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leonovaov-52\Desktop\РАБОТА\РЕМОНТЫ_БЛАГОУСТРОЙСТВО_СУББОТНИКИ\ХАВСКАЯ\РЕМОНТ ДОДЕЛКИ 2026г\последние сметы_финал\"/>
    </mc:Choice>
  </mc:AlternateContent>
  <xr:revisionPtr revIDLastSave="0" documentId="13_ncr:1_{CB849A28-CC6B-4264-ABB2-9D47DA2281C9}" xr6:coauthVersionLast="36" xr6:coauthVersionMax="36" xr10:uidLastSave="{00000000-0000-0000-0000-000000000000}"/>
  <bookViews>
    <workbookView xWindow="0" yWindow="0" windowWidth="28800" windowHeight="11625" activeTab="1" xr2:uid="{00000000-000D-0000-FFFF-FFFF00000000}"/>
  </bookViews>
  <sheets>
    <sheet name="Смета СН-2012 по гл. 1-5" sheetId="7" r:id="rId1"/>
    <sheet name="Дефектная ведомость" sheetId="8" r:id="rId2"/>
    <sheet name="RV_DATA" sheetId="10" state="hidden" r:id="rId3"/>
    <sheet name="Расчет стоимости ресурсов" sheetId="9" r:id="rId4"/>
    <sheet name="Source" sheetId="1" state="hidden" r:id="rId5"/>
    <sheet name="SourceObSm" sheetId="2" state="hidden" r:id="rId6"/>
    <sheet name="SmtRes" sheetId="3" state="hidden" r:id="rId7"/>
    <sheet name="EtalonRes" sheetId="4" state="hidden" r:id="rId8"/>
    <sheet name="SrcPoprs" sheetId="5" state="hidden" r:id="rId9"/>
    <sheet name="SrcKA" sheetId="6" state="hidden" r:id="rId10"/>
  </sheets>
  <definedNames>
    <definedName name="_xlnm.Print_Titles" localSheetId="1">'Дефектная ведомость'!$18:$18</definedName>
    <definedName name="_xlnm.Print_Titles" localSheetId="3">'Расчет стоимости ресурсов'!$4:$7</definedName>
    <definedName name="_xlnm.Print_Titles" localSheetId="0">'Смета СН-2012 по гл. 1-5'!$30:$30</definedName>
    <definedName name="_xlnm.Print_Area" localSheetId="1">'Дефектная ведомость'!$A$1:$E$725</definedName>
    <definedName name="_xlnm.Print_Area" localSheetId="3">'Расчет стоимости ресурсов'!$A$1:$F$641</definedName>
    <definedName name="_xlnm.Print_Area" localSheetId="0">'Смета СН-2012 по гл. 1-5'!$A$1:$K$4746</definedName>
  </definedNames>
  <calcPr calcId="191029" iterate="1"/>
</workbook>
</file>

<file path=xl/calcChain.xml><?xml version="1.0" encoding="utf-8"?>
<calcChain xmlns="http://schemas.openxmlformats.org/spreadsheetml/2006/main">
  <c r="E562" i="9" l="1"/>
  <c r="E241" i="9"/>
  <c r="Z546" i="10"/>
  <c r="I546" i="10"/>
  <c r="D639" i="9" s="1"/>
  <c r="H546" i="10"/>
  <c r="G546" i="10"/>
  <c r="F546" i="10"/>
  <c r="E546" i="10"/>
  <c r="D546" i="10"/>
  <c r="A546" i="10"/>
  <c r="Z545" i="10"/>
  <c r="I545" i="10"/>
  <c r="D638" i="9" s="1"/>
  <c r="H545" i="10"/>
  <c r="G545" i="10"/>
  <c r="F545" i="10"/>
  <c r="E545" i="10"/>
  <c r="D545" i="10"/>
  <c r="A545" i="10"/>
  <c r="Z544" i="10"/>
  <c r="I544" i="10"/>
  <c r="D637" i="9" s="1"/>
  <c r="H544" i="10"/>
  <c r="G544" i="10"/>
  <c r="F544" i="10"/>
  <c r="E544" i="10"/>
  <c r="D544" i="10"/>
  <c r="A544" i="10"/>
  <c r="Z543" i="10"/>
  <c r="I543" i="10"/>
  <c r="H543" i="10"/>
  <c r="G543" i="10"/>
  <c r="F543" i="10"/>
  <c r="E543" i="10"/>
  <c r="D543" i="10"/>
  <c r="A543" i="10"/>
  <c r="Z542" i="10"/>
  <c r="I542" i="10"/>
  <c r="D635" i="9" s="1"/>
  <c r="H542" i="10"/>
  <c r="G542" i="10"/>
  <c r="F542" i="10"/>
  <c r="E542" i="10"/>
  <c r="D542" i="10"/>
  <c r="A542" i="10"/>
  <c r="Z541" i="10"/>
  <c r="I541" i="10"/>
  <c r="H541" i="10"/>
  <c r="G541" i="10"/>
  <c r="F541" i="10"/>
  <c r="E541" i="10"/>
  <c r="D541" i="10"/>
  <c r="A541" i="10"/>
  <c r="Z540" i="10"/>
  <c r="I540" i="10"/>
  <c r="D633" i="9" s="1"/>
  <c r="H540" i="10"/>
  <c r="G540" i="10"/>
  <c r="F540" i="10"/>
  <c r="E540" i="10"/>
  <c r="D540" i="10"/>
  <c r="A540" i="10"/>
  <c r="Z539" i="10"/>
  <c r="I539" i="10"/>
  <c r="H539" i="10"/>
  <c r="G539" i="10"/>
  <c r="F539" i="10"/>
  <c r="E539" i="10"/>
  <c r="D539" i="10"/>
  <c r="A539" i="10"/>
  <c r="Z538" i="10"/>
  <c r="I538" i="10"/>
  <c r="D631" i="9" s="1"/>
  <c r="H538" i="10"/>
  <c r="G538" i="10"/>
  <c r="F538" i="10"/>
  <c r="E538" i="10"/>
  <c r="D538" i="10"/>
  <c r="A538" i="10"/>
  <c r="Z537" i="10"/>
  <c r="I537" i="10"/>
  <c r="H537" i="10"/>
  <c r="G537" i="10"/>
  <c r="F537" i="10"/>
  <c r="E537" i="10"/>
  <c r="D537" i="10"/>
  <c r="A537" i="10"/>
  <c r="Z536" i="10"/>
  <c r="I536" i="10"/>
  <c r="D629" i="9" s="1"/>
  <c r="H536" i="10"/>
  <c r="G536" i="10"/>
  <c r="F536" i="10"/>
  <c r="E536" i="10"/>
  <c r="D536" i="10"/>
  <c r="A536" i="10"/>
  <c r="Z535" i="10"/>
  <c r="I535" i="10"/>
  <c r="H535" i="10"/>
  <c r="G535" i="10"/>
  <c r="F535" i="10"/>
  <c r="E535" i="10"/>
  <c r="D535" i="10"/>
  <c r="A535" i="10"/>
  <c r="Z534" i="10"/>
  <c r="I534" i="10"/>
  <c r="D627" i="9" s="1"/>
  <c r="H534" i="10"/>
  <c r="G534" i="10"/>
  <c r="F534" i="10"/>
  <c r="E534" i="10"/>
  <c r="D534" i="10"/>
  <c r="A534" i="10"/>
  <c r="Z533" i="10"/>
  <c r="I533" i="10"/>
  <c r="H533" i="10"/>
  <c r="G533" i="10"/>
  <c r="F533" i="10"/>
  <c r="E533" i="10"/>
  <c r="D533" i="10"/>
  <c r="A533" i="10"/>
  <c r="Z532" i="10"/>
  <c r="I532" i="10"/>
  <c r="H532" i="10"/>
  <c r="G532" i="10"/>
  <c r="F532" i="10"/>
  <c r="E532" i="10"/>
  <c r="D532" i="10"/>
  <c r="A532" i="10"/>
  <c r="Z531" i="10"/>
  <c r="I531" i="10"/>
  <c r="H531" i="10"/>
  <c r="G531" i="10"/>
  <c r="F531" i="10"/>
  <c r="E531" i="10"/>
  <c r="D531" i="10"/>
  <c r="A531" i="10"/>
  <c r="Z530" i="10"/>
  <c r="I530" i="10"/>
  <c r="H530" i="10"/>
  <c r="G530" i="10"/>
  <c r="F530" i="10"/>
  <c r="E530" i="10"/>
  <c r="D530" i="10"/>
  <c r="A530" i="10"/>
  <c r="Z529" i="10"/>
  <c r="I529" i="10"/>
  <c r="H529" i="10"/>
  <c r="G529" i="10"/>
  <c r="F529" i="10"/>
  <c r="E529" i="10"/>
  <c r="D529" i="10"/>
  <c r="A529" i="10"/>
  <c r="Z528" i="10"/>
  <c r="I528" i="10"/>
  <c r="H528" i="10"/>
  <c r="G528" i="10"/>
  <c r="F528" i="10"/>
  <c r="E528" i="10"/>
  <c r="D528" i="10"/>
  <c r="A528" i="10"/>
  <c r="Z527" i="10"/>
  <c r="I527" i="10"/>
  <c r="H527" i="10"/>
  <c r="G527" i="10"/>
  <c r="F527" i="10"/>
  <c r="E527" i="10"/>
  <c r="D527" i="10"/>
  <c r="A527" i="10"/>
  <c r="Z526" i="10"/>
  <c r="I526" i="10"/>
  <c r="H526" i="10"/>
  <c r="G526" i="10"/>
  <c r="F526" i="10"/>
  <c r="E526" i="10"/>
  <c r="D526" i="10"/>
  <c r="A526" i="10"/>
  <c r="Z525" i="10"/>
  <c r="I525" i="10"/>
  <c r="H525" i="10"/>
  <c r="G525" i="10"/>
  <c r="F525" i="10"/>
  <c r="E525" i="10"/>
  <c r="D525" i="10"/>
  <c r="A525" i="10"/>
  <c r="Z524" i="10"/>
  <c r="I524" i="10"/>
  <c r="H524" i="10"/>
  <c r="G524" i="10"/>
  <c r="F524" i="10"/>
  <c r="E524" i="10"/>
  <c r="D524" i="10"/>
  <c r="A524" i="10"/>
  <c r="Z523" i="10"/>
  <c r="I523" i="10"/>
  <c r="H523" i="10"/>
  <c r="G523" i="10"/>
  <c r="F523" i="10"/>
  <c r="E523" i="10"/>
  <c r="D523" i="10"/>
  <c r="A523" i="10"/>
  <c r="Z522" i="10"/>
  <c r="I522" i="10"/>
  <c r="H522" i="10"/>
  <c r="G522" i="10"/>
  <c r="F522" i="10"/>
  <c r="E522" i="10"/>
  <c r="D522" i="10"/>
  <c r="A522" i="10"/>
  <c r="Z521" i="10"/>
  <c r="I521" i="10"/>
  <c r="H521" i="10"/>
  <c r="G521" i="10"/>
  <c r="F521" i="10"/>
  <c r="E521" i="10"/>
  <c r="D521" i="10"/>
  <c r="A521" i="10"/>
  <c r="Z520" i="10"/>
  <c r="I520" i="10"/>
  <c r="H520" i="10"/>
  <c r="G520" i="10"/>
  <c r="F520" i="10"/>
  <c r="E520" i="10"/>
  <c r="D520" i="10"/>
  <c r="A520" i="10"/>
  <c r="Z519" i="10"/>
  <c r="I519" i="10"/>
  <c r="H519" i="10"/>
  <c r="G519" i="10"/>
  <c r="F519" i="10"/>
  <c r="E519" i="10"/>
  <c r="D519" i="10"/>
  <c r="A519" i="10"/>
  <c r="Z518" i="10"/>
  <c r="I518" i="10"/>
  <c r="H518" i="10"/>
  <c r="G518" i="10"/>
  <c r="F518" i="10"/>
  <c r="E518" i="10"/>
  <c r="D518" i="10"/>
  <c r="A518" i="10"/>
  <c r="Z517" i="10"/>
  <c r="I517" i="10"/>
  <c r="H517" i="10"/>
  <c r="G517" i="10"/>
  <c r="F517" i="10"/>
  <c r="E517" i="10"/>
  <c r="D517" i="10"/>
  <c r="A517" i="10"/>
  <c r="Z516" i="10"/>
  <c r="I516" i="10"/>
  <c r="H516" i="10"/>
  <c r="G516" i="10"/>
  <c r="F516" i="10"/>
  <c r="E516" i="10"/>
  <c r="D516" i="10"/>
  <c r="A516" i="10"/>
  <c r="Z515" i="10"/>
  <c r="I515" i="10"/>
  <c r="H515" i="10"/>
  <c r="G515" i="10"/>
  <c r="F515" i="10"/>
  <c r="E515" i="10"/>
  <c r="D515" i="10"/>
  <c r="A515" i="10"/>
  <c r="Z514" i="10"/>
  <c r="I514" i="10"/>
  <c r="H514" i="10"/>
  <c r="G514" i="10"/>
  <c r="F514" i="10"/>
  <c r="E514" i="10"/>
  <c r="D514" i="10"/>
  <c r="A514" i="10"/>
  <c r="Z513" i="10"/>
  <c r="I513" i="10"/>
  <c r="H513" i="10"/>
  <c r="G513" i="10"/>
  <c r="F513" i="10"/>
  <c r="E513" i="10"/>
  <c r="D513" i="10"/>
  <c r="A513" i="10"/>
  <c r="Z512" i="10"/>
  <c r="I512" i="10"/>
  <c r="H512" i="10"/>
  <c r="G512" i="10"/>
  <c r="F512" i="10"/>
  <c r="E512" i="10"/>
  <c r="D512" i="10"/>
  <c r="A512" i="10"/>
  <c r="Z511" i="10"/>
  <c r="I511" i="10"/>
  <c r="H511" i="10"/>
  <c r="G511" i="10"/>
  <c r="F511" i="10"/>
  <c r="E511" i="10"/>
  <c r="D511" i="10"/>
  <c r="A511" i="10"/>
  <c r="Z510" i="10"/>
  <c r="I510" i="10"/>
  <c r="H510" i="10"/>
  <c r="G510" i="10"/>
  <c r="F510" i="10"/>
  <c r="E510" i="10"/>
  <c r="D510" i="10"/>
  <c r="A510" i="10"/>
  <c r="Z509" i="10"/>
  <c r="I509" i="10"/>
  <c r="H509" i="10"/>
  <c r="G509" i="10"/>
  <c r="F509" i="10"/>
  <c r="E509" i="10"/>
  <c r="D509" i="10"/>
  <c r="A509" i="10"/>
  <c r="Z508" i="10"/>
  <c r="I508" i="10"/>
  <c r="H508" i="10"/>
  <c r="G508" i="10"/>
  <c r="F508" i="10"/>
  <c r="E508" i="10"/>
  <c r="D508" i="10"/>
  <c r="A508" i="10"/>
  <c r="Z507" i="10"/>
  <c r="I507" i="10"/>
  <c r="H507" i="10"/>
  <c r="G507" i="10"/>
  <c r="F507" i="10"/>
  <c r="E507" i="10"/>
  <c r="D507" i="10"/>
  <c r="A507" i="10"/>
  <c r="Z506" i="10"/>
  <c r="I506" i="10"/>
  <c r="H506" i="10"/>
  <c r="G506" i="10"/>
  <c r="F506" i="10"/>
  <c r="E506" i="10"/>
  <c r="D506" i="10"/>
  <c r="A506" i="10"/>
  <c r="Z505" i="10"/>
  <c r="I505" i="10"/>
  <c r="H505" i="10"/>
  <c r="G505" i="10"/>
  <c r="F505" i="10"/>
  <c r="E505" i="10"/>
  <c r="D505" i="10"/>
  <c r="A505" i="10"/>
  <c r="Z504" i="10"/>
  <c r="I504" i="10"/>
  <c r="H504" i="10"/>
  <c r="G504" i="10"/>
  <c r="F504" i="10"/>
  <c r="E504" i="10"/>
  <c r="D504" i="10"/>
  <c r="A504" i="10"/>
  <c r="Z503" i="10"/>
  <c r="I503" i="10"/>
  <c r="H503" i="10"/>
  <c r="G503" i="10"/>
  <c r="F503" i="10"/>
  <c r="E503" i="10"/>
  <c r="D503" i="10"/>
  <c r="A503" i="10"/>
  <c r="Z502" i="10"/>
  <c r="I502" i="10"/>
  <c r="H502" i="10"/>
  <c r="G502" i="10"/>
  <c r="F502" i="10"/>
  <c r="E502" i="10"/>
  <c r="D502" i="10"/>
  <c r="A502" i="10"/>
  <c r="Z501" i="10"/>
  <c r="I501" i="10"/>
  <c r="H501" i="10"/>
  <c r="G501" i="10"/>
  <c r="F501" i="10"/>
  <c r="E501" i="10"/>
  <c r="D501" i="10"/>
  <c r="A501" i="10"/>
  <c r="Z500" i="10"/>
  <c r="I500" i="10"/>
  <c r="H500" i="10"/>
  <c r="G500" i="10"/>
  <c r="F500" i="10"/>
  <c r="E500" i="10"/>
  <c r="D500" i="10"/>
  <c r="A500" i="10"/>
  <c r="Z499" i="10"/>
  <c r="I499" i="10"/>
  <c r="H499" i="10"/>
  <c r="G499" i="10"/>
  <c r="F499" i="10"/>
  <c r="E499" i="10"/>
  <c r="D499" i="10"/>
  <c r="A499" i="10"/>
  <c r="Z498" i="10"/>
  <c r="I498" i="10"/>
  <c r="H498" i="10"/>
  <c r="G498" i="10"/>
  <c r="F498" i="10"/>
  <c r="E498" i="10"/>
  <c r="D498" i="10"/>
  <c r="A498" i="10"/>
  <c r="Z497" i="10"/>
  <c r="I497" i="10"/>
  <c r="H497" i="10"/>
  <c r="G497" i="10"/>
  <c r="F497" i="10"/>
  <c r="E497" i="10"/>
  <c r="D497" i="10"/>
  <c r="A497" i="10"/>
  <c r="Z496" i="10"/>
  <c r="I496" i="10"/>
  <c r="H496" i="10"/>
  <c r="G496" i="10"/>
  <c r="F496" i="10"/>
  <c r="E496" i="10"/>
  <c r="D496" i="10"/>
  <c r="A496" i="10"/>
  <c r="G495" i="10"/>
  <c r="A495" i="10"/>
  <c r="G494" i="10"/>
  <c r="A494" i="10"/>
  <c r="G493" i="10"/>
  <c r="A493" i="10"/>
  <c r="G492" i="10"/>
  <c r="A492" i="10"/>
  <c r="G491" i="10"/>
  <c r="A491" i="10"/>
  <c r="G490" i="10"/>
  <c r="A490" i="10"/>
  <c r="G489" i="10"/>
  <c r="A489" i="10"/>
  <c r="G488" i="10"/>
  <c r="A488" i="10"/>
  <c r="G487" i="10"/>
  <c r="A487" i="10"/>
  <c r="G486" i="10"/>
  <c r="A486" i="10"/>
  <c r="Z485" i="10"/>
  <c r="I485" i="10"/>
  <c r="H485" i="10"/>
  <c r="G485" i="10"/>
  <c r="F485" i="10"/>
  <c r="E485" i="10"/>
  <c r="D485" i="10"/>
  <c r="A485" i="10"/>
  <c r="Z484" i="10"/>
  <c r="S484" i="10"/>
  <c r="P484" i="10"/>
  <c r="N484" i="10"/>
  <c r="K484" i="10"/>
  <c r="E561" i="9" s="1"/>
  <c r="J484" i="10"/>
  <c r="H484" i="10"/>
  <c r="G484" i="10"/>
  <c r="F484" i="10"/>
  <c r="E484" i="10"/>
  <c r="Z483" i="10"/>
  <c r="S483" i="10"/>
  <c r="P483" i="10"/>
  <c r="N483" i="10"/>
  <c r="K483" i="10"/>
  <c r="E570" i="9" s="1"/>
  <c r="J483" i="10"/>
  <c r="H483" i="10"/>
  <c r="G483" i="10"/>
  <c r="F483" i="10"/>
  <c r="E483" i="10"/>
  <c r="Z482" i="10"/>
  <c r="S482" i="10"/>
  <c r="P482" i="10"/>
  <c r="N482" i="10"/>
  <c r="K482" i="10"/>
  <c r="E571" i="9" s="1"/>
  <c r="J482" i="10"/>
  <c r="H482" i="10"/>
  <c r="G482" i="10"/>
  <c r="F482" i="10"/>
  <c r="E482" i="10"/>
  <c r="Z481" i="10"/>
  <c r="S481" i="10"/>
  <c r="P481" i="10"/>
  <c r="N481" i="10"/>
  <c r="K481" i="10"/>
  <c r="E572" i="9" s="1"/>
  <c r="J481" i="10"/>
  <c r="H481" i="10"/>
  <c r="G481" i="10"/>
  <c r="F481" i="10"/>
  <c r="E481" i="10"/>
  <c r="Z480" i="10"/>
  <c r="S480" i="10"/>
  <c r="P480" i="10"/>
  <c r="N480" i="10"/>
  <c r="K480" i="10"/>
  <c r="E573" i="9" s="1"/>
  <c r="J480" i="10"/>
  <c r="H480" i="10"/>
  <c r="G480" i="10"/>
  <c r="F480" i="10"/>
  <c r="E480" i="10"/>
  <c r="Z479" i="10"/>
  <c r="S479" i="10"/>
  <c r="P479" i="10"/>
  <c r="N479" i="10"/>
  <c r="K479" i="10"/>
  <c r="E574" i="9" s="1"/>
  <c r="J479" i="10"/>
  <c r="H479" i="10"/>
  <c r="G479" i="10"/>
  <c r="F479" i="10"/>
  <c r="E479" i="10"/>
  <c r="Z478" i="10"/>
  <c r="S478" i="10"/>
  <c r="P478" i="10"/>
  <c r="N478" i="10"/>
  <c r="K478" i="10"/>
  <c r="E576" i="9" s="1"/>
  <c r="J478" i="10"/>
  <c r="H478" i="10"/>
  <c r="G478" i="10"/>
  <c r="F478" i="10"/>
  <c r="E478" i="10"/>
  <c r="Z477" i="10"/>
  <c r="S477" i="10"/>
  <c r="P477" i="10"/>
  <c r="N477" i="10"/>
  <c r="K477" i="10"/>
  <c r="E558" i="9" s="1"/>
  <c r="J477" i="10"/>
  <c r="H477" i="10"/>
  <c r="G477" i="10"/>
  <c r="F477" i="10"/>
  <c r="E477" i="10"/>
  <c r="Z476" i="10"/>
  <c r="S476" i="10"/>
  <c r="P476" i="10"/>
  <c r="N476" i="10"/>
  <c r="K476" i="10"/>
  <c r="E559" i="9" s="1"/>
  <c r="J476" i="10"/>
  <c r="H476" i="10"/>
  <c r="G476" i="10"/>
  <c r="F476" i="10"/>
  <c r="E476" i="10"/>
  <c r="Z475" i="10"/>
  <c r="S475" i="10"/>
  <c r="P475" i="10"/>
  <c r="N475" i="10"/>
  <c r="K475" i="10"/>
  <c r="E560" i="9" s="1"/>
  <c r="J475" i="10"/>
  <c r="H475" i="10"/>
  <c r="G475" i="10"/>
  <c r="F475" i="10"/>
  <c r="E475" i="10"/>
  <c r="Z474" i="10"/>
  <c r="S474" i="10"/>
  <c r="P474" i="10"/>
  <c r="N474" i="10"/>
  <c r="K474" i="10"/>
  <c r="J474" i="10"/>
  <c r="H474" i="10"/>
  <c r="G474" i="10"/>
  <c r="F474" i="10"/>
  <c r="E474" i="10"/>
  <c r="Z473" i="10"/>
  <c r="S473" i="10"/>
  <c r="P473" i="10"/>
  <c r="N473" i="10"/>
  <c r="K473" i="10"/>
  <c r="E563" i="9" s="1"/>
  <c r="J473" i="10"/>
  <c r="H473" i="10"/>
  <c r="G473" i="10"/>
  <c r="F473" i="10"/>
  <c r="E473" i="10"/>
  <c r="Z472" i="10"/>
  <c r="S472" i="10"/>
  <c r="P472" i="10"/>
  <c r="N472" i="10"/>
  <c r="K472" i="10"/>
  <c r="E564" i="9" s="1"/>
  <c r="J472" i="10"/>
  <c r="H472" i="10"/>
  <c r="G472" i="10"/>
  <c r="F472" i="10"/>
  <c r="E472" i="10"/>
  <c r="Z471" i="10"/>
  <c r="S471" i="10"/>
  <c r="P471" i="10"/>
  <c r="N471" i="10"/>
  <c r="K471" i="10"/>
  <c r="E565" i="9" s="1"/>
  <c r="J471" i="10"/>
  <c r="H471" i="10"/>
  <c r="G471" i="10"/>
  <c r="F471" i="10"/>
  <c r="E471" i="10"/>
  <c r="Z470" i="10"/>
  <c r="S470" i="10"/>
  <c r="P470" i="10"/>
  <c r="N470" i="10"/>
  <c r="K470" i="10"/>
  <c r="E566" i="9" s="1"/>
  <c r="J470" i="10"/>
  <c r="H470" i="10"/>
  <c r="G470" i="10"/>
  <c r="F470" i="10"/>
  <c r="E470" i="10"/>
  <c r="Z469" i="10"/>
  <c r="S469" i="10"/>
  <c r="P469" i="10"/>
  <c r="N469" i="10"/>
  <c r="K469" i="10"/>
  <c r="E567" i="9" s="1"/>
  <c r="J469" i="10"/>
  <c r="H469" i="10"/>
  <c r="G469" i="10"/>
  <c r="F469" i="10"/>
  <c r="E469" i="10"/>
  <c r="Z468" i="10"/>
  <c r="S468" i="10"/>
  <c r="P468" i="10"/>
  <c r="N468" i="10"/>
  <c r="K468" i="10"/>
  <c r="E568" i="9" s="1"/>
  <c r="J468" i="10"/>
  <c r="H468" i="10"/>
  <c r="G468" i="10"/>
  <c r="F468" i="10"/>
  <c r="E468" i="10"/>
  <c r="Z467" i="10"/>
  <c r="H467" i="10"/>
  <c r="G467" i="10"/>
  <c r="F467" i="10"/>
  <c r="E467" i="10"/>
  <c r="D467" i="10"/>
  <c r="A467" i="10"/>
  <c r="Z466" i="10"/>
  <c r="I466" i="10"/>
  <c r="H466" i="10"/>
  <c r="G466" i="10"/>
  <c r="F466" i="10"/>
  <c r="E466" i="10"/>
  <c r="D466" i="10"/>
  <c r="A466" i="10"/>
  <c r="Z465" i="10"/>
  <c r="S465" i="10"/>
  <c r="P465" i="10"/>
  <c r="N465" i="10"/>
  <c r="K465" i="10"/>
  <c r="E569" i="9" s="1"/>
  <c r="J465" i="10"/>
  <c r="H465" i="10"/>
  <c r="G465" i="10"/>
  <c r="F465" i="10"/>
  <c r="E465" i="10"/>
  <c r="Z464" i="10"/>
  <c r="S464" i="10"/>
  <c r="P464" i="10"/>
  <c r="N464" i="10"/>
  <c r="K464" i="10"/>
  <c r="E579" i="9" s="1"/>
  <c r="J464" i="10"/>
  <c r="H464" i="10"/>
  <c r="G464" i="10"/>
  <c r="F464" i="10"/>
  <c r="E464" i="10"/>
  <c r="G463" i="10"/>
  <c r="A463" i="10"/>
  <c r="G462" i="10"/>
  <c r="A462" i="10"/>
  <c r="Z461" i="10"/>
  <c r="I461" i="10"/>
  <c r="D552" i="9" s="1"/>
  <c r="H461" i="10"/>
  <c r="G461" i="10"/>
  <c r="F461" i="10"/>
  <c r="E461" i="10"/>
  <c r="D461" i="10"/>
  <c r="A461" i="10"/>
  <c r="Z460" i="10"/>
  <c r="S460" i="10"/>
  <c r="P460" i="10"/>
  <c r="N460" i="10"/>
  <c r="K460" i="10"/>
  <c r="E535" i="9" s="1"/>
  <c r="J460" i="10"/>
  <c r="H460" i="10"/>
  <c r="G460" i="10"/>
  <c r="F460" i="10"/>
  <c r="E460" i="10"/>
  <c r="Z459" i="10"/>
  <c r="S459" i="10"/>
  <c r="P459" i="10"/>
  <c r="N459" i="10"/>
  <c r="K459" i="10"/>
  <c r="E544" i="9" s="1"/>
  <c r="J459" i="10"/>
  <c r="H459" i="10"/>
  <c r="G459" i="10"/>
  <c r="F459" i="10"/>
  <c r="E459" i="10"/>
  <c r="Z458" i="10"/>
  <c r="S458" i="10"/>
  <c r="P458" i="10"/>
  <c r="N458" i="10"/>
  <c r="K458" i="10"/>
  <c r="E545" i="9" s="1"/>
  <c r="J458" i="10"/>
  <c r="H458" i="10"/>
  <c r="G458" i="10"/>
  <c r="F458" i="10"/>
  <c r="E458" i="10"/>
  <c r="Z457" i="10"/>
  <c r="S457" i="10"/>
  <c r="P457" i="10"/>
  <c r="N457" i="10"/>
  <c r="K457" i="10"/>
  <c r="E546" i="9" s="1"/>
  <c r="J457" i="10"/>
  <c r="H457" i="10"/>
  <c r="G457" i="10"/>
  <c r="F457" i="10"/>
  <c r="E457" i="10"/>
  <c r="Z456" i="10"/>
  <c r="S456" i="10"/>
  <c r="P456" i="10"/>
  <c r="N456" i="10"/>
  <c r="K456" i="10"/>
  <c r="E547" i="9" s="1"/>
  <c r="J456" i="10"/>
  <c r="H456" i="10"/>
  <c r="G456" i="10"/>
  <c r="F456" i="10"/>
  <c r="E456" i="10"/>
  <c r="Z455" i="10"/>
  <c r="S455" i="10"/>
  <c r="P455" i="10"/>
  <c r="N455" i="10"/>
  <c r="K455" i="10"/>
  <c r="E548" i="9" s="1"/>
  <c r="J455" i="10"/>
  <c r="H455" i="10"/>
  <c r="G455" i="10"/>
  <c r="F455" i="10"/>
  <c r="E455" i="10"/>
  <c r="Z454" i="10"/>
  <c r="S454" i="10"/>
  <c r="P454" i="10"/>
  <c r="N454" i="10"/>
  <c r="K454" i="10"/>
  <c r="E550" i="9" s="1"/>
  <c r="J454" i="10"/>
  <c r="H454" i="10"/>
  <c r="G454" i="10"/>
  <c r="F454" i="10"/>
  <c r="E454" i="10"/>
  <c r="Z453" i="10"/>
  <c r="S453" i="10"/>
  <c r="P453" i="10"/>
  <c r="N453" i="10"/>
  <c r="K453" i="10"/>
  <c r="E532" i="9" s="1"/>
  <c r="J453" i="10"/>
  <c r="H453" i="10"/>
  <c r="G453" i="10"/>
  <c r="F453" i="10"/>
  <c r="E453" i="10"/>
  <c r="Z452" i="10"/>
  <c r="S452" i="10"/>
  <c r="P452" i="10"/>
  <c r="N452" i="10"/>
  <c r="K452" i="10"/>
  <c r="E533" i="9" s="1"/>
  <c r="J452" i="10"/>
  <c r="H452" i="10"/>
  <c r="G452" i="10"/>
  <c r="F452" i="10"/>
  <c r="E452" i="10"/>
  <c r="Z451" i="10"/>
  <c r="S451" i="10"/>
  <c r="P451" i="10"/>
  <c r="N451" i="10"/>
  <c r="K451" i="10"/>
  <c r="E534" i="9" s="1"/>
  <c r="J451" i="10"/>
  <c r="H451" i="10"/>
  <c r="G451" i="10"/>
  <c r="F451" i="10"/>
  <c r="E451" i="10"/>
  <c r="Z450" i="10"/>
  <c r="S450" i="10"/>
  <c r="P450" i="10"/>
  <c r="N450" i="10"/>
  <c r="K450" i="10"/>
  <c r="E536" i="9" s="1"/>
  <c r="J450" i="10"/>
  <c r="H450" i="10"/>
  <c r="G450" i="10"/>
  <c r="F450" i="10"/>
  <c r="E450" i="10"/>
  <c r="Z449" i="10"/>
  <c r="S449" i="10"/>
  <c r="P449" i="10"/>
  <c r="N449" i="10"/>
  <c r="K449" i="10"/>
  <c r="E537" i="9" s="1"/>
  <c r="J449" i="10"/>
  <c r="H449" i="10"/>
  <c r="G449" i="10"/>
  <c r="F449" i="10"/>
  <c r="E449" i="10"/>
  <c r="Z448" i="10"/>
  <c r="S448" i="10"/>
  <c r="P448" i="10"/>
  <c r="N448" i="10"/>
  <c r="K448" i="10"/>
  <c r="E538" i="9" s="1"/>
  <c r="J448" i="10"/>
  <c r="H448" i="10"/>
  <c r="G448" i="10"/>
  <c r="F448" i="10"/>
  <c r="E448" i="10"/>
  <c r="Z447" i="10"/>
  <c r="S447" i="10"/>
  <c r="P447" i="10"/>
  <c r="N447" i="10"/>
  <c r="K447" i="10"/>
  <c r="E539" i="9" s="1"/>
  <c r="J447" i="10"/>
  <c r="H447" i="10"/>
  <c r="G447" i="10"/>
  <c r="F447" i="10"/>
  <c r="E447" i="10"/>
  <c r="Z446" i="10"/>
  <c r="S446" i="10"/>
  <c r="P446" i="10"/>
  <c r="N446" i="10"/>
  <c r="K446" i="10"/>
  <c r="E540" i="9" s="1"/>
  <c r="J446" i="10"/>
  <c r="H446" i="10"/>
  <c r="G446" i="10"/>
  <c r="F446" i="10"/>
  <c r="E446" i="10"/>
  <c r="Z445" i="10"/>
  <c r="S445" i="10"/>
  <c r="P445" i="10"/>
  <c r="N445" i="10"/>
  <c r="K445" i="10"/>
  <c r="E541" i="9" s="1"/>
  <c r="J445" i="10"/>
  <c r="H445" i="10"/>
  <c r="G445" i="10"/>
  <c r="F445" i="10"/>
  <c r="E445" i="10"/>
  <c r="Z444" i="10"/>
  <c r="S444" i="10"/>
  <c r="P444" i="10"/>
  <c r="N444" i="10"/>
  <c r="K444" i="10"/>
  <c r="E542" i="9" s="1"/>
  <c r="J444" i="10"/>
  <c r="H444" i="10"/>
  <c r="G444" i="10"/>
  <c r="F444" i="10"/>
  <c r="E444" i="10"/>
  <c r="Z443" i="10"/>
  <c r="H443" i="10"/>
  <c r="G443" i="10"/>
  <c r="F443" i="10"/>
  <c r="E443" i="10"/>
  <c r="D443" i="10"/>
  <c r="A443" i="10"/>
  <c r="Z442" i="10"/>
  <c r="I442" i="10"/>
  <c r="H442" i="10"/>
  <c r="G442" i="10"/>
  <c r="F442" i="10"/>
  <c r="E442" i="10"/>
  <c r="D442" i="10"/>
  <c r="A442" i="10"/>
  <c r="Z441" i="10"/>
  <c r="S441" i="10"/>
  <c r="P441" i="10"/>
  <c r="N441" i="10"/>
  <c r="K441" i="10"/>
  <c r="E543" i="9" s="1"/>
  <c r="J441" i="10"/>
  <c r="H441" i="10"/>
  <c r="G441" i="10"/>
  <c r="F441" i="10"/>
  <c r="E441" i="10"/>
  <c r="Z440" i="10"/>
  <c r="S440" i="10"/>
  <c r="P440" i="10"/>
  <c r="N440" i="10"/>
  <c r="K440" i="10"/>
  <c r="E553" i="9" s="1"/>
  <c r="J440" i="10"/>
  <c r="H440" i="10"/>
  <c r="G440" i="10"/>
  <c r="F440" i="10"/>
  <c r="E440" i="10"/>
  <c r="G439" i="10"/>
  <c r="A439" i="10"/>
  <c r="Z438" i="10"/>
  <c r="I438" i="10"/>
  <c r="H438" i="10"/>
  <c r="G438" i="10"/>
  <c r="F438" i="10"/>
  <c r="E438" i="10"/>
  <c r="D438" i="10"/>
  <c r="A438" i="10"/>
  <c r="Z437" i="10"/>
  <c r="S437" i="10"/>
  <c r="P437" i="10"/>
  <c r="N437" i="10"/>
  <c r="K437" i="10"/>
  <c r="E510" i="9" s="1"/>
  <c r="J437" i="10"/>
  <c r="H437" i="10"/>
  <c r="G437" i="10"/>
  <c r="F437" i="10"/>
  <c r="E437" i="10"/>
  <c r="Z436" i="10"/>
  <c r="S436" i="10"/>
  <c r="P436" i="10"/>
  <c r="N436" i="10"/>
  <c r="K436" i="10"/>
  <c r="E519" i="9" s="1"/>
  <c r="J436" i="10"/>
  <c r="H436" i="10"/>
  <c r="G436" i="10"/>
  <c r="F436" i="10"/>
  <c r="E436" i="10"/>
  <c r="Z435" i="10"/>
  <c r="S435" i="10"/>
  <c r="P435" i="10"/>
  <c r="N435" i="10"/>
  <c r="K435" i="10"/>
  <c r="E520" i="9" s="1"/>
  <c r="J435" i="10"/>
  <c r="H435" i="10"/>
  <c r="G435" i="10"/>
  <c r="F435" i="10"/>
  <c r="E435" i="10"/>
  <c r="Z434" i="10"/>
  <c r="S434" i="10"/>
  <c r="P434" i="10"/>
  <c r="N434" i="10"/>
  <c r="K434" i="10"/>
  <c r="E521" i="9" s="1"/>
  <c r="J434" i="10"/>
  <c r="H434" i="10"/>
  <c r="G434" i="10"/>
  <c r="F434" i="10"/>
  <c r="E434" i="10"/>
  <c r="Z433" i="10"/>
  <c r="S433" i="10"/>
  <c r="P433" i="10"/>
  <c r="N433" i="10"/>
  <c r="K433" i="10"/>
  <c r="E522" i="9" s="1"/>
  <c r="J433" i="10"/>
  <c r="H433" i="10"/>
  <c r="G433" i="10"/>
  <c r="F433" i="10"/>
  <c r="E433" i="10"/>
  <c r="Z432" i="10"/>
  <c r="S432" i="10"/>
  <c r="P432" i="10"/>
  <c r="N432" i="10"/>
  <c r="K432" i="10"/>
  <c r="E523" i="9" s="1"/>
  <c r="J432" i="10"/>
  <c r="H432" i="10"/>
  <c r="G432" i="10"/>
  <c r="F432" i="10"/>
  <c r="E432" i="10"/>
  <c r="Z431" i="10"/>
  <c r="S431" i="10"/>
  <c r="P431" i="10"/>
  <c r="N431" i="10"/>
  <c r="K431" i="10"/>
  <c r="E525" i="9" s="1"/>
  <c r="J431" i="10"/>
  <c r="H431" i="10"/>
  <c r="G431" i="10"/>
  <c r="F431" i="10"/>
  <c r="E431" i="10"/>
  <c r="Z430" i="10"/>
  <c r="S430" i="10"/>
  <c r="P430" i="10"/>
  <c r="N430" i="10"/>
  <c r="K430" i="10"/>
  <c r="E507" i="9" s="1"/>
  <c r="J430" i="10"/>
  <c r="H430" i="10"/>
  <c r="G430" i="10"/>
  <c r="F430" i="10"/>
  <c r="E430" i="10"/>
  <c r="Z429" i="10"/>
  <c r="S429" i="10"/>
  <c r="P429" i="10"/>
  <c r="N429" i="10"/>
  <c r="K429" i="10"/>
  <c r="E508" i="9" s="1"/>
  <c r="J429" i="10"/>
  <c r="H429" i="10"/>
  <c r="G429" i="10"/>
  <c r="F429" i="10"/>
  <c r="E429" i="10"/>
  <c r="Z428" i="10"/>
  <c r="S428" i="10"/>
  <c r="P428" i="10"/>
  <c r="N428" i="10"/>
  <c r="K428" i="10"/>
  <c r="E509" i="9" s="1"/>
  <c r="J428" i="10"/>
  <c r="H428" i="10"/>
  <c r="G428" i="10"/>
  <c r="F428" i="10"/>
  <c r="E428" i="10"/>
  <c r="Z427" i="10"/>
  <c r="S427" i="10"/>
  <c r="P427" i="10"/>
  <c r="N427" i="10"/>
  <c r="K427" i="10"/>
  <c r="E511" i="9" s="1"/>
  <c r="J427" i="10"/>
  <c r="H427" i="10"/>
  <c r="G427" i="10"/>
  <c r="F427" i="10"/>
  <c r="E427" i="10"/>
  <c r="Z426" i="10"/>
  <c r="S426" i="10"/>
  <c r="P426" i="10"/>
  <c r="N426" i="10"/>
  <c r="K426" i="10"/>
  <c r="E512" i="9" s="1"/>
  <c r="J426" i="10"/>
  <c r="H426" i="10"/>
  <c r="G426" i="10"/>
  <c r="F426" i="10"/>
  <c r="E426" i="10"/>
  <c r="Z425" i="10"/>
  <c r="S425" i="10"/>
  <c r="P425" i="10"/>
  <c r="N425" i="10"/>
  <c r="K425" i="10"/>
  <c r="E513" i="9" s="1"/>
  <c r="J425" i="10"/>
  <c r="H425" i="10"/>
  <c r="G425" i="10"/>
  <c r="F425" i="10"/>
  <c r="E425" i="10"/>
  <c r="Z424" i="10"/>
  <c r="S424" i="10"/>
  <c r="P424" i="10"/>
  <c r="N424" i="10"/>
  <c r="K424" i="10"/>
  <c r="E514" i="9" s="1"/>
  <c r="J424" i="10"/>
  <c r="H424" i="10"/>
  <c r="G424" i="10"/>
  <c r="F424" i="10"/>
  <c r="E424" i="10"/>
  <c r="Z423" i="10"/>
  <c r="S423" i="10"/>
  <c r="P423" i="10"/>
  <c r="N423" i="10"/>
  <c r="K423" i="10"/>
  <c r="E515" i="9" s="1"/>
  <c r="J423" i="10"/>
  <c r="H423" i="10"/>
  <c r="G423" i="10"/>
  <c r="F423" i="10"/>
  <c r="E423" i="10"/>
  <c r="Z422" i="10"/>
  <c r="S422" i="10"/>
  <c r="P422" i="10"/>
  <c r="N422" i="10"/>
  <c r="K422" i="10"/>
  <c r="E516" i="9" s="1"/>
  <c r="J422" i="10"/>
  <c r="H422" i="10"/>
  <c r="G422" i="10"/>
  <c r="F422" i="10"/>
  <c r="E422" i="10"/>
  <c r="Z421" i="10"/>
  <c r="S421" i="10"/>
  <c r="P421" i="10"/>
  <c r="N421" i="10"/>
  <c r="K421" i="10"/>
  <c r="E517" i="9" s="1"/>
  <c r="J421" i="10"/>
  <c r="H421" i="10"/>
  <c r="G421" i="10"/>
  <c r="F421" i="10"/>
  <c r="E421" i="10"/>
  <c r="Z420" i="10"/>
  <c r="H420" i="10"/>
  <c r="G420" i="10"/>
  <c r="F420" i="10"/>
  <c r="E420" i="10"/>
  <c r="D420" i="10"/>
  <c r="A420" i="10"/>
  <c r="Z419" i="10"/>
  <c r="I419" i="10"/>
  <c r="H419" i="10"/>
  <c r="G419" i="10"/>
  <c r="F419" i="10"/>
  <c r="E419" i="10"/>
  <c r="D419" i="10"/>
  <c r="A419" i="10"/>
  <c r="Z418" i="10"/>
  <c r="S418" i="10"/>
  <c r="P418" i="10"/>
  <c r="N418" i="10"/>
  <c r="K418" i="10"/>
  <c r="E518" i="9" s="1"/>
  <c r="J418" i="10"/>
  <c r="H418" i="10"/>
  <c r="G418" i="10"/>
  <c r="F418" i="10"/>
  <c r="E418" i="10"/>
  <c r="Z417" i="10"/>
  <c r="S417" i="10"/>
  <c r="P417" i="10"/>
  <c r="N417" i="10"/>
  <c r="K417" i="10"/>
  <c r="E528" i="9" s="1"/>
  <c r="J417" i="10"/>
  <c r="H417" i="10"/>
  <c r="G417" i="10"/>
  <c r="F417" i="10"/>
  <c r="E417" i="10"/>
  <c r="G416" i="10"/>
  <c r="A416" i="10"/>
  <c r="Z415" i="10"/>
  <c r="H415" i="10"/>
  <c r="G415" i="10"/>
  <c r="F415" i="10"/>
  <c r="E415" i="10"/>
  <c r="D415" i="10"/>
  <c r="A415" i="10"/>
  <c r="Z414" i="10"/>
  <c r="I414" i="10"/>
  <c r="D502" i="9" s="1"/>
  <c r="H414" i="10"/>
  <c r="G414" i="10"/>
  <c r="F414" i="10"/>
  <c r="E414" i="10"/>
  <c r="D414" i="10"/>
  <c r="A414" i="10"/>
  <c r="Z413" i="10"/>
  <c r="S413" i="10"/>
  <c r="P413" i="10"/>
  <c r="N413" i="10"/>
  <c r="K413" i="10"/>
  <c r="E500" i="9" s="1"/>
  <c r="J413" i="10"/>
  <c r="H413" i="10"/>
  <c r="G413" i="10"/>
  <c r="F413" i="10"/>
  <c r="E413" i="10"/>
  <c r="Z412" i="10"/>
  <c r="S412" i="10"/>
  <c r="P412" i="10"/>
  <c r="N412" i="10"/>
  <c r="K412" i="10"/>
  <c r="E503" i="9" s="1"/>
  <c r="J412" i="10"/>
  <c r="H412" i="10"/>
  <c r="G412" i="10"/>
  <c r="F412" i="10"/>
  <c r="E412" i="10"/>
  <c r="G411" i="10"/>
  <c r="A411" i="10"/>
  <c r="Z410" i="10"/>
  <c r="H410" i="10"/>
  <c r="G410" i="10"/>
  <c r="F410" i="10"/>
  <c r="E410" i="10"/>
  <c r="D410" i="10"/>
  <c r="A410" i="10"/>
  <c r="Z409" i="10"/>
  <c r="I409" i="10"/>
  <c r="D495" i="9" s="1"/>
  <c r="H409" i="10"/>
  <c r="G409" i="10"/>
  <c r="F409" i="10"/>
  <c r="E409" i="10"/>
  <c r="D409" i="10"/>
  <c r="A409" i="10"/>
  <c r="Z408" i="10"/>
  <c r="S408" i="10"/>
  <c r="P408" i="10"/>
  <c r="N408" i="10"/>
  <c r="K408" i="10"/>
  <c r="E493" i="9" s="1"/>
  <c r="J408" i="10"/>
  <c r="H408" i="10"/>
  <c r="G408" i="10"/>
  <c r="F408" i="10"/>
  <c r="E408" i="10"/>
  <c r="Z407" i="10"/>
  <c r="S407" i="10"/>
  <c r="P407" i="10"/>
  <c r="N407" i="10"/>
  <c r="K407" i="10"/>
  <c r="E496" i="9" s="1"/>
  <c r="J407" i="10"/>
  <c r="H407" i="10"/>
  <c r="G407" i="10"/>
  <c r="F407" i="10"/>
  <c r="E407" i="10"/>
  <c r="G406" i="10"/>
  <c r="A406" i="10"/>
  <c r="Z405" i="10"/>
  <c r="H405" i="10"/>
  <c r="G405" i="10"/>
  <c r="F405" i="10"/>
  <c r="E405" i="10"/>
  <c r="D405" i="10"/>
  <c r="A405" i="10"/>
  <c r="Z404" i="10"/>
  <c r="I404" i="10"/>
  <c r="H404" i="10"/>
  <c r="G404" i="10"/>
  <c r="F404" i="10"/>
  <c r="E404" i="10"/>
  <c r="D404" i="10"/>
  <c r="A404" i="10"/>
  <c r="Z403" i="10"/>
  <c r="S403" i="10"/>
  <c r="P403" i="10"/>
  <c r="N403" i="10"/>
  <c r="K403" i="10"/>
  <c r="E486" i="9" s="1"/>
  <c r="J403" i="10"/>
  <c r="H403" i="10"/>
  <c r="G403" i="10"/>
  <c r="F403" i="10"/>
  <c r="E403" i="10"/>
  <c r="Z402" i="10"/>
  <c r="S402" i="10"/>
  <c r="P402" i="10"/>
  <c r="N402" i="10"/>
  <c r="K402" i="10"/>
  <c r="E489" i="9" s="1"/>
  <c r="J402" i="10"/>
  <c r="H402" i="10"/>
  <c r="G402" i="10"/>
  <c r="F402" i="10"/>
  <c r="E402" i="10"/>
  <c r="G401" i="10"/>
  <c r="A401" i="10"/>
  <c r="Z400" i="10"/>
  <c r="H400" i="10"/>
  <c r="G400" i="10"/>
  <c r="F400" i="10"/>
  <c r="E400" i="10"/>
  <c r="D400" i="10"/>
  <c r="A400" i="10"/>
  <c r="Z399" i="10"/>
  <c r="I399" i="10"/>
  <c r="H399" i="10"/>
  <c r="G399" i="10"/>
  <c r="F399" i="10"/>
  <c r="E399" i="10"/>
  <c r="D399" i="10"/>
  <c r="A399" i="10"/>
  <c r="Z398" i="10"/>
  <c r="S398" i="10"/>
  <c r="P398" i="10"/>
  <c r="N398" i="10"/>
  <c r="K398" i="10"/>
  <c r="E479" i="9" s="1"/>
  <c r="J398" i="10"/>
  <c r="H398" i="10"/>
  <c r="G398" i="10"/>
  <c r="F398" i="10"/>
  <c r="E398" i="10"/>
  <c r="Z397" i="10"/>
  <c r="S397" i="10"/>
  <c r="P397" i="10"/>
  <c r="N397" i="10"/>
  <c r="K397" i="10"/>
  <c r="E482" i="9" s="1"/>
  <c r="J397" i="10"/>
  <c r="H397" i="10"/>
  <c r="G397" i="10"/>
  <c r="F397" i="10"/>
  <c r="E397" i="10"/>
  <c r="G396" i="10"/>
  <c r="A396" i="10"/>
  <c r="Z395" i="10"/>
  <c r="H395" i="10"/>
  <c r="G395" i="10"/>
  <c r="F395" i="10"/>
  <c r="E395" i="10"/>
  <c r="D395" i="10"/>
  <c r="A395" i="10"/>
  <c r="Z394" i="10"/>
  <c r="I394" i="10"/>
  <c r="H394" i="10"/>
  <c r="G394" i="10"/>
  <c r="F394" i="10"/>
  <c r="E394" i="10"/>
  <c r="D394" i="10"/>
  <c r="A394" i="10"/>
  <c r="Z393" i="10"/>
  <c r="S393" i="10"/>
  <c r="P393" i="10"/>
  <c r="N393" i="10"/>
  <c r="K393" i="10"/>
  <c r="E472" i="9" s="1"/>
  <c r="J393" i="10"/>
  <c r="H393" i="10"/>
  <c r="G393" i="10"/>
  <c r="F393" i="10"/>
  <c r="E393" i="10"/>
  <c r="Z392" i="10"/>
  <c r="S392" i="10"/>
  <c r="P392" i="10"/>
  <c r="N392" i="10"/>
  <c r="K392" i="10"/>
  <c r="E475" i="9" s="1"/>
  <c r="J392" i="10"/>
  <c r="H392" i="10"/>
  <c r="G392" i="10"/>
  <c r="F392" i="10"/>
  <c r="E392" i="10"/>
  <c r="G391" i="10"/>
  <c r="A391" i="10"/>
  <c r="Z390" i="10"/>
  <c r="H390" i="10"/>
  <c r="G390" i="10"/>
  <c r="F390" i="10"/>
  <c r="E390" i="10"/>
  <c r="D390" i="10"/>
  <c r="A390" i="10"/>
  <c r="Z389" i="10"/>
  <c r="I389" i="10"/>
  <c r="H389" i="10"/>
  <c r="G389" i="10"/>
  <c r="F389" i="10"/>
  <c r="E389" i="10"/>
  <c r="D389" i="10"/>
  <c r="A389" i="10"/>
  <c r="Z388" i="10"/>
  <c r="S388" i="10"/>
  <c r="P388" i="10"/>
  <c r="N388" i="10"/>
  <c r="K388" i="10"/>
  <c r="E465" i="9" s="1"/>
  <c r="J388" i="10"/>
  <c r="H388" i="10"/>
  <c r="G388" i="10"/>
  <c r="F388" i="10"/>
  <c r="E388" i="10"/>
  <c r="Z387" i="10"/>
  <c r="S387" i="10"/>
  <c r="P387" i="10"/>
  <c r="N387" i="10"/>
  <c r="K387" i="10"/>
  <c r="E468" i="9" s="1"/>
  <c r="J387" i="10"/>
  <c r="H387" i="10"/>
  <c r="G387" i="10"/>
  <c r="F387" i="10"/>
  <c r="E387" i="10"/>
  <c r="G386" i="10"/>
  <c r="A386" i="10"/>
  <c r="Z385" i="10"/>
  <c r="H385" i="10"/>
  <c r="G385" i="10"/>
  <c r="F385" i="10"/>
  <c r="E385" i="10"/>
  <c r="D385" i="10"/>
  <c r="A385" i="10"/>
  <c r="Z384" i="10"/>
  <c r="I384" i="10"/>
  <c r="H384" i="10"/>
  <c r="G384" i="10"/>
  <c r="F384" i="10"/>
  <c r="E384" i="10"/>
  <c r="D384" i="10"/>
  <c r="A384" i="10"/>
  <c r="Z383" i="10"/>
  <c r="S383" i="10"/>
  <c r="P383" i="10"/>
  <c r="N383" i="10"/>
  <c r="K383" i="10"/>
  <c r="E458" i="9" s="1"/>
  <c r="J383" i="10"/>
  <c r="H383" i="10"/>
  <c r="G383" i="10"/>
  <c r="F383" i="10"/>
  <c r="E383" i="10"/>
  <c r="Z382" i="10"/>
  <c r="S382" i="10"/>
  <c r="P382" i="10"/>
  <c r="N382" i="10"/>
  <c r="K382" i="10"/>
  <c r="E461" i="9" s="1"/>
  <c r="J382" i="10"/>
  <c r="H382" i="10"/>
  <c r="G382" i="10"/>
  <c r="F382" i="10"/>
  <c r="E382" i="10"/>
  <c r="G381" i="10"/>
  <c r="A381" i="10"/>
  <c r="Z380" i="10"/>
  <c r="H380" i="10"/>
  <c r="G380" i="10"/>
  <c r="F380" i="10"/>
  <c r="E380" i="10"/>
  <c r="D380" i="10"/>
  <c r="A380" i="10"/>
  <c r="Z379" i="10"/>
  <c r="I379" i="10"/>
  <c r="H379" i="10"/>
  <c r="G379" i="10"/>
  <c r="F379" i="10"/>
  <c r="E379" i="10"/>
  <c r="D379" i="10"/>
  <c r="A379" i="10"/>
  <c r="Z378" i="10"/>
  <c r="S378" i="10"/>
  <c r="P378" i="10"/>
  <c r="N378" i="10"/>
  <c r="K378" i="10"/>
  <c r="E451" i="9" s="1"/>
  <c r="J378" i="10"/>
  <c r="H378" i="10"/>
  <c r="G378" i="10"/>
  <c r="F378" i="10"/>
  <c r="E378" i="10"/>
  <c r="Z377" i="10"/>
  <c r="S377" i="10"/>
  <c r="P377" i="10"/>
  <c r="N377" i="10"/>
  <c r="K377" i="10"/>
  <c r="E454" i="9" s="1"/>
  <c r="J377" i="10"/>
  <c r="H377" i="10"/>
  <c r="G377" i="10"/>
  <c r="F377" i="10"/>
  <c r="E377" i="10"/>
  <c r="G376" i="10"/>
  <c r="A376" i="10"/>
  <c r="Z375" i="10"/>
  <c r="I375" i="10"/>
  <c r="H375" i="10"/>
  <c r="G375" i="10"/>
  <c r="F375" i="10"/>
  <c r="E375" i="10"/>
  <c r="D375" i="10"/>
  <c r="A375" i="10"/>
  <c r="Z374" i="10"/>
  <c r="S374" i="10"/>
  <c r="P374" i="10"/>
  <c r="N374" i="10"/>
  <c r="K374" i="10"/>
  <c r="E436" i="9" s="1"/>
  <c r="J374" i="10"/>
  <c r="H374" i="10"/>
  <c r="G374" i="10"/>
  <c r="F374" i="10"/>
  <c r="E374" i="10"/>
  <c r="Z373" i="10"/>
  <c r="S373" i="10"/>
  <c r="P373" i="10"/>
  <c r="N373" i="10"/>
  <c r="K373" i="10"/>
  <c r="E438" i="9" s="1"/>
  <c r="J373" i="10"/>
  <c r="H373" i="10"/>
  <c r="G373" i="10"/>
  <c r="F373" i="10"/>
  <c r="E373" i="10"/>
  <c r="Z372" i="10"/>
  <c r="S372" i="10"/>
  <c r="P372" i="10"/>
  <c r="N372" i="10"/>
  <c r="K372" i="10"/>
  <c r="E439" i="9" s="1"/>
  <c r="J372" i="10"/>
  <c r="H372" i="10"/>
  <c r="G372" i="10"/>
  <c r="F372" i="10"/>
  <c r="E372" i="10"/>
  <c r="Z371" i="10"/>
  <c r="S371" i="10"/>
  <c r="P371" i="10"/>
  <c r="N371" i="10"/>
  <c r="K371" i="10"/>
  <c r="E440" i="9" s="1"/>
  <c r="J371" i="10"/>
  <c r="H371" i="10"/>
  <c r="G371" i="10"/>
  <c r="F371" i="10"/>
  <c r="E371" i="10"/>
  <c r="Z370" i="10"/>
  <c r="S370" i="10"/>
  <c r="P370" i="10"/>
  <c r="N370" i="10"/>
  <c r="K370" i="10"/>
  <c r="E441" i="9" s="1"/>
  <c r="J370" i="10"/>
  <c r="H370" i="10"/>
  <c r="G370" i="10"/>
  <c r="F370" i="10"/>
  <c r="E370" i="10"/>
  <c r="Z369" i="10"/>
  <c r="S369" i="10"/>
  <c r="P369" i="10"/>
  <c r="N369" i="10"/>
  <c r="K369" i="10"/>
  <c r="E442" i="9" s="1"/>
  <c r="J369" i="10"/>
  <c r="H369" i="10"/>
  <c r="G369" i="10"/>
  <c r="F369" i="10"/>
  <c r="E369" i="10"/>
  <c r="Z368" i="10"/>
  <c r="S368" i="10"/>
  <c r="P368" i="10"/>
  <c r="N368" i="10"/>
  <c r="K368" i="10"/>
  <c r="E444" i="9" s="1"/>
  <c r="J368" i="10"/>
  <c r="H368" i="10"/>
  <c r="G368" i="10"/>
  <c r="F368" i="10"/>
  <c r="E368" i="10"/>
  <c r="Z367" i="10"/>
  <c r="H367" i="10"/>
  <c r="G367" i="10"/>
  <c r="F367" i="10"/>
  <c r="E367" i="10"/>
  <c r="D367" i="10"/>
  <c r="A367" i="10"/>
  <c r="Z366" i="10"/>
  <c r="I366" i="10"/>
  <c r="D445" i="9" s="1"/>
  <c r="H366" i="10"/>
  <c r="G366" i="10"/>
  <c r="F366" i="10"/>
  <c r="E366" i="10"/>
  <c r="D366" i="10"/>
  <c r="A366" i="10"/>
  <c r="Z365" i="10"/>
  <c r="S365" i="10"/>
  <c r="P365" i="10"/>
  <c r="N365" i="10"/>
  <c r="K365" i="10"/>
  <c r="E437" i="9" s="1"/>
  <c r="J365" i="10"/>
  <c r="H365" i="10"/>
  <c r="G365" i="10"/>
  <c r="F365" i="10"/>
  <c r="E365" i="10"/>
  <c r="Z364" i="10"/>
  <c r="S364" i="10"/>
  <c r="P364" i="10"/>
  <c r="N364" i="10"/>
  <c r="K364" i="10"/>
  <c r="E447" i="9" s="1"/>
  <c r="J364" i="10"/>
  <c r="H364" i="10"/>
  <c r="G364" i="10"/>
  <c r="F364" i="10"/>
  <c r="E364" i="10"/>
  <c r="G363" i="10"/>
  <c r="A363" i="10"/>
  <c r="Z362" i="10"/>
  <c r="H362" i="10"/>
  <c r="G362" i="10"/>
  <c r="F362" i="10"/>
  <c r="E362" i="10"/>
  <c r="D362" i="10"/>
  <c r="A362" i="10"/>
  <c r="Z361" i="10"/>
  <c r="I361" i="10"/>
  <c r="D431" i="9" s="1"/>
  <c r="H361" i="10"/>
  <c r="G361" i="10"/>
  <c r="F361" i="10"/>
  <c r="E361" i="10"/>
  <c r="D361" i="10"/>
  <c r="A361" i="10"/>
  <c r="Z360" i="10"/>
  <c r="S360" i="10"/>
  <c r="P360" i="10"/>
  <c r="N360" i="10"/>
  <c r="K360" i="10"/>
  <c r="E429" i="9" s="1"/>
  <c r="J360" i="10"/>
  <c r="H360" i="10"/>
  <c r="G360" i="10"/>
  <c r="F360" i="10"/>
  <c r="E360" i="10"/>
  <c r="Z359" i="10"/>
  <c r="S359" i="10"/>
  <c r="P359" i="10"/>
  <c r="N359" i="10"/>
  <c r="K359" i="10"/>
  <c r="E432" i="9" s="1"/>
  <c r="J359" i="10"/>
  <c r="H359" i="10"/>
  <c r="G359" i="10"/>
  <c r="F359" i="10"/>
  <c r="E359" i="10"/>
  <c r="G358" i="10"/>
  <c r="A358" i="10"/>
  <c r="Z357" i="10"/>
  <c r="H357" i="10"/>
  <c r="G357" i="10"/>
  <c r="F357" i="10"/>
  <c r="E357" i="10"/>
  <c r="D357" i="10"/>
  <c r="A357" i="10"/>
  <c r="Z356" i="10"/>
  <c r="I356" i="10"/>
  <c r="D424" i="9" s="1"/>
  <c r="H356" i="10"/>
  <c r="G356" i="10"/>
  <c r="F356" i="10"/>
  <c r="E356" i="10"/>
  <c r="D356" i="10"/>
  <c r="A356" i="10"/>
  <c r="Z355" i="10"/>
  <c r="S355" i="10"/>
  <c r="P355" i="10"/>
  <c r="N355" i="10"/>
  <c r="K355" i="10"/>
  <c r="E422" i="9" s="1"/>
  <c r="J355" i="10"/>
  <c r="H355" i="10"/>
  <c r="G355" i="10"/>
  <c r="F355" i="10"/>
  <c r="E355" i="10"/>
  <c r="Z354" i="10"/>
  <c r="S354" i="10"/>
  <c r="P354" i="10"/>
  <c r="N354" i="10"/>
  <c r="K354" i="10"/>
  <c r="E425" i="9" s="1"/>
  <c r="J354" i="10"/>
  <c r="H354" i="10"/>
  <c r="G354" i="10"/>
  <c r="F354" i="10"/>
  <c r="E354" i="10"/>
  <c r="G353" i="10"/>
  <c r="A353" i="10"/>
  <c r="G352" i="10"/>
  <c r="A352" i="10"/>
  <c r="Z351" i="10"/>
  <c r="H351" i="10"/>
  <c r="G351" i="10"/>
  <c r="F351" i="10"/>
  <c r="E351" i="10"/>
  <c r="D351" i="10"/>
  <c r="A351" i="10"/>
  <c r="Z350" i="10"/>
  <c r="I350" i="10"/>
  <c r="D416" i="9" s="1"/>
  <c r="H350" i="10"/>
  <c r="G350" i="10"/>
  <c r="F350" i="10"/>
  <c r="E350" i="10"/>
  <c r="D350" i="10"/>
  <c r="A350" i="10"/>
  <c r="Z349" i="10"/>
  <c r="S349" i="10"/>
  <c r="P349" i="10"/>
  <c r="N349" i="10"/>
  <c r="K349" i="10"/>
  <c r="E414" i="9" s="1"/>
  <c r="J349" i="10"/>
  <c r="H349" i="10"/>
  <c r="G349" i="10"/>
  <c r="F349" i="10"/>
  <c r="E349" i="10"/>
  <c r="Z348" i="10"/>
  <c r="S348" i="10"/>
  <c r="P348" i="10"/>
  <c r="N348" i="10"/>
  <c r="K348" i="10"/>
  <c r="E417" i="9" s="1"/>
  <c r="J348" i="10"/>
  <c r="H348" i="10"/>
  <c r="G348" i="10"/>
  <c r="F348" i="10"/>
  <c r="E348" i="10"/>
  <c r="G347" i="10"/>
  <c r="A347" i="10"/>
  <c r="Z346" i="10"/>
  <c r="I346" i="10"/>
  <c r="D409" i="9" s="1"/>
  <c r="H346" i="10"/>
  <c r="G346" i="10"/>
  <c r="F346" i="10"/>
  <c r="E346" i="10"/>
  <c r="D346" i="10"/>
  <c r="A346" i="10"/>
  <c r="Z345" i="10"/>
  <c r="S345" i="10"/>
  <c r="P345" i="10"/>
  <c r="N345" i="10"/>
  <c r="K345" i="10"/>
  <c r="E399" i="9" s="1"/>
  <c r="J345" i="10"/>
  <c r="H345" i="10"/>
  <c r="G345" i="10"/>
  <c r="F345" i="10"/>
  <c r="E345" i="10"/>
  <c r="Z344" i="10"/>
  <c r="S344" i="10"/>
  <c r="P344" i="10"/>
  <c r="N344" i="10"/>
  <c r="K344" i="10"/>
  <c r="E401" i="9" s="1"/>
  <c r="J344" i="10"/>
  <c r="H344" i="10"/>
  <c r="G344" i="10"/>
  <c r="F344" i="10"/>
  <c r="E344" i="10"/>
  <c r="Z343" i="10"/>
  <c r="S343" i="10"/>
  <c r="P343" i="10"/>
  <c r="N343" i="10"/>
  <c r="K343" i="10"/>
  <c r="E402" i="9" s="1"/>
  <c r="J343" i="10"/>
  <c r="H343" i="10"/>
  <c r="G343" i="10"/>
  <c r="F343" i="10"/>
  <c r="E343" i="10"/>
  <c r="Z342" i="10"/>
  <c r="S342" i="10"/>
  <c r="P342" i="10"/>
  <c r="N342" i="10"/>
  <c r="K342" i="10"/>
  <c r="E403" i="9" s="1"/>
  <c r="J342" i="10"/>
  <c r="H342" i="10"/>
  <c r="G342" i="10"/>
  <c r="F342" i="10"/>
  <c r="E342" i="10"/>
  <c r="Z341" i="10"/>
  <c r="S341" i="10"/>
  <c r="P341" i="10"/>
  <c r="N341" i="10"/>
  <c r="K341" i="10"/>
  <c r="E404" i="9" s="1"/>
  <c r="J341" i="10"/>
  <c r="H341" i="10"/>
  <c r="G341" i="10"/>
  <c r="F341" i="10"/>
  <c r="E341" i="10"/>
  <c r="Z340" i="10"/>
  <c r="S340" i="10"/>
  <c r="P340" i="10"/>
  <c r="N340" i="10"/>
  <c r="K340" i="10"/>
  <c r="E405" i="9" s="1"/>
  <c r="J340" i="10"/>
  <c r="H340" i="10"/>
  <c r="G340" i="10"/>
  <c r="F340" i="10"/>
  <c r="E340" i="10"/>
  <c r="Z339" i="10"/>
  <c r="S339" i="10"/>
  <c r="P339" i="10"/>
  <c r="N339" i="10"/>
  <c r="K339" i="10"/>
  <c r="E407" i="9" s="1"/>
  <c r="J339" i="10"/>
  <c r="H339" i="10"/>
  <c r="G339" i="10"/>
  <c r="F339" i="10"/>
  <c r="E339" i="10"/>
  <c r="Z338" i="10"/>
  <c r="H338" i="10"/>
  <c r="G338" i="10"/>
  <c r="F338" i="10"/>
  <c r="E338" i="10"/>
  <c r="D338" i="10"/>
  <c r="A338" i="10"/>
  <c r="Z337" i="10"/>
  <c r="I337" i="10"/>
  <c r="H337" i="10"/>
  <c r="G337" i="10"/>
  <c r="F337" i="10"/>
  <c r="E337" i="10"/>
  <c r="D337" i="10"/>
  <c r="A337" i="10"/>
  <c r="Z336" i="10"/>
  <c r="S336" i="10"/>
  <c r="P336" i="10"/>
  <c r="N336" i="10"/>
  <c r="K336" i="10"/>
  <c r="E400" i="9" s="1"/>
  <c r="J336" i="10"/>
  <c r="H336" i="10"/>
  <c r="G336" i="10"/>
  <c r="F336" i="10"/>
  <c r="E336" i="10"/>
  <c r="Z335" i="10"/>
  <c r="S335" i="10"/>
  <c r="P335" i="10"/>
  <c r="N335" i="10"/>
  <c r="K335" i="10"/>
  <c r="E410" i="9" s="1"/>
  <c r="J335" i="10"/>
  <c r="H335" i="10"/>
  <c r="G335" i="10"/>
  <c r="F335" i="10"/>
  <c r="E335" i="10"/>
  <c r="G334" i="10"/>
  <c r="A334" i="10"/>
  <c r="G333" i="10"/>
  <c r="A333" i="10"/>
  <c r="G332" i="10"/>
  <c r="A332" i="10"/>
  <c r="G331" i="10"/>
  <c r="A331" i="10"/>
  <c r="G330" i="10"/>
  <c r="A330" i="10"/>
  <c r="G329" i="10"/>
  <c r="A329" i="10"/>
  <c r="G328" i="10"/>
  <c r="A328" i="10"/>
  <c r="Z327" i="10"/>
  <c r="H327" i="10"/>
  <c r="G327" i="10"/>
  <c r="F327" i="10"/>
  <c r="E327" i="10"/>
  <c r="D327" i="10"/>
  <c r="A327" i="10"/>
  <c r="Z326" i="10"/>
  <c r="I326" i="10"/>
  <c r="H326" i="10"/>
  <c r="G326" i="10"/>
  <c r="F326" i="10"/>
  <c r="E326" i="10"/>
  <c r="D326" i="10"/>
  <c r="A326" i="10"/>
  <c r="Z325" i="10"/>
  <c r="S325" i="10"/>
  <c r="P325" i="10"/>
  <c r="N325" i="10"/>
  <c r="K325" i="10"/>
  <c r="E386" i="9" s="1"/>
  <c r="J325" i="10"/>
  <c r="H325" i="10"/>
  <c r="G325" i="10"/>
  <c r="F325" i="10"/>
  <c r="E325" i="10"/>
  <c r="Z324" i="10"/>
  <c r="S324" i="10"/>
  <c r="P324" i="10"/>
  <c r="N324" i="10"/>
  <c r="K324" i="10"/>
  <c r="E389" i="9" s="1"/>
  <c r="J324" i="10"/>
  <c r="H324" i="10"/>
  <c r="G324" i="10"/>
  <c r="F324" i="10"/>
  <c r="E324" i="10"/>
  <c r="G323" i="10"/>
  <c r="A323" i="10"/>
  <c r="Z322" i="10"/>
  <c r="H322" i="10"/>
  <c r="G322" i="10"/>
  <c r="F322" i="10"/>
  <c r="E322" i="10"/>
  <c r="D322" i="10"/>
  <c r="A322" i="10"/>
  <c r="Z321" i="10"/>
  <c r="I321" i="10"/>
  <c r="H321" i="10"/>
  <c r="G321" i="10"/>
  <c r="F321" i="10"/>
  <c r="E321" i="10"/>
  <c r="D321" i="10"/>
  <c r="A321" i="10"/>
  <c r="Z320" i="10"/>
  <c r="S320" i="10"/>
  <c r="P320" i="10"/>
  <c r="N320" i="10"/>
  <c r="K320" i="10"/>
  <c r="E379" i="9" s="1"/>
  <c r="J320" i="10"/>
  <c r="H320" i="10"/>
  <c r="G320" i="10"/>
  <c r="F320" i="10"/>
  <c r="E320" i="10"/>
  <c r="Z319" i="10"/>
  <c r="S319" i="10"/>
  <c r="P319" i="10"/>
  <c r="N319" i="10"/>
  <c r="K319" i="10"/>
  <c r="E382" i="9" s="1"/>
  <c r="J319" i="10"/>
  <c r="H319" i="10"/>
  <c r="G319" i="10"/>
  <c r="F319" i="10"/>
  <c r="E319" i="10"/>
  <c r="G318" i="10"/>
  <c r="A318" i="10"/>
  <c r="Z317" i="10"/>
  <c r="H317" i="10"/>
  <c r="G317" i="10"/>
  <c r="F317" i="10"/>
  <c r="E317" i="10"/>
  <c r="D317" i="10"/>
  <c r="A317" i="10"/>
  <c r="Z316" i="10"/>
  <c r="I316" i="10"/>
  <c r="H316" i="10"/>
  <c r="G316" i="10"/>
  <c r="F316" i="10"/>
  <c r="E316" i="10"/>
  <c r="D316" i="10"/>
  <c r="A316" i="10"/>
  <c r="Z315" i="10"/>
  <c r="S315" i="10"/>
  <c r="P315" i="10"/>
  <c r="N315" i="10"/>
  <c r="K315" i="10"/>
  <c r="E372" i="9" s="1"/>
  <c r="J315" i="10"/>
  <c r="H315" i="10"/>
  <c r="G315" i="10"/>
  <c r="F315" i="10"/>
  <c r="E315" i="10"/>
  <c r="Z314" i="10"/>
  <c r="S314" i="10"/>
  <c r="P314" i="10"/>
  <c r="N314" i="10"/>
  <c r="K314" i="10"/>
  <c r="E375" i="9" s="1"/>
  <c r="J314" i="10"/>
  <c r="H314" i="10"/>
  <c r="G314" i="10"/>
  <c r="F314" i="10"/>
  <c r="E314" i="10"/>
  <c r="G313" i="10"/>
  <c r="A313" i="10"/>
  <c r="Z312" i="10"/>
  <c r="I312" i="10"/>
  <c r="H312" i="10"/>
  <c r="G312" i="10"/>
  <c r="F312" i="10"/>
  <c r="E312" i="10"/>
  <c r="D312" i="10"/>
  <c r="A312" i="10"/>
  <c r="Z311" i="10"/>
  <c r="S311" i="10"/>
  <c r="P311" i="10"/>
  <c r="N311" i="10"/>
  <c r="K311" i="10"/>
  <c r="E350" i="9" s="1"/>
  <c r="J311" i="10"/>
  <c r="H311" i="10"/>
  <c r="G311" i="10"/>
  <c r="F311" i="10"/>
  <c r="E311" i="10"/>
  <c r="Z310" i="10"/>
  <c r="S310" i="10"/>
  <c r="P310" i="10"/>
  <c r="N310" i="10"/>
  <c r="K310" i="10"/>
  <c r="E359" i="9" s="1"/>
  <c r="J310" i="10"/>
  <c r="H310" i="10"/>
  <c r="G310" i="10"/>
  <c r="F310" i="10"/>
  <c r="E310" i="10"/>
  <c r="Z309" i="10"/>
  <c r="S309" i="10"/>
  <c r="P309" i="10"/>
  <c r="N309" i="10"/>
  <c r="K309" i="10"/>
  <c r="E360" i="9" s="1"/>
  <c r="J309" i="10"/>
  <c r="H309" i="10"/>
  <c r="G309" i="10"/>
  <c r="F309" i="10"/>
  <c r="E309" i="10"/>
  <c r="Z308" i="10"/>
  <c r="S308" i="10"/>
  <c r="P308" i="10"/>
  <c r="N308" i="10"/>
  <c r="K308" i="10"/>
  <c r="E361" i="9" s="1"/>
  <c r="J308" i="10"/>
  <c r="H308" i="10"/>
  <c r="G308" i="10"/>
  <c r="F308" i="10"/>
  <c r="E308" i="10"/>
  <c r="Z307" i="10"/>
  <c r="S307" i="10"/>
  <c r="P307" i="10"/>
  <c r="N307" i="10"/>
  <c r="K307" i="10"/>
  <c r="E362" i="9" s="1"/>
  <c r="J307" i="10"/>
  <c r="H307" i="10"/>
  <c r="G307" i="10"/>
  <c r="F307" i="10"/>
  <c r="E307" i="10"/>
  <c r="Z306" i="10"/>
  <c r="S306" i="10"/>
  <c r="P306" i="10"/>
  <c r="N306" i="10"/>
  <c r="K306" i="10"/>
  <c r="E363" i="9" s="1"/>
  <c r="J306" i="10"/>
  <c r="H306" i="10"/>
  <c r="G306" i="10"/>
  <c r="F306" i="10"/>
  <c r="E306" i="10"/>
  <c r="Z305" i="10"/>
  <c r="S305" i="10"/>
  <c r="P305" i="10"/>
  <c r="N305" i="10"/>
  <c r="K305" i="10"/>
  <c r="E365" i="9" s="1"/>
  <c r="J305" i="10"/>
  <c r="H305" i="10"/>
  <c r="G305" i="10"/>
  <c r="F305" i="10"/>
  <c r="E305" i="10"/>
  <c r="Z304" i="10"/>
  <c r="S304" i="10"/>
  <c r="P304" i="10"/>
  <c r="N304" i="10"/>
  <c r="K304" i="10"/>
  <c r="E347" i="9" s="1"/>
  <c r="J304" i="10"/>
  <c r="H304" i="10"/>
  <c r="G304" i="10"/>
  <c r="F304" i="10"/>
  <c r="E304" i="10"/>
  <c r="Z303" i="10"/>
  <c r="S303" i="10"/>
  <c r="P303" i="10"/>
  <c r="N303" i="10"/>
  <c r="K303" i="10"/>
  <c r="E348" i="9" s="1"/>
  <c r="J303" i="10"/>
  <c r="H303" i="10"/>
  <c r="G303" i="10"/>
  <c r="F303" i="10"/>
  <c r="E303" i="10"/>
  <c r="Z302" i="10"/>
  <c r="S302" i="10"/>
  <c r="P302" i="10"/>
  <c r="N302" i="10"/>
  <c r="K302" i="10"/>
  <c r="E349" i="9" s="1"/>
  <c r="J302" i="10"/>
  <c r="H302" i="10"/>
  <c r="G302" i="10"/>
  <c r="F302" i="10"/>
  <c r="E302" i="10"/>
  <c r="Z301" i="10"/>
  <c r="S301" i="10"/>
  <c r="P301" i="10"/>
  <c r="N301" i="10"/>
  <c r="K301" i="10"/>
  <c r="E351" i="9" s="1"/>
  <c r="J301" i="10"/>
  <c r="H301" i="10"/>
  <c r="G301" i="10"/>
  <c r="F301" i="10"/>
  <c r="E301" i="10"/>
  <c r="Z300" i="10"/>
  <c r="S300" i="10"/>
  <c r="P300" i="10"/>
  <c r="N300" i="10"/>
  <c r="K300" i="10"/>
  <c r="E352" i="9" s="1"/>
  <c r="J300" i="10"/>
  <c r="H300" i="10"/>
  <c r="G300" i="10"/>
  <c r="F300" i="10"/>
  <c r="E300" i="10"/>
  <c r="Z299" i="10"/>
  <c r="S299" i="10"/>
  <c r="P299" i="10"/>
  <c r="N299" i="10"/>
  <c r="K299" i="10"/>
  <c r="E353" i="9" s="1"/>
  <c r="J299" i="10"/>
  <c r="H299" i="10"/>
  <c r="G299" i="10"/>
  <c r="F299" i="10"/>
  <c r="E299" i="10"/>
  <c r="Z298" i="10"/>
  <c r="S298" i="10"/>
  <c r="P298" i="10"/>
  <c r="N298" i="10"/>
  <c r="K298" i="10"/>
  <c r="E354" i="9" s="1"/>
  <c r="J298" i="10"/>
  <c r="H298" i="10"/>
  <c r="G298" i="10"/>
  <c r="F298" i="10"/>
  <c r="E298" i="10"/>
  <c r="Z297" i="10"/>
  <c r="S297" i="10"/>
  <c r="P297" i="10"/>
  <c r="N297" i="10"/>
  <c r="K297" i="10"/>
  <c r="E355" i="9" s="1"/>
  <c r="J297" i="10"/>
  <c r="H297" i="10"/>
  <c r="G297" i="10"/>
  <c r="F297" i="10"/>
  <c r="E297" i="10"/>
  <c r="Z296" i="10"/>
  <c r="S296" i="10"/>
  <c r="P296" i="10"/>
  <c r="N296" i="10"/>
  <c r="K296" i="10"/>
  <c r="E356" i="9" s="1"/>
  <c r="J296" i="10"/>
  <c r="H296" i="10"/>
  <c r="G296" i="10"/>
  <c r="F296" i="10"/>
  <c r="E296" i="10"/>
  <c r="Z295" i="10"/>
  <c r="S295" i="10"/>
  <c r="P295" i="10"/>
  <c r="N295" i="10"/>
  <c r="K295" i="10"/>
  <c r="E357" i="9" s="1"/>
  <c r="J295" i="10"/>
  <c r="H295" i="10"/>
  <c r="G295" i="10"/>
  <c r="F295" i="10"/>
  <c r="E295" i="10"/>
  <c r="Z294" i="10"/>
  <c r="H294" i="10"/>
  <c r="G294" i="10"/>
  <c r="F294" i="10"/>
  <c r="E294" i="10"/>
  <c r="D294" i="10"/>
  <c r="A294" i="10"/>
  <c r="Z293" i="10"/>
  <c r="I293" i="10"/>
  <c r="D366" i="9" s="1"/>
  <c r="H293" i="10"/>
  <c r="G293" i="10"/>
  <c r="F293" i="10"/>
  <c r="E293" i="10"/>
  <c r="D293" i="10"/>
  <c r="A293" i="10"/>
  <c r="Z292" i="10"/>
  <c r="S292" i="10"/>
  <c r="P292" i="10"/>
  <c r="N292" i="10"/>
  <c r="K292" i="10"/>
  <c r="E358" i="9" s="1"/>
  <c r="J292" i="10"/>
  <c r="H292" i="10"/>
  <c r="G292" i="10"/>
  <c r="F292" i="10"/>
  <c r="E292" i="10"/>
  <c r="Z291" i="10"/>
  <c r="S291" i="10"/>
  <c r="P291" i="10"/>
  <c r="N291" i="10"/>
  <c r="K291" i="10"/>
  <c r="E368" i="9" s="1"/>
  <c r="J291" i="10"/>
  <c r="H291" i="10"/>
  <c r="G291" i="10"/>
  <c r="F291" i="10"/>
  <c r="E291" i="10"/>
  <c r="G290" i="10"/>
  <c r="A290" i="10"/>
  <c r="Z289" i="10"/>
  <c r="I289" i="10"/>
  <c r="D342" i="9" s="1"/>
  <c r="H289" i="10"/>
  <c r="G289" i="10"/>
  <c r="F289" i="10"/>
  <c r="E289" i="10"/>
  <c r="D289" i="10"/>
  <c r="A289" i="10"/>
  <c r="Z288" i="10"/>
  <c r="S288" i="10"/>
  <c r="P288" i="10"/>
  <c r="N288" i="10"/>
  <c r="K288" i="10"/>
  <c r="E325" i="9" s="1"/>
  <c r="J288" i="10"/>
  <c r="H288" i="10"/>
  <c r="G288" i="10"/>
  <c r="F288" i="10"/>
  <c r="E288" i="10"/>
  <c r="Z287" i="10"/>
  <c r="S287" i="10"/>
  <c r="P287" i="10"/>
  <c r="N287" i="10"/>
  <c r="K287" i="10"/>
  <c r="E334" i="9" s="1"/>
  <c r="J287" i="10"/>
  <c r="H287" i="10"/>
  <c r="G287" i="10"/>
  <c r="F287" i="10"/>
  <c r="E287" i="10"/>
  <c r="Z286" i="10"/>
  <c r="S286" i="10"/>
  <c r="P286" i="10"/>
  <c r="N286" i="10"/>
  <c r="K286" i="10"/>
  <c r="E335" i="9" s="1"/>
  <c r="J286" i="10"/>
  <c r="H286" i="10"/>
  <c r="G286" i="10"/>
  <c r="F286" i="10"/>
  <c r="E286" i="10"/>
  <c r="Z285" i="10"/>
  <c r="S285" i="10"/>
  <c r="P285" i="10"/>
  <c r="N285" i="10"/>
  <c r="K285" i="10"/>
  <c r="E336" i="9" s="1"/>
  <c r="J285" i="10"/>
  <c r="H285" i="10"/>
  <c r="G285" i="10"/>
  <c r="F285" i="10"/>
  <c r="E285" i="10"/>
  <c r="Z284" i="10"/>
  <c r="S284" i="10"/>
  <c r="P284" i="10"/>
  <c r="N284" i="10"/>
  <c r="K284" i="10"/>
  <c r="E337" i="9" s="1"/>
  <c r="J284" i="10"/>
  <c r="H284" i="10"/>
  <c r="G284" i="10"/>
  <c r="F284" i="10"/>
  <c r="E284" i="10"/>
  <c r="Z283" i="10"/>
  <c r="S283" i="10"/>
  <c r="P283" i="10"/>
  <c r="N283" i="10"/>
  <c r="K283" i="10"/>
  <c r="E338" i="9" s="1"/>
  <c r="J283" i="10"/>
  <c r="H283" i="10"/>
  <c r="G283" i="10"/>
  <c r="F283" i="10"/>
  <c r="E283" i="10"/>
  <c r="Z282" i="10"/>
  <c r="S282" i="10"/>
  <c r="P282" i="10"/>
  <c r="N282" i="10"/>
  <c r="K282" i="10"/>
  <c r="E340" i="9" s="1"/>
  <c r="J282" i="10"/>
  <c r="H282" i="10"/>
  <c r="G282" i="10"/>
  <c r="F282" i="10"/>
  <c r="E282" i="10"/>
  <c r="Z281" i="10"/>
  <c r="S281" i="10"/>
  <c r="P281" i="10"/>
  <c r="N281" i="10"/>
  <c r="K281" i="10"/>
  <c r="E322" i="9" s="1"/>
  <c r="J281" i="10"/>
  <c r="H281" i="10"/>
  <c r="G281" i="10"/>
  <c r="F281" i="10"/>
  <c r="E281" i="10"/>
  <c r="Z280" i="10"/>
  <c r="S280" i="10"/>
  <c r="P280" i="10"/>
  <c r="N280" i="10"/>
  <c r="K280" i="10"/>
  <c r="E323" i="9" s="1"/>
  <c r="J280" i="10"/>
  <c r="H280" i="10"/>
  <c r="G280" i="10"/>
  <c r="F280" i="10"/>
  <c r="E280" i="10"/>
  <c r="Z279" i="10"/>
  <c r="S279" i="10"/>
  <c r="P279" i="10"/>
  <c r="N279" i="10"/>
  <c r="K279" i="10"/>
  <c r="E324" i="9" s="1"/>
  <c r="J279" i="10"/>
  <c r="H279" i="10"/>
  <c r="G279" i="10"/>
  <c r="F279" i="10"/>
  <c r="E279" i="10"/>
  <c r="Z278" i="10"/>
  <c r="S278" i="10"/>
  <c r="P278" i="10"/>
  <c r="N278" i="10"/>
  <c r="K278" i="10"/>
  <c r="E326" i="9" s="1"/>
  <c r="J278" i="10"/>
  <c r="H278" i="10"/>
  <c r="G278" i="10"/>
  <c r="F278" i="10"/>
  <c r="E278" i="10"/>
  <c r="Z277" i="10"/>
  <c r="S277" i="10"/>
  <c r="P277" i="10"/>
  <c r="N277" i="10"/>
  <c r="K277" i="10"/>
  <c r="E327" i="9" s="1"/>
  <c r="J277" i="10"/>
  <c r="H277" i="10"/>
  <c r="G277" i="10"/>
  <c r="F277" i="10"/>
  <c r="E277" i="10"/>
  <c r="Z276" i="10"/>
  <c r="S276" i="10"/>
  <c r="P276" i="10"/>
  <c r="N276" i="10"/>
  <c r="K276" i="10"/>
  <c r="E328" i="9" s="1"/>
  <c r="J276" i="10"/>
  <c r="H276" i="10"/>
  <c r="G276" i="10"/>
  <c r="F276" i="10"/>
  <c r="E276" i="10"/>
  <c r="Z275" i="10"/>
  <c r="S275" i="10"/>
  <c r="P275" i="10"/>
  <c r="N275" i="10"/>
  <c r="K275" i="10"/>
  <c r="E329" i="9" s="1"/>
  <c r="J275" i="10"/>
  <c r="H275" i="10"/>
  <c r="G275" i="10"/>
  <c r="F275" i="10"/>
  <c r="E275" i="10"/>
  <c r="Z274" i="10"/>
  <c r="S274" i="10"/>
  <c r="P274" i="10"/>
  <c r="N274" i="10"/>
  <c r="K274" i="10"/>
  <c r="E330" i="9" s="1"/>
  <c r="J274" i="10"/>
  <c r="H274" i="10"/>
  <c r="G274" i="10"/>
  <c r="F274" i="10"/>
  <c r="E274" i="10"/>
  <c r="Z273" i="10"/>
  <c r="S273" i="10"/>
  <c r="P273" i="10"/>
  <c r="N273" i="10"/>
  <c r="K273" i="10"/>
  <c r="E331" i="9" s="1"/>
  <c r="J273" i="10"/>
  <c r="H273" i="10"/>
  <c r="G273" i="10"/>
  <c r="F273" i="10"/>
  <c r="E273" i="10"/>
  <c r="Z272" i="10"/>
  <c r="S272" i="10"/>
  <c r="P272" i="10"/>
  <c r="N272" i="10"/>
  <c r="K272" i="10"/>
  <c r="E332" i="9" s="1"/>
  <c r="J272" i="10"/>
  <c r="H272" i="10"/>
  <c r="G272" i="10"/>
  <c r="F272" i="10"/>
  <c r="E272" i="10"/>
  <c r="Z271" i="10"/>
  <c r="H271" i="10"/>
  <c r="G271" i="10"/>
  <c r="F271" i="10"/>
  <c r="E271" i="10"/>
  <c r="D271" i="10"/>
  <c r="A271" i="10"/>
  <c r="Z270" i="10"/>
  <c r="I270" i="10"/>
  <c r="D341" i="9" s="1"/>
  <c r="H270" i="10"/>
  <c r="G270" i="10"/>
  <c r="F270" i="10"/>
  <c r="E270" i="10"/>
  <c r="D270" i="10"/>
  <c r="A270" i="10"/>
  <c r="Z269" i="10"/>
  <c r="S269" i="10"/>
  <c r="P269" i="10"/>
  <c r="N269" i="10"/>
  <c r="K269" i="10"/>
  <c r="E333" i="9" s="1"/>
  <c r="J269" i="10"/>
  <c r="H269" i="10"/>
  <c r="G269" i="10"/>
  <c r="F269" i="10"/>
  <c r="E269" i="10"/>
  <c r="Z268" i="10"/>
  <c r="S268" i="10"/>
  <c r="P268" i="10"/>
  <c r="N268" i="10"/>
  <c r="K268" i="10"/>
  <c r="E343" i="9" s="1"/>
  <c r="J268" i="10"/>
  <c r="H268" i="10"/>
  <c r="G268" i="10"/>
  <c r="F268" i="10"/>
  <c r="E268" i="10"/>
  <c r="G267" i="10"/>
  <c r="A267" i="10"/>
  <c r="Z266" i="10"/>
  <c r="H266" i="10"/>
  <c r="G266" i="10"/>
  <c r="F266" i="10"/>
  <c r="E266" i="10"/>
  <c r="D266" i="10"/>
  <c r="A266" i="10"/>
  <c r="Z265" i="10"/>
  <c r="I265" i="10"/>
  <c r="D317" i="9" s="1"/>
  <c r="H265" i="10"/>
  <c r="G265" i="10"/>
  <c r="F265" i="10"/>
  <c r="E265" i="10"/>
  <c r="D265" i="10"/>
  <c r="A265" i="10"/>
  <c r="Z264" i="10"/>
  <c r="S264" i="10"/>
  <c r="P264" i="10"/>
  <c r="N264" i="10"/>
  <c r="K264" i="10"/>
  <c r="E315" i="9" s="1"/>
  <c r="J264" i="10"/>
  <c r="H264" i="10"/>
  <c r="G264" i="10"/>
  <c r="F264" i="10"/>
  <c r="E264" i="10"/>
  <c r="Z263" i="10"/>
  <c r="S263" i="10"/>
  <c r="P263" i="10"/>
  <c r="N263" i="10"/>
  <c r="K263" i="10"/>
  <c r="E318" i="9" s="1"/>
  <c r="J263" i="10"/>
  <c r="H263" i="10"/>
  <c r="G263" i="10"/>
  <c r="F263" i="10"/>
  <c r="E263" i="10"/>
  <c r="G262" i="10"/>
  <c r="A262" i="10"/>
  <c r="Z261" i="10"/>
  <c r="H261" i="10"/>
  <c r="G261" i="10"/>
  <c r="F261" i="10"/>
  <c r="E261" i="10"/>
  <c r="D261" i="10"/>
  <c r="A261" i="10"/>
  <c r="Z260" i="10"/>
  <c r="I260" i="10"/>
  <c r="D310" i="9" s="1"/>
  <c r="H260" i="10"/>
  <c r="G260" i="10"/>
  <c r="F260" i="10"/>
  <c r="E260" i="10"/>
  <c r="D260" i="10"/>
  <c r="A260" i="10"/>
  <c r="Z259" i="10"/>
  <c r="S259" i="10"/>
  <c r="P259" i="10"/>
  <c r="N259" i="10"/>
  <c r="K259" i="10"/>
  <c r="E308" i="9" s="1"/>
  <c r="J259" i="10"/>
  <c r="H259" i="10"/>
  <c r="G259" i="10"/>
  <c r="F259" i="10"/>
  <c r="E259" i="10"/>
  <c r="Z258" i="10"/>
  <c r="S258" i="10"/>
  <c r="P258" i="10"/>
  <c r="N258" i="10"/>
  <c r="K258" i="10"/>
  <c r="E311" i="9" s="1"/>
  <c r="J258" i="10"/>
  <c r="H258" i="10"/>
  <c r="G258" i="10"/>
  <c r="F258" i="10"/>
  <c r="E258" i="10"/>
  <c r="G257" i="10"/>
  <c r="A257" i="10"/>
  <c r="Z256" i="10"/>
  <c r="H256" i="10"/>
  <c r="G256" i="10"/>
  <c r="F256" i="10"/>
  <c r="E256" i="10"/>
  <c r="D256" i="10"/>
  <c r="A256" i="10"/>
  <c r="Z255" i="10"/>
  <c r="I255" i="10"/>
  <c r="D303" i="9" s="1"/>
  <c r="H255" i="10"/>
  <c r="G255" i="10"/>
  <c r="F255" i="10"/>
  <c r="E255" i="10"/>
  <c r="D255" i="10"/>
  <c r="A255" i="10"/>
  <c r="Z254" i="10"/>
  <c r="S254" i="10"/>
  <c r="P254" i="10"/>
  <c r="N254" i="10"/>
  <c r="K254" i="10"/>
  <c r="E301" i="9" s="1"/>
  <c r="J254" i="10"/>
  <c r="H254" i="10"/>
  <c r="G254" i="10"/>
  <c r="F254" i="10"/>
  <c r="E254" i="10"/>
  <c r="Z253" i="10"/>
  <c r="S253" i="10"/>
  <c r="P253" i="10"/>
  <c r="N253" i="10"/>
  <c r="K253" i="10"/>
  <c r="E304" i="9" s="1"/>
  <c r="J253" i="10"/>
  <c r="H253" i="10"/>
  <c r="G253" i="10"/>
  <c r="F253" i="10"/>
  <c r="E253" i="10"/>
  <c r="G252" i="10"/>
  <c r="A252" i="10"/>
  <c r="Z251" i="10"/>
  <c r="H251" i="10"/>
  <c r="G251" i="10"/>
  <c r="F251" i="10"/>
  <c r="E251" i="10"/>
  <c r="D251" i="10"/>
  <c r="A251" i="10"/>
  <c r="Z250" i="10"/>
  <c r="I250" i="10"/>
  <c r="D296" i="9" s="1"/>
  <c r="H250" i="10"/>
  <c r="G250" i="10"/>
  <c r="F250" i="10"/>
  <c r="E250" i="10"/>
  <c r="D250" i="10"/>
  <c r="A250" i="10"/>
  <c r="Z249" i="10"/>
  <c r="S249" i="10"/>
  <c r="P249" i="10"/>
  <c r="N249" i="10"/>
  <c r="K249" i="10"/>
  <c r="E294" i="9" s="1"/>
  <c r="J249" i="10"/>
  <c r="H249" i="10"/>
  <c r="G249" i="10"/>
  <c r="F249" i="10"/>
  <c r="E249" i="10"/>
  <c r="Z248" i="10"/>
  <c r="S248" i="10"/>
  <c r="P248" i="10"/>
  <c r="N248" i="10"/>
  <c r="K248" i="10"/>
  <c r="E297" i="9" s="1"/>
  <c r="J248" i="10"/>
  <c r="H248" i="10"/>
  <c r="G248" i="10"/>
  <c r="F248" i="10"/>
  <c r="E248" i="10"/>
  <c r="G247" i="10"/>
  <c r="A247" i="10"/>
  <c r="Z246" i="10"/>
  <c r="H246" i="10"/>
  <c r="G246" i="10"/>
  <c r="F246" i="10"/>
  <c r="E246" i="10"/>
  <c r="D246" i="10"/>
  <c r="A246" i="10"/>
  <c r="Z245" i="10"/>
  <c r="I245" i="10"/>
  <c r="D289" i="9" s="1"/>
  <c r="H245" i="10"/>
  <c r="G245" i="10"/>
  <c r="F245" i="10"/>
  <c r="E245" i="10"/>
  <c r="D245" i="10"/>
  <c r="A245" i="10"/>
  <c r="Z244" i="10"/>
  <c r="S244" i="10"/>
  <c r="P244" i="10"/>
  <c r="N244" i="10"/>
  <c r="K244" i="10"/>
  <c r="E287" i="9" s="1"/>
  <c r="J244" i="10"/>
  <c r="H244" i="10"/>
  <c r="G244" i="10"/>
  <c r="F244" i="10"/>
  <c r="E244" i="10"/>
  <c r="Z243" i="10"/>
  <c r="S243" i="10"/>
  <c r="P243" i="10"/>
  <c r="N243" i="10"/>
  <c r="K243" i="10"/>
  <c r="E290" i="9" s="1"/>
  <c r="J243" i="10"/>
  <c r="H243" i="10"/>
  <c r="G243" i="10"/>
  <c r="F243" i="10"/>
  <c r="E243" i="10"/>
  <c r="G242" i="10"/>
  <c r="A242" i="10"/>
  <c r="Z241" i="10"/>
  <c r="H241" i="10"/>
  <c r="G241" i="10"/>
  <c r="F241" i="10"/>
  <c r="E241" i="10"/>
  <c r="D241" i="10"/>
  <c r="A241" i="10"/>
  <c r="Z240" i="10"/>
  <c r="I240" i="10"/>
  <c r="D282" i="9" s="1"/>
  <c r="H240" i="10"/>
  <c r="G240" i="10"/>
  <c r="F240" i="10"/>
  <c r="E240" i="10"/>
  <c r="D240" i="10"/>
  <c r="A240" i="10"/>
  <c r="Z239" i="10"/>
  <c r="S239" i="10"/>
  <c r="P239" i="10"/>
  <c r="N239" i="10"/>
  <c r="K239" i="10"/>
  <c r="E280" i="9" s="1"/>
  <c r="J239" i="10"/>
  <c r="H239" i="10"/>
  <c r="G239" i="10"/>
  <c r="F239" i="10"/>
  <c r="E239" i="10"/>
  <c r="Z238" i="10"/>
  <c r="S238" i="10"/>
  <c r="P238" i="10"/>
  <c r="N238" i="10"/>
  <c r="K238" i="10"/>
  <c r="E283" i="9" s="1"/>
  <c r="J238" i="10"/>
  <c r="H238" i="10"/>
  <c r="G238" i="10"/>
  <c r="F238" i="10"/>
  <c r="E238" i="10"/>
  <c r="G237" i="10"/>
  <c r="A237" i="10"/>
  <c r="Z236" i="10"/>
  <c r="H236" i="10"/>
  <c r="G236" i="10"/>
  <c r="F236" i="10"/>
  <c r="E236" i="10"/>
  <c r="D236" i="10"/>
  <c r="A236" i="10"/>
  <c r="Z235" i="10"/>
  <c r="I235" i="10"/>
  <c r="D275" i="9" s="1"/>
  <c r="H235" i="10"/>
  <c r="G235" i="10"/>
  <c r="F235" i="10"/>
  <c r="E235" i="10"/>
  <c r="D235" i="10"/>
  <c r="A235" i="10"/>
  <c r="Z234" i="10"/>
  <c r="S234" i="10"/>
  <c r="P234" i="10"/>
  <c r="N234" i="10"/>
  <c r="K234" i="10"/>
  <c r="E273" i="9" s="1"/>
  <c r="J234" i="10"/>
  <c r="H234" i="10"/>
  <c r="G234" i="10"/>
  <c r="F234" i="10"/>
  <c r="E234" i="10"/>
  <c r="Z233" i="10"/>
  <c r="S233" i="10"/>
  <c r="P233" i="10"/>
  <c r="N233" i="10"/>
  <c r="K233" i="10"/>
  <c r="E276" i="9" s="1"/>
  <c r="J233" i="10"/>
  <c r="H233" i="10"/>
  <c r="G233" i="10"/>
  <c r="F233" i="10"/>
  <c r="E233" i="10"/>
  <c r="G232" i="10"/>
  <c r="A232" i="10"/>
  <c r="Z231" i="10"/>
  <c r="H231" i="10"/>
  <c r="G231" i="10"/>
  <c r="F231" i="10"/>
  <c r="E231" i="10"/>
  <c r="D231" i="10"/>
  <c r="A231" i="10"/>
  <c r="Z230" i="10"/>
  <c r="I230" i="10"/>
  <c r="D268" i="9" s="1"/>
  <c r="H230" i="10"/>
  <c r="G230" i="10"/>
  <c r="F230" i="10"/>
  <c r="E230" i="10"/>
  <c r="D230" i="10"/>
  <c r="A230" i="10"/>
  <c r="Z229" i="10"/>
  <c r="S229" i="10"/>
  <c r="P229" i="10"/>
  <c r="N229" i="10"/>
  <c r="K229" i="10"/>
  <c r="E266" i="9" s="1"/>
  <c r="J229" i="10"/>
  <c r="H229" i="10"/>
  <c r="G229" i="10"/>
  <c r="F229" i="10"/>
  <c r="E229" i="10"/>
  <c r="Z228" i="10"/>
  <c r="S228" i="10"/>
  <c r="P228" i="10"/>
  <c r="N228" i="10"/>
  <c r="K228" i="10"/>
  <c r="E269" i="9" s="1"/>
  <c r="J228" i="10"/>
  <c r="H228" i="10"/>
  <c r="G228" i="10"/>
  <c r="F228" i="10"/>
  <c r="E228" i="10"/>
  <c r="G227" i="10"/>
  <c r="A227" i="10"/>
  <c r="Z226" i="10"/>
  <c r="I226" i="10"/>
  <c r="D261" i="9" s="1"/>
  <c r="H226" i="10"/>
  <c r="G226" i="10"/>
  <c r="F226" i="10"/>
  <c r="E226" i="10"/>
  <c r="D226" i="10"/>
  <c r="A226" i="10"/>
  <c r="Z225" i="10"/>
  <c r="S225" i="10"/>
  <c r="P225" i="10"/>
  <c r="N225" i="10"/>
  <c r="K225" i="10"/>
  <c r="E244" i="9" s="1"/>
  <c r="J225" i="10"/>
  <c r="H225" i="10"/>
  <c r="G225" i="10"/>
  <c r="F225" i="10"/>
  <c r="E225" i="10"/>
  <c r="Z224" i="10"/>
  <c r="S224" i="10"/>
  <c r="P224" i="10"/>
  <c r="N224" i="10"/>
  <c r="K224" i="10"/>
  <c r="E253" i="9" s="1"/>
  <c r="J224" i="10"/>
  <c r="H224" i="10"/>
  <c r="G224" i="10"/>
  <c r="F224" i="10"/>
  <c r="E224" i="10"/>
  <c r="Z223" i="10"/>
  <c r="S223" i="10"/>
  <c r="P223" i="10"/>
  <c r="N223" i="10"/>
  <c r="K223" i="10"/>
  <c r="E254" i="9" s="1"/>
  <c r="J223" i="10"/>
  <c r="H223" i="10"/>
  <c r="G223" i="10"/>
  <c r="F223" i="10"/>
  <c r="E223" i="10"/>
  <c r="Z222" i="10"/>
  <c r="S222" i="10"/>
  <c r="P222" i="10"/>
  <c r="N222" i="10"/>
  <c r="K222" i="10"/>
  <c r="E255" i="9" s="1"/>
  <c r="J222" i="10"/>
  <c r="H222" i="10"/>
  <c r="G222" i="10"/>
  <c r="F222" i="10"/>
  <c r="E222" i="10"/>
  <c r="Z221" i="10"/>
  <c r="S221" i="10"/>
  <c r="P221" i="10"/>
  <c r="N221" i="10"/>
  <c r="K221" i="10"/>
  <c r="E256" i="9" s="1"/>
  <c r="J221" i="10"/>
  <c r="H221" i="10"/>
  <c r="G221" i="10"/>
  <c r="F221" i="10"/>
  <c r="E221" i="10"/>
  <c r="Z220" i="10"/>
  <c r="S220" i="10"/>
  <c r="P220" i="10"/>
  <c r="N220" i="10"/>
  <c r="K220" i="10"/>
  <c r="E257" i="9" s="1"/>
  <c r="J220" i="10"/>
  <c r="H220" i="10"/>
  <c r="G220" i="10"/>
  <c r="F220" i="10"/>
  <c r="E220" i="10"/>
  <c r="Z219" i="10"/>
  <c r="S219" i="10"/>
  <c r="P219" i="10"/>
  <c r="N219" i="10"/>
  <c r="K219" i="10"/>
  <c r="E259" i="9" s="1"/>
  <c r="J219" i="10"/>
  <c r="H219" i="10"/>
  <c r="G219" i="10"/>
  <c r="F219" i="10"/>
  <c r="E219" i="10"/>
  <c r="Z218" i="10"/>
  <c r="S218" i="10"/>
  <c r="P218" i="10"/>
  <c r="N218" i="10"/>
  <c r="K218" i="10"/>
  <c r="J218" i="10"/>
  <c r="H218" i="10"/>
  <c r="G218" i="10"/>
  <c r="F218" i="10"/>
  <c r="E218" i="10"/>
  <c r="Z217" i="10"/>
  <c r="S217" i="10"/>
  <c r="P217" i="10"/>
  <c r="N217" i="10"/>
  <c r="K217" i="10"/>
  <c r="E242" i="9" s="1"/>
  <c r="J217" i="10"/>
  <c r="H217" i="10"/>
  <c r="G217" i="10"/>
  <c r="F217" i="10"/>
  <c r="E217" i="10"/>
  <c r="Z216" i="10"/>
  <c r="S216" i="10"/>
  <c r="P216" i="10"/>
  <c r="N216" i="10"/>
  <c r="K216" i="10"/>
  <c r="E243" i="9" s="1"/>
  <c r="J216" i="10"/>
  <c r="H216" i="10"/>
  <c r="G216" i="10"/>
  <c r="F216" i="10"/>
  <c r="E216" i="10"/>
  <c r="Z215" i="10"/>
  <c r="S215" i="10"/>
  <c r="P215" i="10"/>
  <c r="N215" i="10"/>
  <c r="K215" i="10"/>
  <c r="E245" i="9" s="1"/>
  <c r="J215" i="10"/>
  <c r="H215" i="10"/>
  <c r="G215" i="10"/>
  <c r="F215" i="10"/>
  <c r="E215" i="10"/>
  <c r="Z214" i="10"/>
  <c r="S214" i="10"/>
  <c r="P214" i="10"/>
  <c r="N214" i="10"/>
  <c r="K214" i="10"/>
  <c r="E246" i="9" s="1"/>
  <c r="J214" i="10"/>
  <c r="H214" i="10"/>
  <c r="G214" i="10"/>
  <c r="F214" i="10"/>
  <c r="E214" i="10"/>
  <c r="Z213" i="10"/>
  <c r="S213" i="10"/>
  <c r="P213" i="10"/>
  <c r="N213" i="10"/>
  <c r="K213" i="10"/>
  <c r="E247" i="9" s="1"/>
  <c r="J213" i="10"/>
  <c r="H213" i="10"/>
  <c r="G213" i="10"/>
  <c r="F213" i="10"/>
  <c r="E213" i="10"/>
  <c r="Z212" i="10"/>
  <c r="S212" i="10"/>
  <c r="P212" i="10"/>
  <c r="N212" i="10"/>
  <c r="K212" i="10"/>
  <c r="E248" i="9" s="1"/>
  <c r="J212" i="10"/>
  <c r="H212" i="10"/>
  <c r="G212" i="10"/>
  <c r="F212" i="10"/>
  <c r="E212" i="10"/>
  <c r="Z211" i="10"/>
  <c r="S211" i="10"/>
  <c r="P211" i="10"/>
  <c r="N211" i="10"/>
  <c r="K211" i="10"/>
  <c r="E249" i="9" s="1"/>
  <c r="J211" i="10"/>
  <c r="H211" i="10"/>
  <c r="G211" i="10"/>
  <c r="F211" i="10"/>
  <c r="E211" i="10"/>
  <c r="Z210" i="10"/>
  <c r="S210" i="10"/>
  <c r="P210" i="10"/>
  <c r="N210" i="10"/>
  <c r="K210" i="10"/>
  <c r="E250" i="9" s="1"/>
  <c r="J210" i="10"/>
  <c r="H210" i="10"/>
  <c r="G210" i="10"/>
  <c r="F210" i="10"/>
  <c r="E210" i="10"/>
  <c r="Z209" i="10"/>
  <c r="S209" i="10"/>
  <c r="P209" i="10"/>
  <c r="N209" i="10"/>
  <c r="K209" i="10"/>
  <c r="E251" i="9" s="1"/>
  <c r="J209" i="10"/>
  <c r="H209" i="10"/>
  <c r="G209" i="10"/>
  <c r="F209" i="10"/>
  <c r="E209" i="10"/>
  <c r="Z208" i="10"/>
  <c r="H208" i="10"/>
  <c r="G208" i="10"/>
  <c r="F208" i="10"/>
  <c r="E208" i="10"/>
  <c r="D208" i="10"/>
  <c r="A208" i="10"/>
  <c r="Z207" i="10"/>
  <c r="I207" i="10"/>
  <c r="D260" i="9" s="1"/>
  <c r="H207" i="10"/>
  <c r="G207" i="10"/>
  <c r="F207" i="10"/>
  <c r="E207" i="10"/>
  <c r="D207" i="10"/>
  <c r="A207" i="10"/>
  <c r="Z206" i="10"/>
  <c r="S206" i="10"/>
  <c r="P206" i="10"/>
  <c r="N206" i="10"/>
  <c r="K206" i="10"/>
  <c r="E252" i="9" s="1"/>
  <c r="J206" i="10"/>
  <c r="H206" i="10"/>
  <c r="G206" i="10"/>
  <c r="F206" i="10"/>
  <c r="E206" i="10"/>
  <c r="Z205" i="10"/>
  <c r="S205" i="10"/>
  <c r="P205" i="10"/>
  <c r="N205" i="10"/>
  <c r="K205" i="10"/>
  <c r="E262" i="9" s="1"/>
  <c r="J205" i="10"/>
  <c r="H205" i="10"/>
  <c r="G205" i="10"/>
  <c r="F205" i="10"/>
  <c r="E205" i="10"/>
  <c r="G204" i="10"/>
  <c r="A204" i="10"/>
  <c r="Z203" i="10"/>
  <c r="H203" i="10"/>
  <c r="G203" i="10"/>
  <c r="F203" i="10"/>
  <c r="E203" i="10"/>
  <c r="D203" i="10"/>
  <c r="A203" i="10"/>
  <c r="Z202" i="10"/>
  <c r="I202" i="10"/>
  <c r="D236" i="9" s="1"/>
  <c r="H202" i="10"/>
  <c r="G202" i="10"/>
  <c r="F202" i="10"/>
  <c r="E202" i="10"/>
  <c r="D202" i="10"/>
  <c r="A202" i="10"/>
  <c r="Z201" i="10"/>
  <c r="S201" i="10"/>
  <c r="P201" i="10"/>
  <c r="N201" i="10"/>
  <c r="K201" i="10"/>
  <c r="E234" i="9" s="1"/>
  <c r="J201" i="10"/>
  <c r="H201" i="10"/>
  <c r="G201" i="10"/>
  <c r="F201" i="10"/>
  <c r="E201" i="10"/>
  <c r="Z200" i="10"/>
  <c r="S200" i="10"/>
  <c r="P200" i="10"/>
  <c r="N200" i="10"/>
  <c r="K200" i="10"/>
  <c r="E237" i="9" s="1"/>
  <c r="J200" i="10"/>
  <c r="H200" i="10"/>
  <c r="G200" i="10"/>
  <c r="F200" i="10"/>
  <c r="E200" i="10"/>
  <c r="G199" i="10"/>
  <c r="A199" i="10"/>
  <c r="Z198" i="10"/>
  <c r="H198" i="10"/>
  <c r="G198" i="10"/>
  <c r="F198" i="10"/>
  <c r="E198" i="10"/>
  <c r="D198" i="10"/>
  <c r="A198" i="10"/>
  <c r="Z197" i="10"/>
  <c r="I197" i="10"/>
  <c r="D229" i="9" s="1"/>
  <c r="H197" i="10"/>
  <c r="G197" i="10"/>
  <c r="F197" i="10"/>
  <c r="E197" i="10"/>
  <c r="D197" i="10"/>
  <c r="A197" i="10"/>
  <c r="Z196" i="10"/>
  <c r="S196" i="10"/>
  <c r="P196" i="10"/>
  <c r="N196" i="10"/>
  <c r="K196" i="10"/>
  <c r="E227" i="9" s="1"/>
  <c r="J196" i="10"/>
  <c r="H196" i="10"/>
  <c r="G196" i="10"/>
  <c r="F196" i="10"/>
  <c r="E196" i="10"/>
  <c r="Z195" i="10"/>
  <c r="S195" i="10"/>
  <c r="P195" i="10"/>
  <c r="N195" i="10"/>
  <c r="K195" i="10"/>
  <c r="E230" i="9" s="1"/>
  <c r="J195" i="10"/>
  <c r="H195" i="10"/>
  <c r="G195" i="10"/>
  <c r="F195" i="10"/>
  <c r="E195" i="10"/>
  <c r="G194" i="10"/>
  <c r="A194" i="10"/>
  <c r="Z193" i="10"/>
  <c r="H193" i="10"/>
  <c r="G193" i="10"/>
  <c r="F193" i="10"/>
  <c r="E193" i="10"/>
  <c r="D193" i="10"/>
  <c r="A193" i="10"/>
  <c r="Z192" i="10"/>
  <c r="I192" i="10"/>
  <c r="D222" i="9" s="1"/>
  <c r="H192" i="10"/>
  <c r="G192" i="10"/>
  <c r="F192" i="10"/>
  <c r="E192" i="10"/>
  <c r="D192" i="10"/>
  <c r="A192" i="10"/>
  <c r="Z191" i="10"/>
  <c r="S191" i="10"/>
  <c r="P191" i="10"/>
  <c r="N191" i="10"/>
  <c r="K191" i="10"/>
  <c r="E220" i="9" s="1"/>
  <c r="J191" i="10"/>
  <c r="H191" i="10"/>
  <c r="G191" i="10"/>
  <c r="F191" i="10"/>
  <c r="E191" i="10"/>
  <c r="Z190" i="10"/>
  <c r="S190" i="10"/>
  <c r="P190" i="10"/>
  <c r="N190" i="10"/>
  <c r="K190" i="10"/>
  <c r="E223" i="9" s="1"/>
  <c r="J190" i="10"/>
  <c r="H190" i="10"/>
  <c r="G190" i="10"/>
  <c r="F190" i="10"/>
  <c r="E190" i="10"/>
  <c r="G189" i="10"/>
  <c r="A189" i="10"/>
  <c r="G188" i="10"/>
  <c r="A188" i="10"/>
  <c r="G187" i="10"/>
  <c r="A187" i="10"/>
  <c r="G186" i="10"/>
  <c r="A186" i="10"/>
  <c r="G185" i="10"/>
  <c r="A185" i="10"/>
  <c r="G184" i="10"/>
  <c r="A184" i="10"/>
  <c r="G183" i="10"/>
  <c r="A183" i="10"/>
  <c r="G182" i="10"/>
  <c r="A182" i="10"/>
  <c r="G181" i="10"/>
  <c r="A181" i="10"/>
  <c r="G180" i="10"/>
  <c r="A180" i="10"/>
  <c r="G179" i="10"/>
  <c r="A179" i="10"/>
  <c r="G178" i="10"/>
  <c r="A178" i="10"/>
  <c r="G177" i="10"/>
  <c r="A177" i="10"/>
  <c r="Z176" i="10"/>
  <c r="I176" i="10"/>
  <c r="D203" i="9" s="1"/>
  <c r="H176" i="10"/>
  <c r="G176" i="10"/>
  <c r="F176" i="10"/>
  <c r="E176" i="10"/>
  <c r="D176" i="10"/>
  <c r="A176" i="10"/>
  <c r="Z175" i="10"/>
  <c r="S175" i="10"/>
  <c r="P175" i="10"/>
  <c r="N175" i="10"/>
  <c r="K175" i="10"/>
  <c r="E186" i="9" s="1"/>
  <c r="J175" i="10"/>
  <c r="H175" i="10"/>
  <c r="G175" i="10"/>
  <c r="F175" i="10"/>
  <c r="E175" i="10"/>
  <c r="Z174" i="10"/>
  <c r="S174" i="10"/>
  <c r="P174" i="10"/>
  <c r="N174" i="10"/>
  <c r="K174" i="10"/>
  <c r="E195" i="9" s="1"/>
  <c r="J174" i="10"/>
  <c r="H174" i="10"/>
  <c r="G174" i="10"/>
  <c r="F174" i="10"/>
  <c r="E174" i="10"/>
  <c r="Z173" i="10"/>
  <c r="S173" i="10"/>
  <c r="P173" i="10"/>
  <c r="N173" i="10"/>
  <c r="K173" i="10"/>
  <c r="E196" i="9" s="1"/>
  <c r="J173" i="10"/>
  <c r="H173" i="10"/>
  <c r="G173" i="10"/>
  <c r="F173" i="10"/>
  <c r="E173" i="10"/>
  <c r="Z172" i="10"/>
  <c r="S172" i="10"/>
  <c r="P172" i="10"/>
  <c r="N172" i="10"/>
  <c r="K172" i="10"/>
  <c r="E197" i="9" s="1"/>
  <c r="J172" i="10"/>
  <c r="H172" i="10"/>
  <c r="G172" i="10"/>
  <c r="F172" i="10"/>
  <c r="E172" i="10"/>
  <c r="Z171" i="10"/>
  <c r="S171" i="10"/>
  <c r="P171" i="10"/>
  <c r="N171" i="10"/>
  <c r="K171" i="10"/>
  <c r="E198" i="9" s="1"/>
  <c r="J171" i="10"/>
  <c r="H171" i="10"/>
  <c r="G171" i="10"/>
  <c r="F171" i="10"/>
  <c r="E171" i="10"/>
  <c r="Z170" i="10"/>
  <c r="S170" i="10"/>
  <c r="P170" i="10"/>
  <c r="N170" i="10"/>
  <c r="K170" i="10"/>
  <c r="E199" i="9" s="1"/>
  <c r="J170" i="10"/>
  <c r="H170" i="10"/>
  <c r="G170" i="10"/>
  <c r="F170" i="10"/>
  <c r="E170" i="10"/>
  <c r="Z169" i="10"/>
  <c r="S169" i="10"/>
  <c r="P169" i="10"/>
  <c r="N169" i="10"/>
  <c r="K169" i="10"/>
  <c r="E201" i="9" s="1"/>
  <c r="J169" i="10"/>
  <c r="H169" i="10"/>
  <c r="G169" i="10"/>
  <c r="F169" i="10"/>
  <c r="E169" i="10"/>
  <c r="Z168" i="10"/>
  <c r="S168" i="10"/>
  <c r="P168" i="10"/>
  <c r="N168" i="10"/>
  <c r="K168" i="10"/>
  <c r="E183" i="9" s="1"/>
  <c r="J168" i="10"/>
  <c r="H168" i="10"/>
  <c r="G168" i="10"/>
  <c r="F168" i="10"/>
  <c r="E168" i="10"/>
  <c r="Z167" i="10"/>
  <c r="S167" i="10"/>
  <c r="P167" i="10"/>
  <c r="N167" i="10"/>
  <c r="K167" i="10"/>
  <c r="E184" i="9" s="1"/>
  <c r="J167" i="10"/>
  <c r="H167" i="10"/>
  <c r="G167" i="10"/>
  <c r="F167" i="10"/>
  <c r="E167" i="10"/>
  <c r="Z166" i="10"/>
  <c r="S166" i="10"/>
  <c r="P166" i="10"/>
  <c r="N166" i="10"/>
  <c r="K166" i="10"/>
  <c r="E185" i="9" s="1"/>
  <c r="J166" i="10"/>
  <c r="H166" i="10"/>
  <c r="G166" i="10"/>
  <c r="F166" i="10"/>
  <c r="E166" i="10"/>
  <c r="Z165" i="10"/>
  <c r="S165" i="10"/>
  <c r="P165" i="10"/>
  <c r="N165" i="10"/>
  <c r="K165" i="10"/>
  <c r="E187" i="9" s="1"/>
  <c r="J165" i="10"/>
  <c r="H165" i="10"/>
  <c r="G165" i="10"/>
  <c r="F165" i="10"/>
  <c r="E165" i="10"/>
  <c r="Z164" i="10"/>
  <c r="S164" i="10"/>
  <c r="P164" i="10"/>
  <c r="N164" i="10"/>
  <c r="K164" i="10"/>
  <c r="E188" i="9" s="1"/>
  <c r="J164" i="10"/>
  <c r="H164" i="10"/>
  <c r="G164" i="10"/>
  <c r="F164" i="10"/>
  <c r="E164" i="10"/>
  <c r="Z163" i="10"/>
  <c r="S163" i="10"/>
  <c r="P163" i="10"/>
  <c r="N163" i="10"/>
  <c r="K163" i="10"/>
  <c r="E189" i="9" s="1"/>
  <c r="J163" i="10"/>
  <c r="H163" i="10"/>
  <c r="G163" i="10"/>
  <c r="F163" i="10"/>
  <c r="E163" i="10"/>
  <c r="Z162" i="10"/>
  <c r="S162" i="10"/>
  <c r="P162" i="10"/>
  <c r="N162" i="10"/>
  <c r="K162" i="10"/>
  <c r="E190" i="9" s="1"/>
  <c r="J162" i="10"/>
  <c r="H162" i="10"/>
  <c r="G162" i="10"/>
  <c r="F162" i="10"/>
  <c r="E162" i="10"/>
  <c r="Z161" i="10"/>
  <c r="S161" i="10"/>
  <c r="P161" i="10"/>
  <c r="N161" i="10"/>
  <c r="K161" i="10"/>
  <c r="E191" i="9" s="1"/>
  <c r="J161" i="10"/>
  <c r="H161" i="10"/>
  <c r="G161" i="10"/>
  <c r="F161" i="10"/>
  <c r="E161" i="10"/>
  <c r="Z160" i="10"/>
  <c r="S160" i="10"/>
  <c r="P160" i="10"/>
  <c r="N160" i="10"/>
  <c r="K160" i="10"/>
  <c r="E192" i="9" s="1"/>
  <c r="J160" i="10"/>
  <c r="H160" i="10"/>
  <c r="G160" i="10"/>
  <c r="F160" i="10"/>
  <c r="E160" i="10"/>
  <c r="Z159" i="10"/>
  <c r="S159" i="10"/>
  <c r="P159" i="10"/>
  <c r="N159" i="10"/>
  <c r="K159" i="10"/>
  <c r="E193" i="9" s="1"/>
  <c r="J159" i="10"/>
  <c r="H159" i="10"/>
  <c r="G159" i="10"/>
  <c r="F159" i="10"/>
  <c r="E159" i="10"/>
  <c r="Z158" i="10"/>
  <c r="H158" i="10"/>
  <c r="G158" i="10"/>
  <c r="F158" i="10"/>
  <c r="E158" i="10"/>
  <c r="D158" i="10"/>
  <c r="A158" i="10"/>
  <c r="Z157" i="10"/>
  <c r="I157" i="10"/>
  <c r="D202" i="9" s="1"/>
  <c r="H157" i="10"/>
  <c r="G157" i="10"/>
  <c r="F157" i="10"/>
  <c r="E157" i="10"/>
  <c r="D157" i="10"/>
  <c r="A157" i="10"/>
  <c r="Z156" i="10"/>
  <c r="S156" i="10"/>
  <c r="P156" i="10"/>
  <c r="N156" i="10"/>
  <c r="K156" i="10"/>
  <c r="E194" i="9" s="1"/>
  <c r="J156" i="10"/>
  <c r="H156" i="10"/>
  <c r="G156" i="10"/>
  <c r="F156" i="10"/>
  <c r="E156" i="10"/>
  <c r="Z155" i="10"/>
  <c r="S155" i="10"/>
  <c r="P155" i="10"/>
  <c r="N155" i="10"/>
  <c r="K155" i="10"/>
  <c r="E204" i="9" s="1"/>
  <c r="J155" i="10"/>
  <c r="H155" i="10"/>
  <c r="G155" i="10"/>
  <c r="F155" i="10"/>
  <c r="E155" i="10"/>
  <c r="G154" i="10"/>
  <c r="A154" i="10"/>
  <c r="Z153" i="10"/>
  <c r="I153" i="10"/>
  <c r="D178" i="9" s="1"/>
  <c r="H153" i="10"/>
  <c r="G153" i="10"/>
  <c r="F153" i="10"/>
  <c r="E153" i="10"/>
  <c r="D153" i="10"/>
  <c r="A153" i="10"/>
  <c r="Z152" i="10"/>
  <c r="S152" i="10"/>
  <c r="P152" i="10"/>
  <c r="N152" i="10"/>
  <c r="K152" i="10"/>
  <c r="E161" i="9" s="1"/>
  <c r="J152" i="10"/>
  <c r="H152" i="10"/>
  <c r="G152" i="10"/>
  <c r="F152" i="10"/>
  <c r="E152" i="10"/>
  <c r="Z151" i="10"/>
  <c r="S151" i="10"/>
  <c r="P151" i="10"/>
  <c r="N151" i="10"/>
  <c r="K151" i="10"/>
  <c r="E170" i="9" s="1"/>
  <c r="J151" i="10"/>
  <c r="H151" i="10"/>
  <c r="G151" i="10"/>
  <c r="F151" i="10"/>
  <c r="E151" i="10"/>
  <c r="Z150" i="10"/>
  <c r="S150" i="10"/>
  <c r="P150" i="10"/>
  <c r="N150" i="10"/>
  <c r="K150" i="10"/>
  <c r="E171" i="9" s="1"/>
  <c r="J150" i="10"/>
  <c r="H150" i="10"/>
  <c r="G150" i="10"/>
  <c r="F150" i="10"/>
  <c r="E150" i="10"/>
  <c r="Z149" i="10"/>
  <c r="S149" i="10"/>
  <c r="P149" i="10"/>
  <c r="N149" i="10"/>
  <c r="K149" i="10"/>
  <c r="E172" i="9" s="1"/>
  <c r="J149" i="10"/>
  <c r="H149" i="10"/>
  <c r="G149" i="10"/>
  <c r="F149" i="10"/>
  <c r="E149" i="10"/>
  <c r="Z148" i="10"/>
  <c r="S148" i="10"/>
  <c r="P148" i="10"/>
  <c r="N148" i="10"/>
  <c r="K148" i="10"/>
  <c r="E173" i="9" s="1"/>
  <c r="J148" i="10"/>
  <c r="H148" i="10"/>
  <c r="G148" i="10"/>
  <c r="F148" i="10"/>
  <c r="E148" i="10"/>
  <c r="Z147" i="10"/>
  <c r="S147" i="10"/>
  <c r="P147" i="10"/>
  <c r="N147" i="10"/>
  <c r="K147" i="10"/>
  <c r="E174" i="9" s="1"/>
  <c r="J147" i="10"/>
  <c r="H147" i="10"/>
  <c r="G147" i="10"/>
  <c r="F147" i="10"/>
  <c r="E147" i="10"/>
  <c r="Z146" i="10"/>
  <c r="S146" i="10"/>
  <c r="P146" i="10"/>
  <c r="N146" i="10"/>
  <c r="K146" i="10"/>
  <c r="E176" i="9" s="1"/>
  <c r="J146" i="10"/>
  <c r="H146" i="10"/>
  <c r="G146" i="10"/>
  <c r="F146" i="10"/>
  <c r="E146" i="10"/>
  <c r="Z145" i="10"/>
  <c r="S145" i="10"/>
  <c r="P145" i="10"/>
  <c r="N145" i="10"/>
  <c r="K145" i="10"/>
  <c r="E158" i="9" s="1"/>
  <c r="J145" i="10"/>
  <c r="H145" i="10"/>
  <c r="G145" i="10"/>
  <c r="F145" i="10"/>
  <c r="E145" i="10"/>
  <c r="Z144" i="10"/>
  <c r="S144" i="10"/>
  <c r="P144" i="10"/>
  <c r="N144" i="10"/>
  <c r="K144" i="10"/>
  <c r="E159" i="9" s="1"/>
  <c r="J144" i="10"/>
  <c r="H144" i="10"/>
  <c r="G144" i="10"/>
  <c r="F144" i="10"/>
  <c r="E144" i="10"/>
  <c r="Z143" i="10"/>
  <c r="S143" i="10"/>
  <c r="P143" i="10"/>
  <c r="N143" i="10"/>
  <c r="K143" i="10"/>
  <c r="E160" i="9" s="1"/>
  <c r="J143" i="10"/>
  <c r="H143" i="10"/>
  <c r="G143" i="10"/>
  <c r="F143" i="10"/>
  <c r="E143" i="10"/>
  <c r="Z142" i="10"/>
  <c r="S142" i="10"/>
  <c r="P142" i="10"/>
  <c r="N142" i="10"/>
  <c r="K142" i="10"/>
  <c r="E162" i="9" s="1"/>
  <c r="J142" i="10"/>
  <c r="H142" i="10"/>
  <c r="G142" i="10"/>
  <c r="F142" i="10"/>
  <c r="E142" i="10"/>
  <c r="Z141" i="10"/>
  <c r="S141" i="10"/>
  <c r="P141" i="10"/>
  <c r="N141" i="10"/>
  <c r="K141" i="10"/>
  <c r="E163" i="9" s="1"/>
  <c r="J141" i="10"/>
  <c r="H141" i="10"/>
  <c r="G141" i="10"/>
  <c r="F141" i="10"/>
  <c r="E141" i="10"/>
  <c r="Z140" i="10"/>
  <c r="S140" i="10"/>
  <c r="P140" i="10"/>
  <c r="N140" i="10"/>
  <c r="K140" i="10"/>
  <c r="E164" i="9" s="1"/>
  <c r="J140" i="10"/>
  <c r="H140" i="10"/>
  <c r="G140" i="10"/>
  <c r="F140" i="10"/>
  <c r="E140" i="10"/>
  <c r="Z139" i="10"/>
  <c r="S139" i="10"/>
  <c r="P139" i="10"/>
  <c r="N139" i="10"/>
  <c r="K139" i="10"/>
  <c r="E165" i="9" s="1"/>
  <c r="J139" i="10"/>
  <c r="H139" i="10"/>
  <c r="G139" i="10"/>
  <c r="F139" i="10"/>
  <c r="E139" i="10"/>
  <c r="Z138" i="10"/>
  <c r="S138" i="10"/>
  <c r="P138" i="10"/>
  <c r="N138" i="10"/>
  <c r="K138" i="10"/>
  <c r="E166" i="9" s="1"/>
  <c r="J138" i="10"/>
  <c r="H138" i="10"/>
  <c r="G138" i="10"/>
  <c r="F138" i="10"/>
  <c r="E138" i="10"/>
  <c r="Z137" i="10"/>
  <c r="S137" i="10"/>
  <c r="P137" i="10"/>
  <c r="N137" i="10"/>
  <c r="K137" i="10"/>
  <c r="E167" i="9" s="1"/>
  <c r="J137" i="10"/>
  <c r="H137" i="10"/>
  <c r="G137" i="10"/>
  <c r="F137" i="10"/>
  <c r="E137" i="10"/>
  <c r="Z136" i="10"/>
  <c r="S136" i="10"/>
  <c r="P136" i="10"/>
  <c r="N136" i="10"/>
  <c r="K136" i="10"/>
  <c r="E168" i="9" s="1"/>
  <c r="J136" i="10"/>
  <c r="H136" i="10"/>
  <c r="G136" i="10"/>
  <c r="F136" i="10"/>
  <c r="E136" i="10"/>
  <c r="Z135" i="10"/>
  <c r="H135" i="10"/>
  <c r="G135" i="10"/>
  <c r="F135" i="10"/>
  <c r="E135" i="10"/>
  <c r="D135" i="10"/>
  <c r="A135" i="10"/>
  <c r="Z134" i="10"/>
  <c r="I134" i="10"/>
  <c r="D177" i="9" s="1"/>
  <c r="H134" i="10"/>
  <c r="G134" i="10"/>
  <c r="F134" i="10"/>
  <c r="E134" i="10"/>
  <c r="D134" i="10"/>
  <c r="A134" i="10"/>
  <c r="Z133" i="10"/>
  <c r="S133" i="10"/>
  <c r="P133" i="10"/>
  <c r="N133" i="10"/>
  <c r="K133" i="10"/>
  <c r="E169" i="9" s="1"/>
  <c r="J133" i="10"/>
  <c r="H133" i="10"/>
  <c r="G133" i="10"/>
  <c r="F133" i="10"/>
  <c r="E133" i="10"/>
  <c r="Z132" i="10"/>
  <c r="S132" i="10"/>
  <c r="P132" i="10"/>
  <c r="N132" i="10"/>
  <c r="K132" i="10"/>
  <c r="E179" i="9" s="1"/>
  <c r="J132" i="10"/>
  <c r="H132" i="10"/>
  <c r="G132" i="10"/>
  <c r="F132" i="10"/>
  <c r="E132" i="10"/>
  <c r="G131" i="10"/>
  <c r="A131" i="10"/>
  <c r="Z130" i="10"/>
  <c r="H130" i="10"/>
  <c r="G130" i="10"/>
  <c r="F130" i="10"/>
  <c r="E130" i="10"/>
  <c r="D130" i="10"/>
  <c r="A130" i="10"/>
  <c r="Z129" i="10"/>
  <c r="I129" i="10"/>
  <c r="D153" i="9" s="1"/>
  <c r="H129" i="10"/>
  <c r="G129" i="10"/>
  <c r="F129" i="10"/>
  <c r="E129" i="10"/>
  <c r="D129" i="10"/>
  <c r="A129" i="10"/>
  <c r="Z128" i="10"/>
  <c r="S128" i="10"/>
  <c r="P128" i="10"/>
  <c r="N128" i="10"/>
  <c r="K128" i="10"/>
  <c r="E151" i="9" s="1"/>
  <c r="J128" i="10"/>
  <c r="H128" i="10"/>
  <c r="G128" i="10"/>
  <c r="F128" i="10"/>
  <c r="E128" i="10"/>
  <c r="Z127" i="10"/>
  <c r="S127" i="10"/>
  <c r="P127" i="10"/>
  <c r="N127" i="10"/>
  <c r="K127" i="10"/>
  <c r="E154" i="9" s="1"/>
  <c r="J127" i="10"/>
  <c r="H127" i="10"/>
  <c r="G127" i="10"/>
  <c r="F127" i="10"/>
  <c r="E127" i="10"/>
  <c r="G126" i="10"/>
  <c r="A126" i="10"/>
  <c r="Z125" i="10"/>
  <c r="H125" i="10"/>
  <c r="G125" i="10"/>
  <c r="F125" i="10"/>
  <c r="E125" i="10"/>
  <c r="D125" i="10"/>
  <c r="A125" i="10"/>
  <c r="Z124" i="10"/>
  <c r="I124" i="10"/>
  <c r="D146" i="9" s="1"/>
  <c r="H124" i="10"/>
  <c r="G124" i="10"/>
  <c r="F124" i="10"/>
  <c r="E124" i="10"/>
  <c r="D124" i="10"/>
  <c r="A124" i="10"/>
  <c r="Z123" i="10"/>
  <c r="S123" i="10"/>
  <c r="P123" i="10"/>
  <c r="N123" i="10"/>
  <c r="K123" i="10"/>
  <c r="E144" i="9" s="1"/>
  <c r="J123" i="10"/>
  <c r="H123" i="10"/>
  <c r="G123" i="10"/>
  <c r="F123" i="10"/>
  <c r="E123" i="10"/>
  <c r="Z122" i="10"/>
  <c r="S122" i="10"/>
  <c r="P122" i="10"/>
  <c r="N122" i="10"/>
  <c r="K122" i="10"/>
  <c r="E147" i="9" s="1"/>
  <c r="J122" i="10"/>
  <c r="H122" i="10"/>
  <c r="G122" i="10"/>
  <c r="F122" i="10"/>
  <c r="E122" i="10"/>
  <c r="G121" i="10"/>
  <c r="A121" i="10"/>
  <c r="Z120" i="10"/>
  <c r="H120" i="10"/>
  <c r="G120" i="10"/>
  <c r="F120" i="10"/>
  <c r="E120" i="10"/>
  <c r="D120" i="10"/>
  <c r="A120" i="10"/>
  <c r="Z119" i="10"/>
  <c r="I119" i="10"/>
  <c r="D139" i="9" s="1"/>
  <c r="H119" i="10"/>
  <c r="G119" i="10"/>
  <c r="F119" i="10"/>
  <c r="E119" i="10"/>
  <c r="D119" i="10"/>
  <c r="A119" i="10"/>
  <c r="Z118" i="10"/>
  <c r="S118" i="10"/>
  <c r="P118" i="10"/>
  <c r="N118" i="10"/>
  <c r="K118" i="10"/>
  <c r="E137" i="9" s="1"/>
  <c r="J118" i="10"/>
  <c r="H118" i="10"/>
  <c r="G118" i="10"/>
  <c r="F118" i="10"/>
  <c r="E118" i="10"/>
  <c r="Z117" i="10"/>
  <c r="S117" i="10"/>
  <c r="P117" i="10"/>
  <c r="N117" i="10"/>
  <c r="K117" i="10"/>
  <c r="E140" i="9" s="1"/>
  <c r="J117" i="10"/>
  <c r="H117" i="10"/>
  <c r="G117" i="10"/>
  <c r="F117" i="10"/>
  <c r="E117" i="10"/>
  <c r="G116" i="10"/>
  <c r="A116" i="10"/>
  <c r="Z115" i="10"/>
  <c r="H115" i="10"/>
  <c r="G115" i="10"/>
  <c r="F115" i="10"/>
  <c r="E115" i="10"/>
  <c r="D115" i="10"/>
  <c r="A115" i="10"/>
  <c r="Z114" i="10"/>
  <c r="I114" i="10"/>
  <c r="D132" i="9" s="1"/>
  <c r="H114" i="10"/>
  <c r="G114" i="10"/>
  <c r="F114" i="10"/>
  <c r="E114" i="10"/>
  <c r="D114" i="10"/>
  <c r="A114" i="10"/>
  <c r="Z113" i="10"/>
  <c r="S113" i="10"/>
  <c r="P113" i="10"/>
  <c r="N113" i="10"/>
  <c r="K113" i="10"/>
  <c r="E130" i="9" s="1"/>
  <c r="J113" i="10"/>
  <c r="H113" i="10"/>
  <c r="G113" i="10"/>
  <c r="F113" i="10"/>
  <c r="E113" i="10"/>
  <c r="Z112" i="10"/>
  <c r="S112" i="10"/>
  <c r="P112" i="10"/>
  <c r="N112" i="10"/>
  <c r="K112" i="10"/>
  <c r="E133" i="9" s="1"/>
  <c r="J112" i="10"/>
  <c r="H112" i="10"/>
  <c r="G112" i="10"/>
  <c r="F112" i="10"/>
  <c r="E112" i="10"/>
  <c r="G111" i="10"/>
  <c r="A111" i="10"/>
  <c r="Z110" i="10"/>
  <c r="H110" i="10"/>
  <c r="G110" i="10"/>
  <c r="F110" i="10"/>
  <c r="E110" i="10"/>
  <c r="D110" i="10"/>
  <c r="A110" i="10"/>
  <c r="Z109" i="10"/>
  <c r="I109" i="10"/>
  <c r="D125" i="9" s="1"/>
  <c r="H109" i="10"/>
  <c r="G109" i="10"/>
  <c r="F109" i="10"/>
  <c r="E109" i="10"/>
  <c r="D109" i="10"/>
  <c r="A109" i="10"/>
  <c r="Z108" i="10"/>
  <c r="S108" i="10"/>
  <c r="P108" i="10"/>
  <c r="N108" i="10"/>
  <c r="K108" i="10"/>
  <c r="E123" i="9" s="1"/>
  <c r="J108" i="10"/>
  <c r="H108" i="10"/>
  <c r="G108" i="10"/>
  <c r="F108" i="10"/>
  <c r="E108" i="10"/>
  <c r="Z107" i="10"/>
  <c r="S107" i="10"/>
  <c r="P107" i="10"/>
  <c r="N107" i="10"/>
  <c r="K107" i="10"/>
  <c r="E126" i="9" s="1"/>
  <c r="J107" i="10"/>
  <c r="H107" i="10"/>
  <c r="G107" i="10"/>
  <c r="F107" i="10"/>
  <c r="E107" i="10"/>
  <c r="G106" i="10"/>
  <c r="A106" i="10"/>
  <c r="Z105" i="10"/>
  <c r="H105" i="10"/>
  <c r="G105" i="10"/>
  <c r="F105" i="10"/>
  <c r="E105" i="10"/>
  <c r="D105" i="10"/>
  <c r="A105" i="10"/>
  <c r="Z104" i="10"/>
  <c r="I104" i="10"/>
  <c r="H104" i="10"/>
  <c r="G104" i="10"/>
  <c r="F104" i="10"/>
  <c r="E104" i="10"/>
  <c r="D104" i="10"/>
  <c r="A104" i="10"/>
  <c r="Z103" i="10"/>
  <c r="S103" i="10"/>
  <c r="P103" i="10"/>
  <c r="N103" i="10"/>
  <c r="K103" i="10"/>
  <c r="E116" i="9" s="1"/>
  <c r="J103" i="10"/>
  <c r="H103" i="10"/>
  <c r="G103" i="10"/>
  <c r="F103" i="10"/>
  <c r="E103" i="10"/>
  <c r="Z102" i="10"/>
  <c r="S102" i="10"/>
  <c r="P102" i="10"/>
  <c r="N102" i="10"/>
  <c r="K102" i="10"/>
  <c r="E119" i="9" s="1"/>
  <c r="J102" i="10"/>
  <c r="H102" i="10"/>
  <c r="G102" i="10"/>
  <c r="F102" i="10"/>
  <c r="E102" i="10"/>
  <c r="G101" i="10"/>
  <c r="A101" i="10"/>
  <c r="Z100" i="10"/>
  <c r="H100" i="10"/>
  <c r="G100" i="10"/>
  <c r="F100" i="10"/>
  <c r="E100" i="10"/>
  <c r="D100" i="10"/>
  <c r="A100" i="10"/>
  <c r="Z99" i="10"/>
  <c r="I99" i="10"/>
  <c r="D111" i="9" s="1"/>
  <c r="H99" i="10"/>
  <c r="G99" i="10"/>
  <c r="F99" i="10"/>
  <c r="E99" i="10"/>
  <c r="D99" i="10"/>
  <c r="A99" i="10"/>
  <c r="Z98" i="10"/>
  <c r="S98" i="10"/>
  <c r="P98" i="10"/>
  <c r="N98" i="10"/>
  <c r="K98" i="10"/>
  <c r="E109" i="9" s="1"/>
  <c r="J98" i="10"/>
  <c r="H98" i="10"/>
  <c r="G98" i="10"/>
  <c r="F98" i="10"/>
  <c r="E98" i="10"/>
  <c r="Z97" i="10"/>
  <c r="S97" i="10"/>
  <c r="P97" i="10"/>
  <c r="N97" i="10"/>
  <c r="K97" i="10"/>
  <c r="E112" i="9" s="1"/>
  <c r="J97" i="10"/>
  <c r="H97" i="10"/>
  <c r="G97" i="10"/>
  <c r="F97" i="10"/>
  <c r="E97" i="10"/>
  <c r="G96" i="10"/>
  <c r="A96" i="10"/>
  <c r="Z95" i="10"/>
  <c r="I95" i="10"/>
  <c r="D103" i="9" s="1"/>
  <c r="H95" i="10"/>
  <c r="G95" i="10"/>
  <c r="F95" i="10"/>
  <c r="E95" i="10"/>
  <c r="D95" i="10"/>
  <c r="A95" i="10"/>
  <c r="Z94" i="10"/>
  <c r="S94" i="10"/>
  <c r="P94" i="10"/>
  <c r="N94" i="10"/>
  <c r="K94" i="10"/>
  <c r="E86" i="9" s="1"/>
  <c r="J94" i="10"/>
  <c r="H94" i="10"/>
  <c r="G94" i="10"/>
  <c r="F94" i="10"/>
  <c r="E94" i="10"/>
  <c r="Z93" i="10"/>
  <c r="S93" i="10"/>
  <c r="P93" i="10"/>
  <c r="N93" i="10"/>
  <c r="K93" i="10"/>
  <c r="E95" i="9" s="1"/>
  <c r="J93" i="10"/>
  <c r="H93" i="10"/>
  <c r="G93" i="10"/>
  <c r="F93" i="10"/>
  <c r="E93" i="10"/>
  <c r="Z92" i="10"/>
  <c r="S92" i="10"/>
  <c r="P92" i="10"/>
  <c r="N92" i="10"/>
  <c r="K92" i="10"/>
  <c r="E96" i="9" s="1"/>
  <c r="J92" i="10"/>
  <c r="H92" i="10"/>
  <c r="G92" i="10"/>
  <c r="F92" i="10"/>
  <c r="E92" i="10"/>
  <c r="Z91" i="10"/>
  <c r="S91" i="10"/>
  <c r="P91" i="10"/>
  <c r="N91" i="10"/>
  <c r="K91" i="10"/>
  <c r="E97" i="9" s="1"/>
  <c r="J91" i="10"/>
  <c r="H91" i="10"/>
  <c r="G91" i="10"/>
  <c r="F91" i="10"/>
  <c r="E91" i="10"/>
  <c r="Z90" i="10"/>
  <c r="S90" i="10"/>
  <c r="P90" i="10"/>
  <c r="N90" i="10"/>
  <c r="K90" i="10"/>
  <c r="E98" i="9" s="1"/>
  <c r="J90" i="10"/>
  <c r="H90" i="10"/>
  <c r="G90" i="10"/>
  <c r="F90" i="10"/>
  <c r="E90" i="10"/>
  <c r="Z89" i="10"/>
  <c r="S89" i="10"/>
  <c r="P89" i="10"/>
  <c r="N89" i="10"/>
  <c r="K89" i="10"/>
  <c r="E99" i="9" s="1"/>
  <c r="J89" i="10"/>
  <c r="H89" i="10"/>
  <c r="G89" i="10"/>
  <c r="F89" i="10"/>
  <c r="E89" i="10"/>
  <c r="Z88" i="10"/>
  <c r="S88" i="10"/>
  <c r="P88" i="10"/>
  <c r="N88" i="10"/>
  <c r="K88" i="10"/>
  <c r="E101" i="9" s="1"/>
  <c r="J88" i="10"/>
  <c r="H88" i="10"/>
  <c r="G88" i="10"/>
  <c r="F88" i="10"/>
  <c r="E88" i="10"/>
  <c r="Z87" i="10"/>
  <c r="S87" i="10"/>
  <c r="P87" i="10"/>
  <c r="N87" i="10"/>
  <c r="K87" i="10"/>
  <c r="E84" i="9" s="1"/>
  <c r="J87" i="10"/>
  <c r="H87" i="10"/>
  <c r="G87" i="10"/>
  <c r="F87" i="10"/>
  <c r="E87" i="10"/>
  <c r="Z86" i="10"/>
  <c r="S86" i="10"/>
  <c r="P86" i="10"/>
  <c r="N86" i="10"/>
  <c r="K86" i="10"/>
  <c r="E85" i="9" s="1"/>
  <c r="J86" i="10"/>
  <c r="H86" i="10"/>
  <c r="G86" i="10"/>
  <c r="F86" i="10"/>
  <c r="E86" i="10"/>
  <c r="Z85" i="10"/>
  <c r="S85" i="10"/>
  <c r="P85" i="10"/>
  <c r="N85" i="10"/>
  <c r="K85" i="10"/>
  <c r="E87" i="9" s="1"/>
  <c r="J85" i="10"/>
  <c r="H85" i="10"/>
  <c r="G85" i="10"/>
  <c r="F85" i="10"/>
  <c r="E85" i="10"/>
  <c r="Z84" i="10"/>
  <c r="S84" i="10"/>
  <c r="P84" i="10"/>
  <c r="N84" i="10"/>
  <c r="K84" i="10"/>
  <c r="E88" i="9" s="1"/>
  <c r="J84" i="10"/>
  <c r="H84" i="10"/>
  <c r="G84" i="10"/>
  <c r="F84" i="10"/>
  <c r="E84" i="10"/>
  <c r="Z83" i="10"/>
  <c r="S83" i="10"/>
  <c r="P83" i="10"/>
  <c r="N83" i="10"/>
  <c r="K83" i="10"/>
  <c r="E89" i="9" s="1"/>
  <c r="J83" i="10"/>
  <c r="H83" i="10"/>
  <c r="G83" i="10"/>
  <c r="F83" i="10"/>
  <c r="E83" i="10"/>
  <c r="Z82" i="10"/>
  <c r="S82" i="10"/>
  <c r="P82" i="10"/>
  <c r="N82" i="10"/>
  <c r="K82" i="10"/>
  <c r="E90" i="9" s="1"/>
  <c r="J82" i="10"/>
  <c r="H82" i="10"/>
  <c r="G82" i="10"/>
  <c r="F82" i="10"/>
  <c r="E82" i="10"/>
  <c r="Z81" i="10"/>
  <c r="S81" i="10"/>
  <c r="P81" i="10"/>
  <c r="N81" i="10"/>
  <c r="K81" i="10"/>
  <c r="E91" i="9" s="1"/>
  <c r="J81" i="10"/>
  <c r="H81" i="10"/>
  <c r="G81" i="10"/>
  <c r="F81" i="10"/>
  <c r="E81" i="10"/>
  <c r="Z80" i="10"/>
  <c r="S80" i="10"/>
  <c r="P80" i="10"/>
  <c r="N80" i="10"/>
  <c r="K80" i="10"/>
  <c r="E92" i="9" s="1"/>
  <c r="J80" i="10"/>
  <c r="H80" i="10"/>
  <c r="G80" i="10"/>
  <c r="F80" i="10"/>
  <c r="E80" i="10"/>
  <c r="Z79" i="10"/>
  <c r="S79" i="10"/>
  <c r="P79" i="10"/>
  <c r="N79" i="10"/>
  <c r="K79" i="10"/>
  <c r="E93" i="9" s="1"/>
  <c r="J79" i="10"/>
  <c r="H79" i="10"/>
  <c r="G79" i="10"/>
  <c r="F79" i="10"/>
  <c r="E79" i="10"/>
  <c r="Z78" i="10"/>
  <c r="S78" i="10"/>
  <c r="P78" i="10"/>
  <c r="N78" i="10"/>
  <c r="K78" i="10"/>
  <c r="E105" i="9" s="1"/>
  <c r="J78" i="10"/>
  <c r="H78" i="10"/>
  <c r="G78" i="10"/>
  <c r="F78" i="10"/>
  <c r="E78" i="10"/>
  <c r="Z77" i="10"/>
  <c r="H77" i="10"/>
  <c r="G77" i="10"/>
  <c r="F77" i="10"/>
  <c r="E77" i="10"/>
  <c r="D77" i="10"/>
  <c r="A77" i="10"/>
  <c r="Z76" i="10"/>
  <c r="I76" i="10"/>
  <c r="D102" i="9" s="1"/>
  <c r="H76" i="10"/>
  <c r="G76" i="10"/>
  <c r="F76" i="10"/>
  <c r="E76" i="10"/>
  <c r="D76" i="10"/>
  <c r="A76" i="10"/>
  <c r="Z75" i="10"/>
  <c r="S75" i="10"/>
  <c r="P75" i="10"/>
  <c r="N75" i="10"/>
  <c r="K75" i="10"/>
  <c r="E94" i="9" s="1"/>
  <c r="J75" i="10"/>
  <c r="H75" i="10"/>
  <c r="G75" i="10"/>
  <c r="F75" i="10"/>
  <c r="E75" i="10"/>
  <c r="Z74" i="10"/>
  <c r="S74" i="10"/>
  <c r="P74" i="10"/>
  <c r="N74" i="10"/>
  <c r="K74" i="10"/>
  <c r="E104" i="9" s="1"/>
  <c r="J74" i="10"/>
  <c r="H74" i="10"/>
  <c r="G74" i="10"/>
  <c r="F74" i="10"/>
  <c r="E74" i="10"/>
  <c r="G73" i="10"/>
  <c r="A73" i="10"/>
  <c r="Z72" i="10"/>
  <c r="H72" i="10"/>
  <c r="G72" i="10"/>
  <c r="F72" i="10"/>
  <c r="E72" i="10"/>
  <c r="D72" i="10"/>
  <c r="A72" i="10"/>
  <c r="Z71" i="10"/>
  <c r="I71" i="10"/>
  <c r="D79" i="9" s="1"/>
  <c r="H71" i="10"/>
  <c r="G71" i="10"/>
  <c r="F71" i="10"/>
  <c r="E71" i="10"/>
  <c r="D71" i="10"/>
  <c r="A71" i="10"/>
  <c r="Z70" i="10"/>
  <c r="S70" i="10"/>
  <c r="P70" i="10"/>
  <c r="N70" i="10"/>
  <c r="K70" i="10"/>
  <c r="E77" i="9" s="1"/>
  <c r="J70" i="10"/>
  <c r="H70" i="10"/>
  <c r="G70" i="10"/>
  <c r="F70" i="10"/>
  <c r="E70" i="10"/>
  <c r="Z69" i="10"/>
  <c r="S69" i="10"/>
  <c r="P69" i="10"/>
  <c r="N69" i="10"/>
  <c r="K69" i="10"/>
  <c r="E80" i="9" s="1"/>
  <c r="J69" i="10"/>
  <c r="H69" i="10"/>
  <c r="G69" i="10"/>
  <c r="F69" i="10"/>
  <c r="E69" i="10"/>
  <c r="G68" i="10"/>
  <c r="A68" i="10"/>
  <c r="Z67" i="10"/>
  <c r="H67" i="10"/>
  <c r="G67" i="10"/>
  <c r="F67" i="10"/>
  <c r="E67" i="10"/>
  <c r="D67" i="10"/>
  <c r="A67" i="10"/>
  <c r="Z66" i="10"/>
  <c r="I66" i="10"/>
  <c r="D72" i="9" s="1"/>
  <c r="H66" i="10"/>
  <c r="G66" i="10"/>
  <c r="F66" i="10"/>
  <c r="E66" i="10"/>
  <c r="D66" i="10"/>
  <c r="A66" i="10"/>
  <c r="Z65" i="10"/>
  <c r="S65" i="10"/>
  <c r="P65" i="10"/>
  <c r="N65" i="10"/>
  <c r="K65" i="10"/>
  <c r="E70" i="9" s="1"/>
  <c r="J65" i="10"/>
  <c r="H65" i="10"/>
  <c r="G65" i="10"/>
  <c r="F65" i="10"/>
  <c r="E65" i="10"/>
  <c r="Z64" i="10"/>
  <c r="S64" i="10"/>
  <c r="P64" i="10"/>
  <c r="N64" i="10"/>
  <c r="K64" i="10"/>
  <c r="E73" i="9" s="1"/>
  <c r="J64" i="10"/>
  <c r="H64" i="10"/>
  <c r="G64" i="10"/>
  <c r="F64" i="10"/>
  <c r="E64" i="10"/>
  <c r="G63" i="10"/>
  <c r="A63" i="10"/>
  <c r="G62" i="10"/>
  <c r="A62" i="10"/>
  <c r="G61" i="10"/>
  <c r="A61" i="10"/>
  <c r="G60" i="10"/>
  <c r="A60" i="10"/>
  <c r="Z59" i="10"/>
  <c r="I59" i="10"/>
  <c r="D63" i="9" s="1"/>
  <c r="H59" i="10"/>
  <c r="G59" i="10"/>
  <c r="F59" i="10"/>
  <c r="E59" i="10"/>
  <c r="D59" i="10"/>
  <c r="A59" i="10"/>
  <c r="Z58" i="10"/>
  <c r="S58" i="10"/>
  <c r="P58" i="10"/>
  <c r="N58" i="10"/>
  <c r="K58" i="10"/>
  <c r="E53" i="9" s="1"/>
  <c r="J58" i="10"/>
  <c r="H58" i="10"/>
  <c r="G58" i="10"/>
  <c r="F58" i="10"/>
  <c r="E58" i="10"/>
  <c r="Z57" i="10"/>
  <c r="S57" i="10"/>
  <c r="P57" i="10"/>
  <c r="N57" i="10"/>
  <c r="K57" i="10"/>
  <c r="E54" i="9" s="1"/>
  <c r="J57" i="10"/>
  <c r="H57" i="10"/>
  <c r="G57" i="10"/>
  <c r="F57" i="10"/>
  <c r="E57" i="10"/>
  <c r="Z56" i="10"/>
  <c r="S56" i="10"/>
  <c r="P56" i="10"/>
  <c r="N56" i="10"/>
  <c r="K56" i="10"/>
  <c r="E55" i="9" s="1"/>
  <c r="J56" i="10"/>
  <c r="H56" i="10"/>
  <c r="G56" i="10"/>
  <c r="F56" i="10"/>
  <c r="E56" i="10"/>
  <c r="Z55" i="10"/>
  <c r="S55" i="10"/>
  <c r="P55" i="10"/>
  <c r="N55" i="10"/>
  <c r="K55" i="10"/>
  <c r="E56" i="9" s="1"/>
  <c r="J55" i="10"/>
  <c r="H55" i="10"/>
  <c r="G55" i="10"/>
  <c r="F55" i="10"/>
  <c r="E55" i="10"/>
  <c r="Z54" i="10"/>
  <c r="S54" i="10"/>
  <c r="P54" i="10"/>
  <c r="N54" i="10"/>
  <c r="K54" i="10"/>
  <c r="E57" i="9" s="1"/>
  <c r="J54" i="10"/>
  <c r="H54" i="10"/>
  <c r="G54" i="10"/>
  <c r="F54" i="10"/>
  <c r="E54" i="10"/>
  <c r="Z53" i="10"/>
  <c r="S53" i="10"/>
  <c r="P53" i="10"/>
  <c r="N53" i="10"/>
  <c r="K53" i="10"/>
  <c r="E58" i="9" s="1"/>
  <c r="J53" i="10"/>
  <c r="H53" i="10"/>
  <c r="G53" i="10"/>
  <c r="F53" i="10"/>
  <c r="E53" i="10"/>
  <c r="Z52" i="10"/>
  <c r="S52" i="10"/>
  <c r="P52" i="10"/>
  <c r="N52" i="10"/>
  <c r="K52" i="10"/>
  <c r="E59" i="9" s="1"/>
  <c r="J52" i="10"/>
  <c r="H52" i="10"/>
  <c r="G52" i="10"/>
  <c r="F52" i="10"/>
  <c r="E52" i="10"/>
  <c r="Z51" i="10"/>
  <c r="S51" i="10"/>
  <c r="P51" i="10"/>
  <c r="N51" i="10"/>
  <c r="K51" i="10"/>
  <c r="E60" i="9" s="1"/>
  <c r="J51" i="10"/>
  <c r="H51" i="10"/>
  <c r="G51" i="10"/>
  <c r="F51" i="10"/>
  <c r="E51" i="10"/>
  <c r="Z50" i="10"/>
  <c r="S50" i="10"/>
  <c r="P50" i="10"/>
  <c r="N50" i="10"/>
  <c r="K50" i="10"/>
  <c r="E61" i="9" s="1"/>
  <c r="J50" i="10"/>
  <c r="H50" i="10"/>
  <c r="G50" i="10"/>
  <c r="F50" i="10"/>
  <c r="E50" i="10"/>
  <c r="Z49" i="10"/>
  <c r="S49" i="10"/>
  <c r="P49" i="10"/>
  <c r="N49" i="10"/>
  <c r="K49" i="10"/>
  <c r="E62" i="9" s="1"/>
  <c r="J49" i="10"/>
  <c r="H49" i="10"/>
  <c r="G49" i="10"/>
  <c r="F49" i="10"/>
  <c r="E49" i="10"/>
  <c r="G48" i="10"/>
  <c r="A48" i="10"/>
  <c r="G47" i="10"/>
  <c r="A47" i="10"/>
  <c r="G46" i="10"/>
  <c r="A46" i="10"/>
  <c r="G45" i="10"/>
  <c r="A45" i="10"/>
  <c r="G44" i="10"/>
  <c r="A44" i="10"/>
  <c r="G43" i="10"/>
  <c r="A43" i="10"/>
  <c r="G42" i="10"/>
  <c r="A42" i="10"/>
  <c r="G41" i="10"/>
  <c r="A41" i="10"/>
  <c r="G40" i="10"/>
  <c r="A40" i="10"/>
  <c r="G39" i="10"/>
  <c r="A39" i="10"/>
  <c r="G38" i="10"/>
  <c r="A38" i="10"/>
  <c r="G37" i="10"/>
  <c r="A37" i="10"/>
  <c r="G36" i="10"/>
  <c r="A36" i="10"/>
  <c r="G35" i="10"/>
  <c r="A35" i="10"/>
  <c r="Z34" i="10"/>
  <c r="S34" i="10"/>
  <c r="P34" i="10"/>
  <c r="N34" i="10"/>
  <c r="K34" i="10"/>
  <c r="E11" i="9" s="1"/>
  <c r="J34" i="10"/>
  <c r="H34" i="10"/>
  <c r="G34" i="10"/>
  <c r="F34" i="10"/>
  <c r="E34" i="10"/>
  <c r="Z33" i="10"/>
  <c r="S33" i="10"/>
  <c r="P33" i="10"/>
  <c r="N33" i="10"/>
  <c r="K33" i="10"/>
  <c r="E13" i="9" s="1"/>
  <c r="J33" i="10"/>
  <c r="H33" i="10"/>
  <c r="G33" i="10"/>
  <c r="F33" i="10"/>
  <c r="E33" i="10"/>
  <c r="Z32" i="10"/>
  <c r="S32" i="10"/>
  <c r="P32" i="10"/>
  <c r="N32" i="10"/>
  <c r="K32" i="10"/>
  <c r="E14" i="9" s="1"/>
  <c r="J32" i="10"/>
  <c r="H32" i="10"/>
  <c r="G32" i="10"/>
  <c r="F32" i="10"/>
  <c r="E32" i="10"/>
  <c r="Z31" i="10"/>
  <c r="S31" i="10"/>
  <c r="P31" i="10"/>
  <c r="N31" i="10"/>
  <c r="K31" i="10"/>
  <c r="E15" i="9" s="1"/>
  <c r="J31" i="10"/>
  <c r="H31" i="10"/>
  <c r="G31" i="10"/>
  <c r="F31" i="10"/>
  <c r="E31" i="10"/>
  <c r="Z30" i="10"/>
  <c r="S30" i="10"/>
  <c r="P30" i="10"/>
  <c r="N30" i="10"/>
  <c r="K30" i="10"/>
  <c r="J30" i="10"/>
  <c r="H30" i="10"/>
  <c r="G30" i="10"/>
  <c r="F30" i="10"/>
  <c r="E30" i="10"/>
  <c r="Z29" i="10"/>
  <c r="S29" i="10"/>
  <c r="P29" i="10"/>
  <c r="N29" i="10"/>
  <c r="K29" i="10"/>
  <c r="E18" i="9" s="1"/>
  <c r="J29" i="10"/>
  <c r="H29" i="10"/>
  <c r="G29" i="10"/>
  <c r="F29" i="10"/>
  <c r="E29" i="10"/>
  <c r="Z28" i="10"/>
  <c r="S28" i="10"/>
  <c r="P28" i="10"/>
  <c r="N28" i="10"/>
  <c r="K28" i="10"/>
  <c r="E26" i="9" s="1"/>
  <c r="J28" i="10"/>
  <c r="H28" i="10"/>
  <c r="G28" i="10"/>
  <c r="F28" i="10"/>
  <c r="E28" i="10"/>
  <c r="Z27" i="10"/>
  <c r="S27" i="10"/>
  <c r="P27" i="10"/>
  <c r="N27" i="10"/>
  <c r="K27" i="10"/>
  <c r="E33" i="9" s="1"/>
  <c r="J27" i="10"/>
  <c r="H27" i="10"/>
  <c r="G27" i="10"/>
  <c r="F27" i="10"/>
  <c r="E27" i="10"/>
  <c r="Z26" i="10"/>
  <c r="S26" i="10"/>
  <c r="P26" i="10"/>
  <c r="N26" i="10"/>
  <c r="K26" i="10"/>
  <c r="E36" i="9" s="1"/>
  <c r="J26" i="10"/>
  <c r="H26" i="10"/>
  <c r="G26" i="10"/>
  <c r="F26" i="10"/>
  <c r="E26" i="10"/>
  <c r="Z25" i="10"/>
  <c r="I25" i="10"/>
  <c r="D34" i="9" s="1"/>
  <c r="H25" i="10"/>
  <c r="G25" i="10"/>
  <c r="F25" i="10"/>
  <c r="E25" i="10"/>
  <c r="D25" i="10"/>
  <c r="A25" i="10"/>
  <c r="Z24" i="10"/>
  <c r="S24" i="10"/>
  <c r="P24" i="10"/>
  <c r="N24" i="10"/>
  <c r="K24" i="10"/>
  <c r="E17" i="9" s="1"/>
  <c r="J24" i="10"/>
  <c r="H24" i="10"/>
  <c r="G24" i="10"/>
  <c r="F24" i="10"/>
  <c r="E24" i="10"/>
  <c r="Z23" i="10"/>
  <c r="S23" i="10"/>
  <c r="P23" i="10"/>
  <c r="N23" i="10"/>
  <c r="K23" i="10"/>
  <c r="E27" i="9" s="1"/>
  <c r="J23" i="10"/>
  <c r="H23" i="10"/>
  <c r="G23" i="10"/>
  <c r="F23" i="10"/>
  <c r="E23" i="10"/>
  <c r="Z22" i="10"/>
  <c r="S22" i="10"/>
  <c r="P22" i="10"/>
  <c r="N22" i="10"/>
  <c r="K22" i="10"/>
  <c r="E28" i="9" s="1"/>
  <c r="J22" i="10"/>
  <c r="H22" i="10"/>
  <c r="G22" i="10"/>
  <c r="F22" i="10"/>
  <c r="E22" i="10"/>
  <c r="Z21" i="10"/>
  <c r="S21" i="10"/>
  <c r="P21" i="10"/>
  <c r="N21" i="10"/>
  <c r="K21" i="10"/>
  <c r="E29" i="9" s="1"/>
  <c r="J21" i="10"/>
  <c r="H21" i="10"/>
  <c r="G21" i="10"/>
  <c r="F21" i="10"/>
  <c r="E21" i="10"/>
  <c r="Z20" i="10"/>
  <c r="S20" i="10"/>
  <c r="P20" i="10"/>
  <c r="N20" i="10"/>
  <c r="K20" i="10"/>
  <c r="E30" i="9" s="1"/>
  <c r="J20" i="10"/>
  <c r="H20" i="10"/>
  <c r="G20" i="10"/>
  <c r="F20" i="10"/>
  <c r="E20" i="10"/>
  <c r="Z19" i="10"/>
  <c r="S19" i="10"/>
  <c r="P19" i="10"/>
  <c r="N19" i="10"/>
  <c r="K19" i="10"/>
  <c r="E31" i="9" s="1"/>
  <c r="J19" i="10"/>
  <c r="H19" i="10"/>
  <c r="G19" i="10"/>
  <c r="F19" i="10"/>
  <c r="E19" i="10"/>
  <c r="Z18" i="10"/>
  <c r="S18" i="10"/>
  <c r="P18" i="10"/>
  <c r="N18" i="10"/>
  <c r="K18" i="10"/>
  <c r="E32" i="9" s="1"/>
  <c r="J18" i="10"/>
  <c r="H18" i="10"/>
  <c r="G18" i="10"/>
  <c r="F18" i="10"/>
  <c r="E18" i="10"/>
  <c r="Z17" i="10"/>
  <c r="S17" i="10"/>
  <c r="P17" i="10"/>
  <c r="N17" i="10"/>
  <c r="K17" i="10"/>
  <c r="E12" i="9" s="1"/>
  <c r="J17" i="10"/>
  <c r="H17" i="10"/>
  <c r="G17" i="10"/>
  <c r="F17" i="10"/>
  <c r="E17" i="10"/>
  <c r="Z16" i="10"/>
  <c r="S16" i="10"/>
  <c r="P16" i="10"/>
  <c r="N16" i="10"/>
  <c r="K16" i="10"/>
  <c r="E16" i="9" s="1"/>
  <c r="J16" i="10"/>
  <c r="H16" i="10"/>
  <c r="G16" i="10"/>
  <c r="F16" i="10"/>
  <c r="E16" i="10"/>
  <c r="Z15" i="10"/>
  <c r="S15" i="10"/>
  <c r="P15" i="10"/>
  <c r="N15" i="10"/>
  <c r="K15" i="10"/>
  <c r="E19" i="9" s="1"/>
  <c r="J15" i="10"/>
  <c r="H15" i="10"/>
  <c r="G15" i="10"/>
  <c r="F15" i="10"/>
  <c r="E15" i="10"/>
  <c r="Z14" i="10"/>
  <c r="S14" i="10"/>
  <c r="P14" i="10"/>
  <c r="N14" i="10"/>
  <c r="K14" i="10"/>
  <c r="E20" i="9" s="1"/>
  <c r="J14" i="10"/>
  <c r="H14" i="10"/>
  <c r="G14" i="10"/>
  <c r="F14" i="10"/>
  <c r="E14" i="10"/>
  <c r="Z13" i="10"/>
  <c r="S13" i="10"/>
  <c r="P13" i="10"/>
  <c r="N13" i="10"/>
  <c r="K13" i="10"/>
  <c r="E21" i="9" s="1"/>
  <c r="J13" i="10"/>
  <c r="H13" i="10"/>
  <c r="G13" i="10"/>
  <c r="F13" i="10"/>
  <c r="E13" i="10"/>
  <c r="Z12" i="10"/>
  <c r="S12" i="10"/>
  <c r="P12" i="10"/>
  <c r="N12" i="10"/>
  <c r="K12" i="10"/>
  <c r="E22" i="9" s="1"/>
  <c r="J12" i="10"/>
  <c r="H12" i="10"/>
  <c r="G12" i="10"/>
  <c r="F12" i="10"/>
  <c r="E12" i="10"/>
  <c r="Z11" i="10"/>
  <c r="S11" i="10"/>
  <c r="P11" i="10"/>
  <c r="N11" i="10"/>
  <c r="K11" i="10"/>
  <c r="E23" i="9" s="1"/>
  <c r="J11" i="10"/>
  <c r="H11" i="10"/>
  <c r="G11" i="10"/>
  <c r="F11" i="10"/>
  <c r="E11" i="10"/>
  <c r="Z10" i="10"/>
  <c r="S10" i="10"/>
  <c r="P10" i="10"/>
  <c r="N10" i="10"/>
  <c r="K10" i="10"/>
  <c r="E24" i="9" s="1"/>
  <c r="J10" i="10"/>
  <c r="H10" i="10"/>
  <c r="G10" i="10"/>
  <c r="F10" i="10"/>
  <c r="E10" i="10"/>
  <c r="Z9" i="10"/>
  <c r="S9" i="10"/>
  <c r="P9" i="10"/>
  <c r="N9" i="10"/>
  <c r="K9" i="10"/>
  <c r="E25" i="9" s="1"/>
  <c r="J9" i="10"/>
  <c r="H9" i="10"/>
  <c r="G9" i="10"/>
  <c r="F9" i="10"/>
  <c r="E9" i="10"/>
  <c r="Z8" i="10"/>
  <c r="S8" i="10"/>
  <c r="P8" i="10"/>
  <c r="N8" i="10"/>
  <c r="K8" i="10"/>
  <c r="E35" i="9" s="1"/>
  <c r="J8" i="10"/>
  <c r="H8" i="10"/>
  <c r="G8" i="10"/>
  <c r="F8" i="10"/>
  <c r="E8" i="10"/>
  <c r="G7" i="10"/>
  <c r="A7" i="10"/>
  <c r="G6" i="10"/>
  <c r="A6" i="10"/>
  <c r="D720" i="8"/>
  <c r="C720" i="8"/>
  <c r="B720" i="8"/>
  <c r="D719" i="8"/>
  <c r="C719" i="8"/>
  <c r="B719" i="8"/>
  <c r="D718" i="8"/>
  <c r="C718" i="8"/>
  <c r="B718" i="8"/>
  <c r="D717" i="8"/>
  <c r="C717" i="8"/>
  <c r="B717" i="8"/>
  <c r="D716" i="8"/>
  <c r="C716" i="8"/>
  <c r="B716" i="8"/>
  <c r="D715" i="8"/>
  <c r="C715" i="8"/>
  <c r="B715" i="8"/>
  <c r="D714" i="8"/>
  <c r="C714" i="8"/>
  <c r="B714" i="8"/>
  <c r="D713" i="8"/>
  <c r="C713" i="8"/>
  <c r="B713" i="8"/>
  <c r="D712" i="8"/>
  <c r="C712" i="8"/>
  <c r="B712" i="8"/>
  <c r="D711" i="8"/>
  <c r="C711" i="8"/>
  <c r="B711" i="8"/>
  <c r="D710" i="8"/>
  <c r="C710" i="8"/>
  <c r="B710" i="8"/>
  <c r="D709" i="8"/>
  <c r="C709" i="8"/>
  <c r="B709" i="8"/>
  <c r="D708" i="8"/>
  <c r="C708" i="8"/>
  <c r="B708" i="8"/>
  <c r="D707" i="8"/>
  <c r="C707" i="8"/>
  <c r="B707" i="8"/>
  <c r="D706" i="8"/>
  <c r="C706" i="8"/>
  <c r="B706" i="8"/>
  <c r="D705" i="8"/>
  <c r="C705" i="8"/>
  <c r="B705" i="8"/>
  <c r="D704" i="8"/>
  <c r="C704" i="8"/>
  <c r="B704" i="8"/>
  <c r="D703" i="8"/>
  <c r="C703" i="8"/>
  <c r="B703" i="8"/>
  <c r="D702" i="8"/>
  <c r="C702" i="8"/>
  <c r="B702" i="8"/>
  <c r="D701" i="8"/>
  <c r="C701" i="8"/>
  <c r="B701" i="8"/>
  <c r="D700" i="8"/>
  <c r="C700" i="8"/>
  <c r="B700" i="8"/>
  <c r="D699" i="8"/>
  <c r="C699" i="8"/>
  <c r="B699" i="8"/>
  <c r="D698" i="8"/>
  <c r="C698" i="8"/>
  <c r="B698" i="8"/>
  <c r="D697" i="8"/>
  <c r="C697" i="8"/>
  <c r="B697" i="8"/>
  <c r="D696" i="8"/>
  <c r="C696" i="8"/>
  <c r="B696" i="8"/>
  <c r="D695" i="8"/>
  <c r="C695" i="8"/>
  <c r="B695" i="8"/>
  <c r="D694" i="8"/>
  <c r="C694" i="8"/>
  <c r="B694" i="8"/>
  <c r="D693" i="8"/>
  <c r="C693" i="8"/>
  <c r="B693" i="8"/>
  <c r="D692" i="8"/>
  <c r="C692" i="8"/>
  <c r="B692" i="8"/>
  <c r="D691" i="8"/>
  <c r="C691" i="8"/>
  <c r="B691" i="8"/>
  <c r="D690" i="8"/>
  <c r="C690" i="8"/>
  <c r="B690" i="8"/>
  <c r="D689" i="8"/>
  <c r="C689" i="8"/>
  <c r="B689" i="8"/>
  <c r="D688" i="8"/>
  <c r="C688" i="8"/>
  <c r="B688" i="8"/>
  <c r="D687" i="8"/>
  <c r="C687" i="8"/>
  <c r="B687" i="8"/>
  <c r="D686" i="8"/>
  <c r="C686" i="8"/>
  <c r="B686" i="8"/>
  <c r="D685" i="8"/>
  <c r="C685" i="8"/>
  <c r="B685" i="8"/>
  <c r="D684" i="8"/>
  <c r="C684" i="8"/>
  <c r="B684" i="8"/>
  <c r="D683" i="8"/>
  <c r="C683" i="8"/>
  <c r="B683" i="8"/>
  <c r="D682" i="8"/>
  <c r="C682" i="8"/>
  <c r="B682" i="8"/>
  <c r="D681" i="8"/>
  <c r="C681" i="8"/>
  <c r="B681" i="8"/>
  <c r="D680" i="8"/>
  <c r="C680" i="8"/>
  <c r="B680" i="8"/>
  <c r="D679" i="8"/>
  <c r="C679" i="8"/>
  <c r="B679" i="8"/>
  <c r="D678" i="8"/>
  <c r="C678" i="8"/>
  <c r="B678" i="8"/>
  <c r="D677" i="8"/>
  <c r="C677" i="8"/>
  <c r="B677" i="8"/>
  <c r="D676" i="8"/>
  <c r="C676" i="8"/>
  <c r="B676" i="8"/>
  <c r="D675" i="8"/>
  <c r="C675" i="8"/>
  <c r="B675" i="8"/>
  <c r="D674" i="8"/>
  <c r="C674" i="8"/>
  <c r="B674" i="8"/>
  <c r="D673" i="8"/>
  <c r="C673" i="8"/>
  <c r="B673" i="8"/>
  <c r="D672" i="8"/>
  <c r="C672" i="8"/>
  <c r="B672" i="8"/>
  <c r="D671" i="8"/>
  <c r="C671" i="8"/>
  <c r="B671" i="8"/>
  <c r="D670" i="8"/>
  <c r="C670" i="8"/>
  <c r="B670" i="8"/>
  <c r="A669" i="8"/>
  <c r="D668" i="8"/>
  <c r="C668" i="8"/>
  <c r="B668" i="8"/>
  <c r="D667" i="8"/>
  <c r="C667" i="8"/>
  <c r="B667" i="8"/>
  <c r="D666" i="8"/>
  <c r="C666" i="8"/>
  <c r="B666" i="8"/>
  <c r="D665" i="8"/>
  <c r="C665" i="8"/>
  <c r="B665" i="8"/>
  <c r="D664" i="8"/>
  <c r="C664" i="8"/>
  <c r="B664" i="8"/>
  <c r="A663" i="8"/>
  <c r="C662" i="8"/>
  <c r="B662" i="8"/>
  <c r="D661" i="8"/>
  <c r="C661" i="8"/>
  <c r="B661" i="8"/>
  <c r="D660" i="8"/>
  <c r="C660" i="8"/>
  <c r="B660" i="8"/>
  <c r="A659" i="8"/>
  <c r="C658" i="8"/>
  <c r="B658" i="8"/>
  <c r="D657" i="8"/>
  <c r="C657" i="8"/>
  <c r="B657" i="8"/>
  <c r="D656" i="8"/>
  <c r="C656" i="8"/>
  <c r="B656" i="8"/>
  <c r="A655" i="8"/>
  <c r="C654" i="8"/>
  <c r="B654" i="8"/>
  <c r="D653" i="8"/>
  <c r="C653" i="8"/>
  <c r="B653" i="8"/>
  <c r="D652" i="8"/>
  <c r="C652" i="8"/>
  <c r="B652" i="8"/>
  <c r="A651" i="8"/>
  <c r="C650" i="8"/>
  <c r="B650" i="8"/>
  <c r="D649" i="8"/>
  <c r="C649" i="8"/>
  <c r="B649" i="8"/>
  <c r="D648" i="8"/>
  <c r="C648" i="8"/>
  <c r="B648" i="8"/>
  <c r="A647" i="8"/>
  <c r="C646" i="8"/>
  <c r="B646" i="8"/>
  <c r="D645" i="8"/>
  <c r="C645" i="8"/>
  <c r="B645" i="8"/>
  <c r="D644" i="8"/>
  <c r="C644" i="8"/>
  <c r="B644" i="8"/>
  <c r="A643" i="8"/>
  <c r="C642" i="8"/>
  <c r="B642" i="8"/>
  <c r="D641" i="8"/>
  <c r="C641" i="8"/>
  <c r="B641" i="8"/>
  <c r="D640" i="8"/>
  <c r="C640" i="8"/>
  <c r="B640" i="8"/>
  <c r="A639" i="8"/>
  <c r="C638" i="8"/>
  <c r="B638" i="8"/>
  <c r="D637" i="8"/>
  <c r="C637" i="8"/>
  <c r="B637" i="8"/>
  <c r="D636" i="8"/>
  <c r="C636" i="8"/>
  <c r="B636" i="8"/>
  <c r="A635" i="8"/>
  <c r="C634" i="8"/>
  <c r="B634" i="8"/>
  <c r="D633" i="8"/>
  <c r="C633" i="8"/>
  <c r="B633" i="8"/>
  <c r="D632" i="8"/>
  <c r="C632" i="8"/>
  <c r="B632" i="8"/>
  <c r="A631" i="8"/>
  <c r="C630" i="8"/>
  <c r="B630" i="8"/>
  <c r="C629" i="8"/>
  <c r="B629" i="8"/>
  <c r="D628" i="8"/>
  <c r="C628" i="8"/>
  <c r="B628" i="8"/>
  <c r="C627" i="8"/>
  <c r="B627" i="8"/>
  <c r="C626" i="8"/>
  <c r="B626" i="8"/>
  <c r="C625" i="8"/>
  <c r="B625" i="8"/>
  <c r="C624" i="8"/>
  <c r="B624" i="8"/>
  <c r="C623" i="8"/>
  <c r="B623" i="8"/>
  <c r="C622" i="8"/>
  <c r="B622" i="8"/>
  <c r="D621" i="8"/>
  <c r="C621" i="8"/>
  <c r="B621" i="8"/>
  <c r="C620" i="8"/>
  <c r="B620" i="8"/>
  <c r="C619" i="8"/>
  <c r="B619" i="8"/>
  <c r="C618" i="8"/>
  <c r="B618" i="8"/>
  <c r="A617" i="8"/>
  <c r="C616" i="8"/>
  <c r="B616" i="8"/>
  <c r="C615" i="8"/>
  <c r="B615" i="8"/>
  <c r="A614" i="8"/>
  <c r="C613" i="8"/>
  <c r="B613" i="8"/>
  <c r="C612" i="8"/>
  <c r="B612" i="8"/>
  <c r="D611" i="8"/>
  <c r="C611" i="8"/>
  <c r="B611" i="8"/>
  <c r="C610" i="8"/>
  <c r="B610" i="8"/>
  <c r="C609" i="8"/>
  <c r="B609" i="8"/>
  <c r="C608" i="8"/>
  <c r="B608" i="8"/>
  <c r="C607" i="8"/>
  <c r="B607" i="8"/>
  <c r="C606" i="8"/>
  <c r="B606" i="8"/>
  <c r="C605" i="8"/>
  <c r="B605" i="8"/>
  <c r="D604" i="8"/>
  <c r="C604" i="8"/>
  <c r="B604" i="8"/>
  <c r="C603" i="8"/>
  <c r="B603" i="8"/>
  <c r="C602" i="8"/>
  <c r="B602" i="8"/>
  <c r="C601" i="8"/>
  <c r="B601" i="8"/>
  <c r="A600" i="8"/>
  <c r="C599" i="8"/>
  <c r="B599" i="8"/>
  <c r="C598" i="8"/>
  <c r="B598" i="8"/>
  <c r="D597" i="8"/>
  <c r="C597" i="8"/>
  <c r="B597" i="8"/>
  <c r="C596" i="8"/>
  <c r="B596" i="8"/>
  <c r="C595" i="8"/>
  <c r="B595" i="8"/>
  <c r="C594" i="8"/>
  <c r="B594" i="8"/>
  <c r="C593" i="8"/>
  <c r="B593" i="8"/>
  <c r="C592" i="8"/>
  <c r="B592" i="8"/>
  <c r="C591" i="8"/>
  <c r="B591" i="8"/>
  <c r="D590" i="8"/>
  <c r="C590" i="8"/>
  <c r="B590" i="8"/>
  <c r="C589" i="8"/>
  <c r="B589" i="8"/>
  <c r="C588" i="8"/>
  <c r="B588" i="8"/>
  <c r="C587" i="8"/>
  <c r="B587" i="8"/>
  <c r="A586" i="8"/>
  <c r="C585" i="8"/>
  <c r="B585" i="8"/>
  <c r="C584" i="8"/>
  <c r="B584" i="8"/>
  <c r="C583" i="8"/>
  <c r="B583" i="8"/>
  <c r="C582" i="8"/>
  <c r="B582" i="8"/>
  <c r="D581" i="8"/>
  <c r="C581" i="8"/>
  <c r="B581" i="8"/>
  <c r="C580" i="8"/>
  <c r="B580" i="8"/>
  <c r="C579" i="8"/>
  <c r="B579" i="8"/>
  <c r="C578" i="8"/>
  <c r="B578" i="8"/>
  <c r="A577" i="8"/>
  <c r="C576" i="8"/>
  <c r="B576" i="8"/>
  <c r="C575" i="8"/>
  <c r="B575" i="8"/>
  <c r="C574" i="8"/>
  <c r="B574" i="8"/>
  <c r="C573" i="8"/>
  <c r="B573" i="8"/>
  <c r="D572" i="8"/>
  <c r="C572" i="8"/>
  <c r="B572" i="8"/>
  <c r="C571" i="8"/>
  <c r="B571" i="8"/>
  <c r="C570" i="8"/>
  <c r="B570" i="8"/>
  <c r="C569" i="8"/>
  <c r="B569" i="8"/>
  <c r="A568" i="8"/>
  <c r="C567" i="8"/>
  <c r="B567" i="8"/>
  <c r="C566" i="8"/>
  <c r="B566" i="8"/>
  <c r="C565" i="8"/>
  <c r="B565" i="8"/>
  <c r="C564" i="8"/>
  <c r="B564" i="8"/>
  <c r="D563" i="8"/>
  <c r="C563" i="8"/>
  <c r="B563" i="8"/>
  <c r="C562" i="8"/>
  <c r="B562" i="8"/>
  <c r="C561" i="8"/>
  <c r="B561" i="8"/>
  <c r="C560" i="8"/>
  <c r="B560" i="8"/>
  <c r="A559" i="8"/>
  <c r="C558" i="8"/>
  <c r="B558" i="8"/>
  <c r="C557" i="8"/>
  <c r="B557" i="8"/>
  <c r="C556" i="8"/>
  <c r="B556" i="8"/>
  <c r="C555" i="8"/>
  <c r="B555" i="8"/>
  <c r="D554" i="8"/>
  <c r="C554" i="8"/>
  <c r="B554" i="8"/>
  <c r="C553" i="8"/>
  <c r="B553" i="8"/>
  <c r="C552" i="8"/>
  <c r="B552" i="8"/>
  <c r="C551" i="8"/>
  <c r="B551" i="8"/>
  <c r="A550" i="8"/>
  <c r="C549" i="8"/>
  <c r="B549" i="8"/>
  <c r="C548" i="8"/>
  <c r="B548" i="8"/>
  <c r="C547" i="8"/>
  <c r="B547" i="8"/>
  <c r="C546" i="8"/>
  <c r="B546" i="8"/>
  <c r="D545" i="8"/>
  <c r="C545" i="8"/>
  <c r="B545" i="8"/>
  <c r="C544" i="8"/>
  <c r="B544" i="8"/>
  <c r="C543" i="8"/>
  <c r="B543" i="8"/>
  <c r="C542" i="8"/>
  <c r="B542" i="8"/>
  <c r="A541" i="8"/>
  <c r="C540" i="8"/>
  <c r="B540" i="8"/>
  <c r="C539" i="8"/>
  <c r="B539" i="8"/>
  <c r="C538" i="8"/>
  <c r="B538" i="8"/>
  <c r="C537" i="8"/>
  <c r="B537" i="8"/>
  <c r="D536" i="8"/>
  <c r="C536" i="8"/>
  <c r="B536" i="8"/>
  <c r="C535" i="8"/>
  <c r="B535" i="8"/>
  <c r="C534" i="8"/>
  <c r="B534" i="8"/>
  <c r="C533" i="8"/>
  <c r="B533" i="8"/>
  <c r="A532" i="8"/>
  <c r="C531" i="8"/>
  <c r="B531" i="8"/>
  <c r="C530" i="8"/>
  <c r="B530" i="8"/>
  <c r="C529" i="8"/>
  <c r="B529" i="8"/>
  <c r="C528" i="8"/>
  <c r="B528" i="8"/>
  <c r="D527" i="8"/>
  <c r="C527" i="8"/>
  <c r="B527" i="8"/>
  <c r="C526" i="8"/>
  <c r="B526" i="8"/>
  <c r="C525" i="8"/>
  <c r="B525" i="8"/>
  <c r="C524" i="8"/>
  <c r="B524" i="8"/>
  <c r="A523" i="8"/>
  <c r="C522" i="8"/>
  <c r="B522" i="8"/>
  <c r="C521" i="8"/>
  <c r="B521" i="8"/>
  <c r="C520" i="8"/>
  <c r="B520" i="8"/>
  <c r="C519" i="8"/>
  <c r="B519" i="8"/>
  <c r="D518" i="8"/>
  <c r="C518" i="8"/>
  <c r="B518" i="8"/>
  <c r="C517" i="8"/>
  <c r="B517" i="8"/>
  <c r="C516" i="8"/>
  <c r="B516" i="8"/>
  <c r="C515" i="8"/>
  <c r="B515" i="8"/>
  <c r="A514" i="8"/>
  <c r="C513" i="8"/>
  <c r="B513" i="8"/>
  <c r="D512" i="8"/>
  <c r="C512" i="8"/>
  <c r="B512" i="8"/>
  <c r="C511" i="8"/>
  <c r="B511" i="8"/>
  <c r="C510" i="8"/>
  <c r="B510" i="8"/>
  <c r="C509" i="8"/>
  <c r="B509" i="8"/>
  <c r="C508" i="8"/>
  <c r="B508" i="8"/>
  <c r="C507" i="8"/>
  <c r="B507" i="8"/>
  <c r="C506" i="8"/>
  <c r="B506" i="8"/>
  <c r="D505" i="8"/>
  <c r="C505" i="8"/>
  <c r="B505" i="8"/>
  <c r="C504" i="8"/>
  <c r="B504" i="8"/>
  <c r="C503" i="8"/>
  <c r="B503" i="8"/>
  <c r="A502" i="8"/>
  <c r="C501" i="8"/>
  <c r="B501" i="8"/>
  <c r="C500" i="8"/>
  <c r="B500" i="8"/>
  <c r="C499" i="8"/>
  <c r="B499" i="8"/>
  <c r="C498" i="8"/>
  <c r="B498" i="8"/>
  <c r="D497" i="8"/>
  <c r="C497" i="8"/>
  <c r="B497" i="8"/>
  <c r="C496" i="8"/>
  <c r="B496" i="8"/>
  <c r="C495" i="8"/>
  <c r="B495" i="8"/>
  <c r="C494" i="8"/>
  <c r="B494" i="8"/>
  <c r="A493" i="8"/>
  <c r="C492" i="8"/>
  <c r="B492" i="8"/>
  <c r="C491" i="8"/>
  <c r="B491" i="8"/>
  <c r="C490" i="8"/>
  <c r="B490" i="8"/>
  <c r="C489" i="8"/>
  <c r="B489" i="8"/>
  <c r="D488" i="8"/>
  <c r="C488" i="8"/>
  <c r="B488" i="8"/>
  <c r="C487" i="8"/>
  <c r="B487" i="8"/>
  <c r="C486" i="8"/>
  <c r="B486" i="8"/>
  <c r="C485" i="8"/>
  <c r="B485" i="8"/>
  <c r="A484" i="8"/>
  <c r="C483" i="8"/>
  <c r="B483" i="8"/>
  <c r="C482" i="8"/>
  <c r="B482" i="8"/>
  <c r="A481" i="8"/>
  <c r="C480" i="8"/>
  <c r="B480" i="8"/>
  <c r="C479" i="8"/>
  <c r="B479" i="8"/>
  <c r="C478" i="8"/>
  <c r="B478" i="8"/>
  <c r="C477" i="8"/>
  <c r="B477" i="8"/>
  <c r="D476" i="8"/>
  <c r="C476" i="8"/>
  <c r="B476" i="8"/>
  <c r="C475" i="8"/>
  <c r="B475" i="8"/>
  <c r="C474" i="8"/>
  <c r="B474" i="8"/>
  <c r="C473" i="8"/>
  <c r="B473" i="8"/>
  <c r="A472" i="8"/>
  <c r="C471" i="8"/>
  <c r="B471" i="8"/>
  <c r="D470" i="8"/>
  <c r="C470" i="8"/>
  <c r="B470" i="8"/>
  <c r="C469" i="8"/>
  <c r="B469" i="8"/>
  <c r="C468" i="8"/>
  <c r="B468" i="8"/>
  <c r="C467" i="8"/>
  <c r="B467" i="8"/>
  <c r="C466" i="8"/>
  <c r="B466" i="8"/>
  <c r="C465" i="8"/>
  <c r="B465" i="8"/>
  <c r="C464" i="8"/>
  <c r="B464" i="8"/>
  <c r="D463" i="8"/>
  <c r="C463" i="8"/>
  <c r="B463" i="8"/>
  <c r="C462" i="8"/>
  <c r="B462" i="8"/>
  <c r="C461" i="8"/>
  <c r="B461" i="8"/>
  <c r="C460" i="8"/>
  <c r="B460" i="8"/>
  <c r="A459" i="8"/>
  <c r="C458" i="8"/>
  <c r="B458" i="8"/>
  <c r="D457" i="8"/>
  <c r="C457" i="8"/>
  <c r="B457" i="8"/>
  <c r="D456" i="8"/>
  <c r="C456" i="8"/>
  <c r="B456" i="8"/>
  <c r="A455" i="8"/>
  <c r="C454" i="8"/>
  <c r="B454" i="8"/>
  <c r="D453" i="8"/>
  <c r="C453" i="8"/>
  <c r="B453" i="8"/>
  <c r="D452" i="8"/>
  <c r="C452" i="8"/>
  <c r="B452" i="8"/>
  <c r="A451" i="8"/>
  <c r="C450" i="8"/>
  <c r="B450" i="8"/>
  <c r="D449" i="8"/>
  <c r="C449" i="8"/>
  <c r="B449" i="8"/>
  <c r="D448" i="8"/>
  <c r="C448" i="8"/>
  <c r="B448" i="8"/>
  <c r="A447" i="8"/>
  <c r="C446" i="8"/>
  <c r="B446" i="8"/>
  <c r="D445" i="8"/>
  <c r="C445" i="8"/>
  <c r="B445" i="8"/>
  <c r="D444" i="8"/>
  <c r="C444" i="8"/>
  <c r="B444" i="8"/>
  <c r="A443" i="8"/>
  <c r="C442" i="8"/>
  <c r="B442" i="8"/>
  <c r="D441" i="8"/>
  <c r="C441" i="8"/>
  <c r="B441" i="8"/>
  <c r="D440" i="8"/>
  <c r="C440" i="8"/>
  <c r="B440" i="8"/>
  <c r="A439" i="8"/>
  <c r="C438" i="8"/>
  <c r="B438" i="8"/>
  <c r="D437" i="8"/>
  <c r="C437" i="8"/>
  <c r="B437" i="8"/>
  <c r="D436" i="8"/>
  <c r="C436" i="8"/>
  <c r="B436" i="8"/>
  <c r="A435" i="8"/>
  <c r="C434" i="8"/>
  <c r="B434" i="8"/>
  <c r="C433" i="8"/>
  <c r="B433" i="8"/>
  <c r="C432" i="8"/>
  <c r="B432" i="8"/>
  <c r="C431" i="8"/>
  <c r="B431" i="8"/>
  <c r="D430" i="8"/>
  <c r="C430" i="8"/>
  <c r="B430" i="8"/>
  <c r="C429" i="8"/>
  <c r="B429" i="8"/>
  <c r="C428" i="8"/>
  <c r="B428" i="8"/>
  <c r="C427" i="8"/>
  <c r="B427" i="8"/>
  <c r="A426" i="8"/>
  <c r="C425" i="8"/>
  <c r="B425" i="8"/>
  <c r="C424" i="8"/>
  <c r="B424" i="8"/>
  <c r="C423" i="8"/>
  <c r="B423" i="8"/>
  <c r="C422" i="8"/>
  <c r="B422" i="8"/>
  <c r="D421" i="8"/>
  <c r="C421" i="8"/>
  <c r="B421" i="8"/>
  <c r="C420" i="8"/>
  <c r="B420" i="8"/>
  <c r="C419" i="8"/>
  <c r="B419" i="8"/>
  <c r="C418" i="8"/>
  <c r="B418" i="8"/>
  <c r="A417" i="8"/>
  <c r="C416" i="8"/>
  <c r="B416" i="8"/>
  <c r="C415" i="8"/>
  <c r="B415" i="8"/>
  <c r="C414" i="8"/>
  <c r="B414" i="8"/>
  <c r="C413" i="8"/>
  <c r="B413" i="8"/>
  <c r="D412" i="8"/>
  <c r="C412" i="8"/>
  <c r="B412" i="8"/>
  <c r="C411" i="8"/>
  <c r="B411" i="8"/>
  <c r="C410" i="8"/>
  <c r="B410" i="8"/>
  <c r="C409" i="8"/>
  <c r="B409" i="8"/>
  <c r="A408" i="8"/>
  <c r="C407" i="8"/>
  <c r="B407" i="8"/>
  <c r="C406" i="8"/>
  <c r="B406" i="8"/>
  <c r="D405" i="8"/>
  <c r="C405" i="8"/>
  <c r="B405" i="8"/>
  <c r="C404" i="8"/>
  <c r="B404" i="8"/>
  <c r="C403" i="8"/>
  <c r="B403" i="8"/>
  <c r="C402" i="8"/>
  <c r="B402" i="8"/>
  <c r="C401" i="8"/>
  <c r="B401" i="8"/>
  <c r="C400" i="8"/>
  <c r="B400" i="8"/>
  <c r="C399" i="8"/>
  <c r="B399" i="8"/>
  <c r="D398" i="8"/>
  <c r="C398" i="8"/>
  <c r="B398" i="8"/>
  <c r="C397" i="8"/>
  <c r="B397" i="8"/>
  <c r="C396" i="8"/>
  <c r="B396" i="8"/>
  <c r="C395" i="8"/>
  <c r="B395" i="8"/>
  <c r="A394" i="8"/>
  <c r="C393" i="8"/>
  <c r="B393" i="8"/>
  <c r="D392" i="8"/>
  <c r="C392" i="8"/>
  <c r="B392" i="8"/>
  <c r="C391" i="8"/>
  <c r="B391" i="8"/>
  <c r="C390" i="8"/>
  <c r="B390" i="8"/>
  <c r="C389" i="8"/>
  <c r="B389" i="8"/>
  <c r="C388" i="8"/>
  <c r="B388" i="8"/>
  <c r="C387" i="8"/>
  <c r="B387" i="8"/>
  <c r="C386" i="8"/>
  <c r="B386" i="8"/>
  <c r="D385" i="8"/>
  <c r="C385" i="8"/>
  <c r="B385" i="8"/>
  <c r="C384" i="8"/>
  <c r="B384" i="8"/>
  <c r="C383" i="8"/>
  <c r="B383" i="8"/>
  <c r="C382" i="8"/>
  <c r="B382" i="8"/>
  <c r="A381" i="8"/>
  <c r="C380" i="8"/>
  <c r="B380" i="8"/>
  <c r="C379" i="8"/>
  <c r="B379" i="8"/>
  <c r="C378" i="8"/>
  <c r="B378" i="8"/>
  <c r="C377" i="8"/>
  <c r="B377" i="8"/>
  <c r="D376" i="8"/>
  <c r="C376" i="8"/>
  <c r="B376" i="8"/>
  <c r="C375" i="8"/>
  <c r="B375" i="8"/>
  <c r="C374" i="8"/>
  <c r="B374" i="8"/>
  <c r="C373" i="8"/>
  <c r="B373" i="8"/>
  <c r="A372" i="8"/>
  <c r="C371" i="8"/>
  <c r="B371" i="8"/>
  <c r="C370" i="8"/>
  <c r="B370" i="8"/>
  <c r="C369" i="8"/>
  <c r="B369" i="8"/>
  <c r="C368" i="8"/>
  <c r="B368" i="8"/>
  <c r="D367" i="8"/>
  <c r="C367" i="8"/>
  <c r="B367" i="8"/>
  <c r="C366" i="8"/>
  <c r="B366" i="8"/>
  <c r="C365" i="8"/>
  <c r="B365" i="8"/>
  <c r="C364" i="8"/>
  <c r="B364" i="8"/>
  <c r="A363" i="8"/>
  <c r="C362" i="8"/>
  <c r="B362" i="8"/>
  <c r="C361" i="8"/>
  <c r="B361" i="8"/>
  <c r="C360" i="8"/>
  <c r="B360" i="8"/>
  <c r="C359" i="8"/>
  <c r="B359" i="8"/>
  <c r="D358" i="8"/>
  <c r="C358" i="8"/>
  <c r="B358" i="8"/>
  <c r="C357" i="8"/>
  <c r="B357" i="8"/>
  <c r="C356" i="8"/>
  <c r="B356" i="8"/>
  <c r="C355" i="8"/>
  <c r="B355" i="8"/>
  <c r="A354" i="8"/>
  <c r="C353" i="8"/>
  <c r="B353" i="8"/>
  <c r="C352" i="8"/>
  <c r="B352" i="8"/>
  <c r="C351" i="8"/>
  <c r="B351" i="8"/>
  <c r="C350" i="8"/>
  <c r="B350" i="8"/>
  <c r="D349" i="8"/>
  <c r="C349" i="8"/>
  <c r="B349" i="8"/>
  <c r="C348" i="8"/>
  <c r="B348" i="8"/>
  <c r="C347" i="8"/>
  <c r="B347" i="8"/>
  <c r="C346" i="8"/>
  <c r="B346" i="8"/>
  <c r="A345" i="8"/>
  <c r="C344" i="8"/>
  <c r="B344" i="8"/>
  <c r="C343" i="8"/>
  <c r="B343" i="8"/>
  <c r="C342" i="8"/>
  <c r="B342" i="8"/>
  <c r="C341" i="8"/>
  <c r="B341" i="8"/>
  <c r="D340" i="8"/>
  <c r="C340" i="8"/>
  <c r="B340" i="8"/>
  <c r="C339" i="8"/>
  <c r="B339" i="8"/>
  <c r="C338" i="8"/>
  <c r="B338" i="8"/>
  <c r="C337" i="8"/>
  <c r="B337" i="8"/>
  <c r="A336" i="8"/>
  <c r="C335" i="8"/>
  <c r="B335" i="8"/>
  <c r="C334" i="8"/>
  <c r="B334" i="8"/>
  <c r="C333" i="8"/>
  <c r="B333" i="8"/>
  <c r="C332" i="8"/>
  <c r="B332" i="8"/>
  <c r="D331" i="8"/>
  <c r="C331" i="8"/>
  <c r="B331" i="8"/>
  <c r="C330" i="8"/>
  <c r="B330" i="8"/>
  <c r="C329" i="8"/>
  <c r="B329" i="8"/>
  <c r="C328" i="8"/>
  <c r="B328" i="8"/>
  <c r="A327" i="8"/>
  <c r="C326" i="8"/>
  <c r="B326" i="8"/>
  <c r="C325" i="8"/>
  <c r="B325" i="8"/>
  <c r="C324" i="8"/>
  <c r="B324" i="8"/>
  <c r="C323" i="8"/>
  <c r="B323" i="8"/>
  <c r="D322" i="8"/>
  <c r="C322" i="8"/>
  <c r="B322" i="8"/>
  <c r="C321" i="8"/>
  <c r="B321" i="8"/>
  <c r="C320" i="8"/>
  <c r="B320" i="8"/>
  <c r="C319" i="8"/>
  <c r="B319" i="8"/>
  <c r="A318" i="8"/>
  <c r="C317" i="8"/>
  <c r="B317" i="8"/>
  <c r="C316" i="8"/>
  <c r="B316" i="8"/>
  <c r="C315" i="8"/>
  <c r="B315" i="8"/>
  <c r="C314" i="8"/>
  <c r="B314" i="8"/>
  <c r="D313" i="8"/>
  <c r="C313" i="8"/>
  <c r="B313" i="8"/>
  <c r="C312" i="8"/>
  <c r="B312" i="8"/>
  <c r="C311" i="8"/>
  <c r="B311" i="8"/>
  <c r="C310" i="8"/>
  <c r="B310" i="8"/>
  <c r="A309" i="8"/>
  <c r="C308" i="8"/>
  <c r="B308" i="8"/>
  <c r="D307" i="8"/>
  <c r="C307" i="8"/>
  <c r="B307" i="8"/>
  <c r="C306" i="8"/>
  <c r="B306" i="8"/>
  <c r="C305" i="8"/>
  <c r="B305" i="8"/>
  <c r="C304" i="8"/>
  <c r="B304" i="8"/>
  <c r="C303" i="8"/>
  <c r="B303" i="8"/>
  <c r="C302" i="8"/>
  <c r="B302" i="8"/>
  <c r="C301" i="8"/>
  <c r="B301" i="8"/>
  <c r="D300" i="8"/>
  <c r="C300" i="8"/>
  <c r="B300" i="8"/>
  <c r="C299" i="8"/>
  <c r="B299" i="8"/>
  <c r="C298" i="8"/>
  <c r="B298" i="8"/>
  <c r="C297" i="8"/>
  <c r="B297" i="8"/>
  <c r="A296" i="8"/>
  <c r="C295" i="8"/>
  <c r="B295" i="8"/>
  <c r="C294" i="8"/>
  <c r="B294" i="8"/>
  <c r="C293" i="8"/>
  <c r="B293" i="8"/>
  <c r="C292" i="8"/>
  <c r="B292" i="8"/>
  <c r="D291" i="8"/>
  <c r="C291" i="8"/>
  <c r="B291" i="8"/>
  <c r="C290" i="8"/>
  <c r="B290" i="8"/>
  <c r="C289" i="8"/>
  <c r="B289" i="8"/>
  <c r="C288" i="8"/>
  <c r="B288" i="8"/>
  <c r="A287" i="8"/>
  <c r="C286" i="8"/>
  <c r="B286" i="8"/>
  <c r="C285" i="8"/>
  <c r="B285" i="8"/>
  <c r="C284" i="8"/>
  <c r="B284" i="8"/>
  <c r="C283" i="8"/>
  <c r="B283" i="8"/>
  <c r="D282" i="8"/>
  <c r="C282" i="8"/>
  <c r="B282" i="8"/>
  <c r="C281" i="8"/>
  <c r="B281" i="8"/>
  <c r="C280" i="8"/>
  <c r="B280" i="8"/>
  <c r="C279" i="8"/>
  <c r="B279" i="8"/>
  <c r="A278" i="8"/>
  <c r="C277" i="8"/>
  <c r="B277" i="8"/>
  <c r="C276" i="8"/>
  <c r="B276" i="8"/>
  <c r="C275" i="8"/>
  <c r="B275" i="8"/>
  <c r="C274" i="8"/>
  <c r="B274" i="8"/>
  <c r="D273" i="8"/>
  <c r="C273" i="8"/>
  <c r="B273" i="8"/>
  <c r="C272" i="8"/>
  <c r="B272" i="8"/>
  <c r="C271" i="8"/>
  <c r="B271" i="8"/>
  <c r="C270" i="8"/>
  <c r="B270" i="8"/>
  <c r="A269" i="8"/>
  <c r="C268" i="8"/>
  <c r="B268" i="8"/>
  <c r="D267" i="8"/>
  <c r="C267" i="8"/>
  <c r="B267" i="8"/>
  <c r="D266" i="8"/>
  <c r="C266" i="8"/>
  <c r="B266" i="8"/>
  <c r="A265" i="8"/>
  <c r="C264" i="8"/>
  <c r="B264" i="8"/>
  <c r="D263" i="8"/>
  <c r="C263" i="8"/>
  <c r="B263" i="8"/>
  <c r="D262" i="8"/>
  <c r="C262" i="8"/>
  <c r="B262" i="8"/>
  <c r="A261" i="8"/>
  <c r="C260" i="8"/>
  <c r="B260" i="8"/>
  <c r="D259" i="8"/>
  <c r="C259" i="8"/>
  <c r="B259" i="8"/>
  <c r="D258" i="8"/>
  <c r="C258" i="8"/>
  <c r="B258" i="8"/>
  <c r="A257" i="8"/>
  <c r="C256" i="8"/>
  <c r="B256" i="8"/>
  <c r="D255" i="8"/>
  <c r="C255" i="8"/>
  <c r="B255" i="8"/>
  <c r="D254" i="8"/>
  <c r="C254" i="8"/>
  <c r="B254" i="8"/>
  <c r="A253" i="8"/>
  <c r="C252" i="8"/>
  <c r="B252" i="8"/>
  <c r="D251" i="8"/>
  <c r="C251" i="8"/>
  <c r="B251" i="8"/>
  <c r="D250" i="8"/>
  <c r="C250" i="8"/>
  <c r="B250" i="8"/>
  <c r="A249" i="8"/>
  <c r="C248" i="8"/>
  <c r="B248" i="8"/>
  <c r="D247" i="8"/>
  <c r="C247" i="8"/>
  <c r="B247" i="8"/>
  <c r="D246" i="8"/>
  <c r="C246" i="8"/>
  <c r="B246" i="8"/>
  <c r="A245" i="8"/>
  <c r="C244" i="8"/>
  <c r="B244" i="8"/>
  <c r="C243" i="8"/>
  <c r="B243" i="8"/>
  <c r="C242" i="8"/>
  <c r="B242" i="8"/>
  <c r="A241" i="8"/>
  <c r="C240" i="8"/>
  <c r="B240" i="8"/>
  <c r="C239" i="8"/>
  <c r="B239" i="8"/>
  <c r="C238" i="8"/>
  <c r="B238" i="8"/>
  <c r="A237" i="8"/>
  <c r="C236" i="8"/>
  <c r="B236" i="8"/>
  <c r="C235" i="8"/>
  <c r="B235" i="8"/>
  <c r="A234" i="8"/>
  <c r="C233" i="8"/>
  <c r="B233" i="8"/>
  <c r="C232" i="8"/>
  <c r="B232" i="8"/>
  <c r="A231" i="8"/>
  <c r="C230" i="8"/>
  <c r="B230" i="8"/>
  <c r="C229" i="8"/>
  <c r="B229" i="8"/>
  <c r="C228" i="8"/>
  <c r="B228" i="8"/>
  <c r="A227" i="8"/>
  <c r="C226" i="8"/>
  <c r="B226" i="8"/>
  <c r="C225" i="8"/>
  <c r="B225" i="8"/>
  <c r="A224" i="8"/>
  <c r="C223" i="8"/>
  <c r="B223" i="8"/>
  <c r="D222" i="8"/>
  <c r="C222" i="8"/>
  <c r="B222" i="8"/>
  <c r="C221" i="8"/>
  <c r="B221" i="8"/>
  <c r="C220" i="8"/>
  <c r="B220" i="8"/>
  <c r="C219" i="8"/>
  <c r="B219" i="8"/>
  <c r="C218" i="8"/>
  <c r="B218" i="8"/>
  <c r="C217" i="8"/>
  <c r="B217" i="8"/>
  <c r="C216" i="8"/>
  <c r="B216" i="8"/>
  <c r="D215" i="8"/>
  <c r="C215" i="8"/>
  <c r="B215" i="8"/>
  <c r="C214" i="8"/>
  <c r="B214" i="8"/>
  <c r="C213" i="8"/>
  <c r="B213" i="8"/>
  <c r="C212" i="8"/>
  <c r="B212" i="8"/>
  <c r="A211" i="8"/>
  <c r="C210" i="8"/>
  <c r="B210" i="8"/>
  <c r="D209" i="8"/>
  <c r="C209" i="8"/>
  <c r="B209" i="8"/>
  <c r="C208" i="8"/>
  <c r="B208" i="8"/>
  <c r="C207" i="8"/>
  <c r="B207" i="8"/>
  <c r="C206" i="8"/>
  <c r="B206" i="8"/>
  <c r="C205" i="8"/>
  <c r="B205" i="8"/>
  <c r="C204" i="8"/>
  <c r="B204" i="8"/>
  <c r="C203" i="8"/>
  <c r="B203" i="8"/>
  <c r="D202" i="8"/>
  <c r="C202" i="8"/>
  <c r="B202" i="8"/>
  <c r="C201" i="8"/>
  <c r="B201" i="8"/>
  <c r="C200" i="8"/>
  <c r="B200" i="8"/>
  <c r="C199" i="8"/>
  <c r="B199" i="8"/>
  <c r="A198" i="8"/>
  <c r="C197" i="8"/>
  <c r="B197" i="8"/>
  <c r="C196" i="8"/>
  <c r="B196" i="8"/>
  <c r="C195" i="8"/>
  <c r="B195" i="8"/>
  <c r="C194" i="8"/>
  <c r="B194" i="8"/>
  <c r="D193" i="8"/>
  <c r="C193" i="8"/>
  <c r="B193" i="8"/>
  <c r="C192" i="8"/>
  <c r="B192" i="8"/>
  <c r="C191" i="8"/>
  <c r="B191" i="8"/>
  <c r="C190" i="8"/>
  <c r="B190" i="8"/>
  <c r="A189" i="8"/>
  <c r="C188" i="8"/>
  <c r="B188" i="8"/>
  <c r="C187" i="8"/>
  <c r="B187" i="8"/>
  <c r="C186" i="8"/>
  <c r="B186" i="8"/>
  <c r="C185" i="8"/>
  <c r="B185" i="8"/>
  <c r="D184" i="8"/>
  <c r="C184" i="8"/>
  <c r="B184" i="8"/>
  <c r="C183" i="8"/>
  <c r="B183" i="8"/>
  <c r="C182" i="8"/>
  <c r="B182" i="8"/>
  <c r="C181" i="8"/>
  <c r="B181" i="8"/>
  <c r="A180" i="8"/>
  <c r="C179" i="8"/>
  <c r="B179" i="8"/>
  <c r="C178" i="8"/>
  <c r="B178" i="8"/>
  <c r="C177" i="8"/>
  <c r="B177" i="8"/>
  <c r="C176" i="8"/>
  <c r="B176" i="8"/>
  <c r="D175" i="8"/>
  <c r="C175" i="8"/>
  <c r="B175" i="8"/>
  <c r="C174" i="8"/>
  <c r="B174" i="8"/>
  <c r="C173" i="8"/>
  <c r="B173" i="8"/>
  <c r="C172" i="8"/>
  <c r="B172" i="8"/>
  <c r="A171" i="8"/>
  <c r="C170" i="8"/>
  <c r="B170" i="8"/>
  <c r="C169" i="8"/>
  <c r="B169" i="8"/>
  <c r="C168" i="8"/>
  <c r="B168" i="8"/>
  <c r="C167" i="8"/>
  <c r="B167" i="8"/>
  <c r="D166" i="8"/>
  <c r="C166" i="8"/>
  <c r="B166" i="8"/>
  <c r="C165" i="8"/>
  <c r="B165" i="8"/>
  <c r="C164" i="8"/>
  <c r="B164" i="8"/>
  <c r="C163" i="8"/>
  <c r="B163" i="8"/>
  <c r="A162" i="8"/>
  <c r="C161" i="8"/>
  <c r="B161" i="8"/>
  <c r="C160" i="8"/>
  <c r="B160" i="8"/>
  <c r="C159" i="8"/>
  <c r="B159" i="8"/>
  <c r="C158" i="8"/>
  <c r="B158" i="8"/>
  <c r="D157" i="8"/>
  <c r="C157" i="8"/>
  <c r="B157" i="8"/>
  <c r="C156" i="8"/>
  <c r="B156" i="8"/>
  <c r="C155" i="8"/>
  <c r="B155" i="8"/>
  <c r="C154" i="8"/>
  <c r="B154" i="8"/>
  <c r="A153" i="8"/>
  <c r="C152" i="8"/>
  <c r="B152" i="8"/>
  <c r="C151" i="8"/>
  <c r="B151" i="8"/>
  <c r="C150" i="8"/>
  <c r="B150" i="8"/>
  <c r="D149" i="8"/>
  <c r="C149" i="8"/>
  <c r="B149" i="8"/>
  <c r="C148" i="8"/>
  <c r="B148" i="8"/>
  <c r="C147" i="8"/>
  <c r="B147" i="8"/>
  <c r="C146" i="8"/>
  <c r="B146" i="8"/>
  <c r="A145" i="8"/>
  <c r="C144" i="8"/>
  <c r="B144" i="8"/>
  <c r="C143" i="8"/>
  <c r="B143" i="8"/>
  <c r="C142" i="8"/>
  <c r="B142" i="8"/>
  <c r="C141" i="8"/>
  <c r="B141" i="8"/>
  <c r="D140" i="8"/>
  <c r="C140" i="8"/>
  <c r="B140" i="8"/>
  <c r="C139" i="8"/>
  <c r="B139" i="8"/>
  <c r="C138" i="8"/>
  <c r="B138" i="8"/>
  <c r="C137" i="8"/>
  <c r="B137" i="8"/>
  <c r="A136" i="8"/>
  <c r="C135" i="8"/>
  <c r="B135" i="8"/>
  <c r="D134" i="8"/>
  <c r="C134" i="8"/>
  <c r="B134" i="8"/>
  <c r="C133" i="8"/>
  <c r="B133" i="8"/>
  <c r="C132" i="8"/>
  <c r="B132" i="8"/>
  <c r="C131" i="8"/>
  <c r="B131" i="8"/>
  <c r="C130" i="8"/>
  <c r="B130" i="8"/>
  <c r="C129" i="8"/>
  <c r="B129" i="8"/>
  <c r="C128" i="8"/>
  <c r="B128" i="8"/>
  <c r="D127" i="8"/>
  <c r="C127" i="8"/>
  <c r="B127" i="8"/>
  <c r="C126" i="8"/>
  <c r="B126" i="8"/>
  <c r="C125" i="8"/>
  <c r="B125" i="8"/>
  <c r="C124" i="8"/>
  <c r="B124" i="8"/>
  <c r="A123" i="8"/>
  <c r="C122" i="8"/>
  <c r="B122" i="8"/>
  <c r="C121" i="8"/>
  <c r="B121" i="8"/>
  <c r="C120" i="8"/>
  <c r="B120" i="8"/>
  <c r="C119" i="8"/>
  <c r="B119" i="8"/>
  <c r="D118" i="8"/>
  <c r="C118" i="8"/>
  <c r="B118" i="8"/>
  <c r="C117" i="8"/>
  <c r="B117" i="8"/>
  <c r="C116" i="8"/>
  <c r="B116" i="8"/>
  <c r="C115" i="8"/>
  <c r="B115" i="8"/>
  <c r="A114" i="8"/>
  <c r="C113" i="8"/>
  <c r="B113" i="8"/>
  <c r="C112" i="8"/>
  <c r="B112" i="8"/>
  <c r="C111" i="8"/>
  <c r="B111" i="8"/>
  <c r="D110" i="8"/>
  <c r="C110" i="8"/>
  <c r="B110" i="8"/>
  <c r="C109" i="8"/>
  <c r="B109" i="8"/>
  <c r="C108" i="8"/>
  <c r="B108" i="8"/>
  <c r="C107" i="8"/>
  <c r="B107" i="8"/>
  <c r="A106" i="8"/>
  <c r="C105" i="8"/>
  <c r="B105" i="8"/>
  <c r="C104" i="8"/>
  <c r="B104" i="8"/>
  <c r="C103" i="8"/>
  <c r="B103" i="8"/>
  <c r="C102" i="8"/>
  <c r="B102" i="8"/>
  <c r="A101" i="8"/>
  <c r="C100" i="8"/>
  <c r="B100" i="8"/>
  <c r="C99" i="8"/>
  <c r="B99" i="8"/>
  <c r="C98" i="8"/>
  <c r="B98" i="8"/>
  <c r="A97" i="8"/>
  <c r="D96" i="8"/>
  <c r="C96" i="8"/>
  <c r="B96" i="8"/>
  <c r="D95" i="8"/>
  <c r="C95" i="8"/>
  <c r="B95" i="8"/>
  <c r="A94" i="8"/>
  <c r="D93" i="8"/>
  <c r="C93" i="8"/>
  <c r="B93" i="8"/>
  <c r="D92" i="8"/>
  <c r="C92" i="8"/>
  <c r="B92" i="8"/>
  <c r="C91" i="8"/>
  <c r="B91" i="8"/>
  <c r="C90" i="8"/>
  <c r="B90" i="8"/>
  <c r="C89" i="8"/>
  <c r="B89" i="8"/>
  <c r="A88" i="8"/>
  <c r="C87" i="8"/>
  <c r="B87" i="8"/>
  <c r="D86" i="8"/>
  <c r="C86" i="8"/>
  <c r="B86" i="8"/>
  <c r="C85" i="8"/>
  <c r="B85" i="8"/>
  <c r="D84" i="8"/>
  <c r="C84" i="8"/>
  <c r="B84" i="8"/>
  <c r="D83" i="8"/>
  <c r="C83" i="8"/>
  <c r="B83" i="8"/>
  <c r="D82" i="8"/>
  <c r="C82" i="8"/>
  <c r="B82" i="8"/>
  <c r="A81" i="8"/>
  <c r="C80" i="8"/>
  <c r="B80" i="8"/>
  <c r="D79" i="8"/>
  <c r="C79" i="8"/>
  <c r="B79" i="8"/>
  <c r="C78" i="8"/>
  <c r="B78" i="8"/>
  <c r="D77" i="8"/>
  <c r="C77" i="8"/>
  <c r="B77" i="8"/>
  <c r="D76" i="8"/>
  <c r="C76" i="8"/>
  <c r="B76" i="8"/>
  <c r="D75" i="8"/>
  <c r="C75" i="8"/>
  <c r="B75" i="8"/>
  <c r="A74" i="8"/>
  <c r="C73" i="8"/>
  <c r="B73" i="8"/>
  <c r="D72" i="8"/>
  <c r="C72" i="8"/>
  <c r="B72" i="8"/>
  <c r="C71" i="8"/>
  <c r="B71" i="8"/>
  <c r="D70" i="8"/>
  <c r="C70" i="8"/>
  <c r="B70" i="8"/>
  <c r="D69" i="8"/>
  <c r="C69" i="8"/>
  <c r="B69" i="8"/>
  <c r="D68" i="8"/>
  <c r="C68" i="8"/>
  <c r="B68" i="8"/>
  <c r="A67" i="8"/>
  <c r="C66" i="8"/>
  <c r="B66" i="8"/>
  <c r="A65" i="8"/>
  <c r="C64" i="8"/>
  <c r="B64" i="8"/>
  <c r="C63" i="8"/>
  <c r="B63" i="8"/>
  <c r="A62" i="8"/>
  <c r="C61" i="8"/>
  <c r="B61" i="8"/>
  <c r="C60" i="8"/>
  <c r="B60" i="8"/>
  <c r="A59" i="8"/>
  <c r="C58" i="8"/>
  <c r="B58" i="8"/>
  <c r="A57" i="8"/>
  <c r="C56" i="8"/>
  <c r="B56" i="8"/>
  <c r="A55" i="8"/>
  <c r="C54" i="8"/>
  <c r="B54" i="8"/>
  <c r="C53" i="8"/>
  <c r="B53" i="8"/>
  <c r="C52" i="8"/>
  <c r="B52" i="8"/>
  <c r="C51" i="8"/>
  <c r="B51" i="8"/>
  <c r="A50" i="8"/>
  <c r="C49" i="8"/>
  <c r="B49" i="8"/>
  <c r="D48" i="8"/>
  <c r="C48" i="8"/>
  <c r="B48" i="8"/>
  <c r="C47" i="8"/>
  <c r="B47" i="8"/>
  <c r="C46" i="8"/>
  <c r="B46" i="8"/>
  <c r="C45" i="8"/>
  <c r="B45" i="8"/>
  <c r="C44" i="8"/>
  <c r="B44" i="8"/>
  <c r="A43" i="8"/>
  <c r="C42" i="8"/>
  <c r="B42" i="8"/>
  <c r="D41" i="8"/>
  <c r="C41" i="8"/>
  <c r="B41" i="8"/>
  <c r="D40" i="8"/>
  <c r="C40" i="8"/>
  <c r="B40" i="8"/>
  <c r="A39" i="8"/>
  <c r="C38" i="8"/>
  <c r="B38" i="8"/>
  <c r="D37" i="8"/>
  <c r="C37" i="8"/>
  <c r="B37" i="8"/>
  <c r="D36" i="8"/>
  <c r="C36" i="8"/>
  <c r="B36" i="8"/>
  <c r="A35" i="8"/>
  <c r="C34" i="8"/>
  <c r="B34" i="8"/>
  <c r="D33" i="8"/>
  <c r="C33" i="8"/>
  <c r="B33" i="8"/>
  <c r="D32" i="8"/>
  <c r="C32" i="8"/>
  <c r="B32" i="8"/>
  <c r="A31" i="8"/>
  <c r="C30" i="8"/>
  <c r="B30" i="8"/>
  <c r="C29" i="8"/>
  <c r="B29" i="8"/>
  <c r="D28" i="8"/>
  <c r="C28" i="8"/>
  <c r="B28" i="8"/>
  <c r="C27" i="8"/>
  <c r="B27" i="8"/>
  <c r="C26" i="8"/>
  <c r="B26" i="8"/>
  <c r="C25" i="8"/>
  <c r="B25" i="8"/>
  <c r="D24" i="8"/>
  <c r="C24" i="8"/>
  <c r="B24" i="8"/>
  <c r="C23" i="8"/>
  <c r="B23" i="8"/>
  <c r="C22" i="8"/>
  <c r="B22" i="8"/>
  <c r="C21" i="8"/>
  <c r="B21" i="8"/>
  <c r="A20" i="8"/>
  <c r="A19" i="8"/>
  <c r="A12" i="8"/>
  <c r="A11" i="8"/>
  <c r="A1" i="8"/>
  <c r="H4744" i="7"/>
  <c r="H4741" i="7"/>
  <c r="C4744" i="7"/>
  <c r="C4741" i="7"/>
  <c r="C4737" i="7"/>
  <c r="C4736" i="7"/>
  <c r="C4735" i="7"/>
  <c r="I4727" i="7"/>
  <c r="H4727" i="7"/>
  <c r="G4727" i="7"/>
  <c r="F4727" i="7"/>
  <c r="E4727" i="7"/>
  <c r="D4727" i="7"/>
  <c r="B4727" i="7"/>
  <c r="I4725" i="7"/>
  <c r="H4725" i="7"/>
  <c r="G4725" i="7"/>
  <c r="F4725" i="7"/>
  <c r="E4725" i="7"/>
  <c r="D4725" i="7"/>
  <c r="B4725" i="7"/>
  <c r="I4723" i="7"/>
  <c r="H4723" i="7"/>
  <c r="G4723" i="7"/>
  <c r="F4723" i="7"/>
  <c r="E4723" i="7"/>
  <c r="D4723" i="7"/>
  <c r="B4723" i="7"/>
  <c r="I4721" i="7"/>
  <c r="H4721" i="7"/>
  <c r="G4721" i="7"/>
  <c r="F4721" i="7"/>
  <c r="E4721" i="7"/>
  <c r="D4721" i="7"/>
  <c r="B4721" i="7"/>
  <c r="I4719" i="7"/>
  <c r="H4719" i="7"/>
  <c r="G4719" i="7"/>
  <c r="F4719" i="7"/>
  <c r="E4719" i="7"/>
  <c r="D4719" i="7"/>
  <c r="B4719" i="7"/>
  <c r="I4717" i="7"/>
  <c r="H4717" i="7"/>
  <c r="G4717" i="7"/>
  <c r="F4717" i="7"/>
  <c r="E4717" i="7"/>
  <c r="D4717" i="7"/>
  <c r="B4717" i="7"/>
  <c r="I4715" i="7"/>
  <c r="H4715" i="7"/>
  <c r="G4715" i="7"/>
  <c r="F4715" i="7"/>
  <c r="E4715" i="7"/>
  <c r="D4715" i="7"/>
  <c r="B4715" i="7"/>
  <c r="I4713" i="7"/>
  <c r="H4713" i="7"/>
  <c r="G4713" i="7"/>
  <c r="F4713" i="7"/>
  <c r="E4713" i="7"/>
  <c r="D4713" i="7"/>
  <c r="B4713" i="7"/>
  <c r="I4711" i="7"/>
  <c r="H4711" i="7"/>
  <c r="G4711" i="7"/>
  <c r="F4711" i="7"/>
  <c r="E4711" i="7"/>
  <c r="D4711" i="7"/>
  <c r="B4711" i="7"/>
  <c r="I4709" i="7"/>
  <c r="H4709" i="7"/>
  <c r="G4709" i="7"/>
  <c r="F4709" i="7"/>
  <c r="E4709" i="7"/>
  <c r="D4709" i="7"/>
  <c r="B4709" i="7"/>
  <c r="I4707" i="7"/>
  <c r="H4707" i="7"/>
  <c r="G4707" i="7"/>
  <c r="F4707" i="7"/>
  <c r="E4707" i="7"/>
  <c r="D4707" i="7"/>
  <c r="B4707" i="7"/>
  <c r="I4705" i="7"/>
  <c r="H4705" i="7"/>
  <c r="G4705" i="7"/>
  <c r="F4705" i="7"/>
  <c r="E4705" i="7"/>
  <c r="D4705" i="7"/>
  <c r="B4705" i="7"/>
  <c r="I4703" i="7"/>
  <c r="H4703" i="7"/>
  <c r="G4703" i="7"/>
  <c r="F4703" i="7"/>
  <c r="E4703" i="7"/>
  <c r="D4703" i="7"/>
  <c r="B4703" i="7"/>
  <c r="I4701" i="7"/>
  <c r="H4701" i="7"/>
  <c r="G4701" i="7"/>
  <c r="F4701" i="7"/>
  <c r="E4701" i="7"/>
  <c r="D4701" i="7"/>
  <c r="B4701" i="7"/>
  <c r="I4699" i="7"/>
  <c r="H4699" i="7"/>
  <c r="G4699" i="7"/>
  <c r="F4699" i="7"/>
  <c r="E4699" i="7"/>
  <c r="D4699" i="7"/>
  <c r="B4699" i="7"/>
  <c r="I4697" i="7"/>
  <c r="H4697" i="7"/>
  <c r="G4697" i="7"/>
  <c r="F4697" i="7"/>
  <c r="E4697" i="7"/>
  <c r="D4697" i="7"/>
  <c r="B4697" i="7"/>
  <c r="I4695" i="7"/>
  <c r="H4695" i="7"/>
  <c r="G4695" i="7"/>
  <c r="F4695" i="7"/>
  <c r="E4695" i="7"/>
  <c r="D4695" i="7"/>
  <c r="B4695" i="7"/>
  <c r="I4693" i="7"/>
  <c r="H4693" i="7"/>
  <c r="G4693" i="7"/>
  <c r="F4693" i="7"/>
  <c r="E4693" i="7"/>
  <c r="D4693" i="7"/>
  <c r="B4693" i="7"/>
  <c r="I4691" i="7"/>
  <c r="H4691" i="7"/>
  <c r="G4691" i="7"/>
  <c r="F4691" i="7"/>
  <c r="E4691" i="7"/>
  <c r="D4691" i="7"/>
  <c r="B4691" i="7"/>
  <c r="I4689" i="7"/>
  <c r="H4689" i="7"/>
  <c r="G4689" i="7"/>
  <c r="F4689" i="7"/>
  <c r="E4689" i="7"/>
  <c r="D4689" i="7"/>
  <c r="B4689" i="7"/>
  <c r="I4687" i="7"/>
  <c r="H4687" i="7"/>
  <c r="G4687" i="7"/>
  <c r="F4687" i="7"/>
  <c r="E4687" i="7"/>
  <c r="D4687" i="7"/>
  <c r="B4687" i="7"/>
  <c r="I4685" i="7"/>
  <c r="H4685" i="7"/>
  <c r="G4685" i="7"/>
  <c r="F4685" i="7"/>
  <c r="E4685" i="7"/>
  <c r="D4685" i="7"/>
  <c r="B4685" i="7"/>
  <c r="I4683" i="7"/>
  <c r="H4683" i="7"/>
  <c r="G4683" i="7"/>
  <c r="F4683" i="7"/>
  <c r="E4683" i="7"/>
  <c r="D4683" i="7"/>
  <c r="B4683" i="7"/>
  <c r="I4681" i="7"/>
  <c r="H4681" i="7"/>
  <c r="G4681" i="7"/>
  <c r="F4681" i="7"/>
  <c r="E4681" i="7"/>
  <c r="D4681" i="7"/>
  <c r="B4681" i="7"/>
  <c r="I4679" i="7"/>
  <c r="H4679" i="7"/>
  <c r="G4679" i="7"/>
  <c r="F4679" i="7"/>
  <c r="E4679" i="7"/>
  <c r="D4679" i="7"/>
  <c r="B4679" i="7"/>
  <c r="I4677" i="7"/>
  <c r="H4677" i="7"/>
  <c r="G4677" i="7"/>
  <c r="F4677" i="7"/>
  <c r="E4677" i="7"/>
  <c r="D4677" i="7"/>
  <c r="B4677" i="7"/>
  <c r="I4675" i="7"/>
  <c r="H4675" i="7"/>
  <c r="G4675" i="7"/>
  <c r="F4675" i="7"/>
  <c r="E4675" i="7"/>
  <c r="D4675" i="7"/>
  <c r="B4675" i="7"/>
  <c r="I4673" i="7"/>
  <c r="H4673" i="7"/>
  <c r="G4673" i="7"/>
  <c r="F4673" i="7"/>
  <c r="E4673" i="7"/>
  <c r="D4673" i="7"/>
  <c r="B4673" i="7"/>
  <c r="I4671" i="7"/>
  <c r="H4671" i="7"/>
  <c r="G4671" i="7"/>
  <c r="F4671" i="7"/>
  <c r="E4671" i="7"/>
  <c r="D4671" i="7"/>
  <c r="B4671" i="7"/>
  <c r="I4669" i="7"/>
  <c r="H4669" i="7"/>
  <c r="G4669" i="7"/>
  <c r="F4669" i="7"/>
  <c r="E4669" i="7"/>
  <c r="D4669" i="7"/>
  <c r="B4669" i="7"/>
  <c r="I4667" i="7"/>
  <c r="H4667" i="7"/>
  <c r="G4667" i="7"/>
  <c r="F4667" i="7"/>
  <c r="E4667" i="7"/>
  <c r="D4667" i="7"/>
  <c r="B4667" i="7"/>
  <c r="I4665" i="7"/>
  <c r="H4665" i="7"/>
  <c r="G4665" i="7"/>
  <c r="F4665" i="7"/>
  <c r="E4665" i="7"/>
  <c r="D4665" i="7"/>
  <c r="B4665" i="7"/>
  <c r="I4663" i="7"/>
  <c r="H4663" i="7"/>
  <c r="G4663" i="7"/>
  <c r="F4663" i="7"/>
  <c r="E4663" i="7"/>
  <c r="D4663" i="7"/>
  <c r="B4663" i="7"/>
  <c r="I4661" i="7"/>
  <c r="H4661" i="7"/>
  <c r="G4661" i="7"/>
  <c r="F4661" i="7"/>
  <c r="E4661" i="7"/>
  <c r="D4661" i="7"/>
  <c r="B4661" i="7"/>
  <c r="I4659" i="7"/>
  <c r="H4659" i="7"/>
  <c r="G4659" i="7"/>
  <c r="F4659" i="7"/>
  <c r="E4659" i="7"/>
  <c r="D4659" i="7"/>
  <c r="B4659" i="7"/>
  <c r="I4657" i="7"/>
  <c r="H4657" i="7"/>
  <c r="G4657" i="7"/>
  <c r="F4657" i="7"/>
  <c r="E4657" i="7"/>
  <c r="D4657" i="7"/>
  <c r="B4657" i="7"/>
  <c r="I4655" i="7"/>
  <c r="H4655" i="7"/>
  <c r="G4655" i="7"/>
  <c r="F4655" i="7"/>
  <c r="E4655" i="7"/>
  <c r="D4655" i="7"/>
  <c r="B4655" i="7"/>
  <c r="I4653" i="7"/>
  <c r="H4653" i="7"/>
  <c r="G4653" i="7"/>
  <c r="F4653" i="7"/>
  <c r="E4653" i="7"/>
  <c r="D4653" i="7"/>
  <c r="B4653" i="7"/>
  <c r="I4651" i="7"/>
  <c r="H4651" i="7"/>
  <c r="G4651" i="7"/>
  <c r="F4651" i="7"/>
  <c r="E4651" i="7"/>
  <c r="D4651" i="7"/>
  <c r="B4651" i="7"/>
  <c r="I4649" i="7"/>
  <c r="H4649" i="7"/>
  <c r="G4649" i="7"/>
  <c r="F4649" i="7"/>
  <c r="E4649" i="7"/>
  <c r="D4649" i="7"/>
  <c r="B4649" i="7"/>
  <c r="I4647" i="7"/>
  <c r="H4647" i="7"/>
  <c r="G4647" i="7"/>
  <c r="F4647" i="7"/>
  <c r="E4647" i="7"/>
  <c r="D4647" i="7"/>
  <c r="B4647" i="7"/>
  <c r="I4645" i="7"/>
  <c r="H4645" i="7"/>
  <c r="G4645" i="7"/>
  <c r="F4645" i="7"/>
  <c r="E4645" i="7"/>
  <c r="D4645" i="7"/>
  <c r="B4645" i="7"/>
  <c r="I4643" i="7"/>
  <c r="H4643" i="7"/>
  <c r="G4643" i="7"/>
  <c r="F4643" i="7"/>
  <c r="E4643" i="7"/>
  <c r="D4643" i="7"/>
  <c r="B4643" i="7"/>
  <c r="I4641" i="7"/>
  <c r="H4641" i="7"/>
  <c r="G4641" i="7"/>
  <c r="F4641" i="7"/>
  <c r="E4641" i="7"/>
  <c r="D4641" i="7"/>
  <c r="B4641" i="7"/>
  <c r="I4639" i="7"/>
  <c r="H4639" i="7"/>
  <c r="G4639" i="7"/>
  <c r="F4639" i="7"/>
  <c r="E4639" i="7"/>
  <c r="D4639" i="7"/>
  <c r="B4639" i="7"/>
  <c r="I4637" i="7"/>
  <c r="H4637" i="7"/>
  <c r="G4637" i="7"/>
  <c r="F4637" i="7"/>
  <c r="E4637" i="7"/>
  <c r="D4637" i="7"/>
  <c r="B4637" i="7"/>
  <c r="I4635" i="7"/>
  <c r="H4635" i="7"/>
  <c r="G4635" i="7"/>
  <c r="F4635" i="7"/>
  <c r="E4635" i="7"/>
  <c r="D4635" i="7"/>
  <c r="B4635" i="7"/>
  <c r="I4633" i="7"/>
  <c r="H4633" i="7"/>
  <c r="G4633" i="7"/>
  <c r="F4633" i="7"/>
  <c r="E4633" i="7"/>
  <c r="D4633" i="7"/>
  <c r="B4633" i="7"/>
  <c r="I4631" i="7"/>
  <c r="H4631" i="7"/>
  <c r="G4631" i="7"/>
  <c r="F4631" i="7"/>
  <c r="E4631" i="7"/>
  <c r="D4631" i="7"/>
  <c r="B4631" i="7"/>
  <c r="I4629" i="7"/>
  <c r="H4629" i="7"/>
  <c r="G4629" i="7"/>
  <c r="F4629" i="7"/>
  <c r="E4629" i="7"/>
  <c r="D4629" i="7"/>
  <c r="B4629" i="7"/>
  <c r="I4627" i="7"/>
  <c r="H4627" i="7"/>
  <c r="G4627" i="7"/>
  <c r="F4627" i="7"/>
  <c r="E4627" i="7"/>
  <c r="D4627" i="7"/>
  <c r="B4627" i="7"/>
  <c r="A4626" i="7"/>
  <c r="H4620" i="7"/>
  <c r="G4620" i="7"/>
  <c r="E4620" i="7"/>
  <c r="E4619" i="7"/>
  <c r="E4618" i="7"/>
  <c r="I4617" i="7"/>
  <c r="H4617" i="7"/>
  <c r="G4617" i="7"/>
  <c r="F4617" i="7"/>
  <c r="E4616" i="7"/>
  <c r="D4616" i="7"/>
  <c r="C4616" i="7"/>
  <c r="B4616" i="7"/>
  <c r="H4614" i="7"/>
  <c r="G4614" i="7"/>
  <c r="E4614" i="7"/>
  <c r="E4613" i="7"/>
  <c r="E4612" i="7"/>
  <c r="I4611" i="7"/>
  <c r="H4611" i="7"/>
  <c r="G4611" i="7"/>
  <c r="F4611" i="7"/>
  <c r="E4610" i="7"/>
  <c r="D4610" i="7"/>
  <c r="C4610" i="7"/>
  <c r="B4610" i="7"/>
  <c r="H4608" i="7"/>
  <c r="G4608" i="7"/>
  <c r="E4608" i="7"/>
  <c r="E4607" i="7"/>
  <c r="E4606" i="7"/>
  <c r="I4605" i="7"/>
  <c r="H4605" i="7"/>
  <c r="G4605" i="7"/>
  <c r="F4605" i="7"/>
  <c r="E4604" i="7"/>
  <c r="D4604" i="7"/>
  <c r="C4604" i="7"/>
  <c r="B4604" i="7"/>
  <c r="H4602" i="7"/>
  <c r="G4602" i="7"/>
  <c r="E4602" i="7"/>
  <c r="E4601" i="7"/>
  <c r="E4600" i="7"/>
  <c r="I4599" i="7"/>
  <c r="H4599" i="7"/>
  <c r="G4599" i="7"/>
  <c r="F4599" i="7"/>
  <c r="E4598" i="7"/>
  <c r="D4598" i="7"/>
  <c r="C4598" i="7"/>
  <c r="B4598" i="7"/>
  <c r="H4596" i="7"/>
  <c r="G4596" i="7"/>
  <c r="E4596" i="7"/>
  <c r="E4595" i="7"/>
  <c r="E4594" i="7"/>
  <c r="I4593" i="7"/>
  <c r="H4593" i="7"/>
  <c r="G4593" i="7"/>
  <c r="F4593" i="7"/>
  <c r="E4592" i="7"/>
  <c r="D4592" i="7"/>
  <c r="C4592" i="7"/>
  <c r="B4592" i="7"/>
  <c r="A4591" i="7"/>
  <c r="H4585" i="7"/>
  <c r="G4585" i="7"/>
  <c r="E4585" i="7"/>
  <c r="E4584" i="7"/>
  <c r="E4583" i="7"/>
  <c r="E4582" i="7"/>
  <c r="I4581" i="7"/>
  <c r="H4581" i="7"/>
  <c r="F4581" i="7"/>
  <c r="D4581" i="7"/>
  <c r="C4581" i="7"/>
  <c r="B4581" i="7"/>
  <c r="I4580" i="7"/>
  <c r="H4580" i="7"/>
  <c r="G4580" i="7"/>
  <c r="F4580" i="7"/>
  <c r="I4579" i="7"/>
  <c r="H4579" i="7"/>
  <c r="G4579" i="7"/>
  <c r="F4579" i="7"/>
  <c r="I4578" i="7"/>
  <c r="H4578" i="7"/>
  <c r="G4578" i="7"/>
  <c r="F4578" i="7"/>
  <c r="I4577" i="7"/>
  <c r="H4577" i="7"/>
  <c r="G4577" i="7"/>
  <c r="F4577" i="7"/>
  <c r="E4576" i="7"/>
  <c r="D4576" i="7"/>
  <c r="C4576" i="7"/>
  <c r="B4576" i="7"/>
  <c r="H4574" i="7"/>
  <c r="G4574" i="7"/>
  <c r="E4574" i="7"/>
  <c r="E4573" i="7"/>
  <c r="E4572" i="7"/>
  <c r="E4571" i="7"/>
  <c r="I4570" i="7"/>
  <c r="H4570" i="7"/>
  <c r="G4570" i="7"/>
  <c r="F4570" i="7"/>
  <c r="I4569" i="7"/>
  <c r="H4569" i="7"/>
  <c r="G4569" i="7"/>
  <c r="F4569" i="7"/>
  <c r="I4568" i="7"/>
  <c r="H4568" i="7"/>
  <c r="G4568" i="7"/>
  <c r="F4568" i="7"/>
  <c r="E4567" i="7"/>
  <c r="D4567" i="7"/>
  <c r="C4567" i="7"/>
  <c r="B4567" i="7"/>
  <c r="A4566" i="7"/>
  <c r="H4560" i="7"/>
  <c r="G4560" i="7"/>
  <c r="E4560" i="7"/>
  <c r="E4559" i="7"/>
  <c r="E4558" i="7"/>
  <c r="E4557" i="7"/>
  <c r="I4556" i="7"/>
  <c r="H4556" i="7"/>
  <c r="F4556" i="7"/>
  <c r="D4556" i="7"/>
  <c r="C4556" i="7"/>
  <c r="B4556" i="7"/>
  <c r="I4555" i="7"/>
  <c r="H4555" i="7"/>
  <c r="G4555" i="7"/>
  <c r="F4555" i="7"/>
  <c r="I4554" i="7"/>
  <c r="H4554" i="7"/>
  <c r="G4554" i="7"/>
  <c r="F4554" i="7"/>
  <c r="I4553" i="7"/>
  <c r="H4553" i="7"/>
  <c r="G4553" i="7"/>
  <c r="F4553" i="7"/>
  <c r="I4552" i="7"/>
  <c r="H4552" i="7"/>
  <c r="G4552" i="7"/>
  <c r="F4552" i="7"/>
  <c r="E4551" i="7"/>
  <c r="D4551" i="7"/>
  <c r="C4551" i="7"/>
  <c r="B4551" i="7"/>
  <c r="H4549" i="7"/>
  <c r="G4549" i="7"/>
  <c r="E4549" i="7"/>
  <c r="E4548" i="7"/>
  <c r="E4547" i="7"/>
  <c r="E4546" i="7"/>
  <c r="I4545" i="7"/>
  <c r="H4545" i="7"/>
  <c r="G4545" i="7"/>
  <c r="F4545" i="7"/>
  <c r="I4544" i="7"/>
  <c r="H4544" i="7"/>
  <c r="G4544" i="7"/>
  <c r="F4544" i="7"/>
  <c r="I4543" i="7"/>
  <c r="H4543" i="7"/>
  <c r="G4543" i="7"/>
  <c r="F4543" i="7"/>
  <c r="E4542" i="7"/>
  <c r="D4542" i="7"/>
  <c r="C4542" i="7"/>
  <c r="B4542" i="7"/>
  <c r="A4541" i="7"/>
  <c r="H4535" i="7"/>
  <c r="G4535" i="7"/>
  <c r="E4535" i="7"/>
  <c r="E4534" i="7"/>
  <c r="E4533" i="7"/>
  <c r="E4532" i="7"/>
  <c r="I4531" i="7"/>
  <c r="H4531" i="7"/>
  <c r="F4531" i="7"/>
  <c r="D4531" i="7"/>
  <c r="C4531" i="7"/>
  <c r="B4531" i="7"/>
  <c r="I4530" i="7"/>
  <c r="H4530" i="7"/>
  <c r="G4530" i="7"/>
  <c r="F4530" i="7"/>
  <c r="I4529" i="7"/>
  <c r="H4529" i="7"/>
  <c r="G4529" i="7"/>
  <c r="F4529" i="7"/>
  <c r="I4528" i="7"/>
  <c r="H4528" i="7"/>
  <c r="G4528" i="7"/>
  <c r="F4528" i="7"/>
  <c r="I4527" i="7"/>
  <c r="H4527" i="7"/>
  <c r="G4527" i="7"/>
  <c r="F4527" i="7"/>
  <c r="E4526" i="7"/>
  <c r="D4526" i="7"/>
  <c r="C4526" i="7"/>
  <c r="B4526" i="7"/>
  <c r="H4524" i="7"/>
  <c r="G4524" i="7"/>
  <c r="E4524" i="7"/>
  <c r="E4523" i="7"/>
  <c r="E4522" i="7"/>
  <c r="E4521" i="7"/>
  <c r="I4520" i="7"/>
  <c r="H4520" i="7"/>
  <c r="G4520" i="7"/>
  <c r="F4520" i="7"/>
  <c r="I4519" i="7"/>
  <c r="H4519" i="7"/>
  <c r="G4519" i="7"/>
  <c r="F4519" i="7"/>
  <c r="I4518" i="7"/>
  <c r="H4518" i="7"/>
  <c r="G4518" i="7"/>
  <c r="F4518" i="7"/>
  <c r="E4517" i="7"/>
  <c r="D4517" i="7"/>
  <c r="C4517" i="7"/>
  <c r="B4517" i="7"/>
  <c r="A4516" i="7"/>
  <c r="H4510" i="7"/>
  <c r="G4510" i="7"/>
  <c r="E4510" i="7"/>
  <c r="E4509" i="7"/>
  <c r="E4508" i="7"/>
  <c r="E4507" i="7"/>
  <c r="I4506" i="7"/>
  <c r="H4506" i="7"/>
  <c r="F4506" i="7"/>
  <c r="D4506" i="7"/>
  <c r="C4506" i="7"/>
  <c r="B4506" i="7"/>
  <c r="I4505" i="7"/>
  <c r="H4505" i="7"/>
  <c r="G4505" i="7"/>
  <c r="F4505" i="7"/>
  <c r="I4504" i="7"/>
  <c r="H4504" i="7"/>
  <c r="G4504" i="7"/>
  <c r="F4504" i="7"/>
  <c r="I4503" i="7"/>
  <c r="H4503" i="7"/>
  <c r="G4503" i="7"/>
  <c r="F4503" i="7"/>
  <c r="I4502" i="7"/>
  <c r="H4502" i="7"/>
  <c r="G4502" i="7"/>
  <c r="F4502" i="7"/>
  <c r="E4501" i="7"/>
  <c r="D4501" i="7"/>
  <c r="C4501" i="7"/>
  <c r="B4501" i="7"/>
  <c r="H4499" i="7"/>
  <c r="G4499" i="7"/>
  <c r="E4499" i="7"/>
  <c r="E4498" i="7"/>
  <c r="E4497" i="7"/>
  <c r="E4496" i="7"/>
  <c r="I4495" i="7"/>
  <c r="H4495" i="7"/>
  <c r="G4495" i="7"/>
  <c r="F4495" i="7"/>
  <c r="I4494" i="7"/>
  <c r="H4494" i="7"/>
  <c r="G4494" i="7"/>
  <c r="F4494" i="7"/>
  <c r="I4493" i="7"/>
  <c r="H4493" i="7"/>
  <c r="G4493" i="7"/>
  <c r="F4493" i="7"/>
  <c r="E4492" i="7"/>
  <c r="D4492" i="7"/>
  <c r="C4492" i="7"/>
  <c r="B4492" i="7"/>
  <c r="A4491" i="7"/>
  <c r="H4485" i="7"/>
  <c r="G4485" i="7"/>
  <c r="E4485" i="7"/>
  <c r="E4484" i="7"/>
  <c r="E4483" i="7"/>
  <c r="E4482" i="7"/>
  <c r="I4481" i="7"/>
  <c r="H4481" i="7"/>
  <c r="F4481" i="7"/>
  <c r="D4481" i="7"/>
  <c r="C4481" i="7"/>
  <c r="B4481" i="7"/>
  <c r="I4480" i="7"/>
  <c r="H4480" i="7"/>
  <c r="G4480" i="7"/>
  <c r="F4480" i="7"/>
  <c r="I4479" i="7"/>
  <c r="H4479" i="7"/>
  <c r="G4479" i="7"/>
  <c r="F4479" i="7"/>
  <c r="I4478" i="7"/>
  <c r="H4478" i="7"/>
  <c r="G4478" i="7"/>
  <c r="F4478" i="7"/>
  <c r="I4477" i="7"/>
  <c r="H4477" i="7"/>
  <c r="G4477" i="7"/>
  <c r="F4477" i="7"/>
  <c r="E4476" i="7"/>
  <c r="D4476" i="7"/>
  <c r="C4476" i="7"/>
  <c r="B4476" i="7"/>
  <c r="H4474" i="7"/>
  <c r="G4474" i="7"/>
  <c r="E4474" i="7"/>
  <c r="E4473" i="7"/>
  <c r="E4472" i="7"/>
  <c r="E4471" i="7"/>
  <c r="I4470" i="7"/>
  <c r="H4470" i="7"/>
  <c r="G4470" i="7"/>
  <c r="F4470" i="7"/>
  <c r="I4469" i="7"/>
  <c r="H4469" i="7"/>
  <c r="G4469" i="7"/>
  <c r="F4469" i="7"/>
  <c r="I4468" i="7"/>
  <c r="H4468" i="7"/>
  <c r="G4468" i="7"/>
  <c r="F4468" i="7"/>
  <c r="E4467" i="7"/>
  <c r="D4467" i="7"/>
  <c r="C4467" i="7"/>
  <c r="B4467" i="7"/>
  <c r="A4466" i="7"/>
  <c r="H4460" i="7"/>
  <c r="G4460" i="7"/>
  <c r="E4460" i="7"/>
  <c r="E4459" i="7"/>
  <c r="E4458" i="7"/>
  <c r="E4457" i="7"/>
  <c r="I4456" i="7"/>
  <c r="H4456" i="7"/>
  <c r="F4456" i="7"/>
  <c r="D4456" i="7"/>
  <c r="C4456" i="7"/>
  <c r="B4456" i="7"/>
  <c r="I4455" i="7"/>
  <c r="H4455" i="7"/>
  <c r="G4455" i="7"/>
  <c r="F4455" i="7"/>
  <c r="I4454" i="7"/>
  <c r="H4454" i="7"/>
  <c r="G4454" i="7"/>
  <c r="F4454" i="7"/>
  <c r="I4453" i="7"/>
  <c r="H4453" i="7"/>
  <c r="G4453" i="7"/>
  <c r="F4453" i="7"/>
  <c r="I4452" i="7"/>
  <c r="H4452" i="7"/>
  <c r="G4452" i="7"/>
  <c r="F4452" i="7"/>
  <c r="E4451" i="7"/>
  <c r="D4451" i="7"/>
  <c r="C4451" i="7"/>
  <c r="B4451" i="7"/>
  <c r="H4449" i="7"/>
  <c r="G4449" i="7"/>
  <c r="E4449" i="7"/>
  <c r="E4448" i="7"/>
  <c r="E4447" i="7"/>
  <c r="E4446" i="7"/>
  <c r="I4445" i="7"/>
  <c r="H4445" i="7"/>
  <c r="G4445" i="7"/>
  <c r="F4445" i="7"/>
  <c r="I4444" i="7"/>
  <c r="H4444" i="7"/>
  <c r="G4444" i="7"/>
  <c r="F4444" i="7"/>
  <c r="I4443" i="7"/>
  <c r="H4443" i="7"/>
  <c r="G4443" i="7"/>
  <c r="F4443" i="7"/>
  <c r="E4442" i="7"/>
  <c r="D4442" i="7"/>
  <c r="C4442" i="7"/>
  <c r="B4442" i="7"/>
  <c r="A4441" i="7"/>
  <c r="H4435" i="7"/>
  <c r="G4435" i="7"/>
  <c r="E4435" i="7"/>
  <c r="E4434" i="7"/>
  <c r="E4433" i="7"/>
  <c r="E4432" i="7"/>
  <c r="I4431" i="7"/>
  <c r="H4431" i="7"/>
  <c r="F4431" i="7"/>
  <c r="D4431" i="7"/>
  <c r="C4431" i="7"/>
  <c r="B4431" i="7"/>
  <c r="I4430" i="7"/>
  <c r="H4430" i="7"/>
  <c r="G4430" i="7"/>
  <c r="F4430" i="7"/>
  <c r="I4429" i="7"/>
  <c r="H4429" i="7"/>
  <c r="G4429" i="7"/>
  <c r="F4429" i="7"/>
  <c r="I4428" i="7"/>
  <c r="H4428" i="7"/>
  <c r="G4428" i="7"/>
  <c r="F4428" i="7"/>
  <c r="I4427" i="7"/>
  <c r="H4427" i="7"/>
  <c r="G4427" i="7"/>
  <c r="F4427" i="7"/>
  <c r="E4426" i="7"/>
  <c r="D4426" i="7"/>
  <c r="C4426" i="7"/>
  <c r="B4426" i="7"/>
  <c r="H4424" i="7"/>
  <c r="G4424" i="7"/>
  <c r="E4424" i="7"/>
  <c r="E4423" i="7"/>
  <c r="E4422" i="7"/>
  <c r="E4421" i="7"/>
  <c r="I4420" i="7"/>
  <c r="H4420" i="7"/>
  <c r="G4420" i="7"/>
  <c r="F4420" i="7"/>
  <c r="I4419" i="7"/>
  <c r="H4419" i="7"/>
  <c r="G4419" i="7"/>
  <c r="F4419" i="7"/>
  <c r="I4418" i="7"/>
  <c r="H4418" i="7"/>
  <c r="G4418" i="7"/>
  <c r="F4418" i="7"/>
  <c r="E4417" i="7"/>
  <c r="D4417" i="7"/>
  <c r="C4417" i="7"/>
  <c r="B4417" i="7"/>
  <c r="A4416" i="7"/>
  <c r="H4410" i="7"/>
  <c r="G4410" i="7"/>
  <c r="E4410" i="7"/>
  <c r="E4409" i="7"/>
  <c r="E4408" i="7"/>
  <c r="E4407" i="7"/>
  <c r="I4406" i="7"/>
  <c r="H4406" i="7"/>
  <c r="F4406" i="7"/>
  <c r="D4406" i="7"/>
  <c r="C4406" i="7"/>
  <c r="B4406" i="7"/>
  <c r="I4405" i="7"/>
  <c r="H4405" i="7"/>
  <c r="G4405" i="7"/>
  <c r="F4405" i="7"/>
  <c r="I4404" i="7"/>
  <c r="H4404" i="7"/>
  <c r="G4404" i="7"/>
  <c r="F4404" i="7"/>
  <c r="I4403" i="7"/>
  <c r="H4403" i="7"/>
  <c r="G4403" i="7"/>
  <c r="F4403" i="7"/>
  <c r="I4402" i="7"/>
  <c r="H4402" i="7"/>
  <c r="G4402" i="7"/>
  <c r="F4402" i="7"/>
  <c r="E4401" i="7"/>
  <c r="D4401" i="7"/>
  <c r="C4401" i="7"/>
  <c r="B4401" i="7"/>
  <c r="H4399" i="7"/>
  <c r="G4399" i="7"/>
  <c r="E4399" i="7"/>
  <c r="E4398" i="7"/>
  <c r="E4397" i="7"/>
  <c r="E4396" i="7"/>
  <c r="I4395" i="7"/>
  <c r="H4395" i="7"/>
  <c r="G4395" i="7"/>
  <c r="F4395" i="7"/>
  <c r="I4394" i="7"/>
  <c r="H4394" i="7"/>
  <c r="G4394" i="7"/>
  <c r="F4394" i="7"/>
  <c r="I4393" i="7"/>
  <c r="H4393" i="7"/>
  <c r="G4393" i="7"/>
  <c r="F4393" i="7"/>
  <c r="E4392" i="7"/>
  <c r="D4392" i="7"/>
  <c r="C4392" i="7"/>
  <c r="B4392" i="7"/>
  <c r="A4391" i="7"/>
  <c r="H4385" i="7"/>
  <c r="G4385" i="7"/>
  <c r="E4385" i="7"/>
  <c r="E4384" i="7"/>
  <c r="E4383" i="7"/>
  <c r="I4382" i="7"/>
  <c r="H4382" i="7"/>
  <c r="G4382" i="7"/>
  <c r="F4382" i="7"/>
  <c r="D4380" i="7"/>
  <c r="C4380" i="7"/>
  <c r="B4380" i="7"/>
  <c r="H4378" i="7"/>
  <c r="G4378" i="7"/>
  <c r="E4378" i="7"/>
  <c r="E4377" i="7"/>
  <c r="E4376" i="7"/>
  <c r="I4375" i="7"/>
  <c r="H4375" i="7"/>
  <c r="G4375" i="7"/>
  <c r="F4375" i="7"/>
  <c r="D4373" i="7"/>
  <c r="C4373" i="7"/>
  <c r="B4373" i="7"/>
  <c r="I4371" i="7"/>
  <c r="H4371" i="7"/>
  <c r="G4371" i="7"/>
  <c r="F4371" i="7"/>
  <c r="E4371" i="7"/>
  <c r="D4371" i="7"/>
  <c r="C4371" i="7"/>
  <c r="B4371" i="7"/>
  <c r="H4369" i="7"/>
  <c r="G4369" i="7"/>
  <c r="E4369" i="7"/>
  <c r="E4368" i="7"/>
  <c r="E4367" i="7"/>
  <c r="E4366" i="7"/>
  <c r="I4365" i="7"/>
  <c r="H4365" i="7"/>
  <c r="G4365" i="7"/>
  <c r="F4365" i="7"/>
  <c r="I4364" i="7"/>
  <c r="H4364" i="7"/>
  <c r="G4364" i="7"/>
  <c r="F4364" i="7"/>
  <c r="I4363" i="7"/>
  <c r="H4363" i="7"/>
  <c r="G4363" i="7"/>
  <c r="F4363" i="7"/>
  <c r="I4362" i="7"/>
  <c r="H4362" i="7"/>
  <c r="G4362" i="7"/>
  <c r="F4362" i="7"/>
  <c r="D4360" i="7"/>
  <c r="C4360" i="7"/>
  <c r="B4360" i="7"/>
  <c r="H4358" i="7"/>
  <c r="G4358" i="7"/>
  <c r="E4358" i="7"/>
  <c r="E4357" i="7"/>
  <c r="E4356" i="7"/>
  <c r="E4355" i="7"/>
  <c r="I4354" i="7"/>
  <c r="H4354" i="7"/>
  <c r="G4354" i="7"/>
  <c r="F4354" i="7"/>
  <c r="I4353" i="7"/>
  <c r="H4353" i="7"/>
  <c r="G4353" i="7"/>
  <c r="F4353" i="7"/>
  <c r="I4352" i="7"/>
  <c r="H4352" i="7"/>
  <c r="G4352" i="7"/>
  <c r="F4352" i="7"/>
  <c r="I4351" i="7"/>
  <c r="H4351" i="7"/>
  <c r="G4351" i="7"/>
  <c r="F4351" i="7"/>
  <c r="D4349" i="7"/>
  <c r="C4349" i="7"/>
  <c r="B4349" i="7"/>
  <c r="H4347" i="7"/>
  <c r="G4347" i="7"/>
  <c r="E4347" i="7"/>
  <c r="E4346" i="7"/>
  <c r="E4345" i="7"/>
  <c r="I4344" i="7"/>
  <c r="H4344" i="7"/>
  <c r="G4344" i="7"/>
  <c r="F4344" i="7"/>
  <c r="D4342" i="7"/>
  <c r="C4342" i="7"/>
  <c r="B4342" i="7"/>
  <c r="H4340" i="7"/>
  <c r="G4340" i="7"/>
  <c r="E4340" i="7"/>
  <c r="E4339" i="7"/>
  <c r="E4338" i="7"/>
  <c r="E4337" i="7"/>
  <c r="I4336" i="7"/>
  <c r="H4336" i="7"/>
  <c r="G4336" i="7"/>
  <c r="F4336" i="7"/>
  <c r="I4335" i="7"/>
  <c r="H4335" i="7"/>
  <c r="G4335" i="7"/>
  <c r="F4335" i="7"/>
  <c r="I4334" i="7"/>
  <c r="H4334" i="7"/>
  <c r="G4334" i="7"/>
  <c r="F4334" i="7"/>
  <c r="D4332" i="7"/>
  <c r="C4332" i="7"/>
  <c r="B4332" i="7"/>
  <c r="H4330" i="7"/>
  <c r="G4330" i="7"/>
  <c r="E4330" i="7"/>
  <c r="E4329" i="7"/>
  <c r="E4328" i="7"/>
  <c r="E4327" i="7"/>
  <c r="I4326" i="7"/>
  <c r="H4326" i="7"/>
  <c r="G4326" i="7"/>
  <c r="F4326" i="7"/>
  <c r="I4325" i="7"/>
  <c r="H4325" i="7"/>
  <c r="G4325" i="7"/>
  <c r="F4325" i="7"/>
  <c r="I4324" i="7"/>
  <c r="H4324" i="7"/>
  <c r="G4324" i="7"/>
  <c r="F4324" i="7"/>
  <c r="D4322" i="7"/>
  <c r="C4322" i="7"/>
  <c r="B4322" i="7"/>
  <c r="I4319" i="7"/>
  <c r="H4319" i="7"/>
  <c r="G4319" i="7"/>
  <c r="F4319" i="7"/>
  <c r="D4319" i="7"/>
  <c r="C4319" i="7"/>
  <c r="B4319" i="7"/>
  <c r="I4317" i="7"/>
  <c r="H4317" i="7"/>
  <c r="G4317" i="7"/>
  <c r="F4317" i="7"/>
  <c r="E4317" i="7"/>
  <c r="D4317" i="7"/>
  <c r="C4317" i="7"/>
  <c r="B4317" i="7"/>
  <c r="H4315" i="7"/>
  <c r="G4315" i="7"/>
  <c r="E4315" i="7"/>
  <c r="E4314" i="7"/>
  <c r="E4313" i="7"/>
  <c r="E4312" i="7"/>
  <c r="I4311" i="7"/>
  <c r="H4311" i="7"/>
  <c r="G4311" i="7"/>
  <c r="F4311" i="7"/>
  <c r="I4310" i="7"/>
  <c r="H4310" i="7"/>
  <c r="G4310" i="7"/>
  <c r="F4310" i="7"/>
  <c r="I4309" i="7"/>
  <c r="H4309" i="7"/>
  <c r="G4309" i="7"/>
  <c r="F4309" i="7"/>
  <c r="D4307" i="7"/>
  <c r="C4307" i="7"/>
  <c r="B4307" i="7"/>
  <c r="H4305" i="7"/>
  <c r="G4305" i="7"/>
  <c r="E4305" i="7"/>
  <c r="E4304" i="7"/>
  <c r="E4303" i="7"/>
  <c r="E4302" i="7"/>
  <c r="I4301" i="7"/>
  <c r="H4301" i="7"/>
  <c r="G4301" i="7"/>
  <c r="F4301" i="7"/>
  <c r="I4300" i="7"/>
  <c r="H4300" i="7"/>
  <c r="G4300" i="7"/>
  <c r="F4300" i="7"/>
  <c r="I4299" i="7"/>
  <c r="H4299" i="7"/>
  <c r="G4299" i="7"/>
  <c r="F4299" i="7"/>
  <c r="I4298" i="7"/>
  <c r="H4298" i="7"/>
  <c r="G4298" i="7"/>
  <c r="F4298" i="7"/>
  <c r="D4296" i="7"/>
  <c r="C4296" i="7"/>
  <c r="B4296" i="7"/>
  <c r="H4294" i="7"/>
  <c r="G4294" i="7"/>
  <c r="E4294" i="7"/>
  <c r="E4293" i="7"/>
  <c r="E4292" i="7"/>
  <c r="I4291" i="7"/>
  <c r="H4291" i="7"/>
  <c r="G4291" i="7"/>
  <c r="F4291" i="7"/>
  <c r="D4289" i="7"/>
  <c r="C4289" i="7"/>
  <c r="B4289" i="7"/>
  <c r="A4288" i="7"/>
  <c r="H4282" i="7"/>
  <c r="G4282" i="7"/>
  <c r="E4282" i="7"/>
  <c r="E4281" i="7"/>
  <c r="E4280" i="7"/>
  <c r="I4279" i="7"/>
  <c r="H4279" i="7"/>
  <c r="G4279" i="7"/>
  <c r="F4279" i="7"/>
  <c r="D4277" i="7"/>
  <c r="C4277" i="7"/>
  <c r="B4277" i="7"/>
  <c r="H4275" i="7"/>
  <c r="G4275" i="7"/>
  <c r="E4275" i="7"/>
  <c r="E4274" i="7"/>
  <c r="E4273" i="7"/>
  <c r="I4272" i="7"/>
  <c r="H4272" i="7"/>
  <c r="G4272" i="7"/>
  <c r="F4272" i="7"/>
  <c r="D4270" i="7"/>
  <c r="C4270" i="7"/>
  <c r="B4270" i="7"/>
  <c r="A4269" i="7"/>
  <c r="H4263" i="7"/>
  <c r="G4263" i="7"/>
  <c r="E4263" i="7"/>
  <c r="E4262" i="7"/>
  <c r="E4261" i="7"/>
  <c r="I4260" i="7"/>
  <c r="H4260" i="7"/>
  <c r="G4260" i="7"/>
  <c r="F4260" i="7"/>
  <c r="D4258" i="7"/>
  <c r="C4258" i="7"/>
  <c r="B4258" i="7"/>
  <c r="H4256" i="7"/>
  <c r="G4256" i="7"/>
  <c r="E4256" i="7"/>
  <c r="E4255" i="7"/>
  <c r="E4254" i="7"/>
  <c r="I4253" i="7"/>
  <c r="H4253" i="7"/>
  <c r="G4253" i="7"/>
  <c r="F4253" i="7"/>
  <c r="D4251" i="7"/>
  <c r="C4251" i="7"/>
  <c r="B4251" i="7"/>
  <c r="I4249" i="7"/>
  <c r="H4249" i="7"/>
  <c r="G4249" i="7"/>
  <c r="F4249" i="7"/>
  <c r="E4249" i="7"/>
  <c r="D4249" i="7"/>
  <c r="C4249" i="7"/>
  <c r="B4249" i="7"/>
  <c r="H4247" i="7"/>
  <c r="G4247" i="7"/>
  <c r="E4247" i="7"/>
  <c r="E4246" i="7"/>
  <c r="E4245" i="7"/>
  <c r="E4244" i="7"/>
  <c r="I4243" i="7"/>
  <c r="H4243" i="7"/>
  <c r="G4243" i="7"/>
  <c r="F4243" i="7"/>
  <c r="I4242" i="7"/>
  <c r="H4242" i="7"/>
  <c r="G4242" i="7"/>
  <c r="F4242" i="7"/>
  <c r="I4241" i="7"/>
  <c r="H4241" i="7"/>
  <c r="G4241" i="7"/>
  <c r="F4241" i="7"/>
  <c r="I4240" i="7"/>
  <c r="H4240" i="7"/>
  <c r="G4240" i="7"/>
  <c r="F4240" i="7"/>
  <c r="D4238" i="7"/>
  <c r="C4238" i="7"/>
  <c r="B4238" i="7"/>
  <c r="H4236" i="7"/>
  <c r="G4236" i="7"/>
  <c r="E4236" i="7"/>
  <c r="E4235" i="7"/>
  <c r="E4234" i="7"/>
  <c r="E4233" i="7"/>
  <c r="I4232" i="7"/>
  <c r="H4232" i="7"/>
  <c r="G4232" i="7"/>
  <c r="F4232" i="7"/>
  <c r="I4231" i="7"/>
  <c r="H4231" i="7"/>
  <c r="G4231" i="7"/>
  <c r="F4231" i="7"/>
  <c r="I4230" i="7"/>
  <c r="H4230" i="7"/>
  <c r="G4230" i="7"/>
  <c r="F4230" i="7"/>
  <c r="I4229" i="7"/>
  <c r="H4229" i="7"/>
  <c r="G4229" i="7"/>
  <c r="F4229" i="7"/>
  <c r="D4227" i="7"/>
  <c r="C4227" i="7"/>
  <c r="B4227" i="7"/>
  <c r="H4225" i="7"/>
  <c r="G4225" i="7"/>
  <c r="E4225" i="7"/>
  <c r="E4224" i="7"/>
  <c r="E4223" i="7"/>
  <c r="I4222" i="7"/>
  <c r="H4222" i="7"/>
  <c r="G4222" i="7"/>
  <c r="F4222" i="7"/>
  <c r="D4220" i="7"/>
  <c r="C4220" i="7"/>
  <c r="B4220" i="7"/>
  <c r="H4218" i="7"/>
  <c r="G4218" i="7"/>
  <c r="E4218" i="7"/>
  <c r="E4217" i="7"/>
  <c r="E4216" i="7"/>
  <c r="E4215" i="7"/>
  <c r="I4214" i="7"/>
  <c r="H4214" i="7"/>
  <c r="G4214" i="7"/>
  <c r="F4214" i="7"/>
  <c r="I4213" i="7"/>
  <c r="H4213" i="7"/>
  <c r="G4213" i="7"/>
  <c r="F4213" i="7"/>
  <c r="I4212" i="7"/>
  <c r="H4212" i="7"/>
  <c r="G4212" i="7"/>
  <c r="F4212" i="7"/>
  <c r="D4210" i="7"/>
  <c r="C4210" i="7"/>
  <c r="B4210" i="7"/>
  <c r="H4208" i="7"/>
  <c r="G4208" i="7"/>
  <c r="E4208" i="7"/>
  <c r="E4207" i="7"/>
  <c r="E4206" i="7"/>
  <c r="E4205" i="7"/>
  <c r="I4204" i="7"/>
  <c r="H4204" i="7"/>
  <c r="G4204" i="7"/>
  <c r="F4204" i="7"/>
  <c r="I4203" i="7"/>
  <c r="H4203" i="7"/>
  <c r="G4203" i="7"/>
  <c r="F4203" i="7"/>
  <c r="I4202" i="7"/>
  <c r="H4202" i="7"/>
  <c r="G4202" i="7"/>
  <c r="F4202" i="7"/>
  <c r="D4200" i="7"/>
  <c r="C4200" i="7"/>
  <c r="B4200" i="7"/>
  <c r="I4197" i="7"/>
  <c r="H4197" i="7"/>
  <c r="G4197" i="7"/>
  <c r="F4197" i="7"/>
  <c r="D4197" i="7"/>
  <c r="C4197" i="7"/>
  <c r="B4197" i="7"/>
  <c r="I4195" i="7"/>
  <c r="H4195" i="7"/>
  <c r="G4195" i="7"/>
  <c r="F4195" i="7"/>
  <c r="E4195" i="7"/>
  <c r="D4195" i="7"/>
  <c r="C4195" i="7"/>
  <c r="B4195" i="7"/>
  <c r="H4193" i="7"/>
  <c r="G4193" i="7"/>
  <c r="E4193" i="7"/>
  <c r="E4192" i="7"/>
  <c r="E4191" i="7"/>
  <c r="E4190" i="7"/>
  <c r="I4189" i="7"/>
  <c r="H4189" i="7"/>
  <c r="G4189" i="7"/>
  <c r="F4189" i="7"/>
  <c r="I4188" i="7"/>
  <c r="H4188" i="7"/>
  <c r="G4188" i="7"/>
  <c r="F4188" i="7"/>
  <c r="I4187" i="7"/>
  <c r="H4187" i="7"/>
  <c r="G4187" i="7"/>
  <c r="F4187" i="7"/>
  <c r="D4185" i="7"/>
  <c r="C4185" i="7"/>
  <c r="B4185" i="7"/>
  <c r="H4183" i="7"/>
  <c r="G4183" i="7"/>
  <c r="E4183" i="7"/>
  <c r="E4182" i="7"/>
  <c r="E4181" i="7"/>
  <c r="E4180" i="7"/>
  <c r="I4179" i="7"/>
  <c r="H4179" i="7"/>
  <c r="G4179" i="7"/>
  <c r="F4179" i="7"/>
  <c r="I4178" i="7"/>
  <c r="H4178" i="7"/>
  <c r="G4178" i="7"/>
  <c r="F4178" i="7"/>
  <c r="I4177" i="7"/>
  <c r="H4177" i="7"/>
  <c r="G4177" i="7"/>
  <c r="F4177" i="7"/>
  <c r="I4176" i="7"/>
  <c r="H4176" i="7"/>
  <c r="G4176" i="7"/>
  <c r="F4176" i="7"/>
  <c r="D4174" i="7"/>
  <c r="C4174" i="7"/>
  <c r="B4174" i="7"/>
  <c r="H4172" i="7"/>
  <c r="G4172" i="7"/>
  <c r="E4172" i="7"/>
  <c r="E4171" i="7"/>
  <c r="E4170" i="7"/>
  <c r="I4169" i="7"/>
  <c r="H4169" i="7"/>
  <c r="G4169" i="7"/>
  <c r="F4169" i="7"/>
  <c r="D4167" i="7"/>
  <c r="C4167" i="7"/>
  <c r="B4167" i="7"/>
  <c r="A4166" i="7"/>
  <c r="H4160" i="7"/>
  <c r="G4160" i="7"/>
  <c r="E4160" i="7"/>
  <c r="E4159" i="7"/>
  <c r="E4158" i="7"/>
  <c r="I4157" i="7"/>
  <c r="H4157" i="7"/>
  <c r="G4157" i="7"/>
  <c r="F4157" i="7"/>
  <c r="D4155" i="7"/>
  <c r="C4155" i="7"/>
  <c r="B4155" i="7"/>
  <c r="H4153" i="7"/>
  <c r="G4153" i="7"/>
  <c r="E4153" i="7"/>
  <c r="E4152" i="7"/>
  <c r="E4151" i="7"/>
  <c r="I4150" i="7"/>
  <c r="H4150" i="7"/>
  <c r="G4150" i="7"/>
  <c r="F4150" i="7"/>
  <c r="D4148" i="7"/>
  <c r="C4148" i="7"/>
  <c r="B4148" i="7"/>
  <c r="I4146" i="7"/>
  <c r="H4146" i="7"/>
  <c r="G4146" i="7"/>
  <c r="F4146" i="7"/>
  <c r="E4146" i="7"/>
  <c r="D4146" i="7"/>
  <c r="C4146" i="7"/>
  <c r="B4146" i="7"/>
  <c r="H4144" i="7"/>
  <c r="G4144" i="7"/>
  <c r="E4144" i="7"/>
  <c r="E4143" i="7"/>
  <c r="E4142" i="7"/>
  <c r="E4141" i="7"/>
  <c r="I4140" i="7"/>
  <c r="H4140" i="7"/>
  <c r="G4140" i="7"/>
  <c r="F4140" i="7"/>
  <c r="I4139" i="7"/>
  <c r="H4139" i="7"/>
  <c r="G4139" i="7"/>
  <c r="F4139" i="7"/>
  <c r="I4138" i="7"/>
  <c r="H4138" i="7"/>
  <c r="G4138" i="7"/>
  <c r="F4138" i="7"/>
  <c r="I4137" i="7"/>
  <c r="H4137" i="7"/>
  <c r="G4137" i="7"/>
  <c r="F4137" i="7"/>
  <c r="D4135" i="7"/>
  <c r="C4135" i="7"/>
  <c r="B4135" i="7"/>
  <c r="H4133" i="7"/>
  <c r="G4133" i="7"/>
  <c r="E4133" i="7"/>
  <c r="E4132" i="7"/>
  <c r="E4131" i="7"/>
  <c r="E4130" i="7"/>
  <c r="I4129" i="7"/>
  <c r="H4129" i="7"/>
  <c r="G4129" i="7"/>
  <c r="F4129" i="7"/>
  <c r="I4128" i="7"/>
  <c r="H4128" i="7"/>
  <c r="G4128" i="7"/>
  <c r="F4128" i="7"/>
  <c r="I4127" i="7"/>
  <c r="H4127" i="7"/>
  <c r="G4127" i="7"/>
  <c r="F4127" i="7"/>
  <c r="I4126" i="7"/>
  <c r="H4126" i="7"/>
  <c r="G4126" i="7"/>
  <c r="F4126" i="7"/>
  <c r="D4124" i="7"/>
  <c r="C4124" i="7"/>
  <c r="B4124" i="7"/>
  <c r="H4122" i="7"/>
  <c r="G4122" i="7"/>
  <c r="E4122" i="7"/>
  <c r="E4121" i="7"/>
  <c r="E4120" i="7"/>
  <c r="I4119" i="7"/>
  <c r="H4119" i="7"/>
  <c r="G4119" i="7"/>
  <c r="F4119" i="7"/>
  <c r="D4117" i="7"/>
  <c r="C4117" i="7"/>
  <c r="B4117" i="7"/>
  <c r="H4115" i="7"/>
  <c r="G4115" i="7"/>
  <c r="E4115" i="7"/>
  <c r="E4114" i="7"/>
  <c r="E4113" i="7"/>
  <c r="E4112" i="7"/>
  <c r="I4111" i="7"/>
  <c r="H4111" i="7"/>
  <c r="G4111" i="7"/>
  <c r="F4111" i="7"/>
  <c r="I4110" i="7"/>
  <c r="H4110" i="7"/>
  <c r="G4110" i="7"/>
  <c r="F4110" i="7"/>
  <c r="I4109" i="7"/>
  <c r="H4109" i="7"/>
  <c r="G4109" i="7"/>
  <c r="F4109" i="7"/>
  <c r="D4107" i="7"/>
  <c r="C4107" i="7"/>
  <c r="B4107" i="7"/>
  <c r="H4105" i="7"/>
  <c r="G4105" i="7"/>
  <c r="E4105" i="7"/>
  <c r="E4104" i="7"/>
  <c r="E4103" i="7"/>
  <c r="E4102" i="7"/>
  <c r="I4101" i="7"/>
  <c r="H4101" i="7"/>
  <c r="G4101" i="7"/>
  <c r="F4101" i="7"/>
  <c r="I4100" i="7"/>
  <c r="H4100" i="7"/>
  <c r="G4100" i="7"/>
  <c r="F4100" i="7"/>
  <c r="I4099" i="7"/>
  <c r="H4099" i="7"/>
  <c r="G4099" i="7"/>
  <c r="F4099" i="7"/>
  <c r="D4097" i="7"/>
  <c r="C4097" i="7"/>
  <c r="B4097" i="7"/>
  <c r="I4094" i="7"/>
  <c r="H4094" i="7"/>
  <c r="G4094" i="7"/>
  <c r="F4094" i="7"/>
  <c r="D4094" i="7"/>
  <c r="C4094" i="7"/>
  <c r="B4094" i="7"/>
  <c r="I4092" i="7"/>
  <c r="H4092" i="7"/>
  <c r="G4092" i="7"/>
  <c r="F4092" i="7"/>
  <c r="E4092" i="7"/>
  <c r="D4092" i="7"/>
  <c r="C4092" i="7"/>
  <c r="B4092" i="7"/>
  <c r="H4090" i="7"/>
  <c r="G4090" i="7"/>
  <c r="E4090" i="7"/>
  <c r="E4089" i="7"/>
  <c r="E4088" i="7"/>
  <c r="E4087" i="7"/>
  <c r="I4086" i="7"/>
  <c r="H4086" i="7"/>
  <c r="G4086" i="7"/>
  <c r="F4086" i="7"/>
  <c r="I4085" i="7"/>
  <c r="H4085" i="7"/>
  <c r="G4085" i="7"/>
  <c r="F4085" i="7"/>
  <c r="I4084" i="7"/>
  <c r="H4084" i="7"/>
  <c r="G4084" i="7"/>
  <c r="F4084" i="7"/>
  <c r="D4082" i="7"/>
  <c r="C4082" i="7"/>
  <c r="B4082" i="7"/>
  <c r="H4080" i="7"/>
  <c r="G4080" i="7"/>
  <c r="E4080" i="7"/>
  <c r="E4079" i="7"/>
  <c r="E4078" i="7"/>
  <c r="E4077" i="7"/>
  <c r="I4076" i="7"/>
  <c r="H4076" i="7"/>
  <c r="G4076" i="7"/>
  <c r="F4076" i="7"/>
  <c r="I4075" i="7"/>
  <c r="H4075" i="7"/>
  <c r="G4075" i="7"/>
  <c r="F4075" i="7"/>
  <c r="I4074" i="7"/>
  <c r="H4074" i="7"/>
  <c r="G4074" i="7"/>
  <c r="F4074" i="7"/>
  <c r="I4073" i="7"/>
  <c r="H4073" i="7"/>
  <c r="G4073" i="7"/>
  <c r="F4073" i="7"/>
  <c r="D4071" i="7"/>
  <c r="C4071" i="7"/>
  <c r="B4071" i="7"/>
  <c r="H4069" i="7"/>
  <c r="G4069" i="7"/>
  <c r="E4069" i="7"/>
  <c r="E4068" i="7"/>
  <c r="E4067" i="7"/>
  <c r="I4066" i="7"/>
  <c r="H4066" i="7"/>
  <c r="G4066" i="7"/>
  <c r="F4066" i="7"/>
  <c r="D4064" i="7"/>
  <c r="C4064" i="7"/>
  <c r="B4064" i="7"/>
  <c r="A4063" i="7"/>
  <c r="H4057" i="7"/>
  <c r="G4057" i="7"/>
  <c r="E4057" i="7"/>
  <c r="E4056" i="7"/>
  <c r="E4055" i="7"/>
  <c r="I4054" i="7"/>
  <c r="H4054" i="7"/>
  <c r="G4054" i="7"/>
  <c r="F4054" i="7"/>
  <c r="D4052" i="7"/>
  <c r="C4052" i="7"/>
  <c r="B4052" i="7"/>
  <c r="H4050" i="7"/>
  <c r="G4050" i="7"/>
  <c r="E4050" i="7"/>
  <c r="E4049" i="7"/>
  <c r="E4048" i="7"/>
  <c r="E4047" i="7"/>
  <c r="I4046" i="7"/>
  <c r="H4046" i="7"/>
  <c r="G4046" i="7"/>
  <c r="F4046" i="7"/>
  <c r="I4045" i="7"/>
  <c r="H4045" i="7"/>
  <c r="G4045" i="7"/>
  <c r="F4045" i="7"/>
  <c r="I4044" i="7"/>
  <c r="H4044" i="7"/>
  <c r="G4044" i="7"/>
  <c r="F4044" i="7"/>
  <c r="D4042" i="7"/>
  <c r="C4042" i="7"/>
  <c r="B4042" i="7"/>
  <c r="H4040" i="7"/>
  <c r="G4040" i="7"/>
  <c r="E4040" i="7"/>
  <c r="E4039" i="7"/>
  <c r="E4038" i="7"/>
  <c r="E4037" i="7"/>
  <c r="I4036" i="7"/>
  <c r="H4036" i="7"/>
  <c r="G4036" i="7"/>
  <c r="F4036" i="7"/>
  <c r="I4035" i="7"/>
  <c r="H4035" i="7"/>
  <c r="G4035" i="7"/>
  <c r="F4035" i="7"/>
  <c r="I4034" i="7"/>
  <c r="H4034" i="7"/>
  <c r="G4034" i="7"/>
  <c r="F4034" i="7"/>
  <c r="D4032" i="7"/>
  <c r="C4032" i="7"/>
  <c r="B4032" i="7"/>
  <c r="I4029" i="7"/>
  <c r="H4029" i="7"/>
  <c r="G4029" i="7"/>
  <c r="F4029" i="7"/>
  <c r="D4029" i="7"/>
  <c r="C4029" i="7"/>
  <c r="B4029" i="7"/>
  <c r="I4027" i="7"/>
  <c r="H4027" i="7"/>
  <c r="G4027" i="7"/>
  <c r="F4027" i="7"/>
  <c r="E4027" i="7"/>
  <c r="D4027" i="7"/>
  <c r="C4027" i="7"/>
  <c r="B4027" i="7"/>
  <c r="H4025" i="7"/>
  <c r="G4025" i="7"/>
  <c r="E4025" i="7"/>
  <c r="E4024" i="7"/>
  <c r="E4023" i="7"/>
  <c r="E4022" i="7"/>
  <c r="I4021" i="7"/>
  <c r="H4021" i="7"/>
  <c r="G4021" i="7"/>
  <c r="F4021" i="7"/>
  <c r="I4020" i="7"/>
  <c r="H4020" i="7"/>
  <c r="G4020" i="7"/>
  <c r="F4020" i="7"/>
  <c r="I4019" i="7"/>
  <c r="H4019" i="7"/>
  <c r="G4019" i="7"/>
  <c r="F4019" i="7"/>
  <c r="D4017" i="7"/>
  <c r="C4017" i="7"/>
  <c r="B4017" i="7"/>
  <c r="H4015" i="7"/>
  <c r="G4015" i="7"/>
  <c r="E4015" i="7"/>
  <c r="E4014" i="7"/>
  <c r="E4013" i="7"/>
  <c r="E4012" i="7"/>
  <c r="I4011" i="7"/>
  <c r="H4011" i="7"/>
  <c r="G4011" i="7"/>
  <c r="F4011" i="7"/>
  <c r="I4010" i="7"/>
  <c r="H4010" i="7"/>
  <c r="G4010" i="7"/>
  <c r="F4010" i="7"/>
  <c r="I4009" i="7"/>
  <c r="H4009" i="7"/>
  <c r="G4009" i="7"/>
  <c r="F4009" i="7"/>
  <c r="I4008" i="7"/>
  <c r="H4008" i="7"/>
  <c r="G4008" i="7"/>
  <c r="F4008" i="7"/>
  <c r="D4006" i="7"/>
  <c r="C4006" i="7"/>
  <c r="B4006" i="7"/>
  <c r="H4004" i="7"/>
  <c r="G4004" i="7"/>
  <c r="E4004" i="7"/>
  <c r="E4003" i="7"/>
  <c r="E4002" i="7"/>
  <c r="I4001" i="7"/>
  <c r="H4001" i="7"/>
  <c r="G4001" i="7"/>
  <c r="F4001" i="7"/>
  <c r="D3999" i="7"/>
  <c r="C3999" i="7"/>
  <c r="B3999" i="7"/>
  <c r="A3998" i="7"/>
  <c r="H3992" i="7"/>
  <c r="G3992" i="7"/>
  <c r="E3992" i="7"/>
  <c r="E3991" i="7"/>
  <c r="E3990" i="7"/>
  <c r="I3989" i="7"/>
  <c r="H3989" i="7"/>
  <c r="G3989" i="7"/>
  <c r="F3989" i="7"/>
  <c r="D3987" i="7"/>
  <c r="C3987" i="7"/>
  <c r="B3987" i="7"/>
  <c r="H3985" i="7"/>
  <c r="G3985" i="7"/>
  <c r="E3985" i="7"/>
  <c r="E3984" i="7"/>
  <c r="E3983" i="7"/>
  <c r="E3982" i="7"/>
  <c r="I3981" i="7"/>
  <c r="H3981" i="7"/>
  <c r="G3981" i="7"/>
  <c r="F3981" i="7"/>
  <c r="I3980" i="7"/>
  <c r="H3980" i="7"/>
  <c r="G3980" i="7"/>
  <c r="F3980" i="7"/>
  <c r="I3979" i="7"/>
  <c r="H3979" i="7"/>
  <c r="G3979" i="7"/>
  <c r="F3979" i="7"/>
  <c r="D3977" i="7"/>
  <c r="C3977" i="7"/>
  <c r="B3977" i="7"/>
  <c r="H3975" i="7"/>
  <c r="G3975" i="7"/>
  <c r="E3975" i="7"/>
  <c r="E3974" i="7"/>
  <c r="E3973" i="7"/>
  <c r="E3972" i="7"/>
  <c r="I3971" i="7"/>
  <c r="H3971" i="7"/>
  <c r="G3971" i="7"/>
  <c r="F3971" i="7"/>
  <c r="I3970" i="7"/>
  <c r="H3970" i="7"/>
  <c r="G3970" i="7"/>
  <c r="F3970" i="7"/>
  <c r="I3969" i="7"/>
  <c r="H3969" i="7"/>
  <c r="G3969" i="7"/>
  <c r="F3969" i="7"/>
  <c r="D3967" i="7"/>
  <c r="C3967" i="7"/>
  <c r="B3967" i="7"/>
  <c r="I3964" i="7"/>
  <c r="H3964" i="7"/>
  <c r="G3964" i="7"/>
  <c r="F3964" i="7"/>
  <c r="D3964" i="7"/>
  <c r="C3964" i="7"/>
  <c r="B3964" i="7"/>
  <c r="I3962" i="7"/>
  <c r="H3962" i="7"/>
  <c r="G3962" i="7"/>
  <c r="F3962" i="7"/>
  <c r="E3962" i="7"/>
  <c r="D3962" i="7"/>
  <c r="C3962" i="7"/>
  <c r="B3962" i="7"/>
  <c r="H3960" i="7"/>
  <c r="G3960" i="7"/>
  <c r="E3960" i="7"/>
  <c r="E3959" i="7"/>
  <c r="E3958" i="7"/>
  <c r="E3957" i="7"/>
  <c r="I3956" i="7"/>
  <c r="H3956" i="7"/>
  <c r="G3956" i="7"/>
  <c r="F3956" i="7"/>
  <c r="I3955" i="7"/>
  <c r="H3955" i="7"/>
  <c r="G3955" i="7"/>
  <c r="F3955" i="7"/>
  <c r="I3954" i="7"/>
  <c r="H3954" i="7"/>
  <c r="G3954" i="7"/>
  <c r="F3954" i="7"/>
  <c r="D3952" i="7"/>
  <c r="C3952" i="7"/>
  <c r="B3952" i="7"/>
  <c r="H3950" i="7"/>
  <c r="G3950" i="7"/>
  <c r="E3950" i="7"/>
  <c r="E3949" i="7"/>
  <c r="E3948" i="7"/>
  <c r="E3947" i="7"/>
  <c r="I3946" i="7"/>
  <c r="H3946" i="7"/>
  <c r="G3946" i="7"/>
  <c r="F3946" i="7"/>
  <c r="I3945" i="7"/>
  <c r="H3945" i="7"/>
  <c r="G3945" i="7"/>
  <c r="F3945" i="7"/>
  <c r="I3944" i="7"/>
  <c r="H3944" i="7"/>
  <c r="G3944" i="7"/>
  <c r="F3944" i="7"/>
  <c r="I3943" i="7"/>
  <c r="H3943" i="7"/>
  <c r="G3943" i="7"/>
  <c r="F3943" i="7"/>
  <c r="D3941" i="7"/>
  <c r="C3941" i="7"/>
  <c r="B3941" i="7"/>
  <c r="H3939" i="7"/>
  <c r="G3939" i="7"/>
  <c r="E3939" i="7"/>
  <c r="E3938" i="7"/>
  <c r="E3937" i="7"/>
  <c r="I3936" i="7"/>
  <c r="H3936" i="7"/>
  <c r="G3936" i="7"/>
  <c r="F3936" i="7"/>
  <c r="D3934" i="7"/>
  <c r="C3934" i="7"/>
  <c r="B3934" i="7"/>
  <c r="A3933" i="7"/>
  <c r="H3927" i="7"/>
  <c r="G3927" i="7"/>
  <c r="E3927" i="7"/>
  <c r="E3926" i="7"/>
  <c r="E3925" i="7"/>
  <c r="I3924" i="7"/>
  <c r="H3924" i="7"/>
  <c r="G3924" i="7"/>
  <c r="F3924" i="7"/>
  <c r="D3922" i="7"/>
  <c r="C3922" i="7"/>
  <c r="B3922" i="7"/>
  <c r="H3920" i="7"/>
  <c r="G3920" i="7"/>
  <c r="E3920" i="7"/>
  <c r="E3919" i="7"/>
  <c r="E3918" i="7"/>
  <c r="E3917" i="7"/>
  <c r="I3916" i="7"/>
  <c r="H3916" i="7"/>
  <c r="G3916" i="7"/>
  <c r="F3916" i="7"/>
  <c r="I3915" i="7"/>
  <c r="H3915" i="7"/>
  <c r="G3915" i="7"/>
  <c r="F3915" i="7"/>
  <c r="I3914" i="7"/>
  <c r="H3914" i="7"/>
  <c r="G3914" i="7"/>
  <c r="F3914" i="7"/>
  <c r="D3912" i="7"/>
  <c r="C3912" i="7"/>
  <c r="B3912" i="7"/>
  <c r="H3910" i="7"/>
  <c r="G3910" i="7"/>
  <c r="E3910" i="7"/>
  <c r="E3909" i="7"/>
  <c r="E3908" i="7"/>
  <c r="E3907" i="7"/>
  <c r="I3906" i="7"/>
  <c r="H3906" i="7"/>
  <c r="G3906" i="7"/>
  <c r="F3906" i="7"/>
  <c r="I3905" i="7"/>
  <c r="H3905" i="7"/>
  <c r="G3905" i="7"/>
  <c r="F3905" i="7"/>
  <c r="I3904" i="7"/>
  <c r="H3904" i="7"/>
  <c r="G3904" i="7"/>
  <c r="F3904" i="7"/>
  <c r="D3902" i="7"/>
  <c r="C3902" i="7"/>
  <c r="B3902" i="7"/>
  <c r="I3899" i="7"/>
  <c r="H3899" i="7"/>
  <c r="G3899" i="7"/>
  <c r="F3899" i="7"/>
  <c r="D3899" i="7"/>
  <c r="C3899" i="7"/>
  <c r="B3899" i="7"/>
  <c r="I3897" i="7"/>
  <c r="H3897" i="7"/>
  <c r="G3897" i="7"/>
  <c r="F3897" i="7"/>
  <c r="E3897" i="7"/>
  <c r="D3897" i="7"/>
  <c r="C3897" i="7"/>
  <c r="B3897" i="7"/>
  <c r="H3895" i="7"/>
  <c r="G3895" i="7"/>
  <c r="E3895" i="7"/>
  <c r="E3894" i="7"/>
  <c r="E3893" i="7"/>
  <c r="E3892" i="7"/>
  <c r="I3891" i="7"/>
  <c r="H3891" i="7"/>
  <c r="G3891" i="7"/>
  <c r="F3891" i="7"/>
  <c r="I3890" i="7"/>
  <c r="H3890" i="7"/>
  <c r="G3890" i="7"/>
  <c r="F3890" i="7"/>
  <c r="I3889" i="7"/>
  <c r="H3889" i="7"/>
  <c r="G3889" i="7"/>
  <c r="F3889" i="7"/>
  <c r="D3887" i="7"/>
  <c r="C3887" i="7"/>
  <c r="B3887" i="7"/>
  <c r="H3885" i="7"/>
  <c r="G3885" i="7"/>
  <c r="E3885" i="7"/>
  <c r="E3884" i="7"/>
  <c r="E3883" i="7"/>
  <c r="E3882" i="7"/>
  <c r="I3881" i="7"/>
  <c r="H3881" i="7"/>
  <c r="G3881" i="7"/>
  <c r="F3881" i="7"/>
  <c r="I3880" i="7"/>
  <c r="H3880" i="7"/>
  <c r="G3880" i="7"/>
  <c r="F3880" i="7"/>
  <c r="I3879" i="7"/>
  <c r="H3879" i="7"/>
  <c r="G3879" i="7"/>
  <c r="F3879" i="7"/>
  <c r="I3878" i="7"/>
  <c r="H3878" i="7"/>
  <c r="G3878" i="7"/>
  <c r="F3878" i="7"/>
  <c r="D3876" i="7"/>
  <c r="C3876" i="7"/>
  <c r="B3876" i="7"/>
  <c r="H3874" i="7"/>
  <c r="G3874" i="7"/>
  <c r="E3874" i="7"/>
  <c r="E3873" i="7"/>
  <c r="E3872" i="7"/>
  <c r="I3871" i="7"/>
  <c r="H3871" i="7"/>
  <c r="G3871" i="7"/>
  <c r="F3871" i="7"/>
  <c r="D3869" i="7"/>
  <c r="C3869" i="7"/>
  <c r="B3869" i="7"/>
  <c r="A3868" i="7"/>
  <c r="H3862" i="7"/>
  <c r="G3862" i="7"/>
  <c r="E3862" i="7"/>
  <c r="E3861" i="7"/>
  <c r="E3860" i="7"/>
  <c r="I3859" i="7"/>
  <c r="H3859" i="7"/>
  <c r="G3859" i="7"/>
  <c r="F3859" i="7"/>
  <c r="D3857" i="7"/>
  <c r="C3857" i="7"/>
  <c r="B3857" i="7"/>
  <c r="H3855" i="7"/>
  <c r="G3855" i="7"/>
  <c r="E3855" i="7"/>
  <c r="E3854" i="7"/>
  <c r="E3853" i="7"/>
  <c r="E3852" i="7"/>
  <c r="I3851" i="7"/>
  <c r="H3851" i="7"/>
  <c r="G3851" i="7"/>
  <c r="F3851" i="7"/>
  <c r="I3850" i="7"/>
  <c r="H3850" i="7"/>
  <c r="G3850" i="7"/>
  <c r="F3850" i="7"/>
  <c r="I3849" i="7"/>
  <c r="H3849" i="7"/>
  <c r="G3849" i="7"/>
  <c r="F3849" i="7"/>
  <c r="D3847" i="7"/>
  <c r="C3847" i="7"/>
  <c r="B3847" i="7"/>
  <c r="H3845" i="7"/>
  <c r="G3845" i="7"/>
  <c r="E3845" i="7"/>
  <c r="E3844" i="7"/>
  <c r="E3843" i="7"/>
  <c r="E3842" i="7"/>
  <c r="I3841" i="7"/>
  <c r="H3841" i="7"/>
  <c r="G3841" i="7"/>
  <c r="F3841" i="7"/>
  <c r="I3840" i="7"/>
  <c r="H3840" i="7"/>
  <c r="G3840" i="7"/>
  <c r="F3840" i="7"/>
  <c r="I3839" i="7"/>
  <c r="H3839" i="7"/>
  <c r="G3839" i="7"/>
  <c r="F3839" i="7"/>
  <c r="D3837" i="7"/>
  <c r="C3837" i="7"/>
  <c r="B3837" i="7"/>
  <c r="I3834" i="7"/>
  <c r="H3834" i="7"/>
  <c r="G3834" i="7"/>
  <c r="F3834" i="7"/>
  <c r="D3834" i="7"/>
  <c r="C3834" i="7"/>
  <c r="B3834" i="7"/>
  <c r="I3832" i="7"/>
  <c r="H3832" i="7"/>
  <c r="G3832" i="7"/>
  <c r="F3832" i="7"/>
  <c r="E3832" i="7"/>
  <c r="D3832" i="7"/>
  <c r="C3832" i="7"/>
  <c r="B3832" i="7"/>
  <c r="H3830" i="7"/>
  <c r="G3830" i="7"/>
  <c r="E3830" i="7"/>
  <c r="E3829" i="7"/>
  <c r="E3828" i="7"/>
  <c r="E3827" i="7"/>
  <c r="I3826" i="7"/>
  <c r="H3826" i="7"/>
  <c r="G3826" i="7"/>
  <c r="F3826" i="7"/>
  <c r="I3825" i="7"/>
  <c r="H3825" i="7"/>
  <c r="G3825" i="7"/>
  <c r="F3825" i="7"/>
  <c r="I3824" i="7"/>
  <c r="H3824" i="7"/>
  <c r="G3824" i="7"/>
  <c r="F3824" i="7"/>
  <c r="D3822" i="7"/>
  <c r="C3822" i="7"/>
  <c r="B3822" i="7"/>
  <c r="H3820" i="7"/>
  <c r="G3820" i="7"/>
  <c r="E3820" i="7"/>
  <c r="E3819" i="7"/>
  <c r="E3818" i="7"/>
  <c r="E3817" i="7"/>
  <c r="I3816" i="7"/>
  <c r="H3816" i="7"/>
  <c r="G3816" i="7"/>
  <c r="F3816" i="7"/>
  <c r="I3815" i="7"/>
  <c r="H3815" i="7"/>
  <c r="G3815" i="7"/>
  <c r="F3815" i="7"/>
  <c r="I3814" i="7"/>
  <c r="H3814" i="7"/>
  <c r="G3814" i="7"/>
  <c r="F3814" i="7"/>
  <c r="I3813" i="7"/>
  <c r="H3813" i="7"/>
  <c r="G3813" i="7"/>
  <c r="F3813" i="7"/>
  <c r="D3811" i="7"/>
  <c r="C3811" i="7"/>
  <c r="B3811" i="7"/>
  <c r="H3809" i="7"/>
  <c r="G3809" i="7"/>
  <c r="E3809" i="7"/>
  <c r="E3808" i="7"/>
  <c r="E3807" i="7"/>
  <c r="I3806" i="7"/>
  <c r="H3806" i="7"/>
  <c r="G3806" i="7"/>
  <c r="F3806" i="7"/>
  <c r="D3804" i="7"/>
  <c r="C3804" i="7"/>
  <c r="B3804" i="7"/>
  <c r="A3803" i="7"/>
  <c r="H3797" i="7"/>
  <c r="G3797" i="7"/>
  <c r="E3797" i="7"/>
  <c r="E3796" i="7"/>
  <c r="E3795" i="7"/>
  <c r="I3794" i="7"/>
  <c r="H3794" i="7"/>
  <c r="G3794" i="7"/>
  <c r="F3794" i="7"/>
  <c r="D3792" i="7"/>
  <c r="C3792" i="7"/>
  <c r="B3792" i="7"/>
  <c r="H3790" i="7"/>
  <c r="G3790" i="7"/>
  <c r="E3790" i="7"/>
  <c r="E3789" i="7"/>
  <c r="E3788" i="7"/>
  <c r="E3787" i="7"/>
  <c r="I3786" i="7"/>
  <c r="H3786" i="7"/>
  <c r="G3786" i="7"/>
  <c r="F3786" i="7"/>
  <c r="I3785" i="7"/>
  <c r="H3785" i="7"/>
  <c r="G3785" i="7"/>
  <c r="F3785" i="7"/>
  <c r="I3784" i="7"/>
  <c r="H3784" i="7"/>
  <c r="G3784" i="7"/>
  <c r="F3784" i="7"/>
  <c r="D3782" i="7"/>
  <c r="C3782" i="7"/>
  <c r="B3782" i="7"/>
  <c r="H3780" i="7"/>
  <c r="G3780" i="7"/>
  <c r="E3780" i="7"/>
  <c r="E3779" i="7"/>
  <c r="E3778" i="7"/>
  <c r="E3777" i="7"/>
  <c r="I3776" i="7"/>
  <c r="H3776" i="7"/>
  <c r="G3776" i="7"/>
  <c r="F3776" i="7"/>
  <c r="I3775" i="7"/>
  <c r="H3775" i="7"/>
  <c r="G3775" i="7"/>
  <c r="F3775" i="7"/>
  <c r="I3774" i="7"/>
  <c r="H3774" i="7"/>
  <c r="G3774" i="7"/>
  <c r="F3774" i="7"/>
  <c r="D3772" i="7"/>
  <c r="C3772" i="7"/>
  <c r="B3772" i="7"/>
  <c r="I3769" i="7"/>
  <c r="H3769" i="7"/>
  <c r="G3769" i="7"/>
  <c r="F3769" i="7"/>
  <c r="D3769" i="7"/>
  <c r="C3769" i="7"/>
  <c r="B3769" i="7"/>
  <c r="I3767" i="7"/>
  <c r="H3767" i="7"/>
  <c r="G3767" i="7"/>
  <c r="F3767" i="7"/>
  <c r="E3767" i="7"/>
  <c r="D3767" i="7"/>
  <c r="C3767" i="7"/>
  <c r="B3767" i="7"/>
  <c r="H3765" i="7"/>
  <c r="G3765" i="7"/>
  <c r="E3765" i="7"/>
  <c r="E3764" i="7"/>
  <c r="E3763" i="7"/>
  <c r="E3762" i="7"/>
  <c r="I3761" i="7"/>
  <c r="H3761" i="7"/>
  <c r="G3761" i="7"/>
  <c r="F3761" i="7"/>
  <c r="I3760" i="7"/>
  <c r="H3760" i="7"/>
  <c r="G3760" i="7"/>
  <c r="F3760" i="7"/>
  <c r="I3759" i="7"/>
  <c r="H3759" i="7"/>
  <c r="G3759" i="7"/>
  <c r="F3759" i="7"/>
  <c r="D3757" i="7"/>
  <c r="C3757" i="7"/>
  <c r="B3757" i="7"/>
  <c r="H3755" i="7"/>
  <c r="G3755" i="7"/>
  <c r="E3755" i="7"/>
  <c r="E3754" i="7"/>
  <c r="E3753" i="7"/>
  <c r="E3752" i="7"/>
  <c r="I3751" i="7"/>
  <c r="H3751" i="7"/>
  <c r="G3751" i="7"/>
  <c r="F3751" i="7"/>
  <c r="I3750" i="7"/>
  <c r="H3750" i="7"/>
  <c r="G3750" i="7"/>
  <c r="F3750" i="7"/>
  <c r="I3749" i="7"/>
  <c r="H3749" i="7"/>
  <c r="G3749" i="7"/>
  <c r="F3749" i="7"/>
  <c r="I3748" i="7"/>
  <c r="H3748" i="7"/>
  <c r="G3748" i="7"/>
  <c r="F3748" i="7"/>
  <c r="D3746" i="7"/>
  <c r="C3746" i="7"/>
  <c r="B3746" i="7"/>
  <c r="H3744" i="7"/>
  <c r="G3744" i="7"/>
  <c r="E3744" i="7"/>
  <c r="E3743" i="7"/>
  <c r="E3742" i="7"/>
  <c r="I3741" i="7"/>
  <c r="H3741" i="7"/>
  <c r="G3741" i="7"/>
  <c r="F3741" i="7"/>
  <c r="D3739" i="7"/>
  <c r="C3739" i="7"/>
  <c r="B3739" i="7"/>
  <c r="A3738" i="7"/>
  <c r="H3732" i="7"/>
  <c r="G3732" i="7"/>
  <c r="E3732" i="7"/>
  <c r="E3731" i="7"/>
  <c r="E3730" i="7"/>
  <c r="I3729" i="7"/>
  <c r="H3729" i="7"/>
  <c r="G3729" i="7"/>
  <c r="F3729" i="7"/>
  <c r="D3727" i="7"/>
  <c r="C3727" i="7"/>
  <c r="B3727" i="7"/>
  <c r="H3725" i="7"/>
  <c r="G3725" i="7"/>
  <c r="E3725" i="7"/>
  <c r="E3724" i="7"/>
  <c r="E3723" i="7"/>
  <c r="E3722" i="7"/>
  <c r="I3721" i="7"/>
  <c r="H3721" i="7"/>
  <c r="G3721" i="7"/>
  <c r="F3721" i="7"/>
  <c r="I3720" i="7"/>
  <c r="H3720" i="7"/>
  <c r="G3720" i="7"/>
  <c r="F3720" i="7"/>
  <c r="I3719" i="7"/>
  <c r="H3719" i="7"/>
  <c r="G3719" i="7"/>
  <c r="F3719" i="7"/>
  <c r="D3717" i="7"/>
  <c r="C3717" i="7"/>
  <c r="B3717" i="7"/>
  <c r="H3715" i="7"/>
  <c r="G3715" i="7"/>
  <c r="E3715" i="7"/>
  <c r="E3714" i="7"/>
  <c r="E3713" i="7"/>
  <c r="E3712" i="7"/>
  <c r="I3711" i="7"/>
  <c r="H3711" i="7"/>
  <c r="G3711" i="7"/>
  <c r="F3711" i="7"/>
  <c r="I3710" i="7"/>
  <c r="H3710" i="7"/>
  <c r="G3710" i="7"/>
  <c r="F3710" i="7"/>
  <c r="I3709" i="7"/>
  <c r="H3709" i="7"/>
  <c r="G3709" i="7"/>
  <c r="F3709" i="7"/>
  <c r="D3707" i="7"/>
  <c r="C3707" i="7"/>
  <c r="B3707" i="7"/>
  <c r="I3704" i="7"/>
  <c r="H3704" i="7"/>
  <c r="G3704" i="7"/>
  <c r="F3704" i="7"/>
  <c r="D3704" i="7"/>
  <c r="C3704" i="7"/>
  <c r="B3704" i="7"/>
  <c r="I3702" i="7"/>
  <c r="H3702" i="7"/>
  <c r="G3702" i="7"/>
  <c r="F3702" i="7"/>
  <c r="E3702" i="7"/>
  <c r="D3702" i="7"/>
  <c r="C3702" i="7"/>
  <c r="B3702" i="7"/>
  <c r="H3700" i="7"/>
  <c r="G3700" i="7"/>
  <c r="E3700" i="7"/>
  <c r="E3699" i="7"/>
  <c r="E3698" i="7"/>
  <c r="E3697" i="7"/>
  <c r="I3696" i="7"/>
  <c r="H3696" i="7"/>
  <c r="G3696" i="7"/>
  <c r="F3696" i="7"/>
  <c r="I3695" i="7"/>
  <c r="H3695" i="7"/>
  <c r="G3695" i="7"/>
  <c r="F3695" i="7"/>
  <c r="I3694" i="7"/>
  <c r="H3694" i="7"/>
  <c r="G3694" i="7"/>
  <c r="F3694" i="7"/>
  <c r="D3692" i="7"/>
  <c r="C3692" i="7"/>
  <c r="B3692" i="7"/>
  <c r="H3690" i="7"/>
  <c r="G3690" i="7"/>
  <c r="E3690" i="7"/>
  <c r="E3689" i="7"/>
  <c r="E3688" i="7"/>
  <c r="E3687" i="7"/>
  <c r="I3686" i="7"/>
  <c r="H3686" i="7"/>
  <c r="G3686" i="7"/>
  <c r="F3686" i="7"/>
  <c r="I3685" i="7"/>
  <c r="H3685" i="7"/>
  <c r="G3685" i="7"/>
  <c r="F3685" i="7"/>
  <c r="I3684" i="7"/>
  <c r="H3684" i="7"/>
  <c r="G3684" i="7"/>
  <c r="F3684" i="7"/>
  <c r="I3683" i="7"/>
  <c r="H3683" i="7"/>
  <c r="G3683" i="7"/>
  <c r="F3683" i="7"/>
  <c r="D3681" i="7"/>
  <c r="C3681" i="7"/>
  <c r="B3681" i="7"/>
  <c r="H3679" i="7"/>
  <c r="G3679" i="7"/>
  <c r="E3679" i="7"/>
  <c r="E3678" i="7"/>
  <c r="E3677" i="7"/>
  <c r="I3676" i="7"/>
  <c r="H3676" i="7"/>
  <c r="G3676" i="7"/>
  <c r="F3676" i="7"/>
  <c r="D3674" i="7"/>
  <c r="C3674" i="7"/>
  <c r="B3674" i="7"/>
  <c r="A3673" i="7"/>
  <c r="H3667" i="7"/>
  <c r="G3667" i="7"/>
  <c r="E3667" i="7"/>
  <c r="E3666" i="7"/>
  <c r="E3665" i="7"/>
  <c r="I3664" i="7"/>
  <c r="H3664" i="7"/>
  <c r="G3664" i="7"/>
  <c r="F3664" i="7"/>
  <c r="D3662" i="7"/>
  <c r="C3662" i="7"/>
  <c r="B3662" i="7"/>
  <c r="H3660" i="7"/>
  <c r="G3660" i="7"/>
  <c r="E3660" i="7"/>
  <c r="E3659" i="7"/>
  <c r="E3658" i="7"/>
  <c r="E3657" i="7"/>
  <c r="I3656" i="7"/>
  <c r="H3656" i="7"/>
  <c r="G3656" i="7"/>
  <c r="F3656" i="7"/>
  <c r="I3655" i="7"/>
  <c r="H3655" i="7"/>
  <c r="G3655" i="7"/>
  <c r="F3655" i="7"/>
  <c r="I3654" i="7"/>
  <c r="H3654" i="7"/>
  <c r="G3654" i="7"/>
  <c r="F3654" i="7"/>
  <c r="D3652" i="7"/>
  <c r="C3652" i="7"/>
  <c r="B3652" i="7"/>
  <c r="H3650" i="7"/>
  <c r="G3650" i="7"/>
  <c r="E3650" i="7"/>
  <c r="E3649" i="7"/>
  <c r="E3648" i="7"/>
  <c r="E3647" i="7"/>
  <c r="I3646" i="7"/>
  <c r="H3646" i="7"/>
  <c r="G3646" i="7"/>
  <c r="F3646" i="7"/>
  <c r="I3645" i="7"/>
  <c r="H3645" i="7"/>
  <c r="G3645" i="7"/>
  <c r="F3645" i="7"/>
  <c r="I3644" i="7"/>
  <c r="H3644" i="7"/>
  <c r="G3644" i="7"/>
  <c r="F3644" i="7"/>
  <c r="D3642" i="7"/>
  <c r="C3642" i="7"/>
  <c r="B3642" i="7"/>
  <c r="I3639" i="7"/>
  <c r="H3639" i="7"/>
  <c r="G3639" i="7"/>
  <c r="F3639" i="7"/>
  <c r="D3639" i="7"/>
  <c r="C3639" i="7"/>
  <c r="B3639" i="7"/>
  <c r="I3637" i="7"/>
  <c r="H3637" i="7"/>
  <c r="G3637" i="7"/>
  <c r="F3637" i="7"/>
  <c r="E3637" i="7"/>
  <c r="D3637" i="7"/>
  <c r="C3637" i="7"/>
  <c r="B3637" i="7"/>
  <c r="H3635" i="7"/>
  <c r="G3635" i="7"/>
  <c r="E3635" i="7"/>
  <c r="E3634" i="7"/>
  <c r="E3633" i="7"/>
  <c r="E3632" i="7"/>
  <c r="I3631" i="7"/>
  <c r="H3631" i="7"/>
  <c r="G3631" i="7"/>
  <c r="F3631" i="7"/>
  <c r="I3630" i="7"/>
  <c r="H3630" i="7"/>
  <c r="G3630" i="7"/>
  <c r="F3630" i="7"/>
  <c r="I3629" i="7"/>
  <c r="H3629" i="7"/>
  <c r="G3629" i="7"/>
  <c r="F3629" i="7"/>
  <c r="D3627" i="7"/>
  <c r="C3627" i="7"/>
  <c r="B3627" i="7"/>
  <c r="H3625" i="7"/>
  <c r="G3625" i="7"/>
  <c r="E3625" i="7"/>
  <c r="E3624" i="7"/>
  <c r="E3623" i="7"/>
  <c r="E3622" i="7"/>
  <c r="I3621" i="7"/>
  <c r="H3621" i="7"/>
  <c r="G3621" i="7"/>
  <c r="F3621" i="7"/>
  <c r="I3620" i="7"/>
  <c r="H3620" i="7"/>
  <c r="G3620" i="7"/>
  <c r="F3620" i="7"/>
  <c r="I3619" i="7"/>
  <c r="H3619" i="7"/>
  <c r="G3619" i="7"/>
  <c r="F3619" i="7"/>
  <c r="I3618" i="7"/>
  <c r="H3618" i="7"/>
  <c r="G3618" i="7"/>
  <c r="F3618" i="7"/>
  <c r="D3616" i="7"/>
  <c r="C3616" i="7"/>
  <c r="B3616" i="7"/>
  <c r="H3614" i="7"/>
  <c r="G3614" i="7"/>
  <c r="E3614" i="7"/>
  <c r="E3613" i="7"/>
  <c r="E3612" i="7"/>
  <c r="I3611" i="7"/>
  <c r="H3611" i="7"/>
  <c r="G3611" i="7"/>
  <c r="F3611" i="7"/>
  <c r="D3609" i="7"/>
  <c r="C3609" i="7"/>
  <c r="B3609" i="7"/>
  <c r="A3608" i="7"/>
  <c r="H3602" i="7"/>
  <c r="G3602" i="7"/>
  <c r="E3602" i="7"/>
  <c r="E3601" i="7"/>
  <c r="E3600" i="7"/>
  <c r="I3599" i="7"/>
  <c r="H3599" i="7"/>
  <c r="G3599" i="7"/>
  <c r="F3599" i="7"/>
  <c r="D3597" i="7"/>
  <c r="C3597" i="7"/>
  <c r="B3597" i="7"/>
  <c r="H3595" i="7"/>
  <c r="G3595" i="7"/>
  <c r="E3595" i="7"/>
  <c r="E3594" i="7"/>
  <c r="E3593" i="7"/>
  <c r="E3592" i="7"/>
  <c r="I3591" i="7"/>
  <c r="H3591" i="7"/>
  <c r="G3591" i="7"/>
  <c r="F3591" i="7"/>
  <c r="I3590" i="7"/>
  <c r="H3590" i="7"/>
  <c r="G3590" i="7"/>
  <c r="F3590" i="7"/>
  <c r="I3589" i="7"/>
  <c r="H3589" i="7"/>
  <c r="G3589" i="7"/>
  <c r="F3589" i="7"/>
  <c r="D3587" i="7"/>
  <c r="C3587" i="7"/>
  <c r="B3587" i="7"/>
  <c r="H3585" i="7"/>
  <c r="G3585" i="7"/>
  <c r="E3585" i="7"/>
  <c r="E3584" i="7"/>
  <c r="E3583" i="7"/>
  <c r="E3582" i="7"/>
  <c r="I3581" i="7"/>
  <c r="H3581" i="7"/>
  <c r="G3581" i="7"/>
  <c r="F3581" i="7"/>
  <c r="I3580" i="7"/>
  <c r="H3580" i="7"/>
  <c r="G3580" i="7"/>
  <c r="F3580" i="7"/>
  <c r="I3579" i="7"/>
  <c r="H3579" i="7"/>
  <c r="G3579" i="7"/>
  <c r="F3579" i="7"/>
  <c r="D3577" i="7"/>
  <c r="C3577" i="7"/>
  <c r="B3577" i="7"/>
  <c r="I3574" i="7"/>
  <c r="H3574" i="7"/>
  <c r="G3574" i="7"/>
  <c r="F3574" i="7"/>
  <c r="D3574" i="7"/>
  <c r="C3574" i="7"/>
  <c r="B3574" i="7"/>
  <c r="I3572" i="7"/>
  <c r="H3572" i="7"/>
  <c r="G3572" i="7"/>
  <c r="F3572" i="7"/>
  <c r="E3572" i="7"/>
  <c r="D3572" i="7"/>
  <c r="C3572" i="7"/>
  <c r="B3572" i="7"/>
  <c r="H3570" i="7"/>
  <c r="G3570" i="7"/>
  <c r="E3570" i="7"/>
  <c r="E3569" i="7"/>
  <c r="E3568" i="7"/>
  <c r="E3567" i="7"/>
  <c r="I3566" i="7"/>
  <c r="H3566" i="7"/>
  <c r="G3566" i="7"/>
  <c r="F3566" i="7"/>
  <c r="I3565" i="7"/>
  <c r="H3565" i="7"/>
  <c r="G3565" i="7"/>
  <c r="F3565" i="7"/>
  <c r="I3564" i="7"/>
  <c r="H3564" i="7"/>
  <c r="G3564" i="7"/>
  <c r="F3564" i="7"/>
  <c r="D3562" i="7"/>
  <c r="C3562" i="7"/>
  <c r="B3562" i="7"/>
  <c r="H3560" i="7"/>
  <c r="G3560" i="7"/>
  <c r="E3560" i="7"/>
  <c r="E3559" i="7"/>
  <c r="E3558" i="7"/>
  <c r="E3557" i="7"/>
  <c r="I3556" i="7"/>
  <c r="H3556" i="7"/>
  <c r="G3556" i="7"/>
  <c r="F3556" i="7"/>
  <c r="I3555" i="7"/>
  <c r="H3555" i="7"/>
  <c r="G3555" i="7"/>
  <c r="F3555" i="7"/>
  <c r="I3554" i="7"/>
  <c r="H3554" i="7"/>
  <c r="G3554" i="7"/>
  <c r="F3554" i="7"/>
  <c r="I3553" i="7"/>
  <c r="H3553" i="7"/>
  <c r="G3553" i="7"/>
  <c r="F3553" i="7"/>
  <c r="D3551" i="7"/>
  <c r="C3551" i="7"/>
  <c r="B3551" i="7"/>
  <c r="H3549" i="7"/>
  <c r="G3549" i="7"/>
  <c r="E3549" i="7"/>
  <c r="E3548" i="7"/>
  <c r="E3547" i="7"/>
  <c r="I3546" i="7"/>
  <c r="H3546" i="7"/>
  <c r="G3546" i="7"/>
  <c r="F3546" i="7"/>
  <c r="D3544" i="7"/>
  <c r="C3544" i="7"/>
  <c r="B3544" i="7"/>
  <c r="A3543" i="7"/>
  <c r="H3537" i="7"/>
  <c r="G3537" i="7"/>
  <c r="E3537" i="7"/>
  <c r="E3536" i="7"/>
  <c r="E3535" i="7"/>
  <c r="I3534" i="7"/>
  <c r="H3534" i="7"/>
  <c r="G3534" i="7"/>
  <c r="F3534" i="7"/>
  <c r="D3532" i="7"/>
  <c r="C3532" i="7"/>
  <c r="B3532" i="7"/>
  <c r="I3530" i="7"/>
  <c r="H3530" i="7"/>
  <c r="G3530" i="7"/>
  <c r="F3530" i="7"/>
  <c r="E3530" i="7"/>
  <c r="D3530" i="7"/>
  <c r="C3530" i="7"/>
  <c r="B3530" i="7"/>
  <c r="H3528" i="7"/>
  <c r="G3528" i="7"/>
  <c r="E3528" i="7"/>
  <c r="E3527" i="7"/>
  <c r="E3526" i="7"/>
  <c r="E3525" i="7"/>
  <c r="I3524" i="7"/>
  <c r="H3524" i="7"/>
  <c r="G3524" i="7"/>
  <c r="F3524" i="7"/>
  <c r="I3523" i="7"/>
  <c r="H3523" i="7"/>
  <c r="G3523" i="7"/>
  <c r="F3523" i="7"/>
  <c r="I3522" i="7"/>
  <c r="H3522" i="7"/>
  <c r="G3522" i="7"/>
  <c r="F3522" i="7"/>
  <c r="I3521" i="7"/>
  <c r="H3521" i="7"/>
  <c r="G3521" i="7"/>
  <c r="F3521" i="7"/>
  <c r="D3519" i="7"/>
  <c r="C3519" i="7"/>
  <c r="B3519" i="7"/>
  <c r="H3517" i="7"/>
  <c r="G3517" i="7"/>
  <c r="E3517" i="7"/>
  <c r="E3516" i="7"/>
  <c r="E3515" i="7"/>
  <c r="I3514" i="7"/>
  <c r="H3514" i="7"/>
  <c r="G3514" i="7"/>
  <c r="F3514" i="7"/>
  <c r="D3512" i="7"/>
  <c r="C3512" i="7"/>
  <c r="B3512" i="7"/>
  <c r="H3510" i="7"/>
  <c r="G3510" i="7"/>
  <c r="E3510" i="7"/>
  <c r="E3509" i="7"/>
  <c r="E3508" i="7"/>
  <c r="I3507" i="7"/>
  <c r="H3507" i="7"/>
  <c r="G3507" i="7"/>
  <c r="F3507" i="7"/>
  <c r="D3505" i="7"/>
  <c r="C3505" i="7"/>
  <c r="B3505" i="7"/>
  <c r="H3503" i="7"/>
  <c r="G3503" i="7"/>
  <c r="E3503" i="7"/>
  <c r="E3502" i="7"/>
  <c r="E3501" i="7"/>
  <c r="E3500" i="7"/>
  <c r="I3499" i="7"/>
  <c r="H3499" i="7"/>
  <c r="G3499" i="7"/>
  <c r="F3499" i="7"/>
  <c r="I3498" i="7"/>
  <c r="H3498" i="7"/>
  <c r="G3498" i="7"/>
  <c r="F3498" i="7"/>
  <c r="I3497" i="7"/>
  <c r="H3497" i="7"/>
  <c r="G3497" i="7"/>
  <c r="F3497" i="7"/>
  <c r="D3495" i="7"/>
  <c r="C3495" i="7"/>
  <c r="B3495" i="7"/>
  <c r="H3493" i="7"/>
  <c r="G3493" i="7"/>
  <c r="E3493" i="7"/>
  <c r="E3492" i="7"/>
  <c r="E3491" i="7"/>
  <c r="E3490" i="7"/>
  <c r="I3489" i="7"/>
  <c r="H3489" i="7"/>
  <c r="G3489" i="7"/>
  <c r="F3489" i="7"/>
  <c r="I3488" i="7"/>
  <c r="H3488" i="7"/>
  <c r="G3488" i="7"/>
  <c r="F3488" i="7"/>
  <c r="I3487" i="7"/>
  <c r="H3487" i="7"/>
  <c r="G3487" i="7"/>
  <c r="F3487" i="7"/>
  <c r="D3485" i="7"/>
  <c r="C3485" i="7"/>
  <c r="B3485" i="7"/>
  <c r="I3482" i="7"/>
  <c r="H3482" i="7"/>
  <c r="G3482" i="7"/>
  <c r="F3482" i="7"/>
  <c r="D3482" i="7"/>
  <c r="C3482" i="7"/>
  <c r="B3482" i="7"/>
  <c r="I3480" i="7"/>
  <c r="H3480" i="7"/>
  <c r="G3480" i="7"/>
  <c r="F3480" i="7"/>
  <c r="E3480" i="7"/>
  <c r="D3480" i="7"/>
  <c r="C3480" i="7"/>
  <c r="B3480" i="7"/>
  <c r="H3478" i="7"/>
  <c r="G3478" i="7"/>
  <c r="E3478" i="7"/>
  <c r="E3477" i="7"/>
  <c r="E3476" i="7"/>
  <c r="E3475" i="7"/>
  <c r="I3474" i="7"/>
  <c r="H3474" i="7"/>
  <c r="G3474" i="7"/>
  <c r="F3474" i="7"/>
  <c r="I3473" i="7"/>
  <c r="H3473" i="7"/>
  <c r="G3473" i="7"/>
  <c r="F3473" i="7"/>
  <c r="I3472" i="7"/>
  <c r="H3472" i="7"/>
  <c r="G3472" i="7"/>
  <c r="F3472" i="7"/>
  <c r="I3471" i="7"/>
  <c r="H3471" i="7"/>
  <c r="G3471" i="7"/>
  <c r="F3471" i="7"/>
  <c r="D3469" i="7"/>
  <c r="C3469" i="7"/>
  <c r="B3469" i="7"/>
  <c r="H3467" i="7"/>
  <c r="G3467" i="7"/>
  <c r="E3467" i="7"/>
  <c r="E3466" i="7"/>
  <c r="E3465" i="7"/>
  <c r="I3464" i="7"/>
  <c r="H3464" i="7"/>
  <c r="G3464" i="7"/>
  <c r="F3464" i="7"/>
  <c r="D3462" i="7"/>
  <c r="C3462" i="7"/>
  <c r="B3462" i="7"/>
  <c r="A3461" i="7"/>
  <c r="H3455" i="7"/>
  <c r="G3455" i="7"/>
  <c r="E3455" i="7"/>
  <c r="E3454" i="7"/>
  <c r="E3453" i="7"/>
  <c r="I3452" i="7"/>
  <c r="H3452" i="7"/>
  <c r="G3452" i="7"/>
  <c r="F3452" i="7"/>
  <c r="D3450" i="7"/>
  <c r="C3450" i="7"/>
  <c r="B3450" i="7"/>
  <c r="H3448" i="7"/>
  <c r="G3448" i="7"/>
  <c r="E3448" i="7"/>
  <c r="E3447" i="7"/>
  <c r="E3446" i="7"/>
  <c r="E3445" i="7"/>
  <c r="I3444" i="7"/>
  <c r="H3444" i="7"/>
  <c r="G3444" i="7"/>
  <c r="F3444" i="7"/>
  <c r="I3443" i="7"/>
  <c r="H3443" i="7"/>
  <c r="G3443" i="7"/>
  <c r="F3443" i="7"/>
  <c r="I3442" i="7"/>
  <c r="H3442" i="7"/>
  <c r="G3442" i="7"/>
  <c r="F3442" i="7"/>
  <c r="D3440" i="7"/>
  <c r="C3440" i="7"/>
  <c r="B3440" i="7"/>
  <c r="H3438" i="7"/>
  <c r="G3438" i="7"/>
  <c r="E3438" i="7"/>
  <c r="E3437" i="7"/>
  <c r="E3436" i="7"/>
  <c r="E3435" i="7"/>
  <c r="I3434" i="7"/>
  <c r="H3434" i="7"/>
  <c r="G3434" i="7"/>
  <c r="F3434" i="7"/>
  <c r="I3433" i="7"/>
  <c r="H3433" i="7"/>
  <c r="G3433" i="7"/>
  <c r="F3433" i="7"/>
  <c r="I3432" i="7"/>
  <c r="H3432" i="7"/>
  <c r="G3432" i="7"/>
  <c r="F3432" i="7"/>
  <c r="D3430" i="7"/>
  <c r="C3430" i="7"/>
  <c r="B3430" i="7"/>
  <c r="I3427" i="7"/>
  <c r="H3427" i="7"/>
  <c r="G3427" i="7"/>
  <c r="F3427" i="7"/>
  <c r="D3427" i="7"/>
  <c r="C3427" i="7"/>
  <c r="B3427" i="7"/>
  <c r="I3425" i="7"/>
  <c r="H3425" i="7"/>
  <c r="G3425" i="7"/>
  <c r="F3425" i="7"/>
  <c r="E3425" i="7"/>
  <c r="D3425" i="7"/>
  <c r="C3425" i="7"/>
  <c r="B3425" i="7"/>
  <c r="H3423" i="7"/>
  <c r="G3423" i="7"/>
  <c r="E3423" i="7"/>
  <c r="E3422" i="7"/>
  <c r="E3421" i="7"/>
  <c r="E3420" i="7"/>
  <c r="I3419" i="7"/>
  <c r="H3419" i="7"/>
  <c r="G3419" i="7"/>
  <c r="F3419" i="7"/>
  <c r="I3418" i="7"/>
  <c r="H3418" i="7"/>
  <c r="G3418" i="7"/>
  <c r="F3418" i="7"/>
  <c r="I3417" i="7"/>
  <c r="H3417" i="7"/>
  <c r="G3417" i="7"/>
  <c r="F3417" i="7"/>
  <c r="D3415" i="7"/>
  <c r="C3415" i="7"/>
  <c r="B3415" i="7"/>
  <c r="H3413" i="7"/>
  <c r="G3413" i="7"/>
  <c r="E3413" i="7"/>
  <c r="E3412" i="7"/>
  <c r="E3411" i="7"/>
  <c r="E3410" i="7"/>
  <c r="I3409" i="7"/>
  <c r="H3409" i="7"/>
  <c r="G3409" i="7"/>
  <c r="F3409" i="7"/>
  <c r="I3408" i="7"/>
  <c r="H3408" i="7"/>
  <c r="G3408" i="7"/>
  <c r="F3408" i="7"/>
  <c r="I3407" i="7"/>
  <c r="H3407" i="7"/>
  <c r="G3407" i="7"/>
  <c r="F3407" i="7"/>
  <c r="I3406" i="7"/>
  <c r="H3406" i="7"/>
  <c r="G3406" i="7"/>
  <c r="F3406" i="7"/>
  <c r="D3404" i="7"/>
  <c r="C3404" i="7"/>
  <c r="B3404" i="7"/>
  <c r="H3402" i="7"/>
  <c r="G3402" i="7"/>
  <c r="E3402" i="7"/>
  <c r="E3401" i="7"/>
  <c r="E3400" i="7"/>
  <c r="I3399" i="7"/>
  <c r="H3399" i="7"/>
  <c r="G3399" i="7"/>
  <c r="F3399" i="7"/>
  <c r="D3397" i="7"/>
  <c r="C3397" i="7"/>
  <c r="B3397" i="7"/>
  <c r="A3396" i="7"/>
  <c r="H3390" i="7"/>
  <c r="G3390" i="7"/>
  <c r="E3390" i="7"/>
  <c r="E3389" i="7"/>
  <c r="E3388" i="7"/>
  <c r="I3387" i="7"/>
  <c r="H3387" i="7"/>
  <c r="G3387" i="7"/>
  <c r="F3387" i="7"/>
  <c r="D3385" i="7"/>
  <c r="C3385" i="7"/>
  <c r="B3385" i="7"/>
  <c r="H3383" i="7"/>
  <c r="G3383" i="7"/>
  <c r="E3383" i="7"/>
  <c r="E3382" i="7"/>
  <c r="E3381" i="7"/>
  <c r="E3380" i="7"/>
  <c r="I3379" i="7"/>
  <c r="H3379" i="7"/>
  <c r="G3379" i="7"/>
  <c r="F3379" i="7"/>
  <c r="I3378" i="7"/>
  <c r="H3378" i="7"/>
  <c r="G3378" i="7"/>
  <c r="F3378" i="7"/>
  <c r="I3377" i="7"/>
  <c r="H3377" i="7"/>
  <c r="G3377" i="7"/>
  <c r="F3377" i="7"/>
  <c r="D3375" i="7"/>
  <c r="C3375" i="7"/>
  <c r="B3375" i="7"/>
  <c r="H3373" i="7"/>
  <c r="G3373" i="7"/>
  <c r="E3373" i="7"/>
  <c r="E3372" i="7"/>
  <c r="E3371" i="7"/>
  <c r="E3370" i="7"/>
  <c r="I3369" i="7"/>
  <c r="H3369" i="7"/>
  <c r="G3369" i="7"/>
  <c r="F3369" i="7"/>
  <c r="I3368" i="7"/>
  <c r="H3368" i="7"/>
  <c r="G3368" i="7"/>
  <c r="F3368" i="7"/>
  <c r="I3367" i="7"/>
  <c r="H3367" i="7"/>
  <c r="G3367" i="7"/>
  <c r="F3367" i="7"/>
  <c r="D3365" i="7"/>
  <c r="C3365" i="7"/>
  <c r="B3365" i="7"/>
  <c r="I3362" i="7"/>
  <c r="H3362" i="7"/>
  <c r="G3362" i="7"/>
  <c r="F3362" i="7"/>
  <c r="D3362" i="7"/>
  <c r="C3362" i="7"/>
  <c r="B3362" i="7"/>
  <c r="I3360" i="7"/>
  <c r="H3360" i="7"/>
  <c r="G3360" i="7"/>
  <c r="F3360" i="7"/>
  <c r="E3360" i="7"/>
  <c r="D3360" i="7"/>
  <c r="C3360" i="7"/>
  <c r="B3360" i="7"/>
  <c r="H3358" i="7"/>
  <c r="G3358" i="7"/>
  <c r="E3358" i="7"/>
  <c r="E3357" i="7"/>
  <c r="E3356" i="7"/>
  <c r="E3355" i="7"/>
  <c r="I3354" i="7"/>
  <c r="H3354" i="7"/>
  <c r="G3354" i="7"/>
  <c r="F3354" i="7"/>
  <c r="I3353" i="7"/>
  <c r="H3353" i="7"/>
  <c r="G3353" i="7"/>
  <c r="F3353" i="7"/>
  <c r="I3352" i="7"/>
  <c r="H3352" i="7"/>
  <c r="G3352" i="7"/>
  <c r="F3352" i="7"/>
  <c r="D3350" i="7"/>
  <c r="C3350" i="7"/>
  <c r="B3350" i="7"/>
  <c r="H3348" i="7"/>
  <c r="G3348" i="7"/>
  <c r="E3348" i="7"/>
  <c r="E3347" i="7"/>
  <c r="E3346" i="7"/>
  <c r="E3345" i="7"/>
  <c r="I3344" i="7"/>
  <c r="H3344" i="7"/>
  <c r="G3344" i="7"/>
  <c r="F3344" i="7"/>
  <c r="I3343" i="7"/>
  <c r="H3343" i="7"/>
  <c r="G3343" i="7"/>
  <c r="F3343" i="7"/>
  <c r="I3342" i="7"/>
  <c r="H3342" i="7"/>
  <c r="G3342" i="7"/>
  <c r="F3342" i="7"/>
  <c r="I3341" i="7"/>
  <c r="H3341" i="7"/>
  <c r="G3341" i="7"/>
  <c r="F3341" i="7"/>
  <c r="D3339" i="7"/>
  <c r="C3339" i="7"/>
  <c r="B3339" i="7"/>
  <c r="H3337" i="7"/>
  <c r="G3337" i="7"/>
  <c r="E3337" i="7"/>
  <c r="E3336" i="7"/>
  <c r="E3335" i="7"/>
  <c r="I3334" i="7"/>
  <c r="H3334" i="7"/>
  <c r="G3334" i="7"/>
  <c r="F3334" i="7"/>
  <c r="D3332" i="7"/>
  <c r="C3332" i="7"/>
  <c r="B3332" i="7"/>
  <c r="A3331" i="7"/>
  <c r="H3325" i="7"/>
  <c r="G3325" i="7"/>
  <c r="E3325" i="7"/>
  <c r="E3324" i="7"/>
  <c r="E3323" i="7"/>
  <c r="E3322" i="7"/>
  <c r="I3321" i="7"/>
  <c r="H3321" i="7"/>
  <c r="G3321" i="7"/>
  <c r="F3321" i="7"/>
  <c r="I3320" i="7"/>
  <c r="H3320" i="7"/>
  <c r="G3320" i="7"/>
  <c r="F3320" i="7"/>
  <c r="I3319" i="7"/>
  <c r="H3319" i="7"/>
  <c r="G3319" i="7"/>
  <c r="F3319" i="7"/>
  <c r="D3317" i="7"/>
  <c r="C3317" i="7"/>
  <c r="B3317" i="7"/>
  <c r="H3315" i="7"/>
  <c r="G3315" i="7"/>
  <c r="E3315" i="7"/>
  <c r="E3314" i="7"/>
  <c r="E3313" i="7"/>
  <c r="I3312" i="7"/>
  <c r="H3312" i="7"/>
  <c r="G3312" i="7"/>
  <c r="F3312" i="7"/>
  <c r="D3310" i="7"/>
  <c r="C3310" i="7"/>
  <c r="B3310" i="7"/>
  <c r="A3309" i="7"/>
  <c r="H3303" i="7"/>
  <c r="G3303" i="7"/>
  <c r="E3303" i="7"/>
  <c r="E3302" i="7"/>
  <c r="E3301" i="7"/>
  <c r="I3300" i="7"/>
  <c r="H3300" i="7"/>
  <c r="G3300" i="7"/>
  <c r="F3300" i="7"/>
  <c r="D3298" i="7"/>
  <c r="C3298" i="7"/>
  <c r="B3298" i="7"/>
  <c r="H3296" i="7"/>
  <c r="G3296" i="7"/>
  <c r="E3296" i="7"/>
  <c r="E3295" i="7"/>
  <c r="E3294" i="7"/>
  <c r="E3293" i="7"/>
  <c r="I3292" i="7"/>
  <c r="H3292" i="7"/>
  <c r="G3292" i="7"/>
  <c r="F3292" i="7"/>
  <c r="I3291" i="7"/>
  <c r="H3291" i="7"/>
  <c r="G3291" i="7"/>
  <c r="F3291" i="7"/>
  <c r="I3290" i="7"/>
  <c r="H3290" i="7"/>
  <c r="G3290" i="7"/>
  <c r="F3290" i="7"/>
  <c r="D3288" i="7"/>
  <c r="C3288" i="7"/>
  <c r="B3288" i="7"/>
  <c r="H3286" i="7"/>
  <c r="G3286" i="7"/>
  <c r="E3286" i="7"/>
  <c r="E3285" i="7"/>
  <c r="E3284" i="7"/>
  <c r="E3283" i="7"/>
  <c r="I3282" i="7"/>
  <c r="H3282" i="7"/>
  <c r="G3282" i="7"/>
  <c r="F3282" i="7"/>
  <c r="I3281" i="7"/>
  <c r="H3281" i="7"/>
  <c r="G3281" i="7"/>
  <c r="F3281" i="7"/>
  <c r="I3280" i="7"/>
  <c r="H3280" i="7"/>
  <c r="G3280" i="7"/>
  <c r="F3280" i="7"/>
  <c r="D3278" i="7"/>
  <c r="C3278" i="7"/>
  <c r="B3278" i="7"/>
  <c r="I3275" i="7"/>
  <c r="H3275" i="7"/>
  <c r="G3275" i="7"/>
  <c r="F3275" i="7"/>
  <c r="D3275" i="7"/>
  <c r="C3275" i="7"/>
  <c r="B3275" i="7"/>
  <c r="I3273" i="7"/>
  <c r="H3273" i="7"/>
  <c r="G3273" i="7"/>
  <c r="F3273" i="7"/>
  <c r="E3273" i="7"/>
  <c r="D3273" i="7"/>
  <c r="C3273" i="7"/>
  <c r="B3273" i="7"/>
  <c r="H3271" i="7"/>
  <c r="G3271" i="7"/>
  <c r="E3271" i="7"/>
  <c r="E3270" i="7"/>
  <c r="E3269" i="7"/>
  <c r="E3268" i="7"/>
  <c r="I3267" i="7"/>
  <c r="H3267" i="7"/>
  <c r="G3267" i="7"/>
  <c r="F3267" i="7"/>
  <c r="I3266" i="7"/>
  <c r="H3266" i="7"/>
  <c r="G3266" i="7"/>
  <c r="F3266" i="7"/>
  <c r="I3265" i="7"/>
  <c r="H3265" i="7"/>
  <c r="G3265" i="7"/>
  <c r="F3265" i="7"/>
  <c r="D3263" i="7"/>
  <c r="C3263" i="7"/>
  <c r="B3263" i="7"/>
  <c r="H3261" i="7"/>
  <c r="G3261" i="7"/>
  <c r="E3261" i="7"/>
  <c r="E3260" i="7"/>
  <c r="E3259" i="7"/>
  <c r="E3258" i="7"/>
  <c r="I3257" i="7"/>
  <c r="H3257" i="7"/>
  <c r="G3257" i="7"/>
  <c r="F3257" i="7"/>
  <c r="I3256" i="7"/>
  <c r="H3256" i="7"/>
  <c r="G3256" i="7"/>
  <c r="F3256" i="7"/>
  <c r="I3255" i="7"/>
  <c r="H3255" i="7"/>
  <c r="G3255" i="7"/>
  <c r="F3255" i="7"/>
  <c r="I3254" i="7"/>
  <c r="H3254" i="7"/>
  <c r="G3254" i="7"/>
  <c r="F3254" i="7"/>
  <c r="D3252" i="7"/>
  <c r="C3252" i="7"/>
  <c r="B3252" i="7"/>
  <c r="H3250" i="7"/>
  <c r="G3250" i="7"/>
  <c r="E3250" i="7"/>
  <c r="E3249" i="7"/>
  <c r="E3248" i="7"/>
  <c r="I3247" i="7"/>
  <c r="H3247" i="7"/>
  <c r="G3247" i="7"/>
  <c r="F3247" i="7"/>
  <c r="D3245" i="7"/>
  <c r="C3245" i="7"/>
  <c r="B3245" i="7"/>
  <c r="A3244" i="7"/>
  <c r="H3238" i="7"/>
  <c r="G3238" i="7"/>
  <c r="E3238" i="7"/>
  <c r="E3237" i="7"/>
  <c r="E3236" i="7"/>
  <c r="I3235" i="7"/>
  <c r="H3235" i="7"/>
  <c r="G3235" i="7"/>
  <c r="F3235" i="7"/>
  <c r="D3233" i="7"/>
  <c r="C3233" i="7"/>
  <c r="B3233" i="7"/>
  <c r="I3231" i="7"/>
  <c r="H3231" i="7"/>
  <c r="G3231" i="7"/>
  <c r="F3231" i="7"/>
  <c r="E3231" i="7"/>
  <c r="D3231" i="7"/>
  <c r="C3231" i="7"/>
  <c r="B3231" i="7"/>
  <c r="H3229" i="7"/>
  <c r="G3229" i="7"/>
  <c r="E3229" i="7"/>
  <c r="E3228" i="7"/>
  <c r="E3227" i="7"/>
  <c r="E3226" i="7"/>
  <c r="I3225" i="7"/>
  <c r="H3225" i="7"/>
  <c r="G3225" i="7"/>
  <c r="F3225" i="7"/>
  <c r="I3224" i="7"/>
  <c r="H3224" i="7"/>
  <c r="G3224" i="7"/>
  <c r="F3224" i="7"/>
  <c r="I3223" i="7"/>
  <c r="H3223" i="7"/>
  <c r="G3223" i="7"/>
  <c r="F3223" i="7"/>
  <c r="I3222" i="7"/>
  <c r="H3222" i="7"/>
  <c r="G3222" i="7"/>
  <c r="F3222" i="7"/>
  <c r="D3220" i="7"/>
  <c r="C3220" i="7"/>
  <c r="B3220" i="7"/>
  <c r="H3218" i="7"/>
  <c r="G3218" i="7"/>
  <c r="E3218" i="7"/>
  <c r="E3217" i="7"/>
  <c r="E3216" i="7"/>
  <c r="I3215" i="7"/>
  <c r="H3215" i="7"/>
  <c r="G3215" i="7"/>
  <c r="F3215" i="7"/>
  <c r="D3213" i="7"/>
  <c r="C3213" i="7"/>
  <c r="B3213" i="7"/>
  <c r="H3211" i="7"/>
  <c r="G3211" i="7"/>
  <c r="E3211" i="7"/>
  <c r="E3210" i="7"/>
  <c r="E3209" i="7"/>
  <c r="I3208" i="7"/>
  <c r="H3208" i="7"/>
  <c r="G3208" i="7"/>
  <c r="F3208" i="7"/>
  <c r="D3206" i="7"/>
  <c r="C3206" i="7"/>
  <c r="B3206" i="7"/>
  <c r="H3204" i="7"/>
  <c r="G3204" i="7"/>
  <c r="E3204" i="7"/>
  <c r="E3203" i="7"/>
  <c r="E3202" i="7"/>
  <c r="E3201" i="7"/>
  <c r="I3200" i="7"/>
  <c r="H3200" i="7"/>
  <c r="G3200" i="7"/>
  <c r="F3200" i="7"/>
  <c r="I3199" i="7"/>
  <c r="H3199" i="7"/>
  <c r="G3199" i="7"/>
  <c r="F3199" i="7"/>
  <c r="I3198" i="7"/>
  <c r="H3198" i="7"/>
  <c r="G3198" i="7"/>
  <c r="F3198" i="7"/>
  <c r="D3196" i="7"/>
  <c r="C3196" i="7"/>
  <c r="B3196" i="7"/>
  <c r="H3194" i="7"/>
  <c r="G3194" i="7"/>
  <c r="E3194" i="7"/>
  <c r="E3193" i="7"/>
  <c r="E3192" i="7"/>
  <c r="E3191" i="7"/>
  <c r="I3190" i="7"/>
  <c r="H3190" i="7"/>
  <c r="G3190" i="7"/>
  <c r="F3190" i="7"/>
  <c r="I3189" i="7"/>
  <c r="H3189" i="7"/>
  <c r="G3189" i="7"/>
  <c r="F3189" i="7"/>
  <c r="I3188" i="7"/>
  <c r="H3188" i="7"/>
  <c r="G3188" i="7"/>
  <c r="F3188" i="7"/>
  <c r="D3186" i="7"/>
  <c r="C3186" i="7"/>
  <c r="B3186" i="7"/>
  <c r="I3183" i="7"/>
  <c r="H3183" i="7"/>
  <c r="G3183" i="7"/>
  <c r="F3183" i="7"/>
  <c r="D3183" i="7"/>
  <c r="C3183" i="7"/>
  <c r="B3183" i="7"/>
  <c r="I3181" i="7"/>
  <c r="H3181" i="7"/>
  <c r="G3181" i="7"/>
  <c r="F3181" i="7"/>
  <c r="E3181" i="7"/>
  <c r="D3181" i="7"/>
  <c r="C3181" i="7"/>
  <c r="B3181" i="7"/>
  <c r="H3179" i="7"/>
  <c r="G3179" i="7"/>
  <c r="E3179" i="7"/>
  <c r="E3178" i="7"/>
  <c r="E3177" i="7"/>
  <c r="E3176" i="7"/>
  <c r="I3175" i="7"/>
  <c r="H3175" i="7"/>
  <c r="G3175" i="7"/>
  <c r="F3175" i="7"/>
  <c r="I3174" i="7"/>
  <c r="H3174" i="7"/>
  <c r="G3174" i="7"/>
  <c r="F3174" i="7"/>
  <c r="I3173" i="7"/>
  <c r="H3173" i="7"/>
  <c r="G3173" i="7"/>
  <c r="F3173" i="7"/>
  <c r="D3171" i="7"/>
  <c r="C3171" i="7"/>
  <c r="B3171" i="7"/>
  <c r="H3169" i="7"/>
  <c r="G3169" i="7"/>
  <c r="E3169" i="7"/>
  <c r="E3168" i="7"/>
  <c r="E3167" i="7"/>
  <c r="E3166" i="7"/>
  <c r="I3165" i="7"/>
  <c r="H3165" i="7"/>
  <c r="G3165" i="7"/>
  <c r="F3165" i="7"/>
  <c r="I3164" i="7"/>
  <c r="H3164" i="7"/>
  <c r="G3164" i="7"/>
  <c r="F3164" i="7"/>
  <c r="I3163" i="7"/>
  <c r="H3163" i="7"/>
  <c r="G3163" i="7"/>
  <c r="F3163" i="7"/>
  <c r="I3162" i="7"/>
  <c r="H3162" i="7"/>
  <c r="G3162" i="7"/>
  <c r="F3162" i="7"/>
  <c r="D3160" i="7"/>
  <c r="C3160" i="7"/>
  <c r="B3160" i="7"/>
  <c r="H3158" i="7"/>
  <c r="G3158" i="7"/>
  <c r="E3158" i="7"/>
  <c r="E3157" i="7"/>
  <c r="E3156" i="7"/>
  <c r="I3155" i="7"/>
  <c r="H3155" i="7"/>
  <c r="G3155" i="7"/>
  <c r="F3155" i="7"/>
  <c r="D3153" i="7"/>
  <c r="C3153" i="7"/>
  <c r="B3153" i="7"/>
  <c r="A3152" i="7"/>
  <c r="H3146" i="7"/>
  <c r="G3146" i="7"/>
  <c r="E3146" i="7"/>
  <c r="E3145" i="7"/>
  <c r="E3144" i="7"/>
  <c r="E3143" i="7"/>
  <c r="I3142" i="7"/>
  <c r="H3142" i="7"/>
  <c r="F3142" i="7"/>
  <c r="D3142" i="7"/>
  <c r="C3142" i="7"/>
  <c r="B3142" i="7"/>
  <c r="I3141" i="7"/>
  <c r="H3141" i="7"/>
  <c r="G3141" i="7"/>
  <c r="F3141" i="7"/>
  <c r="I3140" i="7"/>
  <c r="H3140" i="7"/>
  <c r="G3140" i="7"/>
  <c r="F3140" i="7"/>
  <c r="I3139" i="7"/>
  <c r="H3139" i="7"/>
  <c r="G3139" i="7"/>
  <c r="F3139" i="7"/>
  <c r="I3138" i="7"/>
  <c r="H3138" i="7"/>
  <c r="G3138" i="7"/>
  <c r="F3138" i="7"/>
  <c r="E3137" i="7"/>
  <c r="D3137" i="7"/>
  <c r="C3137" i="7"/>
  <c r="B3137" i="7"/>
  <c r="H3135" i="7"/>
  <c r="G3135" i="7"/>
  <c r="E3135" i="7"/>
  <c r="E3134" i="7"/>
  <c r="E3133" i="7"/>
  <c r="E3132" i="7"/>
  <c r="I3131" i="7"/>
  <c r="H3131" i="7"/>
  <c r="G3131" i="7"/>
  <c r="F3131" i="7"/>
  <c r="I3130" i="7"/>
  <c r="H3130" i="7"/>
  <c r="G3130" i="7"/>
  <c r="F3130" i="7"/>
  <c r="I3129" i="7"/>
  <c r="H3129" i="7"/>
  <c r="G3129" i="7"/>
  <c r="F3129" i="7"/>
  <c r="E3128" i="7"/>
  <c r="D3128" i="7"/>
  <c r="C3128" i="7"/>
  <c r="B3128" i="7"/>
  <c r="A3127" i="7"/>
  <c r="H3121" i="7"/>
  <c r="G3121" i="7"/>
  <c r="E3121" i="7"/>
  <c r="E3120" i="7"/>
  <c r="E3119" i="7"/>
  <c r="E3118" i="7"/>
  <c r="I3117" i="7"/>
  <c r="H3117" i="7"/>
  <c r="F3117" i="7"/>
  <c r="D3117" i="7"/>
  <c r="C3117" i="7"/>
  <c r="B3117" i="7"/>
  <c r="I3116" i="7"/>
  <c r="H3116" i="7"/>
  <c r="G3116" i="7"/>
  <c r="F3116" i="7"/>
  <c r="I3115" i="7"/>
  <c r="H3115" i="7"/>
  <c r="G3115" i="7"/>
  <c r="F3115" i="7"/>
  <c r="I3114" i="7"/>
  <c r="H3114" i="7"/>
  <c r="G3114" i="7"/>
  <c r="F3114" i="7"/>
  <c r="I3113" i="7"/>
  <c r="H3113" i="7"/>
  <c r="G3113" i="7"/>
  <c r="F3113" i="7"/>
  <c r="E3112" i="7"/>
  <c r="D3112" i="7"/>
  <c r="C3112" i="7"/>
  <c r="B3112" i="7"/>
  <c r="H3110" i="7"/>
  <c r="G3110" i="7"/>
  <c r="E3110" i="7"/>
  <c r="E3109" i="7"/>
  <c r="E3108" i="7"/>
  <c r="E3107" i="7"/>
  <c r="I3106" i="7"/>
  <c r="H3106" i="7"/>
  <c r="G3106" i="7"/>
  <c r="F3106" i="7"/>
  <c r="I3105" i="7"/>
  <c r="H3105" i="7"/>
  <c r="G3105" i="7"/>
  <c r="F3105" i="7"/>
  <c r="I3104" i="7"/>
  <c r="H3104" i="7"/>
  <c r="G3104" i="7"/>
  <c r="F3104" i="7"/>
  <c r="E3103" i="7"/>
  <c r="D3103" i="7"/>
  <c r="C3103" i="7"/>
  <c r="B3103" i="7"/>
  <c r="A3102" i="7"/>
  <c r="H3096" i="7"/>
  <c r="G3096" i="7"/>
  <c r="E3096" i="7"/>
  <c r="E3095" i="7"/>
  <c r="E3094" i="7"/>
  <c r="E3093" i="7"/>
  <c r="I3092" i="7"/>
  <c r="H3092" i="7"/>
  <c r="F3092" i="7"/>
  <c r="D3092" i="7"/>
  <c r="C3092" i="7"/>
  <c r="B3092" i="7"/>
  <c r="I3091" i="7"/>
  <c r="H3091" i="7"/>
  <c r="G3091" i="7"/>
  <c r="F3091" i="7"/>
  <c r="I3090" i="7"/>
  <c r="H3090" i="7"/>
  <c r="G3090" i="7"/>
  <c r="F3090" i="7"/>
  <c r="I3089" i="7"/>
  <c r="H3089" i="7"/>
  <c r="G3089" i="7"/>
  <c r="F3089" i="7"/>
  <c r="I3088" i="7"/>
  <c r="H3088" i="7"/>
  <c r="G3088" i="7"/>
  <c r="F3088" i="7"/>
  <c r="E3087" i="7"/>
  <c r="D3087" i="7"/>
  <c r="C3087" i="7"/>
  <c r="B3087" i="7"/>
  <c r="H3085" i="7"/>
  <c r="G3085" i="7"/>
  <c r="E3085" i="7"/>
  <c r="E3084" i="7"/>
  <c r="E3083" i="7"/>
  <c r="E3082" i="7"/>
  <c r="I3081" i="7"/>
  <c r="H3081" i="7"/>
  <c r="G3081" i="7"/>
  <c r="F3081" i="7"/>
  <c r="I3080" i="7"/>
  <c r="H3080" i="7"/>
  <c r="G3080" i="7"/>
  <c r="F3080" i="7"/>
  <c r="I3079" i="7"/>
  <c r="H3079" i="7"/>
  <c r="G3079" i="7"/>
  <c r="F3079" i="7"/>
  <c r="E3078" i="7"/>
  <c r="D3078" i="7"/>
  <c r="C3078" i="7"/>
  <c r="B3078" i="7"/>
  <c r="A3077" i="7"/>
  <c r="H3071" i="7"/>
  <c r="G3071" i="7"/>
  <c r="E3071" i="7"/>
  <c r="E3070" i="7"/>
  <c r="E3069" i="7"/>
  <c r="E3068" i="7"/>
  <c r="I3067" i="7"/>
  <c r="H3067" i="7"/>
  <c r="F3067" i="7"/>
  <c r="D3067" i="7"/>
  <c r="C3067" i="7"/>
  <c r="B3067" i="7"/>
  <c r="I3066" i="7"/>
  <c r="H3066" i="7"/>
  <c r="G3066" i="7"/>
  <c r="F3066" i="7"/>
  <c r="I3065" i="7"/>
  <c r="H3065" i="7"/>
  <c r="G3065" i="7"/>
  <c r="F3065" i="7"/>
  <c r="I3064" i="7"/>
  <c r="H3064" i="7"/>
  <c r="G3064" i="7"/>
  <c r="F3064" i="7"/>
  <c r="I3063" i="7"/>
  <c r="H3063" i="7"/>
  <c r="G3063" i="7"/>
  <c r="F3063" i="7"/>
  <c r="E3062" i="7"/>
  <c r="D3062" i="7"/>
  <c r="C3062" i="7"/>
  <c r="B3062" i="7"/>
  <c r="H3060" i="7"/>
  <c r="G3060" i="7"/>
  <c r="E3060" i="7"/>
  <c r="E3059" i="7"/>
  <c r="E3058" i="7"/>
  <c r="E3057" i="7"/>
  <c r="I3056" i="7"/>
  <c r="H3056" i="7"/>
  <c r="G3056" i="7"/>
  <c r="F3056" i="7"/>
  <c r="I3055" i="7"/>
  <c r="H3055" i="7"/>
  <c r="G3055" i="7"/>
  <c r="F3055" i="7"/>
  <c r="I3054" i="7"/>
  <c r="H3054" i="7"/>
  <c r="G3054" i="7"/>
  <c r="F3054" i="7"/>
  <c r="E3053" i="7"/>
  <c r="D3053" i="7"/>
  <c r="C3053" i="7"/>
  <c r="B3053" i="7"/>
  <c r="A3052" i="7"/>
  <c r="H3046" i="7"/>
  <c r="G3046" i="7"/>
  <c r="E3046" i="7"/>
  <c r="E3045" i="7"/>
  <c r="E3044" i="7"/>
  <c r="E3043" i="7"/>
  <c r="I3042" i="7"/>
  <c r="H3042" i="7"/>
  <c r="F3042" i="7"/>
  <c r="D3042" i="7"/>
  <c r="C3042" i="7"/>
  <c r="B3042" i="7"/>
  <c r="I3041" i="7"/>
  <c r="H3041" i="7"/>
  <c r="G3041" i="7"/>
  <c r="F3041" i="7"/>
  <c r="I3040" i="7"/>
  <c r="H3040" i="7"/>
  <c r="G3040" i="7"/>
  <c r="F3040" i="7"/>
  <c r="I3039" i="7"/>
  <c r="H3039" i="7"/>
  <c r="G3039" i="7"/>
  <c r="F3039" i="7"/>
  <c r="I3038" i="7"/>
  <c r="H3038" i="7"/>
  <c r="G3038" i="7"/>
  <c r="F3038" i="7"/>
  <c r="E3037" i="7"/>
  <c r="D3037" i="7"/>
  <c r="C3037" i="7"/>
  <c r="B3037" i="7"/>
  <c r="H3035" i="7"/>
  <c r="G3035" i="7"/>
  <c r="E3035" i="7"/>
  <c r="E3034" i="7"/>
  <c r="E3033" i="7"/>
  <c r="E3032" i="7"/>
  <c r="I3031" i="7"/>
  <c r="H3031" i="7"/>
  <c r="G3031" i="7"/>
  <c r="F3031" i="7"/>
  <c r="I3030" i="7"/>
  <c r="H3030" i="7"/>
  <c r="G3030" i="7"/>
  <c r="F3030" i="7"/>
  <c r="I3029" i="7"/>
  <c r="H3029" i="7"/>
  <c r="G3029" i="7"/>
  <c r="F3029" i="7"/>
  <c r="E3028" i="7"/>
  <c r="D3028" i="7"/>
  <c r="C3028" i="7"/>
  <c r="B3028" i="7"/>
  <c r="A3027" i="7"/>
  <c r="H3021" i="7"/>
  <c r="G3021" i="7"/>
  <c r="E3021" i="7"/>
  <c r="E3020" i="7"/>
  <c r="E3019" i="7"/>
  <c r="E3018" i="7"/>
  <c r="I3017" i="7"/>
  <c r="H3017" i="7"/>
  <c r="F3017" i="7"/>
  <c r="D3017" i="7"/>
  <c r="C3017" i="7"/>
  <c r="B3017" i="7"/>
  <c r="I3016" i="7"/>
  <c r="H3016" i="7"/>
  <c r="G3016" i="7"/>
  <c r="F3016" i="7"/>
  <c r="I3015" i="7"/>
  <c r="H3015" i="7"/>
  <c r="G3015" i="7"/>
  <c r="F3015" i="7"/>
  <c r="I3014" i="7"/>
  <c r="H3014" i="7"/>
  <c r="G3014" i="7"/>
  <c r="F3014" i="7"/>
  <c r="I3013" i="7"/>
  <c r="H3013" i="7"/>
  <c r="G3013" i="7"/>
  <c r="F3013" i="7"/>
  <c r="E3012" i="7"/>
  <c r="D3012" i="7"/>
  <c r="C3012" i="7"/>
  <c r="B3012" i="7"/>
  <c r="H3010" i="7"/>
  <c r="G3010" i="7"/>
  <c r="E3010" i="7"/>
  <c r="E3009" i="7"/>
  <c r="E3008" i="7"/>
  <c r="E3007" i="7"/>
  <c r="I3006" i="7"/>
  <c r="H3006" i="7"/>
  <c r="G3006" i="7"/>
  <c r="F3006" i="7"/>
  <c r="I3005" i="7"/>
  <c r="H3005" i="7"/>
  <c r="G3005" i="7"/>
  <c r="F3005" i="7"/>
  <c r="I3004" i="7"/>
  <c r="H3004" i="7"/>
  <c r="G3004" i="7"/>
  <c r="F3004" i="7"/>
  <c r="E3003" i="7"/>
  <c r="D3003" i="7"/>
  <c r="C3003" i="7"/>
  <c r="B3003" i="7"/>
  <c r="A3002" i="7"/>
  <c r="H2996" i="7"/>
  <c r="G2996" i="7"/>
  <c r="E2996" i="7"/>
  <c r="E2995" i="7"/>
  <c r="E2994" i="7"/>
  <c r="I2993" i="7"/>
  <c r="H2993" i="7"/>
  <c r="G2993" i="7"/>
  <c r="F2993" i="7"/>
  <c r="D2991" i="7"/>
  <c r="C2991" i="7"/>
  <c r="B2991" i="7"/>
  <c r="H2989" i="7"/>
  <c r="G2989" i="7"/>
  <c r="E2989" i="7"/>
  <c r="E2988" i="7"/>
  <c r="E2987" i="7"/>
  <c r="E2986" i="7"/>
  <c r="I2985" i="7"/>
  <c r="H2985" i="7"/>
  <c r="G2985" i="7"/>
  <c r="F2985" i="7"/>
  <c r="I2984" i="7"/>
  <c r="H2984" i="7"/>
  <c r="G2984" i="7"/>
  <c r="F2984" i="7"/>
  <c r="I2983" i="7"/>
  <c r="H2983" i="7"/>
  <c r="G2983" i="7"/>
  <c r="F2983" i="7"/>
  <c r="D2981" i="7"/>
  <c r="C2981" i="7"/>
  <c r="B2981" i="7"/>
  <c r="H2979" i="7"/>
  <c r="G2979" i="7"/>
  <c r="E2979" i="7"/>
  <c r="E2978" i="7"/>
  <c r="E2977" i="7"/>
  <c r="E2976" i="7"/>
  <c r="I2975" i="7"/>
  <c r="H2975" i="7"/>
  <c r="G2975" i="7"/>
  <c r="F2975" i="7"/>
  <c r="I2974" i="7"/>
  <c r="H2974" i="7"/>
  <c r="G2974" i="7"/>
  <c r="F2974" i="7"/>
  <c r="I2973" i="7"/>
  <c r="H2973" i="7"/>
  <c r="G2973" i="7"/>
  <c r="F2973" i="7"/>
  <c r="D2971" i="7"/>
  <c r="C2971" i="7"/>
  <c r="B2971" i="7"/>
  <c r="I2968" i="7"/>
  <c r="H2968" i="7"/>
  <c r="G2968" i="7"/>
  <c r="F2968" i="7"/>
  <c r="D2968" i="7"/>
  <c r="C2968" i="7"/>
  <c r="B2968" i="7"/>
  <c r="I2966" i="7"/>
  <c r="H2966" i="7"/>
  <c r="G2966" i="7"/>
  <c r="F2966" i="7"/>
  <c r="E2966" i="7"/>
  <c r="D2966" i="7"/>
  <c r="C2966" i="7"/>
  <c r="B2966" i="7"/>
  <c r="H2964" i="7"/>
  <c r="G2964" i="7"/>
  <c r="E2964" i="7"/>
  <c r="E2963" i="7"/>
  <c r="E2962" i="7"/>
  <c r="E2961" i="7"/>
  <c r="I2960" i="7"/>
  <c r="H2960" i="7"/>
  <c r="G2960" i="7"/>
  <c r="F2960" i="7"/>
  <c r="I2959" i="7"/>
  <c r="H2959" i="7"/>
  <c r="G2959" i="7"/>
  <c r="F2959" i="7"/>
  <c r="I2958" i="7"/>
  <c r="H2958" i="7"/>
  <c r="G2958" i="7"/>
  <c r="F2958" i="7"/>
  <c r="D2956" i="7"/>
  <c r="C2956" i="7"/>
  <c r="B2956" i="7"/>
  <c r="H2954" i="7"/>
  <c r="G2954" i="7"/>
  <c r="E2954" i="7"/>
  <c r="E2953" i="7"/>
  <c r="E2952" i="7"/>
  <c r="E2951" i="7"/>
  <c r="I2950" i="7"/>
  <c r="H2950" i="7"/>
  <c r="G2950" i="7"/>
  <c r="F2950" i="7"/>
  <c r="I2949" i="7"/>
  <c r="H2949" i="7"/>
  <c r="G2949" i="7"/>
  <c r="F2949" i="7"/>
  <c r="I2948" i="7"/>
  <c r="H2948" i="7"/>
  <c r="G2948" i="7"/>
  <c r="F2948" i="7"/>
  <c r="I2947" i="7"/>
  <c r="H2947" i="7"/>
  <c r="G2947" i="7"/>
  <c r="F2947" i="7"/>
  <c r="D2945" i="7"/>
  <c r="C2945" i="7"/>
  <c r="B2945" i="7"/>
  <c r="H2943" i="7"/>
  <c r="G2943" i="7"/>
  <c r="E2943" i="7"/>
  <c r="E2942" i="7"/>
  <c r="E2941" i="7"/>
  <c r="I2940" i="7"/>
  <c r="H2940" i="7"/>
  <c r="G2940" i="7"/>
  <c r="F2940" i="7"/>
  <c r="D2938" i="7"/>
  <c r="C2938" i="7"/>
  <c r="B2938" i="7"/>
  <c r="A2937" i="7"/>
  <c r="H2931" i="7"/>
  <c r="G2931" i="7"/>
  <c r="E2931" i="7"/>
  <c r="E2930" i="7"/>
  <c r="E2929" i="7"/>
  <c r="I2928" i="7"/>
  <c r="H2928" i="7"/>
  <c r="G2928" i="7"/>
  <c r="F2928" i="7"/>
  <c r="D2926" i="7"/>
  <c r="C2926" i="7"/>
  <c r="B2926" i="7"/>
  <c r="H2924" i="7"/>
  <c r="G2924" i="7"/>
  <c r="E2924" i="7"/>
  <c r="E2923" i="7"/>
  <c r="E2922" i="7"/>
  <c r="E2921" i="7"/>
  <c r="I2920" i="7"/>
  <c r="H2920" i="7"/>
  <c r="G2920" i="7"/>
  <c r="F2920" i="7"/>
  <c r="I2919" i="7"/>
  <c r="H2919" i="7"/>
  <c r="G2919" i="7"/>
  <c r="F2919" i="7"/>
  <c r="I2918" i="7"/>
  <c r="H2918" i="7"/>
  <c r="G2918" i="7"/>
  <c r="F2918" i="7"/>
  <c r="D2916" i="7"/>
  <c r="C2916" i="7"/>
  <c r="B2916" i="7"/>
  <c r="H2914" i="7"/>
  <c r="G2914" i="7"/>
  <c r="E2914" i="7"/>
  <c r="E2913" i="7"/>
  <c r="E2912" i="7"/>
  <c r="E2911" i="7"/>
  <c r="I2910" i="7"/>
  <c r="H2910" i="7"/>
  <c r="G2910" i="7"/>
  <c r="F2910" i="7"/>
  <c r="I2909" i="7"/>
  <c r="H2909" i="7"/>
  <c r="G2909" i="7"/>
  <c r="F2909" i="7"/>
  <c r="I2908" i="7"/>
  <c r="H2908" i="7"/>
  <c r="G2908" i="7"/>
  <c r="F2908" i="7"/>
  <c r="D2906" i="7"/>
  <c r="C2906" i="7"/>
  <c r="B2906" i="7"/>
  <c r="I2903" i="7"/>
  <c r="H2903" i="7"/>
  <c r="G2903" i="7"/>
  <c r="F2903" i="7"/>
  <c r="D2903" i="7"/>
  <c r="C2903" i="7"/>
  <c r="B2903" i="7"/>
  <c r="I2901" i="7"/>
  <c r="H2901" i="7"/>
  <c r="G2901" i="7"/>
  <c r="F2901" i="7"/>
  <c r="E2901" i="7"/>
  <c r="D2901" i="7"/>
  <c r="C2901" i="7"/>
  <c r="B2901" i="7"/>
  <c r="H2899" i="7"/>
  <c r="G2899" i="7"/>
  <c r="E2899" i="7"/>
  <c r="E2898" i="7"/>
  <c r="E2897" i="7"/>
  <c r="E2896" i="7"/>
  <c r="I2895" i="7"/>
  <c r="H2895" i="7"/>
  <c r="G2895" i="7"/>
  <c r="F2895" i="7"/>
  <c r="I2894" i="7"/>
  <c r="H2894" i="7"/>
  <c r="G2894" i="7"/>
  <c r="F2894" i="7"/>
  <c r="I2893" i="7"/>
  <c r="H2893" i="7"/>
  <c r="G2893" i="7"/>
  <c r="F2893" i="7"/>
  <c r="D2891" i="7"/>
  <c r="C2891" i="7"/>
  <c r="B2891" i="7"/>
  <c r="H2889" i="7"/>
  <c r="G2889" i="7"/>
  <c r="E2889" i="7"/>
  <c r="E2888" i="7"/>
  <c r="E2887" i="7"/>
  <c r="E2886" i="7"/>
  <c r="I2885" i="7"/>
  <c r="H2885" i="7"/>
  <c r="G2885" i="7"/>
  <c r="F2885" i="7"/>
  <c r="I2884" i="7"/>
  <c r="H2884" i="7"/>
  <c r="G2884" i="7"/>
  <c r="F2884" i="7"/>
  <c r="I2883" i="7"/>
  <c r="H2883" i="7"/>
  <c r="G2883" i="7"/>
  <c r="F2883" i="7"/>
  <c r="I2882" i="7"/>
  <c r="H2882" i="7"/>
  <c r="G2882" i="7"/>
  <c r="F2882" i="7"/>
  <c r="D2880" i="7"/>
  <c r="C2880" i="7"/>
  <c r="B2880" i="7"/>
  <c r="H2878" i="7"/>
  <c r="G2878" i="7"/>
  <c r="E2878" i="7"/>
  <c r="E2877" i="7"/>
  <c r="E2876" i="7"/>
  <c r="I2875" i="7"/>
  <c r="H2875" i="7"/>
  <c r="G2875" i="7"/>
  <c r="F2875" i="7"/>
  <c r="D2873" i="7"/>
  <c r="C2873" i="7"/>
  <c r="B2873" i="7"/>
  <c r="A2872" i="7"/>
  <c r="H2866" i="7"/>
  <c r="G2866" i="7"/>
  <c r="E2866" i="7"/>
  <c r="E2865" i="7"/>
  <c r="E2864" i="7"/>
  <c r="I2863" i="7"/>
  <c r="H2863" i="7"/>
  <c r="G2863" i="7"/>
  <c r="F2863" i="7"/>
  <c r="D2861" i="7"/>
  <c r="C2861" i="7"/>
  <c r="B2861" i="7"/>
  <c r="H2859" i="7"/>
  <c r="G2859" i="7"/>
  <c r="E2859" i="7"/>
  <c r="E2858" i="7"/>
  <c r="E2857" i="7"/>
  <c r="E2856" i="7"/>
  <c r="I2855" i="7"/>
  <c r="H2855" i="7"/>
  <c r="G2855" i="7"/>
  <c r="F2855" i="7"/>
  <c r="I2854" i="7"/>
  <c r="H2854" i="7"/>
  <c r="G2854" i="7"/>
  <c r="F2854" i="7"/>
  <c r="I2853" i="7"/>
  <c r="H2853" i="7"/>
  <c r="G2853" i="7"/>
  <c r="F2853" i="7"/>
  <c r="D2851" i="7"/>
  <c r="C2851" i="7"/>
  <c r="B2851" i="7"/>
  <c r="H2849" i="7"/>
  <c r="G2849" i="7"/>
  <c r="E2849" i="7"/>
  <c r="E2848" i="7"/>
  <c r="E2847" i="7"/>
  <c r="E2846" i="7"/>
  <c r="I2845" i="7"/>
  <c r="H2845" i="7"/>
  <c r="G2845" i="7"/>
  <c r="F2845" i="7"/>
  <c r="I2844" i="7"/>
  <c r="H2844" i="7"/>
  <c r="G2844" i="7"/>
  <c r="F2844" i="7"/>
  <c r="I2843" i="7"/>
  <c r="H2843" i="7"/>
  <c r="G2843" i="7"/>
  <c r="F2843" i="7"/>
  <c r="D2841" i="7"/>
  <c r="C2841" i="7"/>
  <c r="B2841" i="7"/>
  <c r="I2838" i="7"/>
  <c r="H2838" i="7"/>
  <c r="G2838" i="7"/>
  <c r="F2838" i="7"/>
  <c r="D2838" i="7"/>
  <c r="C2838" i="7"/>
  <c r="B2838" i="7"/>
  <c r="I2836" i="7"/>
  <c r="H2836" i="7"/>
  <c r="G2836" i="7"/>
  <c r="F2836" i="7"/>
  <c r="E2836" i="7"/>
  <c r="D2836" i="7"/>
  <c r="C2836" i="7"/>
  <c r="B2836" i="7"/>
  <c r="H2834" i="7"/>
  <c r="G2834" i="7"/>
  <c r="E2834" i="7"/>
  <c r="E2833" i="7"/>
  <c r="E2832" i="7"/>
  <c r="E2831" i="7"/>
  <c r="I2830" i="7"/>
  <c r="H2830" i="7"/>
  <c r="G2830" i="7"/>
  <c r="F2830" i="7"/>
  <c r="I2829" i="7"/>
  <c r="H2829" i="7"/>
  <c r="G2829" i="7"/>
  <c r="F2829" i="7"/>
  <c r="I2828" i="7"/>
  <c r="H2828" i="7"/>
  <c r="G2828" i="7"/>
  <c r="F2828" i="7"/>
  <c r="D2826" i="7"/>
  <c r="C2826" i="7"/>
  <c r="B2826" i="7"/>
  <c r="H2824" i="7"/>
  <c r="G2824" i="7"/>
  <c r="E2824" i="7"/>
  <c r="E2823" i="7"/>
  <c r="E2822" i="7"/>
  <c r="E2821" i="7"/>
  <c r="I2820" i="7"/>
  <c r="H2820" i="7"/>
  <c r="G2820" i="7"/>
  <c r="F2820" i="7"/>
  <c r="I2819" i="7"/>
  <c r="H2819" i="7"/>
  <c r="G2819" i="7"/>
  <c r="F2819" i="7"/>
  <c r="I2818" i="7"/>
  <c r="H2818" i="7"/>
  <c r="G2818" i="7"/>
  <c r="F2818" i="7"/>
  <c r="I2817" i="7"/>
  <c r="H2817" i="7"/>
  <c r="G2817" i="7"/>
  <c r="F2817" i="7"/>
  <c r="D2815" i="7"/>
  <c r="C2815" i="7"/>
  <c r="B2815" i="7"/>
  <c r="H2813" i="7"/>
  <c r="G2813" i="7"/>
  <c r="E2813" i="7"/>
  <c r="E2812" i="7"/>
  <c r="E2811" i="7"/>
  <c r="I2810" i="7"/>
  <c r="H2810" i="7"/>
  <c r="G2810" i="7"/>
  <c r="F2810" i="7"/>
  <c r="D2808" i="7"/>
  <c r="C2808" i="7"/>
  <c r="B2808" i="7"/>
  <c r="A2807" i="7"/>
  <c r="H2801" i="7"/>
  <c r="G2801" i="7"/>
  <c r="E2801" i="7"/>
  <c r="E2800" i="7"/>
  <c r="E2799" i="7"/>
  <c r="I2798" i="7"/>
  <c r="H2798" i="7"/>
  <c r="G2798" i="7"/>
  <c r="F2798" i="7"/>
  <c r="D2796" i="7"/>
  <c r="C2796" i="7"/>
  <c r="B2796" i="7"/>
  <c r="H2794" i="7"/>
  <c r="G2794" i="7"/>
  <c r="E2794" i="7"/>
  <c r="E2793" i="7"/>
  <c r="E2792" i="7"/>
  <c r="I2791" i="7"/>
  <c r="H2791" i="7"/>
  <c r="G2791" i="7"/>
  <c r="F2791" i="7"/>
  <c r="D2789" i="7"/>
  <c r="C2789" i="7"/>
  <c r="B2789" i="7"/>
  <c r="I2787" i="7"/>
  <c r="H2787" i="7"/>
  <c r="G2787" i="7"/>
  <c r="F2787" i="7"/>
  <c r="E2787" i="7"/>
  <c r="D2787" i="7"/>
  <c r="C2787" i="7"/>
  <c r="B2787" i="7"/>
  <c r="H2785" i="7"/>
  <c r="G2785" i="7"/>
  <c r="E2785" i="7"/>
  <c r="E2784" i="7"/>
  <c r="E2783" i="7"/>
  <c r="E2782" i="7"/>
  <c r="I2781" i="7"/>
  <c r="H2781" i="7"/>
  <c r="G2781" i="7"/>
  <c r="F2781" i="7"/>
  <c r="I2780" i="7"/>
  <c r="H2780" i="7"/>
  <c r="G2780" i="7"/>
  <c r="F2780" i="7"/>
  <c r="I2779" i="7"/>
  <c r="H2779" i="7"/>
  <c r="G2779" i="7"/>
  <c r="F2779" i="7"/>
  <c r="I2778" i="7"/>
  <c r="H2778" i="7"/>
  <c r="G2778" i="7"/>
  <c r="F2778" i="7"/>
  <c r="D2776" i="7"/>
  <c r="C2776" i="7"/>
  <c r="B2776" i="7"/>
  <c r="H2774" i="7"/>
  <c r="G2774" i="7"/>
  <c r="E2774" i="7"/>
  <c r="E2773" i="7"/>
  <c r="E2772" i="7"/>
  <c r="E2771" i="7"/>
  <c r="I2770" i="7"/>
  <c r="H2770" i="7"/>
  <c r="G2770" i="7"/>
  <c r="F2770" i="7"/>
  <c r="I2769" i="7"/>
  <c r="H2769" i="7"/>
  <c r="G2769" i="7"/>
  <c r="F2769" i="7"/>
  <c r="I2768" i="7"/>
  <c r="H2768" i="7"/>
  <c r="G2768" i="7"/>
  <c r="F2768" i="7"/>
  <c r="I2767" i="7"/>
  <c r="H2767" i="7"/>
  <c r="G2767" i="7"/>
  <c r="F2767" i="7"/>
  <c r="D2765" i="7"/>
  <c r="C2765" i="7"/>
  <c r="B2765" i="7"/>
  <c r="H2763" i="7"/>
  <c r="G2763" i="7"/>
  <c r="E2763" i="7"/>
  <c r="E2762" i="7"/>
  <c r="E2761" i="7"/>
  <c r="I2760" i="7"/>
  <c r="H2760" i="7"/>
  <c r="G2760" i="7"/>
  <c r="F2760" i="7"/>
  <c r="D2758" i="7"/>
  <c r="C2758" i="7"/>
  <c r="B2758" i="7"/>
  <c r="H2756" i="7"/>
  <c r="G2756" i="7"/>
  <c r="E2756" i="7"/>
  <c r="E2755" i="7"/>
  <c r="E2754" i="7"/>
  <c r="E2753" i="7"/>
  <c r="I2752" i="7"/>
  <c r="H2752" i="7"/>
  <c r="G2752" i="7"/>
  <c r="F2752" i="7"/>
  <c r="I2751" i="7"/>
  <c r="H2751" i="7"/>
  <c r="G2751" i="7"/>
  <c r="F2751" i="7"/>
  <c r="I2750" i="7"/>
  <c r="H2750" i="7"/>
  <c r="G2750" i="7"/>
  <c r="F2750" i="7"/>
  <c r="D2748" i="7"/>
  <c r="C2748" i="7"/>
  <c r="B2748" i="7"/>
  <c r="H2746" i="7"/>
  <c r="G2746" i="7"/>
  <c r="E2746" i="7"/>
  <c r="E2745" i="7"/>
  <c r="E2744" i="7"/>
  <c r="E2743" i="7"/>
  <c r="I2742" i="7"/>
  <c r="H2742" i="7"/>
  <c r="G2742" i="7"/>
  <c r="F2742" i="7"/>
  <c r="I2741" i="7"/>
  <c r="H2741" i="7"/>
  <c r="G2741" i="7"/>
  <c r="F2741" i="7"/>
  <c r="I2740" i="7"/>
  <c r="H2740" i="7"/>
  <c r="G2740" i="7"/>
  <c r="F2740" i="7"/>
  <c r="D2738" i="7"/>
  <c r="C2738" i="7"/>
  <c r="B2738" i="7"/>
  <c r="I2735" i="7"/>
  <c r="H2735" i="7"/>
  <c r="G2735" i="7"/>
  <c r="F2735" i="7"/>
  <c r="D2735" i="7"/>
  <c r="C2735" i="7"/>
  <c r="B2735" i="7"/>
  <c r="I2733" i="7"/>
  <c r="H2733" i="7"/>
  <c r="G2733" i="7"/>
  <c r="F2733" i="7"/>
  <c r="E2733" i="7"/>
  <c r="D2733" i="7"/>
  <c r="C2733" i="7"/>
  <c r="B2733" i="7"/>
  <c r="H2731" i="7"/>
  <c r="G2731" i="7"/>
  <c r="E2731" i="7"/>
  <c r="E2730" i="7"/>
  <c r="E2729" i="7"/>
  <c r="E2728" i="7"/>
  <c r="I2727" i="7"/>
  <c r="H2727" i="7"/>
  <c r="G2727" i="7"/>
  <c r="F2727" i="7"/>
  <c r="I2726" i="7"/>
  <c r="H2726" i="7"/>
  <c r="G2726" i="7"/>
  <c r="F2726" i="7"/>
  <c r="I2725" i="7"/>
  <c r="H2725" i="7"/>
  <c r="G2725" i="7"/>
  <c r="F2725" i="7"/>
  <c r="D2723" i="7"/>
  <c r="C2723" i="7"/>
  <c r="B2723" i="7"/>
  <c r="H2721" i="7"/>
  <c r="G2721" i="7"/>
  <c r="E2721" i="7"/>
  <c r="E2720" i="7"/>
  <c r="E2719" i="7"/>
  <c r="E2718" i="7"/>
  <c r="I2717" i="7"/>
  <c r="H2717" i="7"/>
  <c r="G2717" i="7"/>
  <c r="F2717" i="7"/>
  <c r="I2716" i="7"/>
  <c r="H2716" i="7"/>
  <c r="G2716" i="7"/>
  <c r="F2716" i="7"/>
  <c r="I2715" i="7"/>
  <c r="H2715" i="7"/>
  <c r="G2715" i="7"/>
  <c r="F2715" i="7"/>
  <c r="I2714" i="7"/>
  <c r="H2714" i="7"/>
  <c r="G2714" i="7"/>
  <c r="F2714" i="7"/>
  <c r="D2712" i="7"/>
  <c r="C2712" i="7"/>
  <c r="B2712" i="7"/>
  <c r="H2710" i="7"/>
  <c r="G2710" i="7"/>
  <c r="E2710" i="7"/>
  <c r="E2709" i="7"/>
  <c r="E2708" i="7"/>
  <c r="I2707" i="7"/>
  <c r="H2707" i="7"/>
  <c r="G2707" i="7"/>
  <c r="F2707" i="7"/>
  <c r="D2705" i="7"/>
  <c r="C2705" i="7"/>
  <c r="B2705" i="7"/>
  <c r="A2704" i="7"/>
  <c r="H2698" i="7"/>
  <c r="G2698" i="7"/>
  <c r="E2698" i="7"/>
  <c r="E2697" i="7"/>
  <c r="E2696" i="7"/>
  <c r="I2695" i="7"/>
  <c r="H2695" i="7"/>
  <c r="G2695" i="7"/>
  <c r="F2695" i="7"/>
  <c r="D2693" i="7"/>
  <c r="C2693" i="7"/>
  <c r="B2693" i="7"/>
  <c r="I2691" i="7"/>
  <c r="H2691" i="7"/>
  <c r="G2691" i="7"/>
  <c r="F2691" i="7"/>
  <c r="E2691" i="7"/>
  <c r="D2691" i="7"/>
  <c r="C2691" i="7"/>
  <c r="B2691" i="7"/>
  <c r="H2689" i="7"/>
  <c r="G2689" i="7"/>
  <c r="E2689" i="7"/>
  <c r="E2688" i="7"/>
  <c r="E2687" i="7"/>
  <c r="E2686" i="7"/>
  <c r="I2685" i="7"/>
  <c r="H2685" i="7"/>
  <c r="G2685" i="7"/>
  <c r="F2685" i="7"/>
  <c r="I2684" i="7"/>
  <c r="H2684" i="7"/>
  <c r="G2684" i="7"/>
  <c r="F2684" i="7"/>
  <c r="I2683" i="7"/>
  <c r="H2683" i="7"/>
  <c r="G2683" i="7"/>
  <c r="F2683" i="7"/>
  <c r="I2682" i="7"/>
  <c r="H2682" i="7"/>
  <c r="G2682" i="7"/>
  <c r="F2682" i="7"/>
  <c r="D2680" i="7"/>
  <c r="C2680" i="7"/>
  <c r="B2680" i="7"/>
  <c r="H2678" i="7"/>
  <c r="G2678" i="7"/>
  <c r="E2678" i="7"/>
  <c r="E2677" i="7"/>
  <c r="E2676" i="7"/>
  <c r="E2675" i="7"/>
  <c r="I2674" i="7"/>
  <c r="H2674" i="7"/>
  <c r="G2674" i="7"/>
  <c r="F2674" i="7"/>
  <c r="I2673" i="7"/>
  <c r="H2673" i="7"/>
  <c r="G2673" i="7"/>
  <c r="F2673" i="7"/>
  <c r="I2672" i="7"/>
  <c r="H2672" i="7"/>
  <c r="G2672" i="7"/>
  <c r="F2672" i="7"/>
  <c r="I2671" i="7"/>
  <c r="H2671" i="7"/>
  <c r="G2671" i="7"/>
  <c r="F2671" i="7"/>
  <c r="D2669" i="7"/>
  <c r="C2669" i="7"/>
  <c r="B2669" i="7"/>
  <c r="H2667" i="7"/>
  <c r="G2667" i="7"/>
  <c r="E2667" i="7"/>
  <c r="E2666" i="7"/>
  <c r="E2665" i="7"/>
  <c r="I2664" i="7"/>
  <c r="H2664" i="7"/>
  <c r="G2664" i="7"/>
  <c r="F2664" i="7"/>
  <c r="D2662" i="7"/>
  <c r="C2662" i="7"/>
  <c r="B2662" i="7"/>
  <c r="H2660" i="7"/>
  <c r="G2660" i="7"/>
  <c r="E2660" i="7"/>
  <c r="E2659" i="7"/>
  <c r="E2658" i="7"/>
  <c r="E2657" i="7"/>
  <c r="I2656" i="7"/>
  <c r="H2656" i="7"/>
  <c r="G2656" i="7"/>
  <c r="F2656" i="7"/>
  <c r="I2655" i="7"/>
  <c r="H2655" i="7"/>
  <c r="G2655" i="7"/>
  <c r="F2655" i="7"/>
  <c r="I2654" i="7"/>
  <c r="H2654" i="7"/>
  <c r="G2654" i="7"/>
  <c r="F2654" i="7"/>
  <c r="D2652" i="7"/>
  <c r="C2652" i="7"/>
  <c r="B2652" i="7"/>
  <c r="H2650" i="7"/>
  <c r="G2650" i="7"/>
  <c r="E2650" i="7"/>
  <c r="E2649" i="7"/>
  <c r="E2648" i="7"/>
  <c r="E2647" i="7"/>
  <c r="I2646" i="7"/>
  <c r="H2646" i="7"/>
  <c r="G2646" i="7"/>
  <c r="F2646" i="7"/>
  <c r="I2645" i="7"/>
  <c r="H2645" i="7"/>
  <c r="G2645" i="7"/>
  <c r="F2645" i="7"/>
  <c r="I2644" i="7"/>
  <c r="H2644" i="7"/>
  <c r="G2644" i="7"/>
  <c r="F2644" i="7"/>
  <c r="D2642" i="7"/>
  <c r="C2642" i="7"/>
  <c r="B2642" i="7"/>
  <c r="I2639" i="7"/>
  <c r="H2639" i="7"/>
  <c r="G2639" i="7"/>
  <c r="F2639" i="7"/>
  <c r="D2639" i="7"/>
  <c r="C2639" i="7"/>
  <c r="B2639" i="7"/>
  <c r="I2637" i="7"/>
  <c r="H2637" i="7"/>
  <c r="G2637" i="7"/>
  <c r="F2637" i="7"/>
  <c r="E2637" i="7"/>
  <c r="D2637" i="7"/>
  <c r="C2637" i="7"/>
  <c r="B2637" i="7"/>
  <c r="H2635" i="7"/>
  <c r="G2635" i="7"/>
  <c r="E2635" i="7"/>
  <c r="E2634" i="7"/>
  <c r="E2633" i="7"/>
  <c r="E2632" i="7"/>
  <c r="I2631" i="7"/>
  <c r="H2631" i="7"/>
  <c r="G2631" i="7"/>
  <c r="F2631" i="7"/>
  <c r="I2630" i="7"/>
  <c r="H2630" i="7"/>
  <c r="G2630" i="7"/>
  <c r="F2630" i="7"/>
  <c r="I2629" i="7"/>
  <c r="H2629" i="7"/>
  <c r="G2629" i="7"/>
  <c r="F2629" i="7"/>
  <c r="D2627" i="7"/>
  <c r="C2627" i="7"/>
  <c r="B2627" i="7"/>
  <c r="H2625" i="7"/>
  <c r="G2625" i="7"/>
  <c r="E2625" i="7"/>
  <c r="E2624" i="7"/>
  <c r="E2623" i="7"/>
  <c r="E2622" i="7"/>
  <c r="I2621" i="7"/>
  <c r="H2621" i="7"/>
  <c r="G2621" i="7"/>
  <c r="F2621" i="7"/>
  <c r="I2620" i="7"/>
  <c r="H2620" i="7"/>
  <c r="G2620" i="7"/>
  <c r="F2620" i="7"/>
  <c r="I2619" i="7"/>
  <c r="H2619" i="7"/>
  <c r="G2619" i="7"/>
  <c r="F2619" i="7"/>
  <c r="I2618" i="7"/>
  <c r="H2618" i="7"/>
  <c r="G2618" i="7"/>
  <c r="F2618" i="7"/>
  <c r="D2616" i="7"/>
  <c r="C2616" i="7"/>
  <c r="B2616" i="7"/>
  <c r="H2614" i="7"/>
  <c r="G2614" i="7"/>
  <c r="E2614" i="7"/>
  <c r="E2613" i="7"/>
  <c r="E2612" i="7"/>
  <c r="I2611" i="7"/>
  <c r="H2611" i="7"/>
  <c r="G2611" i="7"/>
  <c r="F2611" i="7"/>
  <c r="D2609" i="7"/>
  <c r="C2609" i="7"/>
  <c r="B2609" i="7"/>
  <c r="A2608" i="7"/>
  <c r="H2602" i="7"/>
  <c r="G2602" i="7"/>
  <c r="E2602" i="7"/>
  <c r="E2601" i="7"/>
  <c r="E2600" i="7"/>
  <c r="I2599" i="7"/>
  <c r="H2599" i="7"/>
  <c r="G2599" i="7"/>
  <c r="F2599" i="7"/>
  <c r="D2597" i="7"/>
  <c r="C2597" i="7"/>
  <c r="B2597" i="7"/>
  <c r="H2595" i="7"/>
  <c r="G2595" i="7"/>
  <c r="E2595" i="7"/>
  <c r="E2594" i="7"/>
  <c r="E2593" i="7"/>
  <c r="E2592" i="7"/>
  <c r="I2591" i="7"/>
  <c r="H2591" i="7"/>
  <c r="G2591" i="7"/>
  <c r="F2591" i="7"/>
  <c r="I2590" i="7"/>
  <c r="H2590" i="7"/>
  <c r="G2590" i="7"/>
  <c r="F2590" i="7"/>
  <c r="I2589" i="7"/>
  <c r="H2589" i="7"/>
  <c r="G2589" i="7"/>
  <c r="F2589" i="7"/>
  <c r="D2587" i="7"/>
  <c r="C2587" i="7"/>
  <c r="B2587" i="7"/>
  <c r="H2585" i="7"/>
  <c r="G2585" i="7"/>
  <c r="E2585" i="7"/>
  <c r="E2584" i="7"/>
  <c r="E2583" i="7"/>
  <c r="E2582" i="7"/>
  <c r="I2581" i="7"/>
  <c r="H2581" i="7"/>
  <c r="G2581" i="7"/>
  <c r="F2581" i="7"/>
  <c r="I2580" i="7"/>
  <c r="H2580" i="7"/>
  <c r="G2580" i="7"/>
  <c r="F2580" i="7"/>
  <c r="I2579" i="7"/>
  <c r="H2579" i="7"/>
  <c r="G2579" i="7"/>
  <c r="F2579" i="7"/>
  <c r="D2577" i="7"/>
  <c r="C2577" i="7"/>
  <c r="B2577" i="7"/>
  <c r="I2574" i="7"/>
  <c r="H2574" i="7"/>
  <c r="G2574" i="7"/>
  <c r="F2574" i="7"/>
  <c r="D2574" i="7"/>
  <c r="C2574" i="7"/>
  <c r="B2574" i="7"/>
  <c r="I2572" i="7"/>
  <c r="H2572" i="7"/>
  <c r="G2572" i="7"/>
  <c r="F2572" i="7"/>
  <c r="E2572" i="7"/>
  <c r="D2572" i="7"/>
  <c r="C2572" i="7"/>
  <c r="B2572" i="7"/>
  <c r="H2570" i="7"/>
  <c r="G2570" i="7"/>
  <c r="E2570" i="7"/>
  <c r="E2569" i="7"/>
  <c r="E2568" i="7"/>
  <c r="E2567" i="7"/>
  <c r="I2566" i="7"/>
  <c r="H2566" i="7"/>
  <c r="G2566" i="7"/>
  <c r="F2566" i="7"/>
  <c r="I2565" i="7"/>
  <c r="H2565" i="7"/>
  <c r="G2565" i="7"/>
  <c r="F2565" i="7"/>
  <c r="I2564" i="7"/>
  <c r="H2564" i="7"/>
  <c r="G2564" i="7"/>
  <c r="F2564" i="7"/>
  <c r="D2562" i="7"/>
  <c r="C2562" i="7"/>
  <c r="B2562" i="7"/>
  <c r="H2560" i="7"/>
  <c r="G2560" i="7"/>
  <c r="E2560" i="7"/>
  <c r="E2559" i="7"/>
  <c r="E2558" i="7"/>
  <c r="E2557" i="7"/>
  <c r="I2556" i="7"/>
  <c r="H2556" i="7"/>
  <c r="G2556" i="7"/>
  <c r="F2556" i="7"/>
  <c r="I2555" i="7"/>
  <c r="H2555" i="7"/>
  <c r="G2555" i="7"/>
  <c r="F2555" i="7"/>
  <c r="I2554" i="7"/>
  <c r="H2554" i="7"/>
  <c r="G2554" i="7"/>
  <c r="F2554" i="7"/>
  <c r="I2553" i="7"/>
  <c r="H2553" i="7"/>
  <c r="G2553" i="7"/>
  <c r="F2553" i="7"/>
  <c r="D2551" i="7"/>
  <c r="C2551" i="7"/>
  <c r="B2551" i="7"/>
  <c r="H2549" i="7"/>
  <c r="G2549" i="7"/>
  <c r="E2549" i="7"/>
  <c r="E2548" i="7"/>
  <c r="E2547" i="7"/>
  <c r="I2546" i="7"/>
  <c r="H2546" i="7"/>
  <c r="G2546" i="7"/>
  <c r="F2546" i="7"/>
  <c r="D2544" i="7"/>
  <c r="C2544" i="7"/>
  <c r="B2544" i="7"/>
  <c r="A2543" i="7"/>
  <c r="H2537" i="7"/>
  <c r="G2537" i="7"/>
  <c r="E2537" i="7"/>
  <c r="E2536" i="7"/>
  <c r="E2535" i="7"/>
  <c r="I2534" i="7"/>
  <c r="H2534" i="7"/>
  <c r="G2534" i="7"/>
  <c r="F2534" i="7"/>
  <c r="D2532" i="7"/>
  <c r="C2532" i="7"/>
  <c r="B2532" i="7"/>
  <c r="H2530" i="7"/>
  <c r="G2530" i="7"/>
  <c r="E2530" i="7"/>
  <c r="E2529" i="7"/>
  <c r="E2528" i="7"/>
  <c r="E2527" i="7"/>
  <c r="I2526" i="7"/>
  <c r="H2526" i="7"/>
  <c r="G2526" i="7"/>
  <c r="F2526" i="7"/>
  <c r="I2525" i="7"/>
  <c r="H2525" i="7"/>
  <c r="G2525" i="7"/>
  <c r="F2525" i="7"/>
  <c r="I2524" i="7"/>
  <c r="H2524" i="7"/>
  <c r="G2524" i="7"/>
  <c r="F2524" i="7"/>
  <c r="D2522" i="7"/>
  <c r="C2522" i="7"/>
  <c r="B2522" i="7"/>
  <c r="H2520" i="7"/>
  <c r="G2520" i="7"/>
  <c r="E2520" i="7"/>
  <c r="E2519" i="7"/>
  <c r="E2518" i="7"/>
  <c r="E2517" i="7"/>
  <c r="I2516" i="7"/>
  <c r="H2516" i="7"/>
  <c r="G2516" i="7"/>
  <c r="F2516" i="7"/>
  <c r="I2515" i="7"/>
  <c r="H2515" i="7"/>
  <c r="G2515" i="7"/>
  <c r="F2515" i="7"/>
  <c r="I2514" i="7"/>
  <c r="H2514" i="7"/>
  <c r="G2514" i="7"/>
  <c r="F2514" i="7"/>
  <c r="D2512" i="7"/>
  <c r="C2512" i="7"/>
  <c r="B2512" i="7"/>
  <c r="I2509" i="7"/>
  <c r="H2509" i="7"/>
  <c r="G2509" i="7"/>
  <c r="F2509" i="7"/>
  <c r="D2509" i="7"/>
  <c r="C2509" i="7"/>
  <c r="B2509" i="7"/>
  <c r="I2507" i="7"/>
  <c r="H2507" i="7"/>
  <c r="G2507" i="7"/>
  <c r="F2507" i="7"/>
  <c r="E2507" i="7"/>
  <c r="D2507" i="7"/>
  <c r="C2507" i="7"/>
  <c r="B2507" i="7"/>
  <c r="H2505" i="7"/>
  <c r="G2505" i="7"/>
  <c r="E2505" i="7"/>
  <c r="E2504" i="7"/>
  <c r="E2503" i="7"/>
  <c r="E2502" i="7"/>
  <c r="I2501" i="7"/>
  <c r="H2501" i="7"/>
  <c r="G2501" i="7"/>
  <c r="F2501" i="7"/>
  <c r="I2500" i="7"/>
  <c r="H2500" i="7"/>
  <c r="G2500" i="7"/>
  <c r="F2500" i="7"/>
  <c r="I2499" i="7"/>
  <c r="H2499" i="7"/>
  <c r="G2499" i="7"/>
  <c r="F2499" i="7"/>
  <c r="D2497" i="7"/>
  <c r="C2497" i="7"/>
  <c r="B2497" i="7"/>
  <c r="H2495" i="7"/>
  <c r="G2495" i="7"/>
  <c r="E2495" i="7"/>
  <c r="E2494" i="7"/>
  <c r="E2493" i="7"/>
  <c r="E2492" i="7"/>
  <c r="I2491" i="7"/>
  <c r="H2491" i="7"/>
  <c r="G2491" i="7"/>
  <c r="F2491" i="7"/>
  <c r="I2490" i="7"/>
  <c r="H2490" i="7"/>
  <c r="G2490" i="7"/>
  <c r="F2490" i="7"/>
  <c r="I2489" i="7"/>
  <c r="H2489" i="7"/>
  <c r="G2489" i="7"/>
  <c r="F2489" i="7"/>
  <c r="I2488" i="7"/>
  <c r="H2488" i="7"/>
  <c r="G2488" i="7"/>
  <c r="F2488" i="7"/>
  <c r="D2486" i="7"/>
  <c r="C2486" i="7"/>
  <c r="B2486" i="7"/>
  <c r="H2484" i="7"/>
  <c r="G2484" i="7"/>
  <c r="E2484" i="7"/>
  <c r="E2483" i="7"/>
  <c r="E2482" i="7"/>
  <c r="I2481" i="7"/>
  <c r="H2481" i="7"/>
  <c r="G2481" i="7"/>
  <c r="F2481" i="7"/>
  <c r="D2479" i="7"/>
  <c r="C2479" i="7"/>
  <c r="B2479" i="7"/>
  <c r="A2478" i="7"/>
  <c r="H2472" i="7"/>
  <c r="G2472" i="7"/>
  <c r="E2472" i="7"/>
  <c r="E2471" i="7"/>
  <c r="E2470" i="7"/>
  <c r="I2469" i="7"/>
  <c r="H2469" i="7"/>
  <c r="G2469" i="7"/>
  <c r="F2469" i="7"/>
  <c r="D2467" i="7"/>
  <c r="C2467" i="7"/>
  <c r="B2467" i="7"/>
  <c r="H2465" i="7"/>
  <c r="G2465" i="7"/>
  <c r="E2465" i="7"/>
  <c r="E2464" i="7"/>
  <c r="E2463" i="7"/>
  <c r="E2462" i="7"/>
  <c r="I2461" i="7"/>
  <c r="H2461" i="7"/>
  <c r="G2461" i="7"/>
  <c r="F2461" i="7"/>
  <c r="I2460" i="7"/>
  <c r="H2460" i="7"/>
  <c r="G2460" i="7"/>
  <c r="F2460" i="7"/>
  <c r="I2459" i="7"/>
  <c r="H2459" i="7"/>
  <c r="G2459" i="7"/>
  <c r="F2459" i="7"/>
  <c r="D2457" i="7"/>
  <c r="C2457" i="7"/>
  <c r="B2457" i="7"/>
  <c r="H2455" i="7"/>
  <c r="G2455" i="7"/>
  <c r="E2455" i="7"/>
  <c r="E2454" i="7"/>
  <c r="E2453" i="7"/>
  <c r="E2452" i="7"/>
  <c r="I2451" i="7"/>
  <c r="H2451" i="7"/>
  <c r="G2451" i="7"/>
  <c r="F2451" i="7"/>
  <c r="I2450" i="7"/>
  <c r="H2450" i="7"/>
  <c r="G2450" i="7"/>
  <c r="F2450" i="7"/>
  <c r="I2449" i="7"/>
  <c r="H2449" i="7"/>
  <c r="G2449" i="7"/>
  <c r="F2449" i="7"/>
  <c r="D2447" i="7"/>
  <c r="C2447" i="7"/>
  <c r="B2447" i="7"/>
  <c r="I2444" i="7"/>
  <c r="H2444" i="7"/>
  <c r="G2444" i="7"/>
  <c r="F2444" i="7"/>
  <c r="D2444" i="7"/>
  <c r="C2444" i="7"/>
  <c r="B2444" i="7"/>
  <c r="I2442" i="7"/>
  <c r="H2442" i="7"/>
  <c r="G2442" i="7"/>
  <c r="F2442" i="7"/>
  <c r="E2442" i="7"/>
  <c r="D2442" i="7"/>
  <c r="C2442" i="7"/>
  <c r="B2442" i="7"/>
  <c r="H2440" i="7"/>
  <c r="G2440" i="7"/>
  <c r="E2440" i="7"/>
  <c r="E2439" i="7"/>
  <c r="E2438" i="7"/>
  <c r="E2437" i="7"/>
  <c r="I2436" i="7"/>
  <c r="H2436" i="7"/>
  <c r="G2436" i="7"/>
  <c r="F2436" i="7"/>
  <c r="I2435" i="7"/>
  <c r="H2435" i="7"/>
  <c r="G2435" i="7"/>
  <c r="F2435" i="7"/>
  <c r="I2434" i="7"/>
  <c r="H2434" i="7"/>
  <c r="G2434" i="7"/>
  <c r="F2434" i="7"/>
  <c r="D2432" i="7"/>
  <c r="C2432" i="7"/>
  <c r="B2432" i="7"/>
  <c r="H2430" i="7"/>
  <c r="G2430" i="7"/>
  <c r="E2430" i="7"/>
  <c r="E2429" i="7"/>
  <c r="E2428" i="7"/>
  <c r="E2427" i="7"/>
  <c r="I2426" i="7"/>
  <c r="H2426" i="7"/>
  <c r="G2426" i="7"/>
  <c r="F2426" i="7"/>
  <c r="I2425" i="7"/>
  <c r="H2425" i="7"/>
  <c r="G2425" i="7"/>
  <c r="F2425" i="7"/>
  <c r="I2424" i="7"/>
  <c r="H2424" i="7"/>
  <c r="G2424" i="7"/>
  <c r="F2424" i="7"/>
  <c r="I2423" i="7"/>
  <c r="H2423" i="7"/>
  <c r="G2423" i="7"/>
  <c r="F2423" i="7"/>
  <c r="D2421" i="7"/>
  <c r="C2421" i="7"/>
  <c r="B2421" i="7"/>
  <c r="H2419" i="7"/>
  <c r="G2419" i="7"/>
  <c r="E2419" i="7"/>
  <c r="E2418" i="7"/>
  <c r="E2417" i="7"/>
  <c r="I2416" i="7"/>
  <c r="H2416" i="7"/>
  <c r="G2416" i="7"/>
  <c r="F2416" i="7"/>
  <c r="D2414" i="7"/>
  <c r="C2414" i="7"/>
  <c r="B2414" i="7"/>
  <c r="A2413" i="7"/>
  <c r="H2407" i="7"/>
  <c r="G2407" i="7"/>
  <c r="E2407" i="7"/>
  <c r="E2406" i="7"/>
  <c r="E2405" i="7"/>
  <c r="I2404" i="7"/>
  <c r="H2404" i="7"/>
  <c r="G2404" i="7"/>
  <c r="F2404" i="7"/>
  <c r="D2402" i="7"/>
  <c r="C2402" i="7"/>
  <c r="B2402" i="7"/>
  <c r="H2400" i="7"/>
  <c r="G2400" i="7"/>
  <c r="E2400" i="7"/>
  <c r="E2399" i="7"/>
  <c r="E2398" i="7"/>
  <c r="E2397" i="7"/>
  <c r="I2396" i="7"/>
  <c r="H2396" i="7"/>
  <c r="G2396" i="7"/>
  <c r="F2396" i="7"/>
  <c r="I2395" i="7"/>
  <c r="H2395" i="7"/>
  <c r="G2395" i="7"/>
  <c r="F2395" i="7"/>
  <c r="I2394" i="7"/>
  <c r="H2394" i="7"/>
  <c r="G2394" i="7"/>
  <c r="F2394" i="7"/>
  <c r="D2392" i="7"/>
  <c r="C2392" i="7"/>
  <c r="B2392" i="7"/>
  <c r="H2390" i="7"/>
  <c r="G2390" i="7"/>
  <c r="E2390" i="7"/>
  <c r="E2389" i="7"/>
  <c r="E2388" i="7"/>
  <c r="E2387" i="7"/>
  <c r="I2386" i="7"/>
  <c r="H2386" i="7"/>
  <c r="G2386" i="7"/>
  <c r="F2386" i="7"/>
  <c r="I2385" i="7"/>
  <c r="H2385" i="7"/>
  <c r="G2385" i="7"/>
  <c r="F2385" i="7"/>
  <c r="I2384" i="7"/>
  <c r="H2384" i="7"/>
  <c r="G2384" i="7"/>
  <c r="F2384" i="7"/>
  <c r="D2382" i="7"/>
  <c r="C2382" i="7"/>
  <c r="B2382" i="7"/>
  <c r="I2379" i="7"/>
  <c r="H2379" i="7"/>
  <c r="G2379" i="7"/>
  <c r="F2379" i="7"/>
  <c r="D2379" i="7"/>
  <c r="C2379" i="7"/>
  <c r="B2379" i="7"/>
  <c r="I2377" i="7"/>
  <c r="H2377" i="7"/>
  <c r="G2377" i="7"/>
  <c r="F2377" i="7"/>
  <c r="E2377" i="7"/>
  <c r="D2377" i="7"/>
  <c r="C2377" i="7"/>
  <c r="B2377" i="7"/>
  <c r="H2375" i="7"/>
  <c r="G2375" i="7"/>
  <c r="E2375" i="7"/>
  <c r="E2374" i="7"/>
  <c r="E2373" i="7"/>
  <c r="E2372" i="7"/>
  <c r="I2371" i="7"/>
  <c r="H2371" i="7"/>
  <c r="G2371" i="7"/>
  <c r="F2371" i="7"/>
  <c r="I2370" i="7"/>
  <c r="H2370" i="7"/>
  <c r="G2370" i="7"/>
  <c r="F2370" i="7"/>
  <c r="I2369" i="7"/>
  <c r="H2369" i="7"/>
  <c r="G2369" i="7"/>
  <c r="F2369" i="7"/>
  <c r="D2367" i="7"/>
  <c r="C2367" i="7"/>
  <c r="B2367" i="7"/>
  <c r="H2365" i="7"/>
  <c r="G2365" i="7"/>
  <c r="E2365" i="7"/>
  <c r="E2364" i="7"/>
  <c r="E2363" i="7"/>
  <c r="E2362" i="7"/>
  <c r="I2361" i="7"/>
  <c r="H2361" i="7"/>
  <c r="G2361" i="7"/>
  <c r="F2361" i="7"/>
  <c r="I2360" i="7"/>
  <c r="H2360" i="7"/>
  <c r="G2360" i="7"/>
  <c r="F2360" i="7"/>
  <c r="I2359" i="7"/>
  <c r="H2359" i="7"/>
  <c r="G2359" i="7"/>
  <c r="F2359" i="7"/>
  <c r="I2358" i="7"/>
  <c r="H2358" i="7"/>
  <c r="G2358" i="7"/>
  <c r="F2358" i="7"/>
  <c r="D2356" i="7"/>
  <c r="C2356" i="7"/>
  <c r="B2356" i="7"/>
  <c r="H2354" i="7"/>
  <c r="G2354" i="7"/>
  <c r="E2354" i="7"/>
  <c r="E2353" i="7"/>
  <c r="E2352" i="7"/>
  <c r="I2351" i="7"/>
  <c r="H2351" i="7"/>
  <c r="G2351" i="7"/>
  <c r="F2351" i="7"/>
  <c r="D2349" i="7"/>
  <c r="C2349" i="7"/>
  <c r="B2349" i="7"/>
  <c r="A2348" i="7"/>
  <c r="H2342" i="7"/>
  <c r="G2342" i="7"/>
  <c r="E2342" i="7"/>
  <c r="E2341" i="7"/>
  <c r="E2340" i="7"/>
  <c r="I2339" i="7"/>
  <c r="H2339" i="7"/>
  <c r="G2339" i="7"/>
  <c r="F2339" i="7"/>
  <c r="D2337" i="7"/>
  <c r="C2337" i="7"/>
  <c r="B2337" i="7"/>
  <c r="H2335" i="7"/>
  <c r="G2335" i="7"/>
  <c r="E2335" i="7"/>
  <c r="E2334" i="7"/>
  <c r="E2333" i="7"/>
  <c r="E2332" i="7"/>
  <c r="I2331" i="7"/>
  <c r="H2331" i="7"/>
  <c r="G2331" i="7"/>
  <c r="F2331" i="7"/>
  <c r="I2330" i="7"/>
  <c r="H2330" i="7"/>
  <c r="G2330" i="7"/>
  <c r="F2330" i="7"/>
  <c r="I2329" i="7"/>
  <c r="H2329" i="7"/>
  <c r="G2329" i="7"/>
  <c r="F2329" i="7"/>
  <c r="D2327" i="7"/>
  <c r="C2327" i="7"/>
  <c r="B2327" i="7"/>
  <c r="H2325" i="7"/>
  <c r="G2325" i="7"/>
  <c r="E2325" i="7"/>
  <c r="E2324" i="7"/>
  <c r="E2323" i="7"/>
  <c r="E2322" i="7"/>
  <c r="I2321" i="7"/>
  <c r="H2321" i="7"/>
  <c r="G2321" i="7"/>
  <c r="F2321" i="7"/>
  <c r="I2320" i="7"/>
  <c r="H2320" i="7"/>
  <c r="G2320" i="7"/>
  <c r="F2320" i="7"/>
  <c r="I2319" i="7"/>
  <c r="H2319" i="7"/>
  <c r="G2319" i="7"/>
  <c r="F2319" i="7"/>
  <c r="D2317" i="7"/>
  <c r="C2317" i="7"/>
  <c r="B2317" i="7"/>
  <c r="I2314" i="7"/>
  <c r="H2314" i="7"/>
  <c r="G2314" i="7"/>
  <c r="F2314" i="7"/>
  <c r="D2314" i="7"/>
  <c r="C2314" i="7"/>
  <c r="B2314" i="7"/>
  <c r="I2312" i="7"/>
  <c r="H2312" i="7"/>
  <c r="G2312" i="7"/>
  <c r="F2312" i="7"/>
  <c r="E2312" i="7"/>
  <c r="D2312" i="7"/>
  <c r="C2312" i="7"/>
  <c r="B2312" i="7"/>
  <c r="H2310" i="7"/>
  <c r="G2310" i="7"/>
  <c r="E2310" i="7"/>
  <c r="E2309" i="7"/>
  <c r="E2308" i="7"/>
  <c r="E2307" i="7"/>
  <c r="I2306" i="7"/>
  <c r="H2306" i="7"/>
  <c r="G2306" i="7"/>
  <c r="F2306" i="7"/>
  <c r="I2305" i="7"/>
  <c r="H2305" i="7"/>
  <c r="G2305" i="7"/>
  <c r="F2305" i="7"/>
  <c r="I2304" i="7"/>
  <c r="H2304" i="7"/>
  <c r="G2304" i="7"/>
  <c r="F2304" i="7"/>
  <c r="D2302" i="7"/>
  <c r="C2302" i="7"/>
  <c r="B2302" i="7"/>
  <c r="H2300" i="7"/>
  <c r="G2300" i="7"/>
  <c r="E2300" i="7"/>
  <c r="E2299" i="7"/>
  <c r="E2298" i="7"/>
  <c r="E2297" i="7"/>
  <c r="I2296" i="7"/>
  <c r="H2296" i="7"/>
  <c r="G2296" i="7"/>
  <c r="F2296" i="7"/>
  <c r="I2295" i="7"/>
  <c r="H2295" i="7"/>
  <c r="G2295" i="7"/>
  <c r="F2295" i="7"/>
  <c r="I2294" i="7"/>
  <c r="H2294" i="7"/>
  <c r="G2294" i="7"/>
  <c r="F2294" i="7"/>
  <c r="I2293" i="7"/>
  <c r="H2293" i="7"/>
  <c r="G2293" i="7"/>
  <c r="F2293" i="7"/>
  <c r="D2291" i="7"/>
  <c r="C2291" i="7"/>
  <c r="B2291" i="7"/>
  <c r="H2289" i="7"/>
  <c r="G2289" i="7"/>
  <c r="E2289" i="7"/>
  <c r="E2288" i="7"/>
  <c r="E2287" i="7"/>
  <c r="I2286" i="7"/>
  <c r="H2286" i="7"/>
  <c r="G2286" i="7"/>
  <c r="F2286" i="7"/>
  <c r="D2284" i="7"/>
  <c r="C2284" i="7"/>
  <c r="B2284" i="7"/>
  <c r="A2283" i="7"/>
  <c r="H2277" i="7"/>
  <c r="G2277" i="7"/>
  <c r="E2277" i="7"/>
  <c r="E2276" i="7"/>
  <c r="E2275" i="7"/>
  <c r="I2274" i="7"/>
  <c r="H2274" i="7"/>
  <c r="G2274" i="7"/>
  <c r="F2274" i="7"/>
  <c r="D2272" i="7"/>
  <c r="C2272" i="7"/>
  <c r="B2272" i="7"/>
  <c r="H2270" i="7"/>
  <c r="G2270" i="7"/>
  <c r="E2270" i="7"/>
  <c r="E2269" i="7"/>
  <c r="E2268" i="7"/>
  <c r="E2267" i="7"/>
  <c r="I2266" i="7"/>
  <c r="H2266" i="7"/>
  <c r="G2266" i="7"/>
  <c r="F2266" i="7"/>
  <c r="I2265" i="7"/>
  <c r="H2265" i="7"/>
  <c r="G2265" i="7"/>
  <c r="F2265" i="7"/>
  <c r="I2264" i="7"/>
  <c r="H2264" i="7"/>
  <c r="G2264" i="7"/>
  <c r="F2264" i="7"/>
  <c r="D2262" i="7"/>
  <c r="C2262" i="7"/>
  <c r="B2262" i="7"/>
  <c r="H2260" i="7"/>
  <c r="G2260" i="7"/>
  <c r="E2260" i="7"/>
  <c r="E2259" i="7"/>
  <c r="E2258" i="7"/>
  <c r="E2257" i="7"/>
  <c r="I2256" i="7"/>
  <c r="H2256" i="7"/>
  <c r="G2256" i="7"/>
  <c r="F2256" i="7"/>
  <c r="I2255" i="7"/>
  <c r="H2255" i="7"/>
  <c r="G2255" i="7"/>
  <c r="F2255" i="7"/>
  <c r="I2254" i="7"/>
  <c r="H2254" i="7"/>
  <c r="G2254" i="7"/>
  <c r="F2254" i="7"/>
  <c r="D2252" i="7"/>
  <c r="C2252" i="7"/>
  <c r="B2252" i="7"/>
  <c r="I2249" i="7"/>
  <c r="H2249" i="7"/>
  <c r="G2249" i="7"/>
  <c r="F2249" i="7"/>
  <c r="D2249" i="7"/>
  <c r="C2249" i="7"/>
  <c r="B2249" i="7"/>
  <c r="I2247" i="7"/>
  <c r="H2247" i="7"/>
  <c r="G2247" i="7"/>
  <c r="F2247" i="7"/>
  <c r="E2247" i="7"/>
  <c r="D2247" i="7"/>
  <c r="C2247" i="7"/>
  <c r="B2247" i="7"/>
  <c r="H2245" i="7"/>
  <c r="G2245" i="7"/>
  <c r="E2245" i="7"/>
  <c r="E2244" i="7"/>
  <c r="E2243" i="7"/>
  <c r="E2242" i="7"/>
  <c r="I2241" i="7"/>
  <c r="H2241" i="7"/>
  <c r="G2241" i="7"/>
  <c r="F2241" i="7"/>
  <c r="I2240" i="7"/>
  <c r="H2240" i="7"/>
  <c r="G2240" i="7"/>
  <c r="F2240" i="7"/>
  <c r="I2239" i="7"/>
  <c r="H2239" i="7"/>
  <c r="G2239" i="7"/>
  <c r="F2239" i="7"/>
  <c r="D2237" i="7"/>
  <c r="C2237" i="7"/>
  <c r="B2237" i="7"/>
  <c r="H2235" i="7"/>
  <c r="G2235" i="7"/>
  <c r="E2235" i="7"/>
  <c r="E2234" i="7"/>
  <c r="E2233" i="7"/>
  <c r="E2232" i="7"/>
  <c r="I2231" i="7"/>
  <c r="H2231" i="7"/>
  <c r="G2231" i="7"/>
  <c r="F2231" i="7"/>
  <c r="I2230" i="7"/>
  <c r="H2230" i="7"/>
  <c r="G2230" i="7"/>
  <c r="F2230" i="7"/>
  <c r="I2229" i="7"/>
  <c r="H2229" i="7"/>
  <c r="G2229" i="7"/>
  <c r="F2229" i="7"/>
  <c r="I2228" i="7"/>
  <c r="H2228" i="7"/>
  <c r="G2228" i="7"/>
  <c r="F2228" i="7"/>
  <c r="D2226" i="7"/>
  <c r="C2226" i="7"/>
  <c r="B2226" i="7"/>
  <c r="H2224" i="7"/>
  <c r="G2224" i="7"/>
  <c r="E2224" i="7"/>
  <c r="E2223" i="7"/>
  <c r="E2222" i="7"/>
  <c r="I2221" i="7"/>
  <c r="H2221" i="7"/>
  <c r="G2221" i="7"/>
  <c r="F2221" i="7"/>
  <c r="D2219" i="7"/>
  <c r="C2219" i="7"/>
  <c r="B2219" i="7"/>
  <c r="A2218" i="7"/>
  <c r="H2212" i="7"/>
  <c r="G2212" i="7"/>
  <c r="E2212" i="7"/>
  <c r="E2211" i="7"/>
  <c r="E2210" i="7"/>
  <c r="I2209" i="7"/>
  <c r="H2209" i="7"/>
  <c r="G2209" i="7"/>
  <c r="F2209" i="7"/>
  <c r="D2207" i="7"/>
  <c r="C2207" i="7"/>
  <c r="B2207" i="7"/>
  <c r="H2205" i="7"/>
  <c r="G2205" i="7"/>
  <c r="E2205" i="7"/>
  <c r="E2204" i="7"/>
  <c r="E2203" i="7"/>
  <c r="E2202" i="7"/>
  <c r="I2201" i="7"/>
  <c r="H2201" i="7"/>
  <c r="G2201" i="7"/>
  <c r="F2201" i="7"/>
  <c r="I2200" i="7"/>
  <c r="H2200" i="7"/>
  <c r="G2200" i="7"/>
  <c r="F2200" i="7"/>
  <c r="I2199" i="7"/>
  <c r="H2199" i="7"/>
  <c r="G2199" i="7"/>
  <c r="F2199" i="7"/>
  <c r="D2197" i="7"/>
  <c r="C2197" i="7"/>
  <c r="B2197" i="7"/>
  <c r="H2195" i="7"/>
  <c r="G2195" i="7"/>
  <c r="E2195" i="7"/>
  <c r="E2194" i="7"/>
  <c r="E2193" i="7"/>
  <c r="E2192" i="7"/>
  <c r="I2191" i="7"/>
  <c r="H2191" i="7"/>
  <c r="G2191" i="7"/>
  <c r="F2191" i="7"/>
  <c r="I2190" i="7"/>
  <c r="H2190" i="7"/>
  <c r="G2190" i="7"/>
  <c r="F2190" i="7"/>
  <c r="I2189" i="7"/>
  <c r="H2189" i="7"/>
  <c r="G2189" i="7"/>
  <c r="F2189" i="7"/>
  <c r="D2187" i="7"/>
  <c r="C2187" i="7"/>
  <c r="B2187" i="7"/>
  <c r="I2184" i="7"/>
  <c r="H2184" i="7"/>
  <c r="G2184" i="7"/>
  <c r="F2184" i="7"/>
  <c r="D2184" i="7"/>
  <c r="C2184" i="7"/>
  <c r="B2184" i="7"/>
  <c r="I2182" i="7"/>
  <c r="H2182" i="7"/>
  <c r="G2182" i="7"/>
  <c r="F2182" i="7"/>
  <c r="E2182" i="7"/>
  <c r="D2182" i="7"/>
  <c r="C2182" i="7"/>
  <c r="B2182" i="7"/>
  <c r="H2180" i="7"/>
  <c r="G2180" i="7"/>
  <c r="E2180" i="7"/>
  <c r="E2179" i="7"/>
  <c r="E2178" i="7"/>
  <c r="E2177" i="7"/>
  <c r="I2176" i="7"/>
  <c r="H2176" i="7"/>
  <c r="G2176" i="7"/>
  <c r="F2176" i="7"/>
  <c r="I2175" i="7"/>
  <c r="H2175" i="7"/>
  <c r="G2175" i="7"/>
  <c r="F2175" i="7"/>
  <c r="I2174" i="7"/>
  <c r="H2174" i="7"/>
  <c r="G2174" i="7"/>
  <c r="F2174" i="7"/>
  <c r="D2172" i="7"/>
  <c r="C2172" i="7"/>
  <c r="B2172" i="7"/>
  <c r="H2170" i="7"/>
  <c r="G2170" i="7"/>
  <c r="E2170" i="7"/>
  <c r="E2169" i="7"/>
  <c r="E2168" i="7"/>
  <c r="E2167" i="7"/>
  <c r="I2166" i="7"/>
  <c r="H2166" i="7"/>
  <c r="G2166" i="7"/>
  <c r="F2166" i="7"/>
  <c r="I2165" i="7"/>
  <c r="H2165" i="7"/>
  <c r="G2165" i="7"/>
  <c r="F2165" i="7"/>
  <c r="I2164" i="7"/>
  <c r="H2164" i="7"/>
  <c r="G2164" i="7"/>
  <c r="F2164" i="7"/>
  <c r="I2163" i="7"/>
  <c r="H2163" i="7"/>
  <c r="G2163" i="7"/>
  <c r="F2163" i="7"/>
  <c r="D2161" i="7"/>
  <c r="C2161" i="7"/>
  <c r="B2161" i="7"/>
  <c r="H2159" i="7"/>
  <c r="G2159" i="7"/>
  <c r="E2159" i="7"/>
  <c r="E2158" i="7"/>
  <c r="E2157" i="7"/>
  <c r="I2156" i="7"/>
  <c r="H2156" i="7"/>
  <c r="G2156" i="7"/>
  <c r="F2156" i="7"/>
  <c r="D2154" i="7"/>
  <c r="C2154" i="7"/>
  <c r="B2154" i="7"/>
  <c r="A2153" i="7"/>
  <c r="H2147" i="7"/>
  <c r="G2147" i="7"/>
  <c r="E2147" i="7"/>
  <c r="E2146" i="7"/>
  <c r="E2145" i="7"/>
  <c r="I2144" i="7"/>
  <c r="H2144" i="7"/>
  <c r="G2144" i="7"/>
  <c r="F2144" i="7"/>
  <c r="D2142" i="7"/>
  <c r="C2142" i="7"/>
  <c r="B2142" i="7"/>
  <c r="H2140" i="7"/>
  <c r="G2140" i="7"/>
  <c r="E2140" i="7"/>
  <c r="E2139" i="7"/>
  <c r="E2138" i="7"/>
  <c r="E2137" i="7"/>
  <c r="I2136" i="7"/>
  <c r="H2136" i="7"/>
  <c r="G2136" i="7"/>
  <c r="F2136" i="7"/>
  <c r="I2135" i="7"/>
  <c r="H2135" i="7"/>
  <c r="G2135" i="7"/>
  <c r="F2135" i="7"/>
  <c r="I2134" i="7"/>
  <c r="H2134" i="7"/>
  <c r="G2134" i="7"/>
  <c r="F2134" i="7"/>
  <c r="D2132" i="7"/>
  <c r="C2132" i="7"/>
  <c r="B2132" i="7"/>
  <c r="H2130" i="7"/>
  <c r="G2130" i="7"/>
  <c r="E2130" i="7"/>
  <c r="E2129" i="7"/>
  <c r="E2128" i="7"/>
  <c r="E2127" i="7"/>
  <c r="I2126" i="7"/>
  <c r="H2126" i="7"/>
  <c r="G2126" i="7"/>
  <c r="F2126" i="7"/>
  <c r="I2125" i="7"/>
  <c r="H2125" i="7"/>
  <c r="G2125" i="7"/>
  <c r="F2125" i="7"/>
  <c r="I2124" i="7"/>
  <c r="H2124" i="7"/>
  <c r="G2124" i="7"/>
  <c r="F2124" i="7"/>
  <c r="D2122" i="7"/>
  <c r="C2122" i="7"/>
  <c r="B2122" i="7"/>
  <c r="I2119" i="7"/>
  <c r="H2119" i="7"/>
  <c r="G2119" i="7"/>
  <c r="F2119" i="7"/>
  <c r="D2119" i="7"/>
  <c r="C2119" i="7"/>
  <c r="B2119" i="7"/>
  <c r="I2117" i="7"/>
  <c r="H2117" i="7"/>
  <c r="G2117" i="7"/>
  <c r="F2117" i="7"/>
  <c r="E2117" i="7"/>
  <c r="D2117" i="7"/>
  <c r="C2117" i="7"/>
  <c r="B2117" i="7"/>
  <c r="H2115" i="7"/>
  <c r="G2115" i="7"/>
  <c r="E2115" i="7"/>
  <c r="E2114" i="7"/>
  <c r="E2113" i="7"/>
  <c r="E2112" i="7"/>
  <c r="I2111" i="7"/>
  <c r="H2111" i="7"/>
  <c r="G2111" i="7"/>
  <c r="F2111" i="7"/>
  <c r="I2110" i="7"/>
  <c r="H2110" i="7"/>
  <c r="G2110" i="7"/>
  <c r="F2110" i="7"/>
  <c r="I2109" i="7"/>
  <c r="H2109" i="7"/>
  <c r="G2109" i="7"/>
  <c r="F2109" i="7"/>
  <c r="D2107" i="7"/>
  <c r="C2107" i="7"/>
  <c r="B2107" i="7"/>
  <c r="H2105" i="7"/>
  <c r="G2105" i="7"/>
  <c r="E2105" i="7"/>
  <c r="E2104" i="7"/>
  <c r="E2103" i="7"/>
  <c r="E2102" i="7"/>
  <c r="I2101" i="7"/>
  <c r="H2101" i="7"/>
  <c r="G2101" i="7"/>
  <c r="F2101" i="7"/>
  <c r="I2100" i="7"/>
  <c r="H2100" i="7"/>
  <c r="G2100" i="7"/>
  <c r="F2100" i="7"/>
  <c r="I2099" i="7"/>
  <c r="H2099" i="7"/>
  <c r="G2099" i="7"/>
  <c r="F2099" i="7"/>
  <c r="I2098" i="7"/>
  <c r="H2098" i="7"/>
  <c r="G2098" i="7"/>
  <c r="F2098" i="7"/>
  <c r="D2096" i="7"/>
  <c r="C2096" i="7"/>
  <c r="B2096" i="7"/>
  <c r="H2094" i="7"/>
  <c r="G2094" i="7"/>
  <c r="E2094" i="7"/>
  <c r="E2093" i="7"/>
  <c r="E2092" i="7"/>
  <c r="I2091" i="7"/>
  <c r="H2091" i="7"/>
  <c r="G2091" i="7"/>
  <c r="F2091" i="7"/>
  <c r="D2089" i="7"/>
  <c r="C2089" i="7"/>
  <c r="B2089" i="7"/>
  <c r="A2088" i="7"/>
  <c r="H2082" i="7"/>
  <c r="G2082" i="7"/>
  <c r="E2082" i="7"/>
  <c r="E2081" i="7"/>
  <c r="E2080" i="7"/>
  <c r="I2079" i="7"/>
  <c r="H2079" i="7"/>
  <c r="G2079" i="7"/>
  <c r="F2079" i="7"/>
  <c r="D2077" i="7"/>
  <c r="C2077" i="7"/>
  <c r="B2077" i="7"/>
  <c r="I2075" i="7"/>
  <c r="H2075" i="7"/>
  <c r="G2075" i="7"/>
  <c r="F2075" i="7"/>
  <c r="E2075" i="7"/>
  <c r="D2075" i="7"/>
  <c r="C2075" i="7"/>
  <c r="B2075" i="7"/>
  <c r="H2073" i="7"/>
  <c r="G2073" i="7"/>
  <c r="E2073" i="7"/>
  <c r="E2072" i="7"/>
  <c r="E2071" i="7"/>
  <c r="E2070" i="7"/>
  <c r="I2069" i="7"/>
  <c r="H2069" i="7"/>
  <c r="G2069" i="7"/>
  <c r="F2069" i="7"/>
  <c r="I2068" i="7"/>
  <c r="H2068" i="7"/>
  <c r="G2068" i="7"/>
  <c r="F2068" i="7"/>
  <c r="I2067" i="7"/>
  <c r="H2067" i="7"/>
  <c r="G2067" i="7"/>
  <c r="F2067" i="7"/>
  <c r="I2066" i="7"/>
  <c r="H2066" i="7"/>
  <c r="G2066" i="7"/>
  <c r="F2066" i="7"/>
  <c r="D2064" i="7"/>
  <c r="C2064" i="7"/>
  <c r="B2064" i="7"/>
  <c r="H2062" i="7"/>
  <c r="G2062" i="7"/>
  <c r="E2062" i="7"/>
  <c r="E2061" i="7"/>
  <c r="E2060" i="7"/>
  <c r="E2059" i="7"/>
  <c r="I2058" i="7"/>
  <c r="H2058" i="7"/>
  <c r="G2058" i="7"/>
  <c r="F2058" i="7"/>
  <c r="I2057" i="7"/>
  <c r="H2057" i="7"/>
  <c r="G2057" i="7"/>
  <c r="F2057" i="7"/>
  <c r="I2056" i="7"/>
  <c r="H2056" i="7"/>
  <c r="G2056" i="7"/>
  <c r="F2056" i="7"/>
  <c r="I2055" i="7"/>
  <c r="H2055" i="7"/>
  <c r="G2055" i="7"/>
  <c r="F2055" i="7"/>
  <c r="D2053" i="7"/>
  <c r="C2053" i="7"/>
  <c r="B2053" i="7"/>
  <c r="H2051" i="7"/>
  <c r="G2051" i="7"/>
  <c r="E2051" i="7"/>
  <c r="E2050" i="7"/>
  <c r="E2049" i="7"/>
  <c r="I2048" i="7"/>
  <c r="H2048" i="7"/>
  <c r="G2048" i="7"/>
  <c r="F2048" i="7"/>
  <c r="D2046" i="7"/>
  <c r="C2046" i="7"/>
  <c r="B2046" i="7"/>
  <c r="H2044" i="7"/>
  <c r="G2044" i="7"/>
  <c r="E2044" i="7"/>
  <c r="E2043" i="7"/>
  <c r="E2042" i="7"/>
  <c r="E2041" i="7"/>
  <c r="I2040" i="7"/>
  <c r="H2040" i="7"/>
  <c r="G2040" i="7"/>
  <c r="F2040" i="7"/>
  <c r="I2039" i="7"/>
  <c r="H2039" i="7"/>
  <c r="G2039" i="7"/>
  <c r="F2039" i="7"/>
  <c r="I2038" i="7"/>
  <c r="H2038" i="7"/>
  <c r="G2038" i="7"/>
  <c r="F2038" i="7"/>
  <c r="D2036" i="7"/>
  <c r="C2036" i="7"/>
  <c r="B2036" i="7"/>
  <c r="H2034" i="7"/>
  <c r="G2034" i="7"/>
  <c r="E2034" i="7"/>
  <c r="E2033" i="7"/>
  <c r="E2032" i="7"/>
  <c r="E2031" i="7"/>
  <c r="I2030" i="7"/>
  <c r="H2030" i="7"/>
  <c r="G2030" i="7"/>
  <c r="F2030" i="7"/>
  <c r="I2029" i="7"/>
  <c r="H2029" i="7"/>
  <c r="G2029" i="7"/>
  <c r="F2029" i="7"/>
  <c r="I2028" i="7"/>
  <c r="H2028" i="7"/>
  <c r="G2028" i="7"/>
  <c r="F2028" i="7"/>
  <c r="D2026" i="7"/>
  <c r="C2026" i="7"/>
  <c r="B2026" i="7"/>
  <c r="I2023" i="7"/>
  <c r="H2023" i="7"/>
  <c r="G2023" i="7"/>
  <c r="F2023" i="7"/>
  <c r="D2023" i="7"/>
  <c r="C2023" i="7"/>
  <c r="B2023" i="7"/>
  <c r="I2021" i="7"/>
  <c r="H2021" i="7"/>
  <c r="G2021" i="7"/>
  <c r="F2021" i="7"/>
  <c r="E2021" i="7"/>
  <c r="D2021" i="7"/>
  <c r="C2021" i="7"/>
  <c r="B2021" i="7"/>
  <c r="H2019" i="7"/>
  <c r="G2019" i="7"/>
  <c r="E2019" i="7"/>
  <c r="E2018" i="7"/>
  <c r="E2017" i="7"/>
  <c r="E2016" i="7"/>
  <c r="I2015" i="7"/>
  <c r="H2015" i="7"/>
  <c r="G2015" i="7"/>
  <c r="F2015" i="7"/>
  <c r="I2014" i="7"/>
  <c r="H2014" i="7"/>
  <c r="G2014" i="7"/>
  <c r="F2014" i="7"/>
  <c r="I2013" i="7"/>
  <c r="H2013" i="7"/>
  <c r="G2013" i="7"/>
  <c r="F2013" i="7"/>
  <c r="D2011" i="7"/>
  <c r="C2011" i="7"/>
  <c r="B2011" i="7"/>
  <c r="H2009" i="7"/>
  <c r="G2009" i="7"/>
  <c r="E2009" i="7"/>
  <c r="E2008" i="7"/>
  <c r="E2007" i="7"/>
  <c r="E2006" i="7"/>
  <c r="I2005" i="7"/>
  <c r="H2005" i="7"/>
  <c r="G2005" i="7"/>
  <c r="F2005" i="7"/>
  <c r="I2004" i="7"/>
  <c r="H2004" i="7"/>
  <c r="G2004" i="7"/>
  <c r="F2004" i="7"/>
  <c r="I2003" i="7"/>
  <c r="H2003" i="7"/>
  <c r="G2003" i="7"/>
  <c r="F2003" i="7"/>
  <c r="I2002" i="7"/>
  <c r="H2002" i="7"/>
  <c r="G2002" i="7"/>
  <c r="F2002" i="7"/>
  <c r="D2000" i="7"/>
  <c r="C2000" i="7"/>
  <c r="B2000" i="7"/>
  <c r="H1998" i="7"/>
  <c r="G1998" i="7"/>
  <c r="E1998" i="7"/>
  <c r="E1997" i="7"/>
  <c r="E1996" i="7"/>
  <c r="I1995" i="7"/>
  <c r="H1995" i="7"/>
  <c r="G1995" i="7"/>
  <c r="F1995" i="7"/>
  <c r="D1993" i="7"/>
  <c r="C1993" i="7"/>
  <c r="B1993" i="7"/>
  <c r="A1992" i="7"/>
  <c r="H1986" i="7"/>
  <c r="G1986" i="7"/>
  <c r="E1986" i="7"/>
  <c r="E1985" i="7"/>
  <c r="E1984" i="7"/>
  <c r="I1983" i="7"/>
  <c r="H1983" i="7"/>
  <c r="G1983" i="7"/>
  <c r="F1983" i="7"/>
  <c r="D1981" i="7"/>
  <c r="C1981" i="7"/>
  <c r="B1981" i="7"/>
  <c r="H1979" i="7"/>
  <c r="G1979" i="7"/>
  <c r="E1979" i="7"/>
  <c r="E1978" i="7"/>
  <c r="E1977" i="7"/>
  <c r="E1976" i="7"/>
  <c r="I1975" i="7"/>
  <c r="H1975" i="7"/>
  <c r="G1975" i="7"/>
  <c r="F1975" i="7"/>
  <c r="I1974" i="7"/>
  <c r="H1974" i="7"/>
  <c r="G1974" i="7"/>
  <c r="F1974" i="7"/>
  <c r="I1973" i="7"/>
  <c r="H1973" i="7"/>
  <c r="G1973" i="7"/>
  <c r="F1973" i="7"/>
  <c r="D1971" i="7"/>
  <c r="C1971" i="7"/>
  <c r="B1971" i="7"/>
  <c r="H1969" i="7"/>
  <c r="G1969" i="7"/>
  <c r="E1969" i="7"/>
  <c r="E1968" i="7"/>
  <c r="E1967" i="7"/>
  <c r="E1966" i="7"/>
  <c r="I1965" i="7"/>
  <c r="H1965" i="7"/>
  <c r="G1965" i="7"/>
  <c r="F1965" i="7"/>
  <c r="I1964" i="7"/>
  <c r="H1964" i="7"/>
  <c r="G1964" i="7"/>
  <c r="F1964" i="7"/>
  <c r="I1963" i="7"/>
  <c r="H1963" i="7"/>
  <c r="G1963" i="7"/>
  <c r="F1963" i="7"/>
  <c r="D1961" i="7"/>
  <c r="C1961" i="7"/>
  <c r="B1961" i="7"/>
  <c r="I1958" i="7"/>
  <c r="H1958" i="7"/>
  <c r="G1958" i="7"/>
  <c r="F1958" i="7"/>
  <c r="D1958" i="7"/>
  <c r="C1958" i="7"/>
  <c r="B1958" i="7"/>
  <c r="I1956" i="7"/>
  <c r="H1956" i="7"/>
  <c r="G1956" i="7"/>
  <c r="F1956" i="7"/>
  <c r="E1956" i="7"/>
  <c r="D1956" i="7"/>
  <c r="C1956" i="7"/>
  <c r="B1956" i="7"/>
  <c r="H1954" i="7"/>
  <c r="G1954" i="7"/>
  <c r="E1954" i="7"/>
  <c r="E1953" i="7"/>
  <c r="E1952" i="7"/>
  <c r="E1951" i="7"/>
  <c r="I1950" i="7"/>
  <c r="H1950" i="7"/>
  <c r="G1950" i="7"/>
  <c r="F1950" i="7"/>
  <c r="I1949" i="7"/>
  <c r="H1949" i="7"/>
  <c r="G1949" i="7"/>
  <c r="F1949" i="7"/>
  <c r="I1948" i="7"/>
  <c r="H1948" i="7"/>
  <c r="G1948" i="7"/>
  <c r="F1948" i="7"/>
  <c r="D1946" i="7"/>
  <c r="C1946" i="7"/>
  <c r="B1946" i="7"/>
  <c r="H1944" i="7"/>
  <c r="G1944" i="7"/>
  <c r="E1944" i="7"/>
  <c r="E1943" i="7"/>
  <c r="E1942" i="7"/>
  <c r="E1941" i="7"/>
  <c r="I1940" i="7"/>
  <c r="H1940" i="7"/>
  <c r="G1940" i="7"/>
  <c r="F1940" i="7"/>
  <c r="I1939" i="7"/>
  <c r="H1939" i="7"/>
  <c r="G1939" i="7"/>
  <c r="F1939" i="7"/>
  <c r="I1938" i="7"/>
  <c r="H1938" i="7"/>
  <c r="G1938" i="7"/>
  <c r="F1938" i="7"/>
  <c r="I1937" i="7"/>
  <c r="H1937" i="7"/>
  <c r="G1937" i="7"/>
  <c r="F1937" i="7"/>
  <c r="D1935" i="7"/>
  <c r="C1935" i="7"/>
  <c r="B1935" i="7"/>
  <c r="H1933" i="7"/>
  <c r="G1933" i="7"/>
  <c r="E1933" i="7"/>
  <c r="E1932" i="7"/>
  <c r="E1931" i="7"/>
  <c r="I1930" i="7"/>
  <c r="H1930" i="7"/>
  <c r="G1930" i="7"/>
  <c r="F1930" i="7"/>
  <c r="D1928" i="7"/>
  <c r="C1928" i="7"/>
  <c r="B1928" i="7"/>
  <c r="A1927" i="7"/>
  <c r="H1921" i="7"/>
  <c r="G1921" i="7"/>
  <c r="E1921" i="7"/>
  <c r="E1920" i="7"/>
  <c r="E1919" i="7"/>
  <c r="I1918" i="7"/>
  <c r="H1918" i="7"/>
  <c r="G1918" i="7"/>
  <c r="F1918" i="7"/>
  <c r="D1916" i="7"/>
  <c r="C1916" i="7"/>
  <c r="B1916" i="7"/>
  <c r="H1914" i="7"/>
  <c r="G1914" i="7"/>
  <c r="E1914" i="7"/>
  <c r="E1913" i="7"/>
  <c r="E1912" i="7"/>
  <c r="E1911" i="7"/>
  <c r="I1910" i="7"/>
  <c r="H1910" i="7"/>
  <c r="G1910" i="7"/>
  <c r="F1910" i="7"/>
  <c r="I1909" i="7"/>
  <c r="H1909" i="7"/>
  <c r="G1909" i="7"/>
  <c r="F1909" i="7"/>
  <c r="I1908" i="7"/>
  <c r="H1908" i="7"/>
  <c r="G1908" i="7"/>
  <c r="F1908" i="7"/>
  <c r="D1906" i="7"/>
  <c r="C1906" i="7"/>
  <c r="B1906" i="7"/>
  <c r="H1904" i="7"/>
  <c r="G1904" i="7"/>
  <c r="E1904" i="7"/>
  <c r="E1903" i="7"/>
  <c r="E1902" i="7"/>
  <c r="E1901" i="7"/>
  <c r="I1900" i="7"/>
  <c r="H1900" i="7"/>
  <c r="G1900" i="7"/>
  <c r="F1900" i="7"/>
  <c r="I1899" i="7"/>
  <c r="H1899" i="7"/>
  <c r="G1899" i="7"/>
  <c r="F1899" i="7"/>
  <c r="I1898" i="7"/>
  <c r="H1898" i="7"/>
  <c r="G1898" i="7"/>
  <c r="F1898" i="7"/>
  <c r="D1896" i="7"/>
  <c r="C1896" i="7"/>
  <c r="B1896" i="7"/>
  <c r="I1893" i="7"/>
  <c r="H1893" i="7"/>
  <c r="G1893" i="7"/>
  <c r="F1893" i="7"/>
  <c r="D1893" i="7"/>
  <c r="C1893" i="7"/>
  <c r="B1893" i="7"/>
  <c r="I1891" i="7"/>
  <c r="H1891" i="7"/>
  <c r="G1891" i="7"/>
  <c r="F1891" i="7"/>
  <c r="E1891" i="7"/>
  <c r="D1891" i="7"/>
  <c r="C1891" i="7"/>
  <c r="B1891" i="7"/>
  <c r="H1889" i="7"/>
  <c r="G1889" i="7"/>
  <c r="E1889" i="7"/>
  <c r="E1888" i="7"/>
  <c r="E1887" i="7"/>
  <c r="E1886" i="7"/>
  <c r="I1885" i="7"/>
  <c r="H1885" i="7"/>
  <c r="G1885" i="7"/>
  <c r="F1885" i="7"/>
  <c r="I1884" i="7"/>
  <c r="H1884" i="7"/>
  <c r="G1884" i="7"/>
  <c r="F1884" i="7"/>
  <c r="I1883" i="7"/>
  <c r="H1883" i="7"/>
  <c r="G1883" i="7"/>
  <c r="F1883" i="7"/>
  <c r="D1881" i="7"/>
  <c r="C1881" i="7"/>
  <c r="B1881" i="7"/>
  <c r="H1879" i="7"/>
  <c r="G1879" i="7"/>
  <c r="E1879" i="7"/>
  <c r="E1878" i="7"/>
  <c r="E1877" i="7"/>
  <c r="E1876" i="7"/>
  <c r="I1875" i="7"/>
  <c r="H1875" i="7"/>
  <c r="G1875" i="7"/>
  <c r="F1875" i="7"/>
  <c r="I1874" i="7"/>
  <c r="H1874" i="7"/>
  <c r="G1874" i="7"/>
  <c r="F1874" i="7"/>
  <c r="I1873" i="7"/>
  <c r="H1873" i="7"/>
  <c r="G1873" i="7"/>
  <c r="F1873" i="7"/>
  <c r="I1872" i="7"/>
  <c r="H1872" i="7"/>
  <c r="G1872" i="7"/>
  <c r="F1872" i="7"/>
  <c r="D1870" i="7"/>
  <c r="C1870" i="7"/>
  <c r="B1870" i="7"/>
  <c r="H1868" i="7"/>
  <c r="G1868" i="7"/>
  <c r="E1868" i="7"/>
  <c r="E1867" i="7"/>
  <c r="E1866" i="7"/>
  <c r="I1865" i="7"/>
  <c r="H1865" i="7"/>
  <c r="G1865" i="7"/>
  <c r="F1865" i="7"/>
  <c r="D1863" i="7"/>
  <c r="C1863" i="7"/>
  <c r="B1863" i="7"/>
  <c r="A1862" i="7"/>
  <c r="H1856" i="7"/>
  <c r="G1856" i="7"/>
  <c r="E1856" i="7"/>
  <c r="E1855" i="7"/>
  <c r="E1854" i="7"/>
  <c r="I1853" i="7"/>
  <c r="H1853" i="7"/>
  <c r="G1853" i="7"/>
  <c r="F1853" i="7"/>
  <c r="D1851" i="7"/>
  <c r="C1851" i="7"/>
  <c r="B1851" i="7"/>
  <c r="H1849" i="7"/>
  <c r="G1849" i="7"/>
  <c r="E1849" i="7"/>
  <c r="E1848" i="7"/>
  <c r="E1847" i="7"/>
  <c r="E1846" i="7"/>
  <c r="I1845" i="7"/>
  <c r="H1845" i="7"/>
  <c r="G1845" i="7"/>
  <c r="F1845" i="7"/>
  <c r="I1844" i="7"/>
  <c r="H1844" i="7"/>
  <c r="G1844" i="7"/>
  <c r="F1844" i="7"/>
  <c r="I1843" i="7"/>
  <c r="H1843" i="7"/>
  <c r="G1843" i="7"/>
  <c r="F1843" i="7"/>
  <c r="D1841" i="7"/>
  <c r="C1841" i="7"/>
  <c r="B1841" i="7"/>
  <c r="H1839" i="7"/>
  <c r="G1839" i="7"/>
  <c r="E1839" i="7"/>
  <c r="E1838" i="7"/>
  <c r="E1837" i="7"/>
  <c r="E1836" i="7"/>
  <c r="I1835" i="7"/>
  <c r="H1835" i="7"/>
  <c r="G1835" i="7"/>
  <c r="F1835" i="7"/>
  <c r="I1834" i="7"/>
  <c r="H1834" i="7"/>
  <c r="G1834" i="7"/>
  <c r="F1834" i="7"/>
  <c r="I1833" i="7"/>
  <c r="H1833" i="7"/>
  <c r="G1833" i="7"/>
  <c r="F1833" i="7"/>
  <c r="D1831" i="7"/>
  <c r="C1831" i="7"/>
  <c r="B1831" i="7"/>
  <c r="I1828" i="7"/>
  <c r="H1828" i="7"/>
  <c r="G1828" i="7"/>
  <c r="F1828" i="7"/>
  <c r="D1828" i="7"/>
  <c r="C1828" i="7"/>
  <c r="B1828" i="7"/>
  <c r="I1826" i="7"/>
  <c r="H1826" i="7"/>
  <c r="G1826" i="7"/>
  <c r="F1826" i="7"/>
  <c r="E1826" i="7"/>
  <c r="D1826" i="7"/>
  <c r="C1826" i="7"/>
  <c r="B1826" i="7"/>
  <c r="H1824" i="7"/>
  <c r="G1824" i="7"/>
  <c r="E1824" i="7"/>
  <c r="E1823" i="7"/>
  <c r="E1822" i="7"/>
  <c r="E1821" i="7"/>
  <c r="I1820" i="7"/>
  <c r="H1820" i="7"/>
  <c r="G1820" i="7"/>
  <c r="F1820" i="7"/>
  <c r="I1819" i="7"/>
  <c r="H1819" i="7"/>
  <c r="G1819" i="7"/>
  <c r="F1819" i="7"/>
  <c r="I1818" i="7"/>
  <c r="H1818" i="7"/>
  <c r="G1818" i="7"/>
  <c r="F1818" i="7"/>
  <c r="D1816" i="7"/>
  <c r="C1816" i="7"/>
  <c r="B1816" i="7"/>
  <c r="H1814" i="7"/>
  <c r="G1814" i="7"/>
  <c r="E1814" i="7"/>
  <c r="E1813" i="7"/>
  <c r="E1812" i="7"/>
  <c r="E1811" i="7"/>
  <c r="I1810" i="7"/>
  <c r="H1810" i="7"/>
  <c r="G1810" i="7"/>
  <c r="F1810" i="7"/>
  <c r="I1809" i="7"/>
  <c r="H1809" i="7"/>
  <c r="G1809" i="7"/>
  <c r="F1809" i="7"/>
  <c r="I1808" i="7"/>
  <c r="H1808" i="7"/>
  <c r="G1808" i="7"/>
  <c r="F1808" i="7"/>
  <c r="I1807" i="7"/>
  <c r="H1807" i="7"/>
  <c r="G1807" i="7"/>
  <c r="F1807" i="7"/>
  <c r="D1805" i="7"/>
  <c r="C1805" i="7"/>
  <c r="B1805" i="7"/>
  <c r="H1803" i="7"/>
  <c r="G1803" i="7"/>
  <c r="E1803" i="7"/>
  <c r="E1802" i="7"/>
  <c r="E1801" i="7"/>
  <c r="I1800" i="7"/>
  <c r="H1800" i="7"/>
  <c r="G1800" i="7"/>
  <c r="F1800" i="7"/>
  <c r="D1798" i="7"/>
  <c r="C1798" i="7"/>
  <c r="B1798" i="7"/>
  <c r="A1797" i="7"/>
  <c r="H1791" i="7"/>
  <c r="G1791" i="7"/>
  <c r="E1791" i="7"/>
  <c r="E1790" i="7"/>
  <c r="E1789" i="7"/>
  <c r="E1788" i="7"/>
  <c r="I1787" i="7"/>
  <c r="H1787" i="7"/>
  <c r="F1787" i="7"/>
  <c r="D1787" i="7"/>
  <c r="C1787" i="7"/>
  <c r="B1787" i="7"/>
  <c r="I1786" i="7"/>
  <c r="H1786" i="7"/>
  <c r="G1786" i="7"/>
  <c r="F1786" i="7"/>
  <c r="I1785" i="7"/>
  <c r="H1785" i="7"/>
  <c r="G1785" i="7"/>
  <c r="F1785" i="7"/>
  <c r="I1784" i="7"/>
  <c r="H1784" i="7"/>
  <c r="G1784" i="7"/>
  <c r="F1784" i="7"/>
  <c r="I1783" i="7"/>
  <c r="H1783" i="7"/>
  <c r="G1783" i="7"/>
  <c r="F1783" i="7"/>
  <c r="E1782" i="7"/>
  <c r="D1782" i="7"/>
  <c r="C1782" i="7"/>
  <c r="B1782" i="7"/>
  <c r="H1780" i="7"/>
  <c r="G1780" i="7"/>
  <c r="E1780" i="7"/>
  <c r="E1779" i="7"/>
  <c r="E1778" i="7"/>
  <c r="E1777" i="7"/>
  <c r="I1776" i="7"/>
  <c r="H1776" i="7"/>
  <c r="G1776" i="7"/>
  <c r="F1776" i="7"/>
  <c r="I1775" i="7"/>
  <c r="H1775" i="7"/>
  <c r="G1775" i="7"/>
  <c r="F1775" i="7"/>
  <c r="I1774" i="7"/>
  <c r="H1774" i="7"/>
  <c r="G1774" i="7"/>
  <c r="F1774" i="7"/>
  <c r="E1773" i="7"/>
  <c r="D1773" i="7"/>
  <c r="C1773" i="7"/>
  <c r="B1773" i="7"/>
  <c r="A1772" i="7"/>
  <c r="H1766" i="7"/>
  <c r="G1766" i="7"/>
  <c r="E1766" i="7"/>
  <c r="E1765" i="7"/>
  <c r="E1764" i="7"/>
  <c r="E1763" i="7"/>
  <c r="I1762" i="7"/>
  <c r="H1762" i="7"/>
  <c r="F1762" i="7"/>
  <c r="D1762" i="7"/>
  <c r="C1762" i="7"/>
  <c r="B1762" i="7"/>
  <c r="I1761" i="7"/>
  <c r="H1761" i="7"/>
  <c r="G1761" i="7"/>
  <c r="F1761" i="7"/>
  <c r="I1760" i="7"/>
  <c r="H1760" i="7"/>
  <c r="G1760" i="7"/>
  <c r="F1760" i="7"/>
  <c r="I1759" i="7"/>
  <c r="H1759" i="7"/>
  <c r="G1759" i="7"/>
  <c r="F1759" i="7"/>
  <c r="I1758" i="7"/>
  <c r="H1758" i="7"/>
  <c r="G1758" i="7"/>
  <c r="F1758" i="7"/>
  <c r="E1757" i="7"/>
  <c r="D1757" i="7"/>
  <c r="C1757" i="7"/>
  <c r="B1757" i="7"/>
  <c r="H1755" i="7"/>
  <c r="G1755" i="7"/>
  <c r="E1755" i="7"/>
  <c r="E1754" i="7"/>
  <c r="E1753" i="7"/>
  <c r="E1752" i="7"/>
  <c r="I1751" i="7"/>
  <c r="H1751" i="7"/>
  <c r="G1751" i="7"/>
  <c r="F1751" i="7"/>
  <c r="I1750" i="7"/>
  <c r="H1750" i="7"/>
  <c r="G1750" i="7"/>
  <c r="F1750" i="7"/>
  <c r="I1749" i="7"/>
  <c r="H1749" i="7"/>
  <c r="G1749" i="7"/>
  <c r="F1749" i="7"/>
  <c r="E1748" i="7"/>
  <c r="D1748" i="7"/>
  <c r="C1748" i="7"/>
  <c r="B1748" i="7"/>
  <c r="A1747" i="7"/>
  <c r="H1741" i="7"/>
  <c r="G1741" i="7"/>
  <c r="E1741" i="7"/>
  <c r="E1740" i="7"/>
  <c r="E1739" i="7"/>
  <c r="E1738" i="7"/>
  <c r="I1737" i="7"/>
  <c r="H1737" i="7"/>
  <c r="F1737" i="7"/>
  <c r="D1737" i="7"/>
  <c r="C1737" i="7"/>
  <c r="B1737" i="7"/>
  <c r="I1736" i="7"/>
  <c r="H1736" i="7"/>
  <c r="G1736" i="7"/>
  <c r="F1736" i="7"/>
  <c r="I1735" i="7"/>
  <c r="H1735" i="7"/>
  <c r="G1735" i="7"/>
  <c r="F1735" i="7"/>
  <c r="I1734" i="7"/>
  <c r="H1734" i="7"/>
  <c r="G1734" i="7"/>
  <c r="F1734" i="7"/>
  <c r="I1733" i="7"/>
  <c r="H1733" i="7"/>
  <c r="G1733" i="7"/>
  <c r="F1733" i="7"/>
  <c r="E1732" i="7"/>
  <c r="D1732" i="7"/>
  <c r="C1732" i="7"/>
  <c r="B1732" i="7"/>
  <c r="H1730" i="7"/>
  <c r="G1730" i="7"/>
  <c r="E1730" i="7"/>
  <c r="E1729" i="7"/>
  <c r="E1728" i="7"/>
  <c r="E1727" i="7"/>
  <c r="I1726" i="7"/>
  <c r="H1726" i="7"/>
  <c r="G1726" i="7"/>
  <c r="F1726" i="7"/>
  <c r="I1725" i="7"/>
  <c r="H1725" i="7"/>
  <c r="G1725" i="7"/>
  <c r="F1725" i="7"/>
  <c r="I1724" i="7"/>
  <c r="H1724" i="7"/>
  <c r="G1724" i="7"/>
  <c r="F1724" i="7"/>
  <c r="E1723" i="7"/>
  <c r="D1723" i="7"/>
  <c r="C1723" i="7"/>
  <c r="B1723" i="7"/>
  <c r="A1722" i="7"/>
  <c r="H1716" i="7"/>
  <c r="G1716" i="7"/>
  <c r="E1716" i="7"/>
  <c r="E1715" i="7"/>
  <c r="E1714" i="7"/>
  <c r="E1713" i="7"/>
  <c r="I1712" i="7"/>
  <c r="H1712" i="7"/>
  <c r="F1712" i="7"/>
  <c r="D1712" i="7"/>
  <c r="C1712" i="7"/>
  <c r="B1712" i="7"/>
  <c r="I1711" i="7"/>
  <c r="H1711" i="7"/>
  <c r="G1711" i="7"/>
  <c r="F1711" i="7"/>
  <c r="I1710" i="7"/>
  <c r="H1710" i="7"/>
  <c r="G1710" i="7"/>
  <c r="F1710" i="7"/>
  <c r="I1709" i="7"/>
  <c r="H1709" i="7"/>
  <c r="G1709" i="7"/>
  <c r="F1709" i="7"/>
  <c r="I1708" i="7"/>
  <c r="H1708" i="7"/>
  <c r="G1708" i="7"/>
  <c r="F1708" i="7"/>
  <c r="E1707" i="7"/>
  <c r="D1707" i="7"/>
  <c r="C1707" i="7"/>
  <c r="B1707" i="7"/>
  <c r="H1705" i="7"/>
  <c r="G1705" i="7"/>
  <c r="E1705" i="7"/>
  <c r="E1704" i="7"/>
  <c r="E1703" i="7"/>
  <c r="E1702" i="7"/>
  <c r="I1701" i="7"/>
  <c r="H1701" i="7"/>
  <c r="G1701" i="7"/>
  <c r="F1701" i="7"/>
  <c r="I1700" i="7"/>
  <c r="H1700" i="7"/>
  <c r="G1700" i="7"/>
  <c r="F1700" i="7"/>
  <c r="I1699" i="7"/>
  <c r="H1699" i="7"/>
  <c r="G1699" i="7"/>
  <c r="F1699" i="7"/>
  <c r="E1698" i="7"/>
  <c r="D1698" i="7"/>
  <c r="C1698" i="7"/>
  <c r="B1698" i="7"/>
  <c r="A1697" i="7"/>
  <c r="H1691" i="7"/>
  <c r="G1691" i="7"/>
  <c r="E1691" i="7"/>
  <c r="E1690" i="7"/>
  <c r="E1689" i="7"/>
  <c r="E1688" i="7"/>
  <c r="I1687" i="7"/>
  <c r="H1687" i="7"/>
  <c r="F1687" i="7"/>
  <c r="D1687" i="7"/>
  <c r="C1687" i="7"/>
  <c r="B1687" i="7"/>
  <c r="I1686" i="7"/>
  <c r="H1686" i="7"/>
  <c r="G1686" i="7"/>
  <c r="F1686" i="7"/>
  <c r="I1685" i="7"/>
  <c r="H1685" i="7"/>
  <c r="G1685" i="7"/>
  <c r="F1685" i="7"/>
  <c r="I1684" i="7"/>
  <c r="H1684" i="7"/>
  <c r="G1684" i="7"/>
  <c r="F1684" i="7"/>
  <c r="I1683" i="7"/>
  <c r="H1683" i="7"/>
  <c r="G1683" i="7"/>
  <c r="F1683" i="7"/>
  <c r="E1682" i="7"/>
  <c r="D1682" i="7"/>
  <c r="C1682" i="7"/>
  <c r="B1682" i="7"/>
  <c r="H1680" i="7"/>
  <c r="G1680" i="7"/>
  <c r="E1680" i="7"/>
  <c r="E1679" i="7"/>
  <c r="E1678" i="7"/>
  <c r="E1677" i="7"/>
  <c r="I1676" i="7"/>
  <c r="H1676" i="7"/>
  <c r="G1676" i="7"/>
  <c r="F1676" i="7"/>
  <c r="I1675" i="7"/>
  <c r="H1675" i="7"/>
  <c r="G1675" i="7"/>
  <c r="F1675" i="7"/>
  <c r="I1674" i="7"/>
  <c r="H1674" i="7"/>
  <c r="G1674" i="7"/>
  <c r="F1674" i="7"/>
  <c r="E1673" i="7"/>
  <c r="D1673" i="7"/>
  <c r="C1673" i="7"/>
  <c r="B1673" i="7"/>
  <c r="A1672" i="7"/>
  <c r="H1666" i="7"/>
  <c r="G1666" i="7"/>
  <c r="E1666" i="7"/>
  <c r="E1665" i="7"/>
  <c r="E1664" i="7"/>
  <c r="E1663" i="7"/>
  <c r="I1662" i="7"/>
  <c r="H1662" i="7"/>
  <c r="F1662" i="7"/>
  <c r="D1662" i="7"/>
  <c r="C1662" i="7"/>
  <c r="B1662" i="7"/>
  <c r="I1661" i="7"/>
  <c r="H1661" i="7"/>
  <c r="G1661" i="7"/>
  <c r="F1661" i="7"/>
  <c r="I1660" i="7"/>
  <c r="H1660" i="7"/>
  <c r="G1660" i="7"/>
  <c r="F1660" i="7"/>
  <c r="I1659" i="7"/>
  <c r="H1659" i="7"/>
  <c r="G1659" i="7"/>
  <c r="F1659" i="7"/>
  <c r="I1658" i="7"/>
  <c r="H1658" i="7"/>
  <c r="G1658" i="7"/>
  <c r="F1658" i="7"/>
  <c r="E1657" i="7"/>
  <c r="D1657" i="7"/>
  <c r="C1657" i="7"/>
  <c r="B1657" i="7"/>
  <c r="H1655" i="7"/>
  <c r="G1655" i="7"/>
  <c r="E1655" i="7"/>
  <c r="E1654" i="7"/>
  <c r="E1653" i="7"/>
  <c r="E1652" i="7"/>
  <c r="I1651" i="7"/>
  <c r="H1651" i="7"/>
  <c r="G1651" i="7"/>
  <c r="F1651" i="7"/>
  <c r="I1650" i="7"/>
  <c r="H1650" i="7"/>
  <c r="G1650" i="7"/>
  <c r="F1650" i="7"/>
  <c r="I1649" i="7"/>
  <c r="H1649" i="7"/>
  <c r="G1649" i="7"/>
  <c r="F1649" i="7"/>
  <c r="E1648" i="7"/>
  <c r="D1648" i="7"/>
  <c r="C1648" i="7"/>
  <c r="B1648" i="7"/>
  <c r="A1647" i="7"/>
  <c r="H1641" i="7"/>
  <c r="G1641" i="7"/>
  <c r="E1641" i="7"/>
  <c r="E1640" i="7"/>
  <c r="E1639" i="7"/>
  <c r="E1638" i="7"/>
  <c r="I1637" i="7"/>
  <c r="H1637" i="7"/>
  <c r="G1637" i="7"/>
  <c r="F1637" i="7"/>
  <c r="I1636" i="7"/>
  <c r="H1636" i="7"/>
  <c r="G1636" i="7"/>
  <c r="F1636" i="7"/>
  <c r="I1635" i="7"/>
  <c r="H1635" i="7"/>
  <c r="G1635" i="7"/>
  <c r="F1635" i="7"/>
  <c r="D1633" i="7"/>
  <c r="C1633" i="7"/>
  <c r="B1633" i="7"/>
  <c r="H1631" i="7"/>
  <c r="G1631" i="7"/>
  <c r="E1631" i="7"/>
  <c r="E1630" i="7"/>
  <c r="E1629" i="7"/>
  <c r="E1628" i="7"/>
  <c r="I1627" i="7"/>
  <c r="H1627" i="7"/>
  <c r="G1627" i="7"/>
  <c r="F1627" i="7"/>
  <c r="I1626" i="7"/>
  <c r="H1626" i="7"/>
  <c r="G1626" i="7"/>
  <c r="F1626" i="7"/>
  <c r="I1625" i="7"/>
  <c r="H1625" i="7"/>
  <c r="G1625" i="7"/>
  <c r="F1625" i="7"/>
  <c r="D1623" i="7"/>
  <c r="C1623" i="7"/>
  <c r="B1623" i="7"/>
  <c r="H1621" i="7"/>
  <c r="G1621" i="7"/>
  <c r="E1621" i="7"/>
  <c r="E1620" i="7"/>
  <c r="E1619" i="7"/>
  <c r="I1618" i="7"/>
  <c r="H1618" i="7"/>
  <c r="G1618" i="7"/>
  <c r="F1618" i="7"/>
  <c r="D1616" i="7"/>
  <c r="C1616" i="7"/>
  <c r="B1616" i="7"/>
  <c r="A1615" i="7"/>
  <c r="H1609" i="7"/>
  <c r="G1609" i="7"/>
  <c r="E1609" i="7"/>
  <c r="E1608" i="7"/>
  <c r="E1607" i="7"/>
  <c r="E1606" i="7"/>
  <c r="I1605" i="7"/>
  <c r="H1605" i="7"/>
  <c r="G1605" i="7"/>
  <c r="F1605" i="7"/>
  <c r="I1604" i="7"/>
  <c r="H1604" i="7"/>
  <c r="G1604" i="7"/>
  <c r="F1604" i="7"/>
  <c r="I1603" i="7"/>
  <c r="H1603" i="7"/>
  <c r="G1603" i="7"/>
  <c r="F1603" i="7"/>
  <c r="D1601" i="7"/>
  <c r="C1601" i="7"/>
  <c r="B1601" i="7"/>
  <c r="H1599" i="7"/>
  <c r="G1599" i="7"/>
  <c r="E1599" i="7"/>
  <c r="E1598" i="7"/>
  <c r="E1597" i="7"/>
  <c r="E1596" i="7"/>
  <c r="I1595" i="7"/>
  <c r="H1595" i="7"/>
  <c r="G1595" i="7"/>
  <c r="F1595" i="7"/>
  <c r="I1594" i="7"/>
  <c r="H1594" i="7"/>
  <c r="G1594" i="7"/>
  <c r="F1594" i="7"/>
  <c r="I1593" i="7"/>
  <c r="H1593" i="7"/>
  <c r="G1593" i="7"/>
  <c r="F1593" i="7"/>
  <c r="D1591" i="7"/>
  <c r="C1591" i="7"/>
  <c r="B1591" i="7"/>
  <c r="H1589" i="7"/>
  <c r="G1589" i="7"/>
  <c r="E1589" i="7"/>
  <c r="E1588" i="7"/>
  <c r="E1587" i="7"/>
  <c r="I1586" i="7"/>
  <c r="H1586" i="7"/>
  <c r="G1586" i="7"/>
  <c r="F1586" i="7"/>
  <c r="D1584" i="7"/>
  <c r="C1584" i="7"/>
  <c r="B1584" i="7"/>
  <c r="A1583" i="7"/>
  <c r="H1577" i="7"/>
  <c r="G1577" i="7"/>
  <c r="E1577" i="7"/>
  <c r="E1576" i="7"/>
  <c r="E1575" i="7"/>
  <c r="E1574" i="7"/>
  <c r="I1573" i="7"/>
  <c r="H1573" i="7"/>
  <c r="G1573" i="7"/>
  <c r="F1573" i="7"/>
  <c r="I1572" i="7"/>
  <c r="H1572" i="7"/>
  <c r="G1572" i="7"/>
  <c r="F1572" i="7"/>
  <c r="I1571" i="7"/>
  <c r="H1571" i="7"/>
  <c r="G1571" i="7"/>
  <c r="F1571" i="7"/>
  <c r="D1569" i="7"/>
  <c r="C1569" i="7"/>
  <c r="B1569" i="7"/>
  <c r="H1567" i="7"/>
  <c r="G1567" i="7"/>
  <c r="E1567" i="7"/>
  <c r="E1566" i="7"/>
  <c r="E1565" i="7"/>
  <c r="I1564" i="7"/>
  <c r="H1564" i="7"/>
  <c r="G1564" i="7"/>
  <c r="F1564" i="7"/>
  <c r="D1562" i="7"/>
  <c r="C1562" i="7"/>
  <c r="B1562" i="7"/>
  <c r="A1561" i="7"/>
  <c r="H1555" i="7"/>
  <c r="G1555" i="7"/>
  <c r="E1555" i="7"/>
  <c r="E1554" i="7"/>
  <c r="E1553" i="7"/>
  <c r="E1552" i="7"/>
  <c r="I1551" i="7"/>
  <c r="H1551" i="7"/>
  <c r="G1551" i="7"/>
  <c r="F1551" i="7"/>
  <c r="I1550" i="7"/>
  <c r="H1550" i="7"/>
  <c r="G1550" i="7"/>
  <c r="F1550" i="7"/>
  <c r="I1549" i="7"/>
  <c r="H1549" i="7"/>
  <c r="G1549" i="7"/>
  <c r="F1549" i="7"/>
  <c r="D1547" i="7"/>
  <c r="C1547" i="7"/>
  <c r="B1547" i="7"/>
  <c r="H1545" i="7"/>
  <c r="G1545" i="7"/>
  <c r="E1545" i="7"/>
  <c r="E1544" i="7"/>
  <c r="E1543" i="7"/>
  <c r="I1542" i="7"/>
  <c r="H1542" i="7"/>
  <c r="G1542" i="7"/>
  <c r="F1542" i="7"/>
  <c r="D1540" i="7"/>
  <c r="C1540" i="7"/>
  <c r="B1540" i="7"/>
  <c r="A1539" i="7"/>
  <c r="H1533" i="7"/>
  <c r="G1533" i="7"/>
  <c r="E1533" i="7"/>
  <c r="E1532" i="7"/>
  <c r="E1531" i="7"/>
  <c r="E1530" i="7"/>
  <c r="I1529" i="7"/>
  <c r="H1529" i="7"/>
  <c r="G1529" i="7"/>
  <c r="F1529" i="7"/>
  <c r="I1528" i="7"/>
  <c r="H1528" i="7"/>
  <c r="G1528" i="7"/>
  <c r="F1528" i="7"/>
  <c r="I1527" i="7"/>
  <c r="H1527" i="7"/>
  <c r="G1527" i="7"/>
  <c r="F1527" i="7"/>
  <c r="D1525" i="7"/>
  <c r="C1525" i="7"/>
  <c r="B1525" i="7"/>
  <c r="H1523" i="7"/>
  <c r="G1523" i="7"/>
  <c r="E1523" i="7"/>
  <c r="E1522" i="7"/>
  <c r="E1521" i="7"/>
  <c r="E1520" i="7"/>
  <c r="I1519" i="7"/>
  <c r="H1519" i="7"/>
  <c r="G1519" i="7"/>
  <c r="F1519" i="7"/>
  <c r="I1518" i="7"/>
  <c r="H1518" i="7"/>
  <c r="G1518" i="7"/>
  <c r="F1518" i="7"/>
  <c r="I1517" i="7"/>
  <c r="H1517" i="7"/>
  <c r="G1517" i="7"/>
  <c r="F1517" i="7"/>
  <c r="D1515" i="7"/>
  <c r="C1515" i="7"/>
  <c r="B1515" i="7"/>
  <c r="H1513" i="7"/>
  <c r="G1513" i="7"/>
  <c r="E1513" i="7"/>
  <c r="E1512" i="7"/>
  <c r="E1511" i="7"/>
  <c r="I1510" i="7"/>
  <c r="H1510" i="7"/>
  <c r="G1510" i="7"/>
  <c r="F1510" i="7"/>
  <c r="D1508" i="7"/>
  <c r="C1508" i="7"/>
  <c r="B1508" i="7"/>
  <c r="A1507" i="7"/>
  <c r="H1501" i="7"/>
  <c r="G1501" i="7"/>
  <c r="E1501" i="7"/>
  <c r="E1500" i="7"/>
  <c r="E1499" i="7"/>
  <c r="E1498" i="7"/>
  <c r="I1497" i="7"/>
  <c r="H1497" i="7"/>
  <c r="G1497" i="7"/>
  <c r="F1497" i="7"/>
  <c r="I1496" i="7"/>
  <c r="H1496" i="7"/>
  <c r="G1496" i="7"/>
  <c r="F1496" i="7"/>
  <c r="I1495" i="7"/>
  <c r="H1495" i="7"/>
  <c r="G1495" i="7"/>
  <c r="F1495" i="7"/>
  <c r="D1493" i="7"/>
  <c r="C1493" i="7"/>
  <c r="B1493" i="7"/>
  <c r="H1491" i="7"/>
  <c r="G1491" i="7"/>
  <c r="E1491" i="7"/>
  <c r="E1490" i="7"/>
  <c r="E1489" i="7"/>
  <c r="I1488" i="7"/>
  <c r="H1488" i="7"/>
  <c r="G1488" i="7"/>
  <c r="F1488" i="7"/>
  <c r="D1486" i="7"/>
  <c r="C1486" i="7"/>
  <c r="B1486" i="7"/>
  <c r="A1485" i="7"/>
  <c r="H1479" i="7"/>
  <c r="G1479" i="7"/>
  <c r="E1479" i="7"/>
  <c r="E1478" i="7"/>
  <c r="E1477" i="7"/>
  <c r="I1476" i="7"/>
  <c r="H1476" i="7"/>
  <c r="G1476" i="7"/>
  <c r="F1476" i="7"/>
  <c r="D1474" i="7"/>
  <c r="C1474" i="7"/>
  <c r="B1474" i="7"/>
  <c r="I1472" i="7"/>
  <c r="H1472" i="7"/>
  <c r="G1472" i="7"/>
  <c r="F1472" i="7"/>
  <c r="E1472" i="7"/>
  <c r="D1472" i="7"/>
  <c r="C1472" i="7"/>
  <c r="B1472" i="7"/>
  <c r="H1470" i="7"/>
  <c r="G1470" i="7"/>
  <c r="E1470" i="7"/>
  <c r="E1469" i="7"/>
  <c r="E1468" i="7"/>
  <c r="E1467" i="7"/>
  <c r="I1466" i="7"/>
  <c r="H1466" i="7"/>
  <c r="G1466" i="7"/>
  <c r="F1466" i="7"/>
  <c r="I1465" i="7"/>
  <c r="H1465" i="7"/>
  <c r="G1465" i="7"/>
  <c r="F1465" i="7"/>
  <c r="I1464" i="7"/>
  <c r="H1464" i="7"/>
  <c r="G1464" i="7"/>
  <c r="F1464" i="7"/>
  <c r="I1463" i="7"/>
  <c r="H1463" i="7"/>
  <c r="G1463" i="7"/>
  <c r="F1463" i="7"/>
  <c r="D1461" i="7"/>
  <c r="C1461" i="7"/>
  <c r="B1461" i="7"/>
  <c r="H1459" i="7"/>
  <c r="G1459" i="7"/>
  <c r="E1459" i="7"/>
  <c r="E1458" i="7"/>
  <c r="E1457" i="7"/>
  <c r="E1456" i="7"/>
  <c r="I1455" i="7"/>
  <c r="H1455" i="7"/>
  <c r="G1455" i="7"/>
  <c r="F1455" i="7"/>
  <c r="I1454" i="7"/>
  <c r="H1454" i="7"/>
  <c r="G1454" i="7"/>
  <c r="F1454" i="7"/>
  <c r="I1453" i="7"/>
  <c r="H1453" i="7"/>
  <c r="G1453" i="7"/>
  <c r="F1453" i="7"/>
  <c r="I1452" i="7"/>
  <c r="H1452" i="7"/>
  <c r="G1452" i="7"/>
  <c r="F1452" i="7"/>
  <c r="D1450" i="7"/>
  <c r="C1450" i="7"/>
  <c r="B1450" i="7"/>
  <c r="H1448" i="7"/>
  <c r="G1448" i="7"/>
  <c r="E1448" i="7"/>
  <c r="E1447" i="7"/>
  <c r="E1446" i="7"/>
  <c r="I1445" i="7"/>
  <c r="H1445" i="7"/>
  <c r="G1445" i="7"/>
  <c r="F1445" i="7"/>
  <c r="D1443" i="7"/>
  <c r="C1443" i="7"/>
  <c r="B1443" i="7"/>
  <c r="H1441" i="7"/>
  <c r="G1441" i="7"/>
  <c r="E1441" i="7"/>
  <c r="E1440" i="7"/>
  <c r="E1439" i="7"/>
  <c r="E1438" i="7"/>
  <c r="I1437" i="7"/>
  <c r="H1437" i="7"/>
  <c r="G1437" i="7"/>
  <c r="F1437" i="7"/>
  <c r="I1436" i="7"/>
  <c r="H1436" i="7"/>
  <c r="G1436" i="7"/>
  <c r="F1436" i="7"/>
  <c r="I1435" i="7"/>
  <c r="H1435" i="7"/>
  <c r="G1435" i="7"/>
  <c r="F1435" i="7"/>
  <c r="D1433" i="7"/>
  <c r="C1433" i="7"/>
  <c r="B1433" i="7"/>
  <c r="H1431" i="7"/>
  <c r="G1431" i="7"/>
  <c r="E1431" i="7"/>
  <c r="E1430" i="7"/>
  <c r="E1429" i="7"/>
  <c r="E1428" i="7"/>
  <c r="I1427" i="7"/>
  <c r="H1427" i="7"/>
  <c r="G1427" i="7"/>
  <c r="F1427" i="7"/>
  <c r="I1426" i="7"/>
  <c r="H1426" i="7"/>
  <c r="G1426" i="7"/>
  <c r="F1426" i="7"/>
  <c r="I1425" i="7"/>
  <c r="H1425" i="7"/>
  <c r="G1425" i="7"/>
  <c r="F1425" i="7"/>
  <c r="D1423" i="7"/>
  <c r="C1423" i="7"/>
  <c r="B1423" i="7"/>
  <c r="I1420" i="7"/>
  <c r="H1420" i="7"/>
  <c r="G1420" i="7"/>
  <c r="F1420" i="7"/>
  <c r="D1420" i="7"/>
  <c r="C1420" i="7"/>
  <c r="B1420" i="7"/>
  <c r="I1418" i="7"/>
  <c r="H1418" i="7"/>
  <c r="G1418" i="7"/>
  <c r="F1418" i="7"/>
  <c r="E1418" i="7"/>
  <c r="D1418" i="7"/>
  <c r="C1418" i="7"/>
  <c r="B1418" i="7"/>
  <c r="H1416" i="7"/>
  <c r="G1416" i="7"/>
  <c r="E1416" i="7"/>
  <c r="E1415" i="7"/>
  <c r="E1414" i="7"/>
  <c r="E1413" i="7"/>
  <c r="I1412" i="7"/>
  <c r="H1412" i="7"/>
  <c r="G1412" i="7"/>
  <c r="F1412" i="7"/>
  <c r="I1411" i="7"/>
  <c r="H1411" i="7"/>
  <c r="G1411" i="7"/>
  <c r="F1411" i="7"/>
  <c r="I1410" i="7"/>
  <c r="H1410" i="7"/>
  <c r="G1410" i="7"/>
  <c r="F1410" i="7"/>
  <c r="D1408" i="7"/>
  <c r="C1408" i="7"/>
  <c r="B1408" i="7"/>
  <c r="H1406" i="7"/>
  <c r="G1406" i="7"/>
  <c r="E1406" i="7"/>
  <c r="E1405" i="7"/>
  <c r="E1404" i="7"/>
  <c r="E1403" i="7"/>
  <c r="I1402" i="7"/>
  <c r="H1402" i="7"/>
  <c r="G1402" i="7"/>
  <c r="F1402" i="7"/>
  <c r="I1401" i="7"/>
  <c r="H1401" i="7"/>
  <c r="G1401" i="7"/>
  <c r="F1401" i="7"/>
  <c r="I1400" i="7"/>
  <c r="H1400" i="7"/>
  <c r="G1400" i="7"/>
  <c r="F1400" i="7"/>
  <c r="I1399" i="7"/>
  <c r="H1399" i="7"/>
  <c r="G1399" i="7"/>
  <c r="F1399" i="7"/>
  <c r="D1397" i="7"/>
  <c r="C1397" i="7"/>
  <c r="B1397" i="7"/>
  <c r="H1395" i="7"/>
  <c r="G1395" i="7"/>
  <c r="E1395" i="7"/>
  <c r="E1394" i="7"/>
  <c r="E1393" i="7"/>
  <c r="I1392" i="7"/>
  <c r="H1392" i="7"/>
  <c r="G1392" i="7"/>
  <c r="F1392" i="7"/>
  <c r="D1390" i="7"/>
  <c r="C1390" i="7"/>
  <c r="B1390" i="7"/>
  <c r="A1389" i="7"/>
  <c r="H1383" i="7"/>
  <c r="G1383" i="7"/>
  <c r="E1383" i="7"/>
  <c r="E1382" i="7"/>
  <c r="E1381" i="7"/>
  <c r="I1380" i="7"/>
  <c r="H1380" i="7"/>
  <c r="G1380" i="7"/>
  <c r="F1380" i="7"/>
  <c r="D1378" i="7"/>
  <c r="C1378" i="7"/>
  <c r="B1378" i="7"/>
  <c r="I1376" i="7"/>
  <c r="H1376" i="7"/>
  <c r="G1376" i="7"/>
  <c r="F1376" i="7"/>
  <c r="E1376" i="7"/>
  <c r="D1376" i="7"/>
  <c r="C1376" i="7"/>
  <c r="B1376" i="7"/>
  <c r="H1374" i="7"/>
  <c r="G1374" i="7"/>
  <c r="E1374" i="7"/>
  <c r="E1373" i="7"/>
  <c r="E1372" i="7"/>
  <c r="E1371" i="7"/>
  <c r="I1370" i="7"/>
  <c r="H1370" i="7"/>
  <c r="G1370" i="7"/>
  <c r="F1370" i="7"/>
  <c r="I1369" i="7"/>
  <c r="H1369" i="7"/>
  <c r="G1369" i="7"/>
  <c r="F1369" i="7"/>
  <c r="I1368" i="7"/>
  <c r="H1368" i="7"/>
  <c r="G1368" i="7"/>
  <c r="F1368" i="7"/>
  <c r="I1367" i="7"/>
  <c r="H1367" i="7"/>
  <c r="G1367" i="7"/>
  <c r="F1367" i="7"/>
  <c r="D1365" i="7"/>
  <c r="C1365" i="7"/>
  <c r="B1365" i="7"/>
  <c r="H1363" i="7"/>
  <c r="G1363" i="7"/>
  <c r="E1363" i="7"/>
  <c r="E1362" i="7"/>
  <c r="E1361" i="7"/>
  <c r="E1360" i="7"/>
  <c r="I1359" i="7"/>
  <c r="H1359" i="7"/>
  <c r="G1359" i="7"/>
  <c r="F1359" i="7"/>
  <c r="I1358" i="7"/>
  <c r="H1358" i="7"/>
  <c r="G1358" i="7"/>
  <c r="F1358" i="7"/>
  <c r="I1357" i="7"/>
  <c r="H1357" i="7"/>
  <c r="G1357" i="7"/>
  <c r="F1357" i="7"/>
  <c r="I1356" i="7"/>
  <c r="H1356" i="7"/>
  <c r="G1356" i="7"/>
  <c r="F1356" i="7"/>
  <c r="D1354" i="7"/>
  <c r="C1354" i="7"/>
  <c r="B1354" i="7"/>
  <c r="H1352" i="7"/>
  <c r="G1352" i="7"/>
  <c r="E1352" i="7"/>
  <c r="E1351" i="7"/>
  <c r="E1350" i="7"/>
  <c r="I1349" i="7"/>
  <c r="H1349" i="7"/>
  <c r="G1349" i="7"/>
  <c r="F1349" i="7"/>
  <c r="D1347" i="7"/>
  <c r="C1347" i="7"/>
  <c r="B1347" i="7"/>
  <c r="H1345" i="7"/>
  <c r="G1345" i="7"/>
  <c r="E1345" i="7"/>
  <c r="E1344" i="7"/>
  <c r="E1343" i="7"/>
  <c r="E1342" i="7"/>
  <c r="I1341" i="7"/>
  <c r="H1341" i="7"/>
  <c r="G1341" i="7"/>
  <c r="F1341" i="7"/>
  <c r="I1340" i="7"/>
  <c r="H1340" i="7"/>
  <c r="G1340" i="7"/>
  <c r="F1340" i="7"/>
  <c r="I1339" i="7"/>
  <c r="H1339" i="7"/>
  <c r="G1339" i="7"/>
  <c r="F1339" i="7"/>
  <c r="D1337" i="7"/>
  <c r="C1337" i="7"/>
  <c r="B1337" i="7"/>
  <c r="H1335" i="7"/>
  <c r="G1335" i="7"/>
  <c r="E1335" i="7"/>
  <c r="E1334" i="7"/>
  <c r="E1333" i="7"/>
  <c r="E1332" i="7"/>
  <c r="I1331" i="7"/>
  <c r="H1331" i="7"/>
  <c r="G1331" i="7"/>
  <c r="F1331" i="7"/>
  <c r="I1330" i="7"/>
  <c r="H1330" i="7"/>
  <c r="G1330" i="7"/>
  <c r="F1330" i="7"/>
  <c r="I1329" i="7"/>
  <c r="H1329" i="7"/>
  <c r="G1329" i="7"/>
  <c r="F1329" i="7"/>
  <c r="D1327" i="7"/>
  <c r="C1327" i="7"/>
  <c r="B1327" i="7"/>
  <c r="I1324" i="7"/>
  <c r="H1324" i="7"/>
  <c r="G1324" i="7"/>
  <c r="F1324" i="7"/>
  <c r="D1324" i="7"/>
  <c r="C1324" i="7"/>
  <c r="B1324" i="7"/>
  <c r="I1322" i="7"/>
  <c r="H1322" i="7"/>
  <c r="G1322" i="7"/>
  <c r="F1322" i="7"/>
  <c r="E1322" i="7"/>
  <c r="D1322" i="7"/>
  <c r="C1322" i="7"/>
  <c r="B1322" i="7"/>
  <c r="H1320" i="7"/>
  <c r="G1320" i="7"/>
  <c r="E1320" i="7"/>
  <c r="E1319" i="7"/>
  <c r="E1318" i="7"/>
  <c r="E1317" i="7"/>
  <c r="I1316" i="7"/>
  <c r="H1316" i="7"/>
  <c r="G1316" i="7"/>
  <c r="F1316" i="7"/>
  <c r="I1315" i="7"/>
  <c r="H1315" i="7"/>
  <c r="G1315" i="7"/>
  <c r="F1315" i="7"/>
  <c r="I1314" i="7"/>
  <c r="H1314" i="7"/>
  <c r="G1314" i="7"/>
  <c r="F1314" i="7"/>
  <c r="D1312" i="7"/>
  <c r="C1312" i="7"/>
  <c r="B1312" i="7"/>
  <c r="H1310" i="7"/>
  <c r="G1310" i="7"/>
  <c r="E1310" i="7"/>
  <c r="E1309" i="7"/>
  <c r="E1308" i="7"/>
  <c r="E1307" i="7"/>
  <c r="I1306" i="7"/>
  <c r="H1306" i="7"/>
  <c r="G1306" i="7"/>
  <c r="F1306" i="7"/>
  <c r="I1305" i="7"/>
  <c r="H1305" i="7"/>
  <c r="G1305" i="7"/>
  <c r="F1305" i="7"/>
  <c r="I1304" i="7"/>
  <c r="H1304" i="7"/>
  <c r="G1304" i="7"/>
  <c r="F1304" i="7"/>
  <c r="I1303" i="7"/>
  <c r="H1303" i="7"/>
  <c r="G1303" i="7"/>
  <c r="F1303" i="7"/>
  <c r="D1301" i="7"/>
  <c r="C1301" i="7"/>
  <c r="B1301" i="7"/>
  <c r="H1299" i="7"/>
  <c r="G1299" i="7"/>
  <c r="E1299" i="7"/>
  <c r="E1298" i="7"/>
  <c r="E1297" i="7"/>
  <c r="I1296" i="7"/>
  <c r="H1296" i="7"/>
  <c r="G1296" i="7"/>
  <c r="F1296" i="7"/>
  <c r="D1294" i="7"/>
  <c r="C1294" i="7"/>
  <c r="B1294" i="7"/>
  <c r="A1293" i="7"/>
  <c r="H1287" i="7"/>
  <c r="G1287" i="7"/>
  <c r="E1287" i="7"/>
  <c r="E1286" i="7"/>
  <c r="E1285" i="7"/>
  <c r="I1284" i="7"/>
  <c r="H1284" i="7"/>
  <c r="G1284" i="7"/>
  <c r="F1284" i="7"/>
  <c r="D1282" i="7"/>
  <c r="C1282" i="7"/>
  <c r="B1282" i="7"/>
  <c r="H1280" i="7"/>
  <c r="G1280" i="7"/>
  <c r="E1280" i="7"/>
  <c r="E1279" i="7"/>
  <c r="E1278" i="7"/>
  <c r="E1277" i="7"/>
  <c r="I1276" i="7"/>
  <c r="H1276" i="7"/>
  <c r="G1276" i="7"/>
  <c r="F1276" i="7"/>
  <c r="I1275" i="7"/>
  <c r="H1275" i="7"/>
  <c r="G1275" i="7"/>
  <c r="F1275" i="7"/>
  <c r="I1274" i="7"/>
  <c r="H1274" i="7"/>
  <c r="G1274" i="7"/>
  <c r="F1274" i="7"/>
  <c r="D1272" i="7"/>
  <c r="C1272" i="7"/>
  <c r="B1272" i="7"/>
  <c r="H1270" i="7"/>
  <c r="G1270" i="7"/>
  <c r="E1270" i="7"/>
  <c r="E1269" i="7"/>
  <c r="E1268" i="7"/>
  <c r="E1267" i="7"/>
  <c r="I1266" i="7"/>
  <c r="H1266" i="7"/>
  <c r="G1266" i="7"/>
  <c r="F1266" i="7"/>
  <c r="I1265" i="7"/>
  <c r="H1265" i="7"/>
  <c r="G1265" i="7"/>
  <c r="F1265" i="7"/>
  <c r="I1264" i="7"/>
  <c r="H1264" i="7"/>
  <c r="G1264" i="7"/>
  <c r="F1264" i="7"/>
  <c r="D1262" i="7"/>
  <c r="C1262" i="7"/>
  <c r="B1262" i="7"/>
  <c r="I1259" i="7"/>
  <c r="H1259" i="7"/>
  <c r="G1259" i="7"/>
  <c r="F1259" i="7"/>
  <c r="D1259" i="7"/>
  <c r="C1259" i="7"/>
  <c r="B1259" i="7"/>
  <c r="I1257" i="7"/>
  <c r="H1257" i="7"/>
  <c r="G1257" i="7"/>
  <c r="F1257" i="7"/>
  <c r="E1257" i="7"/>
  <c r="D1257" i="7"/>
  <c r="C1257" i="7"/>
  <c r="B1257" i="7"/>
  <c r="H1255" i="7"/>
  <c r="G1255" i="7"/>
  <c r="E1255" i="7"/>
  <c r="E1254" i="7"/>
  <c r="E1253" i="7"/>
  <c r="E1252" i="7"/>
  <c r="I1251" i="7"/>
  <c r="H1251" i="7"/>
  <c r="G1251" i="7"/>
  <c r="F1251" i="7"/>
  <c r="I1250" i="7"/>
  <c r="H1250" i="7"/>
  <c r="G1250" i="7"/>
  <c r="F1250" i="7"/>
  <c r="I1249" i="7"/>
  <c r="H1249" i="7"/>
  <c r="G1249" i="7"/>
  <c r="F1249" i="7"/>
  <c r="D1247" i="7"/>
  <c r="C1247" i="7"/>
  <c r="B1247" i="7"/>
  <c r="H1245" i="7"/>
  <c r="G1245" i="7"/>
  <c r="E1245" i="7"/>
  <c r="E1244" i="7"/>
  <c r="E1243" i="7"/>
  <c r="E1242" i="7"/>
  <c r="I1241" i="7"/>
  <c r="H1241" i="7"/>
  <c r="G1241" i="7"/>
  <c r="F1241" i="7"/>
  <c r="I1240" i="7"/>
  <c r="H1240" i="7"/>
  <c r="G1240" i="7"/>
  <c r="F1240" i="7"/>
  <c r="I1239" i="7"/>
  <c r="H1239" i="7"/>
  <c r="G1239" i="7"/>
  <c r="F1239" i="7"/>
  <c r="I1238" i="7"/>
  <c r="H1238" i="7"/>
  <c r="G1238" i="7"/>
  <c r="F1238" i="7"/>
  <c r="D1236" i="7"/>
  <c r="C1236" i="7"/>
  <c r="B1236" i="7"/>
  <c r="H1234" i="7"/>
  <c r="G1234" i="7"/>
  <c r="E1234" i="7"/>
  <c r="E1233" i="7"/>
  <c r="E1232" i="7"/>
  <c r="I1231" i="7"/>
  <c r="H1231" i="7"/>
  <c r="G1231" i="7"/>
  <c r="F1231" i="7"/>
  <c r="D1229" i="7"/>
  <c r="C1229" i="7"/>
  <c r="B1229" i="7"/>
  <c r="A1228" i="7"/>
  <c r="H1222" i="7"/>
  <c r="G1222" i="7"/>
  <c r="E1222" i="7"/>
  <c r="E1221" i="7"/>
  <c r="E1220" i="7"/>
  <c r="I1219" i="7"/>
  <c r="H1219" i="7"/>
  <c r="G1219" i="7"/>
  <c r="F1219" i="7"/>
  <c r="D1217" i="7"/>
  <c r="C1217" i="7"/>
  <c r="B1217" i="7"/>
  <c r="H1215" i="7"/>
  <c r="G1215" i="7"/>
  <c r="E1215" i="7"/>
  <c r="E1214" i="7"/>
  <c r="E1213" i="7"/>
  <c r="E1212" i="7"/>
  <c r="I1211" i="7"/>
  <c r="H1211" i="7"/>
  <c r="G1211" i="7"/>
  <c r="F1211" i="7"/>
  <c r="I1210" i="7"/>
  <c r="H1210" i="7"/>
  <c r="G1210" i="7"/>
  <c r="F1210" i="7"/>
  <c r="I1209" i="7"/>
  <c r="H1209" i="7"/>
  <c r="G1209" i="7"/>
  <c r="F1209" i="7"/>
  <c r="D1207" i="7"/>
  <c r="C1207" i="7"/>
  <c r="B1207" i="7"/>
  <c r="H1205" i="7"/>
  <c r="G1205" i="7"/>
  <c r="E1205" i="7"/>
  <c r="E1204" i="7"/>
  <c r="E1203" i="7"/>
  <c r="E1202" i="7"/>
  <c r="I1201" i="7"/>
  <c r="H1201" i="7"/>
  <c r="G1201" i="7"/>
  <c r="F1201" i="7"/>
  <c r="I1200" i="7"/>
  <c r="H1200" i="7"/>
  <c r="G1200" i="7"/>
  <c r="F1200" i="7"/>
  <c r="I1199" i="7"/>
  <c r="H1199" i="7"/>
  <c r="G1199" i="7"/>
  <c r="F1199" i="7"/>
  <c r="D1197" i="7"/>
  <c r="C1197" i="7"/>
  <c r="B1197" i="7"/>
  <c r="I1194" i="7"/>
  <c r="H1194" i="7"/>
  <c r="G1194" i="7"/>
  <c r="F1194" i="7"/>
  <c r="D1194" i="7"/>
  <c r="C1194" i="7"/>
  <c r="B1194" i="7"/>
  <c r="I1192" i="7"/>
  <c r="H1192" i="7"/>
  <c r="G1192" i="7"/>
  <c r="F1192" i="7"/>
  <c r="E1192" i="7"/>
  <c r="D1192" i="7"/>
  <c r="C1192" i="7"/>
  <c r="B1192" i="7"/>
  <c r="H1190" i="7"/>
  <c r="G1190" i="7"/>
  <c r="E1190" i="7"/>
  <c r="E1189" i="7"/>
  <c r="E1188" i="7"/>
  <c r="E1187" i="7"/>
  <c r="I1186" i="7"/>
  <c r="H1186" i="7"/>
  <c r="G1186" i="7"/>
  <c r="F1186" i="7"/>
  <c r="I1185" i="7"/>
  <c r="H1185" i="7"/>
  <c r="G1185" i="7"/>
  <c r="F1185" i="7"/>
  <c r="I1184" i="7"/>
  <c r="H1184" i="7"/>
  <c r="G1184" i="7"/>
  <c r="F1184" i="7"/>
  <c r="D1182" i="7"/>
  <c r="C1182" i="7"/>
  <c r="B1182" i="7"/>
  <c r="H1180" i="7"/>
  <c r="G1180" i="7"/>
  <c r="E1180" i="7"/>
  <c r="E1179" i="7"/>
  <c r="E1178" i="7"/>
  <c r="E1177" i="7"/>
  <c r="I1176" i="7"/>
  <c r="H1176" i="7"/>
  <c r="G1176" i="7"/>
  <c r="F1176" i="7"/>
  <c r="I1175" i="7"/>
  <c r="H1175" i="7"/>
  <c r="G1175" i="7"/>
  <c r="F1175" i="7"/>
  <c r="I1174" i="7"/>
  <c r="H1174" i="7"/>
  <c r="G1174" i="7"/>
  <c r="F1174" i="7"/>
  <c r="I1173" i="7"/>
  <c r="H1173" i="7"/>
  <c r="G1173" i="7"/>
  <c r="F1173" i="7"/>
  <c r="D1171" i="7"/>
  <c r="C1171" i="7"/>
  <c r="B1171" i="7"/>
  <c r="H1169" i="7"/>
  <c r="G1169" i="7"/>
  <c r="E1169" i="7"/>
  <c r="E1168" i="7"/>
  <c r="E1167" i="7"/>
  <c r="I1166" i="7"/>
  <c r="H1166" i="7"/>
  <c r="G1166" i="7"/>
  <c r="F1166" i="7"/>
  <c r="D1164" i="7"/>
  <c r="C1164" i="7"/>
  <c r="B1164" i="7"/>
  <c r="A1163" i="7"/>
  <c r="H1157" i="7"/>
  <c r="G1157" i="7"/>
  <c r="E1157" i="7"/>
  <c r="E1156" i="7"/>
  <c r="E1155" i="7"/>
  <c r="I1154" i="7"/>
  <c r="H1154" i="7"/>
  <c r="G1154" i="7"/>
  <c r="F1154" i="7"/>
  <c r="D1152" i="7"/>
  <c r="C1152" i="7"/>
  <c r="B1152" i="7"/>
  <c r="H1150" i="7"/>
  <c r="G1150" i="7"/>
  <c r="E1150" i="7"/>
  <c r="E1149" i="7"/>
  <c r="E1148" i="7"/>
  <c r="E1147" i="7"/>
  <c r="I1146" i="7"/>
  <c r="H1146" i="7"/>
  <c r="G1146" i="7"/>
  <c r="F1146" i="7"/>
  <c r="I1145" i="7"/>
  <c r="H1145" i="7"/>
  <c r="G1145" i="7"/>
  <c r="F1145" i="7"/>
  <c r="I1144" i="7"/>
  <c r="H1144" i="7"/>
  <c r="G1144" i="7"/>
  <c r="F1144" i="7"/>
  <c r="D1142" i="7"/>
  <c r="C1142" i="7"/>
  <c r="B1142" i="7"/>
  <c r="H1140" i="7"/>
  <c r="G1140" i="7"/>
  <c r="E1140" i="7"/>
  <c r="E1139" i="7"/>
  <c r="E1138" i="7"/>
  <c r="E1137" i="7"/>
  <c r="I1136" i="7"/>
  <c r="H1136" i="7"/>
  <c r="G1136" i="7"/>
  <c r="F1136" i="7"/>
  <c r="I1135" i="7"/>
  <c r="H1135" i="7"/>
  <c r="G1135" i="7"/>
  <c r="F1135" i="7"/>
  <c r="I1134" i="7"/>
  <c r="H1134" i="7"/>
  <c r="G1134" i="7"/>
  <c r="F1134" i="7"/>
  <c r="D1132" i="7"/>
  <c r="C1132" i="7"/>
  <c r="B1132" i="7"/>
  <c r="I1129" i="7"/>
  <c r="H1129" i="7"/>
  <c r="G1129" i="7"/>
  <c r="F1129" i="7"/>
  <c r="D1129" i="7"/>
  <c r="C1129" i="7"/>
  <c r="B1129" i="7"/>
  <c r="I1127" i="7"/>
  <c r="H1127" i="7"/>
  <c r="G1127" i="7"/>
  <c r="F1127" i="7"/>
  <c r="E1127" i="7"/>
  <c r="D1127" i="7"/>
  <c r="C1127" i="7"/>
  <c r="B1127" i="7"/>
  <c r="H1125" i="7"/>
  <c r="G1125" i="7"/>
  <c r="E1125" i="7"/>
  <c r="E1124" i="7"/>
  <c r="E1123" i="7"/>
  <c r="E1122" i="7"/>
  <c r="I1121" i="7"/>
  <c r="H1121" i="7"/>
  <c r="G1121" i="7"/>
  <c r="F1121" i="7"/>
  <c r="I1120" i="7"/>
  <c r="H1120" i="7"/>
  <c r="G1120" i="7"/>
  <c r="F1120" i="7"/>
  <c r="I1119" i="7"/>
  <c r="H1119" i="7"/>
  <c r="G1119" i="7"/>
  <c r="F1119" i="7"/>
  <c r="D1117" i="7"/>
  <c r="C1117" i="7"/>
  <c r="B1117" i="7"/>
  <c r="H1115" i="7"/>
  <c r="G1115" i="7"/>
  <c r="E1115" i="7"/>
  <c r="E1114" i="7"/>
  <c r="E1113" i="7"/>
  <c r="E1112" i="7"/>
  <c r="I1111" i="7"/>
  <c r="H1111" i="7"/>
  <c r="G1111" i="7"/>
  <c r="F1111" i="7"/>
  <c r="I1110" i="7"/>
  <c r="H1110" i="7"/>
  <c r="G1110" i="7"/>
  <c r="F1110" i="7"/>
  <c r="I1109" i="7"/>
  <c r="H1109" i="7"/>
  <c r="G1109" i="7"/>
  <c r="F1109" i="7"/>
  <c r="I1108" i="7"/>
  <c r="H1108" i="7"/>
  <c r="G1108" i="7"/>
  <c r="F1108" i="7"/>
  <c r="D1106" i="7"/>
  <c r="C1106" i="7"/>
  <c r="B1106" i="7"/>
  <c r="H1104" i="7"/>
  <c r="G1104" i="7"/>
  <c r="E1104" i="7"/>
  <c r="E1103" i="7"/>
  <c r="E1102" i="7"/>
  <c r="I1101" i="7"/>
  <c r="H1101" i="7"/>
  <c r="G1101" i="7"/>
  <c r="F1101" i="7"/>
  <c r="D1099" i="7"/>
  <c r="C1099" i="7"/>
  <c r="B1099" i="7"/>
  <c r="A1098" i="7"/>
  <c r="H1092" i="7"/>
  <c r="G1092" i="7"/>
  <c r="E1092" i="7"/>
  <c r="E1091" i="7"/>
  <c r="E1090" i="7"/>
  <c r="I1089" i="7"/>
  <c r="H1089" i="7"/>
  <c r="G1089" i="7"/>
  <c r="F1089" i="7"/>
  <c r="D1087" i="7"/>
  <c r="C1087" i="7"/>
  <c r="B1087" i="7"/>
  <c r="H1085" i="7"/>
  <c r="G1085" i="7"/>
  <c r="E1085" i="7"/>
  <c r="E1084" i="7"/>
  <c r="E1083" i="7"/>
  <c r="E1082" i="7"/>
  <c r="I1081" i="7"/>
  <c r="H1081" i="7"/>
  <c r="G1081" i="7"/>
  <c r="F1081" i="7"/>
  <c r="I1080" i="7"/>
  <c r="H1080" i="7"/>
  <c r="G1080" i="7"/>
  <c r="F1080" i="7"/>
  <c r="I1079" i="7"/>
  <c r="H1079" i="7"/>
  <c r="G1079" i="7"/>
  <c r="F1079" i="7"/>
  <c r="D1077" i="7"/>
  <c r="C1077" i="7"/>
  <c r="B1077" i="7"/>
  <c r="H1075" i="7"/>
  <c r="G1075" i="7"/>
  <c r="E1075" i="7"/>
  <c r="E1074" i="7"/>
  <c r="E1073" i="7"/>
  <c r="E1072" i="7"/>
  <c r="I1071" i="7"/>
  <c r="H1071" i="7"/>
  <c r="G1071" i="7"/>
  <c r="F1071" i="7"/>
  <c r="I1070" i="7"/>
  <c r="H1070" i="7"/>
  <c r="G1070" i="7"/>
  <c r="F1070" i="7"/>
  <c r="I1069" i="7"/>
  <c r="H1069" i="7"/>
  <c r="G1069" i="7"/>
  <c r="F1069" i="7"/>
  <c r="D1067" i="7"/>
  <c r="C1067" i="7"/>
  <c r="B1067" i="7"/>
  <c r="I1064" i="7"/>
  <c r="H1064" i="7"/>
  <c r="G1064" i="7"/>
  <c r="F1064" i="7"/>
  <c r="D1064" i="7"/>
  <c r="C1064" i="7"/>
  <c r="B1064" i="7"/>
  <c r="I1062" i="7"/>
  <c r="H1062" i="7"/>
  <c r="G1062" i="7"/>
  <c r="F1062" i="7"/>
  <c r="E1062" i="7"/>
  <c r="D1062" i="7"/>
  <c r="C1062" i="7"/>
  <c r="B1062" i="7"/>
  <c r="H1060" i="7"/>
  <c r="G1060" i="7"/>
  <c r="E1060" i="7"/>
  <c r="E1059" i="7"/>
  <c r="E1058" i="7"/>
  <c r="E1057" i="7"/>
  <c r="I1056" i="7"/>
  <c r="H1056" i="7"/>
  <c r="G1056" i="7"/>
  <c r="F1056" i="7"/>
  <c r="I1055" i="7"/>
  <c r="H1055" i="7"/>
  <c r="G1055" i="7"/>
  <c r="F1055" i="7"/>
  <c r="I1054" i="7"/>
  <c r="H1054" i="7"/>
  <c r="G1054" i="7"/>
  <c r="F1054" i="7"/>
  <c r="D1052" i="7"/>
  <c r="C1052" i="7"/>
  <c r="B1052" i="7"/>
  <c r="H1050" i="7"/>
  <c r="G1050" i="7"/>
  <c r="E1050" i="7"/>
  <c r="E1049" i="7"/>
  <c r="E1048" i="7"/>
  <c r="E1047" i="7"/>
  <c r="I1046" i="7"/>
  <c r="H1046" i="7"/>
  <c r="G1046" i="7"/>
  <c r="F1046" i="7"/>
  <c r="I1045" i="7"/>
  <c r="H1045" i="7"/>
  <c r="G1045" i="7"/>
  <c r="F1045" i="7"/>
  <c r="I1044" i="7"/>
  <c r="H1044" i="7"/>
  <c r="G1044" i="7"/>
  <c r="F1044" i="7"/>
  <c r="I1043" i="7"/>
  <c r="H1043" i="7"/>
  <c r="G1043" i="7"/>
  <c r="F1043" i="7"/>
  <c r="D1041" i="7"/>
  <c r="C1041" i="7"/>
  <c r="B1041" i="7"/>
  <c r="H1039" i="7"/>
  <c r="G1039" i="7"/>
  <c r="E1039" i="7"/>
  <c r="E1038" i="7"/>
  <c r="E1037" i="7"/>
  <c r="I1036" i="7"/>
  <c r="H1036" i="7"/>
  <c r="G1036" i="7"/>
  <c r="F1036" i="7"/>
  <c r="D1034" i="7"/>
  <c r="C1034" i="7"/>
  <c r="B1034" i="7"/>
  <c r="A1033" i="7"/>
  <c r="H1027" i="7"/>
  <c r="G1027" i="7"/>
  <c r="E1027" i="7"/>
  <c r="E1026" i="7"/>
  <c r="E1025" i="7"/>
  <c r="I1024" i="7"/>
  <c r="H1024" i="7"/>
  <c r="G1024" i="7"/>
  <c r="F1024" i="7"/>
  <c r="D1022" i="7"/>
  <c r="C1022" i="7"/>
  <c r="B1022" i="7"/>
  <c r="H1020" i="7"/>
  <c r="G1020" i="7"/>
  <c r="E1020" i="7"/>
  <c r="E1019" i="7"/>
  <c r="E1018" i="7"/>
  <c r="E1017" i="7"/>
  <c r="I1016" i="7"/>
  <c r="H1016" i="7"/>
  <c r="G1016" i="7"/>
  <c r="F1016" i="7"/>
  <c r="I1015" i="7"/>
  <c r="H1015" i="7"/>
  <c r="G1015" i="7"/>
  <c r="F1015" i="7"/>
  <c r="I1014" i="7"/>
  <c r="H1014" i="7"/>
  <c r="G1014" i="7"/>
  <c r="F1014" i="7"/>
  <c r="D1012" i="7"/>
  <c r="C1012" i="7"/>
  <c r="B1012" i="7"/>
  <c r="H1010" i="7"/>
  <c r="G1010" i="7"/>
  <c r="E1010" i="7"/>
  <c r="E1009" i="7"/>
  <c r="E1008" i="7"/>
  <c r="E1007" i="7"/>
  <c r="I1006" i="7"/>
  <c r="H1006" i="7"/>
  <c r="G1006" i="7"/>
  <c r="F1006" i="7"/>
  <c r="I1005" i="7"/>
  <c r="H1005" i="7"/>
  <c r="G1005" i="7"/>
  <c r="F1005" i="7"/>
  <c r="I1004" i="7"/>
  <c r="H1004" i="7"/>
  <c r="G1004" i="7"/>
  <c r="F1004" i="7"/>
  <c r="D1002" i="7"/>
  <c r="C1002" i="7"/>
  <c r="B1002" i="7"/>
  <c r="I999" i="7"/>
  <c r="H999" i="7"/>
  <c r="G999" i="7"/>
  <c r="F999" i="7"/>
  <c r="D999" i="7"/>
  <c r="C999" i="7"/>
  <c r="B999" i="7"/>
  <c r="I997" i="7"/>
  <c r="H997" i="7"/>
  <c r="G997" i="7"/>
  <c r="F997" i="7"/>
  <c r="E997" i="7"/>
  <c r="D997" i="7"/>
  <c r="C997" i="7"/>
  <c r="B997" i="7"/>
  <c r="H995" i="7"/>
  <c r="G995" i="7"/>
  <c r="E995" i="7"/>
  <c r="E994" i="7"/>
  <c r="E993" i="7"/>
  <c r="E992" i="7"/>
  <c r="I991" i="7"/>
  <c r="H991" i="7"/>
  <c r="G991" i="7"/>
  <c r="F991" i="7"/>
  <c r="I990" i="7"/>
  <c r="H990" i="7"/>
  <c r="G990" i="7"/>
  <c r="F990" i="7"/>
  <c r="I989" i="7"/>
  <c r="H989" i="7"/>
  <c r="G989" i="7"/>
  <c r="F989" i="7"/>
  <c r="D987" i="7"/>
  <c r="C987" i="7"/>
  <c r="B987" i="7"/>
  <c r="H985" i="7"/>
  <c r="G985" i="7"/>
  <c r="E985" i="7"/>
  <c r="E984" i="7"/>
  <c r="E983" i="7"/>
  <c r="E982" i="7"/>
  <c r="I981" i="7"/>
  <c r="H981" i="7"/>
  <c r="G981" i="7"/>
  <c r="F981" i="7"/>
  <c r="I980" i="7"/>
  <c r="H980" i="7"/>
  <c r="G980" i="7"/>
  <c r="F980" i="7"/>
  <c r="I979" i="7"/>
  <c r="H979" i="7"/>
  <c r="G979" i="7"/>
  <c r="F979" i="7"/>
  <c r="I978" i="7"/>
  <c r="H978" i="7"/>
  <c r="G978" i="7"/>
  <c r="F978" i="7"/>
  <c r="D976" i="7"/>
  <c r="C976" i="7"/>
  <c r="B976" i="7"/>
  <c r="H974" i="7"/>
  <c r="G974" i="7"/>
  <c r="E974" i="7"/>
  <c r="E973" i="7"/>
  <c r="E972" i="7"/>
  <c r="I971" i="7"/>
  <c r="H971" i="7"/>
  <c r="G971" i="7"/>
  <c r="F971" i="7"/>
  <c r="D969" i="7"/>
  <c r="C969" i="7"/>
  <c r="B969" i="7"/>
  <c r="A968" i="7"/>
  <c r="H962" i="7"/>
  <c r="G962" i="7"/>
  <c r="E962" i="7"/>
  <c r="E961" i="7"/>
  <c r="E960" i="7"/>
  <c r="E959" i="7"/>
  <c r="I958" i="7"/>
  <c r="H958" i="7"/>
  <c r="G958" i="7"/>
  <c r="F958" i="7"/>
  <c r="I957" i="7"/>
  <c r="H957" i="7"/>
  <c r="G957" i="7"/>
  <c r="F957" i="7"/>
  <c r="I956" i="7"/>
  <c r="H956" i="7"/>
  <c r="G956" i="7"/>
  <c r="F956" i="7"/>
  <c r="D954" i="7"/>
  <c r="C954" i="7"/>
  <c r="B954" i="7"/>
  <c r="H952" i="7"/>
  <c r="G952" i="7"/>
  <c r="E952" i="7"/>
  <c r="E951" i="7"/>
  <c r="E950" i="7"/>
  <c r="E949" i="7"/>
  <c r="I948" i="7"/>
  <c r="H948" i="7"/>
  <c r="G948" i="7"/>
  <c r="F948" i="7"/>
  <c r="I947" i="7"/>
  <c r="H947" i="7"/>
  <c r="G947" i="7"/>
  <c r="F947" i="7"/>
  <c r="I946" i="7"/>
  <c r="H946" i="7"/>
  <c r="G946" i="7"/>
  <c r="F946" i="7"/>
  <c r="D944" i="7"/>
  <c r="C944" i="7"/>
  <c r="B944" i="7"/>
  <c r="I941" i="7"/>
  <c r="H941" i="7"/>
  <c r="G941" i="7"/>
  <c r="F941" i="7"/>
  <c r="D941" i="7"/>
  <c r="C941" i="7"/>
  <c r="B941" i="7"/>
  <c r="I939" i="7"/>
  <c r="H939" i="7"/>
  <c r="G939" i="7"/>
  <c r="F939" i="7"/>
  <c r="E939" i="7"/>
  <c r="D939" i="7"/>
  <c r="C939" i="7"/>
  <c r="B939" i="7"/>
  <c r="H937" i="7"/>
  <c r="G937" i="7"/>
  <c r="E937" i="7"/>
  <c r="E936" i="7"/>
  <c r="E935" i="7"/>
  <c r="E934" i="7"/>
  <c r="I933" i="7"/>
  <c r="H933" i="7"/>
  <c r="G933" i="7"/>
  <c r="F933" i="7"/>
  <c r="I932" i="7"/>
  <c r="H932" i="7"/>
  <c r="G932" i="7"/>
  <c r="F932" i="7"/>
  <c r="I931" i="7"/>
  <c r="H931" i="7"/>
  <c r="G931" i="7"/>
  <c r="F931" i="7"/>
  <c r="D929" i="7"/>
  <c r="C929" i="7"/>
  <c r="B929" i="7"/>
  <c r="H927" i="7"/>
  <c r="G927" i="7"/>
  <c r="E927" i="7"/>
  <c r="E926" i="7"/>
  <c r="E925" i="7"/>
  <c r="E924" i="7"/>
  <c r="I923" i="7"/>
  <c r="H923" i="7"/>
  <c r="G923" i="7"/>
  <c r="F923" i="7"/>
  <c r="I922" i="7"/>
  <c r="H922" i="7"/>
  <c r="G922" i="7"/>
  <c r="F922" i="7"/>
  <c r="I921" i="7"/>
  <c r="H921" i="7"/>
  <c r="G921" i="7"/>
  <c r="F921" i="7"/>
  <c r="I920" i="7"/>
  <c r="H920" i="7"/>
  <c r="G920" i="7"/>
  <c r="F920" i="7"/>
  <c r="D918" i="7"/>
  <c r="C918" i="7"/>
  <c r="B918" i="7"/>
  <c r="H916" i="7"/>
  <c r="G916" i="7"/>
  <c r="E916" i="7"/>
  <c r="E915" i="7"/>
  <c r="E914" i="7"/>
  <c r="I913" i="7"/>
  <c r="H913" i="7"/>
  <c r="G913" i="7"/>
  <c r="F913" i="7"/>
  <c r="D911" i="7"/>
  <c r="C911" i="7"/>
  <c r="B911" i="7"/>
  <c r="A910" i="7"/>
  <c r="H904" i="7"/>
  <c r="G904" i="7"/>
  <c r="E904" i="7"/>
  <c r="E903" i="7"/>
  <c r="E902" i="7"/>
  <c r="I901" i="7"/>
  <c r="H901" i="7"/>
  <c r="G901" i="7"/>
  <c r="F901" i="7"/>
  <c r="D899" i="7"/>
  <c r="C899" i="7"/>
  <c r="B899" i="7"/>
  <c r="H897" i="7"/>
  <c r="G897" i="7"/>
  <c r="E897" i="7"/>
  <c r="E896" i="7"/>
  <c r="E895" i="7"/>
  <c r="E894" i="7"/>
  <c r="I893" i="7"/>
  <c r="H893" i="7"/>
  <c r="G893" i="7"/>
  <c r="F893" i="7"/>
  <c r="I892" i="7"/>
  <c r="H892" i="7"/>
  <c r="G892" i="7"/>
  <c r="F892" i="7"/>
  <c r="I891" i="7"/>
  <c r="H891" i="7"/>
  <c r="G891" i="7"/>
  <c r="F891" i="7"/>
  <c r="D889" i="7"/>
  <c r="C889" i="7"/>
  <c r="B889" i="7"/>
  <c r="H887" i="7"/>
  <c r="G887" i="7"/>
  <c r="E887" i="7"/>
  <c r="E886" i="7"/>
  <c r="E885" i="7"/>
  <c r="E884" i="7"/>
  <c r="I883" i="7"/>
  <c r="H883" i="7"/>
  <c r="G883" i="7"/>
  <c r="F883" i="7"/>
  <c r="I882" i="7"/>
  <c r="H882" i="7"/>
  <c r="G882" i="7"/>
  <c r="F882" i="7"/>
  <c r="I881" i="7"/>
  <c r="H881" i="7"/>
  <c r="G881" i="7"/>
  <c r="F881" i="7"/>
  <c r="D879" i="7"/>
  <c r="C879" i="7"/>
  <c r="B879" i="7"/>
  <c r="I876" i="7"/>
  <c r="H876" i="7"/>
  <c r="G876" i="7"/>
  <c r="F876" i="7"/>
  <c r="D876" i="7"/>
  <c r="C876" i="7"/>
  <c r="B876" i="7"/>
  <c r="I874" i="7"/>
  <c r="H874" i="7"/>
  <c r="G874" i="7"/>
  <c r="F874" i="7"/>
  <c r="E874" i="7"/>
  <c r="D874" i="7"/>
  <c r="C874" i="7"/>
  <c r="B874" i="7"/>
  <c r="H872" i="7"/>
  <c r="G872" i="7"/>
  <c r="E872" i="7"/>
  <c r="E871" i="7"/>
  <c r="E870" i="7"/>
  <c r="E869" i="7"/>
  <c r="I868" i="7"/>
  <c r="H868" i="7"/>
  <c r="G868" i="7"/>
  <c r="F868" i="7"/>
  <c r="I867" i="7"/>
  <c r="H867" i="7"/>
  <c r="G867" i="7"/>
  <c r="F867" i="7"/>
  <c r="I866" i="7"/>
  <c r="H866" i="7"/>
  <c r="G866" i="7"/>
  <c r="F866" i="7"/>
  <c r="D864" i="7"/>
  <c r="C864" i="7"/>
  <c r="B864" i="7"/>
  <c r="H862" i="7"/>
  <c r="G862" i="7"/>
  <c r="E862" i="7"/>
  <c r="E861" i="7"/>
  <c r="E860" i="7"/>
  <c r="E859" i="7"/>
  <c r="I858" i="7"/>
  <c r="H858" i="7"/>
  <c r="G858" i="7"/>
  <c r="F858" i="7"/>
  <c r="I857" i="7"/>
  <c r="H857" i="7"/>
  <c r="G857" i="7"/>
  <c r="F857" i="7"/>
  <c r="I856" i="7"/>
  <c r="H856" i="7"/>
  <c r="G856" i="7"/>
  <c r="F856" i="7"/>
  <c r="I855" i="7"/>
  <c r="H855" i="7"/>
  <c r="G855" i="7"/>
  <c r="F855" i="7"/>
  <c r="D853" i="7"/>
  <c r="C853" i="7"/>
  <c r="B853" i="7"/>
  <c r="H851" i="7"/>
  <c r="G851" i="7"/>
  <c r="E851" i="7"/>
  <c r="E850" i="7"/>
  <c r="E849" i="7"/>
  <c r="I848" i="7"/>
  <c r="H848" i="7"/>
  <c r="G848" i="7"/>
  <c r="F848" i="7"/>
  <c r="D846" i="7"/>
  <c r="C846" i="7"/>
  <c r="B846" i="7"/>
  <c r="A845" i="7"/>
  <c r="H839" i="7"/>
  <c r="G839" i="7"/>
  <c r="E839" i="7"/>
  <c r="E838" i="7"/>
  <c r="E837" i="7"/>
  <c r="I836" i="7"/>
  <c r="H836" i="7"/>
  <c r="G836" i="7"/>
  <c r="F836" i="7"/>
  <c r="D834" i="7"/>
  <c r="C834" i="7"/>
  <c r="B834" i="7"/>
  <c r="I832" i="7"/>
  <c r="H832" i="7"/>
  <c r="G832" i="7"/>
  <c r="F832" i="7"/>
  <c r="E832" i="7"/>
  <c r="D832" i="7"/>
  <c r="C832" i="7"/>
  <c r="B832" i="7"/>
  <c r="H830" i="7"/>
  <c r="G830" i="7"/>
  <c r="E830" i="7"/>
  <c r="E829" i="7"/>
  <c r="E828" i="7"/>
  <c r="E827" i="7"/>
  <c r="I826" i="7"/>
  <c r="H826" i="7"/>
  <c r="G826" i="7"/>
  <c r="F826" i="7"/>
  <c r="I825" i="7"/>
  <c r="H825" i="7"/>
  <c r="G825" i="7"/>
  <c r="F825" i="7"/>
  <c r="I824" i="7"/>
  <c r="H824" i="7"/>
  <c r="G824" i="7"/>
  <c r="F824" i="7"/>
  <c r="I823" i="7"/>
  <c r="H823" i="7"/>
  <c r="G823" i="7"/>
  <c r="F823" i="7"/>
  <c r="D821" i="7"/>
  <c r="C821" i="7"/>
  <c r="B821" i="7"/>
  <c r="H819" i="7"/>
  <c r="G819" i="7"/>
  <c r="E819" i="7"/>
  <c r="E818" i="7"/>
  <c r="E817" i="7"/>
  <c r="E816" i="7"/>
  <c r="I815" i="7"/>
  <c r="H815" i="7"/>
  <c r="G815" i="7"/>
  <c r="F815" i="7"/>
  <c r="I814" i="7"/>
  <c r="H814" i="7"/>
  <c r="G814" i="7"/>
  <c r="F814" i="7"/>
  <c r="I813" i="7"/>
  <c r="H813" i="7"/>
  <c r="G813" i="7"/>
  <c r="F813" i="7"/>
  <c r="I812" i="7"/>
  <c r="H812" i="7"/>
  <c r="G812" i="7"/>
  <c r="F812" i="7"/>
  <c r="D810" i="7"/>
  <c r="C810" i="7"/>
  <c r="B810" i="7"/>
  <c r="H808" i="7"/>
  <c r="G808" i="7"/>
  <c r="E808" i="7"/>
  <c r="E807" i="7"/>
  <c r="E806" i="7"/>
  <c r="I805" i="7"/>
  <c r="H805" i="7"/>
  <c r="G805" i="7"/>
  <c r="F805" i="7"/>
  <c r="D803" i="7"/>
  <c r="C803" i="7"/>
  <c r="B803" i="7"/>
  <c r="H801" i="7"/>
  <c r="G801" i="7"/>
  <c r="E801" i="7"/>
  <c r="E800" i="7"/>
  <c r="E799" i="7"/>
  <c r="E798" i="7"/>
  <c r="I797" i="7"/>
  <c r="H797" i="7"/>
  <c r="G797" i="7"/>
  <c r="F797" i="7"/>
  <c r="I796" i="7"/>
  <c r="H796" i="7"/>
  <c r="G796" i="7"/>
  <c r="F796" i="7"/>
  <c r="I795" i="7"/>
  <c r="H795" i="7"/>
  <c r="G795" i="7"/>
  <c r="F795" i="7"/>
  <c r="D793" i="7"/>
  <c r="C793" i="7"/>
  <c r="B793" i="7"/>
  <c r="H791" i="7"/>
  <c r="G791" i="7"/>
  <c r="E791" i="7"/>
  <c r="E790" i="7"/>
  <c r="E789" i="7"/>
  <c r="E788" i="7"/>
  <c r="I787" i="7"/>
  <c r="H787" i="7"/>
  <c r="G787" i="7"/>
  <c r="F787" i="7"/>
  <c r="I786" i="7"/>
  <c r="H786" i="7"/>
  <c r="G786" i="7"/>
  <c r="F786" i="7"/>
  <c r="I785" i="7"/>
  <c r="H785" i="7"/>
  <c r="G785" i="7"/>
  <c r="F785" i="7"/>
  <c r="D783" i="7"/>
  <c r="C783" i="7"/>
  <c r="B783" i="7"/>
  <c r="I780" i="7"/>
  <c r="H780" i="7"/>
  <c r="G780" i="7"/>
  <c r="F780" i="7"/>
  <c r="D780" i="7"/>
  <c r="C780" i="7"/>
  <c r="B780" i="7"/>
  <c r="I778" i="7"/>
  <c r="H778" i="7"/>
  <c r="G778" i="7"/>
  <c r="F778" i="7"/>
  <c r="E778" i="7"/>
  <c r="D778" i="7"/>
  <c r="C778" i="7"/>
  <c r="B778" i="7"/>
  <c r="H776" i="7"/>
  <c r="G776" i="7"/>
  <c r="E776" i="7"/>
  <c r="E775" i="7"/>
  <c r="E774" i="7"/>
  <c r="E773" i="7"/>
  <c r="I772" i="7"/>
  <c r="H772" i="7"/>
  <c r="G772" i="7"/>
  <c r="F772" i="7"/>
  <c r="I771" i="7"/>
  <c r="H771" i="7"/>
  <c r="G771" i="7"/>
  <c r="F771" i="7"/>
  <c r="I770" i="7"/>
  <c r="H770" i="7"/>
  <c r="G770" i="7"/>
  <c r="F770" i="7"/>
  <c r="D768" i="7"/>
  <c r="C768" i="7"/>
  <c r="B768" i="7"/>
  <c r="H766" i="7"/>
  <c r="G766" i="7"/>
  <c r="E766" i="7"/>
  <c r="E765" i="7"/>
  <c r="E764" i="7"/>
  <c r="E763" i="7"/>
  <c r="I762" i="7"/>
  <c r="H762" i="7"/>
  <c r="G762" i="7"/>
  <c r="F762" i="7"/>
  <c r="I761" i="7"/>
  <c r="H761" i="7"/>
  <c r="G761" i="7"/>
  <c r="F761" i="7"/>
  <c r="I760" i="7"/>
  <c r="H760" i="7"/>
  <c r="G760" i="7"/>
  <c r="F760" i="7"/>
  <c r="I759" i="7"/>
  <c r="H759" i="7"/>
  <c r="G759" i="7"/>
  <c r="F759" i="7"/>
  <c r="D757" i="7"/>
  <c r="C757" i="7"/>
  <c r="B757" i="7"/>
  <c r="H755" i="7"/>
  <c r="G755" i="7"/>
  <c r="E755" i="7"/>
  <c r="E754" i="7"/>
  <c r="E753" i="7"/>
  <c r="I752" i="7"/>
  <c r="H752" i="7"/>
  <c r="G752" i="7"/>
  <c r="F752" i="7"/>
  <c r="D750" i="7"/>
  <c r="C750" i="7"/>
  <c r="B750" i="7"/>
  <c r="A749" i="7"/>
  <c r="H743" i="7"/>
  <c r="G743" i="7"/>
  <c r="E743" i="7"/>
  <c r="E742" i="7"/>
  <c r="E741" i="7"/>
  <c r="I740" i="7"/>
  <c r="H740" i="7"/>
  <c r="G740" i="7"/>
  <c r="F740" i="7"/>
  <c r="D738" i="7"/>
  <c r="C738" i="7"/>
  <c r="B738" i="7"/>
  <c r="H736" i="7"/>
  <c r="G736" i="7"/>
  <c r="E736" i="7"/>
  <c r="E735" i="7"/>
  <c r="E734" i="7"/>
  <c r="E733" i="7"/>
  <c r="I732" i="7"/>
  <c r="H732" i="7"/>
  <c r="G732" i="7"/>
  <c r="F732" i="7"/>
  <c r="I731" i="7"/>
  <c r="H731" i="7"/>
  <c r="G731" i="7"/>
  <c r="F731" i="7"/>
  <c r="I730" i="7"/>
  <c r="H730" i="7"/>
  <c r="G730" i="7"/>
  <c r="F730" i="7"/>
  <c r="D728" i="7"/>
  <c r="C728" i="7"/>
  <c r="B728" i="7"/>
  <c r="H726" i="7"/>
  <c r="G726" i="7"/>
  <c r="E726" i="7"/>
  <c r="E725" i="7"/>
  <c r="E724" i="7"/>
  <c r="E723" i="7"/>
  <c r="I722" i="7"/>
  <c r="H722" i="7"/>
  <c r="G722" i="7"/>
  <c r="F722" i="7"/>
  <c r="I721" i="7"/>
  <c r="H721" i="7"/>
  <c r="G721" i="7"/>
  <c r="F721" i="7"/>
  <c r="I720" i="7"/>
  <c r="H720" i="7"/>
  <c r="G720" i="7"/>
  <c r="F720" i="7"/>
  <c r="D718" i="7"/>
  <c r="C718" i="7"/>
  <c r="B718" i="7"/>
  <c r="I715" i="7"/>
  <c r="H715" i="7"/>
  <c r="G715" i="7"/>
  <c r="F715" i="7"/>
  <c r="D715" i="7"/>
  <c r="C715" i="7"/>
  <c r="B715" i="7"/>
  <c r="I713" i="7"/>
  <c r="H713" i="7"/>
  <c r="G713" i="7"/>
  <c r="F713" i="7"/>
  <c r="E713" i="7"/>
  <c r="D713" i="7"/>
  <c r="C713" i="7"/>
  <c r="B713" i="7"/>
  <c r="H711" i="7"/>
  <c r="G711" i="7"/>
  <c r="E711" i="7"/>
  <c r="E710" i="7"/>
  <c r="E709" i="7"/>
  <c r="E708" i="7"/>
  <c r="I707" i="7"/>
  <c r="H707" i="7"/>
  <c r="G707" i="7"/>
  <c r="F707" i="7"/>
  <c r="I706" i="7"/>
  <c r="H706" i="7"/>
  <c r="G706" i="7"/>
  <c r="F706" i="7"/>
  <c r="I705" i="7"/>
  <c r="H705" i="7"/>
  <c r="G705" i="7"/>
  <c r="F705" i="7"/>
  <c r="D703" i="7"/>
  <c r="C703" i="7"/>
  <c r="B703" i="7"/>
  <c r="H701" i="7"/>
  <c r="G701" i="7"/>
  <c r="E701" i="7"/>
  <c r="E700" i="7"/>
  <c r="E699" i="7"/>
  <c r="E698" i="7"/>
  <c r="I697" i="7"/>
  <c r="H697" i="7"/>
  <c r="G697" i="7"/>
  <c r="F697" i="7"/>
  <c r="I696" i="7"/>
  <c r="H696" i="7"/>
  <c r="G696" i="7"/>
  <c r="F696" i="7"/>
  <c r="I695" i="7"/>
  <c r="H695" i="7"/>
  <c r="G695" i="7"/>
  <c r="F695" i="7"/>
  <c r="I694" i="7"/>
  <c r="H694" i="7"/>
  <c r="G694" i="7"/>
  <c r="F694" i="7"/>
  <c r="D692" i="7"/>
  <c r="C692" i="7"/>
  <c r="B692" i="7"/>
  <c r="H690" i="7"/>
  <c r="G690" i="7"/>
  <c r="E690" i="7"/>
  <c r="E689" i="7"/>
  <c r="E688" i="7"/>
  <c r="I687" i="7"/>
  <c r="H687" i="7"/>
  <c r="G687" i="7"/>
  <c r="F687" i="7"/>
  <c r="D685" i="7"/>
  <c r="C685" i="7"/>
  <c r="B685" i="7"/>
  <c r="A684" i="7"/>
  <c r="H678" i="7"/>
  <c r="G678" i="7"/>
  <c r="E678" i="7"/>
  <c r="E677" i="7"/>
  <c r="E676" i="7"/>
  <c r="E675" i="7"/>
  <c r="I674" i="7"/>
  <c r="H674" i="7"/>
  <c r="G674" i="7"/>
  <c r="F674" i="7"/>
  <c r="I673" i="7"/>
  <c r="H673" i="7"/>
  <c r="G673" i="7"/>
  <c r="F673" i="7"/>
  <c r="I672" i="7"/>
  <c r="H672" i="7"/>
  <c r="G672" i="7"/>
  <c r="F672" i="7"/>
  <c r="D670" i="7"/>
  <c r="C670" i="7"/>
  <c r="B670" i="7"/>
  <c r="H668" i="7"/>
  <c r="G668" i="7"/>
  <c r="E668" i="7"/>
  <c r="E667" i="7"/>
  <c r="E666" i="7"/>
  <c r="E665" i="7"/>
  <c r="I664" i="7"/>
  <c r="H664" i="7"/>
  <c r="G664" i="7"/>
  <c r="F664" i="7"/>
  <c r="I663" i="7"/>
  <c r="H663" i="7"/>
  <c r="G663" i="7"/>
  <c r="F663" i="7"/>
  <c r="I662" i="7"/>
  <c r="H662" i="7"/>
  <c r="G662" i="7"/>
  <c r="F662" i="7"/>
  <c r="D660" i="7"/>
  <c r="C660" i="7"/>
  <c r="B660" i="7"/>
  <c r="I657" i="7"/>
  <c r="H657" i="7"/>
  <c r="G657" i="7"/>
  <c r="F657" i="7"/>
  <c r="D657" i="7"/>
  <c r="C657" i="7"/>
  <c r="B657" i="7"/>
  <c r="I655" i="7"/>
  <c r="H655" i="7"/>
  <c r="G655" i="7"/>
  <c r="F655" i="7"/>
  <c r="E655" i="7"/>
  <c r="D655" i="7"/>
  <c r="C655" i="7"/>
  <c r="B655" i="7"/>
  <c r="H653" i="7"/>
  <c r="G653" i="7"/>
  <c r="E653" i="7"/>
  <c r="E652" i="7"/>
  <c r="E651" i="7"/>
  <c r="E650" i="7"/>
  <c r="I649" i="7"/>
  <c r="H649" i="7"/>
  <c r="G649" i="7"/>
  <c r="F649" i="7"/>
  <c r="I648" i="7"/>
  <c r="H648" i="7"/>
  <c r="G648" i="7"/>
  <c r="F648" i="7"/>
  <c r="I647" i="7"/>
  <c r="H647" i="7"/>
  <c r="G647" i="7"/>
  <c r="F647" i="7"/>
  <c r="D645" i="7"/>
  <c r="C645" i="7"/>
  <c r="B645" i="7"/>
  <c r="H643" i="7"/>
  <c r="G643" i="7"/>
  <c r="E643" i="7"/>
  <c r="E642" i="7"/>
  <c r="E641" i="7"/>
  <c r="E640" i="7"/>
  <c r="I639" i="7"/>
  <c r="H639" i="7"/>
  <c r="G639" i="7"/>
  <c r="F639" i="7"/>
  <c r="I638" i="7"/>
  <c r="H638" i="7"/>
  <c r="G638" i="7"/>
  <c r="F638" i="7"/>
  <c r="I637" i="7"/>
  <c r="H637" i="7"/>
  <c r="G637" i="7"/>
  <c r="F637" i="7"/>
  <c r="I636" i="7"/>
  <c r="H636" i="7"/>
  <c r="G636" i="7"/>
  <c r="F636" i="7"/>
  <c r="D634" i="7"/>
  <c r="C634" i="7"/>
  <c r="B634" i="7"/>
  <c r="H632" i="7"/>
  <c r="G632" i="7"/>
  <c r="E632" i="7"/>
  <c r="E631" i="7"/>
  <c r="E630" i="7"/>
  <c r="I629" i="7"/>
  <c r="H629" i="7"/>
  <c r="G629" i="7"/>
  <c r="F629" i="7"/>
  <c r="D627" i="7"/>
  <c r="C627" i="7"/>
  <c r="B627" i="7"/>
  <c r="A626" i="7"/>
  <c r="H620" i="7"/>
  <c r="G620" i="7"/>
  <c r="E620" i="7"/>
  <c r="E619" i="7"/>
  <c r="E618" i="7"/>
  <c r="E617" i="7"/>
  <c r="I616" i="7"/>
  <c r="H616" i="7"/>
  <c r="G616" i="7"/>
  <c r="F616" i="7"/>
  <c r="I615" i="7"/>
  <c r="H615" i="7"/>
  <c r="G615" i="7"/>
  <c r="F615" i="7"/>
  <c r="I614" i="7"/>
  <c r="H614" i="7"/>
  <c r="G614" i="7"/>
  <c r="F614" i="7"/>
  <c r="D612" i="7"/>
  <c r="C612" i="7"/>
  <c r="B612" i="7"/>
  <c r="H610" i="7"/>
  <c r="G610" i="7"/>
  <c r="E610" i="7"/>
  <c r="E609" i="7"/>
  <c r="E608" i="7"/>
  <c r="E607" i="7"/>
  <c r="I606" i="7"/>
  <c r="H606" i="7"/>
  <c r="G606" i="7"/>
  <c r="F606" i="7"/>
  <c r="I605" i="7"/>
  <c r="H605" i="7"/>
  <c r="G605" i="7"/>
  <c r="F605" i="7"/>
  <c r="I604" i="7"/>
  <c r="H604" i="7"/>
  <c r="G604" i="7"/>
  <c r="F604" i="7"/>
  <c r="D602" i="7"/>
  <c r="C602" i="7"/>
  <c r="B602" i="7"/>
  <c r="H600" i="7"/>
  <c r="G600" i="7"/>
  <c r="E600" i="7"/>
  <c r="E599" i="7"/>
  <c r="E598" i="7"/>
  <c r="E597" i="7"/>
  <c r="I596" i="7"/>
  <c r="H596" i="7"/>
  <c r="G596" i="7"/>
  <c r="F596" i="7"/>
  <c r="I595" i="7"/>
  <c r="H595" i="7"/>
  <c r="G595" i="7"/>
  <c r="F595" i="7"/>
  <c r="I594" i="7"/>
  <c r="H594" i="7"/>
  <c r="G594" i="7"/>
  <c r="F594" i="7"/>
  <c r="D592" i="7"/>
  <c r="C592" i="7"/>
  <c r="B592" i="7"/>
  <c r="H590" i="7"/>
  <c r="G590" i="7"/>
  <c r="E590" i="7"/>
  <c r="E589" i="7"/>
  <c r="E588" i="7"/>
  <c r="I587" i="7"/>
  <c r="H587" i="7"/>
  <c r="G587" i="7"/>
  <c r="F587" i="7"/>
  <c r="D585" i="7"/>
  <c r="C585" i="7"/>
  <c r="B585" i="7"/>
  <c r="A584" i="7"/>
  <c r="H578" i="7"/>
  <c r="G578" i="7"/>
  <c r="E578" i="7"/>
  <c r="E577" i="7"/>
  <c r="E576" i="7"/>
  <c r="E575" i="7"/>
  <c r="I574" i="7"/>
  <c r="H574" i="7"/>
  <c r="G574" i="7"/>
  <c r="F574" i="7"/>
  <c r="I573" i="7"/>
  <c r="H573" i="7"/>
  <c r="G573" i="7"/>
  <c r="F573" i="7"/>
  <c r="I572" i="7"/>
  <c r="H572" i="7"/>
  <c r="G572" i="7"/>
  <c r="F572" i="7"/>
  <c r="D570" i="7"/>
  <c r="C570" i="7"/>
  <c r="B570" i="7"/>
  <c r="H568" i="7"/>
  <c r="G568" i="7"/>
  <c r="E568" i="7"/>
  <c r="E567" i="7"/>
  <c r="E566" i="7"/>
  <c r="E565" i="7"/>
  <c r="I564" i="7"/>
  <c r="H564" i="7"/>
  <c r="G564" i="7"/>
  <c r="F564" i="7"/>
  <c r="I563" i="7"/>
  <c r="H563" i="7"/>
  <c r="G563" i="7"/>
  <c r="F563" i="7"/>
  <c r="I562" i="7"/>
  <c r="H562" i="7"/>
  <c r="G562" i="7"/>
  <c r="F562" i="7"/>
  <c r="D560" i="7"/>
  <c r="C560" i="7"/>
  <c r="B560" i="7"/>
  <c r="H558" i="7"/>
  <c r="G558" i="7"/>
  <c r="E558" i="7"/>
  <c r="E557" i="7"/>
  <c r="E556" i="7"/>
  <c r="I555" i="7"/>
  <c r="H555" i="7"/>
  <c r="G555" i="7"/>
  <c r="F555" i="7"/>
  <c r="D553" i="7"/>
  <c r="C553" i="7"/>
  <c r="B553" i="7"/>
  <c r="A552" i="7"/>
  <c r="I549" i="7"/>
  <c r="A547" i="7"/>
  <c r="H541" i="7"/>
  <c r="G541" i="7"/>
  <c r="E541" i="7"/>
  <c r="E540" i="7"/>
  <c r="E539" i="7"/>
  <c r="I538" i="7"/>
  <c r="H538" i="7"/>
  <c r="G538" i="7"/>
  <c r="F538" i="7"/>
  <c r="E537" i="7"/>
  <c r="D537" i="7"/>
  <c r="C537" i="7"/>
  <c r="B537" i="7"/>
  <c r="I535" i="7"/>
  <c r="H535" i="7"/>
  <c r="G535" i="7"/>
  <c r="F535" i="7"/>
  <c r="E535" i="7"/>
  <c r="D535" i="7"/>
  <c r="C535" i="7"/>
  <c r="B535" i="7"/>
  <c r="H533" i="7"/>
  <c r="G533" i="7"/>
  <c r="E533" i="7"/>
  <c r="E532" i="7"/>
  <c r="E531" i="7"/>
  <c r="E530" i="7"/>
  <c r="I529" i="7"/>
  <c r="H529" i="7"/>
  <c r="G529" i="7"/>
  <c r="F529" i="7"/>
  <c r="I528" i="7"/>
  <c r="H528" i="7"/>
  <c r="G528" i="7"/>
  <c r="F528" i="7"/>
  <c r="I527" i="7"/>
  <c r="H527" i="7"/>
  <c r="G527" i="7"/>
  <c r="F527" i="7"/>
  <c r="I526" i="7"/>
  <c r="H526" i="7"/>
  <c r="G526" i="7"/>
  <c r="F526" i="7"/>
  <c r="D524" i="7"/>
  <c r="C524" i="7"/>
  <c r="B524" i="7"/>
  <c r="H522" i="7"/>
  <c r="G522" i="7"/>
  <c r="E522" i="7"/>
  <c r="E521" i="7"/>
  <c r="E520" i="7"/>
  <c r="I519" i="7"/>
  <c r="H519" i="7"/>
  <c r="G519" i="7"/>
  <c r="F519" i="7"/>
  <c r="I518" i="7"/>
  <c r="H518" i="7"/>
  <c r="G518" i="7"/>
  <c r="F518" i="7"/>
  <c r="D516" i="7"/>
  <c r="C516" i="7"/>
  <c r="B516" i="7"/>
  <c r="H514" i="7"/>
  <c r="G514" i="7"/>
  <c r="E514" i="7"/>
  <c r="E513" i="7"/>
  <c r="E512" i="7"/>
  <c r="I511" i="7"/>
  <c r="H511" i="7"/>
  <c r="G511" i="7"/>
  <c r="F511" i="7"/>
  <c r="D509" i="7"/>
  <c r="C509" i="7"/>
  <c r="B509" i="7"/>
  <c r="A508" i="7"/>
  <c r="H502" i="7"/>
  <c r="G502" i="7"/>
  <c r="E502" i="7"/>
  <c r="E501" i="7"/>
  <c r="E500" i="7"/>
  <c r="E499" i="7"/>
  <c r="I498" i="7"/>
  <c r="H498" i="7"/>
  <c r="F498" i="7"/>
  <c r="D498" i="7"/>
  <c r="C498" i="7"/>
  <c r="B498" i="7"/>
  <c r="I497" i="7"/>
  <c r="H497" i="7"/>
  <c r="G497" i="7"/>
  <c r="F497" i="7"/>
  <c r="I496" i="7"/>
  <c r="H496" i="7"/>
  <c r="G496" i="7"/>
  <c r="F496" i="7"/>
  <c r="I495" i="7"/>
  <c r="H495" i="7"/>
  <c r="G495" i="7"/>
  <c r="F495" i="7"/>
  <c r="I494" i="7"/>
  <c r="H494" i="7"/>
  <c r="G494" i="7"/>
  <c r="F494" i="7"/>
  <c r="E493" i="7"/>
  <c r="D493" i="7"/>
  <c r="C493" i="7"/>
  <c r="B493" i="7"/>
  <c r="H491" i="7"/>
  <c r="G491" i="7"/>
  <c r="E491" i="7"/>
  <c r="E490" i="7"/>
  <c r="E489" i="7"/>
  <c r="E488" i="7"/>
  <c r="I487" i="7"/>
  <c r="H487" i="7"/>
  <c r="F487" i="7"/>
  <c r="D487" i="7"/>
  <c r="C487" i="7"/>
  <c r="B487" i="7"/>
  <c r="I486" i="7"/>
  <c r="H486" i="7"/>
  <c r="G486" i="7"/>
  <c r="F486" i="7"/>
  <c r="I485" i="7"/>
  <c r="H485" i="7"/>
  <c r="G485" i="7"/>
  <c r="F485" i="7"/>
  <c r="I484" i="7"/>
  <c r="H484" i="7"/>
  <c r="G484" i="7"/>
  <c r="F484" i="7"/>
  <c r="I483" i="7"/>
  <c r="H483" i="7"/>
  <c r="G483" i="7"/>
  <c r="F483" i="7"/>
  <c r="E482" i="7"/>
  <c r="D482" i="7"/>
  <c r="C482" i="7"/>
  <c r="B482" i="7"/>
  <c r="H480" i="7"/>
  <c r="G480" i="7"/>
  <c r="E480" i="7"/>
  <c r="E479" i="7"/>
  <c r="E478" i="7"/>
  <c r="E477" i="7"/>
  <c r="I476" i="7"/>
  <c r="H476" i="7"/>
  <c r="G476" i="7"/>
  <c r="F476" i="7"/>
  <c r="I475" i="7"/>
  <c r="H475" i="7"/>
  <c r="G475" i="7"/>
  <c r="F475" i="7"/>
  <c r="I474" i="7"/>
  <c r="H474" i="7"/>
  <c r="G474" i="7"/>
  <c r="F474" i="7"/>
  <c r="E473" i="7"/>
  <c r="D473" i="7"/>
  <c r="C473" i="7"/>
  <c r="B473" i="7"/>
  <c r="H471" i="7"/>
  <c r="G471" i="7"/>
  <c r="E471" i="7"/>
  <c r="E470" i="7"/>
  <c r="E469" i="7"/>
  <c r="E468" i="7"/>
  <c r="I467" i="7"/>
  <c r="H467" i="7"/>
  <c r="G467" i="7"/>
  <c r="F467" i="7"/>
  <c r="I466" i="7"/>
  <c r="H466" i="7"/>
  <c r="G466" i="7"/>
  <c r="F466" i="7"/>
  <c r="I465" i="7"/>
  <c r="H465" i="7"/>
  <c r="G465" i="7"/>
  <c r="F465" i="7"/>
  <c r="E464" i="7"/>
  <c r="D464" i="7"/>
  <c r="C464" i="7"/>
  <c r="B464" i="7"/>
  <c r="A463" i="7"/>
  <c r="H457" i="7"/>
  <c r="G457" i="7"/>
  <c r="E457" i="7"/>
  <c r="E456" i="7"/>
  <c r="E455" i="7"/>
  <c r="E454" i="7"/>
  <c r="I453" i="7"/>
  <c r="H453" i="7"/>
  <c r="F453" i="7"/>
  <c r="D453" i="7"/>
  <c r="C453" i="7"/>
  <c r="B453" i="7"/>
  <c r="I452" i="7"/>
  <c r="H452" i="7"/>
  <c r="G452" i="7"/>
  <c r="F452" i="7"/>
  <c r="I451" i="7"/>
  <c r="H451" i="7"/>
  <c r="G451" i="7"/>
  <c r="F451" i="7"/>
  <c r="I450" i="7"/>
  <c r="H450" i="7"/>
  <c r="G450" i="7"/>
  <c r="F450" i="7"/>
  <c r="I449" i="7"/>
  <c r="H449" i="7"/>
  <c r="G449" i="7"/>
  <c r="F449" i="7"/>
  <c r="E448" i="7"/>
  <c r="D448" i="7"/>
  <c r="C448" i="7"/>
  <c r="B448" i="7"/>
  <c r="H446" i="7"/>
  <c r="G446" i="7"/>
  <c r="E446" i="7"/>
  <c r="E445" i="7"/>
  <c r="E444" i="7"/>
  <c r="E443" i="7"/>
  <c r="I442" i="7"/>
  <c r="H442" i="7"/>
  <c r="F442" i="7"/>
  <c r="D442" i="7"/>
  <c r="C442" i="7"/>
  <c r="B442" i="7"/>
  <c r="I441" i="7"/>
  <c r="H441" i="7"/>
  <c r="G441" i="7"/>
  <c r="F441" i="7"/>
  <c r="I440" i="7"/>
  <c r="H440" i="7"/>
  <c r="G440" i="7"/>
  <c r="F440" i="7"/>
  <c r="I439" i="7"/>
  <c r="H439" i="7"/>
  <c r="G439" i="7"/>
  <c r="F439" i="7"/>
  <c r="I438" i="7"/>
  <c r="H438" i="7"/>
  <c r="G438" i="7"/>
  <c r="F438" i="7"/>
  <c r="E437" i="7"/>
  <c r="D437" i="7"/>
  <c r="C437" i="7"/>
  <c r="B437" i="7"/>
  <c r="H435" i="7"/>
  <c r="G435" i="7"/>
  <c r="E435" i="7"/>
  <c r="E434" i="7"/>
  <c r="E433" i="7"/>
  <c r="E432" i="7"/>
  <c r="I431" i="7"/>
  <c r="H431" i="7"/>
  <c r="G431" i="7"/>
  <c r="F431" i="7"/>
  <c r="I430" i="7"/>
  <c r="H430" i="7"/>
  <c r="G430" i="7"/>
  <c r="F430" i="7"/>
  <c r="I429" i="7"/>
  <c r="H429" i="7"/>
  <c r="G429" i="7"/>
  <c r="F429" i="7"/>
  <c r="E428" i="7"/>
  <c r="D428" i="7"/>
  <c r="C428" i="7"/>
  <c r="B428" i="7"/>
  <c r="H426" i="7"/>
  <c r="G426" i="7"/>
  <c r="E426" i="7"/>
  <c r="E425" i="7"/>
  <c r="E424" i="7"/>
  <c r="E423" i="7"/>
  <c r="I422" i="7"/>
  <c r="H422" i="7"/>
  <c r="G422" i="7"/>
  <c r="F422" i="7"/>
  <c r="I421" i="7"/>
  <c r="H421" i="7"/>
  <c r="G421" i="7"/>
  <c r="F421" i="7"/>
  <c r="I420" i="7"/>
  <c r="H420" i="7"/>
  <c r="G420" i="7"/>
  <c r="F420" i="7"/>
  <c r="E419" i="7"/>
  <c r="D419" i="7"/>
  <c r="C419" i="7"/>
  <c r="B419" i="7"/>
  <c r="A418" i="7"/>
  <c r="H412" i="7"/>
  <c r="G412" i="7"/>
  <c r="E412" i="7"/>
  <c r="E411" i="7"/>
  <c r="E410" i="7"/>
  <c r="E409" i="7"/>
  <c r="I408" i="7"/>
  <c r="H408" i="7"/>
  <c r="F408" i="7"/>
  <c r="D408" i="7"/>
  <c r="C408" i="7"/>
  <c r="B408" i="7"/>
  <c r="I407" i="7"/>
  <c r="H407" i="7"/>
  <c r="G407" i="7"/>
  <c r="F407" i="7"/>
  <c r="I406" i="7"/>
  <c r="H406" i="7"/>
  <c r="G406" i="7"/>
  <c r="F406" i="7"/>
  <c r="I405" i="7"/>
  <c r="H405" i="7"/>
  <c r="G405" i="7"/>
  <c r="F405" i="7"/>
  <c r="I404" i="7"/>
  <c r="H404" i="7"/>
  <c r="G404" i="7"/>
  <c r="F404" i="7"/>
  <c r="E403" i="7"/>
  <c r="D403" i="7"/>
  <c r="C403" i="7"/>
  <c r="B403" i="7"/>
  <c r="H401" i="7"/>
  <c r="G401" i="7"/>
  <c r="E401" i="7"/>
  <c r="E400" i="7"/>
  <c r="E399" i="7"/>
  <c r="E398" i="7"/>
  <c r="I397" i="7"/>
  <c r="H397" i="7"/>
  <c r="F397" i="7"/>
  <c r="D397" i="7"/>
  <c r="C397" i="7"/>
  <c r="B397" i="7"/>
  <c r="I396" i="7"/>
  <c r="H396" i="7"/>
  <c r="G396" i="7"/>
  <c r="F396" i="7"/>
  <c r="I395" i="7"/>
  <c r="H395" i="7"/>
  <c r="G395" i="7"/>
  <c r="F395" i="7"/>
  <c r="I394" i="7"/>
  <c r="H394" i="7"/>
  <c r="G394" i="7"/>
  <c r="F394" i="7"/>
  <c r="I393" i="7"/>
  <c r="H393" i="7"/>
  <c r="G393" i="7"/>
  <c r="F393" i="7"/>
  <c r="E392" i="7"/>
  <c r="D392" i="7"/>
  <c r="C392" i="7"/>
  <c r="B392" i="7"/>
  <c r="H390" i="7"/>
  <c r="G390" i="7"/>
  <c r="E390" i="7"/>
  <c r="E389" i="7"/>
  <c r="E388" i="7"/>
  <c r="E387" i="7"/>
  <c r="I386" i="7"/>
  <c r="H386" i="7"/>
  <c r="G386" i="7"/>
  <c r="F386" i="7"/>
  <c r="I385" i="7"/>
  <c r="H385" i="7"/>
  <c r="G385" i="7"/>
  <c r="F385" i="7"/>
  <c r="I384" i="7"/>
  <c r="H384" i="7"/>
  <c r="G384" i="7"/>
  <c r="F384" i="7"/>
  <c r="E383" i="7"/>
  <c r="D383" i="7"/>
  <c r="C383" i="7"/>
  <c r="B383" i="7"/>
  <c r="H381" i="7"/>
  <c r="G381" i="7"/>
  <c r="E381" i="7"/>
  <c r="E380" i="7"/>
  <c r="E379" i="7"/>
  <c r="E378" i="7"/>
  <c r="I377" i="7"/>
  <c r="H377" i="7"/>
  <c r="G377" i="7"/>
  <c r="F377" i="7"/>
  <c r="I376" i="7"/>
  <c r="H376" i="7"/>
  <c r="G376" i="7"/>
  <c r="F376" i="7"/>
  <c r="I375" i="7"/>
  <c r="H375" i="7"/>
  <c r="G375" i="7"/>
  <c r="F375" i="7"/>
  <c r="E374" i="7"/>
  <c r="D374" i="7"/>
  <c r="C374" i="7"/>
  <c r="B374" i="7"/>
  <c r="A373" i="7"/>
  <c r="H367" i="7"/>
  <c r="G367" i="7"/>
  <c r="E367" i="7"/>
  <c r="E366" i="7"/>
  <c r="E365" i="7"/>
  <c r="I364" i="7"/>
  <c r="H364" i="7"/>
  <c r="G364" i="7"/>
  <c r="F364" i="7"/>
  <c r="D362" i="7"/>
  <c r="C362" i="7"/>
  <c r="B362" i="7"/>
  <c r="A361" i="7"/>
  <c r="H355" i="7"/>
  <c r="G355" i="7"/>
  <c r="E355" i="7"/>
  <c r="E354" i="7"/>
  <c r="E353" i="7"/>
  <c r="E352" i="7"/>
  <c r="I351" i="7"/>
  <c r="H351" i="7"/>
  <c r="G351" i="7"/>
  <c r="F351" i="7"/>
  <c r="I350" i="7"/>
  <c r="H350" i="7"/>
  <c r="G350" i="7"/>
  <c r="F350" i="7"/>
  <c r="I349" i="7"/>
  <c r="H349" i="7"/>
  <c r="G349" i="7"/>
  <c r="F349" i="7"/>
  <c r="D347" i="7"/>
  <c r="C347" i="7"/>
  <c r="B347" i="7"/>
  <c r="H345" i="7"/>
  <c r="G345" i="7"/>
  <c r="E345" i="7"/>
  <c r="E344" i="7"/>
  <c r="E343" i="7"/>
  <c r="I342" i="7"/>
  <c r="H342" i="7"/>
  <c r="G342" i="7"/>
  <c r="F342" i="7"/>
  <c r="D340" i="7"/>
  <c r="C340" i="7"/>
  <c r="B340" i="7"/>
  <c r="A339" i="7"/>
  <c r="H333" i="7"/>
  <c r="G333" i="7"/>
  <c r="E333" i="7"/>
  <c r="E332" i="7"/>
  <c r="E331" i="7"/>
  <c r="E330" i="7"/>
  <c r="I329" i="7"/>
  <c r="H329" i="7"/>
  <c r="G329" i="7"/>
  <c r="F329" i="7"/>
  <c r="I328" i="7"/>
  <c r="H328" i="7"/>
  <c r="G328" i="7"/>
  <c r="F328" i="7"/>
  <c r="I327" i="7"/>
  <c r="H327" i="7"/>
  <c r="G327" i="7"/>
  <c r="F327" i="7"/>
  <c r="D325" i="7"/>
  <c r="C325" i="7"/>
  <c r="B325" i="7"/>
  <c r="H323" i="7"/>
  <c r="G323" i="7"/>
  <c r="E323" i="7"/>
  <c r="E322" i="7"/>
  <c r="E321" i="7"/>
  <c r="I320" i="7"/>
  <c r="H320" i="7"/>
  <c r="G320" i="7"/>
  <c r="F320" i="7"/>
  <c r="D318" i="7"/>
  <c r="C318" i="7"/>
  <c r="B318" i="7"/>
  <c r="A317" i="7"/>
  <c r="H311" i="7"/>
  <c r="G311" i="7"/>
  <c r="E311" i="7"/>
  <c r="E310" i="7"/>
  <c r="E309" i="7"/>
  <c r="I308" i="7"/>
  <c r="H308" i="7"/>
  <c r="G308" i="7"/>
  <c r="F308" i="7"/>
  <c r="D306" i="7"/>
  <c r="C306" i="7"/>
  <c r="B306" i="7"/>
  <c r="A305" i="7"/>
  <c r="H299" i="7"/>
  <c r="G299" i="7"/>
  <c r="E299" i="7"/>
  <c r="E298" i="7"/>
  <c r="E297" i="7"/>
  <c r="I296" i="7"/>
  <c r="H296" i="7"/>
  <c r="G296" i="7"/>
  <c r="F296" i="7"/>
  <c r="D294" i="7"/>
  <c r="C294" i="7"/>
  <c r="B294" i="7"/>
  <c r="A293" i="7"/>
  <c r="H287" i="7"/>
  <c r="G287" i="7"/>
  <c r="E287" i="7"/>
  <c r="E286" i="7"/>
  <c r="E285" i="7"/>
  <c r="I284" i="7"/>
  <c r="H284" i="7"/>
  <c r="G284" i="7"/>
  <c r="F284" i="7"/>
  <c r="D282" i="7"/>
  <c r="C282" i="7"/>
  <c r="B282" i="7"/>
  <c r="H280" i="7"/>
  <c r="G280" i="7"/>
  <c r="E280" i="7"/>
  <c r="E279" i="7"/>
  <c r="E278" i="7"/>
  <c r="E277" i="7"/>
  <c r="I276" i="7"/>
  <c r="H276" i="7"/>
  <c r="G276" i="7"/>
  <c r="F276" i="7"/>
  <c r="I275" i="7"/>
  <c r="H275" i="7"/>
  <c r="G275" i="7"/>
  <c r="F275" i="7"/>
  <c r="I274" i="7"/>
  <c r="H274" i="7"/>
  <c r="G274" i="7"/>
  <c r="F274" i="7"/>
  <c r="D272" i="7"/>
  <c r="C272" i="7"/>
  <c r="B272" i="7"/>
  <c r="H270" i="7"/>
  <c r="G270" i="7"/>
  <c r="E270" i="7"/>
  <c r="E269" i="7"/>
  <c r="E268" i="7"/>
  <c r="E267" i="7"/>
  <c r="I266" i="7"/>
  <c r="H266" i="7"/>
  <c r="G266" i="7"/>
  <c r="F266" i="7"/>
  <c r="I265" i="7"/>
  <c r="H265" i="7"/>
  <c r="G265" i="7"/>
  <c r="F265" i="7"/>
  <c r="I264" i="7"/>
  <c r="H264" i="7"/>
  <c r="G264" i="7"/>
  <c r="F264" i="7"/>
  <c r="D262" i="7"/>
  <c r="C262" i="7"/>
  <c r="B262" i="7"/>
  <c r="H260" i="7"/>
  <c r="G260" i="7"/>
  <c r="E260" i="7"/>
  <c r="E259" i="7"/>
  <c r="E258" i="7"/>
  <c r="I257" i="7"/>
  <c r="H257" i="7"/>
  <c r="G257" i="7"/>
  <c r="F257" i="7"/>
  <c r="D255" i="7"/>
  <c r="C255" i="7"/>
  <c r="B255" i="7"/>
  <c r="A254" i="7"/>
  <c r="H248" i="7"/>
  <c r="G248" i="7"/>
  <c r="E248" i="7"/>
  <c r="E247" i="7"/>
  <c r="E246" i="7"/>
  <c r="I245" i="7"/>
  <c r="H245" i="7"/>
  <c r="G245" i="7"/>
  <c r="F245" i="7"/>
  <c r="D243" i="7"/>
  <c r="C243" i="7"/>
  <c r="B243" i="7"/>
  <c r="H241" i="7"/>
  <c r="G241" i="7"/>
  <c r="E241" i="7"/>
  <c r="E240" i="7"/>
  <c r="E239" i="7"/>
  <c r="I238" i="7"/>
  <c r="H238" i="7"/>
  <c r="G238" i="7"/>
  <c r="F238" i="7"/>
  <c r="E237" i="7"/>
  <c r="D237" i="7"/>
  <c r="C237" i="7"/>
  <c r="B237" i="7"/>
  <c r="H235" i="7"/>
  <c r="G235" i="7"/>
  <c r="E235" i="7"/>
  <c r="E234" i="7"/>
  <c r="E233" i="7"/>
  <c r="E232" i="7"/>
  <c r="I231" i="7"/>
  <c r="H231" i="7"/>
  <c r="G231" i="7"/>
  <c r="F231" i="7"/>
  <c r="I230" i="7"/>
  <c r="H230" i="7"/>
  <c r="G230" i="7"/>
  <c r="F230" i="7"/>
  <c r="I229" i="7"/>
  <c r="H229" i="7"/>
  <c r="G229" i="7"/>
  <c r="F229" i="7"/>
  <c r="D227" i="7"/>
  <c r="C227" i="7"/>
  <c r="B227" i="7"/>
  <c r="H225" i="7"/>
  <c r="G225" i="7"/>
  <c r="E225" i="7"/>
  <c r="E224" i="7"/>
  <c r="E223" i="7"/>
  <c r="E222" i="7"/>
  <c r="I221" i="7"/>
  <c r="H221" i="7"/>
  <c r="G221" i="7"/>
  <c r="F221" i="7"/>
  <c r="I220" i="7"/>
  <c r="H220" i="7"/>
  <c r="G220" i="7"/>
  <c r="F220" i="7"/>
  <c r="I219" i="7"/>
  <c r="H219" i="7"/>
  <c r="G219" i="7"/>
  <c r="F219" i="7"/>
  <c r="D217" i="7"/>
  <c r="C217" i="7"/>
  <c r="B217" i="7"/>
  <c r="H215" i="7"/>
  <c r="G215" i="7"/>
  <c r="E215" i="7"/>
  <c r="E214" i="7"/>
  <c r="E213" i="7"/>
  <c r="E212" i="7"/>
  <c r="I211" i="7"/>
  <c r="H211" i="7"/>
  <c r="G211" i="7"/>
  <c r="F211" i="7"/>
  <c r="I210" i="7"/>
  <c r="H210" i="7"/>
  <c r="G210" i="7"/>
  <c r="F210" i="7"/>
  <c r="I209" i="7"/>
  <c r="H209" i="7"/>
  <c r="G209" i="7"/>
  <c r="F209" i="7"/>
  <c r="D207" i="7"/>
  <c r="C207" i="7"/>
  <c r="B207" i="7"/>
  <c r="H205" i="7"/>
  <c r="G205" i="7"/>
  <c r="E205" i="7"/>
  <c r="E204" i="7"/>
  <c r="E203" i="7"/>
  <c r="I202" i="7"/>
  <c r="H202" i="7"/>
  <c r="G202" i="7"/>
  <c r="F202" i="7"/>
  <c r="D200" i="7"/>
  <c r="C200" i="7"/>
  <c r="B200" i="7"/>
  <c r="A199" i="7"/>
  <c r="H193" i="7"/>
  <c r="G193" i="7"/>
  <c r="E193" i="7"/>
  <c r="E192" i="7"/>
  <c r="E191" i="7"/>
  <c r="E190" i="7"/>
  <c r="I189" i="7"/>
  <c r="H189" i="7"/>
  <c r="F189" i="7"/>
  <c r="D189" i="7"/>
  <c r="C189" i="7"/>
  <c r="B189" i="7"/>
  <c r="I188" i="7"/>
  <c r="H188" i="7"/>
  <c r="G188" i="7"/>
  <c r="F188" i="7"/>
  <c r="I187" i="7"/>
  <c r="H187" i="7"/>
  <c r="G187" i="7"/>
  <c r="F187" i="7"/>
  <c r="I186" i="7"/>
  <c r="H186" i="7"/>
  <c r="G186" i="7"/>
  <c r="F186" i="7"/>
  <c r="I185" i="7"/>
  <c r="H185" i="7"/>
  <c r="G185" i="7"/>
  <c r="F185" i="7"/>
  <c r="E184" i="7"/>
  <c r="D184" i="7"/>
  <c r="C184" i="7"/>
  <c r="B184" i="7"/>
  <c r="H182" i="7"/>
  <c r="G182" i="7"/>
  <c r="E182" i="7"/>
  <c r="E181" i="7"/>
  <c r="E180" i="7"/>
  <c r="E179" i="7"/>
  <c r="I178" i="7"/>
  <c r="H178" i="7"/>
  <c r="G178" i="7"/>
  <c r="F178" i="7"/>
  <c r="I177" i="7"/>
  <c r="H177" i="7"/>
  <c r="G177" i="7"/>
  <c r="F177" i="7"/>
  <c r="I176" i="7"/>
  <c r="H176" i="7"/>
  <c r="G176" i="7"/>
  <c r="F176" i="7"/>
  <c r="E175" i="7"/>
  <c r="D175" i="7"/>
  <c r="C175" i="7"/>
  <c r="B175" i="7"/>
  <c r="A174" i="7"/>
  <c r="H168" i="7"/>
  <c r="G168" i="7"/>
  <c r="E168" i="7"/>
  <c r="E167" i="7"/>
  <c r="E166" i="7"/>
  <c r="E165" i="7"/>
  <c r="I164" i="7"/>
  <c r="H164" i="7"/>
  <c r="F164" i="7"/>
  <c r="D164" i="7"/>
  <c r="C164" i="7"/>
  <c r="B164" i="7"/>
  <c r="I163" i="7"/>
  <c r="H163" i="7"/>
  <c r="G163" i="7"/>
  <c r="F163" i="7"/>
  <c r="I162" i="7"/>
  <c r="H162" i="7"/>
  <c r="G162" i="7"/>
  <c r="F162" i="7"/>
  <c r="I161" i="7"/>
  <c r="H161" i="7"/>
  <c r="G161" i="7"/>
  <c r="F161" i="7"/>
  <c r="I160" i="7"/>
  <c r="H160" i="7"/>
  <c r="G160" i="7"/>
  <c r="F160" i="7"/>
  <c r="E159" i="7"/>
  <c r="D159" i="7"/>
  <c r="C159" i="7"/>
  <c r="B159" i="7"/>
  <c r="H157" i="7"/>
  <c r="G157" i="7"/>
  <c r="E157" i="7"/>
  <c r="E156" i="7"/>
  <c r="E155" i="7"/>
  <c r="E154" i="7"/>
  <c r="I153" i="7"/>
  <c r="H153" i="7"/>
  <c r="G153" i="7"/>
  <c r="F153" i="7"/>
  <c r="I152" i="7"/>
  <c r="H152" i="7"/>
  <c r="G152" i="7"/>
  <c r="F152" i="7"/>
  <c r="I151" i="7"/>
  <c r="H151" i="7"/>
  <c r="G151" i="7"/>
  <c r="F151" i="7"/>
  <c r="E150" i="7"/>
  <c r="D150" i="7"/>
  <c r="C150" i="7"/>
  <c r="B150" i="7"/>
  <c r="A149" i="7"/>
  <c r="H143" i="7"/>
  <c r="G143" i="7"/>
  <c r="E143" i="7"/>
  <c r="E142" i="7"/>
  <c r="E141" i="7"/>
  <c r="E140" i="7"/>
  <c r="I139" i="7"/>
  <c r="H139" i="7"/>
  <c r="F139" i="7"/>
  <c r="D139" i="7"/>
  <c r="C139" i="7"/>
  <c r="B139" i="7"/>
  <c r="I138" i="7"/>
  <c r="H138" i="7"/>
  <c r="G138" i="7"/>
  <c r="F138" i="7"/>
  <c r="I137" i="7"/>
  <c r="H137" i="7"/>
  <c r="G137" i="7"/>
  <c r="F137" i="7"/>
  <c r="I136" i="7"/>
  <c r="H136" i="7"/>
  <c r="G136" i="7"/>
  <c r="F136" i="7"/>
  <c r="I135" i="7"/>
  <c r="H135" i="7"/>
  <c r="G135" i="7"/>
  <c r="F135" i="7"/>
  <c r="E134" i="7"/>
  <c r="D134" i="7"/>
  <c r="C134" i="7"/>
  <c r="B134" i="7"/>
  <c r="H132" i="7"/>
  <c r="G132" i="7"/>
  <c r="E132" i="7"/>
  <c r="E131" i="7"/>
  <c r="E130" i="7"/>
  <c r="E129" i="7"/>
  <c r="I128" i="7"/>
  <c r="H128" i="7"/>
  <c r="G128" i="7"/>
  <c r="F128" i="7"/>
  <c r="I127" i="7"/>
  <c r="H127" i="7"/>
  <c r="G127" i="7"/>
  <c r="F127" i="7"/>
  <c r="I126" i="7"/>
  <c r="H126" i="7"/>
  <c r="G126" i="7"/>
  <c r="F126" i="7"/>
  <c r="E125" i="7"/>
  <c r="D125" i="7"/>
  <c r="C125" i="7"/>
  <c r="B125" i="7"/>
  <c r="A124" i="7"/>
  <c r="H118" i="7"/>
  <c r="G118" i="7"/>
  <c r="E118" i="7"/>
  <c r="E117" i="7"/>
  <c r="E116" i="7"/>
  <c r="I115" i="7"/>
  <c r="H115" i="7"/>
  <c r="G115" i="7"/>
  <c r="F115" i="7"/>
  <c r="D113" i="7"/>
  <c r="C113" i="7"/>
  <c r="B113" i="7"/>
  <c r="H111" i="7"/>
  <c r="G111" i="7"/>
  <c r="E111" i="7"/>
  <c r="E110" i="7"/>
  <c r="E109" i="7"/>
  <c r="E108" i="7"/>
  <c r="I107" i="7"/>
  <c r="H107" i="7"/>
  <c r="G107" i="7"/>
  <c r="F107" i="7"/>
  <c r="I106" i="7"/>
  <c r="H106" i="7"/>
  <c r="G106" i="7"/>
  <c r="F106" i="7"/>
  <c r="I105" i="7"/>
  <c r="H105" i="7"/>
  <c r="G105" i="7"/>
  <c r="F105" i="7"/>
  <c r="I104" i="7"/>
  <c r="H104" i="7"/>
  <c r="G104" i="7"/>
  <c r="F104" i="7"/>
  <c r="D102" i="7"/>
  <c r="C102" i="7"/>
  <c r="B102" i="7"/>
  <c r="H100" i="7"/>
  <c r="G100" i="7"/>
  <c r="E100" i="7"/>
  <c r="E99" i="7"/>
  <c r="E98" i="7"/>
  <c r="I97" i="7"/>
  <c r="H97" i="7"/>
  <c r="G97" i="7"/>
  <c r="F97" i="7"/>
  <c r="E96" i="7"/>
  <c r="D96" i="7"/>
  <c r="C96" i="7"/>
  <c r="B96" i="7"/>
  <c r="H94" i="7"/>
  <c r="G94" i="7"/>
  <c r="E94" i="7"/>
  <c r="E93" i="7"/>
  <c r="E92" i="7"/>
  <c r="E91" i="7"/>
  <c r="I90" i="7"/>
  <c r="H90" i="7"/>
  <c r="G90" i="7"/>
  <c r="F90" i="7"/>
  <c r="I89" i="7"/>
  <c r="H89" i="7"/>
  <c r="G89" i="7"/>
  <c r="F89" i="7"/>
  <c r="I88" i="7"/>
  <c r="H88" i="7"/>
  <c r="G88" i="7"/>
  <c r="F88" i="7"/>
  <c r="D86" i="7"/>
  <c r="C86" i="7"/>
  <c r="B86" i="7"/>
  <c r="H84" i="7"/>
  <c r="G84" i="7"/>
  <c r="E84" i="7"/>
  <c r="E83" i="7"/>
  <c r="E82" i="7"/>
  <c r="E81" i="7"/>
  <c r="I80" i="7"/>
  <c r="H80" i="7"/>
  <c r="G80" i="7"/>
  <c r="F80" i="7"/>
  <c r="I79" i="7"/>
  <c r="H79" i="7"/>
  <c r="G79" i="7"/>
  <c r="F79" i="7"/>
  <c r="I78" i="7"/>
  <c r="H78" i="7"/>
  <c r="G78" i="7"/>
  <c r="F78" i="7"/>
  <c r="D76" i="7"/>
  <c r="C76" i="7"/>
  <c r="B76" i="7"/>
  <c r="H74" i="7"/>
  <c r="G74" i="7"/>
  <c r="E74" i="7"/>
  <c r="E73" i="7"/>
  <c r="E72" i="7"/>
  <c r="E71" i="7"/>
  <c r="I70" i="7"/>
  <c r="H70" i="7"/>
  <c r="G70" i="7"/>
  <c r="F70" i="7"/>
  <c r="I69" i="7"/>
  <c r="H69" i="7"/>
  <c r="G69" i="7"/>
  <c r="F69" i="7"/>
  <c r="I68" i="7"/>
  <c r="H68" i="7"/>
  <c r="G68" i="7"/>
  <c r="F68" i="7"/>
  <c r="D66" i="7"/>
  <c r="C66" i="7"/>
  <c r="B66" i="7"/>
  <c r="I64" i="7"/>
  <c r="H64" i="7"/>
  <c r="G64" i="7"/>
  <c r="F64" i="7"/>
  <c r="E64" i="7"/>
  <c r="D64" i="7"/>
  <c r="C64" i="7"/>
  <c r="B64" i="7"/>
  <c r="H62" i="7"/>
  <c r="G62" i="7"/>
  <c r="E62" i="7"/>
  <c r="E61" i="7"/>
  <c r="E60" i="7"/>
  <c r="E59" i="7"/>
  <c r="I58" i="7"/>
  <c r="H58" i="7"/>
  <c r="G58" i="7"/>
  <c r="F58" i="7"/>
  <c r="I57" i="7"/>
  <c r="H57" i="7"/>
  <c r="G57" i="7"/>
  <c r="F57" i="7"/>
  <c r="I56" i="7"/>
  <c r="H56" i="7"/>
  <c r="G56" i="7"/>
  <c r="F56" i="7"/>
  <c r="I55" i="7"/>
  <c r="H55" i="7"/>
  <c r="G55" i="7"/>
  <c r="F55" i="7"/>
  <c r="D53" i="7"/>
  <c r="C53" i="7"/>
  <c r="B53" i="7"/>
  <c r="H51" i="7"/>
  <c r="G51" i="7"/>
  <c r="E51" i="7"/>
  <c r="E50" i="7"/>
  <c r="E49" i="7"/>
  <c r="E48" i="7"/>
  <c r="I47" i="7"/>
  <c r="H47" i="7"/>
  <c r="G47" i="7"/>
  <c r="F47" i="7"/>
  <c r="I46" i="7"/>
  <c r="H46" i="7"/>
  <c r="G46" i="7"/>
  <c r="F46" i="7"/>
  <c r="I45" i="7"/>
  <c r="H45" i="7"/>
  <c r="G45" i="7"/>
  <c r="F45" i="7"/>
  <c r="I44" i="7"/>
  <c r="H44" i="7"/>
  <c r="G44" i="7"/>
  <c r="F44" i="7"/>
  <c r="D42" i="7"/>
  <c r="C42" i="7"/>
  <c r="B42" i="7"/>
  <c r="H40" i="7"/>
  <c r="G40" i="7"/>
  <c r="E40" i="7"/>
  <c r="E39" i="7"/>
  <c r="E38" i="7"/>
  <c r="I37" i="7"/>
  <c r="H37" i="7"/>
  <c r="G37" i="7"/>
  <c r="F37" i="7"/>
  <c r="D35" i="7"/>
  <c r="C35" i="7"/>
  <c r="B35" i="7"/>
  <c r="A34" i="7"/>
  <c r="A32" i="7"/>
  <c r="A18" i="7"/>
  <c r="A15" i="7"/>
  <c r="A10" i="7"/>
  <c r="G6" i="7"/>
  <c r="B6" i="7"/>
  <c r="A1" i="7"/>
  <c r="D118" i="9" l="1"/>
  <c r="D381" i="9"/>
  <c r="D408" i="9"/>
  <c r="D551" i="9"/>
  <c r="D460" i="9"/>
  <c r="D474" i="9"/>
  <c r="D527" i="9"/>
  <c r="D593" i="9"/>
  <c r="D597" i="9"/>
  <c r="D601" i="9"/>
  <c r="D605" i="9"/>
  <c r="D610" i="9"/>
  <c r="D614" i="9"/>
  <c r="D618" i="9"/>
  <c r="D622" i="9"/>
  <c r="D626" i="9"/>
  <c r="D367" i="9"/>
  <c r="D374" i="9"/>
  <c r="D388" i="9"/>
  <c r="D481" i="9"/>
  <c r="D577" i="9"/>
  <c r="D630" i="9"/>
  <c r="D488" i="9"/>
  <c r="D446" i="9"/>
  <c r="D453" i="9"/>
  <c r="D467" i="9"/>
  <c r="D526" i="9"/>
  <c r="D578" i="9"/>
  <c r="D595" i="9"/>
  <c r="D599" i="9"/>
  <c r="D603" i="9"/>
  <c r="D607" i="9"/>
  <c r="D608" i="9"/>
  <c r="D612" i="9"/>
  <c r="D616" i="9"/>
  <c r="D620" i="9"/>
  <c r="D624" i="9"/>
  <c r="D634" i="9"/>
  <c r="D592" i="9"/>
  <c r="D594" i="9"/>
  <c r="D596" i="9"/>
  <c r="D598" i="9"/>
  <c r="D600" i="9"/>
  <c r="D602" i="9"/>
  <c r="D604" i="9"/>
  <c r="D606" i="9"/>
  <c r="D609" i="9"/>
  <c r="D611" i="9"/>
  <c r="D613" i="9"/>
  <c r="D615" i="9"/>
  <c r="D617" i="9"/>
  <c r="D619" i="9"/>
  <c r="D621" i="9"/>
  <c r="D623" i="9"/>
  <c r="D625" i="9"/>
  <c r="D628" i="9"/>
  <c r="D632" i="9"/>
  <c r="D636" i="9"/>
  <c r="A1" i="4" l="1"/>
  <c r="A2" i="4"/>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 i="3"/>
  <c r="Y1" i="3"/>
  <c r="CY1" i="3"/>
  <c r="CZ1" i="3"/>
  <c r="DB1" i="3" s="1"/>
  <c r="DA1" i="3"/>
  <c r="DC1" i="3"/>
  <c r="A2" i="3"/>
  <c r="Y2" i="3"/>
  <c r="CY2" i="3"/>
  <c r="CZ2" i="3"/>
  <c r="DB2" i="3" s="1"/>
  <c r="DA2" i="3"/>
  <c r="DC2" i="3"/>
  <c r="A3" i="3"/>
  <c r="Y3" i="3"/>
  <c r="CY3" i="3"/>
  <c r="CZ3" i="3"/>
  <c r="DB3" i="3" s="1"/>
  <c r="DA3" i="3"/>
  <c r="DC3" i="3"/>
  <c r="A4" i="3"/>
  <c r="Y4" i="3"/>
  <c r="CY4" i="3"/>
  <c r="CZ4" i="3"/>
  <c r="DA4" i="3"/>
  <c r="DB4" i="3"/>
  <c r="DC4" i="3"/>
  <c r="A5" i="3"/>
  <c r="Y5" i="3"/>
  <c r="CY5" i="3"/>
  <c r="CZ5" i="3"/>
  <c r="DB5" i="3" s="1"/>
  <c r="L17" i="10" s="1"/>
  <c r="DA5" i="3"/>
  <c r="DC5" i="3"/>
  <c r="Q17" i="10" s="1"/>
  <c r="A6" i="3"/>
  <c r="Y6" i="3"/>
  <c r="CY6" i="3"/>
  <c r="CZ6" i="3"/>
  <c r="DB6" i="3" s="1"/>
  <c r="L16" i="10" s="1"/>
  <c r="DA6" i="3"/>
  <c r="DC6" i="3"/>
  <c r="Q16" i="10" s="1"/>
  <c r="A7" i="3"/>
  <c r="Y7" i="3"/>
  <c r="CY7" i="3"/>
  <c r="CZ7" i="3"/>
  <c r="DA7" i="3"/>
  <c r="DB7" i="3"/>
  <c r="L15" i="10" s="1"/>
  <c r="DC7" i="3"/>
  <c r="Q15" i="10" s="1"/>
  <c r="A8" i="3"/>
  <c r="Y8" i="3"/>
  <c r="CY8" i="3"/>
  <c r="CZ8" i="3"/>
  <c r="DA8" i="3"/>
  <c r="DB8" i="3"/>
  <c r="L14" i="10" s="1"/>
  <c r="DC8" i="3"/>
  <c r="Q14" i="10" s="1"/>
  <c r="A9" i="3"/>
  <c r="Y9" i="3"/>
  <c r="I13" i="10" s="1"/>
  <c r="D21" i="9" s="1"/>
  <c r="CY9" i="3"/>
  <c r="CZ9" i="3"/>
  <c r="DB9" i="3" s="1"/>
  <c r="L13" i="10" s="1"/>
  <c r="DA9" i="3"/>
  <c r="DC9" i="3"/>
  <c r="Q13" i="10" s="1"/>
  <c r="A10" i="3"/>
  <c r="Y10" i="3"/>
  <c r="CY10" i="3"/>
  <c r="CZ10" i="3"/>
  <c r="DB10" i="3" s="1"/>
  <c r="L12" i="10" s="1"/>
  <c r="DA10" i="3"/>
  <c r="DC10" i="3"/>
  <c r="Q12" i="10" s="1"/>
  <c r="A11" i="3"/>
  <c r="Y11" i="3"/>
  <c r="I11" i="10" s="1"/>
  <c r="D23" i="9" s="1"/>
  <c r="CY11" i="3"/>
  <c r="CZ11" i="3"/>
  <c r="DB11" i="3" s="1"/>
  <c r="L11" i="10" s="1"/>
  <c r="DA11" i="3"/>
  <c r="DC11" i="3"/>
  <c r="Q11" i="10" s="1"/>
  <c r="A12" i="3"/>
  <c r="Y12" i="3"/>
  <c r="CY12" i="3"/>
  <c r="CZ12" i="3"/>
  <c r="DA12" i="3"/>
  <c r="DB12" i="3"/>
  <c r="L10" i="10" s="1"/>
  <c r="DC12" i="3"/>
  <c r="Q10" i="10" s="1"/>
  <c r="A13" i="3"/>
  <c r="Y13" i="3"/>
  <c r="I9" i="10" s="1"/>
  <c r="D25" i="9" s="1"/>
  <c r="CY13" i="3"/>
  <c r="CZ13" i="3"/>
  <c r="DB13" i="3" s="1"/>
  <c r="L9" i="10" s="1"/>
  <c r="DA13" i="3"/>
  <c r="DC13" i="3"/>
  <c r="Q9" i="10" s="1"/>
  <c r="A14" i="3"/>
  <c r="Y14" i="3"/>
  <c r="CY14" i="3"/>
  <c r="CZ14" i="3"/>
  <c r="DB14" i="3" s="1"/>
  <c r="L8" i="10" s="1"/>
  <c r="DA14" i="3"/>
  <c r="DC14" i="3"/>
  <c r="Q8" i="10" s="1"/>
  <c r="A15" i="3"/>
  <c r="Y15" i="3"/>
  <c r="CY15" i="3"/>
  <c r="CZ15" i="3"/>
  <c r="DB15" i="3" s="1"/>
  <c r="DA15" i="3"/>
  <c r="DC15" i="3"/>
  <c r="A16" i="3"/>
  <c r="Y16" i="3"/>
  <c r="CY16" i="3"/>
  <c r="CZ16" i="3"/>
  <c r="DA16" i="3"/>
  <c r="DB16" i="3"/>
  <c r="DC16" i="3"/>
  <c r="A17" i="3"/>
  <c r="Y17" i="3"/>
  <c r="I24" i="10" s="1"/>
  <c r="CY17" i="3"/>
  <c r="CZ17" i="3"/>
  <c r="DA17" i="3"/>
  <c r="DB17" i="3"/>
  <c r="L24" i="10" s="1"/>
  <c r="DC17" i="3"/>
  <c r="Q24" i="10" s="1"/>
  <c r="A18" i="3"/>
  <c r="Y18" i="3"/>
  <c r="CY18" i="3"/>
  <c r="CZ18" i="3"/>
  <c r="DB18" i="3" s="1"/>
  <c r="L23" i="10" s="1"/>
  <c r="DA18" i="3"/>
  <c r="DC18" i="3"/>
  <c r="Q23" i="10" s="1"/>
  <c r="A19" i="3"/>
  <c r="Y19" i="3"/>
  <c r="CY19" i="3"/>
  <c r="CZ19" i="3"/>
  <c r="DB19" i="3" s="1"/>
  <c r="L22" i="10" s="1"/>
  <c r="DA19" i="3"/>
  <c r="DC19" i="3"/>
  <c r="Q22" i="10" s="1"/>
  <c r="A20" i="3"/>
  <c r="Y20" i="3"/>
  <c r="CY20" i="3"/>
  <c r="CZ20" i="3"/>
  <c r="DB20" i="3" s="1"/>
  <c r="L21" i="10" s="1"/>
  <c r="DA20" i="3"/>
  <c r="DC20" i="3"/>
  <c r="Q21" i="10" s="1"/>
  <c r="A21" i="3"/>
  <c r="Y21" i="3"/>
  <c r="CY21" i="3"/>
  <c r="CZ21" i="3"/>
  <c r="DA21" i="3"/>
  <c r="DB21" i="3"/>
  <c r="L20" i="10" s="1"/>
  <c r="DC21" i="3"/>
  <c r="Q20" i="10" s="1"/>
  <c r="A22" i="3"/>
  <c r="Y22" i="3"/>
  <c r="I19" i="10" s="1"/>
  <c r="D31" i="9" s="1"/>
  <c r="CY22" i="3"/>
  <c r="CZ22" i="3"/>
  <c r="DB22" i="3" s="1"/>
  <c r="L19" i="10" s="1"/>
  <c r="DA22" i="3"/>
  <c r="DC22" i="3"/>
  <c r="Q19" i="10" s="1"/>
  <c r="A23" i="3"/>
  <c r="Y23" i="3"/>
  <c r="CY23" i="3"/>
  <c r="CZ23" i="3"/>
  <c r="DB23" i="3" s="1"/>
  <c r="L18" i="10" s="1"/>
  <c r="DA23" i="3"/>
  <c r="DC23" i="3"/>
  <c r="Q18" i="10" s="1"/>
  <c r="A24" i="3"/>
  <c r="Y24" i="3"/>
  <c r="CY24" i="3"/>
  <c r="CZ24" i="3"/>
  <c r="DB24" i="3" s="1"/>
  <c r="DA24" i="3"/>
  <c r="DC24" i="3"/>
  <c r="A25" i="3"/>
  <c r="Y25" i="3"/>
  <c r="CY25" i="3"/>
  <c r="CZ25" i="3"/>
  <c r="DA25" i="3"/>
  <c r="DB25" i="3"/>
  <c r="DC25" i="3"/>
  <c r="A26" i="3"/>
  <c r="Y26" i="3"/>
  <c r="CY26" i="3"/>
  <c r="CZ26" i="3"/>
  <c r="DB26" i="3" s="1"/>
  <c r="DA26" i="3"/>
  <c r="DC26" i="3"/>
  <c r="A27" i="3"/>
  <c r="Y27" i="3"/>
  <c r="CY27" i="3"/>
  <c r="CZ27" i="3"/>
  <c r="DA27" i="3"/>
  <c r="DB27" i="3"/>
  <c r="DC27" i="3"/>
  <c r="A28" i="3"/>
  <c r="Y28" i="3"/>
  <c r="CY28" i="3"/>
  <c r="CZ28" i="3"/>
  <c r="DB28" i="3" s="1"/>
  <c r="DA28" i="3"/>
  <c r="DC28" i="3"/>
  <c r="A29" i="3"/>
  <c r="Y29" i="3"/>
  <c r="CY29" i="3"/>
  <c r="CZ29" i="3"/>
  <c r="DB29" i="3" s="1"/>
  <c r="DA29" i="3"/>
  <c r="DC29" i="3"/>
  <c r="A30" i="3"/>
  <c r="Y30" i="3"/>
  <c r="CU30" i="3"/>
  <c r="CY30" i="3"/>
  <c r="CZ30" i="3"/>
  <c r="DA30" i="3"/>
  <c r="DB30" i="3"/>
  <c r="DC30" i="3"/>
  <c r="A31" i="3"/>
  <c r="Y31" i="3"/>
  <c r="CX31" i="3" s="1"/>
  <c r="DF31" i="3" s="1"/>
  <c r="DJ31" i="3" s="1"/>
  <c r="CY31" i="3"/>
  <c r="CZ31" i="3"/>
  <c r="DB31" i="3" s="1"/>
  <c r="DA31" i="3"/>
  <c r="DC31" i="3"/>
  <c r="A32" i="3"/>
  <c r="Y32" i="3"/>
  <c r="CX32" i="3" s="1"/>
  <c r="DF32" i="3" s="1"/>
  <c r="DJ32" i="3" s="1"/>
  <c r="CY32" i="3"/>
  <c r="CZ32" i="3"/>
  <c r="DB32" i="3" s="1"/>
  <c r="DA32" i="3"/>
  <c r="DC32" i="3"/>
  <c r="A33" i="3"/>
  <c r="Y33" i="3"/>
  <c r="CY33" i="3"/>
  <c r="CZ33" i="3"/>
  <c r="DB33" i="3" s="1"/>
  <c r="DA33" i="3"/>
  <c r="DC33" i="3"/>
  <c r="A34" i="3"/>
  <c r="Y34" i="3"/>
  <c r="CY34" i="3"/>
  <c r="CZ34" i="3"/>
  <c r="DB34" i="3" s="1"/>
  <c r="DA34" i="3"/>
  <c r="DC34" i="3"/>
  <c r="A35" i="3"/>
  <c r="Y35" i="3"/>
  <c r="CY35" i="3"/>
  <c r="CZ35" i="3"/>
  <c r="DB35" i="3" s="1"/>
  <c r="DA35" i="3"/>
  <c r="DC35" i="3"/>
  <c r="A36" i="3"/>
  <c r="Y36" i="3"/>
  <c r="I34" i="10" s="1"/>
  <c r="D11" i="9" s="1"/>
  <c r="CY36" i="3"/>
  <c r="CZ36" i="3"/>
  <c r="DB36" i="3" s="1"/>
  <c r="L34" i="10" s="1"/>
  <c r="DA36" i="3"/>
  <c r="DC36" i="3"/>
  <c r="Q34" i="10" s="1"/>
  <c r="A37" i="3"/>
  <c r="Y37" i="3"/>
  <c r="CY37" i="3"/>
  <c r="CZ37" i="3"/>
  <c r="DA37" i="3"/>
  <c r="DB37" i="3"/>
  <c r="L33" i="10" s="1"/>
  <c r="DC37" i="3"/>
  <c r="Q33" i="10" s="1"/>
  <c r="A38" i="3"/>
  <c r="Y38" i="3"/>
  <c r="I32" i="10" s="1"/>
  <c r="D14" i="9" s="1"/>
  <c r="CY38" i="3"/>
  <c r="CZ38" i="3"/>
  <c r="DB38" i="3" s="1"/>
  <c r="L32" i="10" s="1"/>
  <c r="DA38" i="3"/>
  <c r="DC38" i="3"/>
  <c r="Q32" i="10" s="1"/>
  <c r="A39" i="3"/>
  <c r="Y39" i="3"/>
  <c r="CY39" i="3"/>
  <c r="CZ39" i="3"/>
  <c r="DB39" i="3" s="1"/>
  <c r="L31" i="10" s="1"/>
  <c r="DA39" i="3"/>
  <c r="DC39" i="3"/>
  <c r="Q31" i="10" s="1"/>
  <c r="A40" i="3"/>
  <c r="Y40" i="3"/>
  <c r="CY40" i="3"/>
  <c r="CZ40" i="3"/>
  <c r="DB40" i="3" s="1"/>
  <c r="L30" i="10" s="1"/>
  <c r="DA40" i="3"/>
  <c r="DC40" i="3"/>
  <c r="Q30" i="10" s="1"/>
  <c r="A41" i="3"/>
  <c r="Y41" i="3"/>
  <c r="CY41" i="3"/>
  <c r="CZ41" i="3"/>
  <c r="DB41" i="3" s="1"/>
  <c r="L29" i="10" s="1"/>
  <c r="DA41" i="3"/>
  <c r="DC41" i="3"/>
  <c r="Q29" i="10" s="1"/>
  <c r="A42" i="3"/>
  <c r="Y42" i="3"/>
  <c r="CY42" i="3"/>
  <c r="CZ42" i="3"/>
  <c r="DA42" i="3"/>
  <c r="DB42" i="3"/>
  <c r="L28" i="10" s="1"/>
  <c r="DC42" i="3"/>
  <c r="Q28" i="10" s="1"/>
  <c r="A43" i="3"/>
  <c r="Y43" i="3"/>
  <c r="I27" i="10" s="1"/>
  <c r="D33" i="9" s="1"/>
  <c r="CY43" i="3"/>
  <c r="CZ43" i="3"/>
  <c r="DB43" i="3" s="1"/>
  <c r="L27" i="10" s="1"/>
  <c r="DA43" i="3"/>
  <c r="DC43" i="3"/>
  <c r="Q27" i="10" s="1"/>
  <c r="A44" i="3"/>
  <c r="Y44" i="3"/>
  <c r="CY44" i="3"/>
  <c r="CZ44" i="3"/>
  <c r="DA44" i="3"/>
  <c r="DB44" i="3"/>
  <c r="L26" i="10" s="1"/>
  <c r="DC44" i="3"/>
  <c r="Q26" i="10" s="1"/>
  <c r="A45" i="3"/>
  <c r="Y45" i="3"/>
  <c r="CY45" i="3"/>
  <c r="CZ45" i="3"/>
  <c r="DB45" i="3" s="1"/>
  <c r="DA45" i="3"/>
  <c r="DC45" i="3"/>
  <c r="A46" i="3"/>
  <c r="Y46" i="3"/>
  <c r="CU46" i="3"/>
  <c r="CV46" i="3"/>
  <c r="CX46" i="3"/>
  <c r="DH46" i="3" s="1"/>
  <c r="CY46" i="3"/>
  <c r="CZ46" i="3"/>
  <c r="DB46" i="3" s="1"/>
  <c r="DA46" i="3"/>
  <c r="DC46" i="3"/>
  <c r="A47" i="3"/>
  <c r="Y47" i="3"/>
  <c r="CY47" i="3"/>
  <c r="CZ47" i="3"/>
  <c r="DB47" i="3" s="1"/>
  <c r="DA47" i="3"/>
  <c r="DC47" i="3"/>
  <c r="A48" i="3"/>
  <c r="Y48" i="3"/>
  <c r="CX48" i="3" s="1"/>
  <c r="CW48" i="3"/>
  <c r="CY48" i="3"/>
  <c r="CZ48" i="3"/>
  <c r="DB48" i="3" s="1"/>
  <c r="DA48" i="3"/>
  <c r="DC48" i="3"/>
  <c r="A49" i="3"/>
  <c r="Y49" i="3"/>
  <c r="CY49" i="3"/>
  <c r="CZ49" i="3"/>
  <c r="DB49" i="3" s="1"/>
  <c r="DA49" i="3"/>
  <c r="DC49" i="3"/>
  <c r="A50" i="3"/>
  <c r="Y50" i="3"/>
  <c r="CX50" i="3" s="1"/>
  <c r="CY50" i="3"/>
  <c r="CZ50" i="3"/>
  <c r="DA50" i="3"/>
  <c r="DB50" i="3"/>
  <c r="DC50" i="3"/>
  <c r="A51" i="3"/>
  <c r="Y51" i="3"/>
  <c r="CU51" i="3"/>
  <c r="CY51" i="3"/>
  <c r="CZ51" i="3"/>
  <c r="DB51" i="3" s="1"/>
  <c r="DA51" i="3"/>
  <c r="DC51" i="3"/>
  <c r="A52" i="3"/>
  <c r="Y52" i="3"/>
  <c r="CW52" i="3"/>
  <c r="CX52" i="3"/>
  <c r="CY52" i="3"/>
  <c r="CZ52" i="3"/>
  <c r="DA52" i="3"/>
  <c r="DB52" i="3"/>
  <c r="DC52" i="3"/>
  <c r="A53" i="3"/>
  <c r="Y53" i="3"/>
  <c r="CY53" i="3"/>
  <c r="CZ53" i="3"/>
  <c r="DB53" i="3" s="1"/>
  <c r="DA53" i="3"/>
  <c r="DC53" i="3"/>
  <c r="A54" i="3"/>
  <c r="Y54" i="3"/>
  <c r="CW54" i="3" s="1"/>
  <c r="CX54" i="3"/>
  <c r="DH54" i="3" s="1"/>
  <c r="CY54" i="3"/>
  <c r="CZ54" i="3"/>
  <c r="DB54" i="3" s="1"/>
  <c r="DA54" i="3"/>
  <c r="DC54" i="3"/>
  <c r="A55" i="3"/>
  <c r="Y55" i="3"/>
  <c r="CX55" i="3" s="1"/>
  <c r="CY55" i="3"/>
  <c r="CZ55" i="3"/>
  <c r="DB55" i="3" s="1"/>
  <c r="DA55" i="3"/>
  <c r="DC55" i="3"/>
  <c r="DF55" i="3"/>
  <c r="DG55" i="3"/>
  <c r="DJ55" i="3"/>
  <c r="A56" i="3"/>
  <c r="Y56" i="3"/>
  <c r="CV56" i="3" s="1"/>
  <c r="CU56" i="3"/>
  <c r="CY56" i="3"/>
  <c r="CZ56" i="3"/>
  <c r="DA56" i="3"/>
  <c r="DB56" i="3"/>
  <c r="DC56" i="3"/>
  <c r="A57" i="3"/>
  <c r="Y57" i="3"/>
  <c r="CY57" i="3"/>
  <c r="CZ57" i="3"/>
  <c r="DB57" i="3" s="1"/>
  <c r="DA57" i="3"/>
  <c r="DC57" i="3"/>
  <c r="A58" i="3"/>
  <c r="Y58" i="3"/>
  <c r="CW58" i="3"/>
  <c r="CX58" i="3"/>
  <c r="CY58" i="3"/>
  <c r="CZ58" i="3"/>
  <c r="DB58" i="3" s="1"/>
  <c r="DA58" i="3"/>
  <c r="DC58" i="3"/>
  <c r="A59" i="3"/>
  <c r="Y59" i="3"/>
  <c r="CY59" i="3"/>
  <c r="CZ59" i="3"/>
  <c r="DB59" i="3" s="1"/>
  <c r="DA59" i="3"/>
  <c r="DC59" i="3"/>
  <c r="A60" i="3"/>
  <c r="Y60" i="3"/>
  <c r="CX60" i="3" s="1"/>
  <c r="DI60" i="3" s="1"/>
  <c r="CY60" i="3"/>
  <c r="CZ60" i="3"/>
  <c r="DA60" i="3"/>
  <c r="DB60" i="3"/>
  <c r="DC60" i="3"/>
  <c r="A61" i="3"/>
  <c r="Y61" i="3"/>
  <c r="CU61" i="3"/>
  <c r="CY61" i="3"/>
  <c r="CZ61" i="3"/>
  <c r="DB61" i="3" s="1"/>
  <c r="DA61" i="3"/>
  <c r="DC61" i="3"/>
  <c r="A62" i="3"/>
  <c r="Y62" i="3"/>
  <c r="CW62" i="3"/>
  <c r="CX62" i="3"/>
  <c r="DH62" i="3" s="1"/>
  <c r="CY62" i="3"/>
  <c r="CZ62" i="3"/>
  <c r="DB62" i="3" s="1"/>
  <c r="DA62" i="3"/>
  <c r="DC62" i="3"/>
  <c r="DG62" i="3"/>
  <c r="DJ62" i="3" s="1"/>
  <c r="A63" i="3"/>
  <c r="Y63" i="3"/>
  <c r="CY63" i="3"/>
  <c r="CZ63" i="3"/>
  <c r="DB63" i="3" s="1"/>
  <c r="DA63" i="3"/>
  <c r="DC63" i="3"/>
  <c r="A64" i="3"/>
  <c r="Y64" i="3"/>
  <c r="CX64" i="3" s="1"/>
  <c r="CY64" i="3"/>
  <c r="CZ64" i="3"/>
  <c r="DB64" i="3" s="1"/>
  <c r="DA64" i="3"/>
  <c r="DC64" i="3"/>
  <c r="A65" i="3"/>
  <c r="Y65" i="3"/>
  <c r="CX65" i="3" s="1"/>
  <c r="CY65" i="3"/>
  <c r="CZ65" i="3"/>
  <c r="DB65" i="3" s="1"/>
  <c r="DA65" i="3"/>
  <c r="DC65" i="3"/>
  <c r="A66" i="3"/>
  <c r="Y66" i="3"/>
  <c r="CU66" i="3"/>
  <c r="CY66" i="3"/>
  <c r="CZ66" i="3"/>
  <c r="DB66" i="3" s="1"/>
  <c r="DA66" i="3"/>
  <c r="DC66" i="3"/>
  <c r="A67" i="3"/>
  <c r="Y67" i="3"/>
  <c r="CY67" i="3"/>
  <c r="CZ67" i="3"/>
  <c r="DB67" i="3" s="1"/>
  <c r="DA67" i="3"/>
  <c r="DC67" i="3"/>
  <c r="A68" i="3"/>
  <c r="Y68" i="3"/>
  <c r="CY68" i="3"/>
  <c r="CZ68" i="3"/>
  <c r="DB68" i="3" s="1"/>
  <c r="DA68" i="3"/>
  <c r="DC68" i="3"/>
  <c r="A69" i="3"/>
  <c r="Y69" i="3"/>
  <c r="CW69" i="3" s="1"/>
  <c r="CY69" i="3"/>
  <c r="CZ69" i="3"/>
  <c r="DB69" i="3" s="1"/>
  <c r="DA69" i="3"/>
  <c r="DC69" i="3"/>
  <c r="A70" i="3"/>
  <c r="Y70" i="3"/>
  <c r="CX70" i="3"/>
  <c r="CY70" i="3"/>
  <c r="CZ70" i="3"/>
  <c r="DB70" i="3" s="1"/>
  <c r="DA70" i="3"/>
  <c r="DC70" i="3"/>
  <c r="A71" i="3"/>
  <c r="Y71" i="3"/>
  <c r="CU71" i="3"/>
  <c r="CY71" i="3"/>
  <c r="CZ71" i="3"/>
  <c r="DB71" i="3" s="1"/>
  <c r="DA71" i="3"/>
  <c r="DC71" i="3"/>
  <c r="A72" i="3"/>
  <c r="Y72" i="3"/>
  <c r="CW72" i="3"/>
  <c r="CX72" i="3"/>
  <c r="CY72" i="3"/>
  <c r="CZ72" i="3"/>
  <c r="DA72" i="3"/>
  <c r="DB72" i="3"/>
  <c r="DC72" i="3"/>
  <c r="A73" i="3"/>
  <c r="Y73" i="3"/>
  <c r="CW73" i="3" s="1"/>
  <c r="CY73" i="3"/>
  <c r="CZ73" i="3"/>
  <c r="DA73" i="3"/>
  <c r="DB73" i="3"/>
  <c r="DC73" i="3"/>
  <c r="A74" i="3"/>
  <c r="Y74" i="3"/>
  <c r="CX74" i="3" s="1"/>
  <c r="DH74" i="3" s="1"/>
  <c r="CW74" i="3"/>
  <c r="CY74" i="3"/>
  <c r="CZ74" i="3"/>
  <c r="DB74" i="3" s="1"/>
  <c r="DA74" i="3"/>
  <c r="DC74" i="3"/>
  <c r="A75" i="3"/>
  <c r="Y75" i="3"/>
  <c r="CX75" i="3" s="1"/>
  <c r="DG75" i="3" s="1"/>
  <c r="CY75" i="3"/>
  <c r="CZ75" i="3"/>
  <c r="DB75" i="3" s="1"/>
  <c r="DA75" i="3"/>
  <c r="DC75" i="3"/>
  <c r="A76" i="3"/>
  <c r="Y76" i="3"/>
  <c r="CY76" i="3"/>
  <c r="CZ76" i="3"/>
  <c r="DA76" i="3"/>
  <c r="DB76" i="3"/>
  <c r="DC76" i="3"/>
  <c r="A77" i="3"/>
  <c r="Y77" i="3"/>
  <c r="CY77" i="3"/>
  <c r="CZ77" i="3"/>
  <c r="DB77" i="3" s="1"/>
  <c r="DA77" i="3"/>
  <c r="DC77" i="3"/>
  <c r="A78" i="3"/>
  <c r="Y78" i="3"/>
  <c r="CY78" i="3"/>
  <c r="CZ78" i="3"/>
  <c r="DB78" i="3" s="1"/>
  <c r="DA78" i="3"/>
  <c r="DC78" i="3"/>
  <c r="A79" i="3"/>
  <c r="Y79" i="3"/>
  <c r="CY79" i="3"/>
  <c r="CZ79" i="3"/>
  <c r="DB79" i="3" s="1"/>
  <c r="DA79" i="3"/>
  <c r="DC79" i="3"/>
  <c r="A80" i="3"/>
  <c r="Y80" i="3"/>
  <c r="CY80" i="3"/>
  <c r="CZ80" i="3"/>
  <c r="DB80" i="3" s="1"/>
  <c r="DA80" i="3"/>
  <c r="DC80" i="3"/>
  <c r="A81" i="3"/>
  <c r="Y81" i="3"/>
  <c r="CY81" i="3"/>
  <c r="CZ81" i="3"/>
  <c r="DB81" i="3" s="1"/>
  <c r="DA81" i="3"/>
  <c r="DC81" i="3"/>
  <c r="A82" i="3"/>
  <c r="Y82" i="3"/>
  <c r="CY82" i="3"/>
  <c r="CZ82" i="3"/>
  <c r="DA82" i="3"/>
  <c r="DB82" i="3"/>
  <c r="DC82" i="3"/>
  <c r="A83" i="3"/>
  <c r="Y83" i="3"/>
  <c r="CU83" i="3"/>
  <c r="CY83" i="3"/>
  <c r="CZ83" i="3"/>
  <c r="DB83" i="3" s="1"/>
  <c r="DA83" i="3"/>
  <c r="DC83" i="3"/>
  <c r="A84" i="3"/>
  <c r="Y84" i="3"/>
  <c r="CY84" i="3"/>
  <c r="CZ84" i="3"/>
  <c r="DB84" i="3" s="1"/>
  <c r="DA84" i="3"/>
  <c r="DC84" i="3"/>
  <c r="A85" i="3"/>
  <c r="Y85" i="3"/>
  <c r="CY85" i="3"/>
  <c r="CZ85" i="3"/>
  <c r="DA85" i="3"/>
  <c r="DB85" i="3"/>
  <c r="DC85" i="3"/>
  <c r="A86" i="3"/>
  <c r="Y86" i="3"/>
  <c r="CY86" i="3"/>
  <c r="CZ86" i="3"/>
  <c r="DB86" i="3" s="1"/>
  <c r="DA86" i="3"/>
  <c r="DC86" i="3"/>
  <c r="A87" i="3"/>
  <c r="Y87" i="3"/>
  <c r="CY87" i="3"/>
  <c r="CZ87" i="3"/>
  <c r="DB87" i="3" s="1"/>
  <c r="DA87" i="3"/>
  <c r="DC87" i="3"/>
  <c r="A88" i="3"/>
  <c r="Y88" i="3"/>
  <c r="CY88" i="3"/>
  <c r="CZ88" i="3"/>
  <c r="DB88" i="3" s="1"/>
  <c r="DA88" i="3"/>
  <c r="DC88" i="3"/>
  <c r="A89" i="3"/>
  <c r="Y89" i="3"/>
  <c r="CY89" i="3"/>
  <c r="CZ89" i="3"/>
  <c r="DB89" i="3" s="1"/>
  <c r="DA89" i="3"/>
  <c r="DC89" i="3"/>
  <c r="A90" i="3"/>
  <c r="Y90" i="3"/>
  <c r="CY90" i="3"/>
  <c r="CZ90" i="3"/>
  <c r="DB90" i="3" s="1"/>
  <c r="DA90" i="3"/>
  <c r="DC90" i="3"/>
  <c r="A91" i="3"/>
  <c r="Y91" i="3"/>
  <c r="CY91" i="3"/>
  <c r="CZ91" i="3"/>
  <c r="DA91" i="3"/>
  <c r="DB91" i="3"/>
  <c r="DC91" i="3"/>
  <c r="A92" i="3"/>
  <c r="Y92" i="3"/>
  <c r="CY92" i="3"/>
  <c r="CZ92" i="3"/>
  <c r="DB92" i="3" s="1"/>
  <c r="DA92" i="3"/>
  <c r="DC92" i="3"/>
  <c r="A93" i="3"/>
  <c r="Y93" i="3"/>
  <c r="CY93" i="3"/>
  <c r="CZ93" i="3"/>
  <c r="DB93" i="3" s="1"/>
  <c r="DA93" i="3"/>
  <c r="DC93" i="3"/>
  <c r="A94" i="3"/>
  <c r="Y94" i="3"/>
  <c r="CY94" i="3"/>
  <c r="CZ94" i="3"/>
  <c r="DB94" i="3" s="1"/>
  <c r="DA94" i="3"/>
  <c r="DC94" i="3"/>
  <c r="A95" i="3"/>
  <c r="Y95" i="3"/>
  <c r="CY95" i="3"/>
  <c r="CZ95" i="3"/>
  <c r="DB95" i="3" s="1"/>
  <c r="DA95" i="3"/>
  <c r="DC95" i="3"/>
  <c r="A96" i="3"/>
  <c r="Y96" i="3"/>
  <c r="CY96" i="3"/>
  <c r="CZ96" i="3"/>
  <c r="DB96" i="3" s="1"/>
  <c r="DA96" i="3"/>
  <c r="DC96" i="3"/>
  <c r="A97" i="3"/>
  <c r="Y97" i="3"/>
  <c r="CY97" i="3"/>
  <c r="CZ97" i="3"/>
  <c r="DB97" i="3" s="1"/>
  <c r="DA97" i="3"/>
  <c r="DC97" i="3"/>
  <c r="A98" i="3"/>
  <c r="Y98" i="3"/>
  <c r="CY98" i="3"/>
  <c r="CZ98" i="3"/>
  <c r="DA98" i="3"/>
  <c r="DB98" i="3"/>
  <c r="DC98" i="3"/>
  <c r="A99" i="3"/>
  <c r="Y99" i="3"/>
  <c r="CY99" i="3"/>
  <c r="CZ99" i="3"/>
  <c r="DB99" i="3" s="1"/>
  <c r="DA99" i="3"/>
  <c r="DC99" i="3"/>
  <c r="A100" i="3"/>
  <c r="Y100" i="3"/>
  <c r="CX100" i="3" s="1"/>
  <c r="CU100" i="3"/>
  <c r="CV100" i="3"/>
  <c r="CY100" i="3"/>
  <c r="CZ100" i="3"/>
  <c r="DB100" i="3" s="1"/>
  <c r="DA100" i="3"/>
  <c r="DC100" i="3"/>
  <c r="DF100" i="3"/>
  <c r="DG100" i="3"/>
  <c r="A101" i="3"/>
  <c r="Y101" i="3"/>
  <c r="CW101" i="3" s="1"/>
  <c r="CY101" i="3"/>
  <c r="CZ101" i="3"/>
  <c r="DA101" i="3"/>
  <c r="DB101" i="3"/>
  <c r="DC101" i="3"/>
  <c r="A102" i="3"/>
  <c r="Y102" i="3"/>
  <c r="CY102" i="3"/>
  <c r="CZ102" i="3"/>
  <c r="DB102" i="3" s="1"/>
  <c r="DA102" i="3"/>
  <c r="DC102" i="3"/>
  <c r="A103" i="3"/>
  <c r="Y103" i="3"/>
  <c r="CX103" i="3"/>
  <c r="DG103" i="3" s="1"/>
  <c r="CY103" i="3"/>
  <c r="CZ103" i="3"/>
  <c r="DB103" i="3" s="1"/>
  <c r="DA103" i="3"/>
  <c r="DC103" i="3"/>
  <c r="DF103" i="3"/>
  <c r="DJ103" i="3" s="1"/>
  <c r="DH103" i="3"/>
  <c r="DI103" i="3"/>
  <c r="A104" i="3"/>
  <c r="Y104" i="3"/>
  <c r="CX104" i="3" s="1"/>
  <c r="CU104" i="3"/>
  <c r="CV104" i="3"/>
  <c r="CY104" i="3"/>
  <c r="CZ104" i="3"/>
  <c r="DB104" i="3" s="1"/>
  <c r="DA104" i="3"/>
  <c r="DC104" i="3"/>
  <c r="DF104" i="3"/>
  <c r="DG104" i="3"/>
  <c r="A105" i="3"/>
  <c r="Y105" i="3"/>
  <c r="CW105" i="3" s="1"/>
  <c r="CY105" i="3"/>
  <c r="CZ105" i="3"/>
  <c r="DA105" i="3"/>
  <c r="DB105" i="3"/>
  <c r="DC105" i="3"/>
  <c r="A106" i="3"/>
  <c r="Y106" i="3"/>
  <c r="CY106" i="3"/>
  <c r="CZ106" i="3"/>
  <c r="DB106" i="3" s="1"/>
  <c r="DA106" i="3"/>
  <c r="DC106" i="3"/>
  <c r="A107" i="3"/>
  <c r="Y107" i="3"/>
  <c r="CW107" i="3"/>
  <c r="CX107" i="3"/>
  <c r="CY107" i="3"/>
  <c r="CZ107" i="3"/>
  <c r="DB107" i="3" s="1"/>
  <c r="DA107" i="3"/>
  <c r="DC107" i="3"/>
  <c r="A108" i="3"/>
  <c r="Y108" i="3"/>
  <c r="CX108" i="3" s="1"/>
  <c r="CY108" i="3"/>
  <c r="CZ108" i="3"/>
  <c r="DA108" i="3"/>
  <c r="DB108" i="3"/>
  <c r="DC108" i="3"/>
  <c r="DH108" i="3"/>
  <c r="A109" i="3"/>
  <c r="Y109" i="3"/>
  <c r="CU109" i="3"/>
  <c r="CY109" i="3"/>
  <c r="CZ109" i="3"/>
  <c r="DA109" i="3"/>
  <c r="DB109" i="3"/>
  <c r="DC109" i="3"/>
  <c r="A110" i="3"/>
  <c r="Y110" i="3"/>
  <c r="CX110" i="3" s="1"/>
  <c r="CY110" i="3"/>
  <c r="CZ110" i="3"/>
  <c r="DB110" i="3" s="1"/>
  <c r="DA110" i="3"/>
  <c r="DC110" i="3"/>
  <c r="A111" i="3"/>
  <c r="Y111" i="3"/>
  <c r="CW111" i="3"/>
  <c r="CX111" i="3"/>
  <c r="DH111" i="3" s="1"/>
  <c r="CY111" i="3"/>
  <c r="CZ111" i="3"/>
  <c r="DA111" i="3"/>
  <c r="DB111" i="3"/>
  <c r="DC111" i="3"/>
  <c r="A112" i="3"/>
  <c r="Y112" i="3"/>
  <c r="CX112" i="3"/>
  <c r="CY112" i="3"/>
  <c r="CZ112" i="3"/>
  <c r="DA112" i="3"/>
  <c r="DB112" i="3"/>
  <c r="DC112" i="3"/>
  <c r="A113" i="3"/>
  <c r="Y113" i="3"/>
  <c r="CU113" i="3"/>
  <c r="CY113" i="3"/>
  <c r="CZ113" i="3"/>
  <c r="DA113" i="3"/>
  <c r="DB113" i="3"/>
  <c r="DC113" i="3"/>
  <c r="A114" i="3"/>
  <c r="Y114" i="3"/>
  <c r="CX114" i="3" s="1"/>
  <c r="CW114" i="3"/>
  <c r="CY114" i="3"/>
  <c r="CZ114" i="3"/>
  <c r="DB114" i="3" s="1"/>
  <c r="DA114" i="3"/>
  <c r="DC114" i="3"/>
  <c r="A115" i="3"/>
  <c r="Y115" i="3"/>
  <c r="CW115" i="3"/>
  <c r="CX115" i="3"/>
  <c r="CY115" i="3"/>
  <c r="CZ115" i="3"/>
  <c r="DA115" i="3"/>
  <c r="DB115" i="3"/>
  <c r="DC115" i="3"/>
  <c r="A116" i="3"/>
  <c r="Y116" i="3"/>
  <c r="CY116" i="3"/>
  <c r="CZ116" i="3"/>
  <c r="DB116" i="3" s="1"/>
  <c r="DA116" i="3"/>
  <c r="DC116" i="3"/>
  <c r="A117" i="3"/>
  <c r="Y117" i="3"/>
  <c r="CX117" i="3" s="1"/>
  <c r="DF117" i="3" s="1"/>
  <c r="DJ117" i="3" s="1"/>
  <c r="CY117" i="3"/>
  <c r="CZ117" i="3"/>
  <c r="DB117" i="3" s="1"/>
  <c r="DA117" i="3"/>
  <c r="DC117" i="3"/>
  <c r="A118" i="3"/>
  <c r="Y118" i="3"/>
  <c r="CX118" i="3" s="1"/>
  <c r="CU118" i="3"/>
  <c r="CV118" i="3"/>
  <c r="CY118" i="3"/>
  <c r="CZ118" i="3"/>
  <c r="DB118" i="3" s="1"/>
  <c r="DA118" i="3"/>
  <c r="DC118" i="3"/>
  <c r="DF118" i="3"/>
  <c r="DG118" i="3"/>
  <c r="A119" i="3"/>
  <c r="Y119" i="3"/>
  <c r="CW119" i="3" s="1"/>
  <c r="CY119" i="3"/>
  <c r="CZ119" i="3"/>
  <c r="DA119" i="3"/>
  <c r="DB119" i="3"/>
  <c r="DC119" i="3"/>
  <c r="A120" i="3"/>
  <c r="Y120" i="3"/>
  <c r="CY120" i="3"/>
  <c r="CZ120" i="3"/>
  <c r="DB120" i="3" s="1"/>
  <c r="DA120" i="3"/>
  <c r="DC120" i="3"/>
  <c r="A121" i="3"/>
  <c r="Y121" i="3"/>
  <c r="CX121" i="3"/>
  <c r="CY121" i="3"/>
  <c r="CZ121" i="3"/>
  <c r="DB121" i="3" s="1"/>
  <c r="DA121" i="3"/>
  <c r="DC121" i="3"/>
  <c r="A122" i="3"/>
  <c r="Y122" i="3"/>
  <c r="CX122" i="3" s="1"/>
  <c r="DF122" i="3" s="1"/>
  <c r="CU122" i="3"/>
  <c r="CV122" i="3"/>
  <c r="CY122" i="3"/>
  <c r="CZ122" i="3"/>
  <c r="DB122" i="3" s="1"/>
  <c r="DA122" i="3"/>
  <c r="DC122" i="3"/>
  <c r="DG122" i="3"/>
  <c r="A123" i="3"/>
  <c r="Y123" i="3"/>
  <c r="CW123" i="3" s="1"/>
  <c r="CY123" i="3"/>
  <c r="CZ123" i="3"/>
  <c r="DA123" i="3"/>
  <c r="DB123" i="3"/>
  <c r="DC123" i="3"/>
  <c r="A124" i="3"/>
  <c r="Y124" i="3"/>
  <c r="CY124" i="3"/>
  <c r="CZ124" i="3"/>
  <c r="DB124" i="3" s="1"/>
  <c r="DA124" i="3"/>
  <c r="DC124" i="3"/>
  <c r="A125" i="3"/>
  <c r="Y125" i="3"/>
  <c r="CW125" i="3" s="1"/>
  <c r="CX125" i="3"/>
  <c r="CY125" i="3"/>
  <c r="CZ125" i="3"/>
  <c r="DB125" i="3" s="1"/>
  <c r="DA125" i="3"/>
  <c r="DC125" i="3"/>
  <c r="A126" i="3"/>
  <c r="Y126" i="3"/>
  <c r="CX126" i="3"/>
  <c r="CY126" i="3"/>
  <c r="CZ126" i="3"/>
  <c r="DB126" i="3" s="1"/>
  <c r="DA126" i="3"/>
  <c r="DC126" i="3"/>
  <c r="DH126" i="3"/>
  <c r="A127" i="3"/>
  <c r="Y127" i="3"/>
  <c r="CV127" i="3" s="1"/>
  <c r="CU127" i="3"/>
  <c r="CX127" i="3"/>
  <c r="DF127" i="3" s="1"/>
  <c r="CY127" i="3"/>
  <c r="CZ127" i="3"/>
  <c r="DA127" i="3"/>
  <c r="DB127" i="3"/>
  <c r="DC127" i="3"/>
  <c r="DG127" i="3"/>
  <c r="DH127" i="3"/>
  <c r="A128" i="3"/>
  <c r="Y128" i="3"/>
  <c r="CX128" i="3" s="1"/>
  <c r="CY128" i="3"/>
  <c r="CZ128" i="3"/>
  <c r="DB128" i="3" s="1"/>
  <c r="DA128" i="3"/>
  <c r="DC128" i="3"/>
  <c r="A129" i="3"/>
  <c r="Y129" i="3"/>
  <c r="CW129" i="3"/>
  <c r="CX129" i="3"/>
  <c r="CY129" i="3"/>
  <c r="CZ129" i="3"/>
  <c r="DB129" i="3" s="1"/>
  <c r="DA129" i="3"/>
  <c r="DC129" i="3"/>
  <c r="A130" i="3"/>
  <c r="Y130" i="3"/>
  <c r="CX130" i="3" s="1"/>
  <c r="CY130" i="3"/>
  <c r="CZ130" i="3"/>
  <c r="DB130" i="3" s="1"/>
  <c r="DA130" i="3"/>
  <c r="DC130" i="3"/>
  <c r="A131" i="3"/>
  <c r="Y131" i="3"/>
  <c r="CU131" i="3"/>
  <c r="CV131" i="3"/>
  <c r="CX131" i="3"/>
  <c r="DF131" i="3" s="1"/>
  <c r="CY131" i="3"/>
  <c r="CZ131" i="3"/>
  <c r="DB131" i="3" s="1"/>
  <c r="DA131" i="3"/>
  <c r="DC131" i="3"/>
  <c r="A132" i="3"/>
  <c r="Y132" i="3"/>
  <c r="CX132" i="3" s="1"/>
  <c r="CW132" i="3"/>
  <c r="CY132" i="3"/>
  <c r="CZ132" i="3"/>
  <c r="DB132" i="3" s="1"/>
  <c r="DA132" i="3"/>
  <c r="DC132" i="3"/>
  <c r="DI132" i="3"/>
  <c r="A133" i="3"/>
  <c r="Y133" i="3"/>
  <c r="CW133" i="3" s="1"/>
  <c r="CY133" i="3"/>
  <c r="CZ133" i="3"/>
  <c r="DA133" i="3"/>
  <c r="DB133" i="3"/>
  <c r="DC133" i="3"/>
  <c r="A134" i="3"/>
  <c r="Y134" i="3"/>
  <c r="CY134" i="3"/>
  <c r="CZ134" i="3"/>
  <c r="DB134" i="3" s="1"/>
  <c r="DA134" i="3"/>
  <c r="DC134" i="3"/>
  <c r="A135" i="3"/>
  <c r="Y135" i="3"/>
  <c r="CX135" i="3" s="1"/>
  <c r="CY135" i="3"/>
  <c r="CZ135" i="3"/>
  <c r="DA135" i="3"/>
  <c r="DB135" i="3"/>
  <c r="DC135" i="3"/>
  <c r="A136" i="3"/>
  <c r="Y136" i="3"/>
  <c r="CU136" i="3"/>
  <c r="CY136" i="3"/>
  <c r="CZ136" i="3"/>
  <c r="DB136" i="3" s="1"/>
  <c r="DA136" i="3"/>
  <c r="DC136" i="3"/>
  <c r="A137" i="3"/>
  <c r="Y137" i="3"/>
  <c r="CW137" i="3" s="1"/>
  <c r="CX137" i="3"/>
  <c r="CY137" i="3"/>
  <c r="CZ137" i="3"/>
  <c r="DA137" i="3"/>
  <c r="DB137" i="3"/>
  <c r="DC137" i="3"/>
  <c r="A138" i="3"/>
  <c r="Y138" i="3"/>
  <c r="CY138" i="3"/>
  <c r="CZ138" i="3"/>
  <c r="DB138" i="3" s="1"/>
  <c r="DA138" i="3"/>
  <c r="DC138" i="3"/>
  <c r="A139" i="3"/>
  <c r="Y139" i="3"/>
  <c r="CX139" i="3" s="1"/>
  <c r="CY139" i="3"/>
  <c r="CZ139" i="3"/>
  <c r="DA139" i="3"/>
  <c r="DB139" i="3"/>
  <c r="DC139" i="3"/>
  <c r="A140" i="3"/>
  <c r="Y140" i="3"/>
  <c r="CU140" i="3"/>
  <c r="CY140" i="3"/>
  <c r="CZ140" i="3"/>
  <c r="DB140" i="3" s="1"/>
  <c r="DA140" i="3"/>
  <c r="DC140" i="3"/>
  <c r="A141" i="3"/>
  <c r="Y141" i="3"/>
  <c r="CW141" i="3"/>
  <c r="CX141" i="3"/>
  <c r="DH141" i="3" s="1"/>
  <c r="CY141" i="3"/>
  <c r="CZ141" i="3"/>
  <c r="DB141" i="3" s="1"/>
  <c r="DA141" i="3"/>
  <c r="DC141" i="3"/>
  <c r="A142" i="3"/>
  <c r="Y142" i="3"/>
  <c r="CY142" i="3"/>
  <c r="CZ142" i="3"/>
  <c r="DB142" i="3" s="1"/>
  <c r="DA142" i="3"/>
  <c r="DC142" i="3"/>
  <c r="A143" i="3"/>
  <c r="Y143" i="3"/>
  <c r="CW143" i="3" s="1"/>
  <c r="CY143" i="3"/>
  <c r="CZ143" i="3"/>
  <c r="DA143" i="3"/>
  <c r="DB143" i="3"/>
  <c r="DC143" i="3"/>
  <c r="A144" i="3"/>
  <c r="Y144" i="3"/>
  <c r="CX144" i="3" s="1"/>
  <c r="CY144" i="3"/>
  <c r="CZ144" i="3"/>
  <c r="DB144" i="3" s="1"/>
  <c r="DA144" i="3"/>
  <c r="DC144" i="3"/>
  <c r="A145" i="3"/>
  <c r="Y145" i="3"/>
  <c r="CU145" i="3"/>
  <c r="CY145" i="3"/>
  <c r="CZ145" i="3"/>
  <c r="DA145" i="3"/>
  <c r="DB145" i="3"/>
  <c r="DC145" i="3"/>
  <c r="A146" i="3"/>
  <c r="Y146" i="3"/>
  <c r="CY146" i="3"/>
  <c r="CZ146" i="3"/>
  <c r="DB146" i="3" s="1"/>
  <c r="DA146" i="3"/>
  <c r="DC146" i="3"/>
  <c r="A147" i="3"/>
  <c r="Y147" i="3"/>
  <c r="CW147" i="3" s="1"/>
  <c r="CX147" i="3"/>
  <c r="CY147" i="3"/>
  <c r="CZ147" i="3"/>
  <c r="DB147" i="3" s="1"/>
  <c r="DA147" i="3"/>
  <c r="DC147" i="3"/>
  <c r="A148" i="3"/>
  <c r="Y148" i="3"/>
  <c r="CX148" i="3"/>
  <c r="CY148" i="3"/>
  <c r="CZ148" i="3"/>
  <c r="DB148" i="3" s="1"/>
  <c r="DA148" i="3"/>
  <c r="DC148" i="3"/>
  <c r="A149" i="3"/>
  <c r="Y149" i="3"/>
  <c r="CU149" i="3"/>
  <c r="CY149" i="3"/>
  <c r="CZ149" i="3"/>
  <c r="DB149" i="3" s="1"/>
  <c r="DA149" i="3"/>
  <c r="DC149" i="3"/>
  <c r="A150" i="3"/>
  <c r="Y150" i="3"/>
  <c r="CY150" i="3"/>
  <c r="CZ150" i="3"/>
  <c r="DB150" i="3" s="1"/>
  <c r="DA150" i="3"/>
  <c r="DC150" i="3"/>
  <c r="A151" i="3"/>
  <c r="Y151" i="3"/>
  <c r="CW151" i="3"/>
  <c r="CX151" i="3"/>
  <c r="CY151" i="3"/>
  <c r="CZ151" i="3"/>
  <c r="DB151" i="3" s="1"/>
  <c r="DA151" i="3"/>
  <c r="DC151" i="3"/>
  <c r="A152" i="3"/>
  <c r="Y152" i="3"/>
  <c r="CX152" i="3" s="1"/>
  <c r="DI152" i="3" s="1"/>
  <c r="CW152" i="3"/>
  <c r="CY152" i="3"/>
  <c r="CZ152" i="3"/>
  <c r="DB152" i="3" s="1"/>
  <c r="DA152" i="3"/>
  <c r="DC152" i="3"/>
  <c r="A153" i="3"/>
  <c r="Y153" i="3"/>
  <c r="CX153" i="3" s="1"/>
  <c r="CY153" i="3"/>
  <c r="CZ153" i="3"/>
  <c r="DA153" i="3"/>
  <c r="DB153" i="3"/>
  <c r="DC153" i="3"/>
  <c r="A154" i="3"/>
  <c r="Y154" i="3"/>
  <c r="CY154" i="3"/>
  <c r="CZ154" i="3"/>
  <c r="DB154" i="3" s="1"/>
  <c r="DA154" i="3"/>
  <c r="DC154" i="3"/>
  <c r="A155" i="3"/>
  <c r="Y155" i="3"/>
  <c r="CY155" i="3"/>
  <c r="CZ155" i="3"/>
  <c r="DB155" i="3" s="1"/>
  <c r="DA155" i="3"/>
  <c r="DC155" i="3"/>
  <c r="A156" i="3"/>
  <c r="Y156" i="3"/>
  <c r="CY156" i="3"/>
  <c r="CZ156" i="3"/>
  <c r="DB156" i="3" s="1"/>
  <c r="DA156" i="3"/>
  <c r="DC156" i="3"/>
  <c r="A157" i="3"/>
  <c r="Y157" i="3"/>
  <c r="CY157" i="3"/>
  <c r="CZ157" i="3"/>
  <c r="DB157" i="3" s="1"/>
  <c r="DA157" i="3"/>
  <c r="DC157" i="3"/>
  <c r="A158" i="3"/>
  <c r="Y158" i="3"/>
  <c r="CY158" i="3"/>
  <c r="CZ158" i="3"/>
  <c r="DB158" i="3" s="1"/>
  <c r="DA158" i="3"/>
  <c r="DC158" i="3"/>
  <c r="A159" i="3"/>
  <c r="Y159" i="3"/>
  <c r="CY159" i="3"/>
  <c r="CZ159" i="3"/>
  <c r="DA159" i="3"/>
  <c r="DB159" i="3"/>
  <c r="DC159" i="3"/>
  <c r="A160" i="3"/>
  <c r="Y160" i="3"/>
  <c r="CY160" i="3"/>
  <c r="CZ160" i="3"/>
  <c r="DB160" i="3" s="1"/>
  <c r="DA160" i="3"/>
  <c r="DC160" i="3"/>
  <c r="A161" i="3"/>
  <c r="Y161" i="3"/>
  <c r="CY161" i="3"/>
  <c r="CZ161" i="3"/>
  <c r="DA161" i="3"/>
  <c r="DB161" i="3"/>
  <c r="DC161" i="3"/>
  <c r="A162" i="3"/>
  <c r="Y162" i="3"/>
  <c r="CY162" i="3"/>
  <c r="CZ162" i="3"/>
  <c r="DB162" i="3" s="1"/>
  <c r="DA162" i="3"/>
  <c r="DC162" i="3"/>
  <c r="A163" i="3"/>
  <c r="Y163" i="3"/>
  <c r="CY163" i="3"/>
  <c r="CZ163" i="3"/>
  <c r="DB163" i="3" s="1"/>
  <c r="DA163" i="3"/>
  <c r="DC163" i="3"/>
  <c r="A164" i="3"/>
  <c r="Y164" i="3"/>
  <c r="CY164" i="3"/>
  <c r="CZ164" i="3"/>
  <c r="DA164" i="3"/>
  <c r="DB164" i="3"/>
  <c r="DC164" i="3"/>
  <c r="A165" i="3"/>
  <c r="Y165" i="3"/>
  <c r="CY165" i="3"/>
  <c r="CZ165" i="3"/>
  <c r="DB165" i="3" s="1"/>
  <c r="DA165" i="3"/>
  <c r="DC165" i="3"/>
  <c r="A166" i="3"/>
  <c r="Y166" i="3"/>
  <c r="CY166" i="3"/>
  <c r="CZ166" i="3"/>
  <c r="DB166" i="3" s="1"/>
  <c r="DA166" i="3"/>
  <c r="DC166" i="3"/>
  <c r="A167" i="3"/>
  <c r="Y167" i="3"/>
  <c r="CY167" i="3"/>
  <c r="CZ167" i="3"/>
  <c r="DB167" i="3" s="1"/>
  <c r="DA167" i="3"/>
  <c r="DC167" i="3"/>
  <c r="A168" i="3"/>
  <c r="Y168" i="3"/>
  <c r="CY168" i="3"/>
  <c r="CZ168" i="3"/>
  <c r="DB168" i="3" s="1"/>
  <c r="DA168" i="3"/>
  <c r="DC168" i="3"/>
  <c r="A169" i="3"/>
  <c r="Y169" i="3"/>
  <c r="CY169" i="3"/>
  <c r="CZ169" i="3"/>
  <c r="DB169" i="3" s="1"/>
  <c r="DA169" i="3"/>
  <c r="DC169" i="3"/>
  <c r="A170" i="3"/>
  <c r="Y170" i="3"/>
  <c r="CY170" i="3"/>
  <c r="CZ170" i="3"/>
  <c r="DB170" i="3" s="1"/>
  <c r="DA170" i="3"/>
  <c r="DC170" i="3"/>
  <c r="A171" i="3"/>
  <c r="Y171" i="3"/>
  <c r="I58" i="10" s="1"/>
  <c r="D53" i="9" s="1"/>
  <c r="CY171" i="3"/>
  <c r="CZ171" i="3"/>
  <c r="DB171" i="3" s="1"/>
  <c r="L58" i="10" s="1"/>
  <c r="DA171" i="3"/>
  <c r="DC171" i="3"/>
  <c r="Q58" i="10" s="1"/>
  <c r="A172" i="3"/>
  <c r="Y172" i="3"/>
  <c r="CY172" i="3"/>
  <c r="CZ172" i="3"/>
  <c r="DA172" i="3"/>
  <c r="DB172" i="3"/>
  <c r="L57" i="10" s="1"/>
  <c r="DC172" i="3"/>
  <c r="Q57" i="10" s="1"/>
  <c r="A173" i="3"/>
  <c r="Y173" i="3"/>
  <c r="I56" i="10" s="1"/>
  <c r="D55" i="9" s="1"/>
  <c r="CY173" i="3"/>
  <c r="CZ173" i="3"/>
  <c r="DB173" i="3" s="1"/>
  <c r="L56" i="10" s="1"/>
  <c r="DA173" i="3"/>
  <c r="DC173" i="3"/>
  <c r="Q56" i="10" s="1"/>
  <c r="A174" i="3"/>
  <c r="Y174" i="3"/>
  <c r="CY174" i="3"/>
  <c r="CZ174" i="3"/>
  <c r="DB174" i="3" s="1"/>
  <c r="L55" i="10" s="1"/>
  <c r="DA174" i="3"/>
  <c r="DC174" i="3"/>
  <c r="Q55" i="10" s="1"/>
  <c r="A175" i="3"/>
  <c r="Y175" i="3"/>
  <c r="CY175" i="3"/>
  <c r="CZ175" i="3"/>
  <c r="DB175" i="3" s="1"/>
  <c r="L54" i="10" s="1"/>
  <c r="DA175" i="3"/>
  <c r="DC175" i="3"/>
  <c r="Q54" i="10" s="1"/>
  <c r="A176" i="3"/>
  <c r="Y176" i="3"/>
  <c r="CY176" i="3"/>
  <c r="CZ176" i="3"/>
  <c r="DA176" i="3"/>
  <c r="DB176" i="3"/>
  <c r="L53" i="10" s="1"/>
  <c r="DC176" i="3"/>
  <c r="Q53" i="10" s="1"/>
  <c r="A177" i="3"/>
  <c r="Y177" i="3"/>
  <c r="CY177" i="3"/>
  <c r="CZ177" i="3"/>
  <c r="DB177" i="3" s="1"/>
  <c r="L52" i="10" s="1"/>
  <c r="DA177" i="3"/>
  <c r="DC177" i="3"/>
  <c r="Q52" i="10" s="1"/>
  <c r="A178" i="3"/>
  <c r="Y178" i="3"/>
  <c r="I51" i="10" s="1"/>
  <c r="D60" i="9" s="1"/>
  <c r="CY178" i="3"/>
  <c r="CZ178" i="3"/>
  <c r="DB178" i="3" s="1"/>
  <c r="L51" i="10" s="1"/>
  <c r="DA178" i="3"/>
  <c r="DC178" i="3"/>
  <c r="Q51" i="10" s="1"/>
  <c r="A179" i="3"/>
  <c r="Y179" i="3"/>
  <c r="CY179" i="3"/>
  <c r="CZ179" i="3"/>
  <c r="DA179" i="3"/>
  <c r="DB179" i="3"/>
  <c r="L50" i="10" s="1"/>
  <c r="DC179" i="3"/>
  <c r="Q50" i="10" s="1"/>
  <c r="A180" i="3"/>
  <c r="Y180" i="3"/>
  <c r="I49" i="10" s="1"/>
  <c r="D62" i="9" s="1"/>
  <c r="CY180" i="3"/>
  <c r="CZ180" i="3"/>
  <c r="DB180" i="3" s="1"/>
  <c r="L49" i="10" s="1"/>
  <c r="DA180" i="3"/>
  <c r="DC180" i="3"/>
  <c r="Q49" i="10" s="1"/>
  <c r="A181" i="3"/>
  <c r="Y181" i="3"/>
  <c r="CU181" i="3"/>
  <c r="CY181" i="3"/>
  <c r="CZ181" i="3"/>
  <c r="DA181" i="3"/>
  <c r="DB181" i="3"/>
  <c r="DC181" i="3"/>
  <c r="A182" i="3"/>
  <c r="Y182" i="3"/>
  <c r="CY182" i="3"/>
  <c r="CZ182" i="3"/>
  <c r="DB182" i="3" s="1"/>
  <c r="DA182" i="3"/>
  <c r="DC182" i="3"/>
  <c r="A183" i="3"/>
  <c r="Y183" i="3"/>
  <c r="CY183" i="3"/>
  <c r="CZ183" i="3"/>
  <c r="DB183" i="3" s="1"/>
  <c r="DA183" i="3"/>
  <c r="DC183" i="3"/>
  <c r="A184" i="3"/>
  <c r="Y184" i="3"/>
  <c r="CY184" i="3"/>
  <c r="CZ184" i="3"/>
  <c r="DB184" i="3" s="1"/>
  <c r="DA184" i="3"/>
  <c r="DC184" i="3"/>
  <c r="A185" i="3"/>
  <c r="Y185" i="3"/>
  <c r="CY185" i="3"/>
  <c r="CZ185" i="3"/>
  <c r="DB185" i="3" s="1"/>
  <c r="DA185" i="3"/>
  <c r="DC185" i="3"/>
  <c r="A186" i="3"/>
  <c r="Y186" i="3"/>
  <c r="CY186" i="3"/>
  <c r="CZ186" i="3"/>
  <c r="DA186" i="3"/>
  <c r="DB186" i="3"/>
  <c r="DC186" i="3"/>
  <c r="A187" i="3"/>
  <c r="Y187" i="3"/>
  <c r="CY187" i="3"/>
  <c r="CZ187" i="3"/>
  <c r="DB187" i="3" s="1"/>
  <c r="DA187" i="3"/>
  <c r="DC187" i="3"/>
  <c r="A188" i="3"/>
  <c r="Y188" i="3"/>
  <c r="CY188" i="3"/>
  <c r="CZ188" i="3"/>
  <c r="DB188" i="3" s="1"/>
  <c r="DA188" i="3"/>
  <c r="DC188" i="3"/>
  <c r="A189" i="3"/>
  <c r="Y189" i="3"/>
  <c r="CY189" i="3"/>
  <c r="CZ189" i="3"/>
  <c r="DB189" i="3" s="1"/>
  <c r="DA189" i="3"/>
  <c r="DC189" i="3"/>
  <c r="A190" i="3"/>
  <c r="Y190" i="3"/>
  <c r="CY190" i="3"/>
  <c r="CZ190" i="3"/>
  <c r="DA190" i="3"/>
  <c r="DB190" i="3"/>
  <c r="DC190" i="3"/>
  <c r="A191" i="3"/>
  <c r="Y191" i="3"/>
  <c r="CY191" i="3"/>
  <c r="CZ191" i="3"/>
  <c r="DB191" i="3" s="1"/>
  <c r="DA191" i="3"/>
  <c r="DC191" i="3"/>
  <c r="A192" i="3"/>
  <c r="Y192" i="3"/>
  <c r="CY192" i="3"/>
  <c r="CZ192" i="3"/>
  <c r="DA192" i="3"/>
  <c r="DB192" i="3"/>
  <c r="DC192" i="3"/>
  <c r="A193" i="3"/>
  <c r="Y193" i="3"/>
  <c r="CY193" i="3"/>
  <c r="CZ193" i="3"/>
  <c r="DB193" i="3" s="1"/>
  <c r="DA193" i="3"/>
  <c r="DC193" i="3"/>
  <c r="A194" i="3"/>
  <c r="Y194" i="3"/>
  <c r="CY194" i="3"/>
  <c r="CZ194" i="3"/>
  <c r="DB194" i="3" s="1"/>
  <c r="DA194" i="3"/>
  <c r="DC194" i="3"/>
  <c r="A195" i="3"/>
  <c r="Y195" i="3"/>
  <c r="CY195" i="3"/>
  <c r="CZ195" i="3"/>
  <c r="DB195" i="3" s="1"/>
  <c r="DA195" i="3"/>
  <c r="DC195" i="3"/>
  <c r="A196" i="3"/>
  <c r="Y196" i="3"/>
  <c r="CY196" i="3"/>
  <c r="CZ196" i="3"/>
  <c r="DB196" i="3" s="1"/>
  <c r="DA196" i="3"/>
  <c r="DC196" i="3"/>
  <c r="A197" i="3"/>
  <c r="Y197" i="3"/>
  <c r="CY197" i="3"/>
  <c r="CZ197" i="3"/>
  <c r="DA197" i="3"/>
  <c r="DB197" i="3"/>
  <c r="L65" i="10" s="1"/>
  <c r="DC197" i="3"/>
  <c r="Q65" i="10" s="1"/>
  <c r="A198" i="3"/>
  <c r="Y198" i="3"/>
  <c r="I64" i="10" s="1"/>
  <c r="D73" i="9" s="1"/>
  <c r="CY198" i="3"/>
  <c r="CZ198" i="3"/>
  <c r="DB198" i="3" s="1"/>
  <c r="L64" i="10" s="1"/>
  <c r="DA198" i="3"/>
  <c r="DC198" i="3"/>
  <c r="Q64" i="10" s="1"/>
  <c r="A199" i="3"/>
  <c r="Y199" i="3"/>
  <c r="CY199" i="3"/>
  <c r="CZ199" i="3"/>
  <c r="DA199" i="3"/>
  <c r="DB199" i="3"/>
  <c r="DC199" i="3"/>
  <c r="A200" i="3"/>
  <c r="Y200" i="3"/>
  <c r="CY200" i="3"/>
  <c r="CZ200" i="3"/>
  <c r="DB200" i="3" s="1"/>
  <c r="DA200" i="3"/>
  <c r="DC200" i="3"/>
  <c r="A201" i="3"/>
  <c r="Y201" i="3"/>
  <c r="CY201" i="3"/>
  <c r="CZ201" i="3"/>
  <c r="DA201" i="3"/>
  <c r="DB201" i="3"/>
  <c r="DC201" i="3"/>
  <c r="A202" i="3"/>
  <c r="Y202" i="3"/>
  <c r="CY202" i="3"/>
  <c r="CZ202" i="3"/>
  <c r="DB202" i="3" s="1"/>
  <c r="DA202" i="3"/>
  <c r="DC202" i="3"/>
  <c r="A203" i="3"/>
  <c r="Y203" i="3"/>
  <c r="CY203" i="3"/>
  <c r="CZ203" i="3"/>
  <c r="DB203" i="3" s="1"/>
  <c r="DA203" i="3"/>
  <c r="DC203" i="3"/>
  <c r="A204" i="3"/>
  <c r="Y204" i="3"/>
  <c r="CY204" i="3"/>
  <c r="CZ204" i="3"/>
  <c r="DB204" i="3" s="1"/>
  <c r="DA204" i="3"/>
  <c r="DC204" i="3"/>
  <c r="A205" i="3"/>
  <c r="Y205" i="3"/>
  <c r="CY205" i="3"/>
  <c r="CZ205" i="3"/>
  <c r="DB205" i="3" s="1"/>
  <c r="DA205" i="3"/>
  <c r="DC205" i="3"/>
  <c r="A206" i="3"/>
  <c r="Y206" i="3"/>
  <c r="CY206" i="3"/>
  <c r="CZ206" i="3"/>
  <c r="DB206" i="3" s="1"/>
  <c r="DA206" i="3"/>
  <c r="DC206" i="3"/>
  <c r="A207" i="3"/>
  <c r="Y207" i="3"/>
  <c r="CY207" i="3"/>
  <c r="CZ207" i="3"/>
  <c r="DB207" i="3" s="1"/>
  <c r="DA207" i="3"/>
  <c r="DC207" i="3"/>
  <c r="A208" i="3"/>
  <c r="Y208" i="3"/>
  <c r="CY208" i="3"/>
  <c r="CZ208" i="3"/>
  <c r="DB208" i="3" s="1"/>
  <c r="DA208" i="3"/>
  <c r="DC208" i="3"/>
  <c r="A209" i="3"/>
  <c r="Y209" i="3"/>
  <c r="I70" i="10" s="1"/>
  <c r="D77" i="9" s="1"/>
  <c r="CY209" i="3"/>
  <c r="CZ209" i="3"/>
  <c r="DB209" i="3" s="1"/>
  <c r="L70" i="10" s="1"/>
  <c r="DA209" i="3"/>
  <c r="DC209" i="3"/>
  <c r="Q70" i="10" s="1"/>
  <c r="A210" i="3"/>
  <c r="Y210" i="3"/>
  <c r="CY210" i="3"/>
  <c r="CZ210" i="3"/>
  <c r="DA210" i="3"/>
  <c r="DB210" i="3"/>
  <c r="L69" i="10" s="1"/>
  <c r="DC210" i="3"/>
  <c r="Q69" i="10" s="1"/>
  <c r="A211" i="3"/>
  <c r="Y211" i="3"/>
  <c r="CY211" i="3"/>
  <c r="CZ211" i="3"/>
  <c r="DB211" i="3" s="1"/>
  <c r="DA211" i="3"/>
  <c r="DC211" i="3"/>
  <c r="A212" i="3"/>
  <c r="Y212" i="3"/>
  <c r="CY212" i="3"/>
  <c r="CZ212" i="3"/>
  <c r="DA212" i="3"/>
  <c r="DB212" i="3"/>
  <c r="DC212" i="3"/>
  <c r="A213" i="3"/>
  <c r="Y213" i="3"/>
  <c r="CY213" i="3"/>
  <c r="CZ213" i="3"/>
  <c r="DB213" i="3" s="1"/>
  <c r="DA213" i="3"/>
  <c r="DC213" i="3"/>
  <c r="A214" i="3"/>
  <c r="Y214" i="3"/>
  <c r="CY214" i="3"/>
  <c r="CZ214" i="3"/>
  <c r="DB214" i="3" s="1"/>
  <c r="DA214" i="3"/>
  <c r="DC214" i="3"/>
  <c r="A215" i="3"/>
  <c r="Y215" i="3"/>
  <c r="CY215" i="3"/>
  <c r="CZ215" i="3"/>
  <c r="DB215" i="3" s="1"/>
  <c r="DA215" i="3"/>
  <c r="DC215" i="3"/>
  <c r="A216" i="3"/>
  <c r="Y216" i="3"/>
  <c r="CY216" i="3"/>
  <c r="CZ216" i="3"/>
  <c r="DB216" i="3" s="1"/>
  <c r="DA216" i="3"/>
  <c r="DC216" i="3"/>
  <c r="A217" i="3"/>
  <c r="Y217" i="3"/>
  <c r="CY217" i="3"/>
  <c r="CZ217" i="3"/>
  <c r="DB217" i="3" s="1"/>
  <c r="DA217" i="3"/>
  <c r="DC217" i="3"/>
  <c r="A218" i="3"/>
  <c r="Y218" i="3"/>
  <c r="CY218" i="3"/>
  <c r="CZ218" i="3"/>
  <c r="DB218" i="3" s="1"/>
  <c r="DA218" i="3"/>
  <c r="DC218" i="3"/>
  <c r="A219" i="3"/>
  <c r="Y219" i="3"/>
  <c r="CY219" i="3"/>
  <c r="CZ219" i="3"/>
  <c r="DB219" i="3" s="1"/>
  <c r="DA219" i="3"/>
  <c r="DC219" i="3"/>
  <c r="A220" i="3"/>
  <c r="Y220" i="3"/>
  <c r="CY220" i="3"/>
  <c r="CZ220" i="3"/>
  <c r="DA220" i="3"/>
  <c r="DB220" i="3"/>
  <c r="DC220" i="3"/>
  <c r="A221" i="3"/>
  <c r="Y221" i="3"/>
  <c r="CY221" i="3"/>
  <c r="CZ221" i="3"/>
  <c r="DB221" i="3" s="1"/>
  <c r="DA221" i="3"/>
  <c r="DC221" i="3"/>
  <c r="A222" i="3"/>
  <c r="Y222" i="3"/>
  <c r="I75" i="10" s="1"/>
  <c r="D94" i="9" s="1"/>
  <c r="CY222" i="3"/>
  <c r="CZ222" i="3"/>
  <c r="DA222" i="3"/>
  <c r="DB222" i="3"/>
  <c r="L75" i="10" s="1"/>
  <c r="DC222" i="3"/>
  <c r="Q75" i="10" s="1"/>
  <c r="A223" i="3"/>
  <c r="Y223" i="3"/>
  <c r="CY223" i="3"/>
  <c r="CZ223" i="3"/>
  <c r="DA223" i="3"/>
  <c r="DB223" i="3"/>
  <c r="L74" i="10" s="1"/>
  <c r="DC223" i="3"/>
  <c r="Q74" i="10" s="1"/>
  <c r="A224" i="3"/>
  <c r="Y224" i="3"/>
  <c r="CY224" i="3"/>
  <c r="CZ224" i="3"/>
  <c r="DB224" i="3" s="1"/>
  <c r="DA224" i="3"/>
  <c r="DC224" i="3"/>
  <c r="A225" i="3"/>
  <c r="Y225" i="3"/>
  <c r="CY225" i="3"/>
  <c r="CZ225" i="3"/>
  <c r="DB225" i="3" s="1"/>
  <c r="DA225" i="3"/>
  <c r="DC225" i="3"/>
  <c r="A226" i="3"/>
  <c r="Y226" i="3"/>
  <c r="CY226" i="3"/>
  <c r="CZ226" i="3"/>
  <c r="DB226" i="3" s="1"/>
  <c r="DA226" i="3"/>
  <c r="DC226" i="3"/>
  <c r="A227" i="3"/>
  <c r="Y227" i="3"/>
  <c r="CY227" i="3"/>
  <c r="CZ227" i="3"/>
  <c r="DB227" i="3" s="1"/>
  <c r="DA227" i="3"/>
  <c r="DC227" i="3"/>
  <c r="A228" i="3"/>
  <c r="Y228" i="3"/>
  <c r="CY228" i="3"/>
  <c r="CZ228" i="3"/>
  <c r="DB228" i="3" s="1"/>
  <c r="DA228" i="3"/>
  <c r="DC228" i="3"/>
  <c r="A229" i="3"/>
  <c r="Y229" i="3"/>
  <c r="CY229" i="3"/>
  <c r="CZ229" i="3"/>
  <c r="DA229" i="3"/>
  <c r="DB229" i="3"/>
  <c r="DC229" i="3"/>
  <c r="A230" i="3"/>
  <c r="Y230" i="3"/>
  <c r="CY230" i="3"/>
  <c r="CZ230" i="3"/>
  <c r="DB230" i="3" s="1"/>
  <c r="DA230" i="3"/>
  <c r="DC230" i="3"/>
  <c r="A231" i="3"/>
  <c r="Y231" i="3"/>
  <c r="CY231" i="3"/>
  <c r="CZ231" i="3"/>
  <c r="DA231" i="3"/>
  <c r="DB231" i="3"/>
  <c r="DC231" i="3"/>
  <c r="A232" i="3"/>
  <c r="Y232" i="3"/>
  <c r="CY232" i="3"/>
  <c r="CZ232" i="3"/>
  <c r="DA232" i="3"/>
  <c r="DB232" i="3"/>
  <c r="DC232" i="3"/>
  <c r="A233" i="3"/>
  <c r="Y233" i="3"/>
  <c r="CY233" i="3"/>
  <c r="CZ233" i="3"/>
  <c r="DB233" i="3" s="1"/>
  <c r="DA233" i="3"/>
  <c r="DC233" i="3"/>
  <c r="A234" i="3"/>
  <c r="Y234" i="3"/>
  <c r="CY234" i="3"/>
  <c r="CZ234" i="3"/>
  <c r="DA234" i="3"/>
  <c r="DB234" i="3"/>
  <c r="DC234" i="3"/>
  <c r="A235" i="3"/>
  <c r="Y235" i="3"/>
  <c r="I87" i="10" s="1"/>
  <c r="D84" i="9" s="1"/>
  <c r="CY235" i="3"/>
  <c r="CZ235" i="3"/>
  <c r="DB235" i="3" s="1"/>
  <c r="L87" i="10" s="1"/>
  <c r="DA235" i="3"/>
  <c r="DC235" i="3"/>
  <c r="Q87" i="10" s="1"/>
  <c r="A236" i="3"/>
  <c r="Y236" i="3"/>
  <c r="CY236" i="3"/>
  <c r="CZ236" i="3"/>
  <c r="DB236" i="3" s="1"/>
  <c r="L86" i="10" s="1"/>
  <c r="DA236" i="3"/>
  <c r="DC236" i="3"/>
  <c r="Q86" i="10" s="1"/>
  <c r="A237" i="3"/>
  <c r="Y237" i="3"/>
  <c r="I85" i="10" s="1"/>
  <c r="D87" i="9" s="1"/>
  <c r="CY237" i="3"/>
  <c r="CZ237" i="3"/>
  <c r="DB237" i="3" s="1"/>
  <c r="L85" i="10" s="1"/>
  <c r="DA237" i="3"/>
  <c r="DC237" i="3"/>
  <c r="Q85" i="10" s="1"/>
  <c r="A238" i="3"/>
  <c r="Y238" i="3"/>
  <c r="CY238" i="3"/>
  <c r="CZ238" i="3"/>
  <c r="DA238" i="3"/>
  <c r="DB238" i="3"/>
  <c r="L84" i="10" s="1"/>
  <c r="DC238" i="3"/>
  <c r="Q84" i="10" s="1"/>
  <c r="A239" i="3"/>
  <c r="Y239" i="3"/>
  <c r="CY239" i="3"/>
  <c r="CZ239" i="3"/>
  <c r="DA239" i="3"/>
  <c r="DB239" i="3"/>
  <c r="L83" i="10" s="1"/>
  <c r="DC239" i="3"/>
  <c r="Q83" i="10" s="1"/>
  <c r="A240" i="3"/>
  <c r="Y240" i="3"/>
  <c r="I82" i="10" s="1"/>
  <c r="D90" i="9" s="1"/>
  <c r="CY240" i="3"/>
  <c r="CZ240" i="3"/>
  <c r="DB240" i="3" s="1"/>
  <c r="L82" i="10" s="1"/>
  <c r="DA240" i="3"/>
  <c r="DC240" i="3"/>
  <c r="Q82" i="10" s="1"/>
  <c r="A241" i="3"/>
  <c r="Y241" i="3"/>
  <c r="CY241" i="3"/>
  <c r="CZ241" i="3"/>
  <c r="DB241" i="3" s="1"/>
  <c r="L81" i="10" s="1"/>
  <c r="DA241" i="3"/>
  <c r="DC241" i="3"/>
  <c r="Q81" i="10" s="1"/>
  <c r="A242" i="3"/>
  <c r="Y242" i="3"/>
  <c r="I80" i="10" s="1"/>
  <c r="D92" i="9" s="1"/>
  <c r="CY242" i="3"/>
  <c r="CZ242" i="3"/>
  <c r="DA242" i="3"/>
  <c r="DB242" i="3"/>
  <c r="L80" i="10" s="1"/>
  <c r="DC242" i="3"/>
  <c r="Q80" i="10" s="1"/>
  <c r="A243" i="3"/>
  <c r="Y243" i="3"/>
  <c r="CY243" i="3"/>
  <c r="CZ243" i="3"/>
  <c r="DB243" i="3" s="1"/>
  <c r="L79" i="10" s="1"/>
  <c r="DA243" i="3"/>
  <c r="DC243" i="3"/>
  <c r="Q79" i="10" s="1"/>
  <c r="A244" i="3"/>
  <c r="Y244" i="3"/>
  <c r="I78" i="10" s="1"/>
  <c r="D105" i="9" s="1"/>
  <c r="CY244" i="3"/>
  <c r="CZ244" i="3"/>
  <c r="DB244" i="3" s="1"/>
  <c r="L78" i="10" s="1"/>
  <c r="DA244" i="3"/>
  <c r="DC244" i="3"/>
  <c r="Q78" i="10" s="1"/>
  <c r="A245" i="3"/>
  <c r="Y245" i="3"/>
  <c r="CY245" i="3"/>
  <c r="CZ245" i="3"/>
  <c r="DA245" i="3"/>
  <c r="DB245" i="3"/>
  <c r="DC245" i="3"/>
  <c r="A246" i="3"/>
  <c r="Y246" i="3"/>
  <c r="CY246" i="3"/>
  <c r="CZ246" i="3"/>
  <c r="DB246" i="3" s="1"/>
  <c r="DA246" i="3"/>
  <c r="DC246" i="3"/>
  <c r="A247" i="3"/>
  <c r="Y247" i="3"/>
  <c r="CY247" i="3"/>
  <c r="CZ247" i="3"/>
  <c r="DA247" i="3"/>
  <c r="DB247" i="3"/>
  <c r="L94" i="10" s="1"/>
  <c r="DC247" i="3"/>
  <c r="Q94" i="10" s="1"/>
  <c r="A248" i="3"/>
  <c r="Y248" i="3"/>
  <c r="I93" i="10" s="1"/>
  <c r="D95" i="9" s="1"/>
  <c r="CY248" i="3"/>
  <c r="CZ248" i="3"/>
  <c r="DB248" i="3" s="1"/>
  <c r="L93" i="10" s="1"/>
  <c r="DA248" i="3"/>
  <c r="DC248" i="3"/>
  <c r="Q93" i="10" s="1"/>
  <c r="A249" i="3"/>
  <c r="Y249" i="3"/>
  <c r="CY249" i="3"/>
  <c r="CZ249" i="3"/>
  <c r="DB249" i="3" s="1"/>
  <c r="L92" i="10" s="1"/>
  <c r="DA249" i="3"/>
  <c r="DC249" i="3"/>
  <c r="Q92" i="10" s="1"/>
  <c r="A250" i="3"/>
  <c r="Y250" i="3"/>
  <c r="CY250" i="3"/>
  <c r="CZ250" i="3"/>
  <c r="DB250" i="3" s="1"/>
  <c r="L91" i="10" s="1"/>
  <c r="DA250" i="3"/>
  <c r="DC250" i="3"/>
  <c r="Q91" i="10" s="1"/>
  <c r="A251" i="3"/>
  <c r="Y251" i="3"/>
  <c r="CY251" i="3"/>
  <c r="CZ251" i="3"/>
  <c r="DB251" i="3" s="1"/>
  <c r="L90" i="10" s="1"/>
  <c r="DA251" i="3"/>
  <c r="DC251" i="3"/>
  <c r="Q90" i="10" s="1"/>
  <c r="A252" i="3"/>
  <c r="Y252" i="3"/>
  <c r="CY252" i="3"/>
  <c r="CZ252" i="3"/>
  <c r="DA252" i="3"/>
  <c r="DB252" i="3"/>
  <c r="L89" i="10" s="1"/>
  <c r="DC252" i="3"/>
  <c r="Q89" i="10" s="1"/>
  <c r="A253" i="3"/>
  <c r="Y253" i="3"/>
  <c r="I88" i="10" s="1"/>
  <c r="D101" i="9" s="1"/>
  <c r="CY253" i="3"/>
  <c r="CZ253" i="3"/>
  <c r="DB253" i="3" s="1"/>
  <c r="L88" i="10" s="1"/>
  <c r="DA253" i="3"/>
  <c r="DC253" i="3"/>
  <c r="Q88" i="10" s="1"/>
  <c r="A254" i="3"/>
  <c r="Y254" i="3"/>
  <c r="CY254" i="3"/>
  <c r="CZ254" i="3"/>
  <c r="DB254" i="3" s="1"/>
  <c r="DA254" i="3"/>
  <c r="DC254" i="3"/>
  <c r="A255" i="3"/>
  <c r="Y255" i="3"/>
  <c r="CY255" i="3"/>
  <c r="CZ255" i="3"/>
  <c r="DB255" i="3" s="1"/>
  <c r="DA255" i="3"/>
  <c r="DC255" i="3"/>
  <c r="A256" i="3"/>
  <c r="Y256" i="3"/>
  <c r="CY256" i="3"/>
  <c r="CZ256" i="3"/>
  <c r="DB256" i="3" s="1"/>
  <c r="DA256" i="3"/>
  <c r="DC256" i="3"/>
  <c r="A257" i="3"/>
  <c r="Y257" i="3"/>
  <c r="CY257" i="3"/>
  <c r="CZ257" i="3"/>
  <c r="DB257" i="3" s="1"/>
  <c r="DA257" i="3"/>
  <c r="DC257" i="3"/>
  <c r="A258" i="3"/>
  <c r="Y258" i="3"/>
  <c r="CY258" i="3"/>
  <c r="CZ258" i="3"/>
  <c r="DB258" i="3" s="1"/>
  <c r="L98" i="10" s="1"/>
  <c r="DA258" i="3"/>
  <c r="DC258" i="3"/>
  <c r="Q98" i="10" s="1"/>
  <c r="A259" i="3"/>
  <c r="Y259" i="3"/>
  <c r="I97" i="10" s="1"/>
  <c r="D112" i="9" s="1"/>
  <c r="CY259" i="3"/>
  <c r="CZ259" i="3"/>
  <c r="DB259" i="3" s="1"/>
  <c r="L97" i="10" s="1"/>
  <c r="DA259" i="3"/>
  <c r="DC259" i="3"/>
  <c r="Q97" i="10" s="1"/>
  <c r="A260" i="3"/>
  <c r="Y260" i="3"/>
  <c r="CY260" i="3"/>
  <c r="CZ260" i="3"/>
  <c r="DB260" i="3" s="1"/>
  <c r="DA260" i="3"/>
  <c r="DC260" i="3"/>
  <c r="A261" i="3"/>
  <c r="Y261" i="3"/>
  <c r="CY261" i="3"/>
  <c r="CZ261" i="3"/>
  <c r="DB261" i="3" s="1"/>
  <c r="DA261" i="3"/>
  <c r="DC261" i="3"/>
  <c r="A262" i="3"/>
  <c r="Y262" i="3"/>
  <c r="CY262" i="3"/>
  <c r="CZ262" i="3"/>
  <c r="DB262" i="3" s="1"/>
  <c r="DA262" i="3"/>
  <c r="DC262" i="3"/>
  <c r="A263" i="3"/>
  <c r="Y263" i="3"/>
  <c r="CY263" i="3"/>
  <c r="CZ263" i="3"/>
  <c r="DA263" i="3"/>
  <c r="DB263" i="3"/>
  <c r="DC263" i="3"/>
  <c r="A264" i="3"/>
  <c r="Y264" i="3"/>
  <c r="CY264" i="3"/>
  <c r="CZ264" i="3"/>
  <c r="DB264" i="3" s="1"/>
  <c r="DA264" i="3"/>
  <c r="DC264" i="3"/>
  <c r="A265" i="3"/>
  <c r="Y265" i="3"/>
  <c r="CY265" i="3"/>
  <c r="CZ265" i="3"/>
  <c r="DB265" i="3" s="1"/>
  <c r="DA265" i="3"/>
  <c r="DC265" i="3"/>
  <c r="A266" i="3"/>
  <c r="Y266" i="3"/>
  <c r="CY266" i="3"/>
  <c r="CZ266" i="3"/>
  <c r="DA266" i="3"/>
  <c r="DB266" i="3"/>
  <c r="DC266" i="3"/>
  <c r="A267" i="3"/>
  <c r="Y267" i="3"/>
  <c r="CY267" i="3"/>
  <c r="CZ267" i="3"/>
  <c r="DB267" i="3" s="1"/>
  <c r="DA267" i="3"/>
  <c r="DC267" i="3"/>
  <c r="A268" i="3"/>
  <c r="Y268" i="3"/>
  <c r="CY268" i="3"/>
  <c r="CZ268" i="3"/>
  <c r="DB268" i="3" s="1"/>
  <c r="DA268" i="3"/>
  <c r="DC268" i="3"/>
  <c r="A269" i="3"/>
  <c r="Y269" i="3"/>
  <c r="CY269" i="3"/>
  <c r="CZ269" i="3"/>
  <c r="DB269" i="3" s="1"/>
  <c r="DA269" i="3"/>
  <c r="DC269" i="3"/>
  <c r="A270" i="3"/>
  <c r="Y270" i="3"/>
  <c r="CY270" i="3"/>
  <c r="CZ270" i="3"/>
  <c r="DB270" i="3" s="1"/>
  <c r="DA270" i="3"/>
  <c r="DC270" i="3"/>
  <c r="A271" i="3"/>
  <c r="Y271" i="3"/>
  <c r="CY271" i="3"/>
  <c r="CZ271" i="3"/>
  <c r="DA271" i="3"/>
  <c r="DB271" i="3"/>
  <c r="L103" i="10" s="1"/>
  <c r="DC271" i="3"/>
  <c r="Q103" i="10" s="1"/>
  <c r="A272" i="3"/>
  <c r="Y272" i="3"/>
  <c r="I102" i="10" s="1"/>
  <c r="D119" i="9" s="1"/>
  <c r="CY272" i="3"/>
  <c r="CZ272" i="3"/>
  <c r="DB272" i="3" s="1"/>
  <c r="L102" i="10" s="1"/>
  <c r="DA272" i="3"/>
  <c r="DC272" i="3"/>
  <c r="Q102" i="10" s="1"/>
  <c r="A273" i="3"/>
  <c r="Y273" i="3"/>
  <c r="CY273" i="3"/>
  <c r="CZ273" i="3"/>
  <c r="DB273" i="3" s="1"/>
  <c r="DA273" i="3"/>
  <c r="DC273" i="3"/>
  <c r="A274" i="3"/>
  <c r="Y274" i="3"/>
  <c r="CY274" i="3"/>
  <c r="CZ274" i="3"/>
  <c r="DB274" i="3" s="1"/>
  <c r="DA274" i="3"/>
  <c r="DC274" i="3"/>
  <c r="A275" i="3"/>
  <c r="Y275" i="3"/>
  <c r="CY275" i="3"/>
  <c r="CZ275" i="3"/>
  <c r="DA275" i="3"/>
  <c r="DB275" i="3"/>
  <c r="DC275" i="3"/>
  <c r="A276" i="3"/>
  <c r="Y276" i="3"/>
  <c r="CY276" i="3"/>
  <c r="CZ276" i="3"/>
  <c r="DB276" i="3" s="1"/>
  <c r="DA276" i="3"/>
  <c r="DC276" i="3"/>
  <c r="A277" i="3"/>
  <c r="Y277" i="3"/>
  <c r="CY277" i="3"/>
  <c r="CZ277" i="3"/>
  <c r="DA277" i="3"/>
  <c r="DB277" i="3"/>
  <c r="DC277" i="3"/>
  <c r="A278" i="3"/>
  <c r="Y278" i="3"/>
  <c r="CY278" i="3"/>
  <c r="CZ278" i="3"/>
  <c r="DB278" i="3" s="1"/>
  <c r="DA278" i="3"/>
  <c r="DC278" i="3"/>
  <c r="A279" i="3"/>
  <c r="Y279" i="3"/>
  <c r="CY279" i="3"/>
  <c r="CZ279" i="3"/>
  <c r="DB279" i="3" s="1"/>
  <c r="DA279" i="3"/>
  <c r="DC279" i="3"/>
  <c r="A280" i="3"/>
  <c r="Y280" i="3"/>
  <c r="CY280" i="3"/>
  <c r="CZ280" i="3"/>
  <c r="DA280" i="3"/>
  <c r="DB280" i="3"/>
  <c r="DC280" i="3"/>
  <c r="A281" i="3"/>
  <c r="Y281" i="3"/>
  <c r="CY281" i="3"/>
  <c r="CZ281" i="3"/>
  <c r="DB281" i="3" s="1"/>
  <c r="DA281" i="3"/>
  <c r="DC281" i="3"/>
  <c r="A282" i="3"/>
  <c r="Y282" i="3"/>
  <c r="CY282" i="3"/>
  <c r="CZ282" i="3"/>
  <c r="DB282" i="3" s="1"/>
  <c r="DA282" i="3"/>
  <c r="DC282" i="3"/>
  <c r="A283" i="3"/>
  <c r="Y283" i="3"/>
  <c r="CY283" i="3"/>
  <c r="CZ283" i="3"/>
  <c r="DB283" i="3" s="1"/>
  <c r="L108" i="10" s="1"/>
  <c r="DA283" i="3"/>
  <c r="DC283" i="3"/>
  <c r="Q108" i="10" s="1"/>
  <c r="A284" i="3"/>
  <c r="Y284" i="3"/>
  <c r="CY284" i="3"/>
  <c r="CZ284" i="3"/>
  <c r="DA284" i="3"/>
  <c r="DB284" i="3"/>
  <c r="L107" i="10" s="1"/>
  <c r="DC284" i="3"/>
  <c r="Q107" i="10" s="1"/>
  <c r="A285" i="3"/>
  <c r="Y285" i="3"/>
  <c r="CY285" i="3"/>
  <c r="CZ285" i="3"/>
  <c r="DB285" i="3" s="1"/>
  <c r="DA285" i="3"/>
  <c r="DC285" i="3"/>
  <c r="A286" i="3"/>
  <c r="Y286" i="3"/>
  <c r="CY286" i="3"/>
  <c r="CZ286" i="3"/>
  <c r="DA286" i="3"/>
  <c r="DB286" i="3"/>
  <c r="DC286" i="3"/>
  <c r="A287" i="3"/>
  <c r="Y287" i="3"/>
  <c r="CY287" i="3"/>
  <c r="CZ287" i="3"/>
  <c r="DB287" i="3" s="1"/>
  <c r="DA287" i="3"/>
  <c r="DC287" i="3"/>
  <c r="A288" i="3"/>
  <c r="Y288" i="3"/>
  <c r="CY288" i="3"/>
  <c r="CZ288" i="3"/>
  <c r="DB288" i="3" s="1"/>
  <c r="DA288" i="3"/>
  <c r="DC288" i="3"/>
  <c r="A289" i="3"/>
  <c r="Y289" i="3"/>
  <c r="CY289" i="3"/>
  <c r="CZ289" i="3"/>
  <c r="DA289" i="3"/>
  <c r="DB289" i="3"/>
  <c r="DC289" i="3"/>
  <c r="A290" i="3"/>
  <c r="Y290" i="3"/>
  <c r="CY290" i="3"/>
  <c r="CZ290" i="3"/>
  <c r="DB290" i="3" s="1"/>
  <c r="DA290" i="3"/>
  <c r="DC290" i="3"/>
  <c r="A291" i="3"/>
  <c r="Y291" i="3"/>
  <c r="CY291" i="3"/>
  <c r="CZ291" i="3"/>
  <c r="DB291" i="3" s="1"/>
  <c r="DA291" i="3"/>
  <c r="DC291" i="3"/>
  <c r="A292" i="3"/>
  <c r="Y292" i="3"/>
  <c r="CY292" i="3"/>
  <c r="CZ292" i="3"/>
  <c r="DB292" i="3" s="1"/>
  <c r="DA292" i="3"/>
  <c r="DC292" i="3"/>
  <c r="A293" i="3"/>
  <c r="Y293" i="3"/>
  <c r="CY293" i="3"/>
  <c r="CZ293" i="3"/>
  <c r="DB293" i="3" s="1"/>
  <c r="DA293" i="3"/>
  <c r="DC293" i="3"/>
  <c r="A294" i="3"/>
  <c r="Y294" i="3"/>
  <c r="CY294" i="3"/>
  <c r="CZ294" i="3"/>
  <c r="DB294" i="3" s="1"/>
  <c r="DA294" i="3"/>
  <c r="DC294" i="3"/>
  <c r="A295" i="3"/>
  <c r="Y295" i="3"/>
  <c r="CY295" i="3"/>
  <c r="CZ295" i="3"/>
  <c r="DA295" i="3"/>
  <c r="DB295" i="3"/>
  <c r="DC295" i="3"/>
  <c r="A296" i="3"/>
  <c r="Y296" i="3"/>
  <c r="CY296" i="3"/>
  <c r="CZ296" i="3"/>
  <c r="DB296" i="3" s="1"/>
  <c r="L113" i="10" s="1"/>
  <c r="DA296" i="3"/>
  <c r="DC296" i="3"/>
  <c r="Q113" i="10" s="1"/>
  <c r="A297" i="3"/>
  <c r="Y297" i="3"/>
  <c r="CY297" i="3"/>
  <c r="CZ297" i="3"/>
  <c r="DB297" i="3" s="1"/>
  <c r="L112" i="10" s="1"/>
  <c r="DA297" i="3"/>
  <c r="DC297" i="3"/>
  <c r="Q112" i="10" s="1"/>
  <c r="A298" i="3"/>
  <c r="Y298" i="3"/>
  <c r="CY298" i="3"/>
  <c r="CZ298" i="3"/>
  <c r="DA298" i="3"/>
  <c r="DB298" i="3"/>
  <c r="DC298" i="3"/>
  <c r="A299" i="3"/>
  <c r="Y299" i="3"/>
  <c r="CY299" i="3"/>
  <c r="CZ299" i="3"/>
  <c r="DB299" i="3" s="1"/>
  <c r="DA299" i="3"/>
  <c r="DC299" i="3"/>
  <c r="A300" i="3"/>
  <c r="Y300" i="3"/>
  <c r="CY300" i="3"/>
  <c r="CZ300" i="3"/>
  <c r="DA300" i="3"/>
  <c r="DB300" i="3"/>
  <c r="DC300" i="3"/>
  <c r="A301" i="3"/>
  <c r="Y301" i="3"/>
  <c r="CY301" i="3"/>
  <c r="CZ301" i="3"/>
  <c r="DB301" i="3" s="1"/>
  <c r="DA301" i="3"/>
  <c r="DC301" i="3"/>
  <c r="A302" i="3"/>
  <c r="Y302" i="3"/>
  <c r="CY302" i="3"/>
  <c r="CZ302" i="3"/>
  <c r="DB302" i="3" s="1"/>
  <c r="DA302" i="3"/>
  <c r="DC302" i="3"/>
  <c r="A303" i="3"/>
  <c r="Y303" i="3"/>
  <c r="CY303" i="3"/>
  <c r="CZ303" i="3"/>
  <c r="DB303" i="3" s="1"/>
  <c r="DA303" i="3"/>
  <c r="DC303" i="3"/>
  <c r="A304" i="3"/>
  <c r="Y304" i="3"/>
  <c r="CY304" i="3"/>
  <c r="CZ304" i="3"/>
  <c r="DA304" i="3"/>
  <c r="DB304" i="3"/>
  <c r="DC304" i="3"/>
  <c r="A305" i="3"/>
  <c r="Y305" i="3"/>
  <c r="CY305" i="3"/>
  <c r="CZ305" i="3"/>
  <c r="DB305" i="3" s="1"/>
  <c r="DA305" i="3"/>
  <c r="DC305" i="3"/>
  <c r="A306" i="3"/>
  <c r="Y306" i="3"/>
  <c r="CY306" i="3"/>
  <c r="CZ306" i="3"/>
  <c r="DB306" i="3" s="1"/>
  <c r="DA306" i="3"/>
  <c r="DC306" i="3"/>
  <c r="A307" i="3"/>
  <c r="Y307" i="3"/>
  <c r="CY307" i="3"/>
  <c r="CZ307" i="3"/>
  <c r="DB307" i="3" s="1"/>
  <c r="DA307" i="3"/>
  <c r="DC307" i="3"/>
  <c r="A308" i="3"/>
  <c r="Y308" i="3"/>
  <c r="CY308" i="3"/>
  <c r="CZ308" i="3"/>
  <c r="DB308" i="3" s="1"/>
  <c r="DA308" i="3"/>
  <c r="DC308" i="3"/>
  <c r="A309" i="3"/>
  <c r="Y309" i="3"/>
  <c r="CY309" i="3"/>
  <c r="CZ309" i="3"/>
  <c r="DB309" i="3" s="1"/>
  <c r="L118" i="10" s="1"/>
  <c r="DA309" i="3"/>
  <c r="DC309" i="3"/>
  <c r="Q118" i="10" s="1"/>
  <c r="A310" i="3"/>
  <c r="Y310" i="3"/>
  <c r="CY310" i="3"/>
  <c r="CZ310" i="3"/>
  <c r="DA310" i="3"/>
  <c r="DB310" i="3"/>
  <c r="L117" i="10" s="1"/>
  <c r="DC310" i="3"/>
  <c r="Q117" i="10" s="1"/>
  <c r="A311" i="3"/>
  <c r="Y311" i="3"/>
  <c r="CY311" i="3"/>
  <c r="CZ311" i="3"/>
  <c r="DB311" i="3" s="1"/>
  <c r="DA311" i="3"/>
  <c r="DC311" i="3"/>
  <c r="A312" i="3"/>
  <c r="Y312" i="3"/>
  <c r="CY312" i="3"/>
  <c r="CZ312" i="3"/>
  <c r="DB312" i="3" s="1"/>
  <c r="DA312" i="3"/>
  <c r="DC312" i="3"/>
  <c r="A313" i="3"/>
  <c r="Y313" i="3"/>
  <c r="CY313" i="3"/>
  <c r="CZ313" i="3"/>
  <c r="DB313" i="3" s="1"/>
  <c r="DA313" i="3"/>
  <c r="DC313" i="3"/>
  <c r="A314" i="3"/>
  <c r="Y314" i="3"/>
  <c r="CY314" i="3"/>
  <c r="CZ314" i="3"/>
  <c r="DB314" i="3" s="1"/>
  <c r="DA314" i="3"/>
  <c r="DC314" i="3"/>
  <c r="A315" i="3"/>
  <c r="Y315" i="3"/>
  <c r="CY315" i="3"/>
  <c r="CZ315" i="3"/>
  <c r="DA315" i="3"/>
  <c r="DB315" i="3"/>
  <c r="DC315" i="3"/>
  <c r="A316" i="3"/>
  <c r="Y316" i="3"/>
  <c r="CY316" i="3"/>
  <c r="CZ316" i="3"/>
  <c r="DB316" i="3" s="1"/>
  <c r="DA316" i="3"/>
  <c r="DC316" i="3"/>
  <c r="A317" i="3"/>
  <c r="Y317" i="3"/>
  <c r="CY317" i="3"/>
  <c r="CZ317" i="3"/>
  <c r="DA317" i="3"/>
  <c r="DB317" i="3"/>
  <c r="DC317" i="3"/>
  <c r="A318" i="3"/>
  <c r="Y318" i="3"/>
  <c r="CY318" i="3"/>
  <c r="CZ318" i="3"/>
  <c r="DB318" i="3" s="1"/>
  <c r="DA318" i="3"/>
  <c r="DC318" i="3"/>
  <c r="A319" i="3"/>
  <c r="Y319" i="3"/>
  <c r="CY319" i="3"/>
  <c r="CZ319" i="3"/>
  <c r="DB319" i="3" s="1"/>
  <c r="DA319" i="3"/>
  <c r="DC319" i="3"/>
  <c r="A320" i="3"/>
  <c r="Y320" i="3"/>
  <c r="CY320" i="3"/>
  <c r="CZ320" i="3"/>
  <c r="DB320" i="3" s="1"/>
  <c r="DA320" i="3"/>
  <c r="DC320" i="3"/>
  <c r="A321" i="3"/>
  <c r="Y321" i="3"/>
  <c r="CY321" i="3"/>
  <c r="CZ321" i="3"/>
  <c r="DA321" i="3"/>
  <c r="DB321" i="3"/>
  <c r="DC321" i="3"/>
  <c r="A322" i="3"/>
  <c r="Y322" i="3"/>
  <c r="CY322" i="3"/>
  <c r="CZ322" i="3"/>
  <c r="DB322" i="3" s="1"/>
  <c r="L123" i="10" s="1"/>
  <c r="DA322" i="3"/>
  <c r="DC322" i="3"/>
  <c r="Q123" i="10" s="1"/>
  <c r="A323" i="3"/>
  <c r="Y323" i="3"/>
  <c r="CY323" i="3"/>
  <c r="CZ323" i="3"/>
  <c r="DB323" i="3" s="1"/>
  <c r="L122" i="10" s="1"/>
  <c r="DA323" i="3"/>
  <c r="DC323" i="3"/>
  <c r="Q122" i="10" s="1"/>
  <c r="A324" i="3"/>
  <c r="Y324" i="3"/>
  <c r="CY324" i="3"/>
  <c r="CZ324" i="3"/>
  <c r="DB324" i="3" s="1"/>
  <c r="DA324" i="3"/>
  <c r="DC324" i="3"/>
  <c r="A325" i="3"/>
  <c r="Y325" i="3"/>
  <c r="CY325" i="3"/>
  <c r="CZ325" i="3"/>
  <c r="DB325" i="3" s="1"/>
  <c r="DA325" i="3"/>
  <c r="DC325" i="3"/>
  <c r="A326" i="3"/>
  <c r="Y326" i="3"/>
  <c r="CY326" i="3"/>
  <c r="CZ326" i="3"/>
  <c r="DB326" i="3" s="1"/>
  <c r="DA326" i="3"/>
  <c r="DC326" i="3"/>
  <c r="A327" i="3"/>
  <c r="Y327" i="3"/>
  <c r="CY327" i="3"/>
  <c r="CZ327" i="3"/>
  <c r="DA327" i="3"/>
  <c r="DB327" i="3"/>
  <c r="DC327" i="3"/>
  <c r="A328" i="3"/>
  <c r="Y328" i="3"/>
  <c r="CY328" i="3"/>
  <c r="CZ328" i="3"/>
  <c r="DB328" i="3" s="1"/>
  <c r="DA328" i="3"/>
  <c r="DC328" i="3"/>
  <c r="A329" i="3"/>
  <c r="Y329" i="3"/>
  <c r="CY329" i="3"/>
  <c r="CZ329" i="3"/>
  <c r="DA329" i="3"/>
  <c r="DB329" i="3"/>
  <c r="DC329" i="3"/>
  <c r="A330" i="3"/>
  <c r="Y330" i="3"/>
  <c r="CY330" i="3"/>
  <c r="CZ330" i="3"/>
  <c r="DB330" i="3" s="1"/>
  <c r="DA330" i="3"/>
  <c r="DC330" i="3"/>
  <c r="A331" i="3"/>
  <c r="Y331" i="3"/>
  <c r="CY331" i="3"/>
  <c r="CZ331" i="3"/>
  <c r="DB331" i="3" s="1"/>
  <c r="DA331" i="3"/>
  <c r="DC331" i="3"/>
  <c r="A332" i="3"/>
  <c r="Y332" i="3"/>
  <c r="CY332" i="3"/>
  <c r="CZ332" i="3"/>
  <c r="DB332" i="3" s="1"/>
  <c r="DA332" i="3"/>
  <c r="DC332" i="3"/>
  <c r="A333" i="3"/>
  <c r="Y333" i="3"/>
  <c r="CY333" i="3"/>
  <c r="CZ333" i="3"/>
  <c r="DB333" i="3" s="1"/>
  <c r="DA333" i="3"/>
  <c r="DC333" i="3"/>
  <c r="A334" i="3"/>
  <c r="Y334" i="3"/>
  <c r="CY334" i="3"/>
  <c r="CZ334" i="3"/>
  <c r="DB334" i="3" s="1"/>
  <c r="DA334" i="3"/>
  <c r="DC334" i="3"/>
  <c r="A335" i="3"/>
  <c r="Y335" i="3"/>
  <c r="I128" i="10" s="1"/>
  <c r="D151" i="9" s="1"/>
  <c r="CY335" i="3"/>
  <c r="CZ335" i="3"/>
  <c r="DB335" i="3" s="1"/>
  <c r="L128" i="10" s="1"/>
  <c r="DA335" i="3"/>
  <c r="DC335" i="3"/>
  <c r="Q128" i="10" s="1"/>
  <c r="A336" i="3"/>
  <c r="Y336" i="3"/>
  <c r="CY336" i="3"/>
  <c r="CZ336" i="3"/>
  <c r="DA336" i="3"/>
  <c r="DB336" i="3"/>
  <c r="L127" i="10" s="1"/>
  <c r="DC336" i="3"/>
  <c r="Q127" i="10" s="1"/>
  <c r="A337" i="3"/>
  <c r="Y337" i="3"/>
  <c r="CY337" i="3"/>
  <c r="CZ337" i="3"/>
  <c r="DA337" i="3"/>
  <c r="DB337" i="3"/>
  <c r="DC337" i="3"/>
  <c r="A338" i="3"/>
  <c r="Y338" i="3"/>
  <c r="CY338" i="3"/>
  <c r="CZ338" i="3"/>
  <c r="DB338" i="3" s="1"/>
  <c r="DA338" i="3"/>
  <c r="DC338" i="3"/>
  <c r="A339" i="3"/>
  <c r="Y339" i="3"/>
  <c r="CY339" i="3"/>
  <c r="CZ339" i="3"/>
  <c r="DB339" i="3" s="1"/>
  <c r="DA339" i="3"/>
  <c r="DC339" i="3"/>
  <c r="A340" i="3"/>
  <c r="Y340" i="3"/>
  <c r="CY340" i="3"/>
  <c r="CZ340" i="3"/>
  <c r="DB340" i="3" s="1"/>
  <c r="DA340" i="3"/>
  <c r="DC340" i="3"/>
  <c r="A341" i="3"/>
  <c r="Y341" i="3"/>
  <c r="CY341" i="3"/>
  <c r="CZ341" i="3"/>
  <c r="DA341" i="3"/>
  <c r="DB341" i="3"/>
  <c r="DC341" i="3"/>
  <c r="A342" i="3"/>
  <c r="Y342" i="3"/>
  <c r="CY342" i="3"/>
  <c r="CZ342" i="3"/>
  <c r="DB342" i="3" s="1"/>
  <c r="DA342" i="3"/>
  <c r="DC342" i="3"/>
  <c r="A343" i="3"/>
  <c r="Y343" i="3"/>
  <c r="CY343" i="3"/>
  <c r="CZ343" i="3"/>
  <c r="DB343" i="3" s="1"/>
  <c r="DA343" i="3"/>
  <c r="DC343" i="3"/>
  <c r="A344" i="3"/>
  <c r="Y344" i="3"/>
  <c r="CY344" i="3"/>
  <c r="CZ344" i="3"/>
  <c r="DB344" i="3" s="1"/>
  <c r="DA344" i="3"/>
  <c r="DC344" i="3"/>
  <c r="A345" i="3"/>
  <c r="Y345" i="3"/>
  <c r="CY345" i="3"/>
  <c r="CZ345" i="3"/>
  <c r="DA345" i="3"/>
  <c r="DB345" i="3"/>
  <c r="DC345" i="3"/>
  <c r="A346" i="3"/>
  <c r="Y346" i="3"/>
  <c r="CY346" i="3"/>
  <c r="CZ346" i="3"/>
  <c r="DB346" i="3" s="1"/>
  <c r="DA346" i="3"/>
  <c r="DC346" i="3"/>
  <c r="A347" i="3"/>
  <c r="Y347" i="3"/>
  <c r="CY347" i="3"/>
  <c r="CZ347" i="3"/>
  <c r="DB347" i="3" s="1"/>
  <c r="DA347" i="3"/>
  <c r="DC347" i="3"/>
  <c r="A348" i="3"/>
  <c r="Y348" i="3"/>
  <c r="CY348" i="3"/>
  <c r="CZ348" i="3"/>
  <c r="DB348" i="3" s="1"/>
  <c r="L133" i="10" s="1"/>
  <c r="DA348" i="3"/>
  <c r="DC348" i="3"/>
  <c r="Q133" i="10" s="1"/>
  <c r="A349" i="3"/>
  <c r="Y349" i="3"/>
  <c r="CY349" i="3"/>
  <c r="CZ349" i="3"/>
  <c r="DB349" i="3" s="1"/>
  <c r="L132" i="10" s="1"/>
  <c r="DA349" i="3"/>
  <c r="DC349" i="3"/>
  <c r="Q132" i="10" s="1"/>
  <c r="A350" i="3"/>
  <c r="Y350" i="3"/>
  <c r="CY350" i="3"/>
  <c r="CZ350" i="3"/>
  <c r="DB350" i="3" s="1"/>
  <c r="DA350" i="3"/>
  <c r="DC350" i="3"/>
  <c r="A351" i="3"/>
  <c r="Y351" i="3"/>
  <c r="CY351" i="3"/>
  <c r="CZ351" i="3"/>
  <c r="DA351" i="3"/>
  <c r="DB351" i="3"/>
  <c r="DC351" i="3"/>
  <c r="A352" i="3"/>
  <c r="Y352" i="3"/>
  <c r="CY352" i="3"/>
  <c r="CZ352" i="3"/>
  <c r="DB352" i="3" s="1"/>
  <c r="DA352" i="3"/>
  <c r="DC352" i="3"/>
  <c r="A353" i="3"/>
  <c r="Y353" i="3"/>
  <c r="CY353" i="3"/>
  <c r="CZ353" i="3"/>
  <c r="DA353" i="3"/>
  <c r="DB353" i="3"/>
  <c r="DC353" i="3"/>
  <c r="A354" i="3"/>
  <c r="Y354" i="3"/>
  <c r="CY354" i="3"/>
  <c r="CZ354" i="3"/>
  <c r="DB354" i="3" s="1"/>
  <c r="DA354" i="3"/>
  <c r="DC354" i="3"/>
  <c r="A355" i="3"/>
  <c r="Y355" i="3"/>
  <c r="CY355" i="3"/>
  <c r="CZ355" i="3"/>
  <c r="DB355" i="3" s="1"/>
  <c r="DA355" i="3"/>
  <c r="DC355" i="3"/>
  <c r="A356" i="3"/>
  <c r="Y356" i="3"/>
  <c r="CY356" i="3"/>
  <c r="CZ356" i="3"/>
  <c r="DB356" i="3" s="1"/>
  <c r="DA356" i="3"/>
  <c r="DC356" i="3"/>
  <c r="A357" i="3"/>
  <c r="Y357" i="3"/>
  <c r="CY357" i="3"/>
  <c r="CZ357" i="3"/>
  <c r="DB357" i="3" s="1"/>
  <c r="DA357" i="3"/>
  <c r="DC357" i="3"/>
  <c r="A358" i="3"/>
  <c r="Y358" i="3"/>
  <c r="CY358" i="3"/>
  <c r="CZ358" i="3"/>
  <c r="DB358" i="3" s="1"/>
  <c r="DA358" i="3"/>
  <c r="DC358" i="3"/>
  <c r="A359" i="3"/>
  <c r="Y359" i="3"/>
  <c r="CY359" i="3"/>
  <c r="CZ359" i="3"/>
  <c r="DB359" i="3" s="1"/>
  <c r="DA359" i="3"/>
  <c r="DC359" i="3"/>
  <c r="A360" i="3"/>
  <c r="Y360" i="3"/>
  <c r="CY360" i="3"/>
  <c r="CZ360" i="3"/>
  <c r="DB360" i="3" s="1"/>
  <c r="DA360" i="3"/>
  <c r="DC360" i="3"/>
  <c r="A361" i="3"/>
  <c r="Y361" i="3"/>
  <c r="CY361" i="3"/>
  <c r="CZ361" i="3"/>
  <c r="DB361" i="3" s="1"/>
  <c r="L145" i="10" s="1"/>
  <c r="DA361" i="3"/>
  <c r="DC361" i="3"/>
  <c r="Q145" i="10" s="1"/>
  <c r="A362" i="3"/>
  <c r="Y362" i="3"/>
  <c r="CY362" i="3"/>
  <c r="CZ362" i="3"/>
  <c r="DA362" i="3"/>
  <c r="DB362" i="3"/>
  <c r="L144" i="10" s="1"/>
  <c r="DC362" i="3"/>
  <c r="Q144" i="10" s="1"/>
  <c r="A363" i="3"/>
  <c r="Y363" i="3"/>
  <c r="CY363" i="3"/>
  <c r="CZ363" i="3"/>
  <c r="DB363" i="3" s="1"/>
  <c r="L143" i="10" s="1"/>
  <c r="DA363" i="3"/>
  <c r="DC363" i="3"/>
  <c r="Q143" i="10" s="1"/>
  <c r="A364" i="3"/>
  <c r="Y364" i="3"/>
  <c r="CY364" i="3"/>
  <c r="CZ364" i="3"/>
  <c r="DB364" i="3" s="1"/>
  <c r="L142" i="10" s="1"/>
  <c r="DA364" i="3"/>
  <c r="DC364" i="3"/>
  <c r="Q142" i="10" s="1"/>
  <c r="A365" i="3"/>
  <c r="Y365" i="3"/>
  <c r="CY365" i="3"/>
  <c r="CZ365" i="3"/>
  <c r="DB365" i="3" s="1"/>
  <c r="L141" i="10" s="1"/>
  <c r="DA365" i="3"/>
  <c r="DC365" i="3"/>
  <c r="Q141" i="10" s="1"/>
  <c r="A366" i="3"/>
  <c r="Y366" i="3"/>
  <c r="CY366" i="3"/>
  <c r="CZ366" i="3"/>
  <c r="DB366" i="3" s="1"/>
  <c r="L140" i="10" s="1"/>
  <c r="DA366" i="3"/>
  <c r="DC366" i="3"/>
  <c r="Q140" i="10" s="1"/>
  <c r="A367" i="3"/>
  <c r="Y367" i="3"/>
  <c r="CY367" i="3"/>
  <c r="CZ367" i="3"/>
  <c r="DA367" i="3"/>
  <c r="DB367" i="3"/>
  <c r="L139" i="10" s="1"/>
  <c r="DC367" i="3"/>
  <c r="Q139" i="10" s="1"/>
  <c r="A368" i="3"/>
  <c r="Y368" i="3"/>
  <c r="I138" i="10" s="1"/>
  <c r="D166" i="9" s="1"/>
  <c r="CY368" i="3"/>
  <c r="CZ368" i="3"/>
  <c r="DB368" i="3" s="1"/>
  <c r="L138" i="10" s="1"/>
  <c r="DA368" i="3"/>
  <c r="DC368" i="3"/>
  <c r="Q138" i="10" s="1"/>
  <c r="A369" i="3"/>
  <c r="Y369" i="3"/>
  <c r="CY369" i="3"/>
  <c r="CZ369" i="3"/>
  <c r="DB369" i="3" s="1"/>
  <c r="L137" i="10" s="1"/>
  <c r="DA369" i="3"/>
  <c r="DC369" i="3"/>
  <c r="Q137" i="10" s="1"/>
  <c r="A370" i="3"/>
  <c r="Y370" i="3"/>
  <c r="I136" i="10" s="1"/>
  <c r="D168" i="9" s="1"/>
  <c r="CY370" i="3"/>
  <c r="CZ370" i="3"/>
  <c r="DB370" i="3" s="1"/>
  <c r="L136" i="10" s="1"/>
  <c r="DA370" i="3"/>
  <c r="DC370" i="3"/>
  <c r="Q136" i="10" s="1"/>
  <c r="A371" i="3"/>
  <c r="Y371" i="3"/>
  <c r="CY371" i="3"/>
  <c r="CZ371" i="3"/>
  <c r="DB371" i="3" s="1"/>
  <c r="DA371" i="3"/>
  <c r="DC371" i="3"/>
  <c r="A372" i="3"/>
  <c r="Y372" i="3"/>
  <c r="CY372" i="3"/>
  <c r="CZ372" i="3"/>
  <c r="DB372" i="3" s="1"/>
  <c r="DA372" i="3"/>
  <c r="DC372" i="3"/>
  <c r="A373" i="3"/>
  <c r="Y373" i="3"/>
  <c r="CY373" i="3"/>
  <c r="CZ373" i="3"/>
  <c r="DB373" i="3" s="1"/>
  <c r="L152" i="10" s="1"/>
  <c r="DA373" i="3"/>
  <c r="DC373" i="3"/>
  <c r="Q152" i="10" s="1"/>
  <c r="A374" i="3"/>
  <c r="Y374" i="3"/>
  <c r="I151" i="10" s="1"/>
  <c r="D170" i="9" s="1"/>
  <c r="CY374" i="3"/>
  <c r="CZ374" i="3"/>
  <c r="DB374" i="3" s="1"/>
  <c r="L151" i="10" s="1"/>
  <c r="DA374" i="3"/>
  <c r="DC374" i="3"/>
  <c r="Q151" i="10" s="1"/>
  <c r="A375" i="3"/>
  <c r="Y375" i="3"/>
  <c r="CY375" i="3"/>
  <c r="CZ375" i="3"/>
  <c r="DA375" i="3"/>
  <c r="DB375" i="3"/>
  <c r="L150" i="10" s="1"/>
  <c r="DC375" i="3"/>
  <c r="Q150" i="10" s="1"/>
  <c r="A376" i="3"/>
  <c r="Y376" i="3"/>
  <c r="CY376" i="3"/>
  <c r="CZ376" i="3"/>
  <c r="DB376" i="3" s="1"/>
  <c r="L149" i="10" s="1"/>
  <c r="DA376" i="3"/>
  <c r="DC376" i="3"/>
  <c r="Q149" i="10" s="1"/>
  <c r="A377" i="3"/>
  <c r="Y377" i="3"/>
  <c r="CY377" i="3"/>
  <c r="CZ377" i="3"/>
  <c r="DB377" i="3" s="1"/>
  <c r="L148" i="10" s="1"/>
  <c r="DA377" i="3"/>
  <c r="DC377" i="3"/>
  <c r="Q148" i="10" s="1"/>
  <c r="A378" i="3"/>
  <c r="Y378" i="3"/>
  <c r="CY378" i="3"/>
  <c r="CZ378" i="3"/>
  <c r="DB378" i="3" s="1"/>
  <c r="L147" i="10" s="1"/>
  <c r="DA378" i="3"/>
  <c r="DC378" i="3"/>
  <c r="Q147" i="10" s="1"/>
  <c r="A379" i="3"/>
  <c r="Y379" i="3"/>
  <c r="CY379" i="3"/>
  <c r="CZ379" i="3"/>
  <c r="DA379" i="3"/>
  <c r="DB379" i="3"/>
  <c r="L146" i="10" s="1"/>
  <c r="DC379" i="3"/>
  <c r="Q146" i="10" s="1"/>
  <c r="A380" i="3"/>
  <c r="Y380" i="3"/>
  <c r="CY380" i="3"/>
  <c r="CZ380" i="3"/>
  <c r="DB380" i="3" s="1"/>
  <c r="DA380" i="3"/>
  <c r="DC380" i="3"/>
  <c r="A381" i="3"/>
  <c r="Y381" i="3"/>
  <c r="CY381" i="3"/>
  <c r="CZ381" i="3"/>
  <c r="DB381" i="3" s="1"/>
  <c r="DA381" i="3"/>
  <c r="DC381" i="3"/>
  <c r="A382" i="3"/>
  <c r="Y382" i="3"/>
  <c r="CY382" i="3"/>
  <c r="CZ382" i="3"/>
  <c r="DA382" i="3"/>
  <c r="DB382" i="3"/>
  <c r="DC382" i="3"/>
  <c r="A383" i="3"/>
  <c r="Y383" i="3"/>
  <c r="CY383" i="3"/>
  <c r="CZ383" i="3"/>
  <c r="DB383" i="3" s="1"/>
  <c r="DA383" i="3"/>
  <c r="DC383" i="3"/>
  <c r="A384" i="3"/>
  <c r="Y384" i="3"/>
  <c r="CY384" i="3"/>
  <c r="CZ384" i="3"/>
  <c r="DB384" i="3" s="1"/>
  <c r="L156" i="10" s="1"/>
  <c r="DA384" i="3"/>
  <c r="DC384" i="3"/>
  <c r="Q156" i="10" s="1"/>
  <c r="A385" i="3"/>
  <c r="Y385" i="3"/>
  <c r="CY385" i="3"/>
  <c r="CZ385" i="3"/>
  <c r="DB385" i="3" s="1"/>
  <c r="L155" i="10" s="1"/>
  <c r="DA385" i="3"/>
  <c r="DC385" i="3"/>
  <c r="Q155" i="10" s="1"/>
  <c r="A386" i="3"/>
  <c r="Y386" i="3"/>
  <c r="CY386" i="3"/>
  <c r="CZ386" i="3"/>
  <c r="DA386" i="3"/>
  <c r="DB386" i="3"/>
  <c r="DC386" i="3"/>
  <c r="A387" i="3"/>
  <c r="Y387" i="3"/>
  <c r="CY387" i="3"/>
  <c r="CZ387" i="3"/>
  <c r="DB387" i="3" s="1"/>
  <c r="DA387" i="3"/>
  <c r="DC387" i="3"/>
  <c r="A388" i="3"/>
  <c r="Y388" i="3"/>
  <c r="CY388" i="3"/>
  <c r="CZ388" i="3"/>
  <c r="DA388" i="3"/>
  <c r="DB388" i="3"/>
  <c r="DC388" i="3"/>
  <c r="A389" i="3"/>
  <c r="Y389" i="3"/>
  <c r="CY389" i="3"/>
  <c r="CZ389" i="3"/>
  <c r="DB389" i="3" s="1"/>
  <c r="DA389" i="3"/>
  <c r="DC389" i="3"/>
  <c r="A390" i="3"/>
  <c r="Y390" i="3"/>
  <c r="CY390" i="3"/>
  <c r="CZ390" i="3"/>
  <c r="DA390" i="3"/>
  <c r="DB390" i="3"/>
  <c r="DC390" i="3"/>
  <c r="A391" i="3"/>
  <c r="Y391" i="3"/>
  <c r="CY391" i="3"/>
  <c r="CZ391" i="3"/>
  <c r="DA391" i="3"/>
  <c r="DB391" i="3"/>
  <c r="DC391" i="3"/>
  <c r="A392" i="3"/>
  <c r="Y392" i="3"/>
  <c r="CY392" i="3"/>
  <c r="CZ392" i="3"/>
  <c r="DB392" i="3" s="1"/>
  <c r="DA392" i="3"/>
  <c r="DC392" i="3"/>
  <c r="A393" i="3"/>
  <c r="Y393" i="3"/>
  <c r="CY393" i="3"/>
  <c r="CZ393" i="3"/>
  <c r="DB393" i="3" s="1"/>
  <c r="DA393" i="3"/>
  <c r="DC393" i="3"/>
  <c r="A394" i="3"/>
  <c r="Y394" i="3"/>
  <c r="CY394" i="3"/>
  <c r="CZ394" i="3"/>
  <c r="DB394" i="3" s="1"/>
  <c r="DA394" i="3"/>
  <c r="DC394" i="3"/>
  <c r="A395" i="3"/>
  <c r="Y395" i="3"/>
  <c r="CY395" i="3"/>
  <c r="CZ395" i="3"/>
  <c r="DB395" i="3" s="1"/>
  <c r="DA395" i="3"/>
  <c r="DC395" i="3"/>
  <c r="A396" i="3"/>
  <c r="Y396" i="3"/>
  <c r="CY396" i="3"/>
  <c r="CZ396" i="3"/>
  <c r="DB396" i="3" s="1"/>
  <c r="DA396" i="3"/>
  <c r="DC396" i="3"/>
  <c r="A397" i="3"/>
  <c r="Y397" i="3"/>
  <c r="CY397" i="3"/>
  <c r="CZ397" i="3"/>
  <c r="DA397" i="3"/>
  <c r="DB397" i="3"/>
  <c r="L168" i="10" s="1"/>
  <c r="DC397" i="3"/>
  <c r="Q168" i="10" s="1"/>
  <c r="A398" i="3"/>
  <c r="Y398" i="3"/>
  <c r="CY398" i="3"/>
  <c r="CZ398" i="3"/>
  <c r="DB398" i="3" s="1"/>
  <c r="L167" i="10" s="1"/>
  <c r="DA398" i="3"/>
  <c r="DC398" i="3"/>
  <c r="Q167" i="10" s="1"/>
  <c r="A399" i="3"/>
  <c r="Y399" i="3"/>
  <c r="CY399" i="3"/>
  <c r="CZ399" i="3"/>
  <c r="DB399" i="3" s="1"/>
  <c r="L166" i="10" s="1"/>
  <c r="DA399" i="3"/>
  <c r="DC399" i="3"/>
  <c r="Q166" i="10" s="1"/>
  <c r="A400" i="3"/>
  <c r="Y400" i="3"/>
  <c r="CY400" i="3"/>
  <c r="CZ400" i="3"/>
  <c r="DA400" i="3"/>
  <c r="DB400" i="3"/>
  <c r="L165" i="10" s="1"/>
  <c r="DC400" i="3"/>
  <c r="Q165" i="10" s="1"/>
  <c r="A401" i="3"/>
  <c r="Y401" i="3"/>
  <c r="CY401" i="3"/>
  <c r="CZ401" i="3"/>
  <c r="DB401" i="3" s="1"/>
  <c r="L164" i="10" s="1"/>
  <c r="DA401" i="3"/>
  <c r="DC401" i="3"/>
  <c r="Q164" i="10" s="1"/>
  <c r="A402" i="3"/>
  <c r="Y402" i="3"/>
  <c r="CY402" i="3"/>
  <c r="CZ402" i="3"/>
  <c r="DB402" i="3" s="1"/>
  <c r="L163" i="10" s="1"/>
  <c r="DA402" i="3"/>
  <c r="DC402" i="3"/>
  <c r="Q163" i="10" s="1"/>
  <c r="A403" i="3"/>
  <c r="Y403" i="3"/>
  <c r="CY403" i="3"/>
  <c r="CZ403" i="3"/>
  <c r="DB403" i="3" s="1"/>
  <c r="L162" i="10" s="1"/>
  <c r="DA403" i="3"/>
  <c r="DC403" i="3"/>
  <c r="Q162" i="10" s="1"/>
  <c r="A404" i="3"/>
  <c r="Y404" i="3"/>
  <c r="CY404" i="3"/>
  <c r="CZ404" i="3"/>
  <c r="DB404" i="3" s="1"/>
  <c r="L161" i="10" s="1"/>
  <c r="DA404" i="3"/>
  <c r="DC404" i="3"/>
  <c r="Q161" i="10" s="1"/>
  <c r="A405" i="3"/>
  <c r="Y405" i="3"/>
  <c r="CY405" i="3"/>
  <c r="CZ405" i="3"/>
  <c r="DB405" i="3" s="1"/>
  <c r="L160" i="10" s="1"/>
  <c r="DA405" i="3"/>
  <c r="DC405" i="3"/>
  <c r="Q160" i="10" s="1"/>
  <c r="A406" i="3"/>
  <c r="Y406" i="3"/>
  <c r="CY406" i="3"/>
  <c r="CZ406" i="3"/>
  <c r="DB406" i="3" s="1"/>
  <c r="L159" i="10" s="1"/>
  <c r="DA406" i="3"/>
  <c r="DC406" i="3"/>
  <c r="Q159" i="10" s="1"/>
  <c r="A407" i="3"/>
  <c r="Y407" i="3"/>
  <c r="CY407" i="3"/>
  <c r="CZ407" i="3"/>
  <c r="DB407" i="3" s="1"/>
  <c r="DA407" i="3"/>
  <c r="DC407" i="3"/>
  <c r="A408" i="3"/>
  <c r="Y408" i="3"/>
  <c r="CY408" i="3"/>
  <c r="CZ408" i="3"/>
  <c r="DB408" i="3" s="1"/>
  <c r="DA408" i="3"/>
  <c r="DC408" i="3"/>
  <c r="A409" i="3"/>
  <c r="Y409" i="3"/>
  <c r="CY409" i="3"/>
  <c r="CZ409" i="3"/>
  <c r="DB409" i="3" s="1"/>
  <c r="L175" i="10" s="1"/>
  <c r="DA409" i="3"/>
  <c r="DC409" i="3"/>
  <c r="Q175" i="10" s="1"/>
  <c r="A410" i="3"/>
  <c r="Y410" i="3"/>
  <c r="CY410" i="3"/>
  <c r="CZ410" i="3"/>
  <c r="DB410" i="3" s="1"/>
  <c r="L174" i="10" s="1"/>
  <c r="DA410" i="3"/>
  <c r="DC410" i="3"/>
  <c r="Q174" i="10" s="1"/>
  <c r="A411" i="3"/>
  <c r="Y411" i="3"/>
  <c r="CY411" i="3"/>
  <c r="CZ411" i="3"/>
  <c r="DB411" i="3" s="1"/>
  <c r="L173" i="10" s="1"/>
  <c r="DA411" i="3"/>
  <c r="DC411" i="3"/>
  <c r="Q173" i="10" s="1"/>
  <c r="A412" i="3"/>
  <c r="Y412" i="3"/>
  <c r="CY412" i="3"/>
  <c r="CZ412" i="3"/>
  <c r="DB412" i="3" s="1"/>
  <c r="L172" i="10" s="1"/>
  <c r="DA412" i="3"/>
  <c r="DC412" i="3"/>
  <c r="Q172" i="10" s="1"/>
  <c r="A413" i="3"/>
  <c r="Y413" i="3"/>
  <c r="CY413" i="3"/>
  <c r="CZ413" i="3"/>
  <c r="DA413" i="3"/>
  <c r="DB413" i="3"/>
  <c r="L171" i="10" s="1"/>
  <c r="DC413" i="3"/>
  <c r="Q171" i="10" s="1"/>
  <c r="A414" i="3"/>
  <c r="Y414" i="3"/>
  <c r="CY414" i="3"/>
  <c r="CZ414" i="3"/>
  <c r="DB414" i="3" s="1"/>
  <c r="L170" i="10" s="1"/>
  <c r="DA414" i="3"/>
  <c r="DC414" i="3"/>
  <c r="Q170" i="10" s="1"/>
  <c r="A415" i="3"/>
  <c r="Y415" i="3"/>
  <c r="CY415" i="3"/>
  <c r="CZ415" i="3"/>
  <c r="DB415" i="3" s="1"/>
  <c r="L169" i="10" s="1"/>
  <c r="DA415" i="3"/>
  <c r="DC415" i="3"/>
  <c r="Q169" i="10" s="1"/>
  <c r="A416" i="3"/>
  <c r="Y416" i="3"/>
  <c r="CY416" i="3"/>
  <c r="CZ416" i="3"/>
  <c r="DB416" i="3" s="1"/>
  <c r="DA416" i="3"/>
  <c r="DC416" i="3"/>
  <c r="A417" i="3"/>
  <c r="Y417" i="3"/>
  <c r="CY417" i="3"/>
  <c r="CZ417" i="3"/>
  <c r="DA417" i="3"/>
  <c r="DB417" i="3"/>
  <c r="DC417" i="3"/>
  <c r="A418" i="3"/>
  <c r="Y418" i="3"/>
  <c r="CY418" i="3"/>
  <c r="CZ418" i="3"/>
  <c r="DB418" i="3" s="1"/>
  <c r="DA418" i="3"/>
  <c r="DC418" i="3"/>
  <c r="A419" i="3"/>
  <c r="Y419" i="3"/>
  <c r="CY419" i="3"/>
  <c r="CZ419" i="3"/>
  <c r="DB419" i="3" s="1"/>
  <c r="DA419" i="3"/>
  <c r="DC419" i="3"/>
  <c r="A420" i="3"/>
  <c r="Y420" i="3"/>
  <c r="CY420" i="3"/>
  <c r="CZ420" i="3"/>
  <c r="DA420" i="3"/>
  <c r="DB420" i="3"/>
  <c r="DC420" i="3"/>
  <c r="A421" i="3"/>
  <c r="Y421" i="3"/>
  <c r="CY421" i="3"/>
  <c r="CZ421" i="3"/>
  <c r="DB421" i="3" s="1"/>
  <c r="DA421" i="3"/>
  <c r="DC421" i="3"/>
  <c r="A422" i="3"/>
  <c r="Y422" i="3"/>
  <c r="CY422" i="3"/>
  <c r="CZ422" i="3"/>
  <c r="DB422" i="3" s="1"/>
  <c r="DA422" i="3"/>
  <c r="DC422" i="3"/>
  <c r="A423" i="3"/>
  <c r="Y423" i="3"/>
  <c r="CY423" i="3"/>
  <c r="CZ423" i="3"/>
  <c r="DB423" i="3" s="1"/>
  <c r="DA423" i="3"/>
  <c r="DC423" i="3"/>
  <c r="A424" i="3"/>
  <c r="Y424" i="3"/>
  <c r="CY424" i="3"/>
  <c r="CZ424" i="3"/>
  <c r="DB424" i="3" s="1"/>
  <c r="DA424" i="3"/>
  <c r="DC424" i="3"/>
  <c r="A425" i="3"/>
  <c r="Y425" i="3"/>
  <c r="CY425" i="3"/>
  <c r="CZ425" i="3"/>
  <c r="DB425" i="3" s="1"/>
  <c r="DA425" i="3"/>
  <c r="DC425" i="3"/>
  <c r="A426" i="3"/>
  <c r="Y426" i="3"/>
  <c r="CY426" i="3"/>
  <c r="CZ426" i="3"/>
  <c r="DA426" i="3"/>
  <c r="DB426" i="3"/>
  <c r="DC426" i="3"/>
  <c r="A427" i="3"/>
  <c r="Y427" i="3"/>
  <c r="CY427" i="3"/>
  <c r="CZ427" i="3"/>
  <c r="DB427" i="3" s="1"/>
  <c r="DA427" i="3"/>
  <c r="DC427" i="3"/>
  <c r="A428" i="3"/>
  <c r="Y428" i="3"/>
  <c r="CY428" i="3"/>
  <c r="CZ428" i="3"/>
  <c r="DA428" i="3"/>
  <c r="DB428" i="3"/>
  <c r="DC428" i="3"/>
  <c r="A429" i="3"/>
  <c r="Y429" i="3"/>
  <c r="CY429" i="3"/>
  <c r="CZ429" i="3"/>
  <c r="DA429" i="3"/>
  <c r="DB429" i="3"/>
  <c r="DC429" i="3"/>
  <c r="A430" i="3"/>
  <c r="Y430" i="3"/>
  <c r="CY430" i="3"/>
  <c r="CZ430" i="3"/>
  <c r="DB430" i="3" s="1"/>
  <c r="DA430" i="3"/>
  <c r="DC430" i="3"/>
  <c r="A431" i="3"/>
  <c r="Y431" i="3"/>
  <c r="CY431" i="3"/>
  <c r="CZ431" i="3"/>
  <c r="DB431" i="3" s="1"/>
  <c r="DA431" i="3"/>
  <c r="DC431" i="3"/>
  <c r="A432" i="3"/>
  <c r="Y432" i="3"/>
  <c r="CY432" i="3"/>
  <c r="CZ432" i="3"/>
  <c r="DA432" i="3"/>
  <c r="DB432" i="3"/>
  <c r="DC432" i="3"/>
  <c r="A433" i="3"/>
  <c r="Y433" i="3"/>
  <c r="CY433" i="3"/>
  <c r="CZ433" i="3"/>
  <c r="DB433" i="3" s="1"/>
  <c r="DA433" i="3"/>
  <c r="DC433" i="3"/>
  <c r="A434" i="3"/>
  <c r="Y434" i="3"/>
  <c r="CY434" i="3"/>
  <c r="CZ434" i="3"/>
  <c r="DB434" i="3" s="1"/>
  <c r="DA434" i="3"/>
  <c r="DC434" i="3"/>
  <c r="A435" i="3"/>
  <c r="Y435" i="3"/>
  <c r="CY435" i="3"/>
  <c r="CZ435" i="3"/>
  <c r="DB435" i="3" s="1"/>
  <c r="DA435" i="3"/>
  <c r="DC435" i="3"/>
  <c r="A436" i="3"/>
  <c r="Y436" i="3"/>
  <c r="CY436" i="3"/>
  <c r="CZ436" i="3"/>
  <c r="DB436" i="3" s="1"/>
  <c r="DA436" i="3"/>
  <c r="DC436" i="3"/>
  <c r="A437" i="3"/>
  <c r="Y437" i="3"/>
  <c r="CY437" i="3"/>
  <c r="CZ437" i="3"/>
  <c r="DB437" i="3" s="1"/>
  <c r="DA437" i="3"/>
  <c r="DC437" i="3"/>
  <c r="A438" i="3"/>
  <c r="Y438" i="3"/>
  <c r="CY438" i="3"/>
  <c r="CZ438" i="3"/>
  <c r="DB438" i="3" s="1"/>
  <c r="DA438" i="3"/>
  <c r="DC438" i="3"/>
  <c r="A439" i="3"/>
  <c r="Y439" i="3"/>
  <c r="CY439" i="3"/>
  <c r="CZ439" i="3"/>
  <c r="DB439" i="3" s="1"/>
  <c r="DA439" i="3"/>
  <c r="DC439" i="3"/>
  <c r="A440" i="3"/>
  <c r="Y440" i="3"/>
  <c r="CY440" i="3"/>
  <c r="CZ440" i="3"/>
  <c r="DB440" i="3" s="1"/>
  <c r="DA440" i="3"/>
  <c r="DC440" i="3"/>
  <c r="A441" i="3"/>
  <c r="Y441" i="3"/>
  <c r="CU441" i="3"/>
  <c r="CY441" i="3"/>
  <c r="CZ441" i="3"/>
  <c r="DB441" i="3" s="1"/>
  <c r="DA441" i="3"/>
  <c r="DC441" i="3"/>
  <c r="A442" i="3"/>
  <c r="Y442" i="3"/>
  <c r="CY442" i="3"/>
  <c r="CZ442" i="3"/>
  <c r="DB442" i="3" s="1"/>
  <c r="DA442" i="3"/>
  <c r="DC442" i="3"/>
  <c r="A443" i="3"/>
  <c r="Y443" i="3"/>
  <c r="CW443" i="3" s="1"/>
  <c r="CX443" i="3"/>
  <c r="CY443" i="3"/>
  <c r="CZ443" i="3"/>
  <c r="DB443" i="3" s="1"/>
  <c r="DA443" i="3"/>
  <c r="DC443" i="3"/>
  <c r="A444" i="3"/>
  <c r="Y444" i="3"/>
  <c r="CX444" i="3" s="1"/>
  <c r="CW444" i="3"/>
  <c r="CY444" i="3"/>
  <c r="CZ444" i="3"/>
  <c r="DB444" i="3" s="1"/>
  <c r="DA444" i="3"/>
  <c r="DC444" i="3"/>
  <c r="A445" i="3"/>
  <c r="Y445" i="3"/>
  <c r="CX445" i="3" s="1"/>
  <c r="DH445" i="3" s="1"/>
  <c r="CY445" i="3"/>
  <c r="CZ445" i="3"/>
  <c r="DB445" i="3" s="1"/>
  <c r="DA445" i="3"/>
  <c r="DC445" i="3"/>
  <c r="DF445" i="3"/>
  <c r="DJ445" i="3" s="1"/>
  <c r="DG445" i="3"/>
  <c r="A446" i="3"/>
  <c r="Y446" i="3"/>
  <c r="CX446" i="3" s="1"/>
  <c r="CU446" i="3"/>
  <c r="CY446" i="3"/>
  <c r="CZ446" i="3"/>
  <c r="DA446" i="3"/>
  <c r="DB446" i="3"/>
  <c r="DC446" i="3"/>
  <c r="A447" i="3"/>
  <c r="Y447" i="3"/>
  <c r="CW447" i="3" s="1"/>
  <c r="CX447" i="3"/>
  <c r="DI447" i="3" s="1"/>
  <c r="CY447" i="3"/>
  <c r="CZ447" i="3"/>
  <c r="DB447" i="3" s="1"/>
  <c r="DA447" i="3"/>
  <c r="DC447" i="3"/>
  <c r="A448" i="3"/>
  <c r="Y448" i="3"/>
  <c r="CX448" i="3" s="1"/>
  <c r="CW448" i="3"/>
  <c r="CY448" i="3"/>
  <c r="CZ448" i="3"/>
  <c r="DB448" i="3" s="1"/>
  <c r="DA448" i="3"/>
  <c r="DC448" i="3"/>
  <c r="A449" i="3"/>
  <c r="Y449" i="3"/>
  <c r="CW449" i="3" s="1"/>
  <c r="CX449" i="3"/>
  <c r="CY449" i="3"/>
  <c r="CZ449" i="3"/>
  <c r="DA449" i="3"/>
  <c r="DB449" i="3"/>
  <c r="DC449" i="3"/>
  <c r="A450" i="3"/>
  <c r="Y450" i="3"/>
  <c r="CX450" i="3" s="1"/>
  <c r="CY450" i="3"/>
  <c r="CZ450" i="3"/>
  <c r="DB450" i="3" s="1"/>
  <c r="DA450" i="3"/>
  <c r="DC450" i="3"/>
  <c r="A451" i="3"/>
  <c r="Y451" i="3"/>
  <c r="CV451" i="3" s="1"/>
  <c r="CU451" i="3"/>
  <c r="CX451" i="3"/>
  <c r="DI451" i="3" s="1"/>
  <c r="DJ451" i="3" s="1"/>
  <c r="CY451" i="3"/>
  <c r="CZ451" i="3"/>
  <c r="DB451" i="3" s="1"/>
  <c r="DA451" i="3"/>
  <c r="DC451" i="3"/>
  <c r="A452" i="3"/>
  <c r="Y452" i="3"/>
  <c r="CX452" i="3" s="1"/>
  <c r="CW452" i="3"/>
  <c r="CY452" i="3"/>
  <c r="CZ452" i="3"/>
  <c r="DB452" i="3" s="1"/>
  <c r="DA452" i="3"/>
  <c r="DC452" i="3"/>
  <c r="DF452" i="3"/>
  <c r="DG452" i="3"/>
  <c r="DJ452" i="3" s="1"/>
  <c r="A453" i="3"/>
  <c r="Y453" i="3"/>
  <c r="CY453" i="3"/>
  <c r="CZ453" i="3"/>
  <c r="DB453" i="3" s="1"/>
  <c r="DA453" i="3"/>
  <c r="DC453" i="3"/>
  <c r="A454" i="3"/>
  <c r="Y454" i="3"/>
  <c r="CY454" i="3"/>
  <c r="CZ454" i="3"/>
  <c r="DB454" i="3" s="1"/>
  <c r="DA454" i="3"/>
  <c r="DC454" i="3"/>
  <c r="A455" i="3"/>
  <c r="Y455" i="3"/>
  <c r="CX455" i="3" s="1"/>
  <c r="CY455" i="3"/>
  <c r="CZ455" i="3"/>
  <c r="DB455" i="3" s="1"/>
  <c r="DA455" i="3"/>
  <c r="DC455" i="3"/>
  <c r="A456" i="3"/>
  <c r="Y456" i="3"/>
  <c r="CU456" i="3"/>
  <c r="CY456" i="3"/>
  <c r="CZ456" i="3"/>
  <c r="DB456" i="3" s="1"/>
  <c r="DA456" i="3"/>
  <c r="DC456" i="3"/>
  <c r="A457" i="3"/>
  <c r="Y457" i="3"/>
  <c r="CX457" i="3" s="1"/>
  <c r="CW457" i="3"/>
  <c r="CY457" i="3"/>
  <c r="CZ457" i="3"/>
  <c r="DB457" i="3" s="1"/>
  <c r="DA457" i="3"/>
  <c r="DC457" i="3"/>
  <c r="A458" i="3"/>
  <c r="Y458" i="3"/>
  <c r="CY458" i="3"/>
  <c r="CZ458" i="3"/>
  <c r="DB458" i="3" s="1"/>
  <c r="DA458" i="3"/>
  <c r="DC458" i="3"/>
  <c r="A459" i="3"/>
  <c r="Y459" i="3"/>
  <c r="CX459" i="3" s="1"/>
  <c r="CW459" i="3"/>
  <c r="CY459" i="3"/>
  <c r="CZ459" i="3"/>
  <c r="DB459" i="3" s="1"/>
  <c r="DA459" i="3"/>
  <c r="DC459" i="3"/>
  <c r="A460" i="3"/>
  <c r="Y460" i="3"/>
  <c r="CX460" i="3" s="1"/>
  <c r="CY460" i="3"/>
  <c r="CZ460" i="3"/>
  <c r="DB460" i="3" s="1"/>
  <c r="DA460" i="3"/>
  <c r="DC460" i="3"/>
  <c r="A461" i="3"/>
  <c r="Y461" i="3"/>
  <c r="CV461" i="3" s="1"/>
  <c r="CU461" i="3"/>
  <c r="CX461" i="3"/>
  <c r="DG461" i="3" s="1"/>
  <c r="CY461" i="3"/>
  <c r="CZ461" i="3"/>
  <c r="DB461" i="3" s="1"/>
  <c r="DA461" i="3"/>
  <c r="DC461" i="3"/>
  <c r="A462" i="3"/>
  <c r="Y462" i="3"/>
  <c r="CY462" i="3"/>
  <c r="CZ462" i="3"/>
  <c r="DB462" i="3" s="1"/>
  <c r="DA462" i="3"/>
  <c r="DC462" i="3"/>
  <c r="A463" i="3"/>
  <c r="Y463" i="3"/>
  <c r="CW463" i="3"/>
  <c r="CX463" i="3"/>
  <c r="DG463" i="3" s="1"/>
  <c r="DJ463" i="3" s="1"/>
  <c r="CY463" i="3"/>
  <c r="CZ463" i="3"/>
  <c r="DB463" i="3" s="1"/>
  <c r="DA463" i="3"/>
  <c r="DC463" i="3"/>
  <c r="A464" i="3"/>
  <c r="Y464" i="3"/>
  <c r="CY464" i="3"/>
  <c r="CZ464" i="3"/>
  <c r="DB464" i="3" s="1"/>
  <c r="DA464" i="3"/>
  <c r="DC464" i="3"/>
  <c r="A465" i="3"/>
  <c r="Y465" i="3"/>
  <c r="CX465" i="3" s="1"/>
  <c r="CY465" i="3"/>
  <c r="CZ465" i="3"/>
  <c r="DB465" i="3" s="1"/>
  <c r="DA465" i="3"/>
  <c r="DC465" i="3"/>
  <c r="DH465" i="3"/>
  <c r="DI465" i="3"/>
  <c r="A466" i="3"/>
  <c r="Y466" i="3"/>
  <c r="CU466" i="3"/>
  <c r="CY466" i="3"/>
  <c r="CZ466" i="3"/>
  <c r="DB466" i="3" s="1"/>
  <c r="DA466" i="3"/>
  <c r="DC466" i="3"/>
  <c r="A467" i="3"/>
  <c r="Y467" i="3"/>
  <c r="CW467" i="3"/>
  <c r="CX467" i="3"/>
  <c r="DG467" i="3" s="1"/>
  <c r="DJ467" i="3" s="1"/>
  <c r="CY467" i="3"/>
  <c r="CZ467" i="3"/>
  <c r="DB467" i="3" s="1"/>
  <c r="DA467" i="3"/>
  <c r="DC467" i="3"/>
  <c r="A468" i="3"/>
  <c r="Y468" i="3"/>
  <c r="CY468" i="3"/>
  <c r="CZ468" i="3"/>
  <c r="DB468" i="3" s="1"/>
  <c r="DA468" i="3"/>
  <c r="DC468" i="3"/>
  <c r="A469" i="3"/>
  <c r="Y469" i="3"/>
  <c r="CX469" i="3" s="1"/>
  <c r="DG469" i="3" s="1"/>
  <c r="DJ469" i="3" s="1"/>
  <c r="CY469" i="3"/>
  <c r="CZ469" i="3"/>
  <c r="DA469" i="3"/>
  <c r="DB469" i="3"/>
  <c r="DC469" i="3"/>
  <c r="A470" i="3"/>
  <c r="Y470" i="3"/>
  <c r="CX470" i="3" s="1"/>
  <c r="DF470" i="3" s="1"/>
  <c r="DJ470" i="3" s="1"/>
  <c r="CY470" i="3"/>
  <c r="CZ470" i="3"/>
  <c r="DB470" i="3" s="1"/>
  <c r="DA470" i="3"/>
  <c r="DC470" i="3"/>
  <c r="A471" i="3"/>
  <c r="Y471" i="3"/>
  <c r="CU471" i="3"/>
  <c r="CV471" i="3"/>
  <c r="CX471" i="3"/>
  <c r="CY471" i="3"/>
  <c r="CZ471" i="3"/>
  <c r="DA471" i="3"/>
  <c r="DB471" i="3"/>
  <c r="DC471" i="3"/>
  <c r="A472" i="3"/>
  <c r="Y472" i="3"/>
  <c r="CY472" i="3"/>
  <c r="CZ472" i="3"/>
  <c r="DB472" i="3" s="1"/>
  <c r="DA472" i="3"/>
  <c r="DC472" i="3"/>
  <c r="A473" i="3"/>
  <c r="Y473" i="3"/>
  <c r="CX473" i="3" s="1"/>
  <c r="CW473" i="3"/>
  <c r="CY473" i="3"/>
  <c r="CZ473" i="3"/>
  <c r="DB473" i="3" s="1"/>
  <c r="DA473" i="3"/>
  <c r="DC473" i="3"/>
  <c r="A474" i="3"/>
  <c r="Y474" i="3"/>
  <c r="CY474" i="3"/>
  <c r="CZ474" i="3"/>
  <c r="DB474" i="3" s="1"/>
  <c r="DA474" i="3"/>
  <c r="DC474" i="3"/>
  <c r="A475" i="3"/>
  <c r="Y475" i="3"/>
  <c r="CX475" i="3"/>
  <c r="DH475" i="3" s="1"/>
  <c r="CY475" i="3"/>
  <c r="CZ475" i="3"/>
  <c r="DB475" i="3" s="1"/>
  <c r="DA475" i="3"/>
  <c r="DC475" i="3"/>
  <c r="A476" i="3"/>
  <c r="Y476" i="3"/>
  <c r="CU476" i="3"/>
  <c r="CY476" i="3"/>
  <c r="CZ476" i="3"/>
  <c r="DB476" i="3" s="1"/>
  <c r="DA476" i="3"/>
  <c r="DC476" i="3"/>
  <c r="A477" i="3"/>
  <c r="Y477" i="3"/>
  <c r="CW477" i="3"/>
  <c r="CX477" i="3"/>
  <c r="CY477" i="3"/>
  <c r="CZ477" i="3"/>
  <c r="DA477" i="3"/>
  <c r="DB477" i="3"/>
  <c r="DC477" i="3"/>
  <c r="A478" i="3"/>
  <c r="Y478" i="3"/>
  <c r="CY478" i="3"/>
  <c r="CZ478" i="3"/>
  <c r="DB478" i="3" s="1"/>
  <c r="DA478" i="3"/>
  <c r="DC478" i="3"/>
  <c r="A479" i="3"/>
  <c r="Y479" i="3"/>
  <c r="CW479" i="3" s="1"/>
  <c r="CX479" i="3"/>
  <c r="CY479" i="3"/>
  <c r="CZ479" i="3"/>
  <c r="DA479" i="3"/>
  <c r="DB479" i="3"/>
  <c r="DC479" i="3"/>
  <c r="A480" i="3"/>
  <c r="Y480" i="3"/>
  <c r="CX480" i="3" s="1"/>
  <c r="CY480" i="3"/>
  <c r="CZ480" i="3"/>
  <c r="DB480" i="3" s="1"/>
  <c r="DA480" i="3"/>
  <c r="DC480" i="3"/>
  <c r="A481" i="3"/>
  <c r="Y481" i="3"/>
  <c r="CV481" i="3" s="1"/>
  <c r="CU481" i="3"/>
  <c r="CX481" i="3"/>
  <c r="CY481" i="3"/>
  <c r="CZ481" i="3"/>
  <c r="DB481" i="3" s="1"/>
  <c r="DA481" i="3"/>
  <c r="DC481" i="3"/>
  <c r="A482" i="3"/>
  <c r="Y482" i="3"/>
  <c r="CY482" i="3"/>
  <c r="CZ482" i="3"/>
  <c r="DB482" i="3" s="1"/>
  <c r="DA482" i="3"/>
  <c r="DC482" i="3"/>
  <c r="A483" i="3"/>
  <c r="Y483" i="3"/>
  <c r="CW483" i="3" s="1"/>
  <c r="CY483" i="3"/>
  <c r="CZ483" i="3"/>
  <c r="DB483" i="3" s="1"/>
  <c r="DA483" i="3"/>
  <c r="DC483" i="3"/>
  <c r="A484" i="3"/>
  <c r="Y484" i="3"/>
  <c r="CY484" i="3"/>
  <c r="CZ484" i="3"/>
  <c r="DB484" i="3" s="1"/>
  <c r="DA484" i="3"/>
  <c r="DC484" i="3"/>
  <c r="A485" i="3"/>
  <c r="Y485" i="3"/>
  <c r="CX485" i="3"/>
  <c r="CY485" i="3"/>
  <c r="CZ485" i="3"/>
  <c r="DA485" i="3"/>
  <c r="DB485" i="3"/>
  <c r="DC485" i="3"/>
  <c r="A486" i="3"/>
  <c r="Y486" i="3"/>
  <c r="CU486" i="3"/>
  <c r="CY486" i="3"/>
  <c r="CZ486" i="3"/>
  <c r="DB486" i="3" s="1"/>
  <c r="DA486" i="3"/>
  <c r="DC486" i="3"/>
  <c r="A487" i="3"/>
  <c r="Y487" i="3"/>
  <c r="CW487" i="3"/>
  <c r="CX487" i="3"/>
  <c r="CY487" i="3"/>
  <c r="CZ487" i="3"/>
  <c r="DB487" i="3" s="1"/>
  <c r="DA487" i="3"/>
  <c r="DC487" i="3"/>
  <c r="A488" i="3"/>
  <c r="Y488" i="3"/>
  <c r="CY488" i="3"/>
  <c r="CZ488" i="3"/>
  <c r="DB488" i="3" s="1"/>
  <c r="DA488" i="3"/>
  <c r="DC488" i="3"/>
  <c r="A489" i="3"/>
  <c r="Y489" i="3"/>
  <c r="CY489" i="3"/>
  <c r="CZ489" i="3"/>
  <c r="DA489" i="3"/>
  <c r="DB489" i="3"/>
  <c r="DC489" i="3"/>
  <c r="A490" i="3"/>
  <c r="Y490" i="3"/>
  <c r="CX490" i="3" s="1"/>
  <c r="CY490" i="3"/>
  <c r="CZ490" i="3"/>
  <c r="DB490" i="3" s="1"/>
  <c r="DA490" i="3"/>
  <c r="DC490" i="3"/>
  <c r="A491" i="3"/>
  <c r="Y491" i="3"/>
  <c r="CU491" i="3"/>
  <c r="CV491" i="3"/>
  <c r="CX491" i="3"/>
  <c r="CY491" i="3"/>
  <c r="CZ491" i="3"/>
  <c r="DB491" i="3" s="1"/>
  <c r="DA491" i="3"/>
  <c r="DC491" i="3"/>
  <c r="A492" i="3"/>
  <c r="Y492" i="3"/>
  <c r="CY492" i="3"/>
  <c r="CZ492" i="3"/>
  <c r="DB492" i="3" s="1"/>
  <c r="DA492" i="3"/>
  <c r="DC492" i="3"/>
  <c r="A493" i="3"/>
  <c r="Y493" i="3"/>
  <c r="CY493" i="3"/>
  <c r="CZ493" i="3"/>
  <c r="DA493" i="3"/>
  <c r="DB493" i="3"/>
  <c r="DC493" i="3"/>
  <c r="A494" i="3"/>
  <c r="Y494" i="3"/>
  <c r="CY494" i="3"/>
  <c r="CZ494" i="3"/>
  <c r="DB494" i="3" s="1"/>
  <c r="DA494" i="3"/>
  <c r="DC494" i="3"/>
  <c r="A495" i="3"/>
  <c r="Y495" i="3"/>
  <c r="CX495" i="3"/>
  <c r="CY495" i="3"/>
  <c r="CZ495" i="3"/>
  <c r="DB495" i="3" s="1"/>
  <c r="DA495" i="3"/>
  <c r="DC495" i="3"/>
  <c r="A496" i="3"/>
  <c r="Y496" i="3"/>
  <c r="CU496" i="3"/>
  <c r="CY496" i="3"/>
  <c r="CZ496" i="3"/>
  <c r="DB496" i="3" s="1"/>
  <c r="DA496" i="3"/>
  <c r="DC496" i="3"/>
  <c r="A497" i="3"/>
  <c r="Y497" i="3"/>
  <c r="CX497" i="3" s="1"/>
  <c r="CW497" i="3"/>
  <c r="CY497" i="3"/>
  <c r="CZ497" i="3"/>
  <c r="DB497" i="3" s="1"/>
  <c r="DA497" i="3"/>
  <c r="DC497" i="3"/>
  <c r="A498" i="3"/>
  <c r="Y498" i="3"/>
  <c r="CY498" i="3"/>
  <c r="CZ498" i="3"/>
  <c r="DB498" i="3" s="1"/>
  <c r="DA498" i="3"/>
  <c r="DC498" i="3"/>
  <c r="A499" i="3"/>
  <c r="Y499" i="3"/>
  <c r="CW499" i="3" s="1"/>
  <c r="CY499" i="3"/>
  <c r="CZ499" i="3"/>
  <c r="DB499" i="3" s="1"/>
  <c r="DA499" i="3"/>
  <c r="DC499" i="3"/>
  <c r="A500" i="3"/>
  <c r="Y500" i="3"/>
  <c r="CX500" i="3" s="1"/>
  <c r="CY500" i="3"/>
  <c r="CZ500" i="3"/>
  <c r="DB500" i="3" s="1"/>
  <c r="DA500" i="3"/>
  <c r="DC500" i="3"/>
  <c r="A501" i="3"/>
  <c r="Y501" i="3"/>
  <c r="CY501" i="3"/>
  <c r="CZ501" i="3"/>
  <c r="DA501" i="3"/>
  <c r="DB501" i="3"/>
  <c r="DC501" i="3"/>
  <c r="A502" i="3"/>
  <c r="Y502" i="3"/>
  <c r="CY502" i="3"/>
  <c r="CZ502" i="3"/>
  <c r="DB502" i="3" s="1"/>
  <c r="DA502" i="3"/>
  <c r="DC502" i="3"/>
  <c r="A503" i="3"/>
  <c r="Y503" i="3"/>
  <c r="CY503" i="3"/>
  <c r="CZ503" i="3"/>
  <c r="DB503" i="3" s="1"/>
  <c r="DA503" i="3"/>
  <c r="DC503" i="3"/>
  <c r="A504" i="3"/>
  <c r="Y504" i="3"/>
  <c r="CY504" i="3"/>
  <c r="CZ504" i="3"/>
  <c r="DB504" i="3" s="1"/>
  <c r="L191" i="10" s="1"/>
  <c r="DA504" i="3"/>
  <c r="DC504" i="3"/>
  <c r="Q191" i="10" s="1"/>
  <c r="A505" i="3"/>
  <c r="Y505" i="3"/>
  <c r="CY505" i="3"/>
  <c r="CZ505" i="3"/>
  <c r="DB505" i="3" s="1"/>
  <c r="L190" i="10" s="1"/>
  <c r="DA505" i="3"/>
  <c r="DC505" i="3"/>
  <c r="Q190" i="10" s="1"/>
  <c r="A506" i="3"/>
  <c r="Y506" i="3"/>
  <c r="CY506" i="3"/>
  <c r="CZ506" i="3"/>
  <c r="DB506" i="3" s="1"/>
  <c r="DA506" i="3"/>
  <c r="DC506" i="3"/>
  <c r="A507" i="3"/>
  <c r="Y507" i="3"/>
  <c r="CY507" i="3"/>
  <c r="CZ507" i="3"/>
  <c r="DB507" i="3" s="1"/>
  <c r="DA507" i="3"/>
  <c r="DC507" i="3"/>
  <c r="A508" i="3"/>
  <c r="Y508" i="3"/>
  <c r="CY508" i="3"/>
  <c r="CZ508" i="3"/>
  <c r="DB508" i="3" s="1"/>
  <c r="DA508" i="3"/>
  <c r="DC508" i="3"/>
  <c r="A509" i="3"/>
  <c r="Y509" i="3"/>
  <c r="CY509" i="3"/>
  <c r="CZ509" i="3"/>
  <c r="DB509" i="3" s="1"/>
  <c r="DA509" i="3"/>
  <c r="DC509" i="3"/>
  <c r="A510" i="3"/>
  <c r="Y510" i="3"/>
  <c r="CY510" i="3"/>
  <c r="CZ510" i="3"/>
  <c r="DB510" i="3" s="1"/>
  <c r="DA510" i="3"/>
  <c r="DC510" i="3"/>
  <c r="A511" i="3"/>
  <c r="Y511" i="3"/>
  <c r="CY511" i="3"/>
  <c r="CZ511" i="3"/>
  <c r="DB511" i="3" s="1"/>
  <c r="DA511" i="3"/>
  <c r="DC511" i="3"/>
  <c r="A512" i="3"/>
  <c r="Y512" i="3"/>
  <c r="CY512" i="3"/>
  <c r="CZ512" i="3"/>
  <c r="DB512" i="3" s="1"/>
  <c r="DA512" i="3"/>
  <c r="DC512" i="3"/>
  <c r="A513" i="3"/>
  <c r="Y513" i="3"/>
  <c r="CY513" i="3"/>
  <c r="CZ513" i="3"/>
  <c r="DA513" i="3"/>
  <c r="DB513" i="3"/>
  <c r="DC513" i="3"/>
  <c r="A514" i="3"/>
  <c r="Y514" i="3"/>
  <c r="CY514" i="3"/>
  <c r="CZ514" i="3"/>
  <c r="DB514" i="3" s="1"/>
  <c r="DA514" i="3"/>
  <c r="DC514" i="3"/>
  <c r="A515" i="3"/>
  <c r="Y515" i="3"/>
  <c r="CY515" i="3"/>
  <c r="CZ515" i="3"/>
  <c r="DB515" i="3" s="1"/>
  <c r="DA515" i="3"/>
  <c r="DC515" i="3"/>
  <c r="A516" i="3"/>
  <c r="Y516" i="3"/>
  <c r="CY516" i="3"/>
  <c r="CZ516" i="3"/>
  <c r="DB516" i="3" s="1"/>
  <c r="DA516" i="3"/>
  <c r="DC516" i="3"/>
  <c r="A517" i="3"/>
  <c r="Y517" i="3"/>
  <c r="CY517" i="3"/>
  <c r="CZ517" i="3"/>
  <c r="DA517" i="3"/>
  <c r="DB517" i="3"/>
  <c r="L196" i="10" s="1"/>
  <c r="DC517" i="3"/>
  <c r="Q196" i="10" s="1"/>
  <c r="A518" i="3"/>
  <c r="Y518" i="3"/>
  <c r="CY518" i="3"/>
  <c r="CZ518" i="3"/>
  <c r="DB518" i="3" s="1"/>
  <c r="L195" i="10" s="1"/>
  <c r="DA518" i="3"/>
  <c r="DC518" i="3"/>
  <c r="Q195" i="10" s="1"/>
  <c r="A519" i="3"/>
  <c r="Y519" i="3"/>
  <c r="CY519" i="3"/>
  <c r="CZ519" i="3"/>
  <c r="DA519" i="3"/>
  <c r="DB519" i="3"/>
  <c r="DC519" i="3"/>
  <c r="A520" i="3"/>
  <c r="Y520" i="3"/>
  <c r="CY520" i="3"/>
  <c r="CZ520" i="3"/>
  <c r="DB520" i="3" s="1"/>
  <c r="DA520" i="3"/>
  <c r="DC520" i="3"/>
  <c r="A521" i="3"/>
  <c r="Y521" i="3"/>
  <c r="CY521" i="3"/>
  <c r="CZ521" i="3"/>
  <c r="DA521" i="3"/>
  <c r="DB521" i="3"/>
  <c r="DC521" i="3"/>
  <c r="A522" i="3"/>
  <c r="Y522" i="3"/>
  <c r="CY522" i="3"/>
  <c r="CZ522" i="3"/>
  <c r="DA522" i="3"/>
  <c r="DB522" i="3"/>
  <c r="DC522" i="3"/>
  <c r="A523" i="3"/>
  <c r="Y523" i="3"/>
  <c r="CY523" i="3"/>
  <c r="CZ523" i="3"/>
  <c r="DB523" i="3" s="1"/>
  <c r="DA523" i="3"/>
  <c r="DC523" i="3"/>
  <c r="A524" i="3"/>
  <c r="Y524" i="3"/>
  <c r="CY524" i="3"/>
  <c r="CZ524" i="3"/>
  <c r="DA524" i="3"/>
  <c r="DB524" i="3"/>
  <c r="DC524" i="3"/>
  <c r="A525" i="3"/>
  <c r="Y525" i="3"/>
  <c r="CY525" i="3"/>
  <c r="CZ525" i="3"/>
  <c r="DB525" i="3" s="1"/>
  <c r="DA525" i="3"/>
  <c r="DC525" i="3"/>
  <c r="A526" i="3"/>
  <c r="Y526" i="3"/>
  <c r="CY526" i="3"/>
  <c r="CZ526" i="3"/>
  <c r="DB526" i="3" s="1"/>
  <c r="DA526" i="3"/>
  <c r="DC526" i="3"/>
  <c r="A527" i="3"/>
  <c r="Y527" i="3"/>
  <c r="CY527" i="3"/>
  <c r="CZ527" i="3"/>
  <c r="DB527" i="3" s="1"/>
  <c r="DA527" i="3"/>
  <c r="DC527" i="3"/>
  <c r="A528" i="3"/>
  <c r="Y528" i="3"/>
  <c r="CY528" i="3"/>
  <c r="CZ528" i="3"/>
  <c r="DA528" i="3"/>
  <c r="DB528" i="3"/>
  <c r="DC528" i="3"/>
  <c r="A529" i="3"/>
  <c r="Y529" i="3"/>
  <c r="CY529" i="3"/>
  <c r="CZ529" i="3"/>
  <c r="DB529" i="3" s="1"/>
  <c r="DA529" i="3"/>
  <c r="DC529" i="3"/>
  <c r="A530" i="3"/>
  <c r="Y530" i="3"/>
  <c r="CY530" i="3"/>
  <c r="CZ530" i="3"/>
  <c r="DB530" i="3" s="1"/>
  <c r="L201" i="10" s="1"/>
  <c r="DA530" i="3"/>
  <c r="DC530" i="3"/>
  <c r="Q201" i="10" s="1"/>
  <c r="A531" i="3"/>
  <c r="Y531" i="3"/>
  <c r="I200" i="10" s="1"/>
  <c r="D237" i="9" s="1"/>
  <c r="CY531" i="3"/>
  <c r="CZ531" i="3"/>
  <c r="DB531" i="3" s="1"/>
  <c r="L200" i="10" s="1"/>
  <c r="DA531" i="3"/>
  <c r="DC531" i="3"/>
  <c r="Q200" i="10" s="1"/>
  <c r="A532" i="3"/>
  <c r="Y532" i="3"/>
  <c r="CY532" i="3"/>
  <c r="CZ532" i="3"/>
  <c r="DB532" i="3" s="1"/>
  <c r="DA532" i="3"/>
  <c r="DC532" i="3"/>
  <c r="A533" i="3"/>
  <c r="Y533" i="3"/>
  <c r="CY533" i="3"/>
  <c r="CZ533" i="3"/>
  <c r="DB533" i="3" s="1"/>
  <c r="DA533" i="3"/>
  <c r="DC533" i="3"/>
  <c r="A534" i="3"/>
  <c r="Y534" i="3"/>
  <c r="CY534" i="3"/>
  <c r="CZ534" i="3"/>
  <c r="DB534" i="3" s="1"/>
  <c r="DA534" i="3"/>
  <c r="DC534" i="3"/>
  <c r="A535" i="3"/>
  <c r="Y535" i="3"/>
  <c r="CY535" i="3"/>
  <c r="CZ535" i="3"/>
  <c r="DB535" i="3" s="1"/>
  <c r="DA535" i="3"/>
  <c r="DC535" i="3"/>
  <c r="A536" i="3"/>
  <c r="Y536" i="3"/>
  <c r="CY536" i="3"/>
  <c r="CZ536" i="3"/>
  <c r="DB536" i="3" s="1"/>
  <c r="DA536" i="3"/>
  <c r="DC536" i="3"/>
  <c r="A537" i="3"/>
  <c r="Y537" i="3"/>
  <c r="CY537" i="3"/>
  <c r="CZ537" i="3"/>
  <c r="DB537" i="3" s="1"/>
  <c r="DA537" i="3"/>
  <c r="DC537" i="3"/>
  <c r="A538" i="3"/>
  <c r="Y538" i="3"/>
  <c r="CY538" i="3"/>
  <c r="CZ538" i="3"/>
  <c r="DA538" i="3"/>
  <c r="DB538" i="3"/>
  <c r="DC538" i="3"/>
  <c r="A539" i="3"/>
  <c r="Y539" i="3"/>
  <c r="CY539" i="3"/>
  <c r="CZ539" i="3"/>
  <c r="DB539" i="3" s="1"/>
  <c r="DA539" i="3"/>
  <c r="DC539" i="3"/>
  <c r="A540" i="3"/>
  <c r="Y540" i="3"/>
  <c r="CY540" i="3"/>
  <c r="CZ540" i="3"/>
  <c r="DB540" i="3" s="1"/>
  <c r="DA540" i="3"/>
  <c r="DC540" i="3"/>
  <c r="A541" i="3"/>
  <c r="Y541" i="3"/>
  <c r="CY541" i="3"/>
  <c r="CZ541" i="3"/>
  <c r="DB541" i="3" s="1"/>
  <c r="DA541" i="3"/>
  <c r="DC541" i="3"/>
  <c r="A542" i="3"/>
  <c r="Y542" i="3"/>
  <c r="CY542" i="3"/>
  <c r="CZ542" i="3"/>
  <c r="DB542" i="3" s="1"/>
  <c r="DA542" i="3"/>
  <c r="DC542" i="3"/>
  <c r="A543" i="3"/>
  <c r="Y543" i="3"/>
  <c r="CY543" i="3"/>
  <c r="CZ543" i="3"/>
  <c r="DA543" i="3"/>
  <c r="DB543" i="3"/>
  <c r="L206" i="10" s="1"/>
  <c r="DC543" i="3"/>
  <c r="Q206" i="10" s="1"/>
  <c r="A544" i="3"/>
  <c r="Y544" i="3"/>
  <c r="CY544" i="3"/>
  <c r="CZ544" i="3"/>
  <c r="DB544" i="3" s="1"/>
  <c r="L205" i="10" s="1"/>
  <c r="DA544" i="3"/>
  <c r="DC544" i="3"/>
  <c r="Q205" i="10" s="1"/>
  <c r="A545" i="3"/>
  <c r="Y545" i="3"/>
  <c r="CY545" i="3"/>
  <c r="CZ545" i="3"/>
  <c r="DB545" i="3" s="1"/>
  <c r="DA545" i="3"/>
  <c r="DC545" i="3"/>
  <c r="A546" i="3"/>
  <c r="Y546" i="3"/>
  <c r="CY546" i="3"/>
  <c r="CZ546" i="3"/>
  <c r="DB546" i="3" s="1"/>
  <c r="DA546" i="3"/>
  <c r="DC546" i="3"/>
  <c r="A547" i="3"/>
  <c r="Y547" i="3"/>
  <c r="CY547" i="3"/>
  <c r="CZ547" i="3"/>
  <c r="DA547" i="3"/>
  <c r="DB547" i="3"/>
  <c r="DC547" i="3"/>
  <c r="A548" i="3"/>
  <c r="Y548" i="3"/>
  <c r="CY548" i="3"/>
  <c r="CZ548" i="3"/>
  <c r="DA548" i="3"/>
  <c r="DB548" i="3"/>
  <c r="DC548" i="3"/>
  <c r="A549" i="3"/>
  <c r="Y549" i="3"/>
  <c r="CY549" i="3"/>
  <c r="CZ549" i="3"/>
  <c r="DB549" i="3" s="1"/>
  <c r="DA549" i="3"/>
  <c r="DC549" i="3"/>
  <c r="A550" i="3"/>
  <c r="Y550" i="3"/>
  <c r="CY550" i="3"/>
  <c r="CZ550" i="3"/>
  <c r="DB550" i="3" s="1"/>
  <c r="DA550" i="3"/>
  <c r="DC550" i="3"/>
  <c r="A551" i="3"/>
  <c r="Y551" i="3"/>
  <c r="CY551" i="3"/>
  <c r="CZ551" i="3"/>
  <c r="DB551" i="3" s="1"/>
  <c r="DA551" i="3"/>
  <c r="DC551" i="3"/>
  <c r="A552" i="3"/>
  <c r="Y552" i="3"/>
  <c r="CY552" i="3"/>
  <c r="CZ552" i="3"/>
  <c r="DB552" i="3" s="1"/>
  <c r="DA552" i="3"/>
  <c r="DC552" i="3"/>
  <c r="A553" i="3"/>
  <c r="Y553" i="3"/>
  <c r="CY553" i="3"/>
  <c r="CZ553" i="3"/>
  <c r="DB553" i="3" s="1"/>
  <c r="DA553" i="3"/>
  <c r="DC553" i="3"/>
  <c r="A554" i="3"/>
  <c r="Y554" i="3"/>
  <c r="CY554" i="3"/>
  <c r="CZ554" i="3"/>
  <c r="DB554" i="3" s="1"/>
  <c r="DA554" i="3"/>
  <c r="DC554" i="3"/>
  <c r="A555" i="3"/>
  <c r="Y555" i="3"/>
  <c r="CY555" i="3"/>
  <c r="CZ555" i="3"/>
  <c r="DB555" i="3" s="1"/>
  <c r="DA555" i="3"/>
  <c r="DC555" i="3"/>
  <c r="A556" i="3"/>
  <c r="Y556" i="3"/>
  <c r="CY556" i="3"/>
  <c r="CZ556" i="3"/>
  <c r="DB556" i="3" s="1"/>
  <c r="L218" i="10" s="1"/>
  <c r="DA556" i="3"/>
  <c r="DC556" i="3"/>
  <c r="Q218" i="10" s="1"/>
  <c r="A557" i="3"/>
  <c r="Y557" i="3"/>
  <c r="CY557" i="3"/>
  <c r="CZ557" i="3"/>
  <c r="DB557" i="3" s="1"/>
  <c r="L217" i="10" s="1"/>
  <c r="DA557" i="3"/>
  <c r="DC557" i="3"/>
  <c r="Q217" i="10" s="1"/>
  <c r="A558" i="3"/>
  <c r="Y558" i="3"/>
  <c r="CY558" i="3"/>
  <c r="CZ558" i="3"/>
  <c r="DB558" i="3" s="1"/>
  <c r="L216" i="10" s="1"/>
  <c r="DA558" i="3"/>
  <c r="DC558" i="3"/>
  <c r="Q216" i="10" s="1"/>
  <c r="A559" i="3"/>
  <c r="Y559" i="3"/>
  <c r="CY559" i="3"/>
  <c r="CZ559" i="3"/>
  <c r="DA559" i="3"/>
  <c r="DB559" i="3"/>
  <c r="L215" i="10" s="1"/>
  <c r="DC559" i="3"/>
  <c r="Q215" i="10" s="1"/>
  <c r="A560" i="3"/>
  <c r="Y560" i="3"/>
  <c r="CY560" i="3"/>
  <c r="CZ560" i="3"/>
  <c r="DB560" i="3" s="1"/>
  <c r="L214" i="10" s="1"/>
  <c r="DA560" i="3"/>
  <c r="DC560" i="3"/>
  <c r="Q214" i="10" s="1"/>
  <c r="A561" i="3"/>
  <c r="Y561" i="3"/>
  <c r="CY561" i="3"/>
  <c r="CZ561" i="3"/>
  <c r="DB561" i="3" s="1"/>
  <c r="L213" i="10" s="1"/>
  <c r="DA561" i="3"/>
  <c r="DC561" i="3"/>
  <c r="Q213" i="10" s="1"/>
  <c r="A562" i="3"/>
  <c r="Y562" i="3"/>
  <c r="CY562" i="3"/>
  <c r="CZ562" i="3"/>
  <c r="DA562" i="3"/>
  <c r="DB562" i="3"/>
  <c r="L212" i="10" s="1"/>
  <c r="DC562" i="3"/>
  <c r="Q212" i="10" s="1"/>
  <c r="A563" i="3"/>
  <c r="Y563" i="3"/>
  <c r="CY563" i="3"/>
  <c r="CZ563" i="3"/>
  <c r="DB563" i="3" s="1"/>
  <c r="L211" i="10" s="1"/>
  <c r="DA563" i="3"/>
  <c r="DC563" i="3"/>
  <c r="Q211" i="10" s="1"/>
  <c r="A564" i="3"/>
  <c r="Y564" i="3"/>
  <c r="CY564" i="3"/>
  <c r="CZ564" i="3"/>
  <c r="DB564" i="3" s="1"/>
  <c r="L210" i="10" s="1"/>
  <c r="DA564" i="3"/>
  <c r="DC564" i="3"/>
  <c r="Q210" i="10" s="1"/>
  <c r="A565" i="3"/>
  <c r="Y565" i="3"/>
  <c r="CY565" i="3"/>
  <c r="CZ565" i="3"/>
  <c r="DB565" i="3" s="1"/>
  <c r="L209" i="10" s="1"/>
  <c r="DA565" i="3"/>
  <c r="DC565" i="3"/>
  <c r="Q209" i="10" s="1"/>
  <c r="A566" i="3"/>
  <c r="Y566" i="3"/>
  <c r="CY566" i="3"/>
  <c r="CZ566" i="3"/>
  <c r="DB566" i="3" s="1"/>
  <c r="DA566" i="3"/>
  <c r="DC566" i="3"/>
  <c r="A567" i="3"/>
  <c r="Y567" i="3"/>
  <c r="CY567" i="3"/>
  <c r="CZ567" i="3"/>
  <c r="DA567" i="3"/>
  <c r="DB567" i="3"/>
  <c r="DC567" i="3"/>
  <c r="A568" i="3"/>
  <c r="Y568" i="3"/>
  <c r="CY568" i="3"/>
  <c r="CZ568" i="3"/>
  <c r="DB568" i="3" s="1"/>
  <c r="L225" i="10" s="1"/>
  <c r="DA568" i="3"/>
  <c r="DC568" i="3"/>
  <c r="Q225" i="10" s="1"/>
  <c r="A569" i="3"/>
  <c r="Y569" i="3"/>
  <c r="CY569" i="3"/>
  <c r="CZ569" i="3"/>
  <c r="DB569" i="3" s="1"/>
  <c r="L224" i="10" s="1"/>
  <c r="DA569" i="3"/>
  <c r="DC569" i="3"/>
  <c r="Q224" i="10" s="1"/>
  <c r="A570" i="3"/>
  <c r="Y570" i="3"/>
  <c r="CY570" i="3"/>
  <c r="CZ570" i="3"/>
  <c r="DB570" i="3" s="1"/>
  <c r="L223" i="10" s="1"/>
  <c r="DA570" i="3"/>
  <c r="DC570" i="3"/>
  <c r="Q223" i="10" s="1"/>
  <c r="A571" i="3"/>
  <c r="Y571" i="3"/>
  <c r="CY571" i="3"/>
  <c r="CZ571" i="3"/>
  <c r="DB571" i="3" s="1"/>
  <c r="L222" i="10" s="1"/>
  <c r="DA571" i="3"/>
  <c r="DC571" i="3"/>
  <c r="Q222" i="10" s="1"/>
  <c r="A572" i="3"/>
  <c r="Y572" i="3"/>
  <c r="CY572" i="3"/>
  <c r="CZ572" i="3"/>
  <c r="DA572" i="3"/>
  <c r="DB572" i="3"/>
  <c r="L221" i="10" s="1"/>
  <c r="DC572" i="3"/>
  <c r="Q221" i="10" s="1"/>
  <c r="A573" i="3"/>
  <c r="Y573" i="3"/>
  <c r="CY573" i="3"/>
  <c r="CZ573" i="3"/>
  <c r="DB573" i="3" s="1"/>
  <c r="L220" i="10" s="1"/>
  <c r="DA573" i="3"/>
  <c r="DC573" i="3"/>
  <c r="Q220" i="10" s="1"/>
  <c r="A574" i="3"/>
  <c r="Y574" i="3"/>
  <c r="CY574" i="3"/>
  <c r="CZ574" i="3"/>
  <c r="DB574" i="3" s="1"/>
  <c r="L219" i="10" s="1"/>
  <c r="DA574" i="3"/>
  <c r="DC574" i="3"/>
  <c r="Q219" i="10" s="1"/>
  <c r="A575" i="3"/>
  <c r="Y575" i="3"/>
  <c r="CY575" i="3"/>
  <c r="CZ575" i="3"/>
  <c r="DB575" i="3" s="1"/>
  <c r="DA575" i="3"/>
  <c r="DC575" i="3"/>
  <c r="A576" i="3"/>
  <c r="Y576" i="3"/>
  <c r="CY576" i="3"/>
  <c r="CZ576" i="3"/>
  <c r="DA576" i="3"/>
  <c r="DB576" i="3"/>
  <c r="DC576" i="3"/>
  <c r="A577" i="3"/>
  <c r="Y577" i="3"/>
  <c r="CY577" i="3"/>
  <c r="CZ577" i="3"/>
  <c r="DB577" i="3" s="1"/>
  <c r="DA577" i="3"/>
  <c r="DC577" i="3"/>
  <c r="A578" i="3"/>
  <c r="Y578" i="3"/>
  <c r="CY578" i="3"/>
  <c r="CZ578" i="3"/>
  <c r="DB578" i="3" s="1"/>
  <c r="DA578" i="3"/>
  <c r="DC578" i="3"/>
  <c r="A579" i="3"/>
  <c r="Y579" i="3"/>
  <c r="CY579" i="3"/>
  <c r="CZ579" i="3"/>
  <c r="DB579" i="3" s="1"/>
  <c r="L229" i="10" s="1"/>
  <c r="DA579" i="3"/>
  <c r="DC579" i="3"/>
  <c r="Q229" i="10" s="1"/>
  <c r="A580" i="3"/>
  <c r="Y580" i="3"/>
  <c r="CY580" i="3"/>
  <c r="CZ580" i="3"/>
  <c r="DA580" i="3"/>
  <c r="DB580" i="3"/>
  <c r="L228" i="10" s="1"/>
  <c r="DC580" i="3"/>
  <c r="Q228" i="10" s="1"/>
  <c r="A581" i="3"/>
  <c r="Y581" i="3"/>
  <c r="CY581" i="3"/>
  <c r="CZ581" i="3"/>
  <c r="DB581" i="3" s="1"/>
  <c r="DA581" i="3"/>
  <c r="DC581" i="3"/>
  <c r="A582" i="3"/>
  <c r="Y582" i="3"/>
  <c r="CY582" i="3"/>
  <c r="CZ582" i="3"/>
  <c r="DA582" i="3"/>
  <c r="DB582" i="3"/>
  <c r="DC582" i="3"/>
  <c r="A583" i="3"/>
  <c r="Y583" i="3"/>
  <c r="CY583" i="3"/>
  <c r="CZ583" i="3"/>
  <c r="DB583" i="3" s="1"/>
  <c r="DA583" i="3"/>
  <c r="DC583" i="3"/>
  <c r="A584" i="3"/>
  <c r="Y584" i="3"/>
  <c r="CY584" i="3"/>
  <c r="CZ584" i="3"/>
  <c r="DB584" i="3" s="1"/>
  <c r="DA584" i="3"/>
  <c r="DC584" i="3"/>
  <c r="A585" i="3"/>
  <c r="Y585" i="3"/>
  <c r="CY585" i="3"/>
  <c r="CZ585" i="3"/>
  <c r="DB585" i="3" s="1"/>
  <c r="DA585" i="3"/>
  <c r="DC585" i="3"/>
  <c r="A586" i="3"/>
  <c r="Y586" i="3"/>
  <c r="CY586" i="3"/>
  <c r="CZ586" i="3"/>
  <c r="DB586" i="3" s="1"/>
  <c r="DA586" i="3"/>
  <c r="DC586" i="3"/>
  <c r="A587" i="3"/>
  <c r="Y587" i="3"/>
  <c r="CY587" i="3"/>
  <c r="CZ587" i="3"/>
  <c r="DA587" i="3"/>
  <c r="DB587" i="3"/>
  <c r="DC587" i="3"/>
  <c r="A588" i="3"/>
  <c r="Y588" i="3"/>
  <c r="CY588" i="3"/>
  <c r="CZ588" i="3"/>
  <c r="DB588" i="3" s="1"/>
  <c r="DA588" i="3"/>
  <c r="DC588" i="3"/>
  <c r="A589" i="3"/>
  <c r="Y589" i="3"/>
  <c r="CY589" i="3"/>
  <c r="CZ589" i="3"/>
  <c r="DB589" i="3" s="1"/>
  <c r="DA589" i="3"/>
  <c r="DC589" i="3"/>
  <c r="A590" i="3"/>
  <c r="Y590" i="3"/>
  <c r="CY590" i="3"/>
  <c r="CZ590" i="3"/>
  <c r="DB590" i="3" s="1"/>
  <c r="DA590" i="3"/>
  <c r="DC590" i="3"/>
  <c r="A591" i="3"/>
  <c r="Y591" i="3"/>
  <c r="CY591" i="3"/>
  <c r="CZ591" i="3"/>
  <c r="DB591" i="3" s="1"/>
  <c r="DA591" i="3"/>
  <c r="DC591" i="3"/>
  <c r="A592" i="3"/>
  <c r="Y592" i="3"/>
  <c r="CY592" i="3"/>
  <c r="CZ592" i="3"/>
  <c r="DB592" i="3" s="1"/>
  <c r="L234" i="10" s="1"/>
  <c r="DA592" i="3"/>
  <c r="DC592" i="3"/>
  <c r="Q234" i="10" s="1"/>
  <c r="A593" i="3"/>
  <c r="Y593" i="3"/>
  <c r="CY593" i="3"/>
  <c r="CZ593" i="3"/>
  <c r="DB593" i="3" s="1"/>
  <c r="L233" i="10" s="1"/>
  <c r="DA593" i="3"/>
  <c r="DC593" i="3"/>
  <c r="Q233" i="10" s="1"/>
  <c r="A594" i="3"/>
  <c r="Y594" i="3"/>
  <c r="CY594" i="3"/>
  <c r="CZ594" i="3"/>
  <c r="DB594" i="3" s="1"/>
  <c r="DA594" i="3"/>
  <c r="DC594" i="3"/>
  <c r="A595" i="3"/>
  <c r="Y595" i="3"/>
  <c r="CY595" i="3"/>
  <c r="CZ595" i="3"/>
  <c r="DB595" i="3" s="1"/>
  <c r="DA595" i="3"/>
  <c r="DC595" i="3"/>
  <c r="A596" i="3"/>
  <c r="Y596" i="3"/>
  <c r="CY596" i="3"/>
  <c r="CZ596" i="3"/>
  <c r="DA596" i="3"/>
  <c r="DB596" i="3"/>
  <c r="DC596" i="3"/>
  <c r="A597" i="3"/>
  <c r="Y597" i="3"/>
  <c r="CY597" i="3"/>
  <c r="CZ597" i="3"/>
  <c r="DB597" i="3" s="1"/>
  <c r="DA597" i="3"/>
  <c r="DC597" i="3"/>
  <c r="A598" i="3"/>
  <c r="Y598" i="3"/>
  <c r="CY598" i="3"/>
  <c r="CZ598" i="3"/>
  <c r="DB598" i="3" s="1"/>
  <c r="DA598" i="3"/>
  <c r="DC598" i="3"/>
  <c r="A599" i="3"/>
  <c r="Y599" i="3"/>
  <c r="CY599" i="3"/>
  <c r="CZ599" i="3"/>
  <c r="DB599" i="3" s="1"/>
  <c r="DA599" i="3"/>
  <c r="DC599" i="3"/>
  <c r="A600" i="3"/>
  <c r="Y600" i="3"/>
  <c r="CY600" i="3"/>
  <c r="CZ600" i="3"/>
  <c r="DB600" i="3" s="1"/>
  <c r="DA600" i="3"/>
  <c r="DC600" i="3"/>
  <c r="A601" i="3"/>
  <c r="Y601" i="3"/>
  <c r="CY601" i="3"/>
  <c r="CZ601" i="3"/>
  <c r="DB601" i="3" s="1"/>
  <c r="DA601" i="3"/>
  <c r="DC601" i="3"/>
  <c r="A602" i="3"/>
  <c r="Y602" i="3"/>
  <c r="CY602" i="3"/>
  <c r="CZ602" i="3"/>
  <c r="DA602" i="3"/>
  <c r="DB602" i="3"/>
  <c r="DC602" i="3"/>
  <c r="A603" i="3"/>
  <c r="Y603" i="3"/>
  <c r="CY603" i="3"/>
  <c r="CZ603" i="3"/>
  <c r="DB603" i="3" s="1"/>
  <c r="DA603" i="3"/>
  <c r="DC603" i="3"/>
  <c r="A604" i="3"/>
  <c r="Y604" i="3"/>
  <c r="CY604" i="3"/>
  <c r="CZ604" i="3"/>
  <c r="DB604" i="3" s="1"/>
  <c r="DA604" i="3"/>
  <c r="DC604" i="3"/>
  <c r="A605" i="3"/>
  <c r="Y605" i="3"/>
  <c r="CY605" i="3"/>
  <c r="CZ605" i="3"/>
  <c r="DB605" i="3" s="1"/>
  <c r="L239" i="10" s="1"/>
  <c r="DA605" i="3"/>
  <c r="DC605" i="3"/>
  <c r="Q239" i="10" s="1"/>
  <c r="A606" i="3"/>
  <c r="Y606" i="3"/>
  <c r="CY606" i="3"/>
  <c r="CZ606" i="3"/>
  <c r="DB606" i="3" s="1"/>
  <c r="L238" i="10" s="1"/>
  <c r="DA606" i="3"/>
  <c r="DC606" i="3"/>
  <c r="Q238" i="10" s="1"/>
  <c r="A607" i="3"/>
  <c r="Y607" i="3"/>
  <c r="CY607" i="3"/>
  <c r="CZ607" i="3"/>
  <c r="DB607" i="3" s="1"/>
  <c r="DA607" i="3"/>
  <c r="DC607" i="3"/>
  <c r="A608" i="3"/>
  <c r="Y608" i="3"/>
  <c r="CY608" i="3"/>
  <c r="CZ608" i="3"/>
  <c r="DA608" i="3"/>
  <c r="DB608" i="3"/>
  <c r="DC608" i="3"/>
  <c r="A609" i="3"/>
  <c r="Y609" i="3"/>
  <c r="CY609" i="3"/>
  <c r="CZ609" i="3"/>
  <c r="DB609" i="3" s="1"/>
  <c r="DA609" i="3"/>
  <c r="DC609" i="3"/>
  <c r="A610" i="3"/>
  <c r="Y610" i="3"/>
  <c r="CY610" i="3"/>
  <c r="CZ610" i="3"/>
  <c r="DB610" i="3" s="1"/>
  <c r="DA610" i="3"/>
  <c r="DC610" i="3"/>
  <c r="A611" i="3"/>
  <c r="Y611" i="3"/>
  <c r="CY611" i="3"/>
  <c r="CZ611" i="3"/>
  <c r="DA611" i="3"/>
  <c r="DB611" i="3"/>
  <c r="DC611" i="3"/>
  <c r="A612" i="3"/>
  <c r="Y612" i="3"/>
  <c r="CY612" i="3"/>
  <c r="CZ612" i="3"/>
  <c r="DB612" i="3" s="1"/>
  <c r="DA612" i="3"/>
  <c r="DC612" i="3"/>
  <c r="A613" i="3"/>
  <c r="Y613" i="3"/>
  <c r="CY613" i="3"/>
  <c r="CZ613" i="3"/>
  <c r="DB613" i="3" s="1"/>
  <c r="DA613" i="3"/>
  <c r="DC613" i="3"/>
  <c r="A614" i="3"/>
  <c r="Y614" i="3"/>
  <c r="CY614" i="3"/>
  <c r="CZ614" i="3"/>
  <c r="DB614" i="3" s="1"/>
  <c r="DA614" i="3"/>
  <c r="DC614" i="3"/>
  <c r="A615" i="3"/>
  <c r="Y615" i="3"/>
  <c r="CY615" i="3"/>
  <c r="CZ615" i="3"/>
  <c r="DB615" i="3" s="1"/>
  <c r="DA615" i="3"/>
  <c r="DC615" i="3"/>
  <c r="A616" i="3"/>
  <c r="Y616" i="3"/>
  <c r="CY616" i="3"/>
  <c r="CZ616" i="3"/>
  <c r="DB616" i="3" s="1"/>
  <c r="DA616" i="3"/>
  <c r="DC616" i="3"/>
  <c r="A617" i="3"/>
  <c r="Y617" i="3"/>
  <c r="CY617" i="3"/>
  <c r="CZ617" i="3"/>
  <c r="DA617" i="3"/>
  <c r="DB617" i="3"/>
  <c r="DC617" i="3"/>
  <c r="A618" i="3"/>
  <c r="Y618" i="3"/>
  <c r="CY618" i="3"/>
  <c r="CZ618" i="3"/>
  <c r="DB618" i="3" s="1"/>
  <c r="L244" i="10" s="1"/>
  <c r="DA618" i="3"/>
  <c r="DC618" i="3"/>
  <c r="Q244" i="10" s="1"/>
  <c r="A619" i="3"/>
  <c r="Y619" i="3"/>
  <c r="CY619" i="3"/>
  <c r="CZ619" i="3"/>
  <c r="DB619" i="3" s="1"/>
  <c r="L243" i="10" s="1"/>
  <c r="DA619" i="3"/>
  <c r="DC619" i="3"/>
  <c r="Q243" i="10" s="1"/>
  <c r="A620" i="3"/>
  <c r="Y620" i="3"/>
  <c r="CY620" i="3"/>
  <c r="CZ620" i="3"/>
  <c r="DA620" i="3"/>
  <c r="DB620" i="3"/>
  <c r="DC620" i="3"/>
  <c r="A621" i="3"/>
  <c r="Y621" i="3"/>
  <c r="CY621" i="3"/>
  <c r="CZ621" i="3"/>
  <c r="DB621" i="3" s="1"/>
  <c r="DA621" i="3"/>
  <c r="DC621" i="3"/>
  <c r="A622" i="3"/>
  <c r="Y622" i="3"/>
  <c r="CY622" i="3"/>
  <c r="CZ622" i="3"/>
  <c r="DA622" i="3"/>
  <c r="DB622" i="3"/>
  <c r="DC622" i="3"/>
  <c r="A623" i="3"/>
  <c r="Y623" i="3"/>
  <c r="CY623" i="3"/>
  <c r="CZ623" i="3"/>
  <c r="DB623" i="3" s="1"/>
  <c r="DA623" i="3"/>
  <c r="DC623" i="3"/>
  <c r="A624" i="3"/>
  <c r="Y624" i="3"/>
  <c r="CY624" i="3"/>
  <c r="CZ624" i="3"/>
  <c r="DB624" i="3" s="1"/>
  <c r="DA624" i="3"/>
  <c r="DC624" i="3"/>
  <c r="A625" i="3"/>
  <c r="Y625" i="3"/>
  <c r="CY625" i="3"/>
  <c r="CZ625" i="3"/>
  <c r="DB625" i="3" s="1"/>
  <c r="DA625" i="3"/>
  <c r="DC625" i="3"/>
  <c r="A626" i="3"/>
  <c r="Y626" i="3"/>
  <c r="CY626" i="3"/>
  <c r="CZ626" i="3"/>
  <c r="DB626" i="3" s="1"/>
  <c r="DA626" i="3"/>
  <c r="DC626" i="3"/>
  <c r="A627" i="3"/>
  <c r="Y627" i="3"/>
  <c r="CY627" i="3"/>
  <c r="CZ627" i="3"/>
  <c r="DB627" i="3" s="1"/>
  <c r="DA627" i="3"/>
  <c r="DC627" i="3"/>
  <c r="A628" i="3"/>
  <c r="Y628" i="3"/>
  <c r="CY628" i="3"/>
  <c r="CZ628" i="3"/>
  <c r="DA628" i="3"/>
  <c r="DB628" i="3"/>
  <c r="DC628" i="3"/>
  <c r="A629" i="3"/>
  <c r="Y629" i="3"/>
  <c r="CY629" i="3"/>
  <c r="CZ629" i="3"/>
  <c r="DB629" i="3" s="1"/>
  <c r="DA629" i="3"/>
  <c r="DC629" i="3"/>
  <c r="A630" i="3"/>
  <c r="Y630" i="3"/>
  <c r="CY630" i="3"/>
  <c r="CZ630" i="3"/>
  <c r="DB630" i="3" s="1"/>
  <c r="DA630" i="3"/>
  <c r="DC630" i="3"/>
  <c r="A631" i="3"/>
  <c r="Y631" i="3"/>
  <c r="CY631" i="3"/>
  <c r="CZ631" i="3"/>
  <c r="DB631" i="3" s="1"/>
  <c r="L249" i="10" s="1"/>
  <c r="DA631" i="3"/>
  <c r="DC631" i="3"/>
  <c r="Q249" i="10" s="1"/>
  <c r="A632" i="3"/>
  <c r="Y632" i="3"/>
  <c r="CY632" i="3"/>
  <c r="CZ632" i="3"/>
  <c r="DB632" i="3" s="1"/>
  <c r="L248" i="10" s="1"/>
  <c r="DA632" i="3"/>
  <c r="DC632" i="3"/>
  <c r="Q248" i="10" s="1"/>
  <c r="A633" i="3"/>
  <c r="Y633" i="3"/>
  <c r="CY633" i="3"/>
  <c r="CZ633" i="3"/>
  <c r="DB633" i="3" s="1"/>
  <c r="DA633" i="3"/>
  <c r="DC633" i="3"/>
  <c r="A634" i="3"/>
  <c r="Y634" i="3"/>
  <c r="CY634" i="3"/>
  <c r="CZ634" i="3"/>
  <c r="DB634" i="3" s="1"/>
  <c r="DA634" i="3"/>
  <c r="DC634" i="3"/>
  <c r="A635" i="3"/>
  <c r="Y635" i="3"/>
  <c r="CY635" i="3"/>
  <c r="CZ635" i="3"/>
  <c r="DB635" i="3" s="1"/>
  <c r="DA635" i="3"/>
  <c r="DC635" i="3"/>
  <c r="A636" i="3"/>
  <c r="Y636" i="3"/>
  <c r="CY636" i="3"/>
  <c r="CZ636" i="3"/>
  <c r="DB636" i="3" s="1"/>
  <c r="DA636" i="3"/>
  <c r="DC636" i="3"/>
  <c r="A637" i="3"/>
  <c r="Y637" i="3"/>
  <c r="CY637" i="3"/>
  <c r="CZ637" i="3"/>
  <c r="DB637" i="3" s="1"/>
  <c r="DA637" i="3"/>
  <c r="DC637" i="3"/>
  <c r="A638" i="3"/>
  <c r="Y638" i="3"/>
  <c r="CY638" i="3"/>
  <c r="CZ638" i="3"/>
  <c r="DB638" i="3" s="1"/>
  <c r="DA638" i="3"/>
  <c r="DC638" i="3"/>
  <c r="A639" i="3"/>
  <c r="Y639" i="3"/>
  <c r="CY639" i="3"/>
  <c r="CZ639" i="3"/>
  <c r="DA639" i="3"/>
  <c r="DB639" i="3"/>
  <c r="DC639" i="3"/>
  <c r="A640" i="3"/>
  <c r="Y640" i="3"/>
  <c r="CY640" i="3"/>
  <c r="CZ640" i="3"/>
  <c r="DB640" i="3" s="1"/>
  <c r="DA640" i="3"/>
  <c r="DC640" i="3"/>
  <c r="A641" i="3"/>
  <c r="Y641" i="3"/>
  <c r="CY641" i="3"/>
  <c r="CZ641" i="3"/>
  <c r="DB641" i="3" s="1"/>
  <c r="DA641" i="3"/>
  <c r="DC641" i="3"/>
  <c r="A642" i="3"/>
  <c r="Y642" i="3"/>
  <c r="CY642" i="3"/>
  <c r="CZ642" i="3"/>
  <c r="DB642" i="3" s="1"/>
  <c r="DA642" i="3"/>
  <c r="DC642" i="3"/>
  <c r="A643" i="3"/>
  <c r="Y643" i="3"/>
  <c r="CY643" i="3"/>
  <c r="CZ643" i="3"/>
  <c r="DB643" i="3" s="1"/>
  <c r="DA643" i="3"/>
  <c r="DC643" i="3"/>
  <c r="A644" i="3"/>
  <c r="Y644" i="3"/>
  <c r="CY644" i="3"/>
  <c r="CZ644" i="3"/>
  <c r="DA644" i="3"/>
  <c r="DB644" i="3"/>
  <c r="L254" i="10" s="1"/>
  <c r="DC644" i="3"/>
  <c r="Q254" i="10" s="1"/>
  <c r="A645" i="3"/>
  <c r="Y645" i="3"/>
  <c r="I253" i="10" s="1"/>
  <c r="D304" i="9" s="1"/>
  <c r="CY645" i="3"/>
  <c r="CZ645" i="3"/>
  <c r="DB645" i="3" s="1"/>
  <c r="L253" i="10" s="1"/>
  <c r="DA645" i="3"/>
  <c r="DC645" i="3"/>
  <c r="Q253" i="10" s="1"/>
  <c r="A646" i="3"/>
  <c r="Y646" i="3"/>
  <c r="CY646" i="3"/>
  <c r="CZ646" i="3"/>
  <c r="DA646" i="3"/>
  <c r="DB646" i="3"/>
  <c r="DC646" i="3"/>
  <c r="A647" i="3"/>
  <c r="Y647" i="3"/>
  <c r="CY647" i="3"/>
  <c r="CZ647" i="3"/>
  <c r="DB647" i="3" s="1"/>
  <c r="DA647" i="3"/>
  <c r="DC647" i="3"/>
  <c r="A648" i="3"/>
  <c r="Y648" i="3"/>
  <c r="CY648" i="3"/>
  <c r="CZ648" i="3"/>
  <c r="DB648" i="3" s="1"/>
  <c r="DA648" i="3"/>
  <c r="DC648" i="3"/>
  <c r="A649" i="3"/>
  <c r="Y649" i="3"/>
  <c r="CY649" i="3"/>
  <c r="CZ649" i="3"/>
  <c r="DB649" i="3" s="1"/>
  <c r="DA649" i="3"/>
  <c r="DC649" i="3"/>
  <c r="A650" i="3"/>
  <c r="Y650" i="3"/>
  <c r="CY650" i="3"/>
  <c r="CZ650" i="3"/>
  <c r="DB650" i="3" s="1"/>
  <c r="DA650" i="3"/>
  <c r="DC650" i="3"/>
  <c r="A651" i="3"/>
  <c r="Y651" i="3"/>
  <c r="CY651" i="3"/>
  <c r="CZ651" i="3"/>
  <c r="DB651" i="3" s="1"/>
  <c r="DA651" i="3"/>
  <c r="DC651" i="3"/>
  <c r="A652" i="3"/>
  <c r="Y652" i="3"/>
  <c r="CY652" i="3"/>
  <c r="CZ652" i="3"/>
  <c r="DB652" i="3" s="1"/>
  <c r="DA652" i="3"/>
  <c r="DC652" i="3"/>
  <c r="A653" i="3"/>
  <c r="Y653" i="3"/>
  <c r="CY653" i="3"/>
  <c r="CZ653" i="3"/>
  <c r="DB653" i="3" s="1"/>
  <c r="DA653" i="3"/>
  <c r="DC653" i="3"/>
  <c r="A654" i="3"/>
  <c r="Y654" i="3"/>
  <c r="CY654" i="3"/>
  <c r="CZ654" i="3"/>
  <c r="DA654" i="3"/>
  <c r="DB654" i="3"/>
  <c r="DC654" i="3"/>
  <c r="A655" i="3"/>
  <c r="Y655" i="3"/>
  <c r="CY655" i="3"/>
  <c r="CZ655" i="3"/>
  <c r="DA655" i="3"/>
  <c r="DB655" i="3"/>
  <c r="DC655" i="3"/>
  <c r="A656" i="3"/>
  <c r="Y656" i="3"/>
  <c r="CY656" i="3"/>
  <c r="CZ656" i="3"/>
  <c r="DB656" i="3" s="1"/>
  <c r="DA656" i="3"/>
  <c r="DC656" i="3"/>
  <c r="A657" i="3"/>
  <c r="Y657" i="3"/>
  <c r="CY657" i="3"/>
  <c r="CZ657" i="3"/>
  <c r="DB657" i="3" s="1"/>
  <c r="L259" i="10" s="1"/>
  <c r="DA657" i="3"/>
  <c r="DC657" i="3"/>
  <c r="Q259" i="10" s="1"/>
  <c r="A658" i="3"/>
  <c r="Y658" i="3"/>
  <c r="CY658" i="3"/>
  <c r="CZ658" i="3"/>
  <c r="DA658" i="3"/>
  <c r="DB658" i="3"/>
  <c r="L258" i="10" s="1"/>
  <c r="DC658" i="3"/>
  <c r="Q258" i="10" s="1"/>
  <c r="A659" i="3"/>
  <c r="Y659" i="3"/>
  <c r="CY659" i="3"/>
  <c r="CZ659" i="3"/>
  <c r="DB659" i="3" s="1"/>
  <c r="DA659" i="3"/>
  <c r="DC659" i="3"/>
  <c r="A660" i="3"/>
  <c r="Y660" i="3"/>
  <c r="CY660" i="3"/>
  <c r="CZ660" i="3"/>
  <c r="DB660" i="3" s="1"/>
  <c r="DA660" i="3"/>
  <c r="DC660" i="3"/>
  <c r="A661" i="3"/>
  <c r="Y661" i="3"/>
  <c r="CY661" i="3"/>
  <c r="CZ661" i="3"/>
  <c r="DB661" i="3" s="1"/>
  <c r="DA661" i="3"/>
  <c r="DC661" i="3"/>
  <c r="A662" i="3"/>
  <c r="Y662" i="3"/>
  <c r="CY662" i="3"/>
  <c r="CZ662" i="3"/>
  <c r="DB662" i="3" s="1"/>
  <c r="DA662" i="3"/>
  <c r="DC662" i="3"/>
  <c r="A663" i="3"/>
  <c r="Y663" i="3"/>
  <c r="CY663" i="3"/>
  <c r="CZ663" i="3"/>
  <c r="DA663" i="3"/>
  <c r="DB663" i="3"/>
  <c r="DC663" i="3"/>
  <c r="A664" i="3"/>
  <c r="Y664" i="3"/>
  <c r="CY664" i="3"/>
  <c r="CZ664" i="3"/>
  <c r="DB664" i="3" s="1"/>
  <c r="DA664" i="3"/>
  <c r="DC664" i="3"/>
  <c r="A665" i="3"/>
  <c r="Y665" i="3"/>
  <c r="CY665" i="3"/>
  <c r="CZ665" i="3"/>
  <c r="DA665" i="3"/>
  <c r="DB665" i="3"/>
  <c r="DC665" i="3"/>
  <c r="A666" i="3"/>
  <c r="Y666" i="3"/>
  <c r="CY666" i="3"/>
  <c r="CZ666" i="3"/>
  <c r="DB666" i="3" s="1"/>
  <c r="DA666" i="3"/>
  <c r="DC666" i="3"/>
  <c r="A667" i="3"/>
  <c r="Y667" i="3"/>
  <c r="CY667" i="3"/>
  <c r="CZ667" i="3"/>
  <c r="DB667" i="3" s="1"/>
  <c r="DA667" i="3"/>
  <c r="DC667" i="3"/>
  <c r="A668" i="3"/>
  <c r="Y668" i="3"/>
  <c r="CY668" i="3"/>
  <c r="CZ668" i="3"/>
  <c r="DB668" i="3" s="1"/>
  <c r="DA668" i="3"/>
  <c r="DC668" i="3"/>
  <c r="A669" i="3"/>
  <c r="Y669" i="3"/>
  <c r="CY669" i="3"/>
  <c r="CZ669" i="3"/>
  <c r="DB669" i="3" s="1"/>
  <c r="DA669" i="3"/>
  <c r="DC669" i="3"/>
  <c r="A670" i="3"/>
  <c r="Y670" i="3"/>
  <c r="CY670" i="3"/>
  <c r="CZ670" i="3"/>
  <c r="DA670" i="3"/>
  <c r="DB670" i="3"/>
  <c r="L264" i="10" s="1"/>
  <c r="DC670" i="3"/>
  <c r="Q264" i="10" s="1"/>
  <c r="A671" i="3"/>
  <c r="Y671" i="3"/>
  <c r="CY671" i="3"/>
  <c r="CZ671" i="3"/>
  <c r="DB671" i="3" s="1"/>
  <c r="L263" i="10" s="1"/>
  <c r="DA671" i="3"/>
  <c r="DC671" i="3"/>
  <c r="Q263" i="10" s="1"/>
  <c r="A672" i="3"/>
  <c r="Y672" i="3"/>
  <c r="CY672" i="3"/>
  <c r="CZ672" i="3"/>
  <c r="DB672" i="3" s="1"/>
  <c r="DA672" i="3"/>
  <c r="DC672" i="3"/>
  <c r="A673" i="3"/>
  <c r="Y673" i="3"/>
  <c r="CY673" i="3"/>
  <c r="CZ673" i="3"/>
  <c r="DB673" i="3" s="1"/>
  <c r="DA673" i="3"/>
  <c r="DC673" i="3"/>
  <c r="A674" i="3"/>
  <c r="Y674" i="3"/>
  <c r="CY674" i="3"/>
  <c r="CZ674" i="3"/>
  <c r="DA674" i="3"/>
  <c r="DB674" i="3"/>
  <c r="DC674" i="3"/>
  <c r="A675" i="3"/>
  <c r="Y675" i="3"/>
  <c r="CY675" i="3"/>
  <c r="CZ675" i="3"/>
  <c r="DB675" i="3" s="1"/>
  <c r="DA675" i="3"/>
  <c r="DC675" i="3"/>
  <c r="A676" i="3"/>
  <c r="Y676" i="3"/>
  <c r="CY676" i="3"/>
  <c r="CZ676" i="3"/>
  <c r="DA676" i="3"/>
  <c r="DB676" i="3"/>
  <c r="DC676" i="3"/>
  <c r="A677" i="3"/>
  <c r="Y677" i="3"/>
  <c r="CY677" i="3"/>
  <c r="CZ677" i="3"/>
  <c r="DB677" i="3" s="1"/>
  <c r="DA677" i="3"/>
  <c r="DC677" i="3"/>
  <c r="A678" i="3"/>
  <c r="Y678" i="3"/>
  <c r="CY678" i="3"/>
  <c r="CZ678" i="3"/>
  <c r="DB678" i="3" s="1"/>
  <c r="DA678" i="3"/>
  <c r="DC678" i="3"/>
  <c r="A679" i="3"/>
  <c r="Y679" i="3"/>
  <c r="CY679" i="3"/>
  <c r="CZ679" i="3"/>
  <c r="DA679" i="3"/>
  <c r="DB679" i="3"/>
  <c r="DC679" i="3"/>
  <c r="A680" i="3"/>
  <c r="Y680" i="3"/>
  <c r="CY680" i="3"/>
  <c r="CZ680" i="3"/>
  <c r="DA680" i="3"/>
  <c r="DB680" i="3"/>
  <c r="DC680" i="3"/>
  <c r="A681" i="3"/>
  <c r="Y681" i="3"/>
  <c r="CY681" i="3"/>
  <c r="CZ681" i="3"/>
  <c r="DB681" i="3" s="1"/>
  <c r="DA681" i="3"/>
  <c r="DC681" i="3"/>
  <c r="A682" i="3"/>
  <c r="Y682" i="3"/>
  <c r="CY682" i="3"/>
  <c r="CZ682" i="3"/>
  <c r="DB682" i="3" s="1"/>
  <c r="DA682" i="3"/>
  <c r="DC682" i="3"/>
  <c r="A683" i="3"/>
  <c r="Y683" i="3"/>
  <c r="CY683" i="3"/>
  <c r="CZ683" i="3"/>
  <c r="DB683" i="3" s="1"/>
  <c r="L269" i="10" s="1"/>
  <c r="DA683" i="3"/>
  <c r="DC683" i="3"/>
  <c r="Q269" i="10" s="1"/>
  <c r="A684" i="3"/>
  <c r="Y684" i="3"/>
  <c r="CY684" i="3"/>
  <c r="CZ684" i="3"/>
  <c r="DB684" i="3" s="1"/>
  <c r="L268" i="10" s="1"/>
  <c r="DA684" i="3"/>
  <c r="DC684" i="3"/>
  <c r="Q268" i="10" s="1"/>
  <c r="A685" i="3"/>
  <c r="Y685" i="3"/>
  <c r="CY685" i="3"/>
  <c r="CZ685" i="3"/>
  <c r="DB685" i="3" s="1"/>
  <c r="DA685" i="3"/>
  <c r="DC685" i="3"/>
  <c r="A686" i="3"/>
  <c r="Y686" i="3"/>
  <c r="CY686" i="3"/>
  <c r="CZ686" i="3"/>
  <c r="DB686" i="3" s="1"/>
  <c r="DA686" i="3"/>
  <c r="DC686" i="3"/>
  <c r="A687" i="3"/>
  <c r="Y687" i="3"/>
  <c r="CY687" i="3"/>
  <c r="CZ687" i="3"/>
  <c r="DB687" i="3" s="1"/>
  <c r="DA687" i="3"/>
  <c r="DC687" i="3"/>
  <c r="A688" i="3"/>
  <c r="Y688" i="3"/>
  <c r="CY688" i="3"/>
  <c r="CZ688" i="3"/>
  <c r="DB688" i="3" s="1"/>
  <c r="DA688" i="3"/>
  <c r="DC688" i="3"/>
  <c r="A689" i="3"/>
  <c r="Y689" i="3"/>
  <c r="CY689" i="3"/>
  <c r="CZ689" i="3"/>
  <c r="DB689" i="3" s="1"/>
  <c r="DA689" i="3"/>
  <c r="DC689" i="3"/>
  <c r="A690" i="3"/>
  <c r="Y690" i="3"/>
  <c r="CY690" i="3"/>
  <c r="CZ690" i="3"/>
  <c r="DB690" i="3" s="1"/>
  <c r="DA690" i="3"/>
  <c r="DC690" i="3"/>
  <c r="A691" i="3"/>
  <c r="Y691" i="3"/>
  <c r="CY691" i="3"/>
  <c r="CZ691" i="3"/>
  <c r="DB691" i="3" s="1"/>
  <c r="DA691" i="3"/>
  <c r="DC691" i="3"/>
  <c r="A692" i="3"/>
  <c r="Y692" i="3"/>
  <c r="CY692" i="3"/>
  <c r="CZ692" i="3"/>
  <c r="DB692" i="3" s="1"/>
  <c r="DA692" i="3"/>
  <c r="DC692" i="3"/>
  <c r="A693" i="3"/>
  <c r="Y693" i="3"/>
  <c r="CY693" i="3"/>
  <c r="CZ693" i="3"/>
  <c r="DB693" i="3" s="1"/>
  <c r="DA693" i="3"/>
  <c r="DC693" i="3"/>
  <c r="A694" i="3"/>
  <c r="Y694" i="3"/>
  <c r="CY694" i="3"/>
  <c r="CZ694" i="3"/>
  <c r="DA694" i="3"/>
  <c r="DB694" i="3"/>
  <c r="DC694" i="3"/>
  <c r="A695" i="3"/>
  <c r="Y695" i="3"/>
  <c r="CY695" i="3"/>
  <c r="CZ695" i="3"/>
  <c r="DB695" i="3" s="1"/>
  <c r="DA695" i="3"/>
  <c r="DC695" i="3"/>
  <c r="A696" i="3"/>
  <c r="Y696" i="3"/>
  <c r="CY696" i="3"/>
  <c r="CZ696" i="3"/>
  <c r="DB696" i="3" s="1"/>
  <c r="L281" i="10" s="1"/>
  <c r="DA696" i="3"/>
  <c r="DC696" i="3"/>
  <c r="Q281" i="10" s="1"/>
  <c r="A697" i="3"/>
  <c r="Y697" i="3"/>
  <c r="I280" i="10" s="1"/>
  <c r="D323" i="9" s="1"/>
  <c r="CY697" i="3"/>
  <c r="CZ697" i="3"/>
  <c r="DB697" i="3" s="1"/>
  <c r="L280" i="10" s="1"/>
  <c r="DA697" i="3"/>
  <c r="DC697" i="3"/>
  <c r="Q280" i="10" s="1"/>
  <c r="A698" i="3"/>
  <c r="Y698" i="3"/>
  <c r="CY698" i="3"/>
  <c r="CZ698" i="3"/>
  <c r="DB698" i="3" s="1"/>
  <c r="L279" i="10" s="1"/>
  <c r="DA698" i="3"/>
  <c r="DC698" i="3"/>
  <c r="Q279" i="10" s="1"/>
  <c r="A699" i="3"/>
  <c r="Y699" i="3"/>
  <c r="I278" i="10" s="1"/>
  <c r="D326" i="9" s="1"/>
  <c r="CY699" i="3"/>
  <c r="CZ699" i="3"/>
  <c r="DB699" i="3" s="1"/>
  <c r="L278" i="10" s="1"/>
  <c r="DA699" i="3"/>
  <c r="DC699" i="3"/>
  <c r="Q278" i="10" s="1"/>
  <c r="A700" i="3"/>
  <c r="Y700" i="3"/>
  <c r="CY700" i="3"/>
  <c r="CZ700" i="3"/>
  <c r="DB700" i="3" s="1"/>
  <c r="L277" i="10" s="1"/>
  <c r="DA700" i="3"/>
  <c r="DC700" i="3"/>
  <c r="Q277" i="10" s="1"/>
  <c r="A701" i="3"/>
  <c r="Y701" i="3"/>
  <c r="I276" i="10" s="1"/>
  <c r="D328" i="9" s="1"/>
  <c r="CY701" i="3"/>
  <c r="CZ701" i="3"/>
  <c r="DB701" i="3" s="1"/>
  <c r="L276" i="10" s="1"/>
  <c r="DA701" i="3"/>
  <c r="DC701" i="3"/>
  <c r="Q276" i="10" s="1"/>
  <c r="A702" i="3"/>
  <c r="Y702" i="3"/>
  <c r="CY702" i="3"/>
  <c r="CZ702" i="3"/>
  <c r="DA702" i="3"/>
  <c r="DB702" i="3"/>
  <c r="L275" i="10" s="1"/>
  <c r="DC702" i="3"/>
  <c r="Q275" i="10" s="1"/>
  <c r="A703" i="3"/>
  <c r="Y703" i="3"/>
  <c r="CY703" i="3"/>
  <c r="CZ703" i="3"/>
  <c r="DB703" i="3" s="1"/>
  <c r="L274" i="10" s="1"/>
  <c r="DA703" i="3"/>
  <c r="DC703" i="3"/>
  <c r="Q274" i="10" s="1"/>
  <c r="A704" i="3"/>
  <c r="Y704" i="3"/>
  <c r="CY704" i="3"/>
  <c r="CZ704" i="3"/>
  <c r="DB704" i="3" s="1"/>
  <c r="L273" i="10" s="1"/>
  <c r="DA704" i="3"/>
  <c r="DC704" i="3"/>
  <c r="Q273" i="10" s="1"/>
  <c r="A705" i="3"/>
  <c r="Y705" i="3"/>
  <c r="CY705" i="3"/>
  <c r="CZ705" i="3"/>
  <c r="DB705" i="3" s="1"/>
  <c r="L272" i="10" s="1"/>
  <c r="DA705" i="3"/>
  <c r="DC705" i="3"/>
  <c r="Q272" i="10" s="1"/>
  <c r="A706" i="3"/>
  <c r="Y706" i="3"/>
  <c r="CY706" i="3"/>
  <c r="CZ706" i="3"/>
  <c r="DB706" i="3" s="1"/>
  <c r="DA706" i="3"/>
  <c r="DC706" i="3"/>
  <c r="A707" i="3"/>
  <c r="Y707" i="3"/>
  <c r="CY707" i="3"/>
  <c r="CZ707" i="3"/>
  <c r="DA707" i="3"/>
  <c r="DB707" i="3"/>
  <c r="DC707" i="3"/>
  <c r="A708" i="3"/>
  <c r="Y708" i="3"/>
  <c r="CY708" i="3"/>
  <c r="CZ708" i="3"/>
  <c r="DB708" i="3" s="1"/>
  <c r="L288" i="10" s="1"/>
  <c r="DA708" i="3"/>
  <c r="DC708" i="3"/>
  <c r="Q288" i="10" s="1"/>
  <c r="A709" i="3"/>
  <c r="Y709" i="3"/>
  <c r="CY709" i="3"/>
  <c r="CZ709" i="3"/>
  <c r="DB709" i="3" s="1"/>
  <c r="L287" i="10" s="1"/>
  <c r="DA709" i="3"/>
  <c r="DC709" i="3"/>
  <c r="Q287" i="10" s="1"/>
  <c r="A710" i="3"/>
  <c r="Y710" i="3"/>
  <c r="CY710" i="3"/>
  <c r="CZ710" i="3"/>
  <c r="DA710" i="3"/>
  <c r="DB710" i="3"/>
  <c r="L286" i="10" s="1"/>
  <c r="DC710" i="3"/>
  <c r="Q286" i="10" s="1"/>
  <c r="A711" i="3"/>
  <c r="Y711" i="3"/>
  <c r="CY711" i="3"/>
  <c r="CZ711" i="3"/>
  <c r="DB711" i="3" s="1"/>
  <c r="L285" i="10" s="1"/>
  <c r="DA711" i="3"/>
  <c r="DC711" i="3"/>
  <c r="Q285" i="10" s="1"/>
  <c r="A712" i="3"/>
  <c r="Y712" i="3"/>
  <c r="CY712" i="3"/>
  <c r="CZ712" i="3"/>
  <c r="DB712" i="3" s="1"/>
  <c r="L284" i="10" s="1"/>
  <c r="DA712" i="3"/>
  <c r="DC712" i="3"/>
  <c r="Q284" i="10" s="1"/>
  <c r="A713" i="3"/>
  <c r="Y713" i="3"/>
  <c r="CY713" i="3"/>
  <c r="CZ713" i="3"/>
  <c r="DB713" i="3" s="1"/>
  <c r="L283" i="10" s="1"/>
  <c r="DA713" i="3"/>
  <c r="DC713" i="3"/>
  <c r="Q283" i="10" s="1"/>
  <c r="A714" i="3"/>
  <c r="Y714" i="3"/>
  <c r="CY714" i="3"/>
  <c r="CZ714" i="3"/>
  <c r="DB714" i="3" s="1"/>
  <c r="L282" i="10" s="1"/>
  <c r="DA714" i="3"/>
  <c r="DC714" i="3"/>
  <c r="Q282" i="10" s="1"/>
  <c r="A715" i="3"/>
  <c r="Y715" i="3"/>
  <c r="CY715" i="3"/>
  <c r="CZ715" i="3"/>
  <c r="DB715" i="3" s="1"/>
  <c r="DA715" i="3"/>
  <c r="DC715" i="3"/>
  <c r="A716" i="3"/>
  <c r="Y716" i="3"/>
  <c r="CY716" i="3"/>
  <c r="CZ716" i="3"/>
  <c r="DB716" i="3" s="1"/>
  <c r="DA716" i="3"/>
  <c r="DC716" i="3"/>
  <c r="A717" i="3"/>
  <c r="Y717" i="3"/>
  <c r="CY717" i="3"/>
  <c r="CZ717" i="3"/>
  <c r="DA717" i="3"/>
  <c r="DB717" i="3"/>
  <c r="DC717" i="3"/>
  <c r="A718" i="3"/>
  <c r="Y718" i="3"/>
  <c r="CY718" i="3"/>
  <c r="CZ718" i="3"/>
  <c r="DB718" i="3" s="1"/>
  <c r="DA718" i="3"/>
  <c r="DC718" i="3"/>
  <c r="A719" i="3"/>
  <c r="Y719" i="3"/>
  <c r="CY719" i="3"/>
  <c r="CZ719" i="3"/>
  <c r="DA719" i="3"/>
  <c r="DB719" i="3"/>
  <c r="L292" i="10" s="1"/>
  <c r="DC719" i="3"/>
  <c r="Q292" i="10" s="1"/>
  <c r="A720" i="3"/>
  <c r="Y720" i="3"/>
  <c r="CY720" i="3"/>
  <c r="CZ720" i="3"/>
  <c r="DA720" i="3"/>
  <c r="DB720" i="3"/>
  <c r="L291" i="10" s="1"/>
  <c r="DC720" i="3"/>
  <c r="Q291" i="10" s="1"/>
  <c r="A721" i="3"/>
  <c r="Y721" i="3"/>
  <c r="CY721" i="3"/>
  <c r="CZ721" i="3"/>
  <c r="DA721" i="3"/>
  <c r="DB721" i="3"/>
  <c r="DC721" i="3"/>
  <c r="A722" i="3"/>
  <c r="Y722" i="3"/>
  <c r="CY722" i="3"/>
  <c r="CZ722" i="3"/>
  <c r="DB722" i="3" s="1"/>
  <c r="DA722" i="3"/>
  <c r="DC722" i="3"/>
  <c r="A723" i="3"/>
  <c r="Y723" i="3"/>
  <c r="CY723" i="3"/>
  <c r="CZ723" i="3"/>
  <c r="DB723" i="3" s="1"/>
  <c r="DA723" i="3"/>
  <c r="DC723" i="3"/>
  <c r="A724" i="3"/>
  <c r="Y724" i="3"/>
  <c r="CY724" i="3"/>
  <c r="CZ724" i="3"/>
  <c r="DB724" i="3" s="1"/>
  <c r="DA724" i="3"/>
  <c r="DC724" i="3"/>
  <c r="A725" i="3"/>
  <c r="Y725" i="3"/>
  <c r="CY725" i="3"/>
  <c r="CZ725" i="3"/>
  <c r="DB725" i="3" s="1"/>
  <c r="DA725" i="3"/>
  <c r="DC725" i="3"/>
  <c r="A726" i="3"/>
  <c r="Y726" i="3"/>
  <c r="CY726" i="3"/>
  <c r="CZ726" i="3"/>
  <c r="DA726" i="3"/>
  <c r="DB726" i="3"/>
  <c r="DC726" i="3"/>
  <c r="A727" i="3"/>
  <c r="Y727" i="3"/>
  <c r="CY727" i="3"/>
  <c r="CZ727" i="3"/>
  <c r="DB727" i="3" s="1"/>
  <c r="DA727" i="3"/>
  <c r="DC727" i="3"/>
  <c r="A728" i="3"/>
  <c r="Y728" i="3"/>
  <c r="CY728" i="3"/>
  <c r="CZ728" i="3"/>
  <c r="DA728" i="3"/>
  <c r="DB728" i="3"/>
  <c r="DC728" i="3"/>
  <c r="A729" i="3"/>
  <c r="Y729" i="3"/>
  <c r="CY729" i="3"/>
  <c r="CZ729" i="3"/>
  <c r="DB729" i="3" s="1"/>
  <c r="DA729" i="3"/>
  <c r="DC729" i="3"/>
  <c r="A730" i="3"/>
  <c r="Y730" i="3"/>
  <c r="CY730" i="3"/>
  <c r="CZ730" i="3"/>
  <c r="DB730" i="3" s="1"/>
  <c r="DA730" i="3"/>
  <c r="DC730" i="3"/>
  <c r="A731" i="3"/>
  <c r="Y731" i="3"/>
  <c r="CY731" i="3"/>
  <c r="CZ731" i="3"/>
  <c r="DB731" i="3" s="1"/>
  <c r="DA731" i="3"/>
  <c r="DC731" i="3"/>
  <c r="A732" i="3"/>
  <c r="Y732" i="3"/>
  <c r="CY732" i="3"/>
  <c r="CZ732" i="3"/>
  <c r="DB732" i="3" s="1"/>
  <c r="L304" i="10" s="1"/>
  <c r="DA732" i="3"/>
  <c r="DC732" i="3"/>
  <c r="Q304" i="10" s="1"/>
  <c r="A733" i="3"/>
  <c r="Y733" i="3"/>
  <c r="CY733" i="3"/>
  <c r="CZ733" i="3"/>
  <c r="DB733" i="3" s="1"/>
  <c r="L303" i="10" s="1"/>
  <c r="DA733" i="3"/>
  <c r="DC733" i="3"/>
  <c r="Q303" i="10" s="1"/>
  <c r="A734" i="3"/>
  <c r="Y734" i="3"/>
  <c r="CY734" i="3"/>
  <c r="CZ734" i="3"/>
  <c r="DB734" i="3" s="1"/>
  <c r="L302" i="10" s="1"/>
  <c r="DA734" i="3"/>
  <c r="DC734" i="3"/>
  <c r="Q302" i="10" s="1"/>
  <c r="A735" i="3"/>
  <c r="Y735" i="3"/>
  <c r="CY735" i="3"/>
  <c r="CZ735" i="3"/>
  <c r="DB735" i="3" s="1"/>
  <c r="L301" i="10" s="1"/>
  <c r="DA735" i="3"/>
  <c r="DC735" i="3"/>
  <c r="Q301" i="10" s="1"/>
  <c r="A736" i="3"/>
  <c r="Y736" i="3"/>
  <c r="CY736" i="3"/>
  <c r="CZ736" i="3"/>
  <c r="DB736" i="3" s="1"/>
  <c r="L300" i="10" s="1"/>
  <c r="DA736" i="3"/>
  <c r="DC736" i="3"/>
  <c r="Q300" i="10" s="1"/>
  <c r="A737" i="3"/>
  <c r="Y737" i="3"/>
  <c r="CY737" i="3"/>
  <c r="CZ737" i="3"/>
  <c r="DB737" i="3" s="1"/>
  <c r="L299" i="10" s="1"/>
  <c r="DA737" i="3"/>
  <c r="DC737" i="3"/>
  <c r="Q299" i="10" s="1"/>
  <c r="A738" i="3"/>
  <c r="Y738" i="3"/>
  <c r="CY738" i="3"/>
  <c r="CZ738" i="3"/>
  <c r="DB738" i="3" s="1"/>
  <c r="L298" i="10" s="1"/>
  <c r="DA738" i="3"/>
  <c r="DC738" i="3"/>
  <c r="Q298" i="10" s="1"/>
  <c r="A739" i="3"/>
  <c r="Y739" i="3"/>
  <c r="CY739" i="3"/>
  <c r="CZ739" i="3"/>
  <c r="DA739" i="3"/>
  <c r="DB739" i="3"/>
  <c r="L297" i="10" s="1"/>
  <c r="DC739" i="3"/>
  <c r="Q297" i="10" s="1"/>
  <c r="A740" i="3"/>
  <c r="Y740" i="3"/>
  <c r="CY740" i="3"/>
  <c r="CZ740" i="3"/>
  <c r="DB740" i="3" s="1"/>
  <c r="L296" i="10" s="1"/>
  <c r="DA740" i="3"/>
  <c r="DC740" i="3"/>
  <c r="Q296" i="10" s="1"/>
  <c r="A741" i="3"/>
  <c r="Y741" i="3"/>
  <c r="CY741" i="3"/>
  <c r="CZ741" i="3"/>
  <c r="DB741" i="3" s="1"/>
  <c r="L295" i="10" s="1"/>
  <c r="DA741" i="3"/>
  <c r="DC741" i="3"/>
  <c r="Q295" i="10" s="1"/>
  <c r="A742" i="3"/>
  <c r="Y742" i="3"/>
  <c r="CY742" i="3"/>
  <c r="CZ742" i="3"/>
  <c r="DA742" i="3"/>
  <c r="DB742" i="3"/>
  <c r="DC742" i="3"/>
  <c r="A743" i="3"/>
  <c r="Y743" i="3"/>
  <c r="CY743" i="3"/>
  <c r="CZ743" i="3"/>
  <c r="DB743" i="3" s="1"/>
  <c r="DA743" i="3"/>
  <c r="DC743" i="3"/>
  <c r="A744" i="3"/>
  <c r="Y744" i="3"/>
  <c r="CY744" i="3"/>
  <c r="CZ744" i="3"/>
  <c r="DA744" i="3"/>
  <c r="DB744" i="3"/>
  <c r="L311" i="10" s="1"/>
  <c r="DC744" i="3"/>
  <c r="Q311" i="10" s="1"/>
  <c r="A745" i="3"/>
  <c r="Y745" i="3"/>
  <c r="CY745" i="3"/>
  <c r="CZ745" i="3"/>
  <c r="DB745" i="3" s="1"/>
  <c r="L310" i="10" s="1"/>
  <c r="DA745" i="3"/>
  <c r="DC745" i="3"/>
  <c r="Q310" i="10" s="1"/>
  <c r="A746" i="3"/>
  <c r="Y746" i="3"/>
  <c r="CY746" i="3"/>
  <c r="CZ746" i="3"/>
  <c r="DB746" i="3" s="1"/>
  <c r="L309" i="10" s="1"/>
  <c r="DA746" i="3"/>
  <c r="DC746" i="3"/>
  <c r="Q309" i="10" s="1"/>
  <c r="A747" i="3"/>
  <c r="Y747" i="3"/>
  <c r="CY747" i="3"/>
  <c r="CZ747" i="3"/>
  <c r="DB747" i="3" s="1"/>
  <c r="L308" i="10" s="1"/>
  <c r="DA747" i="3"/>
  <c r="DC747" i="3"/>
  <c r="Q308" i="10" s="1"/>
  <c r="A748" i="3"/>
  <c r="Y748" i="3"/>
  <c r="CY748" i="3"/>
  <c r="CZ748" i="3"/>
  <c r="DA748" i="3"/>
  <c r="DB748" i="3"/>
  <c r="L307" i="10" s="1"/>
  <c r="DC748" i="3"/>
  <c r="Q307" i="10" s="1"/>
  <c r="A749" i="3"/>
  <c r="Y749" i="3"/>
  <c r="CY749" i="3"/>
  <c r="CZ749" i="3"/>
  <c r="DB749" i="3" s="1"/>
  <c r="L306" i="10" s="1"/>
  <c r="DA749" i="3"/>
  <c r="DC749" i="3"/>
  <c r="Q306" i="10" s="1"/>
  <c r="A750" i="3"/>
  <c r="Y750" i="3"/>
  <c r="CY750" i="3"/>
  <c r="CZ750" i="3"/>
  <c r="DB750" i="3" s="1"/>
  <c r="L305" i="10" s="1"/>
  <c r="DA750" i="3"/>
  <c r="DC750" i="3"/>
  <c r="Q305" i="10" s="1"/>
  <c r="A751" i="3"/>
  <c r="Y751" i="3"/>
  <c r="CY751" i="3"/>
  <c r="CZ751" i="3"/>
  <c r="DB751" i="3" s="1"/>
  <c r="DA751" i="3"/>
  <c r="DC751" i="3"/>
  <c r="A752" i="3"/>
  <c r="Y752" i="3"/>
  <c r="CY752" i="3"/>
  <c r="CZ752" i="3"/>
  <c r="DB752" i="3" s="1"/>
  <c r="DA752" i="3"/>
  <c r="DC752" i="3"/>
  <c r="A753" i="3"/>
  <c r="Y753" i="3"/>
  <c r="CY753" i="3"/>
  <c r="CZ753" i="3"/>
  <c r="DA753" i="3"/>
  <c r="DB753" i="3"/>
  <c r="DC753" i="3"/>
  <c r="A754" i="3"/>
  <c r="Y754" i="3"/>
  <c r="CY754" i="3"/>
  <c r="CZ754" i="3"/>
  <c r="DB754" i="3" s="1"/>
  <c r="DA754" i="3"/>
  <c r="DC754" i="3"/>
  <c r="A755" i="3"/>
  <c r="Y755" i="3"/>
  <c r="CY755" i="3"/>
  <c r="CZ755" i="3"/>
  <c r="DB755" i="3" s="1"/>
  <c r="DA755" i="3"/>
  <c r="DC755" i="3"/>
  <c r="A756" i="3"/>
  <c r="Y756" i="3"/>
  <c r="CY756" i="3"/>
  <c r="CZ756" i="3"/>
  <c r="DB756" i="3" s="1"/>
  <c r="L315" i="10" s="1"/>
  <c r="DA756" i="3"/>
  <c r="DC756" i="3"/>
  <c r="Q315" i="10" s="1"/>
  <c r="A757" i="3"/>
  <c r="Y757" i="3"/>
  <c r="CY757" i="3"/>
  <c r="CZ757" i="3"/>
  <c r="DB757" i="3" s="1"/>
  <c r="L314" i="10" s="1"/>
  <c r="DA757" i="3"/>
  <c r="DC757" i="3"/>
  <c r="Q314" i="10" s="1"/>
  <c r="A758" i="3"/>
  <c r="Y758" i="3"/>
  <c r="CY758" i="3"/>
  <c r="CZ758" i="3"/>
  <c r="DB758" i="3" s="1"/>
  <c r="DA758" i="3"/>
  <c r="DC758" i="3"/>
  <c r="A759" i="3"/>
  <c r="Y759" i="3"/>
  <c r="CY759" i="3"/>
  <c r="CZ759" i="3"/>
  <c r="DA759" i="3"/>
  <c r="DB759" i="3"/>
  <c r="DC759" i="3"/>
  <c r="A760" i="3"/>
  <c r="Y760" i="3"/>
  <c r="CY760" i="3"/>
  <c r="CZ760" i="3"/>
  <c r="DB760" i="3" s="1"/>
  <c r="DA760" i="3"/>
  <c r="DC760" i="3"/>
  <c r="A761" i="3"/>
  <c r="Y761" i="3"/>
  <c r="CY761" i="3"/>
  <c r="CZ761" i="3"/>
  <c r="DA761" i="3"/>
  <c r="DB761" i="3"/>
  <c r="DC761" i="3"/>
  <c r="A762" i="3"/>
  <c r="Y762" i="3"/>
  <c r="CY762" i="3"/>
  <c r="CZ762" i="3"/>
  <c r="DB762" i="3" s="1"/>
  <c r="DA762" i="3"/>
  <c r="DC762" i="3"/>
  <c r="A763" i="3"/>
  <c r="Y763" i="3"/>
  <c r="CY763" i="3"/>
  <c r="CZ763" i="3"/>
  <c r="DB763" i="3" s="1"/>
  <c r="DA763" i="3"/>
  <c r="DC763" i="3"/>
  <c r="A764" i="3"/>
  <c r="Y764" i="3"/>
  <c r="CY764" i="3"/>
  <c r="CZ764" i="3"/>
  <c r="DB764" i="3" s="1"/>
  <c r="DA764" i="3"/>
  <c r="DC764" i="3"/>
  <c r="A765" i="3"/>
  <c r="Y765" i="3"/>
  <c r="CY765" i="3"/>
  <c r="CZ765" i="3"/>
  <c r="DB765" i="3" s="1"/>
  <c r="DA765" i="3"/>
  <c r="DC765" i="3"/>
  <c r="A766" i="3"/>
  <c r="Y766" i="3"/>
  <c r="CY766" i="3"/>
  <c r="CZ766" i="3"/>
  <c r="DB766" i="3" s="1"/>
  <c r="DA766" i="3"/>
  <c r="DC766" i="3"/>
  <c r="A767" i="3"/>
  <c r="Y767" i="3"/>
  <c r="CY767" i="3"/>
  <c r="CZ767" i="3"/>
  <c r="DB767" i="3" s="1"/>
  <c r="DA767" i="3"/>
  <c r="DC767" i="3"/>
  <c r="A768" i="3"/>
  <c r="Y768" i="3"/>
  <c r="CY768" i="3"/>
  <c r="CZ768" i="3"/>
  <c r="DB768" i="3" s="1"/>
  <c r="DA768" i="3"/>
  <c r="DC768" i="3"/>
  <c r="A769" i="3"/>
  <c r="Y769" i="3"/>
  <c r="CY769" i="3"/>
  <c r="CZ769" i="3"/>
  <c r="DA769" i="3"/>
  <c r="DB769" i="3"/>
  <c r="L320" i="10" s="1"/>
  <c r="DC769" i="3"/>
  <c r="Q320" i="10" s="1"/>
  <c r="A770" i="3"/>
  <c r="Y770" i="3"/>
  <c r="CY770" i="3"/>
  <c r="CZ770" i="3"/>
  <c r="DB770" i="3" s="1"/>
  <c r="L319" i="10" s="1"/>
  <c r="DA770" i="3"/>
  <c r="DC770" i="3"/>
  <c r="Q319" i="10" s="1"/>
  <c r="A771" i="3"/>
  <c r="Y771" i="3"/>
  <c r="CY771" i="3"/>
  <c r="CZ771" i="3"/>
  <c r="DB771" i="3" s="1"/>
  <c r="DA771" i="3"/>
  <c r="DC771" i="3"/>
  <c r="A772" i="3"/>
  <c r="Y772" i="3"/>
  <c r="CY772" i="3"/>
  <c r="CZ772" i="3"/>
  <c r="DB772" i="3" s="1"/>
  <c r="DA772" i="3"/>
  <c r="DC772" i="3"/>
  <c r="A773" i="3"/>
  <c r="Y773" i="3"/>
  <c r="CY773" i="3"/>
  <c r="CZ773" i="3"/>
  <c r="DB773" i="3" s="1"/>
  <c r="DA773" i="3"/>
  <c r="DC773" i="3"/>
  <c r="A774" i="3"/>
  <c r="Y774" i="3"/>
  <c r="CY774" i="3"/>
  <c r="CZ774" i="3"/>
  <c r="DB774" i="3" s="1"/>
  <c r="DA774" i="3"/>
  <c r="DC774" i="3"/>
  <c r="A775" i="3"/>
  <c r="Y775" i="3"/>
  <c r="CX775" i="3" s="1"/>
  <c r="CY775" i="3"/>
  <c r="CZ775" i="3"/>
  <c r="DA775" i="3"/>
  <c r="DB775" i="3"/>
  <c r="DC775" i="3"/>
  <c r="A776" i="3"/>
  <c r="Y776" i="3"/>
  <c r="CY776" i="3"/>
  <c r="CZ776" i="3"/>
  <c r="DA776" i="3"/>
  <c r="DB776" i="3"/>
  <c r="DC776" i="3"/>
  <c r="A777" i="3"/>
  <c r="Y777" i="3"/>
  <c r="CY777" i="3"/>
  <c r="CZ777" i="3"/>
  <c r="DB777" i="3" s="1"/>
  <c r="DA777" i="3"/>
  <c r="DC777" i="3"/>
  <c r="A778" i="3"/>
  <c r="Y778" i="3"/>
  <c r="CY778" i="3"/>
  <c r="CZ778" i="3"/>
  <c r="DB778" i="3" s="1"/>
  <c r="DA778" i="3"/>
  <c r="DC778" i="3"/>
  <c r="A779" i="3"/>
  <c r="Y779" i="3"/>
  <c r="CY779" i="3"/>
  <c r="CZ779" i="3"/>
  <c r="DA779" i="3"/>
  <c r="DB779" i="3"/>
  <c r="DC779" i="3"/>
  <c r="A780" i="3"/>
  <c r="Y780" i="3"/>
  <c r="CY780" i="3"/>
  <c r="CZ780" i="3"/>
  <c r="DB780" i="3" s="1"/>
  <c r="DA780" i="3"/>
  <c r="DC780" i="3"/>
  <c r="A781" i="3"/>
  <c r="Y781" i="3"/>
  <c r="CY781" i="3"/>
  <c r="CZ781" i="3"/>
  <c r="DA781" i="3"/>
  <c r="DB781" i="3"/>
  <c r="DC781" i="3"/>
  <c r="A782" i="3"/>
  <c r="Y782" i="3"/>
  <c r="CY782" i="3"/>
  <c r="CZ782" i="3"/>
  <c r="DB782" i="3" s="1"/>
  <c r="L325" i="10" s="1"/>
  <c r="DA782" i="3"/>
  <c r="DC782" i="3"/>
  <c r="Q325" i="10" s="1"/>
  <c r="A783" i="3"/>
  <c r="Y783" i="3"/>
  <c r="CY783" i="3"/>
  <c r="CZ783" i="3"/>
  <c r="DB783" i="3" s="1"/>
  <c r="L324" i="10" s="1"/>
  <c r="DA783" i="3"/>
  <c r="DC783" i="3"/>
  <c r="Q324" i="10" s="1"/>
  <c r="A784" i="3"/>
  <c r="Y784" i="3"/>
  <c r="CY784" i="3"/>
  <c r="CZ784" i="3"/>
  <c r="DB784" i="3" s="1"/>
  <c r="DA784" i="3"/>
  <c r="DC784" i="3"/>
  <c r="A785" i="3"/>
  <c r="Y785" i="3"/>
  <c r="CY785" i="3"/>
  <c r="CZ785" i="3"/>
  <c r="DA785" i="3"/>
  <c r="DB785" i="3"/>
  <c r="DC785" i="3"/>
  <c r="A786" i="3"/>
  <c r="Y786" i="3"/>
  <c r="CY786" i="3"/>
  <c r="CZ786" i="3"/>
  <c r="DB786" i="3" s="1"/>
  <c r="DA786" i="3"/>
  <c r="DC786" i="3"/>
  <c r="A787" i="3"/>
  <c r="Y787" i="3"/>
  <c r="CY787" i="3"/>
  <c r="CZ787" i="3"/>
  <c r="DA787" i="3"/>
  <c r="DB787" i="3"/>
  <c r="DC787" i="3"/>
  <c r="A788" i="3"/>
  <c r="Y788" i="3"/>
  <c r="CY788" i="3"/>
  <c r="CZ788" i="3"/>
  <c r="DB788" i="3" s="1"/>
  <c r="DA788" i="3"/>
  <c r="DC788" i="3"/>
  <c r="A789" i="3"/>
  <c r="Y789" i="3"/>
  <c r="CY789" i="3"/>
  <c r="CZ789" i="3"/>
  <c r="DB789" i="3" s="1"/>
  <c r="DA789" i="3"/>
  <c r="DC789" i="3"/>
  <c r="A790" i="3"/>
  <c r="Y790" i="3"/>
  <c r="CY790" i="3"/>
  <c r="CZ790" i="3"/>
  <c r="DA790" i="3"/>
  <c r="DB790" i="3"/>
  <c r="DC790" i="3"/>
  <c r="A791" i="3"/>
  <c r="Y791" i="3"/>
  <c r="CY791" i="3"/>
  <c r="CZ791" i="3"/>
  <c r="DB791" i="3" s="1"/>
  <c r="DA791" i="3"/>
  <c r="DC791" i="3"/>
  <c r="A792" i="3"/>
  <c r="Y792" i="3"/>
  <c r="CX792" i="3" s="1"/>
  <c r="DG792" i="3" s="1"/>
  <c r="CU792" i="3"/>
  <c r="CV792" i="3"/>
  <c r="CY792" i="3"/>
  <c r="CZ792" i="3"/>
  <c r="DB792" i="3" s="1"/>
  <c r="DA792" i="3"/>
  <c r="DC792" i="3"/>
  <c r="A793" i="3"/>
  <c r="Y793" i="3"/>
  <c r="CX793" i="3" s="1"/>
  <c r="CY793" i="3"/>
  <c r="CZ793" i="3"/>
  <c r="DA793" i="3"/>
  <c r="DB793" i="3"/>
  <c r="DC793" i="3"/>
  <c r="A794" i="3"/>
  <c r="Y794" i="3"/>
  <c r="CX794" i="3" s="1"/>
  <c r="CY794" i="3"/>
  <c r="CZ794" i="3"/>
  <c r="DB794" i="3" s="1"/>
  <c r="DA794" i="3"/>
  <c r="DC794" i="3"/>
  <c r="A795" i="3"/>
  <c r="Y795" i="3"/>
  <c r="CX795" i="3" s="1"/>
  <c r="CW795" i="3"/>
  <c r="CY795" i="3"/>
  <c r="CZ795" i="3"/>
  <c r="DB795" i="3" s="1"/>
  <c r="DA795" i="3"/>
  <c r="DC795" i="3"/>
  <c r="A796" i="3"/>
  <c r="Y796" i="3"/>
  <c r="CX796" i="3"/>
  <c r="CY796" i="3"/>
  <c r="CZ796" i="3"/>
  <c r="DA796" i="3"/>
  <c r="DB796" i="3"/>
  <c r="DC796" i="3"/>
  <c r="A797" i="3"/>
  <c r="Y797" i="3"/>
  <c r="CU797" i="3"/>
  <c r="CY797" i="3"/>
  <c r="CZ797" i="3"/>
  <c r="DA797" i="3"/>
  <c r="DB797" i="3"/>
  <c r="DC797" i="3"/>
  <c r="A798" i="3"/>
  <c r="Y798" i="3"/>
  <c r="CX798" i="3" s="1"/>
  <c r="CY798" i="3"/>
  <c r="CZ798" i="3"/>
  <c r="DB798" i="3" s="1"/>
  <c r="DA798" i="3"/>
  <c r="DC798" i="3"/>
  <c r="A799" i="3"/>
  <c r="Y799" i="3"/>
  <c r="CW799" i="3" s="1"/>
  <c r="CY799" i="3"/>
  <c r="CZ799" i="3"/>
  <c r="DA799" i="3"/>
  <c r="DB799" i="3"/>
  <c r="DC799" i="3"/>
  <c r="A800" i="3"/>
  <c r="Y800" i="3"/>
  <c r="CY800" i="3"/>
  <c r="CZ800" i="3"/>
  <c r="DB800" i="3" s="1"/>
  <c r="DA800" i="3"/>
  <c r="DC800" i="3"/>
  <c r="A801" i="3"/>
  <c r="Y801" i="3"/>
  <c r="CX801" i="3"/>
  <c r="DG801" i="3" s="1"/>
  <c r="CY801" i="3"/>
  <c r="CZ801" i="3"/>
  <c r="DB801" i="3" s="1"/>
  <c r="DA801" i="3"/>
  <c r="DC801" i="3"/>
  <c r="DF801" i="3"/>
  <c r="DJ801" i="3" s="1"/>
  <c r="DH801" i="3"/>
  <c r="A802" i="3"/>
  <c r="Y802" i="3"/>
  <c r="CX802" i="3" s="1"/>
  <c r="CU802" i="3"/>
  <c r="CV802" i="3"/>
  <c r="CY802" i="3"/>
  <c r="CZ802" i="3"/>
  <c r="DB802" i="3" s="1"/>
  <c r="DA802" i="3"/>
  <c r="DC802" i="3"/>
  <c r="DF802" i="3"/>
  <c r="DG802" i="3"/>
  <c r="A803" i="3"/>
  <c r="Y803" i="3"/>
  <c r="CW803" i="3" s="1"/>
  <c r="CY803" i="3"/>
  <c r="CZ803" i="3"/>
  <c r="DA803" i="3"/>
  <c r="DB803" i="3"/>
  <c r="DC803" i="3"/>
  <c r="A804" i="3"/>
  <c r="Y804" i="3"/>
  <c r="CX804" i="3" s="1"/>
  <c r="CY804" i="3"/>
  <c r="CZ804" i="3"/>
  <c r="DB804" i="3" s="1"/>
  <c r="DA804" i="3"/>
  <c r="DC804" i="3"/>
  <c r="A805" i="3"/>
  <c r="Y805" i="3"/>
  <c r="CW805" i="3" s="1"/>
  <c r="CX805" i="3"/>
  <c r="CY805" i="3"/>
  <c r="CZ805" i="3"/>
  <c r="DA805" i="3"/>
  <c r="DB805" i="3"/>
  <c r="DC805" i="3"/>
  <c r="A806" i="3"/>
  <c r="Y806" i="3"/>
  <c r="CX806" i="3" s="1"/>
  <c r="CY806" i="3"/>
  <c r="CZ806" i="3"/>
  <c r="DB806" i="3" s="1"/>
  <c r="DA806" i="3"/>
  <c r="DC806" i="3"/>
  <c r="DG806" i="3"/>
  <c r="DH806" i="3"/>
  <c r="A807" i="3"/>
  <c r="Y807" i="3"/>
  <c r="CU807" i="3"/>
  <c r="CY807" i="3"/>
  <c r="CZ807" i="3"/>
  <c r="DA807" i="3"/>
  <c r="DB807" i="3"/>
  <c r="DC807" i="3"/>
  <c r="A808" i="3"/>
  <c r="Y808" i="3"/>
  <c r="CX808" i="3" s="1"/>
  <c r="CY808" i="3"/>
  <c r="CZ808" i="3"/>
  <c r="DB808" i="3" s="1"/>
  <c r="DA808" i="3"/>
  <c r="DC808" i="3"/>
  <c r="A809" i="3"/>
  <c r="Y809" i="3"/>
  <c r="CW809" i="3"/>
  <c r="CX809" i="3"/>
  <c r="CY809" i="3"/>
  <c r="CZ809" i="3"/>
  <c r="DB809" i="3" s="1"/>
  <c r="DA809" i="3"/>
  <c r="DC809" i="3"/>
  <c r="A810" i="3"/>
  <c r="Y810" i="3"/>
  <c r="CX810" i="3" s="1"/>
  <c r="CY810" i="3"/>
  <c r="CZ810" i="3"/>
  <c r="DB810" i="3" s="1"/>
  <c r="DA810" i="3"/>
  <c r="DC810" i="3"/>
  <c r="DF810" i="3"/>
  <c r="A811" i="3"/>
  <c r="Y811" i="3"/>
  <c r="CX811" i="3" s="1"/>
  <c r="CY811" i="3"/>
  <c r="CZ811" i="3"/>
  <c r="DB811" i="3" s="1"/>
  <c r="DA811" i="3"/>
  <c r="DC811" i="3"/>
  <c r="A812" i="3"/>
  <c r="Y812" i="3"/>
  <c r="CU812" i="3"/>
  <c r="CY812" i="3"/>
  <c r="CZ812" i="3"/>
  <c r="DB812" i="3" s="1"/>
  <c r="DA812" i="3"/>
  <c r="DC812" i="3"/>
  <c r="A813" i="3"/>
  <c r="Y813" i="3"/>
  <c r="CW813" i="3"/>
  <c r="CX813" i="3"/>
  <c r="CY813" i="3"/>
  <c r="CZ813" i="3"/>
  <c r="DB813" i="3" s="1"/>
  <c r="DA813" i="3"/>
  <c r="DC813" i="3"/>
  <c r="A814" i="3"/>
  <c r="Y814" i="3"/>
  <c r="CX814" i="3" s="1"/>
  <c r="CW814" i="3"/>
  <c r="CY814" i="3"/>
  <c r="CZ814" i="3"/>
  <c r="DB814" i="3" s="1"/>
  <c r="DA814" i="3"/>
  <c r="DC814" i="3"/>
  <c r="DF814" i="3"/>
  <c r="DG814" i="3"/>
  <c r="DJ814" i="3" s="1"/>
  <c r="A815" i="3"/>
  <c r="Y815" i="3"/>
  <c r="CW815" i="3" s="1"/>
  <c r="CY815" i="3"/>
  <c r="CZ815" i="3"/>
  <c r="DA815" i="3"/>
  <c r="DB815" i="3"/>
  <c r="DC815" i="3"/>
  <c r="A816" i="3"/>
  <c r="Y816" i="3"/>
  <c r="CX816" i="3" s="1"/>
  <c r="CY816" i="3"/>
  <c r="CZ816" i="3"/>
  <c r="DA816" i="3"/>
  <c r="DB816" i="3"/>
  <c r="DC816" i="3"/>
  <c r="A817" i="3"/>
  <c r="Y817" i="3"/>
  <c r="CU817" i="3"/>
  <c r="CY817" i="3"/>
  <c r="CZ817" i="3"/>
  <c r="DB817" i="3" s="1"/>
  <c r="DA817" i="3"/>
  <c r="DC817" i="3"/>
  <c r="A818" i="3"/>
  <c r="Y818" i="3"/>
  <c r="CY818" i="3"/>
  <c r="CZ818" i="3"/>
  <c r="DB818" i="3" s="1"/>
  <c r="DA818" i="3"/>
  <c r="DC818" i="3"/>
  <c r="A819" i="3"/>
  <c r="Y819" i="3"/>
  <c r="CX819" i="3" s="1"/>
  <c r="CY819" i="3"/>
  <c r="CZ819" i="3"/>
  <c r="DA819" i="3"/>
  <c r="DB819" i="3"/>
  <c r="DC819" i="3"/>
  <c r="A820" i="3"/>
  <c r="Y820" i="3"/>
  <c r="CY820" i="3"/>
  <c r="CZ820" i="3"/>
  <c r="DB820" i="3" s="1"/>
  <c r="DA820" i="3"/>
  <c r="DC820" i="3"/>
  <c r="A821" i="3"/>
  <c r="Y821" i="3"/>
  <c r="CX821" i="3" s="1"/>
  <c r="DG821" i="3" s="1"/>
  <c r="CY821" i="3"/>
  <c r="CZ821" i="3"/>
  <c r="DB821" i="3" s="1"/>
  <c r="DA821" i="3"/>
  <c r="DC821" i="3"/>
  <c r="DF821" i="3"/>
  <c r="DJ821" i="3" s="1"/>
  <c r="DH821" i="3"/>
  <c r="DI821" i="3"/>
  <c r="A822" i="3"/>
  <c r="Y822" i="3"/>
  <c r="CU822" i="3"/>
  <c r="CY822" i="3"/>
  <c r="CZ822" i="3"/>
  <c r="DB822" i="3" s="1"/>
  <c r="DA822" i="3"/>
  <c r="DC822" i="3"/>
  <c r="A823" i="3"/>
  <c r="Y823" i="3"/>
  <c r="CW823" i="3" s="1"/>
  <c r="CY823" i="3"/>
  <c r="CZ823" i="3"/>
  <c r="DB823" i="3" s="1"/>
  <c r="DA823" i="3"/>
  <c r="DC823" i="3"/>
  <c r="A824" i="3"/>
  <c r="Y824" i="3"/>
  <c r="CY824" i="3"/>
  <c r="CZ824" i="3"/>
  <c r="DB824" i="3" s="1"/>
  <c r="DA824" i="3"/>
  <c r="DC824" i="3"/>
  <c r="A825" i="3"/>
  <c r="Y825" i="3"/>
  <c r="CW825" i="3" s="1"/>
  <c r="CY825" i="3"/>
  <c r="CZ825" i="3"/>
  <c r="DA825" i="3"/>
  <c r="DB825" i="3"/>
  <c r="DC825" i="3"/>
  <c r="A826" i="3"/>
  <c r="Y826" i="3"/>
  <c r="CX826" i="3" s="1"/>
  <c r="CY826" i="3"/>
  <c r="CZ826" i="3"/>
  <c r="DB826" i="3" s="1"/>
  <c r="DA826" i="3"/>
  <c r="DC826" i="3"/>
  <c r="A827" i="3"/>
  <c r="Y827" i="3"/>
  <c r="CU827" i="3"/>
  <c r="CY827" i="3"/>
  <c r="CZ827" i="3"/>
  <c r="DB827" i="3" s="1"/>
  <c r="DA827" i="3"/>
  <c r="DC827" i="3"/>
  <c r="A828" i="3"/>
  <c r="Y828" i="3"/>
  <c r="CX828" i="3" s="1"/>
  <c r="CW828" i="3"/>
  <c r="CY828" i="3"/>
  <c r="CZ828" i="3"/>
  <c r="DB828" i="3" s="1"/>
  <c r="DA828" i="3"/>
  <c r="DC828" i="3"/>
  <c r="DF828" i="3"/>
  <c r="DG828" i="3"/>
  <c r="DJ828" i="3" s="1"/>
  <c r="A829" i="3"/>
  <c r="Y829" i="3"/>
  <c r="CW829" i="3" s="1"/>
  <c r="CY829" i="3"/>
  <c r="CZ829" i="3"/>
  <c r="DA829" i="3"/>
  <c r="DB829" i="3"/>
  <c r="DC829" i="3"/>
  <c r="A830" i="3"/>
  <c r="Y830" i="3"/>
  <c r="CX830" i="3" s="1"/>
  <c r="DF830" i="3" s="1"/>
  <c r="CY830" i="3"/>
  <c r="CZ830" i="3"/>
  <c r="DB830" i="3" s="1"/>
  <c r="DA830" i="3"/>
  <c r="DC830" i="3"/>
  <c r="A831" i="3"/>
  <c r="Y831" i="3"/>
  <c r="CX831" i="3"/>
  <c r="CY831" i="3"/>
  <c r="CZ831" i="3"/>
  <c r="DB831" i="3" s="1"/>
  <c r="DA831" i="3"/>
  <c r="DC831" i="3"/>
  <c r="A832" i="3"/>
  <c r="Y832" i="3"/>
  <c r="CX832" i="3" s="1"/>
  <c r="CU832" i="3"/>
  <c r="CV832" i="3"/>
  <c r="CY832" i="3"/>
  <c r="CZ832" i="3"/>
  <c r="DB832" i="3" s="1"/>
  <c r="DA832" i="3"/>
  <c r="DC832" i="3"/>
  <c r="DG832" i="3"/>
  <c r="A833" i="3"/>
  <c r="Y833" i="3"/>
  <c r="CW833" i="3"/>
  <c r="CX833" i="3"/>
  <c r="CY833" i="3"/>
  <c r="CZ833" i="3"/>
  <c r="DA833" i="3"/>
  <c r="DB833" i="3"/>
  <c r="DC833" i="3"/>
  <c r="DI833" i="3"/>
  <c r="A834" i="3"/>
  <c r="Y834" i="3"/>
  <c r="CX834" i="3" s="1"/>
  <c r="CY834" i="3"/>
  <c r="CZ834" i="3"/>
  <c r="DB834" i="3" s="1"/>
  <c r="DA834" i="3"/>
  <c r="DC834" i="3"/>
  <c r="DF834" i="3"/>
  <c r="DG834" i="3"/>
  <c r="DJ834" i="3" s="1"/>
  <c r="A835" i="3"/>
  <c r="Y835" i="3"/>
  <c r="CX835" i="3" s="1"/>
  <c r="DH835" i="3" s="1"/>
  <c r="CY835" i="3"/>
  <c r="CZ835" i="3"/>
  <c r="DA835" i="3"/>
  <c r="DB835" i="3"/>
  <c r="DC835" i="3"/>
  <c r="A836" i="3"/>
  <c r="Y836" i="3"/>
  <c r="CX836" i="3" s="1"/>
  <c r="CY836" i="3"/>
  <c r="CZ836" i="3"/>
  <c r="DB836" i="3" s="1"/>
  <c r="DA836" i="3"/>
  <c r="DC836" i="3"/>
  <c r="A837" i="3"/>
  <c r="Y837" i="3"/>
  <c r="CU837" i="3"/>
  <c r="CY837" i="3"/>
  <c r="CZ837" i="3"/>
  <c r="DB837" i="3" s="1"/>
  <c r="DA837" i="3"/>
  <c r="DC837" i="3"/>
  <c r="A838" i="3"/>
  <c r="Y838" i="3"/>
  <c r="CY838" i="3"/>
  <c r="CZ838" i="3"/>
  <c r="DB838" i="3" s="1"/>
  <c r="DA838" i="3"/>
  <c r="DC838" i="3"/>
  <c r="A839" i="3"/>
  <c r="Y839" i="3"/>
  <c r="CY839" i="3"/>
  <c r="CZ839" i="3"/>
  <c r="DB839" i="3" s="1"/>
  <c r="DA839" i="3"/>
  <c r="DC839" i="3"/>
  <c r="A840" i="3"/>
  <c r="Y840" i="3"/>
  <c r="CY840" i="3"/>
  <c r="CZ840" i="3"/>
  <c r="DB840" i="3" s="1"/>
  <c r="DA840" i="3"/>
  <c r="DC840" i="3"/>
  <c r="A841" i="3"/>
  <c r="Y841" i="3"/>
  <c r="CX841" i="3" s="1"/>
  <c r="CY841" i="3"/>
  <c r="CZ841" i="3"/>
  <c r="DB841" i="3" s="1"/>
  <c r="DA841" i="3"/>
  <c r="DC841" i="3"/>
  <c r="A842" i="3"/>
  <c r="Y842" i="3"/>
  <c r="CX842" i="3" s="1"/>
  <c r="CU842" i="3"/>
  <c r="CV842" i="3"/>
  <c r="CY842" i="3"/>
  <c r="CZ842" i="3"/>
  <c r="DB842" i="3" s="1"/>
  <c r="DA842" i="3"/>
  <c r="DC842" i="3"/>
  <c r="A843" i="3"/>
  <c r="Y843" i="3"/>
  <c r="CW843" i="3" s="1"/>
  <c r="CX843" i="3"/>
  <c r="DH843" i="3" s="1"/>
  <c r="CY843" i="3"/>
  <c r="CZ843" i="3"/>
  <c r="DB843" i="3" s="1"/>
  <c r="DA843" i="3"/>
  <c r="DC843" i="3"/>
  <c r="A844" i="3"/>
  <c r="Y844" i="3"/>
  <c r="CX844" i="3" s="1"/>
  <c r="CY844" i="3"/>
  <c r="CZ844" i="3"/>
  <c r="DB844" i="3" s="1"/>
  <c r="DA844" i="3"/>
  <c r="DC844" i="3"/>
  <c r="A845" i="3"/>
  <c r="Y845" i="3"/>
  <c r="CY845" i="3"/>
  <c r="CZ845" i="3"/>
  <c r="DA845" i="3"/>
  <c r="DB845" i="3"/>
  <c r="DC845" i="3"/>
  <c r="A846" i="3"/>
  <c r="Y846" i="3"/>
  <c r="CX846" i="3" s="1"/>
  <c r="DH846" i="3" s="1"/>
  <c r="CY846" i="3"/>
  <c r="CZ846" i="3"/>
  <c r="DB846" i="3" s="1"/>
  <c r="DA846" i="3"/>
  <c r="DC846" i="3"/>
  <c r="A847" i="3"/>
  <c r="Y847" i="3"/>
  <c r="CV847" i="3" s="1"/>
  <c r="CU847" i="3"/>
  <c r="CY847" i="3"/>
  <c r="CZ847" i="3"/>
  <c r="DB847" i="3" s="1"/>
  <c r="DA847" i="3"/>
  <c r="DC847" i="3"/>
  <c r="A848" i="3"/>
  <c r="Y848" i="3"/>
  <c r="CX848" i="3" s="1"/>
  <c r="CY848" i="3"/>
  <c r="CZ848" i="3"/>
  <c r="DB848" i="3" s="1"/>
  <c r="DA848" i="3"/>
  <c r="DC848" i="3"/>
  <c r="DF848" i="3"/>
  <c r="DG848" i="3"/>
  <c r="DJ848" i="3" s="1"/>
  <c r="A849" i="3"/>
  <c r="Y849" i="3"/>
  <c r="CX849" i="3" s="1"/>
  <c r="DH849" i="3" s="1"/>
  <c r="CW849" i="3"/>
  <c r="CY849" i="3"/>
  <c r="CZ849" i="3"/>
  <c r="DA849" i="3"/>
  <c r="DB849" i="3"/>
  <c r="DC849" i="3"/>
  <c r="DI849" i="3"/>
  <c r="A850" i="3"/>
  <c r="Y850" i="3"/>
  <c r="CX850" i="3" s="1"/>
  <c r="DF850" i="3" s="1"/>
  <c r="CW850" i="3"/>
  <c r="CY850" i="3"/>
  <c r="CZ850" i="3"/>
  <c r="DB850" i="3" s="1"/>
  <c r="DA850" i="3"/>
  <c r="DC850" i="3"/>
  <c r="A851" i="3"/>
  <c r="Y851" i="3"/>
  <c r="CX851" i="3" s="1"/>
  <c r="CY851" i="3"/>
  <c r="CZ851" i="3"/>
  <c r="DB851" i="3" s="1"/>
  <c r="DA851" i="3"/>
  <c r="DC851" i="3"/>
  <c r="DF851" i="3"/>
  <c r="DJ851" i="3" s="1"/>
  <c r="A852" i="3"/>
  <c r="Y852" i="3"/>
  <c r="CY852" i="3"/>
  <c r="CZ852" i="3"/>
  <c r="DB852" i="3" s="1"/>
  <c r="DA852" i="3"/>
  <c r="DC852" i="3"/>
  <c r="A853" i="3"/>
  <c r="Y853" i="3"/>
  <c r="CY853" i="3"/>
  <c r="CZ853" i="3"/>
  <c r="DB853" i="3" s="1"/>
  <c r="DA853" i="3"/>
  <c r="DC853" i="3"/>
  <c r="A854" i="3"/>
  <c r="Y854" i="3"/>
  <c r="CY854" i="3"/>
  <c r="CZ854" i="3"/>
  <c r="DB854" i="3" s="1"/>
  <c r="DA854" i="3"/>
  <c r="DC854" i="3"/>
  <c r="A855" i="3"/>
  <c r="Y855" i="3"/>
  <c r="CY855" i="3"/>
  <c r="CZ855" i="3"/>
  <c r="DB855" i="3" s="1"/>
  <c r="L336" i="10" s="1"/>
  <c r="DA855" i="3"/>
  <c r="DC855" i="3"/>
  <c r="Q336" i="10" s="1"/>
  <c r="A856" i="3"/>
  <c r="Y856" i="3"/>
  <c r="CY856" i="3"/>
  <c r="CZ856" i="3"/>
  <c r="DB856" i="3" s="1"/>
  <c r="L335" i="10" s="1"/>
  <c r="DA856" i="3"/>
  <c r="DC856" i="3"/>
  <c r="Q335" i="10" s="1"/>
  <c r="A857" i="3"/>
  <c r="Y857" i="3"/>
  <c r="CY857" i="3"/>
  <c r="CZ857" i="3"/>
  <c r="DA857" i="3"/>
  <c r="DB857" i="3"/>
  <c r="DC857" i="3"/>
  <c r="A858" i="3"/>
  <c r="Y858" i="3"/>
  <c r="CY858" i="3"/>
  <c r="CZ858" i="3"/>
  <c r="DB858" i="3" s="1"/>
  <c r="DA858" i="3"/>
  <c r="DC858" i="3"/>
  <c r="A859" i="3"/>
  <c r="Y859" i="3"/>
  <c r="CY859" i="3"/>
  <c r="CZ859" i="3"/>
  <c r="DA859" i="3"/>
  <c r="DB859" i="3"/>
  <c r="DC859" i="3"/>
  <c r="A860" i="3"/>
  <c r="Y860" i="3"/>
  <c r="CY860" i="3"/>
  <c r="CZ860" i="3"/>
  <c r="DB860" i="3" s="1"/>
  <c r="DA860" i="3"/>
  <c r="DC860" i="3"/>
  <c r="A861" i="3"/>
  <c r="Y861" i="3"/>
  <c r="CY861" i="3"/>
  <c r="CZ861" i="3"/>
  <c r="DB861" i="3" s="1"/>
  <c r="DA861" i="3"/>
  <c r="DC861" i="3"/>
  <c r="A862" i="3"/>
  <c r="Y862" i="3"/>
  <c r="CY862" i="3"/>
  <c r="CZ862" i="3"/>
  <c r="DB862" i="3" s="1"/>
  <c r="DA862" i="3"/>
  <c r="DC862" i="3"/>
  <c r="A863" i="3"/>
  <c r="Y863" i="3"/>
  <c r="CY863" i="3"/>
  <c r="CZ863" i="3"/>
  <c r="DB863" i="3" s="1"/>
  <c r="DA863" i="3"/>
  <c r="DC863" i="3"/>
  <c r="A864" i="3"/>
  <c r="Y864" i="3"/>
  <c r="CY864" i="3"/>
  <c r="CZ864" i="3"/>
  <c r="DB864" i="3" s="1"/>
  <c r="DA864" i="3"/>
  <c r="DC864" i="3"/>
  <c r="A865" i="3"/>
  <c r="Y865" i="3"/>
  <c r="CY865" i="3"/>
  <c r="CZ865" i="3"/>
  <c r="DB865" i="3" s="1"/>
  <c r="DA865" i="3"/>
  <c r="DC865" i="3"/>
  <c r="A866" i="3"/>
  <c r="Y866" i="3"/>
  <c r="CY866" i="3"/>
  <c r="CZ866" i="3"/>
  <c r="DB866" i="3" s="1"/>
  <c r="DA866" i="3"/>
  <c r="DC866" i="3"/>
  <c r="A867" i="3"/>
  <c r="Y867" i="3"/>
  <c r="CY867" i="3"/>
  <c r="CZ867" i="3"/>
  <c r="DB867" i="3" s="1"/>
  <c r="DA867" i="3"/>
  <c r="DC867" i="3"/>
  <c r="A868" i="3"/>
  <c r="Y868" i="3"/>
  <c r="CY868" i="3"/>
  <c r="CZ868" i="3"/>
  <c r="DB868" i="3" s="1"/>
  <c r="L345" i="10" s="1"/>
  <c r="DA868" i="3"/>
  <c r="DC868" i="3"/>
  <c r="Q345" i="10" s="1"/>
  <c r="A869" i="3"/>
  <c r="Y869" i="3"/>
  <c r="CY869" i="3"/>
  <c r="CZ869" i="3"/>
  <c r="DB869" i="3" s="1"/>
  <c r="L344" i="10" s="1"/>
  <c r="DA869" i="3"/>
  <c r="DC869" i="3"/>
  <c r="Q344" i="10" s="1"/>
  <c r="A870" i="3"/>
  <c r="Y870" i="3"/>
  <c r="CY870" i="3"/>
  <c r="CZ870" i="3"/>
  <c r="DA870" i="3"/>
  <c r="DB870" i="3"/>
  <c r="L343" i="10" s="1"/>
  <c r="DC870" i="3"/>
  <c r="Q343" i="10" s="1"/>
  <c r="A871" i="3"/>
  <c r="Y871" i="3"/>
  <c r="CY871" i="3"/>
  <c r="CZ871" i="3"/>
  <c r="DB871" i="3" s="1"/>
  <c r="L342" i="10" s="1"/>
  <c r="DA871" i="3"/>
  <c r="DC871" i="3"/>
  <c r="Q342" i="10" s="1"/>
  <c r="A872" i="3"/>
  <c r="Y872" i="3"/>
  <c r="CY872" i="3"/>
  <c r="CZ872" i="3"/>
  <c r="DB872" i="3" s="1"/>
  <c r="L341" i="10" s="1"/>
  <c r="DA872" i="3"/>
  <c r="DC872" i="3"/>
  <c r="Q341" i="10" s="1"/>
  <c r="A873" i="3"/>
  <c r="Y873" i="3"/>
  <c r="CY873" i="3"/>
  <c r="CZ873" i="3"/>
  <c r="DB873" i="3" s="1"/>
  <c r="L340" i="10" s="1"/>
  <c r="DA873" i="3"/>
  <c r="DC873" i="3"/>
  <c r="Q340" i="10" s="1"/>
  <c r="A874" i="3"/>
  <c r="Y874" i="3"/>
  <c r="CY874" i="3"/>
  <c r="CZ874" i="3"/>
  <c r="DA874" i="3"/>
  <c r="DB874" i="3"/>
  <c r="L339" i="10" s="1"/>
  <c r="DC874" i="3"/>
  <c r="Q339" i="10" s="1"/>
  <c r="A875" i="3"/>
  <c r="Y875" i="3"/>
  <c r="CY875" i="3"/>
  <c r="CZ875" i="3"/>
  <c r="DB875" i="3" s="1"/>
  <c r="DA875" i="3"/>
  <c r="DC875" i="3"/>
  <c r="A876" i="3"/>
  <c r="Y876" i="3"/>
  <c r="CY876" i="3"/>
  <c r="CZ876" i="3"/>
  <c r="DB876" i="3" s="1"/>
  <c r="DA876" i="3"/>
  <c r="DC876" i="3"/>
  <c r="A877" i="3"/>
  <c r="Y877" i="3"/>
  <c r="CY877" i="3"/>
  <c r="CZ877" i="3"/>
  <c r="DB877" i="3" s="1"/>
  <c r="DA877" i="3"/>
  <c r="DC877" i="3"/>
  <c r="A878" i="3"/>
  <c r="Y878" i="3"/>
  <c r="CY878" i="3"/>
  <c r="CZ878" i="3"/>
  <c r="DB878" i="3" s="1"/>
  <c r="DA878" i="3"/>
  <c r="DC878" i="3"/>
  <c r="A879" i="3"/>
  <c r="Y879" i="3"/>
  <c r="CY879" i="3"/>
  <c r="CZ879" i="3"/>
  <c r="DB879" i="3" s="1"/>
  <c r="L349" i="10" s="1"/>
  <c r="DA879" i="3"/>
  <c r="DC879" i="3"/>
  <c r="Q349" i="10" s="1"/>
  <c r="A880" i="3"/>
  <c r="Y880" i="3"/>
  <c r="CY880" i="3"/>
  <c r="CZ880" i="3"/>
  <c r="DA880" i="3"/>
  <c r="DB880" i="3"/>
  <c r="L348" i="10" s="1"/>
  <c r="DC880" i="3"/>
  <c r="Q348" i="10" s="1"/>
  <c r="A881" i="3"/>
  <c r="Y881" i="3"/>
  <c r="CY881" i="3"/>
  <c r="CZ881" i="3"/>
  <c r="DA881" i="3"/>
  <c r="DB881" i="3"/>
  <c r="DC881" i="3"/>
  <c r="A882" i="3"/>
  <c r="Y882" i="3"/>
  <c r="CY882" i="3"/>
  <c r="CZ882" i="3"/>
  <c r="DB882" i="3" s="1"/>
  <c r="DA882" i="3"/>
  <c r="DC882" i="3"/>
  <c r="A883" i="3"/>
  <c r="Y883" i="3"/>
  <c r="CY883" i="3"/>
  <c r="CZ883" i="3"/>
  <c r="DB883" i="3" s="1"/>
  <c r="DA883" i="3"/>
  <c r="DC883" i="3"/>
  <c r="A884" i="3"/>
  <c r="Y884" i="3"/>
  <c r="CY884" i="3"/>
  <c r="CZ884" i="3"/>
  <c r="DB884" i="3" s="1"/>
  <c r="DA884" i="3"/>
  <c r="DC884" i="3"/>
  <c r="A885" i="3"/>
  <c r="Y885" i="3"/>
  <c r="CY885" i="3"/>
  <c r="CZ885" i="3"/>
  <c r="DA885" i="3"/>
  <c r="DB885" i="3"/>
  <c r="DC885" i="3"/>
  <c r="A886" i="3"/>
  <c r="Y886" i="3"/>
  <c r="CY886" i="3"/>
  <c r="CZ886" i="3"/>
  <c r="DB886" i="3" s="1"/>
  <c r="DA886" i="3"/>
  <c r="DC886" i="3"/>
  <c r="A887" i="3"/>
  <c r="Y887" i="3"/>
  <c r="CY887" i="3"/>
  <c r="CZ887" i="3"/>
  <c r="DB887" i="3" s="1"/>
  <c r="DA887" i="3"/>
  <c r="DC887" i="3"/>
  <c r="A888" i="3"/>
  <c r="Y888" i="3"/>
  <c r="CY888" i="3"/>
  <c r="CZ888" i="3"/>
  <c r="DB888" i="3" s="1"/>
  <c r="DA888" i="3"/>
  <c r="DC888" i="3"/>
  <c r="A889" i="3"/>
  <c r="Y889" i="3"/>
  <c r="CY889" i="3"/>
  <c r="CZ889" i="3"/>
  <c r="DA889" i="3"/>
  <c r="DB889" i="3"/>
  <c r="DC889" i="3"/>
  <c r="A890" i="3"/>
  <c r="Y890" i="3"/>
  <c r="CY890" i="3"/>
  <c r="CZ890" i="3"/>
  <c r="DB890" i="3" s="1"/>
  <c r="DA890" i="3"/>
  <c r="DC890" i="3"/>
  <c r="A891" i="3"/>
  <c r="Y891" i="3"/>
  <c r="CY891" i="3"/>
  <c r="CZ891" i="3"/>
  <c r="DA891" i="3"/>
  <c r="DB891" i="3"/>
  <c r="DC891" i="3"/>
  <c r="A892" i="3"/>
  <c r="Y892" i="3"/>
  <c r="CY892" i="3"/>
  <c r="CZ892" i="3"/>
  <c r="DB892" i="3" s="1"/>
  <c r="DA892" i="3"/>
  <c r="DC892" i="3"/>
  <c r="A893" i="3"/>
  <c r="Y893" i="3"/>
  <c r="CY893" i="3"/>
  <c r="CZ893" i="3"/>
  <c r="DB893" i="3" s="1"/>
  <c r="DA893" i="3"/>
  <c r="DC893" i="3"/>
  <c r="A894" i="3"/>
  <c r="Y894" i="3"/>
  <c r="CY894" i="3"/>
  <c r="CZ894" i="3"/>
  <c r="DA894" i="3"/>
  <c r="DB894" i="3"/>
  <c r="DC894" i="3"/>
  <c r="A895" i="3"/>
  <c r="Y895" i="3"/>
  <c r="CY895" i="3"/>
  <c r="CZ895" i="3"/>
  <c r="DB895" i="3" s="1"/>
  <c r="L355" i="10" s="1"/>
  <c r="DA895" i="3"/>
  <c r="DC895" i="3"/>
  <c r="Q355" i="10" s="1"/>
  <c r="A896" i="3"/>
  <c r="Y896" i="3"/>
  <c r="CY896" i="3"/>
  <c r="CZ896" i="3"/>
  <c r="DB896" i="3" s="1"/>
  <c r="L354" i="10" s="1"/>
  <c r="DA896" i="3"/>
  <c r="DC896" i="3"/>
  <c r="Q354" i="10" s="1"/>
  <c r="A897" i="3"/>
  <c r="Y897" i="3"/>
  <c r="CY897" i="3"/>
  <c r="CZ897" i="3"/>
  <c r="DB897" i="3" s="1"/>
  <c r="DA897" i="3"/>
  <c r="DC897" i="3"/>
  <c r="A898" i="3"/>
  <c r="Y898" i="3"/>
  <c r="CY898" i="3"/>
  <c r="CZ898" i="3"/>
  <c r="DA898" i="3"/>
  <c r="DB898" i="3"/>
  <c r="DC898" i="3"/>
  <c r="A899" i="3"/>
  <c r="Y899" i="3"/>
  <c r="CY899" i="3"/>
  <c r="CZ899" i="3"/>
  <c r="DB899" i="3" s="1"/>
  <c r="DA899" i="3"/>
  <c r="DC899" i="3"/>
  <c r="A900" i="3"/>
  <c r="Y900" i="3"/>
  <c r="CY900" i="3"/>
  <c r="CZ900" i="3"/>
  <c r="DA900" i="3"/>
  <c r="DB900" i="3"/>
  <c r="DC900" i="3"/>
  <c r="A901" i="3"/>
  <c r="Y901" i="3"/>
  <c r="CY901" i="3"/>
  <c r="CZ901" i="3"/>
  <c r="DB901" i="3" s="1"/>
  <c r="DA901" i="3"/>
  <c r="DC901" i="3"/>
  <c r="A902" i="3"/>
  <c r="Y902" i="3"/>
  <c r="CY902" i="3"/>
  <c r="CZ902" i="3"/>
  <c r="DB902" i="3" s="1"/>
  <c r="DA902" i="3"/>
  <c r="DC902" i="3"/>
  <c r="A903" i="3"/>
  <c r="Y903" i="3"/>
  <c r="CY903" i="3"/>
  <c r="CZ903" i="3"/>
  <c r="DA903" i="3"/>
  <c r="DB903" i="3"/>
  <c r="DC903" i="3"/>
  <c r="A904" i="3"/>
  <c r="Y904" i="3"/>
  <c r="CY904" i="3"/>
  <c r="CZ904" i="3"/>
  <c r="DB904" i="3" s="1"/>
  <c r="DA904" i="3"/>
  <c r="DC904" i="3"/>
  <c r="A905" i="3"/>
  <c r="Y905" i="3"/>
  <c r="CY905" i="3"/>
  <c r="CZ905" i="3"/>
  <c r="DB905" i="3" s="1"/>
  <c r="DA905" i="3"/>
  <c r="DC905" i="3"/>
  <c r="A906" i="3"/>
  <c r="Y906" i="3"/>
  <c r="CY906" i="3"/>
  <c r="CZ906" i="3"/>
  <c r="DA906" i="3"/>
  <c r="DB906" i="3"/>
  <c r="DC906" i="3"/>
  <c r="A907" i="3"/>
  <c r="Y907" i="3"/>
  <c r="CY907" i="3"/>
  <c r="CZ907" i="3"/>
  <c r="DB907" i="3" s="1"/>
  <c r="DA907" i="3"/>
  <c r="DC907" i="3"/>
  <c r="A908" i="3"/>
  <c r="Y908" i="3"/>
  <c r="CY908" i="3"/>
  <c r="CZ908" i="3"/>
  <c r="DB908" i="3" s="1"/>
  <c r="L360" i="10" s="1"/>
  <c r="DA908" i="3"/>
  <c r="DC908" i="3"/>
  <c r="Q360" i="10" s="1"/>
  <c r="A909" i="3"/>
  <c r="Y909" i="3"/>
  <c r="CY909" i="3"/>
  <c r="CZ909" i="3"/>
  <c r="DA909" i="3"/>
  <c r="DB909" i="3"/>
  <c r="L359" i="10" s="1"/>
  <c r="DC909" i="3"/>
  <c r="Q359" i="10" s="1"/>
  <c r="A910" i="3"/>
  <c r="Y910" i="3"/>
  <c r="CY910" i="3"/>
  <c r="CZ910" i="3"/>
  <c r="DB910" i="3" s="1"/>
  <c r="DA910" i="3"/>
  <c r="DC910" i="3"/>
  <c r="A911" i="3"/>
  <c r="Y911" i="3"/>
  <c r="CY911" i="3"/>
  <c r="CZ911" i="3"/>
  <c r="DB911" i="3" s="1"/>
  <c r="DA911" i="3"/>
  <c r="DC911" i="3"/>
  <c r="A912" i="3"/>
  <c r="Y912" i="3"/>
  <c r="CY912" i="3"/>
  <c r="CZ912" i="3"/>
  <c r="DB912" i="3" s="1"/>
  <c r="DA912" i="3"/>
  <c r="DC912" i="3"/>
  <c r="A913" i="3"/>
  <c r="Y913" i="3"/>
  <c r="CY913" i="3"/>
  <c r="CZ913" i="3"/>
  <c r="DB913" i="3" s="1"/>
  <c r="DA913" i="3"/>
  <c r="DC913" i="3"/>
  <c r="A914" i="3"/>
  <c r="Y914" i="3"/>
  <c r="CY914" i="3"/>
  <c r="CZ914" i="3"/>
  <c r="DA914" i="3"/>
  <c r="DB914" i="3"/>
  <c r="DC914" i="3"/>
  <c r="A915" i="3"/>
  <c r="Y915" i="3"/>
  <c r="CY915" i="3"/>
  <c r="CZ915" i="3"/>
  <c r="DA915" i="3"/>
  <c r="DB915" i="3"/>
  <c r="DC915" i="3"/>
  <c r="A916" i="3"/>
  <c r="Y916" i="3"/>
  <c r="CY916" i="3"/>
  <c r="CZ916" i="3"/>
  <c r="DB916" i="3" s="1"/>
  <c r="DA916" i="3"/>
  <c r="DC916" i="3"/>
  <c r="A917" i="3"/>
  <c r="Y917" i="3"/>
  <c r="CY917" i="3"/>
  <c r="CZ917" i="3"/>
  <c r="DB917" i="3" s="1"/>
  <c r="DA917" i="3"/>
  <c r="DC917" i="3"/>
  <c r="A918" i="3"/>
  <c r="Y918" i="3"/>
  <c r="CY918" i="3"/>
  <c r="CZ918" i="3"/>
  <c r="DA918" i="3"/>
  <c r="DB918" i="3"/>
  <c r="DC918" i="3"/>
  <c r="A919" i="3"/>
  <c r="Y919" i="3"/>
  <c r="CY919" i="3"/>
  <c r="CZ919" i="3"/>
  <c r="DB919" i="3" s="1"/>
  <c r="DA919" i="3"/>
  <c r="DC919" i="3"/>
  <c r="A920" i="3"/>
  <c r="Y920" i="3"/>
  <c r="CY920" i="3"/>
  <c r="CZ920" i="3"/>
  <c r="DA920" i="3"/>
  <c r="DB920" i="3"/>
  <c r="DC920" i="3"/>
  <c r="A921" i="3"/>
  <c r="Y921" i="3"/>
  <c r="CY921" i="3"/>
  <c r="CZ921" i="3"/>
  <c r="DB921" i="3" s="1"/>
  <c r="L365" i="10" s="1"/>
  <c r="DA921" i="3"/>
  <c r="DC921" i="3"/>
  <c r="Q365" i="10" s="1"/>
  <c r="A922" i="3"/>
  <c r="Y922" i="3"/>
  <c r="CY922" i="3"/>
  <c r="CZ922" i="3"/>
  <c r="DB922" i="3" s="1"/>
  <c r="L364" i="10" s="1"/>
  <c r="DA922" i="3"/>
  <c r="DC922" i="3"/>
  <c r="Q364" i="10" s="1"/>
  <c r="A923" i="3"/>
  <c r="Y923" i="3"/>
  <c r="CY923" i="3"/>
  <c r="CZ923" i="3"/>
  <c r="DB923" i="3" s="1"/>
  <c r="DA923" i="3"/>
  <c r="DC923" i="3"/>
  <c r="A924" i="3"/>
  <c r="Y924" i="3"/>
  <c r="CY924" i="3"/>
  <c r="CZ924" i="3"/>
  <c r="DB924" i="3" s="1"/>
  <c r="DA924" i="3"/>
  <c r="DC924" i="3"/>
  <c r="A925" i="3"/>
  <c r="Y925" i="3"/>
  <c r="CY925" i="3"/>
  <c r="CZ925" i="3"/>
  <c r="DB925" i="3" s="1"/>
  <c r="DA925" i="3"/>
  <c r="DC925" i="3"/>
  <c r="A926" i="3"/>
  <c r="Y926" i="3"/>
  <c r="CY926" i="3"/>
  <c r="CZ926" i="3"/>
  <c r="DB926" i="3" s="1"/>
  <c r="DA926" i="3"/>
  <c r="DC926" i="3"/>
  <c r="A927" i="3"/>
  <c r="Y927" i="3"/>
  <c r="CY927" i="3"/>
  <c r="CZ927" i="3"/>
  <c r="DA927" i="3"/>
  <c r="DB927" i="3"/>
  <c r="DC927" i="3"/>
  <c r="A928" i="3"/>
  <c r="Y928" i="3"/>
  <c r="CY928" i="3"/>
  <c r="CZ928" i="3"/>
  <c r="DB928" i="3" s="1"/>
  <c r="DA928" i="3"/>
  <c r="DC928" i="3"/>
  <c r="A929" i="3"/>
  <c r="Y929" i="3"/>
  <c r="CY929" i="3"/>
  <c r="CZ929" i="3"/>
  <c r="DB929" i="3" s="1"/>
  <c r="DA929" i="3"/>
  <c r="DC929" i="3"/>
  <c r="A930" i="3"/>
  <c r="Y930" i="3"/>
  <c r="CY930" i="3"/>
  <c r="CZ930" i="3"/>
  <c r="DB930" i="3" s="1"/>
  <c r="DA930" i="3"/>
  <c r="DC930" i="3"/>
  <c r="A931" i="3"/>
  <c r="Y931" i="3"/>
  <c r="CY931" i="3"/>
  <c r="CZ931" i="3"/>
  <c r="DA931" i="3"/>
  <c r="DB931" i="3"/>
  <c r="L374" i="10" s="1"/>
  <c r="DC931" i="3"/>
  <c r="Q374" i="10" s="1"/>
  <c r="A932" i="3"/>
  <c r="Y932" i="3"/>
  <c r="CY932" i="3"/>
  <c r="CZ932" i="3"/>
  <c r="DB932" i="3" s="1"/>
  <c r="L373" i="10" s="1"/>
  <c r="DA932" i="3"/>
  <c r="DC932" i="3"/>
  <c r="Q373" i="10" s="1"/>
  <c r="A933" i="3"/>
  <c r="Y933" i="3"/>
  <c r="CY933" i="3"/>
  <c r="CZ933" i="3"/>
  <c r="DB933" i="3" s="1"/>
  <c r="L372" i="10" s="1"/>
  <c r="DA933" i="3"/>
  <c r="DC933" i="3"/>
  <c r="Q372" i="10" s="1"/>
  <c r="A934" i="3"/>
  <c r="Y934" i="3"/>
  <c r="CY934" i="3"/>
  <c r="CZ934" i="3"/>
  <c r="DB934" i="3" s="1"/>
  <c r="L371" i="10" s="1"/>
  <c r="DA934" i="3"/>
  <c r="DC934" i="3"/>
  <c r="Q371" i="10" s="1"/>
  <c r="A935" i="3"/>
  <c r="Y935" i="3"/>
  <c r="CY935" i="3"/>
  <c r="CZ935" i="3"/>
  <c r="DA935" i="3"/>
  <c r="DB935" i="3"/>
  <c r="L370" i="10" s="1"/>
  <c r="DC935" i="3"/>
  <c r="Q370" i="10" s="1"/>
  <c r="A936" i="3"/>
  <c r="Y936" i="3"/>
  <c r="CY936" i="3"/>
  <c r="CZ936" i="3"/>
  <c r="DB936" i="3" s="1"/>
  <c r="L369" i="10" s="1"/>
  <c r="DA936" i="3"/>
  <c r="DC936" i="3"/>
  <c r="Q369" i="10" s="1"/>
  <c r="A937" i="3"/>
  <c r="Y937" i="3"/>
  <c r="CY937" i="3"/>
  <c r="CZ937" i="3"/>
  <c r="DB937" i="3" s="1"/>
  <c r="L368" i="10" s="1"/>
  <c r="DA937" i="3"/>
  <c r="DC937" i="3"/>
  <c r="Q368" i="10" s="1"/>
  <c r="A938" i="3"/>
  <c r="Y938" i="3"/>
  <c r="CY938" i="3"/>
  <c r="CZ938" i="3"/>
  <c r="DB938" i="3" s="1"/>
  <c r="DA938" i="3"/>
  <c r="DC938" i="3"/>
  <c r="A939" i="3"/>
  <c r="Y939" i="3"/>
  <c r="CY939" i="3"/>
  <c r="CZ939" i="3"/>
  <c r="DB939" i="3" s="1"/>
  <c r="DA939" i="3"/>
  <c r="DC939" i="3"/>
  <c r="A940" i="3"/>
  <c r="Y940" i="3"/>
  <c r="CY940" i="3"/>
  <c r="CZ940" i="3"/>
  <c r="DA940" i="3"/>
  <c r="DB940" i="3"/>
  <c r="DC940" i="3"/>
  <c r="A941" i="3"/>
  <c r="Y941" i="3"/>
  <c r="CY941" i="3"/>
  <c r="CZ941" i="3"/>
  <c r="DB941" i="3" s="1"/>
  <c r="DA941" i="3"/>
  <c r="DC941" i="3"/>
  <c r="A942" i="3"/>
  <c r="Y942" i="3"/>
  <c r="CY942" i="3"/>
  <c r="CZ942" i="3"/>
  <c r="DB942" i="3" s="1"/>
  <c r="L378" i="10" s="1"/>
  <c r="DA942" i="3"/>
  <c r="DC942" i="3"/>
  <c r="Q378" i="10" s="1"/>
  <c r="A943" i="3"/>
  <c r="Y943" i="3"/>
  <c r="CY943" i="3"/>
  <c r="CZ943" i="3"/>
  <c r="DB943" i="3" s="1"/>
  <c r="L377" i="10" s="1"/>
  <c r="DA943" i="3"/>
  <c r="DC943" i="3"/>
  <c r="Q377" i="10" s="1"/>
  <c r="A944" i="3"/>
  <c r="Y944" i="3"/>
  <c r="CY944" i="3"/>
  <c r="CZ944" i="3"/>
  <c r="DB944" i="3" s="1"/>
  <c r="DA944" i="3"/>
  <c r="DC944" i="3"/>
  <c r="A945" i="3"/>
  <c r="Y945" i="3"/>
  <c r="CY945" i="3"/>
  <c r="CZ945" i="3"/>
  <c r="DB945" i="3" s="1"/>
  <c r="DA945" i="3"/>
  <c r="DC945" i="3"/>
  <c r="A946" i="3"/>
  <c r="Y946" i="3"/>
  <c r="CY946" i="3"/>
  <c r="CZ946" i="3"/>
  <c r="DB946" i="3" s="1"/>
  <c r="DA946" i="3"/>
  <c r="DC946" i="3"/>
  <c r="A947" i="3"/>
  <c r="Y947" i="3"/>
  <c r="CY947" i="3"/>
  <c r="CZ947" i="3"/>
  <c r="DB947" i="3" s="1"/>
  <c r="DA947" i="3"/>
  <c r="DC947" i="3"/>
  <c r="A948" i="3"/>
  <c r="Y948" i="3"/>
  <c r="CY948" i="3"/>
  <c r="CZ948" i="3"/>
  <c r="DA948" i="3"/>
  <c r="DB948" i="3"/>
  <c r="DC948" i="3"/>
  <c r="A949" i="3"/>
  <c r="Y949" i="3"/>
  <c r="CY949" i="3"/>
  <c r="CZ949" i="3"/>
  <c r="DB949" i="3" s="1"/>
  <c r="DA949" i="3"/>
  <c r="DC949" i="3"/>
  <c r="A950" i="3"/>
  <c r="Y950" i="3"/>
  <c r="CY950" i="3"/>
  <c r="CZ950" i="3"/>
  <c r="DB950" i="3" s="1"/>
  <c r="DA950" i="3"/>
  <c r="DC950" i="3"/>
  <c r="A951" i="3"/>
  <c r="Y951" i="3"/>
  <c r="CY951" i="3"/>
  <c r="CZ951" i="3"/>
  <c r="DA951" i="3"/>
  <c r="DB951" i="3"/>
  <c r="DC951" i="3"/>
  <c r="A952" i="3"/>
  <c r="Y952" i="3"/>
  <c r="CY952" i="3"/>
  <c r="CZ952" i="3"/>
  <c r="DB952" i="3" s="1"/>
  <c r="DA952" i="3"/>
  <c r="DC952" i="3"/>
  <c r="A953" i="3"/>
  <c r="Y953" i="3"/>
  <c r="CY953" i="3"/>
  <c r="CZ953" i="3"/>
  <c r="DB953" i="3" s="1"/>
  <c r="DA953" i="3"/>
  <c r="DC953" i="3"/>
  <c r="A954" i="3"/>
  <c r="Y954" i="3"/>
  <c r="CY954" i="3"/>
  <c r="CZ954" i="3"/>
  <c r="DB954" i="3" s="1"/>
  <c r="DA954" i="3"/>
  <c r="DC954" i="3"/>
  <c r="A955" i="3"/>
  <c r="Y955" i="3"/>
  <c r="CY955" i="3"/>
  <c r="CZ955" i="3"/>
  <c r="DB955" i="3" s="1"/>
  <c r="L383" i="10" s="1"/>
  <c r="DA955" i="3"/>
  <c r="DC955" i="3"/>
  <c r="Q383" i="10" s="1"/>
  <c r="A956" i="3"/>
  <c r="Y956" i="3"/>
  <c r="CY956" i="3"/>
  <c r="CZ956" i="3"/>
  <c r="DB956" i="3" s="1"/>
  <c r="L382" i="10" s="1"/>
  <c r="DA956" i="3"/>
  <c r="DC956" i="3"/>
  <c r="Q382" i="10" s="1"/>
  <c r="A957" i="3"/>
  <c r="Y957" i="3"/>
  <c r="CY957" i="3"/>
  <c r="CZ957" i="3"/>
  <c r="DA957" i="3"/>
  <c r="DB957" i="3"/>
  <c r="DC957" i="3"/>
  <c r="A958" i="3"/>
  <c r="Y958" i="3"/>
  <c r="CY958" i="3"/>
  <c r="CZ958" i="3"/>
  <c r="DB958" i="3" s="1"/>
  <c r="DA958" i="3"/>
  <c r="DC958" i="3"/>
  <c r="A959" i="3"/>
  <c r="Y959" i="3"/>
  <c r="CY959" i="3"/>
  <c r="CZ959" i="3"/>
  <c r="DA959" i="3"/>
  <c r="DB959" i="3"/>
  <c r="DC959" i="3"/>
  <c r="A960" i="3"/>
  <c r="Y960" i="3"/>
  <c r="CY960" i="3"/>
  <c r="CZ960" i="3"/>
  <c r="DB960" i="3" s="1"/>
  <c r="DA960" i="3"/>
  <c r="DC960" i="3"/>
  <c r="A961" i="3"/>
  <c r="Y961" i="3"/>
  <c r="CY961" i="3"/>
  <c r="CZ961" i="3"/>
  <c r="DB961" i="3" s="1"/>
  <c r="DA961" i="3"/>
  <c r="DC961" i="3"/>
  <c r="A962" i="3"/>
  <c r="Y962" i="3"/>
  <c r="CY962" i="3"/>
  <c r="CZ962" i="3"/>
  <c r="DA962" i="3"/>
  <c r="DB962" i="3"/>
  <c r="DC962" i="3"/>
  <c r="A963" i="3"/>
  <c r="Y963" i="3"/>
  <c r="CY963" i="3"/>
  <c r="CZ963" i="3"/>
  <c r="DB963" i="3" s="1"/>
  <c r="DA963" i="3"/>
  <c r="DC963" i="3"/>
  <c r="A964" i="3"/>
  <c r="Y964" i="3"/>
  <c r="CY964" i="3"/>
  <c r="CZ964" i="3"/>
  <c r="DB964" i="3" s="1"/>
  <c r="DA964" i="3"/>
  <c r="DC964" i="3"/>
  <c r="A965" i="3"/>
  <c r="Y965" i="3"/>
  <c r="CY965" i="3"/>
  <c r="CZ965" i="3"/>
  <c r="DB965" i="3" s="1"/>
  <c r="DA965" i="3"/>
  <c r="DC965" i="3"/>
  <c r="A966" i="3"/>
  <c r="Y966" i="3"/>
  <c r="CY966" i="3"/>
  <c r="CZ966" i="3"/>
  <c r="DB966" i="3" s="1"/>
  <c r="DA966" i="3"/>
  <c r="DC966" i="3"/>
  <c r="A967" i="3"/>
  <c r="Y967" i="3"/>
  <c r="CY967" i="3"/>
  <c r="CZ967" i="3"/>
  <c r="DB967" i="3" s="1"/>
  <c r="DA967" i="3"/>
  <c r="DC967" i="3"/>
  <c r="A968" i="3"/>
  <c r="Y968" i="3"/>
  <c r="CY968" i="3"/>
  <c r="CZ968" i="3"/>
  <c r="DB968" i="3" s="1"/>
  <c r="L388" i="10" s="1"/>
  <c r="DA968" i="3"/>
  <c r="DC968" i="3"/>
  <c r="Q388" i="10" s="1"/>
  <c r="A969" i="3"/>
  <c r="Y969" i="3"/>
  <c r="CY969" i="3"/>
  <c r="CZ969" i="3"/>
  <c r="DB969" i="3" s="1"/>
  <c r="L387" i="10" s="1"/>
  <c r="DA969" i="3"/>
  <c r="DC969" i="3"/>
  <c r="Q387" i="10" s="1"/>
  <c r="A970" i="3"/>
  <c r="Y970" i="3"/>
  <c r="CY970" i="3"/>
  <c r="CZ970" i="3"/>
  <c r="DB970" i="3" s="1"/>
  <c r="DA970" i="3"/>
  <c r="DC970" i="3"/>
  <c r="A971" i="3"/>
  <c r="Y971" i="3"/>
  <c r="CY971" i="3"/>
  <c r="CZ971" i="3"/>
  <c r="DB971" i="3" s="1"/>
  <c r="DA971" i="3"/>
  <c r="DC971" i="3"/>
  <c r="A972" i="3"/>
  <c r="Y972" i="3"/>
  <c r="CY972" i="3"/>
  <c r="CZ972" i="3"/>
  <c r="DB972" i="3" s="1"/>
  <c r="DA972" i="3"/>
  <c r="DC972" i="3"/>
  <c r="A973" i="3"/>
  <c r="Y973" i="3"/>
  <c r="CY973" i="3"/>
  <c r="CZ973" i="3"/>
  <c r="DB973" i="3" s="1"/>
  <c r="DA973" i="3"/>
  <c r="DC973" i="3"/>
  <c r="A974" i="3"/>
  <c r="Y974" i="3"/>
  <c r="CY974" i="3"/>
  <c r="CZ974" i="3"/>
  <c r="DA974" i="3"/>
  <c r="DB974" i="3"/>
  <c r="DC974" i="3"/>
  <c r="A975" i="3"/>
  <c r="Y975" i="3"/>
  <c r="CY975" i="3"/>
  <c r="CZ975" i="3"/>
  <c r="DB975" i="3" s="1"/>
  <c r="DA975" i="3"/>
  <c r="DC975" i="3"/>
  <c r="A976" i="3"/>
  <c r="Y976" i="3"/>
  <c r="CY976" i="3"/>
  <c r="CZ976" i="3"/>
  <c r="DA976" i="3"/>
  <c r="DB976" i="3"/>
  <c r="DC976" i="3"/>
  <c r="A977" i="3"/>
  <c r="Y977" i="3"/>
  <c r="CY977" i="3"/>
  <c r="CZ977" i="3"/>
  <c r="DA977" i="3"/>
  <c r="DB977" i="3"/>
  <c r="DC977" i="3"/>
  <c r="A978" i="3"/>
  <c r="Y978" i="3"/>
  <c r="CY978" i="3"/>
  <c r="CZ978" i="3"/>
  <c r="DB978" i="3" s="1"/>
  <c r="DA978" i="3"/>
  <c r="DC978" i="3"/>
  <c r="A979" i="3"/>
  <c r="Y979" i="3"/>
  <c r="CY979" i="3"/>
  <c r="CZ979" i="3"/>
  <c r="DB979" i="3" s="1"/>
  <c r="DA979" i="3"/>
  <c r="DC979" i="3"/>
  <c r="A980" i="3"/>
  <c r="Y980" i="3"/>
  <c r="CY980" i="3"/>
  <c r="CZ980" i="3"/>
  <c r="DB980" i="3" s="1"/>
  <c r="DA980" i="3"/>
  <c r="DC980" i="3"/>
  <c r="A981" i="3"/>
  <c r="Y981" i="3"/>
  <c r="CY981" i="3"/>
  <c r="CZ981" i="3"/>
  <c r="DA981" i="3"/>
  <c r="DB981" i="3"/>
  <c r="L393" i="10" s="1"/>
  <c r="DC981" i="3"/>
  <c r="Q393" i="10" s="1"/>
  <c r="A982" i="3"/>
  <c r="Y982" i="3"/>
  <c r="CY982" i="3"/>
  <c r="CZ982" i="3"/>
  <c r="DB982" i="3" s="1"/>
  <c r="L392" i="10" s="1"/>
  <c r="DA982" i="3"/>
  <c r="DC982" i="3"/>
  <c r="Q392" i="10" s="1"/>
  <c r="A983" i="3"/>
  <c r="Y983" i="3"/>
  <c r="CY983" i="3"/>
  <c r="CZ983" i="3"/>
  <c r="DA983" i="3"/>
  <c r="DB983" i="3"/>
  <c r="DC983" i="3"/>
  <c r="A984" i="3"/>
  <c r="Y984" i="3"/>
  <c r="CY984" i="3"/>
  <c r="CZ984" i="3"/>
  <c r="DB984" i="3" s="1"/>
  <c r="DA984" i="3"/>
  <c r="DC984" i="3"/>
  <c r="A985" i="3"/>
  <c r="Y985" i="3"/>
  <c r="CY985" i="3"/>
  <c r="CZ985" i="3"/>
  <c r="DB985" i="3" s="1"/>
  <c r="DA985" i="3"/>
  <c r="DC985" i="3"/>
  <c r="A986" i="3"/>
  <c r="Y986" i="3"/>
  <c r="CY986" i="3"/>
  <c r="CZ986" i="3"/>
  <c r="DA986" i="3"/>
  <c r="DB986" i="3"/>
  <c r="DC986" i="3"/>
  <c r="A987" i="3"/>
  <c r="Y987" i="3"/>
  <c r="CY987" i="3"/>
  <c r="CZ987" i="3"/>
  <c r="DB987" i="3" s="1"/>
  <c r="DA987" i="3"/>
  <c r="DC987" i="3"/>
  <c r="A988" i="3"/>
  <c r="Y988" i="3"/>
  <c r="CY988" i="3"/>
  <c r="CZ988" i="3"/>
  <c r="DA988" i="3"/>
  <c r="DB988" i="3"/>
  <c r="DC988" i="3"/>
  <c r="A989" i="3"/>
  <c r="Y989" i="3"/>
  <c r="CY989" i="3"/>
  <c r="CZ989" i="3"/>
  <c r="DB989" i="3" s="1"/>
  <c r="DA989" i="3"/>
  <c r="DC989" i="3"/>
  <c r="A990" i="3"/>
  <c r="Y990" i="3"/>
  <c r="CY990" i="3"/>
  <c r="CZ990" i="3"/>
  <c r="DB990" i="3" s="1"/>
  <c r="DA990" i="3"/>
  <c r="DC990" i="3"/>
  <c r="A991" i="3"/>
  <c r="Y991" i="3"/>
  <c r="CY991" i="3"/>
  <c r="CZ991" i="3"/>
  <c r="DB991" i="3" s="1"/>
  <c r="DA991" i="3"/>
  <c r="DC991" i="3"/>
  <c r="A992" i="3"/>
  <c r="Y992" i="3"/>
  <c r="CY992" i="3"/>
  <c r="CZ992" i="3"/>
  <c r="DA992" i="3"/>
  <c r="DB992" i="3"/>
  <c r="DC992" i="3"/>
  <c r="A993" i="3"/>
  <c r="Y993" i="3"/>
  <c r="CY993" i="3"/>
  <c r="CZ993" i="3"/>
  <c r="DB993" i="3" s="1"/>
  <c r="DA993" i="3"/>
  <c r="DC993" i="3"/>
  <c r="A994" i="3"/>
  <c r="Y994" i="3"/>
  <c r="CY994" i="3"/>
  <c r="CZ994" i="3"/>
  <c r="DB994" i="3" s="1"/>
  <c r="L398" i="10" s="1"/>
  <c r="DA994" i="3"/>
  <c r="DC994" i="3"/>
  <c r="Q398" i="10" s="1"/>
  <c r="A995" i="3"/>
  <c r="Y995" i="3"/>
  <c r="CY995" i="3"/>
  <c r="CZ995" i="3"/>
  <c r="DB995" i="3" s="1"/>
  <c r="L397" i="10" s="1"/>
  <c r="DA995" i="3"/>
  <c r="DC995" i="3"/>
  <c r="Q397" i="10" s="1"/>
  <c r="A996" i="3"/>
  <c r="Y996" i="3"/>
  <c r="CY996" i="3"/>
  <c r="CZ996" i="3"/>
  <c r="DB996" i="3" s="1"/>
  <c r="DA996" i="3"/>
  <c r="DC996" i="3"/>
  <c r="A997" i="3"/>
  <c r="Y997" i="3"/>
  <c r="CY997" i="3"/>
  <c r="CZ997" i="3"/>
  <c r="DB997" i="3" s="1"/>
  <c r="DA997" i="3"/>
  <c r="DC997" i="3"/>
  <c r="A998" i="3"/>
  <c r="Y998" i="3"/>
  <c r="CY998" i="3"/>
  <c r="CZ998" i="3"/>
  <c r="DB998" i="3" s="1"/>
  <c r="DA998" i="3"/>
  <c r="DC998" i="3"/>
  <c r="A999" i="3"/>
  <c r="Y999" i="3"/>
  <c r="CY999" i="3"/>
  <c r="CZ999" i="3"/>
  <c r="DB999" i="3" s="1"/>
  <c r="DA999" i="3"/>
  <c r="DC999" i="3"/>
  <c r="A1000" i="3"/>
  <c r="Y1000" i="3"/>
  <c r="CY1000" i="3"/>
  <c r="CZ1000" i="3"/>
  <c r="DB1000" i="3" s="1"/>
  <c r="DA1000" i="3"/>
  <c r="DC1000" i="3"/>
  <c r="A1001" i="3"/>
  <c r="Y1001" i="3"/>
  <c r="CY1001" i="3"/>
  <c r="CZ1001" i="3"/>
  <c r="DB1001" i="3" s="1"/>
  <c r="DA1001" i="3"/>
  <c r="DC1001" i="3"/>
  <c r="A1002" i="3"/>
  <c r="Y1002" i="3"/>
  <c r="CY1002" i="3"/>
  <c r="CZ1002" i="3"/>
  <c r="DB1002" i="3" s="1"/>
  <c r="DA1002" i="3"/>
  <c r="DC1002" i="3"/>
  <c r="A1003" i="3"/>
  <c r="Y1003" i="3"/>
  <c r="CY1003" i="3"/>
  <c r="CZ1003" i="3"/>
  <c r="DB1003" i="3" s="1"/>
  <c r="DA1003" i="3"/>
  <c r="DC1003" i="3"/>
  <c r="A1004" i="3"/>
  <c r="Y1004" i="3"/>
  <c r="CY1004" i="3"/>
  <c r="CZ1004" i="3"/>
  <c r="DB1004" i="3" s="1"/>
  <c r="DA1004" i="3"/>
  <c r="DC1004" i="3"/>
  <c r="A1005" i="3"/>
  <c r="Y1005" i="3"/>
  <c r="CY1005" i="3"/>
  <c r="CZ1005" i="3"/>
  <c r="DB1005" i="3" s="1"/>
  <c r="DA1005" i="3"/>
  <c r="DC1005" i="3"/>
  <c r="A1006" i="3"/>
  <c r="Y1006" i="3"/>
  <c r="CY1006" i="3"/>
  <c r="CZ1006" i="3"/>
  <c r="DB1006" i="3" s="1"/>
  <c r="DA1006" i="3"/>
  <c r="DC1006" i="3"/>
  <c r="A1007" i="3"/>
  <c r="Y1007" i="3"/>
  <c r="CY1007" i="3"/>
  <c r="CZ1007" i="3"/>
  <c r="DA1007" i="3"/>
  <c r="DB1007" i="3"/>
  <c r="L403" i="10" s="1"/>
  <c r="DC1007" i="3"/>
  <c r="Q403" i="10" s="1"/>
  <c r="A1008" i="3"/>
  <c r="Y1008" i="3"/>
  <c r="CY1008" i="3"/>
  <c r="CZ1008" i="3"/>
  <c r="DB1008" i="3" s="1"/>
  <c r="L402" i="10" s="1"/>
  <c r="DA1008" i="3"/>
  <c r="DC1008" i="3"/>
  <c r="Q402" i="10" s="1"/>
  <c r="A1009" i="3"/>
  <c r="Y1009" i="3"/>
  <c r="CY1009" i="3"/>
  <c r="CZ1009" i="3"/>
  <c r="DA1009" i="3"/>
  <c r="DB1009" i="3"/>
  <c r="DC1009" i="3"/>
  <c r="A1010" i="3"/>
  <c r="Y1010" i="3"/>
  <c r="CY1010" i="3"/>
  <c r="CZ1010" i="3"/>
  <c r="DB1010" i="3" s="1"/>
  <c r="DA1010" i="3"/>
  <c r="DC1010" i="3"/>
  <c r="A1011" i="3"/>
  <c r="Y1011" i="3"/>
  <c r="CY1011" i="3"/>
  <c r="CZ1011" i="3"/>
  <c r="DB1011" i="3" s="1"/>
  <c r="DA1011" i="3"/>
  <c r="DC1011" i="3"/>
  <c r="A1012" i="3"/>
  <c r="Y1012" i="3"/>
  <c r="CY1012" i="3"/>
  <c r="CZ1012" i="3"/>
  <c r="DA1012" i="3"/>
  <c r="DB1012" i="3"/>
  <c r="DC1012" i="3"/>
  <c r="A1013" i="3"/>
  <c r="Y1013" i="3"/>
  <c r="CY1013" i="3"/>
  <c r="CZ1013" i="3"/>
  <c r="DB1013" i="3" s="1"/>
  <c r="DA1013" i="3"/>
  <c r="DC1013" i="3"/>
  <c r="A1014" i="3"/>
  <c r="Y1014" i="3"/>
  <c r="CY1014" i="3"/>
  <c r="CZ1014" i="3"/>
  <c r="DB1014" i="3" s="1"/>
  <c r="DA1014" i="3"/>
  <c r="DC1014" i="3"/>
  <c r="A1015" i="3"/>
  <c r="Y1015" i="3"/>
  <c r="CY1015" i="3"/>
  <c r="CZ1015" i="3"/>
  <c r="DB1015" i="3" s="1"/>
  <c r="DA1015" i="3"/>
  <c r="DC1015" i="3"/>
  <c r="A1016" i="3"/>
  <c r="Y1016" i="3"/>
  <c r="CY1016" i="3"/>
  <c r="CZ1016" i="3"/>
  <c r="DB1016" i="3" s="1"/>
  <c r="DA1016" i="3"/>
  <c r="DC1016" i="3"/>
  <c r="A1017" i="3"/>
  <c r="Y1017" i="3"/>
  <c r="CY1017" i="3"/>
  <c r="CZ1017" i="3"/>
  <c r="DB1017" i="3" s="1"/>
  <c r="DA1017" i="3"/>
  <c r="DC1017" i="3"/>
  <c r="A1018" i="3"/>
  <c r="Y1018" i="3"/>
  <c r="CY1018" i="3"/>
  <c r="CZ1018" i="3"/>
  <c r="DA1018" i="3"/>
  <c r="DB1018" i="3"/>
  <c r="DC1018" i="3"/>
  <c r="A1019" i="3"/>
  <c r="Y1019" i="3"/>
  <c r="CY1019" i="3"/>
  <c r="CZ1019" i="3"/>
  <c r="DB1019" i="3" s="1"/>
  <c r="DA1019" i="3"/>
  <c r="DC1019" i="3"/>
  <c r="A1020" i="3"/>
  <c r="Y1020" i="3"/>
  <c r="CY1020" i="3"/>
  <c r="CZ1020" i="3"/>
  <c r="DA1020" i="3"/>
  <c r="DB1020" i="3"/>
  <c r="L408" i="10" s="1"/>
  <c r="DC1020" i="3"/>
  <c r="Q408" i="10" s="1"/>
  <c r="A1021" i="3"/>
  <c r="Y1021" i="3"/>
  <c r="CY1021" i="3"/>
  <c r="CZ1021" i="3"/>
  <c r="DA1021" i="3"/>
  <c r="DB1021" i="3"/>
  <c r="L407" i="10" s="1"/>
  <c r="DC1021" i="3"/>
  <c r="Q407" i="10" s="1"/>
  <c r="A1022" i="3"/>
  <c r="Y1022" i="3"/>
  <c r="CY1022" i="3"/>
  <c r="CZ1022" i="3"/>
  <c r="DA1022" i="3"/>
  <c r="DB1022" i="3"/>
  <c r="DC1022" i="3"/>
  <c r="A1023" i="3"/>
  <c r="Y1023" i="3"/>
  <c r="CY1023" i="3"/>
  <c r="CZ1023" i="3"/>
  <c r="DB1023" i="3" s="1"/>
  <c r="DA1023" i="3"/>
  <c r="DC1023" i="3"/>
  <c r="A1024" i="3"/>
  <c r="Y1024" i="3"/>
  <c r="CY1024" i="3"/>
  <c r="CZ1024" i="3"/>
  <c r="DB1024" i="3" s="1"/>
  <c r="DA1024" i="3"/>
  <c r="DC1024" i="3"/>
  <c r="A1025" i="3"/>
  <c r="Y1025" i="3"/>
  <c r="CY1025" i="3"/>
  <c r="CZ1025" i="3"/>
  <c r="DB1025" i="3" s="1"/>
  <c r="DA1025" i="3"/>
  <c r="DC1025" i="3"/>
  <c r="A1026" i="3"/>
  <c r="Y1026" i="3"/>
  <c r="CY1026" i="3"/>
  <c r="CZ1026" i="3"/>
  <c r="DB1026" i="3" s="1"/>
  <c r="DA1026" i="3"/>
  <c r="DC1026" i="3"/>
  <c r="A1027" i="3"/>
  <c r="Y1027" i="3"/>
  <c r="CY1027" i="3"/>
  <c r="CZ1027" i="3"/>
  <c r="DB1027" i="3" s="1"/>
  <c r="DA1027" i="3"/>
  <c r="DC1027" i="3"/>
  <c r="A1028" i="3"/>
  <c r="Y1028" i="3"/>
  <c r="CY1028" i="3"/>
  <c r="CZ1028" i="3"/>
  <c r="DB1028" i="3" s="1"/>
  <c r="DA1028" i="3"/>
  <c r="DC1028" i="3"/>
  <c r="A1029" i="3"/>
  <c r="Y1029" i="3"/>
  <c r="CY1029" i="3"/>
  <c r="CZ1029" i="3"/>
  <c r="DA1029" i="3"/>
  <c r="DB1029" i="3"/>
  <c r="DC1029" i="3"/>
  <c r="A1030" i="3"/>
  <c r="Y1030" i="3"/>
  <c r="CY1030" i="3"/>
  <c r="CZ1030" i="3"/>
  <c r="DB1030" i="3" s="1"/>
  <c r="DA1030" i="3"/>
  <c r="DC1030" i="3"/>
  <c r="A1031" i="3"/>
  <c r="Y1031" i="3"/>
  <c r="CY1031" i="3"/>
  <c r="CZ1031" i="3"/>
  <c r="DB1031" i="3" s="1"/>
  <c r="DA1031" i="3"/>
  <c r="DC1031" i="3"/>
  <c r="A1032" i="3"/>
  <c r="Y1032" i="3"/>
  <c r="CY1032" i="3"/>
  <c r="CZ1032" i="3"/>
  <c r="DA1032" i="3"/>
  <c r="DB1032" i="3"/>
  <c r="DC1032" i="3"/>
  <c r="A1033" i="3"/>
  <c r="Y1033" i="3"/>
  <c r="CY1033" i="3"/>
  <c r="CZ1033" i="3"/>
  <c r="DA1033" i="3"/>
  <c r="DB1033" i="3"/>
  <c r="L413" i="10" s="1"/>
  <c r="DC1033" i="3"/>
  <c r="Q413" i="10" s="1"/>
  <c r="A1034" i="3"/>
  <c r="Y1034" i="3"/>
  <c r="CY1034" i="3"/>
  <c r="CZ1034" i="3"/>
  <c r="DB1034" i="3" s="1"/>
  <c r="L412" i="10" s="1"/>
  <c r="DA1034" i="3"/>
  <c r="DC1034" i="3"/>
  <c r="Q412" i="10" s="1"/>
  <c r="A1035" i="3"/>
  <c r="Y1035" i="3"/>
  <c r="CY1035" i="3"/>
  <c r="CZ1035" i="3"/>
  <c r="DB1035" i="3" s="1"/>
  <c r="DA1035" i="3"/>
  <c r="DC1035" i="3"/>
  <c r="A1036" i="3"/>
  <c r="Y1036" i="3"/>
  <c r="CY1036" i="3"/>
  <c r="CZ1036" i="3"/>
  <c r="DA1036" i="3"/>
  <c r="DB1036" i="3"/>
  <c r="DC1036" i="3"/>
  <c r="A1037" i="3"/>
  <c r="Y1037" i="3"/>
  <c r="CY1037" i="3"/>
  <c r="CZ1037" i="3"/>
  <c r="DB1037" i="3" s="1"/>
  <c r="DA1037" i="3"/>
  <c r="DC1037" i="3"/>
  <c r="A1038" i="3"/>
  <c r="Y1038" i="3"/>
  <c r="CY1038" i="3"/>
  <c r="CZ1038" i="3"/>
  <c r="DA1038" i="3"/>
  <c r="DB1038" i="3"/>
  <c r="DC1038" i="3"/>
  <c r="A1039" i="3"/>
  <c r="Y1039" i="3"/>
  <c r="CY1039" i="3"/>
  <c r="CZ1039" i="3"/>
  <c r="DB1039" i="3" s="1"/>
  <c r="DA1039" i="3"/>
  <c r="DC1039" i="3"/>
  <c r="A1040" i="3"/>
  <c r="Y1040" i="3"/>
  <c r="CY1040" i="3"/>
  <c r="CZ1040" i="3"/>
  <c r="DB1040" i="3" s="1"/>
  <c r="DA1040" i="3"/>
  <c r="DC1040" i="3"/>
  <c r="A1041" i="3"/>
  <c r="Y1041" i="3"/>
  <c r="CY1041" i="3"/>
  <c r="CZ1041" i="3"/>
  <c r="DB1041" i="3" s="1"/>
  <c r="DA1041" i="3"/>
  <c r="DC1041" i="3"/>
  <c r="A1042" i="3"/>
  <c r="Y1042" i="3"/>
  <c r="CY1042" i="3"/>
  <c r="CZ1042" i="3"/>
  <c r="DB1042" i="3" s="1"/>
  <c r="DA1042" i="3"/>
  <c r="DC1042" i="3"/>
  <c r="A1043" i="3"/>
  <c r="Y1043" i="3"/>
  <c r="CY1043" i="3"/>
  <c r="CZ1043" i="3"/>
  <c r="DB1043" i="3" s="1"/>
  <c r="DA1043" i="3"/>
  <c r="DC1043" i="3"/>
  <c r="A1044" i="3"/>
  <c r="Y1044" i="3"/>
  <c r="CY1044" i="3"/>
  <c r="CZ1044" i="3"/>
  <c r="DA1044" i="3"/>
  <c r="DB1044" i="3"/>
  <c r="DC1044" i="3"/>
  <c r="A1045" i="3"/>
  <c r="Y1045" i="3"/>
  <c r="CY1045" i="3"/>
  <c r="CZ1045" i="3"/>
  <c r="DB1045" i="3" s="1"/>
  <c r="DA1045" i="3"/>
  <c r="DC1045" i="3"/>
  <c r="A1046" i="3"/>
  <c r="Y1046" i="3"/>
  <c r="CY1046" i="3"/>
  <c r="CZ1046" i="3"/>
  <c r="DA1046" i="3"/>
  <c r="DB1046" i="3"/>
  <c r="L418" i="10" s="1"/>
  <c r="DC1046" i="3"/>
  <c r="Q418" i="10" s="1"/>
  <c r="A1047" i="3"/>
  <c r="Y1047" i="3"/>
  <c r="CY1047" i="3"/>
  <c r="CZ1047" i="3"/>
  <c r="DB1047" i="3" s="1"/>
  <c r="L417" i="10" s="1"/>
  <c r="DA1047" i="3"/>
  <c r="DC1047" i="3"/>
  <c r="Q417" i="10" s="1"/>
  <c r="A1048" i="3"/>
  <c r="Y1048" i="3"/>
  <c r="CY1048" i="3"/>
  <c r="CZ1048" i="3"/>
  <c r="DB1048" i="3" s="1"/>
  <c r="DA1048" i="3"/>
  <c r="DC1048" i="3"/>
  <c r="A1049" i="3"/>
  <c r="Y1049" i="3"/>
  <c r="CY1049" i="3"/>
  <c r="CZ1049" i="3"/>
  <c r="DB1049" i="3" s="1"/>
  <c r="DA1049" i="3"/>
  <c r="DC1049" i="3"/>
  <c r="A1050" i="3"/>
  <c r="Y1050" i="3"/>
  <c r="CY1050" i="3"/>
  <c r="CZ1050" i="3"/>
  <c r="DB1050" i="3" s="1"/>
  <c r="DA1050" i="3"/>
  <c r="DC1050" i="3"/>
  <c r="A1051" i="3"/>
  <c r="Y1051" i="3"/>
  <c r="CY1051" i="3"/>
  <c r="CZ1051" i="3"/>
  <c r="DB1051" i="3" s="1"/>
  <c r="DA1051" i="3"/>
  <c r="DC1051" i="3"/>
  <c r="A1052" i="3"/>
  <c r="Y1052" i="3"/>
  <c r="CY1052" i="3"/>
  <c r="CZ1052" i="3"/>
  <c r="DB1052" i="3" s="1"/>
  <c r="DA1052" i="3"/>
  <c r="DC1052" i="3"/>
  <c r="A1053" i="3"/>
  <c r="Y1053" i="3"/>
  <c r="CY1053" i="3"/>
  <c r="CZ1053" i="3"/>
  <c r="DB1053" i="3" s="1"/>
  <c r="DA1053" i="3"/>
  <c r="DC1053" i="3"/>
  <c r="A1054" i="3"/>
  <c r="Y1054" i="3"/>
  <c r="CY1054" i="3"/>
  <c r="CZ1054" i="3"/>
  <c r="DB1054" i="3" s="1"/>
  <c r="DA1054" i="3"/>
  <c r="DC1054" i="3"/>
  <c r="A1055" i="3"/>
  <c r="Y1055" i="3"/>
  <c r="CY1055" i="3"/>
  <c r="CZ1055" i="3"/>
  <c r="DB1055" i="3" s="1"/>
  <c r="DA1055" i="3"/>
  <c r="DC1055" i="3"/>
  <c r="A1056" i="3"/>
  <c r="Y1056" i="3"/>
  <c r="CY1056" i="3"/>
  <c r="CZ1056" i="3"/>
  <c r="DB1056" i="3" s="1"/>
  <c r="DA1056" i="3"/>
  <c r="DC1056" i="3"/>
  <c r="A1057" i="3"/>
  <c r="Y1057" i="3"/>
  <c r="CY1057" i="3"/>
  <c r="CZ1057" i="3"/>
  <c r="DB1057" i="3" s="1"/>
  <c r="DA1057" i="3"/>
  <c r="DC1057" i="3"/>
  <c r="A1058" i="3"/>
  <c r="Y1058" i="3"/>
  <c r="CY1058" i="3"/>
  <c r="CZ1058" i="3"/>
  <c r="DA1058" i="3"/>
  <c r="DB1058" i="3"/>
  <c r="DC1058" i="3"/>
  <c r="A1059" i="3"/>
  <c r="Y1059" i="3"/>
  <c r="I430" i="10" s="1"/>
  <c r="D507" i="9" s="1"/>
  <c r="CY1059" i="3"/>
  <c r="CZ1059" i="3"/>
  <c r="DB1059" i="3" s="1"/>
  <c r="L430" i="10" s="1"/>
  <c r="DA1059" i="3"/>
  <c r="DC1059" i="3"/>
  <c r="Q430" i="10" s="1"/>
  <c r="A1060" i="3"/>
  <c r="Y1060" i="3"/>
  <c r="CY1060" i="3"/>
  <c r="CZ1060" i="3"/>
  <c r="DB1060" i="3" s="1"/>
  <c r="L429" i="10" s="1"/>
  <c r="DA1060" i="3"/>
  <c r="DC1060" i="3"/>
  <c r="Q429" i="10" s="1"/>
  <c r="A1061" i="3"/>
  <c r="Y1061" i="3"/>
  <c r="I428" i="10" s="1"/>
  <c r="D509" i="9" s="1"/>
  <c r="CY1061" i="3"/>
  <c r="CZ1061" i="3"/>
  <c r="DB1061" i="3" s="1"/>
  <c r="L428" i="10" s="1"/>
  <c r="DA1061" i="3"/>
  <c r="DC1061" i="3"/>
  <c r="Q428" i="10" s="1"/>
  <c r="A1062" i="3"/>
  <c r="Y1062" i="3"/>
  <c r="CY1062" i="3"/>
  <c r="CZ1062" i="3"/>
  <c r="DA1062" i="3"/>
  <c r="DB1062" i="3"/>
  <c r="L427" i="10" s="1"/>
  <c r="DC1062" i="3"/>
  <c r="Q427" i="10" s="1"/>
  <c r="A1063" i="3"/>
  <c r="Y1063" i="3"/>
  <c r="CY1063" i="3"/>
  <c r="CZ1063" i="3"/>
  <c r="DA1063" i="3"/>
  <c r="DB1063" i="3"/>
  <c r="L426" i="10" s="1"/>
  <c r="DC1063" i="3"/>
  <c r="Q426" i="10" s="1"/>
  <c r="A1064" i="3"/>
  <c r="Y1064" i="3"/>
  <c r="CY1064" i="3"/>
  <c r="CZ1064" i="3"/>
  <c r="DB1064" i="3" s="1"/>
  <c r="L425" i="10" s="1"/>
  <c r="DA1064" i="3"/>
  <c r="DC1064" i="3"/>
  <c r="Q425" i="10" s="1"/>
  <c r="A1065" i="3"/>
  <c r="Y1065" i="3"/>
  <c r="CY1065" i="3"/>
  <c r="CZ1065" i="3"/>
  <c r="DB1065" i="3" s="1"/>
  <c r="L424" i="10" s="1"/>
  <c r="DA1065" i="3"/>
  <c r="DC1065" i="3"/>
  <c r="Q424" i="10" s="1"/>
  <c r="A1066" i="3"/>
  <c r="Y1066" i="3"/>
  <c r="CY1066" i="3"/>
  <c r="CZ1066" i="3"/>
  <c r="DA1066" i="3"/>
  <c r="DB1066" i="3"/>
  <c r="L423" i="10" s="1"/>
  <c r="DC1066" i="3"/>
  <c r="Q423" i="10" s="1"/>
  <c r="A1067" i="3"/>
  <c r="Y1067" i="3"/>
  <c r="CY1067" i="3"/>
  <c r="CZ1067" i="3"/>
  <c r="DB1067" i="3" s="1"/>
  <c r="L422" i="10" s="1"/>
  <c r="DA1067" i="3"/>
  <c r="DC1067" i="3"/>
  <c r="Q422" i="10" s="1"/>
  <c r="A1068" i="3"/>
  <c r="Y1068" i="3"/>
  <c r="I421" i="10" s="1"/>
  <c r="D517" i="9" s="1"/>
  <c r="CY1068" i="3"/>
  <c r="CZ1068" i="3"/>
  <c r="DB1068" i="3" s="1"/>
  <c r="L421" i="10" s="1"/>
  <c r="DA1068" i="3"/>
  <c r="DC1068" i="3"/>
  <c r="Q421" i="10" s="1"/>
  <c r="A1069" i="3"/>
  <c r="Y1069" i="3"/>
  <c r="CY1069" i="3"/>
  <c r="CZ1069" i="3"/>
  <c r="DA1069" i="3"/>
  <c r="DB1069" i="3"/>
  <c r="DC1069" i="3"/>
  <c r="A1070" i="3"/>
  <c r="Y1070" i="3"/>
  <c r="CY1070" i="3"/>
  <c r="CZ1070" i="3"/>
  <c r="DB1070" i="3" s="1"/>
  <c r="DA1070" i="3"/>
  <c r="DC1070" i="3"/>
  <c r="A1071" i="3"/>
  <c r="Y1071" i="3"/>
  <c r="CY1071" i="3"/>
  <c r="CZ1071" i="3"/>
  <c r="DA1071" i="3"/>
  <c r="DB1071" i="3"/>
  <c r="L437" i="10" s="1"/>
  <c r="DC1071" i="3"/>
  <c r="Q437" i="10" s="1"/>
  <c r="A1072" i="3"/>
  <c r="Y1072" i="3"/>
  <c r="I436" i="10" s="1"/>
  <c r="D519" i="9" s="1"/>
  <c r="CY1072" i="3"/>
  <c r="CZ1072" i="3"/>
  <c r="DB1072" i="3" s="1"/>
  <c r="L436" i="10" s="1"/>
  <c r="DA1072" i="3"/>
  <c r="DC1072" i="3"/>
  <c r="Q436" i="10" s="1"/>
  <c r="A1073" i="3"/>
  <c r="Y1073" i="3"/>
  <c r="CY1073" i="3"/>
  <c r="CZ1073" i="3"/>
  <c r="DB1073" i="3" s="1"/>
  <c r="L435" i="10" s="1"/>
  <c r="DA1073" i="3"/>
  <c r="DC1073" i="3"/>
  <c r="Q435" i="10" s="1"/>
  <c r="A1074" i="3"/>
  <c r="Y1074" i="3"/>
  <c r="CY1074" i="3"/>
  <c r="CZ1074" i="3"/>
  <c r="DB1074" i="3" s="1"/>
  <c r="L434" i="10" s="1"/>
  <c r="DA1074" i="3"/>
  <c r="DC1074" i="3"/>
  <c r="Q434" i="10" s="1"/>
  <c r="A1075" i="3"/>
  <c r="Y1075" i="3"/>
  <c r="CY1075" i="3"/>
  <c r="CZ1075" i="3"/>
  <c r="DA1075" i="3"/>
  <c r="DB1075" i="3"/>
  <c r="L433" i="10" s="1"/>
  <c r="DC1075" i="3"/>
  <c r="Q433" i="10" s="1"/>
  <c r="A1076" i="3"/>
  <c r="Y1076" i="3"/>
  <c r="CY1076" i="3"/>
  <c r="CZ1076" i="3"/>
  <c r="DA1076" i="3"/>
  <c r="DB1076" i="3"/>
  <c r="L432" i="10" s="1"/>
  <c r="DC1076" i="3"/>
  <c r="Q432" i="10" s="1"/>
  <c r="A1077" i="3"/>
  <c r="Y1077" i="3"/>
  <c r="CY1077" i="3"/>
  <c r="CZ1077" i="3"/>
  <c r="DB1077" i="3" s="1"/>
  <c r="L431" i="10" s="1"/>
  <c r="DA1077" i="3"/>
  <c r="DC1077" i="3"/>
  <c r="Q431" i="10" s="1"/>
  <c r="A1078" i="3"/>
  <c r="Y1078" i="3"/>
  <c r="CY1078" i="3"/>
  <c r="CZ1078" i="3"/>
  <c r="DB1078" i="3" s="1"/>
  <c r="DA1078" i="3"/>
  <c r="DC1078" i="3"/>
  <c r="A1079" i="3"/>
  <c r="Y1079" i="3"/>
  <c r="CY1079" i="3"/>
  <c r="CZ1079" i="3"/>
  <c r="DB1079" i="3" s="1"/>
  <c r="DA1079" i="3"/>
  <c r="DC1079" i="3"/>
  <c r="A1080" i="3"/>
  <c r="Y1080" i="3"/>
  <c r="CY1080" i="3"/>
  <c r="CZ1080" i="3"/>
  <c r="DB1080" i="3" s="1"/>
  <c r="DA1080" i="3"/>
  <c r="DC1080" i="3"/>
  <c r="A1081" i="3"/>
  <c r="Y1081" i="3"/>
  <c r="CY1081" i="3"/>
  <c r="CZ1081" i="3"/>
  <c r="DB1081" i="3" s="1"/>
  <c r="DA1081" i="3"/>
  <c r="DC1081" i="3"/>
  <c r="A1082" i="3"/>
  <c r="Y1082" i="3"/>
  <c r="CY1082" i="3"/>
  <c r="CZ1082" i="3"/>
  <c r="DA1082" i="3"/>
  <c r="DB1082" i="3"/>
  <c r="DC1082" i="3"/>
  <c r="A1083" i="3"/>
  <c r="Y1083" i="3"/>
  <c r="CY1083" i="3"/>
  <c r="CZ1083" i="3"/>
  <c r="DB1083" i="3" s="1"/>
  <c r="L441" i="10" s="1"/>
  <c r="DA1083" i="3"/>
  <c r="DC1083" i="3"/>
  <c r="Q441" i="10" s="1"/>
  <c r="A1084" i="3"/>
  <c r="Y1084" i="3"/>
  <c r="CY1084" i="3"/>
  <c r="CZ1084" i="3"/>
  <c r="DB1084" i="3" s="1"/>
  <c r="L440" i="10" s="1"/>
  <c r="DA1084" i="3"/>
  <c r="DC1084" i="3"/>
  <c r="Q440" i="10" s="1"/>
  <c r="A1085" i="3"/>
  <c r="Y1085" i="3"/>
  <c r="CY1085" i="3"/>
  <c r="CZ1085" i="3"/>
  <c r="DA1085" i="3"/>
  <c r="DB1085" i="3"/>
  <c r="DC1085" i="3"/>
  <c r="A1086" i="3"/>
  <c r="Y1086" i="3"/>
  <c r="CY1086" i="3"/>
  <c r="CZ1086" i="3"/>
  <c r="DB1086" i="3" s="1"/>
  <c r="DA1086" i="3"/>
  <c r="DC1086" i="3"/>
  <c r="A1087" i="3"/>
  <c r="Y1087" i="3"/>
  <c r="CY1087" i="3"/>
  <c r="CZ1087" i="3"/>
  <c r="DA1087" i="3"/>
  <c r="DB1087" i="3"/>
  <c r="DC1087" i="3"/>
  <c r="A1088" i="3"/>
  <c r="Y1088" i="3"/>
  <c r="CY1088" i="3"/>
  <c r="CZ1088" i="3"/>
  <c r="DB1088" i="3" s="1"/>
  <c r="DA1088" i="3"/>
  <c r="DC1088" i="3"/>
  <c r="A1089" i="3"/>
  <c r="Y1089" i="3"/>
  <c r="CY1089" i="3"/>
  <c r="CZ1089" i="3"/>
  <c r="DB1089" i="3" s="1"/>
  <c r="DA1089" i="3"/>
  <c r="DC1089" i="3"/>
  <c r="A1090" i="3"/>
  <c r="Y1090" i="3"/>
  <c r="CY1090" i="3"/>
  <c r="CZ1090" i="3"/>
  <c r="DB1090" i="3" s="1"/>
  <c r="DA1090" i="3"/>
  <c r="DC1090" i="3"/>
  <c r="A1091" i="3"/>
  <c r="Y1091" i="3"/>
  <c r="CY1091" i="3"/>
  <c r="CZ1091" i="3"/>
  <c r="DB1091" i="3" s="1"/>
  <c r="DA1091" i="3"/>
  <c r="DC1091" i="3"/>
  <c r="A1092" i="3"/>
  <c r="Y1092" i="3"/>
  <c r="CY1092" i="3"/>
  <c r="CZ1092" i="3"/>
  <c r="DB1092" i="3" s="1"/>
  <c r="DA1092" i="3"/>
  <c r="DC1092" i="3"/>
  <c r="A1093" i="3"/>
  <c r="Y1093" i="3"/>
  <c r="CY1093" i="3"/>
  <c r="CZ1093" i="3"/>
  <c r="DA1093" i="3"/>
  <c r="DB1093" i="3"/>
  <c r="DC1093" i="3"/>
  <c r="A1094" i="3"/>
  <c r="Y1094" i="3"/>
  <c r="CY1094" i="3"/>
  <c r="CZ1094" i="3"/>
  <c r="DB1094" i="3" s="1"/>
  <c r="DA1094" i="3"/>
  <c r="DC1094" i="3"/>
  <c r="A1095" i="3"/>
  <c r="Y1095" i="3"/>
  <c r="CY1095" i="3"/>
  <c r="CZ1095" i="3"/>
  <c r="DB1095" i="3" s="1"/>
  <c r="DA1095" i="3"/>
  <c r="DC1095" i="3"/>
  <c r="A1096" i="3"/>
  <c r="Y1096" i="3"/>
  <c r="CY1096" i="3"/>
  <c r="CZ1096" i="3"/>
  <c r="DB1096" i="3" s="1"/>
  <c r="L453" i="10" s="1"/>
  <c r="DA1096" i="3"/>
  <c r="DC1096" i="3"/>
  <c r="Q453" i="10" s="1"/>
  <c r="A1097" i="3"/>
  <c r="Y1097" i="3"/>
  <c r="CY1097" i="3"/>
  <c r="CZ1097" i="3"/>
  <c r="DB1097" i="3" s="1"/>
  <c r="L452" i="10" s="1"/>
  <c r="DA1097" i="3"/>
  <c r="DC1097" i="3"/>
  <c r="Q452" i="10" s="1"/>
  <c r="A1098" i="3"/>
  <c r="Y1098" i="3"/>
  <c r="CY1098" i="3"/>
  <c r="CZ1098" i="3"/>
  <c r="DA1098" i="3"/>
  <c r="DB1098" i="3"/>
  <c r="L451" i="10" s="1"/>
  <c r="DC1098" i="3"/>
  <c r="Q451" i="10" s="1"/>
  <c r="A1099" i="3"/>
  <c r="Y1099" i="3"/>
  <c r="CY1099" i="3"/>
  <c r="CZ1099" i="3"/>
  <c r="DA1099" i="3"/>
  <c r="DB1099" i="3"/>
  <c r="L450" i="10" s="1"/>
  <c r="DC1099" i="3"/>
  <c r="Q450" i="10" s="1"/>
  <c r="A1100" i="3"/>
  <c r="Y1100" i="3"/>
  <c r="CY1100" i="3"/>
  <c r="CZ1100" i="3"/>
  <c r="DB1100" i="3" s="1"/>
  <c r="L449" i="10" s="1"/>
  <c r="DA1100" i="3"/>
  <c r="DC1100" i="3"/>
  <c r="Q449" i="10" s="1"/>
  <c r="A1101" i="3"/>
  <c r="Y1101" i="3"/>
  <c r="CY1101" i="3"/>
  <c r="CZ1101" i="3"/>
  <c r="DB1101" i="3" s="1"/>
  <c r="L448" i="10" s="1"/>
  <c r="DA1101" i="3"/>
  <c r="DC1101" i="3"/>
  <c r="Q448" i="10" s="1"/>
  <c r="A1102" i="3"/>
  <c r="Y1102" i="3"/>
  <c r="CY1102" i="3"/>
  <c r="CZ1102" i="3"/>
  <c r="DB1102" i="3" s="1"/>
  <c r="L447" i="10" s="1"/>
  <c r="DA1102" i="3"/>
  <c r="DC1102" i="3"/>
  <c r="Q447" i="10" s="1"/>
  <c r="A1103" i="3"/>
  <c r="Y1103" i="3"/>
  <c r="CY1103" i="3"/>
  <c r="CZ1103" i="3"/>
  <c r="DB1103" i="3" s="1"/>
  <c r="L446" i="10" s="1"/>
  <c r="DA1103" i="3"/>
  <c r="DC1103" i="3"/>
  <c r="Q446" i="10" s="1"/>
  <c r="A1104" i="3"/>
  <c r="Y1104" i="3"/>
  <c r="CY1104" i="3"/>
  <c r="CZ1104" i="3"/>
  <c r="DB1104" i="3" s="1"/>
  <c r="L445" i="10" s="1"/>
  <c r="DA1104" i="3"/>
  <c r="DC1104" i="3"/>
  <c r="Q445" i="10" s="1"/>
  <c r="A1105" i="3"/>
  <c r="Y1105" i="3"/>
  <c r="CY1105" i="3"/>
  <c r="CZ1105" i="3"/>
  <c r="DB1105" i="3" s="1"/>
  <c r="L444" i="10" s="1"/>
  <c r="DA1105" i="3"/>
  <c r="DC1105" i="3"/>
  <c r="Q444" i="10" s="1"/>
  <c r="A1106" i="3"/>
  <c r="Y1106" i="3"/>
  <c r="CY1106" i="3"/>
  <c r="CZ1106" i="3"/>
  <c r="DB1106" i="3" s="1"/>
  <c r="DA1106" i="3"/>
  <c r="DC1106" i="3"/>
  <c r="A1107" i="3"/>
  <c r="Y1107" i="3"/>
  <c r="CY1107" i="3"/>
  <c r="CZ1107" i="3"/>
  <c r="DB1107" i="3" s="1"/>
  <c r="DA1107" i="3"/>
  <c r="DC1107" i="3"/>
  <c r="A1108" i="3"/>
  <c r="Y1108" i="3"/>
  <c r="CY1108" i="3"/>
  <c r="CZ1108" i="3"/>
  <c r="DA1108" i="3"/>
  <c r="DB1108" i="3"/>
  <c r="L460" i="10" s="1"/>
  <c r="DC1108" i="3"/>
  <c r="Q460" i="10" s="1"/>
  <c r="A1109" i="3"/>
  <c r="Y1109" i="3"/>
  <c r="CY1109" i="3"/>
  <c r="CZ1109" i="3"/>
  <c r="DB1109" i="3" s="1"/>
  <c r="L459" i="10" s="1"/>
  <c r="DA1109" i="3"/>
  <c r="DC1109" i="3"/>
  <c r="Q459" i="10" s="1"/>
  <c r="A1110" i="3"/>
  <c r="Y1110" i="3"/>
  <c r="CY1110" i="3"/>
  <c r="CZ1110" i="3"/>
  <c r="DB1110" i="3" s="1"/>
  <c r="L458" i="10" s="1"/>
  <c r="DA1110" i="3"/>
  <c r="DC1110" i="3"/>
  <c r="Q458" i="10" s="1"/>
  <c r="A1111" i="3"/>
  <c r="Y1111" i="3"/>
  <c r="CY1111" i="3"/>
  <c r="CZ1111" i="3"/>
  <c r="DA1111" i="3"/>
  <c r="DB1111" i="3"/>
  <c r="L457" i="10" s="1"/>
  <c r="DC1111" i="3"/>
  <c r="Q457" i="10" s="1"/>
  <c r="A1112" i="3"/>
  <c r="Y1112" i="3"/>
  <c r="I456" i="10" s="1"/>
  <c r="D547" i="9" s="1"/>
  <c r="CY1112" i="3"/>
  <c r="CZ1112" i="3"/>
  <c r="DB1112" i="3" s="1"/>
  <c r="L456" i="10" s="1"/>
  <c r="DA1112" i="3"/>
  <c r="DC1112" i="3"/>
  <c r="Q456" i="10" s="1"/>
  <c r="A1113" i="3"/>
  <c r="Y1113" i="3"/>
  <c r="CY1113" i="3"/>
  <c r="CZ1113" i="3"/>
  <c r="DB1113" i="3" s="1"/>
  <c r="L455" i="10" s="1"/>
  <c r="DA1113" i="3"/>
  <c r="DC1113" i="3"/>
  <c r="Q455" i="10" s="1"/>
  <c r="A1114" i="3"/>
  <c r="Y1114" i="3"/>
  <c r="I454" i="10" s="1"/>
  <c r="D550" i="9" s="1"/>
  <c r="CY1114" i="3"/>
  <c r="CZ1114" i="3"/>
  <c r="DB1114" i="3" s="1"/>
  <c r="L454" i="10" s="1"/>
  <c r="DA1114" i="3"/>
  <c r="DC1114" i="3"/>
  <c r="Q454" i="10" s="1"/>
  <c r="A1115" i="3"/>
  <c r="Y1115" i="3"/>
  <c r="CY1115" i="3"/>
  <c r="CZ1115" i="3"/>
  <c r="DB1115" i="3" s="1"/>
  <c r="DA1115" i="3"/>
  <c r="DC1115" i="3"/>
  <c r="A1116" i="3"/>
  <c r="Y1116" i="3"/>
  <c r="CY1116" i="3"/>
  <c r="CZ1116" i="3"/>
  <c r="DB1116" i="3" s="1"/>
  <c r="DA1116" i="3"/>
  <c r="DC1116" i="3"/>
  <c r="A1117" i="3"/>
  <c r="Y1117" i="3"/>
  <c r="CY1117" i="3"/>
  <c r="CZ1117" i="3"/>
  <c r="DA1117" i="3"/>
  <c r="DB1117" i="3"/>
  <c r="DC1117" i="3"/>
  <c r="A1118" i="3"/>
  <c r="Y1118" i="3"/>
  <c r="CY1118" i="3"/>
  <c r="CZ1118" i="3"/>
  <c r="DB1118" i="3" s="1"/>
  <c r="DA1118" i="3"/>
  <c r="DC1118" i="3"/>
  <c r="A1119" i="3"/>
  <c r="Y1119" i="3"/>
  <c r="CY1119" i="3"/>
  <c r="CZ1119" i="3"/>
  <c r="DB1119" i="3" s="1"/>
  <c r="DA1119" i="3"/>
  <c r="DC1119" i="3"/>
  <c r="A1120" i="3"/>
  <c r="Y1120" i="3"/>
  <c r="CY1120" i="3"/>
  <c r="CZ1120" i="3"/>
  <c r="DB1120" i="3" s="1"/>
  <c r="DA1120" i="3"/>
  <c r="DC1120" i="3"/>
  <c r="A1121" i="3"/>
  <c r="Y1121" i="3"/>
  <c r="CY1121" i="3"/>
  <c r="CZ1121" i="3"/>
  <c r="DB1121" i="3" s="1"/>
  <c r="DA1121" i="3"/>
  <c r="DC1121" i="3"/>
  <c r="A1122" i="3"/>
  <c r="Y1122" i="3"/>
  <c r="I465" i="10" s="1"/>
  <c r="D569" i="9" s="1"/>
  <c r="CY1122" i="3"/>
  <c r="CZ1122" i="3"/>
  <c r="DB1122" i="3" s="1"/>
  <c r="L465" i="10" s="1"/>
  <c r="DA1122" i="3"/>
  <c r="DC1122" i="3"/>
  <c r="Q465" i="10" s="1"/>
  <c r="A1123" i="3"/>
  <c r="Y1123" i="3"/>
  <c r="CY1123" i="3"/>
  <c r="CZ1123" i="3"/>
  <c r="DB1123" i="3" s="1"/>
  <c r="L464" i="10" s="1"/>
  <c r="DA1123" i="3"/>
  <c r="DC1123" i="3"/>
  <c r="Q464" i="10" s="1"/>
  <c r="A1124" i="3"/>
  <c r="Y1124" i="3"/>
  <c r="CY1124" i="3"/>
  <c r="CZ1124" i="3"/>
  <c r="DA1124" i="3"/>
  <c r="DB1124" i="3"/>
  <c r="DC1124" i="3"/>
  <c r="A1125" i="3"/>
  <c r="Y1125" i="3"/>
  <c r="CY1125" i="3"/>
  <c r="CZ1125" i="3"/>
  <c r="DB1125" i="3" s="1"/>
  <c r="DA1125" i="3"/>
  <c r="DC1125" i="3"/>
  <c r="A1126" i="3"/>
  <c r="Y1126" i="3"/>
  <c r="CY1126" i="3"/>
  <c r="CZ1126" i="3"/>
  <c r="DB1126" i="3" s="1"/>
  <c r="DA1126" i="3"/>
  <c r="DC1126" i="3"/>
  <c r="A1127" i="3"/>
  <c r="Y1127" i="3"/>
  <c r="CY1127" i="3"/>
  <c r="CZ1127" i="3"/>
  <c r="DB1127" i="3" s="1"/>
  <c r="DA1127" i="3"/>
  <c r="DC1127" i="3"/>
  <c r="A1128" i="3"/>
  <c r="Y1128" i="3"/>
  <c r="CY1128" i="3"/>
  <c r="CZ1128" i="3"/>
  <c r="DA1128" i="3"/>
  <c r="DB1128" i="3"/>
  <c r="DC1128" i="3"/>
  <c r="A1129" i="3"/>
  <c r="Y1129" i="3"/>
  <c r="CY1129" i="3"/>
  <c r="CZ1129" i="3"/>
  <c r="DB1129" i="3" s="1"/>
  <c r="DA1129" i="3"/>
  <c r="DC1129" i="3"/>
  <c r="A1130" i="3"/>
  <c r="Y1130" i="3"/>
  <c r="CY1130" i="3"/>
  <c r="CZ1130" i="3"/>
  <c r="DB1130" i="3" s="1"/>
  <c r="DA1130" i="3"/>
  <c r="DC1130" i="3"/>
  <c r="A1131" i="3"/>
  <c r="Y1131" i="3"/>
  <c r="CY1131" i="3"/>
  <c r="CZ1131" i="3"/>
  <c r="DB1131" i="3" s="1"/>
  <c r="DA1131" i="3"/>
  <c r="DC1131" i="3"/>
  <c r="A1132" i="3"/>
  <c r="Y1132" i="3"/>
  <c r="CY1132" i="3"/>
  <c r="CZ1132" i="3"/>
  <c r="DB1132" i="3" s="1"/>
  <c r="DA1132" i="3"/>
  <c r="DC1132" i="3"/>
  <c r="A1133" i="3"/>
  <c r="Y1133" i="3"/>
  <c r="CY1133" i="3"/>
  <c r="CZ1133" i="3"/>
  <c r="DB1133" i="3" s="1"/>
  <c r="DA1133" i="3"/>
  <c r="DC1133" i="3"/>
  <c r="A1134" i="3"/>
  <c r="Y1134" i="3"/>
  <c r="CY1134" i="3"/>
  <c r="CZ1134" i="3"/>
  <c r="DA1134" i="3"/>
  <c r="DB1134" i="3"/>
  <c r="DC1134" i="3"/>
  <c r="A1135" i="3"/>
  <c r="Y1135" i="3"/>
  <c r="CY1135" i="3"/>
  <c r="CZ1135" i="3"/>
  <c r="DB1135" i="3" s="1"/>
  <c r="L477" i="10" s="1"/>
  <c r="DA1135" i="3"/>
  <c r="DC1135" i="3"/>
  <c r="Q477" i="10" s="1"/>
  <c r="A1136" i="3"/>
  <c r="Y1136" i="3"/>
  <c r="CY1136" i="3"/>
  <c r="CZ1136" i="3"/>
  <c r="DB1136" i="3" s="1"/>
  <c r="L476" i="10" s="1"/>
  <c r="DA1136" i="3"/>
  <c r="DC1136" i="3"/>
  <c r="Q476" i="10" s="1"/>
  <c r="A1137" i="3"/>
  <c r="Y1137" i="3"/>
  <c r="CY1137" i="3"/>
  <c r="CZ1137" i="3"/>
  <c r="DB1137" i="3" s="1"/>
  <c r="L475" i="10" s="1"/>
  <c r="DA1137" i="3"/>
  <c r="DC1137" i="3"/>
  <c r="Q475" i="10" s="1"/>
  <c r="A1138" i="3"/>
  <c r="Y1138" i="3"/>
  <c r="CY1138" i="3"/>
  <c r="CZ1138" i="3"/>
  <c r="DB1138" i="3" s="1"/>
  <c r="L474" i="10" s="1"/>
  <c r="DA1138" i="3"/>
  <c r="DC1138" i="3"/>
  <c r="Q474" i="10" s="1"/>
  <c r="A1139" i="3"/>
  <c r="Y1139" i="3"/>
  <c r="CY1139" i="3"/>
  <c r="CZ1139" i="3"/>
  <c r="DA1139" i="3"/>
  <c r="DB1139" i="3"/>
  <c r="L473" i="10" s="1"/>
  <c r="DC1139" i="3"/>
  <c r="Q473" i="10" s="1"/>
  <c r="A1140" i="3"/>
  <c r="Y1140" i="3"/>
  <c r="CY1140" i="3"/>
  <c r="CZ1140" i="3"/>
  <c r="DB1140" i="3" s="1"/>
  <c r="L472" i="10" s="1"/>
  <c r="DA1140" i="3"/>
  <c r="DC1140" i="3"/>
  <c r="Q472" i="10" s="1"/>
  <c r="A1141" i="3"/>
  <c r="Y1141" i="3"/>
  <c r="CY1141" i="3"/>
  <c r="CZ1141" i="3"/>
  <c r="DB1141" i="3" s="1"/>
  <c r="L471" i="10" s="1"/>
  <c r="DA1141" i="3"/>
  <c r="DC1141" i="3"/>
  <c r="Q471" i="10" s="1"/>
  <c r="A1142" i="3"/>
  <c r="Y1142" i="3"/>
  <c r="CY1142" i="3"/>
  <c r="CZ1142" i="3"/>
  <c r="DB1142" i="3" s="1"/>
  <c r="L470" i="10" s="1"/>
  <c r="DA1142" i="3"/>
  <c r="DC1142" i="3"/>
  <c r="Q470" i="10" s="1"/>
  <c r="A1143" i="3"/>
  <c r="Y1143" i="3"/>
  <c r="CY1143" i="3"/>
  <c r="CZ1143" i="3"/>
  <c r="DB1143" i="3" s="1"/>
  <c r="L469" i="10" s="1"/>
  <c r="DA1143" i="3"/>
  <c r="DC1143" i="3"/>
  <c r="Q469" i="10" s="1"/>
  <c r="A1144" i="3"/>
  <c r="Y1144" i="3"/>
  <c r="CY1144" i="3"/>
  <c r="CZ1144" i="3"/>
  <c r="DB1144" i="3" s="1"/>
  <c r="L468" i="10" s="1"/>
  <c r="DA1144" i="3"/>
  <c r="DC1144" i="3"/>
  <c r="Q468" i="10" s="1"/>
  <c r="A1145" i="3"/>
  <c r="Y1145" i="3"/>
  <c r="CY1145" i="3"/>
  <c r="CZ1145" i="3"/>
  <c r="DA1145" i="3"/>
  <c r="DB1145" i="3"/>
  <c r="DC1145" i="3"/>
  <c r="A1146" i="3"/>
  <c r="Y1146" i="3"/>
  <c r="CY1146" i="3"/>
  <c r="CZ1146" i="3"/>
  <c r="DB1146" i="3" s="1"/>
  <c r="DA1146" i="3"/>
  <c r="DC1146" i="3"/>
  <c r="A1147" i="3"/>
  <c r="Y1147" i="3"/>
  <c r="CY1147" i="3"/>
  <c r="CZ1147" i="3"/>
  <c r="DB1147" i="3" s="1"/>
  <c r="L484" i="10" s="1"/>
  <c r="DA1147" i="3"/>
  <c r="DC1147" i="3"/>
  <c r="Q484" i="10" s="1"/>
  <c r="A1148" i="3"/>
  <c r="Y1148" i="3"/>
  <c r="CY1148" i="3"/>
  <c r="CZ1148" i="3"/>
  <c r="DA1148" i="3"/>
  <c r="DB1148" i="3"/>
  <c r="L483" i="10" s="1"/>
  <c r="DC1148" i="3"/>
  <c r="Q483" i="10" s="1"/>
  <c r="A1149" i="3"/>
  <c r="Y1149" i="3"/>
  <c r="CY1149" i="3"/>
  <c r="CZ1149" i="3"/>
  <c r="DB1149" i="3" s="1"/>
  <c r="L482" i="10" s="1"/>
  <c r="DA1149" i="3"/>
  <c r="DC1149" i="3"/>
  <c r="Q482" i="10" s="1"/>
  <c r="A1150" i="3"/>
  <c r="Y1150" i="3"/>
  <c r="CY1150" i="3"/>
  <c r="CZ1150" i="3"/>
  <c r="DB1150" i="3" s="1"/>
  <c r="L481" i="10" s="1"/>
  <c r="DA1150" i="3"/>
  <c r="DC1150" i="3"/>
  <c r="Q481" i="10" s="1"/>
  <c r="A1151" i="3"/>
  <c r="Y1151" i="3"/>
  <c r="CY1151" i="3"/>
  <c r="CZ1151" i="3"/>
  <c r="DB1151" i="3" s="1"/>
  <c r="L480" i="10" s="1"/>
  <c r="DA1151" i="3"/>
  <c r="DC1151" i="3"/>
  <c r="Q480" i="10" s="1"/>
  <c r="A1152" i="3"/>
  <c r="Y1152" i="3"/>
  <c r="CY1152" i="3"/>
  <c r="CZ1152" i="3"/>
  <c r="DB1152" i="3" s="1"/>
  <c r="L479" i="10" s="1"/>
  <c r="DA1152" i="3"/>
  <c r="DC1152" i="3"/>
  <c r="Q479" i="10" s="1"/>
  <c r="A1153" i="3"/>
  <c r="Y1153" i="3"/>
  <c r="CY1153" i="3"/>
  <c r="CZ1153" i="3"/>
  <c r="DB1153" i="3" s="1"/>
  <c r="L478" i="10" s="1"/>
  <c r="DA1153" i="3"/>
  <c r="DC1153" i="3"/>
  <c r="Q478" i="10" s="1"/>
  <c r="A1154" i="3"/>
  <c r="Y1154" i="3"/>
  <c r="CY1154" i="3"/>
  <c r="CZ1154" i="3"/>
  <c r="DB1154" i="3" s="1"/>
  <c r="DA1154" i="3"/>
  <c r="DC1154" i="3"/>
  <c r="A1155" i="3"/>
  <c r="Y1155" i="3"/>
  <c r="CY1155" i="3"/>
  <c r="CZ1155" i="3"/>
  <c r="DA1155" i="3"/>
  <c r="DB1155" i="3"/>
  <c r="DC1155" i="3"/>
  <c r="A1156" i="3"/>
  <c r="Y1156" i="3"/>
  <c r="CU1156" i="3"/>
  <c r="CY1156" i="3"/>
  <c r="CZ1156" i="3"/>
  <c r="DB1156" i="3" s="1"/>
  <c r="DA1156" i="3"/>
  <c r="DC1156" i="3"/>
  <c r="A1157" i="3"/>
  <c r="Y1157" i="3"/>
  <c r="CW1157" i="3"/>
  <c r="CX1157" i="3"/>
  <c r="CY1157" i="3"/>
  <c r="CZ1157" i="3"/>
  <c r="DB1157" i="3" s="1"/>
  <c r="DA1157" i="3"/>
  <c r="DC1157" i="3"/>
  <c r="A1158" i="3"/>
  <c r="Y1158" i="3"/>
  <c r="CY1158" i="3"/>
  <c r="CZ1158" i="3"/>
  <c r="DB1158" i="3" s="1"/>
  <c r="DA1158" i="3"/>
  <c r="DC1158" i="3"/>
  <c r="A1159" i="3"/>
  <c r="Y1159" i="3"/>
  <c r="CW1159" i="3"/>
  <c r="CX1159" i="3"/>
  <c r="CY1159" i="3"/>
  <c r="CZ1159" i="3"/>
  <c r="DB1159" i="3" s="1"/>
  <c r="DA1159" i="3"/>
  <c r="DC1159" i="3"/>
  <c r="A1160" i="3"/>
  <c r="Y1160" i="3"/>
  <c r="CX1160" i="3" s="1"/>
  <c r="CY1160" i="3"/>
  <c r="CZ1160" i="3"/>
  <c r="DB1160" i="3" s="1"/>
  <c r="DA1160" i="3"/>
  <c r="DC1160" i="3"/>
  <c r="A1161" i="3"/>
  <c r="Y1161" i="3"/>
  <c r="CU1161" i="3"/>
  <c r="CY1161" i="3"/>
  <c r="CZ1161" i="3"/>
  <c r="DA1161" i="3"/>
  <c r="DB1161" i="3"/>
  <c r="DC1161" i="3"/>
  <c r="A1162" i="3"/>
  <c r="Y1162" i="3"/>
  <c r="CY1162" i="3"/>
  <c r="CZ1162" i="3"/>
  <c r="DB1162" i="3" s="1"/>
  <c r="DA1162" i="3"/>
  <c r="DC1162" i="3"/>
  <c r="A1163" i="3"/>
  <c r="Y1163" i="3"/>
  <c r="CW1163" i="3"/>
  <c r="CX1163" i="3"/>
  <c r="CY1163" i="3"/>
  <c r="CZ1163" i="3"/>
  <c r="DA1163" i="3"/>
  <c r="DB1163" i="3"/>
  <c r="DC1163" i="3"/>
  <c r="A1164" i="3"/>
  <c r="Y1164" i="3"/>
  <c r="CY1164" i="3"/>
  <c r="CZ1164" i="3"/>
  <c r="DB1164" i="3" s="1"/>
  <c r="DA1164" i="3"/>
  <c r="DC1164" i="3"/>
  <c r="A1165" i="3"/>
  <c r="Y1165" i="3"/>
  <c r="CX1165" i="3" s="1"/>
  <c r="CY1165" i="3"/>
  <c r="CZ1165" i="3"/>
  <c r="DB1165" i="3" s="1"/>
  <c r="DA1165" i="3"/>
  <c r="DC1165" i="3"/>
  <c r="A1166" i="3"/>
  <c r="Y1166" i="3"/>
  <c r="CU1166" i="3"/>
  <c r="CY1166" i="3"/>
  <c r="CZ1166" i="3"/>
  <c r="DB1166" i="3" s="1"/>
  <c r="DA1166" i="3"/>
  <c r="DC1166" i="3"/>
  <c r="A1167" i="3"/>
  <c r="Y1167" i="3"/>
  <c r="CX1167" i="3" s="1"/>
  <c r="CW1167" i="3"/>
  <c r="CY1167" i="3"/>
  <c r="CZ1167" i="3"/>
  <c r="DB1167" i="3" s="1"/>
  <c r="DA1167" i="3"/>
  <c r="DC1167" i="3"/>
  <c r="A1168" i="3"/>
  <c r="Y1168" i="3"/>
  <c r="CY1168" i="3"/>
  <c r="CZ1168" i="3"/>
  <c r="DB1168" i="3" s="1"/>
  <c r="DA1168" i="3"/>
  <c r="DC1168" i="3"/>
  <c r="A1169" i="3"/>
  <c r="Y1169" i="3"/>
  <c r="CY1169" i="3"/>
  <c r="CZ1169" i="3"/>
  <c r="DA1169" i="3"/>
  <c r="DB1169" i="3"/>
  <c r="DC1169" i="3"/>
  <c r="A1170" i="3"/>
  <c r="Y1170" i="3"/>
  <c r="CX1170" i="3" s="1"/>
  <c r="CY1170" i="3"/>
  <c r="CZ1170" i="3"/>
  <c r="DB1170" i="3" s="1"/>
  <c r="DA1170" i="3"/>
  <c r="DC1170" i="3"/>
  <c r="A1171" i="3"/>
  <c r="Y1171" i="3"/>
  <c r="CU1171" i="3"/>
  <c r="CV1171" i="3"/>
  <c r="CX1171" i="3"/>
  <c r="CY1171" i="3"/>
  <c r="CZ1171" i="3"/>
  <c r="DB1171" i="3" s="1"/>
  <c r="DA1171" i="3"/>
  <c r="DC1171" i="3"/>
  <c r="A1172" i="3"/>
  <c r="Y1172" i="3"/>
  <c r="CY1172" i="3"/>
  <c r="CZ1172" i="3"/>
  <c r="DB1172" i="3" s="1"/>
  <c r="DA1172" i="3"/>
  <c r="DC1172" i="3"/>
  <c r="A1173" i="3"/>
  <c r="Y1173" i="3"/>
  <c r="CW1173" i="3" s="1"/>
  <c r="CY1173" i="3"/>
  <c r="CZ1173" i="3"/>
  <c r="DB1173" i="3" s="1"/>
  <c r="DA1173" i="3"/>
  <c r="DC1173" i="3"/>
  <c r="A1174" i="3"/>
  <c r="Y1174" i="3"/>
  <c r="CY1174" i="3"/>
  <c r="CZ1174" i="3"/>
  <c r="DB1174" i="3" s="1"/>
  <c r="DA1174" i="3"/>
  <c r="DC1174" i="3"/>
  <c r="A1175" i="3"/>
  <c r="Y1175" i="3"/>
  <c r="CX1175" i="3" s="1"/>
  <c r="DI1175" i="3" s="1"/>
  <c r="CY1175" i="3"/>
  <c r="CZ1175" i="3"/>
  <c r="DA1175" i="3"/>
  <c r="DB1175" i="3"/>
  <c r="DC1175" i="3"/>
  <c r="A1176" i="3"/>
  <c r="Y1176" i="3"/>
  <c r="CU1176" i="3"/>
  <c r="CY1176" i="3"/>
  <c r="CZ1176" i="3"/>
  <c r="DB1176" i="3" s="1"/>
  <c r="DA1176" i="3"/>
  <c r="DC1176" i="3"/>
  <c r="A1177" i="3"/>
  <c r="Y1177" i="3"/>
  <c r="CW1177" i="3"/>
  <c r="CX1177" i="3"/>
  <c r="CY1177" i="3"/>
  <c r="CZ1177" i="3"/>
  <c r="DB1177" i="3" s="1"/>
  <c r="DA1177" i="3"/>
  <c r="DC1177" i="3"/>
  <c r="A1178" i="3"/>
  <c r="Y1178" i="3"/>
  <c r="CY1178" i="3"/>
  <c r="CZ1178" i="3"/>
  <c r="DB1178" i="3" s="1"/>
  <c r="DA1178" i="3"/>
  <c r="DC1178" i="3"/>
  <c r="A1179" i="3"/>
  <c r="Y1179" i="3"/>
  <c r="CW1179" i="3"/>
  <c r="CX1179" i="3"/>
  <c r="CY1179" i="3"/>
  <c r="CZ1179" i="3"/>
  <c r="DA1179" i="3"/>
  <c r="DB1179" i="3"/>
  <c r="DC1179" i="3"/>
  <c r="DG1179" i="3"/>
  <c r="DJ1179" i="3" s="1"/>
  <c r="DH1179" i="3"/>
  <c r="A1180" i="3"/>
  <c r="Y1180" i="3"/>
  <c r="CX1180" i="3" s="1"/>
  <c r="DF1180" i="3" s="1"/>
  <c r="DJ1180" i="3" s="1"/>
  <c r="CY1180" i="3"/>
  <c r="CZ1180" i="3"/>
  <c r="DB1180" i="3" s="1"/>
  <c r="DA1180" i="3"/>
  <c r="DC1180" i="3"/>
  <c r="DG1180" i="3"/>
  <c r="A1181" i="3"/>
  <c r="Y1181" i="3"/>
  <c r="CX1181" i="3" s="1"/>
  <c r="DG1181" i="3" s="1"/>
  <c r="CU1181" i="3"/>
  <c r="CV1181" i="3"/>
  <c r="CY1181" i="3"/>
  <c r="CZ1181" i="3"/>
  <c r="DA1181" i="3"/>
  <c r="DB1181" i="3"/>
  <c r="DC1181" i="3"/>
  <c r="A1182" i="3"/>
  <c r="Y1182" i="3"/>
  <c r="CY1182" i="3"/>
  <c r="CZ1182" i="3"/>
  <c r="DB1182" i="3" s="1"/>
  <c r="DA1182" i="3"/>
  <c r="DC1182" i="3"/>
  <c r="A1183" i="3"/>
  <c r="Y1183" i="3"/>
  <c r="CW1183" i="3"/>
  <c r="CX1183" i="3"/>
  <c r="CY1183" i="3"/>
  <c r="CZ1183" i="3"/>
  <c r="DA1183" i="3"/>
  <c r="DB1183" i="3"/>
  <c r="DC1183" i="3"/>
  <c r="DG1183" i="3"/>
  <c r="DJ1183" i="3" s="1"/>
  <c r="A1184" i="3"/>
  <c r="Y1184" i="3"/>
  <c r="CY1184" i="3"/>
  <c r="CZ1184" i="3"/>
  <c r="DB1184" i="3" s="1"/>
  <c r="DA1184" i="3"/>
  <c r="DC1184" i="3"/>
  <c r="A1185" i="3"/>
  <c r="Y1185" i="3"/>
  <c r="CX1185" i="3"/>
  <c r="CY1185" i="3"/>
  <c r="CZ1185" i="3"/>
  <c r="DB1185" i="3" s="1"/>
  <c r="DA1185" i="3"/>
  <c r="DC1185" i="3"/>
  <c r="A1186" i="3"/>
  <c r="Y1186" i="3"/>
  <c r="CU1186" i="3"/>
  <c r="CY1186" i="3"/>
  <c r="CZ1186" i="3"/>
  <c r="DB1186" i="3" s="1"/>
  <c r="DA1186" i="3"/>
  <c r="DC1186" i="3"/>
  <c r="A1187" i="3"/>
  <c r="Y1187" i="3"/>
  <c r="CY1187" i="3"/>
  <c r="CZ1187" i="3"/>
  <c r="DA1187" i="3"/>
  <c r="DB1187" i="3"/>
  <c r="DC1187" i="3"/>
  <c r="A1188" i="3"/>
  <c r="Y1188" i="3"/>
  <c r="CY1188" i="3"/>
  <c r="CZ1188" i="3"/>
  <c r="DB1188" i="3" s="1"/>
  <c r="DA1188" i="3"/>
  <c r="DC1188" i="3"/>
  <c r="A1189" i="3"/>
  <c r="Y1189" i="3"/>
  <c r="CW1189" i="3"/>
  <c r="CX1189" i="3"/>
  <c r="CY1189" i="3"/>
  <c r="CZ1189" i="3"/>
  <c r="DA1189" i="3"/>
  <c r="DB1189" i="3"/>
  <c r="DC1189" i="3"/>
  <c r="DG1189" i="3"/>
  <c r="DJ1189" i="3" s="1"/>
  <c r="A1190" i="3"/>
  <c r="Y1190" i="3"/>
  <c r="CX1190" i="3" s="1"/>
  <c r="DF1190" i="3" s="1"/>
  <c r="DJ1190" i="3" s="1"/>
  <c r="CY1190" i="3"/>
  <c r="CZ1190" i="3"/>
  <c r="DB1190" i="3" s="1"/>
  <c r="DA1190" i="3"/>
  <c r="DC1190" i="3"/>
  <c r="A1191" i="3"/>
  <c r="Y1191" i="3"/>
  <c r="CU1191" i="3"/>
  <c r="CV1191" i="3"/>
  <c r="CX1191" i="3"/>
  <c r="CY1191" i="3"/>
  <c r="CZ1191" i="3"/>
  <c r="DB1191" i="3" s="1"/>
  <c r="DA1191" i="3"/>
  <c r="DC1191" i="3"/>
  <c r="A1192" i="3"/>
  <c r="Y1192" i="3"/>
  <c r="CY1192" i="3"/>
  <c r="CZ1192" i="3"/>
  <c r="DB1192" i="3" s="1"/>
  <c r="DA1192" i="3"/>
  <c r="DC1192" i="3"/>
  <c r="A1193" i="3"/>
  <c r="Y1193" i="3"/>
  <c r="CY1193" i="3"/>
  <c r="CZ1193" i="3"/>
  <c r="DA1193" i="3"/>
  <c r="DB1193" i="3"/>
  <c r="DC1193" i="3"/>
  <c r="A1194" i="3"/>
  <c r="Y1194" i="3"/>
  <c r="CY1194" i="3"/>
  <c r="CZ1194" i="3"/>
  <c r="DB1194" i="3" s="1"/>
  <c r="DA1194" i="3"/>
  <c r="DC1194" i="3"/>
  <c r="A1195" i="3"/>
  <c r="Y1195" i="3"/>
  <c r="CX1195" i="3"/>
  <c r="CY1195" i="3"/>
  <c r="CZ1195" i="3"/>
  <c r="DA1195" i="3"/>
  <c r="DB1195" i="3"/>
  <c r="DC1195" i="3"/>
  <c r="DH1195" i="3"/>
  <c r="A1196" i="3"/>
  <c r="Y1196" i="3"/>
  <c r="CU1196" i="3"/>
  <c r="CY1196" i="3"/>
  <c r="CZ1196" i="3"/>
  <c r="DB1196" i="3" s="1"/>
  <c r="DA1196" i="3"/>
  <c r="DC1196" i="3"/>
  <c r="A1197" i="3"/>
  <c r="Y1197" i="3"/>
  <c r="CW1197" i="3"/>
  <c r="CX1197" i="3"/>
  <c r="CY1197" i="3"/>
  <c r="CZ1197" i="3"/>
  <c r="DB1197" i="3" s="1"/>
  <c r="DA1197" i="3"/>
  <c r="DC1197" i="3"/>
  <c r="A1198" i="3"/>
  <c r="Y1198" i="3"/>
  <c r="CY1198" i="3"/>
  <c r="CZ1198" i="3"/>
  <c r="DB1198" i="3" s="1"/>
  <c r="DA1198" i="3"/>
  <c r="DC1198" i="3"/>
  <c r="A1199" i="3"/>
  <c r="Y1199" i="3"/>
  <c r="CW1199" i="3" s="1"/>
  <c r="CY1199" i="3"/>
  <c r="CZ1199" i="3"/>
  <c r="DB1199" i="3" s="1"/>
  <c r="DA1199" i="3"/>
  <c r="DC1199" i="3"/>
  <c r="A1200" i="3"/>
  <c r="Y1200" i="3"/>
  <c r="CX1200" i="3" s="1"/>
  <c r="CY1200" i="3"/>
  <c r="CZ1200" i="3"/>
  <c r="DB1200" i="3" s="1"/>
  <c r="DA1200" i="3"/>
  <c r="DC1200" i="3"/>
  <c r="A1201" i="3"/>
  <c r="Y1201" i="3"/>
  <c r="CV1201" i="3" s="1"/>
  <c r="CU1201" i="3"/>
  <c r="CY1201" i="3"/>
  <c r="CZ1201" i="3"/>
  <c r="DA1201" i="3"/>
  <c r="DB1201" i="3"/>
  <c r="DC1201" i="3"/>
  <c r="A1202" i="3"/>
  <c r="Y1202" i="3"/>
  <c r="CY1202" i="3"/>
  <c r="CZ1202" i="3"/>
  <c r="DB1202" i="3" s="1"/>
  <c r="DA1202" i="3"/>
  <c r="DC1202" i="3"/>
  <c r="A1203" i="3"/>
  <c r="Y1203" i="3"/>
  <c r="CW1203" i="3" s="1"/>
  <c r="CX1203" i="3"/>
  <c r="CY1203" i="3"/>
  <c r="CZ1203" i="3"/>
  <c r="DB1203" i="3" s="1"/>
  <c r="DA1203" i="3"/>
  <c r="DC1203" i="3"/>
  <c r="A1204" i="3"/>
  <c r="Y1204" i="3"/>
  <c r="CY1204" i="3"/>
  <c r="CZ1204" i="3"/>
  <c r="DB1204" i="3" s="1"/>
  <c r="DA1204" i="3"/>
  <c r="DC1204" i="3"/>
  <c r="A1205" i="3"/>
  <c r="Y1205" i="3"/>
  <c r="CX1205" i="3" s="1"/>
  <c r="CY1205" i="3"/>
  <c r="CZ1205" i="3"/>
  <c r="DB1205" i="3" s="1"/>
  <c r="DA1205" i="3"/>
  <c r="DC1205" i="3"/>
  <c r="A1206" i="3"/>
  <c r="Y1206" i="3"/>
  <c r="CU1206" i="3"/>
  <c r="CY1206" i="3"/>
  <c r="CZ1206" i="3"/>
  <c r="DB1206" i="3" s="1"/>
  <c r="DA1206" i="3"/>
  <c r="DC1206" i="3"/>
  <c r="A1207" i="3"/>
  <c r="Y1207" i="3"/>
  <c r="CY1207" i="3"/>
  <c r="CZ1207" i="3"/>
  <c r="DA1207" i="3"/>
  <c r="DB1207" i="3"/>
  <c r="DC1207" i="3"/>
  <c r="A1208" i="3"/>
  <c r="Y1208" i="3"/>
  <c r="CY1208" i="3"/>
  <c r="CZ1208" i="3"/>
  <c r="DB1208" i="3" s="1"/>
  <c r="DA1208" i="3"/>
  <c r="DC1208" i="3"/>
  <c r="A1209" i="3"/>
  <c r="Y1209" i="3"/>
  <c r="CW1209" i="3"/>
  <c r="CX1209" i="3"/>
  <c r="CY1209" i="3"/>
  <c r="CZ1209" i="3"/>
  <c r="DA1209" i="3"/>
  <c r="DB1209" i="3"/>
  <c r="DC1209" i="3"/>
  <c r="A1210" i="3"/>
  <c r="Y1210" i="3"/>
  <c r="CX1210" i="3" s="1"/>
  <c r="DG1210" i="3" s="1"/>
  <c r="CY1210" i="3"/>
  <c r="CZ1210" i="3"/>
  <c r="DB1210" i="3" s="1"/>
  <c r="DA1210" i="3"/>
  <c r="DC1210" i="3"/>
  <c r="DF1210" i="3"/>
  <c r="DJ1210" i="3"/>
  <c r="A1211" i="3"/>
  <c r="Y1211" i="3"/>
  <c r="CX1211" i="3" s="1"/>
  <c r="CU1211" i="3"/>
  <c r="CV1211" i="3"/>
  <c r="CY1211" i="3"/>
  <c r="CZ1211" i="3"/>
  <c r="DA1211" i="3"/>
  <c r="DB1211" i="3"/>
  <c r="DC1211" i="3"/>
  <c r="A1212" i="3"/>
  <c r="Y1212" i="3"/>
  <c r="CY1212" i="3"/>
  <c r="CZ1212" i="3"/>
  <c r="DB1212" i="3" s="1"/>
  <c r="DA1212" i="3"/>
  <c r="DC1212" i="3"/>
  <c r="A1213" i="3"/>
  <c r="Y1213" i="3"/>
  <c r="CW1213" i="3"/>
  <c r="CX1213" i="3"/>
  <c r="DH1213" i="3" s="1"/>
  <c r="CY1213" i="3"/>
  <c r="CZ1213" i="3"/>
  <c r="DB1213" i="3" s="1"/>
  <c r="DA1213" i="3"/>
  <c r="DC1213" i="3"/>
  <c r="DG1213" i="3"/>
  <c r="DJ1213" i="3" s="1"/>
  <c r="A1214" i="3"/>
  <c r="Y1214" i="3"/>
  <c r="CY1214" i="3"/>
  <c r="CZ1214" i="3"/>
  <c r="DB1214" i="3" s="1"/>
  <c r="DA1214" i="3"/>
  <c r="DC1214" i="3"/>
  <c r="A1215" i="3"/>
  <c r="Y1215" i="3"/>
  <c r="CX1215" i="3" s="1"/>
  <c r="DI1215" i="3" s="1"/>
  <c r="CY1215" i="3"/>
  <c r="CZ1215" i="3"/>
  <c r="DB1215" i="3" s="1"/>
  <c r="DA1215" i="3"/>
  <c r="DC1215" i="3"/>
  <c r="A1216" i="3"/>
  <c r="Y1216" i="3"/>
  <c r="CU1216" i="3"/>
  <c r="CY1216" i="3"/>
  <c r="CZ1216" i="3"/>
  <c r="DB1216" i="3" s="1"/>
  <c r="DA1216" i="3"/>
  <c r="DC1216" i="3"/>
  <c r="A1217" i="3"/>
  <c r="Y1217" i="3"/>
  <c r="CX1217" i="3" s="1"/>
  <c r="CW1217" i="3"/>
  <c r="CY1217" i="3"/>
  <c r="CZ1217" i="3"/>
  <c r="DB1217" i="3" s="1"/>
  <c r="DA1217" i="3"/>
  <c r="DC1217" i="3"/>
  <c r="DG1217" i="3"/>
  <c r="DJ1217" i="3" s="1"/>
  <c r="DH1217" i="3"/>
  <c r="A1218" i="3"/>
  <c r="Y1218" i="3"/>
  <c r="CY1218" i="3"/>
  <c r="CZ1218" i="3"/>
  <c r="DB1218" i="3" s="1"/>
  <c r="DA1218" i="3"/>
  <c r="DC1218" i="3"/>
  <c r="A1219" i="3"/>
  <c r="Y1219" i="3"/>
  <c r="CW1219" i="3" s="1"/>
  <c r="CX1219" i="3"/>
  <c r="CY1219" i="3"/>
  <c r="CZ1219" i="3"/>
  <c r="DB1219" i="3" s="1"/>
  <c r="DA1219" i="3"/>
  <c r="DC1219" i="3"/>
  <c r="A1220" i="3"/>
  <c r="Y1220" i="3"/>
  <c r="CX1220" i="3" s="1"/>
  <c r="CY1220" i="3"/>
  <c r="CZ1220" i="3"/>
  <c r="DB1220" i="3" s="1"/>
  <c r="DA1220" i="3"/>
  <c r="DC1220" i="3"/>
  <c r="DF1220" i="3"/>
  <c r="DJ1220" i="3" s="1"/>
  <c r="DG1220" i="3"/>
  <c r="A1221" i="3"/>
  <c r="Y1221" i="3"/>
  <c r="CV1221" i="3" s="1"/>
  <c r="CU1221" i="3"/>
  <c r="CY1221" i="3"/>
  <c r="CZ1221" i="3"/>
  <c r="DA1221" i="3"/>
  <c r="DB1221" i="3"/>
  <c r="DC1221" i="3"/>
  <c r="A1222" i="3"/>
  <c r="Y1222" i="3"/>
  <c r="CY1222" i="3"/>
  <c r="CZ1222" i="3"/>
  <c r="DB1222" i="3" s="1"/>
  <c r="DA1222" i="3"/>
  <c r="DC1222" i="3"/>
  <c r="A1223" i="3"/>
  <c r="Y1223" i="3"/>
  <c r="CW1223" i="3" s="1"/>
  <c r="CX1223" i="3"/>
  <c r="DG1223" i="3" s="1"/>
  <c r="DJ1223" i="3" s="1"/>
  <c r="CY1223" i="3"/>
  <c r="CZ1223" i="3"/>
  <c r="DB1223" i="3" s="1"/>
  <c r="DA1223" i="3"/>
  <c r="DC1223" i="3"/>
  <c r="A1224" i="3"/>
  <c r="Y1224" i="3"/>
  <c r="CY1224" i="3"/>
  <c r="CZ1224" i="3"/>
  <c r="DB1224" i="3" s="1"/>
  <c r="DA1224" i="3"/>
  <c r="DC1224" i="3"/>
  <c r="A1225" i="3"/>
  <c r="Y1225" i="3"/>
  <c r="CX1225" i="3"/>
  <c r="CY1225" i="3"/>
  <c r="CZ1225" i="3"/>
  <c r="DB1225" i="3" s="1"/>
  <c r="DA1225" i="3"/>
  <c r="DC1225" i="3"/>
  <c r="A1226" i="3"/>
  <c r="Y1226" i="3"/>
  <c r="CU1226" i="3"/>
  <c r="CY1226" i="3"/>
  <c r="CZ1226" i="3"/>
  <c r="DB1226" i="3" s="1"/>
  <c r="DA1226" i="3"/>
  <c r="DC1226" i="3"/>
  <c r="A1227" i="3"/>
  <c r="Y1227" i="3"/>
  <c r="CW1227" i="3"/>
  <c r="CX1227" i="3"/>
  <c r="CY1227" i="3"/>
  <c r="CZ1227" i="3"/>
  <c r="DA1227" i="3"/>
  <c r="DB1227" i="3"/>
  <c r="DC1227" i="3"/>
  <c r="DG1227" i="3"/>
  <c r="DJ1227" i="3" s="1"/>
  <c r="A1228" i="3"/>
  <c r="Y1228" i="3"/>
  <c r="CY1228" i="3"/>
  <c r="CZ1228" i="3"/>
  <c r="DB1228" i="3" s="1"/>
  <c r="DA1228" i="3"/>
  <c r="DC1228" i="3"/>
  <c r="A1229" i="3"/>
  <c r="Y1229" i="3"/>
  <c r="CW1229" i="3"/>
  <c r="CX1229" i="3"/>
  <c r="DG1229" i="3" s="1"/>
  <c r="DJ1229" i="3" s="1"/>
  <c r="CY1229" i="3"/>
  <c r="CZ1229" i="3"/>
  <c r="DB1229" i="3" s="1"/>
  <c r="DA1229" i="3"/>
  <c r="DC1229" i="3"/>
  <c r="A1230" i="3"/>
  <c r="Y1230" i="3"/>
  <c r="CX1230" i="3" s="1"/>
  <c r="CY1230" i="3"/>
  <c r="CZ1230" i="3"/>
  <c r="DB1230" i="3" s="1"/>
  <c r="DA1230" i="3"/>
  <c r="DC1230" i="3"/>
  <c r="A1231" i="3"/>
  <c r="Y1231" i="3"/>
  <c r="CU1231" i="3"/>
  <c r="CY1231" i="3"/>
  <c r="CZ1231" i="3"/>
  <c r="DA1231" i="3"/>
  <c r="DB1231" i="3"/>
  <c r="DC1231" i="3"/>
  <c r="A1232" i="3"/>
  <c r="Y1232" i="3"/>
  <c r="CY1232" i="3"/>
  <c r="CZ1232" i="3"/>
  <c r="DB1232" i="3" s="1"/>
  <c r="DA1232" i="3"/>
  <c r="DC1232" i="3"/>
  <c r="A1233" i="3"/>
  <c r="Y1233" i="3"/>
  <c r="CW1233" i="3" s="1"/>
  <c r="CX1233" i="3"/>
  <c r="CY1233" i="3"/>
  <c r="CZ1233" i="3"/>
  <c r="DA1233" i="3"/>
  <c r="DB1233" i="3"/>
  <c r="DC1233" i="3"/>
  <c r="A1234" i="3"/>
  <c r="Y1234" i="3"/>
  <c r="CY1234" i="3"/>
  <c r="CZ1234" i="3"/>
  <c r="DB1234" i="3" s="1"/>
  <c r="DA1234" i="3"/>
  <c r="DC1234" i="3"/>
  <c r="A1235" i="3"/>
  <c r="Y1235" i="3"/>
  <c r="CX1235" i="3" s="1"/>
  <c r="DH1235" i="3" s="1"/>
  <c r="CY1235" i="3"/>
  <c r="CZ1235" i="3"/>
  <c r="DB1235" i="3" s="1"/>
  <c r="DA1235" i="3"/>
  <c r="DC1235" i="3"/>
  <c r="A1236" i="3"/>
  <c r="Y1236" i="3"/>
  <c r="CU1236" i="3"/>
  <c r="CY1236" i="3"/>
  <c r="CZ1236" i="3"/>
  <c r="DB1236" i="3" s="1"/>
  <c r="DA1236" i="3"/>
  <c r="DC1236" i="3"/>
  <c r="A1237" i="3"/>
  <c r="Y1237" i="3"/>
  <c r="CU1237" i="3"/>
  <c r="CY1237" i="3"/>
  <c r="CZ1237" i="3"/>
  <c r="DB1237" i="3" s="1"/>
  <c r="DA1237" i="3"/>
  <c r="DC1237" i="3"/>
  <c r="A1238" i="3"/>
  <c r="Y1238" i="3"/>
  <c r="CV1238" i="3" s="1"/>
  <c r="CU1238" i="3"/>
  <c r="CX1238" i="3"/>
  <c r="CY1238" i="3"/>
  <c r="CZ1238" i="3"/>
  <c r="DB1238" i="3" s="1"/>
  <c r="DA1238" i="3"/>
  <c r="DC1238" i="3"/>
  <c r="A1239" i="3"/>
  <c r="Y1239" i="3"/>
  <c r="CU1239" i="3"/>
  <c r="CY1239" i="3"/>
  <c r="CZ1239" i="3"/>
  <c r="DB1239" i="3" s="1"/>
  <c r="DA1239" i="3"/>
  <c r="DC1239" i="3"/>
  <c r="A1240" i="3"/>
  <c r="Y1240" i="3"/>
  <c r="CU1240" i="3"/>
  <c r="CY1240" i="3"/>
  <c r="CZ1240" i="3"/>
  <c r="DB1240" i="3" s="1"/>
  <c r="DA1240" i="3"/>
  <c r="DC1240" i="3"/>
  <c r="D12" i="1"/>
  <c r="E18" i="1"/>
  <c r="Z18" i="1"/>
  <c r="AA18" i="1"/>
  <c r="AB18" i="1"/>
  <c r="AC18" i="1"/>
  <c r="AD18" i="1"/>
  <c r="AE18" i="1"/>
  <c r="AF18" i="1"/>
  <c r="AG18" i="1"/>
  <c r="AH18" i="1"/>
  <c r="AI18" i="1"/>
  <c r="AJ18" i="1"/>
  <c r="AK18" i="1"/>
  <c r="AL18" i="1"/>
  <c r="AM18" i="1"/>
  <c r="AN18" i="1"/>
  <c r="BE18" i="1"/>
  <c r="BF18" i="1"/>
  <c r="BG18" i="1"/>
  <c r="BH18" i="1"/>
  <c r="BI18" i="1"/>
  <c r="BJ18" i="1"/>
  <c r="BK18" i="1"/>
  <c r="BL18" i="1"/>
  <c r="BM18" i="1"/>
  <c r="BN18" i="1"/>
  <c r="BO18" i="1"/>
  <c r="BP18" i="1"/>
  <c r="BQ18" i="1"/>
  <c r="BR18" i="1"/>
  <c r="BS18" i="1"/>
  <c r="BT18" i="1"/>
  <c r="BU18" i="1"/>
  <c r="BV18" i="1"/>
  <c r="BW18" i="1"/>
  <c r="BX18" i="1"/>
  <c r="BY18" i="1"/>
  <c r="BZ18" i="1"/>
  <c r="CA18" i="1"/>
  <c r="CB18" i="1"/>
  <c r="CC18" i="1"/>
  <c r="CD18" i="1"/>
  <c r="CE18" i="1"/>
  <c r="CF18" i="1"/>
  <c r="CG18" i="1"/>
  <c r="CH18" i="1"/>
  <c r="CI18" i="1"/>
  <c r="CJ18" i="1"/>
  <c r="CK18" i="1"/>
  <c r="CL18" i="1"/>
  <c r="CM18" i="1"/>
  <c r="CN18" i="1"/>
  <c r="CO18" i="1"/>
  <c r="CP18" i="1"/>
  <c r="CQ18" i="1"/>
  <c r="CR18" i="1"/>
  <c r="CS18" i="1"/>
  <c r="CT18" i="1"/>
  <c r="CU18" i="1"/>
  <c r="CV18" i="1"/>
  <c r="CW18" i="1"/>
  <c r="CX18" i="1"/>
  <c r="CY18" i="1"/>
  <c r="CZ18" i="1"/>
  <c r="DA18" i="1"/>
  <c r="DB18" i="1"/>
  <c r="DC18" i="1"/>
  <c r="DD18" i="1"/>
  <c r="DE18" i="1"/>
  <c r="DF18" i="1"/>
  <c r="DG18" i="1"/>
  <c r="DH18" i="1"/>
  <c r="DI18" i="1"/>
  <c r="DJ18" i="1"/>
  <c r="DK18" i="1"/>
  <c r="DL18" i="1"/>
  <c r="DM18" i="1"/>
  <c r="DN18" i="1"/>
  <c r="DO18" i="1"/>
  <c r="DP18" i="1"/>
  <c r="DQ18" i="1"/>
  <c r="DR18" i="1"/>
  <c r="DS18" i="1"/>
  <c r="DT18" i="1"/>
  <c r="DU18" i="1"/>
  <c r="DV18" i="1"/>
  <c r="DW18" i="1"/>
  <c r="DX18" i="1"/>
  <c r="DY18" i="1"/>
  <c r="DZ18" i="1"/>
  <c r="EA18" i="1"/>
  <c r="EB18" i="1"/>
  <c r="EC18" i="1"/>
  <c r="ED18" i="1"/>
  <c r="EE18" i="1"/>
  <c r="EF18" i="1"/>
  <c r="EG18" i="1"/>
  <c r="EH18" i="1"/>
  <c r="EI18" i="1"/>
  <c r="EJ18" i="1"/>
  <c r="EK18" i="1"/>
  <c r="EL18" i="1"/>
  <c r="EM18" i="1"/>
  <c r="EN18" i="1"/>
  <c r="EO18" i="1"/>
  <c r="EP18" i="1"/>
  <c r="EQ18" i="1"/>
  <c r="ER18" i="1"/>
  <c r="ES18" i="1"/>
  <c r="ET18" i="1"/>
  <c r="EU18" i="1"/>
  <c r="EV18" i="1"/>
  <c r="EW18" i="1"/>
  <c r="EX18" i="1"/>
  <c r="EY18" i="1"/>
  <c r="EZ18" i="1"/>
  <c r="FA18" i="1"/>
  <c r="FB18" i="1"/>
  <c r="FC18" i="1"/>
  <c r="FD18" i="1"/>
  <c r="FE18" i="1"/>
  <c r="FF18" i="1"/>
  <c r="FG18" i="1"/>
  <c r="FH18" i="1"/>
  <c r="FI18" i="1"/>
  <c r="FJ18" i="1"/>
  <c r="FK18" i="1"/>
  <c r="FL18" i="1"/>
  <c r="FM18" i="1"/>
  <c r="FN18" i="1"/>
  <c r="FO18" i="1"/>
  <c r="FP18" i="1"/>
  <c r="FQ18" i="1"/>
  <c r="FR18" i="1"/>
  <c r="FS18" i="1"/>
  <c r="FT18" i="1"/>
  <c r="FU18" i="1"/>
  <c r="FV18" i="1"/>
  <c r="FW18" i="1"/>
  <c r="FX18" i="1"/>
  <c r="FY18" i="1"/>
  <c r="FZ18" i="1"/>
  <c r="GA18" i="1"/>
  <c r="GB18" i="1"/>
  <c r="GC18" i="1"/>
  <c r="GD18" i="1"/>
  <c r="GE18" i="1"/>
  <c r="GF18" i="1"/>
  <c r="GG18" i="1"/>
  <c r="GH18" i="1"/>
  <c r="GI18" i="1"/>
  <c r="GJ18" i="1"/>
  <c r="GK18" i="1"/>
  <c r="GL18" i="1"/>
  <c r="GM18" i="1"/>
  <c r="GN18" i="1"/>
  <c r="GO18" i="1"/>
  <c r="GP18" i="1"/>
  <c r="GQ18" i="1"/>
  <c r="GR18" i="1"/>
  <c r="GS18" i="1"/>
  <c r="GT18" i="1"/>
  <c r="GU18" i="1"/>
  <c r="GV18" i="1"/>
  <c r="GW18" i="1"/>
  <c r="GX18" i="1"/>
  <c r="D20" i="1"/>
  <c r="E22" i="1"/>
  <c r="Z22" i="1"/>
  <c r="AA22" i="1"/>
  <c r="AB22" i="1"/>
  <c r="AC22" i="1"/>
  <c r="AD22" i="1"/>
  <c r="AE22" i="1"/>
  <c r="AF22" i="1"/>
  <c r="AG22" i="1"/>
  <c r="AH22" i="1"/>
  <c r="AI22" i="1"/>
  <c r="AJ22" i="1"/>
  <c r="AK22" i="1"/>
  <c r="AL22" i="1"/>
  <c r="AM22" i="1"/>
  <c r="AN22" i="1"/>
  <c r="BE22" i="1"/>
  <c r="BF22" i="1"/>
  <c r="BG22" i="1"/>
  <c r="BH22" i="1"/>
  <c r="BI22" i="1"/>
  <c r="BJ22" i="1"/>
  <c r="BK22" i="1"/>
  <c r="BL22" i="1"/>
  <c r="BM22" i="1"/>
  <c r="BN22" i="1"/>
  <c r="BO22" i="1"/>
  <c r="BP22" i="1"/>
  <c r="BQ22" i="1"/>
  <c r="BR22" i="1"/>
  <c r="BS22" i="1"/>
  <c r="BT22" i="1"/>
  <c r="BU22" i="1"/>
  <c r="BV22" i="1"/>
  <c r="BW22" i="1"/>
  <c r="BX22" i="1"/>
  <c r="BY22" i="1"/>
  <c r="BZ22" i="1"/>
  <c r="CA22" i="1"/>
  <c r="CB22" i="1"/>
  <c r="CC22" i="1"/>
  <c r="CD22" i="1"/>
  <c r="CE22" i="1"/>
  <c r="CF22" i="1"/>
  <c r="CG22" i="1"/>
  <c r="CH22" i="1"/>
  <c r="CI22" i="1"/>
  <c r="CJ22" i="1"/>
  <c r="CK22" i="1"/>
  <c r="CL22" i="1"/>
  <c r="CM22" i="1"/>
  <c r="CN22" i="1"/>
  <c r="CO22" i="1"/>
  <c r="CP22" i="1"/>
  <c r="CQ22" i="1"/>
  <c r="CR22" i="1"/>
  <c r="CS22" i="1"/>
  <c r="CT22" i="1"/>
  <c r="CU22" i="1"/>
  <c r="CV22" i="1"/>
  <c r="CW22" i="1"/>
  <c r="CX22" i="1"/>
  <c r="CY22" i="1"/>
  <c r="CZ22" i="1"/>
  <c r="DA22" i="1"/>
  <c r="DB22" i="1"/>
  <c r="DC22" i="1"/>
  <c r="DD22" i="1"/>
  <c r="DE22" i="1"/>
  <c r="DF22" i="1"/>
  <c r="DG22" i="1"/>
  <c r="DH22" i="1"/>
  <c r="DI22" i="1"/>
  <c r="DJ22" i="1"/>
  <c r="DK22" i="1"/>
  <c r="DL22" i="1"/>
  <c r="DM22" i="1"/>
  <c r="DN22" i="1"/>
  <c r="DO22" i="1"/>
  <c r="DP22" i="1"/>
  <c r="DQ22" i="1"/>
  <c r="DR22" i="1"/>
  <c r="DS22" i="1"/>
  <c r="DT22" i="1"/>
  <c r="DU22" i="1"/>
  <c r="DV22" i="1"/>
  <c r="DW22" i="1"/>
  <c r="DX22" i="1"/>
  <c r="DY22" i="1"/>
  <c r="DZ22" i="1"/>
  <c r="EA22" i="1"/>
  <c r="EB22" i="1"/>
  <c r="EC22" i="1"/>
  <c r="ED22" i="1"/>
  <c r="EE22" i="1"/>
  <c r="EF22" i="1"/>
  <c r="EG22" i="1"/>
  <c r="EH22" i="1"/>
  <c r="EI22" i="1"/>
  <c r="EJ22" i="1"/>
  <c r="EK22" i="1"/>
  <c r="EL22" i="1"/>
  <c r="EM22" i="1"/>
  <c r="EN22" i="1"/>
  <c r="EO22" i="1"/>
  <c r="EP22" i="1"/>
  <c r="EQ22" i="1"/>
  <c r="ER22" i="1"/>
  <c r="ES22" i="1"/>
  <c r="ET22" i="1"/>
  <c r="EU22" i="1"/>
  <c r="EV22" i="1"/>
  <c r="EW22" i="1"/>
  <c r="EX22" i="1"/>
  <c r="EY22" i="1"/>
  <c r="EZ22" i="1"/>
  <c r="FA22" i="1"/>
  <c r="FB22" i="1"/>
  <c r="FC22" i="1"/>
  <c r="FD22" i="1"/>
  <c r="FE22" i="1"/>
  <c r="FF22" i="1"/>
  <c r="FG22" i="1"/>
  <c r="FH22" i="1"/>
  <c r="FI22" i="1"/>
  <c r="FJ22" i="1"/>
  <c r="FK22" i="1"/>
  <c r="FL22" i="1"/>
  <c r="FM22" i="1"/>
  <c r="FN22" i="1"/>
  <c r="FO22" i="1"/>
  <c r="FP22" i="1"/>
  <c r="FQ22" i="1"/>
  <c r="FR22" i="1"/>
  <c r="FS22" i="1"/>
  <c r="FT22" i="1"/>
  <c r="FU22" i="1"/>
  <c r="FV22" i="1"/>
  <c r="FW22" i="1"/>
  <c r="FX22" i="1"/>
  <c r="FY22" i="1"/>
  <c r="FZ22" i="1"/>
  <c r="GA22" i="1"/>
  <c r="GB22" i="1"/>
  <c r="GC22" i="1"/>
  <c r="GD22" i="1"/>
  <c r="GE22" i="1"/>
  <c r="GF22" i="1"/>
  <c r="GG22" i="1"/>
  <c r="GH22" i="1"/>
  <c r="GI22" i="1"/>
  <c r="GJ22" i="1"/>
  <c r="GK22" i="1"/>
  <c r="GL22" i="1"/>
  <c r="GM22" i="1"/>
  <c r="GN22" i="1"/>
  <c r="GO22" i="1"/>
  <c r="GP22" i="1"/>
  <c r="GQ22" i="1"/>
  <c r="GR22" i="1"/>
  <c r="GS22" i="1"/>
  <c r="GT22" i="1"/>
  <c r="GU22" i="1"/>
  <c r="GV22" i="1"/>
  <c r="GW22" i="1"/>
  <c r="GX22" i="1"/>
  <c r="D24" i="1"/>
  <c r="E26" i="1"/>
  <c r="Z26" i="1"/>
  <c r="AA26" i="1"/>
  <c r="AM26" i="1"/>
  <c r="AN26" i="1"/>
  <c r="BE26" i="1"/>
  <c r="BF26" i="1"/>
  <c r="BG26" i="1"/>
  <c r="BH26" i="1"/>
  <c r="BI26" i="1"/>
  <c r="BJ26" i="1"/>
  <c r="BK26" i="1"/>
  <c r="BL26" i="1"/>
  <c r="BM26" i="1"/>
  <c r="BN26" i="1"/>
  <c r="BO26" i="1"/>
  <c r="BP26" i="1"/>
  <c r="BQ26" i="1"/>
  <c r="BR26" i="1"/>
  <c r="BS26" i="1"/>
  <c r="BT26" i="1"/>
  <c r="BU26" i="1"/>
  <c r="BV26" i="1"/>
  <c r="BW26" i="1"/>
  <c r="CN26" i="1"/>
  <c r="CO26" i="1"/>
  <c r="CP26" i="1"/>
  <c r="CQ26" i="1"/>
  <c r="CR26" i="1"/>
  <c r="CS26" i="1"/>
  <c r="CT26" i="1"/>
  <c r="CU26" i="1"/>
  <c r="CV26" i="1"/>
  <c r="CW26" i="1"/>
  <c r="CX26" i="1"/>
  <c r="CY26" i="1"/>
  <c r="CZ26" i="1"/>
  <c r="DA26" i="1"/>
  <c r="DB26" i="1"/>
  <c r="DC26" i="1"/>
  <c r="DD26" i="1"/>
  <c r="DE26" i="1"/>
  <c r="DF26" i="1"/>
  <c r="DG26" i="1"/>
  <c r="DH26" i="1"/>
  <c r="DI26" i="1"/>
  <c r="DJ26" i="1"/>
  <c r="DK26" i="1"/>
  <c r="DL26" i="1"/>
  <c r="DM26" i="1"/>
  <c r="DN26" i="1"/>
  <c r="DO26" i="1"/>
  <c r="DP26" i="1"/>
  <c r="DQ26" i="1"/>
  <c r="DR26" i="1"/>
  <c r="DS26" i="1"/>
  <c r="DT26" i="1"/>
  <c r="DU26" i="1"/>
  <c r="DV26" i="1"/>
  <c r="DW26" i="1"/>
  <c r="DX26" i="1"/>
  <c r="DY26" i="1"/>
  <c r="DZ26" i="1"/>
  <c r="EA26" i="1"/>
  <c r="EB26" i="1"/>
  <c r="EC26" i="1"/>
  <c r="ED26" i="1"/>
  <c r="EE26" i="1"/>
  <c r="EF26" i="1"/>
  <c r="EG26" i="1"/>
  <c r="EH26" i="1"/>
  <c r="EI26" i="1"/>
  <c r="EJ26" i="1"/>
  <c r="EK26" i="1"/>
  <c r="EL26" i="1"/>
  <c r="EM26" i="1"/>
  <c r="EN26" i="1"/>
  <c r="EO26" i="1"/>
  <c r="EP26" i="1"/>
  <c r="EQ26" i="1"/>
  <c r="ER26" i="1"/>
  <c r="ES26" i="1"/>
  <c r="ET26" i="1"/>
  <c r="EU26" i="1"/>
  <c r="EV26" i="1"/>
  <c r="EW26" i="1"/>
  <c r="EX26" i="1"/>
  <c r="EY26" i="1"/>
  <c r="EZ26" i="1"/>
  <c r="FA26" i="1"/>
  <c r="FB26" i="1"/>
  <c r="FC26" i="1"/>
  <c r="FD26" i="1"/>
  <c r="FE26" i="1"/>
  <c r="FF26" i="1"/>
  <c r="FG26" i="1"/>
  <c r="FH26" i="1"/>
  <c r="FI26" i="1"/>
  <c r="FJ26" i="1"/>
  <c r="FK26" i="1"/>
  <c r="FL26" i="1"/>
  <c r="FM26" i="1"/>
  <c r="FN26" i="1"/>
  <c r="FO26" i="1"/>
  <c r="FP26" i="1"/>
  <c r="FQ26" i="1"/>
  <c r="FR26" i="1"/>
  <c r="FS26" i="1"/>
  <c r="FT26" i="1"/>
  <c r="FU26" i="1"/>
  <c r="FV26" i="1"/>
  <c r="FW26" i="1"/>
  <c r="FX26" i="1"/>
  <c r="FY26" i="1"/>
  <c r="FZ26" i="1"/>
  <c r="GA26" i="1"/>
  <c r="GB26" i="1"/>
  <c r="GC26" i="1"/>
  <c r="GD26" i="1"/>
  <c r="GE26" i="1"/>
  <c r="GF26" i="1"/>
  <c r="GG26" i="1"/>
  <c r="GH26" i="1"/>
  <c r="GI26" i="1"/>
  <c r="GJ26" i="1"/>
  <c r="GK26" i="1"/>
  <c r="GL26" i="1"/>
  <c r="GM26" i="1"/>
  <c r="GN26" i="1"/>
  <c r="GO26" i="1"/>
  <c r="GP26" i="1"/>
  <c r="GQ26" i="1"/>
  <c r="GR26" i="1"/>
  <c r="GS26" i="1"/>
  <c r="GT26" i="1"/>
  <c r="GU26" i="1"/>
  <c r="GV26" i="1"/>
  <c r="GW26" i="1"/>
  <c r="GX26" i="1"/>
  <c r="C28" i="1"/>
  <c r="D28" i="1"/>
  <c r="I28" i="1"/>
  <c r="K28" i="1"/>
  <c r="AC28" i="1"/>
  <c r="AE28" i="1"/>
  <c r="AF28" i="1"/>
  <c r="AG28" i="1"/>
  <c r="AH28" i="1"/>
  <c r="CV28" i="1" s="1"/>
  <c r="AI28" i="1"/>
  <c r="CW28" i="1" s="1"/>
  <c r="V28" i="1" s="1"/>
  <c r="AJ28" i="1"/>
  <c r="CX28" i="1" s="1"/>
  <c r="CQ28" i="1"/>
  <c r="P28" i="1" s="1"/>
  <c r="CR28" i="1"/>
  <c r="Q28" i="1" s="1"/>
  <c r="CU28" i="1"/>
  <c r="T28" i="1" s="1"/>
  <c r="GL28" i="1"/>
  <c r="GN28" i="1"/>
  <c r="GO28" i="1"/>
  <c r="GV28" i="1"/>
  <c r="HC28" i="1" s="1"/>
  <c r="C29" i="1"/>
  <c r="D29" i="1"/>
  <c r="I29" i="1"/>
  <c r="K29" i="1"/>
  <c r="AC29" i="1"/>
  <c r="CQ29" i="1" s="1"/>
  <c r="P29" i="1" s="1"/>
  <c r="J47" i="7" s="1"/>
  <c r="AE29" i="1"/>
  <c r="AF29" i="1"/>
  <c r="AG29" i="1"/>
  <c r="CU29" i="1" s="1"/>
  <c r="T29" i="1" s="1"/>
  <c r="AH29" i="1"/>
  <c r="CV29" i="1" s="1"/>
  <c r="U29" i="1" s="1"/>
  <c r="K51" i="7" s="1"/>
  <c r="AI29" i="1"/>
  <c r="CW29" i="1" s="1"/>
  <c r="AJ29" i="1"/>
  <c r="CX29" i="1"/>
  <c r="GL29" i="1"/>
  <c r="GN29" i="1"/>
  <c r="GO29" i="1"/>
  <c r="GV29" i="1"/>
  <c r="HC29" i="1" s="1"/>
  <c r="GX29" i="1" s="1"/>
  <c r="C30" i="1"/>
  <c r="D30" i="1"/>
  <c r="I30" i="1"/>
  <c r="K30" i="1"/>
  <c r="AC30" i="1"/>
  <c r="AE30" i="1"/>
  <c r="AF30" i="1"/>
  <c r="AG30" i="1"/>
  <c r="CU30" i="1" s="1"/>
  <c r="T30" i="1" s="1"/>
  <c r="AH30" i="1"/>
  <c r="CV30" i="1" s="1"/>
  <c r="U30" i="1" s="1"/>
  <c r="K62" i="7" s="1"/>
  <c r="AI30" i="1"/>
  <c r="CW30" i="1" s="1"/>
  <c r="AJ30" i="1"/>
  <c r="CX30" i="1" s="1"/>
  <c r="CQ30" i="1"/>
  <c r="P30" i="1" s="1"/>
  <c r="J58" i="7" s="1"/>
  <c r="CT30" i="1"/>
  <c r="GL30" i="1"/>
  <c r="GN30" i="1"/>
  <c r="GO30" i="1"/>
  <c r="GV30" i="1"/>
  <c r="HC30" i="1" s="1"/>
  <c r="GX30" i="1" s="1"/>
  <c r="AC31" i="1"/>
  <c r="AE31" i="1"/>
  <c r="AF31" i="1"/>
  <c r="AG31" i="1"/>
  <c r="CU31" i="1" s="1"/>
  <c r="T31" i="1" s="1"/>
  <c r="AH31" i="1"/>
  <c r="CV31" i="1" s="1"/>
  <c r="U31" i="1" s="1"/>
  <c r="AI31" i="1"/>
  <c r="CW31" i="1" s="1"/>
  <c r="V31" i="1" s="1"/>
  <c r="AJ31" i="1"/>
  <c r="CX31" i="1"/>
  <c r="W31" i="1" s="1"/>
  <c r="GL31" i="1"/>
  <c r="GN31" i="1"/>
  <c r="GO31" i="1"/>
  <c r="GV31" i="1"/>
  <c r="HC31" i="1" s="1"/>
  <c r="GX31" i="1" s="1"/>
  <c r="C32" i="1"/>
  <c r="D32" i="1"/>
  <c r="I32" i="1"/>
  <c r="K32" i="1"/>
  <c r="AC32" i="1"/>
  <c r="AE32" i="1"/>
  <c r="AF32" i="1"/>
  <c r="AG32" i="1"/>
  <c r="CU32" i="1" s="1"/>
  <c r="T32" i="1" s="1"/>
  <c r="AH32" i="1"/>
  <c r="CV32" i="1" s="1"/>
  <c r="AI32" i="1"/>
  <c r="CW32" i="1" s="1"/>
  <c r="AJ32" i="1"/>
  <c r="CQ32" i="1"/>
  <c r="CX32" i="1"/>
  <c r="GL32" i="1"/>
  <c r="GN32" i="1"/>
  <c r="GO32" i="1"/>
  <c r="GV32" i="1"/>
  <c r="HC32" i="1" s="1"/>
  <c r="GX32" i="1" s="1"/>
  <c r="C33" i="1"/>
  <c r="D33" i="1"/>
  <c r="I33" i="1"/>
  <c r="K33" i="1"/>
  <c r="AC33" i="1"/>
  <c r="AE33" i="1"/>
  <c r="AF33" i="1"/>
  <c r="AG33" i="1"/>
  <c r="AH33" i="1"/>
  <c r="AI33" i="1"/>
  <c r="CW33" i="1" s="1"/>
  <c r="AJ33" i="1"/>
  <c r="CX33" i="1" s="1"/>
  <c r="CQ33" i="1"/>
  <c r="CT33" i="1"/>
  <c r="CU33" i="1"/>
  <c r="CV33" i="1"/>
  <c r="GL33" i="1"/>
  <c r="GN33" i="1"/>
  <c r="GO33" i="1"/>
  <c r="GV33" i="1"/>
  <c r="HC33" i="1" s="1"/>
  <c r="C34" i="1"/>
  <c r="D34" i="1"/>
  <c r="I34" i="1"/>
  <c r="K34" i="1"/>
  <c r="AC34" i="1"/>
  <c r="CQ34" i="1" s="1"/>
  <c r="P34" i="1" s="1"/>
  <c r="AE34" i="1"/>
  <c r="AF34" i="1"/>
  <c r="CT34" i="1" s="1"/>
  <c r="AG34" i="1"/>
  <c r="AH34" i="1"/>
  <c r="AI34" i="1"/>
  <c r="CW34" i="1" s="1"/>
  <c r="AJ34" i="1"/>
  <c r="CU34" i="1"/>
  <c r="CV34" i="1"/>
  <c r="CX34" i="1"/>
  <c r="GL34" i="1"/>
  <c r="GN34" i="1"/>
  <c r="GO34" i="1"/>
  <c r="GV34" i="1"/>
  <c r="HC34" i="1" s="1"/>
  <c r="C35" i="1"/>
  <c r="D35" i="1"/>
  <c r="AC35" i="1"/>
  <c r="CQ35" i="1" s="1"/>
  <c r="P35" i="1" s="1"/>
  <c r="AE35" i="1"/>
  <c r="AF35" i="1"/>
  <c r="AG35" i="1"/>
  <c r="CU35" i="1" s="1"/>
  <c r="T35" i="1" s="1"/>
  <c r="AH35" i="1"/>
  <c r="CV35" i="1" s="1"/>
  <c r="U35" i="1" s="1"/>
  <c r="K100" i="7" s="1"/>
  <c r="AI35" i="1"/>
  <c r="CW35" i="1" s="1"/>
  <c r="V35" i="1" s="1"/>
  <c r="AJ35" i="1"/>
  <c r="CX35" i="1" s="1"/>
  <c r="W35" i="1" s="1"/>
  <c r="CR35" i="1"/>
  <c r="Q35" i="1" s="1"/>
  <c r="CS35" i="1"/>
  <c r="GL35" i="1"/>
  <c r="GN35" i="1"/>
  <c r="GO35" i="1"/>
  <c r="GV35" i="1"/>
  <c r="HC35" i="1" s="1"/>
  <c r="GX35" i="1" s="1"/>
  <c r="C36" i="1"/>
  <c r="D36" i="1"/>
  <c r="I36" i="1"/>
  <c r="K36" i="1"/>
  <c r="AC36" i="1"/>
  <c r="CQ36" i="1" s="1"/>
  <c r="P36" i="1" s="1"/>
  <c r="J107" i="7" s="1"/>
  <c r="AE36" i="1"/>
  <c r="AF36" i="1"/>
  <c r="AG36" i="1"/>
  <c r="CU36" i="1" s="1"/>
  <c r="T36" i="1" s="1"/>
  <c r="AH36" i="1"/>
  <c r="CV36" i="1" s="1"/>
  <c r="U36" i="1" s="1"/>
  <c r="K111" i="7" s="1"/>
  <c r="AI36" i="1"/>
  <c r="CW36" i="1" s="1"/>
  <c r="V36" i="1" s="1"/>
  <c r="AJ36" i="1"/>
  <c r="CX36" i="1" s="1"/>
  <c r="W36" i="1" s="1"/>
  <c r="CR36" i="1"/>
  <c r="Q36" i="1" s="1"/>
  <c r="J105" i="7" s="1"/>
  <c r="CT36" i="1"/>
  <c r="S36" i="1" s="1"/>
  <c r="GL36" i="1"/>
  <c r="GN36" i="1"/>
  <c r="GO36" i="1"/>
  <c r="GV36" i="1"/>
  <c r="HC36" i="1" s="1"/>
  <c r="GX36" i="1" s="1"/>
  <c r="C37" i="1"/>
  <c r="D37" i="1"/>
  <c r="I37" i="1"/>
  <c r="K37" i="1"/>
  <c r="AC37" i="1"/>
  <c r="CQ37" i="1" s="1"/>
  <c r="AE37" i="1"/>
  <c r="AF37" i="1"/>
  <c r="AG37" i="1"/>
  <c r="CU37" i="1" s="1"/>
  <c r="AH37" i="1"/>
  <c r="CV37" i="1" s="1"/>
  <c r="AI37" i="1"/>
  <c r="CW37" i="1" s="1"/>
  <c r="AJ37" i="1"/>
  <c r="CX37" i="1" s="1"/>
  <c r="CR37" i="1"/>
  <c r="CT37" i="1"/>
  <c r="GL37" i="1"/>
  <c r="GN37" i="1"/>
  <c r="GO37" i="1"/>
  <c r="GV37" i="1"/>
  <c r="HC37" i="1" s="1"/>
  <c r="GX37" i="1" s="1"/>
  <c r="B39" i="1"/>
  <c r="B26" i="1" s="1"/>
  <c r="C39" i="1"/>
  <c r="C26" i="1" s="1"/>
  <c r="D39" i="1"/>
  <c r="D26" i="1" s="1"/>
  <c r="F39" i="1"/>
  <c r="F26" i="1" s="1"/>
  <c r="G39" i="1"/>
  <c r="BX39" i="1"/>
  <c r="BY39" i="1"/>
  <c r="BY26" i="1" s="1"/>
  <c r="CK39" i="1"/>
  <c r="CL39" i="1"/>
  <c r="CL26" i="1" s="1"/>
  <c r="CM39" i="1"/>
  <c r="CM26" i="1" s="1"/>
  <c r="D69" i="1"/>
  <c r="E71" i="1"/>
  <c r="Z71" i="1"/>
  <c r="AA71" i="1"/>
  <c r="AM71" i="1"/>
  <c r="AN71" i="1"/>
  <c r="BB71" i="1"/>
  <c r="BE71" i="1"/>
  <c r="BF71" i="1"/>
  <c r="BG71" i="1"/>
  <c r="BH71" i="1"/>
  <c r="BI71" i="1"/>
  <c r="BJ71" i="1"/>
  <c r="BK71" i="1"/>
  <c r="BL71" i="1"/>
  <c r="BM71" i="1"/>
  <c r="BN71" i="1"/>
  <c r="BO71" i="1"/>
  <c r="BP71" i="1"/>
  <c r="BQ71" i="1"/>
  <c r="BR71" i="1"/>
  <c r="BS71" i="1"/>
  <c r="BT71" i="1"/>
  <c r="BU71" i="1"/>
  <c r="BV71" i="1"/>
  <c r="BW71" i="1"/>
  <c r="BY71" i="1"/>
  <c r="CK71" i="1"/>
  <c r="CN71" i="1"/>
  <c r="CO71" i="1"/>
  <c r="CP71" i="1"/>
  <c r="CQ71" i="1"/>
  <c r="CR71" i="1"/>
  <c r="CS71" i="1"/>
  <c r="CT71" i="1"/>
  <c r="CU71" i="1"/>
  <c r="CV71" i="1"/>
  <c r="CW71" i="1"/>
  <c r="CX71" i="1"/>
  <c r="CY71" i="1"/>
  <c r="CZ71" i="1"/>
  <c r="DA71" i="1"/>
  <c r="DB71" i="1"/>
  <c r="DC71" i="1"/>
  <c r="DD71" i="1"/>
  <c r="DE71" i="1"/>
  <c r="DF71" i="1"/>
  <c r="DG71" i="1"/>
  <c r="DH71" i="1"/>
  <c r="DI71" i="1"/>
  <c r="DJ71" i="1"/>
  <c r="DK71" i="1"/>
  <c r="DL71" i="1"/>
  <c r="DM71" i="1"/>
  <c r="DN71" i="1"/>
  <c r="DO71" i="1"/>
  <c r="DP71" i="1"/>
  <c r="DQ71" i="1"/>
  <c r="DR71" i="1"/>
  <c r="DS71" i="1"/>
  <c r="DT71" i="1"/>
  <c r="DU71" i="1"/>
  <c r="DV71" i="1"/>
  <c r="DW71" i="1"/>
  <c r="DX71" i="1"/>
  <c r="DY71" i="1"/>
  <c r="DZ71" i="1"/>
  <c r="EA71" i="1"/>
  <c r="EB71" i="1"/>
  <c r="EC71" i="1"/>
  <c r="ED71" i="1"/>
  <c r="EE71" i="1"/>
  <c r="EF71" i="1"/>
  <c r="EG71" i="1"/>
  <c r="EH71" i="1"/>
  <c r="EI71" i="1"/>
  <c r="EJ71" i="1"/>
  <c r="EK71" i="1"/>
  <c r="EL71" i="1"/>
  <c r="EM71" i="1"/>
  <c r="EN71" i="1"/>
  <c r="EO71" i="1"/>
  <c r="EP71" i="1"/>
  <c r="EQ71" i="1"/>
  <c r="ER71" i="1"/>
  <c r="ES71" i="1"/>
  <c r="ET71" i="1"/>
  <c r="EU71" i="1"/>
  <c r="EV71" i="1"/>
  <c r="EW71" i="1"/>
  <c r="EX71" i="1"/>
  <c r="EY71" i="1"/>
  <c r="EZ71" i="1"/>
  <c r="FA71" i="1"/>
  <c r="FB71" i="1"/>
  <c r="FC71" i="1"/>
  <c r="FD71" i="1"/>
  <c r="FE71" i="1"/>
  <c r="FF71" i="1"/>
  <c r="FG71" i="1"/>
  <c r="FH71" i="1"/>
  <c r="FI71" i="1"/>
  <c r="FJ71" i="1"/>
  <c r="FK71" i="1"/>
  <c r="FL71" i="1"/>
  <c r="FM71" i="1"/>
  <c r="FN71" i="1"/>
  <c r="FO71" i="1"/>
  <c r="FP71" i="1"/>
  <c r="FQ71" i="1"/>
  <c r="FR71" i="1"/>
  <c r="FS71" i="1"/>
  <c r="FT71" i="1"/>
  <c r="FU71" i="1"/>
  <c r="FV71" i="1"/>
  <c r="FW71" i="1"/>
  <c r="FX71" i="1"/>
  <c r="FY71" i="1"/>
  <c r="FZ71" i="1"/>
  <c r="GA71" i="1"/>
  <c r="GB71" i="1"/>
  <c r="GC71" i="1"/>
  <c r="GD71" i="1"/>
  <c r="GE71" i="1"/>
  <c r="GF71" i="1"/>
  <c r="GG71" i="1"/>
  <c r="GH71" i="1"/>
  <c r="GI71" i="1"/>
  <c r="GJ71" i="1"/>
  <c r="GK71" i="1"/>
  <c r="GL71" i="1"/>
  <c r="GM71" i="1"/>
  <c r="GN71" i="1"/>
  <c r="GO71" i="1"/>
  <c r="GP71" i="1"/>
  <c r="GQ71" i="1"/>
  <c r="GR71" i="1"/>
  <c r="GS71" i="1"/>
  <c r="GT71" i="1"/>
  <c r="GU71" i="1"/>
  <c r="GV71" i="1"/>
  <c r="GW71" i="1"/>
  <c r="GX71" i="1"/>
  <c r="C73" i="1"/>
  <c r="D73" i="1"/>
  <c r="AC73" i="1"/>
  <c r="AE73" i="1"/>
  <c r="AF73" i="1"/>
  <c r="AG73" i="1"/>
  <c r="CU73" i="1" s="1"/>
  <c r="T73" i="1" s="1"/>
  <c r="AG77" i="1" s="1"/>
  <c r="AG71" i="1" s="1"/>
  <c r="AH73" i="1"/>
  <c r="CV73" i="1" s="1"/>
  <c r="U73" i="1" s="1"/>
  <c r="AI73" i="1"/>
  <c r="AJ73" i="1"/>
  <c r="CX73" i="1" s="1"/>
  <c r="W73" i="1" s="1"/>
  <c r="CW73" i="1"/>
  <c r="V73" i="1" s="1"/>
  <c r="GL73" i="1"/>
  <c r="GN73" i="1"/>
  <c r="GO73" i="1"/>
  <c r="GV73" i="1"/>
  <c r="HC73" i="1" s="1"/>
  <c r="GX73" i="1" s="1"/>
  <c r="C74" i="1"/>
  <c r="D74" i="1"/>
  <c r="AC74" i="1"/>
  <c r="CQ74" i="1" s="1"/>
  <c r="P74" i="1" s="1"/>
  <c r="J138" i="7" s="1"/>
  <c r="AE74" i="1"/>
  <c r="U134" i="7" s="1"/>
  <c r="AF74" i="1"/>
  <c r="AG74" i="1"/>
  <c r="CU74" i="1" s="1"/>
  <c r="T74" i="1" s="1"/>
  <c r="AH74" i="1"/>
  <c r="CV74" i="1" s="1"/>
  <c r="U74" i="1" s="1"/>
  <c r="K143" i="7" s="1"/>
  <c r="AI74" i="1"/>
  <c r="CW74" i="1" s="1"/>
  <c r="V74" i="1" s="1"/>
  <c r="AJ74" i="1"/>
  <c r="CX74" i="1" s="1"/>
  <c r="W74" i="1" s="1"/>
  <c r="GL74" i="1"/>
  <c r="GN74" i="1"/>
  <c r="GO74" i="1"/>
  <c r="GV74" i="1"/>
  <c r="HC74" i="1"/>
  <c r="GX74" i="1" s="1"/>
  <c r="I75" i="1"/>
  <c r="AC75" i="1"/>
  <c r="AE75" i="1"/>
  <c r="AF75" i="1"/>
  <c r="AG75" i="1"/>
  <c r="CU75" i="1" s="1"/>
  <c r="T75" i="1" s="1"/>
  <c r="AH75" i="1"/>
  <c r="CV75" i="1" s="1"/>
  <c r="U75" i="1" s="1"/>
  <c r="AI75" i="1"/>
  <c r="CW75" i="1" s="1"/>
  <c r="V75" i="1" s="1"/>
  <c r="AJ75" i="1"/>
  <c r="CX75" i="1" s="1"/>
  <c r="CQ75" i="1"/>
  <c r="GL75" i="1"/>
  <c r="GN75" i="1"/>
  <c r="GO75" i="1"/>
  <c r="GV75" i="1"/>
  <c r="HC75" i="1" s="1"/>
  <c r="GX75" i="1" s="1"/>
  <c r="B77" i="1"/>
  <c r="B71" i="1" s="1"/>
  <c r="C77" i="1"/>
  <c r="C71" i="1" s="1"/>
  <c r="D77" i="1"/>
  <c r="D71" i="1" s="1"/>
  <c r="F77" i="1"/>
  <c r="F71" i="1" s="1"/>
  <c r="G77" i="1"/>
  <c r="A146" i="7" s="1"/>
  <c r="BX77" i="1"/>
  <c r="AO77" i="1" s="1"/>
  <c r="AO71" i="1" s="1"/>
  <c r="BY77" i="1"/>
  <c r="AP77" i="1" s="1"/>
  <c r="AP71" i="1" s="1"/>
  <c r="BZ77" i="1"/>
  <c r="CK77" i="1"/>
  <c r="BB77" i="1" s="1"/>
  <c r="F90" i="1" s="1"/>
  <c r="CL77" i="1"/>
  <c r="CM77" i="1"/>
  <c r="F81" i="1"/>
  <c r="F86" i="1"/>
  <c r="D107" i="1"/>
  <c r="E109" i="1"/>
  <c r="Z109" i="1"/>
  <c r="AA109" i="1"/>
  <c r="AM109" i="1"/>
  <c r="AN109" i="1"/>
  <c r="BE109" i="1"/>
  <c r="BF109" i="1"/>
  <c r="BG109" i="1"/>
  <c r="BH109" i="1"/>
  <c r="BI109" i="1"/>
  <c r="BJ109" i="1"/>
  <c r="BK109" i="1"/>
  <c r="BL109" i="1"/>
  <c r="BM109" i="1"/>
  <c r="BN109" i="1"/>
  <c r="BO109" i="1"/>
  <c r="BP109" i="1"/>
  <c r="BQ109" i="1"/>
  <c r="BR109" i="1"/>
  <c r="BS109" i="1"/>
  <c r="BT109" i="1"/>
  <c r="BU109" i="1"/>
  <c r="BV109" i="1"/>
  <c r="BW109" i="1"/>
  <c r="CN109" i="1"/>
  <c r="CO109" i="1"/>
  <c r="CP109" i="1"/>
  <c r="CQ109" i="1"/>
  <c r="CR109" i="1"/>
  <c r="CS109" i="1"/>
  <c r="CT109" i="1"/>
  <c r="CU109" i="1"/>
  <c r="CV109" i="1"/>
  <c r="CW109" i="1"/>
  <c r="CX109" i="1"/>
  <c r="CY109" i="1"/>
  <c r="CZ109" i="1"/>
  <c r="DA109" i="1"/>
  <c r="DB109" i="1"/>
  <c r="DC109" i="1"/>
  <c r="DD109" i="1"/>
  <c r="DE109" i="1"/>
  <c r="DF109" i="1"/>
  <c r="DG109" i="1"/>
  <c r="DH109" i="1"/>
  <c r="DI109" i="1"/>
  <c r="DJ109" i="1"/>
  <c r="DK109" i="1"/>
  <c r="DL109" i="1"/>
  <c r="DM109" i="1"/>
  <c r="DN109" i="1"/>
  <c r="DO109" i="1"/>
  <c r="DP109" i="1"/>
  <c r="DQ109" i="1"/>
  <c r="DR109" i="1"/>
  <c r="DS109" i="1"/>
  <c r="DT109" i="1"/>
  <c r="DU109" i="1"/>
  <c r="DV109" i="1"/>
  <c r="DW109" i="1"/>
  <c r="DX109" i="1"/>
  <c r="DY109" i="1"/>
  <c r="DZ109" i="1"/>
  <c r="EA109" i="1"/>
  <c r="EB109" i="1"/>
  <c r="EC109" i="1"/>
  <c r="ED109" i="1"/>
  <c r="EE109" i="1"/>
  <c r="EF109" i="1"/>
  <c r="EG109" i="1"/>
  <c r="EH109" i="1"/>
  <c r="EI109" i="1"/>
  <c r="EJ109" i="1"/>
  <c r="EK109" i="1"/>
  <c r="EL109" i="1"/>
  <c r="EM109" i="1"/>
  <c r="EN109" i="1"/>
  <c r="EO109" i="1"/>
  <c r="EP109" i="1"/>
  <c r="EQ109" i="1"/>
  <c r="ER109" i="1"/>
  <c r="ES109" i="1"/>
  <c r="ET109" i="1"/>
  <c r="EU109" i="1"/>
  <c r="EV109" i="1"/>
  <c r="EW109" i="1"/>
  <c r="EX109" i="1"/>
  <c r="EY109" i="1"/>
  <c r="EZ109" i="1"/>
  <c r="FA109" i="1"/>
  <c r="FB109" i="1"/>
  <c r="FC109" i="1"/>
  <c r="FD109" i="1"/>
  <c r="FE109" i="1"/>
  <c r="FF109" i="1"/>
  <c r="FG109" i="1"/>
  <c r="FH109" i="1"/>
  <c r="FI109" i="1"/>
  <c r="FJ109" i="1"/>
  <c r="FK109" i="1"/>
  <c r="FL109" i="1"/>
  <c r="FM109" i="1"/>
  <c r="FN109" i="1"/>
  <c r="FO109" i="1"/>
  <c r="FP109" i="1"/>
  <c r="FQ109" i="1"/>
  <c r="FR109" i="1"/>
  <c r="FS109" i="1"/>
  <c r="FT109" i="1"/>
  <c r="FU109" i="1"/>
  <c r="FV109" i="1"/>
  <c r="FW109" i="1"/>
  <c r="FX109" i="1"/>
  <c r="FY109" i="1"/>
  <c r="FZ109" i="1"/>
  <c r="GA109" i="1"/>
  <c r="GB109" i="1"/>
  <c r="GC109" i="1"/>
  <c r="GD109" i="1"/>
  <c r="GE109" i="1"/>
  <c r="GF109" i="1"/>
  <c r="GG109" i="1"/>
  <c r="GH109" i="1"/>
  <c r="GI109" i="1"/>
  <c r="GJ109" i="1"/>
  <c r="GK109" i="1"/>
  <c r="GL109" i="1"/>
  <c r="GM109" i="1"/>
  <c r="GN109" i="1"/>
  <c r="GO109" i="1"/>
  <c r="GP109" i="1"/>
  <c r="GQ109" i="1"/>
  <c r="GR109" i="1"/>
  <c r="GS109" i="1"/>
  <c r="GT109" i="1"/>
  <c r="GU109" i="1"/>
  <c r="GV109" i="1"/>
  <c r="GW109" i="1"/>
  <c r="GX109" i="1"/>
  <c r="C111" i="1"/>
  <c r="D111" i="1"/>
  <c r="AC111" i="1"/>
  <c r="CQ111" i="1" s="1"/>
  <c r="P111" i="1" s="1"/>
  <c r="AE111" i="1"/>
  <c r="AF111" i="1"/>
  <c r="AG111" i="1"/>
  <c r="CU111" i="1" s="1"/>
  <c r="T111" i="1" s="1"/>
  <c r="AH111" i="1"/>
  <c r="CV111" i="1" s="1"/>
  <c r="U111" i="1" s="1"/>
  <c r="K157" i="7" s="1"/>
  <c r="AI111" i="1"/>
  <c r="CW111" i="1" s="1"/>
  <c r="V111" i="1" s="1"/>
  <c r="AJ111" i="1"/>
  <c r="CX111" i="1" s="1"/>
  <c r="W111" i="1" s="1"/>
  <c r="CS111" i="1"/>
  <c r="V150" i="7" s="1"/>
  <c r="J156" i="7" s="1"/>
  <c r="GL111" i="1"/>
  <c r="GN111" i="1"/>
  <c r="GO111" i="1"/>
  <c r="GV111" i="1"/>
  <c r="HC111" i="1" s="1"/>
  <c r="GX111" i="1" s="1"/>
  <c r="C112" i="1"/>
  <c r="D112" i="1"/>
  <c r="AC112" i="1"/>
  <c r="AE112" i="1"/>
  <c r="AF112" i="1"/>
  <c r="AG112" i="1"/>
  <c r="CU112" i="1" s="1"/>
  <c r="T112" i="1" s="1"/>
  <c r="AH112" i="1"/>
  <c r="CV112" i="1" s="1"/>
  <c r="U112" i="1" s="1"/>
  <c r="K168" i="7" s="1"/>
  <c r="AI112" i="1"/>
  <c r="CW112" i="1" s="1"/>
  <c r="V112" i="1" s="1"/>
  <c r="AJ112" i="1"/>
  <c r="CX112" i="1" s="1"/>
  <c r="W112" i="1" s="1"/>
  <c r="CQ112" i="1"/>
  <c r="P112" i="1" s="1"/>
  <c r="CT112" i="1"/>
  <c r="S112" i="1" s="1"/>
  <c r="GL112" i="1"/>
  <c r="GN112" i="1"/>
  <c r="GO112" i="1"/>
  <c r="GV112" i="1"/>
  <c r="HC112" i="1" s="1"/>
  <c r="GX112" i="1" s="1"/>
  <c r="I113" i="1"/>
  <c r="W113" i="1"/>
  <c r="AC113" i="1"/>
  <c r="CQ113" i="1" s="1"/>
  <c r="AD113" i="1"/>
  <c r="AE113" i="1"/>
  <c r="AF113" i="1"/>
  <c r="AG113" i="1"/>
  <c r="CU113" i="1" s="1"/>
  <c r="AH113" i="1"/>
  <c r="CV113" i="1" s="1"/>
  <c r="AI113" i="1"/>
  <c r="AJ113" i="1"/>
  <c r="CX113" i="1" s="1"/>
  <c r="CR113" i="1"/>
  <c r="Q113" i="1" s="1"/>
  <c r="CS113" i="1"/>
  <c r="CT113" i="1"/>
  <c r="CW113" i="1"/>
  <c r="V113" i="1" s="1"/>
  <c r="AI115" i="1" s="1"/>
  <c r="V115" i="1" s="1"/>
  <c r="GL113" i="1"/>
  <c r="GN113" i="1"/>
  <c r="GO113" i="1"/>
  <c r="GV113" i="1"/>
  <c r="HC113" i="1" s="1"/>
  <c r="B115" i="1"/>
  <c r="B109" i="1" s="1"/>
  <c r="C115" i="1"/>
  <c r="C109" i="1" s="1"/>
  <c r="D115" i="1"/>
  <c r="D109" i="1" s="1"/>
  <c r="F115" i="1"/>
  <c r="F109" i="1" s="1"/>
  <c r="G115" i="1"/>
  <c r="BX115" i="1"/>
  <c r="BX109" i="1" s="1"/>
  <c r="BY115" i="1"/>
  <c r="AP115" i="1" s="1"/>
  <c r="CB115" i="1"/>
  <c r="AS115" i="1" s="1"/>
  <c r="CK115" i="1"/>
  <c r="CK109" i="1" s="1"/>
  <c r="CL115" i="1"/>
  <c r="BC115" i="1" s="1"/>
  <c r="F131" i="1" s="1"/>
  <c r="CM115" i="1"/>
  <c r="D145" i="1"/>
  <c r="B147" i="1"/>
  <c r="C147" i="1"/>
  <c r="E147" i="1"/>
  <c r="Z147" i="1"/>
  <c r="AA147" i="1"/>
  <c r="AM147" i="1"/>
  <c r="AN147" i="1"/>
  <c r="AO147" i="1"/>
  <c r="AP147" i="1"/>
  <c r="BE147" i="1"/>
  <c r="BF147" i="1"/>
  <c r="BG147" i="1"/>
  <c r="BH147" i="1"/>
  <c r="BI147" i="1"/>
  <c r="BJ147" i="1"/>
  <c r="BK147" i="1"/>
  <c r="BL147" i="1"/>
  <c r="BM147" i="1"/>
  <c r="BN147" i="1"/>
  <c r="BO147" i="1"/>
  <c r="BP147" i="1"/>
  <c r="BQ147" i="1"/>
  <c r="BR147" i="1"/>
  <c r="BS147" i="1"/>
  <c r="BT147" i="1"/>
  <c r="BU147" i="1"/>
  <c r="BV147" i="1"/>
  <c r="BW147" i="1"/>
  <c r="BY147" i="1"/>
  <c r="CK147" i="1"/>
  <c r="CN147" i="1"/>
  <c r="CO147" i="1"/>
  <c r="CP147" i="1"/>
  <c r="CQ147" i="1"/>
  <c r="CR147" i="1"/>
  <c r="CS147" i="1"/>
  <c r="CT147" i="1"/>
  <c r="CU147" i="1"/>
  <c r="CV147" i="1"/>
  <c r="CW147" i="1"/>
  <c r="CX147" i="1"/>
  <c r="CY147" i="1"/>
  <c r="CZ147" i="1"/>
  <c r="DA147" i="1"/>
  <c r="DB147" i="1"/>
  <c r="DC147" i="1"/>
  <c r="DD147" i="1"/>
  <c r="DE147" i="1"/>
  <c r="DF147" i="1"/>
  <c r="DG147" i="1"/>
  <c r="DH147" i="1"/>
  <c r="DI147" i="1"/>
  <c r="DJ147" i="1"/>
  <c r="DK147" i="1"/>
  <c r="DL147" i="1"/>
  <c r="DM147" i="1"/>
  <c r="DN147" i="1"/>
  <c r="DO147" i="1"/>
  <c r="DP147" i="1"/>
  <c r="DQ147" i="1"/>
  <c r="DR147" i="1"/>
  <c r="DS147" i="1"/>
  <c r="DT147" i="1"/>
  <c r="DU147" i="1"/>
  <c r="DV147" i="1"/>
  <c r="DW147" i="1"/>
  <c r="DX147" i="1"/>
  <c r="DY147" i="1"/>
  <c r="DZ147" i="1"/>
  <c r="EA147" i="1"/>
  <c r="EB147" i="1"/>
  <c r="EC147" i="1"/>
  <c r="ED147" i="1"/>
  <c r="EE147" i="1"/>
  <c r="EF147" i="1"/>
  <c r="EG147" i="1"/>
  <c r="EH147" i="1"/>
  <c r="EI147" i="1"/>
  <c r="EJ147" i="1"/>
  <c r="EK147" i="1"/>
  <c r="EL147" i="1"/>
  <c r="EM147" i="1"/>
  <c r="EN147" i="1"/>
  <c r="EO147" i="1"/>
  <c r="EP147" i="1"/>
  <c r="EQ147" i="1"/>
  <c r="ER147" i="1"/>
  <c r="ES147" i="1"/>
  <c r="ET147" i="1"/>
  <c r="EU147" i="1"/>
  <c r="EV147" i="1"/>
  <c r="EW147" i="1"/>
  <c r="EX147" i="1"/>
  <c r="EY147" i="1"/>
  <c r="EZ147" i="1"/>
  <c r="FA147" i="1"/>
  <c r="FB147" i="1"/>
  <c r="FC147" i="1"/>
  <c r="FD147" i="1"/>
  <c r="FE147" i="1"/>
  <c r="FF147" i="1"/>
  <c r="FG147" i="1"/>
  <c r="FH147" i="1"/>
  <c r="FI147" i="1"/>
  <c r="FJ147" i="1"/>
  <c r="FK147" i="1"/>
  <c r="FL147" i="1"/>
  <c r="FM147" i="1"/>
  <c r="FN147" i="1"/>
  <c r="FO147" i="1"/>
  <c r="FP147" i="1"/>
  <c r="FQ147" i="1"/>
  <c r="FR147" i="1"/>
  <c r="FS147" i="1"/>
  <c r="FT147" i="1"/>
  <c r="FU147" i="1"/>
  <c r="FV147" i="1"/>
  <c r="FW147" i="1"/>
  <c r="FX147" i="1"/>
  <c r="FY147" i="1"/>
  <c r="FZ147" i="1"/>
  <c r="GA147" i="1"/>
  <c r="GB147" i="1"/>
  <c r="GC147" i="1"/>
  <c r="GD147" i="1"/>
  <c r="GE147" i="1"/>
  <c r="GF147" i="1"/>
  <c r="GG147" i="1"/>
  <c r="GH147" i="1"/>
  <c r="GI147" i="1"/>
  <c r="GJ147" i="1"/>
  <c r="GK147" i="1"/>
  <c r="GL147" i="1"/>
  <c r="GM147" i="1"/>
  <c r="GN147" i="1"/>
  <c r="GO147" i="1"/>
  <c r="GP147" i="1"/>
  <c r="GQ147" i="1"/>
  <c r="GR147" i="1"/>
  <c r="GS147" i="1"/>
  <c r="GT147" i="1"/>
  <c r="GU147" i="1"/>
  <c r="GV147" i="1"/>
  <c r="GW147" i="1"/>
  <c r="GX147" i="1"/>
  <c r="C149" i="1"/>
  <c r="D149" i="1"/>
  <c r="AC149" i="1"/>
  <c r="CQ149" i="1" s="1"/>
  <c r="P149" i="1" s="1"/>
  <c r="AD149" i="1"/>
  <c r="AE149" i="1"/>
  <c r="U175" i="7" s="1"/>
  <c r="AF149" i="1"/>
  <c r="AG149" i="1"/>
  <c r="CU149" i="1" s="1"/>
  <c r="T149" i="1" s="1"/>
  <c r="AH149" i="1"/>
  <c r="CV149" i="1" s="1"/>
  <c r="U149" i="1" s="1"/>
  <c r="K182" i="7" s="1"/>
  <c r="AI149" i="1"/>
  <c r="CW149" i="1" s="1"/>
  <c r="V149" i="1" s="1"/>
  <c r="AJ149" i="1"/>
  <c r="CX149" i="1" s="1"/>
  <c r="W149" i="1" s="1"/>
  <c r="CR149" i="1"/>
  <c r="Q149" i="1" s="1"/>
  <c r="J177" i="7" s="1"/>
  <c r="GL149" i="1"/>
  <c r="BZ153" i="1" s="1"/>
  <c r="GN149" i="1"/>
  <c r="GO149" i="1"/>
  <c r="GV149" i="1"/>
  <c r="HC149" i="1" s="1"/>
  <c r="GX149" i="1" s="1"/>
  <c r="C150" i="1"/>
  <c r="D150" i="1"/>
  <c r="AC150" i="1"/>
  <c r="CQ150" i="1" s="1"/>
  <c r="P150" i="1" s="1"/>
  <c r="J188" i="7" s="1"/>
  <c r="AE150" i="1"/>
  <c r="AF150" i="1"/>
  <c r="AG150" i="1"/>
  <c r="CU150" i="1" s="1"/>
  <c r="T150" i="1" s="1"/>
  <c r="AH150" i="1"/>
  <c r="CV150" i="1" s="1"/>
  <c r="U150" i="1" s="1"/>
  <c r="AI150" i="1"/>
  <c r="CW150" i="1" s="1"/>
  <c r="V150" i="1" s="1"/>
  <c r="AJ150" i="1"/>
  <c r="CX150" i="1" s="1"/>
  <c r="W150" i="1" s="1"/>
  <c r="CR150" i="1"/>
  <c r="Q150" i="1" s="1"/>
  <c r="J186" i="7" s="1"/>
  <c r="GL150" i="1"/>
  <c r="GN150" i="1"/>
  <c r="GO150" i="1"/>
  <c r="GV150" i="1"/>
  <c r="HC150" i="1" s="1"/>
  <c r="GX150" i="1" s="1"/>
  <c r="I151" i="1"/>
  <c r="P151" i="1"/>
  <c r="AC151" i="1"/>
  <c r="AD151" i="1"/>
  <c r="AB151" i="1" s="1"/>
  <c r="AE151" i="1"/>
  <c r="AF151" i="1"/>
  <c r="AG151" i="1"/>
  <c r="AH151" i="1"/>
  <c r="CV151" i="1" s="1"/>
  <c r="AI151" i="1"/>
  <c r="CW151" i="1" s="1"/>
  <c r="AJ151" i="1"/>
  <c r="CX151" i="1" s="1"/>
  <c r="CQ151" i="1"/>
  <c r="CR151" i="1"/>
  <c r="Q151" i="1" s="1"/>
  <c r="CU151" i="1"/>
  <c r="T151" i="1" s="1"/>
  <c r="GL151" i="1"/>
  <c r="GN151" i="1"/>
  <c r="GO151" i="1"/>
  <c r="GV151" i="1"/>
  <c r="HC151" i="1" s="1"/>
  <c r="B153" i="1"/>
  <c r="C153" i="1"/>
  <c r="D153" i="1"/>
  <c r="D147" i="1" s="1"/>
  <c r="F153" i="1"/>
  <c r="F147" i="1" s="1"/>
  <c r="G153" i="1"/>
  <c r="BX153" i="1"/>
  <c r="AO153" i="1" s="1"/>
  <c r="F157" i="1" s="1"/>
  <c r="BY153" i="1"/>
  <c r="AP153" i="1" s="1"/>
  <c r="F162" i="1" s="1"/>
  <c r="CK153" i="1"/>
  <c r="BB153" i="1" s="1"/>
  <c r="BB147" i="1" s="1"/>
  <c r="CL153" i="1"/>
  <c r="CM153" i="1"/>
  <c r="CM147" i="1" s="1"/>
  <c r="D183" i="1"/>
  <c r="E185" i="1"/>
  <c r="Z185" i="1"/>
  <c r="AA185" i="1"/>
  <c r="AM185" i="1"/>
  <c r="AN185" i="1"/>
  <c r="BE185" i="1"/>
  <c r="BF185" i="1"/>
  <c r="BG185" i="1"/>
  <c r="BH185" i="1"/>
  <c r="BI185" i="1"/>
  <c r="BJ185" i="1"/>
  <c r="BK185" i="1"/>
  <c r="BL185" i="1"/>
  <c r="BM185" i="1"/>
  <c r="BN185" i="1"/>
  <c r="BO185" i="1"/>
  <c r="BP185" i="1"/>
  <c r="BQ185" i="1"/>
  <c r="BR185" i="1"/>
  <c r="BS185" i="1"/>
  <c r="BT185" i="1"/>
  <c r="BU185" i="1"/>
  <c r="BV185" i="1"/>
  <c r="BW185" i="1"/>
  <c r="BX185" i="1"/>
  <c r="CN185" i="1"/>
  <c r="CO185" i="1"/>
  <c r="CP185" i="1"/>
  <c r="CQ185" i="1"/>
  <c r="CR185" i="1"/>
  <c r="CS185" i="1"/>
  <c r="CT185" i="1"/>
  <c r="CU185" i="1"/>
  <c r="CV185" i="1"/>
  <c r="CW185" i="1"/>
  <c r="CX185" i="1"/>
  <c r="CY185" i="1"/>
  <c r="CZ185" i="1"/>
  <c r="DA185" i="1"/>
  <c r="DB185" i="1"/>
  <c r="DC185" i="1"/>
  <c r="DD185" i="1"/>
  <c r="DE185" i="1"/>
  <c r="DF185" i="1"/>
  <c r="DG185" i="1"/>
  <c r="DH185" i="1"/>
  <c r="DI185" i="1"/>
  <c r="DJ185" i="1"/>
  <c r="DK185" i="1"/>
  <c r="DL185" i="1"/>
  <c r="DM185" i="1"/>
  <c r="DN185" i="1"/>
  <c r="DO185" i="1"/>
  <c r="DP185" i="1"/>
  <c r="DQ185" i="1"/>
  <c r="DR185" i="1"/>
  <c r="DS185" i="1"/>
  <c r="DT185" i="1"/>
  <c r="DU185" i="1"/>
  <c r="DV185" i="1"/>
  <c r="DW185" i="1"/>
  <c r="DX185" i="1"/>
  <c r="DY185" i="1"/>
  <c r="DZ185" i="1"/>
  <c r="EA185" i="1"/>
  <c r="EB185" i="1"/>
  <c r="EC185" i="1"/>
  <c r="ED185" i="1"/>
  <c r="EE185" i="1"/>
  <c r="EF185" i="1"/>
  <c r="EG185" i="1"/>
  <c r="EH185" i="1"/>
  <c r="EI185" i="1"/>
  <c r="EJ185" i="1"/>
  <c r="EK185" i="1"/>
  <c r="EL185" i="1"/>
  <c r="EM185" i="1"/>
  <c r="EN185" i="1"/>
  <c r="EO185" i="1"/>
  <c r="EP185" i="1"/>
  <c r="EQ185" i="1"/>
  <c r="ER185" i="1"/>
  <c r="ES185" i="1"/>
  <c r="ET185" i="1"/>
  <c r="EU185" i="1"/>
  <c r="EV185" i="1"/>
  <c r="EW185" i="1"/>
  <c r="EX185" i="1"/>
  <c r="EY185" i="1"/>
  <c r="EZ185" i="1"/>
  <c r="FA185" i="1"/>
  <c r="FB185" i="1"/>
  <c r="FC185" i="1"/>
  <c r="FD185" i="1"/>
  <c r="FE185" i="1"/>
  <c r="FF185" i="1"/>
  <c r="FG185" i="1"/>
  <c r="FH185" i="1"/>
  <c r="FI185" i="1"/>
  <c r="FJ185" i="1"/>
  <c r="FK185" i="1"/>
  <c r="FL185" i="1"/>
  <c r="FM185" i="1"/>
  <c r="FN185" i="1"/>
  <c r="FO185" i="1"/>
  <c r="FP185" i="1"/>
  <c r="FQ185" i="1"/>
  <c r="FR185" i="1"/>
  <c r="FS185" i="1"/>
  <c r="FT185" i="1"/>
  <c r="FU185" i="1"/>
  <c r="FV185" i="1"/>
  <c r="FW185" i="1"/>
  <c r="FX185" i="1"/>
  <c r="FY185" i="1"/>
  <c r="FZ185" i="1"/>
  <c r="GA185" i="1"/>
  <c r="GB185" i="1"/>
  <c r="GC185" i="1"/>
  <c r="GD185" i="1"/>
  <c r="GE185" i="1"/>
  <c r="GF185" i="1"/>
  <c r="GG185" i="1"/>
  <c r="GH185" i="1"/>
  <c r="GI185" i="1"/>
  <c r="GJ185" i="1"/>
  <c r="GK185" i="1"/>
  <c r="GL185" i="1"/>
  <c r="GM185" i="1"/>
  <c r="GN185" i="1"/>
  <c r="GO185" i="1"/>
  <c r="GP185" i="1"/>
  <c r="GQ185" i="1"/>
  <c r="GR185" i="1"/>
  <c r="GS185" i="1"/>
  <c r="GT185" i="1"/>
  <c r="GU185" i="1"/>
  <c r="GV185" i="1"/>
  <c r="GW185" i="1"/>
  <c r="GX185" i="1"/>
  <c r="C187" i="1"/>
  <c r="D187" i="1"/>
  <c r="I187" i="1"/>
  <c r="K187" i="1"/>
  <c r="AC187" i="1"/>
  <c r="CQ187" i="1" s="1"/>
  <c r="P187" i="1" s="1"/>
  <c r="AD187" i="1"/>
  <c r="AE187" i="1"/>
  <c r="AF187" i="1"/>
  <c r="AG187" i="1"/>
  <c r="AH187" i="1"/>
  <c r="CV187" i="1" s="1"/>
  <c r="AI187" i="1"/>
  <c r="AJ187" i="1"/>
  <c r="CT187" i="1"/>
  <c r="S187" i="1" s="1"/>
  <c r="J202" i="7" s="1"/>
  <c r="CU187" i="1"/>
  <c r="T187" i="1" s="1"/>
  <c r="CW187" i="1"/>
  <c r="V187" i="1" s="1"/>
  <c r="CX187" i="1"/>
  <c r="W187" i="1" s="1"/>
  <c r="GL187" i="1"/>
  <c r="GN187" i="1"/>
  <c r="GO187" i="1"/>
  <c r="GV187" i="1"/>
  <c r="HC187" i="1" s="1"/>
  <c r="C188" i="1"/>
  <c r="D188" i="1"/>
  <c r="I188" i="1"/>
  <c r="K188" i="1"/>
  <c r="S188" i="1"/>
  <c r="T188" i="1"/>
  <c r="AC188" i="1"/>
  <c r="CQ188" i="1" s="1"/>
  <c r="P188" i="1" s="1"/>
  <c r="AE188" i="1"/>
  <c r="AF188" i="1"/>
  <c r="AG188" i="1"/>
  <c r="AH188" i="1"/>
  <c r="CV188" i="1" s="1"/>
  <c r="AI188" i="1"/>
  <c r="CW188" i="1" s="1"/>
  <c r="AJ188" i="1"/>
  <c r="CT188" i="1"/>
  <c r="CU188" i="1"/>
  <c r="CX188" i="1"/>
  <c r="W188" i="1" s="1"/>
  <c r="CY188" i="1"/>
  <c r="X188" i="1" s="1"/>
  <c r="R207" i="7" s="1"/>
  <c r="J212" i="7" s="1"/>
  <c r="GL188" i="1"/>
  <c r="GN188" i="1"/>
  <c r="GO188" i="1"/>
  <c r="GV188" i="1"/>
  <c r="HC188" i="1" s="1"/>
  <c r="C189" i="1"/>
  <c r="D189" i="1"/>
  <c r="I189" i="1"/>
  <c r="K189" i="1"/>
  <c r="AC189" i="1"/>
  <c r="CQ189" i="1" s="1"/>
  <c r="P189" i="1" s="1"/>
  <c r="AD189" i="1"/>
  <c r="AE189" i="1"/>
  <c r="AF189" i="1"/>
  <c r="AG189" i="1"/>
  <c r="AH189" i="1"/>
  <c r="CV189" i="1" s="1"/>
  <c r="AI189" i="1"/>
  <c r="CW189" i="1" s="1"/>
  <c r="AJ189" i="1"/>
  <c r="CR189" i="1"/>
  <c r="Q189" i="1" s="1"/>
  <c r="J220" i="7" s="1"/>
  <c r="CT189" i="1"/>
  <c r="S189" i="1" s="1"/>
  <c r="CU189" i="1"/>
  <c r="T189" i="1" s="1"/>
  <c r="CX189" i="1"/>
  <c r="W189" i="1" s="1"/>
  <c r="CY189" i="1"/>
  <c r="X189" i="1" s="1"/>
  <c r="R217" i="7" s="1"/>
  <c r="J222" i="7" s="1"/>
  <c r="GL189" i="1"/>
  <c r="GN189" i="1"/>
  <c r="GO189" i="1"/>
  <c r="GV189" i="1"/>
  <c r="HC189" i="1" s="1"/>
  <c r="C190" i="1"/>
  <c r="D190" i="1"/>
  <c r="I190" i="1"/>
  <c r="K190" i="1"/>
  <c r="S190" i="1"/>
  <c r="J229" i="7" s="1"/>
  <c r="AC190" i="1"/>
  <c r="AD190" i="1"/>
  <c r="AE190" i="1"/>
  <c r="CR190" i="1" s="1"/>
  <c r="Q190" i="1" s="1"/>
  <c r="J230" i="7" s="1"/>
  <c r="AF190" i="1"/>
  <c r="AG190" i="1"/>
  <c r="AH190" i="1"/>
  <c r="CV190" i="1" s="1"/>
  <c r="U190" i="1" s="1"/>
  <c r="K235" i="7" s="1"/>
  <c r="AI190" i="1"/>
  <c r="CW190" i="1" s="1"/>
  <c r="V190" i="1" s="1"/>
  <c r="AJ190" i="1"/>
  <c r="CT190" i="1"/>
  <c r="CU190" i="1"/>
  <c r="T190" i="1" s="1"/>
  <c r="CX190" i="1"/>
  <c r="W190" i="1" s="1"/>
  <c r="GL190" i="1"/>
  <c r="GN190" i="1"/>
  <c r="GO190" i="1"/>
  <c r="GV190" i="1"/>
  <c r="HC190" i="1" s="1"/>
  <c r="GX190" i="1" s="1"/>
  <c r="C191" i="1"/>
  <c r="D191" i="1"/>
  <c r="Q191" i="1"/>
  <c r="AC191" i="1"/>
  <c r="CQ191" i="1" s="1"/>
  <c r="P191" i="1" s="1"/>
  <c r="AE191" i="1"/>
  <c r="AF191" i="1"/>
  <c r="AG191" i="1"/>
  <c r="CU191" i="1" s="1"/>
  <c r="T191" i="1" s="1"/>
  <c r="AH191" i="1"/>
  <c r="CV191" i="1" s="1"/>
  <c r="U191" i="1" s="1"/>
  <c r="K241" i="7" s="1"/>
  <c r="AI191" i="1"/>
  <c r="CW191" i="1" s="1"/>
  <c r="V191" i="1" s="1"/>
  <c r="AJ191" i="1"/>
  <c r="CX191" i="1" s="1"/>
  <c r="W191" i="1" s="1"/>
  <c r="CR191" i="1"/>
  <c r="GL191" i="1"/>
  <c r="GN191" i="1"/>
  <c r="GO191" i="1"/>
  <c r="GV191" i="1"/>
  <c r="HC191" i="1" s="1"/>
  <c r="GX191" i="1" s="1"/>
  <c r="C192" i="1"/>
  <c r="D192" i="1"/>
  <c r="I192" i="1"/>
  <c r="K192" i="1"/>
  <c r="AC192" i="1"/>
  <c r="CQ192" i="1" s="1"/>
  <c r="AE192" i="1"/>
  <c r="AF192" i="1"/>
  <c r="AG192" i="1"/>
  <c r="CU192" i="1" s="1"/>
  <c r="AH192" i="1"/>
  <c r="AI192" i="1"/>
  <c r="CW192" i="1" s="1"/>
  <c r="AJ192" i="1"/>
  <c r="CX192" i="1" s="1"/>
  <c r="W192" i="1" s="1"/>
  <c r="CV192" i="1"/>
  <c r="GL192" i="1"/>
  <c r="GN192" i="1"/>
  <c r="GO192" i="1"/>
  <c r="GV192" i="1"/>
  <c r="HC192" i="1"/>
  <c r="B194" i="1"/>
  <c r="B185" i="1" s="1"/>
  <c r="C194" i="1"/>
  <c r="C185" i="1" s="1"/>
  <c r="D194" i="1"/>
  <c r="D185" i="1" s="1"/>
  <c r="F194" i="1"/>
  <c r="F185" i="1" s="1"/>
  <c r="G194" i="1"/>
  <c r="BX194" i="1"/>
  <c r="BY194" i="1"/>
  <c r="BY185" i="1" s="1"/>
  <c r="CK194" i="1"/>
  <c r="CK185" i="1" s="1"/>
  <c r="CL194" i="1"/>
  <c r="CL185" i="1" s="1"/>
  <c r="CM194" i="1"/>
  <c r="D224" i="1"/>
  <c r="E226" i="1"/>
  <c r="Z226" i="1"/>
  <c r="AA226" i="1"/>
  <c r="AM226" i="1"/>
  <c r="AN226" i="1"/>
  <c r="BE226" i="1"/>
  <c r="BF226" i="1"/>
  <c r="BG226" i="1"/>
  <c r="BH226" i="1"/>
  <c r="BI226" i="1"/>
  <c r="BJ226" i="1"/>
  <c r="BK226" i="1"/>
  <c r="BL226" i="1"/>
  <c r="BM226" i="1"/>
  <c r="BN226" i="1"/>
  <c r="BO226" i="1"/>
  <c r="BP226" i="1"/>
  <c r="BQ226" i="1"/>
  <c r="BR226" i="1"/>
  <c r="BS226" i="1"/>
  <c r="BT226" i="1"/>
  <c r="BU226" i="1"/>
  <c r="BV226" i="1"/>
  <c r="BW226" i="1"/>
  <c r="CN226" i="1"/>
  <c r="CO226" i="1"/>
  <c r="CP226" i="1"/>
  <c r="CQ226" i="1"/>
  <c r="CR226" i="1"/>
  <c r="CS226" i="1"/>
  <c r="CT226" i="1"/>
  <c r="CU226" i="1"/>
  <c r="CV226" i="1"/>
  <c r="CW226" i="1"/>
  <c r="CX226" i="1"/>
  <c r="CY226" i="1"/>
  <c r="CZ226" i="1"/>
  <c r="DA226" i="1"/>
  <c r="DB226" i="1"/>
  <c r="DC226" i="1"/>
  <c r="DD226" i="1"/>
  <c r="DE226" i="1"/>
  <c r="DF226" i="1"/>
  <c r="DG226" i="1"/>
  <c r="DH226" i="1"/>
  <c r="DI226" i="1"/>
  <c r="DJ226" i="1"/>
  <c r="DK226" i="1"/>
  <c r="DL226" i="1"/>
  <c r="DM226" i="1"/>
  <c r="DN226" i="1"/>
  <c r="DO226" i="1"/>
  <c r="DP226" i="1"/>
  <c r="DQ226" i="1"/>
  <c r="DR226" i="1"/>
  <c r="DS226" i="1"/>
  <c r="DT226" i="1"/>
  <c r="DU226" i="1"/>
  <c r="DV226" i="1"/>
  <c r="DW226" i="1"/>
  <c r="DX226" i="1"/>
  <c r="DY226" i="1"/>
  <c r="DZ226" i="1"/>
  <c r="EA226" i="1"/>
  <c r="EB226" i="1"/>
  <c r="EC226" i="1"/>
  <c r="ED226" i="1"/>
  <c r="EE226" i="1"/>
  <c r="EF226" i="1"/>
  <c r="EG226" i="1"/>
  <c r="EH226" i="1"/>
  <c r="EI226" i="1"/>
  <c r="EJ226" i="1"/>
  <c r="EK226" i="1"/>
  <c r="EL226" i="1"/>
  <c r="EM226" i="1"/>
  <c r="EN226" i="1"/>
  <c r="EO226" i="1"/>
  <c r="EP226" i="1"/>
  <c r="EQ226" i="1"/>
  <c r="ER226" i="1"/>
  <c r="ES226" i="1"/>
  <c r="ET226" i="1"/>
  <c r="EU226" i="1"/>
  <c r="EV226" i="1"/>
  <c r="EW226" i="1"/>
  <c r="EX226" i="1"/>
  <c r="EY226" i="1"/>
  <c r="EZ226" i="1"/>
  <c r="FA226" i="1"/>
  <c r="FB226" i="1"/>
  <c r="FC226" i="1"/>
  <c r="FD226" i="1"/>
  <c r="FE226" i="1"/>
  <c r="FF226" i="1"/>
  <c r="FG226" i="1"/>
  <c r="FH226" i="1"/>
  <c r="FI226" i="1"/>
  <c r="FJ226" i="1"/>
  <c r="FK226" i="1"/>
  <c r="FL226" i="1"/>
  <c r="FM226" i="1"/>
  <c r="FN226" i="1"/>
  <c r="FO226" i="1"/>
  <c r="FP226" i="1"/>
  <c r="FQ226" i="1"/>
  <c r="FR226" i="1"/>
  <c r="FS226" i="1"/>
  <c r="FT226" i="1"/>
  <c r="FU226" i="1"/>
  <c r="FV226" i="1"/>
  <c r="FW226" i="1"/>
  <c r="FX226" i="1"/>
  <c r="FY226" i="1"/>
  <c r="FZ226" i="1"/>
  <c r="GA226" i="1"/>
  <c r="GB226" i="1"/>
  <c r="GC226" i="1"/>
  <c r="GD226" i="1"/>
  <c r="GE226" i="1"/>
  <c r="GF226" i="1"/>
  <c r="GG226" i="1"/>
  <c r="GH226" i="1"/>
  <c r="GI226" i="1"/>
  <c r="GJ226" i="1"/>
  <c r="GK226" i="1"/>
  <c r="GL226" i="1"/>
  <c r="GM226" i="1"/>
  <c r="GN226" i="1"/>
  <c r="GO226" i="1"/>
  <c r="GP226" i="1"/>
  <c r="GQ226" i="1"/>
  <c r="GR226" i="1"/>
  <c r="GS226" i="1"/>
  <c r="GT226" i="1"/>
  <c r="GU226" i="1"/>
  <c r="GV226" i="1"/>
  <c r="GW226" i="1"/>
  <c r="GX226" i="1"/>
  <c r="C228" i="1"/>
  <c r="D228" i="1"/>
  <c r="I228" i="1"/>
  <c r="K228" i="1"/>
  <c r="P228" i="1"/>
  <c r="AC228" i="1"/>
  <c r="CQ228" i="1" s="1"/>
  <c r="AE228" i="1"/>
  <c r="U255" i="7" s="1"/>
  <c r="AF228" i="1"/>
  <c r="AG228" i="1"/>
  <c r="CU228" i="1" s="1"/>
  <c r="T228" i="1" s="1"/>
  <c r="AH228" i="1"/>
  <c r="AI228" i="1"/>
  <c r="CW228" i="1" s="1"/>
  <c r="AJ228" i="1"/>
  <c r="CX228" i="1" s="1"/>
  <c r="CV228" i="1"/>
  <c r="U228" i="1" s="1"/>
  <c r="K260" i="7" s="1"/>
  <c r="GL228" i="1"/>
  <c r="GN228" i="1"/>
  <c r="GO228" i="1"/>
  <c r="GV228" i="1"/>
  <c r="HC228" i="1" s="1"/>
  <c r="GX228" i="1" s="1"/>
  <c r="C229" i="1"/>
  <c r="D229" i="1"/>
  <c r="I229" i="1"/>
  <c r="K229" i="1"/>
  <c r="AC229" i="1"/>
  <c r="CQ229" i="1" s="1"/>
  <c r="P229" i="1" s="1"/>
  <c r="AD229" i="1"/>
  <c r="AE229" i="1"/>
  <c r="AF229" i="1"/>
  <c r="AG229" i="1"/>
  <c r="CU229" i="1" s="1"/>
  <c r="T229" i="1" s="1"/>
  <c r="AH229" i="1"/>
  <c r="CV229" i="1" s="1"/>
  <c r="U229" i="1" s="1"/>
  <c r="K270" i="7" s="1"/>
  <c r="AI229" i="1"/>
  <c r="CW229" i="1" s="1"/>
  <c r="AJ229" i="1"/>
  <c r="CX229" i="1" s="1"/>
  <c r="CR229" i="1"/>
  <c r="GL229" i="1"/>
  <c r="GN229" i="1"/>
  <c r="GO229" i="1"/>
  <c r="GV229" i="1"/>
  <c r="HC229" i="1" s="1"/>
  <c r="C230" i="1"/>
  <c r="D230" i="1"/>
  <c r="I230" i="1"/>
  <c r="K230" i="1"/>
  <c r="P230" i="1"/>
  <c r="AC230" i="1"/>
  <c r="AE230" i="1"/>
  <c r="AF230" i="1"/>
  <c r="AG230" i="1"/>
  <c r="AH230" i="1"/>
  <c r="AI230" i="1"/>
  <c r="CW230" i="1" s="1"/>
  <c r="AJ230" i="1"/>
  <c r="CX230" i="1" s="1"/>
  <c r="CQ230" i="1"/>
  <c r="CU230" i="1"/>
  <c r="CV230" i="1"/>
  <c r="U230" i="1" s="1"/>
  <c r="K280" i="7" s="1"/>
  <c r="GL230" i="1"/>
  <c r="BZ233" i="1" s="1"/>
  <c r="GN230" i="1"/>
  <c r="GO230" i="1"/>
  <c r="GV230" i="1"/>
  <c r="HC230" i="1" s="1"/>
  <c r="C231" i="1"/>
  <c r="D231" i="1"/>
  <c r="I231" i="1"/>
  <c r="K231" i="1"/>
  <c r="AC231" i="1"/>
  <c r="CQ231" i="1" s="1"/>
  <c r="AE231" i="1"/>
  <c r="AF231" i="1"/>
  <c r="AG231" i="1"/>
  <c r="CU231" i="1" s="1"/>
  <c r="AH231" i="1"/>
  <c r="CV231" i="1" s="1"/>
  <c r="AI231" i="1"/>
  <c r="CW231" i="1" s="1"/>
  <c r="AJ231" i="1"/>
  <c r="CX231" i="1" s="1"/>
  <c r="GL231" i="1"/>
  <c r="GN231" i="1"/>
  <c r="GO231" i="1"/>
  <c r="GV231" i="1"/>
  <c r="HC231" i="1" s="1"/>
  <c r="B233" i="1"/>
  <c r="B226" i="1" s="1"/>
  <c r="C233" i="1"/>
  <c r="C226" i="1" s="1"/>
  <c r="D233" i="1"/>
  <c r="D226" i="1" s="1"/>
  <c r="F233" i="1"/>
  <c r="F226" i="1" s="1"/>
  <c r="G233" i="1"/>
  <c r="BX233" i="1"/>
  <c r="AO233" i="1" s="1"/>
  <c r="BY233" i="1"/>
  <c r="AP233" i="1" s="1"/>
  <c r="AP226" i="1" s="1"/>
  <c r="CC233" i="1"/>
  <c r="CI233" i="1"/>
  <c r="CK233" i="1"/>
  <c r="BB233" i="1" s="1"/>
  <c r="CL233" i="1"/>
  <c r="CL226" i="1" s="1"/>
  <c r="CM233" i="1"/>
  <c r="D263" i="1"/>
  <c r="E265" i="1"/>
  <c r="Z265" i="1"/>
  <c r="AA265" i="1"/>
  <c r="AI265" i="1"/>
  <c r="AM265" i="1"/>
  <c r="AN265" i="1"/>
  <c r="BE265" i="1"/>
  <c r="BF265" i="1"/>
  <c r="BG265" i="1"/>
  <c r="BH265" i="1"/>
  <c r="BI265" i="1"/>
  <c r="BJ265" i="1"/>
  <c r="BK265" i="1"/>
  <c r="BL265" i="1"/>
  <c r="BM265" i="1"/>
  <c r="BN265" i="1"/>
  <c r="BO265" i="1"/>
  <c r="BP265" i="1"/>
  <c r="BQ265" i="1"/>
  <c r="BR265" i="1"/>
  <c r="BS265" i="1"/>
  <c r="BT265" i="1"/>
  <c r="BU265" i="1"/>
  <c r="BV265" i="1"/>
  <c r="BW265" i="1"/>
  <c r="CJ265" i="1"/>
  <c r="CN265" i="1"/>
  <c r="CO265" i="1"/>
  <c r="CP265" i="1"/>
  <c r="CQ265" i="1"/>
  <c r="CR265" i="1"/>
  <c r="CS265" i="1"/>
  <c r="CT265" i="1"/>
  <c r="CU265" i="1"/>
  <c r="CV265" i="1"/>
  <c r="CW265" i="1"/>
  <c r="CX265" i="1"/>
  <c r="CY265" i="1"/>
  <c r="CZ265" i="1"/>
  <c r="DA265" i="1"/>
  <c r="DB265" i="1"/>
  <c r="DC265" i="1"/>
  <c r="DD265" i="1"/>
  <c r="DE265" i="1"/>
  <c r="DF265" i="1"/>
  <c r="DG265" i="1"/>
  <c r="DH265" i="1"/>
  <c r="DI265" i="1"/>
  <c r="DJ265" i="1"/>
  <c r="DK265" i="1"/>
  <c r="DL265" i="1"/>
  <c r="DM265" i="1"/>
  <c r="DN265" i="1"/>
  <c r="DO265" i="1"/>
  <c r="DP265" i="1"/>
  <c r="DQ265" i="1"/>
  <c r="DR265" i="1"/>
  <c r="DS265" i="1"/>
  <c r="DT265" i="1"/>
  <c r="DU265" i="1"/>
  <c r="DV265" i="1"/>
  <c r="DW265" i="1"/>
  <c r="DX265" i="1"/>
  <c r="DY265" i="1"/>
  <c r="DZ265" i="1"/>
  <c r="EA265" i="1"/>
  <c r="EB265" i="1"/>
  <c r="EC265" i="1"/>
  <c r="ED265" i="1"/>
  <c r="EE265" i="1"/>
  <c r="EF265" i="1"/>
  <c r="EG265" i="1"/>
  <c r="EH265" i="1"/>
  <c r="EI265" i="1"/>
  <c r="EJ265" i="1"/>
  <c r="EK265" i="1"/>
  <c r="EL265" i="1"/>
  <c r="EM265" i="1"/>
  <c r="EN265" i="1"/>
  <c r="EO265" i="1"/>
  <c r="EP265" i="1"/>
  <c r="EQ265" i="1"/>
  <c r="ER265" i="1"/>
  <c r="ES265" i="1"/>
  <c r="ET265" i="1"/>
  <c r="EU265" i="1"/>
  <c r="EV265" i="1"/>
  <c r="EW265" i="1"/>
  <c r="EX265" i="1"/>
  <c r="EY265" i="1"/>
  <c r="EZ265" i="1"/>
  <c r="FA265" i="1"/>
  <c r="FB265" i="1"/>
  <c r="FC265" i="1"/>
  <c r="FD265" i="1"/>
  <c r="FE265" i="1"/>
  <c r="FF265" i="1"/>
  <c r="FG265" i="1"/>
  <c r="FH265" i="1"/>
  <c r="FI265" i="1"/>
  <c r="FJ265" i="1"/>
  <c r="FK265" i="1"/>
  <c r="FL265" i="1"/>
  <c r="FM265" i="1"/>
  <c r="FN265" i="1"/>
  <c r="FO265" i="1"/>
  <c r="FP265" i="1"/>
  <c r="FQ265" i="1"/>
  <c r="FR265" i="1"/>
  <c r="FS265" i="1"/>
  <c r="FT265" i="1"/>
  <c r="FU265" i="1"/>
  <c r="FV265" i="1"/>
  <c r="FW265" i="1"/>
  <c r="FX265" i="1"/>
  <c r="FY265" i="1"/>
  <c r="FZ265" i="1"/>
  <c r="GA265" i="1"/>
  <c r="GB265" i="1"/>
  <c r="GC265" i="1"/>
  <c r="GD265" i="1"/>
  <c r="GE265" i="1"/>
  <c r="GF265" i="1"/>
  <c r="GG265" i="1"/>
  <c r="GH265" i="1"/>
  <c r="GI265" i="1"/>
  <c r="GJ265" i="1"/>
  <c r="GK265" i="1"/>
  <c r="GL265" i="1"/>
  <c r="GM265" i="1"/>
  <c r="GN265" i="1"/>
  <c r="GO265" i="1"/>
  <c r="GP265" i="1"/>
  <c r="GQ265" i="1"/>
  <c r="GR265" i="1"/>
  <c r="GS265" i="1"/>
  <c r="GT265" i="1"/>
  <c r="GU265" i="1"/>
  <c r="GV265" i="1"/>
  <c r="GW265" i="1"/>
  <c r="GX265" i="1"/>
  <c r="C267" i="1"/>
  <c r="D267" i="1"/>
  <c r="I267" i="1"/>
  <c r="K267" i="1"/>
  <c r="S267" i="1"/>
  <c r="J296" i="7" s="1"/>
  <c r="AC267" i="1"/>
  <c r="AD267" i="1"/>
  <c r="AE267" i="1"/>
  <c r="AF267" i="1"/>
  <c r="AG267" i="1"/>
  <c r="CU267" i="1" s="1"/>
  <c r="T267" i="1" s="1"/>
  <c r="AG269" i="1" s="1"/>
  <c r="AH267" i="1"/>
  <c r="CV267" i="1" s="1"/>
  <c r="AI267" i="1"/>
  <c r="AJ267" i="1"/>
  <c r="CT267" i="1"/>
  <c r="CW267" i="1"/>
  <c r="V267" i="1" s="1"/>
  <c r="AI269" i="1" s="1"/>
  <c r="CX267" i="1"/>
  <c r="W267" i="1" s="1"/>
  <c r="AJ269" i="1" s="1"/>
  <c r="AJ265" i="1" s="1"/>
  <c r="GL267" i="1"/>
  <c r="BZ269" i="1" s="1"/>
  <c r="BZ265" i="1" s="1"/>
  <c r="GN267" i="1"/>
  <c r="CB269" i="1" s="1"/>
  <c r="GO267" i="1"/>
  <c r="CC269" i="1" s="1"/>
  <c r="GV267" i="1"/>
  <c r="HC267" i="1" s="1"/>
  <c r="GX267" i="1" s="1"/>
  <c r="CJ269" i="1" s="1"/>
  <c r="BA269" i="1" s="1"/>
  <c r="BA265" i="1" s="1"/>
  <c r="B269" i="1"/>
  <c r="B265" i="1" s="1"/>
  <c r="C269" i="1"/>
  <c r="C265" i="1" s="1"/>
  <c r="D269" i="1"/>
  <c r="D265" i="1" s="1"/>
  <c r="F269" i="1"/>
  <c r="F265" i="1" s="1"/>
  <c r="G269" i="1"/>
  <c r="V269" i="1"/>
  <c r="V265" i="1" s="1"/>
  <c r="BB269" i="1"/>
  <c r="BX269" i="1"/>
  <c r="BY269" i="1"/>
  <c r="CK269" i="1"/>
  <c r="CK265" i="1" s="1"/>
  <c r="CL269" i="1"/>
  <c r="CM269" i="1"/>
  <c r="F289" i="1"/>
  <c r="F292" i="1"/>
  <c r="D299" i="1"/>
  <c r="D301" i="1"/>
  <c r="E301" i="1"/>
  <c r="Z301" i="1"/>
  <c r="AA301" i="1"/>
  <c r="AM301" i="1"/>
  <c r="AN301" i="1"/>
  <c r="AQ301" i="1"/>
  <c r="BE301" i="1"/>
  <c r="BF301" i="1"/>
  <c r="BG301" i="1"/>
  <c r="BH301" i="1"/>
  <c r="BI301" i="1"/>
  <c r="BJ301" i="1"/>
  <c r="BK301" i="1"/>
  <c r="BL301" i="1"/>
  <c r="BM301" i="1"/>
  <c r="BN301" i="1"/>
  <c r="BO301" i="1"/>
  <c r="BP301" i="1"/>
  <c r="BQ301" i="1"/>
  <c r="BR301" i="1"/>
  <c r="BS301" i="1"/>
  <c r="BT301" i="1"/>
  <c r="BU301" i="1"/>
  <c r="BV301" i="1"/>
  <c r="BW301" i="1"/>
  <c r="CL301" i="1"/>
  <c r="CN301" i="1"/>
  <c r="CO301" i="1"/>
  <c r="CP301" i="1"/>
  <c r="CQ301" i="1"/>
  <c r="CR301" i="1"/>
  <c r="CS301" i="1"/>
  <c r="CT301" i="1"/>
  <c r="CU301" i="1"/>
  <c r="CV301" i="1"/>
  <c r="CW301" i="1"/>
  <c r="CX301" i="1"/>
  <c r="CY301" i="1"/>
  <c r="CZ301" i="1"/>
  <c r="DA301" i="1"/>
  <c r="DB301" i="1"/>
  <c r="DC301" i="1"/>
  <c r="DD301" i="1"/>
  <c r="DE301" i="1"/>
  <c r="DF301" i="1"/>
  <c r="DG301" i="1"/>
  <c r="DH301" i="1"/>
  <c r="DI301" i="1"/>
  <c r="DJ301" i="1"/>
  <c r="DK301" i="1"/>
  <c r="DL301" i="1"/>
  <c r="DM301" i="1"/>
  <c r="DN301" i="1"/>
  <c r="DO301" i="1"/>
  <c r="DP301" i="1"/>
  <c r="DQ301" i="1"/>
  <c r="DR301" i="1"/>
  <c r="DS301" i="1"/>
  <c r="DT301" i="1"/>
  <c r="DU301" i="1"/>
  <c r="DV301" i="1"/>
  <c r="DW301" i="1"/>
  <c r="DX301" i="1"/>
  <c r="DY301" i="1"/>
  <c r="DZ301" i="1"/>
  <c r="EA301" i="1"/>
  <c r="EB301" i="1"/>
  <c r="EC301" i="1"/>
  <c r="ED301" i="1"/>
  <c r="EE301" i="1"/>
  <c r="EF301" i="1"/>
  <c r="EG301" i="1"/>
  <c r="EH301" i="1"/>
  <c r="EI301" i="1"/>
  <c r="EJ301" i="1"/>
  <c r="EK301" i="1"/>
  <c r="EL301" i="1"/>
  <c r="EM301" i="1"/>
  <c r="EN301" i="1"/>
  <c r="EO301" i="1"/>
  <c r="EP301" i="1"/>
  <c r="EQ301" i="1"/>
  <c r="ER301" i="1"/>
  <c r="ES301" i="1"/>
  <c r="ET301" i="1"/>
  <c r="EU301" i="1"/>
  <c r="EV301" i="1"/>
  <c r="EW301" i="1"/>
  <c r="EX301" i="1"/>
  <c r="EY301" i="1"/>
  <c r="EZ301" i="1"/>
  <c r="FA301" i="1"/>
  <c r="FB301" i="1"/>
  <c r="FC301" i="1"/>
  <c r="FD301" i="1"/>
  <c r="FE301" i="1"/>
  <c r="FF301" i="1"/>
  <c r="FG301" i="1"/>
  <c r="FH301" i="1"/>
  <c r="FI301" i="1"/>
  <c r="FJ301" i="1"/>
  <c r="FK301" i="1"/>
  <c r="FL301" i="1"/>
  <c r="FM301" i="1"/>
  <c r="FN301" i="1"/>
  <c r="FO301" i="1"/>
  <c r="FP301" i="1"/>
  <c r="FQ301" i="1"/>
  <c r="FR301" i="1"/>
  <c r="FS301" i="1"/>
  <c r="FT301" i="1"/>
  <c r="FU301" i="1"/>
  <c r="FV301" i="1"/>
  <c r="FW301" i="1"/>
  <c r="FX301" i="1"/>
  <c r="FY301" i="1"/>
  <c r="FZ301" i="1"/>
  <c r="GA301" i="1"/>
  <c r="GB301" i="1"/>
  <c r="GC301" i="1"/>
  <c r="GD301" i="1"/>
  <c r="GE301" i="1"/>
  <c r="GF301" i="1"/>
  <c r="GG301" i="1"/>
  <c r="GH301" i="1"/>
  <c r="GI301" i="1"/>
  <c r="GJ301" i="1"/>
  <c r="GK301" i="1"/>
  <c r="GL301" i="1"/>
  <c r="GM301" i="1"/>
  <c r="GN301" i="1"/>
  <c r="GO301" i="1"/>
  <c r="GP301" i="1"/>
  <c r="GQ301" i="1"/>
  <c r="GR301" i="1"/>
  <c r="GS301" i="1"/>
  <c r="GT301" i="1"/>
  <c r="GU301" i="1"/>
  <c r="GV301" i="1"/>
  <c r="GW301" i="1"/>
  <c r="GX301" i="1"/>
  <c r="C303" i="1"/>
  <c r="D303" i="1"/>
  <c r="I303" i="1"/>
  <c r="K303" i="1"/>
  <c r="W303" i="1"/>
  <c r="AJ305" i="1" s="1"/>
  <c r="AC303" i="1"/>
  <c r="CQ303" i="1" s="1"/>
  <c r="P303" i="1" s="1"/>
  <c r="AC305" i="1" s="1"/>
  <c r="AE303" i="1"/>
  <c r="AF303" i="1"/>
  <c r="AG303" i="1"/>
  <c r="CU303" i="1" s="1"/>
  <c r="T303" i="1" s="1"/>
  <c r="AG305" i="1" s="1"/>
  <c r="AH303" i="1"/>
  <c r="AI303" i="1"/>
  <c r="CW303" i="1" s="1"/>
  <c r="V303" i="1" s="1"/>
  <c r="AI305" i="1" s="1"/>
  <c r="AJ303" i="1"/>
  <c r="CX303" i="1" s="1"/>
  <c r="CV303" i="1"/>
  <c r="U303" i="1" s="1"/>
  <c r="GL303" i="1"/>
  <c r="BZ305" i="1" s="1"/>
  <c r="AQ305" i="1" s="1"/>
  <c r="F315" i="1" s="1"/>
  <c r="GN303" i="1"/>
  <c r="CB305" i="1" s="1"/>
  <c r="CB301" i="1" s="1"/>
  <c r="GO303" i="1"/>
  <c r="CC305" i="1" s="1"/>
  <c r="GV303" i="1"/>
  <c r="HC303" i="1" s="1"/>
  <c r="GX303" i="1" s="1"/>
  <c r="CJ305" i="1" s="1"/>
  <c r="B305" i="1"/>
  <c r="B301" i="1" s="1"/>
  <c r="C305" i="1"/>
  <c r="C301" i="1" s="1"/>
  <c r="D305" i="1"/>
  <c r="F305" i="1"/>
  <c r="F301" i="1" s="1"/>
  <c r="G305" i="1"/>
  <c r="AS305" i="1"/>
  <c r="BX305" i="1"/>
  <c r="BY305" i="1"/>
  <c r="AP305" i="1" s="1"/>
  <c r="CK305" i="1"/>
  <c r="CK301" i="1" s="1"/>
  <c r="CL305" i="1"/>
  <c r="BC305" i="1" s="1"/>
  <c r="F321" i="1" s="1"/>
  <c r="CM305" i="1"/>
  <c r="BD305" i="1" s="1"/>
  <c r="D335" i="1"/>
  <c r="B337" i="1"/>
  <c r="C337" i="1"/>
  <c r="E337" i="1"/>
  <c r="Z337" i="1"/>
  <c r="AA337" i="1"/>
  <c r="AM337" i="1"/>
  <c r="AN337" i="1"/>
  <c r="BE337" i="1"/>
  <c r="BF337" i="1"/>
  <c r="BG337" i="1"/>
  <c r="BH337" i="1"/>
  <c r="BI337" i="1"/>
  <c r="BJ337" i="1"/>
  <c r="BK337" i="1"/>
  <c r="BL337" i="1"/>
  <c r="BM337" i="1"/>
  <c r="BN337" i="1"/>
  <c r="BO337" i="1"/>
  <c r="BP337" i="1"/>
  <c r="BQ337" i="1"/>
  <c r="BR337" i="1"/>
  <c r="BS337" i="1"/>
  <c r="BT337" i="1"/>
  <c r="BU337" i="1"/>
  <c r="BV337" i="1"/>
  <c r="BW337" i="1"/>
  <c r="CN337" i="1"/>
  <c r="CO337" i="1"/>
  <c r="CP337" i="1"/>
  <c r="CQ337" i="1"/>
  <c r="CR337" i="1"/>
  <c r="CS337" i="1"/>
  <c r="CT337" i="1"/>
  <c r="CU337" i="1"/>
  <c r="CV337" i="1"/>
  <c r="CW337" i="1"/>
  <c r="CX337" i="1"/>
  <c r="CY337" i="1"/>
  <c r="CZ337" i="1"/>
  <c r="DA337" i="1"/>
  <c r="DB337" i="1"/>
  <c r="DC337" i="1"/>
  <c r="DD337" i="1"/>
  <c r="DE337" i="1"/>
  <c r="DF337" i="1"/>
  <c r="DG337" i="1"/>
  <c r="DH337" i="1"/>
  <c r="DI337" i="1"/>
  <c r="DJ337" i="1"/>
  <c r="DK337" i="1"/>
  <c r="DL337" i="1"/>
  <c r="DM337" i="1"/>
  <c r="DN337" i="1"/>
  <c r="DO337" i="1"/>
  <c r="DP337" i="1"/>
  <c r="DQ337" i="1"/>
  <c r="DR337" i="1"/>
  <c r="DS337" i="1"/>
  <c r="DT337" i="1"/>
  <c r="DU337" i="1"/>
  <c r="DV337" i="1"/>
  <c r="DW337" i="1"/>
  <c r="DX337" i="1"/>
  <c r="DY337" i="1"/>
  <c r="DZ337" i="1"/>
  <c r="EA337" i="1"/>
  <c r="EB337" i="1"/>
  <c r="EC337" i="1"/>
  <c r="ED337" i="1"/>
  <c r="EE337" i="1"/>
  <c r="EF337" i="1"/>
  <c r="EG337" i="1"/>
  <c r="EH337" i="1"/>
  <c r="EI337" i="1"/>
  <c r="EJ337" i="1"/>
  <c r="EK337" i="1"/>
  <c r="EL337" i="1"/>
  <c r="EM337" i="1"/>
  <c r="EN337" i="1"/>
  <c r="EO337" i="1"/>
  <c r="EP337" i="1"/>
  <c r="EQ337" i="1"/>
  <c r="ER337" i="1"/>
  <c r="ES337" i="1"/>
  <c r="ET337" i="1"/>
  <c r="EU337" i="1"/>
  <c r="EV337" i="1"/>
  <c r="EW337" i="1"/>
  <c r="EX337" i="1"/>
  <c r="EY337" i="1"/>
  <c r="EZ337" i="1"/>
  <c r="FA337" i="1"/>
  <c r="FB337" i="1"/>
  <c r="FC337" i="1"/>
  <c r="FD337" i="1"/>
  <c r="FE337" i="1"/>
  <c r="FF337" i="1"/>
  <c r="FG337" i="1"/>
  <c r="FH337" i="1"/>
  <c r="FI337" i="1"/>
  <c r="FJ337" i="1"/>
  <c r="FK337" i="1"/>
  <c r="FL337" i="1"/>
  <c r="FM337" i="1"/>
  <c r="FN337" i="1"/>
  <c r="FO337" i="1"/>
  <c r="FP337" i="1"/>
  <c r="FQ337" i="1"/>
  <c r="FR337" i="1"/>
  <c r="FS337" i="1"/>
  <c r="FT337" i="1"/>
  <c r="FU337" i="1"/>
  <c r="FV337" i="1"/>
  <c r="FW337" i="1"/>
  <c r="FX337" i="1"/>
  <c r="FY337" i="1"/>
  <c r="FZ337" i="1"/>
  <c r="GA337" i="1"/>
  <c r="GB337" i="1"/>
  <c r="GC337" i="1"/>
  <c r="GD337" i="1"/>
  <c r="GE337" i="1"/>
  <c r="GF337" i="1"/>
  <c r="GG337" i="1"/>
  <c r="GH337" i="1"/>
  <c r="GI337" i="1"/>
  <c r="GJ337" i="1"/>
  <c r="GK337" i="1"/>
  <c r="GL337" i="1"/>
  <c r="GM337" i="1"/>
  <c r="GN337" i="1"/>
  <c r="GO337" i="1"/>
  <c r="GP337" i="1"/>
  <c r="GQ337" i="1"/>
  <c r="GR337" i="1"/>
  <c r="GS337" i="1"/>
  <c r="GT337" i="1"/>
  <c r="GU337" i="1"/>
  <c r="GV337" i="1"/>
  <c r="GW337" i="1"/>
  <c r="GX337" i="1"/>
  <c r="C339" i="1"/>
  <c r="D339" i="1"/>
  <c r="I339" i="1"/>
  <c r="K339" i="1"/>
  <c r="AC339" i="1"/>
  <c r="CQ339" i="1" s="1"/>
  <c r="P339" i="1" s="1"/>
  <c r="AE339" i="1"/>
  <c r="U318" i="7" s="1"/>
  <c r="AF339" i="1"/>
  <c r="AG339" i="1"/>
  <c r="CU339" i="1" s="1"/>
  <c r="AH339" i="1"/>
  <c r="CV339" i="1" s="1"/>
  <c r="U339" i="1" s="1"/>
  <c r="K323" i="7" s="1"/>
  <c r="AI339" i="1"/>
  <c r="CW339" i="1" s="1"/>
  <c r="V339" i="1" s="1"/>
  <c r="AJ339" i="1"/>
  <c r="CX339" i="1" s="1"/>
  <c r="GL339" i="1"/>
  <c r="GN339" i="1"/>
  <c r="GO339" i="1"/>
  <c r="GV339" i="1"/>
  <c r="HC339" i="1" s="1"/>
  <c r="GX339" i="1" s="1"/>
  <c r="C340" i="1"/>
  <c r="D340" i="1"/>
  <c r="I340" i="1"/>
  <c r="K340" i="1"/>
  <c r="AC340" i="1"/>
  <c r="CQ340" i="1" s="1"/>
  <c r="AE340" i="1"/>
  <c r="AF340" i="1"/>
  <c r="AG340" i="1"/>
  <c r="CU340" i="1" s="1"/>
  <c r="AH340" i="1"/>
  <c r="AI340" i="1"/>
  <c r="AJ340" i="1"/>
  <c r="CX340" i="1" s="1"/>
  <c r="CR340" i="1"/>
  <c r="CS340" i="1"/>
  <c r="V325" i="7" s="1"/>
  <c r="J332" i="7" s="1"/>
  <c r="CV340" i="1"/>
  <c r="CW340" i="1"/>
  <c r="GL340" i="1"/>
  <c r="GN340" i="1"/>
  <c r="GO340" i="1"/>
  <c r="GV340" i="1"/>
  <c r="HC340" i="1"/>
  <c r="B342" i="1"/>
  <c r="C342" i="1"/>
  <c r="D342" i="1"/>
  <c r="D337" i="1" s="1"/>
  <c r="F342" i="1"/>
  <c r="F337" i="1" s="1"/>
  <c r="G342" i="1"/>
  <c r="BX342" i="1"/>
  <c r="BY342" i="1"/>
  <c r="CB342" i="1"/>
  <c r="CK342" i="1"/>
  <c r="BB342" i="1" s="1"/>
  <c r="CL342" i="1"/>
  <c r="BC342" i="1" s="1"/>
  <c r="CM342" i="1"/>
  <c r="CM337" i="1" s="1"/>
  <c r="D372" i="1"/>
  <c r="B374" i="1"/>
  <c r="E374" i="1"/>
  <c r="F374" i="1"/>
  <c r="Z374" i="1"/>
  <c r="AA374" i="1"/>
  <c r="AM374" i="1"/>
  <c r="AN374" i="1"/>
  <c r="BE374" i="1"/>
  <c r="BF374" i="1"/>
  <c r="BG374" i="1"/>
  <c r="BH374" i="1"/>
  <c r="BI374" i="1"/>
  <c r="BJ374" i="1"/>
  <c r="BK374" i="1"/>
  <c r="BL374" i="1"/>
  <c r="BM374" i="1"/>
  <c r="BN374" i="1"/>
  <c r="BO374" i="1"/>
  <c r="BP374" i="1"/>
  <c r="BQ374" i="1"/>
  <c r="BR374" i="1"/>
  <c r="BS374" i="1"/>
  <c r="BT374" i="1"/>
  <c r="BU374" i="1"/>
  <c r="BV374" i="1"/>
  <c r="BW374" i="1"/>
  <c r="BX374" i="1"/>
  <c r="BY374" i="1"/>
  <c r="CK374" i="1"/>
  <c r="CN374" i="1"/>
  <c r="CO374" i="1"/>
  <c r="CP374" i="1"/>
  <c r="CQ374" i="1"/>
  <c r="CR374" i="1"/>
  <c r="CS374" i="1"/>
  <c r="CT374" i="1"/>
  <c r="CU374" i="1"/>
  <c r="CV374" i="1"/>
  <c r="CW374" i="1"/>
  <c r="CX374" i="1"/>
  <c r="CY374" i="1"/>
  <c r="CZ374" i="1"/>
  <c r="DA374" i="1"/>
  <c r="DB374" i="1"/>
  <c r="DC374" i="1"/>
  <c r="DD374" i="1"/>
  <c r="DE374" i="1"/>
  <c r="DF374" i="1"/>
  <c r="DG374" i="1"/>
  <c r="DH374" i="1"/>
  <c r="DI374" i="1"/>
  <c r="DJ374" i="1"/>
  <c r="DK374" i="1"/>
  <c r="DL374" i="1"/>
  <c r="DM374" i="1"/>
  <c r="DN374" i="1"/>
  <c r="DO374" i="1"/>
  <c r="DP374" i="1"/>
  <c r="DQ374" i="1"/>
  <c r="DR374" i="1"/>
  <c r="DS374" i="1"/>
  <c r="DT374" i="1"/>
  <c r="DU374" i="1"/>
  <c r="DV374" i="1"/>
  <c r="DW374" i="1"/>
  <c r="DX374" i="1"/>
  <c r="DY374" i="1"/>
  <c r="DZ374" i="1"/>
  <c r="EA374" i="1"/>
  <c r="EB374" i="1"/>
  <c r="EC374" i="1"/>
  <c r="ED374" i="1"/>
  <c r="EE374" i="1"/>
  <c r="EF374" i="1"/>
  <c r="EG374" i="1"/>
  <c r="EH374" i="1"/>
  <c r="EI374" i="1"/>
  <c r="EJ374" i="1"/>
  <c r="EK374" i="1"/>
  <c r="EL374" i="1"/>
  <c r="EM374" i="1"/>
  <c r="EN374" i="1"/>
  <c r="EO374" i="1"/>
  <c r="EP374" i="1"/>
  <c r="EQ374" i="1"/>
  <c r="ER374" i="1"/>
  <c r="ES374" i="1"/>
  <c r="ET374" i="1"/>
  <c r="EU374" i="1"/>
  <c r="EV374" i="1"/>
  <c r="EW374" i="1"/>
  <c r="EX374" i="1"/>
  <c r="EY374" i="1"/>
  <c r="EZ374" i="1"/>
  <c r="FA374" i="1"/>
  <c r="FB374" i="1"/>
  <c r="FC374" i="1"/>
  <c r="FD374" i="1"/>
  <c r="FE374" i="1"/>
  <c r="FF374" i="1"/>
  <c r="FG374" i="1"/>
  <c r="FH374" i="1"/>
  <c r="FI374" i="1"/>
  <c r="FJ374" i="1"/>
  <c r="FK374" i="1"/>
  <c r="FL374" i="1"/>
  <c r="FM374" i="1"/>
  <c r="FN374" i="1"/>
  <c r="FO374" i="1"/>
  <c r="FP374" i="1"/>
  <c r="FQ374" i="1"/>
  <c r="FR374" i="1"/>
  <c r="FS374" i="1"/>
  <c r="FT374" i="1"/>
  <c r="FU374" i="1"/>
  <c r="FV374" i="1"/>
  <c r="FW374" i="1"/>
  <c r="FX374" i="1"/>
  <c r="FY374" i="1"/>
  <c r="FZ374" i="1"/>
  <c r="GA374" i="1"/>
  <c r="GB374" i="1"/>
  <c r="GC374" i="1"/>
  <c r="GD374" i="1"/>
  <c r="GE374" i="1"/>
  <c r="GF374" i="1"/>
  <c r="GG374" i="1"/>
  <c r="GH374" i="1"/>
  <c r="GI374" i="1"/>
  <c r="GJ374" i="1"/>
  <c r="GK374" i="1"/>
  <c r="GL374" i="1"/>
  <c r="GM374" i="1"/>
  <c r="GN374" i="1"/>
  <c r="GO374" i="1"/>
  <c r="GP374" i="1"/>
  <c r="GQ374" i="1"/>
  <c r="GR374" i="1"/>
  <c r="GS374" i="1"/>
  <c r="GT374" i="1"/>
  <c r="GU374" i="1"/>
  <c r="GV374" i="1"/>
  <c r="GW374" i="1"/>
  <c r="GX374" i="1"/>
  <c r="C376" i="1"/>
  <c r="D376" i="1"/>
  <c r="I376" i="1"/>
  <c r="K376" i="1"/>
  <c r="AC376" i="1"/>
  <c r="AE376" i="1"/>
  <c r="AF376" i="1"/>
  <c r="AG376" i="1"/>
  <c r="AH376" i="1"/>
  <c r="AI376" i="1"/>
  <c r="CW376" i="1" s="1"/>
  <c r="AJ376" i="1"/>
  <c r="CX376" i="1" s="1"/>
  <c r="CQ376" i="1"/>
  <c r="CT376" i="1"/>
  <c r="CU376" i="1"/>
  <c r="CV376" i="1"/>
  <c r="GL376" i="1"/>
  <c r="GN376" i="1"/>
  <c r="GO376" i="1"/>
  <c r="GV376" i="1"/>
  <c r="HC376" i="1" s="1"/>
  <c r="C377" i="1"/>
  <c r="D377" i="1"/>
  <c r="I377" i="1"/>
  <c r="K377" i="1"/>
  <c r="AC377" i="1"/>
  <c r="CQ377" i="1" s="1"/>
  <c r="P377" i="1" s="1"/>
  <c r="AE377" i="1"/>
  <c r="AF377" i="1"/>
  <c r="AG377" i="1"/>
  <c r="CU377" i="1" s="1"/>
  <c r="T377" i="1" s="1"/>
  <c r="AH377" i="1"/>
  <c r="AI377" i="1"/>
  <c r="CW377" i="1" s="1"/>
  <c r="AJ377" i="1"/>
  <c r="CV377" i="1"/>
  <c r="CX377" i="1"/>
  <c r="GL377" i="1"/>
  <c r="BZ379" i="1" s="1"/>
  <c r="GN377" i="1"/>
  <c r="GO377" i="1"/>
  <c r="GV377" i="1"/>
  <c r="HC377" i="1" s="1"/>
  <c r="B379" i="1"/>
  <c r="C379" i="1"/>
  <c r="C374" i="1" s="1"/>
  <c r="D379" i="1"/>
  <c r="D374" i="1" s="1"/>
  <c r="F379" i="1"/>
  <c r="G379" i="1"/>
  <c r="BX379" i="1"/>
  <c r="AO379" i="1" s="1"/>
  <c r="AO374" i="1" s="1"/>
  <c r="BY379" i="1"/>
  <c r="AP379" i="1" s="1"/>
  <c r="CC379" i="1"/>
  <c r="CK379" i="1"/>
  <c r="BB379" i="1" s="1"/>
  <c r="BB374" i="1" s="1"/>
  <c r="CL379" i="1"/>
  <c r="CL374" i="1" s="1"/>
  <c r="CM379" i="1"/>
  <c r="CM374" i="1" s="1"/>
  <c r="D409" i="1"/>
  <c r="E411" i="1"/>
  <c r="Z411" i="1"/>
  <c r="AA411" i="1"/>
  <c r="AM411" i="1"/>
  <c r="AN411" i="1"/>
  <c r="BE411" i="1"/>
  <c r="BF411" i="1"/>
  <c r="BG411" i="1"/>
  <c r="BH411" i="1"/>
  <c r="BI411" i="1"/>
  <c r="BJ411" i="1"/>
  <c r="BK411" i="1"/>
  <c r="BL411" i="1"/>
  <c r="BM411" i="1"/>
  <c r="BN411" i="1"/>
  <c r="BO411" i="1"/>
  <c r="BP411" i="1"/>
  <c r="BQ411" i="1"/>
  <c r="BR411" i="1"/>
  <c r="BS411" i="1"/>
  <c r="BT411" i="1"/>
  <c r="BU411" i="1"/>
  <c r="BV411" i="1"/>
  <c r="BW411" i="1"/>
  <c r="CN411" i="1"/>
  <c r="CO411" i="1"/>
  <c r="CP411" i="1"/>
  <c r="CQ411" i="1"/>
  <c r="CR411" i="1"/>
  <c r="CS411" i="1"/>
  <c r="CT411" i="1"/>
  <c r="CU411" i="1"/>
  <c r="CV411" i="1"/>
  <c r="CW411" i="1"/>
  <c r="CX411" i="1"/>
  <c r="CY411" i="1"/>
  <c r="CZ411" i="1"/>
  <c r="DA411" i="1"/>
  <c r="DB411" i="1"/>
  <c r="DC411" i="1"/>
  <c r="DD411" i="1"/>
  <c r="DE411" i="1"/>
  <c r="DF411" i="1"/>
  <c r="DG411" i="1"/>
  <c r="DH411" i="1"/>
  <c r="DI411" i="1"/>
  <c r="DJ411" i="1"/>
  <c r="DK411" i="1"/>
  <c r="DL411" i="1"/>
  <c r="DM411" i="1"/>
  <c r="DN411" i="1"/>
  <c r="DO411" i="1"/>
  <c r="DP411" i="1"/>
  <c r="DQ411" i="1"/>
  <c r="DR411" i="1"/>
  <c r="DS411" i="1"/>
  <c r="DT411" i="1"/>
  <c r="DU411" i="1"/>
  <c r="DV411" i="1"/>
  <c r="DW411" i="1"/>
  <c r="DX411" i="1"/>
  <c r="DY411" i="1"/>
  <c r="DZ411" i="1"/>
  <c r="EA411" i="1"/>
  <c r="EB411" i="1"/>
  <c r="EC411" i="1"/>
  <c r="ED411" i="1"/>
  <c r="EE411" i="1"/>
  <c r="EF411" i="1"/>
  <c r="EG411" i="1"/>
  <c r="EH411" i="1"/>
  <c r="EI411" i="1"/>
  <c r="EJ411" i="1"/>
  <c r="EK411" i="1"/>
  <c r="EL411" i="1"/>
  <c r="EM411" i="1"/>
  <c r="EN411" i="1"/>
  <c r="EO411" i="1"/>
  <c r="EP411" i="1"/>
  <c r="EQ411" i="1"/>
  <c r="ER411" i="1"/>
  <c r="ES411" i="1"/>
  <c r="ET411" i="1"/>
  <c r="EU411" i="1"/>
  <c r="EV411" i="1"/>
  <c r="EW411" i="1"/>
  <c r="EX411" i="1"/>
  <c r="EY411" i="1"/>
  <c r="EZ411" i="1"/>
  <c r="FA411" i="1"/>
  <c r="FB411" i="1"/>
  <c r="FC411" i="1"/>
  <c r="FD411" i="1"/>
  <c r="FE411" i="1"/>
  <c r="FF411" i="1"/>
  <c r="FG411" i="1"/>
  <c r="FH411" i="1"/>
  <c r="FI411" i="1"/>
  <c r="FJ411" i="1"/>
  <c r="FK411" i="1"/>
  <c r="FL411" i="1"/>
  <c r="FM411" i="1"/>
  <c r="FN411" i="1"/>
  <c r="FO411" i="1"/>
  <c r="FP411" i="1"/>
  <c r="FQ411" i="1"/>
  <c r="FR411" i="1"/>
  <c r="FS411" i="1"/>
  <c r="FT411" i="1"/>
  <c r="FU411" i="1"/>
  <c r="FV411" i="1"/>
  <c r="FW411" i="1"/>
  <c r="FX411" i="1"/>
  <c r="FY411" i="1"/>
  <c r="FZ411" i="1"/>
  <c r="GA411" i="1"/>
  <c r="GB411" i="1"/>
  <c r="GC411" i="1"/>
  <c r="GD411" i="1"/>
  <c r="GE411" i="1"/>
  <c r="GF411" i="1"/>
  <c r="GG411" i="1"/>
  <c r="GH411" i="1"/>
  <c r="GI411" i="1"/>
  <c r="GJ411" i="1"/>
  <c r="GK411" i="1"/>
  <c r="GL411" i="1"/>
  <c r="GM411" i="1"/>
  <c r="GN411" i="1"/>
  <c r="GO411" i="1"/>
  <c r="GP411" i="1"/>
  <c r="GQ411" i="1"/>
  <c r="GR411" i="1"/>
  <c r="GS411" i="1"/>
  <c r="GT411" i="1"/>
  <c r="GU411" i="1"/>
  <c r="GV411" i="1"/>
  <c r="GW411" i="1"/>
  <c r="GX411" i="1"/>
  <c r="C413" i="1"/>
  <c r="D413" i="1"/>
  <c r="I413" i="1"/>
  <c r="K413" i="1"/>
  <c r="AC413" i="1"/>
  <c r="AE413" i="1"/>
  <c r="AF413" i="1"/>
  <c r="AG413" i="1"/>
  <c r="CU413" i="1" s="1"/>
  <c r="T413" i="1" s="1"/>
  <c r="AG415" i="1" s="1"/>
  <c r="AH413" i="1"/>
  <c r="CV413" i="1" s="1"/>
  <c r="U413" i="1" s="1"/>
  <c r="AI413" i="1"/>
  <c r="CW413" i="1" s="1"/>
  <c r="AJ413" i="1"/>
  <c r="CX413" i="1" s="1"/>
  <c r="GL413" i="1"/>
  <c r="BZ415" i="1" s="1"/>
  <c r="GN413" i="1"/>
  <c r="CB415" i="1" s="1"/>
  <c r="AS415" i="1" s="1"/>
  <c r="GO413" i="1"/>
  <c r="GV413" i="1"/>
  <c r="HC413" i="1" s="1"/>
  <c r="B415" i="1"/>
  <c r="B411" i="1" s="1"/>
  <c r="C415" i="1"/>
  <c r="C411" i="1" s="1"/>
  <c r="D415" i="1"/>
  <c r="D411" i="1" s="1"/>
  <c r="F415" i="1"/>
  <c r="F411" i="1" s="1"/>
  <c r="G415" i="1"/>
  <c r="BX415" i="1"/>
  <c r="BX411" i="1" s="1"/>
  <c r="BY415" i="1"/>
  <c r="BY411" i="1" s="1"/>
  <c r="CC415" i="1"/>
  <c r="CC411" i="1" s="1"/>
  <c r="CK415" i="1"/>
  <c r="CL415" i="1"/>
  <c r="CL411" i="1" s="1"/>
  <c r="CM415" i="1"/>
  <c r="CM411" i="1" s="1"/>
  <c r="D445" i="1"/>
  <c r="E447" i="1"/>
  <c r="Z447" i="1"/>
  <c r="AA447" i="1"/>
  <c r="AM447" i="1"/>
  <c r="AN447" i="1"/>
  <c r="BE447" i="1"/>
  <c r="BF447" i="1"/>
  <c r="BG447" i="1"/>
  <c r="BH447" i="1"/>
  <c r="BI447" i="1"/>
  <c r="BJ447" i="1"/>
  <c r="BK447" i="1"/>
  <c r="BL447" i="1"/>
  <c r="BM447" i="1"/>
  <c r="BN447" i="1"/>
  <c r="BO447" i="1"/>
  <c r="BP447" i="1"/>
  <c r="BQ447" i="1"/>
  <c r="BR447" i="1"/>
  <c r="BS447" i="1"/>
  <c r="BT447" i="1"/>
  <c r="BU447" i="1"/>
  <c r="BV447" i="1"/>
  <c r="BW447" i="1"/>
  <c r="CN447" i="1"/>
  <c r="CO447" i="1"/>
  <c r="CP447" i="1"/>
  <c r="CQ447" i="1"/>
  <c r="CR447" i="1"/>
  <c r="CS447" i="1"/>
  <c r="CT447" i="1"/>
  <c r="CU447" i="1"/>
  <c r="CV447" i="1"/>
  <c r="CW447" i="1"/>
  <c r="CX447" i="1"/>
  <c r="CY447" i="1"/>
  <c r="CZ447" i="1"/>
  <c r="DA447" i="1"/>
  <c r="DB447" i="1"/>
  <c r="DC447" i="1"/>
  <c r="DD447" i="1"/>
  <c r="DE447" i="1"/>
  <c r="DF447" i="1"/>
  <c r="DG447" i="1"/>
  <c r="DH447" i="1"/>
  <c r="DI447" i="1"/>
  <c r="DJ447" i="1"/>
  <c r="DK447" i="1"/>
  <c r="DL447" i="1"/>
  <c r="DM447" i="1"/>
  <c r="DN447" i="1"/>
  <c r="DO447" i="1"/>
  <c r="DP447" i="1"/>
  <c r="DQ447" i="1"/>
  <c r="DR447" i="1"/>
  <c r="DS447" i="1"/>
  <c r="DT447" i="1"/>
  <c r="DU447" i="1"/>
  <c r="DV447" i="1"/>
  <c r="DW447" i="1"/>
  <c r="DX447" i="1"/>
  <c r="DY447" i="1"/>
  <c r="DZ447" i="1"/>
  <c r="EA447" i="1"/>
  <c r="EB447" i="1"/>
  <c r="EC447" i="1"/>
  <c r="ED447" i="1"/>
  <c r="EE447" i="1"/>
  <c r="EF447" i="1"/>
  <c r="EG447" i="1"/>
  <c r="EH447" i="1"/>
  <c r="EI447" i="1"/>
  <c r="EJ447" i="1"/>
  <c r="EK447" i="1"/>
  <c r="EL447" i="1"/>
  <c r="EM447" i="1"/>
  <c r="EN447" i="1"/>
  <c r="EO447" i="1"/>
  <c r="EP447" i="1"/>
  <c r="EQ447" i="1"/>
  <c r="ER447" i="1"/>
  <c r="ES447" i="1"/>
  <c r="ET447" i="1"/>
  <c r="EU447" i="1"/>
  <c r="EV447" i="1"/>
  <c r="EW447" i="1"/>
  <c r="EX447" i="1"/>
  <c r="EY447" i="1"/>
  <c r="EZ447" i="1"/>
  <c r="FA447" i="1"/>
  <c r="FB447" i="1"/>
  <c r="FC447" i="1"/>
  <c r="FD447" i="1"/>
  <c r="FE447" i="1"/>
  <c r="FF447" i="1"/>
  <c r="FG447" i="1"/>
  <c r="FH447" i="1"/>
  <c r="FI447" i="1"/>
  <c r="FJ447" i="1"/>
  <c r="FK447" i="1"/>
  <c r="FL447" i="1"/>
  <c r="FM447" i="1"/>
  <c r="FN447" i="1"/>
  <c r="FO447" i="1"/>
  <c r="FP447" i="1"/>
  <c r="FQ447" i="1"/>
  <c r="FR447" i="1"/>
  <c r="FS447" i="1"/>
  <c r="FT447" i="1"/>
  <c r="FU447" i="1"/>
  <c r="FV447" i="1"/>
  <c r="FW447" i="1"/>
  <c r="FX447" i="1"/>
  <c r="FY447" i="1"/>
  <c r="FZ447" i="1"/>
  <c r="GA447" i="1"/>
  <c r="GB447" i="1"/>
  <c r="GC447" i="1"/>
  <c r="GD447" i="1"/>
  <c r="GE447" i="1"/>
  <c r="GF447" i="1"/>
  <c r="GG447" i="1"/>
  <c r="GH447" i="1"/>
  <c r="GI447" i="1"/>
  <c r="GJ447" i="1"/>
  <c r="GK447" i="1"/>
  <c r="GL447" i="1"/>
  <c r="GM447" i="1"/>
  <c r="GN447" i="1"/>
  <c r="GO447" i="1"/>
  <c r="GP447" i="1"/>
  <c r="GQ447" i="1"/>
  <c r="GR447" i="1"/>
  <c r="GS447" i="1"/>
  <c r="GT447" i="1"/>
  <c r="GU447" i="1"/>
  <c r="GV447" i="1"/>
  <c r="GW447" i="1"/>
  <c r="GX447" i="1"/>
  <c r="C449" i="1"/>
  <c r="D449" i="1"/>
  <c r="R449" i="1"/>
  <c r="J377" i="7" s="1"/>
  <c r="AC449" i="1"/>
  <c r="CQ449" i="1" s="1"/>
  <c r="P449" i="1" s="1"/>
  <c r="AE449" i="1"/>
  <c r="AF449" i="1"/>
  <c r="AG449" i="1"/>
  <c r="CU449" i="1" s="1"/>
  <c r="T449" i="1" s="1"/>
  <c r="AH449" i="1"/>
  <c r="CV449" i="1" s="1"/>
  <c r="U449" i="1" s="1"/>
  <c r="K381" i="7" s="1"/>
  <c r="AI449" i="1"/>
  <c r="CW449" i="1" s="1"/>
  <c r="V449" i="1" s="1"/>
  <c r="AJ449" i="1"/>
  <c r="CX449" i="1" s="1"/>
  <c r="W449" i="1" s="1"/>
  <c r="CR449" i="1"/>
  <c r="Q449" i="1" s="1"/>
  <c r="J376" i="7" s="1"/>
  <c r="CS449" i="1"/>
  <c r="V374" i="7" s="1"/>
  <c r="J380" i="7" s="1"/>
  <c r="GL449" i="1"/>
  <c r="GN449" i="1"/>
  <c r="GO449" i="1"/>
  <c r="GV449" i="1"/>
  <c r="HC449" i="1"/>
  <c r="GX449" i="1" s="1"/>
  <c r="C450" i="1"/>
  <c r="D450" i="1"/>
  <c r="AC450" i="1"/>
  <c r="CQ450" i="1" s="1"/>
  <c r="P450" i="1" s="1"/>
  <c r="AD450" i="1"/>
  <c r="AE450" i="1"/>
  <c r="U383" i="7" s="1"/>
  <c r="AF450" i="1"/>
  <c r="AG450" i="1"/>
  <c r="CU450" i="1" s="1"/>
  <c r="T450" i="1" s="1"/>
  <c r="AH450" i="1"/>
  <c r="CV450" i="1" s="1"/>
  <c r="U450" i="1" s="1"/>
  <c r="K390" i="7" s="1"/>
  <c r="AI450" i="1"/>
  <c r="CW450" i="1" s="1"/>
  <c r="V450" i="1" s="1"/>
  <c r="AJ450" i="1"/>
  <c r="CX450" i="1" s="1"/>
  <c r="W450" i="1" s="1"/>
  <c r="CR450" i="1"/>
  <c r="Q450" i="1" s="1"/>
  <c r="J385" i="7" s="1"/>
  <c r="CS450" i="1"/>
  <c r="GL450" i="1"/>
  <c r="BZ456" i="1" s="1"/>
  <c r="GN450" i="1"/>
  <c r="GO450" i="1"/>
  <c r="GV450" i="1"/>
  <c r="HC450" i="1" s="1"/>
  <c r="GX450" i="1" s="1"/>
  <c r="C451" i="1"/>
  <c r="D451" i="1"/>
  <c r="AC451" i="1"/>
  <c r="AE451" i="1"/>
  <c r="AF451" i="1"/>
  <c r="AG451" i="1"/>
  <c r="AH451" i="1"/>
  <c r="CV451" i="1" s="1"/>
  <c r="U451" i="1" s="1"/>
  <c r="K401" i="7" s="1"/>
  <c r="AI451" i="1"/>
  <c r="CW451" i="1" s="1"/>
  <c r="V451" i="1" s="1"/>
  <c r="AJ451" i="1"/>
  <c r="CX451" i="1" s="1"/>
  <c r="W451" i="1" s="1"/>
  <c r="CQ451" i="1"/>
  <c r="P451" i="1" s="1"/>
  <c r="J396" i="7" s="1"/>
  <c r="CR451" i="1"/>
  <c r="Q451" i="1" s="1"/>
  <c r="J394" i="7" s="1"/>
  <c r="CU451" i="1"/>
  <c r="T451" i="1" s="1"/>
  <c r="GL451" i="1"/>
  <c r="GN451" i="1"/>
  <c r="GO451" i="1"/>
  <c r="GV451" i="1"/>
  <c r="GX451" i="1"/>
  <c r="HC451" i="1"/>
  <c r="I452" i="1"/>
  <c r="P452" i="1"/>
  <c r="AC452" i="1"/>
  <c r="AE452" i="1"/>
  <c r="AF452" i="1"/>
  <c r="AG452" i="1"/>
  <c r="AH452" i="1"/>
  <c r="AI452" i="1"/>
  <c r="CW452" i="1" s="1"/>
  <c r="AJ452" i="1"/>
  <c r="CQ452" i="1"/>
  <c r="CT452" i="1"/>
  <c r="S452" i="1" s="1"/>
  <c r="CU452" i="1"/>
  <c r="T452" i="1" s="1"/>
  <c r="CV452" i="1"/>
  <c r="U452" i="1" s="1"/>
  <c r="CX452" i="1"/>
  <c r="W452" i="1" s="1"/>
  <c r="GL452" i="1"/>
  <c r="GN452" i="1"/>
  <c r="GO452" i="1"/>
  <c r="GV452" i="1"/>
  <c r="HC452" i="1" s="1"/>
  <c r="C453" i="1"/>
  <c r="D453" i="1"/>
  <c r="AC453" i="1"/>
  <c r="AE453" i="1"/>
  <c r="AF453" i="1"/>
  <c r="AG453" i="1"/>
  <c r="CU453" i="1" s="1"/>
  <c r="T453" i="1" s="1"/>
  <c r="AH453" i="1"/>
  <c r="CV453" i="1" s="1"/>
  <c r="U453" i="1" s="1"/>
  <c r="K412" i="7" s="1"/>
  <c r="AI453" i="1"/>
  <c r="AJ453" i="1"/>
  <c r="CW453" i="1"/>
  <c r="V453" i="1" s="1"/>
  <c r="CX453" i="1"/>
  <c r="W453" i="1" s="1"/>
  <c r="GL453" i="1"/>
  <c r="GN453" i="1"/>
  <c r="GO453" i="1"/>
  <c r="GV453" i="1"/>
  <c r="HC453" i="1"/>
  <c r="GX453" i="1" s="1"/>
  <c r="I454" i="1"/>
  <c r="AC454" i="1"/>
  <c r="AE454" i="1"/>
  <c r="AF454" i="1"/>
  <c r="AG454" i="1"/>
  <c r="AH454" i="1"/>
  <c r="CV454" i="1" s="1"/>
  <c r="AI454" i="1"/>
  <c r="CW454" i="1" s="1"/>
  <c r="V454" i="1" s="1"/>
  <c r="AJ454" i="1"/>
  <c r="CX454" i="1" s="1"/>
  <c r="CQ454" i="1"/>
  <c r="CU454" i="1"/>
  <c r="GL454" i="1"/>
  <c r="GN454" i="1"/>
  <c r="GO454" i="1"/>
  <c r="GV454" i="1"/>
  <c r="HC454" i="1"/>
  <c r="GX454" i="1" s="1"/>
  <c r="B456" i="1"/>
  <c r="B447" i="1" s="1"/>
  <c r="C456" i="1"/>
  <c r="C447" i="1" s="1"/>
  <c r="D456" i="1"/>
  <c r="D447" i="1" s="1"/>
  <c r="F456" i="1"/>
  <c r="F447" i="1" s="1"/>
  <c r="G456" i="1"/>
  <c r="AO456" i="1"/>
  <c r="BX456" i="1"/>
  <c r="BY456" i="1"/>
  <c r="BY447" i="1" s="1"/>
  <c r="CK456" i="1"/>
  <c r="CK447" i="1" s="1"/>
  <c r="CL456" i="1"/>
  <c r="CL447" i="1" s="1"/>
  <c r="CM456" i="1"/>
  <c r="BD456" i="1" s="1"/>
  <c r="D486" i="1"/>
  <c r="E488" i="1"/>
  <c r="F488" i="1"/>
  <c r="Z488" i="1"/>
  <c r="AA488" i="1"/>
  <c r="AM488" i="1"/>
  <c r="AN488" i="1"/>
  <c r="BE488" i="1"/>
  <c r="BF488" i="1"/>
  <c r="BG488" i="1"/>
  <c r="BH488" i="1"/>
  <c r="BI488" i="1"/>
  <c r="BJ488" i="1"/>
  <c r="BK488" i="1"/>
  <c r="BL488" i="1"/>
  <c r="BM488" i="1"/>
  <c r="BN488" i="1"/>
  <c r="BO488" i="1"/>
  <c r="BP488" i="1"/>
  <c r="BQ488" i="1"/>
  <c r="BR488" i="1"/>
  <c r="BS488" i="1"/>
  <c r="BT488" i="1"/>
  <c r="BU488" i="1"/>
  <c r="BV488" i="1"/>
  <c r="BW488" i="1"/>
  <c r="BX488" i="1"/>
  <c r="BY488" i="1"/>
  <c r="CN488" i="1"/>
  <c r="CO488" i="1"/>
  <c r="CP488" i="1"/>
  <c r="CQ488" i="1"/>
  <c r="CR488" i="1"/>
  <c r="CS488" i="1"/>
  <c r="CT488" i="1"/>
  <c r="CU488" i="1"/>
  <c r="CV488" i="1"/>
  <c r="CW488" i="1"/>
  <c r="CX488" i="1"/>
  <c r="CY488" i="1"/>
  <c r="CZ488" i="1"/>
  <c r="DA488" i="1"/>
  <c r="DB488" i="1"/>
  <c r="DC488" i="1"/>
  <c r="DD488" i="1"/>
  <c r="DE488" i="1"/>
  <c r="DF488" i="1"/>
  <c r="DG488" i="1"/>
  <c r="DH488" i="1"/>
  <c r="DI488" i="1"/>
  <c r="DJ488" i="1"/>
  <c r="DK488" i="1"/>
  <c r="DL488" i="1"/>
  <c r="DM488" i="1"/>
  <c r="DN488" i="1"/>
  <c r="DO488" i="1"/>
  <c r="DP488" i="1"/>
  <c r="DQ488" i="1"/>
  <c r="DR488" i="1"/>
  <c r="DS488" i="1"/>
  <c r="DT488" i="1"/>
  <c r="DU488" i="1"/>
  <c r="DV488" i="1"/>
  <c r="DW488" i="1"/>
  <c r="DX488" i="1"/>
  <c r="DY488" i="1"/>
  <c r="DZ488" i="1"/>
  <c r="EA488" i="1"/>
  <c r="EB488" i="1"/>
  <c r="EC488" i="1"/>
  <c r="ED488" i="1"/>
  <c r="EE488" i="1"/>
  <c r="EF488" i="1"/>
  <c r="EG488" i="1"/>
  <c r="EH488" i="1"/>
  <c r="EI488" i="1"/>
  <c r="EJ488" i="1"/>
  <c r="EK488" i="1"/>
  <c r="EL488" i="1"/>
  <c r="EM488" i="1"/>
  <c r="EN488" i="1"/>
  <c r="EO488" i="1"/>
  <c r="EP488" i="1"/>
  <c r="EQ488" i="1"/>
  <c r="ER488" i="1"/>
  <c r="ES488" i="1"/>
  <c r="ET488" i="1"/>
  <c r="EU488" i="1"/>
  <c r="EV488" i="1"/>
  <c r="EW488" i="1"/>
  <c r="EX488" i="1"/>
  <c r="EY488" i="1"/>
  <c r="EZ488" i="1"/>
  <c r="FA488" i="1"/>
  <c r="FB488" i="1"/>
  <c r="FC488" i="1"/>
  <c r="FD488" i="1"/>
  <c r="FE488" i="1"/>
  <c r="FF488" i="1"/>
  <c r="FG488" i="1"/>
  <c r="FH488" i="1"/>
  <c r="FI488" i="1"/>
  <c r="FJ488" i="1"/>
  <c r="FK488" i="1"/>
  <c r="FL488" i="1"/>
  <c r="FM488" i="1"/>
  <c r="FN488" i="1"/>
  <c r="FO488" i="1"/>
  <c r="FP488" i="1"/>
  <c r="FQ488" i="1"/>
  <c r="FR488" i="1"/>
  <c r="FS488" i="1"/>
  <c r="FT488" i="1"/>
  <c r="FU488" i="1"/>
  <c r="FV488" i="1"/>
  <c r="FW488" i="1"/>
  <c r="FX488" i="1"/>
  <c r="FY488" i="1"/>
  <c r="FZ488" i="1"/>
  <c r="GA488" i="1"/>
  <c r="GB488" i="1"/>
  <c r="GC488" i="1"/>
  <c r="GD488" i="1"/>
  <c r="GE488" i="1"/>
  <c r="GF488" i="1"/>
  <c r="GG488" i="1"/>
  <c r="GH488" i="1"/>
  <c r="GI488" i="1"/>
  <c r="GJ488" i="1"/>
  <c r="GK488" i="1"/>
  <c r="GL488" i="1"/>
  <c r="GM488" i="1"/>
  <c r="GN488" i="1"/>
  <c r="GO488" i="1"/>
  <c r="GP488" i="1"/>
  <c r="GQ488" i="1"/>
  <c r="GR488" i="1"/>
  <c r="GS488" i="1"/>
  <c r="GT488" i="1"/>
  <c r="GU488" i="1"/>
  <c r="GV488" i="1"/>
  <c r="GW488" i="1"/>
  <c r="GX488" i="1"/>
  <c r="C490" i="1"/>
  <c r="D490" i="1"/>
  <c r="V490" i="1"/>
  <c r="AC490" i="1"/>
  <c r="CQ490" i="1" s="1"/>
  <c r="P490" i="1" s="1"/>
  <c r="AE490" i="1"/>
  <c r="AF490" i="1"/>
  <c r="AG490" i="1"/>
  <c r="CU490" i="1" s="1"/>
  <c r="T490" i="1" s="1"/>
  <c r="AH490" i="1"/>
  <c r="AI490" i="1"/>
  <c r="CW490" i="1" s="1"/>
  <c r="AJ490" i="1"/>
  <c r="CX490" i="1" s="1"/>
  <c r="W490" i="1" s="1"/>
  <c r="CV490" i="1"/>
  <c r="U490" i="1" s="1"/>
  <c r="K426" i="7" s="1"/>
  <c r="GL490" i="1"/>
  <c r="GN490" i="1"/>
  <c r="GO490" i="1"/>
  <c r="CC497" i="1" s="1"/>
  <c r="GV490" i="1"/>
  <c r="HC490" i="1" s="1"/>
  <c r="GX490" i="1" s="1"/>
  <c r="C491" i="1"/>
  <c r="D491" i="1"/>
  <c r="AC491" i="1"/>
  <c r="CQ491" i="1" s="1"/>
  <c r="P491" i="1" s="1"/>
  <c r="AD491" i="1"/>
  <c r="AE491" i="1"/>
  <c r="AF491" i="1"/>
  <c r="AG491" i="1"/>
  <c r="CU491" i="1" s="1"/>
  <c r="T491" i="1" s="1"/>
  <c r="AH491" i="1"/>
  <c r="CV491" i="1" s="1"/>
  <c r="U491" i="1" s="1"/>
  <c r="K435" i="7" s="1"/>
  <c r="AI491" i="1"/>
  <c r="CW491" i="1" s="1"/>
  <c r="V491" i="1" s="1"/>
  <c r="AJ491" i="1"/>
  <c r="CX491" i="1" s="1"/>
  <c r="W491" i="1" s="1"/>
  <c r="CR491" i="1"/>
  <c r="Q491" i="1" s="1"/>
  <c r="J430" i="7" s="1"/>
  <c r="GL491" i="1"/>
  <c r="GN491" i="1"/>
  <c r="GO491" i="1"/>
  <c r="GV491" i="1"/>
  <c r="HC491" i="1" s="1"/>
  <c r="GX491" i="1"/>
  <c r="C492" i="1"/>
  <c r="D492" i="1"/>
  <c r="AC492" i="1"/>
  <c r="CQ492" i="1" s="1"/>
  <c r="P492" i="1" s="1"/>
  <c r="J441" i="7" s="1"/>
  <c r="AE492" i="1"/>
  <c r="AF492" i="1"/>
  <c r="AG492" i="1"/>
  <c r="CU492" i="1" s="1"/>
  <c r="T492" i="1" s="1"/>
  <c r="AH492" i="1"/>
  <c r="AI492" i="1"/>
  <c r="CW492" i="1" s="1"/>
  <c r="V492" i="1" s="1"/>
  <c r="AJ492" i="1"/>
  <c r="CX492" i="1" s="1"/>
  <c r="W492" i="1" s="1"/>
  <c r="CR492" i="1"/>
  <c r="Q492" i="1" s="1"/>
  <c r="J439" i="7" s="1"/>
  <c r="CS492" i="1"/>
  <c r="CT492" i="1"/>
  <c r="S492" i="1" s="1"/>
  <c r="CV492" i="1"/>
  <c r="U492" i="1" s="1"/>
  <c r="K446" i="7" s="1"/>
  <c r="GL492" i="1"/>
  <c r="GN492" i="1"/>
  <c r="GO492" i="1"/>
  <c r="GV492" i="1"/>
  <c r="HC492" i="1"/>
  <c r="GX492" i="1" s="1"/>
  <c r="I493" i="1"/>
  <c r="AC493" i="1"/>
  <c r="CQ493" i="1" s="1"/>
  <c r="AE493" i="1"/>
  <c r="AF493" i="1"/>
  <c r="AG493" i="1"/>
  <c r="AH493" i="1"/>
  <c r="AI493" i="1"/>
  <c r="AJ493" i="1"/>
  <c r="CX493" i="1" s="1"/>
  <c r="CR493" i="1"/>
  <c r="Q493" i="1" s="1"/>
  <c r="CS493" i="1"/>
  <c r="CU493" i="1"/>
  <c r="CV493" i="1"/>
  <c r="CW493" i="1"/>
  <c r="GL493" i="1"/>
  <c r="GN493" i="1"/>
  <c r="GO493" i="1"/>
  <c r="GV493" i="1"/>
  <c r="HC493" i="1"/>
  <c r="C494" i="1"/>
  <c r="D494" i="1"/>
  <c r="AC494" i="1"/>
  <c r="CQ494" i="1" s="1"/>
  <c r="P494" i="1" s="1"/>
  <c r="J452" i="7" s="1"/>
  <c r="AD494" i="1"/>
  <c r="AE494" i="1"/>
  <c r="CS494" i="1" s="1"/>
  <c r="AF494" i="1"/>
  <c r="AG494" i="1"/>
  <c r="AH494" i="1"/>
  <c r="CV494" i="1" s="1"/>
  <c r="U494" i="1" s="1"/>
  <c r="K457" i="7" s="1"/>
  <c r="AI494" i="1"/>
  <c r="AJ494" i="1"/>
  <c r="CT494" i="1"/>
  <c r="S494" i="1" s="1"/>
  <c r="J449" i="7" s="1"/>
  <c r="CU494" i="1"/>
  <c r="T494" i="1" s="1"/>
  <c r="CW494" i="1"/>
  <c r="V494" i="1" s="1"/>
  <c r="CX494" i="1"/>
  <c r="W494" i="1" s="1"/>
  <c r="GL494" i="1"/>
  <c r="GN494" i="1"/>
  <c r="GO494" i="1"/>
  <c r="GV494" i="1"/>
  <c r="HC494" i="1" s="1"/>
  <c r="GX494" i="1" s="1"/>
  <c r="I495" i="1"/>
  <c r="AC495" i="1"/>
  <c r="CQ495" i="1" s="1"/>
  <c r="P495" i="1" s="1"/>
  <c r="AE495" i="1"/>
  <c r="AF495" i="1"/>
  <c r="AG495" i="1"/>
  <c r="CU495" i="1" s="1"/>
  <c r="T495" i="1" s="1"/>
  <c r="AH495" i="1"/>
  <c r="AI495" i="1"/>
  <c r="AJ495" i="1"/>
  <c r="CV495" i="1"/>
  <c r="U495" i="1" s="1"/>
  <c r="CW495" i="1"/>
  <c r="V495" i="1" s="1"/>
  <c r="CX495" i="1"/>
  <c r="W495" i="1" s="1"/>
  <c r="GL495" i="1"/>
  <c r="GN495" i="1"/>
  <c r="GO495" i="1"/>
  <c r="GV495" i="1"/>
  <c r="HC495" i="1" s="1"/>
  <c r="GX495" i="1" s="1"/>
  <c r="B497" i="1"/>
  <c r="B488" i="1" s="1"/>
  <c r="C497" i="1"/>
  <c r="C488" i="1" s="1"/>
  <c r="D497" i="1"/>
  <c r="D488" i="1" s="1"/>
  <c r="F497" i="1"/>
  <c r="G497" i="1"/>
  <c r="BB497" i="1"/>
  <c r="BX497" i="1"/>
  <c r="BY497" i="1"/>
  <c r="CK497" i="1"/>
  <c r="CK488" i="1" s="1"/>
  <c r="CL497" i="1"/>
  <c r="CL488" i="1" s="1"/>
  <c r="CM497" i="1"/>
  <c r="CM488" i="1" s="1"/>
  <c r="D527" i="1"/>
  <c r="E529" i="1"/>
  <c r="F529" i="1"/>
  <c r="G529" i="1"/>
  <c r="A50" i="9" s="1"/>
  <c r="Z529" i="1"/>
  <c r="AA529" i="1"/>
  <c r="AM529" i="1"/>
  <c r="AN529" i="1"/>
  <c r="BE529" i="1"/>
  <c r="BF529" i="1"/>
  <c r="BG529" i="1"/>
  <c r="BH529" i="1"/>
  <c r="BI529" i="1"/>
  <c r="BJ529" i="1"/>
  <c r="BK529" i="1"/>
  <c r="BL529" i="1"/>
  <c r="BM529" i="1"/>
  <c r="BN529" i="1"/>
  <c r="BO529" i="1"/>
  <c r="BP529" i="1"/>
  <c r="BQ529" i="1"/>
  <c r="BR529" i="1"/>
  <c r="BS529" i="1"/>
  <c r="BT529" i="1"/>
  <c r="BU529" i="1"/>
  <c r="BV529" i="1"/>
  <c r="BW529" i="1"/>
  <c r="BY529" i="1"/>
  <c r="CL529" i="1"/>
  <c r="CN529" i="1"/>
  <c r="CO529" i="1"/>
  <c r="CP529" i="1"/>
  <c r="CQ529" i="1"/>
  <c r="CR529" i="1"/>
  <c r="CS529" i="1"/>
  <c r="CT529" i="1"/>
  <c r="CU529" i="1"/>
  <c r="CV529" i="1"/>
  <c r="CW529" i="1"/>
  <c r="CX529" i="1"/>
  <c r="CY529" i="1"/>
  <c r="CZ529" i="1"/>
  <c r="DA529" i="1"/>
  <c r="DB529" i="1"/>
  <c r="DC529" i="1"/>
  <c r="DD529" i="1"/>
  <c r="DE529" i="1"/>
  <c r="DF529" i="1"/>
  <c r="DG529" i="1"/>
  <c r="DH529" i="1"/>
  <c r="DI529" i="1"/>
  <c r="DJ529" i="1"/>
  <c r="DK529" i="1"/>
  <c r="DL529" i="1"/>
  <c r="DM529" i="1"/>
  <c r="DN529" i="1"/>
  <c r="DO529" i="1"/>
  <c r="DP529" i="1"/>
  <c r="DQ529" i="1"/>
  <c r="DR529" i="1"/>
  <c r="DS529" i="1"/>
  <c r="DT529" i="1"/>
  <c r="DU529" i="1"/>
  <c r="DV529" i="1"/>
  <c r="DW529" i="1"/>
  <c r="DX529" i="1"/>
  <c r="DY529" i="1"/>
  <c r="DZ529" i="1"/>
  <c r="EA529" i="1"/>
  <c r="EB529" i="1"/>
  <c r="EC529" i="1"/>
  <c r="ED529" i="1"/>
  <c r="EE529" i="1"/>
  <c r="EF529" i="1"/>
  <c r="EG529" i="1"/>
  <c r="EH529" i="1"/>
  <c r="EI529" i="1"/>
  <c r="EJ529" i="1"/>
  <c r="EK529" i="1"/>
  <c r="EL529" i="1"/>
  <c r="EM529" i="1"/>
  <c r="EN529" i="1"/>
  <c r="EO529" i="1"/>
  <c r="EP529" i="1"/>
  <c r="EQ529" i="1"/>
  <c r="ER529" i="1"/>
  <c r="ES529" i="1"/>
  <c r="ET529" i="1"/>
  <c r="EU529" i="1"/>
  <c r="EV529" i="1"/>
  <c r="EW529" i="1"/>
  <c r="EX529" i="1"/>
  <c r="EY529" i="1"/>
  <c r="EZ529" i="1"/>
  <c r="FA529" i="1"/>
  <c r="FB529" i="1"/>
  <c r="FC529" i="1"/>
  <c r="FD529" i="1"/>
  <c r="FE529" i="1"/>
  <c r="FF529" i="1"/>
  <c r="FG529" i="1"/>
  <c r="FH529" i="1"/>
  <c r="FI529" i="1"/>
  <c r="FJ529" i="1"/>
  <c r="FK529" i="1"/>
  <c r="FL529" i="1"/>
  <c r="FM529" i="1"/>
  <c r="FN529" i="1"/>
  <c r="FO529" i="1"/>
  <c r="FP529" i="1"/>
  <c r="FQ529" i="1"/>
  <c r="FR529" i="1"/>
  <c r="FS529" i="1"/>
  <c r="FT529" i="1"/>
  <c r="FU529" i="1"/>
  <c r="FV529" i="1"/>
  <c r="FW529" i="1"/>
  <c r="FX529" i="1"/>
  <c r="FY529" i="1"/>
  <c r="FZ529" i="1"/>
  <c r="GA529" i="1"/>
  <c r="GB529" i="1"/>
  <c r="GC529" i="1"/>
  <c r="GD529" i="1"/>
  <c r="GE529" i="1"/>
  <c r="GF529" i="1"/>
  <c r="GG529" i="1"/>
  <c r="GH529" i="1"/>
  <c r="GI529" i="1"/>
  <c r="GJ529" i="1"/>
  <c r="GK529" i="1"/>
  <c r="GL529" i="1"/>
  <c r="GM529" i="1"/>
  <c r="GN529" i="1"/>
  <c r="GO529" i="1"/>
  <c r="GP529" i="1"/>
  <c r="GQ529" i="1"/>
  <c r="GR529" i="1"/>
  <c r="GS529" i="1"/>
  <c r="GT529" i="1"/>
  <c r="GU529" i="1"/>
  <c r="GV529" i="1"/>
  <c r="GW529" i="1"/>
  <c r="GX529" i="1"/>
  <c r="C531" i="1"/>
  <c r="D531" i="1"/>
  <c r="AC531" i="1"/>
  <c r="AB531" i="1" s="1"/>
  <c r="AD531" i="1"/>
  <c r="AE531" i="1"/>
  <c r="U464" i="7" s="1"/>
  <c r="AF531" i="1"/>
  <c r="AG531" i="1"/>
  <c r="CU531" i="1" s="1"/>
  <c r="T531" i="1" s="1"/>
  <c r="AH531" i="1"/>
  <c r="CV531" i="1" s="1"/>
  <c r="U531" i="1" s="1"/>
  <c r="K471" i="7" s="1"/>
  <c r="AI531" i="1"/>
  <c r="AJ531" i="1"/>
  <c r="CS531" i="1"/>
  <c r="CT531" i="1"/>
  <c r="S531" i="1" s="1"/>
  <c r="CW531" i="1"/>
  <c r="V531" i="1" s="1"/>
  <c r="CX531" i="1"/>
  <c r="W531" i="1" s="1"/>
  <c r="GL531" i="1"/>
  <c r="GN531" i="1"/>
  <c r="GO531" i="1"/>
  <c r="GV531" i="1"/>
  <c r="HC531" i="1" s="1"/>
  <c r="GX531" i="1" s="1"/>
  <c r="C532" i="1"/>
  <c r="D532" i="1"/>
  <c r="AC532" i="1"/>
  <c r="AE532" i="1"/>
  <c r="U473" i="7" s="1"/>
  <c r="AF532" i="1"/>
  <c r="AG532" i="1"/>
  <c r="CU532" i="1" s="1"/>
  <c r="T532" i="1" s="1"/>
  <c r="AH532" i="1"/>
  <c r="CV532" i="1" s="1"/>
  <c r="U532" i="1" s="1"/>
  <c r="K480" i="7" s="1"/>
  <c r="AI532" i="1"/>
  <c r="CW532" i="1" s="1"/>
  <c r="V532" i="1" s="1"/>
  <c r="AJ532" i="1"/>
  <c r="CX532" i="1" s="1"/>
  <c r="W532" i="1" s="1"/>
  <c r="CQ532" i="1"/>
  <c r="P532" i="1" s="1"/>
  <c r="GL532" i="1"/>
  <c r="GN532" i="1"/>
  <c r="GO532" i="1"/>
  <c r="GV532" i="1"/>
  <c r="HC532" i="1" s="1"/>
  <c r="GX532" i="1" s="1"/>
  <c r="C533" i="1"/>
  <c r="D533" i="1"/>
  <c r="AC533" i="1"/>
  <c r="AE533" i="1"/>
  <c r="U482" i="7" s="1"/>
  <c r="AF533" i="1"/>
  <c r="AG533" i="1"/>
  <c r="CU533" i="1" s="1"/>
  <c r="T533" i="1" s="1"/>
  <c r="AH533" i="1"/>
  <c r="CV533" i="1" s="1"/>
  <c r="U533" i="1" s="1"/>
  <c r="K491" i="7" s="1"/>
  <c r="AI533" i="1"/>
  <c r="CW533" i="1" s="1"/>
  <c r="V533" i="1" s="1"/>
  <c r="AJ533" i="1"/>
  <c r="CX533" i="1" s="1"/>
  <c r="W533" i="1" s="1"/>
  <c r="CQ533" i="1"/>
  <c r="P533" i="1" s="1"/>
  <c r="J486" i="7" s="1"/>
  <c r="GL533" i="1"/>
  <c r="GN533" i="1"/>
  <c r="GO533" i="1"/>
  <c r="GV533" i="1"/>
  <c r="HC533" i="1" s="1"/>
  <c r="GX533" i="1" s="1"/>
  <c r="I534" i="1"/>
  <c r="R534" i="1"/>
  <c r="AC534" i="1"/>
  <c r="CQ534" i="1" s="1"/>
  <c r="AE534" i="1"/>
  <c r="AF534" i="1"/>
  <c r="AG534" i="1"/>
  <c r="CU534" i="1" s="1"/>
  <c r="AH534" i="1"/>
  <c r="AI534" i="1"/>
  <c r="AJ534" i="1"/>
  <c r="CX534" i="1" s="1"/>
  <c r="CR534" i="1"/>
  <c r="CS534" i="1"/>
  <c r="V487" i="7" s="1"/>
  <c r="CV534" i="1"/>
  <c r="U534" i="1" s="1"/>
  <c r="CW534" i="1"/>
  <c r="V534" i="1" s="1"/>
  <c r="GK534" i="1"/>
  <c r="GL534" i="1"/>
  <c r="GN534" i="1"/>
  <c r="GO534" i="1"/>
  <c r="GV534" i="1"/>
  <c r="HC534" i="1"/>
  <c r="C535" i="1"/>
  <c r="D535" i="1"/>
  <c r="U535" i="1"/>
  <c r="K502" i="7" s="1"/>
  <c r="AC535" i="1"/>
  <c r="CQ535" i="1" s="1"/>
  <c r="P535" i="1" s="1"/>
  <c r="J497" i="7" s="1"/>
  <c r="AD535" i="1"/>
  <c r="AE535" i="1"/>
  <c r="AF535" i="1"/>
  <c r="AG535" i="1"/>
  <c r="AH535" i="1"/>
  <c r="CV535" i="1" s="1"/>
  <c r="AI535" i="1"/>
  <c r="CW535" i="1" s="1"/>
  <c r="V535" i="1" s="1"/>
  <c r="AJ535" i="1"/>
  <c r="CT535" i="1"/>
  <c r="S535" i="1" s="1"/>
  <c r="CU535" i="1"/>
  <c r="T535" i="1" s="1"/>
  <c r="CX535" i="1"/>
  <c r="W535" i="1" s="1"/>
  <c r="CY535" i="1"/>
  <c r="X535" i="1" s="1"/>
  <c r="R493" i="7" s="1"/>
  <c r="GL535" i="1"/>
  <c r="GN535" i="1"/>
  <c r="GO535" i="1"/>
  <c r="GV535" i="1"/>
  <c r="HC535" i="1" s="1"/>
  <c r="GX535" i="1" s="1"/>
  <c r="I536" i="1"/>
  <c r="AC536" i="1"/>
  <c r="CQ536" i="1" s="1"/>
  <c r="P536" i="1" s="1"/>
  <c r="AD536" i="1"/>
  <c r="AE536" i="1"/>
  <c r="AF536" i="1"/>
  <c r="AG536" i="1"/>
  <c r="AH536" i="1"/>
  <c r="CV536" i="1" s="1"/>
  <c r="U536" i="1" s="1"/>
  <c r="AI536" i="1"/>
  <c r="AJ536" i="1"/>
  <c r="CU536" i="1"/>
  <c r="T536" i="1" s="1"/>
  <c r="CW536" i="1"/>
  <c r="V536" i="1" s="1"/>
  <c r="CX536" i="1"/>
  <c r="W536" i="1" s="1"/>
  <c r="GL536" i="1"/>
  <c r="GN536" i="1"/>
  <c r="GO536" i="1"/>
  <c r="GV536" i="1"/>
  <c r="HC536" i="1" s="1"/>
  <c r="GX536" i="1" s="1"/>
  <c r="B538" i="1"/>
  <c r="B529" i="1" s="1"/>
  <c r="C538" i="1"/>
  <c r="C529" i="1" s="1"/>
  <c r="D538" i="1"/>
  <c r="D529" i="1" s="1"/>
  <c r="F538" i="1"/>
  <c r="G538" i="1"/>
  <c r="A505" i="7" s="1"/>
  <c r="BB538" i="1"/>
  <c r="BC538" i="1"/>
  <c r="BX538" i="1"/>
  <c r="BX529" i="1" s="1"/>
  <c r="BY538" i="1"/>
  <c r="CK538" i="1"/>
  <c r="CK529" i="1" s="1"/>
  <c r="CL538" i="1"/>
  <c r="CM538" i="1"/>
  <c r="CM529" i="1" s="1"/>
  <c r="D568" i="1"/>
  <c r="E570" i="1"/>
  <c r="G570" i="1"/>
  <c r="A51" i="9" s="1"/>
  <c r="Z570" i="1"/>
  <c r="AA570" i="1"/>
  <c r="AM570" i="1"/>
  <c r="AN570" i="1"/>
  <c r="BE570" i="1"/>
  <c r="BF570" i="1"/>
  <c r="BG570" i="1"/>
  <c r="BH570" i="1"/>
  <c r="BI570" i="1"/>
  <c r="BJ570" i="1"/>
  <c r="BK570" i="1"/>
  <c r="BL570" i="1"/>
  <c r="BM570" i="1"/>
  <c r="BN570" i="1"/>
  <c r="BO570" i="1"/>
  <c r="BP570" i="1"/>
  <c r="BQ570" i="1"/>
  <c r="BR570" i="1"/>
  <c r="BS570" i="1"/>
  <c r="BT570" i="1"/>
  <c r="BU570" i="1"/>
  <c r="BV570" i="1"/>
  <c r="BW570" i="1"/>
  <c r="CM570" i="1"/>
  <c r="CN570" i="1"/>
  <c r="CO570" i="1"/>
  <c r="CP570" i="1"/>
  <c r="CQ570" i="1"/>
  <c r="CR570" i="1"/>
  <c r="CS570" i="1"/>
  <c r="CT570" i="1"/>
  <c r="CU570" i="1"/>
  <c r="CV570" i="1"/>
  <c r="CW570" i="1"/>
  <c r="CX570" i="1"/>
  <c r="CY570" i="1"/>
  <c r="CZ570" i="1"/>
  <c r="DA570" i="1"/>
  <c r="DB570" i="1"/>
  <c r="DC570" i="1"/>
  <c r="DD570" i="1"/>
  <c r="DE570" i="1"/>
  <c r="DF570" i="1"/>
  <c r="DG570" i="1"/>
  <c r="DH570" i="1"/>
  <c r="DI570" i="1"/>
  <c r="DJ570" i="1"/>
  <c r="DK570" i="1"/>
  <c r="DL570" i="1"/>
  <c r="DM570" i="1"/>
  <c r="DN570" i="1"/>
  <c r="DO570" i="1"/>
  <c r="DP570" i="1"/>
  <c r="DQ570" i="1"/>
  <c r="DR570" i="1"/>
  <c r="DS570" i="1"/>
  <c r="DT570" i="1"/>
  <c r="DU570" i="1"/>
  <c r="DV570" i="1"/>
  <c r="DW570" i="1"/>
  <c r="DX570" i="1"/>
  <c r="DY570" i="1"/>
  <c r="DZ570" i="1"/>
  <c r="EA570" i="1"/>
  <c r="EB570" i="1"/>
  <c r="EC570" i="1"/>
  <c r="ED570" i="1"/>
  <c r="EE570" i="1"/>
  <c r="EF570" i="1"/>
  <c r="EG570" i="1"/>
  <c r="EH570" i="1"/>
  <c r="EI570" i="1"/>
  <c r="EJ570" i="1"/>
  <c r="EK570" i="1"/>
  <c r="EL570" i="1"/>
  <c r="EM570" i="1"/>
  <c r="EN570" i="1"/>
  <c r="EO570" i="1"/>
  <c r="EP570" i="1"/>
  <c r="EQ570" i="1"/>
  <c r="ER570" i="1"/>
  <c r="ES570" i="1"/>
  <c r="ET570" i="1"/>
  <c r="EU570" i="1"/>
  <c r="EV570" i="1"/>
  <c r="EW570" i="1"/>
  <c r="EX570" i="1"/>
  <c r="EY570" i="1"/>
  <c r="EZ570" i="1"/>
  <c r="FA570" i="1"/>
  <c r="FB570" i="1"/>
  <c r="FC570" i="1"/>
  <c r="FD570" i="1"/>
  <c r="FE570" i="1"/>
  <c r="FF570" i="1"/>
  <c r="FG570" i="1"/>
  <c r="FH570" i="1"/>
  <c r="FI570" i="1"/>
  <c r="FJ570" i="1"/>
  <c r="FK570" i="1"/>
  <c r="FL570" i="1"/>
  <c r="FM570" i="1"/>
  <c r="FN570" i="1"/>
  <c r="FO570" i="1"/>
  <c r="FP570" i="1"/>
  <c r="FQ570" i="1"/>
  <c r="FR570" i="1"/>
  <c r="FS570" i="1"/>
  <c r="FT570" i="1"/>
  <c r="FU570" i="1"/>
  <c r="FV570" i="1"/>
  <c r="FW570" i="1"/>
  <c r="FX570" i="1"/>
  <c r="FY570" i="1"/>
  <c r="FZ570" i="1"/>
  <c r="GA570" i="1"/>
  <c r="GB570" i="1"/>
  <c r="GC570" i="1"/>
  <c r="GD570" i="1"/>
  <c r="GE570" i="1"/>
  <c r="GF570" i="1"/>
  <c r="GG570" i="1"/>
  <c r="GH570" i="1"/>
  <c r="GI570" i="1"/>
  <c r="GJ570" i="1"/>
  <c r="GK570" i="1"/>
  <c r="GL570" i="1"/>
  <c r="GM570" i="1"/>
  <c r="GN570" i="1"/>
  <c r="GO570" i="1"/>
  <c r="GP570" i="1"/>
  <c r="GQ570" i="1"/>
  <c r="GR570" i="1"/>
  <c r="GS570" i="1"/>
  <c r="GT570" i="1"/>
  <c r="GU570" i="1"/>
  <c r="GV570" i="1"/>
  <c r="GW570" i="1"/>
  <c r="GX570" i="1"/>
  <c r="C572" i="1"/>
  <c r="D572" i="1"/>
  <c r="I572" i="1"/>
  <c r="K572" i="1"/>
  <c r="V572" i="1"/>
  <c r="AC572" i="1"/>
  <c r="CQ572" i="1" s="1"/>
  <c r="P572" i="1" s="1"/>
  <c r="AE572" i="1"/>
  <c r="AF572" i="1"/>
  <c r="AG572" i="1"/>
  <c r="CU572" i="1" s="1"/>
  <c r="T572" i="1" s="1"/>
  <c r="AH572" i="1"/>
  <c r="CV572" i="1" s="1"/>
  <c r="U572" i="1" s="1"/>
  <c r="K514" i="7" s="1"/>
  <c r="AI572" i="1"/>
  <c r="AJ572" i="1"/>
  <c r="CW572" i="1"/>
  <c r="CX572" i="1"/>
  <c r="W572" i="1" s="1"/>
  <c r="GL572" i="1"/>
  <c r="GN572" i="1"/>
  <c r="GO572" i="1"/>
  <c r="GV572" i="1"/>
  <c r="HC572" i="1"/>
  <c r="GX572" i="1" s="1"/>
  <c r="C573" i="1"/>
  <c r="D573" i="1"/>
  <c r="I573" i="1"/>
  <c r="K573" i="1"/>
  <c r="AC573" i="1"/>
  <c r="CQ573" i="1" s="1"/>
  <c r="P573" i="1" s="1"/>
  <c r="AE573" i="1"/>
  <c r="AF573" i="1"/>
  <c r="AG573" i="1"/>
  <c r="CU573" i="1" s="1"/>
  <c r="T573" i="1" s="1"/>
  <c r="AH573" i="1"/>
  <c r="AI573" i="1"/>
  <c r="AJ573" i="1"/>
  <c r="CX573" i="1" s="1"/>
  <c r="CV573" i="1"/>
  <c r="U573" i="1" s="1"/>
  <c r="CW573" i="1"/>
  <c r="V573" i="1" s="1"/>
  <c r="GL573" i="1"/>
  <c r="GN573" i="1"/>
  <c r="GO573" i="1"/>
  <c r="GV573" i="1"/>
  <c r="HC573" i="1" s="1"/>
  <c r="GX573" i="1" s="1"/>
  <c r="C574" i="1"/>
  <c r="D574" i="1"/>
  <c r="I574" i="1"/>
  <c r="K574" i="1"/>
  <c r="AC574" i="1"/>
  <c r="AE574" i="1"/>
  <c r="AF574" i="1"/>
  <c r="AG574" i="1"/>
  <c r="CU574" i="1" s="1"/>
  <c r="AH574" i="1"/>
  <c r="AI574" i="1"/>
  <c r="AJ574" i="1"/>
  <c r="CV574" i="1"/>
  <c r="U574" i="1" s="1"/>
  <c r="K533" i="7" s="1"/>
  <c r="CW574" i="1"/>
  <c r="V574" i="1" s="1"/>
  <c r="CX574" i="1"/>
  <c r="W574" i="1" s="1"/>
  <c r="GL574" i="1"/>
  <c r="GN574" i="1"/>
  <c r="GO574" i="1"/>
  <c r="GV574" i="1"/>
  <c r="HC574" i="1" s="1"/>
  <c r="GX574" i="1" s="1"/>
  <c r="AC575" i="1"/>
  <c r="AE575" i="1"/>
  <c r="AF575" i="1"/>
  <c r="AG575" i="1"/>
  <c r="CU575" i="1" s="1"/>
  <c r="T575" i="1" s="1"/>
  <c r="AH575" i="1"/>
  <c r="CV575" i="1" s="1"/>
  <c r="U575" i="1" s="1"/>
  <c r="AI575" i="1"/>
  <c r="CW575" i="1" s="1"/>
  <c r="V575" i="1" s="1"/>
  <c r="AJ575" i="1"/>
  <c r="CX575" i="1" s="1"/>
  <c r="W575" i="1" s="1"/>
  <c r="CR575" i="1"/>
  <c r="Q575" i="1" s="1"/>
  <c r="CT575" i="1"/>
  <c r="S575" i="1" s="1"/>
  <c r="GL575" i="1"/>
  <c r="GN575" i="1"/>
  <c r="GO575" i="1"/>
  <c r="GV575" i="1"/>
  <c r="HC575" i="1" s="1"/>
  <c r="GX575" i="1" s="1"/>
  <c r="C576" i="1"/>
  <c r="D576" i="1"/>
  <c r="AC576" i="1"/>
  <c r="AB576" i="1" s="1"/>
  <c r="AD576" i="1"/>
  <c r="AE576" i="1"/>
  <c r="AF576" i="1"/>
  <c r="AG576" i="1"/>
  <c r="CU576" i="1" s="1"/>
  <c r="T576" i="1" s="1"/>
  <c r="AH576" i="1"/>
  <c r="AI576" i="1"/>
  <c r="CW576" i="1" s="1"/>
  <c r="V576" i="1" s="1"/>
  <c r="AJ576" i="1"/>
  <c r="CX576" i="1" s="1"/>
  <c r="W576" i="1" s="1"/>
  <c r="CQ576" i="1"/>
  <c r="P576" i="1" s="1"/>
  <c r="CR576" i="1"/>
  <c r="Q576" i="1" s="1"/>
  <c r="CT576" i="1"/>
  <c r="S576" i="1" s="1"/>
  <c r="CV576" i="1"/>
  <c r="U576" i="1" s="1"/>
  <c r="K541" i="7" s="1"/>
  <c r="GL576" i="1"/>
  <c r="GN576" i="1"/>
  <c r="GO576" i="1"/>
  <c r="GV576" i="1"/>
  <c r="HC576" i="1" s="1"/>
  <c r="GX576" i="1" s="1"/>
  <c r="B578" i="1"/>
  <c r="B570" i="1" s="1"/>
  <c r="C578" i="1"/>
  <c r="C570" i="1" s="1"/>
  <c r="D578" i="1"/>
  <c r="D570" i="1" s="1"/>
  <c r="F578" i="1"/>
  <c r="F570" i="1" s="1"/>
  <c r="G578" i="1"/>
  <c r="A544" i="7" s="1"/>
  <c r="BX578" i="1"/>
  <c r="BX570" i="1" s="1"/>
  <c r="BY578" i="1"/>
  <c r="BY570" i="1" s="1"/>
  <c r="CK578" i="1"/>
  <c r="CK570" i="1" s="1"/>
  <c r="CL578" i="1"/>
  <c r="BC578" i="1" s="1"/>
  <c r="BC570" i="1" s="1"/>
  <c r="CM578" i="1"/>
  <c r="BD578" i="1" s="1"/>
  <c r="F594" i="1"/>
  <c r="D608" i="1"/>
  <c r="D610" i="1"/>
  <c r="E610" i="1"/>
  <c r="Z610" i="1"/>
  <c r="AA610" i="1"/>
  <c r="AM610" i="1"/>
  <c r="AN610" i="1"/>
  <c r="BE610" i="1"/>
  <c r="BF610" i="1"/>
  <c r="BG610" i="1"/>
  <c r="BH610" i="1"/>
  <c r="BI610" i="1"/>
  <c r="BJ610" i="1"/>
  <c r="BK610" i="1"/>
  <c r="BL610" i="1"/>
  <c r="BM610" i="1"/>
  <c r="BN610" i="1"/>
  <c r="BO610" i="1"/>
  <c r="BP610" i="1"/>
  <c r="BQ610" i="1"/>
  <c r="BR610" i="1"/>
  <c r="BS610" i="1"/>
  <c r="BT610" i="1"/>
  <c r="BU610" i="1"/>
  <c r="BV610" i="1"/>
  <c r="BW610" i="1"/>
  <c r="CN610" i="1"/>
  <c r="CO610" i="1"/>
  <c r="CP610" i="1"/>
  <c r="CQ610" i="1"/>
  <c r="CR610" i="1"/>
  <c r="CS610" i="1"/>
  <c r="CT610" i="1"/>
  <c r="CU610" i="1"/>
  <c r="CV610" i="1"/>
  <c r="CW610" i="1"/>
  <c r="CX610" i="1"/>
  <c r="CY610" i="1"/>
  <c r="CZ610" i="1"/>
  <c r="DA610" i="1"/>
  <c r="DB610" i="1"/>
  <c r="DC610" i="1"/>
  <c r="DD610" i="1"/>
  <c r="DE610" i="1"/>
  <c r="DF610" i="1"/>
  <c r="DG610" i="1"/>
  <c r="DH610" i="1"/>
  <c r="DI610" i="1"/>
  <c r="DJ610" i="1"/>
  <c r="DK610" i="1"/>
  <c r="DL610" i="1"/>
  <c r="DM610" i="1"/>
  <c r="DN610" i="1"/>
  <c r="DO610" i="1"/>
  <c r="DP610" i="1"/>
  <c r="DQ610" i="1"/>
  <c r="DR610" i="1"/>
  <c r="DS610" i="1"/>
  <c r="DT610" i="1"/>
  <c r="DU610" i="1"/>
  <c r="DV610" i="1"/>
  <c r="DW610" i="1"/>
  <c r="DX610" i="1"/>
  <c r="DY610" i="1"/>
  <c r="DZ610" i="1"/>
  <c r="EA610" i="1"/>
  <c r="EB610" i="1"/>
  <c r="EC610" i="1"/>
  <c r="ED610" i="1"/>
  <c r="EE610" i="1"/>
  <c r="EF610" i="1"/>
  <c r="EG610" i="1"/>
  <c r="EH610" i="1"/>
  <c r="EI610" i="1"/>
  <c r="EJ610" i="1"/>
  <c r="EK610" i="1"/>
  <c r="EL610" i="1"/>
  <c r="EM610" i="1"/>
  <c r="EN610" i="1"/>
  <c r="EO610" i="1"/>
  <c r="EP610" i="1"/>
  <c r="EQ610" i="1"/>
  <c r="ER610" i="1"/>
  <c r="ES610" i="1"/>
  <c r="ET610" i="1"/>
  <c r="EU610" i="1"/>
  <c r="EV610" i="1"/>
  <c r="EW610" i="1"/>
  <c r="EX610" i="1"/>
  <c r="EY610" i="1"/>
  <c r="EZ610" i="1"/>
  <c r="FA610" i="1"/>
  <c r="FB610" i="1"/>
  <c r="FC610" i="1"/>
  <c r="FD610" i="1"/>
  <c r="FE610" i="1"/>
  <c r="FF610" i="1"/>
  <c r="FG610" i="1"/>
  <c r="FH610" i="1"/>
  <c r="FI610" i="1"/>
  <c r="FJ610" i="1"/>
  <c r="FK610" i="1"/>
  <c r="FL610" i="1"/>
  <c r="FM610" i="1"/>
  <c r="FN610" i="1"/>
  <c r="FO610" i="1"/>
  <c r="FP610" i="1"/>
  <c r="FQ610" i="1"/>
  <c r="FR610" i="1"/>
  <c r="FS610" i="1"/>
  <c r="FT610" i="1"/>
  <c r="FU610" i="1"/>
  <c r="FV610" i="1"/>
  <c r="FW610" i="1"/>
  <c r="FX610" i="1"/>
  <c r="FY610" i="1"/>
  <c r="FZ610" i="1"/>
  <c r="GA610" i="1"/>
  <c r="GB610" i="1"/>
  <c r="GC610" i="1"/>
  <c r="GD610" i="1"/>
  <c r="GE610" i="1"/>
  <c r="GF610" i="1"/>
  <c r="GG610" i="1"/>
  <c r="GH610" i="1"/>
  <c r="GI610" i="1"/>
  <c r="GJ610" i="1"/>
  <c r="GK610" i="1"/>
  <c r="GL610" i="1"/>
  <c r="GM610" i="1"/>
  <c r="GN610" i="1"/>
  <c r="GO610" i="1"/>
  <c r="GP610" i="1"/>
  <c r="GQ610" i="1"/>
  <c r="GR610" i="1"/>
  <c r="GS610" i="1"/>
  <c r="GT610" i="1"/>
  <c r="GU610" i="1"/>
  <c r="GV610" i="1"/>
  <c r="GW610" i="1"/>
  <c r="GX610" i="1"/>
  <c r="AC612" i="1"/>
  <c r="AE612" i="1"/>
  <c r="AD612" i="1" s="1"/>
  <c r="AF612" i="1"/>
  <c r="AG612" i="1"/>
  <c r="CU612" i="1" s="1"/>
  <c r="T612" i="1" s="1"/>
  <c r="AH612" i="1"/>
  <c r="CV612" i="1" s="1"/>
  <c r="U612" i="1" s="1"/>
  <c r="AI612" i="1"/>
  <c r="AJ612" i="1"/>
  <c r="CR612" i="1"/>
  <c r="Q612" i="1" s="1"/>
  <c r="CS612" i="1"/>
  <c r="R612" i="1" s="1"/>
  <c r="CT612" i="1"/>
  <c r="S612" i="1" s="1"/>
  <c r="CW612" i="1"/>
  <c r="V612" i="1" s="1"/>
  <c r="CX612" i="1"/>
  <c r="W612" i="1" s="1"/>
  <c r="AJ615" i="1" s="1"/>
  <c r="GL612" i="1"/>
  <c r="GN612" i="1"/>
  <c r="CB615" i="1" s="1"/>
  <c r="GO612" i="1"/>
  <c r="GV612" i="1"/>
  <c r="HC612" i="1" s="1"/>
  <c r="GX612" i="1" s="1"/>
  <c r="AC613" i="1"/>
  <c r="AE613" i="1"/>
  <c r="AF613" i="1"/>
  <c r="CT613" i="1" s="1"/>
  <c r="S613" i="1" s="1"/>
  <c r="AG613" i="1"/>
  <c r="CU613" i="1" s="1"/>
  <c r="T613" i="1" s="1"/>
  <c r="AH613" i="1"/>
  <c r="CV613" i="1" s="1"/>
  <c r="U613" i="1" s="1"/>
  <c r="AI613" i="1"/>
  <c r="CW613" i="1" s="1"/>
  <c r="V613" i="1" s="1"/>
  <c r="AJ613" i="1"/>
  <c r="CQ613" i="1"/>
  <c r="P613" i="1" s="1"/>
  <c r="CX613" i="1"/>
  <c r="W613" i="1" s="1"/>
  <c r="GL613" i="1"/>
  <c r="BZ615" i="1" s="1"/>
  <c r="CG615" i="1" s="1"/>
  <c r="GN613" i="1"/>
  <c r="GO613" i="1"/>
  <c r="CC615" i="1" s="1"/>
  <c r="GV613" i="1"/>
  <c r="HC613" i="1" s="1"/>
  <c r="GX613" i="1" s="1"/>
  <c r="B615" i="1"/>
  <c r="B610" i="1" s="1"/>
  <c r="C615" i="1"/>
  <c r="C610" i="1" s="1"/>
  <c r="D615" i="1"/>
  <c r="F615" i="1"/>
  <c r="F610" i="1" s="1"/>
  <c r="G615" i="1"/>
  <c r="BB615" i="1"/>
  <c r="BC615" i="1"/>
  <c r="BX615" i="1"/>
  <c r="BY615" i="1"/>
  <c r="AP615" i="1" s="1"/>
  <c r="CK615" i="1"/>
  <c r="CK610" i="1" s="1"/>
  <c r="CL615" i="1"/>
  <c r="CL610" i="1" s="1"/>
  <c r="CM615" i="1"/>
  <c r="BD615" i="1" s="1"/>
  <c r="F640" i="1" s="1"/>
  <c r="D645" i="1"/>
  <c r="E647" i="1"/>
  <c r="Z647" i="1"/>
  <c r="AA647" i="1"/>
  <c r="AM647" i="1"/>
  <c r="AN647" i="1"/>
  <c r="BE647" i="1"/>
  <c r="BF647" i="1"/>
  <c r="BG647" i="1"/>
  <c r="BH647" i="1"/>
  <c r="BI647" i="1"/>
  <c r="BJ647" i="1"/>
  <c r="BK647" i="1"/>
  <c r="BL647" i="1"/>
  <c r="BM647" i="1"/>
  <c r="BN647" i="1"/>
  <c r="BO647" i="1"/>
  <c r="BP647" i="1"/>
  <c r="BQ647" i="1"/>
  <c r="BR647" i="1"/>
  <c r="BS647" i="1"/>
  <c r="BT647" i="1"/>
  <c r="BU647" i="1"/>
  <c r="BV647" i="1"/>
  <c r="BW647" i="1"/>
  <c r="CL647" i="1"/>
  <c r="CM647" i="1"/>
  <c r="CN647" i="1"/>
  <c r="CO647" i="1"/>
  <c r="CP647" i="1"/>
  <c r="CQ647" i="1"/>
  <c r="CR647" i="1"/>
  <c r="CS647" i="1"/>
  <c r="CT647" i="1"/>
  <c r="CU647" i="1"/>
  <c r="CV647" i="1"/>
  <c r="CW647" i="1"/>
  <c r="CX647" i="1"/>
  <c r="CY647" i="1"/>
  <c r="CZ647" i="1"/>
  <c r="DA647" i="1"/>
  <c r="DB647" i="1"/>
  <c r="DC647" i="1"/>
  <c r="DD647" i="1"/>
  <c r="DE647" i="1"/>
  <c r="DF647" i="1"/>
  <c r="DG647" i="1"/>
  <c r="DH647" i="1"/>
  <c r="DI647" i="1"/>
  <c r="DJ647" i="1"/>
  <c r="DK647" i="1"/>
  <c r="DL647" i="1"/>
  <c r="DM647" i="1"/>
  <c r="DN647" i="1"/>
  <c r="DO647" i="1"/>
  <c r="DP647" i="1"/>
  <c r="DQ647" i="1"/>
  <c r="DR647" i="1"/>
  <c r="DS647" i="1"/>
  <c r="DT647" i="1"/>
  <c r="DU647" i="1"/>
  <c r="DV647" i="1"/>
  <c r="DW647" i="1"/>
  <c r="DX647" i="1"/>
  <c r="DY647" i="1"/>
  <c r="DZ647" i="1"/>
  <c r="EA647" i="1"/>
  <c r="EB647" i="1"/>
  <c r="EC647" i="1"/>
  <c r="ED647" i="1"/>
  <c r="EE647" i="1"/>
  <c r="EF647" i="1"/>
  <c r="EG647" i="1"/>
  <c r="EH647" i="1"/>
  <c r="EI647" i="1"/>
  <c r="EJ647" i="1"/>
  <c r="EK647" i="1"/>
  <c r="EL647" i="1"/>
  <c r="EM647" i="1"/>
  <c r="EN647" i="1"/>
  <c r="EO647" i="1"/>
  <c r="EP647" i="1"/>
  <c r="EQ647" i="1"/>
  <c r="ER647" i="1"/>
  <c r="ES647" i="1"/>
  <c r="ET647" i="1"/>
  <c r="EU647" i="1"/>
  <c r="EV647" i="1"/>
  <c r="EW647" i="1"/>
  <c r="EX647" i="1"/>
  <c r="EY647" i="1"/>
  <c r="EZ647" i="1"/>
  <c r="FA647" i="1"/>
  <c r="FB647" i="1"/>
  <c r="FC647" i="1"/>
  <c r="FD647" i="1"/>
  <c r="FE647" i="1"/>
  <c r="FF647" i="1"/>
  <c r="FG647" i="1"/>
  <c r="FH647" i="1"/>
  <c r="FI647" i="1"/>
  <c r="FJ647" i="1"/>
  <c r="FK647" i="1"/>
  <c r="FL647" i="1"/>
  <c r="FM647" i="1"/>
  <c r="FN647" i="1"/>
  <c r="FO647" i="1"/>
  <c r="FP647" i="1"/>
  <c r="FQ647" i="1"/>
  <c r="FR647" i="1"/>
  <c r="FS647" i="1"/>
  <c r="FT647" i="1"/>
  <c r="FU647" i="1"/>
  <c r="FV647" i="1"/>
  <c r="FW647" i="1"/>
  <c r="FX647" i="1"/>
  <c r="FY647" i="1"/>
  <c r="FZ647" i="1"/>
  <c r="GA647" i="1"/>
  <c r="GB647" i="1"/>
  <c r="GC647" i="1"/>
  <c r="GD647" i="1"/>
  <c r="GE647" i="1"/>
  <c r="GF647" i="1"/>
  <c r="GG647" i="1"/>
  <c r="GH647" i="1"/>
  <c r="GI647" i="1"/>
  <c r="GJ647" i="1"/>
  <c r="GK647" i="1"/>
  <c r="GL647" i="1"/>
  <c r="GM647" i="1"/>
  <c r="GN647" i="1"/>
  <c r="GO647" i="1"/>
  <c r="GP647" i="1"/>
  <c r="GQ647" i="1"/>
  <c r="GR647" i="1"/>
  <c r="GS647" i="1"/>
  <c r="GT647" i="1"/>
  <c r="GU647" i="1"/>
  <c r="GV647" i="1"/>
  <c r="GW647" i="1"/>
  <c r="GX647" i="1"/>
  <c r="C649" i="1"/>
  <c r="D649" i="1"/>
  <c r="I649" i="1"/>
  <c r="K649" i="1"/>
  <c r="R649" i="1"/>
  <c r="GK649" i="1" s="1"/>
  <c r="W649" i="1"/>
  <c r="AC649" i="1"/>
  <c r="CQ649" i="1" s="1"/>
  <c r="AE649" i="1"/>
  <c r="AF649" i="1"/>
  <c r="AG649" i="1"/>
  <c r="CU649" i="1" s="1"/>
  <c r="AH649" i="1"/>
  <c r="AI649" i="1"/>
  <c r="AJ649" i="1"/>
  <c r="CX649" i="1" s="1"/>
  <c r="CR649" i="1"/>
  <c r="Q649" i="1" s="1"/>
  <c r="CS649" i="1"/>
  <c r="V553" i="7" s="1"/>
  <c r="CT649" i="1"/>
  <c r="CV649" i="1"/>
  <c r="U649" i="1" s="1"/>
  <c r="K558" i="7" s="1"/>
  <c r="CW649" i="1"/>
  <c r="V649" i="1" s="1"/>
  <c r="GL649" i="1"/>
  <c r="GN649" i="1"/>
  <c r="GO649" i="1"/>
  <c r="GV649" i="1"/>
  <c r="HC649" i="1"/>
  <c r="C650" i="1"/>
  <c r="D650" i="1"/>
  <c r="I650" i="1"/>
  <c r="S650" i="1" s="1"/>
  <c r="J562" i="7" s="1"/>
  <c r="K650" i="1"/>
  <c r="AC650" i="1"/>
  <c r="CQ650" i="1" s="1"/>
  <c r="AE650" i="1"/>
  <c r="AF650" i="1"/>
  <c r="AG650" i="1"/>
  <c r="CU650" i="1" s="1"/>
  <c r="AH650" i="1"/>
  <c r="AI650" i="1"/>
  <c r="AJ650" i="1"/>
  <c r="CX650" i="1" s="1"/>
  <c r="W650" i="1" s="1"/>
  <c r="CR650" i="1"/>
  <c r="CS650" i="1"/>
  <c r="V560" i="7" s="1"/>
  <c r="J567" i="7" s="1"/>
  <c r="CT650" i="1"/>
  <c r="CV650" i="1"/>
  <c r="CW650" i="1"/>
  <c r="GL650" i="1"/>
  <c r="GN650" i="1"/>
  <c r="GO650" i="1"/>
  <c r="GV650" i="1"/>
  <c r="HC650" i="1" s="1"/>
  <c r="GX650" i="1" s="1"/>
  <c r="C651" i="1"/>
  <c r="D651" i="1"/>
  <c r="I651" i="1"/>
  <c r="K651" i="1"/>
  <c r="AC651" i="1"/>
  <c r="AE651" i="1"/>
  <c r="AF651" i="1"/>
  <c r="AG651" i="1"/>
  <c r="CU651" i="1" s="1"/>
  <c r="AH651" i="1"/>
  <c r="AI651" i="1"/>
  <c r="AJ651" i="1"/>
  <c r="CR651" i="1"/>
  <c r="CS651" i="1"/>
  <c r="CT651" i="1"/>
  <c r="CV651" i="1"/>
  <c r="CW651" i="1"/>
  <c r="CX651" i="1"/>
  <c r="GL651" i="1"/>
  <c r="GN651" i="1"/>
  <c r="GO651" i="1"/>
  <c r="GV651" i="1"/>
  <c r="HC651" i="1"/>
  <c r="B653" i="1"/>
  <c r="B647" i="1" s="1"/>
  <c r="C653" i="1"/>
  <c r="C647" i="1" s="1"/>
  <c r="D653" i="1"/>
  <c r="D647" i="1" s="1"/>
  <c r="F653" i="1"/>
  <c r="F647" i="1" s="1"/>
  <c r="G653" i="1"/>
  <c r="BX653" i="1"/>
  <c r="BX647" i="1" s="1"/>
  <c r="BY653" i="1"/>
  <c r="CB653" i="1"/>
  <c r="CB647" i="1" s="1"/>
  <c r="CK653" i="1"/>
  <c r="CK647" i="1" s="1"/>
  <c r="CL653" i="1"/>
  <c r="BC653" i="1" s="1"/>
  <c r="CM653" i="1"/>
  <c r="BD653" i="1" s="1"/>
  <c r="D683" i="1"/>
  <c r="B685" i="1"/>
  <c r="C685" i="1"/>
  <c r="E685" i="1"/>
  <c r="F685" i="1"/>
  <c r="G685" i="1"/>
  <c r="A67" i="9" s="1"/>
  <c r="Z685" i="1"/>
  <c r="AA685" i="1"/>
  <c r="AM685" i="1"/>
  <c r="AN685" i="1"/>
  <c r="BE685" i="1"/>
  <c r="BF685" i="1"/>
  <c r="BG685" i="1"/>
  <c r="BH685" i="1"/>
  <c r="BI685" i="1"/>
  <c r="BJ685" i="1"/>
  <c r="BK685" i="1"/>
  <c r="BL685" i="1"/>
  <c r="BM685" i="1"/>
  <c r="BN685" i="1"/>
  <c r="BO685" i="1"/>
  <c r="BP685" i="1"/>
  <c r="BQ685" i="1"/>
  <c r="BR685" i="1"/>
  <c r="BS685" i="1"/>
  <c r="BT685" i="1"/>
  <c r="BU685" i="1"/>
  <c r="BV685" i="1"/>
  <c r="BW685" i="1"/>
  <c r="CN685" i="1"/>
  <c r="CO685" i="1"/>
  <c r="CP685" i="1"/>
  <c r="CQ685" i="1"/>
  <c r="CR685" i="1"/>
  <c r="CS685" i="1"/>
  <c r="CT685" i="1"/>
  <c r="CU685" i="1"/>
  <c r="CV685" i="1"/>
  <c r="CW685" i="1"/>
  <c r="CX685" i="1"/>
  <c r="CY685" i="1"/>
  <c r="CZ685" i="1"/>
  <c r="DA685" i="1"/>
  <c r="DB685" i="1"/>
  <c r="DC685" i="1"/>
  <c r="DD685" i="1"/>
  <c r="DE685" i="1"/>
  <c r="DF685" i="1"/>
  <c r="DG685" i="1"/>
  <c r="DH685" i="1"/>
  <c r="DI685" i="1"/>
  <c r="DJ685" i="1"/>
  <c r="DK685" i="1"/>
  <c r="DL685" i="1"/>
  <c r="DM685" i="1"/>
  <c r="DN685" i="1"/>
  <c r="DO685" i="1"/>
  <c r="DP685" i="1"/>
  <c r="DQ685" i="1"/>
  <c r="DR685" i="1"/>
  <c r="DS685" i="1"/>
  <c r="DT685" i="1"/>
  <c r="DU685" i="1"/>
  <c r="DV685" i="1"/>
  <c r="DW685" i="1"/>
  <c r="DX685" i="1"/>
  <c r="DY685" i="1"/>
  <c r="DZ685" i="1"/>
  <c r="EA685" i="1"/>
  <c r="EB685" i="1"/>
  <c r="EC685" i="1"/>
  <c r="ED685" i="1"/>
  <c r="EE685" i="1"/>
  <c r="EF685" i="1"/>
  <c r="EG685" i="1"/>
  <c r="EH685" i="1"/>
  <c r="EI685" i="1"/>
  <c r="EJ685" i="1"/>
  <c r="EK685" i="1"/>
  <c r="EL685" i="1"/>
  <c r="EM685" i="1"/>
  <c r="EN685" i="1"/>
  <c r="EO685" i="1"/>
  <c r="EP685" i="1"/>
  <c r="EQ685" i="1"/>
  <c r="ER685" i="1"/>
  <c r="ES685" i="1"/>
  <c r="ET685" i="1"/>
  <c r="EU685" i="1"/>
  <c r="EV685" i="1"/>
  <c r="EW685" i="1"/>
  <c r="EX685" i="1"/>
  <c r="EY685" i="1"/>
  <c r="EZ685" i="1"/>
  <c r="FA685" i="1"/>
  <c r="FB685" i="1"/>
  <c r="FC685" i="1"/>
  <c r="FD685" i="1"/>
  <c r="FE685" i="1"/>
  <c r="FF685" i="1"/>
  <c r="FG685" i="1"/>
  <c r="FH685" i="1"/>
  <c r="FI685" i="1"/>
  <c r="FJ685" i="1"/>
  <c r="FK685" i="1"/>
  <c r="FL685" i="1"/>
  <c r="FM685" i="1"/>
  <c r="FN685" i="1"/>
  <c r="FO685" i="1"/>
  <c r="FP685" i="1"/>
  <c r="FQ685" i="1"/>
  <c r="FR685" i="1"/>
  <c r="FS685" i="1"/>
  <c r="FT685" i="1"/>
  <c r="FU685" i="1"/>
  <c r="FV685" i="1"/>
  <c r="FW685" i="1"/>
  <c r="FX685" i="1"/>
  <c r="FY685" i="1"/>
  <c r="FZ685" i="1"/>
  <c r="GA685" i="1"/>
  <c r="GB685" i="1"/>
  <c r="GC685" i="1"/>
  <c r="GD685" i="1"/>
  <c r="GE685" i="1"/>
  <c r="GF685" i="1"/>
  <c r="GG685" i="1"/>
  <c r="GH685" i="1"/>
  <c r="GI685" i="1"/>
  <c r="GJ685" i="1"/>
  <c r="GK685" i="1"/>
  <c r="GL685" i="1"/>
  <c r="GM685" i="1"/>
  <c r="GN685" i="1"/>
  <c r="GO685" i="1"/>
  <c r="GP685" i="1"/>
  <c r="GQ685" i="1"/>
  <c r="GR685" i="1"/>
  <c r="GS685" i="1"/>
  <c r="GT685" i="1"/>
  <c r="GU685" i="1"/>
  <c r="GV685" i="1"/>
  <c r="GW685" i="1"/>
  <c r="GX685" i="1"/>
  <c r="C687" i="1"/>
  <c r="D687" i="1"/>
  <c r="I687" i="1"/>
  <c r="K687" i="1"/>
  <c r="AC687" i="1"/>
  <c r="CQ687" i="1" s="1"/>
  <c r="P687" i="1" s="1"/>
  <c r="AE687" i="1"/>
  <c r="AF687" i="1"/>
  <c r="AG687" i="1"/>
  <c r="CU687" i="1" s="1"/>
  <c r="AH687" i="1"/>
  <c r="CV687" i="1" s="1"/>
  <c r="U687" i="1" s="1"/>
  <c r="AI687" i="1"/>
  <c r="CW687" i="1" s="1"/>
  <c r="AJ687" i="1"/>
  <c r="CX687" i="1" s="1"/>
  <c r="CR687" i="1"/>
  <c r="CS687" i="1"/>
  <c r="GL687" i="1"/>
  <c r="GN687" i="1"/>
  <c r="CB692" i="1" s="1"/>
  <c r="GO687" i="1"/>
  <c r="GV687" i="1"/>
  <c r="HC687" i="1"/>
  <c r="C688" i="1"/>
  <c r="D688" i="1"/>
  <c r="I688" i="1"/>
  <c r="K688" i="1"/>
  <c r="AC688" i="1"/>
  <c r="AE688" i="1"/>
  <c r="AF688" i="1"/>
  <c r="AG688" i="1"/>
  <c r="CU688" i="1" s="1"/>
  <c r="AH688" i="1"/>
  <c r="CV688" i="1" s="1"/>
  <c r="U688" i="1" s="1"/>
  <c r="K600" i="7" s="1"/>
  <c r="AI688" i="1"/>
  <c r="CW688" i="1" s="1"/>
  <c r="V688" i="1" s="1"/>
  <c r="AJ688" i="1"/>
  <c r="CX688" i="1" s="1"/>
  <c r="CQ688" i="1"/>
  <c r="GL688" i="1"/>
  <c r="GN688" i="1"/>
  <c r="GO688" i="1"/>
  <c r="GV688" i="1"/>
  <c r="HC688" i="1"/>
  <c r="GX688" i="1" s="1"/>
  <c r="C689" i="1"/>
  <c r="D689" i="1"/>
  <c r="I689" i="1"/>
  <c r="K689" i="1"/>
  <c r="AC689" i="1"/>
  <c r="AE689" i="1"/>
  <c r="AF689" i="1"/>
  <c r="AG689" i="1"/>
  <c r="AH689" i="1"/>
  <c r="AI689" i="1"/>
  <c r="CW689" i="1" s="1"/>
  <c r="AJ689" i="1"/>
  <c r="CX689" i="1" s="1"/>
  <c r="CQ689" i="1"/>
  <c r="CS689" i="1"/>
  <c r="CU689" i="1"/>
  <c r="CV689" i="1"/>
  <c r="U689" i="1" s="1"/>
  <c r="K610" i="7" s="1"/>
  <c r="GL689" i="1"/>
  <c r="BZ692" i="1" s="1"/>
  <c r="GN689" i="1"/>
  <c r="GO689" i="1"/>
  <c r="GV689" i="1"/>
  <c r="HC689" i="1"/>
  <c r="C690" i="1"/>
  <c r="D690" i="1"/>
  <c r="I690" i="1"/>
  <c r="K690" i="1"/>
  <c r="AC690" i="1"/>
  <c r="AE690" i="1"/>
  <c r="AF690" i="1"/>
  <c r="AG690" i="1"/>
  <c r="AH690" i="1"/>
  <c r="CV690" i="1" s="1"/>
  <c r="U690" i="1" s="1"/>
  <c r="K620" i="7" s="1"/>
  <c r="AI690" i="1"/>
  <c r="CW690" i="1" s="1"/>
  <c r="V690" i="1" s="1"/>
  <c r="AJ690" i="1"/>
  <c r="CX690" i="1" s="1"/>
  <c r="W690" i="1" s="1"/>
  <c r="CQ690" i="1"/>
  <c r="CR690" i="1"/>
  <c r="CS690" i="1"/>
  <c r="CU690" i="1"/>
  <c r="GL690" i="1"/>
  <c r="GN690" i="1"/>
  <c r="GO690" i="1"/>
  <c r="GV690" i="1"/>
  <c r="HC690" i="1"/>
  <c r="GX690" i="1" s="1"/>
  <c r="B692" i="1"/>
  <c r="C692" i="1"/>
  <c r="D692" i="1"/>
  <c r="D685" i="1" s="1"/>
  <c r="F692" i="1"/>
  <c r="G692" i="1"/>
  <c r="A623" i="7" s="1"/>
  <c r="BX692" i="1"/>
  <c r="BY692" i="1"/>
  <c r="AP692" i="1" s="1"/>
  <c r="CK692" i="1"/>
  <c r="CL692" i="1"/>
  <c r="CM692" i="1"/>
  <c r="CM685" i="1" s="1"/>
  <c r="D722" i="1"/>
  <c r="E724" i="1"/>
  <c r="Z724" i="1"/>
  <c r="AA724" i="1"/>
  <c r="AM724" i="1"/>
  <c r="AN724" i="1"/>
  <c r="BE724" i="1"/>
  <c r="BF724" i="1"/>
  <c r="BG724" i="1"/>
  <c r="BH724" i="1"/>
  <c r="BI724" i="1"/>
  <c r="BJ724" i="1"/>
  <c r="BK724" i="1"/>
  <c r="BL724" i="1"/>
  <c r="BM724" i="1"/>
  <c r="BN724" i="1"/>
  <c r="BO724" i="1"/>
  <c r="BP724" i="1"/>
  <c r="BQ724" i="1"/>
  <c r="BR724" i="1"/>
  <c r="BS724" i="1"/>
  <c r="BT724" i="1"/>
  <c r="BU724" i="1"/>
  <c r="BV724" i="1"/>
  <c r="BW724" i="1"/>
  <c r="BY724" i="1"/>
  <c r="CN724" i="1"/>
  <c r="CO724" i="1"/>
  <c r="CP724" i="1"/>
  <c r="CQ724" i="1"/>
  <c r="CR724" i="1"/>
  <c r="CS724" i="1"/>
  <c r="CT724" i="1"/>
  <c r="CU724" i="1"/>
  <c r="CV724" i="1"/>
  <c r="CW724" i="1"/>
  <c r="CX724" i="1"/>
  <c r="CY724" i="1"/>
  <c r="CZ724" i="1"/>
  <c r="DA724" i="1"/>
  <c r="DB724" i="1"/>
  <c r="DC724" i="1"/>
  <c r="DD724" i="1"/>
  <c r="DE724" i="1"/>
  <c r="DF724" i="1"/>
  <c r="DG724" i="1"/>
  <c r="DH724" i="1"/>
  <c r="DI724" i="1"/>
  <c r="DJ724" i="1"/>
  <c r="DK724" i="1"/>
  <c r="DL724" i="1"/>
  <c r="DM724" i="1"/>
  <c r="DN724" i="1"/>
  <c r="DO724" i="1"/>
  <c r="DP724" i="1"/>
  <c r="DQ724" i="1"/>
  <c r="DR724" i="1"/>
  <c r="DS724" i="1"/>
  <c r="DT724" i="1"/>
  <c r="DU724" i="1"/>
  <c r="DV724" i="1"/>
  <c r="DW724" i="1"/>
  <c r="DX724" i="1"/>
  <c r="DY724" i="1"/>
  <c r="DZ724" i="1"/>
  <c r="EA724" i="1"/>
  <c r="EB724" i="1"/>
  <c r="EC724" i="1"/>
  <c r="ED724" i="1"/>
  <c r="EE724" i="1"/>
  <c r="EF724" i="1"/>
  <c r="EG724" i="1"/>
  <c r="EH724" i="1"/>
  <c r="EI724" i="1"/>
  <c r="EJ724" i="1"/>
  <c r="EK724" i="1"/>
  <c r="EL724" i="1"/>
  <c r="EM724" i="1"/>
  <c r="EN724" i="1"/>
  <c r="EO724" i="1"/>
  <c r="EP724" i="1"/>
  <c r="EQ724" i="1"/>
  <c r="ER724" i="1"/>
  <c r="ES724" i="1"/>
  <c r="ET724" i="1"/>
  <c r="EU724" i="1"/>
  <c r="EV724" i="1"/>
  <c r="EW724" i="1"/>
  <c r="EX724" i="1"/>
  <c r="EY724" i="1"/>
  <c r="EZ724" i="1"/>
  <c r="FA724" i="1"/>
  <c r="FB724" i="1"/>
  <c r="FC724" i="1"/>
  <c r="FD724" i="1"/>
  <c r="FE724" i="1"/>
  <c r="FF724" i="1"/>
  <c r="FG724" i="1"/>
  <c r="FH724" i="1"/>
  <c r="FI724" i="1"/>
  <c r="FJ724" i="1"/>
  <c r="FK724" i="1"/>
  <c r="FL724" i="1"/>
  <c r="FM724" i="1"/>
  <c r="FN724" i="1"/>
  <c r="FO724" i="1"/>
  <c r="FP724" i="1"/>
  <c r="FQ724" i="1"/>
  <c r="FR724" i="1"/>
  <c r="FS724" i="1"/>
  <c r="FT724" i="1"/>
  <c r="FU724" i="1"/>
  <c r="FV724" i="1"/>
  <c r="FW724" i="1"/>
  <c r="FX724" i="1"/>
  <c r="FY724" i="1"/>
  <c r="FZ724" i="1"/>
  <c r="GA724" i="1"/>
  <c r="GB724" i="1"/>
  <c r="GC724" i="1"/>
  <c r="GD724" i="1"/>
  <c r="GE724" i="1"/>
  <c r="GF724" i="1"/>
  <c r="GG724" i="1"/>
  <c r="GH724" i="1"/>
  <c r="GI724" i="1"/>
  <c r="GJ724" i="1"/>
  <c r="GK724" i="1"/>
  <c r="GL724" i="1"/>
  <c r="GM724" i="1"/>
  <c r="GN724" i="1"/>
  <c r="GO724" i="1"/>
  <c r="GP724" i="1"/>
  <c r="GQ724" i="1"/>
  <c r="GR724" i="1"/>
  <c r="GS724" i="1"/>
  <c r="GT724" i="1"/>
  <c r="GU724" i="1"/>
  <c r="GV724" i="1"/>
  <c r="GW724" i="1"/>
  <c r="GX724" i="1"/>
  <c r="C726" i="1"/>
  <c r="D726" i="1"/>
  <c r="I726" i="1"/>
  <c r="K726" i="1"/>
  <c r="AC726" i="1"/>
  <c r="AD726" i="1"/>
  <c r="AE726" i="1"/>
  <c r="AF726" i="1"/>
  <c r="AG726" i="1"/>
  <c r="CU726" i="1" s="1"/>
  <c r="T726" i="1" s="1"/>
  <c r="AH726" i="1"/>
  <c r="CV726" i="1" s="1"/>
  <c r="U726" i="1" s="1"/>
  <c r="K632" i="7" s="1"/>
  <c r="AI726" i="1"/>
  <c r="CW726" i="1" s="1"/>
  <c r="AJ726" i="1"/>
  <c r="CX726" i="1" s="1"/>
  <c r="W726" i="1" s="1"/>
  <c r="CQ726" i="1"/>
  <c r="P726" i="1" s="1"/>
  <c r="CR726" i="1"/>
  <c r="Q726" i="1" s="1"/>
  <c r="GL726" i="1"/>
  <c r="GN726" i="1"/>
  <c r="GO726" i="1"/>
  <c r="GV726" i="1"/>
  <c r="HC726" i="1" s="1"/>
  <c r="GX726" i="1" s="1"/>
  <c r="C727" i="1"/>
  <c r="D727" i="1"/>
  <c r="I727" i="1"/>
  <c r="K727" i="1"/>
  <c r="AC727" i="1"/>
  <c r="AE727" i="1"/>
  <c r="AF727" i="1"/>
  <c r="AG727" i="1"/>
  <c r="AH727" i="1"/>
  <c r="CV727" i="1" s="1"/>
  <c r="U727" i="1" s="1"/>
  <c r="K643" i="7" s="1"/>
  <c r="AI727" i="1"/>
  <c r="CW727" i="1" s="1"/>
  <c r="AJ727" i="1"/>
  <c r="CX727" i="1" s="1"/>
  <c r="W727" i="1" s="1"/>
  <c r="CQ727" i="1"/>
  <c r="P727" i="1" s="1"/>
  <c r="J639" i="7" s="1"/>
  <c r="CR727" i="1"/>
  <c r="Q727" i="1" s="1"/>
  <c r="J637" i="7" s="1"/>
  <c r="CU727" i="1"/>
  <c r="GL727" i="1"/>
  <c r="GN727" i="1"/>
  <c r="GO727" i="1"/>
  <c r="GV727" i="1"/>
  <c r="HC727" i="1" s="1"/>
  <c r="C728" i="1"/>
  <c r="D728" i="1"/>
  <c r="I728" i="1"/>
  <c r="K728" i="1"/>
  <c r="AC728" i="1"/>
  <c r="AE728" i="1"/>
  <c r="AF728" i="1"/>
  <c r="AG728" i="1"/>
  <c r="AH728" i="1"/>
  <c r="CV728" i="1" s="1"/>
  <c r="AI728" i="1"/>
  <c r="CW728" i="1" s="1"/>
  <c r="AJ728" i="1"/>
  <c r="CX728" i="1" s="1"/>
  <c r="CQ728" i="1"/>
  <c r="CR728" i="1"/>
  <c r="CU728" i="1"/>
  <c r="GL728" i="1"/>
  <c r="GN728" i="1"/>
  <c r="GO728" i="1"/>
  <c r="GV728" i="1"/>
  <c r="HC728" i="1" s="1"/>
  <c r="AC729" i="1"/>
  <c r="AD729" i="1"/>
  <c r="AE729" i="1"/>
  <c r="AF729" i="1"/>
  <c r="AG729" i="1"/>
  <c r="AH729" i="1"/>
  <c r="AI729" i="1"/>
  <c r="CW729" i="1" s="1"/>
  <c r="V729" i="1" s="1"/>
  <c r="AJ729" i="1"/>
  <c r="CU729" i="1"/>
  <c r="T729" i="1" s="1"/>
  <c r="CV729" i="1"/>
  <c r="U729" i="1" s="1"/>
  <c r="CX729" i="1"/>
  <c r="W729" i="1" s="1"/>
  <c r="GL729" i="1"/>
  <c r="GN729" i="1"/>
  <c r="GO729" i="1"/>
  <c r="GV729" i="1"/>
  <c r="HC729" i="1" s="1"/>
  <c r="GX729" i="1" s="1"/>
  <c r="I730" i="1"/>
  <c r="K730" i="1"/>
  <c r="W730" i="1"/>
  <c r="AC730" i="1"/>
  <c r="AE730" i="1"/>
  <c r="AF730" i="1"/>
  <c r="AG730" i="1"/>
  <c r="CU730" i="1" s="1"/>
  <c r="T730" i="1" s="1"/>
  <c r="AH730" i="1"/>
  <c r="AI730" i="1"/>
  <c r="CW730" i="1" s="1"/>
  <c r="V730" i="1" s="1"/>
  <c r="AJ730" i="1"/>
  <c r="CX730" i="1" s="1"/>
  <c r="CV730" i="1"/>
  <c r="U730" i="1" s="1"/>
  <c r="GL730" i="1"/>
  <c r="GN730" i="1"/>
  <c r="CB734" i="1" s="1"/>
  <c r="GO730" i="1"/>
  <c r="GV730" i="1"/>
  <c r="HC730" i="1" s="1"/>
  <c r="GX730" i="1" s="1"/>
  <c r="C731" i="1"/>
  <c r="D731" i="1"/>
  <c r="I731" i="1"/>
  <c r="K731" i="1"/>
  <c r="AC731" i="1"/>
  <c r="AE731" i="1"/>
  <c r="AF731" i="1"/>
  <c r="AG731" i="1"/>
  <c r="CU731" i="1" s="1"/>
  <c r="T731" i="1" s="1"/>
  <c r="AH731" i="1"/>
  <c r="CV731" i="1" s="1"/>
  <c r="U731" i="1" s="1"/>
  <c r="K668" i="7" s="1"/>
  <c r="AI731" i="1"/>
  <c r="CW731" i="1" s="1"/>
  <c r="V731" i="1" s="1"/>
  <c r="AJ731" i="1"/>
  <c r="CX731" i="1"/>
  <c r="W731" i="1" s="1"/>
  <c r="GL731" i="1"/>
  <c r="GN731" i="1"/>
  <c r="GO731" i="1"/>
  <c r="GV731" i="1"/>
  <c r="HC731" i="1" s="1"/>
  <c r="GX731" i="1" s="1"/>
  <c r="C732" i="1"/>
  <c r="D732" i="1"/>
  <c r="I732" i="1"/>
  <c r="K732" i="1"/>
  <c r="AC732" i="1"/>
  <c r="AE732" i="1"/>
  <c r="AF732" i="1"/>
  <c r="AG732" i="1"/>
  <c r="CU732" i="1" s="1"/>
  <c r="T732" i="1" s="1"/>
  <c r="AH732" i="1"/>
  <c r="CV732" i="1" s="1"/>
  <c r="U732" i="1" s="1"/>
  <c r="K678" i="7" s="1"/>
  <c r="AI732" i="1"/>
  <c r="CW732" i="1" s="1"/>
  <c r="V732" i="1" s="1"/>
  <c r="AJ732" i="1"/>
  <c r="CX732" i="1" s="1"/>
  <c r="W732" i="1" s="1"/>
  <c r="GL732" i="1"/>
  <c r="GN732" i="1"/>
  <c r="GO732" i="1"/>
  <c r="GV732" i="1"/>
  <c r="HC732" i="1"/>
  <c r="GX732" i="1" s="1"/>
  <c r="B734" i="1"/>
  <c r="B724" i="1" s="1"/>
  <c r="C734" i="1"/>
  <c r="C724" i="1" s="1"/>
  <c r="D734" i="1"/>
  <c r="D724" i="1" s="1"/>
  <c r="F734" i="1"/>
  <c r="F724" i="1" s="1"/>
  <c r="G734" i="1"/>
  <c r="BX734" i="1"/>
  <c r="BX724" i="1" s="1"/>
  <c r="BY734" i="1"/>
  <c r="CK734" i="1"/>
  <c r="CL734" i="1"/>
  <c r="CL724" i="1" s="1"/>
  <c r="CM734" i="1"/>
  <c r="CM724" i="1" s="1"/>
  <c r="D764" i="1"/>
  <c r="B766" i="1"/>
  <c r="E766" i="1"/>
  <c r="Z766" i="1"/>
  <c r="AA766" i="1"/>
  <c r="AM766" i="1"/>
  <c r="AN766" i="1"/>
  <c r="BE766" i="1"/>
  <c r="BF766" i="1"/>
  <c r="BG766" i="1"/>
  <c r="BH766" i="1"/>
  <c r="BI766" i="1"/>
  <c r="BJ766" i="1"/>
  <c r="BK766" i="1"/>
  <c r="BL766" i="1"/>
  <c r="BM766" i="1"/>
  <c r="BN766" i="1"/>
  <c r="BO766" i="1"/>
  <c r="BP766" i="1"/>
  <c r="BQ766" i="1"/>
  <c r="BR766" i="1"/>
  <c r="BS766" i="1"/>
  <c r="BT766" i="1"/>
  <c r="BU766" i="1"/>
  <c r="BV766" i="1"/>
  <c r="BW766" i="1"/>
  <c r="CN766" i="1"/>
  <c r="CO766" i="1"/>
  <c r="CP766" i="1"/>
  <c r="CQ766" i="1"/>
  <c r="CR766" i="1"/>
  <c r="CS766" i="1"/>
  <c r="CT766" i="1"/>
  <c r="CU766" i="1"/>
  <c r="CV766" i="1"/>
  <c r="CW766" i="1"/>
  <c r="CX766" i="1"/>
  <c r="CY766" i="1"/>
  <c r="CZ766" i="1"/>
  <c r="DA766" i="1"/>
  <c r="DB766" i="1"/>
  <c r="DC766" i="1"/>
  <c r="DD766" i="1"/>
  <c r="DE766" i="1"/>
  <c r="DF766" i="1"/>
  <c r="DG766" i="1"/>
  <c r="DH766" i="1"/>
  <c r="DI766" i="1"/>
  <c r="DJ766" i="1"/>
  <c r="DK766" i="1"/>
  <c r="DL766" i="1"/>
  <c r="DM766" i="1"/>
  <c r="DN766" i="1"/>
  <c r="DO766" i="1"/>
  <c r="DP766" i="1"/>
  <c r="DQ766" i="1"/>
  <c r="DR766" i="1"/>
  <c r="DS766" i="1"/>
  <c r="DT766" i="1"/>
  <c r="DU766" i="1"/>
  <c r="DV766" i="1"/>
  <c r="DW766" i="1"/>
  <c r="DX766" i="1"/>
  <c r="DY766" i="1"/>
  <c r="DZ766" i="1"/>
  <c r="EA766" i="1"/>
  <c r="EB766" i="1"/>
  <c r="EC766" i="1"/>
  <c r="ED766" i="1"/>
  <c r="EE766" i="1"/>
  <c r="EF766" i="1"/>
  <c r="EG766" i="1"/>
  <c r="EH766" i="1"/>
  <c r="EI766" i="1"/>
  <c r="EJ766" i="1"/>
  <c r="EK766" i="1"/>
  <c r="EL766" i="1"/>
  <c r="EM766" i="1"/>
  <c r="EN766" i="1"/>
  <c r="EO766" i="1"/>
  <c r="EP766" i="1"/>
  <c r="EQ766" i="1"/>
  <c r="ER766" i="1"/>
  <c r="ES766" i="1"/>
  <c r="ET766" i="1"/>
  <c r="EU766" i="1"/>
  <c r="EV766" i="1"/>
  <c r="EW766" i="1"/>
  <c r="EX766" i="1"/>
  <c r="EY766" i="1"/>
  <c r="EZ766" i="1"/>
  <c r="FA766" i="1"/>
  <c r="FB766" i="1"/>
  <c r="FC766" i="1"/>
  <c r="FD766" i="1"/>
  <c r="FE766" i="1"/>
  <c r="FF766" i="1"/>
  <c r="FG766" i="1"/>
  <c r="FH766" i="1"/>
  <c r="FI766" i="1"/>
  <c r="FJ766" i="1"/>
  <c r="FK766" i="1"/>
  <c r="FL766" i="1"/>
  <c r="FM766" i="1"/>
  <c r="FN766" i="1"/>
  <c r="FO766" i="1"/>
  <c r="FP766" i="1"/>
  <c r="FQ766" i="1"/>
  <c r="FR766" i="1"/>
  <c r="FS766" i="1"/>
  <c r="FT766" i="1"/>
  <c r="FU766" i="1"/>
  <c r="FV766" i="1"/>
  <c r="FW766" i="1"/>
  <c r="FX766" i="1"/>
  <c r="FY766" i="1"/>
  <c r="FZ766" i="1"/>
  <c r="GA766" i="1"/>
  <c r="GB766" i="1"/>
  <c r="GC766" i="1"/>
  <c r="GD766" i="1"/>
  <c r="GE766" i="1"/>
  <c r="GF766" i="1"/>
  <c r="GG766" i="1"/>
  <c r="GH766" i="1"/>
  <c r="GI766" i="1"/>
  <c r="GJ766" i="1"/>
  <c r="GK766" i="1"/>
  <c r="GL766" i="1"/>
  <c r="GM766" i="1"/>
  <c r="GN766" i="1"/>
  <c r="GO766" i="1"/>
  <c r="GP766" i="1"/>
  <c r="GQ766" i="1"/>
  <c r="GR766" i="1"/>
  <c r="GS766" i="1"/>
  <c r="GT766" i="1"/>
  <c r="GU766" i="1"/>
  <c r="GV766" i="1"/>
  <c r="GW766" i="1"/>
  <c r="GX766" i="1"/>
  <c r="C768" i="1"/>
  <c r="D768" i="1"/>
  <c r="I768" i="1"/>
  <c r="K768" i="1"/>
  <c r="AC768" i="1"/>
  <c r="AE768" i="1"/>
  <c r="AF768" i="1"/>
  <c r="AG768" i="1"/>
  <c r="CU768" i="1" s="1"/>
  <c r="AH768" i="1"/>
  <c r="CV768" i="1" s="1"/>
  <c r="U768" i="1" s="1"/>
  <c r="K690" i="7" s="1"/>
  <c r="AI768" i="1"/>
  <c r="CW768" i="1" s="1"/>
  <c r="V768" i="1" s="1"/>
  <c r="AJ768" i="1"/>
  <c r="CX768" i="1" s="1"/>
  <c r="CQ768" i="1"/>
  <c r="P768" i="1" s="1"/>
  <c r="GL768" i="1"/>
  <c r="GN768" i="1"/>
  <c r="GO768" i="1"/>
  <c r="GV768" i="1"/>
  <c r="HC768" i="1" s="1"/>
  <c r="GX768" i="1" s="1"/>
  <c r="C769" i="1"/>
  <c r="D769" i="1"/>
  <c r="I769" i="1"/>
  <c r="K769" i="1"/>
  <c r="AC769" i="1"/>
  <c r="AE769" i="1"/>
  <c r="AF769" i="1"/>
  <c r="AG769" i="1"/>
  <c r="CU769" i="1" s="1"/>
  <c r="AH769" i="1"/>
  <c r="CV769" i="1" s="1"/>
  <c r="AI769" i="1"/>
  <c r="CW769" i="1" s="1"/>
  <c r="AJ769" i="1"/>
  <c r="CX769" i="1" s="1"/>
  <c r="CQ769" i="1"/>
  <c r="GL769" i="1"/>
  <c r="GN769" i="1"/>
  <c r="GO769" i="1"/>
  <c r="GV769" i="1"/>
  <c r="HC769" i="1"/>
  <c r="C770" i="1"/>
  <c r="D770" i="1"/>
  <c r="I770" i="1"/>
  <c r="K770" i="1"/>
  <c r="V770" i="1"/>
  <c r="AC770" i="1"/>
  <c r="AE770" i="1"/>
  <c r="AF770" i="1"/>
  <c r="AG770" i="1"/>
  <c r="AH770" i="1"/>
  <c r="AI770" i="1"/>
  <c r="CW770" i="1" s="1"/>
  <c r="AJ770" i="1"/>
  <c r="CX770" i="1" s="1"/>
  <c r="CQ770" i="1"/>
  <c r="CU770" i="1"/>
  <c r="CV770" i="1"/>
  <c r="U770" i="1" s="1"/>
  <c r="K711" i="7" s="1"/>
  <c r="GL770" i="1"/>
  <c r="GN770" i="1"/>
  <c r="GO770" i="1"/>
  <c r="GV770" i="1"/>
  <c r="HC770" i="1"/>
  <c r="GX770" i="1" s="1"/>
  <c r="AC771" i="1"/>
  <c r="AE771" i="1"/>
  <c r="AF771" i="1"/>
  <c r="AG771" i="1"/>
  <c r="AH771" i="1"/>
  <c r="AI771" i="1"/>
  <c r="AJ771" i="1"/>
  <c r="CX771" i="1" s="1"/>
  <c r="W771" i="1" s="1"/>
  <c r="CU771" i="1"/>
  <c r="T771" i="1" s="1"/>
  <c r="CV771" i="1"/>
  <c r="U771" i="1" s="1"/>
  <c r="CW771" i="1"/>
  <c r="V771" i="1" s="1"/>
  <c r="GL771" i="1"/>
  <c r="GN771" i="1"/>
  <c r="GO771" i="1"/>
  <c r="GV771" i="1"/>
  <c r="HC771" i="1"/>
  <c r="GX771" i="1" s="1"/>
  <c r="I772" i="1"/>
  <c r="K772" i="1"/>
  <c r="T772" i="1"/>
  <c r="AC772" i="1"/>
  <c r="AD772" i="1"/>
  <c r="AE772" i="1"/>
  <c r="CS772" i="1" s="1"/>
  <c r="AF772" i="1"/>
  <c r="AG772" i="1"/>
  <c r="AH772" i="1"/>
  <c r="CV772" i="1" s="1"/>
  <c r="AI772" i="1"/>
  <c r="AJ772" i="1"/>
  <c r="CT772" i="1"/>
  <c r="S772" i="1" s="1"/>
  <c r="CU772" i="1"/>
  <c r="CW772" i="1"/>
  <c r="V772" i="1" s="1"/>
  <c r="CX772" i="1"/>
  <c r="W772" i="1" s="1"/>
  <c r="GL772" i="1"/>
  <c r="GN772" i="1"/>
  <c r="GO772" i="1"/>
  <c r="GV772" i="1"/>
  <c r="HC772" i="1" s="1"/>
  <c r="C773" i="1"/>
  <c r="D773" i="1"/>
  <c r="I773" i="1"/>
  <c r="K773" i="1"/>
  <c r="W773" i="1"/>
  <c r="AC773" i="1"/>
  <c r="CQ773" i="1" s="1"/>
  <c r="P773" i="1" s="1"/>
  <c r="AD773" i="1"/>
  <c r="AE773" i="1"/>
  <c r="U718" i="7" s="1"/>
  <c r="AF773" i="1"/>
  <c r="AG773" i="1"/>
  <c r="AH773" i="1"/>
  <c r="CV773" i="1" s="1"/>
  <c r="U773" i="1" s="1"/>
  <c r="K726" i="7" s="1"/>
  <c r="AI773" i="1"/>
  <c r="AJ773" i="1"/>
  <c r="CR773" i="1"/>
  <c r="Q773" i="1" s="1"/>
  <c r="J721" i="7" s="1"/>
  <c r="CS773" i="1"/>
  <c r="CT773" i="1"/>
  <c r="S773" i="1" s="1"/>
  <c r="CU773" i="1"/>
  <c r="T773" i="1" s="1"/>
  <c r="CW773" i="1"/>
  <c r="V773" i="1" s="1"/>
  <c r="CX773" i="1"/>
  <c r="GL773" i="1"/>
  <c r="GN773" i="1"/>
  <c r="GO773" i="1"/>
  <c r="GV773" i="1"/>
  <c r="HC773" i="1" s="1"/>
  <c r="GX773" i="1" s="1"/>
  <c r="C774" i="1"/>
  <c r="D774" i="1"/>
  <c r="I774" i="1"/>
  <c r="K774" i="1"/>
  <c r="S774" i="1"/>
  <c r="AC774" i="1"/>
  <c r="AD774" i="1"/>
  <c r="AE774" i="1"/>
  <c r="AF774" i="1"/>
  <c r="AG774" i="1"/>
  <c r="CU774" i="1" s="1"/>
  <c r="AH774" i="1"/>
  <c r="CV774" i="1" s="1"/>
  <c r="AI774" i="1"/>
  <c r="AJ774" i="1"/>
  <c r="CR774" i="1"/>
  <c r="CS774" i="1"/>
  <c r="CT774" i="1"/>
  <c r="CW774" i="1"/>
  <c r="V774" i="1" s="1"/>
  <c r="CX774" i="1"/>
  <c r="W774" i="1" s="1"/>
  <c r="CY774" i="1"/>
  <c r="X774" i="1" s="1"/>
  <c r="R728" i="7" s="1"/>
  <c r="J733" i="7" s="1"/>
  <c r="GL774" i="1"/>
  <c r="GN774" i="1"/>
  <c r="GO774" i="1"/>
  <c r="GV774" i="1"/>
  <c r="HC774" i="1" s="1"/>
  <c r="C775" i="1"/>
  <c r="D775" i="1"/>
  <c r="I775" i="1"/>
  <c r="K775" i="1"/>
  <c r="W775" i="1"/>
  <c r="AC775" i="1"/>
  <c r="AD775" i="1"/>
  <c r="AE775" i="1"/>
  <c r="AF775" i="1"/>
  <c r="AG775" i="1"/>
  <c r="CU775" i="1" s="1"/>
  <c r="AH775" i="1"/>
  <c r="CV775" i="1" s="1"/>
  <c r="AI775" i="1"/>
  <c r="AJ775" i="1"/>
  <c r="CT775" i="1"/>
  <c r="S775" i="1" s="1"/>
  <c r="J740" i="7" s="1"/>
  <c r="CW775" i="1"/>
  <c r="V775" i="1" s="1"/>
  <c r="CX775" i="1"/>
  <c r="GL775" i="1"/>
  <c r="GN775" i="1"/>
  <c r="GO775" i="1"/>
  <c r="GV775" i="1"/>
  <c r="HC775" i="1" s="1"/>
  <c r="B777" i="1"/>
  <c r="C777" i="1"/>
  <c r="C766" i="1" s="1"/>
  <c r="D777" i="1"/>
  <c r="D766" i="1" s="1"/>
  <c r="F777" i="1"/>
  <c r="F766" i="1" s="1"/>
  <c r="G777" i="1"/>
  <c r="BC777" i="1"/>
  <c r="BX777" i="1"/>
  <c r="BX766" i="1" s="1"/>
  <c r="BY777" i="1"/>
  <c r="CK777" i="1"/>
  <c r="CL777" i="1"/>
  <c r="CL766" i="1" s="1"/>
  <c r="CM777" i="1"/>
  <c r="CM766" i="1" s="1"/>
  <c r="D807" i="1"/>
  <c r="E809" i="1"/>
  <c r="Z809" i="1"/>
  <c r="AA809" i="1"/>
  <c r="AM809" i="1"/>
  <c r="AN809" i="1"/>
  <c r="BE809" i="1"/>
  <c r="BF809" i="1"/>
  <c r="BG809" i="1"/>
  <c r="BH809" i="1"/>
  <c r="BI809" i="1"/>
  <c r="BJ809" i="1"/>
  <c r="BK809" i="1"/>
  <c r="BL809" i="1"/>
  <c r="BM809" i="1"/>
  <c r="BN809" i="1"/>
  <c r="BO809" i="1"/>
  <c r="BP809" i="1"/>
  <c r="BQ809" i="1"/>
  <c r="BR809" i="1"/>
  <c r="BS809" i="1"/>
  <c r="BT809" i="1"/>
  <c r="BU809" i="1"/>
  <c r="BV809" i="1"/>
  <c r="BW809" i="1"/>
  <c r="CL809" i="1"/>
  <c r="CN809" i="1"/>
  <c r="CO809" i="1"/>
  <c r="CP809" i="1"/>
  <c r="CQ809" i="1"/>
  <c r="CR809" i="1"/>
  <c r="CS809" i="1"/>
  <c r="CT809" i="1"/>
  <c r="CU809" i="1"/>
  <c r="CV809" i="1"/>
  <c r="CW809" i="1"/>
  <c r="CX809" i="1"/>
  <c r="CY809" i="1"/>
  <c r="CZ809" i="1"/>
  <c r="DA809" i="1"/>
  <c r="DB809" i="1"/>
  <c r="DC809" i="1"/>
  <c r="DD809" i="1"/>
  <c r="DE809" i="1"/>
  <c r="DF809" i="1"/>
  <c r="DG809" i="1"/>
  <c r="DH809" i="1"/>
  <c r="DI809" i="1"/>
  <c r="DJ809" i="1"/>
  <c r="DK809" i="1"/>
  <c r="DL809" i="1"/>
  <c r="DM809" i="1"/>
  <c r="DN809" i="1"/>
  <c r="DO809" i="1"/>
  <c r="DP809" i="1"/>
  <c r="DQ809" i="1"/>
  <c r="DR809" i="1"/>
  <c r="DS809" i="1"/>
  <c r="DT809" i="1"/>
  <c r="DU809" i="1"/>
  <c r="DV809" i="1"/>
  <c r="DW809" i="1"/>
  <c r="DX809" i="1"/>
  <c r="DY809" i="1"/>
  <c r="DZ809" i="1"/>
  <c r="EA809" i="1"/>
  <c r="EB809" i="1"/>
  <c r="EC809" i="1"/>
  <c r="ED809" i="1"/>
  <c r="EE809" i="1"/>
  <c r="EF809" i="1"/>
  <c r="EG809" i="1"/>
  <c r="EH809" i="1"/>
  <c r="EI809" i="1"/>
  <c r="EJ809" i="1"/>
  <c r="EK809" i="1"/>
  <c r="EL809" i="1"/>
  <c r="EM809" i="1"/>
  <c r="EN809" i="1"/>
  <c r="EO809" i="1"/>
  <c r="EP809" i="1"/>
  <c r="EQ809" i="1"/>
  <c r="ER809" i="1"/>
  <c r="ES809" i="1"/>
  <c r="ET809" i="1"/>
  <c r="EU809" i="1"/>
  <c r="EV809" i="1"/>
  <c r="EW809" i="1"/>
  <c r="EX809" i="1"/>
  <c r="EY809" i="1"/>
  <c r="EZ809" i="1"/>
  <c r="FA809" i="1"/>
  <c r="FB809" i="1"/>
  <c r="FC809" i="1"/>
  <c r="FD809" i="1"/>
  <c r="FE809" i="1"/>
  <c r="FF809" i="1"/>
  <c r="FG809" i="1"/>
  <c r="FH809" i="1"/>
  <c r="FI809" i="1"/>
  <c r="FJ809" i="1"/>
  <c r="FK809" i="1"/>
  <c r="FL809" i="1"/>
  <c r="FM809" i="1"/>
  <c r="FN809" i="1"/>
  <c r="FO809" i="1"/>
  <c r="FP809" i="1"/>
  <c r="FQ809" i="1"/>
  <c r="FR809" i="1"/>
  <c r="FS809" i="1"/>
  <c r="FT809" i="1"/>
  <c r="FU809" i="1"/>
  <c r="FV809" i="1"/>
  <c r="FW809" i="1"/>
  <c r="FX809" i="1"/>
  <c r="FY809" i="1"/>
  <c r="FZ809" i="1"/>
  <c r="GA809" i="1"/>
  <c r="GB809" i="1"/>
  <c r="GC809" i="1"/>
  <c r="GD809" i="1"/>
  <c r="GE809" i="1"/>
  <c r="GF809" i="1"/>
  <c r="GG809" i="1"/>
  <c r="GH809" i="1"/>
  <c r="GI809" i="1"/>
  <c r="GJ809" i="1"/>
  <c r="GK809" i="1"/>
  <c r="GL809" i="1"/>
  <c r="GM809" i="1"/>
  <c r="GN809" i="1"/>
  <c r="GO809" i="1"/>
  <c r="GP809" i="1"/>
  <c r="GQ809" i="1"/>
  <c r="GR809" i="1"/>
  <c r="GS809" i="1"/>
  <c r="GT809" i="1"/>
  <c r="GU809" i="1"/>
  <c r="GV809" i="1"/>
  <c r="GW809" i="1"/>
  <c r="GX809" i="1"/>
  <c r="C811" i="1"/>
  <c r="D811" i="1"/>
  <c r="I811" i="1"/>
  <c r="K811" i="1"/>
  <c r="AC811" i="1"/>
  <c r="AE811" i="1"/>
  <c r="AF811" i="1"/>
  <c r="AG811" i="1"/>
  <c r="CU811" i="1" s="1"/>
  <c r="T811" i="1" s="1"/>
  <c r="AH811" i="1"/>
  <c r="CV811" i="1" s="1"/>
  <c r="U811" i="1" s="1"/>
  <c r="K755" i="7" s="1"/>
  <c r="AI811" i="1"/>
  <c r="CW811" i="1" s="1"/>
  <c r="V811" i="1" s="1"/>
  <c r="AJ811" i="1"/>
  <c r="CX811" i="1"/>
  <c r="W811" i="1" s="1"/>
  <c r="GL811" i="1"/>
  <c r="GN811" i="1"/>
  <c r="GO811" i="1"/>
  <c r="GV811" i="1"/>
  <c r="HC811" i="1" s="1"/>
  <c r="GX811" i="1" s="1"/>
  <c r="C812" i="1"/>
  <c r="D812" i="1"/>
  <c r="I812" i="1"/>
  <c r="K812" i="1"/>
  <c r="AC812" i="1"/>
  <c r="CQ812" i="1" s="1"/>
  <c r="P812" i="1" s="1"/>
  <c r="J762" i="7" s="1"/>
  <c r="AE812" i="1"/>
  <c r="AF812" i="1"/>
  <c r="AG812" i="1"/>
  <c r="CU812" i="1" s="1"/>
  <c r="T812" i="1" s="1"/>
  <c r="AH812" i="1"/>
  <c r="CV812" i="1" s="1"/>
  <c r="U812" i="1" s="1"/>
  <c r="K766" i="7" s="1"/>
  <c r="AI812" i="1"/>
  <c r="CW812" i="1" s="1"/>
  <c r="V812" i="1" s="1"/>
  <c r="AJ812" i="1"/>
  <c r="CX812" i="1" s="1"/>
  <c r="W812" i="1" s="1"/>
  <c r="GL812" i="1"/>
  <c r="GN812" i="1"/>
  <c r="GO812" i="1"/>
  <c r="GV812" i="1"/>
  <c r="HC812" i="1" s="1"/>
  <c r="GX812" i="1" s="1"/>
  <c r="C813" i="1"/>
  <c r="D813" i="1"/>
  <c r="I813" i="1"/>
  <c r="K813" i="1"/>
  <c r="AC813" i="1"/>
  <c r="CQ813" i="1" s="1"/>
  <c r="AE813" i="1"/>
  <c r="AF813" i="1"/>
  <c r="AG813" i="1"/>
  <c r="CU813" i="1" s="1"/>
  <c r="T813" i="1" s="1"/>
  <c r="AH813" i="1"/>
  <c r="CV813" i="1" s="1"/>
  <c r="U813" i="1" s="1"/>
  <c r="K776" i="7" s="1"/>
  <c r="AI813" i="1"/>
  <c r="CW813" i="1" s="1"/>
  <c r="V813" i="1" s="1"/>
  <c r="AJ813" i="1"/>
  <c r="CX813" i="1" s="1"/>
  <c r="W813" i="1" s="1"/>
  <c r="CR813" i="1"/>
  <c r="Q813" i="1" s="1"/>
  <c r="J771" i="7" s="1"/>
  <c r="CS813" i="1"/>
  <c r="V768" i="7" s="1"/>
  <c r="J775" i="7" s="1"/>
  <c r="GL813" i="1"/>
  <c r="GN813" i="1"/>
  <c r="GO813" i="1"/>
  <c r="GV813" i="1"/>
  <c r="HC813" i="1" s="1"/>
  <c r="GX813" i="1" s="1"/>
  <c r="AC814" i="1"/>
  <c r="AE814" i="1"/>
  <c r="AF814" i="1"/>
  <c r="AG814" i="1"/>
  <c r="CU814" i="1" s="1"/>
  <c r="T814" i="1" s="1"/>
  <c r="AH814" i="1"/>
  <c r="AI814" i="1"/>
  <c r="AJ814" i="1"/>
  <c r="CX814" i="1" s="1"/>
  <c r="W814" i="1" s="1"/>
  <c r="CR814" i="1"/>
  <c r="Q814" i="1" s="1"/>
  <c r="CS814" i="1"/>
  <c r="CT814" i="1"/>
  <c r="S814" i="1" s="1"/>
  <c r="CV814" i="1"/>
  <c r="U814" i="1" s="1"/>
  <c r="CW814" i="1"/>
  <c r="V814" i="1" s="1"/>
  <c r="GL814" i="1"/>
  <c r="GN814" i="1"/>
  <c r="GO814" i="1"/>
  <c r="GV814" i="1"/>
  <c r="HC814" i="1" s="1"/>
  <c r="GX814" i="1" s="1"/>
  <c r="I815" i="1"/>
  <c r="K815" i="1"/>
  <c r="AC815" i="1"/>
  <c r="AE815" i="1"/>
  <c r="AF815" i="1"/>
  <c r="AG815" i="1"/>
  <c r="AH815" i="1"/>
  <c r="AI815" i="1"/>
  <c r="CW815" i="1" s="1"/>
  <c r="AJ815" i="1"/>
  <c r="CQ815" i="1"/>
  <c r="P815" i="1" s="1"/>
  <c r="J780" i="7" s="1"/>
  <c r="I782" i="7" s="1"/>
  <c r="CT815" i="1"/>
  <c r="S815" i="1" s="1"/>
  <c r="CU815" i="1"/>
  <c r="CV815" i="1"/>
  <c r="CX815" i="1"/>
  <c r="GL815" i="1"/>
  <c r="GN815" i="1"/>
  <c r="GO815" i="1"/>
  <c r="GV815" i="1"/>
  <c r="HC815" i="1" s="1"/>
  <c r="C816" i="1"/>
  <c r="D816" i="1"/>
  <c r="I816" i="1"/>
  <c r="K816" i="1"/>
  <c r="AC816" i="1"/>
  <c r="CQ816" i="1" s="1"/>
  <c r="AE816" i="1"/>
  <c r="AF816" i="1"/>
  <c r="AG816" i="1"/>
  <c r="AH816" i="1"/>
  <c r="AI816" i="1"/>
  <c r="CW816" i="1" s="1"/>
  <c r="AJ816" i="1"/>
  <c r="CT816" i="1"/>
  <c r="CU816" i="1"/>
  <c r="CV816" i="1"/>
  <c r="CX816" i="1"/>
  <c r="GL816" i="1"/>
  <c r="GN816" i="1"/>
  <c r="GO816" i="1"/>
  <c r="GV816" i="1"/>
  <c r="HC816" i="1" s="1"/>
  <c r="C817" i="1"/>
  <c r="D817" i="1"/>
  <c r="I817" i="1"/>
  <c r="K817" i="1"/>
  <c r="AC817" i="1"/>
  <c r="CQ817" i="1" s="1"/>
  <c r="P817" i="1" s="1"/>
  <c r="AE817" i="1"/>
  <c r="U793" i="7" s="1"/>
  <c r="AF817" i="1"/>
  <c r="AG817" i="1"/>
  <c r="AH817" i="1"/>
  <c r="AI817" i="1"/>
  <c r="CW817" i="1" s="1"/>
  <c r="AJ817" i="1"/>
  <c r="CU817" i="1"/>
  <c r="T817" i="1" s="1"/>
  <c r="CV817" i="1"/>
  <c r="U817" i="1" s="1"/>
  <c r="K801" i="7" s="1"/>
  <c r="CX817" i="1"/>
  <c r="GL817" i="1"/>
  <c r="GN817" i="1"/>
  <c r="GO817" i="1"/>
  <c r="GV817" i="1"/>
  <c r="HC817" i="1" s="1"/>
  <c r="C818" i="1"/>
  <c r="D818" i="1"/>
  <c r="I818" i="1"/>
  <c r="K818" i="1"/>
  <c r="AC818" i="1"/>
  <c r="CQ818" i="1" s="1"/>
  <c r="P818" i="1" s="1"/>
  <c r="AE818" i="1"/>
  <c r="U803" i="7" s="1"/>
  <c r="AF818" i="1"/>
  <c r="AG818" i="1"/>
  <c r="CU818" i="1" s="1"/>
  <c r="T818" i="1" s="1"/>
  <c r="AH818" i="1"/>
  <c r="CV818" i="1" s="1"/>
  <c r="U818" i="1" s="1"/>
  <c r="K808" i="7" s="1"/>
  <c r="AI818" i="1"/>
  <c r="CW818" i="1" s="1"/>
  <c r="V818" i="1" s="1"/>
  <c r="AJ818" i="1"/>
  <c r="CX818" i="1"/>
  <c r="GL818" i="1"/>
  <c r="GN818" i="1"/>
  <c r="GO818" i="1"/>
  <c r="GV818" i="1"/>
  <c r="HC818" i="1" s="1"/>
  <c r="GX818" i="1" s="1"/>
  <c r="C819" i="1"/>
  <c r="D819" i="1"/>
  <c r="I819" i="1"/>
  <c r="K819" i="1"/>
  <c r="AC819" i="1"/>
  <c r="CQ819" i="1" s="1"/>
  <c r="P819" i="1" s="1"/>
  <c r="J815" i="7" s="1"/>
  <c r="AE819" i="1"/>
  <c r="U810" i="7" s="1"/>
  <c r="AF819" i="1"/>
  <c r="AG819" i="1"/>
  <c r="CU819" i="1" s="1"/>
  <c r="T819" i="1" s="1"/>
  <c r="AH819" i="1"/>
  <c r="CV819" i="1" s="1"/>
  <c r="U819" i="1" s="1"/>
  <c r="K819" i="7" s="1"/>
  <c r="AI819" i="1"/>
  <c r="CW819" i="1" s="1"/>
  <c r="AJ819" i="1"/>
  <c r="CX819" i="1"/>
  <c r="GL819" i="1"/>
  <c r="GN819" i="1"/>
  <c r="GO819" i="1"/>
  <c r="GV819" i="1"/>
  <c r="HC819" i="1" s="1"/>
  <c r="C820" i="1"/>
  <c r="D820" i="1"/>
  <c r="I820" i="1"/>
  <c r="K820" i="1"/>
  <c r="AC820" i="1"/>
  <c r="CQ820" i="1" s="1"/>
  <c r="P820" i="1" s="1"/>
  <c r="J826" i="7" s="1"/>
  <c r="AE820" i="1"/>
  <c r="U821" i="7" s="1"/>
  <c r="AF820" i="1"/>
  <c r="AG820" i="1"/>
  <c r="CU820" i="1" s="1"/>
  <c r="T820" i="1" s="1"/>
  <c r="AH820" i="1"/>
  <c r="CV820" i="1" s="1"/>
  <c r="U820" i="1" s="1"/>
  <c r="K830" i="7" s="1"/>
  <c r="AI820" i="1"/>
  <c r="CW820" i="1" s="1"/>
  <c r="V820" i="1" s="1"/>
  <c r="AJ820" i="1"/>
  <c r="CX820" i="1"/>
  <c r="GL820" i="1"/>
  <c r="GN820" i="1"/>
  <c r="GO820" i="1"/>
  <c r="GV820" i="1"/>
  <c r="HC820" i="1" s="1"/>
  <c r="GX820" i="1" s="1"/>
  <c r="AC821" i="1"/>
  <c r="AE821" i="1"/>
  <c r="AF821" i="1"/>
  <c r="AG821" i="1"/>
  <c r="CU821" i="1" s="1"/>
  <c r="T821" i="1" s="1"/>
  <c r="AH821" i="1"/>
  <c r="CV821" i="1" s="1"/>
  <c r="U821" i="1" s="1"/>
  <c r="AI821" i="1"/>
  <c r="CW821" i="1" s="1"/>
  <c r="V821" i="1" s="1"/>
  <c r="AJ821" i="1"/>
  <c r="CX821" i="1" s="1"/>
  <c r="W821" i="1" s="1"/>
  <c r="CQ821" i="1"/>
  <c r="P821" i="1" s="1"/>
  <c r="J832" i="7" s="1"/>
  <c r="I833" i="7" s="1"/>
  <c r="CT821" i="1"/>
  <c r="S821" i="1" s="1"/>
  <c r="GL821" i="1"/>
  <c r="GN821" i="1"/>
  <c r="GO821" i="1"/>
  <c r="GV821" i="1"/>
  <c r="HC821" i="1" s="1"/>
  <c r="GX821" i="1" s="1"/>
  <c r="C822" i="1"/>
  <c r="D822" i="1"/>
  <c r="I822" i="1"/>
  <c r="K822" i="1"/>
  <c r="AC822" i="1"/>
  <c r="AE822" i="1"/>
  <c r="AF822" i="1"/>
  <c r="AG822" i="1"/>
  <c r="CU822" i="1" s="1"/>
  <c r="T822" i="1" s="1"/>
  <c r="AH822" i="1"/>
  <c r="CV822" i="1" s="1"/>
  <c r="U822" i="1" s="1"/>
  <c r="K839" i="7" s="1"/>
  <c r="AI822" i="1"/>
  <c r="CW822" i="1" s="1"/>
  <c r="V822" i="1" s="1"/>
  <c r="AJ822" i="1"/>
  <c r="CX822" i="1" s="1"/>
  <c r="CQ822" i="1"/>
  <c r="CT822" i="1"/>
  <c r="GL822" i="1"/>
  <c r="GN822" i="1"/>
  <c r="GO822" i="1"/>
  <c r="GV822" i="1"/>
  <c r="HC822" i="1" s="1"/>
  <c r="GX822" i="1" s="1"/>
  <c r="B824" i="1"/>
  <c r="B809" i="1" s="1"/>
  <c r="C824" i="1"/>
  <c r="C809" i="1" s="1"/>
  <c r="D824" i="1"/>
  <c r="D809" i="1" s="1"/>
  <c r="F824" i="1"/>
  <c r="F809" i="1" s="1"/>
  <c r="G824" i="1"/>
  <c r="BX824" i="1"/>
  <c r="BX809" i="1" s="1"/>
  <c r="BY824" i="1"/>
  <c r="BY809" i="1" s="1"/>
  <c r="CK824" i="1"/>
  <c r="CK809" i="1" s="1"/>
  <c r="CL824" i="1"/>
  <c r="BC824" i="1" s="1"/>
  <c r="CM824" i="1"/>
  <c r="D854" i="1"/>
  <c r="E856" i="1"/>
  <c r="Z856" i="1"/>
  <c r="AA856" i="1"/>
  <c r="AM856" i="1"/>
  <c r="AN856" i="1"/>
  <c r="BE856" i="1"/>
  <c r="BF856" i="1"/>
  <c r="BG856" i="1"/>
  <c r="BH856" i="1"/>
  <c r="BI856" i="1"/>
  <c r="BJ856" i="1"/>
  <c r="BK856" i="1"/>
  <c r="BL856" i="1"/>
  <c r="BM856" i="1"/>
  <c r="BN856" i="1"/>
  <c r="BO856" i="1"/>
  <c r="BP856" i="1"/>
  <c r="BQ856" i="1"/>
  <c r="BR856" i="1"/>
  <c r="BS856" i="1"/>
  <c r="BT856" i="1"/>
  <c r="BU856" i="1"/>
  <c r="BV856" i="1"/>
  <c r="BW856" i="1"/>
  <c r="CM856" i="1"/>
  <c r="CN856" i="1"/>
  <c r="CO856" i="1"/>
  <c r="CP856" i="1"/>
  <c r="CQ856" i="1"/>
  <c r="CR856" i="1"/>
  <c r="CS856" i="1"/>
  <c r="CT856" i="1"/>
  <c r="CU856" i="1"/>
  <c r="CV856" i="1"/>
  <c r="CW856" i="1"/>
  <c r="CX856" i="1"/>
  <c r="CY856" i="1"/>
  <c r="CZ856" i="1"/>
  <c r="DA856" i="1"/>
  <c r="DB856" i="1"/>
  <c r="DC856" i="1"/>
  <c r="DD856" i="1"/>
  <c r="DE856" i="1"/>
  <c r="DF856" i="1"/>
  <c r="DG856" i="1"/>
  <c r="DH856" i="1"/>
  <c r="DI856" i="1"/>
  <c r="DJ856" i="1"/>
  <c r="DK856" i="1"/>
  <c r="DL856" i="1"/>
  <c r="DM856" i="1"/>
  <c r="DN856" i="1"/>
  <c r="DO856" i="1"/>
  <c r="DP856" i="1"/>
  <c r="DQ856" i="1"/>
  <c r="DR856" i="1"/>
  <c r="DS856" i="1"/>
  <c r="DT856" i="1"/>
  <c r="DU856" i="1"/>
  <c r="DV856" i="1"/>
  <c r="DW856" i="1"/>
  <c r="DX856" i="1"/>
  <c r="DY856" i="1"/>
  <c r="DZ856" i="1"/>
  <c r="EA856" i="1"/>
  <c r="EB856" i="1"/>
  <c r="EC856" i="1"/>
  <c r="ED856" i="1"/>
  <c r="EE856" i="1"/>
  <c r="EF856" i="1"/>
  <c r="EG856" i="1"/>
  <c r="EH856" i="1"/>
  <c r="EI856" i="1"/>
  <c r="EJ856" i="1"/>
  <c r="EK856" i="1"/>
  <c r="EL856" i="1"/>
  <c r="EM856" i="1"/>
  <c r="EN856" i="1"/>
  <c r="EO856" i="1"/>
  <c r="EP856" i="1"/>
  <c r="EQ856" i="1"/>
  <c r="ER856" i="1"/>
  <c r="ES856" i="1"/>
  <c r="ET856" i="1"/>
  <c r="EU856" i="1"/>
  <c r="EV856" i="1"/>
  <c r="EW856" i="1"/>
  <c r="EX856" i="1"/>
  <c r="EY856" i="1"/>
  <c r="EZ856" i="1"/>
  <c r="FA856" i="1"/>
  <c r="FB856" i="1"/>
  <c r="FC856" i="1"/>
  <c r="FD856" i="1"/>
  <c r="FE856" i="1"/>
  <c r="FF856" i="1"/>
  <c r="FG856" i="1"/>
  <c r="FH856" i="1"/>
  <c r="FI856" i="1"/>
  <c r="FJ856" i="1"/>
  <c r="FK856" i="1"/>
  <c r="FL856" i="1"/>
  <c r="FM856" i="1"/>
  <c r="FN856" i="1"/>
  <c r="FO856" i="1"/>
  <c r="FP856" i="1"/>
  <c r="FQ856" i="1"/>
  <c r="FR856" i="1"/>
  <c r="FS856" i="1"/>
  <c r="FT856" i="1"/>
  <c r="FU856" i="1"/>
  <c r="FV856" i="1"/>
  <c r="FW856" i="1"/>
  <c r="FX856" i="1"/>
  <c r="FY856" i="1"/>
  <c r="FZ856" i="1"/>
  <c r="GA856" i="1"/>
  <c r="GB856" i="1"/>
  <c r="GC856" i="1"/>
  <c r="GD856" i="1"/>
  <c r="GE856" i="1"/>
  <c r="GF856" i="1"/>
  <c r="GG856" i="1"/>
  <c r="GH856" i="1"/>
  <c r="GI856" i="1"/>
  <c r="GJ856" i="1"/>
  <c r="GK856" i="1"/>
  <c r="GL856" i="1"/>
  <c r="GM856" i="1"/>
  <c r="GN856" i="1"/>
  <c r="GO856" i="1"/>
  <c r="GP856" i="1"/>
  <c r="GQ856" i="1"/>
  <c r="GR856" i="1"/>
  <c r="GS856" i="1"/>
  <c r="GT856" i="1"/>
  <c r="GU856" i="1"/>
  <c r="GV856" i="1"/>
  <c r="GW856" i="1"/>
  <c r="GX856" i="1"/>
  <c r="C858" i="1"/>
  <c r="D858" i="1"/>
  <c r="I858" i="1"/>
  <c r="K858" i="1"/>
  <c r="T858" i="1"/>
  <c r="W858" i="1"/>
  <c r="AC858" i="1"/>
  <c r="CQ858" i="1" s="1"/>
  <c r="P858" i="1" s="1"/>
  <c r="AD858" i="1"/>
  <c r="AE858" i="1"/>
  <c r="AF858" i="1"/>
  <c r="AG858" i="1"/>
  <c r="AH858" i="1"/>
  <c r="CV858" i="1" s="1"/>
  <c r="AI858" i="1"/>
  <c r="AJ858" i="1"/>
  <c r="CX858" i="1" s="1"/>
  <c r="CR858" i="1"/>
  <c r="Q858" i="1" s="1"/>
  <c r="CS858" i="1"/>
  <c r="CT858" i="1"/>
  <c r="S858" i="1" s="1"/>
  <c r="J848" i="7" s="1"/>
  <c r="CU858" i="1"/>
  <c r="CW858" i="1"/>
  <c r="V858" i="1" s="1"/>
  <c r="GL858" i="1"/>
  <c r="GN858" i="1"/>
  <c r="GO858" i="1"/>
  <c r="GV858" i="1"/>
  <c r="HC858" i="1" s="1"/>
  <c r="C859" i="1"/>
  <c r="D859" i="1"/>
  <c r="I859" i="1"/>
  <c r="K859" i="1"/>
  <c r="W859" i="1"/>
  <c r="AC859" i="1"/>
  <c r="CQ859" i="1" s="1"/>
  <c r="P859" i="1" s="1"/>
  <c r="AE859" i="1"/>
  <c r="AF859" i="1"/>
  <c r="AG859" i="1"/>
  <c r="AH859" i="1"/>
  <c r="CV859" i="1" s="1"/>
  <c r="AI859" i="1"/>
  <c r="CW859" i="1" s="1"/>
  <c r="AJ859" i="1"/>
  <c r="CX859" i="1" s="1"/>
  <c r="CR859" i="1"/>
  <c r="Q859" i="1" s="1"/>
  <c r="J856" i="7" s="1"/>
  <c r="CS859" i="1"/>
  <c r="CT859" i="1"/>
  <c r="S859" i="1" s="1"/>
  <c r="J855" i="7" s="1"/>
  <c r="CU859" i="1"/>
  <c r="T859" i="1" s="1"/>
  <c r="GL859" i="1"/>
  <c r="GN859" i="1"/>
  <c r="GO859" i="1"/>
  <c r="GV859" i="1"/>
  <c r="HC859" i="1" s="1"/>
  <c r="GX859" i="1" s="1"/>
  <c r="C860" i="1"/>
  <c r="D860" i="1"/>
  <c r="I860" i="1"/>
  <c r="K860" i="1"/>
  <c r="AC860" i="1"/>
  <c r="AD860" i="1"/>
  <c r="AE860" i="1"/>
  <c r="AF860" i="1"/>
  <c r="AG860" i="1"/>
  <c r="CU860" i="1" s="1"/>
  <c r="AH860" i="1"/>
  <c r="CV860" i="1" s="1"/>
  <c r="U860" i="1" s="1"/>
  <c r="K872" i="7" s="1"/>
  <c r="AI860" i="1"/>
  <c r="AJ860" i="1"/>
  <c r="CX860" i="1" s="1"/>
  <c r="W860" i="1" s="1"/>
  <c r="CR860" i="1"/>
  <c r="CS860" i="1"/>
  <c r="CT860" i="1"/>
  <c r="S860" i="1" s="1"/>
  <c r="J866" i="7" s="1"/>
  <c r="CW860" i="1"/>
  <c r="V860" i="1" s="1"/>
  <c r="GL860" i="1"/>
  <c r="GN860" i="1"/>
  <c r="GO860" i="1"/>
  <c r="GV860" i="1"/>
  <c r="HC860" i="1" s="1"/>
  <c r="AC861" i="1"/>
  <c r="AD861" i="1"/>
  <c r="AE861" i="1"/>
  <c r="AF861" i="1"/>
  <c r="AG861" i="1"/>
  <c r="CU861" i="1" s="1"/>
  <c r="T861" i="1" s="1"/>
  <c r="AH861" i="1"/>
  <c r="CV861" i="1" s="1"/>
  <c r="U861" i="1" s="1"/>
  <c r="AI861" i="1"/>
  <c r="AJ861" i="1"/>
  <c r="CX861" i="1" s="1"/>
  <c r="W861" i="1" s="1"/>
  <c r="CW861" i="1"/>
  <c r="V861" i="1" s="1"/>
  <c r="GL861" i="1"/>
  <c r="GN861" i="1"/>
  <c r="GO861" i="1"/>
  <c r="GV861" i="1"/>
  <c r="HC861" i="1" s="1"/>
  <c r="GX861" i="1" s="1"/>
  <c r="I862" i="1"/>
  <c r="K862" i="1"/>
  <c r="AC862" i="1"/>
  <c r="AE862" i="1"/>
  <c r="AF862" i="1"/>
  <c r="AG862" i="1"/>
  <c r="AH862" i="1"/>
  <c r="CV862" i="1" s="1"/>
  <c r="U862" i="1" s="1"/>
  <c r="AI862" i="1"/>
  <c r="CW862" i="1" s="1"/>
  <c r="AJ862" i="1"/>
  <c r="CX862" i="1" s="1"/>
  <c r="CQ862" i="1"/>
  <c r="P862" i="1" s="1"/>
  <c r="J876" i="7" s="1"/>
  <c r="I878" i="7" s="1"/>
  <c r="CU862" i="1"/>
  <c r="GL862" i="1"/>
  <c r="GN862" i="1"/>
  <c r="GO862" i="1"/>
  <c r="GV862" i="1"/>
  <c r="HC862" i="1"/>
  <c r="C863" i="1"/>
  <c r="D863" i="1"/>
  <c r="I863" i="1"/>
  <c r="K863" i="1"/>
  <c r="AC863" i="1"/>
  <c r="AE863" i="1"/>
  <c r="AF863" i="1"/>
  <c r="AG863" i="1"/>
  <c r="AH863" i="1"/>
  <c r="AI863" i="1"/>
  <c r="CW863" i="1" s="1"/>
  <c r="AJ863" i="1"/>
  <c r="CX863" i="1" s="1"/>
  <c r="CQ863" i="1"/>
  <c r="CS863" i="1"/>
  <c r="CU863" i="1"/>
  <c r="CV863" i="1"/>
  <c r="U863" i="1" s="1"/>
  <c r="K887" i="7" s="1"/>
  <c r="GL863" i="1"/>
  <c r="GN863" i="1"/>
  <c r="GO863" i="1"/>
  <c r="GV863" i="1"/>
  <c r="HC863" i="1"/>
  <c r="C864" i="1"/>
  <c r="D864" i="1"/>
  <c r="I864" i="1"/>
  <c r="K864" i="1"/>
  <c r="V864" i="1"/>
  <c r="AC864" i="1"/>
  <c r="CQ864" i="1" s="1"/>
  <c r="P864" i="1" s="1"/>
  <c r="AE864" i="1"/>
  <c r="AF864" i="1"/>
  <c r="AG864" i="1"/>
  <c r="AH864" i="1"/>
  <c r="AI864" i="1"/>
  <c r="CW864" i="1" s="1"/>
  <c r="AJ864" i="1"/>
  <c r="CX864" i="1" s="1"/>
  <c r="CU864" i="1"/>
  <c r="CV864" i="1"/>
  <c r="GL864" i="1"/>
  <c r="GN864" i="1"/>
  <c r="GO864" i="1"/>
  <c r="GV864" i="1"/>
  <c r="HC864" i="1"/>
  <c r="C865" i="1"/>
  <c r="D865" i="1"/>
  <c r="I865" i="1"/>
  <c r="K865" i="1"/>
  <c r="AC865" i="1"/>
  <c r="CQ865" i="1" s="1"/>
  <c r="P865" i="1" s="1"/>
  <c r="AE865" i="1"/>
  <c r="AF865" i="1"/>
  <c r="AG865" i="1"/>
  <c r="AH865" i="1"/>
  <c r="AI865" i="1"/>
  <c r="AJ865" i="1"/>
  <c r="CX865" i="1" s="1"/>
  <c r="CU865" i="1"/>
  <c r="T865" i="1" s="1"/>
  <c r="CV865" i="1"/>
  <c r="U865" i="1" s="1"/>
  <c r="K904" i="7" s="1"/>
  <c r="CW865" i="1"/>
  <c r="V865" i="1" s="1"/>
  <c r="GL865" i="1"/>
  <c r="GN865" i="1"/>
  <c r="GO865" i="1"/>
  <c r="GV865" i="1"/>
  <c r="HC865" i="1" s="1"/>
  <c r="GX865" i="1" s="1"/>
  <c r="B867" i="1"/>
  <c r="B856" i="1" s="1"/>
  <c r="C867" i="1"/>
  <c r="C856" i="1" s="1"/>
  <c r="D867" i="1"/>
  <c r="D856" i="1" s="1"/>
  <c r="F867" i="1"/>
  <c r="F856" i="1" s="1"/>
  <c r="G867" i="1"/>
  <c r="BX867" i="1"/>
  <c r="BX856" i="1" s="1"/>
  <c r="BY867" i="1"/>
  <c r="BY856" i="1" s="1"/>
  <c r="CK867" i="1"/>
  <c r="CK856" i="1" s="1"/>
  <c r="CL867" i="1"/>
  <c r="CL856" i="1" s="1"/>
  <c r="CM867" i="1"/>
  <c r="BD867" i="1" s="1"/>
  <c r="BD856" i="1" s="1"/>
  <c r="D897" i="1"/>
  <c r="E899" i="1"/>
  <c r="Z899" i="1"/>
  <c r="AA899" i="1"/>
  <c r="AM899" i="1"/>
  <c r="AN899" i="1"/>
  <c r="BE899" i="1"/>
  <c r="BF899" i="1"/>
  <c r="BG899" i="1"/>
  <c r="BH899" i="1"/>
  <c r="BI899" i="1"/>
  <c r="BJ899" i="1"/>
  <c r="BK899" i="1"/>
  <c r="BL899" i="1"/>
  <c r="BM899" i="1"/>
  <c r="BN899" i="1"/>
  <c r="BO899" i="1"/>
  <c r="BP899" i="1"/>
  <c r="BQ899" i="1"/>
  <c r="BR899" i="1"/>
  <c r="BS899" i="1"/>
  <c r="BT899" i="1"/>
  <c r="BU899" i="1"/>
  <c r="BV899" i="1"/>
  <c r="BW899" i="1"/>
  <c r="CN899" i="1"/>
  <c r="CO899" i="1"/>
  <c r="CP899" i="1"/>
  <c r="CQ899" i="1"/>
  <c r="CR899" i="1"/>
  <c r="CS899" i="1"/>
  <c r="CT899" i="1"/>
  <c r="CU899" i="1"/>
  <c r="CV899" i="1"/>
  <c r="CW899" i="1"/>
  <c r="CX899" i="1"/>
  <c r="CY899" i="1"/>
  <c r="CZ899" i="1"/>
  <c r="DA899" i="1"/>
  <c r="DB899" i="1"/>
  <c r="DC899" i="1"/>
  <c r="DD899" i="1"/>
  <c r="DE899" i="1"/>
  <c r="DF899" i="1"/>
  <c r="DG899" i="1"/>
  <c r="DH899" i="1"/>
  <c r="DI899" i="1"/>
  <c r="DJ899" i="1"/>
  <c r="DK899" i="1"/>
  <c r="DL899" i="1"/>
  <c r="DM899" i="1"/>
  <c r="DN899" i="1"/>
  <c r="DO899" i="1"/>
  <c r="DP899" i="1"/>
  <c r="DQ899" i="1"/>
  <c r="DR899" i="1"/>
  <c r="DS899" i="1"/>
  <c r="DT899" i="1"/>
  <c r="DU899" i="1"/>
  <c r="DV899" i="1"/>
  <c r="DW899" i="1"/>
  <c r="DX899" i="1"/>
  <c r="DY899" i="1"/>
  <c r="DZ899" i="1"/>
  <c r="EA899" i="1"/>
  <c r="EB899" i="1"/>
  <c r="EC899" i="1"/>
  <c r="ED899" i="1"/>
  <c r="EE899" i="1"/>
  <c r="EF899" i="1"/>
  <c r="EG899" i="1"/>
  <c r="EH899" i="1"/>
  <c r="EI899" i="1"/>
  <c r="EJ899" i="1"/>
  <c r="EK899" i="1"/>
  <c r="EL899" i="1"/>
  <c r="EM899" i="1"/>
  <c r="EN899" i="1"/>
  <c r="EO899" i="1"/>
  <c r="EP899" i="1"/>
  <c r="EQ899" i="1"/>
  <c r="ER899" i="1"/>
  <c r="ES899" i="1"/>
  <c r="ET899" i="1"/>
  <c r="EU899" i="1"/>
  <c r="EV899" i="1"/>
  <c r="EW899" i="1"/>
  <c r="EX899" i="1"/>
  <c r="EY899" i="1"/>
  <c r="EZ899" i="1"/>
  <c r="FA899" i="1"/>
  <c r="FB899" i="1"/>
  <c r="FC899" i="1"/>
  <c r="FD899" i="1"/>
  <c r="FE899" i="1"/>
  <c r="FF899" i="1"/>
  <c r="FG899" i="1"/>
  <c r="FH899" i="1"/>
  <c r="FI899" i="1"/>
  <c r="FJ899" i="1"/>
  <c r="FK899" i="1"/>
  <c r="FL899" i="1"/>
  <c r="FM899" i="1"/>
  <c r="FN899" i="1"/>
  <c r="FO899" i="1"/>
  <c r="FP899" i="1"/>
  <c r="FQ899" i="1"/>
  <c r="FR899" i="1"/>
  <c r="FS899" i="1"/>
  <c r="FT899" i="1"/>
  <c r="FU899" i="1"/>
  <c r="FV899" i="1"/>
  <c r="FW899" i="1"/>
  <c r="FX899" i="1"/>
  <c r="FY899" i="1"/>
  <c r="FZ899" i="1"/>
  <c r="GA899" i="1"/>
  <c r="GB899" i="1"/>
  <c r="GC899" i="1"/>
  <c r="GD899" i="1"/>
  <c r="GE899" i="1"/>
  <c r="GF899" i="1"/>
  <c r="GG899" i="1"/>
  <c r="GH899" i="1"/>
  <c r="GI899" i="1"/>
  <c r="GJ899" i="1"/>
  <c r="GK899" i="1"/>
  <c r="GL899" i="1"/>
  <c r="GM899" i="1"/>
  <c r="GN899" i="1"/>
  <c r="GO899" i="1"/>
  <c r="GP899" i="1"/>
  <c r="GQ899" i="1"/>
  <c r="GR899" i="1"/>
  <c r="GS899" i="1"/>
  <c r="GT899" i="1"/>
  <c r="GU899" i="1"/>
  <c r="GV899" i="1"/>
  <c r="GW899" i="1"/>
  <c r="GX899" i="1"/>
  <c r="C901" i="1"/>
  <c r="D901" i="1"/>
  <c r="I901" i="1"/>
  <c r="K901" i="1"/>
  <c r="U901" i="1"/>
  <c r="K916" i="7" s="1"/>
  <c r="AC901" i="1"/>
  <c r="AE901" i="1"/>
  <c r="AF901" i="1"/>
  <c r="AG901" i="1"/>
  <c r="CU901" i="1" s="1"/>
  <c r="AH901" i="1"/>
  <c r="CV901" i="1" s="1"/>
  <c r="AI901" i="1"/>
  <c r="CW901" i="1" s="1"/>
  <c r="V901" i="1" s="1"/>
  <c r="AJ901" i="1"/>
  <c r="CT901" i="1"/>
  <c r="S901" i="1" s="1"/>
  <c r="J913" i="7" s="1"/>
  <c r="CX901" i="1"/>
  <c r="W901" i="1" s="1"/>
  <c r="GL901" i="1"/>
  <c r="GN901" i="1"/>
  <c r="GO901" i="1"/>
  <c r="GV901" i="1"/>
  <c r="HC901" i="1" s="1"/>
  <c r="GX901" i="1" s="1"/>
  <c r="C902" i="1"/>
  <c r="D902" i="1"/>
  <c r="I902" i="1"/>
  <c r="K902" i="1"/>
  <c r="AC902" i="1"/>
  <c r="AE902" i="1"/>
  <c r="AF902" i="1"/>
  <c r="AG902" i="1"/>
  <c r="CU902" i="1" s="1"/>
  <c r="AH902" i="1"/>
  <c r="CV902" i="1" s="1"/>
  <c r="U902" i="1" s="1"/>
  <c r="K927" i="7" s="1"/>
  <c r="AI902" i="1"/>
  <c r="CW902" i="1" s="1"/>
  <c r="V902" i="1" s="1"/>
  <c r="AJ902" i="1"/>
  <c r="CT902" i="1"/>
  <c r="S902" i="1" s="1"/>
  <c r="J920" i="7" s="1"/>
  <c r="CX902" i="1"/>
  <c r="W902" i="1" s="1"/>
  <c r="GL902" i="1"/>
  <c r="GN902" i="1"/>
  <c r="GO902" i="1"/>
  <c r="GV902" i="1"/>
  <c r="HC902" i="1" s="1"/>
  <c r="C903" i="1"/>
  <c r="D903" i="1"/>
  <c r="I903" i="1"/>
  <c r="K903" i="1"/>
  <c r="AC903" i="1"/>
  <c r="CQ903" i="1" s="1"/>
  <c r="P903" i="1" s="1"/>
  <c r="AD903" i="1"/>
  <c r="AE903" i="1"/>
  <c r="AF903" i="1"/>
  <c r="AG903" i="1"/>
  <c r="CU903" i="1" s="1"/>
  <c r="T903" i="1" s="1"/>
  <c r="AH903" i="1"/>
  <c r="CV903" i="1" s="1"/>
  <c r="U903" i="1" s="1"/>
  <c r="K937" i="7" s="1"/>
  <c r="AI903" i="1"/>
  <c r="CW903" i="1" s="1"/>
  <c r="V903" i="1" s="1"/>
  <c r="AJ903" i="1"/>
  <c r="CR903" i="1"/>
  <c r="Q903" i="1" s="1"/>
  <c r="J932" i="7" s="1"/>
  <c r="CX903" i="1"/>
  <c r="W903" i="1" s="1"/>
  <c r="GL903" i="1"/>
  <c r="GN903" i="1"/>
  <c r="GO903" i="1"/>
  <c r="GV903" i="1"/>
  <c r="HC903" i="1" s="1"/>
  <c r="GX903" i="1" s="1"/>
  <c r="AC904" i="1"/>
  <c r="AE904" i="1"/>
  <c r="AF904" i="1"/>
  <c r="AG904" i="1"/>
  <c r="AH904" i="1"/>
  <c r="CV904" i="1" s="1"/>
  <c r="U904" i="1" s="1"/>
  <c r="AI904" i="1"/>
  <c r="CW904" i="1" s="1"/>
  <c r="V904" i="1" s="1"/>
  <c r="AJ904" i="1"/>
  <c r="CX904" i="1" s="1"/>
  <c r="W904" i="1" s="1"/>
  <c r="CQ904" i="1"/>
  <c r="P904" i="1" s="1"/>
  <c r="J939" i="7" s="1"/>
  <c r="I940" i="7" s="1"/>
  <c r="CR904" i="1"/>
  <c r="Q904" i="1" s="1"/>
  <c r="CU904" i="1"/>
  <c r="T904" i="1" s="1"/>
  <c r="GL904" i="1"/>
  <c r="GN904" i="1"/>
  <c r="GO904" i="1"/>
  <c r="GV904" i="1"/>
  <c r="HC904" i="1" s="1"/>
  <c r="GX904" i="1" s="1"/>
  <c r="I905" i="1"/>
  <c r="K905" i="1"/>
  <c r="AC905" i="1"/>
  <c r="AE905" i="1"/>
  <c r="AF905" i="1"/>
  <c r="AG905" i="1"/>
  <c r="CU905" i="1" s="1"/>
  <c r="AH905" i="1"/>
  <c r="CV905" i="1" s="1"/>
  <c r="U905" i="1" s="1"/>
  <c r="AI905" i="1"/>
  <c r="CW905" i="1" s="1"/>
  <c r="V905" i="1" s="1"/>
  <c r="AJ905" i="1"/>
  <c r="CX905" i="1" s="1"/>
  <c r="W905" i="1" s="1"/>
  <c r="GL905" i="1"/>
  <c r="GN905" i="1"/>
  <c r="GO905" i="1"/>
  <c r="GV905" i="1"/>
  <c r="HC905" i="1" s="1"/>
  <c r="GX905" i="1" s="1"/>
  <c r="C906" i="1"/>
  <c r="D906" i="1"/>
  <c r="I906" i="1"/>
  <c r="K906" i="1"/>
  <c r="AC906" i="1"/>
  <c r="CQ906" i="1" s="1"/>
  <c r="AE906" i="1"/>
  <c r="AF906" i="1"/>
  <c r="AG906" i="1"/>
  <c r="CU906" i="1" s="1"/>
  <c r="AH906" i="1"/>
  <c r="AI906" i="1"/>
  <c r="CW906" i="1" s="1"/>
  <c r="AJ906" i="1"/>
  <c r="CX906" i="1" s="1"/>
  <c r="CV906" i="1"/>
  <c r="U906" i="1" s="1"/>
  <c r="K952" i="7" s="1"/>
  <c r="GL906" i="1"/>
  <c r="GN906" i="1"/>
  <c r="GO906" i="1"/>
  <c r="GV906" i="1"/>
  <c r="HC906" i="1" s="1"/>
  <c r="C907" i="1"/>
  <c r="D907" i="1"/>
  <c r="I907" i="1"/>
  <c r="K907" i="1"/>
  <c r="AC907" i="1"/>
  <c r="AE907" i="1"/>
  <c r="AF907" i="1"/>
  <c r="AG907" i="1"/>
  <c r="CU907" i="1" s="1"/>
  <c r="T907" i="1" s="1"/>
  <c r="AH907" i="1"/>
  <c r="CV907" i="1" s="1"/>
  <c r="U907" i="1" s="1"/>
  <c r="K962" i="7" s="1"/>
  <c r="AI907" i="1"/>
  <c r="AJ907" i="1"/>
  <c r="CX907" i="1" s="1"/>
  <c r="CW907" i="1"/>
  <c r="V907" i="1" s="1"/>
  <c r="GL907" i="1"/>
  <c r="GN907" i="1"/>
  <c r="GO907" i="1"/>
  <c r="GV907" i="1"/>
  <c r="HC907" i="1"/>
  <c r="GX907" i="1" s="1"/>
  <c r="B909" i="1"/>
  <c r="B899" i="1" s="1"/>
  <c r="C909" i="1"/>
  <c r="C899" i="1" s="1"/>
  <c r="D909" i="1"/>
  <c r="D899" i="1" s="1"/>
  <c r="F909" i="1"/>
  <c r="F899" i="1" s="1"/>
  <c r="G909" i="1"/>
  <c r="BX909" i="1"/>
  <c r="BY909" i="1"/>
  <c r="AP909" i="1" s="1"/>
  <c r="CK909" i="1"/>
  <c r="CK899" i="1" s="1"/>
  <c r="CL909" i="1"/>
  <c r="CL899" i="1" s="1"/>
  <c r="CM909" i="1"/>
  <c r="D939" i="1"/>
  <c r="E941" i="1"/>
  <c r="Z941" i="1"/>
  <c r="AA941" i="1"/>
  <c r="AM941" i="1"/>
  <c r="AN941" i="1"/>
  <c r="BE941" i="1"/>
  <c r="BF941" i="1"/>
  <c r="BG941" i="1"/>
  <c r="BH941" i="1"/>
  <c r="BI941" i="1"/>
  <c r="BJ941" i="1"/>
  <c r="BK941" i="1"/>
  <c r="BL941" i="1"/>
  <c r="BM941" i="1"/>
  <c r="BN941" i="1"/>
  <c r="BO941" i="1"/>
  <c r="BP941" i="1"/>
  <c r="BQ941" i="1"/>
  <c r="BR941" i="1"/>
  <c r="BS941" i="1"/>
  <c r="BT941" i="1"/>
  <c r="BU941" i="1"/>
  <c r="BV941" i="1"/>
  <c r="BW941" i="1"/>
  <c r="CN941" i="1"/>
  <c r="CO941" i="1"/>
  <c r="CP941" i="1"/>
  <c r="CQ941" i="1"/>
  <c r="CR941" i="1"/>
  <c r="CS941" i="1"/>
  <c r="CT941" i="1"/>
  <c r="CU941" i="1"/>
  <c r="CV941" i="1"/>
  <c r="CW941" i="1"/>
  <c r="CX941" i="1"/>
  <c r="CY941" i="1"/>
  <c r="CZ941" i="1"/>
  <c r="DA941" i="1"/>
  <c r="DB941" i="1"/>
  <c r="DC941" i="1"/>
  <c r="DD941" i="1"/>
  <c r="DE941" i="1"/>
  <c r="DF941" i="1"/>
  <c r="DG941" i="1"/>
  <c r="DH941" i="1"/>
  <c r="DI941" i="1"/>
  <c r="DJ941" i="1"/>
  <c r="DK941" i="1"/>
  <c r="DL941" i="1"/>
  <c r="DM941" i="1"/>
  <c r="DN941" i="1"/>
  <c r="DO941" i="1"/>
  <c r="DP941" i="1"/>
  <c r="DQ941" i="1"/>
  <c r="DR941" i="1"/>
  <c r="DS941" i="1"/>
  <c r="DT941" i="1"/>
  <c r="DU941" i="1"/>
  <c r="DV941" i="1"/>
  <c r="DW941" i="1"/>
  <c r="DX941" i="1"/>
  <c r="DY941" i="1"/>
  <c r="DZ941" i="1"/>
  <c r="EA941" i="1"/>
  <c r="EB941" i="1"/>
  <c r="EC941" i="1"/>
  <c r="ED941" i="1"/>
  <c r="EE941" i="1"/>
  <c r="EF941" i="1"/>
  <c r="EG941" i="1"/>
  <c r="EH941" i="1"/>
  <c r="EI941" i="1"/>
  <c r="EJ941" i="1"/>
  <c r="EK941" i="1"/>
  <c r="EL941" i="1"/>
  <c r="EM941" i="1"/>
  <c r="EN941" i="1"/>
  <c r="EO941" i="1"/>
  <c r="EP941" i="1"/>
  <c r="EQ941" i="1"/>
  <c r="ER941" i="1"/>
  <c r="ES941" i="1"/>
  <c r="ET941" i="1"/>
  <c r="EU941" i="1"/>
  <c r="EV941" i="1"/>
  <c r="EW941" i="1"/>
  <c r="EX941" i="1"/>
  <c r="EY941" i="1"/>
  <c r="EZ941" i="1"/>
  <c r="FA941" i="1"/>
  <c r="FB941" i="1"/>
  <c r="FC941" i="1"/>
  <c r="FD941" i="1"/>
  <c r="FE941" i="1"/>
  <c r="FF941" i="1"/>
  <c r="FG941" i="1"/>
  <c r="FH941" i="1"/>
  <c r="FI941" i="1"/>
  <c r="FJ941" i="1"/>
  <c r="FK941" i="1"/>
  <c r="FL941" i="1"/>
  <c r="FM941" i="1"/>
  <c r="FN941" i="1"/>
  <c r="FO941" i="1"/>
  <c r="FP941" i="1"/>
  <c r="FQ941" i="1"/>
  <c r="FR941" i="1"/>
  <c r="FS941" i="1"/>
  <c r="FT941" i="1"/>
  <c r="FU941" i="1"/>
  <c r="FV941" i="1"/>
  <c r="FW941" i="1"/>
  <c r="FX941" i="1"/>
  <c r="FY941" i="1"/>
  <c r="FZ941" i="1"/>
  <c r="GA941" i="1"/>
  <c r="GB941" i="1"/>
  <c r="GC941" i="1"/>
  <c r="GD941" i="1"/>
  <c r="GE941" i="1"/>
  <c r="GF941" i="1"/>
  <c r="GG941" i="1"/>
  <c r="GH941" i="1"/>
  <c r="GI941" i="1"/>
  <c r="GJ941" i="1"/>
  <c r="GK941" i="1"/>
  <c r="GL941" i="1"/>
  <c r="GM941" i="1"/>
  <c r="GN941" i="1"/>
  <c r="GO941" i="1"/>
  <c r="GP941" i="1"/>
  <c r="GQ941" i="1"/>
  <c r="GR941" i="1"/>
  <c r="GS941" i="1"/>
  <c r="GT941" i="1"/>
  <c r="GU941" i="1"/>
  <c r="GV941" i="1"/>
  <c r="GW941" i="1"/>
  <c r="GX941" i="1"/>
  <c r="C943" i="1"/>
  <c r="D943" i="1"/>
  <c r="I943" i="1"/>
  <c r="K943" i="1"/>
  <c r="AC943" i="1"/>
  <c r="CQ943" i="1" s="1"/>
  <c r="P943" i="1" s="1"/>
  <c r="AD943" i="1"/>
  <c r="AB943" i="1" s="1"/>
  <c r="AE943" i="1"/>
  <c r="AF943" i="1"/>
  <c r="AG943" i="1"/>
  <c r="AH943" i="1"/>
  <c r="CV943" i="1" s="1"/>
  <c r="AI943" i="1"/>
  <c r="CW943" i="1" s="1"/>
  <c r="AJ943" i="1"/>
  <c r="CX943" i="1" s="1"/>
  <c r="CR943" i="1"/>
  <c r="CU943" i="1"/>
  <c r="GL943" i="1"/>
  <c r="GN943" i="1"/>
  <c r="GO943" i="1"/>
  <c r="GV943" i="1"/>
  <c r="HC943" i="1" s="1"/>
  <c r="C944" i="1"/>
  <c r="D944" i="1"/>
  <c r="I944" i="1"/>
  <c r="K944" i="1"/>
  <c r="AC944" i="1"/>
  <c r="CQ944" i="1" s="1"/>
  <c r="P944" i="1" s="1"/>
  <c r="J981" i="7" s="1"/>
  <c r="AE944" i="1"/>
  <c r="AF944" i="1"/>
  <c r="AG944" i="1"/>
  <c r="CU944" i="1" s="1"/>
  <c r="T944" i="1" s="1"/>
  <c r="AH944" i="1"/>
  <c r="CV944" i="1" s="1"/>
  <c r="U944" i="1" s="1"/>
  <c r="K985" i="7" s="1"/>
  <c r="AI944" i="1"/>
  <c r="CW944" i="1" s="1"/>
  <c r="V944" i="1" s="1"/>
  <c r="AJ944" i="1"/>
  <c r="CX944" i="1" s="1"/>
  <c r="GL944" i="1"/>
  <c r="GN944" i="1"/>
  <c r="GO944" i="1"/>
  <c r="GV944" i="1"/>
  <c r="HC944" i="1" s="1"/>
  <c r="GX944" i="1" s="1"/>
  <c r="C945" i="1"/>
  <c r="D945" i="1"/>
  <c r="I945" i="1"/>
  <c r="K945" i="1"/>
  <c r="AC945" i="1"/>
  <c r="AD945" i="1"/>
  <c r="AE945" i="1"/>
  <c r="AF945" i="1"/>
  <c r="AG945" i="1"/>
  <c r="CU945" i="1" s="1"/>
  <c r="AH945" i="1"/>
  <c r="CV945" i="1" s="1"/>
  <c r="AI945" i="1"/>
  <c r="CW945" i="1" s="1"/>
  <c r="AJ945" i="1"/>
  <c r="CX945" i="1" s="1"/>
  <c r="CQ945" i="1"/>
  <c r="CR945" i="1"/>
  <c r="GL945" i="1"/>
  <c r="GN945" i="1"/>
  <c r="GO945" i="1"/>
  <c r="GV945" i="1"/>
  <c r="HC945" i="1" s="1"/>
  <c r="AC946" i="1"/>
  <c r="AE946" i="1"/>
  <c r="AF946" i="1"/>
  <c r="AG946" i="1"/>
  <c r="AH946" i="1"/>
  <c r="AI946" i="1"/>
  <c r="CW946" i="1" s="1"/>
  <c r="V946" i="1" s="1"/>
  <c r="AJ946" i="1"/>
  <c r="CX946" i="1" s="1"/>
  <c r="W946" i="1" s="1"/>
  <c r="CU946" i="1"/>
  <c r="T946" i="1" s="1"/>
  <c r="CV946" i="1"/>
  <c r="U946" i="1" s="1"/>
  <c r="GL946" i="1"/>
  <c r="GN946" i="1"/>
  <c r="GO946" i="1"/>
  <c r="GV946" i="1"/>
  <c r="HC946" i="1" s="1"/>
  <c r="GX946" i="1" s="1"/>
  <c r="I947" i="1"/>
  <c r="K947" i="1"/>
  <c r="AC947" i="1"/>
  <c r="AE947" i="1"/>
  <c r="AF947" i="1"/>
  <c r="AG947" i="1"/>
  <c r="CU947" i="1" s="1"/>
  <c r="AH947" i="1"/>
  <c r="CV947" i="1" s="1"/>
  <c r="U947" i="1" s="1"/>
  <c r="AI947" i="1"/>
  <c r="AJ947" i="1"/>
  <c r="CX947" i="1" s="1"/>
  <c r="W947" i="1" s="1"/>
  <c r="CW947" i="1"/>
  <c r="V947" i="1" s="1"/>
  <c r="GL947" i="1"/>
  <c r="GN947" i="1"/>
  <c r="GO947" i="1"/>
  <c r="GV947" i="1"/>
  <c r="HC947" i="1" s="1"/>
  <c r="GX947" i="1" s="1"/>
  <c r="C948" i="1"/>
  <c r="D948" i="1"/>
  <c r="I948" i="1"/>
  <c r="K948" i="1"/>
  <c r="AC948" i="1"/>
  <c r="CQ948" i="1" s="1"/>
  <c r="AD948" i="1"/>
  <c r="AE948" i="1"/>
  <c r="AF948" i="1"/>
  <c r="AG948" i="1"/>
  <c r="CU948" i="1" s="1"/>
  <c r="T948" i="1" s="1"/>
  <c r="AH948" i="1"/>
  <c r="CV948" i="1" s="1"/>
  <c r="U948" i="1" s="1"/>
  <c r="K1010" i="7" s="1"/>
  <c r="AI948" i="1"/>
  <c r="AJ948" i="1"/>
  <c r="CX948" i="1" s="1"/>
  <c r="W948" i="1" s="1"/>
  <c r="CR948" i="1"/>
  <c r="Q948" i="1" s="1"/>
  <c r="J1005" i="7" s="1"/>
  <c r="CS948" i="1"/>
  <c r="V1002" i="7" s="1"/>
  <c r="J1009" i="7" s="1"/>
  <c r="CT948" i="1"/>
  <c r="CW948" i="1"/>
  <c r="GL948" i="1"/>
  <c r="GN948" i="1"/>
  <c r="GO948" i="1"/>
  <c r="GV948" i="1"/>
  <c r="HC948" i="1"/>
  <c r="GX948" i="1" s="1"/>
  <c r="C949" i="1"/>
  <c r="D949" i="1"/>
  <c r="I949" i="1"/>
  <c r="K949" i="1"/>
  <c r="AC949" i="1"/>
  <c r="AD949" i="1"/>
  <c r="AE949" i="1"/>
  <c r="AF949" i="1"/>
  <c r="AG949" i="1"/>
  <c r="CU949" i="1" s="1"/>
  <c r="AH949" i="1"/>
  <c r="CV949" i="1" s="1"/>
  <c r="AI949" i="1"/>
  <c r="AJ949" i="1"/>
  <c r="CX949" i="1" s="1"/>
  <c r="CR949" i="1"/>
  <c r="CS949" i="1"/>
  <c r="CT949" i="1"/>
  <c r="S949" i="1" s="1"/>
  <c r="J1014" i="7" s="1"/>
  <c r="CW949" i="1"/>
  <c r="V949" i="1" s="1"/>
  <c r="GL949" i="1"/>
  <c r="GN949" i="1"/>
  <c r="GO949" i="1"/>
  <c r="GV949" i="1"/>
  <c r="HC949" i="1"/>
  <c r="C950" i="1"/>
  <c r="D950" i="1"/>
  <c r="I950" i="1"/>
  <c r="K950" i="1"/>
  <c r="AC950" i="1"/>
  <c r="CQ950" i="1" s="1"/>
  <c r="AD950" i="1"/>
  <c r="AE950" i="1"/>
  <c r="AF950" i="1"/>
  <c r="AG950" i="1"/>
  <c r="CU950" i="1" s="1"/>
  <c r="AH950" i="1"/>
  <c r="CV950" i="1" s="1"/>
  <c r="AI950" i="1"/>
  <c r="AJ950" i="1"/>
  <c r="CX950" i="1" s="1"/>
  <c r="CR950" i="1"/>
  <c r="CS950" i="1"/>
  <c r="CT950" i="1"/>
  <c r="S950" i="1" s="1"/>
  <c r="J1024" i="7" s="1"/>
  <c r="CW950" i="1"/>
  <c r="V950" i="1" s="1"/>
  <c r="GL950" i="1"/>
  <c r="GN950" i="1"/>
  <c r="GO950" i="1"/>
  <c r="GV950" i="1"/>
  <c r="HC950" i="1" s="1"/>
  <c r="B952" i="1"/>
  <c r="B941" i="1" s="1"/>
  <c r="C952" i="1"/>
  <c r="C941" i="1" s="1"/>
  <c r="D952" i="1"/>
  <c r="D941" i="1" s="1"/>
  <c r="F952" i="1"/>
  <c r="F941" i="1" s="1"/>
  <c r="G952" i="1"/>
  <c r="BX952" i="1"/>
  <c r="BX941" i="1" s="1"/>
  <c r="BY952" i="1"/>
  <c r="CK952" i="1"/>
  <c r="CK941" i="1" s="1"/>
  <c r="CL952" i="1"/>
  <c r="CL941" i="1" s="1"/>
  <c r="CM952" i="1"/>
  <c r="CM941" i="1" s="1"/>
  <c r="D982" i="1"/>
  <c r="E984" i="1"/>
  <c r="F984" i="1"/>
  <c r="Z984" i="1"/>
  <c r="AA984" i="1"/>
  <c r="AM984" i="1"/>
  <c r="AN984" i="1"/>
  <c r="BE984" i="1"/>
  <c r="BF984" i="1"/>
  <c r="BG984" i="1"/>
  <c r="BH984" i="1"/>
  <c r="BI984" i="1"/>
  <c r="BJ984" i="1"/>
  <c r="BK984" i="1"/>
  <c r="BL984" i="1"/>
  <c r="BM984" i="1"/>
  <c r="BN984" i="1"/>
  <c r="BO984" i="1"/>
  <c r="BP984" i="1"/>
  <c r="BQ984" i="1"/>
  <c r="BR984" i="1"/>
  <c r="BS984" i="1"/>
  <c r="BT984" i="1"/>
  <c r="BU984" i="1"/>
  <c r="BV984" i="1"/>
  <c r="BW984" i="1"/>
  <c r="CN984" i="1"/>
  <c r="CO984" i="1"/>
  <c r="CP984" i="1"/>
  <c r="CQ984" i="1"/>
  <c r="CR984" i="1"/>
  <c r="CS984" i="1"/>
  <c r="CT984" i="1"/>
  <c r="CU984" i="1"/>
  <c r="CV984" i="1"/>
  <c r="CW984" i="1"/>
  <c r="CX984" i="1"/>
  <c r="CY984" i="1"/>
  <c r="CZ984" i="1"/>
  <c r="DA984" i="1"/>
  <c r="DB984" i="1"/>
  <c r="DC984" i="1"/>
  <c r="DD984" i="1"/>
  <c r="DE984" i="1"/>
  <c r="DF984" i="1"/>
  <c r="DG984" i="1"/>
  <c r="DH984" i="1"/>
  <c r="DI984" i="1"/>
  <c r="DJ984" i="1"/>
  <c r="DK984" i="1"/>
  <c r="DL984" i="1"/>
  <c r="DM984" i="1"/>
  <c r="DN984" i="1"/>
  <c r="DO984" i="1"/>
  <c r="DP984" i="1"/>
  <c r="DQ984" i="1"/>
  <c r="DR984" i="1"/>
  <c r="DS984" i="1"/>
  <c r="DT984" i="1"/>
  <c r="DU984" i="1"/>
  <c r="DV984" i="1"/>
  <c r="DW984" i="1"/>
  <c r="DX984" i="1"/>
  <c r="DY984" i="1"/>
  <c r="DZ984" i="1"/>
  <c r="EA984" i="1"/>
  <c r="EB984" i="1"/>
  <c r="EC984" i="1"/>
  <c r="ED984" i="1"/>
  <c r="EE984" i="1"/>
  <c r="EF984" i="1"/>
  <c r="EG984" i="1"/>
  <c r="EH984" i="1"/>
  <c r="EI984" i="1"/>
  <c r="EJ984" i="1"/>
  <c r="EK984" i="1"/>
  <c r="EL984" i="1"/>
  <c r="EM984" i="1"/>
  <c r="EN984" i="1"/>
  <c r="EO984" i="1"/>
  <c r="EP984" i="1"/>
  <c r="EQ984" i="1"/>
  <c r="ER984" i="1"/>
  <c r="ES984" i="1"/>
  <c r="ET984" i="1"/>
  <c r="EU984" i="1"/>
  <c r="EV984" i="1"/>
  <c r="EW984" i="1"/>
  <c r="EX984" i="1"/>
  <c r="EY984" i="1"/>
  <c r="EZ984" i="1"/>
  <c r="FA984" i="1"/>
  <c r="FB984" i="1"/>
  <c r="FC984" i="1"/>
  <c r="FD984" i="1"/>
  <c r="FE984" i="1"/>
  <c r="FF984" i="1"/>
  <c r="FG984" i="1"/>
  <c r="FH984" i="1"/>
  <c r="FI984" i="1"/>
  <c r="FJ984" i="1"/>
  <c r="FK984" i="1"/>
  <c r="FL984" i="1"/>
  <c r="FM984" i="1"/>
  <c r="FN984" i="1"/>
  <c r="FO984" i="1"/>
  <c r="FP984" i="1"/>
  <c r="FQ984" i="1"/>
  <c r="FR984" i="1"/>
  <c r="FS984" i="1"/>
  <c r="FT984" i="1"/>
  <c r="FU984" i="1"/>
  <c r="FV984" i="1"/>
  <c r="FW984" i="1"/>
  <c r="FX984" i="1"/>
  <c r="FY984" i="1"/>
  <c r="FZ984" i="1"/>
  <c r="GA984" i="1"/>
  <c r="GB984" i="1"/>
  <c r="GC984" i="1"/>
  <c r="GD984" i="1"/>
  <c r="GE984" i="1"/>
  <c r="GF984" i="1"/>
  <c r="GG984" i="1"/>
  <c r="GH984" i="1"/>
  <c r="GI984" i="1"/>
  <c r="GJ984" i="1"/>
  <c r="GK984" i="1"/>
  <c r="GL984" i="1"/>
  <c r="GM984" i="1"/>
  <c r="GN984" i="1"/>
  <c r="GO984" i="1"/>
  <c r="GP984" i="1"/>
  <c r="GQ984" i="1"/>
  <c r="GR984" i="1"/>
  <c r="GS984" i="1"/>
  <c r="GT984" i="1"/>
  <c r="GU984" i="1"/>
  <c r="GV984" i="1"/>
  <c r="GW984" i="1"/>
  <c r="GX984" i="1"/>
  <c r="C986" i="1"/>
  <c r="D986" i="1"/>
  <c r="I986" i="1"/>
  <c r="K986" i="1"/>
  <c r="U986" i="1"/>
  <c r="AC986" i="1"/>
  <c r="CQ986" i="1" s="1"/>
  <c r="P986" i="1" s="1"/>
  <c r="AE986" i="1"/>
  <c r="U1034" i="7" s="1"/>
  <c r="AF986" i="1"/>
  <c r="AG986" i="1"/>
  <c r="CU986" i="1" s="1"/>
  <c r="AH986" i="1"/>
  <c r="AI986" i="1"/>
  <c r="CW986" i="1" s="1"/>
  <c r="V986" i="1" s="1"/>
  <c r="AJ986" i="1"/>
  <c r="CX986" i="1" s="1"/>
  <c r="CV986" i="1"/>
  <c r="GL986" i="1"/>
  <c r="GN986" i="1"/>
  <c r="GO986" i="1"/>
  <c r="GV986" i="1"/>
  <c r="HC986" i="1" s="1"/>
  <c r="GX986" i="1" s="1"/>
  <c r="C987" i="1"/>
  <c r="D987" i="1"/>
  <c r="I987" i="1"/>
  <c r="K987" i="1"/>
  <c r="AC987" i="1"/>
  <c r="CQ987" i="1" s="1"/>
  <c r="AE987" i="1"/>
  <c r="AF987" i="1"/>
  <c r="AG987" i="1"/>
  <c r="CU987" i="1" s="1"/>
  <c r="AH987" i="1"/>
  <c r="CV987" i="1" s="1"/>
  <c r="U987" i="1" s="1"/>
  <c r="K1050" i="7" s="1"/>
  <c r="AI987" i="1"/>
  <c r="CW987" i="1" s="1"/>
  <c r="V987" i="1" s="1"/>
  <c r="AJ987" i="1"/>
  <c r="CX987" i="1" s="1"/>
  <c r="CR987" i="1"/>
  <c r="CS987" i="1"/>
  <c r="GL987" i="1"/>
  <c r="GN987" i="1"/>
  <c r="GO987" i="1"/>
  <c r="GV987" i="1"/>
  <c r="HC987" i="1" s="1"/>
  <c r="C988" i="1"/>
  <c r="D988" i="1"/>
  <c r="I988" i="1"/>
  <c r="K988" i="1"/>
  <c r="AC988" i="1"/>
  <c r="CQ988" i="1" s="1"/>
  <c r="AE988" i="1"/>
  <c r="AF988" i="1"/>
  <c r="AG988" i="1"/>
  <c r="CU988" i="1" s="1"/>
  <c r="AH988" i="1"/>
  <c r="AI988" i="1"/>
  <c r="AJ988" i="1"/>
  <c r="CX988" i="1" s="1"/>
  <c r="CR988" i="1"/>
  <c r="Q988" i="1" s="1"/>
  <c r="J1055" i="7" s="1"/>
  <c r="CV988" i="1"/>
  <c r="U988" i="1" s="1"/>
  <c r="K1060" i="7" s="1"/>
  <c r="CW988" i="1"/>
  <c r="V988" i="1" s="1"/>
  <c r="GL988" i="1"/>
  <c r="GN988" i="1"/>
  <c r="GO988" i="1"/>
  <c r="GV988" i="1"/>
  <c r="HC988" i="1" s="1"/>
  <c r="AC989" i="1"/>
  <c r="AE989" i="1"/>
  <c r="AF989" i="1"/>
  <c r="AG989" i="1"/>
  <c r="CU989" i="1" s="1"/>
  <c r="T989" i="1" s="1"/>
  <c r="AH989" i="1"/>
  <c r="CV989" i="1" s="1"/>
  <c r="U989" i="1" s="1"/>
  <c r="AI989" i="1"/>
  <c r="CW989" i="1" s="1"/>
  <c r="V989" i="1" s="1"/>
  <c r="AJ989" i="1"/>
  <c r="CX989" i="1" s="1"/>
  <c r="W989" i="1" s="1"/>
  <c r="GL989" i="1"/>
  <c r="GN989" i="1"/>
  <c r="GO989" i="1"/>
  <c r="GV989" i="1"/>
  <c r="HC989" i="1" s="1"/>
  <c r="GX989" i="1" s="1"/>
  <c r="I990" i="1"/>
  <c r="K990" i="1"/>
  <c r="AC990" i="1"/>
  <c r="AE990" i="1"/>
  <c r="AF990" i="1"/>
  <c r="AG990" i="1"/>
  <c r="AH990" i="1"/>
  <c r="CV990" i="1" s="1"/>
  <c r="AI990" i="1"/>
  <c r="CW990" i="1" s="1"/>
  <c r="AJ990" i="1"/>
  <c r="CR990" i="1"/>
  <c r="CT990" i="1"/>
  <c r="S990" i="1" s="1"/>
  <c r="CU990" i="1"/>
  <c r="T990" i="1" s="1"/>
  <c r="CX990" i="1"/>
  <c r="W990" i="1" s="1"/>
  <c r="GL990" i="1"/>
  <c r="GN990" i="1"/>
  <c r="GO990" i="1"/>
  <c r="GV990" i="1"/>
  <c r="HC990" i="1" s="1"/>
  <c r="C991" i="1"/>
  <c r="D991" i="1"/>
  <c r="I991" i="1"/>
  <c r="K991" i="1"/>
  <c r="W991" i="1"/>
  <c r="AC991" i="1"/>
  <c r="AE991" i="1"/>
  <c r="AF991" i="1"/>
  <c r="AG991" i="1"/>
  <c r="CU991" i="1" s="1"/>
  <c r="T991" i="1" s="1"/>
  <c r="AH991" i="1"/>
  <c r="CV991" i="1" s="1"/>
  <c r="AI991" i="1"/>
  <c r="CW991" i="1" s="1"/>
  <c r="AJ991" i="1"/>
  <c r="CR991" i="1"/>
  <c r="CX991" i="1"/>
  <c r="GL991" i="1"/>
  <c r="GN991" i="1"/>
  <c r="GO991" i="1"/>
  <c r="GV991" i="1"/>
  <c r="HC991" i="1" s="1"/>
  <c r="C992" i="1"/>
  <c r="D992" i="1"/>
  <c r="I992" i="1"/>
  <c r="K992" i="1"/>
  <c r="AC992" i="1"/>
  <c r="AE992" i="1"/>
  <c r="AF992" i="1"/>
  <c r="AG992" i="1"/>
  <c r="CU992" i="1" s="1"/>
  <c r="T992" i="1" s="1"/>
  <c r="AH992" i="1"/>
  <c r="CV992" i="1" s="1"/>
  <c r="U992" i="1" s="1"/>
  <c r="K1085" i="7" s="1"/>
  <c r="AI992" i="1"/>
  <c r="CW992" i="1" s="1"/>
  <c r="V992" i="1" s="1"/>
  <c r="AJ992" i="1"/>
  <c r="CX992" i="1" s="1"/>
  <c r="W992" i="1" s="1"/>
  <c r="CR992" i="1"/>
  <c r="Q992" i="1" s="1"/>
  <c r="J1080" i="7" s="1"/>
  <c r="GL992" i="1"/>
  <c r="GN992" i="1"/>
  <c r="GO992" i="1"/>
  <c r="GV992" i="1"/>
  <c r="HC992" i="1" s="1"/>
  <c r="GX992" i="1" s="1"/>
  <c r="C993" i="1"/>
  <c r="D993" i="1"/>
  <c r="I993" i="1"/>
  <c r="K993" i="1"/>
  <c r="S993" i="1"/>
  <c r="T993" i="1"/>
  <c r="AC993" i="1"/>
  <c r="AD993" i="1"/>
  <c r="AE993" i="1"/>
  <c r="AF993" i="1"/>
  <c r="AG993" i="1"/>
  <c r="AH993" i="1"/>
  <c r="CV993" i="1" s="1"/>
  <c r="U993" i="1" s="1"/>
  <c r="K1092" i="7" s="1"/>
  <c r="AI993" i="1"/>
  <c r="CW993" i="1" s="1"/>
  <c r="V993" i="1" s="1"/>
  <c r="AJ993" i="1"/>
  <c r="CX993" i="1" s="1"/>
  <c r="W993" i="1" s="1"/>
  <c r="CQ993" i="1"/>
  <c r="P993" i="1" s="1"/>
  <c r="CT993" i="1"/>
  <c r="CU993" i="1"/>
  <c r="CY993" i="1"/>
  <c r="X993" i="1" s="1"/>
  <c r="R1087" i="7" s="1"/>
  <c r="J1090" i="7" s="1"/>
  <c r="GL993" i="1"/>
  <c r="GN993" i="1"/>
  <c r="GO993" i="1"/>
  <c r="GV993" i="1"/>
  <c r="HC993" i="1" s="1"/>
  <c r="GX993" i="1" s="1"/>
  <c r="B995" i="1"/>
  <c r="B984" i="1" s="1"/>
  <c r="C995" i="1"/>
  <c r="C984" i="1" s="1"/>
  <c r="D995" i="1"/>
  <c r="D984" i="1" s="1"/>
  <c r="F995" i="1"/>
  <c r="G995" i="1"/>
  <c r="BX995" i="1"/>
  <c r="BX984" i="1" s="1"/>
  <c r="BY995" i="1"/>
  <c r="AP995" i="1" s="1"/>
  <c r="F1004" i="1" s="1"/>
  <c r="CK995" i="1"/>
  <c r="BB995" i="1" s="1"/>
  <c r="CL995" i="1"/>
  <c r="CM995" i="1"/>
  <c r="CM984" i="1" s="1"/>
  <c r="D1025" i="1"/>
  <c r="E1027" i="1"/>
  <c r="Z1027" i="1"/>
  <c r="AA1027" i="1"/>
  <c r="AM1027" i="1"/>
  <c r="AN1027" i="1"/>
  <c r="BE1027" i="1"/>
  <c r="BF1027" i="1"/>
  <c r="BG1027" i="1"/>
  <c r="BH1027" i="1"/>
  <c r="BI1027" i="1"/>
  <c r="BJ1027" i="1"/>
  <c r="BK1027" i="1"/>
  <c r="BL1027" i="1"/>
  <c r="BM1027" i="1"/>
  <c r="BN1027" i="1"/>
  <c r="BO1027" i="1"/>
  <c r="BP1027" i="1"/>
  <c r="BQ1027" i="1"/>
  <c r="BR1027" i="1"/>
  <c r="BS1027" i="1"/>
  <c r="BT1027" i="1"/>
  <c r="BU1027" i="1"/>
  <c r="BV1027" i="1"/>
  <c r="BW1027" i="1"/>
  <c r="CN1027" i="1"/>
  <c r="CO1027" i="1"/>
  <c r="CP1027" i="1"/>
  <c r="CQ1027" i="1"/>
  <c r="CR1027" i="1"/>
  <c r="CS1027" i="1"/>
  <c r="CT1027" i="1"/>
  <c r="CU1027" i="1"/>
  <c r="CV1027" i="1"/>
  <c r="CW1027" i="1"/>
  <c r="CX1027" i="1"/>
  <c r="CY1027" i="1"/>
  <c r="CZ1027" i="1"/>
  <c r="DA1027" i="1"/>
  <c r="DB1027" i="1"/>
  <c r="DC1027" i="1"/>
  <c r="DD1027" i="1"/>
  <c r="DE1027" i="1"/>
  <c r="DF1027" i="1"/>
  <c r="DG1027" i="1"/>
  <c r="DH1027" i="1"/>
  <c r="DI1027" i="1"/>
  <c r="DJ1027" i="1"/>
  <c r="DK1027" i="1"/>
  <c r="DL1027" i="1"/>
  <c r="DM1027" i="1"/>
  <c r="DN1027" i="1"/>
  <c r="DO1027" i="1"/>
  <c r="DP1027" i="1"/>
  <c r="DQ1027" i="1"/>
  <c r="DR1027" i="1"/>
  <c r="DS1027" i="1"/>
  <c r="DT1027" i="1"/>
  <c r="DU1027" i="1"/>
  <c r="DV1027" i="1"/>
  <c r="DW1027" i="1"/>
  <c r="DX1027" i="1"/>
  <c r="DY1027" i="1"/>
  <c r="DZ1027" i="1"/>
  <c r="EA1027" i="1"/>
  <c r="EB1027" i="1"/>
  <c r="EC1027" i="1"/>
  <c r="ED1027" i="1"/>
  <c r="EE1027" i="1"/>
  <c r="EF1027" i="1"/>
  <c r="EG1027" i="1"/>
  <c r="EH1027" i="1"/>
  <c r="EI1027" i="1"/>
  <c r="EJ1027" i="1"/>
  <c r="EK1027" i="1"/>
  <c r="EL1027" i="1"/>
  <c r="EM1027" i="1"/>
  <c r="EN1027" i="1"/>
  <c r="EO1027" i="1"/>
  <c r="EP1027" i="1"/>
  <c r="EQ1027" i="1"/>
  <c r="ER1027" i="1"/>
  <c r="ES1027" i="1"/>
  <c r="ET1027" i="1"/>
  <c r="EU1027" i="1"/>
  <c r="EV1027" i="1"/>
  <c r="EW1027" i="1"/>
  <c r="EX1027" i="1"/>
  <c r="EY1027" i="1"/>
  <c r="EZ1027" i="1"/>
  <c r="FA1027" i="1"/>
  <c r="FB1027" i="1"/>
  <c r="FC1027" i="1"/>
  <c r="FD1027" i="1"/>
  <c r="FE1027" i="1"/>
  <c r="FF1027" i="1"/>
  <c r="FG1027" i="1"/>
  <c r="FH1027" i="1"/>
  <c r="FI1027" i="1"/>
  <c r="FJ1027" i="1"/>
  <c r="FK1027" i="1"/>
  <c r="FL1027" i="1"/>
  <c r="FM1027" i="1"/>
  <c r="FN1027" i="1"/>
  <c r="FO1027" i="1"/>
  <c r="FP1027" i="1"/>
  <c r="FQ1027" i="1"/>
  <c r="FR1027" i="1"/>
  <c r="FS1027" i="1"/>
  <c r="FT1027" i="1"/>
  <c r="FU1027" i="1"/>
  <c r="FV1027" i="1"/>
  <c r="FW1027" i="1"/>
  <c r="FX1027" i="1"/>
  <c r="FY1027" i="1"/>
  <c r="FZ1027" i="1"/>
  <c r="GA1027" i="1"/>
  <c r="GB1027" i="1"/>
  <c r="GC1027" i="1"/>
  <c r="GD1027" i="1"/>
  <c r="GE1027" i="1"/>
  <c r="GF1027" i="1"/>
  <c r="GG1027" i="1"/>
  <c r="GH1027" i="1"/>
  <c r="GI1027" i="1"/>
  <c r="GJ1027" i="1"/>
  <c r="GK1027" i="1"/>
  <c r="GL1027" i="1"/>
  <c r="GM1027" i="1"/>
  <c r="GN1027" i="1"/>
  <c r="GO1027" i="1"/>
  <c r="GP1027" i="1"/>
  <c r="GQ1027" i="1"/>
  <c r="GR1027" i="1"/>
  <c r="GS1027" i="1"/>
  <c r="GT1027" i="1"/>
  <c r="GU1027" i="1"/>
  <c r="GV1027" i="1"/>
  <c r="GW1027" i="1"/>
  <c r="GX1027" i="1"/>
  <c r="C1029" i="1"/>
  <c r="D1029" i="1"/>
  <c r="I1029" i="1"/>
  <c r="K1029" i="1"/>
  <c r="S1029" i="1"/>
  <c r="J1101" i="7" s="1"/>
  <c r="AC1029" i="1"/>
  <c r="CQ1029" i="1" s="1"/>
  <c r="AE1029" i="1"/>
  <c r="AF1029" i="1"/>
  <c r="AG1029" i="1"/>
  <c r="CU1029" i="1" s="1"/>
  <c r="T1029" i="1" s="1"/>
  <c r="AH1029" i="1"/>
  <c r="CV1029" i="1" s="1"/>
  <c r="U1029" i="1" s="1"/>
  <c r="K1104" i="7" s="1"/>
  <c r="AI1029" i="1"/>
  <c r="CW1029" i="1" s="1"/>
  <c r="V1029" i="1" s="1"/>
  <c r="AJ1029" i="1"/>
  <c r="CX1029" i="1" s="1"/>
  <c r="W1029" i="1" s="1"/>
  <c r="CT1029" i="1"/>
  <c r="GL1029" i="1"/>
  <c r="GN1029" i="1"/>
  <c r="GO1029" i="1"/>
  <c r="GV1029" i="1"/>
  <c r="HC1029" i="1"/>
  <c r="GX1029" i="1" s="1"/>
  <c r="C1030" i="1"/>
  <c r="D1030" i="1"/>
  <c r="I1030" i="1"/>
  <c r="K1030" i="1"/>
  <c r="AC1030" i="1"/>
  <c r="CQ1030" i="1" s="1"/>
  <c r="AD1030" i="1"/>
  <c r="AE1030" i="1"/>
  <c r="AF1030" i="1"/>
  <c r="AG1030" i="1"/>
  <c r="CU1030" i="1" s="1"/>
  <c r="AH1030" i="1"/>
  <c r="CV1030" i="1" s="1"/>
  <c r="U1030" i="1" s="1"/>
  <c r="K1115" i="7" s="1"/>
  <c r="AI1030" i="1"/>
  <c r="CW1030" i="1" s="1"/>
  <c r="V1030" i="1" s="1"/>
  <c r="AJ1030" i="1"/>
  <c r="CX1030" i="1" s="1"/>
  <c r="W1030" i="1" s="1"/>
  <c r="CR1030" i="1"/>
  <c r="Q1030" i="1" s="1"/>
  <c r="J1109" i="7" s="1"/>
  <c r="CS1030" i="1"/>
  <c r="GL1030" i="1"/>
  <c r="GN1030" i="1"/>
  <c r="GO1030" i="1"/>
  <c r="GV1030" i="1"/>
  <c r="HC1030" i="1"/>
  <c r="GX1030" i="1" s="1"/>
  <c r="C1031" i="1"/>
  <c r="D1031" i="1"/>
  <c r="I1031" i="1"/>
  <c r="K1031" i="1"/>
  <c r="R1031" i="1"/>
  <c r="AC1031" i="1"/>
  <c r="AD1031" i="1"/>
  <c r="AE1031" i="1"/>
  <c r="CR1031" i="1" s="1"/>
  <c r="AF1031" i="1"/>
  <c r="AG1031" i="1"/>
  <c r="CU1031" i="1" s="1"/>
  <c r="AH1031" i="1"/>
  <c r="CV1031" i="1" s="1"/>
  <c r="AI1031" i="1"/>
  <c r="CW1031" i="1" s="1"/>
  <c r="AJ1031" i="1"/>
  <c r="CX1031" i="1" s="1"/>
  <c r="CS1031" i="1"/>
  <c r="CT1031" i="1"/>
  <c r="S1031" i="1" s="1"/>
  <c r="J1119" i="7" s="1"/>
  <c r="GL1031" i="1"/>
  <c r="GN1031" i="1"/>
  <c r="GO1031" i="1"/>
  <c r="GV1031" i="1"/>
  <c r="HC1031" i="1"/>
  <c r="AC1032" i="1"/>
  <c r="AD1032" i="1"/>
  <c r="AE1032" i="1"/>
  <c r="AF1032" i="1"/>
  <c r="AG1032" i="1"/>
  <c r="CU1032" i="1" s="1"/>
  <c r="T1032" i="1" s="1"/>
  <c r="AH1032" i="1"/>
  <c r="CV1032" i="1" s="1"/>
  <c r="U1032" i="1" s="1"/>
  <c r="AI1032" i="1"/>
  <c r="CW1032" i="1" s="1"/>
  <c r="V1032" i="1" s="1"/>
  <c r="AJ1032" i="1"/>
  <c r="CX1032" i="1" s="1"/>
  <c r="W1032" i="1" s="1"/>
  <c r="CS1032" i="1"/>
  <c r="V1127" i="7" s="1"/>
  <c r="GL1032" i="1"/>
  <c r="GN1032" i="1"/>
  <c r="GO1032" i="1"/>
  <c r="GV1032" i="1"/>
  <c r="HC1032" i="1"/>
  <c r="GX1032" i="1" s="1"/>
  <c r="I1033" i="1"/>
  <c r="K1033" i="1"/>
  <c r="AC1033" i="1"/>
  <c r="AE1033" i="1"/>
  <c r="AF1033" i="1"/>
  <c r="AG1033" i="1"/>
  <c r="CU1033" i="1" s="1"/>
  <c r="AH1033" i="1"/>
  <c r="CV1033" i="1" s="1"/>
  <c r="AI1033" i="1"/>
  <c r="CW1033" i="1" s="1"/>
  <c r="AJ1033" i="1"/>
  <c r="CX1033" i="1" s="1"/>
  <c r="CQ1033" i="1"/>
  <c r="GL1033" i="1"/>
  <c r="GN1033" i="1"/>
  <c r="GO1033" i="1"/>
  <c r="GV1033" i="1"/>
  <c r="HC1033" i="1" s="1"/>
  <c r="C1034" i="1"/>
  <c r="D1034" i="1"/>
  <c r="I1034" i="1"/>
  <c r="K1034" i="1"/>
  <c r="AC1034" i="1"/>
  <c r="AE1034" i="1"/>
  <c r="AF1034" i="1"/>
  <c r="AG1034" i="1"/>
  <c r="CU1034" i="1" s="1"/>
  <c r="T1034" i="1" s="1"/>
  <c r="AH1034" i="1"/>
  <c r="CV1034" i="1" s="1"/>
  <c r="AI1034" i="1"/>
  <c r="CW1034" i="1" s="1"/>
  <c r="V1034" i="1" s="1"/>
  <c r="AJ1034" i="1"/>
  <c r="CX1034" i="1" s="1"/>
  <c r="CQ1034" i="1"/>
  <c r="P1034" i="1" s="1"/>
  <c r="CR1034" i="1"/>
  <c r="Q1034" i="1" s="1"/>
  <c r="J1135" i="7" s="1"/>
  <c r="GL1034" i="1"/>
  <c r="GN1034" i="1"/>
  <c r="GO1034" i="1"/>
  <c r="GV1034" i="1"/>
  <c r="HC1034" i="1" s="1"/>
  <c r="C1035" i="1"/>
  <c r="D1035" i="1"/>
  <c r="I1035" i="1"/>
  <c r="K1035" i="1"/>
  <c r="AC1035" i="1"/>
  <c r="CQ1035" i="1" s="1"/>
  <c r="P1035" i="1" s="1"/>
  <c r="AE1035" i="1"/>
  <c r="AF1035" i="1"/>
  <c r="AG1035" i="1"/>
  <c r="AH1035" i="1"/>
  <c r="CV1035" i="1" s="1"/>
  <c r="U1035" i="1" s="1"/>
  <c r="K1150" i="7" s="1"/>
  <c r="AI1035" i="1"/>
  <c r="CW1035" i="1" s="1"/>
  <c r="AJ1035" i="1"/>
  <c r="CX1035" i="1" s="1"/>
  <c r="W1035" i="1" s="1"/>
  <c r="CU1035" i="1"/>
  <c r="T1035" i="1" s="1"/>
  <c r="GL1035" i="1"/>
  <c r="GN1035" i="1"/>
  <c r="GO1035" i="1"/>
  <c r="GV1035" i="1"/>
  <c r="HC1035" i="1" s="1"/>
  <c r="GX1035" i="1" s="1"/>
  <c r="C1036" i="1"/>
  <c r="D1036" i="1"/>
  <c r="I1036" i="1"/>
  <c r="K1036" i="1"/>
  <c r="AC1036" i="1"/>
  <c r="CQ1036" i="1" s="1"/>
  <c r="P1036" i="1" s="1"/>
  <c r="AE1036" i="1"/>
  <c r="AF1036" i="1"/>
  <c r="AG1036" i="1"/>
  <c r="CU1036" i="1" s="1"/>
  <c r="T1036" i="1" s="1"/>
  <c r="AH1036" i="1"/>
  <c r="CV1036" i="1" s="1"/>
  <c r="U1036" i="1" s="1"/>
  <c r="K1157" i="7" s="1"/>
  <c r="AI1036" i="1"/>
  <c r="CW1036" i="1" s="1"/>
  <c r="V1036" i="1" s="1"/>
  <c r="AJ1036" i="1"/>
  <c r="CX1036" i="1" s="1"/>
  <c r="GL1036" i="1"/>
  <c r="GN1036" i="1"/>
  <c r="GO1036" i="1"/>
  <c r="GV1036" i="1"/>
  <c r="HC1036" i="1" s="1"/>
  <c r="GX1036" i="1" s="1"/>
  <c r="B1038" i="1"/>
  <c r="B1027" i="1" s="1"/>
  <c r="C1038" i="1"/>
  <c r="C1027" i="1" s="1"/>
  <c r="D1038" i="1"/>
  <c r="D1027" i="1" s="1"/>
  <c r="F1038" i="1"/>
  <c r="F1027" i="1" s="1"/>
  <c r="G1038" i="1"/>
  <c r="A1160" i="7" s="1"/>
  <c r="BX1038" i="1"/>
  <c r="BX1027" i="1" s="1"/>
  <c r="BY1038" i="1"/>
  <c r="BY1027" i="1" s="1"/>
  <c r="CK1038" i="1"/>
  <c r="CK1027" i="1" s="1"/>
  <c r="CL1038" i="1"/>
  <c r="BC1038" i="1" s="1"/>
  <c r="CM1038" i="1"/>
  <c r="BD1038" i="1" s="1"/>
  <c r="BD1027" i="1" s="1"/>
  <c r="D1068" i="1"/>
  <c r="E1070" i="1"/>
  <c r="Z1070" i="1"/>
  <c r="AA1070" i="1"/>
  <c r="AM1070" i="1"/>
  <c r="AN1070" i="1"/>
  <c r="BE1070" i="1"/>
  <c r="BF1070" i="1"/>
  <c r="BG1070" i="1"/>
  <c r="BH1070" i="1"/>
  <c r="BI1070" i="1"/>
  <c r="BJ1070" i="1"/>
  <c r="BK1070" i="1"/>
  <c r="BL1070" i="1"/>
  <c r="BM1070" i="1"/>
  <c r="BN1070" i="1"/>
  <c r="BO1070" i="1"/>
  <c r="BP1070" i="1"/>
  <c r="BQ1070" i="1"/>
  <c r="BR1070" i="1"/>
  <c r="BS1070" i="1"/>
  <c r="BT1070" i="1"/>
  <c r="BU1070" i="1"/>
  <c r="BV1070" i="1"/>
  <c r="BW1070" i="1"/>
  <c r="BX1070" i="1"/>
  <c r="CN1070" i="1"/>
  <c r="CO1070" i="1"/>
  <c r="CP1070" i="1"/>
  <c r="CQ1070" i="1"/>
  <c r="CR1070" i="1"/>
  <c r="CS1070" i="1"/>
  <c r="CT1070" i="1"/>
  <c r="CU1070" i="1"/>
  <c r="CV1070" i="1"/>
  <c r="CW1070" i="1"/>
  <c r="CX1070" i="1"/>
  <c r="CY1070" i="1"/>
  <c r="CZ1070" i="1"/>
  <c r="DA1070" i="1"/>
  <c r="DB1070" i="1"/>
  <c r="DC1070" i="1"/>
  <c r="DD1070" i="1"/>
  <c r="DE1070" i="1"/>
  <c r="DF1070" i="1"/>
  <c r="DG1070" i="1"/>
  <c r="DH1070" i="1"/>
  <c r="DI1070" i="1"/>
  <c r="DJ1070" i="1"/>
  <c r="DK1070" i="1"/>
  <c r="DL1070" i="1"/>
  <c r="DM1070" i="1"/>
  <c r="DN1070" i="1"/>
  <c r="DO1070" i="1"/>
  <c r="DP1070" i="1"/>
  <c r="DQ1070" i="1"/>
  <c r="DR1070" i="1"/>
  <c r="DS1070" i="1"/>
  <c r="DT1070" i="1"/>
  <c r="DU1070" i="1"/>
  <c r="DV1070" i="1"/>
  <c r="DW1070" i="1"/>
  <c r="DX1070" i="1"/>
  <c r="DY1070" i="1"/>
  <c r="DZ1070" i="1"/>
  <c r="EA1070" i="1"/>
  <c r="EB1070" i="1"/>
  <c r="EC1070" i="1"/>
  <c r="ED1070" i="1"/>
  <c r="EE1070" i="1"/>
  <c r="EF1070" i="1"/>
  <c r="EG1070" i="1"/>
  <c r="EH1070" i="1"/>
  <c r="EI1070" i="1"/>
  <c r="EJ1070" i="1"/>
  <c r="EK1070" i="1"/>
  <c r="EL1070" i="1"/>
  <c r="EM1070" i="1"/>
  <c r="EN1070" i="1"/>
  <c r="EO1070" i="1"/>
  <c r="EP1070" i="1"/>
  <c r="EQ1070" i="1"/>
  <c r="ER1070" i="1"/>
  <c r="ES1070" i="1"/>
  <c r="ET1070" i="1"/>
  <c r="EU1070" i="1"/>
  <c r="EV1070" i="1"/>
  <c r="EW1070" i="1"/>
  <c r="EX1070" i="1"/>
  <c r="EY1070" i="1"/>
  <c r="EZ1070" i="1"/>
  <c r="FA1070" i="1"/>
  <c r="FB1070" i="1"/>
  <c r="FC1070" i="1"/>
  <c r="FD1070" i="1"/>
  <c r="FE1070" i="1"/>
  <c r="FF1070" i="1"/>
  <c r="FG1070" i="1"/>
  <c r="FH1070" i="1"/>
  <c r="FI1070" i="1"/>
  <c r="FJ1070" i="1"/>
  <c r="FK1070" i="1"/>
  <c r="FL1070" i="1"/>
  <c r="FM1070" i="1"/>
  <c r="FN1070" i="1"/>
  <c r="FO1070" i="1"/>
  <c r="FP1070" i="1"/>
  <c r="FQ1070" i="1"/>
  <c r="FR1070" i="1"/>
  <c r="FS1070" i="1"/>
  <c r="FT1070" i="1"/>
  <c r="FU1070" i="1"/>
  <c r="FV1070" i="1"/>
  <c r="FW1070" i="1"/>
  <c r="FX1070" i="1"/>
  <c r="FY1070" i="1"/>
  <c r="FZ1070" i="1"/>
  <c r="GA1070" i="1"/>
  <c r="GB1070" i="1"/>
  <c r="GC1070" i="1"/>
  <c r="GD1070" i="1"/>
  <c r="GE1070" i="1"/>
  <c r="GF1070" i="1"/>
  <c r="GG1070" i="1"/>
  <c r="GH1070" i="1"/>
  <c r="GI1070" i="1"/>
  <c r="GJ1070" i="1"/>
  <c r="GK1070" i="1"/>
  <c r="GL1070" i="1"/>
  <c r="GM1070" i="1"/>
  <c r="GN1070" i="1"/>
  <c r="GO1070" i="1"/>
  <c r="GP1070" i="1"/>
  <c r="GQ1070" i="1"/>
  <c r="GR1070" i="1"/>
  <c r="GS1070" i="1"/>
  <c r="GT1070" i="1"/>
  <c r="GU1070" i="1"/>
  <c r="GV1070" i="1"/>
  <c r="GW1070" i="1"/>
  <c r="GX1070" i="1"/>
  <c r="C1072" i="1"/>
  <c r="D1072" i="1"/>
  <c r="I1072" i="1"/>
  <c r="K1072" i="1"/>
  <c r="T1072" i="1"/>
  <c r="W1072" i="1"/>
  <c r="AC1072" i="1"/>
  <c r="CQ1072" i="1" s="1"/>
  <c r="P1072" i="1" s="1"/>
  <c r="AE1072" i="1"/>
  <c r="AF1072" i="1"/>
  <c r="AG1072" i="1"/>
  <c r="AH1072" i="1"/>
  <c r="CV1072" i="1" s="1"/>
  <c r="AI1072" i="1"/>
  <c r="CW1072" i="1" s="1"/>
  <c r="AJ1072" i="1"/>
  <c r="CR1072" i="1"/>
  <c r="CT1072" i="1"/>
  <c r="S1072" i="1" s="1"/>
  <c r="CU1072" i="1"/>
  <c r="CX1072" i="1"/>
  <c r="GL1072" i="1"/>
  <c r="GN1072" i="1"/>
  <c r="CB1081" i="1" s="1"/>
  <c r="CB1070" i="1" s="1"/>
  <c r="GO1072" i="1"/>
  <c r="GV1072" i="1"/>
  <c r="HC1072" i="1" s="1"/>
  <c r="C1073" i="1"/>
  <c r="D1073" i="1"/>
  <c r="I1073" i="1"/>
  <c r="K1073" i="1"/>
  <c r="AC1073" i="1"/>
  <c r="AE1073" i="1"/>
  <c r="AF1073" i="1"/>
  <c r="AG1073" i="1"/>
  <c r="CU1073" i="1" s="1"/>
  <c r="T1073" i="1" s="1"/>
  <c r="AH1073" i="1"/>
  <c r="CV1073" i="1" s="1"/>
  <c r="AI1073" i="1"/>
  <c r="CW1073" i="1" s="1"/>
  <c r="AJ1073" i="1"/>
  <c r="CX1073" i="1" s="1"/>
  <c r="W1073" i="1" s="1"/>
  <c r="CR1073" i="1"/>
  <c r="GL1073" i="1"/>
  <c r="GN1073" i="1"/>
  <c r="GO1073" i="1"/>
  <c r="GV1073" i="1"/>
  <c r="HC1073" i="1" s="1"/>
  <c r="GX1073" i="1" s="1"/>
  <c r="C1074" i="1"/>
  <c r="D1074" i="1"/>
  <c r="I1074" i="1"/>
  <c r="K1074" i="1"/>
  <c r="AC1074" i="1"/>
  <c r="AD1074" i="1"/>
  <c r="AE1074" i="1"/>
  <c r="AF1074" i="1"/>
  <c r="AG1074" i="1"/>
  <c r="AH1074" i="1"/>
  <c r="CV1074" i="1" s="1"/>
  <c r="AI1074" i="1"/>
  <c r="CW1074" i="1" s="1"/>
  <c r="V1074" i="1" s="1"/>
  <c r="AJ1074" i="1"/>
  <c r="CX1074" i="1" s="1"/>
  <c r="W1074" i="1" s="1"/>
  <c r="CU1074" i="1"/>
  <c r="T1074" i="1" s="1"/>
  <c r="GL1074" i="1"/>
  <c r="GN1074" i="1"/>
  <c r="GO1074" i="1"/>
  <c r="GV1074" i="1"/>
  <c r="HC1074" i="1" s="1"/>
  <c r="W1075" i="1"/>
  <c r="AC1075" i="1"/>
  <c r="AE1075" i="1"/>
  <c r="AF1075" i="1"/>
  <c r="AG1075" i="1"/>
  <c r="CU1075" i="1" s="1"/>
  <c r="T1075" i="1" s="1"/>
  <c r="AH1075" i="1"/>
  <c r="CV1075" i="1" s="1"/>
  <c r="U1075" i="1" s="1"/>
  <c r="AI1075" i="1"/>
  <c r="CW1075" i="1" s="1"/>
  <c r="V1075" i="1" s="1"/>
  <c r="AJ1075" i="1"/>
  <c r="CX1075" i="1"/>
  <c r="GL1075" i="1"/>
  <c r="GN1075" i="1"/>
  <c r="GO1075" i="1"/>
  <c r="GV1075" i="1"/>
  <c r="HC1075" i="1" s="1"/>
  <c r="GX1075" i="1" s="1"/>
  <c r="I1076" i="1"/>
  <c r="K1076" i="1"/>
  <c r="AC1076" i="1"/>
  <c r="AE1076" i="1"/>
  <c r="AF1076" i="1"/>
  <c r="AG1076" i="1"/>
  <c r="CU1076" i="1" s="1"/>
  <c r="AH1076" i="1"/>
  <c r="AI1076" i="1"/>
  <c r="CW1076" i="1" s="1"/>
  <c r="AJ1076" i="1"/>
  <c r="CX1076" i="1" s="1"/>
  <c r="CS1076" i="1"/>
  <c r="V1194" i="7" s="1"/>
  <c r="CV1076" i="1"/>
  <c r="GL1076" i="1"/>
  <c r="GN1076" i="1"/>
  <c r="GO1076" i="1"/>
  <c r="GV1076" i="1"/>
  <c r="HC1076" i="1" s="1"/>
  <c r="C1077" i="1"/>
  <c r="D1077" i="1"/>
  <c r="I1077" i="1"/>
  <c r="K1077" i="1"/>
  <c r="AC1077" i="1"/>
  <c r="CQ1077" i="1" s="1"/>
  <c r="P1077" i="1" s="1"/>
  <c r="AE1077" i="1"/>
  <c r="AF1077" i="1"/>
  <c r="AG1077" i="1"/>
  <c r="CU1077" i="1" s="1"/>
  <c r="T1077" i="1" s="1"/>
  <c r="AH1077" i="1"/>
  <c r="AI1077" i="1"/>
  <c r="AJ1077" i="1"/>
  <c r="CX1077" i="1" s="1"/>
  <c r="CV1077" i="1"/>
  <c r="U1077" i="1" s="1"/>
  <c r="K1205" i="7" s="1"/>
  <c r="CW1077" i="1"/>
  <c r="V1077" i="1" s="1"/>
  <c r="GL1077" i="1"/>
  <c r="GN1077" i="1"/>
  <c r="GO1077" i="1"/>
  <c r="GV1077" i="1"/>
  <c r="HC1077" i="1"/>
  <c r="GX1077" i="1" s="1"/>
  <c r="C1078" i="1"/>
  <c r="D1078" i="1"/>
  <c r="I1078" i="1"/>
  <c r="K1078" i="1"/>
  <c r="AC1078" i="1"/>
  <c r="CQ1078" i="1" s="1"/>
  <c r="AE1078" i="1"/>
  <c r="AF1078" i="1"/>
  <c r="AG1078" i="1"/>
  <c r="CU1078" i="1" s="1"/>
  <c r="AH1078" i="1"/>
  <c r="CV1078" i="1" s="1"/>
  <c r="U1078" i="1" s="1"/>
  <c r="K1215" i="7" s="1"/>
  <c r="AI1078" i="1"/>
  <c r="CW1078" i="1" s="1"/>
  <c r="V1078" i="1" s="1"/>
  <c r="AJ1078" i="1"/>
  <c r="CX1078" i="1" s="1"/>
  <c r="W1078" i="1" s="1"/>
  <c r="CR1078" i="1"/>
  <c r="Q1078" i="1" s="1"/>
  <c r="J1210" i="7" s="1"/>
  <c r="GL1078" i="1"/>
  <c r="GN1078" i="1"/>
  <c r="GO1078" i="1"/>
  <c r="GV1078" i="1"/>
  <c r="HC1078" i="1" s="1"/>
  <c r="GX1078" i="1" s="1"/>
  <c r="C1079" i="1"/>
  <c r="D1079" i="1"/>
  <c r="I1079" i="1"/>
  <c r="K1079" i="1"/>
  <c r="AC1079" i="1"/>
  <c r="CQ1079" i="1" s="1"/>
  <c r="P1079" i="1" s="1"/>
  <c r="AE1079" i="1"/>
  <c r="AF1079" i="1"/>
  <c r="AG1079" i="1"/>
  <c r="CU1079" i="1" s="1"/>
  <c r="AH1079" i="1"/>
  <c r="CV1079" i="1" s="1"/>
  <c r="U1079" i="1" s="1"/>
  <c r="K1222" i="7" s="1"/>
  <c r="AI1079" i="1"/>
  <c r="AJ1079" i="1"/>
  <c r="CX1079" i="1" s="1"/>
  <c r="W1079" i="1" s="1"/>
  <c r="CW1079" i="1"/>
  <c r="V1079" i="1" s="1"/>
  <c r="GL1079" i="1"/>
  <c r="GN1079" i="1"/>
  <c r="GO1079" i="1"/>
  <c r="GV1079" i="1"/>
  <c r="HC1079" i="1" s="1"/>
  <c r="GX1079" i="1" s="1"/>
  <c r="B1081" i="1"/>
  <c r="B1070" i="1" s="1"/>
  <c r="C1081" i="1"/>
  <c r="C1070" i="1" s="1"/>
  <c r="D1081" i="1"/>
  <c r="D1070" i="1" s="1"/>
  <c r="F1081" i="1"/>
  <c r="F1070" i="1" s="1"/>
  <c r="G1081" i="1"/>
  <c r="BD1081" i="1"/>
  <c r="BD1070" i="1" s="1"/>
  <c r="BX1081" i="1"/>
  <c r="BY1081" i="1"/>
  <c r="BY1070" i="1" s="1"/>
  <c r="CK1081" i="1"/>
  <c r="CK1070" i="1" s="1"/>
  <c r="CL1081" i="1"/>
  <c r="CL1070" i="1" s="1"/>
  <c r="CM1081" i="1"/>
  <c r="CM1070" i="1" s="1"/>
  <c r="F1106" i="1"/>
  <c r="D1111" i="1"/>
  <c r="E1113" i="1"/>
  <c r="Z1113" i="1"/>
  <c r="AA1113" i="1"/>
  <c r="AM1113" i="1"/>
  <c r="AN1113" i="1"/>
  <c r="BE1113" i="1"/>
  <c r="BF1113" i="1"/>
  <c r="BG1113" i="1"/>
  <c r="BH1113" i="1"/>
  <c r="BI1113" i="1"/>
  <c r="BJ1113" i="1"/>
  <c r="BK1113" i="1"/>
  <c r="BL1113" i="1"/>
  <c r="BM1113" i="1"/>
  <c r="BN1113" i="1"/>
  <c r="BO1113" i="1"/>
  <c r="BP1113" i="1"/>
  <c r="BQ1113" i="1"/>
  <c r="BR1113" i="1"/>
  <c r="BS1113" i="1"/>
  <c r="BT1113" i="1"/>
  <c r="BU1113" i="1"/>
  <c r="BV1113" i="1"/>
  <c r="BW1113" i="1"/>
  <c r="BX1113" i="1"/>
  <c r="CN1113" i="1"/>
  <c r="CO1113" i="1"/>
  <c r="CP1113" i="1"/>
  <c r="CQ1113" i="1"/>
  <c r="CR1113" i="1"/>
  <c r="CS1113" i="1"/>
  <c r="CT1113" i="1"/>
  <c r="CU1113" i="1"/>
  <c r="CV1113" i="1"/>
  <c r="CW1113" i="1"/>
  <c r="CX1113" i="1"/>
  <c r="CY1113" i="1"/>
  <c r="CZ1113" i="1"/>
  <c r="DA1113" i="1"/>
  <c r="DB1113" i="1"/>
  <c r="DC1113" i="1"/>
  <c r="DD1113" i="1"/>
  <c r="DE1113" i="1"/>
  <c r="DF1113" i="1"/>
  <c r="DG1113" i="1"/>
  <c r="DH1113" i="1"/>
  <c r="DI1113" i="1"/>
  <c r="DJ1113" i="1"/>
  <c r="DK1113" i="1"/>
  <c r="DL1113" i="1"/>
  <c r="DM1113" i="1"/>
  <c r="DN1113" i="1"/>
  <c r="DO1113" i="1"/>
  <c r="DP1113" i="1"/>
  <c r="DQ1113" i="1"/>
  <c r="DR1113" i="1"/>
  <c r="DS1113" i="1"/>
  <c r="DT1113" i="1"/>
  <c r="DU1113" i="1"/>
  <c r="DV1113" i="1"/>
  <c r="DW1113" i="1"/>
  <c r="DX1113" i="1"/>
  <c r="DY1113" i="1"/>
  <c r="DZ1113" i="1"/>
  <c r="EA1113" i="1"/>
  <c r="EB1113" i="1"/>
  <c r="EC1113" i="1"/>
  <c r="ED1113" i="1"/>
  <c r="EE1113" i="1"/>
  <c r="EF1113" i="1"/>
  <c r="EG1113" i="1"/>
  <c r="EH1113" i="1"/>
  <c r="EI1113" i="1"/>
  <c r="EJ1113" i="1"/>
  <c r="EK1113" i="1"/>
  <c r="EL1113" i="1"/>
  <c r="EM1113" i="1"/>
  <c r="EN1113" i="1"/>
  <c r="EO1113" i="1"/>
  <c r="EP1113" i="1"/>
  <c r="EQ1113" i="1"/>
  <c r="ER1113" i="1"/>
  <c r="ES1113" i="1"/>
  <c r="ET1113" i="1"/>
  <c r="EU1113" i="1"/>
  <c r="EV1113" i="1"/>
  <c r="EW1113" i="1"/>
  <c r="EX1113" i="1"/>
  <c r="EY1113" i="1"/>
  <c r="EZ1113" i="1"/>
  <c r="FA1113" i="1"/>
  <c r="FB1113" i="1"/>
  <c r="FC1113" i="1"/>
  <c r="FD1113" i="1"/>
  <c r="FE1113" i="1"/>
  <c r="FF1113" i="1"/>
  <c r="FG1113" i="1"/>
  <c r="FH1113" i="1"/>
  <c r="FI1113" i="1"/>
  <c r="FJ1113" i="1"/>
  <c r="FK1113" i="1"/>
  <c r="FL1113" i="1"/>
  <c r="FM1113" i="1"/>
  <c r="FN1113" i="1"/>
  <c r="FO1113" i="1"/>
  <c r="FP1113" i="1"/>
  <c r="FQ1113" i="1"/>
  <c r="FR1113" i="1"/>
  <c r="FS1113" i="1"/>
  <c r="FT1113" i="1"/>
  <c r="FU1113" i="1"/>
  <c r="FV1113" i="1"/>
  <c r="FW1113" i="1"/>
  <c r="FX1113" i="1"/>
  <c r="FY1113" i="1"/>
  <c r="FZ1113" i="1"/>
  <c r="GA1113" i="1"/>
  <c r="GB1113" i="1"/>
  <c r="GC1113" i="1"/>
  <c r="GD1113" i="1"/>
  <c r="GE1113" i="1"/>
  <c r="GF1113" i="1"/>
  <c r="GG1113" i="1"/>
  <c r="GH1113" i="1"/>
  <c r="GI1113" i="1"/>
  <c r="GJ1113" i="1"/>
  <c r="GK1113" i="1"/>
  <c r="GL1113" i="1"/>
  <c r="GM1113" i="1"/>
  <c r="GN1113" i="1"/>
  <c r="GO1113" i="1"/>
  <c r="GP1113" i="1"/>
  <c r="GQ1113" i="1"/>
  <c r="GR1113" i="1"/>
  <c r="GS1113" i="1"/>
  <c r="GT1113" i="1"/>
  <c r="GU1113" i="1"/>
  <c r="GV1113" i="1"/>
  <c r="GW1113" i="1"/>
  <c r="GX1113" i="1"/>
  <c r="C1115" i="1"/>
  <c r="D1115" i="1"/>
  <c r="I1115" i="1"/>
  <c r="K1115" i="1"/>
  <c r="AC1115" i="1"/>
  <c r="AE1115" i="1"/>
  <c r="U1229" i="7" s="1"/>
  <c r="AF1115" i="1"/>
  <c r="AG1115" i="1"/>
  <c r="AH1115" i="1"/>
  <c r="CV1115" i="1" s="1"/>
  <c r="U1115" i="1" s="1"/>
  <c r="K1234" i="7" s="1"/>
  <c r="AI1115" i="1"/>
  <c r="CW1115" i="1" s="1"/>
  <c r="V1115" i="1" s="1"/>
  <c r="AJ1115" i="1"/>
  <c r="CX1115" i="1" s="1"/>
  <c r="W1115" i="1" s="1"/>
  <c r="CQ1115" i="1"/>
  <c r="P1115" i="1" s="1"/>
  <c r="CU1115" i="1"/>
  <c r="T1115" i="1" s="1"/>
  <c r="GL1115" i="1"/>
  <c r="GN1115" i="1"/>
  <c r="GO1115" i="1"/>
  <c r="GV1115" i="1"/>
  <c r="HC1115" i="1" s="1"/>
  <c r="GX1115" i="1" s="1"/>
  <c r="C1116" i="1"/>
  <c r="D1116" i="1"/>
  <c r="I1116" i="1"/>
  <c r="K1116" i="1"/>
  <c r="T1116" i="1"/>
  <c r="AC1116" i="1"/>
  <c r="CQ1116" i="1" s="1"/>
  <c r="P1116" i="1" s="1"/>
  <c r="J1241" i="7" s="1"/>
  <c r="AE1116" i="1"/>
  <c r="AF1116" i="1"/>
  <c r="AG1116" i="1"/>
  <c r="CU1116" i="1" s="1"/>
  <c r="AH1116" i="1"/>
  <c r="CV1116" i="1" s="1"/>
  <c r="U1116" i="1" s="1"/>
  <c r="K1245" i="7" s="1"/>
  <c r="AI1116" i="1"/>
  <c r="CW1116" i="1" s="1"/>
  <c r="AJ1116" i="1"/>
  <c r="CX1116" i="1" s="1"/>
  <c r="GL1116" i="1"/>
  <c r="GN1116" i="1"/>
  <c r="GO1116" i="1"/>
  <c r="GV1116" i="1"/>
  <c r="HC1116" i="1" s="1"/>
  <c r="C1117" i="1"/>
  <c r="D1117" i="1"/>
  <c r="I1117" i="1"/>
  <c r="K1117" i="1"/>
  <c r="AC1117" i="1"/>
  <c r="AE1117" i="1"/>
  <c r="AF1117" i="1"/>
  <c r="AG1117" i="1"/>
  <c r="AH1117" i="1"/>
  <c r="AI1117" i="1"/>
  <c r="CW1117" i="1" s="1"/>
  <c r="AJ1117" i="1"/>
  <c r="CX1117" i="1" s="1"/>
  <c r="W1117" i="1" s="1"/>
  <c r="CQ1117" i="1"/>
  <c r="P1117" i="1" s="1"/>
  <c r="CU1117" i="1"/>
  <c r="T1117" i="1" s="1"/>
  <c r="CV1117" i="1"/>
  <c r="U1117" i="1" s="1"/>
  <c r="K1255" i="7" s="1"/>
  <c r="GL1117" i="1"/>
  <c r="GN1117" i="1"/>
  <c r="GO1117" i="1"/>
  <c r="GV1117" i="1"/>
  <c r="HC1117" i="1" s="1"/>
  <c r="AC1118" i="1"/>
  <c r="AE1118" i="1"/>
  <c r="AF1118" i="1"/>
  <c r="AG1118" i="1"/>
  <c r="CU1118" i="1" s="1"/>
  <c r="T1118" i="1" s="1"/>
  <c r="AH1118" i="1"/>
  <c r="CV1118" i="1" s="1"/>
  <c r="U1118" i="1" s="1"/>
  <c r="AI1118" i="1"/>
  <c r="CW1118" i="1" s="1"/>
  <c r="V1118" i="1" s="1"/>
  <c r="AJ1118" i="1"/>
  <c r="CX1118" i="1" s="1"/>
  <c r="W1118" i="1" s="1"/>
  <c r="CQ1118" i="1"/>
  <c r="P1118" i="1" s="1"/>
  <c r="GL1118" i="1"/>
  <c r="GN1118" i="1"/>
  <c r="GO1118" i="1"/>
  <c r="GV1118" i="1"/>
  <c r="HC1118" i="1" s="1"/>
  <c r="GX1118" i="1" s="1"/>
  <c r="I1119" i="1"/>
  <c r="K1119" i="1"/>
  <c r="AC1119" i="1"/>
  <c r="AD1119" i="1"/>
  <c r="AE1119" i="1"/>
  <c r="AF1119" i="1"/>
  <c r="AG1119" i="1"/>
  <c r="CU1119" i="1" s="1"/>
  <c r="AH1119" i="1"/>
  <c r="CV1119" i="1" s="1"/>
  <c r="AI1119" i="1"/>
  <c r="CW1119" i="1" s="1"/>
  <c r="AJ1119" i="1"/>
  <c r="CX1119" i="1" s="1"/>
  <c r="CR1119" i="1"/>
  <c r="CS1119" i="1"/>
  <c r="CT1119" i="1"/>
  <c r="S1119" i="1" s="1"/>
  <c r="GL1119" i="1"/>
  <c r="GN1119" i="1"/>
  <c r="GO1119" i="1"/>
  <c r="GV1119" i="1"/>
  <c r="HC1119" i="1"/>
  <c r="C1120" i="1"/>
  <c r="D1120" i="1"/>
  <c r="I1120" i="1"/>
  <c r="K1120" i="1"/>
  <c r="AC1120" i="1"/>
  <c r="CQ1120" i="1" s="1"/>
  <c r="AD1120" i="1"/>
  <c r="AE1120" i="1"/>
  <c r="AF1120" i="1"/>
  <c r="AG1120" i="1"/>
  <c r="CU1120" i="1" s="1"/>
  <c r="AH1120" i="1"/>
  <c r="CV1120" i="1" s="1"/>
  <c r="AI1120" i="1"/>
  <c r="AJ1120" i="1"/>
  <c r="CX1120" i="1" s="1"/>
  <c r="W1120" i="1" s="1"/>
  <c r="CR1120" i="1"/>
  <c r="Q1120" i="1" s="1"/>
  <c r="CS1120" i="1"/>
  <c r="CW1120" i="1"/>
  <c r="V1120" i="1" s="1"/>
  <c r="GL1120" i="1"/>
  <c r="GN1120" i="1"/>
  <c r="GO1120" i="1"/>
  <c r="GV1120" i="1"/>
  <c r="HC1120" i="1"/>
  <c r="C1121" i="1"/>
  <c r="D1121" i="1"/>
  <c r="I1121" i="1"/>
  <c r="K1121" i="1"/>
  <c r="V1121" i="1"/>
  <c r="AC1121" i="1"/>
  <c r="CQ1121" i="1" s="1"/>
  <c r="P1121" i="1" s="1"/>
  <c r="AD1121" i="1"/>
  <c r="AE1121" i="1"/>
  <c r="AF1121" i="1"/>
  <c r="AG1121" i="1"/>
  <c r="CU1121" i="1" s="1"/>
  <c r="AH1121" i="1"/>
  <c r="CV1121" i="1" s="1"/>
  <c r="AI1121" i="1"/>
  <c r="CW1121" i="1" s="1"/>
  <c r="AJ1121" i="1"/>
  <c r="CX1121" i="1" s="1"/>
  <c r="CR1121" i="1"/>
  <c r="CS1121" i="1"/>
  <c r="GL1121" i="1"/>
  <c r="GN1121" i="1"/>
  <c r="GO1121" i="1"/>
  <c r="GV1121" i="1"/>
  <c r="HC1121" i="1"/>
  <c r="C1122" i="1"/>
  <c r="D1122" i="1"/>
  <c r="I1122" i="1"/>
  <c r="K1122" i="1"/>
  <c r="AC1122" i="1"/>
  <c r="CQ1122" i="1" s="1"/>
  <c r="AD1122" i="1"/>
  <c r="AE1122" i="1"/>
  <c r="AF1122" i="1"/>
  <c r="AG1122" i="1"/>
  <c r="CU1122" i="1" s="1"/>
  <c r="AH1122" i="1"/>
  <c r="CV1122" i="1" s="1"/>
  <c r="U1122" i="1" s="1"/>
  <c r="K1287" i="7" s="1"/>
  <c r="AI1122" i="1"/>
  <c r="CW1122" i="1" s="1"/>
  <c r="V1122" i="1" s="1"/>
  <c r="AJ1122" i="1"/>
  <c r="CX1122" i="1" s="1"/>
  <c r="W1122" i="1" s="1"/>
  <c r="GL1122" i="1"/>
  <c r="GN1122" i="1"/>
  <c r="GO1122" i="1"/>
  <c r="GV1122" i="1"/>
  <c r="HC1122" i="1" s="1"/>
  <c r="GX1122" i="1" s="1"/>
  <c r="B1124" i="1"/>
  <c r="B1113" i="1" s="1"/>
  <c r="C1124" i="1"/>
  <c r="C1113" i="1" s="1"/>
  <c r="D1124" i="1"/>
  <c r="D1113" i="1" s="1"/>
  <c r="F1124" i="1"/>
  <c r="F1113" i="1" s="1"/>
  <c r="G1124" i="1"/>
  <c r="BX1124" i="1"/>
  <c r="BY1124" i="1"/>
  <c r="CK1124" i="1"/>
  <c r="CL1124" i="1"/>
  <c r="CL1113" i="1" s="1"/>
  <c r="CM1124" i="1"/>
  <c r="CM1113" i="1" s="1"/>
  <c r="D1154" i="1"/>
  <c r="E1156" i="1"/>
  <c r="Z1156" i="1"/>
  <c r="AA1156" i="1"/>
  <c r="AM1156" i="1"/>
  <c r="AN1156" i="1"/>
  <c r="BE1156" i="1"/>
  <c r="BF1156" i="1"/>
  <c r="BG1156" i="1"/>
  <c r="BH1156" i="1"/>
  <c r="BI1156" i="1"/>
  <c r="BJ1156" i="1"/>
  <c r="BK1156" i="1"/>
  <c r="BL1156" i="1"/>
  <c r="BM1156" i="1"/>
  <c r="BN1156" i="1"/>
  <c r="BO1156" i="1"/>
  <c r="BP1156" i="1"/>
  <c r="BQ1156" i="1"/>
  <c r="BR1156" i="1"/>
  <c r="BS1156" i="1"/>
  <c r="BT1156" i="1"/>
  <c r="BU1156" i="1"/>
  <c r="BV1156" i="1"/>
  <c r="BW1156" i="1"/>
  <c r="CN1156" i="1"/>
  <c r="CO1156" i="1"/>
  <c r="CP1156" i="1"/>
  <c r="CQ1156" i="1"/>
  <c r="CR1156" i="1"/>
  <c r="CS1156" i="1"/>
  <c r="CT1156" i="1"/>
  <c r="CU1156" i="1"/>
  <c r="CV1156" i="1"/>
  <c r="CW1156" i="1"/>
  <c r="CX1156" i="1"/>
  <c r="CY1156" i="1"/>
  <c r="CZ1156" i="1"/>
  <c r="DA1156" i="1"/>
  <c r="DB1156" i="1"/>
  <c r="DC1156" i="1"/>
  <c r="DD1156" i="1"/>
  <c r="DE1156" i="1"/>
  <c r="DF1156" i="1"/>
  <c r="DG1156" i="1"/>
  <c r="DH1156" i="1"/>
  <c r="DI1156" i="1"/>
  <c r="DJ1156" i="1"/>
  <c r="DK1156" i="1"/>
  <c r="DL1156" i="1"/>
  <c r="DM1156" i="1"/>
  <c r="DN1156" i="1"/>
  <c r="DO1156" i="1"/>
  <c r="DP1156" i="1"/>
  <c r="DQ1156" i="1"/>
  <c r="DR1156" i="1"/>
  <c r="DS1156" i="1"/>
  <c r="DT1156" i="1"/>
  <c r="DU1156" i="1"/>
  <c r="DV1156" i="1"/>
  <c r="DW1156" i="1"/>
  <c r="DX1156" i="1"/>
  <c r="DY1156" i="1"/>
  <c r="DZ1156" i="1"/>
  <c r="EA1156" i="1"/>
  <c r="EB1156" i="1"/>
  <c r="EC1156" i="1"/>
  <c r="ED1156" i="1"/>
  <c r="EE1156" i="1"/>
  <c r="EF1156" i="1"/>
  <c r="EG1156" i="1"/>
  <c r="EH1156" i="1"/>
  <c r="EI1156" i="1"/>
  <c r="EJ1156" i="1"/>
  <c r="EK1156" i="1"/>
  <c r="EL1156" i="1"/>
  <c r="EM1156" i="1"/>
  <c r="EN1156" i="1"/>
  <c r="EO1156" i="1"/>
  <c r="EP1156" i="1"/>
  <c r="EQ1156" i="1"/>
  <c r="ER1156" i="1"/>
  <c r="ES1156" i="1"/>
  <c r="ET1156" i="1"/>
  <c r="EU1156" i="1"/>
  <c r="EV1156" i="1"/>
  <c r="EW1156" i="1"/>
  <c r="EX1156" i="1"/>
  <c r="EY1156" i="1"/>
  <c r="EZ1156" i="1"/>
  <c r="FA1156" i="1"/>
  <c r="FB1156" i="1"/>
  <c r="FC1156" i="1"/>
  <c r="FD1156" i="1"/>
  <c r="FE1156" i="1"/>
  <c r="FF1156" i="1"/>
  <c r="FG1156" i="1"/>
  <c r="FH1156" i="1"/>
  <c r="FI1156" i="1"/>
  <c r="FJ1156" i="1"/>
  <c r="FK1156" i="1"/>
  <c r="FL1156" i="1"/>
  <c r="FM1156" i="1"/>
  <c r="FN1156" i="1"/>
  <c r="FO1156" i="1"/>
  <c r="FP1156" i="1"/>
  <c r="FQ1156" i="1"/>
  <c r="FR1156" i="1"/>
  <c r="FS1156" i="1"/>
  <c r="FT1156" i="1"/>
  <c r="FU1156" i="1"/>
  <c r="FV1156" i="1"/>
  <c r="FW1156" i="1"/>
  <c r="FX1156" i="1"/>
  <c r="FY1156" i="1"/>
  <c r="FZ1156" i="1"/>
  <c r="GA1156" i="1"/>
  <c r="GB1156" i="1"/>
  <c r="GC1156" i="1"/>
  <c r="GD1156" i="1"/>
  <c r="GE1156" i="1"/>
  <c r="GF1156" i="1"/>
  <c r="GG1156" i="1"/>
  <c r="GH1156" i="1"/>
  <c r="GI1156" i="1"/>
  <c r="GJ1156" i="1"/>
  <c r="GK1156" i="1"/>
  <c r="GL1156" i="1"/>
  <c r="GM1156" i="1"/>
  <c r="GN1156" i="1"/>
  <c r="GO1156" i="1"/>
  <c r="GP1156" i="1"/>
  <c r="GQ1156" i="1"/>
  <c r="GR1156" i="1"/>
  <c r="GS1156" i="1"/>
  <c r="GT1156" i="1"/>
  <c r="GU1156" i="1"/>
  <c r="GV1156" i="1"/>
  <c r="GW1156" i="1"/>
  <c r="GX1156" i="1"/>
  <c r="C1158" i="1"/>
  <c r="D1158" i="1"/>
  <c r="I1158" i="1"/>
  <c r="K1158" i="1"/>
  <c r="AC1158" i="1"/>
  <c r="CQ1158" i="1" s="1"/>
  <c r="AE1158" i="1"/>
  <c r="AF1158" i="1"/>
  <c r="AG1158" i="1"/>
  <c r="CU1158" i="1" s="1"/>
  <c r="AH1158" i="1"/>
  <c r="AI1158" i="1"/>
  <c r="AJ1158" i="1"/>
  <c r="CX1158" i="1" s="1"/>
  <c r="CR1158" i="1"/>
  <c r="CV1158" i="1"/>
  <c r="CW1158" i="1"/>
  <c r="GL1158" i="1"/>
  <c r="GN1158" i="1"/>
  <c r="GO1158" i="1"/>
  <c r="GV1158" i="1"/>
  <c r="HC1158" i="1"/>
  <c r="C1159" i="1"/>
  <c r="D1159" i="1"/>
  <c r="I1159" i="1"/>
  <c r="K1159" i="1"/>
  <c r="AC1159" i="1"/>
  <c r="CQ1159" i="1" s="1"/>
  <c r="AE1159" i="1"/>
  <c r="AF1159" i="1"/>
  <c r="AG1159" i="1"/>
  <c r="CU1159" i="1" s="1"/>
  <c r="AH1159" i="1"/>
  <c r="AI1159" i="1"/>
  <c r="AJ1159" i="1"/>
  <c r="CX1159" i="1" s="1"/>
  <c r="CV1159" i="1"/>
  <c r="CW1159" i="1"/>
  <c r="GL1159" i="1"/>
  <c r="GN1159" i="1"/>
  <c r="GO1159" i="1"/>
  <c r="GV1159" i="1"/>
  <c r="HC1159" i="1"/>
  <c r="GX1159" i="1" s="1"/>
  <c r="C1160" i="1"/>
  <c r="D1160" i="1"/>
  <c r="I1160" i="1"/>
  <c r="K1160" i="1"/>
  <c r="AC1160" i="1"/>
  <c r="CQ1160" i="1" s="1"/>
  <c r="AE1160" i="1"/>
  <c r="AF1160" i="1"/>
  <c r="AG1160" i="1"/>
  <c r="CU1160" i="1" s="1"/>
  <c r="AH1160" i="1"/>
  <c r="AI1160" i="1"/>
  <c r="CW1160" i="1" s="1"/>
  <c r="V1160" i="1" s="1"/>
  <c r="AJ1160" i="1"/>
  <c r="CX1160" i="1" s="1"/>
  <c r="CS1160" i="1"/>
  <c r="CV1160" i="1"/>
  <c r="U1160" i="1" s="1"/>
  <c r="K1320" i="7" s="1"/>
  <c r="GL1160" i="1"/>
  <c r="GN1160" i="1"/>
  <c r="GO1160" i="1"/>
  <c r="GV1160" i="1"/>
  <c r="HC1160" i="1"/>
  <c r="GX1160" i="1" s="1"/>
  <c r="U1161" i="1"/>
  <c r="AC1161" i="1"/>
  <c r="AE1161" i="1"/>
  <c r="AF1161" i="1"/>
  <c r="AG1161" i="1"/>
  <c r="CU1161" i="1" s="1"/>
  <c r="T1161" i="1" s="1"/>
  <c r="AH1161" i="1"/>
  <c r="AI1161" i="1"/>
  <c r="CW1161" i="1" s="1"/>
  <c r="V1161" i="1" s="1"/>
  <c r="AJ1161" i="1"/>
  <c r="CX1161" i="1" s="1"/>
  <c r="W1161" i="1" s="1"/>
  <c r="CV1161" i="1"/>
  <c r="GL1161" i="1"/>
  <c r="GN1161" i="1"/>
  <c r="GO1161" i="1"/>
  <c r="GV1161" i="1"/>
  <c r="HC1161" i="1" s="1"/>
  <c r="GX1161" i="1" s="1"/>
  <c r="I1162" i="1"/>
  <c r="K1162" i="1"/>
  <c r="AC1162" i="1"/>
  <c r="AE1162" i="1"/>
  <c r="AF1162" i="1"/>
  <c r="AG1162" i="1"/>
  <c r="CU1162" i="1" s="1"/>
  <c r="T1162" i="1" s="1"/>
  <c r="AH1162" i="1"/>
  <c r="CV1162" i="1" s="1"/>
  <c r="U1162" i="1" s="1"/>
  <c r="AI1162" i="1"/>
  <c r="CW1162" i="1" s="1"/>
  <c r="V1162" i="1" s="1"/>
  <c r="AJ1162" i="1"/>
  <c r="CX1162" i="1" s="1"/>
  <c r="W1162" i="1" s="1"/>
  <c r="CQ1162" i="1"/>
  <c r="P1162" i="1" s="1"/>
  <c r="GL1162" i="1"/>
  <c r="GN1162" i="1"/>
  <c r="GO1162" i="1"/>
  <c r="GV1162" i="1"/>
  <c r="HC1162" i="1" s="1"/>
  <c r="GX1162" i="1" s="1"/>
  <c r="C1163" i="1"/>
  <c r="D1163" i="1"/>
  <c r="I1163" i="1"/>
  <c r="K1163" i="1"/>
  <c r="AC1163" i="1"/>
  <c r="AE1163" i="1"/>
  <c r="AF1163" i="1"/>
  <c r="AG1163" i="1"/>
  <c r="CU1163" i="1" s="1"/>
  <c r="AH1163" i="1"/>
  <c r="CV1163" i="1" s="1"/>
  <c r="AI1163" i="1"/>
  <c r="CW1163" i="1" s="1"/>
  <c r="AJ1163" i="1"/>
  <c r="CX1163" i="1" s="1"/>
  <c r="CQ1163" i="1"/>
  <c r="CR1163" i="1"/>
  <c r="CT1163" i="1"/>
  <c r="GL1163" i="1"/>
  <c r="GN1163" i="1"/>
  <c r="GO1163" i="1"/>
  <c r="GV1163" i="1"/>
  <c r="HC1163" i="1" s="1"/>
  <c r="GX1163" i="1" s="1"/>
  <c r="C1164" i="1"/>
  <c r="D1164" i="1"/>
  <c r="I1164" i="1"/>
  <c r="K1164" i="1"/>
  <c r="AC1164" i="1"/>
  <c r="CQ1164" i="1" s="1"/>
  <c r="P1164" i="1" s="1"/>
  <c r="AE1164" i="1"/>
  <c r="AF1164" i="1"/>
  <c r="AG1164" i="1"/>
  <c r="CU1164" i="1" s="1"/>
  <c r="T1164" i="1" s="1"/>
  <c r="AH1164" i="1"/>
  <c r="CV1164" i="1" s="1"/>
  <c r="U1164" i="1" s="1"/>
  <c r="K1345" i="7" s="1"/>
  <c r="AI1164" i="1"/>
  <c r="CW1164" i="1" s="1"/>
  <c r="V1164" i="1" s="1"/>
  <c r="AJ1164" i="1"/>
  <c r="CX1164" i="1" s="1"/>
  <c r="W1164" i="1" s="1"/>
  <c r="GL1164" i="1"/>
  <c r="GN1164" i="1"/>
  <c r="GO1164" i="1"/>
  <c r="GV1164" i="1"/>
  <c r="HC1164" i="1" s="1"/>
  <c r="GX1164" i="1" s="1"/>
  <c r="C1165" i="1"/>
  <c r="D1165" i="1"/>
  <c r="I1165" i="1"/>
  <c r="K1165" i="1"/>
  <c r="AC1165" i="1"/>
  <c r="AE1165" i="1"/>
  <c r="AF1165" i="1"/>
  <c r="AG1165" i="1"/>
  <c r="CU1165" i="1" s="1"/>
  <c r="T1165" i="1" s="1"/>
  <c r="AH1165" i="1"/>
  <c r="CV1165" i="1" s="1"/>
  <c r="U1165" i="1" s="1"/>
  <c r="K1352" i="7" s="1"/>
  <c r="AI1165" i="1"/>
  <c r="CW1165" i="1" s="1"/>
  <c r="V1165" i="1" s="1"/>
  <c r="AJ1165" i="1"/>
  <c r="CX1165" i="1" s="1"/>
  <c r="W1165" i="1" s="1"/>
  <c r="GL1165" i="1"/>
  <c r="GN1165" i="1"/>
  <c r="GO1165" i="1"/>
  <c r="GV1165" i="1"/>
  <c r="HC1165" i="1" s="1"/>
  <c r="GX1165" i="1" s="1"/>
  <c r="C1166" i="1"/>
  <c r="D1166" i="1"/>
  <c r="I1166" i="1"/>
  <c r="K1166" i="1"/>
  <c r="AC1166" i="1"/>
  <c r="AD1166" i="1"/>
  <c r="AE1166" i="1"/>
  <c r="AF1166" i="1"/>
  <c r="AG1166" i="1"/>
  <c r="CU1166" i="1" s="1"/>
  <c r="AH1166" i="1"/>
  <c r="CV1166" i="1" s="1"/>
  <c r="AI1166" i="1"/>
  <c r="CW1166" i="1" s="1"/>
  <c r="AJ1166" i="1"/>
  <c r="CR1166" i="1"/>
  <c r="CT1166" i="1"/>
  <c r="CX1166" i="1"/>
  <c r="W1166" i="1" s="1"/>
  <c r="GL1166" i="1"/>
  <c r="GN1166" i="1"/>
  <c r="GO1166" i="1"/>
  <c r="GV1166" i="1"/>
  <c r="HC1166" i="1" s="1"/>
  <c r="C1167" i="1"/>
  <c r="D1167" i="1"/>
  <c r="I1167" i="1"/>
  <c r="K1167" i="1"/>
  <c r="S1167" i="1"/>
  <c r="AC1167" i="1"/>
  <c r="CQ1167" i="1" s="1"/>
  <c r="P1167" i="1" s="1"/>
  <c r="AD1167" i="1"/>
  <c r="AE1167" i="1"/>
  <c r="AF1167" i="1"/>
  <c r="AG1167" i="1"/>
  <c r="AH1167" i="1"/>
  <c r="CV1167" i="1" s="1"/>
  <c r="AI1167" i="1"/>
  <c r="CW1167" i="1" s="1"/>
  <c r="V1167" i="1" s="1"/>
  <c r="AJ1167" i="1"/>
  <c r="CR1167" i="1"/>
  <c r="Q1167" i="1" s="1"/>
  <c r="J1368" i="7" s="1"/>
  <c r="CT1167" i="1"/>
  <c r="CU1167" i="1"/>
  <c r="T1167" i="1" s="1"/>
  <c r="CX1167" i="1"/>
  <c r="W1167" i="1" s="1"/>
  <c r="CY1167" i="1"/>
  <c r="X1167" i="1" s="1"/>
  <c r="R1365" i="7" s="1"/>
  <c r="J1371" i="7" s="1"/>
  <c r="GL1167" i="1"/>
  <c r="GN1167" i="1"/>
  <c r="GO1167" i="1"/>
  <c r="GV1167" i="1"/>
  <c r="HC1167" i="1" s="1"/>
  <c r="AC1168" i="1"/>
  <c r="AD1168" i="1"/>
  <c r="AE1168" i="1"/>
  <c r="AF1168" i="1"/>
  <c r="AG1168" i="1"/>
  <c r="CU1168" i="1" s="1"/>
  <c r="T1168" i="1" s="1"/>
  <c r="AH1168" i="1"/>
  <c r="CV1168" i="1" s="1"/>
  <c r="U1168" i="1" s="1"/>
  <c r="AI1168" i="1"/>
  <c r="CW1168" i="1" s="1"/>
  <c r="V1168" i="1" s="1"/>
  <c r="AJ1168" i="1"/>
  <c r="CX1168" i="1"/>
  <c r="W1168" i="1" s="1"/>
  <c r="GL1168" i="1"/>
  <c r="GN1168" i="1"/>
  <c r="GO1168" i="1"/>
  <c r="GV1168" i="1"/>
  <c r="HC1168" i="1" s="1"/>
  <c r="GX1168" i="1" s="1"/>
  <c r="C1169" i="1"/>
  <c r="D1169" i="1"/>
  <c r="I1169" i="1"/>
  <c r="K1169" i="1"/>
  <c r="AC1169" i="1"/>
  <c r="AE1169" i="1"/>
  <c r="AF1169" i="1"/>
  <c r="AG1169" i="1"/>
  <c r="CU1169" i="1" s="1"/>
  <c r="T1169" i="1" s="1"/>
  <c r="AH1169" i="1"/>
  <c r="CV1169" i="1" s="1"/>
  <c r="U1169" i="1" s="1"/>
  <c r="K1383" i="7" s="1"/>
  <c r="AI1169" i="1"/>
  <c r="CW1169" i="1" s="1"/>
  <c r="V1169" i="1" s="1"/>
  <c r="AJ1169" i="1"/>
  <c r="CX1169" i="1" s="1"/>
  <c r="W1169" i="1" s="1"/>
  <c r="GL1169" i="1"/>
  <c r="GN1169" i="1"/>
  <c r="GO1169" i="1"/>
  <c r="GV1169" i="1"/>
  <c r="HC1169" i="1" s="1"/>
  <c r="GX1169" i="1" s="1"/>
  <c r="B1171" i="1"/>
  <c r="B1156" i="1" s="1"/>
  <c r="C1171" i="1"/>
  <c r="C1156" i="1" s="1"/>
  <c r="D1171" i="1"/>
  <c r="D1156" i="1" s="1"/>
  <c r="F1171" i="1"/>
  <c r="F1156" i="1" s="1"/>
  <c r="G1171" i="1"/>
  <c r="BX1171" i="1"/>
  <c r="BX1156" i="1" s="1"/>
  <c r="BY1171" i="1"/>
  <c r="AP1171" i="1" s="1"/>
  <c r="CK1171" i="1"/>
  <c r="CK1156" i="1" s="1"/>
  <c r="CL1171" i="1"/>
  <c r="CM1171" i="1"/>
  <c r="CM1156" i="1" s="1"/>
  <c r="D1201" i="1"/>
  <c r="E1203" i="1"/>
  <c r="G1203" i="1"/>
  <c r="A181" i="9" s="1"/>
  <c r="Z1203" i="1"/>
  <c r="AA1203" i="1"/>
  <c r="AM1203" i="1"/>
  <c r="AN1203" i="1"/>
  <c r="BE1203" i="1"/>
  <c r="BF1203" i="1"/>
  <c r="BG1203" i="1"/>
  <c r="BH1203" i="1"/>
  <c r="BI1203" i="1"/>
  <c r="BJ1203" i="1"/>
  <c r="BK1203" i="1"/>
  <c r="BL1203" i="1"/>
  <c r="BM1203" i="1"/>
  <c r="BN1203" i="1"/>
  <c r="BO1203" i="1"/>
  <c r="BP1203" i="1"/>
  <c r="BQ1203" i="1"/>
  <c r="BR1203" i="1"/>
  <c r="BS1203" i="1"/>
  <c r="BT1203" i="1"/>
  <c r="BU1203" i="1"/>
  <c r="BV1203" i="1"/>
  <c r="BW1203" i="1"/>
  <c r="CN1203" i="1"/>
  <c r="CO1203" i="1"/>
  <c r="CP1203" i="1"/>
  <c r="CQ1203" i="1"/>
  <c r="CR1203" i="1"/>
  <c r="CS1203" i="1"/>
  <c r="CT1203" i="1"/>
  <c r="CU1203" i="1"/>
  <c r="CV1203" i="1"/>
  <c r="CW1203" i="1"/>
  <c r="CX1203" i="1"/>
  <c r="CY1203" i="1"/>
  <c r="CZ1203" i="1"/>
  <c r="DA1203" i="1"/>
  <c r="DB1203" i="1"/>
  <c r="DC1203" i="1"/>
  <c r="DD1203" i="1"/>
  <c r="DE1203" i="1"/>
  <c r="DF1203" i="1"/>
  <c r="DG1203" i="1"/>
  <c r="DH1203" i="1"/>
  <c r="DI1203" i="1"/>
  <c r="DJ1203" i="1"/>
  <c r="DK1203" i="1"/>
  <c r="DL1203" i="1"/>
  <c r="DM1203" i="1"/>
  <c r="DN1203" i="1"/>
  <c r="DO1203" i="1"/>
  <c r="DP1203" i="1"/>
  <c r="DQ1203" i="1"/>
  <c r="DR1203" i="1"/>
  <c r="DS1203" i="1"/>
  <c r="DT1203" i="1"/>
  <c r="DU1203" i="1"/>
  <c r="DV1203" i="1"/>
  <c r="DW1203" i="1"/>
  <c r="DX1203" i="1"/>
  <c r="DY1203" i="1"/>
  <c r="DZ1203" i="1"/>
  <c r="EA1203" i="1"/>
  <c r="EB1203" i="1"/>
  <c r="EC1203" i="1"/>
  <c r="ED1203" i="1"/>
  <c r="EE1203" i="1"/>
  <c r="EF1203" i="1"/>
  <c r="EG1203" i="1"/>
  <c r="EH1203" i="1"/>
  <c r="EI1203" i="1"/>
  <c r="EJ1203" i="1"/>
  <c r="EK1203" i="1"/>
  <c r="EL1203" i="1"/>
  <c r="EM1203" i="1"/>
  <c r="EN1203" i="1"/>
  <c r="EO1203" i="1"/>
  <c r="EP1203" i="1"/>
  <c r="EQ1203" i="1"/>
  <c r="ER1203" i="1"/>
  <c r="ES1203" i="1"/>
  <c r="ET1203" i="1"/>
  <c r="EU1203" i="1"/>
  <c r="EV1203" i="1"/>
  <c r="EW1203" i="1"/>
  <c r="EX1203" i="1"/>
  <c r="EY1203" i="1"/>
  <c r="EZ1203" i="1"/>
  <c r="FA1203" i="1"/>
  <c r="FB1203" i="1"/>
  <c r="FC1203" i="1"/>
  <c r="FD1203" i="1"/>
  <c r="FE1203" i="1"/>
  <c r="FF1203" i="1"/>
  <c r="FG1203" i="1"/>
  <c r="FH1203" i="1"/>
  <c r="FI1203" i="1"/>
  <c r="FJ1203" i="1"/>
  <c r="FK1203" i="1"/>
  <c r="FL1203" i="1"/>
  <c r="FM1203" i="1"/>
  <c r="FN1203" i="1"/>
  <c r="FO1203" i="1"/>
  <c r="FP1203" i="1"/>
  <c r="FQ1203" i="1"/>
  <c r="FR1203" i="1"/>
  <c r="FS1203" i="1"/>
  <c r="FT1203" i="1"/>
  <c r="FU1203" i="1"/>
  <c r="FV1203" i="1"/>
  <c r="FW1203" i="1"/>
  <c r="FX1203" i="1"/>
  <c r="FY1203" i="1"/>
  <c r="FZ1203" i="1"/>
  <c r="GA1203" i="1"/>
  <c r="GB1203" i="1"/>
  <c r="GC1203" i="1"/>
  <c r="GD1203" i="1"/>
  <c r="GE1203" i="1"/>
  <c r="GF1203" i="1"/>
  <c r="GG1203" i="1"/>
  <c r="GH1203" i="1"/>
  <c r="GI1203" i="1"/>
  <c r="GJ1203" i="1"/>
  <c r="GK1203" i="1"/>
  <c r="GL1203" i="1"/>
  <c r="GM1203" i="1"/>
  <c r="GN1203" i="1"/>
  <c r="GO1203" i="1"/>
  <c r="GP1203" i="1"/>
  <c r="GQ1203" i="1"/>
  <c r="GR1203" i="1"/>
  <c r="GS1203" i="1"/>
  <c r="GT1203" i="1"/>
  <c r="GU1203" i="1"/>
  <c r="GV1203" i="1"/>
  <c r="GW1203" i="1"/>
  <c r="GX1203" i="1"/>
  <c r="C1205" i="1"/>
  <c r="D1205" i="1"/>
  <c r="I1205" i="1"/>
  <c r="K1205" i="1"/>
  <c r="S1205" i="1"/>
  <c r="J1392" i="7" s="1"/>
  <c r="AC1205" i="1"/>
  <c r="CQ1205" i="1" s="1"/>
  <c r="AD1205" i="1"/>
  <c r="AE1205" i="1"/>
  <c r="AF1205" i="1"/>
  <c r="AG1205" i="1"/>
  <c r="CU1205" i="1" s="1"/>
  <c r="AH1205" i="1"/>
  <c r="CV1205" i="1" s="1"/>
  <c r="AI1205" i="1"/>
  <c r="CW1205" i="1" s="1"/>
  <c r="V1205" i="1" s="1"/>
  <c r="AJ1205" i="1"/>
  <c r="CX1205" i="1" s="1"/>
  <c r="W1205" i="1" s="1"/>
  <c r="CR1205" i="1"/>
  <c r="Q1205" i="1" s="1"/>
  <c r="CS1205" i="1"/>
  <c r="CT1205" i="1"/>
  <c r="GL1205" i="1"/>
  <c r="GN1205" i="1"/>
  <c r="GO1205" i="1"/>
  <c r="GV1205" i="1"/>
  <c r="HC1205" i="1" s="1"/>
  <c r="GX1205" i="1" s="1"/>
  <c r="C1206" i="1"/>
  <c r="D1206" i="1"/>
  <c r="I1206" i="1"/>
  <c r="K1206" i="1"/>
  <c r="AC1206" i="1"/>
  <c r="CQ1206" i="1" s="1"/>
  <c r="AE1206" i="1"/>
  <c r="AF1206" i="1"/>
  <c r="AG1206" i="1"/>
  <c r="CU1206" i="1" s="1"/>
  <c r="AH1206" i="1"/>
  <c r="CV1206" i="1" s="1"/>
  <c r="AI1206" i="1"/>
  <c r="CW1206" i="1" s="1"/>
  <c r="AJ1206" i="1"/>
  <c r="CX1206" i="1" s="1"/>
  <c r="CR1206" i="1"/>
  <c r="CS1206" i="1"/>
  <c r="CT1206" i="1"/>
  <c r="S1206" i="1" s="1"/>
  <c r="J1399" i="7" s="1"/>
  <c r="GL1206" i="1"/>
  <c r="GN1206" i="1"/>
  <c r="GO1206" i="1"/>
  <c r="GV1206" i="1"/>
  <c r="HC1206" i="1"/>
  <c r="C1207" i="1"/>
  <c r="D1207" i="1"/>
  <c r="I1207" i="1"/>
  <c r="K1207" i="1"/>
  <c r="AC1207" i="1"/>
  <c r="AE1207" i="1"/>
  <c r="AF1207" i="1"/>
  <c r="AG1207" i="1"/>
  <c r="CU1207" i="1" s="1"/>
  <c r="T1207" i="1" s="1"/>
  <c r="AH1207" i="1"/>
  <c r="CV1207" i="1" s="1"/>
  <c r="U1207" i="1" s="1"/>
  <c r="K1416" i="7" s="1"/>
  <c r="AI1207" i="1"/>
  <c r="CW1207" i="1" s="1"/>
  <c r="V1207" i="1" s="1"/>
  <c r="AJ1207" i="1"/>
  <c r="CX1207" i="1" s="1"/>
  <c r="W1207" i="1" s="1"/>
  <c r="CR1207" i="1"/>
  <c r="Q1207" i="1" s="1"/>
  <c r="J1411" i="7" s="1"/>
  <c r="CS1207" i="1"/>
  <c r="CT1207" i="1"/>
  <c r="GL1207" i="1"/>
  <c r="GN1207" i="1"/>
  <c r="GO1207" i="1"/>
  <c r="GV1207" i="1"/>
  <c r="HC1207" i="1"/>
  <c r="GX1207" i="1" s="1"/>
  <c r="R1208" i="1"/>
  <c r="GK1208" i="1" s="1"/>
  <c r="AC1208" i="1"/>
  <c r="AD1208" i="1"/>
  <c r="AE1208" i="1"/>
  <c r="AF1208" i="1"/>
  <c r="AG1208" i="1"/>
  <c r="CU1208" i="1" s="1"/>
  <c r="T1208" i="1" s="1"/>
  <c r="AH1208" i="1"/>
  <c r="CV1208" i="1" s="1"/>
  <c r="U1208" i="1" s="1"/>
  <c r="AI1208" i="1"/>
  <c r="AJ1208" i="1"/>
  <c r="CX1208" i="1" s="1"/>
  <c r="W1208" i="1" s="1"/>
  <c r="CR1208" i="1"/>
  <c r="Q1208" i="1" s="1"/>
  <c r="CS1208" i="1"/>
  <c r="V1418" i="7" s="1"/>
  <c r="CT1208" i="1"/>
  <c r="S1208" i="1" s="1"/>
  <c r="CW1208" i="1"/>
  <c r="V1208" i="1" s="1"/>
  <c r="GL1208" i="1"/>
  <c r="GN1208" i="1"/>
  <c r="GO1208" i="1"/>
  <c r="GV1208" i="1"/>
  <c r="HC1208" i="1"/>
  <c r="GX1208" i="1" s="1"/>
  <c r="I1209" i="1"/>
  <c r="K1209" i="1"/>
  <c r="U1209" i="1"/>
  <c r="AC1209" i="1"/>
  <c r="AE1209" i="1"/>
  <c r="AF1209" i="1"/>
  <c r="AG1209" i="1"/>
  <c r="CU1209" i="1" s="1"/>
  <c r="T1209" i="1" s="1"/>
  <c r="AH1209" i="1"/>
  <c r="CV1209" i="1" s="1"/>
  <c r="AI1209" i="1"/>
  <c r="CW1209" i="1" s="1"/>
  <c r="V1209" i="1" s="1"/>
  <c r="AJ1209" i="1"/>
  <c r="CX1209" i="1" s="1"/>
  <c r="GL1209" i="1"/>
  <c r="GN1209" i="1"/>
  <c r="GO1209" i="1"/>
  <c r="GV1209" i="1"/>
  <c r="HC1209" i="1" s="1"/>
  <c r="C1210" i="1"/>
  <c r="D1210" i="1"/>
  <c r="I1210" i="1"/>
  <c r="GX1210" i="1" s="1"/>
  <c r="K1210" i="1"/>
  <c r="AC1210" i="1"/>
  <c r="AE1210" i="1"/>
  <c r="AF1210" i="1"/>
  <c r="AG1210" i="1"/>
  <c r="AH1210" i="1"/>
  <c r="AI1210" i="1"/>
  <c r="CW1210" i="1" s="1"/>
  <c r="V1210" i="1" s="1"/>
  <c r="AJ1210" i="1"/>
  <c r="CX1210" i="1" s="1"/>
  <c r="CQ1210" i="1"/>
  <c r="CU1210" i="1"/>
  <c r="T1210" i="1" s="1"/>
  <c r="CV1210" i="1"/>
  <c r="U1210" i="1" s="1"/>
  <c r="K1431" i="7" s="1"/>
  <c r="GL1210" i="1"/>
  <c r="GN1210" i="1"/>
  <c r="GO1210" i="1"/>
  <c r="GV1210" i="1"/>
  <c r="HC1210" i="1" s="1"/>
  <c r="C1211" i="1"/>
  <c r="D1211" i="1"/>
  <c r="I1211" i="1"/>
  <c r="K1211" i="1"/>
  <c r="T1211" i="1"/>
  <c r="AC1211" i="1"/>
  <c r="CQ1211" i="1" s="1"/>
  <c r="P1211" i="1" s="1"/>
  <c r="AD1211" i="1"/>
  <c r="AE1211" i="1"/>
  <c r="AF1211" i="1"/>
  <c r="AG1211" i="1"/>
  <c r="AH1211" i="1"/>
  <c r="CV1211" i="1" s="1"/>
  <c r="AI1211" i="1"/>
  <c r="CW1211" i="1" s="1"/>
  <c r="AJ1211" i="1"/>
  <c r="CX1211" i="1" s="1"/>
  <c r="CR1211" i="1"/>
  <c r="Q1211" i="1" s="1"/>
  <c r="J1436" i="7" s="1"/>
  <c r="CU1211" i="1"/>
  <c r="GL1211" i="1"/>
  <c r="GN1211" i="1"/>
  <c r="GO1211" i="1"/>
  <c r="GV1211" i="1"/>
  <c r="HC1211" i="1" s="1"/>
  <c r="C1212" i="1"/>
  <c r="D1212" i="1"/>
  <c r="I1212" i="1"/>
  <c r="K1212" i="1"/>
  <c r="AC1212" i="1"/>
  <c r="AE1212" i="1"/>
  <c r="U1443" i="7" s="1"/>
  <c r="AF1212" i="1"/>
  <c r="AG1212" i="1"/>
  <c r="CU1212" i="1" s="1"/>
  <c r="AH1212" i="1"/>
  <c r="CV1212" i="1" s="1"/>
  <c r="AI1212" i="1"/>
  <c r="CW1212" i="1" s="1"/>
  <c r="AJ1212" i="1"/>
  <c r="CX1212" i="1" s="1"/>
  <c r="CQ1212" i="1"/>
  <c r="GL1212" i="1"/>
  <c r="GN1212" i="1"/>
  <c r="GO1212" i="1"/>
  <c r="GV1212" i="1"/>
  <c r="HC1212" i="1" s="1"/>
  <c r="C1213" i="1"/>
  <c r="D1213" i="1"/>
  <c r="I1213" i="1"/>
  <c r="K1213" i="1"/>
  <c r="AC1213" i="1"/>
  <c r="AE1213" i="1"/>
  <c r="AF1213" i="1"/>
  <c r="AG1213" i="1"/>
  <c r="AH1213" i="1"/>
  <c r="CV1213" i="1" s="1"/>
  <c r="U1213" i="1" s="1"/>
  <c r="K1459" i="7" s="1"/>
  <c r="AI1213" i="1"/>
  <c r="CW1213" i="1" s="1"/>
  <c r="V1213" i="1" s="1"/>
  <c r="AJ1213" i="1"/>
  <c r="CX1213" i="1" s="1"/>
  <c r="CQ1213" i="1"/>
  <c r="CR1213" i="1"/>
  <c r="CU1213" i="1"/>
  <c r="T1213" i="1" s="1"/>
  <c r="GL1213" i="1"/>
  <c r="GN1213" i="1"/>
  <c r="GO1213" i="1"/>
  <c r="GV1213" i="1"/>
  <c r="HC1213" i="1" s="1"/>
  <c r="C1214" i="1"/>
  <c r="D1214" i="1"/>
  <c r="I1214" i="1"/>
  <c r="K1214" i="1"/>
  <c r="AC1214" i="1"/>
  <c r="CQ1214" i="1" s="1"/>
  <c r="AE1214" i="1"/>
  <c r="AF1214" i="1"/>
  <c r="AG1214" i="1"/>
  <c r="CU1214" i="1" s="1"/>
  <c r="AH1214" i="1"/>
  <c r="AI1214" i="1"/>
  <c r="CW1214" i="1" s="1"/>
  <c r="AJ1214" i="1"/>
  <c r="CX1214" i="1" s="1"/>
  <c r="CV1214" i="1"/>
  <c r="GL1214" i="1"/>
  <c r="GN1214" i="1"/>
  <c r="GO1214" i="1"/>
  <c r="GV1214" i="1"/>
  <c r="HC1214" i="1" s="1"/>
  <c r="U1215" i="1"/>
  <c r="AC1215" i="1"/>
  <c r="AE1215" i="1"/>
  <c r="AF1215" i="1"/>
  <c r="AG1215" i="1"/>
  <c r="AH1215" i="1"/>
  <c r="CV1215" i="1" s="1"/>
  <c r="AI1215" i="1"/>
  <c r="CW1215" i="1" s="1"/>
  <c r="V1215" i="1" s="1"/>
  <c r="AJ1215" i="1"/>
  <c r="CX1215" i="1" s="1"/>
  <c r="W1215" i="1" s="1"/>
  <c r="CQ1215" i="1"/>
  <c r="P1215" i="1" s="1"/>
  <c r="J1472" i="7" s="1"/>
  <c r="I1473" i="7" s="1"/>
  <c r="CU1215" i="1"/>
  <c r="T1215" i="1" s="1"/>
  <c r="GL1215" i="1"/>
  <c r="GN1215" i="1"/>
  <c r="GO1215" i="1"/>
  <c r="GV1215" i="1"/>
  <c r="HC1215" i="1" s="1"/>
  <c r="GX1215" i="1" s="1"/>
  <c r="C1216" i="1"/>
  <c r="D1216" i="1"/>
  <c r="I1216" i="1"/>
  <c r="K1216" i="1"/>
  <c r="T1216" i="1"/>
  <c r="AC1216" i="1"/>
  <c r="CQ1216" i="1" s="1"/>
  <c r="P1216" i="1" s="1"/>
  <c r="AD1216" i="1"/>
  <c r="AE1216" i="1"/>
  <c r="AF1216" i="1"/>
  <c r="AG1216" i="1"/>
  <c r="AH1216" i="1"/>
  <c r="CV1216" i="1" s="1"/>
  <c r="AI1216" i="1"/>
  <c r="CW1216" i="1" s="1"/>
  <c r="AJ1216" i="1"/>
  <c r="CX1216" i="1" s="1"/>
  <c r="CR1216" i="1"/>
  <c r="Q1216" i="1" s="1"/>
  <c r="CU1216" i="1"/>
  <c r="GL1216" i="1"/>
  <c r="GN1216" i="1"/>
  <c r="GO1216" i="1"/>
  <c r="GV1216" i="1"/>
  <c r="HC1216" i="1" s="1"/>
  <c r="B1218" i="1"/>
  <c r="B1203" i="1" s="1"/>
  <c r="C1218" i="1"/>
  <c r="C1203" i="1" s="1"/>
  <c r="D1218" i="1"/>
  <c r="D1203" i="1" s="1"/>
  <c r="F1218" i="1"/>
  <c r="F1203" i="1" s="1"/>
  <c r="G1218" i="1"/>
  <c r="A1482" i="7" s="1"/>
  <c r="BD1218" i="1"/>
  <c r="BX1218" i="1"/>
  <c r="BX1203" i="1" s="1"/>
  <c r="BY1218" i="1"/>
  <c r="BY1203" i="1" s="1"/>
  <c r="CK1218" i="1"/>
  <c r="CK1203" i="1" s="1"/>
  <c r="CL1218" i="1"/>
  <c r="CL1203" i="1" s="1"/>
  <c r="CM1218" i="1"/>
  <c r="CM1203" i="1" s="1"/>
  <c r="D1248" i="1"/>
  <c r="E1250" i="1"/>
  <c r="F1250" i="1"/>
  <c r="Z1250" i="1"/>
  <c r="AA1250" i="1"/>
  <c r="AM1250" i="1"/>
  <c r="AN1250" i="1"/>
  <c r="BE1250" i="1"/>
  <c r="BF1250" i="1"/>
  <c r="BG1250" i="1"/>
  <c r="BH1250" i="1"/>
  <c r="BI1250" i="1"/>
  <c r="BJ1250" i="1"/>
  <c r="BK1250" i="1"/>
  <c r="BL1250" i="1"/>
  <c r="BM1250" i="1"/>
  <c r="BN1250" i="1"/>
  <c r="BO1250" i="1"/>
  <c r="BP1250" i="1"/>
  <c r="BQ1250" i="1"/>
  <c r="BR1250" i="1"/>
  <c r="BS1250" i="1"/>
  <c r="BT1250" i="1"/>
  <c r="BU1250" i="1"/>
  <c r="BV1250" i="1"/>
  <c r="BW1250" i="1"/>
  <c r="CN1250" i="1"/>
  <c r="CO1250" i="1"/>
  <c r="CP1250" i="1"/>
  <c r="CQ1250" i="1"/>
  <c r="CR1250" i="1"/>
  <c r="CS1250" i="1"/>
  <c r="CT1250" i="1"/>
  <c r="CU1250" i="1"/>
  <c r="CV1250" i="1"/>
  <c r="CW1250" i="1"/>
  <c r="CX1250" i="1"/>
  <c r="CY1250" i="1"/>
  <c r="CZ1250" i="1"/>
  <c r="DA1250" i="1"/>
  <c r="DB1250" i="1"/>
  <c r="DC1250" i="1"/>
  <c r="DD1250" i="1"/>
  <c r="DE1250" i="1"/>
  <c r="DF1250" i="1"/>
  <c r="DG1250" i="1"/>
  <c r="DH1250" i="1"/>
  <c r="DI1250" i="1"/>
  <c r="DJ1250" i="1"/>
  <c r="DK1250" i="1"/>
  <c r="DL1250" i="1"/>
  <c r="DM1250" i="1"/>
  <c r="DN1250" i="1"/>
  <c r="DO1250" i="1"/>
  <c r="DP1250" i="1"/>
  <c r="DQ1250" i="1"/>
  <c r="DR1250" i="1"/>
  <c r="DS1250" i="1"/>
  <c r="DT1250" i="1"/>
  <c r="DU1250" i="1"/>
  <c r="DV1250" i="1"/>
  <c r="DW1250" i="1"/>
  <c r="DX1250" i="1"/>
  <c r="DY1250" i="1"/>
  <c r="DZ1250" i="1"/>
  <c r="EA1250" i="1"/>
  <c r="EB1250" i="1"/>
  <c r="EC1250" i="1"/>
  <c r="ED1250" i="1"/>
  <c r="EE1250" i="1"/>
  <c r="EF1250" i="1"/>
  <c r="EG1250" i="1"/>
  <c r="EH1250" i="1"/>
  <c r="EI1250" i="1"/>
  <c r="EJ1250" i="1"/>
  <c r="EK1250" i="1"/>
  <c r="EL1250" i="1"/>
  <c r="EM1250" i="1"/>
  <c r="EN1250" i="1"/>
  <c r="EO1250" i="1"/>
  <c r="EP1250" i="1"/>
  <c r="EQ1250" i="1"/>
  <c r="ER1250" i="1"/>
  <c r="ES1250" i="1"/>
  <c r="ET1250" i="1"/>
  <c r="EU1250" i="1"/>
  <c r="EV1250" i="1"/>
  <c r="EW1250" i="1"/>
  <c r="EX1250" i="1"/>
  <c r="EY1250" i="1"/>
  <c r="EZ1250" i="1"/>
  <c r="FA1250" i="1"/>
  <c r="FB1250" i="1"/>
  <c r="FC1250" i="1"/>
  <c r="FD1250" i="1"/>
  <c r="FE1250" i="1"/>
  <c r="FF1250" i="1"/>
  <c r="FG1250" i="1"/>
  <c r="FH1250" i="1"/>
  <c r="FI1250" i="1"/>
  <c r="FJ1250" i="1"/>
  <c r="FK1250" i="1"/>
  <c r="FL1250" i="1"/>
  <c r="FM1250" i="1"/>
  <c r="FN1250" i="1"/>
  <c r="FO1250" i="1"/>
  <c r="FP1250" i="1"/>
  <c r="FQ1250" i="1"/>
  <c r="FR1250" i="1"/>
  <c r="FS1250" i="1"/>
  <c r="FT1250" i="1"/>
  <c r="FU1250" i="1"/>
  <c r="FV1250" i="1"/>
  <c r="FW1250" i="1"/>
  <c r="FX1250" i="1"/>
  <c r="FY1250" i="1"/>
  <c r="FZ1250" i="1"/>
  <c r="GA1250" i="1"/>
  <c r="GB1250" i="1"/>
  <c r="GC1250" i="1"/>
  <c r="GD1250" i="1"/>
  <c r="GE1250" i="1"/>
  <c r="GF1250" i="1"/>
  <c r="GG1250" i="1"/>
  <c r="GH1250" i="1"/>
  <c r="GI1250" i="1"/>
  <c r="GJ1250" i="1"/>
  <c r="GK1250" i="1"/>
  <c r="GL1250" i="1"/>
  <c r="GM1250" i="1"/>
  <c r="GN1250" i="1"/>
  <c r="GO1250" i="1"/>
  <c r="GP1250" i="1"/>
  <c r="GQ1250" i="1"/>
  <c r="GR1250" i="1"/>
  <c r="GS1250" i="1"/>
  <c r="GT1250" i="1"/>
  <c r="GU1250" i="1"/>
  <c r="GV1250" i="1"/>
  <c r="GW1250" i="1"/>
  <c r="GX1250" i="1"/>
  <c r="C1252" i="1"/>
  <c r="D1252" i="1"/>
  <c r="I1252" i="1"/>
  <c r="K1252" i="1"/>
  <c r="AC1252" i="1"/>
  <c r="CQ1252" i="1" s="1"/>
  <c r="P1252" i="1" s="1"/>
  <c r="AE1252" i="1"/>
  <c r="AF1252" i="1"/>
  <c r="AG1252" i="1"/>
  <c r="AH1252" i="1"/>
  <c r="CV1252" i="1" s="1"/>
  <c r="AI1252" i="1"/>
  <c r="CW1252" i="1" s="1"/>
  <c r="AJ1252" i="1"/>
  <c r="CU1252" i="1"/>
  <c r="T1252" i="1" s="1"/>
  <c r="AG1255" i="1" s="1"/>
  <c r="CX1252" i="1"/>
  <c r="W1252" i="1" s="1"/>
  <c r="GL1252" i="1"/>
  <c r="GN1252" i="1"/>
  <c r="GO1252" i="1"/>
  <c r="GV1252" i="1"/>
  <c r="HC1252" i="1" s="1"/>
  <c r="GX1252" i="1" s="1"/>
  <c r="C1253" i="1"/>
  <c r="D1253" i="1"/>
  <c r="I1253" i="1"/>
  <c r="K1253" i="1"/>
  <c r="AC1253" i="1"/>
  <c r="AE1253" i="1"/>
  <c r="AF1253" i="1"/>
  <c r="AG1253" i="1"/>
  <c r="CU1253" i="1" s="1"/>
  <c r="T1253" i="1" s="1"/>
  <c r="AH1253" i="1"/>
  <c r="CV1253" i="1" s="1"/>
  <c r="U1253" i="1" s="1"/>
  <c r="K1501" i="7" s="1"/>
  <c r="AI1253" i="1"/>
  <c r="CW1253" i="1" s="1"/>
  <c r="V1253" i="1" s="1"/>
  <c r="AJ1253" i="1"/>
  <c r="CX1253" i="1" s="1"/>
  <c r="W1253" i="1" s="1"/>
  <c r="CQ1253" i="1"/>
  <c r="P1253" i="1" s="1"/>
  <c r="GL1253" i="1"/>
  <c r="GN1253" i="1"/>
  <c r="GO1253" i="1"/>
  <c r="GV1253" i="1"/>
  <c r="HC1253" i="1" s="1"/>
  <c r="GX1253" i="1" s="1"/>
  <c r="B1255" i="1"/>
  <c r="B1250" i="1" s="1"/>
  <c r="C1255" i="1"/>
  <c r="C1250" i="1" s="1"/>
  <c r="D1255" i="1"/>
  <c r="D1250" i="1" s="1"/>
  <c r="F1255" i="1"/>
  <c r="G1255" i="1"/>
  <c r="BB1255" i="1"/>
  <c r="BX1255" i="1"/>
  <c r="BY1255" i="1"/>
  <c r="AP1255" i="1" s="1"/>
  <c r="BZ1255" i="1"/>
  <c r="CK1255" i="1"/>
  <c r="CK1250" i="1" s="1"/>
  <c r="CL1255" i="1"/>
  <c r="CM1255" i="1"/>
  <c r="BD1255" i="1" s="1"/>
  <c r="D1285" i="1"/>
  <c r="D1287" i="1"/>
  <c r="E1287" i="1"/>
  <c r="G1287" i="1"/>
  <c r="A207" i="9" s="1"/>
  <c r="Z1287" i="1"/>
  <c r="AA1287" i="1"/>
  <c r="AM1287" i="1"/>
  <c r="AN1287" i="1"/>
  <c r="BE1287" i="1"/>
  <c r="BF1287" i="1"/>
  <c r="BG1287" i="1"/>
  <c r="BH1287" i="1"/>
  <c r="BI1287" i="1"/>
  <c r="BJ1287" i="1"/>
  <c r="BK1287" i="1"/>
  <c r="BL1287" i="1"/>
  <c r="BM1287" i="1"/>
  <c r="BN1287" i="1"/>
  <c r="BO1287" i="1"/>
  <c r="BP1287" i="1"/>
  <c r="BQ1287" i="1"/>
  <c r="BR1287" i="1"/>
  <c r="BS1287" i="1"/>
  <c r="BT1287" i="1"/>
  <c r="BU1287" i="1"/>
  <c r="BV1287" i="1"/>
  <c r="BW1287" i="1"/>
  <c r="CN1287" i="1"/>
  <c r="CO1287" i="1"/>
  <c r="CP1287" i="1"/>
  <c r="CQ1287" i="1"/>
  <c r="CR1287" i="1"/>
  <c r="CS1287" i="1"/>
  <c r="CT1287" i="1"/>
  <c r="CU1287" i="1"/>
  <c r="CV1287" i="1"/>
  <c r="CW1287" i="1"/>
  <c r="CX1287" i="1"/>
  <c r="CY1287" i="1"/>
  <c r="CZ1287" i="1"/>
  <c r="DA1287" i="1"/>
  <c r="DB1287" i="1"/>
  <c r="DC1287" i="1"/>
  <c r="DD1287" i="1"/>
  <c r="DE1287" i="1"/>
  <c r="DF1287" i="1"/>
  <c r="DG1287" i="1"/>
  <c r="DH1287" i="1"/>
  <c r="DI1287" i="1"/>
  <c r="DJ1287" i="1"/>
  <c r="DK1287" i="1"/>
  <c r="DL1287" i="1"/>
  <c r="DM1287" i="1"/>
  <c r="DN1287" i="1"/>
  <c r="DO1287" i="1"/>
  <c r="DP1287" i="1"/>
  <c r="DQ1287" i="1"/>
  <c r="DR1287" i="1"/>
  <c r="DS1287" i="1"/>
  <c r="DT1287" i="1"/>
  <c r="DU1287" i="1"/>
  <c r="DV1287" i="1"/>
  <c r="DW1287" i="1"/>
  <c r="DX1287" i="1"/>
  <c r="DY1287" i="1"/>
  <c r="DZ1287" i="1"/>
  <c r="EA1287" i="1"/>
  <c r="EB1287" i="1"/>
  <c r="EC1287" i="1"/>
  <c r="ED1287" i="1"/>
  <c r="EE1287" i="1"/>
  <c r="EF1287" i="1"/>
  <c r="EG1287" i="1"/>
  <c r="EH1287" i="1"/>
  <c r="EI1287" i="1"/>
  <c r="EJ1287" i="1"/>
  <c r="EK1287" i="1"/>
  <c r="EL1287" i="1"/>
  <c r="EM1287" i="1"/>
  <c r="EN1287" i="1"/>
  <c r="EO1287" i="1"/>
  <c r="EP1287" i="1"/>
  <c r="EQ1287" i="1"/>
  <c r="ER1287" i="1"/>
  <c r="ES1287" i="1"/>
  <c r="ET1287" i="1"/>
  <c r="EU1287" i="1"/>
  <c r="EV1287" i="1"/>
  <c r="EW1287" i="1"/>
  <c r="EX1287" i="1"/>
  <c r="EY1287" i="1"/>
  <c r="EZ1287" i="1"/>
  <c r="FA1287" i="1"/>
  <c r="FB1287" i="1"/>
  <c r="FC1287" i="1"/>
  <c r="FD1287" i="1"/>
  <c r="FE1287" i="1"/>
  <c r="FF1287" i="1"/>
  <c r="FG1287" i="1"/>
  <c r="FH1287" i="1"/>
  <c r="FI1287" i="1"/>
  <c r="FJ1287" i="1"/>
  <c r="FK1287" i="1"/>
  <c r="FL1287" i="1"/>
  <c r="FM1287" i="1"/>
  <c r="FN1287" i="1"/>
  <c r="FO1287" i="1"/>
  <c r="FP1287" i="1"/>
  <c r="FQ1287" i="1"/>
  <c r="FR1287" i="1"/>
  <c r="FS1287" i="1"/>
  <c r="FT1287" i="1"/>
  <c r="FU1287" i="1"/>
  <c r="FV1287" i="1"/>
  <c r="FW1287" i="1"/>
  <c r="FX1287" i="1"/>
  <c r="FY1287" i="1"/>
  <c r="FZ1287" i="1"/>
  <c r="GA1287" i="1"/>
  <c r="GB1287" i="1"/>
  <c r="GC1287" i="1"/>
  <c r="GD1287" i="1"/>
  <c r="GE1287" i="1"/>
  <c r="GF1287" i="1"/>
  <c r="GG1287" i="1"/>
  <c r="GH1287" i="1"/>
  <c r="GI1287" i="1"/>
  <c r="GJ1287" i="1"/>
  <c r="GK1287" i="1"/>
  <c r="GL1287" i="1"/>
  <c r="GM1287" i="1"/>
  <c r="GN1287" i="1"/>
  <c r="GO1287" i="1"/>
  <c r="GP1287" i="1"/>
  <c r="GQ1287" i="1"/>
  <c r="GR1287" i="1"/>
  <c r="GS1287" i="1"/>
  <c r="GT1287" i="1"/>
  <c r="GU1287" i="1"/>
  <c r="GV1287" i="1"/>
  <c r="GW1287" i="1"/>
  <c r="GX1287" i="1"/>
  <c r="C1289" i="1"/>
  <c r="D1289" i="1"/>
  <c r="I1289" i="1"/>
  <c r="K1289" i="1"/>
  <c r="AC1289" i="1"/>
  <c r="CQ1289" i="1" s="1"/>
  <c r="P1289" i="1" s="1"/>
  <c r="AD1289" i="1"/>
  <c r="AE1289" i="1"/>
  <c r="AF1289" i="1"/>
  <c r="AG1289" i="1"/>
  <c r="CU1289" i="1" s="1"/>
  <c r="AH1289" i="1"/>
  <c r="CV1289" i="1" s="1"/>
  <c r="AI1289" i="1"/>
  <c r="AJ1289" i="1"/>
  <c r="CR1289" i="1"/>
  <c r="Q1289" i="1" s="1"/>
  <c r="CS1289" i="1"/>
  <c r="CT1289" i="1"/>
  <c r="S1289" i="1" s="1"/>
  <c r="J1510" i="7" s="1"/>
  <c r="CW1289" i="1"/>
  <c r="V1289" i="1" s="1"/>
  <c r="CX1289" i="1"/>
  <c r="W1289" i="1" s="1"/>
  <c r="GL1289" i="1"/>
  <c r="GN1289" i="1"/>
  <c r="GO1289" i="1"/>
  <c r="GV1289" i="1"/>
  <c r="HC1289" i="1" s="1"/>
  <c r="GX1289" i="1" s="1"/>
  <c r="C1290" i="1"/>
  <c r="D1290" i="1"/>
  <c r="I1290" i="1"/>
  <c r="K1290" i="1"/>
  <c r="AC1290" i="1"/>
  <c r="CQ1290" i="1" s="1"/>
  <c r="AD1290" i="1"/>
  <c r="AE1290" i="1"/>
  <c r="AF1290" i="1"/>
  <c r="AG1290" i="1"/>
  <c r="CU1290" i="1" s="1"/>
  <c r="AH1290" i="1"/>
  <c r="CV1290" i="1" s="1"/>
  <c r="AI1290" i="1"/>
  <c r="AJ1290" i="1"/>
  <c r="CX1290" i="1" s="1"/>
  <c r="CS1290" i="1"/>
  <c r="CW1290" i="1"/>
  <c r="GL1290" i="1"/>
  <c r="GN1290" i="1"/>
  <c r="GO1290" i="1"/>
  <c r="GV1290" i="1"/>
  <c r="HC1290" i="1" s="1"/>
  <c r="GX1290" i="1" s="1"/>
  <c r="C1291" i="1"/>
  <c r="D1291" i="1"/>
  <c r="I1291" i="1"/>
  <c r="K1291" i="1"/>
  <c r="AC1291" i="1"/>
  <c r="CQ1291" i="1" s="1"/>
  <c r="P1291" i="1" s="1"/>
  <c r="AD1291" i="1"/>
  <c r="AE1291" i="1"/>
  <c r="AF1291" i="1"/>
  <c r="AG1291" i="1"/>
  <c r="CU1291" i="1" s="1"/>
  <c r="T1291" i="1" s="1"/>
  <c r="AH1291" i="1"/>
  <c r="CV1291" i="1" s="1"/>
  <c r="AI1291" i="1"/>
  <c r="AJ1291" i="1"/>
  <c r="CX1291" i="1" s="1"/>
  <c r="CW1291" i="1"/>
  <c r="V1291" i="1" s="1"/>
  <c r="GL1291" i="1"/>
  <c r="GN1291" i="1"/>
  <c r="CB1293" i="1" s="1"/>
  <c r="CB1287" i="1" s="1"/>
  <c r="GO1291" i="1"/>
  <c r="GV1291" i="1"/>
  <c r="HC1291" i="1" s="1"/>
  <c r="GX1291" i="1" s="1"/>
  <c r="B1293" i="1"/>
  <c r="B1287" i="1" s="1"/>
  <c r="C1293" i="1"/>
  <c r="C1287" i="1" s="1"/>
  <c r="D1293" i="1"/>
  <c r="F1293" i="1"/>
  <c r="F1287" i="1" s="1"/>
  <c r="G1293" i="1"/>
  <c r="A1536" i="7" s="1"/>
  <c r="BX1293" i="1"/>
  <c r="BY1293" i="1"/>
  <c r="CK1293" i="1"/>
  <c r="CK1287" i="1" s="1"/>
  <c r="CL1293" i="1"/>
  <c r="BC1293" i="1" s="1"/>
  <c r="CM1293" i="1"/>
  <c r="D1323" i="1"/>
  <c r="C1325" i="1"/>
  <c r="E1325" i="1"/>
  <c r="Z1325" i="1"/>
  <c r="AA1325" i="1"/>
  <c r="AM1325" i="1"/>
  <c r="AN1325" i="1"/>
  <c r="BB1325" i="1"/>
  <c r="BE1325" i="1"/>
  <c r="BF1325" i="1"/>
  <c r="BG1325" i="1"/>
  <c r="BH1325" i="1"/>
  <c r="BI1325" i="1"/>
  <c r="BJ1325" i="1"/>
  <c r="BK1325" i="1"/>
  <c r="BL1325" i="1"/>
  <c r="BM1325" i="1"/>
  <c r="BN1325" i="1"/>
  <c r="BO1325" i="1"/>
  <c r="BP1325" i="1"/>
  <c r="BQ1325" i="1"/>
  <c r="BR1325" i="1"/>
  <c r="BS1325" i="1"/>
  <c r="BT1325" i="1"/>
  <c r="BU1325" i="1"/>
  <c r="BV1325" i="1"/>
  <c r="BW1325" i="1"/>
  <c r="CK1325" i="1"/>
  <c r="CN1325" i="1"/>
  <c r="CO1325" i="1"/>
  <c r="CP1325" i="1"/>
  <c r="CQ1325" i="1"/>
  <c r="CR1325" i="1"/>
  <c r="CS1325" i="1"/>
  <c r="CT1325" i="1"/>
  <c r="CU1325" i="1"/>
  <c r="CV1325" i="1"/>
  <c r="CW1325" i="1"/>
  <c r="CX1325" i="1"/>
  <c r="CY1325" i="1"/>
  <c r="CZ1325" i="1"/>
  <c r="DA1325" i="1"/>
  <c r="DB1325" i="1"/>
  <c r="DC1325" i="1"/>
  <c r="DD1325" i="1"/>
  <c r="DE1325" i="1"/>
  <c r="DF1325" i="1"/>
  <c r="DG1325" i="1"/>
  <c r="DH1325" i="1"/>
  <c r="DI1325" i="1"/>
  <c r="DJ1325" i="1"/>
  <c r="DK1325" i="1"/>
  <c r="DL1325" i="1"/>
  <c r="DM1325" i="1"/>
  <c r="DN1325" i="1"/>
  <c r="DO1325" i="1"/>
  <c r="DP1325" i="1"/>
  <c r="DQ1325" i="1"/>
  <c r="DR1325" i="1"/>
  <c r="DS1325" i="1"/>
  <c r="DT1325" i="1"/>
  <c r="DU1325" i="1"/>
  <c r="DV1325" i="1"/>
  <c r="DW1325" i="1"/>
  <c r="DX1325" i="1"/>
  <c r="DY1325" i="1"/>
  <c r="DZ1325" i="1"/>
  <c r="EA1325" i="1"/>
  <c r="EB1325" i="1"/>
  <c r="EC1325" i="1"/>
  <c r="ED1325" i="1"/>
  <c r="EE1325" i="1"/>
  <c r="EF1325" i="1"/>
  <c r="EG1325" i="1"/>
  <c r="EH1325" i="1"/>
  <c r="EI1325" i="1"/>
  <c r="EJ1325" i="1"/>
  <c r="EK1325" i="1"/>
  <c r="EL1325" i="1"/>
  <c r="EM1325" i="1"/>
  <c r="EN1325" i="1"/>
  <c r="EO1325" i="1"/>
  <c r="EP1325" i="1"/>
  <c r="EQ1325" i="1"/>
  <c r="ER1325" i="1"/>
  <c r="ES1325" i="1"/>
  <c r="ET1325" i="1"/>
  <c r="EU1325" i="1"/>
  <c r="EV1325" i="1"/>
  <c r="EW1325" i="1"/>
  <c r="EX1325" i="1"/>
  <c r="EY1325" i="1"/>
  <c r="EZ1325" i="1"/>
  <c r="FA1325" i="1"/>
  <c r="FB1325" i="1"/>
  <c r="FC1325" i="1"/>
  <c r="FD1325" i="1"/>
  <c r="FE1325" i="1"/>
  <c r="FF1325" i="1"/>
  <c r="FG1325" i="1"/>
  <c r="FH1325" i="1"/>
  <c r="FI1325" i="1"/>
  <c r="FJ1325" i="1"/>
  <c r="FK1325" i="1"/>
  <c r="FL1325" i="1"/>
  <c r="FM1325" i="1"/>
  <c r="FN1325" i="1"/>
  <c r="FO1325" i="1"/>
  <c r="FP1325" i="1"/>
  <c r="FQ1325" i="1"/>
  <c r="FR1325" i="1"/>
  <c r="FS1325" i="1"/>
  <c r="FT1325" i="1"/>
  <c r="FU1325" i="1"/>
  <c r="FV1325" i="1"/>
  <c r="FW1325" i="1"/>
  <c r="FX1325" i="1"/>
  <c r="FY1325" i="1"/>
  <c r="FZ1325" i="1"/>
  <c r="GA1325" i="1"/>
  <c r="GB1325" i="1"/>
  <c r="GC1325" i="1"/>
  <c r="GD1325" i="1"/>
  <c r="GE1325" i="1"/>
  <c r="GF1325" i="1"/>
  <c r="GG1325" i="1"/>
  <c r="GH1325" i="1"/>
  <c r="GI1325" i="1"/>
  <c r="GJ1325" i="1"/>
  <c r="GK1325" i="1"/>
  <c r="GL1325" i="1"/>
  <c r="GM1325" i="1"/>
  <c r="GN1325" i="1"/>
  <c r="GO1325" i="1"/>
  <c r="GP1325" i="1"/>
  <c r="GQ1325" i="1"/>
  <c r="GR1325" i="1"/>
  <c r="GS1325" i="1"/>
  <c r="GT1325" i="1"/>
  <c r="GU1325" i="1"/>
  <c r="GV1325" i="1"/>
  <c r="GW1325" i="1"/>
  <c r="GX1325" i="1"/>
  <c r="C1327" i="1"/>
  <c r="D1327" i="1"/>
  <c r="I1327" i="1"/>
  <c r="K1327" i="1"/>
  <c r="U1327" i="1"/>
  <c r="K1545" i="7" s="1"/>
  <c r="AC1327" i="1"/>
  <c r="CQ1327" i="1" s="1"/>
  <c r="AE1327" i="1"/>
  <c r="AF1327" i="1"/>
  <c r="AG1327" i="1"/>
  <c r="CU1327" i="1" s="1"/>
  <c r="AH1327" i="1"/>
  <c r="AI1327" i="1"/>
  <c r="CW1327" i="1" s="1"/>
  <c r="V1327" i="1" s="1"/>
  <c r="AJ1327" i="1"/>
  <c r="CX1327" i="1" s="1"/>
  <c r="CR1327" i="1"/>
  <c r="CS1327" i="1"/>
  <c r="V1540" i="7" s="1"/>
  <c r="CV1327" i="1"/>
  <c r="GL1327" i="1"/>
  <c r="GN1327" i="1"/>
  <c r="GO1327" i="1"/>
  <c r="GV1327" i="1"/>
  <c r="HC1327" i="1" s="1"/>
  <c r="GX1327" i="1" s="1"/>
  <c r="CJ1330" i="1" s="1"/>
  <c r="C1328" i="1"/>
  <c r="D1328" i="1"/>
  <c r="I1328" i="1"/>
  <c r="K1328" i="1"/>
  <c r="AC1328" i="1"/>
  <c r="CQ1328" i="1" s="1"/>
  <c r="AE1328" i="1"/>
  <c r="U1547" i="7" s="1"/>
  <c r="AF1328" i="1"/>
  <c r="AG1328" i="1"/>
  <c r="CU1328" i="1" s="1"/>
  <c r="AH1328" i="1"/>
  <c r="AI1328" i="1"/>
  <c r="AJ1328" i="1"/>
  <c r="CX1328" i="1" s="1"/>
  <c r="CV1328" i="1"/>
  <c r="CW1328" i="1"/>
  <c r="V1328" i="1" s="1"/>
  <c r="GL1328" i="1"/>
  <c r="GN1328" i="1"/>
  <c r="CB1330" i="1" s="1"/>
  <c r="GO1328" i="1"/>
  <c r="GV1328" i="1"/>
  <c r="HC1328" i="1"/>
  <c r="GX1328" i="1" s="1"/>
  <c r="B1330" i="1"/>
  <c r="B1325" i="1" s="1"/>
  <c r="C1330" i="1"/>
  <c r="D1330" i="1"/>
  <c r="D1325" i="1" s="1"/>
  <c r="F1330" i="1"/>
  <c r="F1325" i="1" s="1"/>
  <c r="G1330" i="1"/>
  <c r="A1558" i="7" s="1"/>
  <c r="BX1330" i="1"/>
  <c r="BY1330" i="1"/>
  <c r="CK1330" i="1"/>
  <c r="BB1330" i="1" s="1"/>
  <c r="F1343" i="1" s="1"/>
  <c r="CL1330" i="1"/>
  <c r="BC1330" i="1" s="1"/>
  <c r="CM1330" i="1"/>
  <c r="CM1325" i="1" s="1"/>
  <c r="D1360" i="1"/>
  <c r="B1362" i="1"/>
  <c r="E1362" i="1"/>
  <c r="F1362" i="1"/>
  <c r="G1362" i="1"/>
  <c r="A209" i="9" s="1"/>
  <c r="Z1362" i="1"/>
  <c r="AA1362" i="1"/>
  <c r="AM1362" i="1"/>
  <c r="AN1362" i="1"/>
  <c r="BE1362" i="1"/>
  <c r="BF1362" i="1"/>
  <c r="BG1362" i="1"/>
  <c r="BH1362" i="1"/>
  <c r="BI1362" i="1"/>
  <c r="BJ1362" i="1"/>
  <c r="BK1362" i="1"/>
  <c r="BL1362" i="1"/>
  <c r="BM1362" i="1"/>
  <c r="BN1362" i="1"/>
  <c r="BO1362" i="1"/>
  <c r="BP1362" i="1"/>
  <c r="BQ1362" i="1"/>
  <c r="BR1362" i="1"/>
  <c r="BS1362" i="1"/>
  <c r="BT1362" i="1"/>
  <c r="BU1362" i="1"/>
  <c r="BV1362" i="1"/>
  <c r="BW1362" i="1"/>
  <c r="BX1362" i="1"/>
  <c r="BY1362" i="1"/>
  <c r="CN1362" i="1"/>
  <c r="CO1362" i="1"/>
  <c r="CP1362" i="1"/>
  <c r="CQ1362" i="1"/>
  <c r="CR1362" i="1"/>
  <c r="CS1362" i="1"/>
  <c r="CT1362" i="1"/>
  <c r="CU1362" i="1"/>
  <c r="CV1362" i="1"/>
  <c r="CW1362" i="1"/>
  <c r="CX1362" i="1"/>
  <c r="CY1362" i="1"/>
  <c r="CZ1362" i="1"/>
  <c r="DA1362" i="1"/>
  <c r="DB1362" i="1"/>
  <c r="DC1362" i="1"/>
  <c r="DD1362" i="1"/>
  <c r="DE1362" i="1"/>
  <c r="DF1362" i="1"/>
  <c r="DG1362" i="1"/>
  <c r="DH1362" i="1"/>
  <c r="DI1362" i="1"/>
  <c r="DJ1362" i="1"/>
  <c r="DK1362" i="1"/>
  <c r="DL1362" i="1"/>
  <c r="DM1362" i="1"/>
  <c r="DN1362" i="1"/>
  <c r="DO1362" i="1"/>
  <c r="DP1362" i="1"/>
  <c r="DQ1362" i="1"/>
  <c r="DR1362" i="1"/>
  <c r="DS1362" i="1"/>
  <c r="DT1362" i="1"/>
  <c r="DU1362" i="1"/>
  <c r="DV1362" i="1"/>
  <c r="DW1362" i="1"/>
  <c r="DX1362" i="1"/>
  <c r="DY1362" i="1"/>
  <c r="DZ1362" i="1"/>
  <c r="EA1362" i="1"/>
  <c r="EB1362" i="1"/>
  <c r="EC1362" i="1"/>
  <c r="ED1362" i="1"/>
  <c r="EE1362" i="1"/>
  <c r="EF1362" i="1"/>
  <c r="EG1362" i="1"/>
  <c r="EH1362" i="1"/>
  <c r="EI1362" i="1"/>
  <c r="EJ1362" i="1"/>
  <c r="EK1362" i="1"/>
  <c r="EL1362" i="1"/>
  <c r="EM1362" i="1"/>
  <c r="EN1362" i="1"/>
  <c r="EO1362" i="1"/>
  <c r="EP1362" i="1"/>
  <c r="EQ1362" i="1"/>
  <c r="ER1362" i="1"/>
  <c r="ES1362" i="1"/>
  <c r="ET1362" i="1"/>
  <c r="EU1362" i="1"/>
  <c r="EV1362" i="1"/>
  <c r="EW1362" i="1"/>
  <c r="EX1362" i="1"/>
  <c r="EY1362" i="1"/>
  <c r="EZ1362" i="1"/>
  <c r="FA1362" i="1"/>
  <c r="FB1362" i="1"/>
  <c r="FC1362" i="1"/>
  <c r="FD1362" i="1"/>
  <c r="FE1362" i="1"/>
  <c r="FF1362" i="1"/>
  <c r="FG1362" i="1"/>
  <c r="FH1362" i="1"/>
  <c r="FI1362" i="1"/>
  <c r="FJ1362" i="1"/>
  <c r="FK1362" i="1"/>
  <c r="FL1362" i="1"/>
  <c r="FM1362" i="1"/>
  <c r="FN1362" i="1"/>
  <c r="FO1362" i="1"/>
  <c r="FP1362" i="1"/>
  <c r="FQ1362" i="1"/>
  <c r="FR1362" i="1"/>
  <c r="FS1362" i="1"/>
  <c r="FT1362" i="1"/>
  <c r="FU1362" i="1"/>
  <c r="FV1362" i="1"/>
  <c r="FW1362" i="1"/>
  <c r="FX1362" i="1"/>
  <c r="FY1362" i="1"/>
  <c r="FZ1362" i="1"/>
  <c r="GA1362" i="1"/>
  <c r="GB1362" i="1"/>
  <c r="GC1362" i="1"/>
  <c r="GD1362" i="1"/>
  <c r="GE1362" i="1"/>
  <c r="GF1362" i="1"/>
  <c r="GG1362" i="1"/>
  <c r="GH1362" i="1"/>
  <c r="GI1362" i="1"/>
  <c r="GJ1362" i="1"/>
  <c r="GK1362" i="1"/>
  <c r="GL1362" i="1"/>
  <c r="GM1362" i="1"/>
  <c r="GN1362" i="1"/>
  <c r="GO1362" i="1"/>
  <c r="GP1362" i="1"/>
  <c r="GQ1362" i="1"/>
  <c r="GR1362" i="1"/>
  <c r="GS1362" i="1"/>
  <c r="GT1362" i="1"/>
  <c r="GU1362" i="1"/>
  <c r="GV1362" i="1"/>
  <c r="GW1362" i="1"/>
  <c r="GX1362" i="1"/>
  <c r="C1364" i="1"/>
  <c r="D1364" i="1"/>
  <c r="I1364" i="1"/>
  <c r="K1364" i="1"/>
  <c r="AC1364" i="1"/>
  <c r="AE1364" i="1"/>
  <c r="AF1364" i="1"/>
  <c r="AG1364" i="1"/>
  <c r="AH1364" i="1"/>
  <c r="CV1364" i="1" s="1"/>
  <c r="AI1364" i="1"/>
  <c r="CW1364" i="1" s="1"/>
  <c r="AJ1364" i="1"/>
  <c r="CX1364" i="1" s="1"/>
  <c r="CQ1364" i="1"/>
  <c r="CU1364" i="1"/>
  <c r="GL1364" i="1"/>
  <c r="GN1364" i="1"/>
  <c r="GO1364" i="1"/>
  <c r="GV1364" i="1"/>
  <c r="HC1364" i="1" s="1"/>
  <c r="C1365" i="1"/>
  <c r="D1365" i="1"/>
  <c r="I1365" i="1"/>
  <c r="K1365" i="1"/>
  <c r="AC1365" i="1"/>
  <c r="CQ1365" i="1" s="1"/>
  <c r="P1365" i="1" s="1"/>
  <c r="AE1365" i="1"/>
  <c r="AF1365" i="1"/>
  <c r="AG1365" i="1"/>
  <c r="AH1365" i="1"/>
  <c r="AI1365" i="1"/>
  <c r="CW1365" i="1" s="1"/>
  <c r="AJ1365" i="1"/>
  <c r="CX1365" i="1" s="1"/>
  <c r="CU1365" i="1"/>
  <c r="CV1365" i="1"/>
  <c r="GL1365" i="1"/>
  <c r="GN1365" i="1"/>
  <c r="GO1365" i="1"/>
  <c r="GV1365" i="1"/>
  <c r="HC1365" i="1" s="1"/>
  <c r="B1367" i="1"/>
  <c r="C1367" i="1"/>
  <c r="C1362" i="1" s="1"/>
  <c r="D1367" i="1"/>
  <c r="D1362" i="1" s="1"/>
  <c r="F1367" i="1"/>
  <c r="G1367" i="1"/>
  <c r="A1580" i="7" s="1"/>
  <c r="BC1367" i="1"/>
  <c r="BX1367" i="1"/>
  <c r="AO1367" i="1" s="1"/>
  <c r="BY1367" i="1"/>
  <c r="AP1367" i="1" s="1"/>
  <c r="BZ1367" i="1"/>
  <c r="CK1367" i="1"/>
  <c r="CL1367" i="1"/>
  <c r="CL1362" i="1" s="1"/>
  <c r="CM1367" i="1"/>
  <c r="CM1362" i="1" s="1"/>
  <c r="D1397" i="1"/>
  <c r="E1399" i="1"/>
  <c r="F1399" i="1"/>
  <c r="Z1399" i="1"/>
  <c r="AA1399" i="1"/>
  <c r="AM1399" i="1"/>
  <c r="AN1399" i="1"/>
  <c r="BE1399" i="1"/>
  <c r="BF1399" i="1"/>
  <c r="BG1399" i="1"/>
  <c r="BH1399" i="1"/>
  <c r="BI1399" i="1"/>
  <c r="BJ1399" i="1"/>
  <c r="BK1399" i="1"/>
  <c r="BL1399" i="1"/>
  <c r="BM1399" i="1"/>
  <c r="BN1399" i="1"/>
  <c r="BO1399" i="1"/>
  <c r="BP1399" i="1"/>
  <c r="BQ1399" i="1"/>
  <c r="BR1399" i="1"/>
  <c r="BS1399" i="1"/>
  <c r="BT1399" i="1"/>
  <c r="BU1399" i="1"/>
  <c r="BV1399" i="1"/>
  <c r="BW1399" i="1"/>
  <c r="BX1399" i="1"/>
  <c r="CN1399" i="1"/>
  <c r="CO1399" i="1"/>
  <c r="CP1399" i="1"/>
  <c r="CQ1399" i="1"/>
  <c r="CR1399" i="1"/>
  <c r="CS1399" i="1"/>
  <c r="CT1399" i="1"/>
  <c r="CU1399" i="1"/>
  <c r="CV1399" i="1"/>
  <c r="CW1399" i="1"/>
  <c r="CX1399" i="1"/>
  <c r="CY1399" i="1"/>
  <c r="CZ1399" i="1"/>
  <c r="DA1399" i="1"/>
  <c r="DB1399" i="1"/>
  <c r="DC1399" i="1"/>
  <c r="DD1399" i="1"/>
  <c r="DE1399" i="1"/>
  <c r="DF1399" i="1"/>
  <c r="DG1399" i="1"/>
  <c r="DH1399" i="1"/>
  <c r="DI1399" i="1"/>
  <c r="DJ1399" i="1"/>
  <c r="DK1399" i="1"/>
  <c r="DL1399" i="1"/>
  <c r="DM1399" i="1"/>
  <c r="DN1399" i="1"/>
  <c r="DO1399" i="1"/>
  <c r="DP1399" i="1"/>
  <c r="DQ1399" i="1"/>
  <c r="DR1399" i="1"/>
  <c r="DS1399" i="1"/>
  <c r="DT1399" i="1"/>
  <c r="DU1399" i="1"/>
  <c r="DV1399" i="1"/>
  <c r="DW1399" i="1"/>
  <c r="DX1399" i="1"/>
  <c r="DY1399" i="1"/>
  <c r="DZ1399" i="1"/>
  <c r="EA1399" i="1"/>
  <c r="EB1399" i="1"/>
  <c r="EC1399" i="1"/>
  <c r="ED1399" i="1"/>
  <c r="EE1399" i="1"/>
  <c r="EF1399" i="1"/>
  <c r="EG1399" i="1"/>
  <c r="EH1399" i="1"/>
  <c r="EI1399" i="1"/>
  <c r="EJ1399" i="1"/>
  <c r="EK1399" i="1"/>
  <c r="EL1399" i="1"/>
  <c r="EM1399" i="1"/>
  <c r="EN1399" i="1"/>
  <c r="EO1399" i="1"/>
  <c r="EP1399" i="1"/>
  <c r="EQ1399" i="1"/>
  <c r="ER1399" i="1"/>
  <c r="ES1399" i="1"/>
  <c r="ET1399" i="1"/>
  <c r="EU1399" i="1"/>
  <c r="EV1399" i="1"/>
  <c r="EW1399" i="1"/>
  <c r="EX1399" i="1"/>
  <c r="EY1399" i="1"/>
  <c r="EZ1399" i="1"/>
  <c r="FA1399" i="1"/>
  <c r="FB1399" i="1"/>
  <c r="FC1399" i="1"/>
  <c r="FD1399" i="1"/>
  <c r="FE1399" i="1"/>
  <c r="FF1399" i="1"/>
  <c r="FG1399" i="1"/>
  <c r="FH1399" i="1"/>
  <c r="FI1399" i="1"/>
  <c r="FJ1399" i="1"/>
  <c r="FK1399" i="1"/>
  <c r="FL1399" i="1"/>
  <c r="FM1399" i="1"/>
  <c r="FN1399" i="1"/>
  <c r="FO1399" i="1"/>
  <c r="FP1399" i="1"/>
  <c r="FQ1399" i="1"/>
  <c r="FR1399" i="1"/>
  <c r="FS1399" i="1"/>
  <c r="FT1399" i="1"/>
  <c r="FU1399" i="1"/>
  <c r="FV1399" i="1"/>
  <c r="FW1399" i="1"/>
  <c r="FX1399" i="1"/>
  <c r="FY1399" i="1"/>
  <c r="FZ1399" i="1"/>
  <c r="GA1399" i="1"/>
  <c r="GB1399" i="1"/>
  <c r="GC1399" i="1"/>
  <c r="GD1399" i="1"/>
  <c r="GE1399" i="1"/>
  <c r="GF1399" i="1"/>
  <c r="GG1399" i="1"/>
  <c r="GH1399" i="1"/>
  <c r="GI1399" i="1"/>
  <c r="GJ1399" i="1"/>
  <c r="GK1399" i="1"/>
  <c r="GL1399" i="1"/>
  <c r="GM1399" i="1"/>
  <c r="GN1399" i="1"/>
  <c r="GO1399" i="1"/>
  <c r="GP1399" i="1"/>
  <c r="GQ1399" i="1"/>
  <c r="GR1399" i="1"/>
  <c r="GS1399" i="1"/>
  <c r="GT1399" i="1"/>
  <c r="GU1399" i="1"/>
  <c r="GV1399" i="1"/>
  <c r="GW1399" i="1"/>
  <c r="GX1399" i="1"/>
  <c r="C1401" i="1"/>
  <c r="D1401" i="1"/>
  <c r="I1401" i="1"/>
  <c r="K1401" i="1"/>
  <c r="AC1401" i="1"/>
  <c r="AE1401" i="1"/>
  <c r="AF1401" i="1"/>
  <c r="AG1401" i="1"/>
  <c r="AH1401" i="1"/>
  <c r="CV1401" i="1" s="1"/>
  <c r="AI1401" i="1"/>
  <c r="CW1401" i="1" s="1"/>
  <c r="AJ1401" i="1"/>
  <c r="CU1401" i="1"/>
  <c r="CX1401" i="1"/>
  <c r="GL1401" i="1"/>
  <c r="BZ1405" i="1" s="1"/>
  <c r="BZ1399" i="1" s="1"/>
  <c r="GN1401" i="1"/>
  <c r="CB1405" i="1" s="1"/>
  <c r="AS1405" i="1" s="1"/>
  <c r="GO1401" i="1"/>
  <c r="GV1401" i="1"/>
  <c r="HC1401" i="1" s="1"/>
  <c r="C1402" i="1"/>
  <c r="D1402" i="1"/>
  <c r="I1402" i="1"/>
  <c r="K1402" i="1"/>
  <c r="AC1402" i="1"/>
  <c r="AE1402" i="1"/>
  <c r="AF1402" i="1"/>
  <c r="AG1402" i="1"/>
  <c r="CU1402" i="1" s="1"/>
  <c r="T1402" i="1" s="1"/>
  <c r="AH1402" i="1"/>
  <c r="CV1402" i="1" s="1"/>
  <c r="U1402" i="1" s="1"/>
  <c r="K1599" i="7" s="1"/>
  <c r="AI1402" i="1"/>
  <c r="CW1402" i="1" s="1"/>
  <c r="V1402" i="1" s="1"/>
  <c r="AJ1402" i="1"/>
  <c r="CX1402" i="1" s="1"/>
  <c r="W1402" i="1" s="1"/>
  <c r="CQ1402" i="1"/>
  <c r="P1402" i="1" s="1"/>
  <c r="GL1402" i="1"/>
  <c r="GN1402" i="1"/>
  <c r="GO1402" i="1"/>
  <c r="GV1402" i="1"/>
  <c r="HC1402" i="1" s="1"/>
  <c r="GX1402" i="1" s="1"/>
  <c r="C1403" i="1"/>
  <c r="D1403" i="1"/>
  <c r="I1403" i="1"/>
  <c r="K1403" i="1"/>
  <c r="AC1403" i="1"/>
  <c r="AD1403" i="1"/>
  <c r="AE1403" i="1"/>
  <c r="AF1403" i="1"/>
  <c r="AG1403" i="1"/>
  <c r="CU1403" i="1" s="1"/>
  <c r="T1403" i="1" s="1"/>
  <c r="AH1403" i="1"/>
  <c r="CV1403" i="1" s="1"/>
  <c r="U1403" i="1" s="1"/>
  <c r="K1609" i="7" s="1"/>
  <c r="AI1403" i="1"/>
  <c r="CW1403" i="1" s="1"/>
  <c r="V1403" i="1" s="1"/>
  <c r="AJ1403" i="1"/>
  <c r="CX1403" i="1" s="1"/>
  <c r="W1403" i="1" s="1"/>
  <c r="CQ1403" i="1"/>
  <c r="P1403" i="1" s="1"/>
  <c r="CR1403" i="1"/>
  <c r="Q1403" i="1" s="1"/>
  <c r="J1604" i="7" s="1"/>
  <c r="GL1403" i="1"/>
  <c r="GN1403" i="1"/>
  <c r="GO1403" i="1"/>
  <c r="GV1403" i="1"/>
  <c r="HC1403" i="1" s="1"/>
  <c r="GX1403" i="1" s="1"/>
  <c r="B1405" i="1"/>
  <c r="B1399" i="1" s="1"/>
  <c r="C1405" i="1"/>
  <c r="C1399" i="1" s="1"/>
  <c r="D1405" i="1"/>
  <c r="D1399" i="1" s="1"/>
  <c r="F1405" i="1"/>
  <c r="G1405" i="1"/>
  <c r="BX1405" i="1"/>
  <c r="AO1405" i="1" s="1"/>
  <c r="BY1405" i="1"/>
  <c r="AP1405" i="1" s="1"/>
  <c r="CK1405" i="1"/>
  <c r="CL1405" i="1"/>
  <c r="CM1405" i="1"/>
  <c r="BD1405" i="1" s="1"/>
  <c r="F1430" i="1" s="1"/>
  <c r="D1435" i="1"/>
  <c r="E1437" i="1"/>
  <c r="Z1437" i="1"/>
  <c r="AA1437" i="1"/>
  <c r="AM1437" i="1"/>
  <c r="AN1437" i="1"/>
  <c r="BE1437" i="1"/>
  <c r="BF1437" i="1"/>
  <c r="BG1437" i="1"/>
  <c r="BH1437" i="1"/>
  <c r="BI1437" i="1"/>
  <c r="BJ1437" i="1"/>
  <c r="BK1437" i="1"/>
  <c r="BL1437" i="1"/>
  <c r="BM1437" i="1"/>
  <c r="BN1437" i="1"/>
  <c r="BO1437" i="1"/>
  <c r="BP1437" i="1"/>
  <c r="BQ1437" i="1"/>
  <c r="BR1437" i="1"/>
  <c r="BS1437" i="1"/>
  <c r="BT1437" i="1"/>
  <c r="BU1437" i="1"/>
  <c r="BV1437" i="1"/>
  <c r="BW1437" i="1"/>
  <c r="CN1437" i="1"/>
  <c r="CO1437" i="1"/>
  <c r="CP1437" i="1"/>
  <c r="CQ1437" i="1"/>
  <c r="CR1437" i="1"/>
  <c r="CS1437" i="1"/>
  <c r="CT1437" i="1"/>
  <c r="CU1437" i="1"/>
  <c r="CV1437" i="1"/>
  <c r="CW1437" i="1"/>
  <c r="CX1437" i="1"/>
  <c r="CY1437" i="1"/>
  <c r="CZ1437" i="1"/>
  <c r="DA1437" i="1"/>
  <c r="DB1437" i="1"/>
  <c r="DC1437" i="1"/>
  <c r="DD1437" i="1"/>
  <c r="DE1437" i="1"/>
  <c r="DF1437" i="1"/>
  <c r="DG1437" i="1"/>
  <c r="DH1437" i="1"/>
  <c r="DI1437" i="1"/>
  <c r="DJ1437" i="1"/>
  <c r="DK1437" i="1"/>
  <c r="DL1437" i="1"/>
  <c r="DM1437" i="1"/>
  <c r="DN1437" i="1"/>
  <c r="DO1437" i="1"/>
  <c r="DP1437" i="1"/>
  <c r="DQ1437" i="1"/>
  <c r="DR1437" i="1"/>
  <c r="DS1437" i="1"/>
  <c r="DT1437" i="1"/>
  <c r="DU1437" i="1"/>
  <c r="DV1437" i="1"/>
  <c r="DW1437" i="1"/>
  <c r="DX1437" i="1"/>
  <c r="DY1437" i="1"/>
  <c r="DZ1437" i="1"/>
  <c r="EA1437" i="1"/>
  <c r="EB1437" i="1"/>
  <c r="EC1437" i="1"/>
  <c r="ED1437" i="1"/>
  <c r="EE1437" i="1"/>
  <c r="EF1437" i="1"/>
  <c r="EG1437" i="1"/>
  <c r="EH1437" i="1"/>
  <c r="EI1437" i="1"/>
  <c r="EJ1437" i="1"/>
  <c r="EK1437" i="1"/>
  <c r="EL1437" i="1"/>
  <c r="EM1437" i="1"/>
  <c r="EN1437" i="1"/>
  <c r="EO1437" i="1"/>
  <c r="EP1437" i="1"/>
  <c r="EQ1437" i="1"/>
  <c r="ER1437" i="1"/>
  <c r="ES1437" i="1"/>
  <c r="ET1437" i="1"/>
  <c r="EU1437" i="1"/>
  <c r="EV1437" i="1"/>
  <c r="EW1437" i="1"/>
  <c r="EX1437" i="1"/>
  <c r="EY1437" i="1"/>
  <c r="EZ1437" i="1"/>
  <c r="FA1437" i="1"/>
  <c r="FB1437" i="1"/>
  <c r="FC1437" i="1"/>
  <c r="FD1437" i="1"/>
  <c r="FE1437" i="1"/>
  <c r="FF1437" i="1"/>
  <c r="FG1437" i="1"/>
  <c r="FH1437" i="1"/>
  <c r="FI1437" i="1"/>
  <c r="FJ1437" i="1"/>
  <c r="FK1437" i="1"/>
  <c r="FL1437" i="1"/>
  <c r="FM1437" i="1"/>
  <c r="FN1437" i="1"/>
  <c r="FO1437" i="1"/>
  <c r="FP1437" i="1"/>
  <c r="FQ1437" i="1"/>
  <c r="FR1437" i="1"/>
  <c r="FS1437" i="1"/>
  <c r="FT1437" i="1"/>
  <c r="FU1437" i="1"/>
  <c r="FV1437" i="1"/>
  <c r="FW1437" i="1"/>
  <c r="FX1437" i="1"/>
  <c r="FY1437" i="1"/>
  <c r="FZ1437" i="1"/>
  <c r="GA1437" i="1"/>
  <c r="GB1437" i="1"/>
  <c r="GC1437" i="1"/>
  <c r="GD1437" i="1"/>
  <c r="GE1437" i="1"/>
  <c r="GF1437" i="1"/>
  <c r="GG1437" i="1"/>
  <c r="GH1437" i="1"/>
  <c r="GI1437" i="1"/>
  <c r="GJ1437" i="1"/>
  <c r="GK1437" i="1"/>
  <c r="GL1437" i="1"/>
  <c r="GM1437" i="1"/>
  <c r="GN1437" i="1"/>
  <c r="GO1437" i="1"/>
  <c r="GP1437" i="1"/>
  <c r="GQ1437" i="1"/>
  <c r="GR1437" i="1"/>
  <c r="GS1437" i="1"/>
  <c r="GT1437" i="1"/>
  <c r="GU1437" i="1"/>
  <c r="GV1437" i="1"/>
  <c r="GW1437" i="1"/>
  <c r="GX1437" i="1"/>
  <c r="C1439" i="1"/>
  <c r="D1439" i="1"/>
  <c r="I1439" i="1"/>
  <c r="K1439" i="1"/>
  <c r="AC1439" i="1"/>
  <c r="CQ1439" i="1" s="1"/>
  <c r="P1439" i="1" s="1"/>
  <c r="AD1439" i="1"/>
  <c r="AE1439" i="1"/>
  <c r="AF1439" i="1"/>
  <c r="AG1439" i="1"/>
  <c r="CU1439" i="1" s="1"/>
  <c r="T1439" i="1" s="1"/>
  <c r="AH1439" i="1"/>
  <c r="CV1439" i="1" s="1"/>
  <c r="U1439" i="1" s="1"/>
  <c r="AI1439" i="1"/>
  <c r="CW1439" i="1" s="1"/>
  <c r="V1439" i="1" s="1"/>
  <c r="AJ1439" i="1"/>
  <c r="CX1439" i="1"/>
  <c r="W1439" i="1" s="1"/>
  <c r="GL1439" i="1"/>
  <c r="GN1439" i="1"/>
  <c r="CB1443" i="1" s="1"/>
  <c r="CB1437" i="1" s="1"/>
  <c r="GO1439" i="1"/>
  <c r="GV1439" i="1"/>
  <c r="HC1439" i="1" s="1"/>
  <c r="GX1439" i="1" s="1"/>
  <c r="C1440" i="1"/>
  <c r="D1440" i="1"/>
  <c r="I1440" i="1"/>
  <c r="K1440" i="1"/>
  <c r="AC1440" i="1"/>
  <c r="CQ1440" i="1" s="1"/>
  <c r="AE1440" i="1"/>
  <c r="AF1440" i="1"/>
  <c r="AG1440" i="1"/>
  <c r="CU1440" i="1" s="1"/>
  <c r="T1440" i="1" s="1"/>
  <c r="AH1440" i="1"/>
  <c r="CV1440" i="1" s="1"/>
  <c r="U1440" i="1" s="1"/>
  <c r="K1631" i="7" s="1"/>
  <c r="AI1440" i="1"/>
  <c r="CW1440" i="1" s="1"/>
  <c r="V1440" i="1" s="1"/>
  <c r="AJ1440" i="1"/>
  <c r="CX1440" i="1" s="1"/>
  <c r="GL1440" i="1"/>
  <c r="GN1440" i="1"/>
  <c r="GO1440" i="1"/>
  <c r="GV1440" i="1"/>
  <c r="HC1440" i="1" s="1"/>
  <c r="GX1440" i="1" s="1"/>
  <c r="C1441" i="1"/>
  <c r="D1441" i="1"/>
  <c r="I1441" i="1"/>
  <c r="K1441" i="1"/>
  <c r="AC1441" i="1"/>
  <c r="CQ1441" i="1" s="1"/>
  <c r="AD1441" i="1"/>
  <c r="AE1441" i="1"/>
  <c r="AF1441" i="1"/>
  <c r="AG1441" i="1"/>
  <c r="CU1441" i="1" s="1"/>
  <c r="AH1441" i="1"/>
  <c r="CV1441" i="1" s="1"/>
  <c r="AI1441" i="1"/>
  <c r="CW1441" i="1" s="1"/>
  <c r="AJ1441" i="1"/>
  <c r="CX1441" i="1" s="1"/>
  <c r="CR1441" i="1"/>
  <c r="CS1441" i="1"/>
  <c r="GL1441" i="1"/>
  <c r="GN1441" i="1"/>
  <c r="GO1441" i="1"/>
  <c r="GV1441" i="1"/>
  <c r="HC1441" i="1" s="1"/>
  <c r="GX1441" i="1" s="1"/>
  <c r="B1443" i="1"/>
  <c r="B1437" i="1" s="1"/>
  <c r="C1443" i="1"/>
  <c r="C1437" i="1" s="1"/>
  <c r="D1443" i="1"/>
  <c r="D1437" i="1" s="1"/>
  <c r="F1443" i="1"/>
  <c r="F1437" i="1" s="1"/>
  <c r="G1443" i="1"/>
  <c r="A1644" i="7" s="1"/>
  <c r="BX1443" i="1"/>
  <c r="BY1443" i="1"/>
  <c r="CK1443" i="1"/>
  <c r="CK1437" i="1" s="1"/>
  <c r="CL1443" i="1"/>
  <c r="CM1443" i="1"/>
  <c r="D1473" i="1"/>
  <c r="E1475" i="1"/>
  <c r="Z1475" i="1"/>
  <c r="AA1475" i="1"/>
  <c r="AM1475" i="1"/>
  <c r="AN1475" i="1"/>
  <c r="BE1475" i="1"/>
  <c r="BF1475" i="1"/>
  <c r="BG1475" i="1"/>
  <c r="BH1475" i="1"/>
  <c r="BI1475" i="1"/>
  <c r="BJ1475" i="1"/>
  <c r="BK1475" i="1"/>
  <c r="BL1475" i="1"/>
  <c r="BM1475" i="1"/>
  <c r="BN1475" i="1"/>
  <c r="BO1475" i="1"/>
  <c r="BP1475" i="1"/>
  <c r="BQ1475" i="1"/>
  <c r="BR1475" i="1"/>
  <c r="BS1475" i="1"/>
  <c r="BT1475" i="1"/>
  <c r="BU1475" i="1"/>
  <c r="BV1475" i="1"/>
  <c r="BW1475" i="1"/>
  <c r="CN1475" i="1"/>
  <c r="CO1475" i="1"/>
  <c r="CP1475" i="1"/>
  <c r="CQ1475" i="1"/>
  <c r="CR1475" i="1"/>
  <c r="CS1475" i="1"/>
  <c r="CT1475" i="1"/>
  <c r="CU1475" i="1"/>
  <c r="CV1475" i="1"/>
  <c r="CW1475" i="1"/>
  <c r="CX1475" i="1"/>
  <c r="CY1475" i="1"/>
  <c r="CZ1475" i="1"/>
  <c r="DA1475" i="1"/>
  <c r="DB1475" i="1"/>
  <c r="DC1475" i="1"/>
  <c r="DD1475" i="1"/>
  <c r="DE1475" i="1"/>
  <c r="DF1475" i="1"/>
  <c r="DG1475" i="1"/>
  <c r="DH1475" i="1"/>
  <c r="DI1475" i="1"/>
  <c r="DJ1475" i="1"/>
  <c r="DK1475" i="1"/>
  <c r="DL1475" i="1"/>
  <c r="DM1475" i="1"/>
  <c r="DN1475" i="1"/>
  <c r="DO1475" i="1"/>
  <c r="DP1475" i="1"/>
  <c r="DQ1475" i="1"/>
  <c r="DR1475" i="1"/>
  <c r="DS1475" i="1"/>
  <c r="DT1475" i="1"/>
  <c r="DU1475" i="1"/>
  <c r="DV1475" i="1"/>
  <c r="DW1475" i="1"/>
  <c r="DX1475" i="1"/>
  <c r="DY1475" i="1"/>
  <c r="DZ1475" i="1"/>
  <c r="EA1475" i="1"/>
  <c r="EB1475" i="1"/>
  <c r="EC1475" i="1"/>
  <c r="ED1475" i="1"/>
  <c r="EE1475" i="1"/>
  <c r="EF1475" i="1"/>
  <c r="EG1475" i="1"/>
  <c r="EH1475" i="1"/>
  <c r="EI1475" i="1"/>
  <c r="EJ1475" i="1"/>
  <c r="EK1475" i="1"/>
  <c r="EL1475" i="1"/>
  <c r="EM1475" i="1"/>
  <c r="EN1475" i="1"/>
  <c r="EO1475" i="1"/>
  <c r="EP1475" i="1"/>
  <c r="EQ1475" i="1"/>
  <c r="ER1475" i="1"/>
  <c r="ES1475" i="1"/>
  <c r="ET1475" i="1"/>
  <c r="EU1475" i="1"/>
  <c r="EV1475" i="1"/>
  <c r="EW1475" i="1"/>
  <c r="EX1475" i="1"/>
  <c r="EY1475" i="1"/>
  <c r="EZ1475" i="1"/>
  <c r="FA1475" i="1"/>
  <c r="FB1475" i="1"/>
  <c r="FC1475" i="1"/>
  <c r="FD1475" i="1"/>
  <c r="FE1475" i="1"/>
  <c r="FF1475" i="1"/>
  <c r="FG1475" i="1"/>
  <c r="FH1475" i="1"/>
  <c r="FI1475" i="1"/>
  <c r="FJ1475" i="1"/>
  <c r="FK1475" i="1"/>
  <c r="FL1475" i="1"/>
  <c r="FM1475" i="1"/>
  <c r="FN1475" i="1"/>
  <c r="FO1475" i="1"/>
  <c r="FP1475" i="1"/>
  <c r="FQ1475" i="1"/>
  <c r="FR1475" i="1"/>
  <c r="FS1475" i="1"/>
  <c r="FT1475" i="1"/>
  <c r="FU1475" i="1"/>
  <c r="FV1475" i="1"/>
  <c r="FW1475" i="1"/>
  <c r="FX1475" i="1"/>
  <c r="FY1475" i="1"/>
  <c r="FZ1475" i="1"/>
  <c r="GA1475" i="1"/>
  <c r="GB1475" i="1"/>
  <c r="GC1475" i="1"/>
  <c r="GD1475" i="1"/>
  <c r="GE1475" i="1"/>
  <c r="GF1475" i="1"/>
  <c r="GG1475" i="1"/>
  <c r="GH1475" i="1"/>
  <c r="GI1475" i="1"/>
  <c r="GJ1475" i="1"/>
  <c r="GK1475" i="1"/>
  <c r="GL1475" i="1"/>
  <c r="GM1475" i="1"/>
  <c r="GN1475" i="1"/>
  <c r="GO1475" i="1"/>
  <c r="GP1475" i="1"/>
  <c r="GQ1475" i="1"/>
  <c r="GR1475" i="1"/>
  <c r="GS1475" i="1"/>
  <c r="GT1475" i="1"/>
  <c r="GU1475" i="1"/>
  <c r="GV1475" i="1"/>
  <c r="GW1475" i="1"/>
  <c r="GX1475" i="1"/>
  <c r="C1477" i="1"/>
  <c r="D1477" i="1"/>
  <c r="AC1477" i="1"/>
  <c r="AE1477" i="1"/>
  <c r="AF1477" i="1"/>
  <c r="AG1477" i="1"/>
  <c r="CU1477" i="1" s="1"/>
  <c r="T1477" i="1" s="1"/>
  <c r="AH1477" i="1"/>
  <c r="CV1477" i="1" s="1"/>
  <c r="U1477" i="1" s="1"/>
  <c r="K1655" i="7" s="1"/>
  <c r="AI1477" i="1"/>
  <c r="CW1477" i="1" s="1"/>
  <c r="V1477" i="1" s="1"/>
  <c r="AJ1477" i="1"/>
  <c r="CX1477" i="1" s="1"/>
  <c r="W1477" i="1" s="1"/>
  <c r="CR1477" i="1"/>
  <c r="Q1477" i="1" s="1"/>
  <c r="J1650" i="7" s="1"/>
  <c r="CT1477" i="1"/>
  <c r="S1477" i="1" s="1"/>
  <c r="J1649" i="7" s="1"/>
  <c r="GL1477" i="1"/>
  <c r="GN1477" i="1"/>
  <c r="GO1477" i="1"/>
  <c r="GV1477" i="1"/>
  <c r="HC1477" i="1" s="1"/>
  <c r="GX1477" i="1" s="1"/>
  <c r="C1478" i="1"/>
  <c r="D1478" i="1"/>
  <c r="AC1478" i="1"/>
  <c r="CQ1478" i="1" s="1"/>
  <c r="P1478" i="1" s="1"/>
  <c r="J1661" i="7" s="1"/>
  <c r="AE1478" i="1"/>
  <c r="AF1478" i="1"/>
  <c r="AG1478" i="1"/>
  <c r="CU1478" i="1" s="1"/>
  <c r="T1478" i="1" s="1"/>
  <c r="AH1478" i="1"/>
  <c r="AI1478" i="1"/>
  <c r="CW1478" i="1" s="1"/>
  <c r="V1478" i="1" s="1"/>
  <c r="AJ1478" i="1"/>
  <c r="CX1478" i="1" s="1"/>
  <c r="W1478" i="1" s="1"/>
  <c r="CS1478" i="1"/>
  <c r="CV1478" i="1"/>
  <c r="U1478" i="1" s="1"/>
  <c r="GL1478" i="1"/>
  <c r="GN1478" i="1"/>
  <c r="GO1478" i="1"/>
  <c r="GV1478" i="1"/>
  <c r="HC1478" i="1" s="1"/>
  <c r="GX1478" i="1" s="1"/>
  <c r="I1479" i="1"/>
  <c r="P1479" i="1"/>
  <c r="AC1479" i="1"/>
  <c r="AE1479" i="1"/>
  <c r="AF1479" i="1"/>
  <c r="AG1479" i="1"/>
  <c r="CU1479" i="1" s="1"/>
  <c r="T1479" i="1" s="1"/>
  <c r="AH1479" i="1"/>
  <c r="CV1479" i="1" s="1"/>
  <c r="U1479" i="1" s="1"/>
  <c r="AI1479" i="1"/>
  <c r="CW1479" i="1" s="1"/>
  <c r="V1479" i="1" s="1"/>
  <c r="AJ1479" i="1"/>
  <c r="CX1479" i="1" s="1"/>
  <c r="W1479" i="1" s="1"/>
  <c r="CQ1479" i="1"/>
  <c r="GL1479" i="1"/>
  <c r="GN1479" i="1"/>
  <c r="GO1479" i="1"/>
  <c r="GV1479" i="1"/>
  <c r="HC1479" i="1" s="1"/>
  <c r="GX1479" i="1" s="1"/>
  <c r="B1481" i="1"/>
  <c r="B1475" i="1" s="1"/>
  <c r="C1481" i="1"/>
  <c r="C1475" i="1" s="1"/>
  <c r="D1481" i="1"/>
  <c r="D1475" i="1" s="1"/>
  <c r="F1481" i="1"/>
  <c r="F1475" i="1" s="1"/>
  <c r="G1481" i="1"/>
  <c r="A1669" i="7" s="1"/>
  <c r="BX1481" i="1"/>
  <c r="AO1481" i="1" s="1"/>
  <c r="BY1481" i="1"/>
  <c r="BZ1481" i="1"/>
  <c r="BZ1475" i="1" s="1"/>
  <c r="CK1481" i="1"/>
  <c r="CL1481" i="1"/>
  <c r="BC1481" i="1" s="1"/>
  <c r="BC1475" i="1" s="1"/>
  <c r="CM1481" i="1"/>
  <c r="CM1475" i="1" s="1"/>
  <c r="D1511" i="1"/>
  <c r="E1513" i="1"/>
  <c r="Z1513" i="1"/>
  <c r="AA1513" i="1"/>
  <c r="AM1513" i="1"/>
  <c r="AN1513" i="1"/>
  <c r="BC1513" i="1"/>
  <c r="BD1513" i="1"/>
  <c r="BE1513" i="1"/>
  <c r="BF1513" i="1"/>
  <c r="BG1513" i="1"/>
  <c r="BH1513" i="1"/>
  <c r="BI1513" i="1"/>
  <c r="BJ1513" i="1"/>
  <c r="BK1513" i="1"/>
  <c r="BL1513" i="1"/>
  <c r="BM1513" i="1"/>
  <c r="BN1513" i="1"/>
  <c r="BO1513" i="1"/>
  <c r="BP1513" i="1"/>
  <c r="BQ1513" i="1"/>
  <c r="BR1513" i="1"/>
  <c r="BS1513" i="1"/>
  <c r="BT1513" i="1"/>
  <c r="BU1513" i="1"/>
  <c r="BV1513" i="1"/>
  <c r="BW1513" i="1"/>
  <c r="CN1513" i="1"/>
  <c r="CO1513" i="1"/>
  <c r="CP1513" i="1"/>
  <c r="CQ1513" i="1"/>
  <c r="CR1513" i="1"/>
  <c r="CS1513" i="1"/>
  <c r="CT1513" i="1"/>
  <c r="CU1513" i="1"/>
  <c r="CV1513" i="1"/>
  <c r="CW1513" i="1"/>
  <c r="CX1513" i="1"/>
  <c r="CY1513" i="1"/>
  <c r="CZ1513" i="1"/>
  <c r="DA1513" i="1"/>
  <c r="DB1513" i="1"/>
  <c r="DC1513" i="1"/>
  <c r="DD1513" i="1"/>
  <c r="DE1513" i="1"/>
  <c r="DF1513" i="1"/>
  <c r="DG1513" i="1"/>
  <c r="DH1513" i="1"/>
  <c r="DI1513" i="1"/>
  <c r="DJ1513" i="1"/>
  <c r="DK1513" i="1"/>
  <c r="DL1513" i="1"/>
  <c r="DM1513" i="1"/>
  <c r="DN1513" i="1"/>
  <c r="DO1513" i="1"/>
  <c r="DP1513" i="1"/>
  <c r="DQ1513" i="1"/>
  <c r="DR1513" i="1"/>
  <c r="DS1513" i="1"/>
  <c r="DT1513" i="1"/>
  <c r="DU1513" i="1"/>
  <c r="DV1513" i="1"/>
  <c r="DW1513" i="1"/>
  <c r="DX1513" i="1"/>
  <c r="DY1513" i="1"/>
  <c r="DZ1513" i="1"/>
  <c r="EA1513" i="1"/>
  <c r="EB1513" i="1"/>
  <c r="EC1513" i="1"/>
  <c r="ED1513" i="1"/>
  <c r="EE1513" i="1"/>
  <c r="EF1513" i="1"/>
  <c r="EG1513" i="1"/>
  <c r="EH1513" i="1"/>
  <c r="EI1513" i="1"/>
  <c r="EJ1513" i="1"/>
  <c r="EK1513" i="1"/>
  <c r="EL1513" i="1"/>
  <c r="EM1513" i="1"/>
  <c r="EN1513" i="1"/>
  <c r="EO1513" i="1"/>
  <c r="EP1513" i="1"/>
  <c r="EQ1513" i="1"/>
  <c r="ER1513" i="1"/>
  <c r="ES1513" i="1"/>
  <c r="ET1513" i="1"/>
  <c r="EU1513" i="1"/>
  <c r="EV1513" i="1"/>
  <c r="EW1513" i="1"/>
  <c r="EX1513" i="1"/>
  <c r="EY1513" i="1"/>
  <c r="EZ1513" i="1"/>
  <c r="FA1513" i="1"/>
  <c r="FB1513" i="1"/>
  <c r="FC1513" i="1"/>
  <c r="FD1513" i="1"/>
  <c r="FE1513" i="1"/>
  <c r="FF1513" i="1"/>
  <c r="FG1513" i="1"/>
  <c r="FH1513" i="1"/>
  <c r="FI1513" i="1"/>
  <c r="FJ1513" i="1"/>
  <c r="FK1513" i="1"/>
  <c r="FL1513" i="1"/>
  <c r="FM1513" i="1"/>
  <c r="FN1513" i="1"/>
  <c r="FO1513" i="1"/>
  <c r="FP1513" i="1"/>
  <c r="FQ1513" i="1"/>
  <c r="FR1513" i="1"/>
  <c r="FS1513" i="1"/>
  <c r="FT1513" i="1"/>
  <c r="FU1513" i="1"/>
  <c r="FV1513" i="1"/>
  <c r="FW1513" i="1"/>
  <c r="FX1513" i="1"/>
  <c r="FY1513" i="1"/>
  <c r="FZ1513" i="1"/>
  <c r="GA1513" i="1"/>
  <c r="GB1513" i="1"/>
  <c r="GC1513" i="1"/>
  <c r="GD1513" i="1"/>
  <c r="GE1513" i="1"/>
  <c r="GF1513" i="1"/>
  <c r="GG1513" i="1"/>
  <c r="GH1513" i="1"/>
  <c r="GI1513" i="1"/>
  <c r="GJ1513" i="1"/>
  <c r="GK1513" i="1"/>
  <c r="GL1513" i="1"/>
  <c r="GM1513" i="1"/>
  <c r="GN1513" i="1"/>
  <c r="GO1513" i="1"/>
  <c r="GP1513" i="1"/>
  <c r="GQ1513" i="1"/>
  <c r="GR1513" i="1"/>
  <c r="GS1513" i="1"/>
  <c r="GT1513" i="1"/>
  <c r="GU1513" i="1"/>
  <c r="GV1513" i="1"/>
  <c r="GW1513" i="1"/>
  <c r="GX1513" i="1"/>
  <c r="C1515" i="1"/>
  <c r="D1515" i="1"/>
  <c r="AC1515" i="1"/>
  <c r="CQ1515" i="1" s="1"/>
  <c r="P1515" i="1" s="1"/>
  <c r="AE1515" i="1"/>
  <c r="U1673" i="7" s="1"/>
  <c r="AF1515" i="1"/>
  <c r="AG1515" i="1"/>
  <c r="CU1515" i="1" s="1"/>
  <c r="T1515" i="1" s="1"/>
  <c r="AH1515" i="1"/>
  <c r="AI1515" i="1"/>
  <c r="CW1515" i="1" s="1"/>
  <c r="V1515" i="1" s="1"/>
  <c r="AI1519" i="1" s="1"/>
  <c r="AJ1515" i="1"/>
  <c r="CX1515" i="1" s="1"/>
  <c r="W1515" i="1" s="1"/>
  <c r="CV1515" i="1"/>
  <c r="U1515" i="1" s="1"/>
  <c r="K1680" i="7" s="1"/>
  <c r="GL1515" i="1"/>
  <c r="GN1515" i="1"/>
  <c r="GO1515" i="1"/>
  <c r="GV1515" i="1"/>
  <c r="HC1515" i="1"/>
  <c r="GX1515" i="1" s="1"/>
  <c r="C1516" i="1"/>
  <c r="D1516" i="1"/>
  <c r="AC1516" i="1"/>
  <c r="CQ1516" i="1" s="1"/>
  <c r="P1516" i="1" s="1"/>
  <c r="J1686" i="7" s="1"/>
  <c r="AE1516" i="1"/>
  <c r="AD1516" i="1" s="1"/>
  <c r="AF1516" i="1"/>
  <c r="AG1516" i="1"/>
  <c r="AH1516" i="1"/>
  <c r="CV1516" i="1" s="1"/>
  <c r="U1516" i="1" s="1"/>
  <c r="K1691" i="7" s="1"/>
  <c r="AI1516" i="1"/>
  <c r="CW1516" i="1" s="1"/>
  <c r="V1516" i="1" s="1"/>
  <c r="AJ1516" i="1"/>
  <c r="CT1516" i="1"/>
  <c r="S1516" i="1" s="1"/>
  <c r="CU1516" i="1"/>
  <c r="T1516" i="1" s="1"/>
  <c r="CX1516" i="1"/>
  <c r="W1516" i="1" s="1"/>
  <c r="CY1516" i="1"/>
  <c r="X1516" i="1" s="1"/>
  <c r="R1682" i="7" s="1"/>
  <c r="GL1516" i="1"/>
  <c r="GN1516" i="1"/>
  <c r="GO1516" i="1"/>
  <c r="GV1516" i="1"/>
  <c r="HC1516" i="1" s="1"/>
  <c r="GX1516" i="1" s="1"/>
  <c r="I1517" i="1"/>
  <c r="AC1517" i="1"/>
  <c r="CQ1517" i="1" s="1"/>
  <c r="AD1517" i="1"/>
  <c r="AE1517" i="1"/>
  <c r="U1687" i="7" s="1"/>
  <c r="AF1517" i="1"/>
  <c r="AG1517" i="1"/>
  <c r="CU1517" i="1" s="1"/>
  <c r="AH1517" i="1"/>
  <c r="CV1517" i="1" s="1"/>
  <c r="AI1517" i="1"/>
  <c r="AJ1517" i="1"/>
  <c r="CR1517" i="1"/>
  <c r="Q1517" i="1" s="1"/>
  <c r="CW1517" i="1"/>
  <c r="V1517" i="1" s="1"/>
  <c r="CX1517" i="1"/>
  <c r="W1517" i="1" s="1"/>
  <c r="GL1517" i="1"/>
  <c r="GN1517" i="1"/>
  <c r="GO1517" i="1"/>
  <c r="CC1519" i="1" s="1"/>
  <c r="GV1517" i="1"/>
  <c r="HC1517" i="1"/>
  <c r="B1519" i="1"/>
  <c r="B1513" i="1" s="1"/>
  <c r="C1519" i="1"/>
  <c r="C1513" i="1" s="1"/>
  <c r="D1519" i="1"/>
  <c r="D1513" i="1" s="1"/>
  <c r="F1519" i="1"/>
  <c r="F1513" i="1" s="1"/>
  <c r="G1519" i="1"/>
  <c r="BX1519" i="1"/>
  <c r="BY1519" i="1"/>
  <c r="CB1519" i="1"/>
  <c r="CB1513" i="1" s="1"/>
  <c r="CK1519" i="1"/>
  <c r="CK1513" i="1" s="1"/>
  <c r="CL1519" i="1"/>
  <c r="BC1519" i="1" s="1"/>
  <c r="F1535" i="1" s="1"/>
  <c r="CM1519" i="1"/>
  <c r="BD1519" i="1" s="1"/>
  <c r="F1544" i="1" s="1"/>
  <c r="D1549" i="1"/>
  <c r="C1551" i="1"/>
  <c r="E1551" i="1"/>
  <c r="G1551" i="1"/>
  <c r="A214" i="9" s="1"/>
  <c r="Z1551" i="1"/>
  <c r="AA1551" i="1"/>
  <c r="AM1551" i="1"/>
  <c r="AN1551" i="1"/>
  <c r="BE1551" i="1"/>
  <c r="BF1551" i="1"/>
  <c r="BG1551" i="1"/>
  <c r="BH1551" i="1"/>
  <c r="BI1551" i="1"/>
  <c r="BJ1551" i="1"/>
  <c r="BK1551" i="1"/>
  <c r="BL1551" i="1"/>
  <c r="BM1551" i="1"/>
  <c r="BN1551" i="1"/>
  <c r="BO1551" i="1"/>
  <c r="BP1551" i="1"/>
  <c r="BQ1551" i="1"/>
  <c r="BR1551" i="1"/>
  <c r="BS1551" i="1"/>
  <c r="BT1551" i="1"/>
  <c r="BU1551" i="1"/>
  <c r="BV1551" i="1"/>
  <c r="BW1551" i="1"/>
  <c r="CN1551" i="1"/>
  <c r="CO1551" i="1"/>
  <c r="CP1551" i="1"/>
  <c r="CQ1551" i="1"/>
  <c r="CR1551" i="1"/>
  <c r="CS1551" i="1"/>
  <c r="CT1551" i="1"/>
  <c r="CU1551" i="1"/>
  <c r="CV1551" i="1"/>
  <c r="CW1551" i="1"/>
  <c r="CX1551" i="1"/>
  <c r="CY1551" i="1"/>
  <c r="CZ1551" i="1"/>
  <c r="DA1551" i="1"/>
  <c r="DB1551" i="1"/>
  <c r="DC1551" i="1"/>
  <c r="DD1551" i="1"/>
  <c r="DE1551" i="1"/>
  <c r="DF1551" i="1"/>
  <c r="DG1551" i="1"/>
  <c r="DH1551" i="1"/>
  <c r="DI1551" i="1"/>
  <c r="DJ1551" i="1"/>
  <c r="DK1551" i="1"/>
  <c r="DL1551" i="1"/>
  <c r="DM1551" i="1"/>
  <c r="DN1551" i="1"/>
  <c r="DO1551" i="1"/>
  <c r="DP1551" i="1"/>
  <c r="DQ1551" i="1"/>
  <c r="DR1551" i="1"/>
  <c r="DS1551" i="1"/>
  <c r="DT1551" i="1"/>
  <c r="DU1551" i="1"/>
  <c r="DV1551" i="1"/>
  <c r="DW1551" i="1"/>
  <c r="DX1551" i="1"/>
  <c r="DY1551" i="1"/>
  <c r="DZ1551" i="1"/>
  <c r="EA1551" i="1"/>
  <c r="EB1551" i="1"/>
  <c r="EC1551" i="1"/>
  <c r="ED1551" i="1"/>
  <c r="EE1551" i="1"/>
  <c r="EF1551" i="1"/>
  <c r="EG1551" i="1"/>
  <c r="EH1551" i="1"/>
  <c r="EI1551" i="1"/>
  <c r="EJ1551" i="1"/>
  <c r="EK1551" i="1"/>
  <c r="EL1551" i="1"/>
  <c r="EM1551" i="1"/>
  <c r="EN1551" i="1"/>
  <c r="EO1551" i="1"/>
  <c r="EP1551" i="1"/>
  <c r="EQ1551" i="1"/>
  <c r="ER1551" i="1"/>
  <c r="ES1551" i="1"/>
  <c r="ET1551" i="1"/>
  <c r="EU1551" i="1"/>
  <c r="EV1551" i="1"/>
  <c r="EW1551" i="1"/>
  <c r="EX1551" i="1"/>
  <c r="EY1551" i="1"/>
  <c r="EZ1551" i="1"/>
  <c r="FA1551" i="1"/>
  <c r="FB1551" i="1"/>
  <c r="FC1551" i="1"/>
  <c r="FD1551" i="1"/>
  <c r="FE1551" i="1"/>
  <c r="FF1551" i="1"/>
  <c r="FG1551" i="1"/>
  <c r="FH1551" i="1"/>
  <c r="FI1551" i="1"/>
  <c r="FJ1551" i="1"/>
  <c r="FK1551" i="1"/>
  <c r="FL1551" i="1"/>
  <c r="FM1551" i="1"/>
  <c r="FN1551" i="1"/>
  <c r="FO1551" i="1"/>
  <c r="FP1551" i="1"/>
  <c r="FQ1551" i="1"/>
  <c r="FR1551" i="1"/>
  <c r="FS1551" i="1"/>
  <c r="FT1551" i="1"/>
  <c r="FU1551" i="1"/>
  <c r="FV1551" i="1"/>
  <c r="FW1551" i="1"/>
  <c r="FX1551" i="1"/>
  <c r="FY1551" i="1"/>
  <c r="FZ1551" i="1"/>
  <c r="GA1551" i="1"/>
  <c r="GB1551" i="1"/>
  <c r="GC1551" i="1"/>
  <c r="GD1551" i="1"/>
  <c r="GE1551" i="1"/>
  <c r="GF1551" i="1"/>
  <c r="GG1551" i="1"/>
  <c r="GH1551" i="1"/>
  <c r="GI1551" i="1"/>
  <c r="GJ1551" i="1"/>
  <c r="GK1551" i="1"/>
  <c r="GL1551" i="1"/>
  <c r="GM1551" i="1"/>
  <c r="GN1551" i="1"/>
  <c r="GO1551" i="1"/>
  <c r="GP1551" i="1"/>
  <c r="GQ1551" i="1"/>
  <c r="GR1551" i="1"/>
  <c r="GS1551" i="1"/>
  <c r="GT1551" i="1"/>
  <c r="GU1551" i="1"/>
  <c r="GV1551" i="1"/>
  <c r="GW1551" i="1"/>
  <c r="GX1551" i="1"/>
  <c r="C1553" i="1"/>
  <c r="D1553" i="1"/>
  <c r="AC1553" i="1"/>
  <c r="AE1553" i="1"/>
  <c r="AD1553" i="1" s="1"/>
  <c r="AF1553" i="1"/>
  <c r="AG1553" i="1"/>
  <c r="AH1553" i="1"/>
  <c r="CV1553" i="1" s="1"/>
  <c r="U1553" i="1" s="1"/>
  <c r="K1705" i="7" s="1"/>
  <c r="AI1553" i="1"/>
  <c r="CW1553" i="1" s="1"/>
  <c r="V1553" i="1" s="1"/>
  <c r="AJ1553" i="1"/>
  <c r="CX1553" i="1" s="1"/>
  <c r="W1553" i="1" s="1"/>
  <c r="CT1553" i="1"/>
  <c r="S1553" i="1" s="1"/>
  <c r="CU1553" i="1"/>
  <c r="T1553" i="1" s="1"/>
  <c r="GL1553" i="1"/>
  <c r="GN1553" i="1"/>
  <c r="GO1553" i="1"/>
  <c r="GV1553" i="1"/>
  <c r="HC1553" i="1" s="1"/>
  <c r="GX1553" i="1" s="1"/>
  <c r="C1554" i="1"/>
  <c r="D1554" i="1"/>
  <c r="AC1554" i="1"/>
  <c r="CQ1554" i="1" s="1"/>
  <c r="P1554" i="1" s="1"/>
  <c r="J1711" i="7" s="1"/>
  <c r="AE1554" i="1"/>
  <c r="U1707" i="7" s="1"/>
  <c r="AF1554" i="1"/>
  <c r="AG1554" i="1"/>
  <c r="CU1554" i="1" s="1"/>
  <c r="T1554" i="1" s="1"/>
  <c r="AH1554" i="1"/>
  <c r="CV1554" i="1" s="1"/>
  <c r="U1554" i="1" s="1"/>
  <c r="K1716" i="7" s="1"/>
  <c r="AI1554" i="1"/>
  <c r="CW1554" i="1" s="1"/>
  <c r="V1554" i="1" s="1"/>
  <c r="AJ1554" i="1"/>
  <c r="CX1554" i="1" s="1"/>
  <c r="W1554" i="1" s="1"/>
  <c r="GL1554" i="1"/>
  <c r="GN1554" i="1"/>
  <c r="GO1554" i="1"/>
  <c r="GV1554" i="1"/>
  <c r="HC1554" i="1" s="1"/>
  <c r="GX1554" i="1"/>
  <c r="I1555" i="1"/>
  <c r="Q1555" i="1"/>
  <c r="T1555" i="1"/>
  <c r="AC1555" i="1"/>
  <c r="CQ1555" i="1" s="1"/>
  <c r="AD1555" i="1"/>
  <c r="AB1555" i="1" s="1"/>
  <c r="AE1555" i="1"/>
  <c r="AF1555" i="1"/>
  <c r="AG1555" i="1"/>
  <c r="AH1555" i="1"/>
  <c r="AI1555" i="1"/>
  <c r="CW1555" i="1" s="1"/>
  <c r="AJ1555" i="1"/>
  <c r="CX1555" i="1" s="1"/>
  <c r="CR1555" i="1"/>
  <c r="CU1555" i="1"/>
  <c r="CV1555" i="1"/>
  <c r="U1555" i="1" s="1"/>
  <c r="GL1555" i="1"/>
  <c r="GN1555" i="1"/>
  <c r="GO1555" i="1"/>
  <c r="GV1555" i="1"/>
  <c r="HC1555" i="1" s="1"/>
  <c r="B1557" i="1"/>
  <c r="B1551" i="1" s="1"/>
  <c r="C1557" i="1"/>
  <c r="D1557" i="1"/>
  <c r="D1551" i="1" s="1"/>
  <c r="F1557" i="1"/>
  <c r="F1551" i="1" s="1"/>
  <c r="G1557" i="1"/>
  <c r="A1719" i="7" s="1"/>
  <c r="BC1557" i="1"/>
  <c r="BX1557" i="1"/>
  <c r="AO1557" i="1" s="1"/>
  <c r="F1561" i="1" s="1"/>
  <c r="BY1557" i="1"/>
  <c r="CK1557" i="1"/>
  <c r="CL1557" i="1"/>
  <c r="CL1551" i="1" s="1"/>
  <c r="CM1557" i="1"/>
  <c r="CM1551" i="1" s="1"/>
  <c r="D1587" i="1"/>
  <c r="E1589" i="1"/>
  <c r="Z1589" i="1"/>
  <c r="AA1589" i="1"/>
  <c r="AM1589" i="1"/>
  <c r="AN1589" i="1"/>
  <c r="BE1589" i="1"/>
  <c r="BF1589" i="1"/>
  <c r="BG1589" i="1"/>
  <c r="BH1589" i="1"/>
  <c r="BI1589" i="1"/>
  <c r="BJ1589" i="1"/>
  <c r="BK1589" i="1"/>
  <c r="BL1589" i="1"/>
  <c r="BM1589" i="1"/>
  <c r="BN1589" i="1"/>
  <c r="BO1589" i="1"/>
  <c r="BP1589" i="1"/>
  <c r="BQ1589" i="1"/>
  <c r="BR1589" i="1"/>
  <c r="BS1589" i="1"/>
  <c r="BT1589" i="1"/>
  <c r="BU1589" i="1"/>
  <c r="BV1589" i="1"/>
  <c r="BW1589" i="1"/>
  <c r="CM1589" i="1"/>
  <c r="CN1589" i="1"/>
  <c r="CO1589" i="1"/>
  <c r="CP1589" i="1"/>
  <c r="CQ1589" i="1"/>
  <c r="CR1589" i="1"/>
  <c r="CS1589" i="1"/>
  <c r="CT1589" i="1"/>
  <c r="CU1589" i="1"/>
  <c r="CV1589" i="1"/>
  <c r="CW1589" i="1"/>
  <c r="CX1589" i="1"/>
  <c r="CY1589" i="1"/>
  <c r="CZ1589" i="1"/>
  <c r="DA1589" i="1"/>
  <c r="DB1589" i="1"/>
  <c r="DC1589" i="1"/>
  <c r="DD1589" i="1"/>
  <c r="DE1589" i="1"/>
  <c r="DF1589" i="1"/>
  <c r="DG1589" i="1"/>
  <c r="DH1589" i="1"/>
  <c r="DI1589" i="1"/>
  <c r="DJ1589" i="1"/>
  <c r="DK1589" i="1"/>
  <c r="DL1589" i="1"/>
  <c r="DM1589" i="1"/>
  <c r="DN1589" i="1"/>
  <c r="DO1589" i="1"/>
  <c r="DP1589" i="1"/>
  <c r="DQ1589" i="1"/>
  <c r="DR1589" i="1"/>
  <c r="DS1589" i="1"/>
  <c r="DT1589" i="1"/>
  <c r="DU1589" i="1"/>
  <c r="DV1589" i="1"/>
  <c r="DW1589" i="1"/>
  <c r="DX1589" i="1"/>
  <c r="DY1589" i="1"/>
  <c r="DZ1589" i="1"/>
  <c r="EA1589" i="1"/>
  <c r="EB1589" i="1"/>
  <c r="EC1589" i="1"/>
  <c r="ED1589" i="1"/>
  <c r="EE1589" i="1"/>
  <c r="EF1589" i="1"/>
  <c r="EG1589" i="1"/>
  <c r="EH1589" i="1"/>
  <c r="EI1589" i="1"/>
  <c r="EJ1589" i="1"/>
  <c r="EK1589" i="1"/>
  <c r="EL1589" i="1"/>
  <c r="EM1589" i="1"/>
  <c r="EN1589" i="1"/>
  <c r="EO1589" i="1"/>
  <c r="EP1589" i="1"/>
  <c r="EQ1589" i="1"/>
  <c r="ER1589" i="1"/>
  <c r="ES1589" i="1"/>
  <c r="ET1589" i="1"/>
  <c r="EU1589" i="1"/>
  <c r="EV1589" i="1"/>
  <c r="EW1589" i="1"/>
  <c r="EX1589" i="1"/>
  <c r="EY1589" i="1"/>
  <c r="EZ1589" i="1"/>
  <c r="FA1589" i="1"/>
  <c r="FB1589" i="1"/>
  <c r="FC1589" i="1"/>
  <c r="FD1589" i="1"/>
  <c r="FE1589" i="1"/>
  <c r="FF1589" i="1"/>
  <c r="FG1589" i="1"/>
  <c r="FH1589" i="1"/>
  <c r="FI1589" i="1"/>
  <c r="FJ1589" i="1"/>
  <c r="FK1589" i="1"/>
  <c r="FL1589" i="1"/>
  <c r="FM1589" i="1"/>
  <c r="FN1589" i="1"/>
  <c r="FO1589" i="1"/>
  <c r="FP1589" i="1"/>
  <c r="FQ1589" i="1"/>
  <c r="FR1589" i="1"/>
  <c r="FS1589" i="1"/>
  <c r="FT1589" i="1"/>
  <c r="FU1589" i="1"/>
  <c r="FV1589" i="1"/>
  <c r="FW1589" i="1"/>
  <c r="FX1589" i="1"/>
  <c r="FY1589" i="1"/>
  <c r="FZ1589" i="1"/>
  <c r="GA1589" i="1"/>
  <c r="GB1589" i="1"/>
  <c r="GC1589" i="1"/>
  <c r="GD1589" i="1"/>
  <c r="GE1589" i="1"/>
  <c r="GF1589" i="1"/>
  <c r="GG1589" i="1"/>
  <c r="GH1589" i="1"/>
  <c r="GI1589" i="1"/>
  <c r="GJ1589" i="1"/>
  <c r="GK1589" i="1"/>
  <c r="GL1589" i="1"/>
  <c r="GM1589" i="1"/>
  <c r="GN1589" i="1"/>
  <c r="GO1589" i="1"/>
  <c r="GP1589" i="1"/>
  <c r="GQ1589" i="1"/>
  <c r="GR1589" i="1"/>
  <c r="GS1589" i="1"/>
  <c r="GT1589" i="1"/>
  <c r="GU1589" i="1"/>
  <c r="GV1589" i="1"/>
  <c r="GW1589" i="1"/>
  <c r="GX1589" i="1"/>
  <c r="C1591" i="1"/>
  <c r="D1591" i="1"/>
  <c r="AC1591" i="1"/>
  <c r="CQ1591" i="1" s="1"/>
  <c r="P1591" i="1" s="1"/>
  <c r="AE1591" i="1"/>
  <c r="AF1591" i="1"/>
  <c r="AG1591" i="1"/>
  <c r="CU1591" i="1" s="1"/>
  <c r="T1591" i="1" s="1"/>
  <c r="AH1591" i="1"/>
  <c r="CV1591" i="1" s="1"/>
  <c r="U1591" i="1" s="1"/>
  <c r="K1730" i="7" s="1"/>
  <c r="AI1591" i="1"/>
  <c r="CW1591" i="1" s="1"/>
  <c r="V1591" i="1" s="1"/>
  <c r="AJ1591" i="1"/>
  <c r="CX1591" i="1" s="1"/>
  <c r="W1591" i="1" s="1"/>
  <c r="CS1591" i="1"/>
  <c r="GL1591" i="1"/>
  <c r="GN1591" i="1"/>
  <c r="GO1591" i="1"/>
  <c r="GV1591" i="1"/>
  <c r="HC1591" i="1" s="1"/>
  <c r="GX1591" i="1" s="1"/>
  <c r="C1592" i="1"/>
  <c r="D1592" i="1"/>
  <c r="AC1592" i="1"/>
  <c r="AE1592" i="1"/>
  <c r="AF1592" i="1"/>
  <c r="AG1592" i="1"/>
  <c r="AH1592" i="1"/>
  <c r="CV1592" i="1" s="1"/>
  <c r="U1592" i="1" s="1"/>
  <c r="K1741" i="7" s="1"/>
  <c r="AI1592" i="1"/>
  <c r="CW1592" i="1" s="1"/>
  <c r="V1592" i="1" s="1"/>
  <c r="AJ1592" i="1"/>
  <c r="CX1592" i="1" s="1"/>
  <c r="W1592" i="1" s="1"/>
  <c r="CT1592" i="1"/>
  <c r="S1592" i="1" s="1"/>
  <c r="J1733" i="7" s="1"/>
  <c r="CU1592" i="1"/>
  <c r="T1592" i="1" s="1"/>
  <c r="GL1592" i="1"/>
  <c r="GN1592" i="1"/>
  <c r="GO1592" i="1"/>
  <c r="GV1592" i="1"/>
  <c r="HC1592" i="1" s="1"/>
  <c r="GX1592" i="1" s="1"/>
  <c r="I1593" i="1"/>
  <c r="AC1593" i="1"/>
  <c r="CQ1593" i="1" s="1"/>
  <c r="AE1593" i="1"/>
  <c r="AD1593" i="1" s="1"/>
  <c r="AF1593" i="1"/>
  <c r="AG1593" i="1"/>
  <c r="CU1593" i="1" s="1"/>
  <c r="AH1593" i="1"/>
  <c r="CV1593" i="1" s="1"/>
  <c r="AI1593" i="1"/>
  <c r="AJ1593" i="1"/>
  <c r="CX1593" i="1" s="1"/>
  <c r="W1593" i="1" s="1"/>
  <c r="CR1593" i="1"/>
  <c r="Q1593" i="1" s="1"/>
  <c r="CT1593" i="1"/>
  <c r="S1593" i="1" s="1"/>
  <c r="CW1593" i="1"/>
  <c r="V1593" i="1" s="1"/>
  <c r="GL1593" i="1"/>
  <c r="GN1593" i="1"/>
  <c r="GO1593" i="1"/>
  <c r="GV1593" i="1"/>
  <c r="HC1593" i="1" s="1"/>
  <c r="GX1593" i="1" s="1"/>
  <c r="B1595" i="1"/>
  <c r="B1589" i="1" s="1"/>
  <c r="C1595" i="1"/>
  <c r="C1589" i="1" s="1"/>
  <c r="D1595" i="1"/>
  <c r="D1589" i="1" s="1"/>
  <c r="F1595" i="1"/>
  <c r="F1589" i="1" s="1"/>
  <c r="G1595" i="1"/>
  <c r="AJ1595" i="1"/>
  <c r="W1595" i="1" s="1"/>
  <c r="F1619" i="1" s="1"/>
  <c r="BX1595" i="1"/>
  <c r="BY1595" i="1"/>
  <c r="CK1595" i="1"/>
  <c r="CK1589" i="1" s="1"/>
  <c r="CL1595" i="1"/>
  <c r="BC1595" i="1" s="1"/>
  <c r="CM1595" i="1"/>
  <c r="BD1595" i="1" s="1"/>
  <c r="F1620" i="1" s="1"/>
  <c r="D1625" i="1"/>
  <c r="B1627" i="1"/>
  <c r="E1627" i="1"/>
  <c r="G1627" i="1"/>
  <c r="A216" i="9" s="1"/>
  <c r="Z1627" i="1"/>
  <c r="AA1627" i="1"/>
  <c r="AM1627" i="1"/>
  <c r="AN1627" i="1"/>
  <c r="BE1627" i="1"/>
  <c r="BF1627" i="1"/>
  <c r="BG1627" i="1"/>
  <c r="BH1627" i="1"/>
  <c r="BI1627" i="1"/>
  <c r="BJ1627" i="1"/>
  <c r="BK1627" i="1"/>
  <c r="BL1627" i="1"/>
  <c r="BM1627" i="1"/>
  <c r="BN1627" i="1"/>
  <c r="BO1627" i="1"/>
  <c r="BP1627" i="1"/>
  <c r="BQ1627" i="1"/>
  <c r="BR1627" i="1"/>
  <c r="BS1627" i="1"/>
  <c r="BT1627" i="1"/>
  <c r="BU1627" i="1"/>
  <c r="BV1627" i="1"/>
  <c r="BW1627" i="1"/>
  <c r="CN1627" i="1"/>
  <c r="CO1627" i="1"/>
  <c r="CP1627" i="1"/>
  <c r="CQ1627" i="1"/>
  <c r="CR1627" i="1"/>
  <c r="CS1627" i="1"/>
  <c r="CT1627" i="1"/>
  <c r="CU1627" i="1"/>
  <c r="CV1627" i="1"/>
  <c r="CW1627" i="1"/>
  <c r="CX1627" i="1"/>
  <c r="CY1627" i="1"/>
  <c r="CZ1627" i="1"/>
  <c r="DA1627" i="1"/>
  <c r="DB1627" i="1"/>
  <c r="DC1627" i="1"/>
  <c r="DD1627" i="1"/>
  <c r="DE1627" i="1"/>
  <c r="DF1627" i="1"/>
  <c r="DG1627" i="1"/>
  <c r="DH1627" i="1"/>
  <c r="DI1627" i="1"/>
  <c r="DJ1627" i="1"/>
  <c r="DK1627" i="1"/>
  <c r="DL1627" i="1"/>
  <c r="DM1627" i="1"/>
  <c r="DN1627" i="1"/>
  <c r="DO1627" i="1"/>
  <c r="DP1627" i="1"/>
  <c r="DQ1627" i="1"/>
  <c r="DR1627" i="1"/>
  <c r="DS1627" i="1"/>
  <c r="DT1627" i="1"/>
  <c r="DU1627" i="1"/>
  <c r="DV1627" i="1"/>
  <c r="DW1627" i="1"/>
  <c r="DX1627" i="1"/>
  <c r="DY1627" i="1"/>
  <c r="DZ1627" i="1"/>
  <c r="EA1627" i="1"/>
  <c r="EB1627" i="1"/>
  <c r="EC1627" i="1"/>
  <c r="ED1627" i="1"/>
  <c r="EE1627" i="1"/>
  <c r="EF1627" i="1"/>
  <c r="EG1627" i="1"/>
  <c r="EH1627" i="1"/>
  <c r="EI1627" i="1"/>
  <c r="EJ1627" i="1"/>
  <c r="EK1627" i="1"/>
  <c r="EL1627" i="1"/>
  <c r="EM1627" i="1"/>
  <c r="EN1627" i="1"/>
  <c r="EO1627" i="1"/>
  <c r="EP1627" i="1"/>
  <c r="EQ1627" i="1"/>
  <c r="ER1627" i="1"/>
  <c r="ES1627" i="1"/>
  <c r="ET1627" i="1"/>
  <c r="EU1627" i="1"/>
  <c r="EV1627" i="1"/>
  <c r="EW1627" i="1"/>
  <c r="EX1627" i="1"/>
  <c r="EY1627" i="1"/>
  <c r="EZ1627" i="1"/>
  <c r="FA1627" i="1"/>
  <c r="FB1627" i="1"/>
  <c r="FC1627" i="1"/>
  <c r="FD1627" i="1"/>
  <c r="FE1627" i="1"/>
  <c r="FF1627" i="1"/>
  <c r="FG1627" i="1"/>
  <c r="FH1627" i="1"/>
  <c r="FI1627" i="1"/>
  <c r="FJ1627" i="1"/>
  <c r="FK1627" i="1"/>
  <c r="FL1627" i="1"/>
  <c r="FM1627" i="1"/>
  <c r="FN1627" i="1"/>
  <c r="FO1627" i="1"/>
  <c r="FP1627" i="1"/>
  <c r="FQ1627" i="1"/>
  <c r="FR1627" i="1"/>
  <c r="FS1627" i="1"/>
  <c r="FT1627" i="1"/>
  <c r="FU1627" i="1"/>
  <c r="FV1627" i="1"/>
  <c r="FW1627" i="1"/>
  <c r="FX1627" i="1"/>
  <c r="FY1627" i="1"/>
  <c r="FZ1627" i="1"/>
  <c r="GA1627" i="1"/>
  <c r="GB1627" i="1"/>
  <c r="GC1627" i="1"/>
  <c r="GD1627" i="1"/>
  <c r="GE1627" i="1"/>
  <c r="GF1627" i="1"/>
  <c r="GG1627" i="1"/>
  <c r="GH1627" i="1"/>
  <c r="GI1627" i="1"/>
  <c r="GJ1627" i="1"/>
  <c r="GK1627" i="1"/>
  <c r="GL1627" i="1"/>
  <c r="GM1627" i="1"/>
  <c r="GN1627" i="1"/>
  <c r="GO1627" i="1"/>
  <c r="GP1627" i="1"/>
  <c r="GQ1627" i="1"/>
  <c r="GR1627" i="1"/>
  <c r="GS1627" i="1"/>
  <c r="GT1627" i="1"/>
  <c r="GU1627" i="1"/>
  <c r="GV1627" i="1"/>
  <c r="GW1627" i="1"/>
  <c r="GX1627" i="1"/>
  <c r="C1629" i="1"/>
  <c r="D1629" i="1"/>
  <c r="S1629" i="1"/>
  <c r="J1749" i="7" s="1"/>
  <c r="AC1629" i="1"/>
  <c r="AD1629" i="1"/>
  <c r="AE1629" i="1"/>
  <c r="AF1629" i="1"/>
  <c r="AG1629" i="1"/>
  <c r="AH1629" i="1"/>
  <c r="CV1629" i="1" s="1"/>
  <c r="U1629" i="1" s="1"/>
  <c r="AI1629" i="1"/>
  <c r="CW1629" i="1" s="1"/>
  <c r="V1629" i="1" s="1"/>
  <c r="AJ1629" i="1"/>
  <c r="CQ1629" i="1"/>
  <c r="P1629" i="1" s="1"/>
  <c r="CT1629" i="1"/>
  <c r="CU1629" i="1"/>
  <c r="T1629" i="1" s="1"/>
  <c r="CX1629" i="1"/>
  <c r="W1629" i="1" s="1"/>
  <c r="GL1629" i="1"/>
  <c r="GN1629" i="1"/>
  <c r="GO1629" i="1"/>
  <c r="GV1629" i="1"/>
  <c r="HC1629" i="1" s="1"/>
  <c r="GX1629" i="1" s="1"/>
  <c r="C1630" i="1"/>
  <c r="D1630" i="1"/>
  <c r="AC1630" i="1"/>
  <c r="AE1630" i="1"/>
  <c r="AF1630" i="1"/>
  <c r="AG1630" i="1"/>
  <c r="CU1630" i="1" s="1"/>
  <c r="T1630" i="1" s="1"/>
  <c r="AH1630" i="1"/>
  <c r="CV1630" i="1" s="1"/>
  <c r="U1630" i="1" s="1"/>
  <c r="K1766" i="7" s="1"/>
  <c r="AI1630" i="1"/>
  <c r="CW1630" i="1" s="1"/>
  <c r="V1630" i="1" s="1"/>
  <c r="AJ1630" i="1"/>
  <c r="CX1630" i="1" s="1"/>
  <c r="W1630" i="1" s="1"/>
  <c r="GL1630" i="1"/>
  <c r="GN1630" i="1"/>
  <c r="GO1630" i="1"/>
  <c r="CC1633" i="1" s="1"/>
  <c r="GV1630" i="1"/>
  <c r="HC1630" i="1"/>
  <c r="GX1630" i="1" s="1"/>
  <c r="I1631" i="1"/>
  <c r="AC1631" i="1"/>
  <c r="AE1631" i="1"/>
  <c r="AF1631" i="1"/>
  <c r="AG1631" i="1"/>
  <c r="AH1631" i="1"/>
  <c r="CV1631" i="1" s="1"/>
  <c r="AI1631" i="1"/>
  <c r="CW1631" i="1" s="1"/>
  <c r="AJ1631" i="1"/>
  <c r="CX1631" i="1" s="1"/>
  <c r="CQ1631" i="1"/>
  <c r="CU1631" i="1"/>
  <c r="GL1631" i="1"/>
  <c r="GN1631" i="1"/>
  <c r="GO1631" i="1"/>
  <c r="GV1631" i="1"/>
  <c r="HC1631" i="1" s="1"/>
  <c r="B1633" i="1"/>
  <c r="C1633" i="1"/>
  <c r="C1627" i="1" s="1"/>
  <c r="D1633" i="1"/>
  <c r="D1627" i="1" s="1"/>
  <c r="F1633" i="1"/>
  <c r="F1627" i="1" s="1"/>
  <c r="G1633" i="1"/>
  <c r="A1769" i="7" s="1"/>
  <c r="BX1633" i="1"/>
  <c r="AO1633" i="1" s="1"/>
  <c r="BY1633" i="1"/>
  <c r="AP1633" i="1" s="1"/>
  <c r="CK1633" i="1"/>
  <c r="BB1633" i="1" s="1"/>
  <c r="F1646" i="1" s="1"/>
  <c r="CL1633" i="1"/>
  <c r="BC1633" i="1" s="1"/>
  <c r="BC1627" i="1" s="1"/>
  <c r="CM1633" i="1"/>
  <c r="CM1627" i="1" s="1"/>
  <c r="D1663" i="1"/>
  <c r="D1665" i="1"/>
  <c r="E1665" i="1"/>
  <c r="Z1665" i="1"/>
  <c r="AA1665" i="1"/>
  <c r="AM1665" i="1"/>
  <c r="AN1665" i="1"/>
  <c r="BE1665" i="1"/>
  <c r="BF1665" i="1"/>
  <c r="BG1665" i="1"/>
  <c r="BH1665" i="1"/>
  <c r="BI1665" i="1"/>
  <c r="BJ1665" i="1"/>
  <c r="BK1665" i="1"/>
  <c r="BL1665" i="1"/>
  <c r="BM1665" i="1"/>
  <c r="BN1665" i="1"/>
  <c r="BO1665" i="1"/>
  <c r="BP1665" i="1"/>
  <c r="BQ1665" i="1"/>
  <c r="BR1665" i="1"/>
  <c r="BS1665" i="1"/>
  <c r="BT1665" i="1"/>
  <c r="BU1665" i="1"/>
  <c r="BV1665" i="1"/>
  <c r="BW1665" i="1"/>
  <c r="CN1665" i="1"/>
  <c r="CO1665" i="1"/>
  <c r="CP1665" i="1"/>
  <c r="CQ1665" i="1"/>
  <c r="CR1665" i="1"/>
  <c r="CS1665" i="1"/>
  <c r="CT1665" i="1"/>
  <c r="CU1665" i="1"/>
  <c r="CV1665" i="1"/>
  <c r="CW1665" i="1"/>
  <c r="CX1665" i="1"/>
  <c r="CY1665" i="1"/>
  <c r="CZ1665" i="1"/>
  <c r="DA1665" i="1"/>
  <c r="DB1665" i="1"/>
  <c r="DC1665" i="1"/>
  <c r="DD1665" i="1"/>
  <c r="DE1665" i="1"/>
  <c r="DF1665" i="1"/>
  <c r="DG1665" i="1"/>
  <c r="DH1665" i="1"/>
  <c r="DI1665" i="1"/>
  <c r="DJ1665" i="1"/>
  <c r="DK1665" i="1"/>
  <c r="DL1665" i="1"/>
  <c r="DM1665" i="1"/>
  <c r="DN1665" i="1"/>
  <c r="DO1665" i="1"/>
  <c r="DP1665" i="1"/>
  <c r="DQ1665" i="1"/>
  <c r="DR1665" i="1"/>
  <c r="DS1665" i="1"/>
  <c r="DT1665" i="1"/>
  <c r="DU1665" i="1"/>
  <c r="DV1665" i="1"/>
  <c r="DW1665" i="1"/>
  <c r="DX1665" i="1"/>
  <c r="DY1665" i="1"/>
  <c r="DZ1665" i="1"/>
  <c r="EA1665" i="1"/>
  <c r="EB1665" i="1"/>
  <c r="EC1665" i="1"/>
  <c r="ED1665" i="1"/>
  <c r="EE1665" i="1"/>
  <c r="EF1665" i="1"/>
  <c r="EG1665" i="1"/>
  <c r="EH1665" i="1"/>
  <c r="EI1665" i="1"/>
  <c r="EJ1665" i="1"/>
  <c r="EK1665" i="1"/>
  <c r="EL1665" i="1"/>
  <c r="EM1665" i="1"/>
  <c r="EN1665" i="1"/>
  <c r="EO1665" i="1"/>
  <c r="EP1665" i="1"/>
  <c r="EQ1665" i="1"/>
  <c r="ER1665" i="1"/>
  <c r="ES1665" i="1"/>
  <c r="ET1665" i="1"/>
  <c r="EU1665" i="1"/>
  <c r="EV1665" i="1"/>
  <c r="EW1665" i="1"/>
  <c r="EX1665" i="1"/>
  <c r="EY1665" i="1"/>
  <c r="EZ1665" i="1"/>
  <c r="FA1665" i="1"/>
  <c r="FB1665" i="1"/>
  <c r="FC1665" i="1"/>
  <c r="FD1665" i="1"/>
  <c r="FE1665" i="1"/>
  <c r="FF1665" i="1"/>
  <c r="FG1665" i="1"/>
  <c r="FH1665" i="1"/>
  <c r="FI1665" i="1"/>
  <c r="FJ1665" i="1"/>
  <c r="FK1665" i="1"/>
  <c r="FL1665" i="1"/>
  <c r="FM1665" i="1"/>
  <c r="FN1665" i="1"/>
  <c r="FO1665" i="1"/>
  <c r="FP1665" i="1"/>
  <c r="FQ1665" i="1"/>
  <c r="FR1665" i="1"/>
  <c r="FS1665" i="1"/>
  <c r="FT1665" i="1"/>
  <c r="FU1665" i="1"/>
  <c r="FV1665" i="1"/>
  <c r="FW1665" i="1"/>
  <c r="FX1665" i="1"/>
  <c r="FY1665" i="1"/>
  <c r="FZ1665" i="1"/>
  <c r="GA1665" i="1"/>
  <c r="GB1665" i="1"/>
  <c r="GC1665" i="1"/>
  <c r="GD1665" i="1"/>
  <c r="GE1665" i="1"/>
  <c r="GF1665" i="1"/>
  <c r="GG1665" i="1"/>
  <c r="GH1665" i="1"/>
  <c r="GI1665" i="1"/>
  <c r="GJ1665" i="1"/>
  <c r="GK1665" i="1"/>
  <c r="GL1665" i="1"/>
  <c r="GM1665" i="1"/>
  <c r="GN1665" i="1"/>
  <c r="GO1665" i="1"/>
  <c r="GP1665" i="1"/>
  <c r="GQ1665" i="1"/>
  <c r="GR1665" i="1"/>
  <c r="GS1665" i="1"/>
  <c r="GT1665" i="1"/>
  <c r="GU1665" i="1"/>
  <c r="GV1665" i="1"/>
  <c r="GW1665" i="1"/>
  <c r="GX1665" i="1"/>
  <c r="C1667" i="1"/>
  <c r="D1667" i="1"/>
  <c r="AC1667" i="1"/>
  <c r="CQ1667" i="1" s="1"/>
  <c r="P1667" i="1" s="1"/>
  <c r="AE1667" i="1"/>
  <c r="AF1667" i="1"/>
  <c r="AG1667" i="1"/>
  <c r="CU1667" i="1" s="1"/>
  <c r="T1667" i="1" s="1"/>
  <c r="AH1667" i="1"/>
  <c r="AI1667" i="1"/>
  <c r="CW1667" i="1" s="1"/>
  <c r="V1667" i="1" s="1"/>
  <c r="AJ1667" i="1"/>
  <c r="CX1667" i="1" s="1"/>
  <c r="W1667" i="1" s="1"/>
  <c r="CV1667" i="1"/>
  <c r="U1667" i="1" s="1"/>
  <c r="GL1667" i="1"/>
  <c r="GN1667" i="1"/>
  <c r="GO1667" i="1"/>
  <c r="GV1667" i="1"/>
  <c r="HC1667" i="1"/>
  <c r="GX1667" i="1" s="1"/>
  <c r="C1668" i="1"/>
  <c r="D1668" i="1"/>
  <c r="T1668" i="1"/>
  <c r="W1668" i="1"/>
  <c r="AC1668" i="1"/>
  <c r="AD1668" i="1"/>
  <c r="AE1668" i="1"/>
  <c r="AF1668" i="1"/>
  <c r="AG1668" i="1"/>
  <c r="AH1668" i="1"/>
  <c r="CV1668" i="1" s="1"/>
  <c r="U1668" i="1" s="1"/>
  <c r="K1791" i="7" s="1"/>
  <c r="AI1668" i="1"/>
  <c r="CW1668" i="1" s="1"/>
  <c r="V1668" i="1" s="1"/>
  <c r="AJ1668" i="1"/>
  <c r="CX1668" i="1" s="1"/>
  <c r="CQ1668" i="1"/>
  <c r="P1668" i="1" s="1"/>
  <c r="J1786" i="7" s="1"/>
  <c r="CT1668" i="1"/>
  <c r="S1668" i="1" s="1"/>
  <c r="CU1668" i="1"/>
  <c r="GL1668" i="1"/>
  <c r="GN1668" i="1"/>
  <c r="GO1668" i="1"/>
  <c r="GV1668" i="1"/>
  <c r="HC1668" i="1" s="1"/>
  <c r="GX1668" i="1" s="1"/>
  <c r="I1669" i="1"/>
  <c r="AC1669" i="1"/>
  <c r="CQ1669" i="1" s="1"/>
  <c r="AD1669" i="1"/>
  <c r="AE1669" i="1"/>
  <c r="AF1669" i="1"/>
  <c r="AG1669" i="1"/>
  <c r="CU1669" i="1" s="1"/>
  <c r="AH1669" i="1"/>
  <c r="CV1669" i="1" s="1"/>
  <c r="U1669" i="1" s="1"/>
  <c r="AI1669" i="1"/>
  <c r="AJ1669" i="1"/>
  <c r="CX1669" i="1" s="1"/>
  <c r="W1669" i="1" s="1"/>
  <c r="CR1669" i="1"/>
  <c r="Q1669" i="1" s="1"/>
  <c r="CS1669" i="1"/>
  <c r="CT1669" i="1"/>
  <c r="CW1669" i="1"/>
  <c r="GL1669" i="1"/>
  <c r="GN1669" i="1"/>
  <c r="GO1669" i="1"/>
  <c r="GV1669" i="1"/>
  <c r="HC1669" i="1"/>
  <c r="B1671" i="1"/>
  <c r="B1665" i="1" s="1"/>
  <c r="C1671" i="1"/>
  <c r="C1665" i="1" s="1"/>
  <c r="D1671" i="1"/>
  <c r="F1671" i="1"/>
  <c r="F1665" i="1" s="1"/>
  <c r="G1671" i="1"/>
  <c r="BX1671" i="1"/>
  <c r="AO1671" i="1" s="1"/>
  <c r="BY1671" i="1"/>
  <c r="AP1671" i="1" s="1"/>
  <c r="CK1671" i="1"/>
  <c r="CK1665" i="1" s="1"/>
  <c r="CL1671" i="1"/>
  <c r="BC1671" i="1" s="1"/>
  <c r="CM1671" i="1"/>
  <c r="BD1671" i="1" s="1"/>
  <c r="F1696" i="1" s="1"/>
  <c r="D1701" i="1"/>
  <c r="E1703" i="1"/>
  <c r="F1703" i="1"/>
  <c r="Z1703" i="1"/>
  <c r="AA1703" i="1"/>
  <c r="AM1703" i="1"/>
  <c r="AN1703" i="1"/>
  <c r="BE1703" i="1"/>
  <c r="BF1703" i="1"/>
  <c r="BG1703" i="1"/>
  <c r="BH1703" i="1"/>
  <c r="BI1703" i="1"/>
  <c r="BJ1703" i="1"/>
  <c r="BK1703" i="1"/>
  <c r="BL1703" i="1"/>
  <c r="BM1703" i="1"/>
  <c r="BN1703" i="1"/>
  <c r="BO1703" i="1"/>
  <c r="BP1703" i="1"/>
  <c r="BQ1703" i="1"/>
  <c r="BR1703" i="1"/>
  <c r="BS1703" i="1"/>
  <c r="BT1703" i="1"/>
  <c r="BU1703" i="1"/>
  <c r="BV1703" i="1"/>
  <c r="BW1703" i="1"/>
  <c r="CK1703" i="1"/>
  <c r="CN1703" i="1"/>
  <c r="CO1703" i="1"/>
  <c r="CP1703" i="1"/>
  <c r="CQ1703" i="1"/>
  <c r="CR1703" i="1"/>
  <c r="CS1703" i="1"/>
  <c r="CT1703" i="1"/>
  <c r="CU1703" i="1"/>
  <c r="CV1703" i="1"/>
  <c r="CW1703" i="1"/>
  <c r="CX1703" i="1"/>
  <c r="CY1703" i="1"/>
  <c r="CZ1703" i="1"/>
  <c r="DA1703" i="1"/>
  <c r="DB1703" i="1"/>
  <c r="DC1703" i="1"/>
  <c r="DD1703" i="1"/>
  <c r="DE1703" i="1"/>
  <c r="DF1703" i="1"/>
  <c r="DG1703" i="1"/>
  <c r="DH1703" i="1"/>
  <c r="DI1703" i="1"/>
  <c r="DJ1703" i="1"/>
  <c r="DK1703" i="1"/>
  <c r="DL1703" i="1"/>
  <c r="DM1703" i="1"/>
  <c r="DN1703" i="1"/>
  <c r="DO1703" i="1"/>
  <c r="DP1703" i="1"/>
  <c r="DQ1703" i="1"/>
  <c r="DR1703" i="1"/>
  <c r="DS1703" i="1"/>
  <c r="DT1703" i="1"/>
  <c r="DU1703" i="1"/>
  <c r="DV1703" i="1"/>
  <c r="DW1703" i="1"/>
  <c r="DX1703" i="1"/>
  <c r="DY1703" i="1"/>
  <c r="DZ1703" i="1"/>
  <c r="EA1703" i="1"/>
  <c r="EB1703" i="1"/>
  <c r="EC1703" i="1"/>
  <c r="ED1703" i="1"/>
  <c r="EE1703" i="1"/>
  <c r="EF1703" i="1"/>
  <c r="EG1703" i="1"/>
  <c r="EH1703" i="1"/>
  <c r="EI1703" i="1"/>
  <c r="EJ1703" i="1"/>
  <c r="EK1703" i="1"/>
  <c r="EL1703" i="1"/>
  <c r="EM1703" i="1"/>
  <c r="EN1703" i="1"/>
  <c r="EO1703" i="1"/>
  <c r="EP1703" i="1"/>
  <c r="EQ1703" i="1"/>
  <c r="ER1703" i="1"/>
  <c r="ES1703" i="1"/>
  <c r="ET1703" i="1"/>
  <c r="EU1703" i="1"/>
  <c r="EV1703" i="1"/>
  <c r="EW1703" i="1"/>
  <c r="EX1703" i="1"/>
  <c r="EY1703" i="1"/>
  <c r="EZ1703" i="1"/>
  <c r="FA1703" i="1"/>
  <c r="FB1703" i="1"/>
  <c r="FC1703" i="1"/>
  <c r="FD1703" i="1"/>
  <c r="FE1703" i="1"/>
  <c r="FF1703" i="1"/>
  <c r="FG1703" i="1"/>
  <c r="FH1703" i="1"/>
  <c r="FI1703" i="1"/>
  <c r="FJ1703" i="1"/>
  <c r="FK1703" i="1"/>
  <c r="FL1703" i="1"/>
  <c r="FM1703" i="1"/>
  <c r="FN1703" i="1"/>
  <c r="FO1703" i="1"/>
  <c r="FP1703" i="1"/>
  <c r="FQ1703" i="1"/>
  <c r="FR1703" i="1"/>
  <c r="FS1703" i="1"/>
  <c r="FT1703" i="1"/>
  <c r="FU1703" i="1"/>
  <c r="FV1703" i="1"/>
  <c r="FW1703" i="1"/>
  <c r="FX1703" i="1"/>
  <c r="FY1703" i="1"/>
  <c r="FZ1703" i="1"/>
  <c r="GA1703" i="1"/>
  <c r="GB1703" i="1"/>
  <c r="GC1703" i="1"/>
  <c r="GD1703" i="1"/>
  <c r="GE1703" i="1"/>
  <c r="GF1703" i="1"/>
  <c r="GG1703" i="1"/>
  <c r="GH1703" i="1"/>
  <c r="GI1703" i="1"/>
  <c r="GJ1703" i="1"/>
  <c r="GK1703" i="1"/>
  <c r="GL1703" i="1"/>
  <c r="GM1703" i="1"/>
  <c r="GN1703" i="1"/>
  <c r="GO1703" i="1"/>
  <c r="GP1703" i="1"/>
  <c r="GQ1703" i="1"/>
  <c r="GR1703" i="1"/>
  <c r="GS1703" i="1"/>
  <c r="GT1703" i="1"/>
  <c r="GU1703" i="1"/>
  <c r="GV1703" i="1"/>
  <c r="GW1703" i="1"/>
  <c r="GX1703" i="1"/>
  <c r="C1705" i="1"/>
  <c r="D1705" i="1"/>
  <c r="I1705" i="1"/>
  <c r="K1705" i="1"/>
  <c r="U1705" i="1"/>
  <c r="K1803" i="7" s="1"/>
  <c r="V1705" i="1"/>
  <c r="AC1705" i="1"/>
  <c r="CQ1705" i="1" s="1"/>
  <c r="P1705" i="1" s="1"/>
  <c r="AE1705" i="1"/>
  <c r="U1798" i="7" s="1"/>
  <c r="AF1705" i="1"/>
  <c r="AG1705" i="1"/>
  <c r="CU1705" i="1" s="1"/>
  <c r="AH1705" i="1"/>
  <c r="CV1705" i="1" s="1"/>
  <c r="AI1705" i="1"/>
  <c r="CW1705" i="1" s="1"/>
  <c r="AJ1705" i="1"/>
  <c r="CX1705" i="1" s="1"/>
  <c r="CS1705" i="1"/>
  <c r="GL1705" i="1"/>
  <c r="GN1705" i="1"/>
  <c r="GO1705" i="1"/>
  <c r="GV1705" i="1"/>
  <c r="HC1705" i="1" s="1"/>
  <c r="GX1705" i="1" s="1"/>
  <c r="C1706" i="1"/>
  <c r="D1706" i="1"/>
  <c r="I1706" i="1"/>
  <c r="K1706" i="1"/>
  <c r="AC1706" i="1"/>
  <c r="CQ1706" i="1" s="1"/>
  <c r="P1706" i="1" s="1"/>
  <c r="J1810" i="7" s="1"/>
  <c r="AE1706" i="1"/>
  <c r="AF1706" i="1"/>
  <c r="AG1706" i="1"/>
  <c r="CU1706" i="1" s="1"/>
  <c r="T1706" i="1" s="1"/>
  <c r="AH1706" i="1"/>
  <c r="CV1706" i="1" s="1"/>
  <c r="AI1706" i="1"/>
  <c r="CW1706" i="1" s="1"/>
  <c r="AJ1706" i="1"/>
  <c r="CX1706" i="1" s="1"/>
  <c r="GL1706" i="1"/>
  <c r="GN1706" i="1"/>
  <c r="GO1706" i="1"/>
  <c r="GV1706" i="1"/>
  <c r="HC1706" i="1"/>
  <c r="C1707" i="1"/>
  <c r="D1707" i="1"/>
  <c r="I1707" i="1"/>
  <c r="K1707" i="1"/>
  <c r="AC1707" i="1"/>
  <c r="CQ1707" i="1" s="1"/>
  <c r="AE1707" i="1"/>
  <c r="AF1707" i="1"/>
  <c r="AG1707" i="1"/>
  <c r="CU1707" i="1" s="1"/>
  <c r="AH1707" i="1"/>
  <c r="AI1707" i="1"/>
  <c r="CW1707" i="1" s="1"/>
  <c r="V1707" i="1" s="1"/>
  <c r="AJ1707" i="1"/>
  <c r="CX1707" i="1" s="1"/>
  <c r="CR1707" i="1"/>
  <c r="CS1707" i="1"/>
  <c r="CV1707" i="1"/>
  <c r="U1707" i="1" s="1"/>
  <c r="K1824" i="7" s="1"/>
  <c r="GL1707" i="1"/>
  <c r="GN1707" i="1"/>
  <c r="GO1707" i="1"/>
  <c r="GV1707" i="1"/>
  <c r="HC1707" i="1" s="1"/>
  <c r="AC1708" i="1"/>
  <c r="AE1708" i="1"/>
  <c r="AF1708" i="1"/>
  <c r="AG1708" i="1"/>
  <c r="CU1708" i="1" s="1"/>
  <c r="T1708" i="1" s="1"/>
  <c r="AH1708" i="1"/>
  <c r="CV1708" i="1" s="1"/>
  <c r="U1708" i="1" s="1"/>
  <c r="AI1708" i="1"/>
  <c r="CW1708" i="1" s="1"/>
  <c r="V1708" i="1" s="1"/>
  <c r="AJ1708" i="1"/>
  <c r="CX1708" i="1" s="1"/>
  <c r="W1708" i="1" s="1"/>
  <c r="GL1708" i="1"/>
  <c r="GN1708" i="1"/>
  <c r="GO1708" i="1"/>
  <c r="GV1708" i="1"/>
  <c r="HC1708" i="1"/>
  <c r="GX1708" i="1" s="1"/>
  <c r="I1709" i="1"/>
  <c r="K1709" i="1"/>
  <c r="AC1709" i="1"/>
  <c r="AE1709" i="1"/>
  <c r="AF1709" i="1"/>
  <c r="AG1709" i="1"/>
  <c r="AH1709" i="1"/>
  <c r="CV1709" i="1" s="1"/>
  <c r="AI1709" i="1"/>
  <c r="CW1709" i="1" s="1"/>
  <c r="AJ1709" i="1"/>
  <c r="CT1709" i="1"/>
  <c r="S1709" i="1" s="1"/>
  <c r="CZ1709" i="1" s="1"/>
  <c r="Y1709" i="1" s="1"/>
  <c r="T1828" i="7" s="1"/>
  <c r="CU1709" i="1"/>
  <c r="CX1709" i="1"/>
  <c r="W1709" i="1" s="1"/>
  <c r="GL1709" i="1"/>
  <c r="GN1709" i="1"/>
  <c r="GO1709" i="1"/>
  <c r="GV1709" i="1"/>
  <c r="HC1709" i="1" s="1"/>
  <c r="C1710" i="1"/>
  <c r="D1710" i="1"/>
  <c r="I1710" i="1"/>
  <c r="K1710" i="1"/>
  <c r="AC1710" i="1"/>
  <c r="AD1710" i="1"/>
  <c r="AE1710" i="1"/>
  <c r="AF1710" i="1"/>
  <c r="AG1710" i="1"/>
  <c r="CU1710" i="1" s="1"/>
  <c r="T1710" i="1" s="1"/>
  <c r="AH1710" i="1"/>
  <c r="CV1710" i="1" s="1"/>
  <c r="U1710" i="1" s="1"/>
  <c r="K1839" i="7" s="1"/>
  <c r="AI1710" i="1"/>
  <c r="CW1710" i="1" s="1"/>
  <c r="V1710" i="1" s="1"/>
  <c r="AJ1710" i="1"/>
  <c r="CX1710" i="1"/>
  <c r="W1710" i="1" s="1"/>
  <c r="GL1710" i="1"/>
  <c r="GN1710" i="1"/>
  <c r="GO1710" i="1"/>
  <c r="GV1710" i="1"/>
  <c r="HC1710" i="1" s="1"/>
  <c r="GX1710" i="1" s="1"/>
  <c r="C1711" i="1"/>
  <c r="D1711" i="1"/>
  <c r="I1711" i="1"/>
  <c r="K1711" i="1"/>
  <c r="AC1711" i="1"/>
  <c r="AD1711" i="1"/>
  <c r="AE1711" i="1"/>
  <c r="AF1711" i="1"/>
  <c r="AG1711" i="1"/>
  <c r="CU1711" i="1" s="1"/>
  <c r="AH1711" i="1"/>
  <c r="CV1711" i="1" s="1"/>
  <c r="AI1711" i="1"/>
  <c r="CW1711" i="1" s="1"/>
  <c r="AJ1711" i="1"/>
  <c r="CX1711" i="1" s="1"/>
  <c r="CR1711" i="1"/>
  <c r="CT1711" i="1"/>
  <c r="GL1711" i="1"/>
  <c r="GN1711" i="1"/>
  <c r="GO1711" i="1"/>
  <c r="GV1711" i="1"/>
  <c r="HC1711" i="1" s="1"/>
  <c r="GX1711" i="1" s="1"/>
  <c r="C1712" i="1"/>
  <c r="D1712" i="1"/>
  <c r="I1712" i="1"/>
  <c r="K1712" i="1"/>
  <c r="AC1712" i="1"/>
  <c r="CQ1712" i="1" s="1"/>
  <c r="P1712" i="1" s="1"/>
  <c r="AD1712" i="1"/>
  <c r="AE1712" i="1"/>
  <c r="AF1712" i="1"/>
  <c r="CT1712" i="1" s="1"/>
  <c r="S1712" i="1" s="1"/>
  <c r="AG1712" i="1"/>
  <c r="CU1712" i="1" s="1"/>
  <c r="T1712" i="1" s="1"/>
  <c r="AH1712" i="1"/>
  <c r="CV1712" i="1" s="1"/>
  <c r="AI1712" i="1"/>
  <c r="CW1712" i="1" s="1"/>
  <c r="V1712" i="1" s="1"/>
  <c r="AJ1712" i="1"/>
  <c r="CR1712" i="1"/>
  <c r="Q1712" i="1" s="1"/>
  <c r="CX1712" i="1"/>
  <c r="W1712" i="1" s="1"/>
  <c r="GL1712" i="1"/>
  <c r="GN1712" i="1"/>
  <c r="GO1712" i="1"/>
  <c r="GV1712" i="1"/>
  <c r="HC1712" i="1" s="1"/>
  <c r="B1714" i="1"/>
  <c r="B1703" i="1" s="1"/>
  <c r="C1714" i="1"/>
  <c r="C1703" i="1" s="1"/>
  <c r="D1714" i="1"/>
  <c r="D1703" i="1" s="1"/>
  <c r="F1714" i="1"/>
  <c r="G1714" i="1"/>
  <c r="AP1714" i="1"/>
  <c r="F1723" i="1" s="1"/>
  <c r="BX1714" i="1"/>
  <c r="BX1703" i="1" s="1"/>
  <c r="BY1714" i="1"/>
  <c r="CK1714" i="1"/>
  <c r="BB1714" i="1" s="1"/>
  <c r="F1727" i="1" s="1"/>
  <c r="CL1714" i="1"/>
  <c r="CM1714" i="1"/>
  <c r="CM1703" i="1" s="1"/>
  <c r="D1744" i="1"/>
  <c r="E1746" i="1"/>
  <c r="G1746" i="1"/>
  <c r="A225" i="9" s="1"/>
  <c r="Z1746" i="1"/>
  <c r="AA1746" i="1"/>
  <c r="AM1746" i="1"/>
  <c r="AN1746" i="1"/>
  <c r="BE1746" i="1"/>
  <c r="BF1746" i="1"/>
  <c r="BG1746" i="1"/>
  <c r="BH1746" i="1"/>
  <c r="BI1746" i="1"/>
  <c r="BJ1746" i="1"/>
  <c r="BK1746" i="1"/>
  <c r="BL1746" i="1"/>
  <c r="BM1746" i="1"/>
  <c r="BN1746" i="1"/>
  <c r="BO1746" i="1"/>
  <c r="BP1746" i="1"/>
  <c r="BQ1746" i="1"/>
  <c r="BR1746" i="1"/>
  <c r="BS1746" i="1"/>
  <c r="BT1746" i="1"/>
  <c r="BU1746" i="1"/>
  <c r="BV1746" i="1"/>
  <c r="BW1746" i="1"/>
  <c r="CN1746" i="1"/>
  <c r="CO1746" i="1"/>
  <c r="CP1746" i="1"/>
  <c r="CQ1746" i="1"/>
  <c r="CR1746" i="1"/>
  <c r="CS1746" i="1"/>
  <c r="CT1746" i="1"/>
  <c r="CU1746" i="1"/>
  <c r="CV1746" i="1"/>
  <c r="CW1746" i="1"/>
  <c r="CX1746" i="1"/>
  <c r="CY1746" i="1"/>
  <c r="CZ1746" i="1"/>
  <c r="DA1746" i="1"/>
  <c r="DB1746" i="1"/>
  <c r="DC1746" i="1"/>
  <c r="DD1746" i="1"/>
  <c r="DE1746" i="1"/>
  <c r="DF1746" i="1"/>
  <c r="DG1746" i="1"/>
  <c r="DH1746" i="1"/>
  <c r="DI1746" i="1"/>
  <c r="DJ1746" i="1"/>
  <c r="DK1746" i="1"/>
  <c r="DL1746" i="1"/>
  <c r="DM1746" i="1"/>
  <c r="DN1746" i="1"/>
  <c r="DO1746" i="1"/>
  <c r="DP1746" i="1"/>
  <c r="DQ1746" i="1"/>
  <c r="DR1746" i="1"/>
  <c r="DS1746" i="1"/>
  <c r="DT1746" i="1"/>
  <c r="DU1746" i="1"/>
  <c r="DV1746" i="1"/>
  <c r="DW1746" i="1"/>
  <c r="DX1746" i="1"/>
  <c r="DY1746" i="1"/>
  <c r="DZ1746" i="1"/>
  <c r="EA1746" i="1"/>
  <c r="EB1746" i="1"/>
  <c r="EC1746" i="1"/>
  <c r="ED1746" i="1"/>
  <c r="EE1746" i="1"/>
  <c r="EF1746" i="1"/>
  <c r="EG1746" i="1"/>
  <c r="EH1746" i="1"/>
  <c r="EI1746" i="1"/>
  <c r="EJ1746" i="1"/>
  <c r="EK1746" i="1"/>
  <c r="EL1746" i="1"/>
  <c r="EM1746" i="1"/>
  <c r="EN1746" i="1"/>
  <c r="EO1746" i="1"/>
  <c r="EP1746" i="1"/>
  <c r="EQ1746" i="1"/>
  <c r="ER1746" i="1"/>
  <c r="ES1746" i="1"/>
  <c r="ET1746" i="1"/>
  <c r="EU1746" i="1"/>
  <c r="EV1746" i="1"/>
  <c r="EW1746" i="1"/>
  <c r="EX1746" i="1"/>
  <c r="EY1746" i="1"/>
  <c r="EZ1746" i="1"/>
  <c r="FA1746" i="1"/>
  <c r="FB1746" i="1"/>
  <c r="FC1746" i="1"/>
  <c r="FD1746" i="1"/>
  <c r="FE1746" i="1"/>
  <c r="FF1746" i="1"/>
  <c r="FG1746" i="1"/>
  <c r="FH1746" i="1"/>
  <c r="FI1746" i="1"/>
  <c r="FJ1746" i="1"/>
  <c r="FK1746" i="1"/>
  <c r="FL1746" i="1"/>
  <c r="FM1746" i="1"/>
  <c r="FN1746" i="1"/>
  <c r="FO1746" i="1"/>
  <c r="FP1746" i="1"/>
  <c r="FQ1746" i="1"/>
  <c r="FR1746" i="1"/>
  <c r="FS1746" i="1"/>
  <c r="FT1746" i="1"/>
  <c r="FU1746" i="1"/>
  <c r="FV1746" i="1"/>
  <c r="FW1746" i="1"/>
  <c r="FX1746" i="1"/>
  <c r="FY1746" i="1"/>
  <c r="FZ1746" i="1"/>
  <c r="GA1746" i="1"/>
  <c r="GB1746" i="1"/>
  <c r="GC1746" i="1"/>
  <c r="GD1746" i="1"/>
  <c r="GE1746" i="1"/>
  <c r="GF1746" i="1"/>
  <c r="GG1746" i="1"/>
  <c r="GH1746" i="1"/>
  <c r="GI1746" i="1"/>
  <c r="GJ1746" i="1"/>
  <c r="GK1746" i="1"/>
  <c r="GL1746" i="1"/>
  <c r="GM1746" i="1"/>
  <c r="GN1746" i="1"/>
  <c r="GO1746" i="1"/>
  <c r="GP1746" i="1"/>
  <c r="GQ1746" i="1"/>
  <c r="GR1746" i="1"/>
  <c r="GS1746" i="1"/>
  <c r="GT1746" i="1"/>
  <c r="GU1746" i="1"/>
  <c r="GV1746" i="1"/>
  <c r="GW1746" i="1"/>
  <c r="GX1746" i="1"/>
  <c r="C1748" i="1"/>
  <c r="D1748" i="1"/>
  <c r="I1748" i="1"/>
  <c r="K1748" i="1"/>
  <c r="AC1748" i="1"/>
  <c r="CQ1748" i="1" s="1"/>
  <c r="AD1748" i="1"/>
  <c r="AE1748" i="1"/>
  <c r="AF1748" i="1"/>
  <c r="AG1748" i="1"/>
  <c r="CU1748" i="1" s="1"/>
  <c r="AH1748" i="1"/>
  <c r="CV1748" i="1" s="1"/>
  <c r="AI1748" i="1"/>
  <c r="AJ1748" i="1"/>
  <c r="CX1748" i="1" s="1"/>
  <c r="CR1748" i="1"/>
  <c r="CS1748" i="1"/>
  <c r="CT1748" i="1"/>
  <c r="CW1748" i="1"/>
  <c r="GL1748" i="1"/>
  <c r="GN1748" i="1"/>
  <c r="GO1748" i="1"/>
  <c r="GV1748" i="1"/>
  <c r="HC1748" i="1" s="1"/>
  <c r="C1749" i="1"/>
  <c r="D1749" i="1"/>
  <c r="I1749" i="1"/>
  <c r="K1749" i="1"/>
  <c r="AC1749" i="1"/>
  <c r="CQ1749" i="1" s="1"/>
  <c r="AD1749" i="1"/>
  <c r="AE1749" i="1"/>
  <c r="AF1749" i="1"/>
  <c r="AG1749" i="1"/>
  <c r="CU1749" i="1" s="1"/>
  <c r="AH1749" i="1"/>
  <c r="CV1749" i="1" s="1"/>
  <c r="AI1749" i="1"/>
  <c r="AJ1749" i="1"/>
  <c r="CX1749" i="1" s="1"/>
  <c r="CR1749" i="1"/>
  <c r="CS1749" i="1"/>
  <c r="CW1749" i="1"/>
  <c r="V1749" i="1" s="1"/>
  <c r="GL1749" i="1"/>
  <c r="GN1749" i="1"/>
  <c r="GO1749" i="1"/>
  <c r="GV1749" i="1"/>
  <c r="HC1749" i="1" s="1"/>
  <c r="C1750" i="1"/>
  <c r="D1750" i="1"/>
  <c r="I1750" i="1"/>
  <c r="K1750" i="1"/>
  <c r="AC1750" i="1"/>
  <c r="CQ1750" i="1" s="1"/>
  <c r="P1750" i="1" s="1"/>
  <c r="AE1750" i="1"/>
  <c r="AF1750" i="1"/>
  <c r="CT1750" i="1" s="1"/>
  <c r="S1750" i="1" s="1"/>
  <c r="J1883" i="7" s="1"/>
  <c r="AG1750" i="1"/>
  <c r="CU1750" i="1" s="1"/>
  <c r="AH1750" i="1"/>
  <c r="CV1750" i="1" s="1"/>
  <c r="AI1750" i="1"/>
  <c r="AJ1750" i="1"/>
  <c r="CX1750" i="1" s="1"/>
  <c r="W1750" i="1" s="1"/>
  <c r="CW1750" i="1"/>
  <c r="V1750" i="1" s="1"/>
  <c r="GL1750" i="1"/>
  <c r="GN1750" i="1"/>
  <c r="GO1750" i="1"/>
  <c r="GV1750" i="1"/>
  <c r="HC1750" i="1" s="1"/>
  <c r="GX1750" i="1" s="1"/>
  <c r="AC1751" i="1"/>
  <c r="AD1751" i="1"/>
  <c r="AE1751" i="1"/>
  <c r="AF1751" i="1"/>
  <c r="AG1751" i="1"/>
  <c r="CU1751" i="1" s="1"/>
  <c r="T1751" i="1" s="1"/>
  <c r="AH1751" i="1"/>
  <c r="CV1751" i="1" s="1"/>
  <c r="U1751" i="1" s="1"/>
  <c r="AI1751" i="1"/>
  <c r="CW1751" i="1" s="1"/>
  <c r="V1751" i="1" s="1"/>
  <c r="AJ1751" i="1"/>
  <c r="CR1751" i="1"/>
  <c r="Q1751" i="1" s="1"/>
  <c r="CS1751" i="1"/>
  <c r="CX1751" i="1"/>
  <c r="W1751" i="1" s="1"/>
  <c r="GL1751" i="1"/>
  <c r="GN1751" i="1"/>
  <c r="GO1751" i="1"/>
  <c r="GV1751" i="1"/>
  <c r="HC1751" i="1"/>
  <c r="GX1751" i="1" s="1"/>
  <c r="I1752" i="1"/>
  <c r="K1752" i="1"/>
  <c r="T1752" i="1"/>
  <c r="AC1752" i="1"/>
  <c r="AE1752" i="1"/>
  <c r="AF1752" i="1"/>
  <c r="AG1752" i="1"/>
  <c r="AH1752" i="1"/>
  <c r="AI1752" i="1"/>
  <c r="CW1752" i="1" s="1"/>
  <c r="AJ1752" i="1"/>
  <c r="CX1752" i="1" s="1"/>
  <c r="CQ1752" i="1"/>
  <c r="CU1752" i="1"/>
  <c r="CV1752" i="1"/>
  <c r="U1752" i="1" s="1"/>
  <c r="GL1752" i="1"/>
  <c r="GN1752" i="1"/>
  <c r="GO1752" i="1"/>
  <c r="GV1752" i="1"/>
  <c r="HC1752" i="1" s="1"/>
  <c r="GX1752" i="1" s="1"/>
  <c r="C1753" i="1"/>
  <c r="D1753" i="1"/>
  <c r="I1753" i="1"/>
  <c r="K1753" i="1"/>
  <c r="AC1753" i="1"/>
  <c r="CQ1753" i="1" s="1"/>
  <c r="P1753" i="1" s="1"/>
  <c r="AD1753" i="1"/>
  <c r="AE1753" i="1"/>
  <c r="AF1753" i="1"/>
  <c r="AG1753" i="1"/>
  <c r="CU1753" i="1" s="1"/>
  <c r="T1753" i="1" s="1"/>
  <c r="AH1753" i="1"/>
  <c r="CV1753" i="1" s="1"/>
  <c r="U1753" i="1" s="1"/>
  <c r="AI1753" i="1"/>
  <c r="CW1753" i="1" s="1"/>
  <c r="AJ1753" i="1"/>
  <c r="CX1753" i="1" s="1"/>
  <c r="W1753" i="1" s="1"/>
  <c r="CR1753" i="1"/>
  <c r="Q1753" i="1" s="1"/>
  <c r="J1899" i="7" s="1"/>
  <c r="GL1753" i="1"/>
  <c r="GN1753" i="1"/>
  <c r="GO1753" i="1"/>
  <c r="GV1753" i="1"/>
  <c r="HC1753" i="1" s="1"/>
  <c r="C1754" i="1"/>
  <c r="D1754" i="1"/>
  <c r="I1754" i="1"/>
  <c r="K1754" i="1"/>
  <c r="AC1754" i="1"/>
  <c r="CQ1754" i="1" s="1"/>
  <c r="P1754" i="1" s="1"/>
  <c r="AD1754" i="1"/>
  <c r="AB1754" i="1" s="1"/>
  <c r="AE1754" i="1"/>
  <c r="AF1754" i="1"/>
  <c r="AG1754" i="1"/>
  <c r="AH1754" i="1"/>
  <c r="AI1754" i="1"/>
  <c r="CW1754" i="1" s="1"/>
  <c r="AJ1754" i="1"/>
  <c r="CX1754" i="1" s="1"/>
  <c r="W1754" i="1" s="1"/>
  <c r="CR1754" i="1"/>
  <c r="Q1754" i="1" s="1"/>
  <c r="J1909" i="7" s="1"/>
  <c r="CU1754" i="1"/>
  <c r="T1754" i="1" s="1"/>
  <c r="CV1754" i="1"/>
  <c r="U1754" i="1" s="1"/>
  <c r="K1914" i="7" s="1"/>
  <c r="GL1754" i="1"/>
  <c r="GN1754" i="1"/>
  <c r="GO1754" i="1"/>
  <c r="GV1754" i="1"/>
  <c r="HC1754" i="1" s="1"/>
  <c r="GX1754" i="1" s="1"/>
  <c r="C1755" i="1"/>
  <c r="D1755" i="1"/>
  <c r="I1755" i="1"/>
  <c r="K1755" i="1"/>
  <c r="P1755" i="1"/>
  <c r="U1755" i="1"/>
  <c r="K1921" i="7" s="1"/>
  <c r="AC1755" i="1"/>
  <c r="AE1755" i="1"/>
  <c r="AF1755" i="1"/>
  <c r="AG1755" i="1"/>
  <c r="CU1755" i="1" s="1"/>
  <c r="T1755" i="1" s="1"/>
  <c r="AH1755" i="1"/>
  <c r="CV1755" i="1" s="1"/>
  <c r="AI1755" i="1"/>
  <c r="CW1755" i="1" s="1"/>
  <c r="V1755" i="1" s="1"/>
  <c r="AJ1755" i="1"/>
  <c r="CX1755" i="1" s="1"/>
  <c r="W1755" i="1" s="1"/>
  <c r="CQ1755" i="1"/>
  <c r="GL1755" i="1"/>
  <c r="GN1755" i="1"/>
  <c r="GO1755" i="1"/>
  <c r="GV1755" i="1"/>
  <c r="HC1755" i="1" s="1"/>
  <c r="GX1755" i="1" s="1"/>
  <c r="B1757" i="1"/>
  <c r="B1746" i="1" s="1"/>
  <c r="C1757" i="1"/>
  <c r="C1746" i="1" s="1"/>
  <c r="D1757" i="1"/>
  <c r="D1746" i="1" s="1"/>
  <c r="F1757" i="1"/>
  <c r="F1746" i="1" s="1"/>
  <c r="G1757" i="1"/>
  <c r="A1924" i="7" s="1"/>
  <c r="BX1757" i="1"/>
  <c r="BX1746" i="1" s="1"/>
  <c r="BY1757" i="1"/>
  <c r="BY1746" i="1" s="1"/>
  <c r="CK1757" i="1"/>
  <c r="CK1746" i="1" s="1"/>
  <c r="CL1757" i="1"/>
  <c r="CM1757" i="1"/>
  <c r="D1787" i="1"/>
  <c r="E1789" i="1"/>
  <c r="Z1789" i="1"/>
  <c r="AA1789" i="1"/>
  <c r="AM1789" i="1"/>
  <c r="AN1789" i="1"/>
  <c r="BE1789" i="1"/>
  <c r="BF1789" i="1"/>
  <c r="BG1789" i="1"/>
  <c r="BH1789" i="1"/>
  <c r="BI1789" i="1"/>
  <c r="BJ1789" i="1"/>
  <c r="BK1789" i="1"/>
  <c r="BL1789" i="1"/>
  <c r="BM1789" i="1"/>
  <c r="BN1789" i="1"/>
  <c r="BO1789" i="1"/>
  <c r="BP1789" i="1"/>
  <c r="BQ1789" i="1"/>
  <c r="BR1789" i="1"/>
  <c r="BS1789" i="1"/>
  <c r="BT1789" i="1"/>
  <c r="BU1789" i="1"/>
  <c r="BV1789" i="1"/>
  <c r="BW1789" i="1"/>
  <c r="BX1789" i="1"/>
  <c r="CN1789" i="1"/>
  <c r="CO1789" i="1"/>
  <c r="CP1789" i="1"/>
  <c r="CQ1789" i="1"/>
  <c r="CR1789" i="1"/>
  <c r="CS1789" i="1"/>
  <c r="CT1789" i="1"/>
  <c r="CU1789" i="1"/>
  <c r="CV1789" i="1"/>
  <c r="CW1789" i="1"/>
  <c r="CX1789" i="1"/>
  <c r="CY1789" i="1"/>
  <c r="CZ1789" i="1"/>
  <c r="DA1789" i="1"/>
  <c r="DB1789" i="1"/>
  <c r="DC1789" i="1"/>
  <c r="DD1789" i="1"/>
  <c r="DE1789" i="1"/>
  <c r="DF1789" i="1"/>
  <c r="DG1789" i="1"/>
  <c r="DH1789" i="1"/>
  <c r="DI1789" i="1"/>
  <c r="DJ1789" i="1"/>
  <c r="DK1789" i="1"/>
  <c r="DL1789" i="1"/>
  <c r="DM1789" i="1"/>
  <c r="DN1789" i="1"/>
  <c r="DO1789" i="1"/>
  <c r="DP1789" i="1"/>
  <c r="DQ1789" i="1"/>
  <c r="DR1789" i="1"/>
  <c r="DS1789" i="1"/>
  <c r="DT1789" i="1"/>
  <c r="DU1789" i="1"/>
  <c r="DV1789" i="1"/>
  <c r="DW1789" i="1"/>
  <c r="DX1789" i="1"/>
  <c r="DY1789" i="1"/>
  <c r="DZ1789" i="1"/>
  <c r="EA1789" i="1"/>
  <c r="EB1789" i="1"/>
  <c r="EC1789" i="1"/>
  <c r="ED1789" i="1"/>
  <c r="EE1789" i="1"/>
  <c r="EF1789" i="1"/>
  <c r="EG1789" i="1"/>
  <c r="EH1789" i="1"/>
  <c r="EI1789" i="1"/>
  <c r="EJ1789" i="1"/>
  <c r="EK1789" i="1"/>
  <c r="EL1789" i="1"/>
  <c r="EM1789" i="1"/>
  <c r="EN1789" i="1"/>
  <c r="EO1789" i="1"/>
  <c r="EP1789" i="1"/>
  <c r="EQ1789" i="1"/>
  <c r="ER1789" i="1"/>
  <c r="ES1789" i="1"/>
  <c r="ET1789" i="1"/>
  <c r="EU1789" i="1"/>
  <c r="EV1789" i="1"/>
  <c r="EW1789" i="1"/>
  <c r="EX1789" i="1"/>
  <c r="EY1789" i="1"/>
  <c r="EZ1789" i="1"/>
  <c r="FA1789" i="1"/>
  <c r="FB1789" i="1"/>
  <c r="FC1789" i="1"/>
  <c r="FD1789" i="1"/>
  <c r="FE1789" i="1"/>
  <c r="FF1789" i="1"/>
  <c r="FG1789" i="1"/>
  <c r="FH1789" i="1"/>
  <c r="FI1789" i="1"/>
  <c r="FJ1789" i="1"/>
  <c r="FK1789" i="1"/>
  <c r="FL1789" i="1"/>
  <c r="FM1789" i="1"/>
  <c r="FN1789" i="1"/>
  <c r="FO1789" i="1"/>
  <c r="FP1789" i="1"/>
  <c r="FQ1789" i="1"/>
  <c r="FR1789" i="1"/>
  <c r="FS1789" i="1"/>
  <c r="FT1789" i="1"/>
  <c r="FU1789" i="1"/>
  <c r="FV1789" i="1"/>
  <c r="FW1789" i="1"/>
  <c r="FX1789" i="1"/>
  <c r="FY1789" i="1"/>
  <c r="FZ1789" i="1"/>
  <c r="GA1789" i="1"/>
  <c r="GB1789" i="1"/>
  <c r="GC1789" i="1"/>
  <c r="GD1789" i="1"/>
  <c r="GE1789" i="1"/>
  <c r="GF1789" i="1"/>
  <c r="GG1789" i="1"/>
  <c r="GH1789" i="1"/>
  <c r="GI1789" i="1"/>
  <c r="GJ1789" i="1"/>
  <c r="GK1789" i="1"/>
  <c r="GL1789" i="1"/>
  <c r="GM1789" i="1"/>
  <c r="GN1789" i="1"/>
  <c r="GO1789" i="1"/>
  <c r="GP1789" i="1"/>
  <c r="GQ1789" i="1"/>
  <c r="GR1789" i="1"/>
  <c r="GS1789" i="1"/>
  <c r="GT1789" i="1"/>
  <c r="GU1789" i="1"/>
  <c r="GV1789" i="1"/>
  <c r="GW1789" i="1"/>
  <c r="GX1789" i="1"/>
  <c r="C1791" i="1"/>
  <c r="D1791" i="1"/>
  <c r="I1791" i="1"/>
  <c r="K1791" i="1"/>
  <c r="AC1791" i="1"/>
  <c r="AD1791" i="1"/>
  <c r="AE1791" i="1"/>
  <c r="AF1791" i="1"/>
  <c r="AG1791" i="1"/>
  <c r="AH1791" i="1"/>
  <c r="CV1791" i="1" s="1"/>
  <c r="AI1791" i="1"/>
  <c r="CW1791" i="1" s="1"/>
  <c r="AJ1791" i="1"/>
  <c r="CX1791" i="1" s="1"/>
  <c r="CR1791" i="1"/>
  <c r="CT1791" i="1"/>
  <c r="CU1791" i="1"/>
  <c r="GL1791" i="1"/>
  <c r="GN1791" i="1"/>
  <c r="GO1791" i="1"/>
  <c r="GV1791" i="1"/>
  <c r="HC1791" i="1" s="1"/>
  <c r="C1792" i="1"/>
  <c r="D1792" i="1"/>
  <c r="I1792" i="1"/>
  <c r="K1792" i="1"/>
  <c r="AC1792" i="1"/>
  <c r="AD1792" i="1"/>
  <c r="AE1792" i="1"/>
  <c r="CR1792" i="1" s="1"/>
  <c r="Q1792" i="1" s="1"/>
  <c r="J1938" i="7" s="1"/>
  <c r="AF1792" i="1"/>
  <c r="AG1792" i="1"/>
  <c r="CU1792" i="1" s="1"/>
  <c r="T1792" i="1" s="1"/>
  <c r="AH1792" i="1"/>
  <c r="CV1792" i="1" s="1"/>
  <c r="U1792" i="1" s="1"/>
  <c r="K1944" i="7" s="1"/>
  <c r="AI1792" i="1"/>
  <c r="CW1792" i="1" s="1"/>
  <c r="V1792" i="1" s="1"/>
  <c r="AJ1792" i="1"/>
  <c r="CX1792" i="1" s="1"/>
  <c r="W1792" i="1" s="1"/>
  <c r="CT1792" i="1"/>
  <c r="S1792" i="1" s="1"/>
  <c r="J1937" i="7" s="1"/>
  <c r="GL1792" i="1"/>
  <c r="GN1792" i="1"/>
  <c r="GO1792" i="1"/>
  <c r="GV1792" i="1"/>
  <c r="HC1792" i="1" s="1"/>
  <c r="GX1792" i="1" s="1"/>
  <c r="C1793" i="1"/>
  <c r="D1793" i="1"/>
  <c r="I1793" i="1"/>
  <c r="K1793" i="1"/>
  <c r="AC1793" i="1"/>
  <c r="AE1793" i="1"/>
  <c r="AF1793" i="1"/>
  <c r="AG1793" i="1"/>
  <c r="CU1793" i="1" s="1"/>
  <c r="T1793" i="1" s="1"/>
  <c r="AH1793" i="1"/>
  <c r="CV1793" i="1" s="1"/>
  <c r="U1793" i="1" s="1"/>
  <c r="K1954" i="7" s="1"/>
  <c r="AI1793" i="1"/>
  <c r="CW1793" i="1" s="1"/>
  <c r="V1793" i="1" s="1"/>
  <c r="AJ1793" i="1"/>
  <c r="CX1793" i="1" s="1"/>
  <c r="W1793" i="1" s="1"/>
  <c r="CR1793" i="1"/>
  <c r="Q1793" i="1" s="1"/>
  <c r="J1949" i="7" s="1"/>
  <c r="GL1793" i="1"/>
  <c r="GN1793" i="1"/>
  <c r="GO1793" i="1"/>
  <c r="GV1793" i="1"/>
  <c r="HC1793" i="1" s="1"/>
  <c r="GX1793" i="1" s="1"/>
  <c r="AC1794" i="1"/>
  <c r="AE1794" i="1"/>
  <c r="AF1794" i="1"/>
  <c r="AG1794" i="1"/>
  <c r="AH1794" i="1"/>
  <c r="CV1794" i="1" s="1"/>
  <c r="U1794" i="1" s="1"/>
  <c r="AI1794" i="1"/>
  <c r="CW1794" i="1" s="1"/>
  <c r="V1794" i="1" s="1"/>
  <c r="AJ1794" i="1"/>
  <c r="CX1794" i="1" s="1"/>
  <c r="W1794" i="1" s="1"/>
  <c r="CU1794" i="1"/>
  <c r="T1794" i="1" s="1"/>
  <c r="GL1794" i="1"/>
  <c r="GN1794" i="1"/>
  <c r="GO1794" i="1"/>
  <c r="GV1794" i="1"/>
  <c r="HC1794" i="1" s="1"/>
  <c r="GX1794" i="1" s="1"/>
  <c r="I1795" i="1"/>
  <c r="K1795" i="1"/>
  <c r="AC1795" i="1"/>
  <c r="AE1795" i="1"/>
  <c r="AF1795" i="1"/>
  <c r="AG1795" i="1"/>
  <c r="CU1795" i="1" s="1"/>
  <c r="AH1795" i="1"/>
  <c r="AI1795" i="1"/>
  <c r="CW1795" i="1" s="1"/>
  <c r="V1795" i="1" s="1"/>
  <c r="AJ1795" i="1"/>
  <c r="CX1795" i="1" s="1"/>
  <c r="CV1795" i="1"/>
  <c r="U1795" i="1" s="1"/>
  <c r="GL1795" i="1"/>
  <c r="GN1795" i="1"/>
  <c r="GO1795" i="1"/>
  <c r="GV1795" i="1"/>
  <c r="HC1795" i="1"/>
  <c r="GX1795" i="1" s="1"/>
  <c r="C1796" i="1"/>
  <c r="D1796" i="1"/>
  <c r="I1796" i="1"/>
  <c r="K1796" i="1"/>
  <c r="AC1796" i="1"/>
  <c r="AE1796" i="1"/>
  <c r="AF1796" i="1"/>
  <c r="AG1796" i="1"/>
  <c r="CU1796" i="1" s="1"/>
  <c r="AH1796" i="1"/>
  <c r="CV1796" i="1" s="1"/>
  <c r="AI1796" i="1"/>
  <c r="CW1796" i="1" s="1"/>
  <c r="AJ1796" i="1"/>
  <c r="CX1796" i="1" s="1"/>
  <c r="GL1796" i="1"/>
  <c r="GN1796" i="1"/>
  <c r="GO1796" i="1"/>
  <c r="GV1796" i="1"/>
  <c r="HC1796" i="1" s="1"/>
  <c r="C1797" i="1"/>
  <c r="D1797" i="1"/>
  <c r="I1797" i="1"/>
  <c r="K1797" i="1"/>
  <c r="AC1797" i="1"/>
  <c r="CQ1797" i="1" s="1"/>
  <c r="P1797" i="1" s="1"/>
  <c r="AE1797" i="1"/>
  <c r="AF1797" i="1"/>
  <c r="AG1797" i="1"/>
  <c r="CU1797" i="1" s="1"/>
  <c r="T1797" i="1" s="1"/>
  <c r="AH1797" i="1"/>
  <c r="CV1797" i="1" s="1"/>
  <c r="U1797" i="1" s="1"/>
  <c r="K1979" i="7" s="1"/>
  <c r="AI1797" i="1"/>
  <c r="AJ1797" i="1"/>
  <c r="CX1797" i="1" s="1"/>
  <c r="W1797" i="1" s="1"/>
  <c r="CR1797" i="1"/>
  <c r="Q1797" i="1" s="1"/>
  <c r="J1974" i="7" s="1"/>
  <c r="CS1797" i="1"/>
  <c r="V1971" i="7" s="1"/>
  <c r="J1978" i="7" s="1"/>
  <c r="CW1797" i="1"/>
  <c r="GL1797" i="1"/>
  <c r="GN1797" i="1"/>
  <c r="GO1797" i="1"/>
  <c r="GV1797" i="1"/>
  <c r="HC1797" i="1"/>
  <c r="GX1797" i="1" s="1"/>
  <c r="C1798" i="1"/>
  <c r="D1798" i="1"/>
  <c r="I1798" i="1"/>
  <c r="K1798" i="1"/>
  <c r="AC1798" i="1"/>
  <c r="CQ1798" i="1" s="1"/>
  <c r="AE1798" i="1"/>
  <c r="AF1798" i="1"/>
  <c r="AG1798" i="1"/>
  <c r="CU1798" i="1" s="1"/>
  <c r="AH1798" i="1"/>
  <c r="AI1798" i="1"/>
  <c r="CW1798" i="1" s="1"/>
  <c r="AJ1798" i="1"/>
  <c r="CX1798" i="1" s="1"/>
  <c r="CV1798" i="1"/>
  <c r="GL1798" i="1"/>
  <c r="GN1798" i="1"/>
  <c r="GO1798" i="1"/>
  <c r="GV1798" i="1"/>
  <c r="HC1798" i="1" s="1"/>
  <c r="GX1798" i="1" s="1"/>
  <c r="B1800" i="1"/>
  <c r="B1789" i="1" s="1"/>
  <c r="C1800" i="1"/>
  <c r="C1789" i="1" s="1"/>
  <c r="D1800" i="1"/>
  <c r="D1789" i="1" s="1"/>
  <c r="F1800" i="1"/>
  <c r="F1789" i="1" s="1"/>
  <c r="G1800" i="1"/>
  <c r="BX1800" i="1"/>
  <c r="BY1800" i="1"/>
  <c r="BY1789" i="1" s="1"/>
  <c r="CK1800" i="1"/>
  <c r="CK1789" i="1" s="1"/>
  <c r="CL1800" i="1"/>
  <c r="CL1789" i="1" s="1"/>
  <c r="CM1800" i="1"/>
  <c r="CM1789" i="1" s="1"/>
  <c r="D1830" i="1"/>
  <c r="E1832" i="1"/>
  <c r="Z1832" i="1"/>
  <c r="AA1832" i="1"/>
  <c r="AM1832" i="1"/>
  <c r="AN1832" i="1"/>
  <c r="BE1832" i="1"/>
  <c r="BF1832" i="1"/>
  <c r="BG1832" i="1"/>
  <c r="BH1832" i="1"/>
  <c r="BI1832" i="1"/>
  <c r="BJ1832" i="1"/>
  <c r="BK1832" i="1"/>
  <c r="BL1832" i="1"/>
  <c r="BM1832" i="1"/>
  <c r="BN1832" i="1"/>
  <c r="BO1832" i="1"/>
  <c r="BP1832" i="1"/>
  <c r="BQ1832" i="1"/>
  <c r="BR1832" i="1"/>
  <c r="BS1832" i="1"/>
  <c r="BT1832" i="1"/>
  <c r="BU1832" i="1"/>
  <c r="BV1832" i="1"/>
  <c r="BW1832" i="1"/>
  <c r="CK1832" i="1"/>
  <c r="CN1832" i="1"/>
  <c r="CO1832" i="1"/>
  <c r="CP1832" i="1"/>
  <c r="CQ1832" i="1"/>
  <c r="CR1832" i="1"/>
  <c r="CS1832" i="1"/>
  <c r="CT1832" i="1"/>
  <c r="CU1832" i="1"/>
  <c r="CV1832" i="1"/>
  <c r="CW1832" i="1"/>
  <c r="CX1832" i="1"/>
  <c r="CY1832" i="1"/>
  <c r="CZ1832" i="1"/>
  <c r="DA1832" i="1"/>
  <c r="DB1832" i="1"/>
  <c r="DC1832" i="1"/>
  <c r="DD1832" i="1"/>
  <c r="DE1832" i="1"/>
  <c r="DF1832" i="1"/>
  <c r="DG1832" i="1"/>
  <c r="DH1832" i="1"/>
  <c r="DI1832" i="1"/>
  <c r="DJ1832" i="1"/>
  <c r="DK1832" i="1"/>
  <c r="DL1832" i="1"/>
  <c r="DM1832" i="1"/>
  <c r="DN1832" i="1"/>
  <c r="DO1832" i="1"/>
  <c r="DP1832" i="1"/>
  <c r="DQ1832" i="1"/>
  <c r="DR1832" i="1"/>
  <c r="DS1832" i="1"/>
  <c r="DT1832" i="1"/>
  <c r="DU1832" i="1"/>
  <c r="DV1832" i="1"/>
  <c r="DW1832" i="1"/>
  <c r="DX1832" i="1"/>
  <c r="DY1832" i="1"/>
  <c r="DZ1832" i="1"/>
  <c r="EA1832" i="1"/>
  <c r="EB1832" i="1"/>
  <c r="EC1832" i="1"/>
  <c r="ED1832" i="1"/>
  <c r="EE1832" i="1"/>
  <c r="EF1832" i="1"/>
  <c r="EG1832" i="1"/>
  <c r="EH1832" i="1"/>
  <c r="EI1832" i="1"/>
  <c r="EJ1832" i="1"/>
  <c r="EK1832" i="1"/>
  <c r="EL1832" i="1"/>
  <c r="EM1832" i="1"/>
  <c r="EN1832" i="1"/>
  <c r="EO1832" i="1"/>
  <c r="EP1832" i="1"/>
  <c r="EQ1832" i="1"/>
  <c r="ER1832" i="1"/>
  <c r="ES1832" i="1"/>
  <c r="ET1832" i="1"/>
  <c r="EU1832" i="1"/>
  <c r="EV1832" i="1"/>
  <c r="EW1832" i="1"/>
  <c r="EX1832" i="1"/>
  <c r="EY1832" i="1"/>
  <c r="EZ1832" i="1"/>
  <c r="FA1832" i="1"/>
  <c r="FB1832" i="1"/>
  <c r="FC1832" i="1"/>
  <c r="FD1832" i="1"/>
  <c r="FE1832" i="1"/>
  <c r="FF1832" i="1"/>
  <c r="FG1832" i="1"/>
  <c r="FH1832" i="1"/>
  <c r="FI1832" i="1"/>
  <c r="FJ1832" i="1"/>
  <c r="FK1832" i="1"/>
  <c r="FL1832" i="1"/>
  <c r="FM1832" i="1"/>
  <c r="FN1832" i="1"/>
  <c r="FO1832" i="1"/>
  <c r="FP1832" i="1"/>
  <c r="FQ1832" i="1"/>
  <c r="FR1832" i="1"/>
  <c r="FS1832" i="1"/>
  <c r="FT1832" i="1"/>
  <c r="FU1832" i="1"/>
  <c r="FV1832" i="1"/>
  <c r="FW1832" i="1"/>
  <c r="FX1832" i="1"/>
  <c r="FY1832" i="1"/>
  <c r="FZ1832" i="1"/>
  <c r="GA1832" i="1"/>
  <c r="GB1832" i="1"/>
  <c r="GC1832" i="1"/>
  <c r="GD1832" i="1"/>
  <c r="GE1832" i="1"/>
  <c r="GF1832" i="1"/>
  <c r="GG1832" i="1"/>
  <c r="GH1832" i="1"/>
  <c r="GI1832" i="1"/>
  <c r="GJ1832" i="1"/>
  <c r="GK1832" i="1"/>
  <c r="GL1832" i="1"/>
  <c r="GM1832" i="1"/>
  <c r="GN1832" i="1"/>
  <c r="GO1832" i="1"/>
  <c r="GP1832" i="1"/>
  <c r="GQ1832" i="1"/>
  <c r="GR1832" i="1"/>
  <c r="GS1832" i="1"/>
  <c r="GT1832" i="1"/>
  <c r="GU1832" i="1"/>
  <c r="GV1832" i="1"/>
  <c r="GW1832" i="1"/>
  <c r="GX1832" i="1"/>
  <c r="C1834" i="1"/>
  <c r="D1834" i="1"/>
  <c r="I1834" i="1"/>
  <c r="K1834" i="1"/>
  <c r="AC1834" i="1"/>
  <c r="AE1834" i="1"/>
  <c r="U1993" i="7" s="1"/>
  <c r="AF1834" i="1"/>
  <c r="AG1834" i="1"/>
  <c r="AH1834" i="1"/>
  <c r="CV1834" i="1" s="1"/>
  <c r="U1834" i="1" s="1"/>
  <c r="K1998" i="7" s="1"/>
  <c r="AI1834" i="1"/>
  <c r="CW1834" i="1" s="1"/>
  <c r="V1834" i="1" s="1"/>
  <c r="AJ1834" i="1"/>
  <c r="CX1834" i="1" s="1"/>
  <c r="CQ1834" i="1"/>
  <c r="P1834" i="1" s="1"/>
  <c r="CU1834" i="1"/>
  <c r="T1834" i="1" s="1"/>
  <c r="GL1834" i="1"/>
  <c r="GN1834" i="1"/>
  <c r="GO1834" i="1"/>
  <c r="GV1834" i="1"/>
  <c r="HC1834" i="1" s="1"/>
  <c r="GX1834" i="1" s="1"/>
  <c r="C1835" i="1"/>
  <c r="D1835" i="1"/>
  <c r="I1835" i="1"/>
  <c r="K1835" i="1"/>
  <c r="AC1835" i="1"/>
  <c r="CQ1835" i="1" s="1"/>
  <c r="P1835" i="1" s="1"/>
  <c r="J2005" i="7" s="1"/>
  <c r="AD1835" i="1"/>
  <c r="AB1835" i="1" s="1"/>
  <c r="AE1835" i="1"/>
  <c r="CR1835" i="1" s="1"/>
  <c r="Q1835" i="1" s="1"/>
  <c r="J2003" i="7" s="1"/>
  <c r="AF1835" i="1"/>
  <c r="AG1835" i="1"/>
  <c r="AH1835" i="1"/>
  <c r="CV1835" i="1" s="1"/>
  <c r="AI1835" i="1"/>
  <c r="CW1835" i="1" s="1"/>
  <c r="AJ1835" i="1"/>
  <c r="CX1835" i="1" s="1"/>
  <c r="CU1835" i="1"/>
  <c r="GL1835" i="1"/>
  <c r="GN1835" i="1"/>
  <c r="GO1835" i="1"/>
  <c r="GV1835" i="1"/>
  <c r="HC1835" i="1" s="1"/>
  <c r="GX1835" i="1" s="1"/>
  <c r="C1836" i="1"/>
  <c r="D1836" i="1"/>
  <c r="I1836" i="1"/>
  <c r="K1836" i="1"/>
  <c r="AC1836" i="1"/>
  <c r="AE1836" i="1"/>
  <c r="U2011" i="7" s="1"/>
  <c r="AF1836" i="1"/>
  <c r="AG1836" i="1"/>
  <c r="AH1836" i="1"/>
  <c r="CV1836" i="1" s="1"/>
  <c r="U1836" i="1" s="1"/>
  <c r="K2019" i="7" s="1"/>
  <c r="AI1836" i="1"/>
  <c r="CW1836" i="1" s="1"/>
  <c r="V1836" i="1" s="1"/>
  <c r="AJ1836" i="1"/>
  <c r="CX1836" i="1" s="1"/>
  <c r="W1836" i="1" s="1"/>
  <c r="CQ1836" i="1"/>
  <c r="P1836" i="1" s="1"/>
  <c r="CU1836" i="1"/>
  <c r="T1836" i="1" s="1"/>
  <c r="GL1836" i="1"/>
  <c r="GN1836" i="1"/>
  <c r="GO1836" i="1"/>
  <c r="GV1836" i="1"/>
  <c r="HC1836" i="1" s="1"/>
  <c r="GX1836" i="1" s="1"/>
  <c r="AC1837" i="1"/>
  <c r="AE1837" i="1"/>
  <c r="AD1837" i="1" s="1"/>
  <c r="AB1837" i="1" s="1"/>
  <c r="AF1837" i="1"/>
  <c r="AG1837" i="1"/>
  <c r="CU1837" i="1" s="1"/>
  <c r="T1837" i="1" s="1"/>
  <c r="AH1837" i="1"/>
  <c r="CV1837" i="1" s="1"/>
  <c r="U1837" i="1" s="1"/>
  <c r="AI1837" i="1"/>
  <c r="CW1837" i="1" s="1"/>
  <c r="V1837" i="1" s="1"/>
  <c r="AJ1837" i="1"/>
  <c r="CX1837" i="1" s="1"/>
  <c r="W1837" i="1" s="1"/>
  <c r="GL1837" i="1"/>
  <c r="GN1837" i="1"/>
  <c r="GO1837" i="1"/>
  <c r="GV1837" i="1"/>
  <c r="HC1837" i="1" s="1"/>
  <c r="GX1837" i="1" s="1"/>
  <c r="I1838" i="1"/>
  <c r="K1838" i="1"/>
  <c r="AC1838" i="1"/>
  <c r="AD1838" i="1"/>
  <c r="AE1838" i="1"/>
  <c r="AF1838" i="1"/>
  <c r="AG1838" i="1"/>
  <c r="CU1838" i="1" s="1"/>
  <c r="AH1838" i="1"/>
  <c r="CV1838" i="1" s="1"/>
  <c r="AI1838" i="1"/>
  <c r="CW1838" i="1" s="1"/>
  <c r="AJ1838" i="1"/>
  <c r="CR1838" i="1"/>
  <c r="CS1838" i="1"/>
  <c r="CX1838" i="1"/>
  <c r="W1838" i="1" s="1"/>
  <c r="GL1838" i="1"/>
  <c r="GN1838" i="1"/>
  <c r="GO1838" i="1"/>
  <c r="GV1838" i="1"/>
  <c r="HC1838" i="1"/>
  <c r="C1839" i="1"/>
  <c r="D1839" i="1"/>
  <c r="I1839" i="1"/>
  <c r="K1839" i="1"/>
  <c r="AC1839" i="1"/>
  <c r="CQ1839" i="1" s="1"/>
  <c r="AE1839" i="1"/>
  <c r="AF1839" i="1"/>
  <c r="AG1839" i="1"/>
  <c r="CU1839" i="1" s="1"/>
  <c r="T1839" i="1" s="1"/>
  <c r="AH1839" i="1"/>
  <c r="CV1839" i="1" s="1"/>
  <c r="U1839" i="1" s="1"/>
  <c r="K2034" i="7" s="1"/>
  <c r="AI1839" i="1"/>
  <c r="CW1839" i="1" s="1"/>
  <c r="V1839" i="1" s="1"/>
  <c r="AJ1839" i="1"/>
  <c r="CX1839" i="1" s="1"/>
  <c r="W1839" i="1" s="1"/>
  <c r="GL1839" i="1"/>
  <c r="GN1839" i="1"/>
  <c r="GO1839" i="1"/>
  <c r="GV1839" i="1"/>
  <c r="HC1839" i="1" s="1"/>
  <c r="C1840" i="1"/>
  <c r="D1840" i="1"/>
  <c r="I1840" i="1"/>
  <c r="K1840" i="1"/>
  <c r="AC1840" i="1"/>
  <c r="AE1840" i="1"/>
  <c r="AF1840" i="1"/>
  <c r="AG1840" i="1"/>
  <c r="AH1840" i="1"/>
  <c r="CV1840" i="1" s="1"/>
  <c r="U1840" i="1" s="1"/>
  <c r="K2044" i="7" s="1"/>
  <c r="AI1840" i="1"/>
  <c r="CW1840" i="1" s="1"/>
  <c r="V1840" i="1" s="1"/>
  <c r="AJ1840" i="1"/>
  <c r="CX1840" i="1" s="1"/>
  <c r="W1840" i="1" s="1"/>
  <c r="CQ1840" i="1"/>
  <c r="P1840" i="1" s="1"/>
  <c r="CU1840" i="1"/>
  <c r="GL1840" i="1"/>
  <c r="GN1840" i="1"/>
  <c r="GO1840" i="1"/>
  <c r="GV1840" i="1"/>
  <c r="HC1840" i="1" s="1"/>
  <c r="GX1840" i="1" s="1"/>
  <c r="C1841" i="1"/>
  <c r="D1841" i="1"/>
  <c r="I1841" i="1"/>
  <c r="K1841" i="1"/>
  <c r="AC1841" i="1"/>
  <c r="CQ1841" i="1" s="1"/>
  <c r="P1841" i="1" s="1"/>
  <c r="AE1841" i="1"/>
  <c r="AF1841" i="1"/>
  <c r="AG1841" i="1"/>
  <c r="CU1841" i="1" s="1"/>
  <c r="T1841" i="1" s="1"/>
  <c r="AH1841" i="1"/>
  <c r="CV1841" i="1" s="1"/>
  <c r="U1841" i="1" s="1"/>
  <c r="K2051" i="7" s="1"/>
  <c r="AI1841" i="1"/>
  <c r="CW1841" i="1" s="1"/>
  <c r="V1841" i="1" s="1"/>
  <c r="AJ1841" i="1"/>
  <c r="CX1841" i="1" s="1"/>
  <c r="W1841" i="1" s="1"/>
  <c r="GL1841" i="1"/>
  <c r="GN1841" i="1"/>
  <c r="GO1841" i="1"/>
  <c r="GV1841" i="1"/>
  <c r="HC1841" i="1" s="1"/>
  <c r="GX1841" i="1" s="1"/>
  <c r="C1842" i="1"/>
  <c r="D1842" i="1"/>
  <c r="I1842" i="1"/>
  <c r="K1842" i="1"/>
  <c r="R1842" i="1"/>
  <c r="J2057" i="7" s="1"/>
  <c r="AC1842" i="1"/>
  <c r="AB1842" i="1" s="1"/>
  <c r="AD1842" i="1"/>
  <c r="AE1842" i="1"/>
  <c r="AF1842" i="1"/>
  <c r="AG1842" i="1"/>
  <c r="CU1842" i="1" s="1"/>
  <c r="AH1842" i="1"/>
  <c r="CV1842" i="1" s="1"/>
  <c r="AI1842" i="1"/>
  <c r="CW1842" i="1" s="1"/>
  <c r="AJ1842" i="1"/>
  <c r="CR1842" i="1"/>
  <c r="CS1842" i="1"/>
  <c r="V2053" i="7" s="1"/>
  <c r="J2061" i="7" s="1"/>
  <c r="CX1842" i="1"/>
  <c r="W1842" i="1" s="1"/>
  <c r="GL1842" i="1"/>
  <c r="GN1842" i="1"/>
  <c r="GO1842" i="1"/>
  <c r="GV1842" i="1"/>
  <c r="HC1842" i="1"/>
  <c r="C1843" i="1"/>
  <c r="D1843" i="1"/>
  <c r="I1843" i="1"/>
  <c r="K1843" i="1"/>
  <c r="AC1843" i="1"/>
  <c r="CQ1843" i="1" s="1"/>
  <c r="P1843" i="1" s="1"/>
  <c r="J2069" i="7" s="1"/>
  <c r="AD1843" i="1"/>
  <c r="AE1843" i="1"/>
  <c r="AF1843" i="1"/>
  <c r="AG1843" i="1"/>
  <c r="CU1843" i="1" s="1"/>
  <c r="AH1843" i="1"/>
  <c r="CV1843" i="1" s="1"/>
  <c r="AI1843" i="1"/>
  <c r="CW1843" i="1" s="1"/>
  <c r="AJ1843" i="1"/>
  <c r="CX1843" i="1" s="1"/>
  <c r="CR1843" i="1"/>
  <c r="CS1843" i="1"/>
  <c r="GL1843" i="1"/>
  <c r="GN1843" i="1"/>
  <c r="GO1843" i="1"/>
  <c r="GV1843" i="1"/>
  <c r="HC1843" i="1" s="1"/>
  <c r="GX1843" i="1" s="1"/>
  <c r="AC1844" i="1"/>
  <c r="AE1844" i="1"/>
  <c r="AD1844" i="1" s="1"/>
  <c r="AF1844" i="1"/>
  <c r="AG1844" i="1"/>
  <c r="AH1844" i="1"/>
  <c r="CV1844" i="1" s="1"/>
  <c r="U1844" i="1" s="1"/>
  <c r="AI1844" i="1"/>
  <c r="CW1844" i="1" s="1"/>
  <c r="V1844" i="1" s="1"/>
  <c r="AJ1844" i="1"/>
  <c r="CQ1844" i="1"/>
  <c r="P1844" i="1" s="1"/>
  <c r="CR1844" i="1"/>
  <c r="Q1844" i="1" s="1"/>
  <c r="CT1844" i="1"/>
  <c r="S1844" i="1" s="1"/>
  <c r="CU1844" i="1"/>
  <c r="T1844" i="1" s="1"/>
  <c r="CX1844" i="1"/>
  <c r="W1844" i="1" s="1"/>
  <c r="GL1844" i="1"/>
  <c r="GN1844" i="1"/>
  <c r="GO1844" i="1"/>
  <c r="GV1844" i="1"/>
  <c r="HC1844" i="1"/>
  <c r="GX1844" i="1" s="1"/>
  <c r="C1845" i="1"/>
  <c r="D1845" i="1"/>
  <c r="I1845" i="1"/>
  <c r="T1845" i="1" s="1"/>
  <c r="K1845" i="1"/>
  <c r="AC1845" i="1"/>
  <c r="CQ1845" i="1" s="1"/>
  <c r="AE1845" i="1"/>
  <c r="AF1845" i="1"/>
  <c r="AG1845" i="1"/>
  <c r="CU1845" i="1" s="1"/>
  <c r="AH1845" i="1"/>
  <c r="CV1845" i="1" s="1"/>
  <c r="U1845" i="1" s="1"/>
  <c r="K2082" i="7" s="1"/>
  <c r="AI1845" i="1"/>
  <c r="CW1845" i="1" s="1"/>
  <c r="V1845" i="1" s="1"/>
  <c r="AJ1845" i="1"/>
  <c r="CX1845" i="1" s="1"/>
  <c r="W1845" i="1" s="1"/>
  <c r="CR1845" i="1"/>
  <c r="Q1845" i="1" s="1"/>
  <c r="CS1845" i="1"/>
  <c r="GL1845" i="1"/>
  <c r="GN1845" i="1"/>
  <c r="GO1845" i="1"/>
  <c r="GV1845" i="1"/>
  <c r="HC1845" i="1" s="1"/>
  <c r="GX1845" i="1" s="1"/>
  <c r="B1847" i="1"/>
  <c r="B1832" i="1" s="1"/>
  <c r="C1847" i="1"/>
  <c r="C1832" i="1" s="1"/>
  <c r="D1847" i="1"/>
  <c r="D1832" i="1" s="1"/>
  <c r="F1847" i="1"/>
  <c r="F1832" i="1" s="1"/>
  <c r="G1847" i="1"/>
  <c r="BX1847" i="1"/>
  <c r="BY1847" i="1"/>
  <c r="CK1847" i="1"/>
  <c r="BB1847" i="1" s="1"/>
  <c r="CL1847" i="1"/>
  <c r="CL1832" i="1" s="1"/>
  <c r="CM1847" i="1"/>
  <c r="CM1832" i="1" s="1"/>
  <c r="D1877" i="1"/>
  <c r="E1879" i="1"/>
  <c r="Z1879" i="1"/>
  <c r="AA1879" i="1"/>
  <c r="AM1879" i="1"/>
  <c r="AN1879" i="1"/>
  <c r="BE1879" i="1"/>
  <c r="BF1879" i="1"/>
  <c r="BG1879" i="1"/>
  <c r="BH1879" i="1"/>
  <c r="BI1879" i="1"/>
  <c r="BJ1879" i="1"/>
  <c r="BK1879" i="1"/>
  <c r="BL1879" i="1"/>
  <c r="BM1879" i="1"/>
  <c r="BN1879" i="1"/>
  <c r="BO1879" i="1"/>
  <c r="BP1879" i="1"/>
  <c r="BQ1879" i="1"/>
  <c r="BR1879" i="1"/>
  <c r="BS1879" i="1"/>
  <c r="BT1879" i="1"/>
  <c r="BU1879" i="1"/>
  <c r="BV1879" i="1"/>
  <c r="BW1879" i="1"/>
  <c r="CN1879" i="1"/>
  <c r="CO1879" i="1"/>
  <c r="CP1879" i="1"/>
  <c r="CQ1879" i="1"/>
  <c r="CR1879" i="1"/>
  <c r="CS1879" i="1"/>
  <c r="CT1879" i="1"/>
  <c r="CU1879" i="1"/>
  <c r="CV1879" i="1"/>
  <c r="CW1879" i="1"/>
  <c r="CX1879" i="1"/>
  <c r="CY1879" i="1"/>
  <c r="CZ1879" i="1"/>
  <c r="DA1879" i="1"/>
  <c r="DB1879" i="1"/>
  <c r="DC1879" i="1"/>
  <c r="DD1879" i="1"/>
  <c r="DE1879" i="1"/>
  <c r="DF1879" i="1"/>
  <c r="DG1879" i="1"/>
  <c r="DH1879" i="1"/>
  <c r="DI1879" i="1"/>
  <c r="DJ1879" i="1"/>
  <c r="DK1879" i="1"/>
  <c r="DL1879" i="1"/>
  <c r="DM1879" i="1"/>
  <c r="DN1879" i="1"/>
  <c r="DO1879" i="1"/>
  <c r="DP1879" i="1"/>
  <c r="DQ1879" i="1"/>
  <c r="DR1879" i="1"/>
  <c r="DS1879" i="1"/>
  <c r="DT1879" i="1"/>
  <c r="DU1879" i="1"/>
  <c r="DV1879" i="1"/>
  <c r="DW1879" i="1"/>
  <c r="DX1879" i="1"/>
  <c r="DY1879" i="1"/>
  <c r="DZ1879" i="1"/>
  <c r="EA1879" i="1"/>
  <c r="EB1879" i="1"/>
  <c r="EC1879" i="1"/>
  <c r="ED1879" i="1"/>
  <c r="EE1879" i="1"/>
  <c r="EF1879" i="1"/>
  <c r="EG1879" i="1"/>
  <c r="EH1879" i="1"/>
  <c r="EI1879" i="1"/>
  <c r="EJ1879" i="1"/>
  <c r="EK1879" i="1"/>
  <c r="EL1879" i="1"/>
  <c r="EM1879" i="1"/>
  <c r="EN1879" i="1"/>
  <c r="EO1879" i="1"/>
  <c r="EP1879" i="1"/>
  <c r="EQ1879" i="1"/>
  <c r="ER1879" i="1"/>
  <c r="ES1879" i="1"/>
  <c r="ET1879" i="1"/>
  <c r="EU1879" i="1"/>
  <c r="EV1879" i="1"/>
  <c r="EW1879" i="1"/>
  <c r="EX1879" i="1"/>
  <c r="EY1879" i="1"/>
  <c r="EZ1879" i="1"/>
  <c r="FA1879" i="1"/>
  <c r="FB1879" i="1"/>
  <c r="FC1879" i="1"/>
  <c r="FD1879" i="1"/>
  <c r="FE1879" i="1"/>
  <c r="FF1879" i="1"/>
  <c r="FG1879" i="1"/>
  <c r="FH1879" i="1"/>
  <c r="FI1879" i="1"/>
  <c r="FJ1879" i="1"/>
  <c r="FK1879" i="1"/>
  <c r="FL1879" i="1"/>
  <c r="FM1879" i="1"/>
  <c r="FN1879" i="1"/>
  <c r="FO1879" i="1"/>
  <c r="FP1879" i="1"/>
  <c r="FQ1879" i="1"/>
  <c r="FR1879" i="1"/>
  <c r="FS1879" i="1"/>
  <c r="FT1879" i="1"/>
  <c r="FU1879" i="1"/>
  <c r="FV1879" i="1"/>
  <c r="FW1879" i="1"/>
  <c r="FX1879" i="1"/>
  <c r="FY1879" i="1"/>
  <c r="FZ1879" i="1"/>
  <c r="GA1879" i="1"/>
  <c r="GB1879" i="1"/>
  <c r="GC1879" i="1"/>
  <c r="GD1879" i="1"/>
  <c r="GE1879" i="1"/>
  <c r="GF1879" i="1"/>
  <c r="GG1879" i="1"/>
  <c r="GH1879" i="1"/>
  <c r="GI1879" i="1"/>
  <c r="GJ1879" i="1"/>
  <c r="GK1879" i="1"/>
  <c r="GL1879" i="1"/>
  <c r="GM1879" i="1"/>
  <c r="GN1879" i="1"/>
  <c r="GO1879" i="1"/>
  <c r="GP1879" i="1"/>
  <c r="GQ1879" i="1"/>
  <c r="GR1879" i="1"/>
  <c r="GS1879" i="1"/>
  <c r="GT1879" i="1"/>
  <c r="GU1879" i="1"/>
  <c r="GV1879" i="1"/>
  <c r="GW1879" i="1"/>
  <c r="GX1879" i="1"/>
  <c r="C1881" i="1"/>
  <c r="D1881" i="1"/>
  <c r="I1881" i="1"/>
  <c r="K1881" i="1"/>
  <c r="AC1881" i="1"/>
  <c r="AE1881" i="1"/>
  <c r="AF1881" i="1"/>
  <c r="AG1881" i="1"/>
  <c r="CU1881" i="1" s="1"/>
  <c r="AH1881" i="1"/>
  <c r="CV1881" i="1" s="1"/>
  <c r="U1881" i="1" s="1"/>
  <c r="K2094" i="7" s="1"/>
  <c r="AI1881" i="1"/>
  <c r="CW1881" i="1" s="1"/>
  <c r="AJ1881" i="1"/>
  <c r="CX1881" i="1"/>
  <c r="W1881" i="1" s="1"/>
  <c r="GL1881" i="1"/>
  <c r="GN1881" i="1"/>
  <c r="GO1881" i="1"/>
  <c r="GV1881" i="1"/>
  <c r="HC1881" i="1"/>
  <c r="GX1881" i="1" s="1"/>
  <c r="C1882" i="1"/>
  <c r="D1882" i="1"/>
  <c r="I1882" i="1"/>
  <c r="K1882" i="1"/>
  <c r="AC1882" i="1"/>
  <c r="AE1882" i="1"/>
  <c r="AF1882" i="1"/>
  <c r="AG1882" i="1"/>
  <c r="CU1882" i="1" s="1"/>
  <c r="AH1882" i="1"/>
  <c r="CV1882" i="1" s="1"/>
  <c r="U1882" i="1" s="1"/>
  <c r="K2105" i="7" s="1"/>
  <c r="AI1882" i="1"/>
  <c r="CW1882" i="1" s="1"/>
  <c r="V1882" i="1" s="1"/>
  <c r="AJ1882" i="1"/>
  <c r="CX1882" i="1" s="1"/>
  <c r="CT1882" i="1"/>
  <c r="GL1882" i="1"/>
  <c r="GN1882" i="1"/>
  <c r="GO1882" i="1"/>
  <c r="GV1882" i="1"/>
  <c r="HC1882" i="1" s="1"/>
  <c r="C1883" i="1"/>
  <c r="D1883" i="1"/>
  <c r="I1883" i="1"/>
  <c r="K1883" i="1"/>
  <c r="W1883" i="1"/>
  <c r="AC1883" i="1"/>
  <c r="AE1883" i="1"/>
  <c r="AF1883" i="1"/>
  <c r="AG1883" i="1"/>
  <c r="CU1883" i="1" s="1"/>
  <c r="AH1883" i="1"/>
  <c r="AI1883" i="1"/>
  <c r="AJ1883" i="1"/>
  <c r="CX1883" i="1" s="1"/>
  <c r="CR1883" i="1"/>
  <c r="Q1883" i="1" s="1"/>
  <c r="J2110" i="7" s="1"/>
  <c r="CS1883" i="1"/>
  <c r="CV1883" i="1"/>
  <c r="U1883" i="1" s="1"/>
  <c r="K2115" i="7" s="1"/>
  <c r="CW1883" i="1"/>
  <c r="V1883" i="1" s="1"/>
  <c r="GL1883" i="1"/>
  <c r="GN1883" i="1"/>
  <c r="GO1883" i="1"/>
  <c r="GV1883" i="1"/>
  <c r="HC1883" i="1"/>
  <c r="AC1884" i="1"/>
  <c r="AE1884" i="1"/>
  <c r="AF1884" i="1"/>
  <c r="AG1884" i="1"/>
  <c r="CU1884" i="1" s="1"/>
  <c r="T1884" i="1" s="1"/>
  <c r="AH1884" i="1"/>
  <c r="CV1884" i="1" s="1"/>
  <c r="U1884" i="1" s="1"/>
  <c r="AI1884" i="1"/>
  <c r="AJ1884" i="1"/>
  <c r="CR1884" i="1"/>
  <c r="Q1884" i="1" s="1"/>
  <c r="CS1884" i="1"/>
  <c r="CW1884" i="1"/>
  <c r="V1884" i="1" s="1"/>
  <c r="CX1884" i="1"/>
  <c r="W1884" i="1" s="1"/>
  <c r="GL1884" i="1"/>
  <c r="GN1884" i="1"/>
  <c r="GO1884" i="1"/>
  <c r="GV1884" i="1"/>
  <c r="HC1884" i="1" s="1"/>
  <c r="GX1884" i="1" s="1"/>
  <c r="I1885" i="1"/>
  <c r="K1885" i="1"/>
  <c r="AC1885" i="1"/>
  <c r="AE1885" i="1"/>
  <c r="AF1885" i="1"/>
  <c r="AG1885" i="1"/>
  <c r="AH1885" i="1"/>
  <c r="CV1885" i="1" s="1"/>
  <c r="U1885" i="1" s="1"/>
  <c r="AI1885" i="1"/>
  <c r="CW1885" i="1" s="1"/>
  <c r="AJ1885" i="1"/>
  <c r="CU1885" i="1"/>
  <c r="CX1885" i="1"/>
  <c r="GL1885" i="1"/>
  <c r="GN1885" i="1"/>
  <c r="GO1885" i="1"/>
  <c r="GV1885" i="1"/>
  <c r="HC1885" i="1" s="1"/>
  <c r="GX1885" i="1" s="1"/>
  <c r="C1886" i="1"/>
  <c r="D1886" i="1"/>
  <c r="I1886" i="1"/>
  <c r="K1886" i="1"/>
  <c r="AC1886" i="1"/>
  <c r="AE1886" i="1"/>
  <c r="AF1886" i="1"/>
  <c r="AG1886" i="1"/>
  <c r="AH1886" i="1"/>
  <c r="CV1886" i="1" s="1"/>
  <c r="U1886" i="1" s="1"/>
  <c r="K2130" i="7" s="1"/>
  <c r="AI1886" i="1"/>
  <c r="CW1886" i="1" s="1"/>
  <c r="V1886" i="1" s="1"/>
  <c r="AJ1886" i="1"/>
  <c r="CX1886" i="1" s="1"/>
  <c r="CQ1886" i="1"/>
  <c r="CT1886" i="1"/>
  <c r="CU1886" i="1"/>
  <c r="GL1886" i="1"/>
  <c r="GN1886" i="1"/>
  <c r="GO1886" i="1"/>
  <c r="GV1886" i="1"/>
  <c r="HC1886" i="1" s="1"/>
  <c r="C1887" i="1"/>
  <c r="D1887" i="1"/>
  <c r="I1887" i="1"/>
  <c r="K1887" i="1"/>
  <c r="AC1887" i="1"/>
  <c r="AD1887" i="1"/>
  <c r="AE1887" i="1"/>
  <c r="AF1887" i="1"/>
  <c r="AG1887" i="1"/>
  <c r="AH1887" i="1"/>
  <c r="CV1887" i="1" s="1"/>
  <c r="U1887" i="1" s="1"/>
  <c r="K2140" i="7" s="1"/>
  <c r="AI1887" i="1"/>
  <c r="CW1887" i="1" s="1"/>
  <c r="AJ1887" i="1"/>
  <c r="CQ1887" i="1"/>
  <c r="CR1887" i="1"/>
  <c r="CT1887" i="1"/>
  <c r="CU1887" i="1"/>
  <c r="CX1887" i="1"/>
  <c r="GL1887" i="1"/>
  <c r="GN1887" i="1"/>
  <c r="GO1887" i="1"/>
  <c r="GV1887" i="1"/>
  <c r="HC1887" i="1" s="1"/>
  <c r="C1888" i="1"/>
  <c r="D1888" i="1"/>
  <c r="I1888" i="1"/>
  <c r="K1888" i="1"/>
  <c r="Q1888" i="1"/>
  <c r="U1888" i="1"/>
  <c r="K2147" i="7" s="1"/>
  <c r="AC1888" i="1"/>
  <c r="AD1888" i="1"/>
  <c r="AE1888" i="1"/>
  <c r="AF1888" i="1"/>
  <c r="AG1888" i="1"/>
  <c r="AH1888" i="1"/>
  <c r="AI1888" i="1"/>
  <c r="CW1888" i="1" s="1"/>
  <c r="AJ1888" i="1"/>
  <c r="CX1888" i="1" s="1"/>
  <c r="W1888" i="1" s="1"/>
  <c r="CR1888" i="1"/>
  <c r="CT1888" i="1"/>
  <c r="S1888" i="1" s="1"/>
  <c r="CU1888" i="1"/>
  <c r="T1888" i="1" s="1"/>
  <c r="CV1888" i="1"/>
  <c r="GL1888" i="1"/>
  <c r="GN1888" i="1"/>
  <c r="GO1888" i="1"/>
  <c r="GV1888" i="1"/>
  <c r="HC1888" i="1" s="1"/>
  <c r="GX1888" i="1" s="1"/>
  <c r="B1890" i="1"/>
  <c r="B1879" i="1" s="1"/>
  <c r="C1890" i="1"/>
  <c r="C1879" i="1" s="1"/>
  <c r="D1890" i="1"/>
  <c r="D1879" i="1" s="1"/>
  <c r="F1890" i="1"/>
  <c r="F1879" i="1" s="1"/>
  <c r="G1890" i="1"/>
  <c r="BC1890" i="1"/>
  <c r="F1906" i="1" s="1"/>
  <c r="BX1890" i="1"/>
  <c r="BX1879" i="1" s="1"/>
  <c r="BY1890" i="1"/>
  <c r="AP1890" i="1" s="1"/>
  <c r="AP1879" i="1" s="1"/>
  <c r="CK1890" i="1"/>
  <c r="BB1890" i="1" s="1"/>
  <c r="CL1890" i="1"/>
  <c r="CL1879" i="1" s="1"/>
  <c r="CM1890" i="1"/>
  <c r="CM1879" i="1" s="1"/>
  <c r="F1899" i="1"/>
  <c r="D1920" i="1"/>
  <c r="E1922" i="1"/>
  <c r="Z1922" i="1"/>
  <c r="AA1922" i="1"/>
  <c r="AM1922" i="1"/>
  <c r="AN1922" i="1"/>
  <c r="BE1922" i="1"/>
  <c r="BF1922" i="1"/>
  <c r="BG1922" i="1"/>
  <c r="BH1922" i="1"/>
  <c r="BI1922" i="1"/>
  <c r="BJ1922" i="1"/>
  <c r="BK1922" i="1"/>
  <c r="BL1922" i="1"/>
  <c r="BM1922" i="1"/>
  <c r="BN1922" i="1"/>
  <c r="BO1922" i="1"/>
  <c r="BP1922" i="1"/>
  <c r="BQ1922" i="1"/>
  <c r="BR1922" i="1"/>
  <c r="BS1922" i="1"/>
  <c r="BT1922" i="1"/>
  <c r="BU1922" i="1"/>
  <c r="BV1922" i="1"/>
  <c r="BW1922" i="1"/>
  <c r="CN1922" i="1"/>
  <c r="CO1922" i="1"/>
  <c r="CP1922" i="1"/>
  <c r="CQ1922" i="1"/>
  <c r="CR1922" i="1"/>
  <c r="CS1922" i="1"/>
  <c r="CT1922" i="1"/>
  <c r="CU1922" i="1"/>
  <c r="CV1922" i="1"/>
  <c r="CW1922" i="1"/>
  <c r="CX1922" i="1"/>
  <c r="CY1922" i="1"/>
  <c r="CZ1922" i="1"/>
  <c r="DA1922" i="1"/>
  <c r="DB1922" i="1"/>
  <c r="DC1922" i="1"/>
  <c r="DD1922" i="1"/>
  <c r="DE1922" i="1"/>
  <c r="DF1922" i="1"/>
  <c r="DG1922" i="1"/>
  <c r="DH1922" i="1"/>
  <c r="DI1922" i="1"/>
  <c r="DJ1922" i="1"/>
  <c r="DK1922" i="1"/>
  <c r="DL1922" i="1"/>
  <c r="DM1922" i="1"/>
  <c r="DN1922" i="1"/>
  <c r="DO1922" i="1"/>
  <c r="DP1922" i="1"/>
  <c r="DQ1922" i="1"/>
  <c r="DR1922" i="1"/>
  <c r="DS1922" i="1"/>
  <c r="DT1922" i="1"/>
  <c r="DU1922" i="1"/>
  <c r="DV1922" i="1"/>
  <c r="DW1922" i="1"/>
  <c r="DX1922" i="1"/>
  <c r="DY1922" i="1"/>
  <c r="DZ1922" i="1"/>
  <c r="EA1922" i="1"/>
  <c r="EB1922" i="1"/>
  <c r="EC1922" i="1"/>
  <c r="ED1922" i="1"/>
  <c r="EE1922" i="1"/>
  <c r="EF1922" i="1"/>
  <c r="EG1922" i="1"/>
  <c r="EH1922" i="1"/>
  <c r="EI1922" i="1"/>
  <c r="EJ1922" i="1"/>
  <c r="EK1922" i="1"/>
  <c r="EL1922" i="1"/>
  <c r="EM1922" i="1"/>
  <c r="EN1922" i="1"/>
  <c r="EO1922" i="1"/>
  <c r="EP1922" i="1"/>
  <c r="EQ1922" i="1"/>
  <c r="ER1922" i="1"/>
  <c r="ES1922" i="1"/>
  <c r="ET1922" i="1"/>
  <c r="EU1922" i="1"/>
  <c r="EV1922" i="1"/>
  <c r="EW1922" i="1"/>
  <c r="EX1922" i="1"/>
  <c r="EY1922" i="1"/>
  <c r="EZ1922" i="1"/>
  <c r="FA1922" i="1"/>
  <c r="FB1922" i="1"/>
  <c r="FC1922" i="1"/>
  <c r="FD1922" i="1"/>
  <c r="FE1922" i="1"/>
  <c r="FF1922" i="1"/>
  <c r="FG1922" i="1"/>
  <c r="FH1922" i="1"/>
  <c r="FI1922" i="1"/>
  <c r="FJ1922" i="1"/>
  <c r="FK1922" i="1"/>
  <c r="FL1922" i="1"/>
  <c r="FM1922" i="1"/>
  <c r="FN1922" i="1"/>
  <c r="FO1922" i="1"/>
  <c r="FP1922" i="1"/>
  <c r="FQ1922" i="1"/>
  <c r="FR1922" i="1"/>
  <c r="FS1922" i="1"/>
  <c r="FT1922" i="1"/>
  <c r="FU1922" i="1"/>
  <c r="FV1922" i="1"/>
  <c r="FW1922" i="1"/>
  <c r="FX1922" i="1"/>
  <c r="FY1922" i="1"/>
  <c r="FZ1922" i="1"/>
  <c r="GA1922" i="1"/>
  <c r="GB1922" i="1"/>
  <c r="GC1922" i="1"/>
  <c r="GD1922" i="1"/>
  <c r="GE1922" i="1"/>
  <c r="GF1922" i="1"/>
  <c r="GG1922" i="1"/>
  <c r="GH1922" i="1"/>
  <c r="GI1922" i="1"/>
  <c r="GJ1922" i="1"/>
  <c r="GK1922" i="1"/>
  <c r="GL1922" i="1"/>
  <c r="GM1922" i="1"/>
  <c r="GN1922" i="1"/>
  <c r="GO1922" i="1"/>
  <c r="GP1922" i="1"/>
  <c r="GQ1922" i="1"/>
  <c r="GR1922" i="1"/>
  <c r="GS1922" i="1"/>
  <c r="GT1922" i="1"/>
  <c r="GU1922" i="1"/>
  <c r="GV1922" i="1"/>
  <c r="GW1922" i="1"/>
  <c r="GX1922" i="1"/>
  <c r="C1924" i="1"/>
  <c r="D1924" i="1"/>
  <c r="I1924" i="1"/>
  <c r="R1924" i="1" s="1"/>
  <c r="GK1924" i="1" s="1"/>
  <c r="K1924" i="1"/>
  <c r="AC1924" i="1"/>
  <c r="AD1924" i="1"/>
  <c r="AE1924" i="1"/>
  <c r="AF1924" i="1"/>
  <c r="AG1924" i="1"/>
  <c r="CU1924" i="1" s="1"/>
  <c r="T1924" i="1" s="1"/>
  <c r="AH1924" i="1"/>
  <c r="CV1924" i="1" s="1"/>
  <c r="U1924" i="1" s="1"/>
  <c r="K2159" i="7" s="1"/>
  <c r="AI1924" i="1"/>
  <c r="CW1924" i="1" s="1"/>
  <c r="V1924" i="1" s="1"/>
  <c r="AJ1924" i="1"/>
  <c r="CX1924" i="1" s="1"/>
  <c r="W1924" i="1" s="1"/>
  <c r="CQ1924" i="1"/>
  <c r="P1924" i="1" s="1"/>
  <c r="CR1924" i="1"/>
  <c r="Q1924" i="1" s="1"/>
  <c r="CS1924" i="1"/>
  <c r="GL1924" i="1"/>
  <c r="GN1924" i="1"/>
  <c r="GO1924" i="1"/>
  <c r="GV1924" i="1"/>
  <c r="HC1924" i="1"/>
  <c r="GX1924" i="1" s="1"/>
  <c r="C1925" i="1"/>
  <c r="D1925" i="1"/>
  <c r="I1925" i="1"/>
  <c r="K1925" i="1"/>
  <c r="AC1925" i="1"/>
  <c r="CQ1925" i="1" s="1"/>
  <c r="AD1925" i="1"/>
  <c r="AE1925" i="1"/>
  <c r="AF1925" i="1"/>
  <c r="AG1925" i="1"/>
  <c r="CU1925" i="1" s="1"/>
  <c r="T1925" i="1" s="1"/>
  <c r="AH1925" i="1"/>
  <c r="CV1925" i="1" s="1"/>
  <c r="U1925" i="1" s="1"/>
  <c r="K2170" i="7" s="1"/>
  <c r="AI1925" i="1"/>
  <c r="CW1925" i="1" s="1"/>
  <c r="V1925" i="1" s="1"/>
  <c r="AJ1925" i="1"/>
  <c r="CX1925" i="1" s="1"/>
  <c r="W1925" i="1" s="1"/>
  <c r="CS1925" i="1"/>
  <c r="GL1925" i="1"/>
  <c r="GN1925" i="1"/>
  <c r="GO1925" i="1"/>
  <c r="GV1925" i="1"/>
  <c r="HC1925" i="1" s="1"/>
  <c r="GX1925" i="1" s="1"/>
  <c r="C1926" i="1"/>
  <c r="D1926" i="1"/>
  <c r="I1926" i="1"/>
  <c r="CV594" i="3" s="1"/>
  <c r="K1926" i="1"/>
  <c r="V1926" i="1"/>
  <c r="W1926" i="1"/>
  <c r="AC1926" i="1"/>
  <c r="AE1926" i="1"/>
  <c r="AF1926" i="1"/>
  <c r="AG1926" i="1"/>
  <c r="CU1926" i="1" s="1"/>
  <c r="AH1926" i="1"/>
  <c r="CV1926" i="1" s="1"/>
  <c r="AI1926" i="1"/>
  <c r="AJ1926" i="1"/>
  <c r="CX1926" i="1" s="1"/>
  <c r="CT1926" i="1"/>
  <c r="S1926" i="1" s="1"/>
  <c r="CW1926" i="1"/>
  <c r="GL1926" i="1"/>
  <c r="GN1926" i="1"/>
  <c r="GO1926" i="1"/>
  <c r="GV1926" i="1"/>
  <c r="HC1926" i="1" s="1"/>
  <c r="GX1926" i="1" s="1"/>
  <c r="AC1927" i="1"/>
  <c r="AE1927" i="1"/>
  <c r="AF1927" i="1"/>
  <c r="AG1927" i="1"/>
  <c r="CU1927" i="1" s="1"/>
  <c r="T1927" i="1" s="1"/>
  <c r="AH1927" i="1"/>
  <c r="CV1927" i="1" s="1"/>
  <c r="U1927" i="1" s="1"/>
  <c r="AI1927" i="1"/>
  <c r="CW1927" i="1" s="1"/>
  <c r="V1927" i="1" s="1"/>
  <c r="AJ1927" i="1"/>
  <c r="CX1927" i="1" s="1"/>
  <c r="W1927" i="1" s="1"/>
  <c r="CR1927" i="1"/>
  <c r="Q1927" i="1" s="1"/>
  <c r="GL1927" i="1"/>
  <c r="GN1927" i="1"/>
  <c r="GO1927" i="1"/>
  <c r="GV1927" i="1"/>
  <c r="HC1927" i="1" s="1"/>
  <c r="GX1927" i="1" s="1"/>
  <c r="I1928" i="1"/>
  <c r="K1928" i="1"/>
  <c r="T1928" i="1"/>
  <c r="U1928" i="1"/>
  <c r="AC1928" i="1"/>
  <c r="AE1928" i="1"/>
  <c r="AF1928" i="1"/>
  <c r="AG1928" i="1"/>
  <c r="AH1928" i="1"/>
  <c r="AI1928" i="1"/>
  <c r="CW1928" i="1" s="1"/>
  <c r="V1928" i="1" s="1"/>
  <c r="AJ1928" i="1"/>
  <c r="CX1928" i="1" s="1"/>
  <c r="W1928" i="1" s="1"/>
  <c r="CS1928" i="1"/>
  <c r="CU1928" i="1"/>
  <c r="CV1928" i="1"/>
  <c r="GL1928" i="1"/>
  <c r="GN1928" i="1"/>
  <c r="GO1928" i="1"/>
  <c r="GV1928" i="1"/>
  <c r="HC1928" i="1" s="1"/>
  <c r="GX1928" i="1" s="1"/>
  <c r="C1929" i="1"/>
  <c r="D1929" i="1"/>
  <c r="I1929" i="1"/>
  <c r="K1929" i="1"/>
  <c r="AC1929" i="1"/>
  <c r="CQ1929" i="1" s="1"/>
  <c r="AE1929" i="1"/>
  <c r="AF1929" i="1"/>
  <c r="AG1929" i="1"/>
  <c r="CU1929" i="1" s="1"/>
  <c r="AH1929" i="1"/>
  <c r="CV1929" i="1" s="1"/>
  <c r="AI1929" i="1"/>
  <c r="CW1929" i="1" s="1"/>
  <c r="V1929" i="1" s="1"/>
  <c r="AJ1929" i="1"/>
  <c r="CX1929" i="1" s="1"/>
  <c r="GL1929" i="1"/>
  <c r="GN1929" i="1"/>
  <c r="GO1929" i="1"/>
  <c r="GV1929" i="1"/>
  <c r="HC1929" i="1" s="1"/>
  <c r="GX1929" i="1"/>
  <c r="C1930" i="1"/>
  <c r="D1930" i="1"/>
  <c r="I1930" i="1"/>
  <c r="K1930" i="1"/>
  <c r="AC1930" i="1"/>
  <c r="AD1930" i="1"/>
  <c r="AE1930" i="1"/>
  <c r="AF1930" i="1"/>
  <c r="AG1930" i="1"/>
  <c r="CU1930" i="1" s="1"/>
  <c r="AH1930" i="1"/>
  <c r="AI1930" i="1"/>
  <c r="CW1930" i="1" s="1"/>
  <c r="V1930" i="1" s="1"/>
  <c r="AJ1930" i="1"/>
  <c r="CX1930" i="1" s="1"/>
  <c r="CQ1930" i="1"/>
  <c r="CR1930" i="1"/>
  <c r="Q1930" i="1" s="1"/>
  <c r="J2200" i="7" s="1"/>
  <c r="CS1930" i="1"/>
  <c r="CV1930" i="1"/>
  <c r="GL1930" i="1"/>
  <c r="GN1930" i="1"/>
  <c r="GO1930" i="1"/>
  <c r="GV1930" i="1"/>
  <c r="HC1930" i="1" s="1"/>
  <c r="C1931" i="1"/>
  <c r="D1931" i="1"/>
  <c r="I1931" i="1"/>
  <c r="K1931" i="1"/>
  <c r="R1931" i="1"/>
  <c r="GK1931" i="1" s="1"/>
  <c r="U1931" i="1"/>
  <c r="K2212" i="7" s="1"/>
  <c r="AC1931" i="1"/>
  <c r="CQ1931" i="1" s="1"/>
  <c r="AD1931" i="1"/>
  <c r="AE1931" i="1"/>
  <c r="AF1931" i="1"/>
  <c r="AG1931" i="1"/>
  <c r="CU1931" i="1" s="1"/>
  <c r="AH1931" i="1"/>
  <c r="AI1931" i="1"/>
  <c r="AJ1931" i="1"/>
  <c r="CX1931" i="1" s="1"/>
  <c r="CR1931" i="1"/>
  <c r="Q1931" i="1" s="1"/>
  <c r="CS1931" i="1"/>
  <c r="V2207" i="7" s="1"/>
  <c r="CV1931" i="1"/>
  <c r="CW1931" i="1"/>
  <c r="V1931" i="1" s="1"/>
  <c r="GL1931" i="1"/>
  <c r="GN1931" i="1"/>
  <c r="GO1931" i="1"/>
  <c r="GV1931" i="1"/>
  <c r="HC1931" i="1" s="1"/>
  <c r="B1933" i="1"/>
  <c r="B1922" i="1" s="1"/>
  <c r="C1933" i="1"/>
  <c r="C1922" i="1" s="1"/>
  <c r="D1933" i="1"/>
  <c r="D1922" i="1" s="1"/>
  <c r="F1933" i="1"/>
  <c r="F1922" i="1" s="1"/>
  <c r="G1933" i="1"/>
  <c r="BC1933" i="1"/>
  <c r="BX1933" i="1"/>
  <c r="BX1922" i="1" s="1"/>
  <c r="BY1933" i="1"/>
  <c r="BY1922" i="1" s="1"/>
  <c r="CK1933" i="1"/>
  <c r="CK1922" i="1" s="1"/>
  <c r="CL1933" i="1"/>
  <c r="CL1922" i="1" s="1"/>
  <c r="CM1933" i="1"/>
  <c r="D1963" i="1"/>
  <c r="E1965" i="1"/>
  <c r="Z1965" i="1"/>
  <c r="AA1965" i="1"/>
  <c r="AM1965" i="1"/>
  <c r="AN1965" i="1"/>
  <c r="BE1965" i="1"/>
  <c r="BF1965" i="1"/>
  <c r="BG1965" i="1"/>
  <c r="BH1965" i="1"/>
  <c r="BI1965" i="1"/>
  <c r="BJ1965" i="1"/>
  <c r="BK1965" i="1"/>
  <c r="BL1965" i="1"/>
  <c r="BM1965" i="1"/>
  <c r="BN1965" i="1"/>
  <c r="BO1965" i="1"/>
  <c r="BP1965" i="1"/>
  <c r="BQ1965" i="1"/>
  <c r="BR1965" i="1"/>
  <c r="BS1965" i="1"/>
  <c r="BT1965" i="1"/>
  <c r="BU1965" i="1"/>
  <c r="BV1965" i="1"/>
  <c r="BW1965" i="1"/>
  <c r="CN1965" i="1"/>
  <c r="CO1965" i="1"/>
  <c r="CP1965" i="1"/>
  <c r="CQ1965" i="1"/>
  <c r="CR1965" i="1"/>
  <c r="CS1965" i="1"/>
  <c r="CT1965" i="1"/>
  <c r="CU1965" i="1"/>
  <c r="CV1965" i="1"/>
  <c r="CW1965" i="1"/>
  <c r="CX1965" i="1"/>
  <c r="CY1965" i="1"/>
  <c r="CZ1965" i="1"/>
  <c r="DA1965" i="1"/>
  <c r="DB1965" i="1"/>
  <c r="DC1965" i="1"/>
  <c r="DD1965" i="1"/>
  <c r="DE1965" i="1"/>
  <c r="DF1965" i="1"/>
  <c r="DG1965" i="1"/>
  <c r="DH1965" i="1"/>
  <c r="DI1965" i="1"/>
  <c r="DJ1965" i="1"/>
  <c r="DK1965" i="1"/>
  <c r="DL1965" i="1"/>
  <c r="DM1965" i="1"/>
  <c r="DN1965" i="1"/>
  <c r="DO1965" i="1"/>
  <c r="DP1965" i="1"/>
  <c r="DQ1965" i="1"/>
  <c r="DR1965" i="1"/>
  <c r="DS1965" i="1"/>
  <c r="DT1965" i="1"/>
  <c r="DU1965" i="1"/>
  <c r="DV1965" i="1"/>
  <c r="DW1965" i="1"/>
  <c r="DX1965" i="1"/>
  <c r="DY1965" i="1"/>
  <c r="DZ1965" i="1"/>
  <c r="EA1965" i="1"/>
  <c r="EB1965" i="1"/>
  <c r="EC1965" i="1"/>
  <c r="ED1965" i="1"/>
  <c r="EE1965" i="1"/>
  <c r="EF1965" i="1"/>
  <c r="EG1965" i="1"/>
  <c r="EH1965" i="1"/>
  <c r="EI1965" i="1"/>
  <c r="EJ1965" i="1"/>
  <c r="EK1965" i="1"/>
  <c r="EL1965" i="1"/>
  <c r="EM1965" i="1"/>
  <c r="EN1965" i="1"/>
  <c r="EO1965" i="1"/>
  <c r="EP1965" i="1"/>
  <c r="EQ1965" i="1"/>
  <c r="ER1965" i="1"/>
  <c r="ES1965" i="1"/>
  <c r="ET1965" i="1"/>
  <c r="EU1965" i="1"/>
  <c r="EV1965" i="1"/>
  <c r="EW1965" i="1"/>
  <c r="EX1965" i="1"/>
  <c r="EY1965" i="1"/>
  <c r="EZ1965" i="1"/>
  <c r="FA1965" i="1"/>
  <c r="FB1965" i="1"/>
  <c r="FC1965" i="1"/>
  <c r="FD1965" i="1"/>
  <c r="FE1965" i="1"/>
  <c r="FF1965" i="1"/>
  <c r="FG1965" i="1"/>
  <c r="FH1965" i="1"/>
  <c r="FI1965" i="1"/>
  <c r="FJ1965" i="1"/>
  <c r="FK1965" i="1"/>
  <c r="FL1965" i="1"/>
  <c r="FM1965" i="1"/>
  <c r="FN1965" i="1"/>
  <c r="FO1965" i="1"/>
  <c r="FP1965" i="1"/>
  <c r="FQ1965" i="1"/>
  <c r="FR1965" i="1"/>
  <c r="FS1965" i="1"/>
  <c r="FT1965" i="1"/>
  <c r="FU1965" i="1"/>
  <c r="FV1965" i="1"/>
  <c r="FW1965" i="1"/>
  <c r="FX1965" i="1"/>
  <c r="FY1965" i="1"/>
  <c r="FZ1965" i="1"/>
  <c r="GA1965" i="1"/>
  <c r="GB1965" i="1"/>
  <c r="GC1965" i="1"/>
  <c r="GD1965" i="1"/>
  <c r="GE1965" i="1"/>
  <c r="GF1965" i="1"/>
  <c r="GG1965" i="1"/>
  <c r="GH1965" i="1"/>
  <c r="GI1965" i="1"/>
  <c r="GJ1965" i="1"/>
  <c r="GK1965" i="1"/>
  <c r="GL1965" i="1"/>
  <c r="GM1965" i="1"/>
  <c r="GN1965" i="1"/>
  <c r="GO1965" i="1"/>
  <c r="GP1965" i="1"/>
  <c r="GQ1965" i="1"/>
  <c r="GR1965" i="1"/>
  <c r="GS1965" i="1"/>
  <c r="GT1965" i="1"/>
  <c r="GU1965" i="1"/>
  <c r="GV1965" i="1"/>
  <c r="GW1965" i="1"/>
  <c r="GX1965" i="1"/>
  <c r="C1967" i="1"/>
  <c r="D1967" i="1"/>
  <c r="I1967" i="1"/>
  <c r="K1967" i="1"/>
  <c r="AC1967" i="1"/>
  <c r="CQ1967" i="1" s="1"/>
  <c r="P1967" i="1" s="1"/>
  <c r="AE1967" i="1"/>
  <c r="U2219" i="7" s="1"/>
  <c r="AF1967" i="1"/>
  <c r="AG1967" i="1"/>
  <c r="CU1967" i="1" s="1"/>
  <c r="T1967" i="1" s="1"/>
  <c r="AH1967" i="1"/>
  <c r="CV1967" i="1" s="1"/>
  <c r="U1967" i="1" s="1"/>
  <c r="K2224" i="7" s="1"/>
  <c r="AI1967" i="1"/>
  <c r="CW1967" i="1" s="1"/>
  <c r="AJ1967" i="1"/>
  <c r="CX1967" i="1"/>
  <c r="GL1967" i="1"/>
  <c r="GN1967" i="1"/>
  <c r="GO1967" i="1"/>
  <c r="GV1967" i="1"/>
  <c r="HC1967" i="1" s="1"/>
  <c r="GX1967" i="1" s="1"/>
  <c r="C1968" i="1"/>
  <c r="D1968" i="1"/>
  <c r="I1968" i="1"/>
  <c r="K1968" i="1"/>
  <c r="AC1968" i="1"/>
  <c r="CQ1968" i="1" s="1"/>
  <c r="P1968" i="1" s="1"/>
  <c r="J2231" i="7" s="1"/>
  <c r="AE1968" i="1"/>
  <c r="AF1968" i="1"/>
  <c r="AG1968" i="1"/>
  <c r="CU1968" i="1" s="1"/>
  <c r="T1968" i="1" s="1"/>
  <c r="AH1968" i="1"/>
  <c r="CV1968" i="1" s="1"/>
  <c r="U1968" i="1" s="1"/>
  <c r="K2235" i="7" s="1"/>
  <c r="AI1968" i="1"/>
  <c r="CW1968" i="1" s="1"/>
  <c r="V1968" i="1" s="1"/>
  <c r="AJ1968" i="1"/>
  <c r="CX1968" i="1" s="1"/>
  <c r="W1968" i="1" s="1"/>
  <c r="GL1968" i="1"/>
  <c r="GN1968" i="1"/>
  <c r="GO1968" i="1"/>
  <c r="GV1968" i="1"/>
  <c r="HC1968" i="1" s="1"/>
  <c r="C1969" i="1"/>
  <c r="D1969" i="1"/>
  <c r="I1969" i="1"/>
  <c r="K1969" i="1"/>
  <c r="T1969" i="1"/>
  <c r="AC1969" i="1"/>
  <c r="AE1969" i="1"/>
  <c r="AF1969" i="1"/>
  <c r="AG1969" i="1"/>
  <c r="AH1969" i="1"/>
  <c r="AI1969" i="1"/>
  <c r="CW1969" i="1" s="1"/>
  <c r="AJ1969" i="1"/>
  <c r="CX1969" i="1" s="1"/>
  <c r="CQ1969" i="1"/>
  <c r="P1969" i="1" s="1"/>
  <c r="CU1969" i="1"/>
  <c r="CV1969" i="1"/>
  <c r="U1969" i="1" s="1"/>
  <c r="K2245" i="7" s="1"/>
  <c r="GL1969" i="1"/>
  <c r="GN1969" i="1"/>
  <c r="GO1969" i="1"/>
  <c r="GV1969" i="1"/>
  <c r="HC1969" i="1" s="1"/>
  <c r="AC1970" i="1"/>
  <c r="AE1970" i="1"/>
  <c r="AF1970" i="1"/>
  <c r="AG1970" i="1"/>
  <c r="CU1970" i="1" s="1"/>
  <c r="T1970" i="1" s="1"/>
  <c r="AH1970" i="1"/>
  <c r="CV1970" i="1" s="1"/>
  <c r="U1970" i="1" s="1"/>
  <c r="AI1970" i="1"/>
  <c r="CW1970" i="1" s="1"/>
  <c r="V1970" i="1" s="1"/>
  <c r="AJ1970" i="1"/>
  <c r="CX1970" i="1" s="1"/>
  <c r="W1970" i="1" s="1"/>
  <c r="GL1970" i="1"/>
  <c r="GN1970" i="1"/>
  <c r="GO1970" i="1"/>
  <c r="GV1970" i="1"/>
  <c r="HC1970" i="1" s="1"/>
  <c r="GX1970" i="1" s="1"/>
  <c r="I1971" i="1"/>
  <c r="K1971" i="1"/>
  <c r="AC1971" i="1"/>
  <c r="AE1971" i="1"/>
  <c r="AF1971" i="1"/>
  <c r="AG1971" i="1"/>
  <c r="CU1971" i="1" s="1"/>
  <c r="AH1971" i="1"/>
  <c r="CV1971" i="1" s="1"/>
  <c r="U1971" i="1" s="1"/>
  <c r="AI1971" i="1"/>
  <c r="CW1971" i="1" s="1"/>
  <c r="V1971" i="1" s="1"/>
  <c r="AJ1971" i="1"/>
  <c r="CX1971" i="1" s="1"/>
  <c r="CR1971" i="1"/>
  <c r="Q1971" i="1" s="1"/>
  <c r="CS1971" i="1"/>
  <c r="CT1971" i="1"/>
  <c r="S1971" i="1" s="1"/>
  <c r="GL1971" i="1"/>
  <c r="GN1971" i="1"/>
  <c r="GO1971" i="1"/>
  <c r="GV1971" i="1"/>
  <c r="HC1971" i="1"/>
  <c r="GX1971" i="1" s="1"/>
  <c r="C1972" i="1"/>
  <c r="D1972" i="1"/>
  <c r="I1972" i="1"/>
  <c r="K1972" i="1"/>
  <c r="AC1972" i="1"/>
  <c r="CQ1972" i="1" s="1"/>
  <c r="AE1972" i="1"/>
  <c r="AF1972" i="1"/>
  <c r="AG1972" i="1"/>
  <c r="CU1972" i="1" s="1"/>
  <c r="AH1972" i="1"/>
  <c r="AI1972" i="1"/>
  <c r="CW1972" i="1" s="1"/>
  <c r="AJ1972" i="1"/>
  <c r="CX1972" i="1" s="1"/>
  <c r="CS1972" i="1"/>
  <c r="CT1972" i="1"/>
  <c r="CV1972" i="1"/>
  <c r="GL1972" i="1"/>
  <c r="GN1972" i="1"/>
  <c r="GO1972" i="1"/>
  <c r="GV1972" i="1"/>
  <c r="HC1972" i="1" s="1"/>
  <c r="C1973" i="1"/>
  <c r="D1973" i="1"/>
  <c r="I1973" i="1"/>
  <c r="K1973" i="1"/>
  <c r="S1973" i="1"/>
  <c r="J2264" i="7" s="1"/>
  <c r="AC1973" i="1"/>
  <c r="CQ1973" i="1" s="1"/>
  <c r="P1973" i="1" s="1"/>
  <c r="AE1973" i="1"/>
  <c r="CR1973" i="1" s="1"/>
  <c r="Q1973" i="1" s="1"/>
  <c r="J2265" i="7" s="1"/>
  <c r="AF1973" i="1"/>
  <c r="AG1973" i="1"/>
  <c r="CU1973" i="1" s="1"/>
  <c r="T1973" i="1" s="1"/>
  <c r="AH1973" i="1"/>
  <c r="AI1973" i="1"/>
  <c r="AJ1973" i="1"/>
  <c r="CT1973" i="1"/>
  <c r="CV1973" i="1"/>
  <c r="U1973" i="1" s="1"/>
  <c r="K2270" i="7" s="1"/>
  <c r="CW1973" i="1"/>
  <c r="V1973" i="1" s="1"/>
  <c r="CX1973" i="1"/>
  <c r="W1973" i="1" s="1"/>
  <c r="GL1973" i="1"/>
  <c r="GN1973" i="1"/>
  <c r="GO1973" i="1"/>
  <c r="GV1973" i="1"/>
  <c r="HC1973" i="1" s="1"/>
  <c r="GX1973" i="1" s="1"/>
  <c r="C1974" i="1"/>
  <c r="D1974" i="1"/>
  <c r="I1974" i="1"/>
  <c r="K1974" i="1"/>
  <c r="V1974" i="1"/>
  <c r="AC1974" i="1"/>
  <c r="CQ1974" i="1" s="1"/>
  <c r="P1974" i="1" s="1"/>
  <c r="AE1974" i="1"/>
  <c r="AF1974" i="1"/>
  <c r="AG1974" i="1"/>
  <c r="CU1974" i="1" s="1"/>
  <c r="T1974" i="1" s="1"/>
  <c r="AH1974" i="1"/>
  <c r="AI1974" i="1"/>
  <c r="AJ1974" i="1"/>
  <c r="CV1974" i="1"/>
  <c r="U1974" i="1" s="1"/>
  <c r="K2277" i="7" s="1"/>
  <c r="CW1974" i="1"/>
  <c r="CX1974" i="1"/>
  <c r="W1974" i="1" s="1"/>
  <c r="GL1974" i="1"/>
  <c r="GN1974" i="1"/>
  <c r="GO1974" i="1"/>
  <c r="GV1974" i="1"/>
  <c r="HC1974" i="1" s="1"/>
  <c r="GX1974" i="1" s="1"/>
  <c r="B1976" i="1"/>
  <c r="B1965" i="1" s="1"/>
  <c r="C1976" i="1"/>
  <c r="C1965" i="1" s="1"/>
  <c r="D1976" i="1"/>
  <c r="D1965" i="1" s="1"/>
  <c r="F1976" i="1"/>
  <c r="F1965" i="1" s="1"/>
  <c r="G1976" i="1"/>
  <c r="BX1976" i="1"/>
  <c r="BX1965" i="1" s="1"/>
  <c r="BY1976" i="1"/>
  <c r="AP1976" i="1" s="1"/>
  <c r="CK1976" i="1"/>
  <c r="CK1965" i="1" s="1"/>
  <c r="CL1976" i="1"/>
  <c r="CL1965" i="1" s="1"/>
  <c r="CM1976" i="1"/>
  <c r="D2006" i="1"/>
  <c r="E2008" i="1"/>
  <c r="F2008" i="1"/>
  <c r="Z2008" i="1"/>
  <c r="AA2008" i="1"/>
  <c r="AM2008" i="1"/>
  <c r="AN2008" i="1"/>
  <c r="BE2008" i="1"/>
  <c r="BF2008" i="1"/>
  <c r="BG2008" i="1"/>
  <c r="BH2008" i="1"/>
  <c r="BI2008" i="1"/>
  <c r="BJ2008" i="1"/>
  <c r="BK2008" i="1"/>
  <c r="BL2008" i="1"/>
  <c r="BM2008" i="1"/>
  <c r="BN2008" i="1"/>
  <c r="BO2008" i="1"/>
  <c r="BP2008" i="1"/>
  <c r="BQ2008" i="1"/>
  <c r="BR2008" i="1"/>
  <c r="BS2008" i="1"/>
  <c r="BT2008" i="1"/>
  <c r="BU2008" i="1"/>
  <c r="BV2008" i="1"/>
  <c r="BW2008" i="1"/>
  <c r="CN2008" i="1"/>
  <c r="CO2008" i="1"/>
  <c r="CP2008" i="1"/>
  <c r="CQ2008" i="1"/>
  <c r="CR2008" i="1"/>
  <c r="CS2008" i="1"/>
  <c r="CT2008" i="1"/>
  <c r="CU2008" i="1"/>
  <c r="CV2008" i="1"/>
  <c r="CW2008" i="1"/>
  <c r="CX2008" i="1"/>
  <c r="CY2008" i="1"/>
  <c r="CZ2008" i="1"/>
  <c r="DA2008" i="1"/>
  <c r="DB2008" i="1"/>
  <c r="DC2008" i="1"/>
  <c r="DD2008" i="1"/>
  <c r="DE2008" i="1"/>
  <c r="DF2008" i="1"/>
  <c r="DG2008" i="1"/>
  <c r="DH2008" i="1"/>
  <c r="DI2008" i="1"/>
  <c r="DJ2008" i="1"/>
  <c r="DK2008" i="1"/>
  <c r="DL2008" i="1"/>
  <c r="DM2008" i="1"/>
  <c r="DN2008" i="1"/>
  <c r="DO2008" i="1"/>
  <c r="DP2008" i="1"/>
  <c r="DQ2008" i="1"/>
  <c r="DR2008" i="1"/>
  <c r="DS2008" i="1"/>
  <c r="DT2008" i="1"/>
  <c r="DU2008" i="1"/>
  <c r="DV2008" i="1"/>
  <c r="DW2008" i="1"/>
  <c r="DX2008" i="1"/>
  <c r="DY2008" i="1"/>
  <c r="DZ2008" i="1"/>
  <c r="EA2008" i="1"/>
  <c r="EB2008" i="1"/>
  <c r="EC2008" i="1"/>
  <c r="ED2008" i="1"/>
  <c r="EE2008" i="1"/>
  <c r="EF2008" i="1"/>
  <c r="EG2008" i="1"/>
  <c r="EH2008" i="1"/>
  <c r="EI2008" i="1"/>
  <c r="EJ2008" i="1"/>
  <c r="EK2008" i="1"/>
  <c r="EL2008" i="1"/>
  <c r="EM2008" i="1"/>
  <c r="EN2008" i="1"/>
  <c r="EO2008" i="1"/>
  <c r="EP2008" i="1"/>
  <c r="EQ2008" i="1"/>
  <c r="ER2008" i="1"/>
  <c r="ES2008" i="1"/>
  <c r="ET2008" i="1"/>
  <c r="EU2008" i="1"/>
  <c r="EV2008" i="1"/>
  <c r="EW2008" i="1"/>
  <c r="EX2008" i="1"/>
  <c r="EY2008" i="1"/>
  <c r="EZ2008" i="1"/>
  <c r="FA2008" i="1"/>
  <c r="FB2008" i="1"/>
  <c r="FC2008" i="1"/>
  <c r="FD2008" i="1"/>
  <c r="FE2008" i="1"/>
  <c r="FF2008" i="1"/>
  <c r="FG2008" i="1"/>
  <c r="FH2008" i="1"/>
  <c r="FI2008" i="1"/>
  <c r="FJ2008" i="1"/>
  <c r="FK2008" i="1"/>
  <c r="FL2008" i="1"/>
  <c r="FM2008" i="1"/>
  <c r="FN2008" i="1"/>
  <c r="FO2008" i="1"/>
  <c r="FP2008" i="1"/>
  <c r="FQ2008" i="1"/>
  <c r="FR2008" i="1"/>
  <c r="FS2008" i="1"/>
  <c r="FT2008" i="1"/>
  <c r="FU2008" i="1"/>
  <c r="FV2008" i="1"/>
  <c r="FW2008" i="1"/>
  <c r="FX2008" i="1"/>
  <c r="FY2008" i="1"/>
  <c r="FZ2008" i="1"/>
  <c r="GA2008" i="1"/>
  <c r="GB2008" i="1"/>
  <c r="GC2008" i="1"/>
  <c r="GD2008" i="1"/>
  <c r="GE2008" i="1"/>
  <c r="GF2008" i="1"/>
  <c r="GG2008" i="1"/>
  <c r="GH2008" i="1"/>
  <c r="GI2008" i="1"/>
  <c r="GJ2008" i="1"/>
  <c r="GK2008" i="1"/>
  <c r="GL2008" i="1"/>
  <c r="GM2008" i="1"/>
  <c r="GN2008" i="1"/>
  <c r="GO2008" i="1"/>
  <c r="GP2008" i="1"/>
  <c r="GQ2008" i="1"/>
  <c r="GR2008" i="1"/>
  <c r="GS2008" i="1"/>
  <c r="GT2008" i="1"/>
  <c r="GU2008" i="1"/>
  <c r="GV2008" i="1"/>
  <c r="GW2008" i="1"/>
  <c r="GX2008" i="1"/>
  <c r="C2010" i="1"/>
  <c r="D2010" i="1"/>
  <c r="I2010" i="1"/>
  <c r="K2010" i="1"/>
  <c r="AC2010" i="1"/>
  <c r="AE2010" i="1"/>
  <c r="AF2010" i="1"/>
  <c r="AG2010" i="1"/>
  <c r="AH2010" i="1"/>
  <c r="AI2010" i="1"/>
  <c r="CW2010" i="1" s="1"/>
  <c r="V2010" i="1" s="1"/>
  <c r="AJ2010" i="1"/>
  <c r="CX2010" i="1" s="1"/>
  <c r="CQ2010" i="1"/>
  <c r="CU2010" i="1"/>
  <c r="CV2010" i="1"/>
  <c r="GL2010" i="1"/>
  <c r="BZ2019" i="1" s="1"/>
  <c r="AQ2019" i="1" s="1"/>
  <c r="GN2010" i="1"/>
  <c r="GO2010" i="1"/>
  <c r="GV2010" i="1"/>
  <c r="HC2010" i="1" s="1"/>
  <c r="GX2010" i="1" s="1"/>
  <c r="C2011" i="1"/>
  <c r="D2011" i="1"/>
  <c r="I2011" i="1"/>
  <c r="K2011" i="1"/>
  <c r="AC2011" i="1"/>
  <c r="CQ2011" i="1" s="1"/>
  <c r="AE2011" i="1"/>
  <c r="AF2011" i="1"/>
  <c r="AG2011" i="1"/>
  <c r="CU2011" i="1" s="1"/>
  <c r="AH2011" i="1"/>
  <c r="CV2011" i="1" s="1"/>
  <c r="AI2011" i="1"/>
  <c r="CW2011" i="1" s="1"/>
  <c r="V2011" i="1" s="1"/>
  <c r="AJ2011" i="1"/>
  <c r="CX2011" i="1" s="1"/>
  <c r="GL2011" i="1"/>
  <c r="GN2011" i="1"/>
  <c r="GO2011" i="1"/>
  <c r="GV2011" i="1"/>
  <c r="HC2011" i="1"/>
  <c r="GX2011" i="1" s="1"/>
  <c r="C2012" i="1"/>
  <c r="D2012" i="1"/>
  <c r="I2012" i="1"/>
  <c r="K2012" i="1"/>
  <c r="AC2012" i="1"/>
  <c r="AE2012" i="1"/>
  <c r="AF2012" i="1"/>
  <c r="AG2012" i="1"/>
  <c r="AH2012" i="1"/>
  <c r="CV2012" i="1" s="1"/>
  <c r="U2012" i="1" s="1"/>
  <c r="K2310" i="7" s="1"/>
  <c r="AI2012" i="1"/>
  <c r="CW2012" i="1" s="1"/>
  <c r="V2012" i="1" s="1"/>
  <c r="AJ2012" i="1"/>
  <c r="CX2012" i="1" s="1"/>
  <c r="CQ2012" i="1"/>
  <c r="P2012" i="1" s="1"/>
  <c r="CS2012" i="1"/>
  <c r="CU2012" i="1"/>
  <c r="T2012" i="1" s="1"/>
  <c r="GL2012" i="1"/>
  <c r="GN2012" i="1"/>
  <c r="GO2012" i="1"/>
  <c r="GV2012" i="1"/>
  <c r="HC2012" i="1"/>
  <c r="AC2013" i="1"/>
  <c r="AE2013" i="1"/>
  <c r="AF2013" i="1"/>
  <c r="AG2013" i="1"/>
  <c r="CU2013" i="1" s="1"/>
  <c r="T2013" i="1" s="1"/>
  <c r="AH2013" i="1"/>
  <c r="AI2013" i="1"/>
  <c r="CW2013" i="1" s="1"/>
  <c r="V2013" i="1" s="1"/>
  <c r="AJ2013" i="1"/>
  <c r="CX2013" i="1" s="1"/>
  <c r="W2013" i="1" s="1"/>
  <c r="CV2013" i="1"/>
  <c r="U2013" i="1" s="1"/>
  <c r="GL2013" i="1"/>
  <c r="GN2013" i="1"/>
  <c r="GO2013" i="1"/>
  <c r="GV2013" i="1"/>
  <c r="HC2013" i="1"/>
  <c r="GX2013" i="1" s="1"/>
  <c r="I2014" i="1"/>
  <c r="K2014" i="1"/>
  <c r="AC2014" i="1"/>
  <c r="AD2014" i="1"/>
  <c r="AE2014" i="1"/>
  <c r="AF2014" i="1"/>
  <c r="AG2014" i="1"/>
  <c r="CU2014" i="1" s="1"/>
  <c r="AH2014" i="1"/>
  <c r="CV2014" i="1" s="1"/>
  <c r="U2014" i="1" s="1"/>
  <c r="AI2014" i="1"/>
  <c r="CW2014" i="1" s="1"/>
  <c r="V2014" i="1" s="1"/>
  <c r="AJ2014" i="1"/>
  <c r="CX2014" i="1" s="1"/>
  <c r="W2014" i="1" s="1"/>
  <c r="CR2014" i="1"/>
  <c r="Q2014" i="1" s="1"/>
  <c r="CT2014" i="1"/>
  <c r="S2014" i="1" s="1"/>
  <c r="CZ2014" i="1" s="1"/>
  <c r="Y2014" i="1" s="1"/>
  <c r="T2314" i="7" s="1"/>
  <c r="GL2014" i="1"/>
  <c r="GN2014" i="1"/>
  <c r="GO2014" i="1"/>
  <c r="GV2014" i="1"/>
  <c r="HC2014" i="1" s="1"/>
  <c r="C2015" i="1"/>
  <c r="D2015" i="1"/>
  <c r="I2015" i="1"/>
  <c r="K2015" i="1"/>
  <c r="S2015" i="1"/>
  <c r="T2015" i="1"/>
  <c r="AC2015" i="1"/>
  <c r="AE2015" i="1"/>
  <c r="AF2015" i="1"/>
  <c r="AG2015" i="1"/>
  <c r="AH2015" i="1"/>
  <c r="CV2015" i="1" s="1"/>
  <c r="U2015" i="1" s="1"/>
  <c r="K2325" i="7" s="1"/>
  <c r="AI2015" i="1"/>
  <c r="CW2015" i="1" s="1"/>
  <c r="AJ2015" i="1"/>
  <c r="CX2015" i="1" s="1"/>
  <c r="W2015" i="1" s="1"/>
  <c r="CQ2015" i="1"/>
  <c r="P2015" i="1" s="1"/>
  <c r="CT2015" i="1"/>
  <c r="CU2015" i="1"/>
  <c r="GL2015" i="1"/>
  <c r="GN2015" i="1"/>
  <c r="GO2015" i="1"/>
  <c r="GV2015" i="1"/>
  <c r="HC2015" i="1" s="1"/>
  <c r="C2016" i="1"/>
  <c r="D2016" i="1"/>
  <c r="I2016" i="1"/>
  <c r="K2016" i="1"/>
  <c r="AC2016" i="1"/>
  <c r="CQ2016" i="1" s="1"/>
  <c r="P2016" i="1" s="1"/>
  <c r="AE2016" i="1"/>
  <c r="AF2016" i="1"/>
  <c r="AG2016" i="1"/>
  <c r="CU2016" i="1" s="1"/>
  <c r="T2016" i="1" s="1"/>
  <c r="AH2016" i="1"/>
  <c r="CV2016" i="1" s="1"/>
  <c r="AI2016" i="1"/>
  <c r="CW2016" i="1" s="1"/>
  <c r="V2016" i="1" s="1"/>
  <c r="AJ2016" i="1"/>
  <c r="CX2016" i="1" s="1"/>
  <c r="W2016" i="1" s="1"/>
  <c r="CR2016" i="1"/>
  <c r="Q2016" i="1" s="1"/>
  <c r="J2330" i="7" s="1"/>
  <c r="GL2016" i="1"/>
  <c r="GN2016" i="1"/>
  <c r="GO2016" i="1"/>
  <c r="GV2016" i="1"/>
  <c r="HC2016" i="1" s="1"/>
  <c r="GX2016" i="1" s="1"/>
  <c r="C2017" i="1"/>
  <c r="D2017" i="1"/>
  <c r="I2017" i="1"/>
  <c r="K2017" i="1"/>
  <c r="AC2017" i="1"/>
  <c r="AB2017" i="1" s="1"/>
  <c r="AD2017" i="1"/>
  <c r="AE2017" i="1"/>
  <c r="AF2017" i="1"/>
  <c r="AG2017" i="1"/>
  <c r="AH2017" i="1"/>
  <c r="CV2017" i="1" s="1"/>
  <c r="U2017" i="1" s="1"/>
  <c r="K2342" i="7" s="1"/>
  <c r="AI2017" i="1"/>
  <c r="CW2017" i="1" s="1"/>
  <c r="V2017" i="1" s="1"/>
  <c r="AJ2017" i="1"/>
  <c r="CR2017" i="1"/>
  <c r="Q2017" i="1" s="1"/>
  <c r="CT2017" i="1"/>
  <c r="S2017" i="1" s="1"/>
  <c r="J2339" i="7" s="1"/>
  <c r="CU2017" i="1"/>
  <c r="CX2017" i="1"/>
  <c r="W2017" i="1" s="1"/>
  <c r="GL2017" i="1"/>
  <c r="GN2017" i="1"/>
  <c r="GO2017" i="1"/>
  <c r="GV2017" i="1"/>
  <c r="HC2017" i="1" s="1"/>
  <c r="B2019" i="1"/>
  <c r="B2008" i="1" s="1"/>
  <c r="C2019" i="1"/>
  <c r="C2008" i="1" s="1"/>
  <c r="D2019" i="1"/>
  <c r="D2008" i="1" s="1"/>
  <c r="F2019" i="1"/>
  <c r="G2019" i="1"/>
  <c r="BB2019" i="1"/>
  <c r="F2032" i="1" s="1"/>
  <c r="BC2019" i="1"/>
  <c r="BC2008" i="1" s="1"/>
  <c r="BX2019" i="1"/>
  <c r="BX2008" i="1" s="1"/>
  <c r="BY2019" i="1"/>
  <c r="AP2019" i="1" s="1"/>
  <c r="CK2019" i="1"/>
  <c r="CK2008" i="1" s="1"/>
  <c r="CL2019" i="1"/>
  <c r="CL2008" i="1" s="1"/>
  <c r="CM2019" i="1"/>
  <c r="CM2008" i="1" s="1"/>
  <c r="F2035" i="1"/>
  <c r="D2049" i="1"/>
  <c r="D2051" i="1"/>
  <c r="E2051" i="1"/>
  <c r="Z2051" i="1"/>
  <c r="AA2051" i="1"/>
  <c r="AM2051" i="1"/>
  <c r="AN2051" i="1"/>
  <c r="BE2051" i="1"/>
  <c r="BF2051" i="1"/>
  <c r="BG2051" i="1"/>
  <c r="BH2051" i="1"/>
  <c r="BI2051" i="1"/>
  <c r="BJ2051" i="1"/>
  <c r="BK2051" i="1"/>
  <c r="BL2051" i="1"/>
  <c r="BM2051" i="1"/>
  <c r="BN2051" i="1"/>
  <c r="BO2051" i="1"/>
  <c r="BP2051" i="1"/>
  <c r="BQ2051" i="1"/>
  <c r="BR2051" i="1"/>
  <c r="BS2051" i="1"/>
  <c r="BT2051" i="1"/>
  <c r="BU2051" i="1"/>
  <c r="BV2051" i="1"/>
  <c r="BW2051" i="1"/>
  <c r="CN2051" i="1"/>
  <c r="CO2051" i="1"/>
  <c r="CP2051" i="1"/>
  <c r="CQ2051" i="1"/>
  <c r="CR2051" i="1"/>
  <c r="CS2051" i="1"/>
  <c r="CT2051" i="1"/>
  <c r="CU2051" i="1"/>
  <c r="CV2051" i="1"/>
  <c r="CW2051" i="1"/>
  <c r="CX2051" i="1"/>
  <c r="CY2051" i="1"/>
  <c r="CZ2051" i="1"/>
  <c r="DA2051" i="1"/>
  <c r="DB2051" i="1"/>
  <c r="DC2051" i="1"/>
  <c r="DD2051" i="1"/>
  <c r="DE2051" i="1"/>
  <c r="DF2051" i="1"/>
  <c r="DG2051" i="1"/>
  <c r="DH2051" i="1"/>
  <c r="DI2051" i="1"/>
  <c r="DJ2051" i="1"/>
  <c r="DK2051" i="1"/>
  <c r="DL2051" i="1"/>
  <c r="DM2051" i="1"/>
  <c r="DN2051" i="1"/>
  <c r="DO2051" i="1"/>
  <c r="DP2051" i="1"/>
  <c r="DQ2051" i="1"/>
  <c r="DR2051" i="1"/>
  <c r="DS2051" i="1"/>
  <c r="DT2051" i="1"/>
  <c r="DU2051" i="1"/>
  <c r="DV2051" i="1"/>
  <c r="DW2051" i="1"/>
  <c r="DX2051" i="1"/>
  <c r="DY2051" i="1"/>
  <c r="DZ2051" i="1"/>
  <c r="EA2051" i="1"/>
  <c r="EB2051" i="1"/>
  <c r="EC2051" i="1"/>
  <c r="ED2051" i="1"/>
  <c r="EE2051" i="1"/>
  <c r="EF2051" i="1"/>
  <c r="EG2051" i="1"/>
  <c r="EH2051" i="1"/>
  <c r="EI2051" i="1"/>
  <c r="EJ2051" i="1"/>
  <c r="EK2051" i="1"/>
  <c r="EL2051" i="1"/>
  <c r="EM2051" i="1"/>
  <c r="EN2051" i="1"/>
  <c r="EO2051" i="1"/>
  <c r="EP2051" i="1"/>
  <c r="EQ2051" i="1"/>
  <c r="ER2051" i="1"/>
  <c r="ES2051" i="1"/>
  <c r="ET2051" i="1"/>
  <c r="EU2051" i="1"/>
  <c r="EV2051" i="1"/>
  <c r="EW2051" i="1"/>
  <c r="EX2051" i="1"/>
  <c r="EY2051" i="1"/>
  <c r="EZ2051" i="1"/>
  <c r="FA2051" i="1"/>
  <c r="FB2051" i="1"/>
  <c r="FC2051" i="1"/>
  <c r="FD2051" i="1"/>
  <c r="FE2051" i="1"/>
  <c r="FF2051" i="1"/>
  <c r="FG2051" i="1"/>
  <c r="FH2051" i="1"/>
  <c r="FI2051" i="1"/>
  <c r="FJ2051" i="1"/>
  <c r="FK2051" i="1"/>
  <c r="FL2051" i="1"/>
  <c r="FM2051" i="1"/>
  <c r="FN2051" i="1"/>
  <c r="FO2051" i="1"/>
  <c r="FP2051" i="1"/>
  <c r="FQ2051" i="1"/>
  <c r="FR2051" i="1"/>
  <c r="FS2051" i="1"/>
  <c r="FT2051" i="1"/>
  <c r="FU2051" i="1"/>
  <c r="FV2051" i="1"/>
  <c r="FW2051" i="1"/>
  <c r="FX2051" i="1"/>
  <c r="FY2051" i="1"/>
  <c r="FZ2051" i="1"/>
  <c r="GA2051" i="1"/>
  <c r="GB2051" i="1"/>
  <c r="GC2051" i="1"/>
  <c r="GD2051" i="1"/>
  <c r="GE2051" i="1"/>
  <c r="GF2051" i="1"/>
  <c r="GG2051" i="1"/>
  <c r="GH2051" i="1"/>
  <c r="GI2051" i="1"/>
  <c r="GJ2051" i="1"/>
  <c r="GK2051" i="1"/>
  <c r="GL2051" i="1"/>
  <c r="GM2051" i="1"/>
  <c r="GN2051" i="1"/>
  <c r="GO2051" i="1"/>
  <c r="GP2051" i="1"/>
  <c r="GQ2051" i="1"/>
  <c r="GR2051" i="1"/>
  <c r="GS2051" i="1"/>
  <c r="GT2051" i="1"/>
  <c r="GU2051" i="1"/>
  <c r="GV2051" i="1"/>
  <c r="GW2051" i="1"/>
  <c r="GX2051" i="1"/>
  <c r="C2053" i="1"/>
  <c r="D2053" i="1"/>
  <c r="I2053" i="1"/>
  <c r="K2053" i="1"/>
  <c r="AC2053" i="1"/>
  <c r="CQ2053" i="1" s="1"/>
  <c r="P2053" i="1" s="1"/>
  <c r="AE2053" i="1"/>
  <c r="AF2053" i="1"/>
  <c r="AG2053" i="1"/>
  <c r="CU2053" i="1" s="1"/>
  <c r="T2053" i="1" s="1"/>
  <c r="AH2053" i="1"/>
  <c r="AI2053" i="1"/>
  <c r="AJ2053" i="1"/>
  <c r="CX2053" i="1" s="1"/>
  <c r="W2053" i="1" s="1"/>
  <c r="CR2053" i="1"/>
  <c r="Q2053" i="1" s="1"/>
  <c r="CV2053" i="1"/>
  <c r="U2053" i="1" s="1"/>
  <c r="K2354" i="7" s="1"/>
  <c r="CW2053" i="1"/>
  <c r="V2053" i="1" s="1"/>
  <c r="GL2053" i="1"/>
  <c r="GN2053" i="1"/>
  <c r="GO2053" i="1"/>
  <c r="GV2053" i="1"/>
  <c r="HC2053" i="1"/>
  <c r="GX2053" i="1" s="1"/>
  <c r="C2054" i="1"/>
  <c r="D2054" i="1"/>
  <c r="I2054" i="1"/>
  <c r="K2054" i="1"/>
  <c r="AC2054" i="1"/>
  <c r="CQ2054" i="1" s="1"/>
  <c r="P2054" i="1" s="1"/>
  <c r="AE2054" i="1"/>
  <c r="AF2054" i="1"/>
  <c r="CT2054" i="1" s="1"/>
  <c r="S2054" i="1" s="1"/>
  <c r="J2358" i="7" s="1"/>
  <c r="AG2054" i="1"/>
  <c r="CU2054" i="1" s="1"/>
  <c r="AH2054" i="1"/>
  <c r="CV2054" i="1" s="1"/>
  <c r="AI2054" i="1"/>
  <c r="AJ2054" i="1"/>
  <c r="CW2054" i="1"/>
  <c r="V2054" i="1" s="1"/>
  <c r="CX2054" i="1"/>
  <c r="W2054" i="1" s="1"/>
  <c r="GL2054" i="1"/>
  <c r="BZ2062" i="1" s="1"/>
  <c r="CG2062" i="1" s="1"/>
  <c r="GN2054" i="1"/>
  <c r="GO2054" i="1"/>
  <c r="GV2054" i="1"/>
  <c r="HC2054" i="1" s="1"/>
  <c r="GX2054" i="1" s="1"/>
  <c r="C2055" i="1"/>
  <c r="D2055" i="1"/>
  <c r="I2055" i="1"/>
  <c r="K2055" i="1"/>
  <c r="AC2055" i="1"/>
  <c r="CQ2055" i="1" s="1"/>
  <c r="P2055" i="1" s="1"/>
  <c r="AE2055" i="1"/>
  <c r="AF2055" i="1"/>
  <c r="AG2055" i="1"/>
  <c r="CU2055" i="1" s="1"/>
  <c r="T2055" i="1" s="1"/>
  <c r="AH2055" i="1"/>
  <c r="CV2055" i="1" s="1"/>
  <c r="U2055" i="1" s="1"/>
  <c r="K2375" i="7" s="1"/>
  <c r="AI2055" i="1"/>
  <c r="AJ2055" i="1"/>
  <c r="CW2055" i="1"/>
  <c r="V2055" i="1" s="1"/>
  <c r="CX2055" i="1"/>
  <c r="GL2055" i="1"/>
  <c r="GN2055" i="1"/>
  <c r="GO2055" i="1"/>
  <c r="GV2055" i="1"/>
  <c r="HC2055" i="1"/>
  <c r="GX2055" i="1" s="1"/>
  <c r="AC2056" i="1"/>
  <c r="AE2056" i="1"/>
  <c r="CR2056" i="1" s="1"/>
  <c r="Q2056" i="1" s="1"/>
  <c r="AF2056" i="1"/>
  <c r="AG2056" i="1"/>
  <c r="CU2056" i="1" s="1"/>
  <c r="T2056" i="1" s="1"/>
  <c r="AH2056" i="1"/>
  <c r="AI2056" i="1"/>
  <c r="CW2056" i="1" s="1"/>
  <c r="V2056" i="1" s="1"/>
  <c r="AJ2056" i="1"/>
  <c r="CX2056" i="1" s="1"/>
  <c r="W2056" i="1" s="1"/>
  <c r="CS2056" i="1"/>
  <c r="CT2056" i="1"/>
  <c r="S2056" i="1" s="1"/>
  <c r="CV2056" i="1"/>
  <c r="U2056" i="1" s="1"/>
  <c r="GL2056" i="1"/>
  <c r="GN2056" i="1"/>
  <c r="GO2056" i="1"/>
  <c r="GV2056" i="1"/>
  <c r="HC2056" i="1"/>
  <c r="GX2056" i="1" s="1"/>
  <c r="I2057" i="1"/>
  <c r="K2057" i="1"/>
  <c r="AC2057" i="1"/>
  <c r="AE2057" i="1"/>
  <c r="AD2057" i="1" s="1"/>
  <c r="AF2057" i="1"/>
  <c r="AG2057" i="1"/>
  <c r="AH2057" i="1"/>
  <c r="CV2057" i="1" s="1"/>
  <c r="AI2057" i="1"/>
  <c r="CW2057" i="1" s="1"/>
  <c r="AJ2057" i="1"/>
  <c r="CU2057" i="1"/>
  <c r="CX2057" i="1"/>
  <c r="W2057" i="1" s="1"/>
  <c r="GL2057" i="1"/>
  <c r="GN2057" i="1"/>
  <c r="GO2057" i="1"/>
  <c r="GV2057" i="1"/>
  <c r="HC2057" i="1" s="1"/>
  <c r="C2058" i="1"/>
  <c r="D2058" i="1"/>
  <c r="I2058" i="1"/>
  <c r="K2058" i="1"/>
  <c r="AC2058" i="1"/>
  <c r="AE2058" i="1"/>
  <c r="AD2058" i="1" s="1"/>
  <c r="AF2058" i="1"/>
  <c r="AG2058" i="1"/>
  <c r="AH2058" i="1"/>
  <c r="CV2058" i="1" s="1"/>
  <c r="U2058" i="1" s="1"/>
  <c r="K2390" i="7" s="1"/>
  <c r="AI2058" i="1"/>
  <c r="CW2058" i="1" s="1"/>
  <c r="AJ2058" i="1"/>
  <c r="CX2058" i="1" s="1"/>
  <c r="W2058" i="1" s="1"/>
  <c r="CQ2058" i="1"/>
  <c r="P2058" i="1" s="1"/>
  <c r="CT2058" i="1"/>
  <c r="CU2058" i="1"/>
  <c r="T2058" i="1" s="1"/>
  <c r="GL2058" i="1"/>
  <c r="GN2058" i="1"/>
  <c r="GO2058" i="1"/>
  <c r="GV2058" i="1"/>
  <c r="HC2058" i="1" s="1"/>
  <c r="GX2058" i="1" s="1"/>
  <c r="C2059" i="1"/>
  <c r="D2059" i="1"/>
  <c r="I2059" i="1"/>
  <c r="K2059" i="1"/>
  <c r="T2059" i="1"/>
  <c r="AC2059" i="1"/>
  <c r="CQ2059" i="1" s="1"/>
  <c r="P2059" i="1" s="1"/>
  <c r="AD2059" i="1"/>
  <c r="AE2059" i="1"/>
  <c r="AF2059" i="1"/>
  <c r="AG2059" i="1"/>
  <c r="AH2059" i="1"/>
  <c r="CV2059" i="1" s="1"/>
  <c r="AI2059" i="1"/>
  <c r="CW2059" i="1" s="1"/>
  <c r="AJ2059" i="1"/>
  <c r="CR2059" i="1"/>
  <c r="Q2059" i="1" s="1"/>
  <c r="J2395" i="7" s="1"/>
  <c r="CU2059" i="1"/>
  <c r="CX2059" i="1"/>
  <c r="W2059" i="1" s="1"/>
  <c r="GL2059" i="1"/>
  <c r="GN2059" i="1"/>
  <c r="GO2059" i="1"/>
  <c r="GV2059" i="1"/>
  <c r="HC2059" i="1" s="1"/>
  <c r="GX2059" i="1" s="1"/>
  <c r="C2060" i="1"/>
  <c r="D2060" i="1"/>
  <c r="I2060" i="1"/>
  <c r="K2060" i="1"/>
  <c r="AC2060" i="1"/>
  <c r="AE2060" i="1"/>
  <c r="AF2060" i="1"/>
  <c r="AG2060" i="1"/>
  <c r="CU2060" i="1" s="1"/>
  <c r="AH2060" i="1"/>
  <c r="CV2060" i="1" s="1"/>
  <c r="U2060" i="1" s="1"/>
  <c r="K2407" i="7" s="1"/>
  <c r="AI2060" i="1"/>
  <c r="CW2060" i="1" s="1"/>
  <c r="AJ2060" i="1"/>
  <c r="CX2060" i="1" s="1"/>
  <c r="W2060" i="1" s="1"/>
  <c r="CQ2060" i="1"/>
  <c r="GL2060" i="1"/>
  <c r="GN2060" i="1"/>
  <c r="GO2060" i="1"/>
  <c r="GV2060" i="1"/>
  <c r="HC2060" i="1" s="1"/>
  <c r="GX2060" i="1"/>
  <c r="B2062" i="1"/>
  <c r="B2051" i="1" s="1"/>
  <c r="C2062" i="1"/>
  <c r="C2051" i="1" s="1"/>
  <c r="D2062" i="1"/>
  <c r="F2062" i="1"/>
  <c r="F2051" i="1" s="1"/>
  <c r="G2062" i="1"/>
  <c r="A2410" i="7" s="1"/>
  <c r="BX2062" i="1"/>
  <c r="BX2051" i="1" s="1"/>
  <c r="BY2062" i="1"/>
  <c r="BY2051" i="1" s="1"/>
  <c r="CK2062" i="1"/>
  <c r="CK2051" i="1" s="1"/>
  <c r="CL2062" i="1"/>
  <c r="CM2062" i="1"/>
  <c r="BD2062" i="1" s="1"/>
  <c r="D2092" i="1"/>
  <c r="E2094" i="1"/>
  <c r="Z2094" i="1"/>
  <c r="AA2094" i="1"/>
  <c r="AM2094" i="1"/>
  <c r="AN2094" i="1"/>
  <c r="BE2094" i="1"/>
  <c r="BF2094" i="1"/>
  <c r="BG2094" i="1"/>
  <c r="BH2094" i="1"/>
  <c r="BI2094" i="1"/>
  <c r="BJ2094" i="1"/>
  <c r="BK2094" i="1"/>
  <c r="BL2094" i="1"/>
  <c r="BM2094" i="1"/>
  <c r="BN2094" i="1"/>
  <c r="BO2094" i="1"/>
  <c r="BP2094" i="1"/>
  <c r="BQ2094" i="1"/>
  <c r="BR2094" i="1"/>
  <c r="BS2094" i="1"/>
  <c r="BT2094" i="1"/>
  <c r="BU2094" i="1"/>
  <c r="BV2094" i="1"/>
  <c r="BW2094" i="1"/>
  <c r="CN2094" i="1"/>
  <c r="CO2094" i="1"/>
  <c r="CP2094" i="1"/>
  <c r="CQ2094" i="1"/>
  <c r="CR2094" i="1"/>
  <c r="CS2094" i="1"/>
  <c r="CT2094" i="1"/>
  <c r="CU2094" i="1"/>
  <c r="CV2094" i="1"/>
  <c r="CW2094" i="1"/>
  <c r="CX2094" i="1"/>
  <c r="CY2094" i="1"/>
  <c r="CZ2094" i="1"/>
  <c r="DA2094" i="1"/>
  <c r="DB2094" i="1"/>
  <c r="DC2094" i="1"/>
  <c r="DD2094" i="1"/>
  <c r="DE2094" i="1"/>
  <c r="DF2094" i="1"/>
  <c r="DG2094" i="1"/>
  <c r="DH2094" i="1"/>
  <c r="DI2094" i="1"/>
  <c r="DJ2094" i="1"/>
  <c r="DK2094" i="1"/>
  <c r="DL2094" i="1"/>
  <c r="DM2094" i="1"/>
  <c r="DN2094" i="1"/>
  <c r="DO2094" i="1"/>
  <c r="DP2094" i="1"/>
  <c r="DQ2094" i="1"/>
  <c r="DR2094" i="1"/>
  <c r="DS2094" i="1"/>
  <c r="DT2094" i="1"/>
  <c r="DU2094" i="1"/>
  <c r="DV2094" i="1"/>
  <c r="DW2094" i="1"/>
  <c r="DX2094" i="1"/>
  <c r="DY2094" i="1"/>
  <c r="DZ2094" i="1"/>
  <c r="EA2094" i="1"/>
  <c r="EB2094" i="1"/>
  <c r="EC2094" i="1"/>
  <c r="ED2094" i="1"/>
  <c r="EE2094" i="1"/>
  <c r="EF2094" i="1"/>
  <c r="EG2094" i="1"/>
  <c r="EH2094" i="1"/>
  <c r="EI2094" i="1"/>
  <c r="EJ2094" i="1"/>
  <c r="EK2094" i="1"/>
  <c r="EL2094" i="1"/>
  <c r="EM2094" i="1"/>
  <c r="EN2094" i="1"/>
  <c r="EO2094" i="1"/>
  <c r="EP2094" i="1"/>
  <c r="EQ2094" i="1"/>
  <c r="ER2094" i="1"/>
  <c r="ES2094" i="1"/>
  <c r="ET2094" i="1"/>
  <c r="EU2094" i="1"/>
  <c r="EV2094" i="1"/>
  <c r="EW2094" i="1"/>
  <c r="EX2094" i="1"/>
  <c r="EY2094" i="1"/>
  <c r="EZ2094" i="1"/>
  <c r="FA2094" i="1"/>
  <c r="FB2094" i="1"/>
  <c r="FC2094" i="1"/>
  <c r="FD2094" i="1"/>
  <c r="FE2094" i="1"/>
  <c r="FF2094" i="1"/>
  <c r="FG2094" i="1"/>
  <c r="FH2094" i="1"/>
  <c r="FI2094" i="1"/>
  <c r="FJ2094" i="1"/>
  <c r="FK2094" i="1"/>
  <c r="FL2094" i="1"/>
  <c r="FM2094" i="1"/>
  <c r="FN2094" i="1"/>
  <c r="FO2094" i="1"/>
  <c r="FP2094" i="1"/>
  <c r="FQ2094" i="1"/>
  <c r="FR2094" i="1"/>
  <c r="FS2094" i="1"/>
  <c r="FT2094" i="1"/>
  <c r="FU2094" i="1"/>
  <c r="FV2094" i="1"/>
  <c r="FW2094" i="1"/>
  <c r="FX2094" i="1"/>
  <c r="FY2094" i="1"/>
  <c r="FZ2094" i="1"/>
  <c r="GA2094" i="1"/>
  <c r="GB2094" i="1"/>
  <c r="GC2094" i="1"/>
  <c r="GD2094" i="1"/>
  <c r="GE2094" i="1"/>
  <c r="GF2094" i="1"/>
  <c r="GG2094" i="1"/>
  <c r="GH2094" i="1"/>
  <c r="GI2094" i="1"/>
  <c r="GJ2094" i="1"/>
  <c r="GK2094" i="1"/>
  <c r="GL2094" i="1"/>
  <c r="GM2094" i="1"/>
  <c r="GN2094" i="1"/>
  <c r="GO2094" i="1"/>
  <c r="GP2094" i="1"/>
  <c r="GQ2094" i="1"/>
  <c r="GR2094" i="1"/>
  <c r="GS2094" i="1"/>
  <c r="GT2094" i="1"/>
  <c r="GU2094" i="1"/>
  <c r="GV2094" i="1"/>
  <c r="GW2094" i="1"/>
  <c r="GX2094" i="1"/>
  <c r="C2096" i="1"/>
  <c r="D2096" i="1"/>
  <c r="I2096" i="1"/>
  <c r="K2096" i="1"/>
  <c r="AC2096" i="1"/>
  <c r="AD2096" i="1"/>
  <c r="AE2096" i="1"/>
  <c r="AF2096" i="1"/>
  <c r="AG2096" i="1"/>
  <c r="CU2096" i="1" s="1"/>
  <c r="AH2096" i="1"/>
  <c r="CV2096" i="1" s="1"/>
  <c r="AI2096" i="1"/>
  <c r="CW2096" i="1" s="1"/>
  <c r="V2096" i="1" s="1"/>
  <c r="AJ2096" i="1"/>
  <c r="CX2096" i="1" s="1"/>
  <c r="W2096" i="1" s="1"/>
  <c r="CR2096" i="1"/>
  <c r="CS2096" i="1"/>
  <c r="CT2096" i="1"/>
  <c r="S2096" i="1" s="1"/>
  <c r="J2416" i="7" s="1"/>
  <c r="GL2096" i="1"/>
  <c r="GN2096" i="1"/>
  <c r="GO2096" i="1"/>
  <c r="GV2096" i="1"/>
  <c r="HC2096" i="1" s="1"/>
  <c r="C2097" i="1"/>
  <c r="D2097" i="1"/>
  <c r="I2097" i="1"/>
  <c r="K2097" i="1"/>
  <c r="AC2097" i="1"/>
  <c r="AD2097" i="1"/>
  <c r="AE2097" i="1"/>
  <c r="CS2097" i="1" s="1"/>
  <c r="AF2097" i="1"/>
  <c r="AG2097" i="1"/>
  <c r="CU2097" i="1" s="1"/>
  <c r="AH2097" i="1"/>
  <c r="CV2097" i="1" s="1"/>
  <c r="AI2097" i="1"/>
  <c r="AJ2097" i="1"/>
  <c r="CT2097" i="1"/>
  <c r="CW2097" i="1"/>
  <c r="V2097" i="1" s="1"/>
  <c r="CX2097" i="1"/>
  <c r="W2097" i="1" s="1"/>
  <c r="GL2097" i="1"/>
  <c r="GN2097" i="1"/>
  <c r="GO2097" i="1"/>
  <c r="GV2097" i="1"/>
  <c r="HC2097" i="1" s="1"/>
  <c r="C2098" i="1"/>
  <c r="D2098" i="1"/>
  <c r="I2098" i="1"/>
  <c r="K2098" i="1"/>
  <c r="AC2098" i="1"/>
  <c r="CQ2098" i="1" s="1"/>
  <c r="P2098" i="1" s="1"/>
  <c r="AE2098" i="1"/>
  <c r="AF2098" i="1"/>
  <c r="AG2098" i="1"/>
  <c r="CU2098" i="1" s="1"/>
  <c r="T2098" i="1" s="1"/>
  <c r="AH2098" i="1"/>
  <c r="CV2098" i="1" s="1"/>
  <c r="AI2098" i="1"/>
  <c r="AJ2098" i="1"/>
  <c r="CW2098" i="1"/>
  <c r="V2098" i="1" s="1"/>
  <c r="CX2098" i="1"/>
  <c r="W2098" i="1" s="1"/>
  <c r="GL2098" i="1"/>
  <c r="GN2098" i="1"/>
  <c r="GO2098" i="1"/>
  <c r="GV2098" i="1"/>
  <c r="HC2098" i="1" s="1"/>
  <c r="AC2099" i="1"/>
  <c r="AD2099" i="1"/>
  <c r="AE2099" i="1"/>
  <c r="AF2099" i="1"/>
  <c r="AG2099" i="1"/>
  <c r="AH2099" i="1"/>
  <c r="CV2099" i="1" s="1"/>
  <c r="U2099" i="1" s="1"/>
  <c r="AI2099" i="1"/>
  <c r="CW2099" i="1" s="1"/>
  <c r="V2099" i="1" s="1"/>
  <c r="AJ2099" i="1"/>
  <c r="CX2099" i="1" s="1"/>
  <c r="W2099" i="1" s="1"/>
  <c r="CQ2099" i="1"/>
  <c r="P2099" i="1" s="1"/>
  <c r="CR2099" i="1"/>
  <c r="Q2099" i="1" s="1"/>
  <c r="CS2099" i="1"/>
  <c r="CU2099" i="1"/>
  <c r="T2099" i="1" s="1"/>
  <c r="GL2099" i="1"/>
  <c r="GN2099" i="1"/>
  <c r="GO2099" i="1"/>
  <c r="GV2099" i="1"/>
  <c r="HC2099" i="1" s="1"/>
  <c r="GX2099" i="1" s="1"/>
  <c r="I2100" i="1"/>
  <c r="K2100" i="1"/>
  <c r="AC2100" i="1"/>
  <c r="CQ2100" i="1" s="1"/>
  <c r="P2100" i="1" s="1"/>
  <c r="J2444" i="7" s="1"/>
  <c r="I2446" i="7" s="1"/>
  <c r="P2446" i="7" s="1"/>
  <c r="AE2100" i="1"/>
  <c r="AF2100" i="1"/>
  <c r="AG2100" i="1"/>
  <c r="CU2100" i="1" s="1"/>
  <c r="T2100" i="1" s="1"/>
  <c r="AH2100" i="1"/>
  <c r="CV2100" i="1" s="1"/>
  <c r="U2100" i="1" s="1"/>
  <c r="AI2100" i="1"/>
  <c r="CW2100" i="1" s="1"/>
  <c r="AJ2100" i="1"/>
  <c r="CX2100" i="1" s="1"/>
  <c r="W2100" i="1" s="1"/>
  <c r="CS2100" i="1"/>
  <c r="GL2100" i="1"/>
  <c r="GN2100" i="1"/>
  <c r="GO2100" i="1"/>
  <c r="GV2100" i="1"/>
  <c r="GX2100" i="1"/>
  <c r="HC2100" i="1"/>
  <c r="C2101" i="1"/>
  <c r="D2101" i="1"/>
  <c r="I2101" i="1"/>
  <c r="K2101" i="1"/>
  <c r="AC2101" i="1"/>
  <c r="AE2101" i="1"/>
  <c r="AF2101" i="1"/>
  <c r="AG2101" i="1"/>
  <c r="CU2101" i="1" s="1"/>
  <c r="T2101" i="1" s="1"/>
  <c r="AH2101" i="1"/>
  <c r="AI2101" i="1"/>
  <c r="AJ2101" i="1"/>
  <c r="CX2101" i="1" s="1"/>
  <c r="W2101" i="1" s="1"/>
  <c r="CR2101" i="1"/>
  <c r="Q2101" i="1" s="1"/>
  <c r="J2450" i="7" s="1"/>
  <c r="CS2101" i="1"/>
  <c r="V2447" i="7" s="1"/>
  <c r="J2454" i="7" s="1"/>
  <c r="CV2101" i="1"/>
  <c r="U2101" i="1" s="1"/>
  <c r="K2455" i="7" s="1"/>
  <c r="CW2101" i="1"/>
  <c r="V2101" i="1" s="1"/>
  <c r="GL2101" i="1"/>
  <c r="GN2101" i="1"/>
  <c r="GO2101" i="1"/>
  <c r="GV2101" i="1"/>
  <c r="HC2101" i="1" s="1"/>
  <c r="GX2101" i="1" s="1"/>
  <c r="C2102" i="1"/>
  <c r="D2102" i="1"/>
  <c r="I2102" i="1"/>
  <c r="K2102" i="1"/>
  <c r="AC2102" i="1"/>
  <c r="CQ2102" i="1" s="1"/>
  <c r="AE2102" i="1"/>
  <c r="AF2102" i="1"/>
  <c r="AG2102" i="1"/>
  <c r="CU2102" i="1" s="1"/>
  <c r="AH2102" i="1"/>
  <c r="CV2102" i="1" s="1"/>
  <c r="AI2102" i="1"/>
  <c r="AJ2102" i="1"/>
  <c r="CX2102" i="1" s="1"/>
  <c r="CR2102" i="1"/>
  <c r="CS2102" i="1"/>
  <c r="V2457" i="7" s="1"/>
  <c r="J2464" i="7" s="1"/>
  <c r="CW2102" i="1"/>
  <c r="V2102" i="1" s="1"/>
  <c r="GL2102" i="1"/>
  <c r="GN2102" i="1"/>
  <c r="GO2102" i="1"/>
  <c r="GV2102" i="1"/>
  <c r="HC2102" i="1" s="1"/>
  <c r="GX2102" i="1" s="1"/>
  <c r="C2103" i="1"/>
  <c r="D2103" i="1"/>
  <c r="I2103" i="1"/>
  <c r="K2103" i="1"/>
  <c r="AC2103" i="1"/>
  <c r="CQ2103" i="1" s="1"/>
  <c r="AE2103" i="1"/>
  <c r="AF2103" i="1"/>
  <c r="AG2103" i="1"/>
  <c r="AH2103" i="1"/>
  <c r="AI2103" i="1"/>
  <c r="CW2103" i="1" s="1"/>
  <c r="V2103" i="1" s="1"/>
  <c r="AJ2103" i="1"/>
  <c r="CX2103" i="1" s="1"/>
  <c r="CS2103" i="1"/>
  <c r="CU2103" i="1"/>
  <c r="CV2103" i="1"/>
  <c r="GL2103" i="1"/>
  <c r="GN2103" i="1"/>
  <c r="GO2103" i="1"/>
  <c r="GV2103" i="1"/>
  <c r="HC2103" i="1" s="1"/>
  <c r="GX2103" i="1" s="1"/>
  <c r="B2105" i="1"/>
  <c r="B2094" i="1" s="1"/>
  <c r="C2105" i="1"/>
  <c r="C2094" i="1" s="1"/>
  <c r="D2105" i="1"/>
  <c r="D2094" i="1" s="1"/>
  <c r="F2105" i="1"/>
  <c r="F2094" i="1" s="1"/>
  <c r="G2105" i="1"/>
  <c r="BD2105" i="1"/>
  <c r="F2130" i="1" s="1"/>
  <c r="BX2105" i="1"/>
  <c r="BX2094" i="1" s="1"/>
  <c r="BY2105" i="1"/>
  <c r="BY2094" i="1" s="1"/>
  <c r="CK2105" i="1"/>
  <c r="CK2094" i="1" s="1"/>
  <c r="CL2105" i="1"/>
  <c r="CL2094" i="1" s="1"/>
  <c r="CM2105" i="1"/>
  <c r="CM2094" i="1" s="1"/>
  <c r="D2135" i="1"/>
  <c r="E2137" i="1"/>
  <c r="F2137" i="1"/>
  <c r="Z2137" i="1"/>
  <c r="AA2137" i="1"/>
  <c r="AM2137" i="1"/>
  <c r="AN2137" i="1"/>
  <c r="BE2137" i="1"/>
  <c r="BF2137" i="1"/>
  <c r="BG2137" i="1"/>
  <c r="BH2137" i="1"/>
  <c r="BI2137" i="1"/>
  <c r="BJ2137" i="1"/>
  <c r="BK2137" i="1"/>
  <c r="BL2137" i="1"/>
  <c r="BM2137" i="1"/>
  <c r="BN2137" i="1"/>
  <c r="BO2137" i="1"/>
  <c r="BP2137" i="1"/>
  <c r="BQ2137" i="1"/>
  <c r="BR2137" i="1"/>
  <c r="BS2137" i="1"/>
  <c r="BT2137" i="1"/>
  <c r="BU2137" i="1"/>
  <c r="BV2137" i="1"/>
  <c r="BW2137" i="1"/>
  <c r="CN2137" i="1"/>
  <c r="CO2137" i="1"/>
  <c r="CP2137" i="1"/>
  <c r="CQ2137" i="1"/>
  <c r="CR2137" i="1"/>
  <c r="CS2137" i="1"/>
  <c r="CT2137" i="1"/>
  <c r="CU2137" i="1"/>
  <c r="CV2137" i="1"/>
  <c r="CW2137" i="1"/>
  <c r="CX2137" i="1"/>
  <c r="CY2137" i="1"/>
  <c r="CZ2137" i="1"/>
  <c r="DA2137" i="1"/>
  <c r="DB2137" i="1"/>
  <c r="DC2137" i="1"/>
  <c r="DD2137" i="1"/>
  <c r="DE2137" i="1"/>
  <c r="DF2137" i="1"/>
  <c r="DG2137" i="1"/>
  <c r="DH2137" i="1"/>
  <c r="DI2137" i="1"/>
  <c r="DJ2137" i="1"/>
  <c r="DK2137" i="1"/>
  <c r="DL2137" i="1"/>
  <c r="DM2137" i="1"/>
  <c r="DN2137" i="1"/>
  <c r="DO2137" i="1"/>
  <c r="DP2137" i="1"/>
  <c r="DQ2137" i="1"/>
  <c r="DR2137" i="1"/>
  <c r="DS2137" i="1"/>
  <c r="DT2137" i="1"/>
  <c r="DU2137" i="1"/>
  <c r="DV2137" i="1"/>
  <c r="DW2137" i="1"/>
  <c r="DX2137" i="1"/>
  <c r="DY2137" i="1"/>
  <c r="DZ2137" i="1"/>
  <c r="EA2137" i="1"/>
  <c r="EB2137" i="1"/>
  <c r="EC2137" i="1"/>
  <c r="ED2137" i="1"/>
  <c r="EE2137" i="1"/>
  <c r="EF2137" i="1"/>
  <c r="EG2137" i="1"/>
  <c r="EH2137" i="1"/>
  <c r="EI2137" i="1"/>
  <c r="EJ2137" i="1"/>
  <c r="EK2137" i="1"/>
  <c r="EL2137" i="1"/>
  <c r="EM2137" i="1"/>
  <c r="EN2137" i="1"/>
  <c r="EO2137" i="1"/>
  <c r="EP2137" i="1"/>
  <c r="EQ2137" i="1"/>
  <c r="ER2137" i="1"/>
  <c r="ES2137" i="1"/>
  <c r="ET2137" i="1"/>
  <c r="EU2137" i="1"/>
  <c r="EV2137" i="1"/>
  <c r="EW2137" i="1"/>
  <c r="EX2137" i="1"/>
  <c r="EY2137" i="1"/>
  <c r="EZ2137" i="1"/>
  <c r="FA2137" i="1"/>
  <c r="FB2137" i="1"/>
  <c r="FC2137" i="1"/>
  <c r="FD2137" i="1"/>
  <c r="FE2137" i="1"/>
  <c r="FF2137" i="1"/>
  <c r="FG2137" i="1"/>
  <c r="FH2137" i="1"/>
  <c r="FI2137" i="1"/>
  <c r="FJ2137" i="1"/>
  <c r="FK2137" i="1"/>
  <c r="FL2137" i="1"/>
  <c r="FM2137" i="1"/>
  <c r="FN2137" i="1"/>
  <c r="FO2137" i="1"/>
  <c r="FP2137" i="1"/>
  <c r="FQ2137" i="1"/>
  <c r="FR2137" i="1"/>
  <c r="FS2137" i="1"/>
  <c r="FT2137" i="1"/>
  <c r="FU2137" i="1"/>
  <c r="FV2137" i="1"/>
  <c r="FW2137" i="1"/>
  <c r="FX2137" i="1"/>
  <c r="FY2137" i="1"/>
  <c r="FZ2137" i="1"/>
  <c r="GA2137" i="1"/>
  <c r="GB2137" i="1"/>
  <c r="GC2137" i="1"/>
  <c r="GD2137" i="1"/>
  <c r="GE2137" i="1"/>
  <c r="GF2137" i="1"/>
  <c r="GG2137" i="1"/>
  <c r="GH2137" i="1"/>
  <c r="GI2137" i="1"/>
  <c r="GJ2137" i="1"/>
  <c r="GK2137" i="1"/>
  <c r="GL2137" i="1"/>
  <c r="GM2137" i="1"/>
  <c r="GN2137" i="1"/>
  <c r="GO2137" i="1"/>
  <c r="GP2137" i="1"/>
  <c r="GQ2137" i="1"/>
  <c r="GR2137" i="1"/>
  <c r="GS2137" i="1"/>
  <c r="GT2137" i="1"/>
  <c r="GU2137" i="1"/>
  <c r="GV2137" i="1"/>
  <c r="GW2137" i="1"/>
  <c r="GX2137" i="1"/>
  <c r="C2139" i="1"/>
  <c r="D2139" i="1"/>
  <c r="I2139" i="1"/>
  <c r="K2139" i="1"/>
  <c r="T2139" i="1"/>
  <c r="AC2139" i="1"/>
  <c r="CQ2139" i="1" s="1"/>
  <c r="P2139" i="1" s="1"/>
  <c r="AD2139" i="1"/>
  <c r="AB2139" i="1" s="1"/>
  <c r="AE2139" i="1"/>
  <c r="AF2139" i="1"/>
  <c r="AG2139" i="1"/>
  <c r="AH2139" i="1"/>
  <c r="CV2139" i="1" s="1"/>
  <c r="U2139" i="1" s="1"/>
  <c r="K2484" i="7" s="1"/>
  <c r="AI2139" i="1"/>
  <c r="CW2139" i="1" s="1"/>
  <c r="AJ2139" i="1"/>
  <c r="CX2139" i="1" s="1"/>
  <c r="CU2139" i="1"/>
  <c r="GL2139" i="1"/>
  <c r="GN2139" i="1"/>
  <c r="GO2139" i="1"/>
  <c r="GV2139" i="1"/>
  <c r="HC2139" i="1" s="1"/>
  <c r="C2140" i="1"/>
  <c r="D2140" i="1"/>
  <c r="I2140" i="1"/>
  <c r="K2140" i="1"/>
  <c r="AC2140" i="1"/>
  <c r="AE2140" i="1"/>
  <c r="AF2140" i="1"/>
  <c r="AG2140" i="1"/>
  <c r="AH2140" i="1"/>
  <c r="CV2140" i="1" s="1"/>
  <c r="U2140" i="1" s="1"/>
  <c r="K2495" i="7" s="1"/>
  <c r="AI2140" i="1"/>
  <c r="CW2140" i="1" s="1"/>
  <c r="V2140" i="1" s="1"/>
  <c r="AJ2140" i="1"/>
  <c r="CX2140" i="1" s="1"/>
  <c r="W2140" i="1" s="1"/>
  <c r="CQ2140" i="1"/>
  <c r="P2140" i="1" s="1"/>
  <c r="J2491" i="7" s="1"/>
  <c r="CU2140" i="1"/>
  <c r="T2140" i="1" s="1"/>
  <c r="GL2140" i="1"/>
  <c r="GN2140" i="1"/>
  <c r="GO2140" i="1"/>
  <c r="GV2140" i="1"/>
  <c r="HC2140" i="1" s="1"/>
  <c r="GX2140" i="1" s="1"/>
  <c r="C2141" i="1"/>
  <c r="D2141" i="1"/>
  <c r="I2141" i="1"/>
  <c r="K2141" i="1"/>
  <c r="T2141" i="1"/>
  <c r="AC2141" i="1"/>
  <c r="AD2141" i="1"/>
  <c r="AE2141" i="1"/>
  <c r="CR2141" i="1" s="1"/>
  <c r="AF2141" i="1"/>
  <c r="AG2141" i="1"/>
  <c r="AH2141" i="1"/>
  <c r="AI2141" i="1"/>
  <c r="CW2141" i="1" s="1"/>
  <c r="AJ2141" i="1"/>
  <c r="CU2141" i="1"/>
  <c r="CV2141" i="1"/>
  <c r="U2141" i="1" s="1"/>
  <c r="K2505" i="7" s="1"/>
  <c r="CX2141" i="1"/>
  <c r="W2141" i="1" s="1"/>
  <c r="GL2141" i="1"/>
  <c r="GN2141" i="1"/>
  <c r="CB2148" i="1" s="1"/>
  <c r="CB2137" i="1" s="1"/>
  <c r="GO2141" i="1"/>
  <c r="GV2141" i="1"/>
  <c r="HC2141" i="1" s="1"/>
  <c r="AC2142" i="1"/>
  <c r="AE2142" i="1"/>
  <c r="AF2142" i="1"/>
  <c r="AG2142" i="1"/>
  <c r="AH2142" i="1"/>
  <c r="CV2142" i="1" s="1"/>
  <c r="U2142" i="1" s="1"/>
  <c r="AI2142" i="1"/>
  <c r="CW2142" i="1" s="1"/>
  <c r="V2142" i="1" s="1"/>
  <c r="AJ2142" i="1"/>
  <c r="CX2142" i="1" s="1"/>
  <c r="W2142" i="1" s="1"/>
  <c r="CQ2142" i="1"/>
  <c r="P2142" i="1" s="1"/>
  <c r="J2507" i="7" s="1"/>
  <c r="I2508" i="7" s="1"/>
  <c r="CU2142" i="1"/>
  <c r="T2142" i="1" s="1"/>
  <c r="GL2142" i="1"/>
  <c r="GN2142" i="1"/>
  <c r="GO2142" i="1"/>
  <c r="GV2142" i="1"/>
  <c r="HC2142" i="1" s="1"/>
  <c r="GX2142" i="1" s="1"/>
  <c r="I2143" i="1"/>
  <c r="K2143" i="1"/>
  <c r="AC2143" i="1"/>
  <c r="AE2143" i="1"/>
  <c r="AF2143" i="1"/>
  <c r="AG2143" i="1"/>
  <c r="CU2143" i="1" s="1"/>
  <c r="T2143" i="1" s="1"/>
  <c r="AH2143" i="1"/>
  <c r="CV2143" i="1" s="1"/>
  <c r="U2143" i="1" s="1"/>
  <c r="AI2143" i="1"/>
  <c r="CW2143" i="1" s="1"/>
  <c r="V2143" i="1" s="1"/>
  <c r="AJ2143" i="1"/>
  <c r="CX2143" i="1" s="1"/>
  <c r="W2143" i="1" s="1"/>
  <c r="CT2143" i="1"/>
  <c r="S2143" i="1" s="1"/>
  <c r="GL2143" i="1"/>
  <c r="GN2143" i="1"/>
  <c r="GO2143" i="1"/>
  <c r="GV2143" i="1"/>
  <c r="HC2143" i="1"/>
  <c r="GX2143" i="1" s="1"/>
  <c r="C2144" i="1"/>
  <c r="D2144" i="1"/>
  <c r="I2144" i="1"/>
  <c r="K2144" i="1"/>
  <c r="AC2144" i="1"/>
  <c r="CQ2144" i="1" s="1"/>
  <c r="AE2144" i="1"/>
  <c r="AF2144" i="1"/>
  <c r="AG2144" i="1"/>
  <c r="CU2144" i="1" s="1"/>
  <c r="AH2144" i="1"/>
  <c r="CV2144" i="1" s="1"/>
  <c r="U2144" i="1" s="1"/>
  <c r="K2520" i="7" s="1"/>
  <c r="AI2144" i="1"/>
  <c r="CW2144" i="1" s="1"/>
  <c r="V2144" i="1" s="1"/>
  <c r="AJ2144" i="1"/>
  <c r="CX2144" i="1" s="1"/>
  <c r="W2144" i="1" s="1"/>
  <c r="CR2144" i="1"/>
  <c r="Q2144" i="1" s="1"/>
  <c r="J2515" i="7" s="1"/>
  <c r="CS2144" i="1"/>
  <c r="V2512" i="7" s="1"/>
  <c r="J2519" i="7" s="1"/>
  <c r="CT2144" i="1"/>
  <c r="S2144" i="1" s="1"/>
  <c r="J2514" i="7" s="1"/>
  <c r="GL2144" i="1"/>
  <c r="GN2144" i="1"/>
  <c r="GO2144" i="1"/>
  <c r="GV2144" i="1"/>
  <c r="HC2144" i="1"/>
  <c r="GX2144" i="1" s="1"/>
  <c r="C2145" i="1"/>
  <c r="D2145" i="1"/>
  <c r="I2145" i="1"/>
  <c r="K2145" i="1"/>
  <c r="AC2145" i="1"/>
  <c r="CQ2145" i="1" s="1"/>
  <c r="AE2145" i="1"/>
  <c r="AF2145" i="1"/>
  <c r="AG2145" i="1"/>
  <c r="CU2145" i="1" s="1"/>
  <c r="AH2145" i="1"/>
  <c r="AI2145" i="1"/>
  <c r="CW2145" i="1" s="1"/>
  <c r="AJ2145" i="1"/>
  <c r="CX2145" i="1" s="1"/>
  <c r="CR2145" i="1"/>
  <c r="CS2145" i="1"/>
  <c r="CT2145" i="1"/>
  <c r="S2145" i="1" s="1"/>
  <c r="J2524" i="7" s="1"/>
  <c r="CV2145" i="1"/>
  <c r="U2145" i="1" s="1"/>
  <c r="K2530" i="7" s="1"/>
  <c r="GL2145" i="1"/>
  <c r="GN2145" i="1"/>
  <c r="GO2145" i="1"/>
  <c r="GV2145" i="1"/>
  <c r="HC2145" i="1"/>
  <c r="C2146" i="1"/>
  <c r="D2146" i="1"/>
  <c r="I2146" i="1"/>
  <c r="K2146" i="1"/>
  <c r="V2146" i="1"/>
  <c r="AC2146" i="1"/>
  <c r="CQ2146" i="1" s="1"/>
  <c r="AE2146" i="1"/>
  <c r="AF2146" i="1"/>
  <c r="AG2146" i="1"/>
  <c r="CU2146" i="1" s="1"/>
  <c r="AH2146" i="1"/>
  <c r="AI2146" i="1"/>
  <c r="AJ2146" i="1"/>
  <c r="CX2146" i="1" s="1"/>
  <c r="CR2146" i="1"/>
  <c r="CS2146" i="1"/>
  <c r="CV2146" i="1"/>
  <c r="U2146" i="1" s="1"/>
  <c r="K2537" i="7" s="1"/>
  <c r="CW2146" i="1"/>
  <c r="GL2146" i="1"/>
  <c r="GN2146" i="1"/>
  <c r="GO2146" i="1"/>
  <c r="GV2146" i="1"/>
  <c r="HC2146" i="1" s="1"/>
  <c r="GX2146" i="1" s="1"/>
  <c r="B2148" i="1"/>
  <c r="B2137" i="1" s="1"/>
  <c r="C2148" i="1"/>
  <c r="C2137" i="1" s="1"/>
  <c r="D2148" i="1"/>
  <c r="D2137" i="1" s="1"/>
  <c r="F2148" i="1"/>
  <c r="G2148" i="1"/>
  <c r="BX2148" i="1"/>
  <c r="AO2148" i="1" s="1"/>
  <c r="BY2148" i="1"/>
  <c r="BY2137" i="1" s="1"/>
  <c r="CK2148" i="1"/>
  <c r="BB2148" i="1" s="1"/>
  <c r="CL2148" i="1"/>
  <c r="CL2137" i="1" s="1"/>
  <c r="CM2148" i="1"/>
  <c r="CM2137" i="1" s="1"/>
  <c r="D2178" i="1"/>
  <c r="E2180" i="1"/>
  <c r="F2180" i="1"/>
  <c r="G2180" i="1"/>
  <c r="A313" i="9" s="1"/>
  <c r="Z2180" i="1"/>
  <c r="AA2180" i="1"/>
  <c r="AM2180" i="1"/>
  <c r="AN2180" i="1"/>
  <c r="BE2180" i="1"/>
  <c r="BF2180" i="1"/>
  <c r="BG2180" i="1"/>
  <c r="BH2180" i="1"/>
  <c r="BI2180" i="1"/>
  <c r="BJ2180" i="1"/>
  <c r="BK2180" i="1"/>
  <c r="BL2180" i="1"/>
  <c r="BM2180" i="1"/>
  <c r="BN2180" i="1"/>
  <c r="BO2180" i="1"/>
  <c r="BP2180" i="1"/>
  <c r="BQ2180" i="1"/>
  <c r="BR2180" i="1"/>
  <c r="BS2180" i="1"/>
  <c r="BT2180" i="1"/>
  <c r="BU2180" i="1"/>
  <c r="BV2180" i="1"/>
  <c r="BW2180" i="1"/>
  <c r="CN2180" i="1"/>
  <c r="CO2180" i="1"/>
  <c r="CP2180" i="1"/>
  <c r="CQ2180" i="1"/>
  <c r="CR2180" i="1"/>
  <c r="CS2180" i="1"/>
  <c r="CT2180" i="1"/>
  <c r="CU2180" i="1"/>
  <c r="CV2180" i="1"/>
  <c r="CW2180" i="1"/>
  <c r="CX2180" i="1"/>
  <c r="CY2180" i="1"/>
  <c r="CZ2180" i="1"/>
  <c r="DA2180" i="1"/>
  <c r="DB2180" i="1"/>
  <c r="DC2180" i="1"/>
  <c r="DD2180" i="1"/>
  <c r="DE2180" i="1"/>
  <c r="DF2180" i="1"/>
  <c r="DG2180" i="1"/>
  <c r="DH2180" i="1"/>
  <c r="DI2180" i="1"/>
  <c r="DJ2180" i="1"/>
  <c r="DK2180" i="1"/>
  <c r="DL2180" i="1"/>
  <c r="DM2180" i="1"/>
  <c r="DN2180" i="1"/>
  <c r="DO2180" i="1"/>
  <c r="DP2180" i="1"/>
  <c r="DQ2180" i="1"/>
  <c r="DR2180" i="1"/>
  <c r="DS2180" i="1"/>
  <c r="DT2180" i="1"/>
  <c r="DU2180" i="1"/>
  <c r="DV2180" i="1"/>
  <c r="DW2180" i="1"/>
  <c r="DX2180" i="1"/>
  <c r="DY2180" i="1"/>
  <c r="DZ2180" i="1"/>
  <c r="EA2180" i="1"/>
  <c r="EB2180" i="1"/>
  <c r="EC2180" i="1"/>
  <c r="ED2180" i="1"/>
  <c r="EE2180" i="1"/>
  <c r="EF2180" i="1"/>
  <c r="EG2180" i="1"/>
  <c r="EH2180" i="1"/>
  <c r="EI2180" i="1"/>
  <c r="EJ2180" i="1"/>
  <c r="EK2180" i="1"/>
  <c r="EL2180" i="1"/>
  <c r="EM2180" i="1"/>
  <c r="EN2180" i="1"/>
  <c r="EO2180" i="1"/>
  <c r="EP2180" i="1"/>
  <c r="EQ2180" i="1"/>
  <c r="ER2180" i="1"/>
  <c r="ES2180" i="1"/>
  <c r="ET2180" i="1"/>
  <c r="EU2180" i="1"/>
  <c r="EV2180" i="1"/>
  <c r="EW2180" i="1"/>
  <c r="EX2180" i="1"/>
  <c r="EY2180" i="1"/>
  <c r="EZ2180" i="1"/>
  <c r="FA2180" i="1"/>
  <c r="FB2180" i="1"/>
  <c r="FC2180" i="1"/>
  <c r="FD2180" i="1"/>
  <c r="FE2180" i="1"/>
  <c r="FF2180" i="1"/>
  <c r="FG2180" i="1"/>
  <c r="FH2180" i="1"/>
  <c r="FI2180" i="1"/>
  <c r="FJ2180" i="1"/>
  <c r="FK2180" i="1"/>
  <c r="FL2180" i="1"/>
  <c r="FM2180" i="1"/>
  <c r="FN2180" i="1"/>
  <c r="FO2180" i="1"/>
  <c r="FP2180" i="1"/>
  <c r="FQ2180" i="1"/>
  <c r="FR2180" i="1"/>
  <c r="FS2180" i="1"/>
  <c r="FT2180" i="1"/>
  <c r="FU2180" i="1"/>
  <c r="FV2180" i="1"/>
  <c r="FW2180" i="1"/>
  <c r="FX2180" i="1"/>
  <c r="FY2180" i="1"/>
  <c r="FZ2180" i="1"/>
  <c r="GA2180" i="1"/>
  <c r="GB2180" i="1"/>
  <c r="GC2180" i="1"/>
  <c r="GD2180" i="1"/>
  <c r="GE2180" i="1"/>
  <c r="GF2180" i="1"/>
  <c r="GG2180" i="1"/>
  <c r="GH2180" i="1"/>
  <c r="GI2180" i="1"/>
  <c r="GJ2180" i="1"/>
  <c r="GK2180" i="1"/>
  <c r="GL2180" i="1"/>
  <c r="GM2180" i="1"/>
  <c r="GN2180" i="1"/>
  <c r="GO2180" i="1"/>
  <c r="GP2180" i="1"/>
  <c r="GQ2180" i="1"/>
  <c r="GR2180" i="1"/>
  <c r="GS2180" i="1"/>
  <c r="GT2180" i="1"/>
  <c r="GU2180" i="1"/>
  <c r="GV2180" i="1"/>
  <c r="GW2180" i="1"/>
  <c r="GX2180" i="1"/>
  <c r="C2182" i="1"/>
  <c r="D2182" i="1"/>
  <c r="I2182" i="1"/>
  <c r="K2182" i="1"/>
  <c r="AC2182" i="1"/>
  <c r="AE2182" i="1"/>
  <c r="AF2182" i="1"/>
  <c r="AG2182" i="1"/>
  <c r="CU2182" i="1" s="1"/>
  <c r="AH2182" i="1"/>
  <c r="CV2182" i="1" s="1"/>
  <c r="AI2182" i="1"/>
  <c r="CW2182" i="1" s="1"/>
  <c r="AJ2182" i="1"/>
  <c r="CX2182" i="1" s="1"/>
  <c r="CQ2182" i="1"/>
  <c r="CS2182" i="1"/>
  <c r="GL2182" i="1"/>
  <c r="GN2182" i="1"/>
  <c r="GO2182" i="1"/>
  <c r="GV2182" i="1"/>
  <c r="HC2182" i="1" s="1"/>
  <c r="GX2182" i="1" s="1"/>
  <c r="C2183" i="1"/>
  <c r="D2183" i="1"/>
  <c r="I2183" i="1"/>
  <c r="K2183" i="1"/>
  <c r="AC2183" i="1"/>
  <c r="CQ2183" i="1" s="1"/>
  <c r="P2183" i="1" s="1"/>
  <c r="J2556" i="7" s="1"/>
  <c r="AE2183" i="1"/>
  <c r="AF2183" i="1"/>
  <c r="AG2183" i="1"/>
  <c r="CU2183" i="1" s="1"/>
  <c r="T2183" i="1" s="1"/>
  <c r="AH2183" i="1"/>
  <c r="CV2183" i="1" s="1"/>
  <c r="U2183" i="1" s="1"/>
  <c r="K2560" i="7" s="1"/>
  <c r="AI2183" i="1"/>
  <c r="CW2183" i="1" s="1"/>
  <c r="V2183" i="1" s="1"/>
  <c r="AJ2183" i="1"/>
  <c r="CX2183" i="1" s="1"/>
  <c r="W2183" i="1" s="1"/>
  <c r="CS2183" i="1"/>
  <c r="GL2183" i="1"/>
  <c r="BZ2191" i="1" s="1"/>
  <c r="BZ2180" i="1" s="1"/>
  <c r="GN2183" i="1"/>
  <c r="GO2183" i="1"/>
  <c r="GV2183" i="1"/>
  <c r="HC2183" i="1" s="1"/>
  <c r="GX2183" i="1" s="1"/>
  <c r="C2184" i="1"/>
  <c r="D2184" i="1"/>
  <c r="I2184" i="1"/>
  <c r="K2184" i="1"/>
  <c r="AC2184" i="1"/>
  <c r="CQ2184" i="1" s="1"/>
  <c r="P2184" i="1" s="1"/>
  <c r="AE2184" i="1"/>
  <c r="AF2184" i="1"/>
  <c r="AG2184" i="1"/>
  <c r="CU2184" i="1" s="1"/>
  <c r="T2184" i="1" s="1"/>
  <c r="AH2184" i="1"/>
  <c r="CV2184" i="1" s="1"/>
  <c r="U2184" i="1" s="1"/>
  <c r="K2570" i="7" s="1"/>
  <c r="AI2184" i="1"/>
  <c r="AJ2184" i="1"/>
  <c r="CX2184" i="1" s="1"/>
  <c r="CR2184" i="1"/>
  <c r="CW2184" i="1"/>
  <c r="GL2184" i="1"/>
  <c r="GN2184" i="1"/>
  <c r="GO2184" i="1"/>
  <c r="GV2184" i="1"/>
  <c r="HC2184" i="1"/>
  <c r="GX2184" i="1" s="1"/>
  <c r="U2185" i="1"/>
  <c r="AC2185" i="1"/>
  <c r="AE2185" i="1"/>
  <c r="AF2185" i="1"/>
  <c r="AG2185" i="1"/>
  <c r="AH2185" i="1"/>
  <c r="CV2185" i="1" s="1"/>
  <c r="AI2185" i="1"/>
  <c r="CW2185" i="1" s="1"/>
  <c r="V2185" i="1" s="1"/>
  <c r="AJ2185" i="1"/>
  <c r="CX2185" i="1" s="1"/>
  <c r="W2185" i="1" s="1"/>
  <c r="CQ2185" i="1"/>
  <c r="P2185" i="1" s="1"/>
  <c r="J2572" i="7" s="1"/>
  <c r="I2573" i="7" s="1"/>
  <c r="CR2185" i="1"/>
  <c r="Q2185" i="1" s="1"/>
  <c r="CS2185" i="1"/>
  <c r="CU2185" i="1"/>
  <c r="T2185" i="1" s="1"/>
  <c r="GL2185" i="1"/>
  <c r="GN2185" i="1"/>
  <c r="GO2185" i="1"/>
  <c r="GV2185" i="1"/>
  <c r="HC2185" i="1" s="1"/>
  <c r="GX2185" i="1" s="1"/>
  <c r="I2186" i="1"/>
  <c r="K2186" i="1"/>
  <c r="AC2186" i="1"/>
  <c r="AD2186" i="1"/>
  <c r="AE2186" i="1"/>
  <c r="AF2186" i="1"/>
  <c r="AG2186" i="1"/>
  <c r="CU2186" i="1" s="1"/>
  <c r="AH2186" i="1"/>
  <c r="CV2186" i="1" s="1"/>
  <c r="AI2186" i="1"/>
  <c r="AJ2186" i="1"/>
  <c r="CR2186" i="1"/>
  <c r="CS2186" i="1"/>
  <c r="CT2186" i="1"/>
  <c r="S2186" i="1" s="1"/>
  <c r="CW2186" i="1"/>
  <c r="V2186" i="1" s="1"/>
  <c r="CX2186" i="1"/>
  <c r="W2186" i="1" s="1"/>
  <c r="GL2186" i="1"/>
  <c r="GN2186" i="1"/>
  <c r="GO2186" i="1"/>
  <c r="GV2186" i="1"/>
  <c r="HC2186" i="1" s="1"/>
  <c r="C2187" i="1"/>
  <c r="D2187" i="1"/>
  <c r="I2187" i="1"/>
  <c r="K2187" i="1"/>
  <c r="AC2187" i="1"/>
  <c r="CQ2187" i="1" s="1"/>
  <c r="P2187" i="1" s="1"/>
  <c r="AE2187" i="1"/>
  <c r="AF2187" i="1"/>
  <c r="AG2187" i="1"/>
  <c r="AH2187" i="1"/>
  <c r="CV2187" i="1" s="1"/>
  <c r="AI2187" i="1"/>
  <c r="CW2187" i="1" s="1"/>
  <c r="AJ2187" i="1"/>
  <c r="CT2187" i="1"/>
  <c r="CU2187" i="1"/>
  <c r="T2187" i="1" s="1"/>
  <c r="CX2187" i="1"/>
  <c r="W2187" i="1" s="1"/>
  <c r="GL2187" i="1"/>
  <c r="GN2187" i="1"/>
  <c r="GO2187" i="1"/>
  <c r="GV2187" i="1"/>
  <c r="HC2187" i="1" s="1"/>
  <c r="C2188" i="1"/>
  <c r="D2188" i="1"/>
  <c r="I2188" i="1"/>
  <c r="K2188" i="1"/>
  <c r="P2188" i="1"/>
  <c r="AC2188" i="1"/>
  <c r="AE2188" i="1"/>
  <c r="AD2188" i="1" s="1"/>
  <c r="AF2188" i="1"/>
  <c r="AG2188" i="1"/>
  <c r="CU2188" i="1" s="1"/>
  <c r="T2188" i="1" s="1"/>
  <c r="AH2188" i="1"/>
  <c r="CV2188" i="1" s="1"/>
  <c r="U2188" i="1" s="1"/>
  <c r="K2595" i="7" s="1"/>
  <c r="AI2188" i="1"/>
  <c r="AJ2188" i="1"/>
  <c r="CQ2188" i="1"/>
  <c r="CW2188" i="1"/>
  <c r="V2188" i="1" s="1"/>
  <c r="CX2188" i="1"/>
  <c r="W2188" i="1" s="1"/>
  <c r="GL2188" i="1"/>
  <c r="GN2188" i="1"/>
  <c r="GO2188" i="1"/>
  <c r="GV2188" i="1"/>
  <c r="HC2188" i="1" s="1"/>
  <c r="GX2188" i="1" s="1"/>
  <c r="C2189" i="1"/>
  <c r="D2189" i="1"/>
  <c r="I2189" i="1"/>
  <c r="K2189" i="1"/>
  <c r="AC2189" i="1"/>
  <c r="CQ2189" i="1" s="1"/>
  <c r="P2189" i="1" s="1"/>
  <c r="AE2189" i="1"/>
  <c r="AD2189" i="1" s="1"/>
  <c r="AF2189" i="1"/>
  <c r="CT2189" i="1" s="1"/>
  <c r="S2189" i="1" s="1"/>
  <c r="J2599" i="7" s="1"/>
  <c r="AG2189" i="1"/>
  <c r="CU2189" i="1" s="1"/>
  <c r="T2189" i="1" s="1"/>
  <c r="AH2189" i="1"/>
  <c r="CV2189" i="1" s="1"/>
  <c r="U2189" i="1" s="1"/>
  <c r="K2602" i="7" s="1"/>
  <c r="AI2189" i="1"/>
  <c r="AJ2189" i="1"/>
  <c r="CX2189" i="1" s="1"/>
  <c r="W2189" i="1" s="1"/>
  <c r="CW2189" i="1"/>
  <c r="V2189" i="1" s="1"/>
  <c r="GL2189" i="1"/>
  <c r="GN2189" i="1"/>
  <c r="GO2189" i="1"/>
  <c r="GV2189" i="1"/>
  <c r="HC2189" i="1" s="1"/>
  <c r="GX2189" i="1" s="1"/>
  <c r="B2191" i="1"/>
  <c r="B2180" i="1" s="1"/>
  <c r="C2191" i="1"/>
  <c r="C2180" i="1" s="1"/>
  <c r="D2191" i="1"/>
  <c r="D2180" i="1" s="1"/>
  <c r="F2191" i="1"/>
  <c r="G2191" i="1"/>
  <c r="A2605" i="7" s="1"/>
  <c r="BC2191" i="1"/>
  <c r="BC2180" i="1" s="1"/>
  <c r="BX2191" i="1"/>
  <c r="BX2180" i="1" s="1"/>
  <c r="BY2191" i="1"/>
  <c r="CC2191" i="1"/>
  <c r="CC2180" i="1" s="1"/>
  <c r="CK2191" i="1"/>
  <c r="BB2191" i="1" s="1"/>
  <c r="CL2191" i="1"/>
  <c r="CL2180" i="1" s="1"/>
  <c r="CM2191" i="1"/>
  <c r="CM2180" i="1" s="1"/>
  <c r="D2221" i="1"/>
  <c r="E2223" i="1"/>
  <c r="Z2223" i="1"/>
  <c r="AA2223" i="1"/>
  <c r="AM2223" i="1"/>
  <c r="AN2223" i="1"/>
  <c r="BE2223" i="1"/>
  <c r="BF2223" i="1"/>
  <c r="BG2223" i="1"/>
  <c r="BH2223" i="1"/>
  <c r="BI2223" i="1"/>
  <c r="BJ2223" i="1"/>
  <c r="BK2223" i="1"/>
  <c r="BL2223" i="1"/>
  <c r="BM2223" i="1"/>
  <c r="BN2223" i="1"/>
  <c r="BO2223" i="1"/>
  <c r="BP2223" i="1"/>
  <c r="BQ2223" i="1"/>
  <c r="BR2223" i="1"/>
  <c r="BS2223" i="1"/>
  <c r="BT2223" i="1"/>
  <c r="BU2223" i="1"/>
  <c r="BV2223" i="1"/>
  <c r="BW2223" i="1"/>
  <c r="CN2223" i="1"/>
  <c r="CO2223" i="1"/>
  <c r="CP2223" i="1"/>
  <c r="CQ2223" i="1"/>
  <c r="CR2223" i="1"/>
  <c r="CS2223" i="1"/>
  <c r="CT2223" i="1"/>
  <c r="CU2223" i="1"/>
  <c r="CV2223" i="1"/>
  <c r="CW2223" i="1"/>
  <c r="CX2223" i="1"/>
  <c r="CY2223" i="1"/>
  <c r="CZ2223" i="1"/>
  <c r="DA2223" i="1"/>
  <c r="DB2223" i="1"/>
  <c r="DC2223" i="1"/>
  <c r="DD2223" i="1"/>
  <c r="DE2223" i="1"/>
  <c r="DF2223" i="1"/>
  <c r="DG2223" i="1"/>
  <c r="DH2223" i="1"/>
  <c r="DI2223" i="1"/>
  <c r="DJ2223" i="1"/>
  <c r="DK2223" i="1"/>
  <c r="DL2223" i="1"/>
  <c r="DM2223" i="1"/>
  <c r="DN2223" i="1"/>
  <c r="DO2223" i="1"/>
  <c r="DP2223" i="1"/>
  <c r="DQ2223" i="1"/>
  <c r="DR2223" i="1"/>
  <c r="DS2223" i="1"/>
  <c r="DT2223" i="1"/>
  <c r="DU2223" i="1"/>
  <c r="DV2223" i="1"/>
  <c r="DW2223" i="1"/>
  <c r="DX2223" i="1"/>
  <c r="DY2223" i="1"/>
  <c r="DZ2223" i="1"/>
  <c r="EA2223" i="1"/>
  <c r="EB2223" i="1"/>
  <c r="EC2223" i="1"/>
  <c r="ED2223" i="1"/>
  <c r="EE2223" i="1"/>
  <c r="EF2223" i="1"/>
  <c r="EG2223" i="1"/>
  <c r="EH2223" i="1"/>
  <c r="EI2223" i="1"/>
  <c r="EJ2223" i="1"/>
  <c r="EK2223" i="1"/>
  <c r="EL2223" i="1"/>
  <c r="EM2223" i="1"/>
  <c r="EN2223" i="1"/>
  <c r="EO2223" i="1"/>
  <c r="EP2223" i="1"/>
  <c r="EQ2223" i="1"/>
  <c r="ER2223" i="1"/>
  <c r="ES2223" i="1"/>
  <c r="ET2223" i="1"/>
  <c r="EU2223" i="1"/>
  <c r="EV2223" i="1"/>
  <c r="EW2223" i="1"/>
  <c r="EX2223" i="1"/>
  <c r="EY2223" i="1"/>
  <c r="EZ2223" i="1"/>
  <c r="FA2223" i="1"/>
  <c r="FB2223" i="1"/>
  <c r="FC2223" i="1"/>
  <c r="FD2223" i="1"/>
  <c r="FE2223" i="1"/>
  <c r="FF2223" i="1"/>
  <c r="FG2223" i="1"/>
  <c r="FH2223" i="1"/>
  <c r="FI2223" i="1"/>
  <c r="FJ2223" i="1"/>
  <c r="FK2223" i="1"/>
  <c r="FL2223" i="1"/>
  <c r="FM2223" i="1"/>
  <c r="FN2223" i="1"/>
  <c r="FO2223" i="1"/>
  <c r="FP2223" i="1"/>
  <c r="FQ2223" i="1"/>
  <c r="FR2223" i="1"/>
  <c r="FS2223" i="1"/>
  <c r="FT2223" i="1"/>
  <c r="FU2223" i="1"/>
  <c r="FV2223" i="1"/>
  <c r="FW2223" i="1"/>
  <c r="FX2223" i="1"/>
  <c r="FY2223" i="1"/>
  <c r="FZ2223" i="1"/>
  <c r="GA2223" i="1"/>
  <c r="GB2223" i="1"/>
  <c r="GC2223" i="1"/>
  <c r="GD2223" i="1"/>
  <c r="GE2223" i="1"/>
  <c r="GF2223" i="1"/>
  <c r="GG2223" i="1"/>
  <c r="GH2223" i="1"/>
  <c r="GI2223" i="1"/>
  <c r="GJ2223" i="1"/>
  <c r="GK2223" i="1"/>
  <c r="GL2223" i="1"/>
  <c r="GM2223" i="1"/>
  <c r="GN2223" i="1"/>
  <c r="GO2223" i="1"/>
  <c r="GP2223" i="1"/>
  <c r="GQ2223" i="1"/>
  <c r="GR2223" i="1"/>
  <c r="GS2223" i="1"/>
  <c r="GT2223" i="1"/>
  <c r="GU2223" i="1"/>
  <c r="GV2223" i="1"/>
  <c r="GW2223" i="1"/>
  <c r="GX2223" i="1"/>
  <c r="C2225" i="1"/>
  <c r="D2225" i="1"/>
  <c r="I2225" i="1"/>
  <c r="K2225" i="1"/>
  <c r="AC2225" i="1"/>
  <c r="CQ2225" i="1" s="1"/>
  <c r="AE2225" i="1"/>
  <c r="AF2225" i="1"/>
  <c r="AG2225" i="1"/>
  <c r="CU2225" i="1" s="1"/>
  <c r="AH2225" i="1"/>
  <c r="CV2225" i="1" s="1"/>
  <c r="AI2225" i="1"/>
  <c r="AJ2225" i="1"/>
  <c r="CR2225" i="1"/>
  <c r="CS2225" i="1"/>
  <c r="CW2225" i="1"/>
  <c r="CX2225" i="1"/>
  <c r="GL2225" i="1"/>
  <c r="GN2225" i="1"/>
  <c r="GO2225" i="1"/>
  <c r="GV2225" i="1"/>
  <c r="HC2225" i="1" s="1"/>
  <c r="C2226" i="1"/>
  <c r="D2226" i="1"/>
  <c r="I2226" i="1"/>
  <c r="K2226" i="1"/>
  <c r="AC2226" i="1"/>
  <c r="CQ2226" i="1" s="1"/>
  <c r="AE2226" i="1"/>
  <c r="AF2226" i="1"/>
  <c r="AG2226" i="1"/>
  <c r="CU2226" i="1" s="1"/>
  <c r="AH2226" i="1"/>
  <c r="AI2226" i="1"/>
  <c r="AJ2226" i="1"/>
  <c r="CR2226" i="1"/>
  <c r="CS2226" i="1"/>
  <c r="CV2226" i="1"/>
  <c r="U2226" i="1" s="1"/>
  <c r="K2625" i="7" s="1"/>
  <c r="CW2226" i="1"/>
  <c r="V2226" i="1" s="1"/>
  <c r="CX2226" i="1"/>
  <c r="GL2226" i="1"/>
  <c r="GN2226" i="1"/>
  <c r="GO2226" i="1"/>
  <c r="GV2226" i="1"/>
  <c r="HC2226" i="1" s="1"/>
  <c r="C2227" i="1"/>
  <c r="D2227" i="1"/>
  <c r="I2227" i="1"/>
  <c r="K2227" i="1"/>
  <c r="V2227" i="1"/>
  <c r="AC2227" i="1"/>
  <c r="CQ2227" i="1" s="1"/>
  <c r="P2227" i="1" s="1"/>
  <c r="AE2227" i="1"/>
  <c r="AF2227" i="1"/>
  <c r="AG2227" i="1"/>
  <c r="CU2227" i="1" s="1"/>
  <c r="AH2227" i="1"/>
  <c r="CV2227" i="1" s="1"/>
  <c r="U2227" i="1" s="1"/>
  <c r="K2635" i="7" s="1"/>
  <c r="AI2227" i="1"/>
  <c r="CW2227" i="1" s="1"/>
  <c r="AJ2227" i="1"/>
  <c r="CX2227" i="1" s="1"/>
  <c r="GL2227" i="1"/>
  <c r="GN2227" i="1"/>
  <c r="GO2227" i="1"/>
  <c r="GV2227" i="1"/>
  <c r="HC2227" i="1"/>
  <c r="GX2227" i="1" s="1"/>
  <c r="AC2228" i="1"/>
  <c r="AE2228" i="1"/>
  <c r="AF2228" i="1"/>
  <c r="AG2228" i="1"/>
  <c r="CU2228" i="1" s="1"/>
  <c r="T2228" i="1" s="1"/>
  <c r="AH2228" i="1"/>
  <c r="AI2228" i="1"/>
  <c r="CW2228" i="1" s="1"/>
  <c r="V2228" i="1" s="1"/>
  <c r="AJ2228" i="1"/>
  <c r="CX2228" i="1" s="1"/>
  <c r="W2228" i="1" s="1"/>
  <c r="CR2228" i="1"/>
  <c r="Q2228" i="1" s="1"/>
  <c r="CS2228" i="1"/>
  <c r="CT2228" i="1"/>
  <c r="S2228" i="1" s="1"/>
  <c r="CV2228" i="1"/>
  <c r="U2228" i="1" s="1"/>
  <c r="GL2228" i="1"/>
  <c r="GN2228" i="1"/>
  <c r="GO2228" i="1"/>
  <c r="GV2228" i="1"/>
  <c r="HC2228" i="1" s="1"/>
  <c r="GX2228" i="1" s="1"/>
  <c r="I2229" i="1"/>
  <c r="K2229" i="1"/>
  <c r="AC2229" i="1"/>
  <c r="AE2229" i="1"/>
  <c r="AF2229" i="1"/>
  <c r="AG2229" i="1"/>
  <c r="AH2229" i="1"/>
  <c r="CV2229" i="1" s="1"/>
  <c r="AI2229" i="1"/>
  <c r="CW2229" i="1" s="1"/>
  <c r="AJ2229" i="1"/>
  <c r="CX2229" i="1" s="1"/>
  <c r="W2229" i="1" s="1"/>
  <c r="CU2229" i="1"/>
  <c r="T2229" i="1" s="1"/>
  <c r="GL2229" i="1"/>
  <c r="GN2229" i="1"/>
  <c r="GO2229" i="1"/>
  <c r="GV2229" i="1"/>
  <c r="HC2229" i="1" s="1"/>
  <c r="GX2229" i="1" s="1"/>
  <c r="C2230" i="1"/>
  <c r="D2230" i="1"/>
  <c r="I2230" i="1"/>
  <c r="K2230" i="1"/>
  <c r="P2230" i="1"/>
  <c r="AC2230" i="1"/>
  <c r="CQ2230" i="1" s="1"/>
  <c r="AE2230" i="1"/>
  <c r="AF2230" i="1"/>
  <c r="AG2230" i="1"/>
  <c r="CU2230" i="1" s="1"/>
  <c r="T2230" i="1" s="1"/>
  <c r="AH2230" i="1"/>
  <c r="CV2230" i="1" s="1"/>
  <c r="U2230" i="1" s="1"/>
  <c r="K2650" i="7" s="1"/>
  <c r="AI2230" i="1"/>
  <c r="CW2230" i="1" s="1"/>
  <c r="V2230" i="1" s="1"/>
  <c r="AJ2230" i="1"/>
  <c r="CX2230" i="1" s="1"/>
  <c r="W2230" i="1" s="1"/>
  <c r="GL2230" i="1"/>
  <c r="GN2230" i="1"/>
  <c r="GO2230" i="1"/>
  <c r="GV2230" i="1"/>
  <c r="HC2230" i="1" s="1"/>
  <c r="GX2230" i="1" s="1"/>
  <c r="C2231" i="1"/>
  <c r="D2231" i="1"/>
  <c r="I2231" i="1"/>
  <c r="K2231" i="1"/>
  <c r="P2231" i="1"/>
  <c r="AC2231" i="1"/>
  <c r="AE2231" i="1"/>
  <c r="AF2231" i="1"/>
  <c r="AG2231" i="1"/>
  <c r="CU2231" i="1" s="1"/>
  <c r="T2231" i="1" s="1"/>
  <c r="AH2231" i="1"/>
  <c r="CV2231" i="1" s="1"/>
  <c r="U2231" i="1" s="1"/>
  <c r="K2660" i="7" s="1"/>
  <c r="AI2231" i="1"/>
  <c r="CW2231" i="1" s="1"/>
  <c r="V2231" i="1" s="1"/>
  <c r="AJ2231" i="1"/>
  <c r="CX2231" i="1" s="1"/>
  <c r="W2231" i="1" s="1"/>
  <c r="CQ2231" i="1"/>
  <c r="CT2231" i="1"/>
  <c r="S2231" i="1" s="1"/>
  <c r="CY2231" i="1"/>
  <c r="X2231" i="1" s="1"/>
  <c r="R2652" i="7" s="1"/>
  <c r="J2657" i="7" s="1"/>
  <c r="GL2231" i="1"/>
  <c r="GN2231" i="1"/>
  <c r="GO2231" i="1"/>
  <c r="GV2231" i="1"/>
  <c r="HC2231" i="1" s="1"/>
  <c r="GX2231" i="1" s="1"/>
  <c r="C2232" i="1"/>
  <c r="D2232" i="1"/>
  <c r="I2232" i="1"/>
  <c r="K2232" i="1"/>
  <c r="AC2232" i="1"/>
  <c r="CQ2232" i="1" s="1"/>
  <c r="P2232" i="1" s="1"/>
  <c r="AE2232" i="1"/>
  <c r="AF2232" i="1"/>
  <c r="AG2232" i="1"/>
  <c r="CU2232" i="1" s="1"/>
  <c r="T2232" i="1" s="1"/>
  <c r="AH2232" i="1"/>
  <c r="CV2232" i="1" s="1"/>
  <c r="U2232" i="1" s="1"/>
  <c r="K2667" i="7" s="1"/>
  <c r="AI2232" i="1"/>
  <c r="CW2232" i="1" s="1"/>
  <c r="AJ2232" i="1"/>
  <c r="CX2232" i="1" s="1"/>
  <c r="CT2232" i="1"/>
  <c r="GL2232" i="1"/>
  <c r="GN2232" i="1"/>
  <c r="GO2232" i="1"/>
  <c r="GV2232" i="1"/>
  <c r="HC2232" i="1" s="1"/>
  <c r="GX2232" i="1"/>
  <c r="C2233" i="1"/>
  <c r="D2233" i="1"/>
  <c r="I2233" i="1"/>
  <c r="GX2233" i="1" s="1"/>
  <c r="K2233" i="1"/>
  <c r="AC2233" i="1"/>
  <c r="AE2233" i="1"/>
  <c r="AF2233" i="1"/>
  <c r="AG2233" i="1"/>
  <c r="AH2233" i="1"/>
  <c r="CV2233" i="1" s="1"/>
  <c r="U2233" i="1" s="1"/>
  <c r="K2678" i="7" s="1"/>
  <c r="AI2233" i="1"/>
  <c r="CW2233" i="1" s="1"/>
  <c r="V2233" i="1" s="1"/>
  <c r="AJ2233" i="1"/>
  <c r="CX2233" i="1" s="1"/>
  <c r="W2233" i="1" s="1"/>
  <c r="CQ2233" i="1"/>
  <c r="P2233" i="1" s="1"/>
  <c r="J2674" i="7" s="1"/>
  <c r="CT2233" i="1"/>
  <c r="S2233" i="1" s="1"/>
  <c r="CU2233" i="1"/>
  <c r="T2233" i="1" s="1"/>
  <c r="GL2233" i="1"/>
  <c r="GN2233" i="1"/>
  <c r="GO2233" i="1"/>
  <c r="GV2233" i="1"/>
  <c r="HC2233" i="1" s="1"/>
  <c r="C2234" i="1"/>
  <c r="D2234" i="1"/>
  <c r="I2234" i="1"/>
  <c r="K2234" i="1"/>
  <c r="P2234" i="1"/>
  <c r="J2685" i="7" s="1"/>
  <c r="AC2234" i="1"/>
  <c r="AE2234" i="1"/>
  <c r="AF2234" i="1"/>
  <c r="AG2234" i="1"/>
  <c r="AH2234" i="1"/>
  <c r="CV2234" i="1" s="1"/>
  <c r="AI2234" i="1"/>
  <c r="CW2234" i="1" s="1"/>
  <c r="AJ2234" i="1"/>
  <c r="CQ2234" i="1"/>
  <c r="CT2234" i="1"/>
  <c r="S2234" i="1" s="1"/>
  <c r="CU2234" i="1"/>
  <c r="T2234" i="1" s="1"/>
  <c r="CX2234" i="1"/>
  <c r="W2234" i="1" s="1"/>
  <c r="GL2234" i="1"/>
  <c r="GN2234" i="1"/>
  <c r="GO2234" i="1"/>
  <c r="GV2234" i="1"/>
  <c r="HC2234" i="1" s="1"/>
  <c r="AC2235" i="1"/>
  <c r="AE2235" i="1"/>
  <c r="AF2235" i="1"/>
  <c r="AG2235" i="1"/>
  <c r="CU2235" i="1" s="1"/>
  <c r="T2235" i="1" s="1"/>
  <c r="AH2235" i="1"/>
  <c r="CV2235" i="1" s="1"/>
  <c r="U2235" i="1" s="1"/>
  <c r="AI2235" i="1"/>
  <c r="CW2235" i="1" s="1"/>
  <c r="V2235" i="1" s="1"/>
  <c r="AJ2235" i="1"/>
  <c r="CX2235" i="1"/>
  <c r="W2235" i="1" s="1"/>
  <c r="GL2235" i="1"/>
  <c r="GN2235" i="1"/>
  <c r="GO2235" i="1"/>
  <c r="GV2235" i="1"/>
  <c r="HC2235" i="1" s="1"/>
  <c r="GX2235" i="1"/>
  <c r="C2236" i="1"/>
  <c r="D2236" i="1"/>
  <c r="I2236" i="1"/>
  <c r="K2236" i="1"/>
  <c r="P2236" i="1"/>
  <c r="AC2236" i="1"/>
  <c r="CQ2236" i="1" s="1"/>
  <c r="AE2236" i="1"/>
  <c r="AF2236" i="1"/>
  <c r="AG2236" i="1"/>
  <c r="AH2236" i="1"/>
  <c r="CV2236" i="1" s="1"/>
  <c r="U2236" i="1" s="1"/>
  <c r="K2698" i="7" s="1"/>
  <c r="AI2236" i="1"/>
  <c r="CW2236" i="1" s="1"/>
  <c r="V2236" i="1" s="1"/>
  <c r="AJ2236" i="1"/>
  <c r="CU2236" i="1"/>
  <c r="T2236" i="1" s="1"/>
  <c r="CX2236" i="1"/>
  <c r="W2236" i="1" s="1"/>
  <c r="GL2236" i="1"/>
  <c r="GN2236" i="1"/>
  <c r="GO2236" i="1"/>
  <c r="GV2236" i="1"/>
  <c r="HC2236" i="1" s="1"/>
  <c r="GX2236" i="1"/>
  <c r="B2238" i="1"/>
  <c r="B2223" i="1" s="1"/>
  <c r="C2238" i="1"/>
  <c r="C2223" i="1" s="1"/>
  <c r="D2238" i="1"/>
  <c r="D2223" i="1" s="1"/>
  <c r="F2238" i="1"/>
  <c r="F2223" i="1" s="1"/>
  <c r="G2238" i="1"/>
  <c r="A2701" i="7" s="1"/>
  <c r="BC2238" i="1"/>
  <c r="F2254" i="1" s="1"/>
  <c r="BX2238" i="1"/>
  <c r="BX2223" i="1" s="1"/>
  <c r="BY2238" i="1"/>
  <c r="BY2223" i="1" s="1"/>
  <c r="CK2238" i="1"/>
  <c r="CK2223" i="1" s="1"/>
  <c r="CL2238" i="1"/>
  <c r="CL2223" i="1" s="1"/>
  <c r="CM2238" i="1"/>
  <c r="D2268" i="1"/>
  <c r="E2270" i="1"/>
  <c r="Z2270" i="1"/>
  <c r="AA2270" i="1"/>
  <c r="AM2270" i="1"/>
  <c r="AN2270" i="1"/>
  <c r="BE2270" i="1"/>
  <c r="BF2270" i="1"/>
  <c r="BG2270" i="1"/>
  <c r="BH2270" i="1"/>
  <c r="BI2270" i="1"/>
  <c r="BJ2270" i="1"/>
  <c r="BK2270" i="1"/>
  <c r="BL2270" i="1"/>
  <c r="BM2270" i="1"/>
  <c r="BN2270" i="1"/>
  <c r="BO2270" i="1"/>
  <c r="BP2270" i="1"/>
  <c r="BQ2270" i="1"/>
  <c r="BR2270" i="1"/>
  <c r="BS2270" i="1"/>
  <c r="BT2270" i="1"/>
  <c r="BU2270" i="1"/>
  <c r="BV2270" i="1"/>
  <c r="BW2270" i="1"/>
  <c r="CN2270" i="1"/>
  <c r="CO2270" i="1"/>
  <c r="CP2270" i="1"/>
  <c r="CQ2270" i="1"/>
  <c r="CR2270" i="1"/>
  <c r="CS2270" i="1"/>
  <c r="CT2270" i="1"/>
  <c r="CU2270" i="1"/>
  <c r="CV2270" i="1"/>
  <c r="CW2270" i="1"/>
  <c r="CX2270" i="1"/>
  <c r="CY2270" i="1"/>
  <c r="CZ2270" i="1"/>
  <c r="DA2270" i="1"/>
  <c r="DB2270" i="1"/>
  <c r="DC2270" i="1"/>
  <c r="DD2270" i="1"/>
  <c r="DE2270" i="1"/>
  <c r="DF2270" i="1"/>
  <c r="DG2270" i="1"/>
  <c r="DH2270" i="1"/>
  <c r="DI2270" i="1"/>
  <c r="DJ2270" i="1"/>
  <c r="DK2270" i="1"/>
  <c r="DL2270" i="1"/>
  <c r="DM2270" i="1"/>
  <c r="DN2270" i="1"/>
  <c r="DO2270" i="1"/>
  <c r="DP2270" i="1"/>
  <c r="DQ2270" i="1"/>
  <c r="DR2270" i="1"/>
  <c r="DS2270" i="1"/>
  <c r="DT2270" i="1"/>
  <c r="DU2270" i="1"/>
  <c r="DV2270" i="1"/>
  <c r="DW2270" i="1"/>
  <c r="DX2270" i="1"/>
  <c r="DY2270" i="1"/>
  <c r="DZ2270" i="1"/>
  <c r="EA2270" i="1"/>
  <c r="EB2270" i="1"/>
  <c r="EC2270" i="1"/>
  <c r="ED2270" i="1"/>
  <c r="EE2270" i="1"/>
  <c r="EF2270" i="1"/>
  <c r="EG2270" i="1"/>
  <c r="EH2270" i="1"/>
  <c r="EI2270" i="1"/>
  <c r="EJ2270" i="1"/>
  <c r="EK2270" i="1"/>
  <c r="EL2270" i="1"/>
  <c r="EM2270" i="1"/>
  <c r="EN2270" i="1"/>
  <c r="EO2270" i="1"/>
  <c r="EP2270" i="1"/>
  <c r="EQ2270" i="1"/>
  <c r="ER2270" i="1"/>
  <c r="ES2270" i="1"/>
  <c r="ET2270" i="1"/>
  <c r="EU2270" i="1"/>
  <c r="EV2270" i="1"/>
  <c r="EW2270" i="1"/>
  <c r="EX2270" i="1"/>
  <c r="EY2270" i="1"/>
  <c r="EZ2270" i="1"/>
  <c r="FA2270" i="1"/>
  <c r="FB2270" i="1"/>
  <c r="FC2270" i="1"/>
  <c r="FD2270" i="1"/>
  <c r="FE2270" i="1"/>
  <c r="FF2270" i="1"/>
  <c r="FG2270" i="1"/>
  <c r="FH2270" i="1"/>
  <c r="FI2270" i="1"/>
  <c r="FJ2270" i="1"/>
  <c r="FK2270" i="1"/>
  <c r="FL2270" i="1"/>
  <c r="FM2270" i="1"/>
  <c r="FN2270" i="1"/>
  <c r="FO2270" i="1"/>
  <c r="FP2270" i="1"/>
  <c r="FQ2270" i="1"/>
  <c r="FR2270" i="1"/>
  <c r="FS2270" i="1"/>
  <c r="FT2270" i="1"/>
  <c r="FU2270" i="1"/>
  <c r="FV2270" i="1"/>
  <c r="FW2270" i="1"/>
  <c r="FX2270" i="1"/>
  <c r="FY2270" i="1"/>
  <c r="FZ2270" i="1"/>
  <c r="GA2270" i="1"/>
  <c r="GB2270" i="1"/>
  <c r="GC2270" i="1"/>
  <c r="GD2270" i="1"/>
  <c r="GE2270" i="1"/>
  <c r="GF2270" i="1"/>
  <c r="GG2270" i="1"/>
  <c r="GH2270" i="1"/>
  <c r="GI2270" i="1"/>
  <c r="GJ2270" i="1"/>
  <c r="GK2270" i="1"/>
  <c r="GL2270" i="1"/>
  <c r="GM2270" i="1"/>
  <c r="GN2270" i="1"/>
  <c r="GO2270" i="1"/>
  <c r="GP2270" i="1"/>
  <c r="GQ2270" i="1"/>
  <c r="GR2270" i="1"/>
  <c r="GS2270" i="1"/>
  <c r="GT2270" i="1"/>
  <c r="GU2270" i="1"/>
  <c r="GV2270" i="1"/>
  <c r="GW2270" i="1"/>
  <c r="GX2270" i="1"/>
  <c r="C2272" i="1"/>
  <c r="D2272" i="1"/>
  <c r="I2272" i="1"/>
  <c r="K2272" i="1"/>
  <c r="AC2272" i="1"/>
  <c r="CQ2272" i="1" s="1"/>
  <c r="P2272" i="1" s="1"/>
  <c r="AD2272" i="1"/>
  <c r="AE2272" i="1"/>
  <c r="AF2272" i="1"/>
  <c r="AG2272" i="1"/>
  <c r="CU2272" i="1" s="1"/>
  <c r="T2272" i="1" s="1"/>
  <c r="AH2272" i="1"/>
  <c r="CV2272" i="1" s="1"/>
  <c r="U2272" i="1" s="1"/>
  <c r="K2710" i="7" s="1"/>
  <c r="AI2272" i="1"/>
  <c r="AJ2272" i="1"/>
  <c r="CX2272" i="1" s="1"/>
  <c r="W2272" i="1" s="1"/>
  <c r="CR2272" i="1"/>
  <c r="Q2272" i="1" s="1"/>
  <c r="CS2272" i="1"/>
  <c r="CT2272" i="1"/>
  <c r="CW2272" i="1"/>
  <c r="V2272" i="1" s="1"/>
  <c r="GL2272" i="1"/>
  <c r="GN2272" i="1"/>
  <c r="GO2272" i="1"/>
  <c r="GV2272" i="1"/>
  <c r="HC2272" i="1" s="1"/>
  <c r="C2273" i="1"/>
  <c r="D2273" i="1"/>
  <c r="I2273" i="1"/>
  <c r="K2273" i="1"/>
  <c r="AC2273" i="1"/>
  <c r="AE2273" i="1"/>
  <c r="U2712" i="7" s="1"/>
  <c r="AF2273" i="1"/>
  <c r="AG2273" i="1"/>
  <c r="CU2273" i="1" s="1"/>
  <c r="AH2273" i="1"/>
  <c r="CV2273" i="1" s="1"/>
  <c r="U2273" i="1" s="1"/>
  <c r="K2721" i="7" s="1"/>
  <c r="AI2273" i="1"/>
  <c r="CW2273" i="1" s="1"/>
  <c r="V2273" i="1" s="1"/>
  <c r="AJ2273" i="1"/>
  <c r="CR2273" i="1"/>
  <c r="Q2273" i="1" s="1"/>
  <c r="J2715" i="7" s="1"/>
  <c r="CS2273" i="1"/>
  <c r="CT2273" i="1"/>
  <c r="S2273" i="1" s="1"/>
  <c r="J2714" i="7" s="1"/>
  <c r="CX2273" i="1"/>
  <c r="GL2273" i="1"/>
  <c r="GN2273" i="1"/>
  <c r="GO2273" i="1"/>
  <c r="GV2273" i="1"/>
  <c r="HC2273" i="1" s="1"/>
  <c r="C2274" i="1"/>
  <c r="D2274" i="1"/>
  <c r="I2274" i="1"/>
  <c r="K2274" i="1"/>
  <c r="P2274" i="1"/>
  <c r="AC2274" i="1"/>
  <c r="AD2274" i="1"/>
  <c r="AE2274" i="1"/>
  <c r="AF2274" i="1"/>
  <c r="AG2274" i="1"/>
  <c r="AH2274" i="1"/>
  <c r="CV2274" i="1" s="1"/>
  <c r="U2274" i="1" s="1"/>
  <c r="K2731" i="7" s="1"/>
  <c r="AI2274" i="1"/>
  <c r="AJ2274" i="1"/>
  <c r="CX2274" i="1" s="1"/>
  <c r="W2274" i="1" s="1"/>
  <c r="CQ2274" i="1"/>
  <c r="CS2274" i="1"/>
  <c r="CT2274" i="1"/>
  <c r="S2274" i="1" s="1"/>
  <c r="J2725" i="7" s="1"/>
  <c r="CU2274" i="1"/>
  <c r="T2274" i="1" s="1"/>
  <c r="CW2274" i="1"/>
  <c r="V2274" i="1" s="1"/>
  <c r="GL2274" i="1"/>
  <c r="GN2274" i="1"/>
  <c r="GO2274" i="1"/>
  <c r="GV2274" i="1"/>
  <c r="HC2274" i="1" s="1"/>
  <c r="GX2274" i="1" s="1"/>
  <c r="AC2275" i="1"/>
  <c r="AE2275" i="1"/>
  <c r="AF2275" i="1"/>
  <c r="AG2275" i="1"/>
  <c r="CU2275" i="1" s="1"/>
  <c r="T2275" i="1" s="1"/>
  <c r="AH2275" i="1"/>
  <c r="CV2275" i="1" s="1"/>
  <c r="U2275" i="1" s="1"/>
  <c r="AI2275" i="1"/>
  <c r="CW2275" i="1" s="1"/>
  <c r="V2275" i="1" s="1"/>
  <c r="AJ2275" i="1"/>
  <c r="CX2275" i="1"/>
  <c r="W2275" i="1" s="1"/>
  <c r="GL2275" i="1"/>
  <c r="GN2275" i="1"/>
  <c r="GO2275" i="1"/>
  <c r="GV2275" i="1"/>
  <c r="HC2275" i="1" s="1"/>
  <c r="GX2275" i="1" s="1"/>
  <c r="I2276" i="1"/>
  <c r="K2276" i="1"/>
  <c r="AC2276" i="1"/>
  <c r="AE2276" i="1"/>
  <c r="AF2276" i="1"/>
  <c r="AG2276" i="1"/>
  <c r="AH2276" i="1"/>
  <c r="CV2276" i="1" s="1"/>
  <c r="AI2276" i="1"/>
  <c r="CW2276" i="1" s="1"/>
  <c r="AJ2276" i="1"/>
  <c r="CX2276" i="1" s="1"/>
  <c r="CQ2276" i="1"/>
  <c r="CS2276" i="1"/>
  <c r="CU2276" i="1"/>
  <c r="GL2276" i="1"/>
  <c r="GN2276" i="1"/>
  <c r="GO2276" i="1"/>
  <c r="GV2276" i="1"/>
  <c r="HC2276" i="1"/>
  <c r="C2277" i="1"/>
  <c r="D2277" i="1"/>
  <c r="I2277" i="1"/>
  <c r="K2277" i="1"/>
  <c r="AC2277" i="1"/>
  <c r="AE2277" i="1"/>
  <c r="AF2277" i="1"/>
  <c r="AG2277" i="1"/>
  <c r="AH2277" i="1"/>
  <c r="AI2277" i="1"/>
  <c r="CW2277" i="1" s="1"/>
  <c r="V2277" i="1" s="1"/>
  <c r="AJ2277" i="1"/>
  <c r="CX2277" i="1" s="1"/>
  <c r="CQ2277" i="1"/>
  <c r="CR2277" i="1"/>
  <c r="Q2277" i="1" s="1"/>
  <c r="J2741" i="7" s="1"/>
  <c r="CS2277" i="1"/>
  <c r="V2738" i="7" s="1"/>
  <c r="J2745" i="7" s="1"/>
  <c r="CU2277" i="1"/>
  <c r="CV2277" i="1"/>
  <c r="GL2277" i="1"/>
  <c r="GN2277" i="1"/>
  <c r="GO2277" i="1"/>
  <c r="GV2277" i="1"/>
  <c r="HC2277" i="1"/>
  <c r="GX2277" i="1" s="1"/>
  <c r="C2278" i="1"/>
  <c r="D2278" i="1"/>
  <c r="I2278" i="1"/>
  <c r="K2278" i="1"/>
  <c r="AC2278" i="1"/>
  <c r="AE2278" i="1"/>
  <c r="CS2278" i="1" s="1"/>
  <c r="AF2278" i="1"/>
  <c r="AG2278" i="1"/>
  <c r="AH2278" i="1"/>
  <c r="CV2278" i="1" s="1"/>
  <c r="AI2278" i="1"/>
  <c r="CW2278" i="1" s="1"/>
  <c r="V2278" i="1" s="1"/>
  <c r="AJ2278" i="1"/>
  <c r="CX2278" i="1" s="1"/>
  <c r="CQ2278" i="1"/>
  <c r="CU2278" i="1"/>
  <c r="GL2278" i="1"/>
  <c r="GN2278" i="1"/>
  <c r="GO2278" i="1"/>
  <c r="GV2278" i="1"/>
  <c r="HC2278" i="1" s="1"/>
  <c r="GX2278" i="1" s="1"/>
  <c r="C2279" i="1"/>
  <c r="D2279" i="1"/>
  <c r="I2279" i="1"/>
  <c r="K2279" i="1"/>
  <c r="AC2279" i="1"/>
  <c r="AE2279" i="1"/>
  <c r="AF2279" i="1"/>
  <c r="AG2279" i="1"/>
  <c r="CU2279" i="1" s="1"/>
  <c r="T2279" i="1" s="1"/>
  <c r="AH2279" i="1"/>
  <c r="AI2279" i="1"/>
  <c r="CW2279" i="1" s="1"/>
  <c r="V2279" i="1" s="1"/>
  <c r="AJ2279" i="1"/>
  <c r="CX2279" i="1" s="1"/>
  <c r="W2279" i="1" s="1"/>
  <c r="CQ2279" i="1"/>
  <c r="CS2279" i="1"/>
  <c r="CV2279" i="1"/>
  <c r="U2279" i="1" s="1"/>
  <c r="K2763" i="7" s="1"/>
  <c r="GL2279" i="1"/>
  <c r="GN2279" i="1"/>
  <c r="GO2279" i="1"/>
  <c r="GV2279" i="1"/>
  <c r="HC2279" i="1"/>
  <c r="GX2279" i="1" s="1"/>
  <c r="C2280" i="1"/>
  <c r="D2280" i="1"/>
  <c r="I2280" i="1"/>
  <c r="K2280" i="1"/>
  <c r="AC2280" i="1"/>
  <c r="AE2280" i="1"/>
  <c r="AF2280" i="1"/>
  <c r="AG2280" i="1"/>
  <c r="AH2280" i="1"/>
  <c r="CV2280" i="1" s="1"/>
  <c r="U2280" i="1" s="1"/>
  <c r="K2774" i="7" s="1"/>
  <c r="AI2280" i="1"/>
  <c r="CW2280" i="1" s="1"/>
  <c r="V2280" i="1" s="1"/>
  <c r="AJ2280" i="1"/>
  <c r="CX2280" i="1" s="1"/>
  <c r="W2280" i="1" s="1"/>
  <c r="CU2280" i="1"/>
  <c r="T2280" i="1" s="1"/>
  <c r="GL2280" i="1"/>
  <c r="GN2280" i="1"/>
  <c r="GO2280" i="1"/>
  <c r="GV2280" i="1"/>
  <c r="HC2280" i="1" s="1"/>
  <c r="GX2280" i="1" s="1"/>
  <c r="C2281" i="1"/>
  <c r="D2281" i="1"/>
  <c r="I2281" i="1"/>
  <c r="K2281" i="1"/>
  <c r="AC2281" i="1"/>
  <c r="AE2281" i="1"/>
  <c r="AF2281" i="1"/>
  <c r="AG2281" i="1"/>
  <c r="CU2281" i="1" s="1"/>
  <c r="AH2281" i="1"/>
  <c r="CV2281" i="1" s="1"/>
  <c r="AI2281" i="1"/>
  <c r="CW2281" i="1" s="1"/>
  <c r="V2281" i="1" s="1"/>
  <c r="AJ2281" i="1"/>
  <c r="CX2281" i="1" s="1"/>
  <c r="CQ2281" i="1"/>
  <c r="CR2281" i="1"/>
  <c r="Q2281" i="1" s="1"/>
  <c r="J2779" i="7" s="1"/>
  <c r="CS2281" i="1"/>
  <c r="V2776" i="7" s="1"/>
  <c r="J2784" i="7" s="1"/>
  <c r="GL2281" i="1"/>
  <c r="GN2281" i="1"/>
  <c r="GO2281" i="1"/>
  <c r="GV2281" i="1"/>
  <c r="HC2281" i="1"/>
  <c r="GX2281" i="1" s="1"/>
  <c r="AC2282" i="1"/>
  <c r="AE2282" i="1"/>
  <c r="AF2282" i="1"/>
  <c r="AG2282" i="1"/>
  <c r="CU2282" i="1" s="1"/>
  <c r="T2282" i="1" s="1"/>
  <c r="AH2282" i="1"/>
  <c r="CV2282" i="1" s="1"/>
  <c r="U2282" i="1" s="1"/>
  <c r="AI2282" i="1"/>
  <c r="CW2282" i="1" s="1"/>
  <c r="V2282" i="1" s="1"/>
  <c r="AJ2282" i="1"/>
  <c r="CX2282" i="1" s="1"/>
  <c r="W2282" i="1" s="1"/>
  <c r="GL2282" i="1"/>
  <c r="GN2282" i="1"/>
  <c r="GO2282" i="1"/>
  <c r="GV2282" i="1"/>
  <c r="HC2282" i="1" s="1"/>
  <c r="GX2282" i="1"/>
  <c r="C2283" i="1"/>
  <c r="D2283" i="1"/>
  <c r="I2283" i="1"/>
  <c r="K2283" i="1"/>
  <c r="AC2283" i="1"/>
  <c r="AE2283" i="1"/>
  <c r="AF2283" i="1"/>
  <c r="AG2283" i="1"/>
  <c r="CU2283" i="1" s="1"/>
  <c r="AH2283" i="1"/>
  <c r="CV2283" i="1" s="1"/>
  <c r="AI2283" i="1"/>
  <c r="CW2283" i="1" s="1"/>
  <c r="V2283" i="1" s="1"/>
  <c r="AJ2283" i="1"/>
  <c r="CX2283" i="1" s="1"/>
  <c r="GL2283" i="1"/>
  <c r="GN2283" i="1"/>
  <c r="GO2283" i="1"/>
  <c r="GV2283" i="1"/>
  <c r="HC2283" i="1" s="1"/>
  <c r="GX2283" i="1" s="1"/>
  <c r="C2284" i="1"/>
  <c r="D2284" i="1"/>
  <c r="I2284" i="1"/>
  <c r="K2284" i="1"/>
  <c r="AC2284" i="1"/>
  <c r="AE2284" i="1"/>
  <c r="CR2284" i="1" s="1"/>
  <c r="Q2284" i="1" s="1"/>
  <c r="AF2284" i="1"/>
  <c r="AG2284" i="1"/>
  <c r="CU2284" i="1" s="1"/>
  <c r="AH2284" i="1"/>
  <c r="AI2284" i="1"/>
  <c r="AJ2284" i="1"/>
  <c r="CX2284" i="1" s="1"/>
  <c r="CV2284" i="1"/>
  <c r="CW2284" i="1"/>
  <c r="GL2284" i="1"/>
  <c r="GN2284" i="1"/>
  <c r="GO2284" i="1"/>
  <c r="GV2284" i="1"/>
  <c r="HC2284" i="1"/>
  <c r="B2286" i="1"/>
  <c r="B2270" i="1" s="1"/>
  <c r="C2286" i="1"/>
  <c r="C2270" i="1" s="1"/>
  <c r="D2286" i="1"/>
  <c r="D2270" i="1" s="1"/>
  <c r="F2286" i="1"/>
  <c r="F2270" i="1" s="1"/>
  <c r="G2286" i="1"/>
  <c r="BD2286" i="1"/>
  <c r="BD2270" i="1" s="1"/>
  <c r="BX2286" i="1"/>
  <c r="BY2286" i="1"/>
  <c r="BY2270" i="1" s="1"/>
  <c r="CK2286" i="1"/>
  <c r="CK2270" i="1" s="1"/>
  <c r="CL2286" i="1"/>
  <c r="CL2270" i="1" s="1"/>
  <c r="CM2286" i="1"/>
  <c r="CM2270" i="1" s="1"/>
  <c r="D2316" i="1"/>
  <c r="E2318" i="1"/>
  <c r="Z2318" i="1"/>
  <c r="AA2318" i="1"/>
  <c r="AM2318" i="1"/>
  <c r="AN2318" i="1"/>
  <c r="BE2318" i="1"/>
  <c r="BF2318" i="1"/>
  <c r="BG2318" i="1"/>
  <c r="BH2318" i="1"/>
  <c r="BI2318" i="1"/>
  <c r="BJ2318" i="1"/>
  <c r="BK2318" i="1"/>
  <c r="BL2318" i="1"/>
  <c r="BM2318" i="1"/>
  <c r="BN2318" i="1"/>
  <c r="BO2318" i="1"/>
  <c r="BP2318" i="1"/>
  <c r="BQ2318" i="1"/>
  <c r="BR2318" i="1"/>
  <c r="BS2318" i="1"/>
  <c r="BT2318" i="1"/>
  <c r="BU2318" i="1"/>
  <c r="BV2318" i="1"/>
  <c r="BW2318" i="1"/>
  <c r="BY2318" i="1"/>
  <c r="CN2318" i="1"/>
  <c r="CO2318" i="1"/>
  <c r="CP2318" i="1"/>
  <c r="CQ2318" i="1"/>
  <c r="CR2318" i="1"/>
  <c r="CS2318" i="1"/>
  <c r="CT2318" i="1"/>
  <c r="CU2318" i="1"/>
  <c r="CV2318" i="1"/>
  <c r="CW2318" i="1"/>
  <c r="CX2318" i="1"/>
  <c r="CY2318" i="1"/>
  <c r="CZ2318" i="1"/>
  <c r="DA2318" i="1"/>
  <c r="DB2318" i="1"/>
  <c r="DC2318" i="1"/>
  <c r="DD2318" i="1"/>
  <c r="DE2318" i="1"/>
  <c r="DF2318" i="1"/>
  <c r="DG2318" i="1"/>
  <c r="DH2318" i="1"/>
  <c r="DI2318" i="1"/>
  <c r="DJ2318" i="1"/>
  <c r="DK2318" i="1"/>
  <c r="DL2318" i="1"/>
  <c r="DM2318" i="1"/>
  <c r="DN2318" i="1"/>
  <c r="DO2318" i="1"/>
  <c r="DP2318" i="1"/>
  <c r="DQ2318" i="1"/>
  <c r="DR2318" i="1"/>
  <c r="DS2318" i="1"/>
  <c r="DT2318" i="1"/>
  <c r="DU2318" i="1"/>
  <c r="DV2318" i="1"/>
  <c r="DW2318" i="1"/>
  <c r="DX2318" i="1"/>
  <c r="DY2318" i="1"/>
  <c r="DZ2318" i="1"/>
  <c r="EA2318" i="1"/>
  <c r="EB2318" i="1"/>
  <c r="EC2318" i="1"/>
  <c r="ED2318" i="1"/>
  <c r="EE2318" i="1"/>
  <c r="EF2318" i="1"/>
  <c r="EG2318" i="1"/>
  <c r="EH2318" i="1"/>
  <c r="EI2318" i="1"/>
  <c r="EJ2318" i="1"/>
  <c r="EK2318" i="1"/>
  <c r="EL2318" i="1"/>
  <c r="EM2318" i="1"/>
  <c r="EN2318" i="1"/>
  <c r="EO2318" i="1"/>
  <c r="EP2318" i="1"/>
  <c r="EQ2318" i="1"/>
  <c r="ER2318" i="1"/>
  <c r="ES2318" i="1"/>
  <c r="ET2318" i="1"/>
  <c r="EU2318" i="1"/>
  <c r="EV2318" i="1"/>
  <c r="EW2318" i="1"/>
  <c r="EX2318" i="1"/>
  <c r="EY2318" i="1"/>
  <c r="EZ2318" i="1"/>
  <c r="FA2318" i="1"/>
  <c r="FB2318" i="1"/>
  <c r="FC2318" i="1"/>
  <c r="FD2318" i="1"/>
  <c r="FE2318" i="1"/>
  <c r="FF2318" i="1"/>
  <c r="FG2318" i="1"/>
  <c r="FH2318" i="1"/>
  <c r="FI2318" i="1"/>
  <c r="FJ2318" i="1"/>
  <c r="FK2318" i="1"/>
  <c r="FL2318" i="1"/>
  <c r="FM2318" i="1"/>
  <c r="FN2318" i="1"/>
  <c r="FO2318" i="1"/>
  <c r="FP2318" i="1"/>
  <c r="FQ2318" i="1"/>
  <c r="FR2318" i="1"/>
  <c r="FS2318" i="1"/>
  <c r="FT2318" i="1"/>
  <c r="FU2318" i="1"/>
  <c r="FV2318" i="1"/>
  <c r="FW2318" i="1"/>
  <c r="FX2318" i="1"/>
  <c r="FY2318" i="1"/>
  <c r="FZ2318" i="1"/>
  <c r="GA2318" i="1"/>
  <c r="GB2318" i="1"/>
  <c r="GC2318" i="1"/>
  <c r="GD2318" i="1"/>
  <c r="GE2318" i="1"/>
  <c r="GF2318" i="1"/>
  <c r="GG2318" i="1"/>
  <c r="GH2318" i="1"/>
  <c r="GI2318" i="1"/>
  <c r="GJ2318" i="1"/>
  <c r="GK2318" i="1"/>
  <c r="GL2318" i="1"/>
  <c r="GM2318" i="1"/>
  <c r="GN2318" i="1"/>
  <c r="GO2318" i="1"/>
  <c r="GP2318" i="1"/>
  <c r="GQ2318" i="1"/>
  <c r="GR2318" i="1"/>
  <c r="GS2318" i="1"/>
  <c r="GT2318" i="1"/>
  <c r="GU2318" i="1"/>
  <c r="GV2318" i="1"/>
  <c r="GW2318" i="1"/>
  <c r="GX2318" i="1"/>
  <c r="C2320" i="1"/>
  <c r="D2320" i="1"/>
  <c r="I2320" i="1"/>
  <c r="K2320" i="1"/>
  <c r="AC2320" i="1"/>
  <c r="CQ2320" i="1" s="1"/>
  <c r="P2320" i="1" s="1"/>
  <c r="AE2320" i="1"/>
  <c r="AF2320" i="1"/>
  <c r="AG2320" i="1"/>
  <c r="AH2320" i="1"/>
  <c r="AI2320" i="1"/>
  <c r="CW2320" i="1" s="1"/>
  <c r="AJ2320" i="1"/>
  <c r="CX2320" i="1" s="1"/>
  <c r="CU2320" i="1"/>
  <c r="CV2320" i="1"/>
  <c r="U2320" i="1" s="1"/>
  <c r="K2813" i="7" s="1"/>
  <c r="GL2320" i="1"/>
  <c r="GN2320" i="1"/>
  <c r="GO2320" i="1"/>
  <c r="GV2320" i="1"/>
  <c r="HC2320" i="1" s="1"/>
  <c r="C2321" i="1"/>
  <c r="D2321" i="1"/>
  <c r="I2321" i="1"/>
  <c r="K2321" i="1"/>
  <c r="AC2321" i="1"/>
  <c r="AE2321" i="1"/>
  <c r="AF2321" i="1"/>
  <c r="AG2321" i="1"/>
  <c r="AH2321" i="1"/>
  <c r="CV2321" i="1" s="1"/>
  <c r="U2321" i="1" s="1"/>
  <c r="K2824" i="7" s="1"/>
  <c r="AI2321" i="1"/>
  <c r="CW2321" i="1" s="1"/>
  <c r="AJ2321" i="1"/>
  <c r="CX2321" i="1" s="1"/>
  <c r="CQ2321" i="1"/>
  <c r="CU2321" i="1"/>
  <c r="GL2321" i="1"/>
  <c r="GN2321" i="1"/>
  <c r="GO2321" i="1"/>
  <c r="GV2321" i="1"/>
  <c r="HC2321" i="1" s="1"/>
  <c r="C2322" i="1"/>
  <c r="D2322" i="1"/>
  <c r="I2322" i="1"/>
  <c r="K2322" i="1"/>
  <c r="AC2322" i="1"/>
  <c r="AE2322" i="1"/>
  <c r="AF2322" i="1"/>
  <c r="AG2322" i="1"/>
  <c r="AH2322" i="1"/>
  <c r="CV2322" i="1" s="1"/>
  <c r="U2322" i="1" s="1"/>
  <c r="K2834" i="7" s="1"/>
  <c r="AI2322" i="1"/>
  <c r="CW2322" i="1" s="1"/>
  <c r="AJ2322" i="1"/>
  <c r="CX2322" i="1" s="1"/>
  <c r="CQ2322" i="1"/>
  <c r="P2322" i="1" s="1"/>
  <c r="CU2322" i="1"/>
  <c r="T2322" i="1" s="1"/>
  <c r="GL2322" i="1"/>
  <c r="GN2322" i="1"/>
  <c r="GO2322" i="1"/>
  <c r="GV2322" i="1"/>
  <c r="HC2322" i="1" s="1"/>
  <c r="AC2323" i="1"/>
  <c r="AE2323" i="1"/>
  <c r="AF2323" i="1"/>
  <c r="AG2323" i="1"/>
  <c r="CU2323" i="1" s="1"/>
  <c r="T2323" i="1" s="1"/>
  <c r="AH2323" i="1"/>
  <c r="CV2323" i="1" s="1"/>
  <c r="U2323" i="1" s="1"/>
  <c r="AI2323" i="1"/>
  <c r="CW2323" i="1" s="1"/>
  <c r="V2323" i="1" s="1"/>
  <c r="AJ2323" i="1"/>
  <c r="CX2323" i="1" s="1"/>
  <c r="W2323" i="1" s="1"/>
  <c r="CQ2323" i="1"/>
  <c r="P2323" i="1" s="1"/>
  <c r="J2836" i="7" s="1"/>
  <c r="I2837" i="7" s="1"/>
  <c r="GL2323" i="1"/>
  <c r="GN2323" i="1"/>
  <c r="GO2323" i="1"/>
  <c r="GV2323" i="1"/>
  <c r="HC2323" i="1" s="1"/>
  <c r="GX2323" i="1" s="1"/>
  <c r="I2324" i="1"/>
  <c r="K2324" i="1"/>
  <c r="AC2324" i="1"/>
  <c r="AE2324" i="1"/>
  <c r="AD2324" i="1" s="1"/>
  <c r="AF2324" i="1"/>
  <c r="CT2324" i="1" s="1"/>
  <c r="S2324" i="1" s="1"/>
  <c r="AG2324" i="1"/>
  <c r="CU2324" i="1" s="1"/>
  <c r="AH2324" i="1"/>
  <c r="CV2324" i="1" s="1"/>
  <c r="AI2324" i="1"/>
  <c r="AJ2324" i="1"/>
  <c r="CW2324" i="1"/>
  <c r="V2324" i="1" s="1"/>
  <c r="CX2324" i="1"/>
  <c r="W2324" i="1" s="1"/>
  <c r="GL2324" i="1"/>
  <c r="GN2324" i="1"/>
  <c r="GO2324" i="1"/>
  <c r="CC2329" i="1" s="1"/>
  <c r="GV2324" i="1"/>
  <c r="HC2324" i="1" s="1"/>
  <c r="GX2324" i="1" s="1"/>
  <c r="C2325" i="1"/>
  <c r="D2325" i="1"/>
  <c r="I2325" i="1"/>
  <c r="K2325" i="1"/>
  <c r="AC2325" i="1"/>
  <c r="CQ2325" i="1" s="1"/>
  <c r="AE2325" i="1"/>
  <c r="AF2325" i="1"/>
  <c r="AG2325" i="1"/>
  <c r="CU2325" i="1" s="1"/>
  <c r="T2325" i="1" s="1"/>
  <c r="AH2325" i="1"/>
  <c r="CV2325" i="1" s="1"/>
  <c r="U2325" i="1" s="1"/>
  <c r="K2849" i="7" s="1"/>
  <c r="AI2325" i="1"/>
  <c r="CW2325" i="1" s="1"/>
  <c r="V2325" i="1" s="1"/>
  <c r="AJ2325" i="1"/>
  <c r="CX2325" i="1" s="1"/>
  <c r="GL2325" i="1"/>
  <c r="GN2325" i="1"/>
  <c r="GO2325" i="1"/>
  <c r="GV2325" i="1"/>
  <c r="HC2325" i="1"/>
  <c r="GX2325" i="1" s="1"/>
  <c r="C2326" i="1"/>
  <c r="D2326" i="1"/>
  <c r="I2326" i="1"/>
  <c r="K2326" i="1"/>
  <c r="AC2326" i="1"/>
  <c r="AE2326" i="1"/>
  <c r="AF2326" i="1"/>
  <c r="AG2326" i="1"/>
  <c r="CU2326" i="1" s="1"/>
  <c r="T2326" i="1" s="1"/>
  <c r="AH2326" i="1"/>
  <c r="AI2326" i="1"/>
  <c r="AJ2326" i="1"/>
  <c r="CX2326" i="1" s="1"/>
  <c r="W2326" i="1" s="1"/>
  <c r="CV2326" i="1"/>
  <c r="U2326" i="1" s="1"/>
  <c r="K2859" i="7" s="1"/>
  <c r="CW2326" i="1"/>
  <c r="V2326" i="1" s="1"/>
  <c r="GL2326" i="1"/>
  <c r="GN2326" i="1"/>
  <c r="GO2326" i="1"/>
  <c r="GV2326" i="1"/>
  <c r="HC2326" i="1" s="1"/>
  <c r="GX2326" i="1" s="1"/>
  <c r="C2327" i="1"/>
  <c r="D2327" i="1"/>
  <c r="I2327" i="1"/>
  <c r="K2327" i="1"/>
  <c r="AC2327" i="1"/>
  <c r="CQ2327" i="1" s="1"/>
  <c r="P2327" i="1" s="1"/>
  <c r="AE2327" i="1"/>
  <c r="AF2327" i="1"/>
  <c r="AG2327" i="1"/>
  <c r="CU2327" i="1" s="1"/>
  <c r="T2327" i="1" s="1"/>
  <c r="AH2327" i="1"/>
  <c r="CV2327" i="1" s="1"/>
  <c r="U2327" i="1" s="1"/>
  <c r="K2866" i="7" s="1"/>
  <c r="AI2327" i="1"/>
  <c r="CW2327" i="1" s="1"/>
  <c r="V2327" i="1" s="1"/>
  <c r="AJ2327" i="1"/>
  <c r="CX2327" i="1" s="1"/>
  <c r="W2327" i="1" s="1"/>
  <c r="CR2327" i="1"/>
  <c r="Q2327" i="1" s="1"/>
  <c r="CS2327" i="1"/>
  <c r="GL2327" i="1"/>
  <c r="GN2327" i="1"/>
  <c r="GO2327" i="1"/>
  <c r="GV2327" i="1"/>
  <c r="HC2327" i="1" s="1"/>
  <c r="GX2327" i="1" s="1"/>
  <c r="B2329" i="1"/>
  <c r="B2318" i="1" s="1"/>
  <c r="C2329" i="1"/>
  <c r="C2318" i="1" s="1"/>
  <c r="D2329" i="1"/>
  <c r="D2318" i="1" s="1"/>
  <c r="F2329" i="1"/>
  <c r="F2318" i="1" s="1"/>
  <c r="G2329" i="1"/>
  <c r="BX2329" i="1"/>
  <c r="BY2329" i="1"/>
  <c r="CK2329" i="1"/>
  <c r="CK2318" i="1" s="1"/>
  <c r="CL2329" i="1"/>
  <c r="CL2318" i="1" s="1"/>
  <c r="CM2329" i="1"/>
  <c r="CM2318" i="1" s="1"/>
  <c r="D2359" i="1"/>
  <c r="E2361" i="1"/>
  <c r="F2361" i="1"/>
  <c r="Z2361" i="1"/>
  <c r="AA2361" i="1"/>
  <c r="AM2361" i="1"/>
  <c r="AN2361" i="1"/>
  <c r="BE2361" i="1"/>
  <c r="BF2361" i="1"/>
  <c r="BG2361" i="1"/>
  <c r="BH2361" i="1"/>
  <c r="BI2361" i="1"/>
  <c r="BJ2361" i="1"/>
  <c r="BK2361" i="1"/>
  <c r="BL2361" i="1"/>
  <c r="BM2361" i="1"/>
  <c r="BN2361" i="1"/>
  <c r="BO2361" i="1"/>
  <c r="BP2361" i="1"/>
  <c r="BQ2361" i="1"/>
  <c r="BR2361" i="1"/>
  <c r="BS2361" i="1"/>
  <c r="BT2361" i="1"/>
  <c r="BU2361" i="1"/>
  <c r="BV2361" i="1"/>
  <c r="BW2361" i="1"/>
  <c r="BY2361" i="1"/>
  <c r="CN2361" i="1"/>
  <c r="CO2361" i="1"/>
  <c r="CP2361" i="1"/>
  <c r="CQ2361" i="1"/>
  <c r="CR2361" i="1"/>
  <c r="CS2361" i="1"/>
  <c r="CT2361" i="1"/>
  <c r="CU2361" i="1"/>
  <c r="CV2361" i="1"/>
  <c r="CW2361" i="1"/>
  <c r="CX2361" i="1"/>
  <c r="CY2361" i="1"/>
  <c r="CZ2361" i="1"/>
  <c r="DA2361" i="1"/>
  <c r="DB2361" i="1"/>
  <c r="DC2361" i="1"/>
  <c r="DD2361" i="1"/>
  <c r="DE2361" i="1"/>
  <c r="DF2361" i="1"/>
  <c r="DG2361" i="1"/>
  <c r="DH2361" i="1"/>
  <c r="DI2361" i="1"/>
  <c r="DJ2361" i="1"/>
  <c r="DK2361" i="1"/>
  <c r="DL2361" i="1"/>
  <c r="DM2361" i="1"/>
  <c r="DN2361" i="1"/>
  <c r="DO2361" i="1"/>
  <c r="DP2361" i="1"/>
  <c r="DQ2361" i="1"/>
  <c r="DR2361" i="1"/>
  <c r="DS2361" i="1"/>
  <c r="DT2361" i="1"/>
  <c r="DU2361" i="1"/>
  <c r="DV2361" i="1"/>
  <c r="DW2361" i="1"/>
  <c r="DX2361" i="1"/>
  <c r="DY2361" i="1"/>
  <c r="DZ2361" i="1"/>
  <c r="EA2361" i="1"/>
  <c r="EB2361" i="1"/>
  <c r="EC2361" i="1"/>
  <c r="ED2361" i="1"/>
  <c r="EE2361" i="1"/>
  <c r="EF2361" i="1"/>
  <c r="EG2361" i="1"/>
  <c r="EH2361" i="1"/>
  <c r="EI2361" i="1"/>
  <c r="EJ2361" i="1"/>
  <c r="EK2361" i="1"/>
  <c r="EL2361" i="1"/>
  <c r="EM2361" i="1"/>
  <c r="EN2361" i="1"/>
  <c r="EO2361" i="1"/>
  <c r="EP2361" i="1"/>
  <c r="EQ2361" i="1"/>
  <c r="ER2361" i="1"/>
  <c r="ES2361" i="1"/>
  <c r="ET2361" i="1"/>
  <c r="EU2361" i="1"/>
  <c r="EV2361" i="1"/>
  <c r="EW2361" i="1"/>
  <c r="EX2361" i="1"/>
  <c r="EY2361" i="1"/>
  <c r="EZ2361" i="1"/>
  <c r="FA2361" i="1"/>
  <c r="FB2361" i="1"/>
  <c r="FC2361" i="1"/>
  <c r="FD2361" i="1"/>
  <c r="FE2361" i="1"/>
  <c r="FF2361" i="1"/>
  <c r="FG2361" i="1"/>
  <c r="FH2361" i="1"/>
  <c r="FI2361" i="1"/>
  <c r="FJ2361" i="1"/>
  <c r="FK2361" i="1"/>
  <c r="FL2361" i="1"/>
  <c r="FM2361" i="1"/>
  <c r="FN2361" i="1"/>
  <c r="FO2361" i="1"/>
  <c r="FP2361" i="1"/>
  <c r="FQ2361" i="1"/>
  <c r="FR2361" i="1"/>
  <c r="FS2361" i="1"/>
  <c r="FT2361" i="1"/>
  <c r="FU2361" i="1"/>
  <c r="FV2361" i="1"/>
  <c r="FW2361" i="1"/>
  <c r="FX2361" i="1"/>
  <c r="FY2361" i="1"/>
  <c r="FZ2361" i="1"/>
  <c r="GA2361" i="1"/>
  <c r="GB2361" i="1"/>
  <c r="GC2361" i="1"/>
  <c r="GD2361" i="1"/>
  <c r="GE2361" i="1"/>
  <c r="GF2361" i="1"/>
  <c r="GG2361" i="1"/>
  <c r="GH2361" i="1"/>
  <c r="GI2361" i="1"/>
  <c r="GJ2361" i="1"/>
  <c r="GK2361" i="1"/>
  <c r="GL2361" i="1"/>
  <c r="GM2361" i="1"/>
  <c r="GN2361" i="1"/>
  <c r="GO2361" i="1"/>
  <c r="GP2361" i="1"/>
  <c r="GQ2361" i="1"/>
  <c r="GR2361" i="1"/>
  <c r="GS2361" i="1"/>
  <c r="GT2361" i="1"/>
  <c r="GU2361" i="1"/>
  <c r="GV2361" i="1"/>
  <c r="GW2361" i="1"/>
  <c r="GX2361" i="1"/>
  <c r="C2363" i="1"/>
  <c r="D2363" i="1"/>
  <c r="I2363" i="1"/>
  <c r="K2363" i="1"/>
  <c r="AC2363" i="1"/>
  <c r="AE2363" i="1"/>
  <c r="AF2363" i="1"/>
  <c r="AG2363" i="1"/>
  <c r="AH2363" i="1"/>
  <c r="CV2363" i="1" s="1"/>
  <c r="AI2363" i="1"/>
  <c r="CW2363" i="1" s="1"/>
  <c r="AJ2363" i="1"/>
  <c r="CX2363" i="1" s="1"/>
  <c r="CQ2363" i="1"/>
  <c r="CS2363" i="1"/>
  <c r="CU2363" i="1"/>
  <c r="GL2363" i="1"/>
  <c r="GN2363" i="1"/>
  <c r="GO2363" i="1"/>
  <c r="GV2363" i="1"/>
  <c r="HC2363" i="1"/>
  <c r="C2364" i="1"/>
  <c r="D2364" i="1"/>
  <c r="I2364" i="1"/>
  <c r="K2364" i="1"/>
  <c r="AC2364" i="1"/>
  <c r="AE2364" i="1"/>
  <c r="AF2364" i="1"/>
  <c r="AG2364" i="1"/>
  <c r="AH2364" i="1"/>
  <c r="AI2364" i="1"/>
  <c r="CW2364" i="1" s="1"/>
  <c r="V2364" i="1" s="1"/>
  <c r="AJ2364" i="1"/>
  <c r="CX2364" i="1" s="1"/>
  <c r="CQ2364" i="1"/>
  <c r="CR2364" i="1"/>
  <c r="Q2364" i="1" s="1"/>
  <c r="J2883" i="7" s="1"/>
  <c r="CS2364" i="1"/>
  <c r="V2880" i="7" s="1"/>
  <c r="J2888" i="7" s="1"/>
  <c r="CU2364" i="1"/>
  <c r="CV2364" i="1"/>
  <c r="GL2364" i="1"/>
  <c r="GN2364" i="1"/>
  <c r="GO2364" i="1"/>
  <c r="GV2364" i="1"/>
  <c r="HC2364" i="1"/>
  <c r="C2365" i="1"/>
  <c r="D2365" i="1"/>
  <c r="I2365" i="1"/>
  <c r="K2365" i="1"/>
  <c r="AC2365" i="1"/>
  <c r="AE2365" i="1"/>
  <c r="AF2365" i="1"/>
  <c r="AG2365" i="1"/>
  <c r="AH2365" i="1"/>
  <c r="AI2365" i="1"/>
  <c r="CW2365" i="1" s="1"/>
  <c r="AJ2365" i="1"/>
  <c r="CX2365" i="1" s="1"/>
  <c r="CQ2365" i="1"/>
  <c r="CU2365" i="1"/>
  <c r="CV2365" i="1"/>
  <c r="GL2365" i="1"/>
  <c r="GN2365" i="1"/>
  <c r="GO2365" i="1"/>
  <c r="GV2365" i="1"/>
  <c r="HC2365" i="1" s="1"/>
  <c r="GX2365" i="1" s="1"/>
  <c r="AC2366" i="1"/>
  <c r="AE2366" i="1"/>
  <c r="AF2366" i="1"/>
  <c r="AG2366" i="1"/>
  <c r="AH2366" i="1"/>
  <c r="CV2366" i="1" s="1"/>
  <c r="U2366" i="1" s="1"/>
  <c r="AI2366" i="1"/>
  <c r="CW2366" i="1" s="1"/>
  <c r="V2366" i="1" s="1"/>
  <c r="AJ2366" i="1"/>
  <c r="CX2366" i="1" s="1"/>
  <c r="W2366" i="1" s="1"/>
  <c r="CQ2366" i="1"/>
  <c r="P2366" i="1" s="1"/>
  <c r="J2901" i="7" s="1"/>
  <c r="I2902" i="7" s="1"/>
  <c r="CS2366" i="1"/>
  <c r="CU2366" i="1"/>
  <c r="T2366" i="1" s="1"/>
  <c r="GL2366" i="1"/>
  <c r="GN2366" i="1"/>
  <c r="GO2366" i="1"/>
  <c r="GV2366" i="1"/>
  <c r="HC2366" i="1" s="1"/>
  <c r="GX2366" i="1" s="1"/>
  <c r="I2367" i="1"/>
  <c r="K2367" i="1"/>
  <c r="AC2367" i="1"/>
  <c r="CQ2367" i="1" s="1"/>
  <c r="P2367" i="1" s="1"/>
  <c r="AE2367" i="1"/>
  <c r="AF2367" i="1"/>
  <c r="AG2367" i="1"/>
  <c r="AH2367" i="1"/>
  <c r="CV2367" i="1" s="1"/>
  <c r="AI2367" i="1"/>
  <c r="AJ2367" i="1"/>
  <c r="CU2367" i="1"/>
  <c r="T2367" i="1" s="1"/>
  <c r="CW2367" i="1"/>
  <c r="V2367" i="1" s="1"/>
  <c r="CX2367" i="1"/>
  <c r="W2367" i="1" s="1"/>
  <c r="GL2367" i="1"/>
  <c r="BZ2372" i="1" s="1"/>
  <c r="GN2367" i="1"/>
  <c r="GO2367" i="1"/>
  <c r="GV2367" i="1"/>
  <c r="HC2367" i="1" s="1"/>
  <c r="C2368" i="1"/>
  <c r="D2368" i="1"/>
  <c r="I2368" i="1"/>
  <c r="K2368" i="1"/>
  <c r="AC2368" i="1"/>
  <c r="AE2368" i="1"/>
  <c r="U2906" i="7" s="1"/>
  <c r="AF2368" i="1"/>
  <c r="AG2368" i="1"/>
  <c r="CU2368" i="1" s="1"/>
  <c r="T2368" i="1" s="1"/>
  <c r="AH2368" i="1"/>
  <c r="CV2368" i="1" s="1"/>
  <c r="U2368" i="1" s="1"/>
  <c r="K2914" i="7" s="1"/>
  <c r="AI2368" i="1"/>
  <c r="AJ2368" i="1"/>
  <c r="CW2368" i="1"/>
  <c r="V2368" i="1" s="1"/>
  <c r="CX2368" i="1"/>
  <c r="W2368" i="1" s="1"/>
  <c r="GL2368" i="1"/>
  <c r="GN2368" i="1"/>
  <c r="GO2368" i="1"/>
  <c r="GV2368" i="1"/>
  <c r="HC2368" i="1" s="1"/>
  <c r="GX2368" i="1" s="1"/>
  <c r="C2369" i="1"/>
  <c r="D2369" i="1"/>
  <c r="I2369" i="1"/>
  <c r="K2369" i="1"/>
  <c r="AC2369" i="1"/>
  <c r="CQ2369" i="1" s="1"/>
  <c r="P2369" i="1" s="1"/>
  <c r="AD2369" i="1"/>
  <c r="AE2369" i="1"/>
  <c r="AF2369" i="1"/>
  <c r="AG2369" i="1"/>
  <c r="CU2369" i="1" s="1"/>
  <c r="T2369" i="1" s="1"/>
  <c r="AH2369" i="1"/>
  <c r="CV2369" i="1" s="1"/>
  <c r="U2369" i="1" s="1"/>
  <c r="K2924" i="7" s="1"/>
  <c r="AI2369" i="1"/>
  <c r="CW2369" i="1" s="1"/>
  <c r="V2369" i="1" s="1"/>
  <c r="AJ2369" i="1"/>
  <c r="CR2369" i="1"/>
  <c r="Q2369" i="1" s="1"/>
  <c r="J2919" i="7" s="1"/>
  <c r="CX2369" i="1"/>
  <c r="W2369" i="1" s="1"/>
  <c r="GL2369" i="1"/>
  <c r="GN2369" i="1"/>
  <c r="GO2369" i="1"/>
  <c r="GV2369" i="1"/>
  <c r="HC2369" i="1" s="1"/>
  <c r="GX2369" i="1" s="1"/>
  <c r="C2370" i="1"/>
  <c r="D2370" i="1"/>
  <c r="I2370" i="1"/>
  <c r="K2370" i="1"/>
  <c r="AC2370" i="1"/>
  <c r="AD2370" i="1"/>
  <c r="AE2370" i="1"/>
  <c r="AF2370" i="1"/>
  <c r="AG2370" i="1"/>
  <c r="AH2370" i="1"/>
  <c r="CV2370" i="1" s="1"/>
  <c r="U2370" i="1" s="1"/>
  <c r="K2931" i="7" s="1"/>
  <c r="AI2370" i="1"/>
  <c r="CW2370" i="1" s="1"/>
  <c r="V2370" i="1" s="1"/>
  <c r="AJ2370" i="1"/>
  <c r="CX2370" i="1" s="1"/>
  <c r="W2370" i="1" s="1"/>
  <c r="CT2370" i="1"/>
  <c r="S2370" i="1" s="1"/>
  <c r="CU2370" i="1"/>
  <c r="T2370" i="1" s="1"/>
  <c r="GL2370" i="1"/>
  <c r="GN2370" i="1"/>
  <c r="GO2370" i="1"/>
  <c r="GV2370" i="1"/>
  <c r="HC2370" i="1" s="1"/>
  <c r="GX2370" i="1" s="1"/>
  <c r="B2372" i="1"/>
  <c r="B2361" i="1" s="1"/>
  <c r="C2372" i="1"/>
  <c r="C2361" i="1" s="1"/>
  <c r="D2372" i="1"/>
  <c r="D2361" i="1" s="1"/>
  <c r="F2372" i="1"/>
  <c r="G2372" i="1"/>
  <c r="BC2372" i="1"/>
  <c r="BC2361" i="1" s="1"/>
  <c r="BX2372" i="1"/>
  <c r="BX2361" i="1" s="1"/>
  <c r="BY2372" i="1"/>
  <c r="CC2372" i="1"/>
  <c r="AT2372" i="1" s="1"/>
  <c r="CK2372" i="1"/>
  <c r="CK2361" i="1" s="1"/>
  <c r="CL2372" i="1"/>
  <c r="CL2361" i="1" s="1"/>
  <c r="CM2372" i="1"/>
  <c r="CM2361" i="1" s="1"/>
  <c r="D2402" i="1"/>
  <c r="D2404" i="1"/>
  <c r="E2404" i="1"/>
  <c r="Z2404" i="1"/>
  <c r="AA2404" i="1"/>
  <c r="AM2404" i="1"/>
  <c r="AN2404" i="1"/>
  <c r="BE2404" i="1"/>
  <c r="BF2404" i="1"/>
  <c r="BG2404" i="1"/>
  <c r="BH2404" i="1"/>
  <c r="BI2404" i="1"/>
  <c r="BJ2404" i="1"/>
  <c r="BK2404" i="1"/>
  <c r="BL2404" i="1"/>
  <c r="BM2404" i="1"/>
  <c r="BN2404" i="1"/>
  <c r="BO2404" i="1"/>
  <c r="BP2404" i="1"/>
  <c r="BQ2404" i="1"/>
  <c r="BR2404" i="1"/>
  <c r="BS2404" i="1"/>
  <c r="BT2404" i="1"/>
  <c r="BU2404" i="1"/>
  <c r="BV2404" i="1"/>
  <c r="BW2404" i="1"/>
  <c r="CN2404" i="1"/>
  <c r="CO2404" i="1"/>
  <c r="CP2404" i="1"/>
  <c r="CQ2404" i="1"/>
  <c r="CR2404" i="1"/>
  <c r="CS2404" i="1"/>
  <c r="CT2404" i="1"/>
  <c r="CU2404" i="1"/>
  <c r="CV2404" i="1"/>
  <c r="CW2404" i="1"/>
  <c r="CX2404" i="1"/>
  <c r="CY2404" i="1"/>
  <c r="CZ2404" i="1"/>
  <c r="DA2404" i="1"/>
  <c r="DB2404" i="1"/>
  <c r="DC2404" i="1"/>
  <c r="DD2404" i="1"/>
  <c r="DE2404" i="1"/>
  <c r="DF2404" i="1"/>
  <c r="DG2404" i="1"/>
  <c r="DH2404" i="1"/>
  <c r="DI2404" i="1"/>
  <c r="DJ2404" i="1"/>
  <c r="DK2404" i="1"/>
  <c r="DL2404" i="1"/>
  <c r="DM2404" i="1"/>
  <c r="DN2404" i="1"/>
  <c r="DO2404" i="1"/>
  <c r="DP2404" i="1"/>
  <c r="DQ2404" i="1"/>
  <c r="DR2404" i="1"/>
  <c r="DS2404" i="1"/>
  <c r="DT2404" i="1"/>
  <c r="DU2404" i="1"/>
  <c r="DV2404" i="1"/>
  <c r="DW2404" i="1"/>
  <c r="DX2404" i="1"/>
  <c r="DY2404" i="1"/>
  <c r="DZ2404" i="1"/>
  <c r="EA2404" i="1"/>
  <c r="EB2404" i="1"/>
  <c r="EC2404" i="1"/>
  <c r="ED2404" i="1"/>
  <c r="EE2404" i="1"/>
  <c r="EF2404" i="1"/>
  <c r="EG2404" i="1"/>
  <c r="EH2404" i="1"/>
  <c r="EI2404" i="1"/>
  <c r="EJ2404" i="1"/>
  <c r="EK2404" i="1"/>
  <c r="EL2404" i="1"/>
  <c r="EM2404" i="1"/>
  <c r="EN2404" i="1"/>
  <c r="EO2404" i="1"/>
  <c r="EP2404" i="1"/>
  <c r="EQ2404" i="1"/>
  <c r="ER2404" i="1"/>
  <c r="ES2404" i="1"/>
  <c r="ET2404" i="1"/>
  <c r="EU2404" i="1"/>
  <c r="EV2404" i="1"/>
  <c r="EW2404" i="1"/>
  <c r="EX2404" i="1"/>
  <c r="EY2404" i="1"/>
  <c r="EZ2404" i="1"/>
  <c r="FA2404" i="1"/>
  <c r="FB2404" i="1"/>
  <c r="FC2404" i="1"/>
  <c r="FD2404" i="1"/>
  <c r="FE2404" i="1"/>
  <c r="FF2404" i="1"/>
  <c r="FG2404" i="1"/>
  <c r="FH2404" i="1"/>
  <c r="FI2404" i="1"/>
  <c r="FJ2404" i="1"/>
  <c r="FK2404" i="1"/>
  <c r="FL2404" i="1"/>
  <c r="FM2404" i="1"/>
  <c r="FN2404" i="1"/>
  <c r="FO2404" i="1"/>
  <c r="FP2404" i="1"/>
  <c r="FQ2404" i="1"/>
  <c r="FR2404" i="1"/>
  <c r="FS2404" i="1"/>
  <c r="FT2404" i="1"/>
  <c r="FU2404" i="1"/>
  <c r="FV2404" i="1"/>
  <c r="FW2404" i="1"/>
  <c r="FX2404" i="1"/>
  <c r="FY2404" i="1"/>
  <c r="FZ2404" i="1"/>
  <c r="GA2404" i="1"/>
  <c r="GB2404" i="1"/>
  <c r="GC2404" i="1"/>
  <c r="GD2404" i="1"/>
  <c r="GE2404" i="1"/>
  <c r="GF2404" i="1"/>
  <c r="GG2404" i="1"/>
  <c r="GH2404" i="1"/>
  <c r="GI2404" i="1"/>
  <c r="GJ2404" i="1"/>
  <c r="GK2404" i="1"/>
  <c r="GL2404" i="1"/>
  <c r="GM2404" i="1"/>
  <c r="GN2404" i="1"/>
  <c r="GO2404" i="1"/>
  <c r="GP2404" i="1"/>
  <c r="GQ2404" i="1"/>
  <c r="GR2404" i="1"/>
  <c r="GS2404" i="1"/>
  <c r="GT2404" i="1"/>
  <c r="GU2404" i="1"/>
  <c r="GV2404" i="1"/>
  <c r="GW2404" i="1"/>
  <c r="GX2404" i="1"/>
  <c r="C2406" i="1"/>
  <c r="D2406" i="1"/>
  <c r="I2406" i="1"/>
  <c r="K2406" i="1"/>
  <c r="R2406" i="1"/>
  <c r="GK2406" i="1" s="1"/>
  <c r="AC2406" i="1"/>
  <c r="CQ2406" i="1" s="1"/>
  <c r="AE2406" i="1"/>
  <c r="AF2406" i="1"/>
  <c r="AG2406" i="1"/>
  <c r="CU2406" i="1" s="1"/>
  <c r="AH2406" i="1"/>
  <c r="CV2406" i="1" s="1"/>
  <c r="U2406" i="1" s="1"/>
  <c r="K2943" i="7" s="1"/>
  <c r="AI2406" i="1"/>
  <c r="CW2406" i="1" s="1"/>
  <c r="V2406" i="1" s="1"/>
  <c r="AJ2406" i="1"/>
  <c r="CX2406" i="1" s="1"/>
  <c r="W2406" i="1" s="1"/>
  <c r="CR2406" i="1"/>
  <c r="Q2406" i="1" s="1"/>
  <c r="CS2406" i="1"/>
  <c r="V2938" i="7" s="1"/>
  <c r="GL2406" i="1"/>
  <c r="GN2406" i="1"/>
  <c r="GO2406" i="1"/>
  <c r="GV2406" i="1"/>
  <c r="HC2406" i="1"/>
  <c r="GX2406" i="1" s="1"/>
  <c r="C2407" i="1"/>
  <c r="D2407" i="1"/>
  <c r="I2407" i="1"/>
  <c r="K2407" i="1"/>
  <c r="AC2407" i="1"/>
  <c r="CQ2407" i="1" s="1"/>
  <c r="AE2407" i="1"/>
  <c r="AF2407" i="1"/>
  <c r="AG2407" i="1"/>
  <c r="CU2407" i="1" s="1"/>
  <c r="AH2407" i="1"/>
  <c r="AI2407" i="1"/>
  <c r="CW2407" i="1" s="1"/>
  <c r="V2407" i="1" s="1"/>
  <c r="AJ2407" i="1"/>
  <c r="CX2407" i="1" s="1"/>
  <c r="CR2407" i="1"/>
  <c r="Q2407" i="1" s="1"/>
  <c r="J2948" i="7" s="1"/>
  <c r="CS2407" i="1"/>
  <c r="CV2407" i="1"/>
  <c r="GL2407" i="1"/>
  <c r="GN2407" i="1"/>
  <c r="GO2407" i="1"/>
  <c r="GV2407" i="1"/>
  <c r="HC2407" i="1"/>
  <c r="C2408" i="1"/>
  <c r="D2408" i="1"/>
  <c r="I2408" i="1"/>
  <c r="K2408" i="1"/>
  <c r="AC2408" i="1"/>
  <c r="CQ2408" i="1" s="1"/>
  <c r="AE2408" i="1"/>
  <c r="AF2408" i="1"/>
  <c r="AG2408" i="1"/>
  <c r="CU2408" i="1" s="1"/>
  <c r="AH2408" i="1"/>
  <c r="AI2408" i="1"/>
  <c r="AJ2408" i="1"/>
  <c r="CX2408" i="1" s="1"/>
  <c r="CR2408" i="1"/>
  <c r="CS2408" i="1"/>
  <c r="CV2408" i="1"/>
  <c r="CW2408" i="1"/>
  <c r="V2408" i="1" s="1"/>
  <c r="GL2408" i="1"/>
  <c r="GN2408" i="1"/>
  <c r="GO2408" i="1"/>
  <c r="GV2408" i="1"/>
  <c r="HC2408" i="1"/>
  <c r="AC2409" i="1"/>
  <c r="AE2409" i="1"/>
  <c r="AF2409" i="1"/>
  <c r="AG2409" i="1"/>
  <c r="CU2409" i="1" s="1"/>
  <c r="T2409" i="1" s="1"/>
  <c r="AH2409" i="1"/>
  <c r="CV2409" i="1" s="1"/>
  <c r="U2409" i="1" s="1"/>
  <c r="AI2409" i="1"/>
  <c r="CW2409" i="1" s="1"/>
  <c r="V2409" i="1" s="1"/>
  <c r="AJ2409" i="1"/>
  <c r="CX2409" i="1" s="1"/>
  <c r="W2409" i="1" s="1"/>
  <c r="GL2409" i="1"/>
  <c r="GN2409" i="1"/>
  <c r="GO2409" i="1"/>
  <c r="GV2409" i="1"/>
  <c r="HC2409" i="1"/>
  <c r="GX2409" i="1" s="1"/>
  <c r="I2410" i="1"/>
  <c r="K2410" i="1"/>
  <c r="AC2410" i="1"/>
  <c r="AE2410" i="1"/>
  <c r="AF2410" i="1"/>
  <c r="CT2410" i="1" s="1"/>
  <c r="S2410" i="1" s="1"/>
  <c r="AG2410" i="1"/>
  <c r="AH2410" i="1"/>
  <c r="CV2410" i="1" s="1"/>
  <c r="AI2410" i="1"/>
  <c r="CW2410" i="1" s="1"/>
  <c r="AJ2410" i="1"/>
  <c r="CQ2410" i="1"/>
  <c r="CU2410" i="1"/>
  <c r="CX2410" i="1"/>
  <c r="W2410" i="1" s="1"/>
  <c r="GL2410" i="1"/>
  <c r="GN2410" i="1"/>
  <c r="GO2410" i="1"/>
  <c r="GV2410" i="1"/>
  <c r="HC2410" i="1" s="1"/>
  <c r="C2411" i="1"/>
  <c r="D2411" i="1"/>
  <c r="I2411" i="1"/>
  <c r="K2411" i="1"/>
  <c r="AC2411" i="1"/>
  <c r="CQ2411" i="1" s="1"/>
  <c r="P2411" i="1" s="1"/>
  <c r="AE2411" i="1"/>
  <c r="AF2411" i="1"/>
  <c r="AG2411" i="1"/>
  <c r="CU2411" i="1" s="1"/>
  <c r="T2411" i="1" s="1"/>
  <c r="AH2411" i="1"/>
  <c r="CV2411" i="1" s="1"/>
  <c r="U2411" i="1" s="1"/>
  <c r="K2979" i="7" s="1"/>
  <c r="AI2411" i="1"/>
  <c r="CW2411" i="1" s="1"/>
  <c r="AJ2411" i="1"/>
  <c r="CT2411" i="1"/>
  <c r="CX2411" i="1"/>
  <c r="GL2411" i="1"/>
  <c r="GN2411" i="1"/>
  <c r="GO2411" i="1"/>
  <c r="GV2411" i="1"/>
  <c r="HC2411" i="1" s="1"/>
  <c r="GX2411" i="1"/>
  <c r="C2412" i="1"/>
  <c r="D2412" i="1"/>
  <c r="I2412" i="1"/>
  <c r="K2412" i="1"/>
  <c r="P2412" i="1"/>
  <c r="T2412" i="1"/>
  <c r="AC2412" i="1"/>
  <c r="AE2412" i="1"/>
  <c r="AF2412" i="1"/>
  <c r="AG2412" i="1"/>
  <c r="AH2412" i="1"/>
  <c r="CV2412" i="1" s="1"/>
  <c r="U2412" i="1" s="1"/>
  <c r="K2989" i="7" s="1"/>
  <c r="AI2412" i="1"/>
  <c r="CW2412" i="1" s="1"/>
  <c r="V2412" i="1" s="1"/>
  <c r="AJ2412" i="1"/>
  <c r="CQ2412" i="1"/>
  <c r="CT2412" i="1"/>
  <c r="S2412" i="1" s="1"/>
  <c r="CU2412" i="1"/>
  <c r="CX2412" i="1"/>
  <c r="W2412" i="1" s="1"/>
  <c r="CY2412" i="1"/>
  <c r="X2412" i="1" s="1"/>
  <c r="R2981" i="7" s="1"/>
  <c r="J2986" i="7" s="1"/>
  <c r="GL2412" i="1"/>
  <c r="GN2412" i="1"/>
  <c r="GO2412" i="1"/>
  <c r="GV2412" i="1"/>
  <c r="HC2412" i="1" s="1"/>
  <c r="GX2412" i="1"/>
  <c r="C2413" i="1"/>
  <c r="D2413" i="1"/>
  <c r="I2413" i="1"/>
  <c r="K2413" i="1"/>
  <c r="T2413" i="1"/>
  <c r="AC2413" i="1"/>
  <c r="CQ2413" i="1" s="1"/>
  <c r="P2413" i="1" s="1"/>
  <c r="AE2413" i="1"/>
  <c r="AF2413" i="1"/>
  <c r="AG2413" i="1"/>
  <c r="AH2413" i="1"/>
  <c r="CV2413" i="1" s="1"/>
  <c r="AI2413" i="1"/>
  <c r="CW2413" i="1" s="1"/>
  <c r="V2413" i="1" s="1"/>
  <c r="AJ2413" i="1"/>
  <c r="CX2413" i="1" s="1"/>
  <c r="W2413" i="1" s="1"/>
  <c r="CU2413" i="1"/>
  <c r="GL2413" i="1"/>
  <c r="GN2413" i="1"/>
  <c r="GO2413" i="1"/>
  <c r="GV2413" i="1"/>
  <c r="HC2413" i="1" s="1"/>
  <c r="GX2413" i="1" s="1"/>
  <c r="B2415" i="1"/>
  <c r="B2404" i="1" s="1"/>
  <c r="C2415" i="1"/>
  <c r="C2404" i="1" s="1"/>
  <c r="D2415" i="1"/>
  <c r="F2415" i="1"/>
  <c r="F2404" i="1" s="1"/>
  <c r="G2415" i="1"/>
  <c r="BC2415" i="1"/>
  <c r="BC2404" i="1" s="1"/>
  <c r="BD2415" i="1"/>
  <c r="BD2404" i="1" s="1"/>
  <c r="BX2415" i="1"/>
  <c r="BX2404" i="1" s="1"/>
  <c r="BY2415" i="1"/>
  <c r="BY2404" i="1" s="1"/>
  <c r="CK2415" i="1"/>
  <c r="CK2404" i="1" s="1"/>
  <c r="CL2415" i="1"/>
  <c r="CL2404" i="1" s="1"/>
  <c r="CM2415" i="1"/>
  <c r="CM2404" i="1" s="1"/>
  <c r="D2445" i="1"/>
  <c r="D2447" i="1"/>
  <c r="E2447" i="1"/>
  <c r="Z2447" i="1"/>
  <c r="AA2447" i="1"/>
  <c r="AM2447" i="1"/>
  <c r="AN2447" i="1"/>
  <c r="BE2447" i="1"/>
  <c r="BF2447" i="1"/>
  <c r="BG2447" i="1"/>
  <c r="BH2447" i="1"/>
  <c r="BI2447" i="1"/>
  <c r="BJ2447" i="1"/>
  <c r="BK2447" i="1"/>
  <c r="BL2447" i="1"/>
  <c r="BM2447" i="1"/>
  <c r="BN2447" i="1"/>
  <c r="BO2447" i="1"/>
  <c r="BP2447" i="1"/>
  <c r="BQ2447" i="1"/>
  <c r="BR2447" i="1"/>
  <c r="BS2447" i="1"/>
  <c r="BT2447" i="1"/>
  <c r="BU2447" i="1"/>
  <c r="BV2447" i="1"/>
  <c r="BW2447" i="1"/>
  <c r="CM2447" i="1"/>
  <c r="CN2447" i="1"/>
  <c r="CO2447" i="1"/>
  <c r="CP2447" i="1"/>
  <c r="CQ2447" i="1"/>
  <c r="CR2447" i="1"/>
  <c r="CS2447" i="1"/>
  <c r="CT2447" i="1"/>
  <c r="CU2447" i="1"/>
  <c r="CV2447" i="1"/>
  <c r="CW2447" i="1"/>
  <c r="CX2447" i="1"/>
  <c r="CY2447" i="1"/>
  <c r="CZ2447" i="1"/>
  <c r="DA2447" i="1"/>
  <c r="DB2447" i="1"/>
  <c r="DC2447" i="1"/>
  <c r="DD2447" i="1"/>
  <c r="DE2447" i="1"/>
  <c r="DF2447" i="1"/>
  <c r="DG2447" i="1"/>
  <c r="DH2447" i="1"/>
  <c r="DI2447" i="1"/>
  <c r="DJ2447" i="1"/>
  <c r="DK2447" i="1"/>
  <c r="DL2447" i="1"/>
  <c r="DM2447" i="1"/>
  <c r="DN2447" i="1"/>
  <c r="DO2447" i="1"/>
  <c r="DP2447" i="1"/>
  <c r="DQ2447" i="1"/>
  <c r="DR2447" i="1"/>
  <c r="DS2447" i="1"/>
  <c r="DT2447" i="1"/>
  <c r="DU2447" i="1"/>
  <c r="DV2447" i="1"/>
  <c r="DW2447" i="1"/>
  <c r="DX2447" i="1"/>
  <c r="DY2447" i="1"/>
  <c r="DZ2447" i="1"/>
  <c r="EA2447" i="1"/>
  <c r="EB2447" i="1"/>
  <c r="EC2447" i="1"/>
  <c r="ED2447" i="1"/>
  <c r="EE2447" i="1"/>
  <c r="EF2447" i="1"/>
  <c r="EG2447" i="1"/>
  <c r="EH2447" i="1"/>
  <c r="EI2447" i="1"/>
  <c r="EJ2447" i="1"/>
  <c r="EK2447" i="1"/>
  <c r="EL2447" i="1"/>
  <c r="EM2447" i="1"/>
  <c r="EN2447" i="1"/>
  <c r="EO2447" i="1"/>
  <c r="EP2447" i="1"/>
  <c r="EQ2447" i="1"/>
  <c r="ER2447" i="1"/>
  <c r="ES2447" i="1"/>
  <c r="ET2447" i="1"/>
  <c r="EU2447" i="1"/>
  <c r="EV2447" i="1"/>
  <c r="EW2447" i="1"/>
  <c r="EX2447" i="1"/>
  <c r="EY2447" i="1"/>
  <c r="EZ2447" i="1"/>
  <c r="FA2447" i="1"/>
  <c r="FB2447" i="1"/>
  <c r="FC2447" i="1"/>
  <c r="FD2447" i="1"/>
  <c r="FE2447" i="1"/>
  <c r="FF2447" i="1"/>
  <c r="FG2447" i="1"/>
  <c r="FH2447" i="1"/>
  <c r="FI2447" i="1"/>
  <c r="FJ2447" i="1"/>
  <c r="FK2447" i="1"/>
  <c r="FL2447" i="1"/>
  <c r="FM2447" i="1"/>
  <c r="FN2447" i="1"/>
  <c r="FO2447" i="1"/>
  <c r="FP2447" i="1"/>
  <c r="FQ2447" i="1"/>
  <c r="FR2447" i="1"/>
  <c r="FS2447" i="1"/>
  <c r="FT2447" i="1"/>
  <c r="FU2447" i="1"/>
  <c r="FV2447" i="1"/>
  <c r="FW2447" i="1"/>
  <c r="FX2447" i="1"/>
  <c r="FY2447" i="1"/>
  <c r="FZ2447" i="1"/>
  <c r="GA2447" i="1"/>
  <c r="GB2447" i="1"/>
  <c r="GC2447" i="1"/>
  <c r="GD2447" i="1"/>
  <c r="GE2447" i="1"/>
  <c r="GF2447" i="1"/>
  <c r="GG2447" i="1"/>
  <c r="GH2447" i="1"/>
  <c r="GI2447" i="1"/>
  <c r="GJ2447" i="1"/>
  <c r="GK2447" i="1"/>
  <c r="GL2447" i="1"/>
  <c r="GM2447" i="1"/>
  <c r="GN2447" i="1"/>
  <c r="GO2447" i="1"/>
  <c r="GP2447" i="1"/>
  <c r="GQ2447" i="1"/>
  <c r="GR2447" i="1"/>
  <c r="GS2447" i="1"/>
  <c r="GT2447" i="1"/>
  <c r="GU2447" i="1"/>
  <c r="GV2447" i="1"/>
  <c r="GW2447" i="1"/>
  <c r="GX2447" i="1"/>
  <c r="C2449" i="1"/>
  <c r="D2449" i="1"/>
  <c r="AC2449" i="1"/>
  <c r="AE2449" i="1"/>
  <c r="AF2449" i="1"/>
  <c r="AG2449" i="1"/>
  <c r="AH2449" i="1"/>
  <c r="AI2449" i="1"/>
  <c r="CW2449" i="1" s="1"/>
  <c r="V2449" i="1" s="1"/>
  <c r="AJ2449" i="1"/>
  <c r="CX2449" i="1" s="1"/>
  <c r="W2449" i="1" s="1"/>
  <c r="CU2449" i="1"/>
  <c r="T2449" i="1" s="1"/>
  <c r="CV2449" i="1"/>
  <c r="U2449" i="1" s="1"/>
  <c r="GL2449" i="1"/>
  <c r="GN2449" i="1"/>
  <c r="CB2453" i="1" s="1"/>
  <c r="GO2449" i="1"/>
  <c r="CC2453" i="1" s="1"/>
  <c r="CC2447" i="1" s="1"/>
  <c r="GV2449" i="1"/>
  <c r="GX2449" i="1"/>
  <c r="HC2449" i="1"/>
  <c r="C2450" i="1"/>
  <c r="D2450" i="1"/>
  <c r="AC2450" i="1"/>
  <c r="AE2450" i="1"/>
  <c r="U3012" i="7" s="1"/>
  <c r="AF2450" i="1"/>
  <c r="AG2450" i="1"/>
  <c r="CU2450" i="1" s="1"/>
  <c r="T2450" i="1" s="1"/>
  <c r="AH2450" i="1"/>
  <c r="CV2450" i="1" s="1"/>
  <c r="U2450" i="1" s="1"/>
  <c r="K3021" i="7" s="1"/>
  <c r="AI2450" i="1"/>
  <c r="CW2450" i="1" s="1"/>
  <c r="V2450" i="1" s="1"/>
  <c r="AJ2450" i="1"/>
  <c r="CX2450" i="1" s="1"/>
  <c r="W2450" i="1" s="1"/>
  <c r="CQ2450" i="1"/>
  <c r="P2450" i="1" s="1"/>
  <c r="J3016" i="7" s="1"/>
  <c r="CR2450" i="1"/>
  <c r="Q2450" i="1" s="1"/>
  <c r="J3014" i="7" s="1"/>
  <c r="CT2450" i="1"/>
  <c r="S2450" i="1" s="1"/>
  <c r="J3013" i="7" s="1"/>
  <c r="GL2450" i="1"/>
  <c r="GN2450" i="1"/>
  <c r="GO2450" i="1"/>
  <c r="GV2450" i="1"/>
  <c r="HC2450" i="1" s="1"/>
  <c r="GX2450" i="1" s="1"/>
  <c r="I2451" i="1"/>
  <c r="R2451" i="1"/>
  <c r="GK2451" i="1" s="1"/>
  <c r="S2451" i="1"/>
  <c r="AC2451" i="1"/>
  <c r="CQ2451" i="1" s="1"/>
  <c r="P2451" i="1" s="1"/>
  <c r="AE2451" i="1"/>
  <c r="AF2451" i="1"/>
  <c r="AG2451" i="1"/>
  <c r="CU2451" i="1" s="1"/>
  <c r="AH2451" i="1"/>
  <c r="AI2451" i="1"/>
  <c r="AJ2451" i="1"/>
  <c r="CX2451" i="1" s="1"/>
  <c r="CR2451" i="1"/>
  <c r="CS2451" i="1"/>
  <c r="CT2451" i="1"/>
  <c r="CV2451" i="1"/>
  <c r="U2451" i="1" s="1"/>
  <c r="CW2451" i="1"/>
  <c r="V2451" i="1" s="1"/>
  <c r="GL2451" i="1"/>
  <c r="GN2451" i="1"/>
  <c r="GO2451" i="1"/>
  <c r="GV2451" i="1"/>
  <c r="HC2451" i="1" s="1"/>
  <c r="GX2451" i="1" s="1"/>
  <c r="B2453" i="1"/>
  <c r="B2447" i="1" s="1"/>
  <c r="C2453" i="1"/>
  <c r="C2447" i="1" s="1"/>
  <c r="D2453" i="1"/>
  <c r="F2453" i="1"/>
  <c r="F2447" i="1" s="1"/>
  <c r="G2453" i="1"/>
  <c r="BX2453" i="1"/>
  <c r="BY2453" i="1"/>
  <c r="CK2453" i="1"/>
  <c r="CK2447" i="1" s="1"/>
  <c r="CL2453" i="1"/>
  <c r="BC2453" i="1" s="1"/>
  <c r="F2469" i="1" s="1"/>
  <c r="CM2453" i="1"/>
  <c r="BD2453" i="1" s="1"/>
  <c r="F2478" i="1" s="1"/>
  <c r="D2483" i="1"/>
  <c r="E2485" i="1"/>
  <c r="G2485" i="1"/>
  <c r="A392" i="9" s="1"/>
  <c r="Z2485" i="1"/>
  <c r="AA2485" i="1"/>
  <c r="AM2485" i="1"/>
  <c r="AN2485" i="1"/>
  <c r="AT2485" i="1"/>
  <c r="BB2485" i="1"/>
  <c r="BE2485" i="1"/>
  <c r="BF2485" i="1"/>
  <c r="BG2485" i="1"/>
  <c r="BH2485" i="1"/>
  <c r="BI2485" i="1"/>
  <c r="BJ2485" i="1"/>
  <c r="BK2485" i="1"/>
  <c r="BL2485" i="1"/>
  <c r="BM2485" i="1"/>
  <c r="BN2485" i="1"/>
  <c r="BO2485" i="1"/>
  <c r="BP2485" i="1"/>
  <c r="BQ2485" i="1"/>
  <c r="BR2485" i="1"/>
  <c r="BS2485" i="1"/>
  <c r="BT2485" i="1"/>
  <c r="BU2485" i="1"/>
  <c r="BV2485" i="1"/>
  <c r="BW2485" i="1"/>
  <c r="BY2485" i="1"/>
  <c r="CK2485" i="1"/>
  <c r="CN2485" i="1"/>
  <c r="CO2485" i="1"/>
  <c r="CP2485" i="1"/>
  <c r="CQ2485" i="1"/>
  <c r="CR2485" i="1"/>
  <c r="CS2485" i="1"/>
  <c r="CT2485" i="1"/>
  <c r="CU2485" i="1"/>
  <c r="CV2485" i="1"/>
  <c r="CW2485" i="1"/>
  <c r="CX2485" i="1"/>
  <c r="CY2485" i="1"/>
  <c r="CZ2485" i="1"/>
  <c r="DA2485" i="1"/>
  <c r="DB2485" i="1"/>
  <c r="DC2485" i="1"/>
  <c r="DD2485" i="1"/>
  <c r="DE2485" i="1"/>
  <c r="DF2485" i="1"/>
  <c r="DG2485" i="1"/>
  <c r="DH2485" i="1"/>
  <c r="DI2485" i="1"/>
  <c r="DJ2485" i="1"/>
  <c r="DK2485" i="1"/>
  <c r="DL2485" i="1"/>
  <c r="DM2485" i="1"/>
  <c r="DN2485" i="1"/>
  <c r="DO2485" i="1"/>
  <c r="DP2485" i="1"/>
  <c r="DQ2485" i="1"/>
  <c r="DR2485" i="1"/>
  <c r="DS2485" i="1"/>
  <c r="DT2485" i="1"/>
  <c r="DU2485" i="1"/>
  <c r="DV2485" i="1"/>
  <c r="DW2485" i="1"/>
  <c r="DX2485" i="1"/>
  <c r="DY2485" i="1"/>
  <c r="DZ2485" i="1"/>
  <c r="EA2485" i="1"/>
  <c r="EB2485" i="1"/>
  <c r="EC2485" i="1"/>
  <c r="ED2485" i="1"/>
  <c r="EE2485" i="1"/>
  <c r="EF2485" i="1"/>
  <c r="EG2485" i="1"/>
  <c r="EH2485" i="1"/>
  <c r="EI2485" i="1"/>
  <c r="EJ2485" i="1"/>
  <c r="EK2485" i="1"/>
  <c r="EL2485" i="1"/>
  <c r="EM2485" i="1"/>
  <c r="EN2485" i="1"/>
  <c r="EO2485" i="1"/>
  <c r="EP2485" i="1"/>
  <c r="EQ2485" i="1"/>
  <c r="ER2485" i="1"/>
  <c r="ES2485" i="1"/>
  <c r="ET2485" i="1"/>
  <c r="EU2485" i="1"/>
  <c r="EV2485" i="1"/>
  <c r="EW2485" i="1"/>
  <c r="EX2485" i="1"/>
  <c r="EY2485" i="1"/>
  <c r="EZ2485" i="1"/>
  <c r="FA2485" i="1"/>
  <c r="FB2485" i="1"/>
  <c r="FC2485" i="1"/>
  <c r="FD2485" i="1"/>
  <c r="FE2485" i="1"/>
  <c r="FF2485" i="1"/>
  <c r="FG2485" i="1"/>
  <c r="FH2485" i="1"/>
  <c r="FI2485" i="1"/>
  <c r="FJ2485" i="1"/>
  <c r="FK2485" i="1"/>
  <c r="FL2485" i="1"/>
  <c r="FM2485" i="1"/>
  <c r="FN2485" i="1"/>
  <c r="FO2485" i="1"/>
  <c r="FP2485" i="1"/>
  <c r="FQ2485" i="1"/>
  <c r="FR2485" i="1"/>
  <c r="FS2485" i="1"/>
  <c r="FT2485" i="1"/>
  <c r="FU2485" i="1"/>
  <c r="FV2485" i="1"/>
  <c r="FW2485" i="1"/>
  <c r="FX2485" i="1"/>
  <c r="FY2485" i="1"/>
  <c r="FZ2485" i="1"/>
  <c r="GA2485" i="1"/>
  <c r="GB2485" i="1"/>
  <c r="GC2485" i="1"/>
  <c r="GD2485" i="1"/>
  <c r="GE2485" i="1"/>
  <c r="GF2485" i="1"/>
  <c r="GG2485" i="1"/>
  <c r="GH2485" i="1"/>
  <c r="GI2485" i="1"/>
  <c r="GJ2485" i="1"/>
  <c r="GK2485" i="1"/>
  <c r="GL2485" i="1"/>
  <c r="GM2485" i="1"/>
  <c r="GN2485" i="1"/>
  <c r="GO2485" i="1"/>
  <c r="GP2485" i="1"/>
  <c r="GQ2485" i="1"/>
  <c r="GR2485" i="1"/>
  <c r="GS2485" i="1"/>
  <c r="GT2485" i="1"/>
  <c r="GU2485" i="1"/>
  <c r="GV2485" i="1"/>
  <c r="GW2485" i="1"/>
  <c r="GX2485" i="1"/>
  <c r="C2487" i="1"/>
  <c r="D2487" i="1"/>
  <c r="AC2487" i="1"/>
  <c r="CQ2487" i="1" s="1"/>
  <c r="P2487" i="1" s="1"/>
  <c r="AD2487" i="1"/>
  <c r="AE2487" i="1"/>
  <c r="U3028" i="7" s="1"/>
  <c r="AF2487" i="1"/>
  <c r="AG2487" i="1"/>
  <c r="AH2487" i="1"/>
  <c r="CV2487" i="1" s="1"/>
  <c r="U2487" i="1" s="1"/>
  <c r="AI2487" i="1"/>
  <c r="CW2487" i="1" s="1"/>
  <c r="V2487" i="1" s="1"/>
  <c r="AJ2487" i="1"/>
  <c r="CX2487" i="1" s="1"/>
  <c r="W2487" i="1" s="1"/>
  <c r="CR2487" i="1"/>
  <c r="Q2487" i="1" s="1"/>
  <c r="J3030" i="7" s="1"/>
  <c r="CS2487" i="1"/>
  <c r="CU2487" i="1"/>
  <c r="T2487" i="1" s="1"/>
  <c r="GL2487" i="1"/>
  <c r="BZ2491" i="1" s="1"/>
  <c r="GN2487" i="1"/>
  <c r="GO2487" i="1"/>
  <c r="GV2487" i="1"/>
  <c r="HC2487" i="1" s="1"/>
  <c r="GX2487" i="1" s="1"/>
  <c r="C2488" i="1"/>
  <c r="D2488" i="1"/>
  <c r="AC2488" i="1"/>
  <c r="AE2488" i="1"/>
  <c r="AF2488" i="1"/>
  <c r="AG2488" i="1"/>
  <c r="CU2488" i="1" s="1"/>
  <c r="T2488" i="1" s="1"/>
  <c r="AH2488" i="1"/>
  <c r="AI2488" i="1"/>
  <c r="CW2488" i="1" s="1"/>
  <c r="V2488" i="1" s="1"/>
  <c r="AJ2488" i="1"/>
  <c r="CX2488" i="1" s="1"/>
  <c r="W2488" i="1" s="1"/>
  <c r="CQ2488" i="1"/>
  <c r="P2488" i="1" s="1"/>
  <c r="J3041" i="7" s="1"/>
  <c r="CV2488" i="1"/>
  <c r="U2488" i="1" s="1"/>
  <c r="K3046" i="7" s="1"/>
  <c r="GL2488" i="1"/>
  <c r="GN2488" i="1"/>
  <c r="GO2488" i="1"/>
  <c r="CC2491" i="1" s="1"/>
  <c r="AT2491" i="1" s="1"/>
  <c r="F2509" i="1" s="1"/>
  <c r="GV2488" i="1"/>
  <c r="GX2488" i="1"/>
  <c r="HC2488" i="1"/>
  <c r="I2489" i="1"/>
  <c r="AC2489" i="1"/>
  <c r="CQ2489" i="1" s="1"/>
  <c r="P2489" i="1" s="1"/>
  <c r="AE2489" i="1"/>
  <c r="AF2489" i="1"/>
  <c r="AG2489" i="1"/>
  <c r="CU2489" i="1" s="1"/>
  <c r="T2489" i="1" s="1"/>
  <c r="AH2489" i="1"/>
  <c r="CV2489" i="1" s="1"/>
  <c r="U2489" i="1" s="1"/>
  <c r="AI2489" i="1"/>
  <c r="CW2489" i="1" s="1"/>
  <c r="V2489" i="1" s="1"/>
  <c r="AJ2489" i="1"/>
  <c r="CX2489" i="1" s="1"/>
  <c r="W2489" i="1" s="1"/>
  <c r="CT2489" i="1"/>
  <c r="S2489" i="1" s="1"/>
  <c r="GL2489" i="1"/>
  <c r="GN2489" i="1"/>
  <c r="GO2489" i="1"/>
  <c r="GV2489" i="1"/>
  <c r="HC2489" i="1" s="1"/>
  <c r="GX2489" i="1"/>
  <c r="B2491" i="1"/>
  <c r="B2485" i="1" s="1"/>
  <c r="C2491" i="1"/>
  <c r="C2485" i="1" s="1"/>
  <c r="D2491" i="1"/>
  <c r="D2485" i="1" s="1"/>
  <c r="F2491" i="1"/>
  <c r="F2485" i="1" s="1"/>
  <c r="G2491" i="1"/>
  <c r="A3049" i="7" s="1"/>
  <c r="BX2491" i="1"/>
  <c r="AO2491" i="1" s="1"/>
  <c r="AO2485" i="1" s="1"/>
  <c r="BY2491" i="1"/>
  <c r="AP2491" i="1" s="1"/>
  <c r="AP2485" i="1" s="1"/>
  <c r="CK2491" i="1"/>
  <c r="BB2491" i="1" s="1"/>
  <c r="CL2491" i="1"/>
  <c r="CM2491" i="1"/>
  <c r="F2495" i="1"/>
  <c r="F2500" i="1"/>
  <c r="F2504" i="1"/>
  <c r="D2521" i="1"/>
  <c r="E2523" i="1"/>
  <c r="Z2523" i="1"/>
  <c r="AA2523" i="1"/>
  <c r="AM2523" i="1"/>
  <c r="AN2523" i="1"/>
  <c r="BE2523" i="1"/>
  <c r="BF2523" i="1"/>
  <c r="BG2523" i="1"/>
  <c r="BH2523" i="1"/>
  <c r="BI2523" i="1"/>
  <c r="BJ2523" i="1"/>
  <c r="BK2523" i="1"/>
  <c r="BL2523" i="1"/>
  <c r="BM2523" i="1"/>
  <c r="BN2523" i="1"/>
  <c r="BO2523" i="1"/>
  <c r="BP2523" i="1"/>
  <c r="BQ2523" i="1"/>
  <c r="BR2523" i="1"/>
  <c r="BS2523" i="1"/>
  <c r="BT2523" i="1"/>
  <c r="BU2523" i="1"/>
  <c r="BV2523" i="1"/>
  <c r="BW2523" i="1"/>
  <c r="CN2523" i="1"/>
  <c r="CO2523" i="1"/>
  <c r="CP2523" i="1"/>
  <c r="CQ2523" i="1"/>
  <c r="CR2523" i="1"/>
  <c r="CS2523" i="1"/>
  <c r="CT2523" i="1"/>
  <c r="CU2523" i="1"/>
  <c r="CV2523" i="1"/>
  <c r="CW2523" i="1"/>
  <c r="CX2523" i="1"/>
  <c r="CY2523" i="1"/>
  <c r="CZ2523" i="1"/>
  <c r="DA2523" i="1"/>
  <c r="DB2523" i="1"/>
  <c r="DC2523" i="1"/>
  <c r="DD2523" i="1"/>
  <c r="DE2523" i="1"/>
  <c r="DF2523" i="1"/>
  <c r="DG2523" i="1"/>
  <c r="DH2523" i="1"/>
  <c r="DI2523" i="1"/>
  <c r="DJ2523" i="1"/>
  <c r="DK2523" i="1"/>
  <c r="DL2523" i="1"/>
  <c r="DM2523" i="1"/>
  <c r="DN2523" i="1"/>
  <c r="DO2523" i="1"/>
  <c r="DP2523" i="1"/>
  <c r="DQ2523" i="1"/>
  <c r="DR2523" i="1"/>
  <c r="DS2523" i="1"/>
  <c r="DT2523" i="1"/>
  <c r="DU2523" i="1"/>
  <c r="DV2523" i="1"/>
  <c r="DW2523" i="1"/>
  <c r="DX2523" i="1"/>
  <c r="DY2523" i="1"/>
  <c r="DZ2523" i="1"/>
  <c r="EA2523" i="1"/>
  <c r="EB2523" i="1"/>
  <c r="EC2523" i="1"/>
  <c r="ED2523" i="1"/>
  <c r="EE2523" i="1"/>
  <c r="EF2523" i="1"/>
  <c r="EG2523" i="1"/>
  <c r="EH2523" i="1"/>
  <c r="EI2523" i="1"/>
  <c r="EJ2523" i="1"/>
  <c r="EK2523" i="1"/>
  <c r="EL2523" i="1"/>
  <c r="EM2523" i="1"/>
  <c r="EN2523" i="1"/>
  <c r="EO2523" i="1"/>
  <c r="EP2523" i="1"/>
  <c r="EQ2523" i="1"/>
  <c r="ER2523" i="1"/>
  <c r="ES2523" i="1"/>
  <c r="ET2523" i="1"/>
  <c r="EU2523" i="1"/>
  <c r="EV2523" i="1"/>
  <c r="EW2523" i="1"/>
  <c r="EX2523" i="1"/>
  <c r="EY2523" i="1"/>
  <c r="EZ2523" i="1"/>
  <c r="FA2523" i="1"/>
  <c r="FB2523" i="1"/>
  <c r="FC2523" i="1"/>
  <c r="FD2523" i="1"/>
  <c r="FE2523" i="1"/>
  <c r="FF2523" i="1"/>
  <c r="FG2523" i="1"/>
  <c r="FH2523" i="1"/>
  <c r="FI2523" i="1"/>
  <c r="FJ2523" i="1"/>
  <c r="FK2523" i="1"/>
  <c r="FL2523" i="1"/>
  <c r="FM2523" i="1"/>
  <c r="FN2523" i="1"/>
  <c r="FO2523" i="1"/>
  <c r="FP2523" i="1"/>
  <c r="FQ2523" i="1"/>
  <c r="FR2523" i="1"/>
  <c r="FS2523" i="1"/>
  <c r="FT2523" i="1"/>
  <c r="FU2523" i="1"/>
  <c r="FV2523" i="1"/>
  <c r="FW2523" i="1"/>
  <c r="FX2523" i="1"/>
  <c r="FY2523" i="1"/>
  <c r="FZ2523" i="1"/>
  <c r="GA2523" i="1"/>
  <c r="GB2523" i="1"/>
  <c r="GC2523" i="1"/>
  <c r="GD2523" i="1"/>
  <c r="GE2523" i="1"/>
  <c r="GF2523" i="1"/>
  <c r="GG2523" i="1"/>
  <c r="GH2523" i="1"/>
  <c r="GI2523" i="1"/>
  <c r="GJ2523" i="1"/>
  <c r="GK2523" i="1"/>
  <c r="GL2523" i="1"/>
  <c r="GM2523" i="1"/>
  <c r="GN2523" i="1"/>
  <c r="GO2523" i="1"/>
  <c r="GP2523" i="1"/>
  <c r="GQ2523" i="1"/>
  <c r="GR2523" i="1"/>
  <c r="GS2523" i="1"/>
  <c r="GT2523" i="1"/>
  <c r="GU2523" i="1"/>
  <c r="GV2523" i="1"/>
  <c r="GW2523" i="1"/>
  <c r="GX2523" i="1"/>
  <c r="C2525" i="1"/>
  <c r="D2525" i="1"/>
  <c r="Q2525" i="1"/>
  <c r="J3055" i="7" s="1"/>
  <c r="AC2525" i="1"/>
  <c r="AE2525" i="1"/>
  <c r="AF2525" i="1"/>
  <c r="AG2525" i="1"/>
  <c r="CU2525" i="1" s="1"/>
  <c r="T2525" i="1" s="1"/>
  <c r="AH2525" i="1"/>
  <c r="CV2525" i="1" s="1"/>
  <c r="U2525" i="1" s="1"/>
  <c r="AI2525" i="1"/>
  <c r="AJ2525" i="1"/>
  <c r="CX2525" i="1" s="1"/>
  <c r="W2525" i="1" s="1"/>
  <c r="CR2525" i="1"/>
  <c r="CS2525" i="1"/>
  <c r="CW2525" i="1"/>
  <c r="V2525" i="1" s="1"/>
  <c r="GL2525" i="1"/>
  <c r="GN2525" i="1"/>
  <c r="GO2525" i="1"/>
  <c r="GV2525" i="1"/>
  <c r="HC2525" i="1" s="1"/>
  <c r="GX2525" i="1" s="1"/>
  <c r="C2526" i="1"/>
  <c r="D2526" i="1"/>
  <c r="AC2526" i="1"/>
  <c r="AE2526" i="1"/>
  <c r="AF2526" i="1"/>
  <c r="CT2526" i="1" s="1"/>
  <c r="S2526" i="1" s="1"/>
  <c r="J3063" i="7" s="1"/>
  <c r="AG2526" i="1"/>
  <c r="AH2526" i="1"/>
  <c r="CV2526" i="1" s="1"/>
  <c r="U2526" i="1" s="1"/>
  <c r="K3071" i="7" s="1"/>
  <c r="AI2526" i="1"/>
  <c r="CW2526" i="1" s="1"/>
  <c r="V2526" i="1" s="1"/>
  <c r="AJ2526" i="1"/>
  <c r="CQ2526" i="1"/>
  <c r="P2526" i="1" s="1"/>
  <c r="CU2526" i="1"/>
  <c r="T2526" i="1" s="1"/>
  <c r="CX2526" i="1"/>
  <c r="W2526" i="1" s="1"/>
  <c r="GL2526" i="1"/>
  <c r="GN2526" i="1"/>
  <c r="GO2526" i="1"/>
  <c r="GV2526" i="1"/>
  <c r="HC2526" i="1" s="1"/>
  <c r="GX2526" i="1" s="1"/>
  <c r="I2527" i="1"/>
  <c r="AC2527" i="1"/>
  <c r="CQ2527" i="1" s="1"/>
  <c r="AE2527" i="1"/>
  <c r="AF2527" i="1"/>
  <c r="AG2527" i="1"/>
  <c r="CU2527" i="1" s="1"/>
  <c r="AH2527" i="1"/>
  <c r="CV2527" i="1" s="1"/>
  <c r="U2527" i="1" s="1"/>
  <c r="AI2527" i="1"/>
  <c r="CW2527" i="1" s="1"/>
  <c r="V2527" i="1" s="1"/>
  <c r="AJ2527" i="1"/>
  <c r="CR2527" i="1"/>
  <c r="Q2527" i="1" s="1"/>
  <c r="CS2527" i="1"/>
  <c r="CT2527" i="1"/>
  <c r="S2527" i="1" s="1"/>
  <c r="CX2527" i="1"/>
  <c r="GL2527" i="1"/>
  <c r="GN2527" i="1"/>
  <c r="GO2527" i="1"/>
  <c r="GV2527" i="1"/>
  <c r="HC2527" i="1"/>
  <c r="GX2527" i="1" s="1"/>
  <c r="B2529" i="1"/>
  <c r="B2523" i="1" s="1"/>
  <c r="C2529" i="1"/>
  <c r="C2523" i="1" s="1"/>
  <c r="D2529" i="1"/>
  <c r="D2523" i="1" s="1"/>
  <c r="F2529" i="1"/>
  <c r="F2523" i="1" s="1"/>
  <c r="G2529" i="1"/>
  <c r="BX2529" i="1"/>
  <c r="BY2529" i="1"/>
  <c r="CB2529" i="1"/>
  <c r="AS2529" i="1" s="1"/>
  <c r="CK2529" i="1"/>
  <c r="CK2523" i="1" s="1"/>
  <c r="CL2529" i="1"/>
  <c r="BC2529" i="1" s="1"/>
  <c r="F2545" i="1" s="1"/>
  <c r="CM2529" i="1"/>
  <c r="BD2529" i="1" s="1"/>
  <c r="F2554" i="1" s="1"/>
  <c r="D2559" i="1"/>
  <c r="B2561" i="1"/>
  <c r="E2561" i="1"/>
  <c r="Z2561" i="1"/>
  <c r="AA2561" i="1"/>
  <c r="AM2561" i="1"/>
  <c r="AN2561" i="1"/>
  <c r="BE2561" i="1"/>
  <c r="BF2561" i="1"/>
  <c r="BG2561" i="1"/>
  <c r="BH2561" i="1"/>
  <c r="BI2561" i="1"/>
  <c r="BJ2561" i="1"/>
  <c r="BK2561" i="1"/>
  <c r="BL2561" i="1"/>
  <c r="BM2561" i="1"/>
  <c r="BN2561" i="1"/>
  <c r="BO2561" i="1"/>
  <c r="BP2561" i="1"/>
  <c r="BQ2561" i="1"/>
  <c r="BR2561" i="1"/>
  <c r="BS2561" i="1"/>
  <c r="BT2561" i="1"/>
  <c r="BU2561" i="1"/>
  <c r="BV2561" i="1"/>
  <c r="BW2561" i="1"/>
  <c r="BY2561" i="1"/>
  <c r="CN2561" i="1"/>
  <c r="CO2561" i="1"/>
  <c r="CP2561" i="1"/>
  <c r="CQ2561" i="1"/>
  <c r="CR2561" i="1"/>
  <c r="CS2561" i="1"/>
  <c r="CT2561" i="1"/>
  <c r="CU2561" i="1"/>
  <c r="CV2561" i="1"/>
  <c r="CW2561" i="1"/>
  <c r="CX2561" i="1"/>
  <c r="CY2561" i="1"/>
  <c r="CZ2561" i="1"/>
  <c r="DA2561" i="1"/>
  <c r="DB2561" i="1"/>
  <c r="DC2561" i="1"/>
  <c r="DD2561" i="1"/>
  <c r="DE2561" i="1"/>
  <c r="DF2561" i="1"/>
  <c r="DG2561" i="1"/>
  <c r="DH2561" i="1"/>
  <c r="DI2561" i="1"/>
  <c r="DJ2561" i="1"/>
  <c r="DK2561" i="1"/>
  <c r="DL2561" i="1"/>
  <c r="DM2561" i="1"/>
  <c r="DN2561" i="1"/>
  <c r="DO2561" i="1"/>
  <c r="DP2561" i="1"/>
  <c r="DQ2561" i="1"/>
  <c r="DR2561" i="1"/>
  <c r="DS2561" i="1"/>
  <c r="DT2561" i="1"/>
  <c r="DU2561" i="1"/>
  <c r="DV2561" i="1"/>
  <c r="DW2561" i="1"/>
  <c r="DX2561" i="1"/>
  <c r="DY2561" i="1"/>
  <c r="DZ2561" i="1"/>
  <c r="EA2561" i="1"/>
  <c r="EB2561" i="1"/>
  <c r="EC2561" i="1"/>
  <c r="ED2561" i="1"/>
  <c r="EE2561" i="1"/>
  <c r="EF2561" i="1"/>
  <c r="EG2561" i="1"/>
  <c r="EH2561" i="1"/>
  <c r="EI2561" i="1"/>
  <c r="EJ2561" i="1"/>
  <c r="EK2561" i="1"/>
  <c r="EL2561" i="1"/>
  <c r="EM2561" i="1"/>
  <c r="EN2561" i="1"/>
  <c r="EO2561" i="1"/>
  <c r="EP2561" i="1"/>
  <c r="EQ2561" i="1"/>
  <c r="ER2561" i="1"/>
  <c r="ES2561" i="1"/>
  <c r="ET2561" i="1"/>
  <c r="EU2561" i="1"/>
  <c r="EV2561" i="1"/>
  <c r="EW2561" i="1"/>
  <c r="EX2561" i="1"/>
  <c r="EY2561" i="1"/>
  <c r="EZ2561" i="1"/>
  <c r="FA2561" i="1"/>
  <c r="FB2561" i="1"/>
  <c r="FC2561" i="1"/>
  <c r="FD2561" i="1"/>
  <c r="FE2561" i="1"/>
  <c r="FF2561" i="1"/>
  <c r="FG2561" i="1"/>
  <c r="FH2561" i="1"/>
  <c r="FI2561" i="1"/>
  <c r="FJ2561" i="1"/>
  <c r="FK2561" i="1"/>
  <c r="FL2561" i="1"/>
  <c r="FM2561" i="1"/>
  <c r="FN2561" i="1"/>
  <c r="FO2561" i="1"/>
  <c r="FP2561" i="1"/>
  <c r="FQ2561" i="1"/>
  <c r="FR2561" i="1"/>
  <c r="FS2561" i="1"/>
  <c r="FT2561" i="1"/>
  <c r="FU2561" i="1"/>
  <c r="FV2561" i="1"/>
  <c r="FW2561" i="1"/>
  <c r="FX2561" i="1"/>
  <c r="FY2561" i="1"/>
  <c r="FZ2561" i="1"/>
  <c r="GA2561" i="1"/>
  <c r="GB2561" i="1"/>
  <c r="GC2561" i="1"/>
  <c r="GD2561" i="1"/>
  <c r="GE2561" i="1"/>
  <c r="GF2561" i="1"/>
  <c r="GG2561" i="1"/>
  <c r="GH2561" i="1"/>
  <c r="GI2561" i="1"/>
  <c r="GJ2561" i="1"/>
  <c r="GK2561" i="1"/>
  <c r="GL2561" i="1"/>
  <c r="GM2561" i="1"/>
  <c r="GN2561" i="1"/>
  <c r="GO2561" i="1"/>
  <c r="GP2561" i="1"/>
  <c r="GQ2561" i="1"/>
  <c r="GR2561" i="1"/>
  <c r="GS2561" i="1"/>
  <c r="GT2561" i="1"/>
  <c r="GU2561" i="1"/>
  <c r="GV2561" i="1"/>
  <c r="GW2561" i="1"/>
  <c r="GX2561" i="1"/>
  <c r="C2563" i="1"/>
  <c r="D2563" i="1"/>
  <c r="AC2563" i="1"/>
  <c r="AE2563" i="1"/>
  <c r="AF2563" i="1"/>
  <c r="AG2563" i="1"/>
  <c r="AH2563" i="1"/>
  <c r="CV2563" i="1" s="1"/>
  <c r="U2563" i="1" s="1"/>
  <c r="K3085" i="7" s="1"/>
  <c r="AI2563" i="1"/>
  <c r="CW2563" i="1" s="1"/>
  <c r="V2563" i="1" s="1"/>
  <c r="AJ2563" i="1"/>
  <c r="CX2563" i="1" s="1"/>
  <c r="W2563" i="1" s="1"/>
  <c r="CQ2563" i="1"/>
  <c r="P2563" i="1" s="1"/>
  <c r="CR2563" i="1"/>
  <c r="Q2563" i="1" s="1"/>
  <c r="J3080" i="7" s="1"/>
  <c r="CS2563" i="1"/>
  <c r="CU2563" i="1"/>
  <c r="T2563" i="1" s="1"/>
  <c r="GL2563" i="1"/>
  <c r="GN2563" i="1"/>
  <c r="GO2563" i="1"/>
  <c r="GV2563" i="1"/>
  <c r="HC2563" i="1" s="1"/>
  <c r="GX2563" i="1" s="1"/>
  <c r="C2564" i="1"/>
  <c r="D2564" i="1"/>
  <c r="AC2564" i="1"/>
  <c r="CQ2564" i="1" s="1"/>
  <c r="P2564" i="1" s="1"/>
  <c r="J3091" i="7" s="1"/>
  <c r="AE2564" i="1"/>
  <c r="AF2564" i="1"/>
  <c r="AG2564" i="1"/>
  <c r="CU2564" i="1" s="1"/>
  <c r="T2564" i="1" s="1"/>
  <c r="AH2564" i="1"/>
  <c r="AI2564" i="1"/>
  <c r="AJ2564" i="1"/>
  <c r="CX2564" i="1" s="1"/>
  <c r="W2564" i="1" s="1"/>
  <c r="CV2564" i="1"/>
  <c r="U2564" i="1" s="1"/>
  <c r="K3096" i="7" s="1"/>
  <c r="CW2564" i="1"/>
  <c r="V2564" i="1" s="1"/>
  <c r="GL2564" i="1"/>
  <c r="GN2564" i="1"/>
  <c r="GO2564" i="1"/>
  <c r="CC2567" i="1" s="1"/>
  <c r="AT2567" i="1" s="1"/>
  <c r="F2585" i="1" s="1"/>
  <c r="GV2564" i="1"/>
  <c r="HC2564" i="1"/>
  <c r="GX2564" i="1" s="1"/>
  <c r="I2565" i="1"/>
  <c r="AC2565" i="1"/>
  <c r="AD2565" i="1"/>
  <c r="AE2565" i="1"/>
  <c r="AF2565" i="1"/>
  <c r="AG2565" i="1"/>
  <c r="AH2565" i="1"/>
  <c r="CV2565" i="1" s="1"/>
  <c r="AI2565" i="1"/>
  <c r="CW2565" i="1" s="1"/>
  <c r="AJ2565" i="1"/>
  <c r="CX2565" i="1" s="1"/>
  <c r="CQ2565" i="1"/>
  <c r="CR2565" i="1"/>
  <c r="CU2565" i="1"/>
  <c r="GL2565" i="1"/>
  <c r="GN2565" i="1"/>
  <c r="GO2565" i="1"/>
  <c r="GV2565" i="1"/>
  <c r="HC2565" i="1" s="1"/>
  <c r="B2567" i="1"/>
  <c r="C2567" i="1"/>
  <c r="C2561" i="1" s="1"/>
  <c r="D2567" i="1"/>
  <c r="D2561" i="1" s="1"/>
  <c r="F2567" i="1"/>
  <c r="F2561" i="1" s="1"/>
  <c r="G2567" i="1"/>
  <c r="BD2567" i="1"/>
  <c r="BD2561" i="1" s="1"/>
  <c r="BX2567" i="1"/>
  <c r="AO2567" i="1" s="1"/>
  <c r="AO2561" i="1" s="1"/>
  <c r="BY2567" i="1"/>
  <c r="AP2567" i="1" s="1"/>
  <c r="AP2561" i="1" s="1"/>
  <c r="CK2567" i="1"/>
  <c r="CL2567" i="1"/>
  <c r="CM2567" i="1"/>
  <c r="CM2561" i="1" s="1"/>
  <c r="F2576" i="1"/>
  <c r="D2597" i="1"/>
  <c r="E2599" i="1"/>
  <c r="Z2599" i="1"/>
  <c r="AA2599" i="1"/>
  <c r="AM2599" i="1"/>
  <c r="AN2599" i="1"/>
  <c r="BE2599" i="1"/>
  <c r="BF2599" i="1"/>
  <c r="BG2599" i="1"/>
  <c r="BH2599" i="1"/>
  <c r="BI2599" i="1"/>
  <c r="BJ2599" i="1"/>
  <c r="BK2599" i="1"/>
  <c r="BL2599" i="1"/>
  <c r="BM2599" i="1"/>
  <c r="BN2599" i="1"/>
  <c r="BO2599" i="1"/>
  <c r="BP2599" i="1"/>
  <c r="BQ2599" i="1"/>
  <c r="BR2599" i="1"/>
  <c r="BS2599" i="1"/>
  <c r="BT2599" i="1"/>
  <c r="BU2599" i="1"/>
  <c r="BV2599" i="1"/>
  <c r="BW2599" i="1"/>
  <c r="CN2599" i="1"/>
  <c r="CO2599" i="1"/>
  <c r="CP2599" i="1"/>
  <c r="CQ2599" i="1"/>
  <c r="CR2599" i="1"/>
  <c r="CS2599" i="1"/>
  <c r="CT2599" i="1"/>
  <c r="CU2599" i="1"/>
  <c r="CV2599" i="1"/>
  <c r="CW2599" i="1"/>
  <c r="CX2599" i="1"/>
  <c r="CY2599" i="1"/>
  <c r="CZ2599" i="1"/>
  <c r="DA2599" i="1"/>
  <c r="DB2599" i="1"/>
  <c r="DC2599" i="1"/>
  <c r="DD2599" i="1"/>
  <c r="DE2599" i="1"/>
  <c r="DF2599" i="1"/>
  <c r="DG2599" i="1"/>
  <c r="DH2599" i="1"/>
  <c r="DI2599" i="1"/>
  <c r="DJ2599" i="1"/>
  <c r="DK2599" i="1"/>
  <c r="DL2599" i="1"/>
  <c r="DM2599" i="1"/>
  <c r="DN2599" i="1"/>
  <c r="DO2599" i="1"/>
  <c r="DP2599" i="1"/>
  <c r="DQ2599" i="1"/>
  <c r="DR2599" i="1"/>
  <c r="DS2599" i="1"/>
  <c r="DT2599" i="1"/>
  <c r="DU2599" i="1"/>
  <c r="DV2599" i="1"/>
  <c r="DW2599" i="1"/>
  <c r="DX2599" i="1"/>
  <c r="DY2599" i="1"/>
  <c r="DZ2599" i="1"/>
  <c r="EA2599" i="1"/>
  <c r="EB2599" i="1"/>
  <c r="EC2599" i="1"/>
  <c r="ED2599" i="1"/>
  <c r="EE2599" i="1"/>
  <c r="EF2599" i="1"/>
  <c r="EG2599" i="1"/>
  <c r="EH2599" i="1"/>
  <c r="EI2599" i="1"/>
  <c r="EJ2599" i="1"/>
  <c r="EK2599" i="1"/>
  <c r="EL2599" i="1"/>
  <c r="EM2599" i="1"/>
  <c r="EN2599" i="1"/>
  <c r="EO2599" i="1"/>
  <c r="EP2599" i="1"/>
  <c r="EQ2599" i="1"/>
  <c r="ER2599" i="1"/>
  <c r="ES2599" i="1"/>
  <c r="ET2599" i="1"/>
  <c r="EU2599" i="1"/>
  <c r="EV2599" i="1"/>
  <c r="EW2599" i="1"/>
  <c r="EX2599" i="1"/>
  <c r="EY2599" i="1"/>
  <c r="EZ2599" i="1"/>
  <c r="FA2599" i="1"/>
  <c r="FB2599" i="1"/>
  <c r="FC2599" i="1"/>
  <c r="FD2599" i="1"/>
  <c r="FE2599" i="1"/>
  <c r="FF2599" i="1"/>
  <c r="FG2599" i="1"/>
  <c r="FH2599" i="1"/>
  <c r="FI2599" i="1"/>
  <c r="FJ2599" i="1"/>
  <c r="FK2599" i="1"/>
  <c r="FL2599" i="1"/>
  <c r="FM2599" i="1"/>
  <c r="FN2599" i="1"/>
  <c r="FO2599" i="1"/>
  <c r="FP2599" i="1"/>
  <c r="FQ2599" i="1"/>
  <c r="FR2599" i="1"/>
  <c r="FS2599" i="1"/>
  <c r="FT2599" i="1"/>
  <c r="FU2599" i="1"/>
  <c r="FV2599" i="1"/>
  <c r="FW2599" i="1"/>
  <c r="FX2599" i="1"/>
  <c r="FY2599" i="1"/>
  <c r="FZ2599" i="1"/>
  <c r="GA2599" i="1"/>
  <c r="GB2599" i="1"/>
  <c r="GC2599" i="1"/>
  <c r="GD2599" i="1"/>
  <c r="GE2599" i="1"/>
  <c r="GF2599" i="1"/>
  <c r="GG2599" i="1"/>
  <c r="GH2599" i="1"/>
  <c r="GI2599" i="1"/>
  <c r="GJ2599" i="1"/>
  <c r="GK2599" i="1"/>
  <c r="GL2599" i="1"/>
  <c r="GM2599" i="1"/>
  <c r="GN2599" i="1"/>
  <c r="GO2599" i="1"/>
  <c r="GP2599" i="1"/>
  <c r="GQ2599" i="1"/>
  <c r="GR2599" i="1"/>
  <c r="GS2599" i="1"/>
  <c r="GT2599" i="1"/>
  <c r="GU2599" i="1"/>
  <c r="GV2599" i="1"/>
  <c r="GW2599" i="1"/>
  <c r="GX2599" i="1"/>
  <c r="C2601" i="1"/>
  <c r="D2601" i="1"/>
  <c r="AC2601" i="1"/>
  <c r="AE2601" i="1"/>
  <c r="AF2601" i="1"/>
  <c r="AG2601" i="1"/>
  <c r="AH2601" i="1"/>
  <c r="CV2601" i="1" s="1"/>
  <c r="U2601" i="1" s="1"/>
  <c r="AI2601" i="1"/>
  <c r="AJ2601" i="1"/>
  <c r="CX2601" i="1" s="1"/>
  <c r="W2601" i="1" s="1"/>
  <c r="CU2601" i="1"/>
  <c r="T2601" i="1" s="1"/>
  <c r="CW2601" i="1"/>
  <c r="V2601" i="1" s="1"/>
  <c r="GL2601" i="1"/>
  <c r="GN2601" i="1"/>
  <c r="GO2601" i="1"/>
  <c r="CC2605" i="1" s="1"/>
  <c r="CC2599" i="1" s="1"/>
  <c r="GV2601" i="1"/>
  <c r="HC2601" i="1" s="1"/>
  <c r="GX2601" i="1" s="1"/>
  <c r="C2602" i="1"/>
  <c r="D2602" i="1"/>
  <c r="AC2602" i="1"/>
  <c r="AE2602" i="1"/>
  <c r="AF2602" i="1"/>
  <c r="AG2602" i="1"/>
  <c r="AH2602" i="1"/>
  <c r="CV2602" i="1" s="1"/>
  <c r="U2602" i="1" s="1"/>
  <c r="K3121" i="7" s="1"/>
  <c r="AI2602" i="1"/>
  <c r="CW2602" i="1" s="1"/>
  <c r="V2602" i="1" s="1"/>
  <c r="AJ2602" i="1"/>
  <c r="CX2602" i="1" s="1"/>
  <c r="W2602" i="1" s="1"/>
  <c r="CQ2602" i="1"/>
  <c r="P2602" i="1" s="1"/>
  <c r="CU2602" i="1"/>
  <c r="T2602" i="1" s="1"/>
  <c r="GL2602" i="1"/>
  <c r="GN2602" i="1"/>
  <c r="GO2602" i="1"/>
  <c r="GV2602" i="1"/>
  <c r="HC2602" i="1" s="1"/>
  <c r="GX2602" i="1" s="1"/>
  <c r="I2603" i="1"/>
  <c r="AC2603" i="1"/>
  <c r="CQ2603" i="1" s="1"/>
  <c r="AE2603" i="1"/>
  <c r="AF2603" i="1"/>
  <c r="AG2603" i="1"/>
  <c r="CU2603" i="1" s="1"/>
  <c r="AH2603" i="1"/>
  <c r="AI2603" i="1"/>
  <c r="CW2603" i="1" s="1"/>
  <c r="V2603" i="1" s="1"/>
  <c r="AJ2603" i="1"/>
  <c r="CR2603" i="1"/>
  <c r="CS2603" i="1"/>
  <c r="CT2603" i="1"/>
  <c r="S2603" i="1" s="1"/>
  <c r="CV2603" i="1"/>
  <c r="CX2603" i="1"/>
  <c r="GL2603" i="1"/>
  <c r="GN2603" i="1"/>
  <c r="GO2603" i="1"/>
  <c r="GV2603" i="1"/>
  <c r="HC2603" i="1"/>
  <c r="B2605" i="1"/>
  <c r="B2599" i="1" s="1"/>
  <c r="C2605" i="1"/>
  <c r="C2599" i="1" s="1"/>
  <c r="D2605" i="1"/>
  <c r="D2599" i="1" s="1"/>
  <c r="F2605" i="1"/>
  <c r="F2599" i="1" s="1"/>
  <c r="G2605" i="1"/>
  <c r="BX2605" i="1"/>
  <c r="BY2605" i="1"/>
  <c r="CK2605" i="1"/>
  <c r="CK2599" i="1" s="1"/>
  <c r="CL2605" i="1"/>
  <c r="BC2605" i="1" s="1"/>
  <c r="F2621" i="1" s="1"/>
  <c r="CM2605" i="1"/>
  <c r="D2635" i="1"/>
  <c r="B2637" i="1"/>
  <c r="E2637" i="1"/>
  <c r="F2637" i="1"/>
  <c r="Z2637" i="1"/>
  <c r="AA2637" i="1"/>
  <c r="AM2637" i="1"/>
  <c r="AN2637" i="1"/>
  <c r="BE2637" i="1"/>
  <c r="BF2637" i="1"/>
  <c r="BG2637" i="1"/>
  <c r="BH2637" i="1"/>
  <c r="BI2637" i="1"/>
  <c r="BJ2637" i="1"/>
  <c r="BK2637" i="1"/>
  <c r="BL2637" i="1"/>
  <c r="BM2637" i="1"/>
  <c r="BN2637" i="1"/>
  <c r="BO2637" i="1"/>
  <c r="BP2637" i="1"/>
  <c r="BQ2637" i="1"/>
  <c r="BR2637" i="1"/>
  <c r="BS2637" i="1"/>
  <c r="BT2637" i="1"/>
  <c r="BU2637" i="1"/>
  <c r="BV2637" i="1"/>
  <c r="BW2637" i="1"/>
  <c r="CN2637" i="1"/>
  <c r="CO2637" i="1"/>
  <c r="CP2637" i="1"/>
  <c r="CQ2637" i="1"/>
  <c r="CR2637" i="1"/>
  <c r="CS2637" i="1"/>
  <c r="CT2637" i="1"/>
  <c r="CU2637" i="1"/>
  <c r="CV2637" i="1"/>
  <c r="CW2637" i="1"/>
  <c r="CX2637" i="1"/>
  <c r="CY2637" i="1"/>
  <c r="CZ2637" i="1"/>
  <c r="DA2637" i="1"/>
  <c r="DB2637" i="1"/>
  <c r="DC2637" i="1"/>
  <c r="DD2637" i="1"/>
  <c r="DE2637" i="1"/>
  <c r="DF2637" i="1"/>
  <c r="DG2637" i="1"/>
  <c r="DH2637" i="1"/>
  <c r="DI2637" i="1"/>
  <c r="DJ2637" i="1"/>
  <c r="DK2637" i="1"/>
  <c r="DL2637" i="1"/>
  <c r="DM2637" i="1"/>
  <c r="DN2637" i="1"/>
  <c r="DO2637" i="1"/>
  <c r="DP2637" i="1"/>
  <c r="DQ2637" i="1"/>
  <c r="DR2637" i="1"/>
  <c r="DS2637" i="1"/>
  <c r="DT2637" i="1"/>
  <c r="DU2637" i="1"/>
  <c r="DV2637" i="1"/>
  <c r="DW2637" i="1"/>
  <c r="DX2637" i="1"/>
  <c r="DY2637" i="1"/>
  <c r="DZ2637" i="1"/>
  <c r="EA2637" i="1"/>
  <c r="EB2637" i="1"/>
  <c r="EC2637" i="1"/>
  <c r="ED2637" i="1"/>
  <c r="EE2637" i="1"/>
  <c r="EF2637" i="1"/>
  <c r="EG2637" i="1"/>
  <c r="EH2637" i="1"/>
  <c r="EI2637" i="1"/>
  <c r="EJ2637" i="1"/>
  <c r="EK2637" i="1"/>
  <c r="EL2637" i="1"/>
  <c r="EM2637" i="1"/>
  <c r="EN2637" i="1"/>
  <c r="EO2637" i="1"/>
  <c r="EP2637" i="1"/>
  <c r="EQ2637" i="1"/>
  <c r="ER2637" i="1"/>
  <c r="ES2637" i="1"/>
  <c r="ET2637" i="1"/>
  <c r="EU2637" i="1"/>
  <c r="EV2637" i="1"/>
  <c r="EW2637" i="1"/>
  <c r="EX2637" i="1"/>
  <c r="EY2637" i="1"/>
  <c r="EZ2637" i="1"/>
  <c r="FA2637" i="1"/>
  <c r="FB2637" i="1"/>
  <c r="FC2637" i="1"/>
  <c r="FD2637" i="1"/>
  <c r="FE2637" i="1"/>
  <c r="FF2637" i="1"/>
  <c r="FG2637" i="1"/>
  <c r="FH2637" i="1"/>
  <c r="FI2637" i="1"/>
  <c r="FJ2637" i="1"/>
  <c r="FK2637" i="1"/>
  <c r="FL2637" i="1"/>
  <c r="FM2637" i="1"/>
  <c r="FN2637" i="1"/>
  <c r="FO2637" i="1"/>
  <c r="FP2637" i="1"/>
  <c r="FQ2637" i="1"/>
  <c r="FR2637" i="1"/>
  <c r="FS2637" i="1"/>
  <c r="FT2637" i="1"/>
  <c r="FU2637" i="1"/>
  <c r="FV2637" i="1"/>
  <c r="FW2637" i="1"/>
  <c r="FX2637" i="1"/>
  <c r="FY2637" i="1"/>
  <c r="FZ2637" i="1"/>
  <c r="GA2637" i="1"/>
  <c r="GB2637" i="1"/>
  <c r="GC2637" i="1"/>
  <c r="GD2637" i="1"/>
  <c r="GE2637" i="1"/>
  <c r="GF2637" i="1"/>
  <c r="GG2637" i="1"/>
  <c r="GH2637" i="1"/>
  <c r="GI2637" i="1"/>
  <c r="GJ2637" i="1"/>
  <c r="GK2637" i="1"/>
  <c r="GL2637" i="1"/>
  <c r="GM2637" i="1"/>
  <c r="GN2637" i="1"/>
  <c r="GO2637" i="1"/>
  <c r="GP2637" i="1"/>
  <c r="GQ2637" i="1"/>
  <c r="GR2637" i="1"/>
  <c r="GS2637" i="1"/>
  <c r="GT2637" i="1"/>
  <c r="GU2637" i="1"/>
  <c r="GV2637" i="1"/>
  <c r="GW2637" i="1"/>
  <c r="GX2637" i="1"/>
  <c r="C2639" i="1"/>
  <c r="D2639" i="1"/>
  <c r="AC2639" i="1"/>
  <c r="AD2639" i="1"/>
  <c r="AE2639" i="1"/>
  <c r="U3128" i="7" s="1"/>
  <c r="AF2639" i="1"/>
  <c r="AG2639" i="1"/>
  <c r="AH2639" i="1"/>
  <c r="CV2639" i="1" s="1"/>
  <c r="U2639" i="1" s="1"/>
  <c r="K3135" i="7" s="1"/>
  <c r="AI2639" i="1"/>
  <c r="AJ2639" i="1"/>
  <c r="CX2639" i="1" s="1"/>
  <c r="W2639" i="1" s="1"/>
  <c r="CQ2639" i="1"/>
  <c r="P2639" i="1" s="1"/>
  <c r="CR2639" i="1"/>
  <c r="Q2639" i="1" s="1"/>
  <c r="J3130" i="7" s="1"/>
  <c r="CS2639" i="1"/>
  <c r="CT2639" i="1"/>
  <c r="S2639" i="1" s="1"/>
  <c r="J3129" i="7" s="1"/>
  <c r="CU2639" i="1"/>
  <c r="T2639" i="1" s="1"/>
  <c r="CW2639" i="1"/>
  <c r="V2639" i="1" s="1"/>
  <c r="GL2639" i="1"/>
  <c r="GN2639" i="1"/>
  <c r="GO2639" i="1"/>
  <c r="GV2639" i="1"/>
  <c r="HC2639" i="1" s="1"/>
  <c r="GX2639" i="1" s="1"/>
  <c r="C2640" i="1"/>
  <c r="D2640" i="1"/>
  <c r="AC2640" i="1"/>
  <c r="CQ2640" i="1" s="1"/>
  <c r="P2640" i="1" s="1"/>
  <c r="J3141" i="7" s="1"/>
  <c r="AE2640" i="1"/>
  <c r="AF2640" i="1"/>
  <c r="AG2640" i="1"/>
  <c r="CU2640" i="1" s="1"/>
  <c r="T2640" i="1" s="1"/>
  <c r="AH2640" i="1"/>
  <c r="CV2640" i="1" s="1"/>
  <c r="U2640" i="1" s="1"/>
  <c r="AI2640" i="1"/>
  <c r="CW2640" i="1" s="1"/>
  <c r="V2640" i="1" s="1"/>
  <c r="AJ2640" i="1"/>
  <c r="CX2640" i="1" s="1"/>
  <c r="W2640" i="1" s="1"/>
  <c r="GL2640" i="1"/>
  <c r="GN2640" i="1"/>
  <c r="GO2640" i="1"/>
  <c r="CC2643" i="1" s="1"/>
  <c r="AT2643" i="1" s="1"/>
  <c r="GV2640" i="1"/>
  <c r="HC2640" i="1" s="1"/>
  <c r="GX2640" i="1" s="1"/>
  <c r="I2641" i="1"/>
  <c r="AC2641" i="1"/>
  <c r="AE2641" i="1"/>
  <c r="AF2641" i="1"/>
  <c r="AG2641" i="1"/>
  <c r="AH2641" i="1"/>
  <c r="CV2641" i="1" s="1"/>
  <c r="U2641" i="1" s="1"/>
  <c r="AI2641" i="1"/>
  <c r="CW2641" i="1" s="1"/>
  <c r="V2641" i="1" s="1"/>
  <c r="AJ2641" i="1"/>
  <c r="CX2641" i="1" s="1"/>
  <c r="W2641" i="1" s="1"/>
  <c r="CQ2641" i="1"/>
  <c r="P2641" i="1" s="1"/>
  <c r="CU2641" i="1"/>
  <c r="T2641" i="1" s="1"/>
  <c r="GL2641" i="1"/>
  <c r="GN2641" i="1"/>
  <c r="GO2641" i="1"/>
  <c r="GV2641" i="1"/>
  <c r="HC2641" i="1" s="1"/>
  <c r="GX2641" i="1" s="1"/>
  <c r="B2643" i="1"/>
  <c r="C2643" i="1"/>
  <c r="C2637" i="1" s="1"/>
  <c r="D2643" i="1"/>
  <c r="D2637" i="1" s="1"/>
  <c r="F2643" i="1"/>
  <c r="G2643" i="1"/>
  <c r="A3149" i="7" s="1"/>
  <c r="BX2643" i="1"/>
  <c r="AO2643" i="1" s="1"/>
  <c r="AO2637" i="1" s="1"/>
  <c r="BY2643" i="1"/>
  <c r="CK2643" i="1"/>
  <c r="BB2643" i="1" s="1"/>
  <c r="F2656" i="1" s="1"/>
  <c r="CL2643" i="1"/>
  <c r="BC2643" i="1" s="1"/>
  <c r="CM2643" i="1"/>
  <c r="CM2637" i="1" s="1"/>
  <c r="D2673" i="1"/>
  <c r="E2675" i="1"/>
  <c r="Z2675" i="1"/>
  <c r="AA2675" i="1"/>
  <c r="AM2675" i="1"/>
  <c r="AN2675" i="1"/>
  <c r="BE2675" i="1"/>
  <c r="BF2675" i="1"/>
  <c r="BG2675" i="1"/>
  <c r="BH2675" i="1"/>
  <c r="BI2675" i="1"/>
  <c r="BJ2675" i="1"/>
  <c r="BK2675" i="1"/>
  <c r="BL2675" i="1"/>
  <c r="BM2675" i="1"/>
  <c r="BN2675" i="1"/>
  <c r="BO2675" i="1"/>
  <c r="BP2675" i="1"/>
  <c r="BQ2675" i="1"/>
  <c r="BR2675" i="1"/>
  <c r="BS2675" i="1"/>
  <c r="BT2675" i="1"/>
  <c r="BU2675" i="1"/>
  <c r="BV2675" i="1"/>
  <c r="BW2675" i="1"/>
  <c r="CN2675" i="1"/>
  <c r="CO2675" i="1"/>
  <c r="CP2675" i="1"/>
  <c r="CQ2675" i="1"/>
  <c r="CR2675" i="1"/>
  <c r="CS2675" i="1"/>
  <c r="CT2675" i="1"/>
  <c r="CU2675" i="1"/>
  <c r="CV2675" i="1"/>
  <c r="CW2675" i="1"/>
  <c r="CX2675" i="1"/>
  <c r="CY2675" i="1"/>
  <c r="CZ2675" i="1"/>
  <c r="DA2675" i="1"/>
  <c r="DB2675" i="1"/>
  <c r="DC2675" i="1"/>
  <c r="DD2675" i="1"/>
  <c r="DE2675" i="1"/>
  <c r="DF2675" i="1"/>
  <c r="DG2675" i="1"/>
  <c r="DH2675" i="1"/>
  <c r="DI2675" i="1"/>
  <c r="DJ2675" i="1"/>
  <c r="DK2675" i="1"/>
  <c r="DL2675" i="1"/>
  <c r="DM2675" i="1"/>
  <c r="DN2675" i="1"/>
  <c r="DO2675" i="1"/>
  <c r="DP2675" i="1"/>
  <c r="DQ2675" i="1"/>
  <c r="DR2675" i="1"/>
  <c r="DS2675" i="1"/>
  <c r="DT2675" i="1"/>
  <c r="DU2675" i="1"/>
  <c r="DV2675" i="1"/>
  <c r="DW2675" i="1"/>
  <c r="DX2675" i="1"/>
  <c r="DY2675" i="1"/>
  <c r="DZ2675" i="1"/>
  <c r="EA2675" i="1"/>
  <c r="EB2675" i="1"/>
  <c r="EC2675" i="1"/>
  <c r="ED2675" i="1"/>
  <c r="EE2675" i="1"/>
  <c r="EF2675" i="1"/>
  <c r="EG2675" i="1"/>
  <c r="EH2675" i="1"/>
  <c r="EI2675" i="1"/>
  <c r="EJ2675" i="1"/>
  <c r="EK2675" i="1"/>
  <c r="EL2675" i="1"/>
  <c r="EM2675" i="1"/>
  <c r="EN2675" i="1"/>
  <c r="EO2675" i="1"/>
  <c r="EP2675" i="1"/>
  <c r="EQ2675" i="1"/>
  <c r="ER2675" i="1"/>
  <c r="ES2675" i="1"/>
  <c r="ET2675" i="1"/>
  <c r="EU2675" i="1"/>
  <c r="EV2675" i="1"/>
  <c r="EW2675" i="1"/>
  <c r="EX2675" i="1"/>
  <c r="EY2675" i="1"/>
  <c r="EZ2675" i="1"/>
  <c r="FA2675" i="1"/>
  <c r="FB2675" i="1"/>
  <c r="FC2675" i="1"/>
  <c r="FD2675" i="1"/>
  <c r="FE2675" i="1"/>
  <c r="FF2675" i="1"/>
  <c r="FG2675" i="1"/>
  <c r="FH2675" i="1"/>
  <c r="FI2675" i="1"/>
  <c r="FJ2675" i="1"/>
  <c r="FK2675" i="1"/>
  <c r="FL2675" i="1"/>
  <c r="FM2675" i="1"/>
  <c r="FN2675" i="1"/>
  <c r="FO2675" i="1"/>
  <c r="FP2675" i="1"/>
  <c r="FQ2675" i="1"/>
  <c r="FR2675" i="1"/>
  <c r="FS2675" i="1"/>
  <c r="FT2675" i="1"/>
  <c r="FU2675" i="1"/>
  <c r="FV2675" i="1"/>
  <c r="FW2675" i="1"/>
  <c r="FX2675" i="1"/>
  <c r="FY2675" i="1"/>
  <c r="FZ2675" i="1"/>
  <c r="GA2675" i="1"/>
  <c r="GB2675" i="1"/>
  <c r="GC2675" i="1"/>
  <c r="GD2675" i="1"/>
  <c r="GE2675" i="1"/>
  <c r="GF2675" i="1"/>
  <c r="GG2675" i="1"/>
  <c r="GH2675" i="1"/>
  <c r="GI2675" i="1"/>
  <c r="GJ2675" i="1"/>
  <c r="GK2675" i="1"/>
  <c r="GL2675" i="1"/>
  <c r="GM2675" i="1"/>
  <c r="GN2675" i="1"/>
  <c r="GO2675" i="1"/>
  <c r="GP2675" i="1"/>
  <c r="GQ2675" i="1"/>
  <c r="GR2675" i="1"/>
  <c r="GS2675" i="1"/>
  <c r="GT2675" i="1"/>
  <c r="GU2675" i="1"/>
  <c r="GV2675" i="1"/>
  <c r="GW2675" i="1"/>
  <c r="GX2675" i="1"/>
  <c r="C2677" i="1"/>
  <c r="D2677" i="1"/>
  <c r="I2677" i="1"/>
  <c r="K2677" i="1"/>
  <c r="AC2677" i="1"/>
  <c r="AD2677" i="1"/>
  <c r="AE2677" i="1"/>
  <c r="AF2677" i="1"/>
  <c r="AG2677" i="1"/>
  <c r="CU2677" i="1" s="1"/>
  <c r="T2677" i="1" s="1"/>
  <c r="AH2677" i="1"/>
  <c r="CV2677" i="1" s="1"/>
  <c r="U2677" i="1" s="1"/>
  <c r="K3158" i="7" s="1"/>
  <c r="AI2677" i="1"/>
  <c r="CW2677" i="1" s="1"/>
  <c r="V2677" i="1" s="1"/>
  <c r="AJ2677" i="1"/>
  <c r="CX2677" i="1" s="1"/>
  <c r="W2677" i="1" s="1"/>
  <c r="CR2677" i="1"/>
  <c r="Q2677" i="1" s="1"/>
  <c r="GL2677" i="1"/>
  <c r="GN2677" i="1"/>
  <c r="GO2677" i="1"/>
  <c r="GV2677" i="1"/>
  <c r="HC2677" i="1" s="1"/>
  <c r="C2678" i="1"/>
  <c r="D2678" i="1"/>
  <c r="I2678" i="1"/>
  <c r="K2678" i="1"/>
  <c r="AC2678" i="1"/>
  <c r="CQ2678" i="1" s="1"/>
  <c r="P2678" i="1" s="1"/>
  <c r="AD2678" i="1"/>
  <c r="AE2678" i="1"/>
  <c r="AF2678" i="1"/>
  <c r="AG2678" i="1"/>
  <c r="AH2678" i="1"/>
  <c r="CV2678" i="1" s="1"/>
  <c r="AI2678" i="1"/>
  <c r="AJ2678" i="1"/>
  <c r="CR2678" i="1"/>
  <c r="CS2678" i="1"/>
  <c r="CU2678" i="1"/>
  <c r="T2678" i="1" s="1"/>
  <c r="CW2678" i="1"/>
  <c r="V2678" i="1" s="1"/>
  <c r="CX2678" i="1"/>
  <c r="GL2678" i="1"/>
  <c r="GN2678" i="1"/>
  <c r="GO2678" i="1"/>
  <c r="GV2678" i="1"/>
  <c r="HC2678" i="1" s="1"/>
  <c r="C2679" i="1"/>
  <c r="D2679" i="1"/>
  <c r="I2679" i="1"/>
  <c r="K2679" i="1"/>
  <c r="W2679" i="1"/>
  <c r="AC2679" i="1"/>
  <c r="CQ2679" i="1" s="1"/>
  <c r="P2679" i="1" s="1"/>
  <c r="CP2679" i="1" s="1"/>
  <c r="O2679" i="1" s="1"/>
  <c r="AD2679" i="1"/>
  <c r="AE2679" i="1"/>
  <c r="AF2679" i="1"/>
  <c r="AG2679" i="1"/>
  <c r="AH2679" i="1"/>
  <c r="CV2679" i="1" s="1"/>
  <c r="AI2679" i="1"/>
  <c r="AJ2679" i="1"/>
  <c r="CR2679" i="1"/>
  <c r="Q2679" i="1" s="1"/>
  <c r="J3174" i="7" s="1"/>
  <c r="CS2679" i="1"/>
  <c r="CT2679" i="1"/>
  <c r="S2679" i="1" s="1"/>
  <c r="J3173" i="7" s="1"/>
  <c r="CU2679" i="1"/>
  <c r="T2679" i="1" s="1"/>
  <c r="CW2679" i="1"/>
  <c r="V2679" i="1" s="1"/>
  <c r="CX2679" i="1"/>
  <c r="GL2679" i="1"/>
  <c r="GN2679" i="1"/>
  <c r="GO2679" i="1"/>
  <c r="GV2679" i="1"/>
  <c r="HC2679" i="1" s="1"/>
  <c r="AC2680" i="1"/>
  <c r="AE2680" i="1"/>
  <c r="AD2680" i="1" s="1"/>
  <c r="AF2680" i="1"/>
  <c r="AG2680" i="1"/>
  <c r="CU2680" i="1" s="1"/>
  <c r="T2680" i="1" s="1"/>
  <c r="AH2680" i="1"/>
  <c r="CV2680" i="1" s="1"/>
  <c r="U2680" i="1" s="1"/>
  <c r="AI2680" i="1"/>
  <c r="CW2680" i="1" s="1"/>
  <c r="V2680" i="1" s="1"/>
  <c r="AJ2680" i="1"/>
  <c r="CX2680" i="1" s="1"/>
  <c r="W2680" i="1" s="1"/>
  <c r="GL2680" i="1"/>
  <c r="GN2680" i="1"/>
  <c r="CB2690" i="1" s="1"/>
  <c r="CB2675" i="1" s="1"/>
  <c r="GO2680" i="1"/>
  <c r="GV2680" i="1"/>
  <c r="HC2680" i="1" s="1"/>
  <c r="GX2680" i="1" s="1"/>
  <c r="I2681" i="1"/>
  <c r="K2681" i="1"/>
  <c r="AC2681" i="1"/>
  <c r="AE2681" i="1"/>
  <c r="AF2681" i="1"/>
  <c r="AG2681" i="1"/>
  <c r="AH2681" i="1"/>
  <c r="AI2681" i="1"/>
  <c r="CW2681" i="1" s="1"/>
  <c r="AJ2681" i="1"/>
  <c r="CX2681" i="1" s="1"/>
  <c r="CQ2681" i="1"/>
  <c r="CS2681" i="1"/>
  <c r="CU2681" i="1"/>
  <c r="CV2681" i="1"/>
  <c r="U2681" i="1" s="1"/>
  <c r="GL2681" i="1"/>
  <c r="GN2681" i="1"/>
  <c r="GO2681" i="1"/>
  <c r="GV2681" i="1"/>
  <c r="HC2681" i="1"/>
  <c r="C2682" i="1"/>
  <c r="D2682" i="1"/>
  <c r="I2682" i="1"/>
  <c r="K2682" i="1"/>
  <c r="AC2682" i="1"/>
  <c r="CQ2682" i="1" s="1"/>
  <c r="P2682" i="1" s="1"/>
  <c r="AE2682" i="1"/>
  <c r="AF2682" i="1"/>
  <c r="AG2682" i="1"/>
  <c r="CU2682" i="1" s="1"/>
  <c r="T2682" i="1" s="1"/>
  <c r="AH2682" i="1"/>
  <c r="AI2682" i="1"/>
  <c r="CW2682" i="1" s="1"/>
  <c r="AJ2682" i="1"/>
  <c r="CX2682" i="1" s="1"/>
  <c r="CV2682" i="1"/>
  <c r="U2682" i="1" s="1"/>
  <c r="K3194" i="7" s="1"/>
  <c r="GL2682" i="1"/>
  <c r="GN2682" i="1"/>
  <c r="GO2682" i="1"/>
  <c r="GV2682" i="1"/>
  <c r="HC2682" i="1" s="1"/>
  <c r="GX2682" i="1" s="1"/>
  <c r="C2683" i="1"/>
  <c r="D2683" i="1"/>
  <c r="I2683" i="1"/>
  <c r="K2683" i="1"/>
  <c r="AC2683" i="1"/>
  <c r="CQ2683" i="1" s="1"/>
  <c r="P2683" i="1" s="1"/>
  <c r="AE2683" i="1"/>
  <c r="AF2683" i="1"/>
  <c r="AG2683" i="1"/>
  <c r="AH2683" i="1"/>
  <c r="AI2683" i="1"/>
  <c r="AJ2683" i="1"/>
  <c r="CX2683" i="1" s="1"/>
  <c r="CU2683" i="1"/>
  <c r="T2683" i="1" s="1"/>
  <c r="CV2683" i="1"/>
  <c r="U2683" i="1" s="1"/>
  <c r="K3204" i="7" s="1"/>
  <c r="CW2683" i="1"/>
  <c r="V2683" i="1" s="1"/>
  <c r="GL2683" i="1"/>
  <c r="GN2683" i="1"/>
  <c r="GO2683" i="1"/>
  <c r="GV2683" i="1"/>
  <c r="HC2683" i="1" s="1"/>
  <c r="GX2683" i="1" s="1"/>
  <c r="C2684" i="1"/>
  <c r="D2684" i="1"/>
  <c r="I2684" i="1"/>
  <c r="K2684" i="1"/>
  <c r="AC2684" i="1"/>
  <c r="AE2684" i="1"/>
  <c r="AF2684" i="1"/>
  <c r="AG2684" i="1"/>
  <c r="AH2684" i="1"/>
  <c r="AI2684" i="1"/>
  <c r="AJ2684" i="1"/>
  <c r="CX2684" i="1" s="1"/>
  <c r="CU2684" i="1"/>
  <c r="CV2684" i="1"/>
  <c r="U2684" i="1" s="1"/>
  <c r="K3211" i="7" s="1"/>
  <c r="CW2684" i="1"/>
  <c r="V2684" i="1" s="1"/>
  <c r="GL2684" i="1"/>
  <c r="GN2684" i="1"/>
  <c r="GO2684" i="1"/>
  <c r="GV2684" i="1"/>
  <c r="HC2684" i="1" s="1"/>
  <c r="GX2684" i="1" s="1"/>
  <c r="C2685" i="1"/>
  <c r="D2685" i="1"/>
  <c r="I2685" i="1"/>
  <c r="K2685" i="1"/>
  <c r="U2685" i="1"/>
  <c r="K3218" i="7" s="1"/>
  <c r="AC2685" i="1"/>
  <c r="CQ2685" i="1" s="1"/>
  <c r="AE2685" i="1"/>
  <c r="AF2685" i="1"/>
  <c r="AG2685" i="1"/>
  <c r="CU2685" i="1" s="1"/>
  <c r="AH2685" i="1"/>
  <c r="AI2685" i="1"/>
  <c r="CW2685" i="1" s="1"/>
  <c r="V2685" i="1" s="1"/>
  <c r="AJ2685" i="1"/>
  <c r="CX2685" i="1" s="1"/>
  <c r="CV2685" i="1"/>
  <c r="GL2685" i="1"/>
  <c r="GN2685" i="1"/>
  <c r="GO2685" i="1"/>
  <c r="GV2685" i="1"/>
  <c r="HC2685" i="1" s="1"/>
  <c r="GX2685" i="1" s="1"/>
  <c r="C2686" i="1"/>
  <c r="D2686" i="1"/>
  <c r="I2686" i="1"/>
  <c r="K2686" i="1"/>
  <c r="AC2686" i="1"/>
  <c r="AE2686" i="1"/>
  <c r="AF2686" i="1"/>
  <c r="AG2686" i="1"/>
  <c r="CU2686" i="1" s="1"/>
  <c r="T2686" i="1" s="1"/>
  <c r="AH2686" i="1"/>
  <c r="CV2686" i="1" s="1"/>
  <c r="U2686" i="1" s="1"/>
  <c r="K3229" i="7" s="1"/>
  <c r="AI2686" i="1"/>
  <c r="CW2686" i="1" s="1"/>
  <c r="V2686" i="1" s="1"/>
  <c r="AJ2686" i="1"/>
  <c r="CX2686" i="1" s="1"/>
  <c r="W2686" i="1" s="1"/>
  <c r="CQ2686" i="1"/>
  <c r="P2686" i="1" s="1"/>
  <c r="J3225" i="7" s="1"/>
  <c r="CS2686" i="1"/>
  <c r="GL2686" i="1"/>
  <c r="GN2686" i="1"/>
  <c r="GO2686" i="1"/>
  <c r="GV2686" i="1"/>
  <c r="HC2686" i="1"/>
  <c r="GX2686" i="1" s="1"/>
  <c r="Q2687" i="1"/>
  <c r="R2687" i="1"/>
  <c r="GK2687" i="1" s="1"/>
  <c r="AC2687" i="1"/>
  <c r="AE2687" i="1"/>
  <c r="AF2687" i="1"/>
  <c r="AG2687" i="1"/>
  <c r="AH2687" i="1"/>
  <c r="AI2687" i="1"/>
  <c r="AJ2687" i="1"/>
  <c r="CX2687" i="1" s="1"/>
  <c r="W2687" i="1" s="1"/>
  <c r="CQ2687" i="1"/>
  <c r="P2687" i="1" s="1"/>
  <c r="CR2687" i="1"/>
  <c r="CS2687" i="1"/>
  <c r="V3231" i="7" s="1"/>
  <c r="CU2687" i="1"/>
  <c r="T2687" i="1" s="1"/>
  <c r="CV2687" i="1"/>
  <c r="U2687" i="1" s="1"/>
  <c r="CW2687" i="1"/>
  <c r="V2687" i="1" s="1"/>
  <c r="GL2687" i="1"/>
  <c r="GN2687" i="1"/>
  <c r="GO2687" i="1"/>
  <c r="GV2687" i="1"/>
  <c r="HC2687" i="1"/>
  <c r="GX2687" i="1" s="1"/>
  <c r="C2688" i="1"/>
  <c r="D2688" i="1"/>
  <c r="I2688" i="1"/>
  <c r="K2688" i="1"/>
  <c r="AC2688" i="1"/>
  <c r="AE2688" i="1"/>
  <c r="AF2688" i="1"/>
  <c r="AG2688" i="1"/>
  <c r="AH2688" i="1"/>
  <c r="AI2688" i="1"/>
  <c r="CW2688" i="1" s="1"/>
  <c r="V2688" i="1" s="1"/>
  <c r="AJ2688" i="1"/>
  <c r="CX2688" i="1" s="1"/>
  <c r="CQ2688" i="1"/>
  <c r="CR2688" i="1"/>
  <c r="Q2688" i="1" s="1"/>
  <c r="CS2688" i="1"/>
  <c r="V3233" i="7" s="1"/>
  <c r="CU2688" i="1"/>
  <c r="CV2688" i="1"/>
  <c r="GL2688" i="1"/>
  <c r="GN2688" i="1"/>
  <c r="GO2688" i="1"/>
  <c r="GV2688" i="1"/>
  <c r="HC2688" i="1"/>
  <c r="B2690" i="1"/>
  <c r="B2675" i="1" s="1"/>
  <c r="C2690" i="1"/>
  <c r="C2675" i="1" s="1"/>
  <c r="D2690" i="1"/>
  <c r="D2675" i="1" s="1"/>
  <c r="F2690" i="1"/>
  <c r="F2675" i="1" s="1"/>
  <c r="G2690" i="1"/>
  <c r="BX2690" i="1"/>
  <c r="BX2675" i="1" s="1"/>
  <c r="BY2690" i="1"/>
  <c r="BY2675" i="1" s="1"/>
  <c r="CK2690" i="1"/>
  <c r="CK2675" i="1" s="1"/>
  <c r="CL2690" i="1"/>
  <c r="CL2675" i="1" s="1"/>
  <c r="CM2690" i="1"/>
  <c r="CM2675" i="1" s="1"/>
  <c r="D2720" i="1"/>
  <c r="E2722" i="1"/>
  <c r="Z2722" i="1"/>
  <c r="AA2722" i="1"/>
  <c r="AM2722" i="1"/>
  <c r="AN2722" i="1"/>
  <c r="BE2722" i="1"/>
  <c r="BF2722" i="1"/>
  <c r="BG2722" i="1"/>
  <c r="BH2722" i="1"/>
  <c r="BI2722" i="1"/>
  <c r="BJ2722" i="1"/>
  <c r="BK2722" i="1"/>
  <c r="BL2722" i="1"/>
  <c r="BM2722" i="1"/>
  <c r="BN2722" i="1"/>
  <c r="BO2722" i="1"/>
  <c r="BP2722" i="1"/>
  <c r="BQ2722" i="1"/>
  <c r="BR2722" i="1"/>
  <c r="BS2722" i="1"/>
  <c r="BT2722" i="1"/>
  <c r="BU2722" i="1"/>
  <c r="BV2722" i="1"/>
  <c r="BW2722" i="1"/>
  <c r="CN2722" i="1"/>
  <c r="CO2722" i="1"/>
  <c r="CP2722" i="1"/>
  <c r="CQ2722" i="1"/>
  <c r="CR2722" i="1"/>
  <c r="CS2722" i="1"/>
  <c r="CT2722" i="1"/>
  <c r="CU2722" i="1"/>
  <c r="CV2722" i="1"/>
  <c r="CW2722" i="1"/>
  <c r="CX2722" i="1"/>
  <c r="CY2722" i="1"/>
  <c r="CZ2722" i="1"/>
  <c r="DA2722" i="1"/>
  <c r="DB2722" i="1"/>
  <c r="DC2722" i="1"/>
  <c r="DD2722" i="1"/>
  <c r="DE2722" i="1"/>
  <c r="DF2722" i="1"/>
  <c r="DG2722" i="1"/>
  <c r="DH2722" i="1"/>
  <c r="DI2722" i="1"/>
  <c r="DJ2722" i="1"/>
  <c r="DK2722" i="1"/>
  <c r="DL2722" i="1"/>
  <c r="DM2722" i="1"/>
  <c r="DN2722" i="1"/>
  <c r="DO2722" i="1"/>
  <c r="DP2722" i="1"/>
  <c r="DQ2722" i="1"/>
  <c r="DR2722" i="1"/>
  <c r="DS2722" i="1"/>
  <c r="DT2722" i="1"/>
  <c r="DU2722" i="1"/>
  <c r="DV2722" i="1"/>
  <c r="DW2722" i="1"/>
  <c r="DX2722" i="1"/>
  <c r="DY2722" i="1"/>
  <c r="DZ2722" i="1"/>
  <c r="EA2722" i="1"/>
  <c r="EB2722" i="1"/>
  <c r="EC2722" i="1"/>
  <c r="ED2722" i="1"/>
  <c r="EE2722" i="1"/>
  <c r="EF2722" i="1"/>
  <c r="EG2722" i="1"/>
  <c r="EH2722" i="1"/>
  <c r="EI2722" i="1"/>
  <c r="EJ2722" i="1"/>
  <c r="EK2722" i="1"/>
  <c r="EL2722" i="1"/>
  <c r="EM2722" i="1"/>
  <c r="EN2722" i="1"/>
  <c r="EO2722" i="1"/>
  <c r="EP2722" i="1"/>
  <c r="EQ2722" i="1"/>
  <c r="ER2722" i="1"/>
  <c r="ES2722" i="1"/>
  <c r="ET2722" i="1"/>
  <c r="EU2722" i="1"/>
  <c r="EV2722" i="1"/>
  <c r="EW2722" i="1"/>
  <c r="EX2722" i="1"/>
  <c r="EY2722" i="1"/>
  <c r="EZ2722" i="1"/>
  <c r="FA2722" i="1"/>
  <c r="FB2722" i="1"/>
  <c r="FC2722" i="1"/>
  <c r="FD2722" i="1"/>
  <c r="FE2722" i="1"/>
  <c r="FF2722" i="1"/>
  <c r="FG2722" i="1"/>
  <c r="FH2722" i="1"/>
  <c r="FI2722" i="1"/>
  <c r="FJ2722" i="1"/>
  <c r="FK2722" i="1"/>
  <c r="FL2722" i="1"/>
  <c r="FM2722" i="1"/>
  <c r="FN2722" i="1"/>
  <c r="FO2722" i="1"/>
  <c r="FP2722" i="1"/>
  <c r="FQ2722" i="1"/>
  <c r="FR2722" i="1"/>
  <c r="FS2722" i="1"/>
  <c r="FT2722" i="1"/>
  <c r="FU2722" i="1"/>
  <c r="FV2722" i="1"/>
  <c r="FW2722" i="1"/>
  <c r="FX2722" i="1"/>
  <c r="FY2722" i="1"/>
  <c r="FZ2722" i="1"/>
  <c r="GA2722" i="1"/>
  <c r="GB2722" i="1"/>
  <c r="GC2722" i="1"/>
  <c r="GD2722" i="1"/>
  <c r="GE2722" i="1"/>
  <c r="GF2722" i="1"/>
  <c r="GG2722" i="1"/>
  <c r="GH2722" i="1"/>
  <c r="GI2722" i="1"/>
  <c r="GJ2722" i="1"/>
  <c r="GK2722" i="1"/>
  <c r="GL2722" i="1"/>
  <c r="GM2722" i="1"/>
  <c r="GN2722" i="1"/>
  <c r="GO2722" i="1"/>
  <c r="GP2722" i="1"/>
  <c r="GQ2722" i="1"/>
  <c r="GR2722" i="1"/>
  <c r="GS2722" i="1"/>
  <c r="GT2722" i="1"/>
  <c r="GU2722" i="1"/>
  <c r="GV2722" i="1"/>
  <c r="GW2722" i="1"/>
  <c r="GX2722" i="1"/>
  <c r="C2724" i="1"/>
  <c r="D2724" i="1"/>
  <c r="I2724" i="1"/>
  <c r="K2724" i="1"/>
  <c r="AC2724" i="1"/>
  <c r="CQ2724" i="1" s="1"/>
  <c r="P2724" i="1" s="1"/>
  <c r="AE2724" i="1"/>
  <c r="AF2724" i="1"/>
  <c r="AG2724" i="1"/>
  <c r="CU2724" i="1" s="1"/>
  <c r="T2724" i="1" s="1"/>
  <c r="AH2724" i="1"/>
  <c r="AI2724" i="1"/>
  <c r="CW2724" i="1" s="1"/>
  <c r="V2724" i="1" s="1"/>
  <c r="AJ2724" i="1"/>
  <c r="CV2724" i="1"/>
  <c r="U2724" i="1" s="1"/>
  <c r="K3250" i="7" s="1"/>
  <c r="CX2724" i="1"/>
  <c r="GL2724" i="1"/>
  <c r="GN2724" i="1"/>
  <c r="GO2724" i="1"/>
  <c r="GV2724" i="1"/>
  <c r="HC2724" i="1" s="1"/>
  <c r="GX2724" i="1" s="1"/>
  <c r="C2725" i="1"/>
  <c r="D2725" i="1"/>
  <c r="I2725" i="1"/>
  <c r="K2725" i="1"/>
  <c r="AC2725" i="1"/>
  <c r="CQ2725" i="1" s="1"/>
  <c r="P2725" i="1" s="1"/>
  <c r="J3257" i="7" s="1"/>
  <c r="AE2725" i="1"/>
  <c r="AF2725" i="1"/>
  <c r="AG2725" i="1"/>
  <c r="CU2725" i="1" s="1"/>
  <c r="T2725" i="1" s="1"/>
  <c r="AH2725" i="1"/>
  <c r="CV2725" i="1" s="1"/>
  <c r="U2725" i="1" s="1"/>
  <c r="K3261" i="7" s="1"/>
  <c r="AI2725" i="1"/>
  <c r="CW2725" i="1" s="1"/>
  <c r="V2725" i="1" s="1"/>
  <c r="AJ2725" i="1"/>
  <c r="CX2725" i="1"/>
  <c r="GL2725" i="1"/>
  <c r="GN2725" i="1"/>
  <c r="GO2725" i="1"/>
  <c r="GV2725" i="1"/>
  <c r="HC2725" i="1" s="1"/>
  <c r="GX2725" i="1" s="1"/>
  <c r="C2726" i="1"/>
  <c r="D2726" i="1"/>
  <c r="I2726" i="1"/>
  <c r="K2726" i="1"/>
  <c r="AC2726" i="1"/>
  <c r="CQ2726" i="1" s="1"/>
  <c r="P2726" i="1" s="1"/>
  <c r="AE2726" i="1"/>
  <c r="AF2726" i="1"/>
  <c r="AG2726" i="1"/>
  <c r="CU2726" i="1" s="1"/>
  <c r="T2726" i="1" s="1"/>
  <c r="AH2726" i="1"/>
  <c r="CV2726" i="1" s="1"/>
  <c r="U2726" i="1" s="1"/>
  <c r="K3271" i="7" s="1"/>
  <c r="AI2726" i="1"/>
  <c r="CW2726" i="1" s="1"/>
  <c r="AJ2726" i="1"/>
  <c r="CX2726" i="1" s="1"/>
  <c r="GL2726" i="1"/>
  <c r="GN2726" i="1"/>
  <c r="GO2726" i="1"/>
  <c r="GV2726" i="1"/>
  <c r="HC2726" i="1" s="1"/>
  <c r="AC2727" i="1"/>
  <c r="AE2727" i="1"/>
  <c r="AF2727" i="1"/>
  <c r="AG2727" i="1"/>
  <c r="AH2727" i="1"/>
  <c r="AI2727" i="1"/>
  <c r="CW2727" i="1" s="1"/>
  <c r="V2727" i="1" s="1"/>
  <c r="AJ2727" i="1"/>
  <c r="CX2727" i="1" s="1"/>
  <c r="W2727" i="1" s="1"/>
  <c r="CQ2727" i="1"/>
  <c r="P2727" i="1" s="1"/>
  <c r="J3273" i="7" s="1"/>
  <c r="I3274" i="7" s="1"/>
  <c r="CT2727" i="1"/>
  <c r="S2727" i="1" s="1"/>
  <c r="CU2727" i="1"/>
  <c r="T2727" i="1" s="1"/>
  <c r="CV2727" i="1"/>
  <c r="U2727" i="1" s="1"/>
  <c r="GL2727" i="1"/>
  <c r="GN2727" i="1"/>
  <c r="GO2727" i="1"/>
  <c r="GV2727" i="1"/>
  <c r="HC2727" i="1" s="1"/>
  <c r="GX2727" i="1" s="1"/>
  <c r="I2728" i="1"/>
  <c r="K2728" i="1"/>
  <c r="S2728" i="1"/>
  <c r="AC2728" i="1"/>
  <c r="AE2728" i="1"/>
  <c r="AF2728" i="1"/>
  <c r="AG2728" i="1"/>
  <c r="CU2728" i="1" s="1"/>
  <c r="AH2728" i="1"/>
  <c r="AI2728" i="1"/>
  <c r="AJ2728" i="1"/>
  <c r="CR2728" i="1"/>
  <c r="CS2728" i="1"/>
  <c r="CT2728" i="1"/>
  <c r="CV2728" i="1"/>
  <c r="U2728" i="1" s="1"/>
  <c r="CW2728" i="1"/>
  <c r="V2728" i="1" s="1"/>
  <c r="CX2728" i="1"/>
  <c r="GL2728" i="1"/>
  <c r="GN2728" i="1"/>
  <c r="GO2728" i="1"/>
  <c r="GV2728" i="1"/>
  <c r="HC2728" i="1" s="1"/>
  <c r="GX2728" i="1" s="1"/>
  <c r="C2729" i="1"/>
  <c r="D2729" i="1"/>
  <c r="I2729" i="1"/>
  <c r="K2729" i="1"/>
  <c r="V2729" i="1"/>
  <c r="AC2729" i="1"/>
  <c r="CQ2729" i="1" s="1"/>
  <c r="P2729" i="1" s="1"/>
  <c r="AE2729" i="1"/>
  <c r="CR2729" i="1" s="1"/>
  <c r="Q2729" i="1" s="1"/>
  <c r="J3281" i="7" s="1"/>
  <c r="AF2729" i="1"/>
  <c r="AG2729" i="1"/>
  <c r="CU2729" i="1" s="1"/>
  <c r="AH2729" i="1"/>
  <c r="AI2729" i="1"/>
  <c r="AJ2729" i="1"/>
  <c r="CX2729" i="1" s="1"/>
  <c r="CS2729" i="1"/>
  <c r="CV2729" i="1"/>
  <c r="U2729" i="1" s="1"/>
  <c r="K3286" i="7" s="1"/>
  <c r="CW2729" i="1"/>
  <c r="GL2729" i="1"/>
  <c r="GN2729" i="1"/>
  <c r="GO2729" i="1"/>
  <c r="GV2729" i="1"/>
  <c r="HC2729" i="1" s="1"/>
  <c r="GX2729" i="1" s="1"/>
  <c r="C2730" i="1"/>
  <c r="D2730" i="1"/>
  <c r="I2730" i="1"/>
  <c r="K2730" i="1"/>
  <c r="AC2730" i="1"/>
  <c r="CQ2730" i="1" s="1"/>
  <c r="P2730" i="1" s="1"/>
  <c r="AE2730" i="1"/>
  <c r="AF2730" i="1"/>
  <c r="AG2730" i="1"/>
  <c r="CU2730" i="1" s="1"/>
  <c r="T2730" i="1" s="1"/>
  <c r="AH2730" i="1"/>
  <c r="CV2730" i="1" s="1"/>
  <c r="U2730" i="1" s="1"/>
  <c r="K3296" i="7" s="1"/>
  <c r="AI2730" i="1"/>
  <c r="AJ2730" i="1"/>
  <c r="CX2730" i="1" s="1"/>
  <c r="CW2730" i="1"/>
  <c r="V2730" i="1" s="1"/>
  <c r="GL2730" i="1"/>
  <c r="GN2730" i="1"/>
  <c r="GO2730" i="1"/>
  <c r="GV2730" i="1"/>
  <c r="HC2730" i="1" s="1"/>
  <c r="GX2730" i="1" s="1"/>
  <c r="C2731" i="1"/>
  <c r="D2731" i="1"/>
  <c r="I2731" i="1"/>
  <c r="K2731" i="1"/>
  <c r="AC2731" i="1"/>
  <c r="CQ2731" i="1" s="1"/>
  <c r="P2731" i="1" s="1"/>
  <c r="AE2731" i="1"/>
  <c r="CS2731" i="1" s="1"/>
  <c r="AF2731" i="1"/>
  <c r="AG2731" i="1"/>
  <c r="CU2731" i="1" s="1"/>
  <c r="T2731" i="1" s="1"/>
  <c r="AH2731" i="1"/>
  <c r="CV2731" i="1" s="1"/>
  <c r="U2731" i="1" s="1"/>
  <c r="K3303" i="7" s="1"/>
  <c r="AI2731" i="1"/>
  <c r="CW2731" i="1" s="1"/>
  <c r="V2731" i="1" s="1"/>
  <c r="AJ2731" i="1"/>
  <c r="CX2731" i="1"/>
  <c r="W2731" i="1" s="1"/>
  <c r="GL2731" i="1"/>
  <c r="GN2731" i="1"/>
  <c r="GO2731" i="1"/>
  <c r="GV2731" i="1"/>
  <c r="HC2731" i="1" s="1"/>
  <c r="GX2731" i="1" s="1"/>
  <c r="B2733" i="1"/>
  <c r="B2722" i="1" s="1"/>
  <c r="C2733" i="1"/>
  <c r="C2722" i="1" s="1"/>
  <c r="D2733" i="1"/>
  <c r="D2722" i="1" s="1"/>
  <c r="F2733" i="1"/>
  <c r="F2722" i="1" s="1"/>
  <c r="G2733" i="1"/>
  <c r="BX2733" i="1"/>
  <c r="BY2733" i="1"/>
  <c r="CK2733" i="1"/>
  <c r="CK2722" i="1" s="1"/>
  <c r="CL2733" i="1"/>
  <c r="CL2722" i="1" s="1"/>
  <c r="CM2733" i="1"/>
  <c r="CM2722" i="1" s="1"/>
  <c r="D2763" i="1"/>
  <c r="E2765" i="1"/>
  <c r="Z2765" i="1"/>
  <c r="AA2765" i="1"/>
  <c r="AM2765" i="1"/>
  <c r="AN2765" i="1"/>
  <c r="BB2765" i="1"/>
  <c r="BE2765" i="1"/>
  <c r="BF2765" i="1"/>
  <c r="BG2765" i="1"/>
  <c r="BH2765" i="1"/>
  <c r="BI2765" i="1"/>
  <c r="BJ2765" i="1"/>
  <c r="BK2765" i="1"/>
  <c r="BL2765" i="1"/>
  <c r="BM2765" i="1"/>
  <c r="BN2765" i="1"/>
  <c r="BO2765" i="1"/>
  <c r="BP2765" i="1"/>
  <c r="BQ2765" i="1"/>
  <c r="BR2765" i="1"/>
  <c r="BS2765" i="1"/>
  <c r="BT2765" i="1"/>
  <c r="BU2765" i="1"/>
  <c r="BV2765" i="1"/>
  <c r="BW2765" i="1"/>
  <c r="CL2765" i="1"/>
  <c r="CN2765" i="1"/>
  <c r="CO2765" i="1"/>
  <c r="CP2765" i="1"/>
  <c r="CQ2765" i="1"/>
  <c r="CR2765" i="1"/>
  <c r="CS2765" i="1"/>
  <c r="CT2765" i="1"/>
  <c r="CU2765" i="1"/>
  <c r="CV2765" i="1"/>
  <c r="CW2765" i="1"/>
  <c r="CX2765" i="1"/>
  <c r="CY2765" i="1"/>
  <c r="CZ2765" i="1"/>
  <c r="DA2765" i="1"/>
  <c r="DB2765" i="1"/>
  <c r="DC2765" i="1"/>
  <c r="DD2765" i="1"/>
  <c r="DE2765" i="1"/>
  <c r="DF2765" i="1"/>
  <c r="DG2765" i="1"/>
  <c r="DH2765" i="1"/>
  <c r="DI2765" i="1"/>
  <c r="DJ2765" i="1"/>
  <c r="DK2765" i="1"/>
  <c r="DL2765" i="1"/>
  <c r="DM2765" i="1"/>
  <c r="DN2765" i="1"/>
  <c r="DO2765" i="1"/>
  <c r="DP2765" i="1"/>
  <c r="DQ2765" i="1"/>
  <c r="DR2765" i="1"/>
  <c r="DS2765" i="1"/>
  <c r="DT2765" i="1"/>
  <c r="DU2765" i="1"/>
  <c r="DV2765" i="1"/>
  <c r="DW2765" i="1"/>
  <c r="DX2765" i="1"/>
  <c r="DY2765" i="1"/>
  <c r="DZ2765" i="1"/>
  <c r="EA2765" i="1"/>
  <c r="EB2765" i="1"/>
  <c r="EC2765" i="1"/>
  <c r="ED2765" i="1"/>
  <c r="EE2765" i="1"/>
  <c r="EF2765" i="1"/>
  <c r="EG2765" i="1"/>
  <c r="EH2765" i="1"/>
  <c r="EI2765" i="1"/>
  <c r="EJ2765" i="1"/>
  <c r="EK2765" i="1"/>
  <c r="EL2765" i="1"/>
  <c r="EM2765" i="1"/>
  <c r="EN2765" i="1"/>
  <c r="EO2765" i="1"/>
  <c r="EP2765" i="1"/>
  <c r="EQ2765" i="1"/>
  <c r="ER2765" i="1"/>
  <c r="ES2765" i="1"/>
  <c r="ET2765" i="1"/>
  <c r="EU2765" i="1"/>
  <c r="EV2765" i="1"/>
  <c r="EW2765" i="1"/>
  <c r="EX2765" i="1"/>
  <c r="EY2765" i="1"/>
  <c r="EZ2765" i="1"/>
  <c r="FA2765" i="1"/>
  <c r="FB2765" i="1"/>
  <c r="FC2765" i="1"/>
  <c r="FD2765" i="1"/>
  <c r="FE2765" i="1"/>
  <c r="FF2765" i="1"/>
  <c r="FG2765" i="1"/>
  <c r="FH2765" i="1"/>
  <c r="FI2765" i="1"/>
  <c r="FJ2765" i="1"/>
  <c r="FK2765" i="1"/>
  <c r="FL2765" i="1"/>
  <c r="FM2765" i="1"/>
  <c r="FN2765" i="1"/>
  <c r="FO2765" i="1"/>
  <c r="FP2765" i="1"/>
  <c r="FQ2765" i="1"/>
  <c r="FR2765" i="1"/>
  <c r="FS2765" i="1"/>
  <c r="FT2765" i="1"/>
  <c r="FU2765" i="1"/>
  <c r="FV2765" i="1"/>
  <c r="FW2765" i="1"/>
  <c r="FX2765" i="1"/>
  <c r="FY2765" i="1"/>
  <c r="FZ2765" i="1"/>
  <c r="GA2765" i="1"/>
  <c r="GB2765" i="1"/>
  <c r="GC2765" i="1"/>
  <c r="GD2765" i="1"/>
  <c r="GE2765" i="1"/>
  <c r="GF2765" i="1"/>
  <c r="GG2765" i="1"/>
  <c r="GH2765" i="1"/>
  <c r="GI2765" i="1"/>
  <c r="GJ2765" i="1"/>
  <c r="GK2765" i="1"/>
  <c r="GL2765" i="1"/>
  <c r="GM2765" i="1"/>
  <c r="GN2765" i="1"/>
  <c r="GO2765" i="1"/>
  <c r="GP2765" i="1"/>
  <c r="GQ2765" i="1"/>
  <c r="GR2765" i="1"/>
  <c r="GS2765" i="1"/>
  <c r="GT2765" i="1"/>
  <c r="GU2765" i="1"/>
  <c r="GV2765" i="1"/>
  <c r="GW2765" i="1"/>
  <c r="GX2765" i="1"/>
  <c r="C2767" i="1"/>
  <c r="D2767" i="1"/>
  <c r="I2767" i="1"/>
  <c r="K2767" i="1"/>
  <c r="AC2767" i="1"/>
  <c r="AE2767" i="1"/>
  <c r="AF2767" i="1"/>
  <c r="AG2767" i="1"/>
  <c r="AH2767" i="1"/>
  <c r="AI2767" i="1"/>
  <c r="AJ2767" i="1"/>
  <c r="CX2767" i="1" s="1"/>
  <c r="W2767" i="1" s="1"/>
  <c r="CU2767" i="1"/>
  <c r="T2767" i="1" s="1"/>
  <c r="CV2767" i="1"/>
  <c r="U2767" i="1" s="1"/>
  <c r="K3315" i="7" s="1"/>
  <c r="CW2767" i="1"/>
  <c r="V2767" i="1" s="1"/>
  <c r="GL2767" i="1"/>
  <c r="BZ2770" i="1" s="1"/>
  <c r="GN2767" i="1"/>
  <c r="GO2767" i="1"/>
  <c r="GV2767" i="1"/>
  <c r="HC2767" i="1"/>
  <c r="GX2767" i="1" s="1"/>
  <c r="C2768" i="1"/>
  <c r="D2768" i="1"/>
  <c r="I2768" i="1"/>
  <c r="K2768" i="1"/>
  <c r="AC2768" i="1"/>
  <c r="AE2768" i="1"/>
  <c r="AF2768" i="1"/>
  <c r="AG2768" i="1"/>
  <c r="AH2768" i="1"/>
  <c r="AI2768" i="1"/>
  <c r="AJ2768" i="1"/>
  <c r="CX2768" i="1" s="1"/>
  <c r="CU2768" i="1"/>
  <c r="CV2768" i="1"/>
  <c r="CW2768" i="1"/>
  <c r="V2768" i="1" s="1"/>
  <c r="GL2768" i="1"/>
  <c r="GN2768" i="1"/>
  <c r="CB2770" i="1" s="1"/>
  <c r="GO2768" i="1"/>
  <c r="GV2768" i="1"/>
  <c r="HC2768" i="1" s="1"/>
  <c r="GX2768" i="1" s="1"/>
  <c r="B2770" i="1"/>
  <c r="B2765" i="1" s="1"/>
  <c r="C2770" i="1"/>
  <c r="C2765" i="1" s="1"/>
  <c r="D2770" i="1"/>
  <c r="D2765" i="1" s="1"/>
  <c r="F2770" i="1"/>
  <c r="F2765" i="1" s="1"/>
  <c r="G2770" i="1"/>
  <c r="A3328" i="7" s="1"/>
  <c r="BX2770" i="1"/>
  <c r="BY2770" i="1"/>
  <c r="CK2770" i="1"/>
  <c r="BB2770" i="1" s="1"/>
  <c r="F2783" i="1" s="1"/>
  <c r="CL2770" i="1"/>
  <c r="BC2770" i="1" s="1"/>
  <c r="CM2770" i="1"/>
  <c r="CM2765" i="1" s="1"/>
  <c r="D2800" i="1"/>
  <c r="E2802" i="1"/>
  <c r="Z2802" i="1"/>
  <c r="AA2802" i="1"/>
  <c r="AM2802" i="1"/>
  <c r="AN2802" i="1"/>
  <c r="BE2802" i="1"/>
  <c r="BF2802" i="1"/>
  <c r="BG2802" i="1"/>
  <c r="BH2802" i="1"/>
  <c r="BI2802" i="1"/>
  <c r="BJ2802" i="1"/>
  <c r="BK2802" i="1"/>
  <c r="BL2802" i="1"/>
  <c r="BM2802" i="1"/>
  <c r="BN2802" i="1"/>
  <c r="BO2802" i="1"/>
  <c r="BP2802" i="1"/>
  <c r="BQ2802" i="1"/>
  <c r="BR2802" i="1"/>
  <c r="BS2802" i="1"/>
  <c r="BT2802" i="1"/>
  <c r="BU2802" i="1"/>
  <c r="BV2802" i="1"/>
  <c r="BW2802" i="1"/>
  <c r="CN2802" i="1"/>
  <c r="CO2802" i="1"/>
  <c r="CP2802" i="1"/>
  <c r="CQ2802" i="1"/>
  <c r="CR2802" i="1"/>
  <c r="CS2802" i="1"/>
  <c r="CT2802" i="1"/>
  <c r="CU2802" i="1"/>
  <c r="CV2802" i="1"/>
  <c r="CW2802" i="1"/>
  <c r="CX2802" i="1"/>
  <c r="CY2802" i="1"/>
  <c r="CZ2802" i="1"/>
  <c r="DA2802" i="1"/>
  <c r="DB2802" i="1"/>
  <c r="DC2802" i="1"/>
  <c r="DD2802" i="1"/>
  <c r="DE2802" i="1"/>
  <c r="DF2802" i="1"/>
  <c r="DG2802" i="1"/>
  <c r="DH2802" i="1"/>
  <c r="DI2802" i="1"/>
  <c r="DJ2802" i="1"/>
  <c r="DK2802" i="1"/>
  <c r="DL2802" i="1"/>
  <c r="DM2802" i="1"/>
  <c r="DN2802" i="1"/>
  <c r="DO2802" i="1"/>
  <c r="DP2802" i="1"/>
  <c r="DQ2802" i="1"/>
  <c r="DR2802" i="1"/>
  <c r="DS2802" i="1"/>
  <c r="DT2802" i="1"/>
  <c r="DU2802" i="1"/>
  <c r="DV2802" i="1"/>
  <c r="DW2802" i="1"/>
  <c r="DX2802" i="1"/>
  <c r="DY2802" i="1"/>
  <c r="DZ2802" i="1"/>
  <c r="EA2802" i="1"/>
  <c r="EB2802" i="1"/>
  <c r="EC2802" i="1"/>
  <c r="ED2802" i="1"/>
  <c r="EE2802" i="1"/>
  <c r="EF2802" i="1"/>
  <c r="EG2802" i="1"/>
  <c r="EH2802" i="1"/>
  <c r="EI2802" i="1"/>
  <c r="EJ2802" i="1"/>
  <c r="EK2802" i="1"/>
  <c r="EL2802" i="1"/>
  <c r="EM2802" i="1"/>
  <c r="EN2802" i="1"/>
  <c r="EO2802" i="1"/>
  <c r="EP2802" i="1"/>
  <c r="EQ2802" i="1"/>
  <c r="ER2802" i="1"/>
  <c r="ES2802" i="1"/>
  <c r="ET2802" i="1"/>
  <c r="EU2802" i="1"/>
  <c r="EV2802" i="1"/>
  <c r="EW2802" i="1"/>
  <c r="EX2802" i="1"/>
  <c r="EY2802" i="1"/>
  <c r="EZ2802" i="1"/>
  <c r="FA2802" i="1"/>
  <c r="FB2802" i="1"/>
  <c r="FC2802" i="1"/>
  <c r="FD2802" i="1"/>
  <c r="FE2802" i="1"/>
  <c r="FF2802" i="1"/>
  <c r="FG2802" i="1"/>
  <c r="FH2802" i="1"/>
  <c r="FI2802" i="1"/>
  <c r="FJ2802" i="1"/>
  <c r="FK2802" i="1"/>
  <c r="FL2802" i="1"/>
  <c r="FM2802" i="1"/>
  <c r="FN2802" i="1"/>
  <c r="FO2802" i="1"/>
  <c r="FP2802" i="1"/>
  <c r="FQ2802" i="1"/>
  <c r="FR2802" i="1"/>
  <c r="FS2802" i="1"/>
  <c r="FT2802" i="1"/>
  <c r="FU2802" i="1"/>
  <c r="FV2802" i="1"/>
  <c r="FW2802" i="1"/>
  <c r="FX2802" i="1"/>
  <c r="FY2802" i="1"/>
  <c r="FZ2802" i="1"/>
  <c r="GA2802" i="1"/>
  <c r="GB2802" i="1"/>
  <c r="GC2802" i="1"/>
  <c r="GD2802" i="1"/>
  <c r="GE2802" i="1"/>
  <c r="GF2802" i="1"/>
  <c r="GG2802" i="1"/>
  <c r="GH2802" i="1"/>
  <c r="GI2802" i="1"/>
  <c r="GJ2802" i="1"/>
  <c r="GK2802" i="1"/>
  <c r="GL2802" i="1"/>
  <c r="GM2802" i="1"/>
  <c r="GN2802" i="1"/>
  <c r="GO2802" i="1"/>
  <c r="GP2802" i="1"/>
  <c r="GQ2802" i="1"/>
  <c r="GR2802" i="1"/>
  <c r="GS2802" i="1"/>
  <c r="GT2802" i="1"/>
  <c r="GU2802" i="1"/>
  <c r="GV2802" i="1"/>
  <c r="GW2802" i="1"/>
  <c r="GX2802" i="1"/>
  <c r="C2804" i="1"/>
  <c r="D2804" i="1"/>
  <c r="I2804" i="1"/>
  <c r="K2804" i="1"/>
  <c r="AC2804" i="1"/>
  <c r="CQ2804" i="1" s="1"/>
  <c r="P2804" i="1" s="1"/>
  <c r="AE2804" i="1"/>
  <c r="AF2804" i="1"/>
  <c r="AG2804" i="1"/>
  <c r="CU2804" i="1" s="1"/>
  <c r="T2804" i="1" s="1"/>
  <c r="AH2804" i="1"/>
  <c r="CV2804" i="1" s="1"/>
  <c r="U2804" i="1" s="1"/>
  <c r="K3337" i="7" s="1"/>
  <c r="AI2804" i="1"/>
  <c r="CW2804" i="1" s="1"/>
  <c r="V2804" i="1" s="1"/>
  <c r="AJ2804" i="1"/>
  <c r="CX2804" i="1" s="1"/>
  <c r="W2804" i="1" s="1"/>
  <c r="GL2804" i="1"/>
  <c r="GN2804" i="1"/>
  <c r="GO2804" i="1"/>
  <c r="GV2804" i="1"/>
  <c r="HC2804" i="1" s="1"/>
  <c r="GX2804" i="1" s="1"/>
  <c r="C2805" i="1"/>
  <c r="D2805" i="1"/>
  <c r="I2805" i="1"/>
  <c r="K2805" i="1"/>
  <c r="AC2805" i="1"/>
  <c r="AE2805" i="1"/>
  <c r="AF2805" i="1"/>
  <c r="AG2805" i="1"/>
  <c r="CU2805" i="1" s="1"/>
  <c r="T2805" i="1" s="1"/>
  <c r="AH2805" i="1"/>
  <c r="CV2805" i="1" s="1"/>
  <c r="U2805" i="1" s="1"/>
  <c r="K3348" i="7" s="1"/>
  <c r="AI2805" i="1"/>
  <c r="CW2805" i="1" s="1"/>
  <c r="V2805" i="1" s="1"/>
  <c r="AJ2805" i="1"/>
  <c r="CQ2805" i="1"/>
  <c r="P2805" i="1" s="1"/>
  <c r="J3344" i="7" s="1"/>
  <c r="CX2805" i="1"/>
  <c r="W2805" i="1" s="1"/>
  <c r="GL2805" i="1"/>
  <c r="GN2805" i="1"/>
  <c r="GO2805" i="1"/>
  <c r="GV2805" i="1"/>
  <c r="HC2805" i="1" s="1"/>
  <c r="GX2805" i="1"/>
  <c r="C2806" i="1"/>
  <c r="D2806" i="1"/>
  <c r="I2806" i="1"/>
  <c r="K2806" i="1"/>
  <c r="AC2806" i="1"/>
  <c r="AE2806" i="1"/>
  <c r="AF2806" i="1"/>
  <c r="AG2806" i="1"/>
  <c r="CU2806" i="1" s="1"/>
  <c r="T2806" i="1" s="1"/>
  <c r="AH2806" i="1"/>
  <c r="CV2806" i="1" s="1"/>
  <c r="U2806" i="1" s="1"/>
  <c r="K3358" i="7" s="1"/>
  <c r="AI2806" i="1"/>
  <c r="CW2806" i="1" s="1"/>
  <c r="V2806" i="1" s="1"/>
  <c r="AJ2806" i="1"/>
  <c r="CX2806" i="1" s="1"/>
  <c r="W2806" i="1" s="1"/>
  <c r="CQ2806" i="1"/>
  <c r="P2806" i="1" s="1"/>
  <c r="CT2806" i="1"/>
  <c r="S2806" i="1" s="1"/>
  <c r="CY2806" i="1" s="1"/>
  <c r="X2806" i="1" s="1"/>
  <c r="R3350" i="7" s="1"/>
  <c r="J3355" i="7" s="1"/>
  <c r="GL2806" i="1"/>
  <c r="GN2806" i="1"/>
  <c r="GO2806" i="1"/>
  <c r="GV2806" i="1"/>
  <c r="HC2806" i="1" s="1"/>
  <c r="GX2806" i="1"/>
  <c r="AC2807" i="1"/>
  <c r="AE2807" i="1"/>
  <c r="AF2807" i="1"/>
  <c r="CT2807" i="1" s="1"/>
  <c r="S2807" i="1" s="1"/>
  <c r="AG2807" i="1"/>
  <c r="AH2807" i="1"/>
  <c r="CV2807" i="1" s="1"/>
  <c r="U2807" i="1" s="1"/>
  <c r="AI2807" i="1"/>
  <c r="CW2807" i="1" s="1"/>
  <c r="V2807" i="1" s="1"/>
  <c r="AJ2807" i="1"/>
  <c r="CU2807" i="1"/>
  <c r="T2807" i="1" s="1"/>
  <c r="CX2807" i="1"/>
  <c r="W2807" i="1" s="1"/>
  <c r="GL2807" i="1"/>
  <c r="GN2807" i="1"/>
  <c r="GO2807" i="1"/>
  <c r="GV2807" i="1"/>
  <c r="HC2807" i="1" s="1"/>
  <c r="GX2807" i="1" s="1"/>
  <c r="I2808" i="1"/>
  <c r="K2808" i="1"/>
  <c r="AC2808" i="1"/>
  <c r="AE2808" i="1"/>
  <c r="AF2808" i="1"/>
  <c r="AG2808" i="1"/>
  <c r="CU2808" i="1" s="1"/>
  <c r="T2808" i="1" s="1"/>
  <c r="AH2808" i="1"/>
  <c r="CV2808" i="1" s="1"/>
  <c r="U2808" i="1" s="1"/>
  <c r="AI2808" i="1"/>
  <c r="CW2808" i="1" s="1"/>
  <c r="V2808" i="1" s="1"/>
  <c r="AJ2808" i="1"/>
  <c r="CX2808" i="1"/>
  <c r="W2808" i="1" s="1"/>
  <c r="GL2808" i="1"/>
  <c r="GN2808" i="1"/>
  <c r="GO2808" i="1"/>
  <c r="GV2808" i="1"/>
  <c r="HC2808" i="1" s="1"/>
  <c r="GX2808" i="1" s="1"/>
  <c r="C2809" i="1"/>
  <c r="D2809" i="1"/>
  <c r="I2809" i="1"/>
  <c r="K2809" i="1"/>
  <c r="AC2809" i="1"/>
  <c r="CQ2809" i="1" s="1"/>
  <c r="P2809" i="1" s="1"/>
  <c r="AE2809" i="1"/>
  <c r="AF2809" i="1"/>
  <c r="AG2809" i="1"/>
  <c r="CU2809" i="1" s="1"/>
  <c r="T2809" i="1" s="1"/>
  <c r="AH2809" i="1"/>
  <c r="CV2809" i="1" s="1"/>
  <c r="U2809" i="1" s="1"/>
  <c r="K3373" i="7" s="1"/>
  <c r="AI2809" i="1"/>
  <c r="CW2809" i="1" s="1"/>
  <c r="V2809" i="1" s="1"/>
  <c r="AJ2809" i="1"/>
  <c r="CX2809" i="1"/>
  <c r="W2809" i="1" s="1"/>
  <c r="GL2809" i="1"/>
  <c r="GN2809" i="1"/>
  <c r="GO2809" i="1"/>
  <c r="GV2809" i="1"/>
  <c r="HC2809" i="1" s="1"/>
  <c r="GX2809" i="1" s="1"/>
  <c r="C2810" i="1"/>
  <c r="D2810" i="1"/>
  <c r="I2810" i="1"/>
  <c r="K2810" i="1"/>
  <c r="AC2810" i="1"/>
  <c r="CQ2810" i="1" s="1"/>
  <c r="AE2810" i="1"/>
  <c r="AF2810" i="1"/>
  <c r="AG2810" i="1"/>
  <c r="CU2810" i="1" s="1"/>
  <c r="T2810" i="1" s="1"/>
  <c r="AH2810" i="1"/>
  <c r="CV2810" i="1" s="1"/>
  <c r="U2810" i="1" s="1"/>
  <c r="K3383" i="7" s="1"/>
  <c r="AI2810" i="1"/>
  <c r="CW2810" i="1" s="1"/>
  <c r="V2810" i="1" s="1"/>
  <c r="AJ2810" i="1"/>
  <c r="CX2810" i="1" s="1"/>
  <c r="W2810" i="1" s="1"/>
  <c r="GL2810" i="1"/>
  <c r="GN2810" i="1"/>
  <c r="GO2810" i="1"/>
  <c r="GV2810" i="1"/>
  <c r="HC2810" i="1"/>
  <c r="GX2810" i="1" s="1"/>
  <c r="C2811" i="1"/>
  <c r="D2811" i="1"/>
  <c r="I2811" i="1"/>
  <c r="K2811" i="1"/>
  <c r="AC2811" i="1"/>
  <c r="CQ2811" i="1" s="1"/>
  <c r="P2811" i="1" s="1"/>
  <c r="AE2811" i="1"/>
  <c r="AF2811" i="1"/>
  <c r="AG2811" i="1"/>
  <c r="CU2811" i="1" s="1"/>
  <c r="T2811" i="1" s="1"/>
  <c r="AH2811" i="1"/>
  <c r="CV2811" i="1" s="1"/>
  <c r="U2811" i="1" s="1"/>
  <c r="K3390" i="7" s="1"/>
  <c r="AI2811" i="1"/>
  <c r="CW2811" i="1" s="1"/>
  <c r="V2811" i="1" s="1"/>
  <c r="AJ2811" i="1"/>
  <c r="CX2811" i="1" s="1"/>
  <c r="W2811" i="1" s="1"/>
  <c r="CR2811" i="1"/>
  <c r="Q2811" i="1" s="1"/>
  <c r="CS2811" i="1"/>
  <c r="V3385" i="7" s="1"/>
  <c r="GL2811" i="1"/>
  <c r="GN2811" i="1"/>
  <c r="GO2811" i="1"/>
  <c r="GV2811" i="1"/>
  <c r="HC2811" i="1"/>
  <c r="GX2811" i="1" s="1"/>
  <c r="B2813" i="1"/>
  <c r="B2802" i="1" s="1"/>
  <c r="C2813" i="1"/>
  <c r="C2802" i="1" s="1"/>
  <c r="D2813" i="1"/>
  <c r="D2802" i="1" s="1"/>
  <c r="F2813" i="1"/>
  <c r="F2802" i="1" s="1"/>
  <c r="G2813" i="1"/>
  <c r="BX2813" i="1"/>
  <c r="BX2802" i="1" s="1"/>
  <c r="BY2813" i="1"/>
  <c r="CK2813" i="1"/>
  <c r="BB2813" i="1" s="1"/>
  <c r="CL2813" i="1"/>
  <c r="CL2802" i="1" s="1"/>
  <c r="CM2813" i="1"/>
  <c r="CM2802" i="1" s="1"/>
  <c r="D2843" i="1"/>
  <c r="E2845" i="1"/>
  <c r="F2845" i="1"/>
  <c r="Z2845" i="1"/>
  <c r="AA2845" i="1"/>
  <c r="AM2845" i="1"/>
  <c r="AN2845" i="1"/>
  <c r="BE2845" i="1"/>
  <c r="BF2845" i="1"/>
  <c r="BG2845" i="1"/>
  <c r="BH2845" i="1"/>
  <c r="BI2845" i="1"/>
  <c r="BJ2845" i="1"/>
  <c r="BK2845" i="1"/>
  <c r="BL2845" i="1"/>
  <c r="BM2845" i="1"/>
  <c r="BN2845" i="1"/>
  <c r="BO2845" i="1"/>
  <c r="BP2845" i="1"/>
  <c r="BQ2845" i="1"/>
  <c r="BR2845" i="1"/>
  <c r="BS2845" i="1"/>
  <c r="BT2845" i="1"/>
  <c r="BU2845" i="1"/>
  <c r="BV2845" i="1"/>
  <c r="BW2845" i="1"/>
  <c r="CK2845" i="1"/>
  <c r="CL2845" i="1"/>
  <c r="CN2845" i="1"/>
  <c r="CO2845" i="1"/>
  <c r="CP2845" i="1"/>
  <c r="CQ2845" i="1"/>
  <c r="CR2845" i="1"/>
  <c r="CS2845" i="1"/>
  <c r="CT2845" i="1"/>
  <c r="CU2845" i="1"/>
  <c r="CV2845" i="1"/>
  <c r="CW2845" i="1"/>
  <c r="CX2845" i="1"/>
  <c r="CY2845" i="1"/>
  <c r="CZ2845" i="1"/>
  <c r="DA2845" i="1"/>
  <c r="DB2845" i="1"/>
  <c r="DC2845" i="1"/>
  <c r="DD2845" i="1"/>
  <c r="DE2845" i="1"/>
  <c r="DF2845" i="1"/>
  <c r="DG2845" i="1"/>
  <c r="DH2845" i="1"/>
  <c r="DI2845" i="1"/>
  <c r="DJ2845" i="1"/>
  <c r="DK2845" i="1"/>
  <c r="DL2845" i="1"/>
  <c r="DM2845" i="1"/>
  <c r="DN2845" i="1"/>
  <c r="DO2845" i="1"/>
  <c r="DP2845" i="1"/>
  <c r="DQ2845" i="1"/>
  <c r="DR2845" i="1"/>
  <c r="DS2845" i="1"/>
  <c r="DT2845" i="1"/>
  <c r="DU2845" i="1"/>
  <c r="DV2845" i="1"/>
  <c r="DW2845" i="1"/>
  <c r="DX2845" i="1"/>
  <c r="DY2845" i="1"/>
  <c r="DZ2845" i="1"/>
  <c r="EA2845" i="1"/>
  <c r="EB2845" i="1"/>
  <c r="EC2845" i="1"/>
  <c r="ED2845" i="1"/>
  <c r="EE2845" i="1"/>
  <c r="EF2845" i="1"/>
  <c r="EG2845" i="1"/>
  <c r="EH2845" i="1"/>
  <c r="EI2845" i="1"/>
  <c r="EJ2845" i="1"/>
  <c r="EK2845" i="1"/>
  <c r="EL2845" i="1"/>
  <c r="EM2845" i="1"/>
  <c r="EN2845" i="1"/>
  <c r="EO2845" i="1"/>
  <c r="EP2845" i="1"/>
  <c r="EQ2845" i="1"/>
  <c r="ER2845" i="1"/>
  <c r="ES2845" i="1"/>
  <c r="ET2845" i="1"/>
  <c r="EU2845" i="1"/>
  <c r="EV2845" i="1"/>
  <c r="EW2845" i="1"/>
  <c r="EX2845" i="1"/>
  <c r="EY2845" i="1"/>
  <c r="EZ2845" i="1"/>
  <c r="FA2845" i="1"/>
  <c r="FB2845" i="1"/>
  <c r="FC2845" i="1"/>
  <c r="FD2845" i="1"/>
  <c r="FE2845" i="1"/>
  <c r="FF2845" i="1"/>
  <c r="FG2845" i="1"/>
  <c r="FH2845" i="1"/>
  <c r="FI2845" i="1"/>
  <c r="FJ2845" i="1"/>
  <c r="FK2845" i="1"/>
  <c r="FL2845" i="1"/>
  <c r="FM2845" i="1"/>
  <c r="FN2845" i="1"/>
  <c r="FO2845" i="1"/>
  <c r="FP2845" i="1"/>
  <c r="FQ2845" i="1"/>
  <c r="FR2845" i="1"/>
  <c r="FS2845" i="1"/>
  <c r="FT2845" i="1"/>
  <c r="FU2845" i="1"/>
  <c r="FV2845" i="1"/>
  <c r="FW2845" i="1"/>
  <c r="FX2845" i="1"/>
  <c r="FY2845" i="1"/>
  <c r="FZ2845" i="1"/>
  <c r="GA2845" i="1"/>
  <c r="GB2845" i="1"/>
  <c r="GC2845" i="1"/>
  <c r="GD2845" i="1"/>
  <c r="GE2845" i="1"/>
  <c r="GF2845" i="1"/>
  <c r="GG2845" i="1"/>
  <c r="GH2845" i="1"/>
  <c r="GI2845" i="1"/>
  <c r="GJ2845" i="1"/>
  <c r="GK2845" i="1"/>
  <c r="GL2845" i="1"/>
  <c r="GM2845" i="1"/>
  <c r="GN2845" i="1"/>
  <c r="GO2845" i="1"/>
  <c r="GP2845" i="1"/>
  <c r="GQ2845" i="1"/>
  <c r="GR2845" i="1"/>
  <c r="GS2845" i="1"/>
  <c r="GT2845" i="1"/>
  <c r="GU2845" i="1"/>
  <c r="GV2845" i="1"/>
  <c r="GW2845" i="1"/>
  <c r="GX2845" i="1"/>
  <c r="C2847" i="1"/>
  <c r="D2847" i="1"/>
  <c r="I2847" i="1"/>
  <c r="K2847" i="1"/>
  <c r="AC2847" i="1"/>
  <c r="CQ2847" i="1" s="1"/>
  <c r="P2847" i="1" s="1"/>
  <c r="AE2847" i="1"/>
  <c r="AF2847" i="1"/>
  <c r="AG2847" i="1"/>
  <c r="AH2847" i="1"/>
  <c r="AI2847" i="1"/>
  <c r="CW2847" i="1" s="1"/>
  <c r="AJ2847" i="1"/>
  <c r="CX2847" i="1" s="1"/>
  <c r="CU2847" i="1"/>
  <c r="CV2847" i="1"/>
  <c r="U2847" i="1" s="1"/>
  <c r="GL2847" i="1"/>
  <c r="BZ2856" i="1" s="1"/>
  <c r="CG2856" i="1" s="1"/>
  <c r="GN2847" i="1"/>
  <c r="GO2847" i="1"/>
  <c r="CC2856" i="1" s="1"/>
  <c r="GV2847" i="1"/>
  <c r="HC2847" i="1" s="1"/>
  <c r="GX2847" i="1" s="1"/>
  <c r="C2848" i="1"/>
  <c r="D2848" i="1"/>
  <c r="I2848" i="1"/>
  <c r="K2848" i="1"/>
  <c r="AC2848" i="1"/>
  <c r="AE2848" i="1"/>
  <c r="AF2848" i="1"/>
  <c r="AG2848" i="1"/>
  <c r="CU2848" i="1" s="1"/>
  <c r="T2848" i="1" s="1"/>
  <c r="AH2848" i="1"/>
  <c r="CV2848" i="1" s="1"/>
  <c r="U2848" i="1" s="1"/>
  <c r="K3413" i="7" s="1"/>
  <c r="AI2848" i="1"/>
  <c r="CW2848" i="1" s="1"/>
  <c r="AJ2848" i="1"/>
  <c r="CX2848" i="1" s="1"/>
  <c r="GL2848" i="1"/>
  <c r="GN2848" i="1"/>
  <c r="GO2848" i="1"/>
  <c r="GV2848" i="1"/>
  <c r="HC2848" i="1" s="1"/>
  <c r="GX2848" i="1"/>
  <c r="C2849" i="1"/>
  <c r="D2849" i="1"/>
  <c r="I2849" i="1"/>
  <c r="K2849" i="1"/>
  <c r="AC2849" i="1"/>
  <c r="AE2849" i="1"/>
  <c r="CS2849" i="1" s="1"/>
  <c r="V3415" i="7" s="1"/>
  <c r="J3422" i="7" s="1"/>
  <c r="AF2849" i="1"/>
  <c r="AG2849" i="1"/>
  <c r="CU2849" i="1" s="1"/>
  <c r="AH2849" i="1"/>
  <c r="CV2849" i="1" s="1"/>
  <c r="AI2849" i="1"/>
  <c r="CW2849" i="1" s="1"/>
  <c r="V2849" i="1" s="1"/>
  <c r="AJ2849" i="1"/>
  <c r="CX2849" i="1" s="1"/>
  <c r="CQ2849" i="1"/>
  <c r="GL2849" i="1"/>
  <c r="GN2849" i="1"/>
  <c r="GO2849" i="1"/>
  <c r="GV2849" i="1"/>
  <c r="HC2849" i="1"/>
  <c r="GX2849" i="1" s="1"/>
  <c r="AC2850" i="1"/>
  <c r="AE2850" i="1"/>
  <c r="AF2850" i="1"/>
  <c r="AG2850" i="1"/>
  <c r="AH2850" i="1"/>
  <c r="AI2850" i="1"/>
  <c r="CW2850" i="1" s="1"/>
  <c r="V2850" i="1" s="1"/>
  <c r="AJ2850" i="1"/>
  <c r="CX2850" i="1" s="1"/>
  <c r="W2850" i="1" s="1"/>
  <c r="CQ2850" i="1"/>
  <c r="P2850" i="1" s="1"/>
  <c r="J3425" i="7" s="1"/>
  <c r="I3426" i="7" s="1"/>
  <c r="CS2850" i="1"/>
  <c r="CU2850" i="1"/>
  <c r="T2850" i="1" s="1"/>
  <c r="CV2850" i="1"/>
  <c r="U2850" i="1" s="1"/>
  <c r="GL2850" i="1"/>
  <c r="GN2850" i="1"/>
  <c r="GO2850" i="1"/>
  <c r="GV2850" i="1"/>
  <c r="HC2850" i="1" s="1"/>
  <c r="GX2850" i="1" s="1"/>
  <c r="I2851" i="1"/>
  <c r="K2851" i="1"/>
  <c r="AC2851" i="1"/>
  <c r="AE2851" i="1"/>
  <c r="AF2851" i="1"/>
  <c r="AG2851" i="1"/>
  <c r="CU2851" i="1" s="1"/>
  <c r="T2851" i="1" s="1"/>
  <c r="AH2851" i="1"/>
  <c r="CV2851" i="1" s="1"/>
  <c r="U2851" i="1" s="1"/>
  <c r="AI2851" i="1"/>
  <c r="AJ2851" i="1"/>
  <c r="CW2851" i="1"/>
  <c r="V2851" i="1" s="1"/>
  <c r="CX2851" i="1"/>
  <c r="W2851" i="1" s="1"/>
  <c r="GL2851" i="1"/>
  <c r="GN2851" i="1"/>
  <c r="GO2851" i="1"/>
  <c r="GV2851" i="1"/>
  <c r="HC2851" i="1" s="1"/>
  <c r="GX2851" i="1" s="1"/>
  <c r="C2852" i="1"/>
  <c r="D2852" i="1"/>
  <c r="I2852" i="1"/>
  <c r="K2852" i="1"/>
  <c r="AC2852" i="1"/>
  <c r="AE2852" i="1"/>
  <c r="U3430" i="7" s="1"/>
  <c r="AF2852" i="1"/>
  <c r="CT2852" i="1" s="1"/>
  <c r="S2852" i="1" s="1"/>
  <c r="J3432" i="7" s="1"/>
  <c r="AG2852" i="1"/>
  <c r="CU2852" i="1" s="1"/>
  <c r="T2852" i="1" s="1"/>
  <c r="AH2852" i="1"/>
  <c r="CV2852" i="1" s="1"/>
  <c r="U2852" i="1" s="1"/>
  <c r="K3438" i="7" s="1"/>
  <c r="AI2852" i="1"/>
  <c r="CW2852" i="1" s="1"/>
  <c r="V2852" i="1" s="1"/>
  <c r="AJ2852" i="1"/>
  <c r="CX2852" i="1" s="1"/>
  <c r="W2852" i="1" s="1"/>
  <c r="GL2852" i="1"/>
  <c r="GN2852" i="1"/>
  <c r="GO2852" i="1"/>
  <c r="GV2852" i="1"/>
  <c r="HC2852" i="1" s="1"/>
  <c r="GX2852" i="1" s="1"/>
  <c r="C2853" i="1"/>
  <c r="D2853" i="1"/>
  <c r="I2853" i="1"/>
  <c r="K2853" i="1"/>
  <c r="AC2853" i="1"/>
  <c r="AD2853" i="1"/>
  <c r="AE2853" i="1"/>
  <c r="AF2853" i="1"/>
  <c r="AG2853" i="1"/>
  <c r="CU2853" i="1" s="1"/>
  <c r="T2853" i="1" s="1"/>
  <c r="AH2853" i="1"/>
  <c r="CV2853" i="1" s="1"/>
  <c r="U2853" i="1" s="1"/>
  <c r="K3448" i="7" s="1"/>
  <c r="AI2853" i="1"/>
  <c r="CW2853" i="1" s="1"/>
  <c r="V2853" i="1" s="1"/>
  <c r="AJ2853" i="1"/>
  <c r="CX2853" i="1" s="1"/>
  <c r="W2853" i="1" s="1"/>
  <c r="CQ2853" i="1"/>
  <c r="P2853" i="1" s="1"/>
  <c r="CR2853" i="1"/>
  <c r="Q2853" i="1" s="1"/>
  <c r="J3443" i="7" s="1"/>
  <c r="CS2853" i="1"/>
  <c r="CT2853" i="1"/>
  <c r="GL2853" i="1"/>
  <c r="GN2853" i="1"/>
  <c r="GO2853" i="1"/>
  <c r="GV2853" i="1"/>
  <c r="HC2853" i="1" s="1"/>
  <c r="GX2853" i="1" s="1"/>
  <c r="C2854" i="1"/>
  <c r="D2854" i="1"/>
  <c r="I2854" i="1"/>
  <c r="K2854" i="1"/>
  <c r="AC2854" i="1"/>
  <c r="AE2854" i="1"/>
  <c r="U3450" i="7" s="1"/>
  <c r="AF2854" i="1"/>
  <c r="AG2854" i="1"/>
  <c r="AH2854" i="1"/>
  <c r="CV2854" i="1" s="1"/>
  <c r="U2854" i="1" s="1"/>
  <c r="K3455" i="7" s="1"/>
  <c r="AI2854" i="1"/>
  <c r="CW2854" i="1" s="1"/>
  <c r="V2854" i="1" s="1"/>
  <c r="AJ2854" i="1"/>
  <c r="CX2854" i="1" s="1"/>
  <c r="W2854" i="1" s="1"/>
  <c r="CQ2854" i="1"/>
  <c r="P2854" i="1" s="1"/>
  <c r="CR2854" i="1"/>
  <c r="Q2854" i="1" s="1"/>
  <c r="CT2854" i="1"/>
  <c r="CU2854" i="1"/>
  <c r="GL2854" i="1"/>
  <c r="GN2854" i="1"/>
  <c r="GO2854" i="1"/>
  <c r="GV2854" i="1"/>
  <c r="HC2854" i="1" s="1"/>
  <c r="GX2854" i="1" s="1"/>
  <c r="B2856" i="1"/>
  <c r="B2845" i="1" s="1"/>
  <c r="C2856" i="1"/>
  <c r="C2845" i="1" s="1"/>
  <c r="D2856" i="1"/>
  <c r="D2845" i="1" s="1"/>
  <c r="F2856" i="1"/>
  <c r="G2856" i="1"/>
  <c r="BB2856" i="1"/>
  <c r="F2869" i="1" s="1"/>
  <c r="BX2856" i="1"/>
  <c r="BX2845" i="1" s="1"/>
  <c r="BY2856" i="1"/>
  <c r="CK2856" i="1"/>
  <c r="CL2856" i="1"/>
  <c r="BC2856" i="1" s="1"/>
  <c r="CM2856" i="1"/>
  <c r="CM2845" i="1" s="1"/>
  <c r="D2886" i="1"/>
  <c r="C2888" i="1"/>
  <c r="D2888" i="1"/>
  <c r="E2888" i="1"/>
  <c r="Z2888" i="1"/>
  <c r="AA2888" i="1"/>
  <c r="AM2888" i="1"/>
  <c r="AN2888" i="1"/>
  <c r="BE2888" i="1"/>
  <c r="BF2888" i="1"/>
  <c r="BG2888" i="1"/>
  <c r="BH2888" i="1"/>
  <c r="BI2888" i="1"/>
  <c r="BJ2888" i="1"/>
  <c r="BK2888" i="1"/>
  <c r="BL2888" i="1"/>
  <c r="BM2888" i="1"/>
  <c r="BN2888" i="1"/>
  <c r="BO2888" i="1"/>
  <c r="BP2888" i="1"/>
  <c r="BQ2888" i="1"/>
  <c r="BR2888" i="1"/>
  <c r="BS2888" i="1"/>
  <c r="BT2888" i="1"/>
  <c r="BU2888" i="1"/>
  <c r="BV2888" i="1"/>
  <c r="BW2888" i="1"/>
  <c r="CN2888" i="1"/>
  <c r="CO2888" i="1"/>
  <c r="CP2888" i="1"/>
  <c r="CQ2888" i="1"/>
  <c r="CR2888" i="1"/>
  <c r="CS2888" i="1"/>
  <c r="CT2888" i="1"/>
  <c r="CU2888" i="1"/>
  <c r="CV2888" i="1"/>
  <c r="CW2888" i="1"/>
  <c r="CX2888" i="1"/>
  <c r="CY2888" i="1"/>
  <c r="CZ2888" i="1"/>
  <c r="DA2888" i="1"/>
  <c r="DB2888" i="1"/>
  <c r="DC2888" i="1"/>
  <c r="DD2888" i="1"/>
  <c r="DE2888" i="1"/>
  <c r="DF2888" i="1"/>
  <c r="DG2888" i="1"/>
  <c r="DH2888" i="1"/>
  <c r="DI2888" i="1"/>
  <c r="DJ2888" i="1"/>
  <c r="DK2888" i="1"/>
  <c r="DL2888" i="1"/>
  <c r="DM2888" i="1"/>
  <c r="DN2888" i="1"/>
  <c r="DO2888" i="1"/>
  <c r="DP2888" i="1"/>
  <c r="DQ2888" i="1"/>
  <c r="DR2888" i="1"/>
  <c r="DS2888" i="1"/>
  <c r="DT2888" i="1"/>
  <c r="DU2888" i="1"/>
  <c r="DV2888" i="1"/>
  <c r="DW2888" i="1"/>
  <c r="DX2888" i="1"/>
  <c r="DY2888" i="1"/>
  <c r="DZ2888" i="1"/>
  <c r="EA2888" i="1"/>
  <c r="EB2888" i="1"/>
  <c r="EC2888" i="1"/>
  <c r="ED2888" i="1"/>
  <c r="EE2888" i="1"/>
  <c r="EF2888" i="1"/>
  <c r="EG2888" i="1"/>
  <c r="EH2888" i="1"/>
  <c r="EI2888" i="1"/>
  <c r="EJ2888" i="1"/>
  <c r="EK2888" i="1"/>
  <c r="EL2888" i="1"/>
  <c r="EM2888" i="1"/>
  <c r="EN2888" i="1"/>
  <c r="EO2888" i="1"/>
  <c r="EP2888" i="1"/>
  <c r="EQ2888" i="1"/>
  <c r="ER2888" i="1"/>
  <c r="ES2888" i="1"/>
  <c r="ET2888" i="1"/>
  <c r="EU2888" i="1"/>
  <c r="EV2888" i="1"/>
  <c r="EW2888" i="1"/>
  <c r="EX2888" i="1"/>
  <c r="EY2888" i="1"/>
  <c r="EZ2888" i="1"/>
  <c r="FA2888" i="1"/>
  <c r="FB2888" i="1"/>
  <c r="FC2888" i="1"/>
  <c r="FD2888" i="1"/>
  <c r="FE2888" i="1"/>
  <c r="FF2888" i="1"/>
  <c r="FG2888" i="1"/>
  <c r="FH2888" i="1"/>
  <c r="FI2888" i="1"/>
  <c r="FJ2888" i="1"/>
  <c r="FK2888" i="1"/>
  <c r="FL2888" i="1"/>
  <c r="FM2888" i="1"/>
  <c r="FN2888" i="1"/>
  <c r="FO2888" i="1"/>
  <c r="FP2888" i="1"/>
  <c r="FQ2888" i="1"/>
  <c r="FR2888" i="1"/>
  <c r="FS2888" i="1"/>
  <c r="FT2888" i="1"/>
  <c r="FU2888" i="1"/>
  <c r="FV2888" i="1"/>
  <c r="FW2888" i="1"/>
  <c r="FX2888" i="1"/>
  <c r="FY2888" i="1"/>
  <c r="FZ2888" i="1"/>
  <c r="GA2888" i="1"/>
  <c r="GB2888" i="1"/>
  <c r="GC2888" i="1"/>
  <c r="GD2888" i="1"/>
  <c r="GE2888" i="1"/>
  <c r="GF2888" i="1"/>
  <c r="GG2888" i="1"/>
  <c r="GH2888" i="1"/>
  <c r="GI2888" i="1"/>
  <c r="GJ2888" i="1"/>
  <c r="GK2888" i="1"/>
  <c r="GL2888" i="1"/>
  <c r="GM2888" i="1"/>
  <c r="GN2888" i="1"/>
  <c r="GO2888" i="1"/>
  <c r="GP2888" i="1"/>
  <c r="GQ2888" i="1"/>
  <c r="GR2888" i="1"/>
  <c r="GS2888" i="1"/>
  <c r="GT2888" i="1"/>
  <c r="GU2888" i="1"/>
  <c r="GV2888" i="1"/>
  <c r="GW2888" i="1"/>
  <c r="GX2888" i="1"/>
  <c r="C2890" i="1"/>
  <c r="D2890" i="1"/>
  <c r="I2890" i="1"/>
  <c r="K2890" i="1"/>
  <c r="AC2890" i="1"/>
  <c r="CQ2890" i="1" s="1"/>
  <c r="P2890" i="1" s="1"/>
  <c r="AE2890" i="1"/>
  <c r="AF2890" i="1"/>
  <c r="AG2890" i="1"/>
  <c r="AH2890" i="1"/>
  <c r="AI2890" i="1"/>
  <c r="CW2890" i="1" s="1"/>
  <c r="AJ2890" i="1"/>
  <c r="CR2890" i="1"/>
  <c r="CT2890" i="1"/>
  <c r="CU2890" i="1"/>
  <c r="T2890" i="1" s="1"/>
  <c r="CV2890" i="1"/>
  <c r="U2890" i="1" s="1"/>
  <c r="K3467" i="7" s="1"/>
  <c r="CX2890" i="1"/>
  <c r="W2890" i="1" s="1"/>
  <c r="GL2890" i="1"/>
  <c r="GN2890" i="1"/>
  <c r="GO2890" i="1"/>
  <c r="GV2890" i="1"/>
  <c r="HC2890" i="1" s="1"/>
  <c r="C2891" i="1"/>
  <c r="D2891" i="1"/>
  <c r="I2891" i="1"/>
  <c r="K2891" i="1"/>
  <c r="AC2891" i="1"/>
  <c r="CQ2891" i="1" s="1"/>
  <c r="P2891" i="1" s="1"/>
  <c r="J3474" i="7" s="1"/>
  <c r="AE2891" i="1"/>
  <c r="AF2891" i="1"/>
  <c r="AG2891" i="1"/>
  <c r="CU2891" i="1" s="1"/>
  <c r="T2891" i="1" s="1"/>
  <c r="AH2891" i="1"/>
  <c r="AI2891" i="1"/>
  <c r="CW2891" i="1" s="1"/>
  <c r="V2891" i="1" s="1"/>
  <c r="AJ2891" i="1"/>
  <c r="CV2891" i="1"/>
  <c r="U2891" i="1" s="1"/>
  <c r="K3478" i="7" s="1"/>
  <c r="CX2891" i="1"/>
  <c r="W2891" i="1" s="1"/>
  <c r="GL2891" i="1"/>
  <c r="GN2891" i="1"/>
  <c r="GO2891" i="1"/>
  <c r="GV2891" i="1"/>
  <c r="HC2891" i="1" s="1"/>
  <c r="GX2891" i="1" s="1"/>
  <c r="AC2892" i="1"/>
  <c r="AE2892" i="1"/>
  <c r="AF2892" i="1"/>
  <c r="AG2892" i="1"/>
  <c r="AH2892" i="1"/>
  <c r="AI2892" i="1"/>
  <c r="CW2892" i="1" s="1"/>
  <c r="V2892" i="1" s="1"/>
  <c r="AJ2892" i="1"/>
  <c r="CX2892" i="1" s="1"/>
  <c r="W2892" i="1" s="1"/>
  <c r="CQ2892" i="1"/>
  <c r="P2892" i="1" s="1"/>
  <c r="CR2892" i="1"/>
  <c r="Q2892" i="1" s="1"/>
  <c r="CT2892" i="1"/>
  <c r="S2892" i="1" s="1"/>
  <c r="CU2892" i="1"/>
  <c r="T2892" i="1" s="1"/>
  <c r="CV2892" i="1"/>
  <c r="U2892" i="1" s="1"/>
  <c r="GL2892" i="1"/>
  <c r="GN2892" i="1"/>
  <c r="GO2892" i="1"/>
  <c r="GV2892" i="1"/>
  <c r="HC2892" i="1" s="1"/>
  <c r="GX2892" i="1" s="1"/>
  <c r="I2893" i="1"/>
  <c r="K2893" i="1"/>
  <c r="AC2893" i="1"/>
  <c r="AE2893" i="1"/>
  <c r="AF2893" i="1"/>
  <c r="AG2893" i="1"/>
  <c r="CU2893" i="1" s="1"/>
  <c r="T2893" i="1" s="1"/>
  <c r="AH2893" i="1"/>
  <c r="CV2893" i="1" s="1"/>
  <c r="U2893" i="1" s="1"/>
  <c r="AI2893" i="1"/>
  <c r="AJ2893" i="1"/>
  <c r="CW2893" i="1"/>
  <c r="V2893" i="1" s="1"/>
  <c r="CX2893" i="1"/>
  <c r="W2893" i="1" s="1"/>
  <c r="GL2893" i="1"/>
  <c r="GN2893" i="1"/>
  <c r="GO2893" i="1"/>
  <c r="GV2893" i="1"/>
  <c r="HC2893" i="1" s="1"/>
  <c r="GX2893" i="1" s="1"/>
  <c r="C2894" i="1"/>
  <c r="D2894" i="1"/>
  <c r="I2894" i="1"/>
  <c r="K2894" i="1"/>
  <c r="AC2894" i="1"/>
  <c r="CQ2894" i="1" s="1"/>
  <c r="AE2894" i="1"/>
  <c r="AF2894" i="1"/>
  <c r="AG2894" i="1"/>
  <c r="CU2894" i="1" s="1"/>
  <c r="T2894" i="1" s="1"/>
  <c r="AH2894" i="1"/>
  <c r="CV2894" i="1" s="1"/>
  <c r="U2894" i="1" s="1"/>
  <c r="K3493" i="7" s="1"/>
  <c r="AI2894" i="1"/>
  <c r="CW2894" i="1" s="1"/>
  <c r="V2894" i="1" s="1"/>
  <c r="AJ2894" i="1"/>
  <c r="CX2894" i="1" s="1"/>
  <c r="W2894" i="1" s="1"/>
  <c r="GL2894" i="1"/>
  <c r="GN2894" i="1"/>
  <c r="GO2894" i="1"/>
  <c r="GV2894" i="1"/>
  <c r="HC2894" i="1" s="1"/>
  <c r="GX2894" i="1" s="1"/>
  <c r="C2895" i="1"/>
  <c r="D2895" i="1"/>
  <c r="I2895" i="1"/>
  <c r="K2895" i="1"/>
  <c r="AC2895" i="1"/>
  <c r="CQ2895" i="1" s="1"/>
  <c r="P2895" i="1" s="1"/>
  <c r="AE2895" i="1"/>
  <c r="AF2895" i="1"/>
  <c r="AG2895" i="1"/>
  <c r="CU2895" i="1" s="1"/>
  <c r="T2895" i="1" s="1"/>
  <c r="AH2895" i="1"/>
  <c r="CV2895" i="1" s="1"/>
  <c r="U2895" i="1" s="1"/>
  <c r="K3503" i="7" s="1"/>
  <c r="AI2895" i="1"/>
  <c r="CW2895" i="1" s="1"/>
  <c r="V2895" i="1" s="1"/>
  <c r="AJ2895" i="1"/>
  <c r="CX2895" i="1" s="1"/>
  <c r="W2895" i="1" s="1"/>
  <c r="CR2895" i="1"/>
  <c r="Q2895" i="1" s="1"/>
  <c r="J3498" i="7" s="1"/>
  <c r="CS2895" i="1"/>
  <c r="CT2895" i="1"/>
  <c r="S2895" i="1" s="1"/>
  <c r="J3497" i="7" s="1"/>
  <c r="GL2895" i="1"/>
  <c r="GN2895" i="1"/>
  <c r="GO2895" i="1"/>
  <c r="GV2895" i="1"/>
  <c r="HC2895" i="1"/>
  <c r="GX2895" i="1" s="1"/>
  <c r="C2896" i="1"/>
  <c r="D2896" i="1"/>
  <c r="I2896" i="1"/>
  <c r="K2896" i="1"/>
  <c r="AC2896" i="1"/>
  <c r="CQ2896" i="1" s="1"/>
  <c r="AE2896" i="1"/>
  <c r="AF2896" i="1"/>
  <c r="AG2896" i="1"/>
  <c r="CU2896" i="1" s="1"/>
  <c r="AH2896" i="1"/>
  <c r="AI2896" i="1"/>
  <c r="CW2896" i="1" s="1"/>
  <c r="V2896" i="1" s="1"/>
  <c r="AJ2896" i="1"/>
  <c r="CX2896" i="1" s="1"/>
  <c r="W2896" i="1" s="1"/>
  <c r="CR2896" i="1"/>
  <c r="Q2896" i="1" s="1"/>
  <c r="CS2896" i="1"/>
  <c r="CT2896" i="1"/>
  <c r="S2896" i="1" s="1"/>
  <c r="J3507" i="7" s="1"/>
  <c r="CV2896" i="1"/>
  <c r="U2896" i="1" s="1"/>
  <c r="K3510" i="7" s="1"/>
  <c r="GL2896" i="1"/>
  <c r="GN2896" i="1"/>
  <c r="GO2896" i="1"/>
  <c r="GV2896" i="1"/>
  <c r="HC2896" i="1"/>
  <c r="GX2896" i="1" s="1"/>
  <c r="C2897" i="1"/>
  <c r="D2897" i="1"/>
  <c r="I2897" i="1"/>
  <c r="K2897" i="1"/>
  <c r="AC2897" i="1"/>
  <c r="CQ2897" i="1" s="1"/>
  <c r="AE2897" i="1"/>
  <c r="AF2897" i="1"/>
  <c r="AG2897" i="1"/>
  <c r="CU2897" i="1" s="1"/>
  <c r="AH2897" i="1"/>
  <c r="AI2897" i="1"/>
  <c r="AJ2897" i="1"/>
  <c r="CR2897" i="1"/>
  <c r="CS2897" i="1"/>
  <c r="CT2897" i="1"/>
  <c r="CV2897" i="1"/>
  <c r="U2897" i="1" s="1"/>
  <c r="K3517" i="7" s="1"/>
  <c r="CW2897" i="1"/>
  <c r="CX2897" i="1"/>
  <c r="GL2897" i="1"/>
  <c r="GN2897" i="1"/>
  <c r="GO2897" i="1"/>
  <c r="GV2897" i="1"/>
  <c r="HC2897" i="1" s="1"/>
  <c r="C2898" i="1"/>
  <c r="D2898" i="1"/>
  <c r="I2898" i="1"/>
  <c r="K2898" i="1"/>
  <c r="AC2898" i="1"/>
  <c r="CQ2898" i="1" s="1"/>
  <c r="P2898" i="1" s="1"/>
  <c r="J3524" i="7" s="1"/>
  <c r="AE2898" i="1"/>
  <c r="AF2898" i="1"/>
  <c r="AG2898" i="1"/>
  <c r="CU2898" i="1" s="1"/>
  <c r="AH2898" i="1"/>
  <c r="AI2898" i="1"/>
  <c r="AJ2898" i="1"/>
  <c r="CT2898" i="1"/>
  <c r="CV2898" i="1"/>
  <c r="U2898" i="1" s="1"/>
  <c r="K3528" i="7" s="1"/>
  <c r="CW2898" i="1"/>
  <c r="V2898" i="1" s="1"/>
  <c r="CX2898" i="1"/>
  <c r="W2898" i="1" s="1"/>
  <c r="GL2898" i="1"/>
  <c r="GN2898" i="1"/>
  <c r="GO2898" i="1"/>
  <c r="GV2898" i="1"/>
  <c r="HC2898" i="1" s="1"/>
  <c r="GX2898" i="1" s="1"/>
  <c r="AC2899" i="1"/>
  <c r="AE2899" i="1"/>
  <c r="AF2899" i="1"/>
  <c r="AG2899" i="1"/>
  <c r="CU2899" i="1" s="1"/>
  <c r="T2899" i="1" s="1"/>
  <c r="AH2899" i="1"/>
  <c r="CV2899" i="1" s="1"/>
  <c r="U2899" i="1" s="1"/>
  <c r="AI2899" i="1"/>
  <c r="CW2899" i="1" s="1"/>
  <c r="V2899" i="1" s="1"/>
  <c r="AJ2899" i="1"/>
  <c r="CX2899" i="1" s="1"/>
  <c r="W2899" i="1" s="1"/>
  <c r="CR2899" i="1"/>
  <c r="Q2899" i="1" s="1"/>
  <c r="CS2899" i="1"/>
  <c r="CT2899" i="1"/>
  <c r="S2899" i="1" s="1"/>
  <c r="GL2899" i="1"/>
  <c r="GN2899" i="1"/>
  <c r="GO2899" i="1"/>
  <c r="GV2899" i="1"/>
  <c r="HC2899" i="1"/>
  <c r="GX2899" i="1" s="1"/>
  <c r="C2900" i="1"/>
  <c r="D2900" i="1"/>
  <c r="I2900" i="1"/>
  <c r="K2900" i="1"/>
  <c r="AC2900" i="1"/>
  <c r="CQ2900" i="1" s="1"/>
  <c r="AE2900" i="1"/>
  <c r="AF2900" i="1"/>
  <c r="AG2900" i="1"/>
  <c r="CU2900" i="1" s="1"/>
  <c r="AH2900" i="1"/>
  <c r="AI2900" i="1"/>
  <c r="CW2900" i="1" s="1"/>
  <c r="V2900" i="1" s="1"/>
  <c r="AJ2900" i="1"/>
  <c r="CX2900" i="1" s="1"/>
  <c r="W2900" i="1" s="1"/>
  <c r="CR2900" i="1"/>
  <c r="Q2900" i="1" s="1"/>
  <c r="CS2900" i="1"/>
  <c r="CT2900" i="1"/>
  <c r="S2900" i="1" s="1"/>
  <c r="J3534" i="7" s="1"/>
  <c r="CV2900" i="1"/>
  <c r="U2900" i="1" s="1"/>
  <c r="K3537" i="7" s="1"/>
  <c r="GL2900" i="1"/>
  <c r="GN2900" i="1"/>
  <c r="GO2900" i="1"/>
  <c r="GV2900" i="1"/>
  <c r="HC2900" i="1"/>
  <c r="GX2900" i="1" s="1"/>
  <c r="B2902" i="1"/>
  <c r="B2888" i="1" s="1"/>
  <c r="C2902" i="1"/>
  <c r="D2902" i="1"/>
  <c r="F2902" i="1"/>
  <c r="F2888" i="1" s="1"/>
  <c r="G2902" i="1"/>
  <c r="BX2902" i="1"/>
  <c r="BX2888" i="1" s="1"/>
  <c r="BY2902" i="1"/>
  <c r="BY2888" i="1" s="1"/>
  <c r="CK2902" i="1"/>
  <c r="CK2888" i="1" s="1"/>
  <c r="CL2902" i="1"/>
  <c r="CL2888" i="1" s="1"/>
  <c r="CM2902" i="1"/>
  <c r="CM2888" i="1" s="1"/>
  <c r="D2932" i="1"/>
  <c r="E2934" i="1"/>
  <c r="Z2934" i="1"/>
  <c r="AA2934" i="1"/>
  <c r="AM2934" i="1"/>
  <c r="AN2934" i="1"/>
  <c r="BE2934" i="1"/>
  <c r="BF2934" i="1"/>
  <c r="BG2934" i="1"/>
  <c r="BH2934" i="1"/>
  <c r="BI2934" i="1"/>
  <c r="BJ2934" i="1"/>
  <c r="BK2934" i="1"/>
  <c r="BL2934" i="1"/>
  <c r="BM2934" i="1"/>
  <c r="BN2934" i="1"/>
  <c r="BO2934" i="1"/>
  <c r="BP2934" i="1"/>
  <c r="BQ2934" i="1"/>
  <c r="BR2934" i="1"/>
  <c r="BS2934" i="1"/>
  <c r="BT2934" i="1"/>
  <c r="BU2934" i="1"/>
  <c r="BV2934" i="1"/>
  <c r="BW2934" i="1"/>
  <c r="CN2934" i="1"/>
  <c r="CO2934" i="1"/>
  <c r="CP2934" i="1"/>
  <c r="CQ2934" i="1"/>
  <c r="CR2934" i="1"/>
  <c r="CS2934" i="1"/>
  <c r="CT2934" i="1"/>
  <c r="CU2934" i="1"/>
  <c r="CV2934" i="1"/>
  <c r="CW2934" i="1"/>
  <c r="CX2934" i="1"/>
  <c r="CY2934" i="1"/>
  <c r="CZ2934" i="1"/>
  <c r="DA2934" i="1"/>
  <c r="DB2934" i="1"/>
  <c r="DC2934" i="1"/>
  <c r="DD2934" i="1"/>
  <c r="DE2934" i="1"/>
  <c r="DF2934" i="1"/>
  <c r="DG2934" i="1"/>
  <c r="DH2934" i="1"/>
  <c r="DI2934" i="1"/>
  <c r="DJ2934" i="1"/>
  <c r="DK2934" i="1"/>
  <c r="DL2934" i="1"/>
  <c r="DM2934" i="1"/>
  <c r="DN2934" i="1"/>
  <c r="DO2934" i="1"/>
  <c r="DP2934" i="1"/>
  <c r="DQ2934" i="1"/>
  <c r="DR2934" i="1"/>
  <c r="DS2934" i="1"/>
  <c r="DT2934" i="1"/>
  <c r="DU2934" i="1"/>
  <c r="DV2934" i="1"/>
  <c r="DW2934" i="1"/>
  <c r="DX2934" i="1"/>
  <c r="DY2934" i="1"/>
  <c r="DZ2934" i="1"/>
  <c r="EA2934" i="1"/>
  <c r="EB2934" i="1"/>
  <c r="EC2934" i="1"/>
  <c r="ED2934" i="1"/>
  <c r="EE2934" i="1"/>
  <c r="EF2934" i="1"/>
  <c r="EG2934" i="1"/>
  <c r="EH2934" i="1"/>
  <c r="EI2934" i="1"/>
  <c r="EJ2934" i="1"/>
  <c r="EK2934" i="1"/>
  <c r="EL2934" i="1"/>
  <c r="EM2934" i="1"/>
  <c r="EN2934" i="1"/>
  <c r="EO2934" i="1"/>
  <c r="EP2934" i="1"/>
  <c r="EQ2934" i="1"/>
  <c r="ER2934" i="1"/>
  <c r="ES2934" i="1"/>
  <c r="ET2934" i="1"/>
  <c r="EU2934" i="1"/>
  <c r="EV2934" i="1"/>
  <c r="EW2934" i="1"/>
  <c r="EX2934" i="1"/>
  <c r="EY2934" i="1"/>
  <c r="EZ2934" i="1"/>
  <c r="FA2934" i="1"/>
  <c r="FB2934" i="1"/>
  <c r="FC2934" i="1"/>
  <c r="FD2934" i="1"/>
  <c r="FE2934" i="1"/>
  <c r="FF2934" i="1"/>
  <c r="FG2934" i="1"/>
  <c r="FH2934" i="1"/>
  <c r="FI2934" i="1"/>
  <c r="FJ2934" i="1"/>
  <c r="FK2934" i="1"/>
  <c r="FL2934" i="1"/>
  <c r="FM2934" i="1"/>
  <c r="FN2934" i="1"/>
  <c r="FO2934" i="1"/>
  <c r="FP2934" i="1"/>
  <c r="FQ2934" i="1"/>
  <c r="FR2934" i="1"/>
  <c r="FS2934" i="1"/>
  <c r="FT2934" i="1"/>
  <c r="FU2934" i="1"/>
  <c r="FV2934" i="1"/>
  <c r="FW2934" i="1"/>
  <c r="FX2934" i="1"/>
  <c r="FY2934" i="1"/>
  <c r="FZ2934" i="1"/>
  <c r="GA2934" i="1"/>
  <c r="GB2934" i="1"/>
  <c r="GC2934" i="1"/>
  <c r="GD2934" i="1"/>
  <c r="GE2934" i="1"/>
  <c r="GF2934" i="1"/>
  <c r="GG2934" i="1"/>
  <c r="GH2934" i="1"/>
  <c r="GI2934" i="1"/>
  <c r="GJ2934" i="1"/>
  <c r="GK2934" i="1"/>
  <c r="GL2934" i="1"/>
  <c r="GM2934" i="1"/>
  <c r="GN2934" i="1"/>
  <c r="GO2934" i="1"/>
  <c r="GP2934" i="1"/>
  <c r="GQ2934" i="1"/>
  <c r="GR2934" i="1"/>
  <c r="GS2934" i="1"/>
  <c r="GT2934" i="1"/>
  <c r="GU2934" i="1"/>
  <c r="GV2934" i="1"/>
  <c r="GW2934" i="1"/>
  <c r="GX2934" i="1"/>
  <c r="C2936" i="1"/>
  <c r="D2936" i="1"/>
  <c r="I2936" i="1"/>
  <c r="K2936" i="1"/>
  <c r="AC2936" i="1"/>
  <c r="CQ2936" i="1" s="1"/>
  <c r="P2936" i="1" s="1"/>
  <c r="AE2936" i="1"/>
  <c r="AF2936" i="1"/>
  <c r="AG2936" i="1"/>
  <c r="AH2936" i="1"/>
  <c r="AI2936" i="1"/>
  <c r="AJ2936" i="1"/>
  <c r="CX2936" i="1" s="1"/>
  <c r="CU2936" i="1"/>
  <c r="T2936" i="1" s="1"/>
  <c r="CV2936" i="1"/>
  <c r="U2936" i="1" s="1"/>
  <c r="K3549" i="7" s="1"/>
  <c r="CW2936" i="1"/>
  <c r="V2936" i="1" s="1"/>
  <c r="GL2936" i="1"/>
  <c r="GN2936" i="1"/>
  <c r="GO2936" i="1"/>
  <c r="GV2936" i="1"/>
  <c r="HC2936" i="1" s="1"/>
  <c r="GX2936" i="1" s="1"/>
  <c r="C2937" i="1"/>
  <c r="D2937" i="1"/>
  <c r="I2937" i="1"/>
  <c r="K2937" i="1"/>
  <c r="AC2937" i="1"/>
  <c r="CQ2937" i="1" s="1"/>
  <c r="P2937" i="1" s="1"/>
  <c r="J3556" i="7" s="1"/>
  <c r="AE2937" i="1"/>
  <c r="AF2937" i="1"/>
  <c r="AG2937" i="1"/>
  <c r="CU2937" i="1" s="1"/>
  <c r="T2937" i="1" s="1"/>
  <c r="AG2945" i="1" s="1"/>
  <c r="AH2937" i="1"/>
  <c r="CV2937" i="1" s="1"/>
  <c r="U2937" i="1" s="1"/>
  <c r="K3560" i="7" s="1"/>
  <c r="AI2937" i="1"/>
  <c r="AJ2937" i="1"/>
  <c r="CX2937" i="1" s="1"/>
  <c r="W2937" i="1" s="1"/>
  <c r="CW2937" i="1"/>
  <c r="V2937" i="1" s="1"/>
  <c r="GL2937" i="1"/>
  <c r="GN2937" i="1"/>
  <c r="GO2937" i="1"/>
  <c r="GV2937" i="1"/>
  <c r="HC2937" i="1" s="1"/>
  <c r="GX2937" i="1" s="1"/>
  <c r="C2938" i="1"/>
  <c r="D2938" i="1"/>
  <c r="I2938" i="1"/>
  <c r="K2938" i="1"/>
  <c r="AC2938" i="1"/>
  <c r="AE2938" i="1"/>
  <c r="AF2938" i="1"/>
  <c r="AG2938" i="1"/>
  <c r="CU2938" i="1" s="1"/>
  <c r="T2938" i="1" s="1"/>
  <c r="AH2938" i="1"/>
  <c r="CV2938" i="1" s="1"/>
  <c r="U2938" i="1" s="1"/>
  <c r="K3570" i="7" s="1"/>
  <c r="AI2938" i="1"/>
  <c r="CW2938" i="1" s="1"/>
  <c r="V2938" i="1" s="1"/>
  <c r="AJ2938" i="1"/>
  <c r="CX2938" i="1" s="1"/>
  <c r="W2938" i="1" s="1"/>
  <c r="CQ2938" i="1"/>
  <c r="P2938" i="1" s="1"/>
  <c r="CR2938" i="1"/>
  <c r="Q2938" i="1" s="1"/>
  <c r="J3565" i="7" s="1"/>
  <c r="CS2938" i="1"/>
  <c r="GL2938" i="1"/>
  <c r="GN2938" i="1"/>
  <c r="GO2938" i="1"/>
  <c r="GV2938" i="1"/>
  <c r="HC2938" i="1"/>
  <c r="GX2938" i="1" s="1"/>
  <c r="AC2939" i="1"/>
  <c r="AE2939" i="1"/>
  <c r="AF2939" i="1"/>
  <c r="AG2939" i="1"/>
  <c r="AH2939" i="1"/>
  <c r="AI2939" i="1"/>
  <c r="AJ2939" i="1"/>
  <c r="CX2939" i="1" s="1"/>
  <c r="W2939" i="1" s="1"/>
  <c r="CR2939" i="1"/>
  <c r="Q2939" i="1" s="1"/>
  <c r="CS2939" i="1"/>
  <c r="CU2939" i="1"/>
  <c r="T2939" i="1" s="1"/>
  <c r="CV2939" i="1"/>
  <c r="U2939" i="1" s="1"/>
  <c r="CW2939" i="1"/>
  <c r="V2939" i="1" s="1"/>
  <c r="GL2939" i="1"/>
  <c r="GN2939" i="1"/>
  <c r="GO2939" i="1"/>
  <c r="GV2939" i="1"/>
  <c r="HC2939" i="1"/>
  <c r="GX2939" i="1" s="1"/>
  <c r="I2940" i="1"/>
  <c r="K2940" i="1"/>
  <c r="AC2940" i="1"/>
  <c r="CQ2940" i="1" s="1"/>
  <c r="P2940" i="1" s="1"/>
  <c r="J3574" i="7" s="1"/>
  <c r="I3576" i="7" s="1"/>
  <c r="P3576" i="7" s="1"/>
  <c r="AE2940" i="1"/>
  <c r="CS2940" i="1" s="1"/>
  <c r="AF2940" i="1"/>
  <c r="AG2940" i="1"/>
  <c r="CU2940" i="1" s="1"/>
  <c r="T2940" i="1" s="1"/>
  <c r="AH2940" i="1"/>
  <c r="CV2940" i="1" s="1"/>
  <c r="U2940" i="1" s="1"/>
  <c r="AI2940" i="1"/>
  <c r="AJ2940" i="1"/>
  <c r="CW2940" i="1"/>
  <c r="V2940" i="1" s="1"/>
  <c r="CX2940" i="1"/>
  <c r="W2940" i="1" s="1"/>
  <c r="GL2940" i="1"/>
  <c r="GN2940" i="1"/>
  <c r="GO2940" i="1"/>
  <c r="GV2940" i="1"/>
  <c r="HC2940" i="1" s="1"/>
  <c r="GX2940" i="1" s="1"/>
  <c r="C2941" i="1"/>
  <c r="D2941" i="1"/>
  <c r="I2941" i="1"/>
  <c r="K2941" i="1"/>
  <c r="AC2941" i="1"/>
  <c r="AE2941" i="1"/>
  <c r="U3577" i="7" s="1"/>
  <c r="AF2941" i="1"/>
  <c r="CT2941" i="1" s="1"/>
  <c r="S2941" i="1" s="1"/>
  <c r="AG2941" i="1"/>
  <c r="CU2941" i="1" s="1"/>
  <c r="T2941" i="1" s="1"/>
  <c r="AH2941" i="1"/>
  <c r="CV2941" i="1" s="1"/>
  <c r="U2941" i="1" s="1"/>
  <c r="K3585" i="7" s="1"/>
  <c r="AI2941" i="1"/>
  <c r="AJ2941" i="1"/>
  <c r="CW2941" i="1"/>
  <c r="V2941" i="1" s="1"/>
  <c r="CX2941" i="1"/>
  <c r="W2941" i="1" s="1"/>
  <c r="GL2941" i="1"/>
  <c r="GN2941" i="1"/>
  <c r="GO2941" i="1"/>
  <c r="GV2941" i="1"/>
  <c r="HC2941" i="1" s="1"/>
  <c r="C2942" i="1"/>
  <c r="D2942" i="1"/>
  <c r="I2942" i="1"/>
  <c r="K2942" i="1"/>
  <c r="AC2942" i="1"/>
  <c r="CQ2942" i="1" s="1"/>
  <c r="P2942" i="1" s="1"/>
  <c r="AE2942" i="1"/>
  <c r="AF2942" i="1"/>
  <c r="AG2942" i="1"/>
  <c r="AH2942" i="1"/>
  <c r="CV2942" i="1" s="1"/>
  <c r="AI2942" i="1"/>
  <c r="AJ2942" i="1"/>
  <c r="CU2942" i="1"/>
  <c r="T2942" i="1" s="1"/>
  <c r="CW2942" i="1"/>
  <c r="V2942" i="1" s="1"/>
  <c r="CX2942" i="1"/>
  <c r="W2942" i="1" s="1"/>
  <c r="GL2942" i="1"/>
  <c r="GN2942" i="1"/>
  <c r="GO2942" i="1"/>
  <c r="GV2942" i="1"/>
  <c r="HC2942" i="1" s="1"/>
  <c r="C2943" i="1"/>
  <c r="D2943" i="1"/>
  <c r="I2943" i="1"/>
  <c r="K2943" i="1"/>
  <c r="AC2943" i="1"/>
  <c r="CQ2943" i="1" s="1"/>
  <c r="P2943" i="1" s="1"/>
  <c r="AD2943" i="1"/>
  <c r="AE2943" i="1"/>
  <c r="U3597" i="7" s="1"/>
  <c r="AF2943" i="1"/>
  <c r="AG2943" i="1"/>
  <c r="AH2943" i="1"/>
  <c r="CV2943" i="1" s="1"/>
  <c r="U2943" i="1" s="1"/>
  <c r="K3602" i="7" s="1"/>
  <c r="AI2943" i="1"/>
  <c r="AJ2943" i="1"/>
  <c r="CR2943" i="1"/>
  <c r="Q2943" i="1" s="1"/>
  <c r="CS2943" i="1"/>
  <c r="CT2943" i="1"/>
  <c r="S2943" i="1" s="1"/>
  <c r="CU2943" i="1"/>
  <c r="T2943" i="1" s="1"/>
  <c r="CW2943" i="1"/>
  <c r="V2943" i="1" s="1"/>
  <c r="CX2943" i="1"/>
  <c r="W2943" i="1" s="1"/>
  <c r="GL2943" i="1"/>
  <c r="GN2943" i="1"/>
  <c r="GO2943" i="1"/>
  <c r="GV2943" i="1"/>
  <c r="HC2943" i="1" s="1"/>
  <c r="GX2943" i="1" s="1"/>
  <c r="B2945" i="1"/>
  <c r="B2934" i="1" s="1"/>
  <c r="C2945" i="1"/>
  <c r="C2934" i="1" s="1"/>
  <c r="D2945" i="1"/>
  <c r="D2934" i="1" s="1"/>
  <c r="F2945" i="1"/>
  <c r="F2934" i="1" s="1"/>
  <c r="G2945" i="1"/>
  <c r="A3605" i="7" s="1"/>
  <c r="BX2945" i="1"/>
  <c r="BX2934" i="1" s="1"/>
  <c r="BY2945" i="1"/>
  <c r="CK2945" i="1"/>
  <c r="CK2934" i="1" s="1"/>
  <c r="CL2945" i="1"/>
  <c r="CL2934" i="1" s="1"/>
  <c r="CM2945" i="1"/>
  <c r="CM2934" i="1" s="1"/>
  <c r="D2975" i="1"/>
  <c r="E2977" i="1"/>
  <c r="G2977" i="1"/>
  <c r="A456" i="9" s="1"/>
  <c r="Z2977" i="1"/>
  <c r="AA2977" i="1"/>
  <c r="AM2977" i="1"/>
  <c r="AN2977" i="1"/>
  <c r="BE2977" i="1"/>
  <c r="BF2977" i="1"/>
  <c r="BG2977" i="1"/>
  <c r="BH2977" i="1"/>
  <c r="BI2977" i="1"/>
  <c r="BJ2977" i="1"/>
  <c r="BK2977" i="1"/>
  <c r="BL2977" i="1"/>
  <c r="BM2977" i="1"/>
  <c r="BN2977" i="1"/>
  <c r="BO2977" i="1"/>
  <c r="BP2977" i="1"/>
  <c r="BQ2977" i="1"/>
  <c r="BR2977" i="1"/>
  <c r="BS2977" i="1"/>
  <c r="BT2977" i="1"/>
  <c r="BU2977" i="1"/>
  <c r="BV2977" i="1"/>
  <c r="BW2977" i="1"/>
  <c r="CN2977" i="1"/>
  <c r="CO2977" i="1"/>
  <c r="CP2977" i="1"/>
  <c r="CQ2977" i="1"/>
  <c r="CR2977" i="1"/>
  <c r="CS2977" i="1"/>
  <c r="CT2977" i="1"/>
  <c r="CU2977" i="1"/>
  <c r="CV2977" i="1"/>
  <c r="CW2977" i="1"/>
  <c r="CX2977" i="1"/>
  <c r="CY2977" i="1"/>
  <c r="CZ2977" i="1"/>
  <c r="DA2977" i="1"/>
  <c r="DB2977" i="1"/>
  <c r="DC2977" i="1"/>
  <c r="DD2977" i="1"/>
  <c r="DE2977" i="1"/>
  <c r="DF2977" i="1"/>
  <c r="DG2977" i="1"/>
  <c r="DH2977" i="1"/>
  <c r="DI2977" i="1"/>
  <c r="DJ2977" i="1"/>
  <c r="DK2977" i="1"/>
  <c r="DL2977" i="1"/>
  <c r="DM2977" i="1"/>
  <c r="DN2977" i="1"/>
  <c r="DO2977" i="1"/>
  <c r="DP2977" i="1"/>
  <c r="DQ2977" i="1"/>
  <c r="DR2977" i="1"/>
  <c r="DS2977" i="1"/>
  <c r="DT2977" i="1"/>
  <c r="DU2977" i="1"/>
  <c r="DV2977" i="1"/>
  <c r="DW2977" i="1"/>
  <c r="DX2977" i="1"/>
  <c r="DY2977" i="1"/>
  <c r="DZ2977" i="1"/>
  <c r="EA2977" i="1"/>
  <c r="EB2977" i="1"/>
  <c r="EC2977" i="1"/>
  <c r="ED2977" i="1"/>
  <c r="EE2977" i="1"/>
  <c r="EF2977" i="1"/>
  <c r="EG2977" i="1"/>
  <c r="EH2977" i="1"/>
  <c r="EI2977" i="1"/>
  <c r="EJ2977" i="1"/>
  <c r="EK2977" i="1"/>
  <c r="EL2977" i="1"/>
  <c r="EM2977" i="1"/>
  <c r="EN2977" i="1"/>
  <c r="EO2977" i="1"/>
  <c r="EP2977" i="1"/>
  <c r="EQ2977" i="1"/>
  <c r="ER2977" i="1"/>
  <c r="ES2977" i="1"/>
  <c r="ET2977" i="1"/>
  <c r="EU2977" i="1"/>
  <c r="EV2977" i="1"/>
  <c r="EW2977" i="1"/>
  <c r="EX2977" i="1"/>
  <c r="EY2977" i="1"/>
  <c r="EZ2977" i="1"/>
  <c r="FA2977" i="1"/>
  <c r="FB2977" i="1"/>
  <c r="FC2977" i="1"/>
  <c r="FD2977" i="1"/>
  <c r="FE2977" i="1"/>
  <c r="FF2977" i="1"/>
  <c r="FG2977" i="1"/>
  <c r="FH2977" i="1"/>
  <c r="FI2977" i="1"/>
  <c r="FJ2977" i="1"/>
  <c r="FK2977" i="1"/>
  <c r="FL2977" i="1"/>
  <c r="FM2977" i="1"/>
  <c r="FN2977" i="1"/>
  <c r="FO2977" i="1"/>
  <c r="FP2977" i="1"/>
  <c r="FQ2977" i="1"/>
  <c r="FR2977" i="1"/>
  <c r="FS2977" i="1"/>
  <c r="FT2977" i="1"/>
  <c r="FU2977" i="1"/>
  <c r="FV2977" i="1"/>
  <c r="FW2977" i="1"/>
  <c r="FX2977" i="1"/>
  <c r="FY2977" i="1"/>
  <c r="FZ2977" i="1"/>
  <c r="GA2977" i="1"/>
  <c r="GB2977" i="1"/>
  <c r="GC2977" i="1"/>
  <c r="GD2977" i="1"/>
  <c r="GE2977" i="1"/>
  <c r="GF2977" i="1"/>
  <c r="GG2977" i="1"/>
  <c r="GH2977" i="1"/>
  <c r="GI2977" i="1"/>
  <c r="GJ2977" i="1"/>
  <c r="GK2977" i="1"/>
  <c r="GL2977" i="1"/>
  <c r="GM2977" i="1"/>
  <c r="GN2977" i="1"/>
  <c r="GO2977" i="1"/>
  <c r="GP2977" i="1"/>
  <c r="GQ2977" i="1"/>
  <c r="GR2977" i="1"/>
  <c r="GS2977" i="1"/>
  <c r="GT2977" i="1"/>
  <c r="GU2977" i="1"/>
  <c r="GV2977" i="1"/>
  <c r="GW2977" i="1"/>
  <c r="GX2977" i="1"/>
  <c r="C2979" i="1"/>
  <c r="D2979" i="1"/>
  <c r="I2979" i="1"/>
  <c r="K2979" i="1"/>
  <c r="AC2979" i="1"/>
  <c r="AE2979" i="1"/>
  <c r="CS2979" i="1" s="1"/>
  <c r="AF2979" i="1"/>
  <c r="AG2979" i="1"/>
  <c r="CU2979" i="1" s="1"/>
  <c r="T2979" i="1" s="1"/>
  <c r="AH2979" i="1"/>
  <c r="CV2979" i="1" s="1"/>
  <c r="U2979" i="1" s="1"/>
  <c r="K3614" i="7" s="1"/>
  <c r="AI2979" i="1"/>
  <c r="CW2979" i="1" s="1"/>
  <c r="V2979" i="1" s="1"/>
  <c r="AJ2979" i="1"/>
  <c r="CX2979" i="1"/>
  <c r="W2979" i="1" s="1"/>
  <c r="GL2979" i="1"/>
  <c r="GN2979" i="1"/>
  <c r="GO2979" i="1"/>
  <c r="GV2979" i="1"/>
  <c r="HC2979" i="1" s="1"/>
  <c r="GX2979" i="1" s="1"/>
  <c r="C2980" i="1"/>
  <c r="D2980" i="1"/>
  <c r="I2980" i="1"/>
  <c r="K2980" i="1"/>
  <c r="AC2980" i="1"/>
  <c r="AE2980" i="1"/>
  <c r="AF2980" i="1"/>
  <c r="AG2980" i="1"/>
  <c r="CU2980" i="1" s="1"/>
  <c r="T2980" i="1" s="1"/>
  <c r="AH2980" i="1"/>
  <c r="CV2980" i="1" s="1"/>
  <c r="U2980" i="1" s="1"/>
  <c r="K3625" i="7" s="1"/>
  <c r="AI2980" i="1"/>
  <c r="CW2980" i="1" s="1"/>
  <c r="V2980" i="1" s="1"/>
  <c r="AJ2980" i="1"/>
  <c r="CX2980" i="1" s="1"/>
  <c r="W2980" i="1" s="1"/>
  <c r="CR2980" i="1"/>
  <c r="Q2980" i="1" s="1"/>
  <c r="J3619" i="7" s="1"/>
  <c r="CS2980" i="1"/>
  <c r="GL2980" i="1"/>
  <c r="GN2980" i="1"/>
  <c r="GO2980" i="1"/>
  <c r="GV2980" i="1"/>
  <c r="HC2980" i="1"/>
  <c r="GX2980" i="1" s="1"/>
  <c r="C2981" i="1"/>
  <c r="D2981" i="1"/>
  <c r="I2981" i="1"/>
  <c r="K2981" i="1"/>
  <c r="AC2981" i="1"/>
  <c r="AE2981" i="1"/>
  <c r="AF2981" i="1"/>
  <c r="AG2981" i="1"/>
  <c r="CU2981" i="1" s="1"/>
  <c r="T2981" i="1" s="1"/>
  <c r="AH2981" i="1"/>
  <c r="CV2981" i="1" s="1"/>
  <c r="U2981" i="1" s="1"/>
  <c r="K3635" i="7" s="1"/>
  <c r="AI2981" i="1"/>
  <c r="CW2981" i="1" s="1"/>
  <c r="V2981" i="1" s="1"/>
  <c r="AJ2981" i="1"/>
  <c r="CX2981" i="1" s="1"/>
  <c r="W2981" i="1" s="1"/>
  <c r="CR2981" i="1"/>
  <c r="Q2981" i="1" s="1"/>
  <c r="J3630" i="7" s="1"/>
  <c r="CS2981" i="1"/>
  <c r="CT2981" i="1"/>
  <c r="S2981" i="1" s="1"/>
  <c r="J3629" i="7" s="1"/>
  <c r="GL2981" i="1"/>
  <c r="GN2981" i="1"/>
  <c r="GO2981" i="1"/>
  <c r="GV2981" i="1"/>
  <c r="HC2981" i="1"/>
  <c r="GX2981" i="1" s="1"/>
  <c r="AC2982" i="1"/>
  <c r="AE2982" i="1"/>
  <c r="CR2982" i="1" s="1"/>
  <c r="Q2982" i="1" s="1"/>
  <c r="AF2982" i="1"/>
  <c r="AG2982" i="1"/>
  <c r="CU2982" i="1" s="1"/>
  <c r="T2982" i="1" s="1"/>
  <c r="AH2982" i="1"/>
  <c r="AI2982" i="1"/>
  <c r="AJ2982" i="1"/>
  <c r="CS2982" i="1"/>
  <c r="CT2982" i="1"/>
  <c r="S2982" i="1" s="1"/>
  <c r="CV2982" i="1"/>
  <c r="U2982" i="1" s="1"/>
  <c r="CW2982" i="1"/>
  <c r="V2982" i="1" s="1"/>
  <c r="CX2982" i="1"/>
  <c r="W2982" i="1" s="1"/>
  <c r="GL2982" i="1"/>
  <c r="GN2982" i="1"/>
  <c r="GO2982" i="1"/>
  <c r="GV2982" i="1"/>
  <c r="HC2982" i="1"/>
  <c r="GX2982" i="1" s="1"/>
  <c r="I2983" i="1"/>
  <c r="K2983" i="1"/>
  <c r="AC2983" i="1"/>
  <c r="AE2983" i="1"/>
  <c r="AF2983" i="1"/>
  <c r="AG2983" i="1"/>
  <c r="CU2983" i="1" s="1"/>
  <c r="AH2983" i="1"/>
  <c r="CV2983" i="1" s="1"/>
  <c r="U2983" i="1" s="1"/>
  <c r="AI2983" i="1"/>
  <c r="CW2983" i="1" s="1"/>
  <c r="AJ2983" i="1"/>
  <c r="CX2983" i="1" s="1"/>
  <c r="GL2983" i="1"/>
  <c r="GN2983" i="1"/>
  <c r="GO2983" i="1"/>
  <c r="GV2983" i="1"/>
  <c r="HC2983" i="1" s="1"/>
  <c r="C2984" i="1"/>
  <c r="D2984" i="1"/>
  <c r="I2984" i="1"/>
  <c r="K2984" i="1"/>
  <c r="AC2984" i="1"/>
  <c r="AE2984" i="1"/>
  <c r="AF2984" i="1"/>
  <c r="AG2984" i="1"/>
  <c r="AH2984" i="1"/>
  <c r="CV2984" i="1" s="1"/>
  <c r="U2984" i="1" s="1"/>
  <c r="K3650" i="7" s="1"/>
  <c r="AI2984" i="1"/>
  <c r="CW2984" i="1" s="1"/>
  <c r="V2984" i="1" s="1"/>
  <c r="AJ2984" i="1"/>
  <c r="CX2984" i="1" s="1"/>
  <c r="W2984" i="1" s="1"/>
  <c r="CQ2984" i="1"/>
  <c r="P2984" i="1" s="1"/>
  <c r="CT2984" i="1"/>
  <c r="S2984" i="1" s="1"/>
  <c r="CU2984" i="1"/>
  <c r="GL2984" i="1"/>
  <c r="GN2984" i="1"/>
  <c r="GO2984" i="1"/>
  <c r="GV2984" i="1"/>
  <c r="HC2984" i="1" s="1"/>
  <c r="GX2984" i="1" s="1"/>
  <c r="C2985" i="1"/>
  <c r="D2985" i="1"/>
  <c r="I2985" i="1"/>
  <c r="K2985" i="1"/>
  <c r="AC2985" i="1"/>
  <c r="AE2985" i="1"/>
  <c r="AF2985" i="1"/>
  <c r="AG2985" i="1"/>
  <c r="AH2985" i="1"/>
  <c r="AI2985" i="1"/>
  <c r="CW2985" i="1" s="1"/>
  <c r="AJ2985" i="1"/>
  <c r="CQ2985" i="1"/>
  <c r="CT2985" i="1"/>
  <c r="CU2985" i="1"/>
  <c r="CV2985" i="1"/>
  <c r="U2985" i="1" s="1"/>
  <c r="K3660" i="7" s="1"/>
  <c r="CX2985" i="1"/>
  <c r="GL2985" i="1"/>
  <c r="GN2985" i="1"/>
  <c r="GO2985" i="1"/>
  <c r="GV2985" i="1"/>
  <c r="HC2985" i="1" s="1"/>
  <c r="C2986" i="1"/>
  <c r="D2986" i="1"/>
  <c r="I2986" i="1"/>
  <c r="K2986" i="1"/>
  <c r="AC2986" i="1"/>
  <c r="CQ2986" i="1" s="1"/>
  <c r="P2986" i="1" s="1"/>
  <c r="AE2986" i="1"/>
  <c r="U3662" i="7" s="1"/>
  <c r="AF2986" i="1"/>
  <c r="AG2986" i="1"/>
  <c r="CU2986" i="1" s="1"/>
  <c r="AH2986" i="1"/>
  <c r="CV2986" i="1" s="1"/>
  <c r="U2986" i="1" s="1"/>
  <c r="K3667" i="7" s="1"/>
  <c r="AI2986" i="1"/>
  <c r="CW2986" i="1" s="1"/>
  <c r="V2986" i="1" s="1"/>
  <c r="AJ2986" i="1"/>
  <c r="CX2986" i="1"/>
  <c r="W2986" i="1" s="1"/>
  <c r="GL2986" i="1"/>
  <c r="GN2986" i="1"/>
  <c r="GO2986" i="1"/>
  <c r="GV2986" i="1"/>
  <c r="HC2986" i="1" s="1"/>
  <c r="GX2986" i="1" s="1"/>
  <c r="B2988" i="1"/>
  <c r="B2977" i="1" s="1"/>
  <c r="C2988" i="1"/>
  <c r="C2977" i="1" s="1"/>
  <c r="D2988" i="1"/>
  <c r="D2977" i="1" s="1"/>
  <c r="F2988" i="1"/>
  <c r="F2977" i="1" s="1"/>
  <c r="G2988" i="1"/>
  <c r="A3670" i="7" s="1"/>
  <c r="BX2988" i="1"/>
  <c r="BX2977" i="1" s="1"/>
  <c r="BY2988" i="1"/>
  <c r="BY2977" i="1" s="1"/>
  <c r="CK2988" i="1"/>
  <c r="CK2977" i="1" s="1"/>
  <c r="CL2988" i="1"/>
  <c r="CL2977" i="1" s="1"/>
  <c r="CM2988" i="1"/>
  <c r="BD2988" i="1" s="1"/>
  <c r="D3018" i="1"/>
  <c r="E3020" i="1"/>
  <c r="Z3020" i="1"/>
  <c r="AA3020" i="1"/>
  <c r="AM3020" i="1"/>
  <c r="AN3020" i="1"/>
  <c r="BE3020" i="1"/>
  <c r="BF3020" i="1"/>
  <c r="BG3020" i="1"/>
  <c r="BH3020" i="1"/>
  <c r="BI3020" i="1"/>
  <c r="BJ3020" i="1"/>
  <c r="BK3020" i="1"/>
  <c r="BL3020" i="1"/>
  <c r="BM3020" i="1"/>
  <c r="BN3020" i="1"/>
  <c r="BO3020" i="1"/>
  <c r="BP3020" i="1"/>
  <c r="BQ3020" i="1"/>
  <c r="BR3020" i="1"/>
  <c r="BS3020" i="1"/>
  <c r="BT3020" i="1"/>
  <c r="BU3020" i="1"/>
  <c r="BV3020" i="1"/>
  <c r="BW3020" i="1"/>
  <c r="CN3020" i="1"/>
  <c r="CO3020" i="1"/>
  <c r="CP3020" i="1"/>
  <c r="CQ3020" i="1"/>
  <c r="CR3020" i="1"/>
  <c r="CS3020" i="1"/>
  <c r="CT3020" i="1"/>
  <c r="CU3020" i="1"/>
  <c r="CV3020" i="1"/>
  <c r="CW3020" i="1"/>
  <c r="CX3020" i="1"/>
  <c r="CY3020" i="1"/>
  <c r="CZ3020" i="1"/>
  <c r="DA3020" i="1"/>
  <c r="DB3020" i="1"/>
  <c r="DC3020" i="1"/>
  <c r="DD3020" i="1"/>
  <c r="DE3020" i="1"/>
  <c r="DF3020" i="1"/>
  <c r="DG3020" i="1"/>
  <c r="DH3020" i="1"/>
  <c r="DI3020" i="1"/>
  <c r="DJ3020" i="1"/>
  <c r="DK3020" i="1"/>
  <c r="DL3020" i="1"/>
  <c r="DM3020" i="1"/>
  <c r="DN3020" i="1"/>
  <c r="DO3020" i="1"/>
  <c r="DP3020" i="1"/>
  <c r="DQ3020" i="1"/>
  <c r="DR3020" i="1"/>
  <c r="DS3020" i="1"/>
  <c r="DT3020" i="1"/>
  <c r="DU3020" i="1"/>
  <c r="DV3020" i="1"/>
  <c r="DW3020" i="1"/>
  <c r="DX3020" i="1"/>
  <c r="DY3020" i="1"/>
  <c r="DZ3020" i="1"/>
  <c r="EA3020" i="1"/>
  <c r="EB3020" i="1"/>
  <c r="EC3020" i="1"/>
  <c r="ED3020" i="1"/>
  <c r="EE3020" i="1"/>
  <c r="EF3020" i="1"/>
  <c r="EG3020" i="1"/>
  <c r="EH3020" i="1"/>
  <c r="EI3020" i="1"/>
  <c r="EJ3020" i="1"/>
  <c r="EK3020" i="1"/>
  <c r="EL3020" i="1"/>
  <c r="EM3020" i="1"/>
  <c r="EN3020" i="1"/>
  <c r="EO3020" i="1"/>
  <c r="EP3020" i="1"/>
  <c r="EQ3020" i="1"/>
  <c r="ER3020" i="1"/>
  <c r="ES3020" i="1"/>
  <c r="ET3020" i="1"/>
  <c r="EU3020" i="1"/>
  <c r="EV3020" i="1"/>
  <c r="EW3020" i="1"/>
  <c r="EX3020" i="1"/>
  <c r="EY3020" i="1"/>
  <c r="EZ3020" i="1"/>
  <c r="FA3020" i="1"/>
  <c r="FB3020" i="1"/>
  <c r="FC3020" i="1"/>
  <c r="FD3020" i="1"/>
  <c r="FE3020" i="1"/>
  <c r="FF3020" i="1"/>
  <c r="FG3020" i="1"/>
  <c r="FH3020" i="1"/>
  <c r="FI3020" i="1"/>
  <c r="FJ3020" i="1"/>
  <c r="FK3020" i="1"/>
  <c r="FL3020" i="1"/>
  <c r="FM3020" i="1"/>
  <c r="FN3020" i="1"/>
  <c r="FO3020" i="1"/>
  <c r="FP3020" i="1"/>
  <c r="FQ3020" i="1"/>
  <c r="FR3020" i="1"/>
  <c r="FS3020" i="1"/>
  <c r="FT3020" i="1"/>
  <c r="FU3020" i="1"/>
  <c r="FV3020" i="1"/>
  <c r="FW3020" i="1"/>
  <c r="FX3020" i="1"/>
  <c r="FY3020" i="1"/>
  <c r="FZ3020" i="1"/>
  <c r="GA3020" i="1"/>
  <c r="GB3020" i="1"/>
  <c r="GC3020" i="1"/>
  <c r="GD3020" i="1"/>
  <c r="GE3020" i="1"/>
  <c r="GF3020" i="1"/>
  <c r="GG3020" i="1"/>
  <c r="GH3020" i="1"/>
  <c r="GI3020" i="1"/>
  <c r="GJ3020" i="1"/>
  <c r="GK3020" i="1"/>
  <c r="GL3020" i="1"/>
  <c r="GM3020" i="1"/>
  <c r="GN3020" i="1"/>
  <c r="GO3020" i="1"/>
  <c r="GP3020" i="1"/>
  <c r="GQ3020" i="1"/>
  <c r="GR3020" i="1"/>
  <c r="GS3020" i="1"/>
  <c r="GT3020" i="1"/>
  <c r="GU3020" i="1"/>
  <c r="GV3020" i="1"/>
  <c r="GW3020" i="1"/>
  <c r="GX3020" i="1"/>
  <c r="C3022" i="1"/>
  <c r="D3022" i="1"/>
  <c r="I3022" i="1"/>
  <c r="K3022" i="1"/>
  <c r="AC3022" i="1"/>
  <c r="AD3022" i="1"/>
  <c r="AE3022" i="1"/>
  <c r="AF3022" i="1"/>
  <c r="AG3022" i="1"/>
  <c r="AH3022" i="1"/>
  <c r="CV3022" i="1" s="1"/>
  <c r="AI3022" i="1"/>
  <c r="AJ3022" i="1"/>
  <c r="CR3022" i="1"/>
  <c r="CS3022" i="1"/>
  <c r="CT3022" i="1"/>
  <c r="S3022" i="1" s="1"/>
  <c r="J3676" i="7" s="1"/>
  <c r="CU3022" i="1"/>
  <c r="T3022" i="1" s="1"/>
  <c r="CW3022" i="1"/>
  <c r="CX3022" i="1"/>
  <c r="GL3022" i="1"/>
  <c r="GN3022" i="1"/>
  <c r="GO3022" i="1"/>
  <c r="GV3022" i="1"/>
  <c r="HC3022" i="1" s="1"/>
  <c r="C3023" i="1"/>
  <c r="D3023" i="1"/>
  <c r="I3023" i="1"/>
  <c r="K3023" i="1"/>
  <c r="AC3023" i="1"/>
  <c r="AD3023" i="1"/>
  <c r="AE3023" i="1"/>
  <c r="AF3023" i="1"/>
  <c r="AG3023" i="1"/>
  <c r="AH3023" i="1"/>
  <c r="CV3023" i="1" s="1"/>
  <c r="AI3023" i="1"/>
  <c r="AJ3023" i="1"/>
  <c r="CR3023" i="1"/>
  <c r="CS3023" i="1"/>
  <c r="CT3023" i="1"/>
  <c r="S3023" i="1" s="1"/>
  <c r="CU3023" i="1"/>
  <c r="T3023" i="1" s="1"/>
  <c r="CW3023" i="1"/>
  <c r="V3023" i="1" s="1"/>
  <c r="CX3023" i="1"/>
  <c r="GL3023" i="1"/>
  <c r="GN3023" i="1"/>
  <c r="GO3023" i="1"/>
  <c r="GV3023" i="1"/>
  <c r="HC3023" i="1" s="1"/>
  <c r="C3024" i="1"/>
  <c r="D3024" i="1"/>
  <c r="I3024" i="1"/>
  <c r="K3024" i="1"/>
  <c r="AC3024" i="1"/>
  <c r="AD3024" i="1"/>
  <c r="AE3024" i="1"/>
  <c r="AF3024" i="1"/>
  <c r="AG3024" i="1"/>
  <c r="AH3024" i="1"/>
  <c r="CV3024" i="1" s="1"/>
  <c r="AI3024" i="1"/>
  <c r="AJ3024" i="1"/>
  <c r="CT3024" i="1"/>
  <c r="S3024" i="1" s="1"/>
  <c r="CU3024" i="1"/>
  <c r="T3024" i="1" s="1"/>
  <c r="CW3024" i="1"/>
  <c r="V3024" i="1" s="1"/>
  <c r="CX3024" i="1"/>
  <c r="W3024" i="1" s="1"/>
  <c r="GL3024" i="1"/>
  <c r="GN3024" i="1"/>
  <c r="GO3024" i="1"/>
  <c r="GV3024" i="1"/>
  <c r="HC3024" i="1" s="1"/>
  <c r="AC3025" i="1"/>
  <c r="AD3025" i="1"/>
  <c r="AE3025" i="1"/>
  <c r="AF3025" i="1"/>
  <c r="CT3025" i="1" s="1"/>
  <c r="S3025" i="1" s="1"/>
  <c r="AG3025" i="1"/>
  <c r="CU3025" i="1" s="1"/>
  <c r="T3025" i="1" s="1"/>
  <c r="AH3025" i="1"/>
  <c r="CV3025" i="1" s="1"/>
  <c r="U3025" i="1" s="1"/>
  <c r="AI3025" i="1"/>
  <c r="CW3025" i="1" s="1"/>
  <c r="V3025" i="1" s="1"/>
  <c r="AJ3025" i="1"/>
  <c r="CX3025" i="1" s="1"/>
  <c r="W3025" i="1" s="1"/>
  <c r="CR3025" i="1"/>
  <c r="Q3025" i="1" s="1"/>
  <c r="CS3025" i="1"/>
  <c r="GL3025" i="1"/>
  <c r="GN3025" i="1"/>
  <c r="CB3031" i="1" s="1"/>
  <c r="AS3031" i="1" s="1"/>
  <c r="GO3025" i="1"/>
  <c r="GV3025" i="1"/>
  <c r="HC3025" i="1" s="1"/>
  <c r="GX3025" i="1" s="1"/>
  <c r="I3026" i="1"/>
  <c r="K3026" i="1"/>
  <c r="AC3026" i="1"/>
  <c r="AE3026" i="1"/>
  <c r="AF3026" i="1"/>
  <c r="AG3026" i="1"/>
  <c r="AH3026" i="1"/>
  <c r="CV3026" i="1" s="1"/>
  <c r="U3026" i="1" s="1"/>
  <c r="AI3026" i="1"/>
  <c r="CW3026" i="1" s="1"/>
  <c r="V3026" i="1" s="1"/>
  <c r="AJ3026" i="1"/>
  <c r="CX3026" i="1" s="1"/>
  <c r="W3026" i="1" s="1"/>
  <c r="CQ3026" i="1"/>
  <c r="P3026" i="1" s="1"/>
  <c r="J3704" i="7" s="1"/>
  <c r="I3706" i="7" s="1"/>
  <c r="CR3026" i="1"/>
  <c r="Q3026" i="1" s="1"/>
  <c r="CU3026" i="1"/>
  <c r="GL3026" i="1"/>
  <c r="GN3026" i="1"/>
  <c r="GO3026" i="1"/>
  <c r="GV3026" i="1"/>
  <c r="HC3026" i="1"/>
  <c r="GX3026" i="1" s="1"/>
  <c r="C3027" i="1"/>
  <c r="D3027" i="1"/>
  <c r="I3027" i="1"/>
  <c r="K3027" i="1"/>
  <c r="AC3027" i="1"/>
  <c r="AE3027" i="1"/>
  <c r="AF3027" i="1"/>
  <c r="AG3027" i="1"/>
  <c r="AH3027" i="1"/>
  <c r="AI3027" i="1"/>
  <c r="CW3027" i="1" s="1"/>
  <c r="V3027" i="1" s="1"/>
  <c r="AJ3027" i="1"/>
  <c r="CX3027" i="1" s="1"/>
  <c r="CQ3027" i="1"/>
  <c r="CR3027" i="1"/>
  <c r="CS3027" i="1"/>
  <c r="CU3027" i="1"/>
  <c r="CV3027" i="1"/>
  <c r="GL3027" i="1"/>
  <c r="GN3027" i="1"/>
  <c r="GO3027" i="1"/>
  <c r="GV3027" i="1"/>
  <c r="HC3027" i="1"/>
  <c r="C3028" i="1"/>
  <c r="D3028" i="1"/>
  <c r="I3028" i="1"/>
  <c r="K3028" i="1"/>
  <c r="AC3028" i="1"/>
  <c r="AE3028" i="1"/>
  <c r="AF3028" i="1"/>
  <c r="AG3028" i="1"/>
  <c r="AH3028" i="1"/>
  <c r="AI3028" i="1"/>
  <c r="AJ3028" i="1"/>
  <c r="CX3028" i="1" s="1"/>
  <c r="CQ3028" i="1"/>
  <c r="CR3028" i="1"/>
  <c r="CS3028" i="1"/>
  <c r="CU3028" i="1"/>
  <c r="T3028" i="1" s="1"/>
  <c r="CV3028" i="1"/>
  <c r="CW3028" i="1"/>
  <c r="GL3028" i="1"/>
  <c r="GN3028" i="1"/>
  <c r="GO3028" i="1"/>
  <c r="GV3028" i="1"/>
  <c r="HC3028" i="1" s="1"/>
  <c r="GX3028" i="1" s="1"/>
  <c r="C3029" i="1"/>
  <c r="D3029" i="1"/>
  <c r="I3029" i="1"/>
  <c r="K3029" i="1"/>
  <c r="AC3029" i="1"/>
  <c r="AE3029" i="1"/>
  <c r="AF3029" i="1"/>
  <c r="AG3029" i="1"/>
  <c r="AH3029" i="1"/>
  <c r="AI3029" i="1"/>
  <c r="AJ3029" i="1"/>
  <c r="CX3029" i="1" s="1"/>
  <c r="CQ3029" i="1"/>
  <c r="CR3029" i="1"/>
  <c r="CS3029" i="1"/>
  <c r="CU3029" i="1"/>
  <c r="T3029" i="1" s="1"/>
  <c r="CV3029" i="1"/>
  <c r="U3029" i="1" s="1"/>
  <c r="K3732" i="7" s="1"/>
  <c r="CW3029" i="1"/>
  <c r="GL3029" i="1"/>
  <c r="GN3029" i="1"/>
  <c r="GO3029" i="1"/>
  <c r="GV3029" i="1"/>
  <c r="HC3029" i="1" s="1"/>
  <c r="GX3029" i="1" s="1"/>
  <c r="B3031" i="1"/>
  <c r="B3020" i="1" s="1"/>
  <c r="C3031" i="1"/>
  <c r="C3020" i="1" s="1"/>
  <c r="D3031" i="1"/>
  <c r="D3020" i="1" s="1"/>
  <c r="F3031" i="1"/>
  <c r="F3020" i="1" s="1"/>
  <c r="G3031" i="1"/>
  <c r="BX3031" i="1"/>
  <c r="BY3031" i="1"/>
  <c r="BY3020" i="1" s="1"/>
  <c r="CK3031" i="1"/>
  <c r="CK3020" i="1" s="1"/>
  <c r="CL3031" i="1"/>
  <c r="CL3020" i="1" s="1"/>
  <c r="CM3031" i="1"/>
  <c r="CM3020" i="1" s="1"/>
  <c r="D3061" i="1"/>
  <c r="E3063" i="1"/>
  <c r="F3063" i="1"/>
  <c r="Z3063" i="1"/>
  <c r="AA3063" i="1"/>
  <c r="AM3063" i="1"/>
  <c r="AN3063" i="1"/>
  <c r="BE3063" i="1"/>
  <c r="BF3063" i="1"/>
  <c r="BG3063" i="1"/>
  <c r="BH3063" i="1"/>
  <c r="BI3063" i="1"/>
  <c r="BJ3063" i="1"/>
  <c r="BK3063" i="1"/>
  <c r="BL3063" i="1"/>
  <c r="BM3063" i="1"/>
  <c r="BN3063" i="1"/>
  <c r="BO3063" i="1"/>
  <c r="BP3063" i="1"/>
  <c r="BQ3063" i="1"/>
  <c r="BR3063" i="1"/>
  <c r="BS3063" i="1"/>
  <c r="BT3063" i="1"/>
  <c r="BU3063" i="1"/>
  <c r="BV3063" i="1"/>
  <c r="BW3063" i="1"/>
  <c r="CK3063" i="1"/>
  <c r="CN3063" i="1"/>
  <c r="CO3063" i="1"/>
  <c r="CP3063" i="1"/>
  <c r="CQ3063" i="1"/>
  <c r="CR3063" i="1"/>
  <c r="CS3063" i="1"/>
  <c r="CT3063" i="1"/>
  <c r="CU3063" i="1"/>
  <c r="CV3063" i="1"/>
  <c r="CW3063" i="1"/>
  <c r="CX3063" i="1"/>
  <c r="CY3063" i="1"/>
  <c r="CZ3063" i="1"/>
  <c r="DA3063" i="1"/>
  <c r="DB3063" i="1"/>
  <c r="DC3063" i="1"/>
  <c r="DD3063" i="1"/>
  <c r="DE3063" i="1"/>
  <c r="DF3063" i="1"/>
  <c r="DG3063" i="1"/>
  <c r="DH3063" i="1"/>
  <c r="DI3063" i="1"/>
  <c r="DJ3063" i="1"/>
  <c r="DK3063" i="1"/>
  <c r="DL3063" i="1"/>
  <c r="DM3063" i="1"/>
  <c r="DN3063" i="1"/>
  <c r="DO3063" i="1"/>
  <c r="DP3063" i="1"/>
  <c r="DQ3063" i="1"/>
  <c r="DR3063" i="1"/>
  <c r="DS3063" i="1"/>
  <c r="DT3063" i="1"/>
  <c r="DU3063" i="1"/>
  <c r="DV3063" i="1"/>
  <c r="DW3063" i="1"/>
  <c r="DX3063" i="1"/>
  <c r="DY3063" i="1"/>
  <c r="DZ3063" i="1"/>
  <c r="EA3063" i="1"/>
  <c r="EB3063" i="1"/>
  <c r="EC3063" i="1"/>
  <c r="ED3063" i="1"/>
  <c r="EE3063" i="1"/>
  <c r="EF3063" i="1"/>
  <c r="EG3063" i="1"/>
  <c r="EH3063" i="1"/>
  <c r="EI3063" i="1"/>
  <c r="EJ3063" i="1"/>
  <c r="EK3063" i="1"/>
  <c r="EL3063" i="1"/>
  <c r="EM3063" i="1"/>
  <c r="EN3063" i="1"/>
  <c r="EO3063" i="1"/>
  <c r="EP3063" i="1"/>
  <c r="EQ3063" i="1"/>
  <c r="ER3063" i="1"/>
  <c r="ES3063" i="1"/>
  <c r="ET3063" i="1"/>
  <c r="EU3063" i="1"/>
  <c r="EV3063" i="1"/>
  <c r="EW3063" i="1"/>
  <c r="EX3063" i="1"/>
  <c r="EY3063" i="1"/>
  <c r="EZ3063" i="1"/>
  <c r="FA3063" i="1"/>
  <c r="FB3063" i="1"/>
  <c r="FC3063" i="1"/>
  <c r="FD3063" i="1"/>
  <c r="FE3063" i="1"/>
  <c r="FF3063" i="1"/>
  <c r="FG3063" i="1"/>
  <c r="FH3063" i="1"/>
  <c r="FI3063" i="1"/>
  <c r="FJ3063" i="1"/>
  <c r="FK3063" i="1"/>
  <c r="FL3063" i="1"/>
  <c r="FM3063" i="1"/>
  <c r="FN3063" i="1"/>
  <c r="FO3063" i="1"/>
  <c r="FP3063" i="1"/>
  <c r="FQ3063" i="1"/>
  <c r="FR3063" i="1"/>
  <c r="FS3063" i="1"/>
  <c r="FT3063" i="1"/>
  <c r="FU3063" i="1"/>
  <c r="FV3063" i="1"/>
  <c r="FW3063" i="1"/>
  <c r="FX3063" i="1"/>
  <c r="FY3063" i="1"/>
  <c r="FZ3063" i="1"/>
  <c r="GA3063" i="1"/>
  <c r="GB3063" i="1"/>
  <c r="GC3063" i="1"/>
  <c r="GD3063" i="1"/>
  <c r="GE3063" i="1"/>
  <c r="GF3063" i="1"/>
  <c r="GG3063" i="1"/>
  <c r="GH3063" i="1"/>
  <c r="GI3063" i="1"/>
  <c r="GJ3063" i="1"/>
  <c r="GK3063" i="1"/>
  <c r="GL3063" i="1"/>
  <c r="GM3063" i="1"/>
  <c r="GN3063" i="1"/>
  <c r="GO3063" i="1"/>
  <c r="GP3063" i="1"/>
  <c r="GQ3063" i="1"/>
  <c r="GR3063" i="1"/>
  <c r="GS3063" i="1"/>
  <c r="GT3063" i="1"/>
  <c r="GU3063" i="1"/>
  <c r="GV3063" i="1"/>
  <c r="GW3063" i="1"/>
  <c r="GX3063" i="1"/>
  <c r="C3065" i="1"/>
  <c r="D3065" i="1"/>
  <c r="I3065" i="1"/>
  <c r="K3065" i="1"/>
  <c r="AC3065" i="1"/>
  <c r="CQ3065" i="1" s="1"/>
  <c r="P3065" i="1" s="1"/>
  <c r="AE3065" i="1"/>
  <c r="AF3065" i="1"/>
  <c r="AG3065" i="1"/>
  <c r="CU3065" i="1" s="1"/>
  <c r="T3065" i="1" s="1"/>
  <c r="AH3065" i="1"/>
  <c r="CV3065" i="1" s="1"/>
  <c r="U3065" i="1" s="1"/>
  <c r="AI3065" i="1"/>
  <c r="CW3065" i="1" s="1"/>
  <c r="V3065" i="1" s="1"/>
  <c r="AJ3065" i="1"/>
  <c r="CX3065" i="1" s="1"/>
  <c r="GL3065" i="1"/>
  <c r="GN3065" i="1"/>
  <c r="GO3065" i="1"/>
  <c r="GV3065" i="1"/>
  <c r="HC3065" i="1" s="1"/>
  <c r="GX3065" i="1"/>
  <c r="C3066" i="1"/>
  <c r="D3066" i="1"/>
  <c r="I3066" i="1"/>
  <c r="K3066" i="1"/>
  <c r="AC3066" i="1"/>
  <c r="AE3066" i="1"/>
  <c r="AF3066" i="1"/>
  <c r="AG3066" i="1"/>
  <c r="AH3066" i="1"/>
  <c r="AI3066" i="1"/>
  <c r="CW3066" i="1" s="1"/>
  <c r="V3066" i="1" s="1"/>
  <c r="AJ3066" i="1"/>
  <c r="CX3066" i="1" s="1"/>
  <c r="CQ3066" i="1"/>
  <c r="P3066" i="1" s="1"/>
  <c r="J3751" i="7" s="1"/>
  <c r="CU3066" i="1"/>
  <c r="T3066" i="1" s="1"/>
  <c r="CV3066" i="1"/>
  <c r="U3066" i="1" s="1"/>
  <c r="K3755" i="7" s="1"/>
  <c r="GL3066" i="1"/>
  <c r="GN3066" i="1"/>
  <c r="GO3066" i="1"/>
  <c r="GV3066" i="1"/>
  <c r="HC3066" i="1" s="1"/>
  <c r="GX3066" i="1"/>
  <c r="C3067" i="1"/>
  <c r="D3067" i="1"/>
  <c r="I3067" i="1"/>
  <c r="K3067" i="1"/>
  <c r="AC3067" i="1"/>
  <c r="CQ3067" i="1" s="1"/>
  <c r="P3067" i="1" s="1"/>
  <c r="AE3067" i="1"/>
  <c r="AF3067" i="1"/>
  <c r="AG3067" i="1"/>
  <c r="CU3067" i="1" s="1"/>
  <c r="T3067" i="1" s="1"/>
  <c r="AH3067" i="1"/>
  <c r="CV3067" i="1" s="1"/>
  <c r="U3067" i="1" s="1"/>
  <c r="K3765" i="7" s="1"/>
  <c r="AI3067" i="1"/>
  <c r="CW3067" i="1" s="1"/>
  <c r="AJ3067" i="1"/>
  <c r="CX3067" i="1" s="1"/>
  <c r="GL3067" i="1"/>
  <c r="GN3067" i="1"/>
  <c r="GO3067" i="1"/>
  <c r="GV3067" i="1"/>
  <c r="HC3067" i="1" s="1"/>
  <c r="GX3067" i="1"/>
  <c r="AC3068" i="1"/>
  <c r="AE3068" i="1"/>
  <c r="AF3068" i="1"/>
  <c r="AG3068" i="1"/>
  <c r="AH3068" i="1"/>
  <c r="AI3068" i="1"/>
  <c r="CW3068" i="1" s="1"/>
  <c r="V3068" i="1" s="1"/>
  <c r="AJ3068" i="1"/>
  <c r="CQ3068" i="1"/>
  <c r="P3068" i="1" s="1"/>
  <c r="J3767" i="7" s="1"/>
  <c r="I3768" i="7" s="1"/>
  <c r="CT3068" i="1"/>
  <c r="S3068" i="1" s="1"/>
  <c r="CY3068" i="1" s="1"/>
  <c r="X3068" i="1" s="1"/>
  <c r="R3767" i="7" s="1"/>
  <c r="CU3068" i="1"/>
  <c r="T3068" i="1" s="1"/>
  <c r="CV3068" i="1"/>
  <c r="U3068" i="1" s="1"/>
  <c r="CX3068" i="1"/>
  <c r="W3068" i="1" s="1"/>
  <c r="GL3068" i="1"/>
  <c r="GN3068" i="1"/>
  <c r="GO3068" i="1"/>
  <c r="GV3068" i="1"/>
  <c r="HC3068" i="1" s="1"/>
  <c r="GX3068" i="1" s="1"/>
  <c r="I3069" i="1"/>
  <c r="K3069" i="1"/>
  <c r="AC3069" i="1"/>
  <c r="AE3069" i="1"/>
  <c r="AF3069" i="1"/>
  <c r="AG3069" i="1"/>
  <c r="CU3069" i="1" s="1"/>
  <c r="T3069" i="1" s="1"/>
  <c r="AH3069" i="1"/>
  <c r="CV3069" i="1" s="1"/>
  <c r="U3069" i="1" s="1"/>
  <c r="AI3069" i="1"/>
  <c r="CW3069" i="1" s="1"/>
  <c r="V3069" i="1" s="1"/>
  <c r="AJ3069" i="1"/>
  <c r="CX3069" i="1"/>
  <c r="W3069" i="1" s="1"/>
  <c r="GL3069" i="1"/>
  <c r="GN3069" i="1"/>
  <c r="GO3069" i="1"/>
  <c r="GV3069" i="1"/>
  <c r="HC3069" i="1" s="1"/>
  <c r="GX3069" i="1" s="1"/>
  <c r="C3070" i="1"/>
  <c r="D3070" i="1"/>
  <c r="I3070" i="1"/>
  <c r="K3070" i="1"/>
  <c r="AC3070" i="1"/>
  <c r="AE3070" i="1"/>
  <c r="AF3070" i="1"/>
  <c r="AG3070" i="1"/>
  <c r="CU3070" i="1" s="1"/>
  <c r="T3070" i="1" s="1"/>
  <c r="AH3070" i="1"/>
  <c r="CV3070" i="1" s="1"/>
  <c r="U3070" i="1" s="1"/>
  <c r="K3780" i="7" s="1"/>
  <c r="AI3070" i="1"/>
  <c r="CW3070" i="1" s="1"/>
  <c r="V3070" i="1" s="1"/>
  <c r="AJ3070" i="1"/>
  <c r="CX3070" i="1" s="1"/>
  <c r="W3070" i="1" s="1"/>
  <c r="CR3070" i="1"/>
  <c r="Q3070" i="1" s="1"/>
  <c r="J3775" i="7" s="1"/>
  <c r="CS3070" i="1"/>
  <c r="GL3070" i="1"/>
  <c r="GN3070" i="1"/>
  <c r="GO3070" i="1"/>
  <c r="GV3070" i="1"/>
  <c r="HC3070" i="1"/>
  <c r="GX3070" i="1" s="1"/>
  <c r="C3071" i="1"/>
  <c r="D3071" i="1"/>
  <c r="I3071" i="1"/>
  <c r="K3071" i="1"/>
  <c r="AC3071" i="1"/>
  <c r="AE3071" i="1"/>
  <c r="AF3071" i="1"/>
  <c r="AG3071" i="1"/>
  <c r="CU3071" i="1" s="1"/>
  <c r="T3071" i="1" s="1"/>
  <c r="AH3071" i="1"/>
  <c r="CV3071" i="1" s="1"/>
  <c r="U3071" i="1" s="1"/>
  <c r="K3790" i="7" s="1"/>
  <c r="AI3071" i="1"/>
  <c r="CW3071" i="1" s="1"/>
  <c r="V3071" i="1" s="1"/>
  <c r="AJ3071" i="1"/>
  <c r="CX3071" i="1" s="1"/>
  <c r="W3071" i="1" s="1"/>
  <c r="CR3071" i="1"/>
  <c r="Q3071" i="1" s="1"/>
  <c r="J3785" i="7" s="1"/>
  <c r="CS3071" i="1"/>
  <c r="CT3071" i="1"/>
  <c r="S3071" i="1" s="1"/>
  <c r="J3784" i="7" s="1"/>
  <c r="GL3071" i="1"/>
  <c r="GN3071" i="1"/>
  <c r="GO3071" i="1"/>
  <c r="GV3071" i="1"/>
  <c r="HC3071" i="1"/>
  <c r="GX3071" i="1" s="1"/>
  <c r="C3072" i="1"/>
  <c r="D3072" i="1"/>
  <c r="I3072" i="1"/>
  <c r="K3072" i="1"/>
  <c r="AC3072" i="1"/>
  <c r="AE3072" i="1"/>
  <c r="AF3072" i="1"/>
  <c r="AG3072" i="1"/>
  <c r="CU3072" i="1" s="1"/>
  <c r="AH3072" i="1"/>
  <c r="CV3072" i="1" s="1"/>
  <c r="U3072" i="1" s="1"/>
  <c r="K3797" i="7" s="1"/>
  <c r="AI3072" i="1"/>
  <c r="CW3072" i="1" s="1"/>
  <c r="V3072" i="1" s="1"/>
  <c r="AJ3072" i="1"/>
  <c r="CX3072" i="1" s="1"/>
  <c r="W3072" i="1" s="1"/>
  <c r="CR3072" i="1"/>
  <c r="Q3072" i="1" s="1"/>
  <c r="CS3072" i="1"/>
  <c r="CT3072" i="1"/>
  <c r="S3072" i="1" s="1"/>
  <c r="J3794" i="7" s="1"/>
  <c r="GL3072" i="1"/>
  <c r="GN3072" i="1"/>
  <c r="GO3072" i="1"/>
  <c r="GV3072" i="1"/>
  <c r="HC3072" i="1"/>
  <c r="GX3072" i="1" s="1"/>
  <c r="B3074" i="1"/>
  <c r="B3063" i="1" s="1"/>
  <c r="C3074" i="1"/>
  <c r="C3063" i="1" s="1"/>
  <c r="D3074" i="1"/>
  <c r="D3063" i="1" s="1"/>
  <c r="F3074" i="1"/>
  <c r="G3074" i="1"/>
  <c r="BX3074" i="1"/>
  <c r="AO3074" i="1" s="1"/>
  <c r="F3078" i="1" s="1"/>
  <c r="BY3074" i="1"/>
  <c r="CK3074" i="1"/>
  <c r="BB3074" i="1" s="1"/>
  <c r="CL3074" i="1"/>
  <c r="CL3063" i="1" s="1"/>
  <c r="CM3074" i="1"/>
  <c r="CM3063" i="1" s="1"/>
  <c r="D3104" i="1"/>
  <c r="E3106" i="1"/>
  <c r="F3106" i="1"/>
  <c r="G3106" i="1"/>
  <c r="A477" i="9" s="1"/>
  <c r="Z3106" i="1"/>
  <c r="AA3106" i="1"/>
  <c r="AM3106" i="1"/>
  <c r="AN3106" i="1"/>
  <c r="BE3106" i="1"/>
  <c r="BF3106" i="1"/>
  <c r="BG3106" i="1"/>
  <c r="BH3106" i="1"/>
  <c r="BI3106" i="1"/>
  <c r="BJ3106" i="1"/>
  <c r="BK3106" i="1"/>
  <c r="BL3106" i="1"/>
  <c r="BM3106" i="1"/>
  <c r="BN3106" i="1"/>
  <c r="BO3106" i="1"/>
  <c r="BP3106" i="1"/>
  <c r="BQ3106" i="1"/>
  <c r="BR3106" i="1"/>
  <c r="BS3106" i="1"/>
  <c r="BT3106" i="1"/>
  <c r="BU3106" i="1"/>
  <c r="BV3106" i="1"/>
  <c r="BW3106" i="1"/>
  <c r="CL3106" i="1"/>
  <c r="CN3106" i="1"/>
  <c r="CO3106" i="1"/>
  <c r="CP3106" i="1"/>
  <c r="CQ3106" i="1"/>
  <c r="CR3106" i="1"/>
  <c r="CS3106" i="1"/>
  <c r="CT3106" i="1"/>
  <c r="CU3106" i="1"/>
  <c r="CV3106" i="1"/>
  <c r="CW3106" i="1"/>
  <c r="CX3106" i="1"/>
  <c r="CY3106" i="1"/>
  <c r="CZ3106" i="1"/>
  <c r="DA3106" i="1"/>
  <c r="DB3106" i="1"/>
  <c r="DC3106" i="1"/>
  <c r="DD3106" i="1"/>
  <c r="DE3106" i="1"/>
  <c r="DF3106" i="1"/>
  <c r="DG3106" i="1"/>
  <c r="DH3106" i="1"/>
  <c r="DI3106" i="1"/>
  <c r="DJ3106" i="1"/>
  <c r="DK3106" i="1"/>
  <c r="DL3106" i="1"/>
  <c r="DM3106" i="1"/>
  <c r="DN3106" i="1"/>
  <c r="DO3106" i="1"/>
  <c r="DP3106" i="1"/>
  <c r="DQ3106" i="1"/>
  <c r="DR3106" i="1"/>
  <c r="DS3106" i="1"/>
  <c r="DT3106" i="1"/>
  <c r="DU3106" i="1"/>
  <c r="DV3106" i="1"/>
  <c r="DW3106" i="1"/>
  <c r="DX3106" i="1"/>
  <c r="DY3106" i="1"/>
  <c r="DZ3106" i="1"/>
  <c r="EA3106" i="1"/>
  <c r="EB3106" i="1"/>
  <c r="EC3106" i="1"/>
  <c r="ED3106" i="1"/>
  <c r="EE3106" i="1"/>
  <c r="EF3106" i="1"/>
  <c r="EG3106" i="1"/>
  <c r="EH3106" i="1"/>
  <c r="EI3106" i="1"/>
  <c r="EJ3106" i="1"/>
  <c r="EK3106" i="1"/>
  <c r="EL3106" i="1"/>
  <c r="EM3106" i="1"/>
  <c r="EN3106" i="1"/>
  <c r="EO3106" i="1"/>
  <c r="EP3106" i="1"/>
  <c r="EQ3106" i="1"/>
  <c r="ER3106" i="1"/>
  <c r="ES3106" i="1"/>
  <c r="ET3106" i="1"/>
  <c r="EU3106" i="1"/>
  <c r="EV3106" i="1"/>
  <c r="EW3106" i="1"/>
  <c r="EX3106" i="1"/>
  <c r="EY3106" i="1"/>
  <c r="EZ3106" i="1"/>
  <c r="FA3106" i="1"/>
  <c r="FB3106" i="1"/>
  <c r="FC3106" i="1"/>
  <c r="FD3106" i="1"/>
  <c r="FE3106" i="1"/>
  <c r="FF3106" i="1"/>
  <c r="FG3106" i="1"/>
  <c r="FH3106" i="1"/>
  <c r="FI3106" i="1"/>
  <c r="FJ3106" i="1"/>
  <c r="FK3106" i="1"/>
  <c r="FL3106" i="1"/>
  <c r="FM3106" i="1"/>
  <c r="FN3106" i="1"/>
  <c r="FO3106" i="1"/>
  <c r="FP3106" i="1"/>
  <c r="FQ3106" i="1"/>
  <c r="FR3106" i="1"/>
  <c r="FS3106" i="1"/>
  <c r="FT3106" i="1"/>
  <c r="FU3106" i="1"/>
  <c r="FV3106" i="1"/>
  <c r="FW3106" i="1"/>
  <c r="FX3106" i="1"/>
  <c r="FY3106" i="1"/>
  <c r="FZ3106" i="1"/>
  <c r="GA3106" i="1"/>
  <c r="GB3106" i="1"/>
  <c r="GC3106" i="1"/>
  <c r="GD3106" i="1"/>
  <c r="GE3106" i="1"/>
  <c r="GF3106" i="1"/>
  <c r="GG3106" i="1"/>
  <c r="GH3106" i="1"/>
  <c r="GI3106" i="1"/>
  <c r="GJ3106" i="1"/>
  <c r="GK3106" i="1"/>
  <c r="GL3106" i="1"/>
  <c r="GM3106" i="1"/>
  <c r="GN3106" i="1"/>
  <c r="GO3106" i="1"/>
  <c r="GP3106" i="1"/>
  <c r="GQ3106" i="1"/>
  <c r="GR3106" i="1"/>
  <c r="GS3106" i="1"/>
  <c r="GT3106" i="1"/>
  <c r="GU3106" i="1"/>
  <c r="GV3106" i="1"/>
  <c r="GW3106" i="1"/>
  <c r="GX3106" i="1"/>
  <c r="C3108" i="1"/>
  <c r="D3108" i="1"/>
  <c r="I3108" i="1"/>
  <c r="K3108" i="1"/>
  <c r="AC3108" i="1"/>
  <c r="CQ3108" i="1" s="1"/>
  <c r="P3108" i="1" s="1"/>
  <c r="AE3108" i="1"/>
  <c r="AF3108" i="1"/>
  <c r="AG3108" i="1"/>
  <c r="AH3108" i="1"/>
  <c r="AI3108" i="1"/>
  <c r="AJ3108" i="1"/>
  <c r="CX3108" i="1" s="1"/>
  <c r="CR3108" i="1"/>
  <c r="CS3108" i="1"/>
  <c r="CU3108" i="1"/>
  <c r="T3108" i="1" s="1"/>
  <c r="CV3108" i="1"/>
  <c r="U3108" i="1" s="1"/>
  <c r="K3809" i="7" s="1"/>
  <c r="CW3108" i="1"/>
  <c r="V3108" i="1" s="1"/>
  <c r="GL3108" i="1"/>
  <c r="GN3108" i="1"/>
  <c r="GO3108" i="1"/>
  <c r="GV3108" i="1"/>
  <c r="HC3108" i="1"/>
  <c r="C3109" i="1"/>
  <c r="D3109" i="1"/>
  <c r="I3109" i="1"/>
  <c r="K3109" i="1"/>
  <c r="V3109" i="1"/>
  <c r="AC3109" i="1"/>
  <c r="CQ3109" i="1" s="1"/>
  <c r="P3109" i="1" s="1"/>
  <c r="AE3109" i="1"/>
  <c r="AF3109" i="1"/>
  <c r="AG3109" i="1"/>
  <c r="AH3109" i="1"/>
  <c r="AI3109" i="1"/>
  <c r="AJ3109" i="1"/>
  <c r="CX3109" i="1" s="1"/>
  <c r="CR3109" i="1"/>
  <c r="Q3109" i="1" s="1"/>
  <c r="J3814" i="7" s="1"/>
  <c r="CS3109" i="1"/>
  <c r="CU3109" i="1"/>
  <c r="T3109" i="1" s="1"/>
  <c r="CV3109" i="1"/>
  <c r="U3109" i="1" s="1"/>
  <c r="K3820" i="7" s="1"/>
  <c r="CW3109" i="1"/>
  <c r="GL3109" i="1"/>
  <c r="GN3109" i="1"/>
  <c r="GO3109" i="1"/>
  <c r="GV3109" i="1"/>
  <c r="HC3109" i="1"/>
  <c r="C3110" i="1"/>
  <c r="D3110" i="1"/>
  <c r="I3110" i="1"/>
  <c r="K3110" i="1"/>
  <c r="AC3110" i="1"/>
  <c r="CQ3110" i="1" s="1"/>
  <c r="P3110" i="1" s="1"/>
  <c r="AE3110" i="1"/>
  <c r="AF3110" i="1"/>
  <c r="AG3110" i="1"/>
  <c r="AH3110" i="1"/>
  <c r="AI3110" i="1"/>
  <c r="AJ3110" i="1"/>
  <c r="CX3110" i="1" s="1"/>
  <c r="CU3110" i="1"/>
  <c r="T3110" i="1" s="1"/>
  <c r="CV3110" i="1"/>
  <c r="U3110" i="1" s="1"/>
  <c r="K3830" i="7" s="1"/>
  <c r="CW3110" i="1"/>
  <c r="V3110" i="1" s="1"/>
  <c r="GL3110" i="1"/>
  <c r="GN3110" i="1"/>
  <c r="GO3110" i="1"/>
  <c r="GV3110" i="1"/>
  <c r="HC3110" i="1" s="1"/>
  <c r="GX3110" i="1" s="1"/>
  <c r="AC3111" i="1"/>
  <c r="AE3111" i="1"/>
  <c r="AF3111" i="1"/>
  <c r="AG3111" i="1"/>
  <c r="CU3111" i="1" s="1"/>
  <c r="T3111" i="1" s="1"/>
  <c r="AH3111" i="1"/>
  <c r="CV3111" i="1" s="1"/>
  <c r="U3111" i="1" s="1"/>
  <c r="AI3111" i="1"/>
  <c r="CW3111" i="1" s="1"/>
  <c r="V3111" i="1" s="1"/>
  <c r="AJ3111" i="1"/>
  <c r="CX3111" i="1" s="1"/>
  <c r="W3111" i="1" s="1"/>
  <c r="CQ3111" i="1"/>
  <c r="P3111" i="1" s="1"/>
  <c r="CR3111" i="1"/>
  <c r="Q3111" i="1" s="1"/>
  <c r="CS3111" i="1"/>
  <c r="GL3111" i="1"/>
  <c r="GN3111" i="1"/>
  <c r="GO3111" i="1"/>
  <c r="GV3111" i="1"/>
  <c r="HC3111" i="1"/>
  <c r="GX3111" i="1" s="1"/>
  <c r="I3112" i="1"/>
  <c r="K3112" i="1"/>
  <c r="AC3112" i="1"/>
  <c r="AD3112" i="1"/>
  <c r="AE3112" i="1"/>
  <c r="AF3112" i="1"/>
  <c r="AG3112" i="1"/>
  <c r="CU3112" i="1" s="1"/>
  <c r="AH3112" i="1"/>
  <c r="CV3112" i="1" s="1"/>
  <c r="AI3112" i="1"/>
  <c r="CW3112" i="1" s="1"/>
  <c r="AJ3112" i="1"/>
  <c r="CX3112" i="1" s="1"/>
  <c r="CQ3112" i="1"/>
  <c r="CR3112" i="1"/>
  <c r="CS3112" i="1"/>
  <c r="CT3112" i="1"/>
  <c r="GL3112" i="1"/>
  <c r="GN3112" i="1"/>
  <c r="GO3112" i="1"/>
  <c r="GV3112" i="1"/>
  <c r="HC3112" i="1" s="1"/>
  <c r="C3113" i="1"/>
  <c r="D3113" i="1"/>
  <c r="I3113" i="1"/>
  <c r="K3113" i="1"/>
  <c r="AC3113" i="1"/>
  <c r="AE3113" i="1"/>
  <c r="U3837" i="7" s="1"/>
  <c r="AF3113" i="1"/>
  <c r="AG3113" i="1"/>
  <c r="CU3113" i="1" s="1"/>
  <c r="T3113" i="1" s="1"/>
  <c r="AH3113" i="1"/>
  <c r="CV3113" i="1" s="1"/>
  <c r="U3113" i="1" s="1"/>
  <c r="K3845" i="7" s="1"/>
  <c r="AI3113" i="1"/>
  <c r="CW3113" i="1" s="1"/>
  <c r="V3113" i="1" s="1"/>
  <c r="AJ3113" i="1"/>
  <c r="CQ3113" i="1"/>
  <c r="P3113" i="1" s="1"/>
  <c r="CX3113" i="1"/>
  <c r="W3113" i="1" s="1"/>
  <c r="GL3113" i="1"/>
  <c r="GN3113" i="1"/>
  <c r="GO3113" i="1"/>
  <c r="GV3113" i="1"/>
  <c r="HC3113" i="1" s="1"/>
  <c r="GX3113" i="1" s="1"/>
  <c r="C3114" i="1"/>
  <c r="D3114" i="1"/>
  <c r="I3114" i="1"/>
  <c r="K3114" i="1"/>
  <c r="P3114" i="1"/>
  <c r="AC3114" i="1"/>
  <c r="AE3114" i="1"/>
  <c r="U3847" i="7" s="1"/>
  <c r="AF3114" i="1"/>
  <c r="AG3114" i="1"/>
  <c r="CU3114" i="1" s="1"/>
  <c r="T3114" i="1" s="1"/>
  <c r="AH3114" i="1"/>
  <c r="CV3114" i="1" s="1"/>
  <c r="U3114" i="1" s="1"/>
  <c r="K3855" i="7" s="1"/>
  <c r="AI3114" i="1"/>
  <c r="AJ3114" i="1"/>
  <c r="CQ3114" i="1"/>
  <c r="CW3114" i="1"/>
  <c r="V3114" i="1" s="1"/>
  <c r="CX3114" i="1"/>
  <c r="W3114" i="1" s="1"/>
  <c r="GL3114" i="1"/>
  <c r="GN3114" i="1"/>
  <c r="GO3114" i="1"/>
  <c r="GV3114" i="1"/>
  <c r="HC3114" i="1" s="1"/>
  <c r="GX3114" i="1" s="1"/>
  <c r="C3115" i="1"/>
  <c r="D3115" i="1"/>
  <c r="I3115" i="1"/>
  <c r="K3115" i="1"/>
  <c r="AC3115" i="1"/>
  <c r="CQ3115" i="1" s="1"/>
  <c r="P3115" i="1" s="1"/>
  <c r="AE3115" i="1"/>
  <c r="AF3115" i="1"/>
  <c r="AG3115" i="1"/>
  <c r="CU3115" i="1" s="1"/>
  <c r="T3115" i="1" s="1"/>
  <c r="AH3115" i="1"/>
  <c r="CV3115" i="1" s="1"/>
  <c r="AI3115" i="1"/>
  <c r="CW3115" i="1" s="1"/>
  <c r="AJ3115" i="1"/>
  <c r="CX3115" i="1"/>
  <c r="W3115" i="1" s="1"/>
  <c r="GL3115" i="1"/>
  <c r="GN3115" i="1"/>
  <c r="GO3115" i="1"/>
  <c r="GV3115" i="1"/>
  <c r="HC3115" i="1" s="1"/>
  <c r="GX3115" i="1" s="1"/>
  <c r="B3117" i="1"/>
  <c r="B3106" i="1" s="1"/>
  <c r="C3117" i="1"/>
  <c r="C3106" i="1" s="1"/>
  <c r="D3117" i="1"/>
  <c r="D3106" i="1" s="1"/>
  <c r="F3117" i="1"/>
  <c r="G3117" i="1"/>
  <c r="A3865" i="7" s="1"/>
  <c r="BC3117" i="1"/>
  <c r="BC3106" i="1" s="1"/>
  <c r="BX3117" i="1"/>
  <c r="BX3106" i="1" s="1"/>
  <c r="BY3117" i="1"/>
  <c r="BZ3117" i="1"/>
  <c r="CK3117" i="1"/>
  <c r="BB3117" i="1" s="1"/>
  <c r="F3130" i="1" s="1"/>
  <c r="CL3117" i="1"/>
  <c r="CM3117" i="1"/>
  <c r="CM3106" i="1" s="1"/>
  <c r="D3147" i="1"/>
  <c r="D3149" i="1"/>
  <c r="E3149" i="1"/>
  <c r="Z3149" i="1"/>
  <c r="AA3149" i="1"/>
  <c r="AM3149" i="1"/>
  <c r="AN3149" i="1"/>
  <c r="BE3149" i="1"/>
  <c r="BF3149" i="1"/>
  <c r="BG3149" i="1"/>
  <c r="BH3149" i="1"/>
  <c r="BI3149" i="1"/>
  <c r="BJ3149" i="1"/>
  <c r="BK3149" i="1"/>
  <c r="BL3149" i="1"/>
  <c r="BM3149" i="1"/>
  <c r="BN3149" i="1"/>
  <c r="BO3149" i="1"/>
  <c r="BP3149" i="1"/>
  <c r="BQ3149" i="1"/>
  <c r="BR3149" i="1"/>
  <c r="BS3149" i="1"/>
  <c r="BT3149" i="1"/>
  <c r="BU3149" i="1"/>
  <c r="BV3149" i="1"/>
  <c r="BW3149" i="1"/>
  <c r="CN3149" i="1"/>
  <c r="CO3149" i="1"/>
  <c r="CP3149" i="1"/>
  <c r="CQ3149" i="1"/>
  <c r="CR3149" i="1"/>
  <c r="CS3149" i="1"/>
  <c r="CT3149" i="1"/>
  <c r="CU3149" i="1"/>
  <c r="CV3149" i="1"/>
  <c r="CW3149" i="1"/>
  <c r="CX3149" i="1"/>
  <c r="CY3149" i="1"/>
  <c r="CZ3149" i="1"/>
  <c r="DA3149" i="1"/>
  <c r="DB3149" i="1"/>
  <c r="DC3149" i="1"/>
  <c r="DD3149" i="1"/>
  <c r="DE3149" i="1"/>
  <c r="DF3149" i="1"/>
  <c r="DG3149" i="1"/>
  <c r="DH3149" i="1"/>
  <c r="DI3149" i="1"/>
  <c r="DJ3149" i="1"/>
  <c r="DK3149" i="1"/>
  <c r="DL3149" i="1"/>
  <c r="DM3149" i="1"/>
  <c r="DN3149" i="1"/>
  <c r="DO3149" i="1"/>
  <c r="DP3149" i="1"/>
  <c r="DQ3149" i="1"/>
  <c r="DR3149" i="1"/>
  <c r="DS3149" i="1"/>
  <c r="DT3149" i="1"/>
  <c r="DU3149" i="1"/>
  <c r="DV3149" i="1"/>
  <c r="DW3149" i="1"/>
  <c r="DX3149" i="1"/>
  <c r="DY3149" i="1"/>
  <c r="DZ3149" i="1"/>
  <c r="EA3149" i="1"/>
  <c r="EB3149" i="1"/>
  <c r="EC3149" i="1"/>
  <c r="ED3149" i="1"/>
  <c r="EE3149" i="1"/>
  <c r="EF3149" i="1"/>
  <c r="EG3149" i="1"/>
  <c r="EH3149" i="1"/>
  <c r="EI3149" i="1"/>
  <c r="EJ3149" i="1"/>
  <c r="EK3149" i="1"/>
  <c r="EL3149" i="1"/>
  <c r="EM3149" i="1"/>
  <c r="EN3149" i="1"/>
  <c r="EO3149" i="1"/>
  <c r="EP3149" i="1"/>
  <c r="EQ3149" i="1"/>
  <c r="ER3149" i="1"/>
  <c r="ES3149" i="1"/>
  <c r="ET3149" i="1"/>
  <c r="EU3149" i="1"/>
  <c r="EV3149" i="1"/>
  <c r="EW3149" i="1"/>
  <c r="EX3149" i="1"/>
  <c r="EY3149" i="1"/>
  <c r="EZ3149" i="1"/>
  <c r="FA3149" i="1"/>
  <c r="FB3149" i="1"/>
  <c r="FC3149" i="1"/>
  <c r="FD3149" i="1"/>
  <c r="FE3149" i="1"/>
  <c r="FF3149" i="1"/>
  <c r="FG3149" i="1"/>
  <c r="FH3149" i="1"/>
  <c r="FI3149" i="1"/>
  <c r="FJ3149" i="1"/>
  <c r="FK3149" i="1"/>
  <c r="FL3149" i="1"/>
  <c r="FM3149" i="1"/>
  <c r="FN3149" i="1"/>
  <c r="FO3149" i="1"/>
  <c r="FP3149" i="1"/>
  <c r="FQ3149" i="1"/>
  <c r="FR3149" i="1"/>
  <c r="FS3149" i="1"/>
  <c r="FT3149" i="1"/>
  <c r="FU3149" i="1"/>
  <c r="FV3149" i="1"/>
  <c r="FW3149" i="1"/>
  <c r="FX3149" i="1"/>
  <c r="FY3149" i="1"/>
  <c r="FZ3149" i="1"/>
  <c r="GA3149" i="1"/>
  <c r="GB3149" i="1"/>
  <c r="GC3149" i="1"/>
  <c r="GD3149" i="1"/>
  <c r="GE3149" i="1"/>
  <c r="GF3149" i="1"/>
  <c r="GG3149" i="1"/>
  <c r="GH3149" i="1"/>
  <c r="GI3149" i="1"/>
  <c r="GJ3149" i="1"/>
  <c r="GK3149" i="1"/>
  <c r="GL3149" i="1"/>
  <c r="GM3149" i="1"/>
  <c r="GN3149" i="1"/>
  <c r="GO3149" i="1"/>
  <c r="GP3149" i="1"/>
  <c r="GQ3149" i="1"/>
  <c r="GR3149" i="1"/>
  <c r="GS3149" i="1"/>
  <c r="GT3149" i="1"/>
  <c r="GU3149" i="1"/>
  <c r="GV3149" i="1"/>
  <c r="GW3149" i="1"/>
  <c r="GX3149" i="1"/>
  <c r="C3151" i="1"/>
  <c r="D3151" i="1"/>
  <c r="I3151" i="1"/>
  <c r="K3151" i="1"/>
  <c r="AC3151" i="1"/>
  <c r="AE3151" i="1"/>
  <c r="AF3151" i="1"/>
  <c r="CT3151" i="1" s="1"/>
  <c r="S3151" i="1" s="1"/>
  <c r="J3871" i="7" s="1"/>
  <c r="AG3151" i="1"/>
  <c r="CU3151" i="1" s="1"/>
  <c r="T3151" i="1" s="1"/>
  <c r="AH3151" i="1"/>
  <c r="CV3151" i="1" s="1"/>
  <c r="U3151" i="1" s="1"/>
  <c r="K3874" i="7" s="1"/>
  <c r="AI3151" i="1"/>
  <c r="CW3151" i="1" s="1"/>
  <c r="V3151" i="1" s="1"/>
  <c r="AJ3151" i="1"/>
  <c r="CX3151" i="1" s="1"/>
  <c r="W3151" i="1" s="1"/>
  <c r="GL3151" i="1"/>
  <c r="GN3151" i="1"/>
  <c r="GO3151" i="1"/>
  <c r="CC3160" i="1" s="1"/>
  <c r="GV3151" i="1"/>
  <c r="HC3151" i="1"/>
  <c r="GX3151" i="1" s="1"/>
  <c r="C3152" i="1"/>
  <c r="D3152" i="1"/>
  <c r="I3152" i="1"/>
  <c r="K3152" i="1"/>
  <c r="AC3152" i="1"/>
  <c r="AE3152" i="1"/>
  <c r="AF3152" i="1"/>
  <c r="AG3152" i="1"/>
  <c r="CU3152" i="1" s="1"/>
  <c r="T3152" i="1" s="1"/>
  <c r="AH3152" i="1"/>
  <c r="CV3152" i="1" s="1"/>
  <c r="U3152" i="1" s="1"/>
  <c r="K3885" i="7" s="1"/>
  <c r="AI3152" i="1"/>
  <c r="CW3152" i="1" s="1"/>
  <c r="V3152" i="1" s="1"/>
  <c r="AJ3152" i="1"/>
  <c r="CX3152" i="1" s="1"/>
  <c r="W3152" i="1" s="1"/>
  <c r="CR3152" i="1"/>
  <c r="Q3152" i="1" s="1"/>
  <c r="J3879" i="7" s="1"/>
  <c r="CS3152" i="1"/>
  <c r="CT3152" i="1"/>
  <c r="S3152" i="1" s="1"/>
  <c r="J3878" i="7" s="1"/>
  <c r="GL3152" i="1"/>
  <c r="GN3152" i="1"/>
  <c r="GO3152" i="1"/>
  <c r="GV3152" i="1"/>
  <c r="HC3152" i="1"/>
  <c r="GX3152" i="1" s="1"/>
  <c r="C3153" i="1"/>
  <c r="D3153" i="1"/>
  <c r="I3153" i="1"/>
  <c r="K3153" i="1"/>
  <c r="AC3153" i="1"/>
  <c r="AE3153" i="1"/>
  <c r="AF3153" i="1"/>
  <c r="AG3153" i="1"/>
  <c r="CU3153" i="1" s="1"/>
  <c r="AH3153" i="1"/>
  <c r="AI3153" i="1"/>
  <c r="CW3153" i="1" s="1"/>
  <c r="V3153" i="1" s="1"/>
  <c r="AJ3153" i="1"/>
  <c r="CX3153" i="1" s="1"/>
  <c r="W3153" i="1" s="1"/>
  <c r="CR3153" i="1"/>
  <c r="Q3153" i="1" s="1"/>
  <c r="J3890" i="7" s="1"/>
  <c r="CS3153" i="1"/>
  <c r="CT3153" i="1"/>
  <c r="S3153" i="1" s="1"/>
  <c r="J3889" i="7" s="1"/>
  <c r="CV3153" i="1"/>
  <c r="U3153" i="1" s="1"/>
  <c r="K3895" i="7" s="1"/>
  <c r="GL3153" i="1"/>
  <c r="GN3153" i="1"/>
  <c r="GO3153" i="1"/>
  <c r="GV3153" i="1"/>
  <c r="HC3153" i="1"/>
  <c r="GX3153" i="1" s="1"/>
  <c r="AC3154" i="1"/>
  <c r="AE3154" i="1"/>
  <c r="AF3154" i="1"/>
  <c r="AG3154" i="1"/>
  <c r="CU3154" i="1" s="1"/>
  <c r="T3154" i="1" s="1"/>
  <c r="AH3154" i="1"/>
  <c r="AI3154" i="1"/>
  <c r="AJ3154" i="1"/>
  <c r="CV3154" i="1"/>
  <c r="U3154" i="1" s="1"/>
  <c r="CW3154" i="1"/>
  <c r="V3154" i="1" s="1"/>
  <c r="CX3154" i="1"/>
  <c r="W3154" i="1" s="1"/>
  <c r="GL3154" i="1"/>
  <c r="GN3154" i="1"/>
  <c r="GO3154" i="1"/>
  <c r="GV3154" i="1"/>
  <c r="HC3154" i="1" s="1"/>
  <c r="GX3154" i="1" s="1"/>
  <c r="I3155" i="1"/>
  <c r="K3155" i="1"/>
  <c r="AC3155" i="1"/>
  <c r="AE3155" i="1"/>
  <c r="AF3155" i="1"/>
  <c r="AG3155" i="1"/>
  <c r="CU3155" i="1" s="1"/>
  <c r="T3155" i="1" s="1"/>
  <c r="AH3155" i="1"/>
  <c r="CV3155" i="1" s="1"/>
  <c r="U3155" i="1" s="1"/>
  <c r="AI3155" i="1"/>
  <c r="CW3155" i="1" s="1"/>
  <c r="V3155" i="1" s="1"/>
  <c r="AJ3155" i="1"/>
  <c r="CX3155" i="1" s="1"/>
  <c r="W3155" i="1" s="1"/>
  <c r="CQ3155" i="1"/>
  <c r="P3155" i="1" s="1"/>
  <c r="J3899" i="7" s="1"/>
  <c r="I3901" i="7" s="1"/>
  <c r="P3901" i="7" s="1"/>
  <c r="GL3155" i="1"/>
  <c r="GN3155" i="1"/>
  <c r="GO3155" i="1"/>
  <c r="GV3155" i="1"/>
  <c r="HC3155" i="1" s="1"/>
  <c r="GX3155" i="1"/>
  <c r="C3156" i="1"/>
  <c r="D3156" i="1"/>
  <c r="I3156" i="1"/>
  <c r="K3156" i="1"/>
  <c r="AC3156" i="1"/>
  <c r="AE3156" i="1"/>
  <c r="U3902" i="7" s="1"/>
  <c r="AF3156" i="1"/>
  <c r="AG3156" i="1"/>
  <c r="AH3156" i="1"/>
  <c r="CV3156" i="1" s="1"/>
  <c r="U3156" i="1" s="1"/>
  <c r="AI3156" i="1"/>
  <c r="CW3156" i="1" s="1"/>
  <c r="AJ3156" i="1"/>
  <c r="CX3156" i="1" s="1"/>
  <c r="W3156" i="1" s="1"/>
  <c r="CQ3156" i="1"/>
  <c r="P3156" i="1" s="1"/>
  <c r="CR3156" i="1"/>
  <c r="Q3156" i="1" s="1"/>
  <c r="J3905" i="7" s="1"/>
  <c r="CT3156" i="1"/>
  <c r="CU3156" i="1"/>
  <c r="GL3156" i="1"/>
  <c r="GN3156" i="1"/>
  <c r="GO3156" i="1"/>
  <c r="GV3156" i="1"/>
  <c r="HC3156" i="1" s="1"/>
  <c r="C3157" i="1"/>
  <c r="D3157" i="1"/>
  <c r="I3157" i="1"/>
  <c r="K3157" i="1"/>
  <c r="AC3157" i="1"/>
  <c r="AE3157" i="1"/>
  <c r="AF3157" i="1"/>
  <c r="AG3157" i="1"/>
  <c r="AH3157" i="1"/>
  <c r="AI3157" i="1"/>
  <c r="CW3157" i="1" s="1"/>
  <c r="AJ3157" i="1"/>
  <c r="CX3157" i="1" s="1"/>
  <c r="W3157" i="1" s="1"/>
  <c r="CQ3157" i="1"/>
  <c r="CT3157" i="1"/>
  <c r="S3157" i="1" s="1"/>
  <c r="CU3157" i="1"/>
  <c r="T3157" i="1" s="1"/>
  <c r="CV3157" i="1"/>
  <c r="U3157" i="1" s="1"/>
  <c r="K3920" i="7" s="1"/>
  <c r="GL3157" i="1"/>
  <c r="GN3157" i="1"/>
  <c r="GO3157" i="1"/>
  <c r="GV3157" i="1"/>
  <c r="HC3157" i="1" s="1"/>
  <c r="GX3157" i="1" s="1"/>
  <c r="C3158" i="1"/>
  <c r="D3158" i="1"/>
  <c r="I3158" i="1"/>
  <c r="K3158" i="1"/>
  <c r="AC3158" i="1"/>
  <c r="CQ3158" i="1" s="1"/>
  <c r="P3158" i="1" s="1"/>
  <c r="AE3158" i="1"/>
  <c r="AF3158" i="1"/>
  <c r="AG3158" i="1"/>
  <c r="AH3158" i="1"/>
  <c r="AI3158" i="1"/>
  <c r="CW3158" i="1" s="1"/>
  <c r="AJ3158" i="1"/>
  <c r="CT3158" i="1"/>
  <c r="CU3158" i="1"/>
  <c r="CV3158" i="1"/>
  <c r="U3158" i="1" s="1"/>
  <c r="K3927" i="7" s="1"/>
  <c r="CX3158" i="1"/>
  <c r="W3158" i="1" s="1"/>
  <c r="GL3158" i="1"/>
  <c r="GN3158" i="1"/>
  <c r="GO3158" i="1"/>
  <c r="GV3158" i="1"/>
  <c r="HC3158" i="1" s="1"/>
  <c r="B3160" i="1"/>
  <c r="B3149" i="1" s="1"/>
  <c r="C3160" i="1"/>
  <c r="C3149" i="1" s="1"/>
  <c r="D3160" i="1"/>
  <c r="F3160" i="1"/>
  <c r="F3149" i="1" s="1"/>
  <c r="G3160" i="1"/>
  <c r="A3930" i="7" s="1"/>
  <c r="BX3160" i="1"/>
  <c r="BX3149" i="1" s="1"/>
  <c r="BY3160" i="1"/>
  <c r="BY3149" i="1" s="1"/>
  <c r="CK3160" i="1"/>
  <c r="CK3149" i="1" s="1"/>
  <c r="CL3160" i="1"/>
  <c r="CL3149" i="1" s="1"/>
  <c r="CM3160" i="1"/>
  <c r="CM3149" i="1" s="1"/>
  <c r="D3190" i="1"/>
  <c r="E3192" i="1"/>
  <c r="Z3192" i="1"/>
  <c r="AA3192" i="1"/>
  <c r="AM3192" i="1"/>
  <c r="AN3192" i="1"/>
  <c r="BE3192" i="1"/>
  <c r="BF3192" i="1"/>
  <c r="BG3192" i="1"/>
  <c r="BH3192" i="1"/>
  <c r="BI3192" i="1"/>
  <c r="BJ3192" i="1"/>
  <c r="BK3192" i="1"/>
  <c r="BL3192" i="1"/>
  <c r="BM3192" i="1"/>
  <c r="BN3192" i="1"/>
  <c r="BO3192" i="1"/>
  <c r="BP3192" i="1"/>
  <c r="BQ3192" i="1"/>
  <c r="BR3192" i="1"/>
  <c r="BS3192" i="1"/>
  <c r="BT3192" i="1"/>
  <c r="BU3192" i="1"/>
  <c r="BV3192" i="1"/>
  <c r="BW3192" i="1"/>
  <c r="CN3192" i="1"/>
  <c r="CO3192" i="1"/>
  <c r="CP3192" i="1"/>
  <c r="CQ3192" i="1"/>
  <c r="CR3192" i="1"/>
  <c r="CS3192" i="1"/>
  <c r="CT3192" i="1"/>
  <c r="CU3192" i="1"/>
  <c r="CV3192" i="1"/>
  <c r="CW3192" i="1"/>
  <c r="CX3192" i="1"/>
  <c r="CY3192" i="1"/>
  <c r="CZ3192" i="1"/>
  <c r="DA3192" i="1"/>
  <c r="DB3192" i="1"/>
  <c r="DC3192" i="1"/>
  <c r="DD3192" i="1"/>
  <c r="DE3192" i="1"/>
  <c r="DF3192" i="1"/>
  <c r="DG3192" i="1"/>
  <c r="DH3192" i="1"/>
  <c r="DI3192" i="1"/>
  <c r="DJ3192" i="1"/>
  <c r="DK3192" i="1"/>
  <c r="DL3192" i="1"/>
  <c r="DM3192" i="1"/>
  <c r="DN3192" i="1"/>
  <c r="DO3192" i="1"/>
  <c r="DP3192" i="1"/>
  <c r="DQ3192" i="1"/>
  <c r="DR3192" i="1"/>
  <c r="DS3192" i="1"/>
  <c r="DT3192" i="1"/>
  <c r="DU3192" i="1"/>
  <c r="DV3192" i="1"/>
  <c r="DW3192" i="1"/>
  <c r="DX3192" i="1"/>
  <c r="DY3192" i="1"/>
  <c r="DZ3192" i="1"/>
  <c r="EA3192" i="1"/>
  <c r="EB3192" i="1"/>
  <c r="EC3192" i="1"/>
  <c r="ED3192" i="1"/>
  <c r="EE3192" i="1"/>
  <c r="EF3192" i="1"/>
  <c r="EG3192" i="1"/>
  <c r="EH3192" i="1"/>
  <c r="EI3192" i="1"/>
  <c r="EJ3192" i="1"/>
  <c r="EK3192" i="1"/>
  <c r="EL3192" i="1"/>
  <c r="EM3192" i="1"/>
  <c r="EN3192" i="1"/>
  <c r="EO3192" i="1"/>
  <c r="EP3192" i="1"/>
  <c r="EQ3192" i="1"/>
  <c r="ER3192" i="1"/>
  <c r="ES3192" i="1"/>
  <c r="ET3192" i="1"/>
  <c r="EU3192" i="1"/>
  <c r="EV3192" i="1"/>
  <c r="EW3192" i="1"/>
  <c r="EX3192" i="1"/>
  <c r="EY3192" i="1"/>
  <c r="EZ3192" i="1"/>
  <c r="FA3192" i="1"/>
  <c r="FB3192" i="1"/>
  <c r="FC3192" i="1"/>
  <c r="FD3192" i="1"/>
  <c r="FE3192" i="1"/>
  <c r="FF3192" i="1"/>
  <c r="FG3192" i="1"/>
  <c r="FH3192" i="1"/>
  <c r="FI3192" i="1"/>
  <c r="FJ3192" i="1"/>
  <c r="FK3192" i="1"/>
  <c r="FL3192" i="1"/>
  <c r="FM3192" i="1"/>
  <c r="FN3192" i="1"/>
  <c r="FO3192" i="1"/>
  <c r="FP3192" i="1"/>
  <c r="FQ3192" i="1"/>
  <c r="FR3192" i="1"/>
  <c r="FS3192" i="1"/>
  <c r="FT3192" i="1"/>
  <c r="FU3192" i="1"/>
  <c r="FV3192" i="1"/>
  <c r="FW3192" i="1"/>
  <c r="FX3192" i="1"/>
  <c r="FY3192" i="1"/>
  <c r="FZ3192" i="1"/>
  <c r="GA3192" i="1"/>
  <c r="GB3192" i="1"/>
  <c r="GC3192" i="1"/>
  <c r="GD3192" i="1"/>
  <c r="GE3192" i="1"/>
  <c r="GF3192" i="1"/>
  <c r="GG3192" i="1"/>
  <c r="GH3192" i="1"/>
  <c r="GI3192" i="1"/>
  <c r="GJ3192" i="1"/>
  <c r="GK3192" i="1"/>
  <c r="GL3192" i="1"/>
  <c r="GM3192" i="1"/>
  <c r="GN3192" i="1"/>
  <c r="GO3192" i="1"/>
  <c r="GP3192" i="1"/>
  <c r="GQ3192" i="1"/>
  <c r="GR3192" i="1"/>
  <c r="GS3192" i="1"/>
  <c r="GT3192" i="1"/>
  <c r="GU3192" i="1"/>
  <c r="GV3192" i="1"/>
  <c r="GW3192" i="1"/>
  <c r="GX3192" i="1"/>
  <c r="C3194" i="1"/>
  <c r="D3194" i="1"/>
  <c r="I3194" i="1"/>
  <c r="K3194" i="1"/>
  <c r="AC3194" i="1"/>
  <c r="CQ3194" i="1" s="1"/>
  <c r="P3194" i="1" s="1"/>
  <c r="AD3194" i="1"/>
  <c r="AE3194" i="1"/>
  <c r="AF3194" i="1"/>
  <c r="AG3194" i="1"/>
  <c r="CU3194" i="1" s="1"/>
  <c r="T3194" i="1" s="1"/>
  <c r="AH3194" i="1"/>
  <c r="CV3194" i="1" s="1"/>
  <c r="U3194" i="1" s="1"/>
  <c r="K3939" i="7" s="1"/>
  <c r="AI3194" i="1"/>
  <c r="CW3194" i="1" s="1"/>
  <c r="V3194" i="1" s="1"/>
  <c r="AJ3194" i="1"/>
  <c r="CX3194" i="1" s="1"/>
  <c r="W3194" i="1" s="1"/>
  <c r="CR3194" i="1"/>
  <c r="CS3194" i="1"/>
  <c r="GL3194" i="1"/>
  <c r="GN3194" i="1"/>
  <c r="GO3194" i="1"/>
  <c r="GV3194" i="1"/>
  <c r="HC3194" i="1" s="1"/>
  <c r="GX3194" i="1" s="1"/>
  <c r="C3195" i="1"/>
  <c r="D3195" i="1"/>
  <c r="I3195" i="1"/>
  <c r="K3195" i="1"/>
  <c r="AC3195" i="1"/>
  <c r="AE3195" i="1"/>
  <c r="U3941" i="7" s="1"/>
  <c r="AF3195" i="1"/>
  <c r="AG3195" i="1"/>
  <c r="CU3195" i="1" s="1"/>
  <c r="T3195" i="1" s="1"/>
  <c r="AH3195" i="1"/>
  <c r="CV3195" i="1" s="1"/>
  <c r="U3195" i="1" s="1"/>
  <c r="K3950" i="7" s="1"/>
  <c r="AI3195" i="1"/>
  <c r="CW3195" i="1" s="1"/>
  <c r="V3195" i="1" s="1"/>
  <c r="AJ3195" i="1"/>
  <c r="CQ3195" i="1"/>
  <c r="P3195" i="1" s="1"/>
  <c r="J3946" i="7" s="1"/>
  <c r="CX3195" i="1"/>
  <c r="W3195" i="1" s="1"/>
  <c r="GL3195" i="1"/>
  <c r="GN3195" i="1"/>
  <c r="GO3195" i="1"/>
  <c r="GV3195" i="1"/>
  <c r="HC3195" i="1" s="1"/>
  <c r="GX3195" i="1" s="1"/>
  <c r="C3196" i="1"/>
  <c r="D3196" i="1"/>
  <c r="I3196" i="1"/>
  <c r="K3196" i="1"/>
  <c r="P3196" i="1"/>
  <c r="AC3196" i="1"/>
  <c r="AE3196" i="1"/>
  <c r="U3952" i="7" s="1"/>
  <c r="AF3196" i="1"/>
  <c r="AG3196" i="1"/>
  <c r="CU3196" i="1" s="1"/>
  <c r="T3196" i="1" s="1"/>
  <c r="AH3196" i="1"/>
  <c r="CV3196" i="1" s="1"/>
  <c r="U3196" i="1" s="1"/>
  <c r="K3960" i="7" s="1"/>
  <c r="AI3196" i="1"/>
  <c r="AJ3196" i="1"/>
  <c r="CQ3196" i="1"/>
  <c r="CW3196" i="1"/>
  <c r="V3196" i="1" s="1"/>
  <c r="CX3196" i="1"/>
  <c r="W3196" i="1" s="1"/>
  <c r="GL3196" i="1"/>
  <c r="GN3196" i="1"/>
  <c r="GO3196" i="1"/>
  <c r="GV3196" i="1"/>
  <c r="HC3196" i="1" s="1"/>
  <c r="GX3196" i="1" s="1"/>
  <c r="AC3197" i="1"/>
  <c r="AD3197" i="1"/>
  <c r="AE3197" i="1"/>
  <c r="AF3197" i="1"/>
  <c r="AG3197" i="1"/>
  <c r="CU3197" i="1" s="1"/>
  <c r="T3197" i="1" s="1"/>
  <c r="AH3197" i="1"/>
  <c r="CV3197" i="1" s="1"/>
  <c r="U3197" i="1" s="1"/>
  <c r="AI3197" i="1"/>
  <c r="CW3197" i="1" s="1"/>
  <c r="V3197" i="1" s="1"/>
  <c r="AJ3197" i="1"/>
  <c r="CX3197" i="1" s="1"/>
  <c r="W3197" i="1" s="1"/>
  <c r="CQ3197" i="1"/>
  <c r="P3197" i="1" s="1"/>
  <c r="J3962" i="7" s="1"/>
  <c r="I3963" i="7" s="1"/>
  <c r="CR3197" i="1"/>
  <c r="Q3197" i="1" s="1"/>
  <c r="CS3197" i="1"/>
  <c r="CT3197" i="1"/>
  <c r="S3197" i="1" s="1"/>
  <c r="CZ3197" i="1" s="1"/>
  <c r="Y3197" i="1" s="1"/>
  <c r="T3962" i="7" s="1"/>
  <c r="GL3197" i="1"/>
  <c r="GN3197" i="1"/>
  <c r="GO3197" i="1"/>
  <c r="GV3197" i="1"/>
  <c r="HC3197" i="1" s="1"/>
  <c r="GX3197" i="1" s="1"/>
  <c r="I3198" i="1"/>
  <c r="K3198" i="1"/>
  <c r="AC3198" i="1"/>
  <c r="AE3198" i="1"/>
  <c r="AF3198" i="1"/>
  <c r="AG3198" i="1"/>
  <c r="AH3198" i="1"/>
  <c r="AI3198" i="1"/>
  <c r="AJ3198" i="1"/>
  <c r="CX3198" i="1" s="1"/>
  <c r="CQ3198" i="1"/>
  <c r="CR3198" i="1"/>
  <c r="Q3198" i="1" s="1"/>
  <c r="CS3198" i="1"/>
  <c r="CU3198" i="1"/>
  <c r="T3198" i="1" s="1"/>
  <c r="CV3198" i="1"/>
  <c r="CW3198" i="1"/>
  <c r="GL3198" i="1"/>
  <c r="GN3198" i="1"/>
  <c r="GO3198" i="1"/>
  <c r="GV3198" i="1"/>
  <c r="HC3198" i="1" s="1"/>
  <c r="GX3198" i="1" s="1"/>
  <c r="C3199" i="1"/>
  <c r="D3199" i="1"/>
  <c r="I3199" i="1"/>
  <c r="K3199" i="1"/>
  <c r="V3199" i="1"/>
  <c r="AC3199" i="1"/>
  <c r="AE3199" i="1"/>
  <c r="AF3199" i="1"/>
  <c r="AG3199" i="1"/>
  <c r="AH3199" i="1"/>
  <c r="AI3199" i="1"/>
  <c r="AJ3199" i="1"/>
  <c r="CX3199" i="1" s="1"/>
  <c r="CQ3199" i="1"/>
  <c r="CR3199" i="1"/>
  <c r="Q3199" i="1" s="1"/>
  <c r="J3970" i="7" s="1"/>
  <c r="CS3199" i="1"/>
  <c r="CU3199" i="1"/>
  <c r="T3199" i="1" s="1"/>
  <c r="CV3199" i="1"/>
  <c r="CW3199" i="1"/>
  <c r="GL3199" i="1"/>
  <c r="GN3199" i="1"/>
  <c r="GO3199" i="1"/>
  <c r="GV3199" i="1"/>
  <c r="HC3199" i="1" s="1"/>
  <c r="GX3199" i="1" s="1"/>
  <c r="C3200" i="1"/>
  <c r="D3200" i="1"/>
  <c r="I3200" i="1"/>
  <c r="K3200" i="1"/>
  <c r="AC3200" i="1"/>
  <c r="CQ3200" i="1" s="1"/>
  <c r="AE3200" i="1"/>
  <c r="AF3200" i="1"/>
  <c r="AG3200" i="1"/>
  <c r="AH3200" i="1"/>
  <c r="AI3200" i="1"/>
  <c r="AJ3200" i="1"/>
  <c r="CX3200" i="1" s="1"/>
  <c r="CR3200" i="1"/>
  <c r="CS3200" i="1"/>
  <c r="CU3200" i="1"/>
  <c r="T3200" i="1" s="1"/>
  <c r="CV3200" i="1"/>
  <c r="U3200" i="1" s="1"/>
  <c r="K3985" i="7" s="1"/>
  <c r="CW3200" i="1"/>
  <c r="GL3200" i="1"/>
  <c r="GN3200" i="1"/>
  <c r="GO3200" i="1"/>
  <c r="GV3200" i="1"/>
  <c r="HC3200" i="1"/>
  <c r="C3201" i="1"/>
  <c r="D3201" i="1"/>
  <c r="I3201" i="1"/>
  <c r="K3201" i="1"/>
  <c r="AC3201" i="1"/>
  <c r="CQ3201" i="1" s="1"/>
  <c r="P3201" i="1" s="1"/>
  <c r="AE3201" i="1"/>
  <c r="AF3201" i="1"/>
  <c r="AG3201" i="1"/>
  <c r="AH3201" i="1"/>
  <c r="AI3201" i="1"/>
  <c r="AJ3201" i="1"/>
  <c r="CX3201" i="1" s="1"/>
  <c r="CR3201" i="1"/>
  <c r="Q3201" i="1" s="1"/>
  <c r="CS3201" i="1"/>
  <c r="CU3201" i="1"/>
  <c r="T3201" i="1" s="1"/>
  <c r="CV3201" i="1"/>
  <c r="U3201" i="1" s="1"/>
  <c r="K3992" i="7" s="1"/>
  <c r="CW3201" i="1"/>
  <c r="V3201" i="1" s="1"/>
  <c r="GL3201" i="1"/>
  <c r="GN3201" i="1"/>
  <c r="GO3201" i="1"/>
  <c r="GV3201" i="1"/>
  <c r="HC3201" i="1"/>
  <c r="B3203" i="1"/>
  <c r="B3192" i="1" s="1"/>
  <c r="C3203" i="1"/>
  <c r="C3192" i="1" s="1"/>
  <c r="D3203" i="1"/>
  <c r="D3192" i="1" s="1"/>
  <c r="F3203" i="1"/>
  <c r="F3192" i="1" s="1"/>
  <c r="G3203" i="1"/>
  <c r="BX3203" i="1"/>
  <c r="BY3203" i="1"/>
  <c r="BY3192" i="1" s="1"/>
  <c r="CK3203" i="1"/>
  <c r="CK3192" i="1" s="1"/>
  <c r="CL3203" i="1"/>
  <c r="CL3192" i="1" s="1"/>
  <c r="CM3203" i="1"/>
  <c r="CM3192" i="1" s="1"/>
  <c r="D3233" i="1"/>
  <c r="E3235" i="1"/>
  <c r="Z3235" i="1"/>
  <c r="AA3235" i="1"/>
  <c r="AM3235" i="1"/>
  <c r="AN3235" i="1"/>
  <c r="BE3235" i="1"/>
  <c r="BF3235" i="1"/>
  <c r="BG3235" i="1"/>
  <c r="BH3235" i="1"/>
  <c r="BI3235" i="1"/>
  <c r="BJ3235" i="1"/>
  <c r="BK3235" i="1"/>
  <c r="BL3235" i="1"/>
  <c r="BM3235" i="1"/>
  <c r="BN3235" i="1"/>
  <c r="BO3235" i="1"/>
  <c r="BP3235" i="1"/>
  <c r="BQ3235" i="1"/>
  <c r="BR3235" i="1"/>
  <c r="BS3235" i="1"/>
  <c r="BT3235" i="1"/>
  <c r="BU3235" i="1"/>
  <c r="BV3235" i="1"/>
  <c r="BW3235" i="1"/>
  <c r="CN3235" i="1"/>
  <c r="CO3235" i="1"/>
  <c r="CP3235" i="1"/>
  <c r="CQ3235" i="1"/>
  <c r="CR3235" i="1"/>
  <c r="CS3235" i="1"/>
  <c r="CT3235" i="1"/>
  <c r="CU3235" i="1"/>
  <c r="CV3235" i="1"/>
  <c r="CW3235" i="1"/>
  <c r="CX3235" i="1"/>
  <c r="CY3235" i="1"/>
  <c r="CZ3235" i="1"/>
  <c r="DA3235" i="1"/>
  <c r="DB3235" i="1"/>
  <c r="DC3235" i="1"/>
  <c r="DD3235" i="1"/>
  <c r="DE3235" i="1"/>
  <c r="DF3235" i="1"/>
  <c r="DG3235" i="1"/>
  <c r="DH3235" i="1"/>
  <c r="DI3235" i="1"/>
  <c r="DJ3235" i="1"/>
  <c r="DK3235" i="1"/>
  <c r="DL3235" i="1"/>
  <c r="DM3235" i="1"/>
  <c r="DN3235" i="1"/>
  <c r="DO3235" i="1"/>
  <c r="DP3235" i="1"/>
  <c r="DQ3235" i="1"/>
  <c r="DR3235" i="1"/>
  <c r="DS3235" i="1"/>
  <c r="DT3235" i="1"/>
  <c r="DU3235" i="1"/>
  <c r="DV3235" i="1"/>
  <c r="DW3235" i="1"/>
  <c r="DX3235" i="1"/>
  <c r="DY3235" i="1"/>
  <c r="DZ3235" i="1"/>
  <c r="EA3235" i="1"/>
  <c r="EB3235" i="1"/>
  <c r="EC3235" i="1"/>
  <c r="ED3235" i="1"/>
  <c r="EE3235" i="1"/>
  <c r="EF3235" i="1"/>
  <c r="EG3235" i="1"/>
  <c r="EH3235" i="1"/>
  <c r="EI3235" i="1"/>
  <c r="EJ3235" i="1"/>
  <c r="EK3235" i="1"/>
  <c r="EL3235" i="1"/>
  <c r="EM3235" i="1"/>
  <c r="EN3235" i="1"/>
  <c r="EO3235" i="1"/>
  <c r="EP3235" i="1"/>
  <c r="EQ3235" i="1"/>
  <c r="ER3235" i="1"/>
  <c r="ES3235" i="1"/>
  <c r="ET3235" i="1"/>
  <c r="EU3235" i="1"/>
  <c r="EV3235" i="1"/>
  <c r="EW3235" i="1"/>
  <c r="EX3235" i="1"/>
  <c r="EY3235" i="1"/>
  <c r="EZ3235" i="1"/>
  <c r="FA3235" i="1"/>
  <c r="FB3235" i="1"/>
  <c r="FC3235" i="1"/>
  <c r="FD3235" i="1"/>
  <c r="FE3235" i="1"/>
  <c r="FF3235" i="1"/>
  <c r="FG3235" i="1"/>
  <c r="FH3235" i="1"/>
  <c r="FI3235" i="1"/>
  <c r="FJ3235" i="1"/>
  <c r="FK3235" i="1"/>
  <c r="FL3235" i="1"/>
  <c r="FM3235" i="1"/>
  <c r="FN3235" i="1"/>
  <c r="FO3235" i="1"/>
  <c r="FP3235" i="1"/>
  <c r="FQ3235" i="1"/>
  <c r="FR3235" i="1"/>
  <c r="FS3235" i="1"/>
  <c r="FT3235" i="1"/>
  <c r="FU3235" i="1"/>
  <c r="FV3235" i="1"/>
  <c r="FW3235" i="1"/>
  <c r="FX3235" i="1"/>
  <c r="FY3235" i="1"/>
  <c r="FZ3235" i="1"/>
  <c r="GA3235" i="1"/>
  <c r="GB3235" i="1"/>
  <c r="GC3235" i="1"/>
  <c r="GD3235" i="1"/>
  <c r="GE3235" i="1"/>
  <c r="GF3235" i="1"/>
  <c r="GG3235" i="1"/>
  <c r="GH3235" i="1"/>
  <c r="GI3235" i="1"/>
  <c r="GJ3235" i="1"/>
  <c r="GK3235" i="1"/>
  <c r="GL3235" i="1"/>
  <c r="GM3235" i="1"/>
  <c r="GN3235" i="1"/>
  <c r="GO3235" i="1"/>
  <c r="GP3235" i="1"/>
  <c r="GQ3235" i="1"/>
  <c r="GR3235" i="1"/>
  <c r="GS3235" i="1"/>
  <c r="GT3235" i="1"/>
  <c r="GU3235" i="1"/>
  <c r="GV3235" i="1"/>
  <c r="GW3235" i="1"/>
  <c r="GX3235" i="1"/>
  <c r="C3237" i="1"/>
  <c r="D3237" i="1"/>
  <c r="I3237" i="1"/>
  <c r="K3237" i="1"/>
  <c r="AC3237" i="1"/>
  <c r="AE3237" i="1"/>
  <c r="U3999" i="7" s="1"/>
  <c r="AF3237" i="1"/>
  <c r="AG3237" i="1"/>
  <c r="CU3237" i="1" s="1"/>
  <c r="AH3237" i="1"/>
  <c r="CV3237" i="1" s="1"/>
  <c r="U3237" i="1" s="1"/>
  <c r="AI3237" i="1"/>
  <c r="CW3237" i="1" s="1"/>
  <c r="AJ3237" i="1"/>
  <c r="CX3237" i="1" s="1"/>
  <c r="CQ3237" i="1"/>
  <c r="GL3237" i="1"/>
  <c r="GN3237" i="1"/>
  <c r="GO3237" i="1"/>
  <c r="GV3237" i="1"/>
  <c r="HC3237" i="1" s="1"/>
  <c r="GX3237" i="1"/>
  <c r="C3238" i="1"/>
  <c r="D3238" i="1"/>
  <c r="I3238" i="1"/>
  <c r="K3238" i="1"/>
  <c r="AC3238" i="1"/>
  <c r="AE3238" i="1"/>
  <c r="AF3238" i="1"/>
  <c r="AG3238" i="1"/>
  <c r="AH3238" i="1"/>
  <c r="AI3238" i="1"/>
  <c r="CW3238" i="1" s="1"/>
  <c r="AJ3238" i="1"/>
  <c r="CX3238" i="1" s="1"/>
  <c r="CQ3238" i="1"/>
  <c r="P3238" i="1" s="1"/>
  <c r="J4011" i="7" s="1"/>
  <c r="CR3238" i="1"/>
  <c r="Q3238" i="1" s="1"/>
  <c r="J4009" i="7" s="1"/>
  <c r="CU3238" i="1"/>
  <c r="CV3238" i="1"/>
  <c r="U3238" i="1" s="1"/>
  <c r="K4015" i="7" s="1"/>
  <c r="GL3238" i="1"/>
  <c r="GN3238" i="1"/>
  <c r="GO3238" i="1"/>
  <c r="GV3238" i="1"/>
  <c r="HC3238" i="1" s="1"/>
  <c r="GX3238" i="1" s="1"/>
  <c r="C3239" i="1"/>
  <c r="D3239" i="1"/>
  <c r="I3239" i="1"/>
  <c r="K3239" i="1"/>
  <c r="AC3239" i="1"/>
  <c r="CQ3239" i="1" s="1"/>
  <c r="P3239" i="1" s="1"/>
  <c r="AE3239" i="1"/>
  <c r="AF3239" i="1"/>
  <c r="AG3239" i="1"/>
  <c r="AH3239" i="1"/>
  <c r="AI3239" i="1"/>
  <c r="CW3239" i="1" s="1"/>
  <c r="AJ3239" i="1"/>
  <c r="CX3239" i="1" s="1"/>
  <c r="CU3239" i="1"/>
  <c r="CV3239" i="1"/>
  <c r="U3239" i="1" s="1"/>
  <c r="K4025" i="7" s="1"/>
  <c r="GL3239" i="1"/>
  <c r="GN3239" i="1"/>
  <c r="GO3239" i="1"/>
  <c r="GV3239" i="1"/>
  <c r="HC3239" i="1" s="1"/>
  <c r="GX3239" i="1" s="1"/>
  <c r="AC3240" i="1"/>
  <c r="AE3240" i="1"/>
  <c r="AF3240" i="1"/>
  <c r="AG3240" i="1"/>
  <c r="AH3240" i="1"/>
  <c r="CV3240" i="1" s="1"/>
  <c r="U3240" i="1" s="1"/>
  <c r="AI3240" i="1"/>
  <c r="CW3240" i="1" s="1"/>
  <c r="V3240" i="1" s="1"/>
  <c r="AJ3240" i="1"/>
  <c r="CX3240" i="1" s="1"/>
  <c r="W3240" i="1" s="1"/>
  <c r="CQ3240" i="1"/>
  <c r="P3240" i="1" s="1"/>
  <c r="J4027" i="7" s="1"/>
  <c r="I4028" i="7" s="1"/>
  <c r="CR3240" i="1"/>
  <c r="Q3240" i="1" s="1"/>
  <c r="CT3240" i="1"/>
  <c r="S3240" i="1" s="1"/>
  <c r="CY3240" i="1" s="1"/>
  <c r="X3240" i="1" s="1"/>
  <c r="R4027" i="7" s="1"/>
  <c r="CU3240" i="1"/>
  <c r="T3240" i="1" s="1"/>
  <c r="CZ3240" i="1"/>
  <c r="Y3240" i="1" s="1"/>
  <c r="T4027" i="7" s="1"/>
  <c r="GL3240" i="1"/>
  <c r="GN3240" i="1"/>
  <c r="GO3240" i="1"/>
  <c r="GV3240" i="1"/>
  <c r="HC3240" i="1" s="1"/>
  <c r="GX3240" i="1"/>
  <c r="I3241" i="1"/>
  <c r="K3241" i="1"/>
  <c r="AC3241" i="1"/>
  <c r="AE3241" i="1"/>
  <c r="AF3241" i="1"/>
  <c r="AG3241" i="1"/>
  <c r="CU3241" i="1" s="1"/>
  <c r="AH3241" i="1"/>
  <c r="AI3241" i="1"/>
  <c r="AJ3241" i="1"/>
  <c r="CX3241" i="1" s="1"/>
  <c r="CR3241" i="1"/>
  <c r="CS3241" i="1"/>
  <c r="CT3241" i="1"/>
  <c r="CV3241" i="1"/>
  <c r="U3241" i="1" s="1"/>
  <c r="CW3241" i="1"/>
  <c r="GL3241" i="1"/>
  <c r="GN3241" i="1"/>
  <c r="GO3241" i="1"/>
  <c r="GV3241" i="1"/>
  <c r="HC3241" i="1" s="1"/>
  <c r="C3242" i="1"/>
  <c r="D3242" i="1"/>
  <c r="I3242" i="1"/>
  <c r="K3242" i="1"/>
  <c r="AC3242" i="1"/>
  <c r="AE3242" i="1"/>
  <c r="CR3242" i="1" s="1"/>
  <c r="Q3242" i="1" s="1"/>
  <c r="J4035" i="7" s="1"/>
  <c r="AF3242" i="1"/>
  <c r="AG3242" i="1"/>
  <c r="CU3242" i="1" s="1"/>
  <c r="AH3242" i="1"/>
  <c r="AI3242" i="1"/>
  <c r="AJ3242" i="1"/>
  <c r="CS3242" i="1"/>
  <c r="CT3242" i="1"/>
  <c r="CV3242" i="1"/>
  <c r="CW3242" i="1"/>
  <c r="V3242" i="1" s="1"/>
  <c r="CX3242" i="1"/>
  <c r="W3242" i="1" s="1"/>
  <c r="GL3242" i="1"/>
  <c r="GN3242" i="1"/>
  <c r="GO3242" i="1"/>
  <c r="GV3242" i="1"/>
  <c r="HC3242" i="1"/>
  <c r="C3243" i="1"/>
  <c r="D3243" i="1"/>
  <c r="I3243" i="1"/>
  <c r="K3243" i="1"/>
  <c r="AC3243" i="1"/>
  <c r="AE3243" i="1"/>
  <c r="AF3243" i="1"/>
  <c r="AG3243" i="1"/>
  <c r="CU3243" i="1" s="1"/>
  <c r="AH3243" i="1"/>
  <c r="AI3243" i="1"/>
  <c r="AJ3243" i="1"/>
  <c r="CV3243" i="1"/>
  <c r="U3243" i="1" s="1"/>
  <c r="K4050" i="7" s="1"/>
  <c r="CW3243" i="1"/>
  <c r="V3243" i="1" s="1"/>
  <c r="CX3243" i="1"/>
  <c r="W3243" i="1" s="1"/>
  <c r="GL3243" i="1"/>
  <c r="GN3243" i="1"/>
  <c r="GO3243" i="1"/>
  <c r="GV3243" i="1"/>
  <c r="HC3243" i="1" s="1"/>
  <c r="GX3243" i="1" s="1"/>
  <c r="C3244" i="1"/>
  <c r="D3244" i="1"/>
  <c r="I3244" i="1"/>
  <c r="K3244" i="1"/>
  <c r="AC3244" i="1"/>
  <c r="AE3244" i="1"/>
  <c r="AF3244" i="1"/>
  <c r="AG3244" i="1"/>
  <c r="CU3244" i="1" s="1"/>
  <c r="T3244" i="1" s="1"/>
  <c r="AH3244" i="1"/>
  <c r="CV3244" i="1" s="1"/>
  <c r="U3244" i="1" s="1"/>
  <c r="K4057" i="7" s="1"/>
  <c r="AI3244" i="1"/>
  <c r="AJ3244" i="1"/>
  <c r="CW3244" i="1"/>
  <c r="V3244" i="1" s="1"/>
  <c r="CX3244" i="1"/>
  <c r="W3244" i="1" s="1"/>
  <c r="GL3244" i="1"/>
  <c r="GN3244" i="1"/>
  <c r="GO3244" i="1"/>
  <c r="CC3246" i="1" s="1"/>
  <c r="GV3244" i="1"/>
  <c r="HC3244" i="1" s="1"/>
  <c r="GX3244" i="1" s="1"/>
  <c r="B3246" i="1"/>
  <c r="B3235" i="1" s="1"/>
  <c r="C3246" i="1"/>
  <c r="C3235" i="1" s="1"/>
  <c r="D3246" i="1"/>
  <c r="D3235" i="1" s="1"/>
  <c r="F3246" i="1"/>
  <c r="F3235" i="1" s="1"/>
  <c r="G3246" i="1"/>
  <c r="BX3246" i="1"/>
  <c r="AO3246" i="1" s="1"/>
  <c r="F3250" i="1" s="1"/>
  <c r="BY3246" i="1"/>
  <c r="CK3246" i="1"/>
  <c r="BB3246" i="1" s="1"/>
  <c r="CL3246" i="1"/>
  <c r="CL3235" i="1" s="1"/>
  <c r="CM3246" i="1"/>
  <c r="CM3235" i="1" s="1"/>
  <c r="D3276" i="1"/>
  <c r="E3278" i="1"/>
  <c r="Z3278" i="1"/>
  <c r="AA3278" i="1"/>
  <c r="AM3278" i="1"/>
  <c r="AN3278" i="1"/>
  <c r="BE3278" i="1"/>
  <c r="BF3278" i="1"/>
  <c r="BG3278" i="1"/>
  <c r="BH3278" i="1"/>
  <c r="BI3278" i="1"/>
  <c r="BJ3278" i="1"/>
  <c r="BK3278" i="1"/>
  <c r="BL3278" i="1"/>
  <c r="BM3278" i="1"/>
  <c r="BN3278" i="1"/>
  <c r="BO3278" i="1"/>
  <c r="BP3278" i="1"/>
  <c r="BQ3278" i="1"/>
  <c r="BR3278" i="1"/>
  <c r="BS3278" i="1"/>
  <c r="BT3278" i="1"/>
  <c r="BU3278" i="1"/>
  <c r="BV3278" i="1"/>
  <c r="BW3278" i="1"/>
  <c r="CN3278" i="1"/>
  <c r="CO3278" i="1"/>
  <c r="CP3278" i="1"/>
  <c r="CQ3278" i="1"/>
  <c r="CR3278" i="1"/>
  <c r="CS3278" i="1"/>
  <c r="CT3278" i="1"/>
  <c r="CU3278" i="1"/>
  <c r="CV3278" i="1"/>
  <c r="CW3278" i="1"/>
  <c r="CX3278" i="1"/>
  <c r="CY3278" i="1"/>
  <c r="CZ3278" i="1"/>
  <c r="DA3278" i="1"/>
  <c r="DB3278" i="1"/>
  <c r="DC3278" i="1"/>
  <c r="DD3278" i="1"/>
  <c r="DE3278" i="1"/>
  <c r="DF3278" i="1"/>
  <c r="DG3278" i="1"/>
  <c r="DH3278" i="1"/>
  <c r="DI3278" i="1"/>
  <c r="DJ3278" i="1"/>
  <c r="DK3278" i="1"/>
  <c r="DL3278" i="1"/>
  <c r="DM3278" i="1"/>
  <c r="DN3278" i="1"/>
  <c r="DO3278" i="1"/>
  <c r="DP3278" i="1"/>
  <c r="DQ3278" i="1"/>
  <c r="DR3278" i="1"/>
  <c r="DS3278" i="1"/>
  <c r="DT3278" i="1"/>
  <c r="DU3278" i="1"/>
  <c r="DV3278" i="1"/>
  <c r="DW3278" i="1"/>
  <c r="DX3278" i="1"/>
  <c r="DY3278" i="1"/>
  <c r="DZ3278" i="1"/>
  <c r="EA3278" i="1"/>
  <c r="EB3278" i="1"/>
  <c r="EC3278" i="1"/>
  <c r="ED3278" i="1"/>
  <c r="EE3278" i="1"/>
  <c r="EF3278" i="1"/>
  <c r="EG3278" i="1"/>
  <c r="EH3278" i="1"/>
  <c r="EI3278" i="1"/>
  <c r="EJ3278" i="1"/>
  <c r="EK3278" i="1"/>
  <c r="EL3278" i="1"/>
  <c r="EM3278" i="1"/>
  <c r="EN3278" i="1"/>
  <c r="EO3278" i="1"/>
  <c r="EP3278" i="1"/>
  <c r="EQ3278" i="1"/>
  <c r="ER3278" i="1"/>
  <c r="ES3278" i="1"/>
  <c r="ET3278" i="1"/>
  <c r="EU3278" i="1"/>
  <c r="EV3278" i="1"/>
  <c r="EW3278" i="1"/>
  <c r="EX3278" i="1"/>
  <c r="EY3278" i="1"/>
  <c r="EZ3278" i="1"/>
  <c r="FA3278" i="1"/>
  <c r="FB3278" i="1"/>
  <c r="FC3278" i="1"/>
  <c r="FD3278" i="1"/>
  <c r="FE3278" i="1"/>
  <c r="FF3278" i="1"/>
  <c r="FG3278" i="1"/>
  <c r="FH3278" i="1"/>
  <c r="FI3278" i="1"/>
  <c r="FJ3278" i="1"/>
  <c r="FK3278" i="1"/>
  <c r="FL3278" i="1"/>
  <c r="FM3278" i="1"/>
  <c r="FN3278" i="1"/>
  <c r="FO3278" i="1"/>
  <c r="FP3278" i="1"/>
  <c r="FQ3278" i="1"/>
  <c r="FR3278" i="1"/>
  <c r="FS3278" i="1"/>
  <c r="FT3278" i="1"/>
  <c r="FU3278" i="1"/>
  <c r="FV3278" i="1"/>
  <c r="FW3278" i="1"/>
  <c r="FX3278" i="1"/>
  <c r="FY3278" i="1"/>
  <c r="FZ3278" i="1"/>
  <c r="GA3278" i="1"/>
  <c r="GB3278" i="1"/>
  <c r="GC3278" i="1"/>
  <c r="GD3278" i="1"/>
  <c r="GE3278" i="1"/>
  <c r="GF3278" i="1"/>
  <c r="GG3278" i="1"/>
  <c r="GH3278" i="1"/>
  <c r="GI3278" i="1"/>
  <c r="GJ3278" i="1"/>
  <c r="GK3278" i="1"/>
  <c r="GL3278" i="1"/>
  <c r="GM3278" i="1"/>
  <c r="GN3278" i="1"/>
  <c r="GO3278" i="1"/>
  <c r="GP3278" i="1"/>
  <c r="GQ3278" i="1"/>
  <c r="GR3278" i="1"/>
  <c r="GS3278" i="1"/>
  <c r="GT3278" i="1"/>
  <c r="GU3278" i="1"/>
  <c r="GV3278" i="1"/>
  <c r="GW3278" i="1"/>
  <c r="GX3278" i="1"/>
  <c r="C3280" i="1"/>
  <c r="D3280" i="1"/>
  <c r="I3280" i="1"/>
  <c r="K3280" i="1"/>
  <c r="AC3280" i="1"/>
  <c r="AE3280" i="1"/>
  <c r="AF3280" i="1"/>
  <c r="AG3280" i="1"/>
  <c r="CU3280" i="1" s="1"/>
  <c r="T3280" i="1" s="1"/>
  <c r="AH3280" i="1"/>
  <c r="CV3280" i="1" s="1"/>
  <c r="U3280" i="1" s="1"/>
  <c r="K4069" i="7" s="1"/>
  <c r="AI3280" i="1"/>
  <c r="CW3280" i="1" s="1"/>
  <c r="V3280" i="1" s="1"/>
  <c r="AJ3280" i="1"/>
  <c r="CX3280" i="1" s="1"/>
  <c r="W3280" i="1" s="1"/>
  <c r="CQ3280" i="1"/>
  <c r="P3280" i="1" s="1"/>
  <c r="CR3280" i="1"/>
  <c r="Q3280" i="1" s="1"/>
  <c r="CS3280" i="1"/>
  <c r="GL3280" i="1"/>
  <c r="GN3280" i="1"/>
  <c r="GO3280" i="1"/>
  <c r="GV3280" i="1"/>
  <c r="HC3280" i="1" s="1"/>
  <c r="GX3280" i="1" s="1"/>
  <c r="C3281" i="1"/>
  <c r="D3281" i="1"/>
  <c r="I3281" i="1"/>
  <c r="K3281" i="1"/>
  <c r="AC3281" i="1"/>
  <c r="AE3281" i="1"/>
  <c r="AF3281" i="1"/>
  <c r="AG3281" i="1"/>
  <c r="CU3281" i="1" s="1"/>
  <c r="T3281" i="1" s="1"/>
  <c r="AH3281" i="1"/>
  <c r="CV3281" i="1" s="1"/>
  <c r="U3281" i="1" s="1"/>
  <c r="K4080" i="7" s="1"/>
  <c r="AI3281" i="1"/>
  <c r="CW3281" i="1" s="1"/>
  <c r="V3281" i="1" s="1"/>
  <c r="AJ3281" i="1"/>
  <c r="CX3281" i="1" s="1"/>
  <c r="W3281" i="1" s="1"/>
  <c r="CQ3281" i="1"/>
  <c r="P3281" i="1" s="1"/>
  <c r="J4076" i="7" s="1"/>
  <c r="CR3281" i="1"/>
  <c r="Q3281" i="1" s="1"/>
  <c r="J4074" i="7" s="1"/>
  <c r="CS3281" i="1"/>
  <c r="GL3281" i="1"/>
  <c r="GN3281" i="1"/>
  <c r="GO3281" i="1"/>
  <c r="GV3281" i="1"/>
  <c r="HC3281" i="1"/>
  <c r="GX3281" i="1" s="1"/>
  <c r="C3282" i="1"/>
  <c r="D3282" i="1"/>
  <c r="I3282" i="1"/>
  <c r="K3282" i="1"/>
  <c r="AC3282" i="1"/>
  <c r="AE3282" i="1"/>
  <c r="AF3282" i="1"/>
  <c r="AG3282" i="1"/>
  <c r="AH3282" i="1"/>
  <c r="CV3282" i="1" s="1"/>
  <c r="U3282" i="1" s="1"/>
  <c r="K4090" i="7" s="1"/>
  <c r="AI3282" i="1"/>
  <c r="CW3282" i="1" s="1"/>
  <c r="V3282" i="1" s="1"/>
  <c r="AJ3282" i="1"/>
  <c r="CX3282" i="1" s="1"/>
  <c r="W3282" i="1" s="1"/>
  <c r="CQ3282" i="1"/>
  <c r="P3282" i="1" s="1"/>
  <c r="CR3282" i="1"/>
  <c r="Q3282" i="1" s="1"/>
  <c r="J4085" i="7" s="1"/>
  <c r="CU3282" i="1"/>
  <c r="GL3282" i="1"/>
  <c r="GN3282" i="1"/>
  <c r="GO3282" i="1"/>
  <c r="GV3282" i="1"/>
  <c r="HC3282" i="1"/>
  <c r="GX3282" i="1" s="1"/>
  <c r="V3283" i="1"/>
  <c r="AC3283" i="1"/>
  <c r="AE3283" i="1"/>
  <c r="AF3283" i="1"/>
  <c r="AG3283" i="1"/>
  <c r="AH3283" i="1"/>
  <c r="AI3283" i="1"/>
  <c r="AJ3283" i="1"/>
  <c r="CX3283" i="1" s="1"/>
  <c r="W3283" i="1" s="1"/>
  <c r="CU3283" i="1"/>
  <c r="T3283" i="1" s="1"/>
  <c r="CV3283" i="1"/>
  <c r="U3283" i="1" s="1"/>
  <c r="CW3283" i="1"/>
  <c r="GL3283" i="1"/>
  <c r="GN3283" i="1"/>
  <c r="GO3283" i="1"/>
  <c r="GV3283" i="1"/>
  <c r="HC3283" i="1" s="1"/>
  <c r="GX3283" i="1" s="1"/>
  <c r="I3284" i="1"/>
  <c r="K3284" i="1"/>
  <c r="AC3284" i="1"/>
  <c r="AD3284" i="1"/>
  <c r="AE3284" i="1"/>
  <c r="AF3284" i="1"/>
  <c r="AG3284" i="1"/>
  <c r="AH3284" i="1"/>
  <c r="CV3284" i="1" s="1"/>
  <c r="AI3284" i="1"/>
  <c r="AJ3284" i="1"/>
  <c r="CU3284" i="1"/>
  <c r="T3284" i="1" s="1"/>
  <c r="CW3284" i="1"/>
  <c r="V3284" i="1" s="1"/>
  <c r="CX3284" i="1"/>
  <c r="W3284" i="1" s="1"/>
  <c r="GL3284" i="1"/>
  <c r="GN3284" i="1"/>
  <c r="GO3284" i="1"/>
  <c r="GV3284" i="1"/>
  <c r="HC3284" i="1" s="1"/>
  <c r="C3285" i="1"/>
  <c r="D3285" i="1"/>
  <c r="I3285" i="1"/>
  <c r="K3285" i="1"/>
  <c r="AC3285" i="1"/>
  <c r="CQ3285" i="1" s="1"/>
  <c r="P3285" i="1" s="1"/>
  <c r="AD3285" i="1"/>
  <c r="AE3285" i="1"/>
  <c r="U4097" i="7" s="1"/>
  <c r="AF3285" i="1"/>
  <c r="AG3285" i="1"/>
  <c r="AH3285" i="1"/>
  <c r="CV3285" i="1" s="1"/>
  <c r="U3285" i="1" s="1"/>
  <c r="K4105" i="7" s="1"/>
  <c r="AI3285" i="1"/>
  <c r="AJ3285" i="1"/>
  <c r="CR3285" i="1"/>
  <c r="Q3285" i="1" s="1"/>
  <c r="J4100" i="7" s="1"/>
  <c r="CS3285" i="1"/>
  <c r="CT3285" i="1"/>
  <c r="S3285" i="1" s="1"/>
  <c r="CU3285" i="1"/>
  <c r="T3285" i="1" s="1"/>
  <c r="CW3285" i="1"/>
  <c r="V3285" i="1" s="1"/>
  <c r="CX3285" i="1"/>
  <c r="W3285" i="1" s="1"/>
  <c r="GL3285" i="1"/>
  <c r="GN3285" i="1"/>
  <c r="GO3285" i="1"/>
  <c r="GV3285" i="1"/>
  <c r="HC3285" i="1" s="1"/>
  <c r="GX3285" i="1" s="1"/>
  <c r="C3286" i="1"/>
  <c r="D3286" i="1"/>
  <c r="I3286" i="1"/>
  <c r="K3286" i="1"/>
  <c r="P3286" i="1"/>
  <c r="AC3286" i="1"/>
  <c r="AD3286" i="1"/>
  <c r="AE3286" i="1"/>
  <c r="AF3286" i="1"/>
  <c r="AG3286" i="1"/>
  <c r="AH3286" i="1"/>
  <c r="CV3286" i="1" s="1"/>
  <c r="AI3286" i="1"/>
  <c r="CW3286" i="1" s="1"/>
  <c r="AJ3286" i="1"/>
  <c r="CX3286" i="1" s="1"/>
  <c r="W3286" i="1" s="1"/>
  <c r="CQ3286" i="1"/>
  <c r="CR3286" i="1"/>
  <c r="Q3286" i="1" s="1"/>
  <c r="J4110" i="7" s="1"/>
  <c r="CT3286" i="1"/>
  <c r="S3286" i="1" s="1"/>
  <c r="CU3286" i="1"/>
  <c r="T3286" i="1" s="1"/>
  <c r="GL3286" i="1"/>
  <c r="GN3286" i="1"/>
  <c r="GO3286" i="1"/>
  <c r="GV3286" i="1"/>
  <c r="HC3286" i="1" s="1"/>
  <c r="C3287" i="1"/>
  <c r="D3287" i="1"/>
  <c r="I3287" i="1"/>
  <c r="K3287" i="1"/>
  <c r="AC3287" i="1"/>
  <c r="AD3287" i="1"/>
  <c r="AE3287" i="1"/>
  <c r="AF3287" i="1"/>
  <c r="AG3287" i="1"/>
  <c r="AH3287" i="1"/>
  <c r="CV3287" i="1" s="1"/>
  <c r="AI3287" i="1"/>
  <c r="AJ3287" i="1"/>
  <c r="CT3287" i="1"/>
  <c r="S3287" i="1" s="1"/>
  <c r="CU3287" i="1"/>
  <c r="T3287" i="1" s="1"/>
  <c r="CW3287" i="1"/>
  <c r="V3287" i="1" s="1"/>
  <c r="CX3287" i="1"/>
  <c r="W3287" i="1" s="1"/>
  <c r="GL3287" i="1"/>
  <c r="GN3287" i="1"/>
  <c r="GO3287" i="1"/>
  <c r="GV3287" i="1"/>
  <c r="HC3287" i="1" s="1"/>
  <c r="C3288" i="1"/>
  <c r="D3288" i="1"/>
  <c r="I3288" i="1"/>
  <c r="K3288" i="1"/>
  <c r="AC3288" i="1"/>
  <c r="AD3288" i="1"/>
  <c r="AE3288" i="1"/>
  <c r="AF3288" i="1"/>
  <c r="AG3288" i="1"/>
  <c r="AH3288" i="1"/>
  <c r="CV3288" i="1" s="1"/>
  <c r="U3288" i="1" s="1"/>
  <c r="K4133" i="7" s="1"/>
  <c r="AI3288" i="1"/>
  <c r="AJ3288" i="1"/>
  <c r="CU3288" i="1"/>
  <c r="T3288" i="1" s="1"/>
  <c r="CW3288" i="1"/>
  <c r="V3288" i="1" s="1"/>
  <c r="CX3288" i="1"/>
  <c r="W3288" i="1" s="1"/>
  <c r="GL3288" i="1"/>
  <c r="GN3288" i="1"/>
  <c r="GO3288" i="1"/>
  <c r="GV3288" i="1"/>
  <c r="HC3288" i="1" s="1"/>
  <c r="GX3288" i="1" s="1"/>
  <c r="C3289" i="1"/>
  <c r="D3289" i="1"/>
  <c r="I3289" i="1"/>
  <c r="K3289" i="1"/>
  <c r="AC3289" i="1"/>
  <c r="CQ3289" i="1" s="1"/>
  <c r="P3289" i="1" s="1"/>
  <c r="AE3289" i="1"/>
  <c r="AF3289" i="1"/>
  <c r="AG3289" i="1"/>
  <c r="CU3289" i="1" s="1"/>
  <c r="T3289" i="1" s="1"/>
  <c r="AH3289" i="1"/>
  <c r="CV3289" i="1" s="1"/>
  <c r="U3289" i="1" s="1"/>
  <c r="K4144" i="7" s="1"/>
  <c r="AI3289" i="1"/>
  <c r="CW3289" i="1" s="1"/>
  <c r="V3289" i="1" s="1"/>
  <c r="AJ3289" i="1"/>
  <c r="CX3289" i="1"/>
  <c r="W3289" i="1" s="1"/>
  <c r="GL3289" i="1"/>
  <c r="GN3289" i="1"/>
  <c r="GO3289" i="1"/>
  <c r="GV3289" i="1"/>
  <c r="HC3289" i="1" s="1"/>
  <c r="GX3289" i="1" s="1"/>
  <c r="AC3290" i="1"/>
  <c r="AE3290" i="1"/>
  <c r="AF3290" i="1"/>
  <c r="AG3290" i="1"/>
  <c r="AH3290" i="1"/>
  <c r="CV3290" i="1" s="1"/>
  <c r="U3290" i="1" s="1"/>
  <c r="AI3290" i="1"/>
  <c r="CW3290" i="1" s="1"/>
  <c r="V3290" i="1" s="1"/>
  <c r="AJ3290" i="1"/>
  <c r="CX3290" i="1" s="1"/>
  <c r="W3290" i="1" s="1"/>
  <c r="CQ3290" i="1"/>
  <c r="P3290" i="1" s="1"/>
  <c r="J4146" i="7" s="1"/>
  <c r="I4147" i="7" s="1"/>
  <c r="CR3290" i="1"/>
  <c r="Q3290" i="1" s="1"/>
  <c r="CT3290" i="1"/>
  <c r="S3290" i="1" s="1"/>
  <c r="CZ3290" i="1" s="1"/>
  <c r="Y3290" i="1" s="1"/>
  <c r="T4146" i="7" s="1"/>
  <c r="CU3290" i="1"/>
  <c r="T3290" i="1" s="1"/>
  <c r="GL3290" i="1"/>
  <c r="GN3290" i="1"/>
  <c r="GO3290" i="1"/>
  <c r="GV3290" i="1"/>
  <c r="HC3290" i="1" s="1"/>
  <c r="GX3290" i="1" s="1"/>
  <c r="C3291" i="1"/>
  <c r="D3291" i="1"/>
  <c r="I3291" i="1"/>
  <c r="K3291" i="1"/>
  <c r="AC3291" i="1"/>
  <c r="AD3291" i="1"/>
  <c r="AE3291" i="1"/>
  <c r="AF3291" i="1"/>
  <c r="AG3291" i="1"/>
  <c r="AH3291" i="1"/>
  <c r="CV3291" i="1" s="1"/>
  <c r="AI3291" i="1"/>
  <c r="CW3291" i="1" s="1"/>
  <c r="AJ3291" i="1"/>
  <c r="CR3291" i="1"/>
  <c r="CT3291" i="1"/>
  <c r="CU3291" i="1"/>
  <c r="T3291" i="1" s="1"/>
  <c r="CX3291" i="1"/>
  <c r="GL3291" i="1"/>
  <c r="GN3291" i="1"/>
  <c r="GO3291" i="1"/>
  <c r="GV3291" i="1"/>
  <c r="HC3291" i="1" s="1"/>
  <c r="C3292" i="1"/>
  <c r="D3292" i="1"/>
  <c r="I3292" i="1"/>
  <c r="K3292" i="1"/>
  <c r="T3292" i="1"/>
  <c r="AC3292" i="1"/>
  <c r="CQ3292" i="1" s="1"/>
  <c r="P3292" i="1" s="1"/>
  <c r="AD3292" i="1"/>
  <c r="AE3292" i="1"/>
  <c r="AF3292" i="1"/>
  <c r="AG3292" i="1"/>
  <c r="AH3292" i="1"/>
  <c r="CV3292" i="1" s="1"/>
  <c r="U3292" i="1" s="1"/>
  <c r="K4160" i="7" s="1"/>
  <c r="AI3292" i="1"/>
  <c r="AJ3292" i="1"/>
  <c r="CR3292" i="1"/>
  <c r="Q3292" i="1" s="1"/>
  <c r="CT3292" i="1"/>
  <c r="S3292" i="1" s="1"/>
  <c r="CU3292" i="1"/>
  <c r="CW3292" i="1"/>
  <c r="V3292" i="1" s="1"/>
  <c r="CX3292" i="1"/>
  <c r="W3292" i="1" s="1"/>
  <c r="GL3292" i="1"/>
  <c r="GN3292" i="1"/>
  <c r="GO3292" i="1"/>
  <c r="GV3292" i="1"/>
  <c r="HC3292" i="1" s="1"/>
  <c r="GX3292" i="1" s="1"/>
  <c r="B3294" i="1"/>
  <c r="B3278" i="1" s="1"/>
  <c r="C3294" i="1"/>
  <c r="C3278" i="1" s="1"/>
  <c r="D3294" i="1"/>
  <c r="D3278" i="1" s="1"/>
  <c r="F3294" i="1"/>
  <c r="F3278" i="1" s="1"/>
  <c r="G3294" i="1"/>
  <c r="BC3294" i="1"/>
  <c r="BX3294" i="1"/>
  <c r="BX3278" i="1" s="1"/>
  <c r="BY3294" i="1"/>
  <c r="CK3294" i="1"/>
  <c r="CK3278" i="1" s="1"/>
  <c r="CL3294" i="1"/>
  <c r="CL3278" i="1" s="1"/>
  <c r="CM3294" i="1"/>
  <c r="CM3278" i="1" s="1"/>
  <c r="D3324" i="1"/>
  <c r="E3326" i="1"/>
  <c r="Z3326" i="1"/>
  <c r="AA3326" i="1"/>
  <c r="AM3326" i="1"/>
  <c r="AN3326" i="1"/>
  <c r="BC3326" i="1"/>
  <c r="BE3326" i="1"/>
  <c r="BF3326" i="1"/>
  <c r="BG3326" i="1"/>
  <c r="BH3326" i="1"/>
  <c r="BI3326" i="1"/>
  <c r="BJ3326" i="1"/>
  <c r="BK3326" i="1"/>
  <c r="BL3326" i="1"/>
  <c r="BM3326" i="1"/>
  <c r="BN3326" i="1"/>
  <c r="BO3326" i="1"/>
  <c r="BP3326" i="1"/>
  <c r="BQ3326" i="1"/>
  <c r="BR3326" i="1"/>
  <c r="BS3326" i="1"/>
  <c r="BT3326" i="1"/>
  <c r="BU3326" i="1"/>
  <c r="BV3326" i="1"/>
  <c r="BW3326" i="1"/>
  <c r="CM3326" i="1"/>
  <c r="CN3326" i="1"/>
  <c r="CO3326" i="1"/>
  <c r="CP3326" i="1"/>
  <c r="CQ3326" i="1"/>
  <c r="CR3326" i="1"/>
  <c r="CS3326" i="1"/>
  <c r="CT3326" i="1"/>
  <c r="CU3326" i="1"/>
  <c r="CV3326" i="1"/>
  <c r="CW3326" i="1"/>
  <c r="CX3326" i="1"/>
  <c r="CY3326" i="1"/>
  <c r="CZ3326" i="1"/>
  <c r="DA3326" i="1"/>
  <c r="DB3326" i="1"/>
  <c r="DC3326" i="1"/>
  <c r="DD3326" i="1"/>
  <c r="DE3326" i="1"/>
  <c r="DF3326" i="1"/>
  <c r="DG3326" i="1"/>
  <c r="DH3326" i="1"/>
  <c r="DI3326" i="1"/>
  <c r="DJ3326" i="1"/>
  <c r="DK3326" i="1"/>
  <c r="DL3326" i="1"/>
  <c r="DM3326" i="1"/>
  <c r="DN3326" i="1"/>
  <c r="DO3326" i="1"/>
  <c r="DP3326" i="1"/>
  <c r="DQ3326" i="1"/>
  <c r="DR3326" i="1"/>
  <c r="DS3326" i="1"/>
  <c r="DT3326" i="1"/>
  <c r="DU3326" i="1"/>
  <c r="DV3326" i="1"/>
  <c r="DW3326" i="1"/>
  <c r="DX3326" i="1"/>
  <c r="DY3326" i="1"/>
  <c r="DZ3326" i="1"/>
  <c r="EA3326" i="1"/>
  <c r="EB3326" i="1"/>
  <c r="EC3326" i="1"/>
  <c r="ED3326" i="1"/>
  <c r="EE3326" i="1"/>
  <c r="EF3326" i="1"/>
  <c r="EG3326" i="1"/>
  <c r="EH3326" i="1"/>
  <c r="EI3326" i="1"/>
  <c r="EJ3326" i="1"/>
  <c r="EK3326" i="1"/>
  <c r="EL3326" i="1"/>
  <c r="EM3326" i="1"/>
  <c r="EN3326" i="1"/>
  <c r="EO3326" i="1"/>
  <c r="EP3326" i="1"/>
  <c r="EQ3326" i="1"/>
  <c r="ER3326" i="1"/>
  <c r="ES3326" i="1"/>
  <c r="ET3326" i="1"/>
  <c r="EU3326" i="1"/>
  <c r="EV3326" i="1"/>
  <c r="EW3326" i="1"/>
  <c r="EX3326" i="1"/>
  <c r="EY3326" i="1"/>
  <c r="EZ3326" i="1"/>
  <c r="FA3326" i="1"/>
  <c r="FB3326" i="1"/>
  <c r="FC3326" i="1"/>
  <c r="FD3326" i="1"/>
  <c r="FE3326" i="1"/>
  <c r="FF3326" i="1"/>
  <c r="FG3326" i="1"/>
  <c r="FH3326" i="1"/>
  <c r="FI3326" i="1"/>
  <c r="FJ3326" i="1"/>
  <c r="FK3326" i="1"/>
  <c r="FL3326" i="1"/>
  <c r="FM3326" i="1"/>
  <c r="FN3326" i="1"/>
  <c r="FO3326" i="1"/>
  <c r="FP3326" i="1"/>
  <c r="FQ3326" i="1"/>
  <c r="FR3326" i="1"/>
  <c r="FS3326" i="1"/>
  <c r="FT3326" i="1"/>
  <c r="FU3326" i="1"/>
  <c r="FV3326" i="1"/>
  <c r="FW3326" i="1"/>
  <c r="FX3326" i="1"/>
  <c r="FY3326" i="1"/>
  <c r="FZ3326" i="1"/>
  <c r="GA3326" i="1"/>
  <c r="GB3326" i="1"/>
  <c r="GC3326" i="1"/>
  <c r="GD3326" i="1"/>
  <c r="GE3326" i="1"/>
  <c r="GF3326" i="1"/>
  <c r="GG3326" i="1"/>
  <c r="GH3326" i="1"/>
  <c r="GI3326" i="1"/>
  <c r="GJ3326" i="1"/>
  <c r="GK3326" i="1"/>
  <c r="GL3326" i="1"/>
  <c r="GM3326" i="1"/>
  <c r="GN3326" i="1"/>
  <c r="GO3326" i="1"/>
  <c r="GP3326" i="1"/>
  <c r="GQ3326" i="1"/>
  <c r="GR3326" i="1"/>
  <c r="GS3326" i="1"/>
  <c r="GT3326" i="1"/>
  <c r="GU3326" i="1"/>
  <c r="GV3326" i="1"/>
  <c r="GW3326" i="1"/>
  <c r="GX3326" i="1"/>
  <c r="C3328" i="1"/>
  <c r="D3328" i="1"/>
  <c r="I3328" i="1"/>
  <c r="K3328" i="1"/>
  <c r="AC3328" i="1"/>
  <c r="AE3328" i="1"/>
  <c r="AF3328" i="1"/>
  <c r="AG3328" i="1"/>
  <c r="CU3328" i="1" s="1"/>
  <c r="AH3328" i="1"/>
  <c r="AI3328" i="1"/>
  <c r="AJ3328" i="1"/>
  <c r="CV3328" i="1"/>
  <c r="U3328" i="1" s="1"/>
  <c r="K4172" i="7" s="1"/>
  <c r="CW3328" i="1"/>
  <c r="V3328" i="1" s="1"/>
  <c r="CX3328" i="1"/>
  <c r="W3328" i="1" s="1"/>
  <c r="GL3328" i="1"/>
  <c r="GN3328" i="1"/>
  <c r="GO3328" i="1"/>
  <c r="GV3328" i="1"/>
  <c r="HC3328" i="1" s="1"/>
  <c r="GX3328" i="1" s="1"/>
  <c r="C3329" i="1"/>
  <c r="D3329" i="1"/>
  <c r="I3329" i="1"/>
  <c r="K3329" i="1"/>
  <c r="AC3329" i="1"/>
  <c r="AE3329" i="1"/>
  <c r="AF3329" i="1"/>
  <c r="AG3329" i="1"/>
  <c r="CU3329" i="1" s="1"/>
  <c r="T3329" i="1" s="1"/>
  <c r="AH3329" i="1"/>
  <c r="CV3329" i="1" s="1"/>
  <c r="U3329" i="1" s="1"/>
  <c r="K4183" i="7" s="1"/>
  <c r="AI3329" i="1"/>
  <c r="AJ3329" i="1"/>
  <c r="CW3329" i="1"/>
  <c r="V3329" i="1" s="1"/>
  <c r="CX3329" i="1"/>
  <c r="W3329" i="1" s="1"/>
  <c r="GL3329" i="1"/>
  <c r="GN3329" i="1"/>
  <c r="GO3329" i="1"/>
  <c r="GV3329" i="1"/>
  <c r="HC3329" i="1" s="1"/>
  <c r="GX3329" i="1" s="1"/>
  <c r="C3330" i="1"/>
  <c r="D3330" i="1"/>
  <c r="I3330" i="1"/>
  <c r="K3330" i="1"/>
  <c r="AC3330" i="1"/>
  <c r="AE3330" i="1"/>
  <c r="AF3330" i="1"/>
  <c r="AG3330" i="1"/>
  <c r="CU3330" i="1" s="1"/>
  <c r="T3330" i="1" s="1"/>
  <c r="AH3330" i="1"/>
  <c r="CV3330" i="1" s="1"/>
  <c r="AI3330" i="1"/>
  <c r="CW3330" i="1" s="1"/>
  <c r="V3330" i="1" s="1"/>
  <c r="AJ3330" i="1"/>
  <c r="CX3330" i="1"/>
  <c r="W3330" i="1" s="1"/>
  <c r="GL3330" i="1"/>
  <c r="GN3330" i="1"/>
  <c r="GO3330" i="1"/>
  <c r="GV3330" i="1"/>
  <c r="HC3330" i="1" s="1"/>
  <c r="GX3330" i="1" s="1"/>
  <c r="AC3331" i="1"/>
  <c r="AE3331" i="1"/>
  <c r="AF3331" i="1"/>
  <c r="AG3331" i="1"/>
  <c r="CU3331" i="1" s="1"/>
  <c r="T3331" i="1" s="1"/>
  <c r="AH3331" i="1"/>
  <c r="CV3331" i="1" s="1"/>
  <c r="U3331" i="1" s="1"/>
  <c r="AI3331" i="1"/>
  <c r="CW3331" i="1" s="1"/>
  <c r="V3331" i="1" s="1"/>
  <c r="AJ3331" i="1"/>
  <c r="CX3331" i="1" s="1"/>
  <c r="W3331" i="1" s="1"/>
  <c r="CR3331" i="1"/>
  <c r="Q3331" i="1" s="1"/>
  <c r="CS3331" i="1"/>
  <c r="CT3331" i="1"/>
  <c r="S3331" i="1" s="1"/>
  <c r="GL3331" i="1"/>
  <c r="GN3331" i="1"/>
  <c r="GO3331" i="1"/>
  <c r="GV3331" i="1"/>
  <c r="HC3331" i="1"/>
  <c r="GX3331" i="1" s="1"/>
  <c r="I3332" i="1"/>
  <c r="K3332" i="1"/>
  <c r="AC3332" i="1"/>
  <c r="AE3332" i="1"/>
  <c r="AF3332" i="1"/>
  <c r="AG3332" i="1"/>
  <c r="AH3332" i="1"/>
  <c r="AI3332" i="1"/>
  <c r="CW3332" i="1" s="1"/>
  <c r="AJ3332" i="1"/>
  <c r="CT3332" i="1"/>
  <c r="CU3332" i="1"/>
  <c r="CV3332" i="1"/>
  <c r="U3332" i="1" s="1"/>
  <c r="CX3332" i="1"/>
  <c r="GL3332" i="1"/>
  <c r="GN3332" i="1"/>
  <c r="GO3332" i="1"/>
  <c r="GV3332" i="1"/>
  <c r="HC3332" i="1" s="1"/>
  <c r="C3333" i="1"/>
  <c r="D3333" i="1"/>
  <c r="I3333" i="1"/>
  <c r="K3333" i="1"/>
  <c r="AC3333" i="1"/>
  <c r="CQ3333" i="1" s="1"/>
  <c r="P3333" i="1" s="1"/>
  <c r="AE3333" i="1"/>
  <c r="U4200" i="7" s="1"/>
  <c r="AF3333" i="1"/>
  <c r="AG3333" i="1"/>
  <c r="CU3333" i="1" s="1"/>
  <c r="AH3333" i="1"/>
  <c r="CV3333" i="1" s="1"/>
  <c r="U3333" i="1" s="1"/>
  <c r="K4208" i="7" s="1"/>
  <c r="AI3333" i="1"/>
  <c r="CW3333" i="1" s="1"/>
  <c r="V3333" i="1" s="1"/>
  <c r="AJ3333" i="1"/>
  <c r="CX3333" i="1" s="1"/>
  <c r="W3333" i="1" s="1"/>
  <c r="GL3333" i="1"/>
  <c r="GN3333" i="1"/>
  <c r="GO3333" i="1"/>
  <c r="GV3333" i="1"/>
  <c r="HC3333" i="1" s="1"/>
  <c r="GX3333" i="1" s="1"/>
  <c r="C3334" i="1"/>
  <c r="D3334" i="1"/>
  <c r="I3334" i="1"/>
  <c r="K3334" i="1"/>
  <c r="AC3334" i="1"/>
  <c r="AE3334" i="1"/>
  <c r="AF3334" i="1"/>
  <c r="AG3334" i="1"/>
  <c r="CU3334" i="1" s="1"/>
  <c r="AH3334" i="1"/>
  <c r="CV3334" i="1" s="1"/>
  <c r="U3334" i="1" s="1"/>
  <c r="K4218" i="7" s="1"/>
  <c r="AI3334" i="1"/>
  <c r="CW3334" i="1" s="1"/>
  <c r="AJ3334" i="1"/>
  <c r="CX3334" i="1" s="1"/>
  <c r="CQ3334" i="1"/>
  <c r="P3334" i="1" s="1"/>
  <c r="CT3334" i="1"/>
  <c r="GL3334" i="1"/>
  <c r="GN3334" i="1"/>
  <c r="GO3334" i="1"/>
  <c r="GV3334" i="1"/>
  <c r="HC3334" i="1" s="1"/>
  <c r="C3335" i="1"/>
  <c r="D3335" i="1"/>
  <c r="I3335" i="1"/>
  <c r="K3335" i="1"/>
  <c r="AC3335" i="1"/>
  <c r="AE3335" i="1"/>
  <c r="AF3335" i="1"/>
  <c r="AG3335" i="1"/>
  <c r="AH3335" i="1"/>
  <c r="AI3335" i="1"/>
  <c r="CW3335" i="1" s="1"/>
  <c r="AJ3335" i="1"/>
  <c r="CQ3335" i="1"/>
  <c r="CT3335" i="1"/>
  <c r="CU3335" i="1"/>
  <c r="CV3335" i="1"/>
  <c r="U3335" i="1" s="1"/>
  <c r="K4225" i="7" s="1"/>
  <c r="CX3335" i="1"/>
  <c r="W3335" i="1" s="1"/>
  <c r="GL3335" i="1"/>
  <c r="GN3335" i="1"/>
  <c r="GO3335" i="1"/>
  <c r="GV3335" i="1"/>
  <c r="HC3335" i="1" s="1"/>
  <c r="C3336" i="1"/>
  <c r="D3336" i="1"/>
  <c r="I3336" i="1"/>
  <c r="K3336" i="1"/>
  <c r="AC3336" i="1"/>
  <c r="CQ3336" i="1" s="1"/>
  <c r="P3336" i="1" s="1"/>
  <c r="J4232" i="7" s="1"/>
  <c r="AE3336" i="1"/>
  <c r="AF3336" i="1"/>
  <c r="AG3336" i="1"/>
  <c r="CU3336" i="1" s="1"/>
  <c r="AH3336" i="1"/>
  <c r="CV3336" i="1" s="1"/>
  <c r="U3336" i="1" s="1"/>
  <c r="K4236" i="7" s="1"/>
  <c r="AI3336" i="1"/>
  <c r="CW3336" i="1" s="1"/>
  <c r="AJ3336" i="1"/>
  <c r="CX3336" i="1"/>
  <c r="GL3336" i="1"/>
  <c r="GN3336" i="1"/>
  <c r="GO3336" i="1"/>
  <c r="GV3336" i="1"/>
  <c r="HC3336" i="1" s="1"/>
  <c r="C3337" i="1"/>
  <c r="D3337" i="1"/>
  <c r="I3337" i="1"/>
  <c r="K3337" i="1"/>
  <c r="AC3337" i="1"/>
  <c r="AE3337" i="1"/>
  <c r="U4238" i="7" s="1"/>
  <c r="AF3337" i="1"/>
  <c r="AG3337" i="1"/>
  <c r="CU3337" i="1" s="1"/>
  <c r="AH3337" i="1"/>
  <c r="CV3337" i="1" s="1"/>
  <c r="U3337" i="1" s="1"/>
  <c r="K4247" i="7" s="1"/>
  <c r="AI3337" i="1"/>
  <c r="CW3337" i="1" s="1"/>
  <c r="V3337" i="1" s="1"/>
  <c r="AJ3337" i="1"/>
  <c r="CX3337" i="1" s="1"/>
  <c r="W3337" i="1" s="1"/>
  <c r="CQ3337" i="1"/>
  <c r="P3337" i="1" s="1"/>
  <c r="J4243" i="7" s="1"/>
  <c r="CT3337" i="1"/>
  <c r="S3337" i="1" s="1"/>
  <c r="GL3337" i="1"/>
  <c r="GN3337" i="1"/>
  <c r="GO3337" i="1"/>
  <c r="GV3337" i="1"/>
  <c r="HC3337" i="1" s="1"/>
  <c r="GX3337" i="1" s="1"/>
  <c r="AC3338" i="1"/>
  <c r="AE3338" i="1"/>
  <c r="AF3338" i="1"/>
  <c r="AG3338" i="1"/>
  <c r="CU3338" i="1" s="1"/>
  <c r="T3338" i="1" s="1"/>
  <c r="AH3338" i="1"/>
  <c r="AI3338" i="1"/>
  <c r="CW3338" i="1" s="1"/>
  <c r="V3338" i="1" s="1"/>
  <c r="AJ3338" i="1"/>
  <c r="CV3338" i="1"/>
  <c r="U3338" i="1" s="1"/>
  <c r="CX3338" i="1"/>
  <c r="W3338" i="1" s="1"/>
  <c r="GL3338" i="1"/>
  <c r="GN3338" i="1"/>
  <c r="GO3338" i="1"/>
  <c r="GV3338" i="1"/>
  <c r="HC3338" i="1" s="1"/>
  <c r="GX3338" i="1" s="1"/>
  <c r="C3339" i="1"/>
  <c r="D3339" i="1"/>
  <c r="I3339" i="1"/>
  <c r="K3339" i="1"/>
  <c r="AC3339" i="1"/>
  <c r="CQ3339" i="1" s="1"/>
  <c r="P3339" i="1" s="1"/>
  <c r="AE3339" i="1"/>
  <c r="U4251" i="7" s="1"/>
  <c r="AF3339" i="1"/>
  <c r="AG3339" i="1"/>
  <c r="CU3339" i="1" s="1"/>
  <c r="AH3339" i="1"/>
  <c r="CV3339" i="1" s="1"/>
  <c r="U3339" i="1" s="1"/>
  <c r="K4256" i="7" s="1"/>
  <c r="AI3339" i="1"/>
  <c r="CW3339" i="1" s="1"/>
  <c r="V3339" i="1" s="1"/>
  <c r="AJ3339" i="1"/>
  <c r="CX3339" i="1" s="1"/>
  <c r="W3339" i="1" s="1"/>
  <c r="GL3339" i="1"/>
  <c r="GN3339" i="1"/>
  <c r="GO3339" i="1"/>
  <c r="GV3339" i="1"/>
  <c r="HC3339" i="1" s="1"/>
  <c r="GX3339" i="1" s="1"/>
  <c r="C3340" i="1"/>
  <c r="D3340" i="1"/>
  <c r="I3340" i="1"/>
  <c r="K3340" i="1"/>
  <c r="AC3340" i="1"/>
  <c r="AE3340" i="1"/>
  <c r="AF3340" i="1"/>
  <c r="AG3340" i="1"/>
  <c r="AH3340" i="1"/>
  <c r="CV3340" i="1" s="1"/>
  <c r="U3340" i="1" s="1"/>
  <c r="K4263" i="7" s="1"/>
  <c r="AI3340" i="1"/>
  <c r="CW3340" i="1" s="1"/>
  <c r="AJ3340" i="1"/>
  <c r="CX3340" i="1" s="1"/>
  <c r="CQ3340" i="1"/>
  <c r="P3340" i="1" s="1"/>
  <c r="CT3340" i="1"/>
  <c r="CU3340" i="1"/>
  <c r="GL3340" i="1"/>
  <c r="GN3340" i="1"/>
  <c r="GO3340" i="1"/>
  <c r="GV3340" i="1"/>
  <c r="HC3340" i="1" s="1"/>
  <c r="B3342" i="1"/>
  <c r="B3326" i="1" s="1"/>
  <c r="C3342" i="1"/>
  <c r="C3326" i="1" s="1"/>
  <c r="D3342" i="1"/>
  <c r="D3326" i="1" s="1"/>
  <c r="F3342" i="1"/>
  <c r="F3326" i="1" s="1"/>
  <c r="G3342" i="1"/>
  <c r="BX3342" i="1"/>
  <c r="BX3326" i="1" s="1"/>
  <c r="BY3342" i="1"/>
  <c r="BY3326" i="1" s="1"/>
  <c r="CK3342" i="1"/>
  <c r="CK3326" i="1" s="1"/>
  <c r="CL3342" i="1"/>
  <c r="BC3342" i="1" s="1"/>
  <c r="F3358" i="1" s="1"/>
  <c r="CM3342" i="1"/>
  <c r="BD3342" i="1" s="1"/>
  <c r="D3372" i="1"/>
  <c r="E3374" i="1"/>
  <c r="Z3374" i="1"/>
  <c r="AA3374" i="1"/>
  <c r="AM3374" i="1"/>
  <c r="AN3374" i="1"/>
  <c r="BE3374" i="1"/>
  <c r="BF3374" i="1"/>
  <c r="BG3374" i="1"/>
  <c r="BH3374" i="1"/>
  <c r="BI3374" i="1"/>
  <c r="BJ3374" i="1"/>
  <c r="BK3374" i="1"/>
  <c r="BL3374" i="1"/>
  <c r="BM3374" i="1"/>
  <c r="BN3374" i="1"/>
  <c r="BO3374" i="1"/>
  <c r="BP3374" i="1"/>
  <c r="BQ3374" i="1"/>
  <c r="BR3374" i="1"/>
  <c r="BS3374" i="1"/>
  <c r="BT3374" i="1"/>
  <c r="BU3374" i="1"/>
  <c r="BV3374" i="1"/>
  <c r="BW3374" i="1"/>
  <c r="BX3374" i="1"/>
  <c r="CM3374" i="1"/>
  <c r="CN3374" i="1"/>
  <c r="CO3374" i="1"/>
  <c r="CP3374" i="1"/>
  <c r="CQ3374" i="1"/>
  <c r="CR3374" i="1"/>
  <c r="CS3374" i="1"/>
  <c r="CT3374" i="1"/>
  <c r="CU3374" i="1"/>
  <c r="CV3374" i="1"/>
  <c r="CW3374" i="1"/>
  <c r="CX3374" i="1"/>
  <c r="CY3374" i="1"/>
  <c r="CZ3374" i="1"/>
  <c r="DA3374" i="1"/>
  <c r="DB3374" i="1"/>
  <c r="DC3374" i="1"/>
  <c r="DD3374" i="1"/>
  <c r="DE3374" i="1"/>
  <c r="DF3374" i="1"/>
  <c r="DG3374" i="1"/>
  <c r="DH3374" i="1"/>
  <c r="DI3374" i="1"/>
  <c r="DJ3374" i="1"/>
  <c r="DK3374" i="1"/>
  <c r="DL3374" i="1"/>
  <c r="DM3374" i="1"/>
  <c r="DN3374" i="1"/>
  <c r="DO3374" i="1"/>
  <c r="DP3374" i="1"/>
  <c r="DQ3374" i="1"/>
  <c r="DR3374" i="1"/>
  <c r="DS3374" i="1"/>
  <c r="DT3374" i="1"/>
  <c r="DU3374" i="1"/>
  <c r="DV3374" i="1"/>
  <c r="DW3374" i="1"/>
  <c r="DX3374" i="1"/>
  <c r="DY3374" i="1"/>
  <c r="DZ3374" i="1"/>
  <c r="EA3374" i="1"/>
  <c r="EB3374" i="1"/>
  <c r="EC3374" i="1"/>
  <c r="ED3374" i="1"/>
  <c r="EE3374" i="1"/>
  <c r="EF3374" i="1"/>
  <c r="EG3374" i="1"/>
  <c r="EH3374" i="1"/>
  <c r="EI3374" i="1"/>
  <c r="EJ3374" i="1"/>
  <c r="EK3374" i="1"/>
  <c r="EL3374" i="1"/>
  <c r="EM3374" i="1"/>
  <c r="EN3374" i="1"/>
  <c r="EO3374" i="1"/>
  <c r="EP3374" i="1"/>
  <c r="EQ3374" i="1"/>
  <c r="ER3374" i="1"/>
  <c r="ES3374" i="1"/>
  <c r="ET3374" i="1"/>
  <c r="EU3374" i="1"/>
  <c r="EV3374" i="1"/>
  <c r="EW3374" i="1"/>
  <c r="EX3374" i="1"/>
  <c r="EY3374" i="1"/>
  <c r="EZ3374" i="1"/>
  <c r="FA3374" i="1"/>
  <c r="FB3374" i="1"/>
  <c r="FC3374" i="1"/>
  <c r="FD3374" i="1"/>
  <c r="FE3374" i="1"/>
  <c r="FF3374" i="1"/>
  <c r="FG3374" i="1"/>
  <c r="FH3374" i="1"/>
  <c r="FI3374" i="1"/>
  <c r="FJ3374" i="1"/>
  <c r="FK3374" i="1"/>
  <c r="FL3374" i="1"/>
  <c r="FM3374" i="1"/>
  <c r="FN3374" i="1"/>
  <c r="FO3374" i="1"/>
  <c r="FP3374" i="1"/>
  <c r="FQ3374" i="1"/>
  <c r="FR3374" i="1"/>
  <c r="FS3374" i="1"/>
  <c r="FT3374" i="1"/>
  <c r="FU3374" i="1"/>
  <c r="FV3374" i="1"/>
  <c r="FW3374" i="1"/>
  <c r="FX3374" i="1"/>
  <c r="FY3374" i="1"/>
  <c r="FZ3374" i="1"/>
  <c r="GA3374" i="1"/>
  <c r="GB3374" i="1"/>
  <c r="GC3374" i="1"/>
  <c r="GD3374" i="1"/>
  <c r="GE3374" i="1"/>
  <c r="GF3374" i="1"/>
  <c r="GG3374" i="1"/>
  <c r="GH3374" i="1"/>
  <c r="GI3374" i="1"/>
  <c r="GJ3374" i="1"/>
  <c r="GK3374" i="1"/>
  <c r="GL3374" i="1"/>
  <c r="GM3374" i="1"/>
  <c r="GN3374" i="1"/>
  <c r="GO3374" i="1"/>
  <c r="GP3374" i="1"/>
  <c r="GQ3374" i="1"/>
  <c r="GR3374" i="1"/>
  <c r="GS3374" i="1"/>
  <c r="GT3374" i="1"/>
  <c r="GU3374" i="1"/>
  <c r="GV3374" i="1"/>
  <c r="GW3374" i="1"/>
  <c r="GX3374" i="1"/>
  <c r="C3376" i="1"/>
  <c r="D3376" i="1"/>
  <c r="I3376" i="1"/>
  <c r="K3376" i="1"/>
  <c r="AC3376" i="1"/>
  <c r="AE3376" i="1"/>
  <c r="AF3376" i="1"/>
  <c r="AG3376" i="1"/>
  <c r="AH3376" i="1"/>
  <c r="CV3376" i="1" s="1"/>
  <c r="AI3376" i="1"/>
  <c r="AJ3376" i="1"/>
  <c r="CT3376" i="1"/>
  <c r="S3376" i="1" s="1"/>
  <c r="CU3376" i="1"/>
  <c r="T3376" i="1" s="1"/>
  <c r="CW3376" i="1"/>
  <c r="V3376" i="1" s="1"/>
  <c r="CX3376" i="1"/>
  <c r="W3376" i="1" s="1"/>
  <c r="GL3376" i="1"/>
  <c r="GN3376" i="1"/>
  <c r="GO3376" i="1"/>
  <c r="GV3376" i="1"/>
  <c r="HC3376" i="1" s="1"/>
  <c r="C3377" i="1"/>
  <c r="D3377" i="1"/>
  <c r="I3377" i="1"/>
  <c r="K3377" i="1"/>
  <c r="AC3377" i="1"/>
  <c r="AE3377" i="1"/>
  <c r="AF3377" i="1"/>
  <c r="AG3377" i="1"/>
  <c r="AH3377" i="1"/>
  <c r="CV3377" i="1" s="1"/>
  <c r="U3377" i="1" s="1"/>
  <c r="K4282" i="7" s="1"/>
  <c r="AI3377" i="1"/>
  <c r="CW3377" i="1" s="1"/>
  <c r="V3377" i="1" s="1"/>
  <c r="AJ3377" i="1"/>
  <c r="CU3377" i="1"/>
  <c r="T3377" i="1" s="1"/>
  <c r="CX3377" i="1"/>
  <c r="W3377" i="1" s="1"/>
  <c r="GL3377" i="1"/>
  <c r="BZ3379" i="1" s="1"/>
  <c r="GN3377" i="1"/>
  <c r="GO3377" i="1"/>
  <c r="CC3379" i="1" s="1"/>
  <c r="CC3374" i="1" s="1"/>
  <c r="GV3377" i="1"/>
  <c r="HC3377" i="1" s="1"/>
  <c r="GX3377" i="1" s="1"/>
  <c r="B3379" i="1"/>
  <c r="B3374" i="1" s="1"/>
  <c r="C3379" i="1"/>
  <c r="C3374" i="1" s="1"/>
  <c r="D3379" i="1"/>
  <c r="D3374" i="1" s="1"/>
  <c r="F3379" i="1"/>
  <c r="F3374" i="1" s="1"/>
  <c r="G3379" i="1"/>
  <c r="BX3379" i="1"/>
  <c r="AO3379" i="1" s="1"/>
  <c r="AO3374" i="1" s="1"/>
  <c r="BY3379" i="1"/>
  <c r="BY3374" i="1" s="1"/>
  <c r="CB3379" i="1"/>
  <c r="CK3379" i="1"/>
  <c r="CK3374" i="1" s="1"/>
  <c r="CL3379" i="1"/>
  <c r="CL3374" i="1" s="1"/>
  <c r="CM3379" i="1"/>
  <c r="BD3379" i="1" s="1"/>
  <c r="F3404" i="1" s="1"/>
  <c r="F3383" i="1"/>
  <c r="D3409" i="1"/>
  <c r="E3411" i="1"/>
  <c r="Z3411" i="1"/>
  <c r="AA3411" i="1"/>
  <c r="AM3411" i="1"/>
  <c r="AN3411" i="1"/>
  <c r="BE3411" i="1"/>
  <c r="BF3411" i="1"/>
  <c r="BG3411" i="1"/>
  <c r="BH3411" i="1"/>
  <c r="BI3411" i="1"/>
  <c r="BJ3411" i="1"/>
  <c r="BK3411" i="1"/>
  <c r="BL3411" i="1"/>
  <c r="BM3411" i="1"/>
  <c r="BN3411" i="1"/>
  <c r="BO3411" i="1"/>
  <c r="BP3411" i="1"/>
  <c r="BQ3411" i="1"/>
  <c r="BR3411" i="1"/>
  <c r="BS3411" i="1"/>
  <c r="BT3411" i="1"/>
  <c r="BU3411" i="1"/>
  <c r="BV3411" i="1"/>
  <c r="BW3411" i="1"/>
  <c r="CN3411" i="1"/>
  <c r="CO3411" i="1"/>
  <c r="CP3411" i="1"/>
  <c r="CQ3411" i="1"/>
  <c r="CR3411" i="1"/>
  <c r="CS3411" i="1"/>
  <c r="CT3411" i="1"/>
  <c r="CU3411" i="1"/>
  <c r="CV3411" i="1"/>
  <c r="CW3411" i="1"/>
  <c r="CX3411" i="1"/>
  <c r="CY3411" i="1"/>
  <c r="CZ3411" i="1"/>
  <c r="DA3411" i="1"/>
  <c r="DB3411" i="1"/>
  <c r="DC3411" i="1"/>
  <c r="DD3411" i="1"/>
  <c r="DE3411" i="1"/>
  <c r="DF3411" i="1"/>
  <c r="DG3411" i="1"/>
  <c r="DH3411" i="1"/>
  <c r="DI3411" i="1"/>
  <c r="DJ3411" i="1"/>
  <c r="DK3411" i="1"/>
  <c r="DL3411" i="1"/>
  <c r="DM3411" i="1"/>
  <c r="DN3411" i="1"/>
  <c r="DO3411" i="1"/>
  <c r="DP3411" i="1"/>
  <c r="DQ3411" i="1"/>
  <c r="DR3411" i="1"/>
  <c r="DS3411" i="1"/>
  <c r="DT3411" i="1"/>
  <c r="DU3411" i="1"/>
  <c r="DV3411" i="1"/>
  <c r="DW3411" i="1"/>
  <c r="DX3411" i="1"/>
  <c r="DY3411" i="1"/>
  <c r="DZ3411" i="1"/>
  <c r="EA3411" i="1"/>
  <c r="EB3411" i="1"/>
  <c r="EC3411" i="1"/>
  <c r="ED3411" i="1"/>
  <c r="EE3411" i="1"/>
  <c r="EF3411" i="1"/>
  <c r="EG3411" i="1"/>
  <c r="EH3411" i="1"/>
  <c r="EI3411" i="1"/>
  <c r="EJ3411" i="1"/>
  <c r="EK3411" i="1"/>
  <c r="EL3411" i="1"/>
  <c r="EM3411" i="1"/>
  <c r="EN3411" i="1"/>
  <c r="EO3411" i="1"/>
  <c r="EP3411" i="1"/>
  <c r="EQ3411" i="1"/>
  <c r="ER3411" i="1"/>
  <c r="ES3411" i="1"/>
  <c r="ET3411" i="1"/>
  <c r="EU3411" i="1"/>
  <c r="EV3411" i="1"/>
  <c r="EW3411" i="1"/>
  <c r="EX3411" i="1"/>
  <c r="EY3411" i="1"/>
  <c r="EZ3411" i="1"/>
  <c r="FA3411" i="1"/>
  <c r="FB3411" i="1"/>
  <c r="FC3411" i="1"/>
  <c r="FD3411" i="1"/>
  <c r="FE3411" i="1"/>
  <c r="FF3411" i="1"/>
  <c r="FG3411" i="1"/>
  <c r="FH3411" i="1"/>
  <c r="FI3411" i="1"/>
  <c r="FJ3411" i="1"/>
  <c r="FK3411" i="1"/>
  <c r="FL3411" i="1"/>
  <c r="FM3411" i="1"/>
  <c r="FN3411" i="1"/>
  <c r="FO3411" i="1"/>
  <c r="FP3411" i="1"/>
  <c r="FQ3411" i="1"/>
  <c r="FR3411" i="1"/>
  <c r="FS3411" i="1"/>
  <c r="FT3411" i="1"/>
  <c r="FU3411" i="1"/>
  <c r="FV3411" i="1"/>
  <c r="FW3411" i="1"/>
  <c r="FX3411" i="1"/>
  <c r="FY3411" i="1"/>
  <c r="FZ3411" i="1"/>
  <c r="GA3411" i="1"/>
  <c r="GB3411" i="1"/>
  <c r="GC3411" i="1"/>
  <c r="GD3411" i="1"/>
  <c r="GE3411" i="1"/>
  <c r="GF3411" i="1"/>
  <c r="GG3411" i="1"/>
  <c r="GH3411" i="1"/>
  <c r="GI3411" i="1"/>
  <c r="GJ3411" i="1"/>
  <c r="GK3411" i="1"/>
  <c r="GL3411" i="1"/>
  <c r="GM3411" i="1"/>
  <c r="GN3411" i="1"/>
  <c r="GO3411" i="1"/>
  <c r="GP3411" i="1"/>
  <c r="GQ3411" i="1"/>
  <c r="GR3411" i="1"/>
  <c r="GS3411" i="1"/>
  <c r="GT3411" i="1"/>
  <c r="GU3411" i="1"/>
  <c r="GV3411" i="1"/>
  <c r="GW3411" i="1"/>
  <c r="GX3411" i="1"/>
  <c r="C3413" i="1"/>
  <c r="D3413" i="1"/>
  <c r="I3413" i="1"/>
  <c r="K3413" i="1"/>
  <c r="AC3413" i="1"/>
  <c r="AE3413" i="1"/>
  <c r="AF3413" i="1"/>
  <c r="AG3413" i="1"/>
  <c r="CU3413" i="1" s="1"/>
  <c r="T3413" i="1" s="1"/>
  <c r="AH3413" i="1"/>
  <c r="CV3413" i="1" s="1"/>
  <c r="U3413" i="1" s="1"/>
  <c r="K4294" i="7" s="1"/>
  <c r="AI3413" i="1"/>
  <c r="CW3413" i="1" s="1"/>
  <c r="V3413" i="1" s="1"/>
  <c r="AJ3413" i="1"/>
  <c r="CX3413" i="1" s="1"/>
  <c r="W3413" i="1" s="1"/>
  <c r="GL3413" i="1"/>
  <c r="GN3413" i="1"/>
  <c r="GO3413" i="1"/>
  <c r="GV3413" i="1"/>
  <c r="HC3413" i="1"/>
  <c r="GX3413" i="1" s="1"/>
  <c r="C3414" i="1"/>
  <c r="D3414" i="1"/>
  <c r="I3414" i="1"/>
  <c r="K3414" i="1"/>
  <c r="AC3414" i="1"/>
  <c r="AE3414" i="1"/>
  <c r="AF3414" i="1"/>
  <c r="AG3414" i="1"/>
  <c r="CU3414" i="1" s="1"/>
  <c r="T3414" i="1" s="1"/>
  <c r="AH3414" i="1"/>
  <c r="CV3414" i="1" s="1"/>
  <c r="U3414" i="1" s="1"/>
  <c r="K4305" i="7" s="1"/>
  <c r="AI3414" i="1"/>
  <c r="CW3414" i="1" s="1"/>
  <c r="V3414" i="1" s="1"/>
  <c r="AJ3414" i="1"/>
  <c r="CX3414" i="1" s="1"/>
  <c r="W3414" i="1" s="1"/>
  <c r="CR3414" i="1"/>
  <c r="Q3414" i="1" s="1"/>
  <c r="J4299" i="7" s="1"/>
  <c r="CS3414" i="1"/>
  <c r="GL3414" i="1"/>
  <c r="GN3414" i="1"/>
  <c r="GO3414" i="1"/>
  <c r="GV3414" i="1"/>
  <c r="HC3414" i="1" s="1"/>
  <c r="GX3414" i="1" s="1"/>
  <c r="C3415" i="1"/>
  <c r="D3415" i="1"/>
  <c r="I3415" i="1"/>
  <c r="K3415" i="1"/>
  <c r="AC3415" i="1"/>
  <c r="AE3415" i="1"/>
  <c r="AF3415" i="1"/>
  <c r="AG3415" i="1"/>
  <c r="CU3415" i="1" s="1"/>
  <c r="AH3415" i="1"/>
  <c r="CV3415" i="1" s="1"/>
  <c r="U3415" i="1" s="1"/>
  <c r="K4315" i="7" s="1"/>
  <c r="AI3415" i="1"/>
  <c r="CW3415" i="1" s="1"/>
  <c r="V3415" i="1" s="1"/>
  <c r="AJ3415" i="1"/>
  <c r="CX3415" i="1" s="1"/>
  <c r="W3415" i="1" s="1"/>
  <c r="CR3415" i="1"/>
  <c r="Q3415" i="1" s="1"/>
  <c r="J4310" i="7" s="1"/>
  <c r="CS3415" i="1"/>
  <c r="CT3415" i="1"/>
  <c r="S3415" i="1" s="1"/>
  <c r="J4309" i="7" s="1"/>
  <c r="GL3415" i="1"/>
  <c r="GN3415" i="1"/>
  <c r="GO3415" i="1"/>
  <c r="GV3415" i="1"/>
  <c r="HC3415" i="1"/>
  <c r="GX3415" i="1" s="1"/>
  <c r="AC3416" i="1"/>
  <c r="AE3416" i="1"/>
  <c r="AF3416" i="1"/>
  <c r="AG3416" i="1"/>
  <c r="CU3416" i="1" s="1"/>
  <c r="T3416" i="1" s="1"/>
  <c r="AH3416" i="1"/>
  <c r="AI3416" i="1"/>
  <c r="AJ3416" i="1"/>
  <c r="CV3416" i="1"/>
  <c r="U3416" i="1" s="1"/>
  <c r="CW3416" i="1"/>
  <c r="V3416" i="1" s="1"/>
  <c r="CX3416" i="1"/>
  <c r="W3416" i="1" s="1"/>
  <c r="GL3416" i="1"/>
  <c r="GN3416" i="1"/>
  <c r="GO3416" i="1"/>
  <c r="GV3416" i="1"/>
  <c r="HC3416" i="1" s="1"/>
  <c r="GX3416" i="1" s="1"/>
  <c r="I3417" i="1"/>
  <c r="K3417" i="1"/>
  <c r="AC3417" i="1"/>
  <c r="AE3417" i="1"/>
  <c r="AF3417" i="1"/>
  <c r="AG3417" i="1"/>
  <c r="CU3417" i="1" s="1"/>
  <c r="AH3417" i="1"/>
  <c r="CV3417" i="1" s="1"/>
  <c r="U3417" i="1" s="1"/>
  <c r="AI3417" i="1"/>
  <c r="CW3417" i="1" s="1"/>
  <c r="V3417" i="1" s="1"/>
  <c r="AJ3417" i="1"/>
  <c r="CX3417" i="1" s="1"/>
  <c r="W3417" i="1" s="1"/>
  <c r="CQ3417" i="1"/>
  <c r="P3417" i="1" s="1"/>
  <c r="J4319" i="7" s="1"/>
  <c r="I4321" i="7" s="1"/>
  <c r="P4321" i="7" s="1"/>
  <c r="GL3417" i="1"/>
  <c r="GN3417" i="1"/>
  <c r="GO3417" i="1"/>
  <c r="GV3417" i="1"/>
  <c r="HC3417" i="1" s="1"/>
  <c r="GX3417" i="1" s="1"/>
  <c r="C3418" i="1"/>
  <c r="D3418" i="1"/>
  <c r="I3418" i="1"/>
  <c r="K3418" i="1"/>
  <c r="AC3418" i="1"/>
  <c r="AE3418" i="1"/>
  <c r="AF3418" i="1"/>
  <c r="AG3418" i="1"/>
  <c r="AH3418" i="1"/>
  <c r="AI3418" i="1"/>
  <c r="CW3418" i="1" s="1"/>
  <c r="AJ3418" i="1"/>
  <c r="CX3418" i="1" s="1"/>
  <c r="CQ3418" i="1"/>
  <c r="P3418" i="1" s="1"/>
  <c r="CT3418" i="1"/>
  <c r="CU3418" i="1"/>
  <c r="CV3418" i="1"/>
  <c r="U3418" i="1" s="1"/>
  <c r="K4330" i="7" s="1"/>
  <c r="GL3418" i="1"/>
  <c r="GN3418" i="1"/>
  <c r="GO3418" i="1"/>
  <c r="GV3418" i="1"/>
  <c r="HC3418" i="1" s="1"/>
  <c r="C3419" i="1"/>
  <c r="D3419" i="1"/>
  <c r="I3419" i="1"/>
  <c r="K3419" i="1"/>
  <c r="AC3419" i="1"/>
  <c r="CQ3419" i="1" s="1"/>
  <c r="P3419" i="1" s="1"/>
  <c r="AE3419" i="1"/>
  <c r="U4332" i="7" s="1"/>
  <c r="AF3419" i="1"/>
  <c r="CT3419" i="1" s="1"/>
  <c r="S3419" i="1" s="1"/>
  <c r="AG3419" i="1"/>
  <c r="AH3419" i="1"/>
  <c r="AI3419" i="1"/>
  <c r="CW3419" i="1" s="1"/>
  <c r="AJ3419" i="1"/>
  <c r="CU3419" i="1"/>
  <c r="CV3419" i="1"/>
  <c r="U3419" i="1" s="1"/>
  <c r="K4340" i="7" s="1"/>
  <c r="CX3419" i="1"/>
  <c r="W3419" i="1" s="1"/>
  <c r="GL3419" i="1"/>
  <c r="GN3419" i="1"/>
  <c r="GO3419" i="1"/>
  <c r="GV3419" i="1"/>
  <c r="HC3419" i="1" s="1"/>
  <c r="C3420" i="1"/>
  <c r="D3420" i="1"/>
  <c r="I3420" i="1"/>
  <c r="K3420" i="1"/>
  <c r="AC3420" i="1"/>
  <c r="AE3420" i="1"/>
  <c r="AF3420" i="1"/>
  <c r="AG3420" i="1"/>
  <c r="CU3420" i="1" s="1"/>
  <c r="AH3420" i="1"/>
  <c r="CV3420" i="1" s="1"/>
  <c r="U3420" i="1" s="1"/>
  <c r="K4347" i="7" s="1"/>
  <c r="AI3420" i="1"/>
  <c r="CW3420" i="1" s="1"/>
  <c r="AJ3420" i="1"/>
  <c r="CX3420" i="1" s="1"/>
  <c r="CQ3420" i="1"/>
  <c r="GL3420" i="1"/>
  <c r="GN3420" i="1"/>
  <c r="GO3420" i="1"/>
  <c r="GV3420" i="1"/>
  <c r="HC3420" i="1" s="1"/>
  <c r="C3421" i="1"/>
  <c r="D3421" i="1"/>
  <c r="I3421" i="1"/>
  <c r="K3421" i="1"/>
  <c r="AC3421" i="1"/>
  <c r="AE3421" i="1"/>
  <c r="AF3421" i="1"/>
  <c r="AG3421" i="1"/>
  <c r="AH3421" i="1"/>
  <c r="AI3421" i="1"/>
  <c r="CW3421" i="1" s="1"/>
  <c r="V3421" i="1" s="1"/>
  <c r="AJ3421" i="1"/>
  <c r="CX3421" i="1" s="1"/>
  <c r="W3421" i="1" s="1"/>
  <c r="CQ3421" i="1"/>
  <c r="P3421" i="1" s="1"/>
  <c r="J4354" i="7" s="1"/>
  <c r="CT3421" i="1"/>
  <c r="S3421" i="1" s="1"/>
  <c r="CU3421" i="1"/>
  <c r="CV3421" i="1"/>
  <c r="U3421" i="1" s="1"/>
  <c r="K4358" i="7" s="1"/>
  <c r="GL3421" i="1"/>
  <c r="GN3421" i="1"/>
  <c r="GO3421" i="1"/>
  <c r="GV3421" i="1"/>
  <c r="HC3421" i="1" s="1"/>
  <c r="C3422" i="1"/>
  <c r="D3422" i="1"/>
  <c r="I3422" i="1"/>
  <c r="K3422" i="1"/>
  <c r="AC3422" i="1"/>
  <c r="CQ3422" i="1" s="1"/>
  <c r="P3422" i="1" s="1"/>
  <c r="J4365" i="7" s="1"/>
  <c r="AE3422" i="1"/>
  <c r="AF3422" i="1"/>
  <c r="CT3422" i="1" s="1"/>
  <c r="AG3422" i="1"/>
  <c r="AH3422" i="1"/>
  <c r="AI3422" i="1"/>
  <c r="CW3422" i="1" s="1"/>
  <c r="AJ3422" i="1"/>
  <c r="CU3422" i="1"/>
  <c r="CV3422" i="1"/>
  <c r="U3422" i="1" s="1"/>
  <c r="K4369" i="7" s="1"/>
  <c r="CX3422" i="1"/>
  <c r="GL3422" i="1"/>
  <c r="GN3422" i="1"/>
  <c r="GO3422" i="1"/>
  <c r="GV3422" i="1"/>
  <c r="HC3422" i="1" s="1"/>
  <c r="AC3423" i="1"/>
  <c r="AE3423" i="1"/>
  <c r="AF3423" i="1"/>
  <c r="AG3423" i="1"/>
  <c r="AH3423" i="1"/>
  <c r="AI3423" i="1"/>
  <c r="CW3423" i="1" s="1"/>
  <c r="V3423" i="1" s="1"/>
  <c r="AJ3423" i="1"/>
  <c r="CX3423" i="1" s="1"/>
  <c r="W3423" i="1" s="1"/>
  <c r="CQ3423" i="1"/>
  <c r="P3423" i="1" s="1"/>
  <c r="J4371" i="7" s="1"/>
  <c r="I4372" i="7" s="1"/>
  <c r="CT3423" i="1"/>
  <c r="S3423" i="1" s="1"/>
  <c r="CU3423" i="1"/>
  <c r="T3423" i="1" s="1"/>
  <c r="CV3423" i="1"/>
  <c r="U3423" i="1" s="1"/>
  <c r="GL3423" i="1"/>
  <c r="GN3423" i="1"/>
  <c r="GO3423" i="1"/>
  <c r="GV3423" i="1"/>
  <c r="HC3423" i="1" s="1"/>
  <c r="GX3423" i="1" s="1"/>
  <c r="C3424" i="1"/>
  <c r="D3424" i="1"/>
  <c r="I3424" i="1"/>
  <c r="K3424" i="1"/>
  <c r="AC3424" i="1"/>
  <c r="CQ3424" i="1" s="1"/>
  <c r="P3424" i="1" s="1"/>
  <c r="AE3424" i="1"/>
  <c r="AF3424" i="1"/>
  <c r="AG3424" i="1"/>
  <c r="AH3424" i="1"/>
  <c r="AI3424" i="1"/>
  <c r="CW3424" i="1" s="1"/>
  <c r="AJ3424" i="1"/>
  <c r="CT3424" i="1"/>
  <c r="CU3424" i="1"/>
  <c r="CV3424" i="1"/>
  <c r="U3424" i="1" s="1"/>
  <c r="K4378" i="7" s="1"/>
  <c r="CX3424" i="1"/>
  <c r="GL3424" i="1"/>
  <c r="GN3424" i="1"/>
  <c r="GO3424" i="1"/>
  <c r="GV3424" i="1"/>
  <c r="HC3424" i="1" s="1"/>
  <c r="C3425" i="1"/>
  <c r="D3425" i="1"/>
  <c r="I3425" i="1"/>
  <c r="K3425" i="1"/>
  <c r="AC3425" i="1"/>
  <c r="CQ3425" i="1" s="1"/>
  <c r="P3425" i="1" s="1"/>
  <c r="AE3425" i="1"/>
  <c r="U4380" i="7" s="1"/>
  <c r="AF3425" i="1"/>
  <c r="AG3425" i="1"/>
  <c r="CU3425" i="1" s="1"/>
  <c r="AH3425" i="1"/>
  <c r="CV3425" i="1" s="1"/>
  <c r="U3425" i="1" s="1"/>
  <c r="K4385" i="7" s="1"/>
  <c r="AI3425" i="1"/>
  <c r="CW3425" i="1" s="1"/>
  <c r="V3425" i="1" s="1"/>
  <c r="AJ3425" i="1"/>
  <c r="CX3425" i="1" s="1"/>
  <c r="W3425" i="1" s="1"/>
  <c r="GL3425" i="1"/>
  <c r="GN3425" i="1"/>
  <c r="GO3425" i="1"/>
  <c r="GV3425" i="1"/>
  <c r="HC3425" i="1" s="1"/>
  <c r="GX3425" i="1" s="1"/>
  <c r="B3427" i="1"/>
  <c r="B3411" i="1" s="1"/>
  <c r="C3427" i="1"/>
  <c r="C3411" i="1" s="1"/>
  <c r="D3427" i="1"/>
  <c r="D3411" i="1" s="1"/>
  <c r="F3427" i="1"/>
  <c r="F3411" i="1" s="1"/>
  <c r="G3427" i="1"/>
  <c r="A4388" i="7" s="1"/>
  <c r="BX3427" i="1"/>
  <c r="BX3411" i="1" s="1"/>
  <c r="BY3427" i="1"/>
  <c r="BY3411" i="1" s="1"/>
  <c r="CK3427" i="1"/>
  <c r="CK3411" i="1" s="1"/>
  <c r="CL3427" i="1"/>
  <c r="CL3411" i="1" s="1"/>
  <c r="CM3427" i="1"/>
  <c r="CM3411" i="1" s="1"/>
  <c r="D3457" i="1"/>
  <c r="D3459" i="1"/>
  <c r="E3459" i="1"/>
  <c r="Z3459" i="1"/>
  <c r="AA3459" i="1"/>
  <c r="AM3459" i="1"/>
  <c r="AN3459" i="1"/>
  <c r="BE3459" i="1"/>
  <c r="BF3459" i="1"/>
  <c r="BG3459" i="1"/>
  <c r="BH3459" i="1"/>
  <c r="BI3459" i="1"/>
  <c r="BJ3459" i="1"/>
  <c r="BK3459" i="1"/>
  <c r="BL3459" i="1"/>
  <c r="BM3459" i="1"/>
  <c r="BN3459" i="1"/>
  <c r="BO3459" i="1"/>
  <c r="BP3459" i="1"/>
  <c r="BQ3459" i="1"/>
  <c r="BR3459" i="1"/>
  <c r="BS3459" i="1"/>
  <c r="BT3459" i="1"/>
  <c r="BU3459" i="1"/>
  <c r="BV3459" i="1"/>
  <c r="BW3459" i="1"/>
  <c r="BX3459" i="1"/>
  <c r="CN3459" i="1"/>
  <c r="CO3459" i="1"/>
  <c r="CP3459" i="1"/>
  <c r="CQ3459" i="1"/>
  <c r="CR3459" i="1"/>
  <c r="CS3459" i="1"/>
  <c r="CT3459" i="1"/>
  <c r="CU3459" i="1"/>
  <c r="CV3459" i="1"/>
  <c r="CW3459" i="1"/>
  <c r="CX3459" i="1"/>
  <c r="CY3459" i="1"/>
  <c r="CZ3459" i="1"/>
  <c r="DA3459" i="1"/>
  <c r="DB3459" i="1"/>
  <c r="DC3459" i="1"/>
  <c r="DD3459" i="1"/>
  <c r="DE3459" i="1"/>
  <c r="DF3459" i="1"/>
  <c r="DG3459" i="1"/>
  <c r="DH3459" i="1"/>
  <c r="DI3459" i="1"/>
  <c r="DJ3459" i="1"/>
  <c r="DK3459" i="1"/>
  <c r="DL3459" i="1"/>
  <c r="DM3459" i="1"/>
  <c r="DN3459" i="1"/>
  <c r="DO3459" i="1"/>
  <c r="DP3459" i="1"/>
  <c r="DQ3459" i="1"/>
  <c r="DR3459" i="1"/>
  <c r="DS3459" i="1"/>
  <c r="DT3459" i="1"/>
  <c r="DU3459" i="1"/>
  <c r="DV3459" i="1"/>
  <c r="DW3459" i="1"/>
  <c r="DX3459" i="1"/>
  <c r="DY3459" i="1"/>
  <c r="DZ3459" i="1"/>
  <c r="EA3459" i="1"/>
  <c r="EB3459" i="1"/>
  <c r="EC3459" i="1"/>
  <c r="ED3459" i="1"/>
  <c r="EE3459" i="1"/>
  <c r="EF3459" i="1"/>
  <c r="EG3459" i="1"/>
  <c r="EH3459" i="1"/>
  <c r="EI3459" i="1"/>
  <c r="EJ3459" i="1"/>
  <c r="EK3459" i="1"/>
  <c r="EL3459" i="1"/>
  <c r="EM3459" i="1"/>
  <c r="EN3459" i="1"/>
  <c r="EO3459" i="1"/>
  <c r="EP3459" i="1"/>
  <c r="EQ3459" i="1"/>
  <c r="ER3459" i="1"/>
  <c r="ES3459" i="1"/>
  <c r="ET3459" i="1"/>
  <c r="EU3459" i="1"/>
  <c r="EV3459" i="1"/>
  <c r="EW3459" i="1"/>
  <c r="EX3459" i="1"/>
  <c r="EY3459" i="1"/>
  <c r="EZ3459" i="1"/>
  <c r="FA3459" i="1"/>
  <c r="FB3459" i="1"/>
  <c r="FC3459" i="1"/>
  <c r="FD3459" i="1"/>
  <c r="FE3459" i="1"/>
  <c r="FF3459" i="1"/>
  <c r="FG3459" i="1"/>
  <c r="FH3459" i="1"/>
  <c r="FI3459" i="1"/>
  <c r="FJ3459" i="1"/>
  <c r="FK3459" i="1"/>
  <c r="FL3459" i="1"/>
  <c r="FM3459" i="1"/>
  <c r="FN3459" i="1"/>
  <c r="FO3459" i="1"/>
  <c r="FP3459" i="1"/>
  <c r="FQ3459" i="1"/>
  <c r="FR3459" i="1"/>
  <c r="FS3459" i="1"/>
  <c r="FT3459" i="1"/>
  <c r="FU3459" i="1"/>
  <c r="FV3459" i="1"/>
  <c r="FW3459" i="1"/>
  <c r="FX3459" i="1"/>
  <c r="FY3459" i="1"/>
  <c r="FZ3459" i="1"/>
  <c r="GA3459" i="1"/>
  <c r="GB3459" i="1"/>
  <c r="GC3459" i="1"/>
  <c r="GD3459" i="1"/>
  <c r="GE3459" i="1"/>
  <c r="GF3459" i="1"/>
  <c r="GG3459" i="1"/>
  <c r="GH3459" i="1"/>
  <c r="GI3459" i="1"/>
  <c r="GJ3459" i="1"/>
  <c r="GK3459" i="1"/>
  <c r="GL3459" i="1"/>
  <c r="GM3459" i="1"/>
  <c r="GN3459" i="1"/>
  <c r="GO3459" i="1"/>
  <c r="GP3459" i="1"/>
  <c r="GQ3459" i="1"/>
  <c r="GR3459" i="1"/>
  <c r="GS3459" i="1"/>
  <c r="GT3459" i="1"/>
  <c r="GU3459" i="1"/>
  <c r="GV3459" i="1"/>
  <c r="GW3459" i="1"/>
  <c r="GX3459" i="1"/>
  <c r="C3461" i="1"/>
  <c r="D3461" i="1"/>
  <c r="AC3461" i="1"/>
  <c r="AE3461" i="1"/>
  <c r="AF3461" i="1"/>
  <c r="AG3461" i="1"/>
  <c r="AH3461" i="1"/>
  <c r="AI3461" i="1"/>
  <c r="AJ3461" i="1"/>
  <c r="CX3461" i="1" s="1"/>
  <c r="W3461" i="1" s="1"/>
  <c r="CQ3461" i="1"/>
  <c r="P3461" i="1" s="1"/>
  <c r="CR3461" i="1"/>
  <c r="Q3461" i="1" s="1"/>
  <c r="J4394" i="7" s="1"/>
  <c r="CS3461" i="1"/>
  <c r="CU3461" i="1"/>
  <c r="T3461" i="1" s="1"/>
  <c r="CV3461" i="1"/>
  <c r="U3461" i="1" s="1"/>
  <c r="K4399" i="7" s="1"/>
  <c r="CW3461" i="1"/>
  <c r="V3461" i="1" s="1"/>
  <c r="GL3461" i="1"/>
  <c r="GN3461" i="1"/>
  <c r="GO3461" i="1"/>
  <c r="GV3461" i="1"/>
  <c r="HC3461" i="1" s="1"/>
  <c r="GX3461" i="1" s="1"/>
  <c r="C3462" i="1"/>
  <c r="D3462" i="1"/>
  <c r="AC3462" i="1"/>
  <c r="AD3462" i="1"/>
  <c r="AE3462" i="1"/>
  <c r="AF3462" i="1"/>
  <c r="AG3462" i="1"/>
  <c r="AH3462" i="1"/>
  <c r="CV3462" i="1" s="1"/>
  <c r="U3462" i="1" s="1"/>
  <c r="K4410" i="7" s="1"/>
  <c r="AI3462" i="1"/>
  <c r="CW3462" i="1" s="1"/>
  <c r="V3462" i="1" s="1"/>
  <c r="AJ3462" i="1"/>
  <c r="CU3462" i="1"/>
  <c r="T3462" i="1" s="1"/>
  <c r="CX3462" i="1"/>
  <c r="W3462" i="1" s="1"/>
  <c r="GL3462" i="1"/>
  <c r="BZ3465" i="1" s="1"/>
  <c r="CG3465" i="1" s="1"/>
  <c r="GN3462" i="1"/>
  <c r="CB3465" i="1" s="1"/>
  <c r="GO3462" i="1"/>
  <c r="CC3465" i="1" s="1"/>
  <c r="CC3459" i="1" s="1"/>
  <c r="GV3462" i="1"/>
  <c r="HC3462" i="1" s="1"/>
  <c r="GX3462" i="1" s="1"/>
  <c r="I3463" i="1"/>
  <c r="AC3463" i="1"/>
  <c r="AE3463" i="1"/>
  <c r="U4406" i="7" s="1"/>
  <c r="AF3463" i="1"/>
  <c r="AG3463" i="1"/>
  <c r="CU3463" i="1" s="1"/>
  <c r="AH3463" i="1"/>
  <c r="CV3463" i="1" s="1"/>
  <c r="U3463" i="1" s="1"/>
  <c r="AI3463" i="1"/>
  <c r="CW3463" i="1" s="1"/>
  <c r="V3463" i="1" s="1"/>
  <c r="AJ3463" i="1"/>
  <c r="CX3463" i="1" s="1"/>
  <c r="W3463" i="1" s="1"/>
  <c r="AJ3465" i="1" s="1"/>
  <c r="CR3463" i="1"/>
  <c r="Q3463" i="1" s="1"/>
  <c r="CS3463" i="1"/>
  <c r="CT3463" i="1"/>
  <c r="S3463" i="1" s="1"/>
  <c r="GL3463" i="1"/>
  <c r="GN3463" i="1"/>
  <c r="GO3463" i="1"/>
  <c r="GV3463" i="1"/>
  <c r="HC3463" i="1"/>
  <c r="GX3463" i="1" s="1"/>
  <c r="B3465" i="1"/>
  <c r="B3459" i="1" s="1"/>
  <c r="C3465" i="1"/>
  <c r="C3459" i="1" s="1"/>
  <c r="D3465" i="1"/>
  <c r="F3465" i="1"/>
  <c r="F3459" i="1" s="1"/>
  <c r="G3465" i="1"/>
  <c r="BB3465" i="1"/>
  <c r="BX3465" i="1"/>
  <c r="AO3465" i="1" s="1"/>
  <c r="BY3465" i="1"/>
  <c r="AP3465" i="1" s="1"/>
  <c r="CK3465" i="1"/>
  <c r="CK3459" i="1" s="1"/>
  <c r="CL3465" i="1"/>
  <c r="BC3465" i="1" s="1"/>
  <c r="CM3465" i="1"/>
  <c r="BD3465" i="1" s="1"/>
  <c r="F3490" i="1" s="1"/>
  <c r="D3495" i="1"/>
  <c r="B3497" i="1"/>
  <c r="C3497" i="1"/>
  <c r="E3497" i="1"/>
  <c r="Z3497" i="1"/>
  <c r="AA3497" i="1"/>
  <c r="AM3497" i="1"/>
  <c r="AN3497" i="1"/>
  <c r="AP3497" i="1"/>
  <c r="BE3497" i="1"/>
  <c r="BF3497" i="1"/>
  <c r="BG3497" i="1"/>
  <c r="BH3497" i="1"/>
  <c r="BI3497" i="1"/>
  <c r="BJ3497" i="1"/>
  <c r="BK3497" i="1"/>
  <c r="BL3497" i="1"/>
  <c r="BM3497" i="1"/>
  <c r="BN3497" i="1"/>
  <c r="BO3497" i="1"/>
  <c r="BP3497" i="1"/>
  <c r="BQ3497" i="1"/>
  <c r="BR3497" i="1"/>
  <c r="BS3497" i="1"/>
  <c r="BT3497" i="1"/>
  <c r="BU3497" i="1"/>
  <c r="BV3497" i="1"/>
  <c r="BW3497" i="1"/>
  <c r="CN3497" i="1"/>
  <c r="CO3497" i="1"/>
  <c r="CP3497" i="1"/>
  <c r="CQ3497" i="1"/>
  <c r="CR3497" i="1"/>
  <c r="CS3497" i="1"/>
  <c r="CT3497" i="1"/>
  <c r="CU3497" i="1"/>
  <c r="CV3497" i="1"/>
  <c r="CW3497" i="1"/>
  <c r="CX3497" i="1"/>
  <c r="CY3497" i="1"/>
  <c r="CZ3497" i="1"/>
  <c r="DA3497" i="1"/>
  <c r="DB3497" i="1"/>
  <c r="DC3497" i="1"/>
  <c r="DD3497" i="1"/>
  <c r="DE3497" i="1"/>
  <c r="DF3497" i="1"/>
  <c r="DG3497" i="1"/>
  <c r="DH3497" i="1"/>
  <c r="DI3497" i="1"/>
  <c r="DJ3497" i="1"/>
  <c r="DK3497" i="1"/>
  <c r="DL3497" i="1"/>
  <c r="DM3497" i="1"/>
  <c r="DN3497" i="1"/>
  <c r="DO3497" i="1"/>
  <c r="DP3497" i="1"/>
  <c r="DQ3497" i="1"/>
  <c r="DR3497" i="1"/>
  <c r="DS3497" i="1"/>
  <c r="DT3497" i="1"/>
  <c r="DU3497" i="1"/>
  <c r="DV3497" i="1"/>
  <c r="DW3497" i="1"/>
  <c r="DX3497" i="1"/>
  <c r="DY3497" i="1"/>
  <c r="DZ3497" i="1"/>
  <c r="EA3497" i="1"/>
  <c r="EB3497" i="1"/>
  <c r="EC3497" i="1"/>
  <c r="ED3497" i="1"/>
  <c r="EE3497" i="1"/>
  <c r="EF3497" i="1"/>
  <c r="EG3497" i="1"/>
  <c r="EH3497" i="1"/>
  <c r="EI3497" i="1"/>
  <c r="EJ3497" i="1"/>
  <c r="EK3497" i="1"/>
  <c r="EL3497" i="1"/>
  <c r="EM3497" i="1"/>
  <c r="EN3497" i="1"/>
  <c r="EO3497" i="1"/>
  <c r="EP3497" i="1"/>
  <c r="EQ3497" i="1"/>
  <c r="ER3497" i="1"/>
  <c r="ES3497" i="1"/>
  <c r="ET3497" i="1"/>
  <c r="EU3497" i="1"/>
  <c r="EV3497" i="1"/>
  <c r="EW3497" i="1"/>
  <c r="EX3497" i="1"/>
  <c r="EY3497" i="1"/>
  <c r="EZ3497" i="1"/>
  <c r="FA3497" i="1"/>
  <c r="FB3497" i="1"/>
  <c r="FC3497" i="1"/>
  <c r="FD3497" i="1"/>
  <c r="FE3497" i="1"/>
  <c r="FF3497" i="1"/>
  <c r="FG3497" i="1"/>
  <c r="FH3497" i="1"/>
  <c r="FI3497" i="1"/>
  <c r="FJ3497" i="1"/>
  <c r="FK3497" i="1"/>
  <c r="FL3497" i="1"/>
  <c r="FM3497" i="1"/>
  <c r="FN3497" i="1"/>
  <c r="FO3497" i="1"/>
  <c r="FP3497" i="1"/>
  <c r="FQ3497" i="1"/>
  <c r="FR3497" i="1"/>
  <c r="FS3497" i="1"/>
  <c r="FT3497" i="1"/>
  <c r="FU3497" i="1"/>
  <c r="FV3497" i="1"/>
  <c r="FW3497" i="1"/>
  <c r="FX3497" i="1"/>
  <c r="FY3497" i="1"/>
  <c r="FZ3497" i="1"/>
  <c r="GA3497" i="1"/>
  <c r="GB3497" i="1"/>
  <c r="GC3497" i="1"/>
  <c r="GD3497" i="1"/>
  <c r="GE3497" i="1"/>
  <c r="GF3497" i="1"/>
  <c r="GG3497" i="1"/>
  <c r="GH3497" i="1"/>
  <c r="GI3497" i="1"/>
  <c r="GJ3497" i="1"/>
  <c r="GK3497" i="1"/>
  <c r="GL3497" i="1"/>
  <c r="GM3497" i="1"/>
  <c r="GN3497" i="1"/>
  <c r="GO3497" i="1"/>
  <c r="GP3497" i="1"/>
  <c r="GQ3497" i="1"/>
  <c r="GR3497" i="1"/>
  <c r="GS3497" i="1"/>
  <c r="GT3497" i="1"/>
  <c r="GU3497" i="1"/>
  <c r="GV3497" i="1"/>
  <c r="GW3497" i="1"/>
  <c r="GX3497" i="1"/>
  <c r="C3499" i="1"/>
  <c r="D3499" i="1"/>
  <c r="AC3499" i="1"/>
  <c r="AD3499" i="1"/>
  <c r="AE3499" i="1"/>
  <c r="AF3499" i="1"/>
  <c r="AG3499" i="1"/>
  <c r="CU3499" i="1" s="1"/>
  <c r="T3499" i="1" s="1"/>
  <c r="AH3499" i="1"/>
  <c r="CV3499" i="1" s="1"/>
  <c r="U3499" i="1" s="1"/>
  <c r="K4424" i="7" s="1"/>
  <c r="AI3499" i="1"/>
  <c r="CW3499" i="1" s="1"/>
  <c r="V3499" i="1" s="1"/>
  <c r="AJ3499" i="1"/>
  <c r="CX3499" i="1" s="1"/>
  <c r="W3499" i="1" s="1"/>
  <c r="AJ3503" i="1" s="1"/>
  <c r="CR3499" i="1"/>
  <c r="Q3499" i="1" s="1"/>
  <c r="J4419" i="7" s="1"/>
  <c r="GL3499" i="1"/>
  <c r="GN3499" i="1"/>
  <c r="GO3499" i="1"/>
  <c r="GV3499" i="1"/>
  <c r="HC3499" i="1" s="1"/>
  <c r="GX3499" i="1" s="1"/>
  <c r="C3500" i="1"/>
  <c r="D3500" i="1"/>
  <c r="AC3500" i="1"/>
  <c r="CQ3500" i="1" s="1"/>
  <c r="P3500" i="1" s="1"/>
  <c r="AE3500" i="1"/>
  <c r="AF3500" i="1"/>
  <c r="AG3500" i="1"/>
  <c r="CU3500" i="1" s="1"/>
  <c r="T3500" i="1" s="1"/>
  <c r="AH3500" i="1"/>
  <c r="AI3500" i="1"/>
  <c r="AJ3500" i="1"/>
  <c r="CX3500" i="1" s="1"/>
  <c r="W3500" i="1" s="1"/>
  <c r="CR3500" i="1"/>
  <c r="Q3500" i="1" s="1"/>
  <c r="CS3500" i="1"/>
  <c r="CV3500" i="1"/>
  <c r="U3500" i="1" s="1"/>
  <c r="K4435" i="7" s="1"/>
  <c r="CW3500" i="1"/>
  <c r="V3500" i="1" s="1"/>
  <c r="GL3500" i="1"/>
  <c r="BZ3503" i="1" s="1"/>
  <c r="GN3500" i="1"/>
  <c r="GO3500" i="1"/>
  <c r="GV3500" i="1"/>
  <c r="HC3500" i="1" s="1"/>
  <c r="GX3500" i="1" s="1"/>
  <c r="I3501" i="1"/>
  <c r="AC3501" i="1"/>
  <c r="AE3501" i="1"/>
  <c r="AF3501" i="1"/>
  <c r="AG3501" i="1"/>
  <c r="CU3501" i="1" s="1"/>
  <c r="T3501" i="1" s="1"/>
  <c r="AH3501" i="1"/>
  <c r="CV3501" i="1" s="1"/>
  <c r="U3501" i="1" s="1"/>
  <c r="AI3501" i="1"/>
  <c r="CW3501" i="1" s="1"/>
  <c r="V3501" i="1" s="1"/>
  <c r="AJ3501" i="1"/>
  <c r="CX3501" i="1" s="1"/>
  <c r="W3501" i="1" s="1"/>
  <c r="CQ3501" i="1"/>
  <c r="GL3501" i="1"/>
  <c r="GN3501" i="1"/>
  <c r="GO3501" i="1"/>
  <c r="GV3501" i="1"/>
  <c r="HC3501" i="1" s="1"/>
  <c r="GX3501" i="1" s="1"/>
  <c r="B3503" i="1"/>
  <c r="C3503" i="1"/>
  <c r="D3503" i="1"/>
  <c r="D3497" i="1" s="1"/>
  <c r="F3503" i="1"/>
  <c r="F3497" i="1" s="1"/>
  <c r="G3503" i="1"/>
  <c r="A4438" i="7" s="1"/>
  <c r="BX3503" i="1"/>
  <c r="AO3503" i="1" s="1"/>
  <c r="BY3503" i="1"/>
  <c r="AP3503" i="1" s="1"/>
  <c r="CK3503" i="1"/>
  <c r="BB3503" i="1" s="1"/>
  <c r="BB3497" i="1" s="1"/>
  <c r="CL3503" i="1"/>
  <c r="BC3503" i="1" s="1"/>
  <c r="CM3503" i="1"/>
  <c r="F3512" i="1"/>
  <c r="F3516" i="1"/>
  <c r="D3533" i="1"/>
  <c r="D3535" i="1"/>
  <c r="E3535" i="1"/>
  <c r="Z3535" i="1"/>
  <c r="AA3535" i="1"/>
  <c r="AM3535" i="1"/>
  <c r="AN3535" i="1"/>
  <c r="BD3535" i="1"/>
  <c r="BE3535" i="1"/>
  <c r="BF3535" i="1"/>
  <c r="BG3535" i="1"/>
  <c r="BH3535" i="1"/>
  <c r="BI3535" i="1"/>
  <c r="BJ3535" i="1"/>
  <c r="BK3535" i="1"/>
  <c r="BL3535" i="1"/>
  <c r="BM3535" i="1"/>
  <c r="BN3535" i="1"/>
  <c r="BO3535" i="1"/>
  <c r="BP3535" i="1"/>
  <c r="BQ3535" i="1"/>
  <c r="BR3535" i="1"/>
  <c r="BS3535" i="1"/>
  <c r="BT3535" i="1"/>
  <c r="BU3535" i="1"/>
  <c r="BV3535" i="1"/>
  <c r="BW3535" i="1"/>
  <c r="CM3535" i="1"/>
  <c r="CN3535" i="1"/>
  <c r="CO3535" i="1"/>
  <c r="CP3535" i="1"/>
  <c r="CQ3535" i="1"/>
  <c r="CR3535" i="1"/>
  <c r="CS3535" i="1"/>
  <c r="CT3535" i="1"/>
  <c r="CU3535" i="1"/>
  <c r="CV3535" i="1"/>
  <c r="CW3535" i="1"/>
  <c r="CX3535" i="1"/>
  <c r="CY3535" i="1"/>
  <c r="CZ3535" i="1"/>
  <c r="DA3535" i="1"/>
  <c r="DB3535" i="1"/>
  <c r="DC3535" i="1"/>
  <c r="DD3535" i="1"/>
  <c r="DE3535" i="1"/>
  <c r="DF3535" i="1"/>
  <c r="DG3535" i="1"/>
  <c r="DH3535" i="1"/>
  <c r="DI3535" i="1"/>
  <c r="DJ3535" i="1"/>
  <c r="DK3535" i="1"/>
  <c r="DL3535" i="1"/>
  <c r="DM3535" i="1"/>
  <c r="DN3535" i="1"/>
  <c r="DO3535" i="1"/>
  <c r="DP3535" i="1"/>
  <c r="DQ3535" i="1"/>
  <c r="DR3535" i="1"/>
  <c r="DS3535" i="1"/>
  <c r="DT3535" i="1"/>
  <c r="DU3535" i="1"/>
  <c r="DV3535" i="1"/>
  <c r="DW3535" i="1"/>
  <c r="DX3535" i="1"/>
  <c r="DY3535" i="1"/>
  <c r="DZ3535" i="1"/>
  <c r="EA3535" i="1"/>
  <c r="EB3535" i="1"/>
  <c r="EC3535" i="1"/>
  <c r="ED3535" i="1"/>
  <c r="EE3535" i="1"/>
  <c r="EF3535" i="1"/>
  <c r="EG3535" i="1"/>
  <c r="EH3535" i="1"/>
  <c r="EI3535" i="1"/>
  <c r="EJ3535" i="1"/>
  <c r="EK3535" i="1"/>
  <c r="EL3535" i="1"/>
  <c r="EM3535" i="1"/>
  <c r="EN3535" i="1"/>
  <c r="EO3535" i="1"/>
  <c r="EP3535" i="1"/>
  <c r="EQ3535" i="1"/>
  <c r="ER3535" i="1"/>
  <c r="ES3535" i="1"/>
  <c r="ET3535" i="1"/>
  <c r="EU3535" i="1"/>
  <c r="EV3535" i="1"/>
  <c r="EW3535" i="1"/>
  <c r="EX3535" i="1"/>
  <c r="EY3535" i="1"/>
  <c r="EZ3535" i="1"/>
  <c r="FA3535" i="1"/>
  <c r="FB3535" i="1"/>
  <c r="FC3535" i="1"/>
  <c r="FD3535" i="1"/>
  <c r="FE3535" i="1"/>
  <c r="FF3535" i="1"/>
  <c r="FG3535" i="1"/>
  <c r="FH3535" i="1"/>
  <c r="FI3535" i="1"/>
  <c r="FJ3535" i="1"/>
  <c r="FK3535" i="1"/>
  <c r="FL3535" i="1"/>
  <c r="FM3535" i="1"/>
  <c r="FN3535" i="1"/>
  <c r="FO3535" i="1"/>
  <c r="FP3535" i="1"/>
  <c r="FQ3535" i="1"/>
  <c r="FR3535" i="1"/>
  <c r="FS3535" i="1"/>
  <c r="FT3535" i="1"/>
  <c r="FU3535" i="1"/>
  <c r="FV3535" i="1"/>
  <c r="FW3535" i="1"/>
  <c r="FX3535" i="1"/>
  <c r="FY3535" i="1"/>
  <c r="FZ3535" i="1"/>
  <c r="GA3535" i="1"/>
  <c r="GB3535" i="1"/>
  <c r="GC3535" i="1"/>
  <c r="GD3535" i="1"/>
  <c r="GE3535" i="1"/>
  <c r="GF3535" i="1"/>
  <c r="GG3535" i="1"/>
  <c r="GH3535" i="1"/>
  <c r="GI3535" i="1"/>
  <c r="GJ3535" i="1"/>
  <c r="GK3535" i="1"/>
  <c r="GL3535" i="1"/>
  <c r="GM3535" i="1"/>
  <c r="GN3535" i="1"/>
  <c r="GO3535" i="1"/>
  <c r="GP3535" i="1"/>
  <c r="GQ3535" i="1"/>
  <c r="GR3535" i="1"/>
  <c r="GS3535" i="1"/>
  <c r="GT3535" i="1"/>
  <c r="GU3535" i="1"/>
  <c r="GV3535" i="1"/>
  <c r="GW3535" i="1"/>
  <c r="GX3535" i="1"/>
  <c r="C3537" i="1"/>
  <c r="D3537" i="1"/>
  <c r="AC3537" i="1"/>
  <c r="AE3537" i="1"/>
  <c r="AF3537" i="1"/>
  <c r="AG3537" i="1"/>
  <c r="CU3537" i="1" s="1"/>
  <c r="T3537" i="1" s="1"/>
  <c r="AH3537" i="1"/>
  <c r="CV3537" i="1" s="1"/>
  <c r="U3537" i="1" s="1"/>
  <c r="AI3537" i="1"/>
  <c r="CW3537" i="1" s="1"/>
  <c r="V3537" i="1" s="1"/>
  <c r="AJ3537" i="1"/>
  <c r="CX3537" i="1" s="1"/>
  <c r="W3537" i="1" s="1"/>
  <c r="CQ3537" i="1"/>
  <c r="P3537" i="1" s="1"/>
  <c r="CR3537" i="1"/>
  <c r="Q3537" i="1" s="1"/>
  <c r="J4444" i="7" s="1"/>
  <c r="GL3537" i="1"/>
  <c r="GN3537" i="1"/>
  <c r="GO3537" i="1"/>
  <c r="CC3541" i="1" s="1"/>
  <c r="GV3537" i="1"/>
  <c r="HC3537" i="1"/>
  <c r="GX3537" i="1" s="1"/>
  <c r="C3538" i="1"/>
  <c r="D3538" i="1"/>
  <c r="AC3538" i="1"/>
  <c r="AE3538" i="1"/>
  <c r="AD3538" i="1" s="1"/>
  <c r="AF3538" i="1"/>
  <c r="AG3538" i="1"/>
  <c r="AH3538" i="1"/>
  <c r="CV3538" i="1" s="1"/>
  <c r="U3538" i="1" s="1"/>
  <c r="K4460" i="7" s="1"/>
  <c r="AI3538" i="1"/>
  <c r="CW3538" i="1" s="1"/>
  <c r="V3538" i="1" s="1"/>
  <c r="AJ3538" i="1"/>
  <c r="CX3538" i="1" s="1"/>
  <c r="W3538" i="1" s="1"/>
  <c r="CQ3538" i="1"/>
  <c r="P3538" i="1" s="1"/>
  <c r="J4455" i="7" s="1"/>
  <c r="CR3538" i="1"/>
  <c r="Q3538" i="1" s="1"/>
  <c r="J4453" i="7" s="1"/>
  <c r="CT3538" i="1"/>
  <c r="S3538" i="1" s="1"/>
  <c r="CU3538" i="1"/>
  <c r="T3538" i="1" s="1"/>
  <c r="GL3538" i="1"/>
  <c r="GN3538" i="1"/>
  <c r="GO3538" i="1"/>
  <c r="GV3538" i="1"/>
  <c r="HC3538" i="1" s="1"/>
  <c r="GX3538" i="1" s="1"/>
  <c r="I3539" i="1"/>
  <c r="AC3539" i="1"/>
  <c r="AD3539" i="1"/>
  <c r="AE3539" i="1"/>
  <c r="AF3539" i="1"/>
  <c r="AG3539" i="1"/>
  <c r="CU3539" i="1" s="1"/>
  <c r="AH3539" i="1"/>
  <c r="CV3539" i="1" s="1"/>
  <c r="AI3539" i="1"/>
  <c r="AJ3539" i="1"/>
  <c r="CT3539" i="1"/>
  <c r="S3539" i="1" s="1"/>
  <c r="CW3539" i="1"/>
  <c r="V3539" i="1" s="1"/>
  <c r="CX3539" i="1"/>
  <c r="W3539" i="1" s="1"/>
  <c r="GL3539" i="1"/>
  <c r="GN3539" i="1"/>
  <c r="GO3539" i="1"/>
  <c r="GV3539" i="1"/>
  <c r="HC3539" i="1" s="1"/>
  <c r="GX3539" i="1" s="1"/>
  <c r="B3541" i="1"/>
  <c r="B3535" i="1" s="1"/>
  <c r="C3541" i="1"/>
  <c r="C3535" i="1" s="1"/>
  <c r="D3541" i="1"/>
  <c r="F3541" i="1"/>
  <c r="F3535" i="1" s="1"/>
  <c r="G3541" i="1"/>
  <c r="BX3541" i="1"/>
  <c r="BY3541" i="1"/>
  <c r="CB3541" i="1"/>
  <c r="CK3541" i="1"/>
  <c r="CK3535" i="1" s="1"/>
  <c r="CL3541" i="1"/>
  <c r="BC3541" i="1" s="1"/>
  <c r="CM3541" i="1"/>
  <c r="BD3541" i="1" s="1"/>
  <c r="F3566" i="1" s="1"/>
  <c r="D3571" i="1"/>
  <c r="E3573" i="1"/>
  <c r="F3573" i="1"/>
  <c r="G3573" i="1"/>
  <c r="A584" i="9" s="1"/>
  <c r="Z3573" i="1"/>
  <c r="AA3573" i="1"/>
  <c r="AM3573" i="1"/>
  <c r="AN3573" i="1"/>
  <c r="BE3573" i="1"/>
  <c r="BF3573" i="1"/>
  <c r="BG3573" i="1"/>
  <c r="BH3573" i="1"/>
  <c r="BI3573" i="1"/>
  <c r="BJ3573" i="1"/>
  <c r="BK3573" i="1"/>
  <c r="BL3573" i="1"/>
  <c r="BM3573" i="1"/>
  <c r="BN3573" i="1"/>
  <c r="BO3573" i="1"/>
  <c r="BP3573" i="1"/>
  <c r="BQ3573" i="1"/>
  <c r="BR3573" i="1"/>
  <c r="BS3573" i="1"/>
  <c r="BT3573" i="1"/>
  <c r="BU3573" i="1"/>
  <c r="BV3573" i="1"/>
  <c r="BW3573" i="1"/>
  <c r="BY3573" i="1"/>
  <c r="CN3573" i="1"/>
  <c r="CO3573" i="1"/>
  <c r="CP3573" i="1"/>
  <c r="CQ3573" i="1"/>
  <c r="CR3573" i="1"/>
  <c r="CS3573" i="1"/>
  <c r="CT3573" i="1"/>
  <c r="CU3573" i="1"/>
  <c r="CV3573" i="1"/>
  <c r="CW3573" i="1"/>
  <c r="CX3573" i="1"/>
  <c r="CY3573" i="1"/>
  <c r="CZ3573" i="1"/>
  <c r="DA3573" i="1"/>
  <c r="DB3573" i="1"/>
  <c r="DC3573" i="1"/>
  <c r="DD3573" i="1"/>
  <c r="DE3573" i="1"/>
  <c r="DF3573" i="1"/>
  <c r="DG3573" i="1"/>
  <c r="DH3573" i="1"/>
  <c r="DI3573" i="1"/>
  <c r="DJ3573" i="1"/>
  <c r="DK3573" i="1"/>
  <c r="DL3573" i="1"/>
  <c r="DM3573" i="1"/>
  <c r="DN3573" i="1"/>
  <c r="DO3573" i="1"/>
  <c r="DP3573" i="1"/>
  <c r="DQ3573" i="1"/>
  <c r="DR3573" i="1"/>
  <c r="DS3573" i="1"/>
  <c r="DT3573" i="1"/>
  <c r="DU3573" i="1"/>
  <c r="DV3573" i="1"/>
  <c r="DW3573" i="1"/>
  <c r="DX3573" i="1"/>
  <c r="DY3573" i="1"/>
  <c r="DZ3573" i="1"/>
  <c r="EA3573" i="1"/>
  <c r="EB3573" i="1"/>
  <c r="EC3573" i="1"/>
  <c r="ED3573" i="1"/>
  <c r="EE3573" i="1"/>
  <c r="EF3573" i="1"/>
  <c r="EG3573" i="1"/>
  <c r="EH3573" i="1"/>
  <c r="EI3573" i="1"/>
  <c r="EJ3573" i="1"/>
  <c r="EK3573" i="1"/>
  <c r="EL3573" i="1"/>
  <c r="EM3573" i="1"/>
  <c r="EN3573" i="1"/>
  <c r="EO3573" i="1"/>
  <c r="EP3573" i="1"/>
  <c r="EQ3573" i="1"/>
  <c r="ER3573" i="1"/>
  <c r="ES3573" i="1"/>
  <c r="ET3573" i="1"/>
  <c r="EU3573" i="1"/>
  <c r="EV3573" i="1"/>
  <c r="EW3573" i="1"/>
  <c r="EX3573" i="1"/>
  <c r="EY3573" i="1"/>
  <c r="EZ3573" i="1"/>
  <c r="FA3573" i="1"/>
  <c r="FB3573" i="1"/>
  <c r="FC3573" i="1"/>
  <c r="FD3573" i="1"/>
  <c r="FE3573" i="1"/>
  <c r="FF3573" i="1"/>
  <c r="FG3573" i="1"/>
  <c r="FH3573" i="1"/>
  <c r="FI3573" i="1"/>
  <c r="FJ3573" i="1"/>
  <c r="FK3573" i="1"/>
  <c r="FL3573" i="1"/>
  <c r="FM3573" i="1"/>
  <c r="FN3573" i="1"/>
  <c r="FO3573" i="1"/>
  <c r="FP3573" i="1"/>
  <c r="FQ3573" i="1"/>
  <c r="FR3573" i="1"/>
  <c r="FS3573" i="1"/>
  <c r="FT3573" i="1"/>
  <c r="FU3573" i="1"/>
  <c r="FV3573" i="1"/>
  <c r="FW3573" i="1"/>
  <c r="FX3573" i="1"/>
  <c r="FY3573" i="1"/>
  <c r="FZ3573" i="1"/>
  <c r="GA3573" i="1"/>
  <c r="GB3573" i="1"/>
  <c r="GC3573" i="1"/>
  <c r="GD3573" i="1"/>
  <c r="GE3573" i="1"/>
  <c r="GF3573" i="1"/>
  <c r="GG3573" i="1"/>
  <c r="GH3573" i="1"/>
  <c r="GI3573" i="1"/>
  <c r="GJ3573" i="1"/>
  <c r="GK3573" i="1"/>
  <c r="GL3573" i="1"/>
  <c r="GM3573" i="1"/>
  <c r="GN3573" i="1"/>
  <c r="GO3573" i="1"/>
  <c r="GP3573" i="1"/>
  <c r="GQ3573" i="1"/>
  <c r="GR3573" i="1"/>
  <c r="GS3573" i="1"/>
  <c r="GT3573" i="1"/>
  <c r="GU3573" i="1"/>
  <c r="GV3573" i="1"/>
  <c r="GW3573" i="1"/>
  <c r="GX3573" i="1"/>
  <c r="C3575" i="1"/>
  <c r="D3575" i="1"/>
  <c r="T3575" i="1"/>
  <c r="AC3575" i="1"/>
  <c r="AE3575" i="1"/>
  <c r="U4467" i="7" s="1"/>
  <c r="AF3575" i="1"/>
  <c r="AG3575" i="1"/>
  <c r="AH3575" i="1"/>
  <c r="CV3575" i="1" s="1"/>
  <c r="U3575" i="1" s="1"/>
  <c r="K4474" i="7" s="1"/>
  <c r="AI3575" i="1"/>
  <c r="CW3575" i="1" s="1"/>
  <c r="V3575" i="1" s="1"/>
  <c r="AJ3575" i="1"/>
  <c r="CX3575" i="1" s="1"/>
  <c r="W3575" i="1" s="1"/>
  <c r="AJ3579" i="1" s="1"/>
  <c r="CQ3575" i="1"/>
  <c r="P3575" i="1" s="1"/>
  <c r="CR3575" i="1"/>
  <c r="Q3575" i="1" s="1"/>
  <c r="CT3575" i="1"/>
  <c r="S3575" i="1" s="1"/>
  <c r="J4468" i="7" s="1"/>
  <c r="CU3575" i="1"/>
  <c r="GL3575" i="1"/>
  <c r="GN3575" i="1"/>
  <c r="GO3575" i="1"/>
  <c r="GV3575" i="1"/>
  <c r="HC3575" i="1" s="1"/>
  <c r="GX3575" i="1" s="1"/>
  <c r="C3576" i="1"/>
  <c r="D3576" i="1"/>
  <c r="R3576" i="1"/>
  <c r="AC3576" i="1"/>
  <c r="CQ3576" i="1" s="1"/>
  <c r="P3576" i="1" s="1"/>
  <c r="AE3576" i="1"/>
  <c r="AF3576" i="1"/>
  <c r="AG3576" i="1"/>
  <c r="CU3576" i="1" s="1"/>
  <c r="T3576" i="1" s="1"/>
  <c r="AH3576" i="1"/>
  <c r="AI3576" i="1"/>
  <c r="AJ3576" i="1"/>
  <c r="CX3576" i="1" s="1"/>
  <c r="W3576" i="1" s="1"/>
  <c r="CR3576" i="1"/>
  <c r="Q3576" i="1" s="1"/>
  <c r="J4478" i="7" s="1"/>
  <c r="CS3576" i="1"/>
  <c r="V4476" i="7" s="1"/>
  <c r="CV3576" i="1"/>
  <c r="U3576" i="1" s="1"/>
  <c r="K4485" i="7" s="1"/>
  <c r="CW3576" i="1"/>
  <c r="V3576" i="1" s="1"/>
  <c r="GL3576" i="1"/>
  <c r="BZ3579" i="1" s="1"/>
  <c r="GN3576" i="1"/>
  <c r="CB3579" i="1" s="1"/>
  <c r="GO3576" i="1"/>
  <c r="GV3576" i="1"/>
  <c r="HC3576" i="1"/>
  <c r="GX3576" i="1" s="1"/>
  <c r="I3577" i="1"/>
  <c r="AC3577" i="1"/>
  <c r="AE3577" i="1"/>
  <c r="AF3577" i="1"/>
  <c r="AG3577" i="1"/>
  <c r="CU3577" i="1" s="1"/>
  <c r="T3577" i="1" s="1"/>
  <c r="AH3577" i="1"/>
  <c r="CV3577" i="1" s="1"/>
  <c r="U3577" i="1" s="1"/>
  <c r="AI3577" i="1"/>
  <c r="CW3577" i="1" s="1"/>
  <c r="V3577" i="1" s="1"/>
  <c r="AJ3577" i="1"/>
  <c r="CX3577" i="1" s="1"/>
  <c r="W3577" i="1" s="1"/>
  <c r="CQ3577" i="1"/>
  <c r="CR3577" i="1"/>
  <c r="GL3577" i="1"/>
  <c r="GN3577" i="1"/>
  <c r="GO3577" i="1"/>
  <c r="GV3577" i="1"/>
  <c r="HC3577" i="1" s="1"/>
  <c r="GX3577" i="1"/>
  <c r="B3579" i="1"/>
  <c r="B3573" i="1" s="1"/>
  <c r="C3579" i="1"/>
  <c r="C3573" i="1" s="1"/>
  <c r="D3579" i="1"/>
  <c r="D3573" i="1" s="1"/>
  <c r="F3579" i="1"/>
  <c r="G3579" i="1"/>
  <c r="A4488" i="7" s="1"/>
  <c r="BX3579" i="1"/>
  <c r="AO3579" i="1" s="1"/>
  <c r="BY3579" i="1"/>
  <c r="AP3579" i="1" s="1"/>
  <c r="AP3573" i="1" s="1"/>
  <c r="CK3579" i="1"/>
  <c r="CL3579" i="1"/>
  <c r="CM3579" i="1"/>
  <c r="CM3573" i="1" s="1"/>
  <c r="F3588" i="1"/>
  <c r="D3609" i="1"/>
  <c r="E3611" i="1"/>
  <c r="Z3611" i="1"/>
  <c r="AA3611" i="1"/>
  <c r="AM3611" i="1"/>
  <c r="AN3611" i="1"/>
  <c r="BE3611" i="1"/>
  <c r="BF3611" i="1"/>
  <c r="BG3611" i="1"/>
  <c r="BH3611" i="1"/>
  <c r="BI3611" i="1"/>
  <c r="BJ3611" i="1"/>
  <c r="BK3611" i="1"/>
  <c r="BL3611" i="1"/>
  <c r="BM3611" i="1"/>
  <c r="BN3611" i="1"/>
  <c r="BO3611" i="1"/>
  <c r="BP3611" i="1"/>
  <c r="BQ3611" i="1"/>
  <c r="BR3611" i="1"/>
  <c r="BS3611" i="1"/>
  <c r="BT3611" i="1"/>
  <c r="BU3611" i="1"/>
  <c r="BV3611" i="1"/>
  <c r="BW3611" i="1"/>
  <c r="BX3611" i="1"/>
  <c r="CN3611" i="1"/>
  <c r="CO3611" i="1"/>
  <c r="CP3611" i="1"/>
  <c r="CQ3611" i="1"/>
  <c r="CR3611" i="1"/>
  <c r="CS3611" i="1"/>
  <c r="CT3611" i="1"/>
  <c r="CU3611" i="1"/>
  <c r="CV3611" i="1"/>
  <c r="CW3611" i="1"/>
  <c r="CX3611" i="1"/>
  <c r="CY3611" i="1"/>
  <c r="CZ3611" i="1"/>
  <c r="DA3611" i="1"/>
  <c r="DB3611" i="1"/>
  <c r="DC3611" i="1"/>
  <c r="DD3611" i="1"/>
  <c r="DE3611" i="1"/>
  <c r="DF3611" i="1"/>
  <c r="DG3611" i="1"/>
  <c r="DH3611" i="1"/>
  <c r="DI3611" i="1"/>
  <c r="DJ3611" i="1"/>
  <c r="DK3611" i="1"/>
  <c r="DL3611" i="1"/>
  <c r="DM3611" i="1"/>
  <c r="DN3611" i="1"/>
  <c r="DO3611" i="1"/>
  <c r="DP3611" i="1"/>
  <c r="DQ3611" i="1"/>
  <c r="DR3611" i="1"/>
  <c r="DS3611" i="1"/>
  <c r="DT3611" i="1"/>
  <c r="DU3611" i="1"/>
  <c r="DV3611" i="1"/>
  <c r="DW3611" i="1"/>
  <c r="DX3611" i="1"/>
  <c r="DY3611" i="1"/>
  <c r="DZ3611" i="1"/>
  <c r="EA3611" i="1"/>
  <c r="EB3611" i="1"/>
  <c r="EC3611" i="1"/>
  <c r="ED3611" i="1"/>
  <c r="EE3611" i="1"/>
  <c r="EF3611" i="1"/>
  <c r="EG3611" i="1"/>
  <c r="EH3611" i="1"/>
  <c r="EI3611" i="1"/>
  <c r="EJ3611" i="1"/>
  <c r="EK3611" i="1"/>
  <c r="EL3611" i="1"/>
  <c r="EM3611" i="1"/>
  <c r="EN3611" i="1"/>
  <c r="EO3611" i="1"/>
  <c r="EP3611" i="1"/>
  <c r="EQ3611" i="1"/>
  <c r="ER3611" i="1"/>
  <c r="ES3611" i="1"/>
  <c r="ET3611" i="1"/>
  <c r="EU3611" i="1"/>
  <c r="EV3611" i="1"/>
  <c r="EW3611" i="1"/>
  <c r="EX3611" i="1"/>
  <c r="EY3611" i="1"/>
  <c r="EZ3611" i="1"/>
  <c r="FA3611" i="1"/>
  <c r="FB3611" i="1"/>
  <c r="FC3611" i="1"/>
  <c r="FD3611" i="1"/>
  <c r="FE3611" i="1"/>
  <c r="FF3611" i="1"/>
  <c r="FG3611" i="1"/>
  <c r="FH3611" i="1"/>
  <c r="FI3611" i="1"/>
  <c r="FJ3611" i="1"/>
  <c r="FK3611" i="1"/>
  <c r="FL3611" i="1"/>
  <c r="FM3611" i="1"/>
  <c r="FN3611" i="1"/>
  <c r="FO3611" i="1"/>
  <c r="FP3611" i="1"/>
  <c r="FQ3611" i="1"/>
  <c r="FR3611" i="1"/>
  <c r="FS3611" i="1"/>
  <c r="FT3611" i="1"/>
  <c r="FU3611" i="1"/>
  <c r="FV3611" i="1"/>
  <c r="FW3611" i="1"/>
  <c r="FX3611" i="1"/>
  <c r="FY3611" i="1"/>
  <c r="FZ3611" i="1"/>
  <c r="GA3611" i="1"/>
  <c r="GB3611" i="1"/>
  <c r="GC3611" i="1"/>
  <c r="GD3611" i="1"/>
  <c r="GE3611" i="1"/>
  <c r="GF3611" i="1"/>
  <c r="GG3611" i="1"/>
  <c r="GH3611" i="1"/>
  <c r="GI3611" i="1"/>
  <c r="GJ3611" i="1"/>
  <c r="GK3611" i="1"/>
  <c r="GL3611" i="1"/>
  <c r="GM3611" i="1"/>
  <c r="GN3611" i="1"/>
  <c r="GO3611" i="1"/>
  <c r="GP3611" i="1"/>
  <c r="GQ3611" i="1"/>
  <c r="GR3611" i="1"/>
  <c r="GS3611" i="1"/>
  <c r="GT3611" i="1"/>
  <c r="GU3611" i="1"/>
  <c r="GV3611" i="1"/>
  <c r="GW3611" i="1"/>
  <c r="GX3611" i="1"/>
  <c r="C3613" i="1"/>
  <c r="D3613" i="1"/>
  <c r="AC3613" i="1"/>
  <c r="AE3613" i="1"/>
  <c r="AF3613" i="1"/>
  <c r="AG3613" i="1"/>
  <c r="CU3613" i="1" s="1"/>
  <c r="T3613" i="1" s="1"/>
  <c r="AH3613" i="1"/>
  <c r="CV3613" i="1" s="1"/>
  <c r="U3613" i="1" s="1"/>
  <c r="AI3613" i="1"/>
  <c r="CW3613" i="1" s="1"/>
  <c r="V3613" i="1" s="1"/>
  <c r="AI3617" i="1" s="1"/>
  <c r="AJ3613" i="1"/>
  <c r="CX3613" i="1" s="1"/>
  <c r="W3613" i="1" s="1"/>
  <c r="CQ3613" i="1"/>
  <c r="P3613" i="1" s="1"/>
  <c r="CR3613" i="1"/>
  <c r="Q3613" i="1" s="1"/>
  <c r="CS3613" i="1"/>
  <c r="GL3613" i="1"/>
  <c r="GN3613" i="1"/>
  <c r="CB3617" i="1" s="1"/>
  <c r="GO3613" i="1"/>
  <c r="CC3617" i="1" s="1"/>
  <c r="GV3613" i="1"/>
  <c r="HC3613" i="1"/>
  <c r="GX3613" i="1" s="1"/>
  <c r="C3614" i="1"/>
  <c r="D3614" i="1"/>
  <c r="AC3614" i="1"/>
  <c r="AD3614" i="1"/>
  <c r="AE3614" i="1"/>
  <c r="U4501" i="7" s="1"/>
  <c r="AF3614" i="1"/>
  <c r="AG3614" i="1"/>
  <c r="AH3614" i="1"/>
  <c r="CV3614" i="1" s="1"/>
  <c r="U3614" i="1" s="1"/>
  <c r="K4510" i="7" s="1"/>
  <c r="AI3614" i="1"/>
  <c r="CW3614" i="1" s="1"/>
  <c r="V3614" i="1" s="1"/>
  <c r="AJ3614" i="1"/>
  <c r="CX3614" i="1" s="1"/>
  <c r="W3614" i="1" s="1"/>
  <c r="CQ3614" i="1"/>
  <c r="P3614" i="1" s="1"/>
  <c r="CR3614" i="1"/>
  <c r="Q3614" i="1" s="1"/>
  <c r="J4503" i="7" s="1"/>
  <c r="CS3614" i="1"/>
  <c r="CU3614" i="1"/>
  <c r="T3614" i="1" s="1"/>
  <c r="GL3614" i="1"/>
  <c r="GN3614" i="1"/>
  <c r="GO3614" i="1"/>
  <c r="GV3614" i="1"/>
  <c r="HC3614" i="1" s="1"/>
  <c r="GX3614" i="1" s="1"/>
  <c r="I3615" i="1"/>
  <c r="W3615" i="1"/>
  <c r="AJ3617" i="1" s="1"/>
  <c r="AC3615" i="1"/>
  <c r="AD3615" i="1"/>
  <c r="AE3615" i="1"/>
  <c r="CR3615" i="1" s="1"/>
  <c r="Q3615" i="1" s="1"/>
  <c r="AF3615" i="1"/>
  <c r="AG3615" i="1"/>
  <c r="CU3615" i="1" s="1"/>
  <c r="AH3615" i="1"/>
  <c r="AI3615" i="1"/>
  <c r="AJ3615" i="1"/>
  <c r="CS3615" i="1"/>
  <c r="CT3615" i="1"/>
  <c r="S3615" i="1" s="1"/>
  <c r="CV3615" i="1"/>
  <c r="U3615" i="1" s="1"/>
  <c r="CW3615" i="1"/>
  <c r="V3615" i="1" s="1"/>
  <c r="CX3615" i="1"/>
  <c r="GL3615" i="1"/>
  <c r="GN3615" i="1"/>
  <c r="GO3615" i="1"/>
  <c r="GV3615" i="1"/>
  <c r="HC3615" i="1"/>
  <c r="B3617" i="1"/>
  <c r="B3611" i="1" s="1"/>
  <c r="C3617" i="1"/>
  <c r="C3611" i="1" s="1"/>
  <c r="D3617" i="1"/>
  <c r="D3611" i="1" s="1"/>
  <c r="F3617" i="1"/>
  <c r="F3611" i="1" s="1"/>
  <c r="G3617" i="1"/>
  <c r="AP3617" i="1"/>
  <c r="BB3617" i="1"/>
  <c r="BX3617" i="1"/>
  <c r="AO3617" i="1" s="1"/>
  <c r="BY3617" i="1"/>
  <c r="CK3617" i="1"/>
  <c r="CK3611" i="1" s="1"/>
  <c r="CL3617" i="1"/>
  <c r="BC3617" i="1" s="1"/>
  <c r="CM3617" i="1"/>
  <c r="BD3617" i="1" s="1"/>
  <c r="F3642" i="1" s="1"/>
  <c r="D3647" i="1"/>
  <c r="E3649" i="1"/>
  <c r="F3649" i="1"/>
  <c r="G3649" i="1"/>
  <c r="A586" i="9" s="1"/>
  <c r="Z3649" i="1"/>
  <c r="AA3649" i="1"/>
  <c r="AM3649" i="1"/>
  <c r="AN3649" i="1"/>
  <c r="BE3649" i="1"/>
  <c r="BF3649" i="1"/>
  <c r="BG3649" i="1"/>
  <c r="BH3649" i="1"/>
  <c r="BI3649" i="1"/>
  <c r="BJ3649" i="1"/>
  <c r="BK3649" i="1"/>
  <c r="BL3649" i="1"/>
  <c r="BM3649" i="1"/>
  <c r="BN3649" i="1"/>
  <c r="BO3649" i="1"/>
  <c r="BP3649" i="1"/>
  <c r="BQ3649" i="1"/>
  <c r="BR3649" i="1"/>
  <c r="BS3649" i="1"/>
  <c r="BT3649" i="1"/>
  <c r="BU3649" i="1"/>
  <c r="BV3649" i="1"/>
  <c r="BW3649" i="1"/>
  <c r="BY3649" i="1"/>
  <c r="CN3649" i="1"/>
  <c r="CO3649" i="1"/>
  <c r="CP3649" i="1"/>
  <c r="CQ3649" i="1"/>
  <c r="CR3649" i="1"/>
  <c r="CS3649" i="1"/>
  <c r="CT3649" i="1"/>
  <c r="CU3649" i="1"/>
  <c r="CV3649" i="1"/>
  <c r="CW3649" i="1"/>
  <c r="CX3649" i="1"/>
  <c r="CY3649" i="1"/>
  <c r="CZ3649" i="1"/>
  <c r="DA3649" i="1"/>
  <c r="DB3649" i="1"/>
  <c r="DC3649" i="1"/>
  <c r="DD3649" i="1"/>
  <c r="DE3649" i="1"/>
  <c r="DF3649" i="1"/>
  <c r="DG3649" i="1"/>
  <c r="DH3649" i="1"/>
  <c r="DI3649" i="1"/>
  <c r="DJ3649" i="1"/>
  <c r="DK3649" i="1"/>
  <c r="DL3649" i="1"/>
  <c r="DM3649" i="1"/>
  <c r="DN3649" i="1"/>
  <c r="DO3649" i="1"/>
  <c r="DP3649" i="1"/>
  <c r="DQ3649" i="1"/>
  <c r="DR3649" i="1"/>
  <c r="DS3649" i="1"/>
  <c r="DT3649" i="1"/>
  <c r="DU3649" i="1"/>
  <c r="DV3649" i="1"/>
  <c r="DW3649" i="1"/>
  <c r="DX3649" i="1"/>
  <c r="DY3649" i="1"/>
  <c r="DZ3649" i="1"/>
  <c r="EA3649" i="1"/>
  <c r="EB3649" i="1"/>
  <c r="EC3649" i="1"/>
  <c r="ED3649" i="1"/>
  <c r="EE3649" i="1"/>
  <c r="EF3649" i="1"/>
  <c r="EG3649" i="1"/>
  <c r="EH3649" i="1"/>
  <c r="EI3649" i="1"/>
  <c r="EJ3649" i="1"/>
  <c r="EK3649" i="1"/>
  <c r="EL3649" i="1"/>
  <c r="EM3649" i="1"/>
  <c r="EN3649" i="1"/>
  <c r="EO3649" i="1"/>
  <c r="EP3649" i="1"/>
  <c r="EQ3649" i="1"/>
  <c r="ER3649" i="1"/>
  <c r="ES3649" i="1"/>
  <c r="ET3649" i="1"/>
  <c r="EU3649" i="1"/>
  <c r="EV3649" i="1"/>
  <c r="EW3649" i="1"/>
  <c r="EX3649" i="1"/>
  <c r="EY3649" i="1"/>
  <c r="EZ3649" i="1"/>
  <c r="FA3649" i="1"/>
  <c r="FB3649" i="1"/>
  <c r="FC3649" i="1"/>
  <c r="FD3649" i="1"/>
  <c r="FE3649" i="1"/>
  <c r="FF3649" i="1"/>
  <c r="FG3649" i="1"/>
  <c r="FH3649" i="1"/>
  <c r="FI3649" i="1"/>
  <c r="FJ3649" i="1"/>
  <c r="FK3649" i="1"/>
  <c r="FL3649" i="1"/>
  <c r="FM3649" i="1"/>
  <c r="FN3649" i="1"/>
  <c r="FO3649" i="1"/>
  <c r="FP3649" i="1"/>
  <c r="FQ3649" i="1"/>
  <c r="FR3649" i="1"/>
  <c r="FS3649" i="1"/>
  <c r="FT3649" i="1"/>
  <c r="FU3649" i="1"/>
  <c r="FV3649" i="1"/>
  <c r="FW3649" i="1"/>
  <c r="FX3649" i="1"/>
  <c r="FY3649" i="1"/>
  <c r="FZ3649" i="1"/>
  <c r="GA3649" i="1"/>
  <c r="GB3649" i="1"/>
  <c r="GC3649" i="1"/>
  <c r="GD3649" i="1"/>
  <c r="GE3649" i="1"/>
  <c r="GF3649" i="1"/>
  <c r="GG3649" i="1"/>
  <c r="GH3649" i="1"/>
  <c r="GI3649" i="1"/>
  <c r="GJ3649" i="1"/>
  <c r="GK3649" i="1"/>
  <c r="GL3649" i="1"/>
  <c r="GM3649" i="1"/>
  <c r="GN3649" i="1"/>
  <c r="GO3649" i="1"/>
  <c r="GP3649" i="1"/>
  <c r="GQ3649" i="1"/>
  <c r="GR3649" i="1"/>
  <c r="GS3649" i="1"/>
  <c r="GT3649" i="1"/>
  <c r="GU3649" i="1"/>
  <c r="GV3649" i="1"/>
  <c r="GW3649" i="1"/>
  <c r="GX3649" i="1"/>
  <c r="C3651" i="1"/>
  <c r="D3651" i="1"/>
  <c r="AC3651" i="1"/>
  <c r="AE3651" i="1"/>
  <c r="U4517" i="7" s="1"/>
  <c r="AF3651" i="1"/>
  <c r="AG3651" i="1"/>
  <c r="AH3651" i="1"/>
  <c r="CV3651" i="1" s="1"/>
  <c r="U3651" i="1" s="1"/>
  <c r="K4524" i="7" s="1"/>
  <c r="AI3651" i="1"/>
  <c r="CW3651" i="1" s="1"/>
  <c r="V3651" i="1" s="1"/>
  <c r="AJ3651" i="1"/>
  <c r="CX3651" i="1" s="1"/>
  <c r="W3651" i="1" s="1"/>
  <c r="CQ3651" i="1"/>
  <c r="P3651" i="1" s="1"/>
  <c r="CR3651" i="1"/>
  <c r="Q3651" i="1" s="1"/>
  <c r="J4519" i="7" s="1"/>
  <c r="CS3651" i="1"/>
  <c r="CU3651" i="1"/>
  <c r="T3651" i="1" s="1"/>
  <c r="GL3651" i="1"/>
  <c r="BZ3655" i="1" s="1"/>
  <c r="GN3651" i="1"/>
  <c r="GO3651" i="1"/>
  <c r="GV3651" i="1"/>
  <c r="HC3651" i="1" s="1"/>
  <c r="GX3651" i="1" s="1"/>
  <c r="C3652" i="1"/>
  <c r="D3652" i="1"/>
  <c r="R3652" i="1"/>
  <c r="AC3652" i="1"/>
  <c r="CQ3652" i="1" s="1"/>
  <c r="P3652" i="1" s="1"/>
  <c r="J4530" i="7" s="1"/>
  <c r="AE3652" i="1"/>
  <c r="AF3652" i="1"/>
  <c r="AG3652" i="1"/>
  <c r="CU3652" i="1" s="1"/>
  <c r="T3652" i="1" s="1"/>
  <c r="AH3652" i="1"/>
  <c r="AI3652" i="1"/>
  <c r="AJ3652" i="1"/>
  <c r="CX3652" i="1" s="1"/>
  <c r="W3652" i="1" s="1"/>
  <c r="CR3652" i="1"/>
  <c r="Q3652" i="1" s="1"/>
  <c r="J4528" i="7" s="1"/>
  <c r="CS3652" i="1"/>
  <c r="V4526" i="7" s="1"/>
  <c r="CV3652" i="1"/>
  <c r="U3652" i="1" s="1"/>
  <c r="K4535" i="7" s="1"/>
  <c r="CW3652" i="1"/>
  <c r="V3652" i="1" s="1"/>
  <c r="GL3652" i="1"/>
  <c r="GN3652" i="1"/>
  <c r="GO3652" i="1"/>
  <c r="GV3652" i="1"/>
  <c r="HC3652" i="1" s="1"/>
  <c r="GX3652" i="1" s="1"/>
  <c r="I3653" i="1"/>
  <c r="AC3653" i="1"/>
  <c r="CQ3653" i="1" s="1"/>
  <c r="P3653" i="1" s="1"/>
  <c r="AE3653" i="1"/>
  <c r="U4531" i="7" s="1"/>
  <c r="AF3653" i="1"/>
  <c r="AG3653" i="1"/>
  <c r="CU3653" i="1" s="1"/>
  <c r="T3653" i="1" s="1"/>
  <c r="AH3653" i="1"/>
  <c r="CV3653" i="1" s="1"/>
  <c r="U3653" i="1" s="1"/>
  <c r="AH3655" i="1" s="1"/>
  <c r="AI3653" i="1"/>
  <c r="CW3653" i="1" s="1"/>
  <c r="V3653" i="1" s="1"/>
  <c r="AJ3653" i="1"/>
  <c r="CX3653" i="1" s="1"/>
  <c r="W3653" i="1" s="1"/>
  <c r="GL3653" i="1"/>
  <c r="GN3653" i="1"/>
  <c r="GO3653" i="1"/>
  <c r="GV3653" i="1"/>
  <c r="HC3653" i="1" s="1"/>
  <c r="GX3653" i="1"/>
  <c r="B3655" i="1"/>
  <c r="B3649" i="1" s="1"/>
  <c r="C3655" i="1"/>
  <c r="C3649" i="1" s="1"/>
  <c r="D3655" i="1"/>
  <c r="D3649" i="1" s="1"/>
  <c r="F3655" i="1"/>
  <c r="G3655" i="1"/>
  <c r="A4538" i="7" s="1"/>
  <c r="BX3655" i="1"/>
  <c r="AO3655" i="1" s="1"/>
  <c r="BY3655" i="1"/>
  <c r="AP3655" i="1" s="1"/>
  <c r="AP3649" i="1" s="1"/>
  <c r="CK3655" i="1"/>
  <c r="BB3655" i="1" s="1"/>
  <c r="BB3649" i="1" s="1"/>
  <c r="CL3655" i="1"/>
  <c r="CM3655" i="1"/>
  <c r="CM3649" i="1" s="1"/>
  <c r="F3664" i="1"/>
  <c r="D3685" i="1"/>
  <c r="E3687" i="1"/>
  <c r="Z3687" i="1"/>
  <c r="AA3687" i="1"/>
  <c r="AM3687" i="1"/>
  <c r="AN3687" i="1"/>
  <c r="BE3687" i="1"/>
  <c r="BF3687" i="1"/>
  <c r="BG3687" i="1"/>
  <c r="BH3687" i="1"/>
  <c r="BI3687" i="1"/>
  <c r="BJ3687" i="1"/>
  <c r="BK3687" i="1"/>
  <c r="BL3687" i="1"/>
  <c r="BM3687" i="1"/>
  <c r="BN3687" i="1"/>
  <c r="BO3687" i="1"/>
  <c r="BP3687" i="1"/>
  <c r="BQ3687" i="1"/>
  <c r="BR3687" i="1"/>
  <c r="BS3687" i="1"/>
  <c r="BT3687" i="1"/>
  <c r="BU3687" i="1"/>
  <c r="BV3687" i="1"/>
  <c r="BW3687" i="1"/>
  <c r="CN3687" i="1"/>
  <c r="CO3687" i="1"/>
  <c r="CP3687" i="1"/>
  <c r="CQ3687" i="1"/>
  <c r="CR3687" i="1"/>
  <c r="CS3687" i="1"/>
  <c r="CT3687" i="1"/>
  <c r="CU3687" i="1"/>
  <c r="CV3687" i="1"/>
  <c r="CW3687" i="1"/>
  <c r="CX3687" i="1"/>
  <c r="CY3687" i="1"/>
  <c r="CZ3687" i="1"/>
  <c r="DA3687" i="1"/>
  <c r="DB3687" i="1"/>
  <c r="DC3687" i="1"/>
  <c r="DD3687" i="1"/>
  <c r="DE3687" i="1"/>
  <c r="DF3687" i="1"/>
  <c r="DG3687" i="1"/>
  <c r="DH3687" i="1"/>
  <c r="DI3687" i="1"/>
  <c r="DJ3687" i="1"/>
  <c r="DK3687" i="1"/>
  <c r="DL3687" i="1"/>
  <c r="DM3687" i="1"/>
  <c r="DN3687" i="1"/>
  <c r="DO3687" i="1"/>
  <c r="DP3687" i="1"/>
  <c r="DQ3687" i="1"/>
  <c r="DR3687" i="1"/>
  <c r="DS3687" i="1"/>
  <c r="DT3687" i="1"/>
  <c r="DU3687" i="1"/>
  <c r="DV3687" i="1"/>
  <c r="DW3687" i="1"/>
  <c r="DX3687" i="1"/>
  <c r="DY3687" i="1"/>
  <c r="DZ3687" i="1"/>
  <c r="EA3687" i="1"/>
  <c r="EB3687" i="1"/>
  <c r="EC3687" i="1"/>
  <c r="ED3687" i="1"/>
  <c r="EE3687" i="1"/>
  <c r="EF3687" i="1"/>
  <c r="EG3687" i="1"/>
  <c r="EH3687" i="1"/>
  <c r="EI3687" i="1"/>
  <c r="EJ3687" i="1"/>
  <c r="EK3687" i="1"/>
  <c r="EL3687" i="1"/>
  <c r="EM3687" i="1"/>
  <c r="EN3687" i="1"/>
  <c r="EO3687" i="1"/>
  <c r="EP3687" i="1"/>
  <c r="EQ3687" i="1"/>
  <c r="ER3687" i="1"/>
  <c r="ES3687" i="1"/>
  <c r="ET3687" i="1"/>
  <c r="EU3687" i="1"/>
  <c r="EV3687" i="1"/>
  <c r="EW3687" i="1"/>
  <c r="EX3687" i="1"/>
  <c r="EY3687" i="1"/>
  <c r="EZ3687" i="1"/>
  <c r="FA3687" i="1"/>
  <c r="FB3687" i="1"/>
  <c r="FC3687" i="1"/>
  <c r="FD3687" i="1"/>
  <c r="FE3687" i="1"/>
  <c r="FF3687" i="1"/>
  <c r="FG3687" i="1"/>
  <c r="FH3687" i="1"/>
  <c r="FI3687" i="1"/>
  <c r="FJ3687" i="1"/>
  <c r="FK3687" i="1"/>
  <c r="FL3687" i="1"/>
  <c r="FM3687" i="1"/>
  <c r="FN3687" i="1"/>
  <c r="FO3687" i="1"/>
  <c r="FP3687" i="1"/>
  <c r="FQ3687" i="1"/>
  <c r="FR3687" i="1"/>
  <c r="FS3687" i="1"/>
  <c r="FT3687" i="1"/>
  <c r="FU3687" i="1"/>
  <c r="FV3687" i="1"/>
  <c r="FW3687" i="1"/>
  <c r="FX3687" i="1"/>
  <c r="FY3687" i="1"/>
  <c r="FZ3687" i="1"/>
  <c r="GA3687" i="1"/>
  <c r="GB3687" i="1"/>
  <c r="GC3687" i="1"/>
  <c r="GD3687" i="1"/>
  <c r="GE3687" i="1"/>
  <c r="GF3687" i="1"/>
  <c r="GG3687" i="1"/>
  <c r="GH3687" i="1"/>
  <c r="GI3687" i="1"/>
  <c r="GJ3687" i="1"/>
  <c r="GK3687" i="1"/>
  <c r="GL3687" i="1"/>
  <c r="GM3687" i="1"/>
  <c r="GN3687" i="1"/>
  <c r="GO3687" i="1"/>
  <c r="GP3687" i="1"/>
  <c r="GQ3687" i="1"/>
  <c r="GR3687" i="1"/>
  <c r="GS3687" i="1"/>
  <c r="GT3687" i="1"/>
  <c r="GU3687" i="1"/>
  <c r="GV3687" i="1"/>
  <c r="GW3687" i="1"/>
  <c r="GX3687" i="1"/>
  <c r="C3689" i="1"/>
  <c r="D3689" i="1"/>
  <c r="AC3689" i="1"/>
  <c r="AE3689" i="1"/>
  <c r="AF3689" i="1"/>
  <c r="AG3689" i="1"/>
  <c r="AH3689" i="1"/>
  <c r="CV3689" i="1" s="1"/>
  <c r="U3689" i="1" s="1"/>
  <c r="K4549" i="7" s="1"/>
  <c r="AI3689" i="1"/>
  <c r="CW3689" i="1" s="1"/>
  <c r="V3689" i="1" s="1"/>
  <c r="AJ3689" i="1"/>
  <c r="CX3689" i="1" s="1"/>
  <c r="W3689" i="1" s="1"/>
  <c r="CQ3689" i="1"/>
  <c r="P3689" i="1" s="1"/>
  <c r="CR3689" i="1"/>
  <c r="Q3689" i="1" s="1"/>
  <c r="J4544" i="7" s="1"/>
  <c r="CU3689" i="1"/>
  <c r="T3689" i="1" s="1"/>
  <c r="GL3689" i="1"/>
  <c r="GN3689" i="1"/>
  <c r="GO3689" i="1"/>
  <c r="GV3689" i="1"/>
  <c r="HC3689" i="1"/>
  <c r="GX3689" i="1" s="1"/>
  <c r="C3690" i="1"/>
  <c r="D3690" i="1"/>
  <c r="T3690" i="1"/>
  <c r="AC3690" i="1"/>
  <c r="AE3690" i="1"/>
  <c r="U4551" i="7" s="1"/>
  <c r="AF3690" i="1"/>
  <c r="AG3690" i="1"/>
  <c r="AH3690" i="1"/>
  <c r="CV3690" i="1" s="1"/>
  <c r="U3690" i="1" s="1"/>
  <c r="K4560" i="7" s="1"/>
  <c r="AI3690" i="1"/>
  <c r="CW3690" i="1" s="1"/>
  <c r="V3690" i="1" s="1"/>
  <c r="AJ3690" i="1"/>
  <c r="CX3690" i="1" s="1"/>
  <c r="W3690" i="1" s="1"/>
  <c r="CQ3690" i="1"/>
  <c r="P3690" i="1" s="1"/>
  <c r="J4555" i="7" s="1"/>
  <c r="CR3690" i="1"/>
  <c r="Q3690" i="1" s="1"/>
  <c r="J4553" i="7" s="1"/>
  <c r="CS3690" i="1"/>
  <c r="CU3690" i="1"/>
  <c r="GL3690" i="1"/>
  <c r="GN3690" i="1"/>
  <c r="GO3690" i="1"/>
  <c r="GV3690" i="1"/>
  <c r="HC3690" i="1" s="1"/>
  <c r="GX3690" i="1" s="1"/>
  <c r="I3691" i="1"/>
  <c r="W3691" i="1" s="1"/>
  <c r="AC3691" i="1"/>
  <c r="AD3691" i="1"/>
  <c r="AE3691" i="1"/>
  <c r="AF3691" i="1"/>
  <c r="AG3691" i="1"/>
  <c r="CU3691" i="1" s="1"/>
  <c r="AH3691" i="1"/>
  <c r="AI3691" i="1"/>
  <c r="AJ3691" i="1"/>
  <c r="CR3691" i="1"/>
  <c r="CS3691" i="1"/>
  <c r="CT3691" i="1"/>
  <c r="S3691" i="1" s="1"/>
  <c r="CV3691" i="1"/>
  <c r="CW3691" i="1"/>
  <c r="V3691" i="1" s="1"/>
  <c r="CX3691" i="1"/>
  <c r="GL3691" i="1"/>
  <c r="GN3691" i="1"/>
  <c r="GO3691" i="1"/>
  <c r="GV3691" i="1"/>
  <c r="HC3691" i="1" s="1"/>
  <c r="B3693" i="1"/>
  <c r="B3687" i="1" s="1"/>
  <c r="C3693" i="1"/>
  <c r="C3687" i="1" s="1"/>
  <c r="D3693" i="1"/>
  <c r="D3687" i="1" s="1"/>
  <c r="F3693" i="1"/>
  <c r="F3687" i="1" s="1"/>
  <c r="G3693" i="1"/>
  <c r="BX3693" i="1"/>
  <c r="BY3693" i="1"/>
  <c r="CB3693" i="1"/>
  <c r="AS3693" i="1" s="1"/>
  <c r="CK3693" i="1"/>
  <c r="CK3687" i="1" s="1"/>
  <c r="CL3693" i="1"/>
  <c r="BC3693" i="1" s="1"/>
  <c r="CM3693" i="1"/>
  <c r="BD3693" i="1" s="1"/>
  <c r="F3718" i="1" s="1"/>
  <c r="D3723" i="1"/>
  <c r="C3725" i="1"/>
  <c r="E3725" i="1"/>
  <c r="F3725" i="1"/>
  <c r="G3725" i="1"/>
  <c r="A588" i="9" s="1"/>
  <c r="Z3725" i="1"/>
  <c r="AA3725" i="1"/>
  <c r="AM3725" i="1"/>
  <c r="AN3725" i="1"/>
  <c r="BE3725" i="1"/>
  <c r="BF3725" i="1"/>
  <c r="BG3725" i="1"/>
  <c r="BH3725" i="1"/>
  <c r="BI3725" i="1"/>
  <c r="BJ3725" i="1"/>
  <c r="BK3725" i="1"/>
  <c r="BL3725" i="1"/>
  <c r="BM3725" i="1"/>
  <c r="BN3725" i="1"/>
  <c r="BO3725" i="1"/>
  <c r="BP3725" i="1"/>
  <c r="BQ3725" i="1"/>
  <c r="BR3725" i="1"/>
  <c r="BS3725" i="1"/>
  <c r="BT3725" i="1"/>
  <c r="BU3725" i="1"/>
  <c r="BV3725" i="1"/>
  <c r="BW3725" i="1"/>
  <c r="CN3725" i="1"/>
  <c r="CO3725" i="1"/>
  <c r="CP3725" i="1"/>
  <c r="CQ3725" i="1"/>
  <c r="CR3725" i="1"/>
  <c r="CS3725" i="1"/>
  <c r="CT3725" i="1"/>
  <c r="CU3725" i="1"/>
  <c r="CV3725" i="1"/>
  <c r="CW3725" i="1"/>
  <c r="CX3725" i="1"/>
  <c r="CY3725" i="1"/>
  <c r="CZ3725" i="1"/>
  <c r="DA3725" i="1"/>
  <c r="DB3725" i="1"/>
  <c r="DC3725" i="1"/>
  <c r="DD3725" i="1"/>
  <c r="DE3725" i="1"/>
  <c r="DF3725" i="1"/>
  <c r="DG3725" i="1"/>
  <c r="DH3725" i="1"/>
  <c r="DI3725" i="1"/>
  <c r="DJ3725" i="1"/>
  <c r="DK3725" i="1"/>
  <c r="DL3725" i="1"/>
  <c r="DM3725" i="1"/>
  <c r="DN3725" i="1"/>
  <c r="DO3725" i="1"/>
  <c r="DP3725" i="1"/>
  <c r="DQ3725" i="1"/>
  <c r="DR3725" i="1"/>
  <c r="DS3725" i="1"/>
  <c r="DT3725" i="1"/>
  <c r="DU3725" i="1"/>
  <c r="DV3725" i="1"/>
  <c r="DW3725" i="1"/>
  <c r="DX3725" i="1"/>
  <c r="DY3725" i="1"/>
  <c r="DZ3725" i="1"/>
  <c r="EA3725" i="1"/>
  <c r="EB3725" i="1"/>
  <c r="EC3725" i="1"/>
  <c r="ED3725" i="1"/>
  <c r="EE3725" i="1"/>
  <c r="EF3725" i="1"/>
  <c r="EG3725" i="1"/>
  <c r="EH3725" i="1"/>
  <c r="EI3725" i="1"/>
  <c r="EJ3725" i="1"/>
  <c r="EK3725" i="1"/>
  <c r="EL3725" i="1"/>
  <c r="EM3725" i="1"/>
  <c r="EN3725" i="1"/>
  <c r="EO3725" i="1"/>
  <c r="EP3725" i="1"/>
  <c r="EQ3725" i="1"/>
  <c r="ER3725" i="1"/>
  <c r="ES3725" i="1"/>
  <c r="ET3725" i="1"/>
  <c r="EU3725" i="1"/>
  <c r="EV3725" i="1"/>
  <c r="EW3725" i="1"/>
  <c r="EX3725" i="1"/>
  <c r="EY3725" i="1"/>
  <c r="EZ3725" i="1"/>
  <c r="FA3725" i="1"/>
  <c r="FB3725" i="1"/>
  <c r="FC3725" i="1"/>
  <c r="FD3725" i="1"/>
  <c r="FE3725" i="1"/>
  <c r="FF3725" i="1"/>
  <c r="FG3725" i="1"/>
  <c r="FH3725" i="1"/>
  <c r="FI3725" i="1"/>
  <c r="FJ3725" i="1"/>
  <c r="FK3725" i="1"/>
  <c r="FL3725" i="1"/>
  <c r="FM3725" i="1"/>
  <c r="FN3725" i="1"/>
  <c r="FO3725" i="1"/>
  <c r="FP3725" i="1"/>
  <c r="FQ3725" i="1"/>
  <c r="FR3725" i="1"/>
  <c r="FS3725" i="1"/>
  <c r="FT3725" i="1"/>
  <c r="FU3725" i="1"/>
  <c r="FV3725" i="1"/>
  <c r="FW3725" i="1"/>
  <c r="FX3725" i="1"/>
  <c r="FY3725" i="1"/>
  <c r="FZ3725" i="1"/>
  <c r="GA3725" i="1"/>
  <c r="GB3725" i="1"/>
  <c r="GC3725" i="1"/>
  <c r="GD3725" i="1"/>
  <c r="GE3725" i="1"/>
  <c r="GF3725" i="1"/>
  <c r="GG3725" i="1"/>
  <c r="GH3725" i="1"/>
  <c r="GI3725" i="1"/>
  <c r="GJ3725" i="1"/>
  <c r="GK3725" i="1"/>
  <c r="GL3725" i="1"/>
  <c r="GM3725" i="1"/>
  <c r="GN3725" i="1"/>
  <c r="GO3725" i="1"/>
  <c r="GP3725" i="1"/>
  <c r="GQ3725" i="1"/>
  <c r="GR3725" i="1"/>
  <c r="GS3725" i="1"/>
  <c r="GT3725" i="1"/>
  <c r="GU3725" i="1"/>
  <c r="GV3725" i="1"/>
  <c r="GW3725" i="1"/>
  <c r="GX3725" i="1"/>
  <c r="C3727" i="1"/>
  <c r="D3727" i="1"/>
  <c r="AC3727" i="1"/>
  <c r="AD3727" i="1"/>
  <c r="AE3727" i="1"/>
  <c r="U4567" i="7" s="1"/>
  <c r="AF3727" i="1"/>
  <c r="AG3727" i="1"/>
  <c r="CU3727" i="1" s="1"/>
  <c r="T3727" i="1" s="1"/>
  <c r="AG3731" i="1" s="1"/>
  <c r="AH3727" i="1"/>
  <c r="CV3727" i="1" s="1"/>
  <c r="U3727" i="1" s="1"/>
  <c r="K4574" i="7" s="1"/>
  <c r="AI3727" i="1"/>
  <c r="CW3727" i="1" s="1"/>
  <c r="V3727" i="1" s="1"/>
  <c r="AJ3727" i="1"/>
  <c r="CX3727" i="1" s="1"/>
  <c r="W3727" i="1" s="1"/>
  <c r="AJ3731" i="1" s="1"/>
  <c r="CQ3727" i="1"/>
  <c r="P3727" i="1" s="1"/>
  <c r="CR3727" i="1"/>
  <c r="Q3727" i="1" s="1"/>
  <c r="CS3727" i="1"/>
  <c r="GL3727" i="1"/>
  <c r="GN3727" i="1"/>
  <c r="GO3727" i="1"/>
  <c r="GV3727" i="1"/>
  <c r="HC3727" i="1" s="1"/>
  <c r="GX3727" i="1" s="1"/>
  <c r="C3728" i="1"/>
  <c r="D3728" i="1"/>
  <c r="AC3728" i="1"/>
  <c r="CQ3728" i="1" s="1"/>
  <c r="P3728" i="1" s="1"/>
  <c r="AE3728" i="1"/>
  <c r="AF3728" i="1"/>
  <c r="AG3728" i="1"/>
  <c r="CU3728" i="1" s="1"/>
  <c r="T3728" i="1" s="1"/>
  <c r="AH3728" i="1"/>
  <c r="AI3728" i="1"/>
  <c r="AJ3728" i="1"/>
  <c r="CX3728" i="1" s="1"/>
  <c r="W3728" i="1" s="1"/>
  <c r="CR3728" i="1"/>
  <c r="Q3728" i="1" s="1"/>
  <c r="J4578" i="7" s="1"/>
  <c r="CS3728" i="1"/>
  <c r="CV3728" i="1"/>
  <c r="U3728" i="1" s="1"/>
  <c r="K4585" i="7" s="1"/>
  <c r="CW3728" i="1"/>
  <c r="V3728" i="1" s="1"/>
  <c r="GL3728" i="1"/>
  <c r="GN3728" i="1"/>
  <c r="GO3728" i="1"/>
  <c r="GV3728" i="1"/>
  <c r="HC3728" i="1"/>
  <c r="GX3728" i="1" s="1"/>
  <c r="I3729" i="1"/>
  <c r="AC3729" i="1"/>
  <c r="AE3729" i="1"/>
  <c r="U4581" i="7" s="1"/>
  <c r="AF3729" i="1"/>
  <c r="AG3729" i="1"/>
  <c r="CU3729" i="1" s="1"/>
  <c r="T3729" i="1" s="1"/>
  <c r="AH3729" i="1"/>
  <c r="CV3729" i="1" s="1"/>
  <c r="U3729" i="1" s="1"/>
  <c r="AI3729" i="1"/>
  <c r="CW3729" i="1" s="1"/>
  <c r="V3729" i="1" s="1"/>
  <c r="AJ3729" i="1"/>
  <c r="CX3729" i="1" s="1"/>
  <c r="W3729" i="1" s="1"/>
  <c r="CQ3729" i="1"/>
  <c r="P3729" i="1" s="1"/>
  <c r="GL3729" i="1"/>
  <c r="GN3729" i="1"/>
  <c r="GO3729" i="1"/>
  <c r="GV3729" i="1"/>
  <c r="HC3729" i="1" s="1"/>
  <c r="GX3729" i="1"/>
  <c r="B3731" i="1"/>
  <c r="B3725" i="1" s="1"/>
  <c r="C3731" i="1"/>
  <c r="D3731" i="1"/>
  <c r="D3725" i="1" s="1"/>
  <c r="F3731" i="1"/>
  <c r="G3731" i="1"/>
  <c r="A4588" i="7" s="1"/>
  <c r="BX3731" i="1"/>
  <c r="AO3731" i="1" s="1"/>
  <c r="BY3731" i="1"/>
  <c r="AP3731" i="1" s="1"/>
  <c r="F3740" i="1" s="1"/>
  <c r="BZ3731" i="1"/>
  <c r="CG3731" i="1" s="1"/>
  <c r="CI3731" i="1"/>
  <c r="CK3731" i="1"/>
  <c r="CL3731" i="1"/>
  <c r="CM3731" i="1"/>
  <c r="CM3725" i="1" s="1"/>
  <c r="D3761" i="1"/>
  <c r="E3763" i="1"/>
  <c r="Z3763" i="1"/>
  <c r="AA3763" i="1"/>
  <c r="AM3763" i="1"/>
  <c r="AN3763" i="1"/>
  <c r="BE3763" i="1"/>
  <c r="BF3763" i="1"/>
  <c r="BG3763" i="1"/>
  <c r="BH3763" i="1"/>
  <c r="BI3763" i="1"/>
  <c r="BJ3763" i="1"/>
  <c r="BK3763" i="1"/>
  <c r="BL3763" i="1"/>
  <c r="BM3763" i="1"/>
  <c r="BN3763" i="1"/>
  <c r="BO3763" i="1"/>
  <c r="BP3763" i="1"/>
  <c r="BQ3763" i="1"/>
  <c r="BR3763" i="1"/>
  <c r="BS3763" i="1"/>
  <c r="BT3763" i="1"/>
  <c r="BU3763" i="1"/>
  <c r="BV3763" i="1"/>
  <c r="BW3763" i="1"/>
  <c r="CN3763" i="1"/>
  <c r="CO3763" i="1"/>
  <c r="CP3763" i="1"/>
  <c r="CQ3763" i="1"/>
  <c r="CR3763" i="1"/>
  <c r="CS3763" i="1"/>
  <c r="CT3763" i="1"/>
  <c r="CU3763" i="1"/>
  <c r="CV3763" i="1"/>
  <c r="CW3763" i="1"/>
  <c r="CX3763" i="1"/>
  <c r="CY3763" i="1"/>
  <c r="CZ3763" i="1"/>
  <c r="DA3763" i="1"/>
  <c r="DB3763" i="1"/>
  <c r="DC3763" i="1"/>
  <c r="DD3763" i="1"/>
  <c r="DE3763" i="1"/>
  <c r="DF3763" i="1"/>
  <c r="DG3763" i="1"/>
  <c r="DH3763" i="1"/>
  <c r="DI3763" i="1"/>
  <c r="DJ3763" i="1"/>
  <c r="DK3763" i="1"/>
  <c r="DL3763" i="1"/>
  <c r="DM3763" i="1"/>
  <c r="DN3763" i="1"/>
  <c r="DO3763" i="1"/>
  <c r="DP3763" i="1"/>
  <c r="DQ3763" i="1"/>
  <c r="DR3763" i="1"/>
  <c r="DS3763" i="1"/>
  <c r="DT3763" i="1"/>
  <c r="DU3763" i="1"/>
  <c r="DV3763" i="1"/>
  <c r="DW3763" i="1"/>
  <c r="DX3763" i="1"/>
  <c r="DY3763" i="1"/>
  <c r="DZ3763" i="1"/>
  <c r="EA3763" i="1"/>
  <c r="EB3763" i="1"/>
  <c r="EC3763" i="1"/>
  <c r="ED3763" i="1"/>
  <c r="EE3763" i="1"/>
  <c r="EF3763" i="1"/>
  <c r="EG3763" i="1"/>
  <c r="EH3763" i="1"/>
  <c r="EI3763" i="1"/>
  <c r="EJ3763" i="1"/>
  <c r="EK3763" i="1"/>
  <c r="EL3763" i="1"/>
  <c r="EM3763" i="1"/>
  <c r="EN3763" i="1"/>
  <c r="EO3763" i="1"/>
  <c r="EP3763" i="1"/>
  <c r="EQ3763" i="1"/>
  <c r="ER3763" i="1"/>
  <c r="ES3763" i="1"/>
  <c r="ET3763" i="1"/>
  <c r="EU3763" i="1"/>
  <c r="EV3763" i="1"/>
  <c r="EW3763" i="1"/>
  <c r="EX3763" i="1"/>
  <c r="EY3763" i="1"/>
  <c r="EZ3763" i="1"/>
  <c r="FA3763" i="1"/>
  <c r="FB3763" i="1"/>
  <c r="FC3763" i="1"/>
  <c r="FD3763" i="1"/>
  <c r="FE3763" i="1"/>
  <c r="FF3763" i="1"/>
  <c r="FG3763" i="1"/>
  <c r="FH3763" i="1"/>
  <c r="FI3763" i="1"/>
  <c r="FJ3763" i="1"/>
  <c r="FK3763" i="1"/>
  <c r="FL3763" i="1"/>
  <c r="FM3763" i="1"/>
  <c r="FN3763" i="1"/>
  <c r="FO3763" i="1"/>
  <c r="FP3763" i="1"/>
  <c r="FQ3763" i="1"/>
  <c r="FR3763" i="1"/>
  <c r="FS3763" i="1"/>
  <c r="FT3763" i="1"/>
  <c r="FU3763" i="1"/>
  <c r="FV3763" i="1"/>
  <c r="FW3763" i="1"/>
  <c r="FX3763" i="1"/>
  <c r="FY3763" i="1"/>
  <c r="FZ3763" i="1"/>
  <c r="GA3763" i="1"/>
  <c r="GB3763" i="1"/>
  <c r="GC3763" i="1"/>
  <c r="GD3763" i="1"/>
  <c r="GE3763" i="1"/>
  <c r="GF3763" i="1"/>
  <c r="GG3763" i="1"/>
  <c r="GH3763" i="1"/>
  <c r="GI3763" i="1"/>
  <c r="GJ3763" i="1"/>
  <c r="GK3763" i="1"/>
  <c r="GL3763" i="1"/>
  <c r="GM3763" i="1"/>
  <c r="GN3763" i="1"/>
  <c r="GO3763" i="1"/>
  <c r="GP3763" i="1"/>
  <c r="GQ3763" i="1"/>
  <c r="GR3763" i="1"/>
  <c r="GS3763" i="1"/>
  <c r="GT3763" i="1"/>
  <c r="GU3763" i="1"/>
  <c r="GV3763" i="1"/>
  <c r="GW3763" i="1"/>
  <c r="GX3763" i="1"/>
  <c r="C3765" i="1"/>
  <c r="D3765" i="1"/>
  <c r="AC3765" i="1"/>
  <c r="AE3765" i="1"/>
  <c r="AF3765" i="1"/>
  <c r="AG3765" i="1"/>
  <c r="AH3765" i="1"/>
  <c r="CV3765" i="1" s="1"/>
  <c r="U3765" i="1" s="1"/>
  <c r="K4596" i="7" s="1"/>
  <c r="AI3765" i="1"/>
  <c r="CW3765" i="1" s="1"/>
  <c r="V3765" i="1" s="1"/>
  <c r="AJ3765" i="1"/>
  <c r="CX3765" i="1" s="1"/>
  <c r="W3765" i="1" s="1"/>
  <c r="CQ3765" i="1"/>
  <c r="P3765" i="1" s="1"/>
  <c r="CR3765" i="1"/>
  <c r="Q3765" i="1" s="1"/>
  <c r="CU3765" i="1"/>
  <c r="T3765" i="1" s="1"/>
  <c r="GL3765" i="1"/>
  <c r="GN3765" i="1"/>
  <c r="GO3765" i="1"/>
  <c r="GV3765" i="1"/>
  <c r="HC3765" i="1"/>
  <c r="GX3765" i="1" s="1"/>
  <c r="C3766" i="1"/>
  <c r="D3766" i="1"/>
  <c r="T3766" i="1"/>
  <c r="AC3766" i="1"/>
  <c r="AE3766" i="1"/>
  <c r="U4598" i="7" s="1"/>
  <c r="AF3766" i="1"/>
  <c r="AG3766" i="1"/>
  <c r="AH3766" i="1"/>
  <c r="CV3766" i="1" s="1"/>
  <c r="U3766" i="1" s="1"/>
  <c r="K4602" i="7" s="1"/>
  <c r="AI3766" i="1"/>
  <c r="CW3766" i="1" s="1"/>
  <c r="V3766" i="1" s="1"/>
  <c r="AJ3766" i="1"/>
  <c r="CX3766" i="1" s="1"/>
  <c r="W3766" i="1" s="1"/>
  <c r="CQ3766" i="1"/>
  <c r="P3766" i="1" s="1"/>
  <c r="CR3766" i="1"/>
  <c r="Q3766" i="1" s="1"/>
  <c r="CS3766" i="1"/>
  <c r="CU3766" i="1"/>
  <c r="GL3766" i="1"/>
  <c r="GN3766" i="1"/>
  <c r="GO3766" i="1"/>
  <c r="GV3766" i="1"/>
  <c r="HC3766" i="1" s="1"/>
  <c r="GX3766" i="1" s="1"/>
  <c r="C3767" i="1"/>
  <c r="D3767" i="1"/>
  <c r="AC3767" i="1"/>
  <c r="AE3767" i="1"/>
  <c r="AF3767" i="1"/>
  <c r="AG3767" i="1"/>
  <c r="AH3767" i="1"/>
  <c r="AI3767" i="1"/>
  <c r="AJ3767" i="1"/>
  <c r="CX3767" i="1" s="1"/>
  <c r="W3767" i="1" s="1"/>
  <c r="CQ3767" i="1"/>
  <c r="P3767" i="1" s="1"/>
  <c r="CR3767" i="1"/>
  <c r="Q3767" i="1" s="1"/>
  <c r="CS3767" i="1"/>
  <c r="CU3767" i="1"/>
  <c r="T3767" i="1" s="1"/>
  <c r="CV3767" i="1"/>
  <c r="U3767" i="1" s="1"/>
  <c r="K4608" i="7" s="1"/>
  <c r="CW3767" i="1"/>
  <c r="V3767" i="1" s="1"/>
  <c r="GL3767" i="1"/>
  <c r="GN3767" i="1"/>
  <c r="GO3767" i="1"/>
  <c r="GV3767" i="1"/>
  <c r="HC3767" i="1" s="1"/>
  <c r="GX3767" i="1" s="1"/>
  <c r="C3768" i="1"/>
  <c r="D3768" i="1"/>
  <c r="AC3768" i="1"/>
  <c r="CQ3768" i="1" s="1"/>
  <c r="P3768" i="1" s="1"/>
  <c r="AE3768" i="1"/>
  <c r="AF3768" i="1"/>
  <c r="AG3768" i="1"/>
  <c r="AH3768" i="1"/>
  <c r="CV3768" i="1" s="1"/>
  <c r="U3768" i="1" s="1"/>
  <c r="K4614" i="7" s="1"/>
  <c r="AI3768" i="1"/>
  <c r="AJ3768" i="1"/>
  <c r="CU3768" i="1"/>
  <c r="T3768" i="1" s="1"/>
  <c r="CW3768" i="1"/>
  <c r="V3768" i="1" s="1"/>
  <c r="CX3768" i="1"/>
  <c r="W3768" i="1" s="1"/>
  <c r="GL3768" i="1"/>
  <c r="GN3768" i="1"/>
  <c r="GO3768" i="1"/>
  <c r="GV3768" i="1"/>
  <c r="HC3768" i="1" s="1"/>
  <c r="GX3768" i="1" s="1"/>
  <c r="C3769" i="1"/>
  <c r="D3769" i="1"/>
  <c r="AC3769" i="1"/>
  <c r="CQ3769" i="1" s="1"/>
  <c r="P3769" i="1" s="1"/>
  <c r="AE3769" i="1"/>
  <c r="AF3769" i="1"/>
  <c r="AG3769" i="1"/>
  <c r="CU3769" i="1" s="1"/>
  <c r="T3769" i="1" s="1"/>
  <c r="AH3769" i="1"/>
  <c r="CV3769" i="1" s="1"/>
  <c r="U3769" i="1" s="1"/>
  <c r="K4620" i="7" s="1"/>
  <c r="AI3769" i="1"/>
  <c r="AJ3769" i="1"/>
  <c r="CX3769" i="1" s="1"/>
  <c r="W3769" i="1" s="1"/>
  <c r="CW3769" i="1"/>
  <c r="V3769" i="1" s="1"/>
  <c r="GL3769" i="1"/>
  <c r="GN3769" i="1"/>
  <c r="CB3771" i="1" s="1"/>
  <c r="GO3769" i="1"/>
  <c r="GV3769" i="1"/>
  <c r="HC3769" i="1" s="1"/>
  <c r="GX3769" i="1" s="1"/>
  <c r="B3771" i="1"/>
  <c r="B3763" i="1" s="1"/>
  <c r="C3771" i="1"/>
  <c r="C3763" i="1" s="1"/>
  <c r="D3771" i="1"/>
  <c r="D3763" i="1" s="1"/>
  <c r="F3771" i="1"/>
  <c r="F3763" i="1" s="1"/>
  <c r="G3771" i="1"/>
  <c r="BX3771" i="1"/>
  <c r="BY3771" i="1"/>
  <c r="BY3763" i="1" s="1"/>
  <c r="CK3771" i="1"/>
  <c r="CK3763" i="1" s="1"/>
  <c r="CL3771" i="1"/>
  <c r="CL3763" i="1" s="1"/>
  <c r="CM3771" i="1"/>
  <c r="CM3763" i="1" s="1"/>
  <c r="D3801" i="1"/>
  <c r="E3803" i="1"/>
  <c r="Z3803" i="1"/>
  <c r="AA3803" i="1"/>
  <c r="AM3803" i="1"/>
  <c r="AN3803" i="1"/>
  <c r="AO3803" i="1"/>
  <c r="BE3803" i="1"/>
  <c r="BF3803" i="1"/>
  <c r="BG3803" i="1"/>
  <c r="BH3803" i="1"/>
  <c r="BI3803" i="1"/>
  <c r="BJ3803" i="1"/>
  <c r="BK3803" i="1"/>
  <c r="BL3803" i="1"/>
  <c r="BM3803" i="1"/>
  <c r="BN3803" i="1"/>
  <c r="BO3803" i="1"/>
  <c r="BP3803" i="1"/>
  <c r="BQ3803" i="1"/>
  <c r="BR3803" i="1"/>
  <c r="BS3803" i="1"/>
  <c r="BT3803" i="1"/>
  <c r="BU3803" i="1"/>
  <c r="BV3803" i="1"/>
  <c r="BW3803" i="1"/>
  <c r="CK3803" i="1"/>
  <c r="CN3803" i="1"/>
  <c r="CO3803" i="1"/>
  <c r="CP3803" i="1"/>
  <c r="CQ3803" i="1"/>
  <c r="CR3803" i="1"/>
  <c r="CS3803" i="1"/>
  <c r="CT3803" i="1"/>
  <c r="CU3803" i="1"/>
  <c r="CV3803" i="1"/>
  <c r="CW3803" i="1"/>
  <c r="CX3803" i="1"/>
  <c r="CY3803" i="1"/>
  <c r="CZ3803" i="1"/>
  <c r="DA3803" i="1"/>
  <c r="DB3803" i="1"/>
  <c r="DC3803" i="1"/>
  <c r="DD3803" i="1"/>
  <c r="DE3803" i="1"/>
  <c r="DF3803" i="1"/>
  <c r="DG3803" i="1"/>
  <c r="DH3803" i="1"/>
  <c r="DI3803" i="1"/>
  <c r="DJ3803" i="1"/>
  <c r="DK3803" i="1"/>
  <c r="DL3803" i="1"/>
  <c r="DM3803" i="1"/>
  <c r="DN3803" i="1"/>
  <c r="DO3803" i="1"/>
  <c r="DP3803" i="1"/>
  <c r="DQ3803" i="1"/>
  <c r="DR3803" i="1"/>
  <c r="DS3803" i="1"/>
  <c r="DT3803" i="1"/>
  <c r="DU3803" i="1"/>
  <c r="DV3803" i="1"/>
  <c r="DW3803" i="1"/>
  <c r="DX3803" i="1"/>
  <c r="DY3803" i="1"/>
  <c r="DZ3803" i="1"/>
  <c r="EA3803" i="1"/>
  <c r="EB3803" i="1"/>
  <c r="EC3803" i="1"/>
  <c r="ED3803" i="1"/>
  <c r="EE3803" i="1"/>
  <c r="EF3803" i="1"/>
  <c r="EG3803" i="1"/>
  <c r="EH3803" i="1"/>
  <c r="EI3803" i="1"/>
  <c r="EJ3803" i="1"/>
  <c r="EK3803" i="1"/>
  <c r="EL3803" i="1"/>
  <c r="EM3803" i="1"/>
  <c r="EN3803" i="1"/>
  <c r="EO3803" i="1"/>
  <c r="EP3803" i="1"/>
  <c r="EQ3803" i="1"/>
  <c r="ER3803" i="1"/>
  <c r="ES3803" i="1"/>
  <c r="ET3803" i="1"/>
  <c r="EU3803" i="1"/>
  <c r="EV3803" i="1"/>
  <c r="EW3803" i="1"/>
  <c r="EX3803" i="1"/>
  <c r="EY3803" i="1"/>
  <c r="EZ3803" i="1"/>
  <c r="FA3803" i="1"/>
  <c r="FB3803" i="1"/>
  <c r="FC3803" i="1"/>
  <c r="FD3803" i="1"/>
  <c r="FE3803" i="1"/>
  <c r="FF3803" i="1"/>
  <c r="FG3803" i="1"/>
  <c r="FH3803" i="1"/>
  <c r="FI3803" i="1"/>
  <c r="FJ3803" i="1"/>
  <c r="FK3803" i="1"/>
  <c r="FL3803" i="1"/>
  <c r="FM3803" i="1"/>
  <c r="FN3803" i="1"/>
  <c r="FO3803" i="1"/>
  <c r="FP3803" i="1"/>
  <c r="FQ3803" i="1"/>
  <c r="FR3803" i="1"/>
  <c r="FS3803" i="1"/>
  <c r="FT3803" i="1"/>
  <c r="FU3803" i="1"/>
  <c r="FV3803" i="1"/>
  <c r="FW3803" i="1"/>
  <c r="FX3803" i="1"/>
  <c r="FY3803" i="1"/>
  <c r="FZ3803" i="1"/>
  <c r="GA3803" i="1"/>
  <c r="GB3803" i="1"/>
  <c r="GC3803" i="1"/>
  <c r="GD3803" i="1"/>
  <c r="GE3803" i="1"/>
  <c r="GF3803" i="1"/>
  <c r="GG3803" i="1"/>
  <c r="GH3803" i="1"/>
  <c r="GI3803" i="1"/>
  <c r="GJ3803" i="1"/>
  <c r="GK3803" i="1"/>
  <c r="GL3803" i="1"/>
  <c r="GM3803" i="1"/>
  <c r="GN3803" i="1"/>
  <c r="GO3803" i="1"/>
  <c r="GP3803" i="1"/>
  <c r="GQ3803" i="1"/>
  <c r="GR3803" i="1"/>
  <c r="GS3803" i="1"/>
  <c r="GT3803" i="1"/>
  <c r="GU3803" i="1"/>
  <c r="GV3803" i="1"/>
  <c r="GW3803" i="1"/>
  <c r="GX3803" i="1"/>
  <c r="AC3805" i="1"/>
  <c r="AE3805" i="1"/>
  <c r="AF3805" i="1"/>
  <c r="AG3805" i="1"/>
  <c r="CU3805" i="1" s="1"/>
  <c r="T3805" i="1" s="1"/>
  <c r="AH3805" i="1"/>
  <c r="CV3805" i="1" s="1"/>
  <c r="U3805" i="1" s="1"/>
  <c r="AI3805" i="1"/>
  <c r="CW3805" i="1" s="1"/>
  <c r="V3805" i="1" s="1"/>
  <c r="AJ3805" i="1"/>
  <c r="CX3805" i="1" s="1"/>
  <c r="W3805" i="1" s="1"/>
  <c r="CQ3805" i="1"/>
  <c r="P3805" i="1" s="1"/>
  <c r="J4627" i="7" s="1"/>
  <c r="I4628" i="7" s="1"/>
  <c r="GL3805" i="1"/>
  <c r="GO3805" i="1"/>
  <c r="GP3805" i="1"/>
  <c r="GV3805" i="1"/>
  <c r="HC3805" i="1" s="1"/>
  <c r="GX3805" i="1" s="1"/>
  <c r="AC3806" i="1"/>
  <c r="AE3806" i="1"/>
  <c r="AF3806" i="1"/>
  <c r="AG3806" i="1"/>
  <c r="AH3806" i="1"/>
  <c r="AI3806" i="1"/>
  <c r="CW3806" i="1" s="1"/>
  <c r="V3806" i="1" s="1"/>
  <c r="AJ3806" i="1"/>
  <c r="CT3806" i="1"/>
  <c r="S3806" i="1" s="1"/>
  <c r="CY3806" i="1" s="1"/>
  <c r="X3806" i="1" s="1"/>
  <c r="R4629" i="7" s="1"/>
  <c r="CU3806" i="1"/>
  <c r="T3806" i="1" s="1"/>
  <c r="CV3806" i="1"/>
  <c r="U3806" i="1" s="1"/>
  <c r="CX3806" i="1"/>
  <c r="W3806" i="1" s="1"/>
  <c r="CZ3806" i="1"/>
  <c r="Y3806" i="1" s="1"/>
  <c r="T4629" i="7" s="1"/>
  <c r="GL3806" i="1"/>
  <c r="GO3806" i="1"/>
  <c r="GP3806" i="1"/>
  <c r="GV3806" i="1"/>
  <c r="HC3806" i="1" s="1"/>
  <c r="GX3806" i="1"/>
  <c r="AC3807" i="1"/>
  <c r="AE3807" i="1"/>
  <c r="AF3807" i="1"/>
  <c r="AG3807" i="1"/>
  <c r="CU3807" i="1" s="1"/>
  <c r="T3807" i="1" s="1"/>
  <c r="AH3807" i="1"/>
  <c r="CV3807" i="1" s="1"/>
  <c r="U3807" i="1" s="1"/>
  <c r="AI3807" i="1"/>
  <c r="CW3807" i="1" s="1"/>
  <c r="V3807" i="1" s="1"/>
  <c r="AJ3807" i="1"/>
  <c r="CX3807" i="1" s="1"/>
  <c r="W3807" i="1" s="1"/>
  <c r="CQ3807" i="1"/>
  <c r="P3807" i="1" s="1"/>
  <c r="J4631" i="7" s="1"/>
  <c r="I4632" i="7" s="1"/>
  <c r="GL3807" i="1"/>
  <c r="GO3807" i="1"/>
  <c r="GP3807" i="1"/>
  <c r="GV3807" i="1"/>
  <c r="HC3807" i="1" s="1"/>
  <c r="GX3807" i="1" s="1"/>
  <c r="AC3808" i="1"/>
  <c r="AE3808" i="1"/>
  <c r="AF3808" i="1"/>
  <c r="AG3808" i="1"/>
  <c r="AH3808" i="1"/>
  <c r="AI3808" i="1"/>
  <c r="CW3808" i="1" s="1"/>
  <c r="V3808" i="1" s="1"/>
  <c r="AJ3808" i="1"/>
  <c r="CX3808" i="1" s="1"/>
  <c r="W3808" i="1" s="1"/>
  <c r="CQ3808" i="1"/>
  <c r="P3808" i="1" s="1"/>
  <c r="J4633" i="7" s="1"/>
  <c r="I4634" i="7" s="1"/>
  <c r="CT3808" i="1"/>
  <c r="S3808" i="1" s="1"/>
  <c r="CU3808" i="1"/>
  <c r="T3808" i="1" s="1"/>
  <c r="CV3808" i="1"/>
  <c r="U3808" i="1" s="1"/>
  <c r="GL3808" i="1"/>
  <c r="GO3808" i="1"/>
  <c r="GP3808" i="1"/>
  <c r="GV3808" i="1"/>
  <c r="HC3808" i="1" s="1"/>
  <c r="GX3808" i="1" s="1"/>
  <c r="AC3809" i="1"/>
  <c r="AE3809" i="1"/>
  <c r="AF3809" i="1"/>
  <c r="AG3809" i="1"/>
  <c r="CU3809" i="1" s="1"/>
  <c r="T3809" i="1" s="1"/>
  <c r="AH3809" i="1"/>
  <c r="CV3809" i="1" s="1"/>
  <c r="U3809" i="1" s="1"/>
  <c r="AI3809" i="1"/>
  <c r="CW3809" i="1" s="1"/>
  <c r="V3809" i="1" s="1"/>
  <c r="AJ3809" i="1"/>
  <c r="CX3809" i="1"/>
  <c r="W3809" i="1" s="1"/>
  <c r="GL3809" i="1"/>
  <c r="GO3809" i="1"/>
  <c r="GP3809" i="1"/>
  <c r="CD3857" i="1" s="1"/>
  <c r="CD3803" i="1" s="1"/>
  <c r="GV3809" i="1"/>
  <c r="HC3809" i="1" s="1"/>
  <c r="GX3809" i="1" s="1"/>
  <c r="AC3810" i="1"/>
  <c r="AE3810" i="1"/>
  <c r="AF3810" i="1"/>
  <c r="AG3810" i="1"/>
  <c r="AH3810" i="1"/>
  <c r="AI3810" i="1"/>
  <c r="CW3810" i="1" s="1"/>
  <c r="V3810" i="1" s="1"/>
  <c r="AJ3810" i="1"/>
  <c r="CX3810" i="1" s="1"/>
  <c r="W3810" i="1" s="1"/>
  <c r="CQ3810" i="1"/>
  <c r="P3810" i="1" s="1"/>
  <c r="J4637" i="7" s="1"/>
  <c r="I4638" i="7" s="1"/>
  <c r="CT3810" i="1"/>
  <c r="S3810" i="1" s="1"/>
  <c r="CU3810" i="1"/>
  <c r="T3810" i="1" s="1"/>
  <c r="CV3810" i="1"/>
  <c r="U3810" i="1" s="1"/>
  <c r="GL3810" i="1"/>
  <c r="GO3810" i="1"/>
  <c r="GP3810" i="1"/>
  <c r="GV3810" i="1"/>
  <c r="HC3810" i="1" s="1"/>
  <c r="GX3810" i="1"/>
  <c r="AC3811" i="1"/>
  <c r="AE3811" i="1"/>
  <c r="AF3811" i="1"/>
  <c r="AG3811" i="1"/>
  <c r="AH3811" i="1"/>
  <c r="AI3811" i="1"/>
  <c r="CW3811" i="1" s="1"/>
  <c r="V3811" i="1" s="1"/>
  <c r="AJ3811" i="1"/>
  <c r="CU3811" i="1"/>
  <c r="T3811" i="1" s="1"/>
  <c r="CV3811" i="1"/>
  <c r="U3811" i="1" s="1"/>
  <c r="CX3811" i="1"/>
  <c r="W3811" i="1" s="1"/>
  <c r="GL3811" i="1"/>
  <c r="BZ3857" i="1" s="1"/>
  <c r="BZ3803" i="1" s="1"/>
  <c r="GO3811" i="1"/>
  <c r="GP3811" i="1"/>
  <c r="GV3811" i="1"/>
  <c r="HC3811" i="1" s="1"/>
  <c r="GX3811" i="1" s="1"/>
  <c r="AC3812" i="1"/>
  <c r="AE3812" i="1"/>
  <c r="AF3812" i="1"/>
  <c r="AG3812" i="1"/>
  <c r="CU3812" i="1" s="1"/>
  <c r="T3812" i="1" s="1"/>
  <c r="AH3812" i="1"/>
  <c r="CV3812" i="1" s="1"/>
  <c r="U3812" i="1" s="1"/>
  <c r="AI3812" i="1"/>
  <c r="CW3812" i="1" s="1"/>
  <c r="V3812" i="1" s="1"/>
  <c r="AJ3812" i="1"/>
  <c r="CX3812" i="1" s="1"/>
  <c r="W3812" i="1" s="1"/>
  <c r="CQ3812" i="1"/>
  <c r="P3812" i="1" s="1"/>
  <c r="J4641" i="7" s="1"/>
  <c r="I4642" i="7" s="1"/>
  <c r="CT3812" i="1"/>
  <c r="S3812" i="1" s="1"/>
  <c r="CY3812" i="1" s="1"/>
  <c r="X3812" i="1" s="1"/>
  <c r="R4641" i="7" s="1"/>
  <c r="CZ3812" i="1"/>
  <c r="Y3812" i="1" s="1"/>
  <c r="T4641" i="7" s="1"/>
  <c r="GL3812" i="1"/>
  <c r="GO3812" i="1"/>
  <c r="GP3812" i="1"/>
  <c r="GV3812" i="1"/>
  <c r="HC3812" i="1" s="1"/>
  <c r="GX3812" i="1"/>
  <c r="U3813" i="1"/>
  <c r="AC3813" i="1"/>
  <c r="AE3813" i="1"/>
  <c r="AF3813" i="1"/>
  <c r="AG3813" i="1"/>
  <c r="AH3813" i="1"/>
  <c r="AI3813" i="1"/>
  <c r="CW3813" i="1" s="1"/>
  <c r="V3813" i="1" s="1"/>
  <c r="AJ3813" i="1"/>
  <c r="CT3813" i="1"/>
  <c r="S3813" i="1" s="1"/>
  <c r="CY3813" i="1" s="1"/>
  <c r="X3813" i="1" s="1"/>
  <c r="R4643" i="7" s="1"/>
  <c r="CU3813" i="1"/>
  <c r="T3813" i="1" s="1"/>
  <c r="CV3813" i="1"/>
  <c r="CX3813" i="1"/>
  <c r="W3813" i="1" s="1"/>
  <c r="CZ3813" i="1"/>
  <c r="Y3813" i="1" s="1"/>
  <c r="T4643" i="7" s="1"/>
  <c r="GL3813" i="1"/>
  <c r="GO3813" i="1"/>
  <c r="GP3813" i="1"/>
  <c r="GV3813" i="1"/>
  <c r="HC3813" i="1" s="1"/>
  <c r="GX3813" i="1" s="1"/>
  <c r="AC3814" i="1"/>
  <c r="AE3814" i="1"/>
  <c r="AF3814" i="1"/>
  <c r="AG3814" i="1"/>
  <c r="CU3814" i="1" s="1"/>
  <c r="T3814" i="1" s="1"/>
  <c r="AH3814" i="1"/>
  <c r="CV3814" i="1" s="1"/>
  <c r="U3814" i="1" s="1"/>
  <c r="AI3814" i="1"/>
  <c r="CW3814" i="1" s="1"/>
  <c r="V3814" i="1" s="1"/>
  <c r="AJ3814" i="1"/>
  <c r="CX3814" i="1" s="1"/>
  <c r="W3814" i="1" s="1"/>
  <c r="CQ3814" i="1"/>
  <c r="P3814" i="1" s="1"/>
  <c r="J4645" i="7" s="1"/>
  <c r="I4646" i="7" s="1"/>
  <c r="GL3814" i="1"/>
  <c r="GO3814" i="1"/>
  <c r="GP3814" i="1"/>
  <c r="GV3814" i="1"/>
  <c r="HC3814" i="1" s="1"/>
  <c r="GX3814" i="1"/>
  <c r="AC3815" i="1"/>
  <c r="AE3815" i="1"/>
  <c r="AF3815" i="1"/>
  <c r="AG3815" i="1"/>
  <c r="AH3815" i="1"/>
  <c r="AI3815" i="1"/>
  <c r="CW3815" i="1" s="1"/>
  <c r="V3815" i="1" s="1"/>
  <c r="AJ3815" i="1"/>
  <c r="CQ3815" i="1"/>
  <c r="P3815" i="1" s="1"/>
  <c r="J4647" i="7" s="1"/>
  <c r="I4648" i="7" s="1"/>
  <c r="CR3815" i="1"/>
  <c r="Q3815" i="1" s="1"/>
  <c r="CT3815" i="1"/>
  <c r="S3815" i="1" s="1"/>
  <c r="CU3815" i="1"/>
  <c r="T3815" i="1" s="1"/>
  <c r="CV3815" i="1"/>
  <c r="U3815" i="1" s="1"/>
  <c r="CX3815" i="1"/>
  <c r="W3815" i="1" s="1"/>
  <c r="GL3815" i="1"/>
  <c r="GO3815" i="1"/>
  <c r="GP3815" i="1"/>
  <c r="GV3815" i="1"/>
  <c r="HC3815" i="1" s="1"/>
  <c r="GX3815" i="1" s="1"/>
  <c r="AC3816" i="1"/>
  <c r="AE3816" i="1"/>
  <c r="AF3816" i="1"/>
  <c r="AG3816" i="1"/>
  <c r="CU3816" i="1" s="1"/>
  <c r="T3816" i="1" s="1"/>
  <c r="AH3816" i="1"/>
  <c r="CV3816" i="1" s="1"/>
  <c r="U3816" i="1" s="1"/>
  <c r="AI3816" i="1"/>
  <c r="CW3816" i="1" s="1"/>
  <c r="V3816" i="1" s="1"/>
  <c r="AJ3816" i="1"/>
  <c r="CX3816" i="1" s="1"/>
  <c r="W3816" i="1" s="1"/>
  <c r="GL3816" i="1"/>
  <c r="GO3816" i="1"/>
  <c r="GP3816" i="1"/>
  <c r="GV3816" i="1"/>
  <c r="HC3816" i="1" s="1"/>
  <c r="GX3816" i="1" s="1"/>
  <c r="AC3817" i="1"/>
  <c r="AE3817" i="1"/>
  <c r="AF3817" i="1"/>
  <c r="AG3817" i="1"/>
  <c r="AH3817" i="1"/>
  <c r="AI3817" i="1"/>
  <c r="CW3817" i="1" s="1"/>
  <c r="V3817" i="1" s="1"/>
  <c r="AJ3817" i="1"/>
  <c r="CX3817" i="1" s="1"/>
  <c r="W3817" i="1" s="1"/>
  <c r="CQ3817" i="1"/>
  <c r="P3817" i="1" s="1"/>
  <c r="J4651" i="7" s="1"/>
  <c r="I4652" i="7" s="1"/>
  <c r="CT3817" i="1"/>
  <c r="S3817" i="1" s="1"/>
  <c r="CU3817" i="1"/>
  <c r="T3817" i="1" s="1"/>
  <c r="CV3817" i="1"/>
  <c r="U3817" i="1" s="1"/>
  <c r="GL3817" i="1"/>
  <c r="GO3817" i="1"/>
  <c r="GP3817" i="1"/>
  <c r="GV3817" i="1"/>
  <c r="HC3817" i="1" s="1"/>
  <c r="GX3817" i="1" s="1"/>
  <c r="AC3818" i="1"/>
  <c r="AE3818" i="1"/>
  <c r="AF3818" i="1"/>
  <c r="AG3818" i="1"/>
  <c r="CU3818" i="1" s="1"/>
  <c r="T3818" i="1" s="1"/>
  <c r="AH3818" i="1"/>
  <c r="CV3818" i="1" s="1"/>
  <c r="U3818" i="1" s="1"/>
  <c r="AI3818" i="1"/>
  <c r="CW3818" i="1" s="1"/>
  <c r="V3818" i="1" s="1"/>
  <c r="AJ3818" i="1"/>
  <c r="CX3818" i="1"/>
  <c r="W3818" i="1" s="1"/>
  <c r="GL3818" i="1"/>
  <c r="GO3818" i="1"/>
  <c r="GP3818" i="1"/>
  <c r="GV3818" i="1"/>
  <c r="HC3818" i="1" s="1"/>
  <c r="GX3818" i="1" s="1"/>
  <c r="AC3819" i="1"/>
  <c r="AE3819" i="1"/>
  <c r="AF3819" i="1"/>
  <c r="AG3819" i="1"/>
  <c r="AH3819" i="1"/>
  <c r="CV3819" i="1" s="1"/>
  <c r="U3819" i="1" s="1"/>
  <c r="AI3819" i="1"/>
  <c r="CW3819" i="1" s="1"/>
  <c r="V3819" i="1" s="1"/>
  <c r="AJ3819" i="1"/>
  <c r="CX3819" i="1" s="1"/>
  <c r="W3819" i="1" s="1"/>
  <c r="CQ3819" i="1"/>
  <c r="P3819" i="1" s="1"/>
  <c r="J4655" i="7" s="1"/>
  <c r="I4656" i="7" s="1"/>
  <c r="CR3819" i="1"/>
  <c r="Q3819" i="1" s="1"/>
  <c r="CT3819" i="1"/>
  <c r="S3819" i="1" s="1"/>
  <c r="CY3819" i="1" s="1"/>
  <c r="X3819" i="1" s="1"/>
  <c r="R4655" i="7" s="1"/>
  <c r="CU3819" i="1"/>
  <c r="T3819" i="1" s="1"/>
  <c r="CZ3819" i="1"/>
  <c r="Y3819" i="1" s="1"/>
  <c r="T4655" i="7" s="1"/>
  <c r="GL3819" i="1"/>
  <c r="GO3819" i="1"/>
  <c r="GP3819" i="1"/>
  <c r="GV3819" i="1"/>
  <c r="HC3819" i="1" s="1"/>
  <c r="GX3819" i="1"/>
  <c r="AC3820" i="1"/>
  <c r="AE3820" i="1"/>
  <c r="AF3820" i="1"/>
  <c r="CT3820" i="1" s="1"/>
  <c r="S3820" i="1" s="1"/>
  <c r="CY3820" i="1" s="1"/>
  <c r="X3820" i="1" s="1"/>
  <c r="R4657" i="7" s="1"/>
  <c r="AG3820" i="1"/>
  <c r="AH3820" i="1"/>
  <c r="AI3820" i="1"/>
  <c r="CW3820" i="1" s="1"/>
  <c r="V3820" i="1" s="1"/>
  <c r="AJ3820" i="1"/>
  <c r="CU3820" i="1"/>
  <c r="T3820" i="1" s="1"/>
  <c r="CV3820" i="1"/>
  <c r="U3820" i="1" s="1"/>
  <c r="CX3820" i="1"/>
  <c r="W3820" i="1" s="1"/>
  <c r="CZ3820" i="1"/>
  <c r="Y3820" i="1" s="1"/>
  <c r="T4657" i="7" s="1"/>
  <c r="GL3820" i="1"/>
  <c r="GO3820" i="1"/>
  <c r="GP3820" i="1"/>
  <c r="GV3820" i="1"/>
  <c r="HC3820" i="1" s="1"/>
  <c r="GX3820" i="1"/>
  <c r="AC3821" i="1"/>
  <c r="AE3821" i="1"/>
  <c r="AF3821" i="1"/>
  <c r="AG3821" i="1"/>
  <c r="CU3821" i="1" s="1"/>
  <c r="T3821" i="1" s="1"/>
  <c r="AH3821" i="1"/>
  <c r="CV3821" i="1" s="1"/>
  <c r="U3821" i="1" s="1"/>
  <c r="AI3821" i="1"/>
  <c r="CW3821" i="1" s="1"/>
  <c r="V3821" i="1" s="1"/>
  <c r="AJ3821" i="1"/>
  <c r="CX3821" i="1" s="1"/>
  <c r="W3821" i="1" s="1"/>
  <c r="CQ3821" i="1"/>
  <c r="P3821" i="1" s="1"/>
  <c r="J4659" i="7" s="1"/>
  <c r="I4660" i="7" s="1"/>
  <c r="GL3821" i="1"/>
  <c r="GO3821" i="1"/>
  <c r="GP3821" i="1"/>
  <c r="GV3821" i="1"/>
  <c r="HC3821" i="1" s="1"/>
  <c r="GX3821" i="1" s="1"/>
  <c r="AC3822" i="1"/>
  <c r="AE3822" i="1"/>
  <c r="AF3822" i="1"/>
  <c r="AG3822" i="1"/>
  <c r="AH3822" i="1"/>
  <c r="AI3822" i="1"/>
  <c r="CW3822" i="1" s="1"/>
  <c r="V3822" i="1" s="1"/>
  <c r="AJ3822" i="1"/>
  <c r="CT3822" i="1"/>
  <c r="S3822" i="1" s="1"/>
  <c r="CY3822" i="1" s="1"/>
  <c r="X3822" i="1" s="1"/>
  <c r="R4661" i="7" s="1"/>
  <c r="CU3822" i="1"/>
  <c r="T3822" i="1" s="1"/>
  <c r="CV3822" i="1"/>
  <c r="U3822" i="1" s="1"/>
  <c r="CX3822" i="1"/>
  <c r="W3822" i="1" s="1"/>
  <c r="CZ3822" i="1"/>
  <c r="Y3822" i="1" s="1"/>
  <c r="T4661" i="7" s="1"/>
  <c r="GL3822" i="1"/>
  <c r="GO3822" i="1"/>
  <c r="GP3822" i="1"/>
  <c r="GV3822" i="1"/>
  <c r="HC3822" i="1" s="1"/>
  <c r="GX3822" i="1"/>
  <c r="AC3823" i="1"/>
  <c r="AE3823" i="1"/>
  <c r="AF3823" i="1"/>
  <c r="AG3823" i="1"/>
  <c r="CU3823" i="1" s="1"/>
  <c r="T3823" i="1" s="1"/>
  <c r="AH3823" i="1"/>
  <c r="CV3823" i="1" s="1"/>
  <c r="U3823" i="1" s="1"/>
  <c r="AI3823" i="1"/>
  <c r="CW3823" i="1" s="1"/>
  <c r="V3823" i="1" s="1"/>
  <c r="AJ3823" i="1"/>
  <c r="CX3823" i="1" s="1"/>
  <c r="W3823" i="1" s="1"/>
  <c r="CQ3823" i="1"/>
  <c r="P3823" i="1" s="1"/>
  <c r="J4663" i="7" s="1"/>
  <c r="I4664" i="7" s="1"/>
  <c r="GL3823" i="1"/>
  <c r="GO3823" i="1"/>
  <c r="GP3823" i="1"/>
  <c r="GV3823" i="1"/>
  <c r="HC3823" i="1" s="1"/>
  <c r="GX3823" i="1" s="1"/>
  <c r="AC3824" i="1"/>
  <c r="AE3824" i="1"/>
  <c r="AF3824" i="1"/>
  <c r="AG3824" i="1"/>
  <c r="AH3824" i="1"/>
  <c r="AI3824" i="1"/>
  <c r="CW3824" i="1" s="1"/>
  <c r="V3824" i="1" s="1"/>
  <c r="AJ3824" i="1"/>
  <c r="CX3824" i="1" s="1"/>
  <c r="W3824" i="1" s="1"/>
  <c r="CQ3824" i="1"/>
  <c r="P3824" i="1" s="1"/>
  <c r="J4665" i="7" s="1"/>
  <c r="I4666" i="7" s="1"/>
  <c r="CT3824" i="1"/>
  <c r="S3824" i="1" s="1"/>
  <c r="CU3824" i="1"/>
  <c r="T3824" i="1" s="1"/>
  <c r="CV3824" i="1"/>
  <c r="U3824" i="1" s="1"/>
  <c r="GL3824" i="1"/>
  <c r="GO3824" i="1"/>
  <c r="GP3824" i="1"/>
  <c r="GV3824" i="1"/>
  <c r="HC3824" i="1" s="1"/>
  <c r="GX3824" i="1" s="1"/>
  <c r="AC3825" i="1"/>
  <c r="AE3825" i="1"/>
  <c r="AF3825" i="1"/>
  <c r="AG3825" i="1"/>
  <c r="CU3825" i="1" s="1"/>
  <c r="T3825" i="1" s="1"/>
  <c r="AH3825" i="1"/>
  <c r="CV3825" i="1" s="1"/>
  <c r="U3825" i="1" s="1"/>
  <c r="AI3825" i="1"/>
  <c r="CW3825" i="1" s="1"/>
  <c r="V3825" i="1" s="1"/>
  <c r="AJ3825" i="1"/>
  <c r="CX3825" i="1"/>
  <c r="W3825" i="1" s="1"/>
  <c r="GL3825" i="1"/>
  <c r="GO3825" i="1"/>
  <c r="CC3857" i="1" s="1"/>
  <c r="GP3825" i="1"/>
  <c r="GV3825" i="1"/>
  <c r="HC3825" i="1" s="1"/>
  <c r="GX3825" i="1" s="1"/>
  <c r="AC3826" i="1"/>
  <c r="AE3826" i="1"/>
  <c r="AF3826" i="1"/>
  <c r="AG3826" i="1"/>
  <c r="AH3826" i="1"/>
  <c r="AI3826" i="1"/>
  <c r="CW3826" i="1" s="1"/>
  <c r="V3826" i="1" s="1"/>
  <c r="AJ3826" i="1"/>
  <c r="CX3826" i="1" s="1"/>
  <c r="W3826" i="1" s="1"/>
  <c r="CQ3826" i="1"/>
  <c r="P3826" i="1" s="1"/>
  <c r="J4669" i="7" s="1"/>
  <c r="I4670" i="7" s="1"/>
  <c r="CT3826" i="1"/>
  <c r="S3826" i="1" s="1"/>
  <c r="CU3826" i="1"/>
  <c r="T3826" i="1" s="1"/>
  <c r="CV3826" i="1"/>
  <c r="U3826" i="1" s="1"/>
  <c r="GL3826" i="1"/>
  <c r="GO3826" i="1"/>
  <c r="GP3826" i="1"/>
  <c r="GV3826" i="1"/>
  <c r="HC3826" i="1" s="1"/>
  <c r="GX3826" i="1"/>
  <c r="AC3827" i="1"/>
  <c r="AE3827" i="1"/>
  <c r="AF3827" i="1"/>
  <c r="AG3827" i="1"/>
  <c r="AH3827" i="1"/>
  <c r="AI3827" i="1"/>
  <c r="CW3827" i="1" s="1"/>
  <c r="V3827" i="1" s="1"/>
  <c r="AJ3827" i="1"/>
  <c r="CU3827" i="1"/>
  <c r="T3827" i="1" s="1"/>
  <c r="CV3827" i="1"/>
  <c r="U3827" i="1" s="1"/>
  <c r="CX3827" i="1"/>
  <c r="W3827" i="1" s="1"/>
  <c r="GL3827" i="1"/>
  <c r="GO3827" i="1"/>
  <c r="GP3827" i="1"/>
  <c r="GV3827" i="1"/>
  <c r="HC3827" i="1" s="1"/>
  <c r="GX3827" i="1" s="1"/>
  <c r="AC3828" i="1"/>
  <c r="AE3828" i="1"/>
  <c r="AF3828" i="1"/>
  <c r="AG3828" i="1"/>
  <c r="CU3828" i="1" s="1"/>
  <c r="T3828" i="1" s="1"/>
  <c r="AH3828" i="1"/>
  <c r="CV3828" i="1" s="1"/>
  <c r="U3828" i="1" s="1"/>
  <c r="AI3828" i="1"/>
  <c r="CW3828" i="1" s="1"/>
  <c r="V3828" i="1" s="1"/>
  <c r="AJ3828" i="1"/>
  <c r="CX3828" i="1" s="1"/>
  <c r="W3828" i="1" s="1"/>
  <c r="CQ3828" i="1"/>
  <c r="P3828" i="1" s="1"/>
  <c r="J4673" i="7" s="1"/>
  <c r="I4674" i="7" s="1"/>
  <c r="CT3828" i="1"/>
  <c r="S3828" i="1" s="1"/>
  <c r="CY3828" i="1" s="1"/>
  <c r="X3828" i="1" s="1"/>
  <c r="R4673" i="7" s="1"/>
  <c r="CZ3828" i="1"/>
  <c r="Y3828" i="1" s="1"/>
  <c r="T4673" i="7" s="1"/>
  <c r="GL3828" i="1"/>
  <c r="GO3828" i="1"/>
  <c r="GP3828" i="1"/>
  <c r="GV3828" i="1"/>
  <c r="HC3828" i="1" s="1"/>
  <c r="GX3828" i="1"/>
  <c r="U3829" i="1"/>
  <c r="AC3829" i="1"/>
  <c r="AE3829" i="1"/>
  <c r="AF3829" i="1"/>
  <c r="AG3829" i="1"/>
  <c r="AH3829" i="1"/>
  <c r="AI3829" i="1"/>
  <c r="CW3829" i="1" s="1"/>
  <c r="V3829" i="1" s="1"/>
  <c r="AJ3829" i="1"/>
  <c r="CT3829" i="1"/>
  <c r="S3829" i="1" s="1"/>
  <c r="CY3829" i="1" s="1"/>
  <c r="X3829" i="1" s="1"/>
  <c r="R4675" i="7" s="1"/>
  <c r="CU3829" i="1"/>
  <c r="T3829" i="1" s="1"/>
  <c r="CV3829" i="1"/>
  <c r="CX3829" i="1"/>
  <c r="W3829" i="1" s="1"/>
  <c r="CZ3829" i="1"/>
  <c r="Y3829" i="1" s="1"/>
  <c r="T4675" i="7" s="1"/>
  <c r="GL3829" i="1"/>
  <c r="GO3829" i="1"/>
  <c r="GP3829" i="1"/>
  <c r="GV3829" i="1"/>
  <c r="HC3829" i="1" s="1"/>
  <c r="GX3829" i="1" s="1"/>
  <c r="AC3830" i="1"/>
  <c r="AE3830" i="1"/>
  <c r="AF3830" i="1"/>
  <c r="AG3830" i="1"/>
  <c r="CU3830" i="1" s="1"/>
  <c r="T3830" i="1" s="1"/>
  <c r="AH3830" i="1"/>
  <c r="CV3830" i="1" s="1"/>
  <c r="U3830" i="1" s="1"/>
  <c r="AI3830" i="1"/>
  <c r="CW3830" i="1" s="1"/>
  <c r="V3830" i="1" s="1"/>
  <c r="AJ3830" i="1"/>
  <c r="CX3830" i="1" s="1"/>
  <c r="W3830" i="1" s="1"/>
  <c r="CQ3830" i="1"/>
  <c r="P3830" i="1" s="1"/>
  <c r="J4677" i="7" s="1"/>
  <c r="I4678" i="7" s="1"/>
  <c r="GL3830" i="1"/>
  <c r="GO3830" i="1"/>
  <c r="GP3830" i="1"/>
  <c r="GV3830" i="1"/>
  <c r="HC3830" i="1" s="1"/>
  <c r="GX3830" i="1" s="1"/>
  <c r="AC3831" i="1"/>
  <c r="AE3831" i="1"/>
  <c r="AF3831" i="1"/>
  <c r="AG3831" i="1"/>
  <c r="AH3831" i="1"/>
  <c r="AI3831" i="1"/>
  <c r="CW3831" i="1" s="1"/>
  <c r="V3831" i="1" s="1"/>
  <c r="AJ3831" i="1"/>
  <c r="CQ3831" i="1"/>
  <c r="P3831" i="1" s="1"/>
  <c r="J4679" i="7" s="1"/>
  <c r="I4680" i="7" s="1"/>
  <c r="CR3831" i="1"/>
  <c r="Q3831" i="1" s="1"/>
  <c r="CT3831" i="1"/>
  <c r="S3831" i="1" s="1"/>
  <c r="CU3831" i="1"/>
  <c r="T3831" i="1" s="1"/>
  <c r="CV3831" i="1"/>
  <c r="U3831" i="1" s="1"/>
  <c r="CX3831" i="1"/>
  <c r="W3831" i="1" s="1"/>
  <c r="GL3831" i="1"/>
  <c r="GO3831" i="1"/>
  <c r="GP3831" i="1"/>
  <c r="GV3831" i="1"/>
  <c r="HC3831" i="1" s="1"/>
  <c r="GX3831" i="1" s="1"/>
  <c r="AC3832" i="1"/>
  <c r="AE3832" i="1"/>
  <c r="AF3832" i="1"/>
  <c r="AG3832" i="1"/>
  <c r="CU3832" i="1" s="1"/>
  <c r="T3832" i="1" s="1"/>
  <c r="AH3832" i="1"/>
  <c r="CV3832" i="1" s="1"/>
  <c r="U3832" i="1" s="1"/>
  <c r="AI3832" i="1"/>
  <c r="CW3832" i="1" s="1"/>
  <c r="V3832" i="1" s="1"/>
  <c r="AJ3832" i="1"/>
  <c r="CX3832" i="1" s="1"/>
  <c r="W3832" i="1" s="1"/>
  <c r="GL3832" i="1"/>
  <c r="GO3832" i="1"/>
  <c r="GP3832" i="1"/>
  <c r="GV3832" i="1"/>
  <c r="HC3832" i="1" s="1"/>
  <c r="GX3832" i="1" s="1"/>
  <c r="AC3833" i="1"/>
  <c r="AE3833" i="1"/>
  <c r="AF3833" i="1"/>
  <c r="AG3833" i="1"/>
  <c r="AH3833" i="1"/>
  <c r="AI3833" i="1"/>
  <c r="CW3833" i="1" s="1"/>
  <c r="V3833" i="1" s="1"/>
  <c r="AJ3833" i="1"/>
  <c r="CX3833" i="1" s="1"/>
  <c r="W3833" i="1" s="1"/>
  <c r="CQ3833" i="1"/>
  <c r="P3833" i="1" s="1"/>
  <c r="J4683" i="7" s="1"/>
  <c r="I4684" i="7" s="1"/>
  <c r="CT3833" i="1"/>
  <c r="S3833" i="1" s="1"/>
  <c r="CU3833" i="1"/>
  <c r="T3833" i="1" s="1"/>
  <c r="CV3833" i="1"/>
  <c r="U3833" i="1" s="1"/>
  <c r="GL3833" i="1"/>
  <c r="GO3833" i="1"/>
  <c r="GP3833" i="1"/>
  <c r="GV3833" i="1"/>
  <c r="HC3833" i="1" s="1"/>
  <c r="GX3833" i="1" s="1"/>
  <c r="AC3834" i="1"/>
  <c r="AE3834" i="1"/>
  <c r="AF3834" i="1"/>
  <c r="AG3834" i="1"/>
  <c r="CU3834" i="1" s="1"/>
  <c r="T3834" i="1" s="1"/>
  <c r="AH3834" i="1"/>
  <c r="CV3834" i="1" s="1"/>
  <c r="U3834" i="1" s="1"/>
  <c r="AI3834" i="1"/>
  <c r="CW3834" i="1" s="1"/>
  <c r="V3834" i="1" s="1"/>
  <c r="AJ3834" i="1"/>
  <c r="CX3834" i="1"/>
  <c r="W3834" i="1" s="1"/>
  <c r="GL3834" i="1"/>
  <c r="GO3834" i="1"/>
  <c r="GP3834" i="1"/>
  <c r="GV3834" i="1"/>
  <c r="HC3834" i="1" s="1"/>
  <c r="GX3834" i="1" s="1"/>
  <c r="AC3835" i="1"/>
  <c r="AE3835" i="1"/>
  <c r="AF3835" i="1"/>
  <c r="AG3835" i="1"/>
  <c r="AH3835" i="1"/>
  <c r="CV3835" i="1" s="1"/>
  <c r="U3835" i="1" s="1"/>
  <c r="AI3835" i="1"/>
  <c r="CW3835" i="1" s="1"/>
  <c r="V3835" i="1" s="1"/>
  <c r="AJ3835" i="1"/>
  <c r="CX3835" i="1" s="1"/>
  <c r="W3835" i="1" s="1"/>
  <c r="CQ3835" i="1"/>
  <c r="P3835" i="1" s="1"/>
  <c r="J4687" i="7" s="1"/>
  <c r="I4688" i="7" s="1"/>
  <c r="CR3835" i="1"/>
  <c r="Q3835" i="1" s="1"/>
  <c r="CT3835" i="1"/>
  <c r="S3835" i="1" s="1"/>
  <c r="CY3835" i="1" s="1"/>
  <c r="X3835" i="1" s="1"/>
  <c r="R4687" i="7" s="1"/>
  <c r="CU3835" i="1"/>
  <c r="T3835" i="1" s="1"/>
  <c r="CZ3835" i="1"/>
  <c r="Y3835" i="1" s="1"/>
  <c r="T4687" i="7" s="1"/>
  <c r="GL3835" i="1"/>
  <c r="GO3835" i="1"/>
  <c r="GP3835" i="1"/>
  <c r="GV3835" i="1"/>
  <c r="HC3835" i="1" s="1"/>
  <c r="GX3835" i="1"/>
  <c r="AC3836" i="1"/>
  <c r="AE3836" i="1"/>
  <c r="AF3836" i="1"/>
  <c r="CT3836" i="1" s="1"/>
  <c r="S3836" i="1" s="1"/>
  <c r="CY3836" i="1" s="1"/>
  <c r="X3836" i="1" s="1"/>
  <c r="R4689" i="7" s="1"/>
  <c r="AG3836" i="1"/>
  <c r="AH3836" i="1"/>
  <c r="AI3836" i="1"/>
  <c r="CW3836" i="1" s="1"/>
  <c r="V3836" i="1" s="1"/>
  <c r="AJ3836" i="1"/>
  <c r="CU3836" i="1"/>
  <c r="T3836" i="1" s="1"/>
  <c r="CV3836" i="1"/>
  <c r="U3836" i="1" s="1"/>
  <c r="CX3836" i="1"/>
  <c r="W3836" i="1" s="1"/>
  <c r="GL3836" i="1"/>
  <c r="GO3836" i="1"/>
  <c r="GP3836" i="1"/>
  <c r="GV3836" i="1"/>
  <c r="HC3836" i="1" s="1"/>
  <c r="GX3836" i="1" s="1"/>
  <c r="AC3837" i="1"/>
  <c r="AE3837" i="1"/>
  <c r="AF3837" i="1"/>
  <c r="AG3837" i="1"/>
  <c r="CU3837" i="1" s="1"/>
  <c r="T3837" i="1" s="1"/>
  <c r="AH3837" i="1"/>
  <c r="CV3837" i="1" s="1"/>
  <c r="U3837" i="1" s="1"/>
  <c r="AI3837" i="1"/>
  <c r="CW3837" i="1" s="1"/>
  <c r="V3837" i="1" s="1"/>
  <c r="AJ3837" i="1"/>
  <c r="CX3837" i="1" s="1"/>
  <c r="W3837" i="1" s="1"/>
  <c r="CQ3837" i="1"/>
  <c r="P3837" i="1" s="1"/>
  <c r="J4691" i="7" s="1"/>
  <c r="I4692" i="7" s="1"/>
  <c r="GL3837" i="1"/>
  <c r="GO3837" i="1"/>
  <c r="GP3837" i="1"/>
  <c r="GV3837" i="1"/>
  <c r="HC3837" i="1" s="1"/>
  <c r="GX3837" i="1" s="1"/>
  <c r="AC3838" i="1"/>
  <c r="AE3838" i="1"/>
  <c r="AF3838" i="1"/>
  <c r="AG3838" i="1"/>
  <c r="AH3838" i="1"/>
  <c r="AI3838" i="1"/>
  <c r="CW3838" i="1" s="1"/>
  <c r="V3838" i="1" s="1"/>
  <c r="AJ3838" i="1"/>
  <c r="CT3838" i="1"/>
  <c r="S3838" i="1" s="1"/>
  <c r="CY3838" i="1" s="1"/>
  <c r="X3838" i="1" s="1"/>
  <c r="R4693" i="7" s="1"/>
  <c r="CU3838" i="1"/>
  <c r="T3838" i="1" s="1"/>
  <c r="CV3838" i="1"/>
  <c r="U3838" i="1" s="1"/>
  <c r="CX3838" i="1"/>
  <c r="W3838" i="1" s="1"/>
  <c r="CZ3838" i="1"/>
  <c r="Y3838" i="1" s="1"/>
  <c r="T4693" i="7" s="1"/>
  <c r="GL3838" i="1"/>
  <c r="GO3838" i="1"/>
  <c r="GP3838" i="1"/>
  <c r="GV3838" i="1"/>
  <c r="HC3838" i="1" s="1"/>
  <c r="GX3838" i="1"/>
  <c r="AC3839" i="1"/>
  <c r="AE3839" i="1"/>
  <c r="AF3839" i="1"/>
  <c r="AG3839" i="1"/>
  <c r="CU3839" i="1" s="1"/>
  <c r="T3839" i="1" s="1"/>
  <c r="AH3839" i="1"/>
  <c r="CV3839" i="1" s="1"/>
  <c r="U3839" i="1" s="1"/>
  <c r="AI3839" i="1"/>
  <c r="CW3839" i="1" s="1"/>
  <c r="V3839" i="1" s="1"/>
  <c r="AJ3839" i="1"/>
  <c r="CX3839" i="1" s="1"/>
  <c r="W3839" i="1" s="1"/>
  <c r="CQ3839" i="1"/>
  <c r="P3839" i="1" s="1"/>
  <c r="J4695" i="7" s="1"/>
  <c r="I4696" i="7" s="1"/>
  <c r="GL3839" i="1"/>
  <c r="GO3839" i="1"/>
  <c r="GP3839" i="1"/>
  <c r="GV3839" i="1"/>
  <c r="HC3839" i="1" s="1"/>
  <c r="GX3839" i="1" s="1"/>
  <c r="AC3840" i="1"/>
  <c r="AE3840" i="1"/>
  <c r="AF3840" i="1"/>
  <c r="AG3840" i="1"/>
  <c r="AH3840" i="1"/>
  <c r="AI3840" i="1"/>
  <c r="CW3840" i="1" s="1"/>
  <c r="V3840" i="1" s="1"/>
  <c r="AJ3840" i="1"/>
  <c r="CX3840" i="1" s="1"/>
  <c r="W3840" i="1" s="1"/>
  <c r="CQ3840" i="1"/>
  <c r="P3840" i="1" s="1"/>
  <c r="J4697" i="7" s="1"/>
  <c r="I4698" i="7" s="1"/>
  <c r="CT3840" i="1"/>
  <c r="S3840" i="1" s="1"/>
  <c r="CU3840" i="1"/>
  <c r="T3840" i="1" s="1"/>
  <c r="CV3840" i="1"/>
  <c r="U3840" i="1" s="1"/>
  <c r="GL3840" i="1"/>
  <c r="GO3840" i="1"/>
  <c r="GP3840" i="1"/>
  <c r="GV3840" i="1"/>
  <c r="HC3840" i="1" s="1"/>
  <c r="GX3840" i="1" s="1"/>
  <c r="AC3841" i="1"/>
  <c r="AE3841" i="1"/>
  <c r="AF3841" i="1"/>
  <c r="AG3841" i="1"/>
  <c r="CU3841" i="1" s="1"/>
  <c r="T3841" i="1" s="1"/>
  <c r="AH3841" i="1"/>
  <c r="CV3841" i="1" s="1"/>
  <c r="U3841" i="1" s="1"/>
  <c r="AI3841" i="1"/>
  <c r="CW3841" i="1" s="1"/>
  <c r="V3841" i="1" s="1"/>
  <c r="AJ3841" i="1"/>
  <c r="CX3841" i="1"/>
  <c r="W3841" i="1" s="1"/>
  <c r="GL3841" i="1"/>
  <c r="GO3841" i="1"/>
  <c r="GP3841" i="1"/>
  <c r="GV3841" i="1"/>
  <c r="HC3841" i="1" s="1"/>
  <c r="GX3841" i="1" s="1"/>
  <c r="AC3842" i="1"/>
  <c r="AE3842" i="1"/>
  <c r="AF3842" i="1"/>
  <c r="AG3842" i="1"/>
  <c r="AH3842" i="1"/>
  <c r="AI3842" i="1"/>
  <c r="CW3842" i="1" s="1"/>
  <c r="V3842" i="1" s="1"/>
  <c r="AJ3842" i="1"/>
  <c r="CX3842" i="1" s="1"/>
  <c r="W3842" i="1" s="1"/>
  <c r="CQ3842" i="1"/>
  <c r="P3842" i="1" s="1"/>
  <c r="J4701" i="7" s="1"/>
  <c r="I4702" i="7" s="1"/>
  <c r="CT3842" i="1"/>
  <c r="S3842" i="1" s="1"/>
  <c r="CU3842" i="1"/>
  <c r="T3842" i="1" s="1"/>
  <c r="CV3842" i="1"/>
  <c r="U3842" i="1" s="1"/>
  <c r="GL3842" i="1"/>
  <c r="GO3842" i="1"/>
  <c r="GP3842" i="1"/>
  <c r="GV3842" i="1"/>
  <c r="HC3842" i="1" s="1"/>
  <c r="GX3842" i="1"/>
  <c r="AC3843" i="1"/>
  <c r="AE3843" i="1"/>
  <c r="AF3843" i="1"/>
  <c r="AG3843" i="1"/>
  <c r="AH3843" i="1"/>
  <c r="AI3843" i="1"/>
  <c r="CW3843" i="1" s="1"/>
  <c r="V3843" i="1" s="1"/>
  <c r="AJ3843" i="1"/>
  <c r="CU3843" i="1"/>
  <c r="T3843" i="1" s="1"/>
  <c r="CV3843" i="1"/>
  <c r="U3843" i="1" s="1"/>
  <c r="CX3843" i="1"/>
  <c r="W3843" i="1" s="1"/>
  <c r="GL3843" i="1"/>
  <c r="GO3843" i="1"/>
  <c r="GP3843" i="1"/>
  <c r="GV3843" i="1"/>
  <c r="HC3843" i="1" s="1"/>
  <c r="GX3843" i="1" s="1"/>
  <c r="AC3844" i="1"/>
  <c r="AE3844" i="1"/>
  <c r="AF3844" i="1"/>
  <c r="AG3844" i="1"/>
  <c r="CU3844" i="1" s="1"/>
  <c r="T3844" i="1" s="1"/>
  <c r="AH3844" i="1"/>
  <c r="CV3844" i="1" s="1"/>
  <c r="U3844" i="1" s="1"/>
  <c r="AI3844" i="1"/>
  <c r="CW3844" i="1" s="1"/>
  <c r="V3844" i="1" s="1"/>
  <c r="AJ3844" i="1"/>
  <c r="CX3844" i="1" s="1"/>
  <c r="W3844" i="1" s="1"/>
  <c r="CQ3844" i="1"/>
  <c r="P3844" i="1" s="1"/>
  <c r="J4705" i="7" s="1"/>
  <c r="I4706" i="7" s="1"/>
  <c r="CT3844" i="1"/>
  <c r="S3844" i="1" s="1"/>
  <c r="CY3844" i="1" s="1"/>
  <c r="X3844" i="1" s="1"/>
  <c r="R4705" i="7" s="1"/>
  <c r="CZ3844" i="1"/>
  <c r="Y3844" i="1" s="1"/>
  <c r="T4705" i="7" s="1"/>
  <c r="GL3844" i="1"/>
  <c r="GO3844" i="1"/>
  <c r="GP3844" i="1"/>
  <c r="GV3844" i="1"/>
  <c r="HC3844" i="1" s="1"/>
  <c r="GX3844" i="1"/>
  <c r="AC3845" i="1"/>
  <c r="AE3845" i="1"/>
  <c r="AF3845" i="1"/>
  <c r="AG3845" i="1"/>
  <c r="AH3845" i="1"/>
  <c r="AI3845" i="1"/>
  <c r="CW3845" i="1" s="1"/>
  <c r="V3845" i="1" s="1"/>
  <c r="AJ3845" i="1"/>
  <c r="CT3845" i="1"/>
  <c r="S3845" i="1" s="1"/>
  <c r="CY3845" i="1" s="1"/>
  <c r="X3845" i="1" s="1"/>
  <c r="R4707" i="7" s="1"/>
  <c r="CU3845" i="1"/>
  <c r="T3845" i="1" s="1"/>
  <c r="CV3845" i="1"/>
  <c r="U3845" i="1" s="1"/>
  <c r="CX3845" i="1"/>
  <c r="W3845" i="1" s="1"/>
  <c r="CZ3845" i="1"/>
  <c r="Y3845" i="1" s="1"/>
  <c r="T4707" i="7" s="1"/>
  <c r="GL3845" i="1"/>
  <c r="GO3845" i="1"/>
  <c r="GP3845" i="1"/>
  <c r="GV3845" i="1"/>
  <c r="HC3845" i="1" s="1"/>
  <c r="GX3845" i="1" s="1"/>
  <c r="AC3846" i="1"/>
  <c r="AE3846" i="1"/>
  <c r="AF3846" i="1"/>
  <c r="AG3846" i="1"/>
  <c r="CU3846" i="1" s="1"/>
  <c r="T3846" i="1" s="1"/>
  <c r="AH3846" i="1"/>
  <c r="CV3846" i="1" s="1"/>
  <c r="U3846" i="1" s="1"/>
  <c r="AI3846" i="1"/>
  <c r="CW3846" i="1" s="1"/>
  <c r="V3846" i="1" s="1"/>
  <c r="AJ3846" i="1"/>
  <c r="CX3846" i="1" s="1"/>
  <c r="W3846" i="1" s="1"/>
  <c r="CQ3846" i="1"/>
  <c r="P3846" i="1" s="1"/>
  <c r="J4709" i="7" s="1"/>
  <c r="I4710" i="7" s="1"/>
  <c r="GL3846" i="1"/>
  <c r="GO3846" i="1"/>
  <c r="GP3846" i="1"/>
  <c r="GV3846" i="1"/>
  <c r="HC3846" i="1" s="1"/>
  <c r="GX3846" i="1"/>
  <c r="AC3847" i="1"/>
  <c r="AE3847" i="1"/>
  <c r="AF3847" i="1"/>
  <c r="AG3847" i="1"/>
  <c r="AH3847" i="1"/>
  <c r="AI3847" i="1"/>
  <c r="CW3847" i="1" s="1"/>
  <c r="V3847" i="1" s="1"/>
  <c r="AJ3847" i="1"/>
  <c r="CQ3847" i="1"/>
  <c r="P3847" i="1" s="1"/>
  <c r="J4711" i="7" s="1"/>
  <c r="I4712" i="7" s="1"/>
  <c r="CR3847" i="1"/>
  <c r="Q3847" i="1" s="1"/>
  <c r="CT3847" i="1"/>
  <c r="S3847" i="1" s="1"/>
  <c r="CU3847" i="1"/>
  <c r="T3847" i="1" s="1"/>
  <c r="CV3847" i="1"/>
  <c r="U3847" i="1" s="1"/>
  <c r="CX3847" i="1"/>
  <c r="W3847" i="1" s="1"/>
  <c r="GL3847" i="1"/>
  <c r="GO3847" i="1"/>
  <c r="GP3847" i="1"/>
  <c r="GV3847" i="1"/>
  <c r="HC3847" i="1" s="1"/>
  <c r="GX3847" i="1" s="1"/>
  <c r="AC3848" i="1"/>
  <c r="AE3848" i="1"/>
  <c r="AF3848" i="1"/>
  <c r="AG3848" i="1"/>
  <c r="CU3848" i="1" s="1"/>
  <c r="T3848" i="1" s="1"/>
  <c r="AH3848" i="1"/>
  <c r="CV3848" i="1" s="1"/>
  <c r="U3848" i="1" s="1"/>
  <c r="AI3848" i="1"/>
  <c r="CW3848" i="1" s="1"/>
  <c r="V3848" i="1" s="1"/>
  <c r="AJ3848" i="1"/>
  <c r="CX3848" i="1" s="1"/>
  <c r="W3848" i="1" s="1"/>
  <c r="GL3848" i="1"/>
  <c r="GO3848" i="1"/>
  <c r="GP3848" i="1"/>
  <c r="GV3848" i="1"/>
  <c r="HC3848" i="1" s="1"/>
  <c r="GX3848" i="1" s="1"/>
  <c r="AC3849" i="1"/>
  <c r="AE3849" i="1"/>
  <c r="AF3849" i="1"/>
  <c r="AG3849" i="1"/>
  <c r="AH3849" i="1"/>
  <c r="AI3849" i="1"/>
  <c r="CW3849" i="1" s="1"/>
  <c r="V3849" i="1" s="1"/>
  <c r="AJ3849" i="1"/>
  <c r="CX3849" i="1" s="1"/>
  <c r="W3849" i="1" s="1"/>
  <c r="CQ3849" i="1"/>
  <c r="P3849" i="1" s="1"/>
  <c r="J4715" i="7" s="1"/>
  <c r="I4716" i="7" s="1"/>
  <c r="CT3849" i="1"/>
  <c r="S3849" i="1" s="1"/>
  <c r="CU3849" i="1"/>
  <c r="T3849" i="1" s="1"/>
  <c r="CV3849" i="1"/>
  <c r="U3849" i="1" s="1"/>
  <c r="GL3849" i="1"/>
  <c r="GO3849" i="1"/>
  <c r="GP3849" i="1"/>
  <c r="GV3849" i="1"/>
  <c r="HC3849" i="1" s="1"/>
  <c r="GX3849" i="1" s="1"/>
  <c r="AC3850" i="1"/>
  <c r="AE3850" i="1"/>
  <c r="AF3850" i="1"/>
  <c r="AG3850" i="1"/>
  <c r="CU3850" i="1" s="1"/>
  <c r="T3850" i="1" s="1"/>
  <c r="AH3850" i="1"/>
  <c r="CV3850" i="1" s="1"/>
  <c r="U3850" i="1" s="1"/>
  <c r="AI3850" i="1"/>
  <c r="CW3850" i="1" s="1"/>
  <c r="V3850" i="1" s="1"/>
  <c r="AJ3850" i="1"/>
  <c r="CX3850" i="1"/>
  <c r="W3850" i="1" s="1"/>
  <c r="GL3850" i="1"/>
  <c r="GO3850" i="1"/>
  <c r="GP3850" i="1"/>
  <c r="GV3850" i="1"/>
  <c r="HC3850" i="1" s="1"/>
  <c r="GX3850" i="1" s="1"/>
  <c r="AC3851" i="1"/>
  <c r="AE3851" i="1"/>
  <c r="AF3851" i="1"/>
  <c r="AG3851" i="1"/>
  <c r="AH3851" i="1"/>
  <c r="CV3851" i="1" s="1"/>
  <c r="U3851" i="1" s="1"/>
  <c r="AI3851" i="1"/>
  <c r="CW3851" i="1" s="1"/>
  <c r="V3851" i="1" s="1"/>
  <c r="AJ3851" i="1"/>
  <c r="CX3851" i="1" s="1"/>
  <c r="W3851" i="1" s="1"/>
  <c r="CQ3851" i="1"/>
  <c r="P3851" i="1" s="1"/>
  <c r="J4719" i="7" s="1"/>
  <c r="I4720" i="7" s="1"/>
  <c r="CR3851" i="1"/>
  <c r="Q3851" i="1" s="1"/>
  <c r="CT3851" i="1"/>
  <c r="S3851" i="1" s="1"/>
  <c r="CY3851" i="1" s="1"/>
  <c r="X3851" i="1" s="1"/>
  <c r="R4719" i="7" s="1"/>
  <c r="CU3851" i="1"/>
  <c r="T3851" i="1" s="1"/>
  <c r="CZ3851" i="1"/>
  <c r="Y3851" i="1" s="1"/>
  <c r="T4719" i="7" s="1"/>
  <c r="GL3851" i="1"/>
  <c r="GO3851" i="1"/>
  <c r="GP3851" i="1"/>
  <c r="GV3851" i="1"/>
  <c r="HC3851" i="1" s="1"/>
  <c r="GX3851" i="1"/>
  <c r="AC3852" i="1"/>
  <c r="AE3852" i="1"/>
  <c r="AF3852" i="1"/>
  <c r="CT3852" i="1" s="1"/>
  <c r="S3852" i="1" s="1"/>
  <c r="CY3852" i="1" s="1"/>
  <c r="X3852" i="1" s="1"/>
  <c r="R4721" i="7" s="1"/>
  <c r="AG3852" i="1"/>
  <c r="AH3852" i="1"/>
  <c r="AI3852" i="1"/>
  <c r="CW3852" i="1" s="1"/>
  <c r="V3852" i="1" s="1"/>
  <c r="AJ3852" i="1"/>
  <c r="CU3852" i="1"/>
  <c r="T3852" i="1" s="1"/>
  <c r="CV3852" i="1"/>
  <c r="U3852" i="1" s="1"/>
  <c r="CX3852" i="1"/>
  <c r="W3852" i="1" s="1"/>
  <c r="CZ3852" i="1"/>
  <c r="Y3852" i="1" s="1"/>
  <c r="T4721" i="7" s="1"/>
  <c r="GL3852" i="1"/>
  <c r="GO3852" i="1"/>
  <c r="GP3852" i="1"/>
  <c r="GV3852" i="1"/>
  <c r="HC3852" i="1" s="1"/>
  <c r="GX3852" i="1"/>
  <c r="AC3853" i="1"/>
  <c r="AE3853" i="1"/>
  <c r="AF3853" i="1"/>
  <c r="AG3853" i="1"/>
  <c r="CU3853" i="1" s="1"/>
  <c r="T3853" i="1" s="1"/>
  <c r="AH3853" i="1"/>
  <c r="CV3853" i="1" s="1"/>
  <c r="U3853" i="1" s="1"/>
  <c r="AI3853" i="1"/>
  <c r="CW3853" i="1" s="1"/>
  <c r="V3853" i="1" s="1"/>
  <c r="AJ3853" i="1"/>
  <c r="CX3853" i="1" s="1"/>
  <c r="W3853" i="1" s="1"/>
  <c r="CQ3853" i="1"/>
  <c r="P3853" i="1" s="1"/>
  <c r="J4723" i="7" s="1"/>
  <c r="I4724" i="7" s="1"/>
  <c r="GL3853" i="1"/>
  <c r="GO3853" i="1"/>
  <c r="GP3853" i="1"/>
  <c r="GV3853" i="1"/>
  <c r="HC3853" i="1" s="1"/>
  <c r="GX3853" i="1" s="1"/>
  <c r="AC3854" i="1"/>
  <c r="AE3854" i="1"/>
  <c r="AF3854" i="1"/>
  <c r="AG3854" i="1"/>
  <c r="AH3854" i="1"/>
  <c r="AI3854" i="1"/>
  <c r="CW3854" i="1" s="1"/>
  <c r="V3854" i="1" s="1"/>
  <c r="AJ3854" i="1"/>
  <c r="CT3854" i="1"/>
  <c r="S3854" i="1" s="1"/>
  <c r="CY3854" i="1" s="1"/>
  <c r="X3854" i="1" s="1"/>
  <c r="R4725" i="7" s="1"/>
  <c r="CU3854" i="1"/>
  <c r="T3854" i="1" s="1"/>
  <c r="CV3854" i="1"/>
  <c r="U3854" i="1" s="1"/>
  <c r="CX3854" i="1"/>
  <c r="W3854" i="1" s="1"/>
  <c r="CZ3854" i="1"/>
  <c r="Y3854" i="1" s="1"/>
  <c r="T4725" i="7" s="1"/>
  <c r="GL3854" i="1"/>
  <c r="GO3854" i="1"/>
  <c r="GP3854" i="1"/>
  <c r="GV3854" i="1"/>
  <c r="HC3854" i="1" s="1"/>
  <c r="GX3854" i="1"/>
  <c r="AC3855" i="1"/>
  <c r="AE3855" i="1"/>
  <c r="AF3855" i="1"/>
  <c r="CT3855" i="1" s="1"/>
  <c r="S3855" i="1" s="1"/>
  <c r="AG3855" i="1"/>
  <c r="CU3855" i="1" s="1"/>
  <c r="T3855" i="1" s="1"/>
  <c r="AH3855" i="1"/>
  <c r="CV3855" i="1" s="1"/>
  <c r="U3855" i="1" s="1"/>
  <c r="AI3855" i="1"/>
  <c r="CW3855" i="1" s="1"/>
  <c r="V3855" i="1" s="1"/>
  <c r="AJ3855" i="1"/>
  <c r="CX3855" i="1" s="1"/>
  <c r="W3855" i="1" s="1"/>
  <c r="CQ3855" i="1"/>
  <c r="P3855" i="1" s="1"/>
  <c r="J4727" i="7" s="1"/>
  <c r="I4728" i="7" s="1"/>
  <c r="GL3855" i="1"/>
  <c r="GO3855" i="1"/>
  <c r="GP3855" i="1"/>
  <c r="GV3855" i="1"/>
  <c r="HC3855" i="1" s="1"/>
  <c r="GX3855" i="1" s="1"/>
  <c r="B3857" i="1"/>
  <c r="B3803" i="1" s="1"/>
  <c r="C3857" i="1"/>
  <c r="C3803" i="1" s="1"/>
  <c r="D3857" i="1"/>
  <c r="D3803" i="1" s="1"/>
  <c r="F3857" i="1"/>
  <c r="F3803" i="1" s="1"/>
  <c r="G3857" i="1"/>
  <c r="BX3857" i="1"/>
  <c r="AO3857" i="1" s="1"/>
  <c r="F3861" i="1" s="1"/>
  <c r="BY3857" i="1"/>
  <c r="AP3857" i="1" s="1"/>
  <c r="AP3803" i="1" s="1"/>
  <c r="CK3857" i="1"/>
  <c r="BB3857" i="1" s="1"/>
  <c r="BB3803" i="1" s="1"/>
  <c r="CL3857" i="1"/>
  <c r="CL3803" i="1" s="1"/>
  <c r="CM3857" i="1"/>
  <c r="CM3803" i="1" s="1"/>
  <c r="F3870" i="1"/>
  <c r="B3887" i="1"/>
  <c r="B22" i="1" s="1"/>
  <c r="C3887" i="1"/>
  <c r="C22" i="1" s="1"/>
  <c r="D3887" i="1"/>
  <c r="D22" i="1" s="1"/>
  <c r="F3887" i="1"/>
  <c r="F22" i="1" s="1"/>
  <c r="G3887" i="1"/>
  <c r="B3920" i="1"/>
  <c r="B18" i="1" s="1"/>
  <c r="C3920" i="1"/>
  <c r="C18" i="1" s="1"/>
  <c r="D3920" i="1"/>
  <c r="D18" i="1" s="1"/>
  <c r="F3920" i="1"/>
  <c r="F18" i="1" s="1"/>
  <c r="G3920" i="1"/>
  <c r="F12" i="6"/>
  <c r="G12" i="6"/>
  <c r="CB3763" i="1" l="1"/>
  <c r="AS3771" i="1"/>
  <c r="AT3246" i="1"/>
  <c r="CC3235" i="1"/>
  <c r="AT3857" i="1"/>
  <c r="CC3803" i="1"/>
  <c r="AQ2770" i="1"/>
  <c r="AQ2765" i="1" s="1"/>
  <c r="BZ2765" i="1"/>
  <c r="CR3852" i="1"/>
  <c r="Q3852" i="1" s="1"/>
  <c r="CP3852" i="1" s="1"/>
  <c r="O3852" i="1" s="1"/>
  <c r="S543" i="10"/>
  <c r="T543" i="10" s="1"/>
  <c r="P543" i="10"/>
  <c r="R543" i="10" s="1"/>
  <c r="U4721" i="7"/>
  <c r="S4703" i="7"/>
  <c r="Q4703" i="7"/>
  <c r="CT3843" i="1"/>
  <c r="S3843" i="1" s="1"/>
  <c r="CY3817" i="1"/>
  <c r="X3817" i="1" s="1"/>
  <c r="R4651" i="7" s="1"/>
  <c r="CZ3817" i="1"/>
  <c r="Y3817" i="1" s="1"/>
  <c r="T4651" i="7" s="1"/>
  <c r="N466" i="10"/>
  <c r="O466" i="10" s="1"/>
  <c r="K466" i="10"/>
  <c r="R3331" i="1"/>
  <c r="GK3331" i="1" s="1"/>
  <c r="V4195" i="7"/>
  <c r="I415" i="10"/>
  <c r="D501" i="9" s="1"/>
  <c r="D582" i="8"/>
  <c r="C4030" i="7"/>
  <c r="E4029" i="7"/>
  <c r="CQ2767" i="1"/>
  <c r="P2767" i="1" s="1"/>
  <c r="D418" i="8"/>
  <c r="E2873" i="7"/>
  <c r="C2874" i="7"/>
  <c r="AB2101" i="1"/>
  <c r="S2402" i="7"/>
  <c r="Q2402" i="7"/>
  <c r="CT2060" i="1"/>
  <c r="S2060" i="1" s="1"/>
  <c r="CZ1888" i="1"/>
  <c r="Y1888" i="1" s="1"/>
  <c r="T2142" i="7" s="1"/>
  <c r="J2146" i="7" s="1"/>
  <c r="J2144" i="7"/>
  <c r="T408" i="10"/>
  <c r="R408" i="10"/>
  <c r="CY3855" i="1"/>
  <c r="X3855" i="1" s="1"/>
  <c r="R4727" i="7" s="1"/>
  <c r="CZ3855" i="1"/>
  <c r="Y3855" i="1" s="1"/>
  <c r="T4727" i="7" s="1"/>
  <c r="CY3849" i="1"/>
  <c r="X3849" i="1" s="1"/>
  <c r="R4715" i="7" s="1"/>
  <c r="CZ3849" i="1"/>
  <c r="Y3849" i="1" s="1"/>
  <c r="T4715" i="7" s="1"/>
  <c r="CY3840" i="1"/>
  <c r="X3840" i="1" s="1"/>
  <c r="R4697" i="7" s="1"/>
  <c r="CZ3840" i="1"/>
  <c r="Y3840" i="1" s="1"/>
  <c r="T4697" i="7" s="1"/>
  <c r="AH3617" i="1"/>
  <c r="U3617" i="1" s="1"/>
  <c r="K4499" i="7"/>
  <c r="S4277" i="7"/>
  <c r="Q4277" i="7"/>
  <c r="CT3377" i="1"/>
  <c r="S3377" i="1" s="1"/>
  <c r="S3241" i="1"/>
  <c r="P3963" i="7"/>
  <c r="K3963" i="7"/>
  <c r="S3857" i="7"/>
  <c r="Q3857" i="7"/>
  <c r="CT3115" i="1"/>
  <c r="S3115" i="1" s="1"/>
  <c r="CP3115" i="1" s="1"/>
  <c r="O3115" i="1" s="1"/>
  <c r="CZ3025" i="1"/>
  <c r="Y3025" i="1" s="1"/>
  <c r="T3702" i="7" s="1"/>
  <c r="CY3025" i="1"/>
  <c r="X3025" i="1" s="1"/>
  <c r="R3702" i="7" s="1"/>
  <c r="S3574" i="7"/>
  <c r="Q3574" i="7"/>
  <c r="CT2940" i="1"/>
  <c r="S2940" i="1" s="1"/>
  <c r="R2407" i="1"/>
  <c r="V2945" i="7"/>
  <c r="J2953" i="7" s="1"/>
  <c r="CQ2282" i="1"/>
  <c r="P2282" i="1" s="1"/>
  <c r="J2787" i="7" s="1"/>
  <c r="I2788" i="7" s="1"/>
  <c r="K312" i="10"/>
  <c r="N312" i="10"/>
  <c r="O312" i="10" s="1"/>
  <c r="CU680" i="3"/>
  <c r="D382" i="8"/>
  <c r="E2609" i="7"/>
  <c r="C2610" i="7"/>
  <c r="CS2060" i="1"/>
  <c r="V2402" i="7" s="1"/>
  <c r="U2402" i="7"/>
  <c r="CR2060" i="1"/>
  <c r="Q2060" i="1" s="1"/>
  <c r="AD2060" i="1"/>
  <c r="D288" i="8"/>
  <c r="E1928" i="7"/>
  <c r="C1929" i="7"/>
  <c r="AB1711" i="1"/>
  <c r="AJ153" i="1"/>
  <c r="AJ147" i="1" s="1"/>
  <c r="BD115" i="1"/>
  <c r="F140" i="1" s="1"/>
  <c r="CM109" i="1"/>
  <c r="O286" i="10"/>
  <c r="M286" i="10"/>
  <c r="F335" i="9" s="1"/>
  <c r="P4716" i="7"/>
  <c r="K4716" i="7"/>
  <c r="S4610" i="7"/>
  <c r="Q4610" i="7"/>
  <c r="CT3768" i="1"/>
  <c r="S3768" i="1" s="1"/>
  <c r="BB3731" i="1"/>
  <c r="CK3725" i="1"/>
  <c r="CS3377" i="1"/>
  <c r="U4277" i="7"/>
  <c r="CR3377" i="1"/>
  <c r="Q3377" i="1" s="1"/>
  <c r="AD3379" i="1" s="1"/>
  <c r="K4004" i="7"/>
  <c r="N384" i="10"/>
  <c r="O384" i="10" s="1"/>
  <c r="K384" i="10"/>
  <c r="R2940" i="1"/>
  <c r="GK2940" i="1" s="1"/>
  <c r="V3574" i="7"/>
  <c r="S3332" i="7"/>
  <c r="Q3332" i="7"/>
  <c r="CT2804" i="1"/>
  <c r="S2804" i="1" s="1"/>
  <c r="CT2730" i="1"/>
  <c r="S2730" i="1" s="1"/>
  <c r="J3290" i="7" s="1"/>
  <c r="Q3288" i="7"/>
  <c r="S3288" i="7"/>
  <c r="CT2564" i="1"/>
  <c r="S2564" i="1" s="1"/>
  <c r="S3087" i="7"/>
  <c r="Q3087" i="7"/>
  <c r="Q3028" i="7"/>
  <c r="S3028" i="7"/>
  <c r="CT2487" i="1"/>
  <c r="S2487" i="1" s="1"/>
  <c r="J3029" i="7" s="1"/>
  <c r="V2873" i="7"/>
  <c r="R2363" i="1"/>
  <c r="GK2363" i="1" s="1"/>
  <c r="CP2016" i="1"/>
  <c r="O2016" i="1" s="1"/>
  <c r="CS1592" i="1"/>
  <c r="U1732" i="7"/>
  <c r="CR1592" i="1"/>
  <c r="Q1592" i="1" s="1"/>
  <c r="J1734" i="7" s="1"/>
  <c r="CB1325" i="1"/>
  <c r="AS1330" i="1"/>
  <c r="CS1253" i="1"/>
  <c r="U1493" i="7"/>
  <c r="CR1253" i="1"/>
  <c r="Q1253" i="1" s="1"/>
  <c r="J1496" i="7" s="1"/>
  <c r="O117" i="10"/>
  <c r="M117" i="10"/>
  <c r="F140" i="9" s="1"/>
  <c r="M79" i="10"/>
  <c r="F93" i="9" s="1"/>
  <c r="O79" i="10"/>
  <c r="K4642" i="7"/>
  <c r="P4642" i="7"/>
  <c r="U4610" i="7"/>
  <c r="CR3768" i="1"/>
  <c r="Q3768" i="1" s="1"/>
  <c r="CS3768" i="1"/>
  <c r="CI3725" i="1"/>
  <c r="AZ3731" i="1"/>
  <c r="CY3421" i="1"/>
  <c r="X3421" i="1" s="1"/>
  <c r="R4349" i="7" s="1"/>
  <c r="J4355" i="7" s="1"/>
  <c r="J4351" i="7"/>
  <c r="AD3377" i="1"/>
  <c r="S4251" i="7"/>
  <c r="Q4251" i="7"/>
  <c r="CT3339" i="1"/>
  <c r="S3339" i="1" s="1"/>
  <c r="N443" i="10"/>
  <c r="O443" i="10" s="1"/>
  <c r="K443" i="10"/>
  <c r="CQ3332" i="1"/>
  <c r="P3332" i="1" s="1"/>
  <c r="J4197" i="7" s="1"/>
  <c r="I4199" i="7" s="1"/>
  <c r="R2979" i="1"/>
  <c r="V3609" i="7"/>
  <c r="S3587" i="7"/>
  <c r="Q3587" i="7"/>
  <c r="CT2942" i="1"/>
  <c r="S2942" i="1" s="1"/>
  <c r="CJ2813" i="1"/>
  <c r="CJ2802" i="1" s="1"/>
  <c r="AJ2605" i="1"/>
  <c r="T2565" i="1"/>
  <c r="AD1796" i="1"/>
  <c r="AB1796" i="1" s="1"/>
  <c r="U1961" i="7"/>
  <c r="CR1796" i="1"/>
  <c r="Q1796" i="1" s="1"/>
  <c r="J1964" i="7" s="1"/>
  <c r="CS1796" i="1"/>
  <c r="U816" i="1"/>
  <c r="K791" i="7" s="1"/>
  <c r="AS615" i="1"/>
  <c r="CB610" i="1"/>
  <c r="M140" i="10"/>
  <c r="F164" i="9" s="1"/>
  <c r="O140" i="10"/>
  <c r="O75" i="10"/>
  <c r="M75" i="10"/>
  <c r="F94" i="9" s="1"/>
  <c r="Q4717" i="7"/>
  <c r="S4717" i="7"/>
  <c r="CT3850" i="1"/>
  <c r="S3850" i="1" s="1"/>
  <c r="CY3847" i="1"/>
  <c r="X3847" i="1" s="1"/>
  <c r="R4711" i="7" s="1"/>
  <c r="CZ3847" i="1"/>
  <c r="Y3847" i="1" s="1"/>
  <c r="T4711" i="7" s="1"/>
  <c r="K4688" i="7"/>
  <c r="P4688" i="7"/>
  <c r="S4401" i="7"/>
  <c r="Q4401" i="7"/>
  <c r="CT3462" i="1"/>
  <c r="S3462" i="1" s="1"/>
  <c r="CC3427" i="1"/>
  <c r="CC3411" i="1" s="1"/>
  <c r="A4163" i="7"/>
  <c r="G3278" i="1"/>
  <c r="A505" i="9" s="1"/>
  <c r="CS3289" i="1"/>
  <c r="U4135" i="7"/>
  <c r="CR3289" i="1"/>
  <c r="Q3289" i="1" s="1"/>
  <c r="J4138" i="7" s="1"/>
  <c r="AD3289" i="1"/>
  <c r="AD3283" i="1"/>
  <c r="AB3283" i="1" s="1"/>
  <c r="P419" i="10"/>
  <c r="R419" i="10" s="1"/>
  <c r="S419" i="10"/>
  <c r="T419" i="10" s="1"/>
  <c r="U4092" i="7"/>
  <c r="CS3283" i="1"/>
  <c r="CR3283" i="1"/>
  <c r="Q3283" i="1" s="1"/>
  <c r="AD3294" i="1" s="1"/>
  <c r="AD3243" i="1"/>
  <c r="U4042" i="7"/>
  <c r="CR3243" i="1"/>
  <c r="Q3243" i="1" s="1"/>
  <c r="J4045" i="7" s="1"/>
  <c r="CS3243" i="1"/>
  <c r="CU1038" i="3"/>
  <c r="D583" i="8"/>
  <c r="C4033" i="7"/>
  <c r="E4032" i="7"/>
  <c r="W3241" i="1"/>
  <c r="P3112" i="1"/>
  <c r="J3834" i="7" s="1"/>
  <c r="I3836" i="7" s="1"/>
  <c r="P3836" i="7" s="1"/>
  <c r="CP3109" i="1"/>
  <c r="O3109" i="1" s="1"/>
  <c r="J3816" i="7"/>
  <c r="AI3117" i="1"/>
  <c r="AI3106" i="1" s="1"/>
  <c r="CT3067" i="1"/>
  <c r="S3067" i="1" s="1"/>
  <c r="S3757" i="7"/>
  <c r="Q3757" i="7"/>
  <c r="AB3022" i="1"/>
  <c r="CQ3022" i="1"/>
  <c r="P3022" i="1" s="1"/>
  <c r="U3587" i="7"/>
  <c r="CR2942" i="1"/>
  <c r="Q2942" i="1" s="1"/>
  <c r="J3590" i="7" s="1"/>
  <c r="CS2942" i="1"/>
  <c r="AD2942" i="1"/>
  <c r="CT2848" i="1"/>
  <c r="S2848" i="1" s="1"/>
  <c r="S3404" i="7"/>
  <c r="Q3404" i="7"/>
  <c r="CS2807" i="1"/>
  <c r="P356" i="10"/>
  <c r="R356" i="10" s="1"/>
  <c r="S356" i="10"/>
  <c r="T356" i="10" s="1"/>
  <c r="U3360" i="7"/>
  <c r="AD2768" i="1"/>
  <c r="U3317" i="7"/>
  <c r="CS2768" i="1"/>
  <c r="V3317" i="7" s="1"/>
  <c r="J3324" i="7" s="1"/>
  <c r="CR2768" i="1"/>
  <c r="Q2768" i="1" s="1"/>
  <c r="S3252" i="7"/>
  <c r="Q3252" i="7"/>
  <c r="CT2725" i="1"/>
  <c r="S2725" i="1" s="1"/>
  <c r="AB2684" i="1"/>
  <c r="CQ2684" i="1"/>
  <c r="Q2565" i="1"/>
  <c r="V3067" i="7"/>
  <c r="R2527" i="1"/>
  <c r="GK2527" i="1" s="1"/>
  <c r="D429" i="8"/>
  <c r="C2957" i="7"/>
  <c r="E2956" i="7"/>
  <c r="CT2277" i="1"/>
  <c r="S2277" i="1" s="1"/>
  <c r="J2740" i="7" s="1"/>
  <c r="S2738" i="7"/>
  <c r="Q2738" i="7"/>
  <c r="Q2225" i="1"/>
  <c r="R2103" i="1"/>
  <c r="GK2103" i="1" s="1"/>
  <c r="V2467" i="7"/>
  <c r="S1972" i="1"/>
  <c r="J2254" i="7" s="1"/>
  <c r="CP1844" i="1"/>
  <c r="O1844" i="1" s="1"/>
  <c r="J2075" i="7"/>
  <c r="I2076" i="7" s="1"/>
  <c r="W1791" i="1"/>
  <c r="CT1752" i="1"/>
  <c r="S1752" i="1" s="1"/>
  <c r="CZ1752" i="1" s="1"/>
  <c r="Y1752" i="1" s="1"/>
  <c r="T1893" i="7" s="1"/>
  <c r="S1893" i="7"/>
  <c r="Q1893" i="7"/>
  <c r="R1751" i="1"/>
  <c r="GK1751" i="1" s="1"/>
  <c r="V1891" i="7"/>
  <c r="CZ1712" i="1"/>
  <c r="Y1712" i="1" s="1"/>
  <c r="T1851" i="7" s="1"/>
  <c r="J1855" i="7" s="1"/>
  <c r="J1853" i="7"/>
  <c r="I1857" i="7" s="1"/>
  <c r="CY1712" i="1"/>
  <c r="X1712" i="1" s="1"/>
  <c r="R1851" i="7" s="1"/>
  <c r="J1854" i="7" s="1"/>
  <c r="D264" i="8"/>
  <c r="E1762" i="7"/>
  <c r="AP1330" i="1"/>
  <c r="BY1325" i="1"/>
  <c r="AI1330" i="1"/>
  <c r="AI1325" i="1" s="1"/>
  <c r="D100" i="8"/>
  <c r="C571" i="7"/>
  <c r="E570" i="7"/>
  <c r="DG1177" i="3"/>
  <c r="DJ1177" i="3" s="1"/>
  <c r="DH1177" i="3"/>
  <c r="CR3850" i="1"/>
  <c r="Q3850" i="1" s="1"/>
  <c r="S541" i="10"/>
  <c r="T541" i="10" s="1"/>
  <c r="P541" i="10"/>
  <c r="R541" i="10" s="1"/>
  <c r="U4717" i="7"/>
  <c r="S532" i="10"/>
  <c r="T532" i="10" s="1"/>
  <c r="P532" i="10"/>
  <c r="R532" i="10" s="1"/>
  <c r="U4699" i="7"/>
  <c r="S527" i="10"/>
  <c r="T527" i="10" s="1"/>
  <c r="P527" i="10"/>
  <c r="R527" i="10" s="1"/>
  <c r="U4689" i="7"/>
  <c r="S4671" i="7"/>
  <c r="Q4671" i="7"/>
  <c r="CT3827" i="1"/>
  <c r="S3827" i="1" s="1"/>
  <c r="Q4649" i="7"/>
  <c r="S4649" i="7"/>
  <c r="CT3816" i="1"/>
  <c r="S3816" i="1" s="1"/>
  <c r="CP3768" i="1"/>
  <c r="O3768" i="1" s="1"/>
  <c r="AO3693" i="1"/>
  <c r="AO3687" i="1" s="1"/>
  <c r="BX3687" i="1"/>
  <c r="U3691" i="1"/>
  <c r="AH3693" i="1" s="1"/>
  <c r="BC3655" i="1"/>
  <c r="BC3649" i="1" s="1"/>
  <c r="CL3649" i="1"/>
  <c r="CC3535" i="1"/>
  <c r="AT3541" i="1"/>
  <c r="CS3462" i="1"/>
  <c r="U4401" i="7"/>
  <c r="CR3462" i="1"/>
  <c r="Q3462" i="1" s="1"/>
  <c r="J4403" i="7" s="1"/>
  <c r="R3461" i="1"/>
  <c r="J4395" i="7" s="1"/>
  <c r="V4392" i="7"/>
  <c r="J4398" i="7" s="1"/>
  <c r="GX3332" i="1"/>
  <c r="I443" i="10"/>
  <c r="D549" i="9" s="1"/>
  <c r="C4198" i="7"/>
  <c r="D605" i="8"/>
  <c r="E4197" i="7"/>
  <c r="S4167" i="7"/>
  <c r="Q4167" i="7"/>
  <c r="CT3328" i="1"/>
  <c r="S3328" i="1" s="1"/>
  <c r="J4169" i="7" s="1"/>
  <c r="J4140" i="7"/>
  <c r="N419" i="10"/>
  <c r="O419" i="10" s="1"/>
  <c r="K419" i="10"/>
  <c r="CQ3283" i="1"/>
  <c r="P3283" i="1" s="1"/>
  <c r="J4092" i="7" s="1"/>
  <c r="I4093" i="7" s="1"/>
  <c r="U3242" i="1"/>
  <c r="K4040" i="7" s="1"/>
  <c r="U4017" i="7"/>
  <c r="CR3239" i="1"/>
  <c r="Q3239" i="1" s="1"/>
  <c r="J4020" i="7" s="1"/>
  <c r="I410" i="10"/>
  <c r="D494" i="9" s="1"/>
  <c r="D573" i="8"/>
  <c r="E3964" i="7"/>
  <c r="C3965" i="7"/>
  <c r="W3112" i="1"/>
  <c r="CT3110" i="1"/>
  <c r="S3110" i="1" s="1"/>
  <c r="J3824" i="7" s="1"/>
  <c r="S3822" i="7"/>
  <c r="Q3822" i="7"/>
  <c r="D551" i="8"/>
  <c r="E3804" i="7"/>
  <c r="C3805" i="7"/>
  <c r="CR3067" i="1"/>
  <c r="Q3067" i="1" s="1"/>
  <c r="J3760" i="7" s="1"/>
  <c r="U3757" i="7"/>
  <c r="K3706" i="7"/>
  <c r="P3706" i="7"/>
  <c r="GX2897" i="1"/>
  <c r="CC2902" i="1"/>
  <c r="AT2902" i="1" s="1"/>
  <c r="F2920" i="1" s="1"/>
  <c r="N356" i="10"/>
  <c r="O356" i="10" s="1"/>
  <c r="K356" i="10"/>
  <c r="CQ2807" i="1"/>
  <c r="P2807" i="1" s="1"/>
  <c r="J3360" i="7" s="1"/>
  <c r="I3361" i="7" s="1"/>
  <c r="AB2768" i="1"/>
  <c r="CQ2768" i="1"/>
  <c r="CU875" i="3"/>
  <c r="C3234" i="7"/>
  <c r="E3233" i="7"/>
  <c r="D471" i="8"/>
  <c r="U2688" i="1"/>
  <c r="K3238" i="7" s="1"/>
  <c r="U2408" i="1"/>
  <c r="K2964" i="7" s="1"/>
  <c r="R2364" i="1"/>
  <c r="D419" i="8"/>
  <c r="C2881" i="7"/>
  <c r="E2880" i="7"/>
  <c r="U2364" i="1"/>
  <c r="K2889" i="7" s="1"/>
  <c r="CB2286" i="1"/>
  <c r="AD2227" i="1"/>
  <c r="AB2227" i="1" s="1"/>
  <c r="U2627" i="7"/>
  <c r="CR2227" i="1"/>
  <c r="Q2227" i="1" s="1"/>
  <c r="J2630" i="7" s="1"/>
  <c r="CS2227" i="1"/>
  <c r="V2572" i="7"/>
  <c r="R2185" i="1"/>
  <c r="GK2185" i="1" s="1"/>
  <c r="D370" i="8"/>
  <c r="E2522" i="7"/>
  <c r="C2523" i="7"/>
  <c r="G2094" i="1"/>
  <c r="A299" i="9" s="1"/>
  <c r="A2475" i="7"/>
  <c r="CU641" i="3"/>
  <c r="D355" i="8"/>
  <c r="E2414" i="7"/>
  <c r="C2415" i="7"/>
  <c r="CL2051" i="1"/>
  <c r="BC2062" i="1"/>
  <c r="F2078" i="1" s="1"/>
  <c r="CT2013" i="1"/>
  <c r="S2013" i="1" s="1"/>
  <c r="S2312" i="7"/>
  <c r="Q2312" i="7"/>
  <c r="CP1973" i="1"/>
  <c r="O1973" i="1" s="1"/>
  <c r="R1884" i="1"/>
  <c r="GK1884" i="1" s="1"/>
  <c r="V2117" i="7"/>
  <c r="CC1890" i="1"/>
  <c r="CS1752" i="1"/>
  <c r="V1893" i="7" s="1"/>
  <c r="S198" i="10"/>
  <c r="T198" i="10" s="1"/>
  <c r="P198" i="10"/>
  <c r="R198" i="10" s="1"/>
  <c r="U1893" i="7"/>
  <c r="AD1752" i="1"/>
  <c r="AB1752" i="1" s="1"/>
  <c r="CR1752" i="1"/>
  <c r="Q1752" i="1" s="1"/>
  <c r="BD1443" i="1"/>
  <c r="CM1437" i="1"/>
  <c r="V1106" i="7"/>
  <c r="J1114" i="7" s="1"/>
  <c r="R1030" i="1"/>
  <c r="N115" i="10"/>
  <c r="K115" i="10"/>
  <c r="CQ990" i="1"/>
  <c r="P990" i="1" s="1"/>
  <c r="S651" i="1"/>
  <c r="J572" i="7" s="1"/>
  <c r="CX489" i="3"/>
  <c r="DH489" i="3" s="1"/>
  <c r="CW489" i="3"/>
  <c r="S4713" i="7"/>
  <c r="Q4713" i="7"/>
  <c r="CT3848" i="1"/>
  <c r="S3848" i="1" s="1"/>
  <c r="N527" i="10"/>
  <c r="O527" i="10" s="1"/>
  <c r="K527" i="10"/>
  <c r="CQ3836" i="1"/>
  <c r="P3836" i="1" s="1"/>
  <c r="J4689" i="7" s="1"/>
  <c r="I4690" i="7" s="1"/>
  <c r="CY3833" i="1"/>
  <c r="X3833" i="1" s="1"/>
  <c r="R4683" i="7" s="1"/>
  <c r="CZ3833" i="1"/>
  <c r="Y3833" i="1" s="1"/>
  <c r="T4683" i="7" s="1"/>
  <c r="S518" i="10"/>
  <c r="T518" i="10" s="1"/>
  <c r="P518" i="10"/>
  <c r="R518" i="10" s="1"/>
  <c r="U4671" i="7"/>
  <c r="CR3827" i="1"/>
  <c r="Q3827" i="1" s="1"/>
  <c r="CY3824" i="1"/>
  <c r="X3824" i="1" s="1"/>
  <c r="R4665" i="7" s="1"/>
  <c r="CZ3824" i="1"/>
  <c r="Y3824" i="1" s="1"/>
  <c r="T4665" i="7" s="1"/>
  <c r="K504" i="10"/>
  <c r="N504" i="10"/>
  <c r="O504" i="10" s="1"/>
  <c r="CQ3813" i="1"/>
  <c r="P3813" i="1" s="1"/>
  <c r="J4643" i="7" s="1"/>
  <c r="I4644" i="7" s="1"/>
  <c r="AG3725" i="1"/>
  <c r="T3731" i="1"/>
  <c r="T3725" i="1" s="1"/>
  <c r="G3687" i="1"/>
  <c r="A587" i="9" s="1"/>
  <c r="A4563" i="7"/>
  <c r="D658" i="8"/>
  <c r="E4556" i="7"/>
  <c r="J4529" i="7"/>
  <c r="GK3652" i="1"/>
  <c r="AS3617" i="1"/>
  <c r="F3634" i="1" s="1"/>
  <c r="CB3611" i="1"/>
  <c r="U4456" i="7"/>
  <c r="CR3539" i="1"/>
  <c r="Q3539" i="1" s="1"/>
  <c r="CS3539" i="1"/>
  <c r="CY3423" i="1"/>
  <c r="X3423" i="1" s="1"/>
  <c r="R4371" i="7" s="1"/>
  <c r="CZ3423" i="1"/>
  <c r="Y3423" i="1" s="1"/>
  <c r="T4371" i="7" s="1"/>
  <c r="S4200" i="7"/>
  <c r="Q4200" i="7"/>
  <c r="CT3333" i="1"/>
  <c r="S3333" i="1" s="1"/>
  <c r="S4185" i="7"/>
  <c r="Q4185" i="7"/>
  <c r="CT3330" i="1"/>
  <c r="S3330" i="1" s="1"/>
  <c r="J4187" i="7" s="1"/>
  <c r="AD3328" i="1"/>
  <c r="U4167" i="7"/>
  <c r="CR3328" i="1"/>
  <c r="Q3328" i="1" s="1"/>
  <c r="CS3328" i="1"/>
  <c r="U4117" i="7"/>
  <c r="CS3287" i="1"/>
  <c r="CR3287" i="1"/>
  <c r="Q3287" i="1" s="1"/>
  <c r="CZ3286" i="1"/>
  <c r="Y3286" i="1" s="1"/>
  <c r="T4107" i="7" s="1"/>
  <c r="J4113" i="7" s="1"/>
  <c r="J4109" i="7"/>
  <c r="CZ3285" i="1"/>
  <c r="Y3285" i="1" s="1"/>
  <c r="T4097" i="7" s="1"/>
  <c r="J4103" i="7" s="1"/>
  <c r="J4099" i="7"/>
  <c r="CY3285" i="1"/>
  <c r="X3285" i="1" s="1"/>
  <c r="R4097" i="7" s="1"/>
  <c r="J4102" i="7" s="1"/>
  <c r="R3198" i="1"/>
  <c r="V3964" i="7"/>
  <c r="V3112" i="1"/>
  <c r="AD3110" i="1"/>
  <c r="AB3110" i="1" s="1"/>
  <c r="U3822" i="7"/>
  <c r="CR3110" i="1"/>
  <c r="Q3110" i="1" s="1"/>
  <c r="J3825" i="7" s="1"/>
  <c r="CS3110" i="1"/>
  <c r="U3692" i="7"/>
  <c r="CR3024" i="1"/>
  <c r="Q3024" i="1" s="1"/>
  <c r="J3695" i="7" s="1"/>
  <c r="CS3024" i="1"/>
  <c r="AB3023" i="1"/>
  <c r="CQ3023" i="1"/>
  <c r="P3023" i="1" s="1"/>
  <c r="CC2988" i="1"/>
  <c r="R2900" i="1"/>
  <c r="GK2900" i="1" s="1"/>
  <c r="V3532" i="7"/>
  <c r="Q3427" i="7"/>
  <c r="S3427" i="7"/>
  <c r="CT2851" i="1"/>
  <c r="S2851" i="1" s="1"/>
  <c r="CY2851" i="1" s="1"/>
  <c r="X2851" i="1" s="1"/>
  <c r="R3427" i="7" s="1"/>
  <c r="R2639" i="1"/>
  <c r="J3131" i="7" s="1"/>
  <c r="V3128" i="7"/>
  <c r="J3134" i="7" s="1"/>
  <c r="A3099" i="7"/>
  <c r="G2561" i="1"/>
  <c r="A394" i="9" s="1"/>
  <c r="CJ2529" i="1"/>
  <c r="CT2449" i="1"/>
  <c r="S2449" i="1" s="1"/>
  <c r="S3003" i="7"/>
  <c r="Q3003" i="7"/>
  <c r="CZ2410" i="1"/>
  <c r="Y2410" i="1" s="1"/>
  <c r="T2968" i="7" s="1"/>
  <c r="CY2410" i="1"/>
  <c r="X2410" i="1" s="1"/>
  <c r="R2968" i="7" s="1"/>
  <c r="U2363" i="1"/>
  <c r="CQ2284" i="1"/>
  <c r="P2284" i="1" s="1"/>
  <c r="CP2284" i="1" s="1"/>
  <c r="O2284" i="1" s="1"/>
  <c r="AB2284" i="1"/>
  <c r="CS2139" i="1"/>
  <c r="V2479" i="7" s="1"/>
  <c r="U2479" i="7"/>
  <c r="CR2139" i="1"/>
  <c r="R2097" i="1"/>
  <c r="V2421" i="7"/>
  <c r="J2429" i="7" s="1"/>
  <c r="R2096" i="1"/>
  <c r="GK2096" i="1" s="1"/>
  <c r="V2414" i="7"/>
  <c r="AD2013" i="1"/>
  <c r="AB2013" i="1" s="1"/>
  <c r="S245" i="10"/>
  <c r="T245" i="10" s="1"/>
  <c r="P245" i="10"/>
  <c r="R245" i="10" s="1"/>
  <c r="U2312" i="7"/>
  <c r="CR2013" i="1"/>
  <c r="Q2013" i="1" s="1"/>
  <c r="CS2013" i="1"/>
  <c r="Q2219" i="7"/>
  <c r="S2219" i="7"/>
  <c r="CT1967" i="1"/>
  <c r="S1967" i="1" s="1"/>
  <c r="R1845" i="1"/>
  <c r="GK1845" i="1" s="1"/>
  <c r="V2077" i="7"/>
  <c r="CT1837" i="1"/>
  <c r="S1837" i="1" s="1"/>
  <c r="Q2021" i="7"/>
  <c r="S2021" i="7"/>
  <c r="V1748" i="1"/>
  <c r="D272" i="8"/>
  <c r="C1817" i="7"/>
  <c r="E1816" i="7"/>
  <c r="CT1706" i="1"/>
  <c r="Q1805" i="7"/>
  <c r="S1805" i="7"/>
  <c r="J1699" i="7"/>
  <c r="CY1553" i="1"/>
  <c r="X1553" i="1" s="1"/>
  <c r="R1698" i="7" s="1"/>
  <c r="J1702" i="7" s="1"/>
  <c r="BC1443" i="1"/>
  <c r="CL1437" i="1"/>
  <c r="D213" i="8"/>
  <c r="C1398" i="7"/>
  <c r="E1397" i="7"/>
  <c r="U1099" i="7"/>
  <c r="CR1029" i="1"/>
  <c r="Q1029" i="1" s="1"/>
  <c r="CS1029" i="1"/>
  <c r="AD1029" i="1"/>
  <c r="CX1237" i="3"/>
  <c r="CV1237" i="3"/>
  <c r="DH1225" i="3"/>
  <c r="DI1225" i="3"/>
  <c r="O464" i="10"/>
  <c r="M464" i="10"/>
  <c r="F579" i="9" s="1"/>
  <c r="CV66" i="3"/>
  <c r="CX66" i="3"/>
  <c r="CW64" i="3"/>
  <c r="N520" i="10"/>
  <c r="O520" i="10" s="1"/>
  <c r="K520" i="10"/>
  <c r="CQ3829" i="1"/>
  <c r="P3829" i="1" s="1"/>
  <c r="J4675" i="7" s="1"/>
  <c r="I4676" i="7" s="1"/>
  <c r="K511" i="10"/>
  <c r="N511" i="10"/>
  <c r="O511" i="10" s="1"/>
  <c r="CQ3820" i="1"/>
  <c r="P3820" i="1" s="1"/>
  <c r="J4657" i="7" s="1"/>
  <c r="I4658" i="7" s="1"/>
  <c r="S502" i="10"/>
  <c r="T502" i="10" s="1"/>
  <c r="P502" i="10"/>
  <c r="R502" i="10" s="1"/>
  <c r="U4639" i="7"/>
  <c r="CR3811" i="1"/>
  <c r="Q3811" i="1" s="1"/>
  <c r="R3690" i="1"/>
  <c r="V4551" i="7"/>
  <c r="CG3655" i="1"/>
  <c r="BZ3649" i="1"/>
  <c r="CI3655" i="1"/>
  <c r="AH3541" i="1"/>
  <c r="U3541" i="1" s="1"/>
  <c r="K4449" i="7"/>
  <c r="AB3376" i="1"/>
  <c r="CQ3376" i="1"/>
  <c r="P3376" i="1" s="1"/>
  <c r="CP3376" i="1" s="1"/>
  <c r="O3376" i="1" s="1"/>
  <c r="AD3329" i="1"/>
  <c r="U4174" i="7"/>
  <c r="CR3329" i="1"/>
  <c r="Q3329" i="1" s="1"/>
  <c r="J4177" i="7" s="1"/>
  <c r="CS3329" i="1"/>
  <c r="E4148" i="7"/>
  <c r="C4149" i="7"/>
  <c r="D598" i="8"/>
  <c r="CB3203" i="1"/>
  <c r="AS3203" i="1" s="1"/>
  <c r="AS3192" i="1" s="1"/>
  <c r="S3662" i="7"/>
  <c r="Q3662" i="7"/>
  <c r="CT2986" i="1"/>
  <c r="S2986" i="1" s="1"/>
  <c r="D530" i="8"/>
  <c r="C3653" i="7"/>
  <c r="E3652" i="7"/>
  <c r="CB2945" i="1"/>
  <c r="I338" i="10"/>
  <c r="D406" i="9" s="1"/>
  <c r="D464" i="8"/>
  <c r="E3183" i="7"/>
  <c r="C3184" i="7"/>
  <c r="K3185" i="7"/>
  <c r="AP2643" i="1"/>
  <c r="F2652" i="1" s="1"/>
  <c r="BY2637" i="1"/>
  <c r="CS2229" i="1"/>
  <c r="S271" i="10"/>
  <c r="P271" i="10"/>
  <c r="U2639" i="7"/>
  <c r="R1925" i="1"/>
  <c r="V2161" i="7"/>
  <c r="J2169" i="7" s="1"/>
  <c r="R859" i="1"/>
  <c r="V853" i="7"/>
  <c r="J861" i="7" s="1"/>
  <c r="O21" i="10"/>
  <c r="M21" i="10"/>
  <c r="F29" i="9" s="1"/>
  <c r="N543" i="10"/>
  <c r="O543" i="10" s="1"/>
  <c r="K543" i="10"/>
  <c r="CQ3852" i="1"/>
  <c r="P3852" i="1" s="1"/>
  <c r="J4721" i="7" s="1"/>
  <c r="I4722" i="7" s="1"/>
  <c r="P534" i="10"/>
  <c r="R534" i="10" s="1"/>
  <c r="S534" i="10"/>
  <c r="T534" i="10" s="1"/>
  <c r="U4703" i="7"/>
  <c r="CR3843" i="1"/>
  <c r="Q3843" i="1" s="1"/>
  <c r="BC3731" i="1"/>
  <c r="CL3725" i="1"/>
  <c r="S3291" i="1"/>
  <c r="CY3291" i="1" s="1"/>
  <c r="X3291" i="1" s="1"/>
  <c r="CJ3203" i="1"/>
  <c r="BA3203" i="1" s="1"/>
  <c r="AH3074" i="1"/>
  <c r="U3074" i="1" s="1"/>
  <c r="K3744" i="7"/>
  <c r="BZ2945" i="1"/>
  <c r="AD2682" i="1"/>
  <c r="AB2682" i="1" s="1"/>
  <c r="U3186" i="7"/>
  <c r="CS2682" i="1"/>
  <c r="A2150" i="7"/>
  <c r="G1879" i="1"/>
  <c r="A264" i="9" s="1"/>
  <c r="K782" i="7"/>
  <c r="P782" i="7"/>
  <c r="K193" i="7"/>
  <c r="AH153" i="1"/>
  <c r="U153" i="1" s="1"/>
  <c r="T288" i="10"/>
  <c r="R288" i="10"/>
  <c r="N529" i="10"/>
  <c r="O529" i="10" s="1"/>
  <c r="K529" i="10"/>
  <c r="CQ3838" i="1"/>
  <c r="P3838" i="1" s="1"/>
  <c r="J4693" i="7" s="1"/>
  <c r="I4694" i="7" s="1"/>
  <c r="R3614" i="1"/>
  <c r="V4501" i="7"/>
  <c r="S4227" i="7"/>
  <c r="Q4227" i="7"/>
  <c r="CT3336" i="1"/>
  <c r="D608" i="8"/>
  <c r="C4221" i="7"/>
  <c r="E4220" i="7"/>
  <c r="R3241" i="1"/>
  <c r="GK3241" i="1" s="1"/>
  <c r="V4029" i="7"/>
  <c r="CS3115" i="1"/>
  <c r="U3857" i="7"/>
  <c r="CR3115" i="1"/>
  <c r="Q3115" i="1" s="1"/>
  <c r="AD3115" i="1"/>
  <c r="S3469" i="7"/>
  <c r="Q3469" i="7"/>
  <c r="CT2891" i="1"/>
  <c r="S2891" i="1" s="1"/>
  <c r="J3471" i="7" s="1"/>
  <c r="D450" i="8"/>
  <c r="E3092" i="7"/>
  <c r="R2012" i="1"/>
  <c r="V2302" i="7"/>
  <c r="J2309" i="7" s="1"/>
  <c r="D333" i="8"/>
  <c r="E2252" i="7"/>
  <c r="C2253" i="7"/>
  <c r="S1791" i="1"/>
  <c r="J1930" i="7" s="1"/>
  <c r="BC1757" i="1"/>
  <c r="BC1746" i="1" s="1"/>
  <c r="CL1746" i="1"/>
  <c r="CT1630" i="1"/>
  <c r="S1630" i="1" s="1"/>
  <c r="AF1633" i="1" s="1"/>
  <c r="Q1757" i="7"/>
  <c r="S1757" i="7"/>
  <c r="D129" i="8"/>
  <c r="C784" i="7"/>
  <c r="E783" i="7"/>
  <c r="P816" i="1"/>
  <c r="O102" i="10"/>
  <c r="M102" i="10"/>
  <c r="F119" i="9" s="1"/>
  <c r="O70" i="10"/>
  <c r="M70" i="10"/>
  <c r="F77" i="9" s="1"/>
  <c r="CY3826" i="1"/>
  <c r="X3826" i="1" s="1"/>
  <c r="R4669" i="7" s="1"/>
  <c r="CZ3826" i="1"/>
  <c r="Y3826" i="1" s="1"/>
  <c r="T4669" i="7" s="1"/>
  <c r="S4653" i="7"/>
  <c r="Q4653" i="7"/>
  <c r="CT3818" i="1"/>
  <c r="S3818" i="1" s="1"/>
  <c r="CY3815" i="1"/>
  <c r="X3815" i="1" s="1"/>
  <c r="R4647" i="7" s="1"/>
  <c r="CZ3815" i="1"/>
  <c r="Y3815" i="1" s="1"/>
  <c r="T4647" i="7" s="1"/>
  <c r="Q4635" i="7"/>
  <c r="S4635" i="7"/>
  <c r="CT3809" i="1"/>
  <c r="S3809" i="1" s="1"/>
  <c r="R3767" i="1"/>
  <c r="GK3767" i="1" s="1"/>
  <c r="V4604" i="7"/>
  <c r="BC3278" i="1"/>
  <c r="F3310" i="1"/>
  <c r="S4135" i="7"/>
  <c r="Q4135" i="7"/>
  <c r="CT3289" i="1"/>
  <c r="S3289" i="1" s="1"/>
  <c r="CP3289" i="1" s="1"/>
  <c r="O3289" i="1" s="1"/>
  <c r="Q4042" i="7"/>
  <c r="S4042" i="7"/>
  <c r="CT3243" i="1"/>
  <c r="S3243" i="1" s="1"/>
  <c r="J4044" i="7" s="1"/>
  <c r="AD2730" i="1"/>
  <c r="U3288" i="7"/>
  <c r="CR2730" i="1"/>
  <c r="Q2730" i="1" s="1"/>
  <c r="J3291" i="7" s="1"/>
  <c r="CS2730" i="1"/>
  <c r="CP2678" i="1"/>
  <c r="O2678" i="1" s="1"/>
  <c r="J3165" i="7"/>
  <c r="P2363" i="1"/>
  <c r="S2107" i="7"/>
  <c r="Q2107" i="7"/>
  <c r="CT1883" i="1"/>
  <c r="Q1791" i="1"/>
  <c r="AD1592" i="1"/>
  <c r="P4706" i="7"/>
  <c r="K4706" i="7"/>
  <c r="P4684" i="7"/>
  <c r="K4684" i="7"/>
  <c r="N518" i="10"/>
  <c r="O518" i="10" s="1"/>
  <c r="K518" i="10"/>
  <c r="CQ3827" i="1"/>
  <c r="P3827" i="1" s="1"/>
  <c r="J4671" i="7" s="1"/>
  <c r="I4672" i="7" s="1"/>
  <c r="BC3579" i="1"/>
  <c r="CL3573" i="1"/>
  <c r="K4372" i="7"/>
  <c r="P4372" i="7"/>
  <c r="CY3419" i="1"/>
  <c r="X3419" i="1" s="1"/>
  <c r="R4332" i="7" s="1"/>
  <c r="J4337" i="7" s="1"/>
  <c r="J4334" i="7"/>
  <c r="AS3379" i="1"/>
  <c r="CB3374" i="1"/>
  <c r="U4185" i="7"/>
  <c r="CR3330" i="1"/>
  <c r="Q3330" i="1" s="1"/>
  <c r="J4188" i="7" s="1"/>
  <c r="CS3330" i="1"/>
  <c r="AD3330" i="1"/>
  <c r="AB3330" i="1" s="1"/>
  <c r="CG3117" i="1"/>
  <c r="AQ3117" i="1"/>
  <c r="CC2813" i="1"/>
  <c r="CC2802" i="1" s="1"/>
  <c r="CT2685" i="1"/>
  <c r="S3213" i="7"/>
  <c r="Q3213" i="7"/>
  <c r="CJ2453" i="1"/>
  <c r="CJ2447" i="1" s="1"/>
  <c r="CS2410" i="1"/>
  <c r="P327" i="10"/>
  <c r="R327" i="10" s="1"/>
  <c r="S327" i="10"/>
  <c r="T327" i="10" s="1"/>
  <c r="U2968" i="7"/>
  <c r="CS2015" i="1"/>
  <c r="U2317" i="7"/>
  <c r="AD2015" i="1"/>
  <c r="CR2015" i="1"/>
  <c r="Q2015" i="1" s="1"/>
  <c r="J2320" i="7" s="1"/>
  <c r="V1972" i="1"/>
  <c r="CR1885" i="1"/>
  <c r="Q1885" i="1" s="1"/>
  <c r="P231" i="10"/>
  <c r="S231" i="10"/>
  <c r="U2119" i="7"/>
  <c r="AH1481" i="1"/>
  <c r="U1481" i="1" s="1"/>
  <c r="K1666" i="7"/>
  <c r="AD907" i="1"/>
  <c r="U954" i="7"/>
  <c r="CR907" i="1"/>
  <c r="Q907" i="1" s="1"/>
  <c r="J957" i="7" s="1"/>
  <c r="CS907" i="1"/>
  <c r="O335" i="10"/>
  <c r="M335" i="10"/>
  <c r="F410" i="9" s="1"/>
  <c r="N545" i="10"/>
  <c r="O545" i="10" s="1"/>
  <c r="K545" i="10"/>
  <c r="CQ3854" i="1"/>
  <c r="P3854" i="1" s="1"/>
  <c r="J4725" i="7" s="1"/>
  <c r="I4726" i="7" s="1"/>
  <c r="CZ3836" i="1"/>
  <c r="Y3836" i="1" s="1"/>
  <c r="T4689" i="7" s="1"/>
  <c r="G3611" i="1"/>
  <c r="A585" i="9" s="1"/>
  <c r="A4513" i="7"/>
  <c r="BB3579" i="1"/>
  <c r="CK3573" i="1"/>
  <c r="J4469" i="7"/>
  <c r="CM3497" i="1"/>
  <c r="BD3503" i="1"/>
  <c r="BD3497" i="1" s="1"/>
  <c r="R3463" i="1"/>
  <c r="GK3463" i="1" s="1"/>
  <c r="V4406" i="7"/>
  <c r="AS3465" i="1"/>
  <c r="AS3459" i="1" s="1"/>
  <c r="CB3459" i="1"/>
  <c r="A4266" i="7"/>
  <c r="G3326" i="1"/>
  <c r="A530" i="9" s="1"/>
  <c r="AB3287" i="1"/>
  <c r="CQ3287" i="1"/>
  <c r="P3287" i="1" s="1"/>
  <c r="CP3287" i="1" s="1"/>
  <c r="O3287" i="1" s="1"/>
  <c r="P3200" i="1"/>
  <c r="R3199" i="1"/>
  <c r="V3967" i="7"/>
  <c r="J3974" i="7" s="1"/>
  <c r="D574" i="8"/>
  <c r="C3968" i="7"/>
  <c r="E3967" i="7"/>
  <c r="CI3117" i="1"/>
  <c r="CI3106" i="1" s="1"/>
  <c r="S3847" i="7"/>
  <c r="Q3847" i="7"/>
  <c r="CT3114" i="1"/>
  <c r="S3114" i="1" s="1"/>
  <c r="T3112" i="1"/>
  <c r="CC3074" i="1"/>
  <c r="CC3063" i="1" s="1"/>
  <c r="R3027" i="1"/>
  <c r="V3707" i="7"/>
  <c r="J3714" i="7" s="1"/>
  <c r="CY2984" i="1"/>
  <c r="X2984" i="1" s="1"/>
  <c r="R3642" i="7" s="1"/>
  <c r="J3647" i="7" s="1"/>
  <c r="J3644" i="7"/>
  <c r="CZ2984" i="1"/>
  <c r="Y2984" i="1" s="1"/>
  <c r="T3642" i="7" s="1"/>
  <c r="J3648" i="7" s="1"/>
  <c r="CZ2941" i="1"/>
  <c r="Y2941" i="1" s="1"/>
  <c r="T3577" i="7" s="1"/>
  <c r="J3583" i="7" s="1"/>
  <c r="J3579" i="7"/>
  <c r="CY2941" i="1"/>
  <c r="X2941" i="1" s="1"/>
  <c r="R3577" i="7" s="1"/>
  <c r="J3582" i="7" s="1"/>
  <c r="I3511" i="7"/>
  <c r="P3511" i="7" s="1"/>
  <c r="K3274" i="7"/>
  <c r="P3274" i="7"/>
  <c r="AD2685" i="1"/>
  <c r="AB2685" i="1" s="1"/>
  <c r="U3213" i="7"/>
  <c r="CS2685" i="1"/>
  <c r="CT2683" i="1"/>
  <c r="S2683" i="1" s="1"/>
  <c r="S3196" i="7"/>
  <c r="Q3196" i="7"/>
  <c r="D454" i="8"/>
  <c r="E3117" i="7"/>
  <c r="R2366" i="1"/>
  <c r="GK2366" i="1" s="1"/>
  <c r="V2901" i="7"/>
  <c r="U2365" i="1"/>
  <c r="K2899" i="7" s="1"/>
  <c r="D420" i="8"/>
  <c r="C2892" i="7"/>
  <c r="E2891" i="7"/>
  <c r="GX2363" i="1"/>
  <c r="AD2280" i="1"/>
  <c r="U2765" i="7"/>
  <c r="CS2280" i="1"/>
  <c r="R2279" i="1"/>
  <c r="GK2279" i="1" s="1"/>
  <c r="V2758" i="7"/>
  <c r="R2278" i="1"/>
  <c r="V2748" i="7"/>
  <c r="J2755" i="7" s="1"/>
  <c r="R2273" i="1"/>
  <c r="V2712" i="7"/>
  <c r="J2720" i="7" s="1"/>
  <c r="AB2097" i="1"/>
  <c r="AD2054" i="1"/>
  <c r="U2356" i="7"/>
  <c r="CR2054" i="1"/>
  <c r="Q2054" i="1" s="1"/>
  <c r="J2359" i="7" s="1"/>
  <c r="CS2054" i="1"/>
  <c r="AD1974" i="1"/>
  <c r="U2272" i="7"/>
  <c r="CS1974" i="1"/>
  <c r="CR1974" i="1"/>
  <c r="Q1974" i="1" s="1"/>
  <c r="CP1974" i="1" s="1"/>
  <c r="O1974" i="1" s="1"/>
  <c r="CT1969" i="1"/>
  <c r="Q2237" i="7"/>
  <c r="S2237" i="7"/>
  <c r="CQ1885" i="1"/>
  <c r="P1885" i="1" s="1"/>
  <c r="J2119" i="7" s="1"/>
  <c r="I2121" i="7" s="1"/>
  <c r="P2121" i="7" s="1"/>
  <c r="K231" i="10"/>
  <c r="N231" i="10"/>
  <c r="D295" i="8"/>
  <c r="C1982" i="7"/>
  <c r="E1981" i="7"/>
  <c r="R1748" i="1"/>
  <c r="GK1748" i="1" s="1"/>
  <c r="V1863" i="7"/>
  <c r="V1816" i="7"/>
  <c r="J1823" i="7" s="1"/>
  <c r="R1707" i="1"/>
  <c r="P1631" i="1"/>
  <c r="CC1595" i="1"/>
  <c r="CC1589" i="1" s="1"/>
  <c r="BB1557" i="1"/>
  <c r="CK1551" i="1"/>
  <c r="CT1554" i="1"/>
  <c r="S1554" i="1" s="1"/>
  <c r="J1708" i="7" s="1"/>
  <c r="S1707" i="7"/>
  <c r="Q1707" i="7"/>
  <c r="R1290" i="1"/>
  <c r="J1519" i="7" s="1"/>
  <c r="V1515" i="7"/>
  <c r="J1522" i="7" s="1"/>
  <c r="S158" i="10"/>
  <c r="T158" i="10" s="1"/>
  <c r="P158" i="10"/>
  <c r="U1420" i="7"/>
  <c r="CS1036" i="1"/>
  <c r="U1152" i="7"/>
  <c r="CR1036" i="1"/>
  <c r="Q1036" i="1" s="1"/>
  <c r="AD1036" i="1"/>
  <c r="AB1036" i="1" s="1"/>
  <c r="C1013" i="7"/>
  <c r="D160" i="8"/>
  <c r="E1012" i="7"/>
  <c r="CQ907" i="1"/>
  <c r="P907" i="1" s="1"/>
  <c r="CP907" i="1" s="1"/>
  <c r="O907" i="1" s="1"/>
  <c r="AB907" i="1"/>
  <c r="AD303" i="1"/>
  <c r="U306" i="7"/>
  <c r="CR303" i="1"/>
  <c r="Q303" i="1" s="1"/>
  <c r="AD305" i="1" s="1"/>
  <c r="CS303" i="1"/>
  <c r="DG497" i="3"/>
  <c r="DJ497" i="3" s="1"/>
  <c r="DH497" i="3"/>
  <c r="DF64" i="3"/>
  <c r="DG64" i="3"/>
  <c r="DJ64" i="3" s="1"/>
  <c r="CY3808" i="1"/>
  <c r="X3808" i="1" s="1"/>
  <c r="R4633" i="7" s="1"/>
  <c r="CZ3808" i="1"/>
  <c r="Y3808" i="1" s="1"/>
  <c r="T4633" i="7" s="1"/>
  <c r="AO3541" i="1"/>
  <c r="F3545" i="1" s="1"/>
  <c r="BX3535" i="1"/>
  <c r="G3192" i="1"/>
  <c r="A491" i="9" s="1"/>
  <c r="A3995" i="7"/>
  <c r="CT2682" i="1"/>
  <c r="S2682" i="1" s="1"/>
  <c r="S3186" i="7"/>
  <c r="Q3186" i="7"/>
  <c r="R2563" i="1"/>
  <c r="J3081" i="7" s="1"/>
  <c r="V3078" i="7"/>
  <c r="J3084" i="7" s="1"/>
  <c r="CP2367" i="1"/>
  <c r="O2367" i="1" s="1"/>
  <c r="J2903" i="7"/>
  <c r="I2905" i="7" s="1"/>
  <c r="P2905" i="7" s="1"/>
  <c r="GK1842" i="1"/>
  <c r="U1881" i="7"/>
  <c r="CS1750" i="1"/>
  <c r="CR1750" i="1"/>
  <c r="Q1750" i="1" s="1"/>
  <c r="J1884" i="7" s="1"/>
  <c r="O423" i="10"/>
  <c r="M423" i="10"/>
  <c r="F515" i="9" s="1"/>
  <c r="T425" i="10"/>
  <c r="R425" i="10"/>
  <c r="M258" i="10"/>
  <c r="F311" i="9" s="1"/>
  <c r="O258" i="10"/>
  <c r="P4652" i="7"/>
  <c r="K4652" i="7"/>
  <c r="N502" i="10"/>
  <c r="O502" i="10" s="1"/>
  <c r="K502" i="10"/>
  <c r="CQ3811" i="1"/>
  <c r="P3811" i="1" s="1"/>
  <c r="J4639" i="7" s="1"/>
  <c r="I4640" i="7" s="1"/>
  <c r="N497" i="10"/>
  <c r="O497" i="10" s="1"/>
  <c r="K497" i="10"/>
  <c r="CQ3806" i="1"/>
  <c r="P3806" i="1" s="1"/>
  <c r="J4629" i="7" s="1"/>
  <c r="I4630" i="7" s="1"/>
  <c r="AH3503" i="1"/>
  <c r="G3020" i="1"/>
  <c r="A463" i="9" s="1"/>
  <c r="A3735" i="7"/>
  <c r="S317" i="10"/>
  <c r="P317" i="10"/>
  <c r="R317" i="10" s="1"/>
  <c r="U2838" i="7"/>
  <c r="CR2324" i="1"/>
  <c r="Q2324" i="1" s="1"/>
  <c r="CS2324" i="1"/>
  <c r="S2089" i="7"/>
  <c r="Q2089" i="7"/>
  <c r="CT1881" i="1"/>
  <c r="S1881" i="1" s="1"/>
  <c r="J2091" i="7" s="1"/>
  <c r="BD1757" i="1"/>
  <c r="CM1746" i="1"/>
  <c r="AD1750" i="1"/>
  <c r="CZ773" i="1"/>
  <c r="Y773" i="1" s="1"/>
  <c r="T718" i="7" s="1"/>
  <c r="J724" i="7" s="1"/>
  <c r="J720" i="7"/>
  <c r="O295" i="10"/>
  <c r="M295" i="10"/>
  <c r="F357" i="9" s="1"/>
  <c r="N534" i="10"/>
  <c r="O534" i="10" s="1"/>
  <c r="K534" i="10"/>
  <c r="CQ3843" i="1"/>
  <c r="P3843" i="1" s="1"/>
  <c r="J4703" i="7" s="1"/>
  <c r="I4704" i="7" s="1"/>
  <c r="R3651" i="1"/>
  <c r="J4520" i="7" s="1"/>
  <c r="V4517" i="7"/>
  <c r="J4523" i="7" s="1"/>
  <c r="I400" i="10"/>
  <c r="D480" i="9" s="1"/>
  <c r="D555" i="8"/>
  <c r="K3836" i="7"/>
  <c r="E3834" i="7"/>
  <c r="C3835" i="7"/>
  <c r="CR3422" i="1"/>
  <c r="Q3422" i="1" s="1"/>
  <c r="J4363" i="7" s="1"/>
  <c r="U4360" i="7"/>
  <c r="CR3336" i="1"/>
  <c r="Q3336" i="1" s="1"/>
  <c r="J4230" i="7" s="1"/>
  <c r="U4227" i="7"/>
  <c r="CZ2807" i="1"/>
  <c r="Y2807" i="1" s="1"/>
  <c r="T3360" i="7" s="1"/>
  <c r="CY2807" i="1"/>
  <c r="X2807" i="1" s="1"/>
  <c r="R3360" i="7" s="1"/>
  <c r="AD2684" i="1"/>
  <c r="U3206" i="7"/>
  <c r="CS2684" i="1"/>
  <c r="V3206" i="7" s="1"/>
  <c r="CR2684" i="1"/>
  <c r="Q2684" i="1" s="1"/>
  <c r="AD2564" i="1"/>
  <c r="AB2564" i="1" s="1"/>
  <c r="U3087" i="7"/>
  <c r="I294" i="10"/>
  <c r="D364" i="9" s="1"/>
  <c r="D399" i="8"/>
  <c r="C2736" i="7"/>
  <c r="E2735" i="7"/>
  <c r="GX2276" i="1"/>
  <c r="V2609" i="7"/>
  <c r="R2225" i="1"/>
  <c r="GK2225" i="1" s="1"/>
  <c r="U1972" i="1"/>
  <c r="K2260" i="7" s="1"/>
  <c r="A2215" i="7"/>
  <c r="G1922" i="1"/>
  <c r="A271" i="9" s="1"/>
  <c r="AD1253" i="1"/>
  <c r="AB1253" i="1" s="1"/>
  <c r="G856" i="1"/>
  <c r="A107" i="9" s="1"/>
  <c r="AF907" i="7"/>
  <c r="A907" i="7"/>
  <c r="O142" i="10"/>
  <c r="M142" i="10"/>
  <c r="F162" i="9" s="1"/>
  <c r="T98" i="10"/>
  <c r="R98" i="10"/>
  <c r="Q4699" i="7"/>
  <c r="S4699" i="7"/>
  <c r="CT3841" i="1"/>
  <c r="S3841" i="1" s="1"/>
  <c r="P4670" i="7"/>
  <c r="K4670" i="7"/>
  <c r="CR3818" i="1"/>
  <c r="Q3818" i="1" s="1"/>
  <c r="CP3818" i="1" s="1"/>
  <c r="O3818" i="1" s="1"/>
  <c r="S509" i="10"/>
  <c r="T509" i="10" s="1"/>
  <c r="P509" i="10"/>
  <c r="R509" i="10" s="1"/>
  <c r="U4653" i="7"/>
  <c r="P500" i="10"/>
  <c r="R500" i="10" s="1"/>
  <c r="S500" i="10"/>
  <c r="T500" i="10" s="1"/>
  <c r="U4635" i="7"/>
  <c r="AD3768" i="1"/>
  <c r="J4505" i="7"/>
  <c r="N536" i="10"/>
  <c r="O536" i="10" s="1"/>
  <c r="K536" i="10"/>
  <c r="CQ3845" i="1"/>
  <c r="P3845" i="1" s="1"/>
  <c r="J4707" i="7" s="1"/>
  <c r="I4708" i="7" s="1"/>
  <c r="N513" i="10"/>
  <c r="O513" i="10" s="1"/>
  <c r="K513" i="10"/>
  <c r="M513" i="10" s="1"/>
  <c r="CQ3822" i="1"/>
  <c r="P3822" i="1" s="1"/>
  <c r="J4661" i="7" s="1"/>
  <c r="I4662" i="7" s="1"/>
  <c r="R3415" i="1"/>
  <c r="V4307" i="7"/>
  <c r="J4314" i="7" s="1"/>
  <c r="GX3241" i="1"/>
  <c r="R3153" i="1"/>
  <c r="V3887" i="7"/>
  <c r="J3894" i="7" s="1"/>
  <c r="D538" i="8"/>
  <c r="E3707" i="7"/>
  <c r="C3708" i="7"/>
  <c r="Q3482" i="7"/>
  <c r="S3482" i="7"/>
  <c r="CT2893" i="1"/>
  <c r="S2893" i="1" s="1"/>
  <c r="P362" i="10"/>
  <c r="S362" i="10"/>
  <c r="U3427" i="7"/>
  <c r="CR2851" i="1"/>
  <c r="Q2851" i="1" s="1"/>
  <c r="AD2851" i="1"/>
  <c r="CS2851" i="1"/>
  <c r="CY2727" i="1"/>
  <c r="X2727" i="1" s="1"/>
  <c r="R3273" i="7" s="1"/>
  <c r="CZ2727" i="1"/>
  <c r="Y2727" i="1" s="1"/>
  <c r="T3273" i="7" s="1"/>
  <c r="AD2640" i="1"/>
  <c r="AB2640" i="1" s="1"/>
  <c r="U3137" i="7"/>
  <c r="CQ2525" i="1"/>
  <c r="P2525" i="1" s="1"/>
  <c r="AD2449" i="1"/>
  <c r="U3003" i="7"/>
  <c r="CS2449" i="1"/>
  <c r="U2225" i="1"/>
  <c r="K2614" i="7" s="1"/>
  <c r="S2272" i="7"/>
  <c r="Q2272" i="7"/>
  <c r="CT1974" i="1"/>
  <c r="S1974" i="1" s="1"/>
  <c r="J2274" i="7" s="1"/>
  <c r="AH1757" i="1"/>
  <c r="U1757" i="1" s="1"/>
  <c r="K1904" i="7"/>
  <c r="CU514" i="3"/>
  <c r="D279" i="8"/>
  <c r="C1864" i="7"/>
  <c r="E1863" i="7"/>
  <c r="CT1209" i="1"/>
  <c r="S1420" i="7"/>
  <c r="Q1420" i="7"/>
  <c r="CT1036" i="1"/>
  <c r="S1036" i="1" s="1"/>
  <c r="S1152" i="7"/>
  <c r="Q1152" i="7"/>
  <c r="CT303" i="1"/>
  <c r="S303" i="1" s="1"/>
  <c r="J308" i="7" s="1"/>
  <c r="S306" i="7"/>
  <c r="Q306" i="7"/>
  <c r="G22" i="1"/>
  <c r="A8" i="9" s="1"/>
  <c r="A4733" i="7"/>
  <c r="Q4685" i="7"/>
  <c r="S4685" i="7"/>
  <c r="CT3834" i="1"/>
  <c r="S3834" i="1" s="1"/>
  <c r="CY3831" i="1"/>
  <c r="X3831" i="1" s="1"/>
  <c r="R4679" i="7" s="1"/>
  <c r="CZ3831" i="1"/>
  <c r="Y3831" i="1" s="1"/>
  <c r="T4679" i="7" s="1"/>
  <c r="K4674" i="7"/>
  <c r="P4674" i="7"/>
  <c r="S4667" i="7"/>
  <c r="Q4667" i="7"/>
  <c r="CT3825" i="1"/>
  <c r="S3825" i="1" s="1"/>
  <c r="CY3810" i="1"/>
  <c r="X3810" i="1" s="1"/>
  <c r="R4637" i="7" s="1"/>
  <c r="CZ3810" i="1"/>
  <c r="Y3810" i="1" s="1"/>
  <c r="T4637" i="7" s="1"/>
  <c r="CT3769" i="1"/>
  <c r="S3769" i="1" s="1"/>
  <c r="J4617" i="7" s="1"/>
  <c r="Q4616" i="7"/>
  <c r="S4616" i="7"/>
  <c r="R3766" i="1"/>
  <c r="GK3766" i="1" s="1"/>
  <c r="V4598" i="7"/>
  <c r="V4576" i="7"/>
  <c r="R3728" i="1"/>
  <c r="AG3503" i="1"/>
  <c r="D629" i="8"/>
  <c r="C4374" i="7"/>
  <c r="E4373" i="7"/>
  <c r="S4249" i="7"/>
  <c r="Q4249" i="7"/>
  <c r="CT3338" i="1"/>
  <c r="S3338" i="1" s="1"/>
  <c r="BZ3342" i="1"/>
  <c r="CI3342" i="1" s="1"/>
  <c r="AZ3342" i="1" s="1"/>
  <c r="Q4124" i="7"/>
  <c r="S4124" i="7"/>
  <c r="CT3288" i="1"/>
  <c r="S3288" i="1" s="1"/>
  <c r="S4052" i="7"/>
  <c r="Q4052" i="7"/>
  <c r="CT3244" i="1"/>
  <c r="S3244" i="1" s="1"/>
  <c r="J4054" i="7" s="1"/>
  <c r="V3200" i="1"/>
  <c r="S3952" i="7"/>
  <c r="Q3952" i="7"/>
  <c r="CT3196" i="1"/>
  <c r="S3196" i="1" s="1"/>
  <c r="E3912" i="7"/>
  <c r="D566" i="8"/>
  <c r="C3913" i="7"/>
  <c r="Q3897" i="7"/>
  <c r="S3897" i="7"/>
  <c r="CT3154" i="1"/>
  <c r="S3154" i="1" s="1"/>
  <c r="GX3112" i="1"/>
  <c r="Q3027" i="1"/>
  <c r="J3710" i="7" s="1"/>
  <c r="CT2936" i="1"/>
  <c r="S2936" i="1" s="1"/>
  <c r="J3546" i="7" s="1"/>
  <c r="S3544" i="7"/>
  <c r="Q3544" i="7"/>
  <c r="R2896" i="1"/>
  <c r="GK2896" i="1" s="1"/>
  <c r="V3505" i="7"/>
  <c r="CP2854" i="1"/>
  <c r="O2854" i="1" s="1"/>
  <c r="AP2770" i="1"/>
  <c r="CI2770" i="1"/>
  <c r="CI2765" i="1" s="1"/>
  <c r="BY2765" i="1"/>
  <c r="AD2683" i="1"/>
  <c r="U3196" i="7"/>
  <c r="CR2683" i="1"/>
  <c r="Q2683" i="1" s="1"/>
  <c r="J3199" i="7" s="1"/>
  <c r="CS2683" i="1"/>
  <c r="AJ2453" i="1"/>
  <c r="W2453" i="1" s="1"/>
  <c r="P2902" i="7"/>
  <c r="K2902" i="7"/>
  <c r="CQ2280" i="1"/>
  <c r="P2280" i="1" s="1"/>
  <c r="J2770" i="7" s="1"/>
  <c r="AB2280" i="1"/>
  <c r="CZ2233" i="1"/>
  <c r="Y2233" i="1" s="1"/>
  <c r="T2669" i="7" s="1"/>
  <c r="J2676" i="7" s="1"/>
  <c r="J2671" i="7"/>
  <c r="CY2233" i="1"/>
  <c r="X2233" i="1" s="1"/>
  <c r="R2669" i="7" s="1"/>
  <c r="J2675" i="7" s="1"/>
  <c r="AB2141" i="1"/>
  <c r="CQ2141" i="1"/>
  <c r="P2141" i="1" s="1"/>
  <c r="CP2054" i="1"/>
  <c r="O2054" i="1" s="1"/>
  <c r="J2361" i="7"/>
  <c r="CS1969" i="1"/>
  <c r="V2237" i="7" s="1"/>
  <c r="J2244" i="7" s="1"/>
  <c r="U2237" i="7"/>
  <c r="AD1969" i="1"/>
  <c r="AB1969" i="1" s="1"/>
  <c r="CR1969" i="1"/>
  <c r="G1832" i="1"/>
  <c r="A239" i="9" s="1"/>
  <c r="A2085" i="7"/>
  <c r="I208" i="10"/>
  <c r="D258" i="9" s="1"/>
  <c r="D301" i="8"/>
  <c r="E2023" i="7"/>
  <c r="C2024" i="7"/>
  <c r="S1956" i="7"/>
  <c r="Q1956" i="7"/>
  <c r="CT1794" i="1"/>
  <c r="S1794" i="1" s="1"/>
  <c r="Q1748" i="1"/>
  <c r="CP1748" i="1" s="1"/>
  <c r="O1748" i="1" s="1"/>
  <c r="BY1627" i="1"/>
  <c r="AP1557" i="1"/>
  <c r="BY1551" i="1"/>
  <c r="CM1399" i="1"/>
  <c r="D221" i="8"/>
  <c r="C1462" i="7"/>
  <c r="E1461" i="7"/>
  <c r="A336" i="7"/>
  <c r="G337" i="1"/>
  <c r="A45" i="9" s="1"/>
  <c r="CS29" i="1"/>
  <c r="V42" i="7" s="1"/>
  <c r="J50" i="7" s="1"/>
  <c r="U42" i="7"/>
  <c r="CY3842" i="1"/>
  <c r="X3842" i="1" s="1"/>
  <c r="R4701" i="7" s="1"/>
  <c r="CZ3842" i="1"/>
  <c r="Y3842" i="1" s="1"/>
  <c r="T4701" i="7" s="1"/>
  <c r="CR3834" i="1"/>
  <c r="Q3834" i="1" s="1"/>
  <c r="P525" i="10"/>
  <c r="R525" i="10" s="1"/>
  <c r="S525" i="10"/>
  <c r="T525" i="10" s="1"/>
  <c r="U4685" i="7"/>
  <c r="S516" i="10"/>
  <c r="T516" i="10" s="1"/>
  <c r="P516" i="10"/>
  <c r="R516" i="10" s="1"/>
  <c r="U4667" i="7"/>
  <c r="P4656" i="7"/>
  <c r="K4656" i="7"/>
  <c r="K4638" i="7"/>
  <c r="P4638" i="7"/>
  <c r="AJ3693" i="1"/>
  <c r="AS3541" i="1"/>
  <c r="CB3535" i="1"/>
  <c r="AJ3541" i="1"/>
  <c r="CG3503" i="1"/>
  <c r="BZ3497" i="1"/>
  <c r="S4380" i="7"/>
  <c r="Q4380" i="7"/>
  <c r="CT3425" i="1"/>
  <c r="S3425" i="1" s="1"/>
  <c r="S4317" i="7"/>
  <c r="Q4317" i="7"/>
  <c r="CT3416" i="1"/>
  <c r="S3416" i="1" s="1"/>
  <c r="U4270" i="7"/>
  <c r="CR3376" i="1"/>
  <c r="Q3376" i="1" s="1"/>
  <c r="CS3376" i="1"/>
  <c r="CR3338" i="1"/>
  <c r="Q3338" i="1" s="1"/>
  <c r="S461" i="10"/>
  <c r="T461" i="10" s="1"/>
  <c r="P461" i="10"/>
  <c r="R461" i="10" s="1"/>
  <c r="U4249" i="7"/>
  <c r="AB3291" i="1"/>
  <c r="CQ3291" i="1"/>
  <c r="P3291" i="1" s="1"/>
  <c r="CP3291" i="1" s="1"/>
  <c r="O3291" i="1" s="1"/>
  <c r="K4147" i="7"/>
  <c r="P4147" i="7"/>
  <c r="U4124" i="7"/>
  <c r="CR3288" i="1"/>
  <c r="Q3288" i="1" s="1"/>
  <c r="J4127" i="7" s="1"/>
  <c r="CS3288" i="1"/>
  <c r="S4094" i="7"/>
  <c r="Q4094" i="7"/>
  <c r="CT3284" i="1"/>
  <c r="S3284" i="1" s="1"/>
  <c r="AD3244" i="1"/>
  <c r="U4052" i="7"/>
  <c r="CR3244" i="1"/>
  <c r="Q3244" i="1" s="1"/>
  <c r="CS3244" i="1"/>
  <c r="P4028" i="7"/>
  <c r="K4028" i="7"/>
  <c r="C3978" i="7"/>
  <c r="D575" i="8"/>
  <c r="E3977" i="7"/>
  <c r="AH3160" i="1"/>
  <c r="K3910" i="7"/>
  <c r="AD3154" i="1"/>
  <c r="S404" i="10"/>
  <c r="T404" i="10" s="1"/>
  <c r="P404" i="10"/>
  <c r="R404" i="10" s="1"/>
  <c r="U3897" i="7"/>
  <c r="CR3154" i="1"/>
  <c r="Q3154" i="1" s="1"/>
  <c r="CS3154" i="1"/>
  <c r="S3769" i="7"/>
  <c r="Q3769" i="7"/>
  <c r="CT3069" i="1"/>
  <c r="S3069" i="1" s="1"/>
  <c r="D539" i="8"/>
  <c r="E3717" i="7"/>
  <c r="C3718" i="7"/>
  <c r="V3028" i="1"/>
  <c r="N379" i="10"/>
  <c r="O379" i="10" s="1"/>
  <c r="K379" i="10"/>
  <c r="CQ2939" i="1"/>
  <c r="P2939" i="1" s="1"/>
  <c r="J3572" i="7" s="1"/>
  <c r="I3573" i="7" s="1"/>
  <c r="AD2936" i="1"/>
  <c r="AB2936" i="1" s="1"/>
  <c r="U3544" i="7"/>
  <c r="CR2936" i="1"/>
  <c r="Q2936" i="1" s="1"/>
  <c r="CS2936" i="1"/>
  <c r="G2934" i="1"/>
  <c r="A449" i="9" s="1"/>
  <c r="V2897" i="1"/>
  <c r="AD2847" i="1"/>
  <c r="AB2847" i="1" s="1"/>
  <c r="U3397" i="7"/>
  <c r="CS2847" i="1"/>
  <c r="CJ2770" i="1"/>
  <c r="S3245" i="7"/>
  <c r="Q3245" i="7"/>
  <c r="CT2724" i="1"/>
  <c r="S2724" i="1" s="1"/>
  <c r="CP2683" i="1"/>
  <c r="O2683" i="1" s="1"/>
  <c r="Q2903" i="7"/>
  <c r="S2903" i="7"/>
  <c r="CT2367" i="1"/>
  <c r="S2367" i="1" s="1"/>
  <c r="Q2861" i="7"/>
  <c r="S2861" i="7"/>
  <c r="CT2327" i="1"/>
  <c r="S2327" i="1" s="1"/>
  <c r="J2863" i="7" s="1"/>
  <c r="K2837" i="7"/>
  <c r="P2837" i="7"/>
  <c r="I2732" i="7"/>
  <c r="P2732" i="7" s="1"/>
  <c r="V2637" i="7"/>
  <c r="R2228" i="1"/>
  <c r="GK2228" i="1" s="1"/>
  <c r="BD1976" i="1"/>
  <c r="CM1965" i="1"/>
  <c r="AI1933" i="1"/>
  <c r="U2026" i="7"/>
  <c r="CR1839" i="1"/>
  <c r="Q1839" i="1" s="1"/>
  <c r="J2029" i="7" s="1"/>
  <c r="AD1839" i="1"/>
  <c r="AB1839" i="1" s="1"/>
  <c r="CS1839" i="1"/>
  <c r="W1748" i="1"/>
  <c r="AJ1757" i="1" s="1"/>
  <c r="CS1479" i="1"/>
  <c r="U1662" i="7"/>
  <c r="CR1479" i="1"/>
  <c r="Q1479" i="1" s="1"/>
  <c r="CC1405" i="1"/>
  <c r="P1473" i="7"/>
  <c r="K1473" i="7"/>
  <c r="D165" i="8"/>
  <c r="C1053" i="7"/>
  <c r="E1052" i="7"/>
  <c r="Q66" i="7"/>
  <c r="S66" i="7"/>
  <c r="CT32" i="1"/>
  <c r="S32" i="1" s="1"/>
  <c r="T403" i="10"/>
  <c r="R403" i="10"/>
  <c r="K4720" i="7"/>
  <c r="P4720" i="7"/>
  <c r="K4702" i="7"/>
  <c r="P4702" i="7"/>
  <c r="S4681" i="7"/>
  <c r="Q4681" i="7"/>
  <c r="CT3832" i="1"/>
  <c r="S3832" i="1" s="1"/>
  <c r="S511" i="10"/>
  <c r="T511" i="10" s="1"/>
  <c r="P511" i="10"/>
  <c r="R511" i="10" s="1"/>
  <c r="U4657" i="7"/>
  <c r="S4639" i="7"/>
  <c r="Q4639" i="7"/>
  <c r="CT3811" i="1"/>
  <c r="S3811" i="1" s="1"/>
  <c r="GX3691" i="1"/>
  <c r="CT3653" i="1"/>
  <c r="S3653" i="1" s="1"/>
  <c r="CY3653" i="1" s="1"/>
  <c r="X3653" i="1" s="1"/>
  <c r="R4531" i="7" s="1"/>
  <c r="S4531" i="7"/>
  <c r="Q4531" i="7"/>
  <c r="CG3579" i="1"/>
  <c r="AX3579" i="1" s="1"/>
  <c r="BZ3573" i="1"/>
  <c r="CI3579" i="1"/>
  <c r="GK3576" i="1"/>
  <c r="J4479" i="7"/>
  <c r="AD3416" i="1"/>
  <c r="S466" i="10"/>
  <c r="T466" i="10" s="1"/>
  <c r="P466" i="10"/>
  <c r="R466" i="10" s="1"/>
  <c r="U4317" i="7"/>
  <c r="CR3416" i="1"/>
  <c r="Q3416" i="1" s="1"/>
  <c r="CS3416" i="1"/>
  <c r="AD3376" i="1"/>
  <c r="N461" i="10"/>
  <c r="O461" i="10" s="1"/>
  <c r="K461" i="10"/>
  <c r="CQ3338" i="1"/>
  <c r="P3338" i="1" s="1"/>
  <c r="J4249" i="7" s="1"/>
  <c r="I4250" i="7" s="1"/>
  <c r="Q4174" i="7"/>
  <c r="S4174" i="7"/>
  <c r="CT3329" i="1"/>
  <c r="S3329" i="1" s="1"/>
  <c r="J4176" i="7" s="1"/>
  <c r="W3291" i="1"/>
  <c r="P420" i="10"/>
  <c r="S420" i="10"/>
  <c r="U4094" i="7"/>
  <c r="CR3284" i="1"/>
  <c r="Q3284" i="1" s="1"/>
  <c r="CS3284" i="1"/>
  <c r="BZ3294" i="1"/>
  <c r="CG3294" i="1" s="1"/>
  <c r="AX3294" i="1" s="1"/>
  <c r="CG3203" i="1"/>
  <c r="CG3192" i="1" s="1"/>
  <c r="BX3192" i="1"/>
  <c r="U3922" i="7"/>
  <c r="CR3158" i="1"/>
  <c r="Q3158" i="1" s="1"/>
  <c r="CY3157" i="1"/>
  <c r="X3157" i="1" s="1"/>
  <c r="R3912" i="7" s="1"/>
  <c r="J3917" i="7" s="1"/>
  <c r="J3914" i="7"/>
  <c r="N404" i="10"/>
  <c r="O404" i="10" s="1"/>
  <c r="K404" i="10"/>
  <c r="R3072" i="1"/>
  <c r="GK3072" i="1" s="1"/>
  <c r="V3792" i="7"/>
  <c r="R3028" i="1"/>
  <c r="V3717" i="7"/>
  <c r="J3724" i="7" s="1"/>
  <c r="CP2936" i="1"/>
  <c r="O2936" i="1" s="1"/>
  <c r="AD2898" i="1"/>
  <c r="U3519" i="7"/>
  <c r="CR2898" i="1"/>
  <c r="Q2898" i="1" s="1"/>
  <c r="J3522" i="7" s="1"/>
  <c r="CS2898" i="1"/>
  <c r="CU928" i="3"/>
  <c r="E3512" i="7"/>
  <c r="D510" i="8"/>
  <c r="C3513" i="7"/>
  <c r="AD2767" i="1"/>
  <c r="AB2767" i="1" s="1"/>
  <c r="U3310" i="7"/>
  <c r="CS2767" i="1"/>
  <c r="CR2767" i="1"/>
  <c r="Q2767" i="1" s="1"/>
  <c r="CP2767" i="1" s="1"/>
  <c r="O2767" i="1" s="1"/>
  <c r="V3298" i="7"/>
  <c r="R2731" i="1"/>
  <c r="GK2731" i="1" s="1"/>
  <c r="CS2724" i="1"/>
  <c r="U3245" i="7"/>
  <c r="V3117" i="7"/>
  <c r="R2603" i="1"/>
  <c r="GK2603" i="1" s="1"/>
  <c r="AD2601" i="1"/>
  <c r="U3103" i="7"/>
  <c r="CR2601" i="1"/>
  <c r="Q2601" i="1" s="1"/>
  <c r="J3105" i="7" s="1"/>
  <c r="CS2601" i="1"/>
  <c r="GX2565" i="1"/>
  <c r="CJ2567" i="1" s="1"/>
  <c r="D428" i="8"/>
  <c r="C2946" i="7"/>
  <c r="E2945" i="7"/>
  <c r="CZ2370" i="1"/>
  <c r="Y2370" i="1" s="1"/>
  <c r="T2926" i="7" s="1"/>
  <c r="J2930" i="7" s="1"/>
  <c r="J2928" i="7"/>
  <c r="P322" i="10"/>
  <c r="S322" i="10"/>
  <c r="U2903" i="7"/>
  <c r="CR2367" i="1"/>
  <c r="Q2367" i="1" s="1"/>
  <c r="AD2367" i="1"/>
  <c r="AB2367" i="1" s="1"/>
  <c r="CS2367" i="1"/>
  <c r="S2639" i="7"/>
  <c r="Q2639" i="7"/>
  <c r="CT2229" i="1"/>
  <c r="S2229" i="1" s="1"/>
  <c r="CS2187" i="1"/>
  <c r="U2577" i="7"/>
  <c r="AD2187" i="1"/>
  <c r="CR2187" i="1"/>
  <c r="Q2187" i="1" s="1"/>
  <c r="J2580" i="7" s="1"/>
  <c r="P2508" i="7"/>
  <c r="K2508" i="7"/>
  <c r="Q2432" i="7"/>
  <c r="S2432" i="7"/>
  <c r="CT2098" i="1"/>
  <c r="S2098" i="1" s="1"/>
  <c r="J2434" i="7" s="1"/>
  <c r="R1971" i="1"/>
  <c r="GK1971" i="1" s="1"/>
  <c r="V2249" i="7"/>
  <c r="D325" i="8"/>
  <c r="C2198" i="7"/>
  <c r="E2197" i="7"/>
  <c r="BZ1933" i="1"/>
  <c r="CI1933" i="1" s="1"/>
  <c r="D280" i="8"/>
  <c r="C1871" i="7"/>
  <c r="E1870" i="7"/>
  <c r="CS1709" i="1"/>
  <c r="S193" i="10"/>
  <c r="P193" i="10"/>
  <c r="U1828" i="7"/>
  <c r="CR1709" i="1"/>
  <c r="Q1709" i="1" s="1"/>
  <c r="AD1709" i="1"/>
  <c r="V1723" i="7"/>
  <c r="J1729" i="7" s="1"/>
  <c r="R1591" i="1"/>
  <c r="AD1479" i="1"/>
  <c r="AB1479" i="1" s="1"/>
  <c r="BD1293" i="1"/>
  <c r="F1318" i="1" s="1"/>
  <c r="CM1287" i="1"/>
  <c r="CT1077" i="1"/>
  <c r="S1077" i="1" s="1"/>
  <c r="S1197" i="7"/>
  <c r="Q1197" i="7"/>
  <c r="CT987" i="1"/>
  <c r="S1041" i="7"/>
  <c r="Q1041" i="7"/>
  <c r="U738" i="7"/>
  <c r="CR775" i="1"/>
  <c r="Q775" i="1" s="1"/>
  <c r="CS775" i="1"/>
  <c r="CP773" i="1"/>
  <c r="O773" i="1" s="1"/>
  <c r="CS34" i="1"/>
  <c r="V86" i="7" s="1"/>
  <c r="J93" i="7" s="1"/>
  <c r="U86" i="7"/>
  <c r="CS32" i="1"/>
  <c r="V66" i="7" s="1"/>
  <c r="J73" i="7" s="1"/>
  <c r="U66" i="7"/>
  <c r="O417" i="10"/>
  <c r="M417" i="10"/>
  <c r="F528" i="9" s="1"/>
  <c r="M403" i="10"/>
  <c r="F486" i="9" s="1"/>
  <c r="O403" i="10"/>
  <c r="T238" i="10"/>
  <c r="R238" i="10"/>
  <c r="E3727" i="7"/>
  <c r="D540" i="8"/>
  <c r="C3728" i="7"/>
  <c r="AB3024" i="1"/>
  <c r="Q3639" i="7"/>
  <c r="S3639" i="7"/>
  <c r="S2897" i="1"/>
  <c r="J3514" i="7" s="1"/>
  <c r="AD2893" i="1"/>
  <c r="P367" i="10"/>
  <c r="U3482" i="7"/>
  <c r="S367" i="10"/>
  <c r="R2850" i="1"/>
  <c r="GK2850" i="1" s="1"/>
  <c r="V3425" i="7"/>
  <c r="CB2813" i="1"/>
  <c r="AS2813" i="1" s="1"/>
  <c r="T2276" i="1"/>
  <c r="Q2733" i="7"/>
  <c r="S2733" i="7"/>
  <c r="R2274" i="1"/>
  <c r="V2723" i="7"/>
  <c r="J2730" i="7" s="1"/>
  <c r="CZ2234" i="1"/>
  <c r="Y2234" i="1" s="1"/>
  <c r="T2680" i="7" s="1"/>
  <c r="J2687" i="7" s="1"/>
  <c r="J2682" i="7"/>
  <c r="R2226" i="1"/>
  <c r="V2616" i="7"/>
  <c r="J2624" i="7" s="1"/>
  <c r="S2587" i="7"/>
  <c r="Q2587" i="7"/>
  <c r="P2573" i="7"/>
  <c r="K2573" i="7"/>
  <c r="CT2184" i="1"/>
  <c r="S2184" i="1" s="1"/>
  <c r="Q2562" i="7"/>
  <c r="S2562" i="7"/>
  <c r="R2145" i="1"/>
  <c r="V2522" i="7"/>
  <c r="J2529" i="7" s="1"/>
  <c r="CT1929" i="1"/>
  <c r="S2187" i="7"/>
  <c r="Q2187" i="7"/>
  <c r="D305" i="8"/>
  <c r="E2053" i="7"/>
  <c r="C2054" i="7"/>
  <c r="CQ1796" i="1"/>
  <c r="P1796" i="1" s="1"/>
  <c r="CS1794" i="1"/>
  <c r="S202" i="10"/>
  <c r="T202" i="10" s="1"/>
  <c r="P202" i="10"/>
  <c r="R202" i="10" s="1"/>
  <c r="U1956" i="7"/>
  <c r="U1214" i="1"/>
  <c r="K1470" i="7" s="1"/>
  <c r="CP1208" i="1"/>
  <c r="O1208" i="1" s="1"/>
  <c r="V1397" i="7"/>
  <c r="J1405" i="7" s="1"/>
  <c r="S1347" i="7"/>
  <c r="Q1347" i="7"/>
  <c r="CT1165" i="1"/>
  <c r="S1165" i="1" s="1"/>
  <c r="J1349" i="7" s="1"/>
  <c r="AD1077" i="1"/>
  <c r="U1197" i="7"/>
  <c r="CS1077" i="1"/>
  <c r="CR1077" i="1"/>
  <c r="Q1077" i="1" s="1"/>
  <c r="J1200" i="7" s="1"/>
  <c r="Q929" i="7"/>
  <c r="S929" i="7"/>
  <c r="CT903" i="1"/>
  <c r="S903" i="1" s="1"/>
  <c r="CS901" i="1"/>
  <c r="U911" i="7"/>
  <c r="CR901" i="1"/>
  <c r="Q901" i="1" s="1"/>
  <c r="AD909" i="1" s="1"/>
  <c r="D142" i="8"/>
  <c r="C880" i="7"/>
  <c r="E879" i="7"/>
  <c r="S803" i="7"/>
  <c r="Q803" i="7"/>
  <c r="CT818" i="1"/>
  <c r="S818" i="1" s="1"/>
  <c r="CW1193" i="3"/>
  <c r="CX1193" i="3"/>
  <c r="DI1193" i="3" s="1"/>
  <c r="O469" i="10"/>
  <c r="M469" i="10"/>
  <c r="F567" i="9" s="1"/>
  <c r="O456" i="10"/>
  <c r="M456" i="10"/>
  <c r="F547" i="9" s="1"/>
  <c r="O460" i="10"/>
  <c r="M460" i="10"/>
  <c r="F535" i="9" s="1"/>
  <c r="R445" i="10"/>
  <c r="T445" i="10"/>
  <c r="T447" i="10"/>
  <c r="R447" i="10"/>
  <c r="O421" i="10"/>
  <c r="M421" i="10"/>
  <c r="F517" i="9" s="1"/>
  <c r="DF842" i="3"/>
  <c r="DG842" i="3"/>
  <c r="O284" i="10"/>
  <c r="M284" i="10"/>
  <c r="F337" i="9" s="1"/>
  <c r="T273" i="10"/>
  <c r="R273" i="10"/>
  <c r="M238" i="10"/>
  <c r="F283" i="9" s="1"/>
  <c r="O238" i="10"/>
  <c r="R122" i="10"/>
  <c r="T122" i="10"/>
  <c r="P4666" i="7"/>
  <c r="K4666" i="7"/>
  <c r="S507" i="10"/>
  <c r="T507" i="10" s="1"/>
  <c r="P507" i="10"/>
  <c r="R507" i="10" s="1"/>
  <c r="U4649" i="7"/>
  <c r="N500" i="10"/>
  <c r="O500" i="10" s="1"/>
  <c r="K500" i="10"/>
  <c r="S4631" i="7"/>
  <c r="Q4631" i="7"/>
  <c r="CJ3693" i="1"/>
  <c r="BA3693" i="1" s="1"/>
  <c r="D650" i="8"/>
  <c r="E4506" i="7"/>
  <c r="C4361" i="7"/>
  <c r="D627" i="8"/>
  <c r="E4360" i="7"/>
  <c r="E4332" i="7"/>
  <c r="C4333" i="7"/>
  <c r="D624" i="8"/>
  <c r="S3335" i="1"/>
  <c r="Q3291" i="1"/>
  <c r="R3285" i="1"/>
  <c r="V4097" i="7"/>
  <c r="J4104" i="7" s="1"/>
  <c r="E4017" i="7"/>
  <c r="D580" i="8"/>
  <c r="C4018" i="7"/>
  <c r="CT3237" i="1"/>
  <c r="Q3999" i="7"/>
  <c r="S3999" i="7"/>
  <c r="R3200" i="1"/>
  <c r="V3977" i="7"/>
  <c r="J3984" i="7" s="1"/>
  <c r="D567" i="8"/>
  <c r="C3923" i="7"/>
  <c r="E3922" i="7"/>
  <c r="R3108" i="1"/>
  <c r="V3804" i="7"/>
  <c r="AD3069" i="1"/>
  <c r="AB3069" i="1" s="1"/>
  <c r="S395" i="10"/>
  <c r="P395" i="10"/>
  <c r="U3769" i="7"/>
  <c r="CR3065" i="1"/>
  <c r="Q3065" i="1" s="1"/>
  <c r="U3739" i="7"/>
  <c r="P3028" i="1"/>
  <c r="Q3022" i="1"/>
  <c r="R2943" i="1"/>
  <c r="GK2943" i="1" s="1"/>
  <c r="V3597" i="7"/>
  <c r="AD2940" i="1"/>
  <c r="AB2940" i="1" s="1"/>
  <c r="D511" i="8"/>
  <c r="C3520" i="7"/>
  <c r="E3519" i="7"/>
  <c r="S3485" i="7"/>
  <c r="Q3485" i="7"/>
  <c r="K3426" i="7"/>
  <c r="P3426" i="7"/>
  <c r="CU905" i="3"/>
  <c r="E3397" i="7"/>
  <c r="C3398" i="7"/>
  <c r="D494" i="8"/>
  <c r="CT2810" i="1"/>
  <c r="S2810" i="1" s="1"/>
  <c r="J3377" i="7" s="1"/>
  <c r="S3375" i="7"/>
  <c r="Q3375" i="7"/>
  <c r="AD2809" i="1"/>
  <c r="U3365" i="7"/>
  <c r="S3339" i="7"/>
  <c r="Q3339" i="7"/>
  <c r="AB2730" i="1"/>
  <c r="R2728" i="1"/>
  <c r="GK2728" i="1" s="1"/>
  <c r="V3275" i="7"/>
  <c r="CS2726" i="1"/>
  <c r="U3263" i="7"/>
  <c r="J3231" i="7"/>
  <c r="I3232" i="7" s="1"/>
  <c r="R2679" i="1"/>
  <c r="V3171" i="7"/>
  <c r="J3178" i="7" s="1"/>
  <c r="W2565" i="1"/>
  <c r="U3062" i="7"/>
  <c r="AD2526" i="1"/>
  <c r="S2841" i="7"/>
  <c r="Q2841" i="7"/>
  <c r="CS2235" i="1"/>
  <c r="S289" i="10"/>
  <c r="T289" i="10" s="1"/>
  <c r="P289" i="10"/>
  <c r="R289" i="10" s="1"/>
  <c r="U2691" i="7"/>
  <c r="D356" i="8"/>
  <c r="C2422" i="7"/>
  <c r="E2421" i="7"/>
  <c r="S2379" i="7"/>
  <c r="Q2379" i="7"/>
  <c r="CZ2015" i="1"/>
  <c r="Y2015" i="1" s="1"/>
  <c r="T2317" i="7" s="1"/>
  <c r="J2323" i="7" s="1"/>
  <c r="J2319" i="7"/>
  <c r="CC2019" i="1"/>
  <c r="CB1976" i="1"/>
  <c r="D326" i="8"/>
  <c r="C2208" i="7"/>
  <c r="E2207" i="7"/>
  <c r="Q1842" i="1"/>
  <c r="J2056" i="7" s="1"/>
  <c r="D298" i="8"/>
  <c r="E2000" i="7"/>
  <c r="C2001" i="7"/>
  <c r="U1798" i="1"/>
  <c r="K1986" i="7" s="1"/>
  <c r="AB1709" i="1"/>
  <c r="K193" i="10"/>
  <c r="N193" i="10"/>
  <c r="CT1667" i="1"/>
  <c r="S1667" i="1" s="1"/>
  <c r="S1773" i="7"/>
  <c r="Q1773" i="7"/>
  <c r="U1623" i="7"/>
  <c r="CR1440" i="1"/>
  <c r="Q1440" i="1" s="1"/>
  <c r="J1626" i="7" s="1"/>
  <c r="CS1440" i="1"/>
  <c r="S1591" i="7"/>
  <c r="Q1591" i="7"/>
  <c r="CT1402" i="1"/>
  <c r="S1402" i="1" s="1"/>
  <c r="J1593" i="7" s="1"/>
  <c r="Q1206" i="1"/>
  <c r="D207" i="8"/>
  <c r="C1355" i="7"/>
  <c r="E1354" i="7"/>
  <c r="CT1118" i="1"/>
  <c r="S1118" i="1" s="1"/>
  <c r="S1257" i="7"/>
  <c r="Q1257" i="7"/>
  <c r="Q1067" i="7"/>
  <c r="S1067" i="7"/>
  <c r="CT991" i="1"/>
  <c r="S991" i="1" s="1"/>
  <c r="J1069" i="7" s="1"/>
  <c r="R773" i="1"/>
  <c r="V718" i="7"/>
  <c r="J725" i="7" s="1"/>
  <c r="D109" i="8"/>
  <c r="E645" i="7"/>
  <c r="C646" i="7"/>
  <c r="AQ692" i="1"/>
  <c r="BZ685" i="1"/>
  <c r="U376" i="1"/>
  <c r="M458" i="10"/>
  <c r="F545" i="9" s="1"/>
  <c r="O458" i="10"/>
  <c r="O425" i="10"/>
  <c r="M425" i="10"/>
  <c r="F513" i="9" s="1"/>
  <c r="O307" i="10"/>
  <c r="M307" i="10"/>
  <c r="F362" i="9" s="1"/>
  <c r="O275" i="10"/>
  <c r="M275" i="10"/>
  <c r="F329" i="9" s="1"/>
  <c r="M155" i="10"/>
  <c r="F204" i="9" s="1"/>
  <c r="O155" i="10"/>
  <c r="R150" i="10"/>
  <c r="T150" i="10"/>
  <c r="M98" i="10"/>
  <c r="F109" i="9" s="1"/>
  <c r="O98" i="10"/>
  <c r="K4712" i="7"/>
  <c r="P4712" i="7"/>
  <c r="Q4709" i="7"/>
  <c r="S4709" i="7"/>
  <c r="S4691" i="7"/>
  <c r="Q4691" i="7"/>
  <c r="K4680" i="7"/>
  <c r="P4680" i="7"/>
  <c r="Q4677" i="7"/>
  <c r="S4677" i="7"/>
  <c r="K4648" i="7"/>
  <c r="P4648" i="7"/>
  <c r="CT3577" i="1"/>
  <c r="S3577" i="1" s="1"/>
  <c r="S4481" i="7"/>
  <c r="Q4481" i="7"/>
  <c r="AD3503" i="1"/>
  <c r="J4428" i="7"/>
  <c r="S4296" i="7"/>
  <c r="Q4296" i="7"/>
  <c r="CU1080" i="3"/>
  <c r="C4168" i="7"/>
  <c r="D601" i="8"/>
  <c r="E4167" i="7"/>
  <c r="C4118" i="7"/>
  <c r="E4117" i="7"/>
  <c r="D594" i="8"/>
  <c r="Q3108" i="1"/>
  <c r="K3768" i="7"/>
  <c r="P3768" i="7"/>
  <c r="D544" i="8"/>
  <c r="E3757" i="7"/>
  <c r="C3758" i="7"/>
  <c r="P3029" i="1"/>
  <c r="AC3031" i="1" s="1"/>
  <c r="GX3027" i="1"/>
  <c r="N385" i="10"/>
  <c r="O385" i="10" s="1"/>
  <c r="K385" i="10"/>
  <c r="E3544" i="7"/>
  <c r="C3545" i="7"/>
  <c r="D515" i="8"/>
  <c r="GX2688" i="1"/>
  <c r="CT2686" i="1"/>
  <c r="S2686" i="1" s="1"/>
  <c r="Q3220" i="7"/>
  <c r="S3220" i="7"/>
  <c r="S3153" i="7"/>
  <c r="Q3153" i="7"/>
  <c r="BD2605" i="1"/>
  <c r="F2630" i="1" s="1"/>
  <c r="CM2599" i="1"/>
  <c r="CM2485" i="1"/>
  <c r="BD2491" i="1"/>
  <c r="BD2485" i="1" s="1"/>
  <c r="V3017" i="7"/>
  <c r="CS2412" i="1"/>
  <c r="U2981" i="7"/>
  <c r="T2410" i="1"/>
  <c r="W2408" i="1"/>
  <c r="Q2938" i="7"/>
  <c r="S2938" i="7"/>
  <c r="I317" i="10"/>
  <c r="D373" i="9" s="1"/>
  <c r="D413" i="8"/>
  <c r="C2839" i="7"/>
  <c r="E2838" i="7"/>
  <c r="U2284" i="1"/>
  <c r="K2801" i="7" s="1"/>
  <c r="K293" i="10"/>
  <c r="N293" i="10"/>
  <c r="O293" i="10" s="1"/>
  <c r="N289" i="10"/>
  <c r="O289" i="10" s="1"/>
  <c r="K289" i="10"/>
  <c r="S2642" i="7"/>
  <c r="Q2642" i="7"/>
  <c r="I266" i="10"/>
  <c r="D316" i="9" s="1"/>
  <c r="D377" i="8"/>
  <c r="C2575" i="7"/>
  <c r="E2574" i="7"/>
  <c r="D306" i="8"/>
  <c r="C2065" i="7"/>
  <c r="E2064" i="7"/>
  <c r="U2036" i="7"/>
  <c r="AD1840" i="1"/>
  <c r="AB1840" i="1" s="1"/>
  <c r="GX1748" i="1"/>
  <c r="S1711" i="1"/>
  <c r="J1843" i="7" s="1"/>
  <c r="CT1708" i="1"/>
  <c r="S1708" i="1" s="1"/>
  <c r="CP1708" i="1" s="1"/>
  <c r="O1708" i="1" s="1"/>
  <c r="Q1826" i="7"/>
  <c r="S1826" i="7"/>
  <c r="W1555" i="1"/>
  <c r="AJ1519" i="1"/>
  <c r="Q1441" i="1"/>
  <c r="J1636" i="7" s="1"/>
  <c r="AD1440" i="1"/>
  <c r="CS1402" i="1"/>
  <c r="U1591" i="7"/>
  <c r="CR1402" i="1"/>
  <c r="Q1402" i="1" s="1"/>
  <c r="J1594" i="7" s="1"/>
  <c r="T1401" i="1"/>
  <c r="AG1405" i="1" s="1"/>
  <c r="CS1365" i="1"/>
  <c r="V1569" i="7" s="1"/>
  <c r="J1576" i="7" s="1"/>
  <c r="U1569" i="7"/>
  <c r="CR1365" i="1"/>
  <c r="T1364" i="1"/>
  <c r="W1206" i="1"/>
  <c r="S1378" i="7"/>
  <c r="Q1378" i="7"/>
  <c r="CT1169" i="1"/>
  <c r="S1169" i="1" s="1"/>
  <c r="J1380" i="7" s="1"/>
  <c r="CP1167" i="1"/>
  <c r="O1167" i="1" s="1"/>
  <c r="J1370" i="7"/>
  <c r="S1166" i="1"/>
  <c r="J1356" i="7" s="1"/>
  <c r="CK1113" i="1"/>
  <c r="BB1124" i="1"/>
  <c r="BB1113" i="1" s="1"/>
  <c r="I130" i="10"/>
  <c r="D152" i="9" s="1"/>
  <c r="D194" i="8"/>
  <c r="C1260" i="7"/>
  <c r="E1259" i="7"/>
  <c r="CS1118" i="1"/>
  <c r="P129" i="10"/>
  <c r="R129" i="10" s="1"/>
  <c r="S129" i="10"/>
  <c r="T129" i="10" s="1"/>
  <c r="U1257" i="7"/>
  <c r="CR1118" i="1"/>
  <c r="Q1118" i="1" s="1"/>
  <c r="CP1118" i="1" s="1"/>
  <c r="O1118" i="1" s="1"/>
  <c r="AD1118" i="1"/>
  <c r="AB1118" i="1" s="1"/>
  <c r="AB1077" i="1"/>
  <c r="I1126" i="7"/>
  <c r="P1126" i="7" s="1"/>
  <c r="D174" i="8"/>
  <c r="E1117" i="7"/>
  <c r="C1118" i="7"/>
  <c r="D161" i="8"/>
  <c r="C1023" i="7"/>
  <c r="E1022" i="7"/>
  <c r="W949" i="1"/>
  <c r="D154" i="8"/>
  <c r="C970" i="7"/>
  <c r="E969" i="7"/>
  <c r="R863" i="1"/>
  <c r="V879" i="7"/>
  <c r="J886" i="7" s="1"/>
  <c r="BY766" i="1"/>
  <c r="AP777" i="1"/>
  <c r="R774" i="1"/>
  <c r="V728" i="7"/>
  <c r="J735" i="7" s="1"/>
  <c r="D121" i="8"/>
  <c r="E728" i="7"/>
  <c r="C729" i="7"/>
  <c r="T728" i="1"/>
  <c r="BC692" i="1"/>
  <c r="CL685" i="1"/>
  <c r="D104" i="8"/>
  <c r="E602" i="7"/>
  <c r="C603" i="7"/>
  <c r="V689" i="1"/>
  <c r="BC529" i="1"/>
  <c r="F554" i="1"/>
  <c r="CY531" i="1"/>
  <c r="X531" i="1" s="1"/>
  <c r="R464" i="7" s="1"/>
  <c r="J468" i="7" s="1"/>
  <c r="J465" i="7"/>
  <c r="S362" i="7"/>
  <c r="Q362" i="7"/>
  <c r="CT413" i="1"/>
  <c r="S347" i="7"/>
  <c r="Q347" i="7"/>
  <c r="CT377" i="1"/>
  <c r="T376" i="1"/>
  <c r="AG379" i="1" s="1"/>
  <c r="CZ188" i="1"/>
  <c r="Y188" i="1" s="1"/>
  <c r="T207" i="7" s="1"/>
  <c r="J213" i="7" s="1"/>
  <c r="J209" i="7"/>
  <c r="S37" i="1"/>
  <c r="J115" i="7" s="1"/>
  <c r="R464" i="10"/>
  <c r="T464" i="10"/>
  <c r="O447" i="10"/>
  <c r="M447" i="10"/>
  <c r="F539" i="9" s="1"/>
  <c r="O431" i="10"/>
  <c r="M431" i="10"/>
  <c r="F525" i="9" s="1"/>
  <c r="O433" i="10"/>
  <c r="M433" i="10"/>
  <c r="F522" i="9" s="1"/>
  <c r="R435" i="10"/>
  <c r="T435" i="10"/>
  <c r="T437" i="10"/>
  <c r="R437" i="10"/>
  <c r="CV827" i="3"/>
  <c r="CX827" i="3"/>
  <c r="DF827" i="3" s="1"/>
  <c r="O320" i="10"/>
  <c r="M320" i="10"/>
  <c r="F379" i="9" s="1"/>
  <c r="O305" i="10"/>
  <c r="M305" i="10"/>
  <c r="F365" i="9" s="1"/>
  <c r="O311" i="10"/>
  <c r="M311" i="10"/>
  <c r="F350" i="9" s="1"/>
  <c r="R292" i="10"/>
  <c r="T292" i="10"/>
  <c r="I282" i="10"/>
  <c r="D340" i="9" s="1"/>
  <c r="I284" i="10"/>
  <c r="D337" i="9" s="1"/>
  <c r="O273" i="10"/>
  <c r="M273" i="10"/>
  <c r="F331" i="9" s="1"/>
  <c r="T196" i="10"/>
  <c r="R196" i="10"/>
  <c r="I170" i="10"/>
  <c r="D199" i="9" s="1"/>
  <c r="O150" i="10"/>
  <c r="M150" i="10"/>
  <c r="F171" i="9" s="1"/>
  <c r="T152" i="10"/>
  <c r="R152" i="10"/>
  <c r="O122" i="10"/>
  <c r="M122" i="10"/>
  <c r="F147" i="9" s="1"/>
  <c r="T21" i="10"/>
  <c r="R21" i="10"/>
  <c r="D17" i="9"/>
  <c r="O11" i="10"/>
  <c r="M11" i="10"/>
  <c r="F23" i="9" s="1"/>
  <c r="O13" i="10"/>
  <c r="M13" i="10"/>
  <c r="F21" i="9" s="1"/>
  <c r="O15" i="10"/>
  <c r="M15" i="10"/>
  <c r="F19" i="9" s="1"/>
  <c r="T17" i="10"/>
  <c r="R17" i="10"/>
  <c r="G18" i="1"/>
  <c r="A3" i="9"/>
  <c r="BD3857" i="1"/>
  <c r="N546" i="10"/>
  <c r="O546" i="10" s="1"/>
  <c r="K546" i="10"/>
  <c r="S544" i="10"/>
  <c r="T544" i="10" s="1"/>
  <c r="P544" i="10"/>
  <c r="R544" i="10" s="1"/>
  <c r="U4723" i="7"/>
  <c r="CR3846" i="1"/>
  <c r="Q3846" i="1" s="1"/>
  <c r="S537" i="10"/>
  <c r="T537" i="10" s="1"/>
  <c r="P537" i="10"/>
  <c r="R537" i="10" s="1"/>
  <c r="U4709" i="7"/>
  <c r="Q4705" i="7"/>
  <c r="S4705" i="7"/>
  <c r="K530" i="10"/>
  <c r="N530" i="10"/>
  <c r="O530" i="10" s="1"/>
  <c r="P528" i="10"/>
  <c r="R528" i="10" s="1"/>
  <c r="S528" i="10"/>
  <c r="T528" i="10" s="1"/>
  <c r="U4691" i="7"/>
  <c r="CR3830" i="1"/>
  <c r="Q3830" i="1" s="1"/>
  <c r="S521" i="10"/>
  <c r="T521" i="10" s="1"/>
  <c r="P521" i="10"/>
  <c r="R521" i="10" s="1"/>
  <c r="U4677" i="7"/>
  <c r="Q4673" i="7"/>
  <c r="S4673" i="7"/>
  <c r="N514" i="10"/>
  <c r="O514" i="10" s="1"/>
  <c r="K514" i="10"/>
  <c r="M514" i="10" s="1"/>
  <c r="S512" i="10"/>
  <c r="T512" i="10" s="1"/>
  <c r="P512" i="10"/>
  <c r="R512" i="10" s="1"/>
  <c r="U4659" i="7"/>
  <c r="CR3814" i="1"/>
  <c r="Q3814" i="1" s="1"/>
  <c r="P505" i="10"/>
  <c r="R505" i="10" s="1"/>
  <c r="S505" i="10"/>
  <c r="T505" i="10" s="1"/>
  <c r="U4645" i="7"/>
  <c r="Q4641" i="7"/>
  <c r="S4641" i="7"/>
  <c r="N498" i="10"/>
  <c r="O498" i="10" s="1"/>
  <c r="K498" i="10"/>
  <c r="S496" i="10"/>
  <c r="T496" i="10" s="1"/>
  <c r="P496" i="10"/>
  <c r="R496" i="10" s="1"/>
  <c r="U4627" i="7"/>
  <c r="BY3803" i="1"/>
  <c r="S4567" i="7"/>
  <c r="Q4567" i="7"/>
  <c r="CC3693" i="1"/>
  <c r="D654" i="8"/>
  <c r="E4531" i="7"/>
  <c r="AD3613" i="1"/>
  <c r="AB3613" i="1" s="1"/>
  <c r="U4492" i="7"/>
  <c r="CM3611" i="1"/>
  <c r="U4481" i="7"/>
  <c r="AD3537" i="1"/>
  <c r="AB3537" i="1" s="1"/>
  <c r="U4442" i="7"/>
  <c r="CI3503" i="1"/>
  <c r="CR3501" i="1"/>
  <c r="Q3501" i="1" s="1"/>
  <c r="U4431" i="7"/>
  <c r="CS3499" i="1"/>
  <c r="U4417" i="7"/>
  <c r="CL3497" i="1"/>
  <c r="T3463" i="1"/>
  <c r="P467" i="10"/>
  <c r="R467" i="10" s="1"/>
  <c r="S467" i="10"/>
  <c r="T467" i="10" s="1"/>
  <c r="U4319" i="7"/>
  <c r="T3415" i="1"/>
  <c r="AD3414" i="1"/>
  <c r="U4296" i="7"/>
  <c r="G3411" i="1"/>
  <c r="A556" i="9" s="1"/>
  <c r="CU1118" i="3"/>
  <c r="D616" i="8"/>
  <c r="C4278" i="7"/>
  <c r="E4277" i="7"/>
  <c r="Q4238" i="7"/>
  <c r="S4238" i="7"/>
  <c r="C4228" i="7"/>
  <c r="D609" i="8"/>
  <c r="E4227" i="7"/>
  <c r="S4210" i="7"/>
  <c r="Q4210" i="7"/>
  <c r="D599" i="8"/>
  <c r="C4156" i="7"/>
  <c r="E4155" i="7"/>
  <c r="CX1058" i="3"/>
  <c r="D595" i="8"/>
  <c r="C4125" i="7"/>
  <c r="E4124" i="7"/>
  <c r="V3286" i="1"/>
  <c r="AI3294" i="1" s="1"/>
  <c r="D592" i="8"/>
  <c r="C4098" i="7"/>
  <c r="E4097" i="7"/>
  <c r="CT3281" i="1"/>
  <c r="S3281" i="1" s="1"/>
  <c r="J4073" i="7" s="1"/>
  <c r="S4071" i="7"/>
  <c r="Q4071" i="7"/>
  <c r="AD3280" i="1"/>
  <c r="AB3280" i="1" s="1"/>
  <c r="U4064" i="7"/>
  <c r="G3235" i="1"/>
  <c r="A498" i="9" s="1"/>
  <c r="A4060" i="7"/>
  <c r="CY3197" i="1"/>
  <c r="X3197" i="1" s="1"/>
  <c r="R3962" i="7" s="1"/>
  <c r="Q3962" i="7"/>
  <c r="S3962" i="7"/>
  <c r="AD3195" i="1"/>
  <c r="U3934" i="7"/>
  <c r="V3157" i="1"/>
  <c r="N405" i="10"/>
  <c r="K405" i="10"/>
  <c r="S3876" i="7"/>
  <c r="Q3876" i="7"/>
  <c r="G3149" i="1"/>
  <c r="A484" i="9" s="1"/>
  <c r="AD3113" i="1"/>
  <c r="AB3113" i="1" s="1"/>
  <c r="S3834" i="7"/>
  <c r="Q3834" i="7"/>
  <c r="AD3111" i="1"/>
  <c r="AB3111" i="1" s="1"/>
  <c r="S399" i="10"/>
  <c r="T399" i="10" s="1"/>
  <c r="P399" i="10"/>
  <c r="R399" i="10" s="1"/>
  <c r="U3832" i="7"/>
  <c r="T3072" i="1"/>
  <c r="Q3782" i="7"/>
  <c r="S3782" i="7"/>
  <c r="AD3070" i="1"/>
  <c r="AB3070" i="1" s="1"/>
  <c r="U3772" i="7"/>
  <c r="W3029" i="1"/>
  <c r="S389" i="10"/>
  <c r="T389" i="10" s="1"/>
  <c r="P389" i="10"/>
  <c r="R389" i="10" s="1"/>
  <c r="U3702" i="7"/>
  <c r="D531" i="8"/>
  <c r="E3662" i="7"/>
  <c r="C3663" i="7"/>
  <c r="S3627" i="7"/>
  <c r="Q3627" i="7"/>
  <c r="AD2980" i="1"/>
  <c r="AB2980" i="1" s="1"/>
  <c r="U3616" i="7"/>
  <c r="D522" i="8"/>
  <c r="C3598" i="7"/>
  <c r="E3597" i="7"/>
  <c r="AD2938" i="1"/>
  <c r="AB2938" i="1" s="1"/>
  <c r="U3562" i="7"/>
  <c r="S3530" i="7"/>
  <c r="Q3530" i="7"/>
  <c r="S3495" i="7"/>
  <c r="Q3495" i="7"/>
  <c r="P2894" i="1"/>
  <c r="I367" i="10"/>
  <c r="D443" i="9" s="1"/>
  <c r="D506" i="8"/>
  <c r="E3482" i="7"/>
  <c r="C3483" i="7"/>
  <c r="D504" i="8"/>
  <c r="C3470" i="7"/>
  <c r="E3469" i="7"/>
  <c r="S3440" i="7"/>
  <c r="Q3440" i="7"/>
  <c r="AD2852" i="1"/>
  <c r="AB2852" i="1" s="1"/>
  <c r="I362" i="10"/>
  <c r="D430" i="9" s="1"/>
  <c r="E3427" i="7"/>
  <c r="C3428" i="7"/>
  <c r="D498" i="8"/>
  <c r="CT2811" i="1"/>
  <c r="S2811" i="1" s="1"/>
  <c r="J3387" i="7" s="1"/>
  <c r="Q3385" i="7"/>
  <c r="S3385" i="7"/>
  <c r="P2810" i="1"/>
  <c r="Q3350" i="7"/>
  <c r="S3350" i="7"/>
  <c r="CK2765" i="1"/>
  <c r="D473" i="8"/>
  <c r="E3245" i="7"/>
  <c r="C3246" i="7"/>
  <c r="AD2686" i="1"/>
  <c r="AB2686" i="1" s="1"/>
  <c r="U3220" i="7"/>
  <c r="CU865" i="3"/>
  <c r="D468" i="8"/>
  <c r="C3214" i="7"/>
  <c r="E3213" i="7"/>
  <c r="C3207" i="7"/>
  <c r="D467" i="8"/>
  <c r="E3206" i="7"/>
  <c r="V2681" i="1"/>
  <c r="AI2690" i="1" s="1"/>
  <c r="GX2677" i="1"/>
  <c r="U3153" i="7"/>
  <c r="CS2677" i="1"/>
  <c r="U2565" i="1"/>
  <c r="AT2561" i="1"/>
  <c r="BC2491" i="1"/>
  <c r="BC2485" i="1" s="1"/>
  <c r="CL2485" i="1"/>
  <c r="R2487" i="1"/>
  <c r="J3031" i="7" s="1"/>
  <c r="V3028" i="7"/>
  <c r="J3034" i="7" s="1"/>
  <c r="Q2451" i="1"/>
  <c r="CP2451" i="1" s="1"/>
  <c r="O2451" i="1" s="1"/>
  <c r="J3017" i="7" s="1"/>
  <c r="CS2413" i="1"/>
  <c r="U2991" i="7"/>
  <c r="CQ2409" i="1"/>
  <c r="P2409" i="1" s="1"/>
  <c r="J2966" i="7" s="1"/>
  <c r="I2967" i="7" s="1"/>
  <c r="N326" i="10"/>
  <c r="O326" i="10" s="1"/>
  <c r="K326" i="10"/>
  <c r="T2407" i="1"/>
  <c r="AD2406" i="1"/>
  <c r="U2938" i="7"/>
  <c r="CS2369" i="1"/>
  <c r="U2916" i="7"/>
  <c r="AB2368" i="1"/>
  <c r="I322" i="10"/>
  <c r="D380" i="9" s="1"/>
  <c r="D422" i="8"/>
  <c r="C2904" i="7"/>
  <c r="E2903" i="7"/>
  <c r="CU765" i="3"/>
  <c r="D416" i="8"/>
  <c r="E2861" i="7"/>
  <c r="C2862" i="7"/>
  <c r="P2325" i="1"/>
  <c r="CP2325" i="1" s="1"/>
  <c r="O2325" i="1" s="1"/>
  <c r="G2270" i="1"/>
  <c r="A345" i="9" s="1"/>
  <c r="A2804" i="7"/>
  <c r="AD2283" i="1"/>
  <c r="U2789" i="7"/>
  <c r="CR2283" i="1"/>
  <c r="Q2283" i="1" s="1"/>
  <c r="CS2283" i="1"/>
  <c r="C2739" i="7"/>
  <c r="E2738" i="7"/>
  <c r="D400" i="8"/>
  <c r="W2276" i="1"/>
  <c r="V2234" i="1"/>
  <c r="CS2230" i="1"/>
  <c r="U2642" i="7"/>
  <c r="I271" i="10"/>
  <c r="D339" i="9" s="1"/>
  <c r="D386" i="8"/>
  <c r="E2639" i="7"/>
  <c r="C2640" i="7"/>
  <c r="GX2225" i="1"/>
  <c r="T2225" i="1"/>
  <c r="AG2238" i="1" s="1"/>
  <c r="AB2188" i="1"/>
  <c r="S2187" i="1"/>
  <c r="J2579" i="7" s="1"/>
  <c r="R2186" i="1"/>
  <c r="GK2186" i="1" s="1"/>
  <c r="V2574" i="7"/>
  <c r="CT2182" i="1"/>
  <c r="Q2544" i="7"/>
  <c r="S2544" i="7"/>
  <c r="G2137" i="1"/>
  <c r="A306" i="9" s="1"/>
  <c r="A2540" i="7"/>
  <c r="R2146" i="1"/>
  <c r="GK2146" i="1" s="1"/>
  <c r="V2532" i="7"/>
  <c r="V2145" i="1"/>
  <c r="S2512" i="7"/>
  <c r="Q2512" i="7"/>
  <c r="BZ2148" i="1"/>
  <c r="BZ2137" i="1" s="1"/>
  <c r="I261" i="10"/>
  <c r="D309" i="9" s="1"/>
  <c r="D368" i="8"/>
  <c r="C2510" i="7"/>
  <c r="E2509" i="7"/>
  <c r="CT2103" i="1"/>
  <c r="S2467" i="7"/>
  <c r="Q2467" i="7"/>
  <c r="AB2102" i="1"/>
  <c r="R2101" i="1"/>
  <c r="I256" i="10"/>
  <c r="D302" i="9" s="1"/>
  <c r="D359" i="8"/>
  <c r="C2445" i="7"/>
  <c r="E2444" i="7"/>
  <c r="K2446" i="7"/>
  <c r="D353" i="8"/>
  <c r="E2402" i="7"/>
  <c r="C2403" i="7"/>
  <c r="CS2017" i="1"/>
  <c r="U2337" i="7"/>
  <c r="D342" i="8"/>
  <c r="E2317" i="7"/>
  <c r="C2318" i="7"/>
  <c r="T2014" i="1"/>
  <c r="GX2012" i="1"/>
  <c r="D330" i="8"/>
  <c r="C2238" i="7"/>
  <c r="E2237" i="7"/>
  <c r="CT1968" i="1"/>
  <c r="S1968" i="1" s="1"/>
  <c r="S2226" i="7"/>
  <c r="Q2226" i="7"/>
  <c r="W1967" i="1"/>
  <c r="CT1927" i="1"/>
  <c r="S1927" i="1" s="1"/>
  <c r="CZ1927" i="1" s="1"/>
  <c r="Y1927" i="1" s="1"/>
  <c r="T2182" i="7" s="1"/>
  <c r="S2182" i="7"/>
  <c r="Q2182" i="7"/>
  <c r="CT1925" i="1"/>
  <c r="S1925" i="1" s="1"/>
  <c r="J2163" i="7" s="1"/>
  <c r="S2161" i="7"/>
  <c r="Q2161" i="7"/>
  <c r="S2154" i="7"/>
  <c r="Q2154" i="7"/>
  <c r="CT1924" i="1"/>
  <c r="S1924" i="1" s="1"/>
  <c r="S2122" i="7"/>
  <c r="Q2122" i="7"/>
  <c r="GX1883" i="1"/>
  <c r="D312" i="8"/>
  <c r="E2107" i="7"/>
  <c r="C2108" i="7"/>
  <c r="D310" i="8"/>
  <c r="E2089" i="7"/>
  <c r="C2090" i="7"/>
  <c r="R1843" i="1"/>
  <c r="V2064" i="7"/>
  <c r="J2072" i="7" s="1"/>
  <c r="V1842" i="1"/>
  <c r="CU548" i="3"/>
  <c r="D302" i="8"/>
  <c r="C2027" i="7"/>
  <c r="E2026" i="7"/>
  <c r="V1838" i="1"/>
  <c r="CT1836" i="1"/>
  <c r="S1836" i="1" s="1"/>
  <c r="J2013" i="7" s="1"/>
  <c r="S2011" i="7"/>
  <c r="Q2011" i="7"/>
  <c r="CS1793" i="1"/>
  <c r="U1946" i="7"/>
  <c r="AD1793" i="1"/>
  <c r="CT1754" i="1"/>
  <c r="S1754" i="1" s="1"/>
  <c r="S1906" i="7"/>
  <c r="Q1906" i="7"/>
  <c r="AB1753" i="1"/>
  <c r="CC1757" i="1"/>
  <c r="CC1746" i="1" s="1"/>
  <c r="T1748" i="1"/>
  <c r="Q1711" i="1"/>
  <c r="J1844" i="7" s="1"/>
  <c r="CS1710" i="1"/>
  <c r="U1831" i="7"/>
  <c r="CR1710" i="1"/>
  <c r="Q1710" i="1" s="1"/>
  <c r="J1834" i="7" s="1"/>
  <c r="T1709" i="1"/>
  <c r="S192" i="10"/>
  <c r="T192" i="10" s="1"/>
  <c r="P192" i="10"/>
  <c r="R192" i="10" s="1"/>
  <c r="U1826" i="7"/>
  <c r="BX1665" i="1"/>
  <c r="V1631" i="1"/>
  <c r="AI1633" i="1" s="1"/>
  <c r="T1593" i="1"/>
  <c r="AG1595" i="1" s="1"/>
  <c r="CT1591" i="1"/>
  <c r="S1591" i="1" s="1"/>
  <c r="S1723" i="7"/>
  <c r="Q1723" i="7"/>
  <c r="V1555" i="1"/>
  <c r="AB1517" i="1"/>
  <c r="S1687" i="7"/>
  <c r="Q1687" i="7"/>
  <c r="CT1517" i="1"/>
  <c r="S1517" i="1" s="1"/>
  <c r="CY1517" i="1" s="1"/>
  <c r="X1517" i="1" s="1"/>
  <c r="R1687" i="7" s="1"/>
  <c r="J1688" i="7" s="1"/>
  <c r="AP1481" i="1"/>
  <c r="F1490" i="1" s="1"/>
  <c r="BY1475" i="1"/>
  <c r="AD1478" i="1"/>
  <c r="AB1478" i="1" s="1"/>
  <c r="U1657" i="7"/>
  <c r="CR1478" i="1"/>
  <c r="Q1478" i="1" s="1"/>
  <c r="J1659" i="7" s="1"/>
  <c r="AJ1481" i="1"/>
  <c r="W1441" i="1"/>
  <c r="AD1402" i="1"/>
  <c r="AD1365" i="1"/>
  <c r="AB1365" i="1" s="1"/>
  <c r="P1364" i="1"/>
  <c r="AC1367" i="1" s="1"/>
  <c r="R1327" i="1"/>
  <c r="GK1327" i="1" s="1"/>
  <c r="CL1325" i="1"/>
  <c r="AO1255" i="1"/>
  <c r="AO1250" i="1" s="1"/>
  <c r="CG1255" i="1"/>
  <c r="CG1250" i="1" s="1"/>
  <c r="BX1250" i="1"/>
  <c r="S1486" i="7"/>
  <c r="Q1486" i="7"/>
  <c r="CT1252" i="1"/>
  <c r="S1252" i="1" s="1"/>
  <c r="J1488" i="7" s="1"/>
  <c r="D214" i="8"/>
  <c r="E1408" i="7"/>
  <c r="C1409" i="7"/>
  <c r="S1207" i="1"/>
  <c r="J1410" i="7" s="1"/>
  <c r="V1206" i="1"/>
  <c r="CS1169" i="1"/>
  <c r="U1378" i="7"/>
  <c r="CR1169" i="1"/>
  <c r="Q1169" i="1" s="1"/>
  <c r="AD1169" i="1"/>
  <c r="Q1166" i="1"/>
  <c r="J1357" i="7" s="1"/>
  <c r="S1337" i="7"/>
  <c r="Q1337" i="7"/>
  <c r="CT1164" i="1"/>
  <c r="S1164" i="1" s="1"/>
  <c r="P1159" i="1"/>
  <c r="J1306" i="7" s="1"/>
  <c r="U1158" i="1"/>
  <c r="K1299" i="7" s="1"/>
  <c r="V1259" i="7"/>
  <c r="R1119" i="1"/>
  <c r="GK1119" i="1" s="1"/>
  <c r="J1166" i="7"/>
  <c r="CY1072" i="1"/>
  <c r="X1072" i="1" s="1"/>
  <c r="R1164" i="7" s="1"/>
  <c r="J1167" i="7" s="1"/>
  <c r="V1117" i="7"/>
  <c r="J1124" i="7" s="1"/>
  <c r="CZ990" i="1"/>
  <c r="Y990" i="1" s="1"/>
  <c r="T1064" i="7" s="1"/>
  <c r="CY990" i="1"/>
  <c r="X990" i="1" s="1"/>
  <c r="R1064" i="7" s="1"/>
  <c r="AD865" i="1"/>
  <c r="U899" i="7"/>
  <c r="CR865" i="1"/>
  <c r="Q865" i="1" s="1"/>
  <c r="CS865" i="1"/>
  <c r="CT812" i="1"/>
  <c r="S812" i="1" s="1"/>
  <c r="J759" i="7" s="1"/>
  <c r="S757" i="7"/>
  <c r="Q757" i="7"/>
  <c r="CQ730" i="1"/>
  <c r="P730" i="1" s="1"/>
  <c r="J657" i="7" s="1"/>
  <c r="I659" i="7" s="1"/>
  <c r="P659" i="7" s="1"/>
  <c r="N67" i="10"/>
  <c r="O67" i="10" s="1"/>
  <c r="K67" i="10"/>
  <c r="Q728" i="1"/>
  <c r="J648" i="7" s="1"/>
  <c r="BB692" i="1"/>
  <c r="CK685" i="1"/>
  <c r="T689" i="1"/>
  <c r="CT572" i="1"/>
  <c r="S572" i="1" s="1"/>
  <c r="J511" i="7" s="1"/>
  <c r="S509" i="7"/>
  <c r="Q509" i="7"/>
  <c r="F551" i="1"/>
  <c r="BB529" i="1"/>
  <c r="CS535" i="1"/>
  <c r="U493" i="7"/>
  <c r="CR535" i="1"/>
  <c r="Q535" i="1" s="1"/>
  <c r="J495" i="7" s="1"/>
  <c r="D85" i="8"/>
  <c r="E487" i="7"/>
  <c r="CT532" i="1"/>
  <c r="S532" i="1" s="1"/>
  <c r="J474" i="7" s="1"/>
  <c r="Q473" i="7"/>
  <c r="S473" i="7"/>
  <c r="R531" i="1"/>
  <c r="J467" i="7" s="1"/>
  <c r="V464" i="7"/>
  <c r="J470" i="7" s="1"/>
  <c r="CS413" i="1"/>
  <c r="V362" i="7" s="1"/>
  <c r="U362" i="7"/>
  <c r="CR413" i="1"/>
  <c r="AD413" i="1"/>
  <c r="AB413" i="1" s="1"/>
  <c r="CS377" i="1"/>
  <c r="V347" i="7" s="1"/>
  <c r="J354" i="7" s="1"/>
  <c r="U347" i="7"/>
  <c r="M483" i="10"/>
  <c r="F570" i="9" s="1"/>
  <c r="O483" i="10"/>
  <c r="I441" i="10"/>
  <c r="D543" i="9" s="1"/>
  <c r="O437" i="10"/>
  <c r="M437" i="10"/>
  <c r="F510" i="9" s="1"/>
  <c r="I423" i="10"/>
  <c r="D515" i="9" s="1"/>
  <c r="I425" i="10"/>
  <c r="D513" i="9" s="1"/>
  <c r="O429" i="10"/>
  <c r="M429" i="10"/>
  <c r="F508" i="9" s="1"/>
  <c r="O364" i="10"/>
  <c r="M364" i="10"/>
  <c r="F447" i="9" s="1"/>
  <c r="R348" i="10"/>
  <c r="T348" i="10"/>
  <c r="I340" i="10"/>
  <c r="D405" i="9" s="1"/>
  <c r="I342" i="10"/>
  <c r="D403" i="9" s="1"/>
  <c r="CW845" i="3"/>
  <c r="CX845" i="3"/>
  <c r="CX823" i="3"/>
  <c r="DH823" i="3" s="1"/>
  <c r="I315" i="10"/>
  <c r="D372" i="9" s="1"/>
  <c r="O292" i="10"/>
  <c r="M292" i="10"/>
  <c r="F358" i="9" s="1"/>
  <c r="I286" i="10"/>
  <c r="D335" i="9" s="1"/>
  <c r="I288" i="10"/>
  <c r="D325" i="9" s="1"/>
  <c r="O279" i="10"/>
  <c r="M279" i="10"/>
  <c r="F324" i="9" s="1"/>
  <c r="M222" i="10"/>
  <c r="F255" i="9" s="1"/>
  <c r="O222" i="10"/>
  <c r="M224" i="10"/>
  <c r="F253" i="9" s="1"/>
  <c r="O224" i="10"/>
  <c r="T201" i="10"/>
  <c r="R201" i="10"/>
  <c r="O196" i="10"/>
  <c r="M196" i="10"/>
  <c r="F227" i="9" s="1"/>
  <c r="DF500" i="3"/>
  <c r="DJ500" i="3" s="1"/>
  <c r="DG500" i="3"/>
  <c r="I172" i="10"/>
  <c r="D197" i="9" s="1"/>
  <c r="I155" i="10"/>
  <c r="D204" i="9" s="1"/>
  <c r="O148" i="10"/>
  <c r="M148" i="10"/>
  <c r="F173" i="9" s="1"/>
  <c r="CX134" i="3"/>
  <c r="CW134" i="3"/>
  <c r="CV30" i="3"/>
  <c r="CX30" i="3"/>
  <c r="DG30" i="3" s="1"/>
  <c r="O19" i="10"/>
  <c r="M19" i="10"/>
  <c r="F31" i="9" s="1"/>
  <c r="R23" i="10"/>
  <c r="T23" i="10"/>
  <c r="G3803" i="1"/>
  <c r="A590" i="9" s="1"/>
  <c r="A4730" i="7"/>
  <c r="N544" i="10"/>
  <c r="O544" i="10" s="1"/>
  <c r="K544" i="10"/>
  <c r="Q4719" i="7"/>
  <c r="S4719" i="7"/>
  <c r="K537" i="10"/>
  <c r="N537" i="10"/>
  <c r="O537" i="10" s="1"/>
  <c r="S535" i="10"/>
  <c r="T535" i="10" s="1"/>
  <c r="P535" i="10"/>
  <c r="R535" i="10" s="1"/>
  <c r="U4705" i="7"/>
  <c r="N528" i="10"/>
  <c r="O528" i="10" s="1"/>
  <c r="K528" i="10"/>
  <c r="S4687" i="7"/>
  <c r="Q4687" i="7"/>
  <c r="N521" i="10"/>
  <c r="O521" i="10" s="1"/>
  <c r="K521" i="10"/>
  <c r="S519" i="10"/>
  <c r="T519" i="10" s="1"/>
  <c r="P519" i="10"/>
  <c r="R519" i="10" s="1"/>
  <c r="U4673" i="7"/>
  <c r="N512" i="10"/>
  <c r="O512" i="10" s="1"/>
  <c r="K512" i="10"/>
  <c r="M512" i="10" s="1"/>
  <c r="Q4655" i="7"/>
  <c r="S4655" i="7"/>
  <c r="K505" i="10"/>
  <c r="N505" i="10"/>
  <c r="O505" i="10" s="1"/>
  <c r="S503" i="10"/>
  <c r="T503" i="10" s="1"/>
  <c r="P503" i="10"/>
  <c r="R503" i="10" s="1"/>
  <c r="U4641" i="7"/>
  <c r="N496" i="10"/>
  <c r="O496" i="10" s="1"/>
  <c r="K496" i="10"/>
  <c r="BX3803" i="1"/>
  <c r="G3763" i="1"/>
  <c r="A589" i="9" s="1"/>
  <c r="A4623" i="7"/>
  <c r="BZ3771" i="1"/>
  <c r="CT3765" i="1"/>
  <c r="S3765" i="1" s="1"/>
  <c r="J4593" i="7" s="1"/>
  <c r="Q4592" i="7"/>
  <c r="S4592" i="7"/>
  <c r="D662" i="8"/>
  <c r="E4581" i="7"/>
  <c r="CT3689" i="1"/>
  <c r="S3689" i="1" s="1"/>
  <c r="J4543" i="7" s="1"/>
  <c r="S4542" i="7"/>
  <c r="Q4542" i="7"/>
  <c r="S4467" i="7"/>
  <c r="Q4467" i="7"/>
  <c r="S4451" i="7"/>
  <c r="Q4451" i="7"/>
  <c r="CK3497" i="1"/>
  <c r="Q4406" i="7"/>
  <c r="S4406" i="7"/>
  <c r="E4380" i="7"/>
  <c r="D630" i="8"/>
  <c r="C4381" i="7"/>
  <c r="GX3421" i="1"/>
  <c r="N467" i="10"/>
  <c r="O467" i="10" s="1"/>
  <c r="K467" i="10"/>
  <c r="S4307" i="7"/>
  <c r="Q4307" i="7"/>
  <c r="G3374" i="1"/>
  <c r="A555" i="9" s="1"/>
  <c r="A4285" i="7"/>
  <c r="S4258" i="7"/>
  <c r="Q4258" i="7"/>
  <c r="D612" i="8"/>
  <c r="E4251" i="7"/>
  <c r="C4252" i="7"/>
  <c r="V3335" i="1"/>
  <c r="CR3334" i="1"/>
  <c r="Q3334" i="1" s="1"/>
  <c r="J4213" i="7" s="1"/>
  <c r="U4210" i="7"/>
  <c r="D606" i="8"/>
  <c r="E4200" i="7"/>
  <c r="C4201" i="7"/>
  <c r="Q4195" i="7"/>
  <c r="S4195" i="7"/>
  <c r="D602" i="8"/>
  <c r="C4175" i="7"/>
  <c r="E4174" i="7"/>
  <c r="V3291" i="1"/>
  <c r="Q4146" i="7"/>
  <c r="S4146" i="7"/>
  <c r="C4136" i="7"/>
  <c r="D596" i="8"/>
  <c r="E4135" i="7"/>
  <c r="U3286" i="1"/>
  <c r="K4115" i="7" s="1"/>
  <c r="CT3282" i="1"/>
  <c r="S3282" i="1" s="1"/>
  <c r="J4084" i="7" s="1"/>
  <c r="S4082" i="7"/>
  <c r="Q4082" i="7"/>
  <c r="AD3281" i="1"/>
  <c r="AB3281" i="1" s="1"/>
  <c r="U4071" i="7"/>
  <c r="D585" i="8"/>
  <c r="E4052" i="7"/>
  <c r="C4053" i="7"/>
  <c r="S4027" i="7"/>
  <c r="Q4027" i="7"/>
  <c r="W3201" i="1"/>
  <c r="W3200" i="1"/>
  <c r="S409" i="10"/>
  <c r="T409" i="10" s="1"/>
  <c r="P409" i="10"/>
  <c r="R409" i="10" s="1"/>
  <c r="U3962" i="7"/>
  <c r="S3902" i="7"/>
  <c r="Q3902" i="7"/>
  <c r="T3153" i="1"/>
  <c r="AD3152" i="1"/>
  <c r="U3876" i="7"/>
  <c r="S400" i="10"/>
  <c r="T400" i="10" s="1"/>
  <c r="P400" i="10"/>
  <c r="R400" i="10" s="1"/>
  <c r="U3834" i="7"/>
  <c r="N399" i="10"/>
  <c r="O399" i="10" s="1"/>
  <c r="K399" i="10"/>
  <c r="W3109" i="1"/>
  <c r="W3108" i="1"/>
  <c r="AJ3117" i="1" s="1"/>
  <c r="S3792" i="7"/>
  <c r="Q3792" i="7"/>
  <c r="AD3071" i="1"/>
  <c r="U3782" i="7"/>
  <c r="I395" i="10"/>
  <c r="D473" i="9" s="1"/>
  <c r="C3770" i="7"/>
  <c r="E3769" i="7"/>
  <c r="D546" i="8"/>
  <c r="CU978" i="3"/>
  <c r="E3739" i="7"/>
  <c r="D542" i="8"/>
  <c r="C3740" i="7"/>
  <c r="CT3026" i="1"/>
  <c r="S3026" i="1" s="1"/>
  <c r="CP3026" i="1" s="1"/>
  <c r="O3026" i="1" s="1"/>
  <c r="S3704" i="7"/>
  <c r="Q3704" i="7"/>
  <c r="CQ3024" i="1"/>
  <c r="P3024" i="1" s="1"/>
  <c r="GX3022" i="1"/>
  <c r="S3642" i="7"/>
  <c r="Q3642" i="7"/>
  <c r="GX2983" i="1"/>
  <c r="I385" i="10"/>
  <c r="D459" i="9" s="1"/>
  <c r="D528" i="8"/>
  <c r="C3640" i="7"/>
  <c r="E3639" i="7"/>
  <c r="K3641" i="7"/>
  <c r="AD2981" i="1"/>
  <c r="U3627" i="7"/>
  <c r="CU952" i="3"/>
  <c r="D524" i="8"/>
  <c r="E3609" i="7"/>
  <c r="C3610" i="7"/>
  <c r="I380" i="10"/>
  <c r="D452" i="9" s="1"/>
  <c r="D519" i="8"/>
  <c r="E3574" i="7"/>
  <c r="C3575" i="7"/>
  <c r="K3576" i="7"/>
  <c r="C3552" i="7"/>
  <c r="E3551" i="7"/>
  <c r="D516" i="8"/>
  <c r="T2900" i="1"/>
  <c r="AD2899" i="1"/>
  <c r="S375" i="10"/>
  <c r="T375" i="10" s="1"/>
  <c r="P375" i="10"/>
  <c r="R375" i="10" s="1"/>
  <c r="U3530" i="7"/>
  <c r="T2896" i="1"/>
  <c r="AD2895" i="1"/>
  <c r="U3495" i="7"/>
  <c r="S3450" i="7"/>
  <c r="Q3450" i="7"/>
  <c r="U3440" i="7"/>
  <c r="AD2811" i="1"/>
  <c r="U3385" i="7"/>
  <c r="CS2806" i="1"/>
  <c r="U3350" i="7"/>
  <c r="D485" i="8"/>
  <c r="E3332" i="7"/>
  <c r="C3333" i="7"/>
  <c r="CU889" i="3"/>
  <c r="E3310" i="7"/>
  <c r="C3311" i="7"/>
  <c r="D482" i="8"/>
  <c r="G2722" i="1"/>
  <c r="A412" i="9" s="1"/>
  <c r="A3306" i="7"/>
  <c r="D479" i="8"/>
  <c r="C3289" i="7"/>
  <c r="E3288" i="7"/>
  <c r="W2729" i="1"/>
  <c r="D474" i="8"/>
  <c r="E3252" i="7"/>
  <c r="C3253" i="7"/>
  <c r="AB2680" i="1"/>
  <c r="N337" i="10"/>
  <c r="O337" i="10" s="1"/>
  <c r="K337" i="10"/>
  <c r="CT2641" i="1"/>
  <c r="S2641" i="1" s="1"/>
  <c r="S3142" i="7"/>
  <c r="Q3142" i="7"/>
  <c r="BB2637" i="1"/>
  <c r="F2571" i="1"/>
  <c r="CT2488" i="1"/>
  <c r="S2488" i="1" s="1"/>
  <c r="Q3037" i="7"/>
  <c r="S3037" i="7"/>
  <c r="W2451" i="1"/>
  <c r="AH2453" i="1"/>
  <c r="K3010" i="7"/>
  <c r="W2411" i="1"/>
  <c r="P2410" i="1"/>
  <c r="J2968" i="7" s="1"/>
  <c r="I2970" i="7" s="1"/>
  <c r="P2970" i="7" s="1"/>
  <c r="S2945" i="7"/>
  <c r="Q2945" i="7"/>
  <c r="CT2366" i="1"/>
  <c r="S2366" i="1" s="1"/>
  <c r="CY2366" i="1" s="1"/>
  <c r="X2366" i="1" s="1"/>
  <c r="R2901" i="7" s="1"/>
  <c r="S2901" i="7"/>
  <c r="Q2901" i="7"/>
  <c r="V2861" i="7"/>
  <c r="R2327" i="1"/>
  <c r="GK2327" i="1" s="1"/>
  <c r="D410" i="8"/>
  <c r="E2815" i="7"/>
  <c r="C2816" i="7"/>
  <c r="W2284" i="1"/>
  <c r="CQ2283" i="1"/>
  <c r="P2283" i="1" s="1"/>
  <c r="AB2283" i="1"/>
  <c r="V2276" i="1"/>
  <c r="AI2286" i="1" s="1"/>
  <c r="S2693" i="7"/>
  <c r="Q2693" i="7"/>
  <c r="CT2236" i="1"/>
  <c r="S2236" i="1" s="1"/>
  <c r="Q2669" i="7"/>
  <c r="S2669" i="7"/>
  <c r="CU692" i="3"/>
  <c r="D389" i="8"/>
  <c r="C2663" i="7"/>
  <c r="E2662" i="7"/>
  <c r="Q2609" i="7"/>
  <c r="S2609" i="7"/>
  <c r="CT2225" i="1"/>
  <c r="S2225" i="1" s="1"/>
  <c r="J2611" i="7" s="1"/>
  <c r="Q2186" i="1"/>
  <c r="V2184" i="1"/>
  <c r="AD2182" i="1"/>
  <c r="AB2182" i="1" s="1"/>
  <c r="U2544" i="7"/>
  <c r="Q2146" i="1"/>
  <c r="AD2144" i="1"/>
  <c r="U2512" i="7"/>
  <c r="S2507" i="7"/>
  <c r="Q2507" i="7"/>
  <c r="CT2142" i="1"/>
  <c r="S2142" i="1" s="1"/>
  <c r="CP2142" i="1" s="1"/>
  <c r="O2142" i="1" s="1"/>
  <c r="CT2140" i="1"/>
  <c r="S2140" i="1" s="1"/>
  <c r="S2486" i="7"/>
  <c r="Q2486" i="7"/>
  <c r="AD2103" i="1"/>
  <c r="AB2103" i="1" s="1"/>
  <c r="U2467" i="7"/>
  <c r="GX2096" i="1"/>
  <c r="T2096" i="1"/>
  <c r="S2382" i="7"/>
  <c r="Q2382" i="7"/>
  <c r="K251" i="10"/>
  <c r="N251" i="10"/>
  <c r="O251" i="10" s="1"/>
  <c r="CQ2057" i="1"/>
  <c r="P2057" i="1" s="1"/>
  <c r="J2379" i="7" s="1"/>
  <c r="I2381" i="7" s="1"/>
  <c r="P2381" i="7" s="1"/>
  <c r="W2055" i="1"/>
  <c r="AJ2062" i="1" s="1"/>
  <c r="CP2015" i="1"/>
  <c r="O2015" i="1" s="1"/>
  <c r="Q2314" i="7"/>
  <c r="S2314" i="7"/>
  <c r="G1965" i="1"/>
  <c r="A278" i="9" s="1"/>
  <c r="A2280" i="7"/>
  <c r="CS1968" i="1"/>
  <c r="U2226" i="7"/>
  <c r="GX1931" i="1"/>
  <c r="GX1930" i="1"/>
  <c r="S235" i="10"/>
  <c r="T235" i="10" s="1"/>
  <c r="P235" i="10"/>
  <c r="R235" i="10" s="1"/>
  <c r="U2182" i="7"/>
  <c r="AD1927" i="1"/>
  <c r="AB1927" i="1" s="1"/>
  <c r="U2161" i="7"/>
  <c r="CR1925" i="1"/>
  <c r="Q1925" i="1" s="1"/>
  <c r="J2164" i="7" s="1"/>
  <c r="CS1886" i="1"/>
  <c r="U2122" i="7"/>
  <c r="T1885" i="1"/>
  <c r="Q2117" i="7"/>
  <c r="S2117" i="7"/>
  <c r="CT1884" i="1"/>
  <c r="S1884" i="1" s="1"/>
  <c r="R1883" i="1"/>
  <c r="V2107" i="7"/>
  <c r="J2114" i="7" s="1"/>
  <c r="Q2096" i="7"/>
  <c r="S2096" i="7"/>
  <c r="BZ1890" i="1"/>
  <c r="CI1890" i="1" s="1"/>
  <c r="CT1845" i="1"/>
  <c r="S1845" i="1" s="1"/>
  <c r="J2079" i="7" s="1"/>
  <c r="S2077" i="7"/>
  <c r="Q2077" i="7"/>
  <c r="Q1843" i="1"/>
  <c r="J2067" i="7" s="1"/>
  <c r="U1842" i="1"/>
  <c r="K2062" i="7" s="1"/>
  <c r="U1838" i="1"/>
  <c r="CT1795" i="1"/>
  <c r="S1958" i="7"/>
  <c r="Q1958" i="7"/>
  <c r="AB1793" i="1"/>
  <c r="CS1754" i="1"/>
  <c r="V1906" i="7" s="1"/>
  <c r="J1913" i="7" s="1"/>
  <c r="U1906" i="7"/>
  <c r="I198" i="10"/>
  <c r="D228" i="9" s="1"/>
  <c r="D283" i="8"/>
  <c r="E1893" i="7"/>
  <c r="C1894" i="7"/>
  <c r="D281" i="8"/>
  <c r="C1882" i="7"/>
  <c r="E1881" i="7"/>
  <c r="U1749" i="1"/>
  <c r="K1879" i="7" s="1"/>
  <c r="W1711" i="1"/>
  <c r="I193" i="10"/>
  <c r="D221" i="9" s="1"/>
  <c r="D274" i="8"/>
  <c r="C1829" i="7"/>
  <c r="E1828" i="7"/>
  <c r="CQ1708" i="1"/>
  <c r="P1708" i="1" s="1"/>
  <c r="J1826" i="7" s="1"/>
  <c r="I1827" i="7" s="1"/>
  <c r="N192" i="10"/>
  <c r="O192" i="10" s="1"/>
  <c r="K192" i="10"/>
  <c r="U1631" i="1"/>
  <c r="AH1633" i="1" s="1"/>
  <c r="AB1593" i="1"/>
  <c r="Q1737" i="7"/>
  <c r="S1737" i="7"/>
  <c r="AD1591" i="1"/>
  <c r="AB1591" i="1" s="1"/>
  <c r="U1723" i="7"/>
  <c r="CR1591" i="1"/>
  <c r="Q1591" i="1" s="1"/>
  <c r="S1698" i="7"/>
  <c r="Q1698" i="7"/>
  <c r="CZ1516" i="1"/>
  <c r="Y1516" i="1" s="1"/>
  <c r="T1682" i="7" s="1"/>
  <c r="J1683" i="7"/>
  <c r="CT1515" i="1"/>
  <c r="S1515" i="1" s="1"/>
  <c r="S1673" i="7"/>
  <c r="Q1673" i="7"/>
  <c r="CC1481" i="1"/>
  <c r="AT1481" i="1" s="1"/>
  <c r="V1441" i="1"/>
  <c r="AH1443" i="1"/>
  <c r="K1621" i="7"/>
  <c r="BB1367" i="1"/>
  <c r="CK1362" i="1"/>
  <c r="W1364" i="1"/>
  <c r="U1515" i="7"/>
  <c r="CR1290" i="1"/>
  <c r="Q1290" i="1" s="1"/>
  <c r="J1518" i="7" s="1"/>
  <c r="CS1252" i="1"/>
  <c r="U1486" i="7"/>
  <c r="CR1252" i="1"/>
  <c r="Q1252" i="1" s="1"/>
  <c r="AD1255" i="1" s="1"/>
  <c r="T1214" i="1"/>
  <c r="D220" i="8"/>
  <c r="C1451" i="7"/>
  <c r="E1450" i="7"/>
  <c r="CT1212" i="1"/>
  <c r="S1443" i="7"/>
  <c r="Q1443" i="7"/>
  <c r="U1206" i="1"/>
  <c r="K1406" i="7" s="1"/>
  <c r="CZ1167" i="1"/>
  <c r="Y1167" i="1" s="1"/>
  <c r="T1365" i="7" s="1"/>
  <c r="J1372" i="7" s="1"/>
  <c r="J1367" i="7"/>
  <c r="CS1164" i="1"/>
  <c r="U1337" i="7"/>
  <c r="CR1164" i="1"/>
  <c r="Q1164" i="1" s="1"/>
  <c r="J1340" i="7" s="1"/>
  <c r="AD1164" i="1"/>
  <c r="AB1164" i="1" s="1"/>
  <c r="P1163" i="1"/>
  <c r="CT1161" i="1"/>
  <c r="S1161" i="1" s="1"/>
  <c r="Q1322" i="7"/>
  <c r="S1322" i="7"/>
  <c r="Q1158" i="1"/>
  <c r="Q1119" i="1"/>
  <c r="Q950" i="1"/>
  <c r="U949" i="1"/>
  <c r="K1020" i="7" s="1"/>
  <c r="CB952" i="1"/>
  <c r="CB941" i="1" s="1"/>
  <c r="CT944" i="1"/>
  <c r="S944" i="1" s="1"/>
  <c r="J978" i="7" s="1"/>
  <c r="S976" i="7"/>
  <c r="Q976" i="7"/>
  <c r="D143" i="8"/>
  <c r="E889" i="7"/>
  <c r="C890" i="7"/>
  <c r="AD812" i="1"/>
  <c r="U757" i="7"/>
  <c r="CR812" i="1"/>
  <c r="Q812" i="1" s="1"/>
  <c r="J760" i="7" s="1"/>
  <c r="CS812" i="1"/>
  <c r="S670" i="7"/>
  <c r="Q670" i="7"/>
  <c r="CT732" i="1"/>
  <c r="S732" i="1" s="1"/>
  <c r="J672" i="7" s="1"/>
  <c r="P728" i="1"/>
  <c r="CI692" i="1"/>
  <c r="R689" i="1"/>
  <c r="V602" i="7"/>
  <c r="J609" i="7" s="1"/>
  <c r="AH578" i="1"/>
  <c r="K522" i="7"/>
  <c r="AD572" i="1"/>
  <c r="U509" i="7"/>
  <c r="CR572" i="1"/>
  <c r="Q572" i="1" s="1"/>
  <c r="CP572" i="1" s="1"/>
  <c r="O572" i="1" s="1"/>
  <c r="CS572" i="1"/>
  <c r="P376" i="1"/>
  <c r="BB226" i="1"/>
  <c r="F246" i="1"/>
  <c r="M479" i="10"/>
  <c r="F574" i="9" s="1"/>
  <c r="O479" i="10"/>
  <c r="O348" i="10"/>
  <c r="M348" i="10"/>
  <c r="F417" i="9" s="1"/>
  <c r="T339" i="10"/>
  <c r="R339" i="10"/>
  <c r="I344" i="10"/>
  <c r="D401" i="9" s="1"/>
  <c r="O336" i="10"/>
  <c r="M336" i="10"/>
  <c r="F400" i="9" s="1"/>
  <c r="T228" i="10"/>
  <c r="R228" i="10"/>
  <c r="I220" i="10"/>
  <c r="D257" i="9" s="1"/>
  <c r="O211" i="10"/>
  <c r="M211" i="10"/>
  <c r="F249" i="9" s="1"/>
  <c r="I205" i="10"/>
  <c r="D262" i="9" s="1"/>
  <c r="R169" i="10"/>
  <c r="T169" i="10"/>
  <c r="M29" i="10"/>
  <c r="F18" i="9" s="1"/>
  <c r="O29" i="10"/>
  <c r="O31" i="10"/>
  <c r="M31" i="10"/>
  <c r="F15" i="9" s="1"/>
  <c r="O17" i="10"/>
  <c r="M17" i="10"/>
  <c r="F12" i="9" s="1"/>
  <c r="AD1252" i="1"/>
  <c r="D218" i="8"/>
  <c r="E1433" i="7"/>
  <c r="C1434" i="7"/>
  <c r="V1166" i="1"/>
  <c r="W1163" i="1"/>
  <c r="AD1161" i="1"/>
  <c r="P134" i="10"/>
  <c r="R134" i="10" s="1"/>
  <c r="S134" i="10"/>
  <c r="T134" i="10" s="1"/>
  <c r="U1322" i="7"/>
  <c r="CR1161" i="1"/>
  <c r="Q1161" i="1" s="1"/>
  <c r="CS1161" i="1"/>
  <c r="D200" i="8"/>
  <c r="C1302" i="7"/>
  <c r="E1301" i="7"/>
  <c r="W1158" i="1"/>
  <c r="R1120" i="1"/>
  <c r="V1262" i="7"/>
  <c r="J1269" i="7" s="1"/>
  <c r="W1119" i="1"/>
  <c r="S1127" i="7"/>
  <c r="Q1127" i="7"/>
  <c r="CT1032" i="1"/>
  <c r="S1032" i="1" s="1"/>
  <c r="GX988" i="1"/>
  <c r="W950" i="1"/>
  <c r="GX949" i="1"/>
  <c r="T949" i="1"/>
  <c r="D156" i="8"/>
  <c r="C988" i="7"/>
  <c r="E987" i="7"/>
  <c r="P940" i="7"/>
  <c r="K940" i="7"/>
  <c r="AB865" i="1"/>
  <c r="U864" i="1"/>
  <c r="K897" i="7" s="1"/>
  <c r="V778" i="7"/>
  <c r="R814" i="1"/>
  <c r="GK814" i="1" s="1"/>
  <c r="CT768" i="1"/>
  <c r="Q685" i="7"/>
  <c r="S685" i="7"/>
  <c r="AD732" i="1"/>
  <c r="U670" i="7"/>
  <c r="CR732" i="1"/>
  <c r="Q732" i="1" s="1"/>
  <c r="J673" i="7" s="1"/>
  <c r="CS732" i="1"/>
  <c r="W728" i="1"/>
  <c r="AJ734" i="1" s="1"/>
  <c r="D78" i="8"/>
  <c r="E442" i="7"/>
  <c r="S374" i="7"/>
  <c r="Q374" i="7"/>
  <c r="CK226" i="1"/>
  <c r="CZ189" i="1"/>
  <c r="Y189" i="1" s="1"/>
  <c r="T217" i="7" s="1"/>
  <c r="J223" i="7" s="1"/>
  <c r="J219" i="7"/>
  <c r="CT111" i="1"/>
  <c r="S111" i="1" s="1"/>
  <c r="CY111" i="1" s="1"/>
  <c r="X111" i="1" s="1"/>
  <c r="S150" i="7"/>
  <c r="Q150" i="7"/>
  <c r="CT75" i="1"/>
  <c r="S75" i="1" s="1"/>
  <c r="S139" i="7"/>
  <c r="Q139" i="7"/>
  <c r="O370" i="10"/>
  <c r="M370" i="10"/>
  <c r="F441" i="9" s="1"/>
  <c r="T372" i="10"/>
  <c r="R372" i="10"/>
  <c r="T374" i="10"/>
  <c r="R374" i="10"/>
  <c r="O339" i="10"/>
  <c r="M339" i="10"/>
  <c r="F407" i="9" s="1"/>
  <c r="T341" i="10"/>
  <c r="R341" i="10"/>
  <c r="T314" i="10"/>
  <c r="R314" i="10"/>
  <c r="O228" i="10"/>
  <c r="M228" i="10"/>
  <c r="F269" i="9" s="1"/>
  <c r="O23" i="10"/>
  <c r="M23" i="10"/>
  <c r="F27" i="9" s="1"/>
  <c r="T8" i="10"/>
  <c r="R8" i="10"/>
  <c r="T10" i="10"/>
  <c r="R10" i="10"/>
  <c r="CT3065" i="1"/>
  <c r="S3065" i="1" s="1"/>
  <c r="J3741" i="7" s="1"/>
  <c r="S3739" i="7"/>
  <c r="Q3739" i="7"/>
  <c r="R3029" i="1"/>
  <c r="GK3029" i="1" s="1"/>
  <c r="V3727" i="7"/>
  <c r="Q3028" i="1"/>
  <c r="J3720" i="7" s="1"/>
  <c r="P3027" i="1"/>
  <c r="CZ3023" i="1"/>
  <c r="Y3023" i="1" s="1"/>
  <c r="T3681" i="7" s="1"/>
  <c r="J3688" i="7" s="1"/>
  <c r="J3683" i="7"/>
  <c r="R3022" i="1"/>
  <c r="GK3022" i="1" s="1"/>
  <c r="V3674" i="7"/>
  <c r="D533" i="8"/>
  <c r="E3674" i="7"/>
  <c r="C3675" i="7"/>
  <c r="S3609" i="7"/>
  <c r="Q3609" i="7"/>
  <c r="CZ2943" i="1"/>
  <c r="Y2943" i="1" s="1"/>
  <c r="T3597" i="7" s="1"/>
  <c r="J3601" i="7" s="1"/>
  <c r="J3599" i="7"/>
  <c r="S3577" i="7"/>
  <c r="Q3577" i="7"/>
  <c r="S380" i="10"/>
  <c r="T380" i="10" s="1"/>
  <c r="P380" i="10"/>
  <c r="R380" i="10" s="1"/>
  <c r="U3574" i="7"/>
  <c r="CT2937" i="1"/>
  <c r="S2937" i="1" s="1"/>
  <c r="J3553" i="7" s="1"/>
  <c r="S3551" i="7"/>
  <c r="Q3551" i="7"/>
  <c r="BZ2902" i="1"/>
  <c r="CS2891" i="1"/>
  <c r="U3469" i="7"/>
  <c r="CU918" i="3"/>
  <c r="D503" i="8"/>
  <c r="E3462" i="7"/>
  <c r="C3463" i="7"/>
  <c r="AD2848" i="1"/>
  <c r="AB2848" i="1" s="1"/>
  <c r="U3404" i="7"/>
  <c r="S3365" i="7"/>
  <c r="Q3365" i="7"/>
  <c r="Q3362" i="7"/>
  <c r="S3362" i="7"/>
  <c r="CS2804" i="1"/>
  <c r="U3332" i="7"/>
  <c r="Q3298" i="7"/>
  <c r="S3298" i="7"/>
  <c r="S3263" i="7"/>
  <c r="Q3263" i="7"/>
  <c r="CS2725" i="1"/>
  <c r="U3252" i="7"/>
  <c r="R2681" i="1"/>
  <c r="GK2681" i="1" s="1"/>
  <c r="V3183" i="7"/>
  <c r="R2678" i="1"/>
  <c r="V3160" i="7"/>
  <c r="J3168" i="7" s="1"/>
  <c r="D461" i="8"/>
  <c r="C3161" i="7"/>
  <c r="E3160" i="7"/>
  <c r="F2661" i="1"/>
  <c r="AT2637" i="1"/>
  <c r="Q2603" i="1"/>
  <c r="AD2605" i="1" s="1"/>
  <c r="AB2601" i="1"/>
  <c r="P2565" i="1"/>
  <c r="CP2565" i="1" s="1"/>
  <c r="O2565" i="1" s="1"/>
  <c r="J3092" i="7" s="1"/>
  <c r="S3062" i="7"/>
  <c r="Q3062" i="7"/>
  <c r="CQ2449" i="1"/>
  <c r="P2449" i="1" s="1"/>
  <c r="AB2449" i="1"/>
  <c r="R2408" i="1"/>
  <c r="V2956" i="7"/>
  <c r="J2963" i="7" s="1"/>
  <c r="W2407" i="1"/>
  <c r="Q2906" i="7"/>
  <c r="S2906" i="7"/>
  <c r="CT2368" i="1"/>
  <c r="S2368" i="1" s="1"/>
  <c r="J2908" i="7" s="1"/>
  <c r="W2363" i="1"/>
  <c r="CQ2324" i="1"/>
  <c r="P2324" i="1" s="1"/>
  <c r="J2838" i="7" s="1"/>
  <c r="I2840" i="7" s="1"/>
  <c r="P2840" i="7" s="1"/>
  <c r="K317" i="10"/>
  <c r="N317" i="10"/>
  <c r="CT2321" i="1"/>
  <c r="Q2815" i="7"/>
  <c r="S2815" i="7"/>
  <c r="D407" i="8"/>
  <c r="C2797" i="7"/>
  <c r="E2796" i="7"/>
  <c r="S2691" i="7"/>
  <c r="Q2691" i="7"/>
  <c r="D391" i="8"/>
  <c r="C2681" i="7"/>
  <c r="E2680" i="7"/>
  <c r="K271" i="10"/>
  <c r="N271" i="10"/>
  <c r="O271" i="10" s="1"/>
  <c r="D383" i="8"/>
  <c r="E2616" i="7"/>
  <c r="C2617" i="7"/>
  <c r="AB2186" i="1"/>
  <c r="K266" i="10"/>
  <c r="N266" i="10"/>
  <c r="O266" i="10" s="1"/>
  <c r="AD2143" i="1"/>
  <c r="S261" i="10"/>
  <c r="T261" i="10" s="1"/>
  <c r="P261" i="10"/>
  <c r="R261" i="10" s="1"/>
  <c r="U2509" i="7"/>
  <c r="J2442" i="7"/>
  <c r="I2443" i="7" s="1"/>
  <c r="U2432" i="7"/>
  <c r="CS2098" i="1"/>
  <c r="Q2096" i="1"/>
  <c r="S2367" i="7"/>
  <c r="Q2367" i="7"/>
  <c r="S2327" i="7"/>
  <c r="Q2327" i="7"/>
  <c r="CQ2013" i="1"/>
  <c r="P2013" i="1" s="1"/>
  <c r="J2312" i="7" s="1"/>
  <c r="I2313" i="7" s="1"/>
  <c r="K245" i="10"/>
  <c r="N245" i="10"/>
  <c r="O245" i="10" s="1"/>
  <c r="AD2011" i="1"/>
  <c r="AB2011" i="1" s="1"/>
  <c r="U2291" i="7"/>
  <c r="V2252" i="7"/>
  <c r="J2259" i="7" s="1"/>
  <c r="Q1887" i="1"/>
  <c r="J2135" i="7" s="1"/>
  <c r="D316" i="8"/>
  <c r="C2133" i="7"/>
  <c r="E2132" i="7"/>
  <c r="AD1881" i="1"/>
  <c r="U2089" i="7"/>
  <c r="R1838" i="1"/>
  <c r="GK1838" i="1" s="1"/>
  <c r="V2023" i="7"/>
  <c r="CS1837" i="1"/>
  <c r="S207" i="10"/>
  <c r="T207" i="10" s="1"/>
  <c r="P207" i="10"/>
  <c r="R207" i="10" s="1"/>
  <c r="U2021" i="7"/>
  <c r="R1749" i="1"/>
  <c r="V1870" i="7"/>
  <c r="J1878" i="7" s="1"/>
  <c r="Q1707" i="1"/>
  <c r="J1819" i="7" s="1"/>
  <c r="AD1706" i="1"/>
  <c r="AB1706" i="1" s="1"/>
  <c r="U1805" i="7"/>
  <c r="CS1706" i="1"/>
  <c r="CZ1668" i="1"/>
  <c r="Y1668" i="1" s="1"/>
  <c r="T1782" i="7" s="1"/>
  <c r="J1783" i="7"/>
  <c r="T1631" i="1"/>
  <c r="AG1633" i="1" s="1"/>
  <c r="AD1630" i="1"/>
  <c r="U1757" i="7"/>
  <c r="CR1630" i="1"/>
  <c r="Q1630" i="1" s="1"/>
  <c r="J1759" i="7" s="1"/>
  <c r="CS1630" i="1"/>
  <c r="D256" i="8"/>
  <c r="E1712" i="7"/>
  <c r="CS1516" i="1"/>
  <c r="U1682" i="7"/>
  <c r="D244" i="8"/>
  <c r="C1634" i="7"/>
  <c r="E1633" i="7"/>
  <c r="AB1440" i="1"/>
  <c r="S1623" i="7"/>
  <c r="Q1623" i="7"/>
  <c r="CK1399" i="1"/>
  <c r="BB1405" i="1"/>
  <c r="D238" i="8"/>
  <c r="C1585" i="7"/>
  <c r="E1584" i="7"/>
  <c r="D235" i="8"/>
  <c r="C1563" i="7"/>
  <c r="E1562" i="7"/>
  <c r="N158" i="10"/>
  <c r="K158" i="10"/>
  <c r="CQ1209" i="1"/>
  <c r="GK1031" i="1"/>
  <c r="J1121" i="7"/>
  <c r="U889" i="7"/>
  <c r="CS864" i="1"/>
  <c r="T816" i="1"/>
  <c r="AB775" i="1"/>
  <c r="CZ774" i="1"/>
  <c r="Y774" i="1" s="1"/>
  <c r="T728" i="7" s="1"/>
  <c r="J734" i="7" s="1"/>
  <c r="J730" i="7"/>
  <c r="R651" i="1"/>
  <c r="V570" i="7"/>
  <c r="J577" i="7" s="1"/>
  <c r="CU45" i="3"/>
  <c r="D30" i="8"/>
  <c r="C114" i="7"/>
  <c r="E113" i="7"/>
  <c r="R427" i="10"/>
  <c r="T427" i="10"/>
  <c r="M408" i="10"/>
  <c r="F493" i="9" s="1"/>
  <c r="O408" i="10"/>
  <c r="M282" i="10"/>
  <c r="F340" i="9" s="1"/>
  <c r="O282" i="10"/>
  <c r="K541" i="10"/>
  <c r="N541" i="10"/>
  <c r="O541" i="10" s="1"/>
  <c r="S539" i="10"/>
  <c r="T539" i="10" s="1"/>
  <c r="P539" i="10"/>
  <c r="R539" i="10" s="1"/>
  <c r="U4713" i="7"/>
  <c r="N532" i="10"/>
  <c r="O532" i="10" s="1"/>
  <c r="K532" i="10"/>
  <c r="Q4695" i="7"/>
  <c r="S4695" i="7"/>
  <c r="N525" i="10"/>
  <c r="O525" i="10" s="1"/>
  <c r="K525" i="10"/>
  <c r="N516" i="10"/>
  <c r="O516" i="10" s="1"/>
  <c r="K516" i="10"/>
  <c r="S4663" i="7"/>
  <c r="Q4663" i="7"/>
  <c r="N509" i="10"/>
  <c r="O509" i="10" s="1"/>
  <c r="K509" i="10"/>
  <c r="AD3769" i="1"/>
  <c r="AB3769" i="1" s="1"/>
  <c r="U4616" i="7"/>
  <c r="CJ3771" i="1"/>
  <c r="R3691" i="1"/>
  <c r="GK3691" i="1" s="1"/>
  <c r="V4556" i="7"/>
  <c r="CJ3655" i="1"/>
  <c r="R3500" i="1"/>
  <c r="V4426" i="7"/>
  <c r="AB3462" i="1"/>
  <c r="S4342" i="7"/>
  <c r="Q4342" i="7"/>
  <c r="S4289" i="7"/>
  <c r="Q4289" i="7"/>
  <c r="CY3376" i="1"/>
  <c r="X3376" i="1" s="1"/>
  <c r="R4270" i="7" s="1"/>
  <c r="J4273" i="7" s="1"/>
  <c r="J4272" i="7"/>
  <c r="AB3288" i="1"/>
  <c r="Q3241" i="1"/>
  <c r="R3201" i="1"/>
  <c r="GK3201" i="1" s="1"/>
  <c r="V3987" i="7"/>
  <c r="P3199" i="1"/>
  <c r="S3899" i="7"/>
  <c r="Q3899" i="7"/>
  <c r="S3837" i="7"/>
  <c r="Q3837" i="7"/>
  <c r="CZ3024" i="1"/>
  <c r="Y3024" i="1" s="1"/>
  <c r="T3692" i="7" s="1"/>
  <c r="J3698" i="7" s="1"/>
  <c r="J3694" i="7"/>
  <c r="R3023" i="1"/>
  <c r="V3681" i="7"/>
  <c r="J3689" i="7" s="1"/>
  <c r="R2939" i="1"/>
  <c r="GK2939" i="1" s="1"/>
  <c r="V3572" i="7"/>
  <c r="AD2937" i="1"/>
  <c r="AB2937" i="1" s="1"/>
  <c r="U3551" i="7"/>
  <c r="CP2892" i="1"/>
  <c r="O2892" i="1" s="1"/>
  <c r="J3480" i="7"/>
  <c r="I3481" i="7" s="1"/>
  <c r="S2890" i="1"/>
  <c r="J3464" i="7" s="1"/>
  <c r="AB2851" i="1"/>
  <c r="N362" i="10"/>
  <c r="O362" i="10" s="1"/>
  <c r="K362" i="10"/>
  <c r="CT2849" i="1"/>
  <c r="S3415" i="7"/>
  <c r="Q3415" i="7"/>
  <c r="K3402" i="7"/>
  <c r="AD2808" i="1"/>
  <c r="S357" i="10"/>
  <c r="P357" i="10"/>
  <c r="R357" i="10" s="1"/>
  <c r="U3362" i="7"/>
  <c r="I351" i="10"/>
  <c r="D415" i="9" s="1"/>
  <c r="D477" i="8"/>
  <c r="E3275" i="7"/>
  <c r="C3276" i="7"/>
  <c r="AB2683" i="1"/>
  <c r="Q3181" i="7"/>
  <c r="S3181" i="7"/>
  <c r="S3112" i="7"/>
  <c r="Q3112" i="7"/>
  <c r="V3053" i="7"/>
  <c r="J3059" i="7" s="1"/>
  <c r="R2525" i="1"/>
  <c r="G2447" i="1"/>
  <c r="A391" i="9" s="1"/>
  <c r="A3024" i="7"/>
  <c r="D438" i="8"/>
  <c r="E3017" i="7"/>
  <c r="I327" i="10"/>
  <c r="D387" i="9" s="1"/>
  <c r="D431" i="8"/>
  <c r="E2968" i="7"/>
  <c r="K2970" i="7"/>
  <c r="C2969" i="7"/>
  <c r="S2966" i="7"/>
  <c r="Q2966" i="7"/>
  <c r="CT2281" i="1"/>
  <c r="S2281" i="1" s="1"/>
  <c r="J2778" i="7" s="1"/>
  <c r="S2776" i="7"/>
  <c r="Q2776" i="7"/>
  <c r="S293" i="10"/>
  <c r="T293" i="10" s="1"/>
  <c r="P293" i="10"/>
  <c r="R293" i="10" s="1"/>
  <c r="U2733" i="7"/>
  <c r="CR2275" i="1"/>
  <c r="Q2275" i="1" s="1"/>
  <c r="CS2275" i="1"/>
  <c r="AD2275" i="1"/>
  <c r="AB2275" i="1" s="1"/>
  <c r="CS2232" i="1"/>
  <c r="U2662" i="7"/>
  <c r="Q2226" i="1"/>
  <c r="J2619" i="7" s="1"/>
  <c r="U2587" i="7"/>
  <c r="CR2188" i="1"/>
  <c r="Q2188" i="1" s="1"/>
  <c r="J2590" i="7" s="1"/>
  <c r="Q2145" i="1"/>
  <c r="J2525" i="7" s="1"/>
  <c r="AD2098" i="1"/>
  <c r="AB2098" i="1" s="1"/>
  <c r="D352" i="8"/>
  <c r="E2392" i="7"/>
  <c r="C2393" i="7"/>
  <c r="AD2055" i="1"/>
  <c r="U2367" i="7"/>
  <c r="CR2055" i="1"/>
  <c r="Q2055" i="1" s="1"/>
  <c r="J2370" i="7" s="1"/>
  <c r="P1887" i="1"/>
  <c r="CT1841" i="1"/>
  <c r="S1841" i="1" s="1"/>
  <c r="J2048" i="7" s="1"/>
  <c r="Q2046" i="7"/>
  <c r="S2046" i="7"/>
  <c r="Q1838" i="1"/>
  <c r="AD1794" i="1"/>
  <c r="BZ1714" i="1"/>
  <c r="W1707" i="1"/>
  <c r="R1441" i="1"/>
  <c r="CG1405" i="1"/>
  <c r="CT1365" i="1"/>
  <c r="S1365" i="1" s="1"/>
  <c r="Q1569" i="7"/>
  <c r="S1569" i="7"/>
  <c r="CS1165" i="1"/>
  <c r="U1347" i="7"/>
  <c r="CR1165" i="1"/>
  <c r="Q1165" i="1" s="1"/>
  <c r="AD1165" i="1"/>
  <c r="D204" i="8"/>
  <c r="E1327" i="7"/>
  <c r="C1328" i="7"/>
  <c r="S1163" i="1"/>
  <c r="CT1159" i="1"/>
  <c r="S1159" i="1" s="1"/>
  <c r="J1303" i="7" s="1"/>
  <c r="S1301" i="7"/>
  <c r="Q1301" i="7"/>
  <c r="Q949" i="1"/>
  <c r="J1015" i="7" s="1"/>
  <c r="I1021" i="7" s="1"/>
  <c r="AD901" i="1"/>
  <c r="S453" i="7"/>
  <c r="Q453" i="7"/>
  <c r="CT495" i="1"/>
  <c r="S495" i="1" s="1"/>
  <c r="CP495" i="1" s="1"/>
  <c r="O495" i="1" s="1"/>
  <c r="J453" i="7" s="1"/>
  <c r="CU96" i="3"/>
  <c r="D63" i="8"/>
  <c r="E340" i="7"/>
  <c r="C341" i="7"/>
  <c r="O441" i="10"/>
  <c r="M441" i="10"/>
  <c r="F543" i="9" s="1"/>
  <c r="T433" i="10"/>
  <c r="R433" i="10"/>
  <c r="T429" i="10"/>
  <c r="R429" i="10"/>
  <c r="CX812" i="3"/>
  <c r="DF812" i="3" s="1"/>
  <c r="CV812" i="3"/>
  <c r="T311" i="10"/>
  <c r="R311" i="10"/>
  <c r="M288" i="10"/>
  <c r="F325" i="9" s="1"/>
  <c r="O288" i="10"/>
  <c r="T279" i="10"/>
  <c r="R279" i="10"/>
  <c r="M161" i="10"/>
  <c r="F191" i="9" s="1"/>
  <c r="O161" i="10"/>
  <c r="O146" i="10"/>
  <c r="M146" i="10"/>
  <c r="F176" i="9" s="1"/>
  <c r="S4723" i="7"/>
  <c r="Q4723" i="7"/>
  <c r="K539" i="10"/>
  <c r="N539" i="10"/>
  <c r="O539" i="10" s="1"/>
  <c r="S530" i="10"/>
  <c r="T530" i="10" s="1"/>
  <c r="P530" i="10"/>
  <c r="R530" i="10" s="1"/>
  <c r="U4695" i="7"/>
  <c r="N523" i="10"/>
  <c r="O523" i="10" s="1"/>
  <c r="K523" i="10"/>
  <c r="S514" i="10"/>
  <c r="T514" i="10" s="1"/>
  <c r="P514" i="10"/>
  <c r="R514" i="10" s="1"/>
  <c r="U4663" i="7"/>
  <c r="Q3691" i="1"/>
  <c r="CT3613" i="1"/>
  <c r="S3613" i="1" s="1"/>
  <c r="J4493" i="7" s="1"/>
  <c r="S4492" i="7"/>
  <c r="Q4492" i="7"/>
  <c r="G3535" i="1"/>
  <c r="A583" i="9" s="1"/>
  <c r="A4463" i="7"/>
  <c r="E4456" i="7"/>
  <c r="D642" i="8"/>
  <c r="CT3501" i="1"/>
  <c r="S3501" i="1" s="1"/>
  <c r="S4431" i="7"/>
  <c r="Q4431" i="7"/>
  <c r="S4319" i="7"/>
  <c r="Q4319" i="7"/>
  <c r="CB3294" i="1"/>
  <c r="C4043" i="7"/>
  <c r="E4042" i="7"/>
  <c r="D584" i="8"/>
  <c r="Q3200" i="1"/>
  <c r="J3980" i="7" s="1"/>
  <c r="W3198" i="1"/>
  <c r="AJ3203" i="1" s="1"/>
  <c r="Q3934" i="7"/>
  <c r="S3934" i="7"/>
  <c r="AD3151" i="1"/>
  <c r="U3869" i="7"/>
  <c r="S3772" i="7"/>
  <c r="Q3772" i="7"/>
  <c r="N395" i="10"/>
  <c r="O395" i="10" s="1"/>
  <c r="K395" i="10"/>
  <c r="W3028" i="1"/>
  <c r="Q3023" i="1"/>
  <c r="J3684" i="7" s="1"/>
  <c r="P2985" i="1"/>
  <c r="R2982" i="1"/>
  <c r="GK2982" i="1" s="1"/>
  <c r="V3637" i="7"/>
  <c r="AD2941" i="1"/>
  <c r="AB2941" i="1" s="1"/>
  <c r="S2898" i="1"/>
  <c r="J3521" i="7" s="1"/>
  <c r="Q2890" i="1"/>
  <c r="T2847" i="1"/>
  <c r="AD2810" i="1"/>
  <c r="AB2810" i="1" s="1"/>
  <c r="U3375" i="7"/>
  <c r="CS2805" i="1"/>
  <c r="U3339" i="7"/>
  <c r="CP2731" i="1"/>
  <c r="O2731" i="1" s="1"/>
  <c r="GM2731" i="1" s="1"/>
  <c r="GP2731" i="1" s="1"/>
  <c r="R2729" i="1"/>
  <c r="V3278" i="7"/>
  <c r="J3285" i="7" s="1"/>
  <c r="D462" i="8"/>
  <c r="C3172" i="7"/>
  <c r="E3171" i="7"/>
  <c r="GX2603" i="1"/>
  <c r="CJ2605" i="1" s="1"/>
  <c r="U3112" i="7"/>
  <c r="AD2602" i="1"/>
  <c r="V2565" i="1"/>
  <c r="S2991" i="7"/>
  <c r="Q2991" i="7"/>
  <c r="AD2409" i="1"/>
  <c r="AB2409" i="1" s="1"/>
  <c r="S326" i="10"/>
  <c r="T326" i="10" s="1"/>
  <c r="P326" i="10"/>
  <c r="R326" i="10" s="1"/>
  <c r="U2966" i="7"/>
  <c r="CR2409" i="1"/>
  <c r="Q2409" i="1" s="1"/>
  <c r="CS2409" i="1"/>
  <c r="GX2364" i="1"/>
  <c r="CT2283" i="1"/>
  <c r="S2283" i="1" s="1"/>
  <c r="J2791" i="7" s="1"/>
  <c r="S2789" i="7"/>
  <c r="Q2789" i="7"/>
  <c r="C2628" i="7"/>
  <c r="D384" i="8"/>
  <c r="E2627" i="7"/>
  <c r="U2597" i="7"/>
  <c r="CR2189" i="1"/>
  <c r="Q2189" i="1" s="1"/>
  <c r="CP2189" i="1" s="1"/>
  <c r="O2189" i="1" s="1"/>
  <c r="D371" i="8"/>
  <c r="E2532" i="7"/>
  <c r="C2533" i="7"/>
  <c r="D366" i="8"/>
  <c r="E2497" i="7"/>
  <c r="C2498" i="7"/>
  <c r="GX2141" i="1"/>
  <c r="S2097" i="1"/>
  <c r="J2423" i="7" s="1"/>
  <c r="CS2057" i="1"/>
  <c r="V2379" i="7" s="1"/>
  <c r="S251" i="10"/>
  <c r="T251" i="10" s="1"/>
  <c r="P251" i="10"/>
  <c r="U2379" i="7"/>
  <c r="D347" i="8"/>
  <c r="E2356" i="7"/>
  <c r="C2357" i="7"/>
  <c r="CZ1926" i="1"/>
  <c r="Y1926" i="1" s="1"/>
  <c r="T2172" i="7" s="1"/>
  <c r="J2178" i="7" s="1"/>
  <c r="J2174" i="7"/>
  <c r="I231" i="10"/>
  <c r="D314" i="8"/>
  <c r="C2120" i="7"/>
  <c r="E2119" i="7"/>
  <c r="K2121" i="7"/>
  <c r="D293" i="8"/>
  <c r="C1962" i="7"/>
  <c r="E1961" i="7"/>
  <c r="N202" i="10"/>
  <c r="O202" i="10" s="1"/>
  <c r="K202" i="10"/>
  <c r="CQ1794" i="1"/>
  <c r="P1794" i="1" s="1"/>
  <c r="J1956" i="7" s="1"/>
  <c r="I1957" i="7" s="1"/>
  <c r="U1748" i="1"/>
  <c r="K1868" i="7" s="1"/>
  <c r="S1831" i="7"/>
  <c r="Q1831" i="7"/>
  <c r="F1687" i="1"/>
  <c r="BC1665" i="1"/>
  <c r="U1773" i="7"/>
  <c r="CS1667" i="1"/>
  <c r="CM1665" i="1"/>
  <c r="W1631" i="1"/>
  <c r="AJ1633" i="1" s="1"/>
  <c r="S542" i="10"/>
  <c r="T542" i="10" s="1"/>
  <c r="P542" i="10"/>
  <c r="R542" i="10" s="1"/>
  <c r="U4719" i="7"/>
  <c r="S4701" i="7"/>
  <c r="Q4701" i="7"/>
  <c r="S510" i="10"/>
  <c r="T510" i="10" s="1"/>
  <c r="P510" i="10"/>
  <c r="R510" i="10" s="1"/>
  <c r="U4655" i="7"/>
  <c r="S4637" i="7"/>
  <c r="Q4637" i="7"/>
  <c r="S4598" i="7"/>
  <c r="Q4598" i="7"/>
  <c r="AD3765" i="1"/>
  <c r="AB3765" i="1" s="1"/>
  <c r="U4592" i="7"/>
  <c r="S4551" i="7"/>
  <c r="Q4551" i="7"/>
  <c r="AD3689" i="1"/>
  <c r="AB3689" i="1" s="1"/>
  <c r="U4542" i="7"/>
  <c r="CM3687" i="1"/>
  <c r="AB3499" i="1"/>
  <c r="CQ3462" i="1"/>
  <c r="P3462" i="1" s="1"/>
  <c r="S4371" i="7"/>
  <c r="Q4371" i="7"/>
  <c r="D625" i="8"/>
  <c r="C4343" i="7"/>
  <c r="E4342" i="7"/>
  <c r="Q4322" i="7"/>
  <c r="S4322" i="7"/>
  <c r="CR3340" i="1"/>
  <c r="Q3340" i="1" s="1"/>
  <c r="U4258" i="7"/>
  <c r="S442" i="10"/>
  <c r="T442" i="10" s="1"/>
  <c r="P442" i="10"/>
  <c r="R442" i="10" s="1"/>
  <c r="U4195" i="7"/>
  <c r="U3291" i="1"/>
  <c r="K4153" i="7" s="1"/>
  <c r="CS3290" i="1"/>
  <c r="S438" i="10"/>
  <c r="T438" i="10" s="1"/>
  <c r="P438" i="10"/>
  <c r="R438" i="10" s="1"/>
  <c r="U4146" i="7"/>
  <c r="CQ3288" i="1"/>
  <c r="P3288" i="1" s="1"/>
  <c r="I420" i="10"/>
  <c r="D524" i="9" s="1"/>
  <c r="D591" i="8"/>
  <c r="C4095" i="7"/>
  <c r="E4094" i="7"/>
  <c r="D578" i="8"/>
  <c r="E3999" i="7"/>
  <c r="C4000" i="7"/>
  <c r="GX3200" i="1"/>
  <c r="D558" i="8"/>
  <c r="E3857" i="7"/>
  <c r="C3858" i="7"/>
  <c r="CS3114" i="1"/>
  <c r="CT3113" i="1"/>
  <c r="S3113" i="1" s="1"/>
  <c r="CP3113" i="1" s="1"/>
  <c r="O3113" i="1" s="1"/>
  <c r="GX3109" i="1"/>
  <c r="AD3072" i="1"/>
  <c r="U3792" i="7"/>
  <c r="AB3025" i="1"/>
  <c r="N389" i="10"/>
  <c r="O389" i="10" s="1"/>
  <c r="K389" i="10"/>
  <c r="CR2984" i="1"/>
  <c r="Q2984" i="1" s="1"/>
  <c r="J3645" i="7" s="1"/>
  <c r="U3642" i="7"/>
  <c r="CS2941" i="1"/>
  <c r="CR2940" i="1"/>
  <c r="Q2940" i="1" s="1"/>
  <c r="CP2940" i="1" s="1"/>
  <c r="O2940" i="1" s="1"/>
  <c r="GM2940" i="1" s="1"/>
  <c r="GP2940" i="1" s="1"/>
  <c r="Q3532" i="7"/>
  <c r="S3532" i="7"/>
  <c r="D507" i="8"/>
  <c r="E3485" i="7"/>
  <c r="C3486" i="7"/>
  <c r="CR2891" i="1"/>
  <c r="Q2891" i="1" s="1"/>
  <c r="J3472" i="7" s="1"/>
  <c r="CX906" i="3"/>
  <c r="D495" i="8"/>
  <c r="C3405" i="7"/>
  <c r="E3404" i="7"/>
  <c r="CT2809" i="1"/>
  <c r="S2809" i="1" s="1"/>
  <c r="J3367" i="7" s="1"/>
  <c r="S3273" i="7"/>
  <c r="Q3273" i="7"/>
  <c r="CT2688" i="1"/>
  <c r="S3233" i="7"/>
  <c r="Q3233" i="7"/>
  <c r="D466" i="8"/>
  <c r="E3196" i="7"/>
  <c r="C3197" i="7"/>
  <c r="GX2681" i="1"/>
  <c r="GX2679" i="1"/>
  <c r="U2678" i="1"/>
  <c r="K3169" i="7" s="1"/>
  <c r="CS2641" i="1"/>
  <c r="U3142" i="7"/>
  <c r="CT2602" i="1"/>
  <c r="S2602" i="1" s="1"/>
  <c r="J3113" i="7" s="1"/>
  <c r="CQ2601" i="1"/>
  <c r="P2601" i="1" s="1"/>
  <c r="CT2565" i="1"/>
  <c r="S2565" i="1" s="1"/>
  <c r="S3092" i="7"/>
  <c r="Q3092" i="7"/>
  <c r="AD2488" i="1"/>
  <c r="AB2488" i="1" s="1"/>
  <c r="U3037" i="7"/>
  <c r="GX2408" i="1"/>
  <c r="AD2366" i="1"/>
  <c r="AB2366" i="1" s="1"/>
  <c r="P321" i="10"/>
  <c r="R321" i="10" s="1"/>
  <c r="S321" i="10"/>
  <c r="T321" i="10" s="1"/>
  <c r="U2901" i="7"/>
  <c r="CT2326" i="1"/>
  <c r="S2326" i="1" s="1"/>
  <c r="J2853" i="7" s="1"/>
  <c r="Q2851" i="7"/>
  <c r="S2851" i="7"/>
  <c r="D414" i="8"/>
  <c r="E2841" i="7"/>
  <c r="C2842" i="7"/>
  <c r="N316" i="10"/>
  <c r="O316" i="10" s="1"/>
  <c r="K316" i="10"/>
  <c r="CT2320" i="1"/>
  <c r="Q2808" i="7"/>
  <c r="S2808" i="7"/>
  <c r="CT2279" i="1"/>
  <c r="S2279" i="1" s="1"/>
  <c r="S2758" i="7"/>
  <c r="Q2758" i="7"/>
  <c r="D401" i="8"/>
  <c r="E2748" i="7"/>
  <c r="C2749" i="7"/>
  <c r="U2276" i="1"/>
  <c r="AH2286" i="1" s="1"/>
  <c r="CS2236" i="1"/>
  <c r="U2693" i="7"/>
  <c r="CS2233" i="1"/>
  <c r="U2669" i="7"/>
  <c r="CQ2229" i="1"/>
  <c r="P2229" i="1" s="1"/>
  <c r="J2639" i="7" s="1"/>
  <c r="I2641" i="7" s="1"/>
  <c r="P2641" i="7" s="1"/>
  <c r="Q2637" i="7"/>
  <c r="S2637" i="7"/>
  <c r="T2226" i="1"/>
  <c r="AD2225" i="1"/>
  <c r="U2609" i="7"/>
  <c r="CT2188" i="1"/>
  <c r="S2188" i="1" s="1"/>
  <c r="J2589" i="7" s="1"/>
  <c r="D375" i="8"/>
  <c r="E2562" i="7"/>
  <c r="C2563" i="7"/>
  <c r="GX2145" i="1"/>
  <c r="CS2140" i="1"/>
  <c r="U2486" i="7"/>
  <c r="R2102" i="1"/>
  <c r="D361" i="8"/>
  <c r="E2457" i="7"/>
  <c r="C2458" i="7"/>
  <c r="R2100" i="1"/>
  <c r="GK2100" i="1" s="1"/>
  <c r="V2444" i="7"/>
  <c r="S2442" i="7"/>
  <c r="Q2442" i="7"/>
  <c r="CT2099" i="1"/>
  <c r="S2099" i="1" s="1"/>
  <c r="CP2099" i="1" s="1"/>
  <c r="O2099" i="1" s="1"/>
  <c r="GM2099" i="1" s="1"/>
  <c r="GP2099" i="1" s="1"/>
  <c r="CR2098" i="1"/>
  <c r="Q2098" i="1" s="1"/>
  <c r="J2435" i="7" s="1"/>
  <c r="S2414" i="7"/>
  <c r="Q2414" i="7"/>
  <c r="U2059" i="1"/>
  <c r="K2400" i="7" s="1"/>
  <c r="D348" i="8"/>
  <c r="E2367" i="7"/>
  <c r="C2368" i="7"/>
  <c r="CT2053" i="1"/>
  <c r="S2053" i="1" s="1"/>
  <c r="J2351" i="7" s="1"/>
  <c r="S2349" i="7"/>
  <c r="Q2349" i="7"/>
  <c r="CT2016" i="1"/>
  <c r="S2016" i="1" s="1"/>
  <c r="J2329" i="7" s="1"/>
  <c r="GX1972" i="1"/>
  <c r="AD1971" i="1"/>
  <c r="AB1971" i="1" s="1"/>
  <c r="S241" i="10"/>
  <c r="P241" i="10"/>
  <c r="R241" i="10" s="1"/>
  <c r="U2249" i="7"/>
  <c r="D328" i="8"/>
  <c r="C2220" i="7"/>
  <c r="E2219" i="7"/>
  <c r="T1931" i="1"/>
  <c r="CT1930" i="1"/>
  <c r="S1930" i="1" s="1"/>
  <c r="J2199" i="7" s="1"/>
  <c r="S2197" i="7"/>
  <c r="Q2197" i="7"/>
  <c r="AD1882" i="1"/>
  <c r="U2096" i="7"/>
  <c r="W1843" i="1"/>
  <c r="T1842" i="1"/>
  <c r="P203" i="10"/>
  <c r="S203" i="10"/>
  <c r="T203" i="10" s="1"/>
  <c r="U1958" i="7"/>
  <c r="CS1795" i="1"/>
  <c r="S1891" i="7"/>
  <c r="Q1891" i="7"/>
  <c r="CT1751" i="1"/>
  <c r="S1751" i="1" s="1"/>
  <c r="V1711" i="1"/>
  <c r="CT1707" i="1"/>
  <c r="S1707" i="1" s="1"/>
  <c r="S1816" i="7"/>
  <c r="Q1816" i="7"/>
  <c r="CM1513" i="1"/>
  <c r="AQ1481" i="1"/>
  <c r="D232" i="8"/>
  <c r="C1541" i="7"/>
  <c r="E1540" i="7"/>
  <c r="N542" i="10"/>
  <c r="O542" i="10" s="1"/>
  <c r="K542" i="10"/>
  <c r="CQ3850" i="1"/>
  <c r="P3850" i="1" s="1"/>
  <c r="J4717" i="7" s="1"/>
  <c r="I4718" i="7" s="1"/>
  <c r="S540" i="10"/>
  <c r="T540" i="10" s="1"/>
  <c r="P540" i="10"/>
  <c r="R540" i="10" s="1"/>
  <c r="U4715" i="7"/>
  <c r="CR3842" i="1"/>
  <c r="Q3842" i="1" s="1"/>
  <c r="P533" i="10"/>
  <c r="R533" i="10" s="1"/>
  <c r="S533" i="10"/>
  <c r="T533" i="10" s="1"/>
  <c r="U4701" i="7"/>
  <c r="CQ3841" i="1"/>
  <c r="P3841" i="1" s="1"/>
  <c r="J4699" i="7" s="1"/>
  <c r="I4700" i="7" s="1"/>
  <c r="Q4697" i="7"/>
  <c r="S4697" i="7"/>
  <c r="CT3839" i="1"/>
  <c r="S3839" i="1" s="1"/>
  <c r="N526" i="10"/>
  <c r="O526" i="10" s="1"/>
  <c r="K526" i="10"/>
  <c r="CQ3834" i="1"/>
  <c r="P3834" i="1" s="1"/>
  <c r="J4685" i="7" s="1"/>
  <c r="I4686" i="7" s="1"/>
  <c r="S524" i="10"/>
  <c r="T524" i="10" s="1"/>
  <c r="P524" i="10"/>
  <c r="R524" i="10" s="1"/>
  <c r="U4683" i="7"/>
  <c r="CR3826" i="1"/>
  <c r="Q3826" i="1" s="1"/>
  <c r="CP3826" i="1" s="1"/>
  <c r="O3826" i="1" s="1"/>
  <c r="S517" i="10"/>
  <c r="T517" i="10" s="1"/>
  <c r="P517" i="10"/>
  <c r="R517" i="10" s="1"/>
  <c r="U4669" i="7"/>
  <c r="CQ3825" i="1"/>
  <c r="P3825" i="1" s="1"/>
  <c r="J4667" i="7" s="1"/>
  <c r="I4668" i="7" s="1"/>
  <c r="Q4665" i="7"/>
  <c r="S4665" i="7"/>
  <c r="CT3823" i="1"/>
  <c r="S3823" i="1" s="1"/>
  <c r="K510" i="10"/>
  <c r="N510" i="10"/>
  <c r="O510" i="10" s="1"/>
  <c r="CQ3818" i="1"/>
  <c r="P3818" i="1" s="1"/>
  <c r="J4653" i="7" s="1"/>
  <c r="I4654" i="7" s="1"/>
  <c r="S508" i="10"/>
  <c r="T508" i="10" s="1"/>
  <c r="P508" i="10"/>
  <c r="R508" i="10" s="1"/>
  <c r="U4651" i="7"/>
  <c r="CR3810" i="1"/>
  <c r="Q3810" i="1" s="1"/>
  <c r="CP3810" i="1" s="1"/>
  <c r="O3810" i="1" s="1"/>
  <c r="S501" i="10"/>
  <c r="T501" i="10" s="1"/>
  <c r="P501" i="10"/>
  <c r="R501" i="10" s="1"/>
  <c r="U4637" i="7"/>
  <c r="CQ3809" i="1"/>
  <c r="P3809" i="1" s="1"/>
  <c r="J4635" i="7" s="1"/>
  <c r="I4636" i="7" s="1"/>
  <c r="S4633" i="7"/>
  <c r="Q4633" i="7"/>
  <c r="CT3807" i="1"/>
  <c r="S3807" i="1" s="1"/>
  <c r="CP3807" i="1" s="1"/>
  <c r="O3807" i="1" s="1"/>
  <c r="CR3769" i="1"/>
  <c r="Q3769" i="1" s="1"/>
  <c r="CT3728" i="1"/>
  <c r="S3728" i="1" s="1"/>
  <c r="J4577" i="7" s="1"/>
  <c r="S4576" i="7"/>
  <c r="Q4576" i="7"/>
  <c r="AP3725" i="1"/>
  <c r="T3691" i="1"/>
  <c r="AG3693" i="1" s="1"/>
  <c r="CB3687" i="1"/>
  <c r="CC3655" i="1"/>
  <c r="CT3652" i="1"/>
  <c r="S3652" i="1" s="1"/>
  <c r="J4527" i="7" s="1"/>
  <c r="Q4526" i="7"/>
  <c r="S4526" i="7"/>
  <c r="AD3575" i="1"/>
  <c r="BZ3541" i="1"/>
  <c r="BY3497" i="1"/>
  <c r="AD3463" i="1"/>
  <c r="AB3463" i="1" s="1"/>
  <c r="CR3423" i="1"/>
  <c r="Q3423" i="1" s="1"/>
  <c r="CP3423" i="1" s="1"/>
  <c r="O3423" i="1" s="1"/>
  <c r="S485" i="10"/>
  <c r="T485" i="10" s="1"/>
  <c r="P485" i="10"/>
  <c r="R485" i="10" s="1"/>
  <c r="U4371" i="7"/>
  <c r="U4349" i="7"/>
  <c r="V3419" i="1"/>
  <c r="CR3418" i="1"/>
  <c r="Q3418" i="1" s="1"/>
  <c r="J4325" i="7" s="1"/>
  <c r="U4322" i="7"/>
  <c r="I467" i="10"/>
  <c r="D575" i="9" s="1"/>
  <c r="C4320" i="7"/>
  <c r="E4319" i="7"/>
  <c r="D622" i="8"/>
  <c r="K4321" i="7"/>
  <c r="CT3413" i="1"/>
  <c r="S3413" i="1" s="1"/>
  <c r="J4291" i="7" s="1"/>
  <c r="C4290" i="7"/>
  <c r="E4289" i="7"/>
  <c r="D618" i="8"/>
  <c r="GX3376" i="1"/>
  <c r="CJ3379" i="1" s="1"/>
  <c r="BA3379" i="1" s="1"/>
  <c r="GX3335" i="1"/>
  <c r="AD3331" i="1"/>
  <c r="AB3331" i="1" s="1"/>
  <c r="GX3291" i="1"/>
  <c r="AD3290" i="1"/>
  <c r="GX3287" i="1"/>
  <c r="S4107" i="7"/>
  <c r="Q4107" i="7"/>
  <c r="GX3284" i="1"/>
  <c r="CJ3294" i="1" s="1"/>
  <c r="S4029" i="7"/>
  <c r="Q4029" i="7"/>
  <c r="N414" i="10"/>
  <c r="O414" i="10" s="1"/>
  <c r="K414" i="10"/>
  <c r="U4006" i="7"/>
  <c r="CT3199" i="1"/>
  <c r="S3199" i="1" s="1"/>
  <c r="J3969" i="7" s="1"/>
  <c r="S3967" i="7"/>
  <c r="Q3967" i="7"/>
  <c r="CT3198" i="1"/>
  <c r="S3198" i="1" s="1"/>
  <c r="CZ3198" i="1" s="1"/>
  <c r="Y3198" i="1" s="1"/>
  <c r="T3964" i="7" s="1"/>
  <c r="S3964" i="7"/>
  <c r="Q3964" i="7"/>
  <c r="N409" i="10"/>
  <c r="O409" i="10" s="1"/>
  <c r="K409" i="10"/>
  <c r="CR3196" i="1"/>
  <c r="Q3196" i="1" s="1"/>
  <c r="J3955" i="7" s="1"/>
  <c r="CS3195" i="1"/>
  <c r="CT3194" i="1"/>
  <c r="S3194" i="1" s="1"/>
  <c r="Q3912" i="7"/>
  <c r="S3912" i="7"/>
  <c r="C3900" i="7"/>
  <c r="E3899" i="7"/>
  <c r="I405" i="10"/>
  <c r="D487" i="9" s="1"/>
  <c r="K3901" i="7"/>
  <c r="D564" i="8"/>
  <c r="AD3153" i="1"/>
  <c r="AB3153" i="1" s="1"/>
  <c r="U3887" i="7"/>
  <c r="CU1004" i="3"/>
  <c r="D560" i="8"/>
  <c r="E3869" i="7"/>
  <c r="C3870" i="7"/>
  <c r="CR3114" i="1"/>
  <c r="Q3114" i="1" s="1"/>
  <c r="J3850" i="7" s="1"/>
  <c r="CS3113" i="1"/>
  <c r="K400" i="10"/>
  <c r="N400" i="10"/>
  <c r="O400" i="10" s="1"/>
  <c r="W3110" i="1"/>
  <c r="D547" i="8"/>
  <c r="C3773" i="7"/>
  <c r="E3772" i="7"/>
  <c r="CS3069" i="1"/>
  <c r="U3746" i="7"/>
  <c r="CT3028" i="1"/>
  <c r="S3028" i="1" s="1"/>
  <c r="J3719" i="7" s="1"/>
  <c r="S3717" i="7"/>
  <c r="Q3717" i="7"/>
  <c r="AD3027" i="1"/>
  <c r="AB3027" i="1" s="1"/>
  <c r="U3707" i="7"/>
  <c r="N390" i="10"/>
  <c r="K390" i="10"/>
  <c r="GX3024" i="1"/>
  <c r="U3023" i="1"/>
  <c r="K3690" i="7" s="1"/>
  <c r="CT2983" i="1"/>
  <c r="D525" i="8"/>
  <c r="C3617" i="7"/>
  <c r="E3616" i="7"/>
  <c r="GX2942" i="1"/>
  <c r="CR2941" i="1"/>
  <c r="Q2941" i="1" s="1"/>
  <c r="J3580" i="7" s="1"/>
  <c r="D517" i="8"/>
  <c r="C3563" i="7"/>
  <c r="E3562" i="7"/>
  <c r="CR2937" i="1"/>
  <c r="Q2937" i="1" s="1"/>
  <c r="J3554" i="7" s="1"/>
  <c r="W2936" i="1"/>
  <c r="AD2900" i="1"/>
  <c r="U3532" i="7"/>
  <c r="T2897" i="1"/>
  <c r="AD2896" i="1"/>
  <c r="U3505" i="7"/>
  <c r="CT2894" i="1"/>
  <c r="S2894" i="1" s="1"/>
  <c r="J3487" i="7" s="1"/>
  <c r="CR2893" i="1"/>
  <c r="Q2893" i="1" s="1"/>
  <c r="AD2902" i="1" s="1"/>
  <c r="S3480" i="7"/>
  <c r="Q3480" i="7"/>
  <c r="GX2890" i="1"/>
  <c r="CJ2902" i="1" s="1"/>
  <c r="AD2854" i="1"/>
  <c r="AB2854" i="1" s="1"/>
  <c r="D499" i="8"/>
  <c r="E3430" i="7"/>
  <c r="C3431" i="7"/>
  <c r="CT2850" i="1"/>
  <c r="S2850" i="1" s="1"/>
  <c r="S3425" i="7"/>
  <c r="Q3425" i="7"/>
  <c r="U2849" i="1"/>
  <c r="K3423" i="7" s="1"/>
  <c r="D496" i="8"/>
  <c r="E3415" i="7"/>
  <c r="C3416" i="7"/>
  <c r="CQ2848" i="1"/>
  <c r="P2848" i="1" s="1"/>
  <c r="J3409" i="7" s="1"/>
  <c r="V2847" i="1"/>
  <c r="AB2811" i="1"/>
  <c r="D491" i="8"/>
  <c r="E3375" i="7"/>
  <c r="C3376" i="7"/>
  <c r="CS2809" i="1"/>
  <c r="D490" i="8"/>
  <c r="E3365" i="7"/>
  <c r="C3366" i="7"/>
  <c r="CS2808" i="1"/>
  <c r="I357" i="10"/>
  <c r="D423" i="9" s="1"/>
  <c r="D489" i="8"/>
  <c r="E3362" i="7"/>
  <c r="C3363" i="7"/>
  <c r="D486" i="8"/>
  <c r="E3339" i="7"/>
  <c r="C3340" i="7"/>
  <c r="G2765" i="1"/>
  <c r="A419" i="9" s="1"/>
  <c r="D480" i="8"/>
  <c r="E3298" i="7"/>
  <c r="C3299" i="7"/>
  <c r="W2730" i="1"/>
  <c r="CC2733" i="1"/>
  <c r="T2728" i="1"/>
  <c r="CS2727" i="1"/>
  <c r="S350" i="10"/>
  <c r="T350" i="10" s="1"/>
  <c r="P350" i="10"/>
  <c r="R350" i="10" s="1"/>
  <c r="U3273" i="7"/>
  <c r="CT2726" i="1"/>
  <c r="S2726" i="1" s="1"/>
  <c r="AD2688" i="1"/>
  <c r="AB2688" i="1" s="1"/>
  <c r="U3233" i="7"/>
  <c r="CT2687" i="1"/>
  <c r="S2687" i="1" s="1"/>
  <c r="CY2687" i="1" s="1"/>
  <c r="X2687" i="1" s="1"/>
  <c r="R3231" i="7" s="1"/>
  <c r="S3231" i="7"/>
  <c r="Q3231" i="7"/>
  <c r="D469" i="8"/>
  <c r="E3220" i="7"/>
  <c r="C3221" i="7"/>
  <c r="W2683" i="1"/>
  <c r="W2682" i="1"/>
  <c r="CT2681" i="1"/>
  <c r="S2681" i="1" s="1"/>
  <c r="S3183" i="7"/>
  <c r="Q3183" i="7"/>
  <c r="CT2680" i="1"/>
  <c r="S2680" i="1" s="1"/>
  <c r="CY2680" i="1" s="1"/>
  <c r="X2680" i="1" s="1"/>
  <c r="R3181" i="7" s="1"/>
  <c r="U2679" i="1"/>
  <c r="K3179" i="7" s="1"/>
  <c r="AD2603" i="1"/>
  <c r="U3117" i="7"/>
  <c r="CS2602" i="1"/>
  <c r="CL2561" i="1"/>
  <c r="BC2567" i="1"/>
  <c r="BC2561" i="1" s="1"/>
  <c r="BZ2567" i="1"/>
  <c r="U3078" i="7"/>
  <c r="AD2563" i="1"/>
  <c r="AB2563" i="1" s="1"/>
  <c r="W2527" i="1"/>
  <c r="AJ2529" i="1" s="1"/>
  <c r="P2527" i="1"/>
  <c r="CP2527" i="1" s="1"/>
  <c r="O2527" i="1" s="1"/>
  <c r="J3067" i="7" s="1"/>
  <c r="CR2526" i="1"/>
  <c r="Q2526" i="1" s="1"/>
  <c r="J3064" i="7" s="1"/>
  <c r="AH2529" i="1"/>
  <c r="AH2523" i="1" s="1"/>
  <c r="K3060" i="7"/>
  <c r="CZ2489" i="1"/>
  <c r="Y2489" i="1" s="1"/>
  <c r="T3042" i="7" s="1"/>
  <c r="CY2489" i="1"/>
  <c r="X2489" i="1" s="1"/>
  <c r="R3042" i="7" s="1"/>
  <c r="AJ2491" i="1"/>
  <c r="AD2450" i="1"/>
  <c r="AB2450" i="1" s="1"/>
  <c r="S2411" i="1"/>
  <c r="V2410" i="1"/>
  <c r="BZ2415" i="1"/>
  <c r="CS2370" i="1"/>
  <c r="U2926" i="7"/>
  <c r="CR2370" i="1"/>
  <c r="Q2370" i="1" s="1"/>
  <c r="CS2368" i="1"/>
  <c r="AD2364" i="1"/>
  <c r="AB2364" i="1" s="1"/>
  <c r="U2880" i="7"/>
  <c r="AD2326" i="1"/>
  <c r="U2851" i="7"/>
  <c r="CR2326" i="1"/>
  <c r="Q2326" i="1" s="1"/>
  <c r="J2854" i="7" s="1"/>
  <c r="CS2326" i="1"/>
  <c r="CT2322" i="1"/>
  <c r="S2826" i="7"/>
  <c r="Q2826" i="7"/>
  <c r="T2321" i="1"/>
  <c r="CS2320" i="1"/>
  <c r="V2808" i="7" s="1"/>
  <c r="U2808" i="7"/>
  <c r="U2283" i="1"/>
  <c r="K2794" i="7" s="1"/>
  <c r="D406" i="8"/>
  <c r="E2789" i="7"/>
  <c r="C2790" i="7"/>
  <c r="AD2279" i="1"/>
  <c r="AB2279" i="1" s="1"/>
  <c r="U2758" i="7"/>
  <c r="CT2275" i="1"/>
  <c r="S2275" i="1" s="1"/>
  <c r="CZ2275" i="1" s="1"/>
  <c r="Y2275" i="1" s="1"/>
  <c r="T2733" i="7" s="1"/>
  <c r="S2723" i="7"/>
  <c r="Q2723" i="7"/>
  <c r="AD2273" i="1"/>
  <c r="AB2273" i="1" s="1"/>
  <c r="S2272" i="1"/>
  <c r="J2707" i="7" s="1"/>
  <c r="CM2223" i="1"/>
  <c r="BD2238" i="1"/>
  <c r="BD2223" i="1" s="1"/>
  <c r="CT2235" i="1"/>
  <c r="S2235" i="1" s="1"/>
  <c r="CZ2235" i="1" s="1"/>
  <c r="Y2235" i="1" s="1"/>
  <c r="T2691" i="7" s="1"/>
  <c r="Q2680" i="7"/>
  <c r="S2680" i="7"/>
  <c r="S2232" i="1"/>
  <c r="S2616" i="7"/>
  <c r="Q2616" i="7"/>
  <c r="CT2226" i="1"/>
  <c r="S2226" i="1" s="1"/>
  <c r="J2618" i="7" s="1"/>
  <c r="P2225" i="1"/>
  <c r="CS2188" i="1"/>
  <c r="AD2185" i="1"/>
  <c r="AB2185" i="1" s="1"/>
  <c r="P265" i="10"/>
  <c r="R265" i="10" s="1"/>
  <c r="S265" i="10"/>
  <c r="T265" i="10" s="1"/>
  <c r="U2572" i="7"/>
  <c r="Q2184" i="1"/>
  <c r="J2565" i="7" s="1"/>
  <c r="S2522" i="7"/>
  <c r="Q2522" i="7"/>
  <c r="R2144" i="1"/>
  <c r="CR2143" i="1"/>
  <c r="Q2143" i="1" s="1"/>
  <c r="N260" i="10"/>
  <c r="O260" i="10" s="1"/>
  <c r="K260" i="10"/>
  <c r="Q2102" i="1"/>
  <c r="J2460" i="7" s="1"/>
  <c r="CQ2101" i="1"/>
  <c r="P2101" i="1" s="1"/>
  <c r="CP2101" i="1" s="1"/>
  <c r="O2101" i="1" s="1"/>
  <c r="D360" i="8"/>
  <c r="C2448" i="7"/>
  <c r="E2447" i="7"/>
  <c r="T2057" i="1"/>
  <c r="I251" i="10"/>
  <c r="D295" i="9" s="1"/>
  <c r="D350" i="8"/>
  <c r="C2380" i="7"/>
  <c r="E2379" i="7"/>
  <c r="K2381" i="7"/>
  <c r="GX2057" i="1"/>
  <c r="CJ2062" i="1" s="1"/>
  <c r="CT2055" i="1"/>
  <c r="S2055" i="1" s="1"/>
  <c r="J2369" i="7" s="1"/>
  <c r="AD2053" i="1"/>
  <c r="AB2053" i="1" s="1"/>
  <c r="U2349" i="7"/>
  <c r="CS2053" i="1"/>
  <c r="D343" i="8"/>
  <c r="C2328" i="7"/>
  <c r="E2327" i="7"/>
  <c r="V2015" i="1"/>
  <c r="GX2014" i="1"/>
  <c r="CT2010" i="1"/>
  <c r="S2284" i="7"/>
  <c r="Q2284" i="7"/>
  <c r="AD1972" i="1"/>
  <c r="AB1972" i="1" s="1"/>
  <c r="U2252" i="7"/>
  <c r="CR1972" i="1"/>
  <c r="Q1972" i="1" s="1"/>
  <c r="J2255" i="7" s="1"/>
  <c r="CQ1971" i="1"/>
  <c r="P1971" i="1" s="1"/>
  <c r="J2249" i="7" s="1"/>
  <c r="I2251" i="7" s="1"/>
  <c r="P2251" i="7" s="1"/>
  <c r="N241" i="10"/>
  <c r="K241" i="10"/>
  <c r="GX1968" i="1"/>
  <c r="CR1967" i="1"/>
  <c r="Q1967" i="1" s="1"/>
  <c r="CT1931" i="1"/>
  <c r="S1931" i="1" s="1"/>
  <c r="Q2207" i="7"/>
  <c r="S2207" i="7"/>
  <c r="T1926" i="1"/>
  <c r="P1925" i="1"/>
  <c r="J2166" i="7" s="1"/>
  <c r="V1885" i="1"/>
  <c r="N230" i="10"/>
  <c r="O230" i="10" s="1"/>
  <c r="K230" i="10"/>
  <c r="V1843" i="1"/>
  <c r="S2053" i="7"/>
  <c r="Q2053" i="7"/>
  <c r="CT1842" i="1"/>
  <c r="S1842" i="1" s="1"/>
  <c r="CS1840" i="1"/>
  <c r="GX1838" i="1"/>
  <c r="S2023" i="7"/>
  <c r="Q2023" i="7"/>
  <c r="CT1838" i="1"/>
  <c r="S1838" i="1" s="1"/>
  <c r="CZ1838" i="1" s="1"/>
  <c r="Y1838" i="1" s="1"/>
  <c r="T2023" i="7" s="1"/>
  <c r="CR1837" i="1"/>
  <c r="Q1837" i="1" s="1"/>
  <c r="U1835" i="1"/>
  <c r="K2009" i="7" s="1"/>
  <c r="CT1798" i="1"/>
  <c r="S1798" i="1" s="1"/>
  <c r="J1983" i="7" s="1"/>
  <c r="S1981" i="7"/>
  <c r="Q1981" i="7"/>
  <c r="V1797" i="1"/>
  <c r="R1797" i="1"/>
  <c r="CQ1795" i="1"/>
  <c r="P1795" i="1" s="1"/>
  <c r="J1958" i="7" s="1"/>
  <c r="I1960" i="7" s="1"/>
  <c r="N203" i="10"/>
  <c r="O203" i="10" s="1"/>
  <c r="K203" i="10"/>
  <c r="CR1794" i="1"/>
  <c r="Q1794" i="1" s="1"/>
  <c r="CP1794" i="1" s="1"/>
  <c r="O1794" i="1" s="1"/>
  <c r="CT1755" i="1"/>
  <c r="S1755" i="1" s="1"/>
  <c r="AF1757" i="1" s="1"/>
  <c r="S1916" i="7"/>
  <c r="Q1916" i="7"/>
  <c r="W1752" i="1"/>
  <c r="U1711" i="1"/>
  <c r="K1849" i="7" s="1"/>
  <c r="AD1707" i="1"/>
  <c r="AB1707" i="1" s="1"/>
  <c r="U1816" i="7"/>
  <c r="CR1706" i="1"/>
  <c r="Q1706" i="1" s="1"/>
  <c r="J1808" i="7" s="1"/>
  <c r="CT1705" i="1"/>
  <c r="S1798" i="7"/>
  <c r="Q1798" i="7"/>
  <c r="V1669" i="1"/>
  <c r="AI1671" i="1" s="1"/>
  <c r="AI1665" i="1" s="1"/>
  <c r="D268" i="8"/>
  <c r="E1787" i="7"/>
  <c r="S1782" i="7"/>
  <c r="Q1782" i="7"/>
  <c r="CB1671" i="1"/>
  <c r="CB1665" i="1" s="1"/>
  <c r="F1649" i="1"/>
  <c r="CT1631" i="1"/>
  <c r="S1631" i="1" s="1"/>
  <c r="S1762" i="7"/>
  <c r="Q1762" i="7"/>
  <c r="S1748" i="7"/>
  <c r="Q1748" i="7"/>
  <c r="BB1627" i="1"/>
  <c r="CB1595" i="1"/>
  <c r="AS1595" i="1" s="1"/>
  <c r="F1612" i="1" s="1"/>
  <c r="CT1555" i="1"/>
  <c r="S1555" i="1" s="1"/>
  <c r="CZ1555" i="1" s="1"/>
  <c r="Y1555" i="1" s="1"/>
  <c r="T1712" i="7" s="1"/>
  <c r="S1712" i="7"/>
  <c r="Q1712" i="7"/>
  <c r="AG1481" i="1"/>
  <c r="T1481" i="1" s="1"/>
  <c r="T1475" i="1" s="1"/>
  <c r="T1441" i="1"/>
  <c r="AB1439" i="1"/>
  <c r="S1616" i="7"/>
  <c r="Q1616" i="7"/>
  <c r="CT1439" i="1"/>
  <c r="S1439" i="1" s="1"/>
  <c r="J1618" i="7" s="1"/>
  <c r="AP1362" i="1"/>
  <c r="F1376" i="1"/>
  <c r="D236" i="8"/>
  <c r="C1570" i="7"/>
  <c r="E1569" i="7"/>
  <c r="U1364" i="1"/>
  <c r="K1567" i="7" s="1"/>
  <c r="P1328" i="1"/>
  <c r="Q1327" i="1"/>
  <c r="P1290" i="1"/>
  <c r="AC1293" i="1" s="1"/>
  <c r="CL1287" i="1"/>
  <c r="CC1255" i="1"/>
  <c r="U1461" i="7"/>
  <c r="Q1213" i="1"/>
  <c r="J1453" i="7" s="1"/>
  <c r="GX1206" i="1"/>
  <c r="S1376" i="7"/>
  <c r="Q1376" i="7"/>
  <c r="CT1168" i="1"/>
  <c r="S1168" i="1" s="1"/>
  <c r="CZ1168" i="1" s="1"/>
  <c r="Y1168" i="1" s="1"/>
  <c r="T1376" i="7" s="1"/>
  <c r="V1163" i="1"/>
  <c r="CQ1161" i="1"/>
  <c r="P1161" i="1" s="1"/>
  <c r="J1322" i="7" s="1"/>
  <c r="I1323" i="7" s="1"/>
  <c r="N134" i="10"/>
  <c r="O134" i="10" s="1"/>
  <c r="K134" i="10"/>
  <c r="AB1161" i="1"/>
  <c r="AB1122" i="1"/>
  <c r="S1282" i="7"/>
  <c r="Q1282" i="7"/>
  <c r="CT1122" i="1"/>
  <c r="S1122" i="1" s="1"/>
  <c r="J1284" i="7" s="1"/>
  <c r="J1265" i="7"/>
  <c r="D195" i="8"/>
  <c r="E1262" i="7"/>
  <c r="C1263" i="7"/>
  <c r="V1119" i="1"/>
  <c r="CT1116" i="1"/>
  <c r="S1116" i="1" s="1"/>
  <c r="S1236" i="7"/>
  <c r="Q1236" i="7"/>
  <c r="T1033" i="1"/>
  <c r="I120" i="10"/>
  <c r="D138" i="9" s="1"/>
  <c r="D176" i="8"/>
  <c r="E1129" i="7"/>
  <c r="C1130" i="7"/>
  <c r="CZ993" i="1"/>
  <c r="Y993" i="1" s="1"/>
  <c r="T1087" i="7" s="1"/>
  <c r="J1091" i="7" s="1"/>
  <c r="J1089" i="7"/>
  <c r="I1093" i="7" s="1"/>
  <c r="Q945" i="1"/>
  <c r="J990" i="7" s="1"/>
  <c r="D151" i="8"/>
  <c r="C945" i="7"/>
  <c r="E944" i="7"/>
  <c r="CT905" i="1"/>
  <c r="S905" i="1" s="1"/>
  <c r="Q941" i="7"/>
  <c r="S941" i="7"/>
  <c r="CY821" i="1"/>
  <c r="X821" i="1" s="1"/>
  <c r="R832" i="7" s="1"/>
  <c r="CZ821" i="1"/>
  <c r="Y821" i="1" s="1"/>
  <c r="T832" i="7" s="1"/>
  <c r="AD768" i="1"/>
  <c r="AB768" i="1" s="1"/>
  <c r="U685" i="7"/>
  <c r="CR768" i="1"/>
  <c r="Q768" i="1" s="1"/>
  <c r="CS768" i="1"/>
  <c r="AS734" i="1"/>
  <c r="F751" i="1" s="1"/>
  <c r="CB724" i="1"/>
  <c r="S655" i="7"/>
  <c r="Q655" i="7"/>
  <c r="CT729" i="1"/>
  <c r="S729" i="1" s="1"/>
  <c r="I569" i="7"/>
  <c r="P569" i="7" s="1"/>
  <c r="CR613" i="1"/>
  <c r="Q613" i="1" s="1"/>
  <c r="CS613" i="1"/>
  <c r="R613" i="1" s="1"/>
  <c r="GK613" i="1" s="1"/>
  <c r="AD613" i="1"/>
  <c r="R494" i="1"/>
  <c r="V448" i="7"/>
  <c r="AJ497" i="1"/>
  <c r="W497" i="1" s="1"/>
  <c r="F521" i="1" s="1"/>
  <c r="D71" i="8"/>
  <c r="E397" i="7"/>
  <c r="AT233" i="1"/>
  <c r="CC226" i="1"/>
  <c r="CS75" i="1"/>
  <c r="U139" i="7"/>
  <c r="AH77" i="1"/>
  <c r="U77" i="1" s="1"/>
  <c r="F99" i="1" s="1"/>
  <c r="K132" i="7"/>
  <c r="DG1211" i="3"/>
  <c r="DH1211" i="3"/>
  <c r="CX1161" i="3"/>
  <c r="DH1161" i="3" s="1"/>
  <c r="CV1161" i="3"/>
  <c r="O470" i="10"/>
  <c r="M470" i="10"/>
  <c r="F566" i="9" s="1"/>
  <c r="O368" i="10"/>
  <c r="M368" i="10"/>
  <c r="F444" i="9" s="1"/>
  <c r="O374" i="10"/>
  <c r="M374" i="10"/>
  <c r="F436" i="9" s="1"/>
  <c r="DG831" i="3"/>
  <c r="DF831" i="3"/>
  <c r="DJ831" i="3" s="1"/>
  <c r="DH831" i="3"/>
  <c r="DI831" i="3"/>
  <c r="I320" i="10"/>
  <c r="D379" i="9" s="1"/>
  <c r="O304" i="10"/>
  <c r="M304" i="10"/>
  <c r="F347" i="9" s="1"/>
  <c r="O248" i="10"/>
  <c r="M248" i="10"/>
  <c r="F297" i="9" s="1"/>
  <c r="I234" i="10"/>
  <c r="D273" i="9" s="1"/>
  <c r="CX590" i="3"/>
  <c r="DG459" i="3"/>
  <c r="DJ459" i="3" s="1"/>
  <c r="DH459" i="3"/>
  <c r="DI144" i="3"/>
  <c r="DF144" i="3"/>
  <c r="DJ144" i="3" s="1"/>
  <c r="DG144" i="3"/>
  <c r="DH144" i="3"/>
  <c r="DF70" i="3"/>
  <c r="DJ70" i="3" s="1"/>
  <c r="DG70" i="3"/>
  <c r="DI70" i="3"/>
  <c r="T26" i="10"/>
  <c r="R26" i="10"/>
  <c r="O10" i="10"/>
  <c r="M10" i="10"/>
  <c r="F24" i="9" s="1"/>
  <c r="O301" i="10"/>
  <c r="M301" i="10"/>
  <c r="F351" i="9" s="1"/>
  <c r="T275" i="10"/>
  <c r="R275" i="10"/>
  <c r="O216" i="10"/>
  <c r="M216" i="10"/>
  <c r="F243" i="9" s="1"/>
  <c r="R146" i="10"/>
  <c r="T146" i="10"/>
  <c r="M128" i="10"/>
  <c r="F151" i="9" s="1"/>
  <c r="O128" i="10"/>
  <c r="S4727" i="7"/>
  <c r="Q4727" i="7"/>
  <c r="P4698" i="7"/>
  <c r="K4698" i="7"/>
  <c r="S523" i="10"/>
  <c r="T523" i="10" s="1"/>
  <c r="P523" i="10"/>
  <c r="R523" i="10" s="1"/>
  <c r="U4681" i="7"/>
  <c r="P4634" i="7"/>
  <c r="K4634" i="7"/>
  <c r="AB3768" i="1"/>
  <c r="CT3729" i="1"/>
  <c r="S3729" i="1" s="1"/>
  <c r="Q4581" i="7"/>
  <c r="S4581" i="7"/>
  <c r="AB3377" i="1"/>
  <c r="CZ3292" i="1"/>
  <c r="Y3292" i="1" s="1"/>
  <c r="T4155" i="7" s="1"/>
  <c r="J4159" i="7" s="1"/>
  <c r="J4157" i="7"/>
  <c r="I4161" i="7" s="1"/>
  <c r="P4161" i="7" s="1"/>
  <c r="CZ3287" i="1"/>
  <c r="Y3287" i="1" s="1"/>
  <c r="T4117" i="7" s="1"/>
  <c r="J4121" i="7" s="1"/>
  <c r="J4119" i="7"/>
  <c r="D593" i="8"/>
  <c r="E4107" i="7"/>
  <c r="C4108" i="7"/>
  <c r="N420" i="10"/>
  <c r="K420" i="10"/>
  <c r="S3242" i="1"/>
  <c r="J4034" i="7" s="1"/>
  <c r="P3198" i="1"/>
  <c r="J3964" i="7" s="1"/>
  <c r="I3966" i="7" s="1"/>
  <c r="P3966" i="7" s="1"/>
  <c r="S3941" i="7"/>
  <c r="Q3941" i="7"/>
  <c r="P3157" i="1"/>
  <c r="S3869" i="7"/>
  <c r="Q3869" i="7"/>
  <c r="U3112" i="1"/>
  <c r="R3109" i="1"/>
  <c r="V3811" i="7"/>
  <c r="J3819" i="7" s="1"/>
  <c r="Q3029" i="1"/>
  <c r="W3027" i="1"/>
  <c r="D534" i="8"/>
  <c r="E3681" i="7"/>
  <c r="C3682" i="7"/>
  <c r="CR2983" i="1"/>
  <c r="Q2983" i="1" s="1"/>
  <c r="CP2983" i="1" s="1"/>
  <c r="O2983" i="1" s="1"/>
  <c r="P385" i="10"/>
  <c r="S385" i="10"/>
  <c r="U3639" i="7"/>
  <c r="AD2979" i="1"/>
  <c r="U3609" i="7"/>
  <c r="R2897" i="1"/>
  <c r="GK2897" i="1" s="1"/>
  <c r="V3512" i="7"/>
  <c r="CQ2893" i="1"/>
  <c r="P2893" i="1" s="1"/>
  <c r="K367" i="10"/>
  <c r="N367" i="10"/>
  <c r="S3430" i="7"/>
  <c r="Q3430" i="7"/>
  <c r="AD2731" i="1"/>
  <c r="U3298" i="7"/>
  <c r="D478" i="8"/>
  <c r="C3279" i="7"/>
  <c r="E3278" i="7"/>
  <c r="Q2678" i="1"/>
  <c r="J3163" i="7" s="1"/>
  <c r="CS2489" i="1"/>
  <c r="U3042" i="7"/>
  <c r="Q2408" i="1"/>
  <c r="J2959" i="7" s="1"/>
  <c r="N322" i="10"/>
  <c r="O322" i="10" s="1"/>
  <c r="K322" i="10"/>
  <c r="CS2321" i="1"/>
  <c r="U2815" i="7"/>
  <c r="V2284" i="1"/>
  <c r="V2735" i="7"/>
  <c r="R2276" i="1"/>
  <c r="GK2276" i="1" s="1"/>
  <c r="CZ2231" i="1"/>
  <c r="Y2231" i="1" s="1"/>
  <c r="T2652" i="7" s="1"/>
  <c r="J2658" i="7" s="1"/>
  <c r="J2654" i="7"/>
  <c r="Q2597" i="7"/>
  <c r="S2597" i="7"/>
  <c r="CQ2143" i="1"/>
  <c r="P2143" i="1" s="1"/>
  <c r="J2509" i="7" s="1"/>
  <c r="I2511" i="7" s="1"/>
  <c r="P2511" i="7" s="1"/>
  <c r="N261" i="10"/>
  <c r="O261" i="10" s="1"/>
  <c r="K261" i="10"/>
  <c r="AB2143" i="1"/>
  <c r="N256" i="10"/>
  <c r="K256" i="10"/>
  <c r="W1972" i="1"/>
  <c r="AD1929" i="1"/>
  <c r="AB1929" i="1" s="1"/>
  <c r="U2187" i="7"/>
  <c r="D317" i="8"/>
  <c r="E2142" i="7"/>
  <c r="C2143" i="7"/>
  <c r="S2036" i="7"/>
  <c r="Q2036" i="7"/>
  <c r="Q1749" i="1"/>
  <c r="J1873" i="7" s="1"/>
  <c r="S1851" i="7"/>
  <c r="Q1851" i="7"/>
  <c r="D276" i="8"/>
  <c r="C1842" i="7"/>
  <c r="E1841" i="7"/>
  <c r="R1705" i="1"/>
  <c r="GK1705" i="1" s="1"/>
  <c r="V1798" i="7"/>
  <c r="CQ1630" i="1"/>
  <c r="P1630" i="1" s="1"/>
  <c r="AB1630" i="1"/>
  <c r="BB1481" i="1"/>
  <c r="CK1475" i="1"/>
  <c r="W1401" i="1"/>
  <c r="BZ1250" i="1"/>
  <c r="AQ1255" i="1"/>
  <c r="F1265" i="1" s="1"/>
  <c r="D223" i="8"/>
  <c r="C1475" i="7"/>
  <c r="E1474" i="7"/>
  <c r="S1324" i="7"/>
  <c r="Q1324" i="7"/>
  <c r="CT1162" i="1"/>
  <c r="S1162" i="1" s="1"/>
  <c r="CZ1162" i="1" s="1"/>
  <c r="Y1162" i="1" s="1"/>
  <c r="T1324" i="7" s="1"/>
  <c r="CU345" i="3"/>
  <c r="D199" i="8"/>
  <c r="E1294" i="7"/>
  <c r="C1295" i="7"/>
  <c r="Q1171" i="7"/>
  <c r="S1171" i="7"/>
  <c r="CT1073" i="1"/>
  <c r="S1073" i="1" s="1"/>
  <c r="J1173" i="7" s="1"/>
  <c r="CM899" i="1"/>
  <c r="BD909" i="1"/>
  <c r="S816" i="1"/>
  <c r="Q651" i="1"/>
  <c r="J573" i="7" s="1"/>
  <c r="O427" i="10"/>
  <c r="M427" i="10"/>
  <c r="F511" i="9" s="1"/>
  <c r="M413" i="10"/>
  <c r="F500" i="9" s="1"/>
  <c r="O413" i="10"/>
  <c r="R309" i="10"/>
  <c r="T309" i="10"/>
  <c r="R277" i="10"/>
  <c r="T277" i="10"/>
  <c r="O174" i="10"/>
  <c r="M174" i="10"/>
  <c r="F195" i="9" s="1"/>
  <c r="T148" i="10"/>
  <c r="R148" i="10"/>
  <c r="S546" i="10"/>
  <c r="T546" i="10" s="1"/>
  <c r="P546" i="10"/>
  <c r="R546" i="10" s="1"/>
  <c r="U4727" i="7"/>
  <c r="S4659" i="7"/>
  <c r="Q4659" i="7"/>
  <c r="K507" i="10"/>
  <c r="N507" i="10"/>
  <c r="O507" i="10" s="1"/>
  <c r="S4645" i="7"/>
  <c r="Q4645" i="7"/>
  <c r="S498" i="10"/>
  <c r="T498" i="10" s="1"/>
  <c r="P498" i="10"/>
  <c r="R498" i="10" s="1"/>
  <c r="U4631" i="7"/>
  <c r="S4627" i="7"/>
  <c r="Q4627" i="7"/>
  <c r="CG3771" i="1"/>
  <c r="R3615" i="1"/>
  <c r="GK3615" i="1" s="1"/>
  <c r="V4506" i="7"/>
  <c r="CT3537" i="1"/>
  <c r="S3537" i="1" s="1"/>
  <c r="J4443" i="7" s="1"/>
  <c r="Q4442" i="7"/>
  <c r="S4442" i="7"/>
  <c r="S4417" i="7"/>
  <c r="Q4417" i="7"/>
  <c r="CR3420" i="1"/>
  <c r="Q3420" i="1" s="1"/>
  <c r="AD3427" i="1" s="1"/>
  <c r="U4342" i="7"/>
  <c r="AD3413" i="1"/>
  <c r="U4289" i="7"/>
  <c r="D615" i="8"/>
  <c r="E4270" i="7"/>
  <c r="C4271" i="7"/>
  <c r="P3335" i="1"/>
  <c r="CT3280" i="1"/>
  <c r="S3280" i="1" s="1"/>
  <c r="J4066" i="7" s="1"/>
  <c r="S4064" i="7"/>
  <c r="Q4064" i="7"/>
  <c r="R3242" i="1"/>
  <c r="V4032" i="7"/>
  <c r="J4039" i="7" s="1"/>
  <c r="D576" i="8"/>
  <c r="E3987" i="7"/>
  <c r="C3988" i="7"/>
  <c r="W3199" i="1"/>
  <c r="AD3196" i="1"/>
  <c r="BZ3203" i="1"/>
  <c r="S405" i="10"/>
  <c r="T405" i="10" s="1"/>
  <c r="P405" i="10"/>
  <c r="R405" i="10" s="1"/>
  <c r="U3899" i="7"/>
  <c r="AD3114" i="1"/>
  <c r="AB3114" i="1" s="1"/>
  <c r="CT3111" i="1"/>
  <c r="S3111" i="1" s="1"/>
  <c r="CY3111" i="1" s="1"/>
  <c r="X3111" i="1" s="1"/>
  <c r="R3832" i="7" s="1"/>
  <c r="S3832" i="7"/>
  <c r="Q3832" i="7"/>
  <c r="D553" i="8"/>
  <c r="C3823" i="7"/>
  <c r="E3822" i="7"/>
  <c r="C3812" i="7"/>
  <c r="D552" i="8"/>
  <c r="E3811" i="7"/>
  <c r="S3702" i="7"/>
  <c r="Q3702" i="7"/>
  <c r="CU970" i="3"/>
  <c r="D535" i="8"/>
  <c r="E3692" i="7"/>
  <c r="C3693" i="7"/>
  <c r="S3616" i="7"/>
  <c r="Q3616" i="7"/>
  <c r="N380" i="10"/>
  <c r="O380" i="10" s="1"/>
  <c r="K380" i="10"/>
  <c r="CT2938" i="1"/>
  <c r="S2938" i="1" s="1"/>
  <c r="J3564" i="7" s="1"/>
  <c r="S3562" i="7"/>
  <c r="Q3562" i="7"/>
  <c r="Q2897" i="1"/>
  <c r="AD2894" i="1"/>
  <c r="U3485" i="7"/>
  <c r="AD2849" i="1"/>
  <c r="AB2849" i="1" s="1"/>
  <c r="U3415" i="7"/>
  <c r="CQ2808" i="1"/>
  <c r="P2808" i="1" s="1"/>
  <c r="N357" i="10"/>
  <c r="O357" i="10" s="1"/>
  <c r="K357" i="10"/>
  <c r="D483" i="8"/>
  <c r="C3318" i="7"/>
  <c r="E3317" i="7"/>
  <c r="Q2728" i="1"/>
  <c r="D465" i="8"/>
  <c r="C3187" i="7"/>
  <c r="E3186" i="7"/>
  <c r="S337" i="10"/>
  <c r="T337" i="10" s="1"/>
  <c r="P337" i="10"/>
  <c r="R337" i="10" s="1"/>
  <c r="U3181" i="7"/>
  <c r="AS2453" i="1"/>
  <c r="AS2447" i="1" s="1"/>
  <c r="CB2447" i="1"/>
  <c r="GX2407" i="1"/>
  <c r="CJ2415" i="1" s="1"/>
  <c r="S2916" i="7"/>
  <c r="Q2916" i="7"/>
  <c r="CT2369" i="1"/>
  <c r="S2369" i="1" s="1"/>
  <c r="J2918" i="7" s="1"/>
  <c r="AD2368" i="1"/>
  <c r="AD2325" i="1"/>
  <c r="U2841" i="7"/>
  <c r="CR2325" i="1"/>
  <c r="Q2325" i="1" s="1"/>
  <c r="J2844" i="7" s="1"/>
  <c r="CS2325" i="1"/>
  <c r="P2276" i="1"/>
  <c r="J2735" i="7" s="1"/>
  <c r="I2737" i="7" s="1"/>
  <c r="P2737" i="7" s="1"/>
  <c r="R2183" i="1"/>
  <c r="V2551" i="7"/>
  <c r="J2559" i="7" s="1"/>
  <c r="W2145" i="1"/>
  <c r="BX2137" i="1"/>
  <c r="R2056" i="1"/>
  <c r="GK2056" i="1" s="1"/>
  <c r="V2377" i="7"/>
  <c r="R1928" i="1"/>
  <c r="GK1928" i="1" s="1"/>
  <c r="V2184" i="7"/>
  <c r="D321" i="8"/>
  <c r="C2173" i="7"/>
  <c r="E2172" i="7"/>
  <c r="U2046" i="7"/>
  <c r="CS1841" i="1"/>
  <c r="AD1841" i="1"/>
  <c r="AB1841" i="1" s="1"/>
  <c r="N207" i="10"/>
  <c r="O207" i="10" s="1"/>
  <c r="K207" i="10"/>
  <c r="CQ1837" i="1"/>
  <c r="P1837" i="1" s="1"/>
  <c r="J2021" i="7" s="1"/>
  <c r="I2022" i="7" s="1"/>
  <c r="S1946" i="7"/>
  <c r="Q1946" i="7"/>
  <c r="CT1793" i="1"/>
  <c r="S1793" i="1" s="1"/>
  <c r="J1948" i="7" s="1"/>
  <c r="U1791" i="1"/>
  <c r="K1933" i="7" s="1"/>
  <c r="S4715" i="7"/>
  <c r="Q4715" i="7"/>
  <c r="N535" i="10"/>
  <c r="O535" i="10" s="1"/>
  <c r="K535" i="10"/>
  <c r="S4683" i="7"/>
  <c r="Q4683" i="7"/>
  <c r="N519" i="10"/>
  <c r="O519" i="10" s="1"/>
  <c r="K519" i="10"/>
  <c r="S4651" i="7"/>
  <c r="Q4651" i="7"/>
  <c r="N503" i="10"/>
  <c r="O503" i="10" s="1"/>
  <c r="K503" i="10"/>
  <c r="CS3769" i="1"/>
  <c r="S4517" i="7"/>
  <c r="Q4517" i="7"/>
  <c r="GX3615" i="1"/>
  <c r="S4501" i="7"/>
  <c r="Q4501" i="7"/>
  <c r="E4481" i="7"/>
  <c r="D646" i="8"/>
  <c r="CS3538" i="1"/>
  <c r="U4451" i="7"/>
  <c r="D638" i="8"/>
  <c r="E4431" i="7"/>
  <c r="S4349" i="7"/>
  <c r="Q4349" i="7"/>
  <c r="AD3415" i="1"/>
  <c r="U4307" i="7"/>
  <c r="CQ3377" i="1"/>
  <c r="P3377" i="1" s="1"/>
  <c r="D603" i="8"/>
  <c r="C4186" i="7"/>
  <c r="E4185" i="7"/>
  <c r="GX3286" i="1"/>
  <c r="CQ3284" i="1"/>
  <c r="P3284" i="1" s="1"/>
  <c r="J4094" i="7" s="1"/>
  <c r="I4096" i="7" s="1"/>
  <c r="P4096" i="7" s="1"/>
  <c r="AD3282" i="1"/>
  <c r="AB3282" i="1" s="1"/>
  <c r="U4082" i="7"/>
  <c r="GX3242" i="1"/>
  <c r="T3241" i="1"/>
  <c r="S414" i="10"/>
  <c r="T414" i="10" s="1"/>
  <c r="P414" i="10"/>
  <c r="R414" i="10" s="1"/>
  <c r="U4027" i="7"/>
  <c r="CT3238" i="1"/>
  <c r="S3238" i="1" s="1"/>
  <c r="J4008" i="7" s="1"/>
  <c r="S4006" i="7"/>
  <c r="Q4006" i="7"/>
  <c r="GX3201" i="1"/>
  <c r="CS3196" i="1"/>
  <c r="CT3195" i="1"/>
  <c r="S3195" i="1" s="1"/>
  <c r="AF3203" i="1" s="1"/>
  <c r="Q3887" i="7"/>
  <c r="S3887" i="7"/>
  <c r="GX3108" i="1"/>
  <c r="CJ3117" i="1" s="1"/>
  <c r="CT3066" i="1"/>
  <c r="S3066" i="1" s="1"/>
  <c r="J3748" i="7" s="1"/>
  <c r="S3746" i="7"/>
  <c r="Q3746" i="7"/>
  <c r="CT3027" i="1"/>
  <c r="S3027" i="1" s="1"/>
  <c r="J3709" i="7" s="1"/>
  <c r="S3707" i="7"/>
  <c r="Q3707" i="7"/>
  <c r="AD3026" i="1"/>
  <c r="AB3026" i="1" s="1"/>
  <c r="P390" i="10"/>
  <c r="S390" i="10"/>
  <c r="U3704" i="7"/>
  <c r="GX3023" i="1"/>
  <c r="U3022" i="1"/>
  <c r="K3679" i="7" s="1"/>
  <c r="CT2979" i="1"/>
  <c r="S2979" i="1" s="1"/>
  <c r="J3611" i="7" s="1"/>
  <c r="D521" i="8"/>
  <c r="E3587" i="7"/>
  <c r="C3588" i="7"/>
  <c r="C3578" i="7"/>
  <c r="D520" i="8"/>
  <c r="E3577" i="7"/>
  <c r="CS2937" i="1"/>
  <c r="CQ2899" i="1"/>
  <c r="P2899" i="1" s="1"/>
  <c r="K375" i="10"/>
  <c r="N375" i="10"/>
  <c r="O375" i="10" s="1"/>
  <c r="S3505" i="7"/>
  <c r="Q3505" i="7"/>
  <c r="CP2895" i="1"/>
  <c r="O2895" i="1" s="1"/>
  <c r="CS2893" i="1"/>
  <c r="V2890" i="1"/>
  <c r="AI2902" i="1" s="1"/>
  <c r="CS2848" i="1"/>
  <c r="W2847" i="1"/>
  <c r="CT2808" i="1"/>
  <c r="S2808" i="1" s="1"/>
  <c r="CT2731" i="1"/>
  <c r="S2731" i="1" s="1"/>
  <c r="J3300" i="7" s="1"/>
  <c r="D475" i="8"/>
  <c r="E3263" i="7"/>
  <c r="C3264" i="7"/>
  <c r="GX2678" i="1"/>
  <c r="CJ2690" i="1" s="1"/>
  <c r="S3117" i="7"/>
  <c r="Q3117" i="7"/>
  <c r="S3078" i="7"/>
  <c r="Q3078" i="7"/>
  <c r="AD2527" i="1"/>
  <c r="U3067" i="7"/>
  <c r="CS2526" i="1"/>
  <c r="D432" i="8"/>
  <c r="E2971" i="7"/>
  <c r="C2972" i="7"/>
  <c r="T2408" i="1"/>
  <c r="S2926" i="7"/>
  <c r="Q2926" i="7"/>
  <c r="GX2234" i="1"/>
  <c r="GX2226" i="1"/>
  <c r="D378" i="8"/>
  <c r="C2578" i="7"/>
  <c r="E2577" i="7"/>
  <c r="CT2185" i="1"/>
  <c r="S2185" i="1" s="1"/>
  <c r="S2572" i="7"/>
  <c r="Q2572" i="7"/>
  <c r="W2146" i="1"/>
  <c r="CS2143" i="1"/>
  <c r="CS2142" i="1"/>
  <c r="S260" i="10"/>
  <c r="T260" i="10" s="1"/>
  <c r="P260" i="10"/>
  <c r="R260" i="10" s="1"/>
  <c r="U2507" i="7"/>
  <c r="CR2142" i="1"/>
  <c r="Q2142" i="1" s="1"/>
  <c r="AD2142" i="1"/>
  <c r="AB2142" i="1" s="1"/>
  <c r="D357" i="8"/>
  <c r="E2432" i="7"/>
  <c r="C2433" i="7"/>
  <c r="CS2058" i="1"/>
  <c r="V2382" i="7" s="1"/>
  <c r="J2389" i="7" s="1"/>
  <c r="U2382" i="7"/>
  <c r="CR2058" i="1"/>
  <c r="Q2058" i="1" s="1"/>
  <c r="J2385" i="7" s="1"/>
  <c r="AD2012" i="1"/>
  <c r="AB2012" i="1" s="1"/>
  <c r="U2302" i="7"/>
  <c r="CS2011" i="1"/>
  <c r="Q2252" i="7"/>
  <c r="S2252" i="7"/>
  <c r="U1926" i="1"/>
  <c r="K2180" i="7" s="1"/>
  <c r="AD1884" i="1"/>
  <c r="S230" i="10"/>
  <c r="T230" i="10" s="1"/>
  <c r="P230" i="10"/>
  <c r="R230" i="10" s="1"/>
  <c r="U2117" i="7"/>
  <c r="U2077" i="7"/>
  <c r="AD1845" i="1"/>
  <c r="AB1845" i="1" s="1"/>
  <c r="S226" i="10"/>
  <c r="T226" i="10" s="1"/>
  <c r="P226" i="10"/>
  <c r="R226" i="10" s="1"/>
  <c r="U2075" i="7"/>
  <c r="GX1842" i="1"/>
  <c r="CT1840" i="1"/>
  <c r="S1840" i="1" s="1"/>
  <c r="T1838" i="1"/>
  <c r="T1798" i="1"/>
  <c r="GX1707" i="1"/>
  <c r="CJ1714" i="1" s="1"/>
  <c r="U1737" i="7"/>
  <c r="CS1593" i="1"/>
  <c r="CS1553" i="1"/>
  <c r="U1698" i="7"/>
  <c r="CR1553" i="1"/>
  <c r="Q1553" i="1" s="1"/>
  <c r="J1700" i="7" s="1"/>
  <c r="AO1551" i="1"/>
  <c r="CR1516" i="1"/>
  <c r="Q1516" i="1" s="1"/>
  <c r="J1684" i="7" s="1"/>
  <c r="U1441" i="1"/>
  <c r="K1641" i="7" s="1"/>
  <c r="V1364" i="1"/>
  <c r="AI1367" i="1" s="1"/>
  <c r="CR3855" i="1"/>
  <c r="Q3855" i="1" s="1"/>
  <c r="N540" i="10"/>
  <c r="O540" i="10" s="1"/>
  <c r="K540" i="10"/>
  <c r="CQ3848" i="1"/>
  <c r="P3848" i="1" s="1"/>
  <c r="J4713" i="7" s="1"/>
  <c r="I4714" i="7" s="1"/>
  <c r="Q4711" i="7"/>
  <c r="S4711" i="7"/>
  <c r="N533" i="10"/>
  <c r="O533" i="10" s="1"/>
  <c r="K533" i="10"/>
  <c r="S531" i="10"/>
  <c r="T531" i="10" s="1"/>
  <c r="U4697" i="7"/>
  <c r="P531" i="10"/>
  <c r="R531" i="10" s="1"/>
  <c r="CR3839" i="1"/>
  <c r="Q3839" i="1" s="1"/>
  <c r="CP3839" i="1" s="1"/>
  <c r="O3839" i="1" s="1"/>
  <c r="N524" i="10"/>
  <c r="O524" i="10" s="1"/>
  <c r="K524" i="10"/>
  <c r="CQ3832" i="1"/>
  <c r="P3832" i="1" s="1"/>
  <c r="J4681" i="7" s="1"/>
  <c r="I4682" i="7" s="1"/>
  <c r="S4679" i="7"/>
  <c r="Q4679" i="7"/>
  <c r="N517" i="10"/>
  <c r="O517" i="10" s="1"/>
  <c r="K517" i="10"/>
  <c r="S515" i="10"/>
  <c r="T515" i="10" s="1"/>
  <c r="P515" i="10"/>
  <c r="R515" i="10" s="1"/>
  <c r="U4665" i="7"/>
  <c r="CR3823" i="1"/>
  <c r="Q3823" i="1" s="1"/>
  <c r="N508" i="10"/>
  <c r="O508" i="10" s="1"/>
  <c r="K508" i="10"/>
  <c r="CQ3816" i="1"/>
  <c r="P3816" i="1" s="1"/>
  <c r="J4649" i="7" s="1"/>
  <c r="I4650" i="7" s="1"/>
  <c r="S4647" i="7"/>
  <c r="Q4647" i="7"/>
  <c r="N501" i="10"/>
  <c r="O501" i="10" s="1"/>
  <c r="K501" i="10"/>
  <c r="CR3808" i="1"/>
  <c r="Q3808" i="1" s="1"/>
  <c r="CP3808" i="1" s="1"/>
  <c r="O3808" i="1" s="1"/>
  <c r="P499" i="10"/>
  <c r="R499" i="10" s="1"/>
  <c r="S499" i="10"/>
  <c r="T499" i="10" s="1"/>
  <c r="U4633" i="7"/>
  <c r="CR3807" i="1"/>
  <c r="Q3807" i="1" s="1"/>
  <c r="CT3767" i="1"/>
  <c r="S3767" i="1" s="1"/>
  <c r="J4605" i="7" s="1"/>
  <c r="S4604" i="7"/>
  <c r="Q4604" i="7"/>
  <c r="AD3766" i="1"/>
  <c r="AB3766" i="1" s="1"/>
  <c r="CR3729" i="1"/>
  <c r="Q3729" i="1" s="1"/>
  <c r="AD3731" i="1" s="1"/>
  <c r="Q3731" i="1" s="1"/>
  <c r="CC3731" i="1"/>
  <c r="CC3725" i="1" s="1"/>
  <c r="AD3728" i="1"/>
  <c r="AB3728" i="1" s="1"/>
  <c r="U4576" i="7"/>
  <c r="CT3727" i="1"/>
  <c r="S3727" i="1" s="1"/>
  <c r="J4568" i="7" s="1"/>
  <c r="S4556" i="7"/>
  <c r="Q4556" i="7"/>
  <c r="AD3690" i="1"/>
  <c r="AD3652" i="1"/>
  <c r="AB3652" i="1" s="1"/>
  <c r="U4526" i="7"/>
  <c r="AD3651" i="1"/>
  <c r="T3615" i="1"/>
  <c r="R3613" i="1"/>
  <c r="J4495" i="7" s="1"/>
  <c r="V4492" i="7"/>
  <c r="J4498" i="7" s="1"/>
  <c r="CT3576" i="1"/>
  <c r="S3576" i="1" s="1"/>
  <c r="J4477" i="7" s="1"/>
  <c r="Q4476" i="7"/>
  <c r="S4476" i="7"/>
  <c r="U3539" i="1"/>
  <c r="CS3537" i="1"/>
  <c r="CT3500" i="1"/>
  <c r="S3500" i="1" s="1"/>
  <c r="J4427" i="7" s="1"/>
  <c r="S4426" i="7"/>
  <c r="Q4426" i="7"/>
  <c r="CT3499" i="1"/>
  <c r="S3499" i="1" s="1"/>
  <c r="G3497" i="1"/>
  <c r="A582" i="9" s="1"/>
  <c r="CT3461" i="1"/>
  <c r="S3461" i="1" s="1"/>
  <c r="J4393" i="7" s="1"/>
  <c r="Q4392" i="7"/>
  <c r="S4392" i="7"/>
  <c r="N485" i="10"/>
  <c r="O485" i="10" s="1"/>
  <c r="K485" i="10"/>
  <c r="CT3420" i="1"/>
  <c r="CT3414" i="1"/>
  <c r="S3414" i="1" s="1"/>
  <c r="J4298" i="7" s="1"/>
  <c r="D619" i="8"/>
  <c r="C4297" i="7"/>
  <c r="E4296" i="7"/>
  <c r="CS3413" i="1"/>
  <c r="U3376" i="1"/>
  <c r="K4275" i="7" s="1"/>
  <c r="C4239" i="7"/>
  <c r="D610" i="8"/>
  <c r="E4238" i="7"/>
  <c r="S4220" i="7"/>
  <c r="Q4220" i="7"/>
  <c r="D607" i="8"/>
  <c r="C4211" i="7"/>
  <c r="E4210" i="7"/>
  <c r="N442" i="10"/>
  <c r="O442" i="10" s="1"/>
  <c r="K442" i="10"/>
  <c r="S4148" i="7"/>
  <c r="Q4148" i="7"/>
  <c r="K438" i="10"/>
  <c r="N438" i="10"/>
  <c r="O438" i="10" s="1"/>
  <c r="U3287" i="1"/>
  <c r="K4122" i="7" s="1"/>
  <c r="CS3286" i="1"/>
  <c r="U4107" i="7"/>
  <c r="R3280" i="1"/>
  <c r="V4064" i="7"/>
  <c r="D587" i="8"/>
  <c r="C4065" i="7"/>
  <c r="E4064" i="7"/>
  <c r="T3242" i="1"/>
  <c r="AD3241" i="1"/>
  <c r="AB3241" i="1" s="1"/>
  <c r="S415" i="10"/>
  <c r="T415" i="10" s="1"/>
  <c r="P415" i="10"/>
  <c r="U4029" i="7"/>
  <c r="CR3237" i="1"/>
  <c r="Q3237" i="1" s="1"/>
  <c r="AD3199" i="1"/>
  <c r="AB3199" i="1" s="1"/>
  <c r="U3967" i="7"/>
  <c r="AD3198" i="1"/>
  <c r="AB3198" i="1" s="1"/>
  <c r="P410" i="10"/>
  <c r="R410" i="10" s="1"/>
  <c r="S410" i="10"/>
  <c r="T410" i="10" s="1"/>
  <c r="U3964" i="7"/>
  <c r="CX1022" i="3"/>
  <c r="DI1022" i="3" s="1"/>
  <c r="DJ1022" i="3" s="1"/>
  <c r="D571" i="8"/>
  <c r="C3953" i="7"/>
  <c r="E3952" i="7"/>
  <c r="CR3195" i="1"/>
  <c r="Q3195" i="1" s="1"/>
  <c r="J3944" i="7" s="1"/>
  <c r="R3194" i="1"/>
  <c r="GK3194" i="1" s="1"/>
  <c r="V3934" i="7"/>
  <c r="U3912" i="7"/>
  <c r="CT3155" i="1"/>
  <c r="S3155" i="1" s="1"/>
  <c r="CY3155" i="1" s="1"/>
  <c r="X3155" i="1" s="1"/>
  <c r="R3899" i="7" s="1"/>
  <c r="D561" i="8"/>
  <c r="E3876" i="7"/>
  <c r="C3877" i="7"/>
  <c r="CS3151" i="1"/>
  <c r="F3133" i="1"/>
  <c r="D557" i="8"/>
  <c r="E3847" i="7"/>
  <c r="C3848" i="7"/>
  <c r="CR3113" i="1"/>
  <c r="Q3113" i="1" s="1"/>
  <c r="J3840" i="7" s="1"/>
  <c r="S3112" i="1"/>
  <c r="R3111" i="1"/>
  <c r="GK3111" i="1" s="1"/>
  <c r="V3832" i="7"/>
  <c r="CT3070" i="1"/>
  <c r="S3070" i="1" s="1"/>
  <c r="J3774" i="7" s="1"/>
  <c r="CR3069" i="1"/>
  <c r="Q3069" i="1" s="1"/>
  <c r="S3767" i="7"/>
  <c r="Q3767" i="7"/>
  <c r="V3067" i="1"/>
  <c r="CT3029" i="1"/>
  <c r="S3029" i="1" s="1"/>
  <c r="J3729" i="7" s="1"/>
  <c r="S3727" i="7"/>
  <c r="Q3727" i="7"/>
  <c r="AD3028" i="1"/>
  <c r="AB3028" i="1" s="1"/>
  <c r="U3717" i="7"/>
  <c r="R3025" i="1"/>
  <c r="GK3025" i="1" s="1"/>
  <c r="V3702" i="7"/>
  <c r="U3024" i="1"/>
  <c r="K3700" i="7" s="1"/>
  <c r="BZ3031" i="1"/>
  <c r="BZ3020" i="1" s="1"/>
  <c r="S3674" i="7"/>
  <c r="Q3674" i="7"/>
  <c r="Q3652" i="7"/>
  <c r="S3652" i="7"/>
  <c r="CQ2983" i="1"/>
  <c r="P2983" i="1" s="1"/>
  <c r="J3639" i="7" s="1"/>
  <c r="I3641" i="7" s="1"/>
  <c r="P3641" i="7" s="1"/>
  <c r="CT2980" i="1"/>
  <c r="S2980" i="1" s="1"/>
  <c r="J3618" i="7" s="1"/>
  <c r="CR2979" i="1"/>
  <c r="Q2979" i="1" s="1"/>
  <c r="CQ2941" i="1"/>
  <c r="P2941" i="1" s="1"/>
  <c r="R2938" i="1"/>
  <c r="V3562" i="7"/>
  <c r="J3569" i="7" s="1"/>
  <c r="P2900" i="1"/>
  <c r="CP2900" i="1" s="1"/>
  <c r="O2900" i="1" s="1"/>
  <c r="GM2900" i="1" s="1"/>
  <c r="GP2900" i="1" s="1"/>
  <c r="Q3512" i="7"/>
  <c r="S3512" i="7"/>
  <c r="P2896" i="1"/>
  <c r="D508" i="8"/>
  <c r="E3495" i="7"/>
  <c r="C3496" i="7"/>
  <c r="CS2894" i="1"/>
  <c r="CS2892" i="1"/>
  <c r="P366" i="10"/>
  <c r="R366" i="10" s="1"/>
  <c r="S366" i="10"/>
  <c r="T366" i="10" s="1"/>
  <c r="U3480" i="7"/>
  <c r="T2854" i="1"/>
  <c r="S2853" i="1"/>
  <c r="J3442" i="7" s="1"/>
  <c r="CS2852" i="1"/>
  <c r="AD2850" i="1"/>
  <c r="AB2850" i="1" s="1"/>
  <c r="S361" i="10"/>
  <c r="T361" i="10" s="1"/>
  <c r="P361" i="10"/>
  <c r="R361" i="10" s="1"/>
  <c r="U3425" i="7"/>
  <c r="CR2849" i="1"/>
  <c r="Q2849" i="1" s="1"/>
  <c r="J3418" i="7" s="1"/>
  <c r="W2848" i="1"/>
  <c r="R2811" i="1"/>
  <c r="GK2811" i="1" s="1"/>
  <c r="CS2810" i="1"/>
  <c r="CR2809" i="1"/>
  <c r="Q2809" i="1" s="1"/>
  <c r="J3368" i="7" s="1"/>
  <c r="CR2808" i="1"/>
  <c r="Q2808" i="1" s="1"/>
  <c r="CT2805" i="1"/>
  <c r="S2805" i="1" s="1"/>
  <c r="CR2731" i="1"/>
  <c r="Q2731" i="1" s="1"/>
  <c r="T2729" i="1"/>
  <c r="S3275" i="7"/>
  <c r="Q3275" i="7"/>
  <c r="N350" i="10"/>
  <c r="O350" i="10" s="1"/>
  <c r="K350" i="10"/>
  <c r="AD2687" i="1"/>
  <c r="AB2687" i="1" s="1"/>
  <c r="S346" i="10"/>
  <c r="T346" i="10" s="1"/>
  <c r="P346" i="10"/>
  <c r="R346" i="10" s="1"/>
  <c r="U3231" i="7"/>
  <c r="V2682" i="1"/>
  <c r="AD2681" i="1"/>
  <c r="AB2681" i="1" s="1"/>
  <c r="S338" i="10"/>
  <c r="T338" i="10" s="1"/>
  <c r="P338" i="10"/>
  <c r="R338" i="10" s="1"/>
  <c r="U3183" i="7"/>
  <c r="CS2680" i="1"/>
  <c r="S3160" i="7"/>
  <c r="Q3160" i="7"/>
  <c r="CT2678" i="1"/>
  <c r="S2678" i="1" s="1"/>
  <c r="J3162" i="7" s="1"/>
  <c r="D460" i="8"/>
  <c r="C3154" i="7"/>
  <c r="E3153" i="7"/>
  <c r="AH2643" i="1"/>
  <c r="U2643" i="1" s="1"/>
  <c r="K3146" i="7"/>
  <c r="CK2637" i="1"/>
  <c r="W2603" i="1"/>
  <c r="P2603" i="1"/>
  <c r="CR2602" i="1"/>
  <c r="Q2602" i="1" s="1"/>
  <c r="J3114" i="7" s="1"/>
  <c r="BB2567" i="1"/>
  <c r="CK2561" i="1"/>
  <c r="AB2565" i="1"/>
  <c r="J3066" i="7"/>
  <c r="T2451" i="1"/>
  <c r="AG2453" i="1" s="1"/>
  <c r="CZ2412" i="1"/>
  <c r="Y2412" i="1" s="1"/>
  <c r="T2981" i="7" s="1"/>
  <c r="J2987" i="7" s="1"/>
  <c r="J2983" i="7"/>
  <c r="D433" i="8"/>
  <c r="E2981" i="7"/>
  <c r="C2982" i="7"/>
  <c r="U2410" i="1"/>
  <c r="CT2406" i="1"/>
  <c r="S2406" i="1" s="1"/>
  <c r="J2940" i="7" s="1"/>
  <c r="CU779" i="3"/>
  <c r="D427" i="8"/>
  <c r="C2939" i="7"/>
  <c r="E2938" i="7"/>
  <c r="CR2368" i="1"/>
  <c r="Q2368" i="1" s="1"/>
  <c r="J2909" i="7" s="1"/>
  <c r="CT2365" i="1"/>
  <c r="Q2891" i="7"/>
  <c r="S2891" i="7"/>
  <c r="CQ2326" i="1"/>
  <c r="P2326" i="1" s="1"/>
  <c r="AB2326" i="1"/>
  <c r="U2324" i="1"/>
  <c r="CS2322" i="1"/>
  <c r="V2826" i="7" s="1"/>
  <c r="J2833" i="7" s="1"/>
  <c r="U2826" i="7"/>
  <c r="P2321" i="1"/>
  <c r="J2820" i="7" s="1"/>
  <c r="T2284" i="1"/>
  <c r="CQ2275" i="1"/>
  <c r="P2275" i="1" s="1"/>
  <c r="U2723" i="7"/>
  <c r="CR2274" i="1"/>
  <c r="Q2274" i="1" s="1"/>
  <c r="J2726" i="7" s="1"/>
  <c r="W2273" i="1"/>
  <c r="R2272" i="1"/>
  <c r="GK2272" i="1" s="1"/>
  <c r="V2705" i="7"/>
  <c r="D395" i="8"/>
  <c r="E2705" i="7"/>
  <c r="C2706" i="7"/>
  <c r="CQ2235" i="1"/>
  <c r="P2235" i="1" s="1"/>
  <c r="J2691" i="7" s="1"/>
  <c r="I2692" i="7" s="1"/>
  <c r="Q2652" i="7"/>
  <c r="S2652" i="7"/>
  <c r="D387" i="8"/>
  <c r="E2642" i="7"/>
  <c r="C2643" i="7"/>
  <c r="AD2226" i="1"/>
  <c r="U2616" i="7"/>
  <c r="W2225" i="1"/>
  <c r="AJ2238" i="1" s="1"/>
  <c r="G2223" i="1"/>
  <c r="A320" i="9" s="1"/>
  <c r="CS2189" i="1"/>
  <c r="V2187" i="1"/>
  <c r="AI2191" i="1" s="1"/>
  <c r="U2186" i="1"/>
  <c r="CU667" i="3"/>
  <c r="D373" i="8"/>
  <c r="E2544" i="7"/>
  <c r="C2545" i="7"/>
  <c r="AD2145" i="1"/>
  <c r="AB2145" i="1" s="1"/>
  <c r="U2522" i="7"/>
  <c r="U2103" i="1"/>
  <c r="K2472" i="7" s="1"/>
  <c r="D362" i="8"/>
  <c r="E2467" i="7"/>
  <c r="C2468" i="7"/>
  <c r="Q2392" i="7"/>
  <c r="S2392" i="7"/>
  <c r="CT2059" i="1"/>
  <c r="CT2057" i="1"/>
  <c r="CS2055" i="1"/>
  <c r="U2054" i="1"/>
  <c r="K2365" i="7" s="1"/>
  <c r="T2017" i="1"/>
  <c r="AB2014" i="1"/>
  <c r="K246" i="10"/>
  <c r="N246" i="10"/>
  <c r="O246" i="10" s="1"/>
  <c r="AD2010" i="1"/>
  <c r="AB2010" i="1" s="1"/>
  <c r="U2284" i="7"/>
  <c r="CR2010" i="1"/>
  <c r="Q2010" i="1" s="1"/>
  <c r="CS2010" i="1"/>
  <c r="V2284" i="7" s="1"/>
  <c r="P1972" i="1"/>
  <c r="CT1970" i="1"/>
  <c r="S1970" i="1" s="1"/>
  <c r="Q2247" i="7"/>
  <c r="S2247" i="7"/>
  <c r="D329" i="8"/>
  <c r="C2227" i="7"/>
  <c r="E2226" i="7"/>
  <c r="U2207" i="7"/>
  <c r="AB1930" i="1"/>
  <c r="CS1929" i="1"/>
  <c r="CJ1933" i="1"/>
  <c r="CT1928" i="1"/>
  <c r="S1928" i="1" s="1"/>
  <c r="Q2184" i="7"/>
  <c r="S2184" i="7"/>
  <c r="Q2172" i="7"/>
  <c r="S2172" i="7"/>
  <c r="BD1890" i="1"/>
  <c r="CS1887" i="1"/>
  <c r="V2132" i="7" s="1"/>
  <c r="J2139" i="7" s="1"/>
  <c r="U2132" i="7"/>
  <c r="E2122" i="7"/>
  <c r="D315" i="8"/>
  <c r="C2123" i="7"/>
  <c r="N226" i="10"/>
  <c r="O226" i="10" s="1"/>
  <c r="K226" i="10"/>
  <c r="U1843" i="1"/>
  <c r="K2073" i="7" s="1"/>
  <c r="CR1840" i="1"/>
  <c r="Q1840" i="1" s="1"/>
  <c r="J2039" i="7" s="1"/>
  <c r="D299" i="8"/>
  <c r="E2011" i="7"/>
  <c r="C2012" i="7"/>
  <c r="U1981" i="7"/>
  <c r="D290" i="8"/>
  <c r="E1946" i="7"/>
  <c r="C1947" i="7"/>
  <c r="BZ1800" i="1"/>
  <c r="CI1800" i="1" s="1"/>
  <c r="AB1791" i="1"/>
  <c r="CS1755" i="1"/>
  <c r="U1916" i="7"/>
  <c r="D284" i="8"/>
  <c r="C1897" i="7"/>
  <c r="E1896" i="7"/>
  <c r="GX1749" i="1"/>
  <c r="U1870" i="7"/>
  <c r="P1748" i="1"/>
  <c r="G1703" i="1"/>
  <c r="A218" i="9" s="1"/>
  <c r="A1859" i="7"/>
  <c r="D277" i="8"/>
  <c r="C1852" i="7"/>
  <c r="E1851" i="7"/>
  <c r="T1711" i="1"/>
  <c r="D275" i="8"/>
  <c r="E1831" i="7"/>
  <c r="C1832" i="7"/>
  <c r="V1709" i="1"/>
  <c r="AI1714" i="1" s="1"/>
  <c r="G1665" i="1"/>
  <c r="A217" i="9" s="1"/>
  <c r="A1794" i="7"/>
  <c r="CS1668" i="1"/>
  <c r="U1782" i="7"/>
  <c r="CR1668" i="1"/>
  <c r="Q1668" i="1" s="1"/>
  <c r="J1784" i="7" s="1"/>
  <c r="GX1631" i="1"/>
  <c r="CS1631" i="1"/>
  <c r="U1762" i="7"/>
  <c r="CS1629" i="1"/>
  <c r="U1748" i="7"/>
  <c r="CR1629" i="1"/>
  <c r="Q1629" i="1" s="1"/>
  <c r="J1750" i="7" s="1"/>
  <c r="P1593" i="1"/>
  <c r="GX1555" i="1"/>
  <c r="CS1555" i="1"/>
  <c r="U1712" i="7"/>
  <c r="BZ1557" i="1"/>
  <c r="AB1553" i="1"/>
  <c r="AO1519" i="1"/>
  <c r="BX1513" i="1"/>
  <c r="Q1633" i="7"/>
  <c r="S1633" i="7"/>
  <c r="CT1441" i="1"/>
  <c r="S1441" i="1" s="1"/>
  <c r="J1635" i="7" s="1"/>
  <c r="U1616" i="7"/>
  <c r="CR1439" i="1"/>
  <c r="Q1439" i="1" s="1"/>
  <c r="AD1443" i="1" s="1"/>
  <c r="CS1439" i="1"/>
  <c r="Q1584" i="7"/>
  <c r="S1584" i="7"/>
  <c r="CT1401" i="1"/>
  <c r="S1401" i="1" s="1"/>
  <c r="J1586" i="7" s="1"/>
  <c r="AO1362" i="1"/>
  <c r="F1371" i="1"/>
  <c r="U1365" i="1"/>
  <c r="K1577" i="7" s="1"/>
  <c r="W1327" i="1"/>
  <c r="AJ1330" i="1" s="1"/>
  <c r="R1289" i="1"/>
  <c r="GK1289" i="1" s="1"/>
  <c r="V1508" i="7"/>
  <c r="D228" i="8"/>
  <c r="E1508" i="7"/>
  <c r="C1509" i="7"/>
  <c r="CB1255" i="1"/>
  <c r="P1214" i="1"/>
  <c r="J1466" i="7" s="1"/>
  <c r="P1213" i="1"/>
  <c r="J1455" i="7" s="1"/>
  <c r="R1205" i="1"/>
  <c r="GK1205" i="1" s="1"/>
  <c r="V1390" i="7"/>
  <c r="D212" i="8"/>
  <c r="E1390" i="7"/>
  <c r="C1391" i="7"/>
  <c r="CS1168" i="1"/>
  <c r="S153" i="10"/>
  <c r="T153" i="10" s="1"/>
  <c r="P153" i="10"/>
  <c r="R153" i="10" s="1"/>
  <c r="U1376" i="7"/>
  <c r="CR1168" i="1"/>
  <c r="Q1168" i="1" s="1"/>
  <c r="D205" i="8"/>
  <c r="C1338" i="7"/>
  <c r="E1337" i="7"/>
  <c r="U1163" i="1"/>
  <c r="K1335" i="7" s="1"/>
  <c r="CC1171" i="1"/>
  <c r="CT1160" i="1"/>
  <c r="Q1312" i="7"/>
  <c r="S1312" i="7"/>
  <c r="U1282" i="7"/>
  <c r="CR1122" i="1"/>
  <c r="Q1122" i="1" s="1"/>
  <c r="CS1122" i="1"/>
  <c r="V1272" i="7"/>
  <c r="J1279" i="7" s="1"/>
  <c r="R1121" i="1"/>
  <c r="D196" i="8"/>
  <c r="C1273" i="7"/>
  <c r="E1272" i="7"/>
  <c r="D192" i="8"/>
  <c r="C1248" i="7"/>
  <c r="E1247" i="7"/>
  <c r="CS1116" i="1"/>
  <c r="V1236" i="7" s="1"/>
  <c r="J1244" i="7" s="1"/>
  <c r="U1236" i="7"/>
  <c r="CR1116" i="1"/>
  <c r="Q1116" i="1" s="1"/>
  <c r="J1239" i="7" s="1"/>
  <c r="AD1116" i="1"/>
  <c r="AB1116" i="1" s="1"/>
  <c r="S1192" i="7"/>
  <c r="Q1192" i="7"/>
  <c r="CT1075" i="1"/>
  <c r="S1075" i="1" s="1"/>
  <c r="U950" i="1"/>
  <c r="K1027" i="7" s="1"/>
  <c r="P945" i="1"/>
  <c r="P105" i="10"/>
  <c r="R105" i="10" s="1"/>
  <c r="S105" i="10"/>
  <c r="T105" i="10" s="1"/>
  <c r="U941" i="7"/>
  <c r="CP859" i="1"/>
  <c r="O859" i="1" s="1"/>
  <c r="J858" i="7"/>
  <c r="K833" i="7"/>
  <c r="P833" i="7"/>
  <c r="U815" i="1"/>
  <c r="R772" i="1"/>
  <c r="GK772" i="1" s="1"/>
  <c r="V715" i="7"/>
  <c r="T493" i="1"/>
  <c r="AG497" i="1" s="1"/>
  <c r="AQ379" i="1"/>
  <c r="F389" i="1" s="1"/>
  <c r="CI379" i="1"/>
  <c r="CI374" i="1" s="1"/>
  <c r="CZ112" i="1"/>
  <c r="Y112" i="1" s="1"/>
  <c r="T159" i="7" s="1"/>
  <c r="J160" i="7"/>
  <c r="CY112" i="1"/>
  <c r="X112" i="1" s="1"/>
  <c r="R159" i="7" s="1"/>
  <c r="DG1219" i="3"/>
  <c r="DJ1219" i="3" s="1"/>
  <c r="DH1219" i="3"/>
  <c r="M382" i="10"/>
  <c r="F461" i="9" s="1"/>
  <c r="O382" i="10"/>
  <c r="I377" i="10"/>
  <c r="D454" i="9" s="1"/>
  <c r="DG841" i="3"/>
  <c r="DF841" i="3"/>
  <c r="DJ841" i="3" s="1"/>
  <c r="DH841" i="3"/>
  <c r="DI841" i="3"/>
  <c r="CW839" i="3"/>
  <c r="CX839" i="3"/>
  <c r="DG811" i="3"/>
  <c r="DF811" i="3"/>
  <c r="DJ811" i="3" s="1"/>
  <c r="DH811" i="3"/>
  <c r="DI811" i="3"/>
  <c r="DH795" i="3"/>
  <c r="DI795" i="3"/>
  <c r="CW469" i="3"/>
  <c r="DG457" i="3"/>
  <c r="DJ457" i="3" s="1"/>
  <c r="DH457" i="3"/>
  <c r="O164" i="10"/>
  <c r="M164" i="10"/>
  <c r="F188" i="9" s="1"/>
  <c r="O64" i="10"/>
  <c r="M64" i="10"/>
  <c r="F73" i="9" s="1"/>
  <c r="AD2278" i="1"/>
  <c r="AB2278" i="1" s="1"/>
  <c r="U2748" i="7"/>
  <c r="P526" i="10"/>
  <c r="R526" i="10" s="1"/>
  <c r="S526" i="10"/>
  <c r="T526" i="10" s="1"/>
  <c r="U4687" i="7"/>
  <c r="K4728" i="7"/>
  <c r="P4728" i="7"/>
  <c r="S4725" i="7"/>
  <c r="Q4725" i="7"/>
  <c r="CT3853" i="1"/>
  <c r="S3853" i="1" s="1"/>
  <c r="S538" i="10"/>
  <c r="T538" i="10" s="1"/>
  <c r="P538" i="10"/>
  <c r="R538" i="10" s="1"/>
  <c r="U4711" i="7"/>
  <c r="CT3846" i="1"/>
  <c r="S3846" i="1" s="1"/>
  <c r="Q4707" i="7"/>
  <c r="S4707" i="7"/>
  <c r="K531" i="10"/>
  <c r="N531" i="10"/>
  <c r="O531" i="10" s="1"/>
  <c r="K4696" i="7"/>
  <c r="P4696" i="7"/>
  <c r="S4693" i="7"/>
  <c r="Q4693" i="7"/>
  <c r="CT3837" i="1"/>
  <c r="S3837" i="1" s="1"/>
  <c r="S522" i="10"/>
  <c r="T522" i="10" s="1"/>
  <c r="P522" i="10"/>
  <c r="R522" i="10" s="1"/>
  <c r="U4679" i="7"/>
  <c r="CT3830" i="1"/>
  <c r="S3830" i="1" s="1"/>
  <c r="Q4675" i="7"/>
  <c r="S4675" i="7"/>
  <c r="K515" i="10"/>
  <c r="N515" i="10"/>
  <c r="O515" i="10" s="1"/>
  <c r="P4664" i="7"/>
  <c r="K4664" i="7"/>
  <c r="S4661" i="7"/>
  <c r="Q4661" i="7"/>
  <c r="CT3821" i="1"/>
  <c r="S3821" i="1" s="1"/>
  <c r="P506" i="10"/>
  <c r="R506" i="10" s="1"/>
  <c r="S506" i="10"/>
  <c r="T506" i="10" s="1"/>
  <c r="U4647" i="7"/>
  <c r="CT3814" i="1"/>
  <c r="S3814" i="1" s="1"/>
  <c r="S4643" i="7"/>
  <c r="Q4643" i="7"/>
  <c r="N499" i="10"/>
  <c r="O499" i="10" s="1"/>
  <c r="K499" i="10"/>
  <c r="K4632" i="7"/>
  <c r="P4632" i="7"/>
  <c r="S4629" i="7"/>
  <c r="Q4629" i="7"/>
  <c r="CT3805" i="1"/>
  <c r="S3805" i="1" s="1"/>
  <c r="CZ3805" i="1" s="1"/>
  <c r="Y3805" i="1" s="1"/>
  <c r="T4627" i="7" s="1"/>
  <c r="AD3767" i="1"/>
  <c r="AB3767" i="1" s="1"/>
  <c r="U4604" i="7"/>
  <c r="CB3731" i="1"/>
  <c r="CP3728" i="1"/>
  <c r="O3728" i="1" s="1"/>
  <c r="J4580" i="7"/>
  <c r="R3727" i="1"/>
  <c r="J4570" i="7" s="1"/>
  <c r="V4567" i="7"/>
  <c r="J4573" i="7" s="1"/>
  <c r="BZ3725" i="1"/>
  <c r="U4556" i="7"/>
  <c r="AG3655" i="1"/>
  <c r="CK3649" i="1"/>
  <c r="S4506" i="7"/>
  <c r="Q4506" i="7"/>
  <c r="AB3614" i="1"/>
  <c r="AD3617" i="1"/>
  <c r="J4494" i="7"/>
  <c r="Q3577" i="1"/>
  <c r="AD3579" i="1" s="1"/>
  <c r="CC3579" i="1"/>
  <c r="CC3573" i="1" s="1"/>
  <c r="AD3576" i="1"/>
  <c r="AB3576" i="1" s="1"/>
  <c r="U4476" i="7"/>
  <c r="AG3579" i="1"/>
  <c r="T3539" i="1"/>
  <c r="CC3503" i="1"/>
  <c r="AD3500" i="1"/>
  <c r="AB3500" i="1" s="1"/>
  <c r="U4426" i="7"/>
  <c r="D634" i="8"/>
  <c r="E4406" i="7"/>
  <c r="AD3461" i="1"/>
  <c r="AB3461" i="1" s="1"/>
  <c r="U4392" i="7"/>
  <c r="CM3459" i="1"/>
  <c r="Q4373" i="7"/>
  <c r="S4373" i="7"/>
  <c r="P3420" i="1"/>
  <c r="GX3419" i="1"/>
  <c r="CT3417" i="1"/>
  <c r="S3417" i="1" s="1"/>
  <c r="E4307" i="7"/>
  <c r="D620" i="8"/>
  <c r="C4308" i="7"/>
  <c r="R3414" i="1"/>
  <c r="V4296" i="7"/>
  <c r="J4304" i="7" s="1"/>
  <c r="CR3413" i="1"/>
  <c r="Q3413" i="1" s="1"/>
  <c r="D613" i="8"/>
  <c r="C4259" i="7"/>
  <c r="E4258" i="7"/>
  <c r="U4220" i="7"/>
  <c r="S4197" i="7"/>
  <c r="Q4197" i="7"/>
  <c r="S4155" i="7"/>
  <c r="Q4155" i="7"/>
  <c r="CS3291" i="1"/>
  <c r="U4148" i="7"/>
  <c r="S4097" i="7"/>
  <c r="Q4097" i="7"/>
  <c r="U3284" i="1"/>
  <c r="T3282" i="1"/>
  <c r="R3281" i="1"/>
  <c r="V4071" i="7"/>
  <c r="J4079" i="7" s="1"/>
  <c r="D588" i="8"/>
  <c r="E4071" i="7"/>
  <c r="C4072" i="7"/>
  <c r="S4032" i="7"/>
  <c r="Q4032" i="7"/>
  <c r="K415" i="10"/>
  <c r="N415" i="10"/>
  <c r="P3237" i="1"/>
  <c r="CT3201" i="1"/>
  <c r="S3201" i="1" s="1"/>
  <c r="J3989" i="7" s="1"/>
  <c r="Q3987" i="7"/>
  <c r="S3987" i="7"/>
  <c r="CT3200" i="1"/>
  <c r="S3200" i="1" s="1"/>
  <c r="J3979" i="7" s="1"/>
  <c r="S3977" i="7"/>
  <c r="Q3977" i="7"/>
  <c r="V3198" i="1"/>
  <c r="N410" i="10"/>
  <c r="O410" i="10" s="1"/>
  <c r="K410" i="10"/>
  <c r="R3197" i="1"/>
  <c r="GK3197" i="1" s="1"/>
  <c r="V3962" i="7"/>
  <c r="D570" i="8"/>
  <c r="E3941" i="7"/>
  <c r="C3942" i="7"/>
  <c r="Q3194" i="1"/>
  <c r="D565" i="8"/>
  <c r="C3903" i="7"/>
  <c r="E3902" i="7"/>
  <c r="CR3151" i="1"/>
  <c r="Q3151" i="1" s="1"/>
  <c r="V3115" i="1"/>
  <c r="E3837" i="7"/>
  <c r="C3838" i="7"/>
  <c r="D556" i="8"/>
  <c r="R3112" i="1"/>
  <c r="GK3112" i="1" s="1"/>
  <c r="V3834" i="7"/>
  <c r="CT3109" i="1"/>
  <c r="S3109" i="1" s="1"/>
  <c r="J3813" i="7" s="1"/>
  <c r="Q3811" i="7"/>
  <c r="S3811" i="7"/>
  <c r="CB3117" i="1"/>
  <c r="CT3108" i="1"/>
  <c r="S3108" i="1" s="1"/>
  <c r="J3806" i="7" s="1"/>
  <c r="S3804" i="7"/>
  <c r="Q3804" i="7"/>
  <c r="G3063" i="1"/>
  <c r="A470" i="9" s="1"/>
  <c r="A3800" i="7"/>
  <c r="D548" i="8"/>
  <c r="E3782" i="7"/>
  <c r="C3783" i="7"/>
  <c r="R3070" i="1"/>
  <c r="V3772" i="7"/>
  <c r="J3779" i="7" s="1"/>
  <c r="S394" i="10"/>
  <c r="T394" i="10" s="1"/>
  <c r="P394" i="10"/>
  <c r="R394" i="10" s="1"/>
  <c r="U3767" i="7"/>
  <c r="AD3029" i="1"/>
  <c r="AB3029" i="1" s="1"/>
  <c r="U3727" i="7"/>
  <c r="U3027" i="1"/>
  <c r="K3715" i="7" s="1"/>
  <c r="T3026" i="1"/>
  <c r="S3681" i="7"/>
  <c r="Q3681" i="7"/>
  <c r="W3022" i="1"/>
  <c r="AJ3031" i="1" s="1"/>
  <c r="U3674" i="7"/>
  <c r="CR2985" i="1"/>
  <c r="Q2985" i="1" s="1"/>
  <c r="J3655" i="7" s="1"/>
  <c r="U3652" i="7"/>
  <c r="D529" i="8"/>
  <c r="C3643" i="7"/>
  <c r="E3642" i="7"/>
  <c r="S3637" i="7"/>
  <c r="Q3637" i="7"/>
  <c r="E3627" i="7"/>
  <c r="D526" i="8"/>
  <c r="C3628" i="7"/>
  <c r="R2980" i="1"/>
  <c r="V3616" i="7"/>
  <c r="J3624" i="7" s="1"/>
  <c r="CY2943" i="1"/>
  <c r="X2943" i="1" s="1"/>
  <c r="R3597" i="7" s="1"/>
  <c r="J3600" i="7" s="1"/>
  <c r="Q3597" i="7"/>
  <c r="S3597" i="7"/>
  <c r="U2942" i="1"/>
  <c r="K3595" i="7" s="1"/>
  <c r="GX2941" i="1"/>
  <c r="CT2939" i="1"/>
  <c r="S2939" i="1" s="1"/>
  <c r="S3572" i="7"/>
  <c r="Q3572" i="7"/>
  <c r="T2898" i="1"/>
  <c r="AD2897" i="1"/>
  <c r="AB2897" i="1" s="1"/>
  <c r="U3512" i="7"/>
  <c r="CR2894" i="1"/>
  <c r="Q2894" i="1" s="1"/>
  <c r="J3488" i="7" s="1"/>
  <c r="N366" i="10"/>
  <c r="O366" i="10" s="1"/>
  <c r="K366" i="10"/>
  <c r="CB2902" i="1"/>
  <c r="S3462" i="7"/>
  <c r="Q3462" i="7"/>
  <c r="G2845" i="1"/>
  <c r="A427" i="9" s="1"/>
  <c r="A3458" i="7"/>
  <c r="S2854" i="1"/>
  <c r="J3452" i="7" s="1"/>
  <c r="R2853" i="1"/>
  <c r="V3440" i="7"/>
  <c r="J3447" i="7" s="1"/>
  <c r="CR2852" i="1"/>
  <c r="Q2852" i="1" s="1"/>
  <c r="J3433" i="7" s="1"/>
  <c r="K361" i="10"/>
  <c r="N361" i="10"/>
  <c r="O361" i="10" s="1"/>
  <c r="V2848" i="1"/>
  <c r="CR2810" i="1"/>
  <c r="Q2810" i="1" s="1"/>
  <c r="J3378" i="7" s="1"/>
  <c r="D487" i="8"/>
  <c r="E3350" i="7"/>
  <c r="C3351" i="7"/>
  <c r="CT2729" i="1"/>
  <c r="S2729" i="1" s="1"/>
  <c r="J3280" i="7" s="1"/>
  <c r="S3278" i="7"/>
  <c r="Q3278" i="7"/>
  <c r="AD2728" i="1"/>
  <c r="S351" i="10"/>
  <c r="P351" i="10"/>
  <c r="U3275" i="7"/>
  <c r="BD2690" i="1"/>
  <c r="BD2675" i="1" s="1"/>
  <c r="K346" i="10"/>
  <c r="N346" i="10"/>
  <c r="O346" i="10" s="1"/>
  <c r="R2686" i="1"/>
  <c r="V3220" i="7"/>
  <c r="J3228" i="7" s="1"/>
  <c r="N338" i="10"/>
  <c r="O338" i="10" s="1"/>
  <c r="K338" i="10"/>
  <c r="CR2680" i="1"/>
  <c r="Q2680" i="1" s="1"/>
  <c r="S3171" i="7"/>
  <c r="Q3171" i="7"/>
  <c r="U3160" i="7"/>
  <c r="CT2677" i="1"/>
  <c r="S2677" i="1" s="1"/>
  <c r="J3155" i="7" s="1"/>
  <c r="D458" i="8"/>
  <c r="E3142" i="7"/>
  <c r="J3116" i="7"/>
  <c r="AH2605" i="1"/>
  <c r="U2605" i="1" s="1"/>
  <c r="K3110" i="7"/>
  <c r="AG2567" i="1"/>
  <c r="T2567" i="1" s="1"/>
  <c r="G2523" i="1"/>
  <c r="A393" i="9" s="1"/>
  <c r="A3074" i="7"/>
  <c r="CU791" i="3"/>
  <c r="D434" i="8"/>
  <c r="C2992" i="7"/>
  <c r="E2991" i="7"/>
  <c r="GX2410" i="1"/>
  <c r="CT2409" i="1"/>
  <c r="S2409" i="1" s="1"/>
  <c r="CY2409" i="1" s="1"/>
  <c r="X2409" i="1" s="1"/>
  <c r="R2966" i="7" s="1"/>
  <c r="P2408" i="1"/>
  <c r="CP2408" i="1" s="1"/>
  <c r="O2408" i="1" s="1"/>
  <c r="U2407" i="1"/>
  <c r="K2954" i="7" s="1"/>
  <c r="AB2370" i="1"/>
  <c r="AD2365" i="1"/>
  <c r="AB2365" i="1" s="1"/>
  <c r="U2891" i="7"/>
  <c r="CS2365" i="1"/>
  <c r="CT2325" i="1"/>
  <c r="S2325" i="1" s="1"/>
  <c r="J2843" i="7" s="1"/>
  <c r="T2324" i="1"/>
  <c r="GX2284" i="1"/>
  <c r="CT2282" i="1"/>
  <c r="S2282" i="1" s="1"/>
  <c r="S2787" i="7"/>
  <c r="Q2787" i="7"/>
  <c r="AD2276" i="1"/>
  <c r="AB2276" i="1" s="1"/>
  <c r="P294" i="10"/>
  <c r="S294" i="10"/>
  <c r="T294" i="10" s="1"/>
  <c r="U2735" i="7"/>
  <c r="W2232" i="1"/>
  <c r="T2227" i="1"/>
  <c r="P2226" i="1"/>
  <c r="V2225" i="1"/>
  <c r="U2187" i="1"/>
  <c r="K2585" i="7" s="1"/>
  <c r="GX2186" i="1"/>
  <c r="T2186" i="1"/>
  <c r="W2184" i="1"/>
  <c r="CT2183" i="1"/>
  <c r="S2183" i="1" s="1"/>
  <c r="S2551" i="7"/>
  <c r="Q2551" i="7"/>
  <c r="T2146" i="1"/>
  <c r="D369" i="8"/>
  <c r="C2513" i="7"/>
  <c r="E2512" i="7"/>
  <c r="CT2141" i="1"/>
  <c r="Q2497" i="7"/>
  <c r="S2497" i="7"/>
  <c r="D365" i="8"/>
  <c r="C2487" i="7"/>
  <c r="E2486" i="7"/>
  <c r="N255" i="10"/>
  <c r="O255" i="10" s="1"/>
  <c r="K255" i="10"/>
  <c r="S2421" i="7"/>
  <c r="Q2421" i="7"/>
  <c r="AB2096" i="1"/>
  <c r="CS2059" i="1"/>
  <c r="V2392" i="7" s="1"/>
  <c r="J2399" i="7" s="1"/>
  <c r="U2392" i="7"/>
  <c r="CR2057" i="1"/>
  <c r="Q2057" i="1" s="1"/>
  <c r="AD2062" i="1" s="1"/>
  <c r="S2377" i="7"/>
  <c r="Q2377" i="7"/>
  <c r="T2054" i="1"/>
  <c r="G2051" i="1"/>
  <c r="A292" i="9" s="1"/>
  <c r="CV627" i="3"/>
  <c r="D344" i="8"/>
  <c r="C2338" i="7"/>
  <c r="E2337" i="7"/>
  <c r="D339" i="8"/>
  <c r="C2303" i="7"/>
  <c r="E2302" i="7"/>
  <c r="S2262" i="7"/>
  <c r="Q2262" i="7"/>
  <c r="CS1970" i="1"/>
  <c r="S240" i="10"/>
  <c r="T240" i="10" s="1"/>
  <c r="P240" i="10"/>
  <c r="R240" i="10" s="1"/>
  <c r="U2247" i="7"/>
  <c r="S236" i="10"/>
  <c r="T236" i="10" s="1"/>
  <c r="P236" i="10"/>
  <c r="U2184" i="7"/>
  <c r="U2172" i="7"/>
  <c r="CR1926" i="1"/>
  <c r="Q1926" i="1" s="1"/>
  <c r="J2175" i="7" s="1"/>
  <c r="CS1926" i="1"/>
  <c r="D320" i="8"/>
  <c r="E2161" i="7"/>
  <c r="C2162" i="7"/>
  <c r="GX1882" i="1"/>
  <c r="D311" i="8"/>
  <c r="C2097" i="7"/>
  <c r="E2096" i="7"/>
  <c r="CZ1844" i="1"/>
  <c r="Y1844" i="1" s="1"/>
  <c r="T2075" i="7" s="1"/>
  <c r="CY1844" i="1"/>
  <c r="X1844" i="1" s="1"/>
  <c r="R2075" i="7" s="1"/>
  <c r="T1843" i="1"/>
  <c r="CR1841" i="1"/>
  <c r="Q1841" i="1" s="1"/>
  <c r="CP1841" i="1" s="1"/>
  <c r="O1841" i="1" s="1"/>
  <c r="CP1840" i="1"/>
  <c r="O1840" i="1" s="1"/>
  <c r="D303" i="8"/>
  <c r="E2036" i="7"/>
  <c r="C2037" i="7"/>
  <c r="CC1847" i="1"/>
  <c r="CT1835" i="1"/>
  <c r="S2000" i="7"/>
  <c r="Q2000" i="7"/>
  <c r="CU540" i="3"/>
  <c r="D297" i="8"/>
  <c r="C1994" i="7"/>
  <c r="E1993" i="7"/>
  <c r="P1798" i="1"/>
  <c r="D294" i="8"/>
  <c r="C1972" i="7"/>
  <c r="E1971" i="7"/>
  <c r="S1935" i="7"/>
  <c r="Q1935" i="7"/>
  <c r="N197" i="10"/>
  <c r="O197" i="10" s="1"/>
  <c r="K197" i="10"/>
  <c r="T1750" i="1"/>
  <c r="S1841" i="7"/>
  <c r="Q1841" i="7"/>
  <c r="U1709" i="1"/>
  <c r="R1669" i="1"/>
  <c r="GK1669" i="1" s="1"/>
  <c r="V1787" i="7"/>
  <c r="AH1671" i="1"/>
  <c r="K1780" i="7"/>
  <c r="CL1627" i="1"/>
  <c r="AS1519" i="1"/>
  <c r="D252" i="8"/>
  <c r="E1687" i="7"/>
  <c r="Q1601" i="7"/>
  <c r="S1601" i="7"/>
  <c r="CT1403" i="1"/>
  <c r="S1403" i="1" s="1"/>
  <c r="CP1403" i="1" s="1"/>
  <c r="O1403" i="1" s="1"/>
  <c r="CS1401" i="1"/>
  <c r="U1584" i="7"/>
  <c r="CR1401" i="1"/>
  <c r="Q1401" i="1" s="1"/>
  <c r="D233" i="8"/>
  <c r="E1547" i="7"/>
  <c r="C1548" i="7"/>
  <c r="AB1291" i="1"/>
  <c r="S1525" i="7"/>
  <c r="Q1525" i="7"/>
  <c r="CT1291" i="1"/>
  <c r="S1291" i="1" s="1"/>
  <c r="CU421" i="3"/>
  <c r="D229" i="8"/>
  <c r="E1515" i="7"/>
  <c r="C1516" i="7"/>
  <c r="T1163" i="1"/>
  <c r="CS1075" i="1"/>
  <c r="S124" i="10"/>
  <c r="T124" i="10" s="1"/>
  <c r="P124" i="10"/>
  <c r="R124" i="10" s="1"/>
  <c r="U1192" i="7"/>
  <c r="CR1075" i="1"/>
  <c r="Q1075" i="1" s="1"/>
  <c r="AD1075" i="1"/>
  <c r="S1182" i="7"/>
  <c r="Q1182" i="7"/>
  <c r="CT1074" i="1"/>
  <c r="S1074" i="1" s="1"/>
  <c r="J1184" i="7" s="1"/>
  <c r="G984" i="1"/>
  <c r="A128" i="9" s="1"/>
  <c r="A1095" i="7"/>
  <c r="K1039" i="7"/>
  <c r="CK984" i="1"/>
  <c r="T950" i="1"/>
  <c r="S999" i="7"/>
  <c r="Q999" i="7"/>
  <c r="CT947" i="1"/>
  <c r="S947" i="1" s="1"/>
  <c r="CZ947" i="1" s="1"/>
  <c r="Y947" i="1" s="1"/>
  <c r="T999" i="7" s="1"/>
  <c r="CQ905" i="1"/>
  <c r="P905" i="1" s="1"/>
  <c r="J941" i="7" s="1"/>
  <c r="I943" i="7" s="1"/>
  <c r="N105" i="10"/>
  <c r="K105" i="10"/>
  <c r="T815" i="1"/>
  <c r="CC610" i="1"/>
  <c r="AT615" i="1"/>
  <c r="V442" i="7"/>
  <c r="R493" i="1"/>
  <c r="GK493" i="1" s="1"/>
  <c r="S403" i="7"/>
  <c r="Q403" i="7"/>
  <c r="CT453" i="1"/>
  <c r="S453" i="1" s="1"/>
  <c r="J404" i="7" s="1"/>
  <c r="CZ452" i="1"/>
  <c r="Y452" i="1" s="1"/>
  <c r="T397" i="7" s="1"/>
  <c r="CY452" i="1"/>
  <c r="X452" i="1" s="1"/>
  <c r="R397" i="7" s="1"/>
  <c r="BD269" i="1"/>
  <c r="CM265" i="1"/>
  <c r="U294" i="7"/>
  <c r="CR267" i="1"/>
  <c r="Q267" i="1" s="1"/>
  <c r="AD269" i="1" s="1"/>
  <c r="Q269" i="1" s="1"/>
  <c r="CS267" i="1"/>
  <c r="BZ147" i="1"/>
  <c r="AQ153" i="1"/>
  <c r="AQ147" i="1" s="1"/>
  <c r="J163" i="7"/>
  <c r="CM71" i="1"/>
  <c r="BD77" i="1"/>
  <c r="F102" i="1" s="1"/>
  <c r="DH809" i="3"/>
  <c r="DI809" i="3"/>
  <c r="I239" i="10"/>
  <c r="D280" i="9" s="1"/>
  <c r="T233" i="10"/>
  <c r="R233" i="10"/>
  <c r="M90" i="10"/>
  <c r="F98" i="9" s="1"/>
  <c r="O90" i="10"/>
  <c r="O92" i="10"/>
  <c r="M92" i="10"/>
  <c r="F96" i="9" s="1"/>
  <c r="T79" i="10"/>
  <c r="R79" i="10"/>
  <c r="T70" i="10"/>
  <c r="R70" i="10"/>
  <c r="DF110" i="3"/>
  <c r="DG110" i="3"/>
  <c r="DJ110" i="3" s="1"/>
  <c r="AB3289" i="1"/>
  <c r="S4669" i="7"/>
  <c r="Q4669" i="7"/>
  <c r="CI3857" i="1"/>
  <c r="CI3803" i="1" s="1"/>
  <c r="S545" i="10"/>
  <c r="T545" i="10" s="1"/>
  <c r="P545" i="10"/>
  <c r="R545" i="10" s="1"/>
  <c r="U4725" i="7"/>
  <c r="K4724" i="7"/>
  <c r="P4724" i="7"/>
  <c r="S4721" i="7"/>
  <c r="Q4721" i="7"/>
  <c r="K538" i="10"/>
  <c r="N538" i="10"/>
  <c r="O538" i="10" s="1"/>
  <c r="K4710" i="7"/>
  <c r="P4710" i="7"/>
  <c r="S536" i="10"/>
  <c r="T536" i="10" s="1"/>
  <c r="P536" i="10"/>
  <c r="R536" i="10" s="1"/>
  <c r="U4707" i="7"/>
  <c r="CR3838" i="1"/>
  <c r="Q3838" i="1" s="1"/>
  <c r="CP3838" i="1" s="1"/>
  <c r="O3838" i="1" s="1"/>
  <c r="S529" i="10"/>
  <c r="T529" i="10" s="1"/>
  <c r="P529" i="10"/>
  <c r="R529" i="10" s="1"/>
  <c r="U4693" i="7"/>
  <c r="K4692" i="7"/>
  <c r="P4692" i="7"/>
  <c r="S4689" i="7"/>
  <c r="Q4689" i="7"/>
  <c r="N522" i="10"/>
  <c r="O522" i="10" s="1"/>
  <c r="K522" i="10"/>
  <c r="P4678" i="7"/>
  <c r="K4678" i="7"/>
  <c r="S520" i="10"/>
  <c r="T520" i="10" s="1"/>
  <c r="P520" i="10"/>
  <c r="R520" i="10" s="1"/>
  <c r="U4675" i="7"/>
  <c r="CR3822" i="1"/>
  <c r="Q3822" i="1" s="1"/>
  <c r="S513" i="10"/>
  <c r="T513" i="10" s="1"/>
  <c r="P513" i="10"/>
  <c r="R513" i="10" s="1"/>
  <c r="U4661" i="7"/>
  <c r="K4660" i="7"/>
  <c r="P4660" i="7"/>
  <c r="Q4657" i="7"/>
  <c r="S4657" i="7"/>
  <c r="N506" i="10"/>
  <c r="O506" i="10" s="1"/>
  <c r="K506" i="10"/>
  <c r="P4646" i="7"/>
  <c r="K4646" i="7"/>
  <c r="P504" i="10"/>
  <c r="R504" i="10" s="1"/>
  <c r="S504" i="10"/>
  <c r="T504" i="10" s="1"/>
  <c r="U4643" i="7"/>
  <c r="CR3806" i="1"/>
  <c r="Q3806" i="1" s="1"/>
  <c r="S497" i="10"/>
  <c r="T497" i="10" s="1"/>
  <c r="P497" i="10"/>
  <c r="R497" i="10" s="1"/>
  <c r="U4629" i="7"/>
  <c r="K4628" i="7"/>
  <c r="P4628" i="7"/>
  <c r="CT3766" i="1"/>
  <c r="S3766" i="1" s="1"/>
  <c r="CS3765" i="1"/>
  <c r="J4569" i="7"/>
  <c r="BY3725" i="1"/>
  <c r="CT3690" i="1"/>
  <c r="S3690" i="1" s="1"/>
  <c r="CS3689" i="1"/>
  <c r="CT3651" i="1"/>
  <c r="S3651" i="1" s="1"/>
  <c r="U4506" i="7"/>
  <c r="CT3614" i="1"/>
  <c r="S3614" i="1" s="1"/>
  <c r="P3577" i="1"/>
  <c r="AC3579" i="1" s="1"/>
  <c r="CP3576" i="1"/>
  <c r="O3576" i="1" s="1"/>
  <c r="J4480" i="7"/>
  <c r="CS3575" i="1"/>
  <c r="S4456" i="7"/>
  <c r="Q4456" i="7"/>
  <c r="CZ3538" i="1"/>
  <c r="Y3538" i="1" s="1"/>
  <c r="T4451" i="7" s="1"/>
  <c r="J4452" i="7"/>
  <c r="P3501" i="1"/>
  <c r="CP3500" i="1"/>
  <c r="O3500" i="1" s="1"/>
  <c r="J4430" i="7"/>
  <c r="CQ3499" i="1"/>
  <c r="P3499" i="1" s="1"/>
  <c r="AC3503" i="1" s="1"/>
  <c r="G3459" i="1"/>
  <c r="A581" i="9" s="1"/>
  <c r="A4413" i="7"/>
  <c r="AI3465" i="1"/>
  <c r="AI3459" i="1" s="1"/>
  <c r="CR3424" i="1"/>
  <c r="Q3424" i="1" s="1"/>
  <c r="U4373" i="7"/>
  <c r="S4360" i="7"/>
  <c r="Q4360" i="7"/>
  <c r="D626" i="8"/>
  <c r="C4350" i="7"/>
  <c r="E4349" i="7"/>
  <c r="S4332" i="7"/>
  <c r="Q4332" i="7"/>
  <c r="C4323" i="7"/>
  <c r="D623" i="8"/>
  <c r="E4322" i="7"/>
  <c r="S4270" i="7"/>
  <c r="Q4270" i="7"/>
  <c r="CY3337" i="1"/>
  <c r="X3337" i="1" s="1"/>
  <c r="R4238" i="7" s="1"/>
  <c r="J4244" i="7" s="1"/>
  <c r="J4240" i="7"/>
  <c r="CR3332" i="1"/>
  <c r="Q3332" i="1" s="1"/>
  <c r="S443" i="10"/>
  <c r="P443" i="10"/>
  <c r="U4197" i="7"/>
  <c r="U3330" i="1"/>
  <c r="K4193" i="7" s="1"/>
  <c r="CC3342" i="1"/>
  <c r="CC3326" i="1" s="1"/>
  <c r="T3328" i="1"/>
  <c r="CY3292" i="1"/>
  <c r="X3292" i="1" s="1"/>
  <c r="R4155" i="7" s="1"/>
  <c r="J4158" i="7" s="1"/>
  <c r="CS3292" i="1"/>
  <c r="U4155" i="7"/>
  <c r="S4117" i="7"/>
  <c r="Q4117" i="7"/>
  <c r="CT3283" i="1"/>
  <c r="S3283" i="1" s="1"/>
  <c r="S4092" i="7"/>
  <c r="Q4092" i="7"/>
  <c r="CS3282" i="1"/>
  <c r="C4083" i="7"/>
  <c r="E4082" i="7"/>
  <c r="D589" i="8"/>
  <c r="T3243" i="1"/>
  <c r="AD3242" i="1"/>
  <c r="U4032" i="7"/>
  <c r="V3241" i="1"/>
  <c r="CT3239" i="1"/>
  <c r="S4017" i="7"/>
  <c r="Q4017" i="7"/>
  <c r="D579" i="8"/>
  <c r="E4006" i="7"/>
  <c r="C4007" i="7"/>
  <c r="AD3201" i="1"/>
  <c r="AB3201" i="1" s="1"/>
  <c r="U3987" i="7"/>
  <c r="AD3200" i="1"/>
  <c r="AB3200" i="1" s="1"/>
  <c r="U3977" i="7"/>
  <c r="U3199" i="1"/>
  <c r="K3975" i="7" s="1"/>
  <c r="U3198" i="1"/>
  <c r="D569" i="8"/>
  <c r="C3935" i="7"/>
  <c r="E3934" i="7"/>
  <c r="Q3922" i="7"/>
  <c r="S3922" i="7"/>
  <c r="C3888" i="7"/>
  <c r="D562" i="8"/>
  <c r="E3887" i="7"/>
  <c r="R3152" i="1"/>
  <c r="V3876" i="7"/>
  <c r="J3884" i="7" s="1"/>
  <c r="U3115" i="1"/>
  <c r="K3862" i="7" s="1"/>
  <c r="Q3112" i="1"/>
  <c r="J3832" i="7"/>
  <c r="I3833" i="7" s="1"/>
  <c r="AD3109" i="1"/>
  <c r="AB3109" i="1" s="1"/>
  <c r="U3811" i="7"/>
  <c r="AD3108" i="1"/>
  <c r="AB3108" i="1" s="1"/>
  <c r="U3804" i="7"/>
  <c r="E3792" i="7"/>
  <c r="D549" i="8"/>
  <c r="C3793" i="7"/>
  <c r="R3071" i="1"/>
  <c r="V3782" i="7"/>
  <c r="J3789" i="7" s="1"/>
  <c r="CZ3068" i="1"/>
  <c r="Y3068" i="1" s="1"/>
  <c r="T3767" i="7" s="1"/>
  <c r="N394" i="10"/>
  <c r="O394" i="10" s="1"/>
  <c r="K394" i="10"/>
  <c r="D543" i="8"/>
  <c r="C3747" i="7"/>
  <c r="E3746" i="7"/>
  <c r="V3029" i="1"/>
  <c r="U3028" i="1"/>
  <c r="K3725" i="7" s="1"/>
  <c r="T3027" i="1"/>
  <c r="CS3026" i="1"/>
  <c r="I390" i="10"/>
  <c r="D466" i="9" s="1"/>
  <c r="D537" i="8"/>
  <c r="C3705" i="7"/>
  <c r="E3704" i="7"/>
  <c r="CQ3025" i="1"/>
  <c r="P3025" i="1" s="1"/>
  <c r="Q3692" i="7"/>
  <c r="S3692" i="7"/>
  <c r="W3023" i="1"/>
  <c r="U3681" i="7"/>
  <c r="V3022" i="1"/>
  <c r="AD2982" i="1"/>
  <c r="S384" i="10"/>
  <c r="T384" i="10" s="1"/>
  <c r="P384" i="10"/>
  <c r="R384" i="10" s="1"/>
  <c r="U3637" i="7"/>
  <c r="R2981" i="1"/>
  <c r="V3627" i="7"/>
  <c r="J3634" i="7" s="1"/>
  <c r="AD2939" i="1"/>
  <c r="AB2939" i="1" s="1"/>
  <c r="P379" i="10"/>
  <c r="R379" i="10" s="1"/>
  <c r="S379" i="10"/>
  <c r="T379" i="10" s="1"/>
  <c r="U3572" i="7"/>
  <c r="CC2945" i="1"/>
  <c r="G2888" i="1"/>
  <c r="A434" i="9" s="1"/>
  <c r="A3540" i="7"/>
  <c r="D513" i="8"/>
  <c r="C3533" i="7"/>
  <c r="E3532" i="7"/>
  <c r="R2899" i="1"/>
  <c r="GK2899" i="1" s="1"/>
  <c r="V3530" i="7"/>
  <c r="S3519" i="7"/>
  <c r="Q3519" i="7"/>
  <c r="W2897" i="1"/>
  <c r="P2897" i="1"/>
  <c r="CP2897" i="1" s="1"/>
  <c r="O2897" i="1" s="1"/>
  <c r="D509" i="8"/>
  <c r="E3505" i="7"/>
  <c r="C3506" i="7"/>
  <c r="R2895" i="1"/>
  <c r="V3495" i="7"/>
  <c r="J3502" i="7" s="1"/>
  <c r="CS2890" i="1"/>
  <c r="U3462" i="7"/>
  <c r="CS2854" i="1"/>
  <c r="D501" i="8"/>
  <c r="C3451" i="7"/>
  <c r="E3450" i="7"/>
  <c r="D500" i="8"/>
  <c r="E3440" i="7"/>
  <c r="C3441" i="7"/>
  <c r="CT2847" i="1"/>
  <c r="S2847" i="1" s="1"/>
  <c r="CZ2847" i="1" s="1"/>
  <c r="Y2847" i="1" s="1"/>
  <c r="T3397" i="7" s="1"/>
  <c r="J3401" i="7" s="1"/>
  <c r="S3397" i="7"/>
  <c r="Q3397" i="7"/>
  <c r="G2802" i="1"/>
  <c r="A420" i="9" s="1"/>
  <c r="A3393" i="7"/>
  <c r="CU904" i="3"/>
  <c r="D492" i="8"/>
  <c r="E3385" i="7"/>
  <c r="C3386" i="7"/>
  <c r="S3360" i="7"/>
  <c r="Q3360" i="7"/>
  <c r="CZ2806" i="1"/>
  <c r="Y2806" i="1" s="1"/>
  <c r="T3350" i="7" s="1"/>
  <c r="J3356" i="7" s="1"/>
  <c r="J3352" i="7"/>
  <c r="CT2768" i="1"/>
  <c r="Q3317" i="7"/>
  <c r="S3317" i="7"/>
  <c r="CT2767" i="1"/>
  <c r="S2767" i="1" s="1"/>
  <c r="J3312" i="7" s="1"/>
  <c r="S3310" i="7"/>
  <c r="Q3310" i="7"/>
  <c r="AD2729" i="1"/>
  <c r="AB2729" i="1" s="1"/>
  <c r="U3278" i="7"/>
  <c r="W2728" i="1"/>
  <c r="CQ2728" i="1"/>
  <c r="P2728" i="1" s="1"/>
  <c r="N351" i="10"/>
  <c r="O351" i="10" s="1"/>
  <c r="K351" i="10"/>
  <c r="GX2726" i="1"/>
  <c r="V2726" i="1"/>
  <c r="CB2733" i="1"/>
  <c r="G2675" i="1"/>
  <c r="A397" i="9" s="1"/>
  <c r="A3241" i="7"/>
  <c r="CT2684" i="1"/>
  <c r="S3206" i="7"/>
  <c r="Q3206" i="7"/>
  <c r="U3171" i="7"/>
  <c r="W2678" i="1"/>
  <c r="CT2640" i="1"/>
  <c r="S2640" i="1" s="1"/>
  <c r="S3137" i="7"/>
  <c r="Q3137" i="7"/>
  <c r="G2637" i="1"/>
  <c r="A396" i="9" s="1"/>
  <c r="G2599" i="1"/>
  <c r="A395" i="9" s="1"/>
  <c r="A3124" i="7"/>
  <c r="U2603" i="1"/>
  <c r="CT2563" i="1"/>
  <c r="S2563" i="1" s="1"/>
  <c r="J3079" i="7" s="1"/>
  <c r="D446" i="8"/>
  <c r="E3067" i="7"/>
  <c r="CC2529" i="1"/>
  <c r="CC2523" i="1" s="1"/>
  <c r="AD2525" i="1"/>
  <c r="AB2525" i="1" s="1"/>
  <c r="U3053" i="7"/>
  <c r="CS2450" i="1"/>
  <c r="A2999" i="7"/>
  <c r="G2404" i="1"/>
  <c r="A384" i="9" s="1"/>
  <c r="CT2413" i="1"/>
  <c r="S2413" i="1" s="1"/>
  <c r="S2968" i="7"/>
  <c r="Q2968" i="7"/>
  <c r="CT2407" i="1"/>
  <c r="S2407" i="1" s="1"/>
  <c r="J2947" i="7" s="1"/>
  <c r="T2363" i="1"/>
  <c r="W2325" i="1"/>
  <c r="S2838" i="7"/>
  <c r="Q2838" i="7"/>
  <c r="V2321" i="1"/>
  <c r="CB2329" i="1"/>
  <c r="AD2284" i="1"/>
  <c r="U2796" i="7"/>
  <c r="AD2282" i="1"/>
  <c r="AB2282" i="1" s="1"/>
  <c r="S312" i="10"/>
  <c r="T312" i="10" s="1"/>
  <c r="P312" i="10"/>
  <c r="R312" i="10" s="1"/>
  <c r="U2787" i="7"/>
  <c r="CT2280" i="1"/>
  <c r="S2280" i="1" s="1"/>
  <c r="Q2765" i="7"/>
  <c r="S2765" i="7"/>
  <c r="N294" i="10"/>
  <c r="O294" i="10" s="1"/>
  <c r="K294" i="10"/>
  <c r="D396" i="8"/>
  <c r="C2713" i="7"/>
  <c r="E2712" i="7"/>
  <c r="CY2234" i="1"/>
  <c r="X2234" i="1" s="1"/>
  <c r="R2680" i="7" s="1"/>
  <c r="J2686" i="7" s="1"/>
  <c r="D390" i="8"/>
  <c r="C2670" i="7"/>
  <c r="E2669" i="7"/>
  <c r="V2232" i="1"/>
  <c r="CT2230" i="1"/>
  <c r="S2230" i="1" s="1"/>
  <c r="CT2227" i="1"/>
  <c r="S2227" i="1" s="1"/>
  <c r="J2629" i="7" s="1"/>
  <c r="S2627" i="7"/>
  <c r="Q2627" i="7"/>
  <c r="W2226" i="1"/>
  <c r="R2182" i="1"/>
  <c r="V2544" i="7"/>
  <c r="CT2146" i="1"/>
  <c r="S2146" i="1" s="1"/>
  <c r="J2534" i="7" s="1"/>
  <c r="S2532" i="7"/>
  <c r="Q2532" i="7"/>
  <c r="CS2141" i="1"/>
  <c r="V2497" i="7" s="1"/>
  <c r="J2504" i="7" s="1"/>
  <c r="U2497" i="7"/>
  <c r="CT2139" i="1"/>
  <c r="S2479" i="7"/>
  <c r="Q2479" i="7"/>
  <c r="U2098" i="1"/>
  <c r="K2440" i="7" s="1"/>
  <c r="U2421" i="7"/>
  <c r="CR2097" i="1"/>
  <c r="Q2097" i="1" s="1"/>
  <c r="J2424" i="7" s="1"/>
  <c r="AD2056" i="1"/>
  <c r="AB2056" i="1" s="1"/>
  <c r="S250" i="10"/>
  <c r="T250" i="10" s="1"/>
  <c r="P250" i="10"/>
  <c r="R250" i="10" s="1"/>
  <c r="U2377" i="7"/>
  <c r="S2356" i="7"/>
  <c r="Q2356" i="7"/>
  <c r="A2345" i="7"/>
  <c r="G2008" i="1"/>
  <c r="A285" i="9" s="1"/>
  <c r="Q2317" i="7"/>
  <c r="S2317" i="7"/>
  <c r="I246" i="10"/>
  <c r="D288" i="9" s="1"/>
  <c r="D341" i="8"/>
  <c r="C2315" i="7"/>
  <c r="E2314" i="7"/>
  <c r="CB2019" i="1"/>
  <c r="AS2019" i="1" s="1"/>
  <c r="AD1973" i="1"/>
  <c r="AB1973" i="1" s="1"/>
  <c r="U2262" i="7"/>
  <c r="CS1973" i="1"/>
  <c r="R1972" i="1"/>
  <c r="I241" i="10"/>
  <c r="D281" i="9" s="1"/>
  <c r="D332" i="8"/>
  <c r="C2250" i="7"/>
  <c r="E2249" i="7"/>
  <c r="K2251" i="7"/>
  <c r="N240" i="10"/>
  <c r="O240" i="10" s="1"/>
  <c r="K240" i="10"/>
  <c r="CQ1970" i="1"/>
  <c r="P1970" i="1" s="1"/>
  <c r="J2247" i="7" s="1"/>
  <c r="I2248" i="7" s="1"/>
  <c r="P1931" i="1"/>
  <c r="CP1931" i="1" s="1"/>
  <c r="O1931" i="1" s="1"/>
  <c r="CB1933" i="1"/>
  <c r="N236" i="10"/>
  <c r="K236" i="10"/>
  <c r="CQ1928" i="1"/>
  <c r="P1928" i="1" s="1"/>
  <c r="J2184" i="7" s="1"/>
  <c r="I2186" i="7" s="1"/>
  <c r="P2186" i="7" s="1"/>
  <c r="CS1927" i="1"/>
  <c r="AD1926" i="1"/>
  <c r="CU589" i="3"/>
  <c r="D319" i="8"/>
  <c r="E2154" i="7"/>
  <c r="C2155" i="7"/>
  <c r="S2119" i="7"/>
  <c r="Q2119" i="7"/>
  <c r="CT1885" i="1"/>
  <c r="S1885" i="1" s="1"/>
  <c r="D308" i="8"/>
  <c r="E2077" i="7"/>
  <c r="C2078" i="7"/>
  <c r="CS1844" i="1"/>
  <c r="CT1843" i="1"/>
  <c r="S1843" i="1" s="1"/>
  <c r="J2066" i="7" s="1"/>
  <c r="S2064" i="7"/>
  <c r="Q2064" i="7"/>
  <c r="AB1838" i="1"/>
  <c r="N208" i="10"/>
  <c r="O208" i="10" s="1"/>
  <c r="K208" i="10"/>
  <c r="CS1835" i="1"/>
  <c r="V2000" i="7" s="1"/>
  <c r="J2008" i="7" s="1"/>
  <c r="U2000" i="7"/>
  <c r="T1796" i="1"/>
  <c r="I203" i="10"/>
  <c r="D235" i="9" s="1"/>
  <c r="D292" i="8"/>
  <c r="E1958" i="7"/>
  <c r="C1959" i="7"/>
  <c r="CS1792" i="1"/>
  <c r="U1935" i="7"/>
  <c r="T1791" i="1"/>
  <c r="AB1750" i="1"/>
  <c r="S1881" i="7"/>
  <c r="Q1881" i="7"/>
  <c r="P1749" i="1"/>
  <c r="J1875" i="7" s="1"/>
  <c r="S1748" i="1"/>
  <c r="J1865" i="7" s="1"/>
  <c r="CT1710" i="1"/>
  <c r="S1710" i="1" s="1"/>
  <c r="J1833" i="7" s="1"/>
  <c r="BZ1633" i="1"/>
  <c r="CK1627" i="1"/>
  <c r="BB1595" i="1"/>
  <c r="D260" i="8"/>
  <c r="E1737" i="7"/>
  <c r="P1555" i="1"/>
  <c r="CS1517" i="1"/>
  <c r="V1687" i="7" s="1"/>
  <c r="CT1479" i="1"/>
  <c r="S1479" i="1" s="1"/>
  <c r="S1662" i="7"/>
  <c r="Q1662" i="7"/>
  <c r="R1478" i="1"/>
  <c r="V1657" i="7"/>
  <c r="CC1443" i="1"/>
  <c r="CC1437" i="1" s="1"/>
  <c r="GX1401" i="1"/>
  <c r="AD1401" i="1"/>
  <c r="U1525" i="7"/>
  <c r="CR1291" i="1"/>
  <c r="Q1291" i="1" s="1"/>
  <c r="J1528" i="7" s="1"/>
  <c r="CS1291" i="1"/>
  <c r="V1290" i="1"/>
  <c r="S1493" i="7"/>
  <c r="Q1493" i="7"/>
  <c r="CT1253" i="1"/>
  <c r="S1253" i="1" s="1"/>
  <c r="R1206" i="1"/>
  <c r="CL1156" i="1"/>
  <c r="BC1171" i="1"/>
  <c r="K153" i="10"/>
  <c r="N153" i="10"/>
  <c r="O153" i="10" s="1"/>
  <c r="CQ1168" i="1"/>
  <c r="P1168" i="1" s="1"/>
  <c r="J1376" i="7" s="1"/>
  <c r="I1377" i="7" s="1"/>
  <c r="GX1076" i="1"/>
  <c r="I125" i="10"/>
  <c r="D145" i="9" s="1"/>
  <c r="D185" i="8"/>
  <c r="E1194" i="7"/>
  <c r="C1195" i="7"/>
  <c r="N124" i="10"/>
  <c r="O124" i="10" s="1"/>
  <c r="K124" i="10"/>
  <c r="CQ1075" i="1"/>
  <c r="P1075" i="1" s="1"/>
  <c r="J1192" i="7" s="1"/>
  <c r="I1193" i="7" s="1"/>
  <c r="Q1031" i="1"/>
  <c r="J1120" i="7" s="1"/>
  <c r="GX950" i="1"/>
  <c r="S110" i="10"/>
  <c r="T110" i="10" s="1"/>
  <c r="P110" i="10"/>
  <c r="R110" i="10" s="1"/>
  <c r="U999" i="7"/>
  <c r="AD947" i="1"/>
  <c r="AB947" i="1" s="1"/>
  <c r="CR947" i="1"/>
  <c r="Q947" i="1" s="1"/>
  <c r="CS947" i="1"/>
  <c r="CT907" i="1"/>
  <c r="S954" i="7"/>
  <c r="Q954" i="7"/>
  <c r="K878" i="7"/>
  <c r="P878" i="7"/>
  <c r="R858" i="1"/>
  <c r="GK858" i="1" s="1"/>
  <c r="V846" i="7"/>
  <c r="CY815" i="1"/>
  <c r="X815" i="1" s="1"/>
  <c r="R780" i="7" s="1"/>
  <c r="CZ815" i="1"/>
  <c r="Y815" i="1" s="1"/>
  <c r="T780" i="7" s="1"/>
  <c r="I77" i="10"/>
  <c r="D100" i="9" s="1"/>
  <c r="D128" i="8"/>
  <c r="E780" i="7"/>
  <c r="C781" i="7"/>
  <c r="BZ777" i="1"/>
  <c r="N72" i="10"/>
  <c r="K72" i="10"/>
  <c r="CQ772" i="1"/>
  <c r="P772" i="1" s="1"/>
  <c r="J715" i="7" s="1"/>
  <c r="I717" i="7" s="1"/>
  <c r="P717" i="7" s="1"/>
  <c r="G488" i="1"/>
  <c r="A49" i="9" s="1"/>
  <c r="A460" i="7"/>
  <c r="AD453" i="1"/>
  <c r="AB453" i="1" s="1"/>
  <c r="U403" i="7"/>
  <c r="CR453" i="1"/>
  <c r="Q453" i="1" s="1"/>
  <c r="J405" i="7" s="1"/>
  <c r="CS453" i="1"/>
  <c r="AQ415" i="1"/>
  <c r="F425" i="1" s="1"/>
  <c r="CI415" i="1"/>
  <c r="CC265" i="1"/>
  <c r="AT269" i="1"/>
  <c r="AT265" i="1" s="1"/>
  <c r="BC77" i="1"/>
  <c r="CL71" i="1"/>
  <c r="Q42" i="7"/>
  <c r="S42" i="7"/>
  <c r="CT29" i="1"/>
  <c r="S29" i="1" s="1"/>
  <c r="J44" i="7" s="1"/>
  <c r="DH1185" i="3"/>
  <c r="DI1185" i="3"/>
  <c r="CW1169" i="3"/>
  <c r="CX1169" i="3"/>
  <c r="DH1169" i="3" s="1"/>
  <c r="O387" i="10"/>
  <c r="M387" i="10"/>
  <c r="F468" i="9" s="1"/>
  <c r="I382" i="10"/>
  <c r="D461" i="9" s="1"/>
  <c r="O280" i="10"/>
  <c r="M280" i="10"/>
  <c r="F323" i="9" s="1"/>
  <c r="O253" i="10"/>
  <c r="M253" i="10"/>
  <c r="F304" i="9" s="1"/>
  <c r="O244" i="10"/>
  <c r="M244" i="10"/>
  <c r="F287" i="9" s="1"/>
  <c r="O56" i="10"/>
  <c r="M56" i="10"/>
  <c r="F55" i="9" s="1"/>
  <c r="DF147" i="3"/>
  <c r="DG147" i="3"/>
  <c r="DJ147" i="3" s="1"/>
  <c r="DH147" i="3"/>
  <c r="DI147" i="3"/>
  <c r="DG121" i="3"/>
  <c r="DF121" i="3"/>
  <c r="DJ121" i="3" s="1"/>
  <c r="DH121" i="3"/>
  <c r="DI121" i="3"/>
  <c r="AB2677" i="1"/>
  <c r="CB2605" i="1"/>
  <c r="CT2601" i="1"/>
  <c r="S2601" i="1" s="1"/>
  <c r="AF2605" i="1" s="1"/>
  <c r="Q3103" i="7"/>
  <c r="S3103" i="7"/>
  <c r="CS2565" i="1"/>
  <c r="U3092" i="7"/>
  <c r="CT2525" i="1"/>
  <c r="S2525" i="1" s="1"/>
  <c r="AF2529" i="1" s="1"/>
  <c r="Q3053" i="7"/>
  <c r="S3053" i="7"/>
  <c r="Q3042" i="7"/>
  <c r="S3042" i="7"/>
  <c r="AH2491" i="1"/>
  <c r="K3035" i="7"/>
  <c r="S3012" i="7"/>
  <c r="Q3012" i="7"/>
  <c r="V2411" i="1"/>
  <c r="T2406" i="1"/>
  <c r="AG2415" i="1" s="1"/>
  <c r="D423" i="8"/>
  <c r="C2907" i="7"/>
  <c r="E2906" i="7"/>
  <c r="V2363" i="1"/>
  <c r="AI2372" i="1" s="1"/>
  <c r="AD2327" i="1"/>
  <c r="U2861" i="7"/>
  <c r="D411" i="8"/>
  <c r="E2826" i="7"/>
  <c r="C2827" i="7"/>
  <c r="CU753" i="3"/>
  <c r="D409" i="8"/>
  <c r="E2808" i="7"/>
  <c r="C2809" i="7"/>
  <c r="CT2284" i="1"/>
  <c r="S2284" i="1" s="1"/>
  <c r="Q2796" i="7"/>
  <c r="S2796" i="7"/>
  <c r="AD2281" i="1"/>
  <c r="AB2281" i="1" s="1"/>
  <c r="U2776" i="7"/>
  <c r="D402" i="8"/>
  <c r="E2758" i="7"/>
  <c r="C2759" i="7"/>
  <c r="CT2276" i="1"/>
  <c r="S2276" i="1" s="1"/>
  <c r="CY2276" i="1" s="1"/>
  <c r="X2276" i="1" s="1"/>
  <c r="R2735" i="7" s="1"/>
  <c r="S2735" i="7"/>
  <c r="Q2735" i="7"/>
  <c r="D397" i="8"/>
  <c r="E2723" i="7"/>
  <c r="C2724" i="7"/>
  <c r="GX2272" i="1"/>
  <c r="U2234" i="1"/>
  <c r="K2689" i="7" s="1"/>
  <c r="S2662" i="7"/>
  <c r="Q2662" i="7"/>
  <c r="CS2231" i="1"/>
  <c r="U2652" i="7"/>
  <c r="D380" i="8"/>
  <c r="E2597" i="7"/>
  <c r="C2598" i="7"/>
  <c r="C2588" i="7"/>
  <c r="D379" i="8"/>
  <c r="E2587" i="7"/>
  <c r="AD2184" i="1"/>
  <c r="AB2184" i="1" s="1"/>
  <c r="U2562" i="7"/>
  <c r="AD2183" i="1"/>
  <c r="AB2183" i="1" s="1"/>
  <c r="U2551" i="7"/>
  <c r="CC2148" i="1"/>
  <c r="AT2148" i="1" s="1"/>
  <c r="T2145" i="1"/>
  <c r="T2144" i="1"/>
  <c r="AG2148" i="1" s="1"/>
  <c r="Q2509" i="7"/>
  <c r="S2509" i="7"/>
  <c r="V2100" i="1"/>
  <c r="S255" i="10"/>
  <c r="T255" i="10" s="1"/>
  <c r="P255" i="10"/>
  <c r="R255" i="10" s="1"/>
  <c r="U2442" i="7"/>
  <c r="U2096" i="1"/>
  <c r="K2419" i="7" s="1"/>
  <c r="D351" i="8"/>
  <c r="C2383" i="7"/>
  <c r="E2382" i="7"/>
  <c r="D346" i="8"/>
  <c r="E2349" i="7"/>
  <c r="C2350" i="7"/>
  <c r="U2016" i="1"/>
  <c r="K2335" i="7" s="1"/>
  <c r="GX2015" i="1"/>
  <c r="CS2014" i="1"/>
  <c r="S246" i="10"/>
  <c r="P246" i="10"/>
  <c r="R246" i="10" s="1"/>
  <c r="U2314" i="7"/>
  <c r="W2012" i="1"/>
  <c r="CT2011" i="1"/>
  <c r="S2291" i="7"/>
  <c r="Q2291" i="7"/>
  <c r="D335" i="8"/>
  <c r="C2273" i="7"/>
  <c r="E2272" i="7"/>
  <c r="D334" i="8"/>
  <c r="E2262" i="7"/>
  <c r="C2263" i="7"/>
  <c r="W1971" i="1"/>
  <c r="U2197" i="7"/>
  <c r="D324" i="8"/>
  <c r="C2188" i="7"/>
  <c r="E2187" i="7"/>
  <c r="I236" i="10"/>
  <c r="D274" i="9" s="1"/>
  <c r="D323" i="8"/>
  <c r="C2185" i="7"/>
  <c r="K2186" i="7"/>
  <c r="E2184" i="7"/>
  <c r="AB1926" i="1"/>
  <c r="U2154" i="7"/>
  <c r="W1885" i="1"/>
  <c r="U2064" i="7"/>
  <c r="U2053" i="7"/>
  <c r="GX1839" i="1"/>
  <c r="CJ1847" i="1" s="1"/>
  <c r="CT1839" i="1"/>
  <c r="S1839" i="1" s="1"/>
  <c r="J2028" i="7" s="1"/>
  <c r="S2026" i="7"/>
  <c r="Q2026" i="7"/>
  <c r="S208" i="10"/>
  <c r="T208" i="10" s="1"/>
  <c r="P208" i="10"/>
  <c r="R208" i="10" s="1"/>
  <c r="U2023" i="7"/>
  <c r="W1834" i="1"/>
  <c r="CB1800" i="1"/>
  <c r="CT1796" i="1"/>
  <c r="Q1961" i="7"/>
  <c r="S1961" i="7"/>
  <c r="D289" i="8"/>
  <c r="C1936" i="7"/>
  <c r="E1935" i="7"/>
  <c r="V1791" i="1"/>
  <c r="D286" i="8"/>
  <c r="E1916" i="7"/>
  <c r="C1917" i="7"/>
  <c r="D285" i="8"/>
  <c r="C1907" i="7"/>
  <c r="E1906" i="7"/>
  <c r="V1753" i="1"/>
  <c r="S197" i="10"/>
  <c r="T197" i="10" s="1"/>
  <c r="P197" i="10"/>
  <c r="R197" i="10" s="1"/>
  <c r="U1891" i="7"/>
  <c r="W1749" i="1"/>
  <c r="GX1712" i="1"/>
  <c r="U1712" i="1"/>
  <c r="K1856" i="7" s="1"/>
  <c r="CS1711" i="1"/>
  <c r="U1841" i="7"/>
  <c r="T1707" i="1"/>
  <c r="D270" i="8"/>
  <c r="C1799" i="7"/>
  <c r="E1798" i="7"/>
  <c r="G1589" i="1"/>
  <c r="A215" i="9" s="1"/>
  <c r="A1744" i="7"/>
  <c r="Q1732" i="7"/>
  <c r="S1732" i="7"/>
  <c r="G1513" i="1"/>
  <c r="A213" i="9" s="1"/>
  <c r="A1694" i="7"/>
  <c r="CJ1481" i="1"/>
  <c r="Q1648" i="7"/>
  <c r="S1648" i="7"/>
  <c r="U1633" i="7"/>
  <c r="P1440" i="1"/>
  <c r="AC1443" i="1" s="1"/>
  <c r="CS1403" i="1"/>
  <c r="U1601" i="7"/>
  <c r="U1328" i="1"/>
  <c r="G1325" i="1"/>
  <c r="A208" i="9" s="1"/>
  <c r="CM1250" i="1"/>
  <c r="I158" i="10"/>
  <c r="D200" i="9" s="1"/>
  <c r="D216" i="8"/>
  <c r="C1421" i="7"/>
  <c r="E1420" i="7"/>
  <c r="Q1408" i="7"/>
  <c r="S1408" i="7"/>
  <c r="T1206" i="1"/>
  <c r="U1205" i="1"/>
  <c r="K1395" i="7" s="1"/>
  <c r="D208" i="8"/>
  <c r="C1366" i="7"/>
  <c r="E1365" i="7"/>
  <c r="U1166" i="1"/>
  <c r="K1363" i="7" s="1"/>
  <c r="S1327" i="7"/>
  <c r="Q1327" i="7"/>
  <c r="CS1162" i="1"/>
  <c r="P135" i="10"/>
  <c r="S135" i="10"/>
  <c r="T135" i="10" s="1"/>
  <c r="U1324" i="7"/>
  <c r="CR1162" i="1"/>
  <c r="Q1162" i="1" s="1"/>
  <c r="AD1162" i="1"/>
  <c r="AB1162" i="1" s="1"/>
  <c r="U1312" i="7"/>
  <c r="Q1121" i="1"/>
  <c r="J1275" i="7" s="1"/>
  <c r="U1119" i="1"/>
  <c r="N129" i="10"/>
  <c r="O129" i="10" s="1"/>
  <c r="K129" i="10"/>
  <c r="CB1124" i="1"/>
  <c r="CB1113" i="1" s="1"/>
  <c r="D188" i="8"/>
  <c r="C1218" i="7"/>
  <c r="E1217" i="7"/>
  <c r="T1078" i="1"/>
  <c r="GX1074" i="1"/>
  <c r="CS1074" i="1"/>
  <c r="U1182" i="7"/>
  <c r="CR1074" i="1"/>
  <c r="Q1074" i="1" s="1"/>
  <c r="J1185" i="7" s="1"/>
  <c r="Q1072" i="1"/>
  <c r="CT1034" i="1"/>
  <c r="S1132" i="7"/>
  <c r="Q1132" i="7"/>
  <c r="S119" i="10"/>
  <c r="T119" i="10" s="1"/>
  <c r="P119" i="10"/>
  <c r="R119" i="10" s="1"/>
  <c r="U1127" i="7"/>
  <c r="CR1032" i="1"/>
  <c r="Q1032" i="1" s="1"/>
  <c r="T1030" i="1"/>
  <c r="S1077" i="7"/>
  <c r="Q1077" i="7"/>
  <c r="CT992" i="1"/>
  <c r="S992" i="1" s="1"/>
  <c r="J1079" i="7" s="1"/>
  <c r="Q990" i="1"/>
  <c r="CT989" i="1"/>
  <c r="S989" i="1" s="1"/>
  <c r="S1062" i="7"/>
  <c r="Q1062" i="7"/>
  <c r="W988" i="1"/>
  <c r="U976" i="7"/>
  <c r="D148" i="8"/>
  <c r="E929" i="7"/>
  <c r="C930" i="7"/>
  <c r="T902" i="1"/>
  <c r="BZ909" i="1"/>
  <c r="T864" i="1"/>
  <c r="V863" i="1"/>
  <c r="CT862" i="1"/>
  <c r="S862" i="1" s="1"/>
  <c r="S876" i="7"/>
  <c r="Q876" i="7"/>
  <c r="C854" i="7"/>
  <c r="D138" i="8"/>
  <c r="E853" i="7"/>
  <c r="D137" i="8"/>
  <c r="E846" i="7"/>
  <c r="C847" i="7"/>
  <c r="CU218" i="3"/>
  <c r="D122" i="8"/>
  <c r="E738" i="7"/>
  <c r="C739" i="7"/>
  <c r="Q774" i="1"/>
  <c r="J731" i="7" s="1"/>
  <c r="Q660" i="7"/>
  <c r="S660" i="7"/>
  <c r="CT731" i="1"/>
  <c r="S731" i="1" s="1"/>
  <c r="CS729" i="1"/>
  <c r="P66" i="10"/>
  <c r="R66" i="10" s="1"/>
  <c r="S66" i="10"/>
  <c r="T66" i="10" s="1"/>
  <c r="U655" i="7"/>
  <c r="CR729" i="1"/>
  <c r="Q729" i="1" s="1"/>
  <c r="P689" i="1"/>
  <c r="AO615" i="1"/>
  <c r="BX610" i="1"/>
  <c r="AB612" i="1"/>
  <c r="AG578" i="1"/>
  <c r="AG570" i="1" s="1"/>
  <c r="Q534" i="1"/>
  <c r="AD495" i="1"/>
  <c r="U453" i="7"/>
  <c r="CR495" i="1"/>
  <c r="Q495" i="1" s="1"/>
  <c r="CS495" i="1"/>
  <c r="GX493" i="1"/>
  <c r="CJ497" i="1" s="1"/>
  <c r="S428" i="7"/>
  <c r="Q428" i="7"/>
  <c r="CT491" i="1"/>
  <c r="S491" i="1" s="1"/>
  <c r="BB415" i="1"/>
  <c r="F428" i="1" s="1"/>
  <c r="CK411" i="1"/>
  <c r="BZ342" i="1"/>
  <c r="AO269" i="1"/>
  <c r="CG269" i="1"/>
  <c r="BX265" i="1"/>
  <c r="AS269" i="1"/>
  <c r="CB265" i="1"/>
  <c r="AB267" i="1"/>
  <c r="BZ226" i="1"/>
  <c r="AQ233" i="1"/>
  <c r="D49" i="8"/>
  <c r="C244" i="7"/>
  <c r="E243" i="7"/>
  <c r="Q125" i="7"/>
  <c r="S125" i="7"/>
  <c r="CT73" i="1"/>
  <c r="S73" i="1" s="1"/>
  <c r="Q37" i="1"/>
  <c r="CC39" i="1"/>
  <c r="CX1199" i="3"/>
  <c r="O474" i="10"/>
  <c r="M474" i="10"/>
  <c r="F562" i="9" s="1"/>
  <c r="M476" i="10"/>
  <c r="F559" i="9" s="1"/>
  <c r="O476" i="10"/>
  <c r="I431" i="10"/>
  <c r="D525" i="9" s="1"/>
  <c r="O435" i="10"/>
  <c r="M435" i="10"/>
  <c r="F520" i="9" s="1"/>
  <c r="T422" i="10"/>
  <c r="R422" i="10"/>
  <c r="I387" i="10"/>
  <c r="D468" i="9" s="1"/>
  <c r="R383" i="10"/>
  <c r="T383" i="10"/>
  <c r="O360" i="10"/>
  <c r="M360" i="10"/>
  <c r="F429" i="9" s="1"/>
  <c r="I355" i="10"/>
  <c r="D422" i="9" s="1"/>
  <c r="CW835" i="3"/>
  <c r="CW793" i="3"/>
  <c r="I325" i="10"/>
  <c r="D386" i="9" s="1"/>
  <c r="T319" i="10"/>
  <c r="R319" i="10"/>
  <c r="M296" i="10"/>
  <c r="F356" i="9" s="1"/>
  <c r="O296" i="10"/>
  <c r="T283" i="10"/>
  <c r="R283" i="10"/>
  <c r="T285" i="10"/>
  <c r="R285" i="10"/>
  <c r="O263" i="10"/>
  <c r="M263" i="10"/>
  <c r="F318" i="9" s="1"/>
  <c r="I244" i="10"/>
  <c r="D287" i="9" s="1"/>
  <c r="T206" i="10"/>
  <c r="R206" i="10"/>
  <c r="DF490" i="3"/>
  <c r="DJ490" i="3" s="1"/>
  <c r="DG490" i="3"/>
  <c r="DF460" i="3"/>
  <c r="DJ460" i="3" s="1"/>
  <c r="DG460" i="3"/>
  <c r="T156" i="10"/>
  <c r="R156" i="10"/>
  <c r="R127" i="10"/>
  <c r="T127" i="10"/>
  <c r="M113" i="10"/>
  <c r="F130" i="9" s="1"/>
  <c r="O113" i="10"/>
  <c r="I108" i="10"/>
  <c r="D123" i="9" s="1"/>
  <c r="T103" i="10"/>
  <c r="R103" i="10"/>
  <c r="O87" i="10"/>
  <c r="M87" i="10"/>
  <c r="F84" i="9" s="1"/>
  <c r="CS1477" i="1"/>
  <c r="U1648" i="7"/>
  <c r="G1437" i="1"/>
  <c r="A211" i="9" s="1"/>
  <c r="CT1364" i="1"/>
  <c r="S1364" i="1" s="1"/>
  <c r="Q1562" i="7"/>
  <c r="S1562" i="7"/>
  <c r="W1328" i="1"/>
  <c r="T1327" i="1"/>
  <c r="AG1330" i="1" s="1"/>
  <c r="W1290" i="1"/>
  <c r="CT1213" i="1"/>
  <c r="S1450" i="7"/>
  <c r="Q1450" i="7"/>
  <c r="V1211" i="1"/>
  <c r="U1408" i="7"/>
  <c r="S1397" i="7"/>
  <c r="Q1397" i="7"/>
  <c r="T1205" i="1"/>
  <c r="T1166" i="1"/>
  <c r="CS1163" i="1"/>
  <c r="U1327" i="7"/>
  <c r="N135" i="10"/>
  <c r="O135" i="10" s="1"/>
  <c r="K135" i="10"/>
  <c r="V1159" i="1"/>
  <c r="W1121" i="1"/>
  <c r="U1120" i="1"/>
  <c r="K1270" i="7" s="1"/>
  <c r="GX1119" i="1"/>
  <c r="T1119" i="1"/>
  <c r="CT1078" i="1"/>
  <c r="S1078" i="1" s="1"/>
  <c r="CZ1078" i="1" s="1"/>
  <c r="Y1078" i="1" s="1"/>
  <c r="T1207" i="7" s="1"/>
  <c r="J1213" i="7" s="1"/>
  <c r="Q1207" i="7"/>
  <c r="S1207" i="7"/>
  <c r="CU319" i="3"/>
  <c r="D181" i="8"/>
  <c r="C1165" i="7"/>
  <c r="E1164" i="7"/>
  <c r="W1031" i="1"/>
  <c r="CT1030" i="1"/>
  <c r="S1030" i="1" s="1"/>
  <c r="J1108" i="7" s="1"/>
  <c r="S1106" i="7"/>
  <c r="Q1106" i="7"/>
  <c r="CS992" i="1"/>
  <c r="U1077" i="7"/>
  <c r="S114" i="10"/>
  <c r="T114" i="10" s="1"/>
  <c r="P114" i="10"/>
  <c r="R114" i="10" s="1"/>
  <c r="U1062" i="7"/>
  <c r="CB909" i="1"/>
  <c r="Q939" i="7"/>
  <c r="S939" i="7"/>
  <c r="Q918" i="7"/>
  <c r="S918" i="7"/>
  <c r="BY899" i="1"/>
  <c r="AD862" i="1"/>
  <c r="AB862" i="1" s="1"/>
  <c r="S100" i="10"/>
  <c r="T100" i="10" s="1"/>
  <c r="P100" i="10"/>
  <c r="R100" i="10" s="1"/>
  <c r="U876" i="7"/>
  <c r="BD824" i="1"/>
  <c r="CM809" i="1"/>
  <c r="S810" i="7"/>
  <c r="Q810" i="7"/>
  <c r="CT819" i="1"/>
  <c r="S819" i="1" s="1"/>
  <c r="A746" i="7"/>
  <c r="G766" i="1"/>
  <c r="A75" i="9" s="1"/>
  <c r="D117" i="8"/>
  <c r="C704" i="7"/>
  <c r="E703" i="7"/>
  <c r="CB777" i="1"/>
  <c r="AD731" i="1"/>
  <c r="U660" i="7"/>
  <c r="CR731" i="1"/>
  <c r="Q731" i="1" s="1"/>
  <c r="J663" i="7" s="1"/>
  <c r="CS731" i="1"/>
  <c r="U728" i="1"/>
  <c r="K653" i="7" s="1"/>
  <c r="D105" i="8"/>
  <c r="E612" i="7"/>
  <c r="C613" i="7"/>
  <c r="R690" i="1"/>
  <c r="W689" i="1"/>
  <c r="AJ653" i="1"/>
  <c r="AJ647" i="1" s="1"/>
  <c r="S516" i="7"/>
  <c r="Q516" i="7"/>
  <c r="CT573" i="1"/>
  <c r="S573" i="1" s="1"/>
  <c r="J518" i="7" s="1"/>
  <c r="AS411" i="1"/>
  <c r="F432" i="1"/>
  <c r="D64" i="8"/>
  <c r="E347" i="7"/>
  <c r="C348" i="7"/>
  <c r="CT231" i="1"/>
  <c r="Q282" i="7"/>
  <c r="S282" i="7"/>
  <c r="D53" i="8"/>
  <c r="C273" i="7"/>
  <c r="E272" i="7"/>
  <c r="CT229" i="1"/>
  <c r="S262" i="7"/>
  <c r="Q262" i="7"/>
  <c r="CB194" i="1"/>
  <c r="CT191" i="1"/>
  <c r="S191" i="1" s="1"/>
  <c r="Q237" i="7"/>
  <c r="S237" i="7"/>
  <c r="U125" i="7"/>
  <c r="CR73" i="1"/>
  <c r="Q73" i="1" s="1"/>
  <c r="J127" i="7" s="1"/>
  <c r="CS73" i="1"/>
  <c r="W37" i="1"/>
  <c r="D27" i="8"/>
  <c r="C87" i="7"/>
  <c r="E86" i="7"/>
  <c r="CB39" i="1"/>
  <c r="DF1170" i="3"/>
  <c r="DJ1170" i="3" s="1"/>
  <c r="DG1170" i="3"/>
  <c r="I470" i="10"/>
  <c r="D566" i="9" s="1"/>
  <c r="I472" i="10"/>
  <c r="D564" i="9" s="1"/>
  <c r="T440" i="10"/>
  <c r="R440" i="10"/>
  <c r="M418" i="10"/>
  <c r="F518" i="9" s="1"/>
  <c r="O418" i="10"/>
  <c r="O397" i="10"/>
  <c r="M397" i="10"/>
  <c r="F482" i="9" s="1"/>
  <c r="I336" i="10"/>
  <c r="D400" i="9" s="1"/>
  <c r="DG826" i="3"/>
  <c r="DH826" i="3"/>
  <c r="M300" i="10"/>
  <c r="F352" i="9" s="1"/>
  <c r="O300" i="10"/>
  <c r="O302" i="10"/>
  <c r="M302" i="10"/>
  <c r="F349" i="9" s="1"/>
  <c r="I258" i="10"/>
  <c r="D311" i="9" s="1"/>
  <c r="O225" i="10"/>
  <c r="M225" i="10"/>
  <c r="F244" i="9" s="1"/>
  <c r="O212" i="10"/>
  <c r="M212" i="10"/>
  <c r="F248" i="9" s="1"/>
  <c r="R214" i="10"/>
  <c r="T214" i="10"/>
  <c r="I217" i="10"/>
  <c r="D242" i="9" s="1"/>
  <c r="O206" i="10"/>
  <c r="M206" i="10"/>
  <c r="F252" i="9" s="1"/>
  <c r="O175" i="10"/>
  <c r="M175" i="10"/>
  <c r="F186" i="9" s="1"/>
  <c r="O160" i="10"/>
  <c r="M160" i="10"/>
  <c r="F192" i="9" s="1"/>
  <c r="O162" i="10"/>
  <c r="M162" i="10"/>
  <c r="F190" i="9" s="1"/>
  <c r="T166" i="10"/>
  <c r="R166" i="10"/>
  <c r="R168" i="10"/>
  <c r="T168" i="10"/>
  <c r="M143" i="10"/>
  <c r="F160" i="9" s="1"/>
  <c r="O143" i="10"/>
  <c r="O127" i="10"/>
  <c r="M127" i="10"/>
  <c r="F154" i="9" s="1"/>
  <c r="R107" i="10"/>
  <c r="T107" i="10"/>
  <c r="M103" i="10"/>
  <c r="F116" i="9" s="1"/>
  <c r="O103" i="10"/>
  <c r="O93" i="10"/>
  <c r="M93" i="10"/>
  <c r="F95" i="9" s="1"/>
  <c r="T51" i="10"/>
  <c r="R51" i="10"/>
  <c r="T53" i="10"/>
  <c r="R53" i="10"/>
  <c r="DI129" i="3"/>
  <c r="DH129" i="3"/>
  <c r="O32" i="10"/>
  <c r="M32" i="10"/>
  <c r="F14" i="9" s="1"/>
  <c r="D248" i="8"/>
  <c r="E1662" i="7"/>
  <c r="AD1477" i="1"/>
  <c r="P1441" i="1"/>
  <c r="CP1441" i="1" s="1"/>
  <c r="O1441" i="1" s="1"/>
  <c r="D243" i="8"/>
  <c r="C1624" i="7"/>
  <c r="E1623" i="7"/>
  <c r="D242" i="8"/>
  <c r="E1616" i="7"/>
  <c r="C1617" i="7"/>
  <c r="W1365" i="1"/>
  <c r="GX1364" i="1"/>
  <c r="CS1364" i="1"/>
  <c r="U1562" i="7"/>
  <c r="CC1330" i="1"/>
  <c r="CT1327" i="1"/>
  <c r="S1327" i="1" s="1"/>
  <c r="S1540" i="7"/>
  <c r="Q1540" i="7"/>
  <c r="D230" i="8"/>
  <c r="C1526" i="7"/>
  <c r="E1525" i="7"/>
  <c r="U1289" i="1"/>
  <c r="G1250" i="1"/>
  <c r="A206" i="9" s="1"/>
  <c r="A1504" i="7"/>
  <c r="CU417" i="3"/>
  <c r="D225" i="8"/>
  <c r="C1487" i="7"/>
  <c r="E1486" i="7"/>
  <c r="CX417" i="3"/>
  <c r="DH417" i="3" s="1"/>
  <c r="U1216" i="1"/>
  <c r="K1479" i="7" s="1"/>
  <c r="CT1215" i="1"/>
  <c r="S1215" i="1" s="1"/>
  <c r="S1472" i="7"/>
  <c r="Q1472" i="7"/>
  <c r="W1214" i="1"/>
  <c r="GX1213" i="1"/>
  <c r="CS1213" i="1"/>
  <c r="U1450" i="7"/>
  <c r="D219" i="8"/>
  <c r="C1444" i="7"/>
  <c r="E1443" i="7"/>
  <c r="U1211" i="1"/>
  <c r="K1441" i="7" s="1"/>
  <c r="CT1210" i="1"/>
  <c r="S1423" i="7"/>
  <c r="Q1423" i="7"/>
  <c r="AD1207" i="1"/>
  <c r="U1397" i="7"/>
  <c r="AB1205" i="1"/>
  <c r="S1390" i="7"/>
  <c r="Q1390" i="7"/>
  <c r="S1354" i="7"/>
  <c r="Q1354" i="7"/>
  <c r="BZ1171" i="1"/>
  <c r="AQ1171" i="1" s="1"/>
  <c r="AD1163" i="1"/>
  <c r="AB1163" i="1" s="1"/>
  <c r="U1159" i="1"/>
  <c r="K1310" i="7" s="1"/>
  <c r="GX1158" i="1"/>
  <c r="T1158" i="1"/>
  <c r="GX1120" i="1"/>
  <c r="T1120" i="1"/>
  <c r="CT1117" i="1"/>
  <c r="S1117" i="1" s="1"/>
  <c r="J1249" i="7" s="1"/>
  <c r="S1247" i="7"/>
  <c r="Q1247" i="7"/>
  <c r="AD1078" i="1"/>
  <c r="U1207" i="7"/>
  <c r="AB1074" i="1"/>
  <c r="D182" i="8"/>
  <c r="C1172" i="7"/>
  <c r="E1171" i="7"/>
  <c r="N119" i="10"/>
  <c r="O119" i="10" s="1"/>
  <c r="K119" i="10"/>
  <c r="V1031" i="1"/>
  <c r="CM1027" i="1"/>
  <c r="G1027" i="1"/>
  <c r="A135" i="9" s="1"/>
  <c r="AD992" i="1"/>
  <c r="AB992" i="1" s="1"/>
  <c r="D168" i="8"/>
  <c r="E1067" i="7"/>
  <c r="C1068" i="7"/>
  <c r="I115" i="10"/>
  <c r="D131" i="9" s="1"/>
  <c r="D167" i="8"/>
  <c r="E1064" i="7"/>
  <c r="C1065" i="7"/>
  <c r="CT946" i="1"/>
  <c r="S946" i="1" s="1"/>
  <c r="Q997" i="7"/>
  <c r="S997" i="7"/>
  <c r="U945" i="1"/>
  <c r="K995" i="7" s="1"/>
  <c r="D152" i="8"/>
  <c r="E954" i="7"/>
  <c r="C955" i="7"/>
  <c r="CS902" i="1"/>
  <c r="U918" i="7"/>
  <c r="CR902" i="1"/>
  <c r="Q902" i="1" s="1"/>
  <c r="J921" i="7" s="1"/>
  <c r="CU267" i="3"/>
  <c r="D144" i="8"/>
  <c r="E899" i="7"/>
  <c r="C900" i="7"/>
  <c r="W864" i="1"/>
  <c r="GX863" i="1"/>
  <c r="CB867" i="1"/>
  <c r="D139" i="8"/>
  <c r="E864" i="7"/>
  <c r="C865" i="7"/>
  <c r="D135" i="8"/>
  <c r="C835" i="7"/>
  <c r="E834" i="7"/>
  <c r="S750" i="7"/>
  <c r="Q750" i="7"/>
  <c r="CT811" i="1"/>
  <c r="S811" i="1" s="1"/>
  <c r="J752" i="7" s="1"/>
  <c r="CT771" i="1"/>
  <c r="S771" i="1" s="1"/>
  <c r="S713" i="7"/>
  <c r="Q713" i="7"/>
  <c r="T770" i="1"/>
  <c r="CT769" i="1"/>
  <c r="S692" i="7"/>
  <c r="Q692" i="7"/>
  <c r="BB734" i="1"/>
  <c r="BB724" i="1" s="1"/>
  <c r="CK724" i="1"/>
  <c r="CQ731" i="1"/>
  <c r="P731" i="1" s="1"/>
  <c r="AB731" i="1"/>
  <c r="AB729" i="1"/>
  <c r="N66" i="10"/>
  <c r="O66" i="10" s="1"/>
  <c r="K66" i="10"/>
  <c r="CQ729" i="1"/>
  <c r="P729" i="1" s="1"/>
  <c r="AH692" i="1"/>
  <c r="K590" i="7"/>
  <c r="AD573" i="1"/>
  <c r="AB573" i="1" s="1"/>
  <c r="U516" i="7"/>
  <c r="CR573" i="1"/>
  <c r="Q573" i="1" s="1"/>
  <c r="J519" i="7" s="1"/>
  <c r="CS573" i="1"/>
  <c r="AJ578" i="1"/>
  <c r="AJ570" i="1" s="1"/>
  <c r="Q498" i="7"/>
  <c r="S498" i="7"/>
  <c r="CT536" i="1"/>
  <c r="S536" i="1" s="1"/>
  <c r="CZ535" i="1"/>
  <c r="Y535" i="1" s="1"/>
  <c r="T493" i="7" s="1"/>
  <c r="J494" i="7"/>
  <c r="AB495" i="1"/>
  <c r="CP492" i="1"/>
  <c r="O492" i="1" s="1"/>
  <c r="J438" i="7"/>
  <c r="S383" i="7"/>
  <c r="Q383" i="7"/>
  <c r="CT450" i="1"/>
  <c r="S450" i="1" s="1"/>
  <c r="J384" i="7" s="1"/>
  <c r="AT379" i="1"/>
  <c r="AT374" i="1" s="1"/>
  <c r="CC374" i="1"/>
  <c r="CS231" i="1"/>
  <c r="V282" i="7" s="1"/>
  <c r="U282" i="7"/>
  <c r="CR231" i="1"/>
  <c r="T230" i="1"/>
  <c r="S200" i="7"/>
  <c r="Q200" i="7"/>
  <c r="D42" i="8"/>
  <c r="E189" i="7"/>
  <c r="AG153" i="1"/>
  <c r="AD73" i="1"/>
  <c r="AB73" i="1" s="1"/>
  <c r="V37" i="1"/>
  <c r="O480" i="10"/>
  <c r="M480" i="10"/>
  <c r="F573" i="9" s="1"/>
  <c r="T469" i="10"/>
  <c r="R469" i="10"/>
  <c r="I474" i="10"/>
  <c r="D562" i="9" s="1"/>
  <c r="I476" i="10"/>
  <c r="D559" i="9" s="1"/>
  <c r="M450" i="10"/>
  <c r="F536" i="9" s="1"/>
  <c r="O450" i="10"/>
  <c r="M422" i="10"/>
  <c r="F516" i="9" s="1"/>
  <c r="O422" i="10"/>
  <c r="I392" i="10"/>
  <c r="D475" i="9" s="1"/>
  <c r="T388" i="10"/>
  <c r="R388" i="10"/>
  <c r="O383" i="10"/>
  <c r="M383" i="10"/>
  <c r="F458" i="9" s="1"/>
  <c r="I360" i="10"/>
  <c r="D429" i="9" s="1"/>
  <c r="T354" i="10"/>
  <c r="R354" i="10"/>
  <c r="T335" i="10"/>
  <c r="R335" i="10"/>
  <c r="DG851" i="3"/>
  <c r="DH851" i="3"/>
  <c r="DI851" i="3"/>
  <c r="CV807" i="3"/>
  <c r="CX807" i="3"/>
  <c r="R324" i="10"/>
  <c r="T324" i="10"/>
  <c r="M319" i="10"/>
  <c r="F382" i="9" s="1"/>
  <c r="O319" i="10"/>
  <c r="I296" i="10"/>
  <c r="D356" i="9" s="1"/>
  <c r="O285" i="10"/>
  <c r="M285" i="10"/>
  <c r="F336" i="9" s="1"/>
  <c r="O268" i="10"/>
  <c r="M268" i="10"/>
  <c r="F343" i="9" s="1"/>
  <c r="I263" i="10"/>
  <c r="D318" i="9" s="1"/>
  <c r="T243" i="10"/>
  <c r="R243" i="10"/>
  <c r="M210" i="10"/>
  <c r="F250" i="9" s="1"/>
  <c r="O210" i="10"/>
  <c r="T216" i="10"/>
  <c r="R216" i="10"/>
  <c r="O190" i="10"/>
  <c r="M190" i="10"/>
  <c r="F223" i="9" s="1"/>
  <c r="DG448" i="3"/>
  <c r="DJ448" i="3" s="1"/>
  <c r="DH448" i="3"/>
  <c r="O168" i="10"/>
  <c r="M168" i="10"/>
  <c r="F183" i="9" s="1"/>
  <c r="O156" i="10"/>
  <c r="M156" i="10"/>
  <c r="F194" i="9" s="1"/>
  <c r="R132" i="10"/>
  <c r="T132" i="10"/>
  <c r="I113" i="10"/>
  <c r="D130" i="9" s="1"/>
  <c r="O107" i="10"/>
  <c r="M107" i="10"/>
  <c r="F126" i="9" s="1"/>
  <c r="O80" i="10"/>
  <c r="M80" i="10"/>
  <c r="F92" i="9" s="1"/>
  <c r="T82" i="10"/>
  <c r="R82" i="10"/>
  <c r="T74" i="10"/>
  <c r="R74" i="10"/>
  <c r="M49" i="10"/>
  <c r="F62" i="9" s="1"/>
  <c r="O49" i="10"/>
  <c r="M53" i="10"/>
  <c r="F58" i="9" s="1"/>
  <c r="O53" i="10"/>
  <c r="T55" i="10"/>
  <c r="R55" i="10"/>
  <c r="T57" i="10"/>
  <c r="R57" i="10"/>
  <c r="DG58" i="3"/>
  <c r="DJ58" i="3" s="1"/>
  <c r="DH58" i="3"/>
  <c r="BZ2643" i="1"/>
  <c r="S3128" i="7"/>
  <c r="Q3128" i="7"/>
  <c r="T2603" i="1"/>
  <c r="T2527" i="1"/>
  <c r="CM2523" i="1"/>
  <c r="S3017" i="7"/>
  <c r="Q3017" i="7"/>
  <c r="U2413" i="1"/>
  <c r="K2996" i="7" s="1"/>
  <c r="Q2971" i="7"/>
  <c r="S2971" i="7"/>
  <c r="N327" i="10"/>
  <c r="O327" i="10" s="1"/>
  <c r="K327" i="10"/>
  <c r="CT2408" i="1"/>
  <c r="S2408" i="1" s="1"/>
  <c r="J2958" i="7" s="1"/>
  <c r="S2956" i="7"/>
  <c r="Q2956" i="7"/>
  <c r="AD2407" i="1"/>
  <c r="U2945" i="7"/>
  <c r="P2406" i="1"/>
  <c r="G2361" i="1"/>
  <c r="A377" i="9" s="1"/>
  <c r="A2934" i="7"/>
  <c r="D425" i="8"/>
  <c r="C2927" i="7"/>
  <c r="E2926" i="7"/>
  <c r="D424" i="8"/>
  <c r="E2916" i="7"/>
  <c r="C2917" i="7"/>
  <c r="GX2367" i="1"/>
  <c r="N321" i="10"/>
  <c r="O321" i="10" s="1"/>
  <c r="K321" i="10"/>
  <c r="V2365" i="1"/>
  <c r="CT2363" i="1"/>
  <c r="S2363" i="1" s="1"/>
  <c r="S2873" i="7"/>
  <c r="Q2873" i="7"/>
  <c r="CT2323" i="1"/>
  <c r="S2323" i="1" s="1"/>
  <c r="S2836" i="7"/>
  <c r="Q2836" i="7"/>
  <c r="GX2321" i="1"/>
  <c r="D403" i="8"/>
  <c r="E2765" i="7"/>
  <c r="C2766" i="7"/>
  <c r="AD2277" i="1"/>
  <c r="AB2277" i="1" s="1"/>
  <c r="U2738" i="7"/>
  <c r="GX2273" i="1"/>
  <c r="CJ2286" i="1" s="1"/>
  <c r="T2273" i="1"/>
  <c r="BZ2286" i="1"/>
  <c r="CI2286" i="1" s="1"/>
  <c r="S2705" i="7"/>
  <c r="Q2705" i="7"/>
  <c r="CU715" i="3"/>
  <c r="D393" i="8"/>
  <c r="E2693" i="7"/>
  <c r="C2694" i="7"/>
  <c r="CS2234" i="1"/>
  <c r="U2680" i="7"/>
  <c r="V2229" i="1"/>
  <c r="AD2228" i="1"/>
  <c r="AB2228" i="1" s="1"/>
  <c r="S270" i="10"/>
  <c r="T270" i="10" s="1"/>
  <c r="P270" i="10"/>
  <c r="R270" i="10" s="1"/>
  <c r="U2637" i="7"/>
  <c r="GX2187" i="1"/>
  <c r="S2574" i="7"/>
  <c r="Q2574" i="7"/>
  <c r="K265" i="10"/>
  <c r="N265" i="10"/>
  <c r="O265" i="10" s="1"/>
  <c r="D374" i="8"/>
  <c r="E2551" i="7"/>
  <c r="C2552" i="7"/>
  <c r="AD2146" i="1"/>
  <c r="AB2146" i="1" s="1"/>
  <c r="U2532" i="7"/>
  <c r="P2145" i="1"/>
  <c r="CP2145" i="1" s="1"/>
  <c r="O2145" i="1" s="1"/>
  <c r="P2144" i="1"/>
  <c r="CP2144" i="1" s="1"/>
  <c r="O2144" i="1" s="1"/>
  <c r="Q2139" i="1"/>
  <c r="D364" i="8"/>
  <c r="E2479" i="7"/>
  <c r="C2480" i="7"/>
  <c r="CB2105" i="1"/>
  <c r="CT2102" i="1"/>
  <c r="S2102" i="1" s="1"/>
  <c r="J2459" i="7" s="1"/>
  <c r="S2457" i="7"/>
  <c r="Q2457" i="7"/>
  <c r="CT2101" i="1"/>
  <c r="S2101" i="1" s="1"/>
  <c r="S2447" i="7"/>
  <c r="Q2447" i="7"/>
  <c r="CT2100" i="1"/>
  <c r="S2100" i="1" s="1"/>
  <c r="CY2100" i="1" s="1"/>
  <c r="X2100" i="1" s="1"/>
  <c r="R2444" i="7" s="1"/>
  <c r="Q2444" i="7"/>
  <c r="S2444" i="7"/>
  <c r="U2097" i="1"/>
  <c r="K2430" i="7" s="1"/>
  <c r="U2414" i="7"/>
  <c r="U2057" i="1"/>
  <c r="CQ2056" i="1"/>
  <c r="P2056" i="1" s="1"/>
  <c r="J2377" i="7" s="1"/>
  <c r="I2378" i="7" s="1"/>
  <c r="K250" i="10"/>
  <c r="N250" i="10"/>
  <c r="O250" i="10" s="1"/>
  <c r="CS2016" i="1"/>
  <c r="U2327" i="7"/>
  <c r="CU615" i="3"/>
  <c r="D337" i="8"/>
  <c r="C2285" i="7"/>
  <c r="E2284" i="7"/>
  <c r="T1971" i="1"/>
  <c r="S2142" i="7"/>
  <c r="Q2142" i="7"/>
  <c r="AD1883" i="1"/>
  <c r="AB1883" i="1" s="1"/>
  <c r="U2107" i="7"/>
  <c r="V1881" i="1"/>
  <c r="P1839" i="1"/>
  <c r="CP1839" i="1" s="1"/>
  <c r="O1839" i="1" s="1"/>
  <c r="W1798" i="1"/>
  <c r="CT1797" i="1"/>
  <c r="S1797" i="1" s="1"/>
  <c r="S1971" i="7"/>
  <c r="Q1971" i="7"/>
  <c r="GX1791" i="1"/>
  <c r="Q1928" i="7"/>
  <c r="S1928" i="7"/>
  <c r="GX1753" i="1"/>
  <c r="CT1753" i="1"/>
  <c r="S1753" i="1" s="1"/>
  <c r="S1896" i="7"/>
  <c r="Q1896" i="7"/>
  <c r="CB1757" i="1"/>
  <c r="CB1746" i="1" s="1"/>
  <c r="T1749" i="1"/>
  <c r="AG1757" i="1" s="1"/>
  <c r="AB1748" i="1"/>
  <c r="S1863" i="7"/>
  <c r="Q1863" i="7"/>
  <c r="CS1712" i="1"/>
  <c r="U1851" i="7"/>
  <c r="P1707" i="1"/>
  <c r="D271" i="8"/>
  <c r="E1805" i="7"/>
  <c r="C1806" i="7"/>
  <c r="CC1671" i="1"/>
  <c r="AT1671" i="1" s="1"/>
  <c r="AB1669" i="1"/>
  <c r="Q1787" i="7"/>
  <c r="S1787" i="7"/>
  <c r="BZ1595" i="1"/>
  <c r="CC1557" i="1"/>
  <c r="AB1477" i="1"/>
  <c r="CU432" i="3"/>
  <c r="D239" i="8"/>
  <c r="C1592" i="7"/>
  <c r="E1591" i="7"/>
  <c r="V1401" i="1"/>
  <c r="AI1405" i="1" s="1"/>
  <c r="CC1367" i="1"/>
  <c r="AD1327" i="1"/>
  <c r="AB1327" i="1" s="1"/>
  <c r="U1540" i="7"/>
  <c r="W1291" i="1"/>
  <c r="U1290" i="1"/>
  <c r="K1523" i="7" s="1"/>
  <c r="CC1293" i="1"/>
  <c r="T1289" i="1"/>
  <c r="CW419" i="3"/>
  <c r="D226" i="8"/>
  <c r="C1494" i="7"/>
  <c r="E1493" i="7"/>
  <c r="CS1215" i="1"/>
  <c r="S176" i="10"/>
  <c r="T176" i="10" s="1"/>
  <c r="P176" i="10"/>
  <c r="R176" i="10" s="1"/>
  <c r="U1472" i="7"/>
  <c r="V1214" i="1"/>
  <c r="AD1213" i="1"/>
  <c r="AB1213" i="1" s="1"/>
  <c r="U1423" i="7"/>
  <c r="AB1208" i="1"/>
  <c r="S1418" i="7"/>
  <c r="Q1418" i="7"/>
  <c r="AD1206" i="1"/>
  <c r="AB1206" i="1" s="1"/>
  <c r="U1390" i="7"/>
  <c r="GX1167" i="1"/>
  <c r="CJ1171" i="1" s="1"/>
  <c r="U1167" i="1"/>
  <c r="K1374" i="7" s="1"/>
  <c r="GX1166" i="1"/>
  <c r="CS1166" i="1"/>
  <c r="U1354" i="7"/>
  <c r="W1159" i="1"/>
  <c r="CT1158" i="1"/>
  <c r="S1158" i="1" s="1"/>
  <c r="S1294" i="7"/>
  <c r="Q1294" i="7"/>
  <c r="G1113" i="1"/>
  <c r="A149" i="9" s="1"/>
  <c r="A1290" i="7"/>
  <c r="D197" i="8"/>
  <c r="E1282" i="7"/>
  <c r="C1283" i="7"/>
  <c r="U1121" i="1"/>
  <c r="K1280" i="7" s="1"/>
  <c r="S1262" i="7"/>
  <c r="Q1262" i="7"/>
  <c r="CT1120" i="1"/>
  <c r="S1120" i="1" s="1"/>
  <c r="J1264" i="7" s="1"/>
  <c r="S130" i="10"/>
  <c r="T130" i="10" s="1"/>
  <c r="P130" i="10"/>
  <c r="R130" i="10" s="1"/>
  <c r="U1259" i="7"/>
  <c r="CT1115" i="1"/>
  <c r="S1115" i="1" s="1"/>
  <c r="J1231" i="7" s="1"/>
  <c r="S1229" i="7"/>
  <c r="Q1229" i="7"/>
  <c r="D186" i="8"/>
  <c r="C1198" i="7"/>
  <c r="E1197" i="7"/>
  <c r="Q1073" i="1"/>
  <c r="J1174" i="7" s="1"/>
  <c r="V1072" i="1"/>
  <c r="U1031" i="1"/>
  <c r="K1125" i="7" s="1"/>
  <c r="Q991" i="1"/>
  <c r="J1070" i="7" s="1"/>
  <c r="V990" i="1"/>
  <c r="T988" i="1"/>
  <c r="P950" i="1"/>
  <c r="P948" i="1"/>
  <c r="CP948" i="1" s="1"/>
  <c r="O948" i="1" s="1"/>
  <c r="D158" i="8"/>
  <c r="I110" i="10"/>
  <c r="D124" i="9" s="1"/>
  <c r="E999" i="7"/>
  <c r="C1000" i="7"/>
  <c r="P109" i="10"/>
  <c r="R109" i="10" s="1"/>
  <c r="S109" i="10"/>
  <c r="T109" i="10" s="1"/>
  <c r="U997" i="7"/>
  <c r="T945" i="1"/>
  <c r="G899" i="1"/>
  <c r="A114" i="9" s="1"/>
  <c r="A965" i="7"/>
  <c r="N104" i="10"/>
  <c r="O104" i="10" s="1"/>
  <c r="K104" i="10"/>
  <c r="GX902" i="1"/>
  <c r="CJ909" i="1" s="1"/>
  <c r="AD902" i="1"/>
  <c r="D146" i="8"/>
  <c r="E911" i="7"/>
  <c r="C912" i="7"/>
  <c r="CT863" i="1"/>
  <c r="S879" i="7"/>
  <c r="Q879" i="7"/>
  <c r="S874" i="7"/>
  <c r="Q874" i="7"/>
  <c r="CT861" i="1"/>
  <c r="S861" i="1" s="1"/>
  <c r="CZ861" i="1" s="1"/>
  <c r="Y861" i="1" s="1"/>
  <c r="T874" i="7" s="1"/>
  <c r="R860" i="1"/>
  <c r="V864" i="7"/>
  <c r="J871" i="7" s="1"/>
  <c r="V859" i="1"/>
  <c r="U858" i="1"/>
  <c r="K851" i="7" s="1"/>
  <c r="S832" i="7"/>
  <c r="Q832" i="7"/>
  <c r="CQ814" i="1"/>
  <c r="P814" i="1" s="1"/>
  <c r="N76" i="10"/>
  <c r="O76" i="10" s="1"/>
  <c r="K76" i="10"/>
  <c r="AD811" i="1"/>
  <c r="AB811" i="1" s="1"/>
  <c r="U750" i="7"/>
  <c r="CR811" i="1"/>
  <c r="Q811" i="1" s="1"/>
  <c r="CS811" i="1"/>
  <c r="AD771" i="1"/>
  <c r="AB771" i="1" s="1"/>
  <c r="S71" i="10"/>
  <c r="T71" i="10" s="1"/>
  <c r="P71" i="10"/>
  <c r="R71" i="10" s="1"/>
  <c r="U713" i="7"/>
  <c r="CR771" i="1"/>
  <c r="Q771" i="1" s="1"/>
  <c r="CS771" i="1"/>
  <c r="P770" i="1"/>
  <c r="Q627" i="7"/>
  <c r="S627" i="7"/>
  <c r="CT726" i="1"/>
  <c r="S726" i="1" s="1"/>
  <c r="Q690" i="1"/>
  <c r="U650" i="1"/>
  <c r="K568" i="7" s="1"/>
  <c r="R650" i="1"/>
  <c r="S649" i="1"/>
  <c r="J555" i="7" s="1"/>
  <c r="J538" i="7"/>
  <c r="CY576" i="1"/>
  <c r="X576" i="1" s="1"/>
  <c r="R537" i="7" s="1"/>
  <c r="J539" i="7" s="1"/>
  <c r="CZ576" i="1"/>
  <c r="Y576" i="1" s="1"/>
  <c r="T537" i="7" s="1"/>
  <c r="J540" i="7" s="1"/>
  <c r="U498" i="7"/>
  <c r="CR536" i="1"/>
  <c r="Q536" i="1" s="1"/>
  <c r="CS536" i="1"/>
  <c r="V437" i="7"/>
  <c r="J445" i="7" s="1"/>
  <c r="R492" i="1"/>
  <c r="A415" i="7"/>
  <c r="G447" i="1"/>
  <c r="A48" i="9" s="1"/>
  <c r="BX301" i="1"/>
  <c r="CG305" i="1"/>
  <c r="AQ269" i="1"/>
  <c r="F279" i="1" s="1"/>
  <c r="AD231" i="1"/>
  <c r="AB231" i="1" s="1"/>
  <c r="U192" i="1"/>
  <c r="K248" i="7" s="1"/>
  <c r="U200" i="7"/>
  <c r="CR187" i="1"/>
  <c r="Q187" i="1" s="1"/>
  <c r="AD194" i="1" s="1"/>
  <c r="CS187" i="1"/>
  <c r="A196" i="7"/>
  <c r="G147" i="1"/>
  <c r="A40" i="9" s="1"/>
  <c r="S175" i="7"/>
  <c r="Q175" i="7"/>
  <c r="CT149" i="1"/>
  <c r="S149" i="1" s="1"/>
  <c r="J176" i="7" s="1"/>
  <c r="U37" i="1"/>
  <c r="K118" i="7" s="1"/>
  <c r="S64" i="7"/>
  <c r="Q64" i="7"/>
  <c r="CT31" i="1"/>
  <c r="S31" i="1" s="1"/>
  <c r="O484" i="10"/>
  <c r="M484" i="10"/>
  <c r="F561" i="9" s="1"/>
  <c r="T471" i="10"/>
  <c r="R471" i="10"/>
  <c r="T473" i="10"/>
  <c r="R473" i="10"/>
  <c r="O446" i="10"/>
  <c r="M446" i="10"/>
  <c r="F540" i="9" s="1"/>
  <c r="O448" i="10"/>
  <c r="M448" i="10"/>
  <c r="F538" i="9" s="1"/>
  <c r="T452" i="10"/>
  <c r="R452" i="10"/>
  <c r="M440" i="10"/>
  <c r="F553" i="9" s="1"/>
  <c r="O440" i="10"/>
  <c r="I413" i="10"/>
  <c r="D500" i="9" s="1"/>
  <c r="I397" i="10"/>
  <c r="D482" i="9" s="1"/>
  <c r="O371" i="10"/>
  <c r="M371" i="10"/>
  <c r="F440" i="9" s="1"/>
  <c r="I365" i="10"/>
  <c r="D437" i="9" s="1"/>
  <c r="R359" i="10"/>
  <c r="T359" i="10"/>
  <c r="O308" i="10"/>
  <c r="M308" i="10"/>
  <c r="F361" i="9" s="1"/>
  <c r="R295" i="10"/>
  <c r="T295" i="10"/>
  <c r="I298" i="10"/>
  <c r="D354" i="9" s="1"/>
  <c r="I300" i="10"/>
  <c r="D352" i="9" s="1"/>
  <c r="I302" i="10"/>
  <c r="D349" i="9" s="1"/>
  <c r="T220" i="10"/>
  <c r="R220" i="10"/>
  <c r="I223" i="10"/>
  <c r="D254" i="9" s="1"/>
  <c r="I225" i="10"/>
  <c r="D244" i="9" s="1"/>
  <c r="O214" i="10"/>
  <c r="M214" i="10"/>
  <c r="F246" i="9" s="1"/>
  <c r="R218" i="10"/>
  <c r="T218" i="10"/>
  <c r="CW493" i="3"/>
  <c r="CX493" i="3"/>
  <c r="DG491" i="3"/>
  <c r="DH491" i="3"/>
  <c r="I175" i="10"/>
  <c r="D186" i="9" s="1"/>
  <c r="I160" i="10"/>
  <c r="D192" i="9" s="1"/>
  <c r="I162" i="10"/>
  <c r="D190" i="9" s="1"/>
  <c r="O166" i="10"/>
  <c r="M166" i="10"/>
  <c r="F185" i="9" s="1"/>
  <c r="I143" i="10"/>
  <c r="D160" i="9" s="1"/>
  <c r="M78" i="10"/>
  <c r="F105" i="9" s="1"/>
  <c r="O78" i="10"/>
  <c r="T84" i="10"/>
  <c r="R84" i="10"/>
  <c r="O51" i="10"/>
  <c r="M51" i="10"/>
  <c r="F60" i="9" s="1"/>
  <c r="M57" i="10"/>
  <c r="F54" i="9" s="1"/>
  <c r="O57" i="10"/>
  <c r="S3067" i="7"/>
  <c r="Q3067" i="7"/>
  <c r="CB2523" i="1"/>
  <c r="D442" i="8"/>
  <c r="E3042" i="7"/>
  <c r="AD2451" i="1"/>
  <c r="AB2451" i="1" s="1"/>
  <c r="U3017" i="7"/>
  <c r="S2981" i="7"/>
  <c r="Q2981" i="7"/>
  <c r="CS2411" i="1"/>
  <c r="U2971" i="7"/>
  <c r="AD2408" i="1"/>
  <c r="U2956" i="7"/>
  <c r="P2407" i="1"/>
  <c r="U2367" i="1"/>
  <c r="CT2364" i="1"/>
  <c r="S2880" i="7"/>
  <c r="Q2880" i="7"/>
  <c r="AD2363" i="1"/>
  <c r="AB2363" i="1" s="1"/>
  <c r="U2873" i="7"/>
  <c r="G2318" i="1"/>
  <c r="A370" i="9" s="1"/>
  <c r="A2869" i="7"/>
  <c r="D415" i="8"/>
  <c r="C2852" i="7"/>
  <c r="E2851" i="7"/>
  <c r="CS2323" i="1"/>
  <c r="S316" i="10"/>
  <c r="T316" i="10" s="1"/>
  <c r="P316" i="10"/>
  <c r="R316" i="10" s="1"/>
  <c r="U2836" i="7"/>
  <c r="CG2286" i="1"/>
  <c r="CG2270" i="1" s="1"/>
  <c r="D404" i="8"/>
  <c r="C2777" i="7"/>
  <c r="E2776" i="7"/>
  <c r="CT2278" i="1"/>
  <c r="Q2748" i="7"/>
  <c r="S2748" i="7"/>
  <c r="Q2712" i="7"/>
  <c r="S2712" i="7"/>
  <c r="U2705" i="7"/>
  <c r="D388" i="8"/>
  <c r="E2652" i="7"/>
  <c r="C2653" i="7"/>
  <c r="U2229" i="1"/>
  <c r="AH2238" i="1" s="1"/>
  <c r="BZ2238" i="1"/>
  <c r="CQ2228" i="1"/>
  <c r="P2228" i="1" s="1"/>
  <c r="J2637" i="7" s="1"/>
  <c r="I2638" i="7" s="1"/>
  <c r="K270" i="10"/>
  <c r="N270" i="10"/>
  <c r="O270" i="10" s="1"/>
  <c r="W2227" i="1"/>
  <c r="Q2577" i="7"/>
  <c r="S2577" i="7"/>
  <c r="S266" i="10"/>
  <c r="P266" i="10"/>
  <c r="U2574" i="7"/>
  <c r="CS2184" i="1"/>
  <c r="V2182" i="1"/>
  <c r="P2146" i="1"/>
  <c r="AD2102" i="1"/>
  <c r="U2457" i="7"/>
  <c r="AD2101" i="1"/>
  <c r="U2447" i="7"/>
  <c r="AD2100" i="1"/>
  <c r="AB2100" i="1" s="1"/>
  <c r="P256" i="10"/>
  <c r="S256" i="10"/>
  <c r="U2444" i="7"/>
  <c r="R2099" i="1"/>
  <c r="GK2099" i="1" s="1"/>
  <c r="V2442" i="7"/>
  <c r="GX2098" i="1"/>
  <c r="GX2097" i="1"/>
  <c r="T2097" i="1"/>
  <c r="P2060" i="1"/>
  <c r="GX2017" i="1"/>
  <c r="Q2337" i="7"/>
  <c r="S2337" i="7"/>
  <c r="AD2016" i="1"/>
  <c r="CT2012" i="1"/>
  <c r="S2012" i="1" s="1"/>
  <c r="CZ2012" i="1" s="1"/>
  <c r="Y2012" i="1" s="1"/>
  <c r="T2302" i="7" s="1"/>
  <c r="J2308" i="7" s="1"/>
  <c r="Q2302" i="7"/>
  <c r="S2302" i="7"/>
  <c r="U2011" i="1"/>
  <c r="K2300" i="7" s="1"/>
  <c r="D338" i="8"/>
  <c r="C2292" i="7"/>
  <c r="E2291" i="7"/>
  <c r="T1972" i="1"/>
  <c r="CC1976" i="1"/>
  <c r="Q2249" i="7"/>
  <c r="S2249" i="7"/>
  <c r="V1967" i="1"/>
  <c r="W1931" i="1"/>
  <c r="V2197" i="7"/>
  <c r="J2204" i="7" s="1"/>
  <c r="CQ1927" i="1"/>
  <c r="P1927" i="1" s="1"/>
  <c r="N235" i="10"/>
  <c r="O235" i="10" s="1"/>
  <c r="K235" i="10"/>
  <c r="V2154" i="7"/>
  <c r="CS1888" i="1"/>
  <c r="V2142" i="7" s="1"/>
  <c r="U2142" i="7"/>
  <c r="Q2132" i="7"/>
  <c r="S2132" i="7"/>
  <c r="P1845" i="1"/>
  <c r="CP1845" i="1" s="1"/>
  <c r="O1845" i="1" s="1"/>
  <c r="GM1845" i="1" s="1"/>
  <c r="GP1845" i="1" s="1"/>
  <c r="S2075" i="7"/>
  <c r="Q2075" i="7"/>
  <c r="D304" i="8"/>
  <c r="C2047" i="7"/>
  <c r="E2046" i="7"/>
  <c r="T1840" i="1"/>
  <c r="CT1834" i="1"/>
  <c r="S1834" i="1" s="1"/>
  <c r="J1995" i="7" s="1"/>
  <c r="Q1993" i="7"/>
  <c r="S1993" i="7"/>
  <c r="G1789" i="1"/>
  <c r="A232" i="9" s="1"/>
  <c r="A1989" i="7"/>
  <c r="V1798" i="1"/>
  <c r="AD1797" i="1"/>
  <c r="AB1797" i="1" s="1"/>
  <c r="U1971" i="7"/>
  <c r="CS1791" i="1"/>
  <c r="U1928" i="7"/>
  <c r="CS1753" i="1"/>
  <c r="U1896" i="7"/>
  <c r="N198" i="10"/>
  <c r="O198" i="10" s="1"/>
  <c r="K198" i="10"/>
  <c r="U1750" i="1"/>
  <c r="K1889" i="7" s="1"/>
  <c r="CT1749" i="1"/>
  <c r="S1749" i="1" s="1"/>
  <c r="J1872" i="7" s="1"/>
  <c r="S1870" i="7"/>
  <c r="Q1870" i="7"/>
  <c r="U1863" i="7"/>
  <c r="GX1709" i="1"/>
  <c r="S1828" i="7"/>
  <c r="Q1828" i="7"/>
  <c r="U1787" i="7"/>
  <c r="K1755" i="7"/>
  <c r="U1593" i="1"/>
  <c r="Q1682" i="7"/>
  <c r="S1682" i="7"/>
  <c r="G1475" i="1"/>
  <c r="A212" i="9" s="1"/>
  <c r="U1401" i="1"/>
  <c r="K1589" i="7" s="1"/>
  <c r="T1328" i="1"/>
  <c r="BZ1330" i="1"/>
  <c r="P1327" i="1"/>
  <c r="CP1327" i="1" s="1"/>
  <c r="O1327" i="1" s="1"/>
  <c r="T1290" i="1"/>
  <c r="AB1289" i="1"/>
  <c r="S1508" i="7"/>
  <c r="Q1508" i="7"/>
  <c r="V1252" i="1"/>
  <c r="AI1255" i="1" s="1"/>
  <c r="CT1216" i="1"/>
  <c r="S1474" i="7"/>
  <c r="Q1474" i="7"/>
  <c r="N176" i="10"/>
  <c r="O176" i="10" s="1"/>
  <c r="K176" i="10"/>
  <c r="CT1211" i="1"/>
  <c r="S1211" i="1" s="1"/>
  <c r="J1435" i="7" s="1"/>
  <c r="Q1433" i="7"/>
  <c r="S1433" i="7"/>
  <c r="P157" i="10"/>
  <c r="R157" i="10" s="1"/>
  <c r="S157" i="10"/>
  <c r="T157" i="10" s="1"/>
  <c r="U1418" i="7"/>
  <c r="P1206" i="1"/>
  <c r="J1402" i="7" s="1"/>
  <c r="CU380" i="3"/>
  <c r="D210" i="8"/>
  <c r="E1378" i="7"/>
  <c r="C1379" i="7"/>
  <c r="AD1158" i="1"/>
  <c r="AB1158" i="1" s="1"/>
  <c r="U1294" i="7"/>
  <c r="T1121" i="1"/>
  <c r="R1032" i="1"/>
  <c r="GK1032" i="1" s="1"/>
  <c r="T1031" i="1"/>
  <c r="P1030" i="1"/>
  <c r="J1111" i="7" s="1"/>
  <c r="D172" i="8"/>
  <c r="C1100" i="7"/>
  <c r="E1099" i="7"/>
  <c r="S1087" i="7"/>
  <c r="Q1087" i="7"/>
  <c r="CT988" i="1"/>
  <c r="S988" i="1" s="1"/>
  <c r="Q1052" i="7"/>
  <c r="S1052" i="7"/>
  <c r="D164" i="8"/>
  <c r="C1042" i="7"/>
  <c r="E1041" i="7"/>
  <c r="V948" i="1"/>
  <c r="R948" i="1"/>
  <c r="N109" i="10"/>
  <c r="O109" i="10" s="1"/>
  <c r="K109" i="10"/>
  <c r="CQ946" i="1"/>
  <c r="P946" i="1" s="1"/>
  <c r="J997" i="7" s="1"/>
  <c r="I998" i="7" s="1"/>
  <c r="CT945" i="1"/>
  <c r="S945" i="1" s="1"/>
  <c r="J989" i="7" s="1"/>
  <c r="S987" i="7"/>
  <c r="Q987" i="7"/>
  <c r="D155" i="8"/>
  <c r="E976" i="7"/>
  <c r="C977" i="7"/>
  <c r="S99" i="10"/>
  <c r="T99" i="10" s="1"/>
  <c r="P99" i="10"/>
  <c r="R99" i="10" s="1"/>
  <c r="U874" i="7"/>
  <c r="CR861" i="1"/>
  <c r="Q861" i="1" s="1"/>
  <c r="CS861" i="1"/>
  <c r="Q860" i="1"/>
  <c r="J867" i="7" s="1"/>
  <c r="I873" i="7" s="1"/>
  <c r="S822" i="1"/>
  <c r="S783" i="7"/>
  <c r="Q783" i="7"/>
  <c r="P77" i="10"/>
  <c r="S77" i="10"/>
  <c r="U780" i="7"/>
  <c r="N71" i="10"/>
  <c r="O71" i="10" s="1"/>
  <c r="K71" i="10"/>
  <c r="CQ771" i="1"/>
  <c r="P771" i="1" s="1"/>
  <c r="J713" i="7" s="1"/>
  <c r="I714" i="7" s="1"/>
  <c r="W770" i="1"/>
  <c r="P690" i="1"/>
  <c r="GX689" i="1"/>
  <c r="CT687" i="1"/>
  <c r="S687" i="1" s="1"/>
  <c r="S585" i="7"/>
  <c r="Q585" i="7"/>
  <c r="CU182" i="3"/>
  <c r="D98" i="8"/>
  <c r="E553" i="7"/>
  <c r="C554" i="7"/>
  <c r="P493" i="1"/>
  <c r="CP493" i="1" s="1"/>
  <c r="O493" i="1" s="1"/>
  <c r="J442" i="7" s="1"/>
  <c r="CT490" i="1"/>
  <c r="S490" i="1" s="1"/>
  <c r="J420" i="7" s="1"/>
  <c r="S419" i="7"/>
  <c r="Q419" i="7"/>
  <c r="U377" i="1"/>
  <c r="K355" i="7" s="1"/>
  <c r="AP342" i="1"/>
  <c r="BY337" i="1"/>
  <c r="CI342" i="1"/>
  <c r="W151" i="1"/>
  <c r="R113" i="1"/>
  <c r="GK113" i="1" s="1"/>
  <c r="V164" i="7"/>
  <c r="S113" i="1"/>
  <c r="D38" i="8"/>
  <c r="E164" i="7"/>
  <c r="T37" i="1"/>
  <c r="T34" i="1"/>
  <c r="CS31" i="1"/>
  <c r="S25" i="10"/>
  <c r="T25" i="10" s="1"/>
  <c r="P25" i="10"/>
  <c r="R25" i="10" s="1"/>
  <c r="U64" i="7"/>
  <c r="CV1231" i="3"/>
  <c r="CX1231" i="3"/>
  <c r="DG1171" i="3"/>
  <c r="DH1171" i="3"/>
  <c r="I480" i="10"/>
  <c r="D573" i="9" s="1"/>
  <c r="I482" i="10"/>
  <c r="D571" i="9" s="1"/>
  <c r="O473" i="10"/>
  <c r="M473" i="10"/>
  <c r="F563" i="9" s="1"/>
  <c r="T475" i="10"/>
  <c r="R475" i="10"/>
  <c r="T477" i="10"/>
  <c r="R477" i="10"/>
  <c r="T393" i="10"/>
  <c r="R393" i="10"/>
  <c r="O359" i="10"/>
  <c r="M359" i="10"/>
  <c r="F432" i="9" s="1"/>
  <c r="O349" i="10"/>
  <c r="M349" i="10"/>
  <c r="F414" i="9" s="1"/>
  <c r="T344" i="10"/>
  <c r="R344" i="10"/>
  <c r="CW819" i="3"/>
  <c r="CW808" i="3"/>
  <c r="CW794" i="3"/>
  <c r="O324" i="10"/>
  <c r="M324" i="10"/>
  <c r="F389" i="9" s="1"/>
  <c r="T297" i="10"/>
  <c r="R297" i="10"/>
  <c r="I304" i="10"/>
  <c r="D347" i="9" s="1"/>
  <c r="O272" i="10"/>
  <c r="M272" i="10"/>
  <c r="F332" i="9" s="1"/>
  <c r="I268" i="10"/>
  <c r="D343" i="9" s="1"/>
  <c r="T248" i="10"/>
  <c r="R248" i="10"/>
  <c r="O243" i="10"/>
  <c r="M243" i="10"/>
  <c r="F290" i="9" s="1"/>
  <c r="O229" i="10"/>
  <c r="M229" i="10"/>
  <c r="F266" i="9" s="1"/>
  <c r="T222" i="10"/>
  <c r="R222" i="10"/>
  <c r="I210" i="10"/>
  <c r="D250" i="9" s="1"/>
  <c r="I190" i="10"/>
  <c r="D223" i="9" s="1"/>
  <c r="CV446" i="3"/>
  <c r="DG443" i="3"/>
  <c r="DJ443" i="3" s="1"/>
  <c r="DF443" i="3"/>
  <c r="DI443" i="3"/>
  <c r="R172" i="10"/>
  <c r="T172" i="10"/>
  <c r="T174" i="10"/>
  <c r="R174" i="10"/>
  <c r="I164" i="10"/>
  <c r="D188" i="9" s="1"/>
  <c r="O149" i="10"/>
  <c r="M149" i="10"/>
  <c r="F172" i="9" s="1"/>
  <c r="T140" i="10"/>
  <c r="R140" i="10"/>
  <c r="I145" i="10"/>
  <c r="D158" i="9" s="1"/>
  <c r="O132" i="10"/>
  <c r="M132" i="10"/>
  <c r="F179" i="9" s="1"/>
  <c r="R112" i="10"/>
  <c r="T112" i="10"/>
  <c r="T90" i="10"/>
  <c r="R90" i="10"/>
  <c r="M82" i="10"/>
  <c r="F90" i="9" s="1"/>
  <c r="O82" i="10"/>
  <c r="O84" i="10"/>
  <c r="M84" i="10"/>
  <c r="F88" i="9" s="1"/>
  <c r="T86" i="10"/>
  <c r="R86" i="10"/>
  <c r="M55" i="10"/>
  <c r="F56" i="9" s="1"/>
  <c r="O55" i="10"/>
  <c r="CX106" i="3"/>
  <c r="DH106" i="3" s="1"/>
  <c r="CW106" i="3"/>
  <c r="T29" i="10"/>
  <c r="R29" i="10"/>
  <c r="CT1478" i="1"/>
  <c r="S1478" i="1" s="1"/>
  <c r="S1657" i="7"/>
  <c r="Q1657" i="7"/>
  <c r="V1633" i="7"/>
  <c r="J1640" i="7" s="1"/>
  <c r="W1440" i="1"/>
  <c r="AJ1443" i="1" s="1"/>
  <c r="G1399" i="1"/>
  <c r="A210" i="9" s="1"/>
  <c r="A1612" i="7"/>
  <c r="D240" i="8"/>
  <c r="E1601" i="7"/>
  <c r="C1602" i="7"/>
  <c r="CT1328" i="1"/>
  <c r="S1328" i="1" s="1"/>
  <c r="J1549" i="7" s="1"/>
  <c r="Q1547" i="7"/>
  <c r="S1547" i="7"/>
  <c r="U1291" i="1"/>
  <c r="K1533" i="7" s="1"/>
  <c r="CT1290" i="1"/>
  <c r="S1290" i="1" s="1"/>
  <c r="J1517" i="7" s="1"/>
  <c r="S1515" i="7"/>
  <c r="Q1515" i="7"/>
  <c r="U1508" i="7"/>
  <c r="U1252" i="1"/>
  <c r="K1491" i="7" s="1"/>
  <c r="GX1216" i="1"/>
  <c r="CS1216" i="1"/>
  <c r="V1474" i="7" s="1"/>
  <c r="U1474" i="7"/>
  <c r="GX1211" i="1"/>
  <c r="CS1211" i="1"/>
  <c r="U1433" i="7"/>
  <c r="P1205" i="1"/>
  <c r="G1156" i="1"/>
  <c r="A156" i="9" s="1"/>
  <c r="A1386" i="7"/>
  <c r="S1365" i="7"/>
  <c r="Q1365" i="7"/>
  <c r="CU357" i="3"/>
  <c r="D206" i="8"/>
  <c r="C1348" i="7"/>
  <c r="E1347" i="7"/>
  <c r="I135" i="10"/>
  <c r="D175" i="9" s="1"/>
  <c r="D203" i="8"/>
  <c r="E1324" i="7"/>
  <c r="C1325" i="7"/>
  <c r="D201" i="8"/>
  <c r="C1313" i="7"/>
  <c r="E1312" i="7"/>
  <c r="CB1171" i="1"/>
  <c r="AS1171" i="1" s="1"/>
  <c r="P1158" i="1"/>
  <c r="CT1121" i="1"/>
  <c r="S1121" i="1" s="1"/>
  <c r="J1274" i="7" s="1"/>
  <c r="Q1272" i="7"/>
  <c r="S1272" i="7"/>
  <c r="N130" i="10"/>
  <c r="O130" i="10" s="1"/>
  <c r="K130" i="10"/>
  <c r="J1257" i="7"/>
  <c r="I1258" i="7" s="1"/>
  <c r="G1070" i="1"/>
  <c r="A142" i="9" s="1"/>
  <c r="A1225" i="7"/>
  <c r="D187" i="8"/>
  <c r="C1208" i="7"/>
  <c r="E1207" i="7"/>
  <c r="D183" i="8"/>
  <c r="C1183" i="7"/>
  <c r="E1182" i="7"/>
  <c r="V1073" i="1"/>
  <c r="CT1035" i="1"/>
  <c r="S1035" i="1" s="1"/>
  <c r="Q1142" i="7"/>
  <c r="S1142" i="7"/>
  <c r="D177" i="8"/>
  <c r="C1133" i="7"/>
  <c r="E1132" i="7"/>
  <c r="CT1033" i="1"/>
  <c r="S1129" i="7"/>
  <c r="Q1129" i="7"/>
  <c r="GX1031" i="1"/>
  <c r="CS993" i="1"/>
  <c r="U1087" i="7"/>
  <c r="CR993" i="1"/>
  <c r="Q993" i="1" s="1"/>
  <c r="V991" i="1"/>
  <c r="R987" i="1"/>
  <c r="V1041" i="7"/>
  <c r="J1049" i="7" s="1"/>
  <c r="G941" i="1"/>
  <c r="A121" i="9" s="1"/>
  <c r="A1030" i="7"/>
  <c r="S948" i="1"/>
  <c r="J1004" i="7" s="1"/>
  <c r="F892" i="1"/>
  <c r="GX864" i="1"/>
  <c r="CS862" i="1"/>
  <c r="V876" i="7" s="1"/>
  <c r="R862" i="1"/>
  <c r="GK862" i="1" s="1"/>
  <c r="I100" i="10"/>
  <c r="D110" i="9" s="1"/>
  <c r="D141" i="8"/>
  <c r="C877" i="7"/>
  <c r="E876" i="7"/>
  <c r="P822" i="1"/>
  <c r="CP822" i="1" s="1"/>
  <c r="O822" i="1" s="1"/>
  <c r="S821" i="7"/>
  <c r="Q821" i="7"/>
  <c r="CT820" i="1"/>
  <c r="S820" i="1" s="1"/>
  <c r="U783" i="7"/>
  <c r="K77" i="10"/>
  <c r="N77" i="10"/>
  <c r="AB813" i="1"/>
  <c r="S768" i="7"/>
  <c r="Q768" i="7"/>
  <c r="CT813" i="1"/>
  <c r="S813" i="1" s="1"/>
  <c r="J770" i="7" s="1"/>
  <c r="S715" i="7"/>
  <c r="Q715" i="7"/>
  <c r="Q657" i="7"/>
  <c r="S657" i="7"/>
  <c r="V651" i="1"/>
  <c r="D99" i="8"/>
  <c r="E560" i="7"/>
  <c r="C561" i="7"/>
  <c r="K569" i="7"/>
  <c r="Q524" i="7"/>
  <c r="S524" i="7"/>
  <c r="CT574" i="1"/>
  <c r="S574" i="1" s="1"/>
  <c r="J526" i="7" s="1"/>
  <c r="BZ578" i="1"/>
  <c r="AQ578" i="1" s="1"/>
  <c r="CP536" i="1"/>
  <c r="O536" i="1" s="1"/>
  <c r="J498" i="7" s="1"/>
  <c r="V493" i="1"/>
  <c r="AI497" i="1" s="1"/>
  <c r="AI488" i="1" s="1"/>
  <c r="CB497" i="1"/>
  <c r="AD490" i="1"/>
  <c r="U419" i="7"/>
  <c r="CR490" i="1"/>
  <c r="Q490" i="1" s="1"/>
  <c r="J421" i="7" s="1"/>
  <c r="CS490" i="1"/>
  <c r="AH415" i="1"/>
  <c r="K367" i="7"/>
  <c r="CT339" i="1"/>
  <c r="S339" i="1" s="1"/>
  <c r="J320" i="7" s="1"/>
  <c r="S318" i="7"/>
  <c r="Q318" i="7"/>
  <c r="CM226" i="1"/>
  <c r="BD233" i="1"/>
  <c r="CS188" i="1"/>
  <c r="U207" i="7"/>
  <c r="CR188" i="1"/>
  <c r="Q188" i="1" s="1"/>
  <c r="J210" i="7" s="1"/>
  <c r="G109" i="1"/>
  <c r="A39" i="9" s="1"/>
  <c r="A171" i="7"/>
  <c r="CT35" i="1"/>
  <c r="S35" i="1" s="1"/>
  <c r="J97" i="7" s="1"/>
  <c r="Q96" i="7"/>
  <c r="S96" i="7"/>
  <c r="N25" i="10"/>
  <c r="O25" i="10" s="1"/>
  <c r="K25" i="10"/>
  <c r="CQ31" i="1"/>
  <c r="P31" i="1" s="1"/>
  <c r="J64" i="7" s="1"/>
  <c r="I65" i="7" s="1"/>
  <c r="CW1207" i="3"/>
  <c r="CX1207" i="3"/>
  <c r="DH1207" i="3" s="1"/>
  <c r="T479" i="10"/>
  <c r="R479" i="10"/>
  <c r="I484" i="10"/>
  <c r="D561" i="9" s="1"/>
  <c r="M471" i="10"/>
  <c r="F565" i="9" s="1"/>
  <c r="O471" i="10"/>
  <c r="O465" i="10"/>
  <c r="M465" i="10"/>
  <c r="F569" i="9" s="1"/>
  <c r="I444" i="10"/>
  <c r="D542" i="9" s="1"/>
  <c r="I446" i="10"/>
  <c r="D540" i="9" s="1"/>
  <c r="I448" i="10"/>
  <c r="D538" i="9" s="1"/>
  <c r="O452" i="10"/>
  <c r="M452" i="10"/>
  <c r="F533" i="9" s="1"/>
  <c r="O430" i="10"/>
  <c r="M430" i="10"/>
  <c r="F507" i="9" s="1"/>
  <c r="I418" i="10"/>
  <c r="D518" i="9" s="1"/>
  <c r="T398" i="10"/>
  <c r="R398" i="10"/>
  <c r="O393" i="10"/>
  <c r="M393" i="10"/>
  <c r="F472" i="9" s="1"/>
  <c r="I371" i="10"/>
  <c r="D440" i="9" s="1"/>
  <c r="I373" i="10"/>
  <c r="D438" i="9" s="1"/>
  <c r="T364" i="10"/>
  <c r="R364" i="10"/>
  <c r="O340" i="10"/>
  <c r="M340" i="10"/>
  <c r="F405" i="9" s="1"/>
  <c r="O342" i="10"/>
  <c r="M342" i="10"/>
  <c r="F403" i="9" s="1"/>
  <c r="DF808" i="3"/>
  <c r="DG808" i="3"/>
  <c r="DJ808" i="3" s="1"/>
  <c r="DF794" i="3"/>
  <c r="DG794" i="3"/>
  <c r="DJ794" i="3" s="1"/>
  <c r="I308" i="10"/>
  <c r="D361" i="9" s="1"/>
  <c r="I310" i="10"/>
  <c r="D359" i="9" s="1"/>
  <c r="O297" i="10"/>
  <c r="M297" i="10"/>
  <c r="F355" i="9" s="1"/>
  <c r="R299" i="10"/>
  <c r="T299" i="10"/>
  <c r="R301" i="10"/>
  <c r="T301" i="10"/>
  <c r="O276" i="10"/>
  <c r="M276" i="10"/>
  <c r="F328" i="9" s="1"/>
  <c r="M278" i="10"/>
  <c r="F326" i="9" s="1"/>
  <c r="O278" i="10"/>
  <c r="O220" i="10"/>
  <c r="M220" i="10"/>
  <c r="F257" i="9" s="1"/>
  <c r="T224" i="10"/>
  <c r="R224" i="10"/>
  <c r="I212" i="10"/>
  <c r="D248" i="9" s="1"/>
  <c r="I214" i="10"/>
  <c r="D246" i="9" s="1"/>
  <c r="O218" i="10"/>
  <c r="M218" i="10"/>
  <c r="F241" i="9" s="1"/>
  <c r="M200" i="10"/>
  <c r="F237" i="9" s="1"/>
  <c r="O200" i="10"/>
  <c r="M170" i="10"/>
  <c r="F199" i="9" s="1"/>
  <c r="O170" i="10"/>
  <c r="T159" i="10"/>
  <c r="R159" i="10"/>
  <c r="T161" i="10"/>
  <c r="R161" i="10"/>
  <c r="O136" i="10"/>
  <c r="M136" i="10"/>
  <c r="F168" i="9" s="1"/>
  <c r="O138" i="10"/>
  <c r="M138" i="10"/>
  <c r="F166" i="9" s="1"/>
  <c r="R142" i="10"/>
  <c r="T142" i="10"/>
  <c r="T144" i="10"/>
  <c r="R144" i="10"/>
  <c r="M88" i="10"/>
  <c r="F101" i="9" s="1"/>
  <c r="O88" i="10"/>
  <c r="T92" i="10"/>
  <c r="R92" i="10"/>
  <c r="T94" i="10"/>
  <c r="R94" i="10"/>
  <c r="DG117" i="3"/>
  <c r="DH117" i="3"/>
  <c r="DI117" i="3"/>
  <c r="O27" i="10"/>
  <c r="M27" i="10"/>
  <c r="F33" i="9" s="1"/>
  <c r="R31" i="10"/>
  <c r="T31" i="10"/>
  <c r="T33" i="10"/>
  <c r="R33" i="10"/>
  <c r="DG32" i="3"/>
  <c r="DH32" i="3"/>
  <c r="DI32" i="3"/>
  <c r="CJ1255" i="1"/>
  <c r="BA1255" i="1" s="1"/>
  <c r="AB1216" i="1"/>
  <c r="GX1214" i="1"/>
  <c r="CT1214" i="1"/>
  <c r="S1214" i="1" s="1"/>
  <c r="S1461" i="7"/>
  <c r="Q1461" i="7"/>
  <c r="AB1211" i="1"/>
  <c r="D217" i="8"/>
  <c r="C1424" i="7"/>
  <c r="E1423" i="7"/>
  <c r="CQ1208" i="1"/>
  <c r="P1208" i="1" s="1"/>
  <c r="J1418" i="7" s="1"/>
  <c r="I1419" i="7" s="1"/>
  <c r="N157" i="10"/>
  <c r="O157" i="10" s="1"/>
  <c r="K157" i="10"/>
  <c r="R1207" i="1"/>
  <c r="V1408" i="7"/>
  <c r="J1415" i="7" s="1"/>
  <c r="CS1167" i="1"/>
  <c r="U1365" i="7"/>
  <c r="Q1163" i="1"/>
  <c r="J1330" i="7" s="1"/>
  <c r="CP1162" i="1"/>
  <c r="O1162" i="1" s="1"/>
  <c r="J1324" i="7"/>
  <c r="I1326" i="7" s="1"/>
  <c r="R1160" i="1"/>
  <c r="V1312" i="7"/>
  <c r="J1319" i="7" s="1"/>
  <c r="BY1156" i="1"/>
  <c r="GX1121" i="1"/>
  <c r="P1120" i="1"/>
  <c r="CP1120" i="1" s="1"/>
  <c r="O1120" i="1" s="1"/>
  <c r="CQ1076" i="1"/>
  <c r="N125" i="10"/>
  <c r="K125" i="10"/>
  <c r="S1164" i="7"/>
  <c r="Q1164" i="7"/>
  <c r="CS1035" i="1"/>
  <c r="V1142" i="7" s="1"/>
  <c r="J1149" i="7" s="1"/>
  <c r="U1142" i="7"/>
  <c r="CS1033" i="1"/>
  <c r="V1129" i="7" s="1"/>
  <c r="S120" i="10"/>
  <c r="T120" i="10" s="1"/>
  <c r="P120" i="10"/>
  <c r="R120" i="10" s="1"/>
  <c r="U1129" i="7"/>
  <c r="U1117" i="7"/>
  <c r="D173" i="8"/>
  <c r="C1107" i="7"/>
  <c r="E1106" i="7"/>
  <c r="S1064" i="7"/>
  <c r="Q1064" i="7"/>
  <c r="CT986" i="1"/>
  <c r="S986" i="1" s="1"/>
  <c r="J1036" i="7" s="1"/>
  <c r="Q1034" i="7"/>
  <c r="S1034" i="7"/>
  <c r="R950" i="1"/>
  <c r="GK950" i="1" s="1"/>
  <c r="V1022" i="7"/>
  <c r="V1012" i="7"/>
  <c r="J1019" i="7" s="1"/>
  <c r="R949" i="1"/>
  <c r="D159" i="8"/>
  <c r="E1002" i="7"/>
  <c r="C1003" i="7"/>
  <c r="AB945" i="1"/>
  <c r="CT904" i="1"/>
  <c r="S904" i="1" s="1"/>
  <c r="CZ904" i="1" s="1"/>
  <c r="Y904" i="1" s="1"/>
  <c r="T939" i="7" s="1"/>
  <c r="D147" i="8"/>
  <c r="E918" i="7"/>
  <c r="C919" i="7"/>
  <c r="CT864" i="1"/>
  <c r="S864" i="1" s="1"/>
  <c r="Q889" i="7"/>
  <c r="S889" i="7"/>
  <c r="CR862" i="1"/>
  <c r="A842" i="7"/>
  <c r="G809" i="1"/>
  <c r="A82" i="9" s="1"/>
  <c r="Q793" i="7"/>
  <c r="S793" i="7"/>
  <c r="CT817" i="1"/>
  <c r="S817" i="1" s="1"/>
  <c r="CC824" i="1"/>
  <c r="S72" i="10"/>
  <c r="P72" i="10"/>
  <c r="U715" i="7"/>
  <c r="CR772" i="1"/>
  <c r="Q772" i="1" s="1"/>
  <c r="AD730" i="1"/>
  <c r="P67" i="10"/>
  <c r="R67" i="10" s="1"/>
  <c r="S67" i="10"/>
  <c r="T67" i="10" s="1"/>
  <c r="U657" i="7"/>
  <c r="CR730" i="1"/>
  <c r="Q730" i="1" s="1"/>
  <c r="AD734" i="1" s="1"/>
  <c r="CS730" i="1"/>
  <c r="G647" i="1"/>
  <c r="A66" i="9" s="1"/>
  <c r="A581" i="7"/>
  <c r="U651" i="1"/>
  <c r="K578" i="7" s="1"/>
  <c r="Q650" i="1"/>
  <c r="J563" i="7" s="1"/>
  <c r="AD574" i="1"/>
  <c r="AB574" i="1" s="1"/>
  <c r="U524" i="7"/>
  <c r="CR574" i="1"/>
  <c r="Q574" i="1" s="1"/>
  <c r="J527" i="7" s="1"/>
  <c r="CS574" i="1"/>
  <c r="U448" i="7"/>
  <c r="CR494" i="1"/>
  <c r="Q494" i="1" s="1"/>
  <c r="J450" i="7" s="1"/>
  <c r="U493" i="1"/>
  <c r="AH497" i="1" s="1"/>
  <c r="D61" i="8"/>
  <c r="E325" i="7"/>
  <c r="C326" i="7"/>
  <c r="CT228" i="1"/>
  <c r="S228" i="1" s="1"/>
  <c r="J257" i="7" s="1"/>
  <c r="S255" i="7"/>
  <c r="Q255" i="7"/>
  <c r="AD188" i="1"/>
  <c r="AB188" i="1" s="1"/>
  <c r="CV1" i="3"/>
  <c r="D21" i="8"/>
  <c r="E35" i="7"/>
  <c r="C36" i="7"/>
  <c r="CU1" i="3"/>
  <c r="CW1187" i="3"/>
  <c r="CX1187" i="3"/>
  <c r="DG1187" i="3" s="1"/>
  <c r="DJ1187" i="3" s="1"/>
  <c r="T481" i="10"/>
  <c r="R481" i="10"/>
  <c r="T483" i="10"/>
  <c r="R483" i="10"/>
  <c r="O477" i="10"/>
  <c r="M477" i="10"/>
  <c r="F558" i="9" s="1"/>
  <c r="M454" i="10"/>
  <c r="F550" i="9" s="1"/>
  <c r="O454" i="10"/>
  <c r="T458" i="10"/>
  <c r="R458" i="10"/>
  <c r="T460" i="10"/>
  <c r="R460" i="10"/>
  <c r="I450" i="10"/>
  <c r="D536" i="9" s="1"/>
  <c r="M436" i="10"/>
  <c r="F519" i="9" s="1"/>
  <c r="O436" i="10"/>
  <c r="R417" i="10"/>
  <c r="T417" i="10"/>
  <c r="I402" i="10"/>
  <c r="D489" i="9" s="1"/>
  <c r="O377" i="10"/>
  <c r="M377" i="10"/>
  <c r="F454" i="9" s="1"/>
  <c r="T368" i="10"/>
  <c r="R368" i="10"/>
  <c r="T370" i="10"/>
  <c r="R370" i="10"/>
  <c r="I349" i="10"/>
  <c r="D414" i="9" s="1"/>
  <c r="O344" i="10"/>
  <c r="M344" i="10"/>
  <c r="F401" i="9" s="1"/>
  <c r="DI835" i="3"/>
  <c r="CX822" i="3"/>
  <c r="CV822" i="3"/>
  <c r="O315" i="10"/>
  <c r="M315" i="10"/>
  <c r="F372" i="9" s="1"/>
  <c r="T305" i="10"/>
  <c r="R305" i="10"/>
  <c r="T307" i="10"/>
  <c r="R307" i="10"/>
  <c r="I272" i="10"/>
  <c r="D332" i="9" s="1"/>
  <c r="I274" i="10"/>
  <c r="D330" i="9" s="1"/>
  <c r="T269" i="10"/>
  <c r="R269" i="10"/>
  <c r="T253" i="10"/>
  <c r="R253" i="10"/>
  <c r="O234" i="10"/>
  <c r="M234" i="10"/>
  <c r="F273" i="9" s="1"/>
  <c r="I229" i="10"/>
  <c r="D266" i="9" s="1"/>
  <c r="T209" i="10"/>
  <c r="R209" i="10"/>
  <c r="T211" i="10"/>
  <c r="R211" i="10"/>
  <c r="I195" i="10"/>
  <c r="D230" i="9" s="1"/>
  <c r="T191" i="10"/>
  <c r="R191" i="10"/>
  <c r="O172" i="10"/>
  <c r="M172" i="10"/>
  <c r="F197" i="9" s="1"/>
  <c r="I149" i="10"/>
  <c r="D172" i="9" s="1"/>
  <c r="M144" i="10"/>
  <c r="F159" i="9" s="1"/>
  <c r="O144" i="10"/>
  <c r="R117" i="10"/>
  <c r="T117" i="10"/>
  <c r="O112" i="10"/>
  <c r="M112" i="10"/>
  <c r="F133" i="9" s="1"/>
  <c r="M94" i="10"/>
  <c r="F86" i="9" s="1"/>
  <c r="O94" i="10"/>
  <c r="M86" i="10"/>
  <c r="F85" i="9" s="1"/>
  <c r="O86" i="10"/>
  <c r="DF151" i="3"/>
  <c r="DG151" i="3"/>
  <c r="DJ151" i="3" s="1"/>
  <c r="DH151" i="3"/>
  <c r="DI151" i="3"/>
  <c r="CV109" i="3"/>
  <c r="CX109" i="3"/>
  <c r="M33" i="10"/>
  <c r="F13" i="9" s="1"/>
  <c r="O33" i="10"/>
  <c r="R15" i="10"/>
  <c r="T15" i="10"/>
  <c r="U1301" i="7"/>
  <c r="V1158" i="1"/>
  <c r="AI1171" i="1" s="1"/>
  <c r="T1122" i="1"/>
  <c r="AG1124" i="1" s="1"/>
  <c r="U1272" i="7"/>
  <c r="U1262" i="7"/>
  <c r="CC1124" i="1"/>
  <c r="Q1259" i="7"/>
  <c r="S1259" i="7"/>
  <c r="V1117" i="1"/>
  <c r="C1230" i="7"/>
  <c r="E1229" i="7"/>
  <c r="D190" i="8"/>
  <c r="P1078" i="1"/>
  <c r="CP1078" i="1" s="1"/>
  <c r="O1078" i="1" s="1"/>
  <c r="U1073" i="1"/>
  <c r="K1180" i="7" s="1"/>
  <c r="GX1072" i="1"/>
  <c r="U1072" i="1"/>
  <c r="D178" i="8"/>
  <c r="E1142" i="7"/>
  <c r="C1143" i="7"/>
  <c r="U1034" i="1"/>
  <c r="K1140" i="7" s="1"/>
  <c r="N120" i="10"/>
  <c r="O120" i="10" s="1"/>
  <c r="K120" i="10"/>
  <c r="S1117" i="7"/>
  <c r="Q1117" i="7"/>
  <c r="U1106" i="7"/>
  <c r="S1099" i="7"/>
  <c r="Q1099" i="7"/>
  <c r="D169" i="8"/>
  <c r="E1077" i="7"/>
  <c r="C1078" i="7"/>
  <c r="U991" i="1"/>
  <c r="K1075" i="7" s="1"/>
  <c r="GX990" i="1"/>
  <c r="U990" i="1"/>
  <c r="AH995" i="1" s="1"/>
  <c r="AH984" i="1" s="1"/>
  <c r="CQ989" i="1"/>
  <c r="P989" i="1" s="1"/>
  <c r="J1062" i="7" s="1"/>
  <c r="I1063" i="7" s="1"/>
  <c r="N114" i="10"/>
  <c r="O114" i="10" s="1"/>
  <c r="K114" i="10"/>
  <c r="CC995" i="1"/>
  <c r="AT995" i="1" s="1"/>
  <c r="AD987" i="1"/>
  <c r="AB987" i="1" s="1"/>
  <c r="U1041" i="7"/>
  <c r="CU293" i="3"/>
  <c r="D163" i="8"/>
  <c r="E1034" i="7"/>
  <c r="C1035" i="7"/>
  <c r="T947" i="1"/>
  <c r="CS945" i="1"/>
  <c r="V987" i="7" s="1"/>
  <c r="J994" i="7" s="1"/>
  <c r="U987" i="7"/>
  <c r="I105" i="10"/>
  <c r="D117" i="9" s="1"/>
  <c r="D150" i="8"/>
  <c r="C942" i="7"/>
  <c r="E941" i="7"/>
  <c r="CS903" i="1"/>
  <c r="U929" i="7"/>
  <c r="W865" i="1"/>
  <c r="AB861" i="1"/>
  <c r="N99" i="10"/>
  <c r="O99" i="10" s="1"/>
  <c r="K99" i="10"/>
  <c r="U859" i="1"/>
  <c r="GX858" i="1"/>
  <c r="Q834" i="7"/>
  <c r="S834" i="7"/>
  <c r="P95" i="10"/>
  <c r="R95" i="10" s="1"/>
  <c r="S95" i="10"/>
  <c r="T95" i="10" s="1"/>
  <c r="U832" i="7"/>
  <c r="D131" i="8"/>
  <c r="E803" i="7"/>
  <c r="C804" i="7"/>
  <c r="AD813" i="1"/>
  <c r="U768" i="7"/>
  <c r="D120" i="8"/>
  <c r="C719" i="7"/>
  <c r="E718" i="7"/>
  <c r="CS769" i="1"/>
  <c r="U692" i="7"/>
  <c r="GX728" i="1"/>
  <c r="CS726" i="1"/>
  <c r="U627" i="7"/>
  <c r="CT688" i="1"/>
  <c r="S592" i="7"/>
  <c r="Q592" i="7"/>
  <c r="AD687" i="1"/>
  <c r="U585" i="7"/>
  <c r="S535" i="7"/>
  <c r="Q535" i="7"/>
  <c r="D89" i="8"/>
  <c r="E509" i="7"/>
  <c r="C510" i="7"/>
  <c r="W534" i="1"/>
  <c r="S482" i="7"/>
  <c r="Q482" i="7"/>
  <c r="CC538" i="1"/>
  <c r="CR531" i="1"/>
  <c r="Q531" i="1" s="1"/>
  <c r="J466" i="7" s="1"/>
  <c r="CS491" i="1"/>
  <c r="U428" i="7"/>
  <c r="AD449" i="1"/>
  <c r="AB449" i="1" s="1"/>
  <c r="U374" i="7"/>
  <c r="CM301" i="1"/>
  <c r="G265" i="1"/>
  <c r="A43" i="9" s="1"/>
  <c r="A302" i="7"/>
  <c r="D56" i="8"/>
  <c r="E294" i="7"/>
  <c r="C295" i="7"/>
  <c r="W230" i="1"/>
  <c r="CS229" i="1"/>
  <c r="V262" i="7" s="1"/>
  <c r="J269" i="7" s="1"/>
  <c r="U262" i="7"/>
  <c r="G185" i="1"/>
  <c r="A41" i="9" s="1"/>
  <c r="A251" i="7"/>
  <c r="V192" i="1"/>
  <c r="AI194" i="1" s="1"/>
  <c r="CC194" i="1"/>
  <c r="AT194" i="1" s="1"/>
  <c r="AD191" i="1"/>
  <c r="AB191" i="1" s="1"/>
  <c r="U237" i="7"/>
  <c r="D47" i="8"/>
  <c r="C228" i="7"/>
  <c r="E227" i="7"/>
  <c r="V151" i="1"/>
  <c r="CC153" i="1"/>
  <c r="AT153" i="1" s="1"/>
  <c r="AT147" i="1" s="1"/>
  <c r="CT150" i="1"/>
  <c r="S150" i="1" s="1"/>
  <c r="Q184" i="7"/>
  <c r="S184" i="7"/>
  <c r="S159" i="7"/>
  <c r="Q159" i="7"/>
  <c r="AD111" i="1"/>
  <c r="AB111" i="1" s="1"/>
  <c r="U150" i="7"/>
  <c r="Q113" i="7"/>
  <c r="S113" i="7"/>
  <c r="S102" i="7"/>
  <c r="Q102" i="7"/>
  <c r="AD35" i="1"/>
  <c r="U96" i="7"/>
  <c r="Q53" i="7"/>
  <c r="S53" i="7"/>
  <c r="D22" i="8"/>
  <c r="E42" i="7"/>
  <c r="C43" i="7"/>
  <c r="U28" i="1"/>
  <c r="K40" i="7" s="1"/>
  <c r="M481" i="10"/>
  <c r="F572" i="9" s="1"/>
  <c r="O481" i="10"/>
  <c r="I469" i="10"/>
  <c r="D567" i="9" s="1"/>
  <c r="I464" i="10"/>
  <c r="D579" i="9" s="1"/>
  <c r="T455" i="10"/>
  <c r="R455" i="10"/>
  <c r="I458" i="10"/>
  <c r="D545" i="9" s="1"/>
  <c r="O445" i="10"/>
  <c r="M445" i="10"/>
  <c r="F541" i="9" s="1"/>
  <c r="R449" i="10"/>
  <c r="T449" i="10"/>
  <c r="I452" i="10"/>
  <c r="D533" i="9" s="1"/>
  <c r="I440" i="10"/>
  <c r="D553" i="9" s="1"/>
  <c r="R432" i="10"/>
  <c r="T432" i="10"/>
  <c r="I433" i="10"/>
  <c r="D522" i="9" s="1"/>
  <c r="I435" i="10"/>
  <c r="D520" i="9" s="1"/>
  <c r="R412" i="10"/>
  <c r="T412" i="10"/>
  <c r="M398" i="10"/>
  <c r="F479" i="9" s="1"/>
  <c r="O398" i="10"/>
  <c r="T378" i="10"/>
  <c r="R378" i="10"/>
  <c r="I368" i="10"/>
  <c r="D444" i="9" s="1"/>
  <c r="O372" i="10"/>
  <c r="M372" i="10"/>
  <c r="F439" i="9" s="1"/>
  <c r="O354" i="10"/>
  <c r="M354" i="10"/>
  <c r="F425" i="9" s="1"/>
  <c r="I348" i="10"/>
  <c r="D417" i="9" s="1"/>
  <c r="T343" i="10"/>
  <c r="R343" i="10"/>
  <c r="CX847" i="3"/>
  <c r="DH847" i="3" s="1"/>
  <c r="CW810" i="3"/>
  <c r="I305" i="10"/>
  <c r="D365" i="9" s="1"/>
  <c r="O309" i="10"/>
  <c r="M309" i="10"/>
  <c r="F360" i="9" s="1"/>
  <c r="I295" i="10"/>
  <c r="D357" i="9" s="1"/>
  <c r="O299" i="10"/>
  <c r="M299" i="10"/>
  <c r="F353" i="9" s="1"/>
  <c r="T303" i="10"/>
  <c r="R303" i="10"/>
  <c r="CW678" i="3"/>
  <c r="T264" i="10"/>
  <c r="R264" i="10"/>
  <c r="I248" i="10"/>
  <c r="D297" i="9" s="1"/>
  <c r="I243" i="10"/>
  <c r="D290" i="9" s="1"/>
  <c r="O233" i="10"/>
  <c r="M233" i="10"/>
  <c r="F276" i="9" s="1"/>
  <c r="O201" i="10"/>
  <c r="M201" i="10"/>
  <c r="F234" i="9" s="1"/>
  <c r="T171" i="10"/>
  <c r="R171" i="10"/>
  <c r="I174" i="10"/>
  <c r="D195" i="9" s="1"/>
  <c r="O159" i="10"/>
  <c r="M159" i="10"/>
  <c r="F193" i="9" s="1"/>
  <c r="T163" i="10"/>
  <c r="R163" i="10"/>
  <c r="I166" i="10"/>
  <c r="D185" i="9" s="1"/>
  <c r="I146" i="10"/>
  <c r="D176" i="9" s="1"/>
  <c r="I148" i="10"/>
  <c r="D173" i="9" s="1"/>
  <c r="O152" i="10"/>
  <c r="M152" i="10"/>
  <c r="F161" i="9" s="1"/>
  <c r="T137" i="10"/>
  <c r="R137" i="10"/>
  <c r="R139" i="10"/>
  <c r="T139" i="10"/>
  <c r="I140" i="10"/>
  <c r="D164" i="9" s="1"/>
  <c r="I142" i="10"/>
  <c r="D162" i="9" s="1"/>
  <c r="I132" i="10"/>
  <c r="D179" i="9" s="1"/>
  <c r="I122" i="10"/>
  <c r="D147" i="9" s="1"/>
  <c r="I117" i="10"/>
  <c r="D140" i="9" s="1"/>
  <c r="I112" i="10"/>
  <c r="D133" i="9" s="1"/>
  <c r="R89" i="10"/>
  <c r="T89" i="10"/>
  <c r="I90" i="10"/>
  <c r="D98" i="9" s="1"/>
  <c r="I92" i="10"/>
  <c r="D96" i="9" s="1"/>
  <c r="O74" i="10"/>
  <c r="M74" i="10"/>
  <c r="F104" i="9" s="1"/>
  <c r="T69" i="10"/>
  <c r="R69" i="10"/>
  <c r="T50" i="10"/>
  <c r="R50" i="10"/>
  <c r="I53" i="10"/>
  <c r="D58" i="9" s="1"/>
  <c r="I55" i="10"/>
  <c r="D56" i="9" s="1"/>
  <c r="O26" i="10"/>
  <c r="M26" i="10"/>
  <c r="F36" i="9" s="1"/>
  <c r="R28" i="10"/>
  <c r="T28" i="10"/>
  <c r="I29" i="10"/>
  <c r="D18" i="9" s="1"/>
  <c r="I31" i="10"/>
  <c r="D15" i="9" s="1"/>
  <c r="T18" i="10"/>
  <c r="R18" i="10"/>
  <c r="T20" i="10"/>
  <c r="R20" i="10"/>
  <c r="I21" i="10"/>
  <c r="D29" i="9" s="1"/>
  <c r="I23" i="10"/>
  <c r="D27" i="9" s="1"/>
  <c r="O8" i="10"/>
  <c r="M8" i="10"/>
  <c r="F35" i="9" s="1"/>
  <c r="T12" i="10"/>
  <c r="R12" i="10"/>
  <c r="T14" i="10"/>
  <c r="R14" i="10"/>
  <c r="I15" i="10"/>
  <c r="D19" i="9" s="1"/>
  <c r="I17" i="10"/>
  <c r="D12" i="9" s="1"/>
  <c r="U834" i="7"/>
  <c r="K95" i="10"/>
  <c r="N95" i="10"/>
  <c r="O95" i="10" s="1"/>
  <c r="D133" i="8"/>
  <c r="C822" i="7"/>
  <c r="E821" i="7"/>
  <c r="D130" i="8"/>
  <c r="E793" i="7"/>
  <c r="C794" i="7"/>
  <c r="GX815" i="1"/>
  <c r="V815" i="1"/>
  <c r="P813" i="1"/>
  <c r="CP813" i="1" s="1"/>
  <c r="O813" i="1" s="1"/>
  <c r="D119" i="8"/>
  <c r="I72" i="10"/>
  <c r="D78" i="9" s="1"/>
  <c r="E715" i="7"/>
  <c r="C716" i="7"/>
  <c r="K717" i="7"/>
  <c r="Q645" i="7"/>
  <c r="S645" i="7"/>
  <c r="S634" i="7"/>
  <c r="Q634" i="7"/>
  <c r="CT690" i="1"/>
  <c r="S690" i="1" s="1"/>
  <c r="J614" i="7" s="1"/>
  <c r="Q612" i="7"/>
  <c r="S612" i="7"/>
  <c r="U592" i="7"/>
  <c r="GX651" i="1"/>
  <c r="GX649" i="1"/>
  <c r="AD575" i="1"/>
  <c r="S59" i="10"/>
  <c r="T59" i="10" s="1"/>
  <c r="P59" i="10"/>
  <c r="R59" i="10" s="1"/>
  <c r="U535" i="7"/>
  <c r="D91" i="8"/>
  <c r="E524" i="7"/>
  <c r="C525" i="7"/>
  <c r="W493" i="1"/>
  <c r="CT454" i="1"/>
  <c r="S454" i="1" s="1"/>
  <c r="S408" i="7"/>
  <c r="Q408" i="7"/>
  <c r="V452" i="1"/>
  <c r="S392" i="7"/>
  <c r="Q392" i="7"/>
  <c r="CM447" i="1"/>
  <c r="G374" i="1"/>
  <c r="A46" i="9" s="1"/>
  <c r="A358" i="7"/>
  <c r="AH305" i="1"/>
  <c r="K311" i="7"/>
  <c r="V230" i="1"/>
  <c r="AB229" i="1"/>
  <c r="D51" i="8"/>
  <c r="E255" i="7"/>
  <c r="C256" i="7"/>
  <c r="BY226" i="1"/>
  <c r="D46" i="8"/>
  <c r="C218" i="7"/>
  <c r="E217" i="7"/>
  <c r="D45" i="8"/>
  <c r="C208" i="7"/>
  <c r="E207" i="7"/>
  <c r="D44" i="8"/>
  <c r="E200" i="7"/>
  <c r="C201" i="7"/>
  <c r="U151" i="1"/>
  <c r="AD150" i="1"/>
  <c r="U184" i="7"/>
  <c r="U113" i="1"/>
  <c r="AH115" i="1" s="1"/>
  <c r="CS112" i="1"/>
  <c r="U159" i="7"/>
  <c r="CT74" i="1"/>
  <c r="S74" i="1" s="1"/>
  <c r="J135" i="7" s="1"/>
  <c r="S134" i="7"/>
  <c r="Q134" i="7"/>
  <c r="AD37" i="1"/>
  <c r="U113" i="7"/>
  <c r="AD36" i="1"/>
  <c r="AB36" i="1" s="1"/>
  <c r="U102" i="7"/>
  <c r="CS30" i="1"/>
  <c r="V53" i="7" s="1"/>
  <c r="J61" i="7" s="1"/>
  <c r="U53" i="7"/>
  <c r="I479" i="10"/>
  <c r="D574" i="9" s="1"/>
  <c r="T468" i="10"/>
  <c r="R468" i="10"/>
  <c r="I471" i="10"/>
  <c r="D565" i="9" s="1"/>
  <c r="M475" i="10"/>
  <c r="F560" i="9" s="1"/>
  <c r="O475" i="10"/>
  <c r="R457" i="10"/>
  <c r="T457" i="10"/>
  <c r="I460" i="10"/>
  <c r="D535" i="9" s="1"/>
  <c r="T451" i="10"/>
  <c r="R451" i="10"/>
  <c r="M432" i="10"/>
  <c r="F523" i="9" s="1"/>
  <c r="O432" i="10"/>
  <c r="T424" i="10"/>
  <c r="R424" i="10"/>
  <c r="T426" i="10"/>
  <c r="R426" i="10"/>
  <c r="I427" i="10"/>
  <c r="D511" i="9" s="1"/>
  <c r="I429" i="10"/>
  <c r="D508" i="9" s="1"/>
  <c r="T407" i="10"/>
  <c r="R407" i="10"/>
  <c r="I408" i="10"/>
  <c r="D493" i="9" s="1"/>
  <c r="O388" i="10"/>
  <c r="M388" i="10"/>
  <c r="F465" i="9" s="1"/>
  <c r="I370" i="10"/>
  <c r="D441" i="9" s="1"/>
  <c r="I364" i="10"/>
  <c r="D447" i="9" s="1"/>
  <c r="O341" i="10"/>
  <c r="M341" i="10"/>
  <c r="F404" i="9" s="1"/>
  <c r="O343" i="10"/>
  <c r="M343" i="10"/>
  <c r="F402" i="9" s="1"/>
  <c r="T345" i="10"/>
  <c r="R345" i="10"/>
  <c r="I335" i="10"/>
  <c r="D410" i="9" s="1"/>
  <c r="I324" i="10"/>
  <c r="D389" i="9" s="1"/>
  <c r="O314" i="10"/>
  <c r="M314" i="10"/>
  <c r="F375" i="9" s="1"/>
  <c r="I307" i="10"/>
  <c r="D362" i="9" s="1"/>
  <c r="T291" i="10"/>
  <c r="R291" i="10"/>
  <c r="I292" i="10"/>
  <c r="D358" i="9" s="1"/>
  <c r="O283" i="10"/>
  <c r="M283" i="10"/>
  <c r="F338" i="9" s="1"/>
  <c r="R287" i="10"/>
  <c r="T287" i="10"/>
  <c r="I273" i="10"/>
  <c r="D331" i="9" s="1"/>
  <c r="O277" i="10"/>
  <c r="M277" i="10"/>
  <c r="F327" i="9" s="1"/>
  <c r="T281" i="10"/>
  <c r="R281" i="10"/>
  <c r="O269" i="10"/>
  <c r="M269" i="10"/>
  <c r="F333" i="9" s="1"/>
  <c r="O264" i="10"/>
  <c r="M264" i="10"/>
  <c r="F315" i="9" s="1"/>
  <c r="R259" i="10"/>
  <c r="T259" i="10"/>
  <c r="T254" i="10"/>
  <c r="R254" i="10"/>
  <c r="I238" i="10"/>
  <c r="D283" i="9" s="1"/>
  <c r="T219" i="10"/>
  <c r="R219" i="10"/>
  <c r="R221" i="10"/>
  <c r="T221" i="10"/>
  <c r="I222" i="10"/>
  <c r="D255" i="9" s="1"/>
  <c r="I224" i="10"/>
  <c r="D253" i="9" s="1"/>
  <c r="O209" i="10"/>
  <c r="M209" i="10"/>
  <c r="F251" i="9" s="1"/>
  <c r="T213" i="10"/>
  <c r="R213" i="10"/>
  <c r="T215" i="10"/>
  <c r="R215" i="10"/>
  <c r="I216" i="10"/>
  <c r="D243" i="9" s="1"/>
  <c r="I218" i="10"/>
  <c r="D241" i="9" s="1"/>
  <c r="O191" i="10"/>
  <c r="M191" i="10"/>
  <c r="F220" i="9" s="1"/>
  <c r="M169" i="10"/>
  <c r="F201" i="9" s="1"/>
  <c r="O169" i="10"/>
  <c r="O171" i="10"/>
  <c r="M171" i="10"/>
  <c r="F198" i="9" s="1"/>
  <c r="T173" i="10"/>
  <c r="R173" i="10"/>
  <c r="R165" i="10"/>
  <c r="T165" i="10"/>
  <c r="I168" i="10"/>
  <c r="D183" i="9" s="1"/>
  <c r="M139" i="10"/>
  <c r="F165" i="9" s="1"/>
  <c r="O139" i="10"/>
  <c r="I127" i="10"/>
  <c r="D154" i="9" s="1"/>
  <c r="I107" i="10"/>
  <c r="D126" i="9" s="1"/>
  <c r="I98" i="10"/>
  <c r="D109" i="9" s="1"/>
  <c r="O89" i="10"/>
  <c r="M89" i="10"/>
  <c r="F99" i="9" s="1"/>
  <c r="R81" i="10"/>
  <c r="T81" i="10"/>
  <c r="T83" i="10"/>
  <c r="R83" i="10"/>
  <c r="I84" i="10"/>
  <c r="D88" i="9" s="1"/>
  <c r="I86" i="10"/>
  <c r="D85" i="9" s="1"/>
  <c r="O69" i="10"/>
  <c r="M69" i="10"/>
  <c r="F80" i="9" s="1"/>
  <c r="R65" i="10"/>
  <c r="T65" i="10"/>
  <c r="M50" i="10"/>
  <c r="F61" i="9" s="1"/>
  <c r="O50" i="10"/>
  <c r="R52" i="10"/>
  <c r="T52" i="10"/>
  <c r="M28" i="10"/>
  <c r="F26" i="9" s="1"/>
  <c r="O28" i="10"/>
  <c r="O20" i="10"/>
  <c r="M20" i="10"/>
  <c r="F30" i="9" s="1"/>
  <c r="O14" i="10"/>
  <c r="M14" i="10"/>
  <c r="F20" i="9" s="1"/>
  <c r="GX860" i="1"/>
  <c r="T860" i="1"/>
  <c r="S853" i="7"/>
  <c r="Q853" i="7"/>
  <c r="D132" i="8"/>
  <c r="C811" i="7"/>
  <c r="E810" i="7"/>
  <c r="V816" i="1"/>
  <c r="D124" i="8"/>
  <c r="E750" i="7"/>
  <c r="C751" i="7"/>
  <c r="GX774" i="1"/>
  <c r="U774" i="1"/>
  <c r="K736" i="7" s="1"/>
  <c r="G724" i="1"/>
  <c r="A68" i="9" s="1"/>
  <c r="A681" i="7"/>
  <c r="D111" i="8"/>
  <c r="I67" i="10"/>
  <c r="D71" i="9" s="1"/>
  <c r="C658" i="7"/>
  <c r="E657" i="7"/>
  <c r="CS728" i="1"/>
  <c r="V645" i="7" s="1"/>
  <c r="J652" i="7" s="1"/>
  <c r="U645" i="7"/>
  <c r="CS727" i="1"/>
  <c r="V634" i="7" s="1"/>
  <c r="J642" i="7" s="1"/>
  <c r="U634" i="7"/>
  <c r="AD690" i="1"/>
  <c r="AB690" i="1" s="1"/>
  <c r="U612" i="7"/>
  <c r="AB687" i="1"/>
  <c r="T650" i="1"/>
  <c r="G610" i="1"/>
  <c r="A65" i="9" s="1"/>
  <c r="A549" i="7"/>
  <c r="BD610" i="1"/>
  <c r="S537" i="7"/>
  <c r="Q537" i="7"/>
  <c r="N59" i="10"/>
  <c r="O59" i="10" s="1"/>
  <c r="K59" i="10"/>
  <c r="D90" i="8"/>
  <c r="E516" i="7"/>
  <c r="C517" i="7"/>
  <c r="D87" i="8"/>
  <c r="E498" i="7"/>
  <c r="GX534" i="1"/>
  <c r="AD533" i="1"/>
  <c r="D80" i="8"/>
  <c r="E453" i="7"/>
  <c r="S437" i="7"/>
  <c r="Q437" i="7"/>
  <c r="CS454" i="1"/>
  <c r="U408" i="7"/>
  <c r="GX452" i="1"/>
  <c r="CJ456" i="1" s="1"/>
  <c r="AD451" i="1"/>
  <c r="AB451" i="1" s="1"/>
  <c r="U392" i="7"/>
  <c r="GX376" i="1"/>
  <c r="CL337" i="1"/>
  <c r="G301" i="1"/>
  <c r="A44" i="9" s="1"/>
  <c r="A314" i="7"/>
  <c r="CU92" i="3"/>
  <c r="D58" i="8"/>
  <c r="C307" i="7"/>
  <c r="E306" i="7"/>
  <c r="D54" i="8"/>
  <c r="E282" i="7"/>
  <c r="C283" i="7"/>
  <c r="BX226" i="1"/>
  <c r="V189" i="1"/>
  <c r="GX151" i="1"/>
  <c r="AD112" i="1"/>
  <c r="CB109" i="1"/>
  <c r="D34" i="8"/>
  <c r="E139" i="7"/>
  <c r="P37" i="1"/>
  <c r="S76" i="7"/>
  <c r="Q76" i="7"/>
  <c r="D25" i="8"/>
  <c r="C67" i="7"/>
  <c r="E66" i="7"/>
  <c r="CT28" i="1"/>
  <c r="S35" i="7"/>
  <c r="Q35" i="7"/>
  <c r="R478" i="10"/>
  <c r="T478" i="10"/>
  <c r="I481" i="10"/>
  <c r="D572" i="9" s="1"/>
  <c r="R470" i="10"/>
  <c r="T470" i="10"/>
  <c r="I473" i="10"/>
  <c r="D563" i="9" s="1"/>
  <c r="T465" i="10"/>
  <c r="R465" i="10"/>
  <c r="O455" i="10"/>
  <c r="M455" i="10"/>
  <c r="F548" i="9" s="1"/>
  <c r="O457" i="10"/>
  <c r="M457" i="10"/>
  <c r="F546" i="9" s="1"/>
  <c r="T459" i="10"/>
  <c r="R459" i="10"/>
  <c r="I445" i="10"/>
  <c r="D541" i="9" s="1"/>
  <c r="O449" i="10"/>
  <c r="M449" i="10"/>
  <c r="F537" i="9" s="1"/>
  <c r="O451" i="10"/>
  <c r="M451" i="10"/>
  <c r="F534" i="9" s="1"/>
  <c r="R453" i="10"/>
  <c r="T453" i="10"/>
  <c r="T441" i="10"/>
  <c r="R441" i="10"/>
  <c r="T434" i="10"/>
  <c r="R434" i="10"/>
  <c r="R436" i="10"/>
  <c r="T436" i="10"/>
  <c r="I437" i="10"/>
  <c r="D510" i="9" s="1"/>
  <c r="O426" i="10"/>
  <c r="M426" i="10"/>
  <c r="F512" i="9" s="1"/>
  <c r="O412" i="10"/>
  <c r="M412" i="10"/>
  <c r="F503" i="9" s="1"/>
  <c r="O407" i="10"/>
  <c r="M407" i="10"/>
  <c r="F496" i="9" s="1"/>
  <c r="I403" i="10"/>
  <c r="D486" i="9" s="1"/>
  <c r="I398" i="10"/>
  <c r="D479" i="9" s="1"/>
  <c r="O378" i="10"/>
  <c r="M378" i="10"/>
  <c r="F451" i="9" s="1"/>
  <c r="R369" i="10"/>
  <c r="T369" i="10"/>
  <c r="I372" i="10"/>
  <c r="D439" i="9" s="1"/>
  <c r="I354" i="10"/>
  <c r="D425" i="9" s="1"/>
  <c r="T349" i="10"/>
  <c r="R349" i="10"/>
  <c r="T306" i="10"/>
  <c r="R306" i="10"/>
  <c r="I309" i="10"/>
  <c r="D360" i="9" s="1"/>
  <c r="T296" i="10"/>
  <c r="R296" i="10"/>
  <c r="I297" i="10"/>
  <c r="D355" i="9" s="1"/>
  <c r="I299" i="10"/>
  <c r="D353" i="9" s="1"/>
  <c r="O303" i="10"/>
  <c r="M303" i="10"/>
  <c r="F348" i="9" s="1"/>
  <c r="O291" i="10"/>
  <c r="M291" i="10"/>
  <c r="F368" i="9" s="1"/>
  <c r="T272" i="10"/>
  <c r="R272" i="10"/>
  <c r="I275" i="10"/>
  <c r="D329" i="9" s="1"/>
  <c r="O254" i="10"/>
  <c r="M254" i="10"/>
  <c r="F301" i="9" s="1"/>
  <c r="T249" i="10"/>
  <c r="R249" i="10"/>
  <c r="T244" i="10"/>
  <c r="R244" i="10"/>
  <c r="I233" i="10"/>
  <c r="D276" i="9" s="1"/>
  <c r="O221" i="10"/>
  <c r="M221" i="10"/>
  <c r="F256" i="9" s="1"/>
  <c r="O215" i="10"/>
  <c r="M215" i="10"/>
  <c r="F245" i="9" s="1"/>
  <c r="I206" i="10"/>
  <c r="D252" i="9" s="1"/>
  <c r="I201" i="10"/>
  <c r="D234" i="9" s="1"/>
  <c r="T175" i="10"/>
  <c r="R175" i="10"/>
  <c r="I159" i="10"/>
  <c r="D193" i="9" s="1"/>
  <c r="O163" i="10"/>
  <c r="M163" i="10"/>
  <c r="F189" i="9" s="1"/>
  <c r="M165" i="10"/>
  <c r="F187" i="9" s="1"/>
  <c r="O165" i="10"/>
  <c r="T167" i="10"/>
  <c r="R167" i="10"/>
  <c r="T147" i="10"/>
  <c r="R147" i="10"/>
  <c r="T149" i="10"/>
  <c r="R149" i="10"/>
  <c r="I150" i="10"/>
  <c r="D171" i="9" s="1"/>
  <c r="I152" i="10"/>
  <c r="D161" i="9" s="1"/>
  <c r="M137" i="10"/>
  <c r="F167" i="9" s="1"/>
  <c r="O137" i="10"/>
  <c r="T141" i="10"/>
  <c r="R141" i="10"/>
  <c r="T143" i="10"/>
  <c r="R143" i="10"/>
  <c r="I144" i="10"/>
  <c r="D159" i="9" s="1"/>
  <c r="R133" i="10"/>
  <c r="T133" i="10"/>
  <c r="T123" i="10"/>
  <c r="R123" i="10"/>
  <c r="T118" i="10"/>
  <c r="R118" i="10"/>
  <c r="T113" i="10"/>
  <c r="R113" i="10"/>
  <c r="T91" i="10"/>
  <c r="R91" i="10"/>
  <c r="R93" i="10"/>
  <c r="T93" i="10"/>
  <c r="I94" i="10"/>
  <c r="D86" i="9" s="1"/>
  <c r="O83" i="10"/>
  <c r="M83" i="10"/>
  <c r="F89" i="9" s="1"/>
  <c r="O65" i="10"/>
  <c r="M65" i="10"/>
  <c r="F70" i="9" s="1"/>
  <c r="R54" i="10"/>
  <c r="T54" i="10"/>
  <c r="R56" i="10"/>
  <c r="T56" i="10"/>
  <c r="I57" i="10"/>
  <c r="D54" i="9" s="1"/>
  <c r="T30" i="10"/>
  <c r="R30" i="10"/>
  <c r="R32" i="10"/>
  <c r="T32" i="10"/>
  <c r="I33" i="10"/>
  <c r="D13" i="9" s="1"/>
  <c r="O18" i="10"/>
  <c r="M18" i="10"/>
  <c r="F32" i="9" s="1"/>
  <c r="R22" i="10"/>
  <c r="T22" i="10"/>
  <c r="T24" i="10"/>
  <c r="R24" i="10"/>
  <c r="I8" i="10"/>
  <c r="D35" i="9" s="1"/>
  <c r="M12" i="10"/>
  <c r="F22" i="9" s="1"/>
  <c r="O12" i="10"/>
  <c r="T16" i="10"/>
  <c r="R16" i="10"/>
  <c r="CT1079" i="1"/>
  <c r="S1079" i="1" s="1"/>
  <c r="J1219" i="7" s="1"/>
  <c r="Q1217" i="7"/>
  <c r="S1217" i="7"/>
  <c r="CT1076" i="1"/>
  <c r="S1076" i="1" s="1"/>
  <c r="AF1081" i="1" s="1"/>
  <c r="S1194" i="7"/>
  <c r="Q1194" i="7"/>
  <c r="U1074" i="1"/>
  <c r="K1190" i="7" s="1"/>
  <c r="CS1073" i="1"/>
  <c r="U1171" i="7"/>
  <c r="CS1072" i="1"/>
  <c r="U1164" i="7"/>
  <c r="D179" i="8"/>
  <c r="C1153" i="7"/>
  <c r="E1152" i="7"/>
  <c r="GX1034" i="1"/>
  <c r="CS1034" i="1"/>
  <c r="U1132" i="7"/>
  <c r="P1029" i="1"/>
  <c r="CP1029" i="1" s="1"/>
  <c r="O1029" i="1" s="1"/>
  <c r="GX991" i="1"/>
  <c r="CS991" i="1"/>
  <c r="U1067" i="7"/>
  <c r="CS990" i="1"/>
  <c r="S115" i="10"/>
  <c r="T115" i="10" s="1"/>
  <c r="P115" i="10"/>
  <c r="R115" i="10" s="1"/>
  <c r="U1064" i="7"/>
  <c r="AD988" i="1"/>
  <c r="AB988" i="1" s="1"/>
  <c r="U1052" i="7"/>
  <c r="S1022" i="7"/>
  <c r="Q1022" i="7"/>
  <c r="S1012" i="7"/>
  <c r="Q1012" i="7"/>
  <c r="AB948" i="1"/>
  <c r="S1002" i="7"/>
  <c r="Q1002" i="7"/>
  <c r="CT943" i="1"/>
  <c r="S969" i="7"/>
  <c r="Q969" i="7"/>
  <c r="CT906" i="1"/>
  <c r="S944" i="7"/>
  <c r="Q944" i="7"/>
  <c r="CS904" i="1"/>
  <c r="P104" i="10"/>
  <c r="R104" i="10" s="1"/>
  <c r="S104" i="10"/>
  <c r="T104" i="10" s="1"/>
  <c r="U939" i="7"/>
  <c r="T901" i="1"/>
  <c r="U879" i="7"/>
  <c r="N100" i="10"/>
  <c r="O100" i="10" s="1"/>
  <c r="K100" i="10"/>
  <c r="S864" i="7"/>
  <c r="Q864" i="7"/>
  <c r="U853" i="7"/>
  <c r="Q846" i="7"/>
  <c r="S846" i="7"/>
  <c r="GX817" i="1"/>
  <c r="V817" i="1"/>
  <c r="S778" i="7"/>
  <c r="Q778" i="7"/>
  <c r="R813" i="1"/>
  <c r="D125" i="8"/>
  <c r="C758" i="7"/>
  <c r="E757" i="7"/>
  <c r="U775" i="1"/>
  <c r="K743" i="7" s="1"/>
  <c r="T774" i="1"/>
  <c r="GX772" i="1"/>
  <c r="CT770" i="1"/>
  <c r="S770" i="1" s="1"/>
  <c r="S703" i="7"/>
  <c r="Q703" i="7"/>
  <c r="D116" i="8"/>
  <c r="C693" i="7"/>
  <c r="E692" i="7"/>
  <c r="D113" i="8"/>
  <c r="C671" i="7"/>
  <c r="E670" i="7"/>
  <c r="AD728" i="1"/>
  <c r="AB728" i="1" s="1"/>
  <c r="AD727" i="1"/>
  <c r="AB727" i="1" s="1"/>
  <c r="CT689" i="1"/>
  <c r="S689" i="1" s="1"/>
  <c r="S602" i="7"/>
  <c r="Q602" i="7"/>
  <c r="T651" i="1"/>
  <c r="Q560" i="7"/>
  <c r="S560" i="7"/>
  <c r="T649" i="1"/>
  <c r="CJ615" i="1"/>
  <c r="CS576" i="1"/>
  <c r="U537" i="7"/>
  <c r="T534" i="1"/>
  <c r="AG538" i="1" s="1"/>
  <c r="AD492" i="1"/>
  <c r="AB492" i="1" s="1"/>
  <c r="U437" i="7"/>
  <c r="G411" i="1"/>
  <c r="A47" i="9" s="1"/>
  <c r="A370" i="7"/>
  <c r="D66" i="8"/>
  <c r="E362" i="7"/>
  <c r="C363" i="7"/>
  <c r="F392" i="1"/>
  <c r="S340" i="7"/>
  <c r="Q340" i="7"/>
  <c r="CK337" i="1"/>
  <c r="CT192" i="1"/>
  <c r="S192" i="1" s="1"/>
  <c r="J245" i="7" s="1"/>
  <c r="S243" i="7"/>
  <c r="Q243" i="7"/>
  <c r="GX189" i="1"/>
  <c r="U189" i="1"/>
  <c r="K225" i="7" s="1"/>
  <c r="V188" i="1"/>
  <c r="CT151" i="1"/>
  <c r="S151" i="1" s="1"/>
  <c r="S189" i="7"/>
  <c r="Q189" i="7"/>
  <c r="AB150" i="1"/>
  <c r="Q164" i="7"/>
  <c r="S164" i="7"/>
  <c r="R111" i="1"/>
  <c r="G71" i="1"/>
  <c r="A38" i="9" s="1"/>
  <c r="AB37" i="1"/>
  <c r="CS33" i="1"/>
  <c r="V76" i="7" s="1"/>
  <c r="J83" i="7" s="1"/>
  <c r="U76" i="7"/>
  <c r="GX28" i="1"/>
  <c r="CS28" i="1"/>
  <c r="U35" i="7"/>
  <c r="CX1221" i="3"/>
  <c r="DG1221" i="3" s="1"/>
  <c r="CX1201" i="3"/>
  <c r="DH1201" i="3" s="1"/>
  <c r="R480" i="10"/>
  <c r="T480" i="10"/>
  <c r="I483" i="10"/>
  <c r="D570" i="9" s="1"/>
  <c r="M468" i="10"/>
  <c r="F568" i="9" s="1"/>
  <c r="O468" i="10"/>
  <c r="T472" i="10"/>
  <c r="R472" i="10"/>
  <c r="I475" i="10"/>
  <c r="D560" i="9" s="1"/>
  <c r="M424" i="10"/>
  <c r="F514" i="9" s="1"/>
  <c r="O424" i="10"/>
  <c r="R428" i="10"/>
  <c r="T428" i="10"/>
  <c r="T430" i="10"/>
  <c r="R430" i="10"/>
  <c r="R402" i="10"/>
  <c r="T402" i="10"/>
  <c r="T397" i="10"/>
  <c r="R397" i="10"/>
  <c r="I393" i="10"/>
  <c r="D472" i="9" s="1"/>
  <c r="I388" i="10"/>
  <c r="D465" i="9" s="1"/>
  <c r="T371" i="10"/>
  <c r="R371" i="10"/>
  <c r="I374" i="10"/>
  <c r="D436" i="9" s="1"/>
  <c r="T365" i="10"/>
  <c r="R365" i="10"/>
  <c r="I359" i="10"/>
  <c r="D432" i="9" s="1"/>
  <c r="I339" i="10"/>
  <c r="D407" i="9" s="1"/>
  <c r="I341" i="10"/>
  <c r="D404" i="9" s="1"/>
  <c r="M345" i="10"/>
  <c r="F399" i="9" s="1"/>
  <c r="O345" i="10"/>
  <c r="T336" i="10"/>
  <c r="R336" i="10"/>
  <c r="CX829" i="3"/>
  <c r="CX825" i="3"/>
  <c r="DG825" i="3" s="1"/>
  <c r="DJ825" i="3" s="1"/>
  <c r="CX815" i="3"/>
  <c r="CX803" i="3"/>
  <c r="DH803" i="3" s="1"/>
  <c r="CX799" i="3"/>
  <c r="DF799" i="3" s="1"/>
  <c r="T325" i="10"/>
  <c r="R325" i="10"/>
  <c r="I314" i="10"/>
  <c r="D375" i="9" s="1"/>
  <c r="T308" i="10"/>
  <c r="R308" i="10"/>
  <c r="I311" i="10"/>
  <c r="D350" i="9" s="1"/>
  <c r="I283" i="10"/>
  <c r="D338" i="9" s="1"/>
  <c r="O287" i="10"/>
  <c r="M287" i="10"/>
  <c r="F334" i="9" s="1"/>
  <c r="T274" i="10"/>
  <c r="R274" i="10"/>
  <c r="I277" i="10"/>
  <c r="D327" i="9" s="1"/>
  <c r="O281" i="10"/>
  <c r="M281" i="10"/>
  <c r="F322" i="9" s="1"/>
  <c r="I269" i="10"/>
  <c r="D333" i="9" s="1"/>
  <c r="O259" i="10"/>
  <c r="M259" i="10"/>
  <c r="F308" i="9" s="1"/>
  <c r="R239" i="10"/>
  <c r="T239" i="10"/>
  <c r="I228" i="10"/>
  <c r="D269" i="9" s="1"/>
  <c r="O219" i="10"/>
  <c r="M219" i="10"/>
  <c r="F259" i="9" s="1"/>
  <c r="R223" i="10"/>
  <c r="T223" i="10"/>
  <c r="T225" i="10"/>
  <c r="R225" i="10"/>
  <c r="I209" i="10"/>
  <c r="D251" i="9" s="1"/>
  <c r="O213" i="10"/>
  <c r="M213" i="10"/>
  <c r="F247" i="9" s="1"/>
  <c r="T217" i="10"/>
  <c r="R217" i="10"/>
  <c r="CX552" i="3"/>
  <c r="R205" i="10"/>
  <c r="T205" i="10"/>
  <c r="T200" i="10"/>
  <c r="R200" i="10"/>
  <c r="I196" i="10"/>
  <c r="D227" i="9" s="1"/>
  <c r="I191" i="10"/>
  <c r="D220" i="9" s="1"/>
  <c r="I169" i="10"/>
  <c r="D201" i="9" s="1"/>
  <c r="M173" i="10"/>
  <c r="F196" i="9" s="1"/>
  <c r="O173" i="10"/>
  <c r="R128" i="10"/>
  <c r="T128" i="10"/>
  <c r="R108" i="10"/>
  <c r="T108" i="10"/>
  <c r="R102" i="10"/>
  <c r="T102" i="10"/>
  <c r="I103" i="10"/>
  <c r="D116" i="9" s="1"/>
  <c r="R97" i="10"/>
  <c r="T97" i="10"/>
  <c r="O81" i="10"/>
  <c r="M81" i="10"/>
  <c r="F91" i="9" s="1"/>
  <c r="R85" i="10"/>
  <c r="T85" i="10"/>
  <c r="R87" i="10"/>
  <c r="T87" i="10"/>
  <c r="O52" i="10"/>
  <c r="M52" i="10"/>
  <c r="F59" i="9" s="1"/>
  <c r="CW128" i="3"/>
  <c r="CX123" i="3"/>
  <c r="CX119" i="3"/>
  <c r="DF119" i="3" s="1"/>
  <c r="CX56" i="3"/>
  <c r="O24" i="10"/>
  <c r="M24" i="10"/>
  <c r="F17" i="9" s="1"/>
  <c r="I10" i="10"/>
  <c r="D24" i="9" s="1"/>
  <c r="P1160" i="1"/>
  <c r="P1122" i="1"/>
  <c r="GX1117" i="1"/>
  <c r="U1247" i="7"/>
  <c r="D191" i="8"/>
  <c r="E1236" i="7"/>
  <c r="C1237" i="7"/>
  <c r="U1217" i="7"/>
  <c r="S125" i="10"/>
  <c r="T125" i="10" s="1"/>
  <c r="P125" i="10"/>
  <c r="R125" i="10" s="1"/>
  <c r="U1194" i="7"/>
  <c r="AD1073" i="1"/>
  <c r="AD1072" i="1"/>
  <c r="AD1034" i="1"/>
  <c r="AB1034" i="1" s="1"/>
  <c r="CU305" i="3"/>
  <c r="D170" i="8"/>
  <c r="C1088" i="7"/>
  <c r="E1087" i="7"/>
  <c r="AD991" i="1"/>
  <c r="AD990" i="1"/>
  <c r="AB990" i="1" s="1"/>
  <c r="P988" i="1"/>
  <c r="CP988" i="1" s="1"/>
  <c r="O988" i="1" s="1"/>
  <c r="U1022" i="7"/>
  <c r="U1012" i="7"/>
  <c r="U1002" i="7"/>
  <c r="BZ952" i="1"/>
  <c r="CQ947" i="1"/>
  <c r="P947" i="1" s="1"/>
  <c r="J999" i="7" s="1"/>
  <c r="I1001" i="7" s="1"/>
  <c r="N110" i="10"/>
  <c r="O110" i="10" s="1"/>
  <c r="K110" i="10"/>
  <c r="W944" i="1"/>
  <c r="CS943" i="1"/>
  <c r="V969" i="7" s="1"/>
  <c r="U969" i="7"/>
  <c r="U944" i="7"/>
  <c r="AD904" i="1"/>
  <c r="AB904" i="1" s="1"/>
  <c r="S911" i="7"/>
  <c r="Q911" i="7"/>
  <c r="CT865" i="1"/>
  <c r="S865" i="1" s="1"/>
  <c r="J901" i="7" s="1"/>
  <c r="Q899" i="7"/>
  <c r="S899" i="7"/>
  <c r="U864" i="7"/>
  <c r="AD859" i="1"/>
  <c r="U846" i="7"/>
  <c r="GX819" i="1"/>
  <c r="V819" i="1"/>
  <c r="GX816" i="1"/>
  <c r="S780" i="7"/>
  <c r="Q780" i="7"/>
  <c r="AD814" i="1"/>
  <c r="P76" i="10"/>
  <c r="R76" i="10" s="1"/>
  <c r="S76" i="10"/>
  <c r="T76" i="10" s="1"/>
  <c r="U778" i="7"/>
  <c r="GX775" i="1"/>
  <c r="T775" i="1"/>
  <c r="S728" i="7"/>
  <c r="Q728" i="7"/>
  <c r="S718" i="7"/>
  <c r="Q718" i="7"/>
  <c r="U772" i="1"/>
  <c r="CC777" i="1"/>
  <c r="CS770" i="1"/>
  <c r="U703" i="7"/>
  <c r="CU202" i="3"/>
  <c r="D112" i="8"/>
  <c r="C661" i="7"/>
  <c r="E660" i="7"/>
  <c r="U602" i="7"/>
  <c r="V585" i="7"/>
  <c r="S570" i="7"/>
  <c r="Q570" i="7"/>
  <c r="AD650" i="1"/>
  <c r="AB650" i="1" s="1"/>
  <c r="U560" i="7"/>
  <c r="S553" i="7"/>
  <c r="Q553" i="7"/>
  <c r="CM610" i="1"/>
  <c r="W573" i="1"/>
  <c r="S487" i="7"/>
  <c r="Q487" i="7"/>
  <c r="CT533" i="1"/>
  <c r="S533" i="1" s="1"/>
  <c r="U454" i="1"/>
  <c r="D73" i="8"/>
  <c r="E408" i="7"/>
  <c r="CB456" i="1"/>
  <c r="AS456" i="1" s="1"/>
  <c r="S397" i="7"/>
  <c r="Q397" i="7"/>
  <c r="R450" i="1"/>
  <c r="V383" i="7"/>
  <c r="J389" i="7" s="1"/>
  <c r="CS376" i="1"/>
  <c r="V340" i="7" s="1"/>
  <c r="U340" i="7"/>
  <c r="CT340" i="1"/>
  <c r="S340" i="1" s="1"/>
  <c r="J327" i="7" s="1"/>
  <c r="Q325" i="7"/>
  <c r="S325" i="7"/>
  <c r="CU93" i="3"/>
  <c r="D60" i="8"/>
  <c r="C319" i="7"/>
  <c r="E318" i="7"/>
  <c r="U267" i="1"/>
  <c r="CT230" i="1"/>
  <c r="S230" i="1" s="1"/>
  <c r="J274" i="7" s="1"/>
  <c r="S272" i="7"/>
  <c r="Q272" i="7"/>
  <c r="W228" i="1"/>
  <c r="U243" i="7"/>
  <c r="GX188" i="1"/>
  <c r="U188" i="1"/>
  <c r="K215" i="7" s="1"/>
  <c r="GX187" i="1"/>
  <c r="CS151" i="1"/>
  <c r="U189" i="7"/>
  <c r="CS149" i="1"/>
  <c r="U164" i="7"/>
  <c r="D23" i="8"/>
  <c r="E53" i="7"/>
  <c r="C54" i="7"/>
  <c r="AD28" i="1"/>
  <c r="AB28" i="1" s="1"/>
  <c r="CX1173" i="3"/>
  <c r="O478" i="10"/>
  <c r="M478" i="10"/>
  <c r="F576" i="9" s="1"/>
  <c r="R482" i="10"/>
  <c r="T482" i="10"/>
  <c r="R474" i="10"/>
  <c r="T474" i="10"/>
  <c r="I477" i="10"/>
  <c r="D558" i="9" s="1"/>
  <c r="I455" i="10"/>
  <c r="D548" i="9" s="1"/>
  <c r="O459" i="10"/>
  <c r="M459" i="10"/>
  <c r="F544" i="9" s="1"/>
  <c r="T444" i="10"/>
  <c r="R444" i="10"/>
  <c r="T446" i="10"/>
  <c r="R446" i="10"/>
  <c r="I447" i="10"/>
  <c r="D539" i="9" s="1"/>
  <c r="I449" i="10"/>
  <c r="D537" i="9" s="1"/>
  <c r="O453" i="10"/>
  <c r="M453" i="10"/>
  <c r="F532" i="9" s="1"/>
  <c r="O434" i="10"/>
  <c r="M434" i="10"/>
  <c r="F521" i="9" s="1"/>
  <c r="I422" i="10"/>
  <c r="D516" i="9" s="1"/>
  <c r="I417" i="10"/>
  <c r="D528" i="9" s="1"/>
  <c r="I412" i="10"/>
  <c r="D503" i="9" s="1"/>
  <c r="T392" i="10"/>
  <c r="R392" i="10"/>
  <c r="T387" i="10"/>
  <c r="R387" i="10"/>
  <c r="I383" i="10"/>
  <c r="D458" i="9" s="1"/>
  <c r="I378" i="10"/>
  <c r="D451" i="9" s="1"/>
  <c r="O369" i="10"/>
  <c r="M369" i="10"/>
  <c r="F442" i="9" s="1"/>
  <c r="T373" i="10"/>
  <c r="R373" i="10"/>
  <c r="T355" i="10"/>
  <c r="R355" i="10"/>
  <c r="CW848" i="3"/>
  <c r="CW834" i="3"/>
  <c r="I319" i="10"/>
  <c r="D382" i="9" s="1"/>
  <c r="O306" i="10"/>
  <c r="M306" i="10"/>
  <c r="F363" i="9" s="1"/>
  <c r="T310" i="10"/>
  <c r="R310" i="10"/>
  <c r="T298" i="10"/>
  <c r="R298" i="10"/>
  <c r="T300" i="10"/>
  <c r="R300" i="10"/>
  <c r="I301" i="10"/>
  <c r="D351" i="9" s="1"/>
  <c r="I303" i="10"/>
  <c r="D348" i="9" s="1"/>
  <c r="T282" i="10"/>
  <c r="R282" i="10"/>
  <c r="I285" i="10"/>
  <c r="D336" i="9" s="1"/>
  <c r="T276" i="10"/>
  <c r="R276" i="10"/>
  <c r="I279" i="10"/>
  <c r="D324" i="9" s="1"/>
  <c r="O249" i="10"/>
  <c r="M249" i="10"/>
  <c r="F294" i="9" s="1"/>
  <c r="T234" i="10"/>
  <c r="R234" i="10"/>
  <c r="I211" i="10"/>
  <c r="D249" i="9" s="1"/>
  <c r="T195" i="10"/>
  <c r="R195" i="10"/>
  <c r="T190" i="10"/>
  <c r="R190" i="10"/>
  <c r="CX499" i="3"/>
  <c r="CX483" i="3"/>
  <c r="DH483" i="3" s="1"/>
  <c r="R160" i="10"/>
  <c r="T160" i="10"/>
  <c r="I161" i="10"/>
  <c r="D191" i="9" s="1"/>
  <c r="I163" i="10"/>
  <c r="D189" i="9" s="1"/>
  <c r="O167" i="10"/>
  <c r="M167" i="10"/>
  <c r="F184" i="9" s="1"/>
  <c r="T155" i="10"/>
  <c r="R155" i="10"/>
  <c r="I156" i="10"/>
  <c r="D194" i="9" s="1"/>
  <c r="M147" i="10"/>
  <c r="F174" i="9" s="1"/>
  <c r="O147" i="10"/>
  <c r="T151" i="10"/>
  <c r="R151" i="10"/>
  <c r="I137" i="10"/>
  <c r="D167" i="9" s="1"/>
  <c r="M141" i="10"/>
  <c r="F163" i="9" s="1"/>
  <c r="O141" i="10"/>
  <c r="T145" i="10"/>
  <c r="R145" i="10"/>
  <c r="M133" i="10"/>
  <c r="F169" i="9" s="1"/>
  <c r="O133" i="10"/>
  <c r="M123" i="10"/>
  <c r="F144" i="9" s="1"/>
  <c r="O123" i="10"/>
  <c r="M118" i="10"/>
  <c r="F137" i="9" s="1"/>
  <c r="O118" i="10"/>
  <c r="O91" i="10"/>
  <c r="M91" i="10"/>
  <c r="F97" i="9" s="1"/>
  <c r="I79" i="10"/>
  <c r="D93" i="9" s="1"/>
  <c r="I74" i="10"/>
  <c r="D104" i="9" s="1"/>
  <c r="O54" i="10"/>
  <c r="M54" i="10"/>
  <c r="F57" i="9" s="1"/>
  <c r="T58" i="10"/>
  <c r="R58" i="10"/>
  <c r="CX143" i="3"/>
  <c r="CX133" i="3"/>
  <c r="DI131" i="3"/>
  <c r="DJ131" i="3" s="1"/>
  <c r="CX105" i="3"/>
  <c r="CX101" i="3"/>
  <c r="DH101" i="3" s="1"/>
  <c r="I26" i="10"/>
  <c r="D36" i="9" s="1"/>
  <c r="O30" i="10"/>
  <c r="M30" i="10"/>
  <c r="T34" i="10"/>
  <c r="R34" i="10"/>
  <c r="I18" i="10"/>
  <c r="D32" i="9" s="1"/>
  <c r="O22" i="10"/>
  <c r="M22" i="10"/>
  <c r="F28" i="9" s="1"/>
  <c r="T9" i="10"/>
  <c r="R9" i="10"/>
  <c r="I12" i="10"/>
  <c r="D22" i="9" s="1"/>
  <c r="M16" i="10"/>
  <c r="F16" i="9" s="1"/>
  <c r="O16" i="10"/>
  <c r="D126" i="8"/>
  <c r="C769" i="7"/>
  <c r="E768" i="7"/>
  <c r="S738" i="7"/>
  <c r="Q738" i="7"/>
  <c r="U728" i="7"/>
  <c r="D115" i="8"/>
  <c r="E685" i="7"/>
  <c r="C686" i="7"/>
  <c r="T690" i="1"/>
  <c r="D103" i="8"/>
  <c r="C593" i="7"/>
  <c r="E592" i="7"/>
  <c r="D102" i="8"/>
  <c r="C586" i="7"/>
  <c r="E585" i="7"/>
  <c r="AD651" i="1"/>
  <c r="U570" i="7"/>
  <c r="P650" i="1"/>
  <c r="AD649" i="1"/>
  <c r="AB649" i="1" s="1"/>
  <c r="U553" i="7"/>
  <c r="CP613" i="1"/>
  <c r="O613" i="1" s="1"/>
  <c r="AD534" i="1"/>
  <c r="AB534" i="1" s="1"/>
  <c r="U487" i="7"/>
  <c r="CS533" i="1"/>
  <c r="S464" i="7"/>
  <c r="Q464" i="7"/>
  <c r="S442" i="7"/>
  <c r="Q442" i="7"/>
  <c r="U397" i="7"/>
  <c r="CQ413" i="1"/>
  <c r="P413" i="1" s="1"/>
  <c r="AD340" i="1"/>
  <c r="AB340" i="1" s="1"/>
  <c r="U325" i="7"/>
  <c r="G226" i="1"/>
  <c r="A42" i="9" s="1"/>
  <c r="A290" i="7"/>
  <c r="GX230" i="1"/>
  <c r="U272" i="7"/>
  <c r="V228" i="1"/>
  <c r="GX192" i="1"/>
  <c r="P192" i="1"/>
  <c r="Q227" i="7"/>
  <c r="S227" i="7"/>
  <c r="Q217" i="7"/>
  <c r="S217" i="7"/>
  <c r="U187" i="1"/>
  <c r="K205" i="7" s="1"/>
  <c r="P75" i="1"/>
  <c r="CP75" i="1" s="1"/>
  <c r="O75" i="1" s="1"/>
  <c r="CC77" i="1"/>
  <c r="G26" i="1"/>
  <c r="A9" i="9" s="1"/>
  <c r="A121" i="7"/>
  <c r="CP36" i="1"/>
  <c r="O36" i="1" s="1"/>
  <c r="J104" i="7"/>
  <c r="R35" i="1"/>
  <c r="GK35" i="1" s="1"/>
  <c r="V96" i="7"/>
  <c r="GX34" i="1"/>
  <c r="P32" i="1"/>
  <c r="T484" i="10"/>
  <c r="R484" i="10"/>
  <c r="I468" i="10"/>
  <c r="D568" i="9" s="1"/>
  <c r="O472" i="10"/>
  <c r="M472" i="10"/>
  <c r="F564" i="9" s="1"/>
  <c r="T476" i="10"/>
  <c r="R476" i="10"/>
  <c r="I432" i="10"/>
  <c r="D523" i="9" s="1"/>
  <c r="R421" i="10"/>
  <c r="T421" i="10"/>
  <c r="I424" i="10"/>
  <c r="D514" i="9" s="1"/>
  <c r="M428" i="10"/>
  <c r="F509" i="9" s="1"/>
  <c r="O428" i="10"/>
  <c r="O402" i="10"/>
  <c r="M402" i="10"/>
  <c r="F489" i="9" s="1"/>
  <c r="T382" i="10"/>
  <c r="R382" i="10"/>
  <c r="T377" i="10"/>
  <c r="R377" i="10"/>
  <c r="O365" i="10"/>
  <c r="M365" i="10"/>
  <c r="F437" i="9" s="1"/>
  <c r="T360" i="10"/>
  <c r="R360" i="10"/>
  <c r="T340" i="10"/>
  <c r="R340" i="10"/>
  <c r="T342" i="10"/>
  <c r="R342" i="10"/>
  <c r="I343" i="10"/>
  <c r="D402" i="9" s="1"/>
  <c r="I345" i="10"/>
  <c r="D399" i="9" s="1"/>
  <c r="CW830" i="3"/>
  <c r="M325" i="10"/>
  <c r="F386" i="9" s="1"/>
  <c r="O325" i="10"/>
  <c r="T315" i="10"/>
  <c r="R315" i="10"/>
  <c r="T284" i="10"/>
  <c r="R284" i="10"/>
  <c r="I287" i="10"/>
  <c r="D334" i="9" s="1"/>
  <c r="O274" i="10"/>
  <c r="M274" i="10"/>
  <c r="F330" i="9" s="1"/>
  <c r="T278" i="10"/>
  <c r="R278" i="10"/>
  <c r="I281" i="10"/>
  <c r="D322" i="9" s="1"/>
  <c r="T268" i="10"/>
  <c r="R268" i="10"/>
  <c r="I264" i="10"/>
  <c r="D315" i="9" s="1"/>
  <c r="I259" i="10"/>
  <c r="D308" i="9" s="1"/>
  <c r="O239" i="10"/>
  <c r="M239" i="10"/>
  <c r="F280" i="9" s="1"/>
  <c r="T229" i="10"/>
  <c r="R229" i="10"/>
  <c r="I219" i="10"/>
  <c r="D259" i="9" s="1"/>
  <c r="O223" i="10"/>
  <c r="M223" i="10"/>
  <c r="F254" i="9" s="1"/>
  <c r="R210" i="10"/>
  <c r="T210" i="10"/>
  <c r="I213" i="10"/>
  <c r="D247" i="9" s="1"/>
  <c r="O217" i="10"/>
  <c r="M217" i="10"/>
  <c r="F242" i="9" s="1"/>
  <c r="O205" i="10"/>
  <c r="M205" i="10"/>
  <c r="F262" i="9" s="1"/>
  <c r="T170" i="10"/>
  <c r="R170" i="10"/>
  <c r="I171" i="10"/>
  <c r="D198" i="9" s="1"/>
  <c r="I173" i="10"/>
  <c r="D196" i="9" s="1"/>
  <c r="R136" i="10"/>
  <c r="T136" i="10"/>
  <c r="I139" i="10"/>
  <c r="D165" i="9" s="1"/>
  <c r="M108" i="10"/>
  <c r="F123" i="9" s="1"/>
  <c r="O108" i="10"/>
  <c r="O97" i="10"/>
  <c r="M97" i="10"/>
  <c r="F112" i="9" s="1"/>
  <c r="I89" i="10"/>
  <c r="D99" i="9" s="1"/>
  <c r="T78" i="10"/>
  <c r="R78" i="10"/>
  <c r="I81" i="10"/>
  <c r="D91" i="9" s="1"/>
  <c r="O85" i="10"/>
  <c r="M85" i="10"/>
  <c r="F87" i="9" s="1"/>
  <c r="I69" i="10"/>
  <c r="D80" i="9" s="1"/>
  <c r="T49" i="10"/>
  <c r="R49" i="10"/>
  <c r="I50" i="10"/>
  <c r="D61" i="9" s="1"/>
  <c r="I52" i="10"/>
  <c r="D59" i="9" s="1"/>
  <c r="DH131" i="3"/>
  <c r="DI111" i="3"/>
  <c r="CX73" i="3"/>
  <c r="DI73" i="3" s="1"/>
  <c r="CX69" i="3"/>
  <c r="I28" i="10"/>
  <c r="D26" i="9" s="1"/>
  <c r="I20" i="10"/>
  <c r="D30" i="9" s="1"/>
  <c r="R11" i="10"/>
  <c r="T11" i="10"/>
  <c r="I14" i="10"/>
  <c r="D20" i="9" s="1"/>
  <c r="CT728" i="1"/>
  <c r="S728" i="1" s="1"/>
  <c r="J647" i="7" s="1"/>
  <c r="CT727" i="1"/>
  <c r="D108" i="8"/>
  <c r="C635" i="7"/>
  <c r="E634" i="7"/>
  <c r="D107" i="8"/>
  <c r="E627" i="7"/>
  <c r="C628" i="7"/>
  <c r="V612" i="7"/>
  <c r="J619" i="7" s="1"/>
  <c r="CS688" i="1"/>
  <c r="BY685" i="1"/>
  <c r="W651" i="1"/>
  <c r="V650" i="1"/>
  <c r="P649" i="1"/>
  <c r="CP649" i="1" s="1"/>
  <c r="O649" i="1" s="1"/>
  <c r="CS575" i="1"/>
  <c r="T574" i="1"/>
  <c r="S493" i="7"/>
  <c r="Q493" i="7"/>
  <c r="P534" i="1"/>
  <c r="CR533" i="1"/>
  <c r="Q533" i="1" s="1"/>
  <c r="J484" i="7" s="1"/>
  <c r="S448" i="7"/>
  <c r="Q448" i="7"/>
  <c r="AD493" i="1"/>
  <c r="AB493" i="1" s="1"/>
  <c r="U442" i="7"/>
  <c r="CS451" i="1"/>
  <c r="GX377" i="1"/>
  <c r="S294" i="7"/>
  <c r="Q294" i="7"/>
  <c r="F242" i="1"/>
  <c r="D52" i="8"/>
  <c r="C263" i="7"/>
  <c r="E262" i="7"/>
  <c r="CS190" i="1"/>
  <c r="U227" i="7"/>
  <c r="CS189" i="1"/>
  <c r="U217" i="7"/>
  <c r="S207" i="7"/>
  <c r="Q207" i="7"/>
  <c r="BD153" i="1"/>
  <c r="BD147" i="1" s="1"/>
  <c r="CS150" i="1"/>
  <c r="CR112" i="1"/>
  <c r="Q112" i="1" s="1"/>
  <c r="J161" i="7" s="1"/>
  <c r="W75" i="1"/>
  <c r="AJ77" i="1" s="1"/>
  <c r="CB77" i="1"/>
  <c r="CS37" i="1"/>
  <c r="CS36" i="1"/>
  <c r="D29" i="8"/>
  <c r="C103" i="7"/>
  <c r="E102" i="7"/>
  <c r="S86" i="7"/>
  <c r="Q86" i="7"/>
  <c r="D26" i="8"/>
  <c r="C77" i="7"/>
  <c r="E76" i="7"/>
  <c r="I478" i="10"/>
  <c r="D576" i="9" s="1"/>
  <c r="O482" i="10"/>
  <c r="M482" i="10"/>
  <c r="F571" i="9" s="1"/>
  <c r="T454" i="10"/>
  <c r="R454" i="10"/>
  <c r="T456" i="10"/>
  <c r="R456" i="10"/>
  <c r="I457" i="10"/>
  <c r="D546" i="9" s="1"/>
  <c r="I459" i="10"/>
  <c r="D544" i="9" s="1"/>
  <c r="O444" i="10"/>
  <c r="M444" i="10"/>
  <c r="F542" i="9" s="1"/>
  <c r="T448" i="10"/>
  <c r="R448" i="10"/>
  <c r="R450" i="10"/>
  <c r="T450" i="10"/>
  <c r="I451" i="10"/>
  <c r="D534" i="9" s="1"/>
  <c r="I453" i="10"/>
  <c r="D532" i="9" s="1"/>
  <c r="R431" i="10"/>
  <c r="T431" i="10"/>
  <c r="I434" i="10"/>
  <c r="D521" i="9" s="1"/>
  <c r="R423" i="10"/>
  <c r="T423" i="10"/>
  <c r="I426" i="10"/>
  <c r="D512" i="9" s="1"/>
  <c r="R418" i="10"/>
  <c r="T418" i="10"/>
  <c r="T413" i="10"/>
  <c r="R413" i="10"/>
  <c r="I407" i="10"/>
  <c r="D496" i="9" s="1"/>
  <c r="O392" i="10"/>
  <c r="M392" i="10"/>
  <c r="F475" i="9" s="1"/>
  <c r="I369" i="10"/>
  <c r="D442" i="9" s="1"/>
  <c r="M373" i="10"/>
  <c r="F438" i="9" s="1"/>
  <c r="O373" i="10"/>
  <c r="O355" i="10"/>
  <c r="M355" i="10"/>
  <c r="F422" i="9" s="1"/>
  <c r="DI801" i="3"/>
  <c r="R320" i="10"/>
  <c r="T320" i="10"/>
  <c r="I306" i="10"/>
  <c r="D363" i="9" s="1"/>
  <c r="O310" i="10"/>
  <c r="M310" i="10"/>
  <c r="F359" i="9" s="1"/>
  <c r="O298" i="10"/>
  <c r="M298" i="10"/>
  <c r="F354" i="9" s="1"/>
  <c r="T302" i="10"/>
  <c r="R302" i="10"/>
  <c r="T304" i="10"/>
  <c r="R304" i="10"/>
  <c r="I291" i="10"/>
  <c r="D368" i="9" s="1"/>
  <c r="T286" i="10"/>
  <c r="R286" i="10"/>
  <c r="T280" i="10"/>
  <c r="R280" i="10"/>
  <c r="T263" i="10"/>
  <c r="R263" i="10"/>
  <c r="T258" i="10"/>
  <c r="R258" i="10"/>
  <c r="I254" i="10"/>
  <c r="D301" i="9" s="1"/>
  <c r="I249" i="10"/>
  <c r="D294" i="9" s="1"/>
  <c r="I221" i="10"/>
  <c r="D256" i="9" s="1"/>
  <c r="T212" i="10"/>
  <c r="R212" i="10"/>
  <c r="I215" i="10"/>
  <c r="D245" i="9" s="1"/>
  <c r="O195" i="10"/>
  <c r="M195" i="10"/>
  <c r="F230" i="9" s="1"/>
  <c r="T162" i="10"/>
  <c r="R162" i="10"/>
  <c r="R164" i="10"/>
  <c r="T164" i="10"/>
  <c r="I165" i="10"/>
  <c r="D187" i="9" s="1"/>
  <c r="I167" i="10"/>
  <c r="D184" i="9" s="1"/>
  <c r="I147" i="10"/>
  <c r="D174" i="9" s="1"/>
  <c r="M151" i="10"/>
  <c r="F170" i="9" s="1"/>
  <c r="O151" i="10"/>
  <c r="R138" i="10"/>
  <c r="T138" i="10"/>
  <c r="I141" i="10"/>
  <c r="D163" i="9" s="1"/>
  <c r="O145" i="10"/>
  <c r="M145" i="10"/>
  <c r="F158" i="9" s="1"/>
  <c r="I133" i="10"/>
  <c r="D169" i="9" s="1"/>
  <c r="I123" i="10"/>
  <c r="D144" i="9" s="1"/>
  <c r="I118" i="10"/>
  <c r="D137" i="9" s="1"/>
  <c r="T88" i="10"/>
  <c r="R88" i="10"/>
  <c r="I91" i="10"/>
  <c r="D97" i="9" s="1"/>
  <c r="T80" i="10"/>
  <c r="R80" i="10"/>
  <c r="I83" i="10"/>
  <c r="D89" i="9" s="1"/>
  <c r="R75" i="10"/>
  <c r="T75" i="10"/>
  <c r="T64" i="10"/>
  <c r="R64" i="10"/>
  <c r="I65" i="10"/>
  <c r="D70" i="9" s="1"/>
  <c r="I54" i="10"/>
  <c r="D57" i="9" s="1"/>
  <c r="O58" i="10"/>
  <c r="M58" i="10"/>
  <c r="F53" i="9" s="1"/>
  <c r="DG131" i="3"/>
  <c r="DI127" i="3"/>
  <c r="DJ127" i="3" s="1"/>
  <c r="T27" i="10"/>
  <c r="R27" i="10"/>
  <c r="I30" i="10"/>
  <c r="O34" i="10"/>
  <c r="M34" i="10"/>
  <c r="F11" i="9" s="1"/>
  <c r="R19" i="10"/>
  <c r="T19" i="10"/>
  <c r="I22" i="10"/>
  <c r="D28" i="9" s="1"/>
  <c r="O9" i="10"/>
  <c r="M9" i="10"/>
  <c r="F25" i="9" s="1"/>
  <c r="T13" i="10"/>
  <c r="R13" i="10"/>
  <c r="I16" i="10"/>
  <c r="D16" i="9" s="1"/>
  <c r="BA3771" i="1"/>
  <c r="CJ3763" i="1"/>
  <c r="AD3725" i="1"/>
  <c r="CY3615" i="1"/>
  <c r="X3615" i="1" s="1"/>
  <c r="R4506" i="7" s="1"/>
  <c r="CZ3615" i="1"/>
  <c r="Y3615" i="1" s="1"/>
  <c r="T4506" i="7" s="1"/>
  <c r="CY3463" i="1"/>
  <c r="X3463" i="1" s="1"/>
  <c r="R4406" i="7" s="1"/>
  <c r="CZ3463" i="1"/>
  <c r="Y3463" i="1" s="1"/>
  <c r="T4406" i="7" s="1"/>
  <c r="AH3427" i="1"/>
  <c r="CY2982" i="1"/>
  <c r="X2982" i="1" s="1"/>
  <c r="R3637" i="7" s="1"/>
  <c r="CZ2982" i="1"/>
  <c r="Y2982" i="1" s="1"/>
  <c r="T3637" i="7" s="1"/>
  <c r="CY3539" i="1"/>
  <c r="X3539" i="1" s="1"/>
  <c r="R4456" i="7" s="1"/>
  <c r="CZ3539" i="1"/>
  <c r="Y3539" i="1" s="1"/>
  <c r="T4456" i="7" s="1"/>
  <c r="J4458" i="7" s="1"/>
  <c r="AF3541" i="1"/>
  <c r="AG3497" i="1"/>
  <c r="T3503" i="1"/>
  <c r="AP3459" i="1"/>
  <c r="F3474" i="1"/>
  <c r="AG3031" i="1"/>
  <c r="CJ3857" i="1"/>
  <c r="CY3691" i="1"/>
  <c r="X3691" i="1" s="1"/>
  <c r="R4556" i="7" s="1"/>
  <c r="CZ3691" i="1"/>
  <c r="Y3691" i="1" s="1"/>
  <c r="T4556" i="7" s="1"/>
  <c r="AF3693" i="1"/>
  <c r="W3693" i="1"/>
  <c r="AJ3687" i="1"/>
  <c r="AG3649" i="1"/>
  <c r="T3655" i="1"/>
  <c r="W3617" i="1"/>
  <c r="AJ3611" i="1"/>
  <c r="AI3611" i="1"/>
  <c r="V3617" i="1"/>
  <c r="AH3579" i="1"/>
  <c r="CG3459" i="1"/>
  <c r="AX3465" i="1"/>
  <c r="GK3461" i="1"/>
  <c r="AG3379" i="1"/>
  <c r="CY3329" i="1"/>
  <c r="X3329" i="1" s="1"/>
  <c r="R4174" i="7" s="1"/>
  <c r="J4180" i="7" s="1"/>
  <c r="CZ3329" i="1"/>
  <c r="Y3329" i="1" s="1"/>
  <c r="T4174" i="7" s="1"/>
  <c r="J4181" i="7" s="1"/>
  <c r="CY3244" i="1"/>
  <c r="X3244" i="1" s="1"/>
  <c r="R4052" i="7" s="1"/>
  <c r="J4055" i="7" s="1"/>
  <c r="CZ3244" i="1"/>
  <c r="Y3244" i="1" s="1"/>
  <c r="T4052" i="7" s="1"/>
  <c r="J4056" i="7" s="1"/>
  <c r="AI3203" i="1"/>
  <c r="CY3152" i="1"/>
  <c r="X3152" i="1" s="1"/>
  <c r="R3876" i="7" s="1"/>
  <c r="J3882" i="7" s="1"/>
  <c r="CZ3152" i="1"/>
  <c r="Y3152" i="1" s="1"/>
  <c r="T3876" i="7" s="1"/>
  <c r="J3883" i="7" s="1"/>
  <c r="AG3117" i="1"/>
  <c r="BB3063" i="1"/>
  <c r="F3087" i="1"/>
  <c r="CY3071" i="1"/>
  <c r="X3071" i="1" s="1"/>
  <c r="R3782" i="7" s="1"/>
  <c r="J3787" i="7" s="1"/>
  <c r="CZ3071" i="1"/>
  <c r="Y3071" i="1" s="1"/>
  <c r="T3782" i="7" s="1"/>
  <c r="J3788" i="7" s="1"/>
  <c r="I3791" i="7" s="1"/>
  <c r="AS3020" i="1"/>
  <c r="F3048" i="1"/>
  <c r="CY2981" i="1"/>
  <c r="X2981" i="1" s="1"/>
  <c r="R3627" i="7" s="1"/>
  <c r="J3632" i="7" s="1"/>
  <c r="I3636" i="7" s="1"/>
  <c r="CZ2981" i="1"/>
  <c r="Y2981" i="1" s="1"/>
  <c r="T3627" i="7" s="1"/>
  <c r="J3633" i="7" s="1"/>
  <c r="AH3857" i="1"/>
  <c r="U3655" i="1"/>
  <c r="AH3649" i="1"/>
  <c r="CC3611" i="1"/>
  <c r="AT3617" i="1"/>
  <c r="CY3415" i="1"/>
  <c r="X3415" i="1" s="1"/>
  <c r="R4307" i="7" s="1"/>
  <c r="J4312" i="7" s="1"/>
  <c r="I4316" i="7" s="1"/>
  <c r="CZ3415" i="1"/>
  <c r="Y3415" i="1" s="1"/>
  <c r="T4307" i="7" s="1"/>
  <c r="J4313" i="7" s="1"/>
  <c r="BD3326" i="1"/>
  <c r="F3367" i="1"/>
  <c r="CY3331" i="1"/>
  <c r="X3331" i="1" s="1"/>
  <c r="R4195" i="7" s="1"/>
  <c r="CZ3331" i="1"/>
  <c r="Y3331" i="1" s="1"/>
  <c r="T4195" i="7" s="1"/>
  <c r="CY3072" i="1"/>
  <c r="X3072" i="1" s="1"/>
  <c r="R3792" i="7" s="1"/>
  <c r="J3795" i="7" s="1"/>
  <c r="I3798" i="7" s="1"/>
  <c r="CZ3072" i="1"/>
  <c r="Y3072" i="1" s="1"/>
  <c r="T3792" i="7" s="1"/>
  <c r="J3796" i="7" s="1"/>
  <c r="CY3069" i="1"/>
  <c r="X3069" i="1" s="1"/>
  <c r="R3769" i="7" s="1"/>
  <c r="CZ3069" i="1"/>
  <c r="Y3069" i="1" s="1"/>
  <c r="T3769" i="7" s="1"/>
  <c r="AH3063" i="1"/>
  <c r="W3541" i="1"/>
  <c r="AJ3535" i="1"/>
  <c r="Q3503" i="1"/>
  <c r="AD3497" i="1"/>
  <c r="BB3235" i="1"/>
  <c r="F3259" i="1"/>
  <c r="CY3153" i="1"/>
  <c r="X3153" i="1" s="1"/>
  <c r="R3887" i="7" s="1"/>
  <c r="J3892" i="7" s="1"/>
  <c r="I3896" i="7" s="1"/>
  <c r="CZ3153" i="1"/>
  <c r="Y3153" i="1" s="1"/>
  <c r="T3887" i="7" s="1"/>
  <c r="J3893" i="7" s="1"/>
  <c r="CY3151" i="1"/>
  <c r="X3151" i="1" s="1"/>
  <c r="R3869" i="7" s="1"/>
  <c r="J3872" i="7" s="1"/>
  <c r="I3875" i="7" s="1"/>
  <c r="CZ3151" i="1"/>
  <c r="Y3151" i="1" s="1"/>
  <c r="T3869" i="7" s="1"/>
  <c r="J3873" i="7" s="1"/>
  <c r="CP3022" i="1"/>
  <c r="O3022" i="1" s="1"/>
  <c r="AI3771" i="1"/>
  <c r="AH3731" i="1"/>
  <c r="CC3687" i="1"/>
  <c r="AT3693" i="1"/>
  <c r="AE3617" i="1"/>
  <c r="GK3613" i="1"/>
  <c r="U3503" i="1"/>
  <c r="AH3497" i="1"/>
  <c r="W3465" i="1"/>
  <c r="AJ3459" i="1"/>
  <c r="CY3416" i="1"/>
  <c r="X3416" i="1" s="1"/>
  <c r="R4317" i="7" s="1"/>
  <c r="CZ3416" i="1"/>
  <c r="Y3416" i="1" s="1"/>
  <c r="T4317" i="7" s="1"/>
  <c r="CY3414" i="1"/>
  <c r="X3414" i="1" s="1"/>
  <c r="R4296" i="7" s="1"/>
  <c r="J4302" i="7" s="1"/>
  <c r="CZ3414" i="1"/>
  <c r="Y3414" i="1" s="1"/>
  <c r="T4296" i="7" s="1"/>
  <c r="J4303" i="7" s="1"/>
  <c r="AH3342" i="1"/>
  <c r="CI3326" i="1"/>
  <c r="CY3328" i="1"/>
  <c r="X3328" i="1" s="1"/>
  <c r="R4167" i="7" s="1"/>
  <c r="J4170" i="7" s="1"/>
  <c r="CZ3328" i="1"/>
  <c r="Y3328" i="1" s="1"/>
  <c r="T4167" i="7" s="1"/>
  <c r="J4171" i="7" s="1"/>
  <c r="AG3294" i="1"/>
  <c r="GK3280" i="1"/>
  <c r="CY3243" i="1"/>
  <c r="X3243" i="1" s="1"/>
  <c r="R4042" i="7" s="1"/>
  <c r="J4047" i="7" s="1"/>
  <c r="CZ3243" i="1"/>
  <c r="Y3243" i="1" s="1"/>
  <c r="T4042" i="7" s="1"/>
  <c r="J4048" i="7" s="1"/>
  <c r="CY3241" i="1"/>
  <c r="X3241" i="1" s="1"/>
  <c r="R4029" i="7" s="1"/>
  <c r="CZ3241" i="1"/>
  <c r="Y3241" i="1" s="1"/>
  <c r="T4029" i="7" s="1"/>
  <c r="CJ3192" i="1"/>
  <c r="GK3198" i="1"/>
  <c r="U3160" i="1"/>
  <c r="AH3149" i="1"/>
  <c r="CY3154" i="1"/>
  <c r="X3154" i="1" s="1"/>
  <c r="R3897" i="7" s="1"/>
  <c r="CZ3154" i="1"/>
  <c r="Y3154" i="1" s="1"/>
  <c r="T3897" i="7" s="1"/>
  <c r="AI3031" i="1"/>
  <c r="BD2977" i="1"/>
  <c r="F3013" i="1"/>
  <c r="AH2988" i="1"/>
  <c r="CP3850" i="1"/>
  <c r="O3850" i="1" s="1"/>
  <c r="CS3848" i="1"/>
  <c r="AD3848" i="1"/>
  <c r="AB3848" i="1" s="1"/>
  <c r="AB3847" i="1"/>
  <c r="CP3846" i="1"/>
  <c r="O3846" i="1" s="1"/>
  <c r="CS3844" i="1"/>
  <c r="AD3844" i="1"/>
  <c r="AB3844" i="1" s="1"/>
  <c r="AB3843" i="1"/>
  <c r="CP3842" i="1"/>
  <c r="O3842" i="1" s="1"/>
  <c r="CS3840" i="1"/>
  <c r="AD3840" i="1"/>
  <c r="AB3840" i="1" s="1"/>
  <c r="AB3839" i="1"/>
  <c r="CS3836" i="1"/>
  <c r="AD3836" i="1"/>
  <c r="AB3836" i="1" s="1"/>
  <c r="CP3834" i="1"/>
  <c r="O3834" i="1" s="1"/>
  <c r="CS3832" i="1"/>
  <c r="AD3832" i="1"/>
  <c r="AB3832" i="1" s="1"/>
  <c r="CS3828" i="1"/>
  <c r="AD3828" i="1"/>
  <c r="AB3828" i="1" s="1"/>
  <c r="AB3827" i="1"/>
  <c r="CS3824" i="1"/>
  <c r="AD3824" i="1"/>
  <c r="AB3824" i="1" s="1"/>
  <c r="AB3823" i="1"/>
  <c r="CS3816" i="1"/>
  <c r="AD3816" i="1"/>
  <c r="AB3816" i="1" s="1"/>
  <c r="CP3814" i="1"/>
  <c r="O3814" i="1" s="1"/>
  <c r="CS3812" i="1"/>
  <c r="AD3812" i="1"/>
  <c r="CP3806" i="1"/>
  <c r="O3806" i="1" s="1"/>
  <c r="CY3769" i="1"/>
  <c r="X3769" i="1" s="1"/>
  <c r="R4616" i="7" s="1"/>
  <c r="J4618" i="7" s="1"/>
  <c r="CZ3769" i="1"/>
  <c r="Y3769" i="1" s="1"/>
  <c r="T4616" i="7" s="1"/>
  <c r="J4619" i="7" s="1"/>
  <c r="AJ3771" i="1"/>
  <c r="AO3725" i="1"/>
  <c r="F3735" i="1"/>
  <c r="AS3731" i="1"/>
  <c r="CB3725" i="1"/>
  <c r="CZ3727" i="1"/>
  <c r="Y3727" i="1" s="1"/>
  <c r="T4567" i="7" s="1"/>
  <c r="J4572" i="7" s="1"/>
  <c r="AS3687" i="1"/>
  <c r="F3710" i="1"/>
  <c r="CY3689" i="1"/>
  <c r="X3689" i="1" s="1"/>
  <c r="CZ3689" i="1"/>
  <c r="Y3689" i="1" s="1"/>
  <c r="CJ3687" i="1"/>
  <c r="AO3611" i="1"/>
  <c r="F3621" i="1"/>
  <c r="BZ3617" i="1"/>
  <c r="F3583" i="1"/>
  <c r="AO3573" i="1"/>
  <c r="CZ3575" i="1"/>
  <c r="Y3575" i="1" s="1"/>
  <c r="T4467" i="7" s="1"/>
  <c r="J4472" i="7" s="1"/>
  <c r="AS3535" i="1"/>
  <c r="F3558" i="1"/>
  <c r="CQ3539" i="1"/>
  <c r="P3539" i="1" s="1"/>
  <c r="CP3539" i="1" s="1"/>
  <c r="O3539" i="1" s="1"/>
  <c r="J4456" i="7" s="1"/>
  <c r="AB3539" i="1"/>
  <c r="CP3501" i="1"/>
  <c r="O3501" i="1" s="1"/>
  <c r="J4431" i="7" s="1"/>
  <c r="W3503" i="1"/>
  <c r="AJ3497" i="1"/>
  <c r="BB3459" i="1"/>
  <c r="F3478" i="1"/>
  <c r="CU1154" i="3"/>
  <c r="CV1154" i="3"/>
  <c r="CX1154" i="3"/>
  <c r="CU1145" i="3"/>
  <c r="CX1150" i="3"/>
  <c r="CX1145" i="3"/>
  <c r="CX1148" i="3"/>
  <c r="CX1151" i="3"/>
  <c r="CX1147" i="3"/>
  <c r="CV1145" i="3"/>
  <c r="CZ3421" i="1"/>
  <c r="Y3421" i="1" s="1"/>
  <c r="T4349" i="7" s="1"/>
  <c r="J4356" i="7" s="1"/>
  <c r="CS3419" i="1"/>
  <c r="AD3419" i="1"/>
  <c r="CS3417" i="1"/>
  <c r="AD3417" i="1"/>
  <c r="CQ3414" i="1"/>
  <c r="P3414" i="1" s="1"/>
  <c r="AB3414" i="1"/>
  <c r="CG3379" i="1"/>
  <c r="BZ3374" i="1"/>
  <c r="CJ3374" i="1"/>
  <c r="CU1116" i="3"/>
  <c r="CX1116" i="3"/>
  <c r="CV1116" i="3"/>
  <c r="CS3339" i="1"/>
  <c r="AD3339" i="1"/>
  <c r="CS3337" i="1"/>
  <c r="AD3337" i="1"/>
  <c r="AB3337" i="1" s="1"/>
  <c r="CS3335" i="1"/>
  <c r="AD3335" i="1"/>
  <c r="CU1090" i="3"/>
  <c r="CV1090" i="3"/>
  <c r="CX1090" i="3"/>
  <c r="CB3342" i="1"/>
  <c r="CQ3330" i="1"/>
  <c r="P3330" i="1" s="1"/>
  <c r="CP3330" i="1" s="1"/>
  <c r="O3330" i="1" s="1"/>
  <c r="CY3281" i="1"/>
  <c r="X3281" i="1" s="1"/>
  <c r="R4071" i="7" s="1"/>
  <c r="J4077" i="7" s="1"/>
  <c r="CZ3281" i="1"/>
  <c r="Y3281" i="1" s="1"/>
  <c r="T4071" i="7" s="1"/>
  <c r="J4078" i="7" s="1"/>
  <c r="AT3235" i="1"/>
  <c r="F3264" i="1"/>
  <c r="CQ3241" i="1"/>
  <c r="P3241" i="1" s="1"/>
  <c r="AB3240" i="1"/>
  <c r="DG1022" i="3"/>
  <c r="DF1022" i="3"/>
  <c r="DH1022" i="3"/>
  <c r="AB3156" i="1"/>
  <c r="CQ3151" i="1"/>
  <c r="P3151" i="1" s="1"/>
  <c r="AB3151" i="1"/>
  <c r="CQ3072" i="1"/>
  <c r="P3072" i="1" s="1"/>
  <c r="CP3072" i="1" s="1"/>
  <c r="O3072" i="1" s="1"/>
  <c r="GM3072" i="1" s="1"/>
  <c r="GP3072" i="1" s="1"/>
  <c r="AB3072" i="1"/>
  <c r="CS3068" i="1"/>
  <c r="AD3068" i="1"/>
  <c r="AB3068" i="1" s="1"/>
  <c r="CS3066" i="1"/>
  <c r="AD3066" i="1"/>
  <c r="AB3066" i="1" s="1"/>
  <c r="AI3074" i="1"/>
  <c r="CY3028" i="1"/>
  <c r="X3028" i="1" s="1"/>
  <c r="R3717" i="7" s="1"/>
  <c r="J3722" i="7" s="1"/>
  <c r="CZ3028" i="1"/>
  <c r="Y3028" i="1" s="1"/>
  <c r="T3717" i="7" s="1"/>
  <c r="J3723" i="7" s="1"/>
  <c r="CU962" i="3"/>
  <c r="CV962" i="3"/>
  <c r="CX962" i="3"/>
  <c r="CB2988" i="1"/>
  <c r="GK2979" i="1"/>
  <c r="CM2977" i="1"/>
  <c r="BZ2934" i="1"/>
  <c r="CG2945" i="1"/>
  <c r="CC2934" i="1"/>
  <c r="AT2945" i="1"/>
  <c r="AI2888" i="1"/>
  <c r="V2902" i="1"/>
  <c r="DI906" i="3"/>
  <c r="DJ906" i="3" s="1"/>
  <c r="DF906" i="3"/>
  <c r="DG906" i="3"/>
  <c r="DH906" i="3"/>
  <c r="BB2802" i="1"/>
  <c r="F2826" i="1"/>
  <c r="AH2813" i="1"/>
  <c r="U2491" i="1"/>
  <c r="AH2485" i="1"/>
  <c r="CZ2450" i="1"/>
  <c r="Y2450" i="1" s="1"/>
  <c r="T3012" i="7" s="1"/>
  <c r="CY2450" i="1"/>
  <c r="X2450" i="1" s="1"/>
  <c r="AI2415" i="1"/>
  <c r="CZ2369" i="1"/>
  <c r="Y2369" i="1" s="1"/>
  <c r="T2916" i="7" s="1"/>
  <c r="J2922" i="7" s="1"/>
  <c r="CY2369" i="1"/>
  <c r="X2369" i="1" s="1"/>
  <c r="R2916" i="7" s="1"/>
  <c r="J2921" i="7" s="1"/>
  <c r="CG2238" i="1"/>
  <c r="AQ2238" i="1"/>
  <c r="BZ2223" i="1"/>
  <c r="CI2238" i="1"/>
  <c r="CZ2186" i="1"/>
  <c r="Y2186" i="1" s="1"/>
  <c r="T2574" i="7" s="1"/>
  <c r="CY2186" i="1"/>
  <c r="X2186" i="1" s="1"/>
  <c r="R2574" i="7" s="1"/>
  <c r="BB2137" i="1"/>
  <c r="F2161" i="1"/>
  <c r="CJ2105" i="1"/>
  <c r="AP1965" i="1"/>
  <c r="F1985" i="1"/>
  <c r="V1933" i="1"/>
  <c r="AI1922" i="1"/>
  <c r="CB1789" i="1"/>
  <c r="AS1800" i="1"/>
  <c r="CY1749" i="1"/>
  <c r="X1749" i="1" s="1"/>
  <c r="R1870" i="7" s="1"/>
  <c r="J1876" i="7" s="1"/>
  <c r="CZ1749" i="1"/>
  <c r="Y1749" i="1" s="1"/>
  <c r="T1870" i="7" s="1"/>
  <c r="J1877" i="7" s="1"/>
  <c r="CP1749" i="1"/>
  <c r="O1749" i="1" s="1"/>
  <c r="CZ1401" i="1"/>
  <c r="Y1401" i="1" s="1"/>
  <c r="T1584" i="7" s="1"/>
  <c r="J1588" i="7" s="1"/>
  <c r="CY1401" i="1"/>
  <c r="X1401" i="1" s="1"/>
  <c r="R1584" i="7" s="1"/>
  <c r="J1587" i="7" s="1"/>
  <c r="CJ1325" i="1"/>
  <c r="BA1330" i="1"/>
  <c r="W578" i="1"/>
  <c r="AT3803" i="1"/>
  <c r="F3875" i="1"/>
  <c r="CP3855" i="1"/>
  <c r="O3855" i="1" s="1"/>
  <c r="CS3853" i="1"/>
  <c r="AD3853" i="1"/>
  <c r="AB3853" i="1" s="1"/>
  <c r="CR3848" i="1"/>
  <c r="Q3848" i="1" s="1"/>
  <c r="CP3847" i="1"/>
  <c r="O3847" i="1" s="1"/>
  <c r="CS3845" i="1"/>
  <c r="AD3845" i="1"/>
  <c r="AB3845" i="1" s="1"/>
  <c r="CR3844" i="1"/>
  <c r="Q3844" i="1" s="1"/>
  <c r="CP3844" i="1" s="1"/>
  <c r="O3844" i="1" s="1"/>
  <c r="CP3843" i="1"/>
  <c r="O3843" i="1" s="1"/>
  <c r="CS3841" i="1"/>
  <c r="AD3841" i="1"/>
  <c r="AB3841" i="1" s="1"/>
  <c r="CR3836" i="1"/>
  <c r="Q3836" i="1" s="1"/>
  <c r="CR3832" i="1"/>
  <c r="Q3832" i="1" s="1"/>
  <c r="CP3831" i="1"/>
  <c r="O3831" i="1" s="1"/>
  <c r="CR3828" i="1"/>
  <c r="Q3828" i="1" s="1"/>
  <c r="CS3825" i="1"/>
  <c r="AD3825" i="1"/>
  <c r="AB3825" i="1" s="1"/>
  <c r="CP3819" i="1"/>
  <c r="O3819" i="1" s="1"/>
  <c r="CS3817" i="1"/>
  <c r="AD3817" i="1"/>
  <c r="AB3817" i="1" s="1"/>
  <c r="CR3816" i="1"/>
  <c r="Q3816" i="1" s="1"/>
  <c r="CP3815" i="1"/>
  <c r="O3815" i="1" s="1"/>
  <c r="CR3812" i="1"/>
  <c r="Q3812" i="1" s="1"/>
  <c r="CP3812" i="1" s="1"/>
  <c r="O3812" i="1" s="1"/>
  <c r="CS3809" i="1"/>
  <c r="AD3809" i="1"/>
  <c r="CY3805" i="1"/>
  <c r="X3805" i="1" s="1"/>
  <c r="CS3805" i="1"/>
  <c r="AD3805" i="1"/>
  <c r="AB3805" i="1" s="1"/>
  <c r="AO3771" i="1"/>
  <c r="BC3725" i="1"/>
  <c r="F3747" i="1"/>
  <c r="W3731" i="1"/>
  <c r="AJ3725" i="1"/>
  <c r="CQ3691" i="1"/>
  <c r="P3691" i="1" s="1"/>
  <c r="AB3691" i="1"/>
  <c r="CS3653" i="1"/>
  <c r="AD3653" i="1"/>
  <c r="AB3653" i="1" s="1"/>
  <c r="CZ3652" i="1"/>
  <c r="Y3652" i="1" s="1"/>
  <c r="T4526" i="7" s="1"/>
  <c r="J4533" i="7" s="1"/>
  <c r="CY3652" i="1"/>
  <c r="X3652" i="1" s="1"/>
  <c r="R4526" i="7" s="1"/>
  <c r="BB3611" i="1"/>
  <c r="F3630" i="1"/>
  <c r="BD3611" i="1"/>
  <c r="BD3579" i="1"/>
  <c r="W3579" i="1"/>
  <c r="AJ3573" i="1"/>
  <c r="BY3535" i="1"/>
  <c r="CI3541" i="1"/>
  <c r="AQ3541" i="1"/>
  <c r="BZ3535" i="1"/>
  <c r="AG3541" i="1"/>
  <c r="CZ3537" i="1"/>
  <c r="Y3537" i="1" s="1"/>
  <c r="T4442" i="7" s="1"/>
  <c r="J4447" i="7" s="1"/>
  <c r="CY3537" i="1"/>
  <c r="X3537" i="1" s="1"/>
  <c r="R4442" i="7" s="1"/>
  <c r="J4446" i="7" s="1"/>
  <c r="CQ3463" i="1"/>
  <c r="P3463" i="1" s="1"/>
  <c r="CP3463" i="1" s="1"/>
  <c r="O3463" i="1" s="1"/>
  <c r="J4406" i="7" s="1"/>
  <c r="BD3459" i="1"/>
  <c r="GX3422" i="1"/>
  <c r="T3422" i="1"/>
  <c r="T3420" i="1"/>
  <c r="CR3419" i="1"/>
  <c r="Q3419" i="1" s="1"/>
  <c r="J4335" i="7" s="1"/>
  <c r="AB3419" i="1"/>
  <c r="AB3417" i="1"/>
  <c r="CQ3415" i="1"/>
  <c r="P3415" i="1" s="1"/>
  <c r="CP3415" i="1" s="1"/>
  <c r="O3415" i="1" s="1"/>
  <c r="AB3415" i="1"/>
  <c r="BZ3427" i="1"/>
  <c r="GX3340" i="1"/>
  <c r="T3340" i="1"/>
  <c r="CR3339" i="1"/>
  <c r="Q3339" i="1" s="1"/>
  <c r="CR3337" i="1"/>
  <c r="Q3337" i="1" s="1"/>
  <c r="T3336" i="1"/>
  <c r="AB3335" i="1"/>
  <c r="GX3334" i="1"/>
  <c r="T3332" i="1"/>
  <c r="CY3290" i="1"/>
  <c r="X3290" i="1" s="1"/>
  <c r="R4146" i="7" s="1"/>
  <c r="CP3290" i="1"/>
  <c r="O3290" i="1" s="1"/>
  <c r="CY3288" i="1"/>
  <c r="X3288" i="1" s="1"/>
  <c r="CP3282" i="1"/>
  <c r="O3282" i="1" s="1"/>
  <c r="CB3278" i="1"/>
  <c r="AS3294" i="1"/>
  <c r="AP3246" i="1"/>
  <c r="CU1035" i="3"/>
  <c r="CX1035" i="3"/>
  <c r="CV1035" i="3"/>
  <c r="CX1036" i="3"/>
  <c r="CX1032" i="3"/>
  <c r="CX1033" i="3"/>
  <c r="CU1031" i="3"/>
  <c r="CW1032" i="3"/>
  <c r="CX1030" i="3"/>
  <c r="CU1030" i="3"/>
  <c r="CC3203" i="1"/>
  <c r="CS3157" i="1"/>
  <c r="AD3157" i="1"/>
  <c r="AB3157" i="1" s="1"/>
  <c r="CU1012" i="3"/>
  <c r="CX1012" i="3"/>
  <c r="CW1013" i="3"/>
  <c r="CZ3155" i="1"/>
  <c r="Y3155" i="1" s="1"/>
  <c r="T3899" i="7" s="1"/>
  <c r="CS3155" i="1"/>
  <c r="AD3155" i="1"/>
  <c r="AB3155" i="1" s="1"/>
  <c r="CQ3152" i="1"/>
  <c r="P3152" i="1" s="1"/>
  <c r="AB3152" i="1"/>
  <c r="CC3117" i="1"/>
  <c r="AT3074" i="1"/>
  <c r="CQ3069" i="1"/>
  <c r="P3069" i="1" s="1"/>
  <c r="CR3068" i="1"/>
  <c r="Q3068" i="1" s="1"/>
  <c r="CP3068" i="1" s="1"/>
  <c r="O3068" i="1" s="1"/>
  <c r="CR3066" i="1"/>
  <c r="Q3066" i="1" s="1"/>
  <c r="CY3024" i="1"/>
  <c r="X3024" i="1" s="1"/>
  <c r="CZ3022" i="1"/>
  <c r="Y3022" i="1" s="1"/>
  <c r="T3674" i="7" s="1"/>
  <c r="J3678" i="7" s="1"/>
  <c r="AF3031" i="1"/>
  <c r="T2983" i="1"/>
  <c r="CC2977" i="1"/>
  <c r="AT2988" i="1"/>
  <c r="CP2943" i="1"/>
  <c r="O2943" i="1" s="1"/>
  <c r="GM2943" i="1" s="1"/>
  <c r="GP2943" i="1" s="1"/>
  <c r="AJ2945" i="1"/>
  <c r="CY2900" i="1"/>
  <c r="X2900" i="1" s="1"/>
  <c r="R3532" i="7" s="1"/>
  <c r="J3535" i="7" s="1"/>
  <c r="I3538" i="7" s="1"/>
  <c r="CZ2900" i="1"/>
  <c r="Y2900" i="1" s="1"/>
  <c r="T3532" i="7" s="1"/>
  <c r="J3536" i="7" s="1"/>
  <c r="CY2898" i="1"/>
  <c r="X2898" i="1" s="1"/>
  <c r="R3519" i="7" s="1"/>
  <c r="J3525" i="7" s="1"/>
  <c r="CZ2898" i="1"/>
  <c r="Y2898" i="1" s="1"/>
  <c r="T3519" i="7" s="1"/>
  <c r="J3526" i="7" s="1"/>
  <c r="CY2894" i="1"/>
  <c r="X2894" i="1" s="1"/>
  <c r="R3485" i="7" s="1"/>
  <c r="J3490" i="7" s="1"/>
  <c r="CZ2894" i="1"/>
  <c r="Y2894" i="1" s="1"/>
  <c r="T3485" i="7" s="1"/>
  <c r="J3491" i="7" s="1"/>
  <c r="CC2845" i="1"/>
  <c r="AT2856" i="1"/>
  <c r="CJ2765" i="1"/>
  <c r="BA2770" i="1"/>
  <c r="AT2733" i="1"/>
  <c r="CC2722" i="1"/>
  <c r="AH2733" i="1"/>
  <c r="W2605" i="1"/>
  <c r="AJ2599" i="1"/>
  <c r="CG2567" i="1"/>
  <c r="BZ2561" i="1"/>
  <c r="AQ2567" i="1"/>
  <c r="CI2567" i="1"/>
  <c r="CJ2523" i="1"/>
  <c r="BA2529" i="1"/>
  <c r="CP2487" i="1"/>
  <c r="O2487" i="1" s="1"/>
  <c r="AC2491" i="1"/>
  <c r="CY2326" i="1"/>
  <c r="X2326" i="1" s="1"/>
  <c r="R2851" i="7" s="1"/>
  <c r="J2856" i="7" s="1"/>
  <c r="CZ2326" i="1"/>
  <c r="Y2326" i="1" s="1"/>
  <c r="T2851" i="7" s="1"/>
  <c r="J2857" i="7" s="1"/>
  <c r="CP2326" i="1"/>
  <c r="O2326" i="1" s="1"/>
  <c r="GK2182" i="1"/>
  <c r="CC2008" i="1"/>
  <c r="AT2019" i="1"/>
  <c r="BB1879" i="1"/>
  <c r="F1903" i="1"/>
  <c r="U692" i="1"/>
  <c r="AH685" i="1"/>
  <c r="CS3854" i="1"/>
  <c r="AD3854" i="1"/>
  <c r="CS3855" i="1"/>
  <c r="AD3855" i="1"/>
  <c r="AB3855" i="1" s="1"/>
  <c r="CR3854" i="1"/>
  <c r="Q3854" i="1" s="1"/>
  <c r="AB3854" i="1"/>
  <c r="CS3851" i="1"/>
  <c r="AD3851" i="1"/>
  <c r="AB3851" i="1" s="1"/>
  <c r="AB3850" i="1"/>
  <c r="CS3847" i="1"/>
  <c r="AD3847" i="1"/>
  <c r="CS3843" i="1"/>
  <c r="AD3843" i="1"/>
  <c r="AB3842" i="1"/>
  <c r="CS3839" i="1"/>
  <c r="AD3839" i="1"/>
  <c r="CS3835" i="1"/>
  <c r="AD3835" i="1"/>
  <c r="AB3835" i="1" s="1"/>
  <c r="AB3834" i="1"/>
  <c r="CS3831" i="1"/>
  <c r="AD3831" i="1"/>
  <c r="AB3831" i="1" s="1"/>
  <c r="CS3827" i="1"/>
  <c r="AD3827" i="1"/>
  <c r="CS3823" i="1"/>
  <c r="AD3823" i="1"/>
  <c r="CS3819" i="1"/>
  <c r="AD3819" i="1"/>
  <c r="AB3819" i="1" s="1"/>
  <c r="AB3818" i="1"/>
  <c r="CS3815" i="1"/>
  <c r="AD3815" i="1"/>
  <c r="AB3815" i="1" s="1"/>
  <c r="CS3811" i="1"/>
  <c r="AD3811" i="1"/>
  <c r="AB3811" i="1" s="1"/>
  <c r="CS3807" i="1"/>
  <c r="AD3807" i="1"/>
  <c r="AB3807" i="1" s="1"/>
  <c r="CP3769" i="1"/>
  <c r="O3769" i="1" s="1"/>
  <c r="AH3771" i="1"/>
  <c r="CP3765" i="1"/>
  <c r="O3765" i="1" s="1"/>
  <c r="AC3771" i="1"/>
  <c r="F3752" i="1"/>
  <c r="CS3729" i="1"/>
  <c r="AD3729" i="1"/>
  <c r="AB3729" i="1" s="1"/>
  <c r="CZ3728" i="1"/>
  <c r="Y3728" i="1" s="1"/>
  <c r="CY3728" i="1"/>
  <c r="X3728" i="1" s="1"/>
  <c r="R4576" i="7" s="1"/>
  <c r="CJ3731" i="1"/>
  <c r="AB3727" i="1"/>
  <c r="BB3693" i="1"/>
  <c r="CP3689" i="1"/>
  <c r="O3689" i="1" s="1"/>
  <c r="AC3693" i="1"/>
  <c r="BD3687" i="1"/>
  <c r="F3668" i="1"/>
  <c r="BD3655" i="1"/>
  <c r="CZ3653" i="1"/>
  <c r="Y3653" i="1" s="1"/>
  <c r="T4531" i="7" s="1"/>
  <c r="CP3652" i="1"/>
  <c r="O3652" i="1" s="1"/>
  <c r="AJ3655" i="1"/>
  <c r="GK3651" i="1"/>
  <c r="BY3611" i="1"/>
  <c r="CI3617" i="1"/>
  <c r="CQ3615" i="1"/>
  <c r="P3615" i="1" s="1"/>
  <c r="AB3615" i="1"/>
  <c r="CS3577" i="1"/>
  <c r="AD3577" i="1"/>
  <c r="AB3577" i="1" s="1"/>
  <c r="CJ3579" i="1"/>
  <c r="AB3575" i="1"/>
  <c r="BB3541" i="1"/>
  <c r="AB3538" i="1"/>
  <c r="AD3541" i="1"/>
  <c r="AO3497" i="1"/>
  <c r="F3507" i="1"/>
  <c r="CB3503" i="1"/>
  <c r="AO3459" i="1"/>
  <c r="F3469" i="1"/>
  <c r="T3425" i="1"/>
  <c r="W3424" i="1"/>
  <c r="W3422" i="1"/>
  <c r="T3421" i="1"/>
  <c r="W3420" i="1"/>
  <c r="AJ3427" i="1" s="1"/>
  <c r="T3419" i="1"/>
  <c r="W3418" i="1"/>
  <c r="T3417" i="1"/>
  <c r="CQ3413" i="1"/>
  <c r="P3413" i="1" s="1"/>
  <c r="AB3413" i="1"/>
  <c r="AS3374" i="1"/>
  <c r="F3396" i="1"/>
  <c r="BC3379" i="1"/>
  <c r="CY3377" i="1"/>
  <c r="X3377" i="1" s="1"/>
  <c r="AI3379" i="1"/>
  <c r="BD3374" i="1"/>
  <c r="W3340" i="1"/>
  <c r="T3339" i="1"/>
  <c r="T3337" i="1"/>
  <c r="W3336" i="1"/>
  <c r="AB3336" i="1"/>
  <c r="T3335" i="1"/>
  <c r="W3334" i="1"/>
  <c r="T3333" i="1"/>
  <c r="W3332" i="1"/>
  <c r="CQ3329" i="1"/>
  <c r="P3329" i="1" s="1"/>
  <c r="AB3329" i="1"/>
  <c r="CY3289" i="1"/>
  <c r="X3289" i="1" s="1"/>
  <c r="R4135" i="7" s="1"/>
  <c r="J4141" i="7" s="1"/>
  <c r="CP3283" i="1"/>
  <c r="O3283" i="1" s="1"/>
  <c r="CP3281" i="1"/>
  <c r="O3281" i="1" s="1"/>
  <c r="CQ3244" i="1"/>
  <c r="P3244" i="1" s="1"/>
  <c r="CP3244" i="1" s="1"/>
  <c r="O3244" i="1" s="1"/>
  <c r="AB3244" i="1"/>
  <c r="CS3240" i="1"/>
  <c r="AD3240" i="1"/>
  <c r="T3239" i="1"/>
  <c r="V3239" i="1"/>
  <c r="CS3239" i="1"/>
  <c r="AD3239" i="1"/>
  <c r="AB3239" i="1" s="1"/>
  <c r="T3238" i="1"/>
  <c r="V3238" i="1"/>
  <c r="CS3238" i="1"/>
  <c r="AD3238" i="1"/>
  <c r="AB3238" i="1" s="1"/>
  <c r="CB3246" i="1"/>
  <c r="T3237" i="1"/>
  <c r="V3237" i="1"/>
  <c r="CS3237" i="1"/>
  <c r="AD3237" i="1"/>
  <c r="AB3237" i="1" s="1"/>
  <c r="CK3235" i="1"/>
  <c r="CZ3200" i="1"/>
  <c r="Y3200" i="1" s="1"/>
  <c r="T3977" i="7" s="1"/>
  <c r="J3983" i="7" s="1"/>
  <c r="CY3200" i="1"/>
  <c r="X3200" i="1" s="1"/>
  <c r="R3977" i="7" s="1"/>
  <c r="J3982" i="7" s="1"/>
  <c r="CY3198" i="1"/>
  <c r="X3198" i="1" s="1"/>
  <c r="R3964" i="7" s="1"/>
  <c r="AB3197" i="1"/>
  <c r="AB3196" i="1"/>
  <c r="AB3195" i="1"/>
  <c r="CI3203" i="1"/>
  <c r="BZ3192" i="1"/>
  <c r="AQ3203" i="1"/>
  <c r="AB3194" i="1"/>
  <c r="BD3160" i="1"/>
  <c r="S3158" i="1"/>
  <c r="J3924" i="7" s="1"/>
  <c r="V3158" i="1"/>
  <c r="CS3158" i="1"/>
  <c r="AD3158" i="1"/>
  <c r="AB3158" i="1" s="1"/>
  <c r="CU1014" i="3"/>
  <c r="CV1014" i="3"/>
  <c r="CX1015" i="3"/>
  <c r="CX1014" i="3"/>
  <c r="S3156" i="1"/>
  <c r="J3904" i="7" s="1"/>
  <c r="V3156" i="1"/>
  <c r="CS3156" i="1"/>
  <c r="AD3156" i="1"/>
  <c r="CB3160" i="1"/>
  <c r="CQ3154" i="1"/>
  <c r="P3154" i="1" s="1"/>
  <c r="AB3154" i="1"/>
  <c r="CG3106" i="1"/>
  <c r="AX3117" i="1"/>
  <c r="AB3115" i="1"/>
  <c r="AB3112" i="1"/>
  <c r="CZ3110" i="1"/>
  <c r="Y3110" i="1" s="1"/>
  <c r="T3822" i="7" s="1"/>
  <c r="J3828" i="7" s="1"/>
  <c r="CY3110" i="1"/>
  <c r="X3110" i="1" s="1"/>
  <c r="R3822" i="7" s="1"/>
  <c r="J3827" i="7" s="1"/>
  <c r="BZ3106" i="1"/>
  <c r="BB3106" i="1"/>
  <c r="CQ3071" i="1"/>
  <c r="P3071" i="1" s="1"/>
  <c r="CP3071" i="1" s="1"/>
  <c r="O3071" i="1" s="1"/>
  <c r="AB3071" i="1"/>
  <c r="BZ3074" i="1"/>
  <c r="CI3074" i="1" s="1"/>
  <c r="W3067" i="1"/>
  <c r="W3066" i="1"/>
  <c r="W3065" i="1"/>
  <c r="AJ3074" i="1" s="1"/>
  <c r="BY3063" i="1"/>
  <c r="CG3031" i="1"/>
  <c r="AO3031" i="1"/>
  <c r="CP3028" i="1"/>
  <c r="O3028" i="1" s="1"/>
  <c r="T2986" i="1"/>
  <c r="W2985" i="1"/>
  <c r="T2984" i="1"/>
  <c r="W2983" i="1"/>
  <c r="AJ2988" i="1" s="1"/>
  <c r="CQ2981" i="1"/>
  <c r="P2981" i="1" s="1"/>
  <c r="CP2981" i="1" s="1"/>
  <c r="O2981" i="1" s="1"/>
  <c r="AB2981" i="1"/>
  <c r="BZ2988" i="1"/>
  <c r="BC2945" i="1"/>
  <c r="CY2939" i="1"/>
  <c r="X2939" i="1" s="1"/>
  <c r="R3572" i="7" s="1"/>
  <c r="CZ2939" i="1"/>
  <c r="Y2939" i="1" s="1"/>
  <c r="T3572" i="7" s="1"/>
  <c r="AI2945" i="1"/>
  <c r="CY2899" i="1"/>
  <c r="X2899" i="1" s="1"/>
  <c r="R3530" i="7" s="1"/>
  <c r="CZ2899" i="1"/>
  <c r="Y2899" i="1" s="1"/>
  <c r="T3530" i="7" s="1"/>
  <c r="CY2897" i="1"/>
  <c r="X2897" i="1" s="1"/>
  <c r="R3512" i="7" s="1"/>
  <c r="J3515" i="7" s="1"/>
  <c r="CZ2897" i="1"/>
  <c r="Y2897" i="1" s="1"/>
  <c r="CY2895" i="1"/>
  <c r="X2895" i="1" s="1"/>
  <c r="CZ2895" i="1"/>
  <c r="Y2895" i="1" s="1"/>
  <c r="T3495" i="7" s="1"/>
  <c r="J3501" i="7" s="1"/>
  <c r="BZ2888" i="1"/>
  <c r="AQ2902" i="1"/>
  <c r="CG2902" i="1"/>
  <c r="CY2893" i="1"/>
  <c r="X2893" i="1" s="1"/>
  <c r="CZ2893" i="1"/>
  <c r="Y2893" i="1" s="1"/>
  <c r="T3482" i="7" s="1"/>
  <c r="AB2892" i="1"/>
  <c r="CB2888" i="1"/>
  <c r="AS2902" i="1"/>
  <c r="AG2902" i="1"/>
  <c r="CG2845" i="1"/>
  <c r="AX2856" i="1"/>
  <c r="CJ2856" i="1"/>
  <c r="AG2813" i="1"/>
  <c r="AI2813" i="1"/>
  <c r="CZ2729" i="1"/>
  <c r="Y2729" i="1" s="1"/>
  <c r="T3278" i="7" s="1"/>
  <c r="J3284" i="7" s="1"/>
  <c r="CP2729" i="1"/>
  <c r="O2729" i="1" s="1"/>
  <c r="AF2733" i="1"/>
  <c r="CZ2679" i="1"/>
  <c r="Y2679" i="1" s="1"/>
  <c r="CY2679" i="1"/>
  <c r="X2679" i="1" s="1"/>
  <c r="R3171" i="7" s="1"/>
  <c r="J3176" i="7" s="1"/>
  <c r="CZ2678" i="1"/>
  <c r="Y2678" i="1" s="1"/>
  <c r="T3160" i="7" s="1"/>
  <c r="J3167" i="7" s="1"/>
  <c r="CY2678" i="1"/>
  <c r="X2678" i="1" s="1"/>
  <c r="R3160" i="7" s="1"/>
  <c r="J3166" i="7" s="1"/>
  <c r="CZ2639" i="1"/>
  <c r="Y2639" i="1" s="1"/>
  <c r="CY2639" i="1"/>
  <c r="X2639" i="1" s="1"/>
  <c r="AH2599" i="1"/>
  <c r="AH2567" i="1"/>
  <c r="AJ2485" i="1"/>
  <c r="W2491" i="1"/>
  <c r="CP2450" i="1"/>
  <c r="O2450" i="1" s="1"/>
  <c r="CG2415" i="1"/>
  <c r="AQ2415" i="1"/>
  <c r="BZ2404" i="1"/>
  <c r="CI2415" i="1"/>
  <c r="CY2408" i="1"/>
  <c r="X2408" i="1" s="1"/>
  <c r="R2956" i="7" s="1"/>
  <c r="J2961" i="7" s="1"/>
  <c r="CZ2408" i="1"/>
  <c r="Y2408" i="1" s="1"/>
  <c r="T2956" i="7" s="1"/>
  <c r="J2962" i="7" s="1"/>
  <c r="F2390" i="1"/>
  <c r="AT2361" i="1"/>
  <c r="AT2329" i="1"/>
  <c r="CC2318" i="1"/>
  <c r="CB2318" i="1"/>
  <c r="AS2329" i="1"/>
  <c r="CY2228" i="1"/>
  <c r="X2228" i="1" s="1"/>
  <c r="R2637" i="7" s="1"/>
  <c r="CZ2228" i="1"/>
  <c r="Y2228" i="1" s="1"/>
  <c r="T2637" i="7" s="1"/>
  <c r="CP2228" i="1"/>
  <c r="O2228" i="1" s="1"/>
  <c r="CP2187" i="1"/>
  <c r="O2187" i="1" s="1"/>
  <c r="F2152" i="1"/>
  <c r="AO2137" i="1"/>
  <c r="CB2094" i="1"/>
  <c r="AS2105" i="1"/>
  <c r="CZ2099" i="1"/>
  <c r="Y2099" i="1" s="1"/>
  <c r="T2442" i="7" s="1"/>
  <c r="CY2099" i="1"/>
  <c r="X2099" i="1" s="1"/>
  <c r="R2442" i="7" s="1"/>
  <c r="CZ2096" i="1"/>
  <c r="Y2096" i="1" s="1"/>
  <c r="T2414" i="7" s="1"/>
  <c r="J2418" i="7" s="1"/>
  <c r="CY2096" i="1"/>
  <c r="X2096" i="1" s="1"/>
  <c r="R2414" i="7" s="1"/>
  <c r="J2417" i="7" s="1"/>
  <c r="I2420" i="7" s="1"/>
  <c r="BD2051" i="1"/>
  <c r="F2087" i="1"/>
  <c r="F2028" i="1"/>
  <c r="AP2008" i="1"/>
  <c r="CZ2016" i="1"/>
  <c r="Y2016" i="1" s="1"/>
  <c r="T2327" i="7" s="1"/>
  <c r="J2333" i="7" s="1"/>
  <c r="CY2016" i="1"/>
  <c r="X2016" i="1" s="1"/>
  <c r="R2327" i="7" s="1"/>
  <c r="J2332" i="7" s="1"/>
  <c r="CJ2019" i="1"/>
  <c r="AH1976" i="1"/>
  <c r="CJ1922" i="1"/>
  <c r="BA1933" i="1"/>
  <c r="CZ1885" i="1"/>
  <c r="Y1885" i="1" s="1"/>
  <c r="T2119" i="7" s="1"/>
  <c r="CY1885" i="1"/>
  <c r="X1885" i="1" s="1"/>
  <c r="R2119" i="7" s="1"/>
  <c r="AT1847" i="1"/>
  <c r="CC1832" i="1"/>
  <c r="AH1665" i="1"/>
  <c r="U1671" i="1"/>
  <c r="CY1593" i="1"/>
  <c r="X1593" i="1" s="1"/>
  <c r="R1737" i="7" s="1"/>
  <c r="CZ1593" i="1"/>
  <c r="Y1593" i="1" s="1"/>
  <c r="T1737" i="7" s="1"/>
  <c r="J1739" i="7" s="1"/>
  <c r="CP1593" i="1"/>
  <c r="O1593" i="1" s="1"/>
  <c r="AQ1557" i="1"/>
  <c r="CI1557" i="1"/>
  <c r="BZ1551" i="1"/>
  <c r="W1519" i="1"/>
  <c r="AJ1513" i="1"/>
  <c r="AI1513" i="1"/>
  <c r="V1519" i="1"/>
  <c r="CC1287" i="1"/>
  <c r="AT1293" i="1"/>
  <c r="AJ1293" i="1"/>
  <c r="AG1250" i="1"/>
  <c r="T1255" i="1"/>
  <c r="AG265" i="1"/>
  <c r="T269" i="1"/>
  <c r="CS3852" i="1"/>
  <c r="AD3852" i="1"/>
  <c r="AB3852" i="1" s="1"/>
  <c r="CP3822" i="1"/>
  <c r="O3822" i="1" s="1"/>
  <c r="CS3820" i="1"/>
  <c r="AD3820" i="1"/>
  <c r="AB3820" i="1" s="1"/>
  <c r="CS3808" i="1"/>
  <c r="AD3808" i="1"/>
  <c r="AB3808" i="1" s="1"/>
  <c r="AG3857" i="1"/>
  <c r="AS3763" i="1"/>
  <c r="F3788" i="1"/>
  <c r="AG3771" i="1"/>
  <c r="CZ3765" i="1"/>
  <c r="Y3765" i="1" s="1"/>
  <c r="T4592" i="7" s="1"/>
  <c r="J4595" i="7" s="1"/>
  <c r="CY3765" i="1"/>
  <c r="X3765" i="1" s="1"/>
  <c r="R4592" i="7" s="1"/>
  <c r="J4594" i="7" s="1"/>
  <c r="CY3727" i="1"/>
  <c r="X3727" i="1" s="1"/>
  <c r="F3709" i="1"/>
  <c r="BC3687" i="1"/>
  <c r="BA3687" i="1"/>
  <c r="F3713" i="1"/>
  <c r="AI3693" i="1"/>
  <c r="AX3655" i="1"/>
  <c r="CG3649" i="1"/>
  <c r="AI3655" i="1"/>
  <c r="CP3651" i="1"/>
  <c r="O3651" i="1" s="1"/>
  <c r="AC3655" i="1"/>
  <c r="AP3611" i="1"/>
  <c r="F3626" i="1"/>
  <c r="AD3611" i="1"/>
  <c r="Q3617" i="1"/>
  <c r="AS3579" i="1"/>
  <c r="CB3573" i="1"/>
  <c r="CY3575" i="1"/>
  <c r="X3575" i="1" s="1"/>
  <c r="R4467" i="7" s="1"/>
  <c r="J4471" i="7" s="1"/>
  <c r="F3557" i="1"/>
  <c r="BC3535" i="1"/>
  <c r="CP3537" i="1"/>
  <c r="O3537" i="1" s="1"/>
  <c r="AC3541" i="1"/>
  <c r="BC3497" i="1"/>
  <c r="F3519" i="1"/>
  <c r="AD3465" i="1"/>
  <c r="BD3427" i="1"/>
  <c r="CS3425" i="1"/>
  <c r="AD3425" i="1"/>
  <c r="AB3425" i="1" s="1"/>
  <c r="CS3423" i="1"/>
  <c r="AD3423" i="1"/>
  <c r="AB3423" i="1" s="1"/>
  <c r="CS3421" i="1"/>
  <c r="AD3421" i="1"/>
  <c r="AB3421" i="1" s="1"/>
  <c r="CU1131" i="3"/>
  <c r="CX1131" i="3"/>
  <c r="CV1131" i="3"/>
  <c r="CZ3419" i="1"/>
  <c r="Y3419" i="1" s="1"/>
  <c r="T4332" i="7" s="1"/>
  <c r="J4338" i="7" s="1"/>
  <c r="CW1128" i="3"/>
  <c r="CX1128" i="3"/>
  <c r="CU1127" i="3"/>
  <c r="CZ3337" i="1"/>
  <c r="Y3337" i="1" s="1"/>
  <c r="T4238" i="7" s="1"/>
  <c r="J4245" i="7" s="1"/>
  <c r="CU1093" i="3"/>
  <c r="CX1097" i="3"/>
  <c r="CX1101" i="3"/>
  <c r="CX1105" i="3"/>
  <c r="CX1093" i="3"/>
  <c r="CX1095" i="3"/>
  <c r="CX1098" i="3"/>
  <c r="CW1095" i="3"/>
  <c r="CX1099" i="3"/>
  <c r="CX1102" i="3"/>
  <c r="CV1093" i="3"/>
  <c r="CZ3335" i="1"/>
  <c r="Y3335" i="1" s="1"/>
  <c r="T4220" i="7" s="1"/>
  <c r="J4224" i="7" s="1"/>
  <c r="CS3333" i="1"/>
  <c r="AD3333" i="1"/>
  <c r="AB3333" i="1" s="1"/>
  <c r="BZ3326" i="1"/>
  <c r="AQ3342" i="1"/>
  <c r="CG3342" i="1"/>
  <c r="CY3283" i="1"/>
  <c r="X3283" i="1" s="1"/>
  <c r="R4092" i="7" s="1"/>
  <c r="CZ3283" i="1"/>
  <c r="Y3283" i="1" s="1"/>
  <c r="T4092" i="7" s="1"/>
  <c r="CC3294" i="1"/>
  <c r="CJ3246" i="1"/>
  <c r="CZ3194" i="1"/>
  <c r="Y3194" i="1" s="1"/>
  <c r="T3934" i="7" s="1"/>
  <c r="J3938" i="7" s="1"/>
  <c r="CC3149" i="1"/>
  <c r="AT3160" i="1"/>
  <c r="CS3067" i="1"/>
  <c r="AD3067" i="1"/>
  <c r="AB3067" i="1" s="1"/>
  <c r="CB3074" i="1"/>
  <c r="AG3074" i="1"/>
  <c r="CS3065" i="1"/>
  <c r="AD3065" i="1"/>
  <c r="AB3065" i="1" s="1"/>
  <c r="AQ3031" i="1"/>
  <c r="CI3031" i="1"/>
  <c r="CS2986" i="1"/>
  <c r="AD2986" i="1"/>
  <c r="AB2986" i="1" s="1"/>
  <c r="CS2984" i="1"/>
  <c r="AD2984" i="1"/>
  <c r="AB2984" i="1" s="1"/>
  <c r="CQ2982" i="1"/>
  <c r="P2982" i="1" s="1"/>
  <c r="AB2982" i="1"/>
  <c r="T2945" i="1"/>
  <c r="AG2934" i="1"/>
  <c r="AB2891" i="1"/>
  <c r="CB2765" i="1"/>
  <c r="AS2770" i="1"/>
  <c r="CB2722" i="1"/>
  <c r="AS2733" i="1"/>
  <c r="CB2599" i="1"/>
  <c r="AS2605" i="1"/>
  <c r="AC2567" i="1"/>
  <c r="CP2563" i="1"/>
  <c r="O2563" i="1" s="1"/>
  <c r="AS2523" i="1"/>
  <c r="F2546" i="1"/>
  <c r="AI2361" i="1"/>
  <c r="V2372" i="1"/>
  <c r="CY2227" i="1"/>
  <c r="X2227" i="1" s="1"/>
  <c r="R2627" i="7" s="1"/>
  <c r="J2632" i="7" s="1"/>
  <c r="CZ2227" i="1"/>
  <c r="Y2227" i="1" s="1"/>
  <c r="T2627" i="7" s="1"/>
  <c r="J2633" i="7" s="1"/>
  <c r="CP2227" i="1"/>
  <c r="O2227" i="1" s="1"/>
  <c r="F2204" i="1"/>
  <c r="BB2180" i="1"/>
  <c r="AI2019" i="1"/>
  <c r="CC1965" i="1"/>
  <c r="AT1976" i="1"/>
  <c r="AS1976" i="1"/>
  <c r="CB1965" i="1"/>
  <c r="CZ1925" i="1"/>
  <c r="Y1925" i="1" s="1"/>
  <c r="T2161" i="7" s="1"/>
  <c r="J2168" i="7" s="1"/>
  <c r="CY1925" i="1"/>
  <c r="X1925" i="1" s="1"/>
  <c r="R2161" i="7" s="1"/>
  <c r="J2167" i="7" s="1"/>
  <c r="F3866" i="1"/>
  <c r="CP3851" i="1"/>
  <c r="O3851" i="1" s="1"/>
  <c r="CS3849" i="1"/>
  <c r="AD3849" i="1"/>
  <c r="CR3840" i="1"/>
  <c r="Q3840" i="1" s="1"/>
  <c r="CS3837" i="1"/>
  <c r="AD3837" i="1"/>
  <c r="AB3837" i="1" s="1"/>
  <c r="CP3835" i="1"/>
  <c r="O3835" i="1" s="1"/>
  <c r="CS3833" i="1"/>
  <c r="AD3833" i="1"/>
  <c r="AB3833" i="1" s="1"/>
  <c r="CS3829" i="1"/>
  <c r="AD3829" i="1"/>
  <c r="AB3829" i="1" s="1"/>
  <c r="CP3827" i="1"/>
  <c r="O3827" i="1" s="1"/>
  <c r="CR3824" i="1"/>
  <c r="Q3824" i="1" s="1"/>
  <c r="CP3824" i="1" s="1"/>
  <c r="O3824" i="1" s="1"/>
  <c r="CP3823" i="1"/>
  <c r="O3823" i="1" s="1"/>
  <c r="CS3821" i="1"/>
  <c r="AD3821" i="1"/>
  <c r="CR3820" i="1"/>
  <c r="Q3820" i="1" s="1"/>
  <c r="CS3813" i="1"/>
  <c r="AD3813" i="1"/>
  <c r="AB3813" i="1" s="1"/>
  <c r="AB3812" i="1"/>
  <c r="CP3811" i="1"/>
  <c r="O3811" i="1" s="1"/>
  <c r="AI3857" i="1"/>
  <c r="CG3763" i="1"/>
  <c r="AX3771" i="1"/>
  <c r="BD3731" i="1"/>
  <c r="BY3687" i="1"/>
  <c r="CP3690" i="1"/>
  <c r="O3690" i="1" s="1"/>
  <c r="CC3649" i="1"/>
  <c r="AT3655" i="1"/>
  <c r="BA3655" i="1"/>
  <c r="CJ3649" i="1"/>
  <c r="AB3651" i="1"/>
  <c r="CY3614" i="1"/>
  <c r="X3614" i="1" s="1"/>
  <c r="AH3611" i="1"/>
  <c r="CP3613" i="1"/>
  <c r="O3613" i="1" s="1"/>
  <c r="BC3573" i="1"/>
  <c r="F3595" i="1"/>
  <c r="F3559" i="1"/>
  <c r="AT3535" i="1"/>
  <c r="CJ3541" i="1"/>
  <c r="AI3541" i="1"/>
  <c r="F3528" i="1"/>
  <c r="AX3503" i="1"/>
  <c r="CG3497" i="1"/>
  <c r="F3481" i="1"/>
  <c r="BC3459" i="1"/>
  <c r="AH3465" i="1"/>
  <c r="CP3461" i="1"/>
  <c r="O3461" i="1" s="1"/>
  <c r="AC3465" i="1"/>
  <c r="CR3425" i="1"/>
  <c r="Q3425" i="1" s="1"/>
  <c r="GX3424" i="1"/>
  <c r="T3424" i="1"/>
  <c r="CR3421" i="1"/>
  <c r="Q3421" i="1" s="1"/>
  <c r="J4352" i="7" s="1"/>
  <c r="GX3420" i="1"/>
  <c r="GX3418" i="1"/>
  <c r="T3418" i="1"/>
  <c r="CR3417" i="1"/>
  <c r="Q3417" i="1" s="1"/>
  <c r="CZ3376" i="1"/>
  <c r="Y3376" i="1" s="1"/>
  <c r="AF3379" i="1"/>
  <c r="AB3339" i="1"/>
  <c r="GX3336" i="1"/>
  <c r="CR3335" i="1"/>
  <c r="Q3335" i="1" s="1"/>
  <c r="CP3335" i="1" s="1"/>
  <c r="O3335" i="1" s="1"/>
  <c r="T3334" i="1"/>
  <c r="CR3333" i="1"/>
  <c r="Q3333" i="1" s="1"/>
  <c r="CQ3331" i="1"/>
  <c r="P3331" i="1" s="1"/>
  <c r="CG3278" i="1"/>
  <c r="CP3292" i="1"/>
  <c r="O3292" i="1" s="1"/>
  <c r="DF1058" i="3"/>
  <c r="DG1058" i="3"/>
  <c r="DJ1058" i="3" s="1"/>
  <c r="DH1058" i="3"/>
  <c r="DI1058" i="3"/>
  <c r="CY3287" i="1"/>
  <c r="X3287" i="1" s="1"/>
  <c r="CY3286" i="1"/>
  <c r="X3286" i="1" s="1"/>
  <c r="R4107" i="7" s="1"/>
  <c r="J4112" i="7" s="1"/>
  <c r="CP3286" i="1"/>
  <c r="O3286" i="1" s="1"/>
  <c r="CP3285" i="1"/>
  <c r="O3285" i="1" s="1"/>
  <c r="CP3284" i="1"/>
  <c r="O3284" i="1" s="1"/>
  <c r="AH3294" i="1"/>
  <c r="CQ3242" i="1"/>
  <c r="P3242" i="1" s="1"/>
  <c r="AB3242" i="1"/>
  <c r="CP3240" i="1"/>
  <c r="O3240" i="1" s="1"/>
  <c r="AO3235" i="1"/>
  <c r="CZ3201" i="1"/>
  <c r="Y3201" i="1" s="1"/>
  <c r="T3987" i="7" s="1"/>
  <c r="J3991" i="7" s="1"/>
  <c r="CY3201" i="1"/>
  <c r="X3201" i="1" s="1"/>
  <c r="AG3203" i="1"/>
  <c r="CU1016" i="3"/>
  <c r="CV1016" i="3"/>
  <c r="CZ3157" i="1"/>
  <c r="Y3157" i="1" s="1"/>
  <c r="T3912" i="7" s="1"/>
  <c r="J3918" i="7" s="1"/>
  <c r="AJ3160" i="1"/>
  <c r="AQ3106" i="1"/>
  <c r="F3127" i="1"/>
  <c r="CZ3111" i="1"/>
  <c r="Y3111" i="1" s="1"/>
  <c r="CJ3074" i="1"/>
  <c r="CY3023" i="1"/>
  <c r="X3023" i="1" s="1"/>
  <c r="CY3022" i="1"/>
  <c r="X3022" i="1" s="1"/>
  <c r="R3674" i="7" s="1"/>
  <c r="J3677" i="7" s="1"/>
  <c r="I3680" i="7" s="1"/>
  <c r="CB3020" i="1"/>
  <c r="CR2986" i="1"/>
  <c r="Q2986" i="1" s="1"/>
  <c r="GX2985" i="1"/>
  <c r="CJ2988" i="1" s="1"/>
  <c r="T2985" i="1"/>
  <c r="CQ2979" i="1"/>
  <c r="P2979" i="1" s="1"/>
  <c r="AB2979" i="1"/>
  <c r="CI2945" i="1"/>
  <c r="CB2934" i="1"/>
  <c r="AS2945" i="1"/>
  <c r="CY2936" i="1"/>
  <c r="X2936" i="1" s="1"/>
  <c r="R3544" i="7" s="1"/>
  <c r="J3547" i="7" s="1"/>
  <c r="CZ2936" i="1"/>
  <c r="Y2936" i="1" s="1"/>
  <c r="T3544" i="7" s="1"/>
  <c r="J3548" i="7" s="1"/>
  <c r="AT2888" i="1"/>
  <c r="CY2896" i="1"/>
  <c r="X2896" i="1" s="1"/>
  <c r="R3505" i="7" s="1"/>
  <c r="J3508" i="7" s="1"/>
  <c r="CZ2896" i="1"/>
  <c r="Y2896" i="1" s="1"/>
  <c r="T3505" i="7" s="1"/>
  <c r="J3509" i="7" s="1"/>
  <c r="AJ2902" i="1"/>
  <c r="AB2890" i="1"/>
  <c r="BC2845" i="1"/>
  <c r="F2872" i="1"/>
  <c r="CZ2852" i="1"/>
  <c r="Y2852" i="1" s="1"/>
  <c r="T3430" i="7" s="1"/>
  <c r="J3436" i="7" s="1"/>
  <c r="CY2852" i="1"/>
  <c r="X2852" i="1" s="1"/>
  <c r="R3430" i="7" s="1"/>
  <c r="J3435" i="7" s="1"/>
  <c r="AG2856" i="1"/>
  <c r="AJ2813" i="1"/>
  <c r="BC2637" i="1"/>
  <c r="F2659" i="1"/>
  <c r="CZ2602" i="1"/>
  <c r="Y2602" i="1" s="1"/>
  <c r="T3112" i="7" s="1"/>
  <c r="CY2602" i="1"/>
  <c r="X2602" i="1" s="1"/>
  <c r="CZ2563" i="1"/>
  <c r="Y2563" i="1" s="1"/>
  <c r="AF2567" i="1"/>
  <c r="CY2563" i="1"/>
  <c r="X2563" i="1" s="1"/>
  <c r="CZ2526" i="1"/>
  <c r="Y2526" i="1" s="1"/>
  <c r="T3062" i="7" s="1"/>
  <c r="J3069" i="7" s="1"/>
  <c r="CY2526" i="1"/>
  <c r="X2526" i="1" s="1"/>
  <c r="AG2491" i="1"/>
  <c r="AH2447" i="1"/>
  <c r="U2453" i="1"/>
  <c r="AJ2415" i="1"/>
  <c r="CP2369" i="1"/>
  <c r="O2369" i="1" s="1"/>
  <c r="AH2329" i="1"/>
  <c r="CZ2273" i="1"/>
  <c r="Y2273" i="1" s="1"/>
  <c r="T2712" i="7" s="1"/>
  <c r="J2719" i="7" s="1"/>
  <c r="CY2273" i="1"/>
  <c r="X2273" i="1" s="1"/>
  <c r="R2712" i="7" s="1"/>
  <c r="J2718" i="7" s="1"/>
  <c r="CY2143" i="1"/>
  <c r="X2143" i="1" s="1"/>
  <c r="R2509" i="7" s="1"/>
  <c r="CZ2143" i="1"/>
  <c r="Y2143" i="1" s="1"/>
  <c r="T2509" i="7" s="1"/>
  <c r="AH2148" i="1"/>
  <c r="AI2105" i="1"/>
  <c r="CY1971" i="1"/>
  <c r="X1971" i="1" s="1"/>
  <c r="R2249" i="7" s="1"/>
  <c r="CZ1971" i="1"/>
  <c r="Y1971" i="1" s="1"/>
  <c r="T2249" i="7" s="1"/>
  <c r="CP1971" i="1"/>
  <c r="O1971" i="1" s="1"/>
  <c r="GM1971" i="1" s="1"/>
  <c r="GP1971" i="1" s="1"/>
  <c r="CZ1845" i="1"/>
  <c r="Y1845" i="1" s="1"/>
  <c r="T2077" i="7" s="1"/>
  <c r="J2081" i="7" s="1"/>
  <c r="CY1845" i="1"/>
  <c r="X1845" i="1" s="1"/>
  <c r="R2077" i="7" s="1"/>
  <c r="J2080" i="7" s="1"/>
  <c r="CZ1792" i="1"/>
  <c r="Y1792" i="1" s="1"/>
  <c r="T1935" i="7" s="1"/>
  <c r="J1942" i="7" s="1"/>
  <c r="CY1792" i="1"/>
  <c r="X1792" i="1" s="1"/>
  <c r="R1935" i="7" s="1"/>
  <c r="J1941" i="7" s="1"/>
  <c r="CE1367" i="1"/>
  <c r="CY1290" i="1"/>
  <c r="X1290" i="1" s="1"/>
  <c r="R1515" i="7" s="1"/>
  <c r="J1520" i="7" s="1"/>
  <c r="CZ1290" i="1"/>
  <c r="Y1290" i="1" s="1"/>
  <c r="T1515" i="7" s="1"/>
  <c r="J1521" i="7" s="1"/>
  <c r="CP1290" i="1"/>
  <c r="O1290" i="1" s="1"/>
  <c r="CY1030" i="1"/>
  <c r="X1030" i="1" s="1"/>
  <c r="R1106" i="7" s="1"/>
  <c r="J1112" i="7" s="1"/>
  <c r="CZ1030" i="1"/>
  <c r="Y1030" i="1" s="1"/>
  <c r="T1106" i="7" s="1"/>
  <c r="J1113" i="7" s="1"/>
  <c r="CR3853" i="1"/>
  <c r="Q3853" i="1" s="1"/>
  <c r="CP3853" i="1" s="1"/>
  <c r="O3853" i="1" s="1"/>
  <c r="CS3850" i="1"/>
  <c r="AD3850" i="1"/>
  <c r="CR3849" i="1"/>
  <c r="Q3849" i="1" s="1"/>
  <c r="CP3849" i="1" s="1"/>
  <c r="O3849" i="1" s="1"/>
  <c r="AB3849" i="1"/>
  <c r="CS3846" i="1"/>
  <c r="AD3846" i="1"/>
  <c r="AB3846" i="1" s="1"/>
  <c r="CR3845" i="1"/>
  <c r="Q3845" i="1" s="1"/>
  <c r="CS3842" i="1"/>
  <c r="AD3842" i="1"/>
  <c r="CR3841" i="1"/>
  <c r="Q3841" i="1" s="1"/>
  <c r="CP3840" i="1"/>
  <c r="O3840" i="1" s="1"/>
  <c r="CS3838" i="1"/>
  <c r="AD3838" i="1"/>
  <c r="AB3838" i="1" s="1"/>
  <c r="CR3837" i="1"/>
  <c r="Q3837" i="1" s="1"/>
  <c r="CP3837" i="1" s="1"/>
  <c r="O3837" i="1" s="1"/>
  <c r="CP3836" i="1"/>
  <c r="O3836" i="1" s="1"/>
  <c r="CS3834" i="1"/>
  <c r="AD3834" i="1"/>
  <c r="CR3833" i="1"/>
  <c r="Q3833" i="1" s="1"/>
  <c r="CP3833" i="1" s="1"/>
  <c r="O3833" i="1" s="1"/>
  <c r="CS3830" i="1"/>
  <c r="AD3830" i="1"/>
  <c r="AB3830" i="1" s="1"/>
  <c r="CR3829" i="1"/>
  <c r="Q3829" i="1" s="1"/>
  <c r="CP3829" i="1" s="1"/>
  <c r="O3829" i="1" s="1"/>
  <c r="CP3828" i="1"/>
  <c r="O3828" i="1" s="1"/>
  <c r="CS3826" i="1"/>
  <c r="AD3826" i="1"/>
  <c r="AB3826" i="1" s="1"/>
  <c r="CR3825" i="1"/>
  <c r="Q3825" i="1" s="1"/>
  <c r="CS3822" i="1"/>
  <c r="AD3822" i="1"/>
  <c r="AB3822" i="1" s="1"/>
  <c r="CR3821" i="1"/>
  <c r="Q3821" i="1" s="1"/>
  <c r="AB3821" i="1"/>
  <c r="CS3818" i="1"/>
  <c r="AD3818" i="1"/>
  <c r="CR3817" i="1"/>
  <c r="Q3817" i="1" s="1"/>
  <c r="CP3817" i="1" s="1"/>
  <c r="O3817" i="1" s="1"/>
  <c r="CP3816" i="1"/>
  <c r="O3816" i="1" s="1"/>
  <c r="CS3814" i="1"/>
  <c r="AD3814" i="1"/>
  <c r="AB3814" i="1" s="1"/>
  <c r="CR3813" i="1"/>
  <c r="Q3813" i="1" s="1"/>
  <c r="CP3813" i="1" s="1"/>
  <c r="O3813" i="1" s="1"/>
  <c r="CS3810" i="1"/>
  <c r="AD3810" i="1"/>
  <c r="AB3810" i="1" s="1"/>
  <c r="CR3809" i="1"/>
  <c r="Q3809" i="1" s="1"/>
  <c r="CP3809" i="1" s="1"/>
  <c r="O3809" i="1" s="1"/>
  <c r="AB3809" i="1"/>
  <c r="CS3806" i="1"/>
  <c r="AD3806" i="1"/>
  <c r="AB3806" i="1" s="1"/>
  <c r="AJ3857" i="1"/>
  <c r="CR3805" i="1"/>
  <c r="Q3805" i="1" s="1"/>
  <c r="CI3771" i="1"/>
  <c r="BZ3763" i="1"/>
  <c r="AQ3771" i="1"/>
  <c r="CC3771" i="1"/>
  <c r="AD3771" i="1"/>
  <c r="BX3763" i="1"/>
  <c r="AX3731" i="1"/>
  <c r="CG3725" i="1"/>
  <c r="AZ3725" i="1"/>
  <c r="F3742" i="1"/>
  <c r="AI3731" i="1"/>
  <c r="CP3727" i="1"/>
  <c r="O3727" i="1" s="1"/>
  <c r="AC3731" i="1"/>
  <c r="AP3693" i="1"/>
  <c r="BZ3693" i="1"/>
  <c r="CI3693" i="1" s="1"/>
  <c r="AB3690" i="1"/>
  <c r="AD3693" i="1"/>
  <c r="F3659" i="1"/>
  <c r="AO3649" i="1"/>
  <c r="CR3653" i="1"/>
  <c r="Q3653" i="1" s="1"/>
  <c r="AD3655" i="1" s="1"/>
  <c r="CB3655" i="1"/>
  <c r="CZ3651" i="1"/>
  <c r="Y3651" i="1" s="1"/>
  <c r="AF3655" i="1"/>
  <c r="F3633" i="1"/>
  <c r="BC3611" i="1"/>
  <c r="AF3617" i="1"/>
  <c r="CJ3617" i="1"/>
  <c r="AG3617" i="1"/>
  <c r="CY3613" i="1"/>
  <c r="X3613" i="1" s="1"/>
  <c r="R4492" i="7" s="1"/>
  <c r="J4496" i="7" s="1"/>
  <c r="CZ3613" i="1"/>
  <c r="Y3613" i="1" s="1"/>
  <c r="AI3579" i="1"/>
  <c r="CP3575" i="1"/>
  <c r="O3575" i="1" s="1"/>
  <c r="CG3541" i="1"/>
  <c r="AP3541" i="1"/>
  <c r="CY3538" i="1"/>
  <c r="X3538" i="1" s="1"/>
  <c r="R4451" i="7" s="1"/>
  <c r="J4457" i="7" s="1"/>
  <c r="CP3538" i="1"/>
  <c r="O3538" i="1" s="1"/>
  <c r="CS3501" i="1"/>
  <c r="AD3501" i="1"/>
  <c r="AB3501" i="1" s="1"/>
  <c r="CC3497" i="1"/>
  <c r="AT3503" i="1"/>
  <c r="CY3500" i="1"/>
  <c r="X3500" i="1" s="1"/>
  <c r="CZ3500" i="1"/>
  <c r="Y3500" i="1" s="1"/>
  <c r="T4426" i="7" s="1"/>
  <c r="CJ3503" i="1"/>
  <c r="CZ3499" i="1"/>
  <c r="Y3499" i="1" s="1"/>
  <c r="AF3503" i="1"/>
  <c r="AI3503" i="1"/>
  <c r="BY3459" i="1"/>
  <c r="CI3465" i="1"/>
  <c r="AT3465" i="1"/>
  <c r="AQ3465" i="1"/>
  <c r="BZ3459" i="1"/>
  <c r="CJ3465" i="1"/>
  <c r="AG3465" i="1"/>
  <c r="CY3461" i="1"/>
  <c r="X3461" i="1" s="1"/>
  <c r="R4392" i="7" s="1"/>
  <c r="J4396" i="7" s="1"/>
  <c r="CZ3461" i="1"/>
  <c r="Y3461" i="1" s="1"/>
  <c r="CP3425" i="1"/>
  <c r="O3425" i="1" s="1"/>
  <c r="CU1155" i="3"/>
  <c r="CX1155" i="3"/>
  <c r="S3424" i="1"/>
  <c r="J4375" i="7" s="1"/>
  <c r="V3424" i="1"/>
  <c r="CS3424" i="1"/>
  <c r="AD3424" i="1"/>
  <c r="AB3424" i="1" s="1"/>
  <c r="S3422" i="1"/>
  <c r="J4362" i="7" s="1"/>
  <c r="V3422" i="1"/>
  <c r="CS3422" i="1"/>
  <c r="AD3422" i="1"/>
  <c r="AB3422" i="1" s="1"/>
  <c r="CP3421" i="1"/>
  <c r="O3421" i="1" s="1"/>
  <c r="CU1132" i="3"/>
  <c r="CW1134" i="3"/>
  <c r="CX1137" i="3"/>
  <c r="CX1141" i="3"/>
  <c r="CX1138" i="3"/>
  <c r="CX1142" i="3"/>
  <c r="CX1132" i="3"/>
  <c r="CX1134" i="3"/>
  <c r="CX1139" i="3"/>
  <c r="S3420" i="1"/>
  <c r="V3420" i="1"/>
  <c r="CS3420" i="1"/>
  <c r="AD3420" i="1"/>
  <c r="AB3420" i="1" s="1"/>
  <c r="CP3419" i="1"/>
  <c r="O3419" i="1" s="1"/>
  <c r="CU1129" i="3"/>
  <c r="CW1130" i="3"/>
  <c r="CX1129" i="3"/>
  <c r="S3418" i="1"/>
  <c r="V3418" i="1"/>
  <c r="CS3418" i="1"/>
  <c r="AD3418" i="1"/>
  <c r="AB3418" i="1" s="1"/>
  <c r="CB3427" i="1"/>
  <c r="CP3417" i="1"/>
  <c r="O3417" i="1" s="1"/>
  <c r="CQ3416" i="1"/>
  <c r="P3416" i="1" s="1"/>
  <c r="AB3416" i="1"/>
  <c r="AQ3379" i="1"/>
  <c r="AJ3379" i="1"/>
  <c r="S3340" i="1"/>
  <c r="J4260" i="7" s="1"/>
  <c r="V3340" i="1"/>
  <c r="CS3340" i="1"/>
  <c r="AD3340" i="1"/>
  <c r="AB3340" i="1" s="1"/>
  <c r="CV1115" i="3"/>
  <c r="CU1115" i="3"/>
  <c r="CS3338" i="1"/>
  <c r="AD3338" i="1"/>
  <c r="AB3338" i="1" s="1"/>
  <c r="CW1107" i="3"/>
  <c r="CX1110" i="3"/>
  <c r="CX1114" i="3"/>
  <c r="CU1106" i="3"/>
  <c r="CV1106" i="3"/>
  <c r="CX1108" i="3"/>
  <c r="CX1111" i="3"/>
  <c r="CX1107" i="3"/>
  <c r="S3336" i="1"/>
  <c r="J4229" i="7" s="1"/>
  <c r="V3336" i="1"/>
  <c r="CS3336" i="1"/>
  <c r="AD3336" i="1"/>
  <c r="CU1092" i="3"/>
  <c r="CV1092" i="3"/>
  <c r="S3334" i="1"/>
  <c r="J4212" i="7" s="1"/>
  <c r="V3334" i="1"/>
  <c r="CS3334" i="1"/>
  <c r="AD3334" i="1"/>
  <c r="AB3334" i="1" s="1"/>
  <c r="CU1088" i="3"/>
  <c r="CW1089" i="3"/>
  <c r="S3332" i="1"/>
  <c r="CP3332" i="1" s="1"/>
  <c r="O3332" i="1" s="1"/>
  <c r="V3332" i="1"/>
  <c r="CS3332" i="1"/>
  <c r="AD3332" i="1"/>
  <c r="AB3332" i="1" s="1"/>
  <c r="CQ3328" i="1"/>
  <c r="P3328" i="1" s="1"/>
  <c r="AB3328" i="1"/>
  <c r="AB3292" i="1"/>
  <c r="AB3290" i="1"/>
  <c r="AB3286" i="1"/>
  <c r="AB3285" i="1"/>
  <c r="AB3284" i="1"/>
  <c r="CZ3282" i="1"/>
  <c r="Y3282" i="1" s="1"/>
  <c r="T4082" i="7" s="1"/>
  <c r="J4088" i="7" s="1"/>
  <c r="CY3282" i="1"/>
  <c r="X3282" i="1" s="1"/>
  <c r="R4082" i="7" s="1"/>
  <c r="J4087" i="7" s="1"/>
  <c r="AJ3294" i="1"/>
  <c r="BZ3278" i="1"/>
  <c r="CQ3243" i="1"/>
  <c r="P3243" i="1" s="1"/>
  <c r="AB3243" i="1"/>
  <c r="BZ3246" i="1"/>
  <c r="W3239" i="1"/>
  <c r="S3239" i="1"/>
  <c r="J4019" i="7" s="1"/>
  <c r="W3238" i="1"/>
  <c r="W3237" i="1"/>
  <c r="AJ3246" i="1" s="1"/>
  <c r="S3237" i="1"/>
  <c r="J4001" i="7" s="1"/>
  <c r="BY3235" i="1"/>
  <c r="AX3203" i="1"/>
  <c r="AO3203" i="1"/>
  <c r="CP3200" i="1"/>
  <c r="O3200" i="1" s="1"/>
  <c r="CP3198" i="1"/>
  <c r="O3198" i="1" s="1"/>
  <c r="CP3197" i="1"/>
  <c r="O3197" i="1" s="1"/>
  <c r="AH3203" i="1"/>
  <c r="CP3194" i="1"/>
  <c r="O3194" i="1" s="1"/>
  <c r="GX3158" i="1"/>
  <c r="T3158" i="1"/>
  <c r="CR3157" i="1"/>
  <c r="Q3157" i="1" s="1"/>
  <c r="GX3156" i="1"/>
  <c r="CJ3160" i="1" s="1"/>
  <c r="T3156" i="1"/>
  <c r="AG3160" i="1" s="1"/>
  <c r="CR3155" i="1"/>
  <c r="Q3155" i="1" s="1"/>
  <c r="CP3155" i="1" s="1"/>
  <c r="O3155" i="1" s="1"/>
  <c r="CQ3153" i="1"/>
  <c r="P3153" i="1" s="1"/>
  <c r="CP3153" i="1" s="1"/>
  <c r="O3153" i="1" s="1"/>
  <c r="BZ3160" i="1"/>
  <c r="CP3114" i="1"/>
  <c r="O3114" i="1" s="1"/>
  <c r="CP3112" i="1"/>
  <c r="O3112" i="1" s="1"/>
  <c r="CP3110" i="1"/>
  <c r="O3110" i="1" s="1"/>
  <c r="CB3106" i="1"/>
  <c r="AS3117" i="1"/>
  <c r="AP3074" i="1"/>
  <c r="CQ3070" i="1"/>
  <c r="P3070" i="1" s="1"/>
  <c r="CU983" i="3"/>
  <c r="CW985" i="3"/>
  <c r="CX985" i="3"/>
  <c r="CV983" i="3"/>
  <c r="CX983" i="3"/>
  <c r="CP3066" i="1"/>
  <c r="O3066" i="1" s="1"/>
  <c r="CW980" i="3"/>
  <c r="CX980" i="3"/>
  <c r="CU979" i="3"/>
  <c r="CV979" i="3"/>
  <c r="CX981" i="3"/>
  <c r="AO3063" i="1"/>
  <c r="CY3029" i="1"/>
  <c r="X3029" i="1" s="1"/>
  <c r="R3727" i="7" s="1"/>
  <c r="J3730" i="7" s="1"/>
  <c r="CZ3029" i="1"/>
  <c r="Y3029" i="1" s="1"/>
  <c r="T3727" i="7" s="1"/>
  <c r="J3731" i="7" s="1"/>
  <c r="CC3031" i="1"/>
  <c r="BX3020" i="1"/>
  <c r="CU964" i="3"/>
  <c r="CV964" i="3"/>
  <c r="S2985" i="1"/>
  <c r="J3654" i="7" s="1"/>
  <c r="V2985" i="1"/>
  <c r="CS2985" i="1"/>
  <c r="AD2985" i="1"/>
  <c r="AB2985" i="1" s="1"/>
  <c r="CP2984" i="1"/>
  <c r="O2984" i="1" s="1"/>
  <c r="CU960" i="3"/>
  <c r="CX960" i="3"/>
  <c r="CW961" i="3"/>
  <c r="S2983" i="1"/>
  <c r="V2983" i="1"/>
  <c r="AI2988" i="1" s="1"/>
  <c r="CS2983" i="1"/>
  <c r="AD2983" i="1"/>
  <c r="AB2983" i="1" s="1"/>
  <c r="CQ2980" i="1"/>
  <c r="P2980" i="1" s="1"/>
  <c r="AG2988" i="1"/>
  <c r="AQ2945" i="1"/>
  <c r="AB2943" i="1"/>
  <c r="AB2942" i="1"/>
  <c r="CP2941" i="1"/>
  <c r="O2941" i="1" s="1"/>
  <c r="CZ2940" i="1"/>
  <c r="Y2940" i="1" s="1"/>
  <c r="T3574" i="7" s="1"/>
  <c r="CY2940" i="1"/>
  <c r="X2940" i="1" s="1"/>
  <c r="R3574" i="7" s="1"/>
  <c r="CJ2945" i="1"/>
  <c r="CP2896" i="1"/>
  <c r="O2896" i="1" s="1"/>
  <c r="CP2894" i="1"/>
  <c r="O2894" i="1" s="1"/>
  <c r="CY2892" i="1"/>
  <c r="X2892" i="1" s="1"/>
  <c r="CZ2892" i="1"/>
  <c r="Y2892" i="1" s="1"/>
  <c r="T3480" i="7" s="1"/>
  <c r="AH2902" i="1"/>
  <c r="CY2811" i="1"/>
  <c r="X2811" i="1" s="1"/>
  <c r="R3385" i="7" s="1"/>
  <c r="J3388" i="7" s="1"/>
  <c r="CZ2811" i="1"/>
  <c r="Y2811" i="1" s="1"/>
  <c r="T3385" i="7" s="1"/>
  <c r="J3389" i="7" s="1"/>
  <c r="CP2811" i="1"/>
  <c r="O2811" i="1" s="1"/>
  <c r="AI2770" i="1"/>
  <c r="CJ2733" i="1"/>
  <c r="AG2733" i="1"/>
  <c r="AI2733" i="1"/>
  <c r="CZ2677" i="1"/>
  <c r="Y2677" i="1" s="1"/>
  <c r="T3153" i="7" s="1"/>
  <c r="J3157" i="7" s="1"/>
  <c r="CY2677" i="1"/>
  <c r="X2677" i="1" s="1"/>
  <c r="R3153" i="7" s="1"/>
  <c r="J3156" i="7" s="1"/>
  <c r="AG2643" i="1"/>
  <c r="AC2643" i="1"/>
  <c r="CP2639" i="1"/>
  <c r="O2639" i="1" s="1"/>
  <c r="CG2605" i="1"/>
  <c r="AI2605" i="1"/>
  <c r="AI2529" i="1"/>
  <c r="CG2491" i="1"/>
  <c r="BZ2485" i="1"/>
  <c r="AQ2491" i="1"/>
  <c r="CI2491" i="1"/>
  <c r="CZ2487" i="1"/>
  <c r="Y2487" i="1" s="1"/>
  <c r="T3028" i="7" s="1"/>
  <c r="J3033" i="7" s="1"/>
  <c r="CY2487" i="1"/>
  <c r="X2487" i="1" s="1"/>
  <c r="AI2453" i="1"/>
  <c r="BZ2361" i="1"/>
  <c r="AQ2372" i="1"/>
  <c r="CG2372" i="1"/>
  <c r="CZ2367" i="1"/>
  <c r="Y2367" i="1" s="1"/>
  <c r="T2903" i="7" s="1"/>
  <c r="CY2367" i="1"/>
  <c r="X2367" i="1" s="1"/>
  <c r="CY2325" i="1"/>
  <c r="X2325" i="1" s="1"/>
  <c r="CZ2325" i="1"/>
  <c r="Y2325" i="1" s="1"/>
  <c r="T2841" i="7" s="1"/>
  <c r="J2847" i="7" s="1"/>
  <c r="AS2286" i="1"/>
  <c r="CB2270" i="1"/>
  <c r="CZ2274" i="1"/>
  <c r="Y2274" i="1" s="1"/>
  <c r="T2723" i="7" s="1"/>
  <c r="J2729" i="7" s="1"/>
  <c r="CY2274" i="1"/>
  <c r="X2274" i="1" s="1"/>
  <c r="R2723" i="7" s="1"/>
  <c r="J2728" i="7" s="1"/>
  <c r="CP2274" i="1"/>
  <c r="O2274" i="1" s="1"/>
  <c r="AI2238" i="1"/>
  <c r="CZ2189" i="1"/>
  <c r="Y2189" i="1" s="1"/>
  <c r="T2597" i="7" s="1"/>
  <c r="J2601" i="7" s="1"/>
  <c r="CY2189" i="1"/>
  <c r="X2189" i="1" s="1"/>
  <c r="CY2188" i="1"/>
  <c r="X2188" i="1" s="1"/>
  <c r="R2587" i="7" s="1"/>
  <c r="J2592" i="7" s="1"/>
  <c r="CJ2191" i="1"/>
  <c r="CZ2146" i="1"/>
  <c r="Y2146" i="1" s="1"/>
  <c r="T2532" i="7" s="1"/>
  <c r="J2536" i="7" s="1"/>
  <c r="CP2146" i="1"/>
  <c r="O2146" i="1" s="1"/>
  <c r="CY2056" i="1"/>
  <c r="X2056" i="1" s="1"/>
  <c r="R2377" i="7" s="1"/>
  <c r="CZ2056" i="1"/>
  <c r="Y2056" i="1" s="1"/>
  <c r="T2377" i="7" s="1"/>
  <c r="AQ2008" i="1"/>
  <c r="F2029" i="1"/>
  <c r="CZ2017" i="1"/>
  <c r="Y2017" i="1" s="1"/>
  <c r="T2337" i="7" s="1"/>
  <c r="J2341" i="7" s="1"/>
  <c r="CY2017" i="1"/>
  <c r="X2017" i="1" s="1"/>
  <c r="R2337" i="7" s="1"/>
  <c r="J2340" i="7" s="1"/>
  <c r="I2343" i="7" s="1"/>
  <c r="CY1972" i="1"/>
  <c r="X1972" i="1" s="1"/>
  <c r="R2252" i="7" s="1"/>
  <c r="J2257" i="7" s="1"/>
  <c r="CZ1972" i="1"/>
  <c r="Y1972" i="1" s="1"/>
  <c r="T2252" i="7" s="1"/>
  <c r="J2258" i="7" s="1"/>
  <c r="CP1972" i="1"/>
  <c r="O1972" i="1" s="1"/>
  <c r="AZ1933" i="1"/>
  <c r="CI1922" i="1"/>
  <c r="CP1924" i="1"/>
  <c r="O1924" i="1" s="1"/>
  <c r="CZ1841" i="1"/>
  <c r="Y1841" i="1" s="1"/>
  <c r="T2046" i="7" s="1"/>
  <c r="J2050" i="7" s="1"/>
  <c r="CY1841" i="1"/>
  <c r="X1841" i="1" s="1"/>
  <c r="R2046" i="7" s="1"/>
  <c r="J2049" i="7" s="1"/>
  <c r="CZ1710" i="1"/>
  <c r="Y1710" i="1" s="1"/>
  <c r="T1831" i="7" s="1"/>
  <c r="J1837" i="7" s="1"/>
  <c r="CY1710" i="1"/>
  <c r="X1710" i="1" s="1"/>
  <c r="R1831" i="7" s="1"/>
  <c r="J1836" i="7" s="1"/>
  <c r="CZ1592" i="1"/>
  <c r="Y1592" i="1" s="1"/>
  <c r="T1732" i="7" s="1"/>
  <c r="CY1592" i="1"/>
  <c r="X1592" i="1" s="1"/>
  <c r="R1732" i="7" s="1"/>
  <c r="CC1113" i="1"/>
  <c r="AT1124" i="1"/>
  <c r="V109" i="1"/>
  <c r="F138" i="1"/>
  <c r="BB2902" i="1"/>
  <c r="AP2902" i="1"/>
  <c r="CX922" i="3"/>
  <c r="CX920" i="3"/>
  <c r="CU919" i="3"/>
  <c r="CW920" i="3"/>
  <c r="CK2802" i="1"/>
  <c r="CW891" i="3"/>
  <c r="CX891" i="3"/>
  <c r="CU890" i="3"/>
  <c r="CY2731" i="1"/>
  <c r="X2731" i="1" s="1"/>
  <c r="R3298" i="7" s="1"/>
  <c r="J3301" i="7" s="1"/>
  <c r="CZ2731" i="1"/>
  <c r="Y2731" i="1" s="1"/>
  <c r="T3298" i="7" s="1"/>
  <c r="J3302" i="7" s="1"/>
  <c r="CU864" i="3"/>
  <c r="CV864" i="3"/>
  <c r="CX864" i="3"/>
  <c r="CY2603" i="1"/>
  <c r="X2603" i="1" s="1"/>
  <c r="R3117" i="7" s="1"/>
  <c r="CZ2603" i="1"/>
  <c r="Y2603" i="1" s="1"/>
  <c r="T3117" i="7" s="1"/>
  <c r="AO2529" i="1"/>
  <c r="CY2451" i="1"/>
  <c r="X2451" i="1" s="1"/>
  <c r="CZ2451" i="1"/>
  <c r="Y2451" i="1" s="1"/>
  <c r="T3017" i="7" s="1"/>
  <c r="CJ2372" i="1"/>
  <c r="CY2327" i="1"/>
  <c r="X2327" i="1" s="1"/>
  <c r="R2861" i="7" s="1"/>
  <c r="J2864" i="7" s="1"/>
  <c r="CZ2327" i="1"/>
  <c r="Y2327" i="1" s="1"/>
  <c r="T2861" i="7" s="1"/>
  <c r="J2865" i="7" s="1"/>
  <c r="T2320" i="1"/>
  <c r="AG2329" i="1" s="1"/>
  <c r="AO2286" i="1"/>
  <c r="CU742" i="3"/>
  <c r="CX746" i="3"/>
  <c r="CX750" i="3"/>
  <c r="CX742" i="3"/>
  <c r="CX747" i="3"/>
  <c r="CW743" i="3"/>
  <c r="CV742" i="3"/>
  <c r="CX748" i="3"/>
  <c r="CU724" i="3"/>
  <c r="CW725" i="3"/>
  <c r="CV724" i="3"/>
  <c r="CX725" i="3"/>
  <c r="CP2232" i="1"/>
  <c r="O2232" i="1" s="1"/>
  <c r="CB2238" i="1"/>
  <c r="CK2180" i="1"/>
  <c r="AS2148" i="1"/>
  <c r="CY2144" i="1"/>
  <c r="X2144" i="1" s="1"/>
  <c r="R2512" i="7" s="1"/>
  <c r="J2517" i="7" s="1"/>
  <c r="CZ2144" i="1"/>
  <c r="Y2144" i="1" s="1"/>
  <c r="CW660" i="3"/>
  <c r="CU659" i="3"/>
  <c r="CX660" i="3"/>
  <c r="U2102" i="1"/>
  <c r="K2465" i="7" s="1"/>
  <c r="CG2051" i="1"/>
  <c r="AX2062" i="1"/>
  <c r="CY2054" i="1"/>
  <c r="X2054" i="1" s="1"/>
  <c r="R2356" i="7" s="1"/>
  <c r="J2362" i="7" s="1"/>
  <c r="CZ2054" i="1"/>
  <c r="Y2054" i="1" s="1"/>
  <c r="T2356" i="7" s="1"/>
  <c r="J2363" i="7" s="1"/>
  <c r="BZ2051" i="1"/>
  <c r="U2010" i="1"/>
  <c r="BZ2008" i="1"/>
  <c r="BD1965" i="1"/>
  <c r="F2001" i="1"/>
  <c r="CW608" i="3"/>
  <c r="CU607" i="3"/>
  <c r="CX608" i="3"/>
  <c r="CP1968" i="1"/>
  <c r="O1968" i="1" s="1"/>
  <c r="AQ1933" i="1"/>
  <c r="CY1926" i="1"/>
  <c r="X1926" i="1" s="1"/>
  <c r="R2172" i="7" s="1"/>
  <c r="J2177" i="7" s="1"/>
  <c r="CY1888" i="1"/>
  <c r="X1888" i="1" s="1"/>
  <c r="R2142" i="7" s="1"/>
  <c r="J2145" i="7" s="1"/>
  <c r="CW585" i="3"/>
  <c r="CX585" i="3"/>
  <c r="CU584" i="3"/>
  <c r="CV584" i="3"/>
  <c r="T1886" i="1"/>
  <c r="CQ1884" i="1"/>
  <c r="P1884" i="1" s="1"/>
  <c r="AB1884" i="1"/>
  <c r="CY1881" i="1"/>
  <c r="X1881" i="1" s="1"/>
  <c r="R2089" i="7" s="1"/>
  <c r="J2092" i="7" s="1"/>
  <c r="CZ1881" i="1"/>
  <c r="Y1881" i="1" s="1"/>
  <c r="T2089" i="7" s="1"/>
  <c r="J2093" i="7" s="1"/>
  <c r="BY1832" i="1"/>
  <c r="CP1843" i="1"/>
  <c r="O1843" i="1" s="1"/>
  <c r="CZ1843" i="1"/>
  <c r="Y1843" i="1" s="1"/>
  <c r="T2064" i="7" s="1"/>
  <c r="J2071" i="7" s="1"/>
  <c r="CY1843" i="1"/>
  <c r="X1843" i="1" s="1"/>
  <c r="R2064" i="7" s="1"/>
  <c r="J2070" i="7" s="1"/>
  <c r="CY1842" i="1"/>
  <c r="X1842" i="1" s="1"/>
  <c r="R2053" i="7" s="1"/>
  <c r="J2059" i="7" s="1"/>
  <c r="CI1789" i="1"/>
  <c r="AZ1800" i="1"/>
  <c r="BZ1789" i="1"/>
  <c r="AQ1800" i="1"/>
  <c r="CY1750" i="1"/>
  <c r="X1750" i="1" s="1"/>
  <c r="R1881" i="7" s="1"/>
  <c r="J1886" i="7" s="1"/>
  <c r="CZ1750" i="1"/>
  <c r="Y1750" i="1" s="1"/>
  <c r="T1881" i="7" s="1"/>
  <c r="J1887" i="7" s="1"/>
  <c r="AB1710" i="1"/>
  <c r="CQ1710" i="1"/>
  <c r="P1710" i="1" s="1"/>
  <c r="CP1710" i="1" s="1"/>
  <c r="O1710" i="1" s="1"/>
  <c r="BZ1703" i="1"/>
  <c r="AJ1671" i="1"/>
  <c r="CJ1595" i="1"/>
  <c r="AD1554" i="1"/>
  <c r="AB1554" i="1" s="1"/>
  <c r="CR1554" i="1"/>
  <c r="Q1554" i="1" s="1"/>
  <c r="CS1554" i="1"/>
  <c r="BY1513" i="1"/>
  <c r="F1459" i="1"/>
  <c r="BC1437" i="1"/>
  <c r="F1414" i="1"/>
  <c r="AP1399" i="1"/>
  <c r="CL1250" i="1"/>
  <c r="BC1255" i="1"/>
  <c r="CU393" i="3"/>
  <c r="CX393" i="3"/>
  <c r="CV393" i="3"/>
  <c r="AJ1218" i="1"/>
  <c r="AB1165" i="1"/>
  <c r="CQ1165" i="1"/>
  <c r="P1165" i="1" s="1"/>
  <c r="CP1165" i="1" s="1"/>
  <c r="O1165" i="1" s="1"/>
  <c r="CQ1119" i="1"/>
  <c r="P1119" i="1" s="1"/>
  <c r="AB1119" i="1"/>
  <c r="CQ1032" i="1"/>
  <c r="P1032" i="1" s="1"/>
  <c r="AB1032" i="1"/>
  <c r="AD989" i="1"/>
  <c r="AB989" i="1" s="1"/>
  <c r="CS989" i="1"/>
  <c r="CR989" i="1"/>
  <c r="Q989" i="1" s="1"/>
  <c r="CP989" i="1" s="1"/>
  <c r="O989" i="1" s="1"/>
  <c r="U995" i="1"/>
  <c r="CY949" i="1"/>
  <c r="X949" i="1" s="1"/>
  <c r="R1012" i="7" s="1"/>
  <c r="J1017" i="7" s="1"/>
  <c r="CZ949" i="1"/>
  <c r="Y949" i="1" s="1"/>
  <c r="T1012" i="7" s="1"/>
  <c r="J1018" i="7" s="1"/>
  <c r="CB856" i="1"/>
  <c r="AS867" i="1"/>
  <c r="CS822" i="1"/>
  <c r="AD822" i="1"/>
  <c r="AB822" i="1" s="1"/>
  <c r="CR822" i="1"/>
  <c r="Q822" i="1" s="1"/>
  <c r="CS820" i="1"/>
  <c r="AD820" i="1"/>
  <c r="AB820" i="1" s="1"/>
  <c r="CR820" i="1"/>
  <c r="Q820" i="1" s="1"/>
  <c r="CU207" i="3"/>
  <c r="CX209" i="3"/>
  <c r="CX210" i="3"/>
  <c r="CW208" i="3"/>
  <c r="CV207" i="3"/>
  <c r="CX207" i="3"/>
  <c r="U769" i="1"/>
  <c r="AH734" i="1"/>
  <c r="BB685" i="1"/>
  <c r="F705" i="1"/>
  <c r="CG610" i="1"/>
  <c r="AX615" i="1"/>
  <c r="AJ538" i="1"/>
  <c r="V497" i="1"/>
  <c r="CB185" i="1"/>
  <c r="AS194" i="1"/>
  <c r="AD192" i="1"/>
  <c r="AB192" i="1" s="1"/>
  <c r="CR192" i="1"/>
  <c r="Q192" i="1" s="1"/>
  <c r="CS192" i="1"/>
  <c r="CW27" i="3"/>
  <c r="CX27" i="3"/>
  <c r="CU26" i="3"/>
  <c r="DI1163" i="3"/>
  <c r="DF1163" i="3"/>
  <c r="DG1163" i="3"/>
  <c r="DJ1163" i="3" s="1"/>
  <c r="DH1163" i="3"/>
  <c r="CV1053" i="3"/>
  <c r="CX1053" i="3"/>
  <c r="BC3857" i="1"/>
  <c r="AU3857" i="1"/>
  <c r="AQ3857" i="1"/>
  <c r="BD3771" i="1"/>
  <c r="AQ3731" i="1"/>
  <c r="AQ3655" i="1"/>
  <c r="AQ3579" i="1"/>
  <c r="AQ3503" i="1"/>
  <c r="BC3427" i="1"/>
  <c r="BB3379" i="1"/>
  <c r="CL3326" i="1"/>
  <c r="BB3294" i="1"/>
  <c r="AP3294" i="1"/>
  <c r="CU1044" i="3"/>
  <c r="CX1046" i="3"/>
  <c r="CX1047" i="3"/>
  <c r="CV1044" i="3"/>
  <c r="BX3235" i="1"/>
  <c r="BD3203" i="1"/>
  <c r="CU1027" i="3"/>
  <c r="CW1028" i="3"/>
  <c r="CX1028" i="3"/>
  <c r="CU1025" i="3"/>
  <c r="CW1026" i="3"/>
  <c r="CX1026" i="3"/>
  <c r="CU992" i="3"/>
  <c r="CX994" i="3"/>
  <c r="CX995" i="3"/>
  <c r="CW993" i="3"/>
  <c r="CX992" i="3"/>
  <c r="CK3106" i="1"/>
  <c r="BX3063" i="1"/>
  <c r="BD3031" i="1"/>
  <c r="BC2988" i="1"/>
  <c r="BB2945" i="1"/>
  <c r="CW945" i="3"/>
  <c r="CX945" i="3"/>
  <c r="CU944" i="3"/>
  <c r="BY2934" i="1"/>
  <c r="AO2902" i="1"/>
  <c r="AB2900" i="1"/>
  <c r="AB2896" i="1"/>
  <c r="AD2891" i="1"/>
  <c r="CI2856" i="1"/>
  <c r="AQ2856" i="1"/>
  <c r="CR2850" i="1"/>
  <c r="Q2850" i="1" s="1"/>
  <c r="P2849" i="1"/>
  <c r="BZ2813" i="1"/>
  <c r="CI2813" i="1" s="1"/>
  <c r="AD2807" i="1"/>
  <c r="AD2806" i="1"/>
  <c r="AB2806" i="1" s="1"/>
  <c r="AD2805" i="1"/>
  <c r="AB2805" i="1" s="1"/>
  <c r="CR2804" i="1"/>
  <c r="Q2804" i="1" s="1"/>
  <c r="AD2804" i="1"/>
  <c r="P2768" i="1"/>
  <c r="AC2770" i="1" s="1"/>
  <c r="AF2770" i="1"/>
  <c r="CY2767" i="1"/>
  <c r="X2767" i="1" s="1"/>
  <c r="R3310" i="7" s="1"/>
  <c r="J3313" i="7" s="1"/>
  <c r="BB2733" i="1"/>
  <c r="AB2731" i="1"/>
  <c r="AS2690" i="1"/>
  <c r="P2688" i="1"/>
  <c r="R2688" i="1"/>
  <c r="GK2688" i="1" s="1"/>
  <c r="CR2685" i="1"/>
  <c r="Q2685" i="1" s="1"/>
  <c r="R2684" i="1"/>
  <c r="GK2684" i="1" s="1"/>
  <c r="CR2681" i="1"/>
  <c r="Q2681" i="1" s="1"/>
  <c r="CS2640" i="1"/>
  <c r="AB2639" i="1"/>
  <c r="CL2637" i="1"/>
  <c r="BB2605" i="1"/>
  <c r="AT2605" i="1"/>
  <c r="AB2603" i="1"/>
  <c r="AG2605" i="1"/>
  <c r="AB2527" i="1"/>
  <c r="AG2529" i="1"/>
  <c r="AD2529" i="1"/>
  <c r="CZ2488" i="1"/>
  <c r="Y2488" i="1" s="1"/>
  <c r="T3037" i="7" s="1"/>
  <c r="J3044" i="7" s="1"/>
  <c r="CS2488" i="1"/>
  <c r="BZ2453" i="1"/>
  <c r="F2440" i="1"/>
  <c r="CR2413" i="1"/>
  <c r="Q2413" i="1" s="1"/>
  <c r="CP2413" i="1" s="1"/>
  <c r="O2413" i="1" s="1"/>
  <c r="AD2413" i="1"/>
  <c r="AB2413" i="1" s="1"/>
  <c r="AD2412" i="1"/>
  <c r="AB2412" i="1" s="1"/>
  <c r="AD2410" i="1"/>
  <c r="AB2410" i="1" s="1"/>
  <c r="CP2406" i="1"/>
  <c r="O2406" i="1" s="1"/>
  <c r="AB2406" i="1"/>
  <c r="BB2372" i="1"/>
  <c r="P2364" i="1"/>
  <c r="J2885" i="7" s="1"/>
  <c r="BB2329" i="1"/>
  <c r="AB2327" i="1"/>
  <c r="CR2323" i="1"/>
  <c r="Q2323" i="1" s="1"/>
  <c r="CP2323" i="1" s="1"/>
  <c r="O2323" i="1" s="1"/>
  <c r="S2322" i="1"/>
  <c r="J2828" i="7" s="1"/>
  <c r="AD2321" i="1"/>
  <c r="AB2321" i="1" s="1"/>
  <c r="GX2320" i="1"/>
  <c r="W2320" i="1"/>
  <c r="CS2282" i="1"/>
  <c r="CR2278" i="1"/>
  <c r="Q2278" i="1" s="1"/>
  <c r="CU726" i="3"/>
  <c r="CW727" i="3"/>
  <c r="CX727" i="3"/>
  <c r="CX726" i="3"/>
  <c r="P2277" i="1"/>
  <c r="R2277" i="1"/>
  <c r="J2742" i="7" s="1"/>
  <c r="CR2235" i="1"/>
  <c r="Q2235" i="1" s="1"/>
  <c r="AD2234" i="1"/>
  <c r="AD2233" i="1"/>
  <c r="AB2233" i="1" s="1"/>
  <c r="CR2231" i="1"/>
  <c r="Q2231" i="1" s="1"/>
  <c r="AD2231" i="1"/>
  <c r="AB2231" i="1" s="1"/>
  <c r="CR2230" i="1"/>
  <c r="Q2230" i="1" s="1"/>
  <c r="AD2229" i="1"/>
  <c r="AB2225" i="1"/>
  <c r="BC2223" i="1"/>
  <c r="AT2191" i="1"/>
  <c r="CR2182" i="1"/>
  <c r="Q2182" i="1" s="1"/>
  <c r="U2182" i="1"/>
  <c r="AP2148" i="1"/>
  <c r="CY2145" i="1"/>
  <c r="X2145" i="1" s="1"/>
  <c r="CZ2145" i="1"/>
  <c r="Y2145" i="1" s="1"/>
  <c r="T2522" i="7" s="1"/>
  <c r="J2528" i="7" s="1"/>
  <c r="S2141" i="1"/>
  <c r="J2499" i="7" s="1"/>
  <c r="Q2141" i="1"/>
  <c r="AD2140" i="1"/>
  <c r="AB2140" i="1" s="1"/>
  <c r="GX2139" i="1"/>
  <c r="S2139" i="1"/>
  <c r="J2481" i="7" s="1"/>
  <c r="CR2103" i="1"/>
  <c r="Q2103" i="1" s="1"/>
  <c r="P2102" i="1"/>
  <c r="CC2105" i="1"/>
  <c r="AB2099" i="1"/>
  <c r="BD2094" i="1"/>
  <c r="CU640" i="3"/>
  <c r="CX640" i="3"/>
  <c r="AB2058" i="1"/>
  <c r="AB2057" i="1"/>
  <c r="CM2051" i="1"/>
  <c r="CG2019" i="1"/>
  <c r="AB2015" i="1"/>
  <c r="CR2011" i="1"/>
  <c r="Q2011" i="1" s="1"/>
  <c r="P2010" i="1"/>
  <c r="R2010" i="1"/>
  <c r="BB2008" i="1"/>
  <c r="CY1974" i="1"/>
  <c r="X1974" i="1" s="1"/>
  <c r="CZ1974" i="1"/>
  <c r="Y1974" i="1" s="1"/>
  <c r="T2272" i="7" s="1"/>
  <c r="J2276" i="7" s="1"/>
  <c r="CR1970" i="1"/>
  <c r="Q1970" i="1" s="1"/>
  <c r="AD1970" i="1"/>
  <c r="AB1970" i="1" s="1"/>
  <c r="W1969" i="1"/>
  <c r="Q1969" i="1"/>
  <c r="AD1968" i="1"/>
  <c r="AB1968" i="1" s="1"/>
  <c r="CU599" i="3"/>
  <c r="CV599" i="3"/>
  <c r="CX599" i="3"/>
  <c r="T1930" i="1"/>
  <c r="CU597" i="3"/>
  <c r="CX597" i="3"/>
  <c r="P1929" i="1"/>
  <c r="CR1886" i="1"/>
  <c r="Q1886" i="1" s="1"/>
  <c r="J2125" i="7" s="1"/>
  <c r="AD1886" i="1"/>
  <c r="AB1886" i="1" s="1"/>
  <c r="S1886" i="1"/>
  <c r="J2124" i="7" s="1"/>
  <c r="CQ1881" i="1"/>
  <c r="P1881" i="1" s="1"/>
  <c r="AB1881" i="1"/>
  <c r="CK1879" i="1"/>
  <c r="CW542" i="3"/>
  <c r="CX542" i="3"/>
  <c r="CU541" i="3"/>
  <c r="CV541" i="3"/>
  <c r="AD1798" i="1"/>
  <c r="AB1798" i="1" s="1"/>
  <c r="CR1798" i="1"/>
  <c r="Q1798" i="1" s="1"/>
  <c r="CS1798" i="1"/>
  <c r="CW536" i="3"/>
  <c r="CV535" i="3"/>
  <c r="CX536" i="3"/>
  <c r="CU535" i="3"/>
  <c r="GX1796" i="1"/>
  <c r="CZ1793" i="1"/>
  <c r="Y1793" i="1" s="1"/>
  <c r="T1946" i="7" s="1"/>
  <c r="J1952" i="7" s="1"/>
  <c r="CY1793" i="1"/>
  <c r="X1793" i="1" s="1"/>
  <c r="R1946" i="7" s="1"/>
  <c r="J1951" i="7" s="1"/>
  <c r="AB1749" i="1"/>
  <c r="AD1708" i="1"/>
  <c r="AB1708" i="1" s="1"/>
  <c r="CR1708" i="1"/>
  <c r="Q1708" i="1" s="1"/>
  <c r="CS1708" i="1"/>
  <c r="CX504" i="3"/>
  <c r="CU502" i="3"/>
  <c r="CX502" i="3"/>
  <c r="CX505" i="3"/>
  <c r="GX1706" i="1"/>
  <c r="AQ1595" i="1"/>
  <c r="BZ1589" i="1"/>
  <c r="AP1519" i="1"/>
  <c r="CP1516" i="1"/>
  <c r="O1516" i="1" s="1"/>
  <c r="AD1481" i="1"/>
  <c r="CJ1405" i="1"/>
  <c r="CU429" i="3"/>
  <c r="CW430" i="3"/>
  <c r="AH1367" i="1"/>
  <c r="AB1290" i="1"/>
  <c r="CS1210" i="1"/>
  <c r="AD1210" i="1"/>
  <c r="AB1210" i="1" s="1"/>
  <c r="CR1210" i="1"/>
  <c r="Q1210" i="1" s="1"/>
  <c r="J1426" i="7" s="1"/>
  <c r="CZ1169" i="1"/>
  <c r="Y1169" i="1" s="1"/>
  <c r="T1378" i="7" s="1"/>
  <c r="J1382" i="7" s="1"/>
  <c r="CY1169" i="1"/>
  <c r="X1169" i="1" s="1"/>
  <c r="R1378" i="7" s="1"/>
  <c r="J1381" i="7" s="1"/>
  <c r="CZ1073" i="1"/>
  <c r="Y1073" i="1" s="1"/>
  <c r="T1171" i="7" s="1"/>
  <c r="J1178" i="7" s="1"/>
  <c r="CY1073" i="1"/>
  <c r="X1073" i="1" s="1"/>
  <c r="R1171" i="7" s="1"/>
  <c r="J1177" i="7" s="1"/>
  <c r="CC1038" i="1"/>
  <c r="CX277" i="3"/>
  <c r="CW277" i="3"/>
  <c r="CU276" i="3"/>
  <c r="GX906" i="1"/>
  <c r="CP903" i="1"/>
  <c r="O903" i="1" s="1"/>
  <c r="AB814" i="1"/>
  <c r="V769" i="1"/>
  <c r="AI777" i="1" s="1"/>
  <c r="AT610" i="1"/>
  <c r="F633" i="1"/>
  <c r="CT451" i="1"/>
  <c r="S451" i="1" s="1"/>
  <c r="J393" i="7" s="1"/>
  <c r="DI1167" i="3"/>
  <c r="DF1167" i="3"/>
  <c r="DG1167" i="3"/>
  <c r="DJ1167" i="3" s="1"/>
  <c r="DH1167" i="3"/>
  <c r="CX203" i="3"/>
  <c r="CW203" i="3"/>
  <c r="CG3857" i="1"/>
  <c r="BC3771" i="1"/>
  <c r="BX3725" i="1"/>
  <c r="CL3687" i="1"/>
  <c r="BX3649" i="1"/>
  <c r="CL3611" i="1"/>
  <c r="BX3573" i="1"/>
  <c r="CL3535" i="1"/>
  <c r="BX3497" i="1"/>
  <c r="CL3459" i="1"/>
  <c r="BB3427" i="1"/>
  <c r="AP3427" i="1"/>
  <c r="CU1124" i="3"/>
  <c r="CW1126" i="3"/>
  <c r="CX1126" i="3"/>
  <c r="CW1125" i="3"/>
  <c r="CU1120" i="3"/>
  <c r="CV1120" i="3"/>
  <c r="CX1122" i="3"/>
  <c r="CX1120" i="3"/>
  <c r="CX1123" i="3"/>
  <c r="CU1119" i="3"/>
  <c r="CV1119" i="3"/>
  <c r="BB3342" i="1"/>
  <c r="AP3342" i="1"/>
  <c r="CU1085" i="3"/>
  <c r="CV1085" i="3"/>
  <c r="CW1087" i="3"/>
  <c r="CX1085" i="3"/>
  <c r="CX1087" i="3"/>
  <c r="CW1082" i="3"/>
  <c r="CX1082" i="3"/>
  <c r="CU1081" i="3"/>
  <c r="CV1081" i="3"/>
  <c r="CX1083" i="3"/>
  <c r="AO3294" i="1"/>
  <c r="BD3246" i="1"/>
  <c r="CU1042" i="3"/>
  <c r="CV1042" i="3"/>
  <c r="CV1040" i="3"/>
  <c r="CX1040" i="3"/>
  <c r="CX1041" i="3"/>
  <c r="CU1040" i="3"/>
  <c r="BC3203" i="1"/>
  <c r="BB3160" i="1"/>
  <c r="AP3160" i="1"/>
  <c r="CU1009" i="3"/>
  <c r="CW1011" i="3"/>
  <c r="CX1011" i="3"/>
  <c r="CV1009" i="3"/>
  <c r="CX1009" i="3"/>
  <c r="CW1006" i="3"/>
  <c r="CX1006" i="3"/>
  <c r="CU1005" i="3"/>
  <c r="CV1005" i="3"/>
  <c r="CX1007" i="3"/>
  <c r="AO3117" i="1"/>
  <c r="BD3074" i="1"/>
  <c r="CU990" i="3"/>
  <c r="CV990" i="3"/>
  <c r="CU988" i="3"/>
  <c r="CV988" i="3"/>
  <c r="CX988" i="3"/>
  <c r="CU986" i="3"/>
  <c r="CX986" i="3"/>
  <c r="CW987" i="3"/>
  <c r="BC3031" i="1"/>
  <c r="BB2988" i="1"/>
  <c r="AP2988" i="1"/>
  <c r="CU957" i="3"/>
  <c r="CW959" i="3"/>
  <c r="CX959" i="3"/>
  <c r="CV957" i="3"/>
  <c r="CW954" i="3"/>
  <c r="CX954" i="3"/>
  <c r="CU953" i="3"/>
  <c r="CV953" i="3"/>
  <c r="CX955" i="3"/>
  <c r="AO2945" i="1"/>
  <c r="CI2902" i="1"/>
  <c r="BD2902" i="1"/>
  <c r="CU938" i="3"/>
  <c r="CV938" i="3"/>
  <c r="CW930" i="3"/>
  <c r="CX933" i="3"/>
  <c r="CX937" i="3"/>
  <c r="CX930" i="3"/>
  <c r="CX935" i="3"/>
  <c r="CU929" i="3"/>
  <c r="CV929" i="3"/>
  <c r="CX931" i="3"/>
  <c r="CX934" i="3"/>
  <c r="CU927" i="3"/>
  <c r="CX927" i="3"/>
  <c r="CX926" i="3"/>
  <c r="CU925" i="3"/>
  <c r="CW926" i="3"/>
  <c r="CW924" i="3"/>
  <c r="CU923" i="3"/>
  <c r="CV923" i="3"/>
  <c r="CX924" i="3"/>
  <c r="AP2856" i="1"/>
  <c r="AB2853" i="1"/>
  <c r="CQ2852" i="1"/>
  <c r="P2852" i="1" s="1"/>
  <c r="CP2852" i="1" s="1"/>
  <c r="O2852" i="1" s="1"/>
  <c r="T2849" i="1"/>
  <c r="W2849" i="1"/>
  <c r="AJ2856" i="1" s="1"/>
  <c r="S2849" i="1"/>
  <c r="CB2856" i="1"/>
  <c r="CR2847" i="1"/>
  <c r="Q2847" i="1" s="1"/>
  <c r="BZ2845" i="1"/>
  <c r="AP2813" i="1"/>
  <c r="AB2809" i="1"/>
  <c r="AB2807" i="1"/>
  <c r="CW898" i="3"/>
  <c r="CU897" i="3"/>
  <c r="CV897" i="3"/>
  <c r="CW899" i="3"/>
  <c r="CX898" i="3"/>
  <c r="CX896" i="3"/>
  <c r="CX894" i="3"/>
  <c r="CU893" i="3"/>
  <c r="CW894" i="3"/>
  <c r="AB2804" i="1"/>
  <c r="CU892" i="3"/>
  <c r="CX892" i="3"/>
  <c r="BY2802" i="1"/>
  <c r="AZ2770" i="1"/>
  <c r="T2768" i="1"/>
  <c r="AG2770" i="1" s="1"/>
  <c r="W2768" i="1"/>
  <c r="AJ2770" i="1" s="1"/>
  <c r="S2768" i="1"/>
  <c r="J3319" i="7" s="1"/>
  <c r="CC2770" i="1"/>
  <c r="CZ2767" i="1"/>
  <c r="Y2767" i="1" s="1"/>
  <c r="T3310" i="7" s="1"/>
  <c r="J3314" i="7" s="1"/>
  <c r="BZ2733" i="1"/>
  <c r="AB2728" i="1"/>
  <c r="CR2727" i="1"/>
  <c r="Q2727" i="1" s="1"/>
  <c r="CP2727" i="1" s="1"/>
  <c r="O2727" i="1" s="1"/>
  <c r="AD2727" i="1"/>
  <c r="AB2727" i="1" s="1"/>
  <c r="W2726" i="1"/>
  <c r="CR2726" i="1"/>
  <c r="Q2726" i="1" s="1"/>
  <c r="J3266" i="7" s="1"/>
  <c r="AD2726" i="1"/>
  <c r="W2725" i="1"/>
  <c r="CR2725" i="1"/>
  <c r="Q2725" i="1" s="1"/>
  <c r="AD2725" i="1"/>
  <c r="W2724" i="1"/>
  <c r="CR2724" i="1"/>
  <c r="Q2724" i="1" s="1"/>
  <c r="AD2724" i="1"/>
  <c r="AB2724" i="1" s="1"/>
  <c r="T2688" i="1"/>
  <c r="W2688" i="1"/>
  <c r="S2688" i="1"/>
  <c r="J3235" i="7" s="1"/>
  <c r="CR2686" i="1"/>
  <c r="Q2686" i="1" s="1"/>
  <c r="J3223" i="7" s="1"/>
  <c r="CX869" i="3"/>
  <c r="CX873" i="3"/>
  <c r="CW867" i="3"/>
  <c r="CX867" i="3"/>
  <c r="CX870" i="3"/>
  <c r="CU866" i="3"/>
  <c r="CX871" i="3"/>
  <c r="CX874" i="3"/>
  <c r="P2685" i="1"/>
  <c r="T2684" i="1"/>
  <c r="W2684" i="1"/>
  <c r="S2684" i="1"/>
  <c r="J3208" i="7" s="1"/>
  <c r="CZ2683" i="1"/>
  <c r="Y2683" i="1" s="1"/>
  <c r="T3196" i="7" s="1"/>
  <c r="J3202" i="7" s="1"/>
  <c r="CR2682" i="1"/>
  <c r="Q2682" i="1" s="1"/>
  <c r="CU860" i="3"/>
  <c r="CW861" i="3"/>
  <c r="CX861" i="3"/>
  <c r="P2681" i="1"/>
  <c r="J3183" i="7" s="1"/>
  <c r="I3185" i="7" s="1"/>
  <c r="P3185" i="7" s="1"/>
  <c r="AB2678" i="1"/>
  <c r="BZ2690" i="1"/>
  <c r="CG2690" i="1" s="1"/>
  <c r="CQ2677" i="1"/>
  <c r="P2677" i="1" s="1"/>
  <c r="F2647" i="1"/>
  <c r="BD2643" i="1"/>
  <c r="CB2643" i="1"/>
  <c r="CR2640" i="1"/>
  <c r="Q2640" i="1" s="1"/>
  <c r="CC2637" i="1"/>
  <c r="AB2602" i="1"/>
  <c r="CZ2601" i="1"/>
  <c r="Y2601" i="1" s="1"/>
  <c r="BX2599" i="1"/>
  <c r="F2583" i="1"/>
  <c r="CS2564" i="1"/>
  <c r="CC2561" i="1"/>
  <c r="AB2526" i="1"/>
  <c r="BX2523" i="1"/>
  <c r="BD2523" i="1"/>
  <c r="CB2491" i="1"/>
  <c r="CR2488" i="1"/>
  <c r="Q2488" i="1" s="1"/>
  <c r="J3039" i="7" s="1"/>
  <c r="GK2487" i="1"/>
  <c r="CC2485" i="1"/>
  <c r="CZ2449" i="1"/>
  <c r="Y2449" i="1" s="1"/>
  <c r="T3003" i="7" s="1"/>
  <c r="J3008" i="7" s="1"/>
  <c r="BX2447" i="1"/>
  <c r="BD2447" i="1"/>
  <c r="F2431" i="1"/>
  <c r="CW790" i="3"/>
  <c r="CU789" i="3"/>
  <c r="CV789" i="3"/>
  <c r="CX790" i="3"/>
  <c r="AB2411" i="1"/>
  <c r="CU787" i="3"/>
  <c r="CV787" i="3"/>
  <c r="CX787" i="3"/>
  <c r="AB2407" i="1"/>
  <c r="F2388" i="1"/>
  <c r="CI2372" i="1"/>
  <c r="CY2370" i="1"/>
  <c r="X2370" i="1" s="1"/>
  <c r="R2926" i="7" s="1"/>
  <c r="J2929" i="7" s="1"/>
  <c r="CR2366" i="1"/>
  <c r="Q2366" i="1" s="1"/>
  <c r="P2365" i="1"/>
  <c r="T2364" i="1"/>
  <c r="AG2372" i="1" s="1"/>
  <c r="W2364" i="1"/>
  <c r="S2364" i="1"/>
  <c r="J2882" i="7" s="1"/>
  <c r="CZ2363" i="1"/>
  <c r="Y2363" i="1" s="1"/>
  <c r="T2873" i="7" s="1"/>
  <c r="J2877" i="7" s="1"/>
  <c r="CC2361" i="1"/>
  <c r="BZ2329" i="1"/>
  <c r="CY2324" i="1"/>
  <c r="X2324" i="1" s="1"/>
  <c r="CZ2324" i="1"/>
  <c r="Y2324" i="1" s="1"/>
  <c r="T2838" i="7" s="1"/>
  <c r="V2322" i="1"/>
  <c r="CX757" i="3"/>
  <c r="CW755" i="3"/>
  <c r="CX755" i="3"/>
  <c r="CU754" i="3"/>
  <c r="V2320" i="1"/>
  <c r="AI2329" i="1" s="1"/>
  <c r="R2320" i="1"/>
  <c r="F2311" i="1"/>
  <c r="W2283" i="1"/>
  <c r="CR2282" i="1"/>
  <c r="Q2282" i="1" s="1"/>
  <c r="CP2282" i="1" s="1"/>
  <c r="O2282" i="1" s="1"/>
  <c r="T2281" i="1"/>
  <c r="W2281" i="1"/>
  <c r="CZ2280" i="1"/>
  <c r="Y2280" i="1" s="1"/>
  <c r="T2765" i="7" s="1"/>
  <c r="J2772" i="7" s="1"/>
  <c r="CR2279" i="1"/>
  <c r="Q2279" i="1" s="1"/>
  <c r="CU728" i="3"/>
  <c r="CV728" i="3"/>
  <c r="P2278" i="1"/>
  <c r="T2277" i="1"/>
  <c r="W2277" i="1"/>
  <c r="CC2286" i="1"/>
  <c r="BX2270" i="1"/>
  <c r="AB2234" i="1"/>
  <c r="CX707" i="3"/>
  <c r="CX710" i="3"/>
  <c r="CU706" i="3"/>
  <c r="CW707" i="3"/>
  <c r="CX714" i="3"/>
  <c r="CX711" i="3"/>
  <c r="CX693" i="3"/>
  <c r="CV693" i="3"/>
  <c r="CX698" i="3"/>
  <c r="CX701" i="3"/>
  <c r="CX694" i="3"/>
  <c r="CX697" i="3"/>
  <c r="CX705" i="3"/>
  <c r="CU693" i="3"/>
  <c r="CX690" i="3"/>
  <c r="CU690" i="3"/>
  <c r="CV690" i="3"/>
  <c r="CX691" i="3"/>
  <c r="CU688" i="3"/>
  <c r="CV688" i="3"/>
  <c r="CX688" i="3"/>
  <c r="AB2229" i="1"/>
  <c r="AB2226" i="1"/>
  <c r="F2207" i="1"/>
  <c r="CG2191" i="1"/>
  <c r="CI2191" i="1"/>
  <c r="AQ2191" i="1"/>
  <c r="AB2189" i="1"/>
  <c r="AB2187" i="1"/>
  <c r="CQ2186" i="1"/>
  <c r="P2186" i="1" s="1"/>
  <c r="CZ2184" i="1"/>
  <c r="Y2184" i="1" s="1"/>
  <c r="CR2183" i="1"/>
  <c r="Q2183" i="1" s="1"/>
  <c r="J2554" i="7" s="1"/>
  <c r="CX668" i="3"/>
  <c r="CV668" i="3"/>
  <c r="CU668" i="3"/>
  <c r="CX669" i="3"/>
  <c r="P2182" i="1"/>
  <c r="BY2180" i="1"/>
  <c r="V2141" i="1"/>
  <c r="CX657" i="3"/>
  <c r="CU655" i="3"/>
  <c r="CX658" i="3"/>
  <c r="CW656" i="3"/>
  <c r="V2139" i="1"/>
  <c r="R2139" i="1"/>
  <c r="CK2137" i="1"/>
  <c r="P2103" i="1"/>
  <c r="T2102" i="1"/>
  <c r="W2102" i="1"/>
  <c r="AJ2105" i="1" s="1"/>
  <c r="CR2100" i="1"/>
  <c r="Q2100" i="1" s="1"/>
  <c r="CQ2097" i="1"/>
  <c r="P2097" i="1" s="1"/>
  <c r="AQ2062" i="1"/>
  <c r="AB2055" i="1"/>
  <c r="CC2062" i="1"/>
  <c r="CQ2017" i="1"/>
  <c r="P2017" i="1" s="1"/>
  <c r="CP2017" i="1" s="1"/>
  <c r="O2017" i="1" s="1"/>
  <c r="AB2016" i="1"/>
  <c r="CY2014" i="1"/>
  <c r="X2014" i="1" s="1"/>
  <c r="R2314" i="7" s="1"/>
  <c r="CR2012" i="1"/>
  <c r="Q2012" i="1" s="1"/>
  <c r="J2305" i="7" s="1"/>
  <c r="CU620" i="3"/>
  <c r="CX620" i="3"/>
  <c r="CX622" i="3"/>
  <c r="CV620" i="3"/>
  <c r="CW622" i="3"/>
  <c r="P2011" i="1"/>
  <c r="J2296" i="7" s="1"/>
  <c r="T2010" i="1"/>
  <c r="W2010" i="1"/>
  <c r="S2010" i="1"/>
  <c r="J2286" i="7" s="1"/>
  <c r="BB1976" i="1"/>
  <c r="AB1974" i="1"/>
  <c r="V1969" i="1"/>
  <c r="CX605" i="3"/>
  <c r="CU603" i="3"/>
  <c r="CX606" i="3"/>
  <c r="CW604" i="3"/>
  <c r="CS1967" i="1"/>
  <c r="AD1967" i="1"/>
  <c r="AB1967" i="1" s="1"/>
  <c r="R1930" i="1"/>
  <c r="CR1929" i="1"/>
  <c r="Q1929" i="1" s="1"/>
  <c r="J2190" i="7" s="1"/>
  <c r="U1929" i="1"/>
  <c r="T1929" i="1"/>
  <c r="AD1928" i="1"/>
  <c r="AB1928" i="1" s="1"/>
  <c r="CR1928" i="1"/>
  <c r="Q1928" i="1" s="1"/>
  <c r="CC1933" i="1"/>
  <c r="CZ1924" i="1"/>
  <c r="Y1924" i="1" s="1"/>
  <c r="T2154" i="7" s="1"/>
  <c r="J2158" i="7" s="1"/>
  <c r="AB1924" i="1"/>
  <c r="BZ1922" i="1"/>
  <c r="AB1888" i="1"/>
  <c r="CQ1888" i="1"/>
  <c r="P1888" i="1" s="1"/>
  <c r="CP1888" i="1" s="1"/>
  <c r="O1888" i="1" s="1"/>
  <c r="GX1887" i="1"/>
  <c r="T1887" i="1"/>
  <c r="AB1887" i="1"/>
  <c r="P1886" i="1"/>
  <c r="S1883" i="1"/>
  <c r="J2109" i="7" s="1"/>
  <c r="CS1882" i="1"/>
  <c r="CQ1882" i="1"/>
  <c r="P1882" i="1" s="1"/>
  <c r="AB1882" i="1"/>
  <c r="CR1881" i="1"/>
  <c r="Q1881" i="1" s="1"/>
  <c r="BY1879" i="1"/>
  <c r="BC1879" i="1"/>
  <c r="AP1847" i="1"/>
  <c r="AB1844" i="1"/>
  <c r="CY1836" i="1"/>
  <c r="X1836" i="1" s="1"/>
  <c r="R2011" i="7" s="1"/>
  <c r="J2016" i="7" s="1"/>
  <c r="CZ1836" i="1"/>
  <c r="Y1836" i="1" s="1"/>
  <c r="T2011" i="7" s="1"/>
  <c r="J2017" i="7" s="1"/>
  <c r="AH1847" i="1"/>
  <c r="CS1834" i="1"/>
  <c r="AD1834" i="1"/>
  <c r="AB1834" i="1" s="1"/>
  <c r="CR1834" i="1"/>
  <c r="Q1834" i="1" s="1"/>
  <c r="CP1834" i="1" s="1"/>
  <c r="O1834" i="1" s="1"/>
  <c r="BX1832" i="1"/>
  <c r="U1796" i="1"/>
  <c r="K1969" i="7" s="1"/>
  <c r="AD1795" i="1"/>
  <c r="AB1795" i="1" s="1"/>
  <c r="CR1795" i="1"/>
  <c r="Q1795" i="1" s="1"/>
  <c r="CQ1793" i="1"/>
  <c r="P1793" i="1" s="1"/>
  <c r="CP1793" i="1" s="1"/>
  <c r="O1793" i="1" s="1"/>
  <c r="AH1800" i="1"/>
  <c r="BD1746" i="1"/>
  <c r="F1782" i="1"/>
  <c r="CR1755" i="1"/>
  <c r="Q1755" i="1" s="1"/>
  <c r="AD1755" i="1"/>
  <c r="AB1755" i="1" s="1"/>
  <c r="CU524" i="3"/>
  <c r="CV524" i="3"/>
  <c r="CX524" i="3"/>
  <c r="P1752" i="1"/>
  <c r="CQ1751" i="1"/>
  <c r="P1751" i="1" s="1"/>
  <c r="AB1751" i="1"/>
  <c r="CP1750" i="1"/>
  <c r="O1750" i="1" s="1"/>
  <c r="CY1748" i="1"/>
  <c r="X1748" i="1" s="1"/>
  <c r="R1863" i="7" s="1"/>
  <c r="J1866" i="7" s="1"/>
  <c r="CZ1748" i="1"/>
  <c r="Y1748" i="1" s="1"/>
  <c r="T1863" i="7" s="1"/>
  <c r="J1867" i="7" s="1"/>
  <c r="CQ1711" i="1"/>
  <c r="P1711" i="1" s="1"/>
  <c r="CC1714" i="1"/>
  <c r="U1706" i="1"/>
  <c r="AD1705" i="1"/>
  <c r="AB1705" i="1" s="1"/>
  <c r="CR1705" i="1"/>
  <c r="Q1705" i="1" s="1"/>
  <c r="AP1703" i="1"/>
  <c r="BY1665" i="1"/>
  <c r="AS1671" i="1"/>
  <c r="CY1668" i="1"/>
  <c r="X1668" i="1" s="1"/>
  <c r="R1782" i="7" s="1"/>
  <c r="CR1631" i="1"/>
  <c r="Q1631" i="1" s="1"/>
  <c r="AD1631" i="1"/>
  <c r="AB1631" i="1" s="1"/>
  <c r="CP1631" i="1"/>
  <c r="O1631" i="1" s="1"/>
  <c r="F1611" i="1"/>
  <c r="BC1589" i="1"/>
  <c r="AT1595" i="1"/>
  <c r="AB1592" i="1"/>
  <c r="CQ1592" i="1"/>
  <c r="P1592" i="1" s="1"/>
  <c r="AI1595" i="1"/>
  <c r="CY1591" i="1"/>
  <c r="X1591" i="1" s="1"/>
  <c r="AF1595" i="1"/>
  <c r="W1589" i="1"/>
  <c r="BC1551" i="1"/>
  <c r="F1573" i="1"/>
  <c r="CY1555" i="1"/>
  <c r="X1555" i="1" s="1"/>
  <c r="CP1555" i="1"/>
  <c r="O1555" i="1" s="1"/>
  <c r="J1712" i="7" s="1"/>
  <c r="AH1557" i="1"/>
  <c r="AG1557" i="1"/>
  <c r="AI1557" i="1"/>
  <c r="AJ1557" i="1"/>
  <c r="U1517" i="1"/>
  <c r="AH1519" i="1" s="1"/>
  <c r="F1502" i="1"/>
  <c r="AO1475" i="1"/>
  <c r="F1485" i="1"/>
  <c r="AQ1475" i="1"/>
  <c r="F1491" i="1"/>
  <c r="CQ1477" i="1"/>
  <c r="P1477" i="1" s="1"/>
  <c r="BX1437" i="1"/>
  <c r="AO1443" i="1"/>
  <c r="CJ1443" i="1"/>
  <c r="CT1440" i="1"/>
  <c r="S1440" i="1" s="1"/>
  <c r="J1625" i="7" s="1"/>
  <c r="CZ1439" i="1"/>
  <c r="Y1439" i="1" s="1"/>
  <c r="T1616" i="7" s="1"/>
  <c r="J1620" i="7" s="1"/>
  <c r="AI1443" i="1"/>
  <c r="AO1399" i="1"/>
  <c r="F1409" i="1"/>
  <c r="AB1402" i="1"/>
  <c r="BD1399" i="1"/>
  <c r="GX1365" i="1"/>
  <c r="CJ1367" i="1" s="1"/>
  <c r="T1365" i="1"/>
  <c r="AG1367" i="1" s="1"/>
  <c r="CR1364" i="1"/>
  <c r="Q1364" i="1" s="1"/>
  <c r="AD1364" i="1"/>
  <c r="AB1364" i="1" s="1"/>
  <c r="CY1328" i="1"/>
  <c r="X1328" i="1" s="1"/>
  <c r="R1547" i="7" s="1"/>
  <c r="J1552" i="7" s="1"/>
  <c r="CZ1328" i="1"/>
  <c r="Y1328" i="1" s="1"/>
  <c r="T1547" i="7" s="1"/>
  <c r="J1553" i="7" s="1"/>
  <c r="AT1330" i="1"/>
  <c r="CC1325" i="1"/>
  <c r="BX1287" i="1"/>
  <c r="AO1293" i="1"/>
  <c r="CJ1293" i="1"/>
  <c r="CY1289" i="1"/>
  <c r="X1289" i="1" s="1"/>
  <c r="R1508" i="7" s="1"/>
  <c r="J1511" i="7" s="1"/>
  <c r="I1514" i="7" s="1"/>
  <c r="CZ1289" i="1"/>
  <c r="Y1289" i="1" s="1"/>
  <c r="T1508" i="7" s="1"/>
  <c r="J1512" i="7" s="1"/>
  <c r="AF1293" i="1"/>
  <c r="AI1293" i="1"/>
  <c r="BY1250" i="1"/>
  <c r="CI1255" i="1"/>
  <c r="AJ1255" i="1"/>
  <c r="AC1255" i="1"/>
  <c r="CJ1250" i="1"/>
  <c r="CP1216" i="1"/>
  <c r="O1216" i="1" s="1"/>
  <c r="CU416" i="3"/>
  <c r="CX416" i="3"/>
  <c r="CV416" i="3"/>
  <c r="CR1215" i="1"/>
  <c r="Q1215" i="1" s="1"/>
  <c r="CP1215" i="1" s="1"/>
  <c r="O1215" i="1" s="1"/>
  <c r="AD1215" i="1"/>
  <c r="AB1215" i="1" s="1"/>
  <c r="GX1212" i="1"/>
  <c r="W1212" i="1"/>
  <c r="S1212" i="1"/>
  <c r="J1445" i="7" s="1"/>
  <c r="T1212" i="1"/>
  <c r="CW390" i="3"/>
  <c r="CX390" i="3"/>
  <c r="CU389" i="3"/>
  <c r="BZ1218" i="1"/>
  <c r="CG1218" i="1" s="1"/>
  <c r="F1180" i="1"/>
  <c r="AP1156" i="1"/>
  <c r="CY1168" i="1"/>
  <c r="X1168" i="1" s="1"/>
  <c r="R1376" i="7" s="1"/>
  <c r="CZ1165" i="1"/>
  <c r="Y1165" i="1" s="1"/>
  <c r="T1347" i="7" s="1"/>
  <c r="J1351" i="7" s="1"/>
  <c r="CY1165" i="1"/>
  <c r="X1165" i="1" s="1"/>
  <c r="R1347" i="7" s="1"/>
  <c r="J1350" i="7" s="1"/>
  <c r="CP1161" i="1"/>
  <c r="O1161" i="1" s="1"/>
  <c r="CP1121" i="1"/>
  <c r="O1121" i="1" s="1"/>
  <c r="CS1117" i="1"/>
  <c r="AD1117" i="1"/>
  <c r="AB1117" i="1" s="1"/>
  <c r="CR1117" i="1"/>
  <c r="Q1117" i="1" s="1"/>
  <c r="U1076" i="1"/>
  <c r="P1076" i="1"/>
  <c r="J1194" i="7" s="1"/>
  <c r="I1196" i="7" s="1"/>
  <c r="P1196" i="7" s="1"/>
  <c r="AB1030" i="1"/>
  <c r="CL1027" i="1"/>
  <c r="F1008" i="1"/>
  <c r="BB984" i="1"/>
  <c r="CW295" i="3"/>
  <c r="CU294" i="3"/>
  <c r="CX295" i="3"/>
  <c r="CX296" i="3"/>
  <c r="CV294" i="3"/>
  <c r="AI995" i="1"/>
  <c r="AD986" i="1"/>
  <c r="AB986" i="1" s="1"/>
  <c r="CR986" i="1"/>
  <c r="Q986" i="1" s="1"/>
  <c r="CS986" i="1"/>
  <c r="AP984" i="1"/>
  <c r="BZ941" i="1"/>
  <c r="AQ952" i="1"/>
  <c r="CG952" i="1"/>
  <c r="CU280" i="3"/>
  <c r="CX280" i="3"/>
  <c r="CV280" i="3"/>
  <c r="GX943" i="1"/>
  <c r="T943" i="1"/>
  <c r="AG952" i="1" s="1"/>
  <c r="V906" i="1"/>
  <c r="AI909" i="1" s="1"/>
  <c r="AD906" i="1"/>
  <c r="AB906" i="1" s="1"/>
  <c r="CR906" i="1"/>
  <c r="Q906" i="1" s="1"/>
  <c r="J947" i="7" s="1"/>
  <c r="CS906" i="1"/>
  <c r="AB902" i="1"/>
  <c r="CQ902" i="1"/>
  <c r="P902" i="1" s="1"/>
  <c r="AB860" i="1"/>
  <c r="CQ860" i="1"/>
  <c r="P860" i="1" s="1"/>
  <c r="CY812" i="1"/>
  <c r="X812" i="1" s="1"/>
  <c r="R757" i="7" s="1"/>
  <c r="J763" i="7" s="1"/>
  <c r="CZ812" i="1"/>
  <c r="Y812" i="1" s="1"/>
  <c r="T757" i="7" s="1"/>
  <c r="J764" i="7" s="1"/>
  <c r="CP812" i="1"/>
  <c r="O812" i="1" s="1"/>
  <c r="BC766" i="1"/>
  <c r="F793" i="1"/>
  <c r="BA615" i="1"/>
  <c r="CJ610" i="1"/>
  <c r="CT493" i="1"/>
  <c r="S493" i="1" s="1"/>
  <c r="CB447" i="1"/>
  <c r="CW95" i="3"/>
  <c r="CV94" i="3"/>
  <c r="CU94" i="3"/>
  <c r="CX95" i="3"/>
  <c r="U340" i="1"/>
  <c r="AD339" i="1"/>
  <c r="AB339" i="1" s="1"/>
  <c r="CR339" i="1"/>
  <c r="Q339" i="1" s="1"/>
  <c r="CS339" i="1"/>
  <c r="F314" i="1"/>
  <c r="AP301" i="1"/>
  <c r="CZ190" i="1"/>
  <c r="Y190" i="1" s="1"/>
  <c r="T227" i="7" s="1"/>
  <c r="J233" i="7" s="1"/>
  <c r="CY190" i="1"/>
  <c r="X190" i="1" s="1"/>
  <c r="R227" i="7" s="1"/>
  <c r="J232" i="7" s="1"/>
  <c r="CJ194" i="1"/>
  <c r="CZ187" i="1"/>
  <c r="Y187" i="1" s="1"/>
  <c r="T200" i="7" s="1"/>
  <c r="J204" i="7" s="1"/>
  <c r="AF194" i="1"/>
  <c r="CY187" i="1"/>
  <c r="X187" i="1" s="1"/>
  <c r="AI109" i="1"/>
  <c r="DI1209" i="3"/>
  <c r="DF1209" i="3"/>
  <c r="DG1209" i="3"/>
  <c r="DJ1209" i="3" s="1"/>
  <c r="DH1209" i="3"/>
  <c r="DI1199" i="3"/>
  <c r="DF1199" i="3"/>
  <c r="DG1199" i="3"/>
  <c r="DJ1199" i="3" s="1"/>
  <c r="DH1199" i="3"/>
  <c r="DI1197" i="3"/>
  <c r="DF1197" i="3"/>
  <c r="DG1197" i="3"/>
  <c r="DJ1197" i="3" s="1"/>
  <c r="DH1197" i="3"/>
  <c r="CV1080" i="3"/>
  <c r="CX1080" i="3"/>
  <c r="CX1076" i="3"/>
  <c r="CX1064" i="3"/>
  <c r="CX957" i="3"/>
  <c r="CV918" i="3"/>
  <c r="CX918" i="3"/>
  <c r="CV905" i="3"/>
  <c r="CX840" i="3"/>
  <c r="CW840" i="3"/>
  <c r="DI775" i="3"/>
  <c r="DF775" i="3"/>
  <c r="DG775" i="3"/>
  <c r="DJ775" i="3" s="1"/>
  <c r="DH775" i="3"/>
  <c r="CU910" i="3"/>
  <c r="CW912" i="3"/>
  <c r="CX910" i="3"/>
  <c r="CX912" i="3"/>
  <c r="CW911" i="3"/>
  <c r="AT2813" i="1"/>
  <c r="CY2808" i="1"/>
  <c r="X2808" i="1" s="1"/>
  <c r="CZ2808" i="1"/>
  <c r="Y2808" i="1" s="1"/>
  <c r="T3362" i="7" s="1"/>
  <c r="BD2770" i="1"/>
  <c r="U2768" i="1"/>
  <c r="AO2733" i="1"/>
  <c r="BX2722" i="1"/>
  <c r="CC2690" i="1"/>
  <c r="AO2605" i="1"/>
  <c r="CP2601" i="1"/>
  <c r="O2601" i="1" s="1"/>
  <c r="AC2605" i="1"/>
  <c r="CB2567" i="1"/>
  <c r="CY2527" i="1"/>
  <c r="X2527" i="1" s="1"/>
  <c r="R3067" i="7" s="1"/>
  <c r="CZ2527" i="1"/>
  <c r="Y2527" i="1" s="1"/>
  <c r="T3067" i="7" s="1"/>
  <c r="AO2453" i="1"/>
  <c r="AC2453" i="1"/>
  <c r="CB2415" i="1"/>
  <c r="CY2406" i="1"/>
  <c r="X2406" i="1" s="1"/>
  <c r="CZ2406" i="1"/>
  <c r="Y2406" i="1" s="1"/>
  <c r="T2938" i="7" s="1"/>
  <c r="J2942" i="7" s="1"/>
  <c r="AF2415" i="1"/>
  <c r="CU767" i="3"/>
  <c r="CX767" i="3"/>
  <c r="CX769" i="3"/>
  <c r="CV767" i="3"/>
  <c r="AO2329" i="1"/>
  <c r="CW759" i="3"/>
  <c r="CX759" i="3"/>
  <c r="CU758" i="3"/>
  <c r="CV758" i="3"/>
  <c r="CW760" i="3"/>
  <c r="CU751" i="3"/>
  <c r="CV751" i="3"/>
  <c r="U2281" i="1"/>
  <c r="K2785" i="7" s="1"/>
  <c r="U2277" i="1"/>
  <c r="K2746" i="7" s="1"/>
  <c r="CY2235" i="1"/>
  <c r="X2235" i="1" s="1"/>
  <c r="R2691" i="7" s="1"/>
  <c r="CY2230" i="1"/>
  <c r="X2230" i="1" s="1"/>
  <c r="R2642" i="7" s="1"/>
  <c r="J2647" i="7" s="1"/>
  <c r="CZ2225" i="1"/>
  <c r="Y2225" i="1" s="1"/>
  <c r="T2609" i="7" s="1"/>
  <c r="J2613" i="7" s="1"/>
  <c r="AF2238" i="1"/>
  <c r="CU654" i="3"/>
  <c r="CV654" i="3"/>
  <c r="CX654" i="3"/>
  <c r="AO2105" i="1"/>
  <c r="CU651" i="3"/>
  <c r="CV651" i="3"/>
  <c r="CX651" i="3"/>
  <c r="CB2008" i="1"/>
  <c r="BY1965" i="1"/>
  <c r="CY1973" i="1"/>
  <c r="X1973" i="1" s="1"/>
  <c r="CZ1973" i="1"/>
  <c r="Y1973" i="1" s="1"/>
  <c r="T2262" i="7" s="1"/>
  <c r="J2268" i="7" s="1"/>
  <c r="AS1933" i="1"/>
  <c r="CB1922" i="1"/>
  <c r="CW587" i="3"/>
  <c r="CX587" i="3"/>
  <c r="CU586" i="3"/>
  <c r="S1887" i="1"/>
  <c r="J2134" i="7" s="1"/>
  <c r="W1886" i="1"/>
  <c r="CS1885" i="1"/>
  <c r="AD1885" i="1"/>
  <c r="CX579" i="3"/>
  <c r="CU577" i="3"/>
  <c r="CX580" i="3"/>
  <c r="CW578" i="3"/>
  <c r="BZ1847" i="1"/>
  <c r="CI1847" i="1" s="1"/>
  <c r="CY1798" i="1"/>
  <c r="X1798" i="1" s="1"/>
  <c r="R1981" i="7" s="1"/>
  <c r="J1984" i="7" s="1"/>
  <c r="CZ1798" i="1"/>
  <c r="Y1798" i="1" s="1"/>
  <c r="T1981" i="7" s="1"/>
  <c r="J1985" i="7" s="1"/>
  <c r="AB1792" i="1"/>
  <c r="CQ1792" i="1"/>
  <c r="P1792" i="1" s="1"/>
  <c r="CZ1791" i="1"/>
  <c r="Y1791" i="1" s="1"/>
  <c r="T1928" i="7" s="1"/>
  <c r="J1932" i="7" s="1"/>
  <c r="CY1751" i="1"/>
  <c r="X1751" i="1" s="1"/>
  <c r="R1891" i="7" s="1"/>
  <c r="CZ1751" i="1"/>
  <c r="Y1751" i="1" s="1"/>
  <c r="T1891" i="7" s="1"/>
  <c r="AO1627" i="1"/>
  <c r="F1637" i="1"/>
  <c r="BB1589" i="1"/>
  <c r="F1608" i="1"/>
  <c r="AS1513" i="1"/>
  <c r="F1536" i="1"/>
  <c r="CL1399" i="1"/>
  <c r="BC1405" i="1"/>
  <c r="BZ1362" i="1"/>
  <c r="AQ1367" i="1"/>
  <c r="BC1362" i="1"/>
  <c r="F1383" i="1"/>
  <c r="F1309" i="1"/>
  <c r="BC1287" i="1"/>
  <c r="CY1291" i="1"/>
  <c r="X1291" i="1" s="1"/>
  <c r="CZ1291" i="1"/>
  <c r="Y1291" i="1" s="1"/>
  <c r="T1525" i="7" s="1"/>
  <c r="J1531" i="7" s="1"/>
  <c r="AD1293" i="1"/>
  <c r="CP1289" i="1"/>
  <c r="O1289" i="1" s="1"/>
  <c r="CQ992" i="1"/>
  <c r="P992" i="1" s="1"/>
  <c r="CP992" i="1" s="1"/>
  <c r="O992" i="1" s="1"/>
  <c r="CC984" i="1"/>
  <c r="CY948" i="1"/>
  <c r="X948" i="1" s="1"/>
  <c r="R1002" i="7" s="1"/>
  <c r="J1007" i="7" s="1"/>
  <c r="CZ948" i="1"/>
  <c r="Y948" i="1" s="1"/>
  <c r="T1002" i="7" s="1"/>
  <c r="J1008" i="7" s="1"/>
  <c r="CY947" i="1"/>
  <c r="X947" i="1" s="1"/>
  <c r="R999" i="7" s="1"/>
  <c r="CG909" i="1"/>
  <c r="BX899" i="1"/>
  <c r="AO909" i="1"/>
  <c r="CB899" i="1"/>
  <c r="AS909" i="1"/>
  <c r="AD905" i="1"/>
  <c r="AB905" i="1" s="1"/>
  <c r="CS905" i="1"/>
  <c r="CR905" i="1"/>
  <c r="Q905" i="1" s="1"/>
  <c r="AH909" i="1"/>
  <c r="AI824" i="1"/>
  <c r="CB685" i="1"/>
  <c r="AS692" i="1"/>
  <c r="CY650" i="1"/>
  <c r="X650" i="1" s="1"/>
  <c r="R560" i="7" s="1"/>
  <c r="J565" i="7" s="1"/>
  <c r="CZ650" i="1"/>
  <c r="Y650" i="1" s="1"/>
  <c r="T560" i="7" s="1"/>
  <c r="J566" i="7" s="1"/>
  <c r="CP650" i="1"/>
  <c r="O650" i="1" s="1"/>
  <c r="CT534" i="1"/>
  <c r="S534" i="1" s="1"/>
  <c r="CY532" i="1"/>
  <c r="X532" i="1" s="1"/>
  <c r="R473" i="7" s="1"/>
  <c r="J477" i="7" s="1"/>
  <c r="CZ532" i="1"/>
  <c r="Y532" i="1" s="1"/>
  <c r="T473" i="7" s="1"/>
  <c r="J478" i="7" s="1"/>
  <c r="CZ531" i="1"/>
  <c r="Y531" i="1" s="1"/>
  <c r="T464" i="7" s="1"/>
  <c r="J469" i="7" s="1"/>
  <c r="AO447" i="1"/>
  <c r="F460" i="1"/>
  <c r="AD454" i="1"/>
  <c r="AB454" i="1" s="1"/>
  <c r="CR454" i="1"/>
  <c r="Q454" i="1" s="1"/>
  <c r="BB411" i="1"/>
  <c r="AG411" i="1"/>
  <c r="T415" i="1"/>
  <c r="AB30" i="1"/>
  <c r="CX1037" i="3"/>
  <c r="CW1037" i="3"/>
  <c r="AT3379" i="1"/>
  <c r="AP3379" i="1"/>
  <c r="CU1048" i="3"/>
  <c r="CW1050" i="3"/>
  <c r="CX1048" i="3"/>
  <c r="CX1050" i="3"/>
  <c r="CW1049" i="3"/>
  <c r="CU1043" i="3"/>
  <c r="CX1043" i="3"/>
  <c r="CV1043" i="3"/>
  <c r="BY3278" i="1"/>
  <c r="CU1029" i="3"/>
  <c r="CV1029" i="3"/>
  <c r="CX1029" i="3"/>
  <c r="BC3160" i="1"/>
  <c r="AP3117" i="1"/>
  <c r="CW997" i="3"/>
  <c r="CX997" i="3"/>
  <c r="CU996" i="3"/>
  <c r="CU991" i="3"/>
  <c r="CV991" i="3"/>
  <c r="CX991" i="3"/>
  <c r="BY3106" i="1"/>
  <c r="CU977" i="3"/>
  <c r="CX977" i="3"/>
  <c r="CX976" i="3"/>
  <c r="CU975" i="3"/>
  <c r="CW976" i="3"/>
  <c r="CW974" i="3"/>
  <c r="CU973" i="3"/>
  <c r="CV973" i="3"/>
  <c r="CX974" i="3"/>
  <c r="AP2945" i="1"/>
  <c r="CU940" i="3"/>
  <c r="CX942" i="3"/>
  <c r="CX943" i="3"/>
  <c r="CW941" i="3"/>
  <c r="CX940" i="3"/>
  <c r="CU939" i="3"/>
  <c r="CV939" i="3"/>
  <c r="CX939" i="3"/>
  <c r="AB2899" i="1"/>
  <c r="AB2898" i="1"/>
  <c r="AB2895" i="1"/>
  <c r="AB2894" i="1"/>
  <c r="AB2893" i="1"/>
  <c r="AD2892" i="1"/>
  <c r="AD2890" i="1"/>
  <c r="R2849" i="1"/>
  <c r="AB2808" i="1"/>
  <c r="CR2807" i="1"/>
  <c r="Q2807" i="1" s="1"/>
  <c r="CR2806" i="1"/>
  <c r="Q2806" i="1" s="1"/>
  <c r="CR2805" i="1"/>
  <c r="Q2805" i="1" s="1"/>
  <c r="BC2765" i="1"/>
  <c r="F2786" i="1"/>
  <c r="R2768" i="1"/>
  <c r="CY2728" i="1"/>
  <c r="X2728" i="1" s="1"/>
  <c r="CZ2728" i="1"/>
  <c r="Y2728" i="1" s="1"/>
  <c r="T3275" i="7" s="1"/>
  <c r="CZ2686" i="1"/>
  <c r="Y2686" i="1" s="1"/>
  <c r="T3220" i="7" s="1"/>
  <c r="J3227" i="7" s="1"/>
  <c r="P2684" i="1"/>
  <c r="CP2684" i="1" s="1"/>
  <c r="O2684" i="1" s="1"/>
  <c r="CZ2682" i="1"/>
  <c r="Y2682" i="1" s="1"/>
  <c r="T3186" i="7" s="1"/>
  <c r="J3192" i="7" s="1"/>
  <c r="AB2679" i="1"/>
  <c r="CR2641" i="1"/>
  <c r="Q2641" i="1" s="1"/>
  <c r="CP2641" i="1" s="1"/>
  <c r="O2641" i="1" s="1"/>
  <c r="AD2641" i="1"/>
  <c r="AB2641" i="1" s="1"/>
  <c r="BZ2605" i="1"/>
  <c r="F2592" i="1"/>
  <c r="BB2529" i="1"/>
  <c r="BZ2529" i="1"/>
  <c r="CG2529" i="1" s="1"/>
  <c r="F2516" i="1"/>
  <c r="CR2489" i="1"/>
  <c r="Q2489" i="1" s="1"/>
  <c r="CP2489" i="1" s="1"/>
  <c r="O2489" i="1" s="1"/>
  <c r="AD2489" i="1"/>
  <c r="AB2489" i="1" s="1"/>
  <c r="AB2487" i="1"/>
  <c r="BB2453" i="1"/>
  <c r="AT2453" i="1"/>
  <c r="CR2412" i="1"/>
  <c r="Q2412" i="1" s="1"/>
  <c r="CR2411" i="1"/>
  <c r="Q2411" i="1" s="1"/>
  <c r="AD2411" i="1"/>
  <c r="CR2410" i="1"/>
  <c r="Q2410" i="1" s="1"/>
  <c r="CP2410" i="1" s="1"/>
  <c r="O2410" i="1" s="1"/>
  <c r="CY2407" i="1"/>
  <c r="X2407" i="1" s="1"/>
  <c r="R2945" i="7" s="1"/>
  <c r="J2951" i="7" s="1"/>
  <c r="CZ2407" i="1"/>
  <c r="Y2407" i="1" s="1"/>
  <c r="CR2365" i="1"/>
  <c r="Q2365" i="1" s="1"/>
  <c r="J2894" i="7" s="1"/>
  <c r="CU771" i="3"/>
  <c r="CW773" i="3"/>
  <c r="CX771" i="3"/>
  <c r="CX773" i="3"/>
  <c r="AD2323" i="1"/>
  <c r="AB2323" i="1" s="1"/>
  <c r="GX2322" i="1"/>
  <c r="W2322" i="1"/>
  <c r="CR2321" i="1"/>
  <c r="Q2321" i="1" s="1"/>
  <c r="J2818" i="7" s="1"/>
  <c r="S2320" i="1"/>
  <c r="J2810" i="7" s="1"/>
  <c r="BX2318" i="1"/>
  <c r="T2283" i="1"/>
  <c r="P2281" i="1"/>
  <c r="R2281" i="1"/>
  <c r="CZ2279" i="1"/>
  <c r="Y2279" i="1" s="1"/>
  <c r="T2758" i="7" s="1"/>
  <c r="J2762" i="7" s="1"/>
  <c r="U2278" i="1"/>
  <c r="K2756" i="7" s="1"/>
  <c r="AB2272" i="1"/>
  <c r="F2263" i="1"/>
  <c r="CR2236" i="1"/>
  <c r="Q2236" i="1" s="1"/>
  <c r="CP2236" i="1" s="1"/>
  <c r="O2236" i="1" s="1"/>
  <c r="AD2236" i="1"/>
  <c r="AB2236" i="1" s="1"/>
  <c r="AD2235" i="1"/>
  <c r="AB2235" i="1" s="1"/>
  <c r="CR2234" i="1"/>
  <c r="Q2234" i="1" s="1"/>
  <c r="J2683" i="7" s="1"/>
  <c r="CR2233" i="1"/>
  <c r="Q2233" i="1" s="1"/>
  <c r="CR2232" i="1"/>
  <c r="Q2232" i="1" s="1"/>
  <c r="AD2232" i="1"/>
  <c r="AB2232" i="1" s="1"/>
  <c r="AD2230" i="1"/>
  <c r="AB2230" i="1" s="1"/>
  <c r="CR2229" i="1"/>
  <c r="Q2229" i="1" s="1"/>
  <c r="CP2185" i="1"/>
  <c r="O2185" i="1" s="1"/>
  <c r="CZ2183" i="1"/>
  <c r="Y2183" i="1" s="1"/>
  <c r="T2551" i="7" s="1"/>
  <c r="J2558" i="7" s="1"/>
  <c r="CB2191" i="1"/>
  <c r="AB2144" i="1"/>
  <c r="CR2140" i="1"/>
  <c r="Q2140" i="1" s="1"/>
  <c r="J2489" i="7" s="1"/>
  <c r="W2139" i="1"/>
  <c r="CX653" i="3"/>
  <c r="CU653" i="3"/>
  <c r="CV653" i="3"/>
  <c r="CZ2100" i="1"/>
  <c r="Y2100" i="1" s="1"/>
  <c r="T2444" i="7" s="1"/>
  <c r="AB2060" i="1"/>
  <c r="T2060" i="1"/>
  <c r="AB2059" i="1"/>
  <c r="CW639" i="3"/>
  <c r="CX639" i="3"/>
  <c r="CU638" i="3"/>
  <c r="CW637" i="3"/>
  <c r="CX637" i="3"/>
  <c r="CU636" i="3"/>
  <c r="CV636" i="3"/>
  <c r="AB2054" i="1"/>
  <c r="CI2019" i="1"/>
  <c r="CW617" i="3"/>
  <c r="CV616" i="3"/>
  <c r="CU616" i="3"/>
  <c r="CX617" i="3"/>
  <c r="BY2008" i="1"/>
  <c r="AO1976" i="1"/>
  <c r="GX1969" i="1"/>
  <c r="CJ1976" i="1" s="1"/>
  <c r="S1969" i="1"/>
  <c r="J2239" i="7" s="1"/>
  <c r="CR1968" i="1"/>
  <c r="Q1968" i="1" s="1"/>
  <c r="J2229" i="7" s="1"/>
  <c r="BD1933" i="1"/>
  <c r="CM1922" i="1"/>
  <c r="CP1885" i="1"/>
  <c r="O1885" i="1" s="1"/>
  <c r="CW582" i="3"/>
  <c r="CX582" i="3"/>
  <c r="CU581" i="3"/>
  <c r="S1882" i="1"/>
  <c r="J2098" i="7" s="1"/>
  <c r="CS1881" i="1"/>
  <c r="AB1843" i="1"/>
  <c r="CY1834" i="1"/>
  <c r="X1834" i="1" s="1"/>
  <c r="R1993" i="7" s="1"/>
  <c r="J1996" i="7" s="1"/>
  <c r="CZ1834" i="1"/>
  <c r="Y1834" i="1" s="1"/>
  <c r="T1993" i="7" s="1"/>
  <c r="J1997" i="7" s="1"/>
  <c r="BD1800" i="1"/>
  <c r="CY1791" i="1"/>
  <c r="X1791" i="1" s="1"/>
  <c r="R1928" i="7" s="1"/>
  <c r="J1931" i="7" s="1"/>
  <c r="I1934" i="7" s="1"/>
  <c r="P1934" i="7" s="1"/>
  <c r="CP1754" i="1"/>
  <c r="O1754" i="1" s="1"/>
  <c r="CP1712" i="1"/>
  <c r="O1712" i="1" s="1"/>
  <c r="CY1709" i="1"/>
  <c r="X1709" i="1" s="1"/>
  <c r="R1828" i="7" s="1"/>
  <c r="AB1629" i="1"/>
  <c r="AJ1589" i="1"/>
  <c r="BD1557" i="1"/>
  <c r="AO1513" i="1"/>
  <c r="F1523" i="1"/>
  <c r="AD1515" i="1"/>
  <c r="AB1515" i="1" s="1"/>
  <c r="CR1515" i="1"/>
  <c r="Q1515" i="1" s="1"/>
  <c r="BA1481" i="1"/>
  <c r="CJ1475" i="1"/>
  <c r="CZ1477" i="1"/>
  <c r="Y1477" i="1" s="1"/>
  <c r="CY1477" i="1"/>
  <c r="X1477" i="1" s="1"/>
  <c r="BY1399" i="1"/>
  <c r="CI1405" i="1"/>
  <c r="CI1367" i="1"/>
  <c r="F1264" i="1"/>
  <c r="AP1250" i="1"/>
  <c r="CP1253" i="1"/>
  <c r="O1253" i="1" s="1"/>
  <c r="BA1250" i="1"/>
  <c r="F1275" i="1"/>
  <c r="CZ1252" i="1"/>
  <c r="Y1252" i="1" s="1"/>
  <c r="CY1252" i="1"/>
  <c r="X1252" i="1" s="1"/>
  <c r="AQ1250" i="1"/>
  <c r="P1212" i="1"/>
  <c r="CS1209" i="1"/>
  <c r="AD1209" i="1"/>
  <c r="AB1209" i="1" s="1"/>
  <c r="CR1209" i="1"/>
  <c r="Q1209" i="1" s="1"/>
  <c r="CY1205" i="1"/>
  <c r="X1205" i="1" s="1"/>
  <c r="R1390" i="7" s="1"/>
  <c r="J1393" i="7" s="1"/>
  <c r="I1396" i="7" s="1"/>
  <c r="CZ1205" i="1"/>
  <c r="Y1205" i="1" s="1"/>
  <c r="T1390" i="7" s="1"/>
  <c r="J1394" i="7" s="1"/>
  <c r="CP1205" i="1"/>
  <c r="O1205" i="1" s="1"/>
  <c r="AB1166" i="1"/>
  <c r="CQ1166" i="1"/>
  <c r="P1166" i="1" s="1"/>
  <c r="CQ1031" i="1"/>
  <c r="P1031" i="1" s="1"/>
  <c r="CP1031" i="1" s="1"/>
  <c r="O1031" i="1" s="1"/>
  <c r="AB1031" i="1"/>
  <c r="BC995" i="1"/>
  <c r="CL984" i="1"/>
  <c r="BZ899" i="1"/>
  <c r="AQ909" i="1"/>
  <c r="CI909" i="1"/>
  <c r="AB901" i="1"/>
  <c r="CQ901" i="1"/>
  <c r="P901" i="1" s="1"/>
  <c r="CB824" i="1"/>
  <c r="AD769" i="1"/>
  <c r="AB769" i="1" s="1"/>
  <c r="CR769" i="1"/>
  <c r="Q769" i="1" s="1"/>
  <c r="GK612" i="1"/>
  <c r="AE615" i="1"/>
  <c r="U578" i="1"/>
  <c r="AH570" i="1"/>
  <c r="CY490" i="1"/>
  <c r="X490" i="1" s="1"/>
  <c r="R419" i="7" s="1"/>
  <c r="J423" i="7" s="1"/>
  <c r="CZ490" i="1"/>
  <c r="Y490" i="1" s="1"/>
  <c r="T419" i="7" s="1"/>
  <c r="J424" i="7" s="1"/>
  <c r="CP490" i="1"/>
  <c r="O490" i="1" s="1"/>
  <c r="AF497" i="1"/>
  <c r="W269" i="1"/>
  <c r="CX1057" i="3"/>
  <c r="CW1057" i="3"/>
  <c r="BB3771" i="1"/>
  <c r="AP3771" i="1"/>
  <c r="AO3427" i="1"/>
  <c r="CI3379" i="1"/>
  <c r="CU1117" i="3"/>
  <c r="CX1117" i="3"/>
  <c r="AO3342" i="1"/>
  <c r="BD3294" i="1"/>
  <c r="CU1079" i="3"/>
  <c r="CX1079" i="3"/>
  <c r="CU1078" i="3"/>
  <c r="CX1078" i="3"/>
  <c r="CV1078" i="3"/>
  <c r="CU1069" i="3"/>
  <c r="CX1074" i="3"/>
  <c r="CX1069" i="3"/>
  <c r="CX1072" i="3"/>
  <c r="CX1075" i="3"/>
  <c r="CV1069" i="3"/>
  <c r="CX1071" i="3"/>
  <c r="CU1056" i="3"/>
  <c r="CW1058" i="3"/>
  <c r="CX1061" i="3"/>
  <c r="CX1065" i="3"/>
  <c r="CX1062" i="3"/>
  <c r="CX1063" i="3"/>
  <c r="CX1066" i="3"/>
  <c r="CX1056" i="3"/>
  <c r="CU1055" i="3"/>
  <c r="CX1055" i="3"/>
  <c r="CV1055" i="3"/>
  <c r="CU1053" i="3"/>
  <c r="CW1054" i="3"/>
  <c r="CW1052" i="3"/>
  <c r="CX1052" i="3"/>
  <c r="CU1051" i="3"/>
  <c r="BC3246" i="1"/>
  <c r="BB3203" i="1"/>
  <c r="AP3203" i="1"/>
  <c r="CW1023" i="3"/>
  <c r="CU1022" i="3"/>
  <c r="CU1018" i="3"/>
  <c r="CX1020" i="3"/>
  <c r="CX1017" i="3"/>
  <c r="CU1017" i="3"/>
  <c r="CV1017" i="3"/>
  <c r="AO3160" i="1"/>
  <c r="BD3117" i="1"/>
  <c r="CU1003" i="3"/>
  <c r="CX1003" i="3"/>
  <c r="CX1002" i="3"/>
  <c r="CU1001" i="3"/>
  <c r="CW1002" i="3"/>
  <c r="CW1000" i="3"/>
  <c r="CU999" i="3"/>
  <c r="CV999" i="3"/>
  <c r="CX1000" i="3"/>
  <c r="BC3074" i="1"/>
  <c r="BB3031" i="1"/>
  <c r="AP3031" i="1"/>
  <c r="CW971" i="3"/>
  <c r="CX971" i="3"/>
  <c r="CU966" i="3"/>
  <c r="CX968" i="3"/>
  <c r="CX969" i="3"/>
  <c r="CW967" i="3"/>
  <c r="CX966" i="3"/>
  <c r="CU965" i="3"/>
  <c r="CV965" i="3"/>
  <c r="CX965" i="3"/>
  <c r="AO2988" i="1"/>
  <c r="BD2945" i="1"/>
  <c r="CU951" i="3"/>
  <c r="CX951" i="3"/>
  <c r="CX950" i="3"/>
  <c r="CU949" i="3"/>
  <c r="CW950" i="3"/>
  <c r="CW948" i="3"/>
  <c r="CU947" i="3"/>
  <c r="CV947" i="3"/>
  <c r="CX948" i="3"/>
  <c r="BC2902" i="1"/>
  <c r="CQ2851" i="1"/>
  <c r="P2851" i="1" s="1"/>
  <c r="CR2848" i="1"/>
  <c r="Q2848" i="1" s="1"/>
  <c r="CU906" i="3"/>
  <c r="CV906" i="3"/>
  <c r="CX908" i="3"/>
  <c r="CX909" i="3"/>
  <c r="BY2845" i="1"/>
  <c r="BB2845" i="1"/>
  <c r="AO2813" i="1"/>
  <c r="F2780" i="1"/>
  <c r="CG2770" i="1"/>
  <c r="BX2765" i="1"/>
  <c r="AO2770" i="1"/>
  <c r="AP2733" i="1"/>
  <c r="AB2726" i="1"/>
  <c r="CU881" i="3"/>
  <c r="CW883" i="3"/>
  <c r="CX881" i="3"/>
  <c r="CX883" i="3"/>
  <c r="AB2725" i="1"/>
  <c r="CU877" i="3"/>
  <c r="CV877" i="3"/>
  <c r="CX877" i="3"/>
  <c r="CX879" i="3"/>
  <c r="CV876" i="3"/>
  <c r="CU876" i="3"/>
  <c r="BY2722" i="1"/>
  <c r="AO2690" i="1"/>
  <c r="CP2686" i="1"/>
  <c r="O2686" i="1" s="1"/>
  <c r="T2685" i="1"/>
  <c r="W2685" i="1"/>
  <c r="S2685" i="1"/>
  <c r="J3215" i="7" s="1"/>
  <c r="CU862" i="3"/>
  <c r="CX862" i="3"/>
  <c r="T2681" i="1"/>
  <c r="W2681" i="1"/>
  <c r="CQ2680" i="1"/>
  <c r="P2680" i="1" s="1"/>
  <c r="CJ2643" i="1"/>
  <c r="AI2643" i="1"/>
  <c r="AJ2643" i="1"/>
  <c r="BY2599" i="1"/>
  <c r="CI2605" i="1"/>
  <c r="AP2605" i="1"/>
  <c r="BC2599" i="1"/>
  <c r="CZ2564" i="1"/>
  <c r="Y2564" i="1" s="1"/>
  <c r="T3087" i="7" s="1"/>
  <c r="CR2564" i="1"/>
  <c r="Q2564" i="1" s="1"/>
  <c r="AI2567" i="1"/>
  <c r="AJ2567" i="1"/>
  <c r="BY2523" i="1"/>
  <c r="CI2529" i="1"/>
  <c r="AP2529" i="1"/>
  <c r="BC2523" i="1"/>
  <c r="CJ2491" i="1"/>
  <c r="AI2491" i="1"/>
  <c r="BY2447" i="1"/>
  <c r="AP2453" i="1"/>
  <c r="AF2453" i="1"/>
  <c r="CR2449" i="1"/>
  <c r="Q2449" i="1" s="1"/>
  <c r="BC2447" i="1"/>
  <c r="AB2408" i="1"/>
  <c r="CC2415" i="1"/>
  <c r="AP2372" i="1"/>
  <c r="CQ2370" i="1"/>
  <c r="P2370" i="1" s="1"/>
  <c r="AB2369" i="1"/>
  <c r="CQ2368" i="1"/>
  <c r="P2368" i="1" s="1"/>
  <c r="T2365" i="1"/>
  <c r="W2365" i="1"/>
  <c r="S2365" i="1"/>
  <c r="J2893" i="7" s="1"/>
  <c r="CB2372" i="1"/>
  <c r="CR2363" i="1"/>
  <c r="Q2363" i="1" s="1"/>
  <c r="CV766" i="3"/>
  <c r="CU766" i="3"/>
  <c r="AP2329" i="1"/>
  <c r="AB2325" i="1"/>
  <c r="AB2324" i="1"/>
  <c r="CR2322" i="1"/>
  <c r="Q2322" i="1" s="1"/>
  <c r="AD2322" i="1"/>
  <c r="AB2322" i="1" s="1"/>
  <c r="W2321" i="1"/>
  <c r="S2321" i="1"/>
  <c r="CR2320" i="1"/>
  <c r="Q2320" i="1" s="1"/>
  <c r="AD2320" i="1"/>
  <c r="AB2320" i="1" s="1"/>
  <c r="CS2284" i="1"/>
  <c r="CU752" i="3"/>
  <c r="CV752" i="3"/>
  <c r="CX752" i="3"/>
  <c r="CR2280" i="1"/>
  <c r="Q2280" i="1" s="1"/>
  <c r="CX731" i="3"/>
  <c r="CX732" i="3"/>
  <c r="CX737" i="3"/>
  <c r="CX736" i="3"/>
  <c r="CU729" i="3"/>
  <c r="CX739" i="3"/>
  <c r="CX741" i="3"/>
  <c r="CX735" i="3"/>
  <c r="CX740" i="3"/>
  <c r="P2279" i="1"/>
  <c r="T2278" i="1"/>
  <c r="W2278" i="1"/>
  <c r="S2278" i="1"/>
  <c r="J2750" i="7" s="1"/>
  <c r="CR2276" i="1"/>
  <c r="Q2276" i="1" s="1"/>
  <c r="CP2276" i="1" s="1"/>
  <c r="O2276" i="1" s="1"/>
  <c r="AB2274" i="1"/>
  <c r="CQ2273" i="1"/>
  <c r="P2273" i="1" s="1"/>
  <c r="CC2238" i="1"/>
  <c r="AP2191" i="1"/>
  <c r="CU672" i="3"/>
  <c r="CX672" i="3"/>
  <c r="CX674" i="3"/>
  <c r="CV672" i="3"/>
  <c r="CW674" i="3"/>
  <c r="T2182" i="1"/>
  <c r="AG2191" i="1" s="1"/>
  <c r="W2182" i="1"/>
  <c r="S2182" i="1"/>
  <c r="J2546" i="7" s="1"/>
  <c r="T2103" i="1"/>
  <c r="W2103" i="1"/>
  <c r="S2103" i="1"/>
  <c r="J2469" i="7" s="1"/>
  <c r="CU649" i="3"/>
  <c r="CX649" i="3"/>
  <c r="CP2100" i="1"/>
  <c r="O2100" i="1" s="1"/>
  <c r="BZ2105" i="1"/>
  <c r="CG2105" i="1" s="1"/>
  <c r="CQ2096" i="1"/>
  <c r="P2096" i="1" s="1"/>
  <c r="CI2062" i="1"/>
  <c r="V2060" i="1"/>
  <c r="R2060" i="1"/>
  <c r="GK2060" i="1" s="1"/>
  <c r="S2059" i="1"/>
  <c r="J2394" i="7" s="1"/>
  <c r="V2059" i="1"/>
  <c r="R2059" i="1"/>
  <c r="S2058" i="1"/>
  <c r="J2384" i="7" s="1"/>
  <c r="V2058" i="1"/>
  <c r="R2058" i="1"/>
  <c r="CB2062" i="1"/>
  <c r="S2057" i="1"/>
  <c r="V2057" i="1"/>
  <c r="CY2015" i="1"/>
  <c r="X2015" i="1" s="1"/>
  <c r="CQ2014" i="1"/>
  <c r="P2014" i="1" s="1"/>
  <c r="CP2012" i="1"/>
  <c r="O2012" i="1" s="1"/>
  <c r="T2011" i="1"/>
  <c r="W2011" i="1"/>
  <c r="S2011" i="1"/>
  <c r="J2293" i="7" s="1"/>
  <c r="BZ1976" i="1"/>
  <c r="CI1976" i="1" s="1"/>
  <c r="CY1967" i="1"/>
  <c r="X1967" i="1" s="1"/>
  <c r="R2219" i="7" s="1"/>
  <c r="J2222" i="7" s="1"/>
  <c r="CP1967" i="1"/>
  <c r="O1967" i="1" s="1"/>
  <c r="AG1976" i="1"/>
  <c r="BC1922" i="1"/>
  <c r="F1949" i="1"/>
  <c r="AB1931" i="1"/>
  <c r="U1930" i="1"/>
  <c r="K2205" i="7" s="1"/>
  <c r="P1930" i="1"/>
  <c r="CQ1926" i="1"/>
  <c r="P1926" i="1" s="1"/>
  <c r="CP1926" i="1" s="1"/>
  <c r="O1926" i="1" s="1"/>
  <c r="AB1925" i="1"/>
  <c r="AF1890" i="1"/>
  <c r="W1887" i="1"/>
  <c r="GX1886" i="1"/>
  <c r="CY1884" i="1"/>
  <c r="X1884" i="1" s="1"/>
  <c r="R2117" i="7" s="1"/>
  <c r="CZ1884" i="1"/>
  <c r="Y1884" i="1" s="1"/>
  <c r="T2117" i="7" s="1"/>
  <c r="CQ1883" i="1"/>
  <c r="P1883" i="1" s="1"/>
  <c r="CP1883" i="1" s="1"/>
  <c r="O1883" i="1" s="1"/>
  <c r="CR1882" i="1"/>
  <c r="Q1882" i="1" s="1"/>
  <c r="J2099" i="7" s="1"/>
  <c r="W1882" i="1"/>
  <c r="AJ1890" i="1" s="1"/>
  <c r="CB1890" i="1"/>
  <c r="AH1890" i="1"/>
  <c r="CU576" i="3"/>
  <c r="CV576" i="3"/>
  <c r="CX576" i="3"/>
  <c r="BB1832" i="1"/>
  <c r="F1860" i="1"/>
  <c r="AO1847" i="1"/>
  <c r="CQ1842" i="1"/>
  <c r="P1842" i="1" s="1"/>
  <c r="CQ1838" i="1"/>
  <c r="P1838" i="1" s="1"/>
  <c r="CS1836" i="1"/>
  <c r="AD1836" i="1"/>
  <c r="AB1836" i="1" s="1"/>
  <c r="CR1836" i="1"/>
  <c r="Q1836" i="1" s="1"/>
  <c r="CB1847" i="1"/>
  <c r="T1835" i="1"/>
  <c r="CZ1797" i="1"/>
  <c r="Y1797" i="1" s="1"/>
  <c r="T1971" i="7" s="1"/>
  <c r="J1977" i="7" s="1"/>
  <c r="V1796" i="1"/>
  <c r="CP1753" i="1"/>
  <c r="O1753" i="1" s="1"/>
  <c r="AS1757" i="1"/>
  <c r="BZ1757" i="1"/>
  <c r="CL1703" i="1"/>
  <c r="BC1714" i="1"/>
  <c r="CI1714" i="1"/>
  <c r="BY1703" i="1"/>
  <c r="CZ1707" i="1"/>
  <c r="Y1707" i="1" s="1"/>
  <c r="T1816" i="7" s="1"/>
  <c r="J1822" i="7" s="1"/>
  <c r="V1706" i="1"/>
  <c r="CU501" i="3"/>
  <c r="CX501" i="3"/>
  <c r="CV501" i="3"/>
  <c r="AO1665" i="1"/>
  <c r="F1675" i="1"/>
  <c r="AP1665" i="1"/>
  <c r="F1680" i="1"/>
  <c r="S1669" i="1"/>
  <c r="AD1667" i="1"/>
  <c r="AB1667" i="1" s="1"/>
  <c r="CR1667" i="1"/>
  <c r="Q1667" i="1" s="1"/>
  <c r="BD1665" i="1"/>
  <c r="F1642" i="1"/>
  <c r="AP1627" i="1"/>
  <c r="AT1633" i="1"/>
  <c r="CC1627" i="1"/>
  <c r="CJ1633" i="1"/>
  <c r="CZ1629" i="1"/>
  <c r="Y1629" i="1" s="1"/>
  <c r="CY1629" i="1"/>
  <c r="X1629" i="1" s="1"/>
  <c r="CG1595" i="1"/>
  <c r="BX1589" i="1"/>
  <c r="AO1595" i="1"/>
  <c r="AS1589" i="1"/>
  <c r="CB1557" i="1"/>
  <c r="CY1554" i="1"/>
  <c r="X1554" i="1" s="1"/>
  <c r="R1707" i="7" s="1"/>
  <c r="CZ1554" i="1"/>
  <c r="Y1554" i="1" s="1"/>
  <c r="T1707" i="7" s="1"/>
  <c r="J1714" i="7" s="1"/>
  <c r="CZ1553" i="1"/>
  <c r="Y1553" i="1" s="1"/>
  <c r="AF1557" i="1"/>
  <c r="CC1513" i="1"/>
  <c r="AT1519" i="1"/>
  <c r="CS1515" i="1"/>
  <c r="F1497" i="1"/>
  <c r="CP1478" i="1"/>
  <c r="O1478" i="1" s="1"/>
  <c r="CL1475" i="1"/>
  <c r="BB1443" i="1"/>
  <c r="AB1441" i="1"/>
  <c r="AQ1405" i="1"/>
  <c r="AJ1405" i="1"/>
  <c r="AB1401" i="1"/>
  <c r="CQ1401" i="1"/>
  <c r="P1401" i="1" s="1"/>
  <c r="BD1367" i="1"/>
  <c r="Q1365" i="1"/>
  <c r="BD1330" i="1"/>
  <c r="AD1328" i="1"/>
  <c r="AB1328" i="1" s="1"/>
  <c r="CR1328" i="1"/>
  <c r="Q1328" i="1" s="1"/>
  <c r="CS1328" i="1"/>
  <c r="BB1293" i="1"/>
  <c r="F1280" i="1"/>
  <c r="BD1250" i="1"/>
  <c r="AF1255" i="1"/>
  <c r="CP1252" i="1"/>
  <c r="O1252" i="1" s="1"/>
  <c r="AB1252" i="1"/>
  <c r="BD1203" i="1"/>
  <c r="F1243" i="1"/>
  <c r="U1212" i="1"/>
  <c r="V1212" i="1"/>
  <c r="CS1212" i="1"/>
  <c r="AD1212" i="1"/>
  <c r="AB1212" i="1" s="1"/>
  <c r="CR1212" i="1"/>
  <c r="Q1212" i="1" s="1"/>
  <c r="P1210" i="1"/>
  <c r="CB1218" i="1"/>
  <c r="P1209" i="1"/>
  <c r="J1420" i="7" s="1"/>
  <c r="I1422" i="7" s="1"/>
  <c r="CY1206" i="1"/>
  <c r="X1206" i="1" s="1"/>
  <c r="CZ1206" i="1"/>
  <c r="Y1206" i="1" s="1"/>
  <c r="T1397" i="7" s="1"/>
  <c r="J1404" i="7" s="1"/>
  <c r="CY1122" i="1"/>
  <c r="X1122" i="1" s="1"/>
  <c r="R1282" i="7" s="1"/>
  <c r="J1285" i="7" s="1"/>
  <c r="CZ1122" i="1"/>
  <c r="Y1122" i="1" s="1"/>
  <c r="T1282" i="7" s="1"/>
  <c r="J1286" i="7" s="1"/>
  <c r="CP1122" i="1"/>
  <c r="O1122" i="1" s="1"/>
  <c r="CY1121" i="1"/>
  <c r="X1121" i="1" s="1"/>
  <c r="R1272" i="7" s="1"/>
  <c r="J1277" i="7" s="1"/>
  <c r="CZ1121" i="1"/>
  <c r="Y1121" i="1" s="1"/>
  <c r="T1272" i="7" s="1"/>
  <c r="J1278" i="7" s="1"/>
  <c r="AB1121" i="1"/>
  <c r="AC1124" i="1"/>
  <c r="AB1078" i="1"/>
  <c r="R1076" i="1"/>
  <c r="GK1076" i="1" s="1"/>
  <c r="V1076" i="1"/>
  <c r="CQ1074" i="1"/>
  <c r="P1074" i="1" s="1"/>
  <c r="CP1074" i="1" s="1"/>
  <c r="O1074" i="1" s="1"/>
  <c r="CP1072" i="1"/>
  <c r="O1072" i="1" s="1"/>
  <c r="BC1027" i="1"/>
  <c r="F1054" i="1"/>
  <c r="GX1033" i="1"/>
  <c r="P1033" i="1"/>
  <c r="J1129" i="7" s="1"/>
  <c r="I1131" i="7" s="1"/>
  <c r="P1131" i="7" s="1"/>
  <c r="BY984" i="1"/>
  <c r="CP993" i="1"/>
  <c r="O993" i="1" s="1"/>
  <c r="AB991" i="1"/>
  <c r="CQ991" i="1"/>
  <c r="P991" i="1" s="1"/>
  <c r="CP991" i="1" s="1"/>
  <c r="O991" i="1" s="1"/>
  <c r="CY989" i="1"/>
  <c r="X989" i="1" s="1"/>
  <c r="R1062" i="7" s="1"/>
  <c r="CZ989" i="1"/>
  <c r="Y989" i="1" s="1"/>
  <c r="T1062" i="7" s="1"/>
  <c r="Q987" i="1"/>
  <c r="J1044" i="7" s="1"/>
  <c r="T987" i="1"/>
  <c r="CI952" i="1"/>
  <c r="BY941" i="1"/>
  <c r="AP952" i="1"/>
  <c r="CS946" i="1"/>
  <c r="AD946" i="1"/>
  <c r="AB946" i="1" s="1"/>
  <c r="CR946" i="1"/>
  <c r="Q946" i="1" s="1"/>
  <c r="CP946" i="1" s="1"/>
  <c r="O946" i="1" s="1"/>
  <c r="Q943" i="1"/>
  <c r="U943" i="1"/>
  <c r="AP899" i="1"/>
  <c r="F918" i="1"/>
  <c r="P906" i="1"/>
  <c r="CY905" i="1"/>
  <c r="X905" i="1" s="1"/>
  <c r="R941" i="7" s="1"/>
  <c r="CZ905" i="1"/>
  <c r="Y905" i="1" s="1"/>
  <c r="T941" i="7" s="1"/>
  <c r="CZ859" i="1"/>
  <c r="Y859" i="1" s="1"/>
  <c r="T853" i="7" s="1"/>
  <c r="J860" i="7" s="1"/>
  <c r="CY859" i="1"/>
  <c r="X859" i="1" s="1"/>
  <c r="CC766" i="1"/>
  <c r="AT777" i="1"/>
  <c r="AB730" i="1"/>
  <c r="CT730" i="1"/>
  <c r="S730" i="1" s="1"/>
  <c r="AP685" i="1"/>
  <c r="F701" i="1"/>
  <c r="BD647" i="1"/>
  <c r="F678" i="1"/>
  <c r="CZ536" i="1"/>
  <c r="Y536" i="1" s="1"/>
  <c r="T498" i="7" s="1"/>
  <c r="J500" i="7" s="1"/>
  <c r="CY536" i="1"/>
  <c r="X536" i="1" s="1"/>
  <c r="BZ538" i="1"/>
  <c r="CI538" i="1" s="1"/>
  <c r="CQ531" i="1"/>
  <c r="P531" i="1" s="1"/>
  <c r="AH538" i="1"/>
  <c r="CT449" i="1"/>
  <c r="S449" i="1" s="1"/>
  <c r="J375" i="7" s="1"/>
  <c r="GK449" i="1"/>
  <c r="T379" i="1"/>
  <c r="AG374" i="1"/>
  <c r="R340" i="1"/>
  <c r="CS230" i="1"/>
  <c r="AD230" i="1"/>
  <c r="AB230" i="1" s="1"/>
  <c r="CR230" i="1"/>
  <c r="Q230" i="1" s="1"/>
  <c r="CM185" i="1"/>
  <c r="BD194" i="1"/>
  <c r="T77" i="1"/>
  <c r="DH1200" i="3"/>
  <c r="DI1200" i="3"/>
  <c r="DF1200" i="3"/>
  <c r="DJ1200" i="3" s="1"/>
  <c r="DG1200" i="3"/>
  <c r="CW1198" i="3"/>
  <c r="CX1198" i="3"/>
  <c r="DI1191" i="3"/>
  <c r="DJ1191" i="3" s="1"/>
  <c r="DF1191" i="3"/>
  <c r="DG1191" i="3"/>
  <c r="DH1191" i="3"/>
  <c r="CX1100" i="3"/>
  <c r="CW1086" i="3"/>
  <c r="CX1086" i="3"/>
  <c r="CX1067" i="3"/>
  <c r="DI590" i="3"/>
  <c r="DJ590" i="3" s="1"/>
  <c r="DH590" i="3"/>
  <c r="DF590" i="3"/>
  <c r="DG590" i="3"/>
  <c r="CX543" i="3"/>
  <c r="AO2856" i="1"/>
  <c r="BD2813" i="1"/>
  <c r="CW903" i="3"/>
  <c r="CV902" i="3"/>
  <c r="CU902" i="3"/>
  <c r="CX903" i="3"/>
  <c r="CU900" i="3"/>
  <c r="CX900" i="3"/>
  <c r="CV900" i="3"/>
  <c r="BD2733" i="1"/>
  <c r="CU888" i="3"/>
  <c r="CV888" i="3"/>
  <c r="CX888" i="3"/>
  <c r="CU886" i="3"/>
  <c r="CX886" i="3"/>
  <c r="CW887" i="3"/>
  <c r="CU884" i="3"/>
  <c r="CW885" i="3"/>
  <c r="CX885" i="3"/>
  <c r="BC2690" i="1"/>
  <c r="BX2637" i="1"/>
  <c r="CL2599" i="1"/>
  <c r="BX2561" i="1"/>
  <c r="CL2523" i="1"/>
  <c r="BX2485" i="1"/>
  <c r="CL2447" i="1"/>
  <c r="BB2415" i="1"/>
  <c r="AP2415" i="1"/>
  <c r="CW785" i="3"/>
  <c r="CX785" i="3"/>
  <c r="CU784" i="3"/>
  <c r="CW786" i="3"/>
  <c r="CV784" i="3"/>
  <c r="CX783" i="3"/>
  <c r="CW781" i="3"/>
  <c r="CX781" i="3"/>
  <c r="CU780" i="3"/>
  <c r="AO2372" i="1"/>
  <c r="BD2329" i="1"/>
  <c r="CW764" i="3"/>
  <c r="CU763" i="3"/>
  <c r="CV763" i="3"/>
  <c r="CX764" i="3"/>
  <c r="CU761" i="3"/>
  <c r="CV761" i="3"/>
  <c r="CX761" i="3"/>
  <c r="BC2286" i="1"/>
  <c r="BB2238" i="1"/>
  <c r="AP2238" i="1"/>
  <c r="CX685" i="3"/>
  <c r="CX686" i="3"/>
  <c r="CU685" i="3"/>
  <c r="CV685" i="3"/>
  <c r="CW687" i="3"/>
  <c r="CW682" i="3"/>
  <c r="CX682" i="3"/>
  <c r="CU681" i="3"/>
  <c r="AO2191" i="1"/>
  <c r="BD2148" i="1"/>
  <c r="CU666" i="3"/>
  <c r="CX666" i="3"/>
  <c r="CW665" i="3"/>
  <c r="CX665" i="3"/>
  <c r="CU664" i="3"/>
  <c r="CX662" i="3"/>
  <c r="CX663" i="3"/>
  <c r="CU662" i="3"/>
  <c r="CV662" i="3"/>
  <c r="BC2105" i="1"/>
  <c r="BB2062" i="1"/>
  <c r="AP2062" i="1"/>
  <c r="CW634" i="3"/>
  <c r="CX634" i="3"/>
  <c r="CU633" i="3"/>
  <c r="CX631" i="3"/>
  <c r="CU629" i="3"/>
  <c r="CX632" i="3"/>
  <c r="CW630" i="3"/>
  <c r="CU628" i="3"/>
  <c r="CV628" i="3"/>
  <c r="CX628" i="3"/>
  <c r="AO2019" i="1"/>
  <c r="CU614" i="3"/>
  <c r="CX614" i="3"/>
  <c r="CW613" i="3"/>
  <c r="CX613" i="3"/>
  <c r="CU612" i="3"/>
  <c r="CW611" i="3"/>
  <c r="CX611" i="3"/>
  <c r="CU610" i="3"/>
  <c r="CV610" i="3"/>
  <c r="CU602" i="3"/>
  <c r="CV602" i="3"/>
  <c r="CX602" i="3"/>
  <c r="CG1933" i="1"/>
  <c r="AO1933" i="1"/>
  <c r="W1930" i="1"/>
  <c r="V1888" i="1"/>
  <c r="R1888" i="1"/>
  <c r="GK1888" i="1" s="1"/>
  <c r="T1883" i="1"/>
  <c r="T1882" i="1"/>
  <c r="T1881" i="1"/>
  <c r="BC1847" i="1"/>
  <c r="W1835" i="1"/>
  <c r="S1835" i="1"/>
  <c r="J2002" i="7" s="1"/>
  <c r="CP1798" i="1"/>
  <c r="O1798" i="1" s="1"/>
  <c r="CU539" i="3"/>
  <c r="CX539" i="3"/>
  <c r="W1796" i="1"/>
  <c r="S1796" i="1"/>
  <c r="J1963" i="7" s="1"/>
  <c r="CC1800" i="1"/>
  <c r="T1795" i="1"/>
  <c r="AB1794" i="1"/>
  <c r="CQ1791" i="1"/>
  <c r="P1791" i="1" s="1"/>
  <c r="CU526" i="3"/>
  <c r="CV526" i="3"/>
  <c r="V1754" i="1"/>
  <c r="CU522" i="3"/>
  <c r="CW523" i="3"/>
  <c r="V1752" i="1"/>
  <c r="AI1757" i="1" s="1"/>
  <c r="R1752" i="1"/>
  <c r="GK1752" i="1" s="1"/>
  <c r="CJ1757" i="1"/>
  <c r="AB1712" i="1"/>
  <c r="CQ1709" i="1"/>
  <c r="P1709" i="1" s="1"/>
  <c r="W1706" i="1"/>
  <c r="S1706" i="1"/>
  <c r="J1807" i="7" s="1"/>
  <c r="T1705" i="1"/>
  <c r="AG1714" i="1" s="1"/>
  <c r="BB1703" i="1"/>
  <c r="GX1669" i="1"/>
  <c r="CJ1671" i="1" s="1"/>
  <c r="T1669" i="1"/>
  <c r="P1669" i="1"/>
  <c r="AB1668" i="1"/>
  <c r="AG1671" i="1"/>
  <c r="BD1633" i="1"/>
  <c r="CB1633" i="1"/>
  <c r="BD1589" i="1"/>
  <c r="CP1554" i="1"/>
  <c r="O1554" i="1" s="1"/>
  <c r="CQ1553" i="1"/>
  <c r="P1553" i="1" s="1"/>
  <c r="GX1517" i="1"/>
  <c r="CJ1519" i="1" s="1"/>
  <c r="T1517" i="1"/>
  <c r="AG1519" i="1" s="1"/>
  <c r="P1517" i="1"/>
  <c r="CP1517" i="1" s="1"/>
  <c r="O1517" i="1" s="1"/>
  <c r="AB1516" i="1"/>
  <c r="CZ1515" i="1"/>
  <c r="Y1515" i="1" s="1"/>
  <c r="CI1481" i="1"/>
  <c r="BD1481" i="1"/>
  <c r="CB1481" i="1"/>
  <c r="AS1443" i="1"/>
  <c r="AG1443" i="1"/>
  <c r="AB1403" i="1"/>
  <c r="V1365" i="1"/>
  <c r="CB1367" i="1"/>
  <c r="CU428" i="3"/>
  <c r="CV428" i="3"/>
  <c r="CX428" i="3"/>
  <c r="BC1325" i="1"/>
  <c r="F1346" i="1"/>
  <c r="CU426" i="3"/>
  <c r="CW427" i="3"/>
  <c r="CV426" i="3"/>
  <c r="CX426" i="3"/>
  <c r="AS1293" i="1"/>
  <c r="AG1293" i="1"/>
  <c r="BC1218" i="1"/>
  <c r="W1216" i="1"/>
  <c r="S1216" i="1"/>
  <c r="J1476" i="7" s="1"/>
  <c r="CS1214" i="1"/>
  <c r="AD1214" i="1"/>
  <c r="AB1214" i="1" s="1"/>
  <c r="CR1214" i="1"/>
  <c r="Q1214" i="1" s="1"/>
  <c r="CU407" i="3"/>
  <c r="CX412" i="3"/>
  <c r="CX407" i="3"/>
  <c r="CV407" i="3"/>
  <c r="CX409" i="3"/>
  <c r="CX413" i="3"/>
  <c r="CX410" i="3"/>
  <c r="CU391" i="3"/>
  <c r="CW392" i="3"/>
  <c r="CY1207" i="1"/>
  <c r="X1207" i="1" s="1"/>
  <c r="R1408" i="7" s="1"/>
  <c r="J1413" i="7" s="1"/>
  <c r="CZ1207" i="1"/>
  <c r="Y1207" i="1" s="1"/>
  <c r="T1408" i="7" s="1"/>
  <c r="J1414" i="7" s="1"/>
  <c r="CP1168" i="1"/>
  <c r="O1168" i="1" s="1"/>
  <c r="CZ1166" i="1"/>
  <c r="Y1166" i="1" s="1"/>
  <c r="T1354" i="7" s="1"/>
  <c r="J1361" i="7" s="1"/>
  <c r="CY1166" i="1"/>
  <c r="X1166" i="1" s="1"/>
  <c r="R1354" i="7" s="1"/>
  <c r="J1360" i="7" s="1"/>
  <c r="AD1160" i="1"/>
  <c r="AB1160" i="1" s="1"/>
  <c r="CR1160" i="1"/>
  <c r="Q1160" i="1" s="1"/>
  <c r="AO1124" i="1"/>
  <c r="CY1119" i="1"/>
  <c r="X1119" i="1" s="1"/>
  <c r="R1259" i="7" s="1"/>
  <c r="CZ1119" i="1"/>
  <c r="Y1119" i="1" s="1"/>
  <c r="T1259" i="7" s="1"/>
  <c r="CU333" i="3"/>
  <c r="CX336" i="3"/>
  <c r="CX335" i="3"/>
  <c r="GX1116" i="1"/>
  <c r="CJ1124" i="1" s="1"/>
  <c r="AS1081" i="1"/>
  <c r="CY1079" i="1"/>
  <c r="X1079" i="1" s="1"/>
  <c r="R1217" i="7" s="1"/>
  <c r="J1220" i="7" s="1"/>
  <c r="CZ1079" i="1"/>
  <c r="Y1079" i="1" s="1"/>
  <c r="T1217" i="7" s="1"/>
  <c r="J1221" i="7" s="1"/>
  <c r="CU327" i="3"/>
  <c r="CV327" i="3"/>
  <c r="CW328" i="3"/>
  <c r="CX327" i="3"/>
  <c r="CP1075" i="1"/>
  <c r="O1075" i="1" s="1"/>
  <c r="AB1073" i="1"/>
  <c r="CQ1073" i="1"/>
  <c r="P1073" i="1" s="1"/>
  <c r="CU316" i="3"/>
  <c r="CX316" i="3"/>
  <c r="CX317" i="3"/>
  <c r="CW317" i="3"/>
  <c r="W1033" i="1"/>
  <c r="S1033" i="1"/>
  <c r="CY1032" i="1"/>
  <c r="X1032" i="1" s="1"/>
  <c r="R1127" i="7" s="1"/>
  <c r="CZ1032" i="1"/>
  <c r="Y1032" i="1" s="1"/>
  <c r="T1127" i="7" s="1"/>
  <c r="BZ1038" i="1"/>
  <c r="CG1038" i="1" s="1"/>
  <c r="CZ992" i="1"/>
  <c r="Y992" i="1" s="1"/>
  <c r="T1077" i="7" s="1"/>
  <c r="J1083" i="7" s="1"/>
  <c r="CY992" i="1"/>
  <c r="X992" i="1" s="1"/>
  <c r="R1077" i="7" s="1"/>
  <c r="J1082" i="7" s="1"/>
  <c r="BZ995" i="1"/>
  <c r="GX987" i="1"/>
  <c r="CJ995" i="1" s="1"/>
  <c r="CU285" i="3"/>
  <c r="CX286" i="3"/>
  <c r="CW286" i="3"/>
  <c r="GX945" i="1"/>
  <c r="CZ944" i="1"/>
  <c r="Y944" i="1" s="1"/>
  <c r="T976" i="7" s="1"/>
  <c r="J983" i="7" s="1"/>
  <c r="CY944" i="1"/>
  <c r="X944" i="1" s="1"/>
  <c r="R976" i="7" s="1"/>
  <c r="J982" i="7" s="1"/>
  <c r="CZ902" i="1"/>
  <c r="Y902" i="1" s="1"/>
  <c r="T918" i="7" s="1"/>
  <c r="J925" i="7" s="1"/>
  <c r="CY902" i="1"/>
  <c r="X902" i="1" s="1"/>
  <c r="R918" i="7" s="1"/>
  <c r="J924" i="7" s="1"/>
  <c r="GX862" i="1"/>
  <c r="CZ860" i="1"/>
  <c r="Y860" i="1" s="1"/>
  <c r="T864" i="7" s="1"/>
  <c r="J870" i="7" s="1"/>
  <c r="CY860" i="1"/>
  <c r="X860" i="1" s="1"/>
  <c r="R864" i="7" s="1"/>
  <c r="J869" i="7" s="1"/>
  <c r="AI867" i="1"/>
  <c r="CS818" i="1"/>
  <c r="AD818" i="1"/>
  <c r="CR818" i="1"/>
  <c r="Q818" i="1" s="1"/>
  <c r="CP818" i="1" s="1"/>
  <c r="O818" i="1" s="1"/>
  <c r="BZ824" i="1"/>
  <c r="CQ811" i="1"/>
  <c r="P811" i="1" s="1"/>
  <c r="AQ777" i="1"/>
  <c r="CG777" i="1"/>
  <c r="BZ766" i="1"/>
  <c r="CZ772" i="1"/>
  <c r="Y772" i="1" s="1"/>
  <c r="T715" i="7" s="1"/>
  <c r="CY772" i="1"/>
  <c r="X772" i="1" s="1"/>
  <c r="R715" i="7" s="1"/>
  <c r="CP771" i="1"/>
  <c r="O771" i="1" s="1"/>
  <c r="CU195" i="3"/>
  <c r="CV195" i="3"/>
  <c r="CX197" i="3"/>
  <c r="CX198" i="3"/>
  <c r="CX195" i="3"/>
  <c r="GX727" i="1"/>
  <c r="T727" i="1"/>
  <c r="BZ734" i="1"/>
  <c r="CI734" i="1" s="1"/>
  <c r="GX687" i="1"/>
  <c r="F669" i="1"/>
  <c r="BC647" i="1"/>
  <c r="AJ610" i="1"/>
  <c r="W615" i="1"/>
  <c r="BD570" i="1"/>
  <c r="F603" i="1"/>
  <c r="CP576" i="1"/>
  <c r="O576" i="1" s="1"/>
  <c r="CC578" i="1"/>
  <c r="CY572" i="1"/>
  <c r="X572" i="1" s="1"/>
  <c r="R509" i="7" s="1"/>
  <c r="J512" i="7" s="1"/>
  <c r="CZ572" i="1"/>
  <c r="Y572" i="1" s="1"/>
  <c r="T509" i="7" s="1"/>
  <c r="J513" i="7" s="1"/>
  <c r="CP535" i="1"/>
  <c r="O535" i="1" s="1"/>
  <c r="AD532" i="1"/>
  <c r="AB532" i="1" s="1"/>
  <c r="CR532" i="1"/>
  <c r="Q532" i="1" s="1"/>
  <c r="CS532" i="1"/>
  <c r="BB488" i="1"/>
  <c r="F510" i="1"/>
  <c r="CP494" i="1"/>
  <c r="O494" i="1" s="1"/>
  <c r="AB490" i="1"/>
  <c r="CG456" i="1"/>
  <c r="BX447" i="1"/>
  <c r="CS452" i="1"/>
  <c r="AD452" i="1"/>
  <c r="CR452" i="1"/>
  <c r="Q452" i="1" s="1"/>
  <c r="CI411" i="1"/>
  <c r="AZ415" i="1"/>
  <c r="CU99" i="3"/>
  <c r="Q413" i="1"/>
  <c r="AD415" i="1" s="1"/>
  <c r="F383" i="1"/>
  <c r="AP374" i="1"/>
  <c r="F388" i="1"/>
  <c r="Q340" i="1"/>
  <c r="J328" i="7" s="1"/>
  <c r="T340" i="1"/>
  <c r="AI301" i="1"/>
  <c r="V305" i="1"/>
  <c r="CV90" i="3"/>
  <c r="CU90" i="3"/>
  <c r="GX231" i="1"/>
  <c r="T231" i="1"/>
  <c r="U231" i="1"/>
  <c r="K287" i="7" s="1"/>
  <c r="CQ73" i="1"/>
  <c r="P73" i="1" s="1"/>
  <c r="U71" i="1"/>
  <c r="T33" i="1"/>
  <c r="AG39" i="1" s="1"/>
  <c r="CW1228" i="3"/>
  <c r="CX1228" i="3"/>
  <c r="CV1206" i="3"/>
  <c r="CX1206" i="3"/>
  <c r="CX1152" i="3"/>
  <c r="CX1109" i="3"/>
  <c r="CX1092" i="3"/>
  <c r="CV978" i="3"/>
  <c r="CX978" i="3"/>
  <c r="CX868" i="3"/>
  <c r="CV865" i="3"/>
  <c r="CX865" i="3"/>
  <c r="BD2856" i="1"/>
  <c r="CU917" i="3"/>
  <c r="CV917" i="3"/>
  <c r="CX917" i="3"/>
  <c r="CU915" i="3"/>
  <c r="CW916" i="3"/>
  <c r="CW914" i="3"/>
  <c r="CU913" i="3"/>
  <c r="CX914" i="3"/>
  <c r="BC2813" i="1"/>
  <c r="BC2733" i="1"/>
  <c r="BB2690" i="1"/>
  <c r="AP2690" i="1"/>
  <c r="CU857" i="3"/>
  <c r="CW859" i="3"/>
  <c r="CX857" i="3"/>
  <c r="CX859" i="3"/>
  <c r="CU853" i="3"/>
  <c r="CX855" i="3"/>
  <c r="CV853" i="3"/>
  <c r="CX853" i="3"/>
  <c r="CV852" i="3"/>
  <c r="CU852" i="3"/>
  <c r="AO2415" i="1"/>
  <c r="BD2372" i="1"/>
  <c r="CU778" i="3"/>
  <c r="CV778" i="3"/>
  <c r="CX778" i="3"/>
  <c r="CU776" i="3"/>
  <c r="CX776" i="3"/>
  <c r="CU774" i="3"/>
  <c r="CW775" i="3"/>
  <c r="BC2329" i="1"/>
  <c r="BB2286" i="1"/>
  <c r="AP2286" i="1"/>
  <c r="CU721" i="3"/>
  <c r="CX721" i="3"/>
  <c r="CX723" i="3"/>
  <c r="CW722" i="3"/>
  <c r="CU717" i="3"/>
  <c r="CV717" i="3"/>
  <c r="CX719" i="3"/>
  <c r="CX717" i="3"/>
  <c r="CX720" i="3"/>
  <c r="CX716" i="3"/>
  <c r="CU716" i="3"/>
  <c r="CV716" i="3"/>
  <c r="AO2238" i="1"/>
  <c r="BD2191" i="1"/>
  <c r="CU679" i="3"/>
  <c r="CV679" i="3"/>
  <c r="CX679" i="3"/>
  <c r="CU677" i="3"/>
  <c r="CX677" i="3"/>
  <c r="CU675" i="3"/>
  <c r="CW676" i="3"/>
  <c r="CX676" i="3"/>
  <c r="BC2148" i="1"/>
  <c r="BB2105" i="1"/>
  <c r="AP2105" i="1"/>
  <c r="CU646" i="3"/>
  <c r="CX646" i="3"/>
  <c r="CX648" i="3"/>
  <c r="CW648" i="3"/>
  <c r="CV646" i="3"/>
  <c r="CW643" i="3"/>
  <c r="CV642" i="3"/>
  <c r="CU642" i="3"/>
  <c r="CX643" i="3"/>
  <c r="AO2062" i="1"/>
  <c r="BD2019" i="1"/>
  <c r="CU625" i="3"/>
  <c r="CV625" i="3"/>
  <c r="CX625" i="3"/>
  <c r="CU623" i="3"/>
  <c r="CX623" i="3"/>
  <c r="BC1976" i="1"/>
  <c r="CU601" i="3"/>
  <c r="CV601" i="3"/>
  <c r="W1929" i="1"/>
  <c r="S1929" i="1"/>
  <c r="J2189" i="7" s="1"/>
  <c r="CU588" i="3"/>
  <c r="CX588" i="3"/>
  <c r="V1887" i="1"/>
  <c r="R1887" i="1"/>
  <c r="AB1885" i="1"/>
  <c r="CU545" i="3"/>
  <c r="CV545" i="3"/>
  <c r="CX545" i="3"/>
  <c r="CW547" i="3"/>
  <c r="CX547" i="3"/>
  <c r="V1835" i="1"/>
  <c r="AI1847" i="1" s="1"/>
  <c r="R1835" i="1"/>
  <c r="CG1800" i="1"/>
  <c r="AO1800" i="1"/>
  <c r="CP1797" i="1"/>
  <c r="O1797" i="1" s="1"/>
  <c r="CU537" i="3"/>
  <c r="CX538" i="3"/>
  <c r="CW538" i="3"/>
  <c r="W1795" i="1"/>
  <c r="S1795" i="1"/>
  <c r="CX507" i="3"/>
  <c r="CU506" i="3"/>
  <c r="CW507" i="3"/>
  <c r="CB1714" i="1"/>
  <c r="W1705" i="1"/>
  <c r="S1705" i="1"/>
  <c r="J1800" i="7" s="1"/>
  <c r="BB1671" i="1"/>
  <c r="BZ1671" i="1"/>
  <c r="BY1589" i="1"/>
  <c r="CI1595" i="1"/>
  <c r="AP1595" i="1"/>
  <c r="CP1591" i="1"/>
  <c r="O1591" i="1" s="1"/>
  <c r="AH1595" i="1"/>
  <c r="CJ1557" i="1"/>
  <c r="BB1519" i="1"/>
  <c r="BZ1519" i="1"/>
  <c r="CI1519" i="1" s="1"/>
  <c r="AI1481" i="1"/>
  <c r="BD1437" i="1"/>
  <c r="F1468" i="1"/>
  <c r="BY1437" i="1"/>
  <c r="AP1443" i="1"/>
  <c r="BZ1443" i="1"/>
  <c r="CG1443" i="1" s="1"/>
  <c r="F1418" i="1"/>
  <c r="BB1399" i="1"/>
  <c r="AS1399" i="1"/>
  <c r="F1422" i="1"/>
  <c r="CB1399" i="1"/>
  <c r="AJ1367" i="1"/>
  <c r="BX1325" i="1"/>
  <c r="AO1330" i="1"/>
  <c r="AC1330" i="1"/>
  <c r="CV425" i="3"/>
  <c r="CU425" i="3"/>
  <c r="CX425" i="3"/>
  <c r="BY1287" i="1"/>
  <c r="AP1293" i="1"/>
  <c r="BZ1293" i="1"/>
  <c r="CI1293" i="1" s="1"/>
  <c r="F1268" i="1"/>
  <c r="BB1250" i="1"/>
  <c r="V1216" i="1"/>
  <c r="R1216" i="1"/>
  <c r="GK1216" i="1" s="1"/>
  <c r="CW396" i="3"/>
  <c r="CX399" i="3"/>
  <c r="CX403" i="3"/>
  <c r="CU394" i="3"/>
  <c r="CW395" i="3"/>
  <c r="CX397" i="3"/>
  <c r="CX400" i="3"/>
  <c r="CX405" i="3"/>
  <c r="CX396" i="3"/>
  <c r="CX404" i="3"/>
  <c r="W1210" i="1"/>
  <c r="S1210" i="1"/>
  <c r="J1425" i="7" s="1"/>
  <c r="GX1209" i="1"/>
  <c r="CY1208" i="1"/>
  <c r="X1208" i="1" s="1"/>
  <c r="CZ1208" i="1"/>
  <c r="Y1208" i="1" s="1"/>
  <c r="T1418" i="7" s="1"/>
  <c r="CQ1207" i="1"/>
  <c r="P1207" i="1" s="1"/>
  <c r="AB1207" i="1"/>
  <c r="BB1171" i="1"/>
  <c r="AB1169" i="1"/>
  <c r="CQ1169" i="1"/>
  <c r="P1169" i="1" s="1"/>
  <c r="CP1169" i="1" s="1"/>
  <c r="O1169" i="1" s="1"/>
  <c r="CW351" i="3"/>
  <c r="CU350" i="3"/>
  <c r="CX351" i="3"/>
  <c r="CV350" i="3"/>
  <c r="CW352" i="3"/>
  <c r="AD1159" i="1"/>
  <c r="AB1159" i="1" s="1"/>
  <c r="CS1159" i="1"/>
  <c r="CR1159" i="1"/>
  <c r="Q1159" i="1" s="1"/>
  <c r="CB1156" i="1"/>
  <c r="CZ1117" i="1"/>
  <c r="Y1117" i="1" s="1"/>
  <c r="T1247" i="7" s="1"/>
  <c r="J1253" i="7" s="1"/>
  <c r="CY1117" i="1"/>
  <c r="X1117" i="1" s="1"/>
  <c r="R1247" i="7" s="1"/>
  <c r="J1252" i="7" s="1"/>
  <c r="AH1124" i="1"/>
  <c r="CS1115" i="1"/>
  <c r="AD1115" i="1"/>
  <c r="AB1115" i="1" s="1"/>
  <c r="CR1115" i="1"/>
  <c r="Q1115" i="1" s="1"/>
  <c r="AD1079" i="1"/>
  <c r="AB1079" i="1" s="1"/>
  <c r="CS1079" i="1"/>
  <c r="CR1079" i="1"/>
  <c r="Q1079" i="1" s="1"/>
  <c r="CP1079" i="1" s="1"/>
  <c r="O1079" i="1" s="1"/>
  <c r="AD1076" i="1"/>
  <c r="AB1076" i="1" s="1"/>
  <c r="CR1076" i="1"/>
  <c r="Q1076" i="1" s="1"/>
  <c r="CZ1074" i="1"/>
  <c r="Y1074" i="1" s="1"/>
  <c r="T1182" i="7" s="1"/>
  <c r="J1188" i="7" s="1"/>
  <c r="CY1074" i="1"/>
  <c r="X1074" i="1" s="1"/>
  <c r="R1182" i="7" s="1"/>
  <c r="J1187" i="7" s="1"/>
  <c r="BZ1081" i="1"/>
  <c r="CZ1072" i="1"/>
  <c r="Y1072" i="1" s="1"/>
  <c r="T1164" i="7" s="1"/>
  <c r="J1168" i="7" s="1"/>
  <c r="CP1034" i="1"/>
  <c r="O1034" i="1" s="1"/>
  <c r="CB1038" i="1"/>
  <c r="U1033" i="1"/>
  <c r="AH1038" i="1" s="1"/>
  <c r="CY1031" i="1"/>
  <c r="X1031" i="1" s="1"/>
  <c r="R1117" i="7" s="1"/>
  <c r="J1122" i="7" s="1"/>
  <c r="CZ1031" i="1"/>
  <c r="Y1031" i="1" s="1"/>
  <c r="T1117" i="7" s="1"/>
  <c r="J1123" i="7" s="1"/>
  <c r="CP1030" i="1"/>
  <c r="O1030" i="1" s="1"/>
  <c r="P987" i="1"/>
  <c r="J1046" i="7" s="1"/>
  <c r="CQ949" i="1"/>
  <c r="P949" i="1" s="1"/>
  <c r="AB949" i="1"/>
  <c r="CC952" i="1"/>
  <c r="CZ946" i="1"/>
  <c r="Y946" i="1" s="1"/>
  <c r="T997" i="7" s="1"/>
  <c r="CY946" i="1"/>
  <c r="X946" i="1" s="1"/>
  <c r="R997" i="7" s="1"/>
  <c r="CS944" i="1"/>
  <c r="AD944" i="1"/>
  <c r="AB944" i="1" s="1"/>
  <c r="CR944" i="1"/>
  <c r="Q944" i="1" s="1"/>
  <c r="J979" i="7" s="1"/>
  <c r="CU278" i="3"/>
  <c r="CW279" i="3"/>
  <c r="CX278" i="3"/>
  <c r="CZ901" i="1"/>
  <c r="Y901" i="1" s="1"/>
  <c r="T911" i="7" s="1"/>
  <c r="J915" i="7" s="1"/>
  <c r="CY901" i="1"/>
  <c r="X901" i="1" s="1"/>
  <c r="R911" i="7" s="1"/>
  <c r="J914" i="7" s="1"/>
  <c r="I917" i="7" s="1"/>
  <c r="AD863" i="1"/>
  <c r="AB863" i="1" s="1"/>
  <c r="CR863" i="1"/>
  <c r="Q863" i="1" s="1"/>
  <c r="J882" i="7" s="1"/>
  <c r="CY861" i="1"/>
  <c r="X861" i="1" s="1"/>
  <c r="R874" i="7" s="1"/>
  <c r="CS816" i="1"/>
  <c r="AD816" i="1"/>
  <c r="CR816" i="1"/>
  <c r="Q816" i="1" s="1"/>
  <c r="AH824" i="1"/>
  <c r="AG824" i="1"/>
  <c r="CC809" i="1"/>
  <c r="AT824" i="1"/>
  <c r="CZ775" i="1"/>
  <c r="Y775" i="1" s="1"/>
  <c r="T738" i="7" s="1"/>
  <c r="J742" i="7" s="1"/>
  <c r="CY775" i="1"/>
  <c r="X775" i="1" s="1"/>
  <c r="R738" i="7" s="1"/>
  <c r="J741" i="7" s="1"/>
  <c r="I744" i="7" s="1"/>
  <c r="CB766" i="1"/>
  <c r="AS777" i="1"/>
  <c r="CY731" i="1"/>
  <c r="X731" i="1" s="1"/>
  <c r="R660" i="7" s="1"/>
  <c r="J665" i="7" s="1"/>
  <c r="CZ731" i="1"/>
  <c r="Y731" i="1" s="1"/>
  <c r="T660" i="7" s="1"/>
  <c r="J666" i="7" s="1"/>
  <c r="AQ685" i="1"/>
  <c r="F702" i="1"/>
  <c r="AD688" i="1"/>
  <c r="AB688" i="1" s="1"/>
  <c r="CR688" i="1"/>
  <c r="Q688" i="1" s="1"/>
  <c r="J595" i="7" s="1"/>
  <c r="CU187" i="3"/>
  <c r="R687" i="1"/>
  <c r="CY651" i="1"/>
  <c r="X651" i="1" s="1"/>
  <c r="R570" i="7" s="1"/>
  <c r="J575" i="7" s="1"/>
  <c r="CZ651" i="1"/>
  <c r="Y651" i="1" s="1"/>
  <c r="T570" i="7" s="1"/>
  <c r="J576" i="7" s="1"/>
  <c r="BZ653" i="1"/>
  <c r="CY649" i="1"/>
  <c r="X649" i="1" s="1"/>
  <c r="CZ649" i="1"/>
  <c r="Y649" i="1" s="1"/>
  <c r="T553" i="7" s="1"/>
  <c r="J557" i="7" s="1"/>
  <c r="AS610" i="1"/>
  <c r="F632" i="1"/>
  <c r="F631" i="1"/>
  <c r="BC610" i="1"/>
  <c r="CZ612" i="1"/>
  <c r="Y612" i="1" s="1"/>
  <c r="CY612" i="1"/>
  <c r="X612" i="1" s="1"/>
  <c r="AF615" i="1"/>
  <c r="CQ575" i="1"/>
  <c r="P575" i="1" s="1"/>
  <c r="AB575" i="1"/>
  <c r="CQ574" i="1"/>
  <c r="P574" i="1" s="1"/>
  <c r="J529" i="7" s="1"/>
  <c r="CL570" i="1"/>
  <c r="CC488" i="1"/>
  <c r="AT497" i="1"/>
  <c r="CY492" i="1"/>
  <c r="X492" i="1" s="1"/>
  <c r="CZ492" i="1"/>
  <c r="Y492" i="1" s="1"/>
  <c r="T437" i="7" s="1"/>
  <c r="AH411" i="1"/>
  <c r="U415" i="1"/>
  <c r="AC415" i="1"/>
  <c r="CJ301" i="1"/>
  <c r="BA305" i="1"/>
  <c r="F243" i="1"/>
  <c r="AQ226" i="1"/>
  <c r="AG233" i="1"/>
  <c r="AG147" i="1"/>
  <c r="T153" i="1"/>
  <c r="AP109" i="1"/>
  <c r="F124" i="1"/>
  <c r="CG77" i="1"/>
  <c r="BZ71" i="1"/>
  <c r="AQ77" i="1"/>
  <c r="CI77" i="1"/>
  <c r="BC71" i="1"/>
  <c r="F93" i="1"/>
  <c r="CZ74" i="1"/>
  <c r="Y74" i="1" s="1"/>
  <c r="T134" i="7" s="1"/>
  <c r="CZ73" i="1"/>
  <c r="Y73" i="1" s="1"/>
  <c r="T125" i="7" s="1"/>
  <c r="J130" i="7" s="1"/>
  <c r="AF77" i="1"/>
  <c r="CY35" i="1"/>
  <c r="X35" i="1" s="1"/>
  <c r="R96" i="7" s="1"/>
  <c r="J98" i="7" s="1"/>
  <c r="CZ35" i="1"/>
  <c r="Y35" i="1" s="1"/>
  <c r="T96" i="7" s="1"/>
  <c r="J99" i="7" s="1"/>
  <c r="CW1182" i="3"/>
  <c r="CX1182" i="3"/>
  <c r="CW863" i="3"/>
  <c r="CX635" i="3"/>
  <c r="CW635" i="3"/>
  <c r="CU627" i="3"/>
  <c r="DF417" i="3"/>
  <c r="DI417" i="3"/>
  <c r="DJ417" i="3" s="1"/>
  <c r="W1213" i="1"/>
  <c r="S1213" i="1"/>
  <c r="J1452" i="7" s="1"/>
  <c r="W1211" i="1"/>
  <c r="W1209" i="1"/>
  <c r="S1209" i="1"/>
  <c r="CC1218" i="1"/>
  <c r="AB1168" i="1"/>
  <c r="W1160" i="1"/>
  <c r="AJ1171" i="1" s="1"/>
  <c r="S1160" i="1"/>
  <c r="J1314" i="7" s="1"/>
  <c r="T1159" i="1"/>
  <c r="CS1158" i="1"/>
  <c r="AP1124" i="1"/>
  <c r="AB1120" i="1"/>
  <c r="CX337" i="3"/>
  <c r="CU337" i="3"/>
  <c r="CW338" i="3"/>
  <c r="V1116" i="1"/>
  <c r="AI1124" i="1" s="1"/>
  <c r="R1116" i="1"/>
  <c r="CX332" i="3"/>
  <c r="CU332" i="3"/>
  <c r="CV332" i="3"/>
  <c r="BY1113" i="1"/>
  <c r="CG1081" i="1"/>
  <c r="AO1081" i="1"/>
  <c r="T1079" i="1"/>
  <c r="CS1078" i="1"/>
  <c r="CV329" i="3"/>
  <c r="CU329" i="3"/>
  <c r="CX330" i="3"/>
  <c r="CX329" i="3"/>
  <c r="W1076" i="1"/>
  <c r="AJ1081" i="1" s="1"/>
  <c r="AB1072" i="1"/>
  <c r="F1063" i="1"/>
  <c r="W1036" i="1"/>
  <c r="CR1035" i="1"/>
  <c r="Q1035" i="1" s="1"/>
  <c r="AD1035" i="1"/>
  <c r="AB1035" i="1" s="1"/>
  <c r="W1034" i="1"/>
  <c r="S1034" i="1"/>
  <c r="J1134" i="7" s="1"/>
  <c r="CR1033" i="1"/>
  <c r="Q1033" i="1" s="1"/>
  <c r="AD1038" i="1" s="1"/>
  <c r="AD1033" i="1"/>
  <c r="AB1033" i="1" s="1"/>
  <c r="AB1029" i="1"/>
  <c r="CS988" i="1"/>
  <c r="CU298" i="3"/>
  <c r="CV298" i="3"/>
  <c r="CW300" i="3"/>
  <c r="CX300" i="3"/>
  <c r="CX298" i="3"/>
  <c r="CB995" i="1"/>
  <c r="W986" i="1"/>
  <c r="AJ995" i="1" s="1"/>
  <c r="BB952" i="1"/>
  <c r="AB950" i="1"/>
  <c r="V945" i="1"/>
  <c r="R945" i="1"/>
  <c r="CX283" i="3"/>
  <c r="CU281" i="3"/>
  <c r="CX281" i="3"/>
  <c r="CX284" i="3"/>
  <c r="V943" i="1"/>
  <c r="R943" i="1"/>
  <c r="W906" i="1"/>
  <c r="S906" i="1"/>
  <c r="J946" i="7" s="1"/>
  <c r="CC909" i="1"/>
  <c r="T905" i="1"/>
  <c r="CY865" i="1"/>
  <c r="X865" i="1" s="1"/>
  <c r="R899" i="7" s="1"/>
  <c r="J902" i="7" s="1"/>
  <c r="CZ865" i="1"/>
  <c r="Y865" i="1" s="1"/>
  <c r="T899" i="7" s="1"/>
  <c r="J903" i="7" s="1"/>
  <c r="AD864" i="1"/>
  <c r="AB864" i="1" s="1"/>
  <c r="CR864" i="1"/>
  <c r="Q864" i="1" s="1"/>
  <c r="V862" i="1"/>
  <c r="Q862" i="1"/>
  <c r="BZ867" i="1"/>
  <c r="CZ858" i="1"/>
  <c r="Y858" i="1" s="1"/>
  <c r="T846" i="7" s="1"/>
  <c r="J850" i="7" s="1"/>
  <c r="CY858" i="1"/>
  <c r="X858" i="1" s="1"/>
  <c r="R846" i="7" s="1"/>
  <c r="J849" i="7" s="1"/>
  <c r="I852" i="7" s="1"/>
  <c r="CP815" i="1"/>
  <c r="O815" i="1" s="1"/>
  <c r="CK766" i="1"/>
  <c r="BB777" i="1"/>
  <c r="F786" i="1"/>
  <c r="AP766" i="1"/>
  <c r="CY773" i="1"/>
  <c r="X773" i="1" s="1"/>
  <c r="AB773" i="1"/>
  <c r="CP772" i="1"/>
  <c r="O772" i="1" s="1"/>
  <c r="GX769" i="1"/>
  <c r="CV206" i="3"/>
  <c r="CU206" i="3"/>
  <c r="CX206" i="3"/>
  <c r="AO734" i="1"/>
  <c r="CC734" i="1"/>
  <c r="CW201" i="3"/>
  <c r="CU199" i="3"/>
  <c r="CX199" i="3"/>
  <c r="CX201" i="3"/>
  <c r="CW200" i="3"/>
  <c r="AB726" i="1"/>
  <c r="CU194" i="3"/>
  <c r="CV194" i="3"/>
  <c r="BC685" i="1"/>
  <c r="F708" i="1"/>
  <c r="AD689" i="1"/>
  <c r="AB689" i="1" s="1"/>
  <c r="CR689" i="1"/>
  <c r="Q689" i="1" s="1"/>
  <c r="V687" i="1"/>
  <c r="AI692" i="1" s="1"/>
  <c r="Q687" i="1"/>
  <c r="AO653" i="1"/>
  <c r="CC653" i="1"/>
  <c r="AH653" i="1"/>
  <c r="AG653" i="1"/>
  <c r="AI615" i="1"/>
  <c r="AB572" i="1"/>
  <c r="AP538" i="1"/>
  <c r="AO497" i="1"/>
  <c r="CQ453" i="1"/>
  <c r="P453" i="1" s="1"/>
  <c r="AH456" i="1"/>
  <c r="CP449" i="1"/>
  <c r="O449" i="1" s="1"/>
  <c r="AQ411" i="1"/>
  <c r="BB337" i="1"/>
  <c r="F355" i="1"/>
  <c r="CL265" i="1"/>
  <c r="BC269" i="1"/>
  <c r="AQ265" i="1"/>
  <c r="AT226" i="1"/>
  <c r="F251" i="1"/>
  <c r="AO226" i="1"/>
  <c r="F237" i="1"/>
  <c r="CS228" i="1"/>
  <c r="AD228" i="1"/>
  <c r="AB228" i="1" s="1"/>
  <c r="CR228" i="1"/>
  <c r="Q228" i="1" s="1"/>
  <c r="CP228" i="1" s="1"/>
  <c r="O228" i="1" s="1"/>
  <c r="CC185" i="1"/>
  <c r="CJ153" i="1"/>
  <c r="CU28" i="3"/>
  <c r="CW29" i="3"/>
  <c r="CX28" i="3"/>
  <c r="P33" i="1"/>
  <c r="CP33" i="1" s="1"/>
  <c r="O33" i="1" s="1"/>
  <c r="CW25" i="3"/>
  <c r="CX25" i="3"/>
  <c r="CU24" i="3"/>
  <c r="CV24" i="3"/>
  <c r="DH1230" i="3"/>
  <c r="DI1230" i="3"/>
  <c r="DG1230" i="3"/>
  <c r="DF1230" i="3"/>
  <c r="DJ1230" i="3" s="1"/>
  <c r="CW1222" i="3"/>
  <c r="CX1222" i="3"/>
  <c r="DF1205" i="3"/>
  <c r="DJ1205" i="3" s="1"/>
  <c r="DG1205" i="3"/>
  <c r="DH1205" i="3"/>
  <c r="DI1205" i="3"/>
  <c r="CV1166" i="3"/>
  <c r="CX1166" i="3"/>
  <c r="DH1160" i="3"/>
  <c r="DI1160" i="3"/>
  <c r="DF1160" i="3"/>
  <c r="DJ1160" i="3" s="1"/>
  <c r="DG1160" i="3"/>
  <c r="CV1129" i="3"/>
  <c r="CW1091" i="3"/>
  <c r="CX1091" i="3"/>
  <c r="CV1088" i="3"/>
  <c r="CX1088" i="3"/>
  <c r="CX1073" i="3"/>
  <c r="CV1004" i="3"/>
  <c r="CX1004" i="3"/>
  <c r="CX880" i="3"/>
  <c r="CX838" i="3"/>
  <c r="CW838" i="3"/>
  <c r="DI827" i="3"/>
  <c r="DJ827" i="3" s="1"/>
  <c r="DI816" i="3"/>
  <c r="DF816" i="3"/>
  <c r="DJ816" i="3" s="1"/>
  <c r="DG816" i="3"/>
  <c r="DH816" i="3"/>
  <c r="DF813" i="3"/>
  <c r="DG813" i="3"/>
  <c r="DJ813" i="3" s="1"/>
  <c r="DH813" i="3"/>
  <c r="DI813" i="3"/>
  <c r="CV797" i="3"/>
  <c r="CX797" i="3"/>
  <c r="CX789" i="3"/>
  <c r="CW718" i="3"/>
  <c r="CX718" i="3"/>
  <c r="AB1167" i="1"/>
  <c r="T1160" i="1"/>
  <c r="CX349" i="3"/>
  <c r="CX347" i="3"/>
  <c r="CW347" i="3"/>
  <c r="CU346" i="3"/>
  <c r="CY1120" i="1"/>
  <c r="X1120" i="1" s="1"/>
  <c r="CZ1120" i="1"/>
  <c r="Y1120" i="1" s="1"/>
  <c r="T1262" i="7" s="1"/>
  <c r="J1268" i="7" s="1"/>
  <c r="BZ1124" i="1"/>
  <c r="CG1124" i="1" s="1"/>
  <c r="W1116" i="1"/>
  <c r="CV331" i="3"/>
  <c r="CU331" i="3"/>
  <c r="W1077" i="1"/>
  <c r="CC1081" i="1"/>
  <c r="T1076" i="1"/>
  <c r="AB1075" i="1"/>
  <c r="CU318" i="3"/>
  <c r="CV318" i="3"/>
  <c r="V1035" i="1"/>
  <c r="CU314" i="3"/>
  <c r="CW315" i="3"/>
  <c r="CX315" i="3"/>
  <c r="CV314" i="3"/>
  <c r="V1033" i="1"/>
  <c r="R1033" i="1"/>
  <c r="GK1033" i="1" s="1"/>
  <c r="CY1029" i="1"/>
  <c r="X1029" i="1" s="1"/>
  <c r="R1099" i="7" s="1"/>
  <c r="J1102" i="7" s="1"/>
  <c r="I1105" i="7" s="1"/>
  <c r="CZ1029" i="1"/>
  <c r="Y1029" i="1" s="1"/>
  <c r="T1099" i="7" s="1"/>
  <c r="J1103" i="7" s="1"/>
  <c r="AB993" i="1"/>
  <c r="W987" i="1"/>
  <c r="S987" i="1"/>
  <c r="J1043" i="7" s="1"/>
  <c r="T986" i="1"/>
  <c r="AO952" i="1"/>
  <c r="CY950" i="1"/>
  <c r="X950" i="1" s="1"/>
  <c r="R1022" i="7" s="1"/>
  <c r="J1025" i="7" s="1"/>
  <c r="CZ950" i="1"/>
  <c r="Y950" i="1" s="1"/>
  <c r="W945" i="1"/>
  <c r="W943" i="1"/>
  <c r="AJ952" i="1" s="1"/>
  <c r="S943" i="1"/>
  <c r="J971" i="7" s="1"/>
  <c r="W907" i="1"/>
  <c r="S907" i="1"/>
  <c r="J956" i="7" s="1"/>
  <c r="T906" i="1"/>
  <c r="AB903" i="1"/>
  <c r="CU268" i="3"/>
  <c r="CV268" i="3"/>
  <c r="CP865" i="1"/>
  <c r="O865" i="1" s="1"/>
  <c r="CU263" i="3"/>
  <c r="CV263" i="3"/>
  <c r="CX263" i="3"/>
  <c r="AB859" i="1"/>
  <c r="CJ867" i="1"/>
  <c r="CP858" i="1"/>
  <c r="O858" i="1" s="1"/>
  <c r="F840" i="1"/>
  <c r="BC809" i="1"/>
  <c r="CS821" i="1"/>
  <c r="AD821" i="1"/>
  <c r="CR821" i="1"/>
  <c r="Q821" i="1" s="1"/>
  <c r="CS819" i="1"/>
  <c r="AD819" i="1"/>
  <c r="CR819" i="1"/>
  <c r="Q819" i="1" s="1"/>
  <c r="CS817" i="1"/>
  <c r="AD817" i="1"/>
  <c r="AB817" i="1" s="1"/>
  <c r="CR817" i="1"/>
  <c r="Q817" i="1" s="1"/>
  <c r="CS815" i="1"/>
  <c r="AD815" i="1"/>
  <c r="AB815" i="1" s="1"/>
  <c r="CR815" i="1"/>
  <c r="Q815" i="1" s="1"/>
  <c r="CY814" i="1"/>
  <c r="X814" i="1" s="1"/>
  <c r="CZ814" i="1"/>
  <c r="Y814" i="1" s="1"/>
  <c r="T778" i="7" s="1"/>
  <c r="AB812" i="1"/>
  <c r="CY811" i="1"/>
  <c r="X811" i="1" s="1"/>
  <c r="R750" i="7" s="1"/>
  <c r="J753" i="7" s="1"/>
  <c r="CZ811" i="1"/>
  <c r="Y811" i="1" s="1"/>
  <c r="T750" i="7" s="1"/>
  <c r="J754" i="7" s="1"/>
  <c r="AB774" i="1"/>
  <c r="CQ774" i="1"/>
  <c r="P774" i="1" s="1"/>
  <c r="CP774" i="1" s="1"/>
  <c r="O774" i="1" s="1"/>
  <c r="CY771" i="1"/>
  <c r="X771" i="1" s="1"/>
  <c r="R713" i="7" s="1"/>
  <c r="CZ771" i="1"/>
  <c r="Y771" i="1" s="1"/>
  <c r="T713" i="7" s="1"/>
  <c r="AD770" i="1"/>
  <c r="AB770" i="1" s="1"/>
  <c r="CR770" i="1"/>
  <c r="Q770" i="1" s="1"/>
  <c r="J706" i="7" s="1"/>
  <c r="AP734" i="1"/>
  <c r="CQ732" i="1"/>
  <c r="P732" i="1" s="1"/>
  <c r="AB732" i="1"/>
  <c r="CU188" i="3"/>
  <c r="CX189" i="3"/>
  <c r="CW189" i="3"/>
  <c r="BY647" i="1"/>
  <c r="AP653" i="1"/>
  <c r="CQ651" i="1"/>
  <c r="P651" i="1" s="1"/>
  <c r="AB651" i="1"/>
  <c r="AI653" i="1"/>
  <c r="BZ610" i="1"/>
  <c r="AQ615" i="1"/>
  <c r="F628" i="1"/>
  <c r="BB610" i="1"/>
  <c r="CZ613" i="1"/>
  <c r="Y613" i="1" s="1"/>
  <c r="CY613" i="1"/>
  <c r="X613" i="1" s="1"/>
  <c r="AD615" i="1"/>
  <c r="AG615" i="1"/>
  <c r="CY575" i="1"/>
  <c r="X575" i="1" s="1"/>
  <c r="R535" i="7" s="1"/>
  <c r="CZ575" i="1"/>
  <c r="Y575" i="1" s="1"/>
  <c r="T535" i="7" s="1"/>
  <c r="CY573" i="1"/>
  <c r="X573" i="1" s="1"/>
  <c r="CZ573" i="1"/>
  <c r="Y573" i="1" s="1"/>
  <c r="T516" i="7" s="1"/>
  <c r="J521" i="7" s="1"/>
  <c r="AI578" i="1"/>
  <c r="AB536" i="1"/>
  <c r="AB533" i="1"/>
  <c r="CZ494" i="1"/>
  <c r="Y494" i="1" s="1"/>
  <c r="T448" i="7" s="1"/>
  <c r="CY494" i="1"/>
  <c r="X494" i="1" s="1"/>
  <c r="R448" i="7" s="1"/>
  <c r="AB491" i="1"/>
  <c r="BD447" i="1"/>
  <c r="F481" i="1"/>
  <c r="BZ447" i="1"/>
  <c r="AQ456" i="1"/>
  <c r="CI456" i="1"/>
  <c r="AI456" i="1"/>
  <c r="GX413" i="1"/>
  <c r="CJ415" i="1" s="1"/>
  <c r="CB337" i="1"/>
  <c r="AS342" i="1"/>
  <c r="V340" i="1"/>
  <c r="AI342" i="1" s="1"/>
  <c r="BD301" i="1"/>
  <c r="F330" i="1"/>
  <c r="CG301" i="1"/>
  <c r="AX305" i="1"/>
  <c r="AJ301" i="1"/>
  <c r="W305" i="1"/>
  <c r="F294" i="1"/>
  <c r="BD265" i="1"/>
  <c r="BY265" i="1"/>
  <c r="CI269" i="1"/>
  <c r="AP269" i="1"/>
  <c r="CZ267" i="1"/>
  <c r="Y267" i="1" s="1"/>
  <c r="AF269" i="1"/>
  <c r="CY267" i="1"/>
  <c r="X267" i="1" s="1"/>
  <c r="P231" i="1"/>
  <c r="CP189" i="1"/>
  <c r="O189" i="1" s="1"/>
  <c r="AJ194" i="1"/>
  <c r="CG153" i="1"/>
  <c r="CI153" i="1"/>
  <c r="CZ149" i="1"/>
  <c r="Y149" i="1" s="1"/>
  <c r="AF153" i="1"/>
  <c r="CY149" i="1"/>
  <c r="X149" i="1" s="1"/>
  <c r="AS77" i="1"/>
  <c r="CB71" i="1"/>
  <c r="AD74" i="1"/>
  <c r="AB74" i="1" s="1"/>
  <c r="CR74" i="1"/>
  <c r="Q74" i="1" s="1"/>
  <c r="J136" i="7" s="1"/>
  <c r="CS74" i="1"/>
  <c r="CK26" i="1"/>
  <c r="BB39" i="1"/>
  <c r="GX33" i="1"/>
  <c r="CJ39" i="1" s="1"/>
  <c r="CW1224" i="3"/>
  <c r="CX1224" i="3"/>
  <c r="DI1203" i="3"/>
  <c r="DF1203" i="3"/>
  <c r="DG1203" i="3"/>
  <c r="DJ1203" i="3" s="1"/>
  <c r="DH1203" i="3"/>
  <c r="CW1188" i="3"/>
  <c r="CX1188" i="3"/>
  <c r="CW1158" i="3"/>
  <c r="CX1158" i="3"/>
  <c r="CV1156" i="3"/>
  <c r="CX1156" i="3"/>
  <c r="CX1140" i="3"/>
  <c r="CX1112" i="3"/>
  <c r="CX1059" i="3"/>
  <c r="CX1045" i="3"/>
  <c r="CW1045" i="3"/>
  <c r="CX1021" i="3"/>
  <c r="CX936" i="3"/>
  <c r="CV928" i="3"/>
  <c r="CX928" i="3"/>
  <c r="DI847" i="3"/>
  <c r="DJ847" i="3" s="1"/>
  <c r="DH812" i="3"/>
  <c r="DI812" i="3"/>
  <c r="DJ812" i="3" s="1"/>
  <c r="DF805" i="3"/>
  <c r="DG805" i="3"/>
  <c r="DJ805" i="3" s="1"/>
  <c r="DH805" i="3"/>
  <c r="DI805" i="3"/>
  <c r="DF793" i="3"/>
  <c r="DG793" i="3"/>
  <c r="DJ793" i="3" s="1"/>
  <c r="DH793" i="3"/>
  <c r="DI793" i="3"/>
  <c r="DH792" i="3"/>
  <c r="DI792" i="3"/>
  <c r="DJ792" i="3" s="1"/>
  <c r="DF792" i="3"/>
  <c r="CV779" i="3"/>
  <c r="CX779" i="3"/>
  <c r="DI552" i="3"/>
  <c r="DJ552" i="3" s="1"/>
  <c r="DH552" i="3"/>
  <c r="DF552" i="3"/>
  <c r="DG552" i="3"/>
  <c r="BB1933" i="1"/>
  <c r="AP1933" i="1"/>
  <c r="CU594" i="3"/>
  <c r="CX594" i="3"/>
  <c r="CX596" i="3"/>
  <c r="CW596" i="3"/>
  <c r="CW591" i="3"/>
  <c r="CV590" i="3"/>
  <c r="CU590" i="3"/>
  <c r="CX591" i="3"/>
  <c r="AO1890" i="1"/>
  <c r="BD1847" i="1"/>
  <c r="CU575" i="3"/>
  <c r="CV575" i="3"/>
  <c r="CW567" i="3"/>
  <c r="CX570" i="3"/>
  <c r="CX574" i="3"/>
  <c r="CU566" i="3"/>
  <c r="CX571" i="3"/>
  <c r="CV566" i="3"/>
  <c r="CX572" i="3"/>
  <c r="CX567" i="3"/>
  <c r="CU553" i="3"/>
  <c r="CX557" i="3"/>
  <c r="CX561" i="3"/>
  <c r="CX565" i="3"/>
  <c r="CX553" i="3"/>
  <c r="CX555" i="3"/>
  <c r="CX558" i="3"/>
  <c r="CV553" i="3"/>
  <c r="CW555" i="3"/>
  <c r="CX562" i="3"/>
  <c r="CU552" i="3"/>
  <c r="CV552" i="3"/>
  <c r="CU550" i="3"/>
  <c r="CV550" i="3"/>
  <c r="CX550" i="3"/>
  <c r="BC1800" i="1"/>
  <c r="CG1757" i="1"/>
  <c r="BB1757" i="1"/>
  <c r="AP1757" i="1"/>
  <c r="CU519" i="3"/>
  <c r="CV519" i="3"/>
  <c r="CW521" i="3"/>
  <c r="CX521" i="3"/>
  <c r="CX519" i="3"/>
  <c r="CW516" i="3"/>
  <c r="CX516" i="3"/>
  <c r="CU515" i="3"/>
  <c r="CV515" i="3"/>
  <c r="CX517" i="3"/>
  <c r="AO1714" i="1"/>
  <c r="CL1665" i="1"/>
  <c r="BX1627" i="1"/>
  <c r="CL1589" i="1"/>
  <c r="CG1557" i="1"/>
  <c r="BX1551" i="1"/>
  <c r="CL1513" i="1"/>
  <c r="CG1481" i="1"/>
  <c r="BX1475" i="1"/>
  <c r="CX440" i="3"/>
  <c r="CU439" i="3"/>
  <c r="CW440" i="3"/>
  <c r="CU437" i="3"/>
  <c r="CX437" i="3"/>
  <c r="CX438" i="3"/>
  <c r="CV437" i="3"/>
  <c r="CU436" i="3"/>
  <c r="CV436" i="3"/>
  <c r="CG1367" i="1"/>
  <c r="CU423" i="3"/>
  <c r="CV423" i="3"/>
  <c r="CW424" i="3"/>
  <c r="CX423" i="3"/>
  <c r="CU420" i="3"/>
  <c r="CX420" i="3"/>
  <c r="BB1218" i="1"/>
  <c r="AP1218" i="1"/>
  <c r="CW388" i="3"/>
  <c r="CU386" i="3"/>
  <c r="CX386" i="3"/>
  <c r="CX388" i="3"/>
  <c r="CW387" i="3"/>
  <c r="CU382" i="3"/>
  <c r="CV382" i="3"/>
  <c r="CX384" i="3"/>
  <c r="CX385" i="3"/>
  <c r="CX382" i="3"/>
  <c r="CU381" i="3"/>
  <c r="CV381" i="3"/>
  <c r="AO1171" i="1"/>
  <c r="BD1124" i="1"/>
  <c r="CU344" i="3"/>
  <c r="CV344" i="3"/>
  <c r="CX344" i="3"/>
  <c r="CW343" i="3"/>
  <c r="CU342" i="3"/>
  <c r="CX343" i="3"/>
  <c r="CX341" i="3"/>
  <c r="CU340" i="3"/>
  <c r="CW341" i="3"/>
  <c r="BC1081" i="1"/>
  <c r="BB1038" i="1"/>
  <c r="AP1038" i="1"/>
  <c r="CX313" i="3"/>
  <c r="CU311" i="3"/>
  <c r="CU307" i="3"/>
  <c r="CV307" i="3"/>
  <c r="CW308" i="3"/>
  <c r="CX309" i="3"/>
  <c r="CX307" i="3"/>
  <c r="CX306" i="3"/>
  <c r="CV306" i="3"/>
  <c r="CU306" i="3"/>
  <c r="AO995" i="1"/>
  <c r="BD952" i="1"/>
  <c r="CU292" i="3"/>
  <c r="CX292" i="3"/>
  <c r="CU290" i="3"/>
  <c r="CW291" i="3"/>
  <c r="CX291" i="3"/>
  <c r="CW289" i="3"/>
  <c r="CV288" i="3"/>
  <c r="CX289" i="3"/>
  <c r="CU288" i="3"/>
  <c r="BC909" i="1"/>
  <c r="AO867" i="1"/>
  <c r="CW266" i="3"/>
  <c r="CX266" i="3"/>
  <c r="CV265" i="3"/>
  <c r="CU265" i="3"/>
  <c r="P863" i="1"/>
  <c r="CP863" i="1" s="1"/>
  <c r="O863" i="1" s="1"/>
  <c r="T862" i="1"/>
  <c r="AG867" i="1" s="1"/>
  <c r="W862" i="1"/>
  <c r="CQ861" i="1"/>
  <c r="P861" i="1" s="1"/>
  <c r="AB858" i="1"/>
  <c r="W822" i="1"/>
  <c r="W820" i="1"/>
  <c r="W819" i="1"/>
  <c r="W818" i="1"/>
  <c r="W817" i="1"/>
  <c r="W816" i="1"/>
  <c r="W815" i="1"/>
  <c r="AJ824" i="1" s="1"/>
  <c r="CQ775" i="1"/>
  <c r="P775" i="1" s="1"/>
  <c r="CP775" i="1" s="1"/>
  <c r="O775" i="1" s="1"/>
  <c r="AB772" i="1"/>
  <c r="CW212" i="3"/>
  <c r="CU211" i="3"/>
  <c r="CX213" i="3"/>
  <c r="CX212" i="3"/>
  <c r="P769" i="1"/>
  <c r="J697" i="7" s="1"/>
  <c r="T768" i="1"/>
  <c r="W768" i="1"/>
  <c r="S768" i="1"/>
  <c r="J687" i="7" s="1"/>
  <c r="CG692" i="1"/>
  <c r="BX685" i="1"/>
  <c r="AO692" i="1"/>
  <c r="CU190" i="3"/>
  <c r="CX190" i="3"/>
  <c r="P688" i="1"/>
  <c r="T687" i="1"/>
  <c r="W687" i="1"/>
  <c r="BB653" i="1"/>
  <c r="BY610" i="1"/>
  <c r="CI615" i="1"/>
  <c r="AB613" i="1"/>
  <c r="CQ612" i="1"/>
  <c r="P612" i="1" s="1"/>
  <c r="AH615" i="1"/>
  <c r="CJ578" i="1"/>
  <c r="CB578" i="1"/>
  <c r="AB535" i="1"/>
  <c r="CB538" i="1"/>
  <c r="GK531" i="1"/>
  <c r="AB494" i="1"/>
  <c r="AC497" i="1"/>
  <c r="P454" i="1"/>
  <c r="AB450" i="1"/>
  <c r="CC456" i="1"/>
  <c r="BD415" i="1"/>
  <c r="S413" i="1"/>
  <c r="J364" i="7" s="1"/>
  <c r="V413" i="1"/>
  <c r="AI415" i="1" s="1"/>
  <c r="CB411" i="1"/>
  <c r="CW98" i="3"/>
  <c r="CV97" i="3"/>
  <c r="CU97" i="3"/>
  <c r="CX98" i="3"/>
  <c r="AC379" i="1"/>
  <c r="GX340" i="1"/>
  <c r="CJ342" i="1" s="1"/>
  <c r="F282" i="1"/>
  <c r="BB265" i="1"/>
  <c r="CQ267" i="1"/>
  <c r="P267" i="1" s="1"/>
  <c r="CI226" i="1"/>
  <c r="AZ233" i="1"/>
  <c r="Q229" i="1"/>
  <c r="AB190" i="1"/>
  <c r="CQ190" i="1"/>
  <c r="P190" i="1" s="1"/>
  <c r="CP190" i="1" s="1"/>
  <c r="O190" i="1" s="1"/>
  <c r="F166" i="1"/>
  <c r="CL147" i="1"/>
  <c r="BC153" i="1"/>
  <c r="CP150" i="1"/>
  <c r="O150" i="1" s="1"/>
  <c r="AI153" i="1"/>
  <c r="AD153" i="1"/>
  <c r="CP149" i="1"/>
  <c r="O149" i="1" s="1"/>
  <c r="AC153" i="1"/>
  <c r="CY113" i="1"/>
  <c r="X113" i="1" s="1"/>
  <c r="R164" i="7" s="1"/>
  <c r="CZ113" i="1"/>
  <c r="Y113" i="1" s="1"/>
  <c r="T164" i="7" s="1"/>
  <c r="CC115" i="1"/>
  <c r="AJ115" i="1"/>
  <c r="BX26" i="1"/>
  <c r="AO39" i="1"/>
  <c r="CP35" i="1"/>
  <c r="O35" i="1" s="1"/>
  <c r="GM35" i="1" s="1"/>
  <c r="GP35" i="1" s="1"/>
  <c r="U34" i="1"/>
  <c r="K94" i="7" s="1"/>
  <c r="U33" i="1"/>
  <c r="K84" i="7" s="1"/>
  <c r="U32" i="1"/>
  <c r="CW16" i="3"/>
  <c r="CX19" i="3"/>
  <c r="CX23" i="3"/>
  <c r="CX16" i="3"/>
  <c r="CX21" i="3"/>
  <c r="CU15" i="3"/>
  <c r="CX20" i="3"/>
  <c r="CV15" i="3"/>
  <c r="CX17" i="3"/>
  <c r="CU2" i="3"/>
  <c r="CX6" i="3"/>
  <c r="CX10" i="3"/>
  <c r="CX14" i="3"/>
  <c r="CX11" i="3"/>
  <c r="CV2" i="3"/>
  <c r="CW4" i="3"/>
  <c r="CX7" i="3"/>
  <c r="CX12" i="3"/>
  <c r="CX4" i="3"/>
  <c r="CX2" i="3"/>
  <c r="CV1240" i="3"/>
  <c r="CX1240" i="3"/>
  <c r="DI1238" i="3"/>
  <c r="DJ1238" i="3" s="1"/>
  <c r="DF1238" i="3"/>
  <c r="DG1238" i="3"/>
  <c r="DH1238" i="3"/>
  <c r="DI1233" i="3"/>
  <c r="DF1233" i="3"/>
  <c r="DG1233" i="3"/>
  <c r="DJ1233" i="3" s="1"/>
  <c r="DH1233" i="3"/>
  <c r="DI1231" i="3"/>
  <c r="DJ1231" i="3" s="1"/>
  <c r="DF1231" i="3"/>
  <c r="DG1231" i="3"/>
  <c r="DH1231" i="3"/>
  <c r="DI1207" i="3"/>
  <c r="DF1207" i="3"/>
  <c r="DG1207" i="3"/>
  <c r="DJ1207" i="3" s="1"/>
  <c r="CV1196" i="3"/>
  <c r="CX1196" i="3"/>
  <c r="CW1194" i="3"/>
  <c r="CX1194" i="3"/>
  <c r="CW1192" i="3"/>
  <c r="CX1192" i="3"/>
  <c r="DF1175" i="3"/>
  <c r="DJ1175" i="3" s="1"/>
  <c r="DG1175" i="3"/>
  <c r="DH1175" i="3"/>
  <c r="CX1149" i="3"/>
  <c r="CX1143" i="3"/>
  <c r="CX1135" i="3"/>
  <c r="CX1133" i="3"/>
  <c r="CW1133" i="3"/>
  <c r="CX1115" i="3"/>
  <c r="CX1106" i="3"/>
  <c r="CX1103" i="3"/>
  <c r="CX1034" i="3"/>
  <c r="CV892" i="3"/>
  <c r="CV884" i="3"/>
  <c r="CX884" i="3"/>
  <c r="CX856" i="3"/>
  <c r="CW844" i="3"/>
  <c r="CX824" i="3"/>
  <c r="CW824" i="3"/>
  <c r="CX818" i="3"/>
  <c r="CW818" i="3"/>
  <c r="CV817" i="3"/>
  <c r="CX817" i="3"/>
  <c r="CX777" i="3"/>
  <c r="CW777" i="3"/>
  <c r="CX756" i="3"/>
  <c r="CX728" i="3"/>
  <c r="CX702" i="3"/>
  <c r="CX684" i="3"/>
  <c r="CX464" i="3"/>
  <c r="CW464" i="3"/>
  <c r="DG449" i="3"/>
  <c r="DJ449" i="3" s="1"/>
  <c r="DF449" i="3"/>
  <c r="DH449" i="3"/>
  <c r="DI449" i="3"/>
  <c r="DI446" i="3"/>
  <c r="DJ446" i="3" s="1"/>
  <c r="DG446" i="3"/>
  <c r="DF446" i="3"/>
  <c r="DH446" i="3"/>
  <c r="CX439" i="3"/>
  <c r="CV439" i="3"/>
  <c r="CX418" i="3"/>
  <c r="CV418" i="3"/>
  <c r="CX414" i="3"/>
  <c r="BB1800" i="1"/>
  <c r="AP1800" i="1"/>
  <c r="CX533" i="3"/>
  <c r="CU532" i="3"/>
  <c r="CW533" i="3"/>
  <c r="CX530" i="3"/>
  <c r="CU528" i="3"/>
  <c r="CX531" i="3"/>
  <c r="CX528" i="3"/>
  <c r="CU527" i="3"/>
  <c r="CX527" i="3"/>
  <c r="CV527" i="3"/>
  <c r="AO1757" i="1"/>
  <c r="BD1714" i="1"/>
  <c r="CU513" i="3"/>
  <c r="CX513" i="3"/>
  <c r="CU511" i="3"/>
  <c r="CW512" i="3"/>
  <c r="CX512" i="3"/>
  <c r="CW510" i="3"/>
  <c r="CV509" i="3"/>
  <c r="CX510" i="3"/>
  <c r="CU509" i="3"/>
  <c r="CX434" i="3"/>
  <c r="CX435" i="3"/>
  <c r="CV434" i="3"/>
  <c r="CU434" i="3"/>
  <c r="CX431" i="3"/>
  <c r="CV431" i="3"/>
  <c r="CU431" i="3"/>
  <c r="CU418" i="3"/>
  <c r="CX419" i="3"/>
  <c r="AO1218" i="1"/>
  <c r="BD1171" i="1"/>
  <c r="CX374" i="3"/>
  <c r="CX378" i="3"/>
  <c r="CU371" i="3"/>
  <c r="CX372" i="3"/>
  <c r="CX375" i="3"/>
  <c r="CW372" i="3"/>
  <c r="CX379" i="3"/>
  <c r="CX376" i="3"/>
  <c r="CW359" i="3"/>
  <c r="CX361" i="3"/>
  <c r="CX365" i="3"/>
  <c r="CX369" i="3"/>
  <c r="CX363" i="3"/>
  <c r="CX366" i="3"/>
  <c r="CV358" i="3"/>
  <c r="CX359" i="3"/>
  <c r="CX362" i="3"/>
  <c r="CX370" i="3"/>
  <c r="CU358" i="3"/>
  <c r="CW356" i="3"/>
  <c r="CV355" i="3"/>
  <c r="CU355" i="3"/>
  <c r="CX356" i="3"/>
  <c r="CU353" i="3"/>
  <c r="CX353" i="3"/>
  <c r="CV353" i="3"/>
  <c r="BC1124" i="1"/>
  <c r="BB1081" i="1"/>
  <c r="AP1081" i="1"/>
  <c r="CX324" i="3"/>
  <c r="CV324" i="3"/>
  <c r="CU324" i="3"/>
  <c r="CX321" i="3"/>
  <c r="CU320" i="3"/>
  <c r="CW321" i="3"/>
  <c r="AO1038" i="1"/>
  <c r="BD995" i="1"/>
  <c r="CU303" i="3"/>
  <c r="CX303" i="3"/>
  <c r="CV303" i="3"/>
  <c r="CX304" i="3"/>
  <c r="CU301" i="3"/>
  <c r="CX301" i="3"/>
  <c r="CV301" i="3"/>
  <c r="CW302" i="3"/>
  <c r="BC952" i="1"/>
  <c r="BB909" i="1"/>
  <c r="CW275" i="3"/>
  <c r="CU273" i="3"/>
  <c r="CX275" i="3"/>
  <c r="CW274" i="3"/>
  <c r="CU269" i="3"/>
  <c r="CX269" i="3"/>
  <c r="CV269" i="3"/>
  <c r="CX271" i="3"/>
  <c r="CX272" i="3"/>
  <c r="T863" i="1"/>
  <c r="W863" i="1"/>
  <c r="S863" i="1"/>
  <c r="J881" i="7" s="1"/>
  <c r="CC867" i="1"/>
  <c r="CU254" i="3"/>
  <c r="CX254" i="3"/>
  <c r="CV254" i="3"/>
  <c r="AB821" i="1"/>
  <c r="CU245" i="3"/>
  <c r="CX250" i="3"/>
  <c r="CX245" i="3"/>
  <c r="CV245" i="3"/>
  <c r="CX247" i="3"/>
  <c r="CX248" i="3"/>
  <c r="CX251" i="3"/>
  <c r="AB819" i="1"/>
  <c r="CW234" i="3"/>
  <c r="CX237" i="3"/>
  <c r="CX241" i="3"/>
  <c r="CU232" i="3"/>
  <c r="CW233" i="3"/>
  <c r="CX235" i="3"/>
  <c r="CX238" i="3"/>
  <c r="CX243" i="3"/>
  <c r="CX234" i="3"/>
  <c r="CX242" i="3"/>
  <c r="AB818" i="1"/>
  <c r="CU231" i="3"/>
  <c r="CX231" i="3"/>
  <c r="CV231" i="3"/>
  <c r="CU229" i="3"/>
  <c r="CW230" i="3"/>
  <c r="AB816" i="1"/>
  <c r="CW228" i="3"/>
  <c r="CU227" i="3"/>
  <c r="CX228" i="3"/>
  <c r="CI777" i="1"/>
  <c r="T769" i="1"/>
  <c r="W769" i="1"/>
  <c r="S769" i="1"/>
  <c r="J694" i="7" s="1"/>
  <c r="V728" i="1"/>
  <c r="S727" i="1"/>
  <c r="J636" i="7" s="1"/>
  <c r="V727" i="1"/>
  <c r="R727" i="1"/>
  <c r="V726" i="1"/>
  <c r="BD692" i="1"/>
  <c r="CU192" i="3"/>
  <c r="CX192" i="3"/>
  <c r="CV192" i="3"/>
  <c r="T688" i="1"/>
  <c r="W688" i="1"/>
  <c r="S688" i="1"/>
  <c r="J594" i="7" s="1"/>
  <c r="CC692" i="1"/>
  <c r="AS653" i="1"/>
  <c r="AC653" i="1"/>
  <c r="F624" i="1"/>
  <c r="AP610" i="1"/>
  <c r="CJ538" i="1"/>
  <c r="AI538" i="1"/>
  <c r="CI497" i="1"/>
  <c r="AP497" i="1"/>
  <c r="BZ497" i="1"/>
  <c r="T454" i="1"/>
  <c r="AG456" i="1" s="1"/>
  <c r="W454" i="1"/>
  <c r="AJ456" i="1" s="1"/>
  <c r="AB452" i="1"/>
  <c r="BZ411" i="1"/>
  <c r="CG415" i="1"/>
  <c r="BC415" i="1"/>
  <c r="W413" i="1"/>
  <c r="AJ415" i="1" s="1"/>
  <c r="BX337" i="1"/>
  <c r="AO342" i="1"/>
  <c r="P340" i="1"/>
  <c r="BY301" i="1"/>
  <c r="CI305" i="1"/>
  <c r="CF305" i="1"/>
  <c r="AS301" i="1"/>
  <c r="F322" i="1"/>
  <c r="CC301" i="1"/>
  <c r="AT305" i="1"/>
  <c r="CG265" i="1"/>
  <c r="AX269" i="1"/>
  <c r="Q231" i="1"/>
  <c r="CU86" i="3"/>
  <c r="CX86" i="3"/>
  <c r="GX229" i="1"/>
  <c r="CY228" i="1"/>
  <c r="X228" i="1" s="1"/>
  <c r="R255" i="7" s="1"/>
  <c r="J258" i="7" s="1"/>
  <c r="CZ228" i="1"/>
  <c r="Y228" i="1" s="1"/>
  <c r="T255" i="7" s="1"/>
  <c r="J259" i="7" s="1"/>
  <c r="AC194" i="1"/>
  <c r="CP151" i="1"/>
  <c r="O151" i="1" s="1"/>
  <c r="F171" i="1"/>
  <c r="BY109" i="1"/>
  <c r="CI115" i="1"/>
  <c r="AS109" i="1"/>
  <c r="F132" i="1"/>
  <c r="CY36" i="1"/>
  <c r="X36" i="1" s="1"/>
  <c r="R102" i="7" s="1"/>
  <c r="J108" i="7" s="1"/>
  <c r="CZ36" i="1"/>
  <c r="Y36" i="1" s="1"/>
  <c r="T102" i="7" s="1"/>
  <c r="J109" i="7" s="1"/>
  <c r="CV1239" i="3"/>
  <c r="CX1239" i="3"/>
  <c r="CV1236" i="3"/>
  <c r="CX1236" i="3"/>
  <c r="CW1234" i="3"/>
  <c r="CX1234" i="3"/>
  <c r="CW1232" i="3"/>
  <c r="CX1232" i="3"/>
  <c r="DF1215" i="3"/>
  <c r="DJ1215" i="3" s="1"/>
  <c r="DG1215" i="3"/>
  <c r="DH1215" i="3"/>
  <c r="DI1201" i="3"/>
  <c r="DJ1201" i="3" s="1"/>
  <c r="DF1201" i="3"/>
  <c r="DG1201" i="3"/>
  <c r="DH1190" i="3"/>
  <c r="DI1190" i="3"/>
  <c r="DG1190" i="3"/>
  <c r="CW1184" i="3"/>
  <c r="CX1184" i="3"/>
  <c r="DI1169" i="3"/>
  <c r="DF1169" i="3"/>
  <c r="DG1169" i="3"/>
  <c r="DJ1169" i="3" s="1"/>
  <c r="DF1165" i="3"/>
  <c r="DJ1165" i="3" s="1"/>
  <c r="DG1165" i="3"/>
  <c r="DH1165" i="3"/>
  <c r="DI1165" i="3"/>
  <c r="DI1159" i="3"/>
  <c r="DF1159" i="3"/>
  <c r="DG1159" i="3"/>
  <c r="DJ1159" i="3" s="1"/>
  <c r="DH1159" i="3"/>
  <c r="DI1157" i="3"/>
  <c r="DF1157" i="3"/>
  <c r="DG1157" i="3"/>
  <c r="DJ1157" i="3" s="1"/>
  <c r="DH1157" i="3"/>
  <c r="CV1124" i="3"/>
  <c r="CX1124" i="3"/>
  <c r="CW1121" i="3"/>
  <c r="CX1121" i="3"/>
  <c r="CV1118" i="3"/>
  <c r="CX1118" i="3"/>
  <c r="CX1084" i="3"/>
  <c r="CV952" i="3"/>
  <c r="CX952" i="3"/>
  <c r="CX902" i="3"/>
  <c r="CX882" i="3"/>
  <c r="CW882" i="3"/>
  <c r="CX876" i="3"/>
  <c r="CX863" i="3"/>
  <c r="DI846" i="3"/>
  <c r="DF846" i="3"/>
  <c r="DJ846" i="3" s="1"/>
  <c r="DG846" i="3"/>
  <c r="DH844" i="3"/>
  <c r="DI844" i="3"/>
  <c r="DF844" i="3"/>
  <c r="DG844" i="3"/>
  <c r="DJ844" i="3" s="1"/>
  <c r="DI836" i="3"/>
  <c r="DF836" i="3"/>
  <c r="DJ836" i="3" s="1"/>
  <c r="DG836" i="3"/>
  <c r="DH836" i="3"/>
  <c r="CW788" i="3"/>
  <c r="CX788" i="3"/>
  <c r="CX700" i="3"/>
  <c r="CX678" i="3"/>
  <c r="CX642" i="3"/>
  <c r="DF487" i="3"/>
  <c r="DI487" i="3"/>
  <c r="DG487" i="3"/>
  <c r="DJ487" i="3" s="1"/>
  <c r="DH487" i="3"/>
  <c r="BC867" i="1"/>
  <c r="BB824" i="1"/>
  <c r="AP824" i="1"/>
  <c r="CW226" i="3"/>
  <c r="CU224" i="3"/>
  <c r="CX224" i="3"/>
  <c r="CX226" i="3"/>
  <c r="CW225" i="3"/>
  <c r="CU220" i="3"/>
  <c r="CV220" i="3"/>
  <c r="CX222" i="3"/>
  <c r="CX223" i="3"/>
  <c r="CX220" i="3"/>
  <c r="CU219" i="3"/>
  <c r="CV219" i="3"/>
  <c r="AO777" i="1"/>
  <c r="BD734" i="1"/>
  <c r="CU204" i="3"/>
  <c r="CV204" i="3"/>
  <c r="CW205" i="3"/>
  <c r="CX204" i="3"/>
  <c r="CX186" i="3"/>
  <c r="CW186" i="3"/>
  <c r="CU185" i="3"/>
  <c r="CW184" i="3"/>
  <c r="CU183" i="3"/>
  <c r="CX184" i="3"/>
  <c r="CV183" i="3"/>
  <c r="BB578" i="1"/>
  <c r="AP578" i="1"/>
  <c r="CU168" i="3"/>
  <c r="CW169" i="3"/>
  <c r="CW170" i="3"/>
  <c r="CX175" i="3"/>
  <c r="CX176" i="3"/>
  <c r="CX178" i="3"/>
  <c r="CX171" i="3"/>
  <c r="CV168" i="3"/>
  <c r="CX179" i="3"/>
  <c r="CX169" i="3"/>
  <c r="CX180" i="3"/>
  <c r="CX167" i="3"/>
  <c r="CX155" i="3"/>
  <c r="CX163" i="3"/>
  <c r="CX159" i="3"/>
  <c r="CX161" i="3"/>
  <c r="CU155" i="3"/>
  <c r="CX165" i="3"/>
  <c r="CX160" i="3"/>
  <c r="CV155" i="3"/>
  <c r="CV154" i="3"/>
  <c r="CU154" i="3"/>
  <c r="AO538" i="1"/>
  <c r="BD497" i="1"/>
  <c r="BC456" i="1"/>
  <c r="AT415" i="1"/>
  <c r="AP415" i="1"/>
  <c r="BD379" i="1"/>
  <c r="S377" i="1"/>
  <c r="J349" i="7" s="1"/>
  <c r="V377" i="1"/>
  <c r="R377" i="1"/>
  <c r="CB379" i="1"/>
  <c r="S376" i="1"/>
  <c r="J342" i="7" s="1"/>
  <c r="V376" i="1"/>
  <c r="AI379" i="1" s="1"/>
  <c r="BD342" i="1"/>
  <c r="W340" i="1"/>
  <c r="CC342" i="1"/>
  <c r="T339" i="1"/>
  <c r="AG342" i="1" s="1"/>
  <c r="AO305" i="1"/>
  <c r="CH305" i="1"/>
  <c r="AC301" i="1"/>
  <c r="P305" i="1"/>
  <c r="CE305" i="1"/>
  <c r="BC233" i="1"/>
  <c r="W231" i="1"/>
  <c r="S231" i="1"/>
  <c r="J284" i="7" s="1"/>
  <c r="W229" i="1"/>
  <c r="S229" i="1"/>
  <c r="J264" i="7" s="1"/>
  <c r="CV84" i="3"/>
  <c r="CU84" i="3"/>
  <c r="BZ194" i="1"/>
  <c r="CB153" i="1"/>
  <c r="AO115" i="1"/>
  <c r="GX113" i="1"/>
  <c r="CJ115" i="1" s="1"/>
  <c r="T113" i="1"/>
  <c r="AG115" i="1" s="1"/>
  <c r="P113" i="1"/>
  <c r="CP113" i="1" s="1"/>
  <c r="O113" i="1" s="1"/>
  <c r="J164" i="7" s="1"/>
  <c r="AB112" i="1"/>
  <c r="S34" i="1"/>
  <c r="J88" i="7" s="1"/>
  <c r="V34" i="1"/>
  <c r="S33" i="1"/>
  <c r="J78" i="7" s="1"/>
  <c r="V33" i="1"/>
  <c r="R33" i="1"/>
  <c r="V32" i="1"/>
  <c r="R32" i="1"/>
  <c r="S30" i="1"/>
  <c r="J55" i="7" s="1"/>
  <c r="V30" i="1"/>
  <c r="R30" i="1"/>
  <c r="V29" i="1"/>
  <c r="DF1235" i="3"/>
  <c r="DJ1235" i="3" s="1"/>
  <c r="DG1235" i="3"/>
  <c r="DI1229" i="3"/>
  <c r="DF1229" i="3"/>
  <c r="DI1227" i="3"/>
  <c r="DF1227" i="3"/>
  <c r="CV1226" i="3"/>
  <c r="CX1226" i="3"/>
  <c r="DI1223" i="3"/>
  <c r="DF1223" i="3"/>
  <c r="DI1221" i="3"/>
  <c r="DJ1221" i="3" s="1"/>
  <c r="DF1221" i="3"/>
  <c r="DH1220" i="3"/>
  <c r="DI1220" i="3"/>
  <c r="CW1218" i="3"/>
  <c r="CX1218" i="3"/>
  <c r="CW1214" i="3"/>
  <c r="CX1214" i="3"/>
  <c r="CW1212" i="3"/>
  <c r="CX1212" i="3"/>
  <c r="DF1195" i="3"/>
  <c r="DJ1195" i="3" s="1"/>
  <c r="DG1195" i="3"/>
  <c r="DI1189" i="3"/>
  <c r="DF1189" i="3"/>
  <c r="DF1187" i="3"/>
  <c r="CV1186" i="3"/>
  <c r="CX1186" i="3"/>
  <c r="DI1183" i="3"/>
  <c r="DF1183" i="3"/>
  <c r="DI1181" i="3"/>
  <c r="DJ1181" i="3" s="1"/>
  <c r="DF1181" i="3"/>
  <c r="DH1180" i="3"/>
  <c r="DI1180" i="3"/>
  <c r="CW1178" i="3"/>
  <c r="CX1178" i="3"/>
  <c r="CW1174" i="3"/>
  <c r="CX1174" i="3"/>
  <c r="CW1172" i="3"/>
  <c r="CX1172" i="3"/>
  <c r="CW1146" i="3"/>
  <c r="CX1146" i="3"/>
  <c r="CX1144" i="3"/>
  <c r="CX1136" i="3"/>
  <c r="CV1132" i="3"/>
  <c r="CV1127" i="3"/>
  <c r="CX1127" i="3"/>
  <c r="CX1125" i="3"/>
  <c r="CX1104" i="3"/>
  <c r="CX1096" i="3"/>
  <c r="CW1094" i="3"/>
  <c r="CX1094" i="3"/>
  <c r="CX1089" i="3"/>
  <c r="CW1070" i="3"/>
  <c r="CX1070" i="3"/>
  <c r="CX1068" i="3"/>
  <c r="CX1060" i="3"/>
  <c r="CV1056" i="3"/>
  <c r="CV1051" i="3"/>
  <c r="CX1051" i="3"/>
  <c r="CX1049" i="3"/>
  <c r="CX1044" i="3"/>
  <c r="CW1036" i="3"/>
  <c r="CX1031" i="3"/>
  <c r="CV1031" i="3"/>
  <c r="CV1027" i="3"/>
  <c r="CX1027" i="3"/>
  <c r="CX1025" i="3"/>
  <c r="CV1025" i="3"/>
  <c r="CW1024" i="3"/>
  <c r="CX1024" i="3"/>
  <c r="CX1019" i="3"/>
  <c r="CW1019" i="3"/>
  <c r="CV1018" i="3"/>
  <c r="CX1018" i="3"/>
  <c r="CX1013" i="3"/>
  <c r="CW998" i="3"/>
  <c r="CX998" i="3"/>
  <c r="CW989" i="3"/>
  <c r="CX989" i="3"/>
  <c r="CX987" i="3"/>
  <c r="CW972" i="3"/>
  <c r="CX972" i="3"/>
  <c r="CW963" i="3"/>
  <c r="CX963" i="3"/>
  <c r="CX961" i="3"/>
  <c r="CW946" i="3"/>
  <c r="CX946" i="3"/>
  <c r="CV915" i="3"/>
  <c r="CX915" i="3"/>
  <c r="CV913" i="3"/>
  <c r="CX913" i="3"/>
  <c r="CX911" i="3"/>
  <c r="CW907" i="3"/>
  <c r="CX907" i="3"/>
  <c r="CV889" i="3"/>
  <c r="CX889" i="3"/>
  <c r="CX887" i="3"/>
  <c r="CV837" i="3"/>
  <c r="CX837" i="3"/>
  <c r="DF833" i="3"/>
  <c r="DG833" i="3"/>
  <c r="DJ833" i="3" s="1"/>
  <c r="DH833" i="3"/>
  <c r="DH832" i="3"/>
  <c r="DI832" i="3"/>
  <c r="DJ832" i="3" s="1"/>
  <c r="DF832" i="3"/>
  <c r="DF825" i="3"/>
  <c r="DI825" i="3"/>
  <c r="DF819" i="3"/>
  <c r="DG819" i="3"/>
  <c r="DJ819" i="3" s="1"/>
  <c r="DH819" i="3"/>
  <c r="DI819" i="3"/>
  <c r="DI806" i="3"/>
  <c r="DF806" i="3"/>
  <c r="DJ806" i="3" s="1"/>
  <c r="CW804" i="3"/>
  <c r="CX800" i="3"/>
  <c r="CW800" i="3"/>
  <c r="CW798" i="3"/>
  <c r="CV774" i="3"/>
  <c r="CX774" i="3"/>
  <c r="CX772" i="3"/>
  <c r="CW772" i="3"/>
  <c r="CX766" i="3"/>
  <c r="CW762" i="3"/>
  <c r="CX762" i="3"/>
  <c r="CV753" i="3"/>
  <c r="CX753" i="3"/>
  <c r="CX749" i="3"/>
  <c r="CX722" i="3"/>
  <c r="CX709" i="3"/>
  <c r="CX683" i="3"/>
  <c r="CV680" i="3"/>
  <c r="CX680" i="3"/>
  <c r="CX670" i="3"/>
  <c r="CX563" i="3"/>
  <c r="CX511" i="3"/>
  <c r="CV511" i="3"/>
  <c r="BB867" i="1"/>
  <c r="AP867" i="1"/>
  <c r="CW261" i="3"/>
  <c r="CV260" i="3"/>
  <c r="CX261" i="3"/>
  <c r="CU260" i="3"/>
  <c r="CX259" i="3"/>
  <c r="CU256" i="3"/>
  <c r="CW257" i="3"/>
  <c r="CX257" i="3"/>
  <c r="CU255" i="3"/>
  <c r="CX255" i="3"/>
  <c r="AO824" i="1"/>
  <c r="BD777" i="1"/>
  <c r="CW217" i="3"/>
  <c r="CV216" i="3"/>
  <c r="CX217" i="3"/>
  <c r="CU216" i="3"/>
  <c r="CX215" i="3"/>
  <c r="CW215" i="3"/>
  <c r="CV214" i="3"/>
  <c r="CU214" i="3"/>
  <c r="BC734" i="1"/>
  <c r="AO578" i="1"/>
  <c r="BD538" i="1"/>
  <c r="BC497" i="1"/>
  <c r="BB456" i="1"/>
  <c r="AP456" i="1"/>
  <c r="AO415" i="1"/>
  <c r="BZ374" i="1"/>
  <c r="CG379" i="1"/>
  <c r="BC379" i="1"/>
  <c r="W377" i="1"/>
  <c r="CR377" i="1"/>
  <c r="Q377" i="1" s="1"/>
  <c r="AD377" i="1"/>
  <c r="AB377" i="1" s="1"/>
  <c r="W376" i="1"/>
  <c r="CR376" i="1"/>
  <c r="Q376" i="1" s="1"/>
  <c r="AD376" i="1"/>
  <c r="AB376" i="1" s="1"/>
  <c r="BC337" i="1"/>
  <c r="F358" i="1"/>
  <c r="W339" i="1"/>
  <c r="BB305" i="1"/>
  <c r="AG301" i="1"/>
  <c r="T305" i="1"/>
  <c r="AB303" i="1"/>
  <c r="BZ301" i="1"/>
  <c r="BC301" i="1"/>
  <c r="AS265" i="1"/>
  <c r="F286" i="1"/>
  <c r="AD265" i="1"/>
  <c r="V231" i="1"/>
  <c r="R231" i="1"/>
  <c r="GK231" i="1" s="1"/>
  <c r="CU88" i="3"/>
  <c r="CV88" i="3"/>
  <c r="CX88" i="3"/>
  <c r="V229" i="1"/>
  <c r="AI233" i="1" s="1"/>
  <c r="CB233" i="1"/>
  <c r="CU85" i="3"/>
  <c r="CX85" i="3"/>
  <c r="CV85" i="3"/>
  <c r="CG194" i="1"/>
  <c r="AO194" i="1"/>
  <c r="T192" i="1"/>
  <c r="AG194" i="1" s="1"/>
  <c r="CS191" i="1"/>
  <c r="CP191" i="1"/>
  <c r="O191" i="1" s="1"/>
  <c r="AB189" i="1"/>
  <c r="AB187" i="1"/>
  <c r="AB149" i="1"/>
  <c r="BB115" i="1"/>
  <c r="AB113" i="1"/>
  <c r="BZ115" i="1"/>
  <c r="CR111" i="1"/>
  <c r="Q111" i="1" s="1"/>
  <c r="BC109" i="1"/>
  <c r="CR75" i="1"/>
  <c r="Q75" i="1" s="1"/>
  <c r="AD75" i="1"/>
  <c r="AB75" i="1" s="1"/>
  <c r="CJ77" i="1"/>
  <c r="AI77" i="1"/>
  <c r="AP39" i="1"/>
  <c r="AP3887" i="1" s="1"/>
  <c r="BZ39" i="1"/>
  <c r="AB35" i="1"/>
  <c r="W34" i="1"/>
  <c r="CR34" i="1"/>
  <c r="Q34" i="1" s="1"/>
  <c r="AD34" i="1"/>
  <c r="AB34" i="1" s="1"/>
  <c r="W33" i="1"/>
  <c r="CR33" i="1"/>
  <c r="Q33" i="1" s="1"/>
  <c r="J79" i="7" s="1"/>
  <c r="AD33" i="1"/>
  <c r="AB33" i="1" s="1"/>
  <c r="W32" i="1"/>
  <c r="CR32" i="1"/>
  <c r="Q32" i="1" s="1"/>
  <c r="J69" i="7" s="1"/>
  <c r="AD32" i="1"/>
  <c r="AB32" i="1" s="1"/>
  <c r="CR31" i="1"/>
  <c r="Q31" i="1" s="1"/>
  <c r="CP31" i="1" s="1"/>
  <c r="O31" i="1" s="1"/>
  <c r="AD31" i="1"/>
  <c r="AB31" i="1" s="1"/>
  <c r="W30" i="1"/>
  <c r="CR30" i="1"/>
  <c r="Q30" i="1" s="1"/>
  <c r="AD30" i="1"/>
  <c r="W29" i="1"/>
  <c r="CR29" i="1"/>
  <c r="Q29" i="1" s="1"/>
  <c r="J45" i="7" s="1"/>
  <c r="AD29" i="1"/>
  <c r="AB29" i="1" s="1"/>
  <c r="W28" i="1"/>
  <c r="S28" i="1"/>
  <c r="J37" i="7" s="1"/>
  <c r="DH1237" i="3"/>
  <c r="DI1237" i="3"/>
  <c r="DJ1237" i="3" s="1"/>
  <c r="DI1235" i="3"/>
  <c r="DH1229" i="3"/>
  <c r="DH1227" i="3"/>
  <c r="DF1225" i="3"/>
  <c r="DJ1225" i="3" s="1"/>
  <c r="DG1225" i="3"/>
  <c r="DH1223" i="3"/>
  <c r="DH1221" i="3"/>
  <c r="DI1219" i="3"/>
  <c r="DF1219" i="3"/>
  <c r="DI1217" i="3"/>
  <c r="DF1217" i="3"/>
  <c r="CV1216" i="3"/>
  <c r="CX1216" i="3"/>
  <c r="DI1213" i="3"/>
  <c r="DF1213" i="3"/>
  <c r="DI1211" i="3"/>
  <c r="DJ1211" i="3" s="1"/>
  <c r="DF1211" i="3"/>
  <c r="DH1210" i="3"/>
  <c r="DI1210" i="3"/>
  <c r="CW1208" i="3"/>
  <c r="CX1208" i="3"/>
  <c r="CW1204" i="3"/>
  <c r="CX1204" i="3"/>
  <c r="CW1202" i="3"/>
  <c r="CX1202" i="3"/>
  <c r="DI1195" i="3"/>
  <c r="DH1189" i="3"/>
  <c r="DF1185" i="3"/>
  <c r="DJ1185" i="3" s="1"/>
  <c r="DG1185" i="3"/>
  <c r="DH1183" i="3"/>
  <c r="DH1181" i="3"/>
  <c r="DI1179" i="3"/>
  <c r="DF1179" i="3"/>
  <c r="DI1177" i="3"/>
  <c r="DF1177" i="3"/>
  <c r="CV1176" i="3"/>
  <c r="CX1176" i="3"/>
  <c r="DI1173" i="3"/>
  <c r="DF1173" i="3"/>
  <c r="DI1171" i="3"/>
  <c r="DJ1171" i="3" s="1"/>
  <c r="DF1171" i="3"/>
  <c r="DH1170" i="3"/>
  <c r="DI1170" i="3"/>
  <c r="CW1168" i="3"/>
  <c r="CX1168" i="3"/>
  <c r="CW1164" i="3"/>
  <c r="CX1164" i="3"/>
  <c r="CW1162" i="3"/>
  <c r="CX1162" i="3"/>
  <c r="CV1155" i="3"/>
  <c r="CX1153" i="3"/>
  <c r="CX1130" i="3"/>
  <c r="CX1119" i="3"/>
  <c r="CV1117" i="3"/>
  <c r="CX1113" i="3"/>
  <c r="CX1081" i="3"/>
  <c r="CV1079" i="3"/>
  <c r="CX1077" i="3"/>
  <c r="CX1054" i="3"/>
  <c r="CX1039" i="3"/>
  <c r="CW1039" i="3"/>
  <c r="CV1038" i="3"/>
  <c r="CX1038" i="3"/>
  <c r="CX1023" i="3"/>
  <c r="CX999" i="3"/>
  <c r="CV992" i="3"/>
  <c r="CX973" i="3"/>
  <c r="CV966" i="3"/>
  <c r="CX947" i="3"/>
  <c r="CV940" i="3"/>
  <c r="CX923" i="3"/>
  <c r="CV904" i="3"/>
  <c r="CX904" i="3"/>
  <c r="CX897" i="3"/>
  <c r="CV860" i="3"/>
  <c r="CX860" i="3"/>
  <c r="CX858" i="3"/>
  <c r="CW858" i="3"/>
  <c r="CX852" i="3"/>
  <c r="DF845" i="3"/>
  <c r="DG845" i="3"/>
  <c r="DJ845" i="3" s="1"/>
  <c r="DH845" i="3"/>
  <c r="DI845" i="3"/>
  <c r="DF839" i="3"/>
  <c r="DG839" i="3"/>
  <c r="DJ839" i="3" s="1"/>
  <c r="DH839" i="3"/>
  <c r="DI839" i="3"/>
  <c r="DI826" i="3"/>
  <c r="DF826" i="3"/>
  <c r="DJ826" i="3" s="1"/>
  <c r="CX820" i="3"/>
  <c r="CW820" i="3"/>
  <c r="DH804" i="3"/>
  <c r="DI804" i="3"/>
  <c r="DF804" i="3"/>
  <c r="DG804" i="3"/>
  <c r="DJ804" i="3" s="1"/>
  <c r="DH798" i="3"/>
  <c r="DI798" i="3"/>
  <c r="DF798" i="3"/>
  <c r="DG798" i="3"/>
  <c r="DJ798" i="3" s="1"/>
  <c r="DI796" i="3"/>
  <c r="DF796" i="3"/>
  <c r="DJ796" i="3" s="1"/>
  <c r="DG796" i="3"/>
  <c r="DH796" i="3"/>
  <c r="CX782" i="3"/>
  <c r="CX770" i="3"/>
  <c r="CX763" i="3"/>
  <c r="CX744" i="3"/>
  <c r="CX712" i="3"/>
  <c r="CX695" i="3"/>
  <c r="CW695" i="3"/>
  <c r="CW689" i="3"/>
  <c r="CX689" i="3"/>
  <c r="CW663" i="3"/>
  <c r="CV629" i="3"/>
  <c r="CX629" i="3"/>
  <c r="CX618" i="3"/>
  <c r="CV577" i="3"/>
  <c r="CX577" i="3"/>
  <c r="CX232" i="3"/>
  <c r="CG233" i="1"/>
  <c r="BC194" i="1"/>
  <c r="BX147" i="1"/>
  <c r="CL109" i="1"/>
  <c r="BX71" i="1"/>
  <c r="BD39" i="1"/>
  <c r="CW34" i="3"/>
  <c r="CX36" i="3"/>
  <c r="CX40" i="3"/>
  <c r="CV33" i="3"/>
  <c r="CX38" i="3"/>
  <c r="CX41" i="3"/>
  <c r="CU33" i="3"/>
  <c r="CX34" i="3"/>
  <c r="CX37" i="3"/>
  <c r="CX44" i="3"/>
  <c r="CV1030" i="3"/>
  <c r="CV1022" i="3"/>
  <c r="CX1016" i="3"/>
  <c r="CW1015" i="3"/>
  <c r="CX1005" i="3"/>
  <c r="CV1003" i="3"/>
  <c r="CV996" i="3"/>
  <c r="CX996" i="3"/>
  <c r="CX979" i="3"/>
  <c r="CV977" i="3"/>
  <c r="CV970" i="3"/>
  <c r="CX970" i="3"/>
  <c r="CX953" i="3"/>
  <c r="CV951" i="3"/>
  <c r="CV944" i="3"/>
  <c r="CX944" i="3"/>
  <c r="CX929" i="3"/>
  <c r="CV927" i="3"/>
  <c r="CX921" i="3"/>
  <c r="CX916" i="3"/>
  <c r="CX905" i="3"/>
  <c r="CW901" i="3"/>
  <c r="CX901" i="3"/>
  <c r="CX895" i="3"/>
  <c r="CV890" i="3"/>
  <c r="CX890" i="3"/>
  <c r="CV881" i="3"/>
  <c r="CV866" i="3"/>
  <c r="CX866" i="3"/>
  <c r="CV857" i="3"/>
  <c r="DH850" i="3"/>
  <c r="DI850" i="3"/>
  <c r="DF843" i="3"/>
  <c r="DG843" i="3"/>
  <c r="DJ843" i="3" s="1"/>
  <c r="DH830" i="3"/>
  <c r="DI830" i="3"/>
  <c r="DG823" i="3"/>
  <c r="DJ823" i="3" s="1"/>
  <c r="DH810" i="3"/>
  <c r="DI810" i="3"/>
  <c r="DF803" i="3"/>
  <c r="DG803" i="3"/>
  <c r="DJ803" i="3" s="1"/>
  <c r="CX786" i="3"/>
  <c r="CV780" i="3"/>
  <c r="CX780" i="3"/>
  <c r="CV771" i="3"/>
  <c r="CX760" i="3"/>
  <c r="CV754" i="3"/>
  <c r="CX754" i="3"/>
  <c r="CX751" i="3"/>
  <c r="CX745" i="3"/>
  <c r="CX734" i="3"/>
  <c r="CX733" i="3"/>
  <c r="CW730" i="3"/>
  <c r="CX730" i="3"/>
  <c r="CV715" i="3"/>
  <c r="CX715" i="3"/>
  <c r="CW691" i="3"/>
  <c r="CW686" i="3"/>
  <c r="CV588" i="3"/>
  <c r="CX581" i="3"/>
  <c r="CV581" i="3"/>
  <c r="CX556" i="3"/>
  <c r="CX503" i="3"/>
  <c r="CW503" i="3"/>
  <c r="CX472" i="3"/>
  <c r="CW472" i="3"/>
  <c r="DF450" i="3"/>
  <c r="DJ450" i="3" s="1"/>
  <c r="DG450" i="3"/>
  <c r="DH450" i="3"/>
  <c r="DI450" i="3"/>
  <c r="CU91" i="3"/>
  <c r="CV91" i="3"/>
  <c r="CX91" i="3"/>
  <c r="BB194" i="1"/>
  <c r="AP194" i="1"/>
  <c r="CW82" i="3"/>
  <c r="CU81" i="3"/>
  <c r="CX82" i="3"/>
  <c r="CV81" i="3"/>
  <c r="CU79" i="3"/>
  <c r="CV79" i="3"/>
  <c r="CX79" i="3"/>
  <c r="CU77" i="3"/>
  <c r="CW78" i="3"/>
  <c r="CU76" i="3"/>
  <c r="CV76" i="3"/>
  <c r="CX76" i="3"/>
  <c r="BC39" i="1"/>
  <c r="CV1048" i="3"/>
  <c r="CX1042" i="3"/>
  <c r="CW1041" i="3"/>
  <c r="CV1012" i="3"/>
  <c r="CW1010" i="3"/>
  <c r="CX1010" i="3"/>
  <c r="CX1008" i="3"/>
  <c r="CV1001" i="3"/>
  <c r="CX1001" i="3"/>
  <c r="CX993" i="3"/>
  <c r="CX990" i="3"/>
  <c r="CV986" i="3"/>
  <c r="CW984" i="3"/>
  <c r="CX984" i="3"/>
  <c r="CX982" i="3"/>
  <c r="CV975" i="3"/>
  <c r="CX975" i="3"/>
  <c r="CX967" i="3"/>
  <c r="CX964" i="3"/>
  <c r="CV960" i="3"/>
  <c r="CW958" i="3"/>
  <c r="CX958" i="3"/>
  <c r="CX956" i="3"/>
  <c r="CV949" i="3"/>
  <c r="CX949" i="3"/>
  <c r="CX941" i="3"/>
  <c r="CX938" i="3"/>
  <c r="CX932" i="3"/>
  <c r="CV925" i="3"/>
  <c r="CX925" i="3"/>
  <c r="CV919" i="3"/>
  <c r="CX919" i="3"/>
  <c r="CV910" i="3"/>
  <c r="CX899" i="3"/>
  <c r="CV893" i="3"/>
  <c r="CX893" i="3"/>
  <c r="CV886" i="3"/>
  <c r="CW878" i="3"/>
  <c r="CX878" i="3"/>
  <c r="CV875" i="3"/>
  <c r="CX875" i="3"/>
  <c r="CX872" i="3"/>
  <c r="CV862" i="3"/>
  <c r="CW854" i="3"/>
  <c r="CX854" i="3"/>
  <c r="DG850" i="3"/>
  <c r="DJ850" i="3" s="1"/>
  <c r="DF849" i="3"/>
  <c r="DG849" i="3"/>
  <c r="DJ849" i="3" s="1"/>
  <c r="DH848" i="3"/>
  <c r="DI848" i="3"/>
  <c r="DI843" i="3"/>
  <c r="DH842" i="3"/>
  <c r="DI842" i="3"/>
  <c r="DJ842" i="3" s="1"/>
  <c r="DF835" i="3"/>
  <c r="DG835" i="3"/>
  <c r="DJ835" i="3" s="1"/>
  <c r="DH834" i="3"/>
  <c r="DI834" i="3"/>
  <c r="DG830" i="3"/>
  <c r="DJ830" i="3" s="1"/>
  <c r="DF829" i="3"/>
  <c r="DG829" i="3"/>
  <c r="DJ829" i="3" s="1"/>
  <c r="DH828" i="3"/>
  <c r="DI828" i="3"/>
  <c r="DF815" i="3"/>
  <c r="DG815" i="3"/>
  <c r="DJ815" i="3" s="1"/>
  <c r="DH814" i="3"/>
  <c r="DI814" i="3"/>
  <c r="DG810" i="3"/>
  <c r="DJ810" i="3" s="1"/>
  <c r="DF809" i="3"/>
  <c r="DG809" i="3"/>
  <c r="DJ809" i="3" s="1"/>
  <c r="DH808" i="3"/>
  <c r="DI808" i="3"/>
  <c r="DI803" i="3"/>
  <c r="DH802" i="3"/>
  <c r="DI802" i="3"/>
  <c r="DJ802" i="3" s="1"/>
  <c r="DF795" i="3"/>
  <c r="DG795" i="3"/>
  <c r="DJ795" i="3" s="1"/>
  <c r="DH794" i="3"/>
  <c r="DI794" i="3"/>
  <c r="CV791" i="3"/>
  <c r="CX791" i="3"/>
  <c r="CX784" i="3"/>
  <c r="CV776" i="3"/>
  <c r="CW768" i="3"/>
  <c r="CX768" i="3"/>
  <c r="CV765" i="3"/>
  <c r="CX765" i="3"/>
  <c r="CX758" i="3"/>
  <c r="CV729" i="3"/>
  <c r="CX729" i="3"/>
  <c r="CX699" i="3"/>
  <c r="CV675" i="3"/>
  <c r="CX675" i="3"/>
  <c r="CV640" i="3"/>
  <c r="CX633" i="3"/>
  <c r="CV633" i="3"/>
  <c r="CX624" i="3"/>
  <c r="CW624" i="3"/>
  <c r="CX583" i="3"/>
  <c r="CW583" i="3"/>
  <c r="CX573" i="3"/>
  <c r="CX559" i="3"/>
  <c r="CX537" i="3"/>
  <c r="CV537" i="3"/>
  <c r="DG455" i="3"/>
  <c r="DF455" i="3"/>
  <c r="DJ455" i="3" s="1"/>
  <c r="DH455" i="3"/>
  <c r="DI455" i="3"/>
  <c r="CX387" i="3"/>
  <c r="CX348" i="3"/>
  <c r="CV345" i="3"/>
  <c r="CX345" i="3"/>
  <c r="CX743" i="3"/>
  <c r="CX708" i="3"/>
  <c r="CX704" i="3"/>
  <c r="CX696" i="3"/>
  <c r="CW694" i="3"/>
  <c r="CX687" i="3"/>
  <c r="CV681" i="3"/>
  <c r="CX681" i="3"/>
  <c r="CX650" i="3"/>
  <c r="CW650" i="3"/>
  <c r="CX616" i="3"/>
  <c r="CX598" i="3"/>
  <c r="CW598" i="3"/>
  <c r="CX568" i="3"/>
  <c r="CX544" i="3"/>
  <c r="CX529" i="3"/>
  <c r="CW529" i="3"/>
  <c r="CX518" i="3"/>
  <c r="CX509" i="3"/>
  <c r="DG495" i="3"/>
  <c r="DF495" i="3"/>
  <c r="DJ495" i="3" s="1"/>
  <c r="DH495" i="3"/>
  <c r="DI495" i="3"/>
  <c r="CX474" i="3"/>
  <c r="CW474" i="3"/>
  <c r="DI470" i="3"/>
  <c r="DH470" i="3"/>
  <c r="DG470" i="3"/>
  <c r="DI444" i="3"/>
  <c r="DG444" i="3"/>
  <c r="DJ444" i="3" s="1"/>
  <c r="DF444" i="3"/>
  <c r="DH444" i="3"/>
  <c r="CV394" i="3"/>
  <c r="CX394" i="3"/>
  <c r="CV391" i="3"/>
  <c r="CX391" i="3"/>
  <c r="CV342" i="3"/>
  <c r="CX342" i="3"/>
  <c r="CX182" i="3"/>
  <c r="CV182" i="3"/>
  <c r="CX738" i="3"/>
  <c r="CW731" i="3"/>
  <c r="CV726" i="3"/>
  <c r="CX724" i="3"/>
  <c r="CW723" i="3"/>
  <c r="CV721" i="3"/>
  <c r="CX713" i="3"/>
  <c r="CV706" i="3"/>
  <c r="CX706" i="3"/>
  <c r="CX703" i="3"/>
  <c r="CV692" i="3"/>
  <c r="CX692" i="3"/>
  <c r="CV677" i="3"/>
  <c r="CV666" i="3"/>
  <c r="CX661" i="3"/>
  <c r="CW661" i="3"/>
  <c r="CX659" i="3"/>
  <c r="CV659" i="3"/>
  <c r="CV655" i="3"/>
  <c r="CX655" i="3"/>
  <c r="CX644" i="3"/>
  <c r="CV614" i="3"/>
  <c r="CX609" i="3"/>
  <c r="CW609" i="3"/>
  <c r="CX607" i="3"/>
  <c r="CV607" i="3"/>
  <c r="CV603" i="3"/>
  <c r="CX603" i="3"/>
  <c r="CX592" i="3"/>
  <c r="CX551" i="3"/>
  <c r="CW551" i="3"/>
  <c r="CW549" i="3"/>
  <c r="CV548" i="3"/>
  <c r="CX548" i="3"/>
  <c r="DF481" i="3"/>
  <c r="DI481" i="3"/>
  <c r="DJ481" i="3" s="1"/>
  <c r="DG481" i="3"/>
  <c r="DH481" i="3"/>
  <c r="CX476" i="3"/>
  <c r="CV476" i="3"/>
  <c r="CV441" i="3"/>
  <c r="CX441" i="3"/>
  <c r="CX401" i="3"/>
  <c r="CX367" i="3"/>
  <c r="CX358" i="3"/>
  <c r="CX673" i="3"/>
  <c r="CW673" i="3"/>
  <c r="CX671" i="3"/>
  <c r="CW669" i="3"/>
  <c r="CX664" i="3"/>
  <c r="CV664" i="3"/>
  <c r="CX656" i="3"/>
  <c r="CV649" i="3"/>
  <c r="CX647" i="3"/>
  <c r="CW647" i="3"/>
  <c r="CX645" i="3"/>
  <c r="CX638" i="3"/>
  <c r="CV638" i="3"/>
  <c r="CX630" i="3"/>
  <c r="CX627" i="3"/>
  <c r="CV623" i="3"/>
  <c r="CX621" i="3"/>
  <c r="CW621" i="3"/>
  <c r="CX619" i="3"/>
  <c r="CX612" i="3"/>
  <c r="CV612" i="3"/>
  <c r="CX604" i="3"/>
  <c r="CX601" i="3"/>
  <c r="CV597" i="3"/>
  <c r="CX595" i="3"/>
  <c r="CW595" i="3"/>
  <c r="CX593" i="3"/>
  <c r="CX586" i="3"/>
  <c r="CV586" i="3"/>
  <c r="CX578" i="3"/>
  <c r="CX575" i="3"/>
  <c r="CX569" i="3"/>
  <c r="CX560" i="3"/>
  <c r="CX554" i="3"/>
  <c r="CW554" i="3"/>
  <c r="CX546" i="3"/>
  <c r="CW546" i="3"/>
  <c r="CX535" i="3"/>
  <c r="CX525" i="3"/>
  <c r="CW525" i="3"/>
  <c r="CX520" i="3"/>
  <c r="CW520" i="3"/>
  <c r="CX514" i="3"/>
  <c r="CV514" i="3"/>
  <c r="DG485" i="3"/>
  <c r="DF485" i="3"/>
  <c r="DJ485" i="3" s="1"/>
  <c r="DH485" i="3"/>
  <c r="DI485" i="3"/>
  <c r="DF479" i="3"/>
  <c r="DI479" i="3"/>
  <c r="DG479" i="3"/>
  <c r="DJ479" i="3" s="1"/>
  <c r="DH479" i="3"/>
  <c r="DF477" i="3"/>
  <c r="DI477" i="3"/>
  <c r="DG477" i="3"/>
  <c r="DJ477" i="3" s="1"/>
  <c r="DH477" i="3"/>
  <c r="CX468" i="3"/>
  <c r="CW468" i="3"/>
  <c r="CX462" i="3"/>
  <c r="CW462" i="3"/>
  <c r="DG451" i="3"/>
  <c r="DF451" i="3"/>
  <c r="DH451" i="3"/>
  <c r="CX442" i="3"/>
  <c r="CW442" i="3"/>
  <c r="CX429" i="3"/>
  <c r="CV429" i="3"/>
  <c r="CX377" i="3"/>
  <c r="CX360" i="3"/>
  <c r="CW360" i="3"/>
  <c r="CX354" i="3"/>
  <c r="CW354" i="3"/>
  <c r="CX334" i="3"/>
  <c r="CW334" i="3"/>
  <c r="CX320" i="3"/>
  <c r="CV320" i="3"/>
  <c r="CX239" i="3"/>
  <c r="CX667" i="3"/>
  <c r="CV667" i="3"/>
  <c r="CX652" i="3"/>
  <c r="CW652" i="3"/>
  <c r="CX641" i="3"/>
  <c r="CV641" i="3"/>
  <c r="CX636" i="3"/>
  <c r="CX626" i="3"/>
  <c r="CW626" i="3"/>
  <c r="CX615" i="3"/>
  <c r="CV615" i="3"/>
  <c r="CX610" i="3"/>
  <c r="CX600" i="3"/>
  <c r="CW600" i="3"/>
  <c r="CX589" i="3"/>
  <c r="CV589" i="3"/>
  <c r="CX584" i="3"/>
  <c r="CX566" i="3"/>
  <c r="CX564" i="3"/>
  <c r="CX549" i="3"/>
  <c r="CX540" i="3"/>
  <c r="CV540" i="3"/>
  <c r="CX526" i="3"/>
  <c r="CV522" i="3"/>
  <c r="CX522" i="3"/>
  <c r="CX486" i="3"/>
  <c r="CV486" i="3"/>
  <c r="DF483" i="3"/>
  <c r="DI483" i="3"/>
  <c r="DG483" i="3"/>
  <c r="DJ483" i="3" s="1"/>
  <c r="DI480" i="3"/>
  <c r="DH480" i="3"/>
  <c r="DF480" i="3"/>
  <c r="DJ480" i="3" s="1"/>
  <c r="DG480" i="3"/>
  <c r="CX478" i="3"/>
  <c r="CW478" i="3"/>
  <c r="DF473" i="3"/>
  <c r="DI473" i="3"/>
  <c r="DG473" i="3"/>
  <c r="DJ473" i="3" s="1"/>
  <c r="DH473" i="3"/>
  <c r="DF471" i="3"/>
  <c r="DI471" i="3"/>
  <c r="DJ471" i="3" s="1"/>
  <c r="DG471" i="3"/>
  <c r="DH471" i="3"/>
  <c r="CX389" i="3"/>
  <c r="CV389" i="3"/>
  <c r="CX383" i="3"/>
  <c r="CW383" i="3"/>
  <c r="CX323" i="3"/>
  <c r="CX299" i="3"/>
  <c r="CW299" i="3"/>
  <c r="CX267" i="3"/>
  <c r="CV267" i="3"/>
  <c r="CV232" i="3"/>
  <c r="CX534" i="3"/>
  <c r="CW534" i="3"/>
  <c r="CV528" i="3"/>
  <c r="CX523" i="3"/>
  <c r="CX508" i="3"/>
  <c r="CW508" i="3"/>
  <c r="CV502" i="3"/>
  <c r="DI500" i="3"/>
  <c r="DH500" i="3"/>
  <c r="CX498" i="3"/>
  <c r="CW498" i="3"/>
  <c r="CX494" i="3"/>
  <c r="CW494" i="3"/>
  <c r="CX492" i="3"/>
  <c r="CW492" i="3"/>
  <c r="DG475" i="3"/>
  <c r="DF475" i="3"/>
  <c r="DJ475" i="3" s="1"/>
  <c r="DF469" i="3"/>
  <c r="DI469" i="3"/>
  <c r="DF467" i="3"/>
  <c r="DI467" i="3"/>
  <c r="CX466" i="3"/>
  <c r="CV466" i="3"/>
  <c r="DF463" i="3"/>
  <c r="DI463" i="3"/>
  <c r="DF461" i="3"/>
  <c r="DI461" i="3"/>
  <c r="DJ461" i="3" s="1"/>
  <c r="DI460" i="3"/>
  <c r="DH460" i="3"/>
  <c r="CX458" i="3"/>
  <c r="CW458" i="3"/>
  <c r="CX454" i="3"/>
  <c r="CW454" i="3"/>
  <c r="CW453" i="3"/>
  <c r="CX453" i="3"/>
  <c r="DG447" i="3"/>
  <c r="DJ447" i="3" s="1"/>
  <c r="DH447" i="3"/>
  <c r="DF447" i="3"/>
  <c r="CW438" i="3"/>
  <c r="CX430" i="3"/>
  <c r="CX422" i="3"/>
  <c r="CW422" i="3"/>
  <c r="CX406" i="3"/>
  <c r="CX398" i="3"/>
  <c r="CX380" i="3"/>
  <c r="CV380" i="3"/>
  <c r="CX355" i="3"/>
  <c r="CW339" i="3"/>
  <c r="CX339" i="3"/>
  <c r="CX310" i="3"/>
  <c r="CV273" i="3"/>
  <c r="CX273" i="3"/>
  <c r="CX270" i="3"/>
  <c r="CW270" i="3"/>
  <c r="CX252" i="3"/>
  <c r="CX124" i="3"/>
  <c r="CW124" i="3"/>
  <c r="DF109" i="3"/>
  <c r="DG109" i="3"/>
  <c r="DH109" i="3"/>
  <c r="DI109" i="3"/>
  <c r="DJ109" i="3" s="1"/>
  <c r="DF101" i="3"/>
  <c r="DG101" i="3"/>
  <c r="DJ101" i="3" s="1"/>
  <c r="DI101" i="3"/>
  <c r="DH65" i="3"/>
  <c r="DF65" i="3"/>
  <c r="DJ65" i="3" s="1"/>
  <c r="DG65" i="3"/>
  <c r="DI65" i="3"/>
  <c r="CX541" i="3"/>
  <c r="CV539" i="3"/>
  <c r="CX532" i="3"/>
  <c r="CV532" i="3"/>
  <c r="CX515" i="3"/>
  <c r="CV513" i="3"/>
  <c r="CX506" i="3"/>
  <c r="CV506" i="3"/>
  <c r="DF499" i="3"/>
  <c r="DI499" i="3"/>
  <c r="DF497" i="3"/>
  <c r="DI497" i="3"/>
  <c r="CX496" i="3"/>
  <c r="CV496" i="3"/>
  <c r="DI493" i="3"/>
  <c r="DF491" i="3"/>
  <c r="DI491" i="3"/>
  <c r="DJ491" i="3" s="1"/>
  <c r="DI490" i="3"/>
  <c r="DH490" i="3"/>
  <c r="CX488" i="3"/>
  <c r="CW488" i="3"/>
  <c r="CX484" i="3"/>
  <c r="CW484" i="3"/>
  <c r="CX482" i="3"/>
  <c r="CW482" i="3"/>
  <c r="DI475" i="3"/>
  <c r="DH469" i="3"/>
  <c r="DH467" i="3"/>
  <c r="DG465" i="3"/>
  <c r="DF465" i="3"/>
  <c r="DJ465" i="3" s="1"/>
  <c r="DH463" i="3"/>
  <c r="DH461" i="3"/>
  <c r="DF459" i="3"/>
  <c r="DI459" i="3"/>
  <c r="DF457" i="3"/>
  <c r="DI457" i="3"/>
  <c r="CX456" i="3"/>
  <c r="CV456" i="3"/>
  <c r="DI452" i="3"/>
  <c r="DH452" i="3"/>
  <c r="DI448" i="3"/>
  <c r="DF448" i="3"/>
  <c r="CX433" i="3"/>
  <c r="CW433" i="3"/>
  <c r="CX432" i="3"/>
  <c r="CV432" i="3"/>
  <c r="CV421" i="3"/>
  <c r="CX421" i="3"/>
  <c r="CX411" i="3"/>
  <c r="CX408" i="3"/>
  <c r="CW408" i="3"/>
  <c r="CX364" i="3"/>
  <c r="CX340" i="3"/>
  <c r="CV340" i="3"/>
  <c r="CX333" i="3"/>
  <c r="CV333" i="3"/>
  <c r="CX322" i="3"/>
  <c r="CV319" i="3"/>
  <c r="CX319" i="3"/>
  <c r="CW304" i="3"/>
  <c r="CX297" i="3"/>
  <c r="CX293" i="3"/>
  <c r="CV293" i="3"/>
  <c r="CX288" i="3"/>
  <c r="CX260" i="3"/>
  <c r="CX249" i="3"/>
  <c r="CX246" i="3"/>
  <c r="CW246" i="3"/>
  <c r="CX216" i="3"/>
  <c r="DF143" i="3"/>
  <c r="DI143" i="3"/>
  <c r="DG143" i="3"/>
  <c r="DJ143" i="3" s="1"/>
  <c r="DH143" i="3"/>
  <c r="CX136" i="3"/>
  <c r="CV136" i="3"/>
  <c r="DI445" i="3"/>
  <c r="DH443" i="3"/>
  <c r="CX436" i="3"/>
  <c r="CW435" i="3"/>
  <c r="CX424" i="3"/>
  <c r="CV420" i="3"/>
  <c r="CX402" i="3"/>
  <c r="CX395" i="3"/>
  <c r="CV386" i="3"/>
  <c r="CX371" i="3"/>
  <c r="CV371" i="3"/>
  <c r="CX368" i="3"/>
  <c r="CX357" i="3"/>
  <c r="CV357" i="3"/>
  <c r="CX350" i="3"/>
  <c r="CX318" i="3"/>
  <c r="CV311" i="3"/>
  <c r="CX311" i="3"/>
  <c r="CX305" i="3"/>
  <c r="CV305" i="3"/>
  <c r="CX290" i="3"/>
  <c r="CV290" i="3"/>
  <c r="CX282" i="3"/>
  <c r="CW282" i="3"/>
  <c r="CX262" i="3"/>
  <c r="CW262" i="3"/>
  <c r="CX244" i="3"/>
  <c r="CX236" i="3"/>
  <c r="CX218" i="3"/>
  <c r="CV218" i="3"/>
  <c r="CX191" i="3"/>
  <c r="CW191" i="3"/>
  <c r="CX157" i="3"/>
  <c r="CW157" i="3"/>
  <c r="CX149" i="3"/>
  <c r="CV149" i="3"/>
  <c r="CX140" i="3"/>
  <c r="CV140" i="3"/>
  <c r="CV99" i="3"/>
  <c r="CX99" i="3"/>
  <c r="CX427" i="3"/>
  <c r="CV417" i="3"/>
  <c r="CX415" i="3"/>
  <c r="CX392" i="3"/>
  <c r="CX381" i="3"/>
  <c r="CX373" i="3"/>
  <c r="CX352" i="3"/>
  <c r="CX346" i="3"/>
  <c r="CV346" i="3"/>
  <c r="CX338" i="3"/>
  <c r="CX326" i="3"/>
  <c r="CW326" i="3"/>
  <c r="CW325" i="3"/>
  <c r="CX325" i="3"/>
  <c r="CX312" i="3"/>
  <c r="CW312" i="3"/>
  <c r="CV278" i="3"/>
  <c r="CX256" i="3"/>
  <c r="CV256" i="3"/>
  <c r="CV229" i="3"/>
  <c r="CX229" i="3"/>
  <c r="CX227" i="3"/>
  <c r="CV227" i="3"/>
  <c r="CX225" i="3"/>
  <c r="CX221" i="3"/>
  <c r="CW221" i="3"/>
  <c r="CV187" i="3"/>
  <c r="CX187" i="3"/>
  <c r="CX328" i="3"/>
  <c r="CV316" i="3"/>
  <c r="CX314" i="3"/>
  <c r="CW313" i="3"/>
  <c r="CX308" i="3"/>
  <c r="CX294" i="3"/>
  <c r="CV292" i="3"/>
  <c r="CX285" i="3"/>
  <c r="CV285" i="3"/>
  <c r="CX279" i="3"/>
  <c r="CX268" i="3"/>
  <c r="CX264" i="3"/>
  <c r="CW264" i="3"/>
  <c r="CX258" i="3"/>
  <c r="CX240" i="3"/>
  <c r="CX233" i="3"/>
  <c r="CV224" i="3"/>
  <c r="CX173" i="3"/>
  <c r="CW156" i="3"/>
  <c r="CX156" i="3"/>
  <c r="DI148" i="3"/>
  <c r="DF148" i="3"/>
  <c r="DJ148" i="3" s="1"/>
  <c r="DH148" i="3"/>
  <c r="DG148" i="3"/>
  <c r="DG139" i="3"/>
  <c r="DF139" i="3"/>
  <c r="DJ139" i="3" s="1"/>
  <c r="DI139" i="3"/>
  <c r="DH139" i="3"/>
  <c r="DI130" i="3"/>
  <c r="DG130" i="3"/>
  <c r="DF130" i="3"/>
  <c r="DJ130" i="3" s="1"/>
  <c r="DH130" i="3"/>
  <c r="DF125" i="3"/>
  <c r="DG125" i="3"/>
  <c r="DJ125" i="3" s="1"/>
  <c r="DI125" i="3"/>
  <c r="DH125" i="3"/>
  <c r="CW80" i="3"/>
  <c r="CX80" i="3"/>
  <c r="DI52" i="3"/>
  <c r="DF52" i="3"/>
  <c r="DG52" i="3"/>
  <c r="DJ52" i="3" s="1"/>
  <c r="DH52" i="3"/>
  <c r="CV337" i="3"/>
  <c r="CX331" i="3"/>
  <c r="CW330" i="3"/>
  <c r="CX302" i="3"/>
  <c r="CX287" i="3"/>
  <c r="CW287" i="3"/>
  <c r="CV281" i="3"/>
  <c r="CX276" i="3"/>
  <c r="CV276" i="3"/>
  <c r="CX274" i="3"/>
  <c r="CX265" i="3"/>
  <c r="CV255" i="3"/>
  <c r="CX253" i="3"/>
  <c r="CX230" i="3"/>
  <c r="CX219" i="3"/>
  <c r="CV211" i="3"/>
  <c r="CX211" i="3"/>
  <c r="CV202" i="3"/>
  <c r="CX202" i="3"/>
  <c r="CX200" i="3"/>
  <c r="CX196" i="3"/>
  <c r="CW196" i="3"/>
  <c r="CV181" i="3"/>
  <c r="CX181" i="3"/>
  <c r="CX172" i="3"/>
  <c r="DG153" i="3"/>
  <c r="DH153" i="3"/>
  <c r="DF153" i="3"/>
  <c r="DJ153" i="3" s="1"/>
  <c r="DI153" i="3"/>
  <c r="DF137" i="3"/>
  <c r="DI137" i="3"/>
  <c r="DG137" i="3"/>
  <c r="DJ137" i="3" s="1"/>
  <c r="DH137" i="3"/>
  <c r="CV71" i="3"/>
  <c r="CX71" i="3"/>
  <c r="CW67" i="3"/>
  <c r="CX67" i="3"/>
  <c r="CX205" i="3"/>
  <c r="CV199" i="3"/>
  <c r="CX193" i="3"/>
  <c r="CW193" i="3"/>
  <c r="CX188" i="3"/>
  <c r="CV188" i="3"/>
  <c r="CX183" i="3"/>
  <c r="CX166" i="3"/>
  <c r="DH152" i="3"/>
  <c r="DG152" i="3"/>
  <c r="DJ152" i="3" s="1"/>
  <c r="DF152" i="3"/>
  <c r="CX150" i="3"/>
  <c r="CW150" i="3"/>
  <c r="CX145" i="3"/>
  <c r="CV145" i="3"/>
  <c r="DG135" i="3"/>
  <c r="DF135" i="3"/>
  <c r="DJ135" i="3" s="1"/>
  <c r="DI135" i="3"/>
  <c r="DH135" i="3"/>
  <c r="CX116" i="3"/>
  <c r="CW116" i="3"/>
  <c r="DH114" i="3"/>
  <c r="DI114" i="3"/>
  <c r="DG114" i="3"/>
  <c r="DJ114" i="3" s="1"/>
  <c r="DF114" i="3"/>
  <c r="DI108" i="3"/>
  <c r="DF108" i="3"/>
  <c r="DJ108" i="3" s="1"/>
  <c r="DG108" i="3"/>
  <c r="CV92" i="3"/>
  <c r="CX92" i="3"/>
  <c r="CX78" i="3"/>
  <c r="CX214" i="3"/>
  <c r="CW213" i="3"/>
  <c r="CX208" i="3"/>
  <c r="CX194" i="3"/>
  <c r="CV190" i="3"/>
  <c r="CX185" i="3"/>
  <c r="CV185" i="3"/>
  <c r="CX177" i="3"/>
  <c r="CX174" i="3"/>
  <c r="CX164" i="3"/>
  <c r="CX146" i="3"/>
  <c r="CW146" i="3"/>
  <c r="DF141" i="3"/>
  <c r="DI141" i="3"/>
  <c r="DG141" i="3"/>
  <c r="DJ141" i="3" s="1"/>
  <c r="DH128" i="3"/>
  <c r="DG128" i="3"/>
  <c r="DJ128" i="3" s="1"/>
  <c r="DF128" i="3"/>
  <c r="DI128" i="3"/>
  <c r="CX120" i="3"/>
  <c r="CW120" i="3"/>
  <c r="DI112" i="3"/>
  <c r="DF112" i="3"/>
  <c r="DJ112" i="3" s="1"/>
  <c r="DH112" i="3"/>
  <c r="DG112" i="3"/>
  <c r="CX102" i="3"/>
  <c r="CW102" i="3"/>
  <c r="CX84" i="3"/>
  <c r="CX170" i="3"/>
  <c r="CX168" i="3"/>
  <c r="CX158" i="3"/>
  <c r="CX142" i="3"/>
  <c r="CW142" i="3"/>
  <c r="CX138" i="3"/>
  <c r="CW138" i="3"/>
  <c r="DF133" i="3"/>
  <c r="DG133" i="3"/>
  <c r="DJ133" i="3" s="1"/>
  <c r="DI126" i="3"/>
  <c r="DG126" i="3"/>
  <c r="DF126" i="3"/>
  <c r="DJ126" i="3" s="1"/>
  <c r="DF115" i="3"/>
  <c r="DG115" i="3"/>
  <c r="DJ115" i="3" s="1"/>
  <c r="DI115" i="3"/>
  <c r="DH115" i="3"/>
  <c r="DF107" i="3"/>
  <c r="DG107" i="3"/>
  <c r="DJ107" i="3" s="1"/>
  <c r="DI107" i="3"/>
  <c r="DH107" i="3"/>
  <c r="CX94" i="3"/>
  <c r="CX87" i="3"/>
  <c r="CW87" i="3"/>
  <c r="DI74" i="3"/>
  <c r="DF74" i="3"/>
  <c r="DG74" i="3"/>
  <c r="DJ74" i="3" s="1"/>
  <c r="DI48" i="3"/>
  <c r="DF48" i="3"/>
  <c r="DG48" i="3"/>
  <c r="DJ48" i="3" s="1"/>
  <c r="DH48" i="3"/>
  <c r="CX45" i="3"/>
  <c r="CV45" i="3"/>
  <c r="CX42" i="3"/>
  <c r="DH31" i="3"/>
  <c r="DI31" i="3"/>
  <c r="DG31" i="3"/>
  <c r="CX162" i="3"/>
  <c r="CX154" i="3"/>
  <c r="DH132" i="3"/>
  <c r="DG132" i="3"/>
  <c r="DJ132" i="3" s="1"/>
  <c r="DF132" i="3"/>
  <c r="DF129" i="3"/>
  <c r="DG129" i="3"/>
  <c r="DJ129" i="3" s="1"/>
  <c r="DH122" i="3"/>
  <c r="DI122" i="3"/>
  <c r="DJ122" i="3" s="1"/>
  <c r="CV113" i="3"/>
  <c r="CX113" i="3"/>
  <c r="CX97" i="3"/>
  <c r="DI72" i="3"/>
  <c r="DF72" i="3"/>
  <c r="DG72" i="3"/>
  <c r="DJ72" i="3" s="1"/>
  <c r="DH72" i="3"/>
  <c r="CW68" i="3"/>
  <c r="CX68" i="3"/>
  <c r="CV51" i="3"/>
  <c r="CX51" i="3"/>
  <c r="CX33" i="3"/>
  <c r="CX22" i="3"/>
  <c r="CW3" i="3"/>
  <c r="CX3" i="3"/>
  <c r="DH118" i="3"/>
  <c r="DI118" i="3"/>
  <c r="DJ118" i="3" s="1"/>
  <c r="DF111" i="3"/>
  <c r="DG111" i="3"/>
  <c r="DJ111" i="3" s="1"/>
  <c r="DH110" i="3"/>
  <c r="DI110" i="3"/>
  <c r="DH104" i="3"/>
  <c r="DI104" i="3"/>
  <c r="DJ104" i="3" s="1"/>
  <c r="CV96" i="3"/>
  <c r="CX96" i="3"/>
  <c r="CW89" i="3"/>
  <c r="CX89" i="3"/>
  <c r="CX81" i="3"/>
  <c r="CV77" i="3"/>
  <c r="DH75" i="3"/>
  <c r="DI75" i="3"/>
  <c r="DG73" i="3"/>
  <c r="DJ73" i="3" s="1"/>
  <c r="DF73" i="3"/>
  <c r="DH73" i="3"/>
  <c r="DI54" i="3"/>
  <c r="DF54" i="3"/>
  <c r="DG54" i="3"/>
  <c r="DJ54" i="3" s="1"/>
  <c r="DF50" i="3"/>
  <c r="DJ50" i="3" s="1"/>
  <c r="DG50" i="3"/>
  <c r="DH50" i="3"/>
  <c r="DI50" i="3"/>
  <c r="CW110" i="3"/>
  <c r="DF105" i="3"/>
  <c r="DG105" i="3"/>
  <c r="DJ105" i="3" s="1"/>
  <c r="DH100" i="3"/>
  <c r="DI100" i="3"/>
  <c r="DJ100" i="3" s="1"/>
  <c r="CV93" i="3"/>
  <c r="CX93" i="3"/>
  <c r="CX90" i="3"/>
  <c r="CV86" i="3"/>
  <c r="CV83" i="3"/>
  <c r="CX83" i="3"/>
  <c r="CX77" i="3"/>
  <c r="DF75" i="3"/>
  <c r="DJ75" i="3" s="1"/>
  <c r="DI64" i="3"/>
  <c r="DH64" i="3"/>
  <c r="DF60" i="3"/>
  <c r="DJ60" i="3" s="1"/>
  <c r="DG60" i="3"/>
  <c r="DH60" i="3"/>
  <c r="DI46" i="3"/>
  <c r="DJ46" i="3" s="1"/>
  <c r="DF46" i="3"/>
  <c r="DG46" i="3"/>
  <c r="CV28" i="3"/>
  <c r="CW63" i="3"/>
  <c r="CX63" i="3"/>
  <c r="CW59" i="3"/>
  <c r="CX59" i="3"/>
  <c r="CW57" i="3"/>
  <c r="CX57" i="3"/>
  <c r="CX39" i="3"/>
  <c r="CX13" i="3"/>
  <c r="CX5" i="3"/>
  <c r="DH70" i="3"/>
  <c r="DI62" i="3"/>
  <c r="DF62" i="3"/>
  <c r="CV61" i="3"/>
  <c r="CX61" i="3"/>
  <c r="DI58" i="3"/>
  <c r="DF58" i="3"/>
  <c r="DI56" i="3"/>
  <c r="DJ56" i="3" s="1"/>
  <c r="DF56" i="3"/>
  <c r="DH55" i="3"/>
  <c r="DI55" i="3"/>
  <c r="CW53" i="3"/>
  <c r="CX53" i="3"/>
  <c r="CW49" i="3"/>
  <c r="CX49" i="3"/>
  <c r="CW47" i="3"/>
  <c r="CX47" i="3"/>
  <c r="CX35" i="3"/>
  <c r="CW35" i="3"/>
  <c r="CX8" i="3"/>
  <c r="DI30" i="3"/>
  <c r="DJ30" i="3" s="1"/>
  <c r="CV26" i="3"/>
  <c r="CX26" i="3"/>
  <c r="CX15" i="3"/>
  <c r="CX9" i="3"/>
  <c r="CX1" i="3"/>
  <c r="CX43" i="3"/>
  <c r="CX29" i="3"/>
  <c r="CX24" i="3"/>
  <c r="CX18" i="3"/>
  <c r="R815" i="1" l="1"/>
  <c r="GK815" i="1" s="1"/>
  <c r="V780" i="7"/>
  <c r="R200" i="7"/>
  <c r="J203" i="7" s="1"/>
  <c r="I206" i="7" s="1"/>
  <c r="T3832" i="7"/>
  <c r="R903" i="1"/>
  <c r="V929" i="7"/>
  <c r="J936" i="7" s="1"/>
  <c r="K1814" i="7"/>
  <c r="AH1714" i="1"/>
  <c r="U1714" i="1" s="1"/>
  <c r="GM2323" i="1"/>
  <c r="GP2323" i="1" s="1"/>
  <c r="R2640" i="1"/>
  <c r="V3137" i="7"/>
  <c r="J3145" i="7" s="1"/>
  <c r="R3826" i="1"/>
  <c r="GK3826" i="1" s="1"/>
  <c r="V4669" i="7"/>
  <c r="R3831" i="1"/>
  <c r="GK3831" i="1" s="1"/>
  <c r="V4679" i="7"/>
  <c r="P4316" i="7"/>
  <c r="K4316" i="7"/>
  <c r="CY770" i="1"/>
  <c r="X770" i="1" s="1"/>
  <c r="R703" i="7" s="1"/>
  <c r="J708" i="7" s="1"/>
  <c r="J705" i="7"/>
  <c r="CZ770" i="1"/>
  <c r="Y770" i="1" s="1"/>
  <c r="T703" i="7" s="1"/>
  <c r="J709" i="7" s="1"/>
  <c r="CP770" i="1"/>
  <c r="O770" i="1" s="1"/>
  <c r="CJ653" i="1"/>
  <c r="CB488" i="1"/>
  <c r="AS497" i="1"/>
  <c r="R1163" i="1"/>
  <c r="V1327" i="7"/>
  <c r="J1334" i="7" s="1"/>
  <c r="AC1362" i="1"/>
  <c r="CH1367" i="1"/>
  <c r="P1367" i="1"/>
  <c r="CF1367" i="1"/>
  <c r="GM2808" i="1"/>
  <c r="GP2808" i="1" s="1"/>
  <c r="R3362" i="7"/>
  <c r="R3814" i="1"/>
  <c r="GK3814" i="1" s="1"/>
  <c r="V4645" i="7"/>
  <c r="CY689" i="1"/>
  <c r="X689" i="1" s="1"/>
  <c r="R602" i="7" s="1"/>
  <c r="J607" i="7" s="1"/>
  <c r="J604" i="7"/>
  <c r="CZ689" i="1"/>
  <c r="Y689" i="1" s="1"/>
  <c r="T602" i="7" s="1"/>
  <c r="J608" i="7" s="1"/>
  <c r="E103" i="9"/>
  <c r="M95" i="10"/>
  <c r="F103" i="9" s="1"/>
  <c r="E369" i="9"/>
  <c r="F258" i="1"/>
  <c r="BD226" i="1"/>
  <c r="V2562" i="7"/>
  <c r="J2569" i="7" s="1"/>
  <c r="R2184" i="1"/>
  <c r="AG1746" i="1"/>
  <c r="T1757" i="1"/>
  <c r="BD809" i="1"/>
  <c r="F849" i="1"/>
  <c r="AG1800" i="1"/>
  <c r="R1648" i="7"/>
  <c r="J1652" i="7" s="1"/>
  <c r="AG2690" i="1"/>
  <c r="J139" i="7"/>
  <c r="J2182" i="7"/>
  <c r="I2183" i="7" s="1"/>
  <c r="CP1927" i="1"/>
  <c r="O1927" i="1" s="1"/>
  <c r="GM1927" i="1" s="1"/>
  <c r="GP1927" i="1" s="1"/>
  <c r="CP945" i="1"/>
  <c r="O945" i="1" s="1"/>
  <c r="R4148" i="7"/>
  <c r="J4151" i="7" s="1"/>
  <c r="J2404" i="7"/>
  <c r="CP2060" i="1"/>
  <c r="O2060" i="1" s="1"/>
  <c r="AO3887" i="1"/>
  <c r="CP230" i="1"/>
  <c r="O230" i="1" s="1"/>
  <c r="J275" i="7"/>
  <c r="T2945" i="7"/>
  <c r="J2952" i="7" s="1"/>
  <c r="AD3857" i="1"/>
  <c r="R3078" i="7"/>
  <c r="J3082" i="7" s="1"/>
  <c r="T538" i="1"/>
  <c r="AG529" i="1"/>
  <c r="P1326" i="7"/>
  <c r="K1326" i="7"/>
  <c r="AT1367" i="1"/>
  <c r="CC1362" i="1"/>
  <c r="K1555" i="7"/>
  <c r="AH1330" i="1"/>
  <c r="CJ1832" i="1"/>
  <c r="BA1847" i="1"/>
  <c r="I52" i="7"/>
  <c r="AG1933" i="1"/>
  <c r="W2529" i="1"/>
  <c r="AJ2523" i="1"/>
  <c r="P1105" i="7"/>
  <c r="K1105" i="7"/>
  <c r="R533" i="1"/>
  <c r="V482" i="7"/>
  <c r="J490" i="7" s="1"/>
  <c r="T1330" i="1"/>
  <c r="AG1325" i="1"/>
  <c r="I1028" i="7"/>
  <c r="P1514" i="7"/>
  <c r="K1514" i="7"/>
  <c r="P2420" i="7"/>
  <c r="K2420" i="7"/>
  <c r="AD3573" i="1"/>
  <c r="Q3579" i="1"/>
  <c r="AF2690" i="1"/>
  <c r="AG1627" i="1"/>
  <c r="T1633" i="1"/>
  <c r="AK115" i="1"/>
  <c r="R150" i="7"/>
  <c r="J154" i="7" s="1"/>
  <c r="AP22" i="1"/>
  <c r="F3896" i="1"/>
  <c r="G16" i="2" s="1"/>
  <c r="AP3920" i="1"/>
  <c r="AK269" i="1"/>
  <c r="R294" i="7"/>
  <c r="J297" i="7" s="1"/>
  <c r="I300" i="7" s="1"/>
  <c r="R944" i="1"/>
  <c r="V976" i="7"/>
  <c r="J984" i="7" s="1"/>
  <c r="R818" i="1"/>
  <c r="GK818" i="1" s="1"/>
  <c r="V803" i="7"/>
  <c r="P1422" i="7"/>
  <c r="K1422" i="7"/>
  <c r="R2564" i="1"/>
  <c r="V3087" i="7"/>
  <c r="P3538" i="7"/>
  <c r="K3538" i="7"/>
  <c r="P3875" i="7"/>
  <c r="K3875" i="7"/>
  <c r="CJ824" i="1"/>
  <c r="J795" i="7"/>
  <c r="CY817" i="1"/>
  <c r="X817" i="1" s="1"/>
  <c r="R793" i="7" s="1"/>
  <c r="J798" i="7" s="1"/>
  <c r="CZ817" i="1"/>
  <c r="Y817" i="1" s="1"/>
  <c r="T793" i="7" s="1"/>
  <c r="J799" i="7" s="1"/>
  <c r="R1074" i="1"/>
  <c r="V1182" i="7"/>
  <c r="J1189" i="7" s="1"/>
  <c r="T1673" i="7"/>
  <c r="J1678" i="7" s="1"/>
  <c r="CP1166" i="1"/>
  <c r="O1166" i="1" s="1"/>
  <c r="J1359" i="7"/>
  <c r="CP2230" i="1"/>
  <c r="O2230" i="1" s="1"/>
  <c r="J2645" i="7"/>
  <c r="GM3287" i="1"/>
  <c r="GP3287" i="1" s="1"/>
  <c r="R4117" i="7"/>
  <c r="J4120" i="7" s="1"/>
  <c r="P3798" i="7"/>
  <c r="K3798" i="7"/>
  <c r="V657" i="7"/>
  <c r="R730" i="1"/>
  <c r="GK730" i="1" s="1"/>
  <c r="CI337" i="1"/>
  <c r="AZ342" i="1"/>
  <c r="BA2415" i="1"/>
  <c r="F2435" i="1" s="1"/>
  <c r="CJ2404" i="1"/>
  <c r="BA2605" i="1"/>
  <c r="CJ2599" i="1"/>
  <c r="T1595" i="1"/>
  <c r="AG1589" i="1"/>
  <c r="V2690" i="1"/>
  <c r="AI2675" i="1"/>
  <c r="J1199" i="7"/>
  <c r="CP1077" i="1"/>
  <c r="O1077" i="1" s="1"/>
  <c r="J265" i="7"/>
  <c r="CP229" i="1"/>
  <c r="O229" i="1" s="1"/>
  <c r="CP1836" i="1"/>
  <c r="O1836" i="1" s="1"/>
  <c r="J2014" i="7"/>
  <c r="J3353" i="7"/>
  <c r="CP2806" i="1"/>
  <c r="O2806" i="1" s="1"/>
  <c r="P2343" i="7"/>
  <c r="K2343" i="7"/>
  <c r="P3896" i="7"/>
  <c r="K3896" i="7"/>
  <c r="P3636" i="7"/>
  <c r="K3636" i="7"/>
  <c r="J483" i="7"/>
  <c r="AF538" i="1"/>
  <c r="CZ533" i="1"/>
  <c r="Y533" i="1" s="1"/>
  <c r="T482" i="7" s="1"/>
  <c r="CY533" i="1"/>
  <c r="X533" i="1" s="1"/>
  <c r="R482" i="7" s="1"/>
  <c r="CP533" i="1"/>
  <c r="O533" i="1" s="1"/>
  <c r="J615" i="7"/>
  <c r="I621" i="7" s="1"/>
  <c r="CP690" i="1"/>
  <c r="O690" i="1" s="1"/>
  <c r="DI807" i="3"/>
  <c r="DJ807" i="3" s="1"/>
  <c r="DH807" i="3"/>
  <c r="DF807" i="3"/>
  <c r="DG807" i="3"/>
  <c r="P1021" i="7"/>
  <c r="K1021" i="7"/>
  <c r="CJ1890" i="1"/>
  <c r="V627" i="7"/>
  <c r="R726" i="1"/>
  <c r="GK32" i="1"/>
  <c r="J70" i="7"/>
  <c r="P852" i="7"/>
  <c r="K852" i="7"/>
  <c r="AK653" i="1"/>
  <c r="R553" i="7"/>
  <c r="J556" i="7" s="1"/>
  <c r="CP1117" i="1"/>
  <c r="O1117" i="1" s="1"/>
  <c r="J1250" i="7"/>
  <c r="P3680" i="7"/>
  <c r="K3680" i="7"/>
  <c r="R4124" i="7"/>
  <c r="J4130" i="7" s="1"/>
  <c r="CP687" i="1"/>
  <c r="O687" i="1" s="1"/>
  <c r="J587" i="7"/>
  <c r="J440" i="7"/>
  <c r="GK492" i="1"/>
  <c r="J629" i="7"/>
  <c r="CP726" i="1"/>
  <c r="O726" i="1" s="1"/>
  <c r="U1633" i="1"/>
  <c r="AH1627" i="1"/>
  <c r="J3759" i="7"/>
  <c r="CP3067" i="1"/>
  <c r="O3067" i="1" s="1"/>
  <c r="R3480" i="7"/>
  <c r="J1737" i="7"/>
  <c r="BA456" i="1"/>
  <c r="CJ447" i="1"/>
  <c r="K873" i="7"/>
  <c r="P873" i="7"/>
  <c r="E387" i="9"/>
  <c r="M327" i="10"/>
  <c r="F387" i="9" s="1"/>
  <c r="CG2643" i="1"/>
  <c r="AQ2643" i="1"/>
  <c r="BZ2637" i="1"/>
  <c r="CI2643" i="1"/>
  <c r="AO265" i="1"/>
  <c r="F273" i="1"/>
  <c r="AF1124" i="1"/>
  <c r="J1238" i="7"/>
  <c r="CP1116" i="1"/>
  <c r="O1116" i="1" s="1"/>
  <c r="AJ1627" i="1"/>
  <c r="W1633" i="1"/>
  <c r="P744" i="7"/>
  <c r="K744" i="7"/>
  <c r="P917" i="7"/>
  <c r="K917" i="7"/>
  <c r="P1396" i="7"/>
  <c r="K1396" i="7"/>
  <c r="GM2413" i="1"/>
  <c r="GP2413" i="1" s="1"/>
  <c r="J824" i="7"/>
  <c r="CP820" i="1"/>
  <c r="O820" i="1" s="1"/>
  <c r="R3336" i="1"/>
  <c r="V4227" i="7"/>
  <c r="J4235" i="7" s="1"/>
  <c r="R3338" i="1"/>
  <c r="GK3338" i="1" s="1"/>
  <c r="V4249" i="7"/>
  <c r="CP3615" i="1"/>
  <c r="O3615" i="1" s="1"/>
  <c r="J4506" i="7" s="1"/>
  <c r="AC3617" i="1"/>
  <c r="P3791" i="7"/>
  <c r="K3791" i="7"/>
  <c r="K1169" i="7"/>
  <c r="AH1081" i="1"/>
  <c r="CP32" i="1"/>
  <c r="O32" i="1" s="1"/>
  <c r="J68" i="7"/>
  <c r="J1154" i="7"/>
  <c r="AF1038" i="1"/>
  <c r="CY1479" i="1"/>
  <c r="X1479" i="1" s="1"/>
  <c r="R1662" i="7" s="1"/>
  <c r="CZ1479" i="1"/>
  <c r="Y1479" i="1" s="1"/>
  <c r="T1662" i="7" s="1"/>
  <c r="E258" i="9"/>
  <c r="M208" i="10"/>
  <c r="F258" i="9" s="1"/>
  <c r="CZ3766" i="1"/>
  <c r="Y3766" i="1" s="1"/>
  <c r="T4598" i="7" s="1"/>
  <c r="J4601" i="7" s="1"/>
  <c r="J4599" i="7"/>
  <c r="CY3766" i="1"/>
  <c r="X3766" i="1" s="1"/>
  <c r="R4598" i="7" s="1"/>
  <c r="J4600" i="7" s="1"/>
  <c r="V3362" i="7"/>
  <c r="R2808" i="1"/>
  <c r="GK2808" i="1" s="1"/>
  <c r="R2641" i="1"/>
  <c r="GK2641" i="1" s="1"/>
  <c r="V3142" i="7"/>
  <c r="E430" i="9"/>
  <c r="M362" i="10"/>
  <c r="F430" i="9" s="1"/>
  <c r="T193" i="10"/>
  <c r="R3154" i="1"/>
  <c r="GK3154" i="1" s="1"/>
  <c r="V3897" i="7"/>
  <c r="CZ3288" i="1"/>
  <c r="Y3288" i="1" s="1"/>
  <c r="T4124" i="7" s="1"/>
  <c r="J4131" i="7" s="1"/>
  <c r="J4126" i="7"/>
  <c r="R2229" i="1"/>
  <c r="GK2229" i="1" s="1"/>
  <c r="V2639" i="7"/>
  <c r="R3024" i="1"/>
  <c r="V3692" i="7"/>
  <c r="J3699" i="7" s="1"/>
  <c r="R3289" i="1"/>
  <c r="V4135" i="7"/>
  <c r="J4143" i="7" s="1"/>
  <c r="CP817" i="1"/>
  <c r="O817" i="1" s="1"/>
  <c r="J796" i="7"/>
  <c r="AF1481" i="1"/>
  <c r="CG2148" i="1"/>
  <c r="CP2807" i="1"/>
  <c r="O2807" i="1" s="1"/>
  <c r="GM2807" i="1" s="1"/>
  <c r="GP2807" i="1" s="1"/>
  <c r="CZ1708" i="1"/>
  <c r="Y1708" i="1" s="1"/>
  <c r="T1826" i="7" s="1"/>
  <c r="CP1884" i="1"/>
  <c r="O1884" i="1" s="1"/>
  <c r="J2117" i="7"/>
  <c r="I2118" i="7" s="1"/>
  <c r="R3808" i="1"/>
  <c r="GK3808" i="1" s="1"/>
  <c r="GM3808" i="1" s="1"/>
  <c r="GN3808" i="1" s="1"/>
  <c r="V4633" i="7"/>
  <c r="GM3244" i="1"/>
  <c r="GP3244" i="1" s="1"/>
  <c r="R904" i="1"/>
  <c r="GK904" i="1" s="1"/>
  <c r="V939" i="7"/>
  <c r="AQ1330" i="1"/>
  <c r="BZ1325" i="1"/>
  <c r="E118" i="9"/>
  <c r="M104" i="10"/>
  <c r="F118" i="9" s="1"/>
  <c r="R1215" i="1"/>
  <c r="GK1215" i="1" s="1"/>
  <c r="V1472" i="7"/>
  <c r="P2248" i="7"/>
  <c r="K2248" i="7"/>
  <c r="GK3414" i="1"/>
  <c r="J4300" i="7"/>
  <c r="R1553" i="1"/>
  <c r="V1698" i="7"/>
  <c r="J1704" i="7" s="1"/>
  <c r="CC1250" i="1"/>
  <c r="AT1255" i="1"/>
  <c r="R3114" i="1"/>
  <c r="V3847" i="7"/>
  <c r="J3854" i="7" s="1"/>
  <c r="M467" i="10"/>
  <c r="F575" i="9" s="1"/>
  <c r="E580" i="9" s="1"/>
  <c r="E575" i="9"/>
  <c r="I1170" i="7"/>
  <c r="E623" i="9"/>
  <c r="M530" i="10"/>
  <c r="F623" i="9" s="1"/>
  <c r="BD3803" i="1"/>
  <c r="F3882" i="1"/>
  <c r="O193" i="10"/>
  <c r="R3330" i="1"/>
  <c r="V4185" i="7"/>
  <c r="J4192" i="7" s="1"/>
  <c r="K4658" i="7"/>
  <c r="P4658" i="7"/>
  <c r="DG417" i="3"/>
  <c r="R1159" i="1"/>
  <c r="V1301" i="7"/>
  <c r="J1309" i="7" s="1"/>
  <c r="CP1930" i="1"/>
  <c r="O1930" i="1" s="1"/>
  <c r="CY1708" i="1"/>
  <c r="X1708" i="1" s="1"/>
  <c r="R1826" i="7" s="1"/>
  <c r="R1117" i="1"/>
  <c r="V1247" i="7"/>
  <c r="J1254" i="7" s="1"/>
  <c r="I1256" i="7" s="1"/>
  <c r="R820" i="1"/>
  <c r="V821" i="7"/>
  <c r="J829" i="7" s="1"/>
  <c r="CY1839" i="1"/>
  <c r="X1839" i="1" s="1"/>
  <c r="R2026" i="7" s="1"/>
  <c r="J2031" i="7" s="1"/>
  <c r="CP3157" i="1"/>
  <c r="O3157" i="1" s="1"/>
  <c r="J3915" i="7"/>
  <c r="AO3535" i="1"/>
  <c r="CP3239" i="1"/>
  <c r="O3239" i="1" s="1"/>
  <c r="R3829" i="1"/>
  <c r="GK3829" i="1" s="1"/>
  <c r="V4675" i="7"/>
  <c r="CY3108" i="1"/>
  <c r="X3108" i="1" s="1"/>
  <c r="R3804" i="7" s="1"/>
  <c r="J3807" i="7" s="1"/>
  <c r="R3851" i="1"/>
  <c r="GK3851" i="1" s="1"/>
  <c r="GM3851" i="1" s="1"/>
  <c r="GN3851" i="1" s="1"/>
  <c r="V4719" i="7"/>
  <c r="CY822" i="1"/>
  <c r="X822" i="1" s="1"/>
  <c r="R834" i="7" s="1"/>
  <c r="J837" i="7" s="1"/>
  <c r="J836" i="7"/>
  <c r="CZ822" i="1"/>
  <c r="Y822" i="1" s="1"/>
  <c r="T834" i="7" s="1"/>
  <c r="J838" i="7" s="1"/>
  <c r="R536" i="1"/>
  <c r="GK536" i="1" s="1"/>
  <c r="V498" i="7"/>
  <c r="CP1291" i="1"/>
  <c r="O1291" i="1" s="1"/>
  <c r="J1527" i="7"/>
  <c r="R2189" i="1"/>
  <c r="GK2189" i="1" s="1"/>
  <c r="V2597" i="7"/>
  <c r="I3781" i="7"/>
  <c r="V1737" i="7"/>
  <c r="R1593" i="1"/>
  <c r="GK1593" i="1" s="1"/>
  <c r="GM1593" i="1" s="1"/>
  <c r="GP1593" i="1" s="1"/>
  <c r="E452" i="9"/>
  <c r="M380" i="10"/>
  <c r="F452" i="9" s="1"/>
  <c r="CP2225" i="1"/>
  <c r="O2225" i="1" s="1"/>
  <c r="E466" i="9"/>
  <c r="M390" i="10"/>
  <c r="F466" i="9" s="1"/>
  <c r="I2052" i="7"/>
  <c r="E605" i="9"/>
  <c r="M509" i="10"/>
  <c r="F605" i="9" s="1"/>
  <c r="GK2101" i="1"/>
  <c r="J2451" i="7"/>
  <c r="I472" i="7"/>
  <c r="K4250" i="7"/>
  <c r="P4250" i="7"/>
  <c r="R3244" i="1"/>
  <c r="GK3244" i="1" s="1"/>
  <c r="V4052" i="7"/>
  <c r="E629" i="9"/>
  <c r="M536" i="10"/>
  <c r="F629" i="9" s="1"/>
  <c r="I3297" i="7"/>
  <c r="AG1081" i="1"/>
  <c r="R228" i="1"/>
  <c r="V255" i="7"/>
  <c r="AJ1714" i="1"/>
  <c r="AD1405" i="1"/>
  <c r="AG2062" i="1"/>
  <c r="CP1755" i="1"/>
  <c r="O1755" i="1" s="1"/>
  <c r="BZ1879" i="1"/>
  <c r="I3159" i="7"/>
  <c r="R3806" i="1"/>
  <c r="GK3806" i="1" s="1"/>
  <c r="V4629" i="7"/>
  <c r="AH1475" i="1"/>
  <c r="AH301" i="1"/>
  <c r="U305" i="1"/>
  <c r="F588" i="1"/>
  <c r="AQ570" i="1"/>
  <c r="R266" i="10"/>
  <c r="E296" i="9"/>
  <c r="M250" i="10"/>
  <c r="F296" i="9" s="1"/>
  <c r="CZ3614" i="1"/>
  <c r="Y3614" i="1" s="1"/>
  <c r="T4501" i="7" s="1"/>
  <c r="J4508" i="7" s="1"/>
  <c r="J4502" i="7"/>
  <c r="I4511" i="7" s="1"/>
  <c r="CP112" i="1"/>
  <c r="O112" i="1" s="1"/>
  <c r="K4714" i="7"/>
  <c r="P4714" i="7"/>
  <c r="M535" i="10"/>
  <c r="F628" i="9" s="1"/>
  <c r="E628" i="9"/>
  <c r="V2765" i="7"/>
  <c r="J2773" i="7" s="1"/>
  <c r="R2280" i="1"/>
  <c r="V3288" i="7"/>
  <c r="J3295" i="7" s="1"/>
  <c r="R2730" i="1"/>
  <c r="E607" i="9"/>
  <c r="M511" i="10"/>
  <c r="F607" i="9" s="1"/>
  <c r="CY3333" i="1"/>
  <c r="X3333" i="1" s="1"/>
  <c r="R4200" i="7" s="1"/>
  <c r="J4205" i="7" s="1"/>
  <c r="J4202" i="7"/>
  <c r="CZ3333" i="1"/>
  <c r="Y3333" i="1" s="1"/>
  <c r="T4200" i="7" s="1"/>
  <c r="J4206" i="7" s="1"/>
  <c r="CP37" i="1"/>
  <c r="O37" i="1" s="1"/>
  <c r="F1259" i="1"/>
  <c r="CY3026" i="1"/>
  <c r="X3026" i="1" s="1"/>
  <c r="R3704" i="7" s="1"/>
  <c r="CY2098" i="1"/>
  <c r="X2098" i="1" s="1"/>
  <c r="R2432" i="7" s="1"/>
  <c r="J2437" i="7" s="1"/>
  <c r="R3819" i="1"/>
  <c r="GK3819" i="1" s="1"/>
  <c r="V4655" i="7"/>
  <c r="E554" i="9"/>
  <c r="GK450" i="1"/>
  <c r="J386" i="7"/>
  <c r="R576" i="1"/>
  <c r="GK576" i="1" s="1"/>
  <c r="GM576" i="1" s="1"/>
  <c r="GP576" i="1" s="1"/>
  <c r="V537" i="7"/>
  <c r="R454" i="1"/>
  <c r="GK454" i="1" s="1"/>
  <c r="V408" i="7"/>
  <c r="V524" i="7"/>
  <c r="J532" i="7" s="1"/>
  <c r="R574" i="1"/>
  <c r="M125" i="10"/>
  <c r="F145" i="9" s="1"/>
  <c r="E145" i="9"/>
  <c r="I534" i="7"/>
  <c r="K1258" i="7"/>
  <c r="P1258" i="7"/>
  <c r="M109" i="10"/>
  <c r="F125" i="9" s="1"/>
  <c r="E125" i="9"/>
  <c r="CP1402" i="1"/>
  <c r="O1402" i="1" s="1"/>
  <c r="R256" i="10"/>
  <c r="K2378" i="7"/>
  <c r="P2378" i="7"/>
  <c r="J1542" i="7"/>
  <c r="CZ1327" i="1"/>
  <c r="Y1327" i="1" s="1"/>
  <c r="CY191" i="1"/>
  <c r="X191" i="1" s="1"/>
  <c r="J238" i="7"/>
  <c r="CZ191" i="1"/>
  <c r="Y191" i="1" s="1"/>
  <c r="T237" i="7" s="1"/>
  <c r="J240" i="7" s="1"/>
  <c r="CY1364" i="1"/>
  <c r="X1364" i="1" s="1"/>
  <c r="J1564" i="7"/>
  <c r="CZ1364" i="1"/>
  <c r="Y1364" i="1" s="1"/>
  <c r="CZ491" i="1"/>
  <c r="Y491" i="1" s="1"/>
  <c r="T428" i="7" s="1"/>
  <c r="J433" i="7" s="1"/>
  <c r="J429" i="7"/>
  <c r="CY491" i="1"/>
  <c r="X491" i="1" s="1"/>
  <c r="R428" i="7" s="1"/>
  <c r="J432" i="7" s="1"/>
  <c r="AO610" i="1"/>
  <c r="F619" i="1"/>
  <c r="R2565" i="1"/>
  <c r="GK2565" i="1" s="1"/>
  <c r="V3092" i="7"/>
  <c r="R1792" i="1"/>
  <c r="V1935" i="7"/>
  <c r="J1943" i="7" s="1"/>
  <c r="R3026" i="1"/>
  <c r="GK3026" i="1" s="1"/>
  <c r="V3704" i="7"/>
  <c r="CY3830" i="1"/>
  <c r="X3830" i="1" s="1"/>
  <c r="R4677" i="7" s="1"/>
  <c r="CZ3830" i="1"/>
  <c r="Y3830" i="1" s="1"/>
  <c r="T4677" i="7" s="1"/>
  <c r="E288" i="9"/>
  <c r="M246" i="10"/>
  <c r="F288" i="9" s="1"/>
  <c r="GK2938" i="1"/>
  <c r="J3566" i="7"/>
  <c r="E551" i="9"/>
  <c r="M442" i="10"/>
  <c r="F551" i="9" s="1"/>
  <c r="R3413" i="1"/>
  <c r="GK3413" i="1" s="1"/>
  <c r="V4289" i="7"/>
  <c r="P4682" i="7"/>
  <c r="K4682" i="7"/>
  <c r="M540" i="10"/>
  <c r="F633" i="9" s="1"/>
  <c r="E633" i="9"/>
  <c r="GK2183" i="1"/>
  <c r="J2555" i="7"/>
  <c r="R2489" i="1"/>
  <c r="GK2489" i="1" s="1"/>
  <c r="GM2489" i="1" s="1"/>
  <c r="GP2489" i="1" s="1"/>
  <c r="V3042" i="7"/>
  <c r="CP2893" i="1"/>
  <c r="O2893" i="1" s="1"/>
  <c r="J3482" i="7"/>
  <c r="I3484" i="7" s="1"/>
  <c r="K1093" i="7"/>
  <c r="P1093" i="7"/>
  <c r="K1960" i="7"/>
  <c r="P1960" i="7"/>
  <c r="V2036" i="7"/>
  <c r="J2043" i="7" s="1"/>
  <c r="R1840" i="1"/>
  <c r="CY1931" i="1"/>
  <c r="X1931" i="1" s="1"/>
  <c r="J2209" i="7"/>
  <c r="CZ1931" i="1"/>
  <c r="Y1931" i="1" s="1"/>
  <c r="T2207" i="7" s="1"/>
  <c r="J2211" i="7" s="1"/>
  <c r="E480" i="9"/>
  <c r="M400" i="10"/>
  <c r="F480" i="9" s="1"/>
  <c r="CP3288" i="1"/>
  <c r="O3288" i="1" s="1"/>
  <c r="J4129" i="7"/>
  <c r="CG1399" i="1"/>
  <c r="AX1405" i="1"/>
  <c r="K3481" i="7"/>
  <c r="P3481" i="7"/>
  <c r="E200" i="9"/>
  <c r="M158" i="10"/>
  <c r="F200" i="9" s="1"/>
  <c r="R2098" i="1"/>
  <c r="V2432" i="7"/>
  <c r="J2439" i="7" s="1"/>
  <c r="GK1120" i="1"/>
  <c r="J1266" i="7"/>
  <c r="CP1164" i="1"/>
  <c r="O1164" i="1" s="1"/>
  <c r="R1252" i="1"/>
  <c r="V1486" i="7"/>
  <c r="GK1883" i="1"/>
  <c r="J2111" i="7"/>
  <c r="E481" i="9"/>
  <c r="M399" i="10"/>
  <c r="F481" i="9" s="1"/>
  <c r="I1417" i="7"/>
  <c r="CZ1754" i="1"/>
  <c r="Y1754" i="1" s="1"/>
  <c r="T1906" i="7" s="1"/>
  <c r="J1912" i="7" s="1"/>
  <c r="J1908" i="7"/>
  <c r="CY1754" i="1"/>
  <c r="X1754" i="1" s="1"/>
  <c r="R1906" i="7" s="1"/>
  <c r="J1911" i="7" s="1"/>
  <c r="R1402" i="1"/>
  <c r="V1591" i="7"/>
  <c r="J1598" i="7" s="1"/>
  <c r="AH379" i="1"/>
  <c r="K345" i="7"/>
  <c r="CZ903" i="1"/>
  <c r="Y903" i="1" s="1"/>
  <c r="J931" i="7"/>
  <c r="CY903" i="1"/>
  <c r="X903" i="1" s="1"/>
  <c r="R929" i="7" s="1"/>
  <c r="J934" i="7" s="1"/>
  <c r="T367" i="10"/>
  <c r="GK1591" i="1"/>
  <c r="J1726" i="7"/>
  <c r="V3103" i="7"/>
  <c r="J3109" i="7" s="1"/>
  <c r="R2601" i="1"/>
  <c r="CY3338" i="1"/>
  <c r="X3338" i="1" s="1"/>
  <c r="R4249" i="7" s="1"/>
  <c r="CZ3338" i="1"/>
  <c r="Y3338" i="1" s="1"/>
  <c r="T4249" i="7" s="1"/>
  <c r="R2851" i="1"/>
  <c r="GK2851" i="1" s="1"/>
  <c r="V3427" i="7"/>
  <c r="CY3841" i="1"/>
  <c r="X3841" i="1" s="1"/>
  <c r="R4699" i="7" s="1"/>
  <c r="CZ3841" i="1"/>
  <c r="Y3841" i="1" s="1"/>
  <c r="T4699" i="7" s="1"/>
  <c r="V2356" i="7"/>
  <c r="J2364" i="7" s="1"/>
  <c r="I2366" i="7" s="1"/>
  <c r="R2054" i="1"/>
  <c r="E638" i="9"/>
  <c r="M545" i="10"/>
  <c r="F638" i="9" s="1"/>
  <c r="CI3649" i="1"/>
  <c r="AZ3655" i="1"/>
  <c r="P4676" i="7"/>
  <c r="K4676" i="7"/>
  <c r="I579" i="7"/>
  <c r="M419" i="10"/>
  <c r="F526" i="9" s="1"/>
  <c r="E526" i="9"/>
  <c r="AD2770" i="1"/>
  <c r="J3320" i="7"/>
  <c r="R3283" i="1"/>
  <c r="GK3283" i="1" s="1"/>
  <c r="V4092" i="7"/>
  <c r="CZ3462" i="1"/>
  <c r="Y3462" i="1" s="1"/>
  <c r="T4401" i="7" s="1"/>
  <c r="J4402" i="7"/>
  <c r="CZ2942" i="1"/>
  <c r="Y2942" i="1" s="1"/>
  <c r="T3587" i="7" s="1"/>
  <c r="J3593" i="7" s="1"/>
  <c r="J3589" i="7"/>
  <c r="CY2942" i="1"/>
  <c r="X2942" i="1" s="1"/>
  <c r="R3587" i="7" s="1"/>
  <c r="J3592" i="7" s="1"/>
  <c r="F3744" i="1"/>
  <c r="BB3725" i="1"/>
  <c r="K1934" i="7"/>
  <c r="DG119" i="3"/>
  <c r="DJ119" i="3" s="1"/>
  <c r="DG106" i="3"/>
  <c r="DJ106" i="3" s="1"/>
  <c r="DF823" i="3"/>
  <c r="DH825" i="3"/>
  <c r="DI1187" i="3"/>
  <c r="CC147" i="1"/>
  <c r="GK727" i="1"/>
  <c r="J638" i="7"/>
  <c r="DG1161" i="3"/>
  <c r="F397" i="1"/>
  <c r="AG777" i="1"/>
  <c r="DF847" i="3"/>
  <c r="CZ37" i="1"/>
  <c r="Y37" i="1" s="1"/>
  <c r="T113" i="7" s="1"/>
  <c r="J117" i="7" s="1"/>
  <c r="CP491" i="1"/>
  <c r="O491" i="1" s="1"/>
  <c r="BZ570" i="1"/>
  <c r="CP732" i="1"/>
  <c r="O732" i="1" s="1"/>
  <c r="AI1038" i="1"/>
  <c r="BD109" i="1"/>
  <c r="AH233" i="1"/>
  <c r="CY303" i="1"/>
  <c r="X303" i="1" s="1"/>
  <c r="AF1218" i="1"/>
  <c r="CY74" i="1"/>
  <c r="X74" i="1" s="1"/>
  <c r="R134" i="7" s="1"/>
  <c r="CY192" i="1"/>
  <c r="X192" i="1" s="1"/>
  <c r="R243" i="7" s="1"/>
  <c r="J246" i="7" s="1"/>
  <c r="CY453" i="1"/>
  <c r="X453" i="1" s="1"/>
  <c r="R403" i="7" s="1"/>
  <c r="AL615" i="1"/>
  <c r="CP949" i="1"/>
  <c r="O949" i="1" s="1"/>
  <c r="AF1367" i="1"/>
  <c r="CI1443" i="1"/>
  <c r="GK1835" i="1"/>
  <c r="J2004" i="7"/>
  <c r="AH71" i="1"/>
  <c r="AJ1038" i="1"/>
  <c r="CY904" i="1"/>
  <c r="X904" i="1" s="1"/>
  <c r="R939" i="7" s="1"/>
  <c r="CJ1038" i="1"/>
  <c r="R1212" i="1"/>
  <c r="GK1212" i="1" s="1"/>
  <c r="V1443" i="7"/>
  <c r="AF1519" i="1"/>
  <c r="CP1842" i="1"/>
  <c r="O1842" i="1" s="1"/>
  <c r="J2058" i="7"/>
  <c r="CP2014" i="1"/>
  <c r="O2014" i="1" s="1"/>
  <c r="J2314" i="7"/>
  <c r="I2316" i="7" s="1"/>
  <c r="CP2320" i="1"/>
  <c r="O2320" i="1" s="1"/>
  <c r="AD2567" i="1"/>
  <c r="J3089" i="7"/>
  <c r="CC1475" i="1"/>
  <c r="CZ2055" i="1"/>
  <c r="Y2055" i="1" s="1"/>
  <c r="CP2412" i="1"/>
  <c r="O2412" i="1" s="1"/>
  <c r="J2984" i="7"/>
  <c r="I2990" i="7" s="1"/>
  <c r="R3275" i="7"/>
  <c r="AT1757" i="1"/>
  <c r="AD1976" i="1"/>
  <c r="AD1367" i="1"/>
  <c r="R1967" i="1"/>
  <c r="V2219" i="7"/>
  <c r="CP2366" i="1"/>
  <c r="O2366" i="1" s="1"/>
  <c r="F2507" i="1"/>
  <c r="AD2856" i="1"/>
  <c r="I1384" i="7"/>
  <c r="AP1475" i="1"/>
  <c r="CJ1800" i="1"/>
  <c r="AD2019" i="1"/>
  <c r="J2294" i="7"/>
  <c r="I2301" i="7" s="1"/>
  <c r="AD2813" i="1"/>
  <c r="AD2802" i="1" s="1"/>
  <c r="R822" i="1"/>
  <c r="GK822" i="1" s="1"/>
  <c r="V834" i="7"/>
  <c r="CP1032" i="1"/>
  <c r="O1032" i="1" s="1"/>
  <c r="J1127" i="7"/>
  <c r="I1128" i="7" s="1"/>
  <c r="AD1557" i="1"/>
  <c r="J1709" i="7"/>
  <c r="CP2234" i="1"/>
  <c r="O2234" i="1" s="1"/>
  <c r="J1738" i="7"/>
  <c r="CY2053" i="1"/>
  <c r="X2053" i="1" s="1"/>
  <c r="R2349" i="7" s="1"/>
  <c r="J2352" i="7" s="1"/>
  <c r="CY2275" i="1"/>
  <c r="X2275" i="1" s="1"/>
  <c r="CP2409" i="1"/>
  <c r="O2409" i="1" s="1"/>
  <c r="GM2527" i="1"/>
  <c r="GP2527" i="1" s="1"/>
  <c r="CZ2851" i="1"/>
  <c r="Y2851" i="1" s="1"/>
  <c r="T3427" i="7" s="1"/>
  <c r="R2985" i="1"/>
  <c r="V3652" i="7"/>
  <c r="J3659" i="7" s="1"/>
  <c r="AC3203" i="1"/>
  <c r="CY3280" i="1"/>
  <c r="X3280" i="1" s="1"/>
  <c r="R4064" i="7" s="1"/>
  <c r="J4067" i="7" s="1"/>
  <c r="CI3294" i="1"/>
  <c r="R3334" i="1"/>
  <c r="V4210" i="7"/>
  <c r="J4217" i="7" s="1"/>
  <c r="R3418" i="1"/>
  <c r="V4322" i="7"/>
  <c r="J4329" i="7" s="1"/>
  <c r="R4426" i="7"/>
  <c r="AS3611" i="1"/>
  <c r="R3830" i="1"/>
  <c r="GK3830" i="1" s="1"/>
  <c r="V4677" i="7"/>
  <c r="AH1746" i="1"/>
  <c r="R3112" i="7"/>
  <c r="J3118" i="7" s="1"/>
  <c r="CP3027" i="1"/>
  <c r="O3027" i="1" s="1"/>
  <c r="CP3242" i="1"/>
  <c r="O3242" i="1" s="1"/>
  <c r="F3482" i="1"/>
  <c r="R3833" i="1"/>
  <c r="GK3833" i="1" s="1"/>
  <c r="V4683" i="7"/>
  <c r="AS952" i="1"/>
  <c r="CY2368" i="1"/>
  <c r="X2368" i="1" s="1"/>
  <c r="R2906" i="7" s="1"/>
  <c r="J2911" i="7" s="1"/>
  <c r="R3333" i="1"/>
  <c r="V4200" i="7"/>
  <c r="J4207" i="7" s="1"/>
  <c r="AH3535" i="1"/>
  <c r="GK1290" i="1"/>
  <c r="V1671" i="1"/>
  <c r="CZ2098" i="1"/>
  <c r="Y2098" i="1" s="1"/>
  <c r="CY2891" i="1"/>
  <c r="X2891" i="1" s="1"/>
  <c r="R3469" i="7" s="1"/>
  <c r="J3475" i="7" s="1"/>
  <c r="I3479" i="7" s="1"/>
  <c r="CP3154" i="1"/>
  <c r="O3154" i="1" s="1"/>
  <c r="J3897" i="7"/>
  <c r="I3898" i="7" s="1"/>
  <c r="R3158" i="1"/>
  <c r="GK3158" i="1" s="1"/>
  <c r="V3922" i="7"/>
  <c r="AT3427" i="1"/>
  <c r="CY3462" i="1"/>
  <c r="X3462" i="1" s="1"/>
  <c r="CY3576" i="1"/>
  <c r="X3576" i="1" s="1"/>
  <c r="R4476" i="7" s="1"/>
  <c r="GM3652" i="1"/>
  <c r="GP3652" i="1" s="1"/>
  <c r="AC3857" i="1"/>
  <c r="AE2105" i="1"/>
  <c r="CZ2680" i="1"/>
  <c r="Y2680" i="1" s="1"/>
  <c r="T3181" i="7" s="1"/>
  <c r="CY2938" i="1"/>
  <c r="X2938" i="1" s="1"/>
  <c r="R3562" i="7" s="1"/>
  <c r="J3567" i="7" s="1"/>
  <c r="CJ3342" i="1"/>
  <c r="R3805" i="1"/>
  <c r="V4627" i="7"/>
  <c r="R3845" i="1"/>
  <c r="GK3845" i="1" s="1"/>
  <c r="V4707" i="7"/>
  <c r="AF1405" i="1"/>
  <c r="AC2062" i="1"/>
  <c r="CP3241" i="1"/>
  <c r="O3241" i="1" s="1"/>
  <c r="J4029" i="7"/>
  <c r="I4031" i="7" s="1"/>
  <c r="T4542" i="7"/>
  <c r="J4547" i="7" s="1"/>
  <c r="R3824" i="1"/>
  <c r="GK3824" i="1" s="1"/>
  <c r="GM3824" i="1" s="1"/>
  <c r="GN3824" i="1" s="1"/>
  <c r="V4665" i="7"/>
  <c r="R3836" i="1"/>
  <c r="GK3836" i="1" s="1"/>
  <c r="V4689" i="7"/>
  <c r="R3848" i="1"/>
  <c r="GK3848" i="1" s="1"/>
  <c r="V4713" i="7"/>
  <c r="GK3108" i="1"/>
  <c r="J4408" i="7"/>
  <c r="V392" i="7"/>
  <c r="R451" i="1"/>
  <c r="DI105" i="3"/>
  <c r="DH105" i="3"/>
  <c r="R149" i="1"/>
  <c r="V175" i="7"/>
  <c r="J181" i="7" s="1"/>
  <c r="I1223" i="7"/>
  <c r="E63" i="9"/>
  <c r="M59" i="10"/>
  <c r="F63" i="9" s="1"/>
  <c r="O125" i="10"/>
  <c r="CZ1214" i="1"/>
  <c r="Y1214" i="1" s="1"/>
  <c r="T1461" i="7" s="1"/>
  <c r="J1468" i="7" s="1"/>
  <c r="J1463" i="7"/>
  <c r="CY1214" i="1"/>
  <c r="X1214" i="1" s="1"/>
  <c r="R1461" i="7" s="1"/>
  <c r="J1467" i="7" s="1"/>
  <c r="I1524" i="7"/>
  <c r="CZ31" i="1"/>
  <c r="Y31" i="1" s="1"/>
  <c r="T64" i="7" s="1"/>
  <c r="CY31" i="1"/>
  <c r="X31" i="1" s="1"/>
  <c r="R64" i="7" s="1"/>
  <c r="CP573" i="1"/>
  <c r="O573" i="1" s="1"/>
  <c r="V713" i="7"/>
  <c r="R771" i="1"/>
  <c r="GK771" i="1" s="1"/>
  <c r="GM771" i="1" s="1"/>
  <c r="GP771" i="1" s="1"/>
  <c r="CP814" i="1"/>
  <c r="O814" i="1" s="1"/>
  <c r="J778" i="7"/>
  <c r="I779" i="7" s="1"/>
  <c r="R135" i="10"/>
  <c r="R2231" i="1"/>
  <c r="V2652" i="7"/>
  <c r="J2659" i="7" s="1"/>
  <c r="I2074" i="7"/>
  <c r="J4518" i="7"/>
  <c r="CY3651" i="1"/>
  <c r="X3651" i="1" s="1"/>
  <c r="CP2602" i="1"/>
  <c r="O2602" i="1" s="1"/>
  <c r="CY3846" i="1"/>
  <c r="X3846" i="1" s="1"/>
  <c r="R4709" i="7" s="1"/>
  <c r="CZ3846" i="1"/>
  <c r="Y3846" i="1" s="1"/>
  <c r="T4709" i="7" s="1"/>
  <c r="R1631" i="1"/>
  <c r="GK1631" i="1" s="1"/>
  <c r="V1762" i="7"/>
  <c r="BD1879" i="1"/>
  <c r="F1915" i="1"/>
  <c r="I2944" i="7"/>
  <c r="I3170" i="7"/>
  <c r="R2892" i="1"/>
  <c r="GK2892" i="1" s="1"/>
  <c r="GM2892" i="1" s="1"/>
  <c r="GP2892" i="1" s="1"/>
  <c r="V3480" i="7"/>
  <c r="CZ3112" i="1"/>
  <c r="Y3112" i="1" s="1"/>
  <c r="T3834" i="7" s="1"/>
  <c r="CY3112" i="1"/>
  <c r="X3112" i="1" s="1"/>
  <c r="R3834" i="7" s="1"/>
  <c r="CY3499" i="1"/>
  <c r="X3499" i="1" s="1"/>
  <c r="R4417" i="7" s="1"/>
  <c r="J4421" i="7" s="1"/>
  <c r="J4418" i="7"/>
  <c r="P4650" i="7"/>
  <c r="K4650" i="7"/>
  <c r="E617" i="9"/>
  <c r="M524" i="10"/>
  <c r="F617" i="9" s="1"/>
  <c r="CY2185" i="1"/>
  <c r="X2185" i="1" s="1"/>
  <c r="CZ2185" i="1"/>
  <c r="Y2185" i="1" s="1"/>
  <c r="T2572" i="7" s="1"/>
  <c r="E446" i="9"/>
  <c r="M375" i="10"/>
  <c r="F446" i="9" s="1"/>
  <c r="CP2808" i="1"/>
  <c r="O2808" i="1" s="1"/>
  <c r="J3362" i="7"/>
  <c r="I3364" i="7" s="1"/>
  <c r="M420" i="10"/>
  <c r="F524" i="9" s="1"/>
  <c r="E529" i="9" s="1"/>
  <c r="E524" i="9"/>
  <c r="K1323" i="7"/>
  <c r="P1323" i="7"/>
  <c r="GK1797" i="1"/>
  <c r="J1975" i="7"/>
  <c r="CZ1842" i="1"/>
  <c r="Y1842" i="1" s="1"/>
  <c r="T2053" i="7" s="1"/>
  <c r="J2060" i="7" s="1"/>
  <c r="J2055" i="7"/>
  <c r="I2063" i="7" s="1"/>
  <c r="GK2144" i="1"/>
  <c r="J2516" i="7"/>
  <c r="R2809" i="1"/>
  <c r="V3365" i="7"/>
  <c r="J3372" i="7" s="1"/>
  <c r="R3113" i="1"/>
  <c r="V3837" i="7"/>
  <c r="J3844" i="7" s="1"/>
  <c r="R203" i="10"/>
  <c r="P1957" i="7"/>
  <c r="K1957" i="7"/>
  <c r="R2805" i="1"/>
  <c r="V3339" i="7"/>
  <c r="J3347" i="7" s="1"/>
  <c r="E473" i="9"/>
  <c r="M395" i="10"/>
  <c r="F473" i="9" s="1"/>
  <c r="E632" i="9"/>
  <c r="M539" i="10"/>
  <c r="F632" i="9" s="1"/>
  <c r="CZ1163" i="1"/>
  <c r="Y1163" i="1" s="1"/>
  <c r="T1327" i="7" s="1"/>
  <c r="J1333" i="7" s="1"/>
  <c r="J1329" i="7"/>
  <c r="I1336" i="7" s="1"/>
  <c r="CY1163" i="1"/>
  <c r="X1163" i="1" s="1"/>
  <c r="R1327" i="7" s="1"/>
  <c r="J1332" i="7" s="1"/>
  <c r="GK1441" i="1"/>
  <c r="J1637" i="7"/>
  <c r="T357" i="10"/>
  <c r="O158" i="10"/>
  <c r="CP950" i="1"/>
  <c r="O950" i="1" s="1"/>
  <c r="GM950" i="1" s="1"/>
  <c r="GP950" i="1" s="1"/>
  <c r="CY1515" i="1"/>
  <c r="X1515" i="1" s="1"/>
  <c r="J1674" i="7"/>
  <c r="E222" i="9"/>
  <c r="M192" i="10"/>
  <c r="F222" i="9" s="1"/>
  <c r="E295" i="9"/>
  <c r="M251" i="10"/>
  <c r="F295" i="9" s="1"/>
  <c r="CY2641" i="1"/>
  <c r="X2641" i="1" s="1"/>
  <c r="R3142" i="7" s="1"/>
  <c r="CZ2641" i="1"/>
  <c r="Y2641" i="1" s="1"/>
  <c r="T3142" i="7" s="1"/>
  <c r="I4091" i="7"/>
  <c r="I4550" i="7"/>
  <c r="E614" i="9"/>
  <c r="M521" i="10"/>
  <c r="F614" i="9" s="1"/>
  <c r="V899" i="7"/>
  <c r="R865" i="1"/>
  <c r="GK865" i="1" s="1"/>
  <c r="J2156" i="7"/>
  <c r="I2160" i="7" s="1"/>
  <c r="CY1924" i="1"/>
  <c r="X1924" i="1" s="1"/>
  <c r="R2154" i="7" s="1"/>
  <c r="J2157" i="7" s="1"/>
  <c r="CY1968" i="1"/>
  <c r="X1968" i="1" s="1"/>
  <c r="R2226" i="7" s="1"/>
  <c r="J2232" i="7" s="1"/>
  <c r="J2228" i="7"/>
  <c r="CZ1968" i="1"/>
  <c r="Y1968" i="1" s="1"/>
  <c r="T2226" i="7" s="1"/>
  <c r="J2233" i="7" s="1"/>
  <c r="R2017" i="1"/>
  <c r="GK2017" i="1" s="1"/>
  <c r="V2337" i="7"/>
  <c r="CJ2238" i="1"/>
  <c r="M405" i="10"/>
  <c r="F487" i="9" s="1"/>
  <c r="E487" i="9"/>
  <c r="K4161" i="7"/>
  <c r="E342" i="9"/>
  <c r="M289" i="10"/>
  <c r="F342" i="9" s="1"/>
  <c r="R1440" i="1"/>
  <c r="V1623" i="7"/>
  <c r="J1630" i="7" s="1"/>
  <c r="GK3285" i="1"/>
  <c r="J4101" i="7"/>
  <c r="CP188" i="1"/>
  <c r="O188" i="1" s="1"/>
  <c r="GK2226" i="1"/>
  <c r="J2620" i="7"/>
  <c r="GK3028" i="1"/>
  <c r="J3721" i="7"/>
  <c r="R3284" i="1"/>
  <c r="GK3284" i="1" s="1"/>
  <c r="V4094" i="7"/>
  <c r="V3196" i="7"/>
  <c r="J3203" i="7" s="1"/>
  <c r="R2683" i="1"/>
  <c r="I3550" i="7"/>
  <c r="CY3834" i="1"/>
  <c r="X3834" i="1" s="1"/>
  <c r="R4685" i="7" s="1"/>
  <c r="CZ3834" i="1"/>
  <c r="Y3834" i="1" s="1"/>
  <c r="T4685" i="7" s="1"/>
  <c r="CP3614" i="1"/>
  <c r="O3614" i="1" s="1"/>
  <c r="GM3614" i="1" s="1"/>
  <c r="GP3614" i="1" s="1"/>
  <c r="R231" i="10"/>
  <c r="CY3809" i="1"/>
  <c r="X3809" i="1" s="1"/>
  <c r="R4635" i="7" s="1"/>
  <c r="CZ3809" i="1"/>
  <c r="Y3809" i="1" s="1"/>
  <c r="T4635" i="7" s="1"/>
  <c r="GK859" i="1"/>
  <c r="J857" i="7"/>
  <c r="E613" i="9"/>
  <c r="M520" i="10"/>
  <c r="F613" i="9" s="1"/>
  <c r="R1029" i="1"/>
  <c r="GK1029" i="1" s="1"/>
  <c r="V1099" i="7"/>
  <c r="CZ1967" i="1"/>
  <c r="Y1967" i="1" s="1"/>
  <c r="T2219" i="7" s="1"/>
  <c r="J2223" i="7" s="1"/>
  <c r="J2221" i="7"/>
  <c r="I2225" i="7" s="1"/>
  <c r="CP990" i="1"/>
  <c r="O990" i="1" s="1"/>
  <c r="GM990" i="1" s="1"/>
  <c r="GP990" i="1" s="1"/>
  <c r="J1064" i="7"/>
  <c r="I1066" i="7" s="1"/>
  <c r="R2227" i="1"/>
  <c r="V2627" i="7"/>
  <c r="J2634" i="7" s="1"/>
  <c r="CY3816" i="1"/>
  <c r="X3816" i="1" s="1"/>
  <c r="R4649" i="7" s="1"/>
  <c r="CZ3816" i="1"/>
  <c r="Y3816" i="1" s="1"/>
  <c r="T4649" i="7" s="1"/>
  <c r="CI1330" i="1"/>
  <c r="R2942" i="1"/>
  <c r="V3587" i="7"/>
  <c r="J3594" i="7" s="1"/>
  <c r="CZ3768" i="1"/>
  <c r="Y3768" i="1" s="1"/>
  <c r="J4611" i="7"/>
  <c r="CY3768" i="1"/>
  <c r="X3768" i="1" s="1"/>
  <c r="R4610" i="7" s="1"/>
  <c r="J4612" i="7" s="1"/>
  <c r="E577" i="9"/>
  <c r="M466" i="10"/>
  <c r="F577" i="9" s="1"/>
  <c r="CY2847" i="1"/>
  <c r="X2847" i="1" s="1"/>
  <c r="R3397" i="7" s="1"/>
  <c r="J3400" i="7" s="1"/>
  <c r="J3399" i="7"/>
  <c r="K943" i="7"/>
  <c r="P943" i="7"/>
  <c r="E501" i="9"/>
  <c r="M415" i="10"/>
  <c r="F501" i="9" s="1"/>
  <c r="CP2275" i="1"/>
  <c r="O2275" i="1" s="1"/>
  <c r="J2733" i="7"/>
  <c r="I2734" i="7" s="1"/>
  <c r="CZ2805" i="1"/>
  <c r="Y2805" i="1" s="1"/>
  <c r="T3339" i="7" s="1"/>
  <c r="J3346" i="7" s="1"/>
  <c r="J3341" i="7"/>
  <c r="CY2805" i="1"/>
  <c r="X2805" i="1" s="1"/>
  <c r="R3339" i="7" s="1"/>
  <c r="J3345" i="7" s="1"/>
  <c r="R3151" i="1"/>
  <c r="GK3151" i="1" s="1"/>
  <c r="V3869" i="7"/>
  <c r="E309" i="9"/>
  <c r="M261" i="10"/>
  <c r="F309" i="9" s="1"/>
  <c r="M409" i="10"/>
  <c r="F495" i="9" s="1"/>
  <c r="E495" i="9"/>
  <c r="CZ3113" i="1"/>
  <c r="Y3113" i="1" s="1"/>
  <c r="T3837" i="7" s="1"/>
  <c r="J3843" i="7" s="1"/>
  <c r="J3839" i="7"/>
  <c r="R1165" i="1"/>
  <c r="GK1165" i="1" s="1"/>
  <c r="V1347" i="7"/>
  <c r="R1516" i="1"/>
  <c r="V1682" i="7"/>
  <c r="J1690" i="7" s="1"/>
  <c r="AH1437" i="1"/>
  <c r="U1443" i="1"/>
  <c r="R2230" i="1"/>
  <c r="V2642" i="7"/>
  <c r="J2649" i="7" s="1"/>
  <c r="CZ2229" i="1"/>
  <c r="Y2229" i="1" s="1"/>
  <c r="T2639" i="7" s="1"/>
  <c r="CY2229" i="1"/>
  <c r="X2229" i="1" s="1"/>
  <c r="R2639" i="7" s="1"/>
  <c r="GK2058" i="1"/>
  <c r="J2386" i="7"/>
  <c r="CP2272" i="1"/>
  <c r="O2272" i="1" s="1"/>
  <c r="CP2986" i="1"/>
  <c r="O2986" i="1" s="1"/>
  <c r="R3844" i="1"/>
  <c r="GK3844" i="1" s="1"/>
  <c r="GM3844" i="1" s="1"/>
  <c r="GN3844" i="1" s="1"/>
  <c r="V4705" i="7"/>
  <c r="CY988" i="1"/>
  <c r="X988" i="1" s="1"/>
  <c r="R1052" i="7" s="1"/>
  <c r="J1057" i="7" s="1"/>
  <c r="J1054" i="7"/>
  <c r="CZ988" i="1"/>
  <c r="Y988" i="1" s="1"/>
  <c r="T1052" i="7" s="1"/>
  <c r="J1058" i="7" s="1"/>
  <c r="CY2101" i="1"/>
  <c r="X2101" i="1" s="1"/>
  <c r="R2447" i="7" s="1"/>
  <c r="J2452" i="7" s="1"/>
  <c r="J2449" i="7"/>
  <c r="AQ342" i="1"/>
  <c r="BZ337" i="1"/>
  <c r="CP2728" i="1"/>
  <c r="O2728" i="1" s="1"/>
  <c r="GM2728" i="1" s="1"/>
  <c r="GP2728" i="1" s="1"/>
  <c r="J3275" i="7"/>
  <c r="I3277" i="7" s="1"/>
  <c r="E527" i="9"/>
  <c r="M438" i="10"/>
  <c r="F527" i="9" s="1"/>
  <c r="R2188" i="1"/>
  <c r="V2587" i="7"/>
  <c r="J2594" i="7" s="1"/>
  <c r="R1709" i="1"/>
  <c r="GK1709" i="1" s="1"/>
  <c r="V1828" i="7"/>
  <c r="GM993" i="1"/>
  <c r="GP993" i="1" s="1"/>
  <c r="BD2599" i="1"/>
  <c r="AQ1890" i="1"/>
  <c r="CZ3027" i="1"/>
  <c r="Y3027" i="1" s="1"/>
  <c r="T3707" i="7" s="1"/>
  <c r="J3713" i="7" s="1"/>
  <c r="AL3465" i="1"/>
  <c r="T4392" i="7"/>
  <c r="J4397" i="7" s="1"/>
  <c r="CY3113" i="1"/>
  <c r="X3113" i="1" s="1"/>
  <c r="R3837" i="7" s="1"/>
  <c r="J3842" i="7" s="1"/>
  <c r="R3816" i="1"/>
  <c r="GK3816" i="1" s="1"/>
  <c r="V4649" i="7"/>
  <c r="E483" i="9"/>
  <c r="DF822" i="3"/>
  <c r="DG822" i="3"/>
  <c r="R294" i="10"/>
  <c r="GK3070" i="1"/>
  <c r="J3776" i="7"/>
  <c r="P4700" i="7"/>
  <c r="K4700" i="7"/>
  <c r="R732" i="1"/>
  <c r="V670" i="7"/>
  <c r="J677" i="7" s="1"/>
  <c r="CY2140" i="1"/>
  <c r="X2140" i="1" s="1"/>
  <c r="R2486" i="7" s="1"/>
  <c r="J2492" i="7" s="1"/>
  <c r="J2488" i="7"/>
  <c r="CZ2140" i="1"/>
  <c r="Y2140" i="1" s="1"/>
  <c r="T2486" i="7" s="1"/>
  <c r="J2493" i="7" s="1"/>
  <c r="R2235" i="1"/>
  <c r="GK2235" i="1" s="1"/>
  <c r="V2691" i="7"/>
  <c r="CY3425" i="1"/>
  <c r="X3425" i="1" s="1"/>
  <c r="R4380" i="7" s="1"/>
  <c r="J4383" i="7" s="1"/>
  <c r="J4382" i="7"/>
  <c r="R191" i="1"/>
  <c r="GK191" i="1" s="1"/>
  <c r="V237" i="7"/>
  <c r="AF305" i="1"/>
  <c r="R2284" i="1"/>
  <c r="GK2284" i="1" s="1"/>
  <c r="V2796" i="7"/>
  <c r="CY1439" i="1"/>
  <c r="X1439" i="1" s="1"/>
  <c r="R1616" i="7" s="1"/>
  <c r="J1619" i="7" s="1"/>
  <c r="I1622" i="7" s="1"/>
  <c r="R1834" i="1"/>
  <c r="V1993" i="7"/>
  <c r="CP2898" i="1"/>
  <c r="O2898" i="1" s="1"/>
  <c r="R3422" i="1"/>
  <c r="V4360" i="7"/>
  <c r="J4368" i="7" s="1"/>
  <c r="AG2561" i="1"/>
  <c r="E102" i="9"/>
  <c r="M76" i="10"/>
  <c r="F102" i="9" s="1"/>
  <c r="R2370" i="1"/>
  <c r="GK2370" i="1" s="1"/>
  <c r="V2926" i="7"/>
  <c r="GK1749" i="1"/>
  <c r="J1874" i="7"/>
  <c r="R812" i="1"/>
  <c r="V757" i="7"/>
  <c r="J765" i="7" s="1"/>
  <c r="I2326" i="7"/>
  <c r="I2867" i="7"/>
  <c r="R2410" i="1"/>
  <c r="GK2410" i="1" s="1"/>
  <c r="GM2410" i="1" s="1"/>
  <c r="GP2410" i="1" s="1"/>
  <c r="V2968" i="7"/>
  <c r="DH30" i="3"/>
  <c r="DG847" i="3"/>
  <c r="CP819" i="1"/>
  <c r="O819" i="1" s="1"/>
  <c r="J813" i="7"/>
  <c r="GM772" i="1"/>
  <c r="GP772" i="1" s="1"/>
  <c r="CZ453" i="1"/>
  <c r="Y453" i="1" s="1"/>
  <c r="T403" i="7" s="1"/>
  <c r="CG1330" i="1"/>
  <c r="CP860" i="1"/>
  <c r="O860" i="1" s="1"/>
  <c r="CG1890" i="1"/>
  <c r="CG1879" i="1" s="1"/>
  <c r="AF3294" i="1"/>
  <c r="T4270" i="7"/>
  <c r="J4274" i="7" s="1"/>
  <c r="CZ3108" i="1"/>
  <c r="Y3108" i="1" s="1"/>
  <c r="T3804" i="7" s="1"/>
  <c r="J3808" i="7" s="1"/>
  <c r="CY3070" i="1"/>
  <c r="X3070" i="1" s="1"/>
  <c r="R3772" i="7" s="1"/>
  <c r="J3777" i="7" s="1"/>
  <c r="AH269" i="1"/>
  <c r="K299" i="7"/>
  <c r="E132" i="9"/>
  <c r="M114" i="10"/>
  <c r="F132" i="9" s="1"/>
  <c r="R1167" i="1"/>
  <c r="V1365" i="7"/>
  <c r="J1373" i="7" s="1"/>
  <c r="I1375" i="7" s="1"/>
  <c r="R861" i="1"/>
  <c r="GK861" i="1" s="1"/>
  <c r="V874" i="7"/>
  <c r="T266" i="10"/>
  <c r="CY2363" i="1"/>
  <c r="X2363" i="1" s="1"/>
  <c r="R2873" i="7" s="1"/>
  <c r="J2876" i="7" s="1"/>
  <c r="J2875" i="7"/>
  <c r="I2879" i="7" s="1"/>
  <c r="AS39" i="1"/>
  <c r="CB26" i="1"/>
  <c r="GK690" i="1"/>
  <c r="J616" i="7"/>
  <c r="P1377" i="7"/>
  <c r="K1377" i="7"/>
  <c r="GK3071" i="1"/>
  <c r="J3786" i="7"/>
  <c r="T443" i="10"/>
  <c r="GK2686" i="1"/>
  <c r="J3224" i="7"/>
  <c r="CZ1075" i="1"/>
  <c r="Y1075" i="1" s="1"/>
  <c r="T1192" i="7" s="1"/>
  <c r="CY1075" i="1"/>
  <c r="X1075" i="1" s="1"/>
  <c r="R1192" i="7" s="1"/>
  <c r="DI106" i="3"/>
  <c r="AD115" i="1"/>
  <c r="J152" i="7"/>
  <c r="AJ342" i="1"/>
  <c r="AJ337" i="1" s="1"/>
  <c r="R29" i="1"/>
  <c r="J46" i="7" s="1"/>
  <c r="R34" i="1"/>
  <c r="DI799" i="3"/>
  <c r="CP340" i="1"/>
  <c r="O340" i="1" s="1"/>
  <c r="DF1161" i="3"/>
  <c r="CY37" i="1"/>
  <c r="X37" i="1" s="1"/>
  <c r="R113" i="7" s="1"/>
  <c r="J116" i="7" s="1"/>
  <c r="I119" i="7" s="1"/>
  <c r="CG578" i="1"/>
  <c r="R819" i="1"/>
  <c r="V810" i="7"/>
  <c r="J818" i="7" s="1"/>
  <c r="GM865" i="1"/>
  <c r="GP865" i="1" s="1"/>
  <c r="T1022" i="7"/>
  <c r="J1026" i="7" s="1"/>
  <c r="CZ230" i="1"/>
  <c r="Y230" i="1" s="1"/>
  <c r="T272" i="7" s="1"/>
  <c r="J278" i="7" s="1"/>
  <c r="CP689" i="1"/>
  <c r="O689" i="1" s="1"/>
  <c r="J605" i="7"/>
  <c r="R718" i="7"/>
  <c r="J723" i="7" s="1"/>
  <c r="CP864" i="1"/>
  <c r="O864" i="1" s="1"/>
  <c r="J892" i="7"/>
  <c r="CP1035" i="1"/>
  <c r="O1035" i="1" s="1"/>
  <c r="J1145" i="7"/>
  <c r="R1078" i="1"/>
  <c r="V1207" i="7"/>
  <c r="J1214" i="7" s="1"/>
  <c r="AI1218" i="1"/>
  <c r="AJ1933" i="1"/>
  <c r="R452" i="1"/>
  <c r="GK452" i="1" s="1"/>
  <c r="V397" i="7"/>
  <c r="R1754" i="1"/>
  <c r="DH1193" i="3"/>
  <c r="W153" i="1"/>
  <c r="AF653" i="1"/>
  <c r="GM1122" i="1"/>
  <c r="GP1122" i="1" s="1"/>
  <c r="T1748" i="7"/>
  <c r="J1753" i="7" s="1"/>
  <c r="CP1668" i="1"/>
  <c r="O1668" i="1" s="1"/>
  <c r="AI1800" i="1"/>
  <c r="R2317" i="7"/>
  <c r="J2322" i="7" s="1"/>
  <c r="AG2105" i="1"/>
  <c r="CP2273" i="1"/>
  <c r="O2273" i="1" s="1"/>
  <c r="J2717" i="7"/>
  <c r="I2722" i="7" s="1"/>
  <c r="CP2321" i="1"/>
  <c r="O2321" i="1" s="1"/>
  <c r="J2817" i="7"/>
  <c r="CY2055" i="1"/>
  <c r="X2055" i="1" s="1"/>
  <c r="R2367" i="7" s="1"/>
  <c r="J2372" i="7" s="1"/>
  <c r="GK2849" i="1"/>
  <c r="J3419" i="7"/>
  <c r="AD578" i="1"/>
  <c r="CP1970" i="1"/>
  <c r="O1970" i="1" s="1"/>
  <c r="CP2235" i="1"/>
  <c r="O2235" i="1" s="1"/>
  <c r="CP902" i="1"/>
  <c r="O902" i="1" s="1"/>
  <c r="J923" i="7"/>
  <c r="AH1255" i="1"/>
  <c r="R1517" i="1"/>
  <c r="GK1517" i="1" s="1"/>
  <c r="CB1589" i="1"/>
  <c r="F1773" i="1"/>
  <c r="CP1882" i="1"/>
  <c r="O1882" i="1" s="1"/>
  <c r="J2101" i="7"/>
  <c r="AF1933" i="1"/>
  <c r="CP2097" i="1"/>
  <c r="O2097" i="1" s="1"/>
  <c r="J2426" i="7"/>
  <c r="CZ2276" i="1"/>
  <c r="Y2276" i="1" s="1"/>
  <c r="T2735" i="7" s="1"/>
  <c r="R2322" i="1"/>
  <c r="AP2637" i="1"/>
  <c r="T578" i="1"/>
  <c r="CG1171" i="1"/>
  <c r="AC2238" i="1"/>
  <c r="CP2140" i="1"/>
  <c r="O2140" i="1" s="1"/>
  <c r="AQ2286" i="1"/>
  <c r="CP2188" i="1"/>
  <c r="O2188" i="1" s="1"/>
  <c r="CZ2409" i="1"/>
  <c r="Y2409" i="1" s="1"/>
  <c r="T2966" i="7" s="1"/>
  <c r="CY2853" i="1"/>
  <c r="X2853" i="1" s="1"/>
  <c r="R3440" i="7" s="1"/>
  <c r="J3445" i="7" s="1"/>
  <c r="AC3074" i="1"/>
  <c r="CZ3280" i="1"/>
  <c r="Y3280" i="1" s="1"/>
  <c r="AI3427" i="1"/>
  <c r="F3697" i="1"/>
  <c r="CP3821" i="1"/>
  <c r="O3821" i="1" s="1"/>
  <c r="R3842" i="1"/>
  <c r="GK3842" i="1" s="1"/>
  <c r="V4701" i="7"/>
  <c r="CP2143" i="1"/>
  <c r="O2143" i="1" s="1"/>
  <c r="J3119" i="7"/>
  <c r="CP2942" i="1"/>
  <c r="O2942" i="1" s="1"/>
  <c r="CP3029" i="1"/>
  <c r="O3029" i="1" s="1"/>
  <c r="CP3280" i="1"/>
  <c r="O3280" i="1" s="1"/>
  <c r="AB3294" i="1" s="1"/>
  <c r="R3813" i="1"/>
  <c r="GK3813" i="1" s="1"/>
  <c r="GM3813" i="1" s="1"/>
  <c r="GN3813" i="1" s="1"/>
  <c r="V4643" i="7"/>
  <c r="CP2139" i="1"/>
  <c r="O2139" i="1" s="1"/>
  <c r="CZ2368" i="1"/>
  <c r="Y2368" i="1" s="1"/>
  <c r="T2906" i="7" s="1"/>
  <c r="J2912" i="7" s="1"/>
  <c r="AH2637" i="1"/>
  <c r="CP2982" i="1"/>
  <c r="O2982" i="1" s="1"/>
  <c r="GM2982" i="1" s="1"/>
  <c r="GP2982" i="1" s="1"/>
  <c r="J3637" i="7"/>
  <c r="I3638" i="7" s="1"/>
  <c r="R3065" i="1"/>
  <c r="V3739" i="7"/>
  <c r="CP3336" i="1"/>
  <c r="O3336" i="1" s="1"/>
  <c r="R3421" i="1"/>
  <c r="V4349" i="7"/>
  <c r="J4357" i="7" s="1"/>
  <c r="I4359" i="7" s="1"/>
  <c r="V1330" i="1"/>
  <c r="CY2272" i="1"/>
  <c r="X2272" i="1" s="1"/>
  <c r="R2705" i="7" s="1"/>
  <c r="J2708" i="7" s="1"/>
  <c r="I2711" i="7" s="1"/>
  <c r="CB2802" i="1"/>
  <c r="AD2945" i="1"/>
  <c r="AQ3294" i="1"/>
  <c r="AT3579" i="1"/>
  <c r="R3839" i="1"/>
  <c r="GK3839" i="1" s="1"/>
  <c r="V4695" i="7"/>
  <c r="R3855" i="1"/>
  <c r="GK3855" i="1" s="1"/>
  <c r="V4727" i="7"/>
  <c r="CP3069" i="1"/>
  <c r="O3069" i="1" s="1"/>
  <c r="J3769" i="7"/>
  <c r="I3771" i="7" s="1"/>
  <c r="R3653" i="1"/>
  <c r="GK3653" i="1" s="1"/>
  <c r="V4531" i="7"/>
  <c r="J4534" i="7" s="1"/>
  <c r="R4627" i="7"/>
  <c r="R3825" i="1"/>
  <c r="GK3825" i="1" s="1"/>
  <c r="V4667" i="7"/>
  <c r="CP2057" i="1"/>
  <c r="O2057" i="1" s="1"/>
  <c r="AH2945" i="1"/>
  <c r="R3335" i="1"/>
  <c r="GK3335" i="1" s="1"/>
  <c r="V4220" i="7"/>
  <c r="AK3693" i="1"/>
  <c r="R4542" i="7"/>
  <c r="J4546" i="7" s="1"/>
  <c r="DG499" i="3"/>
  <c r="DJ499" i="3" s="1"/>
  <c r="DH499" i="3"/>
  <c r="E124" i="9"/>
  <c r="M110" i="10"/>
  <c r="F124" i="9" s="1"/>
  <c r="E127" i="9" s="1"/>
  <c r="DH815" i="3"/>
  <c r="DI815" i="3"/>
  <c r="E110" i="9"/>
  <c r="M100" i="10"/>
  <c r="F110" i="9" s="1"/>
  <c r="E224" i="9"/>
  <c r="R112" i="1"/>
  <c r="V159" i="7"/>
  <c r="CY150" i="1"/>
  <c r="X150" i="1" s="1"/>
  <c r="R184" i="7" s="1"/>
  <c r="J185" i="7"/>
  <c r="CZ150" i="1"/>
  <c r="Y150" i="1" s="1"/>
  <c r="T184" i="7" s="1"/>
  <c r="R491" i="1"/>
  <c r="V428" i="7"/>
  <c r="J434" i="7" s="1"/>
  <c r="AH867" i="1"/>
  <c r="K862" i="7"/>
  <c r="K1063" i="7"/>
  <c r="P1063" i="7"/>
  <c r="E138" i="9"/>
  <c r="M120" i="10"/>
  <c r="F138" i="9" s="1"/>
  <c r="I261" i="7"/>
  <c r="GK949" i="1"/>
  <c r="J1016" i="7"/>
  <c r="J1412" i="7"/>
  <c r="GK1207" i="1"/>
  <c r="I101" i="7"/>
  <c r="CZ1035" i="1"/>
  <c r="Y1035" i="1" s="1"/>
  <c r="T1142" i="7" s="1"/>
  <c r="J1148" i="7" s="1"/>
  <c r="J1144" i="7"/>
  <c r="CY1035" i="1"/>
  <c r="X1035" i="1" s="1"/>
  <c r="R1142" i="7" s="1"/>
  <c r="J1147" i="7" s="1"/>
  <c r="M130" i="10"/>
  <c r="F152" i="9" s="1"/>
  <c r="E155" i="9" s="1"/>
  <c r="E152" i="9"/>
  <c r="P714" i="7"/>
  <c r="K714" i="7"/>
  <c r="GK948" i="1"/>
  <c r="GM948" i="1" s="1"/>
  <c r="GP948" i="1" s="1"/>
  <c r="J1006" i="7"/>
  <c r="I1880" i="7"/>
  <c r="R2323" i="1"/>
  <c r="GK2323" i="1" s="1"/>
  <c r="V2836" i="7"/>
  <c r="R2234" i="1"/>
  <c r="V2680" i="7"/>
  <c r="J2688" i="7" s="1"/>
  <c r="I2690" i="7" s="1"/>
  <c r="E381" i="9"/>
  <c r="M321" i="10"/>
  <c r="F381" i="9" s="1"/>
  <c r="AC2415" i="1"/>
  <c r="R1213" i="1"/>
  <c r="V1450" i="7"/>
  <c r="J1458" i="7" s="1"/>
  <c r="I1116" i="7"/>
  <c r="R1162" i="1"/>
  <c r="GK1162" i="1" s="1"/>
  <c r="V1324" i="7"/>
  <c r="M72" i="10"/>
  <c r="F78" i="9" s="1"/>
  <c r="E78" i="9"/>
  <c r="K1193" i="7"/>
  <c r="P1193" i="7"/>
  <c r="E178" i="9"/>
  <c r="M153" i="10"/>
  <c r="F178" i="9" s="1"/>
  <c r="V2075" i="7"/>
  <c r="R1844" i="1"/>
  <c r="GK1844" i="1" s="1"/>
  <c r="GK3152" i="1"/>
  <c r="J3880" i="7"/>
  <c r="R3689" i="1"/>
  <c r="V4542" i="7"/>
  <c r="J4548" i="7" s="1"/>
  <c r="R267" i="1"/>
  <c r="V294" i="7"/>
  <c r="R236" i="10"/>
  <c r="CY2282" i="1"/>
  <c r="X2282" i="1" s="1"/>
  <c r="R2787" i="7" s="1"/>
  <c r="CZ2282" i="1"/>
  <c r="Y2282" i="1" s="1"/>
  <c r="T2787" i="7" s="1"/>
  <c r="E409" i="9"/>
  <c r="M346" i="10"/>
  <c r="F409" i="9" s="1"/>
  <c r="I3986" i="7"/>
  <c r="CY3417" i="1"/>
  <c r="X3417" i="1" s="1"/>
  <c r="R4319" i="7" s="1"/>
  <c r="CZ3417" i="1"/>
  <c r="Y3417" i="1" s="1"/>
  <c r="T4319" i="7" s="1"/>
  <c r="GK1121" i="1"/>
  <c r="J1276" i="7"/>
  <c r="BB2561" i="1"/>
  <c r="F2580" i="1"/>
  <c r="E416" i="9"/>
  <c r="M350" i="10"/>
  <c r="F416" i="9" s="1"/>
  <c r="R2894" i="1"/>
  <c r="V3485" i="7"/>
  <c r="J3492" i="7" s="1"/>
  <c r="I3494" i="7" s="1"/>
  <c r="E604" i="9"/>
  <c r="M508" i="10"/>
  <c r="F604" i="9" s="1"/>
  <c r="CP2899" i="1"/>
  <c r="O2899" i="1" s="1"/>
  <c r="GM2899" i="1" s="1"/>
  <c r="GP2899" i="1" s="1"/>
  <c r="J3530" i="7"/>
  <c r="I3531" i="7" s="1"/>
  <c r="R3769" i="1"/>
  <c r="GK3769" i="1" s="1"/>
  <c r="V4616" i="7"/>
  <c r="R2325" i="1"/>
  <c r="V2841" i="7"/>
  <c r="J2848" i="7" s="1"/>
  <c r="I4450" i="7"/>
  <c r="E603" i="9"/>
  <c r="M507" i="10"/>
  <c r="F603" i="9" s="1"/>
  <c r="O420" i="10"/>
  <c r="R75" i="1"/>
  <c r="GK75" i="1" s="1"/>
  <c r="V139" i="7"/>
  <c r="K1131" i="7"/>
  <c r="CY1631" i="1"/>
  <c r="X1631" i="1" s="1"/>
  <c r="R1762" i="7" s="1"/>
  <c r="CZ1631" i="1"/>
  <c r="Y1631" i="1" s="1"/>
  <c r="T1762" i="7" s="1"/>
  <c r="CZ2232" i="1"/>
  <c r="Y2232" i="1" s="1"/>
  <c r="T2662" i="7" s="1"/>
  <c r="J2666" i="7" s="1"/>
  <c r="J2664" i="7"/>
  <c r="CY2232" i="1"/>
  <c r="X2232" i="1" s="1"/>
  <c r="R2662" i="7" s="1"/>
  <c r="J2665" i="7" s="1"/>
  <c r="V2851" i="7"/>
  <c r="J2858" i="7" s="1"/>
  <c r="I2860" i="7" s="1"/>
  <c r="R2326" i="1"/>
  <c r="CZ2411" i="1"/>
  <c r="Y2411" i="1" s="1"/>
  <c r="T2971" i="7" s="1"/>
  <c r="J2977" i="7" s="1"/>
  <c r="J2973" i="7"/>
  <c r="CY2411" i="1"/>
  <c r="X2411" i="1" s="1"/>
  <c r="R2971" i="7" s="1"/>
  <c r="J2976" i="7" s="1"/>
  <c r="K4654" i="7"/>
  <c r="P4654" i="7"/>
  <c r="E467" i="9"/>
  <c r="M389" i="10"/>
  <c r="F467" i="9" s="1"/>
  <c r="E236" i="9"/>
  <c r="M202" i="10"/>
  <c r="F236" i="9" s="1"/>
  <c r="I4500" i="7"/>
  <c r="R2232" i="1"/>
  <c r="GK2232" i="1" s="1"/>
  <c r="V2662" i="7"/>
  <c r="CP3199" i="1"/>
  <c r="O3199" i="1" s="1"/>
  <c r="E609" i="9"/>
  <c r="M516" i="10"/>
  <c r="F609" i="9" s="1"/>
  <c r="E634" i="9"/>
  <c r="M541" i="10"/>
  <c r="F634" i="9" s="1"/>
  <c r="GK651" i="1"/>
  <c r="J574" i="7"/>
  <c r="K2443" i="7"/>
  <c r="P2443" i="7"/>
  <c r="GK2408" i="1"/>
  <c r="J2960" i="7"/>
  <c r="I3603" i="7"/>
  <c r="E408" i="9"/>
  <c r="M337" i="10"/>
  <c r="F408" i="9" s="1"/>
  <c r="R2806" i="1"/>
  <c r="V3350" i="7"/>
  <c r="J3357" i="7" s="1"/>
  <c r="E637" i="9"/>
  <c r="M544" i="10"/>
  <c r="F637" i="9" s="1"/>
  <c r="DF134" i="3"/>
  <c r="DG134" i="3"/>
  <c r="DJ134" i="3" s="1"/>
  <c r="DH134" i="3"/>
  <c r="DI134" i="3"/>
  <c r="I515" i="7"/>
  <c r="CZ1164" i="1"/>
  <c r="Y1164" i="1" s="1"/>
  <c r="T1337" i="7" s="1"/>
  <c r="J1343" i="7" s="1"/>
  <c r="J1339" i="7"/>
  <c r="CY1164" i="1"/>
  <c r="X1164" i="1" s="1"/>
  <c r="R1337" i="7" s="1"/>
  <c r="J1342" i="7" s="1"/>
  <c r="O405" i="10"/>
  <c r="GK774" i="1"/>
  <c r="J732" i="7"/>
  <c r="CY2686" i="1"/>
  <c r="X2686" i="1" s="1"/>
  <c r="R3220" i="7" s="1"/>
  <c r="J3226" i="7" s="1"/>
  <c r="J3222" i="7"/>
  <c r="CZ818" i="1"/>
  <c r="Y818" i="1" s="1"/>
  <c r="T803" i="7" s="1"/>
  <c r="J807" i="7" s="1"/>
  <c r="J805" i="7"/>
  <c r="CY818" i="1"/>
  <c r="X818" i="1" s="1"/>
  <c r="R367" i="10"/>
  <c r="R3416" i="1"/>
  <c r="GK3416" i="1" s="1"/>
  <c r="V4317" i="7"/>
  <c r="CZ3284" i="1"/>
  <c r="Y3284" i="1" s="1"/>
  <c r="T4094" i="7" s="1"/>
  <c r="CY3284" i="1"/>
  <c r="X3284" i="1" s="1"/>
  <c r="R4094" i="7" s="1"/>
  <c r="GK3153" i="1"/>
  <c r="J3891" i="7"/>
  <c r="O231" i="10"/>
  <c r="CY2683" i="1"/>
  <c r="X2683" i="1" s="1"/>
  <c r="J3198" i="7"/>
  <c r="J4509" i="7"/>
  <c r="GK2097" i="1"/>
  <c r="J2425" i="7"/>
  <c r="R3287" i="1"/>
  <c r="GK3287" i="1" s="1"/>
  <c r="V4117" i="7"/>
  <c r="E131" i="9"/>
  <c r="M115" i="10"/>
  <c r="F131" i="9" s="1"/>
  <c r="CC1879" i="1"/>
  <c r="AT1890" i="1"/>
  <c r="AP1325" i="1"/>
  <c r="F1339" i="1"/>
  <c r="P2076" i="7"/>
  <c r="K2076" i="7"/>
  <c r="E367" i="9"/>
  <c r="M312" i="10"/>
  <c r="F367" i="9" s="1"/>
  <c r="GK3500" i="1"/>
  <c r="J4429" i="7"/>
  <c r="I737" i="7"/>
  <c r="R1837" i="1"/>
  <c r="GK1837" i="1" s="1"/>
  <c r="V2021" i="7"/>
  <c r="R2804" i="1"/>
  <c r="V3332" i="7"/>
  <c r="J1689" i="7"/>
  <c r="I1692" i="7" s="1"/>
  <c r="K1827" i="7"/>
  <c r="P1827" i="7"/>
  <c r="R1793" i="1"/>
  <c r="V1946" i="7"/>
  <c r="J1953" i="7" s="1"/>
  <c r="GK1843" i="1"/>
  <c r="J2068" i="7"/>
  <c r="K2511" i="7"/>
  <c r="R2283" i="1"/>
  <c r="GK2283" i="1" s="1"/>
  <c r="V2789" i="7"/>
  <c r="K2905" i="7"/>
  <c r="E388" i="9"/>
  <c r="M326" i="10"/>
  <c r="F388" i="9" s="1"/>
  <c r="R2677" i="1"/>
  <c r="GK2677" i="1" s="1"/>
  <c r="V3153" i="7"/>
  <c r="I4081" i="7"/>
  <c r="R3499" i="1"/>
  <c r="V4417" i="7"/>
  <c r="J4423" i="7" s="1"/>
  <c r="R1118" i="1"/>
  <c r="GK1118" i="1" s="1"/>
  <c r="V1257" i="7"/>
  <c r="CY3335" i="1"/>
  <c r="X3335" i="1" s="1"/>
  <c r="R4220" i="7" s="1"/>
  <c r="J4223" i="7" s="1"/>
  <c r="J4222" i="7"/>
  <c r="E490" i="9"/>
  <c r="T322" i="10"/>
  <c r="J4532" i="7"/>
  <c r="CP3201" i="1"/>
  <c r="O3201" i="1" s="1"/>
  <c r="I4621" i="7"/>
  <c r="V3003" i="7"/>
  <c r="J3009" i="7" s="1"/>
  <c r="R2449" i="1"/>
  <c r="I2095" i="7"/>
  <c r="K4630" i="7"/>
  <c r="P4630" i="7"/>
  <c r="CY2682" i="1"/>
  <c r="X2682" i="1" s="1"/>
  <c r="R3186" i="7" s="1"/>
  <c r="J3191" i="7" s="1"/>
  <c r="J3188" i="7"/>
  <c r="R303" i="1"/>
  <c r="V306" i="7"/>
  <c r="BB1551" i="1"/>
  <c r="F1570" i="1"/>
  <c r="E267" i="9"/>
  <c r="M231" i="10"/>
  <c r="F267" i="9" s="1"/>
  <c r="R2685" i="1"/>
  <c r="GK2685" i="1" s="1"/>
  <c r="V3213" i="7"/>
  <c r="GK3614" i="1"/>
  <c r="J4504" i="7"/>
  <c r="CP2098" i="1"/>
  <c r="O2098" i="1" s="1"/>
  <c r="J4559" i="7"/>
  <c r="CY2449" i="1"/>
  <c r="X2449" i="1" s="1"/>
  <c r="J3004" i="7"/>
  <c r="O115" i="10"/>
  <c r="K3966" i="7"/>
  <c r="GM1844" i="1"/>
  <c r="GP1844" i="1" s="1"/>
  <c r="P2788" i="7"/>
  <c r="K2788" i="7"/>
  <c r="E602" i="9"/>
  <c r="M506" i="10"/>
  <c r="F602" i="9" s="1"/>
  <c r="CZ1403" i="1"/>
  <c r="Y1403" i="1" s="1"/>
  <c r="T1601" i="7" s="1"/>
  <c r="J1607" i="7" s="1"/>
  <c r="J1603" i="7"/>
  <c r="R1168" i="1"/>
  <c r="GK1168" i="1" s="1"/>
  <c r="GM1168" i="1" s="1"/>
  <c r="GP1168" i="1" s="1"/>
  <c r="V1376" i="7"/>
  <c r="R2233" i="1"/>
  <c r="V2669" i="7"/>
  <c r="J2677" i="7" s="1"/>
  <c r="E625" i="9"/>
  <c r="M532" i="10"/>
  <c r="F625" i="9" s="1"/>
  <c r="K3573" i="7"/>
  <c r="P3573" i="7"/>
  <c r="P3361" i="7"/>
  <c r="K3361" i="7"/>
  <c r="AD1171" i="1"/>
  <c r="J1304" i="7"/>
  <c r="I1311" i="7" s="1"/>
  <c r="GM946" i="1"/>
  <c r="GP946" i="1" s="1"/>
  <c r="CP1439" i="1"/>
  <c r="O1439" i="1" s="1"/>
  <c r="CY3027" i="1"/>
  <c r="X3027" i="1" s="1"/>
  <c r="R3707" i="7" s="1"/>
  <c r="J3712" i="7" s="1"/>
  <c r="AI3342" i="1"/>
  <c r="R3495" i="7"/>
  <c r="J3500" i="7" s="1"/>
  <c r="I3504" i="7" s="1"/>
  <c r="R3155" i="1"/>
  <c r="GK3155" i="1" s="1"/>
  <c r="GM3155" i="1" s="1"/>
  <c r="GP3155" i="1" s="1"/>
  <c r="V3899" i="7"/>
  <c r="R3832" i="1"/>
  <c r="GK3832" i="1" s="1"/>
  <c r="V4681" i="7"/>
  <c r="E64" i="9"/>
  <c r="P2692" i="7"/>
  <c r="K2692" i="7"/>
  <c r="E597" i="9"/>
  <c r="M501" i="10"/>
  <c r="F597" i="9" s="1"/>
  <c r="E316" i="9"/>
  <c r="M266" i="10"/>
  <c r="F316" i="9" s="1"/>
  <c r="E319" i="9" s="1"/>
  <c r="I2615" i="7"/>
  <c r="R535" i="1"/>
  <c r="V493" i="7"/>
  <c r="J501" i="7" s="1"/>
  <c r="R1169" i="1"/>
  <c r="GK1169" i="1" s="1"/>
  <c r="V1378" i="7"/>
  <c r="CP1206" i="1"/>
  <c r="O1206" i="1" s="1"/>
  <c r="J1400" i="7"/>
  <c r="E453" i="9"/>
  <c r="M379" i="10"/>
  <c r="F453" i="9" s="1"/>
  <c r="E455" i="9" s="1"/>
  <c r="CZ1794" i="1"/>
  <c r="Y1794" i="1" s="1"/>
  <c r="T1956" i="7" s="1"/>
  <c r="CY1794" i="1"/>
  <c r="X1794" i="1" s="1"/>
  <c r="R1956" i="7" s="1"/>
  <c r="K4708" i="7"/>
  <c r="P4708" i="7"/>
  <c r="I4106" i="7"/>
  <c r="CY3339" i="1"/>
  <c r="X3339" i="1" s="1"/>
  <c r="R4251" i="7" s="1"/>
  <c r="J4254" i="7" s="1"/>
  <c r="J4253" i="7"/>
  <c r="R1592" i="1"/>
  <c r="AE1595" i="1" s="1"/>
  <c r="V1732" i="7"/>
  <c r="J1740" i="7" s="1"/>
  <c r="AJ233" i="1"/>
  <c r="CJ233" i="1"/>
  <c r="R175" i="7"/>
  <c r="J179" i="7" s="1"/>
  <c r="GM1120" i="1"/>
  <c r="GP1120" i="1" s="1"/>
  <c r="R1262" i="7"/>
  <c r="J1267" i="7" s="1"/>
  <c r="GK1116" i="1"/>
  <c r="J1240" i="7"/>
  <c r="CP575" i="1"/>
  <c r="O575" i="1" s="1"/>
  <c r="J535" i="7"/>
  <c r="I536" i="7" s="1"/>
  <c r="AI1890" i="1"/>
  <c r="J1687" i="7"/>
  <c r="R1836" i="1"/>
  <c r="V2011" i="7"/>
  <c r="J2018" i="7" s="1"/>
  <c r="CY2225" i="1"/>
  <c r="X2225" i="1" s="1"/>
  <c r="R2609" i="7" s="1"/>
  <c r="J2612" i="7" s="1"/>
  <c r="CP1711" i="1"/>
  <c r="O1711" i="1" s="1"/>
  <c r="CP2229" i="1"/>
  <c r="O2229" i="1" s="1"/>
  <c r="GM2229" i="1" s="1"/>
  <c r="GP2229" i="1" s="1"/>
  <c r="R3838" i="1"/>
  <c r="GK3838" i="1" s="1"/>
  <c r="V4693" i="7"/>
  <c r="GM2897" i="1"/>
  <c r="GP2897" i="1" s="1"/>
  <c r="T3512" i="7"/>
  <c r="J3516" i="7" s="1"/>
  <c r="R3692" i="7"/>
  <c r="J3697" i="7" s="1"/>
  <c r="CP3766" i="1"/>
  <c r="O3766" i="1" s="1"/>
  <c r="V3465" i="1"/>
  <c r="V184" i="7"/>
  <c r="R150" i="1"/>
  <c r="E34" i="9"/>
  <c r="M25" i="10"/>
  <c r="F34" i="9" s="1"/>
  <c r="E37" i="9" s="1"/>
  <c r="E203" i="9"/>
  <c r="M176" i="10"/>
  <c r="F203" i="9" s="1"/>
  <c r="CJ1081" i="1"/>
  <c r="E282" i="9"/>
  <c r="M240" i="10"/>
  <c r="F282" i="9" s="1"/>
  <c r="K3511" i="7"/>
  <c r="R3282" i="1"/>
  <c r="V4082" i="7"/>
  <c r="J4089" i="7" s="1"/>
  <c r="E624" i="9"/>
  <c r="M531" i="10"/>
  <c r="F624" i="9" s="1"/>
  <c r="CC1156" i="1"/>
  <c r="AT1171" i="1"/>
  <c r="CP1630" i="1"/>
  <c r="O1630" i="1" s="1"/>
  <c r="J1761" i="7"/>
  <c r="O367" i="10"/>
  <c r="GK494" i="1"/>
  <c r="GM494" i="1" s="1"/>
  <c r="GP494" i="1" s="1"/>
  <c r="J451" i="7"/>
  <c r="R2236" i="1"/>
  <c r="GK2236" i="1" s="1"/>
  <c r="V2693" i="7"/>
  <c r="E374" i="9"/>
  <c r="M316" i="10"/>
  <c r="F374" i="9" s="1"/>
  <c r="J151" i="7"/>
  <c r="AF115" i="1"/>
  <c r="E221" i="9"/>
  <c r="M193" i="10"/>
  <c r="F221" i="9" s="1"/>
  <c r="R2726" i="1"/>
  <c r="V3263" i="7"/>
  <c r="J3270" i="7" s="1"/>
  <c r="T317" i="10"/>
  <c r="CY1837" i="1"/>
  <c r="X1837" i="1" s="1"/>
  <c r="R2021" i="7" s="1"/>
  <c r="CZ1837" i="1"/>
  <c r="Y1837" i="1" s="1"/>
  <c r="T2021" i="7" s="1"/>
  <c r="AH2372" i="1"/>
  <c r="K2878" i="7"/>
  <c r="GK2364" i="1"/>
  <c r="J2884" i="7"/>
  <c r="CY2848" i="1"/>
  <c r="X2848" i="1" s="1"/>
  <c r="R3404" i="7" s="1"/>
  <c r="J3410" i="7" s="1"/>
  <c r="J3406" i="7"/>
  <c r="GK33" i="1"/>
  <c r="J80" i="7"/>
  <c r="DG827" i="3"/>
  <c r="AG734" i="1"/>
  <c r="R946" i="1"/>
  <c r="GK946" i="1" s="1"/>
  <c r="V997" i="7"/>
  <c r="AD1671" i="1"/>
  <c r="J1775" i="7"/>
  <c r="AD2453" i="1"/>
  <c r="J3005" i="7"/>
  <c r="AT2529" i="1"/>
  <c r="AD1757" i="1"/>
  <c r="AJ2019" i="1"/>
  <c r="CC1665" i="1"/>
  <c r="CI2148" i="1"/>
  <c r="CZ1839" i="1"/>
  <c r="Y1839" i="1" s="1"/>
  <c r="T2026" i="7" s="1"/>
  <c r="J2032" i="7" s="1"/>
  <c r="CP3420" i="1"/>
  <c r="O3420" i="1" s="1"/>
  <c r="J4344" i="7"/>
  <c r="GM3840" i="1"/>
  <c r="GN3840" i="1" s="1"/>
  <c r="CP2058" i="1"/>
  <c r="O2058" i="1" s="1"/>
  <c r="AD3074" i="1"/>
  <c r="J3749" i="7"/>
  <c r="CZ3070" i="1"/>
  <c r="Y3070" i="1" s="1"/>
  <c r="T3772" i="7" s="1"/>
  <c r="J3778" i="7" s="1"/>
  <c r="GK987" i="1"/>
  <c r="J1045" i="7"/>
  <c r="T256" i="10"/>
  <c r="R992" i="1"/>
  <c r="V1077" i="7"/>
  <c r="J1084" i="7" s="1"/>
  <c r="I2538" i="7"/>
  <c r="E615" i="9"/>
  <c r="M522" i="10"/>
  <c r="F615" i="9" s="1"/>
  <c r="R1629" i="1"/>
  <c r="V1748" i="7"/>
  <c r="J1754" i="7" s="1"/>
  <c r="R2810" i="1"/>
  <c r="V3375" i="7"/>
  <c r="J3382" i="7" s="1"/>
  <c r="I4400" i="7"/>
  <c r="E443" i="9"/>
  <c r="M367" i="10"/>
  <c r="F443" i="9" s="1"/>
  <c r="E448" i="9" s="1"/>
  <c r="E177" i="9"/>
  <c r="M134" i="10"/>
  <c r="F177" i="9" s="1"/>
  <c r="O390" i="10"/>
  <c r="R1164" i="1"/>
  <c r="V1337" i="7"/>
  <c r="J1344" i="7" s="1"/>
  <c r="E592" i="9"/>
  <c r="M496" i="10"/>
  <c r="F592" i="9" s="1"/>
  <c r="E630" i="9"/>
  <c r="M537" i="10"/>
  <c r="F630" i="9" s="1"/>
  <c r="R775" i="1"/>
  <c r="GK775" i="1" s="1"/>
  <c r="GM775" i="1" s="1"/>
  <c r="GP775" i="1" s="1"/>
  <c r="V738" i="7"/>
  <c r="R2367" i="1"/>
  <c r="GK2367" i="1" s="1"/>
  <c r="V2903" i="7"/>
  <c r="CY3832" i="1"/>
  <c r="X3832" i="1" s="1"/>
  <c r="R4681" i="7" s="1"/>
  <c r="CZ3832" i="1"/>
  <c r="Y3832" i="1" s="1"/>
  <c r="T4681" i="7" s="1"/>
  <c r="K4726" i="7"/>
  <c r="P4726" i="7"/>
  <c r="R3110" i="1"/>
  <c r="V3822" i="7"/>
  <c r="J3829" i="7" s="1"/>
  <c r="I3831" i="7" s="1"/>
  <c r="P4093" i="7"/>
  <c r="K4093" i="7"/>
  <c r="DF106" i="3"/>
  <c r="BD3887" i="1"/>
  <c r="R376" i="1"/>
  <c r="AD497" i="1"/>
  <c r="CZ192" i="1"/>
  <c r="Y192" i="1" s="1"/>
  <c r="T243" i="7" s="1"/>
  <c r="J247" i="7" s="1"/>
  <c r="AD538" i="1"/>
  <c r="J475" i="7"/>
  <c r="GK2059" i="1"/>
  <c r="J2396" i="7"/>
  <c r="AH2191" i="1"/>
  <c r="K2549" i="7"/>
  <c r="CP3841" i="1"/>
  <c r="O3841" i="1" s="1"/>
  <c r="R3681" i="7"/>
  <c r="J3687" i="7" s="1"/>
  <c r="CY2810" i="1"/>
  <c r="X2810" i="1" s="1"/>
  <c r="R3375" i="7" s="1"/>
  <c r="J3380" i="7" s="1"/>
  <c r="R4567" i="7"/>
  <c r="J4571" i="7" s="1"/>
  <c r="CZ3576" i="1"/>
  <c r="Y3576" i="1" s="1"/>
  <c r="T4476" i="7" s="1"/>
  <c r="GM3769" i="1"/>
  <c r="GP3769" i="1" s="1"/>
  <c r="AH2105" i="1"/>
  <c r="AH2415" i="1"/>
  <c r="CZ2938" i="1"/>
  <c r="Y2938" i="1" s="1"/>
  <c r="T3562" i="7" s="1"/>
  <c r="J3568" i="7" s="1"/>
  <c r="DG69" i="3"/>
  <c r="DJ69" i="3" s="1"/>
  <c r="DF69" i="3"/>
  <c r="DI69" i="3"/>
  <c r="DF123" i="3"/>
  <c r="DG123" i="3"/>
  <c r="DJ123" i="3" s="1"/>
  <c r="DH123" i="3"/>
  <c r="DI123" i="3"/>
  <c r="CP651" i="1"/>
  <c r="O651" i="1" s="1"/>
  <c r="GM651" i="1" s="1"/>
  <c r="GP651" i="1" s="1"/>
  <c r="CZ1159" i="1"/>
  <c r="Y1159" i="1" s="1"/>
  <c r="T1301" i="7" s="1"/>
  <c r="J1308" i="7" s="1"/>
  <c r="DG1193" i="3"/>
  <c r="DJ1193" i="3" s="1"/>
  <c r="AD1519" i="1"/>
  <c r="J1675" i="7"/>
  <c r="AC2529" i="1"/>
  <c r="AG1218" i="1"/>
  <c r="CY1327" i="1"/>
  <c r="X1327" i="1" s="1"/>
  <c r="CP1837" i="1"/>
  <c r="O1837" i="1" s="1"/>
  <c r="GM1837" i="1" s="1"/>
  <c r="GP1837" i="1" s="1"/>
  <c r="T2562" i="7"/>
  <c r="J2568" i="7" s="1"/>
  <c r="CZ2848" i="1"/>
  <c r="Y2848" i="1" s="1"/>
  <c r="T3404" i="7" s="1"/>
  <c r="J3411" i="7" s="1"/>
  <c r="R192" i="1"/>
  <c r="GK192" i="1" s="1"/>
  <c r="V243" i="7"/>
  <c r="GM1843" i="1"/>
  <c r="GP1843" i="1" s="1"/>
  <c r="CZ2853" i="1"/>
  <c r="Y2853" i="1" s="1"/>
  <c r="T3440" i="7" s="1"/>
  <c r="J3446" i="7" s="1"/>
  <c r="CP3418" i="1"/>
  <c r="O3418" i="1" s="1"/>
  <c r="J4324" i="7"/>
  <c r="GM3833" i="1"/>
  <c r="GN3833" i="1" s="1"/>
  <c r="CJ3427" i="1"/>
  <c r="CP3820" i="1"/>
  <c r="O3820" i="1" s="1"/>
  <c r="AC2148" i="1"/>
  <c r="AF3771" i="1"/>
  <c r="R3239" i="1"/>
  <c r="V4017" i="7"/>
  <c r="J4024" i="7" s="1"/>
  <c r="F3220" i="1"/>
  <c r="DH133" i="3"/>
  <c r="DI133" i="3"/>
  <c r="R151" i="1"/>
  <c r="GK151" i="1" s="1"/>
  <c r="V189" i="7"/>
  <c r="CY1478" i="1"/>
  <c r="X1478" i="1" s="1"/>
  <c r="R1657" i="7" s="1"/>
  <c r="J1658" i="7"/>
  <c r="CZ1478" i="1"/>
  <c r="Y1478" i="1" s="1"/>
  <c r="T1657" i="7" s="1"/>
  <c r="J1664" i="7" s="1"/>
  <c r="E79" i="9"/>
  <c r="M71" i="10"/>
  <c r="F79" i="9" s="1"/>
  <c r="E81" i="9" s="1"/>
  <c r="CP2407" i="1"/>
  <c r="O2407" i="1" s="1"/>
  <c r="GM2407" i="1" s="1"/>
  <c r="GP2407" i="1" s="1"/>
  <c r="J2950" i="7"/>
  <c r="I2955" i="7" s="1"/>
  <c r="J1296" i="7"/>
  <c r="CZ1158" i="1"/>
  <c r="Y1158" i="1" s="1"/>
  <c r="T1294" i="7" s="1"/>
  <c r="J1298" i="7" s="1"/>
  <c r="R1712" i="1"/>
  <c r="GK1712" i="1" s="1"/>
  <c r="GM1712" i="1" s="1"/>
  <c r="GP1712" i="1" s="1"/>
  <c r="V1851" i="7"/>
  <c r="E139" i="9"/>
  <c r="M119" i="10"/>
  <c r="F139" i="9" s="1"/>
  <c r="R1477" i="1"/>
  <c r="V1648" i="7"/>
  <c r="J1654" i="7" s="1"/>
  <c r="E146" i="9"/>
  <c r="M124" i="10"/>
  <c r="F146" i="9" s="1"/>
  <c r="E148" i="9" s="1"/>
  <c r="BC1156" i="1"/>
  <c r="F1187" i="1"/>
  <c r="BZ1627" i="1"/>
  <c r="AQ1633" i="1"/>
  <c r="R1927" i="1"/>
  <c r="GK1927" i="1" s="1"/>
  <c r="V2182" i="7"/>
  <c r="I3316" i="7"/>
  <c r="CY3821" i="1"/>
  <c r="X3821" i="1" s="1"/>
  <c r="R4659" i="7" s="1"/>
  <c r="CZ3821" i="1"/>
  <c r="Y3821" i="1" s="1"/>
  <c r="T4659" i="7" s="1"/>
  <c r="I3304" i="7"/>
  <c r="T390" i="10"/>
  <c r="R2727" i="1"/>
  <c r="GK2727" i="1" s="1"/>
  <c r="GM2727" i="1" s="1"/>
  <c r="GP2727" i="1" s="1"/>
  <c r="V3273" i="7"/>
  <c r="CY2850" i="1"/>
  <c r="X2850" i="1" s="1"/>
  <c r="R3425" i="7" s="1"/>
  <c r="CZ2850" i="1"/>
  <c r="Y2850" i="1" s="1"/>
  <c r="T3425" i="7" s="1"/>
  <c r="DH69" i="3"/>
  <c r="DI489" i="3"/>
  <c r="DI822" i="3"/>
  <c r="DJ822" i="3" s="1"/>
  <c r="CP34" i="1"/>
  <c r="O34" i="1" s="1"/>
  <c r="J89" i="7"/>
  <c r="GK377" i="1"/>
  <c r="J351" i="7"/>
  <c r="DG799" i="3"/>
  <c r="DJ799" i="3" s="1"/>
  <c r="J189" i="7"/>
  <c r="R728" i="1"/>
  <c r="AH39" i="1"/>
  <c r="K74" i="7"/>
  <c r="R413" i="1"/>
  <c r="F747" i="1"/>
  <c r="CZ690" i="1"/>
  <c r="Y690" i="1" s="1"/>
  <c r="T612" i="7" s="1"/>
  <c r="J618" i="7" s="1"/>
  <c r="CP816" i="1"/>
  <c r="O816" i="1" s="1"/>
  <c r="J786" i="7"/>
  <c r="AD1081" i="1"/>
  <c r="F1137" i="1"/>
  <c r="BD1287" i="1"/>
  <c r="AH1405" i="1"/>
  <c r="CP1707" i="1"/>
  <c r="O1707" i="1" s="1"/>
  <c r="BD71" i="1"/>
  <c r="CY1115" i="1"/>
  <c r="X1115" i="1" s="1"/>
  <c r="R1229" i="7" s="1"/>
  <c r="J1232" i="7" s="1"/>
  <c r="CY1159" i="1"/>
  <c r="X1159" i="1" s="1"/>
  <c r="R1301" i="7" s="1"/>
  <c r="J1307" i="7" s="1"/>
  <c r="AJ1847" i="1"/>
  <c r="DF1193" i="3"/>
  <c r="AH147" i="1"/>
  <c r="AC1976" i="1"/>
  <c r="AJ2191" i="1"/>
  <c r="CP2368" i="1"/>
  <c r="O2368" i="1" s="1"/>
  <c r="CP2851" i="1"/>
  <c r="O2851" i="1" s="1"/>
  <c r="GM2851" i="1" s="1"/>
  <c r="GP2851" i="1" s="1"/>
  <c r="J3427" i="7"/>
  <c r="I3429" i="7" s="1"/>
  <c r="R1881" i="1"/>
  <c r="V2089" i="7"/>
  <c r="CP2281" i="1"/>
  <c r="O2281" i="1" s="1"/>
  <c r="J2781" i="7"/>
  <c r="GK2768" i="1"/>
  <c r="J3321" i="7"/>
  <c r="AS1124" i="1"/>
  <c r="R2262" i="7"/>
  <c r="J2267" i="7" s="1"/>
  <c r="CP2525" i="1"/>
  <c r="O2525" i="1" s="1"/>
  <c r="R339" i="1"/>
  <c r="V318" i="7"/>
  <c r="R906" i="1"/>
  <c r="V944" i="7"/>
  <c r="J951" i="7" s="1"/>
  <c r="CY1162" i="1"/>
  <c r="X1162" i="1" s="1"/>
  <c r="R1324" i="7" s="1"/>
  <c r="AF1330" i="1"/>
  <c r="AK1595" i="1"/>
  <c r="X1595" i="1" s="1"/>
  <c r="R1723" i="7"/>
  <c r="J1727" i="7" s="1"/>
  <c r="CP1751" i="1"/>
  <c r="O1751" i="1" s="1"/>
  <c r="J1891" i="7"/>
  <c r="I1892" i="7" s="1"/>
  <c r="AD2105" i="1"/>
  <c r="CP2186" i="1"/>
  <c r="O2186" i="1" s="1"/>
  <c r="GM2186" i="1" s="1"/>
  <c r="GP2186" i="1" s="1"/>
  <c r="J2574" i="7"/>
  <c r="I2576" i="7" s="1"/>
  <c r="CZ2525" i="1"/>
  <c r="Y2525" i="1" s="1"/>
  <c r="T3053" i="7" s="1"/>
  <c r="J3058" i="7" s="1"/>
  <c r="GK2639" i="1"/>
  <c r="CP2682" i="1"/>
  <c r="O2682" i="1" s="1"/>
  <c r="J3189" i="7"/>
  <c r="AF2856" i="1"/>
  <c r="J3417" i="7"/>
  <c r="CP1969" i="1"/>
  <c r="O1969" i="1" s="1"/>
  <c r="J2240" i="7"/>
  <c r="CJ2148" i="1"/>
  <c r="CP2277" i="1"/>
  <c r="O2277" i="1" s="1"/>
  <c r="F2715" i="1"/>
  <c r="CP944" i="1"/>
  <c r="O944" i="1" s="1"/>
  <c r="GM2451" i="1"/>
  <c r="GP2451" i="1" s="1"/>
  <c r="R3017" i="7"/>
  <c r="CZ2188" i="1"/>
  <c r="Y2188" i="1" s="1"/>
  <c r="T2587" i="7" s="1"/>
  <c r="J2593" i="7" s="1"/>
  <c r="I2596" i="7" s="1"/>
  <c r="CP2890" i="1"/>
  <c r="O2890" i="1" s="1"/>
  <c r="CP2937" i="1"/>
  <c r="O2937" i="1" s="1"/>
  <c r="CP3070" i="1"/>
  <c r="O3070" i="1" s="1"/>
  <c r="AD3203" i="1"/>
  <c r="AT3342" i="1"/>
  <c r="R3424" i="1"/>
  <c r="GK3424" i="1" s="1"/>
  <c r="V4373" i="7"/>
  <c r="R3810" i="1"/>
  <c r="GK3810" i="1" s="1"/>
  <c r="V4637" i="7"/>
  <c r="R3822" i="1"/>
  <c r="GK3822" i="1" s="1"/>
  <c r="V4661" i="7"/>
  <c r="CP3845" i="1"/>
  <c r="O3845" i="1" s="1"/>
  <c r="GM3845" i="1" s="1"/>
  <c r="GN3845" i="1" s="1"/>
  <c r="CP2891" i="1"/>
  <c r="O2891" i="1" s="1"/>
  <c r="AD3117" i="1"/>
  <c r="GM3284" i="1"/>
  <c r="GP3284" i="1" s="1"/>
  <c r="R3837" i="1"/>
  <c r="GK3837" i="1" s="1"/>
  <c r="V4691" i="7"/>
  <c r="CY1838" i="1"/>
  <c r="X1838" i="1" s="1"/>
  <c r="R2023" i="7" s="1"/>
  <c r="CC2137" i="1"/>
  <c r="BA2453" i="1"/>
  <c r="CP3338" i="1"/>
  <c r="O3338" i="1" s="1"/>
  <c r="R3423" i="1"/>
  <c r="GK3423" i="1" s="1"/>
  <c r="GM3423" i="1" s="1"/>
  <c r="GP3423" i="1" s="1"/>
  <c r="V4371" i="7"/>
  <c r="U2529" i="1"/>
  <c r="GM2893" i="1"/>
  <c r="GP2893" i="1" s="1"/>
  <c r="R3482" i="7"/>
  <c r="CY2937" i="1"/>
  <c r="X2937" i="1" s="1"/>
  <c r="R3551" i="7" s="1"/>
  <c r="J3557" i="7" s="1"/>
  <c r="AH3031" i="1"/>
  <c r="CP3329" i="1"/>
  <c r="O3329" i="1" s="1"/>
  <c r="J4179" i="7"/>
  <c r="AH3379" i="1"/>
  <c r="F3671" i="1"/>
  <c r="AT3731" i="1"/>
  <c r="R3807" i="1"/>
  <c r="GK3807" i="1" s="1"/>
  <c r="V4631" i="7"/>
  <c r="AC2945" i="1"/>
  <c r="CP3337" i="1"/>
  <c r="O3337" i="1" s="1"/>
  <c r="J4241" i="7"/>
  <c r="I4248" i="7" s="1"/>
  <c r="CP3691" i="1"/>
  <c r="O3691" i="1" s="1"/>
  <c r="GM1749" i="1"/>
  <c r="GP1749" i="1" s="1"/>
  <c r="BA2813" i="1"/>
  <c r="R3337" i="1"/>
  <c r="V4238" i="7"/>
  <c r="J4246" i="7" s="1"/>
  <c r="CZ3330" i="1"/>
  <c r="Y3330" i="1" s="1"/>
  <c r="T4185" i="7" s="1"/>
  <c r="J4191" i="7" s="1"/>
  <c r="V3117" i="1"/>
  <c r="CP3499" i="1"/>
  <c r="O3499" i="1" s="1"/>
  <c r="K1001" i="7"/>
  <c r="P1001" i="7"/>
  <c r="DH829" i="3"/>
  <c r="DI829" i="3"/>
  <c r="R28" i="1"/>
  <c r="GK28" i="1" s="1"/>
  <c r="V35" i="7"/>
  <c r="CZ151" i="1"/>
  <c r="Y151" i="1" s="1"/>
  <c r="T189" i="7" s="1"/>
  <c r="CY151" i="1"/>
  <c r="X151" i="1" s="1"/>
  <c r="R189" i="7" s="1"/>
  <c r="J772" i="7"/>
  <c r="GK813" i="1"/>
  <c r="R990" i="1"/>
  <c r="GK990" i="1" s="1"/>
  <c r="V1064" i="7"/>
  <c r="R1072" i="1"/>
  <c r="GK1072" i="1" s="1"/>
  <c r="V1164" i="7"/>
  <c r="E305" i="9"/>
  <c r="K659" i="7"/>
  <c r="E469" i="9"/>
  <c r="CC529" i="1"/>
  <c r="AT538" i="1"/>
  <c r="R72" i="10"/>
  <c r="CY864" i="1"/>
  <c r="X864" i="1" s="1"/>
  <c r="R889" i="7" s="1"/>
  <c r="J894" i="7" s="1"/>
  <c r="J891" i="7"/>
  <c r="CZ864" i="1"/>
  <c r="Y864" i="1" s="1"/>
  <c r="T889" i="7" s="1"/>
  <c r="J895" i="7" s="1"/>
  <c r="R490" i="1"/>
  <c r="V419" i="7"/>
  <c r="J425" i="7" s="1"/>
  <c r="I427" i="7" s="1"/>
  <c r="O77" i="10"/>
  <c r="R1211" i="1"/>
  <c r="V1433" i="7"/>
  <c r="J1440" i="7" s="1"/>
  <c r="E228" i="9"/>
  <c r="M198" i="10"/>
  <c r="F228" i="9" s="1"/>
  <c r="I542" i="7"/>
  <c r="AT1557" i="1"/>
  <c r="CC1551" i="1"/>
  <c r="E317" i="9"/>
  <c r="M265" i="10"/>
  <c r="F317" i="9" s="1"/>
  <c r="CP729" i="1"/>
  <c r="O729" i="1" s="1"/>
  <c r="GM729" i="1" s="1"/>
  <c r="GP729" i="1" s="1"/>
  <c r="J655" i="7"/>
  <c r="I656" i="7" s="1"/>
  <c r="J812" i="7"/>
  <c r="CY819" i="1"/>
  <c r="X819" i="1" s="1"/>
  <c r="R810" i="7" s="1"/>
  <c r="J816" i="7" s="1"/>
  <c r="CZ819" i="1"/>
  <c r="Y819" i="1" s="1"/>
  <c r="T810" i="7" s="1"/>
  <c r="J817" i="7" s="1"/>
  <c r="K2732" i="7"/>
  <c r="CC26" i="1"/>
  <c r="AT39" i="1"/>
  <c r="V453" i="7"/>
  <c r="J456" i="7" s="1"/>
  <c r="R495" i="1"/>
  <c r="GK495" i="1" s="1"/>
  <c r="M129" i="10"/>
  <c r="F153" i="9" s="1"/>
  <c r="E153" i="9"/>
  <c r="R1711" i="1"/>
  <c r="V1841" i="7"/>
  <c r="J1848" i="7" s="1"/>
  <c r="T246" i="10"/>
  <c r="E445" i="9"/>
  <c r="M366" i="10"/>
  <c r="F445" i="9" s="1"/>
  <c r="AG3573" i="1"/>
  <c r="T3579" i="1"/>
  <c r="CY3837" i="1"/>
  <c r="X3837" i="1" s="1"/>
  <c r="R4691" i="7" s="1"/>
  <c r="CZ3837" i="1"/>
  <c r="Y3837" i="1" s="1"/>
  <c r="T4691" i="7" s="1"/>
  <c r="V1282" i="7"/>
  <c r="R1122" i="1"/>
  <c r="GK1122" i="1" s="1"/>
  <c r="I1590" i="7"/>
  <c r="R2055" i="1"/>
  <c r="V2367" i="7"/>
  <c r="J2374" i="7" s="1"/>
  <c r="CP2603" i="1"/>
  <c r="O2603" i="1" s="1"/>
  <c r="R2680" i="1"/>
  <c r="GK2680" i="1" s="1"/>
  <c r="V3181" i="7"/>
  <c r="R390" i="10"/>
  <c r="R3196" i="1"/>
  <c r="V3952" i="7"/>
  <c r="J3959" i="7" s="1"/>
  <c r="I1955" i="7"/>
  <c r="GK3109" i="1"/>
  <c r="J3815" i="7"/>
  <c r="O241" i="10"/>
  <c r="I3726" i="7"/>
  <c r="E606" i="9"/>
  <c r="M510" i="10"/>
  <c r="F606" i="9" s="1"/>
  <c r="K4686" i="7"/>
  <c r="P4686" i="7"/>
  <c r="T241" i="10"/>
  <c r="GK2102" i="1"/>
  <c r="J2461" i="7"/>
  <c r="CZ2565" i="1"/>
  <c r="Y2565" i="1" s="1"/>
  <c r="CY2565" i="1"/>
  <c r="X2565" i="1" s="1"/>
  <c r="R3290" i="1"/>
  <c r="GK3290" i="1" s="1"/>
  <c r="V4146" i="7"/>
  <c r="CG1714" i="1"/>
  <c r="AQ1714" i="1"/>
  <c r="R2275" i="1"/>
  <c r="GK2275" i="1" s="1"/>
  <c r="V2733" i="7"/>
  <c r="AH2856" i="1"/>
  <c r="E618" i="9"/>
  <c r="M525" i="10"/>
  <c r="F618" i="9" s="1"/>
  <c r="E339" i="9"/>
  <c r="M271" i="10"/>
  <c r="F339" i="9" s="1"/>
  <c r="E344" i="9" s="1"/>
  <c r="O317" i="10"/>
  <c r="R2891" i="1"/>
  <c r="V3469" i="7"/>
  <c r="J3477" i="7" s="1"/>
  <c r="I611" i="7"/>
  <c r="R1968" i="1"/>
  <c r="V2226" i="7"/>
  <c r="J2234" i="7" s="1"/>
  <c r="CJ3031" i="1"/>
  <c r="K2641" i="7"/>
  <c r="I3391" i="7"/>
  <c r="K1126" i="7"/>
  <c r="E366" i="9"/>
  <c r="M293" i="10"/>
  <c r="F366" i="9" s="1"/>
  <c r="R2412" i="1"/>
  <c r="V2981" i="7"/>
  <c r="J2988" i="7" s="1"/>
  <c r="CP2809" i="1"/>
  <c r="O2809" i="1" s="1"/>
  <c r="CY1118" i="1"/>
  <c r="X1118" i="1" s="1"/>
  <c r="R1257" i="7" s="1"/>
  <c r="CZ1118" i="1"/>
  <c r="Y1118" i="1" s="1"/>
  <c r="T1257" i="7" s="1"/>
  <c r="GK3200" i="1"/>
  <c r="J3981" i="7"/>
  <c r="V1197" i="7"/>
  <c r="J1204" i="7" s="1"/>
  <c r="R1077" i="1"/>
  <c r="R1794" i="1"/>
  <c r="GK1794" i="1" s="1"/>
  <c r="GM1794" i="1" s="1"/>
  <c r="GP1794" i="1" s="1"/>
  <c r="V1956" i="7"/>
  <c r="GK2145" i="1"/>
  <c r="J2526" i="7"/>
  <c r="I3518" i="7"/>
  <c r="R322" i="10"/>
  <c r="E488" i="9"/>
  <c r="M404" i="10"/>
  <c r="F488" i="9" s="1"/>
  <c r="T420" i="10"/>
  <c r="R2936" i="1"/>
  <c r="V3544" i="7"/>
  <c r="R3376" i="1"/>
  <c r="V4270" i="7"/>
  <c r="I4058" i="7"/>
  <c r="T362" i="10"/>
  <c r="E593" i="9"/>
  <c r="M497" i="10"/>
  <c r="F593" i="9" s="1"/>
  <c r="AD301" i="1"/>
  <c r="Q305" i="1"/>
  <c r="GK3027" i="1"/>
  <c r="J3711" i="7"/>
  <c r="GK3199" i="1"/>
  <c r="J3971" i="7"/>
  <c r="V954" i="7"/>
  <c r="J961" i="7" s="1"/>
  <c r="R907" i="1"/>
  <c r="R3115" i="1"/>
  <c r="GK3115" i="1" s="1"/>
  <c r="V3857" i="7"/>
  <c r="K4694" i="7"/>
  <c r="P4694" i="7"/>
  <c r="R2682" i="1"/>
  <c r="V3186" i="7"/>
  <c r="J3193" i="7" s="1"/>
  <c r="GK1925" i="1"/>
  <c r="J2165" i="7"/>
  <c r="R3329" i="1"/>
  <c r="V4174" i="7"/>
  <c r="J4182" i="7" s="1"/>
  <c r="GK3690" i="1"/>
  <c r="J4554" i="7"/>
  <c r="DI66" i="3"/>
  <c r="DJ66" i="3" s="1"/>
  <c r="DF66" i="3"/>
  <c r="DG66" i="3"/>
  <c r="DH66" i="3"/>
  <c r="R3328" i="1"/>
  <c r="GK3328" i="1" s="1"/>
  <c r="V4167" i="7"/>
  <c r="R3539" i="1"/>
  <c r="GK3539" i="1" s="1"/>
  <c r="V4456" i="7"/>
  <c r="P4690" i="7"/>
  <c r="K4690" i="7"/>
  <c r="J1110" i="7"/>
  <c r="GK1030" i="1"/>
  <c r="I4173" i="7"/>
  <c r="R3462" i="1"/>
  <c r="V4401" i="7"/>
  <c r="J4409" i="7" s="1"/>
  <c r="CY3827" i="1"/>
  <c r="X3827" i="1" s="1"/>
  <c r="R4671" i="7" s="1"/>
  <c r="CZ3827" i="1"/>
  <c r="Y3827" i="1" s="1"/>
  <c r="T4671" i="7" s="1"/>
  <c r="I2261" i="7"/>
  <c r="R1253" i="1"/>
  <c r="V1493" i="7"/>
  <c r="J1500" i="7" s="1"/>
  <c r="E460" i="9"/>
  <c r="M384" i="10"/>
  <c r="F460" i="9" s="1"/>
  <c r="CY2640" i="1"/>
  <c r="X2640" i="1" s="1"/>
  <c r="R3137" i="7" s="1"/>
  <c r="J3143" i="7" s="1"/>
  <c r="J3138" i="7"/>
  <c r="I3810" i="7"/>
  <c r="R2893" i="1"/>
  <c r="GK2893" i="1" s="1"/>
  <c r="V3482" i="7"/>
  <c r="I3701" i="7"/>
  <c r="CY2488" i="1"/>
  <c r="X2488" i="1" s="1"/>
  <c r="R3037" i="7" s="1"/>
  <c r="J3043" i="7" s="1"/>
  <c r="J3038" i="7"/>
  <c r="CY1667" i="1"/>
  <c r="X1667" i="1" s="1"/>
  <c r="R1773" i="7" s="1"/>
  <c r="J1777" i="7" s="1"/>
  <c r="J1774" i="7"/>
  <c r="CP2687" i="1"/>
  <c r="O2687" i="1" s="1"/>
  <c r="GK2278" i="1"/>
  <c r="J2752" i="7"/>
  <c r="P4672" i="7"/>
  <c r="K4672" i="7"/>
  <c r="E636" i="9"/>
  <c r="M543" i="10"/>
  <c r="F636" i="9" s="1"/>
  <c r="CY2986" i="1"/>
  <c r="X2986" i="1" s="1"/>
  <c r="R3662" i="7" s="1"/>
  <c r="J3665" i="7" s="1"/>
  <c r="J3664" i="7"/>
  <c r="CZ2986" i="1"/>
  <c r="Y2986" i="1" s="1"/>
  <c r="T3662" i="7" s="1"/>
  <c r="J3666" i="7" s="1"/>
  <c r="CY2013" i="1"/>
  <c r="X2013" i="1" s="1"/>
  <c r="R2312" i="7" s="1"/>
  <c r="CZ2013" i="1"/>
  <c r="Y2013" i="1" s="1"/>
  <c r="T2312" i="7" s="1"/>
  <c r="BC3887" i="1"/>
  <c r="CP377" i="1"/>
  <c r="O377" i="1" s="1"/>
  <c r="J350" i="7"/>
  <c r="AH1933" i="1"/>
  <c r="K2195" i="7"/>
  <c r="GM2145" i="1"/>
  <c r="GP2145" i="1" s="1"/>
  <c r="R2522" i="7"/>
  <c r="J2527" i="7" s="1"/>
  <c r="I2531" i="7" s="1"/>
  <c r="CZ2640" i="1"/>
  <c r="Y2640" i="1" s="1"/>
  <c r="T3137" i="7" s="1"/>
  <c r="J3144" i="7" s="1"/>
  <c r="AH777" i="1"/>
  <c r="K701" i="7"/>
  <c r="CP3416" i="1"/>
  <c r="O3416" i="1" s="1"/>
  <c r="J4317" i="7"/>
  <c r="I4318" i="7" s="1"/>
  <c r="AF2945" i="1"/>
  <c r="R3849" i="1"/>
  <c r="GK3849" i="1" s="1"/>
  <c r="GM3849" i="1" s="1"/>
  <c r="GN3849" i="1" s="1"/>
  <c r="V4715" i="7"/>
  <c r="GM3290" i="1"/>
  <c r="GP3290" i="1" s="1"/>
  <c r="R3841" i="1"/>
  <c r="GK3841" i="1" s="1"/>
  <c r="V4699" i="7"/>
  <c r="AD3246" i="1"/>
  <c r="R1791" i="1"/>
  <c r="V1928" i="7"/>
  <c r="GK2981" i="1"/>
  <c r="J3631" i="7"/>
  <c r="K3833" i="7"/>
  <c r="P3833" i="7"/>
  <c r="GK2853" i="1"/>
  <c r="J3444" i="7"/>
  <c r="E494" i="9"/>
  <c r="M410" i="10"/>
  <c r="F494" i="9" s="1"/>
  <c r="E497" i="9" s="1"/>
  <c r="GK3242" i="1"/>
  <c r="J4036" i="7"/>
  <c r="R2725" i="1"/>
  <c r="V3252" i="7"/>
  <c r="J3260" i="7" s="1"/>
  <c r="E459" i="9"/>
  <c r="M385" i="10"/>
  <c r="F459" i="9" s="1"/>
  <c r="E462" i="9" s="1"/>
  <c r="GK773" i="1"/>
  <c r="GM773" i="1" s="1"/>
  <c r="GP773" i="1" s="1"/>
  <c r="J722" i="7"/>
  <c r="R1479" i="1"/>
  <c r="GK1479" i="1" s="1"/>
  <c r="V1662" i="7"/>
  <c r="J1665" i="7" s="1"/>
  <c r="GK3728" i="1"/>
  <c r="J4579" i="7"/>
  <c r="R1974" i="1"/>
  <c r="GK1974" i="1" s="1"/>
  <c r="V2272" i="7"/>
  <c r="E611" i="9"/>
  <c r="M518" i="10"/>
  <c r="F611" i="9" s="1"/>
  <c r="E424" i="9"/>
  <c r="M356" i="10"/>
  <c r="F424" i="9" s="1"/>
  <c r="J3254" i="7"/>
  <c r="I3262" i="7" s="1"/>
  <c r="CY2725" i="1"/>
  <c r="X2725" i="1" s="1"/>
  <c r="R3252" i="7" s="1"/>
  <c r="J3258" i="7" s="1"/>
  <c r="CZ2725" i="1"/>
  <c r="Y2725" i="1" s="1"/>
  <c r="T3252" i="7" s="1"/>
  <c r="J3259" i="7" s="1"/>
  <c r="CP454" i="1"/>
  <c r="O454" i="1" s="1"/>
  <c r="J408" i="7" s="1"/>
  <c r="DH827" i="3"/>
  <c r="CP1214" i="1"/>
  <c r="O1214" i="1" s="1"/>
  <c r="J1464" i="7"/>
  <c r="CP1365" i="1"/>
  <c r="O1365" i="1" s="1"/>
  <c r="J1572" i="7"/>
  <c r="AL1481" i="1"/>
  <c r="T1648" i="7"/>
  <c r="J1653" i="7" s="1"/>
  <c r="AK2415" i="1"/>
  <c r="R2938" i="7"/>
  <c r="J2941" i="7" s="1"/>
  <c r="AK1557" i="1"/>
  <c r="R1712" i="7"/>
  <c r="J1713" i="7" s="1"/>
  <c r="CP2231" i="1"/>
  <c r="O2231" i="1" s="1"/>
  <c r="J2655" i="7"/>
  <c r="I2661" i="7" s="1"/>
  <c r="CP2810" i="1"/>
  <c r="O2810" i="1" s="1"/>
  <c r="J153" i="7"/>
  <c r="GK111" i="1"/>
  <c r="V516" i="7"/>
  <c r="R573" i="1"/>
  <c r="GK573" i="1" s="1"/>
  <c r="GM573" i="1" s="1"/>
  <c r="GP573" i="1" s="1"/>
  <c r="V1525" i="7"/>
  <c r="J1532" i="7" s="1"/>
  <c r="R1291" i="1"/>
  <c r="AE1293" i="1" s="1"/>
  <c r="CP3111" i="1"/>
  <c r="O3111" i="1" s="1"/>
  <c r="GM3111" i="1" s="1"/>
  <c r="GP3111" i="1" s="1"/>
  <c r="CZ816" i="1"/>
  <c r="Y816" i="1" s="1"/>
  <c r="T783" i="7" s="1"/>
  <c r="J789" i="7" s="1"/>
  <c r="J785" i="7"/>
  <c r="V685" i="7"/>
  <c r="R768" i="1"/>
  <c r="E235" i="9"/>
  <c r="M203" i="10"/>
  <c r="F235" i="9" s="1"/>
  <c r="E238" i="9" s="1"/>
  <c r="E310" i="9"/>
  <c r="M260" i="10"/>
  <c r="F310" i="9" s="1"/>
  <c r="E312" i="9" s="1"/>
  <c r="R1795" i="1"/>
  <c r="GK1795" i="1" s="1"/>
  <c r="V1958" i="7"/>
  <c r="CI3573" i="1"/>
  <c r="AZ3579" i="1"/>
  <c r="CY1630" i="1"/>
  <c r="X1630" i="1" s="1"/>
  <c r="R1757" i="7" s="1"/>
  <c r="J1763" i="7" s="1"/>
  <c r="J1758" i="7"/>
  <c r="CZ1630" i="1"/>
  <c r="Y1630" i="1" s="1"/>
  <c r="R3377" i="1"/>
  <c r="GK3377" i="1" s="1"/>
  <c r="V4277" i="7"/>
  <c r="CZ111" i="1"/>
  <c r="Y111" i="1" s="1"/>
  <c r="R516" i="7"/>
  <c r="J520" i="7" s="1"/>
  <c r="GM1208" i="1"/>
  <c r="GP1208" i="1" s="1"/>
  <c r="R1418" i="7"/>
  <c r="R532" i="1"/>
  <c r="V473" i="7"/>
  <c r="J479" i="7" s="1"/>
  <c r="I481" i="7" s="1"/>
  <c r="GK340" i="1"/>
  <c r="J329" i="7"/>
  <c r="AC1714" i="1"/>
  <c r="CZ2809" i="1"/>
  <c r="Y2809" i="1" s="1"/>
  <c r="GM1631" i="1"/>
  <c r="GP1631" i="1" s="1"/>
  <c r="J1762" i="7"/>
  <c r="CP2053" i="1"/>
  <c r="O2053" i="1" s="1"/>
  <c r="GM3829" i="1"/>
  <c r="GN3829" i="1" s="1"/>
  <c r="CZ3026" i="1"/>
  <c r="Y3026" i="1" s="1"/>
  <c r="T3704" i="7" s="1"/>
  <c r="CY2729" i="1"/>
  <c r="X2729" i="1" s="1"/>
  <c r="R3278" i="7" s="1"/>
  <c r="J3283" i="7" s="1"/>
  <c r="AF3117" i="1"/>
  <c r="R3238" i="1"/>
  <c r="V4006" i="7"/>
  <c r="J4014" i="7" s="1"/>
  <c r="I4016" i="7" s="1"/>
  <c r="AH2690" i="1"/>
  <c r="R3817" i="1"/>
  <c r="GK3817" i="1" s="1"/>
  <c r="GM3817" i="1" s="1"/>
  <c r="GN3817" i="1" s="1"/>
  <c r="V4651" i="7"/>
  <c r="AZ3117" i="1"/>
  <c r="R575" i="1"/>
  <c r="GK575" i="1" s="1"/>
  <c r="V535" i="7"/>
  <c r="DH119" i="3"/>
  <c r="DI119" i="3"/>
  <c r="R31" i="1"/>
  <c r="GK31" i="1" s="1"/>
  <c r="V64" i="7"/>
  <c r="P998" i="7"/>
  <c r="K998" i="7"/>
  <c r="CY2012" i="1"/>
  <c r="X2012" i="1" s="1"/>
  <c r="J2304" i="7"/>
  <c r="DG493" i="3"/>
  <c r="DJ493" i="3" s="1"/>
  <c r="DH493" i="3"/>
  <c r="I1235" i="7"/>
  <c r="CY1078" i="1"/>
  <c r="X1078" i="1" s="1"/>
  <c r="R1207" i="7" s="1"/>
  <c r="J1212" i="7" s="1"/>
  <c r="J1209" i="7"/>
  <c r="R443" i="10"/>
  <c r="CY2183" i="1"/>
  <c r="X2183" i="1" s="1"/>
  <c r="R2551" i="7" s="1"/>
  <c r="J2557" i="7" s="1"/>
  <c r="J2553" i="7"/>
  <c r="CY3814" i="1"/>
  <c r="X3814" i="1" s="1"/>
  <c r="R4645" i="7" s="1"/>
  <c r="CZ3814" i="1"/>
  <c r="Y3814" i="1" s="1"/>
  <c r="T4645" i="7" s="1"/>
  <c r="CP2526" i="1"/>
  <c r="O2526" i="1" s="1"/>
  <c r="R1841" i="1"/>
  <c r="GK1841" i="1" s="1"/>
  <c r="V2046" i="7"/>
  <c r="F934" i="1"/>
  <c r="BD899" i="1"/>
  <c r="J3265" i="7"/>
  <c r="I3272" i="7" s="1"/>
  <c r="CY2726" i="1"/>
  <c r="X2726" i="1" s="1"/>
  <c r="R3263" i="7" s="1"/>
  <c r="J3268" i="7" s="1"/>
  <c r="CZ2726" i="1"/>
  <c r="Y2726" i="1" s="1"/>
  <c r="T3263" i="7" s="1"/>
  <c r="J3269" i="7" s="1"/>
  <c r="T231" i="10"/>
  <c r="D267" i="9"/>
  <c r="CZ1365" i="1"/>
  <c r="Y1365" i="1" s="1"/>
  <c r="T1569" i="7" s="1"/>
  <c r="J1575" i="7" s="1"/>
  <c r="J1571" i="7"/>
  <c r="CY1365" i="1"/>
  <c r="X1365" i="1" s="1"/>
  <c r="R1569" i="7" s="1"/>
  <c r="J1574" i="7" s="1"/>
  <c r="GK2525" i="1"/>
  <c r="J3056" i="7"/>
  <c r="AE2529" i="1"/>
  <c r="V1757" i="7"/>
  <c r="J1765" i="7" s="1"/>
  <c r="R1630" i="1"/>
  <c r="R901" i="1"/>
  <c r="GK901" i="1" s="1"/>
  <c r="V911" i="7"/>
  <c r="V3310" i="7"/>
  <c r="R2767" i="1"/>
  <c r="GK2767" i="1" s="1"/>
  <c r="R1839" i="1"/>
  <c r="V2026" i="7"/>
  <c r="J2033" i="7" s="1"/>
  <c r="R2847" i="1"/>
  <c r="GK2847" i="1" s="1"/>
  <c r="V3397" i="7"/>
  <c r="CZ3196" i="1"/>
  <c r="Y3196" i="1" s="1"/>
  <c r="T3952" i="7" s="1"/>
  <c r="J3958" i="7" s="1"/>
  <c r="J3954" i="7"/>
  <c r="CZ3291" i="1"/>
  <c r="Y3291" i="1" s="1"/>
  <c r="T4148" i="7" s="1"/>
  <c r="J4152" i="7" s="1"/>
  <c r="J4150" i="7"/>
  <c r="DF1237" i="3"/>
  <c r="DG1237" i="3"/>
  <c r="CP2853" i="1"/>
  <c r="O2853" i="1" s="1"/>
  <c r="CZ2804" i="1"/>
  <c r="Y2804" i="1" s="1"/>
  <c r="T3332" i="7" s="1"/>
  <c r="J3336" i="7" s="1"/>
  <c r="J3334" i="7"/>
  <c r="I3338" i="7" s="1"/>
  <c r="CY2804" i="1"/>
  <c r="X2804" i="1" s="1"/>
  <c r="R3332" i="7" s="1"/>
  <c r="J3335" i="7" s="1"/>
  <c r="CZ3115" i="1"/>
  <c r="Y3115" i="1" s="1"/>
  <c r="T3857" i="7" s="1"/>
  <c r="J3861" i="7" s="1"/>
  <c r="J3859" i="7"/>
  <c r="DF493" i="3"/>
  <c r="CI578" i="1"/>
  <c r="AD867" i="1"/>
  <c r="CJ1218" i="1"/>
  <c r="CJ734" i="1"/>
  <c r="R1214" i="1"/>
  <c r="V1461" i="7"/>
  <c r="J1469" i="7" s="1"/>
  <c r="CP2680" i="1"/>
  <c r="O2680" i="1" s="1"/>
  <c r="J3181" i="7"/>
  <c r="I3182" i="7" s="1"/>
  <c r="CP2411" i="1"/>
  <c r="O2411" i="1" s="1"/>
  <c r="J2974" i="7"/>
  <c r="CY2146" i="1"/>
  <c r="X2146" i="1" s="1"/>
  <c r="R2532" i="7" s="1"/>
  <c r="J2535" i="7" s="1"/>
  <c r="R3818" i="1"/>
  <c r="GK3818" i="1" s="1"/>
  <c r="V4653" i="7"/>
  <c r="GM1290" i="1"/>
  <c r="GP1290" i="1" s="1"/>
  <c r="R3820" i="1"/>
  <c r="GK3820" i="1" s="1"/>
  <c r="V4657" i="7"/>
  <c r="CZ2891" i="1"/>
  <c r="Y2891" i="1" s="1"/>
  <c r="T3469" i="7" s="1"/>
  <c r="J3476" i="7" s="1"/>
  <c r="CP3854" i="1"/>
  <c r="O3854" i="1" s="1"/>
  <c r="AF3465" i="1"/>
  <c r="DG489" i="3"/>
  <c r="DJ489" i="3" s="1"/>
  <c r="DH799" i="3"/>
  <c r="DI1161" i="3"/>
  <c r="DJ1161" i="3" s="1"/>
  <c r="AD824" i="1"/>
  <c r="AH1218" i="1"/>
  <c r="K1448" i="7"/>
  <c r="AD1633" i="1"/>
  <c r="CP2848" i="1"/>
  <c r="O2848" i="1" s="1"/>
  <c r="J3407" i="7"/>
  <c r="R1882" i="1"/>
  <c r="V2096" i="7"/>
  <c r="J2104" i="7" s="1"/>
  <c r="CP2725" i="1"/>
  <c r="O2725" i="1" s="1"/>
  <c r="J3255" i="7"/>
  <c r="CP1119" i="1"/>
  <c r="O1119" i="1" s="1"/>
  <c r="J1259" i="7"/>
  <c r="I1261" i="7" s="1"/>
  <c r="BZ2270" i="1"/>
  <c r="CP2980" i="1"/>
  <c r="O2980" i="1" s="1"/>
  <c r="J3621" i="7"/>
  <c r="I3626" i="7" s="1"/>
  <c r="CY3115" i="1"/>
  <c r="X3115" i="1" s="1"/>
  <c r="R3857" i="7" s="1"/>
  <c r="J3860" i="7" s="1"/>
  <c r="CY3196" i="1"/>
  <c r="X3196" i="1" s="1"/>
  <c r="R3952" i="7" s="1"/>
  <c r="J3957" i="7" s="1"/>
  <c r="R3852" i="1"/>
  <c r="GK3852" i="1" s="1"/>
  <c r="V4721" i="7"/>
  <c r="CZ2272" i="1"/>
  <c r="Y2272" i="1" s="1"/>
  <c r="T2705" i="7" s="1"/>
  <c r="J2709" i="7" s="1"/>
  <c r="AG3427" i="1"/>
  <c r="GM3728" i="1"/>
  <c r="GP3728" i="1" s="1"/>
  <c r="T4576" i="7"/>
  <c r="R3823" i="1"/>
  <c r="GK3823" i="1" s="1"/>
  <c r="V4663" i="7"/>
  <c r="AZ3857" i="1"/>
  <c r="R3157" i="1"/>
  <c r="V3912" i="7"/>
  <c r="J3919" i="7" s="1"/>
  <c r="I3921" i="7" s="1"/>
  <c r="AF3857" i="1"/>
  <c r="CP3414" i="1"/>
  <c r="O3414" i="1" s="1"/>
  <c r="J4301" i="7"/>
  <c r="R189" i="1"/>
  <c r="V217" i="7"/>
  <c r="J224" i="7" s="1"/>
  <c r="I226" i="7" s="1"/>
  <c r="E111" i="9"/>
  <c r="M99" i="10"/>
  <c r="F111" i="9" s="1"/>
  <c r="E202" i="9"/>
  <c r="M157" i="10"/>
  <c r="F202" i="9" s="1"/>
  <c r="CP450" i="1"/>
  <c r="O450" i="1" s="1"/>
  <c r="R993" i="1"/>
  <c r="GK993" i="1" s="1"/>
  <c r="V1087" i="7"/>
  <c r="I1271" i="7"/>
  <c r="R1364" i="1"/>
  <c r="GK1364" i="1" s="1"/>
  <c r="V1562" i="7"/>
  <c r="CY2601" i="1"/>
  <c r="X2601" i="1" s="1"/>
  <c r="J3104" i="7"/>
  <c r="O72" i="10"/>
  <c r="CZ2413" i="1"/>
  <c r="Y2413" i="1" s="1"/>
  <c r="T2991" i="7" s="1"/>
  <c r="J2995" i="7" s="1"/>
  <c r="J2993" i="7"/>
  <c r="CY2413" i="1"/>
  <c r="X2413" i="1" s="1"/>
  <c r="R2991" i="7" s="1"/>
  <c r="J2994" i="7" s="1"/>
  <c r="CP2938" i="1"/>
  <c r="O2938" i="1" s="1"/>
  <c r="CZ3690" i="1"/>
  <c r="Y3690" i="1" s="1"/>
  <c r="T4551" i="7" s="1"/>
  <c r="J4558" i="7" s="1"/>
  <c r="J4552" i="7"/>
  <c r="CY3690" i="1"/>
  <c r="X3690" i="1" s="1"/>
  <c r="R4551" i="7" s="1"/>
  <c r="J4557" i="7" s="1"/>
  <c r="M538" i="10"/>
  <c r="F631" i="9" s="1"/>
  <c r="E631" i="9"/>
  <c r="R1075" i="1"/>
  <c r="GK1075" i="1" s="1"/>
  <c r="V1192" i="7"/>
  <c r="GK3281" i="1"/>
  <c r="GM3281" i="1" s="1"/>
  <c r="GP3281" i="1" s="1"/>
  <c r="J4075" i="7"/>
  <c r="R1755" i="1"/>
  <c r="GK1755" i="1" s="1"/>
  <c r="V1916" i="7"/>
  <c r="CZ1840" i="1"/>
  <c r="Y1840" i="1" s="1"/>
  <c r="T2036" i="7" s="1"/>
  <c r="J2042" i="7" s="1"/>
  <c r="J2038" i="7"/>
  <c r="CY1840" i="1"/>
  <c r="X1840" i="1" s="1"/>
  <c r="R2036" i="7" s="1"/>
  <c r="J2041" i="7" s="1"/>
  <c r="R2526" i="1"/>
  <c r="V3062" i="7"/>
  <c r="J3070" i="7" s="1"/>
  <c r="R2937" i="1"/>
  <c r="V3551" i="7"/>
  <c r="J3559" i="7" s="1"/>
  <c r="I3561" i="7" s="1"/>
  <c r="CZ3195" i="1"/>
  <c r="Y3195" i="1" s="1"/>
  <c r="T3941" i="7" s="1"/>
  <c r="J3948" i="7" s="1"/>
  <c r="J3943" i="7"/>
  <c r="E599" i="9"/>
  <c r="M503" i="10"/>
  <c r="F599" i="9" s="1"/>
  <c r="CY3729" i="1"/>
  <c r="X3729" i="1" s="1"/>
  <c r="R4581" i="7" s="1"/>
  <c r="J4582" i="7" s="1"/>
  <c r="CZ3729" i="1"/>
  <c r="Y3729" i="1" s="1"/>
  <c r="T4581" i="7" s="1"/>
  <c r="E281" i="9"/>
  <c r="M241" i="10"/>
  <c r="F281" i="9" s="1"/>
  <c r="E284" i="9" s="1"/>
  <c r="CY3807" i="1"/>
  <c r="X3807" i="1" s="1"/>
  <c r="R4631" i="7" s="1"/>
  <c r="CZ3807" i="1"/>
  <c r="Y3807" i="1" s="1"/>
  <c r="DF489" i="3"/>
  <c r="DH822" i="3"/>
  <c r="DH1187" i="3"/>
  <c r="CP30" i="1"/>
  <c r="O30" i="1" s="1"/>
  <c r="J56" i="7"/>
  <c r="GK30" i="1"/>
  <c r="J57" i="7"/>
  <c r="AC39" i="1"/>
  <c r="CP187" i="1"/>
  <c r="O187" i="1" s="1"/>
  <c r="CG342" i="1"/>
  <c r="CP861" i="1"/>
  <c r="O861" i="1" s="1"/>
  <c r="GM861" i="1" s="1"/>
  <c r="GP861" i="1" s="1"/>
  <c r="J874" i="7"/>
  <c r="I875" i="7" s="1"/>
  <c r="R74" i="1"/>
  <c r="V134" i="7"/>
  <c r="J142" i="7" s="1"/>
  <c r="CY450" i="1"/>
  <c r="X450" i="1" s="1"/>
  <c r="CZ495" i="1"/>
  <c r="Y495" i="1" s="1"/>
  <c r="T453" i="7" s="1"/>
  <c r="J455" i="7" s="1"/>
  <c r="GM814" i="1"/>
  <c r="GP814" i="1" s="1"/>
  <c r="R778" i="7"/>
  <c r="R821" i="1"/>
  <c r="GK821" i="1" s="1"/>
  <c r="V832" i="7"/>
  <c r="AG995" i="1"/>
  <c r="CZ574" i="1"/>
  <c r="Y574" i="1" s="1"/>
  <c r="T524" i="7" s="1"/>
  <c r="J531" i="7" s="1"/>
  <c r="CY690" i="1"/>
  <c r="X690" i="1" s="1"/>
  <c r="R612" i="7" s="1"/>
  <c r="J617" i="7" s="1"/>
  <c r="GK945" i="1"/>
  <c r="J991" i="7"/>
  <c r="CP1158" i="1"/>
  <c r="O1158" i="1" s="1"/>
  <c r="AB1171" i="1" s="1"/>
  <c r="F287" i="1"/>
  <c r="GM1169" i="1"/>
  <c r="GP1169" i="1" s="1"/>
  <c r="AF1800" i="1"/>
  <c r="AC115" i="1"/>
  <c r="AZ379" i="1"/>
  <c r="CZ1115" i="1"/>
  <c r="Y1115" i="1" s="1"/>
  <c r="T1229" i="7" s="1"/>
  <c r="J1233" i="7" s="1"/>
  <c r="CP1160" i="1"/>
  <c r="O1160" i="1" s="1"/>
  <c r="J1315" i="7"/>
  <c r="CY1158" i="1"/>
  <c r="X1158" i="1" s="1"/>
  <c r="R2057" i="1"/>
  <c r="GK2057" i="1" s="1"/>
  <c r="CP2322" i="1"/>
  <c r="O2322" i="1" s="1"/>
  <c r="J2829" i="7"/>
  <c r="CZ1517" i="1"/>
  <c r="Y1517" i="1" s="1"/>
  <c r="T1687" i="7" s="1"/>
  <c r="AJ2148" i="1"/>
  <c r="W488" i="1"/>
  <c r="CY1402" i="1"/>
  <c r="X1402" i="1" s="1"/>
  <c r="R1885" i="1"/>
  <c r="GK1885" i="1" s="1"/>
  <c r="V2119" i="7"/>
  <c r="AC2813" i="1"/>
  <c r="R986" i="1"/>
  <c r="V1034" i="7"/>
  <c r="AX1255" i="1"/>
  <c r="CP1752" i="1"/>
  <c r="O1752" i="1" s="1"/>
  <c r="J1893" i="7"/>
  <c r="I1895" i="7" s="1"/>
  <c r="CP1925" i="1"/>
  <c r="O1925" i="1" s="1"/>
  <c r="CZ2101" i="1"/>
  <c r="Y2101" i="1" s="1"/>
  <c r="R2141" i="1"/>
  <c r="AJ2286" i="1"/>
  <c r="R2838" i="7"/>
  <c r="AD2643" i="1"/>
  <c r="J3139" i="7"/>
  <c r="CY991" i="1"/>
  <c r="X991" i="1" s="1"/>
  <c r="R1067" i="7" s="1"/>
  <c r="J1072" i="7" s="1"/>
  <c r="I1076" i="7" s="1"/>
  <c r="R1210" i="1"/>
  <c r="V1423" i="7"/>
  <c r="J1430" i="7" s="1"/>
  <c r="AJ1976" i="1"/>
  <c r="CZ2226" i="1"/>
  <c r="Y2226" i="1" s="1"/>
  <c r="T2616" i="7" s="1"/>
  <c r="J2623" i="7" s="1"/>
  <c r="AC2733" i="1"/>
  <c r="AS724" i="1"/>
  <c r="CZ813" i="1"/>
  <c r="Y813" i="1" s="1"/>
  <c r="T768" i="7" s="1"/>
  <c r="J774" i="7" s="1"/>
  <c r="CY1927" i="1"/>
  <c r="X1927" i="1" s="1"/>
  <c r="R2182" i="7" s="1"/>
  <c r="AH2019" i="1"/>
  <c r="K2289" i="7"/>
  <c r="GM2189" i="1"/>
  <c r="GP2189" i="1" s="1"/>
  <c r="R2597" i="7"/>
  <c r="J2600" i="7" s="1"/>
  <c r="I2603" i="7" s="1"/>
  <c r="AK2491" i="1"/>
  <c r="R3028" i="7"/>
  <c r="J3032" i="7" s="1"/>
  <c r="I3036" i="7" s="1"/>
  <c r="AC2902" i="1"/>
  <c r="CP2939" i="1"/>
  <c r="O2939" i="1" s="1"/>
  <c r="GM2939" i="1" s="1"/>
  <c r="GP2939" i="1" s="1"/>
  <c r="R2983" i="1"/>
  <c r="GK2983" i="1" s="1"/>
  <c r="V3639" i="7"/>
  <c r="CP3195" i="1"/>
  <c r="O3195" i="1" s="1"/>
  <c r="R3501" i="1"/>
  <c r="GK3501" i="1" s="1"/>
  <c r="V4431" i="7"/>
  <c r="J4434" i="7" s="1"/>
  <c r="CG3573" i="1"/>
  <c r="AL3655" i="1"/>
  <c r="Y3655" i="1" s="1"/>
  <c r="T4517" i="7"/>
  <c r="J4522" i="7" s="1"/>
  <c r="R3834" i="1"/>
  <c r="GK3834" i="1" s="1"/>
  <c r="V4685" i="7"/>
  <c r="CY2187" i="1"/>
  <c r="X2187" i="1" s="1"/>
  <c r="R2577" i="7" s="1"/>
  <c r="J2582" i="7" s="1"/>
  <c r="CZ3109" i="1"/>
  <c r="Y3109" i="1" s="1"/>
  <c r="CZ3199" i="1"/>
  <c r="Y3199" i="1" s="1"/>
  <c r="T3967" i="7" s="1"/>
  <c r="J3973" i="7" s="1"/>
  <c r="GM3285" i="1"/>
  <c r="GP3285" i="1" s="1"/>
  <c r="CP3331" i="1"/>
  <c r="O3331" i="1" s="1"/>
  <c r="J4195" i="7"/>
  <c r="I4196" i="7" s="1"/>
  <c r="CP3729" i="1"/>
  <c r="O3729" i="1" s="1"/>
  <c r="R3821" i="1"/>
  <c r="GK3821" i="1" s="1"/>
  <c r="V4659" i="7"/>
  <c r="CZ2890" i="1"/>
  <c r="Y2890" i="1" s="1"/>
  <c r="T3462" i="7" s="1"/>
  <c r="J3466" i="7" s="1"/>
  <c r="R2984" i="1"/>
  <c r="V3642" i="7"/>
  <c r="J3649" i="7" s="1"/>
  <c r="I3651" i="7" s="1"/>
  <c r="AH2062" i="1"/>
  <c r="AC2329" i="1"/>
  <c r="CY2854" i="1"/>
  <c r="X2854" i="1" s="1"/>
  <c r="CZ2937" i="1"/>
  <c r="Y2937" i="1" s="1"/>
  <c r="T3551" i="7" s="1"/>
  <c r="J3558" i="7" s="1"/>
  <c r="AD3031" i="1"/>
  <c r="R3156" i="1"/>
  <c r="V3902" i="7"/>
  <c r="J3909" i="7" s="1"/>
  <c r="AJ3342" i="1"/>
  <c r="R3577" i="1"/>
  <c r="GK3577" i="1" s="1"/>
  <c r="V4481" i="7"/>
  <c r="J4484" i="7" s="1"/>
  <c r="R3843" i="1"/>
  <c r="GK3843" i="1" s="1"/>
  <c r="V4703" i="7"/>
  <c r="AE2191" i="1"/>
  <c r="CP2730" i="1"/>
  <c r="O2730" i="1" s="1"/>
  <c r="CP3339" i="1"/>
  <c r="O3339" i="1" s="1"/>
  <c r="GK3727" i="1"/>
  <c r="CP3832" i="1"/>
  <c r="O3832" i="1" s="1"/>
  <c r="R3853" i="1"/>
  <c r="GK3853" i="1" s="1"/>
  <c r="V4723" i="7"/>
  <c r="AJ2447" i="1"/>
  <c r="R3066" i="1"/>
  <c r="V3746" i="7"/>
  <c r="J3754" i="7" s="1"/>
  <c r="CB3192" i="1"/>
  <c r="R3417" i="1"/>
  <c r="GK3417" i="1" s="1"/>
  <c r="GM3417" i="1" s="1"/>
  <c r="GP3417" i="1" s="1"/>
  <c r="V4319" i="7"/>
  <c r="AF3579" i="1"/>
  <c r="R3828" i="1"/>
  <c r="GK3828" i="1" s="1"/>
  <c r="GM3828" i="1" s="1"/>
  <c r="GN3828" i="1" s="1"/>
  <c r="V4673" i="7"/>
  <c r="R3840" i="1"/>
  <c r="GK3840" i="1" s="1"/>
  <c r="V4697" i="7"/>
  <c r="CZ2980" i="1"/>
  <c r="Y2980" i="1" s="1"/>
  <c r="T3616" i="7" s="1"/>
  <c r="J3623" i="7" s="1"/>
  <c r="CZ2979" i="1"/>
  <c r="Y2979" i="1" s="1"/>
  <c r="T3609" i="7" s="1"/>
  <c r="J3613" i="7" s="1"/>
  <c r="CZ3242" i="1"/>
  <c r="Y3242" i="1" s="1"/>
  <c r="T4032" i="7" s="1"/>
  <c r="J4038" i="7" s="1"/>
  <c r="CY3330" i="1"/>
  <c r="X3330" i="1" s="1"/>
  <c r="R4185" i="7" s="1"/>
  <c r="J4190" i="7" s="1"/>
  <c r="I4194" i="7" s="1"/>
  <c r="AE3031" i="1"/>
  <c r="V102" i="7"/>
  <c r="J110" i="7" s="1"/>
  <c r="I112" i="7" s="1"/>
  <c r="R36" i="1"/>
  <c r="R190" i="1"/>
  <c r="V227" i="7"/>
  <c r="J234" i="7" s="1"/>
  <c r="I236" i="7" s="1"/>
  <c r="R688" i="1"/>
  <c r="V592" i="7"/>
  <c r="J599" i="7" s="1"/>
  <c r="T72" i="10"/>
  <c r="K1419" i="7"/>
  <c r="P1419" i="7"/>
  <c r="E100" i="9"/>
  <c r="M77" i="10"/>
  <c r="F100" i="9" s="1"/>
  <c r="E106" i="9" s="1"/>
  <c r="J167" i="7"/>
  <c r="AG1038" i="1"/>
  <c r="I1999" i="7"/>
  <c r="E341" i="9"/>
  <c r="M270" i="10"/>
  <c r="F341" i="9" s="1"/>
  <c r="I183" i="7"/>
  <c r="I559" i="7"/>
  <c r="E72" i="9"/>
  <c r="M66" i="10"/>
  <c r="F72" i="9" s="1"/>
  <c r="R902" i="1"/>
  <c r="V918" i="7"/>
  <c r="J926" i="7" s="1"/>
  <c r="AH1293" i="1"/>
  <c r="K1513" i="7"/>
  <c r="V660" i="7"/>
  <c r="J667" i="7" s="1"/>
  <c r="R731" i="1"/>
  <c r="M135" i="10"/>
  <c r="F175" i="9" s="1"/>
  <c r="E175" i="9"/>
  <c r="R2014" i="1"/>
  <c r="GK2014" i="1" s="1"/>
  <c r="V2314" i="7"/>
  <c r="K1196" i="7"/>
  <c r="GK1206" i="1"/>
  <c r="GM1206" i="1" s="1"/>
  <c r="GP1206" i="1" s="1"/>
  <c r="J1401" i="7"/>
  <c r="GK1478" i="1"/>
  <c r="J1660" i="7"/>
  <c r="I1869" i="7"/>
  <c r="E274" i="9"/>
  <c r="M236" i="10"/>
  <c r="F274" i="9" s="1"/>
  <c r="GK1972" i="1"/>
  <c r="J2256" i="7"/>
  <c r="I2636" i="7"/>
  <c r="R2854" i="1"/>
  <c r="GK2854" i="1" s="1"/>
  <c r="V3450" i="7"/>
  <c r="R3292" i="1"/>
  <c r="GK3292" i="1" s="1"/>
  <c r="GM3292" i="1" s="1"/>
  <c r="GP3292" i="1" s="1"/>
  <c r="V4155" i="7"/>
  <c r="CP2226" i="1"/>
  <c r="O2226" i="1" s="1"/>
  <c r="J2621" i="7"/>
  <c r="I2626" i="7" s="1"/>
  <c r="R351" i="10"/>
  <c r="CY3853" i="1"/>
  <c r="X3853" i="1" s="1"/>
  <c r="R4723" i="7" s="1"/>
  <c r="CZ3853" i="1"/>
  <c r="Y3853" i="1" s="1"/>
  <c r="T4723" i="7" s="1"/>
  <c r="J165" i="7"/>
  <c r="AS1255" i="1"/>
  <c r="CB1250" i="1"/>
  <c r="R1668" i="1"/>
  <c r="V1782" i="7"/>
  <c r="J1790" i="7" s="1"/>
  <c r="E261" i="9"/>
  <c r="M226" i="10"/>
  <c r="F261" i="9" s="1"/>
  <c r="CY1970" i="1"/>
  <c r="X1970" i="1" s="1"/>
  <c r="R2247" i="7" s="1"/>
  <c r="CZ1970" i="1"/>
  <c r="Y1970" i="1" s="1"/>
  <c r="T2247" i="7" s="1"/>
  <c r="I3733" i="7"/>
  <c r="I4306" i="7"/>
  <c r="R3537" i="1"/>
  <c r="V4442" i="7"/>
  <c r="J4448" i="7" s="1"/>
  <c r="R2011" i="1"/>
  <c r="V2291" i="7"/>
  <c r="J2299" i="7" s="1"/>
  <c r="E302" i="9"/>
  <c r="M256" i="10"/>
  <c r="F302" i="9" s="1"/>
  <c r="CZ729" i="1"/>
  <c r="Y729" i="1" s="1"/>
  <c r="T655" i="7" s="1"/>
  <c r="CY729" i="1"/>
  <c r="X729" i="1" s="1"/>
  <c r="R655" i="7" s="1"/>
  <c r="I1987" i="7"/>
  <c r="E268" i="9"/>
  <c r="M230" i="10"/>
  <c r="F268" i="9" s="1"/>
  <c r="R2602" i="1"/>
  <c r="V3112" i="7"/>
  <c r="J3120" i="7" s="1"/>
  <c r="CY3194" i="1"/>
  <c r="X3194" i="1" s="1"/>
  <c r="R3934" i="7" s="1"/>
  <c r="J3937" i="7" s="1"/>
  <c r="J3936" i="7"/>
  <c r="I3940" i="7" s="1"/>
  <c r="M414" i="10"/>
  <c r="F502" i="9" s="1"/>
  <c r="E504" i="9" s="1"/>
  <c r="E502" i="9"/>
  <c r="BA3374" i="1"/>
  <c r="F3399" i="1"/>
  <c r="CY3823" i="1"/>
  <c r="X3823" i="1" s="1"/>
  <c r="R4663" i="7" s="1"/>
  <c r="CZ3823" i="1"/>
  <c r="Y3823" i="1" s="1"/>
  <c r="T4663" i="7" s="1"/>
  <c r="E619" i="9"/>
  <c r="M526" i="10"/>
  <c r="F619" i="9" s="1"/>
  <c r="CY1707" i="1"/>
  <c r="X1707" i="1" s="1"/>
  <c r="R1816" i="7" s="1"/>
  <c r="J1821" i="7" s="1"/>
  <c r="J1818" i="7"/>
  <c r="V2966" i="7"/>
  <c r="R2409" i="1"/>
  <c r="E289" i="9"/>
  <c r="M245" i="10"/>
  <c r="F289" i="9" s="1"/>
  <c r="E291" i="9" s="1"/>
  <c r="E373" i="9"/>
  <c r="M317" i="10"/>
  <c r="F373" i="9" s="1"/>
  <c r="E376" i="9" s="1"/>
  <c r="GK2678" i="1"/>
  <c r="GM2678" i="1" s="1"/>
  <c r="GP2678" i="1" s="1"/>
  <c r="J3164" i="7"/>
  <c r="R1161" i="1"/>
  <c r="GK1161" i="1" s="1"/>
  <c r="V1322" i="7"/>
  <c r="J606" i="7"/>
  <c r="GK689" i="1"/>
  <c r="CP3024" i="1"/>
  <c r="O3024" i="1" s="1"/>
  <c r="E601" i="9"/>
  <c r="M505" i="10"/>
  <c r="F601" i="9" s="1"/>
  <c r="E621" i="9"/>
  <c r="M528" i="10"/>
  <c r="F621" i="9" s="1"/>
  <c r="AJ1475" i="1"/>
  <c r="W1481" i="1"/>
  <c r="R1710" i="1"/>
  <c r="V1831" i="7"/>
  <c r="J1838" i="7" s="1"/>
  <c r="I1840" i="7" s="1"/>
  <c r="K2967" i="7"/>
  <c r="P2967" i="7"/>
  <c r="AC1633" i="1"/>
  <c r="E596" i="9"/>
  <c r="M500" i="10"/>
  <c r="F596" i="9" s="1"/>
  <c r="GK2274" i="1"/>
  <c r="J2727" i="7"/>
  <c r="I2932" i="7"/>
  <c r="R420" i="10"/>
  <c r="CY3811" i="1"/>
  <c r="X3811" i="1" s="1"/>
  <c r="R4639" i="7" s="1"/>
  <c r="CZ3811" i="1"/>
  <c r="Y3811" i="1" s="1"/>
  <c r="T4639" i="7" s="1"/>
  <c r="R3288" i="1"/>
  <c r="V4124" i="7"/>
  <c r="J4132" i="7" s="1"/>
  <c r="R362" i="10"/>
  <c r="GK3415" i="1"/>
  <c r="J4311" i="7"/>
  <c r="K4704" i="7"/>
  <c r="P4704" i="7"/>
  <c r="R1036" i="1"/>
  <c r="GK1036" i="1" s="1"/>
  <c r="V1152" i="7"/>
  <c r="E622" i="9"/>
  <c r="M529" i="10"/>
  <c r="F622" i="9" s="1"/>
  <c r="V2312" i="7"/>
  <c r="R2013" i="1"/>
  <c r="GK2013" i="1" s="1"/>
  <c r="K4644" i="7"/>
  <c r="P4644" i="7"/>
  <c r="E620" i="9"/>
  <c r="M527" i="10"/>
  <c r="F620" i="9" s="1"/>
  <c r="R1796" i="1"/>
  <c r="V1961" i="7"/>
  <c r="J1968" i="7" s="1"/>
  <c r="AC3117" i="1"/>
  <c r="R3768" i="1"/>
  <c r="GK3768" i="1" s="1"/>
  <c r="V4610" i="7"/>
  <c r="F1347" i="1"/>
  <c r="AS1325" i="1"/>
  <c r="GK2407" i="1"/>
  <c r="J2949" i="7"/>
  <c r="CZ3377" i="1"/>
  <c r="Y3377" i="1" s="1"/>
  <c r="T4277" i="7" s="1"/>
  <c r="J4281" i="7" s="1"/>
  <c r="J4279" i="7"/>
  <c r="CY3843" i="1"/>
  <c r="X3843" i="1" s="1"/>
  <c r="R4703" i="7" s="1"/>
  <c r="CZ3843" i="1"/>
  <c r="Y3843" i="1" s="1"/>
  <c r="T4703" i="7" s="1"/>
  <c r="E474" i="9"/>
  <c r="M394" i="10"/>
  <c r="F474" i="9" s="1"/>
  <c r="E476" i="9" s="1"/>
  <c r="GK2980" i="1"/>
  <c r="J3620" i="7"/>
  <c r="R1929" i="1"/>
  <c r="V2187" i="7"/>
  <c r="J2194" i="7" s="1"/>
  <c r="E610" i="9"/>
  <c r="M517" i="10"/>
  <c r="F610" i="9" s="1"/>
  <c r="I3716" i="7"/>
  <c r="CY1755" i="1"/>
  <c r="X1755" i="1" s="1"/>
  <c r="R1916" i="7" s="1"/>
  <c r="J1919" i="7" s="1"/>
  <c r="J1918" i="7"/>
  <c r="CZ1755" i="1"/>
  <c r="Y1755" i="1" s="1"/>
  <c r="P4668" i="7"/>
  <c r="K4668" i="7"/>
  <c r="GK1887" i="1"/>
  <c r="J2136" i="7"/>
  <c r="AD2286" i="1"/>
  <c r="J2751" i="7"/>
  <c r="R3420" i="1"/>
  <c r="GK3420" i="1" s="1"/>
  <c r="V4342" i="7"/>
  <c r="GM3816" i="1"/>
  <c r="GN3816" i="1" s="1"/>
  <c r="R2016" i="1"/>
  <c r="V2327" i="7"/>
  <c r="J2334" i="7" s="1"/>
  <c r="I2336" i="7" s="1"/>
  <c r="GK2895" i="1"/>
  <c r="GM2895" i="1" s="1"/>
  <c r="GP2895" i="1" s="1"/>
  <c r="J3499" i="7"/>
  <c r="AL269" i="1"/>
  <c r="T294" i="7"/>
  <c r="J298" i="7" s="1"/>
  <c r="R230" i="1"/>
  <c r="V272" i="7"/>
  <c r="J279" i="7" s="1"/>
  <c r="R1515" i="1"/>
  <c r="J1676" i="7" s="1"/>
  <c r="V1673" i="7"/>
  <c r="J1679" i="7" s="1"/>
  <c r="AF2813" i="1"/>
  <c r="R2282" i="1"/>
  <c r="GK2282" i="1" s="1"/>
  <c r="GM2282" i="1" s="1"/>
  <c r="GP2282" i="1" s="1"/>
  <c r="V2787" i="7"/>
  <c r="R989" i="1"/>
  <c r="GK989" i="1" s="1"/>
  <c r="GM989" i="1" s="1"/>
  <c r="GP989" i="1" s="1"/>
  <c r="V1062" i="7"/>
  <c r="T3078" i="7"/>
  <c r="J3083" i="7" s="1"/>
  <c r="I3086" i="7" s="1"/>
  <c r="AT77" i="1"/>
  <c r="CC71" i="1"/>
  <c r="E298" i="9"/>
  <c r="F351" i="1"/>
  <c r="AP337" i="1"/>
  <c r="E205" i="9"/>
  <c r="I3287" i="7"/>
  <c r="CP3377" i="1"/>
  <c r="O3377" i="1" s="1"/>
  <c r="R572" i="1"/>
  <c r="V509" i="7"/>
  <c r="R2369" i="1"/>
  <c r="V2916" i="7"/>
  <c r="J2923" i="7" s="1"/>
  <c r="R817" i="1"/>
  <c r="V793" i="7"/>
  <c r="J800" i="7" s="1"/>
  <c r="R1115" i="1"/>
  <c r="V1229" i="7"/>
  <c r="CP2640" i="1"/>
  <c r="O2640" i="1" s="1"/>
  <c r="CP1479" i="1"/>
  <c r="O1479" i="1" s="1"/>
  <c r="GK1930" i="1"/>
  <c r="J2201" i="7"/>
  <c r="GM3112" i="1"/>
  <c r="GP3112" i="1" s="1"/>
  <c r="CZ2810" i="1"/>
  <c r="Y2810" i="1" s="1"/>
  <c r="T3375" i="7" s="1"/>
  <c r="J3381" i="7" s="1"/>
  <c r="CY2280" i="1"/>
  <c r="X2280" i="1" s="1"/>
  <c r="R2765" i="7" s="1"/>
  <c r="J2771" i="7" s="1"/>
  <c r="J2767" i="7"/>
  <c r="E552" i="9"/>
  <c r="M461" i="10"/>
  <c r="F552" i="9" s="1"/>
  <c r="AJ867" i="1"/>
  <c r="AL153" i="1"/>
  <c r="T175" i="7"/>
  <c r="J180" i="7" s="1"/>
  <c r="AF824" i="1"/>
  <c r="CZ303" i="1"/>
  <c r="Y303" i="1" s="1"/>
  <c r="AD456" i="1"/>
  <c r="CP2013" i="1"/>
  <c r="O2013" i="1" s="1"/>
  <c r="GM2013" i="1" s="1"/>
  <c r="GP2013" i="1" s="1"/>
  <c r="CJ2329" i="1"/>
  <c r="R3340" i="1"/>
  <c r="GK3340" i="1" s="1"/>
  <c r="V4258" i="7"/>
  <c r="CY230" i="1"/>
  <c r="X230" i="1" s="1"/>
  <c r="R272" i="7" s="1"/>
  <c r="J277" i="7" s="1"/>
  <c r="GM492" i="1"/>
  <c r="GP492" i="1" s="1"/>
  <c r="R437" i="7"/>
  <c r="CY1403" i="1"/>
  <c r="X1403" i="1" s="1"/>
  <c r="GK2281" i="1"/>
  <c r="J2780" i="7"/>
  <c r="DI823" i="3"/>
  <c r="AD379" i="1"/>
  <c r="CP192" i="1"/>
  <c r="O192" i="1" s="1"/>
  <c r="GM192" i="1" s="1"/>
  <c r="GP192" i="1" s="1"/>
  <c r="CP29" i="1"/>
  <c r="O29" i="1" s="1"/>
  <c r="DG812" i="3"/>
  <c r="CZ450" i="1"/>
  <c r="Y450" i="1" s="1"/>
  <c r="T383" i="7" s="1"/>
  <c r="J388" i="7" s="1"/>
  <c r="CY495" i="1"/>
  <c r="X495" i="1" s="1"/>
  <c r="CP905" i="1"/>
  <c r="O905" i="1" s="1"/>
  <c r="R1035" i="1"/>
  <c r="AQ374" i="1"/>
  <c r="CY574" i="1"/>
  <c r="X574" i="1" s="1"/>
  <c r="R524" i="7" s="1"/>
  <c r="J530" i="7" s="1"/>
  <c r="R988" i="1"/>
  <c r="V1052" i="7"/>
  <c r="J1059" i="7" s="1"/>
  <c r="R1158" i="1"/>
  <c r="V1294" i="7"/>
  <c r="R816" i="1"/>
  <c r="V783" i="7"/>
  <c r="J790" i="7" s="1"/>
  <c r="AH1171" i="1"/>
  <c r="AJ1800" i="1"/>
  <c r="CZ732" i="1"/>
  <c r="Y732" i="1" s="1"/>
  <c r="T670" i="7" s="1"/>
  <c r="J676" i="7" s="1"/>
  <c r="CP904" i="1"/>
  <c r="O904" i="1" s="1"/>
  <c r="GM904" i="1" s="1"/>
  <c r="GP904" i="1" s="1"/>
  <c r="CP1073" i="1"/>
  <c r="O1073" i="1" s="1"/>
  <c r="J1176" i="7"/>
  <c r="I1181" i="7" s="1"/>
  <c r="R1365" i="1"/>
  <c r="AG1890" i="1"/>
  <c r="AJ488" i="1"/>
  <c r="R1328" i="1"/>
  <c r="V1547" i="7"/>
  <c r="J1554" i="7" s="1"/>
  <c r="AG1847" i="1"/>
  <c r="AI2062" i="1"/>
  <c r="CP2183" i="1"/>
  <c r="O2183" i="1" s="1"/>
  <c r="GM2183" i="1" s="1"/>
  <c r="GP2183" i="1" s="1"/>
  <c r="CP2280" i="1"/>
  <c r="O2280" i="1" s="1"/>
  <c r="J2768" i="7"/>
  <c r="CP2370" i="1"/>
  <c r="O2370" i="1" s="1"/>
  <c r="R1486" i="7"/>
  <c r="J1489" i="7" s="1"/>
  <c r="I1492" i="7" s="1"/>
  <c r="CY1711" i="1"/>
  <c r="X1711" i="1" s="1"/>
  <c r="R1841" i="7" s="1"/>
  <c r="J1846" i="7" s="1"/>
  <c r="CP2233" i="1"/>
  <c r="O2233" i="1" s="1"/>
  <c r="J2672" i="7"/>
  <c r="GM2641" i="1"/>
  <c r="GP2641" i="1" s="1"/>
  <c r="J3142" i="7"/>
  <c r="CZ1402" i="1"/>
  <c r="Y1402" i="1" s="1"/>
  <c r="T1591" i="7" s="1"/>
  <c r="J1597" i="7" s="1"/>
  <c r="CP1792" i="1"/>
  <c r="O1792" i="1" s="1"/>
  <c r="J1940" i="7"/>
  <c r="I1945" i="7" s="1"/>
  <c r="AQ2148" i="1"/>
  <c r="F163" i="1"/>
  <c r="AD995" i="1"/>
  <c r="AG1475" i="1"/>
  <c r="CP1592" i="1"/>
  <c r="O1592" i="1" s="1"/>
  <c r="J1736" i="7"/>
  <c r="I1742" i="7" s="1"/>
  <c r="CY1752" i="1"/>
  <c r="X1752" i="1" s="1"/>
  <c r="AD1933" i="1"/>
  <c r="R1969" i="1"/>
  <c r="AG2286" i="1"/>
  <c r="W653" i="1"/>
  <c r="CZ991" i="1"/>
  <c r="Y991" i="1" s="1"/>
  <c r="T1067" i="7" s="1"/>
  <c r="J1073" i="7" s="1"/>
  <c r="R1708" i="1"/>
  <c r="GK1708" i="1" s="1"/>
  <c r="V1826" i="7"/>
  <c r="R1798" i="1"/>
  <c r="GK1798" i="1" s="1"/>
  <c r="GM1798" i="1" s="1"/>
  <c r="GP1798" i="1" s="1"/>
  <c r="V1981" i="7"/>
  <c r="CP2141" i="1"/>
  <c r="O2141" i="1" s="1"/>
  <c r="J2500" i="7"/>
  <c r="CY2226" i="1"/>
  <c r="X2226" i="1" s="1"/>
  <c r="R2616" i="7" s="1"/>
  <c r="J2622" i="7" s="1"/>
  <c r="CP2726" i="1"/>
  <c r="O2726" i="1" s="1"/>
  <c r="CY813" i="1"/>
  <c r="X813" i="1" s="1"/>
  <c r="R768" i="7" s="1"/>
  <c r="J773" i="7" s="1"/>
  <c r="I777" i="7" s="1"/>
  <c r="BZ1156" i="1"/>
  <c r="CZ1441" i="1"/>
  <c r="Y1441" i="1" s="1"/>
  <c r="T1633" i="7" s="1"/>
  <c r="J1639" i="7" s="1"/>
  <c r="BC2051" i="1"/>
  <c r="GM2144" i="1"/>
  <c r="GP2144" i="1" s="1"/>
  <c r="T2512" i="7"/>
  <c r="J2518" i="7" s="1"/>
  <c r="I2521" i="7" s="1"/>
  <c r="AX2286" i="1"/>
  <c r="AX2270" i="1" s="1"/>
  <c r="CY2097" i="1"/>
  <c r="X2097" i="1" s="1"/>
  <c r="R2421" i="7" s="1"/>
  <c r="J2427" i="7" s="1"/>
  <c r="I2431" i="7" s="1"/>
  <c r="R2841" i="7"/>
  <c r="J2846" i="7" s="1"/>
  <c r="AF2491" i="1"/>
  <c r="CP3108" i="1"/>
  <c r="O3108" i="1" s="1"/>
  <c r="CP3196" i="1"/>
  <c r="O3196" i="1" s="1"/>
  <c r="CY3767" i="1"/>
  <c r="X3767" i="1" s="1"/>
  <c r="R4604" i="7" s="1"/>
  <c r="J4606" i="7" s="1"/>
  <c r="I4609" i="7" s="1"/>
  <c r="CP3825" i="1"/>
  <c r="O3825" i="1" s="1"/>
  <c r="GM3825" i="1" s="1"/>
  <c r="GN3825" i="1" s="1"/>
  <c r="GM3836" i="1"/>
  <c r="GN3836" i="1" s="1"/>
  <c r="R3846" i="1"/>
  <c r="GK3846" i="1" s="1"/>
  <c r="V4709" i="7"/>
  <c r="CZ2187" i="1"/>
  <c r="Y2187" i="1" s="1"/>
  <c r="AK2529" i="1"/>
  <c r="X2529" i="1" s="1"/>
  <c r="R3062" i="7"/>
  <c r="J3068" i="7" s="1"/>
  <c r="I3072" i="7" s="1"/>
  <c r="CY3109" i="1"/>
  <c r="X3109" i="1" s="1"/>
  <c r="R3811" i="7" s="1"/>
  <c r="J3817" i="7" s="1"/>
  <c r="CY3199" i="1"/>
  <c r="X3199" i="1" s="1"/>
  <c r="CP3333" i="1"/>
  <c r="O3333" i="1" s="1"/>
  <c r="J4203" i="7"/>
  <c r="GM3823" i="1"/>
  <c r="GN3823" i="1" s="1"/>
  <c r="F2470" i="1"/>
  <c r="CY2890" i="1"/>
  <c r="X2890" i="1" s="1"/>
  <c r="R3462" i="7" s="1"/>
  <c r="J3465" i="7" s="1"/>
  <c r="I3468" i="7" s="1"/>
  <c r="R3067" i="1"/>
  <c r="V3757" i="7"/>
  <c r="J3764" i="7" s="1"/>
  <c r="R3425" i="1"/>
  <c r="GK3425" i="1" s="1"/>
  <c r="V4380" i="7"/>
  <c r="AT1443" i="1"/>
  <c r="AD2148" i="1"/>
  <c r="CZ2854" i="1"/>
  <c r="Y2854" i="1" s="1"/>
  <c r="T3450" i="7" s="1"/>
  <c r="J3454" i="7" s="1"/>
  <c r="AI3160" i="1"/>
  <c r="R3237" i="1"/>
  <c r="V3999" i="7"/>
  <c r="AG3342" i="1"/>
  <c r="R3827" i="1"/>
  <c r="GK3827" i="1" s="1"/>
  <c r="V4671" i="7"/>
  <c r="R3854" i="1"/>
  <c r="GK3854" i="1" s="1"/>
  <c r="V4725" i="7"/>
  <c r="CZ2730" i="1"/>
  <c r="Y2730" i="1" s="1"/>
  <c r="T3288" i="7" s="1"/>
  <c r="J3294" i="7" s="1"/>
  <c r="CP3577" i="1"/>
  <c r="O3577" i="1" s="1"/>
  <c r="J4481" i="7" s="1"/>
  <c r="R3809" i="1"/>
  <c r="GK3809" i="1" s="1"/>
  <c r="GM3809" i="1" s="1"/>
  <c r="GN3809" i="1" s="1"/>
  <c r="V4635" i="7"/>
  <c r="CY3195" i="1"/>
  <c r="X3195" i="1" s="1"/>
  <c r="R3339" i="1"/>
  <c r="GK3339" i="1" s="1"/>
  <c r="V4251" i="7"/>
  <c r="AF3731" i="1"/>
  <c r="CP3830" i="1"/>
  <c r="O3830" i="1" s="1"/>
  <c r="CY2980" i="1"/>
  <c r="X2980" i="1" s="1"/>
  <c r="R3616" i="7" s="1"/>
  <c r="J3622" i="7" s="1"/>
  <c r="CY2979" i="1"/>
  <c r="X2979" i="1" s="1"/>
  <c r="R3609" i="7" s="1"/>
  <c r="J3612" i="7" s="1"/>
  <c r="I3615" i="7" s="1"/>
  <c r="CY3242" i="1"/>
  <c r="X3242" i="1" s="1"/>
  <c r="R4032" i="7" s="1"/>
  <c r="J4037" i="7" s="1"/>
  <c r="I4041" i="7" s="1"/>
  <c r="AC3379" i="1"/>
  <c r="CZ3413" i="1"/>
  <c r="Y3413" i="1" s="1"/>
  <c r="T4289" i="7" s="1"/>
  <c r="J4293" i="7" s="1"/>
  <c r="V113" i="7"/>
  <c r="R37" i="1"/>
  <c r="GK37" i="1" s="1"/>
  <c r="DG1173" i="3"/>
  <c r="DJ1173" i="3" s="1"/>
  <c r="DH1173" i="3"/>
  <c r="R770" i="1"/>
  <c r="V703" i="7"/>
  <c r="J710" i="7" s="1"/>
  <c r="I905" i="7"/>
  <c r="R991" i="1"/>
  <c r="V1067" i="7"/>
  <c r="J1074" i="7" s="1"/>
  <c r="R1073" i="1"/>
  <c r="V1171" i="7"/>
  <c r="J1179" i="7" s="1"/>
  <c r="I1281" i="7"/>
  <c r="T77" i="10"/>
  <c r="E275" i="9"/>
  <c r="M235" i="10"/>
  <c r="F275" i="9" s="1"/>
  <c r="K2638" i="7"/>
  <c r="P2638" i="7"/>
  <c r="GK650" i="1"/>
  <c r="GM650" i="1" s="1"/>
  <c r="GP650" i="1" s="1"/>
  <c r="J564" i="7"/>
  <c r="AE653" i="1"/>
  <c r="R1166" i="1"/>
  <c r="V1354" i="7"/>
  <c r="J1362" i="7" s="1"/>
  <c r="I1364" i="7" s="1"/>
  <c r="CY1797" i="1"/>
  <c r="X1797" i="1" s="1"/>
  <c r="R1971" i="7" s="1"/>
  <c r="J1976" i="7" s="1"/>
  <c r="J1973" i="7"/>
  <c r="J126" i="7"/>
  <c r="CY73" i="1"/>
  <c r="X73" i="1" s="1"/>
  <c r="R729" i="1"/>
  <c r="GK729" i="1" s="1"/>
  <c r="V655" i="7"/>
  <c r="I1086" i="7"/>
  <c r="R947" i="1"/>
  <c r="GK947" i="1" s="1"/>
  <c r="V999" i="7"/>
  <c r="CZ1253" i="1"/>
  <c r="Y1253" i="1" s="1"/>
  <c r="T1493" i="7" s="1"/>
  <c r="J1499" i="7" s="1"/>
  <c r="J1495" i="7"/>
  <c r="I1502" i="7" s="1"/>
  <c r="CY1253" i="1"/>
  <c r="X1253" i="1" s="1"/>
  <c r="R1493" i="7" s="1"/>
  <c r="J1498" i="7" s="1"/>
  <c r="O236" i="10"/>
  <c r="V2262" i="7"/>
  <c r="J2269" i="7" s="1"/>
  <c r="R1973" i="1"/>
  <c r="CZ2230" i="1"/>
  <c r="Y2230" i="1" s="1"/>
  <c r="T2642" i="7" s="1"/>
  <c r="J2648" i="7" s="1"/>
  <c r="J2644" i="7"/>
  <c r="R2450" i="1"/>
  <c r="V3012" i="7"/>
  <c r="J3020" i="7" s="1"/>
  <c r="E117" i="9"/>
  <c r="M105" i="10"/>
  <c r="F117" i="9" s="1"/>
  <c r="E120" i="9" s="1"/>
  <c r="E303" i="9"/>
  <c r="M255" i="10"/>
  <c r="F303" i="9" s="1"/>
  <c r="R2365" i="1"/>
  <c r="AE2372" i="1" s="1"/>
  <c r="V2891" i="7"/>
  <c r="J2898" i="7" s="1"/>
  <c r="T351" i="10"/>
  <c r="E431" i="9"/>
  <c r="M361" i="10"/>
  <c r="F431" i="9" s="1"/>
  <c r="E433" i="9" s="1"/>
  <c r="I169" i="7"/>
  <c r="R1555" i="1"/>
  <c r="GK1555" i="1" s="1"/>
  <c r="V1712" i="7"/>
  <c r="CZ1928" i="1"/>
  <c r="Y1928" i="1" s="1"/>
  <c r="T2184" i="7" s="1"/>
  <c r="CY1928" i="1"/>
  <c r="X1928" i="1" s="1"/>
  <c r="R2184" i="7" s="1"/>
  <c r="R3286" i="1"/>
  <c r="V4107" i="7"/>
  <c r="J4114" i="7" s="1"/>
  <c r="I4116" i="7" s="1"/>
  <c r="V3404" i="7"/>
  <c r="J3412" i="7" s="1"/>
  <c r="R2848" i="1"/>
  <c r="R3538" i="1"/>
  <c r="V4451" i="7"/>
  <c r="J4459" i="7" s="1"/>
  <c r="I4461" i="7" s="1"/>
  <c r="O256" i="10"/>
  <c r="T385" i="10"/>
  <c r="I1288" i="7"/>
  <c r="V2349" i="7"/>
  <c r="R2053" i="1"/>
  <c r="AI2856" i="1"/>
  <c r="R3069" i="1"/>
  <c r="GK3069" i="1" s="1"/>
  <c r="V3769" i="7"/>
  <c r="R3195" i="1"/>
  <c r="V3941" i="7"/>
  <c r="J3949" i="7" s="1"/>
  <c r="P4636" i="7"/>
  <c r="K4636" i="7"/>
  <c r="K4718" i="7"/>
  <c r="P4718" i="7"/>
  <c r="R2140" i="1"/>
  <c r="V2486" i="7"/>
  <c r="J2494" i="7" s="1"/>
  <c r="CY2279" i="1"/>
  <c r="X2279" i="1" s="1"/>
  <c r="R2758" i="7" s="1"/>
  <c r="J2761" i="7" s="1"/>
  <c r="I2764" i="7" s="1"/>
  <c r="J2760" i="7"/>
  <c r="R1667" i="1"/>
  <c r="V1773" i="7"/>
  <c r="J1779" i="7" s="1"/>
  <c r="R1706" i="1"/>
  <c r="V1805" i="7"/>
  <c r="J1813" i="7" s="1"/>
  <c r="P2313" i="7"/>
  <c r="K2313" i="7"/>
  <c r="CI685" i="1"/>
  <c r="AZ692" i="1"/>
  <c r="CY1161" i="1"/>
  <c r="X1161" i="1" s="1"/>
  <c r="R1322" i="7" s="1"/>
  <c r="CZ1161" i="1"/>
  <c r="Y1161" i="1" s="1"/>
  <c r="T1322" i="7" s="1"/>
  <c r="BB1362" i="1"/>
  <c r="F1380" i="1"/>
  <c r="AD1595" i="1"/>
  <c r="J1725" i="7"/>
  <c r="R1886" i="1"/>
  <c r="V2122" i="7"/>
  <c r="J2129" i="7" s="1"/>
  <c r="I4597" i="7"/>
  <c r="J1724" i="7"/>
  <c r="CZ1591" i="1"/>
  <c r="Y1591" i="1" s="1"/>
  <c r="I2020" i="7"/>
  <c r="I2171" i="7"/>
  <c r="CI3497" i="1"/>
  <c r="AZ3503" i="1"/>
  <c r="GK863" i="1"/>
  <c r="J883" i="7"/>
  <c r="CP2055" i="1"/>
  <c r="O2055" i="1" s="1"/>
  <c r="K2840" i="7"/>
  <c r="GK2679" i="1"/>
  <c r="J3175" i="7"/>
  <c r="R395" i="10"/>
  <c r="R2187" i="1"/>
  <c r="V2577" i="7"/>
  <c r="J2584" i="7" s="1"/>
  <c r="CC1399" i="1"/>
  <c r="AT1405" i="1"/>
  <c r="F1566" i="1"/>
  <c r="AP1551" i="1"/>
  <c r="I2679" i="7"/>
  <c r="CY3825" i="1"/>
  <c r="X3825" i="1" s="1"/>
  <c r="R4667" i="7" s="1"/>
  <c r="CZ3825" i="1"/>
  <c r="Y3825" i="1" s="1"/>
  <c r="T4667" i="7" s="1"/>
  <c r="K4662" i="7"/>
  <c r="P4662" i="7"/>
  <c r="K2737" i="7"/>
  <c r="E627" i="9"/>
  <c r="M534" i="10"/>
  <c r="F627" i="9" s="1"/>
  <c r="R2324" i="1"/>
  <c r="GK2324" i="1" s="1"/>
  <c r="V2838" i="7"/>
  <c r="P4640" i="7"/>
  <c r="K4640" i="7"/>
  <c r="V1881" i="7"/>
  <c r="J1888" i="7" s="1"/>
  <c r="I1890" i="7" s="1"/>
  <c r="R1750" i="1"/>
  <c r="GK1707" i="1"/>
  <c r="J1820" i="7"/>
  <c r="GK2273" i="1"/>
  <c r="J2716" i="7"/>
  <c r="CZ3289" i="1"/>
  <c r="Y3289" i="1" s="1"/>
  <c r="T4135" i="7" s="1"/>
  <c r="J4142" i="7" s="1"/>
  <c r="J4137" i="7"/>
  <c r="I4145" i="7" s="1"/>
  <c r="CY3818" i="1"/>
  <c r="X3818" i="1" s="1"/>
  <c r="R4653" i="7" s="1"/>
  <c r="CZ3818" i="1"/>
  <c r="Y3818" i="1" s="1"/>
  <c r="T4653" i="7" s="1"/>
  <c r="R271" i="10"/>
  <c r="CP3023" i="1"/>
  <c r="O3023" i="1" s="1"/>
  <c r="GM3023" i="1" s="1"/>
  <c r="GP3023" i="1" s="1"/>
  <c r="J3686" i="7"/>
  <c r="P1857" i="7"/>
  <c r="K1857" i="7"/>
  <c r="K4199" i="7"/>
  <c r="P4199" i="7"/>
  <c r="I2148" i="7"/>
  <c r="CY2284" i="1"/>
  <c r="X2284" i="1" s="1"/>
  <c r="R2796" i="7" s="1"/>
  <c r="J2799" i="7" s="1"/>
  <c r="J2798" i="7"/>
  <c r="I2802" i="7" s="1"/>
  <c r="CZ2284" i="1"/>
  <c r="Y2284" i="1" s="1"/>
  <c r="T2796" i="7" s="1"/>
  <c r="J2800" i="7" s="1"/>
  <c r="I3449" i="7"/>
  <c r="R2142" i="1"/>
  <c r="GK2142" i="1" s="1"/>
  <c r="V2507" i="7"/>
  <c r="E260" i="9"/>
  <c r="M207" i="10"/>
  <c r="F260" i="9" s="1"/>
  <c r="E263" i="9" s="1"/>
  <c r="BB1475" i="1"/>
  <c r="F1494" i="1"/>
  <c r="E380" i="9"/>
  <c r="M322" i="10"/>
  <c r="F380" i="9" s="1"/>
  <c r="E383" i="9" s="1"/>
  <c r="R2368" i="1"/>
  <c r="V2906" i="7"/>
  <c r="J2913" i="7" s="1"/>
  <c r="I3384" i="7"/>
  <c r="CZ1667" i="1"/>
  <c r="Y1667" i="1" s="1"/>
  <c r="T1773" i="7" s="1"/>
  <c r="J1778" i="7" s="1"/>
  <c r="GM1974" i="1"/>
  <c r="GP1974" i="1" s="1"/>
  <c r="R2272" i="7"/>
  <c r="J2275" i="7" s="1"/>
  <c r="I2278" i="7" s="1"/>
  <c r="R4501" i="7"/>
  <c r="J4507" i="7" s="1"/>
  <c r="AK2643" i="1"/>
  <c r="R3128" i="7"/>
  <c r="J3132" i="7" s="1"/>
  <c r="I3136" i="7" s="1"/>
  <c r="R3815" i="1"/>
  <c r="GK3815" i="1" s="1"/>
  <c r="V4647" i="7"/>
  <c r="K65" i="7"/>
  <c r="P65" i="7"/>
  <c r="CY2323" i="1"/>
  <c r="X2323" i="1" s="1"/>
  <c r="R2836" i="7" s="1"/>
  <c r="CZ2323" i="1"/>
  <c r="Y2323" i="1" s="1"/>
  <c r="T2836" i="7" s="1"/>
  <c r="E406" i="9"/>
  <c r="M338" i="10"/>
  <c r="F406" i="9" s="1"/>
  <c r="E411" i="9" s="1"/>
  <c r="R3291" i="1"/>
  <c r="GK3291" i="1" s="1"/>
  <c r="V4148" i="7"/>
  <c r="E608" i="9"/>
  <c r="M515" i="10"/>
  <c r="F608" i="9" s="1"/>
  <c r="V2509" i="7"/>
  <c r="R2143" i="1"/>
  <c r="GK2143" i="1" s="1"/>
  <c r="CY3577" i="1"/>
  <c r="X3577" i="1" s="1"/>
  <c r="CZ3577" i="1"/>
  <c r="Y3577" i="1" s="1"/>
  <c r="T4481" i="7" s="1"/>
  <c r="GM774" i="1"/>
  <c r="GP774" i="1" s="1"/>
  <c r="AJ909" i="1"/>
  <c r="GM536" i="1"/>
  <c r="GP536" i="1" s="1"/>
  <c r="R498" i="7"/>
  <c r="J499" i="7" s="1"/>
  <c r="R1525" i="7"/>
  <c r="J1530" i="7" s="1"/>
  <c r="I767" i="7"/>
  <c r="GM2017" i="1"/>
  <c r="GP2017" i="1" s="1"/>
  <c r="GM2146" i="1"/>
  <c r="GP2146" i="1" s="1"/>
  <c r="CP3243" i="1"/>
  <c r="O3243" i="1" s="1"/>
  <c r="T4417" i="7"/>
  <c r="J4422" i="7" s="1"/>
  <c r="AF2643" i="1"/>
  <c r="DG56" i="3"/>
  <c r="DH56" i="3"/>
  <c r="I249" i="7"/>
  <c r="R1034" i="1"/>
  <c r="V1132" i="7"/>
  <c r="J1139" i="7" s="1"/>
  <c r="R187" i="1"/>
  <c r="GK187" i="1" s="1"/>
  <c r="V200" i="7"/>
  <c r="R1403" i="1"/>
  <c r="V1601" i="7"/>
  <c r="J1608" i="7" s="1"/>
  <c r="CY2525" i="1"/>
  <c r="X2525" i="1" s="1"/>
  <c r="R3053" i="7" s="1"/>
  <c r="J3057" i="7" s="1"/>
  <c r="J3054" i="7"/>
  <c r="I3061" i="7" s="1"/>
  <c r="V2172" i="7"/>
  <c r="J2179" i="7" s="1"/>
  <c r="I2181" i="7" s="1"/>
  <c r="R1926" i="1"/>
  <c r="GK2729" i="1"/>
  <c r="J3282" i="7"/>
  <c r="I986" i="7"/>
  <c r="E594" i="9"/>
  <c r="M498" i="10"/>
  <c r="F594" i="9" s="1"/>
  <c r="I727" i="7"/>
  <c r="CP303" i="1"/>
  <c r="O303" i="1" s="1"/>
  <c r="CJ777" i="1"/>
  <c r="CJ766" i="1" s="1"/>
  <c r="GM859" i="1"/>
  <c r="GP859" i="1" s="1"/>
  <c r="R853" i="7"/>
  <c r="J859" i="7" s="1"/>
  <c r="I863" i="7" s="1"/>
  <c r="CP1838" i="1"/>
  <c r="O1838" i="1" s="1"/>
  <c r="GM1838" i="1" s="1"/>
  <c r="GP1838" i="1" s="1"/>
  <c r="J2023" i="7"/>
  <c r="I2025" i="7" s="1"/>
  <c r="R3850" i="1"/>
  <c r="GK3850" i="1" s="1"/>
  <c r="V4717" i="7"/>
  <c r="GM3240" i="1"/>
  <c r="GP3240" i="1" s="1"/>
  <c r="AL2643" i="1"/>
  <c r="T3128" i="7"/>
  <c r="J3133" i="7" s="1"/>
  <c r="R3835" i="1"/>
  <c r="GK3835" i="1" s="1"/>
  <c r="GM3835" i="1" s="1"/>
  <c r="GN3835" i="1" s="1"/>
  <c r="V4687" i="7"/>
  <c r="R769" i="1"/>
  <c r="V692" i="7"/>
  <c r="J700" i="7" s="1"/>
  <c r="CY1753" i="1"/>
  <c r="X1753" i="1" s="1"/>
  <c r="R1896" i="7" s="1"/>
  <c r="J1901" i="7" s="1"/>
  <c r="J1898" i="7"/>
  <c r="I1905" i="7" s="1"/>
  <c r="CZ1753" i="1"/>
  <c r="Y1753" i="1" s="1"/>
  <c r="T1896" i="7" s="1"/>
  <c r="J1902" i="7" s="1"/>
  <c r="E229" i="9"/>
  <c r="M197" i="10"/>
  <c r="F229" i="9" s="1"/>
  <c r="E231" i="9" s="1"/>
  <c r="E423" i="9"/>
  <c r="M357" i="10"/>
  <c r="F423" i="9" s="1"/>
  <c r="E426" i="9" s="1"/>
  <c r="R2941" i="1"/>
  <c r="V3577" i="7"/>
  <c r="J3584" i="7" s="1"/>
  <c r="I3586" i="7" s="1"/>
  <c r="CZ2142" i="1"/>
  <c r="Y2142" i="1" s="1"/>
  <c r="T2507" i="7" s="1"/>
  <c r="CY2142" i="1"/>
  <c r="X2142" i="1" s="1"/>
  <c r="R2507" i="7" s="1"/>
  <c r="AD653" i="1"/>
  <c r="CP453" i="1"/>
  <c r="O453" i="1" s="1"/>
  <c r="J407" i="7"/>
  <c r="AK1633" i="1"/>
  <c r="R1748" i="7"/>
  <c r="J1752" i="7" s="1"/>
  <c r="I1756" i="7" s="1"/>
  <c r="CY2809" i="1"/>
  <c r="X2809" i="1" s="1"/>
  <c r="R905" i="1"/>
  <c r="V941" i="7"/>
  <c r="AL2605" i="1"/>
  <c r="T3103" i="7"/>
  <c r="J3108" i="7" s="1"/>
  <c r="R1554" i="1"/>
  <c r="V1707" i="7"/>
  <c r="CZ2053" i="1"/>
  <c r="Y2053" i="1" s="1"/>
  <c r="T2349" i="7" s="1"/>
  <c r="J2353" i="7" s="1"/>
  <c r="I2355" i="7" s="1"/>
  <c r="AC3294" i="1"/>
  <c r="AI39" i="1"/>
  <c r="BB3887" i="1"/>
  <c r="CP1159" i="1"/>
  <c r="O1159" i="1" s="1"/>
  <c r="CP947" i="1"/>
  <c r="O947" i="1" s="1"/>
  <c r="AE456" i="1"/>
  <c r="AL1557" i="1"/>
  <c r="AL1551" i="1" s="1"/>
  <c r="T1698" i="7"/>
  <c r="J1703" i="7" s="1"/>
  <c r="I1706" i="7" s="1"/>
  <c r="R1209" i="1"/>
  <c r="V1420" i="7"/>
  <c r="AH2770" i="1"/>
  <c r="K3325" i="7"/>
  <c r="J3019" i="7"/>
  <c r="DF30" i="3"/>
  <c r="F178" i="1"/>
  <c r="R229" i="1"/>
  <c r="CP74" i="1"/>
  <c r="O74" i="1" s="1"/>
  <c r="AH194" i="1"/>
  <c r="CG1633" i="1"/>
  <c r="GM613" i="1"/>
  <c r="GP613" i="1" s="1"/>
  <c r="AJ1124" i="1"/>
  <c r="CI1171" i="1"/>
  <c r="AG909" i="1"/>
  <c r="AG1171" i="1"/>
  <c r="AG1156" i="1" s="1"/>
  <c r="R1079" i="1"/>
  <c r="GK1079" i="1" s="1"/>
  <c r="V1217" i="7"/>
  <c r="AF578" i="1"/>
  <c r="AF570" i="1" s="1"/>
  <c r="CJ692" i="1"/>
  <c r="CY732" i="1"/>
  <c r="X732" i="1" s="1"/>
  <c r="R670" i="7" s="1"/>
  <c r="J675" i="7" s="1"/>
  <c r="I679" i="7" s="1"/>
  <c r="CI1633" i="1"/>
  <c r="CP1709" i="1"/>
  <c r="O1709" i="1" s="1"/>
  <c r="GM1709" i="1" s="1"/>
  <c r="GP1709" i="1" s="1"/>
  <c r="J1828" i="7"/>
  <c r="I1830" i="7" s="1"/>
  <c r="AH952" i="1"/>
  <c r="K974" i="7"/>
  <c r="AI1081" i="1"/>
  <c r="R1397" i="7"/>
  <c r="J1403" i="7" s="1"/>
  <c r="AD1330" i="1"/>
  <c r="J1550" i="7"/>
  <c r="I1556" i="7" s="1"/>
  <c r="AD777" i="1"/>
  <c r="J695" i="7"/>
  <c r="I702" i="7" s="1"/>
  <c r="AL1255" i="1"/>
  <c r="T1486" i="7"/>
  <c r="J1490" i="7" s="1"/>
  <c r="CZ1711" i="1"/>
  <c r="Y1711" i="1" s="1"/>
  <c r="T1841" i="7" s="1"/>
  <c r="J1847" i="7" s="1"/>
  <c r="J3042" i="7"/>
  <c r="CP2805" i="1"/>
  <c r="O2805" i="1" s="1"/>
  <c r="J3342" i="7"/>
  <c r="AH342" i="1"/>
  <c r="K333" i="7"/>
  <c r="AI1976" i="1"/>
  <c r="GK2563" i="1"/>
  <c r="AJ2690" i="1"/>
  <c r="W2690" i="1" s="1"/>
  <c r="CZ2687" i="1"/>
  <c r="Y2687" i="1" s="1"/>
  <c r="CP2850" i="1"/>
  <c r="O2850" i="1" s="1"/>
  <c r="GM2850" i="1" s="1"/>
  <c r="GP2850" i="1" s="1"/>
  <c r="CP1629" i="1"/>
  <c r="O1629" i="1" s="1"/>
  <c r="AD1800" i="1"/>
  <c r="AD1789" i="1" s="1"/>
  <c r="CZ2366" i="1"/>
  <c r="Y2366" i="1" s="1"/>
  <c r="T2901" i="7" s="1"/>
  <c r="R2488" i="1"/>
  <c r="V3037" i="7"/>
  <c r="J3045" i="7" s="1"/>
  <c r="I3047" i="7" s="1"/>
  <c r="CY816" i="1"/>
  <c r="X816" i="1" s="1"/>
  <c r="R783" i="7" s="1"/>
  <c r="J788" i="7" s="1"/>
  <c r="CY1441" i="1"/>
  <c r="X1441" i="1" s="1"/>
  <c r="R1633" i="7" s="1"/>
  <c r="J1638" i="7" s="1"/>
  <c r="I1642" i="7" s="1"/>
  <c r="CC2888" i="1"/>
  <c r="CZ2097" i="1"/>
  <c r="Y2097" i="1" s="1"/>
  <c r="T2421" i="7" s="1"/>
  <c r="J2428" i="7" s="1"/>
  <c r="GM2367" i="1"/>
  <c r="GP2367" i="1" s="1"/>
  <c r="R2903" i="7"/>
  <c r="AH3117" i="1"/>
  <c r="AD3160" i="1"/>
  <c r="Q3160" i="1" s="1"/>
  <c r="GM3197" i="1"/>
  <c r="GP3197" i="1" s="1"/>
  <c r="R3332" i="1"/>
  <c r="GK3332" i="1" s="1"/>
  <c r="V4197" i="7"/>
  <c r="AL3617" i="1"/>
  <c r="T4492" i="7"/>
  <c r="J4497" i="7" s="1"/>
  <c r="CZ3767" i="1"/>
  <c r="Y3767" i="1" s="1"/>
  <c r="T4604" i="7" s="1"/>
  <c r="J4607" i="7" s="1"/>
  <c r="CP3848" i="1"/>
  <c r="O3848" i="1" s="1"/>
  <c r="GM3848" i="1" s="1"/>
  <c r="GN3848" i="1" s="1"/>
  <c r="GM3201" i="1"/>
  <c r="GP3201" i="1" s="1"/>
  <c r="R3987" i="7"/>
  <c r="J3990" i="7" s="1"/>
  <c r="I3993" i="7" s="1"/>
  <c r="CP3767" i="1"/>
  <c r="O3767" i="1" s="1"/>
  <c r="AF2902" i="1"/>
  <c r="R2986" i="1"/>
  <c r="GK2986" i="1" s="1"/>
  <c r="V3662" i="7"/>
  <c r="CP2056" i="1"/>
  <c r="O2056" i="1" s="1"/>
  <c r="GM2056" i="1" s="1"/>
  <c r="GP2056" i="1" s="1"/>
  <c r="GM2679" i="1"/>
  <c r="GP2679" i="1" s="1"/>
  <c r="T3171" i="7"/>
  <c r="J3177" i="7" s="1"/>
  <c r="I3180" i="7" s="1"/>
  <c r="GM3028" i="1"/>
  <c r="GP3028" i="1" s="1"/>
  <c r="GM3071" i="1"/>
  <c r="GP3071" i="1" s="1"/>
  <c r="AI3246" i="1"/>
  <c r="R3240" i="1"/>
  <c r="GK3240" i="1" s="1"/>
  <c r="V4027" i="7"/>
  <c r="AK3379" i="1"/>
  <c r="R4277" i="7"/>
  <c r="J4280" i="7" s="1"/>
  <c r="R3729" i="1"/>
  <c r="GK3729" i="1" s="1"/>
  <c r="V4581" i="7"/>
  <c r="J4584" i="7" s="1"/>
  <c r="R3811" i="1"/>
  <c r="GK3811" i="1" s="1"/>
  <c r="V4639" i="7"/>
  <c r="R3847" i="1"/>
  <c r="GK3847" i="1" s="1"/>
  <c r="V4711" i="7"/>
  <c r="CY2730" i="1"/>
  <c r="X2730" i="1" s="1"/>
  <c r="R3288" i="7" s="1"/>
  <c r="J3293" i="7" s="1"/>
  <c r="CP3152" i="1"/>
  <c r="O3152" i="1" s="1"/>
  <c r="GM3152" i="1" s="1"/>
  <c r="GP3152" i="1" s="1"/>
  <c r="J3881" i="7"/>
  <c r="I3886" i="7" s="1"/>
  <c r="R3012" i="7"/>
  <c r="R3068" i="1"/>
  <c r="GK3068" i="1" s="1"/>
  <c r="GM3068" i="1" s="1"/>
  <c r="GP3068" i="1" s="1"/>
  <c r="V3767" i="7"/>
  <c r="CZ3339" i="1"/>
  <c r="Y3339" i="1" s="1"/>
  <c r="T4251" i="7" s="1"/>
  <c r="J4255" i="7" s="1"/>
  <c r="R3419" i="1"/>
  <c r="V4332" i="7"/>
  <c r="J4339" i="7" s="1"/>
  <c r="I4341" i="7" s="1"/>
  <c r="CZ3425" i="1"/>
  <c r="Y3425" i="1" s="1"/>
  <c r="T4380" i="7" s="1"/>
  <c r="J4384" i="7" s="1"/>
  <c r="R3812" i="1"/>
  <c r="GK3812" i="1" s="1"/>
  <c r="GM3812" i="1" s="1"/>
  <c r="GN3812" i="1" s="1"/>
  <c r="V4641" i="7"/>
  <c r="CY3413" i="1"/>
  <c r="X3413" i="1" s="1"/>
  <c r="R4289" i="7" s="1"/>
  <c r="J4292" i="7" s="1"/>
  <c r="I4295" i="7" s="1"/>
  <c r="CJ379" i="1"/>
  <c r="E277" i="9"/>
  <c r="GK1160" i="1"/>
  <c r="J1316" i="7"/>
  <c r="R188" i="1"/>
  <c r="V207" i="7"/>
  <c r="J214" i="7" s="1"/>
  <c r="I216" i="7" s="1"/>
  <c r="J823" i="7"/>
  <c r="I831" i="7" s="1"/>
  <c r="CY820" i="1"/>
  <c r="X820" i="1" s="1"/>
  <c r="R821" i="7" s="1"/>
  <c r="J827" i="7" s="1"/>
  <c r="CZ820" i="1"/>
  <c r="Y820" i="1" s="1"/>
  <c r="T821" i="7" s="1"/>
  <c r="J828" i="7" s="1"/>
  <c r="I1011" i="7"/>
  <c r="E270" i="9"/>
  <c r="R77" i="10"/>
  <c r="R1753" i="1"/>
  <c r="V1896" i="7"/>
  <c r="J1903" i="7" s="1"/>
  <c r="R2411" i="1"/>
  <c r="V2971" i="7"/>
  <c r="J2978" i="7" s="1"/>
  <c r="R811" i="1"/>
  <c r="V750" i="7"/>
  <c r="GK860" i="1"/>
  <c r="J868" i="7"/>
  <c r="I2965" i="7"/>
  <c r="I756" i="7"/>
  <c r="CZ1215" i="1"/>
  <c r="Y1215" i="1" s="1"/>
  <c r="T1472" i="7" s="1"/>
  <c r="CY1215" i="1"/>
  <c r="X1215" i="1" s="1"/>
  <c r="R1472" i="7" s="1"/>
  <c r="R73" i="1"/>
  <c r="V125" i="7"/>
  <c r="J131" i="7" s="1"/>
  <c r="I523" i="7"/>
  <c r="CP731" i="1"/>
  <c r="O731" i="1" s="1"/>
  <c r="J662" i="7"/>
  <c r="I669" i="7" s="1"/>
  <c r="R453" i="1"/>
  <c r="V403" i="7"/>
  <c r="E364" i="9"/>
  <c r="M294" i="10"/>
  <c r="F364" i="9" s="1"/>
  <c r="M351" i="10"/>
  <c r="F415" i="9" s="1"/>
  <c r="E418" i="9" s="1"/>
  <c r="E415" i="9"/>
  <c r="I3359" i="7"/>
  <c r="R2890" i="1"/>
  <c r="V3462" i="7"/>
  <c r="CP3025" i="1"/>
  <c r="O3025" i="1" s="1"/>
  <c r="GM3025" i="1" s="1"/>
  <c r="GP3025" i="1" s="1"/>
  <c r="J3702" i="7"/>
  <c r="I3703" i="7" s="1"/>
  <c r="R3575" i="1"/>
  <c r="V4467" i="7"/>
  <c r="J4473" i="7" s="1"/>
  <c r="I4475" i="7" s="1"/>
  <c r="R3765" i="1"/>
  <c r="V4592" i="7"/>
  <c r="O105" i="10"/>
  <c r="I1191" i="7"/>
  <c r="R1401" i="1"/>
  <c r="V1584" i="7"/>
  <c r="R1970" i="1"/>
  <c r="GK1970" i="1" s="1"/>
  <c r="V2247" i="7"/>
  <c r="O415" i="10"/>
  <c r="E595" i="9"/>
  <c r="M499" i="10"/>
  <c r="F595" i="9" s="1"/>
  <c r="J166" i="7"/>
  <c r="R1439" i="1"/>
  <c r="V1616" i="7"/>
  <c r="R2852" i="1"/>
  <c r="V3430" i="7"/>
  <c r="J3437" i="7" s="1"/>
  <c r="I3439" i="7" s="1"/>
  <c r="R415" i="10"/>
  <c r="E578" i="9"/>
  <c r="M485" i="10"/>
  <c r="F578" i="9" s="1"/>
  <c r="I4575" i="7"/>
  <c r="M533" i="10"/>
  <c r="F626" i="9" s="1"/>
  <c r="E626" i="9"/>
  <c r="E612" i="9"/>
  <c r="M519" i="10"/>
  <c r="F612" i="9" s="1"/>
  <c r="K2022" i="7"/>
  <c r="P2022" i="7"/>
  <c r="I2925" i="7"/>
  <c r="R2321" i="1"/>
  <c r="V2815" i="7"/>
  <c r="J2823" i="7" s="1"/>
  <c r="R385" i="10"/>
  <c r="I4123" i="7"/>
  <c r="CY3839" i="1"/>
  <c r="X3839" i="1" s="1"/>
  <c r="R4695" i="7" s="1"/>
  <c r="CZ3839" i="1"/>
  <c r="Y3839" i="1" s="1"/>
  <c r="T4695" i="7" s="1"/>
  <c r="E635" i="9"/>
  <c r="M542" i="10"/>
  <c r="F635" i="9" s="1"/>
  <c r="K4096" i="7"/>
  <c r="CP3462" i="1"/>
  <c r="O3462" i="1" s="1"/>
  <c r="J4405" i="7"/>
  <c r="R251" i="10"/>
  <c r="CY3501" i="1"/>
  <c r="X3501" i="1" s="1"/>
  <c r="R4431" i="7" s="1"/>
  <c r="J4432" i="7" s="1"/>
  <c r="CZ3501" i="1"/>
  <c r="Y3501" i="1" s="1"/>
  <c r="T4431" i="7" s="1"/>
  <c r="J4433" i="7" s="1"/>
  <c r="E616" i="9"/>
  <c r="M523" i="10"/>
  <c r="F616" i="9" s="1"/>
  <c r="GK3023" i="1"/>
  <c r="J3685" i="7"/>
  <c r="I4276" i="7"/>
  <c r="R864" i="1"/>
  <c r="AE867" i="1" s="1"/>
  <c r="V889" i="7"/>
  <c r="J896" i="7" s="1"/>
  <c r="CP2327" i="1"/>
  <c r="O2327" i="1" s="1"/>
  <c r="GM2327" i="1" s="1"/>
  <c r="GP2327" i="1" s="1"/>
  <c r="CZ75" i="1"/>
  <c r="Y75" i="1" s="1"/>
  <c r="T139" i="7" s="1"/>
  <c r="J141" i="7" s="1"/>
  <c r="CY75" i="1"/>
  <c r="X75" i="1" s="1"/>
  <c r="R139" i="7" s="1"/>
  <c r="CP1163" i="1"/>
  <c r="O1163" i="1" s="1"/>
  <c r="I2083" i="7"/>
  <c r="CZ2236" i="1"/>
  <c r="Y2236" i="1" s="1"/>
  <c r="T2693" i="7" s="1"/>
  <c r="J2697" i="7" s="1"/>
  <c r="J2695" i="7"/>
  <c r="CY2236" i="1"/>
  <c r="X2236" i="1" s="1"/>
  <c r="R2693" i="7" s="1"/>
  <c r="J2696" i="7" s="1"/>
  <c r="E71" i="9"/>
  <c r="M67" i="10"/>
  <c r="F71" i="9" s="1"/>
  <c r="E74" i="9" s="1"/>
  <c r="R2413" i="1"/>
  <c r="GK2413" i="1" s="1"/>
  <c r="V2991" i="7"/>
  <c r="E639" i="9"/>
  <c r="M546" i="10"/>
  <c r="F639" i="9" s="1"/>
  <c r="P3232" i="7"/>
  <c r="K3232" i="7"/>
  <c r="T395" i="10"/>
  <c r="I1353" i="7"/>
  <c r="CY2184" i="1"/>
  <c r="X2184" i="1" s="1"/>
  <c r="R2562" i="7" s="1"/>
  <c r="J2567" i="7" s="1"/>
  <c r="J2564" i="7"/>
  <c r="I2571" i="7" s="1"/>
  <c r="R193" i="10"/>
  <c r="R2724" i="1"/>
  <c r="V3245" i="7"/>
  <c r="R2898" i="1"/>
  <c r="V3519" i="7"/>
  <c r="J3527" i="7" s="1"/>
  <c r="I3529" i="7" s="1"/>
  <c r="I4184" i="7"/>
  <c r="J3247" i="7"/>
  <c r="CY2724" i="1"/>
  <c r="X2724" i="1" s="1"/>
  <c r="R3245" i="7" s="1"/>
  <c r="J3248" i="7" s="1"/>
  <c r="CZ2724" i="1"/>
  <c r="Y2724" i="1" s="1"/>
  <c r="AP2765" i="1"/>
  <c r="F2779" i="1"/>
  <c r="CP2324" i="1"/>
  <c r="O2324" i="1" s="1"/>
  <c r="GM2324" i="1" s="1"/>
  <c r="GP2324" i="1" s="1"/>
  <c r="E598" i="9"/>
  <c r="M502" i="10"/>
  <c r="F598" i="9" s="1"/>
  <c r="R158" i="10"/>
  <c r="CZ3114" i="1"/>
  <c r="Y3114" i="1" s="1"/>
  <c r="T3847" i="7" s="1"/>
  <c r="J3853" i="7" s="1"/>
  <c r="J3849" i="7"/>
  <c r="I3856" i="7" s="1"/>
  <c r="CY3114" i="1"/>
  <c r="X3114" i="1" s="1"/>
  <c r="R3847" i="7" s="1"/>
  <c r="J3852" i="7" s="1"/>
  <c r="F3592" i="1"/>
  <c r="BB3573" i="1"/>
  <c r="R2015" i="1"/>
  <c r="V2317" i="7"/>
  <c r="J2324" i="7" s="1"/>
  <c r="GK2012" i="1"/>
  <c r="J2306" i="7"/>
  <c r="P4722" i="7"/>
  <c r="K4722" i="7"/>
  <c r="T271" i="10"/>
  <c r="CP2184" i="1"/>
  <c r="O2184" i="1" s="1"/>
  <c r="E600" i="9"/>
  <c r="M504" i="10"/>
  <c r="F600" i="9" s="1"/>
  <c r="CY3848" i="1"/>
  <c r="X3848" i="1" s="1"/>
  <c r="R4713" i="7" s="1"/>
  <c r="CZ3848" i="1"/>
  <c r="Y3848" i="1" s="1"/>
  <c r="T4713" i="7" s="1"/>
  <c r="R2807" i="1"/>
  <c r="GK2807" i="1" s="1"/>
  <c r="V3360" i="7"/>
  <c r="R3243" i="1"/>
  <c r="V4042" i="7"/>
  <c r="J4049" i="7" s="1"/>
  <c r="I4051" i="7" s="1"/>
  <c r="CY3850" i="1"/>
  <c r="X3850" i="1" s="1"/>
  <c r="R4717" i="7" s="1"/>
  <c r="CZ3850" i="1"/>
  <c r="Y3850" i="1" s="1"/>
  <c r="T4717" i="7" s="1"/>
  <c r="E549" i="9"/>
  <c r="M443" i="10"/>
  <c r="F549" i="9" s="1"/>
  <c r="CY2564" i="1"/>
  <c r="X2564" i="1" s="1"/>
  <c r="R3087" i="7" s="1"/>
  <c r="J3088" i="7"/>
  <c r="AH3246" i="1"/>
  <c r="AJ226" i="1"/>
  <c r="W233" i="1"/>
  <c r="W909" i="1"/>
  <c r="AJ899" i="1"/>
  <c r="V1890" i="1"/>
  <c r="AI1879" i="1"/>
  <c r="V2062" i="1"/>
  <c r="AI2051" i="1"/>
  <c r="X1557" i="1"/>
  <c r="AK1551" i="1"/>
  <c r="AG2270" i="1"/>
  <c r="T2286" i="1"/>
  <c r="CJ109" i="1"/>
  <c r="BA115" i="1"/>
  <c r="BA39" i="1"/>
  <c r="CJ26" i="1"/>
  <c r="AG1070" i="1"/>
  <c r="T1081" i="1"/>
  <c r="AG899" i="1"/>
  <c r="T909" i="1"/>
  <c r="T1171" i="1"/>
  <c r="V1757" i="1"/>
  <c r="AI1746" i="1"/>
  <c r="AG2051" i="1"/>
  <c r="T2062" i="1"/>
  <c r="V909" i="1"/>
  <c r="AI899" i="1"/>
  <c r="AG1203" i="1"/>
  <c r="T1218" i="1"/>
  <c r="AI1965" i="1"/>
  <c r="V1976" i="1"/>
  <c r="AD3149" i="1"/>
  <c r="Q3655" i="1"/>
  <c r="AD3649" i="1"/>
  <c r="CJ3411" i="1"/>
  <c r="BA3427" i="1"/>
  <c r="AK3374" i="1"/>
  <c r="X3379" i="1"/>
  <c r="AD3063" i="1"/>
  <c r="Q3074" i="1"/>
  <c r="AG185" i="1"/>
  <c r="T194" i="1"/>
  <c r="W456" i="1"/>
  <c r="AJ447" i="1"/>
  <c r="AH26" i="1"/>
  <c r="U39" i="1"/>
  <c r="CG1113" i="1"/>
  <c r="AX1124" i="1"/>
  <c r="AD856" i="1"/>
  <c r="Q867" i="1"/>
  <c r="CJ1203" i="1"/>
  <c r="BA1218" i="1"/>
  <c r="Q538" i="1"/>
  <c r="AD529" i="1"/>
  <c r="BA734" i="1"/>
  <c r="CJ724" i="1"/>
  <c r="CJ984" i="1"/>
  <c r="BA995" i="1"/>
  <c r="CJ1513" i="1"/>
  <c r="BA1519" i="1"/>
  <c r="AD2094" i="1"/>
  <c r="Q2105" i="1"/>
  <c r="AG2675" i="1"/>
  <c r="T2690" i="1"/>
  <c r="T2770" i="1"/>
  <c r="AG2765" i="1"/>
  <c r="AG3149" i="1"/>
  <c r="T3160" i="1"/>
  <c r="AZ3693" i="1"/>
  <c r="CI3687" i="1"/>
  <c r="AJ2977" i="1"/>
  <c r="W2988" i="1"/>
  <c r="AG109" i="1"/>
  <c r="T115" i="1"/>
  <c r="BA233" i="1"/>
  <c r="CJ226" i="1"/>
  <c r="AI337" i="1"/>
  <c r="V342" i="1"/>
  <c r="Q1038" i="1"/>
  <c r="AD1027" i="1"/>
  <c r="V1218" i="1"/>
  <c r="AI1203" i="1"/>
  <c r="W1800" i="1"/>
  <c r="AJ1789" i="1"/>
  <c r="AJ1922" i="1"/>
  <c r="W1933" i="1"/>
  <c r="CJ1113" i="1"/>
  <c r="BA1124" i="1"/>
  <c r="V1800" i="1"/>
  <c r="AI1789" i="1"/>
  <c r="AG2094" i="1"/>
  <c r="T2105" i="1"/>
  <c r="AG1362" i="1"/>
  <c r="T1367" i="1"/>
  <c r="AK1671" i="1"/>
  <c r="AI766" i="1"/>
  <c r="V777" i="1"/>
  <c r="V3427" i="1"/>
  <c r="AI3411" i="1"/>
  <c r="AK2523" i="1"/>
  <c r="V3160" i="1"/>
  <c r="AI3149" i="1"/>
  <c r="AI26" i="1"/>
  <c r="V39" i="1"/>
  <c r="CJ337" i="1"/>
  <c r="BA342" i="1"/>
  <c r="Q824" i="1"/>
  <c r="AD809" i="1"/>
  <c r="AI1113" i="1"/>
  <c r="V1124" i="1"/>
  <c r="T734" i="1"/>
  <c r="AG724" i="1"/>
  <c r="V1081" i="1"/>
  <c r="AI1070" i="1"/>
  <c r="AJ1879" i="1"/>
  <c r="W1890" i="1"/>
  <c r="Q777" i="1"/>
  <c r="AD766" i="1"/>
  <c r="CI1832" i="1"/>
  <c r="AZ1847" i="1"/>
  <c r="U2770" i="1"/>
  <c r="AH2765" i="1"/>
  <c r="W2105" i="1"/>
  <c r="AJ2094" i="1"/>
  <c r="T2372" i="1"/>
  <c r="AG2361" i="1"/>
  <c r="Q1800" i="1"/>
  <c r="AG447" i="1"/>
  <c r="T456" i="1"/>
  <c r="AJ809" i="1"/>
  <c r="W824" i="1"/>
  <c r="V1038" i="1"/>
  <c r="AI1027" i="1"/>
  <c r="AJ1156" i="1"/>
  <c r="W1171" i="1"/>
  <c r="Q1171" i="1"/>
  <c r="AD1156" i="1"/>
  <c r="S1800" i="1"/>
  <c r="AF1789" i="1"/>
  <c r="AJ1027" i="1"/>
  <c r="W1038" i="1"/>
  <c r="CI529" i="1"/>
  <c r="AZ538" i="1"/>
  <c r="CJ1027" i="1"/>
  <c r="BA1038" i="1"/>
  <c r="AH1513" i="1"/>
  <c r="U1519" i="1"/>
  <c r="AH1922" i="1"/>
  <c r="U1933" i="1"/>
  <c r="W2286" i="1"/>
  <c r="AJ2270" i="1"/>
  <c r="CJ1789" i="1"/>
  <c r="BA1800" i="1"/>
  <c r="W1976" i="1"/>
  <c r="AJ1965" i="1"/>
  <c r="Q2019" i="1"/>
  <c r="AD2008" i="1"/>
  <c r="AD2270" i="1"/>
  <c r="Q2286" i="1"/>
  <c r="CI2802" i="1"/>
  <c r="AZ2813" i="1"/>
  <c r="U777" i="1"/>
  <c r="AH766" i="1"/>
  <c r="Q1557" i="1"/>
  <c r="AD1551" i="1"/>
  <c r="CJ3149" i="1"/>
  <c r="BA3160" i="1"/>
  <c r="V3342" i="1"/>
  <c r="AI3326" i="1"/>
  <c r="CJ3326" i="1"/>
  <c r="BA3342" i="1"/>
  <c r="DH9" i="3"/>
  <c r="DI9" i="3"/>
  <c r="DG9" i="3"/>
  <c r="DF9" i="3"/>
  <c r="DJ9" i="3" s="1"/>
  <c r="DH35" i="3"/>
  <c r="DI35" i="3"/>
  <c r="DF35" i="3"/>
  <c r="DG35" i="3"/>
  <c r="DJ35" i="3" s="1"/>
  <c r="DH13" i="3"/>
  <c r="DI13" i="3"/>
  <c r="DF13" i="3"/>
  <c r="DJ13" i="3" s="1"/>
  <c r="DG13" i="3"/>
  <c r="DG59" i="3"/>
  <c r="DJ59" i="3" s="1"/>
  <c r="DH59" i="3"/>
  <c r="DF59" i="3"/>
  <c r="DI59" i="3"/>
  <c r="DI68" i="3"/>
  <c r="DG68" i="3"/>
  <c r="DJ68" i="3" s="1"/>
  <c r="DH68" i="3"/>
  <c r="DF68" i="3"/>
  <c r="DH168" i="3"/>
  <c r="DI168" i="3"/>
  <c r="DJ168" i="3" s="1"/>
  <c r="DG168" i="3"/>
  <c r="DF168" i="3"/>
  <c r="DH185" i="3"/>
  <c r="DG185" i="3"/>
  <c r="DI185" i="3"/>
  <c r="DJ185" i="3" s="1"/>
  <c r="DF185" i="3"/>
  <c r="DH188" i="3"/>
  <c r="DG188" i="3"/>
  <c r="DF188" i="3"/>
  <c r="DI188" i="3"/>
  <c r="DJ188" i="3" s="1"/>
  <c r="DI274" i="3"/>
  <c r="DH274" i="3"/>
  <c r="DG274" i="3"/>
  <c r="DJ274" i="3" s="1"/>
  <c r="DF274" i="3"/>
  <c r="DH331" i="3"/>
  <c r="DG331" i="3"/>
  <c r="DF331" i="3"/>
  <c r="DI331" i="3"/>
  <c r="DJ331" i="3" s="1"/>
  <c r="DI233" i="3"/>
  <c r="DH233" i="3"/>
  <c r="DG233" i="3"/>
  <c r="DJ233" i="3" s="1"/>
  <c r="DF233" i="3"/>
  <c r="DH285" i="3"/>
  <c r="DG285" i="3"/>
  <c r="DI285" i="3"/>
  <c r="DJ285" i="3" s="1"/>
  <c r="DF285" i="3"/>
  <c r="DG187" i="3"/>
  <c r="DF187" i="3"/>
  <c r="DH187" i="3"/>
  <c r="DI187" i="3"/>
  <c r="DJ187" i="3" s="1"/>
  <c r="DI392" i="3"/>
  <c r="DH392" i="3"/>
  <c r="DG392" i="3"/>
  <c r="DJ392" i="3" s="1"/>
  <c r="DF392" i="3"/>
  <c r="DI236" i="3"/>
  <c r="DH236" i="3"/>
  <c r="DG236" i="3"/>
  <c r="DF236" i="3"/>
  <c r="DJ236" i="3" s="1"/>
  <c r="DI368" i="3"/>
  <c r="DH368" i="3"/>
  <c r="DF368" i="3"/>
  <c r="DJ368" i="3" s="1"/>
  <c r="DG368" i="3"/>
  <c r="DF333" i="3"/>
  <c r="DI333" i="3"/>
  <c r="DJ333" i="3" s="1"/>
  <c r="DH333" i="3"/>
  <c r="DG333" i="3"/>
  <c r="DH433" i="3"/>
  <c r="DF433" i="3"/>
  <c r="DG433" i="3"/>
  <c r="DJ433" i="3" s="1"/>
  <c r="DI433" i="3"/>
  <c r="DG339" i="3"/>
  <c r="DJ339" i="3" s="1"/>
  <c r="DI339" i="3"/>
  <c r="DH339" i="3"/>
  <c r="DF339" i="3"/>
  <c r="DI422" i="3"/>
  <c r="DH422" i="3"/>
  <c r="DG422" i="3"/>
  <c r="DJ422" i="3" s="1"/>
  <c r="DF422" i="3"/>
  <c r="DH508" i="3"/>
  <c r="DG508" i="3"/>
  <c r="DJ508" i="3" s="1"/>
  <c r="DI508" i="3"/>
  <c r="DF508" i="3"/>
  <c r="DI526" i="3"/>
  <c r="DJ526" i="3" s="1"/>
  <c r="DH526" i="3"/>
  <c r="DF526" i="3"/>
  <c r="DG526" i="3"/>
  <c r="DH589" i="3"/>
  <c r="DG589" i="3"/>
  <c r="DF589" i="3"/>
  <c r="DI589" i="3"/>
  <c r="DJ589" i="3" s="1"/>
  <c r="DI636" i="3"/>
  <c r="DJ636" i="3" s="1"/>
  <c r="DH636" i="3"/>
  <c r="DG636" i="3"/>
  <c r="DF636" i="3"/>
  <c r="DI377" i="3"/>
  <c r="DH377" i="3"/>
  <c r="DG377" i="3"/>
  <c r="DF377" i="3"/>
  <c r="DJ377" i="3" s="1"/>
  <c r="DH514" i="3"/>
  <c r="DG514" i="3"/>
  <c r="DF514" i="3"/>
  <c r="DI514" i="3"/>
  <c r="DJ514" i="3" s="1"/>
  <c r="DI593" i="3"/>
  <c r="DH593" i="3"/>
  <c r="DG593" i="3"/>
  <c r="DF593" i="3"/>
  <c r="DJ593" i="3" s="1"/>
  <c r="DI619" i="3"/>
  <c r="DH619" i="3"/>
  <c r="DF619" i="3"/>
  <c r="DJ619" i="3" s="1"/>
  <c r="DG619" i="3"/>
  <c r="DI656" i="3"/>
  <c r="DH656" i="3"/>
  <c r="DG656" i="3"/>
  <c r="DJ656" i="3" s="1"/>
  <c r="DF656" i="3"/>
  <c r="DF367" i="3"/>
  <c r="DJ367" i="3" s="1"/>
  <c r="DI367" i="3"/>
  <c r="DG367" i="3"/>
  <c r="DH367" i="3"/>
  <c r="DG391" i="3"/>
  <c r="DF391" i="3"/>
  <c r="DH391" i="3"/>
  <c r="DI391" i="3"/>
  <c r="DJ391" i="3" s="1"/>
  <c r="DI529" i="3"/>
  <c r="DH529" i="3"/>
  <c r="DF529" i="3"/>
  <c r="DG529" i="3"/>
  <c r="DJ529" i="3" s="1"/>
  <c r="DG681" i="3"/>
  <c r="DH681" i="3"/>
  <c r="DI681" i="3"/>
  <c r="DJ681" i="3" s="1"/>
  <c r="DF681" i="3"/>
  <c r="DG345" i="3"/>
  <c r="DF345" i="3"/>
  <c r="DH345" i="3"/>
  <c r="DI345" i="3"/>
  <c r="DJ345" i="3" s="1"/>
  <c r="DH758" i="3"/>
  <c r="DI758" i="3"/>
  <c r="DJ758" i="3" s="1"/>
  <c r="DG758" i="3"/>
  <c r="DF758" i="3"/>
  <c r="DG925" i="3"/>
  <c r="DH925" i="3"/>
  <c r="DF925" i="3"/>
  <c r="DI925" i="3"/>
  <c r="DJ925" i="3" s="1"/>
  <c r="DG958" i="3"/>
  <c r="DJ958" i="3" s="1"/>
  <c r="DH958" i="3"/>
  <c r="DF958" i="3"/>
  <c r="DI958" i="3"/>
  <c r="DG984" i="3"/>
  <c r="DJ984" i="3" s="1"/>
  <c r="DH984" i="3"/>
  <c r="DF984" i="3"/>
  <c r="DI984" i="3"/>
  <c r="DG1010" i="3"/>
  <c r="DJ1010" i="3" s="1"/>
  <c r="DH1010" i="3"/>
  <c r="DF1010" i="3"/>
  <c r="DI1010" i="3"/>
  <c r="DF82" i="3"/>
  <c r="DG82" i="3"/>
  <c r="DJ82" i="3" s="1"/>
  <c r="DI82" i="3"/>
  <c r="DH82" i="3"/>
  <c r="BB185" i="1"/>
  <c r="F207" i="1"/>
  <c r="DI730" i="3"/>
  <c r="DG730" i="3"/>
  <c r="DJ730" i="3" s="1"/>
  <c r="DH730" i="3"/>
  <c r="DF730" i="3"/>
  <c r="DH760" i="3"/>
  <c r="DI760" i="3"/>
  <c r="DG760" i="3"/>
  <c r="DJ760" i="3" s="1"/>
  <c r="DF760" i="3"/>
  <c r="DG901" i="3"/>
  <c r="DJ901" i="3" s="1"/>
  <c r="DH901" i="3"/>
  <c r="DF901" i="3"/>
  <c r="DI901" i="3"/>
  <c r="DF37" i="3"/>
  <c r="DJ37" i="3" s="1"/>
  <c r="DG37" i="3"/>
  <c r="DH37" i="3"/>
  <c r="DI37" i="3"/>
  <c r="DG577" i="3"/>
  <c r="DF577" i="3"/>
  <c r="DH577" i="3"/>
  <c r="DI577" i="3"/>
  <c r="DJ577" i="3" s="1"/>
  <c r="DG904" i="3"/>
  <c r="DH904" i="3"/>
  <c r="DF904" i="3"/>
  <c r="DI904" i="3"/>
  <c r="DJ904" i="3" s="1"/>
  <c r="DH999" i="3"/>
  <c r="DI999" i="3"/>
  <c r="DJ999" i="3" s="1"/>
  <c r="DF999" i="3"/>
  <c r="DG999" i="3"/>
  <c r="DG1168" i="3"/>
  <c r="DJ1168" i="3" s="1"/>
  <c r="DH1168" i="3"/>
  <c r="DF1168" i="3"/>
  <c r="DI1168" i="3"/>
  <c r="AF39" i="1"/>
  <c r="CY28" i="1"/>
  <c r="X28" i="1" s="1"/>
  <c r="R35" i="7" s="1"/>
  <c r="J38" i="7" s="1"/>
  <c r="I41" i="7" s="1"/>
  <c r="CZ28" i="1"/>
  <c r="Y28" i="1" s="1"/>
  <c r="T35" i="7" s="1"/>
  <c r="J39" i="7" s="1"/>
  <c r="BZ26" i="1"/>
  <c r="AQ39" i="1"/>
  <c r="BA77" i="1"/>
  <c r="CJ71" i="1"/>
  <c r="CG185" i="1"/>
  <c r="AX194" i="1"/>
  <c r="Q265" i="1"/>
  <c r="F281" i="1"/>
  <c r="W342" i="1"/>
  <c r="AO411" i="1"/>
  <c r="F419" i="1"/>
  <c r="AO809" i="1"/>
  <c r="F828" i="1"/>
  <c r="DG261" i="3"/>
  <c r="DJ261" i="3" s="1"/>
  <c r="DF261" i="3"/>
  <c r="DI261" i="3"/>
  <c r="DH261" i="3"/>
  <c r="BB856" i="1"/>
  <c r="F880" i="1"/>
  <c r="DG709" i="3"/>
  <c r="DH709" i="3"/>
  <c r="DI709" i="3"/>
  <c r="DF709" i="3"/>
  <c r="DJ709" i="3" s="1"/>
  <c r="DF837" i="3"/>
  <c r="DG837" i="3"/>
  <c r="DI837" i="3"/>
  <c r="DJ837" i="3" s="1"/>
  <c r="DH837" i="3"/>
  <c r="DG913" i="3"/>
  <c r="DH913" i="3"/>
  <c r="DF913" i="3"/>
  <c r="DI913" i="3"/>
  <c r="DJ913" i="3" s="1"/>
  <c r="DH1013" i="3"/>
  <c r="DI1013" i="3"/>
  <c r="DF1013" i="3"/>
  <c r="DG1013" i="3"/>
  <c r="DJ1013" i="3" s="1"/>
  <c r="DH1025" i="3"/>
  <c r="DI1025" i="3"/>
  <c r="DJ1025" i="3" s="1"/>
  <c r="DG1025" i="3"/>
  <c r="DF1025" i="3"/>
  <c r="DG1051" i="3"/>
  <c r="DH1051" i="3"/>
  <c r="DI1051" i="3"/>
  <c r="DJ1051" i="3" s="1"/>
  <c r="DF1051" i="3"/>
  <c r="DH1068" i="3"/>
  <c r="DI1068" i="3"/>
  <c r="DF1068" i="3"/>
  <c r="DJ1068" i="3" s="1"/>
  <c r="DG1068" i="3"/>
  <c r="DH1125" i="3"/>
  <c r="DI1125" i="3"/>
  <c r="DG1125" i="3"/>
  <c r="DJ1125" i="3" s="1"/>
  <c r="DF1125" i="3"/>
  <c r="DG1172" i="3"/>
  <c r="DJ1172" i="3" s="1"/>
  <c r="DH1172" i="3"/>
  <c r="DI1172" i="3"/>
  <c r="DF1172" i="3"/>
  <c r="DG1218" i="3"/>
  <c r="DJ1218" i="3" s="1"/>
  <c r="DH1218" i="3"/>
  <c r="DF1218" i="3"/>
  <c r="DI1218" i="3"/>
  <c r="AV305" i="1"/>
  <c r="CE301" i="1"/>
  <c r="CY377" i="1"/>
  <c r="X377" i="1" s="1"/>
  <c r="CZ377" i="1"/>
  <c r="Y377" i="1" s="1"/>
  <c r="T347" i="7" s="1"/>
  <c r="J353" i="7" s="1"/>
  <c r="DI155" i="3"/>
  <c r="DJ155" i="3" s="1"/>
  <c r="DH155" i="3"/>
  <c r="DG155" i="3"/>
  <c r="DF155" i="3"/>
  <c r="DF176" i="3"/>
  <c r="DJ176" i="3" s="1"/>
  <c r="DI176" i="3"/>
  <c r="DH176" i="3"/>
  <c r="DG176" i="3"/>
  <c r="DG184" i="3"/>
  <c r="DJ184" i="3" s="1"/>
  <c r="DF184" i="3"/>
  <c r="DI184" i="3"/>
  <c r="DH184" i="3"/>
  <c r="DG226" i="3"/>
  <c r="DJ226" i="3" s="1"/>
  <c r="DF226" i="3"/>
  <c r="DI226" i="3"/>
  <c r="DH226" i="3"/>
  <c r="F833" i="1"/>
  <c r="AP809" i="1"/>
  <c r="DH678" i="3"/>
  <c r="DI678" i="3"/>
  <c r="DF678" i="3"/>
  <c r="DG678" i="3"/>
  <c r="DJ678" i="3" s="1"/>
  <c r="DH876" i="3"/>
  <c r="DI876" i="3"/>
  <c r="DJ876" i="3" s="1"/>
  <c r="DF876" i="3"/>
  <c r="DG876" i="3"/>
  <c r="CH39" i="1"/>
  <c r="P39" i="1"/>
  <c r="CE39" i="1"/>
  <c r="AC26" i="1"/>
  <c r="CF39" i="1"/>
  <c r="AZ115" i="1"/>
  <c r="CI109" i="1"/>
  <c r="AP488" i="1"/>
  <c r="F506" i="1"/>
  <c r="CH653" i="1"/>
  <c r="AC647" i="1"/>
  <c r="P653" i="1"/>
  <c r="CE653" i="1"/>
  <c r="CF653" i="1"/>
  <c r="GK726" i="1"/>
  <c r="AE734" i="1"/>
  <c r="CY728" i="1"/>
  <c r="X728" i="1" s="1"/>
  <c r="R645" i="7" s="1"/>
  <c r="J650" i="7" s="1"/>
  <c r="I654" i="7" s="1"/>
  <c r="CZ728" i="1"/>
  <c r="Y728" i="1" s="1"/>
  <c r="T645" i="7" s="1"/>
  <c r="J651" i="7" s="1"/>
  <c r="DG271" i="3"/>
  <c r="DF271" i="3"/>
  <c r="DJ271" i="3" s="1"/>
  <c r="DI271" i="3"/>
  <c r="DH271" i="3"/>
  <c r="BB899" i="1"/>
  <c r="F922" i="1"/>
  <c r="DI303" i="3"/>
  <c r="DJ303" i="3" s="1"/>
  <c r="DF303" i="3"/>
  <c r="DH303" i="3"/>
  <c r="DG303" i="3"/>
  <c r="F1140" i="1"/>
  <c r="BC1113" i="1"/>
  <c r="DH365" i="3"/>
  <c r="DG365" i="3"/>
  <c r="DI365" i="3"/>
  <c r="DF365" i="3"/>
  <c r="DJ365" i="3" s="1"/>
  <c r="DG435" i="3"/>
  <c r="DJ435" i="3" s="1"/>
  <c r="DI435" i="3"/>
  <c r="DH435" i="3"/>
  <c r="DF435" i="3"/>
  <c r="DG528" i="3"/>
  <c r="DF528" i="3"/>
  <c r="DH528" i="3"/>
  <c r="DI528" i="3"/>
  <c r="DJ528" i="3" s="1"/>
  <c r="BB1789" i="1"/>
  <c r="F1813" i="1"/>
  <c r="DG684" i="3"/>
  <c r="DH684" i="3"/>
  <c r="DF684" i="3"/>
  <c r="DJ684" i="3" s="1"/>
  <c r="DI684" i="3"/>
  <c r="DI1143" i="3"/>
  <c r="DF1143" i="3"/>
  <c r="DJ1143" i="3" s="1"/>
  <c r="DH1143" i="3"/>
  <c r="DG1143" i="3"/>
  <c r="DG1192" i="3"/>
  <c r="DJ1192" i="3" s="1"/>
  <c r="DH1192" i="3"/>
  <c r="DF1192" i="3"/>
  <c r="DI1192" i="3"/>
  <c r="T39" i="1"/>
  <c r="AG26" i="1"/>
  <c r="DG14" i="3"/>
  <c r="DH14" i="3"/>
  <c r="DF14" i="3"/>
  <c r="DJ14" i="3" s="1"/>
  <c r="DI14" i="3"/>
  <c r="AC269" i="1"/>
  <c r="CP267" i="1"/>
  <c r="O267" i="1" s="1"/>
  <c r="CP612" i="1"/>
  <c r="O612" i="1" s="1"/>
  <c r="AC615" i="1"/>
  <c r="T777" i="1"/>
  <c r="AG766" i="1"/>
  <c r="BC899" i="1"/>
  <c r="F925" i="1"/>
  <c r="DG292" i="3"/>
  <c r="DF292" i="3"/>
  <c r="DI292" i="3"/>
  <c r="DJ292" i="3" s="1"/>
  <c r="DH292" i="3"/>
  <c r="DG309" i="3"/>
  <c r="DI309" i="3"/>
  <c r="DH309" i="3"/>
  <c r="DF309" i="3"/>
  <c r="DJ309" i="3" s="1"/>
  <c r="CG1027" i="1"/>
  <c r="AX1038" i="1"/>
  <c r="DF344" i="3"/>
  <c r="DI344" i="3"/>
  <c r="DJ344" i="3" s="1"/>
  <c r="DH344" i="3"/>
  <c r="DG344" i="3"/>
  <c r="AO1156" i="1"/>
  <c r="F1175" i="1"/>
  <c r="DG420" i="3"/>
  <c r="DF420" i="3"/>
  <c r="DI420" i="3"/>
  <c r="DJ420" i="3" s="1"/>
  <c r="DH420" i="3"/>
  <c r="DF521" i="3"/>
  <c r="DI521" i="3"/>
  <c r="DG521" i="3"/>
  <c r="DJ521" i="3" s="1"/>
  <c r="DH521" i="3"/>
  <c r="DF550" i="3"/>
  <c r="DI550" i="3"/>
  <c r="DJ550" i="3" s="1"/>
  <c r="DH550" i="3"/>
  <c r="DG550" i="3"/>
  <c r="DH561" i="3"/>
  <c r="DG561" i="3"/>
  <c r="DF561" i="3"/>
  <c r="DJ561" i="3" s="1"/>
  <c r="DI561" i="3"/>
  <c r="DH574" i="3"/>
  <c r="DG574" i="3"/>
  <c r="DF574" i="3"/>
  <c r="DJ574" i="3" s="1"/>
  <c r="DI574" i="3"/>
  <c r="DH936" i="3"/>
  <c r="DI936" i="3"/>
  <c r="DG936" i="3"/>
  <c r="DF936" i="3"/>
  <c r="DJ936" i="3" s="1"/>
  <c r="BB26" i="1"/>
  <c r="F52" i="1"/>
  <c r="AF147" i="1"/>
  <c r="S153" i="1"/>
  <c r="AL265" i="1"/>
  <c r="Y269" i="1"/>
  <c r="AX301" i="1"/>
  <c r="F312" i="1"/>
  <c r="AD610" i="1"/>
  <c r="Q615" i="1"/>
  <c r="CY987" i="1"/>
  <c r="X987" i="1" s="1"/>
  <c r="R1041" i="7" s="1"/>
  <c r="J1047" i="7" s="1"/>
  <c r="CZ987" i="1"/>
  <c r="Y987" i="1" s="1"/>
  <c r="T1041" i="7" s="1"/>
  <c r="J1048" i="7" s="1"/>
  <c r="DF797" i="3"/>
  <c r="DG797" i="3"/>
  <c r="DI797" i="3"/>
  <c r="DJ797" i="3" s="1"/>
  <c r="DH797" i="3"/>
  <c r="DF1088" i="3"/>
  <c r="DG1088" i="3"/>
  <c r="DH1088" i="3"/>
  <c r="DI1088" i="3"/>
  <c r="DJ1088" i="3" s="1"/>
  <c r="AF301" i="1"/>
  <c r="S305" i="1"/>
  <c r="F547" i="1"/>
  <c r="AP529" i="1"/>
  <c r="DI206" i="3"/>
  <c r="DJ206" i="3" s="1"/>
  <c r="DG206" i="3"/>
  <c r="DF206" i="3"/>
  <c r="DH206" i="3"/>
  <c r="AJ984" i="1"/>
  <c r="W995" i="1"/>
  <c r="GM1158" i="1"/>
  <c r="CY1213" i="1"/>
  <c r="X1213" i="1" s="1"/>
  <c r="R1450" i="7" s="1"/>
  <c r="J1456" i="7" s="1"/>
  <c r="I1460" i="7" s="1"/>
  <c r="CZ1213" i="1"/>
  <c r="Y1213" i="1" s="1"/>
  <c r="T1450" i="7" s="1"/>
  <c r="J1457" i="7" s="1"/>
  <c r="AX77" i="1"/>
  <c r="CG71" i="1"/>
  <c r="F325" i="1"/>
  <c r="BA301" i="1"/>
  <c r="U411" i="1"/>
  <c r="F437" i="1"/>
  <c r="AQ653" i="1"/>
  <c r="BZ647" i="1"/>
  <c r="CG653" i="1"/>
  <c r="F794" i="1"/>
  <c r="AS766" i="1"/>
  <c r="U824" i="1"/>
  <c r="AH809" i="1"/>
  <c r="DG396" i="3"/>
  <c r="DJ396" i="3" s="1"/>
  <c r="DF396" i="3"/>
  <c r="DH396" i="3"/>
  <c r="DI396" i="3"/>
  <c r="CH1330" i="1"/>
  <c r="AC1325" i="1"/>
  <c r="CE1330" i="1"/>
  <c r="P1330" i="1"/>
  <c r="CF1330" i="1"/>
  <c r="AX1330" i="1"/>
  <c r="CG1325" i="1"/>
  <c r="AI1627" i="1"/>
  <c r="V1633" i="1"/>
  <c r="CY1705" i="1"/>
  <c r="X1705" i="1" s="1"/>
  <c r="CZ1705" i="1"/>
  <c r="Y1705" i="1" s="1"/>
  <c r="AF1714" i="1"/>
  <c r="AI1832" i="1"/>
  <c r="V1847" i="1"/>
  <c r="F1992" i="1"/>
  <c r="BC1965" i="1"/>
  <c r="DG643" i="3"/>
  <c r="DJ643" i="3" s="1"/>
  <c r="DF643" i="3"/>
  <c r="DH643" i="3"/>
  <c r="DI643" i="3"/>
  <c r="F2216" i="1"/>
  <c r="BD2180" i="1"/>
  <c r="DF721" i="3"/>
  <c r="DG721" i="3"/>
  <c r="DI721" i="3"/>
  <c r="DJ721" i="3" s="1"/>
  <c r="DH721" i="3"/>
  <c r="DF859" i="3"/>
  <c r="DG859" i="3"/>
  <c r="DJ859" i="3" s="1"/>
  <c r="DH859" i="3"/>
  <c r="DI859" i="3"/>
  <c r="AP2675" i="1"/>
  <c r="F2699" i="1"/>
  <c r="DG978" i="3"/>
  <c r="DH978" i="3"/>
  <c r="DF978" i="3"/>
  <c r="DI978" i="3"/>
  <c r="DJ978" i="3" s="1"/>
  <c r="AD447" i="1"/>
  <c r="Q456" i="1"/>
  <c r="CG447" i="1"/>
  <c r="AX456" i="1"/>
  <c r="CG766" i="1"/>
  <c r="AX777" i="1"/>
  <c r="CP811" i="1"/>
  <c r="O811" i="1" s="1"/>
  <c r="AC824" i="1"/>
  <c r="AD899" i="1"/>
  <c r="Q909" i="1"/>
  <c r="DF410" i="3"/>
  <c r="DJ410" i="3" s="1"/>
  <c r="DI410" i="3"/>
  <c r="DH410" i="3"/>
  <c r="DG410" i="3"/>
  <c r="DF407" i="3"/>
  <c r="DI407" i="3"/>
  <c r="DJ407" i="3" s="1"/>
  <c r="DH407" i="3"/>
  <c r="DG407" i="3"/>
  <c r="AS1287" i="1"/>
  <c r="F1310" i="1"/>
  <c r="AO1922" i="1"/>
  <c r="F1937" i="1"/>
  <c r="DG614" i="3"/>
  <c r="DF614" i="3"/>
  <c r="DH614" i="3"/>
  <c r="DI614" i="3"/>
  <c r="DJ614" i="3" s="1"/>
  <c r="F2251" i="1"/>
  <c r="BB2223" i="1"/>
  <c r="F2706" i="1"/>
  <c r="BC2675" i="1"/>
  <c r="DH1100" i="3"/>
  <c r="DI1100" i="3"/>
  <c r="DF1100" i="3"/>
  <c r="DJ1100" i="3" s="1"/>
  <c r="DG1100" i="3"/>
  <c r="CY730" i="1"/>
  <c r="X730" i="1" s="1"/>
  <c r="R657" i="7" s="1"/>
  <c r="CZ730" i="1"/>
  <c r="Y730" i="1" s="1"/>
  <c r="T657" i="7" s="1"/>
  <c r="CP730" i="1"/>
  <c r="O730" i="1" s="1"/>
  <c r="CH1124" i="1"/>
  <c r="P1124" i="1"/>
  <c r="CE1124" i="1"/>
  <c r="AC1113" i="1"/>
  <c r="CF1124" i="1"/>
  <c r="AF1250" i="1"/>
  <c r="S1255" i="1"/>
  <c r="Y1557" i="1"/>
  <c r="CG1589" i="1"/>
  <c r="AX1595" i="1"/>
  <c r="Q1633" i="1"/>
  <c r="AD1627" i="1"/>
  <c r="CY1669" i="1"/>
  <c r="X1669" i="1" s="1"/>
  <c r="R1787" i="7" s="1"/>
  <c r="J1788" i="7" s="1"/>
  <c r="CZ1669" i="1"/>
  <c r="Y1669" i="1" s="1"/>
  <c r="T1787" i="7" s="1"/>
  <c r="J1789" i="7" s="1"/>
  <c r="AF1671" i="1"/>
  <c r="AF1879" i="1"/>
  <c r="S1890" i="1"/>
  <c r="CY2059" i="1"/>
  <c r="X2059" i="1" s="1"/>
  <c r="R2392" i="7" s="1"/>
  <c r="J2397" i="7" s="1"/>
  <c r="I2401" i="7" s="1"/>
  <c r="CZ2059" i="1"/>
  <c r="Y2059" i="1" s="1"/>
  <c r="T2392" i="7" s="1"/>
  <c r="J2398" i="7" s="1"/>
  <c r="DG649" i="3"/>
  <c r="DF649" i="3"/>
  <c r="DH649" i="3"/>
  <c r="DI649" i="3"/>
  <c r="DJ649" i="3" s="1"/>
  <c r="DF672" i="3"/>
  <c r="DI672" i="3"/>
  <c r="DJ672" i="3" s="1"/>
  <c r="DG672" i="3"/>
  <c r="DH672" i="3"/>
  <c r="DG735" i="3"/>
  <c r="DF735" i="3"/>
  <c r="DJ735" i="3" s="1"/>
  <c r="DH735" i="3"/>
  <c r="DI735" i="3"/>
  <c r="CY2365" i="1"/>
  <c r="X2365" i="1" s="1"/>
  <c r="R2891" i="7" s="1"/>
  <c r="J2896" i="7" s="1"/>
  <c r="I2900" i="7" s="1"/>
  <c r="CZ2365" i="1"/>
  <c r="Y2365" i="1" s="1"/>
  <c r="T2891" i="7" s="1"/>
  <c r="J2897" i="7" s="1"/>
  <c r="AD2447" i="1"/>
  <c r="Q2453" i="1"/>
  <c r="AI2637" i="1"/>
  <c r="V2643" i="1"/>
  <c r="DF862" i="3"/>
  <c r="DG862" i="3"/>
  <c r="DI862" i="3"/>
  <c r="DJ862" i="3" s="1"/>
  <c r="DH862" i="3"/>
  <c r="CG2675" i="1"/>
  <c r="AX2690" i="1"/>
  <c r="AP2722" i="1"/>
  <c r="F2742" i="1"/>
  <c r="AX2770" i="1"/>
  <c r="CG2765" i="1"/>
  <c r="DF908" i="3"/>
  <c r="DJ908" i="3" s="1"/>
  <c r="DG908" i="3"/>
  <c r="DI908" i="3"/>
  <c r="DH908" i="3"/>
  <c r="F2970" i="1"/>
  <c r="BD2934" i="1"/>
  <c r="F3040" i="1"/>
  <c r="AP3020" i="1"/>
  <c r="DI1017" i="3"/>
  <c r="DJ1017" i="3" s="1"/>
  <c r="DH1017" i="3"/>
  <c r="DF1017" i="3"/>
  <c r="DG1017" i="3"/>
  <c r="DG1065" i="3"/>
  <c r="DH1065" i="3"/>
  <c r="DF1065" i="3"/>
  <c r="DJ1065" i="3" s="1"/>
  <c r="DI1065" i="3"/>
  <c r="DI1069" i="3"/>
  <c r="DJ1069" i="3" s="1"/>
  <c r="DF1069" i="3"/>
  <c r="DG1069" i="3"/>
  <c r="DH1069" i="3"/>
  <c r="F3319" i="1"/>
  <c r="BD3278" i="1"/>
  <c r="AL1250" i="1"/>
  <c r="Y1255" i="1"/>
  <c r="AI1362" i="1"/>
  <c r="V1367" i="1"/>
  <c r="AZ1405" i="1"/>
  <c r="CI1399" i="1"/>
  <c r="AE1890" i="1"/>
  <c r="GK1881" i="1"/>
  <c r="F1958" i="1"/>
  <c r="BD1922" i="1"/>
  <c r="DF639" i="3"/>
  <c r="DI639" i="3"/>
  <c r="DH639" i="3"/>
  <c r="DG639" i="3"/>
  <c r="DJ639" i="3" s="1"/>
  <c r="AT2447" i="1"/>
  <c r="F2471" i="1"/>
  <c r="DI976" i="3"/>
  <c r="DF976" i="3"/>
  <c r="DG976" i="3"/>
  <c r="DJ976" i="3" s="1"/>
  <c r="DH976" i="3"/>
  <c r="DI997" i="3"/>
  <c r="DF997" i="3"/>
  <c r="DH997" i="3"/>
  <c r="DG997" i="3"/>
  <c r="DJ997" i="3" s="1"/>
  <c r="AG856" i="1"/>
  <c r="T867" i="1"/>
  <c r="CP1667" i="1"/>
  <c r="O1667" i="1" s="1"/>
  <c r="AD1965" i="1"/>
  <c r="Q1976" i="1"/>
  <c r="CI1965" i="1"/>
  <c r="AZ1976" i="1"/>
  <c r="AO2094" i="1"/>
  <c r="F2109" i="1"/>
  <c r="F2333" i="1"/>
  <c r="AO2318" i="1"/>
  <c r="DI767" i="3"/>
  <c r="DJ767" i="3" s="1"/>
  <c r="DF767" i="3"/>
  <c r="DG767" i="3"/>
  <c r="DH767" i="3"/>
  <c r="AC2447" i="1"/>
  <c r="CH2453" i="1"/>
  <c r="P2453" i="1"/>
  <c r="CE2453" i="1"/>
  <c r="CF2453" i="1"/>
  <c r="CC2675" i="1"/>
  <c r="AT2690" i="1"/>
  <c r="F2737" i="1"/>
  <c r="AO2722" i="1"/>
  <c r="DF280" i="3"/>
  <c r="DI280" i="3"/>
  <c r="DJ280" i="3" s="1"/>
  <c r="DG280" i="3"/>
  <c r="DH280" i="3"/>
  <c r="AQ941" i="1"/>
  <c r="F962" i="1"/>
  <c r="AK1293" i="1"/>
  <c r="CY1440" i="1"/>
  <c r="X1440" i="1" s="1"/>
  <c r="R1623" i="7" s="1"/>
  <c r="J1628" i="7" s="1"/>
  <c r="I1632" i="7" s="1"/>
  <c r="CZ1440" i="1"/>
  <c r="Y1440" i="1" s="1"/>
  <c r="T1623" i="7" s="1"/>
  <c r="J1629" i="7" s="1"/>
  <c r="CP1440" i="1"/>
  <c r="O1440" i="1" s="1"/>
  <c r="AI1551" i="1"/>
  <c r="V1557" i="1"/>
  <c r="AF1922" i="1"/>
  <c r="S1933" i="1"/>
  <c r="CY2010" i="1"/>
  <c r="X2010" i="1" s="1"/>
  <c r="R2284" i="7" s="1"/>
  <c r="J2287" i="7" s="1"/>
  <c r="CZ2010" i="1"/>
  <c r="Y2010" i="1" s="1"/>
  <c r="AF2019" i="1"/>
  <c r="CY2102" i="1"/>
  <c r="X2102" i="1" s="1"/>
  <c r="R2457" i="7" s="1"/>
  <c r="J2462" i="7" s="1"/>
  <c r="I2466" i="7" s="1"/>
  <c r="CZ2102" i="1"/>
  <c r="Y2102" i="1" s="1"/>
  <c r="T2457" i="7" s="1"/>
  <c r="J2463" i="7" s="1"/>
  <c r="DG669" i="3"/>
  <c r="DJ669" i="3" s="1"/>
  <c r="DF669" i="3"/>
  <c r="DH669" i="3"/>
  <c r="DI669" i="3"/>
  <c r="DH693" i="3"/>
  <c r="DI693" i="3"/>
  <c r="DJ693" i="3" s="1"/>
  <c r="DF693" i="3"/>
  <c r="DG693" i="3"/>
  <c r="AI2318" i="1"/>
  <c r="V2329" i="1"/>
  <c r="BZ2722" i="1"/>
  <c r="AQ2733" i="1"/>
  <c r="BD2888" i="1"/>
  <c r="F2927" i="1"/>
  <c r="DF986" i="3"/>
  <c r="DG986" i="3"/>
  <c r="DI986" i="3"/>
  <c r="DJ986" i="3" s="1"/>
  <c r="DH986" i="3"/>
  <c r="AO3106" i="1"/>
  <c r="F3121" i="1"/>
  <c r="DI1011" i="3"/>
  <c r="DF1011" i="3"/>
  <c r="DG1011" i="3"/>
  <c r="DJ1011" i="3" s="1"/>
  <c r="DH1011" i="3"/>
  <c r="DI1040" i="3"/>
  <c r="DJ1040" i="3" s="1"/>
  <c r="DG1040" i="3"/>
  <c r="DH1040" i="3"/>
  <c r="DF1040" i="3"/>
  <c r="BD3235" i="1"/>
  <c r="F3271" i="1"/>
  <c r="DI1085" i="3"/>
  <c r="DJ1085" i="3" s="1"/>
  <c r="DF1085" i="3"/>
  <c r="DG1085" i="3"/>
  <c r="DH1085" i="3"/>
  <c r="DI1123" i="3"/>
  <c r="DF1123" i="3"/>
  <c r="DJ1123" i="3" s="1"/>
  <c r="DG1123" i="3"/>
  <c r="DH1123" i="3"/>
  <c r="AX3857" i="1"/>
  <c r="CG3803" i="1"/>
  <c r="CY451" i="1"/>
  <c r="X451" i="1" s="1"/>
  <c r="R392" i="7" s="1"/>
  <c r="J398" i="7" s="1"/>
  <c r="CZ451" i="1"/>
  <c r="Y451" i="1" s="1"/>
  <c r="T392" i="7" s="1"/>
  <c r="J399" i="7" s="1"/>
  <c r="DF277" i="3"/>
  <c r="DI277" i="3"/>
  <c r="DH277" i="3"/>
  <c r="DG277" i="3"/>
  <c r="DJ277" i="3" s="1"/>
  <c r="BA1405" i="1"/>
  <c r="CJ1399" i="1"/>
  <c r="AB1633" i="1"/>
  <c r="DF599" i="3"/>
  <c r="DI599" i="3"/>
  <c r="DJ599" i="3" s="1"/>
  <c r="DG599" i="3"/>
  <c r="DH599" i="3"/>
  <c r="CP2010" i="1"/>
  <c r="O2010" i="1" s="1"/>
  <c r="AC2019" i="1"/>
  <c r="AX2019" i="1"/>
  <c r="CG2008" i="1"/>
  <c r="CC2094" i="1"/>
  <c r="AT2105" i="1"/>
  <c r="CJ2318" i="1"/>
  <c r="BA2329" i="1"/>
  <c r="Q2813" i="1"/>
  <c r="CI2845" i="1"/>
  <c r="AZ2856" i="1"/>
  <c r="DI945" i="3"/>
  <c r="DF945" i="3"/>
  <c r="DH945" i="3"/>
  <c r="DG945" i="3"/>
  <c r="DJ945" i="3" s="1"/>
  <c r="F3303" i="1"/>
  <c r="AP3278" i="1"/>
  <c r="AQ3725" i="1"/>
  <c r="F3741" i="1"/>
  <c r="F3873" i="1"/>
  <c r="BC3803" i="1"/>
  <c r="AJ1203" i="1"/>
  <c r="W1218" i="1"/>
  <c r="BA1367" i="1"/>
  <c r="CJ1362" i="1"/>
  <c r="AZ1519" i="1"/>
  <c r="CI1513" i="1"/>
  <c r="T2148" i="1"/>
  <c r="AG2137" i="1"/>
  <c r="AO2270" i="1"/>
  <c r="F2290" i="1"/>
  <c r="CJ2361" i="1"/>
  <c r="BA2372" i="1"/>
  <c r="AO2523" i="1"/>
  <c r="F2533" i="1"/>
  <c r="AP2888" i="1"/>
  <c r="F2911" i="1"/>
  <c r="AJ1746" i="1"/>
  <c r="W1757" i="1"/>
  <c r="AX1890" i="1"/>
  <c r="F1944" i="1"/>
  <c r="AZ1922" i="1"/>
  <c r="CP2059" i="1"/>
  <c r="O2059" i="1" s="1"/>
  <c r="AQ2361" i="1"/>
  <c r="F2382" i="1"/>
  <c r="AG2637" i="1"/>
  <c r="T2643" i="1"/>
  <c r="CH3074" i="1"/>
  <c r="P3074" i="1"/>
  <c r="CE3074" i="1"/>
  <c r="CF3074" i="1"/>
  <c r="AC3063" i="1"/>
  <c r="DF980" i="3"/>
  <c r="DG980" i="3"/>
  <c r="DJ980" i="3" s="1"/>
  <c r="DI980" i="3"/>
  <c r="DH980" i="3"/>
  <c r="AP3063" i="1"/>
  <c r="F3083" i="1"/>
  <c r="F3210" i="1"/>
  <c r="AX3192" i="1"/>
  <c r="AJ3278" i="1"/>
  <c r="W3294" i="1"/>
  <c r="AC3342" i="1"/>
  <c r="CP3328" i="1"/>
  <c r="O3328" i="1" s="1"/>
  <c r="DI1108" i="3"/>
  <c r="DF1108" i="3"/>
  <c r="DJ1108" i="3" s="1"/>
  <c r="DH1108" i="3"/>
  <c r="DG1108" i="3"/>
  <c r="DG1110" i="3"/>
  <c r="DH1110" i="3"/>
  <c r="DF1110" i="3"/>
  <c r="DJ1110" i="3" s="1"/>
  <c r="DI1110" i="3"/>
  <c r="DF1132" i="3"/>
  <c r="DG1132" i="3"/>
  <c r="DH1132" i="3"/>
  <c r="DI1132" i="3"/>
  <c r="DJ1132" i="3" s="1"/>
  <c r="DG1137" i="3"/>
  <c r="DH1137" i="3"/>
  <c r="DI1137" i="3"/>
  <c r="DF1137" i="3"/>
  <c r="DJ1137" i="3" s="1"/>
  <c r="Y3465" i="1"/>
  <c r="AL3459" i="1"/>
  <c r="AB3579" i="1"/>
  <c r="AL3649" i="1"/>
  <c r="AP3687" i="1"/>
  <c r="F3702" i="1"/>
  <c r="AB3731" i="1"/>
  <c r="GM3727" i="1"/>
  <c r="CC3763" i="1"/>
  <c r="AT3771" i="1"/>
  <c r="CI3763" i="1"/>
  <c r="AZ3771" i="1"/>
  <c r="CJ1965" i="1"/>
  <c r="BA1976" i="1"/>
  <c r="AH2137" i="1"/>
  <c r="U2148" i="1"/>
  <c r="AH2318" i="1"/>
  <c r="U2329" i="1"/>
  <c r="F2713" i="1"/>
  <c r="V2675" i="1"/>
  <c r="AC2988" i="1"/>
  <c r="CP2979" i="1"/>
  <c r="O2979" i="1" s="1"/>
  <c r="AJ3149" i="1"/>
  <c r="W3160" i="1"/>
  <c r="GM3280" i="1"/>
  <c r="F3301" i="1"/>
  <c r="AX3278" i="1"/>
  <c r="AC3459" i="1"/>
  <c r="CH3465" i="1"/>
  <c r="CF3465" i="1"/>
  <c r="P3465" i="1"/>
  <c r="CE3465" i="1"/>
  <c r="AI3535" i="1"/>
  <c r="V3541" i="1"/>
  <c r="AT2137" i="1"/>
  <c r="F2166" i="1"/>
  <c r="GK3065" i="1"/>
  <c r="S3203" i="1"/>
  <c r="AF3192" i="1"/>
  <c r="DG1105" i="3"/>
  <c r="DH1105" i="3"/>
  <c r="DI1105" i="3"/>
  <c r="DF1105" i="3"/>
  <c r="DJ1105" i="3" s="1"/>
  <c r="AJ3411" i="1"/>
  <c r="W3427" i="1"/>
  <c r="DI1131" i="3"/>
  <c r="DJ1131" i="3" s="1"/>
  <c r="DF1131" i="3"/>
  <c r="DH1131" i="3"/>
  <c r="DG1131" i="3"/>
  <c r="GM3500" i="1"/>
  <c r="GP3500" i="1" s="1"/>
  <c r="Q3611" i="1"/>
  <c r="F3629" i="1"/>
  <c r="AG3763" i="1"/>
  <c r="T3771" i="1"/>
  <c r="AH1965" i="1"/>
  <c r="U1976" i="1"/>
  <c r="AF2105" i="1"/>
  <c r="F2346" i="1"/>
  <c r="AS2318" i="1"/>
  <c r="F2425" i="1"/>
  <c r="AQ2404" i="1"/>
  <c r="U2599" i="1"/>
  <c r="F2627" i="1"/>
  <c r="AX2643" i="1"/>
  <c r="CG2637" i="1"/>
  <c r="T2813" i="1"/>
  <c r="AG2802" i="1"/>
  <c r="T2902" i="1"/>
  <c r="AG2888" i="1"/>
  <c r="BZ2977" i="1"/>
  <c r="CG2988" i="1"/>
  <c r="AQ2988" i="1"/>
  <c r="CI2988" i="1"/>
  <c r="CY3065" i="1"/>
  <c r="X3065" i="1" s="1"/>
  <c r="CZ3065" i="1"/>
  <c r="Y3065" i="1" s="1"/>
  <c r="T3739" i="7" s="1"/>
  <c r="J3743" i="7" s="1"/>
  <c r="AF3074" i="1"/>
  <c r="CY3067" i="1"/>
  <c r="X3067" i="1" s="1"/>
  <c r="CZ3067" i="1"/>
  <c r="Y3067" i="1" s="1"/>
  <c r="T3757" i="7" s="1"/>
  <c r="J3763" i="7" s="1"/>
  <c r="AF3106" i="1"/>
  <c r="S3117" i="1"/>
  <c r="AC3427" i="1"/>
  <c r="CP3413" i="1"/>
  <c r="O3413" i="1" s="1"/>
  <c r="AZ3617" i="1"/>
  <c r="CI3611" i="1"/>
  <c r="BD3649" i="1"/>
  <c r="F3680" i="1"/>
  <c r="BB3687" i="1"/>
  <c r="F3706" i="1"/>
  <c r="F3868" i="1"/>
  <c r="AZ3803" i="1"/>
  <c r="AH2094" i="1"/>
  <c r="U2105" i="1"/>
  <c r="CI2561" i="1"/>
  <c r="AZ2567" i="1"/>
  <c r="AT2722" i="1"/>
  <c r="F2751" i="1"/>
  <c r="F2790" i="1"/>
  <c r="BA2765" i="1"/>
  <c r="AC3246" i="1"/>
  <c r="DF1032" i="3"/>
  <c r="DI1032" i="3"/>
  <c r="DG1032" i="3"/>
  <c r="DJ1032" i="3" s="1"/>
  <c r="DH1032" i="3"/>
  <c r="AG3535" i="1"/>
  <c r="T3541" i="1"/>
  <c r="AO3763" i="1"/>
  <c r="F3775" i="1"/>
  <c r="AS1789" i="1"/>
  <c r="F1817" i="1"/>
  <c r="V2286" i="1"/>
  <c r="AI2270" i="1"/>
  <c r="CB2977" i="1"/>
  <c r="AS2988" i="1"/>
  <c r="DI1090" i="3"/>
  <c r="DJ1090" i="3" s="1"/>
  <c r="DF1090" i="3"/>
  <c r="DH1090" i="3"/>
  <c r="DG1090" i="3"/>
  <c r="DI1145" i="3"/>
  <c r="DJ1145" i="3" s="1"/>
  <c r="DF1145" i="3"/>
  <c r="DG1145" i="3"/>
  <c r="DH1145" i="3"/>
  <c r="GM3501" i="1"/>
  <c r="GP3501" i="1" s="1"/>
  <c r="U2988" i="1"/>
  <c r="AH2977" i="1"/>
  <c r="Q3427" i="1"/>
  <c r="AD3411" i="1"/>
  <c r="AT3611" i="1"/>
  <c r="F3635" i="1"/>
  <c r="AC3374" i="1"/>
  <c r="P3379" i="1"/>
  <c r="CE3379" i="1"/>
  <c r="CF3379" i="1"/>
  <c r="CH3379" i="1"/>
  <c r="V3611" i="1"/>
  <c r="F3640" i="1"/>
  <c r="F3641" i="1"/>
  <c r="W3611" i="1"/>
  <c r="F3717" i="1"/>
  <c r="W3687" i="1"/>
  <c r="DG53" i="3"/>
  <c r="DJ53" i="3" s="1"/>
  <c r="DH53" i="3"/>
  <c r="DF53" i="3"/>
  <c r="DI53" i="3"/>
  <c r="DG61" i="3"/>
  <c r="DH61" i="3"/>
  <c r="DI61" i="3"/>
  <c r="DJ61" i="3" s="1"/>
  <c r="DF61" i="3"/>
  <c r="DH39" i="3"/>
  <c r="DI39" i="3"/>
  <c r="DG39" i="3"/>
  <c r="DF39" i="3"/>
  <c r="DJ39" i="3" s="1"/>
  <c r="DH94" i="3"/>
  <c r="DI94" i="3"/>
  <c r="DJ94" i="3" s="1"/>
  <c r="DF94" i="3"/>
  <c r="DG94" i="3"/>
  <c r="DH214" i="3"/>
  <c r="DG214" i="3"/>
  <c r="DF214" i="3"/>
  <c r="DI214" i="3"/>
  <c r="DJ214" i="3" s="1"/>
  <c r="DH150" i="3"/>
  <c r="DF150" i="3"/>
  <c r="DG150" i="3"/>
  <c r="DJ150" i="3" s="1"/>
  <c r="DI150" i="3"/>
  <c r="DF172" i="3"/>
  <c r="DJ172" i="3" s="1"/>
  <c r="DI172" i="3"/>
  <c r="DH172" i="3"/>
  <c r="DG172" i="3"/>
  <c r="DG211" i="3"/>
  <c r="DI211" i="3"/>
  <c r="DJ211" i="3" s="1"/>
  <c r="DH211" i="3"/>
  <c r="DF211" i="3"/>
  <c r="DI240" i="3"/>
  <c r="DH240" i="3"/>
  <c r="DF240" i="3"/>
  <c r="DJ240" i="3" s="1"/>
  <c r="DG240" i="3"/>
  <c r="DH314" i="3"/>
  <c r="DI314" i="3"/>
  <c r="DJ314" i="3" s="1"/>
  <c r="DG314" i="3"/>
  <c r="DF314" i="3"/>
  <c r="DI312" i="3"/>
  <c r="DH312" i="3"/>
  <c r="DG312" i="3"/>
  <c r="DJ312" i="3" s="1"/>
  <c r="DF312" i="3"/>
  <c r="DI326" i="3"/>
  <c r="DH326" i="3"/>
  <c r="DG326" i="3"/>
  <c r="DJ326" i="3" s="1"/>
  <c r="DF326" i="3"/>
  <c r="DI415" i="3"/>
  <c r="DH415" i="3"/>
  <c r="DF415" i="3"/>
  <c r="DJ415" i="3" s="1"/>
  <c r="DG415" i="3"/>
  <c r="DF149" i="3"/>
  <c r="DI149" i="3"/>
  <c r="DJ149" i="3" s="1"/>
  <c r="DH149" i="3"/>
  <c r="DG149" i="3"/>
  <c r="DI244" i="3"/>
  <c r="DH244" i="3"/>
  <c r="DG244" i="3"/>
  <c r="DF244" i="3"/>
  <c r="DJ244" i="3" s="1"/>
  <c r="DH305" i="3"/>
  <c r="DF305" i="3"/>
  <c r="DI305" i="3"/>
  <c r="DJ305" i="3" s="1"/>
  <c r="DG305" i="3"/>
  <c r="DI402" i="3"/>
  <c r="DH402" i="3"/>
  <c r="DF402" i="3"/>
  <c r="DJ402" i="3" s="1"/>
  <c r="DG402" i="3"/>
  <c r="DH136" i="3"/>
  <c r="DG136" i="3"/>
  <c r="DF136" i="3"/>
  <c r="DI136" i="3"/>
  <c r="DJ136" i="3" s="1"/>
  <c r="DI249" i="3"/>
  <c r="DH249" i="3"/>
  <c r="DG249" i="3"/>
  <c r="DF249" i="3"/>
  <c r="DJ249" i="3" s="1"/>
  <c r="DH408" i="3"/>
  <c r="DG408" i="3"/>
  <c r="DJ408" i="3" s="1"/>
  <c r="DI408" i="3"/>
  <c r="DF408" i="3"/>
  <c r="DH484" i="3"/>
  <c r="DG484" i="3"/>
  <c r="DJ484" i="3" s="1"/>
  <c r="DF484" i="3"/>
  <c r="DI484" i="3"/>
  <c r="DH506" i="3"/>
  <c r="DG506" i="3"/>
  <c r="DF506" i="3"/>
  <c r="DI506" i="3"/>
  <c r="DJ506" i="3" s="1"/>
  <c r="DH124" i="3"/>
  <c r="DG124" i="3"/>
  <c r="DJ124" i="3" s="1"/>
  <c r="DF124" i="3"/>
  <c r="DI124" i="3"/>
  <c r="DI398" i="3"/>
  <c r="DH398" i="3"/>
  <c r="DG398" i="3"/>
  <c r="DF398" i="3"/>
  <c r="DJ398" i="3" s="1"/>
  <c r="DH430" i="3"/>
  <c r="DG430" i="3"/>
  <c r="DJ430" i="3" s="1"/>
  <c r="DF430" i="3"/>
  <c r="DI430" i="3"/>
  <c r="DH454" i="3"/>
  <c r="DG454" i="3"/>
  <c r="DJ454" i="3" s="1"/>
  <c r="DI454" i="3"/>
  <c r="DF454" i="3"/>
  <c r="DH494" i="3"/>
  <c r="DG494" i="3"/>
  <c r="DJ494" i="3" s="1"/>
  <c r="DF494" i="3"/>
  <c r="DI494" i="3"/>
  <c r="DH299" i="3"/>
  <c r="DG299" i="3"/>
  <c r="DJ299" i="3" s="1"/>
  <c r="DI299" i="3"/>
  <c r="DF299" i="3"/>
  <c r="DH320" i="3"/>
  <c r="DI320" i="3"/>
  <c r="DJ320" i="3" s="1"/>
  <c r="DG320" i="3"/>
  <c r="DF320" i="3"/>
  <c r="DH554" i="3"/>
  <c r="DG554" i="3"/>
  <c r="DJ554" i="3" s="1"/>
  <c r="DF554" i="3"/>
  <c r="DI554" i="3"/>
  <c r="DI604" i="3"/>
  <c r="DH604" i="3"/>
  <c r="DG604" i="3"/>
  <c r="DJ604" i="3" s="1"/>
  <c r="DF604" i="3"/>
  <c r="DI630" i="3"/>
  <c r="DH630" i="3"/>
  <c r="DG630" i="3"/>
  <c r="DJ630" i="3" s="1"/>
  <c r="DF630" i="3"/>
  <c r="DF401" i="3"/>
  <c r="DJ401" i="3" s="1"/>
  <c r="DI401" i="3"/>
  <c r="DG401" i="3"/>
  <c r="DH401" i="3"/>
  <c r="DI509" i="3"/>
  <c r="DJ509" i="3" s="1"/>
  <c r="DH509" i="3"/>
  <c r="DF509" i="3"/>
  <c r="DG509" i="3"/>
  <c r="DI616" i="3"/>
  <c r="DJ616" i="3" s="1"/>
  <c r="DH616" i="3"/>
  <c r="DF616" i="3"/>
  <c r="DG616" i="3"/>
  <c r="DG704" i="3"/>
  <c r="DH704" i="3"/>
  <c r="DF704" i="3"/>
  <c r="DJ704" i="3" s="1"/>
  <c r="DI704" i="3"/>
  <c r="DH583" i="3"/>
  <c r="DG583" i="3"/>
  <c r="DJ583" i="3" s="1"/>
  <c r="DF583" i="3"/>
  <c r="DI583" i="3"/>
  <c r="DH699" i="3"/>
  <c r="DI699" i="3"/>
  <c r="DG699" i="3"/>
  <c r="DF699" i="3"/>
  <c r="DJ699" i="3" s="1"/>
  <c r="DG854" i="3"/>
  <c r="DJ854" i="3" s="1"/>
  <c r="DH854" i="3"/>
  <c r="DF854" i="3"/>
  <c r="DI854" i="3"/>
  <c r="DG975" i="3"/>
  <c r="DH975" i="3"/>
  <c r="DF975" i="3"/>
  <c r="DI975" i="3"/>
  <c r="DJ975" i="3" s="1"/>
  <c r="DG1001" i="3"/>
  <c r="DH1001" i="3"/>
  <c r="DF1001" i="3"/>
  <c r="DI1001" i="3"/>
  <c r="DJ1001" i="3" s="1"/>
  <c r="DI91" i="3"/>
  <c r="DJ91" i="3" s="1"/>
  <c r="DF91" i="3"/>
  <c r="DH91" i="3"/>
  <c r="DG91" i="3"/>
  <c r="DH472" i="3"/>
  <c r="DG472" i="3"/>
  <c r="DJ472" i="3" s="1"/>
  <c r="DF472" i="3"/>
  <c r="DI472" i="3"/>
  <c r="DF34" i="3"/>
  <c r="DG34" i="3"/>
  <c r="DJ34" i="3" s="1"/>
  <c r="DH34" i="3"/>
  <c r="DI34" i="3"/>
  <c r="F64" i="1"/>
  <c r="BD26" i="1"/>
  <c r="DI770" i="3"/>
  <c r="DF770" i="3"/>
  <c r="DJ770" i="3" s="1"/>
  <c r="DG770" i="3"/>
  <c r="DH770" i="3"/>
  <c r="DI1023" i="3"/>
  <c r="DH1023" i="3"/>
  <c r="DG1023" i="3"/>
  <c r="DJ1023" i="3" s="1"/>
  <c r="DF1023" i="3"/>
  <c r="DH1039" i="3"/>
  <c r="DF1039" i="3"/>
  <c r="DG1039" i="3"/>
  <c r="DJ1039" i="3" s="1"/>
  <c r="DI1039" i="3"/>
  <c r="DH1130" i="3"/>
  <c r="DI1130" i="3"/>
  <c r="DF1130" i="3"/>
  <c r="DG1130" i="3"/>
  <c r="DJ1130" i="3" s="1"/>
  <c r="DG1202" i="3"/>
  <c r="DJ1202" i="3" s="1"/>
  <c r="DH1202" i="3"/>
  <c r="DF1202" i="3"/>
  <c r="DI1202" i="3"/>
  <c r="AJ39" i="1"/>
  <c r="AP26" i="1"/>
  <c r="F48" i="1"/>
  <c r="AQ115" i="1"/>
  <c r="BZ109" i="1"/>
  <c r="CG115" i="1"/>
  <c r="AB305" i="1"/>
  <c r="BC374" i="1"/>
  <c r="F395" i="1"/>
  <c r="AO570" i="1"/>
  <c r="F582" i="1"/>
  <c r="DH722" i="3"/>
  <c r="DI722" i="3"/>
  <c r="DF722" i="3"/>
  <c r="DG722" i="3"/>
  <c r="DJ722" i="3" s="1"/>
  <c r="DH772" i="3"/>
  <c r="DI772" i="3"/>
  <c r="DF772" i="3"/>
  <c r="DG772" i="3"/>
  <c r="DJ772" i="3" s="1"/>
  <c r="DG1024" i="3"/>
  <c r="DJ1024" i="3" s="1"/>
  <c r="DI1024" i="3"/>
  <c r="DH1024" i="3"/>
  <c r="DF1024" i="3"/>
  <c r="DH1144" i="3"/>
  <c r="DI1144" i="3"/>
  <c r="DG1144" i="3"/>
  <c r="DF1144" i="3"/>
  <c r="DJ1144" i="3" s="1"/>
  <c r="CY30" i="1"/>
  <c r="X30" i="1" s="1"/>
  <c r="CZ30" i="1"/>
  <c r="Y30" i="1" s="1"/>
  <c r="T53" i="7" s="1"/>
  <c r="J60" i="7" s="1"/>
  <c r="AG337" i="1"/>
  <c r="T342" i="1"/>
  <c r="BD337" i="1"/>
  <c r="F367" i="1"/>
  <c r="F404" i="1"/>
  <c r="BD374" i="1"/>
  <c r="DG167" i="3"/>
  <c r="DI167" i="3"/>
  <c r="DH167" i="3"/>
  <c r="DF167" i="3"/>
  <c r="DJ167" i="3" s="1"/>
  <c r="DG175" i="3"/>
  <c r="DI175" i="3"/>
  <c r="DH175" i="3"/>
  <c r="DF175" i="3"/>
  <c r="DJ175" i="3" s="1"/>
  <c r="DG224" i="3"/>
  <c r="DF224" i="3"/>
  <c r="DI224" i="3"/>
  <c r="DJ224" i="3" s="1"/>
  <c r="DH224" i="3"/>
  <c r="DF1239" i="3"/>
  <c r="DG1239" i="3"/>
  <c r="DI1239" i="3"/>
  <c r="DJ1239" i="3" s="1"/>
  <c r="DH1239" i="3"/>
  <c r="AJ411" i="1"/>
  <c r="W415" i="1"/>
  <c r="T497" i="1"/>
  <c r="AG488" i="1"/>
  <c r="CI488" i="1"/>
  <c r="AZ497" i="1"/>
  <c r="CP532" i="1"/>
  <c r="O532" i="1" s="1"/>
  <c r="DF192" i="3"/>
  <c r="DI192" i="3"/>
  <c r="DJ192" i="3" s="1"/>
  <c r="DG192" i="3"/>
  <c r="DH192" i="3"/>
  <c r="CY727" i="1"/>
  <c r="X727" i="1" s="1"/>
  <c r="R634" i="7" s="1"/>
  <c r="J640" i="7" s="1"/>
  <c r="I644" i="7" s="1"/>
  <c r="CZ727" i="1"/>
  <c r="Y727" i="1" s="1"/>
  <c r="T634" i="7" s="1"/>
  <c r="J641" i="7" s="1"/>
  <c r="CI766" i="1"/>
  <c r="AZ777" i="1"/>
  <c r="DG251" i="3"/>
  <c r="DF251" i="3"/>
  <c r="DJ251" i="3" s="1"/>
  <c r="DI251" i="3"/>
  <c r="DH251" i="3"/>
  <c r="DG275" i="3"/>
  <c r="DJ275" i="3" s="1"/>
  <c r="DF275" i="3"/>
  <c r="DH275" i="3"/>
  <c r="DI275" i="3"/>
  <c r="DG370" i="3"/>
  <c r="DF370" i="3"/>
  <c r="DJ370" i="3" s="1"/>
  <c r="DH370" i="3"/>
  <c r="DI370" i="3"/>
  <c r="DG366" i="3"/>
  <c r="DF366" i="3"/>
  <c r="DJ366" i="3" s="1"/>
  <c r="DI366" i="3"/>
  <c r="DH366" i="3"/>
  <c r="DH378" i="3"/>
  <c r="DG378" i="3"/>
  <c r="DF378" i="3"/>
  <c r="DJ378" i="3" s="1"/>
  <c r="DI378" i="3"/>
  <c r="DI431" i="3"/>
  <c r="DJ431" i="3" s="1"/>
  <c r="DH431" i="3"/>
  <c r="DF431" i="3"/>
  <c r="DG431" i="3"/>
  <c r="DH439" i="3"/>
  <c r="DF439" i="3"/>
  <c r="DG439" i="3"/>
  <c r="DI439" i="3"/>
  <c r="DJ439" i="3" s="1"/>
  <c r="DI702" i="3"/>
  <c r="DF702" i="3"/>
  <c r="DJ702" i="3" s="1"/>
  <c r="DG702" i="3"/>
  <c r="DH702" i="3"/>
  <c r="DH818" i="3"/>
  <c r="DI818" i="3"/>
  <c r="DF818" i="3"/>
  <c r="DG818" i="3"/>
  <c r="DJ818" i="3" s="1"/>
  <c r="DH1034" i="3"/>
  <c r="DG1034" i="3"/>
  <c r="DI1034" i="3"/>
  <c r="DF1034" i="3"/>
  <c r="DJ1034" i="3" s="1"/>
  <c r="DI17" i="3"/>
  <c r="DF17" i="3"/>
  <c r="DJ17" i="3" s="1"/>
  <c r="DG17" i="3"/>
  <c r="DH17" i="3"/>
  <c r="AK109" i="1"/>
  <c r="X115" i="1"/>
  <c r="CF153" i="1"/>
  <c r="CH153" i="1"/>
  <c r="AC147" i="1"/>
  <c r="CE153" i="1"/>
  <c r="P153" i="1"/>
  <c r="CF379" i="1"/>
  <c r="AC374" i="1"/>
  <c r="CE379" i="1"/>
  <c r="CH379" i="1"/>
  <c r="P379" i="1"/>
  <c r="AF415" i="1"/>
  <c r="CY413" i="1"/>
  <c r="X413" i="1" s="1"/>
  <c r="CZ413" i="1"/>
  <c r="Y413" i="1" s="1"/>
  <c r="DG190" i="3"/>
  <c r="DF190" i="3"/>
  <c r="DI190" i="3"/>
  <c r="DJ190" i="3" s="1"/>
  <c r="DH190" i="3"/>
  <c r="CP769" i="1"/>
  <c r="O769" i="1" s="1"/>
  <c r="AC777" i="1"/>
  <c r="CY862" i="1"/>
  <c r="X862" i="1" s="1"/>
  <c r="R876" i="7" s="1"/>
  <c r="CZ862" i="1"/>
  <c r="Y862" i="1" s="1"/>
  <c r="DI343" i="3"/>
  <c r="DG343" i="3"/>
  <c r="DJ343" i="3" s="1"/>
  <c r="DF343" i="3"/>
  <c r="DH343" i="3"/>
  <c r="DG388" i="3"/>
  <c r="DJ388" i="3" s="1"/>
  <c r="DF388" i="3"/>
  <c r="DI388" i="3"/>
  <c r="DH388" i="3"/>
  <c r="AX1481" i="1"/>
  <c r="CG1475" i="1"/>
  <c r="F1718" i="1"/>
  <c r="AO1703" i="1"/>
  <c r="DF555" i="3"/>
  <c r="DI555" i="3"/>
  <c r="DG555" i="3"/>
  <c r="DJ555" i="3" s="1"/>
  <c r="DH555" i="3"/>
  <c r="F1872" i="1"/>
  <c r="BD1832" i="1"/>
  <c r="DF594" i="3"/>
  <c r="DI594" i="3"/>
  <c r="DJ594" i="3" s="1"/>
  <c r="DG594" i="3"/>
  <c r="DH594" i="3"/>
  <c r="DI1112" i="3"/>
  <c r="DF1112" i="3"/>
  <c r="DJ1112" i="3" s="1"/>
  <c r="DG1112" i="3"/>
  <c r="DH1112" i="3"/>
  <c r="F278" i="1"/>
  <c r="AP265" i="1"/>
  <c r="AZ456" i="1"/>
  <c r="CI447" i="1"/>
  <c r="F625" i="1"/>
  <c r="AQ610" i="1"/>
  <c r="AD724" i="1"/>
  <c r="Q734" i="1"/>
  <c r="DF263" i="3"/>
  <c r="DI263" i="3"/>
  <c r="DJ263" i="3" s="1"/>
  <c r="DG263" i="3"/>
  <c r="DH263" i="3"/>
  <c r="CC1070" i="1"/>
  <c r="AT1081" i="1"/>
  <c r="DG718" i="3"/>
  <c r="DJ718" i="3" s="1"/>
  <c r="DH718" i="3"/>
  <c r="DF718" i="3"/>
  <c r="DI718" i="3"/>
  <c r="DF28" i="3"/>
  <c r="DG28" i="3"/>
  <c r="DH28" i="3"/>
  <c r="DI28" i="3"/>
  <c r="DJ28" i="3" s="1"/>
  <c r="BA153" i="1"/>
  <c r="CJ147" i="1"/>
  <c r="AI610" i="1"/>
  <c r="V615" i="1"/>
  <c r="F657" i="1"/>
  <c r="AO647" i="1"/>
  <c r="GM815" i="1"/>
  <c r="GP815" i="1" s="1"/>
  <c r="BZ856" i="1"/>
  <c r="AQ867" i="1"/>
  <c r="CI867" i="1"/>
  <c r="CB984" i="1"/>
  <c r="AS995" i="1"/>
  <c r="CY1036" i="1"/>
  <c r="X1036" i="1" s="1"/>
  <c r="R1152" i="7" s="1"/>
  <c r="J1155" i="7" s="1"/>
  <c r="CZ1036" i="1"/>
  <c r="Y1036" i="1" s="1"/>
  <c r="T1152" i="7" s="1"/>
  <c r="J1156" i="7" s="1"/>
  <c r="CY1076" i="1"/>
  <c r="X1076" i="1" s="1"/>
  <c r="R1194" i="7" s="1"/>
  <c r="CZ1076" i="1"/>
  <c r="Y1076" i="1" s="1"/>
  <c r="AE1171" i="1"/>
  <c r="GK1158" i="1"/>
  <c r="GM575" i="1"/>
  <c r="GP575" i="1" s="1"/>
  <c r="BA909" i="1"/>
  <c r="CJ899" i="1"/>
  <c r="CP987" i="1"/>
  <c r="O987" i="1" s="1"/>
  <c r="F1188" i="1"/>
  <c r="AS1156" i="1"/>
  <c r="CP1207" i="1"/>
  <c r="O1207" i="1" s="1"/>
  <c r="GM1207" i="1" s="1"/>
  <c r="GP1207" i="1" s="1"/>
  <c r="AC1218" i="1"/>
  <c r="DF405" i="3"/>
  <c r="DJ405" i="3" s="1"/>
  <c r="DI405" i="3"/>
  <c r="DH405" i="3"/>
  <c r="DG405" i="3"/>
  <c r="DI425" i="3"/>
  <c r="DJ425" i="3" s="1"/>
  <c r="DG425" i="3"/>
  <c r="DF425" i="3"/>
  <c r="DH425" i="3"/>
  <c r="AF1362" i="1"/>
  <c r="S1367" i="1"/>
  <c r="AZ1443" i="1"/>
  <c r="CI1437" i="1"/>
  <c r="AQ1519" i="1"/>
  <c r="BZ1513" i="1"/>
  <c r="CG1519" i="1"/>
  <c r="AJ1703" i="1"/>
  <c r="W1714" i="1"/>
  <c r="AO1789" i="1"/>
  <c r="F1804" i="1"/>
  <c r="DI720" i="3"/>
  <c r="DF720" i="3"/>
  <c r="DJ720" i="3" s="1"/>
  <c r="DG720" i="3"/>
  <c r="DH720" i="3"/>
  <c r="DI778" i="3"/>
  <c r="DJ778" i="3" s="1"/>
  <c r="DF778" i="3"/>
  <c r="DG778" i="3"/>
  <c r="DH778" i="3"/>
  <c r="DF865" i="3"/>
  <c r="DG865" i="3"/>
  <c r="DH865" i="3"/>
  <c r="DI865" i="3"/>
  <c r="DJ865" i="3" s="1"/>
  <c r="DG1206" i="3"/>
  <c r="DH1206" i="3"/>
  <c r="DF1206" i="3"/>
  <c r="DI1206" i="3"/>
  <c r="DJ1206" i="3" s="1"/>
  <c r="AK578" i="1"/>
  <c r="DF195" i="3"/>
  <c r="DI195" i="3"/>
  <c r="DJ195" i="3" s="1"/>
  <c r="DH195" i="3"/>
  <c r="DG195" i="3"/>
  <c r="AQ766" i="1"/>
  <c r="F787" i="1"/>
  <c r="DG316" i="3"/>
  <c r="DH316" i="3"/>
  <c r="DF316" i="3"/>
  <c r="DI316" i="3"/>
  <c r="DJ316" i="3" s="1"/>
  <c r="DG413" i="3"/>
  <c r="DF413" i="3"/>
  <c r="DJ413" i="3" s="1"/>
  <c r="DI413" i="3"/>
  <c r="DH413" i="3"/>
  <c r="DH412" i="3"/>
  <c r="DG412" i="3"/>
  <c r="DF412" i="3"/>
  <c r="DJ412" i="3" s="1"/>
  <c r="DI412" i="3"/>
  <c r="CP1328" i="1"/>
  <c r="O1328" i="1" s="1"/>
  <c r="AD1399" i="1"/>
  <c r="Q1405" i="1"/>
  <c r="AG1513" i="1"/>
  <c r="T1519" i="1"/>
  <c r="CI1627" i="1"/>
  <c r="AZ1633" i="1"/>
  <c r="CY1835" i="1"/>
  <c r="X1835" i="1" s="1"/>
  <c r="R2000" i="7" s="1"/>
  <c r="J2006" i="7" s="1"/>
  <c r="CZ1835" i="1"/>
  <c r="Y1835" i="1" s="1"/>
  <c r="CG1922" i="1"/>
  <c r="AX1933" i="1"/>
  <c r="AP2051" i="1"/>
  <c r="F2071" i="1"/>
  <c r="DF665" i="3"/>
  <c r="DI665" i="3"/>
  <c r="DH665" i="3"/>
  <c r="DG665" i="3"/>
  <c r="DJ665" i="3" s="1"/>
  <c r="DF686" i="3"/>
  <c r="DG686" i="3"/>
  <c r="DJ686" i="3" s="1"/>
  <c r="DI686" i="3"/>
  <c r="DH686" i="3"/>
  <c r="DF764" i="3"/>
  <c r="DG764" i="3"/>
  <c r="DJ764" i="3" s="1"/>
  <c r="DH764" i="3"/>
  <c r="DI764" i="3"/>
  <c r="F2428" i="1"/>
  <c r="BB2404" i="1"/>
  <c r="DI885" i="3"/>
  <c r="DF885" i="3"/>
  <c r="DG885" i="3"/>
  <c r="DJ885" i="3" s="1"/>
  <c r="DH885" i="3"/>
  <c r="DI1067" i="3"/>
  <c r="DF1067" i="3"/>
  <c r="DJ1067" i="3" s="1"/>
  <c r="DG1067" i="3"/>
  <c r="DH1067" i="3"/>
  <c r="DG1198" i="3"/>
  <c r="DJ1198" i="3" s="1"/>
  <c r="DH1198" i="3"/>
  <c r="DF1198" i="3"/>
  <c r="DI1198" i="3"/>
  <c r="T71" i="1"/>
  <c r="F98" i="1"/>
  <c r="AH941" i="1"/>
  <c r="U952" i="1"/>
  <c r="CP1209" i="1"/>
  <c r="O1209" i="1" s="1"/>
  <c r="F1306" i="1"/>
  <c r="BB1287" i="1"/>
  <c r="T1976" i="1"/>
  <c r="AG1965" i="1"/>
  <c r="CY2058" i="1"/>
  <c r="X2058" i="1" s="1"/>
  <c r="CZ2058" i="1"/>
  <c r="Y2058" i="1" s="1"/>
  <c r="T2382" i="7" s="1"/>
  <c r="J2388" i="7" s="1"/>
  <c r="AC2105" i="1"/>
  <c r="CP2096" i="1"/>
  <c r="O2096" i="1" s="1"/>
  <c r="CY2182" i="1"/>
  <c r="X2182" i="1" s="1"/>
  <c r="AF2191" i="1"/>
  <c r="CZ2182" i="1"/>
  <c r="Y2182" i="1" s="1"/>
  <c r="DI741" i="3"/>
  <c r="DF741" i="3"/>
  <c r="DJ741" i="3" s="1"/>
  <c r="DG741" i="3"/>
  <c r="DH741" i="3"/>
  <c r="S2453" i="1"/>
  <c r="AF2447" i="1"/>
  <c r="S2529" i="1"/>
  <c r="AF2523" i="1"/>
  <c r="AZ2605" i="1"/>
  <c r="CI2599" i="1"/>
  <c r="DF879" i="3"/>
  <c r="DJ879" i="3" s="1"/>
  <c r="DG879" i="3"/>
  <c r="DH879" i="3"/>
  <c r="DI879" i="3"/>
  <c r="F2992" i="1"/>
  <c r="AO2977" i="1"/>
  <c r="DI1002" i="3"/>
  <c r="DF1002" i="3"/>
  <c r="DG1002" i="3"/>
  <c r="DJ1002" i="3" s="1"/>
  <c r="DH1002" i="3"/>
  <c r="DG1020" i="3"/>
  <c r="DF1020" i="3"/>
  <c r="DJ1020" i="3" s="1"/>
  <c r="DH1020" i="3"/>
  <c r="DI1020" i="3"/>
  <c r="AP3192" i="1"/>
  <c r="F3212" i="1"/>
  <c r="DG1061" i="3"/>
  <c r="DH1061" i="3"/>
  <c r="DI1061" i="3"/>
  <c r="DF1061" i="3"/>
  <c r="DJ1061" i="3" s="1"/>
  <c r="DG1074" i="3"/>
  <c r="DH1074" i="3"/>
  <c r="DF1074" i="3"/>
  <c r="DJ1074" i="3" s="1"/>
  <c r="DI1074" i="3"/>
  <c r="AO3326" i="1"/>
  <c r="F3346" i="1"/>
  <c r="AO3411" i="1"/>
  <c r="F3431" i="1"/>
  <c r="S497" i="1"/>
  <c r="AF488" i="1"/>
  <c r="R615" i="1"/>
  <c r="AE610" i="1"/>
  <c r="GM1205" i="1"/>
  <c r="CY1882" i="1"/>
  <c r="X1882" i="1" s="1"/>
  <c r="CZ1882" i="1"/>
  <c r="Y1882" i="1" s="1"/>
  <c r="GM1885" i="1"/>
  <c r="GP1885" i="1" s="1"/>
  <c r="F1980" i="1"/>
  <c r="AO1965" i="1"/>
  <c r="W2148" i="1"/>
  <c r="AJ2137" i="1"/>
  <c r="DF773" i="3"/>
  <c r="DG773" i="3"/>
  <c r="DJ773" i="3" s="1"/>
  <c r="DH773" i="3"/>
  <c r="DI773" i="3"/>
  <c r="AT2523" i="1"/>
  <c r="F2547" i="1"/>
  <c r="DF1048" i="3"/>
  <c r="DG1048" i="3"/>
  <c r="DI1048" i="3"/>
  <c r="DJ1048" i="3" s="1"/>
  <c r="DH1048" i="3"/>
  <c r="T411" i="1"/>
  <c r="F436" i="1"/>
  <c r="CP727" i="1"/>
  <c r="O727" i="1" s="1"/>
  <c r="GM727" i="1" s="1"/>
  <c r="GP727" i="1" s="1"/>
  <c r="F926" i="1"/>
  <c r="AS899" i="1"/>
  <c r="F1013" i="1"/>
  <c r="AT984" i="1"/>
  <c r="F1141" i="1"/>
  <c r="AS1113" i="1"/>
  <c r="Q1443" i="1"/>
  <c r="AD1437" i="1"/>
  <c r="GM1748" i="1"/>
  <c r="AB1757" i="1"/>
  <c r="DH579" i="3"/>
  <c r="DG579" i="3"/>
  <c r="DF579" i="3"/>
  <c r="DJ579" i="3" s="1"/>
  <c r="DI579" i="3"/>
  <c r="CY1887" i="1"/>
  <c r="X1887" i="1" s="1"/>
  <c r="R2132" i="7" s="1"/>
  <c r="J2137" i="7" s="1"/>
  <c r="I2141" i="7" s="1"/>
  <c r="CZ1887" i="1"/>
  <c r="Y1887" i="1" s="1"/>
  <c r="T2132" i="7" s="1"/>
  <c r="J2138" i="7" s="1"/>
  <c r="CP1928" i="1"/>
  <c r="O1928" i="1" s="1"/>
  <c r="GM1928" i="1" s="1"/>
  <c r="GP1928" i="1" s="1"/>
  <c r="AL2238" i="1"/>
  <c r="CP2449" i="1"/>
  <c r="O2449" i="1" s="1"/>
  <c r="AB2605" i="1"/>
  <c r="AT2802" i="1"/>
  <c r="F2831" i="1"/>
  <c r="DI957" i="3"/>
  <c r="DJ957" i="3" s="1"/>
  <c r="DF957" i="3"/>
  <c r="DG957" i="3"/>
  <c r="DH957" i="3"/>
  <c r="AS447" i="1"/>
  <c r="F473" i="1"/>
  <c r="BA610" i="1"/>
  <c r="F635" i="1"/>
  <c r="T952" i="1"/>
  <c r="AG941" i="1"/>
  <c r="CP1076" i="1"/>
  <c r="O1076" i="1" s="1"/>
  <c r="AJ1250" i="1"/>
  <c r="W1255" i="1"/>
  <c r="AF1443" i="1"/>
  <c r="AC1519" i="1"/>
  <c r="AG1551" i="1"/>
  <c r="T1557" i="1"/>
  <c r="S1595" i="1"/>
  <c r="AF1589" i="1"/>
  <c r="AD1714" i="1"/>
  <c r="AH1789" i="1"/>
  <c r="U1800" i="1"/>
  <c r="DG606" i="3"/>
  <c r="DF606" i="3"/>
  <c r="DJ606" i="3" s="1"/>
  <c r="DI606" i="3"/>
  <c r="DH606" i="3"/>
  <c r="CC2051" i="1"/>
  <c r="AT2062" i="1"/>
  <c r="DF701" i="3"/>
  <c r="DJ701" i="3" s="1"/>
  <c r="DG701" i="3"/>
  <c r="DI701" i="3"/>
  <c r="DH701" i="3"/>
  <c r="BZ2318" i="1"/>
  <c r="AQ2329" i="1"/>
  <c r="CP2681" i="1"/>
  <c r="O2681" i="1" s="1"/>
  <c r="AD2733" i="1"/>
  <c r="DI894" i="3"/>
  <c r="DF894" i="3"/>
  <c r="DG894" i="3"/>
  <c r="DJ894" i="3" s="1"/>
  <c r="DH894" i="3"/>
  <c r="Q2856" i="1"/>
  <c r="AD2845" i="1"/>
  <c r="DI935" i="3"/>
  <c r="DF935" i="3"/>
  <c r="DJ935" i="3" s="1"/>
  <c r="DH935" i="3"/>
  <c r="DG935" i="3"/>
  <c r="CI2888" i="1"/>
  <c r="AZ2902" i="1"/>
  <c r="DI959" i="3"/>
  <c r="DF959" i="3"/>
  <c r="DG959" i="3"/>
  <c r="DJ959" i="3" s="1"/>
  <c r="DH959" i="3"/>
  <c r="BB2977" i="1"/>
  <c r="F3001" i="1"/>
  <c r="BC3192" i="1"/>
  <c r="F3219" i="1"/>
  <c r="DF1082" i="3"/>
  <c r="DG1082" i="3"/>
  <c r="DJ1082" i="3" s="1"/>
  <c r="DH1082" i="3"/>
  <c r="DI1082" i="3"/>
  <c r="BB3326" i="1"/>
  <c r="F3355" i="1"/>
  <c r="AP3411" i="1"/>
  <c r="F3436" i="1"/>
  <c r="CC1027" i="1"/>
  <c r="AT1038" i="1"/>
  <c r="AP1513" i="1"/>
  <c r="F1528" i="1"/>
  <c r="AH1703" i="1"/>
  <c r="DG542" i="3"/>
  <c r="DJ542" i="3" s="1"/>
  <c r="DF542" i="3"/>
  <c r="DI542" i="3"/>
  <c r="DH542" i="3"/>
  <c r="DG597" i="3"/>
  <c r="DF597" i="3"/>
  <c r="DH597" i="3"/>
  <c r="DI597" i="3"/>
  <c r="DJ597" i="3" s="1"/>
  <c r="BB2318" i="1"/>
  <c r="F2342" i="1"/>
  <c r="AD2523" i="1"/>
  <c r="Q2529" i="1"/>
  <c r="CP2849" i="1"/>
  <c r="O2849" i="1" s="1"/>
  <c r="DF1047" i="3"/>
  <c r="DJ1047" i="3" s="1"/>
  <c r="DG1047" i="3"/>
  <c r="DH1047" i="3"/>
  <c r="DI1047" i="3"/>
  <c r="AQ3497" i="1"/>
  <c r="F3513" i="1"/>
  <c r="F3796" i="1"/>
  <c r="BD3763" i="1"/>
  <c r="AS185" i="1"/>
  <c r="F211" i="1"/>
  <c r="DF210" i="3"/>
  <c r="DJ210" i="3" s="1"/>
  <c r="DI210" i="3"/>
  <c r="DH210" i="3"/>
  <c r="DG210" i="3"/>
  <c r="AI1703" i="1"/>
  <c r="V1714" i="1"/>
  <c r="CJ1879" i="1"/>
  <c r="BA1890" i="1"/>
  <c r="GM2276" i="1"/>
  <c r="GP2276" i="1" s="1"/>
  <c r="F2293" i="1"/>
  <c r="BA2404" i="1"/>
  <c r="BB2888" i="1"/>
  <c r="F2915" i="1"/>
  <c r="T1627" i="1"/>
  <c r="F1654" i="1"/>
  <c r="AF2485" i="1"/>
  <c r="S2491" i="1"/>
  <c r="DF960" i="3"/>
  <c r="DG960" i="3"/>
  <c r="DI960" i="3"/>
  <c r="DJ960" i="3" s="1"/>
  <c r="DH960" i="3"/>
  <c r="CC3020" i="1"/>
  <c r="AT3031" i="1"/>
  <c r="DI981" i="3"/>
  <c r="DF981" i="3"/>
  <c r="DJ981" i="3" s="1"/>
  <c r="DG981" i="3"/>
  <c r="DH981" i="3"/>
  <c r="DI985" i="3"/>
  <c r="DF985" i="3"/>
  <c r="DG985" i="3"/>
  <c r="DJ985" i="3" s="1"/>
  <c r="DH985" i="3"/>
  <c r="GM3108" i="1"/>
  <c r="AB3117" i="1"/>
  <c r="GM3198" i="1"/>
  <c r="GP3198" i="1" s="1"/>
  <c r="CY3238" i="1"/>
  <c r="X3238" i="1" s="1"/>
  <c r="R4006" i="7" s="1"/>
  <c r="J4012" i="7" s="1"/>
  <c r="CZ3238" i="1"/>
  <c r="Y3238" i="1" s="1"/>
  <c r="T4006" i="7" s="1"/>
  <c r="J4013" i="7" s="1"/>
  <c r="AF3278" i="1"/>
  <c r="S3294" i="1"/>
  <c r="P3294" i="1"/>
  <c r="CE3294" i="1"/>
  <c r="AC3278" i="1"/>
  <c r="CF3294" i="1"/>
  <c r="CH3294" i="1"/>
  <c r="GM3335" i="1"/>
  <c r="GP3335" i="1" s="1"/>
  <c r="DF1142" i="3"/>
  <c r="DJ1142" i="3" s="1"/>
  <c r="DG1142" i="3"/>
  <c r="DH1142" i="3"/>
  <c r="DI1142" i="3"/>
  <c r="AK3465" i="1"/>
  <c r="F3475" i="1"/>
  <c r="AQ3459" i="1"/>
  <c r="F3521" i="1"/>
  <c r="AT3497" i="1"/>
  <c r="AI3573" i="1"/>
  <c r="V3579" i="1"/>
  <c r="F3586" i="1"/>
  <c r="AX3573" i="1"/>
  <c r="AS3655" i="1"/>
  <c r="CB3649" i="1"/>
  <c r="AJ3803" i="1"/>
  <c r="W3857" i="1"/>
  <c r="F1370" i="1"/>
  <c r="P1362" i="1"/>
  <c r="GM3029" i="1"/>
  <c r="GP3029" i="1" s="1"/>
  <c r="AF3374" i="1"/>
  <c r="S3379" i="1"/>
  <c r="AI3803" i="1"/>
  <c r="V3857" i="1"/>
  <c r="F969" i="1"/>
  <c r="AS941" i="1"/>
  <c r="F1655" i="1"/>
  <c r="U1627" i="1"/>
  <c r="AB2148" i="1"/>
  <c r="AS2599" i="1"/>
  <c r="F2622" i="1"/>
  <c r="T3074" i="1"/>
  <c r="AG3063" i="1"/>
  <c r="CJ3235" i="1"/>
  <c r="BA3246" i="1"/>
  <c r="CG3326" i="1"/>
  <c r="AX3342" i="1"/>
  <c r="DG1101" i="3"/>
  <c r="DH1101" i="3"/>
  <c r="DF1101" i="3"/>
  <c r="DJ1101" i="3" s="1"/>
  <c r="DI1101" i="3"/>
  <c r="AK3771" i="1"/>
  <c r="CP1887" i="1"/>
  <c r="O1887" i="1" s="1"/>
  <c r="CG2404" i="1"/>
  <c r="AX2415" i="1"/>
  <c r="Q2945" i="1"/>
  <c r="AD2934" i="1"/>
  <c r="W3074" i="1"/>
  <c r="AJ3063" i="1"/>
  <c r="CB3149" i="1"/>
  <c r="AS3160" i="1"/>
  <c r="GK3237" i="1"/>
  <c r="AE3246" i="1"/>
  <c r="AQ3278" i="1"/>
  <c r="F3304" i="1"/>
  <c r="AD3374" i="1"/>
  <c r="Q3379" i="1"/>
  <c r="F3597" i="1"/>
  <c r="AT3573" i="1"/>
  <c r="AC3687" i="1"/>
  <c r="CH3693" i="1"/>
  <c r="P3693" i="1"/>
  <c r="CE3693" i="1"/>
  <c r="CF3693" i="1"/>
  <c r="F3749" i="1"/>
  <c r="AT3725" i="1"/>
  <c r="R2105" i="1"/>
  <c r="AE2094" i="1"/>
  <c r="AQ2561" i="1"/>
  <c r="F2577" i="1"/>
  <c r="F2629" i="1"/>
  <c r="W2599" i="1"/>
  <c r="AD2888" i="1"/>
  <c r="Q2902" i="1"/>
  <c r="CC3106" i="1"/>
  <c r="AT3117" i="1"/>
  <c r="AP3235" i="1"/>
  <c r="F3255" i="1"/>
  <c r="AE3342" i="1"/>
  <c r="CJ2094" i="1"/>
  <c r="BA2105" i="1"/>
  <c r="V2888" i="1"/>
  <c r="F2925" i="1"/>
  <c r="DF1147" i="3"/>
  <c r="DJ1147" i="3" s="1"/>
  <c r="DG1147" i="3"/>
  <c r="DH1147" i="3"/>
  <c r="DI1147" i="3"/>
  <c r="AS3725" i="1"/>
  <c r="F3748" i="1"/>
  <c r="AD2988" i="1"/>
  <c r="BA3192" i="1"/>
  <c r="F3223" i="1"/>
  <c r="AE3611" i="1"/>
  <c r="R3617" i="1"/>
  <c r="U3731" i="1"/>
  <c r="AH3725" i="1"/>
  <c r="AI3278" i="1"/>
  <c r="V3294" i="1"/>
  <c r="AB3379" i="1"/>
  <c r="AX3459" i="1"/>
  <c r="F3472" i="1"/>
  <c r="T3649" i="1"/>
  <c r="F3676" i="1"/>
  <c r="S3693" i="1"/>
  <c r="AF3687" i="1"/>
  <c r="AD3342" i="1"/>
  <c r="CF3503" i="1"/>
  <c r="AC3497" i="1"/>
  <c r="CH3503" i="1"/>
  <c r="CE3503" i="1"/>
  <c r="P3503" i="1"/>
  <c r="DH18" i="3"/>
  <c r="DI18" i="3"/>
  <c r="DF18" i="3"/>
  <c r="DJ18" i="3" s="1"/>
  <c r="DG18" i="3"/>
  <c r="DG26" i="3"/>
  <c r="DH26" i="3"/>
  <c r="DI26" i="3"/>
  <c r="DJ26" i="3" s="1"/>
  <c r="DF26" i="3"/>
  <c r="DI8" i="3"/>
  <c r="DF8" i="3"/>
  <c r="DJ8" i="3" s="1"/>
  <c r="DH8" i="3"/>
  <c r="DG8" i="3"/>
  <c r="DG57" i="3"/>
  <c r="DJ57" i="3" s="1"/>
  <c r="DH57" i="3"/>
  <c r="DF57" i="3"/>
  <c r="DI57" i="3"/>
  <c r="DG63" i="3"/>
  <c r="DJ63" i="3" s="1"/>
  <c r="DH63" i="3"/>
  <c r="DI63" i="3"/>
  <c r="DF63" i="3"/>
  <c r="DF77" i="3"/>
  <c r="DG77" i="3"/>
  <c r="DI77" i="3"/>
  <c r="DJ77" i="3" s="1"/>
  <c r="DH77" i="3"/>
  <c r="DH90" i="3"/>
  <c r="DI90" i="3"/>
  <c r="DJ90" i="3" s="1"/>
  <c r="DG90" i="3"/>
  <c r="DF90" i="3"/>
  <c r="DG89" i="3"/>
  <c r="DJ89" i="3" s="1"/>
  <c r="DH89" i="3"/>
  <c r="DF89" i="3"/>
  <c r="DI89" i="3"/>
  <c r="DG3" i="3"/>
  <c r="DJ3" i="3" s="1"/>
  <c r="DH3" i="3"/>
  <c r="DF3" i="3"/>
  <c r="DI3" i="3"/>
  <c r="DG51" i="3"/>
  <c r="DH51" i="3"/>
  <c r="DF51" i="3"/>
  <c r="DI51" i="3"/>
  <c r="DJ51" i="3" s="1"/>
  <c r="DH97" i="3"/>
  <c r="DI97" i="3"/>
  <c r="DJ97" i="3" s="1"/>
  <c r="DF97" i="3"/>
  <c r="DG97" i="3"/>
  <c r="DH142" i="3"/>
  <c r="DG142" i="3"/>
  <c r="DJ142" i="3" s="1"/>
  <c r="DF142" i="3"/>
  <c r="DI142" i="3"/>
  <c r="DH84" i="3"/>
  <c r="DI84" i="3"/>
  <c r="DJ84" i="3" s="1"/>
  <c r="DG84" i="3"/>
  <c r="DF84" i="3"/>
  <c r="DH120" i="3"/>
  <c r="DI120" i="3"/>
  <c r="DG120" i="3"/>
  <c r="DJ120" i="3" s="1"/>
  <c r="DF120" i="3"/>
  <c r="DI177" i="3"/>
  <c r="DH177" i="3"/>
  <c r="DG177" i="3"/>
  <c r="DF177" i="3"/>
  <c r="DJ177" i="3" s="1"/>
  <c r="DI194" i="3"/>
  <c r="DJ194" i="3" s="1"/>
  <c r="DH194" i="3"/>
  <c r="DG194" i="3"/>
  <c r="DF194" i="3"/>
  <c r="DH78" i="3"/>
  <c r="DI78" i="3"/>
  <c r="DG78" i="3"/>
  <c r="DJ78" i="3" s="1"/>
  <c r="DF78" i="3"/>
  <c r="DI183" i="3"/>
  <c r="DJ183" i="3" s="1"/>
  <c r="DH183" i="3"/>
  <c r="DG183" i="3"/>
  <c r="DF183" i="3"/>
  <c r="DH193" i="3"/>
  <c r="DG193" i="3"/>
  <c r="DJ193" i="3" s="1"/>
  <c r="DF193" i="3"/>
  <c r="DI193" i="3"/>
  <c r="DG181" i="3"/>
  <c r="DF181" i="3"/>
  <c r="DI181" i="3"/>
  <c r="DJ181" i="3" s="1"/>
  <c r="DH181" i="3"/>
  <c r="DI200" i="3"/>
  <c r="DH200" i="3"/>
  <c r="DG200" i="3"/>
  <c r="DJ200" i="3" s="1"/>
  <c r="DF200" i="3"/>
  <c r="DH276" i="3"/>
  <c r="DG276" i="3"/>
  <c r="DI276" i="3"/>
  <c r="DJ276" i="3" s="1"/>
  <c r="DF276" i="3"/>
  <c r="DH302" i="3"/>
  <c r="DI302" i="3"/>
  <c r="DG302" i="3"/>
  <c r="DJ302" i="3" s="1"/>
  <c r="DF302" i="3"/>
  <c r="DG80" i="3"/>
  <c r="DJ80" i="3" s="1"/>
  <c r="DH80" i="3"/>
  <c r="DI80" i="3"/>
  <c r="DF80" i="3"/>
  <c r="DI173" i="3"/>
  <c r="DF173" i="3"/>
  <c r="DJ173" i="3" s="1"/>
  <c r="DH173" i="3"/>
  <c r="DG173" i="3"/>
  <c r="DI258" i="3"/>
  <c r="DH258" i="3"/>
  <c r="DF258" i="3"/>
  <c r="DJ258" i="3" s="1"/>
  <c r="DG258" i="3"/>
  <c r="DI279" i="3"/>
  <c r="DH279" i="3"/>
  <c r="DG279" i="3"/>
  <c r="DJ279" i="3" s="1"/>
  <c r="DF279" i="3"/>
  <c r="DI294" i="3"/>
  <c r="DJ294" i="3" s="1"/>
  <c r="DH294" i="3"/>
  <c r="DG294" i="3"/>
  <c r="DF294" i="3"/>
  <c r="DH227" i="3"/>
  <c r="DG227" i="3"/>
  <c r="DI227" i="3"/>
  <c r="DJ227" i="3" s="1"/>
  <c r="DF227" i="3"/>
  <c r="DH256" i="3"/>
  <c r="DG256" i="3"/>
  <c r="DF256" i="3"/>
  <c r="DI256" i="3"/>
  <c r="DJ256" i="3" s="1"/>
  <c r="DG325" i="3"/>
  <c r="DJ325" i="3" s="1"/>
  <c r="DI325" i="3"/>
  <c r="DF325" i="3"/>
  <c r="DH325" i="3"/>
  <c r="DI338" i="3"/>
  <c r="DH338" i="3"/>
  <c r="DG338" i="3"/>
  <c r="DJ338" i="3" s="1"/>
  <c r="DF338" i="3"/>
  <c r="DI373" i="3"/>
  <c r="DH373" i="3"/>
  <c r="DG373" i="3"/>
  <c r="DF373" i="3"/>
  <c r="DJ373" i="3" s="1"/>
  <c r="DG311" i="3"/>
  <c r="DI311" i="3"/>
  <c r="DJ311" i="3" s="1"/>
  <c r="DH311" i="3"/>
  <c r="DF311" i="3"/>
  <c r="DH371" i="3"/>
  <c r="DG371" i="3"/>
  <c r="DF371" i="3"/>
  <c r="DI371" i="3"/>
  <c r="DJ371" i="3" s="1"/>
  <c r="DI216" i="3"/>
  <c r="DJ216" i="3" s="1"/>
  <c r="DH216" i="3"/>
  <c r="DF216" i="3"/>
  <c r="DG216" i="3"/>
  <c r="DI260" i="3"/>
  <c r="DJ260" i="3" s="1"/>
  <c r="DH260" i="3"/>
  <c r="DF260" i="3"/>
  <c r="DG260" i="3"/>
  <c r="DI297" i="3"/>
  <c r="DH297" i="3"/>
  <c r="DG297" i="3"/>
  <c r="DF297" i="3"/>
  <c r="DJ297" i="3" s="1"/>
  <c r="DI322" i="3"/>
  <c r="DH322" i="3"/>
  <c r="DG322" i="3"/>
  <c r="DF322" i="3"/>
  <c r="DJ322" i="3" s="1"/>
  <c r="DH340" i="3"/>
  <c r="DI340" i="3"/>
  <c r="DJ340" i="3" s="1"/>
  <c r="DG340" i="3"/>
  <c r="DF340" i="3"/>
  <c r="DI411" i="3"/>
  <c r="DH411" i="3"/>
  <c r="DG411" i="3"/>
  <c r="DF411" i="3"/>
  <c r="DJ411" i="3" s="1"/>
  <c r="DF432" i="3"/>
  <c r="DI432" i="3"/>
  <c r="DJ432" i="3" s="1"/>
  <c r="DH432" i="3"/>
  <c r="DG432" i="3"/>
  <c r="DH456" i="3"/>
  <c r="DG456" i="3"/>
  <c r="DF456" i="3"/>
  <c r="DI456" i="3"/>
  <c r="DJ456" i="3" s="1"/>
  <c r="DF252" i="3"/>
  <c r="DJ252" i="3" s="1"/>
  <c r="DI252" i="3"/>
  <c r="DH252" i="3"/>
  <c r="DG252" i="3"/>
  <c r="DI355" i="3"/>
  <c r="DJ355" i="3" s="1"/>
  <c r="DH355" i="3"/>
  <c r="DF355" i="3"/>
  <c r="DG355" i="3"/>
  <c r="DI406" i="3"/>
  <c r="DH406" i="3"/>
  <c r="DG406" i="3"/>
  <c r="DF406" i="3"/>
  <c r="DJ406" i="3" s="1"/>
  <c r="DG453" i="3"/>
  <c r="DJ453" i="3" s="1"/>
  <c r="DI453" i="3"/>
  <c r="DH453" i="3"/>
  <c r="DF453" i="3"/>
  <c r="DH323" i="3"/>
  <c r="DG323" i="3"/>
  <c r="DF323" i="3"/>
  <c r="DJ323" i="3" s="1"/>
  <c r="DI323" i="3"/>
  <c r="DH389" i="3"/>
  <c r="DG389" i="3"/>
  <c r="DI389" i="3"/>
  <c r="DJ389" i="3" s="1"/>
  <c r="DF389" i="3"/>
  <c r="DG522" i="3"/>
  <c r="DF522" i="3"/>
  <c r="DH522" i="3"/>
  <c r="DI522" i="3"/>
  <c r="DJ522" i="3" s="1"/>
  <c r="DH540" i="3"/>
  <c r="DG540" i="3"/>
  <c r="DF540" i="3"/>
  <c r="DI540" i="3"/>
  <c r="DJ540" i="3" s="1"/>
  <c r="DI584" i="3"/>
  <c r="DJ584" i="3" s="1"/>
  <c r="DH584" i="3"/>
  <c r="DG584" i="3"/>
  <c r="DF584" i="3"/>
  <c r="DH600" i="3"/>
  <c r="DG600" i="3"/>
  <c r="DJ600" i="3" s="1"/>
  <c r="DF600" i="3"/>
  <c r="DI600" i="3"/>
  <c r="DH641" i="3"/>
  <c r="DG641" i="3"/>
  <c r="DF641" i="3"/>
  <c r="DI641" i="3"/>
  <c r="DJ641" i="3" s="1"/>
  <c r="DH667" i="3"/>
  <c r="DG667" i="3"/>
  <c r="DI667" i="3"/>
  <c r="DJ667" i="3" s="1"/>
  <c r="DF667" i="3"/>
  <c r="DF429" i="3"/>
  <c r="DI429" i="3"/>
  <c r="DJ429" i="3" s="1"/>
  <c r="DH429" i="3"/>
  <c r="DG429" i="3"/>
  <c r="DH520" i="3"/>
  <c r="DG520" i="3"/>
  <c r="DJ520" i="3" s="1"/>
  <c r="DF520" i="3"/>
  <c r="DI520" i="3"/>
  <c r="DI560" i="3"/>
  <c r="DH560" i="3"/>
  <c r="DF560" i="3"/>
  <c r="DJ560" i="3" s="1"/>
  <c r="DG560" i="3"/>
  <c r="DH595" i="3"/>
  <c r="DG595" i="3"/>
  <c r="DJ595" i="3" s="1"/>
  <c r="DF595" i="3"/>
  <c r="DI595" i="3"/>
  <c r="DH621" i="3"/>
  <c r="DG621" i="3"/>
  <c r="DJ621" i="3" s="1"/>
  <c r="DI621" i="3"/>
  <c r="DF621" i="3"/>
  <c r="DH647" i="3"/>
  <c r="DG647" i="3"/>
  <c r="DJ647" i="3" s="1"/>
  <c r="DF647" i="3"/>
  <c r="DI647" i="3"/>
  <c r="DH664" i="3"/>
  <c r="DG664" i="3"/>
  <c r="DI664" i="3"/>
  <c r="DJ664" i="3" s="1"/>
  <c r="DF664" i="3"/>
  <c r="DH673" i="3"/>
  <c r="DG673" i="3"/>
  <c r="DJ673" i="3" s="1"/>
  <c r="DF673" i="3"/>
  <c r="DI673" i="3"/>
  <c r="DG441" i="3"/>
  <c r="DI441" i="3"/>
  <c r="DJ441" i="3" s="1"/>
  <c r="DF441" i="3"/>
  <c r="DH441" i="3"/>
  <c r="DG548" i="3"/>
  <c r="DF548" i="3"/>
  <c r="DH548" i="3"/>
  <c r="DI548" i="3"/>
  <c r="DJ548" i="3" s="1"/>
  <c r="DH551" i="3"/>
  <c r="DG551" i="3"/>
  <c r="DJ551" i="3" s="1"/>
  <c r="DI551" i="3"/>
  <c r="DF551" i="3"/>
  <c r="DH703" i="3"/>
  <c r="DI703" i="3"/>
  <c r="DF703" i="3"/>
  <c r="DJ703" i="3" s="1"/>
  <c r="DG703" i="3"/>
  <c r="DG342" i="3"/>
  <c r="DI342" i="3"/>
  <c r="DJ342" i="3" s="1"/>
  <c r="DH342" i="3"/>
  <c r="DF342" i="3"/>
  <c r="DG394" i="3"/>
  <c r="DF394" i="3"/>
  <c r="DH394" i="3"/>
  <c r="DI394" i="3"/>
  <c r="DJ394" i="3" s="1"/>
  <c r="DI518" i="3"/>
  <c r="DH518" i="3"/>
  <c r="DF518" i="3"/>
  <c r="DJ518" i="3" s="1"/>
  <c r="DG518" i="3"/>
  <c r="DF568" i="3"/>
  <c r="DJ568" i="3" s="1"/>
  <c r="DI568" i="3"/>
  <c r="DH568" i="3"/>
  <c r="DG568" i="3"/>
  <c r="DH687" i="3"/>
  <c r="DI687" i="3"/>
  <c r="DG687" i="3"/>
  <c r="DJ687" i="3" s="1"/>
  <c r="DF687" i="3"/>
  <c r="DH708" i="3"/>
  <c r="DI708" i="3"/>
  <c r="DG708" i="3"/>
  <c r="DF708" i="3"/>
  <c r="DJ708" i="3" s="1"/>
  <c r="DI348" i="3"/>
  <c r="DH348" i="3"/>
  <c r="DG348" i="3"/>
  <c r="DF348" i="3"/>
  <c r="DJ348" i="3" s="1"/>
  <c r="DF559" i="3"/>
  <c r="DJ559" i="3" s="1"/>
  <c r="DI559" i="3"/>
  <c r="DG559" i="3"/>
  <c r="DH559" i="3"/>
  <c r="DG729" i="3"/>
  <c r="DI729" i="3"/>
  <c r="DJ729" i="3" s="1"/>
  <c r="DF729" i="3"/>
  <c r="DH729" i="3"/>
  <c r="DH784" i="3"/>
  <c r="DI784" i="3"/>
  <c r="DJ784" i="3" s="1"/>
  <c r="DG784" i="3"/>
  <c r="DF784" i="3"/>
  <c r="DG893" i="3"/>
  <c r="DH893" i="3"/>
  <c r="DF893" i="3"/>
  <c r="DI893" i="3"/>
  <c r="DJ893" i="3" s="1"/>
  <c r="DG919" i="3"/>
  <c r="DH919" i="3"/>
  <c r="DF919" i="3"/>
  <c r="DI919" i="3"/>
  <c r="DJ919" i="3" s="1"/>
  <c r="DH932" i="3"/>
  <c r="DI932" i="3"/>
  <c r="DF932" i="3"/>
  <c r="DJ932" i="3" s="1"/>
  <c r="DG932" i="3"/>
  <c r="F55" i="1"/>
  <c r="BC26" i="1"/>
  <c r="DH581" i="3"/>
  <c r="DG581" i="3"/>
  <c r="DF581" i="3"/>
  <c r="DI581" i="3"/>
  <c r="DJ581" i="3" s="1"/>
  <c r="DG715" i="3"/>
  <c r="DH715" i="3"/>
  <c r="DF715" i="3"/>
  <c r="DI715" i="3"/>
  <c r="DJ715" i="3" s="1"/>
  <c r="DI733" i="3"/>
  <c r="DH733" i="3"/>
  <c r="DF733" i="3"/>
  <c r="DJ733" i="3" s="1"/>
  <c r="DG733" i="3"/>
  <c r="DG754" i="3"/>
  <c r="DH754" i="3"/>
  <c r="DI754" i="3"/>
  <c r="DJ754" i="3" s="1"/>
  <c r="DF754" i="3"/>
  <c r="DG780" i="3"/>
  <c r="DH780" i="3"/>
  <c r="DI780" i="3"/>
  <c r="DJ780" i="3" s="1"/>
  <c r="DF780" i="3"/>
  <c r="DG866" i="3"/>
  <c r="DH866" i="3"/>
  <c r="DI866" i="3"/>
  <c r="DJ866" i="3" s="1"/>
  <c r="DF866" i="3"/>
  <c r="DH905" i="3"/>
  <c r="DI905" i="3"/>
  <c r="DJ905" i="3" s="1"/>
  <c r="DF905" i="3"/>
  <c r="DG905" i="3"/>
  <c r="DH929" i="3"/>
  <c r="DI929" i="3"/>
  <c r="DJ929" i="3" s="1"/>
  <c r="DF929" i="3"/>
  <c r="DG929" i="3"/>
  <c r="DH953" i="3"/>
  <c r="DI953" i="3"/>
  <c r="DJ953" i="3" s="1"/>
  <c r="DF953" i="3"/>
  <c r="DG953" i="3"/>
  <c r="DH979" i="3"/>
  <c r="DI979" i="3"/>
  <c r="DJ979" i="3" s="1"/>
  <c r="DF979" i="3"/>
  <c r="DG979" i="3"/>
  <c r="DH1005" i="3"/>
  <c r="DI1005" i="3"/>
  <c r="DJ1005" i="3" s="1"/>
  <c r="DF1005" i="3"/>
  <c r="DG1005" i="3"/>
  <c r="DG40" i="3"/>
  <c r="DH40" i="3"/>
  <c r="DF40" i="3"/>
  <c r="DJ40" i="3" s="1"/>
  <c r="DI40" i="3"/>
  <c r="AX233" i="1"/>
  <c r="CG226" i="1"/>
  <c r="DF618" i="3"/>
  <c r="DJ618" i="3" s="1"/>
  <c r="DI618" i="3"/>
  <c r="DG618" i="3"/>
  <c r="DH618" i="3"/>
  <c r="DG689" i="3"/>
  <c r="DJ689" i="3" s="1"/>
  <c r="DH689" i="3"/>
  <c r="DI689" i="3"/>
  <c r="DF689" i="3"/>
  <c r="DH712" i="3"/>
  <c r="DI712" i="3"/>
  <c r="DF712" i="3"/>
  <c r="DJ712" i="3" s="1"/>
  <c r="DG712" i="3"/>
  <c r="DH782" i="3"/>
  <c r="DI782" i="3"/>
  <c r="DG782" i="3"/>
  <c r="DF782" i="3"/>
  <c r="DJ782" i="3" s="1"/>
  <c r="DH852" i="3"/>
  <c r="DI852" i="3"/>
  <c r="DJ852" i="3" s="1"/>
  <c r="DF852" i="3"/>
  <c r="DG852" i="3"/>
  <c r="DH923" i="3"/>
  <c r="DI923" i="3"/>
  <c r="DJ923" i="3" s="1"/>
  <c r="DF923" i="3"/>
  <c r="DG923" i="3"/>
  <c r="DH973" i="3"/>
  <c r="DI973" i="3"/>
  <c r="DJ973" i="3" s="1"/>
  <c r="DF973" i="3"/>
  <c r="DG973" i="3"/>
  <c r="DF1038" i="3"/>
  <c r="DH1038" i="3"/>
  <c r="DI1038" i="3"/>
  <c r="DJ1038" i="3" s="1"/>
  <c r="DG1038" i="3"/>
  <c r="DH1054" i="3"/>
  <c r="DI1054" i="3"/>
  <c r="DF1054" i="3"/>
  <c r="DG1054" i="3"/>
  <c r="DJ1054" i="3" s="1"/>
  <c r="DH1113" i="3"/>
  <c r="DI1113" i="3"/>
  <c r="DF1113" i="3"/>
  <c r="DJ1113" i="3" s="1"/>
  <c r="DG1113" i="3"/>
  <c r="DH1153" i="3"/>
  <c r="DI1153" i="3"/>
  <c r="DF1153" i="3"/>
  <c r="DJ1153" i="3" s="1"/>
  <c r="DG1153" i="3"/>
  <c r="DG1164" i="3"/>
  <c r="DJ1164" i="3" s="1"/>
  <c r="DH1164" i="3"/>
  <c r="DF1164" i="3"/>
  <c r="DI1164" i="3"/>
  <c r="CI39" i="1"/>
  <c r="DI85" i="3"/>
  <c r="DJ85" i="3" s="1"/>
  <c r="DF85" i="3"/>
  <c r="DG85" i="3"/>
  <c r="DH85" i="3"/>
  <c r="F318" i="1"/>
  <c r="BB301" i="1"/>
  <c r="AX379" i="1"/>
  <c r="CG374" i="1"/>
  <c r="BB447" i="1"/>
  <c r="F469" i="1"/>
  <c r="F750" i="1"/>
  <c r="BC724" i="1"/>
  <c r="DF215" i="3"/>
  <c r="DG215" i="3"/>
  <c r="DJ215" i="3" s="1"/>
  <c r="DI215" i="3"/>
  <c r="DH215" i="3"/>
  <c r="DH259" i="3"/>
  <c r="DG259" i="3"/>
  <c r="DI259" i="3"/>
  <c r="DF259" i="3"/>
  <c r="DJ259" i="3" s="1"/>
  <c r="DH511" i="3"/>
  <c r="DG511" i="3"/>
  <c r="DF511" i="3"/>
  <c r="DI511" i="3"/>
  <c r="DJ511" i="3" s="1"/>
  <c r="DH749" i="3"/>
  <c r="DI749" i="3"/>
  <c r="DF749" i="3"/>
  <c r="DJ749" i="3" s="1"/>
  <c r="DG749" i="3"/>
  <c r="DG774" i="3"/>
  <c r="DH774" i="3"/>
  <c r="DF774" i="3"/>
  <c r="DI774" i="3"/>
  <c r="DJ774" i="3" s="1"/>
  <c r="DH800" i="3"/>
  <c r="DI800" i="3"/>
  <c r="DF800" i="3"/>
  <c r="DG800" i="3"/>
  <c r="DJ800" i="3" s="1"/>
  <c r="DH887" i="3"/>
  <c r="DI887" i="3"/>
  <c r="DF887" i="3"/>
  <c r="DG887" i="3"/>
  <c r="DJ887" i="3" s="1"/>
  <c r="DF915" i="3"/>
  <c r="DG915" i="3"/>
  <c r="DI915" i="3"/>
  <c r="DJ915" i="3" s="1"/>
  <c r="DH915" i="3"/>
  <c r="DH961" i="3"/>
  <c r="DI961" i="3"/>
  <c r="DF961" i="3"/>
  <c r="DG961" i="3"/>
  <c r="DJ961" i="3" s="1"/>
  <c r="DG998" i="3"/>
  <c r="DJ998" i="3" s="1"/>
  <c r="DH998" i="3"/>
  <c r="DI998" i="3"/>
  <c r="DF998" i="3"/>
  <c r="DF1044" i="3"/>
  <c r="DI1044" i="3"/>
  <c r="DJ1044" i="3" s="1"/>
  <c r="DG1044" i="3"/>
  <c r="DH1044" i="3"/>
  <c r="DH1096" i="3"/>
  <c r="DI1096" i="3"/>
  <c r="DG1096" i="3"/>
  <c r="DF1096" i="3"/>
  <c r="DJ1096" i="3" s="1"/>
  <c r="DG1146" i="3"/>
  <c r="DJ1146" i="3" s="1"/>
  <c r="DH1146" i="3"/>
  <c r="DF1146" i="3"/>
  <c r="DI1146" i="3"/>
  <c r="DG1174" i="3"/>
  <c r="DJ1174" i="3" s="1"/>
  <c r="DH1174" i="3"/>
  <c r="DF1174" i="3"/>
  <c r="DI1174" i="3"/>
  <c r="DG1214" i="3"/>
  <c r="DJ1214" i="3" s="1"/>
  <c r="DH1214" i="3"/>
  <c r="DF1214" i="3"/>
  <c r="DI1214" i="3"/>
  <c r="CY29" i="1"/>
  <c r="X29" i="1" s="1"/>
  <c r="R42" i="7" s="1"/>
  <c r="J48" i="7" s="1"/>
  <c r="CZ29" i="1"/>
  <c r="Y29" i="1" s="1"/>
  <c r="T42" i="7" s="1"/>
  <c r="J49" i="7" s="1"/>
  <c r="CY34" i="1"/>
  <c r="X34" i="1" s="1"/>
  <c r="CZ34" i="1"/>
  <c r="Y34" i="1" s="1"/>
  <c r="T86" i="7" s="1"/>
  <c r="J92" i="7" s="1"/>
  <c r="AO109" i="1"/>
  <c r="F119" i="1"/>
  <c r="AT342" i="1"/>
  <c r="CC337" i="1"/>
  <c r="GK376" i="1"/>
  <c r="AE379" i="1"/>
  <c r="AP411" i="1"/>
  <c r="F424" i="1"/>
  <c r="AO529" i="1"/>
  <c r="F542" i="1"/>
  <c r="DF160" i="3"/>
  <c r="DJ160" i="3" s="1"/>
  <c r="DG160" i="3"/>
  <c r="DI160" i="3"/>
  <c r="DH160" i="3"/>
  <c r="DG159" i="3"/>
  <c r="DF159" i="3"/>
  <c r="DJ159" i="3" s="1"/>
  <c r="DI159" i="3"/>
  <c r="DH159" i="3"/>
  <c r="DF180" i="3"/>
  <c r="DJ180" i="3" s="1"/>
  <c r="DI180" i="3"/>
  <c r="DH180" i="3"/>
  <c r="DG180" i="3"/>
  <c r="DG171" i="3"/>
  <c r="DI171" i="3"/>
  <c r="DH171" i="3"/>
  <c r="DF171" i="3"/>
  <c r="DJ171" i="3" s="1"/>
  <c r="BB570" i="1"/>
  <c r="F591" i="1"/>
  <c r="DF204" i="3"/>
  <c r="DH204" i="3"/>
  <c r="DG204" i="3"/>
  <c r="DI204" i="3"/>
  <c r="DJ204" i="3" s="1"/>
  <c r="F759" i="1"/>
  <c r="BD724" i="1"/>
  <c r="DF220" i="3"/>
  <c r="DI220" i="3"/>
  <c r="DJ220" i="3" s="1"/>
  <c r="DH220" i="3"/>
  <c r="DG220" i="3"/>
  <c r="F883" i="1"/>
  <c r="BC856" i="1"/>
  <c r="DG788" i="3"/>
  <c r="DJ788" i="3" s="1"/>
  <c r="DH788" i="3"/>
  <c r="DI788" i="3"/>
  <c r="DF788" i="3"/>
  <c r="DH882" i="3"/>
  <c r="DI882" i="3"/>
  <c r="DF882" i="3"/>
  <c r="DG882" i="3"/>
  <c r="DJ882" i="3" s="1"/>
  <c r="DH1084" i="3"/>
  <c r="DI1084" i="3"/>
  <c r="DF1084" i="3"/>
  <c r="DJ1084" i="3" s="1"/>
  <c r="DG1084" i="3"/>
  <c r="GM187" i="1"/>
  <c r="DF86" i="3"/>
  <c r="DG86" i="3"/>
  <c r="DI86" i="3"/>
  <c r="DJ86" i="3" s="1"/>
  <c r="DH86" i="3"/>
  <c r="AX265" i="1"/>
  <c r="F276" i="1"/>
  <c r="AT301" i="1"/>
  <c r="F323" i="1"/>
  <c r="CF301" i="1"/>
  <c r="AW305" i="1"/>
  <c r="F346" i="1"/>
  <c r="AO337" i="1"/>
  <c r="BC411" i="1"/>
  <c r="F431" i="1"/>
  <c r="CY454" i="1"/>
  <c r="X454" i="1" s="1"/>
  <c r="R408" i="7" s="1"/>
  <c r="CZ454" i="1"/>
  <c r="Y454" i="1" s="1"/>
  <c r="T408" i="7" s="1"/>
  <c r="AH488" i="1"/>
  <c r="U497" i="1"/>
  <c r="AS647" i="1"/>
  <c r="F670" i="1"/>
  <c r="CY726" i="1"/>
  <c r="X726" i="1" s="1"/>
  <c r="R627" i="7" s="1"/>
  <c r="J630" i="7" s="1"/>
  <c r="CZ726" i="1"/>
  <c r="Y726" i="1" s="1"/>
  <c r="AF734" i="1"/>
  <c r="DG242" i="3"/>
  <c r="DF242" i="3"/>
  <c r="DJ242" i="3" s="1"/>
  <c r="DH242" i="3"/>
  <c r="DI242" i="3"/>
  <c r="DF235" i="3"/>
  <c r="DJ235" i="3" s="1"/>
  <c r="DI235" i="3"/>
  <c r="DH235" i="3"/>
  <c r="DG235" i="3"/>
  <c r="DH237" i="3"/>
  <c r="DG237" i="3"/>
  <c r="DI237" i="3"/>
  <c r="DF237" i="3"/>
  <c r="DJ237" i="3" s="1"/>
  <c r="DF248" i="3"/>
  <c r="DJ248" i="3" s="1"/>
  <c r="DI248" i="3"/>
  <c r="DH248" i="3"/>
  <c r="DG248" i="3"/>
  <c r="DH250" i="3"/>
  <c r="DG250" i="3"/>
  <c r="DF250" i="3"/>
  <c r="DJ250" i="3" s="1"/>
  <c r="DI250" i="3"/>
  <c r="CC856" i="1"/>
  <c r="AT867" i="1"/>
  <c r="DF269" i="3"/>
  <c r="DI269" i="3"/>
  <c r="DJ269" i="3" s="1"/>
  <c r="DH269" i="3"/>
  <c r="DG269" i="3"/>
  <c r="DG304" i="3"/>
  <c r="DJ304" i="3" s="1"/>
  <c r="DF304" i="3"/>
  <c r="DH304" i="3"/>
  <c r="DI304" i="3"/>
  <c r="F1020" i="1"/>
  <c r="BD984" i="1"/>
  <c r="DF321" i="3"/>
  <c r="DI321" i="3"/>
  <c r="DH321" i="3"/>
  <c r="DG321" i="3"/>
  <c r="DJ321" i="3" s="1"/>
  <c r="AP1070" i="1"/>
  <c r="F1090" i="1"/>
  <c r="DF353" i="3"/>
  <c r="DI353" i="3"/>
  <c r="DJ353" i="3" s="1"/>
  <c r="DH353" i="3"/>
  <c r="DG353" i="3"/>
  <c r="DG362" i="3"/>
  <c r="DF362" i="3"/>
  <c r="DJ362" i="3" s="1"/>
  <c r="DH362" i="3"/>
  <c r="DI362" i="3"/>
  <c r="DF363" i="3"/>
  <c r="DJ363" i="3" s="1"/>
  <c r="DI363" i="3"/>
  <c r="DH363" i="3"/>
  <c r="DG363" i="3"/>
  <c r="DG375" i="3"/>
  <c r="DF375" i="3"/>
  <c r="DJ375" i="3" s="1"/>
  <c r="DI375" i="3"/>
  <c r="DH375" i="3"/>
  <c r="DH374" i="3"/>
  <c r="DG374" i="3"/>
  <c r="DI374" i="3"/>
  <c r="DF374" i="3"/>
  <c r="DJ374" i="3" s="1"/>
  <c r="DF512" i="3"/>
  <c r="DI512" i="3"/>
  <c r="DG512" i="3"/>
  <c r="DJ512" i="3" s="1"/>
  <c r="DH512" i="3"/>
  <c r="DF527" i="3"/>
  <c r="DI527" i="3"/>
  <c r="DJ527" i="3" s="1"/>
  <c r="DH527" i="3"/>
  <c r="DG527" i="3"/>
  <c r="DF533" i="3"/>
  <c r="DI533" i="3"/>
  <c r="DH533" i="3"/>
  <c r="DG533" i="3"/>
  <c r="DJ533" i="3" s="1"/>
  <c r="DF728" i="3"/>
  <c r="DI728" i="3"/>
  <c r="DJ728" i="3" s="1"/>
  <c r="DG728" i="3"/>
  <c r="DH728" i="3"/>
  <c r="DF817" i="3"/>
  <c r="DG817" i="3"/>
  <c r="DI817" i="3"/>
  <c r="DJ817" i="3" s="1"/>
  <c r="DH817" i="3"/>
  <c r="DG884" i="3"/>
  <c r="DH884" i="3"/>
  <c r="DF884" i="3"/>
  <c r="DI884" i="3"/>
  <c r="DJ884" i="3" s="1"/>
  <c r="DI1103" i="3"/>
  <c r="DF1103" i="3"/>
  <c r="DJ1103" i="3" s="1"/>
  <c r="DH1103" i="3"/>
  <c r="DG1103" i="3"/>
  <c r="DH1133" i="3"/>
  <c r="DI1133" i="3"/>
  <c r="DF1133" i="3"/>
  <c r="DG1133" i="3"/>
  <c r="DJ1133" i="3" s="1"/>
  <c r="DG1194" i="3"/>
  <c r="DJ1194" i="3" s="1"/>
  <c r="DH1194" i="3"/>
  <c r="DF1194" i="3"/>
  <c r="DI1194" i="3"/>
  <c r="DI4" i="3"/>
  <c r="DF4" i="3"/>
  <c r="DG4" i="3"/>
  <c r="DJ4" i="3" s="1"/>
  <c r="DH4" i="3"/>
  <c r="DG6" i="3"/>
  <c r="DH6" i="3"/>
  <c r="DF6" i="3"/>
  <c r="DJ6" i="3" s="1"/>
  <c r="DI6" i="3"/>
  <c r="DF16" i="3"/>
  <c r="DG16" i="3"/>
  <c r="DJ16" i="3" s="1"/>
  <c r="DI16" i="3"/>
  <c r="DH16" i="3"/>
  <c r="W115" i="1"/>
  <c r="AJ109" i="1"/>
  <c r="AB153" i="1"/>
  <c r="BC147" i="1"/>
  <c r="F169" i="1"/>
  <c r="AC342" i="1"/>
  <c r="CP376" i="1"/>
  <c r="O376" i="1" s="1"/>
  <c r="BD411" i="1"/>
  <c r="F440" i="1"/>
  <c r="CH497" i="1"/>
  <c r="P497" i="1"/>
  <c r="CE497" i="1"/>
  <c r="AC488" i="1"/>
  <c r="CF497" i="1"/>
  <c r="CJ570" i="1"/>
  <c r="BA578" i="1"/>
  <c r="AZ615" i="1"/>
  <c r="CI610" i="1"/>
  <c r="AJ692" i="1"/>
  <c r="CY768" i="1"/>
  <c r="X768" i="1" s="1"/>
  <c r="R685" i="7" s="1"/>
  <c r="J688" i="7" s="1"/>
  <c r="CZ768" i="1"/>
  <c r="Y768" i="1" s="1"/>
  <c r="AF777" i="1"/>
  <c r="DI212" i="3"/>
  <c r="DG212" i="3"/>
  <c r="DJ212" i="3" s="1"/>
  <c r="DF212" i="3"/>
  <c r="DH212" i="3"/>
  <c r="AO856" i="1"/>
  <c r="F871" i="1"/>
  <c r="DG289" i="3"/>
  <c r="DJ289" i="3" s="1"/>
  <c r="DF289" i="3"/>
  <c r="DI289" i="3"/>
  <c r="DH289" i="3"/>
  <c r="F977" i="1"/>
  <c r="BD941" i="1"/>
  <c r="DI306" i="3"/>
  <c r="DJ306" i="3" s="1"/>
  <c r="DH306" i="3"/>
  <c r="DG306" i="3"/>
  <c r="DF306" i="3"/>
  <c r="AP1027" i="1"/>
  <c r="F1047" i="1"/>
  <c r="DG386" i="3"/>
  <c r="DF386" i="3"/>
  <c r="DI386" i="3"/>
  <c r="DJ386" i="3" s="1"/>
  <c r="DH386" i="3"/>
  <c r="F1231" i="1"/>
  <c r="BB1203" i="1"/>
  <c r="DF423" i="3"/>
  <c r="DH423" i="3"/>
  <c r="DG423" i="3"/>
  <c r="DI423" i="3"/>
  <c r="DJ423" i="3" s="1"/>
  <c r="AX1367" i="1"/>
  <c r="CG1362" i="1"/>
  <c r="DG438" i="3"/>
  <c r="DJ438" i="3" s="1"/>
  <c r="DF438" i="3"/>
  <c r="DH438" i="3"/>
  <c r="DI438" i="3"/>
  <c r="DF517" i="3"/>
  <c r="DJ517" i="3" s="1"/>
  <c r="DI517" i="3"/>
  <c r="DG517" i="3"/>
  <c r="DH517" i="3"/>
  <c r="CG1746" i="1"/>
  <c r="AX1757" i="1"/>
  <c r="DF553" i="3"/>
  <c r="DI553" i="3"/>
  <c r="DJ553" i="3" s="1"/>
  <c r="DG553" i="3"/>
  <c r="DH553" i="3"/>
  <c r="DG571" i="3"/>
  <c r="DF571" i="3"/>
  <c r="DJ571" i="3" s="1"/>
  <c r="DI571" i="3"/>
  <c r="DH571" i="3"/>
  <c r="AO1879" i="1"/>
  <c r="F1894" i="1"/>
  <c r="DG928" i="3"/>
  <c r="DH928" i="3"/>
  <c r="DF928" i="3"/>
  <c r="DI928" i="3"/>
  <c r="DJ928" i="3" s="1"/>
  <c r="DH1140" i="3"/>
  <c r="DI1140" i="3"/>
  <c r="DF1140" i="3"/>
  <c r="DJ1140" i="3" s="1"/>
  <c r="DG1140" i="3"/>
  <c r="F94" i="1"/>
  <c r="AS71" i="1"/>
  <c r="CI147" i="1"/>
  <c r="AZ153" i="1"/>
  <c r="AD185" i="1"/>
  <c r="Q194" i="1"/>
  <c r="AK265" i="1"/>
  <c r="X269" i="1"/>
  <c r="AZ269" i="1"/>
  <c r="CI265" i="1"/>
  <c r="F329" i="1"/>
  <c r="W301" i="1"/>
  <c r="V456" i="1"/>
  <c r="AI447" i="1"/>
  <c r="AQ447" i="1"/>
  <c r="F466" i="1"/>
  <c r="CI570" i="1"/>
  <c r="AZ578" i="1"/>
  <c r="F662" i="1"/>
  <c r="AP647" i="1"/>
  <c r="DF189" i="3"/>
  <c r="DI189" i="3"/>
  <c r="DH189" i="3"/>
  <c r="DG189" i="3"/>
  <c r="DJ189" i="3" s="1"/>
  <c r="W734" i="1"/>
  <c r="AJ724" i="1"/>
  <c r="CI724" i="1"/>
  <c r="AZ734" i="1"/>
  <c r="AL824" i="1"/>
  <c r="AC867" i="1"/>
  <c r="CY907" i="1"/>
  <c r="X907" i="1" s="1"/>
  <c r="CZ907" i="1"/>
  <c r="Y907" i="1" s="1"/>
  <c r="T954" i="7" s="1"/>
  <c r="J960" i="7" s="1"/>
  <c r="CY945" i="1"/>
  <c r="X945" i="1" s="1"/>
  <c r="R987" i="7" s="1"/>
  <c r="J992" i="7" s="1"/>
  <c r="CZ945" i="1"/>
  <c r="Y945" i="1" s="1"/>
  <c r="F956" i="1"/>
  <c r="AO941" i="1"/>
  <c r="CY1077" i="1"/>
  <c r="X1077" i="1" s="1"/>
  <c r="CZ1077" i="1"/>
  <c r="Y1077" i="1" s="1"/>
  <c r="T1197" i="7" s="1"/>
  <c r="J1203" i="7" s="1"/>
  <c r="GM1079" i="1"/>
  <c r="GP1079" i="1" s="1"/>
  <c r="DF347" i="3"/>
  <c r="DI347" i="3"/>
  <c r="DH347" i="3"/>
  <c r="DG347" i="3"/>
  <c r="DJ347" i="3" s="1"/>
  <c r="DG1091" i="3"/>
  <c r="DJ1091" i="3" s="1"/>
  <c r="DH1091" i="3"/>
  <c r="DI1091" i="3"/>
  <c r="DF1091" i="3"/>
  <c r="DF25" i="3"/>
  <c r="DG25" i="3"/>
  <c r="DJ25" i="3" s="1"/>
  <c r="DI25" i="3"/>
  <c r="DH25" i="3"/>
  <c r="V194" i="1"/>
  <c r="AI185" i="1"/>
  <c r="BC265" i="1"/>
  <c r="F285" i="1"/>
  <c r="CP451" i="1"/>
  <c r="O451" i="1" s="1"/>
  <c r="F501" i="1"/>
  <c r="AO488" i="1"/>
  <c r="AG647" i="1"/>
  <c r="T653" i="1"/>
  <c r="AD692" i="1"/>
  <c r="AC734" i="1"/>
  <c r="CC724" i="1"/>
  <c r="AT734" i="1"/>
  <c r="F790" i="1"/>
  <c r="BB766" i="1"/>
  <c r="AT909" i="1"/>
  <c r="CC899" i="1"/>
  <c r="AI952" i="1"/>
  <c r="DH283" i="3"/>
  <c r="DG283" i="3"/>
  <c r="DF283" i="3"/>
  <c r="DJ283" i="3" s="1"/>
  <c r="DI283" i="3"/>
  <c r="BB941" i="1"/>
  <c r="F965" i="1"/>
  <c r="DF298" i="3"/>
  <c r="DI298" i="3"/>
  <c r="DJ298" i="3" s="1"/>
  <c r="DH298" i="3"/>
  <c r="DG298" i="3"/>
  <c r="AO1070" i="1"/>
  <c r="F1085" i="1"/>
  <c r="AP1113" i="1"/>
  <c r="F1133" i="1"/>
  <c r="CZ1211" i="1"/>
  <c r="Y1211" i="1" s="1"/>
  <c r="T1433" i="7" s="1"/>
  <c r="J1439" i="7" s="1"/>
  <c r="CY1211" i="1"/>
  <c r="X1211" i="1" s="1"/>
  <c r="R1433" i="7" s="1"/>
  <c r="J1438" i="7" s="1"/>
  <c r="I1442" i="7" s="1"/>
  <c r="DG1182" i="3"/>
  <c r="DJ1182" i="3" s="1"/>
  <c r="DH1182" i="3"/>
  <c r="DI1182" i="3"/>
  <c r="DF1182" i="3"/>
  <c r="AF71" i="1"/>
  <c r="S77" i="1"/>
  <c r="AQ71" i="1"/>
  <c r="F87" i="1"/>
  <c r="AC411" i="1"/>
  <c r="CF415" i="1"/>
  <c r="CE415" i="1"/>
  <c r="CH415" i="1"/>
  <c r="P415" i="1"/>
  <c r="S615" i="1"/>
  <c r="AF610" i="1"/>
  <c r="AL653" i="1"/>
  <c r="DG278" i="3"/>
  <c r="DF278" i="3"/>
  <c r="DH278" i="3"/>
  <c r="DI278" i="3"/>
  <c r="DJ278" i="3" s="1"/>
  <c r="CC941" i="1"/>
  <c r="AT952" i="1"/>
  <c r="U1038" i="1"/>
  <c r="AH1027" i="1"/>
  <c r="BZ1070" i="1"/>
  <c r="AQ1081" i="1"/>
  <c r="CI1081" i="1"/>
  <c r="AD1124" i="1"/>
  <c r="AH1113" i="1"/>
  <c r="U1124" i="1"/>
  <c r="F1184" i="1"/>
  <c r="BB1156" i="1"/>
  <c r="DG400" i="3"/>
  <c r="DF400" i="3"/>
  <c r="DJ400" i="3" s="1"/>
  <c r="DI400" i="3"/>
  <c r="DH400" i="3"/>
  <c r="DH403" i="3"/>
  <c r="DG403" i="3"/>
  <c r="DF403" i="3"/>
  <c r="DJ403" i="3" s="1"/>
  <c r="DI403" i="3"/>
  <c r="AD1250" i="1"/>
  <c r="Q1255" i="1"/>
  <c r="F1334" i="1"/>
  <c r="AO1325" i="1"/>
  <c r="W1367" i="1"/>
  <c r="AJ1362" i="1"/>
  <c r="BB1513" i="1"/>
  <c r="F1532" i="1"/>
  <c r="GM1591" i="1"/>
  <c r="AQ1671" i="1"/>
  <c r="BZ1665" i="1"/>
  <c r="CG1671" i="1"/>
  <c r="CB1703" i="1"/>
  <c r="AS1714" i="1"/>
  <c r="GM1707" i="1"/>
  <c r="GP1707" i="1" s="1"/>
  <c r="DF538" i="3"/>
  <c r="DI538" i="3"/>
  <c r="DG538" i="3"/>
  <c r="DJ538" i="3" s="1"/>
  <c r="DH538" i="3"/>
  <c r="CG1789" i="1"/>
  <c r="AX1800" i="1"/>
  <c r="F2044" i="1"/>
  <c r="BD2008" i="1"/>
  <c r="DF648" i="3"/>
  <c r="DI648" i="3"/>
  <c r="DG648" i="3"/>
  <c r="DJ648" i="3" s="1"/>
  <c r="DH648" i="3"/>
  <c r="BB2094" i="1"/>
  <c r="F2118" i="1"/>
  <c r="DI717" i="3"/>
  <c r="DJ717" i="3" s="1"/>
  <c r="DF717" i="3"/>
  <c r="DG717" i="3"/>
  <c r="DH717" i="3"/>
  <c r="AP2270" i="1"/>
  <c r="F2295" i="1"/>
  <c r="DF855" i="3"/>
  <c r="DJ855" i="3" s="1"/>
  <c r="DG855" i="3"/>
  <c r="DH855" i="3"/>
  <c r="DI855" i="3"/>
  <c r="F2749" i="1"/>
  <c r="BC2722" i="1"/>
  <c r="DH1092" i="3"/>
  <c r="DI1092" i="3"/>
  <c r="DJ1092" i="3" s="1"/>
  <c r="DG1092" i="3"/>
  <c r="DF1092" i="3"/>
  <c r="AZ411" i="1"/>
  <c r="F426" i="1"/>
  <c r="F514" i="1"/>
  <c r="AS488" i="1"/>
  <c r="CC570" i="1"/>
  <c r="AT578" i="1"/>
  <c r="W610" i="1"/>
  <c r="F639" i="1"/>
  <c r="BZ724" i="1"/>
  <c r="AQ734" i="1"/>
  <c r="CG734" i="1"/>
  <c r="DF198" i="3"/>
  <c r="DJ198" i="3" s="1"/>
  <c r="DI198" i="3"/>
  <c r="DG198" i="3"/>
  <c r="DH198" i="3"/>
  <c r="DF286" i="3"/>
  <c r="DI286" i="3"/>
  <c r="DH286" i="3"/>
  <c r="DG286" i="3"/>
  <c r="DJ286" i="3" s="1"/>
  <c r="AC995" i="1"/>
  <c r="BZ984" i="1"/>
  <c r="CG995" i="1"/>
  <c r="AQ995" i="1"/>
  <c r="CI1038" i="1"/>
  <c r="BZ1027" i="1"/>
  <c r="AQ1038" i="1"/>
  <c r="DG335" i="3"/>
  <c r="DF335" i="3"/>
  <c r="DJ335" i="3" s="1"/>
  <c r="DH335" i="3"/>
  <c r="DI335" i="3"/>
  <c r="AI1156" i="1"/>
  <c r="V1171" i="1"/>
  <c r="DG409" i="3"/>
  <c r="DF409" i="3"/>
  <c r="DJ409" i="3" s="1"/>
  <c r="DH409" i="3"/>
  <c r="DI409" i="3"/>
  <c r="CY1216" i="1"/>
  <c r="X1216" i="1" s="1"/>
  <c r="CZ1216" i="1"/>
  <c r="Y1216" i="1" s="1"/>
  <c r="T1474" i="7" s="1"/>
  <c r="J1478" i="7" s="1"/>
  <c r="CH1293" i="1"/>
  <c r="AC1287" i="1"/>
  <c r="P1293" i="1"/>
  <c r="CE1293" i="1"/>
  <c r="CF1293" i="1"/>
  <c r="AS1481" i="1"/>
  <c r="CB1475" i="1"/>
  <c r="AG1665" i="1"/>
  <c r="T1671" i="1"/>
  <c r="CY1706" i="1"/>
  <c r="X1706" i="1" s="1"/>
  <c r="R1805" i="7" s="1"/>
  <c r="J1811" i="7" s="1"/>
  <c r="I1815" i="7" s="1"/>
  <c r="CZ1706" i="1"/>
  <c r="Y1706" i="1" s="1"/>
  <c r="T1805" i="7" s="1"/>
  <c r="J1812" i="7" s="1"/>
  <c r="DG539" i="3"/>
  <c r="DF539" i="3"/>
  <c r="DI539" i="3"/>
  <c r="DJ539" i="3" s="1"/>
  <c r="DH539" i="3"/>
  <c r="CY1930" i="1"/>
  <c r="X1930" i="1" s="1"/>
  <c r="R2197" i="7" s="1"/>
  <c r="J2202" i="7" s="1"/>
  <c r="I2206" i="7" s="1"/>
  <c r="CZ1930" i="1"/>
  <c r="Y1930" i="1" s="1"/>
  <c r="T2197" i="7" s="1"/>
  <c r="J2203" i="7" s="1"/>
  <c r="DF602" i="3"/>
  <c r="DI602" i="3"/>
  <c r="DJ602" i="3" s="1"/>
  <c r="DG602" i="3"/>
  <c r="DH602" i="3"/>
  <c r="DF613" i="3"/>
  <c r="DI613" i="3"/>
  <c r="DH613" i="3"/>
  <c r="DG613" i="3"/>
  <c r="DJ613" i="3" s="1"/>
  <c r="F2023" i="1"/>
  <c r="AO2008" i="1"/>
  <c r="F2075" i="1"/>
  <c r="BB2051" i="1"/>
  <c r="DG663" i="3"/>
  <c r="DJ663" i="3" s="1"/>
  <c r="DF663" i="3"/>
  <c r="DH663" i="3"/>
  <c r="DI663" i="3"/>
  <c r="AO2180" i="1"/>
  <c r="F2195" i="1"/>
  <c r="DH685" i="3"/>
  <c r="DI685" i="3"/>
  <c r="DJ685" i="3" s="1"/>
  <c r="DG685" i="3"/>
  <c r="DF685" i="3"/>
  <c r="DI761" i="3"/>
  <c r="DJ761" i="3" s="1"/>
  <c r="DF761" i="3"/>
  <c r="DH761" i="3"/>
  <c r="DG761" i="3"/>
  <c r="AO2361" i="1"/>
  <c r="F2376" i="1"/>
  <c r="DG783" i="3"/>
  <c r="DH783" i="3"/>
  <c r="DF783" i="3"/>
  <c r="DJ783" i="3" s="1"/>
  <c r="DI783" i="3"/>
  <c r="DF785" i="3"/>
  <c r="DG785" i="3"/>
  <c r="DJ785" i="3" s="1"/>
  <c r="DH785" i="3"/>
  <c r="DI785" i="3"/>
  <c r="F2758" i="1"/>
  <c r="BD2722" i="1"/>
  <c r="DF903" i="3"/>
  <c r="DG903" i="3"/>
  <c r="DJ903" i="3" s="1"/>
  <c r="DH903" i="3"/>
  <c r="DI903" i="3"/>
  <c r="F2838" i="1"/>
  <c r="BD2802" i="1"/>
  <c r="DG1086" i="3"/>
  <c r="DJ1086" i="3" s="1"/>
  <c r="DH1086" i="3"/>
  <c r="DF1086" i="3"/>
  <c r="DI1086" i="3"/>
  <c r="F175" i="1"/>
  <c r="U147" i="1"/>
  <c r="T374" i="1"/>
  <c r="F400" i="1"/>
  <c r="AF456" i="1"/>
  <c r="CY449" i="1"/>
  <c r="X449" i="1" s="1"/>
  <c r="CZ449" i="1"/>
  <c r="Y449" i="1" s="1"/>
  <c r="U538" i="1"/>
  <c r="AH529" i="1"/>
  <c r="F795" i="1"/>
  <c r="AT766" i="1"/>
  <c r="CP862" i="1"/>
  <c r="O862" i="1" s="1"/>
  <c r="CP906" i="1"/>
  <c r="O906" i="1" s="1"/>
  <c r="AD952" i="1"/>
  <c r="CI995" i="1"/>
  <c r="AH1070" i="1"/>
  <c r="U1081" i="1"/>
  <c r="AC1171" i="1"/>
  <c r="CB1203" i="1"/>
  <c r="AS1218" i="1"/>
  <c r="U1330" i="1"/>
  <c r="AH1325" i="1"/>
  <c r="BD1325" i="1"/>
  <c r="F1355" i="1"/>
  <c r="S1519" i="1"/>
  <c r="AF1513" i="1"/>
  <c r="AO1589" i="1"/>
  <c r="F1599" i="1"/>
  <c r="AF1627" i="1"/>
  <c r="S1633" i="1"/>
  <c r="DF501" i="3"/>
  <c r="DI501" i="3"/>
  <c r="DJ501" i="3" s="1"/>
  <c r="DG501" i="3"/>
  <c r="DH501" i="3"/>
  <c r="CI1703" i="1"/>
  <c r="AZ1714" i="1"/>
  <c r="BZ1746" i="1"/>
  <c r="CI1757" i="1"/>
  <c r="AQ1757" i="1"/>
  <c r="CP1795" i="1"/>
  <c r="O1795" i="1" s="1"/>
  <c r="GM1842" i="1"/>
  <c r="GP1842" i="1" s="1"/>
  <c r="U1890" i="1"/>
  <c r="AH1879" i="1"/>
  <c r="AC1965" i="1"/>
  <c r="CH1976" i="1"/>
  <c r="P1976" i="1"/>
  <c r="CE1976" i="1"/>
  <c r="CF1976" i="1"/>
  <c r="CY2011" i="1"/>
  <c r="X2011" i="1" s="1"/>
  <c r="R2291" i="7" s="1"/>
  <c r="J2297" i="7" s="1"/>
  <c r="CZ2011" i="1"/>
  <c r="Y2011" i="1" s="1"/>
  <c r="T2291" i="7" s="1"/>
  <c r="J2298" i="7" s="1"/>
  <c r="CB2051" i="1"/>
  <c r="AS2062" i="1"/>
  <c r="BZ2094" i="1"/>
  <c r="AQ2105" i="1"/>
  <c r="CI2105" i="1"/>
  <c r="CY2103" i="1"/>
  <c r="X2103" i="1" s="1"/>
  <c r="CZ2103" i="1"/>
  <c r="Y2103" i="1" s="1"/>
  <c r="T2467" i="7" s="1"/>
  <c r="J2471" i="7" s="1"/>
  <c r="AJ2180" i="1"/>
  <c r="W2191" i="1"/>
  <c r="F2200" i="1"/>
  <c r="AP2180" i="1"/>
  <c r="CP2279" i="1"/>
  <c r="O2279" i="1" s="1"/>
  <c r="DG739" i="3"/>
  <c r="DF739" i="3"/>
  <c r="DJ739" i="3" s="1"/>
  <c r="DI739" i="3"/>
  <c r="DH739" i="3"/>
  <c r="DF732" i="3"/>
  <c r="DJ732" i="3" s="1"/>
  <c r="DH732" i="3"/>
  <c r="DI732" i="3"/>
  <c r="DG732" i="3"/>
  <c r="AP2318" i="1"/>
  <c r="F2338" i="1"/>
  <c r="AD2372" i="1"/>
  <c r="GM2370" i="1"/>
  <c r="GP2370" i="1" s="1"/>
  <c r="AP2447" i="1"/>
  <c r="F2462" i="1"/>
  <c r="BA2491" i="1"/>
  <c r="CJ2485" i="1"/>
  <c r="AP2523" i="1"/>
  <c r="F2538" i="1"/>
  <c r="AI2561" i="1"/>
  <c r="V2567" i="1"/>
  <c r="CY2685" i="1"/>
  <c r="X2685" i="1" s="1"/>
  <c r="R3213" i="7" s="1"/>
  <c r="J3216" i="7" s="1"/>
  <c r="I3219" i="7" s="1"/>
  <c r="CZ2685" i="1"/>
  <c r="Y2685" i="1" s="1"/>
  <c r="T3213" i="7" s="1"/>
  <c r="J3217" i="7" s="1"/>
  <c r="AE2690" i="1"/>
  <c r="DI877" i="3"/>
  <c r="DJ877" i="3" s="1"/>
  <c r="DF877" i="3"/>
  <c r="DG877" i="3"/>
  <c r="DH877" i="3"/>
  <c r="DF883" i="3"/>
  <c r="DG883" i="3"/>
  <c r="DJ883" i="3" s="1"/>
  <c r="DH883" i="3"/>
  <c r="DI883" i="3"/>
  <c r="F2774" i="1"/>
  <c r="AO2765" i="1"/>
  <c r="CP2847" i="1"/>
  <c r="O2847" i="1" s="1"/>
  <c r="F2918" i="1"/>
  <c r="BC2888" i="1"/>
  <c r="DF951" i="3"/>
  <c r="DG951" i="3"/>
  <c r="DH951" i="3"/>
  <c r="DI951" i="3"/>
  <c r="DJ951" i="3" s="1"/>
  <c r="DI965" i="3"/>
  <c r="DJ965" i="3" s="1"/>
  <c r="DF965" i="3"/>
  <c r="DH965" i="3"/>
  <c r="DG965" i="3"/>
  <c r="DI971" i="3"/>
  <c r="DF971" i="3"/>
  <c r="DH971" i="3"/>
  <c r="DG971" i="3"/>
  <c r="DJ971" i="3" s="1"/>
  <c r="F3090" i="1"/>
  <c r="BC3063" i="1"/>
  <c r="DF1003" i="3"/>
  <c r="DG1003" i="3"/>
  <c r="DH1003" i="3"/>
  <c r="DI1003" i="3"/>
  <c r="DJ1003" i="3" s="1"/>
  <c r="BB3192" i="1"/>
  <c r="F3216" i="1"/>
  <c r="DI1055" i="3"/>
  <c r="DJ1055" i="3" s="1"/>
  <c r="DF1055" i="3"/>
  <c r="DH1055" i="3"/>
  <c r="DG1055" i="3"/>
  <c r="DI1063" i="3"/>
  <c r="DF1063" i="3"/>
  <c r="DJ1063" i="3" s="1"/>
  <c r="DG1063" i="3"/>
  <c r="DH1063" i="3"/>
  <c r="DF1075" i="3"/>
  <c r="DJ1075" i="3" s="1"/>
  <c r="DG1075" i="3"/>
  <c r="DI1075" i="3"/>
  <c r="DH1075" i="3"/>
  <c r="DF1079" i="3"/>
  <c r="DG1079" i="3"/>
  <c r="DI1079" i="3"/>
  <c r="DJ1079" i="3" s="1"/>
  <c r="DH1079" i="3"/>
  <c r="DF1117" i="3"/>
  <c r="DG1117" i="3"/>
  <c r="DI1117" i="3"/>
  <c r="DJ1117" i="3" s="1"/>
  <c r="DH1117" i="3"/>
  <c r="AP3763" i="1"/>
  <c r="F3780" i="1"/>
  <c r="DH1057" i="3"/>
  <c r="DI1057" i="3"/>
  <c r="DF1057" i="3"/>
  <c r="DG1057" i="3"/>
  <c r="DJ1057" i="3" s="1"/>
  <c r="AB497" i="1"/>
  <c r="CB809" i="1"/>
  <c r="AS824" i="1"/>
  <c r="AQ899" i="1"/>
  <c r="F919" i="1"/>
  <c r="AC1038" i="1"/>
  <c r="AE1367" i="1"/>
  <c r="F1501" i="1"/>
  <c r="BA1475" i="1"/>
  <c r="CJ1703" i="1"/>
  <c r="BA1714" i="1"/>
  <c r="AF1847" i="1"/>
  <c r="AG1922" i="1"/>
  <c r="T1933" i="1"/>
  <c r="CZ1969" i="1"/>
  <c r="Y1969" i="1" s="1"/>
  <c r="CY1969" i="1"/>
  <c r="X1969" i="1" s="1"/>
  <c r="AF1976" i="1"/>
  <c r="CB2180" i="1"/>
  <c r="AS2191" i="1"/>
  <c r="AD2238" i="1"/>
  <c r="DF771" i="3"/>
  <c r="DG771" i="3"/>
  <c r="DH771" i="3"/>
  <c r="DI771" i="3"/>
  <c r="DJ771" i="3" s="1"/>
  <c r="AD2415" i="1"/>
  <c r="BB2523" i="1"/>
  <c r="F2542" i="1"/>
  <c r="AQ2605" i="1"/>
  <c r="BZ2599" i="1"/>
  <c r="DF943" i="3"/>
  <c r="DJ943" i="3" s="1"/>
  <c r="DG943" i="3"/>
  <c r="DH943" i="3"/>
  <c r="DI943" i="3"/>
  <c r="DF974" i="3"/>
  <c r="DG974" i="3"/>
  <c r="DJ974" i="3" s="1"/>
  <c r="DH974" i="3"/>
  <c r="DI974" i="3"/>
  <c r="F3126" i="1"/>
  <c r="AP3106" i="1"/>
  <c r="CY534" i="1"/>
  <c r="X534" i="1" s="1"/>
  <c r="CZ534" i="1"/>
  <c r="Y534" i="1" s="1"/>
  <c r="CP534" i="1"/>
  <c r="O534" i="1" s="1"/>
  <c r="CP943" i="1"/>
  <c r="O943" i="1" s="1"/>
  <c r="Q1293" i="1"/>
  <c r="AD1287" i="1"/>
  <c r="F1377" i="1"/>
  <c r="AQ1362" i="1"/>
  <c r="BC1399" i="1"/>
  <c r="F1421" i="1"/>
  <c r="F1775" i="1"/>
  <c r="AT1746" i="1"/>
  <c r="F2036" i="1"/>
  <c r="AS2008" i="1"/>
  <c r="DF654" i="3"/>
  <c r="DI654" i="3"/>
  <c r="DJ654" i="3" s="1"/>
  <c r="DG654" i="3"/>
  <c r="DH654" i="3"/>
  <c r="AK2238" i="1"/>
  <c r="AF2404" i="1"/>
  <c r="S2415" i="1"/>
  <c r="CB2404" i="1"/>
  <c r="AS2415" i="1"/>
  <c r="AO2447" i="1"/>
  <c r="F2457" i="1"/>
  <c r="AO2599" i="1"/>
  <c r="F2609" i="1"/>
  <c r="BD2765" i="1"/>
  <c r="F2795" i="1"/>
  <c r="DH1064" i="3"/>
  <c r="DI1064" i="3"/>
  <c r="DF1064" i="3"/>
  <c r="DJ1064" i="3" s="1"/>
  <c r="DG1064" i="3"/>
  <c r="S194" i="1"/>
  <c r="AF185" i="1"/>
  <c r="AD342" i="1"/>
  <c r="CJ952" i="1"/>
  <c r="AI984" i="1"/>
  <c r="V995" i="1"/>
  <c r="DG295" i="3"/>
  <c r="DJ295" i="3" s="1"/>
  <c r="DF295" i="3"/>
  <c r="DI295" i="3"/>
  <c r="DH295" i="3"/>
  <c r="BZ1203" i="1"/>
  <c r="AQ1218" i="1"/>
  <c r="CI1218" i="1"/>
  <c r="AX1250" i="1"/>
  <c r="F1262" i="1"/>
  <c r="AF1287" i="1"/>
  <c r="S1293" i="1"/>
  <c r="F1297" i="1"/>
  <c r="AO1287" i="1"/>
  <c r="AF1325" i="1"/>
  <c r="S1330" i="1"/>
  <c r="CP1364" i="1"/>
  <c r="O1364" i="1" s="1"/>
  <c r="AL1443" i="1"/>
  <c r="GM1441" i="1"/>
  <c r="GP1441" i="1" s="1"/>
  <c r="CP1515" i="1"/>
  <c r="O1515" i="1" s="1"/>
  <c r="U1557" i="1"/>
  <c r="AH1551" i="1"/>
  <c r="AT1589" i="1"/>
  <c r="F1613" i="1"/>
  <c r="CI1671" i="1"/>
  <c r="AC1757" i="1"/>
  <c r="GM1752" i="1"/>
  <c r="GP1752" i="1" s="1"/>
  <c r="AH1832" i="1"/>
  <c r="U1847" i="1"/>
  <c r="AP1832" i="1"/>
  <c r="F1856" i="1"/>
  <c r="AD1890" i="1"/>
  <c r="CY1883" i="1"/>
  <c r="X1883" i="1" s="1"/>
  <c r="R2107" i="7" s="1"/>
  <c r="J2112" i="7" s="1"/>
  <c r="I2116" i="7" s="1"/>
  <c r="CZ1883" i="1"/>
  <c r="Y1883" i="1" s="1"/>
  <c r="T2107" i="7" s="1"/>
  <c r="J2113" i="7" s="1"/>
  <c r="CC1922" i="1"/>
  <c r="AT1933" i="1"/>
  <c r="AG2019" i="1"/>
  <c r="DF622" i="3"/>
  <c r="DI622" i="3"/>
  <c r="DG622" i="3"/>
  <c r="DJ622" i="3" s="1"/>
  <c r="DH622" i="3"/>
  <c r="AI2148" i="1"/>
  <c r="DH657" i="3"/>
  <c r="DG657" i="3"/>
  <c r="DF657" i="3"/>
  <c r="DJ657" i="3" s="1"/>
  <c r="DI657" i="3"/>
  <c r="CI2180" i="1"/>
  <c r="AZ2191" i="1"/>
  <c r="DH690" i="3"/>
  <c r="DI690" i="3"/>
  <c r="DJ690" i="3" s="1"/>
  <c r="DF690" i="3"/>
  <c r="DG690" i="3"/>
  <c r="DF705" i="3"/>
  <c r="DJ705" i="3" s="1"/>
  <c r="DG705" i="3"/>
  <c r="DH705" i="3"/>
  <c r="DI705" i="3"/>
  <c r="DI698" i="3"/>
  <c r="DF698" i="3"/>
  <c r="DJ698" i="3" s="1"/>
  <c r="DH698" i="3"/>
  <c r="DG698" i="3"/>
  <c r="DI711" i="3"/>
  <c r="DF711" i="3"/>
  <c r="DJ711" i="3" s="1"/>
  <c r="DG711" i="3"/>
  <c r="DH711" i="3"/>
  <c r="DF710" i="3"/>
  <c r="DJ710" i="3" s="1"/>
  <c r="DG710" i="3"/>
  <c r="DI710" i="3"/>
  <c r="DH710" i="3"/>
  <c r="CC2270" i="1"/>
  <c r="AT2286" i="1"/>
  <c r="CP2278" i="1"/>
  <c r="O2278" i="1" s="1"/>
  <c r="DI755" i="3"/>
  <c r="DF755" i="3"/>
  <c r="DH755" i="3"/>
  <c r="DG755" i="3"/>
  <c r="DJ755" i="3" s="1"/>
  <c r="CI2361" i="1"/>
  <c r="AZ2372" i="1"/>
  <c r="DI787" i="3"/>
  <c r="DJ787" i="3" s="1"/>
  <c r="DF787" i="3"/>
  <c r="DH787" i="3"/>
  <c r="DG787" i="3"/>
  <c r="DF790" i="3"/>
  <c r="DG790" i="3"/>
  <c r="DJ790" i="3" s="1"/>
  <c r="DH790" i="3"/>
  <c r="DI790" i="3"/>
  <c r="AL2529" i="1"/>
  <c r="AE2567" i="1"/>
  <c r="AC2690" i="1"/>
  <c r="CP2677" i="1"/>
  <c r="O2677" i="1" s="1"/>
  <c r="DI861" i="3"/>
  <c r="DF861" i="3"/>
  <c r="DG861" i="3"/>
  <c r="DJ861" i="3" s="1"/>
  <c r="DH861" i="3"/>
  <c r="CP2685" i="1"/>
  <c r="O2685" i="1" s="1"/>
  <c r="DF870" i="3"/>
  <c r="DJ870" i="3" s="1"/>
  <c r="DG870" i="3"/>
  <c r="DI870" i="3"/>
  <c r="DH870" i="3"/>
  <c r="DG869" i="3"/>
  <c r="DH869" i="3"/>
  <c r="DF869" i="3"/>
  <c r="DJ869" i="3" s="1"/>
  <c r="DI869" i="3"/>
  <c r="AJ2733" i="1"/>
  <c r="AT2770" i="1"/>
  <c r="CC2765" i="1"/>
  <c r="F2781" i="1"/>
  <c r="AZ2765" i="1"/>
  <c r="DG896" i="3"/>
  <c r="DH896" i="3"/>
  <c r="DI896" i="3"/>
  <c r="DF896" i="3"/>
  <c r="DJ896" i="3" s="1"/>
  <c r="CB2845" i="1"/>
  <c r="AS2856" i="1"/>
  <c r="DI926" i="3"/>
  <c r="DF926" i="3"/>
  <c r="DG926" i="3"/>
  <c r="DJ926" i="3" s="1"/>
  <c r="DH926" i="3"/>
  <c r="DI931" i="3"/>
  <c r="DF931" i="3"/>
  <c r="DJ931" i="3" s="1"/>
  <c r="DG931" i="3"/>
  <c r="DH931" i="3"/>
  <c r="DF930" i="3"/>
  <c r="DG930" i="3"/>
  <c r="DJ930" i="3" s="1"/>
  <c r="DI930" i="3"/>
  <c r="DH930" i="3"/>
  <c r="AO2934" i="1"/>
  <c r="F2949" i="1"/>
  <c r="DF954" i="3"/>
  <c r="DG954" i="3"/>
  <c r="DJ954" i="3" s="1"/>
  <c r="DI954" i="3"/>
  <c r="DH954" i="3"/>
  <c r="F3047" i="1"/>
  <c r="BC3020" i="1"/>
  <c r="DI988" i="3"/>
  <c r="DJ988" i="3" s="1"/>
  <c r="DF988" i="3"/>
  <c r="DG988" i="3"/>
  <c r="DH988" i="3"/>
  <c r="DI1009" i="3"/>
  <c r="DJ1009" i="3" s="1"/>
  <c r="DF1009" i="3"/>
  <c r="DG1009" i="3"/>
  <c r="DH1009" i="3"/>
  <c r="DI1083" i="3"/>
  <c r="DF1083" i="3"/>
  <c r="DJ1083" i="3" s="1"/>
  <c r="DG1083" i="3"/>
  <c r="DH1083" i="3"/>
  <c r="DF1122" i="3"/>
  <c r="DJ1122" i="3" s="1"/>
  <c r="DG1122" i="3"/>
  <c r="DH1122" i="3"/>
  <c r="DI1122" i="3"/>
  <c r="DF1126" i="3"/>
  <c r="DG1126" i="3"/>
  <c r="DJ1126" i="3" s="1"/>
  <c r="DI1126" i="3"/>
  <c r="DH1126" i="3"/>
  <c r="BB3411" i="1"/>
  <c r="F3440" i="1"/>
  <c r="DI203" i="3"/>
  <c r="DH203" i="3"/>
  <c r="DG203" i="3"/>
  <c r="DJ203" i="3" s="1"/>
  <c r="DF203" i="3"/>
  <c r="CP1036" i="1"/>
  <c r="O1036" i="1" s="1"/>
  <c r="GM1036" i="1" s="1"/>
  <c r="GP1036" i="1" s="1"/>
  <c r="DH504" i="3"/>
  <c r="DG504" i="3"/>
  <c r="DF504" i="3"/>
  <c r="DJ504" i="3" s="1"/>
  <c r="DI504" i="3"/>
  <c r="CP1881" i="1"/>
  <c r="O1881" i="1" s="1"/>
  <c r="AC1890" i="1"/>
  <c r="AP2137" i="1"/>
  <c r="F2157" i="1"/>
  <c r="F2209" i="1"/>
  <c r="AT2180" i="1"/>
  <c r="CF2238" i="1"/>
  <c r="AC2223" i="1"/>
  <c r="P2238" i="1"/>
  <c r="CE2238" i="1"/>
  <c r="CH2238" i="1"/>
  <c r="DI727" i="3"/>
  <c r="DF727" i="3"/>
  <c r="DH727" i="3"/>
  <c r="DG727" i="3"/>
  <c r="DJ727" i="3" s="1"/>
  <c r="CZ2322" i="1"/>
  <c r="Y2322" i="1" s="1"/>
  <c r="T2826" i="7" s="1"/>
  <c r="J2832" i="7" s="1"/>
  <c r="CY2322" i="1"/>
  <c r="X2322" i="1" s="1"/>
  <c r="CP2364" i="1"/>
  <c r="O2364" i="1" s="1"/>
  <c r="AC2372" i="1"/>
  <c r="GM2406" i="1"/>
  <c r="AB2415" i="1"/>
  <c r="AG2523" i="1"/>
  <c r="T2529" i="1"/>
  <c r="AD2690" i="1"/>
  <c r="CP2688" i="1"/>
  <c r="O2688" i="1" s="1"/>
  <c r="CH2733" i="1"/>
  <c r="P2733" i="1"/>
  <c r="CE2733" i="1"/>
  <c r="AC2722" i="1"/>
  <c r="CF2733" i="1"/>
  <c r="BB2722" i="1"/>
  <c r="F2746" i="1"/>
  <c r="CP2768" i="1"/>
  <c r="O2768" i="1" s="1"/>
  <c r="F2958" i="1"/>
  <c r="BB2934" i="1"/>
  <c r="DG994" i="3"/>
  <c r="DH994" i="3"/>
  <c r="DI994" i="3"/>
  <c r="DF994" i="3"/>
  <c r="DJ994" i="3" s="1"/>
  <c r="F3228" i="1"/>
  <c r="BD3192" i="1"/>
  <c r="DG1046" i="3"/>
  <c r="DF1046" i="3"/>
  <c r="DJ1046" i="3" s="1"/>
  <c r="DH1046" i="3"/>
  <c r="DI1046" i="3"/>
  <c r="AQ3573" i="1"/>
  <c r="F3589" i="1"/>
  <c r="F3867" i="1"/>
  <c r="AQ3803" i="1"/>
  <c r="AJ529" i="1"/>
  <c r="W538" i="1"/>
  <c r="DF207" i="3"/>
  <c r="DG207" i="3"/>
  <c r="DH207" i="3"/>
  <c r="DI207" i="3"/>
  <c r="DJ207" i="3" s="1"/>
  <c r="DG209" i="3"/>
  <c r="DI209" i="3"/>
  <c r="DH209" i="3"/>
  <c r="DF209" i="3"/>
  <c r="DJ209" i="3" s="1"/>
  <c r="AS856" i="1"/>
  <c r="F884" i="1"/>
  <c r="DF393" i="3"/>
  <c r="DI393" i="3"/>
  <c r="DJ393" i="3" s="1"/>
  <c r="DH393" i="3"/>
  <c r="DG393" i="3"/>
  <c r="AE1330" i="1"/>
  <c r="CP1706" i="1"/>
  <c r="O1706" i="1" s="1"/>
  <c r="DF660" i="3"/>
  <c r="DI660" i="3"/>
  <c r="DG660" i="3"/>
  <c r="DJ660" i="3" s="1"/>
  <c r="DH660" i="3"/>
  <c r="CB2223" i="1"/>
  <c r="AS2238" i="1"/>
  <c r="DF725" i="3"/>
  <c r="DG725" i="3"/>
  <c r="DJ725" i="3" s="1"/>
  <c r="DH725" i="3"/>
  <c r="DI725" i="3"/>
  <c r="DF747" i="3"/>
  <c r="DJ747" i="3" s="1"/>
  <c r="DG747" i="3"/>
  <c r="DI747" i="3"/>
  <c r="DH747" i="3"/>
  <c r="DI920" i="3"/>
  <c r="DF920" i="3"/>
  <c r="DH920" i="3"/>
  <c r="DG920" i="3"/>
  <c r="DJ920" i="3" s="1"/>
  <c r="AT1113" i="1"/>
  <c r="F1142" i="1"/>
  <c r="F1900" i="1"/>
  <c r="AQ1879" i="1"/>
  <c r="AC1933" i="1"/>
  <c r="AB2062" i="1"/>
  <c r="AJ2051" i="1"/>
  <c r="W2062" i="1"/>
  <c r="AG2223" i="1"/>
  <c r="T2238" i="1"/>
  <c r="GM2408" i="1"/>
  <c r="GP2408" i="1" s="1"/>
  <c r="V2453" i="1"/>
  <c r="AI2447" i="1"/>
  <c r="AL2491" i="1"/>
  <c r="AX2491" i="1"/>
  <c r="CG2485" i="1"/>
  <c r="AB2643" i="1"/>
  <c r="GM2639" i="1"/>
  <c r="AI2722" i="1"/>
  <c r="V2733" i="1"/>
  <c r="CG2733" i="1"/>
  <c r="GM2811" i="1"/>
  <c r="GP2811" i="1" s="1"/>
  <c r="AE2856" i="1"/>
  <c r="AH2888" i="1"/>
  <c r="U2902" i="1"/>
  <c r="GM2896" i="1"/>
  <c r="GP2896" i="1" s="1"/>
  <c r="U3117" i="1"/>
  <c r="AH3106" i="1"/>
  <c r="AC3192" i="1"/>
  <c r="P3203" i="1"/>
  <c r="CE3203" i="1"/>
  <c r="CH3203" i="1"/>
  <c r="CF3203" i="1"/>
  <c r="GM3200" i="1"/>
  <c r="GP3200" i="1" s="1"/>
  <c r="AK3294" i="1"/>
  <c r="CI3278" i="1"/>
  <c r="AZ3294" i="1"/>
  <c r="F3360" i="1"/>
  <c r="AT3326" i="1"/>
  <c r="CY3334" i="1"/>
  <c r="X3334" i="1" s="1"/>
  <c r="R4210" i="7" s="1"/>
  <c r="J4215" i="7" s="1"/>
  <c r="CZ3334" i="1"/>
  <c r="Y3334" i="1" s="1"/>
  <c r="T4210" i="7" s="1"/>
  <c r="J4216" i="7" s="1"/>
  <c r="DF1107" i="3"/>
  <c r="DG1107" i="3"/>
  <c r="DJ1107" i="3" s="1"/>
  <c r="DH1107" i="3"/>
  <c r="DI1107" i="3"/>
  <c r="W3379" i="1"/>
  <c r="AJ3374" i="1"/>
  <c r="DF1129" i="3"/>
  <c r="DG1129" i="3"/>
  <c r="DH1129" i="3"/>
  <c r="DI1129" i="3"/>
  <c r="DJ1129" i="3" s="1"/>
  <c r="DI1139" i="3"/>
  <c r="DF1139" i="3"/>
  <c r="DJ1139" i="3" s="1"/>
  <c r="DG1139" i="3"/>
  <c r="DH1139" i="3"/>
  <c r="DF1138" i="3"/>
  <c r="DJ1138" i="3" s="1"/>
  <c r="DG1138" i="3"/>
  <c r="DI1138" i="3"/>
  <c r="DH1138" i="3"/>
  <c r="AG3459" i="1"/>
  <c r="T3465" i="1"/>
  <c r="F3483" i="1"/>
  <c r="AT3459" i="1"/>
  <c r="AE3503" i="1"/>
  <c r="BA3503" i="1"/>
  <c r="CJ3497" i="1"/>
  <c r="CG3535" i="1"/>
  <c r="AX3541" i="1"/>
  <c r="AL3611" i="1"/>
  <c r="Y3617" i="1"/>
  <c r="S3617" i="1"/>
  <c r="AF3611" i="1"/>
  <c r="AQ3763" i="1"/>
  <c r="F3781" i="1"/>
  <c r="CH1362" i="1"/>
  <c r="AY1367" i="1"/>
  <c r="AW1367" i="1"/>
  <c r="CF1362" i="1"/>
  <c r="F1779" i="1"/>
  <c r="U1746" i="1"/>
  <c r="V2105" i="1"/>
  <c r="AI2094" i="1"/>
  <c r="AB2238" i="1"/>
  <c r="AJ2404" i="1"/>
  <c r="W2415" i="1"/>
  <c r="BA2599" i="1"/>
  <c r="F2625" i="1"/>
  <c r="AK2813" i="1"/>
  <c r="W2902" i="1"/>
  <c r="AJ2888" i="1"/>
  <c r="AK2945" i="1"/>
  <c r="CI2934" i="1"/>
  <c r="AZ2945" i="1"/>
  <c r="AK3031" i="1"/>
  <c r="CJ3063" i="1"/>
  <c r="BA3074" i="1"/>
  <c r="U3465" i="1"/>
  <c r="AH3459" i="1"/>
  <c r="F3510" i="1"/>
  <c r="AX3497" i="1"/>
  <c r="BA3649" i="1"/>
  <c r="F3675" i="1"/>
  <c r="GM3767" i="1"/>
  <c r="GP3767" i="1" s="1"/>
  <c r="CH2148" i="1"/>
  <c r="P2148" i="1"/>
  <c r="CE2148" i="1"/>
  <c r="AC2137" i="1"/>
  <c r="CF2148" i="1"/>
  <c r="CJ2675" i="1"/>
  <c r="BA2690" i="1"/>
  <c r="AE2770" i="1"/>
  <c r="AK2902" i="1"/>
  <c r="AB2945" i="1"/>
  <c r="CI3020" i="1"/>
  <c r="AZ3031" i="1"/>
  <c r="CB3063" i="1"/>
  <c r="AS3074" i="1"/>
  <c r="F3178" i="1"/>
  <c r="AT3149" i="1"/>
  <c r="CC3278" i="1"/>
  <c r="AT3294" i="1"/>
  <c r="F3352" i="1"/>
  <c r="AQ3326" i="1"/>
  <c r="DF1102" i="3"/>
  <c r="DJ1102" i="3" s="1"/>
  <c r="DG1102" i="3"/>
  <c r="DH1102" i="3"/>
  <c r="DI1102" i="3"/>
  <c r="DI1095" i="3"/>
  <c r="DF1095" i="3"/>
  <c r="DH1095" i="3"/>
  <c r="DG1095" i="3"/>
  <c r="DJ1095" i="3" s="1"/>
  <c r="DG1097" i="3"/>
  <c r="DH1097" i="3"/>
  <c r="DI1097" i="3"/>
  <c r="DF1097" i="3"/>
  <c r="DJ1097" i="3" s="1"/>
  <c r="GM3338" i="1"/>
  <c r="GP3338" i="1" s="1"/>
  <c r="BD3411" i="1"/>
  <c r="F3452" i="1"/>
  <c r="U3535" i="1"/>
  <c r="F3563" i="1"/>
  <c r="AI3649" i="1"/>
  <c r="V3655" i="1"/>
  <c r="F3662" i="1"/>
  <c r="AX3649" i="1"/>
  <c r="AL3771" i="1"/>
  <c r="F1311" i="1"/>
  <c r="AT1287" i="1"/>
  <c r="AJ1437" i="1"/>
  <c r="W1443" i="1"/>
  <c r="F1543" i="1"/>
  <c r="W1513" i="1"/>
  <c r="V1665" i="1"/>
  <c r="F1694" i="1"/>
  <c r="AC1847" i="1"/>
  <c r="BA1922" i="1"/>
  <c r="F1953" i="1"/>
  <c r="U2062" i="1"/>
  <c r="AH2051" i="1"/>
  <c r="AS2094" i="1"/>
  <c r="F2122" i="1"/>
  <c r="U2238" i="1"/>
  <c r="AH2223" i="1"/>
  <c r="CG2329" i="1"/>
  <c r="AZ2415" i="1"/>
  <c r="CI2404" i="1"/>
  <c r="AK2637" i="1"/>
  <c r="X2643" i="1"/>
  <c r="CI2637" i="1"/>
  <c r="AZ2643" i="1"/>
  <c r="F2830" i="1"/>
  <c r="AS2802" i="1"/>
  <c r="F2863" i="1"/>
  <c r="AX2845" i="1"/>
  <c r="AI2934" i="1"/>
  <c r="V2945" i="1"/>
  <c r="GM2981" i="1"/>
  <c r="GP2981" i="1" s="1"/>
  <c r="AD3020" i="1"/>
  <c r="Q3031" i="1"/>
  <c r="CG3020" i="1"/>
  <c r="AX3031" i="1"/>
  <c r="CY3066" i="1"/>
  <c r="X3066" i="1" s="1"/>
  <c r="CZ3066" i="1"/>
  <c r="Y3066" i="1" s="1"/>
  <c r="T3746" i="7" s="1"/>
  <c r="J3753" i="7" s="1"/>
  <c r="BZ3063" i="1"/>
  <c r="AQ3074" i="1"/>
  <c r="CG3074" i="1"/>
  <c r="AJ3106" i="1"/>
  <c r="W3117" i="1"/>
  <c r="F3124" i="1"/>
  <c r="AX3106" i="1"/>
  <c r="DI1014" i="3"/>
  <c r="DJ1014" i="3" s="1"/>
  <c r="DF1014" i="3"/>
  <c r="DG1014" i="3"/>
  <c r="DH1014" i="3"/>
  <c r="CY3158" i="1"/>
  <c r="X3158" i="1" s="1"/>
  <c r="CZ3158" i="1"/>
  <c r="Y3158" i="1" s="1"/>
  <c r="T3922" i="7" s="1"/>
  <c r="J3926" i="7" s="1"/>
  <c r="AI3235" i="1"/>
  <c r="V3246" i="1"/>
  <c r="GM3283" i="1"/>
  <c r="GP3283" i="1" s="1"/>
  <c r="AI3374" i="1"/>
  <c r="V3379" i="1"/>
  <c r="F3445" i="1"/>
  <c r="AT3411" i="1"/>
  <c r="Q3541" i="1"/>
  <c r="AD3535" i="1"/>
  <c r="BA3579" i="1"/>
  <c r="CJ3573" i="1"/>
  <c r="CP3653" i="1"/>
  <c r="O3653" i="1" s="1"/>
  <c r="AB3693" i="1"/>
  <c r="BA3731" i="1"/>
  <c r="CJ3725" i="1"/>
  <c r="AC3763" i="1"/>
  <c r="P3771" i="1"/>
  <c r="CE3771" i="1"/>
  <c r="CH3771" i="1"/>
  <c r="CF3771" i="1"/>
  <c r="CF3857" i="1"/>
  <c r="CH3857" i="1"/>
  <c r="P3857" i="1"/>
  <c r="CE3857" i="1"/>
  <c r="AC3803" i="1"/>
  <c r="U685" i="1"/>
  <c r="F714" i="1"/>
  <c r="U2415" i="1"/>
  <c r="AH2404" i="1"/>
  <c r="BA2523" i="1"/>
  <c r="F2549" i="1"/>
  <c r="AH2722" i="1"/>
  <c r="U2733" i="1"/>
  <c r="F2874" i="1"/>
  <c r="AT2845" i="1"/>
  <c r="CJ2888" i="1"/>
  <c r="BA2902" i="1"/>
  <c r="P2945" i="1"/>
  <c r="CE2945" i="1"/>
  <c r="AC2934" i="1"/>
  <c r="CF2945" i="1"/>
  <c r="CH2945" i="1"/>
  <c r="GM3069" i="1"/>
  <c r="GP3069" i="1" s="1"/>
  <c r="CP3158" i="1"/>
  <c r="O3158" i="1" s="1"/>
  <c r="DG1030" i="3"/>
  <c r="DF1030" i="3"/>
  <c r="DH1030" i="3"/>
  <c r="DI1030" i="3"/>
  <c r="DJ1030" i="3" s="1"/>
  <c r="F3311" i="1"/>
  <c r="AS3278" i="1"/>
  <c r="GM3415" i="1"/>
  <c r="GP3415" i="1" s="1"/>
  <c r="AK3541" i="1"/>
  <c r="AQ3535" i="1"/>
  <c r="F3551" i="1"/>
  <c r="AE3579" i="1"/>
  <c r="BD3573" i="1"/>
  <c r="F3604" i="1"/>
  <c r="GK3805" i="1"/>
  <c r="AE3857" i="1"/>
  <c r="GM3815" i="1"/>
  <c r="GN3815" i="1" s="1"/>
  <c r="GM3819" i="1"/>
  <c r="GN3819" i="1" s="1"/>
  <c r="GM3847" i="1"/>
  <c r="GN3847" i="1" s="1"/>
  <c r="F602" i="1"/>
  <c r="W570" i="1"/>
  <c r="F1350" i="1"/>
  <c r="BA1325" i="1"/>
  <c r="AL1405" i="1"/>
  <c r="F2248" i="1"/>
  <c r="AQ2223" i="1"/>
  <c r="T2561" i="1"/>
  <c r="F2588" i="1"/>
  <c r="AI3063" i="1"/>
  <c r="V3074" i="1"/>
  <c r="AC3160" i="1"/>
  <c r="CP3151" i="1"/>
  <c r="O3151" i="1" s="1"/>
  <c r="GM3241" i="1"/>
  <c r="GP3241" i="1" s="1"/>
  <c r="Q3294" i="1"/>
  <c r="AD3278" i="1"/>
  <c r="GM3414" i="1"/>
  <c r="GP3414" i="1" s="1"/>
  <c r="DF1151" i="3"/>
  <c r="DJ1151" i="3" s="1"/>
  <c r="DG1151" i="3"/>
  <c r="DI1151" i="3"/>
  <c r="DH1151" i="3"/>
  <c r="GM3539" i="1"/>
  <c r="GP3539" i="1" s="1"/>
  <c r="AL3579" i="1"/>
  <c r="AK3687" i="1"/>
  <c r="X3693" i="1"/>
  <c r="AF3725" i="1"/>
  <c r="S3731" i="1"/>
  <c r="F3182" i="1"/>
  <c r="U3149" i="1"/>
  <c r="T3294" i="1"/>
  <c r="AG3278" i="1"/>
  <c r="AZ3326" i="1"/>
  <c r="F3353" i="1"/>
  <c r="F3489" i="1"/>
  <c r="W3459" i="1"/>
  <c r="V3771" i="1"/>
  <c r="AI3763" i="1"/>
  <c r="AL3160" i="1"/>
  <c r="Q3497" i="1"/>
  <c r="F3515" i="1"/>
  <c r="Q3573" i="1"/>
  <c r="F3591" i="1"/>
  <c r="F3096" i="1"/>
  <c r="U3063" i="1"/>
  <c r="AH3803" i="1"/>
  <c r="U3857" i="1"/>
  <c r="T3117" i="1"/>
  <c r="AG3106" i="1"/>
  <c r="V3203" i="1"/>
  <c r="AI3192" i="1"/>
  <c r="AG3374" i="1"/>
  <c r="T3379" i="1"/>
  <c r="GM3377" i="1"/>
  <c r="GP3377" i="1" s="1"/>
  <c r="S3465" i="1"/>
  <c r="AF3459" i="1"/>
  <c r="AB3503" i="1"/>
  <c r="DH29" i="3"/>
  <c r="DI29" i="3"/>
  <c r="DF29" i="3"/>
  <c r="DG29" i="3"/>
  <c r="DJ29" i="3" s="1"/>
  <c r="DG96" i="3"/>
  <c r="DH96" i="3"/>
  <c r="DI96" i="3"/>
  <c r="DJ96" i="3" s="1"/>
  <c r="DF96" i="3"/>
  <c r="DH22" i="3"/>
  <c r="DI22" i="3"/>
  <c r="DG22" i="3"/>
  <c r="DF22" i="3"/>
  <c r="DJ22" i="3" s="1"/>
  <c r="DH154" i="3"/>
  <c r="DG154" i="3"/>
  <c r="DF154" i="3"/>
  <c r="DI154" i="3"/>
  <c r="DJ154" i="3" s="1"/>
  <c r="DH87" i="3"/>
  <c r="DI87" i="3"/>
  <c r="DF87" i="3"/>
  <c r="DG87" i="3"/>
  <c r="DJ87" i="3" s="1"/>
  <c r="DH138" i="3"/>
  <c r="DG138" i="3"/>
  <c r="DJ138" i="3" s="1"/>
  <c r="DF138" i="3"/>
  <c r="DI138" i="3"/>
  <c r="DH102" i="3"/>
  <c r="DI102" i="3"/>
  <c r="DF102" i="3"/>
  <c r="DG102" i="3"/>
  <c r="DJ102" i="3" s="1"/>
  <c r="DF164" i="3"/>
  <c r="DJ164" i="3" s="1"/>
  <c r="DI164" i="3"/>
  <c r="DH164" i="3"/>
  <c r="DG164" i="3"/>
  <c r="DH205" i="3"/>
  <c r="DI205" i="3"/>
  <c r="DG205" i="3"/>
  <c r="DJ205" i="3" s="1"/>
  <c r="DF205" i="3"/>
  <c r="DI230" i="3"/>
  <c r="DH230" i="3"/>
  <c r="DG230" i="3"/>
  <c r="DJ230" i="3" s="1"/>
  <c r="DF230" i="3"/>
  <c r="DG156" i="3"/>
  <c r="DJ156" i="3" s="1"/>
  <c r="DI156" i="3"/>
  <c r="DH156" i="3"/>
  <c r="DF156" i="3"/>
  <c r="DH264" i="3"/>
  <c r="DG264" i="3"/>
  <c r="DJ264" i="3" s="1"/>
  <c r="DF264" i="3"/>
  <c r="DI264" i="3"/>
  <c r="DI225" i="3"/>
  <c r="DH225" i="3"/>
  <c r="DG225" i="3"/>
  <c r="DJ225" i="3" s="1"/>
  <c r="DF225" i="3"/>
  <c r="DH346" i="3"/>
  <c r="DG346" i="3"/>
  <c r="DI346" i="3"/>
  <c r="DJ346" i="3" s="1"/>
  <c r="DF346" i="3"/>
  <c r="DG99" i="3"/>
  <c r="DH99" i="3"/>
  <c r="DF99" i="3"/>
  <c r="DI99" i="3"/>
  <c r="DJ99" i="3" s="1"/>
  <c r="DF318" i="3"/>
  <c r="DI318" i="3"/>
  <c r="DJ318" i="3" s="1"/>
  <c r="DH318" i="3"/>
  <c r="DG318" i="3"/>
  <c r="DI395" i="3"/>
  <c r="DH395" i="3"/>
  <c r="DF395" i="3"/>
  <c r="DG395" i="3"/>
  <c r="DJ395" i="3" s="1"/>
  <c r="DH246" i="3"/>
  <c r="DG246" i="3"/>
  <c r="DJ246" i="3" s="1"/>
  <c r="DI246" i="3"/>
  <c r="DF246" i="3"/>
  <c r="DG319" i="3"/>
  <c r="DI319" i="3"/>
  <c r="DJ319" i="3" s="1"/>
  <c r="DH319" i="3"/>
  <c r="DF319" i="3"/>
  <c r="DH270" i="3"/>
  <c r="DG270" i="3"/>
  <c r="DJ270" i="3" s="1"/>
  <c r="DI270" i="3"/>
  <c r="DF270" i="3"/>
  <c r="DH380" i="3"/>
  <c r="DG380" i="3"/>
  <c r="DF380" i="3"/>
  <c r="DI380" i="3"/>
  <c r="DJ380" i="3" s="1"/>
  <c r="DH534" i="3"/>
  <c r="DG534" i="3"/>
  <c r="DJ534" i="3" s="1"/>
  <c r="DI534" i="3"/>
  <c r="DF534" i="3"/>
  <c r="DH383" i="3"/>
  <c r="DG383" i="3"/>
  <c r="DJ383" i="3" s="1"/>
  <c r="DI383" i="3"/>
  <c r="DF383" i="3"/>
  <c r="DH478" i="3"/>
  <c r="DG478" i="3"/>
  <c r="DJ478" i="3" s="1"/>
  <c r="DF478" i="3"/>
  <c r="DI478" i="3"/>
  <c r="DI564" i="3"/>
  <c r="DH564" i="3"/>
  <c r="DF564" i="3"/>
  <c r="DJ564" i="3" s="1"/>
  <c r="DG564" i="3"/>
  <c r="DH652" i="3"/>
  <c r="DG652" i="3"/>
  <c r="DJ652" i="3" s="1"/>
  <c r="DF652" i="3"/>
  <c r="DI652" i="3"/>
  <c r="DI442" i="3"/>
  <c r="DH442" i="3"/>
  <c r="DG442" i="3"/>
  <c r="DJ442" i="3" s="1"/>
  <c r="DF442" i="3"/>
  <c r="DH525" i="3"/>
  <c r="DG525" i="3"/>
  <c r="DJ525" i="3" s="1"/>
  <c r="DI525" i="3"/>
  <c r="DF525" i="3"/>
  <c r="DI575" i="3"/>
  <c r="DJ575" i="3" s="1"/>
  <c r="DH575" i="3"/>
  <c r="DF575" i="3"/>
  <c r="DG575" i="3"/>
  <c r="DI601" i="3"/>
  <c r="DJ601" i="3" s="1"/>
  <c r="DH601" i="3"/>
  <c r="DF601" i="3"/>
  <c r="DG601" i="3"/>
  <c r="DI627" i="3"/>
  <c r="DJ627" i="3" s="1"/>
  <c r="DH627" i="3"/>
  <c r="DF627" i="3"/>
  <c r="DG627" i="3"/>
  <c r="DI645" i="3"/>
  <c r="DH645" i="3"/>
  <c r="DF645" i="3"/>
  <c r="DJ645" i="3" s="1"/>
  <c r="DG645" i="3"/>
  <c r="DI671" i="3"/>
  <c r="DH671" i="3"/>
  <c r="DF671" i="3"/>
  <c r="DJ671" i="3" s="1"/>
  <c r="DG671" i="3"/>
  <c r="DG603" i="3"/>
  <c r="DF603" i="3"/>
  <c r="DH603" i="3"/>
  <c r="DI603" i="3"/>
  <c r="DJ603" i="3" s="1"/>
  <c r="DG655" i="3"/>
  <c r="DF655" i="3"/>
  <c r="DI655" i="3"/>
  <c r="DJ655" i="3" s="1"/>
  <c r="DH655" i="3"/>
  <c r="DG692" i="3"/>
  <c r="DH692" i="3"/>
  <c r="DI692" i="3"/>
  <c r="DJ692" i="3" s="1"/>
  <c r="DF692" i="3"/>
  <c r="DH724" i="3"/>
  <c r="DG724" i="3"/>
  <c r="DI724" i="3"/>
  <c r="DJ724" i="3" s="1"/>
  <c r="DF724" i="3"/>
  <c r="DH474" i="3"/>
  <c r="DG474" i="3"/>
  <c r="DJ474" i="3" s="1"/>
  <c r="DF474" i="3"/>
  <c r="DI474" i="3"/>
  <c r="DI598" i="3"/>
  <c r="DH598" i="3"/>
  <c r="DF598" i="3"/>
  <c r="DG598" i="3"/>
  <c r="DJ598" i="3" s="1"/>
  <c r="DG696" i="3"/>
  <c r="DH696" i="3"/>
  <c r="DF696" i="3"/>
  <c r="DJ696" i="3" s="1"/>
  <c r="DI696" i="3"/>
  <c r="DH872" i="3"/>
  <c r="DI872" i="3"/>
  <c r="DF872" i="3"/>
  <c r="DJ872" i="3" s="1"/>
  <c r="DG872" i="3"/>
  <c r="DH899" i="3"/>
  <c r="DI899" i="3"/>
  <c r="DG899" i="3"/>
  <c r="DJ899" i="3" s="1"/>
  <c r="DF899" i="3"/>
  <c r="DH941" i="3"/>
  <c r="DI941" i="3"/>
  <c r="DF941" i="3"/>
  <c r="DG941" i="3"/>
  <c r="DJ941" i="3" s="1"/>
  <c r="DH967" i="3"/>
  <c r="DI967" i="3"/>
  <c r="DG967" i="3"/>
  <c r="DJ967" i="3" s="1"/>
  <c r="DF967" i="3"/>
  <c r="DH993" i="3"/>
  <c r="DI993" i="3"/>
  <c r="DF993" i="3"/>
  <c r="DG993" i="3"/>
  <c r="DJ993" i="3" s="1"/>
  <c r="DH1042" i="3"/>
  <c r="DG1042" i="3"/>
  <c r="DI1042" i="3"/>
  <c r="DJ1042" i="3" s="1"/>
  <c r="DF1042" i="3"/>
  <c r="DI79" i="3"/>
  <c r="DJ79" i="3" s="1"/>
  <c r="DF79" i="3"/>
  <c r="DH79" i="3"/>
  <c r="DG79" i="3"/>
  <c r="DI556" i="3"/>
  <c r="DH556" i="3"/>
  <c r="DF556" i="3"/>
  <c r="DJ556" i="3" s="1"/>
  <c r="DG556" i="3"/>
  <c r="DH745" i="3"/>
  <c r="DI745" i="3"/>
  <c r="DG745" i="3"/>
  <c r="DF745" i="3"/>
  <c r="DJ745" i="3" s="1"/>
  <c r="DH786" i="3"/>
  <c r="DI786" i="3"/>
  <c r="DG786" i="3"/>
  <c r="DJ786" i="3" s="1"/>
  <c r="DF786" i="3"/>
  <c r="DH921" i="3"/>
  <c r="DI921" i="3"/>
  <c r="DG921" i="3"/>
  <c r="DF921" i="3"/>
  <c r="DJ921" i="3" s="1"/>
  <c r="DH1016" i="3"/>
  <c r="DF1016" i="3"/>
  <c r="DG1016" i="3"/>
  <c r="DI1016" i="3"/>
  <c r="DJ1016" i="3" s="1"/>
  <c r="DI38" i="3"/>
  <c r="DF38" i="3"/>
  <c r="DJ38" i="3" s="1"/>
  <c r="DH38" i="3"/>
  <c r="DG38" i="3"/>
  <c r="DH763" i="3"/>
  <c r="DI763" i="3"/>
  <c r="DJ763" i="3" s="1"/>
  <c r="DF763" i="3"/>
  <c r="DG763" i="3"/>
  <c r="DH858" i="3"/>
  <c r="DI858" i="3"/>
  <c r="DF858" i="3"/>
  <c r="DG858" i="3"/>
  <c r="DJ858" i="3" s="1"/>
  <c r="DH947" i="3"/>
  <c r="DI947" i="3"/>
  <c r="DJ947" i="3" s="1"/>
  <c r="DF947" i="3"/>
  <c r="DG947" i="3"/>
  <c r="DH1119" i="3"/>
  <c r="DI1119" i="3"/>
  <c r="DJ1119" i="3" s="1"/>
  <c r="DG1119" i="3"/>
  <c r="DF1119" i="3"/>
  <c r="DG1162" i="3"/>
  <c r="DJ1162" i="3" s="1"/>
  <c r="DH1162" i="3"/>
  <c r="DF1162" i="3"/>
  <c r="DI1162" i="3"/>
  <c r="DG1176" i="3"/>
  <c r="DH1176" i="3"/>
  <c r="DI1176" i="3"/>
  <c r="DJ1176" i="3" s="1"/>
  <c r="DF1176" i="3"/>
  <c r="AD109" i="1"/>
  <c r="Q115" i="1"/>
  <c r="AS233" i="1"/>
  <c r="CB226" i="1"/>
  <c r="AD374" i="1"/>
  <c r="Q379" i="1"/>
  <c r="F563" i="1"/>
  <c r="BD529" i="1"/>
  <c r="DG217" i="3"/>
  <c r="DJ217" i="3" s="1"/>
  <c r="DF217" i="3"/>
  <c r="DI217" i="3"/>
  <c r="DH217" i="3"/>
  <c r="DF670" i="3"/>
  <c r="DJ670" i="3" s="1"/>
  <c r="DI670" i="3"/>
  <c r="DG670" i="3"/>
  <c r="DH670" i="3"/>
  <c r="DG946" i="3"/>
  <c r="DJ946" i="3" s="1"/>
  <c r="DH946" i="3"/>
  <c r="DI946" i="3"/>
  <c r="DF946" i="3"/>
  <c r="DG989" i="3"/>
  <c r="DJ989" i="3" s="1"/>
  <c r="DH989" i="3"/>
  <c r="DF989" i="3"/>
  <c r="DI989" i="3"/>
  <c r="DH1019" i="3"/>
  <c r="DF1019" i="3"/>
  <c r="DG1019" i="3"/>
  <c r="DJ1019" i="3" s="1"/>
  <c r="DI1019" i="3"/>
  <c r="DH1031" i="3"/>
  <c r="DF1031" i="3"/>
  <c r="DI1031" i="3"/>
  <c r="DJ1031" i="3" s="1"/>
  <c r="DG1031" i="3"/>
  <c r="DG1094" i="3"/>
  <c r="DJ1094" i="3" s="1"/>
  <c r="DH1094" i="3"/>
  <c r="DF1094" i="3"/>
  <c r="DI1094" i="3"/>
  <c r="DH1136" i="3"/>
  <c r="DI1136" i="3"/>
  <c r="DG1136" i="3"/>
  <c r="DF1136" i="3"/>
  <c r="DJ1136" i="3" s="1"/>
  <c r="DG1178" i="3"/>
  <c r="DJ1178" i="3" s="1"/>
  <c r="DH1178" i="3"/>
  <c r="DI1178" i="3"/>
  <c r="DF1178" i="3"/>
  <c r="DG1186" i="3"/>
  <c r="DH1186" i="3"/>
  <c r="DI1186" i="3"/>
  <c r="DJ1186" i="3" s="1"/>
  <c r="DF1186" i="3"/>
  <c r="DG1212" i="3"/>
  <c r="DJ1212" i="3" s="1"/>
  <c r="DH1212" i="3"/>
  <c r="DF1212" i="3"/>
  <c r="DI1212" i="3"/>
  <c r="DG1226" i="3"/>
  <c r="DH1226" i="3"/>
  <c r="DI1226" i="3"/>
  <c r="DJ1226" i="3" s="1"/>
  <c r="DF1226" i="3"/>
  <c r="GK29" i="1"/>
  <c r="GM29" i="1" s="1"/>
  <c r="GP29" i="1" s="1"/>
  <c r="AE39" i="1"/>
  <c r="CY32" i="1"/>
  <c r="X32" i="1" s="1"/>
  <c r="CZ32" i="1"/>
  <c r="Y32" i="1" s="1"/>
  <c r="T66" i="7" s="1"/>
  <c r="J72" i="7" s="1"/>
  <c r="BZ185" i="1"/>
  <c r="AQ194" i="1"/>
  <c r="CI194" i="1"/>
  <c r="F309" i="1"/>
  <c r="AO301" i="1"/>
  <c r="AF379" i="1"/>
  <c r="CY376" i="1"/>
  <c r="X376" i="1" s="1"/>
  <c r="R340" i="7" s="1"/>
  <c r="J343" i="7" s="1"/>
  <c r="I346" i="7" s="1"/>
  <c r="CZ376" i="1"/>
  <c r="Y376" i="1" s="1"/>
  <c r="T340" i="7" s="1"/>
  <c r="J344" i="7" s="1"/>
  <c r="F472" i="1"/>
  <c r="BC447" i="1"/>
  <c r="DG179" i="3"/>
  <c r="DF179" i="3"/>
  <c r="DJ179" i="3" s="1"/>
  <c r="DI179" i="3"/>
  <c r="DH179" i="3"/>
  <c r="DG222" i="3"/>
  <c r="DF222" i="3"/>
  <c r="DJ222" i="3" s="1"/>
  <c r="DI222" i="3"/>
  <c r="DH222" i="3"/>
  <c r="DG952" i="3"/>
  <c r="DH952" i="3"/>
  <c r="DF952" i="3"/>
  <c r="DI952" i="3"/>
  <c r="DJ952" i="3" s="1"/>
  <c r="DG1184" i="3"/>
  <c r="DJ1184" i="3" s="1"/>
  <c r="DH1184" i="3"/>
  <c r="DI1184" i="3"/>
  <c r="DF1184" i="3"/>
  <c r="AH185" i="1"/>
  <c r="U194" i="1"/>
  <c r="AX342" i="1"/>
  <c r="CG337" i="1"/>
  <c r="CJ529" i="1"/>
  <c r="BA538" i="1"/>
  <c r="CY688" i="1"/>
  <c r="X688" i="1" s="1"/>
  <c r="R592" i="7" s="1"/>
  <c r="J597" i="7" s="1"/>
  <c r="I601" i="7" s="1"/>
  <c r="CZ688" i="1"/>
  <c r="Y688" i="1" s="1"/>
  <c r="T592" i="7" s="1"/>
  <c r="J598" i="7" s="1"/>
  <c r="DF243" i="3"/>
  <c r="DJ243" i="3" s="1"/>
  <c r="DI243" i="3"/>
  <c r="DH243" i="3"/>
  <c r="DG243" i="3"/>
  <c r="DF301" i="3"/>
  <c r="DG301" i="3"/>
  <c r="DI301" i="3"/>
  <c r="DJ301" i="3" s="1"/>
  <c r="DH301" i="3"/>
  <c r="DG356" i="3"/>
  <c r="DJ356" i="3" s="1"/>
  <c r="DF356" i="3"/>
  <c r="DH356" i="3"/>
  <c r="DI356" i="3"/>
  <c r="DG379" i="3"/>
  <c r="DF379" i="3"/>
  <c r="DJ379" i="3" s="1"/>
  <c r="DI379" i="3"/>
  <c r="DH379" i="3"/>
  <c r="AO1203" i="1"/>
  <c r="F1222" i="1"/>
  <c r="AO1746" i="1"/>
  <c r="F1761" i="1"/>
  <c r="DH1115" i="3"/>
  <c r="DI1115" i="3"/>
  <c r="DJ1115" i="3" s="1"/>
  <c r="DF1115" i="3"/>
  <c r="DG1115" i="3"/>
  <c r="DG1196" i="3"/>
  <c r="DH1196" i="3"/>
  <c r="DF1196" i="3"/>
  <c r="DI1196" i="3"/>
  <c r="DJ1196" i="3" s="1"/>
  <c r="DF7" i="3"/>
  <c r="DJ7" i="3" s="1"/>
  <c r="DG7" i="3"/>
  <c r="DH7" i="3"/>
  <c r="DI7" i="3"/>
  <c r="DG19" i="3"/>
  <c r="DH19" i="3"/>
  <c r="DI19" i="3"/>
  <c r="DF19" i="3"/>
  <c r="DJ19" i="3" s="1"/>
  <c r="F43" i="1"/>
  <c r="AO26" i="1"/>
  <c r="CC109" i="1"/>
  <c r="AT115" i="1"/>
  <c r="AI147" i="1"/>
  <c r="V153" i="1"/>
  <c r="F244" i="1"/>
  <c r="AZ226" i="1"/>
  <c r="AI411" i="1"/>
  <c r="V415" i="1"/>
  <c r="F666" i="1"/>
  <c r="BB647" i="1"/>
  <c r="CP688" i="1"/>
  <c r="O688" i="1" s="1"/>
  <c r="DF341" i="3"/>
  <c r="DI341" i="3"/>
  <c r="DH341" i="3"/>
  <c r="DG341" i="3"/>
  <c r="DJ341" i="3" s="1"/>
  <c r="DF385" i="3"/>
  <c r="DJ385" i="3" s="1"/>
  <c r="DI385" i="3"/>
  <c r="DG385" i="3"/>
  <c r="DH385" i="3"/>
  <c r="AX1557" i="1"/>
  <c r="CG1551" i="1"/>
  <c r="F1766" i="1"/>
  <c r="AP1746" i="1"/>
  <c r="DG558" i="3"/>
  <c r="DF558" i="3"/>
  <c r="DJ558" i="3" s="1"/>
  <c r="DH558" i="3"/>
  <c r="DI558" i="3"/>
  <c r="DF572" i="3"/>
  <c r="DJ572" i="3" s="1"/>
  <c r="DI572" i="3"/>
  <c r="DG572" i="3"/>
  <c r="DH572" i="3"/>
  <c r="DF596" i="3"/>
  <c r="DI596" i="3"/>
  <c r="DG596" i="3"/>
  <c r="DJ596" i="3" s="1"/>
  <c r="DH596" i="3"/>
  <c r="BB1922" i="1"/>
  <c r="F1946" i="1"/>
  <c r="DI1059" i="3"/>
  <c r="DF1059" i="3"/>
  <c r="DJ1059" i="3" s="1"/>
  <c r="DG1059" i="3"/>
  <c r="DH1059" i="3"/>
  <c r="W194" i="1"/>
  <c r="AJ185" i="1"/>
  <c r="CJ488" i="1"/>
  <c r="BA497" i="1"/>
  <c r="CG570" i="1"/>
  <c r="AX578" i="1"/>
  <c r="CY943" i="1"/>
  <c r="X943" i="1" s="1"/>
  <c r="AF952" i="1"/>
  <c r="CZ943" i="1"/>
  <c r="Y943" i="1" s="1"/>
  <c r="T969" i="7" s="1"/>
  <c r="J973" i="7" s="1"/>
  <c r="AF1027" i="1"/>
  <c r="S1038" i="1"/>
  <c r="W1124" i="1"/>
  <c r="AJ1113" i="1"/>
  <c r="CI1156" i="1"/>
  <c r="AZ1171" i="1"/>
  <c r="DI880" i="3"/>
  <c r="DF880" i="3"/>
  <c r="DJ880" i="3" s="1"/>
  <c r="DG880" i="3"/>
  <c r="DH880" i="3"/>
  <c r="AI226" i="1"/>
  <c r="V233" i="1"/>
  <c r="CC647" i="1"/>
  <c r="AT653" i="1"/>
  <c r="DG201" i="3"/>
  <c r="DJ201" i="3" s="1"/>
  <c r="DF201" i="3"/>
  <c r="DI201" i="3"/>
  <c r="DH201" i="3"/>
  <c r="CJ809" i="1"/>
  <c r="BA824" i="1"/>
  <c r="CP821" i="1"/>
  <c r="O821" i="1" s="1"/>
  <c r="GM821" i="1" s="1"/>
  <c r="GP821" i="1" s="1"/>
  <c r="DG281" i="3"/>
  <c r="DF281" i="3"/>
  <c r="DI281" i="3"/>
  <c r="DJ281" i="3" s="1"/>
  <c r="DH281" i="3"/>
  <c r="DG330" i="3"/>
  <c r="DJ330" i="3" s="1"/>
  <c r="DH330" i="3"/>
  <c r="DF330" i="3"/>
  <c r="DI330" i="3"/>
  <c r="DG337" i="3"/>
  <c r="DF337" i="3"/>
  <c r="DH337" i="3"/>
  <c r="DI337" i="3"/>
  <c r="DJ337" i="3" s="1"/>
  <c r="CZ1209" i="1"/>
  <c r="Y1209" i="1" s="1"/>
  <c r="CY1209" i="1"/>
  <c r="X1209" i="1" s="1"/>
  <c r="DH635" i="3"/>
  <c r="DG635" i="3"/>
  <c r="DJ635" i="3" s="1"/>
  <c r="DF635" i="3"/>
  <c r="DI635" i="3"/>
  <c r="AL610" i="1"/>
  <c r="Y615" i="1"/>
  <c r="S1081" i="1"/>
  <c r="AF1070" i="1"/>
  <c r="GK1115" i="1"/>
  <c r="AE1124" i="1"/>
  <c r="DG351" i="3"/>
  <c r="DJ351" i="3" s="1"/>
  <c r="DF351" i="3"/>
  <c r="DI351" i="3"/>
  <c r="DH351" i="3"/>
  <c r="F1302" i="1"/>
  <c r="AP1287" i="1"/>
  <c r="AH1399" i="1"/>
  <c r="U1405" i="1"/>
  <c r="F1452" i="1"/>
  <c r="AP1437" i="1"/>
  <c r="AH1589" i="1"/>
  <c r="U1595" i="1"/>
  <c r="AZ1595" i="1"/>
  <c r="CI1589" i="1"/>
  <c r="DI676" i="3"/>
  <c r="DF676" i="3"/>
  <c r="DG676" i="3"/>
  <c r="DJ676" i="3" s="1"/>
  <c r="DH676" i="3"/>
  <c r="DH716" i="3"/>
  <c r="DI716" i="3"/>
  <c r="DJ716" i="3" s="1"/>
  <c r="DF716" i="3"/>
  <c r="DG716" i="3"/>
  <c r="F2345" i="1"/>
  <c r="BC2318" i="1"/>
  <c r="F2397" i="1"/>
  <c r="BD2361" i="1"/>
  <c r="DI853" i="3"/>
  <c r="DJ853" i="3" s="1"/>
  <c r="DF853" i="3"/>
  <c r="DG853" i="3"/>
  <c r="DH853" i="3"/>
  <c r="DI914" i="3"/>
  <c r="DF914" i="3"/>
  <c r="DG914" i="3"/>
  <c r="DJ914" i="3" s="1"/>
  <c r="DH914" i="3"/>
  <c r="F2881" i="1"/>
  <c r="BD2845" i="1"/>
  <c r="DI1152" i="3"/>
  <c r="DF1152" i="3"/>
  <c r="DJ1152" i="3" s="1"/>
  <c r="DG1152" i="3"/>
  <c r="DH1152" i="3"/>
  <c r="AC109" i="1"/>
  <c r="CH115" i="1"/>
  <c r="P115" i="1"/>
  <c r="CE115" i="1"/>
  <c r="CF115" i="1"/>
  <c r="AD411" i="1"/>
  <c r="Q415" i="1"/>
  <c r="AL578" i="1"/>
  <c r="CG824" i="1"/>
  <c r="BZ809" i="1"/>
  <c r="AQ824" i="1"/>
  <c r="CI824" i="1"/>
  <c r="V867" i="1"/>
  <c r="AI856" i="1"/>
  <c r="DI317" i="3"/>
  <c r="DF317" i="3"/>
  <c r="DG317" i="3"/>
  <c r="DJ317" i="3" s="1"/>
  <c r="DH317" i="3"/>
  <c r="F1128" i="1"/>
  <c r="AO1113" i="1"/>
  <c r="F1234" i="1"/>
  <c r="BC1203" i="1"/>
  <c r="DI428" i="3"/>
  <c r="DJ428" i="3" s="1"/>
  <c r="DF428" i="3"/>
  <c r="DG428" i="3"/>
  <c r="DH428" i="3"/>
  <c r="AI1399" i="1"/>
  <c r="V1405" i="1"/>
  <c r="AG1437" i="1"/>
  <c r="T1443" i="1"/>
  <c r="CI1475" i="1"/>
  <c r="AZ1481" i="1"/>
  <c r="CP1553" i="1"/>
  <c r="O1553" i="1" s="1"/>
  <c r="AC1557" i="1"/>
  <c r="BD1627" i="1"/>
  <c r="F1658" i="1"/>
  <c r="AC1800" i="1"/>
  <c r="CP1791" i="1"/>
  <c r="O1791" i="1" s="1"/>
  <c r="CY1796" i="1"/>
  <c r="X1796" i="1" s="1"/>
  <c r="R1961" i="7" s="1"/>
  <c r="J1966" i="7" s="1"/>
  <c r="I1970" i="7" s="1"/>
  <c r="CZ1796" i="1"/>
  <c r="Y1796" i="1" s="1"/>
  <c r="T1961" i="7" s="1"/>
  <c r="J1967" i="7" s="1"/>
  <c r="AG1879" i="1"/>
  <c r="T1890" i="1"/>
  <c r="DI682" i="3"/>
  <c r="DF682" i="3"/>
  <c r="DH682" i="3"/>
  <c r="DG682" i="3"/>
  <c r="DJ682" i="3" s="1"/>
  <c r="DI781" i="3"/>
  <c r="DF781" i="3"/>
  <c r="DH781" i="3"/>
  <c r="DG781" i="3"/>
  <c r="DJ781" i="3" s="1"/>
  <c r="F2424" i="1"/>
  <c r="AP2404" i="1"/>
  <c r="DI900" i="3"/>
  <c r="DJ900" i="3" s="1"/>
  <c r="DF900" i="3"/>
  <c r="DG900" i="3"/>
  <c r="DH900" i="3"/>
  <c r="DF543" i="3"/>
  <c r="DJ543" i="3" s="1"/>
  <c r="DI543" i="3"/>
  <c r="DG543" i="3"/>
  <c r="DH543" i="3"/>
  <c r="R456" i="1"/>
  <c r="AE447" i="1"/>
  <c r="BZ529" i="1"/>
  <c r="AQ538" i="1"/>
  <c r="CG538" i="1"/>
  <c r="AC692" i="1"/>
  <c r="AC1081" i="1"/>
  <c r="BD1362" i="1"/>
  <c r="F1392" i="1"/>
  <c r="AT1513" i="1"/>
  <c r="F1537" i="1"/>
  <c r="AD1665" i="1"/>
  <c r="Q1671" i="1"/>
  <c r="P1714" i="1"/>
  <c r="CE1714" i="1"/>
  <c r="CF1714" i="1"/>
  <c r="CH1714" i="1"/>
  <c r="AC1703" i="1"/>
  <c r="CB1832" i="1"/>
  <c r="AS1847" i="1"/>
  <c r="AO1832" i="1"/>
  <c r="F1851" i="1"/>
  <c r="GM1930" i="1"/>
  <c r="GP1930" i="1" s="1"/>
  <c r="CI2051" i="1"/>
  <c r="AZ2062" i="1"/>
  <c r="DF736" i="3"/>
  <c r="DJ736" i="3" s="1"/>
  <c r="DG736" i="3"/>
  <c r="DH736" i="3"/>
  <c r="DI736" i="3"/>
  <c r="CY2321" i="1"/>
  <c r="X2321" i="1" s="1"/>
  <c r="CZ2321" i="1"/>
  <c r="Y2321" i="1" s="1"/>
  <c r="T2815" i="7" s="1"/>
  <c r="J2822" i="7" s="1"/>
  <c r="F2381" i="1"/>
  <c r="AP2361" i="1"/>
  <c r="Q2567" i="1"/>
  <c r="AD2561" i="1"/>
  <c r="AP2599" i="1"/>
  <c r="F2614" i="1"/>
  <c r="CY2681" i="1"/>
  <c r="X2681" i="1" s="1"/>
  <c r="R3183" i="7" s="1"/>
  <c r="CZ2681" i="1"/>
  <c r="Y2681" i="1" s="1"/>
  <c r="DG968" i="3"/>
  <c r="DH968" i="3"/>
  <c r="DI968" i="3"/>
  <c r="DF968" i="3"/>
  <c r="DJ968" i="3" s="1"/>
  <c r="F3142" i="1"/>
  <c r="BD3106" i="1"/>
  <c r="DF1056" i="3"/>
  <c r="DG1056" i="3"/>
  <c r="DH1056" i="3"/>
  <c r="DI1056" i="3"/>
  <c r="DJ1056" i="3" s="1"/>
  <c r="DF1071" i="3"/>
  <c r="DJ1071" i="3" s="1"/>
  <c r="DG1071" i="3"/>
  <c r="DH1071" i="3"/>
  <c r="DI1071" i="3"/>
  <c r="DI1078" i="3"/>
  <c r="DJ1078" i="3" s="1"/>
  <c r="DF1078" i="3"/>
  <c r="DG1078" i="3"/>
  <c r="DH1078" i="3"/>
  <c r="AZ3379" i="1"/>
  <c r="CI3374" i="1"/>
  <c r="W265" i="1"/>
  <c r="F293" i="1"/>
  <c r="F600" i="1"/>
  <c r="U570" i="1"/>
  <c r="GM1031" i="1"/>
  <c r="GP1031" i="1" s="1"/>
  <c r="CP1212" i="1"/>
  <c r="O1212" i="1" s="1"/>
  <c r="Y1481" i="1"/>
  <c r="AL1475" i="1"/>
  <c r="F1499" i="1"/>
  <c r="AT1475" i="1"/>
  <c r="AK1847" i="1"/>
  <c r="DI653" i="3"/>
  <c r="DJ653" i="3" s="1"/>
  <c r="DH653" i="3"/>
  <c r="DF653" i="3"/>
  <c r="DG653" i="3"/>
  <c r="CZ2320" i="1"/>
  <c r="Y2320" i="1" s="1"/>
  <c r="T2808" i="7" s="1"/>
  <c r="J2812" i="7" s="1"/>
  <c r="AF2329" i="1"/>
  <c r="CY2320" i="1"/>
  <c r="X2320" i="1" s="1"/>
  <c r="R2808" i="7" s="1"/>
  <c r="J2811" i="7" s="1"/>
  <c r="I2814" i="7" s="1"/>
  <c r="AJ2765" i="1"/>
  <c r="W2770" i="1"/>
  <c r="DF940" i="3"/>
  <c r="DG940" i="3"/>
  <c r="DH940" i="3"/>
  <c r="DI940" i="3"/>
  <c r="DJ940" i="3" s="1"/>
  <c r="DI991" i="3"/>
  <c r="DJ991" i="3" s="1"/>
  <c r="DF991" i="3"/>
  <c r="DH991" i="3"/>
  <c r="DG991" i="3"/>
  <c r="DF1029" i="3"/>
  <c r="DG1029" i="3"/>
  <c r="DI1029" i="3"/>
  <c r="DJ1029" i="3" s="1"/>
  <c r="DH1029" i="3"/>
  <c r="DF1050" i="3"/>
  <c r="DG1050" i="3"/>
  <c r="DJ1050" i="3" s="1"/>
  <c r="DH1050" i="3"/>
  <c r="DI1050" i="3"/>
  <c r="F3388" i="1"/>
  <c r="AP3374" i="1"/>
  <c r="AF529" i="1"/>
  <c r="S538" i="1"/>
  <c r="Q1757" i="1"/>
  <c r="AD1746" i="1"/>
  <c r="AF2223" i="1"/>
  <c r="S2238" i="1"/>
  <c r="AK2404" i="1"/>
  <c r="X2415" i="1"/>
  <c r="GM2525" i="1"/>
  <c r="AB2529" i="1"/>
  <c r="AC2599" i="1"/>
  <c r="CH2605" i="1"/>
  <c r="P2605" i="1"/>
  <c r="CE2605" i="1"/>
  <c r="CF2605" i="1"/>
  <c r="CH2813" i="1"/>
  <c r="P2813" i="1"/>
  <c r="CE2813" i="1"/>
  <c r="CF2813" i="1"/>
  <c r="AC2802" i="1"/>
  <c r="DF912" i="3"/>
  <c r="DG912" i="3"/>
  <c r="DJ912" i="3" s="1"/>
  <c r="DI912" i="3"/>
  <c r="DH912" i="3"/>
  <c r="DG1080" i="3"/>
  <c r="DH1080" i="3"/>
  <c r="DF1080" i="3"/>
  <c r="DI1080" i="3"/>
  <c r="DJ1080" i="3" s="1"/>
  <c r="CJ185" i="1"/>
  <c r="BA194" i="1"/>
  <c r="Q995" i="1"/>
  <c r="AD984" i="1"/>
  <c r="CJ1156" i="1"/>
  <c r="BA1171" i="1"/>
  <c r="AC1250" i="1"/>
  <c r="P1255" i="1"/>
  <c r="CE1255" i="1"/>
  <c r="CF1255" i="1"/>
  <c r="CH1255" i="1"/>
  <c r="AD1362" i="1"/>
  <c r="Q1367" i="1"/>
  <c r="V1443" i="1"/>
  <c r="AI1437" i="1"/>
  <c r="CG1437" i="1"/>
  <c r="AX1443" i="1"/>
  <c r="AT1714" i="1"/>
  <c r="CC1703" i="1"/>
  <c r="DF524" i="3"/>
  <c r="DI524" i="3"/>
  <c r="DJ524" i="3" s="1"/>
  <c r="DH524" i="3"/>
  <c r="DG524" i="3"/>
  <c r="AD1922" i="1"/>
  <c r="Q1933" i="1"/>
  <c r="DG658" i="3"/>
  <c r="DF658" i="3"/>
  <c r="DJ658" i="3" s="1"/>
  <c r="DI658" i="3"/>
  <c r="DH658" i="3"/>
  <c r="DF694" i="3"/>
  <c r="DG694" i="3"/>
  <c r="DJ694" i="3" s="1"/>
  <c r="DH694" i="3"/>
  <c r="DI694" i="3"/>
  <c r="DG757" i="3"/>
  <c r="DH757" i="3"/>
  <c r="DF757" i="3"/>
  <c r="DJ757" i="3" s="1"/>
  <c r="DI757" i="3"/>
  <c r="CY2364" i="1"/>
  <c r="X2364" i="1" s="1"/>
  <c r="CZ2364" i="1"/>
  <c r="Y2364" i="1" s="1"/>
  <c r="AD2491" i="1"/>
  <c r="AL2599" i="1"/>
  <c r="Y2605" i="1"/>
  <c r="BD2637" i="1"/>
  <c r="F2668" i="1"/>
  <c r="DI871" i="3"/>
  <c r="DF871" i="3"/>
  <c r="DJ871" i="3" s="1"/>
  <c r="DG871" i="3"/>
  <c r="DH871" i="3"/>
  <c r="DF892" i="3"/>
  <c r="DG892" i="3"/>
  <c r="DH892" i="3"/>
  <c r="DI892" i="3"/>
  <c r="DJ892" i="3" s="1"/>
  <c r="DF898" i="3"/>
  <c r="DG898" i="3"/>
  <c r="DJ898" i="3" s="1"/>
  <c r="DH898" i="3"/>
  <c r="DI898" i="3"/>
  <c r="S2813" i="1"/>
  <c r="AF2802" i="1"/>
  <c r="CY2849" i="1"/>
  <c r="X2849" i="1" s="1"/>
  <c r="CZ2849" i="1"/>
  <c r="Y2849" i="1" s="1"/>
  <c r="T3415" i="7" s="1"/>
  <c r="J3421" i="7" s="1"/>
  <c r="DF924" i="3"/>
  <c r="DG924" i="3"/>
  <c r="DJ924" i="3" s="1"/>
  <c r="DH924" i="3"/>
  <c r="DI924" i="3"/>
  <c r="DG933" i="3"/>
  <c r="DH933" i="3"/>
  <c r="DF933" i="3"/>
  <c r="DJ933" i="3" s="1"/>
  <c r="DI933" i="3"/>
  <c r="AP2977" i="1"/>
  <c r="F2997" i="1"/>
  <c r="DF1006" i="3"/>
  <c r="DG1006" i="3"/>
  <c r="DJ1006" i="3" s="1"/>
  <c r="DI1006" i="3"/>
  <c r="DH1006" i="3"/>
  <c r="BB3149" i="1"/>
  <c r="F3173" i="1"/>
  <c r="AP3326" i="1"/>
  <c r="F3351" i="1"/>
  <c r="GM1029" i="1"/>
  <c r="AH1362" i="1"/>
  <c r="U1367" i="1"/>
  <c r="DG502" i="3"/>
  <c r="DF502" i="3"/>
  <c r="DH502" i="3"/>
  <c r="DI502" i="3"/>
  <c r="DJ502" i="3" s="1"/>
  <c r="DG536" i="3"/>
  <c r="DJ536" i="3" s="1"/>
  <c r="DF536" i="3"/>
  <c r="DH536" i="3"/>
  <c r="DI536" i="3"/>
  <c r="CP1929" i="1"/>
  <c r="O1929" i="1" s="1"/>
  <c r="DG640" i="3"/>
  <c r="DF640" i="3"/>
  <c r="DH640" i="3"/>
  <c r="DI640" i="3"/>
  <c r="DJ640" i="3" s="1"/>
  <c r="CJ2137" i="1"/>
  <c r="BA2148" i="1"/>
  <c r="F2385" i="1"/>
  <c r="BB2361" i="1"/>
  <c r="AG2447" i="1"/>
  <c r="T2453" i="1"/>
  <c r="AD2599" i="1"/>
  <c r="Q2605" i="1"/>
  <c r="AT2599" i="1"/>
  <c r="F2623" i="1"/>
  <c r="AF2765" i="1"/>
  <c r="S2770" i="1"/>
  <c r="BZ2802" i="1"/>
  <c r="AQ2813" i="1"/>
  <c r="F3056" i="1"/>
  <c r="BD3020" i="1"/>
  <c r="DF1026" i="3"/>
  <c r="DH1026" i="3"/>
  <c r="DI1026" i="3"/>
  <c r="DG1026" i="3"/>
  <c r="DJ1026" i="3" s="1"/>
  <c r="F3443" i="1"/>
  <c r="BC3411" i="1"/>
  <c r="DI27" i="3"/>
  <c r="DF27" i="3"/>
  <c r="DH27" i="3"/>
  <c r="DG27" i="3"/>
  <c r="DJ27" i="3" s="1"/>
  <c r="V488" i="1"/>
  <c r="F520" i="1"/>
  <c r="F1017" i="1"/>
  <c r="U984" i="1"/>
  <c r="GM1165" i="1"/>
  <c r="GP1165" i="1" s="1"/>
  <c r="BC1250" i="1"/>
  <c r="F1271" i="1"/>
  <c r="F1811" i="1"/>
  <c r="AZ1789" i="1"/>
  <c r="F2069" i="1"/>
  <c r="AX2051" i="1"/>
  <c r="DG750" i="3"/>
  <c r="DH750" i="3"/>
  <c r="DF750" i="3"/>
  <c r="DJ750" i="3" s="1"/>
  <c r="DI750" i="3"/>
  <c r="CH2770" i="1"/>
  <c r="AC2765" i="1"/>
  <c r="P2770" i="1"/>
  <c r="CE2770" i="1"/>
  <c r="CF2770" i="1"/>
  <c r="CJ2180" i="1"/>
  <c r="BA2191" i="1"/>
  <c r="GM2272" i="1"/>
  <c r="AK2485" i="1"/>
  <c r="X2491" i="1"/>
  <c r="AQ2485" i="1"/>
  <c r="F2501" i="1"/>
  <c r="AB2902" i="1"/>
  <c r="AG2977" i="1"/>
  <c r="T2988" i="1"/>
  <c r="W3031" i="1"/>
  <c r="AJ3020" i="1"/>
  <c r="AH3192" i="1"/>
  <c r="U3203" i="1"/>
  <c r="W3246" i="1"/>
  <c r="AJ3235" i="1"/>
  <c r="CY3424" i="1"/>
  <c r="X3424" i="1" s="1"/>
  <c r="R4373" i="7" s="1"/>
  <c r="J4376" i="7" s="1"/>
  <c r="CZ3424" i="1"/>
  <c r="Y3424" i="1" s="1"/>
  <c r="T4373" i="7" s="1"/>
  <c r="J4377" i="7" s="1"/>
  <c r="AF3497" i="1"/>
  <c r="S3503" i="1"/>
  <c r="AG3611" i="1"/>
  <c r="T3617" i="1"/>
  <c r="AD3803" i="1"/>
  <c r="Q3857" i="1"/>
  <c r="CE1362" i="1"/>
  <c r="AV1367" i="1"/>
  <c r="F1503" i="1"/>
  <c r="U1475" i="1"/>
  <c r="GM2058" i="1"/>
  <c r="GP2058" i="1" s="1"/>
  <c r="T2856" i="1"/>
  <c r="AG2845" i="1"/>
  <c r="Q3117" i="1"/>
  <c r="AD3106" i="1"/>
  <c r="GM3613" i="1"/>
  <c r="AB3617" i="1"/>
  <c r="AT1965" i="1"/>
  <c r="F1994" i="1"/>
  <c r="CF2567" i="1"/>
  <c r="AC2561" i="1"/>
  <c r="P2567" i="1"/>
  <c r="CE2567" i="1"/>
  <c r="CH2567" i="1"/>
  <c r="F2665" i="1"/>
  <c r="U2637" i="1"/>
  <c r="AB3541" i="1"/>
  <c r="CF3655" i="1"/>
  <c r="AC3649" i="1"/>
  <c r="CH3655" i="1"/>
  <c r="CE3655" i="1"/>
  <c r="P3655" i="1"/>
  <c r="R1293" i="1"/>
  <c r="AE1287" i="1"/>
  <c r="CI1551" i="1"/>
  <c r="AZ1557" i="1"/>
  <c r="U1665" i="1"/>
  <c r="F1693" i="1"/>
  <c r="AT1832" i="1"/>
  <c r="F1865" i="1"/>
  <c r="AD2137" i="1"/>
  <c r="Q2148" i="1"/>
  <c r="AT2318" i="1"/>
  <c r="F2347" i="1"/>
  <c r="Y2643" i="1"/>
  <c r="AL2637" i="1"/>
  <c r="CG2888" i="1"/>
  <c r="AX2902" i="1"/>
  <c r="CB3235" i="1"/>
  <c r="AS3246" i="1"/>
  <c r="AH3374" i="1"/>
  <c r="U3379" i="1"/>
  <c r="BC3374" i="1"/>
  <c r="F3395" i="1"/>
  <c r="BB3535" i="1"/>
  <c r="F3554" i="1"/>
  <c r="AJ3649" i="1"/>
  <c r="W3655" i="1"/>
  <c r="AH3763" i="1"/>
  <c r="U3771" i="1"/>
  <c r="AH2270" i="1"/>
  <c r="U2286" i="1"/>
  <c r="CF2491" i="1"/>
  <c r="AC2485" i="1"/>
  <c r="P2491" i="1"/>
  <c r="CE2491" i="1"/>
  <c r="CH2491" i="1"/>
  <c r="S3031" i="1"/>
  <c r="AF3020" i="1"/>
  <c r="CI3063" i="1"/>
  <c r="AZ3074" i="1"/>
  <c r="CC3192" i="1"/>
  <c r="AT3203" i="1"/>
  <c r="BZ3411" i="1"/>
  <c r="CG3427" i="1"/>
  <c r="AQ3427" i="1"/>
  <c r="CI3427" i="1"/>
  <c r="W3573" i="1"/>
  <c r="F3603" i="1"/>
  <c r="AF3803" i="1"/>
  <c r="S3857" i="1"/>
  <c r="S1405" i="1"/>
  <c r="AF1399" i="1"/>
  <c r="AZ2238" i="1"/>
  <c r="CI2223" i="1"/>
  <c r="F2833" i="1"/>
  <c r="BA2802" i="1"/>
  <c r="AH2934" i="1"/>
  <c r="U2945" i="1"/>
  <c r="DI1154" i="3"/>
  <c r="DJ1154" i="3" s="1"/>
  <c r="DF1154" i="3"/>
  <c r="DG1154" i="3"/>
  <c r="DH1154" i="3"/>
  <c r="W3771" i="1"/>
  <c r="AJ3763" i="1"/>
  <c r="V3031" i="1"/>
  <c r="AI3020" i="1"/>
  <c r="U3342" i="1"/>
  <c r="AH3326" i="1"/>
  <c r="AB3031" i="1"/>
  <c r="GM3022" i="1"/>
  <c r="F3565" i="1"/>
  <c r="W3535" i="1"/>
  <c r="F3140" i="1"/>
  <c r="V3106" i="1"/>
  <c r="AF3427" i="1"/>
  <c r="R3031" i="1"/>
  <c r="AE3020" i="1"/>
  <c r="V3459" i="1"/>
  <c r="F3488" i="1"/>
  <c r="DH15" i="3"/>
  <c r="DI15" i="3"/>
  <c r="DJ15" i="3" s="1"/>
  <c r="DF15" i="3"/>
  <c r="DG15" i="3"/>
  <c r="DG47" i="3"/>
  <c r="DJ47" i="3" s="1"/>
  <c r="DH47" i="3"/>
  <c r="DF47" i="3"/>
  <c r="DI47" i="3"/>
  <c r="DH81" i="3"/>
  <c r="DI81" i="3"/>
  <c r="DJ81" i="3" s="1"/>
  <c r="DG81" i="3"/>
  <c r="DF81" i="3"/>
  <c r="DH33" i="3"/>
  <c r="DI33" i="3"/>
  <c r="DJ33" i="3" s="1"/>
  <c r="DF33" i="3"/>
  <c r="DG33" i="3"/>
  <c r="DH162" i="3"/>
  <c r="DI162" i="3"/>
  <c r="DF162" i="3"/>
  <c r="DJ162" i="3" s="1"/>
  <c r="DG162" i="3"/>
  <c r="DI42" i="3"/>
  <c r="DF42" i="3"/>
  <c r="DJ42" i="3" s="1"/>
  <c r="DG42" i="3"/>
  <c r="DH42" i="3"/>
  <c r="DH170" i="3"/>
  <c r="DI170" i="3"/>
  <c r="DG170" i="3"/>
  <c r="DJ170" i="3" s="1"/>
  <c r="DF170" i="3"/>
  <c r="DH174" i="3"/>
  <c r="DI174" i="3"/>
  <c r="DG174" i="3"/>
  <c r="DF174" i="3"/>
  <c r="DJ174" i="3" s="1"/>
  <c r="DH116" i="3"/>
  <c r="DI116" i="3"/>
  <c r="DF116" i="3"/>
  <c r="DG116" i="3"/>
  <c r="DJ116" i="3" s="1"/>
  <c r="DH166" i="3"/>
  <c r="DI166" i="3"/>
  <c r="DG166" i="3"/>
  <c r="DF166" i="3"/>
  <c r="DJ166" i="3" s="1"/>
  <c r="DG67" i="3"/>
  <c r="DJ67" i="3" s="1"/>
  <c r="DI67" i="3"/>
  <c r="DH67" i="3"/>
  <c r="DF67" i="3"/>
  <c r="DH196" i="3"/>
  <c r="DG196" i="3"/>
  <c r="DJ196" i="3" s="1"/>
  <c r="DI196" i="3"/>
  <c r="DF196" i="3"/>
  <c r="DI253" i="3"/>
  <c r="DH253" i="3"/>
  <c r="DG253" i="3"/>
  <c r="DF253" i="3"/>
  <c r="DJ253" i="3" s="1"/>
  <c r="DH287" i="3"/>
  <c r="DG287" i="3"/>
  <c r="DJ287" i="3" s="1"/>
  <c r="DI287" i="3"/>
  <c r="DF287" i="3"/>
  <c r="DI268" i="3"/>
  <c r="DJ268" i="3" s="1"/>
  <c r="DH268" i="3"/>
  <c r="DG268" i="3"/>
  <c r="DF268" i="3"/>
  <c r="DI352" i="3"/>
  <c r="DH352" i="3"/>
  <c r="DG352" i="3"/>
  <c r="DJ352" i="3" s="1"/>
  <c r="DF352" i="3"/>
  <c r="DI191" i="3"/>
  <c r="DH191" i="3"/>
  <c r="DF191" i="3"/>
  <c r="DG191" i="3"/>
  <c r="DJ191" i="3" s="1"/>
  <c r="DI282" i="3"/>
  <c r="DH282" i="3"/>
  <c r="DF282" i="3"/>
  <c r="DG282" i="3"/>
  <c r="DJ282" i="3" s="1"/>
  <c r="DI350" i="3"/>
  <c r="DJ350" i="3" s="1"/>
  <c r="DH350" i="3"/>
  <c r="DG350" i="3"/>
  <c r="DF350" i="3"/>
  <c r="DH436" i="3"/>
  <c r="DI436" i="3"/>
  <c r="DJ436" i="3" s="1"/>
  <c r="DG436" i="3"/>
  <c r="DF436" i="3"/>
  <c r="DH293" i="3"/>
  <c r="DG293" i="3"/>
  <c r="DI293" i="3"/>
  <c r="DJ293" i="3" s="1"/>
  <c r="DF293" i="3"/>
  <c r="DH532" i="3"/>
  <c r="DG532" i="3"/>
  <c r="DF532" i="3"/>
  <c r="DI532" i="3"/>
  <c r="DJ532" i="3" s="1"/>
  <c r="DG273" i="3"/>
  <c r="DF273" i="3"/>
  <c r="DH273" i="3"/>
  <c r="DI273" i="3"/>
  <c r="DJ273" i="3" s="1"/>
  <c r="DI523" i="3"/>
  <c r="DH523" i="3"/>
  <c r="DG523" i="3"/>
  <c r="DJ523" i="3" s="1"/>
  <c r="DF523" i="3"/>
  <c r="DH486" i="3"/>
  <c r="DG486" i="3"/>
  <c r="DF486" i="3"/>
  <c r="DI486" i="3"/>
  <c r="DJ486" i="3" s="1"/>
  <c r="DI566" i="3"/>
  <c r="DJ566" i="3" s="1"/>
  <c r="DH566" i="3"/>
  <c r="DG566" i="3"/>
  <c r="DF566" i="3"/>
  <c r="DH615" i="3"/>
  <c r="DG615" i="3"/>
  <c r="DF615" i="3"/>
  <c r="DI615" i="3"/>
  <c r="DJ615" i="3" s="1"/>
  <c r="DH354" i="3"/>
  <c r="DG354" i="3"/>
  <c r="DJ354" i="3" s="1"/>
  <c r="DI354" i="3"/>
  <c r="DF354" i="3"/>
  <c r="DH462" i="3"/>
  <c r="DG462" i="3"/>
  <c r="DJ462" i="3" s="1"/>
  <c r="DI462" i="3"/>
  <c r="DF462" i="3"/>
  <c r="DI535" i="3"/>
  <c r="DJ535" i="3" s="1"/>
  <c r="DH535" i="3"/>
  <c r="DF535" i="3"/>
  <c r="DG535" i="3"/>
  <c r="DI578" i="3"/>
  <c r="DH578" i="3"/>
  <c r="DG578" i="3"/>
  <c r="DJ578" i="3" s="1"/>
  <c r="DF578" i="3"/>
  <c r="DH476" i="3"/>
  <c r="DG476" i="3"/>
  <c r="DF476" i="3"/>
  <c r="DI476" i="3"/>
  <c r="DJ476" i="3" s="1"/>
  <c r="DH609" i="3"/>
  <c r="DG609" i="3"/>
  <c r="DJ609" i="3" s="1"/>
  <c r="DF609" i="3"/>
  <c r="DI609" i="3"/>
  <c r="DH661" i="3"/>
  <c r="DG661" i="3"/>
  <c r="DJ661" i="3" s="1"/>
  <c r="DF661" i="3"/>
  <c r="DI661" i="3"/>
  <c r="DG713" i="3"/>
  <c r="DH713" i="3"/>
  <c r="DF713" i="3"/>
  <c r="DJ713" i="3" s="1"/>
  <c r="DI713" i="3"/>
  <c r="DH182" i="3"/>
  <c r="DG182" i="3"/>
  <c r="DI182" i="3"/>
  <c r="DJ182" i="3" s="1"/>
  <c r="DF182" i="3"/>
  <c r="DI544" i="3"/>
  <c r="DH544" i="3"/>
  <c r="DF544" i="3"/>
  <c r="DJ544" i="3" s="1"/>
  <c r="DG544" i="3"/>
  <c r="DH537" i="3"/>
  <c r="DG537" i="3"/>
  <c r="DF537" i="3"/>
  <c r="DI537" i="3"/>
  <c r="DJ537" i="3" s="1"/>
  <c r="DH633" i="3"/>
  <c r="DG633" i="3"/>
  <c r="DF633" i="3"/>
  <c r="DI633" i="3"/>
  <c r="DJ633" i="3" s="1"/>
  <c r="DG765" i="3"/>
  <c r="DH765" i="3"/>
  <c r="DF765" i="3"/>
  <c r="DI765" i="3"/>
  <c r="DJ765" i="3" s="1"/>
  <c r="DG875" i="3"/>
  <c r="DH875" i="3"/>
  <c r="DF875" i="3"/>
  <c r="DI875" i="3"/>
  <c r="DJ875" i="3" s="1"/>
  <c r="DG949" i="3"/>
  <c r="DH949" i="3"/>
  <c r="DF949" i="3"/>
  <c r="DI949" i="3"/>
  <c r="DJ949" i="3" s="1"/>
  <c r="DH751" i="3"/>
  <c r="DI751" i="3"/>
  <c r="DJ751" i="3" s="1"/>
  <c r="DF751" i="3"/>
  <c r="DG751" i="3"/>
  <c r="DG890" i="3"/>
  <c r="DH890" i="3"/>
  <c r="DI890" i="3"/>
  <c r="DJ890" i="3" s="1"/>
  <c r="DF890" i="3"/>
  <c r="F210" i="1"/>
  <c r="BC185" i="1"/>
  <c r="DH695" i="3"/>
  <c r="DI695" i="3"/>
  <c r="DF695" i="3"/>
  <c r="DG695" i="3"/>
  <c r="DJ695" i="3" s="1"/>
  <c r="DG860" i="3"/>
  <c r="DH860" i="3"/>
  <c r="DF860" i="3"/>
  <c r="DI860" i="3"/>
  <c r="DJ860" i="3" s="1"/>
  <c r="DH1081" i="3"/>
  <c r="DI1081" i="3"/>
  <c r="DJ1081" i="3" s="1"/>
  <c r="DG1081" i="3"/>
  <c r="DF1081" i="3"/>
  <c r="DG1208" i="3"/>
  <c r="DJ1208" i="3" s="1"/>
  <c r="DH1208" i="3"/>
  <c r="DF1208" i="3"/>
  <c r="DI1208" i="3"/>
  <c r="DG1216" i="3"/>
  <c r="DH1216" i="3"/>
  <c r="DF1216" i="3"/>
  <c r="DI1216" i="3"/>
  <c r="DJ1216" i="3" s="1"/>
  <c r="AJ379" i="1"/>
  <c r="AP447" i="1"/>
  <c r="F465" i="1"/>
  <c r="DG255" i="3"/>
  <c r="DF255" i="3"/>
  <c r="DI255" i="3"/>
  <c r="DJ255" i="3" s="1"/>
  <c r="DH255" i="3"/>
  <c r="DF680" i="3"/>
  <c r="DG680" i="3"/>
  <c r="DH680" i="3"/>
  <c r="DI680" i="3"/>
  <c r="DJ680" i="3" s="1"/>
  <c r="DG762" i="3"/>
  <c r="DJ762" i="3" s="1"/>
  <c r="DH762" i="3"/>
  <c r="DI762" i="3"/>
  <c r="DF762" i="3"/>
  <c r="DG907" i="3"/>
  <c r="DJ907" i="3" s="1"/>
  <c r="DH907" i="3"/>
  <c r="DF907" i="3"/>
  <c r="DI907" i="3"/>
  <c r="DG972" i="3"/>
  <c r="DJ972" i="3" s="1"/>
  <c r="DH972" i="3"/>
  <c r="DI972" i="3"/>
  <c r="DF972" i="3"/>
  <c r="DF1018" i="3"/>
  <c r="DH1018" i="3"/>
  <c r="DI1018" i="3"/>
  <c r="DJ1018" i="3" s="1"/>
  <c r="DG1018" i="3"/>
  <c r="DG1027" i="3"/>
  <c r="DH1027" i="3"/>
  <c r="DI1027" i="3"/>
  <c r="DJ1027" i="3" s="1"/>
  <c r="DF1027" i="3"/>
  <c r="DG1070" i="3"/>
  <c r="DJ1070" i="3" s="1"/>
  <c r="DH1070" i="3"/>
  <c r="DF1070" i="3"/>
  <c r="DI1070" i="3"/>
  <c r="DG1127" i="3"/>
  <c r="DH1127" i="3"/>
  <c r="DI1127" i="3"/>
  <c r="DJ1127" i="3" s="1"/>
  <c r="DF1127" i="3"/>
  <c r="CZ229" i="1"/>
  <c r="Y229" i="1" s="1"/>
  <c r="CY229" i="1"/>
  <c r="X229" i="1" s="1"/>
  <c r="BC226" i="1"/>
  <c r="F249" i="1"/>
  <c r="P301" i="1"/>
  <c r="F308" i="1"/>
  <c r="AS379" i="1"/>
  <c r="CB374" i="1"/>
  <c r="F522" i="1"/>
  <c r="BD488" i="1"/>
  <c r="DI161" i="3"/>
  <c r="DG161" i="3"/>
  <c r="DF161" i="3"/>
  <c r="DJ161" i="3" s="1"/>
  <c r="DH161" i="3"/>
  <c r="F587" i="1"/>
  <c r="AP570" i="1"/>
  <c r="DF186" i="3"/>
  <c r="DI186" i="3"/>
  <c r="DH186" i="3"/>
  <c r="DG186" i="3"/>
  <c r="DJ186" i="3" s="1"/>
  <c r="BB809" i="1"/>
  <c r="F837" i="1"/>
  <c r="DG700" i="3"/>
  <c r="DH700" i="3"/>
  <c r="DF700" i="3"/>
  <c r="DJ700" i="3" s="1"/>
  <c r="DI700" i="3"/>
  <c r="DG1121" i="3"/>
  <c r="DJ1121" i="3" s="1"/>
  <c r="DH1121" i="3"/>
  <c r="DI1121" i="3"/>
  <c r="DF1121" i="3"/>
  <c r="DG1234" i="3"/>
  <c r="DJ1234" i="3" s="1"/>
  <c r="DH1234" i="3"/>
  <c r="DF1234" i="3"/>
  <c r="DI1234" i="3"/>
  <c r="AD39" i="1"/>
  <c r="Q653" i="1"/>
  <c r="AD647" i="1"/>
  <c r="AI734" i="1"/>
  <c r="CY769" i="1"/>
  <c r="X769" i="1" s="1"/>
  <c r="R692" i="7" s="1"/>
  <c r="J698" i="7" s="1"/>
  <c r="CZ769" i="1"/>
  <c r="Y769" i="1" s="1"/>
  <c r="T692" i="7" s="1"/>
  <c r="J699" i="7" s="1"/>
  <c r="DG238" i="3"/>
  <c r="DF238" i="3"/>
  <c r="DJ238" i="3" s="1"/>
  <c r="DI238" i="3"/>
  <c r="DH238" i="3"/>
  <c r="DH241" i="3"/>
  <c r="DG241" i="3"/>
  <c r="DI241" i="3"/>
  <c r="DF241" i="3"/>
  <c r="DJ241" i="3" s="1"/>
  <c r="DF245" i="3"/>
  <c r="DI245" i="3"/>
  <c r="DJ245" i="3" s="1"/>
  <c r="DH245" i="3"/>
  <c r="DG245" i="3"/>
  <c r="F968" i="1"/>
  <c r="BC941" i="1"/>
  <c r="DI324" i="3"/>
  <c r="DJ324" i="3" s="1"/>
  <c r="DH324" i="3"/>
  <c r="DF324" i="3"/>
  <c r="DG324" i="3"/>
  <c r="DH361" i="3"/>
  <c r="DG361" i="3"/>
  <c r="DF361" i="3"/>
  <c r="DJ361" i="3" s="1"/>
  <c r="DI361" i="3"/>
  <c r="DF419" i="3"/>
  <c r="DI419" i="3"/>
  <c r="DG419" i="3"/>
  <c r="DJ419" i="3" s="1"/>
  <c r="DH419" i="3"/>
  <c r="DI434" i="3"/>
  <c r="DJ434" i="3" s="1"/>
  <c r="DH434" i="3"/>
  <c r="DG434" i="3"/>
  <c r="DF434" i="3"/>
  <c r="DG513" i="3"/>
  <c r="DF513" i="3"/>
  <c r="DI513" i="3"/>
  <c r="DJ513" i="3" s="1"/>
  <c r="DH513" i="3"/>
  <c r="DG531" i="3"/>
  <c r="DF531" i="3"/>
  <c r="DJ531" i="3" s="1"/>
  <c r="DH531" i="3"/>
  <c r="DI531" i="3"/>
  <c r="DF414" i="3"/>
  <c r="DJ414" i="3" s="1"/>
  <c r="DI414" i="3"/>
  <c r="DG414" i="3"/>
  <c r="DH414" i="3"/>
  <c r="DH777" i="3"/>
  <c r="DI777" i="3"/>
  <c r="DF777" i="3"/>
  <c r="DG777" i="3"/>
  <c r="DJ777" i="3" s="1"/>
  <c r="DI856" i="3"/>
  <c r="DF856" i="3"/>
  <c r="DJ856" i="3" s="1"/>
  <c r="DG856" i="3"/>
  <c r="DH856" i="3"/>
  <c r="DH1149" i="3"/>
  <c r="DI1149" i="3"/>
  <c r="DG1149" i="3"/>
  <c r="DF1149" i="3"/>
  <c r="DJ1149" i="3" s="1"/>
  <c r="DG1240" i="3"/>
  <c r="DH1240" i="3"/>
  <c r="DF1240" i="3"/>
  <c r="DI1240" i="3"/>
  <c r="DJ1240" i="3" s="1"/>
  <c r="DI2" i="3"/>
  <c r="DJ2" i="3" s="1"/>
  <c r="DF2" i="3"/>
  <c r="DG2" i="3"/>
  <c r="DH2" i="3"/>
  <c r="DG10" i="3"/>
  <c r="DH10" i="3"/>
  <c r="DI10" i="3"/>
  <c r="DF10" i="3"/>
  <c r="DJ10" i="3" s="1"/>
  <c r="DI21" i="3"/>
  <c r="DF21" i="3"/>
  <c r="DJ21" i="3" s="1"/>
  <c r="DH21" i="3"/>
  <c r="DG21" i="3"/>
  <c r="CG39" i="1"/>
  <c r="GM454" i="1"/>
  <c r="GP454" i="1" s="1"/>
  <c r="CB570" i="1"/>
  <c r="AS578" i="1"/>
  <c r="AF692" i="1"/>
  <c r="CY687" i="1"/>
  <c r="X687" i="1" s="1"/>
  <c r="CZ687" i="1"/>
  <c r="Y687" i="1" s="1"/>
  <c r="AX692" i="1"/>
  <c r="CG685" i="1"/>
  <c r="R867" i="1"/>
  <c r="AE856" i="1"/>
  <c r="DF291" i="3"/>
  <c r="DI291" i="3"/>
  <c r="DG291" i="3"/>
  <c r="DJ291" i="3" s="1"/>
  <c r="DH291" i="3"/>
  <c r="DG313" i="3"/>
  <c r="DJ313" i="3" s="1"/>
  <c r="DI313" i="3"/>
  <c r="DH313" i="3"/>
  <c r="DF313" i="3"/>
  <c r="F1097" i="1"/>
  <c r="BC1070" i="1"/>
  <c r="DG384" i="3"/>
  <c r="DF384" i="3"/>
  <c r="DJ384" i="3" s="1"/>
  <c r="DI384" i="3"/>
  <c r="DH384" i="3"/>
  <c r="F1227" i="1"/>
  <c r="AP1203" i="1"/>
  <c r="DG516" i="3"/>
  <c r="DJ516" i="3" s="1"/>
  <c r="DF516" i="3"/>
  <c r="DI516" i="3"/>
  <c r="DH516" i="3"/>
  <c r="F1770" i="1"/>
  <c r="BB1746" i="1"/>
  <c r="DG562" i="3"/>
  <c r="DF562" i="3"/>
  <c r="DJ562" i="3" s="1"/>
  <c r="DH562" i="3"/>
  <c r="DI562" i="3"/>
  <c r="DH557" i="3"/>
  <c r="DG557" i="3"/>
  <c r="DI557" i="3"/>
  <c r="DF557" i="3"/>
  <c r="DJ557" i="3" s="1"/>
  <c r="DH570" i="3"/>
  <c r="DG570" i="3"/>
  <c r="DI570" i="3"/>
  <c r="DF570" i="3"/>
  <c r="DJ570" i="3" s="1"/>
  <c r="DF779" i="3"/>
  <c r="DG779" i="3"/>
  <c r="DH779" i="3"/>
  <c r="DI779" i="3"/>
  <c r="DJ779" i="3" s="1"/>
  <c r="DF1021" i="3"/>
  <c r="DJ1021" i="3" s="1"/>
  <c r="DG1021" i="3"/>
  <c r="DH1021" i="3"/>
  <c r="DI1021" i="3"/>
  <c r="DG1158" i="3"/>
  <c r="DJ1158" i="3" s="1"/>
  <c r="DH1158" i="3"/>
  <c r="DF1158" i="3"/>
  <c r="DI1158" i="3"/>
  <c r="DG1224" i="3"/>
  <c r="DJ1224" i="3" s="1"/>
  <c r="DH1224" i="3"/>
  <c r="DI1224" i="3"/>
  <c r="DF1224" i="3"/>
  <c r="Y153" i="1"/>
  <c r="AL147" i="1"/>
  <c r="CP231" i="1"/>
  <c r="O231" i="1" s="1"/>
  <c r="AB233" i="1" s="1"/>
  <c r="BA415" i="1"/>
  <c r="CJ411" i="1"/>
  <c r="AP724" i="1"/>
  <c r="F743" i="1"/>
  <c r="AF809" i="1"/>
  <c r="S824" i="1"/>
  <c r="AB867" i="1"/>
  <c r="GM858" i="1"/>
  <c r="W952" i="1"/>
  <c r="AJ941" i="1"/>
  <c r="BZ1113" i="1"/>
  <c r="AQ1124" i="1"/>
  <c r="DG1004" i="3"/>
  <c r="DH1004" i="3"/>
  <c r="DF1004" i="3"/>
  <c r="DI1004" i="3"/>
  <c r="DJ1004" i="3" s="1"/>
  <c r="DG1166" i="3"/>
  <c r="DH1166" i="3"/>
  <c r="DF1166" i="3"/>
  <c r="DI1166" i="3"/>
  <c r="DJ1166" i="3" s="1"/>
  <c r="AD233" i="1"/>
  <c r="AH226" i="1"/>
  <c r="U233" i="1"/>
  <c r="AH447" i="1"/>
  <c r="U456" i="1"/>
  <c r="GM726" i="1"/>
  <c r="DG199" i="3"/>
  <c r="DF199" i="3"/>
  <c r="DI199" i="3"/>
  <c r="DJ199" i="3" s="1"/>
  <c r="DH199" i="3"/>
  <c r="CP728" i="1"/>
  <c r="O728" i="1" s="1"/>
  <c r="GK943" i="1"/>
  <c r="AE952" i="1"/>
  <c r="CY1034" i="1"/>
  <c r="X1034" i="1" s="1"/>
  <c r="CZ1034" i="1"/>
  <c r="Y1034" i="1" s="1"/>
  <c r="T1132" i="7" s="1"/>
  <c r="J1138" i="7" s="1"/>
  <c r="CI71" i="1"/>
  <c r="AZ77" i="1"/>
  <c r="GM649" i="1"/>
  <c r="AB653" i="1"/>
  <c r="F842" i="1"/>
  <c r="AT809" i="1"/>
  <c r="W1081" i="1"/>
  <c r="AJ1070" i="1"/>
  <c r="AD1070" i="1"/>
  <c r="Q1081" i="1"/>
  <c r="CZ1210" i="1"/>
  <c r="Y1210" i="1" s="1"/>
  <c r="T1423" i="7" s="1"/>
  <c r="J1429" i="7" s="1"/>
  <c r="CY1210" i="1"/>
  <c r="X1210" i="1" s="1"/>
  <c r="R1423" i="7" s="1"/>
  <c r="J1428" i="7" s="1"/>
  <c r="I1432" i="7" s="1"/>
  <c r="V1255" i="1"/>
  <c r="AI1250" i="1"/>
  <c r="AZ1293" i="1"/>
  <c r="CI1287" i="1"/>
  <c r="GM1327" i="1"/>
  <c r="AC1595" i="1"/>
  <c r="DF507" i="3"/>
  <c r="DI507" i="3"/>
  <c r="DH507" i="3"/>
  <c r="DG507" i="3"/>
  <c r="DJ507" i="3" s="1"/>
  <c r="DF547" i="3"/>
  <c r="DI547" i="3"/>
  <c r="DG547" i="3"/>
  <c r="DJ547" i="3" s="1"/>
  <c r="DH547" i="3"/>
  <c r="DG588" i="3"/>
  <c r="DF588" i="3"/>
  <c r="DH588" i="3"/>
  <c r="DI588" i="3"/>
  <c r="DJ588" i="3" s="1"/>
  <c r="DG623" i="3"/>
  <c r="DF623" i="3"/>
  <c r="DH623" i="3"/>
  <c r="DI623" i="3"/>
  <c r="DJ623" i="3" s="1"/>
  <c r="AP2094" i="1"/>
  <c r="F2114" i="1"/>
  <c r="DI679" i="3"/>
  <c r="DJ679" i="3" s="1"/>
  <c r="DF679" i="3"/>
  <c r="DG679" i="3"/>
  <c r="DH679" i="3"/>
  <c r="AO2223" i="1"/>
  <c r="F2242" i="1"/>
  <c r="AO2404" i="1"/>
  <c r="F2419" i="1"/>
  <c r="DF857" i="3"/>
  <c r="DG857" i="3"/>
  <c r="DH857" i="3"/>
  <c r="DI857" i="3"/>
  <c r="DJ857" i="3" s="1"/>
  <c r="BB2675" i="1"/>
  <c r="F2703" i="1"/>
  <c r="DI917" i="3"/>
  <c r="DJ917" i="3" s="1"/>
  <c r="DF917" i="3"/>
  <c r="DH917" i="3"/>
  <c r="DG917" i="3"/>
  <c r="AC77" i="1"/>
  <c r="CP73" i="1"/>
  <c r="O73" i="1" s="1"/>
  <c r="CP111" i="1"/>
  <c r="O111" i="1" s="1"/>
  <c r="F390" i="1"/>
  <c r="AZ374" i="1"/>
  <c r="GM947" i="1"/>
  <c r="GP947" i="1" s="1"/>
  <c r="CZ1033" i="1"/>
  <c r="Y1033" i="1" s="1"/>
  <c r="CY1033" i="1"/>
  <c r="X1033" i="1" s="1"/>
  <c r="AS1070" i="1"/>
  <c r="F1098" i="1"/>
  <c r="DF426" i="3"/>
  <c r="DG426" i="3"/>
  <c r="DH426" i="3"/>
  <c r="DI426" i="3"/>
  <c r="DJ426" i="3" s="1"/>
  <c r="AS1437" i="1"/>
  <c r="F1460" i="1"/>
  <c r="CP1669" i="1"/>
  <c r="O1669" i="1" s="1"/>
  <c r="T1714" i="1"/>
  <c r="AG1703" i="1"/>
  <c r="DH631" i="3"/>
  <c r="DG631" i="3"/>
  <c r="DF631" i="3"/>
  <c r="DJ631" i="3" s="1"/>
  <c r="DI631" i="3"/>
  <c r="F2173" i="1"/>
  <c r="BD2137" i="1"/>
  <c r="F2302" i="1"/>
  <c r="BC2270" i="1"/>
  <c r="F2354" i="1"/>
  <c r="BD2318" i="1"/>
  <c r="DF886" i="3"/>
  <c r="DG886" i="3"/>
  <c r="DI886" i="3"/>
  <c r="DJ886" i="3" s="1"/>
  <c r="DH886" i="3"/>
  <c r="AF647" i="1"/>
  <c r="S653" i="1"/>
  <c r="CI941" i="1"/>
  <c r="AZ952" i="1"/>
  <c r="AB1255" i="1"/>
  <c r="AC1405" i="1"/>
  <c r="CP1401" i="1"/>
  <c r="O1401" i="1" s="1"/>
  <c r="F1415" i="1"/>
  <c r="AQ1399" i="1"/>
  <c r="AK1627" i="1"/>
  <c r="X1633" i="1"/>
  <c r="BA1633" i="1"/>
  <c r="CJ1627" i="1"/>
  <c r="CP1705" i="1"/>
  <c r="O1705" i="1" s="1"/>
  <c r="AE1757" i="1"/>
  <c r="AG1789" i="1"/>
  <c r="T1800" i="1"/>
  <c r="BZ1965" i="1"/>
  <c r="AQ1976" i="1"/>
  <c r="CG1976" i="1"/>
  <c r="CJ2051" i="1"/>
  <c r="BA2062" i="1"/>
  <c r="CY2057" i="1"/>
  <c r="X2057" i="1" s="1"/>
  <c r="CZ2057" i="1"/>
  <c r="Y2057" i="1" s="1"/>
  <c r="T2379" i="7" s="1"/>
  <c r="DI737" i="3"/>
  <c r="DG737" i="3"/>
  <c r="DH737" i="3"/>
  <c r="DF737" i="3"/>
  <c r="DJ737" i="3" s="1"/>
  <c r="DI752" i="3"/>
  <c r="DJ752" i="3" s="1"/>
  <c r="DF752" i="3"/>
  <c r="DG752" i="3"/>
  <c r="DH752" i="3"/>
  <c r="CC2404" i="1"/>
  <c r="AT2415" i="1"/>
  <c r="AI2485" i="1"/>
  <c r="V2491" i="1"/>
  <c r="AJ2561" i="1"/>
  <c r="W2567" i="1"/>
  <c r="BA2643" i="1"/>
  <c r="CJ2637" i="1"/>
  <c r="GM2686" i="1"/>
  <c r="GP2686" i="1" s="1"/>
  <c r="CI2733" i="1"/>
  <c r="AC2856" i="1"/>
  <c r="DI950" i="3"/>
  <c r="DF950" i="3"/>
  <c r="DG950" i="3"/>
  <c r="DJ950" i="3" s="1"/>
  <c r="DH950" i="3"/>
  <c r="DF966" i="3"/>
  <c r="DG966" i="3"/>
  <c r="DH966" i="3"/>
  <c r="DI966" i="3"/>
  <c r="DJ966" i="3" s="1"/>
  <c r="F3044" i="1"/>
  <c r="BB3020" i="1"/>
  <c r="F3164" i="1"/>
  <c r="AO3149" i="1"/>
  <c r="DI1052" i="3"/>
  <c r="DF1052" i="3"/>
  <c r="DH1052" i="3"/>
  <c r="DG1052" i="3"/>
  <c r="DJ1052" i="3" s="1"/>
  <c r="DF1066" i="3"/>
  <c r="DJ1066" i="3" s="1"/>
  <c r="DG1066" i="3"/>
  <c r="DH1066" i="3"/>
  <c r="DI1066" i="3"/>
  <c r="AZ909" i="1"/>
  <c r="CI899" i="1"/>
  <c r="BC984" i="1"/>
  <c r="F1011" i="1"/>
  <c r="AD1218" i="1"/>
  <c r="CP1213" i="1"/>
  <c r="O1213" i="1" s="1"/>
  <c r="F1616" i="1"/>
  <c r="T1589" i="1"/>
  <c r="BD1789" i="1"/>
  <c r="F1825" i="1"/>
  <c r="CP1835" i="1"/>
  <c r="O1835" i="1" s="1"/>
  <c r="AB1847" i="1" s="1"/>
  <c r="DG637" i="3"/>
  <c r="DJ637" i="3" s="1"/>
  <c r="DF637" i="3"/>
  <c r="DI637" i="3"/>
  <c r="DH637" i="3"/>
  <c r="BB2447" i="1"/>
  <c r="F2466" i="1"/>
  <c r="DI939" i="3"/>
  <c r="DJ939" i="3" s="1"/>
  <c r="DF939" i="3"/>
  <c r="DH939" i="3"/>
  <c r="DG939" i="3"/>
  <c r="F2954" i="1"/>
  <c r="AP2934" i="1"/>
  <c r="DF977" i="3"/>
  <c r="DG977" i="3"/>
  <c r="DH977" i="3"/>
  <c r="DI977" i="3"/>
  <c r="DJ977" i="3" s="1"/>
  <c r="DI1043" i="3"/>
  <c r="DJ1043" i="3" s="1"/>
  <c r="DF1043" i="3"/>
  <c r="DH1043" i="3"/>
  <c r="DG1043" i="3"/>
  <c r="AT3374" i="1"/>
  <c r="F3397" i="1"/>
  <c r="AH899" i="1"/>
  <c r="U909" i="1"/>
  <c r="AX909" i="1"/>
  <c r="CG899" i="1"/>
  <c r="GM1289" i="1"/>
  <c r="AB1293" i="1"/>
  <c r="BZ1832" i="1"/>
  <c r="AQ1847" i="1"/>
  <c r="DF651" i="3"/>
  <c r="DI651" i="3"/>
  <c r="DJ651" i="3" s="1"/>
  <c r="DG651" i="3"/>
  <c r="DH651" i="3"/>
  <c r="CG2094" i="1"/>
  <c r="AX2105" i="1"/>
  <c r="AQ2137" i="1"/>
  <c r="F2158" i="1"/>
  <c r="DF759" i="3"/>
  <c r="DG759" i="3"/>
  <c r="DJ759" i="3" s="1"/>
  <c r="DH759" i="3"/>
  <c r="DI759" i="3"/>
  <c r="DF910" i="3"/>
  <c r="DG910" i="3"/>
  <c r="DI910" i="3"/>
  <c r="DJ910" i="3" s="1"/>
  <c r="DH910" i="3"/>
  <c r="DH840" i="3"/>
  <c r="DI840" i="3"/>
  <c r="DF840" i="3"/>
  <c r="DG840" i="3"/>
  <c r="DJ840" i="3" s="1"/>
  <c r="AE342" i="1"/>
  <c r="GK339" i="1"/>
  <c r="GM860" i="1"/>
  <c r="GP860" i="1" s="1"/>
  <c r="DF296" i="3"/>
  <c r="DJ296" i="3" s="1"/>
  <c r="DI296" i="3"/>
  <c r="DH296" i="3"/>
  <c r="DG296" i="3"/>
  <c r="DF390" i="3"/>
  <c r="DI390" i="3"/>
  <c r="DH390" i="3"/>
  <c r="DG390" i="3"/>
  <c r="DJ390" i="3" s="1"/>
  <c r="CZ1212" i="1"/>
  <c r="Y1212" i="1" s="1"/>
  <c r="T1443" i="7" s="1"/>
  <c r="J1447" i="7" s="1"/>
  <c r="CY1212" i="1"/>
  <c r="X1212" i="1" s="1"/>
  <c r="R1443" i="7" s="1"/>
  <c r="J1446" i="7" s="1"/>
  <c r="V1293" i="1"/>
  <c r="AI1287" i="1"/>
  <c r="CJ1287" i="1"/>
  <c r="BA1293" i="1"/>
  <c r="F1348" i="1"/>
  <c r="AT1325" i="1"/>
  <c r="CJ1437" i="1"/>
  <c r="BA1443" i="1"/>
  <c r="AJ1551" i="1"/>
  <c r="W1557" i="1"/>
  <c r="AS1665" i="1"/>
  <c r="F1688" i="1"/>
  <c r="GM1751" i="1"/>
  <c r="GP1751" i="1" s="1"/>
  <c r="GK1834" i="1"/>
  <c r="GM1834" i="1" s="1"/>
  <c r="AE1847" i="1"/>
  <c r="AZ1890" i="1"/>
  <c r="CI1879" i="1"/>
  <c r="AJ2008" i="1"/>
  <c r="W2019" i="1"/>
  <c r="GK2139" i="1"/>
  <c r="AE2148" i="1"/>
  <c r="AQ2180" i="1"/>
  <c r="F2201" i="1"/>
  <c r="AZ2286" i="1"/>
  <c r="CI2270" i="1"/>
  <c r="AJ2372" i="1"/>
  <c r="AS2491" i="1"/>
  <c r="CB2485" i="1"/>
  <c r="AE2643" i="1"/>
  <c r="DG873" i="3"/>
  <c r="DH873" i="3"/>
  <c r="DI873" i="3"/>
  <c r="DF873" i="3"/>
  <c r="DJ873" i="3" s="1"/>
  <c r="CY2688" i="1"/>
  <c r="X2688" i="1" s="1"/>
  <c r="R3233" i="7" s="1"/>
  <c r="J3236" i="7" s="1"/>
  <c r="I3239" i="7" s="1"/>
  <c r="CZ2688" i="1"/>
  <c r="Y2688" i="1" s="1"/>
  <c r="T3233" i="7" s="1"/>
  <c r="J3237" i="7" s="1"/>
  <c r="AP2802" i="1"/>
  <c r="F2822" i="1"/>
  <c r="AJ2845" i="1"/>
  <c r="W2856" i="1"/>
  <c r="DF934" i="3"/>
  <c r="DJ934" i="3" s="1"/>
  <c r="DG934" i="3"/>
  <c r="DH934" i="3"/>
  <c r="DI934" i="3"/>
  <c r="DI1007" i="3"/>
  <c r="DF1007" i="3"/>
  <c r="DJ1007" i="3" s="1"/>
  <c r="DG1007" i="3"/>
  <c r="DH1007" i="3"/>
  <c r="AO3278" i="1"/>
  <c r="F3298" i="1"/>
  <c r="DI1120" i="3"/>
  <c r="DJ1120" i="3" s="1"/>
  <c r="DF1120" i="3"/>
  <c r="DH1120" i="3"/>
  <c r="DG1120" i="3"/>
  <c r="T1124" i="1"/>
  <c r="AG1113" i="1"/>
  <c r="AX1171" i="1"/>
  <c r="CG1156" i="1"/>
  <c r="Q1481" i="1"/>
  <c r="AD1475" i="1"/>
  <c r="CP2102" i="1"/>
  <c r="O2102" i="1" s="1"/>
  <c r="GM2102" i="1" s="1"/>
  <c r="GP2102" i="1" s="1"/>
  <c r="AD2191" i="1"/>
  <c r="DG726" i="3"/>
  <c r="DF726" i="3"/>
  <c r="DH726" i="3"/>
  <c r="DI726" i="3"/>
  <c r="DJ726" i="3" s="1"/>
  <c r="AQ2453" i="1"/>
  <c r="BZ2447" i="1"/>
  <c r="AG2599" i="1"/>
  <c r="T2605" i="1"/>
  <c r="BB2599" i="1"/>
  <c r="F2618" i="1"/>
  <c r="CP2724" i="1"/>
  <c r="O2724" i="1" s="1"/>
  <c r="F2906" i="1"/>
  <c r="AO2888" i="1"/>
  <c r="DF995" i="3"/>
  <c r="DJ995" i="3" s="1"/>
  <c r="DG995" i="3"/>
  <c r="DH995" i="3"/>
  <c r="DI995" i="3"/>
  <c r="F3307" i="1"/>
  <c r="BB3278" i="1"/>
  <c r="DF1053" i="3"/>
  <c r="DG1053" i="3"/>
  <c r="DH1053" i="3"/>
  <c r="DI1053" i="3"/>
  <c r="DJ1053" i="3" s="1"/>
  <c r="GM1032" i="1"/>
  <c r="GP1032" i="1" s="1"/>
  <c r="BA1595" i="1"/>
  <c r="CJ1589" i="1"/>
  <c r="AQ1789" i="1"/>
  <c r="F1810" i="1"/>
  <c r="DF608" i="3"/>
  <c r="DI608" i="3"/>
  <c r="DG608" i="3"/>
  <c r="DJ608" i="3" s="1"/>
  <c r="DH608" i="3"/>
  <c r="DG746" i="3"/>
  <c r="DH746" i="3"/>
  <c r="DI746" i="3"/>
  <c r="DF746" i="3"/>
  <c r="DJ746" i="3" s="1"/>
  <c r="AB2770" i="1"/>
  <c r="GM2767" i="1"/>
  <c r="BA447" i="1"/>
  <c r="F476" i="1"/>
  <c r="AB1933" i="1"/>
  <c r="GM1924" i="1"/>
  <c r="AC2286" i="1"/>
  <c r="AS2270" i="1"/>
  <c r="F2303" i="1"/>
  <c r="CG2523" i="1"/>
  <c r="AX2529" i="1"/>
  <c r="CG2599" i="1"/>
  <c r="AX2605" i="1"/>
  <c r="CJ2722" i="1"/>
  <c r="BA2733" i="1"/>
  <c r="CH2902" i="1"/>
  <c r="CF2902" i="1"/>
  <c r="AC2888" i="1"/>
  <c r="P2902" i="1"/>
  <c r="CE2902" i="1"/>
  <c r="CJ2977" i="1"/>
  <c r="BA2988" i="1"/>
  <c r="GM3153" i="1"/>
  <c r="GP3153" i="1" s="1"/>
  <c r="AD3192" i="1"/>
  <c r="Q3203" i="1"/>
  <c r="BZ3235" i="1"/>
  <c r="AQ3246" i="1"/>
  <c r="CG3246" i="1"/>
  <c r="CJ3278" i="1"/>
  <c r="BA3294" i="1"/>
  <c r="CY3336" i="1"/>
  <c r="X3336" i="1" s="1"/>
  <c r="R4227" i="7" s="1"/>
  <c r="J4233" i="7" s="1"/>
  <c r="CZ3336" i="1"/>
  <c r="Y3336" i="1" s="1"/>
  <c r="T4227" i="7" s="1"/>
  <c r="J4234" i="7" s="1"/>
  <c r="CB3411" i="1"/>
  <c r="AS3427" i="1"/>
  <c r="CY3418" i="1"/>
  <c r="X3418" i="1" s="1"/>
  <c r="CZ3418" i="1"/>
  <c r="Y3418" i="1" s="1"/>
  <c r="T4322" i="7" s="1"/>
  <c r="J4328" i="7" s="1"/>
  <c r="CY3420" i="1"/>
  <c r="X3420" i="1" s="1"/>
  <c r="CZ3420" i="1"/>
  <c r="Y3420" i="1" s="1"/>
  <c r="DF1155" i="3"/>
  <c r="DG1155" i="3"/>
  <c r="DI1155" i="3"/>
  <c r="DJ1155" i="3" s="1"/>
  <c r="DH1155" i="3"/>
  <c r="BA3617" i="1"/>
  <c r="CJ3611" i="1"/>
  <c r="AD3687" i="1"/>
  <c r="Q3693" i="1"/>
  <c r="AI3725" i="1"/>
  <c r="V3731" i="1"/>
  <c r="F3738" i="1"/>
  <c r="AX3725" i="1"/>
  <c r="AG2485" i="1"/>
  <c r="T2491" i="1"/>
  <c r="AL2945" i="1"/>
  <c r="V2988" i="1"/>
  <c r="AI2977" i="1"/>
  <c r="AG3192" i="1"/>
  <c r="T3203" i="1"/>
  <c r="U3294" i="1"/>
  <c r="AH3278" i="1"/>
  <c r="GM3461" i="1"/>
  <c r="AB3465" i="1"/>
  <c r="BA3541" i="1"/>
  <c r="CJ3535" i="1"/>
  <c r="U3611" i="1"/>
  <c r="F3639" i="1"/>
  <c r="BD3725" i="1"/>
  <c r="F3756" i="1"/>
  <c r="BA2447" i="1"/>
  <c r="F2473" i="1"/>
  <c r="AL2902" i="1"/>
  <c r="F2966" i="1"/>
  <c r="T2934" i="1"/>
  <c r="AL3203" i="1"/>
  <c r="DF1098" i="3"/>
  <c r="DJ1098" i="3" s="1"/>
  <c r="DG1098" i="3"/>
  <c r="DI1098" i="3"/>
  <c r="DH1098" i="3"/>
  <c r="GM3651" i="1"/>
  <c r="AJ1287" i="1"/>
  <c r="W1293" i="1"/>
  <c r="AG1399" i="1"/>
  <c r="T1405" i="1"/>
  <c r="AQ1551" i="1"/>
  <c r="F1567" i="1"/>
  <c r="CJ2008" i="1"/>
  <c r="BA2019" i="1"/>
  <c r="CJ2270" i="1"/>
  <c r="BA2286" i="1"/>
  <c r="U2523" i="1"/>
  <c r="F2551" i="1"/>
  <c r="AQ2637" i="1"/>
  <c r="F2653" i="1"/>
  <c r="S2733" i="1"/>
  <c r="AF2722" i="1"/>
  <c r="AS2888" i="1"/>
  <c r="F2919" i="1"/>
  <c r="F2912" i="1"/>
  <c r="AQ2888" i="1"/>
  <c r="AH3020" i="1"/>
  <c r="U3031" i="1"/>
  <c r="AO3020" i="1"/>
  <c r="F3035" i="1"/>
  <c r="AL3117" i="1"/>
  <c r="AE3160" i="1"/>
  <c r="CY3156" i="1"/>
  <c r="X3156" i="1" s="1"/>
  <c r="R3902" i="7" s="1"/>
  <c r="J3907" i="7" s="1"/>
  <c r="CZ3156" i="1"/>
  <c r="Y3156" i="1" s="1"/>
  <c r="T3902" i="7" s="1"/>
  <c r="J3908" i="7" s="1"/>
  <c r="AQ3192" i="1"/>
  <c r="F3213" i="1"/>
  <c r="AE2180" i="1"/>
  <c r="R2191" i="1"/>
  <c r="GM2487" i="1"/>
  <c r="AJ2934" i="1"/>
  <c r="W2945" i="1"/>
  <c r="AL3031" i="1"/>
  <c r="DF1012" i="3"/>
  <c r="DG1012" i="3"/>
  <c r="DI1012" i="3"/>
  <c r="DJ1012" i="3" s="1"/>
  <c r="DH1012" i="3"/>
  <c r="DG1036" i="3"/>
  <c r="DJ1036" i="3" s="1"/>
  <c r="DF1036" i="3"/>
  <c r="DH1036" i="3"/>
  <c r="DI1036" i="3"/>
  <c r="GM3463" i="1"/>
  <c r="GP3463" i="1" s="1"/>
  <c r="GM3577" i="1"/>
  <c r="GP3577" i="1" s="1"/>
  <c r="AE3731" i="1"/>
  <c r="AK1405" i="1"/>
  <c r="AI2180" i="1"/>
  <c r="V2191" i="1"/>
  <c r="V2415" i="1"/>
  <c r="AI2404" i="1"/>
  <c r="F2963" i="1"/>
  <c r="AT2934" i="1"/>
  <c r="DI962" i="3"/>
  <c r="DJ962" i="3" s="1"/>
  <c r="DF962" i="3"/>
  <c r="DG962" i="3"/>
  <c r="DH962" i="3"/>
  <c r="CI3246" i="1"/>
  <c r="DG1150" i="3"/>
  <c r="DH1150" i="3"/>
  <c r="DF1150" i="3"/>
  <c r="DJ1150" i="3" s="1"/>
  <c r="DI1150" i="3"/>
  <c r="AF3573" i="1"/>
  <c r="S3579" i="1"/>
  <c r="AQ3617" i="1"/>
  <c r="BZ3611" i="1"/>
  <c r="CG3617" i="1"/>
  <c r="GM3810" i="1"/>
  <c r="GN3810" i="1" s="1"/>
  <c r="F3525" i="1"/>
  <c r="U3497" i="1"/>
  <c r="AF3160" i="1"/>
  <c r="BA3857" i="1"/>
  <c r="CJ3803" i="1"/>
  <c r="T3497" i="1"/>
  <c r="F3524" i="1"/>
  <c r="DH43" i="3"/>
  <c r="DF43" i="3"/>
  <c r="DJ43" i="3" s="1"/>
  <c r="DG43" i="3"/>
  <c r="DI43" i="3"/>
  <c r="DH24" i="3"/>
  <c r="DI24" i="3"/>
  <c r="DJ24" i="3" s="1"/>
  <c r="DG24" i="3"/>
  <c r="DF24" i="3"/>
  <c r="DH1" i="3"/>
  <c r="DI1" i="3"/>
  <c r="DJ1" i="3" s="1"/>
  <c r="DF1" i="3"/>
  <c r="DG1" i="3"/>
  <c r="DG49" i="3"/>
  <c r="DJ49" i="3" s="1"/>
  <c r="DH49" i="3"/>
  <c r="DF49" i="3"/>
  <c r="DI49" i="3"/>
  <c r="DH5" i="3"/>
  <c r="DI5" i="3"/>
  <c r="DF5" i="3"/>
  <c r="DJ5" i="3" s="1"/>
  <c r="DG5" i="3"/>
  <c r="DG83" i="3"/>
  <c r="DH83" i="3"/>
  <c r="DI83" i="3"/>
  <c r="DJ83" i="3" s="1"/>
  <c r="DF83" i="3"/>
  <c r="DG93" i="3"/>
  <c r="DH93" i="3"/>
  <c r="DI93" i="3"/>
  <c r="DJ93" i="3" s="1"/>
  <c r="DF93" i="3"/>
  <c r="DF113" i="3"/>
  <c r="DG113" i="3"/>
  <c r="DI113" i="3"/>
  <c r="DJ113" i="3" s="1"/>
  <c r="DH113" i="3"/>
  <c r="DH45" i="3"/>
  <c r="DI45" i="3"/>
  <c r="DJ45" i="3" s="1"/>
  <c r="DF45" i="3"/>
  <c r="DG45" i="3"/>
  <c r="DH158" i="3"/>
  <c r="DF158" i="3"/>
  <c r="DJ158" i="3" s="1"/>
  <c r="DI158" i="3"/>
  <c r="DG158" i="3"/>
  <c r="DH146" i="3"/>
  <c r="DF146" i="3"/>
  <c r="DI146" i="3"/>
  <c r="DG146" i="3"/>
  <c r="DJ146" i="3" s="1"/>
  <c r="DH208" i="3"/>
  <c r="DI208" i="3"/>
  <c r="DG208" i="3"/>
  <c r="DJ208" i="3" s="1"/>
  <c r="DF208" i="3"/>
  <c r="DF92" i="3"/>
  <c r="DG92" i="3"/>
  <c r="DH92" i="3"/>
  <c r="DI92" i="3"/>
  <c r="DJ92" i="3" s="1"/>
  <c r="DF145" i="3"/>
  <c r="DI145" i="3"/>
  <c r="DJ145" i="3" s="1"/>
  <c r="DH145" i="3"/>
  <c r="DG145" i="3"/>
  <c r="DG71" i="3"/>
  <c r="DH71" i="3"/>
  <c r="DI71" i="3"/>
  <c r="DJ71" i="3" s="1"/>
  <c r="DF71" i="3"/>
  <c r="DG202" i="3"/>
  <c r="DI202" i="3"/>
  <c r="DJ202" i="3" s="1"/>
  <c r="DH202" i="3"/>
  <c r="DF202" i="3"/>
  <c r="DI219" i="3"/>
  <c r="DJ219" i="3" s="1"/>
  <c r="DH219" i="3"/>
  <c r="DG219" i="3"/>
  <c r="DF219" i="3"/>
  <c r="DI265" i="3"/>
  <c r="DJ265" i="3" s="1"/>
  <c r="DH265" i="3"/>
  <c r="DG265" i="3"/>
  <c r="DF265" i="3"/>
  <c r="DH308" i="3"/>
  <c r="DI308" i="3"/>
  <c r="DG308" i="3"/>
  <c r="DJ308" i="3" s="1"/>
  <c r="DF308" i="3"/>
  <c r="DH328" i="3"/>
  <c r="DI328" i="3"/>
  <c r="DG328" i="3"/>
  <c r="DJ328" i="3" s="1"/>
  <c r="DF328" i="3"/>
  <c r="DH221" i="3"/>
  <c r="DG221" i="3"/>
  <c r="DJ221" i="3" s="1"/>
  <c r="DI221" i="3"/>
  <c r="DF221" i="3"/>
  <c r="DG229" i="3"/>
  <c r="DF229" i="3"/>
  <c r="DI229" i="3"/>
  <c r="DJ229" i="3" s="1"/>
  <c r="DH229" i="3"/>
  <c r="DI381" i="3"/>
  <c r="DJ381" i="3" s="1"/>
  <c r="DH381" i="3"/>
  <c r="DG381" i="3"/>
  <c r="DF381" i="3"/>
  <c r="DH427" i="3"/>
  <c r="DI427" i="3"/>
  <c r="DG427" i="3"/>
  <c r="DJ427" i="3" s="1"/>
  <c r="DF427" i="3"/>
  <c r="DH140" i="3"/>
  <c r="DG140" i="3"/>
  <c r="DF140" i="3"/>
  <c r="DI140" i="3"/>
  <c r="DJ140" i="3" s="1"/>
  <c r="DI157" i="3"/>
  <c r="DH157" i="3"/>
  <c r="DG157" i="3"/>
  <c r="DJ157" i="3" s="1"/>
  <c r="DF157" i="3"/>
  <c r="DH218" i="3"/>
  <c r="DG218" i="3"/>
  <c r="DF218" i="3"/>
  <c r="DI218" i="3"/>
  <c r="DJ218" i="3" s="1"/>
  <c r="DI262" i="3"/>
  <c r="DH262" i="3"/>
  <c r="DF262" i="3"/>
  <c r="DG262" i="3"/>
  <c r="DJ262" i="3" s="1"/>
  <c r="DH290" i="3"/>
  <c r="DG290" i="3"/>
  <c r="DF290" i="3"/>
  <c r="DI290" i="3"/>
  <c r="DJ290" i="3" s="1"/>
  <c r="DH357" i="3"/>
  <c r="DG357" i="3"/>
  <c r="DI357" i="3"/>
  <c r="DJ357" i="3" s="1"/>
  <c r="DF357" i="3"/>
  <c r="DH424" i="3"/>
  <c r="DI424" i="3"/>
  <c r="DG424" i="3"/>
  <c r="DJ424" i="3" s="1"/>
  <c r="DF424" i="3"/>
  <c r="DI288" i="3"/>
  <c r="DJ288" i="3" s="1"/>
  <c r="DH288" i="3"/>
  <c r="DF288" i="3"/>
  <c r="DG288" i="3"/>
  <c r="DI364" i="3"/>
  <c r="DH364" i="3"/>
  <c r="DG364" i="3"/>
  <c r="DF364" i="3"/>
  <c r="DJ364" i="3" s="1"/>
  <c r="DG421" i="3"/>
  <c r="DI421" i="3"/>
  <c r="DJ421" i="3" s="1"/>
  <c r="DH421" i="3"/>
  <c r="DF421" i="3"/>
  <c r="DH482" i="3"/>
  <c r="DG482" i="3"/>
  <c r="DJ482" i="3" s="1"/>
  <c r="DF482" i="3"/>
  <c r="DI482" i="3"/>
  <c r="DH488" i="3"/>
  <c r="DG488" i="3"/>
  <c r="DJ488" i="3" s="1"/>
  <c r="DF488" i="3"/>
  <c r="DI488" i="3"/>
  <c r="DH496" i="3"/>
  <c r="DG496" i="3"/>
  <c r="DF496" i="3"/>
  <c r="DI496" i="3"/>
  <c r="DJ496" i="3" s="1"/>
  <c r="DI515" i="3"/>
  <c r="DJ515" i="3" s="1"/>
  <c r="DH515" i="3"/>
  <c r="DG515" i="3"/>
  <c r="DF515" i="3"/>
  <c r="DI541" i="3"/>
  <c r="DJ541" i="3" s="1"/>
  <c r="DH541" i="3"/>
  <c r="DG541" i="3"/>
  <c r="DF541" i="3"/>
  <c r="DF310" i="3"/>
  <c r="DJ310" i="3" s="1"/>
  <c r="DI310" i="3"/>
  <c r="DG310" i="3"/>
  <c r="DH310" i="3"/>
  <c r="DH458" i="3"/>
  <c r="DG458" i="3"/>
  <c r="DJ458" i="3" s="1"/>
  <c r="DF458" i="3"/>
  <c r="DI458" i="3"/>
  <c r="DH466" i="3"/>
  <c r="DG466" i="3"/>
  <c r="DI466" i="3"/>
  <c r="DJ466" i="3" s="1"/>
  <c r="DF466" i="3"/>
  <c r="DH492" i="3"/>
  <c r="DG492" i="3"/>
  <c r="DJ492" i="3" s="1"/>
  <c r="DI492" i="3"/>
  <c r="DF492" i="3"/>
  <c r="DH498" i="3"/>
  <c r="DG498" i="3"/>
  <c r="DJ498" i="3" s="1"/>
  <c r="DI498" i="3"/>
  <c r="DF498" i="3"/>
  <c r="DH267" i="3"/>
  <c r="DG267" i="3"/>
  <c r="DI267" i="3"/>
  <c r="DJ267" i="3" s="1"/>
  <c r="DF267" i="3"/>
  <c r="DI549" i="3"/>
  <c r="DH549" i="3"/>
  <c r="DG549" i="3"/>
  <c r="DJ549" i="3" s="1"/>
  <c r="DF549" i="3"/>
  <c r="DI610" i="3"/>
  <c r="DJ610" i="3" s="1"/>
  <c r="DH610" i="3"/>
  <c r="DG610" i="3"/>
  <c r="DF610" i="3"/>
  <c r="DH626" i="3"/>
  <c r="DG626" i="3"/>
  <c r="DJ626" i="3" s="1"/>
  <c r="DF626" i="3"/>
  <c r="DI626" i="3"/>
  <c r="DF239" i="3"/>
  <c r="DJ239" i="3" s="1"/>
  <c r="DI239" i="3"/>
  <c r="DG239" i="3"/>
  <c r="DH239" i="3"/>
  <c r="DH334" i="3"/>
  <c r="DF334" i="3"/>
  <c r="DI334" i="3"/>
  <c r="DG334" i="3"/>
  <c r="DJ334" i="3" s="1"/>
  <c r="DI360" i="3"/>
  <c r="DH360" i="3"/>
  <c r="DF360" i="3"/>
  <c r="DG360" i="3"/>
  <c r="DJ360" i="3" s="1"/>
  <c r="DH468" i="3"/>
  <c r="DG468" i="3"/>
  <c r="DJ468" i="3" s="1"/>
  <c r="DI468" i="3"/>
  <c r="DF468" i="3"/>
  <c r="DH546" i="3"/>
  <c r="DG546" i="3"/>
  <c r="DJ546" i="3" s="1"/>
  <c r="DF546" i="3"/>
  <c r="DI546" i="3"/>
  <c r="DI569" i="3"/>
  <c r="DH569" i="3"/>
  <c r="DG569" i="3"/>
  <c r="DF569" i="3"/>
  <c r="DJ569" i="3" s="1"/>
  <c r="DH586" i="3"/>
  <c r="DG586" i="3"/>
  <c r="DI586" i="3"/>
  <c r="DJ586" i="3" s="1"/>
  <c r="DF586" i="3"/>
  <c r="DH612" i="3"/>
  <c r="DG612" i="3"/>
  <c r="DI612" i="3"/>
  <c r="DJ612" i="3" s="1"/>
  <c r="DF612" i="3"/>
  <c r="DH638" i="3"/>
  <c r="DG638" i="3"/>
  <c r="DI638" i="3"/>
  <c r="DJ638" i="3" s="1"/>
  <c r="DF638" i="3"/>
  <c r="DI358" i="3"/>
  <c r="DJ358" i="3" s="1"/>
  <c r="DH358" i="3"/>
  <c r="DF358" i="3"/>
  <c r="DG358" i="3"/>
  <c r="DF592" i="3"/>
  <c r="DJ592" i="3" s="1"/>
  <c r="DI592" i="3"/>
  <c r="DH592" i="3"/>
  <c r="DG592" i="3"/>
  <c r="DH607" i="3"/>
  <c r="DG607" i="3"/>
  <c r="DF607" i="3"/>
  <c r="DI607" i="3"/>
  <c r="DJ607" i="3" s="1"/>
  <c r="DF644" i="3"/>
  <c r="DJ644" i="3" s="1"/>
  <c r="DI644" i="3"/>
  <c r="DG644" i="3"/>
  <c r="DH644" i="3"/>
  <c r="DH659" i="3"/>
  <c r="DG659" i="3"/>
  <c r="DF659" i="3"/>
  <c r="DI659" i="3"/>
  <c r="DJ659" i="3" s="1"/>
  <c r="DG706" i="3"/>
  <c r="DH706" i="3"/>
  <c r="DF706" i="3"/>
  <c r="DI706" i="3"/>
  <c r="DJ706" i="3" s="1"/>
  <c r="DH738" i="3"/>
  <c r="DF738" i="3"/>
  <c r="DJ738" i="3" s="1"/>
  <c r="DG738" i="3"/>
  <c r="DI738" i="3"/>
  <c r="DI650" i="3"/>
  <c r="DH650" i="3"/>
  <c r="DF650" i="3"/>
  <c r="DG650" i="3"/>
  <c r="DJ650" i="3" s="1"/>
  <c r="DF743" i="3"/>
  <c r="DG743" i="3"/>
  <c r="DJ743" i="3" s="1"/>
  <c r="DH743" i="3"/>
  <c r="DI743" i="3"/>
  <c r="DI387" i="3"/>
  <c r="DH387" i="3"/>
  <c r="DG387" i="3"/>
  <c r="DJ387" i="3" s="1"/>
  <c r="DF387" i="3"/>
  <c r="DI573" i="3"/>
  <c r="DH573" i="3"/>
  <c r="DF573" i="3"/>
  <c r="DJ573" i="3" s="1"/>
  <c r="DG573" i="3"/>
  <c r="DI624" i="3"/>
  <c r="DH624" i="3"/>
  <c r="DF624" i="3"/>
  <c r="DG624" i="3"/>
  <c r="DJ624" i="3" s="1"/>
  <c r="DG675" i="3"/>
  <c r="DH675" i="3"/>
  <c r="DF675" i="3"/>
  <c r="DI675" i="3"/>
  <c r="DJ675" i="3" s="1"/>
  <c r="DG768" i="3"/>
  <c r="DJ768" i="3" s="1"/>
  <c r="DH768" i="3"/>
  <c r="DF768" i="3"/>
  <c r="DI768" i="3"/>
  <c r="DG791" i="3"/>
  <c r="DH791" i="3"/>
  <c r="DF791" i="3"/>
  <c r="DI791" i="3"/>
  <c r="DJ791" i="3" s="1"/>
  <c r="DG878" i="3"/>
  <c r="DJ878" i="3" s="1"/>
  <c r="DH878" i="3"/>
  <c r="DF878" i="3"/>
  <c r="DI878" i="3"/>
  <c r="DH938" i="3"/>
  <c r="DI938" i="3"/>
  <c r="DJ938" i="3" s="1"/>
  <c r="DG938" i="3"/>
  <c r="DF938" i="3"/>
  <c r="DH956" i="3"/>
  <c r="DI956" i="3"/>
  <c r="DF956" i="3"/>
  <c r="DJ956" i="3" s="1"/>
  <c r="DG956" i="3"/>
  <c r="DH964" i="3"/>
  <c r="DI964" i="3"/>
  <c r="DJ964" i="3" s="1"/>
  <c r="DG964" i="3"/>
  <c r="DF964" i="3"/>
  <c r="DH982" i="3"/>
  <c r="DI982" i="3"/>
  <c r="DF982" i="3"/>
  <c r="DJ982" i="3" s="1"/>
  <c r="DG982" i="3"/>
  <c r="DH990" i="3"/>
  <c r="DI990" i="3"/>
  <c r="DJ990" i="3" s="1"/>
  <c r="DG990" i="3"/>
  <c r="DF990" i="3"/>
  <c r="DH1008" i="3"/>
  <c r="DI1008" i="3"/>
  <c r="DF1008" i="3"/>
  <c r="DJ1008" i="3" s="1"/>
  <c r="DG1008" i="3"/>
  <c r="DI76" i="3"/>
  <c r="DJ76" i="3" s="1"/>
  <c r="DF76" i="3"/>
  <c r="DG76" i="3"/>
  <c r="DH76" i="3"/>
  <c r="AP185" i="1"/>
  <c r="F203" i="1"/>
  <c r="DI503" i="3"/>
  <c r="DH503" i="3"/>
  <c r="DF503" i="3"/>
  <c r="DG503" i="3"/>
  <c r="DJ503" i="3" s="1"/>
  <c r="DH734" i="3"/>
  <c r="DF734" i="3"/>
  <c r="DJ734" i="3" s="1"/>
  <c r="DG734" i="3"/>
  <c r="DI734" i="3"/>
  <c r="DH895" i="3"/>
  <c r="DI895" i="3"/>
  <c r="DF895" i="3"/>
  <c r="DJ895" i="3" s="1"/>
  <c r="DG895" i="3"/>
  <c r="DH916" i="3"/>
  <c r="DI916" i="3"/>
  <c r="DG916" i="3"/>
  <c r="DJ916" i="3" s="1"/>
  <c r="DF916" i="3"/>
  <c r="DG944" i="3"/>
  <c r="DH944" i="3"/>
  <c r="DI944" i="3"/>
  <c r="DJ944" i="3" s="1"/>
  <c r="DF944" i="3"/>
  <c r="DG970" i="3"/>
  <c r="DH970" i="3"/>
  <c r="DI970" i="3"/>
  <c r="DJ970" i="3" s="1"/>
  <c r="DF970" i="3"/>
  <c r="DG996" i="3"/>
  <c r="DH996" i="3"/>
  <c r="DI996" i="3"/>
  <c r="DJ996" i="3" s="1"/>
  <c r="DF996" i="3"/>
  <c r="DG44" i="3"/>
  <c r="DF44" i="3"/>
  <c r="DJ44" i="3" s="1"/>
  <c r="DI44" i="3"/>
  <c r="DH44" i="3"/>
  <c r="DF41" i="3"/>
  <c r="DJ41" i="3" s="1"/>
  <c r="DG41" i="3"/>
  <c r="DI41" i="3"/>
  <c r="DH41" i="3"/>
  <c r="DG36" i="3"/>
  <c r="DH36" i="3"/>
  <c r="DF36" i="3"/>
  <c r="DJ36" i="3" s="1"/>
  <c r="DI36" i="3"/>
  <c r="DG232" i="3"/>
  <c r="DF232" i="3"/>
  <c r="DH232" i="3"/>
  <c r="DI232" i="3"/>
  <c r="DJ232" i="3" s="1"/>
  <c r="DG629" i="3"/>
  <c r="DF629" i="3"/>
  <c r="DH629" i="3"/>
  <c r="DI629" i="3"/>
  <c r="DJ629" i="3" s="1"/>
  <c r="DI744" i="3"/>
  <c r="DF744" i="3"/>
  <c r="DJ744" i="3" s="1"/>
  <c r="DH744" i="3"/>
  <c r="DG744" i="3"/>
  <c r="DH820" i="3"/>
  <c r="DI820" i="3"/>
  <c r="DF820" i="3"/>
  <c r="DG820" i="3"/>
  <c r="DJ820" i="3" s="1"/>
  <c r="DH897" i="3"/>
  <c r="DI897" i="3"/>
  <c r="DJ897" i="3" s="1"/>
  <c r="DF897" i="3"/>
  <c r="DG897" i="3"/>
  <c r="DH1077" i="3"/>
  <c r="DI1077" i="3"/>
  <c r="DF1077" i="3"/>
  <c r="DJ1077" i="3" s="1"/>
  <c r="DG1077" i="3"/>
  <c r="DG1204" i="3"/>
  <c r="DJ1204" i="3" s="1"/>
  <c r="DH1204" i="3"/>
  <c r="DF1204" i="3"/>
  <c r="DI1204" i="3"/>
  <c r="AI71" i="1"/>
  <c r="V77" i="1"/>
  <c r="BB109" i="1"/>
  <c r="F128" i="1"/>
  <c r="AO185" i="1"/>
  <c r="F198" i="1"/>
  <c r="DI88" i="3"/>
  <c r="DJ88" i="3" s="1"/>
  <c r="DF88" i="3"/>
  <c r="DG88" i="3"/>
  <c r="DH88" i="3"/>
  <c r="T301" i="1"/>
  <c r="F326" i="1"/>
  <c r="AF342" i="1"/>
  <c r="CY339" i="1"/>
  <c r="X339" i="1" s="1"/>
  <c r="R318" i="7" s="1"/>
  <c r="J321" i="7" s="1"/>
  <c r="CZ339" i="1"/>
  <c r="Y339" i="1" s="1"/>
  <c r="T318" i="7" s="1"/>
  <c r="J322" i="7" s="1"/>
  <c r="F513" i="1"/>
  <c r="BC488" i="1"/>
  <c r="F802" i="1"/>
  <c r="BD766" i="1"/>
  <c r="DF257" i="3"/>
  <c r="DI257" i="3"/>
  <c r="DG257" i="3"/>
  <c r="DJ257" i="3" s="1"/>
  <c r="DH257" i="3"/>
  <c r="AP856" i="1"/>
  <c r="F876" i="1"/>
  <c r="DF563" i="3"/>
  <c r="DJ563" i="3" s="1"/>
  <c r="DI563" i="3"/>
  <c r="DG563" i="3"/>
  <c r="DH563" i="3"/>
  <c r="DH683" i="3"/>
  <c r="DI683" i="3"/>
  <c r="DG683" i="3"/>
  <c r="DF683" i="3"/>
  <c r="DJ683" i="3" s="1"/>
  <c r="DF753" i="3"/>
  <c r="DG753" i="3"/>
  <c r="DI753" i="3"/>
  <c r="DJ753" i="3" s="1"/>
  <c r="DH753" i="3"/>
  <c r="DH766" i="3"/>
  <c r="DI766" i="3"/>
  <c r="DJ766" i="3" s="1"/>
  <c r="DF766" i="3"/>
  <c r="DG766" i="3"/>
  <c r="DF889" i="3"/>
  <c r="DG889" i="3"/>
  <c r="DI889" i="3"/>
  <c r="DJ889" i="3" s="1"/>
  <c r="DH889" i="3"/>
  <c r="DH911" i="3"/>
  <c r="DI911" i="3"/>
  <c r="DF911" i="3"/>
  <c r="DG911" i="3"/>
  <c r="DJ911" i="3" s="1"/>
  <c r="DG963" i="3"/>
  <c r="DJ963" i="3" s="1"/>
  <c r="DH963" i="3"/>
  <c r="DF963" i="3"/>
  <c r="DI963" i="3"/>
  <c r="DH987" i="3"/>
  <c r="DI987" i="3"/>
  <c r="DF987" i="3"/>
  <c r="DG987" i="3"/>
  <c r="DJ987" i="3" s="1"/>
  <c r="DH1049" i="3"/>
  <c r="DI1049" i="3"/>
  <c r="DG1049" i="3"/>
  <c r="DJ1049" i="3" s="1"/>
  <c r="DF1049" i="3"/>
  <c r="DH1060" i="3"/>
  <c r="DI1060" i="3"/>
  <c r="DF1060" i="3"/>
  <c r="DJ1060" i="3" s="1"/>
  <c r="DG1060" i="3"/>
  <c r="DH1089" i="3"/>
  <c r="DI1089" i="3"/>
  <c r="DG1089" i="3"/>
  <c r="DJ1089" i="3" s="1"/>
  <c r="DF1089" i="3"/>
  <c r="DH1104" i="3"/>
  <c r="DI1104" i="3"/>
  <c r="DG1104" i="3"/>
  <c r="DF1104" i="3"/>
  <c r="DJ1104" i="3" s="1"/>
  <c r="CY33" i="1"/>
  <c r="X33" i="1" s="1"/>
  <c r="R76" i="7" s="1"/>
  <c r="J81" i="7" s="1"/>
  <c r="CZ33" i="1"/>
  <c r="Y33" i="1" s="1"/>
  <c r="T76" i="7" s="1"/>
  <c r="J82" i="7" s="1"/>
  <c r="GM113" i="1"/>
  <c r="GP113" i="1" s="1"/>
  <c r="AS153" i="1"/>
  <c r="CB147" i="1"/>
  <c r="CZ231" i="1"/>
  <c r="Y231" i="1" s="1"/>
  <c r="T282" i="7" s="1"/>
  <c r="J286" i="7" s="1"/>
  <c r="CY231" i="1"/>
  <c r="X231" i="1" s="1"/>
  <c r="R282" i="7" s="1"/>
  <c r="J285" i="7" s="1"/>
  <c r="I288" i="7" s="1"/>
  <c r="AY305" i="1"/>
  <c r="CH301" i="1"/>
  <c r="CY340" i="1"/>
  <c r="X340" i="1" s="1"/>
  <c r="R325" i="7" s="1"/>
  <c r="J330" i="7" s="1"/>
  <c r="CZ340" i="1"/>
  <c r="Y340" i="1" s="1"/>
  <c r="T325" i="7" s="1"/>
  <c r="J331" i="7" s="1"/>
  <c r="AI374" i="1"/>
  <c r="V379" i="1"/>
  <c r="AT411" i="1"/>
  <c r="F433" i="1"/>
  <c r="DI165" i="3"/>
  <c r="DF165" i="3"/>
  <c r="DJ165" i="3" s="1"/>
  <c r="DG165" i="3"/>
  <c r="DH165" i="3"/>
  <c r="DG163" i="3"/>
  <c r="DI163" i="3"/>
  <c r="DF163" i="3"/>
  <c r="DJ163" i="3" s="1"/>
  <c r="DH163" i="3"/>
  <c r="DF169" i="3"/>
  <c r="DH169" i="3"/>
  <c r="DG169" i="3"/>
  <c r="DJ169" i="3" s="1"/>
  <c r="DI169" i="3"/>
  <c r="DH178" i="3"/>
  <c r="DG178" i="3"/>
  <c r="DI178" i="3"/>
  <c r="DF178" i="3"/>
  <c r="DJ178" i="3" s="1"/>
  <c r="AO766" i="1"/>
  <c r="F781" i="1"/>
  <c r="DF223" i="3"/>
  <c r="DJ223" i="3" s="1"/>
  <c r="DI223" i="3"/>
  <c r="DG223" i="3"/>
  <c r="DH223" i="3"/>
  <c r="DI642" i="3"/>
  <c r="DJ642" i="3" s="1"/>
  <c r="DH642" i="3"/>
  <c r="DF642" i="3"/>
  <c r="DG642" i="3"/>
  <c r="DH863" i="3"/>
  <c r="DI863" i="3"/>
  <c r="DF863" i="3"/>
  <c r="DG863" i="3"/>
  <c r="DJ863" i="3" s="1"/>
  <c r="DH902" i="3"/>
  <c r="DI902" i="3"/>
  <c r="DJ902" i="3" s="1"/>
  <c r="DF902" i="3"/>
  <c r="DG902" i="3"/>
  <c r="DG1118" i="3"/>
  <c r="DH1118" i="3"/>
  <c r="DF1118" i="3"/>
  <c r="DI1118" i="3"/>
  <c r="DJ1118" i="3" s="1"/>
  <c r="DF1124" i="3"/>
  <c r="DG1124" i="3"/>
  <c r="DI1124" i="3"/>
  <c r="DJ1124" i="3" s="1"/>
  <c r="DH1124" i="3"/>
  <c r="DG1232" i="3"/>
  <c r="DJ1232" i="3" s="1"/>
  <c r="DH1232" i="3"/>
  <c r="DF1232" i="3"/>
  <c r="DI1232" i="3"/>
  <c r="DG1236" i="3"/>
  <c r="DH1236" i="3"/>
  <c r="DF1236" i="3"/>
  <c r="DI1236" i="3"/>
  <c r="DJ1236" i="3" s="1"/>
  <c r="CP28" i="1"/>
  <c r="O28" i="1" s="1"/>
  <c r="AC185" i="1"/>
  <c r="CH194" i="1"/>
  <c r="CE194" i="1"/>
  <c r="P194" i="1"/>
  <c r="CF194" i="1"/>
  <c r="AF233" i="1"/>
  <c r="AZ305" i="1"/>
  <c r="CI301" i="1"/>
  <c r="AX415" i="1"/>
  <c r="CG411" i="1"/>
  <c r="BZ488" i="1"/>
  <c r="AQ497" i="1"/>
  <c r="AI529" i="1"/>
  <c r="V538" i="1"/>
  <c r="AT692" i="1"/>
  <c r="CC685" i="1"/>
  <c r="BD685" i="1"/>
  <c r="F717" i="1"/>
  <c r="DF228" i="3"/>
  <c r="DI228" i="3"/>
  <c r="DH228" i="3"/>
  <c r="DG228" i="3"/>
  <c r="DJ228" i="3" s="1"/>
  <c r="DF231" i="3"/>
  <c r="DI231" i="3"/>
  <c r="DJ231" i="3" s="1"/>
  <c r="DH231" i="3"/>
  <c r="DG231" i="3"/>
  <c r="DG234" i="3"/>
  <c r="DJ234" i="3" s="1"/>
  <c r="DF234" i="3"/>
  <c r="DH234" i="3"/>
  <c r="DI234" i="3"/>
  <c r="DG247" i="3"/>
  <c r="DF247" i="3"/>
  <c r="DJ247" i="3" s="1"/>
  <c r="DI247" i="3"/>
  <c r="DH247" i="3"/>
  <c r="DF254" i="3"/>
  <c r="DI254" i="3"/>
  <c r="DJ254" i="3" s="1"/>
  <c r="DG254" i="3"/>
  <c r="DH254" i="3"/>
  <c r="CY863" i="1"/>
  <c r="X863" i="1" s="1"/>
  <c r="CZ863" i="1"/>
  <c r="Y863" i="1" s="1"/>
  <c r="T879" i="7" s="1"/>
  <c r="J885" i="7" s="1"/>
  <c r="DF272" i="3"/>
  <c r="DJ272" i="3" s="1"/>
  <c r="DI272" i="3"/>
  <c r="DH272" i="3"/>
  <c r="DG272" i="3"/>
  <c r="AO1027" i="1"/>
  <c r="F1042" i="1"/>
  <c r="BB1070" i="1"/>
  <c r="F1094" i="1"/>
  <c r="DG359" i="3"/>
  <c r="DJ359" i="3" s="1"/>
  <c r="DF359" i="3"/>
  <c r="DI359" i="3"/>
  <c r="DH359" i="3"/>
  <c r="DH369" i="3"/>
  <c r="DG369" i="3"/>
  <c r="DF369" i="3"/>
  <c r="DJ369" i="3" s="1"/>
  <c r="DI369" i="3"/>
  <c r="DF376" i="3"/>
  <c r="DJ376" i="3" s="1"/>
  <c r="DI376" i="3"/>
  <c r="DH376" i="3"/>
  <c r="DG376" i="3"/>
  <c r="DF372" i="3"/>
  <c r="DI372" i="3"/>
  <c r="DH372" i="3"/>
  <c r="DG372" i="3"/>
  <c r="DJ372" i="3" s="1"/>
  <c r="F1196" i="1"/>
  <c r="BD1156" i="1"/>
  <c r="DG510" i="3"/>
  <c r="DJ510" i="3" s="1"/>
  <c r="DF510" i="3"/>
  <c r="DH510" i="3"/>
  <c r="DI510" i="3"/>
  <c r="F1739" i="1"/>
  <c r="BD1703" i="1"/>
  <c r="DH530" i="3"/>
  <c r="DG530" i="3"/>
  <c r="DI530" i="3"/>
  <c r="DF530" i="3"/>
  <c r="DJ530" i="3" s="1"/>
  <c r="AP1789" i="1"/>
  <c r="F1809" i="1"/>
  <c r="DH418" i="3"/>
  <c r="DG418" i="3"/>
  <c r="DF418" i="3"/>
  <c r="DI418" i="3"/>
  <c r="DJ418" i="3" s="1"/>
  <c r="DH464" i="3"/>
  <c r="DG464" i="3"/>
  <c r="DJ464" i="3" s="1"/>
  <c r="DI464" i="3"/>
  <c r="DF464" i="3"/>
  <c r="DH756" i="3"/>
  <c r="DI756" i="3"/>
  <c r="DG756" i="3"/>
  <c r="DF756" i="3"/>
  <c r="DJ756" i="3" s="1"/>
  <c r="DH824" i="3"/>
  <c r="DI824" i="3"/>
  <c r="DF824" i="3"/>
  <c r="DG824" i="3"/>
  <c r="DJ824" i="3" s="1"/>
  <c r="DH1106" i="3"/>
  <c r="DI1106" i="3"/>
  <c r="DJ1106" i="3" s="1"/>
  <c r="DF1106" i="3"/>
  <c r="DG1106" i="3"/>
  <c r="DI1135" i="3"/>
  <c r="DF1135" i="3"/>
  <c r="DJ1135" i="3" s="1"/>
  <c r="DH1135" i="3"/>
  <c r="DG1135" i="3"/>
  <c r="DI12" i="3"/>
  <c r="DF12" i="3"/>
  <c r="DJ12" i="3" s="1"/>
  <c r="DG12" i="3"/>
  <c r="DH12" i="3"/>
  <c r="DF11" i="3"/>
  <c r="DJ11" i="3" s="1"/>
  <c r="DG11" i="3"/>
  <c r="DI11" i="3"/>
  <c r="DH11" i="3"/>
  <c r="DF20" i="3"/>
  <c r="DJ20" i="3" s="1"/>
  <c r="DG20" i="3"/>
  <c r="DH20" i="3"/>
  <c r="DI20" i="3"/>
  <c r="DG23" i="3"/>
  <c r="DH23" i="3"/>
  <c r="DF23" i="3"/>
  <c r="DJ23" i="3" s="1"/>
  <c r="DI23" i="3"/>
  <c r="AJ71" i="1"/>
  <c r="W77" i="1"/>
  <c r="AH109" i="1"/>
  <c r="U115" i="1"/>
  <c r="Q153" i="1"/>
  <c r="AD147" i="1"/>
  <c r="CP339" i="1"/>
  <c r="O339" i="1" s="1"/>
  <c r="DF98" i="3"/>
  <c r="DG98" i="3"/>
  <c r="DJ98" i="3" s="1"/>
  <c r="DI98" i="3"/>
  <c r="DH98" i="3"/>
  <c r="GK413" i="1"/>
  <c r="AE415" i="1"/>
  <c r="CC447" i="1"/>
  <c r="AT456" i="1"/>
  <c r="AD488" i="1"/>
  <c r="Q497" i="1"/>
  <c r="CB529" i="1"/>
  <c r="AS538" i="1"/>
  <c r="AH610" i="1"/>
  <c r="U615" i="1"/>
  <c r="AG692" i="1"/>
  <c r="F696" i="1"/>
  <c r="AO685" i="1"/>
  <c r="AJ777" i="1"/>
  <c r="DG213" i="3"/>
  <c r="DJ213" i="3" s="1"/>
  <c r="DH213" i="3"/>
  <c r="DF213" i="3"/>
  <c r="DI213" i="3"/>
  <c r="DG266" i="3"/>
  <c r="DJ266" i="3" s="1"/>
  <c r="DF266" i="3"/>
  <c r="DI266" i="3"/>
  <c r="DH266" i="3"/>
  <c r="CG867" i="1"/>
  <c r="F999" i="1"/>
  <c r="AO984" i="1"/>
  <c r="DF307" i="3"/>
  <c r="DH307" i="3"/>
  <c r="DG307" i="3"/>
  <c r="DI307" i="3"/>
  <c r="DJ307" i="3" s="1"/>
  <c r="BB1027" i="1"/>
  <c r="F1051" i="1"/>
  <c r="F1149" i="1"/>
  <c r="BD1113" i="1"/>
  <c r="DF382" i="3"/>
  <c r="DI382" i="3"/>
  <c r="DJ382" i="3" s="1"/>
  <c r="DH382" i="3"/>
  <c r="DG382" i="3"/>
  <c r="CG1203" i="1"/>
  <c r="AX1218" i="1"/>
  <c r="DI437" i="3"/>
  <c r="DJ437" i="3" s="1"/>
  <c r="DF437" i="3"/>
  <c r="DG437" i="3"/>
  <c r="DH437" i="3"/>
  <c r="DF440" i="3"/>
  <c r="DI440" i="3"/>
  <c r="DH440" i="3"/>
  <c r="DG440" i="3"/>
  <c r="DJ440" i="3" s="1"/>
  <c r="AX1633" i="1"/>
  <c r="CG1627" i="1"/>
  <c r="DF519" i="3"/>
  <c r="DI519" i="3"/>
  <c r="DJ519" i="3" s="1"/>
  <c r="DG519" i="3"/>
  <c r="DH519" i="3"/>
  <c r="F1816" i="1"/>
  <c r="BC1789" i="1"/>
  <c r="DH565" i="3"/>
  <c r="DG565" i="3"/>
  <c r="DI565" i="3"/>
  <c r="DF565" i="3"/>
  <c r="DJ565" i="3" s="1"/>
  <c r="DG567" i="3"/>
  <c r="DJ567" i="3" s="1"/>
  <c r="DF567" i="3"/>
  <c r="DH567" i="3"/>
  <c r="DI567" i="3"/>
  <c r="DG591" i="3"/>
  <c r="DJ591" i="3" s="1"/>
  <c r="DF591" i="3"/>
  <c r="DH591" i="3"/>
  <c r="DI591" i="3"/>
  <c r="F1942" i="1"/>
  <c r="AP1922" i="1"/>
  <c r="DH1045" i="3"/>
  <c r="DF1045" i="3"/>
  <c r="DG1045" i="3"/>
  <c r="DJ1045" i="3" s="1"/>
  <c r="DI1045" i="3"/>
  <c r="DG1156" i="3"/>
  <c r="DH1156" i="3"/>
  <c r="DF1156" i="3"/>
  <c r="DI1156" i="3"/>
  <c r="DJ1156" i="3" s="1"/>
  <c r="DG1188" i="3"/>
  <c r="DJ1188" i="3" s="1"/>
  <c r="DH1188" i="3"/>
  <c r="DI1188" i="3"/>
  <c r="DF1188" i="3"/>
  <c r="AD77" i="1"/>
  <c r="AX153" i="1"/>
  <c r="CG147" i="1"/>
  <c r="AC233" i="1"/>
  <c r="S269" i="1"/>
  <c r="AF265" i="1"/>
  <c r="AS337" i="1"/>
  <c r="F359" i="1"/>
  <c r="V578" i="1"/>
  <c r="AI570" i="1"/>
  <c r="AG610" i="1"/>
  <c r="T615" i="1"/>
  <c r="AI647" i="1"/>
  <c r="V653" i="1"/>
  <c r="CI653" i="1"/>
  <c r="AK824" i="1"/>
  <c r="CJ856" i="1"/>
  <c r="BA867" i="1"/>
  <c r="T995" i="1"/>
  <c r="AG984" i="1"/>
  <c r="DF315" i="3"/>
  <c r="DH315" i="3"/>
  <c r="DG315" i="3"/>
  <c r="DJ315" i="3" s="1"/>
  <c r="DI315" i="3"/>
  <c r="CY1116" i="1"/>
  <c r="X1116" i="1" s="1"/>
  <c r="CZ1116" i="1"/>
  <c r="Y1116" i="1" s="1"/>
  <c r="DH349" i="3"/>
  <c r="DG349" i="3"/>
  <c r="DI349" i="3"/>
  <c r="DF349" i="3"/>
  <c r="DJ349" i="3" s="1"/>
  <c r="DH789" i="3"/>
  <c r="DI789" i="3"/>
  <c r="DJ789" i="3" s="1"/>
  <c r="DG789" i="3"/>
  <c r="DF789" i="3"/>
  <c r="DH838" i="3"/>
  <c r="DI838" i="3"/>
  <c r="DF838" i="3"/>
  <c r="DG838" i="3"/>
  <c r="DJ838" i="3" s="1"/>
  <c r="DH1073" i="3"/>
  <c r="DI1073" i="3"/>
  <c r="DG1073" i="3"/>
  <c r="DF1073" i="3"/>
  <c r="DJ1073" i="3" s="1"/>
  <c r="DG1222" i="3"/>
  <c r="DJ1222" i="3" s="1"/>
  <c r="DH1222" i="3"/>
  <c r="DI1222" i="3"/>
  <c r="DF1222" i="3"/>
  <c r="AT185" i="1"/>
  <c r="F212" i="1"/>
  <c r="GK228" i="1"/>
  <c r="GM228" i="1" s="1"/>
  <c r="AE233" i="1"/>
  <c r="AC456" i="1"/>
  <c r="CG497" i="1"/>
  <c r="U653" i="1"/>
  <c r="AH647" i="1"/>
  <c r="AI685" i="1"/>
  <c r="V692" i="1"/>
  <c r="F738" i="1"/>
  <c r="AO724" i="1"/>
  <c r="CP768" i="1"/>
  <c r="O768" i="1" s="1"/>
  <c r="AF867" i="1"/>
  <c r="CY906" i="1"/>
  <c r="X906" i="1" s="1"/>
  <c r="CZ906" i="1"/>
  <c r="Y906" i="1" s="1"/>
  <c r="DG284" i="3"/>
  <c r="DF284" i="3"/>
  <c r="DJ284" i="3" s="1"/>
  <c r="DH284" i="3"/>
  <c r="DI284" i="3"/>
  <c r="CY986" i="1"/>
  <c r="X986" i="1" s="1"/>
  <c r="CZ986" i="1"/>
  <c r="Y986" i="1" s="1"/>
  <c r="AF995" i="1"/>
  <c r="DI300" i="3"/>
  <c r="DG300" i="3"/>
  <c r="DJ300" i="3" s="1"/>
  <c r="DF300" i="3"/>
  <c r="DH300" i="3"/>
  <c r="DI329" i="3"/>
  <c r="DJ329" i="3" s="1"/>
  <c r="DG329" i="3"/>
  <c r="DF329" i="3"/>
  <c r="DH329" i="3"/>
  <c r="CG1070" i="1"/>
  <c r="AX1081" i="1"/>
  <c r="DI332" i="3"/>
  <c r="DJ332" i="3" s="1"/>
  <c r="DH332" i="3"/>
  <c r="DG332" i="3"/>
  <c r="DF332" i="3"/>
  <c r="CI1124" i="1"/>
  <c r="CY1160" i="1"/>
  <c r="X1160" i="1" s="1"/>
  <c r="CZ1160" i="1"/>
  <c r="Y1160" i="1" s="1"/>
  <c r="T1312" i="7" s="1"/>
  <c r="J1318" i="7" s="1"/>
  <c r="CC1203" i="1"/>
  <c r="AT1218" i="1"/>
  <c r="AL77" i="1"/>
  <c r="T147" i="1"/>
  <c r="F174" i="1"/>
  <c r="AG226" i="1"/>
  <c r="T233" i="1"/>
  <c r="CP413" i="1"/>
  <c r="O413" i="1" s="1"/>
  <c r="AT488" i="1"/>
  <c r="F515" i="1"/>
  <c r="AC578" i="1"/>
  <c r="CP574" i="1"/>
  <c r="O574" i="1" s="1"/>
  <c r="AK615" i="1"/>
  <c r="AK647" i="1"/>
  <c r="X653" i="1"/>
  <c r="GK687" i="1"/>
  <c r="AE692" i="1"/>
  <c r="AG809" i="1"/>
  <c r="T824" i="1"/>
  <c r="AF909" i="1"/>
  <c r="GM1030" i="1"/>
  <c r="GP1030" i="1" s="1"/>
  <c r="CB1027" i="1"/>
  <c r="AS1038" i="1"/>
  <c r="DG404" i="3"/>
  <c r="DF404" i="3"/>
  <c r="DJ404" i="3" s="1"/>
  <c r="DH404" i="3"/>
  <c r="DI404" i="3"/>
  <c r="DF397" i="3"/>
  <c r="DJ397" i="3" s="1"/>
  <c r="DI397" i="3"/>
  <c r="DH397" i="3"/>
  <c r="DG397" i="3"/>
  <c r="DH399" i="3"/>
  <c r="DG399" i="3"/>
  <c r="DI399" i="3"/>
  <c r="DF399" i="3"/>
  <c r="DJ399" i="3" s="1"/>
  <c r="AQ1293" i="1"/>
  <c r="BZ1287" i="1"/>
  <c r="AQ1443" i="1"/>
  <c r="BZ1437" i="1"/>
  <c r="AI1475" i="1"/>
  <c r="V1481" i="1"/>
  <c r="BA1557" i="1"/>
  <c r="CJ1551" i="1"/>
  <c r="AP1589" i="1"/>
  <c r="F1604" i="1"/>
  <c r="BB1665" i="1"/>
  <c r="F1684" i="1"/>
  <c r="CY1795" i="1"/>
  <c r="X1795" i="1" s="1"/>
  <c r="CZ1795" i="1"/>
  <c r="Y1795" i="1" s="1"/>
  <c r="T1958" i="7" s="1"/>
  <c r="DF545" i="3"/>
  <c r="DI545" i="3"/>
  <c r="DJ545" i="3" s="1"/>
  <c r="DG545" i="3"/>
  <c r="DH545" i="3"/>
  <c r="CZ1929" i="1"/>
  <c r="Y1929" i="1" s="1"/>
  <c r="CY1929" i="1"/>
  <c r="X1929" i="1" s="1"/>
  <c r="DF625" i="3"/>
  <c r="DI625" i="3"/>
  <c r="DJ625" i="3" s="1"/>
  <c r="DG625" i="3"/>
  <c r="DH625" i="3"/>
  <c r="AO2051" i="1"/>
  <c r="F2066" i="1"/>
  <c r="DF646" i="3"/>
  <c r="DI646" i="3"/>
  <c r="DJ646" i="3" s="1"/>
  <c r="DG646" i="3"/>
  <c r="DH646" i="3"/>
  <c r="F2164" i="1"/>
  <c r="BC2137" i="1"/>
  <c r="DF677" i="3"/>
  <c r="DG677" i="3"/>
  <c r="DI677" i="3"/>
  <c r="DJ677" i="3" s="1"/>
  <c r="DH677" i="3"/>
  <c r="DF719" i="3"/>
  <c r="DJ719" i="3" s="1"/>
  <c r="DG719" i="3"/>
  <c r="DI719" i="3"/>
  <c r="DH719" i="3"/>
  <c r="DG723" i="3"/>
  <c r="DJ723" i="3" s="1"/>
  <c r="DH723" i="3"/>
  <c r="DI723" i="3"/>
  <c r="DF723" i="3"/>
  <c r="BB2270" i="1"/>
  <c r="F2299" i="1"/>
  <c r="DF776" i="3"/>
  <c r="DG776" i="3"/>
  <c r="DI776" i="3"/>
  <c r="DJ776" i="3" s="1"/>
  <c r="DH776" i="3"/>
  <c r="F2829" i="1"/>
  <c r="BC2802" i="1"/>
  <c r="DH868" i="3"/>
  <c r="DI868" i="3"/>
  <c r="DG868" i="3"/>
  <c r="DF868" i="3"/>
  <c r="DJ868" i="3" s="1"/>
  <c r="DH1109" i="3"/>
  <c r="DI1109" i="3"/>
  <c r="DG1109" i="3"/>
  <c r="DF1109" i="3"/>
  <c r="DJ1109" i="3" s="1"/>
  <c r="DG1228" i="3"/>
  <c r="DJ1228" i="3" s="1"/>
  <c r="DH1228" i="3"/>
  <c r="DI1228" i="3"/>
  <c r="DF1228" i="3"/>
  <c r="F328" i="1"/>
  <c r="V301" i="1"/>
  <c r="CJ685" i="1"/>
  <c r="BA692" i="1"/>
  <c r="DG197" i="3"/>
  <c r="DF197" i="3"/>
  <c r="DJ197" i="3" s="1"/>
  <c r="DI197" i="3"/>
  <c r="DH197" i="3"/>
  <c r="CP986" i="1"/>
  <c r="O986" i="1" s="1"/>
  <c r="DF327" i="3"/>
  <c r="DH327" i="3"/>
  <c r="DG327" i="3"/>
  <c r="DI327" i="3"/>
  <c r="DJ327" i="3" s="1"/>
  <c r="DF336" i="3"/>
  <c r="DJ336" i="3" s="1"/>
  <c r="DG336" i="3"/>
  <c r="DI336" i="3"/>
  <c r="DH336" i="3"/>
  <c r="AG1287" i="1"/>
  <c r="T1293" i="1"/>
  <c r="AS1367" i="1"/>
  <c r="CB1362" i="1"/>
  <c r="CH1443" i="1"/>
  <c r="AC1437" i="1"/>
  <c r="P1443" i="1"/>
  <c r="CE1443" i="1"/>
  <c r="CF1443" i="1"/>
  <c r="BD1475" i="1"/>
  <c r="F1506" i="1"/>
  <c r="AS1633" i="1"/>
  <c r="CB1627" i="1"/>
  <c r="AL1671" i="1"/>
  <c r="CJ1665" i="1"/>
  <c r="BA1671" i="1"/>
  <c r="CJ1746" i="1"/>
  <c r="BA1757" i="1"/>
  <c r="CC1789" i="1"/>
  <c r="AT1800" i="1"/>
  <c r="BC1832" i="1"/>
  <c r="F1863" i="1"/>
  <c r="DG611" i="3"/>
  <c r="DJ611" i="3" s="1"/>
  <c r="DF611" i="3"/>
  <c r="DH611" i="3"/>
  <c r="DI611" i="3"/>
  <c r="DF628" i="3"/>
  <c r="DI628" i="3"/>
  <c r="DJ628" i="3" s="1"/>
  <c r="DG628" i="3"/>
  <c r="DH628" i="3"/>
  <c r="DG632" i="3"/>
  <c r="DF632" i="3"/>
  <c r="DJ632" i="3" s="1"/>
  <c r="DI632" i="3"/>
  <c r="DH632" i="3"/>
  <c r="DF634" i="3"/>
  <c r="DI634" i="3"/>
  <c r="DG634" i="3"/>
  <c r="DJ634" i="3" s="1"/>
  <c r="DH634" i="3"/>
  <c r="F2121" i="1"/>
  <c r="BC2094" i="1"/>
  <c r="DI662" i="3"/>
  <c r="DJ662" i="3" s="1"/>
  <c r="DH662" i="3"/>
  <c r="DG662" i="3"/>
  <c r="DF662" i="3"/>
  <c r="DG666" i="3"/>
  <c r="DF666" i="3"/>
  <c r="DH666" i="3"/>
  <c r="DI666" i="3"/>
  <c r="DJ666" i="3" s="1"/>
  <c r="F2247" i="1"/>
  <c r="AP2223" i="1"/>
  <c r="DI888" i="3"/>
  <c r="DJ888" i="3" s="1"/>
  <c r="DF888" i="3"/>
  <c r="DG888" i="3"/>
  <c r="DH888" i="3"/>
  <c r="F2860" i="1"/>
  <c r="AO2845" i="1"/>
  <c r="W147" i="1"/>
  <c r="F177" i="1"/>
  <c r="BD185" i="1"/>
  <c r="F219" i="1"/>
  <c r="AC538" i="1"/>
  <c r="CP531" i="1"/>
  <c r="O531" i="1" s="1"/>
  <c r="AP941" i="1"/>
  <c r="F961" i="1"/>
  <c r="CP1033" i="1"/>
  <c r="O1033" i="1" s="1"/>
  <c r="AB1038" i="1" s="1"/>
  <c r="AB1081" i="1"/>
  <c r="GM1072" i="1"/>
  <c r="CP1115" i="1"/>
  <c r="O1115" i="1" s="1"/>
  <c r="AF1171" i="1"/>
  <c r="CP1210" i="1"/>
  <c r="O1210" i="1" s="1"/>
  <c r="AJ1399" i="1"/>
  <c r="W1405" i="1"/>
  <c r="F1456" i="1"/>
  <c r="BB1437" i="1"/>
  <c r="AE1519" i="1"/>
  <c r="GK1515" i="1"/>
  <c r="AF1551" i="1"/>
  <c r="S1557" i="1"/>
  <c r="AS1557" i="1"/>
  <c r="CB1551" i="1"/>
  <c r="F1651" i="1"/>
  <c r="AT1627" i="1"/>
  <c r="BC1703" i="1"/>
  <c r="F1730" i="1"/>
  <c r="AS1746" i="1"/>
  <c r="F1774" i="1"/>
  <c r="T1847" i="1"/>
  <c r="AG1832" i="1"/>
  <c r="DF576" i="3"/>
  <c r="DI576" i="3"/>
  <c r="DJ576" i="3" s="1"/>
  <c r="DG576" i="3"/>
  <c r="DH576" i="3"/>
  <c r="CB1879" i="1"/>
  <c r="AS1890" i="1"/>
  <c r="GM1883" i="1"/>
  <c r="GP1883" i="1" s="1"/>
  <c r="GM1967" i="1"/>
  <c r="AB1976" i="1"/>
  <c r="CY2060" i="1"/>
  <c r="X2060" i="1" s="1"/>
  <c r="CZ2060" i="1"/>
  <c r="Y2060" i="1" s="1"/>
  <c r="T2402" i="7" s="1"/>
  <c r="J2406" i="7" s="1"/>
  <c r="GM2100" i="1"/>
  <c r="GP2100" i="1" s="1"/>
  <c r="T2191" i="1"/>
  <c r="AG2180" i="1"/>
  <c r="DF674" i="3"/>
  <c r="DI674" i="3"/>
  <c r="DG674" i="3"/>
  <c r="DJ674" i="3" s="1"/>
  <c r="DH674" i="3"/>
  <c r="CC2223" i="1"/>
  <c r="AT2238" i="1"/>
  <c r="CY2278" i="1"/>
  <c r="X2278" i="1" s="1"/>
  <c r="R2748" i="7" s="1"/>
  <c r="J2753" i="7" s="1"/>
  <c r="CZ2278" i="1"/>
  <c r="Y2278" i="1" s="1"/>
  <c r="T2748" i="7" s="1"/>
  <c r="J2754" i="7" s="1"/>
  <c r="DF740" i="3"/>
  <c r="DJ740" i="3" s="1"/>
  <c r="DG740" i="3"/>
  <c r="DH740" i="3"/>
  <c r="DI740" i="3"/>
  <c r="DG731" i="3"/>
  <c r="DJ731" i="3" s="1"/>
  <c r="DH731" i="3"/>
  <c r="DI731" i="3"/>
  <c r="DF731" i="3"/>
  <c r="AD2329" i="1"/>
  <c r="CI2329" i="1"/>
  <c r="CB2361" i="1"/>
  <c r="AS2372" i="1"/>
  <c r="AF2372" i="1"/>
  <c r="CI2453" i="1"/>
  <c r="CP2488" i="1"/>
  <c r="O2488" i="1" s="1"/>
  <c r="AZ2529" i="1"/>
  <c r="CI2523" i="1"/>
  <c r="BA2567" i="1"/>
  <c r="CJ2561" i="1"/>
  <c r="S2605" i="1"/>
  <c r="AF2599" i="1"/>
  <c r="AJ2637" i="1"/>
  <c r="W2643" i="1"/>
  <c r="GM2680" i="1"/>
  <c r="GP2680" i="1" s="1"/>
  <c r="AO2675" i="1"/>
  <c r="F2694" i="1"/>
  <c r="DF881" i="3"/>
  <c r="DG881" i="3"/>
  <c r="DH881" i="3"/>
  <c r="DI881" i="3"/>
  <c r="DJ881" i="3" s="1"/>
  <c r="F2817" i="1"/>
  <c r="AO2802" i="1"/>
  <c r="DI909" i="3"/>
  <c r="DF909" i="3"/>
  <c r="DJ909" i="3" s="1"/>
  <c r="DG909" i="3"/>
  <c r="DH909" i="3"/>
  <c r="DF948" i="3"/>
  <c r="DG948" i="3"/>
  <c r="DJ948" i="3" s="1"/>
  <c r="DH948" i="3"/>
  <c r="DI948" i="3"/>
  <c r="DF969" i="3"/>
  <c r="DJ969" i="3" s="1"/>
  <c r="DG969" i="3"/>
  <c r="DI969" i="3"/>
  <c r="DH969" i="3"/>
  <c r="DF1000" i="3"/>
  <c r="DG1000" i="3"/>
  <c r="DJ1000" i="3" s="1"/>
  <c r="DH1000" i="3"/>
  <c r="DI1000" i="3"/>
  <c r="F3262" i="1"/>
  <c r="BC3235" i="1"/>
  <c r="DF1062" i="3"/>
  <c r="DJ1062" i="3" s="1"/>
  <c r="DG1062" i="3"/>
  <c r="DH1062" i="3"/>
  <c r="DI1062" i="3"/>
  <c r="DI1072" i="3"/>
  <c r="DF1072" i="3"/>
  <c r="DJ1072" i="3" s="1"/>
  <c r="DH1072" i="3"/>
  <c r="DG1072" i="3"/>
  <c r="BB3763" i="1"/>
  <c r="F3784" i="1"/>
  <c r="AC909" i="1"/>
  <c r="CP901" i="1"/>
  <c r="O901" i="1" s="1"/>
  <c r="CI1362" i="1"/>
  <c r="AZ1367" i="1"/>
  <c r="AF1475" i="1"/>
  <c r="S1481" i="1"/>
  <c r="BD1551" i="1"/>
  <c r="F1582" i="1"/>
  <c r="AE1589" i="1"/>
  <c r="R1595" i="1"/>
  <c r="DF582" i="3"/>
  <c r="DI582" i="3"/>
  <c r="DG582" i="3"/>
  <c r="DJ582" i="3" s="1"/>
  <c r="DH582" i="3"/>
  <c r="DG617" i="3"/>
  <c r="DJ617" i="3" s="1"/>
  <c r="DF617" i="3"/>
  <c r="DH617" i="3"/>
  <c r="DI617" i="3"/>
  <c r="CI2008" i="1"/>
  <c r="AZ2019" i="1"/>
  <c r="AQ2529" i="1"/>
  <c r="BZ2523" i="1"/>
  <c r="AL2856" i="1"/>
  <c r="DG942" i="3"/>
  <c r="DH942" i="3"/>
  <c r="DI942" i="3"/>
  <c r="DF942" i="3"/>
  <c r="DJ942" i="3" s="1"/>
  <c r="F3176" i="1"/>
  <c r="BC3149" i="1"/>
  <c r="DI1037" i="3"/>
  <c r="DH1037" i="3"/>
  <c r="DF1037" i="3"/>
  <c r="DG1037" i="3"/>
  <c r="DJ1037" i="3" s="1"/>
  <c r="Q578" i="1"/>
  <c r="AD570" i="1"/>
  <c r="F709" i="1"/>
  <c r="AS685" i="1"/>
  <c r="V824" i="1"/>
  <c r="AI809" i="1"/>
  <c r="GK905" i="1"/>
  <c r="GM905" i="1" s="1"/>
  <c r="GP905" i="1" s="1"/>
  <c r="AE909" i="1"/>
  <c r="F913" i="1"/>
  <c r="AO899" i="1"/>
  <c r="AC952" i="1"/>
  <c r="AC1671" i="1"/>
  <c r="AL1800" i="1"/>
  <c r="DG580" i="3"/>
  <c r="DF580" i="3"/>
  <c r="DJ580" i="3" s="1"/>
  <c r="DI580" i="3"/>
  <c r="DH580" i="3"/>
  <c r="DF587" i="3"/>
  <c r="DI587" i="3"/>
  <c r="DH587" i="3"/>
  <c r="DG587" i="3"/>
  <c r="DJ587" i="3" s="1"/>
  <c r="AS1922" i="1"/>
  <c r="F1950" i="1"/>
  <c r="DF769" i="3"/>
  <c r="DJ769" i="3" s="1"/>
  <c r="DG769" i="3"/>
  <c r="DH769" i="3"/>
  <c r="DI769" i="3"/>
  <c r="AL2415" i="1"/>
  <c r="AC2523" i="1"/>
  <c r="CH2529" i="1"/>
  <c r="P2529" i="1"/>
  <c r="CE2529" i="1"/>
  <c r="CF2529" i="1"/>
  <c r="AS2567" i="1"/>
  <c r="CB2561" i="1"/>
  <c r="CP2804" i="1"/>
  <c r="O2804" i="1" s="1"/>
  <c r="DF918" i="3"/>
  <c r="DG918" i="3"/>
  <c r="DH918" i="3"/>
  <c r="DI918" i="3"/>
  <c r="DJ918" i="3" s="1"/>
  <c r="DI1076" i="3"/>
  <c r="DF1076" i="3"/>
  <c r="DJ1076" i="3" s="1"/>
  <c r="DG1076" i="3"/>
  <c r="DH1076" i="3"/>
  <c r="AL194" i="1"/>
  <c r="DF95" i="3"/>
  <c r="DG95" i="3"/>
  <c r="DJ95" i="3" s="1"/>
  <c r="DH95" i="3"/>
  <c r="DI95" i="3"/>
  <c r="CP452" i="1"/>
  <c r="O452" i="1" s="1"/>
  <c r="CY493" i="1"/>
  <c r="X493" i="1" s="1"/>
  <c r="CZ493" i="1"/>
  <c r="Y493" i="1" s="1"/>
  <c r="AX952" i="1"/>
  <c r="CG941" i="1"/>
  <c r="AE995" i="1"/>
  <c r="GK986" i="1"/>
  <c r="GM1121" i="1"/>
  <c r="GP1121" i="1" s="1"/>
  <c r="CP1211" i="1"/>
  <c r="O1211" i="1" s="1"/>
  <c r="DF416" i="3"/>
  <c r="DI416" i="3"/>
  <c r="DJ416" i="3" s="1"/>
  <c r="DH416" i="3"/>
  <c r="DG416" i="3"/>
  <c r="AH1250" i="1"/>
  <c r="U1255" i="1"/>
  <c r="AZ1255" i="1"/>
  <c r="CI1250" i="1"/>
  <c r="AL1293" i="1"/>
  <c r="CG1293" i="1"/>
  <c r="AJ1325" i="1"/>
  <c r="W1330" i="1"/>
  <c r="AK1443" i="1"/>
  <c r="F1447" i="1"/>
  <c r="AO1437" i="1"/>
  <c r="AC1481" i="1"/>
  <c r="CP1477" i="1"/>
  <c r="O1477" i="1" s="1"/>
  <c r="GM1555" i="1"/>
  <c r="GP1555" i="1" s="1"/>
  <c r="V1595" i="1"/>
  <c r="AI1589" i="1"/>
  <c r="AF1746" i="1"/>
  <c r="S1757" i="1"/>
  <c r="AD1847" i="1"/>
  <c r="GM1841" i="1"/>
  <c r="GP1841" i="1" s="1"/>
  <c r="F1867" i="1"/>
  <c r="BA1832" i="1"/>
  <c r="CP1886" i="1"/>
  <c r="O1886" i="1" s="1"/>
  <c r="GM1888" i="1"/>
  <c r="GP1888" i="1" s="1"/>
  <c r="GM1925" i="1"/>
  <c r="GP1925" i="1" s="1"/>
  <c r="GK1967" i="1"/>
  <c r="AE1976" i="1"/>
  <c r="DH605" i="3"/>
  <c r="DG605" i="3"/>
  <c r="DF605" i="3"/>
  <c r="DJ605" i="3" s="1"/>
  <c r="DI605" i="3"/>
  <c r="BB1965" i="1"/>
  <c r="F1989" i="1"/>
  <c r="CP2011" i="1"/>
  <c r="O2011" i="1" s="1"/>
  <c r="DF620" i="3"/>
  <c r="DI620" i="3"/>
  <c r="DJ620" i="3" s="1"/>
  <c r="DH620" i="3"/>
  <c r="DG620" i="3"/>
  <c r="F2072" i="1"/>
  <c r="AQ2051" i="1"/>
  <c r="CP2103" i="1"/>
  <c r="O2103" i="1" s="1"/>
  <c r="GM2103" i="1" s="1"/>
  <c r="GP2103" i="1" s="1"/>
  <c r="CP2182" i="1"/>
  <c r="O2182" i="1" s="1"/>
  <c r="AC2191" i="1"/>
  <c r="DI668" i="3"/>
  <c r="DJ668" i="3" s="1"/>
  <c r="DH668" i="3"/>
  <c r="DF668" i="3"/>
  <c r="DG668" i="3"/>
  <c r="AX2191" i="1"/>
  <c r="CG2180" i="1"/>
  <c r="DI688" i="3"/>
  <c r="DJ688" i="3" s="1"/>
  <c r="DF688" i="3"/>
  <c r="DH688" i="3"/>
  <c r="DG688" i="3"/>
  <c r="DF691" i="3"/>
  <c r="DG691" i="3"/>
  <c r="DJ691" i="3" s="1"/>
  <c r="DH691" i="3"/>
  <c r="DI691" i="3"/>
  <c r="DF697" i="3"/>
  <c r="DJ697" i="3" s="1"/>
  <c r="DG697" i="3"/>
  <c r="DH697" i="3"/>
  <c r="DI697" i="3"/>
  <c r="DF714" i="3"/>
  <c r="DJ714" i="3" s="1"/>
  <c r="DG714" i="3"/>
  <c r="DH714" i="3"/>
  <c r="DI714" i="3"/>
  <c r="DI707" i="3"/>
  <c r="DF707" i="3"/>
  <c r="DH707" i="3"/>
  <c r="DG707" i="3"/>
  <c r="DJ707" i="3" s="1"/>
  <c r="CY2277" i="1"/>
  <c r="X2277" i="1" s="1"/>
  <c r="GM2277" i="1" s="1"/>
  <c r="GP2277" i="1" s="1"/>
  <c r="CZ2277" i="1"/>
  <c r="Y2277" i="1" s="1"/>
  <c r="T2738" i="7" s="1"/>
  <c r="J2744" i="7" s="1"/>
  <c r="CY2281" i="1"/>
  <c r="X2281" i="1" s="1"/>
  <c r="CZ2281" i="1"/>
  <c r="Y2281" i="1" s="1"/>
  <c r="CY2283" i="1"/>
  <c r="X2283" i="1" s="1"/>
  <c r="R2789" i="7" s="1"/>
  <c r="J2792" i="7" s="1"/>
  <c r="I2795" i="7" s="1"/>
  <c r="CZ2283" i="1"/>
  <c r="Y2283" i="1" s="1"/>
  <c r="T2789" i="7" s="1"/>
  <c r="J2793" i="7" s="1"/>
  <c r="GK2320" i="1"/>
  <c r="AE2329" i="1"/>
  <c r="CP2365" i="1"/>
  <c r="O2365" i="1" s="1"/>
  <c r="AL2453" i="1"/>
  <c r="CP2564" i="1"/>
  <c r="O2564" i="1" s="1"/>
  <c r="AB2567" i="1" s="1"/>
  <c r="AS2643" i="1"/>
  <c r="CB2637" i="1"/>
  <c r="BZ2675" i="1"/>
  <c r="AQ2690" i="1"/>
  <c r="CI2690" i="1"/>
  <c r="CY2684" i="1"/>
  <c r="X2684" i="1" s="1"/>
  <c r="CZ2684" i="1"/>
  <c r="Y2684" i="1" s="1"/>
  <c r="T3206" i="7" s="1"/>
  <c r="J3210" i="7" s="1"/>
  <c r="DF874" i="3"/>
  <c r="DJ874" i="3" s="1"/>
  <c r="DG874" i="3"/>
  <c r="DH874" i="3"/>
  <c r="DI874" i="3"/>
  <c r="DI867" i="3"/>
  <c r="DF867" i="3"/>
  <c r="DH867" i="3"/>
  <c r="DG867" i="3"/>
  <c r="DJ867" i="3" s="1"/>
  <c r="CY2768" i="1"/>
  <c r="X2768" i="1" s="1"/>
  <c r="R3317" i="7" s="1"/>
  <c r="J3322" i="7" s="1"/>
  <c r="CZ2768" i="1"/>
  <c r="Y2768" i="1" s="1"/>
  <c r="CG2813" i="1"/>
  <c r="F2865" i="1"/>
  <c r="AP2845" i="1"/>
  <c r="DF927" i="3"/>
  <c r="DG927" i="3"/>
  <c r="DH927" i="3"/>
  <c r="DI927" i="3"/>
  <c r="DJ927" i="3" s="1"/>
  <c r="DG937" i="3"/>
  <c r="DH937" i="3"/>
  <c r="DF937" i="3"/>
  <c r="DJ937" i="3" s="1"/>
  <c r="DI937" i="3"/>
  <c r="DI955" i="3"/>
  <c r="DF955" i="3"/>
  <c r="DJ955" i="3" s="1"/>
  <c r="DG955" i="3"/>
  <c r="DH955" i="3"/>
  <c r="BD3063" i="1"/>
  <c r="F3099" i="1"/>
  <c r="AP3149" i="1"/>
  <c r="F3169" i="1"/>
  <c r="DG1041" i="3"/>
  <c r="DJ1041" i="3" s="1"/>
  <c r="DH1041" i="3"/>
  <c r="DI1041" i="3"/>
  <c r="DF1041" i="3"/>
  <c r="DI1087" i="3"/>
  <c r="DF1087" i="3"/>
  <c r="DG1087" i="3"/>
  <c r="DJ1087" i="3" s="1"/>
  <c r="DH1087" i="3"/>
  <c r="F3787" i="1"/>
  <c r="BC3763" i="1"/>
  <c r="T570" i="1"/>
  <c r="F599" i="1"/>
  <c r="F677" i="1"/>
  <c r="W647" i="1"/>
  <c r="F1605" i="1"/>
  <c r="AQ1589" i="1"/>
  <c r="AT1665" i="1"/>
  <c r="F1689" i="1"/>
  <c r="DG505" i="3"/>
  <c r="DF505" i="3"/>
  <c r="DJ505" i="3" s="1"/>
  <c r="DH505" i="3"/>
  <c r="DI505" i="3"/>
  <c r="CG1847" i="1"/>
  <c r="CY1886" i="1"/>
  <c r="X1886" i="1" s="1"/>
  <c r="R2122" i="7" s="1"/>
  <c r="J2127" i="7" s="1"/>
  <c r="I2131" i="7" s="1"/>
  <c r="CZ1886" i="1"/>
  <c r="Y1886" i="1" s="1"/>
  <c r="T2122" i="7" s="1"/>
  <c r="J2128" i="7" s="1"/>
  <c r="AE2019" i="1"/>
  <c r="GK2010" i="1"/>
  <c r="CZ2139" i="1"/>
  <c r="Y2139" i="1" s="1"/>
  <c r="T2479" i="7" s="1"/>
  <c r="J2483" i="7" s="1"/>
  <c r="AF2148" i="1"/>
  <c r="CY2139" i="1"/>
  <c r="X2139" i="1" s="1"/>
  <c r="CY2141" i="1"/>
  <c r="X2141" i="1" s="1"/>
  <c r="CZ2141" i="1"/>
  <c r="Y2141" i="1" s="1"/>
  <c r="T2497" i="7" s="1"/>
  <c r="J2503" i="7" s="1"/>
  <c r="CI2137" i="1"/>
  <c r="AZ2148" i="1"/>
  <c r="AE2286" i="1"/>
  <c r="GK2277" i="1"/>
  <c r="AJ2329" i="1"/>
  <c r="AS2675" i="1"/>
  <c r="F2707" i="1"/>
  <c r="AK2770" i="1"/>
  <c r="AQ2845" i="1"/>
  <c r="F2866" i="1"/>
  <c r="F3004" i="1"/>
  <c r="BC2977" i="1"/>
  <c r="DF992" i="3"/>
  <c r="DG992" i="3"/>
  <c r="DH992" i="3"/>
  <c r="DI992" i="3"/>
  <c r="DJ992" i="3" s="1"/>
  <c r="DI1028" i="3"/>
  <c r="DF1028" i="3"/>
  <c r="DG1028" i="3"/>
  <c r="DJ1028" i="3" s="1"/>
  <c r="DH1028" i="3"/>
  <c r="F3392" i="1"/>
  <c r="BB3374" i="1"/>
  <c r="AQ3649" i="1"/>
  <c r="F3665" i="1"/>
  <c r="F3876" i="1"/>
  <c r="AU3803" i="1"/>
  <c r="AX610" i="1"/>
  <c r="F622" i="1"/>
  <c r="AH724" i="1"/>
  <c r="U734" i="1"/>
  <c r="GM1119" i="1"/>
  <c r="GP1119" i="1" s="1"/>
  <c r="AQ1156" i="1"/>
  <c r="F1181" i="1"/>
  <c r="W1671" i="1"/>
  <c r="AJ1665" i="1"/>
  <c r="CP1796" i="1"/>
  <c r="O1796" i="1" s="1"/>
  <c r="GM1884" i="1"/>
  <c r="GP1884" i="1" s="1"/>
  <c r="DG585" i="3"/>
  <c r="DJ585" i="3" s="1"/>
  <c r="DF585" i="3"/>
  <c r="DI585" i="3"/>
  <c r="DH585" i="3"/>
  <c r="AQ1922" i="1"/>
  <c r="F1943" i="1"/>
  <c r="U2019" i="1"/>
  <c r="AH2008" i="1"/>
  <c r="F2165" i="1"/>
  <c r="AS2137" i="1"/>
  <c r="F2296" i="1"/>
  <c r="AQ2270" i="1"/>
  <c r="DI748" i="3"/>
  <c r="DF748" i="3"/>
  <c r="DJ748" i="3" s="1"/>
  <c r="DG748" i="3"/>
  <c r="DH748" i="3"/>
  <c r="DF742" i="3"/>
  <c r="DG742" i="3"/>
  <c r="DH742" i="3"/>
  <c r="DI742" i="3"/>
  <c r="DJ742" i="3" s="1"/>
  <c r="CP2283" i="1"/>
  <c r="O2283" i="1" s="1"/>
  <c r="GM2283" i="1" s="1"/>
  <c r="GP2283" i="1" s="1"/>
  <c r="T2329" i="1"/>
  <c r="AG2318" i="1"/>
  <c r="CP2363" i="1"/>
  <c r="O2363" i="1" s="1"/>
  <c r="DI864" i="3"/>
  <c r="DJ864" i="3" s="1"/>
  <c r="DF864" i="3"/>
  <c r="DG864" i="3"/>
  <c r="DH864" i="3"/>
  <c r="DI891" i="3"/>
  <c r="DF891" i="3"/>
  <c r="DH891" i="3"/>
  <c r="DG891" i="3"/>
  <c r="DJ891" i="3" s="1"/>
  <c r="DG922" i="3"/>
  <c r="DH922" i="3"/>
  <c r="DI922" i="3"/>
  <c r="DF922" i="3"/>
  <c r="DJ922" i="3" s="1"/>
  <c r="F559" i="1"/>
  <c r="T529" i="1"/>
  <c r="GM1972" i="1"/>
  <c r="GP1972" i="1" s="1"/>
  <c r="AF2062" i="1"/>
  <c r="V2238" i="1"/>
  <c r="AI2223" i="1"/>
  <c r="GM2274" i="1"/>
  <c r="GP2274" i="1" s="1"/>
  <c r="AX2372" i="1"/>
  <c r="CG2361" i="1"/>
  <c r="CG2453" i="1"/>
  <c r="CI2485" i="1"/>
  <c r="AZ2491" i="1"/>
  <c r="V2529" i="1"/>
  <c r="AI2523" i="1"/>
  <c r="V2605" i="1"/>
  <c r="AI2599" i="1"/>
  <c r="CF2643" i="1"/>
  <c r="AC2637" i="1"/>
  <c r="CH2643" i="1"/>
  <c r="CE2643" i="1"/>
  <c r="P2643" i="1"/>
  <c r="T2733" i="1"/>
  <c r="AG2722" i="1"/>
  <c r="AI2765" i="1"/>
  <c r="V2770" i="1"/>
  <c r="CJ2934" i="1"/>
  <c r="BA2945" i="1"/>
  <c r="AQ2934" i="1"/>
  <c r="F2955" i="1"/>
  <c r="CY2983" i="1"/>
  <c r="X2983" i="1" s="1"/>
  <c r="CZ2983" i="1"/>
  <c r="Y2983" i="1" s="1"/>
  <c r="CY2985" i="1"/>
  <c r="X2985" i="1" s="1"/>
  <c r="R3652" i="7" s="1"/>
  <c r="J3657" i="7" s="1"/>
  <c r="CZ2985" i="1"/>
  <c r="Y2985" i="1" s="1"/>
  <c r="T3652" i="7" s="1"/>
  <c r="J3658" i="7" s="1"/>
  <c r="CP3065" i="1"/>
  <c r="O3065" i="1" s="1"/>
  <c r="DI983" i="3"/>
  <c r="DJ983" i="3" s="1"/>
  <c r="DF983" i="3"/>
  <c r="DG983" i="3"/>
  <c r="DH983" i="3"/>
  <c r="GM3070" i="1"/>
  <c r="GP3070" i="1" s="1"/>
  <c r="F3134" i="1"/>
  <c r="AS3106" i="1"/>
  <c r="AQ3160" i="1"/>
  <c r="CG3160" i="1"/>
  <c r="BZ3149" i="1"/>
  <c r="CI3160" i="1"/>
  <c r="AB3203" i="1"/>
  <c r="GM3194" i="1"/>
  <c r="AO3192" i="1"/>
  <c r="F3207" i="1"/>
  <c r="CY3237" i="1"/>
  <c r="X3237" i="1" s="1"/>
  <c r="CZ3237" i="1"/>
  <c r="Y3237" i="1" s="1"/>
  <c r="AF3246" i="1"/>
  <c r="CY3239" i="1"/>
  <c r="X3239" i="1" s="1"/>
  <c r="CZ3239" i="1"/>
  <c r="Y3239" i="1" s="1"/>
  <c r="T4017" i="7" s="1"/>
  <c r="J4023" i="7" s="1"/>
  <c r="CY3332" i="1"/>
  <c r="X3332" i="1" s="1"/>
  <c r="CZ3332" i="1"/>
  <c r="Y3332" i="1" s="1"/>
  <c r="T4197" i="7" s="1"/>
  <c r="DF1111" i="3"/>
  <c r="DJ1111" i="3" s="1"/>
  <c r="DG1111" i="3"/>
  <c r="DI1111" i="3"/>
  <c r="DH1111" i="3"/>
  <c r="DG1114" i="3"/>
  <c r="DH1114" i="3"/>
  <c r="DI1114" i="3"/>
  <c r="DF1114" i="3"/>
  <c r="DJ1114" i="3" s="1"/>
  <c r="CY3340" i="1"/>
  <c r="X3340" i="1" s="1"/>
  <c r="R4258" i="7" s="1"/>
  <c r="J4261" i="7" s="1"/>
  <c r="I4264" i="7" s="1"/>
  <c r="CZ3340" i="1"/>
  <c r="Y3340" i="1" s="1"/>
  <c r="T4258" i="7" s="1"/>
  <c r="J4262" i="7" s="1"/>
  <c r="F3389" i="1"/>
  <c r="AQ3374" i="1"/>
  <c r="GM3416" i="1"/>
  <c r="GP3416" i="1" s="1"/>
  <c r="DF1134" i="3"/>
  <c r="DG1134" i="3"/>
  <c r="DJ1134" i="3" s="1"/>
  <c r="DH1134" i="3"/>
  <c r="DI1134" i="3"/>
  <c r="DG1141" i="3"/>
  <c r="DH1141" i="3"/>
  <c r="DF1141" i="3"/>
  <c r="DJ1141" i="3" s="1"/>
  <c r="DI1141" i="3"/>
  <c r="CY3422" i="1"/>
  <c r="X3422" i="1" s="1"/>
  <c r="R4360" i="7" s="1"/>
  <c r="J4366" i="7" s="1"/>
  <c r="I4370" i="7" s="1"/>
  <c r="CZ3422" i="1"/>
  <c r="Y3422" i="1" s="1"/>
  <c r="T4360" i="7" s="1"/>
  <c r="J4367" i="7" s="1"/>
  <c r="GM3425" i="1"/>
  <c r="GP3425" i="1" s="1"/>
  <c r="BA3465" i="1"/>
  <c r="CJ3459" i="1"/>
  <c r="CI3459" i="1"/>
  <c r="AZ3465" i="1"/>
  <c r="AI3497" i="1"/>
  <c r="V3503" i="1"/>
  <c r="AP3535" i="1"/>
  <c r="F3550" i="1"/>
  <c r="CF3579" i="1"/>
  <c r="CH3579" i="1"/>
  <c r="AC3573" i="1"/>
  <c r="P3579" i="1"/>
  <c r="CE3579" i="1"/>
  <c r="AK3617" i="1"/>
  <c r="S3655" i="1"/>
  <c r="AF3649" i="1"/>
  <c r="AQ3693" i="1"/>
  <c r="BZ3687" i="1"/>
  <c r="CG3693" i="1"/>
  <c r="CF3731" i="1"/>
  <c r="CH3731" i="1"/>
  <c r="AC3725" i="1"/>
  <c r="P3731" i="1"/>
  <c r="CE3731" i="1"/>
  <c r="AD3763" i="1"/>
  <c r="Q3771" i="1"/>
  <c r="GM3852" i="1"/>
  <c r="GN3852" i="1" s="1"/>
  <c r="AE1933" i="1"/>
  <c r="GM2225" i="1"/>
  <c r="U2447" i="1"/>
  <c r="F2475" i="1"/>
  <c r="F2553" i="1"/>
  <c r="W2523" i="1"/>
  <c r="AF2561" i="1"/>
  <c r="S2567" i="1"/>
  <c r="W2813" i="1"/>
  <c r="AJ2802" i="1"/>
  <c r="F2962" i="1"/>
  <c r="AS2934" i="1"/>
  <c r="CP3238" i="1"/>
  <c r="O3238" i="1" s="1"/>
  <c r="GM3242" i="1"/>
  <c r="GP3242" i="1" s="1"/>
  <c r="GM3331" i="1"/>
  <c r="GP3331" i="1" s="1"/>
  <c r="AC3611" i="1"/>
  <c r="CH3617" i="1"/>
  <c r="CF3617" i="1"/>
  <c r="P3617" i="1"/>
  <c r="CE3617" i="1"/>
  <c r="F3673" i="1"/>
  <c r="AT3649" i="1"/>
  <c r="F3778" i="1"/>
  <c r="AX3763" i="1"/>
  <c r="AS1965" i="1"/>
  <c r="F1993" i="1"/>
  <c r="AI2008" i="1"/>
  <c r="V2019" i="1"/>
  <c r="V2361" i="1"/>
  <c r="F2395" i="1"/>
  <c r="AG2404" i="1"/>
  <c r="T2415" i="1"/>
  <c r="GM2563" i="1"/>
  <c r="F2750" i="1"/>
  <c r="AS2722" i="1"/>
  <c r="AS2765" i="1"/>
  <c r="F2787" i="1"/>
  <c r="S2902" i="1"/>
  <c r="AF2888" i="1"/>
  <c r="CP2985" i="1"/>
  <c r="O2985" i="1" s="1"/>
  <c r="AQ3020" i="1"/>
  <c r="F3041" i="1"/>
  <c r="CP3334" i="1"/>
  <c r="O3334" i="1" s="1"/>
  <c r="DI1099" i="3"/>
  <c r="DF1099" i="3"/>
  <c r="DJ1099" i="3" s="1"/>
  <c r="DG1099" i="3"/>
  <c r="DH1099" i="3"/>
  <c r="DI1093" i="3"/>
  <c r="DJ1093" i="3" s="1"/>
  <c r="DF1093" i="3"/>
  <c r="DG1093" i="3"/>
  <c r="DH1093" i="3"/>
  <c r="CP3340" i="1"/>
  <c r="O3340" i="1" s="1"/>
  <c r="DI1128" i="3"/>
  <c r="DF1128" i="3"/>
  <c r="DH1128" i="3"/>
  <c r="DG1128" i="3"/>
  <c r="DJ1128" i="3" s="1"/>
  <c r="CP3424" i="1"/>
  <c r="O3424" i="1" s="1"/>
  <c r="Q3465" i="1"/>
  <c r="AD3459" i="1"/>
  <c r="AC3535" i="1"/>
  <c r="CH3541" i="1"/>
  <c r="P3541" i="1"/>
  <c r="CE3541" i="1"/>
  <c r="CF3541" i="1"/>
  <c r="AS3573" i="1"/>
  <c r="F3596" i="1"/>
  <c r="AI3687" i="1"/>
  <c r="V3693" i="1"/>
  <c r="S3771" i="1"/>
  <c r="AF3763" i="1"/>
  <c r="T3857" i="1"/>
  <c r="AG3803" i="1"/>
  <c r="GM3822" i="1"/>
  <c r="GN3822" i="1" s="1"/>
  <c r="F290" i="1"/>
  <c r="T265" i="1"/>
  <c r="F1276" i="1"/>
  <c r="T1250" i="1"/>
  <c r="F1353" i="1"/>
  <c r="V1325" i="1"/>
  <c r="F1461" i="1"/>
  <c r="AT1437" i="1"/>
  <c r="V1513" i="1"/>
  <c r="F1542" i="1"/>
  <c r="Q2062" i="1"/>
  <c r="AD2051" i="1"/>
  <c r="GM2228" i="1"/>
  <c r="GP2228" i="1" s="1"/>
  <c r="AF2286" i="1"/>
  <c r="CH2329" i="1"/>
  <c r="P2329" i="1"/>
  <c r="CE2329" i="1"/>
  <c r="AC2318" i="1"/>
  <c r="CF2329" i="1"/>
  <c r="W2485" i="1"/>
  <c r="F2515" i="1"/>
  <c r="U2567" i="1"/>
  <c r="AH2561" i="1"/>
  <c r="AF2637" i="1"/>
  <c r="S2643" i="1"/>
  <c r="GM2729" i="1"/>
  <c r="GP2729" i="1" s="1"/>
  <c r="AI2802" i="1"/>
  <c r="V2813" i="1"/>
  <c r="CJ2845" i="1"/>
  <c r="BA2856" i="1"/>
  <c r="BC2934" i="1"/>
  <c r="F2961" i="1"/>
  <c r="GM3026" i="1"/>
  <c r="GP3026" i="1" s="1"/>
  <c r="AK3117" i="1"/>
  <c r="CJ3106" i="1"/>
  <c r="BA3117" i="1"/>
  <c r="GM3154" i="1"/>
  <c r="GP3154" i="1" s="1"/>
  <c r="DG1015" i="3"/>
  <c r="DJ1015" i="3" s="1"/>
  <c r="DF1015" i="3"/>
  <c r="DH1015" i="3"/>
  <c r="DI1015" i="3"/>
  <c r="BD3149" i="1"/>
  <c r="F3185" i="1"/>
  <c r="CI3192" i="1"/>
  <c r="AZ3203" i="1"/>
  <c r="AG3246" i="1"/>
  <c r="AS3503" i="1"/>
  <c r="CB3497" i="1"/>
  <c r="GM3615" i="1"/>
  <c r="GP3615" i="1" s="1"/>
  <c r="AE3655" i="1"/>
  <c r="AH3687" i="1"/>
  <c r="U3693" i="1"/>
  <c r="AB3771" i="1"/>
  <c r="CP3805" i="1"/>
  <c r="O3805" i="1" s="1"/>
  <c r="T1746" i="1"/>
  <c r="F1778" i="1"/>
  <c r="F2037" i="1"/>
  <c r="AT2008" i="1"/>
  <c r="AJ2223" i="1"/>
  <c r="W2238" i="1"/>
  <c r="AX2567" i="1"/>
  <c r="CG2561" i="1"/>
  <c r="AH2675" i="1"/>
  <c r="U2690" i="1"/>
  <c r="F3006" i="1"/>
  <c r="AT2977" i="1"/>
  <c r="AT3063" i="1"/>
  <c r="F3092" i="1"/>
  <c r="CP3156" i="1"/>
  <c r="O3156" i="1" s="1"/>
  <c r="W3203" i="1"/>
  <c r="AJ3192" i="1"/>
  <c r="CP3237" i="1"/>
  <c r="O3237" i="1" s="1"/>
  <c r="DI1033" i="3"/>
  <c r="DF1033" i="3"/>
  <c r="DJ1033" i="3" s="1"/>
  <c r="DH1033" i="3"/>
  <c r="DG1033" i="3"/>
  <c r="DI1035" i="3"/>
  <c r="DJ1035" i="3" s="1"/>
  <c r="DF1035" i="3"/>
  <c r="DH1035" i="3"/>
  <c r="DG1035" i="3"/>
  <c r="AL3541" i="1"/>
  <c r="CI3535" i="1"/>
  <c r="AZ3541" i="1"/>
  <c r="W3725" i="1"/>
  <c r="F3755" i="1"/>
  <c r="GM3831" i="1"/>
  <c r="GN3831" i="1" s="1"/>
  <c r="GM3855" i="1"/>
  <c r="GN3855" i="1" s="1"/>
  <c r="F1956" i="1"/>
  <c r="V1922" i="1"/>
  <c r="CF2062" i="1"/>
  <c r="AC2051" i="1"/>
  <c r="P2062" i="1"/>
  <c r="CH2062" i="1"/>
  <c r="CE2062" i="1"/>
  <c r="CG2223" i="1"/>
  <c r="AX2238" i="1"/>
  <c r="F2477" i="1"/>
  <c r="W2447" i="1"/>
  <c r="F2513" i="1"/>
  <c r="U2485" i="1"/>
  <c r="AH2802" i="1"/>
  <c r="U2813" i="1"/>
  <c r="CG2934" i="1"/>
  <c r="AX2945" i="1"/>
  <c r="AE2988" i="1"/>
  <c r="AZ3106" i="1"/>
  <c r="F3128" i="1"/>
  <c r="CB3326" i="1"/>
  <c r="AS3342" i="1"/>
  <c r="DI1116" i="3"/>
  <c r="DJ1116" i="3" s="1"/>
  <c r="DF1116" i="3"/>
  <c r="DG1116" i="3"/>
  <c r="DH1116" i="3"/>
  <c r="CG3374" i="1"/>
  <c r="AX3379" i="1"/>
  <c r="DI1148" i="3"/>
  <c r="DF1148" i="3"/>
  <c r="DJ1148" i="3" s="1"/>
  <c r="DH1148" i="3"/>
  <c r="DG1148" i="3"/>
  <c r="CP3422" i="1"/>
  <c r="O3422" i="1" s="1"/>
  <c r="W3497" i="1"/>
  <c r="F3527" i="1"/>
  <c r="AG3687" i="1"/>
  <c r="T3693" i="1"/>
  <c r="AL3731" i="1"/>
  <c r="GM3806" i="1"/>
  <c r="GN3806" i="1" s="1"/>
  <c r="GM3826" i="1"/>
  <c r="GN3826" i="1" s="1"/>
  <c r="GM3830" i="1"/>
  <c r="GN3830" i="1" s="1"/>
  <c r="GM3834" i="1"/>
  <c r="GN3834" i="1" s="1"/>
  <c r="GM3838" i="1"/>
  <c r="GN3838" i="1" s="1"/>
  <c r="GM3842" i="1"/>
  <c r="GN3842" i="1" s="1"/>
  <c r="GM3846" i="1"/>
  <c r="GN3846" i="1" s="1"/>
  <c r="GM3850" i="1"/>
  <c r="GN3850" i="1" s="1"/>
  <c r="AD3235" i="1"/>
  <c r="Q3246" i="1"/>
  <c r="AF3342" i="1"/>
  <c r="F3711" i="1"/>
  <c r="AT3687" i="1"/>
  <c r="AC3020" i="1"/>
  <c r="CH3031" i="1"/>
  <c r="P3031" i="1"/>
  <c r="CE3031" i="1"/>
  <c r="CF3031" i="1"/>
  <c r="AF2988" i="1"/>
  <c r="F3677" i="1"/>
  <c r="U3649" i="1"/>
  <c r="U3579" i="1"/>
  <c r="AH3573" i="1"/>
  <c r="AG3020" i="1"/>
  <c r="T3031" i="1"/>
  <c r="S3541" i="1"/>
  <c r="AF3535" i="1"/>
  <c r="U3427" i="1"/>
  <c r="AH3411" i="1"/>
  <c r="Q3725" i="1"/>
  <c r="F3743" i="1"/>
  <c r="BA3763" i="1"/>
  <c r="F3791" i="1"/>
  <c r="P4370" i="7" l="1"/>
  <c r="K4370" i="7"/>
  <c r="P2795" i="7"/>
  <c r="K2795" i="7"/>
  <c r="P4264" i="7"/>
  <c r="K4264" i="7"/>
  <c r="P4016" i="7"/>
  <c r="K4016" i="7"/>
  <c r="P4341" i="7"/>
  <c r="K4341" i="7"/>
  <c r="P288" i="7"/>
  <c r="K288" i="7"/>
  <c r="P702" i="7"/>
  <c r="K702" i="7"/>
  <c r="GM493" i="1"/>
  <c r="GP493" i="1" s="1"/>
  <c r="R442" i="7"/>
  <c r="AL3427" i="1"/>
  <c r="T4342" i="7"/>
  <c r="J4346" i="7" s="1"/>
  <c r="T1757" i="7"/>
  <c r="J1764" i="7" s="1"/>
  <c r="AL1633" i="1"/>
  <c r="P2944" i="7"/>
  <c r="K2944" i="7"/>
  <c r="I85" i="7"/>
  <c r="I324" i="7"/>
  <c r="GM3420" i="1"/>
  <c r="GP3420" i="1" s="1"/>
  <c r="R4342" i="7"/>
  <c r="J4345" i="7" s="1"/>
  <c r="AK1038" i="1"/>
  <c r="R1129" i="7"/>
  <c r="AL692" i="1"/>
  <c r="T585" i="7"/>
  <c r="J589" i="7" s="1"/>
  <c r="AL2372" i="1"/>
  <c r="T2880" i="7"/>
  <c r="J2887" i="7" s="1"/>
  <c r="P1556" i="7"/>
  <c r="K1556" i="7"/>
  <c r="P1756" i="7"/>
  <c r="K1756" i="7"/>
  <c r="GK2140" i="1"/>
  <c r="J2490" i="7"/>
  <c r="P1288" i="7"/>
  <c r="K1288" i="7"/>
  <c r="GK2450" i="1"/>
  <c r="GM2450" i="1" s="1"/>
  <c r="GP2450" i="1" s="1"/>
  <c r="J3015" i="7"/>
  <c r="GK1328" i="1"/>
  <c r="J1551" i="7"/>
  <c r="P2336" i="7"/>
  <c r="K2336" i="7"/>
  <c r="P236" i="7"/>
  <c r="K236" i="7"/>
  <c r="P226" i="7"/>
  <c r="K226" i="7"/>
  <c r="AG3411" i="1"/>
  <c r="T3427" i="1"/>
  <c r="R2302" i="7"/>
  <c r="J2307" i="7" s="1"/>
  <c r="GM2012" i="1"/>
  <c r="GP2012" i="1" s="1"/>
  <c r="P4248" i="7"/>
  <c r="K4248" i="7"/>
  <c r="AF2845" i="1"/>
  <c r="S2856" i="1"/>
  <c r="P2538" i="7"/>
  <c r="K2538" i="7"/>
  <c r="P4106" i="7"/>
  <c r="K4106" i="7"/>
  <c r="GK535" i="1"/>
  <c r="GM535" i="1" s="1"/>
  <c r="GP535" i="1" s="1"/>
  <c r="J496" i="7"/>
  <c r="R803" i="7"/>
  <c r="J806" i="7" s="1"/>
  <c r="I809" i="7" s="1"/>
  <c r="GM818" i="1"/>
  <c r="GP818" i="1" s="1"/>
  <c r="K4500" i="7"/>
  <c r="P4500" i="7"/>
  <c r="GK1167" i="1"/>
  <c r="GM1167" i="1" s="1"/>
  <c r="GP1167" i="1" s="1"/>
  <c r="J1369" i="7"/>
  <c r="R2207" i="7"/>
  <c r="J2210" i="7" s="1"/>
  <c r="GM1931" i="1"/>
  <c r="GP1931" i="1" s="1"/>
  <c r="GK944" i="1"/>
  <c r="J980" i="7"/>
  <c r="I3661" i="7"/>
  <c r="AL1038" i="1"/>
  <c r="T1129" i="7"/>
  <c r="AK692" i="1"/>
  <c r="R585" i="7"/>
  <c r="J588" i="7" s="1"/>
  <c r="I591" i="7" s="1"/>
  <c r="AK2372" i="1"/>
  <c r="R2880" i="7"/>
  <c r="J2886" i="7" s="1"/>
  <c r="I2890" i="7" s="1"/>
  <c r="R2826" i="7"/>
  <c r="J2831" i="7" s="1"/>
  <c r="I2835" i="7" s="1"/>
  <c r="P3219" i="7"/>
  <c r="K3219" i="7"/>
  <c r="AL2191" i="1"/>
  <c r="T2544" i="7"/>
  <c r="J2548" i="7" s="1"/>
  <c r="P4295" i="7"/>
  <c r="K4295" i="7"/>
  <c r="AD1325" i="1"/>
  <c r="Q1330" i="1"/>
  <c r="K2802" i="7"/>
  <c r="P2802" i="7"/>
  <c r="P4145" i="7"/>
  <c r="K4145" i="7"/>
  <c r="P2020" i="7"/>
  <c r="K2020" i="7"/>
  <c r="F703" i="1"/>
  <c r="AZ685" i="1"/>
  <c r="R1893" i="7"/>
  <c r="AK1757" i="1"/>
  <c r="P3561" i="7"/>
  <c r="K3561" i="7"/>
  <c r="I1578" i="7"/>
  <c r="AF2934" i="1"/>
  <c r="S2945" i="1"/>
  <c r="BC22" i="1"/>
  <c r="F3903" i="1"/>
  <c r="BC3920" i="1"/>
  <c r="P2955" i="7"/>
  <c r="K2955" i="7"/>
  <c r="I2035" i="7"/>
  <c r="P2615" i="7"/>
  <c r="K2615" i="7"/>
  <c r="P1622" i="7"/>
  <c r="K1622" i="7"/>
  <c r="BA2238" i="1"/>
  <c r="CJ2223" i="1"/>
  <c r="P4550" i="7"/>
  <c r="K4550" i="7"/>
  <c r="P2301" i="7"/>
  <c r="K2301" i="7"/>
  <c r="P3297" i="7"/>
  <c r="K3297" i="7"/>
  <c r="I4603" i="7"/>
  <c r="K300" i="7"/>
  <c r="P300" i="7"/>
  <c r="I302" i="7" s="1"/>
  <c r="P1086" i="7"/>
  <c r="K1086" i="7"/>
  <c r="T1916" i="7"/>
  <c r="J1920" i="7" s="1"/>
  <c r="I1922" i="7" s="1"/>
  <c r="AL1757" i="1"/>
  <c r="P2860" i="7"/>
  <c r="K2860" i="7"/>
  <c r="GK2231" i="1"/>
  <c r="J2656" i="7"/>
  <c r="P621" i="7"/>
  <c r="K621" i="7"/>
  <c r="AK1800" i="1"/>
  <c r="R1958" i="7"/>
  <c r="AL995" i="1"/>
  <c r="Y995" i="1" s="1"/>
  <c r="T1034" i="7"/>
  <c r="J1038" i="7" s="1"/>
  <c r="R4322" i="7"/>
  <c r="J4327" i="7" s="1"/>
  <c r="P1432" i="7"/>
  <c r="K1432" i="7"/>
  <c r="AK1218" i="1"/>
  <c r="R1420" i="7"/>
  <c r="GM3843" i="1"/>
  <c r="GN3843" i="1" s="1"/>
  <c r="P2206" i="7"/>
  <c r="K2206" i="7"/>
  <c r="R1197" i="7"/>
  <c r="J1202" i="7" s="1"/>
  <c r="I1206" i="7" s="1"/>
  <c r="AL777" i="1"/>
  <c r="T685" i="7"/>
  <c r="J689" i="7" s="1"/>
  <c r="P2900" i="7"/>
  <c r="K2900" i="7"/>
  <c r="AL1714" i="1"/>
  <c r="T1798" i="7"/>
  <c r="J1802" i="7" s="1"/>
  <c r="P1642" i="7"/>
  <c r="K1642" i="7"/>
  <c r="P2181" i="7"/>
  <c r="K2181" i="7"/>
  <c r="I2506" i="7"/>
  <c r="I2586" i="7"/>
  <c r="GK74" i="1"/>
  <c r="GM74" i="1" s="1"/>
  <c r="GP74" i="1" s="1"/>
  <c r="J137" i="7"/>
  <c r="P3338" i="7"/>
  <c r="K3338" i="7"/>
  <c r="P3262" i="7"/>
  <c r="K3262" i="7"/>
  <c r="P2596" i="7"/>
  <c r="K2596" i="7"/>
  <c r="K1692" i="7"/>
  <c r="P1692" i="7"/>
  <c r="P2711" i="7"/>
  <c r="K2711" i="7"/>
  <c r="P4091" i="7"/>
  <c r="K4091" i="7"/>
  <c r="P2366" i="7"/>
  <c r="K2366" i="7"/>
  <c r="P4051" i="7"/>
  <c r="K4051" i="7"/>
  <c r="P777" i="7"/>
  <c r="K777" i="7"/>
  <c r="K1375" i="7"/>
  <c r="P1375" i="7"/>
  <c r="GM1796" i="1"/>
  <c r="GP1796" i="1" s="1"/>
  <c r="GM2983" i="1"/>
  <c r="GP2983" i="1" s="1"/>
  <c r="R3639" i="7"/>
  <c r="R2497" i="7"/>
  <c r="J2502" i="7" s="1"/>
  <c r="AK995" i="1"/>
  <c r="X995" i="1" s="1"/>
  <c r="R1034" i="7"/>
  <c r="J1037" i="7" s="1"/>
  <c r="I1040" i="7" s="1"/>
  <c r="I334" i="7"/>
  <c r="I3911" i="7"/>
  <c r="GM1669" i="1"/>
  <c r="GP1669" i="1" s="1"/>
  <c r="J1787" i="7"/>
  <c r="GM1034" i="1"/>
  <c r="GP1034" i="1" s="1"/>
  <c r="R1132" i="7"/>
  <c r="J1137" i="7" s="1"/>
  <c r="I1141" i="7" s="1"/>
  <c r="AL1218" i="1"/>
  <c r="T1420" i="7"/>
  <c r="AK952" i="1"/>
  <c r="R969" i="7"/>
  <c r="J972" i="7" s="1"/>
  <c r="I975" i="7" s="1"/>
  <c r="I691" i="7"/>
  <c r="P41" i="7"/>
  <c r="K41" i="7"/>
  <c r="I4436" i="7"/>
  <c r="P3439" i="7"/>
  <c r="K3439" i="7"/>
  <c r="AH337" i="1"/>
  <c r="U342" i="1"/>
  <c r="P863" i="7"/>
  <c r="K863" i="7"/>
  <c r="K3061" i="7"/>
  <c r="P3061" i="7"/>
  <c r="R4481" i="7"/>
  <c r="J4482" i="7" s="1"/>
  <c r="I4486" i="7" s="1"/>
  <c r="AK3579" i="1"/>
  <c r="P2148" i="7"/>
  <c r="K2148" i="7"/>
  <c r="I2850" i="7"/>
  <c r="AB1595" i="1"/>
  <c r="P3287" i="7"/>
  <c r="K3287" i="7"/>
  <c r="P112" i="7"/>
  <c r="K112" i="7"/>
  <c r="P3651" i="7"/>
  <c r="K3651" i="7"/>
  <c r="K3036" i="7"/>
  <c r="P3036" i="7"/>
  <c r="P481" i="7"/>
  <c r="K481" i="7"/>
  <c r="P656" i="7"/>
  <c r="K656" i="7"/>
  <c r="P427" i="7"/>
  <c r="K427" i="7"/>
  <c r="AL3294" i="1"/>
  <c r="T4064" i="7"/>
  <c r="J4068" i="7" s="1"/>
  <c r="I4070" i="7" s="1"/>
  <c r="P2225" i="7"/>
  <c r="K2225" i="7"/>
  <c r="AB194" i="1"/>
  <c r="P2990" i="7"/>
  <c r="K2990" i="7"/>
  <c r="K4511" i="7"/>
  <c r="P4511" i="7"/>
  <c r="AX2148" i="1"/>
  <c r="CG2137" i="1"/>
  <c r="GM3814" i="1"/>
  <c r="GN3814" i="1" s="1"/>
  <c r="R4017" i="7"/>
  <c r="J4022" i="7" s="1"/>
  <c r="I4026" i="7" s="1"/>
  <c r="AK2148" i="1"/>
  <c r="R2479" i="7"/>
  <c r="J2482" i="7" s="1"/>
  <c r="I2485" i="7" s="1"/>
  <c r="GM2684" i="1"/>
  <c r="GP2684" i="1" s="1"/>
  <c r="R3206" i="7"/>
  <c r="J3209" i="7" s="1"/>
  <c r="I3212" i="7" s="1"/>
  <c r="R879" i="7"/>
  <c r="J884" i="7" s="1"/>
  <c r="I888" i="7" s="1"/>
  <c r="GM863" i="1"/>
  <c r="GP863" i="1" s="1"/>
  <c r="AK2856" i="1"/>
  <c r="R3415" i="7"/>
  <c r="J3420" i="7" s="1"/>
  <c r="R2815" i="7"/>
  <c r="J2821" i="7" s="1"/>
  <c r="I2825" i="7" s="1"/>
  <c r="AK2105" i="1"/>
  <c r="R2467" i="7"/>
  <c r="J2470" i="7" s="1"/>
  <c r="I2473" i="7" s="1"/>
  <c r="AL1890" i="1"/>
  <c r="T2096" i="7"/>
  <c r="J2103" i="7" s="1"/>
  <c r="P644" i="7"/>
  <c r="K644" i="7"/>
  <c r="P2401" i="7"/>
  <c r="K2401" i="7"/>
  <c r="P654" i="7"/>
  <c r="K654" i="7"/>
  <c r="P3047" i="7"/>
  <c r="K3047" i="7"/>
  <c r="K2355" i="7"/>
  <c r="P2355" i="7"/>
  <c r="P4597" i="7"/>
  <c r="K4597" i="7"/>
  <c r="P3072" i="7"/>
  <c r="I3074" i="7" s="1"/>
  <c r="K3072" i="7"/>
  <c r="P2431" i="7"/>
  <c r="K2431" i="7"/>
  <c r="P1492" i="7"/>
  <c r="K1492" i="7"/>
  <c r="P1181" i="7"/>
  <c r="K1181" i="7"/>
  <c r="P1840" i="7"/>
  <c r="K1840" i="7"/>
  <c r="R1294" i="7"/>
  <c r="J1297" i="7" s="1"/>
  <c r="AK1171" i="1"/>
  <c r="GK1711" i="1"/>
  <c r="GM1711" i="1" s="1"/>
  <c r="GP1711" i="1" s="1"/>
  <c r="J1845" i="7"/>
  <c r="J422" i="7"/>
  <c r="AE497" i="1"/>
  <c r="GK490" i="1"/>
  <c r="GM490" i="1" s="1"/>
  <c r="R3003" i="7"/>
  <c r="J3007" i="7" s="1"/>
  <c r="I3011" i="7" s="1"/>
  <c r="AK2453" i="1"/>
  <c r="P4359" i="7"/>
  <c r="K4359" i="7"/>
  <c r="I3571" i="7"/>
  <c r="P3479" i="7"/>
  <c r="K3479" i="7"/>
  <c r="T929" i="7"/>
  <c r="J935" i="7" s="1"/>
  <c r="K52" i="7"/>
  <c r="P52" i="7"/>
  <c r="I712" i="7"/>
  <c r="GK816" i="1"/>
  <c r="J787" i="7"/>
  <c r="GK1796" i="1"/>
  <c r="J1965" i="7"/>
  <c r="R2572" i="7"/>
  <c r="GM2185" i="1"/>
  <c r="GP2185" i="1" s="1"/>
  <c r="I2213" i="7"/>
  <c r="GM3332" i="1"/>
  <c r="GP3332" i="1" s="1"/>
  <c r="R4197" i="7"/>
  <c r="AL2770" i="1"/>
  <c r="T3317" i="7"/>
  <c r="J3323" i="7" s="1"/>
  <c r="I3326" i="7" s="1"/>
  <c r="GM2488" i="1"/>
  <c r="GP2488" i="1" s="1"/>
  <c r="P2814" i="7"/>
  <c r="K2814" i="7"/>
  <c r="GM2278" i="1"/>
  <c r="GP2278" i="1" s="1"/>
  <c r="AL3342" i="1"/>
  <c r="P1632" i="7"/>
  <c r="K1632" i="7"/>
  <c r="I2757" i="7"/>
  <c r="P2626" i="7"/>
  <c r="K2626" i="7"/>
  <c r="P4194" i="7"/>
  <c r="K4194" i="7"/>
  <c r="P1076" i="7"/>
  <c r="K1076" i="7"/>
  <c r="I1321" i="7"/>
  <c r="P3304" i="7"/>
  <c r="K3304" i="7"/>
  <c r="F1189" i="1"/>
  <c r="AT1156" i="1"/>
  <c r="GK3421" i="1"/>
  <c r="GM3421" i="1" s="1"/>
  <c r="GP3421" i="1" s="1"/>
  <c r="J4353" i="7"/>
  <c r="AE3427" i="1"/>
  <c r="GK1078" i="1"/>
  <c r="GM1078" i="1" s="1"/>
  <c r="GP1078" i="1" s="1"/>
  <c r="J1211" i="7"/>
  <c r="AE1081" i="1"/>
  <c r="K2734" i="7"/>
  <c r="P2734" i="7"/>
  <c r="T4610" i="7"/>
  <c r="J4613" i="7" s="1"/>
  <c r="I4615" i="7" s="1"/>
  <c r="GM3768" i="1"/>
  <c r="GP3768" i="1" s="1"/>
  <c r="T2432" i="7"/>
  <c r="J2438" i="7" s="1"/>
  <c r="I2441" i="7" s="1"/>
  <c r="AL2105" i="1"/>
  <c r="GK3330" i="1"/>
  <c r="J4189" i="7"/>
  <c r="AQ1325" i="1"/>
  <c r="F1340" i="1"/>
  <c r="K1028" i="7"/>
  <c r="P1028" i="7"/>
  <c r="GM3340" i="1"/>
  <c r="GP3340" i="1" s="1"/>
  <c r="AL3246" i="1"/>
  <c r="T3999" i="7"/>
  <c r="J4003" i="7" s="1"/>
  <c r="I4237" i="7"/>
  <c r="I4379" i="7"/>
  <c r="I4219" i="7"/>
  <c r="AL456" i="1"/>
  <c r="T374" i="7"/>
  <c r="J379" i="7" s="1"/>
  <c r="AK867" i="1"/>
  <c r="AK856" i="1" s="1"/>
  <c r="R86" i="7"/>
  <c r="J91" i="7" s="1"/>
  <c r="I95" i="7" s="1"/>
  <c r="AL2062" i="1"/>
  <c r="I1051" i="7"/>
  <c r="P3529" i="7"/>
  <c r="K3529" i="7"/>
  <c r="GK1439" i="1"/>
  <c r="GM1439" i="1" s="1"/>
  <c r="AE1443" i="1"/>
  <c r="AE3771" i="1"/>
  <c r="GK3765" i="1"/>
  <c r="GM3765" i="1" s="1"/>
  <c r="K831" i="7"/>
  <c r="P831" i="7"/>
  <c r="P3136" i="7"/>
  <c r="K3136" i="7"/>
  <c r="AE2361" i="1"/>
  <c r="R2372" i="1"/>
  <c r="P1364" i="7"/>
  <c r="K1364" i="7"/>
  <c r="P4041" i="7"/>
  <c r="K4041" i="7"/>
  <c r="T2577" i="7"/>
  <c r="J2583" i="7" s="1"/>
  <c r="P2521" i="7"/>
  <c r="K2521" i="7"/>
  <c r="GK3066" i="1"/>
  <c r="J3750" i="7"/>
  <c r="AE3074" i="1"/>
  <c r="P3626" i="7"/>
  <c r="K3626" i="7"/>
  <c r="S115" i="1"/>
  <c r="AF109" i="1"/>
  <c r="P1311" i="7"/>
  <c r="K1311" i="7"/>
  <c r="P2879" i="7"/>
  <c r="K2879" i="7"/>
  <c r="I3846" i="7"/>
  <c r="K579" i="7"/>
  <c r="P579" i="7"/>
  <c r="GK2730" i="1"/>
  <c r="J3292" i="7"/>
  <c r="P1442" i="7"/>
  <c r="K1442" i="7"/>
  <c r="P2571" i="7"/>
  <c r="K2571" i="7"/>
  <c r="GK770" i="1"/>
  <c r="J707" i="7"/>
  <c r="K4450" i="7"/>
  <c r="P4450" i="7"/>
  <c r="GM452" i="1"/>
  <c r="GP452" i="1" s="1"/>
  <c r="J397" i="7"/>
  <c r="AL2988" i="1"/>
  <c r="T3639" i="7"/>
  <c r="AK3246" i="1"/>
  <c r="R3999" i="7"/>
  <c r="J4002" i="7" s="1"/>
  <c r="AL2286" i="1"/>
  <c r="T2776" i="7"/>
  <c r="J2783" i="7" s="1"/>
  <c r="S578" i="1"/>
  <c r="F593" i="1" s="1"/>
  <c r="AK1933" i="1"/>
  <c r="R2187" i="7"/>
  <c r="J2192" i="7" s="1"/>
  <c r="I2196" i="7" s="1"/>
  <c r="R1312" i="7"/>
  <c r="J1317" i="7" s="1"/>
  <c r="GM1160" i="1"/>
  <c r="GP1160" i="1" s="1"/>
  <c r="I1449" i="7"/>
  <c r="AL2690" i="1"/>
  <c r="T3183" i="7"/>
  <c r="P1970" i="7"/>
  <c r="K1970" i="7"/>
  <c r="P601" i="7"/>
  <c r="K601" i="7"/>
  <c r="GM3653" i="1"/>
  <c r="GP3653" i="1" s="1"/>
  <c r="J4531" i="7"/>
  <c r="I4536" i="7" s="1"/>
  <c r="P2116" i="7"/>
  <c r="K2116" i="7"/>
  <c r="AK1589" i="1"/>
  <c r="AK538" i="1"/>
  <c r="R487" i="7"/>
  <c r="AK1976" i="1"/>
  <c r="R2237" i="7"/>
  <c r="J2242" i="7" s="1"/>
  <c r="P2141" i="7"/>
  <c r="K2141" i="7"/>
  <c r="P2466" i="7"/>
  <c r="K2466" i="7"/>
  <c r="K1460" i="7"/>
  <c r="P1460" i="7"/>
  <c r="P4475" i="7"/>
  <c r="K4475" i="7"/>
  <c r="K216" i="7"/>
  <c r="P216" i="7"/>
  <c r="GK1209" i="1"/>
  <c r="AE1218" i="1"/>
  <c r="P3586" i="7"/>
  <c r="K3586" i="7"/>
  <c r="K727" i="7"/>
  <c r="P727" i="7"/>
  <c r="P4116" i="7"/>
  <c r="K4116" i="7"/>
  <c r="K3615" i="7"/>
  <c r="P3615" i="7"/>
  <c r="W867" i="1"/>
  <c r="AJ856" i="1"/>
  <c r="GK902" i="1"/>
  <c r="GM902" i="1" s="1"/>
  <c r="GP902" i="1" s="1"/>
  <c r="J922" i="7"/>
  <c r="AJ3326" i="1"/>
  <c r="W3342" i="1"/>
  <c r="F3366" i="1" s="1"/>
  <c r="Q2643" i="1"/>
  <c r="AD2637" i="1"/>
  <c r="P2531" i="7"/>
  <c r="K2531" i="7"/>
  <c r="R3092" i="7"/>
  <c r="GM2565" i="1"/>
  <c r="GP2565" i="1" s="1"/>
  <c r="I4730" i="7"/>
  <c r="K119" i="7"/>
  <c r="P119" i="7"/>
  <c r="AQ337" i="1"/>
  <c r="F352" i="1"/>
  <c r="AF1203" i="1"/>
  <c r="S1218" i="1"/>
  <c r="P534" i="7"/>
  <c r="K534" i="7"/>
  <c r="P1256" i="7"/>
  <c r="K1256" i="7"/>
  <c r="I281" i="7"/>
  <c r="GM2057" i="1"/>
  <c r="GP2057" i="1" s="1"/>
  <c r="R2379" i="7"/>
  <c r="P346" i="7"/>
  <c r="K346" i="7"/>
  <c r="GM2281" i="1"/>
  <c r="GP2281" i="1" s="1"/>
  <c r="R2776" i="7"/>
  <c r="J2782" i="7" s="1"/>
  <c r="I2786" i="7" s="1"/>
  <c r="R2402" i="7"/>
  <c r="J2405" i="7" s="1"/>
  <c r="GM2060" i="1"/>
  <c r="GP2060" i="1" s="1"/>
  <c r="AL1933" i="1"/>
  <c r="T2187" i="7"/>
  <c r="J2193" i="7" s="1"/>
  <c r="AL909" i="1"/>
  <c r="T944" i="7"/>
  <c r="J950" i="7" s="1"/>
  <c r="AL1124" i="1"/>
  <c r="T1236" i="7"/>
  <c r="J1243" i="7" s="1"/>
  <c r="I1246" i="7" s="1"/>
  <c r="AB2491" i="1"/>
  <c r="P3239" i="7"/>
  <c r="K3239" i="7"/>
  <c r="GM229" i="1"/>
  <c r="GP229" i="1" s="1"/>
  <c r="R262" i="7"/>
  <c r="J267" i="7" s="1"/>
  <c r="I271" i="7" s="1"/>
  <c r="AK3160" i="1"/>
  <c r="R3922" i="7"/>
  <c r="J3925" i="7" s="1"/>
  <c r="I3928" i="7" s="1"/>
  <c r="AL1976" i="1"/>
  <c r="T2237" i="7"/>
  <c r="J2243" i="7" s="1"/>
  <c r="K1815" i="7"/>
  <c r="P1815" i="7"/>
  <c r="GM907" i="1"/>
  <c r="GP907" i="1" s="1"/>
  <c r="R954" i="7"/>
  <c r="J959" i="7" s="1"/>
  <c r="I963" i="7" s="1"/>
  <c r="GM33" i="1"/>
  <c r="GP33" i="1" s="1"/>
  <c r="AL1171" i="1"/>
  <c r="J4470" i="7"/>
  <c r="GK3575" i="1"/>
  <c r="GM3575" i="1" s="1"/>
  <c r="P669" i="7"/>
  <c r="K669" i="7"/>
  <c r="GK811" i="1"/>
  <c r="AE824" i="1"/>
  <c r="GK188" i="1"/>
  <c r="GM188" i="1" s="1"/>
  <c r="J211" i="7"/>
  <c r="AE194" i="1"/>
  <c r="R194" i="1" s="1"/>
  <c r="P1706" i="7"/>
  <c r="K1706" i="7"/>
  <c r="P767" i="7"/>
  <c r="K767" i="7"/>
  <c r="P1890" i="7"/>
  <c r="K1890" i="7"/>
  <c r="R653" i="1"/>
  <c r="AE647" i="1"/>
  <c r="GK991" i="1"/>
  <c r="GM991" i="1" s="1"/>
  <c r="GP991" i="1" s="1"/>
  <c r="J1071" i="7"/>
  <c r="GM495" i="1"/>
  <c r="GP495" i="1" s="1"/>
  <c r="R453" i="7"/>
  <c r="J454" i="7" s="1"/>
  <c r="I458" i="7" s="1"/>
  <c r="U1218" i="1"/>
  <c r="AH1203" i="1"/>
  <c r="T3092" i="7"/>
  <c r="J3094" i="7" s="1"/>
  <c r="AL2567" i="1"/>
  <c r="P1955" i="7"/>
  <c r="K1955" i="7"/>
  <c r="GM816" i="1"/>
  <c r="GP816" i="1" s="1"/>
  <c r="U2191" i="1"/>
  <c r="AH2180" i="1"/>
  <c r="P3831" i="7"/>
  <c r="K3831" i="7"/>
  <c r="P3494" i="7"/>
  <c r="K3494" i="7"/>
  <c r="P1524" i="7"/>
  <c r="K1524" i="7"/>
  <c r="AK305" i="1"/>
  <c r="R306" i="7"/>
  <c r="J309" i="7" s="1"/>
  <c r="R237" i="7"/>
  <c r="J239" i="7" s="1"/>
  <c r="I242" i="7" s="1"/>
  <c r="AK194" i="1"/>
  <c r="GM191" i="1"/>
  <c r="GP191" i="1" s="1"/>
  <c r="GK1117" i="1"/>
  <c r="J1251" i="7"/>
  <c r="AL1847" i="1"/>
  <c r="T2000" i="7"/>
  <c r="J2007" i="7" s="1"/>
  <c r="I2010" i="7" s="1"/>
  <c r="I4348" i="7"/>
  <c r="AK909" i="1"/>
  <c r="R944" i="7"/>
  <c r="J949" i="7" s="1"/>
  <c r="I953" i="7" s="1"/>
  <c r="AK1124" i="1"/>
  <c r="R1236" i="7"/>
  <c r="J1242" i="7" s="1"/>
  <c r="T262" i="7"/>
  <c r="J268" i="7" s="1"/>
  <c r="AL233" i="1"/>
  <c r="GM32" i="1"/>
  <c r="GP32" i="1" s="1"/>
  <c r="R66" i="7"/>
  <c r="J71" i="7" s="1"/>
  <c r="GM3066" i="1"/>
  <c r="GP3066" i="1" s="1"/>
  <c r="R3746" i="7"/>
  <c r="J3752" i="7" s="1"/>
  <c r="I3756" i="7" s="1"/>
  <c r="AL2019" i="1"/>
  <c r="T2284" i="7"/>
  <c r="J2288" i="7" s="1"/>
  <c r="I1792" i="7"/>
  <c r="P4276" i="7"/>
  <c r="K4276" i="7"/>
  <c r="K3703" i="7"/>
  <c r="P3703" i="7"/>
  <c r="K679" i="7"/>
  <c r="P679" i="7"/>
  <c r="P2278" i="7"/>
  <c r="K2278" i="7"/>
  <c r="AI2845" i="1"/>
  <c r="V2856" i="1"/>
  <c r="P3468" i="7"/>
  <c r="K3468" i="7"/>
  <c r="U1171" i="1"/>
  <c r="AH1156" i="1"/>
  <c r="P3810" i="7"/>
  <c r="K3810" i="7"/>
  <c r="P4173" i="7"/>
  <c r="K4173" i="7"/>
  <c r="P4058" i="7"/>
  <c r="K4058" i="7"/>
  <c r="I2246" i="7"/>
  <c r="P2867" i="7"/>
  <c r="K2867" i="7"/>
  <c r="GK3422" i="1"/>
  <c r="J4364" i="7"/>
  <c r="AB2329" i="1"/>
  <c r="T1540" i="7"/>
  <c r="J1544" i="7" s="1"/>
  <c r="AL1330" i="1"/>
  <c r="P3781" i="7"/>
  <c r="K3781" i="7"/>
  <c r="P4609" i="7"/>
  <c r="K4609" i="7"/>
  <c r="P2131" i="7"/>
  <c r="K2131" i="7"/>
  <c r="AK2286" i="1"/>
  <c r="R2738" i="7"/>
  <c r="J2743" i="7" s="1"/>
  <c r="I2747" i="7" s="1"/>
  <c r="GM2011" i="1"/>
  <c r="GP2011" i="1" s="1"/>
  <c r="AL497" i="1"/>
  <c r="T442" i="7"/>
  <c r="J444" i="7" s="1"/>
  <c r="GM340" i="1"/>
  <c r="GP340" i="1" s="1"/>
  <c r="P3993" i="7"/>
  <c r="K3993" i="7"/>
  <c r="K986" i="7"/>
  <c r="P986" i="7"/>
  <c r="GK1034" i="1"/>
  <c r="J1136" i="7"/>
  <c r="AE1038" i="1"/>
  <c r="P2764" i="7"/>
  <c r="K2764" i="7"/>
  <c r="AG3326" i="1"/>
  <c r="T3342" i="1"/>
  <c r="P3086" i="7"/>
  <c r="K3086" i="7"/>
  <c r="GK1668" i="1"/>
  <c r="GM1668" i="1" s="1"/>
  <c r="GP1668" i="1" s="1"/>
  <c r="J1785" i="7"/>
  <c r="P2661" i="7"/>
  <c r="K2661" i="7"/>
  <c r="GK907" i="1"/>
  <c r="J958" i="7"/>
  <c r="AJ1832" i="1"/>
  <c r="W1847" i="1"/>
  <c r="AD1513" i="1"/>
  <c r="Q1519" i="1"/>
  <c r="K2690" i="7"/>
  <c r="P2690" i="7"/>
  <c r="GM2232" i="1"/>
  <c r="GP2232" i="1" s="1"/>
  <c r="P2326" i="7"/>
  <c r="K2326" i="7"/>
  <c r="P3170" i="7"/>
  <c r="K3170" i="7"/>
  <c r="P2316" i="7"/>
  <c r="K2316" i="7"/>
  <c r="S1124" i="1"/>
  <c r="S1113" i="1" s="1"/>
  <c r="AF1113" i="1"/>
  <c r="S2690" i="1"/>
  <c r="AF2675" i="1"/>
  <c r="AK1890" i="1"/>
  <c r="R2096" i="7"/>
  <c r="J2102" i="7" s="1"/>
  <c r="I2106" i="7" s="1"/>
  <c r="AK2191" i="1"/>
  <c r="R2544" i="7"/>
  <c r="J2547" i="7" s="1"/>
  <c r="I2550" i="7" s="1"/>
  <c r="AK1714" i="1"/>
  <c r="R1798" i="7"/>
  <c r="J1801" i="7" s="1"/>
  <c r="I1804" i="7" s="1"/>
  <c r="GK3243" i="1"/>
  <c r="J4046" i="7"/>
  <c r="P523" i="7"/>
  <c r="K523" i="7"/>
  <c r="GK2411" i="1"/>
  <c r="J2975" i="7"/>
  <c r="GK2488" i="1"/>
  <c r="J3040" i="7"/>
  <c r="AE2491" i="1"/>
  <c r="R3365" i="7"/>
  <c r="J3370" i="7" s="1"/>
  <c r="P249" i="7"/>
  <c r="K249" i="7"/>
  <c r="P169" i="7"/>
  <c r="K169" i="7"/>
  <c r="I2651" i="7"/>
  <c r="GK2409" i="1"/>
  <c r="GM2409" i="1" s="1"/>
  <c r="GP2409" i="1" s="1"/>
  <c r="AE2415" i="1"/>
  <c r="P3940" i="7"/>
  <c r="K3940" i="7"/>
  <c r="GM3729" i="1"/>
  <c r="GP3729" i="1" s="1"/>
  <c r="J4581" i="7"/>
  <c r="P875" i="7"/>
  <c r="K875" i="7"/>
  <c r="T4631" i="7"/>
  <c r="AL3857" i="1"/>
  <c r="GK2937" i="1"/>
  <c r="J3555" i="7"/>
  <c r="R3103" i="7"/>
  <c r="J3107" i="7" s="1"/>
  <c r="I3111" i="7" s="1"/>
  <c r="AK2605" i="1"/>
  <c r="GK189" i="1"/>
  <c r="GM189" i="1" s="1"/>
  <c r="GP189" i="1" s="1"/>
  <c r="J221" i="7"/>
  <c r="GK1214" i="1"/>
  <c r="J1465" i="7"/>
  <c r="GM2853" i="1"/>
  <c r="GP2853" i="1" s="1"/>
  <c r="GK1839" i="1"/>
  <c r="GM1839" i="1" s="1"/>
  <c r="GP1839" i="1" s="1"/>
  <c r="J2030" i="7"/>
  <c r="GK3238" i="1"/>
  <c r="GM3238" i="1" s="1"/>
  <c r="GP3238" i="1" s="1"/>
  <c r="J4010" i="7"/>
  <c r="K4318" i="7"/>
  <c r="P4318" i="7"/>
  <c r="AE3379" i="1"/>
  <c r="GK3376" i="1"/>
  <c r="GM3376" i="1" s="1"/>
  <c r="GK1077" i="1"/>
  <c r="GM1077" i="1" s="1"/>
  <c r="GP1077" i="1" s="1"/>
  <c r="J1201" i="7"/>
  <c r="P3391" i="7"/>
  <c r="K3391" i="7"/>
  <c r="J3018" i="7"/>
  <c r="I3022" i="7" s="1"/>
  <c r="GM2682" i="1"/>
  <c r="GP2682" i="1" s="1"/>
  <c r="GK992" i="1"/>
  <c r="GM992" i="1" s="1"/>
  <c r="GP992" i="1" s="1"/>
  <c r="J1081" i="7"/>
  <c r="U2372" i="1"/>
  <c r="AH2361" i="1"/>
  <c r="GK150" i="1"/>
  <c r="GM150" i="1" s="1"/>
  <c r="GP150" i="1" s="1"/>
  <c r="J187" i="7"/>
  <c r="AE305" i="1"/>
  <c r="GK303" i="1"/>
  <c r="GM303" i="1" s="1"/>
  <c r="GK2804" i="1"/>
  <c r="AE2813" i="1"/>
  <c r="R3196" i="7"/>
  <c r="J3201" i="7" s="1"/>
  <c r="I3205" i="7" s="1"/>
  <c r="GM2683" i="1"/>
  <c r="GP2683" i="1" s="1"/>
  <c r="I2668" i="7"/>
  <c r="GK2325" i="1"/>
  <c r="GM2325" i="1" s="1"/>
  <c r="GP2325" i="1" s="1"/>
  <c r="J2845" i="7"/>
  <c r="AE269" i="1"/>
  <c r="GK267" i="1"/>
  <c r="GK2234" i="1"/>
  <c r="J2684" i="7"/>
  <c r="E113" i="9"/>
  <c r="P2722" i="7"/>
  <c r="K2722" i="7"/>
  <c r="GK819" i="1"/>
  <c r="J814" i="7"/>
  <c r="I2456" i="7"/>
  <c r="GK451" i="1"/>
  <c r="J395" i="7"/>
  <c r="AL3693" i="1"/>
  <c r="GM3027" i="1"/>
  <c r="GP3027" i="1" s="1"/>
  <c r="GK3418" i="1"/>
  <c r="GM3418" i="1" s="1"/>
  <c r="GP3418" i="1" s="1"/>
  <c r="J4326" i="7"/>
  <c r="GM2275" i="1"/>
  <c r="GP2275" i="1" s="1"/>
  <c r="R2733" i="7"/>
  <c r="GM2014" i="1"/>
  <c r="GP2014" i="1" s="1"/>
  <c r="I3596" i="7"/>
  <c r="AH374" i="1"/>
  <c r="U379" i="1"/>
  <c r="J2040" i="7"/>
  <c r="GK1840" i="1"/>
  <c r="P3159" i="7"/>
  <c r="K3159" i="7"/>
  <c r="K2052" i="7"/>
  <c r="P2052" i="7"/>
  <c r="J1701" i="7"/>
  <c r="AE1557" i="1"/>
  <c r="GK1553" i="1"/>
  <c r="GM1075" i="1"/>
  <c r="GP1075" i="1" s="1"/>
  <c r="GM3839" i="1"/>
  <c r="GN3839" i="1" s="1"/>
  <c r="T1325" i="1"/>
  <c r="F1351" i="1"/>
  <c r="F3891" i="1"/>
  <c r="AO3920" i="1"/>
  <c r="AO22" i="1"/>
  <c r="P2183" i="7"/>
  <c r="K2183" i="7"/>
  <c r="GM1708" i="1"/>
  <c r="GP1708" i="1" s="1"/>
  <c r="AK456" i="1"/>
  <c r="R374" i="7"/>
  <c r="J378" i="7" s="1"/>
  <c r="I382" i="7" s="1"/>
  <c r="AL415" i="1"/>
  <c r="T362" i="7"/>
  <c r="J366" i="7" s="1"/>
  <c r="BA777" i="1"/>
  <c r="K1353" i="7"/>
  <c r="P1353" i="7"/>
  <c r="I2699" i="7"/>
  <c r="K4575" i="7"/>
  <c r="P4575" i="7"/>
  <c r="GK229" i="1"/>
  <c r="J266" i="7"/>
  <c r="GM1753" i="1"/>
  <c r="GP1753" i="1" s="1"/>
  <c r="GK1886" i="1"/>
  <c r="J2126" i="7"/>
  <c r="GK1706" i="1"/>
  <c r="J1809" i="7"/>
  <c r="AE1714" i="1"/>
  <c r="R125" i="7"/>
  <c r="J129" i="7" s="1"/>
  <c r="I133" i="7" s="1"/>
  <c r="AK77" i="1"/>
  <c r="AK1255" i="1"/>
  <c r="GK1365" i="1"/>
  <c r="J1573" i="7"/>
  <c r="GM2236" i="1"/>
  <c r="GP2236" i="1" s="1"/>
  <c r="GK2016" i="1"/>
  <c r="GM2016" i="1" s="1"/>
  <c r="GP2016" i="1" s="1"/>
  <c r="J2331" i="7"/>
  <c r="I4283" i="7"/>
  <c r="GK2011" i="1"/>
  <c r="J2295" i="7"/>
  <c r="F1272" i="1"/>
  <c r="AS1250" i="1"/>
  <c r="P559" i="7"/>
  <c r="I581" i="7" s="1"/>
  <c r="K559" i="7"/>
  <c r="GK3156" i="1"/>
  <c r="GM3156" i="1" s="1"/>
  <c r="GP3156" i="1" s="1"/>
  <c r="J3906" i="7"/>
  <c r="K4196" i="7"/>
  <c r="P4196" i="7"/>
  <c r="I2561" i="7"/>
  <c r="GK3196" i="1"/>
  <c r="J3956" i="7"/>
  <c r="J1651" i="7"/>
  <c r="AE1481" i="1"/>
  <c r="GK1477" i="1"/>
  <c r="GM3820" i="1"/>
  <c r="GN3820" i="1" s="1"/>
  <c r="J192" i="7"/>
  <c r="I3195" i="7"/>
  <c r="I4226" i="7"/>
  <c r="F1908" i="1"/>
  <c r="AT1879" i="1"/>
  <c r="I3230" i="7"/>
  <c r="I1151" i="7"/>
  <c r="GK2322" i="1"/>
  <c r="GM2322" i="1" s="1"/>
  <c r="GP2322" i="1" s="1"/>
  <c r="J2830" i="7"/>
  <c r="I928" i="7"/>
  <c r="GM2273" i="1"/>
  <c r="GP2273" i="1" s="1"/>
  <c r="J761" i="7"/>
  <c r="GK812" i="1"/>
  <c r="GM812" i="1" s="1"/>
  <c r="GP812" i="1" s="1"/>
  <c r="I1471" i="7"/>
  <c r="J400" i="7"/>
  <c r="I402" i="7" s="1"/>
  <c r="K4031" i="7"/>
  <c r="P4031" i="7"/>
  <c r="AK2733" i="1"/>
  <c r="AE1255" i="1"/>
  <c r="GK1252" i="1"/>
  <c r="GM1252" i="1" s="1"/>
  <c r="AX1399" i="1"/>
  <c r="F1412" i="1"/>
  <c r="GK574" i="1"/>
  <c r="GM574" i="1" s="1"/>
  <c r="J528" i="7"/>
  <c r="GK2280" i="1"/>
  <c r="J2769" i="7"/>
  <c r="GM3330" i="1"/>
  <c r="GP3330" i="1" s="1"/>
  <c r="GM1478" i="1"/>
  <c r="GP1478" i="1" s="1"/>
  <c r="GK1074" i="1"/>
  <c r="GM1074" i="1" s="1"/>
  <c r="GP1074" i="1" s="1"/>
  <c r="J1186" i="7"/>
  <c r="J3095" i="7"/>
  <c r="AP18" i="1"/>
  <c r="F3929" i="1"/>
  <c r="I23" i="7" s="1"/>
  <c r="AK2567" i="1"/>
  <c r="GM822" i="1"/>
  <c r="GP822" i="1" s="1"/>
  <c r="GM2279" i="1"/>
  <c r="GP2279" i="1" s="1"/>
  <c r="AK415" i="1"/>
  <c r="R362" i="7"/>
  <c r="J365" i="7" s="1"/>
  <c r="I368" i="7" s="1"/>
  <c r="AJ2675" i="1"/>
  <c r="GK2015" i="1"/>
  <c r="GM2015" i="1" s="1"/>
  <c r="GP2015" i="1" s="1"/>
  <c r="J2321" i="7"/>
  <c r="T3245" i="7"/>
  <c r="J3249" i="7" s="1"/>
  <c r="I3251" i="7" s="1"/>
  <c r="AL2733" i="1"/>
  <c r="P4123" i="7"/>
  <c r="K4123" i="7"/>
  <c r="AE2902" i="1"/>
  <c r="GK2890" i="1"/>
  <c r="GM2890" i="1" s="1"/>
  <c r="J128" i="7"/>
  <c r="AE77" i="1"/>
  <c r="GK73" i="1"/>
  <c r="GK1753" i="1"/>
  <c r="J1900" i="7"/>
  <c r="CJ374" i="1"/>
  <c r="BA379" i="1"/>
  <c r="BB22" i="1"/>
  <c r="BB3920" i="1"/>
  <c r="F3900" i="1"/>
  <c r="P2025" i="7"/>
  <c r="K2025" i="7"/>
  <c r="J2176" i="7"/>
  <c r="GK1926" i="1"/>
  <c r="GM1926" i="1" s="1"/>
  <c r="GP1926" i="1" s="1"/>
  <c r="GK1750" i="1"/>
  <c r="GM1750" i="1" s="1"/>
  <c r="GP1750" i="1" s="1"/>
  <c r="J1885" i="7"/>
  <c r="K4461" i="7"/>
  <c r="P4461" i="7"/>
  <c r="GK1973" i="1"/>
  <c r="GM1973" i="1" s="1"/>
  <c r="GP1973" i="1" s="1"/>
  <c r="J2266" i="7"/>
  <c r="AK3203" i="1"/>
  <c r="R3941" i="7"/>
  <c r="J3947" i="7" s="1"/>
  <c r="GM3333" i="1"/>
  <c r="GP3333" i="1" s="1"/>
  <c r="GK988" i="1"/>
  <c r="GM988" i="1" s="1"/>
  <c r="GP988" i="1" s="1"/>
  <c r="J1056" i="7"/>
  <c r="I2775" i="7"/>
  <c r="GK817" i="1"/>
  <c r="J797" i="7"/>
  <c r="P3716" i="7"/>
  <c r="K3716" i="7"/>
  <c r="CE1633" i="1"/>
  <c r="CF1633" i="1"/>
  <c r="AC1627" i="1"/>
  <c r="P1633" i="1"/>
  <c r="CH1633" i="1"/>
  <c r="I1825" i="7"/>
  <c r="P2636" i="7"/>
  <c r="K2636" i="7"/>
  <c r="P183" i="7"/>
  <c r="K183" i="7"/>
  <c r="GM3832" i="1"/>
  <c r="GN3832" i="1" s="1"/>
  <c r="R1591" i="7"/>
  <c r="J1596" i="7" s="1"/>
  <c r="I1600" i="7" s="1"/>
  <c r="GK2526" i="1"/>
  <c r="GM2526" i="1" s="1"/>
  <c r="J3065" i="7"/>
  <c r="GK768" i="1"/>
  <c r="AE777" i="1"/>
  <c r="GM1365" i="1"/>
  <c r="GP1365" i="1" s="1"/>
  <c r="GK2725" i="1"/>
  <c r="GM2725" i="1" s="1"/>
  <c r="GP2725" i="1" s="1"/>
  <c r="J3256" i="7"/>
  <c r="I1781" i="7"/>
  <c r="GK3329" i="1"/>
  <c r="GM3329" i="1" s="1"/>
  <c r="GP3329" i="1" s="1"/>
  <c r="J4178" i="7"/>
  <c r="AE2945" i="1"/>
  <c r="GK2936" i="1"/>
  <c r="GM2936" i="1" s="1"/>
  <c r="T3573" i="1"/>
  <c r="F3600" i="1"/>
  <c r="I898" i="7"/>
  <c r="GM944" i="1"/>
  <c r="GP944" i="1" s="1"/>
  <c r="GK3110" i="1"/>
  <c r="GM3110" i="1" s="1"/>
  <c r="GP3110" i="1" s="1"/>
  <c r="J3826" i="7"/>
  <c r="E640" i="9"/>
  <c r="P3504" i="7"/>
  <c r="K3504" i="7"/>
  <c r="J4545" i="7"/>
  <c r="AE3693" i="1"/>
  <c r="GK3689" i="1"/>
  <c r="GM3689" i="1" s="1"/>
  <c r="AH856" i="1"/>
  <c r="U867" i="1"/>
  <c r="J410" i="7"/>
  <c r="I2496" i="7"/>
  <c r="GK2942" i="1"/>
  <c r="GM2942" i="1" s="1"/>
  <c r="J3591" i="7"/>
  <c r="P3550" i="7"/>
  <c r="K3550" i="7"/>
  <c r="I2236" i="7"/>
  <c r="P1336" i="7"/>
  <c r="K1336" i="7"/>
  <c r="GK3113" i="1"/>
  <c r="GM3113" i="1" s="1"/>
  <c r="J3841" i="7"/>
  <c r="GK3334" i="1"/>
  <c r="J4214" i="7"/>
  <c r="F3666" i="1"/>
  <c r="AZ3649" i="1"/>
  <c r="GK1402" i="1"/>
  <c r="GM1402" i="1" s="1"/>
  <c r="GP1402" i="1" s="1"/>
  <c r="J1595" i="7"/>
  <c r="GM1755" i="1"/>
  <c r="GP1755" i="1" s="1"/>
  <c r="I1534" i="7"/>
  <c r="GM817" i="1"/>
  <c r="GP817" i="1" s="1"/>
  <c r="AZ337" i="1"/>
  <c r="F353" i="1"/>
  <c r="GK2564" i="1"/>
  <c r="GM2564" i="1" s="1"/>
  <c r="J3090" i="7"/>
  <c r="GM1162" i="1"/>
  <c r="GP1162" i="1" s="1"/>
  <c r="GK533" i="1"/>
  <c r="GM533" i="1" s="1"/>
  <c r="GP533" i="1" s="1"/>
  <c r="J485" i="7"/>
  <c r="GK903" i="1"/>
  <c r="GM903" i="1" s="1"/>
  <c r="GP903" i="1" s="1"/>
  <c r="J933" i="7"/>
  <c r="AL867" i="1"/>
  <c r="T876" i="7"/>
  <c r="R3757" i="7"/>
  <c r="J3762" i="7" s="1"/>
  <c r="I3766" i="7" s="1"/>
  <c r="K2083" i="7"/>
  <c r="P2083" i="7"/>
  <c r="P3359" i="7"/>
  <c r="K3359" i="7"/>
  <c r="P1905" i="7"/>
  <c r="K1905" i="7"/>
  <c r="P2679" i="7"/>
  <c r="K2679" i="7"/>
  <c r="AD1589" i="1"/>
  <c r="Q1595" i="1"/>
  <c r="GK3538" i="1"/>
  <c r="GM3538" i="1" s="1"/>
  <c r="GP3538" i="1" s="1"/>
  <c r="J4454" i="7"/>
  <c r="GK2602" i="1"/>
  <c r="GM2602" i="1" s="1"/>
  <c r="J3115" i="7"/>
  <c r="J4445" i="7"/>
  <c r="AE3541" i="1"/>
  <c r="GK3537" i="1"/>
  <c r="GM3537" i="1" s="1"/>
  <c r="GK688" i="1"/>
  <c r="GM688" i="1" s="1"/>
  <c r="GP688" i="1" s="1"/>
  <c r="J596" i="7"/>
  <c r="GK2141" i="1"/>
  <c r="GM2141" i="1" s="1"/>
  <c r="GP2141" i="1" s="1"/>
  <c r="J2501" i="7"/>
  <c r="P1271" i="7"/>
  <c r="K1271" i="7"/>
  <c r="GK1882" i="1"/>
  <c r="J2100" i="7"/>
  <c r="GK532" i="1"/>
  <c r="J476" i="7"/>
  <c r="AE538" i="1"/>
  <c r="F3590" i="1"/>
  <c r="AZ3573" i="1"/>
  <c r="U2856" i="1"/>
  <c r="AH2845" i="1"/>
  <c r="AT3887" i="1"/>
  <c r="F57" i="1"/>
  <c r="AT26" i="1"/>
  <c r="F1575" i="1"/>
  <c r="AT1551" i="1"/>
  <c r="K2576" i="7"/>
  <c r="P2576" i="7"/>
  <c r="GK906" i="1"/>
  <c r="GM906" i="1" s="1"/>
  <c r="GP906" i="1" s="1"/>
  <c r="J948" i="7"/>
  <c r="P3316" i="7"/>
  <c r="K3316" i="7"/>
  <c r="J4483" i="7"/>
  <c r="P4400" i="7"/>
  <c r="K4400" i="7"/>
  <c r="GK3282" i="1"/>
  <c r="GM3282" i="1" s="1"/>
  <c r="GP3282" i="1" s="1"/>
  <c r="J4086" i="7"/>
  <c r="AE3294" i="1"/>
  <c r="AK153" i="1"/>
  <c r="P737" i="7"/>
  <c r="K737" i="7"/>
  <c r="E134" i="9"/>
  <c r="P3531" i="7"/>
  <c r="K3531" i="7"/>
  <c r="P1880" i="7"/>
  <c r="K1880" i="7"/>
  <c r="P101" i="7"/>
  <c r="K101" i="7"/>
  <c r="P3638" i="7"/>
  <c r="K3638" i="7"/>
  <c r="GM2143" i="1"/>
  <c r="GP2143" i="1" s="1"/>
  <c r="GM2235" i="1"/>
  <c r="GP2235" i="1" s="1"/>
  <c r="GK1754" i="1"/>
  <c r="GM1754" i="1" s="1"/>
  <c r="GP1754" i="1" s="1"/>
  <c r="J1910" i="7"/>
  <c r="U269" i="1"/>
  <c r="U3887" i="1" s="1"/>
  <c r="AH265" i="1"/>
  <c r="I1061" i="7"/>
  <c r="GK2230" i="1"/>
  <c r="GM2230" i="1" s="1"/>
  <c r="GP2230" i="1" s="1"/>
  <c r="J2646" i="7"/>
  <c r="CI1325" i="1"/>
  <c r="AZ1330" i="1"/>
  <c r="GK2683" i="1"/>
  <c r="J3200" i="7"/>
  <c r="J1627" i="7"/>
  <c r="GK1440" i="1"/>
  <c r="GM1440" i="1" s="1"/>
  <c r="GM2234" i="1"/>
  <c r="GP2234" i="1" s="1"/>
  <c r="P1384" i="7"/>
  <c r="K1384" i="7"/>
  <c r="GM2412" i="1"/>
  <c r="GP2412" i="1" s="1"/>
  <c r="GK2601" i="1"/>
  <c r="GM2601" i="1" s="1"/>
  <c r="J3106" i="7"/>
  <c r="AE2605" i="1"/>
  <c r="I436" i="7"/>
  <c r="J1663" i="7"/>
  <c r="I1667" i="7" s="1"/>
  <c r="AE3117" i="1"/>
  <c r="I2408" i="7"/>
  <c r="GM75" i="1"/>
  <c r="GP75" i="1" s="1"/>
  <c r="GM534" i="1"/>
  <c r="GP534" i="1" s="1"/>
  <c r="J487" i="7"/>
  <c r="GM1887" i="1"/>
  <c r="GP1887" i="1" s="1"/>
  <c r="AK2062" i="1"/>
  <c r="R2382" i="7"/>
  <c r="J2387" i="7" s="1"/>
  <c r="I2391" i="7" s="1"/>
  <c r="GM1328" i="1"/>
  <c r="GP1328" i="1" s="1"/>
  <c r="GM30" i="1"/>
  <c r="GP30" i="1" s="1"/>
  <c r="R53" i="7"/>
  <c r="J59" i="7" s="1"/>
  <c r="I63" i="7" s="1"/>
  <c r="U3246" i="1"/>
  <c r="AH3235" i="1"/>
  <c r="GK1401" i="1"/>
  <c r="AE1405" i="1"/>
  <c r="P3886" i="7"/>
  <c r="K3886" i="7"/>
  <c r="GM1797" i="1"/>
  <c r="GP1797" i="1" s="1"/>
  <c r="J1776" i="7"/>
  <c r="GK1667" i="1"/>
  <c r="AE1671" i="1"/>
  <c r="GK2848" i="1"/>
  <c r="J3408" i="7"/>
  <c r="I1980" i="7"/>
  <c r="P1281" i="7"/>
  <c r="K1281" i="7"/>
  <c r="GM3199" i="1"/>
  <c r="GP3199" i="1" s="1"/>
  <c r="R3967" i="7"/>
  <c r="J3972" i="7" s="1"/>
  <c r="I3976" i="7" s="1"/>
  <c r="K1945" i="7"/>
  <c r="P1945" i="7"/>
  <c r="F95" i="1"/>
  <c r="AT71" i="1"/>
  <c r="GK3288" i="1"/>
  <c r="GM3288" i="1" s="1"/>
  <c r="J4128" i="7"/>
  <c r="P4306" i="7"/>
  <c r="K4306" i="7"/>
  <c r="E180" i="9"/>
  <c r="GM3339" i="1"/>
  <c r="GP3339" i="1" s="1"/>
  <c r="GM2854" i="1"/>
  <c r="GP2854" i="1" s="1"/>
  <c r="R3450" i="7"/>
  <c r="J3453" i="7" s="1"/>
  <c r="I3456" i="7" s="1"/>
  <c r="GM2101" i="1"/>
  <c r="GP2101" i="1" s="1"/>
  <c r="T2447" i="7"/>
  <c r="J2453" i="7" s="1"/>
  <c r="I2045" i="7"/>
  <c r="P3921" i="7"/>
  <c r="K3921" i="7"/>
  <c r="GM3690" i="1"/>
  <c r="GP3690" i="1" s="1"/>
  <c r="GM1161" i="1"/>
  <c r="GP1161" i="1" s="1"/>
  <c r="I4154" i="7"/>
  <c r="I1216" i="7"/>
  <c r="I792" i="7"/>
  <c r="AE1800" i="1"/>
  <c r="GK1791" i="1"/>
  <c r="I3668" i="7"/>
  <c r="GK1253" i="1"/>
  <c r="GM1253" i="1" s="1"/>
  <c r="J1497" i="7"/>
  <c r="BA3031" i="1"/>
  <c r="CJ3020" i="1"/>
  <c r="P542" i="7"/>
  <c r="K542" i="7"/>
  <c r="P3429" i="7"/>
  <c r="K3429" i="7"/>
  <c r="I4331" i="7"/>
  <c r="GM3766" i="1"/>
  <c r="GP3766" i="1" s="1"/>
  <c r="GK1836" i="1"/>
  <c r="J2015" i="7"/>
  <c r="P1116" i="7"/>
  <c r="K1116" i="7"/>
  <c r="GK491" i="1"/>
  <c r="J431" i="7"/>
  <c r="GM2097" i="1"/>
  <c r="GP2097" i="1" s="1"/>
  <c r="GM1970" i="1"/>
  <c r="GP1970" i="1" s="1"/>
  <c r="F56" i="1"/>
  <c r="AS26" i="1"/>
  <c r="U1437" i="1"/>
  <c r="F1465" i="1"/>
  <c r="I3403" i="7"/>
  <c r="I4425" i="7"/>
  <c r="P779" i="7"/>
  <c r="K779" i="7"/>
  <c r="R4401" i="7"/>
  <c r="J4407" i="7" s="1"/>
  <c r="I4411" i="7" s="1"/>
  <c r="GK3333" i="1"/>
  <c r="J4204" i="7"/>
  <c r="GM3853" i="1"/>
  <c r="GN3853" i="1" s="1"/>
  <c r="GM2055" i="1"/>
  <c r="GP2055" i="1" s="1"/>
  <c r="T2367" i="7"/>
  <c r="J2373" i="7" s="1"/>
  <c r="I2376" i="7" s="1"/>
  <c r="J411" i="7"/>
  <c r="P1170" i="7"/>
  <c r="K1170" i="7"/>
  <c r="GK3289" i="1"/>
  <c r="GM3289" i="1" s="1"/>
  <c r="GP3289" i="1" s="1"/>
  <c r="J4139" i="7"/>
  <c r="GM690" i="1"/>
  <c r="GP690" i="1" s="1"/>
  <c r="AL1519" i="1"/>
  <c r="GM31" i="1"/>
  <c r="GP31" i="1" s="1"/>
  <c r="GK1163" i="1"/>
  <c r="GM1163" i="1" s="1"/>
  <c r="GP1163" i="1" s="1"/>
  <c r="J1331" i="7"/>
  <c r="AL538" i="1"/>
  <c r="T487" i="7"/>
  <c r="GM1216" i="1"/>
  <c r="GP1216" i="1" s="1"/>
  <c r="R1474" i="7"/>
  <c r="J1477" i="7" s="1"/>
  <c r="I1480" i="7" s="1"/>
  <c r="AL734" i="1"/>
  <c r="T627" i="7"/>
  <c r="J631" i="7" s="1"/>
  <c r="I633" i="7" s="1"/>
  <c r="I3097" i="7"/>
  <c r="P4184" i="7"/>
  <c r="K4184" i="7"/>
  <c r="GK2321" i="1"/>
  <c r="GM2321" i="1" s="1"/>
  <c r="GP2321" i="1" s="1"/>
  <c r="J2819" i="7"/>
  <c r="P1191" i="7"/>
  <c r="K1191" i="7"/>
  <c r="P756" i="7"/>
  <c r="K756" i="7"/>
  <c r="K1011" i="7"/>
  <c r="P1011" i="7"/>
  <c r="I1850" i="7"/>
  <c r="P1830" i="7"/>
  <c r="K1830" i="7"/>
  <c r="AL3503" i="1"/>
  <c r="AZ3497" i="1"/>
  <c r="F3514" i="1"/>
  <c r="GK3195" i="1"/>
  <c r="GM3195" i="1" s="1"/>
  <c r="J3945" i="7"/>
  <c r="AE3203" i="1"/>
  <c r="GK2365" i="1"/>
  <c r="GM2365" i="1" s="1"/>
  <c r="GP2365" i="1" s="1"/>
  <c r="J2895" i="7"/>
  <c r="GM3196" i="1"/>
  <c r="GP3196" i="1" s="1"/>
  <c r="GM2280" i="1"/>
  <c r="GP2280" i="1" s="1"/>
  <c r="GK1035" i="1"/>
  <c r="GM1035" i="1" s="1"/>
  <c r="J1146" i="7"/>
  <c r="GK230" i="1"/>
  <c r="GM230" i="1" s="1"/>
  <c r="GP230" i="1" s="1"/>
  <c r="J276" i="7"/>
  <c r="K3733" i="7"/>
  <c r="P3733" i="7"/>
  <c r="GK731" i="1"/>
  <c r="GM731" i="1" s="1"/>
  <c r="GP731" i="1" s="1"/>
  <c r="J664" i="7"/>
  <c r="P1999" i="7"/>
  <c r="K1999" i="7"/>
  <c r="GK190" i="1"/>
  <c r="GM190" i="1" s="1"/>
  <c r="GP190" i="1" s="1"/>
  <c r="J231" i="7"/>
  <c r="GM2730" i="1"/>
  <c r="GP2730" i="1" s="1"/>
  <c r="GM3109" i="1"/>
  <c r="GP3109" i="1" s="1"/>
  <c r="T3811" i="7"/>
  <c r="J3818" i="7" s="1"/>
  <c r="I3821" i="7" s="1"/>
  <c r="GK3157" i="1"/>
  <c r="J3916" i="7"/>
  <c r="I3863" i="7"/>
  <c r="GK1630" i="1"/>
  <c r="J1760" i="7"/>
  <c r="P3272" i="7"/>
  <c r="K3272" i="7"/>
  <c r="GM1214" i="1"/>
  <c r="GP1214" i="1" s="1"/>
  <c r="P2261" i="7"/>
  <c r="K2261" i="7"/>
  <c r="F317" i="1"/>
  <c r="Q301" i="1"/>
  <c r="F556" i="1"/>
  <c r="AT529" i="1"/>
  <c r="GK3337" i="1"/>
  <c r="GM3337" i="1" s="1"/>
  <c r="GP3337" i="1" s="1"/>
  <c r="J4242" i="7"/>
  <c r="AK3731" i="1"/>
  <c r="GK1164" i="1"/>
  <c r="GM1164" i="1" s="1"/>
  <c r="GP1164" i="1" s="1"/>
  <c r="J1341" i="7"/>
  <c r="GK2810" i="1"/>
  <c r="GM2810" i="1" s="1"/>
  <c r="GP2810" i="1" s="1"/>
  <c r="J3379" i="7"/>
  <c r="I1407" i="7"/>
  <c r="P2095" i="7"/>
  <c r="K2095" i="7"/>
  <c r="GK2806" i="1"/>
  <c r="J3354" i="7"/>
  <c r="P3986" i="7"/>
  <c r="K3986" i="7"/>
  <c r="J191" i="7"/>
  <c r="GM819" i="1"/>
  <c r="GP819" i="1" s="1"/>
  <c r="GK732" i="1"/>
  <c r="GM732" i="1" s="1"/>
  <c r="GP732" i="1" s="1"/>
  <c r="J674" i="7"/>
  <c r="GK2188" i="1"/>
  <c r="GM2188" i="1" s="1"/>
  <c r="GP2188" i="1" s="1"/>
  <c r="J2591" i="7"/>
  <c r="P2160" i="7"/>
  <c r="K2160" i="7"/>
  <c r="GK2809" i="1"/>
  <c r="GM2809" i="1" s="1"/>
  <c r="GP2809" i="1" s="1"/>
  <c r="J3369" i="7"/>
  <c r="GM949" i="1"/>
  <c r="GP949" i="1" s="1"/>
  <c r="GM491" i="1"/>
  <c r="GP491" i="1" s="1"/>
  <c r="I1915" i="7"/>
  <c r="T1562" i="7"/>
  <c r="J1566" i="7" s="1"/>
  <c r="AL1367" i="1"/>
  <c r="GM37" i="1"/>
  <c r="GP37" i="1" s="1"/>
  <c r="GK1159" i="1"/>
  <c r="GM1159" i="1" s="1"/>
  <c r="J1305" i="7"/>
  <c r="I1158" i="7"/>
  <c r="GM2806" i="1"/>
  <c r="GP2806" i="1" s="1"/>
  <c r="GM3115" i="1"/>
  <c r="GP3115" i="1" s="1"/>
  <c r="GM2284" i="1"/>
  <c r="GP2284" i="1" s="1"/>
  <c r="GM3818" i="1"/>
  <c r="GN3818" i="1" s="1"/>
  <c r="F1385" i="1"/>
  <c r="AT1362" i="1"/>
  <c r="GM1215" i="1"/>
  <c r="GP1215" i="1" s="1"/>
  <c r="GM3291" i="1"/>
  <c r="GP3291" i="1" s="1"/>
  <c r="P206" i="7"/>
  <c r="K206" i="7"/>
  <c r="AK3074" i="1"/>
  <c r="R3739" i="7"/>
  <c r="J3742" i="7" s="1"/>
  <c r="I3745" i="7" s="1"/>
  <c r="GM377" i="1"/>
  <c r="GP377" i="1" s="1"/>
  <c r="R347" i="7"/>
  <c r="J352" i="7" s="1"/>
  <c r="I356" i="7" s="1"/>
  <c r="J3093" i="7"/>
  <c r="P3856" i="7"/>
  <c r="K3856" i="7"/>
  <c r="P2925" i="7"/>
  <c r="K2925" i="7"/>
  <c r="GK2852" i="1"/>
  <c r="GM2852" i="1" s="1"/>
  <c r="GP2852" i="1" s="1"/>
  <c r="J3434" i="7"/>
  <c r="P2965" i="7"/>
  <c r="K2965" i="7"/>
  <c r="GM2687" i="1"/>
  <c r="GP2687" i="1" s="1"/>
  <c r="T3231" i="7"/>
  <c r="J1715" i="7"/>
  <c r="I1717" i="7" s="1"/>
  <c r="GK769" i="1"/>
  <c r="J696" i="7"/>
  <c r="GM3243" i="1"/>
  <c r="GP3243" i="1" s="1"/>
  <c r="P3384" i="7"/>
  <c r="K3384" i="7"/>
  <c r="P3449" i="7"/>
  <c r="K3449" i="7"/>
  <c r="F1423" i="1"/>
  <c r="AT1399" i="1"/>
  <c r="P1502" i="7"/>
  <c r="I1504" i="7" s="1"/>
  <c r="K1502" i="7"/>
  <c r="GK1073" i="1"/>
  <c r="GM1073" i="1" s="1"/>
  <c r="GP1073" i="1" s="1"/>
  <c r="J1175" i="7"/>
  <c r="GM2726" i="1"/>
  <c r="GP2726" i="1" s="1"/>
  <c r="GK1969" i="1"/>
  <c r="GM1969" i="1" s="1"/>
  <c r="J2241" i="7"/>
  <c r="GK2369" i="1"/>
  <c r="GM2369" i="1" s="1"/>
  <c r="GP2369" i="1" s="1"/>
  <c r="J2920" i="7"/>
  <c r="GK1929" i="1"/>
  <c r="GM1929" i="1" s="1"/>
  <c r="J2191" i="7"/>
  <c r="GK1710" i="1"/>
  <c r="GM1710" i="1" s="1"/>
  <c r="GP1710" i="1" s="1"/>
  <c r="J1835" i="7"/>
  <c r="P1987" i="7"/>
  <c r="K1987" i="7"/>
  <c r="AG1027" i="1"/>
  <c r="T1038" i="1"/>
  <c r="GK36" i="1"/>
  <c r="GM36" i="1" s="1"/>
  <c r="GP36" i="1" s="1"/>
  <c r="J106" i="7"/>
  <c r="P1895" i="7"/>
  <c r="K1895" i="7"/>
  <c r="GM2938" i="1"/>
  <c r="GP2938" i="1" s="1"/>
  <c r="I1767" i="7"/>
  <c r="P1235" i="7"/>
  <c r="K1235" i="7"/>
  <c r="GM2231" i="1"/>
  <c r="GP2231" i="1" s="1"/>
  <c r="GK2682" i="1"/>
  <c r="J3190" i="7"/>
  <c r="GK1968" i="1"/>
  <c r="GM1968" i="1" s="1"/>
  <c r="GP1968" i="1" s="1"/>
  <c r="J2230" i="7"/>
  <c r="AQ1703" i="1"/>
  <c r="F1724" i="1"/>
  <c r="J3117" i="7"/>
  <c r="I3122" i="7" s="1"/>
  <c r="GM2603" i="1"/>
  <c r="GP2603" i="1" s="1"/>
  <c r="GK728" i="1"/>
  <c r="J649" i="7"/>
  <c r="F1643" i="1"/>
  <c r="AQ1627" i="1"/>
  <c r="AK1330" i="1"/>
  <c r="R1540" i="7"/>
  <c r="J1543" i="7" s="1"/>
  <c r="I1546" i="7" s="1"/>
  <c r="GM1517" i="1"/>
  <c r="GP1517" i="1" s="1"/>
  <c r="GK2449" i="1"/>
  <c r="GM2449" i="1" s="1"/>
  <c r="J3006" i="7"/>
  <c r="AE2453" i="1"/>
  <c r="J4420" i="7"/>
  <c r="GK3499" i="1"/>
  <c r="GM3499" i="1" s="1"/>
  <c r="GK1213" i="1"/>
  <c r="GM1213" i="1" s="1"/>
  <c r="GP1213" i="1" s="1"/>
  <c r="J1454" i="7"/>
  <c r="AK3857" i="1"/>
  <c r="I2915" i="7"/>
  <c r="GM3821" i="1"/>
  <c r="GN3821" i="1" s="1"/>
  <c r="GM2140" i="1"/>
  <c r="GP2140" i="1" s="1"/>
  <c r="GM689" i="1"/>
  <c r="GP689" i="1" s="1"/>
  <c r="I1681" i="7"/>
  <c r="K3364" i="7"/>
  <c r="P3364" i="7"/>
  <c r="K1128" i="7"/>
  <c r="P1128" i="7"/>
  <c r="GM2366" i="1"/>
  <c r="GP2366" i="1" s="1"/>
  <c r="U301" i="1"/>
  <c r="F327" i="1"/>
  <c r="GM3157" i="1"/>
  <c r="GP3157" i="1" s="1"/>
  <c r="K2118" i="7"/>
  <c r="P2118" i="7"/>
  <c r="GK3024" i="1"/>
  <c r="GM3024" i="1" s="1"/>
  <c r="J3696" i="7"/>
  <c r="I75" i="7"/>
  <c r="GM3837" i="1"/>
  <c r="GN3837" i="1" s="1"/>
  <c r="I802" i="7"/>
  <c r="GM2142" i="1"/>
  <c r="GP2142" i="1" s="1"/>
  <c r="GK2184" i="1"/>
  <c r="GM2184" i="1" s="1"/>
  <c r="GP2184" i="1" s="1"/>
  <c r="J2566" i="7"/>
  <c r="AQ3887" i="1"/>
  <c r="GK2898" i="1"/>
  <c r="GM2898" i="1" s="1"/>
  <c r="GP2898" i="1" s="1"/>
  <c r="J3523" i="7"/>
  <c r="GK1554" i="1"/>
  <c r="GM1554" i="1" s="1"/>
  <c r="GP1554" i="1" s="1"/>
  <c r="J1710" i="7"/>
  <c r="GK1403" i="1"/>
  <c r="J1605" i="7"/>
  <c r="P2171" i="7"/>
  <c r="K2171" i="7"/>
  <c r="GK3286" i="1"/>
  <c r="GM3286" i="1" s="1"/>
  <c r="GP3286" i="1" s="1"/>
  <c r="J4111" i="7"/>
  <c r="GK1166" i="1"/>
  <c r="GM1166" i="1" s="1"/>
  <c r="GP1166" i="1" s="1"/>
  <c r="J1358" i="7"/>
  <c r="GM1403" i="1"/>
  <c r="GP1403" i="1" s="1"/>
  <c r="R1601" i="7"/>
  <c r="J1606" i="7" s="1"/>
  <c r="I1610" i="7" s="1"/>
  <c r="AL305" i="1"/>
  <c r="T306" i="7"/>
  <c r="J310" i="7" s="1"/>
  <c r="W1475" i="1"/>
  <c r="F1505" i="1"/>
  <c r="P1869" i="7"/>
  <c r="K1869" i="7"/>
  <c r="GM2980" i="1"/>
  <c r="GP2980" i="1" s="1"/>
  <c r="GM2848" i="1"/>
  <c r="GP2848" i="1" s="1"/>
  <c r="GM2411" i="1"/>
  <c r="GP2411" i="1" s="1"/>
  <c r="AE2523" i="1"/>
  <c r="R2529" i="1"/>
  <c r="P3701" i="7"/>
  <c r="K3701" i="7"/>
  <c r="P3518" i="7"/>
  <c r="K3518" i="7"/>
  <c r="K611" i="7"/>
  <c r="P611" i="7"/>
  <c r="AX1714" i="1"/>
  <c r="CG1703" i="1"/>
  <c r="P3726" i="7"/>
  <c r="K3726" i="7"/>
  <c r="P1892" i="7"/>
  <c r="K1892" i="7"/>
  <c r="I2271" i="7"/>
  <c r="I1300" i="7"/>
  <c r="I3691" i="7"/>
  <c r="J1751" i="7"/>
  <c r="AE1633" i="1"/>
  <c r="GK1629" i="1"/>
  <c r="GM1629" i="1" s="1"/>
  <c r="I3414" i="7"/>
  <c r="GK2726" i="1"/>
  <c r="J3267" i="7"/>
  <c r="CJ1070" i="1"/>
  <c r="BA1081" i="1"/>
  <c r="GK1592" i="1"/>
  <c r="GM1592" i="1" s="1"/>
  <c r="J1735" i="7"/>
  <c r="GM1840" i="1"/>
  <c r="GP1840" i="1" s="1"/>
  <c r="P4081" i="7"/>
  <c r="K4081" i="7"/>
  <c r="GK1793" i="1"/>
  <c r="GM1793" i="1" s="1"/>
  <c r="GP1793" i="1" s="1"/>
  <c r="J1950" i="7"/>
  <c r="I1346" i="7"/>
  <c r="I2980" i="7"/>
  <c r="J190" i="7"/>
  <c r="GM2986" i="1"/>
  <c r="GP2986" i="1" s="1"/>
  <c r="GK1516" i="1"/>
  <c r="GM1516" i="1" s="1"/>
  <c r="GP1516" i="1" s="1"/>
  <c r="J1685" i="7"/>
  <c r="R1673" i="7"/>
  <c r="J1677" i="7" s="1"/>
  <c r="AK1519" i="1"/>
  <c r="R4517" i="7"/>
  <c r="J4521" i="7" s="1"/>
  <c r="AK3655" i="1"/>
  <c r="P1223" i="7"/>
  <c r="K1223" i="7"/>
  <c r="J409" i="7"/>
  <c r="I413" i="7" s="1"/>
  <c r="AD2765" i="1"/>
  <c r="Q2770" i="1"/>
  <c r="GK2054" i="1"/>
  <c r="GM2054" i="1" s="1"/>
  <c r="GP2054" i="1" s="1"/>
  <c r="J2360" i="7"/>
  <c r="P1417" i="7"/>
  <c r="K1417" i="7"/>
  <c r="GK2098" i="1"/>
  <c r="GM2098" i="1" s="1"/>
  <c r="GP2098" i="1" s="1"/>
  <c r="J2436" i="7"/>
  <c r="P3484" i="7"/>
  <c r="K3484" i="7"/>
  <c r="AK1367" i="1"/>
  <c r="R1562" i="7"/>
  <c r="J1565" i="7" s="1"/>
  <c r="I1568" i="7" s="1"/>
  <c r="I4209" i="7"/>
  <c r="P472" i="7"/>
  <c r="K472" i="7"/>
  <c r="I840" i="7"/>
  <c r="GK3336" i="1"/>
  <c r="GM3336" i="1" s="1"/>
  <c r="GP3336" i="1" s="1"/>
  <c r="J4231" i="7"/>
  <c r="W1627" i="1"/>
  <c r="F1657" i="1"/>
  <c r="J488" i="7"/>
  <c r="I492" i="7" s="1"/>
  <c r="CJ647" i="1"/>
  <c r="BA653" i="1"/>
  <c r="AE578" i="1"/>
  <c r="GK572" i="1"/>
  <c r="GM572" i="1" s="1"/>
  <c r="AH1287" i="1"/>
  <c r="U1293" i="1"/>
  <c r="GK2984" i="1"/>
  <c r="GM2984" i="1" s="1"/>
  <c r="GP2984" i="1" s="1"/>
  <c r="J3646" i="7"/>
  <c r="GK1210" i="1"/>
  <c r="J1427" i="7"/>
  <c r="I2997" i="7"/>
  <c r="GM3854" i="1"/>
  <c r="GN3854" i="1" s="1"/>
  <c r="P3182" i="7"/>
  <c r="K3182" i="7"/>
  <c r="I3961" i="7"/>
  <c r="AL115" i="1"/>
  <c r="T150" i="7"/>
  <c r="J155" i="7" s="1"/>
  <c r="I158" i="7" s="1"/>
  <c r="GK1291" i="1"/>
  <c r="GM1291" i="1" s="1"/>
  <c r="GP1291" i="1" s="1"/>
  <c r="J1529" i="7"/>
  <c r="GK2412" i="1"/>
  <c r="J2985" i="7"/>
  <c r="GK2055" i="1"/>
  <c r="J2371" i="7"/>
  <c r="I820" i="7"/>
  <c r="GK1211" i="1"/>
  <c r="GM1211" i="1" s="1"/>
  <c r="GP1211" i="1" s="1"/>
  <c r="J1437" i="7"/>
  <c r="GM3691" i="1"/>
  <c r="GP3691" i="1" s="1"/>
  <c r="J4556" i="7"/>
  <c r="I4561" i="7" s="1"/>
  <c r="GM151" i="1"/>
  <c r="GP151" i="1" s="1"/>
  <c r="GM3811" i="1"/>
  <c r="GN3811" i="1" s="1"/>
  <c r="P536" i="7"/>
  <c r="K536" i="7"/>
  <c r="I4257" i="7"/>
  <c r="K4621" i="7"/>
  <c r="P4621" i="7"/>
  <c r="P3603" i="7"/>
  <c r="K3603" i="7"/>
  <c r="GK2894" i="1"/>
  <c r="GM2894" i="1" s="1"/>
  <c r="GP2894" i="1" s="1"/>
  <c r="J3489" i="7"/>
  <c r="CF2415" i="1"/>
  <c r="AC2404" i="1"/>
  <c r="P2415" i="1"/>
  <c r="CE2415" i="1"/>
  <c r="CH2415" i="1"/>
  <c r="P261" i="7"/>
  <c r="K261" i="7"/>
  <c r="GK34" i="1"/>
  <c r="GM34" i="1" s="1"/>
  <c r="GP34" i="1" s="1"/>
  <c r="J90" i="7"/>
  <c r="AL3379" i="1"/>
  <c r="P3277" i="7"/>
  <c r="K3277" i="7"/>
  <c r="I3349" i="7"/>
  <c r="GK2227" i="1"/>
  <c r="GM2227" i="1" s="1"/>
  <c r="GP2227" i="1" s="1"/>
  <c r="J2631" i="7"/>
  <c r="AE2238" i="1"/>
  <c r="P2063" i="7"/>
  <c r="K2063" i="7"/>
  <c r="I4525" i="7"/>
  <c r="K3898" i="7"/>
  <c r="P3898" i="7"/>
  <c r="GK2985" i="1"/>
  <c r="GM2985" i="1" s="1"/>
  <c r="GP2985" i="1" s="1"/>
  <c r="J3656" i="7"/>
  <c r="GK3114" i="1"/>
  <c r="GM3114" i="1" s="1"/>
  <c r="GP3114" i="1" s="1"/>
  <c r="J3851" i="7"/>
  <c r="GM3807" i="1"/>
  <c r="GN3807" i="1" s="1"/>
  <c r="GM1117" i="1"/>
  <c r="GP1117" i="1" s="1"/>
  <c r="J489" i="7"/>
  <c r="GM1836" i="1"/>
  <c r="GP1836" i="1" s="1"/>
  <c r="GM3827" i="1"/>
  <c r="GN3827" i="1" s="1"/>
  <c r="GM1118" i="1"/>
  <c r="GP1118" i="1" s="1"/>
  <c r="GM813" i="1"/>
  <c r="GP813" i="1" s="1"/>
  <c r="I1656" i="7"/>
  <c r="GM770" i="1"/>
  <c r="GP770" i="1" s="1"/>
  <c r="I3147" i="7"/>
  <c r="GM945" i="1"/>
  <c r="GP945" i="1" s="1"/>
  <c r="T987" i="7"/>
  <c r="J993" i="7" s="1"/>
  <c r="I996" i="7" s="1"/>
  <c r="AL1081" i="1"/>
  <c r="AL1070" i="1" s="1"/>
  <c r="T1194" i="7"/>
  <c r="GM532" i="1"/>
  <c r="GP532" i="1" s="1"/>
  <c r="I2290" i="7"/>
  <c r="GK2724" i="1"/>
  <c r="AE2733" i="1"/>
  <c r="GK864" i="1"/>
  <c r="GM864" i="1" s="1"/>
  <c r="GP864" i="1" s="1"/>
  <c r="J893" i="7"/>
  <c r="GK453" i="1"/>
  <c r="GM453" i="1" s="1"/>
  <c r="GP453" i="1" s="1"/>
  <c r="J406" i="7"/>
  <c r="GK3419" i="1"/>
  <c r="GM3419" i="1" s="1"/>
  <c r="GP3419" i="1" s="1"/>
  <c r="J4336" i="7"/>
  <c r="P3180" i="7"/>
  <c r="K3180" i="7"/>
  <c r="GK2941" i="1"/>
  <c r="GM2941" i="1" s="1"/>
  <c r="GP2941" i="1" s="1"/>
  <c r="J3581" i="7"/>
  <c r="GK2368" i="1"/>
  <c r="GM2368" i="1" s="1"/>
  <c r="GP2368" i="1" s="1"/>
  <c r="J2910" i="7"/>
  <c r="GK2187" i="1"/>
  <c r="GM2187" i="1" s="1"/>
  <c r="GP2187" i="1" s="1"/>
  <c r="J2581" i="7"/>
  <c r="T1723" i="7"/>
  <c r="J1728" i="7" s="1"/>
  <c r="I1731" i="7" s="1"/>
  <c r="AL1595" i="1"/>
  <c r="GK2053" i="1"/>
  <c r="GM2053" i="1" s="1"/>
  <c r="AE2062" i="1"/>
  <c r="P905" i="7"/>
  <c r="K905" i="7"/>
  <c r="GK3067" i="1"/>
  <c r="GM3067" i="1" s="1"/>
  <c r="GP3067" i="1" s="1"/>
  <c r="J3761" i="7"/>
  <c r="K1742" i="7"/>
  <c r="P1742" i="7"/>
  <c r="J443" i="7"/>
  <c r="GM1479" i="1"/>
  <c r="GP1479" i="1" s="1"/>
  <c r="J1662" i="7"/>
  <c r="AC3106" i="1"/>
  <c r="CE3117" i="1"/>
  <c r="CH3117" i="1"/>
  <c r="P3117" i="1"/>
  <c r="CF3117" i="1"/>
  <c r="P2932" i="7"/>
  <c r="K2932" i="7"/>
  <c r="GM2226" i="1"/>
  <c r="GP2226" i="1" s="1"/>
  <c r="P2603" i="7"/>
  <c r="K2603" i="7"/>
  <c r="GM450" i="1"/>
  <c r="GP450" i="1" s="1"/>
  <c r="R383" i="7"/>
  <c r="J387" i="7" s="1"/>
  <c r="I391" i="7" s="1"/>
  <c r="I3951" i="7"/>
  <c r="J4583" i="7"/>
  <c r="I4586" i="7" s="1"/>
  <c r="K1261" i="7"/>
  <c r="P1261" i="7"/>
  <c r="I2311" i="7"/>
  <c r="AL2813" i="1"/>
  <c r="T3365" i="7"/>
  <c r="J3371" i="7" s="1"/>
  <c r="GK3462" i="1"/>
  <c r="GM3462" i="1" s="1"/>
  <c r="J4404" i="7"/>
  <c r="AE3465" i="1"/>
  <c r="GK2891" i="1"/>
  <c r="GM2891" i="1" s="1"/>
  <c r="GP2891" i="1" s="1"/>
  <c r="J3473" i="7"/>
  <c r="P1590" i="7"/>
  <c r="K1590" i="7"/>
  <c r="GM2937" i="1"/>
  <c r="GP2937" i="1" s="1"/>
  <c r="I3424" i="7"/>
  <c r="GK3239" i="1"/>
  <c r="GM3239" i="1" s="1"/>
  <c r="GP3239" i="1" s="1"/>
  <c r="J4021" i="7"/>
  <c r="GM3841" i="1"/>
  <c r="GN3841" i="1" s="1"/>
  <c r="BD22" i="1"/>
  <c r="BD3920" i="1"/>
  <c r="F3912" i="1"/>
  <c r="GM1630" i="1"/>
  <c r="GP1630" i="1" s="1"/>
  <c r="I503" i="7"/>
  <c r="GK2233" i="1"/>
  <c r="GM2233" i="1" s="1"/>
  <c r="GP2233" i="1" s="1"/>
  <c r="J2673" i="7"/>
  <c r="P515" i="7"/>
  <c r="K515" i="7"/>
  <c r="GK2326" i="1"/>
  <c r="GM2326" i="1" s="1"/>
  <c r="GP2326" i="1" s="1"/>
  <c r="J2855" i="7"/>
  <c r="E141" i="9"/>
  <c r="GK112" i="1"/>
  <c r="GM112" i="1" s="1"/>
  <c r="GP112" i="1" s="1"/>
  <c r="J162" i="7"/>
  <c r="AE115" i="1"/>
  <c r="P3771" i="7"/>
  <c r="K3771" i="7"/>
  <c r="I4386" i="7"/>
  <c r="P1066" i="7"/>
  <c r="K1066" i="7"/>
  <c r="GK2805" i="1"/>
  <c r="GM2805" i="1" s="1"/>
  <c r="GP2805" i="1" s="1"/>
  <c r="J3343" i="7"/>
  <c r="P2074" i="7"/>
  <c r="K2074" i="7"/>
  <c r="J178" i="7"/>
  <c r="GK149" i="1"/>
  <c r="GM149" i="1" s="1"/>
  <c r="GP149" i="1" s="1"/>
  <c r="CD153" i="1" s="1"/>
  <c r="AE153" i="1"/>
  <c r="AK3503" i="1"/>
  <c r="J140" i="7"/>
  <c r="I144" i="7" s="1"/>
  <c r="I938" i="7"/>
  <c r="GK1792" i="1"/>
  <c r="GM1792" i="1" s="1"/>
  <c r="GP1792" i="1" s="1"/>
  <c r="J1939" i="7"/>
  <c r="GK820" i="1"/>
  <c r="GM820" i="1" s="1"/>
  <c r="GP820" i="1" s="1"/>
  <c r="J825" i="7"/>
  <c r="F1273" i="1"/>
  <c r="AT1250" i="1"/>
  <c r="I4134" i="7"/>
  <c r="E390" i="9"/>
  <c r="GM3576" i="1"/>
  <c r="GP3576" i="1" s="1"/>
  <c r="AK1481" i="1"/>
  <c r="GK2640" i="1"/>
  <c r="GM2640" i="1" s="1"/>
  <c r="J3140" i="7"/>
  <c r="AK2270" i="1"/>
  <c r="X2286" i="1"/>
  <c r="AK899" i="1"/>
  <c r="X909" i="1"/>
  <c r="X1124" i="1"/>
  <c r="AK1113" i="1"/>
  <c r="AK2051" i="1"/>
  <c r="X2062" i="1"/>
  <c r="AL2270" i="1"/>
  <c r="Y2286" i="1"/>
  <c r="AK1789" i="1"/>
  <c r="X1800" i="1"/>
  <c r="Y538" i="1"/>
  <c r="AL529" i="1"/>
  <c r="AB1027" i="1"/>
  <c r="O1038" i="1"/>
  <c r="AK1922" i="1"/>
  <c r="X1933" i="1"/>
  <c r="Y3427" i="1"/>
  <c r="AL3411" i="1"/>
  <c r="AB226" i="1"/>
  <c r="O233" i="1"/>
  <c r="AL2675" i="1"/>
  <c r="Y2690" i="1"/>
  <c r="Y1218" i="1"/>
  <c r="AL1203" i="1"/>
  <c r="X538" i="1"/>
  <c r="AK529" i="1"/>
  <c r="X1976" i="1"/>
  <c r="AK1965" i="1"/>
  <c r="Y2988" i="1"/>
  <c r="AL2977" i="1"/>
  <c r="AL488" i="1"/>
  <c r="Y497" i="1"/>
  <c r="GP228" i="1"/>
  <c r="Y1038" i="1"/>
  <c r="AL1027" i="1"/>
  <c r="AK2094" i="1"/>
  <c r="X2105" i="1"/>
  <c r="AK1879" i="1"/>
  <c r="X1890" i="1"/>
  <c r="AL1832" i="1"/>
  <c r="Y1847" i="1"/>
  <c r="AK1203" i="1"/>
  <c r="X1218" i="1"/>
  <c r="AL2765" i="1"/>
  <c r="Y2770" i="1"/>
  <c r="AL1922" i="1"/>
  <c r="Y1933" i="1"/>
  <c r="AL899" i="1"/>
  <c r="Y909" i="1"/>
  <c r="AL1113" i="1"/>
  <c r="Y1124" i="1"/>
  <c r="AK1027" i="1"/>
  <c r="X1038" i="1"/>
  <c r="Y2372" i="1"/>
  <c r="AL2361" i="1"/>
  <c r="AK3149" i="1"/>
  <c r="X3160" i="1"/>
  <c r="Y1890" i="1"/>
  <c r="AL1879" i="1"/>
  <c r="AL856" i="1"/>
  <c r="Y867" i="1"/>
  <c r="F3052" i="1"/>
  <c r="T3020" i="1"/>
  <c r="Y3541" i="1"/>
  <c r="AL3535" i="1"/>
  <c r="F2574" i="1"/>
  <c r="AX2561" i="1"/>
  <c r="AE3649" i="1"/>
  <c r="R3655" i="1"/>
  <c r="F2876" i="1"/>
  <c r="BA2845" i="1"/>
  <c r="S2286" i="1"/>
  <c r="AF2270" i="1"/>
  <c r="AB2561" i="1"/>
  <c r="O2567" i="1"/>
  <c r="F2837" i="1"/>
  <c r="W2802" i="1"/>
  <c r="CE3725" i="1"/>
  <c r="AV3731" i="1"/>
  <c r="AL3235" i="1"/>
  <c r="Y3246" i="1"/>
  <c r="BA2934" i="1"/>
  <c r="F2965" i="1"/>
  <c r="P2637" i="1"/>
  <c r="F2646" i="1"/>
  <c r="AW2643" i="1"/>
  <c r="CF2637" i="1"/>
  <c r="V2523" i="1"/>
  <c r="F2552" i="1"/>
  <c r="AK2765" i="1"/>
  <c r="X2770" i="1"/>
  <c r="AZ2137" i="1"/>
  <c r="F2159" i="1"/>
  <c r="AE2008" i="1"/>
  <c r="R2019" i="1"/>
  <c r="CG2802" i="1"/>
  <c r="AX2813" i="1"/>
  <c r="F1772" i="1"/>
  <c r="S1746" i="1"/>
  <c r="CF1481" i="1"/>
  <c r="AC1475" i="1"/>
  <c r="CH1481" i="1"/>
  <c r="P1481" i="1"/>
  <c r="CE1481" i="1"/>
  <c r="W1325" i="1"/>
  <c r="F1354" i="1"/>
  <c r="P2523" i="1"/>
  <c r="F2532" i="1"/>
  <c r="AL1789" i="1"/>
  <c r="Y1800" i="1"/>
  <c r="Q570" i="1"/>
  <c r="F590" i="1"/>
  <c r="BA2561" i="1"/>
  <c r="F2587" i="1"/>
  <c r="AZ2453" i="1"/>
  <c r="CI2447" i="1"/>
  <c r="CI2318" i="1"/>
  <c r="AZ2329" i="1"/>
  <c r="F2256" i="1"/>
  <c r="AT2223" i="1"/>
  <c r="O1081" i="1"/>
  <c r="AB1070" i="1"/>
  <c r="BA1746" i="1"/>
  <c r="F1777" i="1"/>
  <c r="T1287" i="1"/>
  <c r="F1314" i="1"/>
  <c r="AK610" i="1"/>
  <c r="X615" i="1"/>
  <c r="F601" i="1"/>
  <c r="V570" i="1"/>
  <c r="F1640" i="1"/>
  <c r="AX1627" i="1"/>
  <c r="AT447" i="1"/>
  <c r="F474" i="1"/>
  <c r="AB342" i="1"/>
  <c r="GM339" i="1"/>
  <c r="V529" i="1"/>
  <c r="F561" i="1"/>
  <c r="CH185" i="1"/>
  <c r="AY194" i="1"/>
  <c r="AF337" i="1"/>
  <c r="S342" i="1"/>
  <c r="CG3611" i="1"/>
  <c r="AX3617" i="1"/>
  <c r="AL3020" i="1"/>
  <c r="Y3031" i="1"/>
  <c r="R3160" i="1"/>
  <c r="AE3149" i="1"/>
  <c r="AL2888" i="1"/>
  <c r="Y2902" i="1"/>
  <c r="BA3535" i="1"/>
  <c r="F3561" i="1"/>
  <c r="V2977" i="1"/>
  <c r="F3011" i="1"/>
  <c r="Q3687" i="1"/>
  <c r="F3705" i="1"/>
  <c r="AS3411" i="1"/>
  <c r="F3444" i="1"/>
  <c r="BA3278" i="1"/>
  <c r="F3314" i="1"/>
  <c r="CE2888" i="1"/>
  <c r="AV2902" i="1"/>
  <c r="CH2888" i="1"/>
  <c r="AY2902" i="1"/>
  <c r="AB2765" i="1"/>
  <c r="O2770" i="1"/>
  <c r="AQ2447" i="1"/>
  <c r="F2463" i="1"/>
  <c r="Q1475" i="1"/>
  <c r="F1493" i="1"/>
  <c r="F1145" i="1"/>
  <c r="T1113" i="1"/>
  <c r="AE2137" i="1"/>
  <c r="R2148" i="1"/>
  <c r="W1551" i="1"/>
  <c r="F1581" i="1"/>
  <c r="F2112" i="1"/>
  <c r="AX2094" i="1"/>
  <c r="W2561" i="1"/>
  <c r="F2591" i="1"/>
  <c r="F2433" i="1"/>
  <c r="AT2404" i="1"/>
  <c r="AC1399" i="1"/>
  <c r="P1405" i="1"/>
  <c r="CE1405" i="1"/>
  <c r="CF1405" i="1"/>
  <c r="CH1405" i="1"/>
  <c r="F1105" i="1"/>
  <c r="W1070" i="1"/>
  <c r="GP726" i="1"/>
  <c r="F976" i="1"/>
  <c r="W941" i="1"/>
  <c r="BA411" i="1"/>
  <c r="F435" i="1"/>
  <c r="AX39" i="1"/>
  <c r="CG26" i="1"/>
  <c r="R3020" i="1"/>
  <c r="F3045" i="1"/>
  <c r="S1399" i="1"/>
  <c r="F1420" i="1"/>
  <c r="U2270" i="1"/>
  <c r="F2308" i="1"/>
  <c r="F3263" i="1"/>
  <c r="AS3235" i="1"/>
  <c r="AY3655" i="1"/>
  <c r="CH3649" i="1"/>
  <c r="O3617" i="1"/>
  <c r="AB3611" i="1"/>
  <c r="CE2765" i="1"/>
  <c r="AV2770" i="1"/>
  <c r="GP1029" i="1"/>
  <c r="CH1250" i="1"/>
  <c r="AY1255" i="1"/>
  <c r="F1007" i="1"/>
  <c r="Q984" i="1"/>
  <c r="AW2605" i="1"/>
  <c r="CF2599" i="1"/>
  <c r="X1847" i="1"/>
  <c r="AK1832" i="1"/>
  <c r="AC1070" i="1"/>
  <c r="CH1081" i="1"/>
  <c r="P1081" i="1"/>
  <c r="CF1081" i="1"/>
  <c r="CE1081" i="1"/>
  <c r="F834" i="1"/>
  <c r="AQ809" i="1"/>
  <c r="Q411" i="1"/>
  <c r="F427" i="1"/>
  <c r="Y610" i="1"/>
  <c r="F642" i="1"/>
  <c r="S952" i="1"/>
  <c r="AF941" i="1"/>
  <c r="U185" i="1"/>
  <c r="F216" i="1"/>
  <c r="F3879" i="1"/>
  <c r="U3803" i="1"/>
  <c r="F3315" i="1"/>
  <c r="T3278" i="1"/>
  <c r="F2922" i="1"/>
  <c r="BA2888" i="1"/>
  <c r="W3106" i="1"/>
  <c r="F3141" i="1"/>
  <c r="F2968" i="1"/>
  <c r="V2934" i="1"/>
  <c r="F2669" i="1"/>
  <c r="X2637" i="1"/>
  <c r="F2260" i="1"/>
  <c r="U2223" i="1"/>
  <c r="F2084" i="1"/>
  <c r="U2051" i="1"/>
  <c r="F1467" i="1"/>
  <c r="W1437" i="1"/>
  <c r="F3091" i="1"/>
  <c r="AS3063" i="1"/>
  <c r="AK3020" i="1"/>
  <c r="X3031" i="1"/>
  <c r="AY1362" i="1"/>
  <c r="F1375" i="1"/>
  <c r="AX3535" i="1"/>
  <c r="F3548" i="1"/>
  <c r="CH3192" i="1"/>
  <c r="AY3203" i="1"/>
  <c r="F2498" i="1"/>
  <c r="AX2485" i="1"/>
  <c r="AS2223" i="1"/>
  <c r="F2255" i="1"/>
  <c r="P2722" i="1"/>
  <c r="F2736" i="1"/>
  <c r="F2550" i="1"/>
  <c r="T2523" i="1"/>
  <c r="P2223" i="1"/>
  <c r="F2241" i="1"/>
  <c r="Y1443" i="1"/>
  <c r="AL1437" i="1"/>
  <c r="F209" i="1"/>
  <c r="S185" i="1"/>
  <c r="AS2051" i="1"/>
  <c r="F2079" i="1"/>
  <c r="AW1976" i="1"/>
  <c r="CF1965" i="1"/>
  <c r="CI1746" i="1"/>
  <c r="AZ1757" i="1"/>
  <c r="S1627" i="1"/>
  <c r="F1648" i="1"/>
  <c r="AL447" i="1"/>
  <c r="Y456" i="1"/>
  <c r="AV1293" i="1"/>
  <c r="CE1287" i="1"/>
  <c r="GP572" i="1"/>
  <c r="Q1250" i="1"/>
  <c r="F1267" i="1"/>
  <c r="F1146" i="1"/>
  <c r="U1113" i="1"/>
  <c r="AC856" i="1"/>
  <c r="CH867" i="1"/>
  <c r="CE867" i="1"/>
  <c r="CF867" i="1"/>
  <c r="P867" i="1"/>
  <c r="AZ570" i="1"/>
  <c r="F589" i="1"/>
  <c r="CH342" i="1"/>
  <c r="CF342" i="1"/>
  <c r="CE342" i="1"/>
  <c r="AC337" i="1"/>
  <c r="P342" i="1"/>
  <c r="F139" i="1"/>
  <c r="W109" i="1"/>
  <c r="U488" i="1"/>
  <c r="F519" i="1"/>
  <c r="O194" i="1"/>
  <c r="AB185" i="1"/>
  <c r="AX374" i="1"/>
  <c r="F386" i="1"/>
  <c r="AY3503" i="1"/>
  <c r="CH3497" i="1"/>
  <c r="O3379" i="1"/>
  <c r="AB3374" i="1"/>
  <c r="F3753" i="1"/>
  <c r="U3725" i="1"/>
  <c r="F3135" i="1"/>
  <c r="AT3106" i="1"/>
  <c r="AW3693" i="1"/>
  <c r="CF3687" i="1"/>
  <c r="O2148" i="1"/>
  <c r="AB2137" i="1"/>
  <c r="AS3649" i="1"/>
  <c r="F3672" i="1"/>
  <c r="R3427" i="1"/>
  <c r="AE3411" i="1"/>
  <c r="AK2690" i="1"/>
  <c r="F2080" i="1"/>
  <c r="AT2051" i="1"/>
  <c r="AF1437" i="1"/>
  <c r="S1443" i="1"/>
  <c r="F973" i="1"/>
  <c r="T941" i="1"/>
  <c r="Y2238" i="1"/>
  <c r="AL2223" i="1"/>
  <c r="AB1746" i="1"/>
  <c r="O1757" i="1"/>
  <c r="X2191" i="1"/>
  <c r="AK2180" i="1"/>
  <c r="AQ1513" i="1"/>
  <c r="F1529" i="1"/>
  <c r="CE147" i="1"/>
  <c r="AV153" i="1"/>
  <c r="X109" i="1"/>
  <c r="F141" i="1"/>
  <c r="CG109" i="1"/>
  <c r="AX115" i="1"/>
  <c r="AV3379" i="1"/>
  <c r="CE3374" i="1"/>
  <c r="GM3413" i="1"/>
  <c r="AB3427" i="1"/>
  <c r="AE3063" i="1"/>
  <c r="R3074" i="1"/>
  <c r="P3459" i="1"/>
  <c r="F3468" i="1"/>
  <c r="CF2988" i="1"/>
  <c r="CH2988" i="1"/>
  <c r="AC2977" i="1"/>
  <c r="P2988" i="1"/>
  <c r="CE2988" i="1"/>
  <c r="F3682" i="1"/>
  <c r="Y3649" i="1"/>
  <c r="CF3342" i="1"/>
  <c r="CH3342" i="1"/>
  <c r="AC3326" i="1"/>
  <c r="CE3342" i="1"/>
  <c r="P3342" i="1"/>
  <c r="CH3063" i="1"/>
  <c r="AY3074" i="1"/>
  <c r="GP1629" i="1"/>
  <c r="CD1633" i="1" s="1"/>
  <c r="CA1633" i="1"/>
  <c r="AF2008" i="1"/>
  <c r="S2019" i="1"/>
  <c r="F1988" i="1"/>
  <c r="Q1965" i="1"/>
  <c r="AZ1399" i="1"/>
  <c r="F1416" i="1"/>
  <c r="F2697" i="1"/>
  <c r="AX2675" i="1"/>
  <c r="P1113" i="1"/>
  <c r="F1127" i="1"/>
  <c r="Y1714" i="1"/>
  <c r="AL1703" i="1"/>
  <c r="CF1325" i="1"/>
  <c r="AW1330" i="1"/>
  <c r="AY1330" i="1"/>
  <c r="CH1325" i="1"/>
  <c r="GP1158" i="1"/>
  <c r="Y265" i="1"/>
  <c r="F296" i="1"/>
  <c r="F1045" i="1"/>
  <c r="AX1027" i="1"/>
  <c r="GM612" i="1"/>
  <c r="AB615" i="1"/>
  <c r="P26" i="1"/>
  <c r="F42" i="1"/>
  <c r="Q1551" i="1"/>
  <c r="F1569" i="1"/>
  <c r="Y1171" i="1"/>
  <c r="AL1156" i="1"/>
  <c r="F3183" i="1"/>
  <c r="V3149" i="1"/>
  <c r="F3450" i="1"/>
  <c r="V3411" i="1"/>
  <c r="AF3326" i="1"/>
  <c r="S3342" i="1"/>
  <c r="U2802" i="1"/>
  <c r="F2835" i="1"/>
  <c r="AV2062" i="1"/>
  <c r="CE2051" i="1"/>
  <c r="CF2051" i="1"/>
  <c r="AW2062" i="1"/>
  <c r="W2223" i="1"/>
  <c r="F2262" i="1"/>
  <c r="CE2318" i="1"/>
  <c r="AV2329" i="1"/>
  <c r="T3803" i="1"/>
  <c r="F3878" i="1"/>
  <c r="GM3334" i="1"/>
  <c r="GP3334" i="1" s="1"/>
  <c r="T2404" i="1"/>
  <c r="F2436" i="1"/>
  <c r="S2561" i="1"/>
  <c r="F2582" i="1"/>
  <c r="P3725" i="1"/>
  <c r="F3734" i="1"/>
  <c r="CG3687" i="1"/>
  <c r="AX3693" i="1"/>
  <c r="O3203" i="1"/>
  <c r="AB3192" i="1"/>
  <c r="GM3065" i="1"/>
  <c r="AB3074" i="1"/>
  <c r="CE2637" i="1"/>
  <c r="AV2643" i="1"/>
  <c r="AZ2485" i="1"/>
  <c r="F2502" i="1"/>
  <c r="S2148" i="1"/>
  <c r="AF2137" i="1"/>
  <c r="CI2675" i="1"/>
  <c r="AZ2690" i="1"/>
  <c r="F2660" i="1"/>
  <c r="AS2637" i="1"/>
  <c r="F1266" i="1"/>
  <c r="AZ1250" i="1"/>
  <c r="AY2529" i="1"/>
  <c r="CH2523" i="1"/>
  <c r="AC1665" i="1"/>
  <c r="CH1671" i="1"/>
  <c r="P1671" i="1"/>
  <c r="CE1671" i="1"/>
  <c r="CF1671" i="1"/>
  <c r="R1589" i="1"/>
  <c r="F1609" i="1"/>
  <c r="AD2318" i="1"/>
  <c r="Q2329" i="1"/>
  <c r="W1399" i="1"/>
  <c r="F1429" i="1"/>
  <c r="P538" i="1"/>
  <c r="CE538" i="1"/>
  <c r="CF538" i="1"/>
  <c r="AC529" i="1"/>
  <c r="CH538" i="1"/>
  <c r="F1453" i="1"/>
  <c r="AQ1437" i="1"/>
  <c r="AF899" i="1"/>
  <c r="S909" i="1"/>
  <c r="AB415" i="1"/>
  <c r="GM413" i="1"/>
  <c r="F715" i="1"/>
  <c r="V685" i="1"/>
  <c r="CF233" i="1"/>
  <c r="P233" i="1"/>
  <c r="AC226" i="1"/>
  <c r="CE233" i="1"/>
  <c r="CH233" i="1"/>
  <c r="T692" i="1"/>
  <c r="T3887" i="1" s="1"/>
  <c r="AG685" i="1"/>
  <c r="F422" i="1"/>
  <c r="AX411" i="1"/>
  <c r="F2438" i="1"/>
  <c r="V2404" i="1"/>
  <c r="Y3117" i="1"/>
  <c r="AL3106" i="1"/>
  <c r="O3465" i="1"/>
  <c r="AB3459" i="1"/>
  <c r="F3224" i="1"/>
  <c r="T3192" i="1"/>
  <c r="AC2270" i="1"/>
  <c r="CH2286" i="1"/>
  <c r="P2286" i="1"/>
  <c r="CF2286" i="1"/>
  <c r="CE2286" i="1"/>
  <c r="Q2191" i="1"/>
  <c r="AD2180" i="1"/>
  <c r="T1789" i="1"/>
  <c r="F1821" i="1"/>
  <c r="GP1252" i="1"/>
  <c r="GP1327" i="1"/>
  <c r="CD1330" i="1" s="1"/>
  <c r="CA1330" i="1"/>
  <c r="AE941" i="1"/>
  <c r="R952" i="1"/>
  <c r="GP858" i="1"/>
  <c r="AS570" i="1"/>
  <c r="F595" i="1"/>
  <c r="AD26" i="1"/>
  <c r="Q39" i="1"/>
  <c r="O3031" i="1"/>
  <c r="AB3020" i="1"/>
  <c r="F3872" i="1"/>
  <c r="S3803" i="1"/>
  <c r="AT3192" i="1"/>
  <c r="F3221" i="1"/>
  <c r="R1287" i="1"/>
  <c r="F1307" i="1"/>
  <c r="GP3613" i="1"/>
  <c r="CD3617" i="1" s="1"/>
  <c r="CA3617" i="1"/>
  <c r="O2902" i="1"/>
  <c r="AB2888" i="1"/>
  <c r="F2773" i="1"/>
  <c r="P2765" i="1"/>
  <c r="F1389" i="1"/>
  <c r="U1362" i="1"/>
  <c r="X2372" i="1"/>
  <c r="AK2361" i="1"/>
  <c r="F1466" i="1"/>
  <c r="V1437" i="1"/>
  <c r="AW1255" i="1"/>
  <c r="CF1250" i="1"/>
  <c r="BA185" i="1"/>
  <c r="F214" i="1"/>
  <c r="O2529" i="1"/>
  <c r="AB2523" i="1"/>
  <c r="F2253" i="1"/>
  <c r="S2223" i="1"/>
  <c r="GM1212" i="1"/>
  <c r="GP1212" i="1" s="1"/>
  <c r="F3390" i="1"/>
  <c r="AZ3374" i="1"/>
  <c r="F2579" i="1"/>
  <c r="Q2561" i="1"/>
  <c r="CH692" i="1"/>
  <c r="CF692" i="1"/>
  <c r="AC685" i="1"/>
  <c r="CE692" i="1"/>
  <c r="P692" i="1"/>
  <c r="CF1557" i="1"/>
  <c r="P1557" i="1"/>
  <c r="CE1557" i="1"/>
  <c r="AC1551" i="1"/>
  <c r="CH1557" i="1"/>
  <c r="X952" i="1"/>
  <c r="AK941" i="1"/>
  <c r="AT109" i="1"/>
  <c r="F133" i="1"/>
  <c r="O3503" i="1"/>
  <c r="AB3497" i="1"/>
  <c r="F3226" i="1"/>
  <c r="V3192" i="1"/>
  <c r="GM3151" i="1"/>
  <c r="AB3160" i="1"/>
  <c r="GM3158" i="1"/>
  <c r="GP3158" i="1" s="1"/>
  <c r="F2437" i="1"/>
  <c r="U2404" i="1"/>
  <c r="CE3763" i="1"/>
  <c r="AV3771" i="1"/>
  <c r="Q3020" i="1"/>
  <c r="F3043" i="1"/>
  <c r="AX2329" i="1"/>
  <c r="CG2318" i="1"/>
  <c r="AE2765" i="1"/>
  <c r="R2770" i="1"/>
  <c r="F2956" i="1"/>
  <c r="AZ2934" i="1"/>
  <c r="F2926" i="1"/>
  <c r="W2888" i="1"/>
  <c r="S3611" i="1"/>
  <c r="F3632" i="1"/>
  <c r="GP2639" i="1"/>
  <c r="AB2051" i="1"/>
  <c r="O2062" i="1"/>
  <c r="CH2722" i="1"/>
  <c r="AY2733" i="1"/>
  <c r="AL2523" i="1"/>
  <c r="Y2529" i="1"/>
  <c r="AI2137" i="1"/>
  <c r="V2148" i="1"/>
  <c r="AB1367" i="1"/>
  <c r="GM1364" i="1"/>
  <c r="Q2415" i="1"/>
  <c r="AD2404" i="1"/>
  <c r="AE1362" i="1"/>
  <c r="R1367" i="1"/>
  <c r="AS809" i="1"/>
  <c r="F841" i="1"/>
  <c r="GM2847" i="1"/>
  <c r="AB2856" i="1"/>
  <c r="W2180" i="1"/>
  <c r="F2215" i="1"/>
  <c r="AZ2105" i="1"/>
  <c r="CI2094" i="1"/>
  <c r="CE1965" i="1"/>
  <c r="AV1976" i="1"/>
  <c r="S1513" i="1"/>
  <c r="F1534" i="1"/>
  <c r="AD941" i="1"/>
  <c r="Q952" i="1"/>
  <c r="AQ724" i="1"/>
  <c r="F744" i="1"/>
  <c r="F596" i="1"/>
  <c r="AT570" i="1"/>
  <c r="AQ1665" i="1"/>
  <c r="F1681" i="1"/>
  <c r="Y653" i="1"/>
  <c r="AL647" i="1"/>
  <c r="AI941" i="1"/>
  <c r="V952" i="1"/>
  <c r="F280" i="1"/>
  <c r="AZ265" i="1"/>
  <c r="AZ610" i="1"/>
  <c r="F626" i="1"/>
  <c r="AK734" i="1"/>
  <c r="AX226" i="1"/>
  <c r="F240" i="1"/>
  <c r="F3317" i="1"/>
  <c r="V3278" i="1"/>
  <c r="R2094" i="1"/>
  <c r="F2119" i="1"/>
  <c r="AL2094" i="1"/>
  <c r="Y2105" i="1"/>
  <c r="F3881" i="1"/>
  <c r="W3803" i="1"/>
  <c r="CE3278" i="1"/>
  <c r="AV3294" i="1"/>
  <c r="GP3108" i="1"/>
  <c r="S2485" i="1"/>
  <c r="F2506" i="1"/>
  <c r="GM2681" i="1"/>
  <c r="GP2681" i="1" s="1"/>
  <c r="AK1746" i="1"/>
  <c r="X1757" i="1"/>
  <c r="T1551" i="1"/>
  <c r="F1578" i="1"/>
  <c r="AB2453" i="1"/>
  <c r="F1455" i="1"/>
  <c r="Q1437" i="1"/>
  <c r="F2616" i="1"/>
  <c r="AZ2599" i="1"/>
  <c r="AB2105" i="1"/>
  <c r="GM2096" i="1"/>
  <c r="GM1209" i="1"/>
  <c r="GP1209" i="1" s="1"/>
  <c r="AK570" i="1"/>
  <c r="X578" i="1"/>
  <c r="AK1081" i="1"/>
  <c r="F382" i="1"/>
  <c r="P374" i="1"/>
  <c r="AL226" i="1"/>
  <c r="Y233" i="1"/>
  <c r="F3562" i="1"/>
  <c r="T3535" i="1"/>
  <c r="CF3427" i="1"/>
  <c r="AC3411" i="1"/>
  <c r="CH3427" i="1"/>
  <c r="CE3427" i="1"/>
  <c r="P3427" i="1"/>
  <c r="CI2977" i="1"/>
  <c r="AZ2988" i="1"/>
  <c r="V3535" i="1"/>
  <c r="F3564" i="1"/>
  <c r="F3184" i="1"/>
  <c r="W3149" i="1"/>
  <c r="U2318" i="1"/>
  <c r="F2351" i="1"/>
  <c r="AW3074" i="1"/>
  <c r="CF3063" i="1"/>
  <c r="BA1362" i="1"/>
  <c r="F1387" i="1"/>
  <c r="AB1627" i="1"/>
  <c r="O1633" i="1"/>
  <c r="Y2019" i="1"/>
  <c r="AL2008" i="1"/>
  <c r="GM1882" i="1"/>
  <c r="GP1882" i="1" s="1"/>
  <c r="AW2453" i="1"/>
  <c r="CF2447" i="1"/>
  <c r="AE1879" i="1"/>
  <c r="R1890" i="1"/>
  <c r="AK497" i="1"/>
  <c r="S1671" i="1"/>
  <c r="AF1665" i="1"/>
  <c r="F1584" i="1"/>
  <c r="Y1551" i="1"/>
  <c r="CH1113" i="1"/>
  <c r="AY1124" i="1"/>
  <c r="F921" i="1"/>
  <c r="Q899" i="1"/>
  <c r="Q447" i="1"/>
  <c r="F468" i="1"/>
  <c r="V1832" i="1"/>
  <c r="F1870" i="1"/>
  <c r="F1333" i="1"/>
  <c r="P1325" i="1"/>
  <c r="F846" i="1"/>
  <c r="U809" i="1"/>
  <c r="W984" i="1"/>
  <c r="F1019" i="1"/>
  <c r="AE724" i="1"/>
  <c r="R734" i="1"/>
  <c r="CH26" i="1"/>
  <c r="AY39" i="1"/>
  <c r="AK39" i="1"/>
  <c r="AF2977" i="1"/>
  <c r="S2988" i="1"/>
  <c r="Y3731" i="1"/>
  <c r="AL3725" i="1"/>
  <c r="R2988" i="1"/>
  <c r="AE2977" i="1"/>
  <c r="CH2051" i="1"/>
  <c r="AY2062" i="1"/>
  <c r="AZ3535" i="1"/>
  <c r="F3552" i="1"/>
  <c r="F3449" i="1"/>
  <c r="U3411" i="1"/>
  <c r="S3535" i="1"/>
  <c r="F3556" i="1"/>
  <c r="F3601" i="1"/>
  <c r="U3573" i="1"/>
  <c r="CH3020" i="1"/>
  <c r="AY3031" i="1"/>
  <c r="F3714" i="1"/>
  <c r="T3687" i="1"/>
  <c r="GM3422" i="1"/>
  <c r="GP3422" i="1" s="1"/>
  <c r="F2952" i="1"/>
  <c r="AX2934" i="1"/>
  <c r="F2245" i="1"/>
  <c r="AX2223" i="1"/>
  <c r="P2051" i="1"/>
  <c r="F2065" i="1"/>
  <c r="F3227" i="1"/>
  <c r="W3192" i="1"/>
  <c r="AB3857" i="1"/>
  <c r="GM3805" i="1"/>
  <c r="AS3497" i="1"/>
  <c r="F3520" i="1"/>
  <c r="CF2318" i="1"/>
  <c r="AW2329" i="1"/>
  <c r="CH2318" i="1"/>
  <c r="AY2329" i="1"/>
  <c r="F3786" i="1"/>
  <c r="S3763" i="1"/>
  <c r="AY3541" i="1"/>
  <c r="CH3535" i="1"/>
  <c r="GM3424" i="1"/>
  <c r="GP3424" i="1" s="1"/>
  <c r="GP2563" i="1"/>
  <c r="P3611" i="1"/>
  <c r="F3620" i="1"/>
  <c r="GP2225" i="1"/>
  <c r="AY3731" i="1"/>
  <c r="CH3725" i="1"/>
  <c r="AQ3687" i="1"/>
  <c r="F3703" i="1"/>
  <c r="CE3573" i="1"/>
  <c r="AV3579" i="1"/>
  <c r="AW3579" i="1"/>
  <c r="CF3573" i="1"/>
  <c r="BA3459" i="1"/>
  <c r="F3485" i="1"/>
  <c r="S3246" i="1"/>
  <c r="AF3235" i="1"/>
  <c r="F2793" i="1"/>
  <c r="V2765" i="1"/>
  <c r="CG2447" i="1"/>
  <c r="AX2453" i="1"/>
  <c r="F2041" i="1"/>
  <c r="U2008" i="1"/>
  <c r="R2286" i="1"/>
  <c r="AE2270" i="1"/>
  <c r="CG1832" i="1"/>
  <c r="AX1847" i="1"/>
  <c r="GM2182" i="1"/>
  <c r="AB2191" i="1"/>
  <c r="V1589" i="1"/>
  <c r="F1618" i="1"/>
  <c r="AB1481" i="1"/>
  <c r="GM1477" i="1"/>
  <c r="AK1437" i="1"/>
  <c r="X1443" i="1"/>
  <c r="Y1293" i="1"/>
  <c r="AL1287" i="1"/>
  <c r="AE984" i="1"/>
  <c r="R995" i="1"/>
  <c r="AB2813" i="1"/>
  <c r="GM2804" i="1"/>
  <c r="AV2529" i="1"/>
  <c r="CE2523" i="1"/>
  <c r="Y2415" i="1"/>
  <c r="AL2404" i="1"/>
  <c r="Y2856" i="1"/>
  <c r="AL2845" i="1"/>
  <c r="F1378" i="1"/>
  <c r="AZ1362" i="1"/>
  <c r="W2637" i="1"/>
  <c r="F2667" i="1"/>
  <c r="F2212" i="1"/>
  <c r="T2180" i="1"/>
  <c r="O1976" i="1"/>
  <c r="AB1965" i="1"/>
  <c r="S1551" i="1"/>
  <c r="F1572" i="1"/>
  <c r="GM1210" i="1"/>
  <c r="GP1210" i="1" s="1"/>
  <c r="GP1072" i="1"/>
  <c r="P1437" i="1"/>
  <c r="F1446" i="1"/>
  <c r="F1384" i="1"/>
  <c r="AS1362" i="1"/>
  <c r="GM986" i="1"/>
  <c r="AB995" i="1"/>
  <c r="F1303" i="1"/>
  <c r="AQ1287" i="1"/>
  <c r="F1236" i="1"/>
  <c r="AT1203" i="1"/>
  <c r="CI1113" i="1"/>
  <c r="AZ1124" i="1"/>
  <c r="AE226" i="1"/>
  <c r="R233" i="1"/>
  <c r="BA856" i="1"/>
  <c r="F887" i="1"/>
  <c r="V647" i="1"/>
  <c r="F676" i="1"/>
  <c r="F160" i="1"/>
  <c r="AX147" i="1"/>
  <c r="F165" i="1"/>
  <c r="Q147" i="1"/>
  <c r="F710" i="1"/>
  <c r="AT685" i="1"/>
  <c r="AZ301" i="1"/>
  <c r="F316" i="1"/>
  <c r="AV194" i="1"/>
  <c r="CE185" i="1"/>
  <c r="V374" i="1"/>
  <c r="F402" i="1"/>
  <c r="AK342" i="1"/>
  <c r="F100" i="1"/>
  <c r="V71" i="1"/>
  <c r="S3573" i="1"/>
  <c r="F3594" i="1"/>
  <c r="GP2487" i="1"/>
  <c r="S2722" i="1"/>
  <c r="F2748" i="1"/>
  <c r="AB3655" i="1"/>
  <c r="GP2936" i="1"/>
  <c r="BA3611" i="1"/>
  <c r="F3637" i="1"/>
  <c r="F3256" i="1"/>
  <c r="AQ3235" i="1"/>
  <c r="CF2888" i="1"/>
  <c r="AW2902" i="1"/>
  <c r="AX2599" i="1"/>
  <c r="F2612" i="1"/>
  <c r="GP1924" i="1"/>
  <c r="GP2767" i="1"/>
  <c r="AJ2361" i="1"/>
  <c r="W2372" i="1"/>
  <c r="AE337" i="1"/>
  <c r="R342" i="1"/>
  <c r="CA1293" i="1"/>
  <c r="GP1289" i="1"/>
  <c r="CD1293" i="1" s="1"/>
  <c r="P2856" i="1"/>
  <c r="CE2856" i="1"/>
  <c r="CF2856" i="1"/>
  <c r="AC2845" i="1"/>
  <c r="CH2856" i="1"/>
  <c r="BA2637" i="1"/>
  <c r="F2663" i="1"/>
  <c r="AQ1965" i="1"/>
  <c r="F1986" i="1"/>
  <c r="R1757" i="1"/>
  <c r="AE1746" i="1"/>
  <c r="F1659" i="1"/>
  <c r="X1627" i="1"/>
  <c r="AB1405" i="1"/>
  <c r="GM1401" i="1"/>
  <c r="F963" i="1"/>
  <c r="AZ941" i="1"/>
  <c r="CF77" i="1"/>
  <c r="AC71" i="1"/>
  <c r="P77" i="1"/>
  <c r="P3887" i="1" s="1"/>
  <c r="CE77" i="1"/>
  <c r="CH77" i="1"/>
  <c r="AB647" i="1"/>
  <c r="O653" i="1"/>
  <c r="GM728" i="1"/>
  <c r="GP728" i="1" s="1"/>
  <c r="F839" i="1"/>
  <c r="S809" i="1"/>
  <c r="F180" i="1"/>
  <c r="Y147" i="1"/>
  <c r="R856" i="1"/>
  <c r="F881" i="1"/>
  <c r="X692" i="1"/>
  <c r="AK685" i="1"/>
  <c r="F665" i="1"/>
  <c r="Q647" i="1"/>
  <c r="F3364" i="1"/>
  <c r="U3326" i="1"/>
  <c r="F3795" i="1"/>
  <c r="W3763" i="1"/>
  <c r="CG3411" i="1"/>
  <c r="AX3427" i="1"/>
  <c r="AZ3063" i="1"/>
  <c r="F3085" i="1"/>
  <c r="CH2485" i="1"/>
  <c r="AY2491" i="1"/>
  <c r="AW2491" i="1"/>
  <c r="CF2485" i="1"/>
  <c r="CE3649" i="1"/>
  <c r="AV3655" i="1"/>
  <c r="O3541" i="1"/>
  <c r="AB3535" i="1"/>
  <c r="Q3106" i="1"/>
  <c r="F3129" i="1"/>
  <c r="AV1362" i="1"/>
  <c r="F1372" i="1"/>
  <c r="F3638" i="1"/>
  <c r="T3611" i="1"/>
  <c r="U3192" i="1"/>
  <c r="F3225" i="1"/>
  <c r="T2977" i="1"/>
  <c r="F3009" i="1"/>
  <c r="F2517" i="1"/>
  <c r="X2485" i="1"/>
  <c r="BA2180" i="1"/>
  <c r="F2211" i="1"/>
  <c r="CF2765" i="1"/>
  <c r="AW2770" i="1"/>
  <c r="AY2770" i="1"/>
  <c r="CH2765" i="1"/>
  <c r="S2765" i="1"/>
  <c r="F2785" i="1"/>
  <c r="Q2599" i="1"/>
  <c r="F2617" i="1"/>
  <c r="Q2491" i="1"/>
  <c r="AD2485" i="1"/>
  <c r="P1250" i="1"/>
  <c r="F1258" i="1"/>
  <c r="CH2802" i="1"/>
  <c r="AY2813" i="1"/>
  <c r="AY2605" i="1"/>
  <c r="CH2599" i="1"/>
  <c r="X2404" i="1"/>
  <c r="F2441" i="1"/>
  <c r="S529" i="1"/>
  <c r="F553" i="1"/>
  <c r="W2765" i="1"/>
  <c r="F2794" i="1"/>
  <c r="AL2329" i="1"/>
  <c r="F1864" i="1"/>
  <c r="AS1832" i="1"/>
  <c r="CF1703" i="1"/>
  <c r="AW1714" i="1"/>
  <c r="AQ529" i="1"/>
  <c r="F548" i="1"/>
  <c r="AZ1475" i="1"/>
  <c r="F1492" i="1"/>
  <c r="V1399" i="1"/>
  <c r="F1428" i="1"/>
  <c r="AZ824" i="1"/>
  <c r="CI809" i="1"/>
  <c r="Y578" i="1"/>
  <c r="AL570" i="1"/>
  <c r="AV115" i="1"/>
  <c r="CE109" i="1"/>
  <c r="U1589" i="1"/>
  <c r="F1617" i="1"/>
  <c r="U1399" i="1"/>
  <c r="F1427" i="1"/>
  <c r="AE1113" i="1"/>
  <c r="R1124" i="1"/>
  <c r="BA809" i="1"/>
  <c r="F844" i="1"/>
  <c r="V226" i="1"/>
  <c r="F256" i="1"/>
  <c r="AL952" i="1"/>
  <c r="F1564" i="1"/>
  <c r="AX1551" i="1"/>
  <c r="V411" i="1"/>
  <c r="F438" i="1"/>
  <c r="F176" i="1"/>
  <c r="V147" i="1"/>
  <c r="F349" i="1"/>
  <c r="AX337" i="1"/>
  <c r="AK379" i="1"/>
  <c r="CI185" i="1"/>
  <c r="AZ194" i="1"/>
  <c r="S3459" i="1"/>
  <c r="F3480" i="1"/>
  <c r="F3138" i="1"/>
  <c r="T3106" i="1"/>
  <c r="S3725" i="1"/>
  <c r="F3746" i="1"/>
  <c r="Y3579" i="1"/>
  <c r="AL3573" i="1"/>
  <c r="Q3278" i="1"/>
  <c r="F3306" i="1"/>
  <c r="V3063" i="1"/>
  <c r="F3097" i="1"/>
  <c r="CH2934" i="1"/>
  <c r="AY2945" i="1"/>
  <c r="F2948" i="1"/>
  <c r="P2934" i="1"/>
  <c r="CE3803" i="1"/>
  <c r="AV3857" i="1"/>
  <c r="AW3771" i="1"/>
  <c r="CF3763" i="1"/>
  <c r="GP3689" i="1"/>
  <c r="CD3693" i="1" s="1"/>
  <c r="CA3693" i="1"/>
  <c r="F3402" i="1"/>
  <c r="V3374" i="1"/>
  <c r="F3084" i="1"/>
  <c r="AQ3063" i="1"/>
  <c r="F3038" i="1"/>
  <c r="AX3020" i="1"/>
  <c r="P1847" i="1"/>
  <c r="CE1847" i="1"/>
  <c r="CF1847" i="1"/>
  <c r="AC1832" i="1"/>
  <c r="CH1847" i="1"/>
  <c r="F3678" i="1"/>
  <c r="V3649" i="1"/>
  <c r="F2151" i="1"/>
  <c r="P2137" i="1"/>
  <c r="U3459" i="1"/>
  <c r="F3487" i="1"/>
  <c r="X2945" i="1"/>
  <c r="AK2934" i="1"/>
  <c r="W2404" i="1"/>
  <c r="F2439" i="1"/>
  <c r="F2128" i="1"/>
  <c r="V2094" i="1"/>
  <c r="F1373" i="1"/>
  <c r="AW1362" i="1"/>
  <c r="BA3497" i="1"/>
  <c r="F3523" i="1"/>
  <c r="F3486" i="1"/>
  <c r="T3459" i="1"/>
  <c r="F3305" i="1"/>
  <c r="AZ3278" i="1"/>
  <c r="CF3192" i="1"/>
  <c r="AW3203" i="1"/>
  <c r="V2722" i="1"/>
  <c r="F2756" i="1"/>
  <c r="V2447" i="1"/>
  <c r="F2476" i="1"/>
  <c r="W2051" i="1"/>
  <c r="F2086" i="1"/>
  <c r="AC1922" i="1"/>
  <c r="CF1933" i="1"/>
  <c r="P1933" i="1"/>
  <c r="CH1933" i="1"/>
  <c r="CE1933" i="1"/>
  <c r="CE2722" i="1"/>
  <c r="AV2733" i="1"/>
  <c r="AD2675" i="1"/>
  <c r="Q2690" i="1"/>
  <c r="GM2364" i="1"/>
  <c r="GP2364" i="1" s="1"/>
  <c r="CE2223" i="1"/>
  <c r="AV2238" i="1"/>
  <c r="CF1890" i="1"/>
  <c r="AC1879" i="1"/>
  <c r="P1890" i="1"/>
  <c r="CH1890" i="1"/>
  <c r="CE1890" i="1"/>
  <c r="F2788" i="1"/>
  <c r="AT2765" i="1"/>
  <c r="AC2675" i="1"/>
  <c r="CH2690" i="1"/>
  <c r="CE2690" i="1"/>
  <c r="P2690" i="1"/>
  <c r="CF2690" i="1"/>
  <c r="AZ2180" i="1"/>
  <c r="F2202" i="1"/>
  <c r="AT1922" i="1"/>
  <c r="F1951" i="1"/>
  <c r="Q1890" i="1"/>
  <c r="AD1879" i="1"/>
  <c r="AZ1671" i="1"/>
  <c r="CI1665" i="1"/>
  <c r="F1228" i="1"/>
  <c r="AQ1203" i="1"/>
  <c r="CJ941" i="1"/>
  <c r="BA952" i="1"/>
  <c r="AS2404" i="1"/>
  <c r="F2432" i="1"/>
  <c r="AK2223" i="1"/>
  <c r="X2238" i="1"/>
  <c r="GM943" i="1"/>
  <c r="AB952" i="1"/>
  <c r="F2208" i="1"/>
  <c r="AS2180" i="1"/>
  <c r="AL1965" i="1"/>
  <c r="Y1976" i="1"/>
  <c r="BA1703" i="1"/>
  <c r="F1734" i="1"/>
  <c r="O497" i="1"/>
  <c r="AB488" i="1"/>
  <c r="F2511" i="1"/>
  <c r="BA2485" i="1"/>
  <c r="Q2372" i="1"/>
  <c r="AD2361" i="1"/>
  <c r="CH1965" i="1"/>
  <c r="AY1976" i="1"/>
  <c r="F1767" i="1"/>
  <c r="AQ1746" i="1"/>
  <c r="CI984" i="1"/>
  <c r="AZ995" i="1"/>
  <c r="GM862" i="1"/>
  <c r="GP862" i="1" s="1"/>
  <c r="F560" i="1"/>
  <c r="U529" i="1"/>
  <c r="F1692" i="1"/>
  <c r="T1665" i="1"/>
  <c r="CF1287" i="1"/>
  <c r="AW1293" i="1"/>
  <c r="AY1293" i="1"/>
  <c r="CH1287" i="1"/>
  <c r="AQ984" i="1"/>
  <c r="F1005" i="1"/>
  <c r="R824" i="1"/>
  <c r="AE809" i="1"/>
  <c r="AB578" i="1"/>
  <c r="CG1665" i="1"/>
  <c r="AX1671" i="1"/>
  <c r="GP1591" i="1"/>
  <c r="AZ1081" i="1"/>
  <c r="CI1070" i="1"/>
  <c r="F630" i="1"/>
  <c r="S610" i="1"/>
  <c r="AW415" i="1"/>
  <c r="CF411" i="1"/>
  <c r="S71" i="1"/>
  <c r="F92" i="1"/>
  <c r="AT899" i="1"/>
  <c r="F927" i="1"/>
  <c r="AT724" i="1"/>
  <c r="F752" i="1"/>
  <c r="T647" i="1"/>
  <c r="F674" i="1"/>
  <c r="GM451" i="1"/>
  <c r="GP451" i="1" s="1"/>
  <c r="AX1362" i="1"/>
  <c r="F1374" i="1"/>
  <c r="AJ685" i="1"/>
  <c r="W692" i="1"/>
  <c r="P488" i="1"/>
  <c r="F500" i="1"/>
  <c r="AB379" i="1"/>
  <c r="GM376" i="1"/>
  <c r="S734" i="1"/>
  <c r="AF724" i="1"/>
  <c r="GP187" i="1"/>
  <c r="AE374" i="1"/>
  <c r="R379" i="1"/>
  <c r="CI26" i="1"/>
  <c r="AZ39" i="1"/>
  <c r="CE3497" i="1"/>
  <c r="AV3503" i="1"/>
  <c r="Q3342" i="1"/>
  <c r="AD3326" i="1"/>
  <c r="CA3379" i="1"/>
  <c r="GP3376" i="1"/>
  <c r="CD3379" i="1" s="1"/>
  <c r="AK3342" i="1"/>
  <c r="BA2094" i="1"/>
  <c r="F2125" i="1"/>
  <c r="AY3693" i="1"/>
  <c r="CH3687" i="1"/>
  <c r="Q3374" i="1"/>
  <c r="F3391" i="1"/>
  <c r="Q2934" i="1"/>
  <c r="F2957" i="1"/>
  <c r="AK3763" i="1"/>
  <c r="X3771" i="1"/>
  <c r="F3266" i="1"/>
  <c r="BA3235" i="1"/>
  <c r="GM2139" i="1"/>
  <c r="S3374" i="1"/>
  <c r="F3394" i="1"/>
  <c r="F3602" i="1"/>
  <c r="V3573" i="1"/>
  <c r="AK3459" i="1"/>
  <c r="X3465" i="1"/>
  <c r="CF3278" i="1"/>
  <c r="AW3294" i="1"/>
  <c r="S3278" i="1"/>
  <c r="F3309" i="1"/>
  <c r="V1703" i="1"/>
  <c r="F1737" i="1"/>
  <c r="GM2849" i="1"/>
  <c r="GP2849" i="1" s="1"/>
  <c r="F2868" i="1"/>
  <c r="Q2845" i="1"/>
  <c r="U1789" i="1"/>
  <c r="F1822" i="1"/>
  <c r="AC1513" i="1"/>
  <c r="CH1519" i="1"/>
  <c r="P1519" i="1"/>
  <c r="CE1519" i="1"/>
  <c r="CF1519" i="1"/>
  <c r="W1250" i="1"/>
  <c r="F1279" i="1"/>
  <c r="O2605" i="1"/>
  <c r="AB2599" i="1"/>
  <c r="AX2137" i="1"/>
  <c r="F2155" i="1"/>
  <c r="Q1513" i="1"/>
  <c r="F1531" i="1"/>
  <c r="S488" i="1"/>
  <c r="F512" i="1"/>
  <c r="F2544" i="1"/>
  <c r="S2523" i="1"/>
  <c r="AF2180" i="1"/>
  <c r="S2191" i="1"/>
  <c r="S1362" i="1"/>
  <c r="F1382" i="1"/>
  <c r="AE1156" i="1"/>
  <c r="R1171" i="1"/>
  <c r="F877" i="1"/>
  <c r="AQ856" i="1"/>
  <c r="AT1070" i="1"/>
  <c r="F1099" i="1"/>
  <c r="F467" i="1"/>
  <c r="AZ447" i="1"/>
  <c r="F1488" i="1"/>
  <c r="AX1475" i="1"/>
  <c r="GM769" i="1"/>
  <c r="GP769" i="1" s="1"/>
  <c r="AK411" i="1"/>
  <c r="X415" i="1"/>
  <c r="CE374" i="1"/>
  <c r="AV379" i="1"/>
  <c r="P147" i="1"/>
  <c r="F156" i="1"/>
  <c r="AW153" i="1"/>
  <c r="CF147" i="1"/>
  <c r="AZ488" i="1"/>
  <c r="F508" i="1"/>
  <c r="F439" i="1"/>
  <c r="W411" i="1"/>
  <c r="AW3379" i="1"/>
  <c r="CF3374" i="1"/>
  <c r="CH3246" i="1"/>
  <c r="P3246" i="1"/>
  <c r="CE3246" i="1"/>
  <c r="CF3246" i="1"/>
  <c r="AC3235" i="1"/>
  <c r="AZ3611" i="1"/>
  <c r="F3628" i="1"/>
  <c r="AL3074" i="1"/>
  <c r="CG2977" i="1"/>
  <c r="AX2988" i="1"/>
  <c r="U1965" i="1"/>
  <c r="F1998" i="1"/>
  <c r="F3218" i="1"/>
  <c r="S3192" i="1"/>
  <c r="AV3465" i="1"/>
  <c r="CE3459" i="1"/>
  <c r="GP3280" i="1"/>
  <c r="GM2979" i="1"/>
  <c r="AB2988" i="1"/>
  <c r="F2170" i="1"/>
  <c r="U2137" i="1"/>
  <c r="F3782" i="1"/>
  <c r="AZ3763" i="1"/>
  <c r="GP3727" i="1"/>
  <c r="CD3731" i="1" s="1"/>
  <c r="CA3731" i="1"/>
  <c r="GM3328" i="1"/>
  <c r="AB3342" i="1"/>
  <c r="P3063" i="1"/>
  <c r="F3077" i="1"/>
  <c r="T2637" i="1"/>
  <c r="F2664" i="1"/>
  <c r="GM2059" i="1"/>
  <c r="GP2059" i="1" s="1"/>
  <c r="F1897" i="1"/>
  <c r="AX1879" i="1"/>
  <c r="F1530" i="1"/>
  <c r="AZ1513" i="1"/>
  <c r="GM2010" i="1"/>
  <c r="AB2019" i="1"/>
  <c r="BA1399" i="1"/>
  <c r="F1425" i="1"/>
  <c r="AX3803" i="1"/>
  <c r="F3864" i="1"/>
  <c r="F1948" i="1"/>
  <c r="S1922" i="1"/>
  <c r="F1580" i="1"/>
  <c r="V1551" i="1"/>
  <c r="AT2675" i="1"/>
  <c r="F2708" i="1"/>
  <c r="P2447" i="1"/>
  <c r="F2456" i="1"/>
  <c r="AB1443" i="1"/>
  <c r="Y1250" i="1"/>
  <c r="F1282" i="1"/>
  <c r="F1905" i="1"/>
  <c r="S1879" i="1"/>
  <c r="CE1113" i="1"/>
  <c r="AV1124" i="1"/>
  <c r="CF824" i="1"/>
  <c r="AC809" i="1"/>
  <c r="P824" i="1"/>
  <c r="CE824" i="1"/>
  <c r="CH824" i="1"/>
  <c r="F463" i="1"/>
  <c r="AX447" i="1"/>
  <c r="AF1703" i="1"/>
  <c r="S1714" i="1"/>
  <c r="F1337" i="1"/>
  <c r="AX1325" i="1"/>
  <c r="AB1156" i="1"/>
  <c r="O1171" i="1"/>
  <c r="AB456" i="1"/>
  <c r="AC610" i="1"/>
  <c r="P615" i="1"/>
  <c r="CE615" i="1"/>
  <c r="CF615" i="1"/>
  <c r="CH615" i="1"/>
  <c r="CF647" i="1"/>
  <c r="AW653" i="1"/>
  <c r="AY653" i="1"/>
  <c r="CH647" i="1"/>
  <c r="CE26" i="1"/>
  <c r="AV39" i="1"/>
  <c r="AV301" i="1"/>
  <c r="F310" i="1"/>
  <c r="AZ2802" i="1"/>
  <c r="F2824" i="1"/>
  <c r="BA1789" i="1"/>
  <c r="F1820" i="1"/>
  <c r="U1513" i="1"/>
  <c r="F1541" i="1"/>
  <c r="O2329" i="1"/>
  <c r="AB2318" i="1"/>
  <c r="F1233" i="1"/>
  <c r="S1203" i="1"/>
  <c r="T447" i="1"/>
  <c r="F477" i="1"/>
  <c r="F2393" i="1"/>
  <c r="T2361" i="1"/>
  <c r="U2765" i="1"/>
  <c r="F2792" i="1"/>
  <c r="Q766" i="1"/>
  <c r="F789" i="1"/>
  <c r="F1104" i="1"/>
  <c r="V1070" i="1"/>
  <c r="V1113" i="1"/>
  <c r="F1147" i="1"/>
  <c r="V26" i="1"/>
  <c r="F62" i="1"/>
  <c r="F1823" i="1"/>
  <c r="V1789" i="1"/>
  <c r="F1241" i="1"/>
  <c r="V1203" i="1"/>
  <c r="BA226" i="1"/>
  <c r="F253" i="1"/>
  <c r="Q2094" i="1"/>
  <c r="F2117" i="1"/>
  <c r="BA1513" i="1"/>
  <c r="F1539" i="1"/>
  <c r="BA1203" i="1"/>
  <c r="F1238" i="1"/>
  <c r="AX1113" i="1"/>
  <c r="F1131" i="1"/>
  <c r="T185" i="1"/>
  <c r="F215" i="1"/>
  <c r="V1965" i="1"/>
  <c r="F1999" i="1"/>
  <c r="T2051" i="1"/>
  <c r="F2083" i="1"/>
  <c r="T1070" i="1"/>
  <c r="F1102" i="1"/>
  <c r="BA109" i="1"/>
  <c r="F135" i="1"/>
  <c r="T2270" i="1"/>
  <c r="F2307" i="1"/>
  <c r="V1879" i="1"/>
  <c r="F1913" i="1"/>
  <c r="AB692" i="1"/>
  <c r="AW3031" i="1"/>
  <c r="CF3020" i="1"/>
  <c r="AX3374" i="1"/>
  <c r="F3386" i="1"/>
  <c r="GP3765" i="1"/>
  <c r="CD3771" i="1" s="1"/>
  <c r="CA3771" i="1"/>
  <c r="T3246" i="1"/>
  <c r="AG3235" i="1"/>
  <c r="X3117" i="1"/>
  <c r="AK3106" i="1"/>
  <c r="F2589" i="1"/>
  <c r="U2561" i="1"/>
  <c r="Q2051" i="1"/>
  <c r="F2074" i="1"/>
  <c r="V3687" i="1"/>
  <c r="F3716" i="1"/>
  <c r="AW3541" i="1"/>
  <c r="CF3535" i="1"/>
  <c r="S2888" i="1"/>
  <c r="F2917" i="1"/>
  <c r="AW3617" i="1"/>
  <c r="CF3611" i="1"/>
  <c r="R1933" i="1"/>
  <c r="AE1922" i="1"/>
  <c r="AW3731" i="1"/>
  <c r="CF3725" i="1"/>
  <c r="P3573" i="1"/>
  <c r="F3582" i="1"/>
  <c r="AZ3459" i="1"/>
  <c r="F3476" i="1"/>
  <c r="GP3194" i="1"/>
  <c r="CG3149" i="1"/>
  <c r="AX3160" i="1"/>
  <c r="F2350" i="1"/>
  <c r="T2318" i="1"/>
  <c r="X2148" i="1"/>
  <c r="AK2137" i="1"/>
  <c r="AE2318" i="1"/>
  <c r="R2329" i="1"/>
  <c r="F847" i="1"/>
  <c r="V809" i="1"/>
  <c r="GP1967" i="1"/>
  <c r="AF1156" i="1"/>
  <c r="S1171" i="1"/>
  <c r="GM531" i="1"/>
  <c r="AB538" i="1"/>
  <c r="AL1665" i="1"/>
  <c r="Y1671" i="1"/>
  <c r="F712" i="1"/>
  <c r="BA685" i="1"/>
  <c r="AE685" i="1"/>
  <c r="R692" i="1"/>
  <c r="F1088" i="1"/>
  <c r="AX1070" i="1"/>
  <c r="AF984" i="1"/>
  <c r="S995" i="1"/>
  <c r="U647" i="1"/>
  <c r="F675" i="1"/>
  <c r="S265" i="1"/>
  <c r="F284" i="1"/>
  <c r="F555" i="1"/>
  <c r="AS529" i="1"/>
  <c r="U109" i="1"/>
  <c r="F137" i="1"/>
  <c r="S233" i="1"/>
  <c r="AF226" i="1"/>
  <c r="F313" i="1"/>
  <c r="AY301" i="1"/>
  <c r="AS147" i="1"/>
  <c r="F170" i="1"/>
  <c r="AK1399" i="1"/>
  <c r="X1405" i="1"/>
  <c r="AB2485" i="1"/>
  <c r="O2491" i="1"/>
  <c r="U3020" i="1"/>
  <c r="F3053" i="1"/>
  <c r="BA2270" i="1"/>
  <c r="F2306" i="1"/>
  <c r="F1317" i="1"/>
  <c r="W1287" i="1"/>
  <c r="AL3192" i="1"/>
  <c r="Y3203" i="1"/>
  <c r="U3278" i="1"/>
  <c r="F3316" i="1"/>
  <c r="O1933" i="1"/>
  <c r="AB1922" i="1"/>
  <c r="BA1589" i="1"/>
  <c r="F1615" i="1"/>
  <c r="AE2637" i="1"/>
  <c r="R2643" i="1"/>
  <c r="CI2722" i="1"/>
  <c r="AZ2733" i="1"/>
  <c r="BA2051" i="1"/>
  <c r="F2082" i="1"/>
  <c r="GM1705" i="1"/>
  <c r="AB1714" i="1"/>
  <c r="AC1589" i="1"/>
  <c r="CH1595" i="1"/>
  <c r="P1595" i="1"/>
  <c r="CE1595" i="1"/>
  <c r="CF1595" i="1"/>
  <c r="AZ1287" i="1"/>
  <c r="F1304" i="1"/>
  <c r="CA653" i="1"/>
  <c r="GP649" i="1"/>
  <c r="CD653" i="1" s="1"/>
  <c r="AD226" i="1"/>
  <c r="Q233" i="1"/>
  <c r="AF685" i="1"/>
  <c r="S692" i="1"/>
  <c r="GP3022" i="1"/>
  <c r="F2967" i="1"/>
  <c r="U2934" i="1"/>
  <c r="CE2485" i="1"/>
  <c r="AV2491" i="1"/>
  <c r="W3649" i="1"/>
  <c r="F3679" i="1"/>
  <c r="F2160" i="1"/>
  <c r="Q2137" i="1"/>
  <c r="GP3537" i="1"/>
  <c r="CD3541" i="1" s="1"/>
  <c r="CA3541" i="1"/>
  <c r="CH2561" i="1"/>
  <c r="AY2567" i="1"/>
  <c r="AW2567" i="1"/>
  <c r="CF2561" i="1"/>
  <c r="X2856" i="1"/>
  <c r="AK2845" i="1"/>
  <c r="CF2802" i="1"/>
  <c r="AW2813" i="1"/>
  <c r="F1508" i="1"/>
  <c r="Y1475" i="1"/>
  <c r="CE1703" i="1"/>
  <c r="AV1714" i="1"/>
  <c r="P109" i="1"/>
  <c r="F118" i="1"/>
  <c r="F1148" i="1"/>
  <c r="W1113" i="1"/>
  <c r="F517" i="1"/>
  <c r="BA488" i="1"/>
  <c r="F558" i="1"/>
  <c r="BA529" i="1"/>
  <c r="S379" i="1"/>
  <c r="AF374" i="1"/>
  <c r="AQ185" i="1"/>
  <c r="F204" i="1"/>
  <c r="GP3499" i="1"/>
  <c r="CD3503" i="1" s="1"/>
  <c r="CA3503" i="1"/>
  <c r="Y3160" i="1"/>
  <c r="AL3149" i="1"/>
  <c r="CF2934" i="1"/>
  <c r="AW2945" i="1"/>
  <c r="U2722" i="1"/>
  <c r="F2755" i="1"/>
  <c r="F3860" i="1"/>
  <c r="P3803" i="1"/>
  <c r="CH3763" i="1"/>
  <c r="AY3771" i="1"/>
  <c r="Q3535" i="1"/>
  <c r="F3553" i="1"/>
  <c r="AZ2404" i="1"/>
  <c r="F2426" i="1"/>
  <c r="AL3763" i="1"/>
  <c r="Y3771" i="1"/>
  <c r="F3312" i="1"/>
  <c r="AT3278" i="1"/>
  <c r="AB2934" i="1"/>
  <c r="O2945" i="1"/>
  <c r="AW2148" i="1"/>
  <c r="CF2137" i="1"/>
  <c r="CH2137" i="1"/>
  <c r="AY2148" i="1"/>
  <c r="AE3497" i="1"/>
  <c r="R3503" i="1"/>
  <c r="AE2845" i="1"/>
  <c r="R2856" i="1"/>
  <c r="W529" i="1"/>
  <c r="F562" i="1"/>
  <c r="AB2404" i="1"/>
  <c r="O2415" i="1"/>
  <c r="GM1881" i="1"/>
  <c r="AB1890" i="1"/>
  <c r="W2733" i="1"/>
  <c r="AJ2722" i="1"/>
  <c r="AE2561" i="1"/>
  <c r="R2567" i="1"/>
  <c r="F364" i="1"/>
  <c r="U337" i="1"/>
  <c r="F1954" i="1"/>
  <c r="T1922" i="1"/>
  <c r="CA497" i="1"/>
  <c r="GP490" i="1"/>
  <c r="CD497" i="1" s="1"/>
  <c r="GP1834" i="1"/>
  <c r="P1171" i="1"/>
  <c r="CE1171" i="1"/>
  <c r="CF1171" i="1"/>
  <c r="AC1156" i="1"/>
  <c r="CH1171" i="1"/>
  <c r="F1498" i="1"/>
  <c r="AS1475" i="1"/>
  <c r="F1048" i="1"/>
  <c r="AQ1027" i="1"/>
  <c r="CG984" i="1"/>
  <c r="AX995" i="1"/>
  <c r="CG724" i="1"/>
  <c r="AX734" i="1"/>
  <c r="AQ1070" i="1"/>
  <c r="F1091" i="1"/>
  <c r="F1060" i="1"/>
  <c r="U1027" i="1"/>
  <c r="F418" i="1"/>
  <c r="P411" i="1"/>
  <c r="Q185" i="1"/>
  <c r="F206" i="1"/>
  <c r="F1764" i="1"/>
  <c r="AX1746" i="1"/>
  <c r="AF766" i="1"/>
  <c r="S777" i="1"/>
  <c r="CF488" i="1"/>
  <c r="AW497" i="1"/>
  <c r="CH488" i="1"/>
  <c r="AY497" i="1"/>
  <c r="AL724" i="1"/>
  <c r="Y734" i="1"/>
  <c r="AW301" i="1"/>
  <c r="F311" i="1"/>
  <c r="AE3235" i="1"/>
  <c r="R3246" i="1"/>
  <c r="F2422" i="1"/>
  <c r="AX2404" i="1"/>
  <c r="AK3573" i="1"/>
  <c r="X3579" i="1"/>
  <c r="F3095" i="1"/>
  <c r="T3063" i="1"/>
  <c r="AB3106" i="1"/>
  <c r="O3117" i="1"/>
  <c r="Q2523" i="1"/>
  <c r="F2541" i="1"/>
  <c r="F1056" i="1"/>
  <c r="AT1027" i="1"/>
  <c r="AZ2888" i="1"/>
  <c r="F2913" i="1"/>
  <c r="AD2722" i="1"/>
  <c r="Q2733" i="1"/>
  <c r="F1610" i="1"/>
  <c r="S1589" i="1"/>
  <c r="GP2601" i="1"/>
  <c r="F1540" i="1"/>
  <c r="T1513" i="1"/>
  <c r="W1703" i="1"/>
  <c r="F1738" i="1"/>
  <c r="BA899" i="1"/>
  <c r="F929" i="1"/>
  <c r="F1012" i="1"/>
  <c r="AS984" i="1"/>
  <c r="V610" i="1"/>
  <c r="F638" i="1"/>
  <c r="AF411" i="1"/>
  <c r="S415" i="1"/>
  <c r="Y3342" i="1"/>
  <c r="AL3326" i="1"/>
  <c r="AS2977" i="1"/>
  <c r="F3005" i="1"/>
  <c r="F2309" i="1"/>
  <c r="V2270" i="1"/>
  <c r="U2094" i="1"/>
  <c r="F2127" i="1"/>
  <c r="X3074" i="1"/>
  <c r="AK3063" i="1"/>
  <c r="F2834" i="1"/>
  <c r="T2802" i="1"/>
  <c r="F3451" i="1"/>
  <c r="W3411" i="1"/>
  <c r="O3731" i="1"/>
  <c r="AB3725" i="1"/>
  <c r="Y3459" i="1"/>
  <c r="F3492" i="1"/>
  <c r="Y2062" i="1"/>
  <c r="AL2051" i="1"/>
  <c r="F2825" i="1"/>
  <c r="Q2802" i="1"/>
  <c r="V2318" i="1"/>
  <c r="F2352" i="1"/>
  <c r="AY2453" i="1"/>
  <c r="CH2447" i="1"/>
  <c r="GP1439" i="1"/>
  <c r="Q2447" i="1"/>
  <c r="F2465" i="1"/>
  <c r="X1171" i="1"/>
  <c r="AK1156" i="1"/>
  <c r="GM811" i="1"/>
  <c r="AB824" i="1"/>
  <c r="CG647" i="1"/>
  <c r="AX653" i="1"/>
  <c r="F84" i="1"/>
  <c r="AX71" i="1"/>
  <c r="S301" i="1"/>
  <c r="F320" i="1"/>
  <c r="Q610" i="1"/>
  <c r="F627" i="1"/>
  <c r="F60" i="1"/>
  <c r="T26" i="1"/>
  <c r="AV653" i="1"/>
  <c r="CE647" i="1"/>
  <c r="F126" i="1"/>
  <c r="AZ109" i="1"/>
  <c r="AL39" i="1"/>
  <c r="V3326" i="1"/>
  <c r="F3365" i="1"/>
  <c r="Q2008" i="1"/>
  <c r="F2031" i="1"/>
  <c r="F2310" i="1"/>
  <c r="W2270" i="1"/>
  <c r="F2705" i="1"/>
  <c r="S2675" i="1"/>
  <c r="BA1027" i="1"/>
  <c r="F1058" i="1"/>
  <c r="F1815" i="1"/>
  <c r="S1789" i="1"/>
  <c r="F1061" i="1"/>
  <c r="V1027" i="1"/>
  <c r="Q1789" i="1"/>
  <c r="F1812" i="1"/>
  <c r="AZ1832" i="1"/>
  <c r="F1858" i="1"/>
  <c r="W1879" i="1"/>
  <c r="F1914" i="1"/>
  <c r="Q809" i="1"/>
  <c r="F836" i="1"/>
  <c r="AK1665" i="1"/>
  <c r="X1671" i="1"/>
  <c r="T2094" i="1"/>
  <c r="F2126" i="1"/>
  <c r="F1144" i="1"/>
  <c r="BA1113" i="1"/>
  <c r="F365" i="1"/>
  <c r="V337" i="1"/>
  <c r="F136" i="1"/>
  <c r="T109" i="1"/>
  <c r="T2765" i="1"/>
  <c r="F2791" i="1"/>
  <c r="F754" i="1"/>
  <c r="BA724" i="1"/>
  <c r="F891" i="1"/>
  <c r="W856" i="1"/>
  <c r="F3086" i="1"/>
  <c r="Q3063" i="1"/>
  <c r="F3405" i="1"/>
  <c r="X3374" i="1"/>
  <c r="F3172" i="1"/>
  <c r="Q3149" i="1"/>
  <c r="V899" i="1"/>
  <c r="F932" i="1"/>
  <c r="F1192" i="1"/>
  <c r="T1156" i="1"/>
  <c r="W226" i="1"/>
  <c r="F257" i="1"/>
  <c r="CE3020" i="1"/>
  <c r="AV3031" i="1"/>
  <c r="GM3237" i="1"/>
  <c r="AB3246" i="1"/>
  <c r="U2675" i="1"/>
  <c r="F2712" i="1"/>
  <c r="O3771" i="1"/>
  <c r="AB3763" i="1"/>
  <c r="F3214" i="1"/>
  <c r="AZ3192" i="1"/>
  <c r="S2637" i="1"/>
  <c r="F2658" i="1"/>
  <c r="AV3541" i="1"/>
  <c r="CE3535" i="1"/>
  <c r="AY3617" i="1"/>
  <c r="CH3611" i="1"/>
  <c r="S3649" i="1"/>
  <c r="F3670" i="1"/>
  <c r="X3246" i="1"/>
  <c r="AK3235" i="1"/>
  <c r="F3170" i="1"/>
  <c r="AQ3149" i="1"/>
  <c r="F2261" i="1"/>
  <c r="V2223" i="1"/>
  <c r="W2329" i="1"/>
  <c r="AJ2318" i="1"/>
  <c r="AL2447" i="1"/>
  <c r="Y2453" i="1"/>
  <c r="F2198" i="1"/>
  <c r="AX2180" i="1"/>
  <c r="AX941" i="1"/>
  <c r="F959" i="1"/>
  <c r="AS2561" i="1"/>
  <c r="F2584" i="1"/>
  <c r="R909" i="1"/>
  <c r="AE899" i="1"/>
  <c r="AZ2008" i="1"/>
  <c r="F2030" i="1"/>
  <c r="S1475" i="1"/>
  <c r="F1496" i="1"/>
  <c r="AB909" i="1"/>
  <c r="GM901" i="1"/>
  <c r="AF2361" i="1"/>
  <c r="S2372" i="1"/>
  <c r="F1868" i="1"/>
  <c r="T1832" i="1"/>
  <c r="GM1115" i="1"/>
  <c r="AB1124" i="1"/>
  <c r="GM1033" i="1"/>
  <c r="GP1033" i="1" s="1"/>
  <c r="CF1437" i="1"/>
  <c r="AW1443" i="1"/>
  <c r="AY1443" i="1"/>
  <c r="CH1437" i="1"/>
  <c r="BA1551" i="1"/>
  <c r="F1577" i="1"/>
  <c r="S867" i="1"/>
  <c r="AF856" i="1"/>
  <c r="AX497" i="1"/>
  <c r="CG488" i="1"/>
  <c r="AK809" i="1"/>
  <c r="X824" i="1"/>
  <c r="F636" i="1"/>
  <c r="T610" i="1"/>
  <c r="F1225" i="1"/>
  <c r="AX1203" i="1"/>
  <c r="CG856" i="1"/>
  <c r="AX867" i="1"/>
  <c r="AW194" i="1"/>
  <c r="CF185" i="1"/>
  <c r="AK2988" i="1"/>
  <c r="CI3235" i="1"/>
  <c r="AZ3246" i="1"/>
  <c r="AE3725" i="1"/>
  <c r="R3731" i="1"/>
  <c r="W2934" i="1"/>
  <c r="F2969" i="1"/>
  <c r="F2205" i="1"/>
  <c r="R2180" i="1"/>
  <c r="Y2945" i="1"/>
  <c r="AL2934" i="1"/>
  <c r="Q3192" i="1"/>
  <c r="F3215" i="1"/>
  <c r="F3008" i="1"/>
  <c r="BA2977" i="1"/>
  <c r="P2888" i="1"/>
  <c r="F2905" i="1"/>
  <c r="F2753" i="1"/>
  <c r="BA2722" i="1"/>
  <c r="AX2523" i="1"/>
  <c r="F2536" i="1"/>
  <c r="F2626" i="1"/>
  <c r="T2599" i="1"/>
  <c r="W2845" i="1"/>
  <c r="F2880" i="1"/>
  <c r="F2297" i="1"/>
  <c r="AZ2270" i="1"/>
  <c r="AZ1879" i="1"/>
  <c r="F1901" i="1"/>
  <c r="F1316" i="1"/>
  <c r="V1287" i="1"/>
  <c r="AX899" i="1"/>
  <c r="F916" i="1"/>
  <c r="S647" i="1"/>
  <c r="F668" i="1"/>
  <c r="GM111" i="1"/>
  <c r="AB115" i="1"/>
  <c r="Q1070" i="1"/>
  <c r="F1093" i="1"/>
  <c r="AZ71" i="1"/>
  <c r="F88" i="1"/>
  <c r="AB734" i="1"/>
  <c r="AQ1113" i="1"/>
  <c r="F1134" i="1"/>
  <c r="GM231" i="1"/>
  <c r="GP231" i="1" s="1"/>
  <c r="F699" i="1"/>
  <c r="AX685" i="1"/>
  <c r="AI724" i="1"/>
  <c r="V734" i="1"/>
  <c r="V3887" i="1" s="1"/>
  <c r="AS374" i="1"/>
  <c r="F396" i="1"/>
  <c r="AF3411" i="1"/>
  <c r="S3427" i="1"/>
  <c r="F3054" i="1"/>
  <c r="V3020" i="1"/>
  <c r="AZ2223" i="1"/>
  <c r="F2249" i="1"/>
  <c r="CI3411" i="1"/>
  <c r="AZ3427" i="1"/>
  <c r="P2485" i="1"/>
  <c r="F2494" i="1"/>
  <c r="F2670" i="1"/>
  <c r="Y2637" i="1"/>
  <c r="CE2561" i="1"/>
  <c r="AV2567" i="1"/>
  <c r="F2877" i="1"/>
  <c r="T2845" i="1"/>
  <c r="F3869" i="1"/>
  <c r="Q3803" i="1"/>
  <c r="S3497" i="1"/>
  <c r="F3518" i="1"/>
  <c r="GP2272" i="1"/>
  <c r="CD2286" i="1" s="1"/>
  <c r="CA2286" i="1"/>
  <c r="AQ2802" i="1"/>
  <c r="F2823" i="1"/>
  <c r="F2474" i="1"/>
  <c r="T2447" i="1"/>
  <c r="Y2599" i="1"/>
  <c r="F2632" i="1"/>
  <c r="F1732" i="1"/>
  <c r="AT1703" i="1"/>
  <c r="BA1156" i="1"/>
  <c r="F1191" i="1"/>
  <c r="CE2802" i="1"/>
  <c r="AV2813" i="1"/>
  <c r="AV2605" i="1"/>
  <c r="CE2599" i="1"/>
  <c r="AK2329" i="1"/>
  <c r="P1703" i="1"/>
  <c r="F1717" i="1"/>
  <c r="T1879" i="1"/>
  <c r="F1911" i="1"/>
  <c r="AB1800" i="1"/>
  <c r="GM1791" i="1"/>
  <c r="T1437" i="1"/>
  <c r="F1464" i="1"/>
  <c r="AY115" i="1"/>
  <c r="CH109" i="1"/>
  <c r="F671" i="1"/>
  <c r="AT647" i="1"/>
  <c r="AZ1156" i="1"/>
  <c r="F1182" i="1"/>
  <c r="F1053" i="1"/>
  <c r="S1027" i="1"/>
  <c r="F218" i="1"/>
  <c r="W185" i="1"/>
  <c r="F250" i="1"/>
  <c r="AS226" i="1"/>
  <c r="AK3427" i="1"/>
  <c r="F3719" i="1"/>
  <c r="X3687" i="1"/>
  <c r="AL1399" i="1"/>
  <c r="Y1405" i="1"/>
  <c r="AK3535" i="1"/>
  <c r="X3541" i="1"/>
  <c r="CH3803" i="1"/>
  <c r="AY3857" i="1"/>
  <c r="F3751" i="1"/>
  <c r="BA3725" i="1"/>
  <c r="AK2888" i="1"/>
  <c r="X2902" i="1"/>
  <c r="AB2223" i="1"/>
  <c r="O2238" i="1"/>
  <c r="X3294" i="1"/>
  <c r="AK3278" i="1"/>
  <c r="CE3192" i="1"/>
  <c r="AV3203" i="1"/>
  <c r="U3106" i="1"/>
  <c r="F3139" i="1"/>
  <c r="Y2491" i="1"/>
  <c r="AL2485" i="1"/>
  <c r="T2223" i="1"/>
  <c r="F2259" i="1"/>
  <c r="AE1325" i="1"/>
  <c r="R1330" i="1"/>
  <c r="CF2722" i="1"/>
  <c r="AW2733" i="1"/>
  <c r="CA2415" i="1"/>
  <c r="GP2406" i="1"/>
  <c r="CD2415" i="1" s="1"/>
  <c r="GM2685" i="1"/>
  <c r="GP2685" i="1" s="1"/>
  <c r="AT2270" i="1"/>
  <c r="F2304" i="1"/>
  <c r="F1579" i="1"/>
  <c r="U1551" i="1"/>
  <c r="F1018" i="1"/>
  <c r="V984" i="1"/>
  <c r="F2430" i="1"/>
  <c r="S2404" i="1"/>
  <c r="F1305" i="1"/>
  <c r="Q1287" i="1"/>
  <c r="S1976" i="1"/>
  <c r="AF1965" i="1"/>
  <c r="AB1832" i="1"/>
  <c r="O1847" i="1"/>
  <c r="F1352" i="1"/>
  <c r="U1325" i="1"/>
  <c r="U1070" i="1"/>
  <c r="F1103" i="1"/>
  <c r="AK447" i="1"/>
  <c r="X456" i="1"/>
  <c r="P1287" i="1"/>
  <c r="F1296" i="1"/>
  <c r="F1731" i="1"/>
  <c r="AS1703" i="1"/>
  <c r="W1362" i="1"/>
  <c r="F1391" i="1"/>
  <c r="R1038" i="1"/>
  <c r="AE1027" i="1"/>
  <c r="CH411" i="1"/>
  <c r="AY415" i="1"/>
  <c r="CH734" i="1"/>
  <c r="P734" i="1"/>
  <c r="CE734" i="1"/>
  <c r="CF734" i="1"/>
  <c r="AC724" i="1"/>
  <c r="F217" i="1"/>
  <c r="V185" i="1"/>
  <c r="Y824" i="1"/>
  <c r="AL809" i="1"/>
  <c r="F758" i="1"/>
  <c r="W724" i="1"/>
  <c r="F479" i="1"/>
  <c r="V447" i="1"/>
  <c r="Y777" i="1"/>
  <c r="AL766" i="1"/>
  <c r="AT856" i="1"/>
  <c r="F885" i="1"/>
  <c r="F3631" i="1"/>
  <c r="R3611" i="1"/>
  <c r="R3342" i="1"/>
  <c r="AE3326" i="1"/>
  <c r="CE3687" i="1"/>
  <c r="AV3693" i="1"/>
  <c r="F3098" i="1"/>
  <c r="W3063" i="1"/>
  <c r="F3349" i="1"/>
  <c r="AX3326" i="1"/>
  <c r="V3803" i="1"/>
  <c r="F3880" i="1"/>
  <c r="BA1879" i="1"/>
  <c r="F1910" i="1"/>
  <c r="F1736" i="1"/>
  <c r="U1703" i="1"/>
  <c r="R1218" i="1"/>
  <c r="AE1203" i="1"/>
  <c r="GP1748" i="1"/>
  <c r="F2172" i="1"/>
  <c r="W2137" i="1"/>
  <c r="AB1218" i="1"/>
  <c r="R610" i="1"/>
  <c r="F629" i="1"/>
  <c r="F2468" i="1"/>
  <c r="S2447" i="1"/>
  <c r="GM1116" i="1"/>
  <c r="GP1116" i="1" s="1"/>
  <c r="CF1218" i="1"/>
  <c r="AC1203" i="1"/>
  <c r="P1218" i="1"/>
  <c r="CE1218" i="1"/>
  <c r="CH1218" i="1"/>
  <c r="AW379" i="1"/>
  <c r="CF374" i="1"/>
  <c r="W39" i="1"/>
  <c r="AJ26" i="1"/>
  <c r="F3382" i="1"/>
  <c r="P3374" i="1"/>
  <c r="F3792" i="1"/>
  <c r="T3763" i="1"/>
  <c r="AW3465" i="1"/>
  <c r="CF3459" i="1"/>
  <c r="S2934" i="1"/>
  <c r="F2960" i="1"/>
  <c r="F1996" i="1"/>
  <c r="BA1965" i="1"/>
  <c r="AT3763" i="1"/>
  <c r="F3789" i="1"/>
  <c r="GP3575" i="1"/>
  <c r="CD3579" i="1" s="1"/>
  <c r="CA3579" i="1"/>
  <c r="W3278" i="1"/>
  <c r="F3318" i="1"/>
  <c r="W1746" i="1"/>
  <c r="F1781" i="1"/>
  <c r="BA2361" i="1"/>
  <c r="F2392" i="1"/>
  <c r="F2213" i="1"/>
  <c r="U2180" i="1"/>
  <c r="AX2008" i="1"/>
  <c r="F2026" i="1"/>
  <c r="T856" i="1"/>
  <c r="F888" i="1"/>
  <c r="V1362" i="1"/>
  <c r="F1390" i="1"/>
  <c r="F2777" i="1"/>
  <c r="AX2765" i="1"/>
  <c r="Q1627" i="1"/>
  <c r="F1645" i="1"/>
  <c r="AW1124" i="1"/>
  <c r="CF1113" i="1"/>
  <c r="AX766" i="1"/>
  <c r="F784" i="1"/>
  <c r="X1714" i="1"/>
  <c r="AK1703" i="1"/>
  <c r="GM267" i="1"/>
  <c r="AB269" i="1"/>
  <c r="P647" i="1"/>
  <c r="F656" i="1"/>
  <c r="CF26" i="1"/>
  <c r="AW39" i="1"/>
  <c r="BA71" i="1"/>
  <c r="F97" i="1"/>
  <c r="BA3326" i="1"/>
  <c r="F3362" i="1"/>
  <c r="F3180" i="1"/>
  <c r="BA3149" i="1"/>
  <c r="Q2270" i="1"/>
  <c r="F2298" i="1"/>
  <c r="U1922" i="1"/>
  <c r="F1955" i="1"/>
  <c r="W1027" i="1"/>
  <c r="F1062" i="1"/>
  <c r="W1156" i="1"/>
  <c r="F1195" i="1"/>
  <c r="W809" i="1"/>
  <c r="F848" i="1"/>
  <c r="F2129" i="1"/>
  <c r="W2094" i="1"/>
  <c r="F1240" i="1"/>
  <c r="U1203" i="1"/>
  <c r="BA766" i="1"/>
  <c r="F797" i="1"/>
  <c r="F362" i="1"/>
  <c r="BA337" i="1"/>
  <c r="X2523" i="1"/>
  <c r="F2555" i="1"/>
  <c r="F1388" i="1"/>
  <c r="T1362" i="1"/>
  <c r="F1824" i="1"/>
  <c r="W1789" i="1"/>
  <c r="Q1027" i="1"/>
  <c r="F1050" i="1"/>
  <c r="F3704" i="1"/>
  <c r="AZ3687" i="1"/>
  <c r="S2845" i="1"/>
  <c r="F2871" i="1"/>
  <c r="T2675" i="1"/>
  <c r="F2711" i="1"/>
  <c r="W1832" i="1"/>
  <c r="F1871" i="1"/>
  <c r="F1015" i="1"/>
  <c r="BA984" i="1"/>
  <c r="Q856" i="1"/>
  <c r="F879" i="1"/>
  <c r="U26" i="1"/>
  <c r="F61" i="1"/>
  <c r="Q3649" i="1"/>
  <c r="F3667" i="1"/>
  <c r="T1203" i="1"/>
  <c r="F1239" i="1"/>
  <c r="F930" i="1"/>
  <c r="T899" i="1"/>
  <c r="T3326" i="1"/>
  <c r="F3363" i="1"/>
  <c r="F2085" i="1"/>
  <c r="V2051" i="1"/>
  <c r="W899" i="1"/>
  <c r="F933" i="1"/>
  <c r="F3034" i="1"/>
  <c r="P3020" i="1"/>
  <c r="F3258" i="1"/>
  <c r="Q3235" i="1"/>
  <c r="AS3326" i="1"/>
  <c r="F3359" i="1"/>
  <c r="U3687" i="1"/>
  <c r="F3715" i="1"/>
  <c r="BA3106" i="1"/>
  <c r="F3137" i="1"/>
  <c r="V2802" i="1"/>
  <c r="F2836" i="1"/>
  <c r="F2332" i="1"/>
  <c r="P2318" i="1"/>
  <c r="F3544" i="1"/>
  <c r="P3535" i="1"/>
  <c r="Q3459" i="1"/>
  <c r="F3477" i="1"/>
  <c r="V2008" i="1"/>
  <c r="F2042" i="1"/>
  <c r="CE3611" i="1"/>
  <c r="AV3617" i="1"/>
  <c r="Q3763" i="1"/>
  <c r="F3783" i="1"/>
  <c r="AK3611" i="1"/>
  <c r="X3617" i="1"/>
  <c r="AY3579" i="1"/>
  <c r="CH3573" i="1"/>
  <c r="F3526" i="1"/>
  <c r="V3497" i="1"/>
  <c r="CI3149" i="1"/>
  <c r="AZ3160" i="1"/>
  <c r="F2754" i="1"/>
  <c r="T2722" i="1"/>
  <c r="CH2637" i="1"/>
  <c r="AY2643" i="1"/>
  <c r="V2599" i="1"/>
  <c r="F2628" i="1"/>
  <c r="F2379" i="1"/>
  <c r="AX2361" i="1"/>
  <c r="AF2051" i="1"/>
  <c r="S2062" i="1"/>
  <c r="GM2363" i="1"/>
  <c r="AB2372" i="1"/>
  <c r="F1695" i="1"/>
  <c r="W1665" i="1"/>
  <c r="U724" i="1"/>
  <c r="F756" i="1"/>
  <c r="AL2148" i="1"/>
  <c r="AQ2675" i="1"/>
  <c r="F2700" i="1"/>
  <c r="P2191" i="1"/>
  <c r="CE2191" i="1"/>
  <c r="CF2191" i="1"/>
  <c r="AC2180" i="1"/>
  <c r="CH2191" i="1"/>
  <c r="AE1965" i="1"/>
  <c r="R1976" i="1"/>
  <c r="GM1886" i="1"/>
  <c r="GP1886" i="1" s="1"/>
  <c r="AD1832" i="1"/>
  <c r="Q1847" i="1"/>
  <c r="CG1287" i="1"/>
  <c r="AX1293" i="1"/>
  <c r="U1250" i="1"/>
  <c r="F1277" i="1"/>
  <c r="AL185" i="1"/>
  <c r="Y194" i="1"/>
  <c r="CF2523" i="1"/>
  <c r="AW2529" i="1"/>
  <c r="CH952" i="1"/>
  <c r="P952" i="1"/>
  <c r="CE952" i="1"/>
  <c r="CF952" i="1"/>
  <c r="AC941" i="1"/>
  <c r="AQ2523" i="1"/>
  <c r="F2539" i="1"/>
  <c r="CH909" i="1"/>
  <c r="P909" i="1"/>
  <c r="CE909" i="1"/>
  <c r="CF909" i="1"/>
  <c r="AC899" i="1"/>
  <c r="F2620" i="1"/>
  <c r="S2599" i="1"/>
  <c r="AZ2523" i="1"/>
  <c r="F2540" i="1"/>
  <c r="F2389" i="1"/>
  <c r="AS2361" i="1"/>
  <c r="F1907" i="1"/>
  <c r="AS1879" i="1"/>
  <c r="AS1551" i="1"/>
  <c r="F1574" i="1"/>
  <c r="R1519" i="1"/>
  <c r="AE1513" i="1"/>
  <c r="AT1789" i="1"/>
  <c r="F1818" i="1"/>
  <c r="BA1665" i="1"/>
  <c r="F1691" i="1"/>
  <c r="F1650" i="1"/>
  <c r="AS1627" i="1"/>
  <c r="AV1443" i="1"/>
  <c r="CE1437" i="1"/>
  <c r="F1504" i="1"/>
  <c r="V1475" i="1"/>
  <c r="AS1027" i="1"/>
  <c r="F1055" i="1"/>
  <c r="T809" i="1"/>
  <c r="F845" i="1"/>
  <c r="X647" i="1"/>
  <c r="F679" i="1"/>
  <c r="CF578" i="1"/>
  <c r="AC570" i="1"/>
  <c r="CH578" i="1"/>
  <c r="P578" i="1"/>
  <c r="CE578" i="1"/>
  <c r="F254" i="1"/>
  <c r="T226" i="1"/>
  <c r="Y77" i="1"/>
  <c r="AL71" i="1"/>
  <c r="GM768" i="1"/>
  <c r="AB777" i="1"/>
  <c r="AC447" i="1"/>
  <c r="CH456" i="1"/>
  <c r="P456" i="1"/>
  <c r="CF456" i="1"/>
  <c r="CE456" i="1"/>
  <c r="F1016" i="1"/>
  <c r="T984" i="1"/>
  <c r="AZ653" i="1"/>
  <c r="CI647" i="1"/>
  <c r="Q77" i="1"/>
  <c r="AD71" i="1"/>
  <c r="AJ766" i="1"/>
  <c r="W777" i="1"/>
  <c r="U610" i="1"/>
  <c r="F637" i="1"/>
  <c r="F509" i="1"/>
  <c r="Q488" i="1"/>
  <c r="R415" i="1"/>
  <c r="AE411" i="1"/>
  <c r="W71" i="1"/>
  <c r="F101" i="1"/>
  <c r="AQ488" i="1"/>
  <c r="F507" i="1"/>
  <c r="F197" i="1"/>
  <c r="P185" i="1"/>
  <c r="GM28" i="1"/>
  <c r="AB39" i="1"/>
  <c r="AL342" i="1"/>
  <c r="F3877" i="1"/>
  <c r="BA3803" i="1"/>
  <c r="AF3149" i="1"/>
  <c r="S3160" i="1"/>
  <c r="AQ3611" i="1"/>
  <c r="F3627" i="1"/>
  <c r="F2214" i="1"/>
  <c r="V2180" i="1"/>
  <c r="F2039" i="1"/>
  <c r="BA2008" i="1"/>
  <c r="F1426" i="1"/>
  <c r="T1399" i="1"/>
  <c r="GP3651" i="1"/>
  <c r="GP3461" i="1"/>
  <c r="T2485" i="1"/>
  <c r="F2512" i="1"/>
  <c r="F3754" i="1"/>
  <c r="V3725" i="1"/>
  <c r="AX3246" i="1"/>
  <c r="CG3235" i="1"/>
  <c r="GM2724" i="1"/>
  <c r="AB2733" i="1"/>
  <c r="AX1156" i="1"/>
  <c r="F1178" i="1"/>
  <c r="AS2485" i="1"/>
  <c r="F2508" i="1"/>
  <c r="W2008" i="1"/>
  <c r="F2043" i="1"/>
  <c r="AE1832" i="1"/>
  <c r="R1847" i="1"/>
  <c r="F1463" i="1"/>
  <c r="BA1437" i="1"/>
  <c r="F1313" i="1"/>
  <c r="BA1287" i="1"/>
  <c r="AQ1832" i="1"/>
  <c r="F1857" i="1"/>
  <c r="AB1287" i="1"/>
  <c r="O1293" i="1"/>
  <c r="U899" i="1"/>
  <c r="F931" i="1"/>
  <c r="GM1835" i="1"/>
  <c r="GP1835" i="1" s="1"/>
  <c r="Q1218" i="1"/>
  <c r="AD1203" i="1"/>
  <c r="F920" i="1"/>
  <c r="AZ899" i="1"/>
  <c r="F2514" i="1"/>
  <c r="V2485" i="1"/>
  <c r="CG1965" i="1"/>
  <c r="AX1976" i="1"/>
  <c r="F1653" i="1"/>
  <c r="BA1627" i="1"/>
  <c r="AB1250" i="1"/>
  <c r="O1255" i="1"/>
  <c r="F1735" i="1"/>
  <c r="T1703" i="1"/>
  <c r="AB77" i="1"/>
  <c r="GM73" i="1"/>
  <c r="AB1330" i="1"/>
  <c r="V1250" i="1"/>
  <c r="F1278" i="1"/>
  <c r="U447" i="1"/>
  <c r="F478" i="1"/>
  <c r="F255" i="1"/>
  <c r="U226" i="1"/>
  <c r="O867" i="1"/>
  <c r="AB856" i="1"/>
  <c r="AL685" i="1"/>
  <c r="Y692" i="1"/>
  <c r="AJ374" i="1"/>
  <c r="W379" i="1"/>
  <c r="F3437" i="1"/>
  <c r="AQ3411" i="1"/>
  <c r="F3046" i="1"/>
  <c r="S3020" i="1"/>
  <c r="U3763" i="1"/>
  <c r="F3793" i="1"/>
  <c r="U3374" i="1"/>
  <c r="F3401" i="1"/>
  <c r="AX2888" i="1"/>
  <c r="F2909" i="1"/>
  <c r="AZ1551" i="1"/>
  <c r="F1568" i="1"/>
  <c r="P3649" i="1"/>
  <c r="F3658" i="1"/>
  <c r="AW3655" i="1"/>
  <c r="CF3649" i="1"/>
  <c r="P2561" i="1"/>
  <c r="F2570" i="1"/>
  <c r="F3270" i="1"/>
  <c r="W3235" i="1"/>
  <c r="F3055" i="1"/>
  <c r="W3020" i="1"/>
  <c r="GP2890" i="1"/>
  <c r="AB2286" i="1"/>
  <c r="F2168" i="1"/>
  <c r="BA2137" i="1"/>
  <c r="S2802" i="1"/>
  <c r="F2828" i="1"/>
  <c r="Q1922" i="1"/>
  <c r="F1945" i="1"/>
  <c r="F1450" i="1"/>
  <c r="AX1437" i="1"/>
  <c r="F1379" i="1"/>
  <c r="Q1362" i="1"/>
  <c r="AV1255" i="1"/>
  <c r="CE1250" i="1"/>
  <c r="F2816" i="1"/>
  <c r="P2802" i="1"/>
  <c r="P2599" i="1"/>
  <c r="F2608" i="1"/>
  <c r="GP2525" i="1"/>
  <c r="Q1746" i="1"/>
  <c r="F1769" i="1"/>
  <c r="S2329" i="1"/>
  <c r="AF2318" i="1"/>
  <c r="AZ2051" i="1"/>
  <c r="F2073" i="1"/>
  <c r="CH1703" i="1"/>
  <c r="AY1714" i="1"/>
  <c r="Q1665" i="1"/>
  <c r="F1683" i="1"/>
  <c r="AX538" i="1"/>
  <c r="CG529" i="1"/>
  <c r="R447" i="1"/>
  <c r="F470" i="1"/>
  <c r="AC1789" i="1"/>
  <c r="CH1800" i="1"/>
  <c r="CE1800" i="1"/>
  <c r="P1800" i="1"/>
  <c r="CF1800" i="1"/>
  <c r="AB1557" i="1"/>
  <c r="GM1553" i="1"/>
  <c r="F890" i="1"/>
  <c r="V856" i="1"/>
  <c r="CG809" i="1"/>
  <c r="AX824" i="1"/>
  <c r="CF109" i="1"/>
  <c r="AW115" i="1"/>
  <c r="AZ1589" i="1"/>
  <c r="F1606" i="1"/>
  <c r="F1096" i="1"/>
  <c r="S1070" i="1"/>
  <c r="F585" i="1"/>
  <c r="AX570" i="1"/>
  <c r="AL379" i="1"/>
  <c r="AE26" i="1"/>
  <c r="R39" i="1"/>
  <c r="Q374" i="1"/>
  <c r="F391" i="1"/>
  <c r="Q109" i="1"/>
  <c r="F127" i="1"/>
  <c r="F3400" i="1"/>
  <c r="T3374" i="1"/>
  <c r="F3794" i="1"/>
  <c r="V3763" i="1"/>
  <c r="CF3160" i="1"/>
  <c r="CH3160" i="1"/>
  <c r="AC3149" i="1"/>
  <c r="P3160" i="1"/>
  <c r="CE3160" i="1"/>
  <c r="AE3803" i="1"/>
  <c r="R3857" i="1"/>
  <c r="AE3573" i="1"/>
  <c r="R3579" i="1"/>
  <c r="CE2934" i="1"/>
  <c r="AV2945" i="1"/>
  <c r="AW3857" i="1"/>
  <c r="CF3803" i="1"/>
  <c r="F3774" i="1"/>
  <c r="P3763" i="1"/>
  <c r="O3693" i="1"/>
  <c r="AB3687" i="1"/>
  <c r="BA3573" i="1"/>
  <c r="F3599" i="1"/>
  <c r="V3235" i="1"/>
  <c r="F3269" i="1"/>
  <c r="AX3074" i="1"/>
  <c r="CG3063" i="1"/>
  <c r="AZ2637" i="1"/>
  <c r="F2654" i="1"/>
  <c r="F3042" i="1"/>
  <c r="AZ3020" i="1"/>
  <c r="BA2675" i="1"/>
  <c r="F2710" i="1"/>
  <c r="CE2137" i="1"/>
  <c r="AV2148" i="1"/>
  <c r="F3094" i="1"/>
  <c r="BA3063" i="1"/>
  <c r="X2813" i="1"/>
  <c r="AK2802" i="1"/>
  <c r="Y3611" i="1"/>
  <c r="F3644" i="1"/>
  <c r="W3374" i="1"/>
  <c r="F3403" i="1"/>
  <c r="F3206" i="1"/>
  <c r="P3192" i="1"/>
  <c r="F2924" i="1"/>
  <c r="U2888" i="1"/>
  <c r="CG2722" i="1"/>
  <c r="AX2733" i="1"/>
  <c r="AB2637" i="1"/>
  <c r="O2643" i="1"/>
  <c r="GP2053" i="1"/>
  <c r="GM1706" i="1"/>
  <c r="GP1706" i="1" s="1"/>
  <c r="GM2768" i="1"/>
  <c r="GP2768" i="1" s="1"/>
  <c r="GM2688" i="1"/>
  <c r="GP2688" i="1" s="1"/>
  <c r="P2372" i="1"/>
  <c r="CE2372" i="1"/>
  <c r="CF2372" i="1"/>
  <c r="AC2361" i="1"/>
  <c r="CH2372" i="1"/>
  <c r="AY2238" i="1"/>
  <c r="CH2223" i="1"/>
  <c r="CF2223" i="1"/>
  <c r="AW2238" i="1"/>
  <c r="F2873" i="1"/>
  <c r="AS2845" i="1"/>
  <c r="AB2690" i="1"/>
  <c r="GM2677" i="1"/>
  <c r="AZ2361" i="1"/>
  <c r="F2383" i="1"/>
  <c r="T2019" i="1"/>
  <c r="AG2008" i="1"/>
  <c r="F1869" i="1"/>
  <c r="U1832" i="1"/>
  <c r="CF1757" i="1"/>
  <c r="AC1746" i="1"/>
  <c r="CH1757" i="1"/>
  <c r="P1757" i="1"/>
  <c r="CE1757" i="1"/>
  <c r="X1589" i="1"/>
  <c r="F1621" i="1"/>
  <c r="GM1515" i="1"/>
  <c r="AB1519" i="1"/>
  <c r="S1325" i="1"/>
  <c r="F1345" i="1"/>
  <c r="F1308" i="1"/>
  <c r="S1287" i="1"/>
  <c r="AZ1218" i="1"/>
  <c r="CI1203" i="1"/>
  <c r="Q342" i="1"/>
  <c r="AD337" i="1"/>
  <c r="F2615" i="1"/>
  <c r="AQ2599" i="1"/>
  <c r="Q2238" i="1"/>
  <c r="AD2223" i="1"/>
  <c r="S1847" i="1"/>
  <c r="AF1832" i="1"/>
  <c r="CF1038" i="1"/>
  <c r="AC1027" i="1"/>
  <c r="CH1038" i="1"/>
  <c r="P1038" i="1"/>
  <c r="CE1038" i="1"/>
  <c r="R2690" i="1"/>
  <c r="AE2675" i="1"/>
  <c r="F2590" i="1"/>
  <c r="V2561" i="1"/>
  <c r="AQ2094" i="1"/>
  <c r="F2115" i="1"/>
  <c r="P1965" i="1"/>
  <c r="F1979" i="1"/>
  <c r="F1912" i="1"/>
  <c r="U1879" i="1"/>
  <c r="GM1795" i="1"/>
  <c r="GP1795" i="1" s="1"/>
  <c r="AZ1703" i="1"/>
  <c r="F1725" i="1"/>
  <c r="AS1203" i="1"/>
  <c r="F1235" i="1"/>
  <c r="S456" i="1"/>
  <c r="AF447" i="1"/>
  <c r="V1156" i="1"/>
  <c r="F1194" i="1"/>
  <c r="CI1027" i="1"/>
  <c r="AZ1038" i="1"/>
  <c r="P995" i="1"/>
  <c r="CE995" i="1"/>
  <c r="CF995" i="1"/>
  <c r="CH995" i="1"/>
  <c r="AC984" i="1"/>
  <c r="F1807" i="1"/>
  <c r="AX1789" i="1"/>
  <c r="O1595" i="1"/>
  <c r="AB1589" i="1"/>
  <c r="AD1113" i="1"/>
  <c r="Q1124" i="1"/>
  <c r="R1081" i="1"/>
  <c r="AE1070" i="1"/>
  <c r="AT941" i="1"/>
  <c r="F970" i="1"/>
  <c r="CE411" i="1"/>
  <c r="AV415" i="1"/>
  <c r="AD685" i="1"/>
  <c r="Q692" i="1"/>
  <c r="F745" i="1"/>
  <c r="AZ724" i="1"/>
  <c r="F295" i="1"/>
  <c r="X265" i="1"/>
  <c r="AZ147" i="1"/>
  <c r="F164" i="1"/>
  <c r="AK777" i="1"/>
  <c r="BA570" i="1"/>
  <c r="F598" i="1"/>
  <c r="CE488" i="1"/>
  <c r="AV497" i="1"/>
  <c r="AB147" i="1"/>
  <c r="O153" i="1"/>
  <c r="AK233" i="1"/>
  <c r="AT337" i="1"/>
  <c r="F360" i="1"/>
  <c r="P3497" i="1"/>
  <c r="F3506" i="1"/>
  <c r="AW3503" i="1"/>
  <c r="CF3497" i="1"/>
  <c r="S3687" i="1"/>
  <c r="F3708" i="1"/>
  <c r="Q2988" i="1"/>
  <c r="AD2977" i="1"/>
  <c r="Q2888" i="1"/>
  <c r="F2914" i="1"/>
  <c r="F3696" i="1"/>
  <c r="P3687" i="1"/>
  <c r="AS3149" i="1"/>
  <c r="F3177" i="1"/>
  <c r="AY3294" i="1"/>
  <c r="CH3278" i="1"/>
  <c r="F3297" i="1"/>
  <c r="P3278" i="1"/>
  <c r="AT3020" i="1"/>
  <c r="F3049" i="1"/>
  <c r="AQ2318" i="1"/>
  <c r="F2339" i="1"/>
  <c r="Q1714" i="1"/>
  <c r="AD1703" i="1"/>
  <c r="GM1076" i="1"/>
  <c r="GP1076" i="1" s="1"/>
  <c r="F2386" i="1"/>
  <c r="R2361" i="1"/>
  <c r="GP1205" i="1"/>
  <c r="Y2191" i="1"/>
  <c r="AL2180" i="1"/>
  <c r="AC2094" i="1"/>
  <c r="CH2105" i="1"/>
  <c r="P2105" i="1"/>
  <c r="CF2105" i="1"/>
  <c r="CE2105" i="1"/>
  <c r="T1965" i="1"/>
  <c r="F1997" i="1"/>
  <c r="U941" i="1"/>
  <c r="F974" i="1"/>
  <c r="F1940" i="1"/>
  <c r="AX1922" i="1"/>
  <c r="AZ1627" i="1"/>
  <c r="F1644" i="1"/>
  <c r="Q1399" i="1"/>
  <c r="F1417" i="1"/>
  <c r="CG1513" i="1"/>
  <c r="AX1519" i="1"/>
  <c r="AZ1437" i="1"/>
  <c r="F1454" i="1"/>
  <c r="GM987" i="1"/>
  <c r="GP987" i="1" s="1"/>
  <c r="CI856" i="1"/>
  <c r="AZ867" i="1"/>
  <c r="BA147" i="1"/>
  <c r="F173" i="1"/>
  <c r="F746" i="1"/>
  <c r="Q724" i="1"/>
  <c r="P777" i="1"/>
  <c r="CE777" i="1"/>
  <c r="CF777" i="1"/>
  <c r="CH777" i="1"/>
  <c r="AC766" i="1"/>
  <c r="AL411" i="1"/>
  <c r="Y415" i="1"/>
  <c r="CH374" i="1"/>
  <c r="AY379" i="1"/>
  <c r="CH147" i="1"/>
  <c r="AY153" i="1"/>
  <c r="AZ766" i="1"/>
  <c r="F788" i="1"/>
  <c r="F518" i="1"/>
  <c r="T488" i="1"/>
  <c r="T337" i="1"/>
  <c r="F363" i="1"/>
  <c r="AB301" i="1"/>
  <c r="O305" i="1"/>
  <c r="F125" i="1"/>
  <c r="AQ109" i="1"/>
  <c r="CH3374" i="1"/>
  <c r="AY3379" i="1"/>
  <c r="Q3411" i="1"/>
  <c r="F3439" i="1"/>
  <c r="F3010" i="1"/>
  <c r="U2977" i="1"/>
  <c r="AZ2561" i="1"/>
  <c r="F2578" i="1"/>
  <c r="S3106" i="1"/>
  <c r="F3132" i="1"/>
  <c r="S3074" i="1"/>
  <c r="AF3063" i="1"/>
  <c r="F2998" i="1"/>
  <c r="AQ2977" i="1"/>
  <c r="T2888" i="1"/>
  <c r="F2923" i="1"/>
  <c r="F2650" i="1"/>
  <c r="AX2637" i="1"/>
  <c r="S2105" i="1"/>
  <c r="AF2094" i="1"/>
  <c r="AY3465" i="1"/>
  <c r="CH3459" i="1"/>
  <c r="AB3278" i="1"/>
  <c r="O3294" i="1"/>
  <c r="O3579" i="1"/>
  <c r="AB3573" i="1"/>
  <c r="CE3063" i="1"/>
  <c r="AV3074" i="1"/>
  <c r="F2169" i="1"/>
  <c r="T2137" i="1"/>
  <c r="F1242" i="1"/>
  <c r="W1203" i="1"/>
  <c r="AZ2845" i="1"/>
  <c r="F2867" i="1"/>
  <c r="F2349" i="1"/>
  <c r="BA2318" i="1"/>
  <c r="AT2094" i="1"/>
  <c r="F2123" i="1"/>
  <c r="P2019" i="1"/>
  <c r="CE2019" i="1"/>
  <c r="CF2019" i="1"/>
  <c r="AC2008" i="1"/>
  <c r="CH2019" i="1"/>
  <c r="AQ2722" i="1"/>
  <c r="F2743" i="1"/>
  <c r="AK2019" i="1"/>
  <c r="Y1757" i="1"/>
  <c r="AL1746" i="1"/>
  <c r="AK1287" i="1"/>
  <c r="X1293" i="1"/>
  <c r="AV2453" i="1"/>
  <c r="CE2447" i="1"/>
  <c r="AZ1965" i="1"/>
  <c r="F1987" i="1"/>
  <c r="GM1667" i="1"/>
  <c r="AB1671" i="1"/>
  <c r="F2666" i="1"/>
  <c r="V2637" i="1"/>
  <c r="AX1589" i="1"/>
  <c r="F1602" i="1"/>
  <c r="S1250" i="1"/>
  <c r="F1270" i="1"/>
  <c r="GM730" i="1"/>
  <c r="GP730" i="1" s="1"/>
  <c r="F1656" i="1"/>
  <c r="V1627" i="1"/>
  <c r="CE1325" i="1"/>
  <c r="AV1330" i="1"/>
  <c r="F1193" i="1"/>
  <c r="U1156" i="1"/>
  <c r="F663" i="1"/>
  <c r="AQ647" i="1"/>
  <c r="GM449" i="1"/>
  <c r="S147" i="1"/>
  <c r="F168" i="1"/>
  <c r="F798" i="1"/>
  <c r="T766" i="1"/>
  <c r="AC265" i="1"/>
  <c r="P269" i="1"/>
  <c r="CE269" i="1"/>
  <c r="CF269" i="1"/>
  <c r="CH269" i="1"/>
  <c r="W337" i="1"/>
  <c r="F366" i="1"/>
  <c r="F201" i="1"/>
  <c r="AX185" i="1"/>
  <c r="AQ26" i="1"/>
  <c r="F49" i="1"/>
  <c r="S39" i="1"/>
  <c r="AF26" i="1"/>
  <c r="F799" i="1"/>
  <c r="U766" i="1"/>
  <c r="F2000" i="1"/>
  <c r="W1965" i="1"/>
  <c r="Q2637" i="1"/>
  <c r="F2655" i="1"/>
  <c r="GM2320" i="1"/>
  <c r="AZ529" i="1"/>
  <c r="F549" i="1"/>
  <c r="Q1156" i="1"/>
  <c r="F1183" i="1"/>
  <c r="F1342" i="1"/>
  <c r="Q1325" i="1"/>
  <c r="F755" i="1"/>
  <c r="T724" i="1"/>
  <c r="V766" i="1"/>
  <c r="F800" i="1"/>
  <c r="W1922" i="1"/>
  <c r="F1957" i="1"/>
  <c r="F3012" i="1"/>
  <c r="W2977" i="1"/>
  <c r="T3149" i="1"/>
  <c r="F3181" i="1"/>
  <c r="F550" i="1"/>
  <c r="Q529" i="1"/>
  <c r="F480" i="1"/>
  <c r="W447" i="1"/>
  <c r="T3411" i="1"/>
  <c r="F3448" i="1"/>
  <c r="BA3411" i="1"/>
  <c r="F3447" i="1"/>
  <c r="F2714" i="1"/>
  <c r="W2675" i="1"/>
  <c r="F1780" i="1"/>
  <c r="V1746" i="1"/>
  <c r="F59" i="1"/>
  <c r="BA26" i="1"/>
  <c r="F1583" i="1"/>
  <c r="X1551" i="1"/>
  <c r="GM687" i="1"/>
  <c r="V22" i="1" l="1"/>
  <c r="V3920" i="1"/>
  <c r="F3910" i="1"/>
  <c r="K4411" i="7"/>
  <c r="P4411" i="7"/>
  <c r="GP574" i="1"/>
  <c r="CA578" i="1"/>
  <c r="P133" i="7"/>
  <c r="K133" i="7"/>
  <c r="P2835" i="7"/>
  <c r="K2835" i="7"/>
  <c r="K4615" i="7"/>
  <c r="P4615" i="7"/>
  <c r="GP1592" i="1"/>
  <c r="CA1595" i="1"/>
  <c r="P2786" i="7"/>
  <c r="K2786" i="7"/>
  <c r="K3011" i="7"/>
  <c r="P3011" i="7"/>
  <c r="GP1035" i="1"/>
  <c r="CA1038" i="1"/>
  <c r="GP1253" i="1"/>
  <c r="CA1255" i="1"/>
  <c r="AR1255" i="1" s="1"/>
  <c r="GP2942" i="1"/>
  <c r="CD2945" i="1" s="1"/>
  <c r="CA2945" i="1"/>
  <c r="P1922" i="7"/>
  <c r="K1922" i="7"/>
  <c r="K1610" i="7"/>
  <c r="P1610" i="7"/>
  <c r="P356" i="7"/>
  <c r="K356" i="7"/>
  <c r="P3821" i="7"/>
  <c r="K3821" i="7"/>
  <c r="K158" i="7"/>
  <c r="P158" i="7"/>
  <c r="I171" i="7" s="1"/>
  <c r="GP1159" i="1"/>
  <c r="CD1171" i="1" s="1"/>
  <c r="CA1171" i="1"/>
  <c r="P633" i="7"/>
  <c r="I681" i="7" s="1"/>
  <c r="K633" i="7"/>
  <c r="U22" i="1"/>
  <c r="U3920" i="1"/>
  <c r="F3909" i="1"/>
  <c r="P3326" i="7"/>
  <c r="I3328" i="7" s="1"/>
  <c r="K3326" i="7"/>
  <c r="GP3462" i="1"/>
  <c r="CA3465" i="1"/>
  <c r="K3111" i="7"/>
  <c r="P3111" i="7"/>
  <c r="I3124" i="7" s="1"/>
  <c r="K4561" i="7"/>
  <c r="P4561" i="7"/>
  <c r="GP1929" i="1"/>
  <c r="CA1933" i="1"/>
  <c r="P2010" i="7"/>
  <c r="K2010" i="7"/>
  <c r="P458" i="7"/>
  <c r="K458" i="7"/>
  <c r="P1246" i="7"/>
  <c r="K1246" i="7"/>
  <c r="P95" i="7"/>
  <c r="K95" i="7"/>
  <c r="P591" i="7"/>
  <c r="I623" i="7" s="1"/>
  <c r="K591" i="7"/>
  <c r="P4586" i="7"/>
  <c r="K4586" i="7"/>
  <c r="P1568" i="7"/>
  <c r="K1568" i="7"/>
  <c r="P413" i="7"/>
  <c r="K413" i="7"/>
  <c r="P3122" i="7"/>
  <c r="K3122" i="7"/>
  <c r="GP1440" i="1"/>
  <c r="CD1443" i="1" s="1"/>
  <c r="CA1443" i="1"/>
  <c r="P3205" i="7"/>
  <c r="K3205" i="7"/>
  <c r="P3756" i="7"/>
  <c r="K3756" i="7"/>
  <c r="T22" i="1"/>
  <c r="T3920" i="1"/>
  <c r="F3908" i="1"/>
  <c r="GP2564" i="1"/>
  <c r="CA2567" i="1"/>
  <c r="GP2526" i="1"/>
  <c r="CD2529" i="1" s="1"/>
  <c r="CA2529" i="1"/>
  <c r="AR2529" i="1" s="1"/>
  <c r="P3251" i="7"/>
  <c r="I3306" i="7" s="1"/>
  <c r="K3251" i="7"/>
  <c r="GP188" i="1"/>
  <c r="CA194" i="1"/>
  <c r="P1206" i="7"/>
  <c r="K1206" i="7"/>
  <c r="P809" i="7"/>
  <c r="K809" i="7"/>
  <c r="P22" i="1"/>
  <c r="F3890" i="1"/>
  <c r="P3920" i="1"/>
  <c r="GP2640" i="1"/>
  <c r="CD2643" i="1" s="1"/>
  <c r="CA2643" i="1"/>
  <c r="P144" i="7"/>
  <c r="K144" i="7"/>
  <c r="K1731" i="7"/>
  <c r="P1731" i="7"/>
  <c r="I1744" i="7" s="1"/>
  <c r="GP3113" i="1"/>
  <c r="CA3117" i="1"/>
  <c r="P492" i="7"/>
  <c r="K492" i="7"/>
  <c r="GP1969" i="1"/>
  <c r="CA1976" i="1"/>
  <c r="AR1976" i="1" s="1"/>
  <c r="P1667" i="7"/>
  <c r="K1667" i="7"/>
  <c r="GP2602" i="1"/>
  <c r="CA2605" i="1"/>
  <c r="CA305" i="1"/>
  <c r="GP303" i="1"/>
  <c r="CD305" i="1" s="1"/>
  <c r="GP3024" i="1"/>
  <c r="CA3031" i="1"/>
  <c r="GP3195" i="1"/>
  <c r="CA3203" i="1"/>
  <c r="P3766" i="7"/>
  <c r="K3766" i="7"/>
  <c r="P402" i="7"/>
  <c r="K402" i="7"/>
  <c r="P4536" i="7"/>
  <c r="K4536" i="7"/>
  <c r="GP3288" i="1"/>
  <c r="CA3294" i="1"/>
  <c r="P1546" i="7"/>
  <c r="I1558" i="7" s="1"/>
  <c r="K1546" i="7"/>
  <c r="P2825" i="7"/>
  <c r="K2825" i="7"/>
  <c r="K1681" i="7"/>
  <c r="P1681" i="7"/>
  <c r="I1694" i="7" s="1"/>
  <c r="U3235" i="1"/>
  <c r="F3268" i="1"/>
  <c r="BA374" i="1"/>
  <c r="F399" i="1"/>
  <c r="P1151" i="7"/>
  <c r="K1151" i="7"/>
  <c r="I358" i="7"/>
  <c r="P3846" i="7"/>
  <c r="K3846" i="7"/>
  <c r="P712" i="7"/>
  <c r="K712" i="7"/>
  <c r="P691" i="7"/>
  <c r="I746" i="7" s="1"/>
  <c r="K691" i="7"/>
  <c r="I4563" i="7"/>
  <c r="F1139" i="1"/>
  <c r="CA2770" i="1"/>
  <c r="CH3106" i="1"/>
  <c r="AY3117" i="1"/>
  <c r="R2062" i="1"/>
  <c r="AE2051" i="1"/>
  <c r="P996" i="7"/>
  <c r="K996" i="7"/>
  <c r="P2404" i="1"/>
  <c r="F2418" i="1"/>
  <c r="U1287" i="1"/>
  <c r="F1315" i="1"/>
  <c r="P840" i="7"/>
  <c r="K840" i="7"/>
  <c r="BA1070" i="1"/>
  <c r="F1101" i="1"/>
  <c r="BA3020" i="1"/>
  <c r="F3051" i="1"/>
  <c r="K1781" i="7"/>
  <c r="P1781" i="7"/>
  <c r="P3230" i="7"/>
  <c r="K3230" i="7"/>
  <c r="AE1703" i="1"/>
  <c r="R1714" i="1"/>
  <c r="AO18" i="1"/>
  <c r="F3924" i="1"/>
  <c r="K3022" i="7"/>
  <c r="P3022" i="7"/>
  <c r="AL1325" i="1"/>
  <c r="Y1330" i="1"/>
  <c r="P975" i="7"/>
  <c r="K975" i="7"/>
  <c r="BA3887" i="1"/>
  <c r="AE529" i="1"/>
  <c r="R538" i="1"/>
  <c r="CD2770" i="1"/>
  <c r="AV3117" i="1"/>
  <c r="CE3106" i="1"/>
  <c r="AQ22" i="1"/>
  <c r="F3897" i="1"/>
  <c r="AQ3920" i="1"/>
  <c r="T1027" i="1"/>
  <c r="F1059" i="1"/>
  <c r="P1915" i="7"/>
  <c r="I1924" i="7" s="1"/>
  <c r="K1915" i="7"/>
  <c r="AK3725" i="1"/>
  <c r="X3731" i="1"/>
  <c r="P1480" i="7"/>
  <c r="K1480" i="7"/>
  <c r="P4425" i="7"/>
  <c r="K4425" i="7"/>
  <c r="P2045" i="7"/>
  <c r="K2045" i="7"/>
  <c r="P63" i="7"/>
  <c r="K63" i="7"/>
  <c r="P436" i="7"/>
  <c r="K436" i="7"/>
  <c r="X153" i="1"/>
  <c r="AK147" i="1"/>
  <c r="P1804" i="7"/>
  <c r="K1804" i="7"/>
  <c r="I3865" i="7"/>
  <c r="BA2223" i="1"/>
  <c r="F2258" i="1"/>
  <c r="P3424" i="7"/>
  <c r="K3424" i="7"/>
  <c r="AL1362" i="1"/>
  <c r="Y1367" i="1"/>
  <c r="AE1665" i="1"/>
  <c r="R1671" i="1"/>
  <c r="K85" i="7"/>
  <c r="P85" i="7"/>
  <c r="AK984" i="1"/>
  <c r="CD3031" i="1"/>
  <c r="CD1976" i="1"/>
  <c r="CD1965" i="1" s="1"/>
  <c r="CD3203" i="1"/>
  <c r="CD3192" i="1" s="1"/>
  <c r="CA153" i="1"/>
  <c r="Q3887" i="1"/>
  <c r="P938" i="7"/>
  <c r="K938" i="7"/>
  <c r="P4386" i="7"/>
  <c r="K4386" i="7"/>
  <c r="P3951" i="7"/>
  <c r="K3951" i="7"/>
  <c r="AL1589" i="1"/>
  <c r="Y1595" i="1"/>
  <c r="K3147" i="7"/>
  <c r="P3147" i="7"/>
  <c r="P3349" i="7"/>
  <c r="K3349" i="7"/>
  <c r="AW2415" i="1"/>
  <c r="CF2404" i="1"/>
  <c r="AL109" i="1"/>
  <c r="Y115" i="1"/>
  <c r="F2782" i="1"/>
  <c r="Q2765" i="1"/>
  <c r="I194" i="7"/>
  <c r="AK1325" i="1"/>
  <c r="X1330" i="1"/>
  <c r="AE3192" i="1"/>
  <c r="R3203" i="1"/>
  <c r="P3403" i="7"/>
  <c r="K3403" i="7"/>
  <c r="AE3278" i="1"/>
  <c r="R3294" i="1"/>
  <c r="P2496" i="7"/>
  <c r="K2496" i="7"/>
  <c r="P2775" i="7"/>
  <c r="K2775" i="7"/>
  <c r="R305" i="1"/>
  <c r="AE301" i="1"/>
  <c r="I3374" i="7"/>
  <c r="P2747" i="7"/>
  <c r="K2747" i="7"/>
  <c r="AK185" i="1"/>
  <c r="X194" i="1"/>
  <c r="P281" i="7"/>
  <c r="K281" i="7"/>
  <c r="I4005" i="7"/>
  <c r="R3771" i="1"/>
  <c r="AE3763" i="1"/>
  <c r="P4219" i="7"/>
  <c r="K4219" i="7"/>
  <c r="P2757" i="7"/>
  <c r="K2757" i="7"/>
  <c r="R497" i="1"/>
  <c r="AE488" i="1"/>
  <c r="P3661" i="7"/>
  <c r="K3661" i="7"/>
  <c r="Y1633" i="1"/>
  <c r="AL1627" i="1"/>
  <c r="P3106" i="1"/>
  <c r="F3120" i="1"/>
  <c r="CE2404" i="1"/>
  <c r="AV2415" i="1"/>
  <c r="AE3106" i="1"/>
  <c r="R3117" i="1"/>
  <c r="AE3535" i="1"/>
  <c r="R3541" i="1"/>
  <c r="P2699" i="7"/>
  <c r="K2699" i="7"/>
  <c r="AE2802" i="1"/>
  <c r="R2813" i="1"/>
  <c r="AK2447" i="1"/>
  <c r="X2453" i="1"/>
  <c r="K4486" i="7"/>
  <c r="P4486" i="7"/>
  <c r="I4488" i="7" s="1"/>
  <c r="P2506" i="7"/>
  <c r="K2506" i="7"/>
  <c r="CD194" i="1"/>
  <c r="CD2605" i="1"/>
  <c r="CD1933" i="1"/>
  <c r="CD578" i="1"/>
  <c r="AU578" i="1" s="1"/>
  <c r="AK1475" i="1"/>
  <c r="X1481" i="1"/>
  <c r="K503" i="7"/>
  <c r="P503" i="7"/>
  <c r="I505" i="7" s="1"/>
  <c r="K391" i="7"/>
  <c r="P391" i="7"/>
  <c r="P3961" i="7"/>
  <c r="K3961" i="7"/>
  <c r="R578" i="1"/>
  <c r="AE570" i="1"/>
  <c r="P4209" i="7"/>
  <c r="I4266" i="7" s="1"/>
  <c r="K4209" i="7"/>
  <c r="P2980" i="7"/>
  <c r="I2999" i="7" s="1"/>
  <c r="K2980" i="7"/>
  <c r="P2915" i="7"/>
  <c r="K2915" i="7"/>
  <c r="P1717" i="7"/>
  <c r="I1719" i="7" s="1"/>
  <c r="K1717" i="7"/>
  <c r="P3863" i="7"/>
  <c r="K3863" i="7"/>
  <c r="P3668" i="7"/>
  <c r="K3668" i="7"/>
  <c r="AE2599" i="1"/>
  <c r="R2605" i="1"/>
  <c r="F1341" i="1"/>
  <c r="AZ1325" i="1"/>
  <c r="P368" i="7"/>
  <c r="I370" i="7" s="1"/>
  <c r="K368" i="7"/>
  <c r="P1471" i="7"/>
  <c r="K1471" i="7"/>
  <c r="P4226" i="7"/>
  <c r="K4226" i="7"/>
  <c r="P2561" i="7"/>
  <c r="K2561" i="7"/>
  <c r="P4283" i="7"/>
  <c r="I4285" i="7" s="1"/>
  <c r="K4283" i="7"/>
  <c r="I3241" i="7"/>
  <c r="P242" i="7"/>
  <c r="K242" i="7"/>
  <c r="R1443" i="1"/>
  <c r="AE1437" i="1"/>
  <c r="P4379" i="7"/>
  <c r="K4379" i="7"/>
  <c r="I1644" i="7"/>
  <c r="R2238" i="1"/>
  <c r="AE2223" i="1"/>
  <c r="S3887" i="1"/>
  <c r="CD3294" i="1"/>
  <c r="CD1595" i="1"/>
  <c r="CA2238" i="1"/>
  <c r="AK3497" i="1"/>
  <c r="X3503" i="1"/>
  <c r="P1656" i="7"/>
  <c r="K1656" i="7"/>
  <c r="BA647" i="1"/>
  <c r="F673" i="1"/>
  <c r="P1346" i="7"/>
  <c r="K1346" i="7"/>
  <c r="P3414" i="7"/>
  <c r="I3458" i="7" s="1"/>
  <c r="K3414" i="7"/>
  <c r="F1721" i="1"/>
  <c r="AX1703" i="1"/>
  <c r="X3857" i="1"/>
  <c r="AK3803" i="1"/>
  <c r="P2376" i="7"/>
  <c r="K2376" i="7"/>
  <c r="P3456" i="7"/>
  <c r="K3456" i="7"/>
  <c r="P3976" i="7"/>
  <c r="K3976" i="7"/>
  <c r="P2391" i="7"/>
  <c r="I2410" i="7" s="1"/>
  <c r="K2391" i="7"/>
  <c r="R777" i="1"/>
  <c r="AE766" i="1"/>
  <c r="P1825" i="7"/>
  <c r="K1825" i="7"/>
  <c r="AE71" i="1"/>
  <c r="R77" i="1"/>
  <c r="K3195" i="7"/>
  <c r="P3195" i="7"/>
  <c r="AL3687" i="1"/>
  <c r="Y3693" i="1"/>
  <c r="R2491" i="1"/>
  <c r="AE2485" i="1"/>
  <c r="P2550" i="7"/>
  <c r="K2550" i="7"/>
  <c r="R647" i="1"/>
  <c r="F667" i="1"/>
  <c r="P3928" i="7"/>
  <c r="K3928" i="7"/>
  <c r="P4237" i="7"/>
  <c r="K4237" i="7"/>
  <c r="P2441" i="7"/>
  <c r="I2475" i="7" s="1"/>
  <c r="K2441" i="7"/>
  <c r="P2213" i="7"/>
  <c r="K2213" i="7"/>
  <c r="P888" i="7"/>
  <c r="I907" i="7" s="1"/>
  <c r="K888" i="7"/>
  <c r="P1141" i="7"/>
  <c r="I1160" i="7" s="1"/>
  <c r="K1141" i="7"/>
  <c r="P1578" i="7"/>
  <c r="K1578" i="7"/>
  <c r="BC18" i="1"/>
  <c r="F3936" i="1"/>
  <c r="CD3465" i="1"/>
  <c r="AU3465" i="1" s="1"/>
  <c r="W3887" i="1"/>
  <c r="CA2491" i="1"/>
  <c r="CD2238" i="1"/>
  <c r="AX3887" i="1"/>
  <c r="R153" i="1"/>
  <c r="AE147" i="1"/>
  <c r="AE109" i="1"/>
  <c r="R115" i="1"/>
  <c r="AE3459" i="1"/>
  <c r="R3465" i="1"/>
  <c r="I447" i="7"/>
  <c r="AL3374" i="1"/>
  <c r="Y3379" i="1"/>
  <c r="AK1362" i="1"/>
  <c r="X1367" i="1"/>
  <c r="R1800" i="1"/>
  <c r="AE1789" i="1"/>
  <c r="U856" i="1"/>
  <c r="F889" i="1"/>
  <c r="P898" i="7"/>
  <c r="K898" i="7"/>
  <c r="CH1627" i="1"/>
  <c r="AY1633" i="1"/>
  <c r="AE265" i="1"/>
  <c r="R269" i="1"/>
  <c r="I3995" i="7"/>
  <c r="I3540" i="7"/>
  <c r="K1792" i="7"/>
  <c r="P1792" i="7"/>
  <c r="P953" i="7"/>
  <c r="K953" i="7"/>
  <c r="I312" i="7"/>
  <c r="I3670" i="7"/>
  <c r="F130" i="1"/>
  <c r="S109" i="1"/>
  <c r="P3212" i="7"/>
  <c r="K3212" i="7"/>
  <c r="P2850" i="7"/>
  <c r="K2850" i="7"/>
  <c r="K4603" i="7"/>
  <c r="P4603" i="7"/>
  <c r="R2523" i="1"/>
  <c r="F2543" i="1"/>
  <c r="W3326" i="1"/>
  <c r="AZ3887" i="1"/>
  <c r="CD2491" i="1"/>
  <c r="CD2485" i="1" s="1"/>
  <c r="CD3117" i="1"/>
  <c r="CD3106" i="1" s="1"/>
  <c r="BD18" i="1"/>
  <c r="F3945" i="1"/>
  <c r="R2733" i="1"/>
  <c r="AE2722" i="1"/>
  <c r="P820" i="7"/>
  <c r="K820" i="7"/>
  <c r="AE1627" i="1"/>
  <c r="R1633" i="1"/>
  <c r="P802" i="7"/>
  <c r="K802" i="7"/>
  <c r="I1290" i="7"/>
  <c r="P3745" i="7"/>
  <c r="I3800" i="7" s="1"/>
  <c r="K3745" i="7"/>
  <c r="P4331" i="7"/>
  <c r="K4331" i="7"/>
  <c r="P792" i="7"/>
  <c r="I842" i="7" s="1"/>
  <c r="K792" i="7"/>
  <c r="AE1399" i="1"/>
  <c r="R1405" i="1"/>
  <c r="I4413" i="7"/>
  <c r="AT22" i="1"/>
  <c r="F3905" i="1"/>
  <c r="F16" i="2" s="1"/>
  <c r="AT3920" i="1"/>
  <c r="Q1589" i="1"/>
  <c r="F1607" i="1"/>
  <c r="P1627" i="1"/>
  <c r="F1636" i="1"/>
  <c r="K382" i="7"/>
  <c r="P382" i="7"/>
  <c r="R3379" i="1"/>
  <c r="AE3374" i="1"/>
  <c r="AK2599" i="1"/>
  <c r="X2605" i="1"/>
  <c r="R2415" i="1"/>
  <c r="AE2404" i="1"/>
  <c r="P2106" i="7"/>
  <c r="I2150" i="7" s="1"/>
  <c r="K2106" i="7"/>
  <c r="V2845" i="1"/>
  <c r="F2879" i="1"/>
  <c r="AK301" i="1"/>
  <c r="X305" i="1"/>
  <c r="Y2567" i="1"/>
  <c r="AL2561" i="1"/>
  <c r="P271" i="7"/>
  <c r="K271" i="7"/>
  <c r="P1449" i="7"/>
  <c r="K1449" i="7"/>
  <c r="P4134" i="7"/>
  <c r="K4134" i="7"/>
  <c r="P2997" i="7"/>
  <c r="K2997" i="7"/>
  <c r="AK3649" i="1"/>
  <c r="X3655" i="1"/>
  <c r="P1767" i="7"/>
  <c r="I1769" i="7" s="1"/>
  <c r="K1767" i="7"/>
  <c r="K1158" i="7"/>
  <c r="P1158" i="7"/>
  <c r="Y3503" i="1"/>
  <c r="AL3497" i="1"/>
  <c r="P1216" i="7"/>
  <c r="I1225" i="7" s="1"/>
  <c r="K1216" i="7"/>
  <c r="P1061" i="7"/>
  <c r="K1061" i="7"/>
  <c r="X3203" i="1"/>
  <c r="AK3192" i="1"/>
  <c r="R2902" i="1"/>
  <c r="AE2888" i="1"/>
  <c r="AK2561" i="1"/>
  <c r="X2567" i="1"/>
  <c r="P928" i="7"/>
  <c r="K928" i="7"/>
  <c r="F401" i="1"/>
  <c r="U374" i="1"/>
  <c r="P2456" i="7"/>
  <c r="K2456" i="7"/>
  <c r="P2246" i="7"/>
  <c r="K2246" i="7"/>
  <c r="P4348" i="7"/>
  <c r="I4388" i="7" s="1"/>
  <c r="K4348" i="7"/>
  <c r="K1051" i="7"/>
  <c r="P1051" i="7"/>
  <c r="P1321" i="7"/>
  <c r="K1321" i="7"/>
  <c r="P3571" i="7"/>
  <c r="I3605" i="7" s="1"/>
  <c r="K3571" i="7"/>
  <c r="I4623" i="7"/>
  <c r="P2485" i="7"/>
  <c r="I2540" i="7" s="1"/>
  <c r="K2485" i="7"/>
  <c r="I3049" i="7"/>
  <c r="P2035" i="7"/>
  <c r="I2085" i="7" s="1"/>
  <c r="K2035" i="7"/>
  <c r="K2890" i="7"/>
  <c r="P2890" i="7"/>
  <c r="CD1255" i="1"/>
  <c r="I2934" i="7"/>
  <c r="X2733" i="1"/>
  <c r="AK2722" i="1"/>
  <c r="CD3655" i="1"/>
  <c r="CA2902" i="1"/>
  <c r="P2290" i="7"/>
  <c r="K2290" i="7"/>
  <c r="K4525" i="7"/>
  <c r="P4525" i="7"/>
  <c r="I4538" i="7" s="1"/>
  <c r="P3691" i="7"/>
  <c r="I3735" i="7" s="1"/>
  <c r="K3691" i="7"/>
  <c r="P75" i="7"/>
  <c r="K75" i="7"/>
  <c r="P1407" i="7"/>
  <c r="K1407" i="7"/>
  <c r="P4154" i="7"/>
  <c r="K4154" i="7"/>
  <c r="P1980" i="7"/>
  <c r="I1989" i="7" s="1"/>
  <c r="K1980" i="7"/>
  <c r="F2878" i="1"/>
  <c r="U2845" i="1"/>
  <c r="P1534" i="7"/>
  <c r="I1536" i="7" s="1"/>
  <c r="K1534" i="7"/>
  <c r="AE3687" i="1"/>
  <c r="R3693" i="1"/>
  <c r="P1600" i="7"/>
  <c r="I1612" i="7" s="1"/>
  <c r="K1600" i="7"/>
  <c r="AW1633" i="1"/>
  <c r="CF1627" i="1"/>
  <c r="BB18" i="1"/>
  <c r="F3933" i="1"/>
  <c r="P2668" i="7"/>
  <c r="K2668" i="7"/>
  <c r="F2394" i="1"/>
  <c r="U2361" i="1"/>
  <c r="P2473" i="7"/>
  <c r="K2473" i="7"/>
  <c r="P4436" i="7"/>
  <c r="I4438" i="7" s="1"/>
  <c r="K4436" i="7"/>
  <c r="P3911" i="7"/>
  <c r="I3930" i="7" s="1"/>
  <c r="K3911" i="7"/>
  <c r="I2804" i="7"/>
  <c r="CA3655" i="1"/>
  <c r="AR3655" i="1" s="1"/>
  <c r="CD2902" i="1"/>
  <c r="AU2902" i="1" s="1"/>
  <c r="S570" i="1"/>
  <c r="CD1757" i="1"/>
  <c r="CD2567" i="1"/>
  <c r="AL984" i="1"/>
  <c r="X867" i="1"/>
  <c r="Y1081" i="1"/>
  <c r="AL2802" i="1"/>
  <c r="Y2813" i="1"/>
  <c r="I290" i="7"/>
  <c r="P4257" i="7"/>
  <c r="K4257" i="7"/>
  <c r="AK1513" i="1"/>
  <c r="X1519" i="1"/>
  <c r="P1300" i="7"/>
  <c r="K1300" i="7"/>
  <c r="AL301" i="1"/>
  <c r="Y305" i="1"/>
  <c r="AE2447" i="1"/>
  <c r="R2453" i="1"/>
  <c r="I251" i="7"/>
  <c r="P3097" i="7"/>
  <c r="I3099" i="7" s="1"/>
  <c r="K3097" i="7"/>
  <c r="Y1519" i="1"/>
  <c r="AL1513" i="1"/>
  <c r="U265" i="1"/>
  <c r="F291" i="1"/>
  <c r="P2236" i="7"/>
  <c r="K2236" i="7"/>
  <c r="AE2934" i="1"/>
  <c r="R2945" i="1"/>
  <c r="CE1627" i="1"/>
  <c r="AV1633" i="1"/>
  <c r="AK1250" i="1"/>
  <c r="X1255" i="1"/>
  <c r="I4588" i="7"/>
  <c r="P3596" i="7"/>
  <c r="K3596" i="7"/>
  <c r="P2651" i="7"/>
  <c r="I2701" i="7" s="1"/>
  <c r="K2651" i="7"/>
  <c r="P2196" i="7"/>
  <c r="I2215" i="7" s="1"/>
  <c r="K2196" i="7"/>
  <c r="I4463" i="7"/>
  <c r="I2280" i="7"/>
  <c r="P334" i="7"/>
  <c r="I336" i="7" s="1"/>
  <c r="K334" i="7"/>
  <c r="P2586" i="7"/>
  <c r="K2586" i="7"/>
  <c r="Y3294" i="1"/>
  <c r="AL3278" i="1"/>
  <c r="AE185" i="1"/>
  <c r="CA1757" i="1"/>
  <c r="CD1038" i="1"/>
  <c r="CA734" i="1"/>
  <c r="P2311" i="7"/>
  <c r="K2311" i="7"/>
  <c r="CF3106" i="1"/>
  <c r="AW3117" i="1"/>
  <c r="CH2404" i="1"/>
  <c r="AY2415" i="1"/>
  <c r="P2271" i="7"/>
  <c r="K2271" i="7"/>
  <c r="P1850" i="7"/>
  <c r="K1850" i="7"/>
  <c r="K2408" i="7"/>
  <c r="P2408" i="7"/>
  <c r="AL2722" i="1"/>
  <c r="Y2733" i="1"/>
  <c r="AE1250" i="1"/>
  <c r="R1255" i="1"/>
  <c r="AE1475" i="1"/>
  <c r="R1481" i="1"/>
  <c r="AK71" i="1"/>
  <c r="X77" i="1"/>
  <c r="AE1551" i="1"/>
  <c r="R1557" i="1"/>
  <c r="AL3803" i="1"/>
  <c r="Y3857" i="1"/>
  <c r="I544" i="7"/>
  <c r="P963" i="7"/>
  <c r="K963" i="7"/>
  <c r="I3149" i="7"/>
  <c r="I2869" i="7"/>
  <c r="P4026" i="7"/>
  <c r="K4026" i="7"/>
  <c r="P4070" i="7"/>
  <c r="K4070" i="7"/>
  <c r="P1040" i="7"/>
  <c r="I1095" i="7" s="1"/>
  <c r="K1040" i="7"/>
  <c r="I4513" i="7"/>
  <c r="P324" i="7"/>
  <c r="K324" i="7"/>
  <c r="GP2320" i="1"/>
  <c r="CD2329" i="1" s="1"/>
  <c r="CA2329" i="1"/>
  <c r="GP449" i="1"/>
  <c r="CD456" i="1" s="1"/>
  <c r="CA456" i="1"/>
  <c r="X2019" i="1"/>
  <c r="AK2008" i="1"/>
  <c r="AY3374" i="1"/>
  <c r="F3387" i="1"/>
  <c r="AY374" i="1"/>
  <c r="F387" i="1"/>
  <c r="X233" i="1"/>
  <c r="AK226" i="1"/>
  <c r="AV411" i="1"/>
  <c r="F420" i="1"/>
  <c r="O2690" i="1"/>
  <c r="AB2675" i="1"/>
  <c r="AY2223" i="1"/>
  <c r="F2246" i="1"/>
  <c r="CE2361" i="1"/>
  <c r="AV2372" i="1"/>
  <c r="AX3063" i="1"/>
  <c r="F3081" i="1"/>
  <c r="AY3160" i="1"/>
  <c r="CH3149" i="1"/>
  <c r="CH1789" i="1"/>
  <c r="AY1800" i="1"/>
  <c r="CD2888" i="1"/>
  <c r="F3661" i="1"/>
  <c r="AW3649" i="1"/>
  <c r="F869" i="1"/>
  <c r="O856" i="1"/>
  <c r="CD3459" i="1"/>
  <c r="F459" i="1"/>
  <c r="P447" i="1"/>
  <c r="F104" i="1"/>
  <c r="Y71" i="1"/>
  <c r="F955" i="1"/>
  <c r="P941" i="1"/>
  <c r="X1703" i="1"/>
  <c r="F1740" i="1"/>
  <c r="F63" i="1"/>
  <c r="W26" i="1"/>
  <c r="CE1203" i="1"/>
  <c r="AV1218" i="1"/>
  <c r="F3698" i="1"/>
  <c r="AV3687" i="1"/>
  <c r="CD2404" i="1"/>
  <c r="AU2415" i="1"/>
  <c r="F2240" i="1"/>
  <c r="O2223" i="1"/>
  <c r="F3567" i="1"/>
  <c r="X3535" i="1"/>
  <c r="AV2561" i="1"/>
  <c r="F2572" i="1"/>
  <c r="AK2977" i="1"/>
  <c r="X2988" i="1"/>
  <c r="F882" i="1"/>
  <c r="S856" i="1"/>
  <c r="F1451" i="1"/>
  <c r="AY1437" i="1"/>
  <c r="Y2447" i="1"/>
  <c r="F2480" i="1"/>
  <c r="AR1443" i="1"/>
  <c r="CA1437" i="1"/>
  <c r="Y2051" i="1"/>
  <c r="F2089" i="1"/>
  <c r="F3100" i="1"/>
  <c r="X3063" i="1"/>
  <c r="AB1879" i="1"/>
  <c r="O1890" i="1"/>
  <c r="F3517" i="1"/>
  <c r="R3497" i="1"/>
  <c r="O2934" i="1"/>
  <c r="F2947" i="1"/>
  <c r="F2951" i="1"/>
  <c r="AW2934" i="1"/>
  <c r="F2819" i="1"/>
  <c r="AW2802" i="1"/>
  <c r="AU653" i="1"/>
  <c r="CD647" i="1"/>
  <c r="O1922" i="1"/>
  <c r="F1935" i="1"/>
  <c r="S226" i="1"/>
  <c r="F248" i="1"/>
  <c r="F1947" i="1"/>
  <c r="R1922" i="1"/>
  <c r="P809" i="1"/>
  <c r="F827" i="1"/>
  <c r="AU3731" i="1"/>
  <c r="CD3725" i="1"/>
  <c r="CH3235" i="1"/>
  <c r="AY3246" i="1"/>
  <c r="F1185" i="1"/>
  <c r="R1156" i="1"/>
  <c r="S2180" i="1"/>
  <c r="F2206" i="1"/>
  <c r="F1522" i="1"/>
  <c r="P1513" i="1"/>
  <c r="GP2139" i="1"/>
  <c r="CD2148" i="1" s="1"/>
  <c r="CA2148" i="1"/>
  <c r="CA185" i="1"/>
  <c r="AR194" i="1"/>
  <c r="F2384" i="1"/>
  <c r="Q2361" i="1"/>
  <c r="F2693" i="1"/>
  <c r="P2675" i="1"/>
  <c r="P1879" i="1"/>
  <c r="F1893" i="1"/>
  <c r="AV1933" i="1"/>
  <c r="CE1922" i="1"/>
  <c r="X2934" i="1"/>
  <c r="F2971" i="1"/>
  <c r="CE1832" i="1"/>
  <c r="AV1847" i="1"/>
  <c r="AV3803" i="1"/>
  <c r="F3862" i="1"/>
  <c r="AK374" i="1"/>
  <c r="X379" i="1"/>
  <c r="AL2318" i="1"/>
  <c r="Y2329" i="1"/>
  <c r="F2613" i="1"/>
  <c r="AY2599" i="1"/>
  <c r="F2497" i="1"/>
  <c r="AW2485" i="1"/>
  <c r="AB1399" i="1"/>
  <c r="O1405" i="1"/>
  <c r="R337" i="1"/>
  <c r="F356" i="1"/>
  <c r="CA2765" i="1"/>
  <c r="AR2770" i="1"/>
  <c r="AB984" i="1"/>
  <c r="O995" i="1"/>
  <c r="Y2404" i="1"/>
  <c r="F2442" i="1"/>
  <c r="Y1287" i="1"/>
  <c r="F1320" i="1"/>
  <c r="GP2182" i="1"/>
  <c r="CD2191" i="1" s="1"/>
  <c r="CA2191" i="1"/>
  <c r="GN3805" i="1"/>
  <c r="CB3857" i="1" s="1"/>
  <c r="CA3857" i="1"/>
  <c r="F47" i="1"/>
  <c r="AY26" i="1"/>
  <c r="X497" i="1"/>
  <c r="AK488" i="1"/>
  <c r="AW2447" i="1"/>
  <c r="F2459" i="1"/>
  <c r="CH3411" i="1"/>
  <c r="AY3427" i="1"/>
  <c r="F3299" i="1"/>
  <c r="AV3278" i="1"/>
  <c r="CA2637" i="1"/>
  <c r="AR2643" i="1"/>
  <c r="AX2318" i="1"/>
  <c r="F2336" i="1"/>
  <c r="CE1551" i="1"/>
  <c r="AV1557" i="1"/>
  <c r="CE685" i="1"/>
  <c r="AV692" i="1"/>
  <c r="O2523" i="1"/>
  <c r="F2531" i="1"/>
  <c r="AW1250" i="1"/>
  <c r="F1261" i="1"/>
  <c r="F2904" i="1"/>
  <c r="O2888" i="1"/>
  <c r="CD867" i="1"/>
  <c r="Q2180" i="1"/>
  <c r="F2203" i="1"/>
  <c r="F1022" i="1"/>
  <c r="Y984" i="1"/>
  <c r="O3192" i="1"/>
  <c r="F3205" i="1"/>
  <c r="F2334" i="1"/>
  <c r="AV2318" i="1"/>
  <c r="CA1627" i="1"/>
  <c r="AR1633" i="1"/>
  <c r="AB3411" i="1"/>
  <c r="O3427" i="1"/>
  <c r="F1458" i="1"/>
  <c r="S1437" i="1"/>
  <c r="O3374" i="1"/>
  <c r="F3381" i="1"/>
  <c r="AV1287" i="1"/>
  <c r="F1298" i="1"/>
  <c r="F1982" i="1"/>
  <c r="AW1965" i="1"/>
  <c r="S941" i="1"/>
  <c r="F967" i="1"/>
  <c r="AW1081" i="1"/>
  <c r="CF1070" i="1"/>
  <c r="CA724" i="1"/>
  <c r="AR734" i="1"/>
  <c r="F2033" i="1"/>
  <c r="R2008" i="1"/>
  <c r="O2561" i="1"/>
  <c r="F2569" i="1"/>
  <c r="X1203" i="1"/>
  <c r="F1244" i="1"/>
  <c r="X2051" i="1"/>
  <c r="F2088" i="1"/>
  <c r="GP687" i="1"/>
  <c r="CD692" i="1" s="1"/>
  <c r="CA692" i="1"/>
  <c r="CH265" i="1"/>
  <c r="AY269" i="1"/>
  <c r="CF2008" i="1"/>
  <c r="AW2019" i="1"/>
  <c r="O3573" i="1"/>
  <c r="F3581" i="1"/>
  <c r="AY777" i="1"/>
  <c r="CH766" i="1"/>
  <c r="F878" i="1"/>
  <c r="AZ856" i="1"/>
  <c r="CH2094" i="1"/>
  <c r="AY2105" i="1"/>
  <c r="R1070" i="1"/>
  <c r="F1095" i="1"/>
  <c r="AV1038" i="1"/>
  <c r="CE1027" i="1"/>
  <c r="Q2223" i="1"/>
  <c r="F2250" i="1"/>
  <c r="GP1515" i="1"/>
  <c r="CD1519" i="1" s="1"/>
  <c r="CA1519" i="1"/>
  <c r="P1746" i="1"/>
  <c r="F1760" i="1"/>
  <c r="F2244" i="1"/>
  <c r="AW2223" i="1"/>
  <c r="CH2361" i="1"/>
  <c r="AY2372" i="1"/>
  <c r="P2361" i="1"/>
  <c r="F2375" i="1"/>
  <c r="AX2722" i="1"/>
  <c r="F2740" i="1"/>
  <c r="F3593" i="1"/>
  <c r="R3573" i="1"/>
  <c r="CF3149" i="1"/>
  <c r="AW3160" i="1"/>
  <c r="AW109" i="1"/>
  <c r="F121" i="1"/>
  <c r="AW1800" i="1"/>
  <c r="CF1789" i="1"/>
  <c r="AX529" i="1"/>
  <c r="F545" i="1"/>
  <c r="S2318" i="1"/>
  <c r="F2344" i="1"/>
  <c r="F719" i="1"/>
  <c r="Y685" i="1"/>
  <c r="Q71" i="1"/>
  <c r="F89" i="1"/>
  <c r="F912" i="1"/>
  <c r="P899" i="1"/>
  <c r="R1965" i="1"/>
  <c r="F1990" i="1"/>
  <c r="AB265" i="1"/>
  <c r="O269" i="1"/>
  <c r="P1203" i="1"/>
  <c r="F1221" i="1"/>
  <c r="AB1203" i="1"/>
  <c r="O1218" i="1"/>
  <c r="Y766" i="1"/>
  <c r="F804" i="1"/>
  <c r="F737" i="1"/>
  <c r="P724" i="1"/>
  <c r="CA2404" i="1"/>
  <c r="AR2415" i="1"/>
  <c r="CD2270" i="1"/>
  <c r="AU2286" i="1"/>
  <c r="AW1437" i="1"/>
  <c r="F1449" i="1"/>
  <c r="F3625" i="1"/>
  <c r="AY3611" i="1"/>
  <c r="S411" i="1"/>
  <c r="F430" i="1"/>
  <c r="F2745" i="1"/>
  <c r="Q2722" i="1"/>
  <c r="O3106" i="1"/>
  <c r="F3119" i="1"/>
  <c r="R3235" i="1"/>
  <c r="F3260" i="1"/>
  <c r="F505" i="1"/>
  <c r="AY488" i="1"/>
  <c r="AX984" i="1"/>
  <c r="F1002" i="1"/>
  <c r="CF1156" i="1"/>
  <c r="AW1171" i="1"/>
  <c r="CA1890" i="1"/>
  <c r="GP1881" i="1"/>
  <c r="CD1890" i="1" s="1"/>
  <c r="AU3503" i="1"/>
  <c r="CD3497" i="1"/>
  <c r="F2573" i="1"/>
  <c r="AW2561" i="1"/>
  <c r="AR653" i="1"/>
  <c r="CA647" i="1"/>
  <c r="AV1595" i="1"/>
  <c r="CE1589" i="1"/>
  <c r="F1431" i="1"/>
  <c r="X1399" i="1"/>
  <c r="S984" i="1"/>
  <c r="F1010" i="1"/>
  <c r="R2318" i="1"/>
  <c r="F2343" i="1"/>
  <c r="CA3763" i="1"/>
  <c r="AR3771" i="1"/>
  <c r="F661" i="1"/>
  <c r="AY647" i="1"/>
  <c r="AW615" i="1"/>
  <c r="CF610" i="1"/>
  <c r="AB3326" i="1"/>
  <c r="O3342" i="1"/>
  <c r="AL3063" i="1"/>
  <c r="Y3074" i="1"/>
  <c r="AV374" i="1"/>
  <c r="F384" i="1"/>
  <c r="AY1519" i="1"/>
  <c r="CH1513" i="1"/>
  <c r="AR3379" i="1"/>
  <c r="CA3374" i="1"/>
  <c r="O379" i="1"/>
  <c r="AB374" i="1"/>
  <c r="AX1665" i="1"/>
  <c r="F1678" i="1"/>
  <c r="O952" i="1"/>
  <c r="AB941" i="1"/>
  <c r="AV2690" i="1"/>
  <c r="CE2675" i="1"/>
  <c r="AW3192" i="1"/>
  <c r="F3209" i="1"/>
  <c r="P1832" i="1"/>
  <c r="F1850" i="1"/>
  <c r="AL941" i="1"/>
  <c r="Y952" i="1"/>
  <c r="F120" i="1"/>
  <c r="AV109" i="1"/>
  <c r="AV3649" i="1"/>
  <c r="F3660" i="1"/>
  <c r="CH2845" i="1"/>
  <c r="AY2856" i="1"/>
  <c r="AU2770" i="1"/>
  <c r="CD2765" i="1"/>
  <c r="CA2485" i="1"/>
  <c r="AR2491" i="1"/>
  <c r="GP986" i="1"/>
  <c r="CD995" i="1" s="1"/>
  <c r="CA995" i="1"/>
  <c r="X1437" i="1"/>
  <c r="F1469" i="1"/>
  <c r="AB3803" i="1"/>
  <c r="O3857" i="1"/>
  <c r="AY3020" i="1"/>
  <c r="F3039" i="1"/>
  <c r="F1904" i="1"/>
  <c r="R1879" i="1"/>
  <c r="F3080" i="1"/>
  <c r="AW3063" i="1"/>
  <c r="AK1070" i="1"/>
  <c r="X1081" i="1"/>
  <c r="AB2845" i="1"/>
  <c r="O2856" i="1"/>
  <c r="GP1364" i="1"/>
  <c r="CD1367" i="1" s="1"/>
  <c r="CA1367" i="1"/>
  <c r="F2064" i="1"/>
  <c r="O2051" i="1"/>
  <c r="R2765" i="1"/>
  <c r="F2784" i="1"/>
  <c r="O3497" i="1"/>
  <c r="F3505" i="1"/>
  <c r="P1551" i="1"/>
  <c r="F1560" i="1"/>
  <c r="AR3617" i="1"/>
  <c r="CA3611" i="1"/>
  <c r="R941" i="1"/>
  <c r="F966" i="1"/>
  <c r="CE2270" i="1"/>
  <c r="AV2286" i="1"/>
  <c r="GP413" i="1"/>
  <c r="CD415" i="1" s="1"/>
  <c r="CA415" i="1"/>
  <c r="O3074" i="1"/>
  <c r="AB3063" i="1"/>
  <c r="F1741" i="1"/>
  <c r="Y1703" i="1"/>
  <c r="AV3342" i="1"/>
  <c r="CE3326" i="1"/>
  <c r="Y2223" i="1"/>
  <c r="F2265" i="1"/>
  <c r="CE337" i="1"/>
  <c r="AV342" i="1"/>
  <c r="CH856" i="1"/>
  <c r="AY867" i="1"/>
  <c r="Y447" i="1"/>
  <c r="F483" i="1"/>
  <c r="F3211" i="1"/>
  <c r="AY3192" i="1"/>
  <c r="F1084" i="1"/>
  <c r="P1070" i="1"/>
  <c r="X1832" i="1"/>
  <c r="F1873" i="1"/>
  <c r="F3619" i="1"/>
  <c r="O3611" i="1"/>
  <c r="GP339" i="1"/>
  <c r="CD342" i="1" s="1"/>
  <c r="CA342" i="1"/>
  <c r="F641" i="1"/>
  <c r="X610" i="1"/>
  <c r="Y1789" i="1"/>
  <c r="F1827" i="1"/>
  <c r="CH1475" i="1"/>
  <c r="AY1481" i="1"/>
  <c r="F2649" i="1"/>
  <c r="AW2637" i="1"/>
  <c r="F1917" i="1"/>
  <c r="Y1879" i="1"/>
  <c r="Y2361" i="1"/>
  <c r="F2399" i="1"/>
  <c r="Y1027" i="1"/>
  <c r="F1065" i="1"/>
  <c r="F2002" i="1"/>
  <c r="X1965" i="1"/>
  <c r="Y1203" i="1"/>
  <c r="F1245" i="1"/>
  <c r="S26" i="1"/>
  <c r="F54" i="1"/>
  <c r="O1671" i="1"/>
  <c r="AB1665" i="1"/>
  <c r="AV3063" i="1"/>
  <c r="F3079" i="1"/>
  <c r="Y411" i="1"/>
  <c r="F442" i="1"/>
  <c r="CF766" i="1"/>
  <c r="AW777" i="1"/>
  <c r="AX1513" i="1"/>
  <c r="F1526" i="1"/>
  <c r="CE2094" i="1"/>
  <c r="AV2105" i="1"/>
  <c r="CD1218" i="1"/>
  <c r="F704" i="1"/>
  <c r="Q685" i="1"/>
  <c r="F1136" i="1"/>
  <c r="Q1113" i="1"/>
  <c r="P984" i="1"/>
  <c r="F998" i="1"/>
  <c r="F471" i="1"/>
  <c r="S447" i="1"/>
  <c r="R2675" i="1"/>
  <c r="F2704" i="1"/>
  <c r="P1027" i="1"/>
  <c r="F1041" i="1"/>
  <c r="CH1746" i="1"/>
  <c r="AY1757" i="1"/>
  <c r="CA2062" i="1"/>
  <c r="O3687" i="1"/>
  <c r="F3695" i="1"/>
  <c r="F3863" i="1"/>
  <c r="AW3803" i="1"/>
  <c r="P3149" i="1"/>
  <c r="F3163" i="1"/>
  <c r="R26" i="1"/>
  <c r="F53" i="1"/>
  <c r="AL374" i="1"/>
  <c r="Y379" i="1"/>
  <c r="F1803" i="1"/>
  <c r="P1789" i="1"/>
  <c r="O2286" i="1"/>
  <c r="AB2270" i="1"/>
  <c r="AX3235" i="1"/>
  <c r="F3253" i="1"/>
  <c r="AU3655" i="1"/>
  <c r="CD3649" i="1"/>
  <c r="W766" i="1"/>
  <c r="F801" i="1"/>
  <c r="CE447" i="1"/>
  <c r="AV456" i="1"/>
  <c r="X984" i="1"/>
  <c r="F1021" i="1"/>
  <c r="CH899" i="1"/>
  <c r="AY909" i="1"/>
  <c r="CF941" i="1"/>
  <c r="AW952" i="1"/>
  <c r="AW2523" i="1"/>
  <c r="F2535" i="1"/>
  <c r="Q1832" i="1"/>
  <c r="F1859" i="1"/>
  <c r="CE2180" i="1"/>
  <c r="AV2191" i="1"/>
  <c r="AL2137" i="1"/>
  <c r="Y2148" i="1"/>
  <c r="CA269" i="1"/>
  <c r="GP267" i="1"/>
  <c r="CD269" i="1" s="1"/>
  <c r="F385" i="1"/>
  <c r="AW374" i="1"/>
  <c r="CH724" i="1"/>
  <c r="AY734" i="1"/>
  <c r="F1052" i="1"/>
  <c r="R1027" i="1"/>
  <c r="AW2722" i="1"/>
  <c r="F2739" i="1"/>
  <c r="X2888" i="1"/>
  <c r="F2928" i="1"/>
  <c r="F3865" i="1"/>
  <c r="AY3803" i="1"/>
  <c r="Y1399" i="1"/>
  <c r="F1432" i="1"/>
  <c r="AK3411" i="1"/>
  <c r="X3427" i="1"/>
  <c r="F123" i="1"/>
  <c r="AY109" i="1"/>
  <c r="O1800" i="1"/>
  <c r="AB1789" i="1"/>
  <c r="F2818" i="1"/>
  <c r="AV2802" i="1"/>
  <c r="AZ3411" i="1"/>
  <c r="F3438" i="1"/>
  <c r="AZ3235" i="1"/>
  <c r="F3257" i="1"/>
  <c r="AW185" i="1"/>
  <c r="F200" i="1"/>
  <c r="AX488" i="1"/>
  <c r="F504" i="1"/>
  <c r="CA909" i="1"/>
  <c r="GP901" i="1"/>
  <c r="CD909" i="1" s="1"/>
  <c r="O3246" i="1"/>
  <c r="AB3235" i="1"/>
  <c r="F3036" i="1"/>
  <c r="AV3020" i="1"/>
  <c r="F1697" i="1"/>
  <c r="X1665" i="1"/>
  <c r="AL26" i="1"/>
  <c r="Y39" i="1"/>
  <c r="AV647" i="1"/>
  <c r="F658" i="1"/>
  <c r="GP811" i="1"/>
  <c r="CD824" i="1" s="1"/>
  <c r="CA824" i="1"/>
  <c r="F2461" i="1"/>
  <c r="AY2447" i="1"/>
  <c r="AU2605" i="1"/>
  <c r="CD2599" i="1"/>
  <c r="CE1156" i="1"/>
  <c r="AV1171" i="1"/>
  <c r="CD488" i="1"/>
  <c r="AU497" i="1"/>
  <c r="F2417" i="1"/>
  <c r="O2404" i="1"/>
  <c r="F2870" i="1"/>
  <c r="R2845" i="1"/>
  <c r="AY3763" i="1"/>
  <c r="F3779" i="1"/>
  <c r="F1719" i="1"/>
  <c r="AV1703" i="1"/>
  <c r="AY2561" i="1"/>
  <c r="F2575" i="1"/>
  <c r="AV2485" i="1"/>
  <c r="F2496" i="1"/>
  <c r="CD3020" i="1"/>
  <c r="AU3031" i="1"/>
  <c r="Q226" i="1"/>
  <c r="F245" i="1"/>
  <c r="P1589" i="1"/>
  <c r="F1598" i="1"/>
  <c r="GP1705" i="1"/>
  <c r="CD1714" i="1" s="1"/>
  <c r="CA1714" i="1"/>
  <c r="CA538" i="1"/>
  <c r="GP531" i="1"/>
  <c r="CD538" i="1" s="1"/>
  <c r="F3737" i="1"/>
  <c r="AW3725" i="1"/>
  <c r="AW3611" i="1"/>
  <c r="F3623" i="1"/>
  <c r="AW3535" i="1"/>
  <c r="F3547" i="1"/>
  <c r="X3106" i="1"/>
  <c r="F3143" i="1"/>
  <c r="CD3763" i="1"/>
  <c r="AU3771" i="1"/>
  <c r="AW3020" i="1"/>
  <c r="F3037" i="1"/>
  <c r="F44" i="1"/>
  <c r="AV26" i="1"/>
  <c r="AW647" i="1"/>
  <c r="F659" i="1"/>
  <c r="AV615" i="1"/>
  <c r="CE610" i="1"/>
  <c r="O1156" i="1"/>
  <c r="F1173" i="1"/>
  <c r="S1703" i="1"/>
  <c r="F1729" i="1"/>
  <c r="CH809" i="1"/>
  <c r="AY824" i="1"/>
  <c r="CF809" i="1"/>
  <c r="AW824" i="1"/>
  <c r="AB2008" i="1"/>
  <c r="O2019" i="1"/>
  <c r="CA3342" i="1"/>
  <c r="GP3328" i="1"/>
  <c r="CD3342" i="1" s="1"/>
  <c r="GP2979" i="1"/>
  <c r="CD2988" i="1" s="1"/>
  <c r="CA2988" i="1"/>
  <c r="F3470" i="1"/>
  <c r="AV3459" i="1"/>
  <c r="CE3235" i="1"/>
  <c r="AV3246" i="1"/>
  <c r="AW3374" i="1"/>
  <c r="F3385" i="1"/>
  <c r="F159" i="1"/>
  <c r="AW147" i="1"/>
  <c r="AW1519" i="1"/>
  <c r="CF1513" i="1"/>
  <c r="F3491" i="1"/>
  <c r="X3459" i="1"/>
  <c r="F3701" i="1"/>
  <c r="AY3687" i="1"/>
  <c r="AZ26" i="1"/>
  <c r="F50" i="1"/>
  <c r="R374" i="1"/>
  <c r="F393" i="1"/>
  <c r="AW411" i="1"/>
  <c r="F421" i="1"/>
  <c r="F1092" i="1"/>
  <c r="AZ1070" i="1"/>
  <c r="AW1287" i="1"/>
  <c r="F1299" i="1"/>
  <c r="GP943" i="1"/>
  <c r="CD952" i="1" s="1"/>
  <c r="CA952" i="1"/>
  <c r="Q1879" i="1"/>
  <c r="F1902" i="1"/>
  <c r="CH2675" i="1"/>
  <c r="AY2690" i="1"/>
  <c r="CE1879" i="1"/>
  <c r="AV1890" i="1"/>
  <c r="CF1879" i="1"/>
  <c r="AW1890" i="1"/>
  <c r="Q2675" i="1"/>
  <c r="F2702" i="1"/>
  <c r="F1936" i="1"/>
  <c r="P1922" i="1"/>
  <c r="F205" i="1"/>
  <c r="AZ185" i="1"/>
  <c r="R1113" i="1"/>
  <c r="F1138" i="1"/>
  <c r="Q2485" i="1"/>
  <c r="F2503" i="1"/>
  <c r="X685" i="1"/>
  <c r="F718" i="1"/>
  <c r="F655" i="1"/>
  <c r="O647" i="1"/>
  <c r="P71" i="1"/>
  <c r="F80" i="1"/>
  <c r="AU1293" i="1"/>
  <c r="CD1287" i="1"/>
  <c r="W2361" i="1"/>
  <c r="F2396" i="1"/>
  <c r="CA1922" i="1"/>
  <c r="AR1933" i="1"/>
  <c r="F2908" i="1"/>
  <c r="AW2888" i="1"/>
  <c r="AB3649" i="1"/>
  <c r="O3655" i="1"/>
  <c r="AZ1113" i="1"/>
  <c r="F1135" i="1"/>
  <c r="CA1081" i="1"/>
  <c r="O1965" i="1"/>
  <c r="F1978" i="1"/>
  <c r="Y2845" i="1"/>
  <c r="F2883" i="1"/>
  <c r="F2534" i="1"/>
  <c r="AV2523" i="1"/>
  <c r="R2270" i="1"/>
  <c r="F2300" i="1"/>
  <c r="S3235" i="1"/>
  <c r="F3261" i="1"/>
  <c r="F3585" i="1"/>
  <c r="AW3573" i="1"/>
  <c r="CD2223" i="1"/>
  <c r="AU2238" i="1"/>
  <c r="AU2567" i="1"/>
  <c r="CD2561" i="1"/>
  <c r="F2335" i="1"/>
  <c r="AW2318" i="1"/>
  <c r="F3002" i="1"/>
  <c r="R2977" i="1"/>
  <c r="R724" i="1"/>
  <c r="F748" i="1"/>
  <c r="F1132" i="1"/>
  <c r="AY1113" i="1"/>
  <c r="P3411" i="1"/>
  <c r="F3430" i="1"/>
  <c r="CF3411" i="1"/>
  <c r="AW3427" i="1"/>
  <c r="X570" i="1"/>
  <c r="F604" i="1"/>
  <c r="O2105" i="1"/>
  <c r="AB2094" i="1"/>
  <c r="CA3106" i="1"/>
  <c r="AR3117" i="1"/>
  <c r="X734" i="1"/>
  <c r="AK724" i="1"/>
  <c r="F2116" i="1"/>
  <c r="AZ2094" i="1"/>
  <c r="GP2847" i="1"/>
  <c r="CD2856" i="1" s="1"/>
  <c r="CA2856" i="1"/>
  <c r="O1367" i="1"/>
  <c r="AB1362" i="1"/>
  <c r="AY1557" i="1"/>
  <c r="CH1551" i="1"/>
  <c r="AW1557" i="1"/>
  <c r="CF1551" i="1"/>
  <c r="CF685" i="1"/>
  <c r="AW692" i="1"/>
  <c r="AU3617" i="1"/>
  <c r="CD3611" i="1"/>
  <c r="O3020" i="1"/>
  <c r="F3033" i="1"/>
  <c r="CF2270" i="1"/>
  <c r="AW2286" i="1"/>
  <c r="AB411" i="1"/>
  <c r="O415" i="1"/>
  <c r="CE529" i="1"/>
  <c r="AV538" i="1"/>
  <c r="F2341" i="1"/>
  <c r="Q2318" i="1"/>
  <c r="F1674" i="1"/>
  <c r="P1665" i="1"/>
  <c r="F2537" i="1"/>
  <c r="AY2523" i="1"/>
  <c r="GP3065" i="1"/>
  <c r="CD3074" i="1" s="1"/>
  <c r="CA3074" i="1"/>
  <c r="F3357" i="1"/>
  <c r="S3326" i="1"/>
  <c r="AB610" i="1"/>
  <c r="O615" i="1"/>
  <c r="S2008" i="1"/>
  <c r="F2034" i="1"/>
  <c r="F3082" i="1"/>
  <c r="AY3063" i="1"/>
  <c r="CH2977" i="1"/>
  <c r="AY2988" i="1"/>
  <c r="R3063" i="1"/>
  <c r="F3088" i="1"/>
  <c r="AX109" i="1"/>
  <c r="F122" i="1"/>
  <c r="AV147" i="1"/>
  <c r="F158" i="1"/>
  <c r="F1759" i="1"/>
  <c r="O1746" i="1"/>
  <c r="F3441" i="1"/>
  <c r="R3411" i="1"/>
  <c r="AW3687" i="1"/>
  <c r="F3699" i="1"/>
  <c r="AY3497" i="1"/>
  <c r="F3511" i="1"/>
  <c r="O185" i="1"/>
  <c r="F196" i="1"/>
  <c r="CF337" i="1"/>
  <c r="AW342" i="1"/>
  <c r="F870" i="1"/>
  <c r="P856" i="1"/>
  <c r="CA570" i="1"/>
  <c r="AR578" i="1"/>
  <c r="Y1437" i="1"/>
  <c r="F1470" i="1"/>
  <c r="CH1070" i="1"/>
  <c r="AY1081" i="1"/>
  <c r="AY1250" i="1"/>
  <c r="F1263" i="1"/>
  <c r="AV2765" i="1"/>
  <c r="F2775" i="1"/>
  <c r="AV1405" i="1"/>
  <c r="CE1399" i="1"/>
  <c r="F3174" i="1"/>
  <c r="R3149" i="1"/>
  <c r="AB337" i="1"/>
  <c r="O342" i="1"/>
  <c r="O1070" i="1"/>
  <c r="F1083" i="1"/>
  <c r="F2464" i="1"/>
  <c r="AZ2447" i="1"/>
  <c r="AX2802" i="1"/>
  <c r="F2820" i="1"/>
  <c r="F3273" i="1"/>
  <c r="Y3235" i="1"/>
  <c r="F3669" i="1"/>
  <c r="R3649" i="1"/>
  <c r="Y856" i="1"/>
  <c r="F894" i="1"/>
  <c r="X3149" i="1"/>
  <c r="F3186" i="1"/>
  <c r="X1027" i="1"/>
  <c r="F1064" i="1"/>
  <c r="F936" i="1"/>
  <c r="Y899" i="1"/>
  <c r="F2797" i="1"/>
  <c r="Y2765" i="1"/>
  <c r="Y1832" i="1"/>
  <c r="F1874" i="1"/>
  <c r="X2094" i="1"/>
  <c r="F2131" i="1"/>
  <c r="CA233" i="1"/>
  <c r="Y2675" i="1"/>
  <c r="F2717" i="1"/>
  <c r="F1040" i="1"/>
  <c r="O1027" i="1"/>
  <c r="Y2270" i="1"/>
  <c r="F2313" i="1"/>
  <c r="X2270" i="1"/>
  <c r="F2312" i="1"/>
  <c r="P265" i="1"/>
  <c r="F272" i="1"/>
  <c r="X1287" i="1"/>
  <c r="F1319" i="1"/>
  <c r="O301" i="1"/>
  <c r="F307" i="1"/>
  <c r="AY147" i="1"/>
  <c r="F161" i="1"/>
  <c r="P766" i="1"/>
  <c r="F780" i="1"/>
  <c r="F2108" i="1"/>
  <c r="P2094" i="1"/>
  <c r="F2218" i="1"/>
  <c r="Y2180" i="1"/>
  <c r="CF984" i="1"/>
  <c r="AW995" i="1"/>
  <c r="O1519" i="1"/>
  <c r="AB1513" i="1"/>
  <c r="AV1757" i="1"/>
  <c r="CE1746" i="1"/>
  <c r="CF1746" i="1"/>
  <c r="AW1757" i="1"/>
  <c r="F2040" i="1"/>
  <c r="T2008" i="1"/>
  <c r="F2839" i="1"/>
  <c r="X2802" i="1"/>
  <c r="AB1551" i="1"/>
  <c r="O1557" i="1"/>
  <c r="AY1703" i="1"/>
  <c r="F1722" i="1"/>
  <c r="GP73" i="1"/>
  <c r="CD77" i="1" s="1"/>
  <c r="CA77" i="1"/>
  <c r="F1257" i="1"/>
  <c r="O1250" i="1"/>
  <c r="AX1965" i="1"/>
  <c r="F1983" i="1"/>
  <c r="GP2724" i="1"/>
  <c r="CD2733" i="1" s="1"/>
  <c r="CA2733" i="1"/>
  <c r="O39" i="1"/>
  <c r="AB26" i="1"/>
  <c r="GP768" i="1"/>
  <c r="CD777" i="1" s="1"/>
  <c r="CA777" i="1"/>
  <c r="P570" i="1"/>
  <c r="F581" i="1"/>
  <c r="CE899" i="1"/>
  <c r="AV909" i="1"/>
  <c r="Y185" i="1"/>
  <c r="F221" i="1"/>
  <c r="F1300" i="1"/>
  <c r="AX1287" i="1"/>
  <c r="GP2363" i="1"/>
  <c r="CD2372" i="1" s="1"/>
  <c r="CA2372" i="1"/>
  <c r="AY3573" i="1"/>
  <c r="F3587" i="1"/>
  <c r="AW1113" i="1"/>
  <c r="F1130" i="1"/>
  <c r="AU3579" i="1"/>
  <c r="CD3573" i="1"/>
  <c r="AW3459" i="1"/>
  <c r="F3471" i="1"/>
  <c r="AU1757" i="1"/>
  <c r="CD1746" i="1"/>
  <c r="CE724" i="1"/>
  <c r="AV734" i="1"/>
  <c r="S1965" i="1"/>
  <c r="F1991" i="1"/>
  <c r="F1344" i="1"/>
  <c r="R1325" i="1"/>
  <c r="F3208" i="1"/>
  <c r="AV3192" i="1"/>
  <c r="AR2286" i="1"/>
  <c r="CA2270" i="1"/>
  <c r="F3442" i="1"/>
  <c r="S3411" i="1"/>
  <c r="V724" i="1"/>
  <c r="F757" i="1"/>
  <c r="O115" i="1"/>
  <c r="AB109" i="1"/>
  <c r="F3745" i="1"/>
  <c r="R3725" i="1"/>
  <c r="O1124" i="1"/>
  <c r="AB1113" i="1"/>
  <c r="S2361" i="1"/>
  <c r="F2387" i="1"/>
  <c r="X1156" i="1"/>
  <c r="F1197" i="1"/>
  <c r="O3725" i="1"/>
  <c r="F3733" i="1"/>
  <c r="Y3326" i="1"/>
  <c r="F3369" i="1"/>
  <c r="CA1847" i="1"/>
  <c r="F2581" i="1"/>
  <c r="R2561" i="1"/>
  <c r="F2156" i="1"/>
  <c r="AY2137" i="1"/>
  <c r="Y3763" i="1"/>
  <c r="F3798" i="1"/>
  <c r="CA3497" i="1"/>
  <c r="AR3503" i="1"/>
  <c r="CA3535" i="1"/>
  <c r="AR3541" i="1"/>
  <c r="S685" i="1"/>
  <c r="F707" i="1"/>
  <c r="CF1589" i="1"/>
  <c r="AW1595" i="1"/>
  <c r="F2174" i="1"/>
  <c r="X2137" i="1"/>
  <c r="F3267" i="1"/>
  <c r="T3235" i="1"/>
  <c r="CH610" i="1"/>
  <c r="AY615" i="1"/>
  <c r="AU3294" i="1"/>
  <c r="CD3278" i="1"/>
  <c r="AR305" i="1"/>
  <c r="CA301" i="1"/>
  <c r="F3300" i="1"/>
  <c r="AW3278" i="1"/>
  <c r="CD3374" i="1"/>
  <c r="AU3379" i="1"/>
  <c r="AV3497" i="1"/>
  <c r="F3508" i="1"/>
  <c r="GP376" i="1"/>
  <c r="CD379" i="1" s="1"/>
  <c r="CA379" i="1"/>
  <c r="W685" i="1"/>
  <c r="F716" i="1"/>
  <c r="AU1595" i="1"/>
  <c r="CD1589" i="1"/>
  <c r="O488" i="1"/>
  <c r="F499" i="1"/>
  <c r="F1682" i="1"/>
  <c r="AZ1665" i="1"/>
  <c r="F2738" i="1"/>
  <c r="AV2722" i="1"/>
  <c r="AR3693" i="1"/>
  <c r="CA3687" i="1"/>
  <c r="AY2934" i="1"/>
  <c r="F2953" i="1"/>
  <c r="F1720" i="1"/>
  <c r="AW1703" i="1"/>
  <c r="AY2765" i="1"/>
  <c r="F2778" i="1"/>
  <c r="O3535" i="1"/>
  <c r="F3543" i="1"/>
  <c r="CH71" i="1"/>
  <c r="AY77" i="1"/>
  <c r="AW77" i="1"/>
  <c r="AW3887" i="1" s="1"/>
  <c r="CF71" i="1"/>
  <c r="F1771" i="1"/>
  <c r="R1746" i="1"/>
  <c r="CE2845" i="1"/>
  <c r="AV2856" i="1"/>
  <c r="CA2934" i="1"/>
  <c r="AR2945" i="1"/>
  <c r="R226" i="1"/>
  <c r="F247" i="1"/>
  <c r="O2813" i="1"/>
  <c r="AB2802" i="1"/>
  <c r="AB1475" i="1"/>
  <c r="O1481" i="1"/>
  <c r="AY3725" i="1"/>
  <c r="F3739" i="1"/>
  <c r="F2337" i="1"/>
  <c r="AY2318" i="1"/>
  <c r="Y3725" i="1"/>
  <c r="F3758" i="1"/>
  <c r="O1627" i="1"/>
  <c r="F1635" i="1"/>
  <c r="AZ2977" i="1"/>
  <c r="F2999" i="1"/>
  <c r="GP2449" i="1"/>
  <c r="CD2453" i="1" s="1"/>
  <c r="CA2453" i="1"/>
  <c r="Y2094" i="1"/>
  <c r="F2132" i="1"/>
  <c r="CD147" i="1"/>
  <c r="AU153" i="1"/>
  <c r="Y647" i="1"/>
  <c r="F680" i="1"/>
  <c r="Q2404" i="1"/>
  <c r="F2427" i="1"/>
  <c r="AB3149" i="1"/>
  <c r="O3160" i="1"/>
  <c r="X2361" i="1"/>
  <c r="F2398" i="1"/>
  <c r="AU1330" i="1"/>
  <c r="CD1325" i="1"/>
  <c r="CH2270" i="1"/>
  <c r="AY2286" i="1"/>
  <c r="CH226" i="1"/>
  <c r="AY233" i="1"/>
  <c r="AW233" i="1"/>
  <c r="CF226" i="1"/>
  <c r="AW1671" i="1"/>
  <c r="CF1665" i="1"/>
  <c r="S2137" i="1"/>
  <c r="F2163" i="1"/>
  <c r="F2068" i="1"/>
  <c r="AW2051" i="1"/>
  <c r="CA1156" i="1"/>
  <c r="AR1171" i="1"/>
  <c r="AW1325" i="1"/>
  <c r="F1336" i="1"/>
  <c r="P3326" i="1"/>
  <c r="F3345" i="1"/>
  <c r="CF3326" i="1"/>
  <c r="AW3342" i="1"/>
  <c r="P2977" i="1"/>
  <c r="F2991" i="1"/>
  <c r="AK2675" i="1"/>
  <c r="X2690" i="1"/>
  <c r="O2137" i="1"/>
  <c r="F2150" i="1"/>
  <c r="AV867" i="1"/>
  <c r="CE856" i="1"/>
  <c r="AU1038" i="1"/>
  <c r="CD1027" i="1"/>
  <c r="CH1399" i="1"/>
  <c r="AY1405" i="1"/>
  <c r="P1475" i="1"/>
  <c r="F1484" i="1"/>
  <c r="X2765" i="1"/>
  <c r="F2796" i="1"/>
  <c r="AV3725" i="1"/>
  <c r="F3736" i="1"/>
  <c r="Y1113" i="1"/>
  <c r="F1151" i="1"/>
  <c r="Y1922" i="1"/>
  <c r="F1960" i="1"/>
  <c r="X1879" i="1"/>
  <c r="F1916" i="1"/>
  <c r="Y488" i="1"/>
  <c r="F524" i="1"/>
  <c r="F235" i="1"/>
  <c r="O226" i="1"/>
  <c r="F1959" i="1"/>
  <c r="X1922" i="1"/>
  <c r="Y1070" i="1"/>
  <c r="F1108" i="1"/>
  <c r="X1789" i="1"/>
  <c r="F1826" i="1"/>
  <c r="X899" i="1"/>
  <c r="F935" i="1"/>
  <c r="AV1325" i="1"/>
  <c r="F1335" i="1"/>
  <c r="F3473" i="1"/>
  <c r="AY3459" i="1"/>
  <c r="CA1218" i="1"/>
  <c r="O147" i="1"/>
  <c r="F155" i="1"/>
  <c r="CE984" i="1"/>
  <c r="AV995" i="1"/>
  <c r="CF1027" i="1"/>
  <c r="AW1038" i="1"/>
  <c r="F354" i="1"/>
  <c r="Q337" i="1"/>
  <c r="CD2062" i="1"/>
  <c r="AV3160" i="1"/>
  <c r="CE3149" i="1"/>
  <c r="AB71" i="1"/>
  <c r="O77" i="1"/>
  <c r="GP28" i="1"/>
  <c r="CD39" i="1" s="1"/>
  <c r="CA39" i="1"/>
  <c r="R411" i="1"/>
  <c r="F429" i="1"/>
  <c r="CH447" i="1"/>
  <c r="AY456" i="1"/>
  <c r="CH570" i="1"/>
  <c r="AY578" i="1"/>
  <c r="CH941" i="1"/>
  <c r="AY952" i="1"/>
  <c r="CF2180" i="1"/>
  <c r="AW2191" i="1"/>
  <c r="F2077" i="1"/>
  <c r="S2051" i="1"/>
  <c r="F3643" i="1"/>
  <c r="X3611" i="1"/>
  <c r="AW26" i="1"/>
  <c r="F45" i="1"/>
  <c r="CA1746" i="1"/>
  <c r="AR1757" i="1"/>
  <c r="O1832" i="1"/>
  <c r="F1849" i="1"/>
  <c r="F2518" i="1"/>
  <c r="Y2485" i="1"/>
  <c r="GP1791" i="1"/>
  <c r="CD1800" i="1" s="1"/>
  <c r="CA1800" i="1"/>
  <c r="F2610" i="1"/>
  <c r="AV2599" i="1"/>
  <c r="GP111" i="1"/>
  <c r="CD115" i="1" s="1"/>
  <c r="CA115" i="1"/>
  <c r="GP1115" i="1"/>
  <c r="CD1124" i="1" s="1"/>
  <c r="CA1124" i="1"/>
  <c r="R899" i="1"/>
  <c r="F923" i="1"/>
  <c r="F3272" i="1"/>
  <c r="X3235" i="1"/>
  <c r="F3546" i="1"/>
  <c r="AV3535" i="1"/>
  <c r="AB809" i="1"/>
  <c r="O824" i="1"/>
  <c r="AR2605" i="1"/>
  <c r="CA2599" i="1"/>
  <c r="F3605" i="1"/>
  <c r="X3573" i="1"/>
  <c r="S766" i="1"/>
  <c r="F792" i="1"/>
  <c r="CD1847" i="1"/>
  <c r="S374" i="1"/>
  <c r="F394" i="1"/>
  <c r="AU3541" i="1"/>
  <c r="CD3535" i="1"/>
  <c r="AB1703" i="1"/>
  <c r="O1714" i="1"/>
  <c r="AZ2722" i="1"/>
  <c r="F2744" i="1"/>
  <c r="R685" i="1"/>
  <c r="F706" i="1"/>
  <c r="AB529" i="1"/>
  <c r="O538" i="1"/>
  <c r="CA3192" i="1"/>
  <c r="AR3203" i="1"/>
  <c r="O456" i="1"/>
  <c r="AB447" i="1"/>
  <c r="AB1437" i="1"/>
  <c r="O1443" i="1"/>
  <c r="AB2977" i="1"/>
  <c r="O2988" i="1"/>
  <c r="AW3246" i="1"/>
  <c r="CF3235" i="1"/>
  <c r="AK3326" i="1"/>
  <c r="X3342" i="1"/>
  <c r="CD185" i="1"/>
  <c r="AU194" i="1"/>
  <c r="F838" i="1"/>
  <c r="R809" i="1"/>
  <c r="F1301" i="1"/>
  <c r="AY1287" i="1"/>
  <c r="AZ984" i="1"/>
  <c r="F1006" i="1"/>
  <c r="AY1965" i="1"/>
  <c r="F1984" i="1"/>
  <c r="Y1965" i="1"/>
  <c r="F2003" i="1"/>
  <c r="AY1933" i="1"/>
  <c r="CH1922" i="1"/>
  <c r="CH1832" i="1"/>
  <c r="AY1847" i="1"/>
  <c r="AU3693" i="1"/>
  <c r="CD3687" i="1"/>
  <c r="AZ809" i="1"/>
  <c r="F835" i="1"/>
  <c r="F2821" i="1"/>
  <c r="AY2802" i="1"/>
  <c r="AW2765" i="1"/>
  <c r="F2776" i="1"/>
  <c r="AY2485" i="1"/>
  <c r="F2499" i="1"/>
  <c r="AX3411" i="1"/>
  <c r="F3434" i="1"/>
  <c r="CE71" i="1"/>
  <c r="AV77" i="1"/>
  <c r="AV3887" i="1" s="1"/>
  <c r="P2845" i="1"/>
  <c r="F2859" i="1"/>
  <c r="F1009" i="1"/>
  <c r="R984" i="1"/>
  <c r="AX2447" i="1"/>
  <c r="F2460" i="1"/>
  <c r="CA2223" i="1"/>
  <c r="AR2238" i="1"/>
  <c r="CA2561" i="1"/>
  <c r="AR2567" i="1"/>
  <c r="F3549" i="1"/>
  <c r="AY3535" i="1"/>
  <c r="F3003" i="1"/>
  <c r="S2977" i="1"/>
  <c r="F260" i="1"/>
  <c r="Y226" i="1"/>
  <c r="GP2096" i="1"/>
  <c r="CD2105" i="1" s="1"/>
  <c r="CA2105" i="1"/>
  <c r="X1746" i="1"/>
  <c r="F1783" i="1"/>
  <c r="V941" i="1"/>
  <c r="F975" i="1"/>
  <c r="R1362" i="1"/>
  <c r="F1381" i="1"/>
  <c r="Y2523" i="1"/>
  <c r="F2556" i="1"/>
  <c r="GP3151" i="1"/>
  <c r="CD3160" i="1" s="1"/>
  <c r="CA3160" i="1"/>
  <c r="X941" i="1"/>
  <c r="F978" i="1"/>
  <c r="CD1250" i="1"/>
  <c r="AU1255" i="1"/>
  <c r="O3459" i="1"/>
  <c r="F3467" i="1"/>
  <c r="CE226" i="1"/>
  <c r="AV233" i="1"/>
  <c r="CF529" i="1"/>
  <c r="AW538" i="1"/>
  <c r="AV1671" i="1"/>
  <c r="CE1665" i="1"/>
  <c r="F2701" i="1"/>
  <c r="AZ2675" i="1"/>
  <c r="AX3687" i="1"/>
  <c r="F3700" i="1"/>
  <c r="Y1156" i="1"/>
  <c r="F1198" i="1"/>
  <c r="AU1633" i="1"/>
  <c r="CD1627" i="1"/>
  <c r="GP3413" i="1"/>
  <c r="CD3427" i="1" s="1"/>
  <c r="CA3427" i="1"/>
  <c r="X2180" i="1"/>
  <c r="F2217" i="1"/>
  <c r="CD570" i="1"/>
  <c r="AZ1746" i="1"/>
  <c r="F1768" i="1"/>
  <c r="CA1027" i="1"/>
  <c r="AR1038" i="1"/>
  <c r="CD734" i="1"/>
  <c r="AW1405" i="1"/>
  <c r="CF1399" i="1"/>
  <c r="F2910" i="1"/>
  <c r="AY2888" i="1"/>
  <c r="AX3611" i="1"/>
  <c r="F3624" i="1"/>
  <c r="F202" i="1"/>
  <c r="AY185" i="1"/>
  <c r="AW269" i="1"/>
  <c r="CF265" i="1"/>
  <c r="CE2008" i="1"/>
  <c r="AV2019" i="1"/>
  <c r="O3278" i="1"/>
  <c r="F3296" i="1"/>
  <c r="AV269" i="1"/>
  <c r="CE265" i="1"/>
  <c r="GP1667" i="1"/>
  <c r="CD1671" i="1" s="1"/>
  <c r="CA1671" i="1"/>
  <c r="F2458" i="1"/>
  <c r="AV2447" i="1"/>
  <c r="Y1746" i="1"/>
  <c r="F1784" i="1"/>
  <c r="AY2019" i="1"/>
  <c r="CH2008" i="1"/>
  <c r="P2008" i="1"/>
  <c r="F2022" i="1"/>
  <c r="F2120" i="1"/>
  <c r="S2094" i="1"/>
  <c r="S3063" i="1"/>
  <c r="F3089" i="1"/>
  <c r="R185" i="1"/>
  <c r="F208" i="1"/>
  <c r="CE766" i="1"/>
  <c r="AV777" i="1"/>
  <c r="CF2094" i="1"/>
  <c r="AW2105" i="1"/>
  <c r="F1726" i="1"/>
  <c r="Q1703" i="1"/>
  <c r="AY3278" i="1"/>
  <c r="F3302" i="1"/>
  <c r="F3000" i="1"/>
  <c r="Q2977" i="1"/>
  <c r="F3509" i="1"/>
  <c r="AW3497" i="1"/>
  <c r="F502" i="1"/>
  <c r="AV488" i="1"/>
  <c r="X777" i="1"/>
  <c r="AK766" i="1"/>
  <c r="F1597" i="1"/>
  <c r="O1589" i="1"/>
  <c r="AY995" i="1"/>
  <c r="CH984" i="1"/>
  <c r="AZ1027" i="1"/>
  <c r="F1049" i="1"/>
  <c r="CH1027" i="1"/>
  <c r="AY1038" i="1"/>
  <c r="S1832" i="1"/>
  <c r="F1862" i="1"/>
  <c r="AZ1203" i="1"/>
  <c r="F1229" i="1"/>
  <c r="GP2677" i="1"/>
  <c r="CD2690" i="1" s="1"/>
  <c r="CA2690" i="1"/>
  <c r="CF2361" i="1"/>
  <c r="AW2372" i="1"/>
  <c r="O2637" i="1"/>
  <c r="F2645" i="1"/>
  <c r="F2153" i="1"/>
  <c r="AV2137" i="1"/>
  <c r="F2950" i="1"/>
  <c r="AV2934" i="1"/>
  <c r="R3803" i="1"/>
  <c r="F3871" i="1"/>
  <c r="F831" i="1"/>
  <c r="AX809" i="1"/>
  <c r="CA1557" i="1"/>
  <c r="GP1553" i="1"/>
  <c r="CD1557" i="1" s="1"/>
  <c r="CE1789" i="1"/>
  <c r="AV1800" i="1"/>
  <c r="F1260" i="1"/>
  <c r="AV1250" i="1"/>
  <c r="CA2888" i="1"/>
  <c r="AR2902" i="1"/>
  <c r="W374" i="1"/>
  <c r="F403" i="1"/>
  <c r="AB1325" i="1"/>
  <c r="O1330" i="1"/>
  <c r="Q1203" i="1"/>
  <c r="F1230" i="1"/>
  <c r="F1295" i="1"/>
  <c r="O1287" i="1"/>
  <c r="R1832" i="1"/>
  <c r="F1861" i="1"/>
  <c r="O2733" i="1"/>
  <c r="AB2722" i="1"/>
  <c r="CA3459" i="1"/>
  <c r="AR3465" i="1"/>
  <c r="F3175" i="1"/>
  <c r="S3149" i="1"/>
  <c r="Y342" i="1"/>
  <c r="AL337" i="1"/>
  <c r="AZ647" i="1"/>
  <c r="F664" i="1"/>
  <c r="CF447" i="1"/>
  <c r="AW456" i="1"/>
  <c r="AB766" i="1"/>
  <c r="O777" i="1"/>
  <c r="AV578" i="1"/>
  <c r="CE570" i="1"/>
  <c r="CF570" i="1"/>
  <c r="AW578" i="1"/>
  <c r="AV1437" i="1"/>
  <c r="F1448" i="1"/>
  <c r="R1513" i="1"/>
  <c r="F1533" i="1"/>
  <c r="CF899" i="1"/>
  <c r="AW909" i="1"/>
  <c r="CE941" i="1"/>
  <c r="AV952" i="1"/>
  <c r="AY2191" i="1"/>
  <c r="CH2180" i="1"/>
  <c r="P2180" i="1"/>
  <c r="F2194" i="1"/>
  <c r="AB2361" i="1"/>
  <c r="O2372" i="1"/>
  <c r="AY2637" i="1"/>
  <c r="F2651" i="1"/>
  <c r="AZ3149" i="1"/>
  <c r="F3171" i="1"/>
  <c r="F3622" i="1"/>
  <c r="AV3611" i="1"/>
  <c r="CA3573" i="1"/>
  <c r="AR3579" i="1"/>
  <c r="CH1203" i="1"/>
  <c r="AY1218" i="1"/>
  <c r="CF1203" i="1"/>
  <c r="AW1218" i="1"/>
  <c r="F1232" i="1"/>
  <c r="R1203" i="1"/>
  <c r="F3356" i="1"/>
  <c r="R3326" i="1"/>
  <c r="Y809" i="1"/>
  <c r="F851" i="1"/>
  <c r="CF724" i="1"/>
  <c r="AW734" i="1"/>
  <c r="AY411" i="1"/>
  <c r="F423" i="1"/>
  <c r="X447" i="1"/>
  <c r="F482" i="1"/>
  <c r="X3278" i="1"/>
  <c r="F3320" i="1"/>
  <c r="X2329" i="1"/>
  <c r="AK2318" i="1"/>
  <c r="O734" i="1"/>
  <c r="AB724" i="1"/>
  <c r="Y2934" i="1"/>
  <c r="F2972" i="1"/>
  <c r="F874" i="1"/>
  <c r="AX856" i="1"/>
  <c r="X809" i="1"/>
  <c r="F850" i="1"/>
  <c r="AB899" i="1"/>
  <c r="O909" i="1"/>
  <c r="F2353" i="1"/>
  <c r="W2318" i="1"/>
  <c r="O3763" i="1"/>
  <c r="F3773" i="1"/>
  <c r="GP3237" i="1"/>
  <c r="CD3246" i="1" s="1"/>
  <c r="CA3246" i="1"/>
  <c r="AX647" i="1"/>
  <c r="F660" i="1"/>
  <c r="F761" i="1"/>
  <c r="Y724" i="1"/>
  <c r="AW488" i="1"/>
  <c r="F503" i="1"/>
  <c r="AX724" i="1"/>
  <c r="F741" i="1"/>
  <c r="AY1171" i="1"/>
  <c r="CH1156" i="1"/>
  <c r="P1156" i="1"/>
  <c r="F1174" i="1"/>
  <c r="CA488" i="1"/>
  <c r="AR497" i="1"/>
  <c r="F2757" i="1"/>
  <c r="W2722" i="1"/>
  <c r="F2154" i="1"/>
  <c r="AW2137" i="1"/>
  <c r="Y3149" i="1"/>
  <c r="F3187" i="1"/>
  <c r="X2845" i="1"/>
  <c r="F2882" i="1"/>
  <c r="CA3020" i="1"/>
  <c r="AR3031" i="1"/>
  <c r="AY1595" i="1"/>
  <c r="CH1589" i="1"/>
  <c r="F2657" i="1"/>
  <c r="R2637" i="1"/>
  <c r="Y3192" i="1"/>
  <c r="F3230" i="1"/>
  <c r="O2485" i="1"/>
  <c r="F2493" i="1"/>
  <c r="Y1665" i="1"/>
  <c r="F1698" i="1"/>
  <c r="S1156" i="1"/>
  <c r="F1186" i="1"/>
  <c r="AX3149" i="1"/>
  <c r="F3167" i="1"/>
  <c r="AB685" i="1"/>
  <c r="O692" i="1"/>
  <c r="O2318" i="1"/>
  <c r="F2331" i="1"/>
  <c r="P610" i="1"/>
  <c r="F618" i="1"/>
  <c r="CE809" i="1"/>
  <c r="AV824" i="1"/>
  <c r="F1129" i="1"/>
  <c r="AV1113" i="1"/>
  <c r="GP2010" i="1"/>
  <c r="CD2019" i="1" s="1"/>
  <c r="CA2019" i="1"/>
  <c r="CA3725" i="1"/>
  <c r="AR3731" i="1"/>
  <c r="CA3278" i="1"/>
  <c r="AR3294" i="1"/>
  <c r="AX2977" i="1"/>
  <c r="F2995" i="1"/>
  <c r="P3235" i="1"/>
  <c r="F3249" i="1"/>
  <c r="AU305" i="1"/>
  <c r="CD301" i="1"/>
  <c r="F441" i="1"/>
  <c r="X411" i="1"/>
  <c r="F2607" i="1"/>
  <c r="O2599" i="1"/>
  <c r="AV1519" i="1"/>
  <c r="CE1513" i="1"/>
  <c r="F3797" i="1"/>
  <c r="X3763" i="1"/>
  <c r="Q3326" i="1"/>
  <c r="F3354" i="1"/>
  <c r="S724" i="1"/>
  <c r="F749" i="1"/>
  <c r="AR1595" i="1"/>
  <c r="CA1589" i="1"/>
  <c r="AB570" i="1"/>
  <c r="O578" i="1"/>
  <c r="X2223" i="1"/>
  <c r="F2264" i="1"/>
  <c r="F972" i="1"/>
  <c r="BA941" i="1"/>
  <c r="AW2690" i="1"/>
  <c r="CF2675" i="1"/>
  <c r="AY1890" i="1"/>
  <c r="CH1879" i="1"/>
  <c r="AV2223" i="1"/>
  <c r="F2243" i="1"/>
  <c r="CF1922" i="1"/>
  <c r="AW1933" i="1"/>
  <c r="AW1847" i="1"/>
  <c r="CF1832" i="1"/>
  <c r="AW3763" i="1"/>
  <c r="F3777" i="1"/>
  <c r="Y3573" i="1"/>
  <c r="F3606" i="1"/>
  <c r="Y570" i="1"/>
  <c r="F605" i="1"/>
  <c r="CA1405" i="1"/>
  <c r="GP1401" i="1"/>
  <c r="CD1405" i="1" s="1"/>
  <c r="CF2845" i="1"/>
  <c r="AW2856" i="1"/>
  <c r="AR1293" i="1"/>
  <c r="CA1287" i="1"/>
  <c r="AU1933" i="1"/>
  <c r="CD1922" i="1"/>
  <c r="X342" i="1"/>
  <c r="AK337" i="1"/>
  <c r="F199" i="1"/>
  <c r="AV185" i="1"/>
  <c r="CD1081" i="1"/>
  <c r="GP2804" i="1"/>
  <c r="CD2813" i="1" s="1"/>
  <c r="CA2813" i="1"/>
  <c r="GP1477" i="1"/>
  <c r="CD1481" i="1" s="1"/>
  <c r="CA1481" i="1"/>
  <c r="AB2180" i="1"/>
  <c r="O2191" i="1"/>
  <c r="AX1832" i="1"/>
  <c r="F1854" i="1"/>
  <c r="AV3573" i="1"/>
  <c r="F3584" i="1"/>
  <c r="F2070" i="1"/>
  <c r="AY2051" i="1"/>
  <c r="X39" i="1"/>
  <c r="AK26" i="1"/>
  <c r="F1686" i="1"/>
  <c r="S1665" i="1"/>
  <c r="Y2008" i="1"/>
  <c r="F2046" i="1"/>
  <c r="AV3427" i="1"/>
  <c r="CE3411" i="1"/>
  <c r="O2453" i="1"/>
  <c r="AB2447" i="1"/>
  <c r="CA147" i="1"/>
  <c r="AR153" i="1"/>
  <c r="F964" i="1"/>
  <c r="Q941" i="1"/>
  <c r="F1981" i="1"/>
  <c r="AV1965" i="1"/>
  <c r="V2137" i="1"/>
  <c r="F2171" i="1"/>
  <c r="F2741" i="1"/>
  <c r="AY2722" i="1"/>
  <c r="F3776" i="1"/>
  <c r="AV3763" i="1"/>
  <c r="F695" i="1"/>
  <c r="P685" i="1"/>
  <c r="AY692" i="1"/>
  <c r="AY3887" i="1" s="1"/>
  <c r="CH685" i="1"/>
  <c r="F51" i="1"/>
  <c r="Q26" i="1"/>
  <c r="CA867" i="1"/>
  <c r="CA1325" i="1"/>
  <c r="AR1330" i="1"/>
  <c r="F2289" i="1"/>
  <c r="P2270" i="1"/>
  <c r="Y3106" i="1"/>
  <c r="F3144" i="1"/>
  <c r="T685" i="1"/>
  <c r="F713" i="1"/>
  <c r="F236" i="1"/>
  <c r="P226" i="1"/>
  <c r="S899" i="1"/>
  <c r="F924" i="1"/>
  <c r="CH529" i="1"/>
  <c r="AY538" i="1"/>
  <c r="P529" i="1"/>
  <c r="F541" i="1"/>
  <c r="AY1671" i="1"/>
  <c r="CH1665" i="1"/>
  <c r="AV2637" i="1"/>
  <c r="F2648" i="1"/>
  <c r="AV2051" i="1"/>
  <c r="F2067" i="1"/>
  <c r="CA615" i="1"/>
  <c r="GP612" i="1"/>
  <c r="CD615" i="1" s="1"/>
  <c r="AY1325" i="1"/>
  <c r="F1338" i="1"/>
  <c r="CH3326" i="1"/>
  <c r="AY3342" i="1"/>
  <c r="CE2977" i="1"/>
  <c r="AV2988" i="1"/>
  <c r="CF2977" i="1"/>
  <c r="AW2988" i="1"/>
  <c r="F3384" i="1"/>
  <c r="AV3374" i="1"/>
  <c r="F345" i="1"/>
  <c r="P337" i="1"/>
  <c r="AY342" i="1"/>
  <c r="CH337" i="1"/>
  <c r="CF856" i="1"/>
  <c r="AW867" i="1"/>
  <c r="F893" i="1"/>
  <c r="X856" i="1"/>
  <c r="X3020" i="1"/>
  <c r="F3057" i="1"/>
  <c r="CE1070" i="1"/>
  <c r="AV1081" i="1"/>
  <c r="AW2599" i="1"/>
  <c r="F2611" i="1"/>
  <c r="AY3649" i="1"/>
  <c r="F3663" i="1"/>
  <c r="AX26" i="1"/>
  <c r="F46" i="1"/>
  <c r="F1408" i="1"/>
  <c r="P1399" i="1"/>
  <c r="R2137" i="1"/>
  <c r="F2162" i="1"/>
  <c r="O2765" i="1"/>
  <c r="F2772" i="1"/>
  <c r="AV2888" i="1"/>
  <c r="F2907" i="1"/>
  <c r="Y2888" i="1"/>
  <c r="F2929" i="1"/>
  <c r="Y3020" i="1"/>
  <c r="F3058" i="1"/>
  <c r="S337" i="1"/>
  <c r="F357" i="1"/>
  <c r="AZ2318" i="1"/>
  <c r="F2340" i="1"/>
  <c r="CE1475" i="1"/>
  <c r="AV1481" i="1"/>
  <c r="AW1481" i="1"/>
  <c r="CF1475" i="1"/>
  <c r="F2301" i="1"/>
  <c r="S2270" i="1"/>
  <c r="Y3535" i="1"/>
  <c r="F3568" i="1"/>
  <c r="CD233" i="1"/>
  <c r="Y2977" i="1"/>
  <c r="F3015" i="1"/>
  <c r="X529" i="1"/>
  <c r="F564" i="1"/>
  <c r="Y3411" i="1"/>
  <c r="F3454" i="1"/>
  <c r="Y529" i="1"/>
  <c r="F565" i="1"/>
  <c r="F1150" i="1"/>
  <c r="X1113" i="1"/>
  <c r="AU2529" i="1" l="1"/>
  <c r="CD2523" i="1"/>
  <c r="CD2934" i="1"/>
  <c r="AU2945" i="1"/>
  <c r="AY22" i="1"/>
  <c r="AY3920" i="1"/>
  <c r="F3895" i="1"/>
  <c r="AU1171" i="1"/>
  <c r="CD1156" i="1"/>
  <c r="AV22" i="1"/>
  <c r="AV3920" i="1"/>
  <c r="F3892" i="1"/>
  <c r="CD2637" i="1"/>
  <c r="AU2643" i="1"/>
  <c r="AU1443" i="1"/>
  <c r="CD1437" i="1"/>
  <c r="AW22" i="1"/>
  <c r="AW3920" i="1"/>
  <c r="F3893" i="1"/>
  <c r="CA3649" i="1"/>
  <c r="F3884" i="1"/>
  <c r="Y3803" i="1"/>
  <c r="AV1627" i="1"/>
  <c r="F1638" i="1"/>
  <c r="Y2802" i="1"/>
  <c r="F2840" i="1"/>
  <c r="F2429" i="1"/>
  <c r="R2404" i="1"/>
  <c r="AZ22" i="1"/>
  <c r="AZ3920" i="1"/>
  <c r="F3898" i="1"/>
  <c r="R3459" i="1"/>
  <c r="F3479" i="1"/>
  <c r="F2252" i="1"/>
  <c r="R2223" i="1"/>
  <c r="F1660" i="1"/>
  <c r="Y1627" i="1"/>
  <c r="P4005" i="7"/>
  <c r="I4060" i="7" s="1"/>
  <c r="K4005" i="7"/>
  <c r="I1794" i="7"/>
  <c r="S22" i="1"/>
  <c r="F3902" i="1"/>
  <c r="S3920" i="1"/>
  <c r="I121" i="7"/>
  <c r="R2447" i="1"/>
  <c r="F2467" i="1"/>
  <c r="F1639" i="1"/>
  <c r="AW1627" i="1"/>
  <c r="F3229" i="1"/>
  <c r="X3192" i="1"/>
  <c r="F2631" i="1"/>
  <c r="X2599" i="1"/>
  <c r="P312" i="7"/>
  <c r="I314" i="7" s="1"/>
  <c r="K312" i="7"/>
  <c r="AQ18" i="1"/>
  <c r="F3930" i="1"/>
  <c r="X3887" i="1"/>
  <c r="F1571" i="1"/>
  <c r="R1551" i="1"/>
  <c r="F2959" i="1"/>
  <c r="R2934" i="1"/>
  <c r="F3681" i="1"/>
  <c r="X3649" i="1"/>
  <c r="F1647" i="1"/>
  <c r="R1627" i="1"/>
  <c r="R109" i="1"/>
  <c r="F129" i="1"/>
  <c r="F592" i="1"/>
  <c r="R570" i="1"/>
  <c r="F3308" i="1"/>
  <c r="R3278" i="1"/>
  <c r="F1357" i="1"/>
  <c r="Y1325" i="1"/>
  <c r="I1030" i="7"/>
  <c r="I146" i="7"/>
  <c r="F1281" i="1"/>
  <c r="X1250" i="1"/>
  <c r="AY1627" i="1"/>
  <c r="F1641" i="1"/>
  <c r="R2802" i="1"/>
  <c r="F2827" i="1"/>
  <c r="F2916" i="1"/>
  <c r="R2888" i="1"/>
  <c r="AU3117" i="1"/>
  <c r="CA2523" i="1"/>
  <c r="AU3203" i="1"/>
  <c r="Y301" i="1"/>
  <c r="F332" i="1"/>
  <c r="I1482" i="7"/>
  <c r="R1399" i="1"/>
  <c r="F1419" i="1"/>
  <c r="F91" i="1"/>
  <c r="R71" i="1"/>
  <c r="F3555" i="1"/>
  <c r="R3535" i="1"/>
  <c r="F220" i="1"/>
  <c r="X185" i="1"/>
  <c r="Y109" i="1"/>
  <c r="F142" i="1"/>
  <c r="T18" i="1"/>
  <c r="F3941" i="1"/>
  <c r="I3024" i="7"/>
  <c r="R2599" i="1"/>
  <c r="F2619" i="1"/>
  <c r="P18" i="1"/>
  <c r="F3923" i="1"/>
  <c r="I4163" i="7"/>
  <c r="F103" i="1"/>
  <c r="X71" i="1"/>
  <c r="F3707" i="1"/>
  <c r="R3687" i="1"/>
  <c r="X2722" i="1"/>
  <c r="F2759" i="1"/>
  <c r="F2594" i="1"/>
  <c r="Y2561" i="1"/>
  <c r="F3393" i="1"/>
  <c r="R3374" i="1"/>
  <c r="I1669" i="7"/>
  <c r="F2076" i="1"/>
  <c r="R2051" i="1"/>
  <c r="I1580" i="7"/>
  <c r="F3938" i="1"/>
  <c r="I22" i="7" s="1"/>
  <c r="AT18" i="1"/>
  <c r="BA22" i="1"/>
  <c r="F3907" i="1"/>
  <c r="BA3920" i="1"/>
  <c r="AU2491" i="1"/>
  <c r="AU1976" i="1"/>
  <c r="Y3887" i="1"/>
  <c r="CA1965" i="1"/>
  <c r="X301" i="1"/>
  <c r="F331" i="1"/>
  <c r="I415" i="7"/>
  <c r="F1814" i="1"/>
  <c r="R1789" i="1"/>
  <c r="F167" i="1"/>
  <c r="R147" i="1"/>
  <c r="F3529" i="1"/>
  <c r="X3497" i="1"/>
  <c r="F3131" i="1"/>
  <c r="R3106" i="1"/>
  <c r="R488" i="1"/>
  <c r="F511" i="1"/>
  <c r="I1859" i="7"/>
  <c r="F3122" i="1"/>
  <c r="AV3106" i="1"/>
  <c r="AY3106" i="1"/>
  <c r="F3125" i="1"/>
  <c r="U18" i="1"/>
  <c r="F3942" i="1"/>
  <c r="F2760" i="1"/>
  <c r="Y2722" i="1"/>
  <c r="F2505" i="1"/>
  <c r="R2485" i="1"/>
  <c r="K447" i="7"/>
  <c r="P447" i="7"/>
  <c r="I460" i="7" s="1"/>
  <c r="O3887" i="1"/>
  <c r="F1495" i="1"/>
  <c r="R1475" i="1"/>
  <c r="AY2404" i="1"/>
  <c r="F2423" i="1"/>
  <c r="I1386" i="7"/>
  <c r="AX22" i="1"/>
  <c r="AX3920" i="1"/>
  <c r="F3894" i="1"/>
  <c r="F3883" i="1"/>
  <c r="X3803" i="1"/>
  <c r="R1437" i="1"/>
  <c r="F1457" i="1"/>
  <c r="F2421" i="1"/>
  <c r="AW2404" i="1"/>
  <c r="R1665" i="1"/>
  <c r="F1685" i="1"/>
  <c r="I2345" i="7"/>
  <c r="Y3687" i="1"/>
  <c r="F3720" i="1"/>
  <c r="R3763" i="1"/>
  <c r="F3785" i="1"/>
  <c r="K194" i="7"/>
  <c r="P194" i="7"/>
  <c r="I196" i="7" s="1"/>
  <c r="F3321" i="1"/>
  <c r="Y3278" i="1"/>
  <c r="X1513" i="1"/>
  <c r="F1545" i="1"/>
  <c r="F3530" i="1"/>
  <c r="Y3497" i="1"/>
  <c r="R2722" i="1"/>
  <c r="F2747" i="1"/>
  <c r="F1393" i="1"/>
  <c r="X1362" i="1"/>
  <c r="X2447" i="1"/>
  <c r="F2479" i="1"/>
  <c r="AV2404" i="1"/>
  <c r="F2420" i="1"/>
  <c r="P3374" i="7"/>
  <c r="I3393" i="7" s="1"/>
  <c r="K3374" i="7"/>
  <c r="R3192" i="1"/>
  <c r="F3217" i="1"/>
  <c r="I965" i="7"/>
  <c r="F3757" i="1"/>
  <c r="X3725" i="1"/>
  <c r="F1622" i="1"/>
  <c r="Y1589" i="1"/>
  <c r="CA1250" i="1"/>
  <c r="R1250" i="1"/>
  <c r="F1269" i="1"/>
  <c r="AW3106" i="1"/>
  <c r="F3123" i="1"/>
  <c r="F2593" i="1"/>
  <c r="X2561" i="1"/>
  <c r="R265" i="1"/>
  <c r="F283" i="1"/>
  <c r="I2605" i="7"/>
  <c r="F791" i="1"/>
  <c r="R766" i="1"/>
  <c r="Q22" i="1"/>
  <c r="Q3920" i="1"/>
  <c r="F3899" i="1"/>
  <c r="F1394" i="1"/>
  <c r="Y1362" i="1"/>
  <c r="F179" i="1"/>
  <c r="X147" i="1"/>
  <c r="F552" i="1"/>
  <c r="R529" i="1"/>
  <c r="F1728" i="1"/>
  <c r="R1703" i="1"/>
  <c r="V18" i="1"/>
  <c r="F3943" i="1"/>
  <c r="F1546" i="1"/>
  <c r="Y1513" i="1"/>
  <c r="R3887" i="1"/>
  <c r="F3406" i="1"/>
  <c r="Y3374" i="1"/>
  <c r="W22" i="1"/>
  <c r="W3920" i="1"/>
  <c r="F3911" i="1"/>
  <c r="F1507" i="1"/>
  <c r="X1475" i="1"/>
  <c r="R301" i="1"/>
  <c r="F319" i="1"/>
  <c r="X1325" i="1"/>
  <c r="F1356" i="1"/>
  <c r="CD226" i="1"/>
  <c r="AU233" i="1"/>
  <c r="AY337" i="1"/>
  <c r="F350" i="1"/>
  <c r="F1679" i="1"/>
  <c r="AY1665" i="1"/>
  <c r="CA2802" i="1"/>
  <c r="AR2813" i="1"/>
  <c r="F1952" i="1"/>
  <c r="AU1922" i="1"/>
  <c r="AW265" i="1"/>
  <c r="F275" i="1"/>
  <c r="AW1399" i="1"/>
  <c r="F1411" i="1"/>
  <c r="F238" i="1"/>
  <c r="AV226" i="1"/>
  <c r="AU1250" i="1"/>
  <c r="F1274" i="1"/>
  <c r="AR2223" i="1"/>
  <c r="F2266" i="1"/>
  <c r="AY1832" i="1"/>
  <c r="F1855" i="1"/>
  <c r="F2990" i="1"/>
  <c r="O2977" i="1"/>
  <c r="O529" i="1"/>
  <c r="F540" i="1"/>
  <c r="CD1113" i="1"/>
  <c r="AU1124" i="1"/>
  <c r="F1044" i="1"/>
  <c r="AW1027" i="1"/>
  <c r="AU1325" i="1"/>
  <c r="F1349" i="1"/>
  <c r="F739" i="1"/>
  <c r="AV724" i="1"/>
  <c r="CA71" i="1"/>
  <c r="AR77" i="1"/>
  <c r="F1763" i="1"/>
  <c r="AW1746" i="1"/>
  <c r="F1283" i="1"/>
  <c r="AR1250" i="1"/>
  <c r="F1369" i="1"/>
  <c r="O1362" i="1"/>
  <c r="AU2485" i="1"/>
  <c r="F2510" i="1"/>
  <c r="CA941" i="1"/>
  <c r="AR952" i="1"/>
  <c r="F830" i="1"/>
  <c r="AW809" i="1"/>
  <c r="F3790" i="1"/>
  <c r="AU3763" i="1"/>
  <c r="AU1965" i="1"/>
  <c r="F1995" i="1"/>
  <c r="AR824" i="1"/>
  <c r="CA809" i="1"/>
  <c r="F66" i="1"/>
  <c r="Y26" i="1"/>
  <c r="X3411" i="1"/>
  <c r="F3453" i="1"/>
  <c r="F742" i="1"/>
  <c r="AY724" i="1"/>
  <c r="F2196" i="1"/>
  <c r="AV2180" i="1"/>
  <c r="AV447" i="1"/>
  <c r="F461" i="1"/>
  <c r="CA411" i="1"/>
  <c r="AR415" i="1"/>
  <c r="CA984" i="1"/>
  <c r="AR995" i="1"/>
  <c r="F979" i="1"/>
  <c r="Y941" i="1"/>
  <c r="Y3063" i="1"/>
  <c r="F3101" i="1"/>
  <c r="F1177" i="1"/>
  <c r="AW1156" i="1"/>
  <c r="AR1519" i="1"/>
  <c r="CA1513" i="1"/>
  <c r="F2113" i="1"/>
  <c r="AY2094" i="1"/>
  <c r="F2025" i="1"/>
  <c r="AW2008" i="1"/>
  <c r="F3429" i="1"/>
  <c r="O3411" i="1"/>
  <c r="AV1922" i="1"/>
  <c r="F1938" i="1"/>
  <c r="AU3725" i="1"/>
  <c r="F3750" i="1"/>
  <c r="F3168" i="1"/>
  <c r="AY3149" i="1"/>
  <c r="F2692" i="1"/>
  <c r="O2675" i="1"/>
  <c r="F259" i="1"/>
  <c r="X226" i="1"/>
  <c r="AW856" i="1"/>
  <c r="F873" i="1"/>
  <c r="F2994" i="1"/>
  <c r="AW2977" i="1"/>
  <c r="F3350" i="1"/>
  <c r="AY3326" i="1"/>
  <c r="CA856" i="1"/>
  <c r="AR867" i="1"/>
  <c r="O2447" i="1"/>
  <c r="F2455" i="1"/>
  <c r="X26" i="1"/>
  <c r="F65" i="1"/>
  <c r="CD1399" i="1"/>
  <c r="AU1405" i="1"/>
  <c r="CA2008" i="1"/>
  <c r="AR2019" i="1"/>
  <c r="F525" i="1"/>
  <c r="AR488" i="1"/>
  <c r="AR3573" i="1"/>
  <c r="F3607" i="1"/>
  <c r="AW447" i="1"/>
  <c r="F462" i="1"/>
  <c r="F2024" i="1"/>
  <c r="AV2008" i="1"/>
  <c r="CD3149" i="1"/>
  <c r="AU3160" i="1"/>
  <c r="O447" i="1"/>
  <c r="F458" i="1"/>
  <c r="AR115" i="1"/>
  <c r="CA109" i="1"/>
  <c r="CA26" i="1"/>
  <c r="AR39" i="1"/>
  <c r="AR2453" i="1"/>
  <c r="CA2447" i="1"/>
  <c r="O1475" i="1"/>
  <c r="F1483" i="1"/>
  <c r="F2861" i="1"/>
  <c r="AV2845" i="1"/>
  <c r="AU3374" i="1"/>
  <c r="F3398" i="1"/>
  <c r="CA1832" i="1"/>
  <c r="AR1847" i="1"/>
  <c r="CD2361" i="1"/>
  <c r="AU2372" i="1"/>
  <c r="O26" i="1"/>
  <c r="F41" i="1"/>
  <c r="O1513" i="1"/>
  <c r="F1521" i="1"/>
  <c r="F1089" i="1"/>
  <c r="AY1070" i="1"/>
  <c r="F348" i="1"/>
  <c r="AW337" i="1"/>
  <c r="CA3063" i="1"/>
  <c r="AR3074" i="1"/>
  <c r="AW2270" i="1"/>
  <c r="F2292" i="1"/>
  <c r="AW685" i="1"/>
  <c r="F698" i="1"/>
  <c r="CD941" i="1"/>
  <c r="AU952" i="1"/>
  <c r="AW1513" i="1"/>
  <c r="F1525" i="1"/>
  <c r="F620" i="1"/>
  <c r="AV610" i="1"/>
  <c r="CD1703" i="1"/>
  <c r="AU1714" i="1"/>
  <c r="AU2599" i="1"/>
  <c r="F2624" i="1"/>
  <c r="CA899" i="1"/>
  <c r="AR909" i="1"/>
  <c r="AR269" i="1"/>
  <c r="CA265" i="1"/>
  <c r="F2288" i="1"/>
  <c r="O2270" i="1"/>
  <c r="O1665" i="1"/>
  <c r="F1673" i="1"/>
  <c r="CD411" i="1"/>
  <c r="AU415" i="1"/>
  <c r="AU995" i="1"/>
  <c r="CD984" i="1"/>
  <c r="O941" i="1"/>
  <c r="F954" i="1"/>
  <c r="F1527" i="1"/>
  <c r="AY1513" i="1"/>
  <c r="AW610" i="1"/>
  <c r="F621" i="1"/>
  <c r="F2004" i="1"/>
  <c r="AR1965" i="1"/>
  <c r="AR647" i="1"/>
  <c r="F681" i="1"/>
  <c r="AU692" i="1"/>
  <c r="CD685" i="1"/>
  <c r="AV1551" i="1"/>
  <c r="F1562" i="1"/>
  <c r="AR2637" i="1"/>
  <c r="F2671" i="1"/>
  <c r="F3435" i="1"/>
  <c r="AY3411" i="1"/>
  <c r="O984" i="1"/>
  <c r="F997" i="1"/>
  <c r="CA2137" i="1"/>
  <c r="AR2148" i="1"/>
  <c r="F3254" i="1"/>
  <c r="AY3235" i="1"/>
  <c r="CA2318" i="1"/>
  <c r="AR2329" i="1"/>
  <c r="AR615" i="1"/>
  <c r="CA610" i="1"/>
  <c r="CD1070" i="1"/>
  <c r="AU1081" i="1"/>
  <c r="AR1405" i="1"/>
  <c r="CA1399" i="1"/>
  <c r="AW1832" i="1"/>
  <c r="F1853" i="1"/>
  <c r="AW2675" i="1"/>
  <c r="F2696" i="1"/>
  <c r="AU2019" i="1"/>
  <c r="CD2008" i="1"/>
  <c r="F1603" i="1"/>
  <c r="AY1589" i="1"/>
  <c r="CD3235" i="1"/>
  <c r="AU3246" i="1"/>
  <c r="X2318" i="1"/>
  <c r="F2355" i="1"/>
  <c r="AV570" i="1"/>
  <c r="F583" i="1"/>
  <c r="F369" i="1"/>
  <c r="Y337" i="1"/>
  <c r="CA1551" i="1"/>
  <c r="AR1557" i="1"/>
  <c r="AY984" i="1"/>
  <c r="F1003" i="1"/>
  <c r="AY2008" i="1"/>
  <c r="F2027" i="1"/>
  <c r="AV1475" i="1"/>
  <c r="F1486" i="1"/>
  <c r="F1086" i="1"/>
  <c r="AV1070" i="1"/>
  <c r="AV2977" i="1"/>
  <c r="F2993" i="1"/>
  <c r="AY529" i="1"/>
  <c r="F546" i="1"/>
  <c r="AR1325" i="1"/>
  <c r="F1358" i="1"/>
  <c r="AU2637" i="1"/>
  <c r="F2662" i="1"/>
  <c r="AV3411" i="1"/>
  <c r="F3432" i="1"/>
  <c r="AU1481" i="1"/>
  <c r="CD1475" i="1"/>
  <c r="F2862" i="1"/>
  <c r="AW2845" i="1"/>
  <c r="AW1922" i="1"/>
  <c r="F1939" i="1"/>
  <c r="F580" i="1"/>
  <c r="O570" i="1"/>
  <c r="AR3725" i="1"/>
  <c r="F3759" i="1"/>
  <c r="O685" i="1"/>
  <c r="F694" i="1"/>
  <c r="F3059" i="1"/>
  <c r="AR3020" i="1"/>
  <c r="O899" i="1"/>
  <c r="F911" i="1"/>
  <c r="AY1203" i="1"/>
  <c r="F1226" i="1"/>
  <c r="F957" i="1"/>
  <c r="AV941" i="1"/>
  <c r="F584" i="1"/>
  <c r="AW570" i="1"/>
  <c r="O766" i="1"/>
  <c r="F779" i="1"/>
  <c r="O1325" i="1"/>
  <c r="F1332" i="1"/>
  <c r="F2930" i="1"/>
  <c r="AR2888" i="1"/>
  <c r="F1805" i="1"/>
  <c r="AV1789" i="1"/>
  <c r="CA2675" i="1"/>
  <c r="AR2690" i="1"/>
  <c r="F782" i="1"/>
  <c r="AV766" i="1"/>
  <c r="AR1671" i="1"/>
  <c r="CA1665" i="1"/>
  <c r="F597" i="1"/>
  <c r="AU570" i="1"/>
  <c r="CD3411" i="1"/>
  <c r="AU3427" i="1"/>
  <c r="CD2094" i="1"/>
  <c r="AU2105" i="1"/>
  <c r="AU3687" i="1"/>
  <c r="F3712" i="1"/>
  <c r="F1941" i="1"/>
  <c r="AY1922" i="1"/>
  <c r="F3252" i="1"/>
  <c r="AW3235" i="1"/>
  <c r="F826" i="1"/>
  <c r="O809" i="1"/>
  <c r="CA1113" i="1"/>
  <c r="AR1124" i="1"/>
  <c r="AR1746" i="1"/>
  <c r="F1785" i="1"/>
  <c r="F2197" i="1"/>
  <c r="AW2180" i="1"/>
  <c r="F586" i="1"/>
  <c r="AY570" i="1"/>
  <c r="O71" i="1"/>
  <c r="F79" i="1"/>
  <c r="AY1399" i="1"/>
  <c r="F1413" i="1"/>
  <c r="F2716" i="1"/>
  <c r="X2675" i="1"/>
  <c r="F3348" i="1"/>
  <c r="AW3326" i="1"/>
  <c r="AY226" i="1"/>
  <c r="F241" i="1"/>
  <c r="F3162" i="1"/>
  <c r="O3149" i="1"/>
  <c r="AR2934" i="1"/>
  <c r="F2973" i="1"/>
  <c r="AY71" i="1"/>
  <c r="F85" i="1"/>
  <c r="AW1589" i="1"/>
  <c r="F1601" i="1"/>
  <c r="F3569" i="1"/>
  <c r="AR3535" i="1"/>
  <c r="O1113" i="1"/>
  <c r="F1126" i="1"/>
  <c r="O109" i="1"/>
  <c r="F117" i="1"/>
  <c r="F1776" i="1"/>
  <c r="AU1746" i="1"/>
  <c r="AU3573" i="1"/>
  <c r="F3598" i="1"/>
  <c r="CD766" i="1"/>
  <c r="AU777" i="1"/>
  <c r="CD2722" i="1"/>
  <c r="AU2733" i="1"/>
  <c r="F2557" i="1"/>
  <c r="AR2523" i="1"/>
  <c r="AV1746" i="1"/>
  <c r="F1762" i="1"/>
  <c r="O337" i="1"/>
  <c r="F344" i="1"/>
  <c r="F2996" i="1"/>
  <c r="AY2977" i="1"/>
  <c r="F417" i="1"/>
  <c r="O411" i="1"/>
  <c r="AR3106" i="1"/>
  <c r="F3145" i="1"/>
  <c r="F2257" i="1"/>
  <c r="AU2223" i="1"/>
  <c r="AU1287" i="1"/>
  <c r="F1312" i="1"/>
  <c r="CD2977" i="1"/>
  <c r="AU2988" i="1"/>
  <c r="CA529" i="1"/>
  <c r="AR538" i="1"/>
  <c r="F3248" i="1"/>
  <c r="O3235" i="1"/>
  <c r="AY1746" i="1"/>
  <c r="F1765" i="1"/>
  <c r="AU342" i="1"/>
  <c r="CD337" i="1"/>
  <c r="F3076" i="1"/>
  <c r="O3063" i="1"/>
  <c r="F3645" i="1"/>
  <c r="AR3611" i="1"/>
  <c r="F2695" i="1"/>
  <c r="AV2675" i="1"/>
  <c r="AR3374" i="1"/>
  <c r="F3407" i="1"/>
  <c r="F1600" i="1"/>
  <c r="AV1589" i="1"/>
  <c r="CA1879" i="1"/>
  <c r="AR1890" i="1"/>
  <c r="AW1789" i="1"/>
  <c r="F1806" i="1"/>
  <c r="AV685" i="1"/>
  <c r="F697" i="1"/>
  <c r="CA2180" i="1"/>
  <c r="AR2191" i="1"/>
  <c r="AR2765" i="1"/>
  <c r="F2798" i="1"/>
  <c r="F1407" i="1"/>
  <c r="O1399" i="1"/>
  <c r="F405" i="1"/>
  <c r="X374" i="1"/>
  <c r="F1852" i="1"/>
  <c r="AV1832" i="1"/>
  <c r="F222" i="1"/>
  <c r="AR185" i="1"/>
  <c r="F1892" i="1"/>
  <c r="O1879" i="1"/>
  <c r="AU2888" i="1"/>
  <c r="F2921" i="1"/>
  <c r="F2377" i="1"/>
  <c r="AV2361" i="1"/>
  <c r="AR456" i="1"/>
  <c r="CA447" i="1"/>
  <c r="AR147" i="1"/>
  <c r="F181" i="1"/>
  <c r="O2180" i="1"/>
  <c r="F2193" i="1"/>
  <c r="AY1879" i="1"/>
  <c r="F1898" i="1"/>
  <c r="AU301" i="1"/>
  <c r="F324" i="1"/>
  <c r="O724" i="1"/>
  <c r="F736" i="1"/>
  <c r="O2722" i="1"/>
  <c r="F2735" i="1"/>
  <c r="CD2675" i="1"/>
  <c r="AU2690" i="1"/>
  <c r="AU1671" i="1"/>
  <c r="CD1665" i="1"/>
  <c r="CA3149" i="1"/>
  <c r="AR3160" i="1"/>
  <c r="X3326" i="1"/>
  <c r="F3368" i="1"/>
  <c r="CD1832" i="1"/>
  <c r="AU1847" i="1"/>
  <c r="AV3149" i="1"/>
  <c r="F3165" i="1"/>
  <c r="AV856" i="1"/>
  <c r="F872" i="1"/>
  <c r="AW1665" i="1"/>
  <c r="F1677" i="1"/>
  <c r="O2802" i="1"/>
  <c r="F2815" i="1"/>
  <c r="AU3278" i="1"/>
  <c r="F3313" i="1"/>
  <c r="CA2361" i="1"/>
  <c r="AR2372" i="1"/>
  <c r="F1410" i="1"/>
  <c r="AV1399" i="1"/>
  <c r="AU3611" i="1"/>
  <c r="F3636" i="1"/>
  <c r="F1563" i="1"/>
  <c r="AW1551" i="1"/>
  <c r="F1896" i="1"/>
  <c r="AW1879" i="1"/>
  <c r="F2698" i="1"/>
  <c r="AY2675" i="1"/>
  <c r="AU3342" i="1"/>
  <c r="CD3326" i="1"/>
  <c r="CA1703" i="1"/>
  <c r="AR1714" i="1"/>
  <c r="AU488" i="1"/>
  <c r="F516" i="1"/>
  <c r="CD899" i="1"/>
  <c r="AU909" i="1"/>
  <c r="CD265" i="1"/>
  <c r="AU269" i="1"/>
  <c r="F917" i="1"/>
  <c r="AY899" i="1"/>
  <c r="F406" i="1"/>
  <c r="Y374" i="1"/>
  <c r="AY1475" i="1"/>
  <c r="F1489" i="1"/>
  <c r="AV337" i="1"/>
  <c r="F347" i="1"/>
  <c r="AU1156" i="1"/>
  <c r="F1190" i="1"/>
  <c r="CA1362" i="1"/>
  <c r="AR1367" i="1"/>
  <c r="X1070" i="1"/>
  <c r="F1107" i="1"/>
  <c r="F3859" i="1"/>
  <c r="O3803" i="1"/>
  <c r="F3799" i="1"/>
  <c r="AR3763" i="1"/>
  <c r="AR2404" i="1"/>
  <c r="F2443" i="1"/>
  <c r="CA685" i="1"/>
  <c r="AR692" i="1"/>
  <c r="CD856" i="1"/>
  <c r="AU867" i="1"/>
  <c r="CD2180" i="1"/>
  <c r="AU2191" i="1"/>
  <c r="CD447" i="1"/>
  <c r="AU456" i="1"/>
  <c r="CD610" i="1"/>
  <c r="AU615" i="1"/>
  <c r="AY685" i="1"/>
  <c r="F700" i="1"/>
  <c r="CD2802" i="1"/>
  <c r="AU2813" i="1"/>
  <c r="AR3278" i="1"/>
  <c r="F3322" i="1"/>
  <c r="AV809" i="1"/>
  <c r="F829" i="1"/>
  <c r="CA3235" i="1"/>
  <c r="AR3246" i="1"/>
  <c r="AW724" i="1"/>
  <c r="F740" i="1"/>
  <c r="F1224" i="1"/>
  <c r="AW1203" i="1"/>
  <c r="O2361" i="1"/>
  <c r="F2374" i="1"/>
  <c r="AW899" i="1"/>
  <c r="F915" i="1"/>
  <c r="F3493" i="1"/>
  <c r="AR3459" i="1"/>
  <c r="CD1551" i="1"/>
  <c r="AU1557" i="1"/>
  <c r="F2378" i="1"/>
  <c r="AW2361" i="1"/>
  <c r="AY1027" i="1"/>
  <c r="F1046" i="1"/>
  <c r="AW2094" i="1"/>
  <c r="F2111" i="1"/>
  <c r="CD724" i="1"/>
  <c r="AU734" i="1"/>
  <c r="AU1627" i="1"/>
  <c r="F1652" i="1"/>
  <c r="F1676" i="1"/>
  <c r="AV1665" i="1"/>
  <c r="AU3535" i="1"/>
  <c r="F3560" i="1"/>
  <c r="CA1789" i="1"/>
  <c r="AR1800" i="1"/>
  <c r="F960" i="1"/>
  <c r="AY941" i="1"/>
  <c r="F464" i="1"/>
  <c r="AY447" i="1"/>
  <c r="AU2062" i="1"/>
  <c r="CD2051" i="1"/>
  <c r="AR1156" i="1"/>
  <c r="F1199" i="1"/>
  <c r="F2294" i="1"/>
  <c r="AY2270" i="1"/>
  <c r="AU147" i="1"/>
  <c r="F172" i="1"/>
  <c r="CA374" i="1"/>
  <c r="AR379" i="1"/>
  <c r="AY610" i="1"/>
  <c r="F623" i="1"/>
  <c r="AR3497" i="1"/>
  <c r="F3531" i="1"/>
  <c r="F2314" i="1"/>
  <c r="AR2270" i="1"/>
  <c r="AU77" i="1"/>
  <c r="CD71" i="1"/>
  <c r="AR570" i="1"/>
  <c r="F606" i="1"/>
  <c r="F617" i="1"/>
  <c r="O610" i="1"/>
  <c r="F543" i="1"/>
  <c r="AV529" i="1"/>
  <c r="CA2845" i="1"/>
  <c r="AR2856" i="1"/>
  <c r="F3433" i="1"/>
  <c r="AW3411" i="1"/>
  <c r="AR1081" i="1"/>
  <c r="CA1070" i="1"/>
  <c r="AR3342" i="1"/>
  <c r="CA3326" i="1"/>
  <c r="AU824" i="1"/>
  <c r="CD809" i="1"/>
  <c r="O1789" i="1"/>
  <c r="F1802" i="1"/>
  <c r="AU3649" i="1"/>
  <c r="F3674" i="1"/>
  <c r="CD1203" i="1"/>
  <c r="AU1218" i="1"/>
  <c r="AV3326" i="1"/>
  <c r="F3347" i="1"/>
  <c r="CD1362" i="1"/>
  <c r="AU1367" i="1"/>
  <c r="AU2765" i="1"/>
  <c r="F2789" i="1"/>
  <c r="F381" i="1"/>
  <c r="O374" i="1"/>
  <c r="AU3497" i="1"/>
  <c r="F3522" i="1"/>
  <c r="AU1519" i="1"/>
  <c r="CD1513" i="1"/>
  <c r="AV1027" i="1"/>
  <c r="F1043" i="1"/>
  <c r="AY766" i="1"/>
  <c r="F785" i="1"/>
  <c r="AW1070" i="1"/>
  <c r="F1087" i="1"/>
  <c r="CA3803" i="1"/>
  <c r="AR3857" i="1"/>
  <c r="Y2318" i="1"/>
  <c r="F2356" i="1"/>
  <c r="X2977" i="1"/>
  <c r="F3014" i="1"/>
  <c r="F2434" i="1"/>
  <c r="AU2404" i="1"/>
  <c r="AV1203" i="1"/>
  <c r="F1223" i="1"/>
  <c r="F1808" i="1"/>
  <c r="AY1789" i="1"/>
  <c r="F1487" i="1"/>
  <c r="AW1475" i="1"/>
  <c r="AU3106" i="1"/>
  <c r="F3136" i="1"/>
  <c r="CA1475" i="1"/>
  <c r="AR1481" i="1"/>
  <c r="X337" i="1"/>
  <c r="F368" i="1"/>
  <c r="AR1287" i="1"/>
  <c r="F1321" i="1"/>
  <c r="F1623" i="1"/>
  <c r="AR1589" i="1"/>
  <c r="F1524" i="1"/>
  <c r="AV1513" i="1"/>
  <c r="AY1156" i="1"/>
  <c r="F1179" i="1"/>
  <c r="AU1437" i="1"/>
  <c r="F1462" i="1"/>
  <c r="AY2180" i="1"/>
  <c r="F2199" i="1"/>
  <c r="X766" i="1"/>
  <c r="F803" i="1"/>
  <c r="F274" i="1"/>
  <c r="AV265" i="1"/>
  <c r="AR1027" i="1"/>
  <c r="F1066" i="1"/>
  <c r="AR3427" i="1"/>
  <c r="CA3411" i="1"/>
  <c r="F544" i="1"/>
  <c r="AW529" i="1"/>
  <c r="AR2105" i="1"/>
  <c r="CA2094" i="1"/>
  <c r="AR2561" i="1"/>
  <c r="F2595" i="1"/>
  <c r="AU2934" i="1"/>
  <c r="F2964" i="1"/>
  <c r="AV71" i="1"/>
  <c r="F82" i="1"/>
  <c r="F213" i="1"/>
  <c r="AU185" i="1"/>
  <c r="F1445" i="1"/>
  <c r="O1437" i="1"/>
  <c r="F3231" i="1"/>
  <c r="AR3192" i="1"/>
  <c r="O1703" i="1"/>
  <c r="F1716" i="1"/>
  <c r="F2633" i="1"/>
  <c r="AR2599" i="1"/>
  <c r="AU115" i="1"/>
  <c r="CD109" i="1"/>
  <c r="CD1789" i="1"/>
  <c r="AU1800" i="1"/>
  <c r="CD26" i="1"/>
  <c r="AU39" i="1"/>
  <c r="AU2523" i="1"/>
  <c r="F2548" i="1"/>
  <c r="F1000" i="1"/>
  <c r="AV984" i="1"/>
  <c r="CA1203" i="1"/>
  <c r="AR1218" i="1"/>
  <c r="F1057" i="1"/>
  <c r="AU1027" i="1"/>
  <c r="F239" i="1"/>
  <c r="AW226" i="1"/>
  <c r="AU2453" i="1"/>
  <c r="CD2447" i="1"/>
  <c r="F83" i="1"/>
  <c r="AW71" i="1"/>
  <c r="F3721" i="1"/>
  <c r="AR3687" i="1"/>
  <c r="AU1589" i="1"/>
  <c r="F1614" i="1"/>
  <c r="CD374" i="1"/>
  <c r="AU379" i="1"/>
  <c r="AR301" i="1"/>
  <c r="F333" i="1"/>
  <c r="AV899" i="1"/>
  <c r="F914" i="1"/>
  <c r="CA766" i="1"/>
  <c r="AR777" i="1"/>
  <c r="CA2722" i="1"/>
  <c r="AR2733" i="1"/>
  <c r="O1551" i="1"/>
  <c r="F1559" i="1"/>
  <c r="F1001" i="1"/>
  <c r="AW984" i="1"/>
  <c r="CA226" i="1"/>
  <c r="AR233" i="1"/>
  <c r="CD3063" i="1"/>
  <c r="AU3074" i="1"/>
  <c r="AY1551" i="1"/>
  <c r="F1565" i="1"/>
  <c r="AU2856" i="1"/>
  <c r="CD2845" i="1"/>
  <c r="F760" i="1"/>
  <c r="X724" i="1"/>
  <c r="O2094" i="1"/>
  <c r="F2107" i="1"/>
  <c r="AU2561" i="1"/>
  <c r="F2586" i="1"/>
  <c r="O3649" i="1"/>
  <c r="F3657" i="1"/>
  <c r="AR1922" i="1"/>
  <c r="F1961" i="1"/>
  <c r="AV1879" i="1"/>
  <c r="F1895" i="1"/>
  <c r="AV3235" i="1"/>
  <c r="F3251" i="1"/>
  <c r="CA2977" i="1"/>
  <c r="AR2988" i="1"/>
  <c r="O2008" i="1"/>
  <c r="F2021" i="1"/>
  <c r="F832" i="1"/>
  <c r="AY809" i="1"/>
  <c r="F3222" i="1"/>
  <c r="AU3192" i="1"/>
  <c r="AU538" i="1"/>
  <c r="CD529" i="1"/>
  <c r="F3050" i="1"/>
  <c r="AU3020" i="1"/>
  <c r="F1176" i="1"/>
  <c r="AV1156" i="1"/>
  <c r="Y2137" i="1"/>
  <c r="F2175" i="1"/>
  <c r="F958" i="1"/>
  <c r="AW941" i="1"/>
  <c r="CA2051" i="1"/>
  <c r="AR2062" i="1"/>
  <c r="AV2094" i="1"/>
  <c r="F2110" i="1"/>
  <c r="F783" i="1"/>
  <c r="AW766" i="1"/>
  <c r="CA337" i="1"/>
  <c r="AR342" i="1"/>
  <c r="F875" i="1"/>
  <c r="AY856" i="1"/>
  <c r="F2291" i="1"/>
  <c r="AV2270" i="1"/>
  <c r="O2845" i="1"/>
  <c r="F2858" i="1"/>
  <c r="AR2485" i="1"/>
  <c r="F2519" i="1"/>
  <c r="AY2845" i="1"/>
  <c r="F2864" i="1"/>
  <c r="F3344" i="1"/>
  <c r="O3326" i="1"/>
  <c r="AU1890" i="1"/>
  <c r="CD1879" i="1"/>
  <c r="F2305" i="1"/>
  <c r="AU2270" i="1"/>
  <c r="F1220" i="1"/>
  <c r="O1203" i="1"/>
  <c r="F271" i="1"/>
  <c r="O265" i="1"/>
  <c r="AR3649" i="1"/>
  <c r="F3683" i="1"/>
  <c r="F3166" i="1"/>
  <c r="AW3149" i="1"/>
  <c r="AY2361" i="1"/>
  <c r="F2380" i="1"/>
  <c r="AY265" i="1"/>
  <c r="F277" i="1"/>
  <c r="F762" i="1"/>
  <c r="AR724" i="1"/>
  <c r="AR1627" i="1"/>
  <c r="F1661" i="1"/>
  <c r="F523" i="1"/>
  <c r="X488" i="1"/>
  <c r="AS3857" i="1"/>
  <c r="AS3887" i="1" s="1"/>
  <c r="CB3803" i="1"/>
  <c r="CD2137" i="1"/>
  <c r="AU2148" i="1"/>
  <c r="F672" i="1"/>
  <c r="AU647" i="1"/>
  <c r="AR1437" i="1"/>
  <c r="F1471" i="1"/>
  <c r="AU3459" i="1"/>
  <c r="F3484" i="1"/>
  <c r="X2008" i="1"/>
  <c r="F2045" i="1"/>
  <c r="CD2318" i="1"/>
  <c r="AU2329" i="1"/>
  <c r="Y22" i="1" l="1"/>
  <c r="F3914" i="1"/>
  <c r="Y3920" i="1"/>
  <c r="X22" i="1"/>
  <c r="X3920" i="1"/>
  <c r="F3913" i="1"/>
  <c r="AV18" i="1"/>
  <c r="F3925" i="1"/>
  <c r="AU3887" i="1"/>
  <c r="AX18" i="1"/>
  <c r="F3927" i="1"/>
  <c r="W18" i="1"/>
  <c r="F3944" i="1"/>
  <c r="S18" i="1"/>
  <c r="F3935" i="1"/>
  <c r="AR3887" i="1"/>
  <c r="BA18" i="1"/>
  <c r="F3940" i="1"/>
  <c r="AZ18" i="1"/>
  <c r="F3931" i="1"/>
  <c r="AW18" i="1"/>
  <c r="F3926" i="1"/>
  <c r="AY18" i="1"/>
  <c r="F3928" i="1"/>
  <c r="AS22" i="1"/>
  <c r="F3904" i="1"/>
  <c r="E16" i="2" s="1"/>
  <c r="AS3920" i="1"/>
  <c r="R22" i="1"/>
  <c r="R3920" i="1"/>
  <c r="F3901" i="1"/>
  <c r="J16" i="2" s="1"/>
  <c r="I4733" i="7"/>
  <c r="Q18" i="1"/>
  <c r="F3932" i="1"/>
  <c r="O22" i="1"/>
  <c r="O3920" i="1"/>
  <c r="F3889" i="1"/>
  <c r="AU1879" i="1"/>
  <c r="F1909" i="1"/>
  <c r="AR3411" i="1"/>
  <c r="F3455" i="1"/>
  <c r="F1109" i="1"/>
  <c r="AR1070" i="1"/>
  <c r="F1690" i="1"/>
  <c r="AU1665" i="1"/>
  <c r="F1699" i="1"/>
  <c r="AR1665" i="1"/>
  <c r="AR1399" i="1"/>
  <c r="F1433" i="1"/>
  <c r="AU685" i="1"/>
  <c r="F711" i="1"/>
  <c r="F297" i="1"/>
  <c r="AR265" i="1"/>
  <c r="AR2977" i="1"/>
  <c r="F3016" i="1"/>
  <c r="AU3063" i="1"/>
  <c r="F3093" i="1"/>
  <c r="AU26" i="1"/>
  <c r="F58" i="1"/>
  <c r="AR1475" i="1"/>
  <c r="F1509" i="1"/>
  <c r="AU1362" i="1"/>
  <c r="F1386" i="1"/>
  <c r="F1237" i="1"/>
  <c r="AU1203" i="1"/>
  <c r="F1828" i="1"/>
  <c r="AR1789" i="1"/>
  <c r="AU724" i="1"/>
  <c r="F753" i="1"/>
  <c r="AU1551" i="1"/>
  <c r="F1576" i="1"/>
  <c r="F475" i="1"/>
  <c r="AU447" i="1"/>
  <c r="F886" i="1"/>
  <c r="AU856" i="1"/>
  <c r="AU1832" i="1"/>
  <c r="F1866" i="1"/>
  <c r="F2709" i="1"/>
  <c r="AU2675" i="1"/>
  <c r="F2124" i="1"/>
  <c r="AU2094" i="1"/>
  <c r="AR1551" i="1"/>
  <c r="F1585" i="1"/>
  <c r="AU3235" i="1"/>
  <c r="F3265" i="1"/>
  <c r="F2357" i="1"/>
  <c r="AR2318" i="1"/>
  <c r="AU411" i="1"/>
  <c r="F434" i="1"/>
  <c r="AU1703" i="1"/>
  <c r="F1733" i="1"/>
  <c r="F3102" i="1"/>
  <c r="AR3063" i="1"/>
  <c r="F1424" i="1"/>
  <c r="AU1399" i="1"/>
  <c r="AU2137" i="1"/>
  <c r="F2167" i="1"/>
  <c r="AR2051" i="1"/>
  <c r="F2090" i="1"/>
  <c r="AR226" i="1"/>
  <c r="F261" i="1"/>
  <c r="AR766" i="1"/>
  <c r="F805" i="1"/>
  <c r="AR1203" i="1"/>
  <c r="F1246" i="1"/>
  <c r="F1819" i="1"/>
  <c r="AU1789" i="1"/>
  <c r="AR2845" i="1"/>
  <c r="F2884" i="1"/>
  <c r="AR374" i="1"/>
  <c r="F407" i="1"/>
  <c r="AU2802" i="1"/>
  <c r="F2832" i="1"/>
  <c r="AU610" i="1"/>
  <c r="F634" i="1"/>
  <c r="AU2180" i="1"/>
  <c r="F2210" i="1"/>
  <c r="AR685" i="1"/>
  <c r="F720" i="1"/>
  <c r="F928" i="1"/>
  <c r="AU899" i="1"/>
  <c r="AR1703" i="1"/>
  <c r="F1742" i="1"/>
  <c r="AR1879" i="1"/>
  <c r="F1918" i="1"/>
  <c r="F3007" i="1"/>
  <c r="AU2977" i="1"/>
  <c r="AU766" i="1"/>
  <c r="F796" i="1"/>
  <c r="F1152" i="1"/>
  <c r="AR1113" i="1"/>
  <c r="F3446" i="1"/>
  <c r="AU3411" i="1"/>
  <c r="F2718" i="1"/>
  <c r="AR2675" i="1"/>
  <c r="AU941" i="1"/>
  <c r="F971" i="1"/>
  <c r="AU2361" i="1"/>
  <c r="F2391" i="1"/>
  <c r="F67" i="1"/>
  <c r="AR26" i="1"/>
  <c r="AR2008" i="1"/>
  <c r="F2047" i="1"/>
  <c r="F895" i="1"/>
  <c r="AR856" i="1"/>
  <c r="AR984" i="1"/>
  <c r="F1023" i="1"/>
  <c r="AR71" i="1"/>
  <c r="F105" i="1"/>
  <c r="AU1113" i="1"/>
  <c r="F1143" i="1"/>
  <c r="F2841" i="1"/>
  <c r="AR2802" i="1"/>
  <c r="F2133" i="1"/>
  <c r="AR2094" i="1"/>
  <c r="F843" i="1"/>
  <c r="AU809" i="1"/>
  <c r="AU71" i="1"/>
  <c r="F96" i="1"/>
  <c r="F2081" i="1"/>
  <c r="AU2051" i="1"/>
  <c r="F484" i="1"/>
  <c r="AR447" i="1"/>
  <c r="AU337" i="1"/>
  <c r="F361" i="1"/>
  <c r="F643" i="1"/>
  <c r="AR610" i="1"/>
  <c r="AU984" i="1"/>
  <c r="F1014" i="1"/>
  <c r="F1547" i="1"/>
  <c r="AR1513" i="1"/>
  <c r="AU2318" i="1"/>
  <c r="F2348" i="1"/>
  <c r="AR337" i="1"/>
  <c r="F370" i="1"/>
  <c r="F2761" i="1"/>
  <c r="AR2722" i="1"/>
  <c r="AU374" i="1"/>
  <c r="F398" i="1"/>
  <c r="AR3803" i="1"/>
  <c r="F3885" i="1"/>
  <c r="F3274" i="1"/>
  <c r="AR3235" i="1"/>
  <c r="AR1362" i="1"/>
  <c r="F1395" i="1"/>
  <c r="AU265" i="1"/>
  <c r="F288" i="1"/>
  <c r="AR2361" i="1"/>
  <c r="F2400" i="1"/>
  <c r="AR3149" i="1"/>
  <c r="F3188" i="1"/>
  <c r="AR2180" i="1"/>
  <c r="F2219" i="1"/>
  <c r="AR529" i="1"/>
  <c r="F566" i="1"/>
  <c r="AU2722" i="1"/>
  <c r="F2752" i="1"/>
  <c r="F1100" i="1"/>
  <c r="AU1070" i="1"/>
  <c r="F2176" i="1"/>
  <c r="AR2137" i="1"/>
  <c r="AR899" i="1"/>
  <c r="F937" i="1"/>
  <c r="AR1832" i="1"/>
  <c r="F1875" i="1"/>
  <c r="F3179" i="1"/>
  <c r="AU3149" i="1"/>
  <c r="AR411" i="1"/>
  <c r="F443" i="1"/>
  <c r="F980" i="1"/>
  <c r="AR941" i="1"/>
  <c r="AU226" i="1"/>
  <c r="F252" i="1"/>
  <c r="AS3803" i="1"/>
  <c r="F3874" i="1"/>
  <c r="AU529" i="1"/>
  <c r="F557" i="1"/>
  <c r="AU2845" i="1"/>
  <c r="F2875" i="1"/>
  <c r="AU2447" i="1"/>
  <c r="F2472" i="1"/>
  <c r="AU109" i="1"/>
  <c r="F134" i="1"/>
  <c r="F1538" i="1"/>
  <c r="AU1513" i="1"/>
  <c r="AR3326" i="1"/>
  <c r="F3370" i="1"/>
  <c r="F3361" i="1"/>
  <c r="AU3326" i="1"/>
  <c r="AU1475" i="1"/>
  <c r="F1500" i="1"/>
  <c r="AU2008" i="1"/>
  <c r="F2038" i="1"/>
  <c r="F2481" i="1"/>
  <c r="AR2447" i="1"/>
  <c r="F143" i="1"/>
  <c r="AR109" i="1"/>
  <c r="AR809" i="1"/>
  <c r="F852" i="1"/>
  <c r="AU22" i="1" l="1"/>
  <c r="AU3920" i="1"/>
  <c r="F3906" i="1"/>
  <c r="H16" i="2" s="1"/>
  <c r="I16" i="2" s="1"/>
  <c r="N16" i="2" s="1"/>
  <c r="R18" i="1"/>
  <c r="F3934" i="1"/>
  <c r="I25" i="7" s="1"/>
  <c r="X18" i="1"/>
  <c r="F3946" i="1"/>
  <c r="AS18" i="1"/>
  <c r="F3937" i="1"/>
  <c r="I21" i="7" s="1"/>
  <c r="AR22" i="1"/>
  <c r="F3915" i="1"/>
  <c r="F3916" i="1" s="1"/>
  <c r="AR3920" i="1"/>
  <c r="Y18" i="1"/>
  <c r="F3947" i="1"/>
  <c r="O18" i="1"/>
  <c r="F3922" i="1"/>
  <c r="AR18" i="1" l="1"/>
  <c r="F3948" i="1"/>
  <c r="F3949" i="1" s="1"/>
  <c r="F3950" i="1" s="1"/>
  <c r="F3951" i="1" s="1"/>
  <c r="AU18" i="1"/>
  <c r="F3939" i="1"/>
  <c r="I24" i="7" s="1"/>
  <c r="I20" i="7" s="1"/>
  <c r="I4735" i="7"/>
  <c r="F3917" i="1"/>
  <c r="F3918" i="1" l="1"/>
  <c r="I4737" i="7" s="1"/>
  <c r="I4736" i="7"/>
</calcChain>
</file>

<file path=xl/sharedStrings.xml><?xml version="1.0" encoding="utf-8"?>
<sst xmlns="http://schemas.openxmlformats.org/spreadsheetml/2006/main" count="64978" uniqueCount="1281">
  <si>
    <t>Smeta.RU  (495) 974-1589</t>
  </si>
  <si>
    <t>_PS_</t>
  </si>
  <si>
    <t>Smeta.RU</t>
  </si>
  <si>
    <t/>
  </si>
  <si>
    <t>Новый объект</t>
  </si>
  <si>
    <t>Электрика новая</t>
  </si>
  <si>
    <t>Сметные нормы списания</t>
  </si>
  <si>
    <t>Коды ОКП для СН-2012 Выпуск № 6 (в ценах на 01.01.2026 г)</t>
  </si>
  <si>
    <t>СН-2012 Выпуск № 6. (в ценах на 01.01.2026) глава_1-5, 7</t>
  </si>
  <si>
    <t>Типовой расчет для СН-2012 Выпуск №6 (в ценах на 01.01.2026 г)</t>
  </si>
  <si>
    <t>СН-2012 Выпуск № 6. База данных "Сборник стоимостных нормативов" в текущих ценах по состоянию на 01.01.2026 года</t>
  </si>
  <si>
    <t>Поправки для СН-2012 Выпуск № 6 в ценах на 01.01.2026 г от 12.01.2026</t>
  </si>
  <si>
    <t>Новая локальная смета</t>
  </si>
  <si>
    <t>Новый раздел</t>
  </si>
  <si>
    <t>Помещение 312 Актовый зал</t>
  </si>
  <si>
    <t>1</t>
  </si>
  <si>
    <t>1.21-3305-1-1/1</t>
  </si>
  <si>
    <t>Демонтаж выключателей, розеток</t>
  </si>
  <si>
    <t>100 шт.</t>
  </si>
  <si>
    <t>СН-2012.1 Выпуск № 6 (в текущих ценах по состоянию на 01.01.2026 г.). 1.21-3305-1-1/1</t>
  </si>
  <si>
    <t>СН-2012</t>
  </si>
  <si>
    <t>Подрядные работы, гл. 1-5,7</t>
  </si>
  <si>
    <t>работа</t>
  </si>
  <si>
    <t>2</t>
  </si>
  <si>
    <t>1.21-3103-31-2/3</t>
  </si>
  <si>
    <t>Прокладка пластикового кабель-канала - по бетонному основанию / сечение 60х40 мм</t>
  </si>
  <si>
    <t>100 м</t>
  </si>
  <si>
    <t>СН-2012.1 Выпуск № 6 (в текущих ценах по состоянию на 01.01.2026 г.). 1.21-3103-31-2/3</t>
  </si>
  <si>
    <t>3</t>
  </si>
  <si>
    <t>1.21-3103-7-1/1</t>
  </si>
  <si>
    <t>Прокладка проводов и кабелей в лотках, провод сечением до 6 мм2</t>
  </si>
  <si>
    <t>СН-2012.1 Выпуск № 6 (в текущих ценах по состоянию на 01.01.2026 г.). 1.21-3103-7-1/1</t>
  </si>
  <si>
    <t>4</t>
  </si>
  <si>
    <t>21.23-8-270</t>
  </si>
  <si>
    <t>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t>
  </si>
  <si>
    <t>км</t>
  </si>
  <si>
    <t>СН-2012.21 Выпуск № 6 (в текущих ценах по состоянию на 01.01.2026 г.). 21.23-8-270</t>
  </si>
  <si>
    <t>5</t>
  </si>
  <si>
    <t>1.20-3103-1-8/1</t>
  </si>
  <si>
    <t>Установка розетки штепсельной неутопленного типа при открытой проводке</t>
  </si>
  <si>
    <t>СН-2012.1 Выпуск № 6 (в текущих ценах по состоянию на 01.01.2026 г.). 1.20-3103-1-8/1</t>
  </si>
  <si>
    <t>6</t>
  </si>
  <si>
    <t>1.20-3103-1-1/1</t>
  </si>
  <si>
    <t>Установка выключателя одноклавишного неутопленного типа при открытой проводке</t>
  </si>
  <si>
    <t>СН-2012.1 Выпуск № 6 (в текущих ценах по состоянию на 01.01.2026 г.). 1.20-3103-1-1/1</t>
  </si>
  <si>
    <t>7</t>
  </si>
  <si>
    <t>1.20-3103-1-4/1</t>
  </si>
  <si>
    <t>Установка выключателя двухклавишного неутопленного типа при открытой проводке</t>
  </si>
  <si>
    <t>СН-2012.1 Выпуск № 6 (в текущих ценах по состоянию на 01.01.2026 г.). 1.20-3103-1-4/1</t>
  </si>
  <si>
    <t>8</t>
  </si>
  <si>
    <t>1.20-3103-23-1/1</t>
  </si>
  <si>
    <t>Установка светильника светодиодного (панели) 595х595 мм в подвесном потолке, устанавливаемого на профиле, со встроенным драйвером / светильник (панель) 595х595х19 мм, 27 Вт, 3000 Лм, 4000 К,  IP40 / (демонтаж)</t>
  </si>
  <si>
    <t>шт.</t>
  </si>
  <si>
    <t>СН-2012.1 Выпуск № 6 (в текущих ценах по состоянию на 01.01.2026 г.). 1.20-3103-23-1/1</t>
  </si>
  <si>
    <t>*0</t>
  </si>
  <si>
    <t>*0,2</t>
  </si>
  <si>
    <t>Поправка: СН-2012 О.П. п.22</t>
  </si>
  <si>
    <t>9</t>
  </si>
  <si>
    <t>1.20-3103-4-10/1</t>
  </si>
  <si>
    <t>Установка светильников с люминесцентными лампами в подвесных потолках, устанавливаемых на подвесках, с количеством ламп в светильнике до 2</t>
  </si>
  <si>
    <t>СН-2012.1 Выпуск № 6 (в текущих ценах по состоянию на 01.01.2026 г.). 1.20-3103-4-10/1</t>
  </si>
  <si>
    <t>10</t>
  </si>
  <si>
    <t>1.21-3703-4-1/1</t>
  </si>
  <si>
    <t>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t>
  </si>
  <si>
    <t>100 жил</t>
  </si>
  <si>
    <t>СН-2012.1 Выпуск № 6 (в текущих ценах по состоянию на 01.01.2026 г.). 1.21-3703-4-1/1</t>
  </si>
  <si>
    <t>ПЗ</t>
  </si>
  <si>
    <t>Прямые затраты</t>
  </si>
  <si>
    <t>СтМатОб</t>
  </si>
  <si>
    <t>Стоимость материальных ресурсов (всего)</t>
  </si>
  <si>
    <t>СтМатОбЗак</t>
  </si>
  <si>
    <t>Стоимость материалов и оборудования заказчика</t>
  </si>
  <si>
    <t>СтМатОбПод</t>
  </si>
  <si>
    <t>Стоимость материалов и оборудования подрядчика</t>
  </si>
  <si>
    <t>СтМат</t>
  </si>
  <si>
    <t>Стоимость материалов (всего)</t>
  </si>
  <si>
    <t>СтМатЗак</t>
  </si>
  <si>
    <t>Стоимость материалов заказчика</t>
  </si>
  <si>
    <t>СтМатПод</t>
  </si>
  <si>
    <t>Стоимость материалов подрядчика</t>
  </si>
  <si>
    <t>Оборуд</t>
  </si>
  <si>
    <t>Стоимость оборудования (всего)</t>
  </si>
  <si>
    <t>ОборудЗак</t>
  </si>
  <si>
    <t>Стоимость оборудования заказчика</t>
  </si>
  <si>
    <t>ОборудПод</t>
  </si>
  <si>
    <t>Стоимость оборудования подрядчика</t>
  </si>
  <si>
    <t>ЭММ</t>
  </si>
  <si>
    <t>Эксплуатация машин</t>
  </si>
  <si>
    <t>ЭММсНРиСП</t>
  </si>
  <si>
    <t>Эксплуатация машин по ТСН-2001.16</t>
  </si>
  <si>
    <t>ЗПМ</t>
  </si>
  <si>
    <t>ЗП машинистов</t>
  </si>
  <si>
    <t>ОЗП</t>
  </si>
  <si>
    <t>Основная ЗП рабочих</t>
  </si>
  <si>
    <t>ОЗПсНРиСП</t>
  </si>
  <si>
    <t>Основная ЗП рабочих по ТСН-2001.16</t>
  </si>
  <si>
    <t>Строит</t>
  </si>
  <si>
    <t>Строительные работы с НР и СП</t>
  </si>
  <si>
    <t>Монтаж</t>
  </si>
  <si>
    <t>Монтажные работы с НР и СП</t>
  </si>
  <si>
    <t>Прочие</t>
  </si>
  <si>
    <t>Прочие работы с НР и СП</t>
  </si>
  <si>
    <t>ПрочиеЗатр</t>
  </si>
  <si>
    <t>Прочие затраты по ТСН-2001.16</t>
  </si>
  <si>
    <t>ВозврМат</t>
  </si>
  <si>
    <t>Возврат материалов</t>
  </si>
  <si>
    <t>ТрудСтр</t>
  </si>
  <si>
    <t>Трудозатраты строителей</t>
  </si>
  <si>
    <t>ТрудМаш</t>
  </si>
  <si>
    <t>Трудозатраты машинистов</t>
  </si>
  <si>
    <t>ТранспМат</t>
  </si>
  <si>
    <t>Транспорт материалов</t>
  </si>
  <si>
    <t>Перевозка</t>
  </si>
  <si>
    <t>Перевозка грузов</t>
  </si>
  <si>
    <t>НР</t>
  </si>
  <si>
    <t>Накладные расходы</t>
  </si>
  <si>
    <t>СмПриб</t>
  </si>
  <si>
    <t>Сметная прибыль</t>
  </si>
  <si>
    <t>Всего</t>
  </si>
  <si>
    <t>Всего с НР и СП</t>
  </si>
  <si>
    <t>Электрощит ЩАО (актовый зал)</t>
  </si>
  <si>
    <t>11</t>
  </si>
  <si>
    <t>1.21-3603-6-2/1</t>
  </si>
  <si>
    <t>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t>
  </si>
  <si>
    <t>СН-2012.1 Выпуск № 6 (в текущих ценах по состоянию на 01.01.2026 г.). 1.21-3603-6-2/1</t>
  </si>
  <si>
    <t>12</t>
  </si>
  <si>
    <t>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t>
  </si>
  <si>
    <t>12,1</t>
  </si>
  <si>
    <t>21.21-5-19</t>
  </si>
  <si>
    <t>Выключатели автоматические, серия "Домовой", трехполюсные, тип ВА 63(С), на ток: 50 А, 63 А</t>
  </si>
  <si>
    <t>СН-2012.21 Выпуск № 6 (в текущих ценах по состоянию на 01.01.2026 г.). 21.21-5-19</t>
  </si>
  <si>
    <t>Электрощит ЩО (актовый зал)</t>
  </si>
  <si>
    <t>13</t>
  </si>
  <si>
    <t>14</t>
  </si>
  <si>
    <t>14,1</t>
  </si>
  <si>
    <t>Электрощит РЩ (актовый зал)</t>
  </si>
  <si>
    <t>15</t>
  </si>
  <si>
    <t>16</t>
  </si>
  <si>
    <t>16,1</t>
  </si>
  <si>
    <t>Помещение 108 Обеденный зал с умывальником</t>
  </si>
  <si>
    <t>17</t>
  </si>
  <si>
    <t>18</t>
  </si>
  <si>
    <t>19</t>
  </si>
  <si>
    <t>20</t>
  </si>
  <si>
    <t>21</t>
  </si>
  <si>
    <t>1.21-3302-25-1/1</t>
  </si>
  <si>
    <t>Замена электрополотенца (сушителя для рук) (без стоимости) (монтаж)</t>
  </si>
  <si>
    <t>СН-2012.1 Выпуск № 6 (в текущих ценах по состоянию на 01.01.2026 г.). 1.21-3302-25-1/1</t>
  </si>
  <si>
    <t>*0,5</t>
  </si>
  <si>
    <t>22</t>
  </si>
  <si>
    <t>Помещение 110 Кухня</t>
  </si>
  <si>
    <t>23</t>
  </si>
  <si>
    <t>24</t>
  </si>
  <si>
    <t>25</t>
  </si>
  <si>
    <t>26</t>
  </si>
  <si>
    <t>Помещение 111 Моечная</t>
  </si>
  <si>
    <t>27</t>
  </si>
  <si>
    <t>Помещение 116 Душ</t>
  </si>
  <si>
    <t>28</t>
  </si>
  <si>
    <t>Помещение 117 Коридор</t>
  </si>
  <si>
    <t>29</t>
  </si>
  <si>
    <t>30</t>
  </si>
  <si>
    <t>Помещение 118 Венткамера</t>
  </si>
  <si>
    <t>31</t>
  </si>
  <si>
    <t>32</t>
  </si>
  <si>
    <t>Помещение 119 помещение уборочного инвентаря</t>
  </si>
  <si>
    <t>33</t>
  </si>
  <si>
    <t>Электрощит ТХ1</t>
  </si>
  <si>
    <t>34</t>
  </si>
  <si>
    <t>1.21-3603-6-1/1</t>
  </si>
  <si>
    <t>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t>
  </si>
  <si>
    <t>СН-2012.1 Выпуск № 6 (в текущих ценах по состоянию на 01.01.2026 г.). 1.21-3603-6-1/1</t>
  </si>
  <si>
    <t>35</t>
  </si>
  <si>
    <t>36</t>
  </si>
  <si>
    <t>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t>
  </si>
  <si>
    <t>36,1</t>
  </si>
  <si>
    <t>21.21-5-15</t>
  </si>
  <si>
    <t>Выключатели автоматические, серия "Домовой", однополюсные с нейтралью, тип ВА 63(С), на ток: 10 А - 40 А</t>
  </si>
  <si>
    <t>СН-2012.21 Выпуск № 6 (в текущих ценах по состоянию на 01.01.2026 г.). 21.21-5-15</t>
  </si>
  <si>
    <t>37</t>
  </si>
  <si>
    <t>37,1</t>
  </si>
  <si>
    <t>Электрощит ТХ2</t>
  </si>
  <si>
    <t>38</t>
  </si>
  <si>
    <t>39</t>
  </si>
  <si>
    <t>40</t>
  </si>
  <si>
    <t>40,1</t>
  </si>
  <si>
    <t>41</t>
  </si>
  <si>
    <t>41,1</t>
  </si>
  <si>
    <t>Электрощит ТХ3</t>
  </si>
  <si>
    <t>42</t>
  </si>
  <si>
    <t>43</t>
  </si>
  <si>
    <t>44</t>
  </si>
  <si>
    <t>44,1</t>
  </si>
  <si>
    <t>45</t>
  </si>
  <si>
    <t>45,1</t>
  </si>
  <si>
    <t>Помещение 104 Вестибюль</t>
  </si>
  <si>
    <t>46</t>
  </si>
  <si>
    <t>47</t>
  </si>
  <si>
    <t>1.21-3103-31-1/4</t>
  </si>
  <si>
    <t>Прокладка пластикового кабель-канала - по кирпичному основанию / сечение 105х50 мм (демонтаж)</t>
  </si>
  <si>
    <t>СН-2012.1 Выпуск № 6 (в текущих ценах по состоянию на 01.01.2026 г.). 1.21-3103-31-1/4</t>
  </si>
  <si>
    <t>48</t>
  </si>
  <si>
    <t>Прокладка пластикового кабель-канала - по кирпичному основанию / сечение 105х50 мм</t>
  </si>
  <si>
    <t>49</t>
  </si>
  <si>
    <t>21.21-5-397</t>
  </si>
  <si>
    <t>Розетки (механизмы) штепсельные, серия "Мозаик", тип 2К+3, с винтовыми зажимами, с защитными шторками и заземляющим контактом</t>
  </si>
  <si>
    <t>СН-2012.21 Выпуск № 6 (в текущих ценах по состоянию на 01.01.2026 г.). 21.21-5-397</t>
  </si>
  <si>
    <t>50</t>
  </si>
  <si>
    <t>2.14-3104-2-7/1</t>
  </si>
  <si>
    <t>Установка нового рабочего места в составе ЛВС, установка розетки</t>
  </si>
  <si>
    <t>СН-2012.2 Выпуск № 6 (в текущих ценах по состоянию на 01.01.2026 г.). 2.14-3104-2-7/1</t>
  </si>
  <si>
    <t>Помещение 123 Электрощитовая</t>
  </si>
  <si>
    <t>51</t>
  </si>
  <si>
    <t>прозвон*</t>
  </si>
  <si>
    <t>52</t>
  </si>
  <si>
    <t>Помещение 125 Водомерный узел</t>
  </si>
  <si>
    <t>53</t>
  </si>
  <si>
    <t>54</t>
  </si>
  <si>
    <t>55</t>
  </si>
  <si>
    <t>Помещение 126 Комната охраны</t>
  </si>
  <si>
    <t>56</t>
  </si>
  <si>
    <t>57</t>
  </si>
  <si>
    <t>58</t>
  </si>
  <si>
    <t>59</t>
  </si>
  <si>
    <t>Помещение 127 Подсобное помещение</t>
  </si>
  <si>
    <t>60</t>
  </si>
  <si>
    <t>61</t>
  </si>
  <si>
    <t>1.50-3204-13-6/1</t>
  </si>
  <si>
    <t>Сверление отверстий в строительных конструкциях из кирпича установками алмазного сверления, диаметр сверла алмазного кольцевого 70 мм</t>
  </si>
  <si>
    <t>10 СМ</t>
  </si>
  <si>
    <t>СН-2012.1 Выпуск № 6 (в текущих ценах по состоянию на 01.01.2026 г.). 1.50-3204-13-6/1</t>
  </si>
  <si>
    <t>62</t>
  </si>
  <si>
    <t>1.50-3204-10-1/1</t>
  </si>
  <si>
    <t>Пробивка борозд в кирпичных стенах, площадь сечения до 20 см2</t>
  </si>
  <si>
    <t>СН-2012.1 Выпуск № 6 (в текущих ценах по состоянию на 01.01.2026 г.). 1.50-3204-10-1/1</t>
  </si>
  <si>
    <t>63</t>
  </si>
  <si>
    <t>21.23-8-140</t>
  </si>
  <si>
    <t>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t>
  </si>
  <si>
    <t>СН-2012.21 Выпуск № 6 (в текущих ценах по состоянию на 01.01.2026 г.). 21.23-8-140</t>
  </si>
  <si>
    <t>64</t>
  </si>
  <si>
    <t>21.21-5-84</t>
  </si>
  <si>
    <t>Коробки для установки выключателей, переключателей и штепсельных розеток при скрытой электропроводке, тип КУВ-1М УХЛЗ</t>
  </si>
  <si>
    <t>1000 шт.</t>
  </si>
  <si>
    <t>СН-2012.21 Выпуск № 6 (в текущих ценах по состоянию на 01.01.2026 г.). 21.21-5-84</t>
  </si>
  <si>
    <t>65</t>
  </si>
  <si>
    <t>66</t>
  </si>
  <si>
    <t>Помещение 128 Кабинет завхоза</t>
  </si>
  <si>
    <t>67</t>
  </si>
  <si>
    <t>68</t>
  </si>
  <si>
    <t>69</t>
  </si>
  <si>
    <t>70</t>
  </si>
  <si>
    <t>71</t>
  </si>
  <si>
    <t>72</t>
  </si>
  <si>
    <t>73</t>
  </si>
  <si>
    <t>74</t>
  </si>
  <si>
    <t>1.20-3103-1-5/1</t>
  </si>
  <si>
    <t>Установка выключателя двухклавишного утопленного типа при скрытой проводке</t>
  </si>
  <si>
    <t>СН-2012.1 Выпуск № 6 (в текущих ценах по состоянию на 01.01.2026 г.). 1.20-3103-1-5/1</t>
  </si>
  <si>
    <t>Помещение 129 Интерактивная библиотека</t>
  </si>
  <si>
    <t>75</t>
  </si>
  <si>
    <t>76</t>
  </si>
  <si>
    <t>77</t>
  </si>
  <si>
    <t>78</t>
  </si>
  <si>
    <t>79</t>
  </si>
  <si>
    <t>80</t>
  </si>
  <si>
    <t>81</t>
  </si>
  <si>
    <t>82</t>
  </si>
  <si>
    <t>83</t>
  </si>
  <si>
    <t>84</t>
  </si>
  <si>
    <t>85</t>
  </si>
  <si>
    <t>86</t>
  </si>
  <si>
    <t>Помещение 130 Вспомогательное помещение интерактивной библиотеки</t>
  </si>
  <si>
    <t>87</t>
  </si>
  <si>
    <t>88</t>
  </si>
  <si>
    <t>89</t>
  </si>
  <si>
    <t>90</t>
  </si>
  <si>
    <t>91</t>
  </si>
  <si>
    <t>92</t>
  </si>
  <si>
    <t>93</t>
  </si>
  <si>
    <t>94</t>
  </si>
  <si>
    <t>Помещение 131 Подсобное помещение</t>
  </si>
  <si>
    <t>95</t>
  </si>
  <si>
    <t>96</t>
  </si>
  <si>
    <t>97</t>
  </si>
  <si>
    <t>98</t>
  </si>
  <si>
    <t>99</t>
  </si>
  <si>
    <t>100</t>
  </si>
  <si>
    <t>101</t>
  </si>
  <si>
    <t>Помещение 133 Медкабинет</t>
  </si>
  <si>
    <t>102</t>
  </si>
  <si>
    <t>103</t>
  </si>
  <si>
    <t>104</t>
  </si>
  <si>
    <t>105</t>
  </si>
  <si>
    <t>106</t>
  </si>
  <si>
    <t>107</t>
  </si>
  <si>
    <t>108</t>
  </si>
  <si>
    <t>109</t>
  </si>
  <si>
    <t>Помещение 134 Процедурная</t>
  </si>
  <si>
    <t>110</t>
  </si>
  <si>
    <t>111</t>
  </si>
  <si>
    <t>112</t>
  </si>
  <si>
    <t>113</t>
  </si>
  <si>
    <t>114</t>
  </si>
  <si>
    <t>115</t>
  </si>
  <si>
    <t>116</t>
  </si>
  <si>
    <t>117</t>
  </si>
  <si>
    <t>Помещение 135 Переговорная зам. директора</t>
  </si>
  <si>
    <t>118</t>
  </si>
  <si>
    <t>119</t>
  </si>
  <si>
    <t>120</t>
  </si>
  <si>
    <t>121</t>
  </si>
  <si>
    <t>122</t>
  </si>
  <si>
    <t>123</t>
  </si>
  <si>
    <t>124</t>
  </si>
  <si>
    <t>125</t>
  </si>
  <si>
    <t>Помещение 136 Приемная секретаря</t>
  </si>
  <si>
    <t>126</t>
  </si>
  <si>
    <t>127</t>
  </si>
  <si>
    <t>128</t>
  </si>
  <si>
    <t>129</t>
  </si>
  <si>
    <t>130</t>
  </si>
  <si>
    <t>131</t>
  </si>
  <si>
    <t>132</t>
  </si>
  <si>
    <t>133</t>
  </si>
  <si>
    <t>Помещение 137 Директор</t>
  </si>
  <si>
    <t>134</t>
  </si>
  <si>
    <t>135</t>
  </si>
  <si>
    <t>136</t>
  </si>
  <si>
    <t>137</t>
  </si>
  <si>
    <t>138</t>
  </si>
  <si>
    <t>139</t>
  </si>
  <si>
    <t>140</t>
  </si>
  <si>
    <t>141</t>
  </si>
  <si>
    <t>Помещение 139 Класс робототехники</t>
  </si>
  <si>
    <t>142</t>
  </si>
  <si>
    <t>143</t>
  </si>
  <si>
    <t>144</t>
  </si>
  <si>
    <t>145</t>
  </si>
  <si>
    <t>146</t>
  </si>
  <si>
    <t>147</t>
  </si>
  <si>
    <t>148</t>
  </si>
  <si>
    <t>149</t>
  </si>
  <si>
    <t>150</t>
  </si>
  <si>
    <t>151</t>
  </si>
  <si>
    <t>152</t>
  </si>
  <si>
    <t>153</t>
  </si>
  <si>
    <t>Помещение 140 Класс робототехники</t>
  </si>
  <si>
    <t>154</t>
  </si>
  <si>
    <t>155</t>
  </si>
  <si>
    <t>156</t>
  </si>
  <si>
    <t>157</t>
  </si>
  <si>
    <t>158</t>
  </si>
  <si>
    <t>159</t>
  </si>
  <si>
    <t>160</t>
  </si>
  <si>
    <t>161</t>
  </si>
  <si>
    <t>162</t>
  </si>
  <si>
    <t>163</t>
  </si>
  <si>
    <t>164</t>
  </si>
  <si>
    <t>165</t>
  </si>
  <si>
    <t>Помещение 145 Спортзал</t>
  </si>
  <si>
    <t>166</t>
  </si>
  <si>
    <t>167</t>
  </si>
  <si>
    <t>Помещение 146 Тренерская</t>
  </si>
  <si>
    <t>168</t>
  </si>
  <si>
    <t>169</t>
  </si>
  <si>
    <t>170</t>
  </si>
  <si>
    <t>Помещение 147 Инвентарная</t>
  </si>
  <si>
    <t>171</t>
  </si>
  <si>
    <t>172</t>
  </si>
  <si>
    <t>Помещение 149 Тамбур</t>
  </si>
  <si>
    <t>173</t>
  </si>
  <si>
    <t>174</t>
  </si>
  <si>
    <t>Помещение 150 Раздевалка</t>
  </si>
  <si>
    <t>175</t>
  </si>
  <si>
    <t>176</t>
  </si>
  <si>
    <t>177</t>
  </si>
  <si>
    <t>Помещение 151 Раздевалка</t>
  </si>
  <si>
    <t>178</t>
  </si>
  <si>
    <t>179</t>
  </si>
  <si>
    <t>180</t>
  </si>
  <si>
    <t>Электрощит ЩАО 1.1</t>
  </si>
  <si>
    <t>181</t>
  </si>
  <si>
    <t>182</t>
  </si>
  <si>
    <t>182,1</t>
  </si>
  <si>
    <t>Электрощит ЩО 1.1</t>
  </si>
  <si>
    <t>183</t>
  </si>
  <si>
    <t>184</t>
  </si>
  <si>
    <t>184,1</t>
  </si>
  <si>
    <t>Электрощит РЩ 1.1</t>
  </si>
  <si>
    <t>185</t>
  </si>
  <si>
    <t>186</t>
  </si>
  <si>
    <t>186,1</t>
  </si>
  <si>
    <t>Электрощит ЩАО 1.2</t>
  </si>
  <si>
    <t>187</t>
  </si>
  <si>
    <t>188</t>
  </si>
  <si>
    <t>188,1</t>
  </si>
  <si>
    <t>Электрощит ЩО 1.2</t>
  </si>
  <si>
    <t>189</t>
  </si>
  <si>
    <t>190</t>
  </si>
  <si>
    <t>190,1</t>
  </si>
  <si>
    <t>Электрощит РЩ 1.2</t>
  </si>
  <si>
    <t>191</t>
  </si>
  <si>
    <t>192</t>
  </si>
  <si>
    <t>192,1</t>
  </si>
  <si>
    <t>Помещение 201 Кабинет иностранных языков</t>
  </si>
  <si>
    <t>193</t>
  </si>
  <si>
    <t>194</t>
  </si>
  <si>
    <t>195</t>
  </si>
  <si>
    <t>196</t>
  </si>
  <si>
    <t>197</t>
  </si>
  <si>
    <t>198</t>
  </si>
  <si>
    <t>199</t>
  </si>
  <si>
    <t>200</t>
  </si>
  <si>
    <t>Помещение 202 Учебный класс</t>
  </si>
  <si>
    <t>201</t>
  </si>
  <si>
    <t>202</t>
  </si>
  <si>
    <t>203</t>
  </si>
  <si>
    <t>204</t>
  </si>
  <si>
    <t>205</t>
  </si>
  <si>
    <t>206</t>
  </si>
  <si>
    <t>207</t>
  </si>
  <si>
    <t>208</t>
  </si>
  <si>
    <t>Помещение 203 Учебный класс</t>
  </si>
  <si>
    <t>209</t>
  </si>
  <si>
    <t>210</t>
  </si>
  <si>
    <t>211</t>
  </si>
  <si>
    <t>212</t>
  </si>
  <si>
    <t>213</t>
  </si>
  <si>
    <t>214</t>
  </si>
  <si>
    <t>215</t>
  </si>
  <si>
    <t>216</t>
  </si>
  <si>
    <t>Помещение 204 Учительская</t>
  </si>
  <si>
    <t>217</t>
  </si>
  <si>
    <t>218</t>
  </si>
  <si>
    <t>219</t>
  </si>
  <si>
    <t>220</t>
  </si>
  <si>
    <t>221</t>
  </si>
  <si>
    <t>222</t>
  </si>
  <si>
    <t>223</t>
  </si>
  <si>
    <t>224</t>
  </si>
  <si>
    <t>225</t>
  </si>
  <si>
    <t>226</t>
  </si>
  <si>
    <t>227</t>
  </si>
  <si>
    <t>228</t>
  </si>
  <si>
    <t>Помещение 205 Рекреация</t>
  </si>
  <si>
    <t>229</t>
  </si>
  <si>
    <t>230</t>
  </si>
  <si>
    <t>231</t>
  </si>
  <si>
    <t>232</t>
  </si>
  <si>
    <t>233</t>
  </si>
  <si>
    <t>234</t>
  </si>
  <si>
    <t>235</t>
  </si>
  <si>
    <t>236</t>
  </si>
  <si>
    <t>Помещение 206 Кабинет иностранных языков</t>
  </si>
  <si>
    <t>237</t>
  </si>
  <si>
    <t>238</t>
  </si>
  <si>
    <t>239</t>
  </si>
  <si>
    <t>240</t>
  </si>
  <si>
    <t>241</t>
  </si>
  <si>
    <t>242</t>
  </si>
  <si>
    <t>243</t>
  </si>
  <si>
    <t>244</t>
  </si>
  <si>
    <t>Помещение 207 Кабинет иностранных языков</t>
  </si>
  <si>
    <t>245</t>
  </si>
  <si>
    <t>246</t>
  </si>
  <si>
    <t>247</t>
  </si>
  <si>
    <t>248</t>
  </si>
  <si>
    <t>249</t>
  </si>
  <si>
    <t>250</t>
  </si>
  <si>
    <t>251</t>
  </si>
  <si>
    <t>252</t>
  </si>
  <si>
    <t>Помещение 208 Учебный класс</t>
  </si>
  <si>
    <t>253</t>
  </si>
  <si>
    <t>254</t>
  </si>
  <si>
    <t>255</t>
  </si>
  <si>
    <t>256</t>
  </si>
  <si>
    <t>257</t>
  </si>
  <si>
    <t>258</t>
  </si>
  <si>
    <t>259</t>
  </si>
  <si>
    <t>260</t>
  </si>
  <si>
    <t>Помещение 209 Учебный класс</t>
  </si>
  <si>
    <t>261</t>
  </si>
  <si>
    <t>262</t>
  </si>
  <si>
    <t>263</t>
  </si>
  <si>
    <t>264</t>
  </si>
  <si>
    <t>265</t>
  </si>
  <si>
    <t>266</t>
  </si>
  <si>
    <t>267</t>
  </si>
  <si>
    <t>268</t>
  </si>
  <si>
    <t>Помещение 216 Учебный класс</t>
  </si>
  <si>
    <t>269</t>
  </si>
  <si>
    <t>270</t>
  </si>
  <si>
    <t>271</t>
  </si>
  <si>
    <t>272</t>
  </si>
  <si>
    <t>273</t>
  </si>
  <si>
    <t>274</t>
  </si>
  <si>
    <t>275</t>
  </si>
  <si>
    <t>276</t>
  </si>
  <si>
    <t>Помещение 217 Учебный класс</t>
  </si>
  <si>
    <t>277</t>
  </si>
  <si>
    <t>278</t>
  </si>
  <si>
    <t>279</t>
  </si>
  <si>
    <t>280</t>
  </si>
  <si>
    <t>281</t>
  </si>
  <si>
    <t>282</t>
  </si>
  <si>
    <t>283</t>
  </si>
  <si>
    <t>284</t>
  </si>
  <si>
    <t>Помещение 218 Лаборантская</t>
  </si>
  <si>
    <t>285</t>
  </si>
  <si>
    <t>286</t>
  </si>
  <si>
    <t>287</t>
  </si>
  <si>
    <t>288</t>
  </si>
  <si>
    <t>289</t>
  </si>
  <si>
    <t>290</t>
  </si>
  <si>
    <t>291</t>
  </si>
  <si>
    <t>292</t>
  </si>
  <si>
    <t>Помещение 219 кабинет ИТК</t>
  </si>
  <si>
    <t>293</t>
  </si>
  <si>
    <t>294</t>
  </si>
  <si>
    <t>295</t>
  </si>
  <si>
    <t>296</t>
  </si>
  <si>
    <t>297</t>
  </si>
  <si>
    <t>298</t>
  </si>
  <si>
    <t>299</t>
  </si>
  <si>
    <t>300</t>
  </si>
  <si>
    <t>301</t>
  </si>
  <si>
    <t>302</t>
  </si>
  <si>
    <t>303</t>
  </si>
  <si>
    <t>304</t>
  </si>
  <si>
    <t>Помещение 220 Кабинет ИТК</t>
  </si>
  <si>
    <t>305</t>
  </si>
  <si>
    <t>306</t>
  </si>
  <si>
    <t>307</t>
  </si>
  <si>
    <t>308</t>
  </si>
  <si>
    <t>309</t>
  </si>
  <si>
    <t>310</t>
  </si>
  <si>
    <t>311</t>
  </si>
  <si>
    <t>312</t>
  </si>
  <si>
    <t>313</t>
  </si>
  <si>
    <t>314</t>
  </si>
  <si>
    <t>315</t>
  </si>
  <si>
    <t>316</t>
  </si>
  <si>
    <t>317</t>
  </si>
  <si>
    <t>1.21-3103-21-1/1</t>
  </si>
  <si>
    <t>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t>
  </si>
  <si>
    <t>СН-2012.1 Выпуск № 6 (в текущих ценах по состоянию на 01.01.2026 г.). 1.21-3103-21-1/1</t>
  </si>
  <si>
    <t>Помещение 222 Учебный класс</t>
  </si>
  <si>
    <t>318</t>
  </si>
  <si>
    <t>319</t>
  </si>
  <si>
    <t>320</t>
  </si>
  <si>
    <t>321</t>
  </si>
  <si>
    <t>322</t>
  </si>
  <si>
    <t>323</t>
  </si>
  <si>
    <t>324</t>
  </si>
  <si>
    <t>325</t>
  </si>
  <si>
    <t>Помещение 223 Учебный класс</t>
  </si>
  <si>
    <t>326</t>
  </si>
  <si>
    <t>327</t>
  </si>
  <si>
    <t>328</t>
  </si>
  <si>
    <t>329</t>
  </si>
  <si>
    <t>330</t>
  </si>
  <si>
    <t>331</t>
  </si>
  <si>
    <t>332</t>
  </si>
  <si>
    <t>333</t>
  </si>
  <si>
    <t>Помещение 226 Подсобное помещение</t>
  </si>
  <si>
    <t>334</t>
  </si>
  <si>
    <t>335</t>
  </si>
  <si>
    <t>336</t>
  </si>
  <si>
    <t>337</t>
  </si>
  <si>
    <t>338</t>
  </si>
  <si>
    <t>339</t>
  </si>
  <si>
    <t>340</t>
  </si>
  <si>
    <t>341</t>
  </si>
  <si>
    <t>Электрощит ЩАО 2.1</t>
  </si>
  <si>
    <t>342</t>
  </si>
  <si>
    <t>343</t>
  </si>
  <si>
    <t>343,1</t>
  </si>
  <si>
    <t>Электрощит ЩО 2.1</t>
  </si>
  <si>
    <t>344</t>
  </si>
  <si>
    <t>345</t>
  </si>
  <si>
    <t>345,1</t>
  </si>
  <si>
    <t>Электрощит РЩ 2.1</t>
  </si>
  <si>
    <t>346</t>
  </si>
  <si>
    <t>347</t>
  </si>
  <si>
    <t>347,1</t>
  </si>
  <si>
    <t>Электрощит ЩАО 2.2</t>
  </si>
  <si>
    <t>348</t>
  </si>
  <si>
    <t>349</t>
  </si>
  <si>
    <t>349,1</t>
  </si>
  <si>
    <t>Электрощит ЩО 2.2</t>
  </si>
  <si>
    <t>350</t>
  </si>
  <si>
    <t>351</t>
  </si>
  <si>
    <t>351,1</t>
  </si>
  <si>
    <t>Электрощит РЩ 2.2</t>
  </si>
  <si>
    <t>352</t>
  </si>
  <si>
    <t>353</t>
  </si>
  <si>
    <t>353,1</t>
  </si>
  <si>
    <t>Помещение 301 Кабинет физики (теория)</t>
  </si>
  <si>
    <t>354</t>
  </si>
  <si>
    <t>355</t>
  </si>
  <si>
    <t>356</t>
  </si>
  <si>
    <t>357</t>
  </si>
  <si>
    <t>358</t>
  </si>
  <si>
    <t>359</t>
  </si>
  <si>
    <t>360</t>
  </si>
  <si>
    <t>361</t>
  </si>
  <si>
    <t>362</t>
  </si>
  <si>
    <t>363</t>
  </si>
  <si>
    <t>364</t>
  </si>
  <si>
    <t>365</t>
  </si>
  <si>
    <t>Помещение 302 Кабинет физики (практика)</t>
  </si>
  <si>
    <t>366</t>
  </si>
  <si>
    <t>367</t>
  </si>
  <si>
    <t>368</t>
  </si>
  <si>
    <t>369</t>
  </si>
  <si>
    <t>370</t>
  </si>
  <si>
    <t>371</t>
  </si>
  <si>
    <t>372</t>
  </si>
  <si>
    <t>373</t>
  </si>
  <si>
    <t>Помещение 303 Коридор</t>
  </si>
  <si>
    <t>374</t>
  </si>
  <si>
    <t>375</t>
  </si>
  <si>
    <t>Помещение 304 Учебный класс</t>
  </si>
  <si>
    <t>376</t>
  </si>
  <si>
    <t>377</t>
  </si>
  <si>
    <t>378</t>
  </si>
  <si>
    <t>379</t>
  </si>
  <si>
    <t>380</t>
  </si>
  <si>
    <t>381</t>
  </si>
  <si>
    <t>382</t>
  </si>
  <si>
    <t>383</t>
  </si>
  <si>
    <t>Помещение 305 Учебный класс</t>
  </si>
  <si>
    <t>384</t>
  </si>
  <si>
    <t>385</t>
  </si>
  <si>
    <t>386</t>
  </si>
  <si>
    <t>387</t>
  </si>
  <si>
    <t>388</t>
  </si>
  <si>
    <t>389</t>
  </si>
  <si>
    <t>390</t>
  </si>
  <si>
    <t>391</t>
  </si>
  <si>
    <t>Помещение 309 Рекриация</t>
  </si>
  <si>
    <t>392</t>
  </si>
  <si>
    <t>393</t>
  </si>
  <si>
    <t>394</t>
  </si>
  <si>
    <t>395</t>
  </si>
  <si>
    <t>396</t>
  </si>
  <si>
    <t>397</t>
  </si>
  <si>
    <t>398</t>
  </si>
  <si>
    <t>399</t>
  </si>
  <si>
    <t>400</t>
  </si>
  <si>
    <t>401</t>
  </si>
  <si>
    <t>402</t>
  </si>
  <si>
    <t>Кабинет 313 Кабинет иностранных языков</t>
  </si>
  <si>
    <t>403</t>
  </si>
  <si>
    <t>404</t>
  </si>
  <si>
    <t>405</t>
  </si>
  <si>
    <t>406</t>
  </si>
  <si>
    <t>407</t>
  </si>
  <si>
    <t>408</t>
  </si>
  <si>
    <t>409</t>
  </si>
  <si>
    <t>410</t>
  </si>
  <si>
    <t>Помещение 314 Учебный класс</t>
  </si>
  <si>
    <t>411</t>
  </si>
  <si>
    <t>412</t>
  </si>
  <si>
    <t>413</t>
  </si>
  <si>
    <t>414</t>
  </si>
  <si>
    <t>415</t>
  </si>
  <si>
    <t>416</t>
  </si>
  <si>
    <t>417</t>
  </si>
  <si>
    <t>418</t>
  </si>
  <si>
    <t>Помещение 315 Кабинет иностранных языков</t>
  </si>
  <si>
    <t>419</t>
  </si>
  <si>
    <t>420</t>
  </si>
  <si>
    <t>421</t>
  </si>
  <si>
    <t>422</t>
  </si>
  <si>
    <t>423</t>
  </si>
  <si>
    <t>424</t>
  </si>
  <si>
    <t>425</t>
  </si>
  <si>
    <t>426</t>
  </si>
  <si>
    <t>Помещение 316 Учебный класс</t>
  </si>
  <si>
    <t>427</t>
  </si>
  <si>
    <t>428</t>
  </si>
  <si>
    <t>429</t>
  </si>
  <si>
    <t>430</t>
  </si>
  <si>
    <t>431</t>
  </si>
  <si>
    <t>432</t>
  </si>
  <si>
    <t>433</t>
  </si>
  <si>
    <t>434</t>
  </si>
  <si>
    <t>Помещение 318 Кабинет химии (теория)</t>
  </si>
  <si>
    <t>435</t>
  </si>
  <si>
    <t>436</t>
  </si>
  <si>
    <t>437</t>
  </si>
  <si>
    <t>438</t>
  </si>
  <si>
    <t>439</t>
  </si>
  <si>
    <t>440</t>
  </si>
  <si>
    <t>441</t>
  </si>
  <si>
    <t>442</t>
  </si>
  <si>
    <t>Помещение 319 Кабинет биологии (теория)</t>
  </si>
  <si>
    <t>443</t>
  </si>
  <si>
    <t>444</t>
  </si>
  <si>
    <t>445</t>
  </si>
  <si>
    <t>446</t>
  </si>
  <si>
    <t>447</t>
  </si>
  <si>
    <t>448</t>
  </si>
  <si>
    <t>449</t>
  </si>
  <si>
    <t>450</t>
  </si>
  <si>
    <t>Помещение 320 Лаборанская</t>
  </si>
  <si>
    <t>451</t>
  </si>
  <si>
    <t>452</t>
  </si>
  <si>
    <t>453</t>
  </si>
  <si>
    <t>454</t>
  </si>
  <si>
    <t>455</t>
  </si>
  <si>
    <t>456</t>
  </si>
  <si>
    <t>457</t>
  </si>
  <si>
    <t>458</t>
  </si>
  <si>
    <t>Помещение 323 Венткамера</t>
  </si>
  <si>
    <t>459</t>
  </si>
  <si>
    <t>460</t>
  </si>
  <si>
    <t>461</t>
  </si>
  <si>
    <t>462</t>
  </si>
  <si>
    <t>463</t>
  </si>
  <si>
    <t>464</t>
  </si>
  <si>
    <t>465</t>
  </si>
  <si>
    <t>466</t>
  </si>
  <si>
    <t>Помещение 321 Кабинет биологии (практика)</t>
  </si>
  <si>
    <t>467</t>
  </si>
  <si>
    <t>468</t>
  </si>
  <si>
    <t>469</t>
  </si>
  <si>
    <t>470</t>
  </si>
  <si>
    <t>471</t>
  </si>
  <si>
    <t>472</t>
  </si>
  <si>
    <t>473</t>
  </si>
  <si>
    <t>474</t>
  </si>
  <si>
    <t>475</t>
  </si>
  <si>
    <t>476</t>
  </si>
  <si>
    <t>477</t>
  </si>
  <si>
    <t>478</t>
  </si>
  <si>
    <t>479</t>
  </si>
  <si>
    <t>Помещение 322 Кабинет химии (практика)</t>
  </si>
  <si>
    <t>480</t>
  </si>
  <si>
    <t>481</t>
  </si>
  <si>
    <t>482</t>
  </si>
  <si>
    <t>483</t>
  </si>
  <si>
    <t>484</t>
  </si>
  <si>
    <t>485</t>
  </si>
  <si>
    <t>486</t>
  </si>
  <si>
    <t>487</t>
  </si>
  <si>
    <t>488</t>
  </si>
  <si>
    <t>489</t>
  </si>
  <si>
    <t>490</t>
  </si>
  <si>
    <t>491</t>
  </si>
  <si>
    <t>492</t>
  </si>
  <si>
    <t>Помещение 329 Коридор</t>
  </si>
  <si>
    <t>493</t>
  </si>
  <si>
    <t>494</t>
  </si>
  <si>
    <t>1.20-3103-1-2/1</t>
  </si>
  <si>
    <t>Установка выключателя одноклавишного утопленного типа при скрытой проводке</t>
  </si>
  <si>
    <t>СН-2012.1 Выпуск № 6 (в текущих ценах по состоянию на 01.01.2026 г.). 1.20-3103-1-2/1</t>
  </si>
  <si>
    <t>Помещение 330 Лаборанская</t>
  </si>
  <si>
    <t>495</t>
  </si>
  <si>
    <t>496</t>
  </si>
  <si>
    <t>497</t>
  </si>
  <si>
    <t>498</t>
  </si>
  <si>
    <t>499</t>
  </si>
  <si>
    <t>500</t>
  </si>
  <si>
    <t>501</t>
  </si>
  <si>
    <t>502</t>
  </si>
  <si>
    <t>503</t>
  </si>
  <si>
    <t>504</t>
  </si>
  <si>
    <t>505</t>
  </si>
  <si>
    <t>506</t>
  </si>
  <si>
    <t>507</t>
  </si>
  <si>
    <t>Электрощит ЩАО 3.1</t>
  </si>
  <si>
    <t>508</t>
  </si>
  <si>
    <t>509</t>
  </si>
  <si>
    <t>509,1</t>
  </si>
  <si>
    <t>Электрощит ЩО 3.1</t>
  </si>
  <si>
    <t>510</t>
  </si>
  <si>
    <t>511</t>
  </si>
  <si>
    <t>511,1</t>
  </si>
  <si>
    <t>Электрощит РЩ 3.1</t>
  </si>
  <si>
    <t>512</t>
  </si>
  <si>
    <t>513</t>
  </si>
  <si>
    <t>513,1</t>
  </si>
  <si>
    <t>Электрощит ЩАО 3.2</t>
  </si>
  <si>
    <t>514</t>
  </si>
  <si>
    <t>515</t>
  </si>
  <si>
    <t>515,1</t>
  </si>
  <si>
    <t>Электрощит ЩО 3.2</t>
  </si>
  <si>
    <t>516</t>
  </si>
  <si>
    <t>517</t>
  </si>
  <si>
    <t>517,1</t>
  </si>
  <si>
    <t>Электрощит РЩ 3.2</t>
  </si>
  <si>
    <t>518</t>
  </si>
  <si>
    <t>519</t>
  </si>
  <si>
    <t>519,1</t>
  </si>
  <si>
    <t>Электрощит ЩО (чердак)</t>
  </si>
  <si>
    <t>520</t>
  </si>
  <si>
    <t>521</t>
  </si>
  <si>
    <t>521,1</t>
  </si>
  <si>
    <t>Электрощит ЩАО (чердак)</t>
  </si>
  <si>
    <t>522</t>
  </si>
  <si>
    <t>523</t>
  </si>
  <si>
    <t>523,1</t>
  </si>
  <si>
    <t>Замеры сопротивления</t>
  </si>
  <si>
    <t>524</t>
  </si>
  <si>
    <t>1.21-3106-4-1/1</t>
  </si>
  <si>
    <t>Проверка наличия цепи между заземлителями и заземленными элементами</t>
  </si>
  <si>
    <t>точка</t>
  </si>
  <si>
    <t>СН-2012.1 Выпуск № 6 (в текущих ценах по состоянию на 01.01.2026 г.). 1.21-3106-4-1/1</t>
  </si>
  <si>
    <t>525</t>
  </si>
  <si>
    <t>1.21-3106-6-1/1</t>
  </si>
  <si>
    <t>Замер полного сопротивления цепи "фаза-нуль"</t>
  </si>
  <si>
    <t>токоприемник</t>
  </si>
  <si>
    <t>СН-2012.1 Выпуск № 6 (в текущих ценах по состоянию на 01.01.2026 г.). 1.21-3106-6-1/1</t>
  </si>
  <si>
    <t>526</t>
  </si>
  <si>
    <t>1.21-3106-17-1/1</t>
  </si>
  <si>
    <t>Измерение сопротивления изоляции мегаомметром кабельных и других линий напряжением до 1 кВ, предназначенных для передачи электроэнергии к распределительным устройствам, щитам, шкафам и коммутационным аппаратам</t>
  </si>
  <si>
    <t>измерение</t>
  </si>
  <si>
    <t>СН-2012.1 Выпуск № 6 (в текущих ценах по состоянию на 01.01.2026 г.). 1.21-3106-17-1/1</t>
  </si>
  <si>
    <t>527</t>
  </si>
  <si>
    <t>1.21-3306-52-1/1</t>
  </si>
  <si>
    <t>Пусконаладочные работы - схема разводки с количеством панелей (шкафов, ячеек) до 2 (Применительно, поиск, проверка и адресация потребителей, разработка и печеть однолинейных схем)</t>
  </si>
  <si>
    <t>СН-2012.1 Выпуск № 6 (в текущих ценах по состоянию на 01.01.2026 г.). 1.21-3306-52-1/1</t>
  </si>
  <si>
    <t>528</t>
  </si>
  <si>
    <t>Материал</t>
  </si>
  <si>
    <t>529</t>
  </si>
  <si>
    <t>Цена поставщика или эквивалент</t>
  </si>
  <si>
    <t>Светильник подвесной в форме шара 50 IP40 4000K  Диаметр 50 см  Мощность  25 вт  Световой поток  4000 Лм</t>
  </si>
  <si>
    <t>Материалы</t>
  </si>
  <si>
    <t>Материалы, изделия и конструкции</t>
  </si>
  <si>
    <t>[46 910 / 1,22]</t>
  </si>
  <si>
    <t>0</t>
  </si>
  <si>
    <t>530</t>
  </si>
  <si>
    <t>Светильник подвесной в форме круга 120 IP40 4000K  Диаметр 120 см  Мощность  73 вт  Световой поток 12260 Лм</t>
  </si>
  <si>
    <t>[92 120 / 1,2]</t>
  </si>
  <si>
    <t>531</t>
  </si>
  <si>
    <t>[11 970 / 1,2]</t>
  </si>
  <si>
    <t>532</t>
  </si>
  <si>
    <t>EKF AVERES Выключатель автоматический AV-125 3P 125A (C) 10kA</t>
  </si>
  <si>
    <t>[11 483,62 / 1,22]</t>
  </si>
  <si>
    <t>533</t>
  </si>
  <si>
    <t>EKF AVERES Выключатель автоматический AV-125 3P 100A (C) 10kA</t>
  </si>
  <si>
    <t>[9 379 / 1,02]</t>
  </si>
  <si>
    <t>534</t>
  </si>
  <si>
    <t>EKF AVERES Выключатель автоматический AV-6 DC 3P 63A (C) 6kA</t>
  </si>
  <si>
    <t>[23 337,32 / 1,22]</t>
  </si>
  <si>
    <t>535</t>
  </si>
  <si>
    <t>EKF Averes AV-6  Автоматический выключатель  (С) 3P 50А 6kA</t>
  </si>
  <si>
    <t>[4 259 / 1,22]</t>
  </si>
  <si>
    <t>536</t>
  </si>
  <si>
    <t>EKF Averes AV-6  Автоматический выключатель  (С) 3P 40А 6kA</t>
  </si>
  <si>
    <t>[4 105 / 1,22]</t>
  </si>
  <si>
    <t>537</t>
  </si>
  <si>
    <t>EKF AVERES Выключатель автоматический AV-10 3P 32A (C) 10kA</t>
  </si>
  <si>
    <t>[4 781 / 1,2]</t>
  </si>
  <si>
    <t>538</t>
  </si>
  <si>
    <t>EKF Averes AV-10 Автоматический выключатель  (С) 3P 10А 10kA</t>
  </si>
  <si>
    <t>[3 596 / 1,22]</t>
  </si>
  <si>
    <t>539</t>
  </si>
  <si>
    <t>EKF AVERES Выключатель автоматический AV-6 1P 16A (C) 6kA</t>
  </si>
  <si>
    <t>[723 / 1,22]</t>
  </si>
  <si>
    <t>540</t>
  </si>
  <si>
    <t>EKF Basic ВДT-40  УЗО 2P 16А/10мА (AC) электронное</t>
  </si>
  <si>
    <t>[2 549,4 / 1,22]</t>
  </si>
  <si>
    <t>541</t>
  </si>
  <si>
    <t>EKF AVERES Выключатель автоматический AV-10 3P 16A (C) 10kA</t>
  </si>
  <si>
    <t>[3 628 / 1,22]</t>
  </si>
  <si>
    <t>542</t>
  </si>
  <si>
    <t>ВДТ 2P 10А 30мА тип AC 6кА УЗО-03 нов.</t>
  </si>
  <si>
    <t>[1 988,6 / 1,22]</t>
  </si>
  <si>
    <t>543</t>
  </si>
  <si>
    <t>EKF Averes AV-6  Автоматический выключатель  (С) 3P 20А 6kA</t>
  </si>
  <si>
    <t>[2 752,63 / 1,22]</t>
  </si>
  <si>
    <t>544</t>
  </si>
  <si>
    <t>EKF AVERES Выключатель автоматический AV-6 1P 10A (C) 6kA</t>
  </si>
  <si>
    <t>[760 / 1,22]</t>
  </si>
  <si>
    <t>545</t>
  </si>
  <si>
    <t>546</t>
  </si>
  <si>
    <t>547</t>
  </si>
  <si>
    <t>548</t>
  </si>
  <si>
    <t>[2 549,4 / 1,2]</t>
  </si>
  <si>
    <t>549</t>
  </si>
  <si>
    <t>EKF PROxima Контактор модульный КМ 20А 2NО (2 мод.)</t>
  </si>
  <si>
    <t>[2 007,77 / 1,22]</t>
  </si>
  <si>
    <t>550</t>
  </si>
  <si>
    <t>Розетка SCHUKO© с защитными шторками 16A 250V~ 2P+T, цвет белый глянцевый</t>
  </si>
  <si>
    <t>[460,07 / 1,22]</t>
  </si>
  <si>
    <t>551</t>
  </si>
  <si>
    <t>Интернет-розетка RJ45 двойная с накладкой, цвет белый глянцевый</t>
  </si>
  <si>
    <t>[0,78 / 1,22]</t>
  </si>
  <si>
    <t>552</t>
  </si>
  <si>
    <t>Выключатель одноклавишный 10A 250V~ с накладкой, цвет белый глянцевый</t>
  </si>
  <si>
    <t>[439,76 / 1,22]</t>
  </si>
  <si>
    <t>553</t>
  </si>
  <si>
    <t>Выключатель двухклавишный 10A 250V~ с накладкой, цвет белый глянцевый</t>
  </si>
  <si>
    <t>[591,3 / 1,22]</t>
  </si>
  <si>
    <t>554</t>
  </si>
  <si>
    <t>Розетка одноместная Schuko со шторками, накладного монтажа, (цвет белый) 16A 250V~ 2P+T</t>
  </si>
  <si>
    <t>[227,99 / 1,22]</t>
  </si>
  <si>
    <t>555</t>
  </si>
  <si>
    <t>BLANCA О/У РОЗЕТКА двойная компьютерная RJ45, кат.5E, ИЗОЛ.ПЛ., БЕЛЫЙ</t>
  </si>
  <si>
    <t>[622,81 / 1,22]</t>
  </si>
  <si>
    <t>556</t>
  </si>
  <si>
    <t>Schneider Electric Mureva Styl наруж Антрацит Розетка с/з и шторками IP55</t>
  </si>
  <si>
    <t>[5 000 / 1,22]</t>
  </si>
  <si>
    <t>557</t>
  </si>
  <si>
    <t>Одноклавишный выключатель, накладного монтажа, (цвет белый) 10AX 250V~,</t>
  </si>
  <si>
    <t>[188,99 / 1,22]</t>
  </si>
  <si>
    <t>558</t>
  </si>
  <si>
    <t>Двухклавишный  выключатель, накладного монтажа, (цвет белый) 10AX 250V~</t>
  </si>
  <si>
    <t>[62,99 / 1,22]</t>
  </si>
  <si>
    <t>559</t>
  </si>
  <si>
    <t>Schneider Electric Mureva Styl наруж Бел Переключатель IP55</t>
  </si>
  <si>
    <t>[2 567,67 / 1,22]</t>
  </si>
  <si>
    <t>560</t>
  </si>
  <si>
    <t>"Заглушка модульная, ""Avanti"", ""Белое облако"", 1 модуль (упак. 1шт)"</t>
  </si>
  <si>
    <t>[80,47 / 1,22]</t>
  </si>
  <si>
    <t>561</t>
  </si>
  <si>
    <t>"Розетка модульная, 2P+E, с з/ш, ""Avanti"", ""Белое облако"", 2 модуля (упак. 1шт)"</t>
  </si>
  <si>
    <t>[422,34 / 1,22]</t>
  </si>
  <si>
    <t>562</t>
  </si>
  <si>
    <t>"Компьютерная розетка RJ-45 без шторки модульная, кат.5е, ""Avanti"", ""Белое облако"", 1 модуль"</t>
  </si>
  <si>
    <t>[657,34 / 1,22]</t>
  </si>
  <si>
    <t>563</t>
  </si>
  <si>
    <t>"Розетка TV оконечная модульная, ""Avanti"", ""Белое облако"", 1 модуль (упак. 1шт)"</t>
  </si>
  <si>
    <t>[2 895,24 / 1,22]</t>
  </si>
  <si>
    <t>564</t>
  </si>
  <si>
    <t>Рамка G-Classic  1-постовая, цвет белый глянцевый</t>
  </si>
  <si>
    <t>[85,92 / 1,22]</t>
  </si>
  <si>
    <t>565</t>
  </si>
  <si>
    <t>Рамка G-Classic  2-постовая, цвет белый глянцевый</t>
  </si>
  <si>
    <t>[171,06 / 1,22]</t>
  </si>
  <si>
    <t>566</t>
  </si>
  <si>
    <t>Рамка G-Classic  4-постовая, цвет белый глянцевый</t>
  </si>
  <si>
    <t>[42,12 / 1,22]</t>
  </si>
  <si>
    <t>567</t>
  </si>
  <si>
    <t>Рамка G-Classic  5-постовая, цвет белый глянцевый</t>
  </si>
  <si>
    <t>[428,05 / 1,22]</t>
  </si>
  <si>
    <t>568</t>
  </si>
  <si>
    <t>"Рамка-суппорт ""Avanti"" для ""In-liner Front"", белый, 2 модуля (упак. 1шт)"</t>
  </si>
  <si>
    <t>[502,79 / 1,22]</t>
  </si>
  <si>
    <t>569</t>
  </si>
  <si>
    <t>"Рамка-суппорт ""Avanti"" для ""In-liner Front"", белый, 4 модуля (упак. 1шт)"</t>
  </si>
  <si>
    <t>[603,33 / 1,22]</t>
  </si>
  <si>
    <t>570</t>
  </si>
  <si>
    <t>"Рамка-суппорт ""Avanti"" для ""In-liner Front"", белый, 6 модулей (упак. 1шт)"</t>
  </si>
  <si>
    <t>[703,88 / 1,22]</t>
  </si>
  <si>
    <t>571</t>
  </si>
  <si>
    <t>Заглушка 110х50 мм (упак. 2шт)</t>
  </si>
  <si>
    <t>[177,36 / 1,22]</t>
  </si>
  <si>
    <t>572</t>
  </si>
  <si>
    <t>Угол внутренний 110х50 мм, изменяемый (70-120°) (упак. 1шт)</t>
  </si>
  <si>
    <t>[958,48 / 1,22]</t>
  </si>
  <si>
    <t>573</t>
  </si>
  <si>
    <t>Угол внешний 110х50 мм, изменяемый (80-120°) (упак. 1шт)</t>
  </si>
  <si>
    <t>[1 078,48 / 1,22]</t>
  </si>
  <si>
    <t>574</t>
  </si>
  <si>
    <t>Кабель-канал 110х50 мм с фронтальной крышкой (упак. 16/2м)</t>
  </si>
  <si>
    <t>[1 264,85 / 1,22]</t>
  </si>
  <si>
    <t>575</t>
  </si>
  <si>
    <t>SEP-N 60/50 Разделитель универсальный (упак. 40/2м)</t>
  </si>
  <si>
    <t>[196,09 / 1,22]</t>
  </si>
  <si>
    <t>576</t>
  </si>
  <si>
    <t>Накладка на стык профиля 110х50 мм (упак. 10шт)</t>
  </si>
  <si>
    <t>[85,89 / 1,22]</t>
  </si>
  <si>
    <t>577</t>
  </si>
  <si>
    <t>Накладка на стык фронтальная 60 мм (упак. 5шт)</t>
  </si>
  <si>
    <t>[79,51 / 1,22]</t>
  </si>
  <si>
    <t>578</t>
  </si>
  <si>
    <t>DKC In-Liner Миниканал TMC 15/1x17 W0</t>
  </si>
  <si>
    <t>[97,93 / 1,22]</t>
  </si>
  <si>
    <t>579</t>
  </si>
  <si>
    <t>TA-GN 60x40 Короб с крышкой с направляющими для установки разделителей (упак. 24/2м)</t>
  </si>
  <si>
    <t>[484,39 / 1,22]</t>
  </si>
  <si>
    <t>и1</t>
  </si>
  <si>
    <t>Итого</t>
  </si>
  <si>
    <t>и2</t>
  </si>
  <si>
    <t>НДС 22%</t>
  </si>
  <si>
    <t>и3</t>
  </si>
  <si>
    <t>Уровень цен</t>
  </si>
  <si>
    <t>_OBSM_</t>
  </si>
  <si>
    <t>9999990008</t>
  </si>
  <si>
    <t>Трудозатраты рабочих</t>
  </si>
  <si>
    <t>чел.-ч.</t>
  </si>
  <si>
    <t>22.1-30-10</t>
  </si>
  <si>
    <t>СН-2012.22 Выпуск № 6 (в текущих ценах по состоянию на 01.01.2026 г.). 22.1-30-10</t>
  </si>
  <si>
    <t>Перфораторы электрические, мощность до 500 Вт</t>
  </si>
  <si>
    <t>маш.-ч</t>
  </si>
  <si>
    <t>22.1-30-102</t>
  </si>
  <si>
    <t>СН-2012.22 Выпуск № 6 (в текущих ценах по состоянию на 01.01.2026 г.). 22.1-30-102</t>
  </si>
  <si>
    <t>Дрели электрические, двухскоростные, мощностью 600 Вт</t>
  </si>
  <si>
    <t>21.1-11-108</t>
  </si>
  <si>
    <t>СН-2012.21 Выпуск № 6 (в текущих ценах по состоянию на 01.01.2026 г.). 21.1-11-108</t>
  </si>
  <si>
    <t>Шурупы-саморезы, размер 3,5х45 мм</t>
  </si>
  <si>
    <t>т</t>
  </si>
  <si>
    <t>21.1-11-81</t>
  </si>
  <si>
    <t>СН-2012.21 Выпуск № 6 (в текущих ценах по состоянию на 01.01.2026 г.). 21.1-11-81</t>
  </si>
  <si>
    <t>Патроны, калибр 6,8/11 М для дюбеля</t>
  </si>
  <si>
    <t>21.1-25-1027</t>
  </si>
  <si>
    <t>СН-2012.21 Выпуск № 6 (в текущих ценах по состоянию на 01.01.2026 г.). 21.1-25-1027</t>
  </si>
  <si>
    <t>Кабель-каналы, размер 60х40 мм: кабель-каналы</t>
  </si>
  <si>
    <t>м</t>
  </si>
  <si>
    <t>21.1-25-1028</t>
  </si>
  <si>
    <t>СН-2012.21 Выпуск № 6 (в текущих ценах по состоянию на 01.01.2026 г.). 21.1-25-1028</t>
  </si>
  <si>
    <t>Кабель-каналы, размер 60х40 мм: заглушки</t>
  </si>
  <si>
    <t>21.1-25-1029</t>
  </si>
  <si>
    <t>СН-2012.21 Выпуск № 6 (в текущих ценах по состоянию на 01.01.2026 г.). 21.1-25-1029</t>
  </si>
  <si>
    <t>Кабель-каналы, размер 60х40 мм: накладки стыковые</t>
  </si>
  <si>
    <t>21.1-25-1031</t>
  </si>
  <si>
    <t>СН-2012.21 Выпуск № 6 (в текущих ценах по состоянию на 01.01.2026 г.). 21.1-25-1031</t>
  </si>
  <si>
    <t>Кабель-каналы, размер 60х40 мм: тройники</t>
  </si>
  <si>
    <t>21.1-25-1032</t>
  </si>
  <si>
    <t>СН-2012.21 Выпуск № 6 (в текущих ценах по состоянию на 01.01.2026 г.). 21.1-25-1032</t>
  </si>
  <si>
    <t>Кабель-каналы, размер 60х40 мм: углы внутренние</t>
  </si>
  <si>
    <t>21.1-25-1033</t>
  </si>
  <si>
    <t>СН-2012.21 Выпуск № 6 (в текущих ценах по состоянию на 01.01.2026 г.). 21.1-25-1033</t>
  </si>
  <si>
    <t>Кабель-каналы, размер 60х40 мм: углы наружные</t>
  </si>
  <si>
    <t>21.1-25-1034</t>
  </si>
  <si>
    <t>СН-2012.21 Выпуск № 6 (в текущих ценах по состоянию на 01.01.2026 г.). 21.1-25-1034</t>
  </si>
  <si>
    <t>Кабель-каналы, размер 60х40 мм: углы плоские</t>
  </si>
  <si>
    <t>21.7-3-54</t>
  </si>
  <si>
    <t>СН-2012.21 Выпуск № 6 (в текущих ценах по состоянию на 01.01.2026 г.). 21.7-3-54</t>
  </si>
  <si>
    <t>Сверло с алмазным покрытием, диаметр 6 мм</t>
  </si>
  <si>
    <t>22.1-4-22</t>
  </si>
  <si>
    <t>СН-2012.22 Выпуск № 6 (в текущих ценах по состоянию на 01.01.2026 г.). 22.1-4-22</t>
  </si>
  <si>
    <t>Вышки телескопические на автомобиле, высота до 22 м, грузоподъемность 250-300 кг</t>
  </si>
  <si>
    <t>21.1-20-10</t>
  </si>
  <si>
    <t>СН-2012.21 Выпуск № 6 (в текущих ценах по состоянию на 01.01.2026 г.). 21.1-20-10</t>
  </si>
  <si>
    <t>Лента изоляционная хлопчатобумажная</t>
  </si>
  <si>
    <t>кг</t>
  </si>
  <si>
    <t>21.21-5-114</t>
  </si>
  <si>
    <t>СН-2012.21 Выпуск № 6 (в текущих ценах по состоянию на 01.01.2026 г.). 21.21-5-114</t>
  </si>
  <si>
    <t>Лента монтажная, тип ЛМ-5</t>
  </si>
  <si>
    <t>21.21-5-2</t>
  </si>
  <si>
    <t>СН-2012.21 Выпуск № 6 (в текущих ценах по состоянию на 01.01.2026 г.). 21.21-5-2</t>
  </si>
  <si>
    <t>Бирки маркировочные для кабелей и проводов, тип У153 У3,5</t>
  </si>
  <si>
    <t>21.21-5-305</t>
  </si>
  <si>
    <t>СН-2012.21 Выпуск № 6 (в текущих ценах по состоянию на 01.01.2026 г.). 21.21-5-305</t>
  </si>
  <si>
    <t>Сжимы, тип У731М для проводников магистральных сечением от 4 до 10 мм2 и ответвительных от 1,5 до 10 мм2</t>
  </si>
  <si>
    <t>21.21-5-342</t>
  </si>
  <si>
    <t>СН-2012.21 Выпуск № 6 (в текущих ценах по состоянию на 01.01.2026 г.). 21.21-5-342</t>
  </si>
  <si>
    <t>Хомуты (стяжки) кабельные из полиамида, размеры 3,6х200 мм</t>
  </si>
  <si>
    <t>21.21-5-44</t>
  </si>
  <si>
    <t>СН-2012.21 Выпуск № 6 (в текущих ценах по состоянию на 01.01.2026 г.). 21.21-5-44</t>
  </si>
  <si>
    <t>Кнопки для ленты ЛМ, тип 3,5</t>
  </si>
  <si>
    <t>21.23-13-14</t>
  </si>
  <si>
    <t>СН-2012.21 Выпуск № 6 (в текущих ценах по состоянию на 01.01.2026 г.). 21.23-13-14</t>
  </si>
  <si>
    <t>Провода силовые с медными жилами в поливинилхлоридной изоляции, марка ПуГВ, номинальное напряжение до 450 В, число жил и сечение 1х6 мм2</t>
  </si>
  <si>
    <t>21.21-5-412</t>
  </si>
  <si>
    <t>СН-2012.21 Выпуск № 6 (в текущих ценах по состоянию на 01.01.2026 г.). 21.21-5-412</t>
  </si>
  <si>
    <t>Колодки клеммные безвинтовые, количество контактов 3, типа 222-413</t>
  </si>
  <si>
    <t>21.22-8-40</t>
  </si>
  <si>
    <t>СН-2012.21 Выпуск № 6 (в текущих ценах по состоянию на 01.01.2026 г.). 21.22-8-40</t>
  </si>
  <si>
    <t>Светильники (панели) светодиодные со встроенным драйвером, потребляемая мощность 27 Вт, световой поток 3000 Лм, цветовая температура 4000 К, степень защиты IP40, габаритные размеры 595х595х19 мм</t>
  </si>
  <si>
    <t>22.1-13-14</t>
  </si>
  <si>
    <t>СН-2012.22 Выпуск № 6 (в текущих ценах по состоянию на 01.01.2026 г.). 22.1-13-14</t>
  </si>
  <si>
    <t>Установки для сварки ручной дуговой (постоянного тока)</t>
  </si>
  <si>
    <t>21.1-10-159</t>
  </si>
  <si>
    <t>СН-2012.21 Выпуск № 6 (в текущих ценах по состоянию на 01.01.2026 г.). 21.1-10-159</t>
  </si>
  <si>
    <t>Сталь круглая и квадратная общего назначения углеродистая кипящая, марка Ст0, размер 5-12 мм</t>
  </si>
  <si>
    <t>21.1-11-133</t>
  </si>
  <si>
    <t>Дюбель-гвоздь с патроном</t>
  </si>
  <si>
    <t>21.1-11-198</t>
  </si>
  <si>
    <t>СН-2012.21 Выпуск № 6 (в текущих ценах по состоянию на 01.01.2026 г.). 21.1-11-198</t>
  </si>
  <si>
    <t>Дюбели пластмассовые</t>
  </si>
  <si>
    <t>21.1-11-21</t>
  </si>
  <si>
    <t>СН-2012.21 Выпуск № 6 (в текущих ценах по состоянию на 01.01.2026 г.). 21.1-11-21</t>
  </si>
  <si>
    <t>Болты строительные черные с гайками и шайбами (10х100мм)</t>
  </si>
  <si>
    <t>21.1-23-9</t>
  </si>
  <si>
    <t>СН-2012.21 Выпуск № 6 (в текущих ценах по состоянию на 01.01.2026 г.). 21.1-23-9</t>
  </si>
  <si>
    <t>Электроды, тип Э-42, 46, 50, диаметр 4 - 6 мм</t>
  </si>
  <si>
    <t>21.1-6-37</t>
  </si>
  <si>
    <t>СН-2012.21 Выпуск № 6 (в текущих ценах по состоянию на 01.01.2026 г.). 21.1-6-37</t>
  </si>
  <si>
    <t>Краски водно-дисперсионные поливинилацетатные, белые, марка ВД-ВА-17</t>
  </si>
  <si>
    <t>21.23-8-258</t>
  </si>
  <si>
    <t>СН-2012.21 Выпуск № 6 (в текущих ценах по состоянию на 01.01.2026 г.). 21.23-8-258</t>
  </si>
  <si>
    <t>Кабели силовые с медными жилами с поливинилхлоридной изоляцией в оболочке из поливинилхлоридного пластиката пониженной горючести, напряжение 660 В, марка ВВГнг(А), число жил и сечение, мм2: 1х 4</t>
  </si>
  <si>
    <t>21.7-4-15</t>
  </si>
  <si>
    <t>СН-2012.21 Выпуск № 6 (в текущих ценах по состоянию на 01.01.2026 г.). 21.7-4-15</t>
  </si>
  <si>
    <t>Профили стоек металлические для монтажа гипсовых перегородок и подвесных потолков стальные, оцинкованные, марка ПСЭ-2, сечение 50х35х0,55 мм</t>
  </si>
  <si>
    <t>22.1-13-15</t>
  </si>
  <si>
    <t>СН-2012.22 Выпуск № 6 (в текущих ценах по состоянию на 01.01.2026 г.). 22.1-13-15</t>
  </si>
  <si>
    <t>Аппараты сварочные</t>
  </si>
  <si>
    <t>22.1-30-67</t>
  </si>
  <si>
    <t>СН-2012.22 Выпуск № 6 (в текущих ценах по состоянию на 01.01.2026 г.). 22.1-30-67</t>
  </si>
  <si>
    <t>Прессы гидравлические с электроприводом</t>
  </si>
  <si>
    <t>21.1-1-1065</t>
  </si>
  <si>
    <t>СН-2012.21 Выпуск № 6 (в текущих ценах по состоянию на 01.01.2026 г.). 21.1-1-1065</t>
  </si>
  <si>
    <t>Кабель-каналы, размер 105х50 мм: ответвления Т-образные</t>
  </si>
  <si>
    <t>21.1-25-1035</t>
  </si>
  <si>
    <t>СН-2012.21 Выпуск № 6 (в текущих ценах по состоянию на 01.01.2026 г.). 21.1-25-1035</t>
  </si>
  <si>
    <t>Кабель-каналы, размер 105х50 мм: короба c направляющими</t>
  </si>
  <si>
    <t>21.1-25-1036</t>
  </si>
  <si>
    <t>СН-2012.21 Выпуск № 6 (в текущих ценах по состоянию на 01.01.2026 г.). 21.1-25-1036</t>
  </si>
  <si>
    <t>Кабель-каналы, размер 105х50 мм: заглушки</t>
  </si>
  <si>
    <t>21.1-25-1037</t>
  </si>
  <si>
    <t>СН-2012.21 Выпуск № 6 (в текущих ценах по состоянию на 01.01.2026 г.). 21.1-25-1037</t>
  </si>
  <si>
    <t>Кабель-каналы, размер 105х50 мм: накладки на стык крышки</t>
  </si>
  <si>
    <t>21.1-25-1038</t>
  </si>
  <si>
    <t>СН-2012.21 Выпуск № 6 (в текущих ценах по состоянию на 01.01.2026 г.). 21.1-25-1038</t>
  </si>
  <si>
    <t>Кабель-каналы, размер 105х50 мм: накладки на стык профилей</t>
  </si>
  <si>
    <t>21.1-25-1040</t>
  </si>
  <si>
    <t>СН-2012.21 Выпуск № 6 (в текущих ценах по состоянию на 01.01.2026 г.). 21.1-25-1040</t>
  </si>
  <si>
    <t>Кабель-каналы, размер 105х50 мм: углы внутренние</t>
  </si>
  <si>
    <t>21.1-25-1041</t>
  </si>
  <si>
    <t>СН-2012.21 Выпуск № 6 (в текущих ценах по состоянию на 01.01.2026 г.). 21.1-25-1041</t>
  </si>
  <si>
    <t>Кабель-каналы, размер 105х50 мм: углы наружные</t>
  </si>
  <si>
    <t>21.1-25-1042</t>
  </si>
  <si>
    <t>СН-2012.21 Выпуск № 6 (в текущих ценах по состоянию на 01.01.2026 г.). 21.1-25-1042</t>
  </si>
  <si>
    <t>Кабель-каналы, размер 105х50 мм: углы плоские</t>
  </si>
  <si>
    <t>22.1-30-82</t>
  </si>
  <si>
    <t>СН-2012.22 Выпуск № 6 (в текущих ценах по состоянию на 01.01.2026 г.). 22.1-30-82</t>
  </si>
  <si>
    <t>Станки для алмазного сверления, типа "Hilti", диаметр сверления до 250 мм</t>
  </si>
  <si>
    <t>21.1-25-13</t>
  </si>
  <si>
    <t>СН-2012.21 Выпуск № 6 (в текущих ценах по состоянию на 01.01.2026 г.). 21.1-25-13</t>
  </si>
  <si>
    <t>Вода</t>
  </si>
  <si>
    <t>м3</t>
  </si>
  <si>
    <t>21.7-3-29</t>
  </si>
  <si>
    <t>СН-2012.21 Выпуск № 6 (в текущих ценах по состоянию на 01.01.2026 г.). 21.7-3-29</t>
  </si>
  <si>
    <t>Сверло алмазное кольцевое, высокоэффективное, для всех типов бетона, длина 430 мм, диаметр 72 мм</t>
  </si>
  <si>
    <t>22.1-10-5</t>
  </si>
  <si>
    <t>СН-2012.22 Выпуск № 6 (в текущих ценах по состоянию на 01.01.2026 г.). 22.1-10-5</t>
  </si>
  <si>
    <t>Компрессоры с дизельным двигателем прицепные до 5 м3/мин</t>
  </si>
  <si>
    <t>22.1-30-54</t>
  </si>
  <si>
    <t>СН-2012.22 Выпуск № 6 (в текущих ценах по состоянию на 01.01.2026 г.). 22.1-30-54</t>
  </si>
  <si>
    <t>Молотки отбойные пневматические</t>
  </si>
  <si>
    <t>СН-2012 О.П. п.22</t>
  </si>
  <si>
    <t>О.П.</t>
  </si>
  <si>
    <t>Демонтаж, разборка отдельных бетонных, железобетонных, металлических, деревянных, пластмассовых конструктивных элементов зданий и сооружений, внутренних и наружных инженерных систем и коммуникаций при отсутствии необходимых стоимостных нормативов в сборниках СН-2012</t>
  </si>
  <si>
    <t>Поправка: СН-2012 О.П. п.22 Наименование: Демонтаж, разборка отдельных бетонных, железобетонных, металлических, деревянных, пластмассовых конструктивных элементов зданий и сооружений, внутренних и наружных инженерных систем и коммуникаций при отсутствии необходимых стоимостных нормативов в сборниках СН-2012</t>
  </si>
  <si>
    <t>Светодиодная панель с торцевой засветкой. Мощность 40 Вт, св. поток 4240 лм, 106 лм/Вт, дневной 4000 K, CRI&gt;80, угол 120°, напряжение питания 230 В. Белый квадратный корпус из алюминия, экран PS, LGP PMMA, степень защиты IP40. Размер (Д?Ш?В) 595?595?10,4 мм. Монтаж встраиваемый, установочное отверстие длина 575 мм, ширина 575 мм.. Драйвер 27-38 В, 1050 мА, пульсация &lt;5%.</t>
  </si>
  <si>
    <t>"СОГЛАСОВАНО"</t>
  </si>
  <si>
    <t>"УТВЕРЖДАЮ"</t>
  </si>
  <si>
    <t>Форма № 1а (глава 1-5)</t>
  </si>
  <si>
    <t>"_____"________________ 2026 г.</t>
  </si>
  <si>
    <t>(локальный сметный расчет)</t>
  </si>
  <si>
    <t>(наименование работ и затрат, наименование объекта)</t>
  </si>
  <si>
    <t>Сметная стоимость</t>
  </si>
  <si>
    <t>тыс.руб</t>
  </si>
  <si>
    <t>Строительные работы</t>
  </si>
  <si>
    <t>Монтажные работы</t>
  </si>
  <si>
    <t>Оборудование</t>
  </si>
  <si>
    <t>Прочие работы</t>
  </si>
  <si>
    <t>Средства на оплату труда</t>
  </si>
  <si>
    <t>№№ п/п</t>
  </si>
  <si>
    <t>Шифр расценки и коды ресурсов</t>
  </si>
  <si>
    <t>Наименование работ и затрат</t>
  </si>
  <si>
    <t>Единица измерения</t>
  </si>
  <si>
    <t>Кол-во единиц</t>
  </si>
  <si>
    <t>Цена на ед. изм. руб.</t>
  </si>
  <si>
    <t>Попра-вочные коэфф.</t>
  </si>
  <si>
    <t>Коэфф. зимних удоро-жаний</t>
  </si>
  <si>
    <t>Коэфф. пересчета</t>
  </si>
  <si>
    <t>ВСЕГО затрат, руб.</t>
  </si>
  <si>
    <t>Справочно</t>
  </si>
  <si>
    <t>ЗТР, всего чел.-час</t>
  </si>
  <si>
    <t>Ст-ть ед. с начислен.</t>
  </si>
  <si>
    <t>Составлен(а) в уровне текущих (прогнозных) цен на январь 2026 года</t>
  </si>
  <si>
    <t>ЗП</t>
  </si>
  <si>
    <t>НР от ЗП</t>
  </si>
  <si>
    <t>%</t>
  </si>
  <si>
    <t>СП от ЗП</t>
  </si>
  <si>
    <t>ЗТР</t>
  </si>
  <si>
    <t>чел-ч</t>
  </si>
  <si>
    <t>ЭМ</t>
  </si>
  <si>
    <t>в т.ч. ЗПМ</t>
  </si>
  <si>
    <t>МР</t>
  </si>
  <si>
    <t>НР и СП от ЗПМ</t>
  </si>
  <si>
    <r>
      <t>Светильник подвесной в форме шара 50 IP40 4000K  Диаметр 50 см  Мощность  25 вт  Световой поток  4000 Лм</t>
    </r>
    <r>
      <rPr>
        <i/>
        <sz val="10"/>
        <rFont val="Arial"/>
        <family val="2"/>
        <charset val="204"/>
      </rPr>
      <t xml:space="preserve">
38 450,82 = [46 910 / 1,22]</t>
    </r>
  </si>
  <si>
    <r>
      <t>Светильник подвесной в форме круга 120 IP40 4000K  Диаметр 120 см  Мощность  73 вт  Световой поток 12260 Лм</t>
    </r>
    <r>
      <rPr>
        <i/>
        <sz val="10"/>
        <rFont val="Arial"/>
        <family val="2"/>
        <charset val="204"/>
      </rPr>
      <t xml:space="preserve">
76 766,67 = [92 120 / 1,2]</t>
    </r>
  </si>
  <si>
    <r>
      <t>Светодиодная панель с торцевой засветкой. Мощность 40 Вт, св. поток 4240 лм, 106 лм/Вт, дневной 4000 K, CRI&gt;80, угол 120°, напряжение питания 230 В. Белый квадратный корпус из алюминия, экран PS, LGP PMMA, степень защиты IP40. Размер (Д?Ш?В) 595?595?10,4 мм. Монтаж встраиваемый, установочное отверстие длина 575 мм, ширина 575 мм.. Драйвер 27-38 В, 1050 мА, пульсация &lt;5%.</t>
    </r>
    <r>
      <rPr>
        <i/>
        <sz val="10"/>
        <rFont val="Arial"/>
        <family val="2"/>
        <charset val="204"/>
      </rPr>
      <t xml:space="preserve">
9 975,00 = [11 970 / 1,2]</t>
    </r>
  </si>
  <si>
    <r>
      <t>EKF AVERES Выключатель автоматический AV-125 3P 125A (C) 10kA</t>
    </r>
    <r>
      <rPr>
        <i/>
        <sz val="10"/>
        <rFont val="Arial"/>
        <family val="2"/>
        <charset val="204"/>
      </rPr>
      <t xml:space="preserve">
9 412,80 = [11 483,62 / 1,22]</t>
    </r>
  </si>
  <si>
    <r>
      <t>EKF AVERES Выключатель автоматический AV-125 3P 100A (C) 10kA</t>
    </r>
    <r>
      <rPr>
        <i/>
        <sz val="10"/>
        <rFont val="Arial"/>
        <family val="2"/>
        <charset val="204"/>
      </rPr>
      <t xml:space="preserve">
9 195,10 = [9 379 / 1,02]</t>
    </r>
  </si>
  <si>
    <r>
      <t>EKF AVERES Выключатель автоматический AV-6 DC 3P 63A (C) 6kA</t>
    </r>
    <r>
      <rPr>
        <i/>
        <sz val="10"/>
        <rFont val="Arial"/>
        <family val="2"/>
        <charset val="204"/>
      </rPr>
      <t xml:space="preserve">
19 128,95 = [23 337,32 / 1,22]</t>
    </r>
  </si>
  <si>
    <r>
      <t>EKF Averes AV-6  Автоматический выключатель  (С) 3P 50А 6kA</t>
    </r>
    <r>
      <rPr>
        <i/>
        <sz val="10"/>
        <rFont val="Arial"/>
        <family val="2"/>
        <charset val="204"/>
      </rPr>
      <t xml:space="preserve">
3 490,98 = [4 259 / 1,22]</t>
    </r>
  </si>
  <si>
    <r>
      <t>EKF Averes AV-6  Автоматический выключатель  (С) 3P 40А 6kA</t>
    </r>
    <r>
      <rPr>
        <i/>
        <sz val="10"/>
        <rFont val="Arial"/>
        <family val="2"/>
        <charset val="204"/>
      </rPr>
      <t xml:space="preserve">
3 364,75 = [4 105 / 1,22]</t>
    </r>
  </si>
  <si>
    <r>
      <t>EKF AVERES Выключатель автоматический AV-10 3P 32A (C) 10kA</t>
    </r>
    <r>
      <rPr>
        <i/>
        <sz val="10"/>
        <rFont val="Arial"/>
        <family val="2"/>
        <charset val="204"/>
      </rPr>
      <t xml:space="preserve">
3 984,17 = [4 781 / 1,2]</t>
    </r>
  </si>
  <si>
    <r>
      <t>EKF Averes AV-10 Автоматический выключатель  (С) 3P 10А 10kA</t>
    </r>
    <r>
      <rPr>
        <i/>
        <sz val="10"/>
        <rFont val="Arial"/>
        <family val="2"/>
        <charset val="204"/>
      </rPr>
      <t xml:space="preserve">
2 947,54 = [3 596 / 1,22]</t>
    </r>
  </si>
  <si>
    <r>
      <t>EKF AVERES Выключатель автоматический AV-6 1P 16A (C) 6kA</t>
    </r>
    <r>
      <rPr>
        <i/>
        <sz val="10"/>
        <rFont val="Arial"/>
        <family val="2"/>
        <charset val="204"/>
      </rPr>
      <t xml:space="preserve">
592,62 = [723 / 1,22]</t>
    </r>
  </si>
  <si>
    <r>
      <t>EKF Basic ВДT-40  УЗО 2P 16А/10мА (AC) электронное</t>
    </r>
    <r>
      <rPr>
        <i/>
        <sz val="10"/>
        <rFont val="Arial"/>
        <family val="2"/>
        <charset val="204"/>
      </rPr>
      <t xml:space="preserve">
2 089,67 = [2 549,4 / 1,22]</t>
    </r>
  </si>
  <si>
    <r>
      <t>EKF AVERES Выключатель автоматический AV-10 3P 16A (C) 10kA</t>
    </r>
    <r>
      <rPr>
        <i/>
        <sz val="10"/>
        <rFont val="Arial"/>
        <family val="2"/>
        <charset val="204"/>
      </rPr>
      <t xml:space="preserve">
2 973,77 = [3 628 / 1,22]</t>
    </r>
  </si>
  <si>
    <r>
      <t>ВДТ 2P 10А 30мА тип AC 6кА УЗО-03 нов.</t>
    </r>
    <r>
      <rPr>
        <i/>
        <sz val="10"/>
        <rFont val="Arial"/>
        <family val="2"/>
        <charset val="204"/>
      </rPr>
      <t xml:space="preserve">
1 630,00 = [1 988,6 / 1,22]</t>
    </r>
  </si>
  <si>
    <r>
      <t>EKF Averes AV-6  Автоматический выключатель  (С) 3P 20А 6kA</t>
    </r>
    <r>
      <rPr>
        <i/>
        <sz val="10"/>
        <rFont val="Arial"/>
        <family val="2"/>
        <charset val="204"/>
      </rPr>
      <t xml:space="preserve">
2 256,25 = [2 752,63 / 1,22]</t>
    </r>
  </si>
  <si>
    <r>
      <t>EKF AVERES Выключатель автоматический AV-6 1P 10A (C) 6kA</t>
    </r>
    <r>
      <rPr>
        <i/>
        <sz val="10"/>
        <rFont val="Arial"/>
        <family val="2"/>
        <charset val="204"/>
      </rPr>
      <t xml:space="preserve">
622,95 = [760 / 1,22]</t>
    </r>
  </si>
  <si>
    <r>
      <t>EKF Basic ВДT-40  УЗО 2P 16А/10мА (AC) электронное</t>
    </r>
    <r>
      <rPr>
        <i/>
        <sz val="10"/>
        <rFont val="Arial"/>
        <family val="2"/>
        <charset val="204"/>
      </rPr>
      <t xml:space="preserve">
2 124,50 = [2 549,4 / 1,2]</t>
    </r>
  </si>
  <si>
    <r>
      <t>EKF PROxima Контактор модульный КМ 20А 2NО (2 мод.)</t>
    </r>
    <r>
      <rPr>
        <i/>
        <sz val="10"/>
        <rFont val="Arial"/>
        <family val="2"/>
        <charset val="204"/>
      </rPr>
      <t xml:space="preserve">
1 645,71 = [2 007,77 / 1,22]</t>
    </r>
  </si>
  <si>
    <r>
      <t>Розетка SCHUKO© с защитными шторками 16A 250V~ 2P+T, цвет белый глянцевый</t>
    </r>
    <r>
      <rPr>
        <i/>
        <sz val="10"/>
        <rFont val="Arial"/>
        <family val="2"/>
        <charset val="204"/>
      </rPr>
      <t xml:space="preserve">
377,11 = [460,07 / 1,22]</t>
    </r>
  </si>
  <si>
    <r>
      <t>Интернет-розетка RJ45 двойная с накладкой, цвет белый глянцевый</t>
    </r>
    <r>
      <rPr>
        <i/>
        <sz val="10"/>
        <rFont val="Arial"/>
        <family val="2"/>
        <charset val="204"/>
      </rPr>
      <t xml:space="preserve">
0,64 = [0,78 / 1,22]</t>
    </r>
  </si>
  <si>
    <r>
      <t>Выключатель одноклавишный 10A 250V~ с накладкой, цвет белый глянцевый</t>
    </r>
    <r>
      <rPr>
        <i/>
        <sz val="10"/>
        <rFont val="Arial"/>
        <family val="2"/>
        <charset val="204"/>
      </rPr>
      <t xml:space="preserve">
360,46 = [439,76 / 1,22]</t>
    </r>
  </si>
  <si>
    <r>
      <t>Выключатель двухклавишный 10A 250V~ с накладкой, цвет белый глянцевый</t>
    </r>
    <r>
      <rPr>
        <i/>
        <sz val="10"/>
        <rFont val="Arial"/>
        <family val="2"/>
        <charset val="204"/>
      </rPr>
      <t xml:space="preserve">
484,67 = [591,3 / 1,22]</t>
    </r>
  </si>
  <si>
    <r>
      <t>Розетка одноместная Schuko со шторками, накладного монтажа, (цвет белый) 16A 250V~ 2P+T</t>
    </r>
    <r>
      <rPr>
        <i/>
        <sz val="10"/>
        <rFont val="Arial"/>
        <family val="2"/>
        <charset val="204"/>
      </rPr>
      <t xml:space="preserve">
186,88 = [227,99 / 1,22]</t>
    </r>
  </si>
  <si>
    <r>
      <t>BLANCA О/У РОЗЕТКА двойная компьютерная RJ45, кат.5E, ИЗОЛ.ПЛ., БЕЛЫЙ</t>
    </r>
    <r>
      <rPr>
        <i/>
        <sz val="10"/>
        <rFont val="Arial"/>
        <family val="2"/>
        <charset val="204"/>
      </rPr>
      <t xml:space="preserve">
510,50 = [622,81 / 1,22]</t>
    </r>
  </si>
  <si>
    <r>
      <t>Schneider Electric Mureva Styl наруж Антрацит Розетка с/з и шторками IP55</t>
    </r>
    <r>
      <rPr>
        <i/>
        <sz val="10"/>
        <rFont val="Arial"/>
        <family val="2"/>
        <charset val="204"/>
      </rPr>
      <t xml:space="preserve">
4 098,36 = [5 000 / 1,22]</t>
    </r>
  </si>
  <si>
    <r>
      <t>Одноклавишный выключатель, накладного монтажа, (цвет белый) 10AX 250V~,</t>
    </r>
    <r>
      <rPr>
        <i/>
        <sz val="10"/>
        <rFont val="Arial"/>
        <family val="2"/>
        <charset val="204"/>
      </rPr>
      <t xml:space="preserve">
154,91 = [188,99 / 1,22]</t>
    </r>
  </si>
  <si>
    <r>
      <t>Двухклавишный  выключатель, накладного монтажа, (цвет белый) 10AX 250V~</t>
    </r>
    <r>
      <rPr>
        <i/>
        <sz val="10"/>
        <rFont val="Arial"/>
        <family val="2"/>
        <charset val="204"/>
      </rPr>
      <t xml:space="preserve">
51,63 = [62,99 / 1,22]</t>
    </r>
  </si>
  <si>
    <r>
      <t>Schneider Electric Mureva Styl наруж Бел Переключатель IP55</t>
    </r>
    <r>
      <rPr>
        <i/>
        <sz val="10"/>
        <rFont val="Arial"/>
        <family val="2"/>
        <charset val="204"/>
      </rPr>
      <t xml:space="preserve">
2 104,65 = [2 567,67 / 1,22]</t>
    </r>
  </si>
  <si>
    <r>
      <t>"Заглушка модульная, ""Avanti"", ""Белое облако"", 1 модуль (упак. 1шт)"</t>
    </r>
    <r>
      <rPr>
        <i/>
        <sz val="10"/>
        <rFont val="Arial"/>
        <family val="2"/>
        <charset val="204"/>
      </rPr>
      <t xml:space="preserve">
65,96 = [80,47 / 1,22]</t>
    </r>
  </si>
  <si>
    <r>
      <t>"Розетка модульная, 2P+E, с з/ш, ""Avanti"", ""Белое облако"", 2 модуля (упак. 1шт)"</t>
    </r>
    <r>
      <rPr>
        <i/>
        <sz val="10"/>
        <rFont val="Arial"/>
        <family val="2"/>
        <charset val="204"/>
      </rPr>
      <t xml:space="preserve">
346,18 = [422,34 / 1,22]</t>
    </r>
  </si>
  <si>
    <r>
      <t>"Компьютерная розетка RJ-45 без шторки модульная, кат.5е, ""Avanti"", ""Белое облако"", 1 модуль"</t>
    </r>
    <r>
      <rPr>
        <i/>
        <sz val="10"/>
        <rFont val="Arial"/>
        <family val="2"/>
        <charset val="204"/>
      </rPr>
      <t xml:space="preserve">
538,80 = [657,34 / 1,22]</t>
    </r>
  </si>
  <si>
    <r>
      <t>"Розетка TV оконечная модульная, ""Avanti"", ""Белое облако"", 1 модуль (упак. 1шт)"</t>
    </r>
    <r>
      <rPr>
        <i/>
        <sz val="10"/>
        <rFont val="Arial"/>
        <family val="2"/>
        <charset val="204"/>
      </rPr>
      <t xml:space="preserve">
2 373,15 = [2 895,24 / 1,22]</t>
    </r>
  </si>
  <si>
    <r>
      <t>Рамка G-Classic  1-постовая, цвет белый глянцевый</t>
    </r>
    <r>
      <rPr>
        <i/>
        <sz val="10"/>
        <rFont val="Arial"/>
        <family val="2"/>
        <charset val="204"/>
      </rPr>
      <t xml:space="preserve">
70,43 = [85,92 / 1,22]</t>
    </r>
  </si>
  <si>
    <r>
      <t>Рамка G-Classic  2-постовая, цвет белый глянцевый</t>
    </r>
    <r>
      <rPr>
        <i/>
        <sz val="10"/>
        <rFont val="Arial"/>
        <family val="2"/>
        <charset val="204"/>
      </rPr>
      <t xml:space="preserve">
140,21 = [171,06 / 1,22]</t>
    </r>
  </si>
  <si>
    <r>
      <t>Рамка G-Classic  4-постовая, цвет белый глянцевый</t>
    </r>
    <r>
      <rPr>
        <i/>
        <sz val="10"/>
        <rFont val="Arial"/>
        <family val="2"/>
        <charset val="204"/>
      </rPr>
      <t xml:space="preserve">
34,52 = [42,12 / 1,22]</t>
    </r>
  </si>
  <si>
    <r>
      <t>Рамка G-Classic  5-постовая, цвет белый глянцевый</t>
    </r>
    <r>
      <rPr>
        <i/>
        <sz val="10"/>
        <rFont val="Arial"/>
        <family val="2"/>
        <charset val="204"/>
      </rPr>
      <t xml:space="preserve">
350,86 = [428,05 / 1,22]</t>
    </r>
  </si>
  <si>
    <r>
      <t>"Рамка-суппорт ""Avanti"" для ""In-liner Front"", белый, 2 модуля (упак. 1шт)"</t>
    </r>
    <r>
      <rPr>
        <i/>
        <sz val="10"/>
        <rFont val="Arial"/>
        <family val="2"/>
        <charset val="204"/>
      </rPr>
      <t xml:space="preserve">
412,12 = [502,79 / 1,22]</t>
    </r>
  </si>
  <si>
    <r>
      <t>"Рамка-суппорт ""Avanti"" для ""In-liner Front"", белый, 4 модуля (упак. 1шт)"</t>
    </r>
    <r>
      <rPr>
        <i/>
        <sz val="10"/>
        <rFont val="Arial"/>
        <family val="2"/>
        <charset val="204"/>
      </rPr>
      <t xml:space="preserve">
494,53 = [603,33 / 1,22]</t>
    </r>
  </si>
  <si>
    <r>
      <t>"Рамка-суппорт ""Avanti"" для ""In-liner Front"", белый, 6 модулей (упак. 1шт)"</t>
    </r>
    <r>
      <rPr>
        <i/>
        <sz val="10"/>
        <rFont val="Arial"/>
        <family val="2"/>
        <charset val="204"/>
      </rPr>
      <t xml:space="preserve">
576,95 = [703,88 / 1,22]</t>
    </r>
  </si>
  <si>
    <r>
      <t>Заглушка 110х50 мм (упак. 2шт)</t>
    </r>
    <r>
      <rPr>
        <i/>
        <sz val="10"/>
        <rFont val="Arial"/>
        <family val="2"/>
        <charset val="204"/>
      </rPr>
      <t xml:space="preserve">
145,38 = [177,36 / 1,22]</t>
    </r>
  </si>
  <si>
    <r>
      <t>Угол внутренний 110х50 мм, изменяемый (70-120°) (упак. 1шт)</t>
    </r>
    <r>
      <rPr>
        <i/>
        <sz val="10"/>
        <rFont val="Arial"/>
        <family val="2"/>
        <charset val="204"/>
      </rPr>
      <t xml:space="preserve">
785,64 = [958,48 / 1,22]</t>
    </r>
  </si>
  <si>
    <r>
      <t>Угол внешний 110х50 мм, изменяемый (80-120°) (упак. 1шт)</t>
    </r>
    <r>
      <rPr>
        <i/>
        <sz val="10"/>
        <rFont val="Arial"/>
        <family val="2"/>
        <charset val="204"/>
      </rPr>
      <t xml:space="preserve">
884,00 = [1 078,48 / 1,22]</t>
    </r>
  </si>
  <si>
    <r>
      <t>Кабель-канал 110х50 мм с фронтальной крышкой (упак. 16/2м)</t>
    </r>
    <r>
      <rPr>
        <i/>
        <sz val="10"/>
        <rFont val="Arial"/>
        <family val="2"/>
        <charset val="204"/>
      </rPr>
      <t xml:space="preserve">
1 036,76 = [1 264,85 / 1,22]</t>
    </r>
  </si>
  <si>
    <r>
      <t>SEP-N 60/50 Разделитель универсальный (упак. 40/2м)</t>
    </r>
    <r>
      <rPr>
        <i/>
        <sz val="10"/>
        <rFont val="Arial"/>
        <family val="2"/>
        <charset val="204"/>
      </rPr>
      <t xml:space="preserve">
160,73 = [196,09 / 1,22]</t>
    </r>
  </si>
  <si>
    <r>
      <t>Накладка на стык профиля 110х50 мм (упак. 10шт)</t>
    </r>
    <r>
      <rPr>
        <i/>
        <sz val="10"/>
        <rFont val="Arial"/>
        <family val="2"/>
        <charset val="204"/>
      </rPr>
      <t xml:space="preserve">
70,40 = [85,89 / 1,22]</t>
    </r>
  </si>
  <si>
    <r>
      <t>Накладка на стык фронтальная 60 мм (упак. 5шт)</t>
    </r>
    <r>
      <rPr>
        <i/>
        <sz val="10"/>
        <rFont val="Arial"/>
        <family val="2"/>
        <charset val="204"/>
      </rPr>
      <t xml:space="preserve">
65,17 = [79,51 / 1,22]</t>
    </r>
  </si>
  <si>
    <r>
      <t>DKC In-Liner Миниканал TMC 15/1x17 W0</t>
    </r>
    <r>
      <rPr>
        <i/>
        <sz val="10"/>
        <rFont val="Arial"/>
        <family val="2"/>
        <charset val="204"/>
      </rPr>
      <t xml:space="preserve">
80,27 = [97,93 / 1,22]</t>
    </r>
  </si>
  <si>
    <r>
      <t>TA-GN 60x40 Короб с крышкой с направляющими для установки разделителей (упак. 24/2м)</t>
    </r>
    <r>
      <rPr>
        <i/>
        <sz val="10"/>
        <rFont val="Arial"/>
        <family val="2"/>
        <charset val="204"/>
      </rPr>
      <t xml:space="preserve">
397,04 = [484,39 / 1,22]</t>
    </r>
  </si>
  <si>
    <t xml:space="preserve">Составил   </t>
  </si>
  <si>
    <t>[должность,подпись(инициалы,фамилия)]</t>
  </si>
  <si>
    <t xml:space="preserve">Проверил   </t>
  </si>
  <si>
    <t>___________________________</t>
  </si>
  <si>
    <t>" ___ " ___________ 20 ___ г.</t>
  </si>
  <si>
    <t xml:space="preserve">Мы, нижеподписавшиеся, произвели осмотр объекта </t>
  </si>
  <si>
    <t xml:space="preserve">и постановили произвести ремонт объекта в </t>
  </si>
  <si>
    <t>следующем объеме:</t>
  </si>
  <si>
    <t>№ п/п</t>
  </si>
  <si>
    <t>Количество</t>
  </si>
  <si>
    <t>Примечание</t>
  </si>
  <si>
    <t>Подписи членов комиссии:</t>
  </si>
  <si>
    <t>TYPE</t>
  </si>
  <si>
    <t>SOURCE_LINK</t>
  </si>
  <si>
    <t>RABMAT_EX</t>
  </si>
  <si>
    <t>TIP_RAB</t>
  </si>
  <si>
    <t>TYPE_TRUD</t>
  </si>
  <si>
    <t>TAB</t>
  </si>
  <si>
    <t>NAME</t>
  </si>
  <si>
    <t>EDIZM</t>
  </si>
  <si>
    <t>KOLL</t>
  </si>
  <si>
    <t>UCH</t>
  </si>
  <si>
    <t>PRICE_B</t>
  </si>
  <si>
    <t>PRICE_ED</t>
  </si>
  <si>
    <t>STOIM_B</t>
  </si>
  <si>
    <t>PRICE_C</t>
  </si>
  <si>
    <t>STOIM_C</t>
  </si>
  <si>
    <t>ZPM_B</t>
  </si>
  <si>
    <t>ZPM_ED</t>
  </si>
  <si>
    <t>STOIM_ZPM_B</t>
  </si>
  <si>
    <t>ZPM_C</t>
  </si>
  <si>
    <t>STOIM_ZPM_C</t>
  </si>
  <si>
    <t>CRC_GR_RES</t>
  </si>
  <si>
    <t>CRC_B</t>
  </si>
  <si>
    <t>CRC_C</t>
  </si>
  <si>
    <t>RABMAT</t>
  </si>
  <si>
    <t>WBS</t>
  </si>
  <si>
    <t>CBSI</t>
  </si>
  <si>
    <t>CBSII</t>
  </si>
  <si>
    <t>TechSpecCVORPP</t>
  </si>
  <si>
    <t>BuildingFinished</t>
  </si>
  <si>
    <t>PEREVOZKA</t>
  </si>
  <si>
    <t>Trud</t>
  </si>
  <si>
    <t>Mash</t>
  </si>
  <si>
    <t>Mat</t>
  </si>
  <si>
    <t>MatZak</t>
  </si>
  <si>
    <t>Oborud</t>
  </si>
  <si>
    <t>OborudZak</t>
  </si>
  <si>
    <t>ZeroStoim</t>
  </si>
  <si>
    <t>NegativeKoll</t>
  </si>
  <si>
    <t>ReUnionKollResurcy</t>
  </si>
  <si>
    <t>UnionOneUchRes</t>
  </si>
  <si>
    <t>IdLevel</t>
  </si>
  <si>
    <t>ViewCodes</t>
  </si>
  <si>
    <t>UnionCodes</t>
  </si>
  <si>
    <t>Ресурсная ведомость на</t>
  </si>
  <si>
    <t>Обоснование</t>
  </si>
  <si>
    <t>Наименование</t>
  </si>
  <si>
    <t>Объем</t>
  </si>
  <si>
    <t>Базовая</t>
  </si>
  <si>
    <t>цена</t>
  </si>
  <si>
    <t>стоимость</t>
  </si>
  <si>
    <t xml:space="preserve">Материальные ресурсы </t>
  </si>
  <si>
    <t xml:space="preserve">Итого материальные ресурсы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</si>
</sst>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0;[Red]\-\ #,##0.00"/>
  </numFmts>
  <fonts count="12" x14ac:knownFonts="1">
    <font>
      <sz val="10"/>
      <name val="Arial"/>
      <charset val="204"/>
    </font>
    <font>
      <sz val="10"/>
      <name val="Arial"/>
      <family val="2"/>
      <charset val="204"/>
    </font>
    <font>
      <sz val="9"/>
      <name val="Arial"/>
      <family val="2"/>
      <charset val="204"/>
    </font>
    <font>
      <sz val="11"/>
      <name val="Arial"/>
      <family val="2"/>
      <charset val="204"/>
    </font>
    <font>
      <b/>
      <sz val="13"/>
      <name val="Arial"/>
      <family val="2"/>
      <charset val="204"/>
    </font>
    <font>
      <b/>
      <sz val="12"/>
      <name val="Arial"/>
      <family val="2"/>
      <charset val="204"/>
    </font>
    <font>
      <sz val="12"/>
      <name val="Arial"/>
      <family val="2"/>
      <charset val="204"/>
    </font>
    <font>
      <b/>
      <sz val="14"/>
      <name val="Arial"/>
      <family val="2"/>
      <charset val="204"/>
    </font>
    <font>
      <i/>
      <sz val="11"/>
      <name val="Arial"/>
      <family val="2"/>
      <charset val="204"/>
    </font>
    <font>
      <sz val="13"/>
      <name val="Arial"/>
      <family val="2"/>
      <charset val="204"/>
    </font>
    <font>
      <b/>
      <sz val="11"/>
      <name val="Arial"/>
      <family val="2"/>
      <charset val="204"/>
    </font>
    <font>
      <i/>
      <sz val="10"/>
      <name val="Arial"/>
      <family val="2"/>
      <charset val="204"/>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top style="thin">
        <color auto="1"/>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79">
    <xf numFmtId="0" fontId="0" fillId="0" borderId="0" xfId="0"/>
    <xf numFmtId="0" fontId="2" fillId="0" borderId="0" xfId="0" applyFont="1"/>
    <xf numFmtId="0" fontId="3" fillId="0" borderId="0" xfId="0" applyFont="1" applyAlignment="1">
      <alignment horizontal="right"/>
    </xf>
    <xf numFmtId="0" fontId="3" fillId="0" borderId="0" xfId="0" applyFont="1"/>
    <xf numFmtId="0" fontId="4" fillId="0" borderId="0" xfId="0" applyFont="1" applyAlignment="1"/>
    <xf numFmtId="0" fontId="3" fillId="0" borderId="0" xfId="0" applyFont="1" applyAlignment="1"/>
    <xf numFmtId="0" fontId="3" fillId="0" borderId="0" xfId="0" applyFont="1" applyBorder="1" applyAlignment="1">
      <alignment horizontal="left"/>
    </xf>
    <xf numFmtId="0" fontId="3" fillId="0" borderId="0" xfId="0" applyFont="1" applyAlignment="1">
      <alignment horizontal="left"/>
    </xf>
    <xf numFmtId="0" fontId="3" fillId="0" borderId="0" xfId="0" applyFont="1" applyBorder="1" applyAlignment="1">
      <alignment wrapText="1"/>
    </xf>
    <xf numFmtId="164" fontId="3" fillId="0" borderId="0" xfId="0" applyNumberFormat="1" applyFont="1"/>
    <xf numFmtId="1" fontId="3" fillId="0" borderId="0" xfId="0" applyNumberFormat="1" applyFont="1"/>
    <xf numFmtId="0" fontId="8" fillId="0" borderId="3" xfId="0" applyFont="1" applyBorder="1" applyAlignment="1">
      <alignment horizontal="center" vertical="center"/>
    </xf>
    <xf numFmtId="0" fontId="3" fillId="0" borderId="3" xfId="0" applyFont="1" applyBorder="1" applyAlignment="1">
      <alignment horizontal="center" vertical="center" wrapText="1"/>
    </xf>
    <xf numFmtId="0" fontId="3" fillId="0" borderId="0" xfId="0" applyFont="1" applyAlignment="1">
      <alignment horizontal="left" vertical="top" wrapText="1"/>
    </xf>
    <xf numFmtId="0" fontId="8" fillId="0" borderId="0" xfId="0" applyFont="1" applyAlignment="1">
      <alignment horizontal="right" wrapText="1"/>
    </xf>
    <xf numFmtId="0" fontId="3" fillId="0" borderId="0" xfId="0" applyFont="1" applyAlignment="1">
      <alignment horizontal="right" wrapText="1"/>
    </xf>
    <xf numFmtId="165" fontId="3" fillId="0" borderId="0" xfId="0" applyNumberFormat="1" applyFont="1" applyAlignment="1">
      <alignment horizontal="right"/>
    </xf>
    <xf numFmtId="0" fontId="1" fillId="0" borderId="0" xfId="0" applyFont="1" applyAlignment="1">
      <alignment vertical="top" wrapText="1"/>
    </xf>
    <xf numFmtId="165" fontId="0" fillId="0" borderId="0" xfId="0" applyNumberFormat="1"/>
    <xf numFmtId="0" fontId="10" fillId="0" borderId="0" xfId="0" applyFont="1" applyAlignment="1">
      <alignment horizontal="right"/>
    </xf>
    <xf numFmtId="0" fontId="0" fillId="0" borderId="6" xfId="0" applyBorder="1"/>
    <xf numFmtId="165" fontId="10" fillId="0" borderId="6" xfId="0" applyNumberFormat="1" applyFont="1" applyBorder="1" applyAlignment="1">
      <alignment horizontal="right"/>
    </xf>
    <xf numFmtId="165" fontId="8" fillId="0" borderId="0" xfId="0" applyNumberFormat="1" applyFont="1" applyAlignment="1">
      <alignment horizontal="right"/>
    </xf>
    <xf numFmtId="0" fontId="10" fillId="0" borderId="0" xfId="0" applyFont="1"/>
    <xf numFmtId="0" fontId="3" fillId="0" borderId="0" xfId="0" quotePrefix="1" applyFont="1" applyAlignment="1">
      <alignment horizontal="right" wrapText="1"/>
    </xf>
    <xf numFmtId="0" fontId="10" fillId="0" borderId="0" xfId="0" applyFont="1" applyAlignment="1">
      <alignment horizontal="left" wrapText="1"/>
    </xf>
    <xf numFmtId="0" fontId="3" fillId="0" borderId="1" xfId="0" applyFont="1" applyBorder="1"/>
    <xf numFmtId="0" fontId="10" fillId="0" borderId="0" xfId="0" applyFont="1" applyAlignment="1">
      <alignment horizontal="left"/>
    </xf>
    <xf numFmtId="0" fontId="10" fillId="0" borderId="0" xfId="0" applyFont="1" applyBorder="1" applyAlignment="1">
      <alignment horizontal="right"/>
    </xf>
    <xf numFmtId="0" fontId="10" fillId="0" borderId="0" xfId="0" applyFont="1" applyAlignment="1">
      <alignment horizontal="left" vertical="top"/>
    </xf>
    <xf numFmtId="0" fontId="3" fillId="0" borderId="2" xfId="0" applyFont="1" applyBorder="1" applyAlignment="1">
      <alignment horizontal="center" vertical="center" wrapText="1"/>
    </xf>
    <xf numFmtId="0" fontId="3" fillId="0" borderId="2" xfId="0" applyFont="1" applyBorder="1" applyAlignment="1">
      <alignment horizontal="center"/>
    </xf>
    <xf numFmtId="0" fontId="3" fillId="0" borderId="2" xfId="0" applyFont="1" applyFill="1" applyBorder="1" applyAlignment="1">
      <alignment horizontal="center"/>
    </xf>
    <xf numFmtId="0" fontId="3" fillId="0" borderId="3" xfId="0" applyFont="1" applyBorder="1" applyAlignment="1">
      <alignment horizontal="left" vertical="top" wrapText="1"/>
    </xf>
    <xf numFmtId="0" fontId="3" fillId="0" borderId="3" xfId="0" applyFont="1" applyBorder="1" applyAlignment="1">
      <alignment horizontal="left" wrapText="1"/>
    </xf>
    <xf numFmtId="0" fontId="3" fillId="0" borderId="3" xfId="0" applyFont="1" applyBorder="1" applyAlignment="1">
      <alignment horizontal="right" wrapText="1"/>
    </xf>
    <xf numFmtId="0" fontId="3" fillId="0" borderId="3" xfId="0" applyFont="1" applyBorder="1" applyAlignment="1">
      <alignment horizontal="right"/>
    </xf>
    <xf numFmtId="0" fontId="3" fillId="0" borderId="2" xfId="0" applyFont="1" applyBorder="1" applyAlignment="1">
      <alignment horizontal="left" vertical="top" wrapText="1"/>
    </xf>
    <xf numFmtId="0" fontId="3" fillId="0" borderId="2" xfId="0" applyFont="1" applyBorder="1" applyAlignment="1">
      <alignment horizontal="left" wrapText="1"/>
    </xf>
    <xf numFmtId="0" fontId="3" fillId="0" borderId="2" xfId="0" applyFont="1" applyBorder="1" applyAlignment="1">
      <alignment horizontal="right" wrapText="1"/>
    </xf>
    <xf numFmtId="0" fontId="3" fillId="0" borderId="2" xfId="0" applyFont="1" applyBorder="1" applyAlignment="1">
      <alignment horizontal="right"/>
    </xf>
    <xf numFmtId="49" fontId="3" fillId="0" borderId="3" xfId="0" applyNumberFormat="1" applyFont="1" applyBorder="1" applyAlignment="1">
      <alignment horizontal="left" vertical="top" wrapText="1"/>
    </xf>
    <xf numFmtId="165" fontId="3" fillId="0" borderId="3" xfId="0" applyNumberFormat="1" applyFont="1" applyBorder="1" applyAlignment="1">
      <alignment horizontal="right" wrapText="1"/>
    </xf>
    <xf numFmtId="0" fontId="3" fillId="0" borderId="0" xfId="0" applyFont="1" applyBorder="1" applyAlignment="1">
      <alignment horizontal="left" wrapText="1"/>
    </xf>
    <xf numFmtId="0" fontId="3" fillId="0" borderId="0" xfId="0" applyFont="1" applyAlignment="1">
      <alignment horizontal="right"/>
    </xf>
    <xf numFmtId="0" fontId="5" fillId="0" borderId="1" xfId="0" applyFont="1" applyBorder="1" applyAlignment="1">
      <alignment horizontal="center" wrapText="1"/>
    </xf>
    <xf numFmtId="0" fontId="6" fillId="0" borderId="1" xfId="0" applyFont="1" applyBorder="1" applyAlignment="1">
      <alignment horizontal="center" wrapText="1"/>
    </xf>
    <xf numFmtId="0" fontId="2" fillId="0" borderId="0" xfId="0" applyFont="1" applyAlignment="1">
      <alignment horizontal="center" wrapText="1"/>
    </xf>
    <xf numFmtId="0" fontId="7" fillId="0" borderId="0" xfId="0" applyFont="1" applyAlignment="1">
      <alignment horizontal="center" wrapText="1"/>
    </xf>
    <xf numFmtId="0" fontId="5" fillId="0" borderId="0" xfId="0" applyFont="1" applyAlignment="1">
      <alignment horizontal="left"/>
    </xf>
    <xf numFmtId="0" fontId="3" fillId="0" borderId="0" xfId="0" applyFont="1" applyAlignment="1">
      <alignment horizontal="left"/>
    </xf>
    <xf numFmtId="165" fontId="3" fillId="0" borderId="0" xfId="0" applyNumberFormat="1" applyFont="1" applyAlignment="1">
      <alignment horizontal="right"/>
    </xf>
    <xf numFmtId="0" fontId="7" fillId="0" borderId="1" xfId="0" applyFont="1" applyBorder="1" applyAlignment="1">
      <alignment horizontal="center" wrapText="1"/>
    </xf>
    <xf numFmtId="0" fontId="0" fillId="0" borderId="0" xfId="0" applyAlignment="1"/>
    <xf numFmtId="0" fontId="3" fillId="0" borderId="0" xfId="0" applyFont="1" applyAlignment="1">
      <alignment horizontal="left"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0" applyFont="1" applyAlignment="1">
      <alignment horizontal="center" wrapText="1"/>
    </xf>
    <xf numFmtId="165" fontId="10" fillId="0" borderId="6" xfId="0" applyNumberFormat="1" applyFont="1" applyBorder="1" applyAlignment="1">
      <alignment horizontal="right"/>
    </xf>
    <xf numFmtId="165" fontId="10" fillId="0" borderId="0" xfId="0" applyNumberFormat="1" applyFont="1" applyAlignment="1">
      <alignment horizontal="right"/>
    </xf>
    <xf numFmtId="0" fontId="10" fillId="0" borderId="0" xfId="0" applyFont="1" applyAlignment="1">
      <alignment horizontal="right"/>
    </xf>
    <xf numFmtId="0" fontId="10" fillId="0" borderId="0" xfId="0" applyFont="1" applyAlignment="1">
      <alignment horizontal="left" wrapText="1"/>
    </xf>
    <xf numFmtId="0" fontId="3" fillId="0" borderId="0" xfId="0" applyFont="1" applyAlignment="1">
      <alignment horizontal="right" vertical="center"/>
    </xf>
    <xf numFmtId="0" fontId="2" fillId="0" borderId="5" xfId="0" applyFont="1" applyBorder="1" applyAlignment="1">
      <alignment horizontal="center"/>
    </xf>
    <xf numFmtId="0" fontId="4" fillId="0" borderId="2" xfId="0" applyFont="1" applyBorder="1" applyAlignment="1">
      <alignment horizontal="center" wrapText="1"/>
    </xf>
    <xf numFmtId="0" fontId="10" fillId="0" borderId="0" xfId="0" applyFont="1" applyBorder="1" applyAlignment="1">
      <alignment horizontal="right"/>
    </xf>
    <xf numFmtId="0" fontId="5" fillId="0" borderId="0" xfId="0" applyFont="1" applyAlignment="1">
      <alignment horizontal="center" wrapText="1"/>
    </xf>
    <xf numFmtId="0" fontId="10" fillId="0" borderId="0" xfId="0" applyFont="1" applyAlignment="1">
      <alignment horizontal="center" wrapText="1"/>
    </xf>
    <xf numFmtId="0" fontId="4" fillId="0" borderId="3"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left" vertical="center" wrapText="1"/>
    </xf>
    <xf numFmtId="0" fontId="3" fillId="0" borderId="3" xfId="0" applyFont="1" applyBorder="1" applyAlignment="1">
      <alignment horizontal="left" vertical="center" wrapText="1"/>
    </xf>
    <xf numFmtId="0" fontId="10" fillId="0" borderId="3" xfId="0" applyFont="1" applyBorder="1" applyAlignment="1">
      <alignment horizontal="right"/>
    </xf>
    <xf numFmtId="165" fontId="10" fillId="0" borderId="3" xfId="0" applyNumberFormat="1" applyFont="1" applyBorder="1" applyAlignment="1">
      <alignment horizontal="right"/>
    </xf>
    <xf numFmtId="0" fontId="3" fillId="0" borderId="9"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4745"/>
  <sheetViews>
    <sheetView topLeftCell="A4728" zoomScaleNormal="100" workbookViewId="0">
      <selection activeCell="J4746" sqref="J4746"/>
    </sheetView>
  </sheetViews>
  <sheetFormatPr defaultRowHeight="12.75" x14ac:dyDescent="0.2"/>
  <cols>
    <col min="1" max="1" width="5.7109375" customWidth="1"/>
    <col min="2" max="2" width="11.7109375" customWidth="1"/>
    <col min="3" max="3" width="40.7109375" customWidth="1"/>
    <col min="4" max="6" width="11.7109375" customWidth="1"/>
    <col min="7" max="11" width="12.7109375" customWidth="1"/>
    <col min="15" max="31" width="0" hidden="1" customWidth="1"/>
    <col min="32" max="32" width="116.7109375" hidden="1" customWidth="1"/>
    <col min="33" max="36" width="0" hidden="1" customWidth="1"/>
  </cols>
  <sheetData>
    <row r="1" spans="1:11" x14ac:dyDescent="0.2">
      <c r="A1" s="1" t="str">
        <f>CONCATENATE(Source!B1, "     СН-2012 (© ОАО МЦЦС 'Мосстройцены', ", "2026", ")")</f>
        <v>Smeta.RU  (495) 974-1589     СН-2012 (© ОАО МЦЦС 'Мосстройцены', 2026)</v>
      </c>
    </row>
    <row r="2" spans="1:11" ht="14.25" x14ac:dyDescent="0.2">
      <c r="A2" s="2"/>
      <c r="B2" s="2"/>
      <c r="C2" s="2"/>
      <c r="D2" s="2"/>
      <c r="E2" s="2"/>
      <c r="F2" s="2"/>
      <c r="G2" s="2"/>
      <c r="H2" s="2"/>
      <c r="I2" s="2"/>
      <c r="J2" s="44" t="s">
        <v>1134</v>
      </c>
      <c r="K2" s="44"/>
    </row>
    <row r="3" spans="1:11" ht="16.5" x14ac:dyDescent="0.25">
      <c r="A3" s="4"/>
      <c r="B3" s="49" t="s">
        <v>1132</v>
      </c>
      <c r="C3" s="49"/>
      <c r="D3" s="49"/>
      <c r="E3" s="49"/>
      <c r="F3" s="3"/>
      <c r="G3" s="49" t="s">
        <v>1133</v>
      </c>
      <c r="H3" s="49"/>
      <c r="I3" s="49"/>
      <c r="J3" s="49"/>
      <c r="K3" s="49"/>
    </row>
    <row r="4" spans="1:11" ht="14.25" x14ac:dyDescent="0.2">
      <c r="A4" s="3"/>
      <c r="B4" s="50"/>
      <c r="C4" s="50"/>
      <c r="D4" s="50"/>
      <c r="E4" s="50"/>
      <c r="F4" s="3"/>
      <c r="G4" s="50"/>
      <c r="H4" s="50"/>
      <c r="I4" s="50"/>
      <c r="J4" s="50"/>
      <c r="K4" s="50"/>
    </row>
    <row r="5" spans="1:11" ht="14.25" x14ac:dyDescent="0.2">
      <c r="A5" s="5"/>
      <c r="B5" s="5"/>
      <c r="C5" s="6"/>
      <c r="D5" s="6"/>
      <c r="E5" s="6"/>
      <c r="F5" s="3"/>
      <c r="G5" s="7"/>
      <c r="H5" s="6"/>
      <c r="I5" s="6"/>
      <c r="J5" s="6"/>
      <c r="K5" s="7"/>
    </row>
    <row r="6" spans="1:11" ht="14.25" x14ac:dyDescent="0.2">
      <c r="A6" s="7"/>
      <c r="B6" s="50" t="str">
        <f>CONCATENATE("______________________ ", IF(Source!AL12&lt;&gt;"", Source!AL12, ""))</f>
        <v xml:space="preserve">______________________ </v>
      </c>
      <c r="C6" s="50"/>
      <c r="D6" s="50"/>
      <c r="E6" s="50"/>
      <c r="F6" s="3"/>
      <c r="G6" s="50" t="str">
        <f>CONCATENATE("______________________ ", IF(Source!AH12&lt;&gt;"", Source!AH12, ""))</f>
        <v xml:space="preserve">______________________ </v>
      </c>
      <c r="H6" s="50"/>
      <c r="I6" s="50"/>
      <c r="J6" s="50"/>
      <c r="K6" s="50"/>
    </row>
    <row r="7" spans="1:11" ht="14.25" x14ac:dyDescent="0.2">
      <c r="A7" s="8"/>
      <c r="B7" s="43" t="s">
        <v>1135</v>
      </c>
      <c r="C7" s="43"/>
      <c r="D7" s="43"/>
      <c r="E7" s="43"/>
      <c r="F7" s="3"/>
      <c r="G7" s="43" t="s">
        <v>1135</v>
      </c>
      <c r="H7" s="43"/>
      <c r="I7" s="43"/>
      <c r="J7" s="43"/>
      <c r="K7" s="43"/>
    </row>
    <row r="9" spans="1:11" ht="14.25" x14ac:dyDescent="0.2">
      <c r="A9" s="3"/>
      <c r="B9" s="3"/>
      <c r="C9" s="3"/>
      <c r="D9" s="3"/>
      <c r="E9" s="3"/>
      <c r="F9" s="3"/>
      <c r="G9" s="3"/>
      <c r="H9" s="3"/>
      <c r="I9" s="3"/>
      <c r="J9" s="3"/>
      <c r="K9" s="3"/>
    </row>
    <row r="10" spans="1:11" ht="15.75" x14ac:dyDescent="0.25">
      <c r="A10" s="45" t="str">
        <f>CONCATENATE( "ЛОКАЛЬНАЯ СМЕТА № ",IF(Source!F12&lt;&gt;"Новый объект", Source!F12, ""))</f>
        <v xml:space="preserve">ЛОКАЛЬНАЯ СМЕТА № </v>
      </c>
      <c r="B10" s="46"/>
      <c r="C10" s="46"/>
      <c r="D10" s="46"/>
      <c r="E10" s="46"/>
      <c r="F10" s="46"/>
      <c r="G10" s="46"/>
      <c r="H10" s="46"/>
      <c r="I10" s="46"/>
      <c r="J10" s="46"/>
      <c r="K10" s="46"/>
    </row>
    <row r="11" spans="1:11" x14ac:dyDescent="0.2">
      <c r="A11" s="47" t="s">
        <v>1136</v>
      </c>
      <c r="B11" s="47"/>
      <c r="C11" s="47"/>
      <c r="D11" s="47"/>
      <c r="E11" s="47"/>
      <c r="F11" s="47"/>
      <c r="G11" s="47"/>
      <c r="H11" s="47"/>
      <c r="I11" s="47"/>
      <c r="J11" s="47"/>
      <c r="K11" s="47"/>
    </row>
    <row r="12" spans="1:11" ht="14.25" x14ac:dyDescent="0.2">
      <c r="A12" s="3"/>
      <c r="B12" s="3"/>
      <c r="C12" s="3"/>
      <c r="D12" s="3"/>
      <c r="E12" s="3"/>
      <c r="F12" s="3"/>
      <c r="G12" s="3"/>
      <c r="H12" s="3"/>
      <c r="I12" s="3"/>
      <c r="J12" s="3"/>
      <c r="K12" s="3"/>
    </row>
    <row r="13" spans="1:11" ht="18" hidden="1" x14ac:dyDescent="0.25">
      <c r="A13" s="48"/>
      <c r="B13" s="48"/>
      <c r="C13" s="48"/>
      <c r="D13" s="48"/>
      <c r="E13" s="48"/>
      <c r="F13" s="48"/>
      <c r="G13" s="48"/>
      <c r="H13" s="48"/>
      <c r="I13" s="48"/>
      <c r="J13" s="48"/>
      <c r="K13" s="48"/>
    </row>
    <row r="14" spans="1:11" ht="14.25" hidden="1" x14ac:dyDescent="0.2">
      <c r="A14" s="3"/>
      <c r="B14" s="3"/>
      <c r="C14" s="3"/>
      <c r="D14" s="3"/>
      <c r="E14" s="3"/>
      <c r="F14" s="3"/>
      <c r="G14" s="3"/>
      <c r="H14" s="3"/>
      <c r="I14" s="3"/>
      <c r="J14" s="3"/>
      <c r="K14" s="3"/>
    </row>
    <row r="15" spans="1:11" ht="18" x14ac:dyDescent="0.25">
      <c r="A15" s="52" t="str">
        <f>IF(Source!G12&lt;&gt;"Новый объект", Source!G12, "")</f>
        <v>Электрика новая</v>
      </c>
      <c r="B15" s="52"/>
      <c r="C15" s="52"/>
      <c r="D15" s="52"/>
      <c r="E15" s="52"/>
      <c r="F15" s="52"/>
      <c r="G15" s="52"/>
      <c r="H15" s="52"/>
      <c r="I15" s="52"/>
      <c r="J15" s="52"/>
      <c r="K15" s="52"/>
    </row>
    <row r="16" spans="1:11" x14ac:dyDescent="0.2">
      <c r="A16" s="47" t="s">
        <v>1137</v>
      </c>
      <c r="B16" s="53"/>
      <c r="C16" s="53"/>
      <c r="D16" s="53"/>
      <c r="E16" s="53"/>
      <c r="F16" s="53"/>
      <c r="G16" s="53"/>
      <c r="H16" s="53"/>
      <c r="I16" s="53"/>
      <c r="J16" s="53"/>
      <c r="K16" s="53"/>
    </row>
    <row r="17" spans="1:11" ht="14.25" x14ac:dyDescent="0.2">
      <c r="A17" s="3"/>
      <c r="B17" s="3"/>
      <c r="C17" s="3"/>
      <c r="D17" s="3"/>
      <c r="E17" s="3"/>
      <c r="F17" s="3"/>
      <c r="G17" s="3"/>
      <c r="H17" s="3"/>
      <c r="I17" s="3"/>
      <c r="J17" s="3"/>
      <c r="K17" s="3"/>
    </row>
    <row r="18" spans="1:11" ht="14.25" x14ac:dyDescent="0.2">
      <c r="A18" s="54" t="str">
        <f>CONCATENATE( "Основание: чертежи № ", Source!J12)</f>
        <v xml:space="preserve">Основание: чертежи № </v>
      </c>
      <c r="B18" s="54"/>
      <c r="C18" s="54"/>
      <c r="D18" s="54"/>
      <c r="E18" s="54"/>
      <c r="F18" s="54"/>
      <c r="G18" s="54"/>
      <c r="H18" s="54"/>
      <c r="I18" s="54"/>
      <c r="J18" s="54"/>
      <c r="K18" s="54"/>
    </row>
    <row r="19" spans="1:11" ht="14.25" x14ac:dyDescent="0.2">
      <c r="A19" s="3"/>
      <c r="B19" s="3"/>
      <c r="C19" s="3"/>
      <c r="D19" s="3"/>
      <c r="E19" s="3"/>
      <c r="F19" s="3"/>
      <c r="G19" s="3"/>
      <c r="H19" s="3"/>
      <c r="I19" s="3"/>
      <c r="J19" s="3"/>
      <c r="K19" s="3"/>
    </row>
    <row r="20" spans="1:11" ht="14.25" x14ac:dyDescent="0.2">
      <c r="A20" s="3"/>
      <c r="B20" s="3"/>
      <c r="C20" s="3"/>
      <c r="D20" s="3"/>
      <c r="E20" s="3"/>
      <c r="F20" s="50" t="s">
        <v>1138</v>
      </c>
      <c r="G20" s="50"/>
      <c r="H20" s="50"/>
      <c r="I20" s="51">
        <f>I21+I22+I23+I24</f>
        <v>10358.32</v>
      </c>
      <c r="J20" s="44"/>
      <c r="K20" s="3" t="s">
        <v>1139</v>
      </c>
    </row>
    <row r="21" spans="1:11" ht="14.25" hidden="1" x14ac:dyDescent="0.2">
      <c r="A21" s="3"/>
      <c r="B21" s="3"/>
      <c r="C21" s="3"/>
      <c r="D21" s="3"/>
      <c r="E21" s="3"/>
      <c r="F21" s="50" t="s">
        <v>1140</v>
      </c>
      <c r="G21" s="50"/>
      <c r="H21" s="50"/>
      <c r="I21" s="51">
        <f>ROUND((Source!F3937)/1000, 2)</f>
        <v>2489.84</v>
      </c>
      <c r="J21" s="44"/>
      <c r="K21" s="3" t="s">
        <v>1139</v>
      </c>
    </row>
    <row r="22" spans="1:11" ht="14.25" hidden="1" x14ac:dyDescent="0.2">
      <c r="A22" s="3"/>
      <c r="B22" s="3"/>
      <c r="C22" s="3"/>
      <c r="D22" s="3"/>
      <c r="E22" s="3"/>
      <c r="F22" s="50" t="s">
        <v>1141</v>
      </c>
      <c r="G22" s="50"/>
      <c r="H22" s="50"/>
      <c r="I22" s="51">
        <f>ROUND((Source!F3938)/1000, 2)</f>
        <v>0</v>
      </c>
      <c r="J22" s="44"/>
      <c r="K22" s="3" t="s">
        <v>1139</v>
      </c>
    </row>
    <row r="23" spans="1:11" ht="14.25" hidden="1" x14ac:dyDescent="0.2">
      <c r="A23" s="3"/>
      <c r="B23" s="3"/>
      <c r="C23" s="3"/>
      <c r="D23" s="3"/>
      <c r="E23" s="3"/>
      <c r="F23" s="50" t="s">
        <v>1142</v>
      </c>
      <c r="G23" s="50"/>
      <c r="H23" s="50"/>
      <c r="I23" s="51">
        <f>ROUND((Source!F3929)/1000, 2)</f>
        <v>0</v>
      </c>
      <c r="J23" s="44"/>
      <c r="K23" s="3" t="s">
        <v>1139</v>
      </c>
    </row>
    <row r="24" spans="1:11" ht="14.25" hidden="1" x14ac:dyDescent="0.2">
      <c r="A24" s="3"/>
      <c r="B24" s="3"/>
      <c r="C24" s="3"/>
      <c r="D24" s="3"/>
      <c r="E24" s="3"/>
      <c r="F24" s="50" t="s">
        <v>1143</v>
      </c>
      <c r="G24" s="50"/>
      <c r="H24" s="50"/>
      <c r="I24" s="51">
        <f>ROUND((Source!F3939+Source!F3940)/1000, 2)</f>
        <v>7868.48</v>
      </c>
      <c r="J24" s="44"/>
      <c r="K24" s="3" t="s">
        <v>1139</v>
      </c>
    </row>
    <row r="25" spans="1:11" ht="14.25" x14ac:dyDescent="0.2">
      <c r="A25" s="3"/>
      <c r="B25" s="3"/>
      <c r="C25" s="3"/>
      <c r="D25" s="3"/>
      <c r="E25" s="3"/>
      <c r="F25" s="50" t="s">
        <v>1144</v>
      </c>
      <c r="G25" s="50"/>
      <c r="H25" s="50"/>
      <c r="I25" s="51">
        <f>(Source!F3935+ Source!F3934)/1000</f>
        <v>3759.6864100000003</v>
      </c>
      <c r="J25" s="44"/>
      <c r="K25" s="3" t="s">
        <v>1139</v>
      </c>
    </row>
    <row r="26" spans="1:11" ht="14.25" x14ac:dyDescent="0.2">
      <c r="A26" s="3" t="s">
        <v>1158</v>
      </c>
      <c r="B26" s="3"/>
      <c r="C26" s="3"/>
      <c r="D26" s="9"/>
      <c r="E26" s="10"/>
      <c r="F26" s="3"/>
      <c r="G26" s="3"/>
      <c r="H26" s="3"/>
      <c r="I26" s="3"/>
      <c r="J26" s="3"/>
      <c r="K26" s="3"/>
    </row>
    <row r="27" spans="1:11" ht="14.25" x14ac:dyDescent="0.2">
      <c r="A27" s="55" t="s">
        <v>1145</v>
      </c>
      <c r="B27" s="55" t="s">
        <v>1146</v>
      </c>
      <c r="C27" s="55" t="s">
        <v>1147</v>
      </c>
      <c r="D27" s="55" t="s">
        <v>1148</v>
      </c>
      <c r="E27" s="55" t="s">
        <v>1149</v>
      </c>
      <c r="F27" s="55" t="s">
        <v>1150</v>
      </c>
      <c r="G27" s="55" t="s">
        <v>1151</v>
      </c>
      <c r="H27" s="55" t="s">
        <v>1152</v>
      </c>
      <c r="I27" s="55" t="s">
        <v>1153</v>
      </c>
      <c r="J27" s="55" t="s">
        <v>1154</v>
      </c>
      <c r="K27" s="11" t="s">
        <v>1155</v>
      </c>
    </row>
    <row r="28" spans="1:11" ht="28.5" x14ac:dyDescent="0.2">
      <c r="A28" s="56"/>
      <c r="B28" s="56"/>
      <c r="C28" s="56"/>
      <c r="D28" s="56"/>
      <c r="E28" s="56"/>
      <c r="F28" s="56"/>
      <c r="G28" s="56"/>
      <c r="H28" s="56"/>
      <c r="I28" s="56"/>
      <c r="J28" s="56"/>
      <c r="K28" s="12" t="s">
        <v>1156</v>
      </c>
    </row>
    <row r="29" spans="1:11" ht="28.5" x14ac:dyDescent="0.2">
      <c r="A29" s="56"/>
      <c r="B29" s="56"/>
      <c r="C29" s="56"/>
      <c r="D29" s="56"/>
      <c r="E29" s="56"/>
      <c r="F29" s="56"/>
      <c r="G29" s="56"/>
      <c r="H29" s="56"/>
      <c r="I29" s="56"/>
      <c r="J29" s="56"/>
      <c r="K29" s="12" t="s">
        <v>1157</v>
      </c>
    </row>
    <row r="30" spans="1:11" ht="14.25" x14ac:dyDescent="0.2">
      <c r="A30" s="12">
        <v>1</v>
      </c>
      <c r="B30" s="12">
        <v>2</v>
      </c>
      <c r="C30" s="12">
        <v>3</v>
      </c>
      <c r="D30" s="12">
        <v>4</v>
      </c>
      <c r="E30" s="12">
        <v>5</v>
      </c>
      <c r="F30" s="12">
        <v>6</v>
      </c>
      <c r="G30" s="12">
        <v>7</v>
      </c>
      <c r="H30" s="12">
        <v>8</v>
      </c>
      <c r="I30" s="12">
        <v>9</v>
      </c>
      <c r="J30" s="12">
        <v>10</v>
      </c>
      <c r="K30" s="12">
        <v>11</v>
      </c>
    </row>
    <row r="32" spans="1:11" ht="16.5" x14ac:dyDescent="0.25">
      <c r="A32" s="57" t="str">
        <f>CONCATENATE("Локальная смета: ",IF(Source!G20&lt;&gt;"Новая локальная смета", Source!G20, ""))</f>
        <v xml:space="preserve">Локальная смета: </v>
      </c>
      <c r="B32" s="57"/>
      <c r="C32" s="57"/>
      <c r="D32" s="57"/>
      <c r="E32" s="57"/>
      <c r="F32" s="57"/>
      <c r="G32" s="57"/>
      <c r="H32" s="57"/>
      <c r="I32" s="57"/>
      <c r="J32" s="57"/>
      <c r="K32" s="57"/>
    </row>
    <row r="34" spans="1:22" ht="16.5" x14ac:dyDescent="0.25">
      <c r="A34" s="57" t="str">
        <f>CONCATENATE("Раздел: ",IF(Source!G24&lt;&gt;"Новый раздел", Source!G24, ""))</f>
        <v>Раздел: Помещение 312 Актовый зал</v>
      </c>
      <c r="B34" s="57"/>
      <c r="C34" s="57"/>
      <c r="D34" s="57"/>
      <c r="E34" s="57"/>
      <c r="F34" s="57"/>
      <c r="G34" s="57"/>
      <c r="H34" s="57"/>
      <c r="I34" s="57"/>
      <c r="J34" s="57"/>
      <c r="K34" s="57"/>
    </row>
    <row r="35" spans="1:22" ht="28.5" x14ac:dyDescent="0.2">
      <c r="A35" s="13">
        <v>1</v>
      </c>
      <c r="B35" s="13" t="str">
        <f>Source!F28</f>
        <v>1.21-3305-1-1/1</v>
      </c>
      <c r="C35" s="13" t="str">
        <f>Source!G28</f>
        <v>Демонтаж выключателей, розеток</v>
      </c>
      <c r="D35" s="14" t="str">
        <f>Source!H28</f>
        <v>100 шт.</v>
      </c>
      <c r="E35" s="2">
        <f>Source!I28</f>
        <v>0.1</v>
      </c>
      <c r="F35" s="16"/>
      <c r="G35" s="15"/>
      <c r="H35" s="2"/>
      <c r="I35" s="2"/>
      <c r="J35" s="16"/>
      <c r="K35" s="16"/>
      <c r="Q35">
        <f>ROUND((Source!BZ28/100)*ROUND((Source!AF28*Source!AV28)*Source!I28, 2), 2)</f>
        <v>189.74</v>
      </c>
      <c r="R35">
        <f>Source!X28</f>
        <v>189.74</v>
      </c>
      <c r="S35">
        <f>ROUND((Source!CA28/100)*ROUND((Source!AF28*Source!AV28)*Source!I28, 2), 2)</f>
        <v>27.11</v>
      </c>
      <c r="T35">
        <f>Source!Y28</f>
        <v>27.11</v>
      </c>
      <c r="U35">
        <f>ROUND((175/100)*ROUND((Source!AE28*Source!AV28)*Source!I28, 2), 2)</f>
        <v>0</v>
      </c>
      <c r="V35">
        <f>ROUND((108/100)*ROUND(Source!CS28*Source!I28, 2), 2)</f>
        <v>0</v>
      </c>
    </row>
    <row r="36" spans="1:22" x14ac:dyDescent="0.2">
      <c r="C36" s="17" t="str">
        <f>"Объем: "&amp;Source!I28&amp;"=10/"&amp;"100"</f>
        <v>Объем: 0,1=10/100</v>
      </c>
    </row>
    <row r="37" spans="1:22" ht="14.25" x14ac:dyDescent="0.2">
      <c r="A37" s="13"/>
      <c r="B37" s="13"/>
      <c r="C37" s="13" t="s">
        <v>1159</v>
      </c>
      <c r="D37" s="14"/>
      <c r="E37" s="2"/>
      <c r="F37" s="16">
        <f>Source!AO28</f>
        <v>2710.46</v>
      </c>
      <c r="G37" s="15" t="str">
        <f>Source!DG28</f>
        <v/>
      </c>
      <c r="H37" s="2">
        <f>Source!AV28</f>
        <v>1</v>
      </c>
      <c r="I37" s="2">
        <f>IF(Source!BA28&lt;&gt; 0, Source!BA28, 1)</f>
        <v>1</v>
      </c>
      <c r="J37" s="16">
        <f>Source!S28</f>
        <v>271.05</v>
      </c>
      <c r="K37" s="16"/>
    </row>
    <row r="38" spans="1:22" ht="14.25" x14ac:dyDescent="0.2">
      <c r="A38" s="13"/>
      <c r="B38" s="13"/>
      <c r="C38" s="13" t="s">
        <v>1160</v>
      </c>
      <c r="D38" s="14" t="s">
        <v>1161</v>
      </c>
      <c r="E38" s="2">
        <f>Source!AT28</f>
        <v>70</v>
      </c>
      <c r="F38" s="16"/>
      <c r="G38" s="15"/>
      <c r="H38" s="2"/>
      <c r="I38" s="2"/>
      <c r="J38" s="16">
        <f>SUM(R35:R37)</f>
        <v>189.74</v>
      </c>
      <c r="K38" s="16"/>
    </row>
    <row r="39" spans="1:22" ht="14.25" x14ac:dyDescent="0.2">
      <c r="A39" s="13"/>
      <c r="B39" s="13"/>
      <c r="C39" s="13" t="s">
        <v>1162</v>
      </c>
      <c r="D39" s="14" t="s">
        <v>1161</v>
      </c>
      <c r="E39" s="2">
        <f>Source!AU28</f>
        <v>10</v>
      </c>
      <c r="F39" s="16"/>
      <c r="G39" s="15"/>
      <c r="H39" s="2"/>
      <c r="I39" s="2"/>
      <c r="J39" s="16">
        <f>SUM(T35:T38)</f>
        <v>27.11</v>
      </c>
      <c r="K39" s="16"/>
    </row>
    <row r="40" spans="1:22" ht="14.25" x14ac:dyDescent="0.2">
      <c r="A40" s="13"/>
      <c r="B40" s="13"/>
      <c r="C40" s="13" t="s">
        <v>1163</v>
      </c>
      <c r="D40" s="14" t="s">
        <v>1164</v>
      </c>
      <c r="E40" s="2">
        <f>Source!AQ28</f>
        <v>5.84</v>
      </c>
      <c r="F40" s="16"/>
      <c r="G40" s="15" t="str">
        <f>Source!DI28</f>
        <v/>
      </c>
      <c r="H40" s="2">
        <f>Source!AV28</f>
        <v>1</v>
      </c>
      <c r="I40" s="2"/>
      <c r="J40" s="16"/>
      <c r="K40" s="16">
        <f>Source!U28</f>
        <v>0.58399999999999996</v>
      </c>
    </row>
    <row r="41" spans="1:22" ht="15" x14ac:dyDescent="0.25">
      <c r="A41" s="20"/>
      <c r="B41" s="20"/>
      <c r="C41" s="20"/>
      <c r="D41" s="20"/>
      <c r="E41" s="20"/>
      <c r="F41" s="20"/>
      <c r="G41" s="20"/>
      <c r="H41" s="20"/>
      <c r="I41" s="58">
        <f>J37+J38+J39</f>
        <v>487.90000000000003</v>
      </c>
      <c r="J41" s="58"/>
      <c r="K41" s="21">
        <f>IF(Source!I28&lt;&gt;0, ROUND(I41/Source!I28, 2), 0)</f>
        <v>4879</v>
      </c>
      <c r="P41" s="18">
        <f>I41</f>
        <v>487.90000000000003</v>
      </c>
    </row>
    <row r="42" spans="1:22" ht="42.75" x14ac:dyDescent="0.2">
      <c r="A42" s="13">
        <v>2</v>
      </c>
      <c r="B42" s="13" t="str">
        <f>Source!F29</f>
        <v>1.21-3103-31-2/3</v>
      </c>
      <c r="C42" s="13" t="str">
        <f>Source!G29</f>
        <v>Прокладка пластикового кабель-канала - по бетонному основанию / сечение 60х40 мм</v>
      </c>
      <c r="D42" s="14" t="str">
        <f>Source!H29</f>
        <v>100 м</v>
      </c>
      <c r="E42" s="2">
        <f>Source!I29</f>
        <v>3.15</v>
      </c>
      <c r="F42" s="16"/>
      <c r="G42" s="15"/>
      <c r="H42" s="2"/>
      <c r="I42" s="2"/>
      <c r="J42" s="16"/>
      <c r="K42" s="16"/>
      <c r="Q42">
        <f>ROUND((Source!BZ29/100)*ROUND((Source!AF29*Source!AV29)*Source!I29, 2), 2)</f>
        <v>58621.89</v>
      </c>
      <c r="R42">
        <f>Source!X29</f>
        <v>58621.89</v>
      </c>
      <c r="S42">
        <f>ROUND((Source!CA29/100)*ROUND((Source!AF29*Source!AV29)*Source!I29, 2), 2)</f>
        <v>8374.56</v>
      </c>
      <c r="T42">
        <f>Source!Y29</f>
        <v>8374.56</v>
      </c>
      <c r="U42">
        <f>ROUND((175/100)*ROUND((Source!AE29*Source!AV29)*Source!I29, 2), 2)</f>
        <v>5.13</v>
      </c>
      <c r="V42">
        <f>ROUND((108/100)*ROUND(Source!CS29*Source!I29, 2), 2)</f>
        <v>3.16</v>
      </c>
    </row>
    <row r="43" spans="1:22" x14ac:dyDescent="0.2">
      <c r="C43" s="17" t="str">
        <f>"Объем: "&amp;Source!I29&amp;"=315/"&amp;"100"</f>
        <v>Объем: 3,15=315/100</v>
      </c>
    </row>
    <row r="44" spans="1:22" ht="14.25" x14ac:dyDescent="0.2">
      <c r="A44" s="13"/>
      <c r="B44" s="13"/>
      <c r="C44" s="13" t="s">
        <v>1159</v>
      </c>
      <c r="D44" s="14"/>
      <c r="E44" s="2"/>
      <c r="F44" s="16">
        <f>Source!AO29</f>
        <v>26585.89</v>
      </c>
      <c r="G44" s="15" t="str">
        <f>Source!DG29</f>
        <v/>
      </c>
      <c r="H44" s="2">
        <f>Source!AV29</f>
        <v>1</v>
      </c>
      <c r="I44" s="2">
        <f>IF(Source!BA29&lt;&gt; 0, Source!BA29, 1)</f>
        <v>1</v>
      </c>
      <c r="J44" s="16">
        <f>Source!S29</f>
        <v>83745.55</v>
      </c>
      <c r="K44" s="16"/>
    </row>
    <row r="45" spans="1:22" ht="14.25" x14ac:dyDescent="0.2">
      <c r="A45" s="13"/>
      <c r="B45" s="13"/>
      <c r="C45" s="13" t="s">
        <v>1165</v>
      </c>
      <c r="D45" s="14"/>
      <c r="E45" s="2"/>
      <c r="F45" s="16">
        <f>Source!AM29</f>
        <v>67.400000000000006</v>
      </c>
      <c r="G45" s="15" t="str">
        <f>Source!DE29</f>
        <v/>
      </c>
      <c r="H45" s="2">
        <f>Source!AV29</f>
        <v>1</v>
      </c>
      <c r="I45" s="2">
        <f>IF(Source!BB29&lt;&gt; 0, Source!BB29, 1)</f>
        <v>1</v>
      </c>
      <c r="J45" s="16">
        <f>Source!Q29</f>
        <v>212.31</v>
      </c>
      <c r="K45" s="16"/>
    </row>
    <row r="46" spans="1:22" ht="14.25" x14ac:dyDescent="0.2">
      <c r="A46" s="13"/>
      <c r="B46" s="13"/>
      <c r="C46" s="13" t="s">
        <v>1166</v>
      </c>
      <c r="D46" s="14"/>
      <c r="E46" s="2"/>
      <c r="F46" s="16">
        <f>Source!AN29</f>
        <v>0.93</v>
      </c>
      <c r="G46" s="15" t="str">
        <f>Source!DF29</f>
        <v/>
      </c>
      <c r="H46" s="2">
        <f>Source!AV29</f>
        <v>1</v>
      </c>
      <c r="I46" s="2">
        <f>IF(Source!BS29&lt;&gt; 0, Source!BS29, 1)</f>
        <v>1</v>
      </c>
      <c r="J46" s="22">
        <f>Source!R29</f>
        <v>2.93</v>
      </c>
      <c r="K46" s="16"/>
    </row>
    <row r="47" spans="1:22" ht="14.25" x14ac:dyDescent="0.2">
      <c r="A47" s="13"/>
      <c r="B47" s="13"/>
      <c r="C47" s="13" t="s">
        <v>1167</v>
      </c>
      <c r="D47" s="14"/>
      <c r="E47" s="2"/>
      <c r="F47" s="16">
        <f>Source!AL29</f>
        <v>31223.74</v>
      </c>
      <c r="G47" s="15" t="str">
        <f>Source!DD29</f>
        <v/>
      </c>
      <c r="H47" s="2">
        <f>Source!AW29</f>
        <v>1</v>
      </c>
      <c r="I47" s="2">
        <f>IF(Source!BC29&lt;&gt; 0, Source!BC29, 1)</f>
        <v>1</v>
      </c>
      <c r="J47" s="16">
        <f>Source!P29</f>
        <v>98354.78</v>
      </c>
      <c r="K47" s="16"/>
    </row>
    <row r="48" spans="1:22" ht="14.25" x14ac:dyDescent="0.2">
      <c r="A48" s="13"/>
      <c r="B48" s="13"/>
      <c r="C48" s="13" t="s">
        <v>1160</v>
      </c>
      <c r="D48" s="14" t="s">
        <v>1161</v>
      </c>
      <c r="E48" s="2">
        <f>Source!AT29</f>
        <v>70</v>
      </c>
      <c r="F48" s="16"/>
      <c r="G48" s="15"/>
      <c r="H48" s="2"/>
      <c r="I48" s="2"/>
      <c r="J48" s="16">
        <f>SUM(R42:R47)</f>
        <v>58621.89</v>
      </c>
      <c r="K48" s="16"/>
    </row>
    <row r="49" spans="1:22" ht="14.25" x14ac:dyDescent="0.2">
      <c r="A49" s="13"/>
      <c r="B49" s="13"/>
      <c r="C49" s="13" t="s">
        <v>1162</v>
      </c>
      <c r="D49" s="14" t="s">
        <v>1161</v>
      </c>
      <c r="E49" s="2">
        <f>Source!AU29</f>
        <v>10</v>
      </c>
      <c r="F49" s="16"/>
      <c r="G49" s="15"/>
      <c r="H49" s="2"/>
      <c r="I49" s="2"/>
      <c r="J49" s="16">
        <f>SUM(T42:T48)</f>
        <v>8374.56</v>
      </c>
      <c r="K49" s="16"/>
    </row>
    <row r="50" spans="1:22" ht="14.25" x14ac:dyDescent="0.2">
      <c r="A50" s="13"/>
      <c r="B50" s="13"/>
      <c r="C50" s="13" t="s">
        <v>1168</v>
      </c>
      <c r="D50" s="14" t="s">
        <v>1161</v>
      </c>
      <c r="E50" s="2">
        <f>108</f>
        <v>108</v>
      </c>
      <c r="F50" s="16"/>
      <c r="G50" s="15"/>
      <c r="H50" s="2"/>
      <c r="I50" s="2"/>
      <c r="J50" s="16">
        <f>SUM(V42:V49)</f>
        <v>3.16</v>
      </c>
      <c r="K50" s="16"/>
    </row>
    <row r="51" spans="1:22" ht="14.25" x14ac:dyDescent="0.2">
      <c r="A51" s="13"/>
      <c r="B51" s="13"/>
      <c r="C51" s="13" t="s">
        <v>1163</v>
      </c>
      <c r="D51" s="14" t="s">
        <v>1164</v>
      </c>
      <c r="E51" s="2">
        <f>Source!AQ29</f>
        <v>46.78</v>
      </c>
      <c r="F51" s="16"/>
      <c r="G51" s="15" t="str">
        <f>Source!DI29</f>
        <v/>
      </c>
      <c r="H51" s="2">
        <f>Source!AV29</f>
        <v>1</v>
      </c>
      <c r="I51" s="2"/>
      <c r="J51" s="16"/>
      <c r="K51" s="16">
        <f>Source!U29</f>
        <v>147.357</v>
      </c>
    </row>
    <row r="52" spans="1:22" ht="15" x14ac:dyDescent="0.25">
      <c r="A52" s="20"/>
      <c r="B52" s="20"/>
      <c r="C52" s="20"/>
      <c r="D52" s="20"/>
      <c r="E52" s="20"/>
      <c r="F52" s="20"/>
      <c r="G52" s="20"/>
      <c r="H52" s="20"/>
      <c r="I52" s="58">
        <f>J44+J45+J47+J48+J49+J50</f>
        <v>249312.25000000003</v>
      </c>
      <c r="J52" s="58"/>
      <c r="K52" s="21">
        <f>IF(Source!I29&lt;&gt;0, ROUND(I52/Source!I29, 2), 0)</f>
        <v>79146.75</v>
      </c>
      <c r="P52" s="18">
        <f>I52</f>
        <v>249312.25000000003</v>
      </c>
    </row>
    <row r="53" spans="1:22" ht="28.5" x14ac:dyDescent="0.2">
      <c r="A53" s="13">
        <v>3</v>
      </c>
      <c r="B53" s="13" t="str">
        <f>Source!F30</f>
        <v>1.21-3103-7-1/1</v>
      </c>
      <c r="C53" s="13" t="str">
        <f>Source!G30</f>
        <v>Прокладка проводов и кабелей в лотках, провод сечением до 6 мм2</v>
      </c>
      <c r="D53" s="14" t="str">
        <f>Source!H30</f>
        <v>100 м</v>
      </c>
      <c r="E53" s="2">
        <f>Source!I30</f>
        <v>3.15</v>
      </c>
      <c r="F53" s="16"/>
      <c r="G53" s="15"/>
      <c r="H53" s="2"/>
      <c r="I53" s="2"/>
      <c r="J53" s="16"/>
      <c r="K53" s="16"/>
      <c r="Q53">
        <f>ROUND((Source!BZ30/100)*ROUND((Source!AF30*Source!AV30)*Source!I30, 2), 2)</f>
        <v>1586.59</v>
      </c>
      <c r="R53">
        <f>Source!X30</f>
        <v>1586.59</v>
      </c>
      <c r="S53">
        <f>ROUND((Source!CA30/100)*ROUND((Source!AF30*Source!AV30)*Source!I30, 2), 2)</f>
        <v>226.66</v>
      </c>
      <c r="T53">
        <f>Source!Y30</f>
        <v>226.66</v>
      </c>
      <c r="U53">
        <f>ROUND((175/100)*ROUND((Source!AE30*Source!AV30)*Source!I30, 2), 2)</f>
        <v>2504.6</v>
      </c>
      <c r="V53">
        <f>ROUND((108/100)*ROUND(Source!CS30*Source!I30, 2), 2)</f>
        <v>1545.7</v>
      </c>
    </row>
    <row r="54" spans="1:22" x14ac:dyDescent="0.2">
      <c r="C54" s="17" t="str">
        <f>"Объем: "&amp;Source!I30&amp;"=315/"&amp;"100"</f>
        <v>Объем: 3,15=315/100</v>
      </c>
    </row>
    <row r="55" spans="1:22" ht="14.25" x14ac:dyDescent="0.2">
      <c r="A55" s="13"/>
      <c r="B55" s="13"/>
      <c r="C55" s="13" t="s">
        <v>1159</v>
      </c>
      <c r="D55" s="14"/>
      <c r="E55" s="2"/>
      <c r="F55" s="16">
        <f>Source!AO30</f>
        <v>719.54</v>
      </c>
      <c r="G55" s="15" t="str">
        <f>Source!DG30</f>
        <v/>
      </c>
      <c r="H55" s="2">
        <f>Source!AV30</f>
        <v>1</v>
      </c>
      <c r="I55" s="2">
        <f>IF(Source!BA30&lt;&gt; 0, Source!BA30, 1)</f>
        <v>1</v>
      </c>
      <c r="J55" s="16">
        <f>Source!S30</f>
        <v>2266.5500000000002</v>
      </c>
      <c r="K55" s="16"/>
    </row>
    <row r="56" spans="1:22" ht="14.25" x14ac:dyDescent="0.2">
      <c r="A56" s="13"/>
      <c r="B56" s="13"/>
      <c r="C56" s="13" t="s">
        <v>1165</v>
      </c>
      <c r="D56" s="14"/>
      <c r="E56" s="2"/>
      <c r="F56" s="16">
        <f>Source!AM30</f>
        <v>891.59</v>
      </c>
      <c r="G56" s="15" t="str">
        <f>Source!DE30</f>
        <v/>
      </c>
      <c r="H56" s="2">
        <f>Source!AV30</f>
        <v>1</v>
      </c>
      <c r="I56" s="2">
        <f>IF(Source!BB30&lt;&gt; 0, Source!BB30, 1)</f>
        <v>1</v>
      </c>
      <c r="J56" s="16">
        <f>Source!Q30</f>
        <v>2808.51</v>
      </c>
      <c r="K56" s="16"/>
    </row>
    <row r="57" spans="1:22" ht="14.25" x14ac:dyDescent="0.2">
      <c r="A57" s="13"/>
      <c r="B57" s="13"/>
      <c r="C57" s="13" t="s">
        <v>1166</v>
      </c>
      <c r="D57" s="14"/>
      <c r="E57" s="2"/>
      <c r="F57" s="16">
        <f>Source!AN30</f>
        <v>454.35</v>
      </c>
      <c r="G57" s="15" t="str">
        <f>Source!DF30</f>
        <v/>
      </c>
      <c r="H57" s="2">
        <f>Source!AV30</f>
        <v>1</v>
      </c>
      <c r="I57" s="2">
        <f>IF(Source!BS30&lt;&gt; 0, Source!BS30, 1)</f>
        <v>1</v>
      </c>
      <c r="J57" s="22">
        <f>Source!R30</f>
        <v>1431.2</v>
      </c>
      <c r="K57" s="16"/>
    </row>
    <row r="58" spans="1:22" ht="14.25" x14ac:dyDescent="0.2">
      <c r="A58" s="13"/>
      <c r="B58" s="13"/>
      <c r="C58" s="13" t="s">
        <v>1167</v>
      </c>
      <c r="D58" s="14"/>
      <c r="E58" s="2"/>
      <c r="F58" s="16">
        <f>Source!AL30</f>
        <v>10685.41</v>
      </c>
      <c r="G58" s="15" t="str">
        <f>Source!DD30</f>
        <v/>
      </c>
      <c r="H58" s="2">
        <f>Source!AW30</f>
        <v>1</v>
      </c>
      <c r="I58" s="2">
        <f>IF(Source!BC30&lt;&gt; 0, Source!BC30, 1)</f>
        <v>1</v>
      </c>
      <c r="J58" s="16">
        <f>Source!P30</f>
        <v>33659.040000000001</v>
      </c>
      <c r="K58" s="16"/>
    </row>
    <row r="59" spans="1:22" ht="14.25" x14ac:dyDescent="0.2">
      <c r="A59" s="13"/>
      <c r="B59" s="13"/>
      <c r="C59" s="13" t="s">
        <v>1160</v>
      </c>
      <c r="D59" s="14" t="s">
        <v>1161</v>
      </c>
      <c r="E59" s="2">
        <f>Source!AT30</f>
        <v>70</v>
      </c>
      <c r="F59" s="16"/>
      <c r="G59" s="15"/>
      <c r="H59" s="2"/>
      <c r="I59" s="2"/>
      <c r="J59" s="16">
        <f>SUM(R53:R58)</f>
        <v>1586.59</v>
      </c>
      <c r="K59" s="16"/>
    </row>
    <row r="60" spans="1:22" ht="14.25" x14ac:dyDescent="0.2">
      <c r="A60" s="13"/>
      <c r="B60" s="13"/>
      <c r="C60" s="13" t="s">
        <v>1162</v>
      </c>
      <c r="D60" s="14" t="s">
        <v>1161</v>
      </c>
      <c r="E60" s="2">
        <f>Source!AU30</f>
        <v>10</v>
      </c>
      <c r="F60" s="16"/>
      <c r="G60" s="15"/>
      <c r="H60" s="2"/>
      <c r="I60" s="2"/>
      <c r="J60" s="16">
        <f>SUM(T53:T59)</f>
        <v>226.66</v>
      </c>
      <c r="K60" s="16"/>
    </row>
    <row r="61" spans="1:22" ht="14.25" x14ac:dyDescent="0.2">
      <c r="A61" s="13"/>
      <c r="B61" s="13"/>
      <c r="C61" s="13" t="s">
        <v>1168</v>
      </c>
      <c r="D61" s="14" t="s">
        <v>1161</v>
      </c>
      <c r="E61" s="2">
        <f>108</f>
        <v>108</v>
      </c>
      <c r="F61" s="16"/>
      <c r="G61" s="15"/>
      <c r="H61" s="2"/>
      <c r="I61" s="2"/>
      <c r="J61" s="16">
        <f>SUM(V53:V60)</f>
        <v>1545.7</v>
      </c>
      <c r="K61" s="16"/>
    </row>
    <row r="62" spans="1:22" ht="14.25" x14ac:dyDescent="0.2">
      <c r="A62" s="13"/>
      <c r="B62" s="13"/>
      <c r="C62" s="13" t="s">
        <v>1163</v>
      </c>
      <c r="D62" s="14" t="s">
        <v>1164</v>
      </c>
      <c r="E62" s="2">
        <f>Source!AQ30</f>
        <v>1.18</v>
      </c>
      <c r="F62" s="16"/>
      <c r="G62" s="15" t="str">
        <f>Source!DI30</f>
        <v/>
      </c>
      <c r="H62" s="2">
        <f>Source!AV30</f>
        <v>1</v>
      </c>
      <c r="I62" s="2"/>
      <c r="J62" s="16"/>
      <c r="K62" s="16">
        <f>Source!U30</f>
        <v>3.7169999999999996</v>
      </c>
    </row>
    <row r="63" spans="1:22" ht="15" x14ac:dyDescent="0.25">
      <c r="A63" s="20"/>
      <c r="B63" s="20"/>
      <c r="C63" s="20"/>
      <c r="D63" s="20"/>
      <c r="E63" s="20"/>
      <c r="F63" s="20"/>
      <c r="G63" s="20"/>
      <c r="H63" s="20"/>
      <c r="I63" s="58">
        <f>J55+J56+J58+J59+J60+J61</f>
        <v>42093.049999999996</v>
      </c>
      <c r="J63" s="58"/>
      <c r="K63" s="21">
        <f>IF(Source!I30&lt;&gt;0, ROUND(I63/Source!I30, 2), 0)</f>
        <v>13362.87</v>
      </c>
      <c r="P63" s="18">
        <f>I63</f>
        <v>42093.049999999996</v>
      </c>
    </row>
    <row r="64" spans="1:22" ht="114" x14ac:dyDescent="0.2">
      <c r="A64" s="13">
        <v>4</v>
      </c>
      <c r="B64" s="13" t="str">
        <f>Source!F31</f>
        <v>21.23-8-270</v>
      </c>
      <c r="C64" s="13" t="str">
        <f>Source!G31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64" s="14" t="str">
        <f>Source!H31</f>
        <v>км</v>
      </c>
      <c r="E64" s="2">
        <f>Source!I31</f>
        <v>0.27</v>
      </c>
      <c r="F64" s="16">
        <f>Source!AL31</f>
        <v>129532.62</v>
      </c>
      <c r="G64" s="15" t="str">
        <f>Source!DD31</f>
        <v/>
      </c>
      <c r="H64" s="2">
        <f>Source!AW31</f>
        <v>1</v>
      </c>
      <c r="I64" s="2">
        <f>IF(Source!BC31&lt;&gt; 0, Source!BC31, 1)</f>
        <v>1</v>
      </c>
      <c r="J64" s="16">
        <f>Source!P31</f>
        <v>34973.81</v>
      </c>
      <c r="K64" s="16"/>
      <c r="Q64">
        <f>ROUND((Source!BZ31/100)*ROUND((Source!AF31*Source!AV31)*Source!I31, 2), 2)</f>
        <v>0</v>
      </c>
      <c r="R64">
        <f>Source!X31</f>
        <v>0</v>
      </c>
      <c r="S64">
        <f>ROUND((Source!CA31/100)*ROUND((Source!AF31*Source!AV31)*Source!I31, 2), 2)</f>
        <v>0</v>
      </c>
      <c r="T64">
        <f>Source!Y31</f>
        <v>0</v>
      </c>
      <c r="U64">
        <f>ROUND((175/100)*ROUND((Source!AE31*Source!AV31)*Source!I31, 2), 2)</f>
        <v>0</v>
      </c>
      <c r="V64">
        <f>ROUND((108/100)*ROUND(Source!CS31*Source!I31, 2), 2)</f>
        <v>0</v>
      </c>
    </row>
    <row r="65" spans="1:22" ht="15" x14ac:dyDescent="0.25">
      <c r="A65" s="20"/>
      <c r="B65" s="20"/>
      <c r="C65" s="20"/>
      <c r="D65" s="20"/>
      <c r="E65" s="20"/>
      <c r="F65" s="20"/>
      <c r="G65" s="20"/>
      <c r="H65" s="20"/>
      <c r="I65" s="58">
        <f>J64</f>
        <v>34973.81</v>
      </c>
      <c r="J65" s="58"/>
      <c r="K65" s="21">
        <f>IF(Source!I31&lt;&gt;0, ROUND(I65/Source!I31, 2), 0)</f>
        <v>129532.63</v>
      </c>
      <c r="P65" s="18">
        <f>I65</f>
        <v>34973.81</v>
      </c>
    </row>
    <row r="66" spans="1:22" ht="42.75" x14ac:dyDescent="0.2">
      <c r="A66" s="13">
        <v>5</v>
      </c>
      <c r="B66" s="13" t="str">
        <f>Source!F32</f>
        <v>1.20-3103-1-8/1</v>
      </c>
      <c r="C66" s="13" t="str">
        <f>Source!G32</f>
        <v>Установка розетки штепсельной неутопленного типа при открытой проводке</v>
      </c>
      <c r="D66" s="14" t="str">
        <f>Source!H32</f>
        <v>100 шт.</v>
      </c>
      <c r="E66" s="2">
        <f>Source!I32</f>
        <v>0.12</v>
      </c>
      <c r="F66" s="16"/>
      <c r="G66" s="15"/>
      <c r="H66" s="2"/>
      <c r="I66" s="2"/>
      <c r="J66" s="16"/>
      <c r="K66" s="16"/>
      <c r="Q66">
        <f>ROUND((Source!BZ32/100)*ROUND((Source!AF32*Source!AV32)*Source!I32, 2), 2)</f>
        <v>2342.21</v>
      </c>
      <c r="R66">
        <f>Source!X32</f>
        <v>2342.21</v>
      </c>
      <c r="S66">
        <f>ROUND((Source!CA32/100)*ROUND((Source!AF32*Source!AV32)*Source!I32, 2), 2)</f>
        <v>334.6</v>
      </c>
      <c r="T66">
        <f>Source!Y32</f>
        <v>334.6</v>
      </c>
      <c r="U66">
        <f>ROUND((175/100)*ROUND((Source!AE32*Source!AV32)*Source!I32, 2), 2)</f>
        <v>0.14000000000000001</v>
      </c>
      <c r="V66">
        <f>ROUND((108/100)*ROUND(Source!CS32*Source!I32, 2), 2)</f>
        <v>0.09</v>
      </c>
    </row>
    <row r="67" spans="1:22" x14ac:dyDescent="0.2">
      <c r="C67" s="17" t="str">
        <f>"Объем: "&amp;Source!I32&amp;"=12/"&amp;"100"</f>
        <v>Объем: 0,12=12/100</v>
      </c>
    </row>
    <row r="68" spans="1:22" ht="14.25" x14ac:dyDescent="0.2">
      <c r="A68" s="13"/>
      <c r="B68" s="13"/>
      <c r="C68" s="13" t="s">
        <v>1159</v>
      </c>
      <c r="D68" s="14"/>
      <c r="E68" s="2"/>
      <c r="F68" s="16">
        <f>Source!AO32</f>
        <v>27883.439999999999</v>
      </c>
      <c r="G68" s="15" t="str">
        <f>Source!DG32</f>
        <v/>
      </c>
      <c r="H68" s="2">
        <f>Source!AV32</f>
        <v>1</v>
      </c>
      <c r="I68" s="2">
        <f>IF(Source!BA32&lt;&gt; 0, Source!BA32, 1)</f>
        <v>1</v>
      </c>
      <c r="J68" s="16">
        <f>Source!S32</f>
        <v>3346.01</v>
      </c>
      <c r="K68" s="16"/>
    </row>
    <row r="69" spans="1:22" ht="14.25" x14ac:dyDescent="0.2">
      <c r="A69" s="13"/>
      <c r="B69" s="13"/>
      <c r="C69" s="13" t="s">
        <v>1165</v>
      </c>
      <c r="D69" s="14"/>
      <c r="E69" s="2"/>
      <c r="F69" s="16">
        <f>Source!AM32</f>
        <v>32.57</v>
      </c>
      <c r="G69" s="15" t="str">
        <f>Source!DE32</f>
        <v/>
      </c>
      <c r="H69" s="2">
        <f>Source!AV32</f>
        <v>1</v>
      </c>
      <c r="I69" s="2">
        <f>IF(Source!BB32&lt;&gt; 0, Source!BB32, 1)</f>
        <v>1</v>
      </c>
      <c r="J69" s="16">
        <f>Source!Q32</f>
        <v>3.91</v>
      </c>
      <c r="K69" s="16"/>
    </row>
    <row r="70" spans="1:22" ht="14.25" x14ac:dyDescent="0.2">
      <c r="A70" s="13"/>
      <c r="B70" s="13"/>
      <c r="C70" s="13" t="s">
        <v>1166</v>
      </c>
      <c r="D70" s="14"/>
      <c r="E70" s="2"/>
      <c r="F70" s="16">
        <f>Source!AN32</f>
        <v>0.69</v>
      </c>
      <c r="G70" s="15" t="str">
        <f>Source!DF32</f>
        <v/>
      </c>
      <c r="H70" s="2">
        <f>Source!AV32</f>
        <v>1</v>
      </c>
      <c r="I70" s="2">
        <f>IF(Source!BS32&lt;&gt; 0, Source!BS32, 1)</f>
        <v>1</v>
      </c>
      <c r="J70" s="22">
        <f>Source!R32</f>
        <v>0.08</v>
      </c>
      <c r="K70" s="16"/>
    </row>
    <row r="71" spans="1:22" ht="14.25" x14ac:dyDescent="0.2">
      <c r="A71" s="13"/>
      <c r="B71" s="13"/>
      <c r="C71" s="13" t="s">
        <v>1160</v>
      </c>
      <c r="D71" s="14" t="s">
        <v>1161</v>
      </c>
      <c r="E71" s="2">
        <f>Source!AT32</f>
        <v>70</v>
      </c>
      <c r="F71" s="16"/>
      <c r="G71" s="15"/>
      <c r="H71" s="2"/>
      <c r="I71" s="2"/>
      <c r="J71" s="16">
        <f>SUM(R66:R70)</f>
        <v>2342.21</v>
      </c>
      <c r="K71" s="16"/>
    </row>
    <row r="72" spans="1:22" ht="14.25" x14ac:dyDescent="0.2">
      <c r="A72" s="13"/>
      <c r="B72" s="13"/>
      <c r="C72" s="13" t="s">
        <v>1162</v>
      </c>
      <c r="D72" s="14" t="s">
        <v>1161</v>
      </c>
      <c r="E72" s="2">
        <f>Source!AU32</f>
        <v>10</v>
      </c>
      <c r="F72" s="16"/>
      <c r="G72" s="15"/>
      <c r="H72" s="2"/>
      <c r="I72" s="2"/>
      <c r="J72" s="16">
        <f>SUM(T66:T71)</f>
        <v>334.6</v>
      </c>
      <c r="K72" s="16"/>
    </row>
    <row r="73" spans="1:22" ht="14.25" x14ac:dyDescent="0.2">
      <c r="A73" s="13"/>
      <c r="B73" s="13"/>
      <c r="C73" s="13" t="s">
        <v>1168</v>
      </c>
      <c r="D73" s="14" t="s">
        <v>1161</v>
      </c>
      <c r="E73" s="2">
        <f>108</f>
        <v>108</v>
      </c>
      <c r="F73" s="16"/>
      <c r="G73" s="15"/>
      <c r="H73" s="2"/>
      <c r="I73" s="2"/>
      <c r="J73" s="16">
        <f>SUM(V66:V72)</f>
        <v>0.09</v>
      </c>
      <c r="K73" s="16"/>
    </row>
    <row r="74" spans="1:22" ht="14.25" x14ac:dyDescent="0.2">
      <c r="A74" s="13"/>
      <c r="B74" s="13"/>
      <c r="C74" s="13" t="s">
        <v>1163</v>
      </c>
      <c r="D74" s="14" t="s">
        <v>1164</v>
      </c>
      <c r="E74" s="2">
        <f>Source!AQ32</f>
        <v>42.81</v>
      </c>
      <c r="F74" s="16"/>
      <c r="G74" s="15" t="str">
        <f>Source!DI32</f>
        <v/>
      </c>
      <c r="H74" s="2">
        <f>Source!AV32</f>
        <v>1</v>
      </c>
      <c r="I74" s="2"/>
      <c r="J74" s="16"/>
      <c r="K74" s="16">
        <f>Source!U32</f>
        <v>5.1372</v>
      </c>
    </row>
    <row r="75" spans="1:22" ht="15" x14ac:dyDescent="0.25">
      <c r="A75" s="20"/>
      <c r="B75" s="20"/>
      <c r="C75" s="20"/>
      <c r="D75" s="20"/>
      <c r="E75" s="20"/>
      <c r="F75" s="20"/>
      <c r="G75" s="20"/>
      <c r="H75" s="20"/>
      <c r="I75" s="58">
        <f>J68+J69+J71+J72+J73</f>
        <v>6026.8200000000006</v>
      </c>
      <c r="J75" s="58"/>
      <c r="K75" s="21">
        <f>IF(Source!I32&lt;&gt;0, ROUND(I75/Source!I32, 2), 0)</f>
        <v>50223.5</v>
      </c>
      <c r="P75" s="18">
        <f>I75</f>
        <v>6026.8200000000006</v>
      </c>
    </row>
    <row r="76" spans="1:22" ht="42.75" x14ac:dyDescent="0.2">
      <c r="A76" s="13">
        <v>6</v>
      </c>
      <c r="B76" s="13" t="str">
        <f>Source!F33</f>
        <v>1.20-3103-1-1/1</v>
      </c>
      <c r="C76" s="13" t="str">
        <f>Source!G33</f>
        <v>Установка выключателя одноклавишного неутопленного типа при открытой проводке</v>
      </c>
      <c r="D76" s="14" t="str">
        <f>Source!H33</f>
        <v>100 шт.</v>
      </c>
      <c r="E76" s="2">
        <f>Source!I33</f>
        <v>0.02</v>
      </c>
      <c r="F76" s="16"/>
      <c r="G76" s="15"/>
      <c r="H76" s="2"/>
      <c r="I76" s="2"/>
      <c r="J76" s="16"/>
      <c r="K76" s="16"/>
      <c r="Q76">
        <f>ROUND((Source!BZ33/100)*ROUND((Source!AF33*Source!AV33)*Source!I33, 2), 2)</f>
        <v>357.63</v>
      </c>
      <c r="R76">
        <f>Source!X33</f>
        <v>357.63</v>
      </c>
      <c r="S76">
        <f>ROUND((Source!CA33/100)*ROUND((Source!AF33*Source!AV33)*Source!I33, 2), 2)</f>
        <v>51.09</v>
      </c>
      <c r="T76">
        <f>Source!Y33</f>
        <v>51.09</v>
      </c>
      <c r="U76">
        <f>ROUND((175/100)*ROUND((Source!AE33*Source!AV33)*Source!I33, 2), 2)</f>
        <v>0.02</v>
      </c>
      <c r="V76">
        <f>ROUND((108/100)*ROUND(Source!CS33*Source!I33, 2), 2)</f>
        <v>0.01</v>
      </c>
    </row>
    <row r="77" spans="1:22" x14ac:dyDescent="0.2">
      <c r="C77" s="17" t="str">
        <f>"Объем: "&amp;Source!I33&amp;"=2/"&amp;"100"</f>
        <v>Объем: 0,02=2/100</v>
      </c>
    </row>
    <row r="78" spans="1:22" ht="14.25" x14ac:dyDescent="0.2">
      <c r="A78" s="13"/>
      <c r="B78" s="13"/>
      <c r="C78" s="13" t="s">
        <v>1159</v>
      </c>
      <c r="D78" s="14"/>
      <c r="E78" s="2"/>
      <c r="F78" s="16">
        <f>Source!AO33</f>
        <v>25545.16</v>
      </c>
      <c r="G78" s="15" t="str">
        <f>Source!DG33</f>
        <v/>
      </c>
      <c r="H78" s="2">
        <f>Source!AV33</f>
        <v>1</v>
      </c>
      <c r="I78" s="2">
        <f>IF(Source!BA33&lt;&gt; 0, Source!BA33, 1)</f>
        <v>1</v>
      </c>
      <c r="J78" s="16">
        <f>Source!S33</f>
        <v>510.9</v>
      </c>
      <c r="K78" s="16"/>
    </row>
    <row r="79" spans="1:22" ht="14.25" x14ac:dyDescent="0.2">
      <c r="A79" s="13"/>
      <c r="B79" s="13"/>
      <c r="C79" s="13" t="s">
        <v>1165</v>
      </c>
      <c r="D79" s="14"/>
      <c r="E79" s="2"/>
      <c r="F79" s="16">
        <f>Source!AM33</f>
        <v>32.57</v>
      </c>
      <c r="G79" s="15" t="str">
        <f>Source!DE33</f>
        <v/>
      </c>
      <c r="H79" s="2">
        <f>Source!AV33</f>
        <v>1</v>
      </c>
      <c r="I79" s="2">
        <f>IF(Source!BB33&lt;&gt; 0, Source!BB33, 1)</f>
        <v>1</v>
      </c>
      <c r="J79" s="16">
        <f>Source!Q33</f>
        <v>0.65</v>
      </c>
      <c r="K79" s="16"/>
    </row>
    <row r="80" spans="1:22" ht="14.25" x14ac:dyDescent="0.2">
      <c r="A80" s="13"/>
      <c r="B80" s="13"/>
      <c r="C80" s="13" t="s">
        <v>1166</v>
      </c>
      <c r="D80" s="14"/>
      <c r="E80" s="2"/>
      <c r="F80" s="16">
        <f>Source!AN33</f>
        <v>0.69</v>
      </c>
      <c r="G80" s="15" t="str">
        <f>Source!DF33</f>
        <v/>
      </c>
      <c r="H80" s="2">
        <f>Source!AV33</f>
        <v>1</v>
      </c>
      <c r="I80" s="2">
        <f>IF(Source!BS33&lt;&gt; 0, Source!BS33, 1)</f>
        <v>1</v>
      </c>
      <c r="J80" s="22">
        <f>Source!R33</f>
        <v>0.01</v>
      </c>
      <c r="K80" s="16"/>
    </row>
    <row r="81" spans="1:22" ht="14.25" x14ac:dyDescent="0.2">
      <c r="A81" s="13"/>
      <c r="B81" s="13"/>
      <c r="C81" s="13" t="s">
        <v>1160</v>
      </c>
      <c r="D81" s="14" t="s">
        <v>1161</v>
      </c>
      <c r="E81" s="2">
        <f>Source!AT33</f>
        <v>70</v>
      </c>
      <c r="F81" s="16"/>
      <c r="G81" s="15"/>
      <c r="H81" s="2"/>
      <c r="I81" s="2"/>
      <c r="J81" s="16">
        <f>SUM(R76:R80)</f>
        <v>357.63</v>
      </c>
      <c r="K81" s="16"/>
    </row>
    <row r="82" spans="1:22" ht="14.25" x14ac:dyDescent="0.2">
      <c r="A82" s="13"/>
      <c r="B82" s="13"/>
      <c r="C82" s="13" t="s">
        <v>1162</v>
      </c>
      <c r="D82" s="14" t="s">
        <v>1161</v>
      </c>
      <c r="E82" s="2">
        <f>Source!AU33</f>
        <v>10</v>
      </c>
      <c r="F82" s="16"/>
      <c r="G82" s="15"/>
      <c r="H82" s="2"/>
      <c r="I82" s="2"/>
      <c r="J82" s="16">
        <f>SUM(T76:T81)</f>
        <v>51.09</v>
      </c>
      <c r="K82" s="16"/>
    </row>
    <row r="83" spans="1:22" ht="14.25" x14ac:dyDescent="0.2">
      <c r="A83" s="13"/>
      <c r="B83" s="13"/>
      <c r="C83" s="13" t="s">
        <v>1168</v>
      </c>
      <c r="D83" s="14" t="s">
        <v>1161</v>
      </c>
      <c r="E83" s="2">
        <f>108</f>
        <v>108</v>
      </c>
      <c r="F83" s="16"/>
      <c r="G83" s="15"/>
      <c r="H83" s="2"/>
      <c r="I83" s="2"/>
      <c r="J83" s="16">
        <f>SUM(V76:V82)</f>
        <v>0.01</v>
      </c>
      <c r="K83" s="16"/>
    </row>
    <row r="84" spans="1:22" ht="14.25" x14ac:dyDescent="0.2">
      <c r="A84" s="13"/>
      <c r="B84" s="13"/>
      <c r="C84" s="13" t="s">
        <v>1163</v>
      </c>
      <c r="D84" s="14" t="s">
        <v>1164</v>
      </c>
      <c r="E84" s="2">
        <f>Source!AQ33</f>
        <v>39.22</v>
      </c>
      <c r="F84" s="16"/>
      <c r="G84" s="15" t="str">
        <f>Source!DI33</f>
        <v/>
      </c>
      <c r="H84" s="2">
        <f>Source!AV33</f>
        <v>1</v>
      </c>
      <c r="I84" s="2"/>
      <c r="J84" s="16"/>
      <c r="K84" s="16">
        <f>Source!U33</f>
        <v>0.78439999999999999</v>
      </c>
    </row>
    <row r="85" spans="1:22" ht="15" x14ac:dyDescent="0.25">
      <c r="A85" s="20"/>
      <c r="B85" s="20"/>
      <c r="C85" s="20"/>
      <c r="D85" s="20"/>
      <c r="E85" s="20"/>
      <c r="F85" s="20"/>
      <c r="G85" s="20"/>
      <c r="H85" s="20"/>
      <c r="I85" s="58">
        <f>J78+J79+J81+J82+J83</f>
        <v>920.28</v>
      </c>
      <c r="J85" s="58"/>
      <c r="K85" s="21">
        <f>IF(Source!I33&lt;&gt;0, ROUND(I85/Source!I33, 2), 0)</f>
        <v>46014</v>
      </c>
      <c r="P85" s="18">
        <f>I85</f>
        <v>920.28</v>
      </c>
    </row>
    <row r="86" spans="1:22" ht="42.75" x14ac:dyDescent="0.2">
      <c r="A86" s="13">
        <v>7</v>
      </c>
      <c r="B86" s="13" t="str">
        <f>Source!F34</f>
        <v>1.20-3103-1-4/1</v>
      </c>
      <c r="C86" s="13" t="str">
        <f>Source!G34</f>
        <v>Установка выключателя двухклавишного неутопленного типа при открытой проводке</v>
      </c>
      <c r="D86" s="14" t="str">
        <f>Source!H34</f>
        <v>100 шт.</v>
      </c>
      <c r="E86" s="2">
        <f>Source!I34</f>
        <v>0.02</v>
      </c>
      <c r="F86" s="16"/>
      <c r="G86" s="15"/>
      <c r="H86" s="2"/>
      <c r="I86" s="2"/>
      <c r="J86" s="16"/>
      <c r="K86" s="16"/>
      <c r="Q86">
        <f>ROUND((Source!BZ34/100)*ROUND((Source!AF34*Source!AV34)*Source!I34, 2), 2)</f>
        <v>399.58</v>
      </c>
      <c r="R86">
        <f>Source!X34</f>
        <v>399.58</v>
      </c>
      <c r="S86">
        <f>ROUND((Source!CA34/100)*ROUND((Source!AF34*Source!AV34)*Source!I34, 2), 2)</f>
        <v>57.08</v>
      </c>
      <c r="T86">
        <f>Source!Y34</f>
        <v>57.08</v>
      </c>
      <c r="U86">
        <f>ROUND((175/100)*ROUND((Source!AE34*Source!AV34)*Source!I34, 2), 2)</f>
        <v>0.02</v>
      </c>
      <c r="V86">
        <f>ROUND((108/100)*ROUND(Source!CS34*Source!I34, 2), 2)</f>
        <v>0.01</v>
      </c>
    </row>
    <row r="87" spans="1:22" x14ac:dyDescent="0.2">
      <c r="C87" s="17" t="str">
        <f>"Объем: "&amp;Source!I34&amp;"=2/"&amp;"100"</f>
        <v>Объем: 0,02=2/100</v>
      </c>
    </row>
    <row r="88" spans="1:22" ht="14.25" x14ac:dyDescent="0.2">
      <c r="A88" s="13"/>
      <c r="B88" s="13"/>
      <c r="C88" s="13" t="s">
        <v>1159</v>
      </c>
      <c r="D88" s="14"/>
      <c r="E88" s="2"/>
      <c r="F88" s="16">
        <f>Source!AO34</f>
        <v>28541.279999999999</v>
      </c>
      <c r="G88" s="15" t="str">
        <f>Source!DG34</f>
        <v/>
      </c>
      <c r="H88" s="2">
        <f>Source!AV34</f>
        <v>1</v>
      </c>
      <c r="I88" s="2">
        <f>IF(Source!BA34&lt;&gt; 0, Source!BA34, 1)</f>
        <v>1</v>
      </c>
      <c r="J88" s="16">
        <f>Source!S34</f>
        <v>570.83000000000004</v>
      </c>
      <c r="K88" s="16"/>
    </row>
    <row r="89" spans="1:22" ht="14.25" x14ac:dyDescent="0.2">
      <c r="A89" s="13"/>
      <c r="B89" s="13"/>
      <c r="C89" s="13" t="s">
        <v>1165</v>
      </c>
      <c r="D89" s="14"/>
      <c r="E89" s="2"/>
      <c r="F89" s="16">
        <f>Source!AM34</f>
        <v>32.57</v>
      </c>
      <c r="G89" s="15" t="str">
        <f>Source!DE34</f>
        <v/>
      </c>
      <c r="H89" s="2">
        <f>Source!AV34</f>
        <v>1</v>
      </c>
      <c r="I89" s="2">
        <f>IF(Source!BB34&lt;&gt; 0, Source!BB34, 1)</f>
        <v>1</v>
      </c>
      <c r="J89" s="16">
        <f>Source!Q34</f>
        <v>0.65</v>
      </c>
      <c r="K89" s="16"/>
    </row>
    <row r="90" spans="1:22" ht="14.25" x14ac:dyDescent="0.2">
      <c r="A90" s="13"/>
      <c r="B90" s="13"/>
      <c r="C90" s="13" t="s">
        <v>1166</v>
      </c>
      <c r="D90" s="14"/>
      <c r="E90" s="2"/>
      <c r="F90" s="16">
        <f>Source!AN34</f>
        <v>0.69</v>
      </c>
      <c r="G90" s="15" t="str">
        <f>Source!DF34</f>
        <v/>
      </c>
      <c r="H90" s="2">
        <f>Source!AV34</f>
        <v>1</v>
      </c>
      <c r="I90" s="2">
        <f>IF(Source!BS34&lt;&gt; 0, Source!BS34, 1)</f>
        <v>1</v>
      </c>
      <c r="J90" s="22">
        <f>Source!R34</f>
        <v>0.01</v>
      </c>
      <c r="K90" s="16"/>
    </row>
    <row r="91" spans="1:22" ht="14.25" x14ac:dyDescent="0.2">
      <c r="A91" s="13"/>
      <c r="B91" s="13"/>
      <c r="C91" s="13" t="s">
        <v>1160</v>
      </c>
      <c r="D91" s="14" t="s">
        <v>1161</v>
      </c>
      <c r="E91" s="2">
        <f>Source!AT34</f>
        <v>70</v>
      </c>
      <c r="F91" s="16"/>
      <c r="G91" s="15"/>
      <c r="H91" s="2"/>
      <c r="I91" s="2"/>
      <c r="J91" s="16">
        <f>SUM(R86:R90)</f>
        <v>399.58</v>
      </c>
      <c r="K91" s="16"/>
    </row>
    <row r="92" spans="1:22" ht="14.25" x14ac:dyDescent="0.2">
      <c r="A92" s="13"/>
      <c r="B92" s="13"/>
      <c r="C92" s="13" t="s">
        <v>1162</v>
      </c>
      <c r="D92" s="14" t="s">
        <v>1161</v>
      </c>
      <c r="E92" s="2">
        <f>Source!AU34</f>
        <v>10</v>
      </c>
      <c r="F92" s="16"/>
      <c r="G92" s="15"/>
      <c r="H92" s="2"/>
      <c r="I92" s="2"/>
      <c r="J92" s="16">
        <f>SUM(T86:T91)</f>
        <v>57.08</v>
      </c>
      <c r="K92" s="16"/>
    </row>
    <row r="93" spans="1:22" ht="14.25" x14ac:dyDescent="0.2">
      <c r="A93" s="13"/>
      <c r="B93" s="13"/>
      <c r="C93" s="13" t="s">
        <v>1168</v>
      </c>
      <c r="D93" s="14" t="s">
        <v>1161</v>
      </c>
      <c r="E93" s="2">
        <f>108</f>
        <v>108</v>
      </c>
      <c r="F93" s="16"/>
      <c r="G93" s="15"/>
      <c r="H93" s="2"/>
      <c r="I93" s="2"/>
      <c r="J93" s="16">
        <f>SUM(V86:V92)</f>
        <v>0.01</v>
      </c>
      <c r="K93" s="16"/>
    </row>
    <row r="94" spans="1:22" ht="14.25" x14ac:dyDescent="0.2">
      <c r="A94" s="13"/>
      <c r="B94" s="13"/>
      <c r="C94" s="13" t="s">
        <v>1163</v>
      </c>
      <c r="D94" s="14" t="s">
        <v>1164</v>
      </c>
      <c r="E94" s="2">
        <f>Source!AQ34</f>
        <v>43.82</v>
      </c>
      <c r="F94" s="16"/>
      <c r="G94" s="15" t="str">
        <f>Source!DI34</f>
        <v/>
      </c>
      <c r="H94" s="2">
        <f>Source!AV34</f>
        <v>1</v>
      </c>
      <c r="I94" s="2"/>
      <c r="J94" s="16"/>
      <c r="K94" s="16">
        <f>Source!U34</f>
        <v>0.87640000000000007</v>
      </c>
    </row>
    <row r="95" spans="1:22" ht="15" x14ac:dyDescent="0.25">
      <c r="A95" s="20"/>
      <c r="B95" s="20"/>
      <c r="C95" s="20"/>
      <c r="D95" s="20"/>
      <c r="E95" s="20"/>
      <c r="F95" s="20"/>
      <c r="G95" s="20"/>
      <c r="H95" s="20"/>
      <c r="I95" s="58">
        <f>J88+J89+J91+J92+J93</f>
        <v>1028.1499999999999</v>
      </c>
      <c r="J95" s="58"/>
      <c r="K95" s="21">
        <f>IF(Source!I34&lt;&gt;0, ROUND(I95/Source!I34, 2), 0)</f>
        <v>51407.5</v>
      </c>
      <c r="P95" s="18">
        <f>I95</f>
        <v>1028.1499999999999</v>
      </c>
    </row>
    <row r="96" spans="1:22" ht="85.5" x14ac:dyDescent="0.2">
      <c r="A96" s="13">
        <v>8</v>
      </c>
      <c r="B96" s="13" t="str">
        <f>Source!F35</f>
        <v>1.20-3103-23-1/1</v>
      </c>
      <c r="C96" s="13" t="str">
        <f>Source!G35</f>
        <v>Установка светильника светодиодного (панели) 595х595 мм в подвесном потолке, устанавливаемого на профиле, со встроенным драйвером / светильник (панель) 595х595х19 мм, 27 Вт, 3000 Лм, 4000 К,  IP40 / (демонтаж)</v>
      </c>
      <c r="D96" s="14" t="str">
        <f>Source!H35</f>
        <v>шт.</v>
      </c>
      <c r="E96" s="2">
        <f>Source!I35</f>
        <v>22</v>
      </c>
      <c r="F96" s="16"/>
      <c r="G96" s="15"/>
      <c r="H96" s="2"/>
      <c r="I96" s="2"/>
      <c r="J96" s="16"/>
      <c r="K96" s="16"/>
      <c r="Q96">
        <f>ROUND((Source!BZ35/100)*ROUND((Source!AF35*Source!AV35)*Source!I35, 2), 2)</f>
        <v>993.12</v>
      </c>
      <c r="R96">
        <f>Source!X35</f>
        <v>993.12</v>
      </c>
      <c r="S96">
        <f>ROUND((Source!CA35/100)*ROUND((Source!AF35*Source!AV35)*Source!I35, 2), 2)</f>
        <v>141.87</v>
      </c>
      <c r="T96">
        <f>Source!Y35</f>
        <v>141.87</v>
      </c>
      <c r="U96">
        <f>ROUND((175/100)*ROUND((Source!AE35*Source!AV35)*Source!I35, 2), 2)</f>
        <v>0</v>
      </c>
      <c r="V96">
        <f>ROUND((108/100)*ROUND(Source!CS35*Source!I35, 2), 2)</f>
        <v>0</v>
      </c>
    </row>
    <row r="97" spans="1:22" ht="14.25" x14ac:dyDescent="0.2">
      <c r="A97" s="13"/>
      <c r="B97" s="13"/>
      <c r="C97" s="13" t="s">
        <v>1159</v>
      </c>
      <c r="D97" s="14"/>
      <c r="E97" s="2"/>
      <c r="F97" s="16">
        <f>Source!AO35</f>
        <v>322.44</v>
      </c>
      <c r="G97" s="15" t="str">
        <f>Source!DG35</f>
        <v>*0,2</v>
      </c>
      <c r="H97" s="2">
        <f>Source!AV35</f>
        <v>1</v>
      </c>
      <c r="I97" s="2">
        <f>IF(Source!BA35&lt;&gt; 0, Source!BA35, 1)</f>
        <v>1</v>
      </c>
      <c r="J97" s="16">
        <f>Source!S35</f>
        <v>1418.74</v>
      </c>
      <c r="K97" s="16"/>
    </row>
    <row r="98" spans="1:22" ht="14.25" x14ac:dyDescent="0.2">
      <c r="A98" s="13"/>
      <c r="B98" s="13"/>
      <c r="C98" s="13" t="s">
        <v>1160</v>
      </c>
      <c r="D98" s="14" t="s">
        <v>1161</v>
      </c>
      <c r="E98" s="2">
        <f>Source!AT35</f>
        <v>70</v>
      </c>
      <c r="F98" s="16"/>
      <c r="G98" s="15"/>
      <c r="H98" s="2"/>
      <c r="I98" s="2"/>
      <c r="J98" s="16">
        <f>SUM(R96:R97)</f>
        <v>993.12</v>
      </c>
      <c r="K98" s="16"/>
    </row>
    <row r="99" spans="1:22" ht="14.25" x14ac:dyDescent="0.2">
      <c r="A99" s="13"/>
      <c r="B99" s="13"/>
      <c r="C99" s="13" t="s">
        <v>1162</v>
      </c>
      <c r="D99" s="14" t="s">
        <v>1161</v>
      </c>
      <c r="E99" s="2">
        <f>Source!AU35</f>
        <v>10</v>
      </c>
      <c r="F99" s="16"/>
      <c r="G99" s="15"/>
      <c r="H99" s="2"/>
      <c r="I99" s="2"/>
      <c r="J99" s="16">
        <f>SUM(T96:T98)</f>
        <v>141.87</v>
      </c>
      <c r="K99" s="16"/>
    </row>
    <row r="100" spans="1:22" ht="14.25" x14ac:dyDescent="0.2">
      <c r="A100" s="13"/>
      <c r="B100" s="13"/>
      <c r="C100" s="13" t="s">
        <v>1163</v>
      </c>
      <c r="D100" s="14" t="s">
        <v>1164</v>
      </c>
      <c r="E100" s="2">
        <f>Source!AQ35</f>
        <v>0.56000000000000005</v>
      </c>
      <c r="F100" s="16"/>
      <c r="G100" s="15" t="str">
        <f>Source!DI35</f>
        <v>*0,2</v>
      </c>
      <c r="H100" s="2">
        <f>Source!AV35</f>
        <v>1</v>
      </c>
      <c r="I100" s="2"/>
      <c r="J100" s="16"/>
      <c r="K100" s="16">
        <f>Source!U35</f>
        <v>2.4640000000000004</v>
      </c>
    </row>
    <row r="101" spans="1:22" ht="15" x14ac:dyDescent="0.25">
      <c r="A101" s="20"/>
      <c r="B101" s="20"/>
      <c r="C101" s="20"/>
      <c r="D101" s="20"/>
      <c r="E101" s="20"/>
      <c r="F101" s="20"/>
      <c r="G101" s="20"/>
      <c r="H101" s="20"/>
      <c r="I101" s="58">
        <f>J97+J98+J99</f>
        <v>2553.73</v>
      </c>
      <c r="J101" s="58"/>
      <c r="K101" s="21">
        <f>IF(Source!I35&lt;&gt;0, ROUND(I101/Source!I35, 2), 0)</f>
        <v>116.08</v>
      </c>
      <c r="P101" s="18">
        <f>I101</f>
        <v>2553.73</v>
      </c>
    </row>
    <row r="102" spans="1:22" ht="71.25" x14ac:dyDescent="0.2">
      <c r="A102" s="13">
        <v>9</v>
      </c>
      <c r="B102" s="13" t="str">
        <f>Source!F36</f>
        <v>1.20-3103-4-10/1</v>
      </c>
      <c r="C102" s="13" t="str">
        <f>Source!G36</f>
        <v>Установка светильников с люминесцентными лампами в подвесных потолках, устанавливаемых на подвесках, с количеством ламп в светильнике до 2</v>
      </c>
      <c r="D102" s="14" t="str">
        <f>Source!H36</f>
        <v>100 шт.</v>
      </c>
      <c r="E102" s="2">
        <f>Source!I36</f>
        <v>0.3</v>
      </c>
      <c r="F102" s="16"/>
      <c r="G102" s="15"/>
      <c r="H102" s="2"/>
      <c r="I102" s="2"/>
      <c r="J102" s="16"/>
      <c r="K102" s="16"/>
      <c r="Q102">
        <f>ROUND((Source!BZ36/100)*ROUND((Source!AF36*Source!AV36)*Source!I36, 2), 2)</f>
        <v>37067.19</v>
      </c>
      <c r="R102">
        <f>Source!X36</f>
        <v>37067.19</v>
      </c>
      <c r="S102">
        <f>ROUND((Source!CA36/100)*ROUND((Source!AF36*Source!AV36)*Source!I36, 2), 2)</f>
        <v>5295.31</v>
      </c>
      <c r="T102">
        <f>Source!Y36</f>
        <v>5295.31</v>
      </c>
      <c r="U102">
        <f>ROUND((175/100)*ROUND((Source!AE36*Source!AV36)*Source!I36, 2), 2)</f>
        <v>0.3</v>
      </c>
      <c r="V102">
        <f>ROUND((108/100)*ROUND(Source!CS36*Source!I36, 2), 2)</f>
        <v>0.18</v>
      </c>
    </row>
    <row r="103" spans="1:22" x14ac:dyDescent="0.2">
      <c r="C103" s="17" t="str">
        <f>"Объем: "&amp;Source!I36&amp;"=30/"&amp;"100"</f>
        <v>Объем: 0,3=30/100</v>
      </c>
    </row>
    <row r="104" spans="1:22" ht="14.25" x14ac:dyDescent="0.2">
      <c r="A104" s="13"/>
      <c r="B104" s="13"/>
      <c r="C104" s="13" t="s">
        <v>1159</v>
      </c>
      <c r="D104" s="14"/>
      <c r="E104" s="2"/>
      <c r="F104" s="16">
        <f>Source!AO36</f>
        <v>176510.43</v>
      </c>
      <c r="G104" s="15" t="str">
        <f>Source!DG36</f>
        <v/>
      </c>
      <c r="H104" s="2">
        <f>Source!AV36</f>
        <v>1</v>
      </c>
      <c r="I104" s="2">
        <f>IF(Source!BA36&lt;&gt; 0, Source!BA36, 1)</f>
        <v>1</v>
      </c>
      <c r="J104" s="16">
        <f>Source!S36</f>
        <v>52953.13</v>
      </c>
      <c r="K104" s="16"/>
    </row>
    <row r="105" spans="1:22" ht="14.25" x14ac:dyDescent="0.2">
      <c r="A105" s="13"/>
      <c r="B105" s="13"/>
      <c r="C105" s="13" t="s">
        <v>1165</v>
      </c>
      <c r="D105" s="14"/>
      <c r="E105" s="2"/>
      <c r="F105" s="16">
        <f>Source!AM36</f>
        <v>79.92</v>
      </c>
      <c r="G105" s="15" t="str">
        <f>Source!DE36</f>
        <v/>
      </c>
      <c r="H105" s="2">
        <f>Source!AV36</f>
        <v>1</v>
      </c>
      <c r="I105" s="2">
        <f>IF(Source!BB36&lt;&gt; 0, Source!BB36, 1)</f>
        <v>1</v>
      </c>
      <c r="J105" s="16">
        <f>Source!Q36</f>
        <v>23.98</v>
      </c>
      <c r="K105" s="16"/>
    </row>
    <row r="106" spans="1:22" ht="14.25" x14ac:dyDescent="0.2">
      <c r="A106" s="13"/>
      <c r="B106" s="13"/>
      <c r="C106" s="13" t="s">
        <v>1166</v>
      </c>
      <c r="D106" s="14"/>
      <c r="E106" s="2"/>
      <c r="F106" s="16">
        <f>Source!AN36</f>
        <v>0.55000000000000004</v>
      </c>
      <c r="G106" s="15" t="str">
        <f>Source!DF36</f>
        <v/>
      </c>
      <c r="H106" s="2">
        <f>Source!AV36</f>
        <v>1</v>
      </c>
      <c r="I106" s="2">
        <f>IF(Source!BS36&lt;&gt; 0, Source!BS36, 1)</f>
        <v>1</v>
      </c>
      <c r="J106" s="22">
        <f>Source!R36</f>
        <v>0.17</v>
      </c>
      <c r="K106" s="16"/>
    </row>
    <row r="107" spans="1:22" ht="14.25" x14ac:dyDescent="0.2">
      <c r="A107" s="13"/>
      <c r="B107" s="13"/>
      <c r="C107" s="13" t="s">
        <v>1167</v>
      </c>
      <c r="D107" s="14"/>
      <c r="E107" s="2"/>
      <c r="F107" s="16">
        <f>Source!AL36</f>
        <v>36190.04</v>
      </c>
      <c r="G107" s="15" t="str">
        <f>Source!DD36</f>
        <v/>
      </c>
      <c r="H107" s="2">
        <f>Source!AW36</f>
        <v>1</v>
      </c>
      <c r="I107" s="2">
        <f>IF(Source!BC36&lt;&gt; 0, Source!BC36, 1)</f>
        <v>1</v>
      </c>
      <c r="J107" s="16">
        <f>Source!P36</f>
        <v>10857.01</v>
      </c>
      <c r="K107" s="16"/>
    </row>
    <row r="108" spans="1:22" ht="14.25" x14ac:dyDescent="0.2">
      <c r="A108" s="13"/>
      <c r="B108" s="13"/>
      <c r="C108" s="13" t="s">
        <v>1160</v>
      </c>
      <c r="D108" s="14" t="s">
        <v>1161</v>
      </c>
      <c r="E108" s="2">
        <f>Source!AT36</f>
        <v>70</v>
      </c>
      <c r="F108" s="16"/>
      <c r="G108" s="15"/>
      <c r="H108" s="2"/>
      <c r="I108" s="2"/>
      <c r="J108" s="16">
        <f>SUM(R102:R107)</f>
        <v>37067.19</v>
      </c>
      <c r="K108" s="16"/>
    </row>
    <row r="109" spans="1:22" ht="14.25" x14ac:dyDescent="0.2">
      <c r="A109" s="13"/>
      <c r="B109" s="13"/>
      <c r="C109" s="13" t="s">
        <v>1162</v>
      </c>
      <c r="D109" s="14" t="s">
        <v>1161</v>
      </c>
      <c r="E109" s="2">
        <f>Source!AU36</f>
        <v>10</v>
      </c>
      <c r="F109" s="16"/>
      <c r="G109" s="15"/>
      <c r="H109" s="2"/>
      <c r="I109" s="2"/>
      <c r="J109" s="16">
        <f>SUM(T102:T108)</f>
        <v>5295.31</v>
      </c>
      <c r="K109" s="16"/>
    </row>
    <row r="110" spans="1:22" ht="14.25" x14ac:dyDescent="0.2">
      <c r="A110" s="13"/>
      <c r="B110" s="13"/>
      <c r="C110" s="13" t="s">
        <v>1168</v>
      </c>
      <c r="D110" s="14" t="s">
        <v>1161</v>
      </c>
      <c r="E110" s="2">
        <f>108</f>
        <v>108</v>
      </c>
      <c r="F110" s="16"/>
      <c r="G110" s="15"/>
      <c r="H110" s="2"/>
      <c r="I110" s="2"/>
      <c r="J110" s="16">
        <f>SUM(V102:V109)</f>
        <v>0.18</v>
      </c>
      <c r="K110" s="16"/>
    </row>
    <row r="111" spans="1:22" ht="14.25" x14ac:dyDescent="0.2">
      <c r="A111" s="13"/>
      <c r="B111" s="13"/>
      <c r="C111" s="13" t="s">
        <v>1163</v>
      </c>
      <c r="D111" s="14" t="s">
        <v>1164</v>
      </c>
      <c r="E111" s="2">
        <f>Source!AQ36</f>
        <v>271</v>
      </c>
      <c r="F111" s="16"/>
      <c r="G111" s="15" t="str">
        <f>Source!DI36</f>
        <v/>
      </c>
      <c r="H111" s="2">
        <f>Source!AV36</f>
        <v>1</v>
      </c>
      <c r="I111" s="2"/>
      <c r="J111" s="16"/>
      <c r="K111" s="16">
        <f>Source!U36</f>
        <v>81.3</v>
      </c>
    </row>
    <row r="112" spans="1:22" ht="15" x14ac:dyDescent="0.25">
      <c r="A112" s="20"/>
      <c r="B112" s="20"/>
      <c r="C112" s="20"/>
      <c r="D112" s="20"/>
      <c r="E112" s="20"/>
      <c r="F112" s="20"/>
      <c r="G112" s="20"/>
      <c r="H112" s="20"/>
      <c r="I112" s="58">
        <f>J104+J105+J107+J108+J109+J110</f>
        <v>106196.79999999999</v>
      </c>
      <c r="J112" s="58"/>
      <c r="K112" s="21">
        <f>IF(Source!I36&lt;&gt;0, ROUND(I112/Source!I36, 2), 0)</f>
        <v>353989.33</v>
      </c>
      <c r="P112" s="18">
        <f>I112</f>
        <v>106196.79999999999</v>
      </c>
    </row>
    <row r="113" spans="1:22" ht="114" x14ac:dyDescent="0.2">
      <c r="A113" s="13">
        <v>10</v>
      </c>
      <c r="B113" s="13" t="str">
        <f>Source!F37</f>
        <v>1.21-3703-4-1/1</v>
      </c>
      <c r="C113" s="13" t="str">
        <f>Source!G37</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113" s="14" t="str">
        <f>Source!H37</f>
        <v>100 жил</v>
      </c>
      <c r="E113" s="2">
        <f>Source!I37</f>
        <v>0.9</v>
      </c>
      <c r="F113" s="16"/>
      <c r="G113" s="15"/>
      <c r="H113" s="2"/>
      <c r="I113" s="2"/>
      <c r="J113" s="16"/>
      <c r="K113" s="16"/>
      <c r="Q113">
        <f>ROUND((Source!BZ37/100)*ROUND((Source!AF37*Source!AV37)*Source!I37, 2), 2)</f>
        <v>7291.7</v>
      </c>
      <c r="R113">
        <f>Source!X37</f>
        <v>7291.7</v>
      </c>
      <c r="S113">
        <f>ROUND((Source!CA37/100)*ROUND((Source!AF37*Source!AV37)*Source!I37, 2), 2)</f>
        <v>1041.67</v>
      </c>
      <c r="T113">
        <f>Source!Y37</f>
        <v>1041.67</v>
      </c>
      <c r="U113">
        <f>ROUND((175/100)*ROUND((Source!AE37*Source!AV37)*Source!I37, 2), 2)</f>
        <v>0</v>
      </c>
      <c r="V113">
        <f>ROUND((108/100)*ROUND(Source!CS37*Source!I37, 2), 2)</f>
        <v>0</v>
      </c>
    </row>
    <row r="114" spans="1:22" x14ac:dyDescent="0.2">
      <c r="C114" s="17" t="str">
        <f>"Объем: "&amp;Source!I37&amp;"=90/"&amp;"100"</f>
        <v>Объем: 0,9=90/100</v>
      </c>
    </row>
    <row r="115" spans="1:22" ht="14.25" x14ac:dyDescent="0.2">
      <c r="A115" s="13"/>
      <c r="B115" s="13"/>
      <c r="C115" s="13" t="s">
        <v>1159</v>
      </c>
      <c r="D115" s="14"/>
      <c r="E115" s="2"/>
      <c r="F115" s="16">
        <f>Source!AO37</f>
        <v>11574.13</v>
      </c>
      <c r="G115" s="15" t="str">
        <f>Source!DG37</f>
        <v/>
      </c>
      <c r="H115" s="2">
        <f>Source!AV37</f>
        <v>1</v>
      </c>
      <c r="I115" s="2">
        <f>IF(Source!BA37&lt;&gt; 0, Source!BA37, 1)</f>
        <v>1</v>
      </c>
      <c r="J115" s="16">
        <f>Source!S37</f>
        <v>10416.719999999999</v>
      </c>
      <c r="K115" s="16"/>
    </row>
    <row r="116" spans="1:22" ht="14.25" x14ac:dyDescent="0.2">
      <c r="A116" s="13"/>
      <c r="B116" s="13"/>
      <c r="C116" s="13" t="s">
        <v>1160</v>
      </c>
      <c r="D116" s="14" t="s">
        <v>1161</v>
      </c>
      <c r="E116" s="2">
        <f>Source!AT37</f>
        <v>70</v>
      </c>
      <c r="F116" s="16"/>
      <c r="G116" s="15"/>
      <c r="H116" s="2"/>
      <c r="I116" s="2"/>
      <c r="J116" s="16">
        <f>SUM(R113:R115)</f>
        <v>7291.7</v>
      </c>
      <c r="K116" s="16"/>
    </row>
    <row r="117" spans="1:22" ht="14.25" x14ac:dyDescent="0.2">
      <c r="A117" s="13"/>
      <c r="B117" s="13"/>
      <c r="C117" s="13" t="s">
        <v>1162</v>
      </c>
      <c r="D117" s="14" t="s">
        <v>1161</v>
      </c>
      <c r="E117" s="2">
        <f>Source!AU37</f>
        <v>10</v>
      </c>
      <c r="F117" s="16"/>
      <c r="G117" s="15"/>
      <c r="H117" s="2"/>
      <c r="I117" s="2"/>
      <c r="J117" s="16">
        <f>SUM(T113:T116)</f>
        <v>1041.67</v>
      </c>
      <c r="K117" s="16"/>
    </row>
    <row r="118" spans="1:22" ht="14.25" x14ac:dyDescent="0.2">
      <c r="A118" s="13"/>
      <c r="B118" s="13"/>
      <c r="C118" s="13" t="s">
        <v>1163</v>
      </c>
      <c r="D118" s="14" t="s">
        <v>1164</v>
      </c>
      <c r="E118" s="2">
        <f>Source!AQ37</f>
        <v>17.77</v>
      </c>
      <c r="F118" s="16"/>
      <c r="G118" s="15" t="str">
        <f>Source!DI37</f>
        <v/>
      </c>
      <c r="H118" s="2">
        <f>Source!AV37</f>
        <v>1</v>
      </c>
      <c r="I118" s="2"/>
      <c r="J118" s="16"/>
      <c r="K118" s="16">
        <f>Source!U37</f>
        <v>15.993</v>
      </c>
    </row>
    <row r="119" spans="1:22" ht="15" x14ac:dyDescent="0.25">
      <c r="A119" s="20"/>
      <c r="B119" s="20"/>
      <c r="C119" s="20"/>
      <c r="D119" s="20"/>
      <c r="E119" s="20"/>
      <c r="F119" s="20"/>
      <c r="G119" s="20"/>
      <c r="H119" s="20"/>
      <c r="I119" s="58">
        <f>J115+J116+J117</f>
        <v>18750.089999999997</v>
      </c>
      <c r="J119" s="58"/>
      <c r="K119" s="21">
        <f>IF(Source!I37&lt;&gt;0, ROUND(I119/Source!I37, 2), 0)</f>
        <v>20833.43</v>
      </c>
      <c r="P119" s="18">
        <f>I119</f>
        <v>18750.089999999997</v>
      </c>
    </row>
    <row r="121" spans="1:22" ht="15" x14ac:dyDescent="0.25">
      <c r="A121" s="61" t="str">
        <f>CONCATENATE("Итого по разделу: ",IF(Source!G39&lt;&gt;"Новый раздел", Source!G39, ""))</f>
        <v>Итого по разделу: Помещение 312 Актовый зал</v>
      </c>
      <c r="B121" s="61"/>
      <c r="C121" s="61"/>
      <c r="D121" s="61"/>
      <c r="E121" s="61"/>
      <c r="F121" s="61"/>
      <c r="G121" s="61"/>
      <c r="H121" s="61"/>
      <c r="I121" s="59">
        <f>SUM(P34:P120)</f>
        <v>462342.88</v>
      </c>
      <c r="J121" s="60"/>
      <c r="K121" s="23"/>
    </row>
    <row r="124" spans="1:22" ht="16.5" x14ac:dyDescent="0.25">
      <c r="A124" s="57" t="str">
        <f>CONCATENATE("Раздел: ",IF(Source!G69&lt;&gt;"Новый раздел", Source!G69, ""))</f>
        <v>Раздел: Электрощит ЩАО (актовый зал)</v>
      </c>
      <c r="B124" s="57"/>
      <c r="C124" s="57"/>
      <c r="D124" s="57"/>
      <c r="E124" s="57"/>
      <c r="F124" s="57"/>
      <c r="G124" s="57"/>
      <c r="H124" s="57"/>
      <c r="I124" s="57"/>
      <c r="J124" s="57"/>
      <c r="K124" s="57"/>
    </row>
    <row r="125" spans="1:22" ht="85.5" x14ac:dyDescent="0.2">
      <c r="A125" s="13">
        <v>11</v>
      </c>
      <c r="B125" s="13" t="str">
        <f>Source!F73</f>
        <v>1.21-3603-6-2/1</v>
      </c>
      <c r="C125" s="13" t="str">
        <f>Source!G73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25" s="14" t="str">
        <f>Source!H73</f>
        <v>шт.</v>
      </c>
      <c r="E125" s="2">
        <f>Source!I73</f>
        <v>13</v>
      </c>
      <c r="F125" s="16"/>
      <c r="G125" s="15"/>
      <c r="H125" s="2"/>
      <c r="I125" s="2"/>
      <c r="J125" s="16"/>
      <c r="K125" s="16"/>
      <c r="Q125">
        <f>ROUND((Source!BZ73/100)*ROUND((Source!AF73*Source!AV73)*Source!I73, 2), 2)</f>
        <v>2600.02</v>
      </c>
      <c r="R125">
        <f>Source!X73</f>
        <v>2600.02</v>
      </c>
      <c r="S125">
        <f>ROUND((Source!CA73/100)*ROUND((Source!AF73*Source!AV73)*Source!I73, 2), 2)</f>
        <v>371.43</v>
      </c>
      <c r="T125">
        <f>Source!Y73</f>
        <v>371.43</v>
      </c>
      <c r="U125">
        <f>ROUND((175/100)*ROUND((Source!AE73*Source!AV73)*Source!I73, 2), 2)</f>
        <v>1.42</v>
      </c>
      <c r="V125">
        <f>ROUND((108/100)*ROUND(Source!CS73*Source!I73, 2), 2)</f>
        <v>0.87</v>
      </c>
    </row>
    <row r="126" spans="1:22" ht="14.25" x14ac:dyDescent="0.2">
      <c r="A126" s="13"/>
      <c r="B126" s="13"/>
      <c r="C126" s="13" t="s">
        <v>1159</v>
      </c>
      <c r="D126" s="14"/>
      <c r="E126" s="2"/>
      <c r="F126" s="16">
        <f>Source!AO73</f>
        <v>1428.58</v>
      </c>
      <c r="G126" s="15" t="str">
        <f>Source!DG73</f>
        <v>*0,2</v>
      </c>
      <c r="H126" s="2">
        <f>Source!AV73</f>
        <v>1</v>
      </c>
      <c r="I126" s="2">
        <f>IF(Source!BA73&lt;&gt; 0, Source!BA73, 1)</f>
        <v>1</v>
      </c>
      <c r="J126" s="16">
        <f>Source!S73</f>
        <v>3714.31</v>
      </c>
      <c r="K126" s="16"/>
    </row>
    <row r="127" spans="1:22" ht="14.25" x14ac:dyDescent="0.2">
      <c r="A127" s="13"/>
      <c r="B127" s="13"/>
      <c r="C127" s="13" t="s">
        <v>1165</v>
      </c>
      <c r="D127" s="14"/>
      <c r="E127" s="2"/>
      <c r="F127" s="16">
        <f>Source!AM73</f>
        <v>66.25</v>
      </c>
      <c r="G127" s="15" t="str">
        <f>Source!DE73</f>
        <v>*0,2</v>
      </c>
      <c r="H127" s="2">
        <f>Source!AV73</f>
        <v>1</v>
      </c>
      <c r="I127" s="2">
        <f>IF(Source!BB73&lt;&gt; 0, Source!BB73, 1)</f>
        <v>1</v>
      </c>
      <c r="J127" s="16">
        <f>Source!Q73</f>
        <v>172.25</v>
      </c>
      <c r="K127" s="16"/>
    </row>
    <row r="128" spans="1:22" ht="14.25" x14ac:dyDescent="0.2">
      <c r="A128" s="13"/>
      <c r="B128" s="13"/>
      <c r="C128" s="13" t="s">
        <v>1166</v>
      </c>
      <c r="D128" s="14"/>
      <c r="E128" s="2"/>
      <c r="F128" s="16">
        <f>Source!AN73</f>
        <v>0.31</v>
      </c>
      <c r="G128" s="15" t="str">
        <f>Source!DF73</f>
        <v>*0,2</v>
      </c>
      <c r="H128" s="2">
        <f>Source!AV73</f>
        <v>1</v>
      </c>
      <c r="I128" s="2">
        <f>IF(Source!BS73&lt;&gt; 0, Source!BS73, 1)</f>
        <v>1</v>
      </c>
      <c r="J128" s="22">
        <f>Source!R73</f>
        <v>0.81</v>
      </c>
      <c r="K128" s="16"/>
    </row>
    <row r="129" spans="1:22" ht="14.25" x14ac:dyDescent="0.2">
      <c r="A129" s="13"/>
      <c r="B129" s="13"/>
      <c r="C129" s="13" t="s">
        <v>1160</v>
      </c>
      <c r="D129" s="14" t="s">
        <v>1161</v>
      </c>
      <c r="E129" s="2">
        <f>Source!AT73</f>
        <v>70</v>
      </c>
      <c r="F129" s="16"/>
      <c r="G129" s="15"/>
      <c r="H129" s="2"/>
      <c r="I129" s="2"/>
      <c r="J129" s="16">
        <f>SUM(R125:R128)</f>
        <v>2600.02</v>
      </c>
      <c r="K129" s="16"/>
    </row>
    <row r="130" spans="1:22" ht="14.25" x14ac:dyDescent="0.2">
      <c r="A130" s="13"/>
      <c r="B130" s="13"/>
      <c r="C130" s="13" t="s">
        <v>1162</v>
      </c>
      <c r="D130" s="14" t="s">
        <v>1161</v>
      </c>
      <c r="E130" s="2">
        <f>Source!AU73</f>
        <v>10</v>
      </c>
      <c r="F130" s="16"/>
      <c r="G130" s="15"/>
      <c r="H130" s="2"/>
      <c r="I130" s="2"/>
      <c r="J130" s="16">
        <f>SUM(T125:T129)</f>
        <v>371.43</v>
      </c>
      <c r="K130" s="16"/>
    </row>
    <row r="131" spans="1:22" ht="14.25" x14ac:dyDescent="0.2">
      <c r="A131" s="13"/>
      <c r="B131" s="13"/>
      <c r="C131" s="13" t="s">
        <v>1168</v>
      </c>
      <c r="D131" s="14" t="s">
        <v>1161</v>
      </c>
      <c r="E131" s="2">
        <f>108</f>
        <v>108</v>
      </c>
      <c r="F131" s="16"/>
      <c r="G131" s="15"/>
      <c r="H131" s="2"/>
      <c r="I131" s="2"/>
      <c r="J131" s="16">
        <f>SUM(V125:V130)</f>
        <v>0.87</v>
      </c>
      <c r="K131" s="16"/>
    </row>
    <row r="132" spans="1:22" ht="14.25" x14ac:dyDescent="0.2">
      <c r="A132" s="13"/>
      <c r="B132" s="13"/>
      <c r="C132" s="13" t="s">
        <v>1163</v>
      </c>
      <c r="D132" s="14" t="s">
        <v>1164</v>
      </c>
      <c r="E132" s="2">
        <f>Source!AQ73</f>
        <v>2.2999999999999998</v>
      </c>
      <c r="F132" s="16"/>
      <c r="G132" s="15" t="str">
        <f>Source!DI73</f>
        <v>*0,2</v>
      </c>
      <c r="H132" s="2">
        <f>Source!AV73</f>
        <v>1</v>
      </c>
      <c r="I132" s="2"/>
      <c r="J132" s="16"/>
      <c r="K132" s="16">
        <f>Source!U73</f>
        <v>5.9799999999999995</v>
      </c>
    </row>
    <row r="133" spans="1:22" ht="15" x14ac:dyDescent="0.25">
      <c r="A133" s="20"/>
      <c r="B133" s="20"/>
      <c r="C133" s="20"/>
      <c r="D133" s="20"/>
      <c r="E133" s="20"/>
      <c r="F133" s="20"/>
      <c r="G133" s="20"/>
      <c r="H133" s="20"/>
      <c r="I133" s="58">
        <f>J126+J127+J129+J130+J131</f>
        <v>6858.88</v>
      </c>
      <c r="J133" s="58"/>
      <c r="K133" s="21">
        <f>IF(Source!I73&lt;&gt;0, ROUND(I133/Source!I73, 2), 0)</f>
        <v>527.61</v>
      </c>
      <c r="P133" s="18">
        <f>I133</f>
        <v>6858.88</v>
      </c>
    </row>
    <row r="134" spans="1:22" ht="71.25" x14ac:dyDescent="0.2">
      <c r="A134" s="13">
        <v>12</v>
      </c>
      <c r="B134" s="13" t="str">
        <f>Source!F74</f>
        <v>1.21-3603-6-2/1</v>
      </c>
      <c r="C134" s="13" t="str">
        <f>Source!G74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34" s="14" t="str">
        <f>Source!H74</f>
        <v>шт.</v>
      </c>
      <c r="E134" s="2">
        <f>Source!I74</f>
        <v>13</v>
      </c>
      <c r="F134" s="16"/>
      <c r="G134" s="15"/>
      <c r="H134" s="2"/>
      <c r="I134" s="2"/>
      <c r="J134" s="16"/>
      <c r="K134" s="16"/>
      <c r="Q134">
        <f>ROUND((Source!BZ74/100)*ROUND((Source!AF74*Source!AV74)*Source!I74, 2), 2)</f>
        <v>13000.08</v>
      </c>
      <c r="R134">
        <f>Source!X74</f>
        <v>13000.08</v>
      </c>
      <c r="S134">
        <f>ROUND((Source!CA74/100)*ROUND((Source!AF74*Source!AV74)*Source!I74, 2), 2)</f>
        <v>1857.15</v>
      </c>
      <c r="T134">
        <f>Source!Y74</f>
        <v>1857.15</v>
      </c>
      <c r="U134">
        <f>ROUND((175/100)*ROUND((Source!AE74*Source!AV74)*Source!I74, 2), 2)</f>
        <v>7.05</v>
      </c>
      <c r="V134">
        <f>ROUND((108/100)*ROUND(Source!CS74*Source!I74, 2), 2)</f>
        <v>4.3499999999999996</v>
      </c>
    </row>
    <row r="135" spans="1:22" ht="14.25" x14ac:dyDescent="0.2">
      <c r="A135" s="13"/>
      <c r="B135" s="13"/>
      <c r="C135" s="13" t="s">
        <v>1159</v>
      </c>
      <c r="D135" s="14"/>
      <c r="E135" s="2"/>
      <c r="F135" s="16">
        <f>Source!AO74</f>
        <v>1428.58</v>
      </c>
      <c r="G135" s="15" t="str">
        <f>Source!DG74</f>
        <v/>
      </c>
      <c r="H135" s="2">
        <f>Source!AV74</f>
        <v>1</v>
      </c>
      <c r="I135" s="2">
        <f>IF(Source!BA74&lt;&gt; 0, Source!BA74, 1)</f>
        <v>1</v>
      </c>
      <c r="J135" s="16">
        <f>Source!S74</f>
        <v>18571.54</v>
      </c>
      <c r="K135" s="16"/>
    </row>
    <row r="136" spans="1:22" ht="14.25" x14ac:dyDescent="0.2">
      <c r="A136" s="13"/>
      <c r="B136" s="13"/>
      <c r="C136" s="13" t="s">
        <v>1165</v>
      </c>
      <c r="D136" s="14"/>
      <c r="E136" s="2"/>
      <c r="F136" s="16">
        <f>Source!AM74</f>
        <v>66.25</v>
      </c>
      <c r="G136" s="15" t="str">
        <f>Source!DE74</f>
        <v/>
      </c>
      <c r="H136" s="2">
        <f>Source!AV74</f>
        <v>1</v>
      </c>
      <c r="I136" s="2">
        <f>IF(Source!BB74&lt;&gt; 0, Source!BB74, 1)</f>
        <v>1</v>
      </c>
      <c r="J136" s="16">
        <f>Source!Q74</f>
        <v>861.25</v>
      </c>
      <c r="K136" s="16"/>
    </row>
    <row r="137" spans="1:22" ht="14.25" x14ac:dyDescent="0.2">
      <c r="A137" s="13"/>
      <c r="B137" s="13"/>
      <c r="C137" s="13" t="s">
        <v>1166</v>
      </c>
      <c r="D137" s="14"/>
      <c r="E137" s="2"/>
      <c r="F137" s="16">
        <f>Source!AN74</f>
        <v>0.31</v>
      </c>
      <c r="G137" s="15" t="str">
        <f>Source!DF74</f>
        <v/>
      </c>
      <c r="H137" s="2">
        <f>Source!AV74</f>
        <v>1</v>
      </c>
      <c r="I137" s="2">
        <f>IF(Source!BS74&lt;&gt; 0, Source!BS74, 1)</f>
        <v>1</v>
      </c>
      <c r="J137" s="22">
        <f>Source!R74</f>
        <v>4.03</v>
      </c>
      <c r="K137" s="16"/>
    </row>
    <row r="138" spans="1:22" ht="14.25" x14ac:dyDescent="0.2">
      <c r="A138" s="13"/>
      <c r="B138" s="13"/>
      <c r="C138" s="13" t="s">
        <v>1167</v>
      </c>
      <c r="D138" s="14"/>
      <c r="E138" s="2"/>
      <c r="F138" s="16">
        <f>Source!AL74</f>
        <v>2206.16</v>
      </c>
      <c r="G138" s="15" t="str">
        <f>Source!DD74</f>
        <v/>
      </c>
      <c r="H138" s="2">
        <f>Source!AW74</f>
        <v>1</v>
      </c>
      <c r="I138" s="2">
        <f>IF(Source!BC74&lt;&gt; 0, Source!BC74, 1)</f>
        <v>1</v>
      </c>
      <c r="J138" s="16">
        <f>Source!P74</f>
        <v>28680.080000000002</v>
      </c>
      <c r="K138" s="16"/>
    </row>
    <row r="139" spans="1:22" ht="42.75" x14ac:dyDescent="0.2">
      <c r="A139" s="13"/>
      <c r="B139" s="13" t="str">
        <f>Source!F75</f>
        <v>21.21-5-19</v>
      </c>
      <c r="C139" s="13" t="str">
        <f>Source!G75</f>
        <v>Выключатели автоматические, серия "Домовой", трехполюсные, тип ВА 63(С), на ток: 50 А, 63 А</v>
      </c>
      <c r="D139" s="14" t="str">
        <f>Source!H75</f>
        <v>шт.</v>
      </c>
      <c r="E139" s="2">
        <f>Source!I75</f>
        <v>-13</v>
      </c>
      <c r="F139" s="16">
        <f>Source!AK75</f>
        <v>2206.16</v>
      </c>
      <c r="G139" s="24" t="s">
        <v>3</v>
      </c>
      <c r="H139" s="2">
        <f>Source!AW75</f>
        <v>1</v>
      </c>
      <c r="I139" s="2">
        <f>IF(Source!BC75&lt;&gt; 0, Source!BC75, 1)</f>
        <v>1</v>
      </c>
      <c r="J139" s="16">
        <f>Source!O75</f>
        <v>-28680.080000000002</v>
      </c>
      <c r="K139" s="16"/>
      <c r="Q139">
        <f>ROUND((Source!BZ75/100)*ROUND((Source!AF75*Source!AV75)*Source!I75, 2), 2)</f>
        <v>0</v>
      </c>
      <c r="R139">
        <f>Source!X75</f>
        <v>0</v>
      </c>
      <c r="S139">
        <f>ROUND((Source!CA75/100)*ROUND((Source!AF75*Source!AV75)*Source!I75, 2), 2)</f>
        <v>0</v>
      </c>
      <c r="T139">
        <f>Source!Y75</f>
        <v>0</v>
      </c>
      <c r="U139">
        <f>ROUND((175/100)*ROUND((Source!AE75*Source!AV75)*Source!I75, 2), 2)</f>
        <v>0</v>
      </c>
      <c r="V139">
        <f>ROUND((108/100)*ROUND(Source!CS75*Source!I75, 2), 2)</f>
        <v>0</v>
      </c>
    </row>
    <row r="140" spans="1:22" ht="14.25" x14ac:dyDescent="0.2">
      <c r="A140" s="13"/>
      <c r="B140" s="13"/>
      <c r="C140" s="13" t="s">
        <v>1160</v>
      </c>
      <c r="D140" s="14" t="s">
        <v>1161</v>
      </c>
      <c r="E140" s="2">
        <f>Source!AT74</f>
        <v>70</v>
      </c>
      <c r="F140" s="16"/>
      <c r="G140" s="15"/>
      <c r="H140" s="2"/>
      <c r="I140" s="2"/>
      <c r="J140" s="16">
        <f>SUM(R134:R139)</f>
        <v>13000.08</v>
      </c>
      <c r="K140" s="16"/>
    </row>
    <row r="141" spans="1:22" ht="14.25" x14ac:dyDescent="0.2">
      <c r="A141" s="13"/>
      <c r="B141" s="13"/>
      <c r="C141" s="13" t="s">
        <v>1162</v>
      </c>
      <c r="D141" s="14" t="s">
        <v>1161</v>
      </c>
      <c r="E141" s="2">
        <f>Source!AU74</f>
        <v>10</v>
      </c>
      <c r="F141" s="16"/>
      <c r="G141" s="15"/>
      <c r="H141" s="2"/>
      <c r="I141" s="2"/>
      <c r="J141" s="16">
        <f>SUM(T134:T140)</f>
        <v>1857.15</v>
      </c>
      <c r="K141" s="16"/>
    </row>
    <row r="142" spans="1:22" ht="14.25" x14ac:dyDescent="0.2">
      <c r="A142" s="13"/>
      <c r="B142" s="13"/>
      <c r="C142" s="13" t="s">
        <v>1168</v>
      </c>
      <c r="D142" s="14" t="s">
        <v>1161</v>
      </c>
      <c r="E142" s="2">
        <f>108</f>
        <v>108</v>
      </c>
      <c r="F142" s="16"/>
      <c r="G142" s="15"/>
      <c r="H142" s="2"/>
      <c r="I142" s="2"/>
      <c r="J142" s="16">
        <f>SUM(V134:V141)</f>
        <v>4.3499999999999996</v>
      </c>
      <c r="K142" s="16"/>
    </row>
    <row r="143" spans="1:22" ht="14.25" x14ac:dyDescent="0.2">
      <c r="A143" s="13"/>
      <c r="B143" s="13"/>
      <c r="C143" s="13" t="s">
        <v>1163</v>
      </c>
      <c r="D143" s="14" t="s">
        <v>1164</v>
      </c>
      <c r="E143" s="2">
        <f>Source!AQ74</f>
        <v>2.2999999999999998</v>
      </c>
      <c r="F143" s="16"/>
      <c r="G143" s="15" t="str">
        <f>Source!DI74</f>
        <v/>
      </c>
      <c r="H143" s="2">
        <f>Source!AV74</f>
        <v>1</v>
      </c>
      <c r="I143" s="2"/>
      <c r="J143" s="16"/>
      <c r="K143" s="16">
        <f>Source!U74</f>
        <v>29.9</v>
      </c>
    </row>
    <row r="144" spans="1:22" ht="15" x14ac:dyDescent="0.25">
      <c r="A144" s="20"/>
      <c r="B144" s="20"/>
      <c r="C144" s="20"/>
      <c r="D144" s="20"/>
      <c r="E144" s="20"/>
      <c r="F144" s="20"/>
      <c r="G144" s="20"/>
      <c r="H144" s="20"/>
      <c r="I144" s="58">
        <f>J135+J136+J138+J140+J141+J142+SUM(J139:J139)</f>
        <v>34294.370000000003</v>
      </c>
      <c r="J144" s="58"/>
      <c r="K144" s="21">
        <f>IF(Source!I74&lt;&gt;0, ROUND(I144/Source!I74, 2), 0)</f>
        <v>2638.03</v>
      </c>
      <c r="P144" s="18">
        <f>I144</f>
        <v>34294.370000000003</v>
      </c>
    </row>
    <row r="146" spans="1:22" ht="15" x14ac:dyDescent="0.25">
      <c r="A146" s="61" t="str">
        <f>CONCATENATE("Итого по разделу: ",IF(Source!G77&lt;&gt;"Новый раздел", Source!G77, ""))</f>
        <v>Итого по разделу: Электрощит ЩАО (актовый зал)</v>
      </c>
      <c r="B146" s="61"/>
      <c r="C146" s="61"/>
      <c r="D146" s="61"/>
      <c r="E146" s="61"/>
      <c r="F146" s="61"/>
      <c r="G146" s="61"/>
      <c r="H146" s="61"/>
      <c r="I146" s="59">
        <f>SUM(P124:P145)</f>
        <v>41153.25</v>
      </c>
      <c r="J146" s="60"/>
      <c r="K146" s="23"/>
    </row>
    <row r="149" spans="1:22" ht="16.5" x14ac:dyDescent="0.25">
      <c r="A149" s="57" t="str">
        <f>CONCATENATE("Раздел: ",IF(Source!G107&lt;&gt;"Новый раздел", Source!G107, ""))</f>
        <v>Раздел: Электрощит ЩО (актовый зал)</v>
      </c>
      <c r="B149" s="57"/>
      <c r="C149" s="57"/>
      <c r="D149" s="57"/>
      <c r="E149" s="57"/>
      <c r="F149" s="57"/>
      <c r="G149" s="57"/>
      <c r="H149" s="57"/>
      <c r="I149" s="57"/>
      <c r="J149" s="57"/>
      <c r="K149" s="57"/>
    </row>
    <row r="150" spans="1:22" ht="85.5" x14ac:dyDescent="0.2">
      <c r="A150" s="13">
        <v>13</v>
      </c>
      <c r="B150" s="13" t="str">
        <f>Source!F111</f>
        <v>1.21-3603-6-2/1</v>
      </c>
      <c r="C150" s="13" t="str">
        <f>Source!G111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50" s="14" t="str">
        <f>Source!H111</f>
        <v>шт.</v>
      </c>
      <c r="E150" s="2">
        <f>Source!I111</f>
        <v>11</v>
      </c>
      <c r="F150" s="16"/>
      <c r="G150" s="15"/>
      <c r="H150" s="2"/>
      <c r="I150" s="2"/>
      <c r="J150" s="16"/>
      <c r="K150" s="16"/>
      <c r="Q150">
        <f>ROUND((Source!BZ111/100)*ROUND((Source!AF111*Source!AV111)*Source!I111, 2), 2)</f>
        <v>2200.02</v>
      </c>
      <c r="R150">
        <f>Source!X111</f>
        <v>2200.02</v>
      </c>
      <c r="S150">
        <f>ROUND((Source!CA111/100)*ROUND((Source!AF111*Source!AV111)*Source!I111, 2), 2)</f>
        <v>314.29000000000002</v>
      </c>
      <c r="T150">
        <f>Source!Y111</f>
        <v>314.29000000000002</v>
      </c>
      <c r="U150">
        <f>ROUND((175/100)*ROUND((Source!AE111*Source!AV111)*Source!I111, 2), 2)</f>
        <v>1.19</v>
      </c>
      <c r="V150">
        <f>ROUND((108/100)*ROUND(Source!CS111*Source!I111, 2), 2)</f>
        <v>0.73</v>
      </c>
    </row>
    <row r="151" spans="1:22" ht="14.25" x14ac:dyDescent="0.2">
      <c r="A151" s="13"/>
      <c r="B151" s="13"/>
      <c r="C151" s="13" t="s">
        <v>1159</v>
      </c>
      <c r="D151" s="14"/>
      <c r="E151" s="2"/>
      <c r="F151" s="16">
        <f>Source!AO111</f>
        <v>1428.58</v>
      </c>
      <c r="G151" s="15" t="str">
        <f>Source!DG111</f>
        <v>*0,2</v>
      </c>
      <c r="H151" s="2">
        <f>Source!AV111</f>
        <v>1</v>
      </c>
      <c r="I151" s="2">
        <f>IF(Source!BA111&lt;&gt; 0, Source!BA111, 1)</f>
        <v>1</v>
      </c>
      <c r="J151" s="16">
        <f>Source!S111</f>
        <v>3142.88</v>
      </c>
      <c r="K151" s="16"/>
    </row>
    <row r="152" spans="1:22" ht="14.25" x14ac:dyDescent="0.2">
      <c r="A152" s="13"/>
      <c r="B152" s="13"/>
      <c r="C152" s="13" t="s">
        <v>1165</v>
      </c>
      <c r="D152" s="14"/>
      <c r="E152" s="2"/>
      <c r="F152" s="16">
        <f>Source!AM111</f>
        <v>66.25</v>
      </c>
      <c r="G152" s="15" t="str">
        <f>Source!DE111</f>
        <v>*0,2</v>
      </c>
      <c r="H152" s="2">
        <f>Source!AV111</f>
        <v>1</v>
      </c>
      <c r="I152" s="2">
        <f>IF(Source!BB111&lt;&gt; 0, Source!BB111, 1)</f>
        <v>1</v>
      </c>
      <c r="J152" s="16">
        <f>Source!Q111</f>
        <v>145.75</v>
      </c>
      <c r="K152" s="16"/>
    </row>
    <row r="153" spans="1:22" ht="14.25" x14ac:dyDescent="0.2">
      <c r="A153" s="13"/>
      <c r="B153" s="13"/>
      <c r="C153" s="13" t="s">
        <v>1166</v>
      </c>
      <c r="D153" s="14"/>
      <c r="E153" s="2"/>
      <c r="F153" s="16">
        <f>Source!AN111</f>
        <v>0.31</v>
      </c>
      <c r="G153" s="15" t="str">
        <f>Source!DF111</f>
        <v>*0,2</v>
      </c>
      <c r="H153" s="2">
        <f>Source!AV111</f>
        <v>1</v>
      </c>
      <c r="I153" s="2">
        <f>IF(Source!BS111&lt;&gt; 0, Source!BS111, 1)</f>
        <v>1</v>
      </c>
      <c r="J153" s="22">
        <f>Source!R111</f>
        <v>0.68</v>
      </c>
      <c r="K153" s="16"/>
    </row>
    <row r="154" spans="1:22" ht="14.25" x14ac:dyDescent="0.2">
      <c r="A154" s="13"/>
      <c r="B154" s="13"/>
      <c r="C154" s="13" t="s">
        <v>1160</v>
      </c>
      <c r="D154" s="14" t="s">
        <v>1161</v>
      </c>
      <c r="E154" s="2">
        <f>Source!AT111</f>
        <v>70</v>
      </c>
      <c r="F154" s="16"/>
      <c r="G154" s="15"/>
      <c r="H154" s="2"/>
      <c r="I154" s="2"/>
      <c r="J154" s="16">
        <f>SUM(R150:R153)</f>
        <v>2200.02</v>
      </c>
      <c r="K154" s="16"/>
    </row>
    <row r="155" spans="1:22" ht="14.25" x14ac:dyDescent="0.2">
      <c r="A155" s="13"/>
      <c r="B155" s="13"/>
      <c r="C155" s="13" t="s">
        <v>1162</v>
      </c>
      <c r="D155" s="14" t="s">
        <v>1161</v>
      </c>
      <c r="E155" s="2">
        <f>Source!AU111</f>
        <v>10</v>
      </c>
      <c r="F155" s="16"/>
      <c r="G155" s="15"/>
      <c r="H155" s="2"/>
      <c r="I155" s="2"/>
      <c r="J155" s="16">
        <f>SUM(T150:T154)</f>
        <v>314.29000000000002</v>
      </c>
      <c r="K155" s="16"/>
    </row>
    <row r="156" spans="1:22" ht="14.25" x14ac:dyDescent="0.2">
      <c r="A156" s="13"/>
      <c r="B156" s="13"/>
      <c r="C156" s="13" t="s">
        <v>1168</v>
      </c>
      <c r="D156" s="14" t="s">
        <v>1161</v>
      </c>
      <c r="E156" s="2">
        <f>108</f>
        <v>108</v>
      </c>
      <c r="F156" s="16"/>
      <c r="G156" s="15"/>
      <c r="H156" s="2"/>
      <c r="I156" s="2"/>
      <c r="J156" s="16">
        <f>SUM(V150:V155)</f>
        <v>0.73</v>
      </c>
      <c r="K156" s="16"/>
    </row>
    <row r="157" spans="1:22" ht="14.25" x14ac:dyDescent="0.2">
      <c r="A157" s="13"/>
      <c r="B157" s="13"/>
      <c r="C157" s="13" t="s">
        <v>1163</v>
      </c>
      <c r="D157" s="14" t="s">
        <v>1164</v>
      </c>
      <c r="E157" s="2">
        <f>Source!AQ111</f>
        <v>2.2999999999999998</v>
      </c>
      <c r="F157" s="16"/>
      <c r="G157" s="15" t="str">
        <f>Source!DI111</f>
        <v>*0,2</v>
      </c>
      <c r="H157" s="2">
        <f>Source!AV111</f>
        <v>1</v>
      </c>
      <c r="I157" s="2"/>
      <c r="J157" s="16"/>
      <c r="K157" s="16">
        <f>Source!U111</f>
        <v>5.0599999999999996</v>
      </c>
    </row>
    <row r="158" spans="1:22" ht="15" x14ac:dyDescent="0.25">
      <c r="A158" s="20"/>
      <c r="B158" s="20"/>
      <c r="C158" s="20"/>
      <c r="D158" s="20"/>
      <c r="E158" s="20"/>
      <c r="F158" s="20"/>
      <c r="G158" s="20"/>
      <c r="H158" s="20"/>
      <c r="I158" s="58">
        <f>J151+J152+J154+J155+J156</f>
        <v>5803.6699999999992</v>
      </c>
      <c r="J158" s="58"/>
      <c r="K158" s="21">
        <f>IF(Source!I111&lt;&gt;0, ROUND(I158/Source!I111, 2), 0)</f>
        <v>527.61</v>
      </c>
      <c r="P158" s="18">
        <f>I158</f>
        <v>5803.6699999999992</v>
      </c>
    </row>
    <row r="159" spans="1:22" ht="71.25" x14ac:dyDescent="0.2">
      <c r="A159" s="13">
        <v>14</v>
      </c>
      <c r="B159" s="13" t="str">
        <f>Source!F112</f>
        <v>1.21-3603-6-2/1</v>
      </c>
      <c r="C159" s="13" t="str">
        <f>Source!G112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59" s="14" t="str">
        <f>Source!H112</f>
        <v>шт.</v>
      </c>
      <c r="E159" s="2">
        <f>Source!I112</f>
        <v>11</v>
      </c>
      <c r="F159" s="16"/>
      <c r="G159" s="15"/>
      <c r="H159" s="2"/>
      <c r="I159" s="2"/>
      <c r="J159" s="16"/>
      <c r="K159" s="16"/>
      <c r="Q159">
        <f>ROUND((Source!BZ112/100)*ROUND((Source!AF112*Source!AV112)*Source!I112, 2), 2)</f>
        <v>11000.07</v>
      </c>
      <c r="R159">
        <f>Source!X112</f>
        <v>11000.07</v>
      </c>
      <c r="S159">
        <f>ROUND((Source!CA112/100)*ROUND((Source!AF112*Source!AV112)*Source!I112, 2), 2)</f>
        <v>1571.44</v>
      </c>
      <c r="T159">
        <f>Source!Y112</f>
        <v>1571.44</v>
      </c>
      <c r="U159">
        <f>ROUND((175/100)*ROUND((Source!AE112*Source!AV112)*Source!I112, 2), 2)</f>
        <v>5.97</v>
      </c>
      <c r="V159">
        <f>ROUND((108/100)*ROUND(Source!CS112*Source!I112, 2), 2)</f>
        <v>3.68</v>
      </c>
    </row>
    <row r="160" spans="1:22" ht="14.25" x14ac:dyDescent="0.2">
      <c r="A160" s="13"/>
      <c r="B160" s="13"/>
      <c r="C160" s="13" t="s">
        <v>1159</v>
      </c>
      <c r="D160" s="14"/>
      <c r="E160" s="2"/>
      <c r="F160" s="16">
        <f>Source!AO112</f>
        <v>1428.58</v>
      </c>
      <c r="G160" s="15" t="str">
        <f>Source!DG112</f>
        <v/>
      </c>
      <c r="H160" s="2">
        <f>Source!AV112</f>
        <v>1</v>
      </c>
      <c r="I160" s="2">
        <f>IF(Source!BA112&lt;&gt; 0, Source!BA112, 1)</f>
        <v>1</v>
      </c>
      <c r="J160" s="16">
        <f>Source!S112</f>
        <v>15714.38</v>
      </c>
      <c r="K160" s="16"/>
    </row>
    <row r="161" spans="1:22" ht="14.25" x14ac:dyDescent="0.2">
      <c r="A161" s="13"/>
      <c r="B161" s="13"/>
      <c r="C161" s="13" t="s">
        <v>1165</v>
      </c>
      <c r="D161" s="14"/>
      <c r="E161" s="2"/>
      <c r="F161" s="16">
        <f>Source!AM112</f>
        <v>66.25</v>
      </c>
      <c r="G161" s="15" t="str">
        <f>Source!DE112</f>
        <v/>
      </c>
      <c r="H161" s="2">
        <f>Source!AV112</f>
        <v>1</v>
      </c>
      <c r="I161" s="2">
        <f>IF(Source!BB112&lt;&gt; 0, Source!BB112, 1)</f>
        <v>1</v>
      </c>
      <c r="J161" s="16">
        <f>Source!Q112</f>
        <v>728.75</v>
      </c>
      <c r="K161" s="16"/>
    </row>
    <row r="162" spans="1:22" ht="14.25" x14ac:dyDescent="0.2">
      <c r="A162" s="13"/>
      <c r="B162" s="13"/>
      <c r="C162" s="13" t="s">
        <v>1166</v>
      </c>
      <c r="D162" s="14"/>
      <c r="E162" s="2"/>
      <c r="F162" s="16">
        <f>Source!AN112</f>
        <v>0.31</v>
      </c>
      <c r="G162" s="15" t="str">
        <f>Source!DF112</f>
        <v/>
      </c>
      <c r="H162" s="2">
        <f>Source!AV112</f>
        <v>1</v>
      </c>
      <c r="I162" s="2">
        <f>IF(Source!BS112&lt;&gt; 0, Source!BS112, 1)</f>
        <v>1</v>
      </c>
      <c r="J162" s="22">
        <f>Source!R112</f>
        <v>3.41</v>
      </c>
      <c r="K162" s="16"/>
    </row>
    <row r="163" spans="1:22" ht="14.25" x14ac:dyDescent="0.2">
      <c r="A163" s="13"/>
      <c r="B163" s="13"/>
      <c r="C163" s="13" t="s">
        <v>1167</v>
      </c>
      <c r="D163" s="14"/>
      <c r="E163" s="2"/>
      <c r="F163" s="16">
        <f>Source!AL112</f>
        <v>2206.16</v>
      </c>
      <c r="G163" s="15" t="str">
        <f>Source!DD112</f>
        <v/>
      </c>
      <c r="H163" s="2">
        <f>Source!AW112</f>
        <v>1</v>
      </c>
      <c r="I163" s="2">
        <f>IF(Source!BC112&lt;&gt; 0, Source!BC112, 1)</f>
        <v>1</v>
      </c>
      <c r="J163" s="16">
        <f>Source!P112</f>
        <v>24267.759999999998</v>
      </c>
      <c r="K163" s="16"/>
    </row>
    <row r="164" spans="1:22" ht="42.75" x14ac:dyDescent="0.2">
      <c r="A164" s="13"/>
      <c r="B164" s="13" t="str">
        <f>Source!F113</f>
        <v>21.21-5-19</v>
      </c>
      <c r="C164" s="13" t="str">
        <f>Source!G113</f>
        <v>Выключатели автоматические, серия "Домовой", трехполюсные, тип ВА 63(С), на ток: 50 А, 63 А</v>
      </c>
      <c r="D164" s="14" t="str">
        <f>Source!H113</f>
        <v>шт.</v>
      </c>
      <c r="E164" s="2">
        <f>Source!I113</f>
        <v>-11</v>
      </c>
      <c r="F164" s="16">
        <f>Source!AK113</f>
        <v>2206.16</v>
      </c>
      <c r="G164" s="24" t="s">
        <v>3</v>
      </c>
      <c r="H164" s="2">
        <f>Source!AW113</f>
        <v>1</v>
      </c>
      <c r="I164" s="2">
        <f>IF(Source!BC113&lt;&gt; 0, Source!BC113, 1)</f>
        <v>1</v>
      </c>
      <c r="J164" s="16">
        <f>Source!O113</f>
        <v>-24267.759999999998</v>
      </c>
      <c r="K164" s="16"/>
      <c r="Q164">
        <f>ROUND((Source!BZ113/100)*ROUND((Source!AF113*Source!AV113)*Source!I113, 2), 2)</f>
        <v>0</v>
      </c>
      <c r="R164">
        <f>Source!X113</f>
        <v>0</v>
      </c>
      <c r="S164">
        <f>ROUND((Source!CA113/100)*ROUND((Source!AF113*Source!AV113)*Source!I113, 2), 2)</f>
        <v>0</v>
      </c>
      <c r="T164">
        <f>Source!Y113</f>
        <v>0</v>
      </c>
      <c r="U164">
        <f>ROUND((175/100)*ROUND((Source!AE113*Source!AV113)*Source!I113, 2), 2)</f>
        <v>0</v>
      </c>
      <c r="V164">
        <f>ROUND((108/100)*ROUND(Source!CS113*Source!I113, 2), 2)</f>
        <v>0</v>
      </c>
    </row>
    <row r="165" spans="1:22" ht="14.25" x14ac:dyDescent="0.2">
      <c r="A165" s="13"/>
      <c r="B165" s="13"/>
      <c r="C165" s="13" t="s">
        <v>1160</v>
      </c>
      <c r="D165" s="14" t="s">
        <v>1161</v>
      </c>
      <c r="E165" s="2">
        <f>Source!AT112</f>
        <v>70</v>
      </c>
      <c r="F165" s="16"/>
      <c r="G165" s="15"/>
      <c r="H165" s="2"/>
      <c r="I165" s="2"/>
      <c r="J165" s="16">
        <f>SUM(R159:R164)</f>
        <v>11000.07</v>
      </c>
      <c r="K165" s="16"/>
    </row>
    <row r="166" spans="1:22" ht="14.25" x14ac:dyDescent="0.2">
      <c r="A166" s="13"/>
      <c r="B166" s="13"/>
      <c r="C166" s="13" t="s">
        <v>1162</v>
      </c>
      <c r="D166" s="14" t="s">
        <v>1161</v>
      </c>
      <c r="E166" s="2">
        <f>Source!AU112</f>
        <v>10</v>
      </c>
      <c r="F166" s="16"/>
      <c r="G166" s="15"/>
      <c r="H166" s="2"/>
      <c r="I166" s="2"/>
      <c r="J166" s="16">
        <f>SUM(T159:T165)</f>
        <v>1571.44</v>
      </c>
      <c r="K166" s="16"/>
    </row>
    <row r="167" spans="1:22" ht="14.25" x14ac:dyDescent="0.2">
      <c r="A167" s="13"/>
      <c r="B167" s="13"/>
      <c r="C167" s="13" t="s">
        <v>1168</v>
      </c>
      <c r="D167" s="14" t="s">
        <v>1161</v>
      </c>
      <c r="E167" s="2">
        <f>108</f>
        <v>108</v>
      </c>
      <c r="F167" s="16"/>
      <c r="G167" s="15"/>
      <c r="H167" s="2"/>
      <c r="I167" s="2"/>
      <c r="J167" s="16">
        <f>SUM(V159:V166)</f>
        <v>3.68</v>
      </c>
      <c r="K167" s="16"/>
    </row>
    <row r="168" spans="1:22" ht="14.25" x14ac:dyDescent="0.2">
      <c r="A168" s="13"/>
      <c r="B168" s="13"/>
      <c r="C168" s="13" t="s">
        <v>1163</v>
      </c>
      <c r="D168" s="14" t="s">
        <v>1164</v>
      </c>
      <c r="E168" s="2">
        <f>Source!AQ112</f>
        <v>2.2999999999999998</v>
      </c>
      <c r="F168" s="16"/>
      <c r="G168" s="15" t="str">
        <f>Source!DI112</f>
        <v/>
      </c>
      <c r="H168" s="2">
        <f>Source!AV112</f>
        <v>1</v>
      </c>
      <c r="I168" s="2"/>
      <c r="J168" s="16"/>
      <c r="K168" s="16">
        <f>Source!U112</f>
        <v>25.299999999999997</v>
      </c>
    </row>
    <row r="169" spans="1:22" ht="15" x14ac:dyDescent="0.25">
      <c r="A169" s="20"/>
      <c r="B169" s="20"/>
      <c r="C169" s="20"/>
      <c r="D169" s="20"/>
      <c r="E169" s="20"/>
      <c r="F169" s="20"/>
      <c r="G169" s="20"/>
      <c r="H169" s="20"/>
      <c r="I169" s="58">
        <f>J160+J161+J163+J165+J166+J167+SUM(J164:J164)</f>
        <v>29018.320000000003</v>
      </c>
      <c r="J169" s="58"/>
      <c r="K169" s="21">
        <f>IF(Source!I112&lt;&gt;0, ROUND(I169/Source!I112, 2), 0)</f>
        <v>2638.03</v>
      </c>
      <c r="P169" s="18">
        <f>I169</f>
        <v>29018.320000000003</v>
      </c>
    </row>
    <row r="171" spans="1:22" ht="15" x14ac:dyDescent="0.25">
      <c r="A171" s="61" t="str">
        <f>CONCATENATE("Итого по разделу: ",IF(Source!G115&lt;&gt;"Новый раздел", Source!G115, ""))</f>
        <v>Итого по разделу: Электрощит ЩО (актовый зал)</v>
      </c>
      <c r="B171" s="61"/>
      <c r="C171" s="61"/>
      <c r="D171" s="61"/>
      <c r="E171" s="61"/>
      <c r="F171" s="61"/>
      <c r="G171" s="61"/>
      <c r="H171" s="61"/>
      <c r="I171" s="59">
        <f>SUM(P149:P170)</f>
        <v>34821.990000000005</v>
      </c>
      <c r="J171" s="60"/>
      <c r="K171" s="23"/>
    </row>
    <row r="174" spans="1:22" ht="16.5" x14ac:dyDescent="0.25">
      <c r="A174" s="57" t="str">
        <f>CONCATENATE("Раздел: ",IF(Source!G145&lt;&gt;"Новый раздел", Source!G145, ""))</f>
        <v>Раздел: Электрощит РЩ (актовый зал)</v>
      </c>
      <c r="B174" s="57"/>
      <c r="C174" s="57"/>
      <c r="D174" s="57"/>
      <c r="E174" s="57"/>
      <c r="F174" s="57"/>
      <c r="G174" s="57"/>
      <c r="H174" s="57"/>
      <c r="I174" s="57"/>
      <c r="J174" s="57"/>
      <c r="K174" s="57"/>
    </row>
    <row r="175" spans="1:22" ht="85.5" x14ac:dyDescent="0.2">
      <c r="A175" s="13">
        <v>15</v>
      </c>
      <c r="B175" s="13" t="str">
        <f>Source!F149</f>
        <v>1.21-3603-6-2/1</v>
      </c>
      <c r="C175" s="13" t="str">
        <f>Source!G149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75" s="14" t="str">
        <f>Source!H149</f>
        <v>шт.</v>
      </c>
      <c r="E175" s="2">
        <f>Source!I149</f>
        <v>11</v>
      </c>
      <c r="F175" s="16"/>
      <c r="G175" s="15"/>
      <c r="H175" s="2"/>
      <c r="I175" s="2"/>
      <c r="J175" s="16"/>
      <c r="K175" s="16"/>
      <c r="Q175">
        <f>ROUND((Source!BZ149/100)*ROUND((Source!AF149*Source!AV149)*Source!I149, 2), 2)</f>
        <v>2200.02</v>
      </c>
      <c r="R175">
        <f>Source!X149</f>
        <v>2200.02</v>
      </c>
      <c r="S175">
        <f>ROUND((Source!CA149/100)*ROUND((Source!AF149*Source!AV149)*Source!I149, 2), 2)</f>
        <v>314.29000000000002</v>
      </c>
      <c r="T175">
        <f>Source!Y149</f>
        <v>314.29000000000002</v>
      </c>
      <c r="U175">
        <f>ROUND((175/100)*ROUND((Source!AE149*Source!AV149)*Source!I149, 2), 2)</f>
        <v>1.19</v>
      </c>
      <c r="V175">
        <f>ROUND((108/100)*ROUND(Source!CS149*Source!I149, 2), 2)</f>
        <v>0.73</v>
      </c>
    </row>
    <row r="176" spans="1:22" ht="14.25" x14ac:dyDescent="0.2">
      <c r="A176" s="13"/>
      <c r="B176" s="13"/>
      <c r="C176" s="13" t="s">
        <v>1159</v>
      </c>
      <c r="D176" s="14"/>
      <c r="E176" s="2"/>
      <c r="F176" s="16">
        <f>Source!AO149</f>
        <v>1428.58</v>
      </c>
      <c r="G176" s="15" t="str">
        <f>Source!DG149</f>
        <v>*0,2</v>
      </c>
      <c r="H176" s="2">
        <f>Source!AV149</f>
        <v>1</v>
      </c>
      <c r="I176" s="2">
        <f>IF(Source!BA149&lt;&gt; 0, Source!BA149, 1)</f>
        <v>1</v>
      </c>
      <c r="J176" s="16">
        <f>Source!S149</f>
        <v>3142.88</v>
      </c>
      <c r="K176" s="16"/>
    </row>
    <row r="177" spans="1:22" ht="14.25" x14ac:dyDescent="0.2">
      <c r="A177" s="13"/>
      <c r="B177" s="13"/>
      <c r="C177" s="13" t="s">
        <v>1165</v>
      </c>
      <c r="D177" s="14"/>
      <c r="E177" s="2"/>
      <c r="F177" s="16">
        <f>Source!AM149</f>
        <v>66.25</v>
      </c>
      <c r="G177" s="15" t="str">
        <f>Source!DE149</f>
        <v>*0,2</v>
      </c>
      <c r="H177" s="2">
        <f>Source!AV149</f>
        <v>1</v>
      </c>
      <c r="I177" s="2">
        <f>IF(Source!BB149&lt;&gt; 0, Source!BB149, 1)</f>
        <v>1</v>
      </c>
      <c r="J177" s="16">
        <f>Source!Q149</f>
        <v>145.75</v>
      </c>
      <c r="K177" s="16"/>
    </row>
    <row r="178" spans="1:22" ht="14.25" x14ac:dyDescent="0.2">
      <c r="A178" s="13"/>
      <c r="B178" s="13"/>
      <c r="C178" s="13" t="s">
        <v>1166</v>
      </c>
      <c r="D178" s="14"/>
      <c r="E178" s="2"/>
      <c r="F178" s="16">
        <f>Source!AN149</f>
        <v>0.31</v>
      </c>
      <c r="G178" s="15" t="str">
        <f>Source!DF149</f>
        <v>*0,2</v>
      </c>
      <c r="H178" s="2">
        <f>Source!AV149</f>
        <v>1</v>
      </c>
      <c r="I178" s="2">
        <f>IF(Source!BS149&lt;&gt; 0, Source!BS149, 1)</f>
        <v>1</v>
      </c>
      <c r="J178" s="22">
        <f>Source!R149</f>
        <v>0.68</v>
      </c>
      <c r="K178" s="16"/>
    </row>
    <row r="179" spans="1:22" ht="14.25" x14ac:dyDescent="0.2">
      <c r="A179" s="13"/>
      <c r="B179" s="13"/>
      <c r="C179" s="13" t="s">
        <v>1160</v>
      </c>
      <c r="D179" s="14" t="s">
        <v>1161</v>
      </c>
      <c r="E179" s="2">
        <f>Source!AT149</f>
        <v>70</v>
      </c>
      <c r="F179" s="16"/>
      <c r="G179" s="15"/>
      <c r="H179" s="2"/>
      <c r="I179" s="2"/>
      <c r="J179" s="16">
        <f>SUM(R175:R178)</f>
        <v>2200.02</v>
      </c>
      <c r="K179" s="16"/>
    </row>
    <row r="180" spans="1:22" ht="14.25" x14ac:dyDescent="0.2">
      <c r="A180" s="13"/>
      <c r="B180" s="13"/>
      <c r="C180" s="13" t="s">
        <v>1162</v>
      </c>
      <c r="D180" s="14" t="s">
        <v>1161</v>
      </c>
      <c r="E180" s="2">
        <f>Source!AU149</f>
        <v>10</v>
      </c>
      <c r="F180" s="16"/>
      <c r="G180" s="15"/>
      <c r="H180" s="2"/>
      <c r="I180" s="2"/>
      <c r="J180" s="16">
        <f>SUM(T175:T179)</f>
        <v>314.29000000000002</v>
      </c>
      <c r="K180" s="16"/>
    </row>
    <row r="181" spans="1:22" ht="14.25" x14ac:dyDescent="0.2">
      <c r="A181" s="13"/>
      <c r="B181" s="13"/>
      <c r="C181" s="13" t="s">
        <v>1168</v>
      </c>
      <c r="D181" s="14" t="s">
        <v>1161</v>
      </c>
      <c r="E181" s="2">
        <f>108</f>
        <v>108</v>
      </c>
      <c r="F181" s="16"/>
      <c r="G181" s="15"/>
      <c r="H181" s="2"/>
      <c r="I181" s="2"/>
      <c r="J181" s="16">
        <f>SUM(V175:V180)</f>
        <v>0.73</v>
      </c>
      <c r="K181" s="16"/>
    </row>
    <row r="182" spans="1:22" ht="14.25" x14ac:dyDescent="0.2">
      <c r="A182" s="13"/>
      <c r="B182" s="13"/>
      <c r="C182" s="13" t="s">
        <v>1163</v>
      </c>
      <c r="D182" s="14" t="s">
        <v>1164</v>
      </c>
      <c r="E182" s="2">
        <f>Source!AQ149</f>
        <v>2.2999999999999998</v>
      </c>
      <c r="F182" s="16"/>
      <c r="G182" s="15" t="str">
        <f>Source!DI149</f>
        <v>*0,2</v>
      </c>
      <c r="H182" s="2">
        <f>Source!AV149</f>
        <v>1</v>
      </c>
      <c r="I182" s="2"/>
      <c r="J182" s="16"/>
      <c r="K182" s="16">
        <f>Source!U149</f>
        <v>5.0599999999999996</v>
      </c>
    </row>
    <row r="183" spans="1:22" ht="15" x14ac:dyDescent="0.25">
      <c r="A183" s="20"/>
      <c r="B183" s="20"/>
      <c r="C183" s="20"/>
      <c r="D183" s="20"/>
      <c r="E183" s="20"/>
      <c r="F183" s="20"/>
      <c r="G183" s="20"/>
      <c r="H183" s="20"/>
      <c r="I183" s="58">
        <f>J176+J177+J179+J180+J181</f>
        <v>5803.6699999999992</v>
      </c>
      <c r="J183" s="58"/>
      <c r="K183" s="21">
        <f>IF(Source!I149&lt;&gt;0, ROUND(I183/Source!I149, 2), 0)</f>
        <v>527.61</v>
      </c>
      <c r="P183" s="18">
        <f>I183</f>
        <v>5803.6699999999992</v>
      </c>
    </row>
    <row r="184" spans="1:22" ht="71.25" x14ac:dyDescent="0.2">
      <c r="A184" s="13">
        <v>16</v>
      </c>
      <c r="B184" s="13" t="str">
        <f>Source!F150</f>
        <v>1.21-3603-6-2/1</v>
      </c>
      <c r="C184" s="13" t="str">
        <f>Source!G150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84" s="14" t="str">
        <f>Source!H150</f>
        <v>шт.</v>
      </c>
      <c r="E184" s="2">
        <f>Source!I150</f>
        <v>11</v>
      </c>
      <c r="F184" s="16"/>
      <c r="G184" s="15"/>
      <c r="H184" s="2"/>
      <c r="I184" s="2"/>
      <c r="J184" s="16"/>
      <c r="K184" s="16"/>
      <c r="Q184">
        <f>ROUND((Source!BZ150/100)*ROUND((Source!AF150*Source!AV150)*Source!I150, 2), 2)</f>
        <v>11000.07</v>
      </c>
      <c r="R184">
        <f>Source!X150</f>
        <v>11000.07</v>
      </c>
      <c r="S184">
        <f>ROUND((Source!CA150/100)*ROUND((Source!AF150*Source!AV150)*Source!I150, 2), 2)</f>
        <v>1571.44</v>
      </c>
      <c r="T184">
        <f>Source!Y150</f>
        <v>1571.44</v>
      </c>
      <c r="U184">
        <f>ROUND((175/100)*ROUND((Source!AE150*Source!AV150)*Source!I150, 2), 2)</f>
        <v>5.97</v>
      </c>
      <c r="V184">
        <f>ROUND((108/100)*ROUND(Source!CS150*Source!I150, 2), 2)</f>
        <v>3.68</v>
      </c>
    </row>
    <row r="185" spans="1:22" ht="14.25" x14ac:dyDescent="0.2">
      <c r="A185" s="13"/>
      <c r="B185" s="13"/>
      <c r="C185" s="13" t="s">
        <v>1159</v>
      </c>
      <c r="D185" s="14"/>
      <c r="E185" s="2"/>
      <c r="F185" s="16">
        <f>Source!AO150</f>
        <v>1428.58</v>
      </c>
      <c r="G185" s="15" t="str">
        <f>Source!DG150</f>
        <v/>
      </c>
      <c r="H185" s="2">
        <f>Source!AV150</f>
        <v>1</v>
      </c>
      <c r="I185" s="2">
        <f>IF(Source!BA150&lt;&gt; 0, Source!BA150, 1)</f>
        <v>1</v>
      </c>
      <c r="J185" s="16">
        <f>Source!S150</f>
        <v>15714.38</v>
      </c>
      <c r="K185" s="16"/>
    </row>
    <row r="186" spans="1:22" ht="14.25" x14ac:dyDescent="0.2">
      <c r="A186" s="13"/>
      <c r="B186" s="13"/>
      <c r="C186" s="13" t="s">
        <v>1165</v>
      </c>
      <c r="D186" s="14"/>
      <c r="E186" s="2"/>
      <c r="F186" s="16">
        <f>Source!AM150</f>
        <v>66.25</v>
      </c>
      <c r="G186" s="15" t="str">
        <f>Source!DE150</f>
        <v/>
      </c>
      <c r="H186" s="2">
        <f>Source!AV150</f>
        <v>1</v>
      </c>
      <c r="I186" s="2">
        <f>IF(Source!BB150&lt;&gt; 0, Source!BB150, 1)</f>
        <v>1</v>
      </c>
      <c r="J186" s="16">
        <f>Source!Q150</f>
        <v>728.75</v>
      </c>
      <c r="K186" s="16"/>
    </row>
    <row r="187" spans="1:22" ht="14.25" x14ac:dyDescent="0.2">
      <c r="A187" s="13"/>
      <c r="B187" s="13"/>
      <c r="C187" s="13" t="s">
        <v>1166</v>
      </c>
      <c r="D187" s="14"/>
      <c r="E187" s="2"/>
      <c r="F187" s="16">
        <f>Source!AN150</f>
        <v>0.31</v>
      </c>
      <c r="G187" s="15" t="str">
        <f>Source!DF150</f>
        <v/>
      </c>
      <c r="H187" s="2">
        <f>Source!AV150</f>
        <v>1</v>
      </c>
      <c r="I187" s="2">
        <f>IF(Source!BS150&lt;&gt; 0, Source!BS150, 1)</f>
        <v>1</v>
      </c>
      <c r="J187" s="22">
        <f>Source!R150</f>
        <v>3.41</v>
      </c>
      <c r="K187" s="16"/>
    </row>
    <row r="188" spans="1:22" ht="14.25" x14ac:dyDescent="0.2">
      <c r="A188" s="13"/>
      <c r="B188" s="13"/>
      <c r="C188" s="13" t="s">
        <v>1167</v>
      </c>
      <c r="D188" s="14"/>
      <c r="E188" s="2"/>
      <c r="F188" s="16">
        <f>Source!AL150</f>
        <v>2206.16</v>
      </c>
      <c r="G188" s="15" t="str">
        <f>Source!DD150</f>
        <v/>
      </c>
      <c r="H188" s="2">
        <f>Source!AW150</f>
        <v>1</v>
      </c>
      <c r="I188" s="2">
        <f>IF(Source!BC150&lt;&gt; 0, Source!BC150, 1)</f>
        <v>1</v>
      </c>
      <c r="J188" s="16">
        <f>Source!P150</f>
        <v>24267.759999999998</v>
      </c>
      <c r="K188" s="16"/>
    </row>
    <row r="189" spans="1:22" ht="42.75" x14ac:dyDescent="0.2">
      <c r="A189" s="13"/>
      <c r="B189" s="13" t="str">
        <f>Source!F151</f>
        <v>21.21-5-19</v>
      </c>
      <c r="C189" s="13" t="str">
        <f>Source!G151</f>
        <v>Выключатели автоматические, серия "Домовой", трехполюсные, тип ВА 63(С), на ток: 50 А, 63 А</v>
      </c>
      <c r="D189" s="14" t="str">
        <f>Source!H151</f>
        <v>шт.</v>
      </c>
      <c r="E189" s="2">
        <f>Source!I151</f>
        <v>-11</v>
      </c>
      <c r="F189" s="16">
        <f>Source!AK151</f>
        <v>2206.16</v>
      </c>
      <c r="G189" s="24" t="s">
        <v>3</v>
      </c>
      <c r="H189" s="2">
        <f>Source!AW151</f>
        <v>1</v>
      </c>
      <c r="I189" s="2">
        <f>IF(Source!BC151&lt;&gt; 0, Source!BC151, 1)</f>
        <v>1</v>
      </c>
      <c r="J189" s="16">
        <f>Source!O151</f>
        <v>-24267.759999999998</v>
      </c>
      <c r="K189" s="16"/>
      <c r="Q189">
        <f>ROUND((Source!BZ151/100)*ROUND((Source!AF151*Source!AV151)*Source!I151, 2), 2)</f>
        <v>0</v>
      </c>
      <c r="R189">
        <f>Source!X151</f>
        <v>0</v>
      </c>
      <c r="S189">
        <f>ROUND((Source!CA151/100)*ROUND((Source!AF151*Source!AV151)*Source!I151, 2), 2)</f>
        <v>0</v>
      </c>
      <c r="T189">
        <f>Source!Y151</f>
        <v>0</v>
      </c>
      <c r="U189">
        <f>ROUND((175/100)*ROUND((Source!AE151*Source!AV151)*Source!I151, 2), 2)</f>
        <v>0</v>
      </c>
      <c r="V189">
        <f>ROUND((108/100)*ROUND(Source!CS151*Source!I151, 2), 2)</f>
        <v>0</v>
      </c>
    </row>
    <row r="190" spans="1:22" ht="14.25" x14ac:dyDescent="0.2">
      <c r="A190" s="13"/>
      <c r="B190" s="13"/>
      <c r="C190" s="13" t="s">
        <v>1160</v>
      </c>
      <c r="D190" s="14" t="s">
        <v>1161</v>
      </c>
      <c r="E190" s="2">
        <f>Source!AT150</f>
        <v>70</v>
      </c>
      <c r="F190" s="16"/>
      <c r="G190" s="15"/>
      <c r="H190" s="2"/>
      <c r="I190" s="2"/>
      <c r="J190" s="16">
        <f>SUM(R184:R189)</f>
        <v>11000.07</v>
      </c>
      <c r="K190" s="16"/>
    </row>
    <row r="191" spans="1:22" ht="14.25" x14ac:dyDescent="0.2">
      <c r="A191" s="13"/>
      <c r="B191" s="13"/>
      <c r="C191" s="13" t="s">
        <v>1162</v>
      </c>
      <c r="D191" s="14" t="s">
        <v>1161</v>
      </c>
      <c r="E191" s="2">
        <f>Source!AU150</f>
        <v>10</v>
      </c>
      <c r="F191" s="16"/>
      <c r="G191" s="15"/>
      <c r="H191" s="2"/>
      <c r="I191" s="2"/>
      <c r="J191" s="16">
        <f>SUM(T184:T190)</f>
        <v>1571.44</v>
      </c>
      <c r="K191" s="16"/>
    </row>
    <row r="192" spans="1:22" ht="14.25" x14ac:dyDescent="0.2">
      <c r="A192" s="13"/>
      <c r="B192" s="13"/>
      <c r="C192" s="13" t="s">
        <v>1168</v>
      </c>
      <c r="D192" s="14" t="s">
        <v>1161</v>
      </c>
      <c r="E192" s="2">
        <f>108</f>
        <v>108</v>
      </c>
      <c r="F192" s="16"/>
      <c r="G192" s="15"/>
      <c r="H192" s="2"/>
      <c r="I192" s="2"/>
      <c r="J192" s="16">
        <f>SUM(V184:V191)</f>
        <v>3.68</v>
      </c>
      <c r="K192" s="16"/>
    </row>
    <row r="193" spans="1:22" ht="14.25" x14ac:dyDescent="0.2">
      <c r="A193" s="13"/>
      <c r="B193" s="13"/>
      <c r="C193" s="13" t="s">
        <v>1163</v>
      </c>
      <c r="D193" s="14" t="s">
        <v>1164</v>
      </c>
      <c r="E193" s="2">
        <f>Source!AQ150</f>
        <v>2.2999999999999998</v>
      </c>
      <c r="F193" s="16"/>
      <c r="G193" s="15" t="str">
        <f>Source!DI150</f>
        <v/>
      </c>
      <c r="H193" s="2">
        <f>Source!AV150</f>
        <v>1</v>
      </c>
      <c r="I193" s="2"/>
      <c r="J193" s="16"/>
      <c r="K193" s="16">
        <f>Source!U150</f>
        <v>25.299999999999997</v>
      </c>
    </row>
    <row r="194" spans="1:22" ht="15" x14ac:dyDescent="0.25">
      <c r="A194" s="20"/>
      <c r="B194" s="20"/>
      <c r="C194" s="20"/>
      <c r="D194" s="20"/>
      <c r="E194" s="20"/>
      <c r="F194" s="20"/>
      <c r="G194" s="20"/>
      <c r="H194" s="20"/>
      <c r="I194" s="58">
        <f>J185+J186+J188+J190+J191+J192+SUM(J189:J189)</f>
        <v>29018.320000000003</v>
      </c>
      <c r="J194" s="58"/>
      <c r="K194" s="21">
        <f>IF(Source!I150&lt;&gt;0, ROUND(I194/Source!I150, 2), 0)</f>
        <v>2638.03</v>
      </c>
      <c r="P194" s="18">
        <f>I194</f>
        <v>29018.320000000003</v>
      </c>
    </row>
    <row r="196" spans="1:22" ht="15" x14ac:dyDescent="0.25">
      <c r="A196" s="61" t="str">
        <f>CONCATENATE("Итого по разделу: ",IF(Source!G153&lt;&gt;"Новый раздел", Source!G153, ""))</f>
        <v>Итого по разделу: Электрощит РЩ (актовый зал)</v>
      </c>
      <c r="B196" s="61"/>
      <c r="C196" s="61"/>
      <c r="D196" s="61"/>
      <c r="E196" s="61"/>
      <c r="F196" s="61"/>
      <c r="G196" s="61"/>
      <c r="H196" s="61"/>
      <c r="I196" s="59">
        <f>SUM(P174:P195)</f>
        <v>34821.990000000005</v>
      </c>
      <c r="J196" s="60"/>
      <c r="K196" s="23"/>
    </row>
    <row r="199" spans="1:22" ht="16.5" x14ac:dyDescent="0.25">
      <c r="A199" s="57" t="str">
        <f>CONCATENATE("Раздел: ",IF(Source!G183&lt;&gt;"Новый раздел", Source!G183, ""))</f>
        <v>Раздел: Помещение 108 Обеденный зал с умывальником</v>
      </c>
      <c r="B199" s="57"/>
      <c r="C199" s="57"/>
      <c r="D199" s="57"/>
      <c r="E199" s="57"/>
      <c r="F199" s="57"/>
      <c r="G199" s="57"/>
      <c r="H199" s="57"/>
      <c r="I199" s="57"/>
      <c r="J199" s="57"/>
      <c r="K199" s="57"/>
    </row>
    <row r="200" spans="1:22" ht="28.5" x14ac:dyDescent="0.2">
      <c r="A200" s="13">
        <v>17</v>
      </c>
      <c r="B200" s="13" t="str">
        <f>Source!F187</f>
        <v>1.21-3305-1-1/1</v>
      </c>
      <c r="C200" s="13" t="str">
        <f>Source!G187</f>
        <v>Демонтаж выключателей, розеток</v>
      </c>
      <c r="D200" s="14" t="str">
        <f>Source!H187</f>
        <v>100 шт.</v>
      </c>
      <c r="E200" s="2">
        <f>Source!I187</f>
        <v>0.12</v>
      </c>
      <c r="F200" s="16"/>
      <c r="G200" s="15"/>
      <c r="H200" s="2"/>
      <c r="I200" s="2"/>
      <c r="J200" s="16"/>
      <c r="K200" s="16"/>
      <c r="Q200">
        <f>ROUND((Source!BZ187/100)*ROUND((Source!AF187*Source!AV187)*Source!I187, 2), 2)</f>
        <v>227.68</v>
      </c>
      <c r="R200">
        <f>Source!X187</f>
        <v>227.68</v>
      </c>
      <c r="S200">
        <f>ROUND((Source!CA187/100)*ROUND((Source!AF187*Source!AV187)*Source!I187, 2), 2)</f>
        <v>32.53</v>
      </c>
      <c r="T200">
        <f>Source!Y187</f>
        <v>32.53</v>
      </c>
      <c r="U200">
        <f>ROUND((175/100)*ROUND((Source!AE187*Source!AV187)*Source!I187, 2), 2)</f>
        <v>0</v>
      </c>
      <c r="V200">
        <f>ROUND((108/100)*ROUND(Source!CS187*Source!I187, 2), 2)</f>
        <v>0</v>
      </c>
    </row>
    <row r="201" spans="1:22" x14ac:dyDescent="0.2">
      <c r="C201" s="17" t="str">
        <f>"Объем: "&amp;Source!I187&amp;"=12/"&amp;"100"</f>
        <v>Объем: 0,12=12/100</v>
      </c>
    </row>
    <row r="202" spans="1:22" ht="14.25" x14ac:dyDescent="0.2">
      <c r="A202" s="13"/>
      <c r="B202" s="13"/>
      <c r="C202" s="13" t="s">
        <v>1159</v>
      </c>
      <c r="D202" s="14"/>
      <c r="E202" s="2"/>
      <c r="F202" s="16">
        <f>Source!AO187</f>
        <v>2710.46</v>
      </c>
      <c r="G202" s="15" t="str">
        <f>Source!DG187</f>
        <v/>
      </c>
      <c r="H202" s="2">
        <f>Source!AV187</f>
        <v>1</v>
      </c>
      <c r="I202" s="2">
        <f>IF(Source!BA187&lt;&gt; 0, Source!BA187, 1)</f>
        <v>1</v>
      </c>
      <c r="J202" s="16">
        <f>Source!S187</f>
        <v>325.26</v>
      </c>
      <c r="K202" s="16"/>
    </row>
    <row r="203" spans="1:22" ht="14.25" x14ac:dyDescent="0.2">
      <c r="A203" s="13"/>
      <c r="B203" s="13"/>
      <c r="C203" s="13" t="s">
        <v>1160</v>
      </c>
      <c r="D203" s="14" t="s">
        <v>1161</v>
      </c>
      <c r="E203" s="2">
        <f>Source!AT187</f>
        <v>70</v>
      </c>
      <c r="F203" s="16"/>
      <c r="G203" s="15"/>
      <c r="H203" s="2"/>
      <c r="I203" s="2"/>
      <c r="J203" s="16">
        <f>SUM(R200:R202)</f>
        <v>227.68</v>
      </c>
      <c r="K203" s="16"/>
    </row>
    <row r="204" spans="1:22" ht="14.25" x14ac:dyDescent="0.2">
      <c r="A204" s="13"/>
      <c r="B204" s="13"/>
      <c r="C204" s="13" t="s">
        <v>1162</v>
      </c>
      <c r="D204" s="14" t="s">
        <v>1161</v>
      </c>
      <c r="E204" s="2">
        <f>Source!AU187</f>
        <v>10</v>
      </c>
      <c r="F204" s="16"/>
      <c r="G204" s="15"/>
      <c r="H204" s="2"/>
      <c r="I204" s="2"/>
      <c r="J204" s="16">
        <f>SUM(T200:T203)</f>
        <v>32.53</v>
      </c>
      <c r="K204" s="16"/>
    </row>
    <row r="205" spans="1:22" ht="14.25" x14ac:dyDescent="0.2">
      <c r="A205" s="13"/>
      <c r="B205" s="13"/>
      <c r="C205" s="13" t="s">
        <v>1163</v>
      </c>
      <c r="D205" s="14" t="s">
        <v>1164</v>
      </c>
      <c r="E205" s="2">
        <f>Source!AQ187</f>
        <v>5.84</v>
      </c>
      <c r="F205" s="16"/>
      <c r="G205" s="15" t="str">
        <f>Source!DI187</f>
        <v/>
      </c>
      <c r="H205" s="2">
        <f>Source!AV187</f>
        <v>1</v>
      </c>
      <c r="I205" s="2"/>
      <c r="J205" s="16"/>
      <c r="K205" s="16">
        <f>Source!U187</f>
        <v>0.70079999999999998</v>
      </c>
    </row>
    <row r="206" spans="1:22" ht="15" x14ac:dyDescent="0.25">
      <c r="A206" s="20"/>
      <c r="B206" s="20"/>
      <c r="C206" s="20"/>
      <c r="D206" s="20"/>
      <c r="E206" s="20"/>
      <c r="F206" s="20"/>
      <c r="G206" s="20"/>
      <c r="H206" s="20"/>
      <c r="I206" s="58">
        <f>J202+J203+J204</f>
        <v>585.47</v>
      </c>
      <c r="J206" s="58"/>
      <c r="K206" s="21">
        <f>IF(Source!I187&lt;&gt;0, ROUND(I206/Source!I187, 2), 0)</f>
        <v>4878.92</v>
      </c>
      <c r="P206" s="18">
        <f>I206</f>
        <v>585.47</v>
      </c>
    </row>
    <row r="207" spans="1:22" ht="42.75" x14ac:dyDescent="0.2">
      <c r="A207" s="13">
        <v>18</v>
      </c>
      <c r="B207" s="13" t="str">
        <f>Source!F188</f>
        <v>1.20-3103-1-8/1</v>
      </c>
      <c r="C207" s="13" t="str">
        <f>Source!G188</f>
        <v>Установка розетки штепсельной неутопленного типа при открытой проводке</v>
      </c>
      <c r="D207" s="14" t="str">
        <f>Source!H188</f>
        <v>100 шт.</v>
      </c>
      <c r="E207" s="2">
        <f>Source!I188</f>
        <v>0.1</v>
      </c>
      <c r="F207" s="16"/>
      <c r="G207" s="15"/>
      <c r="H207" s="2"/>
      <c r="I207" s="2"/>
      <c r="J207" s="16"/>
      <c r="K207" s="16"/>
      <c r="Q207">
        <f>ROUND((Source!BZ188/100)*ROUND((Source!AF188*Source!AV188)*Source!I188, 2), 2)</f>
        <v>1951.84</v>
      </c>
      <c r="R207">
        <f>Source!X188</f>
        <v>1951.84</v>
      </c>
      <c r="S207">
        <f>ROUND((Source!CA188/100)*ROUND((Source!AF188*Source!AV188)*Source!I188, 2), 2)</f>
        <v>278.83</v>
      </c>
      <c r="T207">
        <f>Source!Y188</f>
        <v>278.83</v>
      </c>
      <c r="U207">
        <f>ROUND((175/100)*ROUND((Source!AE188*Source!AV188)*Source!I188, 2), 2)</f>
        <v>0.12</v>
      </c>
      <c r="V207">
        <f>ROUND((108/100)*ROUND(Source!CS188*Source!I188, 2), 2)</f>
        <v>0.08</v>
      </c>
    </row>
    <row r="208" spans="1:22" x14ac:dyDescent="0.2">
      <c r="C208" s="17" t="str">
        <f>"Объем: "&amp;Source!I188&amp;"=10/"&amp;"100"</f>
        <v>Объем: 0,1=10/100</v>
      </c>
    </row>
    <row r="209" spans="1:22" ht="14.25" x14ac:dyDescent="0.2">
      <c r="A209" s="13"/>
      <c r="B209" s="13"/>
      <c r="C209" s="13" t="s">
        <v>1159</v>
      </c>
      <c r="D209" s="14"/>
      <c r="E209" s="2"/>
      <c r="F209" s="16">
        <f>Source!AO188</f>
        <v>27883.439999999999</v>
      </c>
      <c r="G209" s="15" t="str">
        <f>Source!DG188</f>
        <v/>
      </c>
      <c r="H209" s="2">
        <f>Source!AV188</f>
        <v>1</v>
      </c>
      <c r="I209" s="2">
        <f>IF(Source!BA188&lt;&gt; 0, Source!BA188, 1)</f>
        <v>1</v>
      </c>
      <c r="J209" s="16">
        <f>Source!S188</f>
        <v>2788.34</v>
      </c>
      <c r="K209" s="16"/>
    </row>
    <row r="210" spans="1:22" ht="14.25" x14ac:dyDescent="0.2">
      <c r="A210" s="13"/>
      <c r="B210" s="13"/>
      <c r="C210" s="13" t="s">
        <v>1165</v>
      </c>
      <c r="D210" s="14"/>
      <c r="E210" s="2"/>
      <c r="F210" s="16">
        <f>Source!AM188</f>
        <v>32.57</v>
      </c>
      <c r="G210" s="15" t="str">
        <f>Source!DE188</f>
        <v/>
      </c>
      <c r="H210" s="2">
        <f>Source!AV188</f>
        <v>1</v>
      </c>
      <c r="I210" s="2">
        <f>IF(Source!BB188&lt;&gt; 0, Source!BB188, 1)</f>
        <v>1</v>
      </c>
      <c r="J210" s="16">
        <f>Source!Q188</f>
        <v>3.26</v>
      </c>
      <c r="K210" s="16"/>
    </row>
    <row r="211" spans="1:22" ht="14.25" x14ac:dyDescent="0.2">
      <c r="A211" s="13"/>
      <c r="B211" s="13"/>
      <c r="C211" s="13" t="s">
        <v>1166</v>
      </c>
      <c r="D211" s="14"/>
      <c r="E211" s="2"/>
      <c r="F211" s="16">
        <f>Source!AN188</f>
        <v>0.69</v>
      </c>
      <c r="G211" s="15" t="str">
        <f>Source!DF188</f>
        <v/>
      </c>
      <c r="H211" s="2">
        <f>Source!AV188</f>
        <v>1</v>
      </c>
      <c r="I211" s="2">
        <f>IF(Source!BS188&lt;&gt; 0, Source!BS188, 1)</f>
        <v>1</v>
      </c>
      <c r="J211" s="22">
        <f>Source!R188</f>
        <v>7.0000000000000007E-2</v>
      </c>
      <c r="K211" s="16"/>
    </row>
    <row r="212" spans="1:22" ht="14.25" x14ac:dyDescent="0.2">
      <c r="A212" s="13"/>
      <c r="B212" s="13"/>
      <c r="C212" s="13" t="s">
        <v>1160</v>
      </c>
      <c r="D212" s="14" t="s">
        <v>1161</v>
      </c>
      <c r="E212" s="2">
        <f>Source!AT188</f>
        <v>70</v>
      </c>
      <c r="F212" s="16"/>
      <c r="G212" s="15"/>
      <c r="H212" s="2"/>
      <c r="I212" s="2"/>
      <c r="J212" s="16">
        <f>SUM(R207:R211)</f>
        <v>1951.84</v>
      </c>
      <c r="K212" s="16"/>
    </row>
    <row r="213" spans="1:22" ht="14.25" x14ac:dyDescent="0.2">
      <c r="A213" s="13"/>
      <c r="B213" s="13"/>
      <c r="C213" s="13" t="s">
        <v>1162</v>
      </c>
      <c r="D213" s="14" t="s">
        <v>1161</v>
      </c>
      <c r="E213" s="2">
        <f>Source!AU188</f>
        <v>10</v>
      </c>
      <c r="F213" s="16"/>
      <c r="G213" s="15"/>
      <c r="H213" s="2"/>
      <c r="I213" s="2"/>
      <c r="J213" s="16">
        <f>SUM(T207:T212)</f>
        <v>278.83</v>
      </c>
      <c r="K213" s="16"/>
    </row>
    <row r="214" spans="1:22" ht="14.25" x14ac:dyDescent="0.2">
      <c r="A214" s="13"/>
      <c r="B214" s="13"/>
      <c r="C214" s="13" t="s">
        <v>1168</v>
      </c>
      <c r="D214" s="14" t="s">
        <v>1161</v>
      </c>
      <c r="E214" s="2">
        <f>108</f>
        <v>108</v>
      </c>
      <c r="F214" s="16"/>
      <c r="G214" s="15"/>
      <c r="H214" s="2"/>
      <c r="I214" s="2"/>
      <c r="J214" s="16">
        <f>SUM(V207:V213)</f>
        <v>0.08</v>
      </c>
      <c r="K214" s="16"/>
    </row>
    <row r="215" spans="1:22" ht="14.25" x14ac:dyDescent="0.2">
      <c r="A215" s="13"/>
      <c r="B215" s="13"/>
      <c r="C215" s="13" t="s">
        <v>1163</v>
      </c>
      <c r="D215" s="14" t="s">
        <v>1164</v>
      </c>
      <c r="E215" s="2">
        <f>Source!AQ188</f>
        <v>42.81</v>
      </c>
      <c r="F215" s="16"/>
      <c r="G215" s="15" t="str">
        <f>Source!DI188</f>
        <v/>
      </c>
      <c r="H215" s="2">
        <f>Source!AV188</f>
        <v>1</v>
      </c>
      <c r="I215" s="2"/>
      <c r="J215" s="16"/>
      <c r="K215" s="16">
        <f>Source!U188</f>
        <v>4.2810000000000006</v>
      </c>
    </row>
    <row r="216" spans="1:22" ht="15" x14ac:dyDescent="0.25">
      <c r="A216" s="20"/>
      <c r="B216" s="20"/>
      <c r="C216" s="20"/>
      <c r="D216" s="20"/>
      <c r="E216" s="20"/>
      <c r="F216" s="20"/>
      <c r="G216" s="20"/>
      <c r="H216" s="20"/>
      <c r="I216" s="58">
        <f>J209+J210+J212+J213+J214</f>
        <v>5022.3500000000004</v>
      </c>
      <c r="J216" s="58"/>
      <c r="K216" s="21">
        <f>IF(Source!I188&lt;&gt;0, ROUND(I216/Source!I188, 2), 0)</f>
        <v>50223.5</v>
      </c>
      <c r="P216" s="18">
        <f>I216</f>
        <v>5022.3500000000004</v>
      </c>
    </row>
    <row r="217" spans="1:22" ht="42.75" x14ac:dyDescent="0.2">
      <c r="A217" s="13">
        <v>19</v>
      </c>
      <c r="B217" s="13" t="str">
        <f>Source!F189</f>
        <v>1.20-3103-1-1/1</v>
      </c>
      <c r="C217" s="13" t="str">
        <f>Source!G189</f>
        <v>Установка выключателя одноклавишного неутопленного типа при открытой проводке</v>
      </c>
      <c r="D217" s="14" t="str">
        <f>Source!H189</f>
        <v>100 шт.</v>
      </c>
      <c r="E217" s="2">
        <f>Source!I189</f>
        <v>0.01</v>
      </c>
      <c r="F217" s="16"/>
      <c r="G217" s="15"/>
      <c r="H217" s="2"/>
      <c r="I217" s="2"/>
      <c r="J217" s="16"/>
      <c r="K217" s="16"/>
      <c r="Q217">
        <f>ROUND((Source!BZ189/100)*ROUND((Source!AF189*Source!AV189)*Source!I189, 2), 2)</f>
        <v>178.82</v>
      </c>
      <c r="R217">
        <f>Source!X189</f>
        <v>178.82</v>
      </c>
      <c r="S217">
        <f>ROUND((Source!CA189/100)*ROUND((Source!AF189*Source!AV189)*Source!I189, 2), 2)</f>
        <v>25.55</v>
      </c>
      <c r="T217">
        <f>Source!Y189</f>
        <v>25.55</v>
      </c>
      <c r="U217">
        <f>ROUND((175/100)*ROUND((Source!AE189*Source!AV189)*Source!I189, 2), 2)</f>
        <v>0.02</v>
      </c>
      <c r="V217">
        <f>ROUND((108/100)*ROUND(Source!CS189*Source!I189, 2), 2)</f>
        <v>0.01</v>
      </c>
    </row>
    <row r="218" spans="1:22" x14ac:dyDescent="0.2">
      <c r="C218" s="17" t="str">
        <f>"Объем: "&amp;Source!I189&amp;"=1/"&amp;"100"</f>
        <v>Объем: 0,01=1/100</v>
      </c>
    </row>
    <row r="219" spans="1:22" ht="14.25" x14ac:dyDescent="0.2">
      <c r="A219" s="13"/>
      <c r="B219" s="13"/>
      <c r="C219" s="13" t="s">
        <v>1159</v>
      </c>
      <c r="D219" s="14"/>
      <c r="E219" s="2"/>
      <c r="F219" s="16">
        <f>Source!AO189</f>
        <v>25545.16</v>
      </c>
      <c r="G219" s="15" t="str">
        <f>Source!DG189</f>
        <v/>
      </c>
      <c r="H219" s="2">
        <f>Source!AV189</f>
        <v>1</v>
      </c>
      <c r="I219" s="2">
        <f>IF(Source!BA189&lt;&gt; 0, Source!BA189, 1)</f>
        <v>1</v>
      </c>
      <c r="J219" s="16">
        <f>Source!S189</f>
        <v>255.45</v>
      </c>
      <c r="K219" s="16"/>
    </row>
    <row r="220" spans="1:22" ht="14.25" x14ac:dyDescent="0.2">
      <c r="A220" s="13"/>
      <c r="B220" s="13"/>
      <c r="C220" s="13" t="s">
        <v>1165</v>
      </c>
      <c r="D220" s="14"/>
      <c r="E220" s="2"/>
      <c r="F220" s="16">
        <f>Source!AM189</f>
        <v>32.57</v>
      </c>
      <c r="G220" s="15" t="str">
        <f>Source!DE189</f>
        <v/>
      </c>
      <c r="H220" s="2">
        <f>Source!AV189</f>
        <v>1</v>
      </c>
      <c r="I220" s="2">
        <f>IF(Source!BB189&lt;&gt; 0, Source!BB189, 1)</f>
        <v>1</v>
      </c>
      <c r="J220" s="16">
        <f>Source!Q189</f>
        <v>0.33</v>
      </c>
      <c r="K220" s="16"/>
    </row>
    <row r="221" spans="1:22" ht="14.25" x14ac:dyDescent="0.2">
      <c r="A221" s="13"/>
      <c r="B221" s="13"/>
      <c r="C221" s="13" t="s">
        <v>1166</v>
      </c>
      <c r="D221" s="14"/>
      <c r="E221" s="2"/>
      <c r="F221" s="16">
        <f>Source!AN189</f>
        <v>0.69</v>
      </c>
      <c r="G221" s="15" t="str">
        <f>Source!DF189</f>
        <v/>
      </c>
      <c r="H221" s="2">
        <f>Source!AV189</f>
        <v>1</v>
      </c>
      <c r="I221" s="2">
        <f>IF(Source!BS189&lt;&gt; 0, Source!BS189, 1)</f>
        <v>1</v>
      </c>
      <c r="J221" s="22">
        <f>Source!R189</f>
        <v>0.01</v>
      </c>
      <c r="K221" s="16"/>
    </row>
    <row r="222" spans="1:22" ht="14.25" x14ac:dyDescent="0.2">
      <c r="A222" s="13"/>
      <c r="B222" s="13"/>
      <c r="C222" s="13" t="s">
        <v>1160</v>
      </c>
      <c r="D222" s="14" t="s">
        <v>1161</v>
      </c>
      <c r="E222" s="2">
        <f>Source!AT189</f>
        <v>70</v>
      </c>
      <c r="F222" s="16"/>
      <c r="G222" s="15"/>
      <c r="H222" s="2"/>
      <c r="I222" s="2"/>
      <c r="J222" s="16">
        <f>SUM(R217:R221)</f>
        <v>178.82</v>
      </c>
      <c r="K222" s="16"/>
    </row>
    <row r="223" spans="1:22" ht="14.25" x14ac:dyDescent="0.2">
      <c r="A223" s="13"/>
      <c r="B223" s="13"/>
      <c r="C223" s="13" t="s">
        <v>1162</v>
      </c>
      <c r="D223" s="14" t="s">
        <v>1161</v>
      </c>
      <c r="E223" s="2">
        <f>Source!AU189</f>
        <v>10</v>
      </c>
      <c r="F223" s="16"/>
      <c r="G223" s="15"/>
      <c r="H223" s="2"/>
      <c r="I223" s="2"/>
      <c r="J223" s="16">
        <f>SUM(T217:T222)</f>
        <v>25.55</v>
      </c>
      <c r="K223" s="16"/>
    </row>
    <row r="224" spans="1:22" ht="14.25" x14ac:dyDescent="0.2">
      <c r="A224" s="13"/>
      <c r="B224" s="13"/>
      <c r="C224" s="13" t="s">
        <v>1168</v>
      </c>
      <c r="D224" s="14" t="s">
        <v>1161</v>
      </c>
      <c r="E224" s="2">
        <f>108</f>
        <v>108</v>
      </c>
      <c r="F224" s="16"/>
      <c r="G224" s="15"/>
      <c r="H224" s="2"/>
      <c r="I224" s="2"/>
      <c r="J224" s="16">
        <f>SUM(V217:V223)</f>
        <v>0.01</v>
      </c>
      <c r="K224" s="16"/>
    </row>
    <row r="225" spans="1:22" ht="14.25" x14ac:dyDescent="0.2">
      <c r="A225" s="13"/>
      <c r="B225" s="13"/>
      <c r="C225" s="13" t="s">
        <v>1163</v>
      </c>
      <c r="D225" s="14" t="s">
        <v>1164</v>
      </c>
      <c r="E225" s="2">
        <f>Source!AQ189</f>
        <v>39.22</v>
      </c>
      <c r="F225" s="16"/>
      <c r="G225" s="15" t="str">
        <f>Source!DI189</f>
        <v/>
      </c>
      <c r="H225" s="2">
        <f>Source!AV189</f>
        <v>1</v>
      </c>
      <c r="I225" s="2"/>
      <c r="J225" s="16"/>
      <c r="K225" s="16">
        <f>Source!U189</f>
        <v>0.39219999999999999</v>
      </c>
    </row>
    <row r="226" spans="1:22" ht="15" x14ac:dyDescent="0.25">
      <c r="A226" s="20"/>
      <c r="B226" s="20"/>
      <c r="C226" s="20"/>
      <c r="D226" s="20"/>
      <c r="E226" s="20"/>
      <c r="F226" s="20"/>
      <c r="G226" s="20"/>
      <c r="H226" s="20"/>
      <c r="I226" s="58">
        <f>J219+J220+J222+J223+J224</f>
        <v>460.16</v>
      </c>
      <c r="J226" s="58"/>
      <c r="K226" s="21">
        <f>IF(Source!I189&lt;&gt;0, ROUND(I226/Source!I189, 2), 0)</f>
        <v>46016</v>
      </c>
      <c r="P226" s="18">
        <f>I226</f>
        <v>460.16</v>
      </c>
    </row>
    <row r="227" spans="1:22" ht="42.75" x14ac:dyDescent="0.2">
      <c r="A227" s="13">
        <v>20</v>
      </c>
      <c r="B227" s="13" t="str">
        <f>Source!F190</f>
        <v>1.20-3103-1-4/1</v>
      </c>
      <c r="C227" s="13" t="str">
        <f>Source!G190</f>
        <v>Установка выключателя двухклавишного неутопленного типа при открытой проводке</v>
      </c>
      <c r="D227" s="14" t="str">
        <f>Source!H190</f>
        <v>100 шт.</v>
      </c>
      <c r="E227" s="2">
        <f>Source!I190</f>
        <v>0.01</v>
      </c>
      <c r="F227" s="16"/>
      <c r="G227" s="15"/>
      <c r="H227" s="2"/>
      <c r="I227" s="2"/>
      <c r="J227" s="16"/>
      <c r="K227" s="16"/>
      <c r="Q227">
        <f>ROUND((Source!BZ190/100)*ROUND((Source!AF190*Source!AV190)*Source!I190, 2), 2)</f>
        <v>199.79</v>
      </c>
      <c r="R227">
        <f>Source!X190</f>
        <v>199.79</v>
      </c>
      <c r="S227">
        <f>ROUND((Source!CA190/100)*ROUND((Source!AF190*Source!AV190)*Source!I190, 2), 2)</f>
        <v>28.54</v>
      </c>
      <c r="T227">
        <f>Source!Y190</f>
        <v>28.54</v>
      </c>
      <c r="U227">
        <f>ROUND((175/100)*ROUND((Source!AE190*Source!AV190)*Source!I190, 2), 2)</f>
        <v>0.02</v>
      </c>
      <c r="V227">
        <f>ROUND((108/100)*ROUND(Source!CS190*Source!I190, 2), 2)</f>
        <v>0.01</v>
      </c>
    </row>
    <row r="228" spans="1:22" x14ac:dyDescent="0.2">
      <c r="C228" s="17" t="str">
        <f>"Объем: "&amp;Source!I190&amp;"=1/"&amp;"100"</f>
        <v>Объем: 0,01=1/100</v>
      </c>
    </row>
    <row r="229" spans="1:22" ht="14.25" x14ac:dyDescent="0.2">
      <c r="A229" s="13"/>
      <c r="B229" s="13"/>
      <c r="C229" s="13" t="s">
        <v>1159</v>
      </c>
      <c r="D229" s="14"/>
      <c r="E229" s="2"/>
      <c r="F229" s="16">
        <f>Source!AO190</f>
        <v>28541.279999999999</v>
      </c>
      <c r="G229" s="15" t="str">
        <f>Source!DG190</f>
        <v/>
      </c>
      <c r="H229" s="2">
        <f>Source!AV190</f>
        <v>1</v>
      </c>
      <c r="I229" s="2">
        <f>IF(Source!BA190&lt;&gt; 0, Source!BA190, 1)</f>
        <v>1</v>
      </c>
      <c r="J229" s="16">
        <f>Source!S190</f>
        <v>285.41000000000003</v>
      </c>
      <c r="K229" s="16"/>
    </row>
    <row r="230" spans="1:22" ht="14.25" x14ac:dyDescent="0.2">
      <c r="A230" s="13"/>
      <c r="B230" s="13"/>
      <c r="C230" s="13" t="s">
        <v>1165</v>
      </c>
      <c r="D230" s="14"/>
      <c r="E230" s="2"/>
      <c r="F230" s="16">
        <f>Source!AM190</f>
        <v>32.57</v>
      </c>
      <c r="G230" s="15" t="str">
        <f>Source!DE190</f>
        <v/>
      </c>
      <c r="H230" s="2">
        <f>Source!AV190</f>
        <v>1</v>
      </c>
      <c r="I230" s="2">
        <f>IF(Source!BB190&lt;&gt; 0, Source!BB190, 1)</f>
        <v>1</v>
      </c>
      <c r="J230" s="16">
        <f>Source!Q190</f>
        <v>0.33</v>
      </c>
      <c r="K230" s="16"/>
    </row>
    <row r="231" spans="1:22" ht="14.25" x14ac:dyDescent="0.2">
      <c r="A231" s="13"/>
      <c r="B231" s="13"/>
      <c r="C231" s="13" t="s">
        <v>1166</v>
      </c>
      <c r="D231" s="14"/>
      <c r="E231" s="2"/>
      <c r="F231" s="16">
        <f>Source!AN190</f>
        <v>0.69</v>
      </c>
      <c r="G231" s="15" t="str">
        <f>Source!DF190</f>
        <v/>
      </c>
      <c r="H231" s="2">
        <f>Source!AV190</f>
        <v>1</v>
      </c>
      <c r="I231" s="2">
        <f>IF(Source!BS190&lt;&gt; 0, Source!BS190, 1)</f>
        <v>1</v>
      </c>
      <c r="J231" s="22">
        <f>Source!R190</f>
        <v>0.01</v>
      </c>
      <c r="K231" s="16"/>
    </row>
    <row r="232" spans="1:22" ht="14.25" x14ac:dyDescent="0.2">
      <c r="A232" s="13"/>
      <c r="B232" s="13"/>
      <c r="C232" s="13" t="s">
        <v>1160</v>
      </c>
      <c r="D232" s="14" t="s">
        <v>1161</v>
      </c>
      <c r="E232" s="2">
        <f>Source!AT190</f>
        <v>70</v>
      </c>
      <c r="F232" s="16"/>
      <c r="G232" s="15"/>
      <c r="H232" s="2"/>
      <c r="I232" s="2"/>
      <c r="J232" s="16">
        <f>SUM(R227:R231)</f>
        <v>199.79</v>
      </c>
      <c r="K232" s="16"/>
    </row>
    <row r="233" spans="1:22" ht="14.25" x14ac:dyDescent="0.2">
      <c r="A233" s="13"/>
      <c r="B233" s="13"/>
      <c r="C233" s="13" t="s">
        <v>1162</v>
      </c>
      <c r="D233" s="14" t="s">
        <v>1161</v>
      </c>
      <c r="E233" s="2">
        <f>Source!AU190</f>
        <v>10</v>
      </c>
      <c r="F233" s="16"/>
      <c r="G233" s="15"/>
      <c r="H233" s="2"/>
      <c r="I233" s="2"/>
      <c r="J233" s="16">
        <f>SUM(T227:T232)</f>
        <v>28.54</v>
      </c>
      <c r="K233" s="16"/>
    </row>
    <row r="234" spans="1:22" ht="14.25" x14ac:dyDescent="0.2">
      <c r="A234" s="13"/>
      <c r="B234" s="13"/>
      <c r="C234" s="13" t="s">
        <v>1168</v>
      </c>
      <c r="D234" s="14" t="s">
        <v>1161</v>
      </c>
      <c r="E234" s="2">
        <f>108</f>
        <v>108</v>
      </c>
      <c r="F234" s="16"/>
      <c r="G234" s="15"/>
      <c r="H234" s="2"/>
      <c r="I234" s="2"/>
      <c r="J234" s="16">
        <f>SUM(V227:V233)</f>
        <v>0.01</v>
      </c>
      <c r="K234" s="16"/>
    </row>
    <row r="235" spans="1:22" ht="14.25" x14ac:dyDescent="0.2">
      <c r="A235" s="13"/>
      <c r="B235" s="13"/>
      <c r="C235" s="13" t="s">
        <v>1163</v>
      </c>
      <c r="D235" s="14" t="s">
        <v>1164</v>
      </c>
      <c r="E235" s="2">
        <f>Source!AQ190</f>
        <v>43.82</v>
      </c>
      <c r="F235" s="16"/>
      <c r="G235" s="15" t="str">
        <f>Source!DI190</f>
        <v/>
      </c>
      <c r="H235" s="2">
        <f>Source!AV190</f>
        <v>1</v>
      </c>
      <c r="I235" s="2"/>
      <c r="J235" s="16"/>
      <c r="K235" s="16">
        <f>Source!U190</f>
        <v>0.43820000000000003</v>
      </c>
    </row>
    <row r="236" spans="1:22" ht="15" x14ac:dyDescent="0.25">
      <c r="A236" s="20"/>
      <c r="B236" s="20"/>
      <c r="C236" s="20"/>
      <c r="D236" s="20"/>
      <c r="E236" s="20"/>
      <c r="F236" s="20"/>
      <c r="G236" s="20"/>
      <c r="H236" s="20"/>
      <c r="I236" s="58">
        <f>J229+J230+J232+J233+J234</f>
        <v>514.07999999999993</v>
      </c>
      <c r="J236" s="58"/>
      <c r="K236" s="21">
        <f>IF(Source!I190&lt;&gt;0, ROUND(I236/Source!I190, 2), 0)</f>
        <v>51408</v>
      </c>
      <c r="P236" s="18">
        <f>I236</f>
        <v>514.07999999999993</v>
      </c>
    </row>
    <row r="237" spans="1:22" ht="28.5" x14ac:dyDescent="0.2">
      <c r="A237" s="13">
        <v>21</v>
      </c>
      <c r="B237" s="13" t="str">
        <f>Source!F191</f>
        <v>1.21-3302-25-1/1</v>
      </c>
      <c r="C237" s="13" t="str">
        <f>Source!G191</f>
        <v>Замена электрополотенца (сушителя для рук) (без стоимости) (монтаж)</v>
      </c>
      <c r="D237" s="14" t="str">
        <f>Source!H191</f>
        <v>шт.</v>
      </c>
      <c r="E237" s="2">
        <f>Source!I191</f>
        <v>2</v>
      </c>
      <c r="F237" s="16"/>
      <c r="G237" s="15"/>
      <c r="H237" s="2"/>
      <c r="I237" s="2"/>
      <c r="J237" s="16"/>
      <c r="K237" s="16"/>
      <c r="Q237">
        <f>ROUND((Source!BZ191/100)*ROUND((Source!AF191*Source!AV191)*Source!I191, 2), 2)</f>
        <v>112.65</v>
      </c>
      <c r="R237">
        <f>Source!X191</f>
        <v>112.65</v>
      </c>
      <c r="S237">
        <f>ROUND((Source!CA191/100)*ROUND((Source!AF191*Source!AV191)*Source!I191, 2), 2)</f>
        <v>16.09</v>
      </c>
      <c r="T237">
        <f>Source!Y191</f>
        <v>16.09</v>
      </c>
      <c r="U237">
        <f>ROUND((175/100)*ROUND((Source!AE191*Source!AV191)*Source!I191, 2), 2)</f>
        <v>0</v>
      </c>
      <c r="V237">
        <f>ROUND((108/100)*ROUND(Source!CS191*Source!I191, 2), 2)</f>
        <v>0</v>
      </c>
    </row>
    <row r="238" spans="1:22" ht="14.25" x14ac:dyDescent="0.2">
      <c r="A238" s="13"/>
      <c r="B238" s="13"/>
      <c r="C238" s="13" t="s">
        <v>1159</v>
      </c>
      <c r="D238" s="14"/>
      <c r="E238" s="2"/>
      <c r="F238" s="16">
        <f>Source!AO191</f>
        <v>160.93</v>
      </c>
      <c r="G238" s="15" t="str">
        <f>Source!DG191</f>
        <v>*0,5</v>
      </c>
      <c r="H238" s="2">
        <f>Source!AV191</f>
        <v>1</v>
      </c>
      <c r="I238" s="2">
        <f>IF(Source!BA191&lt;&gt; 0, Source!BA191, 1)</f>
        <v>1</v>
      </c>
      <c r="J238" s="16">
        <f>Source!S191</f>
        <v>160.93</v>
      </c>
      <c r="K238" s="16"/>
    </row>
    <row r="239" spans="1:22" ht="14.25" x14ac:dyDescent="0.2">
      <c r="A239" s="13"/>
      <c r="B239" s="13"/>
      <c r="C239" s="13" t="s">
        <v>1160</v>
      </c>
      <c r="D239" s="14" t="s">
        <v>1161</v>
      </c>
      <c r="E239" s="2">
        <f>Source!AT191</f>
        <v>70</v>
      </c>
      <c r="F239" s="16"/>
      <c r="G239" s="15"/>
      <c r="H239" s="2"/>
      <c r="I239" s="2"/>
      <c r="J239" s="16">
        <f>SUM(R237:R238)</f>
        <v>112.65</v>
      </c>
      <c r="K239" s="16"/>
    </row>
    <row r="240" spans="1:22" ht="14.25" x14ac:dyDescent="0.2">
      <c r="A240" s="13"/>
      <c r="B240" s="13"/>
      <c r="C240" s="13" t="s">
        <v>1162</v>
      </c>
      <c r="D240" s="14" t="s">
        <v>1161</v>
      </c>
      <c r="E240" s="2">
        <f>Source!AU191</f>
        <v>10</v>
      </c>
      <c r="F240" s="16"/>
      <c r="G240" s="15"/>
      <c r="H240" s="2"/>
      <c r="I240" s="2"/>
      <c r="J240" s="16">
        <f>SUM(T237:T239)</f>
        <v>16.09</v>
      </c>
      <c r="K240" s="16"/>
    </row>
    <row r="241" spans="1:22" ht="14.25" x14ac:dyDescent="0.2">
      <c r="A241" s="13"/>
      <c r="B241" s="13"/>
      <c r="C241" s="13" t="s">
        <v>1163</v>
      </c>
      <c r="D241" s="14" t="s">
        <v>1164</v>
      </c>
      <c r="E241" s="2">
        <f>Source!AQ191</f>
        <v>0.31</v>
      </c>
      <c r="F241" s="16"/>
      <c r="G241" s="15" t="str">
        <f>Source!DI191</f>
        <v>*0,5</v>
      </c>
      <c r="H241" s="2">
        <f>Source!AV191</f>
        <v>1</v>
      </c>
      <c r="I241" s="2"/>
      <c r="J241" s="16"/>
      <c r="K241" s="16">
        <f>Source!U191</f>
        <v>0.31</v>
      </c>
    </row>
    <row r="242" spans="1:22" ht="15" x14ac:dyDescent="0.25">
      <c r="A242" s="20"/>
      <c r="B242" s="20"/>
      <c r="C242" s="20"/>
      <c r="D242" s="20"/>
      <c r="E242" s="20"/>
      <c r="F242" s="20"/>
      <c r="G242" s="20"/>
      <c r="H242" s="20"/>
      <c r="I242" s="58">
        <f>J238+J239+J240</f>
        <v>289.67</v>
      </c>
      <c r="J242" s="58"/>
      <c r="K242" s="21">
        <f>IF(Source!I191&lt;&gt;0, ROUND(I242/Source!I191, 2), 0)</f>
        <v>144.84</v>
      </c>
      <c r="P242" s="18">
        <f>I242</f>
        <v>289.67</v>
      </c>
    </row>
    <row r="243" spans="1:22" ht="114" x14ac:dyDescent="0.2">
      <c r="A243" s="13">
        <v>22</v>
      </c>
      <c r="B243" s="13" t="str">
        <f>Source!F192</f>
        <v>1.21-3703-4-1/1</v>
      </c>
      <c r="C243" s="13" t="str">
        <f>Source!G192</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43" s="14" t="str">
        <f>Source!H192</f>
        <v>100 жил</v>
      </c>
      <c r="E243" s="2">
        <f>Source!I192</f>
        <v>0.12</v>
      </c>
      <c r="F243" s="16"/>
      <c r="G243" s="15"/>
      <c r="H243" s="2"/>
      <c r="I243" s="2"/>
      <c r="J243" s="16"/>
      <c r="K243" s="16"/>
      <c r="Q243">
        <f>ROUND((Source!BZ192/100)*ROUND((Source!AF192*Source!AV192)*Source!I192, 2), 2)</f>
        <v>972.23</v>
      </c>
      <c r="R243">
        <f>Source!X192</f>
        <v>972.23</v>
      </c>
      <c r="S243">
        <f>ROUND((Source!CA192/100)*ROUND((Source!AF192*Source!AV192)*Source!I192, 2), 2)</f>
        <v>138.88999999999999</v>
      </c>
      <c r="T243">
        <f>Source!Y192</f>
        <v>138.88999999999999</v>
      </c>
      <c r="U243">
        <f>ROUND((175/100)*ROUND((Source!AE192*Source!AV192)*Source!I192, 2), 2)</f>
        <v>0</v>
      </c>
      <c r="V243">
        <f>ROUND((108/100)*ROUND(Source!CS192*Source!I192, 2), 2)</f>
        <v>0</v>
      </c>
    </row>
    <row r="244" spans="1:22" x14ac:dyDescent="0.2">
      <c r="C244" s="17" t="str">
        <f>"Объем: "&amp;Source!I192&amp;"=12/"&amp;"100"</f>
        <v>Объем: 0,12=12/100</v>
      </c>
    </row>
    <row r="245" spans="1:22" ht="14.25" x14ac:dyDescent="0.2">
      <c r="A245" s="13"/>
      <c r="B245" s="13"/>
      <c r="C245" s="13" t="s">
        <v>1159</v>
      </c>
      <c r="D245" s="14"/>
      <c r="E245" s="2"/>
      <c r="F245" s="16">
        <f>Source!AO192</f>
        <v>11574.13</v>
      </c>
      <c r="G245" s="15" t="str">
        <f>Source!DG192</f>
        <v/>
      </c>
      <c r="H245" s="2">
        <f>Source!AV192</f>
        <v>1</v>
      </c>
      <c r="I245" s="2">
        <f>IF(Source!BA192&lt;&gt; 0, Source!BA192, 1)</f>
        <v>1</v>
      </c>
      <c r="J245" s="16">
        <f>Source!S192</f>
        <v>1388.9</v>
      </c>
      <c r="K245" s="16"/>
    </row>
    <row r="246" spans="1:22" ht="14.25" x14ac:dyDescent="0.2">
      <c r="A246" s="13"/>
      <c r="B246" s="13"/>
      <c r="C246" s="13" t="s">
        <v>1160</v>
      </c>
      <c r="D246" s="14" t="s">
        <v>1161</v>
      </c>
      <c r="E246" s="2">
        <f>Source!AT192</f>
        <v>70</v>
      </c>
      <c r="F246" s="16"/>
      <c r="G246" s="15"/>
      <c r="H246" s="2"/>
      <c r="I246" s="2"/>
      <c r="J246" s="16">
        <f>SUM(R243:R245)</f>
        <v>972.23</v>
      </c>
      <c r="K246" s="16"/>
    </row>
    <row r="247" spans="1:22" ht="14.25" x14ac:dyDescent="0.2">
      <c r="A247" s="13"/>
      <c r="B247" s="13"/>
      <c r="C247" s="13" t="s">
        <v>1162</v>
      </c>
      <c r="D247" s="14" t="s">
        <v>1161</v>
      </c>
      <c r="E247" s="2">
        <f>Source!AU192</f>
        <v>10</v>
      </c>
      <c r="F247" s="16"/>
      <c r="G247" s="15"/>
      <c r="H247" s="2"/>
      <c r="I247" s="2"/>
      <c r="J247" s="16">
        <f>SUM(T243:T246)</f>
        <v>138.88999999999999</v>
      </c>
      <c r="K247" s="16"/>
    </row>
    <row r="248" spans="1:22" ht="14.25" x14ac:dyDescent="0.2">
      <c r="A248" s="13"/>
      <c r="B248" s="13"/>
      <c r="C248" s="13" t="s">
        <v>1163</v>
      </c>
      <c r="D248" s="14" t="s">
        <v>1164</v>
      </c>
      <c r="E248" s="2">
        <f>Source!AQ192</f>
        <v>17.77</v>
      </c>
      <c r="F248" s="16"/>
      <c r="G248" s="15" t="str">
        <f>Source!DI192</f>
        <v/>
      </c>
      <c r="H248" s="2">
        <f>Source!AV192</f>
        <v>1</v>
      </c>
      <c r="I248" s="2"/>
      <c r="J248" s="16"/>
      <c r="K248" s="16">
        <f>Source!U192</f>
        <v>2.1324000000000001</v>
      </c>
    </row>
    <row r="249" spans="1:22" ht="15" x14ac:dyDescent="0.25">
      <c r="A249" s="20"/>
      <c r="B249" s="20"/>
      <c r="C249" s="20"/>
      <c r="D249" s="20"/>
      <c r="E249" s="20"/>
      <c r="F249" s="20"/>
      <c r="G249" s="20"/>
      <c r="H249" s="20"/>
      <c r="I249" s="58">
        <f>J245+J246+J247</f>
        <v>2500.02</v>
      </c>
      <c r="J249" s="58"/>
      <c r="K249" s="21">
        <f>IF(Source!I192&lt;&gt;0, ROUND(I249/Source!I192, 2), 0)</f>
        <v>20833.5</v>
      </c>
      <c r="P249" s="18">
        <f>I249</f>
        <v>2500.02</v>
      </c>
    </row>
    <row r="251" spans="1:22" ht="15" x14ac:dyDescent="0.25">
      <c r="A251" s="61" t="str">
        <f>CONCATENATE("Итого по разделу: ",IF(Source!G194&lt;&gt;"Новый раздел", Source!G194, ""))</f>
        <v>Итого по разделу: Помещение 108 Обеденный зал с умывальником</v>
      </c>
      <c r="B251" s="61"/>
      <c r="C251" s="61"/>
      <c r="D251" s="61"/>
      <c r="E251" s="61"/>
      <c r="F251" s="61"/>
      <c r="G251" s="61"/>
      <c r="H251" s="61"/>
      <c r="I251" s="59">
        <f>SUM(P199:P250)</f>
        <v>9371.75</v>
      </c>
      <c r="J251" s="60"/>
      <c r="K251" s="23"/>
    </row>
    <row r="254" spans="1:22" ht="16.5" x14ac:dyDescent="0.25">
      <c r="A254" s="57" t="str">
        <f>CONCATENATE("Раздел: ",IF(Source!G224&lt;&gt;"Новый раздел", Source!G224, ""))</f>
        <v>Раздел: Помещение 110 Кухня</v>
      </c>
      <c r="B254" s="57"/>
      <c r="C254" s="57"/>
      <c r="D254" s="57"/>
      <c r="E254" s="57"/>
      <c r="F254" s="57"/>
      <c r="G254" s="57"/>
      <c r="H254" s="57"/>
      <c r="I254" s="57"/>
      <c r="J254" s="57"/>
      <c r="K254" s="57"/>
    </row>
    <row r="255" spans="1:22" ht="28.5" x14ac:dyDescent="0.2">
      <c r="A255" s="13">
        <v>23</v>
      </c>
      <c r="B255" s="13" t="str">
        <f>Source!F228</f>
        <v>1.21-3305-1-1/1</v>
      </c>
      <c r="C255" s="13" t="str">
        <f>Source!G228</f>
        <v>Демонтаж выключателей, розеток</v>
      </c>
      <c r="D255" s="14" t="str">
        <f>Source!H228</f>
        <v>100 шт.</v>
      </c>
      <c r="E255" s="2">
        <f>Source!I228</f>
        <v>0.06</v>
      </c>
      <c r="F255" s="16"/>
      <c r="G255" s="15"/>
      <c r="H255" s="2"/>
      <c r="I255" s="2"/>
      <c r="J255" s="16"/>
      <c r="K255" s="16"/>
      <c r="Q255">
        <f>ROUND((Source!BZ228/100)*ROUND((Source!AF228*Source!AV228)*Source!I228, 2), 2)</f>
        <v>113.84</v>
      </c>
      <c r="R255">
        <f>Source!X228</f>
        <v>113.84</v>
      </c>
      <c r="S255">
        <f>ROUND((Source!CA228/100)*ROUND((Source!AF228*Source!AV228)*Source!I228, 2), 2)</f>
        <v>16.260000000000002</v>
      </c>
      <c r="T255">
        <f>Source!Y228</f>
        <v>16.260000000000002</v>
      </c>
      <c r="U255">
        <f>ROUND((175/100)*ROUND((Source!AE228*Source!AV228)*Source!I228, 2), 2)</f>
        <v>0</v>
      </c>
      <c r="V255">
        <f>ROUND((108/100)*ROUND(Source!CS228*Source!I228, 2), 2)</f>
        <v>0</v>
      </c>
    </row>
    <row r="256" spans="1:22" x14ac:dyDescent="0.2">
      <c r="C256" s="17" t="str">
        <f>"Объем: "&amp;Source!I228&amp;"=6/"&amp;"100"</f>
        <v>Объем: 0,06=6/100</v>
      </c>
    </row>
    <row r="257" spans="1:22" ht="14.25" x14ac:dyDescent="0.2">
      <c r="A257" s="13"/>
      <c r="B257" s="13"/>
      <c r="C257" s="13" t="s">
        <v>1159</v>
      </c>
      <c r="D257" s="14"/>
      <c r="E257" s="2"/>
      <c r="F257" s="16">
        <f>Source!AO228</f>
        <v>2710.46</v>
      </c>
      <c r="G257" s="15" t="str">
        <f>Source!DG228</f>
        <v/>
      </c>
      <c r="H257" s="2">
        <f>Source!AV228</f>
        <v>1</v>
      </c>
      <c r="I257" s="2">
        <f>IF(Source!BA228&lt;&gt; 0, Source!BA228, 1)</f>
        <v>1</v>
      </c>
      <c r="J257" s="16">
        <f>Source!S228</f>
        <v>162.63</v>
      </c>
      <c r="K257" s="16"/>
    </row>
    <row r="258" spans="1:22" ht="14.25" x14ac:dyDescent="0.2">
      <c r="A258" s="13"/>
      <c r="B258" s="13"/>
      <c r="C258" s="13" t="s">
        <v>1160</v>
      </c>
      <c r="D258" s="14" t="s">
        <v>1161</v>
      </c>
      <c r="E258" s="2">
        <f>Source!AT228</f>
        <v>70</v>
      </c>
      <c r="F258" s="16"/>
      <c r="G258" s="15"/>
      <c r="H258" s="2"/>
      <c r="I258" s="2"/>
      <c r="J258" s="16">
        <f>SUM(R255:R257)</f>
        <v>113.84</v>
      </c>
      <c r="K258" s="16"/>
    </row>
    <row r="259" spans="1:22" ht="14.25" x14ac:dyDescent="0.2">
      <c r="A259" s="13"/>
      <c r="B259" s="13"/>
      <c r="C259" s="13" t="s">
        <v>1162</v>
      </c>
      <c r="D259" s="14" t="s">
        <v>1161</v>
      </c>
      <c r="E259" s="2">
        <f>Source!AU228</f>
        <v>10</v>
      </c>
      <c r="F259" s="16"/>
      <c r="G259" s="15"/>
      <c r="H259" s="2"/>
      <c r="I259" s="2"/>
      <c r="J259" s="16">
        <f>SUM(T255:T258)</f>
        <v>16.260000000000002</v>
      </c>
      <c r="K259" s="16"/>
    </row>
    <row r="260" spans="1:22" ht="14.25" x14ac:dyDescent="0.2">
      <c r="A260" s="13"/>
      <c r="B260" s="13"/>
      <c r="C260" s="13" t="s">
        <v>1163</v>
      </c>
      <c r="D260" s="14" t="s">
        <v>1164</v>
      </c>
      <c r="E260" s="2">
        <f>Source!AQ228</f>
        <v>5.84</v>
      </c>
      <c r="F260" s="16"/>
      <c r="G260" s="15" t="str">
        <f>Source!DI228</f>
        <v/>
      </c>
      <c r="H260" s="2">
        <f>Source!AV228</f>
        <v>1</v>
      </c>
      <c r="I260" s="2"/>
      <c r="J260" s="16"/>
      <c r="K260" s="16">
        <f>Source!U228</f>
        <v>0.35039999999999999</v>
      </c>
    </row>
    <row r="261" spans="1:22" ht="15" x14ac:dyDescent="0.25">
      <c r="A261" s="20"/>
      <c r="B261" s="20"/>
      <c r="C261" s="20"/>
      <c r="D261" s="20"/>
      <c r="E261" s="20"/>
      <c r="F261" s="20"/>
      <c r="G261" s="20"/>
      <c r="H261" s="20"/>
      <c r="I261" s="58">
        <f>J257+J258+J259</f>
        <v>292.73</v>
      </c>
      <c r="J261" s="58"/>
      <c r="K261" s="21">
        <f>IF(Source!I228&lt;&gt;0, ROUND(I261/Source!I228, 2), 0)</f>
        <v>4878.83</v>
      </c>
      <c r="P261" s="18">
        <f>I261</f>
        <v>292.73</v>
      </c>
    </row>
    <row r="262" spans="1:22" ht="42.75" x14ac:dyDescent="0.2">
      <c r="A262" s="13">
        <v>24</v>
      </c>
      <c r="B262" s="13" t="str">
        <f>Source!F229</f>
        <v>1.20-3103-1-8/1</v>
      </c>
      <c r="C262" s="13" t="str">
        <f>Source!G229</f>
        <v>Установка розетки штепсельной неутопленного типа при открытой проводке</v>
      </c>
      <c r="D262" s="14" t="str">
        <f>Source!H229</f>
        <v>100 шт.</v>
      </c>
      <c r="E262" s="2">
        <f>Source!I229</f>
        <v>0.02</v>
      </c>
      <c r="F262" s="16"/>
      <c r="G262" s="15"/>
      <c r="H262" s="2"/>
      <c r="I262" s="2"/>
      <c r="J262" s="16"/>
      <c r="K262" s="16"/>
      <c r="Q262">
        <f>ROUND((Source!BZ229/100)*ROUND((Source!AF229*Source!AV229)*Source!I229, 2), 2)</f>
        <v>390.37</v>
      </c>
      <c r="R262">
        <f>Source!X229</f>
        <v>390.37</v>
      </c>
      <c r="S262">
        <f>ROUND((Source!CA229/100)*ROUND((Source!AF229*Source!AV229)*Source!I229, 2), 2)</f>
        <v>55.77</v>
      </c>
      <c r="T262">
        <f>Source!Y229</f>
        <v>55.77</v>
      </c>
      <c r="U262">
        <f>ROUND((175/100)*ROUND((Source!AE229*Source!AV229)*Source!I229, 2), 2)</f>
        <v>0.02</v>
      </c>
      <c r="V262">
        <f>ROUND((108/100)*ROUND(Source!CS229*Source!I229, 2), 2)</f>
        <v>0.01</v>
      </c>
    </row>
    <row r="263" spans="1:22" x14ac:dyDescent="0.2">
      <c r="C263" s="17" t="str">
        <f>"Объем: "&amp;Source!I229&amp;"=2/"&amp;"100"</f>
        <v>Объем: 0,02=2/100</v>
      </c>
    </row>
    <row r="264" spans="1:22" ht="14.25" x14ac:dyDescent="0.2">
      <c r="A264" s="13"/>
      <c r="B264" s="13"/>
      <c r="C264" s="13" t="s">
        <v>1159</v>
      </c>
      <c r="D264" s="14"/>
      <c r="E264" s="2"/>
      <c r="F264" s="16">
        <f>Source!AO229</f>
        <v>27883.439999999999</v>
      </c>
      <c r="G264" s="15" t="str">
        <f>Source!DG229</f>
        <v/>
      </c>
      <c r="H264" s="2">
        <f>Source!AV229</f>
        <v>1</v>
      </c>
      <c r="I264" s="2">
        <f>IF(Source!BA229&lt;&gt; 0, Source!BA229, 1)</f>
        <v>1</v>
      </c>
      <c r="J264" s="16">
        <f>Source!S229</f>
        <v>557.66999999999996</v>
      </c>
      <c r="K264" s="16"/>
    </row>
    <row r="265" spans="1:22" ht="14.25" x14ac:dyDescent="0.2">
      <c r="A265" s="13"/>
      <c r="B265" s="13"/>
      <c r="C265" s="13" t="s">
        <v>1165</v>
      </c>
      <c r="D265" s="14"/>
      <c r="E265" s="2"/>
      <c r="F265" s="16">
        <f>Source!AM229</f>
        <v>32.57</v>
      </c>
      <c r="G265" s="15" t="str">
        <f>Source!DE229</f>
        <v/>
      </c>
      <c r="H265" s="2">
        <f>Source!AV229</f>
        <v>1</v>
      </c>
      <c r="I265" s="2">
        <f>IF(Source!BB229&lt;&gt; 0, Source!BB229, 1)</f>
        <v>1</v>
      </c>
      <c r="J265" s="16">
        <f>Source!Q229</f>
        <v>0.65</v>
      </c>
      <c r="K265" s="16"/>
    </row>
    <row r="266" spans="1:22" ht="14.25" x14ac:dyDescent="0.2">
      <c r="A266" s="13"/>
      <c r="B266" s="13"/>
      <c r="C266" s="13" t="s">
        <v>1166</v>
      </c>
      <c r="D266" s="14"/>
      <c r="E266" s="2"/>
      <c r="F266" s="16">
        <f>Source!AN229</f>
        <v>0.69</v>
      </c>
      <c r="G266" s="15" t="str">
        <f>Source!DF229</f>
        <v/>
      </c>
      <c r="H266" s="2">
        <f>Source!AV229</f>
        <v>1</v>
      </c>
      <c r="I266" s="2">
        <f>IF(Source!BS229&lt;&gt; 0, Source!BS229, 1)</f>
        <v>1</v>
      </c>
      <c r="J266" s="22">
        <f>Source!R229</f>
        <v>0.01</v>
      </c>
      <c r="K266" s="16"/>
    </row>
    <row r="267" spans="1:22" ht="14.25" x14ac:dyDescent="0.2">
      <c r="A267" s="13"/>
      <c r="B267" s="13"/>
      <c r="C267" s="13" t="s">
        <v>1160</v>
      </c>
      <c r="D267" s="14" t="s">
        <v>1161</v>
      </c>
      <c r="E267" s="2">
        <f>Source!AT229</f>
        <v>70</v>
      </c>
      <c r="F267" s="16"/>
      <c r="G267" s="15"/>
      <c r="H267" s="2"/>
      <c r="I267" s="2"/>
      <c r="J267" s="16">
        <f>SUM(R262:R266)</f>
        <v>390.37</v>
      </c>
      <c r="K267" s="16"/>
    </row>
    <row r="268" spans="1:22" ht="14.25" x14ac:dyDescent="0.2">
      <c r="A268" s="13"/>
      <c r="B268" s="13"/>
      <c r="C268" s="13" t="s">
        <v>1162</v>
      </c>
      <c r="D268" s="14" t="s">
        <v>1161</v>
      </c>
      <c r="E268" s="2">
        <f>Source!AU229</f>
        <v>10</v>
      </c>
      <c r="F268" s="16"/>
      <c r="G268" s="15"/>
      <c r="H268" s="2"/>
      <c r="I268" s="2"/>
      <c r="J268" s="16">
        <f>SUM(T262:T267)</f>
        <v>55.77</v>
      </c>
      <c r="K268" s="16"/>
    </row>
    <row r="269" spans="1:22" ht="14.25" x14ac:dyDescent="0.2">
      <c r="A269" s="13"/>
      <c r="B269" s="13"/>
      <c r="C269" s="13" t="s">
        <v>1168</v>
      </c>
      <c r="D269" s="14" t="s">
        <v>1161</v>
      </c>
      <c r="E269" s="2">
        <f>108</f>
        <v>108</v>
      </c>
      <c r="F269" s="16"/>
      <c r="G269" s="15"/>
      <c r="H269" s="2"/>
      <c r="I269" s="2"/>
      <c r="J269" s="16">
        <f>SUM(V262:V268)</f>
        <v>0.01</v>
      </c>
      <c r="K269" s="16"/>
    </row>
    <row r="270" spans="1:22" ht="14.25" x14ac:dyDescent="0.2">
      <c r="A270" s="13"/>
      <c r="B270" s="13"/>
      <c r="C270" s="13" t="s">
        <v>1163</v>
      </c>
      <c r="D270" s="14" t="s">
        <v>1164</v>
      </c>
      <c r="E270" s="2">
        <f>Source!AQ229</f>
        <v>42.81</v>
      </c>
      <c r="F270" s="16"/>
      <c r="G270" s="15" t="str">
        <f>Source!DI229</f>
        <v/>
      </c>
      <c r="H270" s="2">
        <f>Source!AV229</f>
        <v>1</v>
      </c>
      <c r="I270" s="2"/>
      <c r="J270" s="16"/>
      <c r="K270" s="16">
        <f>Source!U229</f>
        <v>0.85620000000000007</v>
      </c>
    </row>
    <row r="271" spans="1:22" ht="15" x14ac:dyDescent="0.25">
      <c r="A271" s="20"/>
      <c r="B271" s="20"/>
      <c r="C271" s="20"/>
      <c r="D271" s="20"/>
      <c r="E271" s="20"/>
      <c r="F271" s="20"/>
      <c r="G271" s="20"/>
      <c r="H271" s="20"/>
      <c r="I271" s="58">
        <f>J264+J265+J267+J268+J269</f>
        <v>1004.4699999999999</v>
      </c>
      <c r="J271" s="58"/>
      <c r="K271" s="21">
        <f>IF(Source!I229&lt;&gt;0, ROUND(I271/Source!I229, 2), 0)</f>
        <v>50223.5</v>
      </c>
      <c r="P271" s="18">
        <f>I271</f>
        <v>1004.4699999999999</v>
      </c>
    </row>
    <row r="272" spans="1:22" ht="42.75" x14ac:dyDescent="0.2">
      <c r="A272" s="13">
        <v>25</v>
      </c>
      <c r="B272" s="13" t="str">
        <f>Source!F230</f>
        <v>1.20-3103-1-1/1</v>
      </c>
      <c r="C272" s="13" t="str">
        <f>Source!G230</f>
        <v>Установка выключателя одноклавишного неутопленного типа при открытой проводке</v>
      </c>
      <c r="D272" s="14" t="str">
        <f>Source!H230</f>
        <v>100 шт.</v>
      </c>
      <c r="E272" s="2">
        <f>Source!I230</f>
        <v>0.04</v>
      </c>
      <c r="F272" s="16"/>
      <c r="G272" s="15"/>
      <c r="H272" s="2"/>
      <c r="I272" s="2"/>
      <c r="J272" s="16"/>
      <c r="K272" s="16"/>
      <c r="Q272">
        <f>ROUND((Source!BZ230/100)*ROUND((Source!AF230*Source!AV230)*Source!I230, 2), 2)</f>
        <v>715.27</v>
      </c>
      <c r="R272">
        <f>Source!X230</f>
        <v>715.27</v>
      </c>
      <c r="S272">
        <f>ROUND((Source!CA230/100)*ROUND((Source!AF230*Source!AV230)*Source!I230, 2), 2)</f>
        <v>102.18</v>
      </c>
      <c r="T272">
        <f>Source!Y230</f>
        <v>102.18</v>
      </c>
      <c r="U272">
        <f>ROUND((175/100)*ROUND((Source!AE230*Source!AV230)*Source!I230, 2), 2)</f>
        <v>0.05</v>
      </c>
      <c r="V272">
        <f>ROUND((108/100)*ROUND(Source!CS230*Source!I230, 2), 2)</f>
        <v>0.03</v>
      </c>
    </row>
    <row r="273" spans="1:22" x14ac:dyDescent="0.2">
      <c r="C273" s="17" t="str">
        <f>"Объем: "&amp;Source!I230&amp;"=4/"&amp;"100"</f>
        <v>Объем: 0,04=4/100</v>
      </c>
    </row>
    <row r="274" spans="1:22" ht="14.25" x14ac:dyDescent="0.2">
      <c r="A274" s="13"/>
      <c r="B274" s="13"/>
      <c r="C274" s="13" t="s">
        <v>1159</v>
      </c>
      <c r="D274" s="14"/>
      <c r="E274" s="2"/>
      <c r="F274" s="16">
        <f>Source!AO230</f>
        <v>25545.16</v>
      </c>
      <c r="G274" s="15" t="str">
        <f>Source!DG230</f>
        <v/>
      </c>
      <c r="H274" s="2">
        <f>Source!AV230</f>
        <v>1</v>
      </c>
      <c r="I274" s="2">
        <f>IF(Source!BA230&lt;&gt; 0, Source!BA230, 1)</f>
        <v>1</v>
      </c>
      <c r="J274" s="16">
        <f>Source!S230</f>
        <v>1021.81</v>
      </c>
      <c r="K274" s="16"/>
    </row>
    <row r="275" spans="1:22" ht="14.25" x14ac:dyDescent="0.2">
      <c r="A275" s="13"/>
      <c r="B275" s="13"/>
      <c r="C275" s="13" t="s">
        <v>1165</v>
      </c>
      <c r="D275" s="14"/>
      <c r="E275" s="2"/>
      <c r="F275" s="16">
        <f>Source!AM230</f>
        <v>32.57</v>
      </c>
      <c r="G275" s="15" t="str">
        <f>Source!DE230</f>
        <v/>
      </c>
      <c r="H275" s="2">
        <f>Source!AV230</f>
        <v>1</v>
      </c>
      <c r="I275" s="2">
        <f>IF(Source!BB230&lt;&gt; 0, Source!BB230, 1)</f>
        <v>1</v>
      </c>
      <c r="J275" s="16">
        <f>Source!Q230</f>
        <v>1.3</v>
      </c>
      <c r="K275" s="16"/>
    </row>
    <row r="276" spans="1:22" ht="14.25" x14ac:dyDescent="0.2">
      <c r="A276" s="13"/>
      <c r="B276" s="13"/>
      <c r="C276" s="13" t="s">
        <v>1166</v>
      </c>
      <c r="D276" s="14"/>
      <c r="E276" s="2"/>
      <c r="F276" s="16">
        <f>Source!AN230</f>
        <v>0.69</v>
      </c>
      <c r="G276" s="15" t="str">
        <f>Source!DF230</f>
        <v/>
      </c>
      <c r="H276" s="2">
        <f>Source!AV230</f>
        <v>1</v>
      </c>
      <c r="I276" s="2">
        <f>IF(Source!BS230&lt;&gt; 0, Source!BS230, 1)</f>
        <v>1</v>
      </c>
      <c r="J276" s="22">
        <f>Source!R230</f>
        <v>0.03</v>
      </c>
      <c r="K276" s="16"/>
    </row>
    <row r="277" spans="1:22" ht="14.25" x14ac:dyDescent="0.2">
      <c r="A277" s="13"/>
      <c r="B277" s="13"/>
      <c r="C277" s="13" t="s">
        <v>1160</v>
      </c>
      <c r="D277" s="14" t="s">
        <v>1161</v>
      </c>
      <c r="E277" s="2">
        <f>Source!AT230</f>
        <v>70</v>
      </c>
      <c r="F277" s="16"/>
      <c r="G277" s="15"/>
      <c r="H277" s="2"/>
      <c r="I277" s="2"/>
      <c r="J277" s="16">
        <f>SUM(R272:R276)</f>
        <v>715.27</v>
      </c>
      <c r="K277" s="16"/>
    </row>
    <row r="278" spans="1:22" ht="14.25" x14ac:dyDescent="0.2">
      <c r="A278" s="13"/>
      <c r="B278" s="13"/>
      <c r="C278" s="13" t="s">
        <v>1162</v>
      </c>
      <c r="D278" s="14" t="s">
        <v>1161</v>
      </c>
      <c r="E278" s="2">
        <f>Source!AU230</f>
        <v>10</v>
      </c>
      <c r="F278" s="16"/>
      <c r="G278" s="15"/>
      <c r="H278" s="2"/>
      <c r="I278" s="2"/>
      <c r="J278" s="16">
        <f>SUM(T272:T277)</f>
        <v>102.18</v>
      </c>
      <c r="K278" s="16"/>
    </row>
    <row r="279" spans="1:22" ht="14.25" x14ac:dyDescent="0.2">
      <c r="A279" s="13"/>
      <c r="B279" s="13"/>
      <c r="C279" s="13" t="s">
        <v>1168</v>
      </c>
      <c r="D279" s="14" t="s">
        <v>1161</v>
      </c>
      <c r="E279" s="2">
        <f>108</f>
        <v>108</v>
      </c>
      <c r="F279" s="16"/>
      <c r="G279" s="15"/>
      <c r="H279" s="2"/>
      <c r="I279" s="2"/>
      <c r="J279" s="16">
        <f>SUM(V272:V278)</f>
        <v>0.03</v>
      </c>
      <c r="K279" s="16"/>
    </row>
    <row r="280" spans="1:22" ht="14.25" x14ac:dyDescent="0.2">
      <c r="A280" s="13"/>
      <c r="B280" s="13"/>
      <c r="C280" s="13" t="s">
        <v>1163</v>
      </c>
      <c r="D280" s="14" t="s">
        <v>1164</v>
      </c>
      <c r="E280" s="2">
        <f>Source!AQ230</f>
        <v>39.22</v>
      </c>
      <c r="F280" s="16"/>
      <c r="G280" s="15" t="str">
        <f>Source!DI230</f>
        <v/>
      </c>
      <c r="H280" s="2">
        <f>Source!AV230</f>
        <v>1</v>
      </c>
      <c r="I280" s="2"/>
      <c r="J280" s="16"/>
      <c r="K280" s="16">
        <f>Source!U230</f>
        <v>1.5688</v>
      </c>
    </row>
    <row r="281" spans="1:22" ht="15" x14ac:dyDescent="0.25">
      <c r="A281" s="20"/>
      <c r="B281" s="20"/>
      <c r="C281" s="20"/>
      <c r="D281" s="20"/>
      <c r="E281" s="20"/>
      <c r="F281" s="20"/>
      <c r="G281" s="20"/>
      <c r="H281" s="20"/>
      <c r="I281" s="58">
        <f>J274+J275+J277+J278+J279</f>
        <v>1840.59</v>
      </c>
      <c r="J281" s="58"/>
      <c r="K281" s="21">
        <f>IF(Source!I230&lt;&gt;0, ROUND(I281/Source!I230, 2), 0)</f>
        <v>46014.75</v>
      </c>
      <c r="P281" s="18">
        <f>I281</f>
        <v>1840.59</v>
      </c>
    </row>
    <row r="282" spans="1:22" ht="114" x14ac:dyDescent="0.2">
      <c r="A282" s="13">
        <v>26</v>
      </c>
      <c r="B282" s="13" t="str">
        <f>Source!F231</f>
        <v>1.21-3703-4-1/1</v>
      </c>
      <c r="C282" s="13" t="str">
        <f>Source!G231</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82" s="14" t="str">
        <f>Source!H231</f>
        <v>100 жил</v>
      </c>
      <c r="E282" s="2">
        <f>Source!I231</f>
        <v>1.31</v>
      </c>
      <c r="F282" s="16"/>
      <c r="G282" s="15"/>
      <c r="H282" s="2"/>
      <c r="I282" s="2"/>
      <c r="J282" s="16"/>
      <c r="K282" s="16"/>
      <c r="Q282">
        <f>ROUND((Source!BZ231/100)*ROUND((Source!AF231*Source!AV231)*Source!I231, 2), 2)</f>
        <v>10613.48</v>
      </c>
      <c r="R282">
        <f>Source!X231</f>
        <v>10613.48</v>
      </c>
      <c r="S282">
        <f>ROUND((Source!CA231/100)*ROUND((Source!AF231*Source!AV231)*Source!I231, 2), 2)</f>
        <v>1516.21</v>
      </c>
      <c r="T282">
        <f>Source!Y231</f>
        <v>1516.21</v>
      </c>
      <c r="U282">
        <f>ROUND((175/100)*ROUND((Source!AE231*Source!AV231)*Source!I231, 2), 2)</f>
        <v>0</v>
      </c>
      <c r="V282">
        <f>ROUND((108/100)*ROUND(Source!CS231*Source!I231, 2), 2)</f>
        <v>0</v>
      </c>
    </row>
    <row r="283" spans="1:22" x14ac:dyDescent="0.2">
      <c r="C283" s="17" t="str">
        <f>"Объем: "&amp;Source!I231&amp;"=131/"&amp;"100"</f>
        <v>Объем: 1,31=131/100</v>
      </c>
    </row>
    <row r="284" spans="1:22" ht="14.25" x14ac:dyDescent="0.2">
      <c r="A284" s="13"/>
      <c r="B284" s="13"/>
      <c r="C284" s="13" t="s">
        <v>1159</v>
      </c>
      <c r="D284" s="14"/>
      <c r="E284" s="2"/>
      <c r="F284" s="16">
        <f>Source!AO231</f>
        <v>11574.13</v>
      </c>
      <c r="G284" s="15" t="str">
        <f>Source!DG231</f>
        <v/>
      </c>
      <c r="H284" s="2">
        <f>Source!AV231</f>
        <v>1</v>
      </c>
      <c r="I284" s="2">
        <f>IF(Source!BA231&lt;&gt; 0, Source!BA231, 1)</f>
        <v>1</v>
      </c>
      <c r="J284" s="16">
        <f>Source!S231</f>
        <v>15162.11</v>
      </c>
      <c r="K284" s="16"/>
    </row>
    <row r="285" spans="1:22" ht="14.25" x14ac:dyDescent="0.2">
      <c r="A285" s="13"/>
      <c r="B285" s="13"/>
      <c r="C285" s="13" t="s">
        <v>1160</v>
      </c>
      <c r="D285" s="14" t="s">
        <v>1161</v>
      </c>
      <c r="E285" s="2">
        <f>Source!AT231</f>
        <v>70</v>
      </c>
      <c r="F285" s="16"/>
      <c r="G285" s="15"/>
      <c r="H285" s="2"/>
      <c r="I285" s="2"/>
      <c r="J285" s="16">
        <f>SUM(R282:R284)</f>
        <v>10613.48</v>
      </c>
      <c r="K285" s="16"/>
    </row>
    <row r="286" spans="1:22" ht="14.25" x14ac:dyDescent="0.2">
      <c r="A286" s="13"/>
      <c r="B286" s="13"/>
      <c r="C286" s="13" t="s">
        <v>1162</v>
      </c>
      <c r="D286" s="14" t="s">
        <v>1161</v>
      </c>
      <c r="E286" s="2">
        <f>Source!AU231</f>
        <v>10</v>
      </c>
      <c r="F286" s="16"/>
      <c r="G286" s="15"/>
      <c r="H286" s="2"/>
      <c r="I286" s="2"/>
      <c r="J286" s="16">
        <f>SUM(T282:T285)</f>
        <v>1516.21</v>
      </c>
      <c r="K286" s="16"/>
    </row>
    <row r="287" spans="1:22" ht="14.25" x14ac:dyDescent="0.2">
      <c r="A287" s="13"/>
      <c r="B287" s="13"/>
      <c r="C287" s="13" t="s">
        <v>1163</v>
      </c>
      <c r="D287" s="14" t="s">
        <v>1164</v>
      </c>
      <c r="E287" s="2">
        <f>Source!AQ231</f>
        <v>17.77</v>
      </c>
      <c r="F287" s="16"/>
      <c r="G287" s="15" t="str">
        <f>Source!DI231</f>
        <v/>
      </c>
      <c r="H287" s="2">
        <f>Source!AV231</f>
        <v>1</v>
      </c>
      <c r="I287" s="2"/>
      <c r="J287" s="16"/>
      <c r="K287" s="16">
        <f>Source!U231</f>
        <v>23.278700000000001</v>
      </c>
    </row>
    <row r="288" spans="1:22" ht="15" x14ac:dyDescent="0.25">
      <c r="A288" s="20"/>
      <c r="B288" s="20"/>
      <c r="C288" s="20"/>
      <c r="D288" s="20"/>
      <c r="E288" s="20"/>
      <c r="F288" s="20"/>
      <c r="G288" s="20"/>
      <c r="H288" s="20"/>
      <c r="I288" s="58">
        <f>J284+J285+J286</f>
        <v>27291.8</v>
      </c>
      <c r="J288" s="58"/>
      <c r="K288" s="21">
        <f>IF(Source!I231&lt;&gt;0, ROUND(I288/Source!I231, 2), 0)</f>
        <v>20833.439999999999</v>
      </c>
      <c r="P288" s="18">
        <f>I288</f>
        <v>27291.8</v>
      </c>
    </row>
    <row r="290" spans="1:22" ht="15" x14ac:dyDescent="0.25">
      <c r="A290" s="61" t="str">
        <f>CONCATENATE("Итого по разделу: ",IF(Source!G233&lt;&gt;"Новый раздел", Source!G233, ""))</f>
        <v>Итого по разделу: Помещение 110 Кухня</v>
      </c>
      <c r="B290" s="61"/>
      <c r="C290" s="61"/>
      <c r="D290" s="61"/>
      <c r="E290" s="61"/>
      <c r="F290" s="61"/>
      <c r="G290" s="61"/>
      <c r="H290" s="61"/>
      <c r="I290" s="59">
        <f>SUM(P254:P289)</f>
        <v>30429.59</v>
      </c>
      <c r="J290" s="60"/>
      <c r="K290" s="23"/>
    </row>
    <row r="293" spans="1:22" ht="16.5" x14ac:dyDescent="0.25">
      <c r="A293" s="57" t="str">
        <f>CONCATENATE("Раздел: ",IF(Source!G263&lt;&gt;"Новый раздел", Source!G263, ""))</f>
        <v>Раздел: Помещение 111 Моечная</v>
      </c>
      <c r="B293" s="57"/>
      <c r="C293" s="57"/>
      <c r="D293" s="57"/>
      <c r="E293" s="57"/>
      <c r="F293" s="57"/>
      <c r="G293" s="57"/>
      <c r="H293" s="57"/>
      <c r="I293" s="57"/>
      <c r="J293" s="57"/>
      <c r="K293" s="57"/>
    </row>
    <row r="294" spans="1:22" ht="114" x14ac:dyDescent="0.2">
      <c r="A294" s="13">
        <v>27</v>
      </c>
      <c r="B294" s="13" t="str">
        <f>Source!F267</f>
        <v>1.21-3703-4-1/1</v>
      </c>
      <c r="C294" s="13" t="str">
        <f>Source!G267</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94" s="14" t="str">
        <f>Source!H267</f>
        <v>100 жил</v>
      </c>
      <c r="E294" s="2">
        <f>Source!I267</f>
        <v>0.08</v>
      </c>
      <c r="F294" s="16"/>
      <c r="G294" s="15"/>
      <c r="H294" s="2"/>
      <c r="I294" s="2"/>
      <c r="J294" s="16"/>
      <c r="K294" s="16"/>
      <c r="Q294">
        <f>ROUND((Source!BZ267/100)*ROUND((Source!AF267*Source!AV267)*Source!I267, 2), 2)</f>
        <v>648.15</v>
      </c>
      <c r="R294">
        <f>Source!X267</f>
        <v>648.15</v>
      </c>
      <c r="S294">
        <f>ROUND((Source!CA267/100)*ROUND((Source!AF267*Source!AV267)*Source!I267, 2), 2)</f>
        <v>92.59</v>
      </c>
      <c r="T294">
        <f>Source!Y267</f>
        <v>92.59</v>
      </c>
      <c r="U294">
        <f>ROUND((175/100)*ROUND((Source!AE267*Source!AV267)*Source!I267, 2), 2)</f>
        <v>0</v>
      </c>
      <c r="V294">
        <f>ROUND((108/100)*ROUND(Source!CS267*Source!I267, 2), 2)</f>
        <v>0</v>
      </c>
    </row>
    <row r="295" spans="1:22" x14ac:dyDescent="0.2">
      <c r="C295" s="17" t="str">
        <f>"Объем: "&amp;Source!I267&amp;"=8/"&amp;"100"</f>
        <v>Объем: 0,08=8/100</v>
      </c>
    </row>
    <row r="296" spans="1:22" ht="14.25" x14ac:dyDescent="0.2">
      <c r="A296" s="13"/>
      <c r="B296" s="13"/>
      <c r="C296" s="13" t="s">
        <v>1159</v>
      </c>
      <c r="D296" s="14"/>
      <c r="E296" s="2"/>
      <c r="F296" s="16">
        <f>Source!AO267</f>
        <v>11574.13</v>
      </c>
      <c r="G296" s="15" t="str">
        <f>Source!DG267</f>
        <v/>
      </c>
      <c r="H296" s="2">
        <f>Source!AV267</f>
        <v>1</v>
      </c>
      <c r="I296" s="2">
        <f>IF(Source!BA267&lt;&gt; 0, Source!BA267, 1)</f>
        <v>1</v>
      </c>
      <c r="J296" s="16">
        <f>Source!S267</f>
        <v>925.93</v>
      </c>
      <c r="K296" s="16"/>
    </row>
    <row r="297" spans="1:22" ht="14.25" x14ac:dyDescent="0.2">
      <c r="A297" s="13"/>
      <c r="B297" s="13"/>
      <c r="C297" s="13" t="s">
        <v>1160</v>
      </c>
      <c r="D297" s="14" t="s">
        <v>1161</v>
      </c>
      <c r="E297" s="2">
        <f>Source!AT267</f>
        <v>70</v>
      </c>
      <c r="F297" s="16"/>
      <c r="G297" s="15"/>
      <c r="H297" s="2"/>
      <c r="I297" s="2"/>
      <c r="J297" s="16">
        <f>SUM(R294:R296)</f>
        <v>648.15</v>
      </c>
      <c r="K297" s="16"/>
    </row>
    <row r="298" spans="1:22" ht="14.25" x14ac:dyDescent="0.2">
      <c r="A298" s="13"/>
      <c r="B298" s="13"/>
      <c r="C298" s="13" t="s">
        <v>1162</v>
      </c>
      <c r="D298" s="14" t="s">
        <v>1161</v>
      </c>
      <c r="E298" s="2">
        <f>Source!AU267</f>
        <v>10</v>
      </c>
      <c r="F298" s="16"/>
      <c r="G298" s="15"/>
      <c r="H298" s="2"/>
      <c r="I298" s="2"/>
      <c r="J298" s="16">
        <f>SUM(T294:T297)</f>
        <v>92.59</v>
      </c>
      <c r="K298" s="16"/>
    </row>
    <row r="299" spans="1:22" ht="14.25" x14ac:dyDescent="0.2">
      <c r="A299" s="13"/>
      <c r="B299" s="13"/>
      <c r="C299" s="13" t="s">
        <v>1163</v>
      </c>
      <c r="D299" s="14" t="s">
        <v>1164</v>
      </c>
      <c r="E299" s="2">
        <f>Source!AQ267</f>
        <v>17.77</v>
      </c>
      <c r="F299" s="16"/>
      <c r="G299" s="15" t="str">
        <f>Source!DI267</f>
        <v/>
      </c>
      <c r="H299" s="2">
        <f>Source!AV267</f>
        <v>1</v>
      </c>
      <c r="I299" s="2"/>
      <c r="J299" s="16"/>
      <c r="K299" s="16">
        <f>Source!U267</f>
        <v>1.4216</v>
      </c>
    </row>
    <row r="300" spans="1:22" ht="15" x14ac:dyDescent="0.25">
      <c r="A300" s="20"/>
      <c r="B300" s="20"/>
      <c r="C300" s="20"/>
      <c r="D300" s="20"/>
      <c r="E300" s="20"/>
      <c r="F300" s="20"/>
      <c r="G300" s="20"/>
      <c r="H300" s="20"/>
      <c r="I300" s="58">
        <f>J296+J297+J298</f>
        <v>1666.6699999999998</v>
      </c>
      <c r="J300" s="58"/>
      <c r="K300" s="21">
        <f>IF(Source!I267&lt;&gt;0, ROUND(I300/Source!I267, 2), 0)</f>
        <v>20833.38</v>
      </c>
      <c r="P300" s="18">
        <f>I300</f>
        <v>1666.6699999999998</v>
      </c>
    </row>
    <row r="302" spans="1:22" ht="15" x14ac:dyDescent="0.25">
      <c r="A302" s="61" t="str">
        <f>CONCATENATE("Итого по разделу: ",IF(Source!G269&lt;&gt;"Новый раздел", Source!G269, ""))</f>
        <v>Итого по разделу: Помещение 111 Моечная</v>
      </c>
      <c r="B302" s="61"/>
      <c r="C302" s="61"/>
      <c r="D302" s="61"/>
      <c r="E302" s="61"/>
      <c r="F302" s="61"/>
      <c r="G302" s="61"/>
      <c r="H302" s="61"/>
      <c r="I302" s="59">
        <f>SUM(P293:P301)</f>
        <v>1666.6699999999998</v>
      </c>
      <c r="J302" s="60"/>
      <c r="K302" s="23"/>
    </row>
    <row r="305" spans="1:22" ht="16.5" x14ac:dyDescent="0.25">
      <c r="A305" s="57" t="str">
        <f>CONCATENATE("Раздел: ",IF(Source!G299&lt;&gt;"Новый раздел", Source!G299, ""))</f>
        <v>Раздел: Помещение 116 Душ</v>
      </c>
      <c r="B305" s="57"/>
      <c r="C305" s="57"/>
      <c r="D305" s="57"/>
      <c r="E305" s="57"/>
      <c r="F305" s="57"/>
      <c r="G305" s="57"/>
      <c r="H305" s="57"/>
      <c r="I305" s="57"/>
      <c r="J305" s="57"/>
      <c r="K305" s="57"/>
    </row>
    <row r="306" spans="1:22" ht="114" x14ac:dyDescent="0.2">
      <c r="A306" s="13">
        <v>28</v>
      </c>
      <c r="B306" s="13" t="str">
        <f>Source!F303</f>
        <v>1.21-3703-4-1/1</v>
      </c>
      <c r="C306" s="13" t="str">
        <f>Source!G303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306" s="14" t="str">
        <f>Source!H303</f>
        <v>100 жил</v>
      </c>
      <c r="E306" s="2">
        <f>Source!I303</f>
        <v>0.03</v>
      </c>
      <c r="F306" s="16"/>
      <c r="G306" s="15"/>
      <c r="H306" s="2"/>
      <c r="I306" s="2"/>
      <c r="J306" s="16"/>
      <c r="K306" s="16"/>
      <c r="Q306">
        <f>ROUND((Source!BZ303/100)*ROUND((Source!AF303*Source!AV303)*Source!I303, 2), 2)</f>
        <v>243.05</v>
      </c>
      <c r="R306">
        <f>Source!X303</f>
        <v>243.05</v>
      </c>
      <c r="S306">
        <f>ROUND((Source!CA303/100)*ROUND((Source!AF303*Source!AV303)*Source!I303, 2), 2)</f>
        <v>34.72</v>
      </c>
      <c r="T306">
        <f>Source!Y303</f>
        <v>34.72</v>
      </c>
      <c r="U306">
        <f>ROUND((175/100)*ROUND((Source!AE303*Source!AV303)*Source!I303, 2), 2)</f>
        <v>0</v>
      </c>
      <c r="V306">
        <f>ROUND((108/100)*ROUND(Source!CS303*Source!I303, 2), 2)</f>
        <v>0</v>
      </c>
    </row>
    <row r="307" spans="1:22" x14ac:dyDescent="0.2">
      <c r="C307" s="17" t="str">
        <f>"Объем: "&amp;Source!I303&amp;"=3/"&amp;"100"</f>
        <v>Объем: 0,03=3/100</v>
      </c>
    </row>
    <row r="308" spans="1:22" ht="14.25" x14ac:dyDescent="0.2">
      <c r="A308" s="13"/>
      <c r="B308" s="13"/>
      <c r="C308" s="13" t="s">
        <v>1159</v>
      </c>
      <c r="D308" s="14"/>
      <c r="E308" s="2"/>
      <c r="F308" s="16">
        <f>Source!AO303</f>
        <v>11574.13</v>
      </c>
      <c r="G308" s="15" t="str">
        <f>Source!DG303</f>
        <v/>
      </c>
      <c r="H308" s="2">
        <f>Source!AV303</f>
        <v>1</v>
      </c>
      <c r="I308" s="2">
        <f>IF(Source!BA303&lt;&gt; 0, Source!BA303, 1)</f>
        <v>1</v>
      </c>
      <c r="J308" s="16">
        <f>Source!S303</f>
        <v>347.22</v>
      </c>
      <c r="K308" s="16"/>
    </row>
    <row r="309" spans="1:22" ht="14.25" x14ac:dyDescent="0.2">
      <c r="A309" s="13"/>
      <c r="B309" s="13"/>
      <c r="C309" s="13" t="s">
        <v>1160</v>
      </c>
      <c r="D309" s="14" t="s">
        <v>1161</v>
      </c>
      <c r="E309" s="2">
        <f>Source!AT303</f>
        <v>70</v>
      </c>
      <c r="F309" s="16"/>
      <c r="G309" s="15"/>
      <c r="H309" s="2"/>
      <c r="I309" s="2"/>
      <c r="J309" s="16">
        <f>SUM(R306:R308)</f>
        <v>243.05</v>
      </c>
      <c r="K309" s="16"/>
    </row>
    <row r="310" spans="1:22" ht="14.25" x14ac:dyDescent="0.2">
      <c r="A310" s="13"/>
      <c r="B310" s="13"/>
      <c r="C310" s="13" t="s">
        <v>1162</v>
      </c>
      <c r="D310" s="14" t="s">
        <v>1161</v>
      </c>
      <c r="E310" s="2">
        <f>Source!AU303</f>
        <v>10</v>
      </c>
      <c r="F310" s="16"/>
      <c r="G310" s="15"/>
      <c r="H310" s="2"/>
      <c r="I310" s="2"/>
      <c r="J310" s="16">
        <f>SUM(T306:T309)</f>
        <v>34.72</v>
      </c>
      <c r="K310" s="16"/>
    </row>
    <row r="311" spans="1:22" ht="14.25" x14ac:dyDescent="0.2">
      <c r="A311" s="13"/>
      <c r="B311" s="13"/>
      <c r="C311" s="13" t="s">
        <v>1163</v>
      </c>
      <c r="D311" s="14" t="s">
        <v>1164</v>
      </c>
      <c r="E311" s="2">
        <f>Source!AQ303</f>
        <v>17.77</v>
      </c>
      <c r="F311" s="16"/>
      <c r="G311" s="15" t="str">
        <f>Source!DI303</f>
        <v/>
      </c>
      <c r="H311" s="2">
        <f>Source!AV303</f>
        <v>1</v>
      </c>
      <c r="I311" s="2"/>
      <c r="J311" s="16"/>
      <c r="K311" s="16">
        <f>Source!U303</f>
        <v>0.53310000000000002</v>
      </c>
    </row>
    <row r="312" spans="1:22" ht="15" x14ac:dyDescent="0.25">
      <c r="A312" s="20"/>
      <c r="B312" s="20"/>
      <c r="C312" s="20"/>
      <c r="D312" s="20"/>
      <c r="E312" s="20"/>
      <c r="F312" s="20"/>
      <c r="G312" s="20"/>
      <c r="H312" s="20"/>
      <c r="I312" s="58">
        <f>J308+J309+J310</f>
        <v>624.99</v>
      </c>
      <c r="J312" s="58"/>
      <c r="K312" s="21">
        <f>IF(Source!I303&lt;&gt;0, ROUND(I312/Source!I303, 2), 0)</f>
        <v>20833</v>
      </c>
      <c r="P312" s="18">
        <f>I312</f>
        <v>624.99</v>
      </c>
    </row>
    <row r="314" spans="1:22" ht="15" x14ac:dyDescent="0.25">
      <c r="A314" s="61" t="str">
        <f>CONCATENATE("Итого по разделу: ",IF(Source!G305&lt;&gt;"Новый раздел", Source!G305, ""))</f>
        <v>Итого по разделу: Помещение 116 Душ</v>
      </c>
      <c r="B314" s="61"/>
      <c r="C314" s="61"/>
      <c r="D314" s="61"/>
      <c r="E314" s="61"/>
      <c r="F314" s="61"/>
      <c r="G314" s="61"/>
      <c r="H314" s="61"/>
      <c r="I314" s="59">
        <f>SUM(P305:P313)</f>
        <v>624.99</v>
      </c>
      <c r="J314" s="60"/>
      <c r="K314" s="23"/>
    </row>
    <row r="317" spans="1:22" ht="16.5" x14ac:dyDescent="0.25">
      <c r="A317" s="57" t="str">
        <f>CONCATENATE("Раздел: ",IF(Source!G335&lt;&gt;"Новый раздел", Source!G335, ""))</f>
        <v>Раздел: Помещение 117 Коридор</v>
      </c>
      <c r="B317" s="57"/>
      <c r="C317" s="57"/>
      <c r="D317" s="57"/>
      <c r="E317" s="57"/>
      <c r="F317" s="57"/>
      <c r="G317" s="57"/>
      <c r="H317" s="57"/>
      <c r="I317" s="57"/>
      <c r="J317" s="57"/>
      <c r="K317" s="57"/>
    </row>
    <row r="318" spans="1:22" ht="28.5" x14ac:dyDescent="0.2">
      <c r="A318" s="13">
        <v>29</v>
      </c>
      <c r="B318" s="13" t="str">
        <f>Source!F339</f>
        <v>1.21-3305-1-1/1</v>
      </c>
      <c r="C318" s="13" t="str">
        <f>Source!G339</f>
        <v>Демонтаж выключателей, розеток</v>
      </c>
      <c r="D318" s="14" t="str">
        <f>Source!H339</f>
        <v>100 шт.</v>
      </c>
      <c r="E318" s="2">
        <f>Source!I339</f>
        <v>0.03</v>
      </c>
      <c r="F318" s="16"/>
      <c r="G318" s="15"/>
      <c r="H318" s="2"/>
      <c r="I318" s="2"/>
      <c r="J318" s="16"/>
      <c r="K318" s="16"/>
      <c r="Q318">
        <f>ROUND((Source!BZ339/100)*ROUND((Source!AF339*Source!AV339)*Source!I339, 2), 2)</f>
        <v>56.92</v>
      </c>
      <c r="R318">
        <f>Source!X339</f>
        <v>56.92</v>
      </c>
      <c r="S318">
        <f>ROUND((Source!CA339/100)*ROUND((Source!AF339*Source!AV339)*Source!I339, 2), 2)</f>
        <v>8.1300000000000008</v>
      </c>
      <c r="T318">
        <f>Source!Y339</f>
        <v>8.1300000000000008</v>
      </c>
      <c r="U318">
        <f>ROUND((175/100)*ROUND((Source!AE339*Source!AV339)*Source!I339, 2), 2)</f>
        <v>0</v>
      </c>
      <c r="V318">
        <f>ROUND((108/100)*ROUND(Source!CS339*Source!I339, 2), 2)</f>
        <v>0</v>
      </c>
    </row>
    <row r="319" spans="1:22" x14ac:dyDescent="0.2">
      <c r="C319" s="17" t="str">
        <f>"Объем: "&amp;Source!I339&amp;"=3/"&amp;"100"</f>
        <v>Объем: 0,03=3/100</v>
      </c>
    </row>
    <row r="320" spans="1:22" ht="14.25" x14ac:dyDescent="0.2">
      <c r="A320" s="13"/>
      <c r="B320" s="13"/>
      <c r="C320" s="13" t="s">
        <v>1159</v>
      </c>
      <c r="D320" s="14"/>
      <c r="E320" s="2"/>
      <c r="F320" s="16">
        <f>Source!AO339</f>
        <v>2710.46</v>
      </c>
      <c r="G320" s="15" t="str">
        <f>Source!DG339</f>
        <v/>
      </c>
      <c r="H320" s="2">
        <f>Source!AV339</f>
        <v>1</v>
      </c>
      <c r="I320" s="2">
        <f>IF(Source!BA339&lt;&gt; 0, Source!BA339, 1)</f>
        <v>1</v>
      </c>
      <c r="J320" s="16">
        <f>Source!S339</f>
        <v>81.31</v>
      </c>
      <c r="K320" s="16"/>
    </row>
    <row r="321" spans="1:22" ht="14.25" x14ac:dyDescent="0.2">
      <c r="A321" s="13"/>
      <c r="B321" s="13"/>
      <c r="C321" s="13" t="s">
        <v>1160</v>
      </c>
      <c r="D321" s="14" t="s">
        <v>1161</v>
      </c>
      <c r="E321" s="2">
        <f>Source!AT339</f>
        <v>70</v>
      </c>
      <c r="F321" s="16"/>
      <c r="G321" s="15"/>
      <c r="H321" s="2"/>
      <c r="I321" s="2"/>
      <c r="J321" s="16">
        <f>SUM(R318:R320)</f>
        <v>56.92</v>
      </c>
      <c r="K321" s="16"/>
    </row>
    <row r="322" spans="1:22" ht="14.25" x14ac:dyDescent="0.2">
      <c r="A322" s="13"/>
      <c r="B322" s="13"/>
      <c r="C322" s="13" t="s">
        <v>1162</v>
      </c>
      <c r="D322" s="14" t="s">
        <v>1161</v>
      </c>
      <c r="E322" s="2">
        <f>Source!AU339</f>
        <v>10</v>
      </c>
      <c r="F322" s="16"/>
      <c r="G322" s="15"/>
      <c r="H322" s="2"/>
      <c r="I322" s="2"/>
      <c r="J322" s="16">
        <f>SUM(T318:T321)</f>
        <v>8.1300000000000008</v>
      </c>
      <c r="K322" s="16"/>
    </row>
    <row r="323" spans="1:22" ht="14.25" x14ac:dyDescent="0.2">
      <c r="A323" s="13"/>
      <c r="B323" s="13"/>
      <c r="C323" s="13" t="s">
        <v>1163</v>
      </c>
      <c r="D323" s="14" t="s">
        <v>1164</v>
      </c>
      <c r="E323" s="2">
        <f>Source!AQ339</f>
        <v>5.84</v>
      </c>
      <c r="F323" s="16"/>
      <c r="G323" s="15" t="str">
        <f>Source!DI339</f>
        <v/>
      </c>
      <c r="H323" s="2">
        <f>Source!AV339</f>
        <v>1</v>
      </c>
      <c r="I323" s="2"/>
      <c r="J323" s="16"/>
      <c r="K323" s="16">
        <f>Source!U339</f>
        <v>0.17519999999999999</v>
      </c>
    </row>
    <row r="324" spans="1:22" ht="15" x14ac:dyDescent="0.25">
      <c r="A324" s="20"/>
      <c r="B324" s="20"/>
      <c r="C324" s="20"/>
      <c r="D324" s="20"/>
      <c r="E324" s="20"/>
      <c r="F324" s="20"/>
      <c r="G324" s="20"/>
      <c r="H324" s="20"/>
      <c r="I324" s="58">
        <f>J320+J321+J322</f>
        <v>146.36000000000001</v>
      </c>
      <c r="J324" s="58"/>
      <c r="K324" s="21">
        <f>IF(Source!I339&lt;&gt;0, ROUND(I324/Source!I339, 2), 0)</f>
        <v>4878.67</v>
      </c>
      <c r="P324" s="18">
        <f>I324</f>
        <v>146.36000000000001</v>
      </c>
    </row>
    <row r="325" spans="1:22" ht="42.75" x14ac:dyDescent="0.2">
      <c r="A325" s="13">
        <v>30</v>
      </c>
      <c r="B325" s="13" t="str">
        <f>Source!F340</f>
        <v>1.20-3103-1-1/1</v>
      </c>
      <c r="C325" s="13" t="str">
        <f>Source!G340</f>
        <v>Установка выключателя одноклавишного неутопленного типа при открытой проводке</v>
      </c>
      <c r="D325" s="14" t="str">
        <f>Source!H340</f>
        <v>100 шт.</v>
      </c>
      <c r="E325" s="2">
        <f>Source!I340</f>
        <v>0.03</v>
      </c>
      <c r="F325" s="16"/>
      <c r="G325" s="15"/>
      <c r="H325" s="2"/>
      <c r="I325" s="2"/>
      <c r="J325" s="16"/>
      <c r="K325" s="16"/>
      <c r="Q325">
        <f>ROUND((Source!BZ340/100)*ROUND((Source!AF340*Source!AV340)*Source!I340, 2), 2)</f>
        <v>536.45000000000005</v>
      </c>
      <c r="R325">
        <f>Source!X340</f>
        <v>536.45000000000005</v>
      </c>
      <c r="S325">
        <f>ROUND((Source!CA340/100)*ROUND((Source!AF340*Source!AV340)*Source!I340, 2), 2)</f>
        <v>76.64</v>
      </c>
      <c r="T325">
        <f>Source!Y340</f>
        <v>76.64</v>
      </c>
      <c r="U325">
        <f>ROUND((175/100)*ROUND((Source!AE340*Source!AV340)*Source!I340, 2), 2)</f>
        <v>0.04</v>
      </c>
      <c r="V325">
        <f>ROUND((108/100)*ROUND(Source!CS340*Source!I340, 2), 2)</f>
        <v>0.02</v>
      </c>
    </row>
    <row r="326" spans="1:22" x14ac:dyDescent="0.2">
      <c r="C326" s="17" t="str">
        <f>"Объем: "&amp;Source!I340&amp;"=3/"&amp;"100"</f>
        <v>Объем: 0,03=3/100</v>
      </c>
    </row>
    <row r="327" spans="1:22" ht="14.25" x14ac:dyDescent="0.2">
      <c r="A327" s="13"/>
      <c r="B327" s="13"/>
      <c r="C327" s="13" t="s">
        <v>1159</v>
      </c>
      <c r="D327" s="14"/>
      <c r="E327" s="2"/>
      <c r="F327" s="16">
        <f>Source!AO340</f>
        <v>25545.16</v>
      </c>
      <c r="G327" s="15" t="str">
        <f>Source!DG340</f>
        <v/>
      </c>
      <c r="H327" s="2">
        <f>Source!AV340</f>
        <v>1</v>
      </c>
      <c r="I327" s="2">
        <f>IF(Source!BA340&lt;&gt; 0, Source!BA340, 1)</f>
        <v>1</v>
      </c>
      <c r="J327" s="16">
        <f>Source!S340</f>
        <v>766.35</v>
      </c>
      <c r="K327" s="16"/>
    </row>
    <row r="328" spans="1:22" ht="14.25" x14ac:dyDescent="0.2">
      <c r="A328" s="13"/>
      <c r="B328" s="13"/>
      <c r="C328" s="13" t="s">
        <v>1165</v>
      </c>
      <c r="D328" s="14"/>
      <c r="E328" s="2"/>
      <c r="F328" s="16">
        <f>Source!AM340</f>
        <v>32.57</v>
      </c>
      <c r="G328" s="15" t="str">
        <f>Source!DE340</f>
        <v/>
      </c>
      <c r="H328" s="2">
        <f>Source!AV340</f>
        <v>1</v>
      </c>
      <c r="I328" s="2">
        <f>IF(Source!BB340&lt;&gt; 0, Source!BB340, 1)</f>
        <v>1</v>
      </c>
      <c r="J328" s="16">
        <f>Source!Q340</f>
        <v>0.98</v>
      </c>
      <c r="K328" s="16"/>
    </row>
    <row r="329" spans="1:22" ht="14.25" x14ac:dyDescent="0.2">
      <c r="A329" s="13"/>
      <c r="B329" s="13"/>
      <c r="C329" s="13" t="s">
        <v>1166</v>
      </c>
      <c r="D329" s="14"/>
      <c r="E329" s="2"/>
      <c r="F329" s="16">
        <f>Source!AN340</f>
        <v>0.69</v>
      </c>
      <c r="G329" s="15" t="str">
        <f>Source!DF340</f>
        <v/>
      </c>
      <c r="H329" s="2">
        <f>Source!AV340</f>
        <v>1</v>
      </c>
      <c r="I329" s="2">
        <f>IF(Source!BS340&lt;&gt; 0, Source!BS340, 1)</f>
        <v>1</v>
      </c>
      <c r="J329" s="22">
        <f>Source!R340</f>
        <v>0.02</v>
      </c>
      <c r="K329" s="16"/>
    </row>
    <row r="330" spans="1:22" ht="14.25" x14ac:dyDescent="0.2">
      <c r="A330" s="13"/>
      <c r="B330" s="13"/>
      <c r="C330" s="13" t="s">
        <v>1160</v>
      </c>
      <c r="D330" s="14" t="s">
        <v>1161</v>
      </c>
      <c r="E330" s="2">
        <f>Source!AT340</f>
        <v>70</v>
      </c>
      <c r="F330" s="16"/>
      <c r="G330" s="15"/>
      <c r="H330" s="2"/>
      <c r="I330" s="2"/>
      <c r="J330" s="16">
        <f>SUM(R325:R329)</f>
        <v>536.45000000000005</v>
      </c>
      <c r="K330" s="16"/>
    </row>
    <row r="331" spans="1:22" ht="14.25" x14ac:dyDescent="0.2">
      <c r="A331" s="13"/>
      <c r="B331" s="13"/>
      <c r="C331" s="13" t="s">
        <v>1162</v>
      </c>
      <c r="D331" s="14" t="s">
        <v>1161</v>
      </c>
      <c r="E331" s="2">
        <f>Source!AU340</f>
        <v>10</v>
      </c>
      <c r="F331" s="16"/>
      <c r="G331" s="15"/>
      <c r="H331" s="2"/>
      <c r="I331" s="2"/>
      <c r="J331" s="16">
        <f>SUM(T325:T330)</f>
        <v>76.64</v>
      </c>
      <c r="K331" s="16"/>
    </row>
    <row r="332" spans="1:22" ht="14.25" x14ac:dyDescent="0.2">
      <c r="A332" s="13"/>
      <c r="B332" s="13"/>
      <c r="C332" s="13" t="s">
        <v>1168</v>
      </c>
      <c r="D332" s="14" t="s">
        <v>1161</v>
      </c>
      <c r="E332" s="2">
        <f>108</f>
        <v>108</v>
      </c>
      <c r="F332" s="16"/>
      <c r="G332" s="15"/>
      <c r="H332" s="2"/>
      <c r="I332" s="2"/>
      <c r="J332" s="16">
        <f>SUM(V325:V331)</f>
        <v>0.02</v>
      </c>
      <c r="K332" s="16"/>
    </row>
    <row r="333" spans="1:22" ht="14.25" x14ac:dyDescent="0.2">
      <c r="A333" s="13"/>
      <c r="B333" s="13"/>
      <c r="C333" s="13" t="s">
        <v>1163</v>
      </c>
      <c r="D333" s="14" t="s">
        <v>1164</v>
      </c>
      <c r="E333" s="2">
        <f>Source!AQ340</f>
        <v>39.22</v>
      </c>
      <c r="F333" s="16"/>
      <c r="G333" s="15" t="str">
        <f>Source!DI340</f>
        <v/>
      </c>
      <c r="H333" s="2">
        <f>Source!AV340</f>
        <v>1</v>
      </c>
      <c r="I333" s="2"/>
      <c r="J333" s="16"/>
      <c r="K333" s="16">
        <f>Source!U340</f>
        <v>1.1765999999999999</v>
      </c>
    </row>
    <row r="334" spans="1:22" ht="15" x14ac:dyDescent="0.25">
      <c r="A334" s="20"/>
      <c r="B334" s="20"/>
      <c r="C334" s="20"/>
      <c r="D334" s="20"/>
      <c r="E334" s="20"/>
      <c r="F334" s="20"/>
      <c r="G334" s="20"/>
      <c r="H334" s="20"/>
      <c r="I334" s="58">
        <f>J327+J328+J330+J331+J332</f>
        <v>1380.4400000000003</v>
      </c>
      <c r="J334" s="58"/>
      <c r="K334" s="21">
        <f>IF(Source!I340&lt;&gt;0, ROUND(I334/Source!I340, 2), 0)</f>
        <v>46014.67</v>
      </c>
      <c r="P334" s="18">
        <f>I334</f>
        <v>1380.4400000000003</v>
      </c>
    </row>
    <row r="336" spans="1:22" ht="15" x14ac:dyDescent="0.25">
      <c r="A336" s="61" t="str">
        <f>CONCATENATE("Итого по разделу: ",IF(Source!G342&lt;&gt;"Новый раздел", Source!G342, ""))</f>
        <v>Итого по разделу: Помещение 117 Коридор</v>
      </c>
      <c r="B336" s="61"/>
      <c r="C336" s="61"/>
      <c r="D336" s="61"/>
      <c r="E336" s="61"/>
      <c r="F336" s="61"/>
      <c r="G336" s="61"/>
      <c r="H336" s="61"/>
      <c r="I336" s="59">
        <f>SUM(P317:P335)</f>
        <v>1526.8000000000002</v>
      </c>
      <c r="J336" s="60"/>
      <c r="K336" s="23"/>
    </row>
    <row r="339" spans="1:22" ht="16.5" x14ac:dyDescent="0.25">
      <c r="A339" s="57" t="str">
        <f>CONCATENATE("Раздел: ",IF(Source!G372&lt;&gt;"Новый раздел", Source!G372, ""))</f>
        <v>Раздел: Помещение 118 Венткамера</v>
      </c>
      <c r="B339" s="57"/>
      <c r="C339" s="57"/>
      <c r="D339" s="57"/>
      <c r="E339" s="57"/>
      <c r="F339" s="57"/>
      <c r="G339" s="57"/>
      <c r="H339" s="57"/>
      <c r="I339" s="57"/>
      <c r="J339" s="57"/>
      <c r="K339" s="57"/>
    </row>
    <row r="340" spans="1:22" ht="28.5" x14ac:dyDescent="0.2">
      <c r="A340" s="13">
        <v>31</v>
      </c>
      <c r="B340" s="13" t="str">
        <f>Source!F376</f>
        <v>1.21-3305-1-1/1</v>
      </c>
      <c r="C340" s="13" t="str">
        <f>Source!G376</f>
        <v>Демонтаж выключателей, розеток</v>
      </c>
      <c r="D340" s="14" t="str">
        <f>Source!H376</f>
        <v>100 шт.</v>
      </c>
      <c r="E340" s="2">
        <f>Source!I376</f>
        <v>0.01</v>
      </c>
      <c r="F340" s="16"/>
      <c r="G340" s="15"/>
      <c r="H340" s="2"/>
      <c r="I340" s="2"/>
      <c r="J340" s="16"/>
      <c r="K340" s="16"/>
      <c r="Q340">
        <f>ROUND((Source!BZ376/100)*ROUND((Source!AF376*Source!AV376)*Source!I376, 2), 2)</f>
        <v>18.97</v>
      </c>
      <c r="R340">
        <f>Source!X376</f>
        <v>18.97</v>
      </c>
      <c r="S340">
        <f>ROUND((Source!CA376/100)*ROUND((Source!AF376*Source!AV376)*Source!I376, 2), 2)</f>
        <v>2.71</v>
      </c>
      <c r="T340">
        <f>Source!Y376</f>
        <v>2.71</v>
      </c>
      <c r="U340">
        <f>ROUND((175/100)*ROUND((Source!AE376*Source!AV376)*Source!I376, 2), 2)</f>
        <v>0</v>
      </c>
      <c r="V340">
        <f>ROUND((108/100)*ROUND(Source!CS376*Source!I376, 2), 2)</f>
        <v>0</v>
      </c>
    </row>
    <row r="341" spans="1:22" x14ac:dyDescent="0.2">
      <c r="C341" s="17" t="str">
        <f>"Объем: "&amp;Source!I376&amp;"=1/"&amp;"100"</f>
        <v>Объем: 0,01=1/100</v>
      </c>
    </row>
    <row r="342" spans="1:22" ht="14.25" x14ac:dyDescent="0.2">
      <c r="A342" s="13"/>
      <c r="B342" s="13"/>
      <c r="C342" s="13" t="s">
        <v>1159</v>
      </c>
      <c r="D342" s="14"/>
      <c r="E342" s="2"/>
      <c r="F342" s="16">
        <f>Source!AO376</f>
        <v>2710.46</v>
      </c>
      <c r="G342" s="15" t="str">
        <f>Source!DG376</f>
        <v/>
      </c>
      <c r="H342" s="2">
        <f>Source!AV376</f>
        <v>1</v>
      </c>
      <c r="I342" s="2">
        <f>IF(Source!BA376&lt;&gt; 0, Source!BA376, 1)</f>
        <v>1</v>
      </c>
      <c r="J342" s="16">
        <f>Source!S376</f>
        <v>27.1</v>
      </c>
      <c r="K342" s="16"/>
    </row>
    <row r="343" spans="1:22" ht="14.25" x14ac:dyDescent="0.2">
      <c r="A343" s="13"/>
      <c r="B343" s="13"/>
      <c r="C343" s="13" t="s">
        <v>1160</v>
      </c>
      <c r="D343" s="14" t="s">
        <v>1161</v>
      </c>
      <c r="E343" s="2">
        <f>Source!AT376</f>
        <v>70</v>
      </c>
      <c r="F343" s="16"/>
      <c r="G343" s="15"/>
      <c r="H343" s="2"/>
      <c r="I343" s="2"/>
      <c r="J343" s="16">
        <f>SUM(R340:R342)</f>
        <v>18.97</v>
      </c>
      <c r="K343" s="16"/>
    </row>
    <row r="344" spans="1:22" ht="14.25" x14ac:dyDescent="0.2">
      <c r="A344" s="13"/>
      <c r="B344" s="13"/>
      <c r="C344" s="13" t="s">
        <v>1162</v>
      </c>
      <c r="D344" s="14" t="s">
        <v>1161</v>
      </c>
      <c r="E344" s="2">
        <f>Source!AU376</f>
        <v>10</v>
      </c>
      <c r="F344" s="16"/>
      <c r="G344" s="15"/>
      <c r="H344" s="2"/>
      <c r="I344" s="2"/>
      <c r="J344" s="16">
        <f>SUM(T340:T343)</f>
        <v>2.71</v>
      </c>
      <c r="K344" s="16"/>
    </row>
    <row r="345" spans="1:22" ht="14.25" x14ac:dyDescent="0.2">
      <c r="A345" s="13"/>
      <c r="B345" s="13"/>
      <c r="C345" s="13" t="s">
        <v>1163</v>
      </c>
      <c r="D345" s="14" t="s">
        <v>1164</v>
      </c>
      <c r="E345" s="2">
        <f>Source!AQ376</f>
        <v>5.84</v>
      </c>
      <c r="F345" s="16"/>
      <c r="G345" s="15" t="str">
        <f>Source!DI376</f>
        <v/>
      </c>
      <c r="H345" s="2">
        <f>Source!AV376</f>
        <v>1</v>
      </c>
      <c r="I345" s="2"/>
      <c r="J345" s="16"/>
      <c r="K345" s="16">
        <f>Source!U376</f>
        <v>5.8400000000000001E-2</v>
      </c>
    </row>
    <row r="346" spans="1:22" ht="15" x14ac:dyDescent="0.25">
      <c r="A346" s="20"/>
      <c r="B346" s="20"/>
      <c r="C346" s="20"/>
      <c r="D346" s="20"/>
      <c r="E346" s="20"/>
      <c r="F346" s="20"/>
      <c r="G346" s="20"/>
      <c r="H346" s="20"/>
      <c r="I346" s="58">
        <f>J342+J343+J344</f>
        <v>48.78</v>
      </c>
      <c r="J346" s="58"/>
      <c r="K346" s="21">
        <f>IF(Source!I376&lt;&gt;0, ROUND(I346/Source!I376, 2), 0)</f>
        <v>4878</v>
      </c>
      <c r="P346" s="18">
        <f>I346</f>
        <v>48.78</v>
      </c>
    </row>
    <row r="347" spans="1:22" ht="42.75" x14ac:dyDescent="0.2">
      <c r="A347" s="13">
        <v>32</v>
      </c>
      <c r="B347" s="13" t="str">
        <f>Source!F377</f>
        <v>1.20-3103-1-4/1</v>
      </c>
      <c r="C347" s="13" t="str">
        <f>Source!G377</f>
        <v>Установка выключателя двухклавишного неутопленного типа при открытой проводке</v>
      </c>
      <c r="D347" s="14" t="str">
        <f>Source!H377</f>
        <v>100 шт.</v>
      </c>
      <c r="E347" s="2">
        <f>Source!I377</f>
        <v>0.01</v>
      </c>
      <c r="F347" s="16"/>
      <c r="G347" s="15"/>
      <c r="H347" s="2"/>
      <c r="I347" s="2"/>
      <c r="J347" s="16"/>
      <c r="K347" s="16"/>
      <c r="Q347">
        <f>ROUND((Source!BZ377/100)*ROUND((Source!AF377*Source!AV377)*Source!I377, 2), 2)</f>
        <v>199.79</v>
      </c>
      <c r="R347">
        <f>Source!X377</f>
        <v>199.79</v>
      </c>
      <c r="S347">
        <f>ROUND((Source!CA377/100)*ROUND((Source!AF377*Source!AV377)*Source!I377, 2), 2)</f>
        <v>28.54</v>
      </c>
      <c r="T347">
        <f>Source!Y377</f>
        <v>28.54</v>
      </c>
      <c r="U347">
        <f>ROUND((175/100)*ROUND((Source!AE377*Source!AV377)*Source!I377, 2), 2)</f>
        <v>0.02</v>
      </c>
      <c r="V347">
        <f>ROUND((108/100)*ROUND(Source!CS377*Source!I377, 2), 2)</f>
        <v>0.01</v>
      </c>
    </row>
    <row r="348" spans="1:22" x14ac:dyDescent="0.2">
      <c r="C348" s="17" t="str">
        <f>"Объем: "&amp;Source!I377&amp;"=1/"&amp;"100"</f>
        <v>Объем: 0,01=1/100</v>
      </c>
    </row>
    <row r="349" spans="1:22" ht="14.25" x14ac:dyDescent="0.2">
      <c r="A349" s="13"/>
      <c r="B349" s="13"/>
      <c r="C349" s="13" t="s">
        <v>1159</v>
      </c>
      <c r="D349" s="14"/>
      <c r="E349" s="2"/>
      <c r="F349" s="16">
        <f>Source!AO377</f>
        <v>28541.279999999999</v>
      </c>
      <c r="G349" s="15" t="str">
        <f>Source!DG377</f>
        <v/>
      </c>
      <c r="H349" s="2">
        <f>Source!AV377</f>
        <v>1</v>
      </c>
      <c r="I349" s="2">
        <f>IF(Source!BA377&lt;&gt; 0, Source!BA377, 1)</f>
        <v>1</v>
      </c>
      <c r="J349" s="16">
        <f>Source!S377</f>
        <v>285.41000000000003</v>
      </c>
      <c r="K349" s="16"/>
    </row>
    <row r="350" spans="1:22" ht="14.25" x14ac:dyDescent="0.2">
      <c r="A350" s="13"/>
      <c r="B350" s="13"/>
      <c r="C350" s="13" t="s">
        <v>1165</v>
      </c>
      <c r="D350" s="14"/>
      <c r="E350" s="2"/>
      <c r="F350" s="16">
        <f>Source!AM377</f>
        <v>32.57</v>
      </c>
      <c r="G350" s="15" t="str">
        <f>Source!DE377</f>
        <v/>
      </c>
      <c r="H350" s="2">
        <f>Source!AV377</f>
        <v>1</v>
      </c>
      <c r="I350" s="2">
        <f>IF(Source!BB377&lt;&gt; 0, Source!BB377, 1)</f>
        <v>1</v>
      </c>
      <c r="J350" s="16">
        <f>Source!Q377</f>
        <v>0.33</v>
      </c>
      <c r="K350" s="16"/>
    </row>
    <row r="351" spans="1:22" ht="14.25" x14ac:dyDescent="0.2">
      <c r="A351" s="13"/>
      <c r="B351" s="13"/>
      <c r="C351" s="13" t="s">
        <v>1166</v>
      </c>
      <c r="D351" s="14"/>
      <c r="E351" s="2"/>
      <c r="F351" s="16">
        <f>Source!AN377</f>
        <v>0.69</v>
      </c>
      <c r="G351" s="15" t="str">
        <f>Source!DF377</f>
        <v/>
      </c>
      <c r="H351" s="2">
        <f>Source!AV377</f>
        <v>1</v>
      </c>
      <c r="I351" s="2">
        <f>IF(Source!BS377&lt;&gt; 0, Source!BS377, 1)</f>
        <v>1</v>
      </c>
      <c r="J351" s="22">
        <f>Source!R377</f>
        <v>0.01</v>
      </c>
      <c r="K351" s="16"/>
    </row>
    <row r="352" spans="1:22" ht="14.25" x14ac:dyDescent="0.2">
      <c r="A352" s="13"/>
      <c r="B352" s="13"/>
      <c r="C352" s="13" t="s">
        <v>1160</v>
      </c>
      <c r="D352" s="14" t="s">
        <v>1161</v>
      </c>
      <c r="E352" s="2">
        <f>Source!AT377</f>
        <v>70</v>
      </c>
      <c r="F352" s="16"/>
      <c r="G352" s="15"/>
      <c r="H352" s="2"/>
      <c r="I352" s="2"/>
      <c r="J352" s="16">
        <f>SUM(R347:R351)</f>
        <v>199.79</v>
      </c>
      <c r="K352" s="16"/>
    </row>
    <row r="353" spans="1:22" ht="14.25" x14ac:dyDescent="0.2">
      <c r="A353" s="13"/>
      <c r="B353" s="13"/>
      <c r="C353" s="13" t="s">
        <v>1162</v>
      </c>
      <c r="D353" s="14" t="s">
        <v>1161</v>
      </c>
      <c r="E353" s="2">
        <f>Source!AU377</f>
        <v>10</v>
      </c>
      <c r="F353" s="16"/>
      <c r="G353" s="15"/>
      <c r="H353" s="2"/>
      <c r="I353" s="2"/>
      <c r="J353" s="16">
        <f>SUM(T347:T352)</f>
        <v>28.54</v>
      </c>
      <c r="K353" s="16"/>
    </row>
    <row r="354" spans="1:22" ht="14.25" x14ac:dyDescent="0.2">
      <c r="A354" s="13"/>
      <c r="B354" s="13"/>
      <c r="C354" s="13" t="s">
        <v>1168</v>
      </c>
      <c r="D354" s="14" t="s">
        <v>1161</v>
      </c>
      <c r="E354" s="2">
        <f>108</f>
        <v>108</v>
      </c>
      <c r="F354" s="16"/>
      <c r="G354" s="15"/>
      <c r="H354" s="2"/>
      <c r="I354" s="2"/>
      <c r="J354" s="16">
        <f>SUM(V347:V353)</f>
        <v>0.01</v>
      </c>
      <c r="K354" s="16"/>
    </row>
    <row r="355" spans="1:22" ht="14.25" x14ac:dyDescent="0.2">
      <c r="A355" s="13"/>
      <c r="B355" s="13"/>
      <c r="C355" s="13" t="s">
        <v>1163</v>
      </c>
      <c r="D355" s="14" t="s">
        <v>1164</v>
      </c>
      <c r="E355" s="2">
        <f>Source!AQ377</f>
        <v>43.82</v>
      </c>
      <c r="F355" s="16"/>
      <c r="G355" s="15" t="str">
        <f>Source!DI377</f>
        <v/>
      </c>
      <c r="H355" s="2">
        <f>Source!AV377</f>
        <v>1</v>
      </c>
      <c r="I355" s="2"/>
      <c r="J355" s="16"/>
      <c r="K355" s="16">
        <f>Source!U377</f>
        <v>0.43820000000000003</v>
      </c>
    </row>
    <row r="356" spans="1:22" ht="15" x14ac:dyDescent="0.25">
      <c r="A356" s="20"/>
      <c r="B356" s="20"/>
      <c r="C356" s="20"/>
      <c r="D356" s="20"/>
      <c r="E356" s="20"/>
      <c r="F356" s="20"/>
      <c r="G356" s="20"/>
      <c r="H356" s="20"/>
      <c r="I356" s="58">
        <f>J349+J350+J352+J353+J354</f>
        <v>514.07999999999993</v>
      </c>
      <c r="J356" s="58"/>
      <c r="K356" s="21">
        <f>IF(Source!I377&lt;&gt;0, ROUND(I356/Source!I377, 2), 0)</f>
        <v>51408</v>
      </c>
      <c r="P356" s="18">
        <f>I356</f>
        <v>514.07999999999993</v>
      </c>
    </row>
    <row r="358" spans="1:22" ht="15" x14ac:dyDescent="0.25">
      <c r="A358" s="61" t="str">
        <f>CONCATENATE("Итого по разделу: ",IF(Source!G379&lt;&gt;"Новый раздел", Source!G379, ""))</f>
        <v>Итого по разделу: Помещение 118 Венткамера</v>
      </c>
      <c r="B358" s="61"/>
      <c r="C358" s="61"/>
      <c r="D358" s="61"/>
      <c r="E358" s="61"/>
      <c r="F358" s="61"/>
      <c r="G358" s="61"/>
      <c r="H358" s="61"/>
      <c r="I358" s="59">
        <f>SUM(P339:P357)</f>
        <v>562.8599999999999</v>
      </c>
      <c r="J358" s="60"/>
      <c r="K358" s="23"/>
    </row>
    <row r="361" spans="1:22" ht="16.5" x14ac:dyDescent="0.25">
      <c r="A361" s="57" t="str">
        <f>CONCATENATE("Раздел: ",IF(Source!G409&lt;&gt;"Новый раздел", Source!G409, ""))</f>
        <v>Раздел: Помещение 119 помещение уборочного инвентаря</v>
      </c>
      <c r="B361" s="57"/>
      <c r="C361" s="57"/>
      <c r="D361" s="57"/>
      <c r="E361" s="57"/>
      <c r="F361" s="57"/>
      <c r="G361" s="57"/>
      <c r="H361" s="57"/>
      <c r="I361" s="57"/>
      <c r="J361" s="57"/>
      <c r="K361" s="57"/>
    </row>
    <row r="362" spans="1:22" ht="114" x14ac:dyDescent="0.2">
      <c r="A362" s="13">
        <v>33</v>
      </c>
      <c r="B362" s="13" t="str">
        <f>Source!F413</f>
        <v>1.21-3703-4-1/1</v>
      </c>
      <c r="C362" s="13" t="str">
        <f>Source!G413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362" s="14" t="str">
        <f>Source!H413</f>
        <v>100 жил</v>
      </c>
      <c r="E362" s="2">
        <f>Source!I413</f>
        <v>0.03</v>
      </c>
      <c r="F362" s="16"/>
      <c r="G362" s="15"/>
      <c r="H362" s="2"/>
      <c r="I362" s="2"/>
      <c r="J362" s="16"/>
      <c r="K362" s="16"/>
      <c r="Q362">
        <f>ROUND((Source!BZ413/100)*ROUND((Source!AF413*Source!AV413)*Source!I413, 2), 2)</f>
        <v>243.05</v>
      </c>
      <c r="R362">
        <f>Source!X413</f>
        <v>243.05</v>
      </c>
      <c r="S362">
        <f>ROUND((Source!CA413/100)*ROUND((Source!AF413*Source!AV413)*Source!I413, 2), 2)</f>
        <v>34.72</v>
      </c>
      <c r="T362">
        <f>Source!Y413</f>
        <v>34.72</v>
      </c>
      <c r="U362">
        <f>ROUND((175/100)*ROUND((Source!AE413*Source!AV413)*Source!I413, 2), 2)</f>
        <v>0</v>
      </c>
      <c r="V362">
        <f>ROUND((108/100)*ROUND(Source!CS413*Source!I413, 2), 2)</f>
        <v>0</v>
      </c>
    </row>
    <row r="363" spans="1:22" x14ac:dyDescent="0.2">
      <c r="C363" s="17" t="str">
        <f>"Объем: "&amp;Source!I413&amp;"=3/"&amp;"100"</f>
        <v>Объем: 0,03=3/100</v>
      </c>
    </row>
    <row r="364" spans="1:22" ht="14.25" x14ac:dyDescent="0.2">
      <c r="A364" s="13"/>
      <c r="B364" s="13"/>
      <c r="C364" s="13" t="s">
        <v>1159</v>
      </c>
      <c r="D364" s="14"/>
      <c r="E364" s="2"/>
      <c r="F364" s="16">
        <f>Source!AO413</f>
        <v>11574.13</v>
      </c>
      <c r="G364" s="15" t="str">
        <f>Source!DG413</f>
        <v/>
      </c>
      <c r="H364" s="2">
        <f>Source!AV413</f>
        <v>1</v>
      </c>
      <c r="I364" s="2">
        <f>IF(Source!BA413&lt;&gt; 0, Source!BA413, 1)</f>
        <v>1</v>
      </c>
      <c r="J364" s="16">
        <f>Source!S413</f>
        <v>347.22</v>
      </c>
      <c r="K364" s="16"/>
    </row>
    <row r="365" spans="1:22" ht="14.25" x14ac:dyDescent="0.2">
      <c r="A365" s="13"/>
      <c r="B365" s="13"/>
      <c r="C365" s="13" t="s">
        <v>1160</v>
      </c>
      <c r="D365" s="14" t="s">
        <v>1161</v>
      </c>
      <c r="E365" s="2">
        <f>Source!AT413</f>
        <v>70</v>
      </c>
      <c r="F365" s="16"/>
      <c r="G365" s="15"/>
      <c r="H365" s="2"/>
      <c r="I365" s="2"/>
      <c r="J365" s="16">
        <f>SUM(R362:R364)</f>
        <v>243.05</v>
      </c>
      <c r="K365" s="16"/>
    </row>
    <row r="366" spans="1:22" ht="14.25" x14ac:dyDescent="0.2">
      <c r="A366" s="13"/>
      <c r="B366" s="13"/>
      <c r="C366" s="13" t="s">
        <v>1162</v>
      </c>
      <c r="D366" s="14" t="s">
        <v>1161</v>
      </c>
      <c r="E366" s="2">
        <f>Source!AU413</f>
        <v>10</v>
      </c>
      <c r="F366" s="16"/>
      <c r="G366" s="15"/>
      <c r="H366" s="2"/>
      <c r="I366" s="2"/>
      <c r="J366" s="16">
        <f>SUM(T362:T365)</f>
        <v>34.72</v>
      </c>
      <c r="K366" s="16"/>
    </row>
    <row r="367" spans="1:22" ht="14.25" x14ac:dyDescent="0.2">
      <c r="A367" s="13"/>
      <c r="B367" s="13"/>
      <c r="C367" s="13" t="s">
        <v>1163</v>
      </c>
      <c r="D367" s="14" t="s">
        <v>1164</v>
      </c>
      <c r="E367" s="2">
        <f>Source!AQ413</f>
        <v>17.77</v>
      </c>
      <c r="F367" s="16"/>
      <c r="G367" s="15" t="str">
        <f>Source!DI413</f>
        <v/>
      </c>
      <c r="H367" s="2">
        <f>Source!AV413</f>
        <v>1</v>
      </c>
      <c r="I367" s="2"/>
      <c r="J367" s="16"/>
      <c r="K367" s="16">
        <f>Source!U413</f>
        <v>0.53310000000000002</v>
      </c>
    </row>
    <row r="368" spans="1:22" ht="15" x14ac:dyDescent="0.25">
      <c r="A368" s="20"/>
      <c r="B368" s="20"/>
      <c r="C368" s="20"/>
      <c r="D368" s="20"/>
      <c r="E368" s="20"/>
      <c r="F368" s="20"/>
      <c r="G368" s="20"/>
      <c r="H368" s="20"/>
      <c r="I368" s="58">
        <f>J364+J365+J366</f>
        <v>624.99</v>
      </c>
      <c r="J368" s="58"/>
      <c r="K368" s="21">
        <f>IF(Source!I413&lt;&gt;0, ROUND(I368/Source!I413, 2), 0)</f>
        <v>20833</v>
      </c>
      <c r="P368" s="18">
        <f>I368</f>
        <v>624.99</v>
      </c>
    </row>
    <row r="370" spans="1:22" ht="15" x14ac:dyDescent="0.25">
      <c r="A370" s="61" t="str">
        <f>CONCATENATE("Итого по разделу: ",IF(Source!G415&lt;&gt;"Новый раздел", Source!G415, ""))</f>
        <v>Итого по разделу: Помещение 119 помещение уборочного инвентаря</v>
      </c>
      <c r="B370" s="61"/>
      <c r="C370" s="61"/>
      <c r="D370" s="61"/>
      <c r="E370" s="61"/>
      <c r="F370" s="61"/>
      <c r="G370" s="61"/>
      <c r="H370" s="61"/>
      <c r="I370" s="59">
        <f>SUM(P361:P369)</f>
        <v>624.99</v>
      </c>
      <c r="J370" s="60"/>
      <c r="K370" s="23"/>
    </row>
    <row r="373" spans="1:22" ht="16.5" x14ac:dyDescent="0.25">
      <c r="A373" s="57" t="str">
        <f>CONCATENATE("Раздел: ",IF(Source!G445&lt;&gt;"Новый раздел", Source!G445, ""))</f>
        <v>Раздел: Электрощит ТХ1</v>
      </c>
      <c r="B373" s="57"/>
      <c r="C373" s="57"/>
      <c r="D373" s="57"/>
      <c r="E373" s="57"/>
      <c r="F373" s="57"/>
      <c r="G373" s="57"/>
      <c r="H373" s="57"/>
      <c r="I373" s="57"/>
      <c r="J373" s="57"/>
      <c r="K373" s="57"/>
    </row>
    <row r="374" spans="1:22" ht="85.5" x14ac:dyDescent="0.2">
      <c r="A374" s="13">
        <v>34</v>
      </c>
      <c r="B374" s="13" t="str">
        <f>Source!F449</f>
        <v>1.21-3603-6-1/1</v>
      </c>
      <c r="C374" s="13" t="str">
        <f>Source!G449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D374" s="14" t="str">
        <f>Source!H449</f>
        <v>шт.</v>
      </c>
      <c r="E374" s="2">
        <f>Source!I449</f>
        <v>18</v>
      </c>
      <c r="F374" s="16"/>
      <c r="G374" s="15"/>
      <c r="H374" s="2"/>
      <c r="I374" s="2"/>
      <c r="J374" s="16"/>
      <c r="K374" s="16"/>
      <c r="Q374">
        <f>ROUND((Source!BZ449/100)*ROUND((Source!AF449*Source!AV449)*Source!I449, 2), 2)</f>
        <v>2410.4299999999998</v>
      </c>
      <c r="R374">
        <f>Source!X449</f>
        <v>2410.4299999999998</v>
      </c>
      <c r="S374">
        <f>ROUND((Source!CA449/100)*ROUND((Source!AF449*Source!AV449)*Source!I449, 2), 2)</f>
        <v>344.35</v>
      </c>
      <c r="T374">
        <f>Source!Y449</f>
        <v>344.35</v>
      </c>
      <c r="U374">
        <f>ROUND((175/100)*ROUND((Source!AE449*Source!AV449)*Source!I449, 2), 2)</f>
        <v>1.26</v>
      </c>
      <c r="V374">
        <f>ROUND((108/100)*ROUND(Source!CS449*Source!I449, 2), 2)</f>
        <v>0.78</v>
      </c>
    </row>
    <row r="375" spans="1:22" ht="14.25" x14ac:dyDescent="0.2">
      <c r="A375" s="13"/>
      <c r="B375" s="13"/>
      <c r="C375" s="13" t="s">
        <v>1159</v>
      </c>
      <c r="D375" s="14"/>
      <c r="E375" s="2"/>
      <c r="F375" s="16">
        <f>Source!AO449</f>
        <v>956.52</v>
      </c>
      <c r="G375" s="15" t="str">
        <f>Source!DG449</f>
        <v>*0,2</v>
      </c>
      <c r="H375" s="2">
        <f>Source!AV449</f>
        <v>1</v>
      </c>
      <c r="I375" s="2">
        <f>IF(Source!BA449&lt;&gt; 0, Source!BA449, 1)</f>
        <v>1</v>
      </c>
      <c r="J375" s="16">
        <f>Source!S449</f>
        <v>3443.47</v>
      </c>
      <c r="K375" s="16"/>
    </row>
    <row r="376" spans="1:22" ht="14.25" x14ac:dyDescent="0.2">
      <c r="A376" s="13"/>
      <c r="B376" s="13"/>
      <c r="C376" s="13" t="s">
        <v>1165</v>
      </c>
      <c r="D376" s="14"/>
      <c r="E376" s="2"/>
      <c r="F376" s="16">
        <f>Source!AM449</f>
        <v>64.08</v>
      </c>
      <c r="G376" s="15" t="str">
        <f>Source!DE449</f>
        <v>*0,2</v>
      </c>
      <c r="H376" s="2">
        <f>Source!AV449</f>
        <v>1</v>
      </c>
      <c r="I376" s="2">
        <f>IF(Source!BB449&lt;&gt; 0, Source!BB449, 1)</f>
        <v>1</v>
      </c>
      <c r="J376" s="16">
        <f>Source!Q449</f>
        <v>230.69</v>
      </c>
      <c r="K376" s="16"/>
    </row>
    <row r="377" spans="1:22" ht="14.25" x14ac:dyDescent="0.2">
      <c r="A377" s="13"/>
      <c r="B377" s="13"/>
      <c r="C377" s="13" t="s">
        <v>1166</v>
      </c>
      <c r="D377" s="14"/>
      <c r="E377" s="2"/>
      <c r="F377" s="16">
        <f>Source!AN449</f>
        <v>0.2</v>
      </c>
      <c r="G377" s="15" t="str">
        <f>Source!DF449</f>
        <v>*0,2</v>
      </c>
      <c r="H377" s="2">
        <f>Source!AV449</f>
        <v>1</v>
      </c>
      <c r="I377" s="2">
        <f>IF(Source!BS449&lt;&gt; 0, Source!BS449, 1)</f>
        <v>1</v>
      </c>
      <c r="J377" s="22">
        <f>Source!R449</f>
        <v>0.72</v>
      </c>
      <c r="K377" s="16"/>
    </row>
    <row r="378" spans="1:22" ht="14.25" x14ac:dyDescent="0.2">
      <c r="A378" s="13"/>
      <c r="B378" s="13"/>
      <c r="C378" s="13" t="s">
        <v>1160</v>
      </c>
      <c r="D378" s="14" t="s">
        <v>1161</v>
      </c>
      <c r="E378" s="2">
        <f>Source!AT449</f>
        <v>70</v>
      </c>
      <c r="F378" s="16"/>
      <c r="G378" s="15"/>
      <c r="H378" s="2"/>
      <c r="I378" s="2"/>
      <c r="J378" s="16">
        <f>SUM(R374:R377)</f>
        <v>2410.4299999999998</v>
      </c>
      <c r="K378" s="16"/>
    </row>
    <row r="379" spans="1:22" ht="14.25" x14ac:dyDescent="0.2">
      <c r="A379" s="13"/>
      <c r="B379" s="13"/>
      <c r="C379" s="13" t="s">
        <v>1162</v>
      </c>
      <c r="D379" s="14" t="s">
        <v>1161</v>
      </c>
      <c r="E379" s="2">
        <f>Source!AU449</f>
        <v>10</v>
      </c>
      <c r="F379" s="16"/>
      <c r="G379" s="15"/>
      <c r="H379" s="2"/>
      <c r="I379" s="2"/>
      <c r="J379" s="16">
        <f>SUM(T374:T378)</f>
        <v>344.35</v>
      </c>
      <c r="K379" s="16"/>
    </row>
    <row r="380" spans="1:22" ht="14.25" x14ac:dyDescent="0.2">
      <c r="A380" s="13"/>
      <c r="B380" s="13"/>
      <c r="C380" s="13" t="s">
        <v>1168</v>
      </c>
      <c r="D380" s="14" t="s">
        <v>1161</v>
      </c>
      <c r="E380" s="2">
        <f>108</f>
        <v>108</v>
      </c>
      <c r="F380" s="16"/>
      <c r="G380" s="15"/>
      <c r="H380" s="2"/>
      <c r="I380" s="2"/>
      <c r="J380" s="16">
        <f>SUM(V374:V379)</f>
        <v>0.78</v>
      </c>
      <c r="K380" s="16"/>
    </row>
    <row r="381" spans="1:22" ht="14.25" x14ac:dyDescent="0.2">
      <c r="A381" s="13"/>
      <c r="B381" s="13"/>
      <c r="C381" s="13" t="s">
        <v>1163</v>
      </c>
      <c r="D381" s="14" t="s">
        <v>1164</v>
      </c>
      <c r="E381" s="2">
        <f>Source!AQ449</f>
        <v>1.54</v>
      </c>
      <c r="F381" s="16"/>
      <c r="G381" s="15" t="str">
        <f>Source!DI449</f>
        <v>*0,2</v>
      </c>
      <c r="H381" s="2">
        <f>Source!AV449</f>
        <v>1</v>
      </c>
      <c r="I381" s="2"/>
      <c r="J381" s="16"/>
      <c r="K381" s="16">
        <f>Source!U449</f>
        <v>5.5440000000000005</v>
      </c>
    </row>
    <row r="382" spans="1:22" ht="15" x14ac:dyDescent="0.25">
      <c r="A382" s="20"/>
      <c r="B382" s="20"/>
      <c r="C382" s="20"/>
      <c r="D382" s="20"/>
      <c r="E382" s="20"/>
      <c r="F382" s="20"/>
      <c r="G382" s="20"/>
      <c r="H382" s="20"/>
      <c r="I382" s="58">
        <f>J375+J376+J378+J379+J380</f>
        <v>6429.72</v>
      </c>
      <c r="J382" s="58"/>
      <c r="K382" s="21">
        <f>IF(Source!I449&lt;&gt;0, ROUND(I382/Source!I449, 2), 0)</f>
        <v>357.21</v>
      </c>
      <c r="P382" s="18">
        <f>I382</f>
        <v>6429.72</v>
      </c>
    </row>
    <row r="383" spans="1:22" ht="85.5" x14ac:dyDescent="0.2">
      <c r="A383" s="13">
        <v>35</v>
      </c>
      <c r="B383" s="13" t="str">
        <f>Source!F450</f>
        <v>1.21-3603-6-2/1</v>
      </c>
      <c r="C383" s="13" t="str">
        <f>Source!G450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83" s="14" t="str">
        <f>Source!H450</f>
        <v>шт.</v>
      </c>
      <c r="E383" s="2">
        <f>Source!I450</f>
        <v>6</v>
      </c>
      <c r="F383" s="16"/>
      <c r="G383" s="15"/>
      <c r="H383" s="2"/>
      <c r="I383" s="2"/>
      <c r="J383" s="16"/>
      <c r="K383" s="16"/>
      <c r="Q383">
        <f>ROUND((Source!BZ450/100)*ROUND((Source!AF450*Source!AV450)*Source!I450, 2), 2)</f>
        <v>1200.01</v>
      </c>
      <c r="R383">
        <f>Source!X450</f>
        <v>1200.01</v>
      </c>
      <c r="S383">
        <f>ROUND((Source!CA450/100)*ROUND((Source!AF450*Source!AV450)*Source!I450, 2), 2)</f>
        <v>171.43</v>
      </c>
      <c r="T383">
        <f>Source!Y450</f>
        <v>171.43</v>
      </c>
      <c r="U383">
        <f>ROUND((175/100)*ROUND((Source!AE450*Source!AV450)*Source!I450, 2), 2)</f>
        <v>0.65</v>
      </c>
      <c r="V383">
        <f>ROUND((108/100)*ROUND(Source!CS450*Source!I450, 2), 2)</f>
        <v>0.4</v>
      </c>
    </row>
    <row r="384" spans="1:22" ht="14.25" x14ac:dyDescent="0.2">
      <c r="A384" s="13"/>
      <c r="B384" s="13"/>
      <c r="C384" s="13" t="s">
        <v>1159</v>
      </c>
      <c r="D384" s="14"/>
      <c r="E384" s="2"/>
      <c r="F384" s="16">
        <f>Source!AO450</f>
        <v>1428.58</v>
      </c>
      <c r="G384" s="15" t="str">
        <f>Source!DG450</f>
        <v>*0,2</v>
      </c>
      <c r="H384" s="2">
        <f>Source!AV450</f>
        <v>1</v>
      </c>
      <c r="I384" s="2">
        <f>IF(Source!BA450&lt;&gt; 0, Source!BA450, 1)</f>
        <v>1</v>
      </c>
      <c r="J384" s="16">
        <f>Source!S450</f>
        <v>1714.3</v>
      </c>
      <c r="K384" s="16"/>
    </row>
    <row r="385" spans="1:22" ht="14.25" x14ac:dyDescent="0.2">
      <c r="A385" s="13"/>
      <c r="B385" s="13"/>
      <c r="C385" s="13" t="s">
        <v>1165</v>
      </c>
      <c r="D385" s="14"/>
      <c r="E385" s="2"/>
      <c r="F385" s="16">
        <f>Source!AM450</f>
        <v>66.25</v>
      </c>
      <c r="G385" s="15" t="str">
        <f>Source!DE450</f>
        <v>*0,2</v>
      </c>
      <c r="H385" s="2">
        <f>Source!AV450</f>
        <v>1</v>
      </c>
      <c r="I385" s="2">
        <f>IF(Source!BB450&lt;&gt; 0, Source!BB450, 1)</f>
        <v>1</v>
      </c>
      <c r="J385" s="16">
        <f>Source!Q450</f>
        <v>79.5</v>
      </c>
      <c r="K385" s="16"/>
    </row>
    <row r="386" spans="1:22" ht="14.25" x14ac:dyDescent="0.2">
      <c r="A386" s="13"/>
      <c r="B386" s="13"/>
      <c r="C386" s="13" t="s">
        <v>1166</v>
      </c>
      <c r="D386" s="14"/>
      <c r="E386" s="2"/>
      <c r="F386" s="16">
        <f>Source!AN450</f>
        <v>0.31</v>
      </c>
      <c r="G386" s="15" t="str">
        <f>Source!DF450</f>
        <v>*0,2</v>
      </c>
      <c r="H386" s="2">
        <f>Source!AV450</f>
        <v>1</v>
      </c>
      <c r="I386" s="2">
        <f>IF(Source!BS450&lt;&gt; 0, Source!BS450, 1)</f>
        <v>1</v>
      </c>
      <c r="J386" s="22">
        <f>Source!R450</f>
        <v>0.37</v>
      </c>
      <c r="K386" s="16"/>
    </row>
    <row r="387" spans="1:22" ht="14.25" x14ac:dyDescent="0.2">
      <c r="A387" s="13"/>
      <c r="B387" s="13"/>
      <c r="C387" s="13" t="s">
        <v>1160</v>
      </c>
      <c r="D387" s="14" t="s">
        <v>1161</v>
      </c>
      <c r="E387" s="2">
        <f>Source!AT450</f>
        <v>70</v>
      </c>
      <c r="F387" s="16"/>
      <c r="G387" s="15"/>
      <c r="H387" s="2"/>
      <c r="I387" s="2"/>
      <c r="J387" s="16">
        <f>SUM(R383:R386)</f>
        <v>1200.01</v>
      </c>
      <c r="K387" s="16"/>
    </row>
    <row r="388" spans="1:22" ht="14.25" x14ac:dyDescent="0.2">
      <c r="A388" s="13"/>
      <c r="B388" s="13"/>
      <c r="C388" s="13" t="s">
        <v>1162</v>
      </c>
      <c r="D388" s="14" t="s">
        <v>1161</v>
      </c>
      <c r="E388" s="2">
        <f>Source!AU450</f>
        <v>10</v>
      </c>
      <c r="F388" s="16"/>
      <c r="G388" s="15"/>
      <c r="H388" s="2"/>
      <c r="I388" s="2"/>
      <c r="J388" s="16">
        <f>SUM(T383:T387)</f>
        <v>171.43</v>
      </c>
      <c r="K388" s="16"/>
    </row>
    <row r="389" spans="1:22" ht="14.25" x14ac:dyDescent="0.2">
      <c r="A389" s="13"/>
      <c r="B389" s="13"/>
      <c r="C389" s="13" t="s">
        <v>1168</v>
      </c>
      <c r="D389" s="14" t="s">
        <v>1161</v>
      </c>
      <c r="E389" s="2">
        <f>108</f>
        <v>108</v>
      </c>
      <c r="F389" s="16"/>
      <c r="G389" s="15"/>
      <c r="H389" s="2"/>
      <c r="I389" s="2"/>
      <c r="J389" s="16">
        <f>SUM(V383:V388)</f>
        <v>0.4</v>
      </c>
      <c r="K389" s="16"/>
    </row>
    <row r="390" spans="1:22" ht="14.25" x14ac:dyDescent="0.2">
      <c r="A390" s="13"/>
      <c r="B390" s="13"/>
      <c r="C390" s="13" t="s">
        <v>1163</v>
      </c>
      <c r="D390" s="14" t="s">
        <v>1164</v>
      </c>
      <c r="E390" s="2">
        <f>Source!AQ450</f>
        <v>2.2999999999999998</v>
      </c>
      <c r="F390" s="16"/>
      <c r="G390" s="15" t="str">
        <f>Source!DI450</f>
        <v>*0,2</v>
      </c>
      <c r="H390" s="2">
        <f>Source!AV450</f>
        <v>1</v>
      </c>
      <c r="I390" s="2"/>
      <c r="J390" s="16"/>
      <c r="K390" s="16">
        <f>Source!U450</f>
        <v>2.76</v>
      </c>
    </row>
    <row r="391" spans="1:22" ht="15" x14ac:dyDescent="0.25">
      <c r="A391" s="20"/>
      <c r="B391" s="20"/>
      <c r="C391" s="20"/>
      <c r="D391" s="20"/>
      <c r="E391" s="20"/>
      <c r="F391" s="20"/>
      <c r="G391" s="20"/>
      <c r="H391" s="20"/>
      <c r="I391" s="58">
        <f>J384+J385+J387+J388+J389</f>
        <v>3165.64</v>
      </c>
      <c r="J391" s="58"/>
      <c r="K391" s="21">
        <f>IF(Source!I450&lt;&gt;0, ROUND(I391/Source!I450, 2), 0)</f>
        <v>527.61</v>
      </c>
      <c r="P391" s="18">
        <f>I391</f>
        <v>3165.64</v>
      </c>
    </row>
    <row r="392" spans="1:22" ht="71.25" x14ac:dyDescent="0.2">
      <c r="A392" s="13">
        <v>36</v>
      </c>
      <c r="B392" s="13" t="str">
        <f>Source!F451</f>
        <v>1.21-3603-6-1/1</v>
      </c>
      <c r="C392" s="13" t="str">
        <f>Source!G451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D392" s="14" t="str">
        <f>Source!H451</f>
        <v>шт.</v>
      </c>
      <c r="E392" s="2">
        <f>Source!I451</f>
        <v>18</v>
      </c>
      <c r="F392" s="16"/>
      <c r="G392" s="15"/>
      <c r="H392" s="2"/>
      <c r="I392" s="2"/>
      <c r="J392" s="16"/>
      <c r="K392" s="16"/>
      <c r="Q392">
        <f>ROUND((Source!BZ451/100)*ROUND((Source!AF451*Source!AV451)*Source!I451, 2), 2)</f>
        <v>12052.15</v>
      </c>
      <c r="R392">
        <f>Source!X451</f>
        <v>12052.15</v>
      </c>
      <c r="S392">
        <f>ROUND((Source!CA451/100)*ROUND((Source!AF451*Source!AV451)*Source!I451, 2), 2)</f>
        <v>1721.74</v>
      </c>
      <c r="T392">
        <f>Source!Y451</f>
        <v>1721.74</v>
      </c>
      <c r="U392">
        <f>ROUND((175/100)*ROUND((Source!AE451*Source!AV451)*Source!I451, 2), 2)</f>
        <v>6.3</v>
      </c>
      <c r="V392">
        <f>ROUND((108/100)*ROUND(Source!CS451*Source!I451, 2), 2)</f>
        <v>3.89</v>
      </c>
    </row>
    <row r="393" spans="1:22" ht="14.25" x14ac:dyDescent="0.2">
      <c r="A393" s="13"/>
      <c r="B393" s="13"/>
      <c r="C393" s="13" t="s">
        <v>1159</v>
      </c>
      <c r="D393" s="14"/>
      <c r="E393" s="2"/>
      <c r="F393" s="16">
        <f>Source!AO451</f>
        <v>956.52</v>
      </c>
      <c r="G393" s="15" t="str">
        <f>Source!DG451</f>
        <v/>
      </c>
      <c r="H393" s="2">
        <f>Source!AV451</f>
        <v>1</v>
      </c>
      <c r="I393" s="2">
        <f>IF(Source!BA451&lt;&gt; 0, Source!BA451, 1)</f>
        <v>1</v>
      </c>
      <c r="J393" s="16">
        <f>Source!S451</f>
        <v>17217.36</v>
      </c>
      <c r="K393" s="16"/>
    </row>
    <row r="394" spans="1:22" ht="14.25" x14ac:dyDescent="0.2">
      <c r="A394" s="13"/>
      <c r="B394" s="13"/>
      <c r="C394" s="13" t="s">
        <v>1165</v>
      </c>
      <c r="D394" s="14"/>
      <c r="E394" s="2"/>
      <c r="F394" s="16">
        <f>Source!AM451</f>
        <v>64.08</v>
      </c>
      <c r="G394" s="15" t="str">
        <f>Source!DE451</f>
        <v/>
      </c>
      <c r="H394" s="2">
        <f>Source!AV451</f>
        <v>1</v>
      </c>
      <c r="I394" s="2">
        <f>IF(Source!BB451&lt;&gt; 0, Source!BB451, 1)</f>
        <v>1</v>
      </c>
      <c r="J394" s="16">
        <f>Source!Q451</f>
        <v>1153.44</v>
      </c>
      <c r="K394" s="16"/>
    </row>
    <row r="395" spans="1:22" ht="14.25" x14ac:dyDescent="0.2">
      <c r="A395" s="13"/>
      <c r="B395" s="13"/>
      <c r="C395" s="13" t="s">
        <v>1166</v>
      </c>
      <c r="D395" s="14"/>
      <c r="E395" s="2"/>
      <c r="F395" s="16">
        <f>Source!AN451</f>
        <v>0.2</v>
      </c>
      <c r="G395" s="15" t="str">
        <f>Source!DF451</f>
        <v/>
      </c>
      <c r="H395" s="2">
        <f>Source!AV451</f>
        <v>1</v>
      </c>
      <c r="I395" s="2">
        <f>IF(Source!BS451&lt;&gt; 0, Source!BS451, 1)</f>
        <v>1</v>
      </c>
      <c r="J395" s="22">
        <f>Source!R451</f>
        <v>3.6</v>
      </c>
      <c r="K395" s="16"/>
    </row>
    <row r="396" spans="1:22" ht="14.25" x14ac:dyDescent="0.2">
      <c r="A396" s="13"/>
      <c r="B396" s="13"/>
      <c r="C396" s="13" t="s">
        <v>1167</v>
      </c>
      <c r="D396" s="14"/>
      <c r="E396" s="2"/>
      <c r="F396" s="16">
        <f>Source!AL451</f>
        <v>386.44</v>
      </c>
      <c r="G396" s="15" t="str">
        <f>Source!DD451</f>
        <v/>
      </c>
      <c r="H396" s="2">
        <f>Source!AW451</f>
        <v>1</v>
      </c>
      <c r="I396" s="2">
        <f>IF(Source!BC451&lt;&gt; 0, Source!BC451, 1)</f>
        <v>1</v>
      </c>
      <c r="J396" s="16">
        <f>Source!P451</f>
        <v>6955.92</v>
      </c>
      <c r="K396" s="16"/>
    </row>
    <row r="397" spans="1:22" ht="57" x14ac:dyDescent="0.2">
      <c r="A397" s="13"/>
      <c r="B397" s="13" t="str">
        <f>Source!F452</f>
        <v>21.21-5-15</v>
      </c>
      <c r="C397" s="13" t="str">
        <f>Source!G452</f>
        <v>Выключатели автоматические, серия "Домовой", однополюсные с нейтралью, тип ВА 63(С), на ток: 10 А - 40 А</v>
      </c>
      <c r="D397" s="14" t="str">
        <f>Source!H452</f>
        <v>шт.</v>
      </c>
      <c r="E397" s="2">
        <f>Source!I452</f>
        <v>-18</v>
      </c>
      <c r="F397" s="16">
        <f>Source!AK452</f>
        <v>386.44</v>
      </c>
      <c r="G397" s="24" t="s">
        <v>3</v>
      </c>
      <c r="H397" s="2">
        <f>Source!AW452</f>
        <v>1</v>
      </c>
      <c r="I397" s="2">
        <f>IF(Source!BC452&lt;&gt; 0, Source!BC452, 1)</f>
        <v>1</v>
      </c>
      <c r="J397" s="16">
        <f>Source!O452</f>
        <v>-6955.92</v>
      </c>
      <c r="K397" s="16"/>
      <c r="Q397">
        <f>ROUND((Source!BZ452/100)*ROUND((Source!AF452*Source!AV452)*Source!I452, 2), 2)</f>
        <v>0</v>
      </c>
      <c r="R397">
        <f>Source!X452</f>
        <v>0</v>
      </c>
      <c r="S397">
        <f>ROUND((Source!CA452/100)*ROUND((Source!AF452*Source!AV452)*Source!I452, 2), 2)</f>
        <v>0</v>
      </c>
      <c r="T397">
        <f>Source!Y452</f>
        <v>0</v>
      </c>
      <c r="U397">
        <f>ROUND((175/100)*ROUND((Source!AE452*Source!AV452)*Source!I452, 2), 2)</f>
        <v>0</v>
      </c>
      <c r="V397">
        <f>ROUND((108/100)*ROUND(Source!CS452*Source!I452, 2), 2)</f>
        <v>0</v>
      </c>
    </row>
    <row r="398" spans="1:22" ht="14.25" x14ac:dyDescent="0.2">
      <c r="A398" s="13"/>
      <c r="B398" s="13"/>
      <c r="C398" s="13" t="s">
        <v>1160</v>
      </c>
      <c r="D398" s="14" t="s">
        <v>1161</v>
      </c>
      <c r="E398" s="2">
        <f>Source!AT451</f>
        <v>70</v>
      </c>
      <c r="F398" s="16"/>
      <c r="G398" s="15"/>
      <c r="H398" s="2"/>
      <c r="I398" s="2"/>
      <c r="J398" s="16">
        <f>SUM(R392:R397)</f>
        <v>12052.15</v>
      </c>
      <c r="K398" s="16"/>
    </row>
    <row r="399" spans="1:22" ht="14.25" x14ac:dyDescent="0.2">
      <c r="A399" s="13"/>
      <c r="B399" s="13"/>
      <c r="C399" s="13" t="s">
        <v>1162</v>
      </c>
      <c r="D399" s="14" t="s">
        <v>1161</v>
      </c>
      <c r="E399" s="2">
        <f>Source!AU451</f>
        <v>10</v>
      </c>
      <c r="F399" s="16"/>
      <c r="G399" s="15"/>
      <c r="H399" s="2"/>
      <c r="I399" s="2"/>
      <c r="J399" s="16">
        <f>SUM(T392:T398)</f>
        <v>1721.74</v>
      </c>
      <c r="K399" s="16"/>
    </row>
    <row r="400" spans="1:22" ht="14.25" x14ac:dyDescent="0.2">
      <c r="A400" s="13"/>
      <c r="B400" s="13"/>
      <c r="C400" s="13" t="s">
        <v>1168</v>
      </c>
      <c r="D400" s="14" t="s">
        <v>1161</v>
      </c>
      <c r="E400" s="2">
        <f>108</f>
        <v>108</v>
      </c>
      <c r="F400" s="16"/>
      <c r="G400" s="15"/>
      <c r="H400" s="2"/>
      <c r="I400" s="2"/>
      <c r="J400" s="16">
        <f>SUM(V392:V399)</f>
        <v>3.89</v>
      </c>
      <c r="K400" s="16"/>
    </row>
    <row r="401" spans="1:22" ht="14.25" x14ac:dyDescent="0.2">
      <c r="A401" s="13"/>
      <c r="B401" s="13"/>
      <c r="C401" s="13" t="s">
        <v>1163</v>
      </c>
      <c r="D401" s="14" t="s">
        <v>1164</v>
      </c>
      <c r="E401" s="2">
        <f>Source!AQ451</f>
        <v>1.54</v>
      </c>
      <c r="F401" s="16"/>
      <c r="G401" s="15" t="str">
        <f>Source!DI451</f>
        <v/>
      </c>
      <c r="H401" s="2">
        <f>Source!AV451</f>
        <v>1</v>
      </c>
      <c r="I401" s="2"/>
      <c r="J401" s="16"/>
      <c r="K401" s="16">
        <f>Source!U451</f>
        <v>27.72</v>
      </c>
    </row>
    <row r="402" spans="1:22" ht="15" x14ac:dyDescent="0.25">
      <c r="A402" s="20"/>
      <c r="B402" s="20"/>
      <c r="C402" s="20"/>
      <c r="D402" s="20"/>
      <c r="E402" s="20"/>
      <c r="F402" s="20"/>
      <c r="G402" s="20"/>
      <c r="H402" s="20"/>
      <c r="I402" s="58">
        <f>J393+J394+J396+J398+J399+J400+SUM(J397:J397)</f>
        <v>32148.58</v>
      </c>
      <c r="J402" s="58"/>
      <c r="K402" s="21">
        <f>IF(Source!I451&lt;&gt;0, ROUND(I402/Source!I451, 2), 0)</f>
        <v>1786.03</v>
      </c>
      <c r="P402" s="18">
        <f>I402</f>
        <v>32148.58</v>
      </c>
    </row>
    <row r="403" spans="1:22" ht="85.5" x14ac:dyDescent="0.2">
      <c r="A403" s="13">
        <v>37</v>
      </c>
      <c r="B403" s="13" t="str">
        <f>Source!F453</f>
        <v>1.21-3603-6-2/1</v>
      </c>
      <c r="C403" s="13" t="str">
        <f>Source!G453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03" s="14" t="str">
        <f>Source!H453</f>
        <v>шт.</v>
      </c>
      <c r="E403" s="2">
        <f>Source!I453</f>
        <v>6</v>
      </c>
      <c r="F403" s="16"/>
      <c r="G403" s="15"/>
      <c r="H403" s="2"/>
      <c r="I403" s="2"/>
      <c r="J403" s="16"/>
      <c r="K403" s="16"/>
      <c r="Q403">
        <f>ROUND((Source!BZ453/100)*ROUND((Source!AF453*Source!AV453)*Source!I453, 2), 2)</f>
        <v>6000.04</v>
      </c>
      <c r="R403">
        <f>Source!X453</f>
        <v>6000.04</v>
      </c>
      <c r="S403">
        <f>ROUND((Source!CA453/100)*ROUND((Source!AF453*Source!AV453)*Source!I453, 2), 2)</f>
        <v>857.15</v>
      </c>
      <c r="T403">
        <f>Source!Y453</f>
        <v>857.15</v>
      </c>
      <c r="U403">
        <f>ROUND((175/100)*ROUND((Source!AE453*Source!AV453)*Source!I453, 2), 2)</f>
        <v>3.26</v>
      </c>
      <c r="V403">
        <f>ROUND((108/100)*ROUND(Source!CS453*Source!I453, 2), 2)</f>
        <v>2.0099999999999998</v>
      </c>
    </row>
    <row r="404" spans="1:22" ht="14.25" x14ac:dyDescent="0.2">
      <c r="A404" s="13"/>
      <c r="B404" s="13"/>
      <c r="C404" s="13" t="s">
        <v>1159</v>
      </c>
      <c r="D404" s="14"/>
      <c r="E404" s="2"/>
      <c r="F404" s="16">
        <f>Source!AO453</f>
        <v>1428.58</v>
      </c>
      <c r="G404" s="15" t="str">
        <f>Source!DG453</f>
        <v/>
      </c>
      <c r="H404" s="2">
        <f>Source!AV453</f>
        <v>1</v>
      </c>
      <c r="I404" s="2">
        <f>IF(Source!BA453&lt;&gt; 0, Source!BA453, 1)</f>
        <v>1</v>
      </c>
      <c r="J404" s="16">
        <f>Source!S453</f>
        <v>8571.48</v>
      </c>
      <c r="K404" s="16"/>
    </row>
    <row r="405" spans="1:22" ht="14.25" x14ac:dyDescent="0.2">
      <c r="A405" s="13"/>
      <c r="B405" s="13"/>
      <c r="C405" s="13" t="s">
        <v>1165</v>
      </c>
      <c r="D405" s="14"/>
      <c r="E405" s="2"/>
      <c r="F405" s="16">
        <f>Source!AM453</f>
        <v>66.25</v>
      </c>
      <c r="G405" s="15" t="str">
        <f>Source!DE453</f>
        <v/>
      </c>
      <c r="H405" s="2">
        <f>Source!AV453</f>
        <v>1</v>
      </c>
      <c r="I405" s="2">
        <f>IF(Source!BB453&lt;&gt; 0, Source!BB453, 1)</f>
        <v>1</v>
      </c>
      <c r="J405" s="16">
        <f>Source!Q453</f>
        <v>397.5</v>
      </c>
      <c r="K405" s="16"/>
    </row>
    <row r="406" spans="1:22" ht="14.25" x14ac:dyDescent="0.2">
      <c r="A406" s="13"/>
      <c r="B406" s="13"/>
      <c r="C406" s="13" t="s">
        <v>1166</v>
      </c>
      <c r="D406" s="14"/>
      <c r="E406" s="2"/>
      <c r="F406" s="16">
        <f>Source!AN453</f>
        <v>0.31</v>
      </c>
      <c r="G406" s="15" t="str">
        <f>Source!DF453</f>
        <v/>
      </c>
      <c r="H406" s="2">
        <f>Source!AV453</f>
        <v>1</v>
      </c>
      <c r="I406" s="2">
        <f>IF(Source!BS453&lt;&gt; 0, Source!BS453, 1)</f>
        <v>1</v>
      </c>
      <c r="J406" s="22">
        <f>Source!R453</f>
        <v>1.86</v>
      </c>
      <c r="K406" s="16"/>
    </row>
    <row r="407" spans="1:22" ht="14.25" x14ac:dyDescent="0.2">
      <c r="A407" s="13"/>
      <c r="B407" s="13"/>
      <c r="C407" s="13" t="s">
        <v>1167</v>
      </c>
      <c r="D407" s="14"/>
      <c r="E407" s="2"/>
      <c r="F407" s="16">
        <f>Source!AL453</f>
        <v>2206.16</v>
      </c>
      <c r="G407" s="15" t="str">
        <f>Source!DD453</f>
        <v/>
      </c>
      <c r="H407" s="2">
        <f>Source!AW453</f>
        <v>1</v>
      </c>
      <c r="I407" s="2">
        <f>IF(Source!BC453&lt;&gt; 0, Source!BC453, 1)</f>
        <v>1</v>
      </c>
      <c r="J407" s="16">
        <f>Source!P453</f>
        <v>13236.96</v>
      </c>
      <c r="K407" s="16"/>
    </row>
    <row r="408" spans="1:22" ht="42.75" x14ac:dyDescent="0.2">
      <c r="A408" s="13"/>
      <c r="B408" s="13" t="str">
        <f>Source!F454</f>
        <v>21.21-5-19</v>
      </c>
      <c r="C408" s="13" t="str">
        <f>Source!G454</f>
        <v>Выключатели автоматические, серия "Домовой", трехполюсные, тип ВА 63(С), на ток: 50 А, 63 А</v>
      </c>
      <c r="D408" s="14" t="str">
        <f>Source!H454</f>
        <v>шт.</v>
      </c>
      <c r="E408" s="2">
        <f>Source!I454</f>
        <v>-6</v>
      </c>
      <c r="F408" s="16">
        <f>Source!AK454</f>
        <v>2206.16</v>
      </c>
      <c r="G408" s="24" t="s">
        <v>3</v>
      </c>
      <c r="H408" s="2">
        <f>Source!AW454</f>
        <v>1</v>
      </c>
      <c r="I408" s="2">
        <f>IF(Source!BC454&lt;&gt; 0, Source!BC454, 1)</f>
        <v>1</v>
      </c>
      <c r="J408" s="16">
        <f>Source!O454</f>
        <v>-13236.96</v>
      </c>
      <c r="K408" s="16"/>
      <c r="Q408">
        <f>ROUND((Source!BZ454/100)*ROUND((Source!AF454*Source!AV454)*Source!I454, 2), 2)</f>
        <v>0</v>
      </c>
      <c r="R408">
        <f>Source!X454</f>
        <v>0</v>
      </c>
      <c r="S408">
        <f>ROUND((Source!CA454/100)*ROUND((Source!AF454*Source!AV454)*Source!I454, 2), 2)</f>
        <v>0</v>
      </c>
      <c r="T408">
        <f>Source!Y454</f>
        <v>0</v>
      </c>
      <c r="U408">
        <f>ROUND((175/100)*ROUND((Source!AE454*Source!AV454)*Source!I454, 2), 2)</f>
        <v>0</v>
      </c>
      <c r="V408">
        <f>ROUND((108/100)*ROUND(Source!CS454*Source!I454, 2), 2)</f>
        <v>0</v>
      </c>
    </row>
    <row r="409" spans="1:22" ht="14.25" x14ac:dyDescent="0.2">
      <c r="A409" s="13"/>
      <c r="B409" s="13"/>
      <c r="C409" s="13" t="s">
        <v>1160</v>
      </c>
      <c r="D409" s="14" t="s">
        <v>1161</v>
      </c>
      <c r="E409" s="2">
        <f>Source!AT453</f>
        <v>70</v>
      </c>
      <c r="F409" s="16"/>
      <c r="G409" s="15"/>
      <c r="H409" s="2"/>
      <c r="I409" s="2"/>
      <c r="J409" s="16">
        <f>SUM(R403:R408)</f>
        <v>6000.04</v>
      </c>
      <c r="K409" s="16"/>
    </row>
    <row r="410" spans="1:22" ht="14.25" x14ac:dyDescent="0.2">
      <c r="A410" s="13"/>
      <c r="B410" s="13"/>
      <c r="C410" s="13" t="s">
        <v>1162</v>
      </c>
      <c r="D410" s="14" t="s">
        <v>1161</v>
      </c>
      <c r="E410" s="2">
        <f>Source!AU453</f>
        <v>10</v>
      </c>
      <c r="F410" s="16"/>
      <c r="G410" s="15"/>
      <c r="H410" s="2"/>
      <c r="I410" s="2"/>
      <c r="J410" s="16">
        <f>SUM(T403:T409)</f>
        <v>857.15</v>
      </c>
      <c r="K410" s="16"/>
    </row>
    <row r="411" spans="1:22" ht="14.25" x14ac:dyDescent="0.2">
      <c r="A411" s="13"/>
      <c r="B411" s="13"/>
      <c r="C411" s="13" t="s">
        <v>1168</v>
      </c>
      <c r="D411" s="14" t="s">
        <v>1161</v>
      </c>
      <c r="E411" s="2">
        <f>108</f>
        <v>108</v>
      </c>
      <c r="F411" s="16"/>
      <c r="G411" s="15"/>
      <c r="H411" s="2"/>
      <c r="I411" s="2"/>
      <c r="J411" s="16">
        <f>SUM(V403:V410)</f>
        <v>2.0099999999999998</v>
      </c>
      <c r="K411" s="16"/>
    </row>
    <row r="412" spans="1:22" ht="14.25" x14ac:dyDescent="0.2">
      <c r="A412" s="13"/>
      <c r="B412" s="13"/>
      <c r="C412" s="13" t="s">
        <v>1163</v>
      </c>
      <c r="D412" s="14" t="s">
        <v>1164</v>
      </c>
      <c r="E412" s="2">
        <f>Source!AQ453</f>
        <v>2.2999999999999998</v>
      </c>
      <c r="F412" s="16"/>
      <c r="G412" s="15" t="str">
        <f>Source!DI453</f>
        <v/>
      </c>
      <c r="H412" s="2">
        <f>Source!AV453</f>
        <v>1</v>
      </c>
      <c r="I412" s="2"/>
      <c r="J412" s="16"/>
      <c r="K412" s="16">
        <f>Source!U453</f>
        <v>13.799999999999999</v>
      </c>
    </row>
    <row r="413" spans="1:22" ht="15" x14ac:dyDescent="0.25">
      <c r="A413" s="20"/>
      <c r="B413" s="20"/>
      <c r="C413" s="20"/>
      <c r="D413" s="20"/>
      <c r="E413" s="20"/>
      <c r="F413" s="20"/>
      <c r="G413" s="20"/>
      <c r="H413" s="20"/>
      <c r="I413" s="58">
        <f>J404+J405+J407+J409+J410+J411+SUM(J408:J408)</f>
        <v>15828.18</v>
      </c>
      <c r="J413" s="58"/>
      <c r="K413" s="21">
        <f>IF(Source!I453&lt;&gt;0, ROUND(I413/Source!I453, 2), 0)</f>
        <v>2638.03</v>
      </c>
      <c r="P413" s="18">
        <f>I413</f>
        <v>15828.18</v>
      </c>
    </row>
    <row r="415" spans="1:22" ht="15" x14ac:dyDescent="0.25">
      <c r="A415" s="61" t="str">
        <f>CONCATENATE("Итого по разделу: ",IF(Source!G456&lt;&gt;"Новый раздел", Source!G456, ""))</f>
        <v>Итого по разделу: Электрощит ТХ1</v>
      </c>
      <c r="B415" s="61"/>
      <c r="C415" s="61"/>
      <c r="D415" s="61"/>
      <c r="E415" s="61"/>
      <c r="F415" s="61"/>
      <c r="G415" s="61"/>
      <c r="H415" s="61"/>
      <c r="I415" s="59">
        <f>SUM(P373:P414)</f>
        <v>57572.12</v>
      </c>
      <c r="J415" s="60"/>
      <c r="K415" s="23"/>
    </row>
    <row r="418" spans="1:22" ht="16.5" x14ac:dyDescent="0.25">
      <c r="A418" s="57" t="str">
        <f>CONCATENATE("Раздел: ",IF(Source!G486&lt;&gt;"Новый раздел", Source!G486, ""))</f>
        <v>Раздел: Электрощит ТХ2</v>
      </c>
      <c r="B418" s="57"/>
      <c r="C418" s="57"/>
      <c r="D418" s="57"/>
      <c r="E418" s="57"/>
      <c r="F418" s="57"/>
      <c r="G418" s="57"/>
      <c r="H418" s="57"/>
      <c r="I418" s="57"/>
      <c r="J418" s="57"/>
      <c r="K418" s="57"/>
    </row>
    <row r="419" spans="1:22" ht="85.5" x14ac:dyDescent="0.2">
      <c r="A419" s="13">
        <v>38</v>
      </c>
      <c r="B419" s="13" t="str">
        <f>Source!F490</f>
        <v>1.21-3603-6-1/1</v>
      </c>
      <c r="C419" s="13" t="str">
        <f>Source!G490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D419" s="14" t="str">
        <f>Source!H490</f>
        <v>шт.</v>
      </c>
      <c r="E419" s="2">
        <f>Source!I490</f>
        <v>14</v>
      </c>
      <c r="F419" s="16"/>
      <c r="G419" s="15"/>
      <c r="H419" s="2"/>
      <c r="I419" s="2"/>
      <c r="J419" s="16"/>
      <c r="K419" s="16"/>
      <c r="Q419">
        <f>ROUND((Source!BZ490/100)*ROUND((Source!AF490*Source!AV490)*Source!I490, 2), 2)</f>
        <v>1874.78</v>
      </c>
      <c r="R419">
        <f>Source!X490</f>
        <v>1874.78</v>
      </c>
      <c r="S419">
        <f>ROUND((Source!CA490/100)*ROUND((Source!AF490*Source!AV490)*Source!I490, 2), 2)</f>
        <v>267.83</v>
      </c>
      <c r="T419">
        <f>Source!Y490</f>
        <v>267.83</v>
      </c>
      <c r="U419">
        <f>ROUND((175/100)*ROUND((Source!AE490*Source!AV490)*Source!I490, 2), 2)</f>
        <v>0.98</v>
      </c>
      <c r="V419">
        <f>ROUND((108/100)*ROUND(Source!CS490*Source!I490, 2), 2)</f>
        <v>0.6</v>
      </c>
    </row>
    <row r="420" spans="1:22" ht="14.25" x14ac:dyDescent="0.2">
      <c r="A420" s="13"/>
      <c r="B420" s="13"/>
      <c r="C420" s="13" t="s">
        <v>1159</v>
      </c>
      <c r="D420" s="14"/>
      <c r="E420" s="2"/>
      <c r="F420" s="16">
        <f>Source!AO490</f>
        <v>956.52</v>
      </c>
      <c r="G420" s="15" t="str">
        <f>Source!DG490</f>
        <v>*0,2</v>
      </c>
      <c r="H420" s="2">
        <f>Source!AV490</f>
        <v>1</v>
      </c>
      <c r="I420" s="2">
        <f>IF(Source!BA490&lt;&gt; 0, Source!BA490, 1)</f>
        <v>1</v>
      </c>
      <c r="J420" s="16">
        <f>Source!S490</f>
        <v>2678.26</v>
      </c>
      <c r="K420" s="16"/>
    </row>
    <row r="421" spans="1:22" ht="14.25" x14ac:dyDescent="0.2">
      <c r="A421" s="13"/>
      <c r="B421" s="13"/>
      <c r="C421" s="13" t="s">
        <v>1165</v>
      </c>
      <c r="D421" s="14"/>
      <c r="E421" s="2"/>
      <c r="F421" s="16">
        <f>Source!AM490</f>
        <v>64.08</v>
      </c>
      <c r="G421" s="15" t="str">
        <f>Source!DE490</f>
        <v>*0,2</v>
      </c>
      <c r="H421" s="2">
        <f>Source!AV490</f>
        <v>1</v>
      </c>
      <c r="I421" s="2">
        <f>IF(Source!BB490&lt;&gt; 0, Source!BB490, 1)</f>
        <v>1</v>
      </c>
      <c r="J421" s="16">
        <f>Source!Q490</f>
        <v>179.42</v>
      </c>
      <c r="K421" s="16"/>
    </row>
    <row r="422" spans="1:22" ht="14.25" x14ac:dyDescent="0.2">
      <c r="A422" s="13"/>
      <c r="B422" s="13"/>
      <c r="C422" s="13" t="s">
        <v>1166</v>
      </c>
      <c r="D422" s="14"/>
      <c r="E422" s="2"/>
      <c r="F422" s="16">
        <f>Source!AN490</f>
        <v>0.2</v>
      </c>
      <c r="G422" s="15" t="str">
        <f>Source!DF490</f>
        <v>*0,2</v>
      </c>
      <c r="H422" s="2">
        <f>Source!AV490</f>
        <v>1</v>
      </c>
      <c r="I422" s="2">
        <f>IF(Source!BS490&lt;&gt; 0, Source!BS490, 1)</f>
        <v>1</v>
      </c>
      <c r="J422" s="22">
        <f>Source!R490</f>
        <v>0.56000000000000005</v>
      </c>
      <c r="K422" s="16"/>
    </row>
    <row r="423" spans="1:22" ht="14.25" x14ac:dyDescent="0.2">
      <c r="A423" s="13"/>
      <c r="B423" s="13"/>
      <c r="C423" s="13" t="s">
        <v>1160</v>
      </c>
      <c r="D423" s="14" t="s">
        <v>1161</v>
      </c>
      <c r="E423" s="2">
        <f>Source!AT490</f>
        <v>70</v>
      </c>
      <c r="F423" s="16"/>
      <c r="G423" s="15"/>
      <c r="H423" s="2"/>
      <c r="I423" s="2"/>
      <c r="J423" s="16">
        <f>SUM(R419:R422)</f>
        <v>1874.78</v>
      </c>
      <c r="K423" s="16"/>
    </row>
    <row r="424" spans="1:22" ht="14.25" x14ac:dyDescent="0.2">
      <c r="A424" s="13"/>
      <c r="B424" s="13"/>
      <c r="C424" s="13" t="s">
        <v>1162</v>
      </c>
      <c r="D424" s="14" t="s">
        <v>1161</v>
      </c>
      <c r="E424" s="2">
        <f>Source!AU490</f>
        <v>10</v>
      </c>
      <c r="F424" s="16"/>
      <c r="G424" s="15"/>
      <c r="H424" s="2"/>
      <c r="I424" s="2"/>
      <c r="J424" s="16">
        <f>SUM(T419:T423)</f>
        <v>267.83</v>
      </c>
      <c r="K424" s="16"/>
    </row>
    <row r="425" spans="1:22" ht="14.25" x14ac:dyDescent="0.2">
      <c r="A425" s="13"/>
      <c r="B425" s="13"/>
      <c r="C425" s="13" t="s">
        <v>1168</v>
      </c>
      <c r="D425" s="14" t="s">
        <v>1161</v>
      </c>
      <c r="E425" s="2">
        <f>108</f>
        <v>108</v>
      </c>
      <c r="F425" s="16"/>
      <c r="G425" s="15"/>
      <c r="H425" s="2"/>
      <c r="I425" s="2"/>
      <c r="J425" s="16">
        <f>SUM(V419:V424)</f>
        <v>0.6</v>
      </c>
      <c r="K425" s="16"/>
    </row>
    <row r="426" spans="1:22" ht="14.25" x14ac:dyDescent="0.2">
      <c r="A426" s="13"/>
      <c r="B426" s="13"/>
      <c r="C426" s="13" t="s">
        <v>1163</v>
      </c>
      <c r="D426" s="14" t="s">
        <v>1164</v>
      </c>
      <c r="E426" s="2">
        <f>Source!AQ490</f>
        <v>1.54</v>
      </c>
      <c r="F426" s="16"/>
      <c r="G426" s="15" t="str">
        <f>Source!DI490</f>
        <v>*0,2</v>
      </c>
      <c r="H426" s="2">
        <f>Source!AV490</f>
        <v>1</v>
      </c>
      <c r="I426" s="2"/>
      <c r="J426" s="16"/>
      <c r="K426" s="16">
        <f>Source!U490</f>
        <v>4.3120000000000012</v>
      </c>
    </row>
    <row r="427" spans="1:22" ht="15" x14ac:dyDescent="0.25">
      <c r="A427" s="20"/>
      <c r="B427" s="20"/>
      <c r="C427" s="20"/>
      <c r="D427" s="20"/>
      <c r="E427" s="20"/>
      <c r="F427" s="20"/>
      <c r="G427" s="20"/>
      <c r="H427" s="20"/>
      <c r="I427" s="58">
        <f>J420+J421+J423+J424+J425</f>
        <v>5000.8900000000003</v>
      </c>
      <c r="J427" s="58"/>
      <c r="K427" s="21">
        <f>IF(Source!I490&lt;&gt;0, ROUND(I427/Source!I490, 2), 0)</f>
        <v>357.21</v>
      </c>
      <c r="P427" s="18">
        <f>I427</f>
        <v>5000.8900000000003</v>
      </c>
    </row>
    <row r="428" spans="1:22" ht="85.5" x14ac:dyDescent="0.2">
      <c r="A428" s="13">
        <v>39</v>
      </c>
      <c r="B428" s="13" t="str">
        <f>Source!F491</f>
        <v>1.21-3603-6-2/1</v>
      </c>
      <c r="C428" s="13" t="str">
        <f>Source!G491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28" s="14" t="str">
        <f>Source!H491</f>
        <v>шт.</v>
      </c>
      <c r="E428" s="2">
        <f>Source!I491</f>
        <v>1</v>
      </c>
      <c r="F428" s="16"/>
      <c r="G428" s="15"/>
      <c r="H428" s="2"/>
      <c r="I428" s="2"/>
      <c r="J428" s="16"/>
      <c r="K428" s="16"/>
      <c r="Q428">
        <f>ROUND((Source!BZ491/100)*ROUND((Source!AF491*Source!AV491)*Source!I491, 2), 2)</f>
        <v>200</v>
      </c>
      <c r="R428">
        <f>Source!X491</f>
        <v>200</v>
      </c>
      <c r="S428">
        <f>ROUND((Source!CA491/100)*ROUND((Source!AF491*Source!AV491)*Source!I491, 2), 2)</f>
        <v>28.57</v>
      </c>
      <c r="T428">
        <f>Source!Y491</f>
        <v>28.57</v>
      </c>
      <c r="U428">
        <f>ROUND((175/100)*ROUND((Source!AE491*Source!AV491)*Source!I491, 2), 2)</f>
        <v>0.11</v>
      </c>
      <c r="V428">
        <f>ROUND((108/100)*ROUND(Source!CS491*Source!I491, 2), 2)</f>
        <v>0.06</v>
      </c>
    </row>
    <row r="429" spans="1:22" ht="14.25" x14ac:dyDescent="0.2">
      <c r="A429" s="13"/>
      <c r="B429" s="13"/>
      <c r="C429" s="13" t="s">
        <v>1159</v>
      </c>
      <c r="D429" s="14"/>
      <c r="E429" s="2"/>
      <c r="F429" s="16">
        <f>Source!AO491</f>
        <v>1428.58</v>
      </c>
      <c r="G429" s="15" t="str">
        <f>Source!DG491</f>
        <v>*0,2</v>
      </c>
      <c r="H429" s="2">
        <f>Source!AV491</f>
        <v>1</v>
      </c>
      <c r="I429" s="2">
        <f>IF(Source!BA491&lt;&gt; 0, Source!BA491, 1)</f>
        <v>1</v>
      </c>
      <c r="J429" s="16">
        <f>Source!S491</f>
        <v>285.72000000000003</v>
      </c>
      <c r="K429" s="16"/>
    </row>
    <row r="430" spans="1:22" ht="14.25" x14ac:dyDescent="0.2">
      <c r="A430" s="13"/>
      <c r="B430" s="13"/>
      <c r="C430" s="13" t="s">
        <v>1165</v>
      </c>
      <c r="D430" s="14"/>
      <c r="E430" s="2"/>
      <c r="F430" s="16">
        <f>Source!AM491</f>
        <v>66.25</v>
      </c>
      <c r="G430" s="15" t="str">
        <f>Source!DE491</f>
        <v>*0,2</v>
      </c>
      <c r="H430" s="2">
        <f>Source!AV491</f>
        <v>1</v>
      </c>
      <c r="I430" s="2">
        <f>IF(Source!BB491&lt;&gt; 0, Source!BB491, 1)</f>
        <v>1</v>
      </c>
      <c r="J430" s="16">
        <f>Source!Q491</f>
        <v>13.25</v>
      </c>
      <c r="K430" s="16"/>
    </row>
    <row r="431" spans="1:22" ht="14.25" x14ac:dyDescent="0.2">
      <c r="A431" s="13"/>
      <c r="B431" s="13"/>
      <c r="C431" s="13" t="s">
        <v>1166</v>
      </c>
      <c r="D431" s="14"/>
      <c r="E431" s="2"/>
      <c r="F431" s="16">
        <f>Source!AN491</f>
        <v>0.31</v>
      </c>
      <c r="G431" s="15" t="str">
        <f>Source!DF491</f>
        <v>*0,2</v>
      </c>
      <c r="H431" s="2">
        <f>Source!AV491</f>
        <v>1</v>
      </c>
      <c r="I431" s="2">
        <f>IF(Source!BS491&lt;&gt; 0, Source!BS491, 1)</f>
        <v>1</v>
      </c>
      <c r="J431" s="22">
        <f>Source!R491</f>
        <v>0.06</v>
      </c>
      <c r="K431" s="16"/>
    </row>
    <row r="432" spans="1:22" ht="14.25" x14ac:dyDescent="0.2">
      <c r="A432" s="13"/>
      <c r="B432" s="13"/>
      <c r="C432" s="13" t="s">
        <v>1160</v>
      </c>
      <c r="D432" s="14" t="s">
        <v>1161</v>
      </c>
      <c r="E432" s="2">
        <f>Source!AT491</f>
        <v>70</v>
      </c>
      <c r="F432" s="16"/>
      <c r="G432" s="15"/>
      <c r="H432" s="2"/>
      <c r="I432" s="2"/>
      <c r="J432" s="16">
        <f>SUM(R428:R431)</f>
        <v>200</v>
      </c>
      <c r="K432" s="16"/>
    </row>
    <row r="433" spans="1:22" ht="14.25" x14ac:dyDescent="0.2">
      <c r="A433" s="13"/>
      <c r="B433" s="13"/>
      <c r="C433" s="13" t="s">
        <v>1162</v>
      </c>
      <c r="D433" s="14" t="s">
        <v>1161</v>
      </c>
      <c r="E433" s="2">
        <f>Source!AU491</f>
        <v>10</v>
      </c>
      <c r="F433" s="16"/>
      <c r="G433" s="15"/>
      <c r="H433" s="2"/>
      <c r="I433" s="2"/>
      <c r="J433" s="16">
        <f>SUM(T428:T432)</f>
        <v>28.57</v>
      </c>
      <c r="K433" s="16"/>
    </row>
    <row r="434" spans="1:22" ht="14.25" x14ac:dyDescent="0.2">
      <c r="A434" s="13"/>
      <c r="B434" s="13"/>
      <c r="C434" s="13" t="s">
        <v>1168</v>
      </c>
      <c r="D434" s="14" t="s">
        <v>1161</v>
      </c>
      <c r="E434" s="2">
        <f>108</f>
        <v>108</v>
      </c>
      <c r="F434" s="16"/>
      <c r="G434" s="15"/>
      <c r="H434" s="2"/>
      <c r="I434" s="2"/>
      <c r="J434" s="16">
        <f>SUM(V428:V433)</f>
        <v>0.06</v>
      </c>
      <c r="K434" s="16"/>
    </row>
    <row r="435" spans="1:22" ht="14.25" x14ac:dyDescent="0.2">
      <c r="A435" s="13"/>
      <c r="B435" s="13"/>
      <c r="C435" s="13" t="s">
        <v>1163</v>
      </c>
      <c r="D435" s="14" t="s">
        <v>1164</v>
      </c>
      <c r="E435" s="2">
        <f>Source!AQ491</f>
        <v>2.2999999999999998</v>
      </c>
      <c r="F435" s="16"/>
      <c r="G435" s="15" t="str">
        <f>Source!DI491</f>
        <v>*0,2</v>
      </c>
      <c r="H435" s="2">
        <f>Source!AV491</f>
        <v>1</v>
      </c>
      <c r="I435" s="2"/>
      <c r="J435" s="16"/>
      <c r="K435" s="16">
        <f>Source!U491</f>
        <v>0.45999999999999996</v>
      </c>
    </row>
    <row r="436" spans="1:22" ht="15" x14ac:dyDescent="0.25">
      <c r="A436" s="20"/>
      <c r="B436" s="20"/>
      <c r="C436" s="20"/>
      <c r="D436" s="20"/>
      <c r="E436" s="20"/>
      <c r="F436" s="20"/>
      <c r="G436" s="20"/>
      <c r="H436" s="20"/>
      <c r="I436" s="58">
        <f>J429+J430+J432+J433+J434</f>
        <v>527.6</v>
      </c>
      <c r="J436" s="58"/>
      <c r="K436" s="21">
        <f>IF(Source!I491&lt;&gt;0, ROUND(I436/Source!I491, 2), 0)</f>
        <v>527.6</v>
      </c>
      <c r="P436" s="18">
        <f>I436</f>
        <v>527.6</v>
      </c>
    </row>
    <row r="437" spans="1:22" ht="71.25" x14ac:dyDescent="0.2">
      <c r="A437" s="13">
        <v>40</v>
      </c>
      <c r="B437" s="13" t="str">
        <f>Source!F492</f>
        <v>1.21-3603-6-1/1</v>
      </c>
      <c r="C437" s="13" t="str">
        <f>Source!G492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D437" s="14" t="str">
        <f>Source!H492</f>
        <v>шт.</v>
      </c>
      <c r="E437" s="2">
        <f>Source!I492</f>
        <v>14</v>
      </c>
      <c r="F437" s="16"/>
      <c r="G437" s="15"/>
      <c r="H437" s="2"/>
      <c r="I437" s="2"/>
      <c r="J437" s="16"/>
      <c r="K437" s="16"/>
      <c r="Q437">
        <f>ROUND((Source!BZ492/100)*ROUND((Source!AF492*Source!AV492)*Source!I492, 2), 2)</f>
        <v>9373.9</v>
      </c>
      <c r="R437">
        <f>Source!X492</f>
        <v>9373.9</v>
      </c>
      <c r="S437">
        <f>ROUND((Source!CA492/100)*ROUND((Source!AF492*Source!AV492)*Source!I492, 2), 2)</f>
        <v>1339.13</v>
      </c>
      <c r="T437">
        <f>Source!Y492</f>
        <v>1339.13</v>
      </c>
      <c r="U437">
        <f>ROUND((175/100)*ROUND((Source!AE492*Source!AV492)*Source!I492, 2), 2)</f>
        <v>4.9000000000000004</v>
      </c>
      <c r="V437">
        <f>ROUND((108/100)*ROUND(Source!CS492*Source!I492, 2), 2)</f>
        <v>3.02</v>
      </c>
    </row>
    <row r="438" spans="1:22" ht="14.25" x14ac:dyDescent="0.2">
      <c r="A438" s="13"/>
      <c r="B438" s="13"/>
      <c r="C438" s="13" t="s">
        <v>1159</v>
      </c>
      <c r="D438" s="14"/>
      <c r="E438" s="2"/>
      <c r="F438" s="16">
        <f>Source!AO492</f>
        <v>956.52</v>
      </c>
      <c r="G438" s="15" t="str">
        <f>Source!DG492</f>
        <v/>
      </c>
      <c r="H438" s="2">
        <f>Source!AV492</f>
        <v>1</v>
      </c>
      <c r="I438" s="2">
        <f>IF(Source!BA492&lt;&gt; 0, Source!BA492, 1)</f>
        <v>1</v>
      </c>
      <c r="J438" s="16">
        <f>Source!S492</f>
        <v>13391.28</v>
      </c>
      <c r="K438" s="16"/>
    </row>
    <row r="439" spans="1:22" ht="14.25" x14ac:dyDescent="0.2">
      <c r="A439" s="13"/>
      <c r="B439" s="13"/>
      <c r="C439" s="13" t="s">
        <v>1165</v>
      </c>
      <c r="D439" s="14"/>
      <c r="E439" s="2"/>
      <c r="F439" s="16">
        <f>Source!AM492</f>
        <v>64.08</v>
      </c>
      <c r="G439" s="15" t="str">
        <f>Source!DE492</f>
        <v/>
      </c>
      <c r="H439" s="2">
        <f>Source!AV492</f>
        <v>1</v>
      </c>
      <c r="I439" s="2">
        <f>IF(Source!BB492&lt;&gt; 0, Source!BB492, 1)</f>
        <v>1</v>
      </c>
      <c r="J439" s="16">
        <f>Source!Q492</f>
        <v>897.12</v>
      </c>
      <c r="K439" s="16"/>
    </row>
    <row r="440" spans="1:22" ht="14.25" x14ac:dyDescent="0.2">
      <c r="A440" s="13"/>
      <c r="B440" s="13"/>
      <c r="C440" s="13" t="s">
        <v>1166</v>
      </c>
      <c r="D440" s="14"/>
      <c r="E440" s="2"/>
      <c r="F440" s="16">
        <f>Source!AN492</f>
        <v>0.2</v>
      </c>
      <c r="G440" s="15" t="str">
        <f>Source!DF492</f>
        <v/>
      </c>
      <c r="H440" s="2">
        <f>Source!AV492</f>
        <v>1</v>
      </c>
      <c r="I440" s="2">
        <f>IF(Source!BS492&lt;&gt; 0, Source!BS492, 1)</f>
        <v>1</v>
      </c>
      <c r="J440" s="22">
        <f>Source!R492</f>
        <v>2.8</v>
      </c>
      <c r="K440" s="16"/>
    </row>
    <row r="441" spans="1:22" ht="14.25" x14ac:dyDescent="0.2">
      <c r="A441" s="13"/>
      <c r="B441" s="13"/>
      <c r="C441" s="13" t="s">
        <v>1167</v>
      </c>
      <c r="D441" s="14"/>
      <c r="E441" s="2"/>
      <c r="F441" s="16">
        <f>Source!AL492</f>
        <v>386.44</v>
      </c>
      <c r="G441" s="15" t="str">
        <f>Source!DD492</f>
        <v/>
      </c>
      <c r="H441" s="2">
        <f>Source!AW492</f>
        <v>1</v>
      </c>
      <c r="I441" s="2">
        <f>IF(Source!BC492&lt;&gt; 0, Source!BC492, 1)</f>
        <v>1</v>
      </c>
      <c r="J441" s="16">
        <f>Source!P492</f>
        <v>5410.16</v>
      </c>
      <c r="K441" s="16"/>
    </row>
    <row r="442" spans="1:22" ht="57" x14ac:dyDescent="0.2">
      <c r="A442" s="13"/>
      <c r="B442" s="13" t="str">
        <f>Source!F493</f>
        <v>21.21-5-15</v>
      </c>
      <c r="C442" s="13" t="str">
        <f>Source!G493</f>
        <v>Выключатели автоматические, серия "Домовой", однополюсные с нейтралью, тип ВА 63(С), на ток: 10 А - 40 А</v>
      </c>
      <c r="D442" s="14" t="str">
        <f>Source!H493</f>
        <v>шт.</v>
      </c>
      <c r="E442" s="2">
        <f>Source!I493</f>
        <v>-14</v>
      </c>
      <c r="F442" s="16">
        <f>Source!AK493</f>
        <v>386.44</v>
      </c>
      <c r="G442" s="24" t="s">
        <v>3</v>
      </c>
      <c r="H442" s="2">
        <f>Source!AW493</f>
        <v>1</v>
      </c>
      <c r="I442" s="2">
        <f>IF(Source!BC493&lt;&gt; 0, Source!BC493, 1)</f>
        <v>1</v>
      </c>
      <c r="J442" s="16">
        <f>Source!O493</f>
        <v>-5410.16</v>
      </c>
      <c r="K442" s="16"/>
      <c r="Q442">
        <f>ROUND((Source!BZ493/100)*ROUND((Source!AF493*Source!AV493)*Source!I493, 2), 2)</f>
        <v>0</v>
      </c>
      <c r="R442">
        <f>Source!X493</f>
        <v>0</v>
      </c>
      <c r="S442">
        <f>ROUND((Source!CA493/100)*ROUND((Source!AF493*Source!AV493)*Source!I493, 2), 2)</f>
        <v>0</v>
      </c>
      <c r="T442">
        <f>Source!Y493</f>
        <v>0</v>
      </c>
      <c r="U442">
        <f>ROUND((175/100)*ROUND((Source!AE493*Source!AV493)*Source!I493, 2), 2)</f>
        <v>0</v>
      </c>
      <c r="V442">
        <f>ROUND((108/100)*ROUND(Source!CS493*Source!I493, 2), 2)</f>
        <v>0</v>
      </c>
    </row>
    <row r="443" spans="1:22" ht="14.25" x14ac:dyDescent="0.2">
      <c r="A443" s="13"/>
      <c r="B443" s="13"/>
      <c r="C443" s="13" t="s">
        <v>1160</v>
      </c>
      <c r="D443" s="14" t="s">
        <v>1161</v>
      </c>
      <c r="E443" s="2">
        <f>Source!AT492</f>
        <v>70</v>
      </c>
      <c r="F443" s="16"/>
      <c r="G443" s="15"/>
      <c r="H443" s="2"/>
      <c r="I443" s="2"/>
      <c r="J443" s="16">
        <f>SUM(R437:R442)</f>
        <v>9373.9</v>
      </c>
      <c r="K443" s="16"/>
    </row>
    <row r="444" spans="1:22" ht="14.25" x14ac:dyDescent="0.2">
      <c r="A444" s="13"/>
      <c r="B444" s="13"/>
      <c r="C444" s="13" t="s">
        <v>1162</v>
      </c>
      <c r="D444" s="14" t="s">
        <v>1161</v>
      </c>
      <c r="E444" s="2">
        <f>Source!AU492</f>
        <v>10</v>
      </c>
      <c r="F444" s="16"/>
      <c r="G444" s="15"/>
      <c r="H444" s="2"/>
      <c r="I444" s="2"/>
      <c r="J444" s="16">
        <f>SUM(T437:T443)</f>
        <v>1339.13</v>
      </c>
      <c r="K444" s="16"/>
    </row>
    <row r="445" spans="1:22" ht="14.25" x14ac:dyDescent="0.2">
      <c r="A445" s="13"/>
      <c r="B445" s="13"/>
      <c r="C445" s="13" t="s">
        <v>1168</v>
      </c>
      <c r="D445" s="14" t="s">
        <v>1161</v>
      </c>
      <c r="E445" s="2">
        <f>108</f>
        <v>108</v>
      </c>
      <c r="F445" s="16"/>
      <c r="G445" s="15"/>
      <c r="H445" s="2"/>
      <c r="I445" s="2"/>
      <c r="J445" s="16">
        <f>SUM(V437:V444)</f>
        <v>3.02</v>
      </c>
      <c r="K445" s="16"/>
    </row>
    <row r="446" spans="1:22" ht="14.25" x14ac:dyDescent="0.2">
      <c r="A446" s="13"/>
      <c r="B446" s="13"/>
      <c r="C446" s="13" t="s">
        <v>1163</v>
      </c>
      <c r="D446" s="14" t="s">
        <v>1164</v>
      </c>
      <c r="E446" s="2">
        <f>Source!AQ492</f>
        <v>1.54</v>
      </c>
      <c r="F446" s="16"/>
      <c r="G446" s="15" t="str">
        <f>Source!DI492</f>
        <v/>
      </c>
      <c r="H446" s="2">
        <f>Source!AV492</f>
        <v>1</v>
      </c>
      <c r="I446" s="2"/>
      <c r="J446" s="16"/>
      <c r="K446" s="16">
        <f>Source!U492</f>
        <v>21.560000000000002</v>
      </c>
    </row>
    <row r="447" spans="1:22" ht="15" x14ac:dyDescent="0.25">
      <c r="A447" s="20"/>
      <c r="B447" s="20"/>
      <c r="C447" s="20"/>
      <c r="D447" s="20"/>
      <c r="E447" s="20"/>
      <c r="F447" s="20"/>
      <c r="G447" s="20"/>
      <c r="H447" s="20"/>
      <c r="I447" s="58">
        <f>J438+J439+J441+J443+J444+J445+SUM(J442:J442)</f>
        <v>25004.45</v>
      </c>
      <c r="J447" s="58"/>
      <c r="K447" s="21">
        <f>IF(Source!I492&lt;&gt;0, ROUND(I447/Source!I492, 2), 0)</f>
        <v>1786.03</v>
      </c>
      <c r="P447" s="18">
        <f>I447</f>
        <v>25004.45</v>
      </c>
    </row>
    <row r="448" spans="1:22" ht="85.5" x14ac:dyDescent="0.2">
      <c r="A448" s="13">
        <v>41</v>
      </c>
      <c r="B448" s="13" t="str">
        <f>Source!F494</f>
        <v>1.21-3603-6-2/1</v>
      </c>
      <c r="C448" s="13" t="str">
        <f>Source!G494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48" s="14" t="str">
        <f>Source!H494</f>
        <v>шт.</v>
      </c>
      <c r="E448" s="2">
        <f>Source!I494</f>
        <v>1</v>
      </c>
      <c r="F448" s="16"/>
      <c r="G448" s="15"/>
      <c r="H448" s="2"/>
      <c r="I448" s="2"/>
      <c r="J448" s="16"/>
      <c r="K448" s="16"/>
      <c r="Q448">
        <f>ROUND((Source!BZ494/100)*ROUND((Source!AF494*Source!AV494)*Source!I494, 2), 2)</f>
        <v>1000.01</v>
      </c>
      <c r="R448">
        <f>Source!X494</f>
        <v>1000.01</v>
      </c>
      <c r="S448">
        <f>ROUND((Source!CA494/100)*ROUND((Source!AF494*Source!AV494)*Source!I494, 2), 2)</f>
        <v>142.86000000000001</v>
      </c>
      <c r="T448">
        <f>Source!Y494</f>
        <v>142.86000000000001</v>
      </c>
      <c r="U448">
        <f>ROUND((175/100)*ROUND((Source!AE494*Source!AV494)*Source!I494, 2), 2)</f>
        <v>0.54</v>
      </c>
      <c r="V448">
        <f>ROUND((108/100)*ROUND(Source!CS494*Source!I494, 2), 2)</f>
        <v>0.33</v>
      </c>
    </row>
    <row r="449" spans="1:22" ht="14.25" x14ac:dyDescent="0.2">
      <c r="A449" s="13"/>
      <c r="B449" s="13"/>
      <c r="C449" s="13" t="s">
        <v>1159</v>
      </c>
      <c r="D449" s="14"/>
      <c r="E449" s="2"/>
      <c r="F449" s="16">
        <f>Source!AO494</f>
        <v>1428.58</v>
      </c>
      <c r="G449" s="15" t="str">
        <f>Source!DG494</f>
        <v/>
      </c>
      <c r="H449" s="2">
        <f>Source!AV494</f>
        <v>1</v>
      </c>
      <c r="I449" s="2">
        <f>IF(Source!BA494&lt;&gt; 0, Source!BA494, 1)</f>
        <v>1</v>
      </c>
      <c r="J449" s="16">
        <f>Source!S494</f>
        <v>1428.58</v>
      </c>
      <c r="K449" s="16"/>
    </row>
    <row r="450" spans="1:22" ht="14.25" x14ac:dyDescent="0.2">
      <c r="A450" s="13"/>
      <c r="B450" s="13"/>
      <c r="C450" s="13" t="s">
        <v>1165</v>
      </c>
      <c r="D450" s="14"/>
      <c r="E450" s="2"/>
      <c r="F450" s="16">
        <f>Source!AM494</f>
        <v>66.25</v>
      </c>
      <c r="G450" s="15" t="str">
        <f>Source!DE494</f>
        <v/>
      </c>
      <c r="H450" s="2">
        <f>Source!AV494</f>
        <v>1</v>
      </c>
      <c r="I450" s="2">
        <f>IF(Source!BB494&lt;&gt; 0, Source!BB494, 1)</f>
        <v>1</v>
      </c>
      <c r="J450" s="16">
        <f>Source!Q494</f>
        <v>66.25</v>
      </c>
      <c r="K450" s="16"/>
    </row>
    <row r="451" spans="1:22" ht="14.25" x14ac:dyDescent="0.2">
      <c r="A451" s="13"/>
      <c r="B451" s="13"/>
      <c r="C451" s="13" t="s">
        <v>1166</v>
      </c>
      <c r="D451" s="14"/>
      <c r="E451" s="2"/>
      <c r="F451" s="16">
        <f>Source!AN494</f>
        <v>0.31</v>
      </c>
      <c r="G451" s="15" t="str">
        <f>Source!DF494</f>
        <v/>
      </c>
      <c r="H451" s="2">
        <f>Source!AV494</f>
        <v>1</v>
      </c>
      <c r="I451" s="2">
        <f>IF(Source!BS494&lt;&gt; 0, Source!BS494, 1)</f>
        <v>1</v>
      </c>
      <c r="J451" s="22">
        <f>Source!R494</f>
        <v>0.31</v>
      </c>
      <c r="K451" s="16"/>
    </row>
    <row r="452" spans="1:22" ht="14.25" x14ac:dyDescent="0.2">
      <c r="A452" s="13"/>
      <c r="B452" s="13"/>
      <c r="C452" s="13" t="s">
        <v>1167</v>
      </c>
      <c r="D452" s="14"/>
      <c r="E452" s="2"/>
      <c r="F452" s="16">
        <f>Source!AL494</f>
        <v>2206.16</v>
      </c>
      <c r="G452" s="15" t="str">
        <f>Source!DD494</f>
        <v/>
      </c>
      <c r="H452" s="2">
        <f>Source!AW494</f>
        <v>1</v>
      </c>
      <c r="I452" s="2">
        <f>IF(Source!BC494&lt;&gt; 0, Source!BC494, 1)</f>
        <v>1</v>
      </c>
      <c r="J452" s="16">
        <f>Source!P494</f>
        <v>2206.16</v>
      </c>
      <c r="K452" s="16"/>
    </row>
    <row r="453" spans="1:22" ht="42.75" x14ac:dyDescent="0.2">
      <c r="A453" s="13"/>
      <c r="B453" s="13" t="str">
        <f>Source!F495</f>
        <v>21.21-5-19</v>
      </c>
      <c r="C453" s="13" t="str">
        <f>Source!G495</f>
        <v>Выключатели автоматические, серия "Домовой", трехполюсные, тип ВА 63(С), на ток: 50 А, 63 А</v>
      </c>
      <c r="D453" s="14" t="str">
        <f>Source!H495</f>
        <v>шт.</v>
      </c>
      <c r="E453" s="2">
        <f>Source!I495</f>
        <v>-1</v>
      </c>
      <c r="F453" s="16">
        <f>Source!AK495</f>
        <v>2206.16</v>
      </c>
      <c r="G453" s="24" t="s">
        <v>3</v>
      </c>
      <c r="H453" s="2">
        <f>Source!AW495</f>
        <v>1</v>
      </c>
      <c r="I453" s="2">
        <f>IF(Source!BC495&lt;&gt; 0, Source!BC495, 1)</f>
        <v>1</v>
      </c>
      <c r="J453" s="16">
        <f>Source!O495</f>
        <v>-2206.16</v>
      </c>
      <c r="K453" s="16"/>
      <c r="Q453">
        <f>ROUND((Source!BZ495/100)*ROUND((Source!AF495*Source!AV495)*Source!I495, 2), 2)</f>
        <v>0</v>
      </c>
      <c r="R453">
        <f>Source!X495</f>
        <v>0</v>
      </c>
      <c r="S453">
        <f>ROUND((Source!CA495/100)*ROUND((Source!AF495*Source!AV495)*Source!I495, 2), 2)</f>
        <v>0</v>
      </c>
      <c r="T453">
        <f>Source!Y495</f>
        <v>0</v>
      </c>
      <c r="U453">
        <f>ROUND((175/100)*ROUND((Source!AE495*Source!AV495)*Source!I495, 2), 2)</f>
        <v>0</v>
      </c>
      <c r="V453">
        <f>ROUND((108/100)*ROUND(Source!CS495*Source!I495, 2), 2)</f>
        <v>0</v>
      </c>
    </row>
    <row r="454" spans="1:22" ht="14.25" x14ac:dyDescent="0.2">
      <c r="A454" s="13"/>
      <c r="B454" s="13"/>
      <c r="C454" s="13" t="s">
        <v>1160</v>
      </c>
      <c r="D454" s="14" t="s">
        <v>1161</v>
      </c>
      <c r="E454" s="2">
        <f>Source!AT494</f>
        <v>70</v>
      </c>
      <c r="F454" s="16"/>
      <c r="G454" s="15"/>
      <c r="H454" s="2"/>
      <c r="I454" s="2"/>
      <c r="J454" s="16">
        <f>SUM(R448:R453)</f>
        <v>1000.01</v>
      </c>
      <c r="K454" s="16"/>
    </row>
    <row r="455" spans="1:22" ht="14.25" x14ac:dyDescent="0.2">
      <c r="A455" s="13"/>
      <c r="B455" s="13"/>
      <c r="C455" s="13" t="s">
        <v>1162</v>
      </c>
      <c r="D455" s="14" t="s">
        <v>1161</v>
      </c>
      <c r="E455" s="2">
        <f>Source!AU494</f>
        <v>10</v>
      </c>
      <c r="F455" s="16"/>
      <c r="G455" s="15"/>
      <c r="H455" s="2"/>
      <c r="I455" s="2"/>
      <c r="J455" s="16">
        <f>SUM(T448:T454)</f>
        <v>142.86000000000001</v>
      </c>
      <c r="K455" s="16"/>
    </row>
    <row r="456" spans="1:22" ht="14.25" x14ac:dyDescent="0.2">
      <c r="A456" s="13"/>
      <c r="B456" s="13"/>
      <c r="C456" s="13" t="s">
        <v>1168</v>
      </c>
      <c r="D456" s="14" t="s">
        <v>1161</v>
      </c>
      <c r="E456" s="2">
        <f>108</f>
        <v>108</v>
      </c>
      <c r="F456" s="16"/>
      <c r="G456" s="15"/>
      <c r="H456" s="2"/>
      <c r="I456" s="2"/>
      <c r="J456" s="16">
        <f>SUM(V448:V455)</f>
        <v>0.33</v>
      </c>
      <c r="K456" s="16"/>
    </row>
    <row r="457" spans="1:22" ht="14.25" x14ac:dyDescent="0.2">
      <c r="A457" s="13"/>
      <c r="B457" s="13"/>
      <c r="C457" s="13" t="s">
        <v>1163</v>
      </c>
      <c r="D457" s="14" t="s">
        <v>1164</v>
      </c>
      <c r="E457" s="2">
        <f>Source!AQ494</f>
        <v>2.2999999999999998</v>
      </c>
      <c r="F457" s="16"/>
      <c r="G457" s="15" t="str">
        <f>Source!DI494</f>
        <v/>
      </c>
      <c r="H457" s="2">
        <f>Source!AV494</f>
        <v>1</v>
      </c>
      <c r="I457" s="2"/>
      <c r="J457" s="16"/>
      <c r="K457" s="16">
        <f>Source!U494</f>
        <v>2.2999999999999998</v>
      </c>
    </row>
    <row r="458" spans="1:22" ht="15" x14ac:dyDescent="0.25">
      <c r="A458" s="20"/>
      <c r="B458" s="20"/>
      <c r="C458" s="20"/>
      <c r="D458" s="20"/>
      <c r="E458" s="20"/>
      <c r="F458" s="20"/>
      <c r="G458" s="20"/>
      <c r="H458" s="20"/>
      <c r="I458" s="58">
        <f>J449+J450+J452+J454+J455+J456+SUM(J453:J453)</f>
        <v>2638.0299999999997</v>
      </c>
      <c r="J458" s="58"/>
      <c r="K458" s="21">
        <f>IF(Source!I494&lt;&gt;0, ROUND(I458/Source!I494, 2), 0)</f>
        <v>2638.03</v>
      </c>
      <c r="P458" s="18">
        <f>I458</f>
        <v>2638.0299999999997</v>
      </c>
    </row>
    <row r="460" spans="1:22" ht="15" x14ac:dyDescent="0.25">
      <c r="A460" s="61" t="str">
        <f>CONCATENATE("Итого по разделу: ",IF(Source!G497&lt;&gt;"Новый раздел", Source!G497, ""))</f>
        <v>Итого по разделу: Электрощит ТХ2</v>
      </c>
      <c r="B460" s="61"/>
      <c r="C460" s="61"/>
      <c r="D460" s="61"/>
      <c r="E460" s="61"/>
      <c r="F460" s="61"/>
      <c r="G460" s="61"/>
      <c r="H460" s="61"/>
      <c r="I460" s="59">
        <f>SUM(P418:P459)</f>
        <v>33170.97</v>
      </c>
      <c r="J460" s="60"/>
      <c r="K460" s="23"/>
    </row>
    <row r="463" spans="1:22" ht="16.5" x14ac:dyDescent="0.25">
      <c r="A463" s="57" t="str">
        <f>CONCATENATE("Раздел: ",IF(Source!G527&lt;&gt;"Новый раздел", Source!G527, ""))</f>
        <v>Раздел: Электрощит ТХ3</v>
      </c>
      <c r="B463" s="57"/>
      <c r="C463" s="57"/>
      <c r="D463" s="57"/>
      <c r="E463" s="57"/>
      <c r="F463" s="57"/>
      <c r="G463" s="57"/>
      <c r="H463" s="57"/>
      <c r="I463" s="57"/>
      <c r="J463" s="57"/>
      <c r="K463" s="57"/>
    </row>
    <row r="464" spans="1:22" ht="85.5" x14ac:dyDescent="0.2">
      <c r="A464" s="13">
        <v>42</v>
      </c>
      <c r="B464" s="13" t="str">
        <f>Source!F531</f>
        <v>1.21-3603-6-1/1</v>
      </c>
      <c r="C464" s="13" t="str">
        <f>Source!G531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D464" s="14" t="str">
        <f>Source!H531</f>
        <v>шт.</v>
      </c>
      <c r="E464" s="2">
        <f>Source!I531</f>
        <v>6</v>
      </c>
      <c r="F464" s="16"/>
      <c r="G464" s="15"/>
      <c r="H464" s="2"/>
      <c r="I464" s="2"/>
      <c r="J464" s="16"/>
      <c r="K464" s="16"/>
      <c r="Q464">
        <f>ROUND((Source!BZ531/100)*ROUND((Source!AF531*Source!AV531)*Source!I531, 2), 2)</f>
        <v>803.47</v>
      </c>
      <c r="R464">
        <f>Source!X531</f>
        <v>803.47</v>
      </c>
      <c r="S464">
        <f>ROUND((Source!CA531/100)*ROUND((Source!AF531*Source!AV531)*Source!I531, 2), 2)</f>
        <v>114.78</v>
      </c>
      <c r="T464">
        <f>Source!Y531</f>
        <v>114.78</v>
      </c>
      <c r="U464">
        <f>ROUND((175/100)*ROUND((Source!AE531*Source!AV531)*Source!I531, 2), 2)</f>
        <v>0.42</v>
      </c>
      <c r="V464">
        <f>ROUND((108/100)*ROUND(Source!CS531*Source!I531, 2), 2)</f>
        <v>0.26</v>
      </c>
    </row>
    <row r="465" spans="1:22" ht="14.25" x14ac:dyDescent="0.2">
      <c r="A465" s="13"/>
      <c r="B465" s="13"/>
      <c r="C465" s="13" t="s">
        <v>1159</v>
      </c>
      <c r="D465" s="14"/>
      <c r="E465" s="2"/>
      <c r="F465" s="16">
        <f>Source!AO531</f>
        <v>956.52</v>
      </c>
      <c r="G465" s="15" t="str">
        <f>Source!DG531</f>
        <v>*0,2</v>
      </c>
      <c r="H465" s="2">
        <f>Source!AV531</f>
        <v>1</v>
      </c>
      <c r="I465" s="2">
        <f>IF(Source!BA531&lt;&gt; 0, Source!BA531, 1)</f>
        <v>1</v>
      </c>
      <c r="J465" s="16">
        <f>Source!S531</f>
        <v>1147.82</v>
      </c>
      <c r="K465" s="16"/>
    </row>
    <row r="466" spans="1:22" ht="14.25" x14ac:dyDescent="0.2">
      <c r="A466" s="13"/>
      <c r="B466" s="13"/>
      <c r="C466" s="13" t="s">
        <v>1165</v>
      </c>
      <c r="D466" s="14"/>
      <c r="E466" s="2"/>
      <c r="F466" s="16">
        <f>Source!AM531</f>
        <v>64.08</v>
      </c>
      <c r="G466" s="15" t="str">
        <f>Source!DE531</f>
        <v>*0,2</v>
      </c>
      <c r="H466" s="2">
        <f>Source!AV531</f>
        <v>1</v>
      </c>
      <c r="I466" s="2">
        <f>IF(Source!BB531&lt;&gt; 0, Source!BB531, 1)</f>
        <v>1</v>
      </c>
      <c r="J466" s="16">
        <f>Source!Q531</f>
        <v>76.900000000000006</v>
      </c>
      <c r="K466" s="16"/>
    </row>
    <row r="467" spans="1:22" ht="14.25" x14ac:dyDescent="0.2">
      <c r="A467" s="13"/>
      <c r="B467" s="13"/>
      <c r="C467" s="13" t="s">
        <v>1166</v>
      </c>
      <c r="D467" s="14"/>
      <c r="E467" s="2"/>
      <c r="F467" s="16">
        <f>Source!AN531</f>
        <v>0.2</v>
      </c>
      <c r="G467" s="15" t="str">
        <f>Source!DF531</f>
        <v>*0,2</v>
      </c>
      <c r="H467" s="2">
        <f>Source!AV531</f>
        <v>1</v>
      </c>
      <c r="I467" s="2">
        <f>IF(Source!BS531&lt;&gt; 0, Source!BS531, 1)</f>
        <v>1</v>
      </c>
      <c r="J467" s="22">
        <f>Source!R531</f>
        <v>0.24</v>
      </c>
      <c r="K467" s="16"/>
    </row>
    <row r="468" spans="1:22" ht="14.25" x14ac:dyDescent="0.2">
      <c r="A468" s="13"/>
      <c r="B468" s="13"/>
      <c r="C468" s="13" t="s">
        <v>1160</v>
      </c>
      <c r="D468" s="14" t="s">
        <v>1161</v>
      </c>
      <c r="E468" s="2">
        <f>Source!AT531</f>
        <v>70</v>
      </c>
      <c r="F468" s="16"/>
      <c r="G468" s="15"/>
      <c r="H468" s="2"/>
      <c r="I468" s="2"/>
      <c r="J468" s="16">
        <f>SUM(R464:R467)</f>
        <v>803.47</v>
      </c>
      <c r="K468" s="16"/>
    </row>
    <row r="469" spans="1:22" ht="14.25" x14ac:dyDescent="0.2">
      <c r="A469" s="13"/>
      <c r="B469" s="13"/>
      <c r="C469" s="13" t="s">
        <v>1162</v>
      </c>
      <c r="D469" s="14" t="s">
        <v>1161</v>
      </c>
      <c r="E469" s="2">
        <f>Source!AU531</f>
        <v>10</v>
      </c>
      <c r="F469" s="16"/>
      <c r="G469" s="15"/>
      <c r="H469" s="2"/>
      <c r="I469" s="2"/>
      <c r="J469" s="16">
        <f>SUM(T464:T468)</f>
        <v>114.78</v>
      </c>
      <c r="K469" s="16"/>
    </row>
    <row r="470" spans="1:22" ht="14.25" x14ac:dyDescent="0.2">
      <c r="A470" s="13"/>
      <c r="B470" s="13"/>
      <c r="C470" s="13" t="s">
        <v>1168</v>
      </c>
      <c r="D470" s="14" t="s">
        <v>1161</v>
      </c>
      <c r="E470" s="2">
        <f>108</f>
        <v>108</v>
      </c>
      <c r="F470" s="16"/>
      <c r="G470" s="15"/>
      <c r="H470" s="2"/>
      <c r="I470" s="2"/>
      <c r="J470" s="16">
        <f>SUM(V464:V469)</f>
        <v>0.26</v>
      </c>
      <c r="K470" s="16"/>
    </row>
    <row r="471" spans="1:22" ht="14.25" x14ac:dyDescent="0.2">
      <c r="A471" s="13"/>
      <c r="B471" s="13"/>
      <c r="C471" s="13" t="s">
        <v>1163</v>
      </c>
      <c r="D471" s="14" t="s">
        <v>1164</v>
      </c>
      <c r="E471" s="2">
        <f>Source!AQ531</f>
        <v>1.54</v>
      </c>
      <c r="F471" s="16"/>
      <c r="G471" s="15" t="str">
        <f>Source!DI531</f>
        <v>*0,2</v>
      </c>
      <c r="H471" s="2">
        <f>Source!AV531</f>
        <v>1</v>
      </c>
      <c r="I471" s="2"/>
      <c r="J471" s="16"/>
      <c r="K471" s="16">
        <f>Source!U531</f>
        <v>1.8480000000000003</v>
      </c>
    </row>
    <row r="472" spans="1:22" ht="15" x14ac:dyDescent="0.25">
      <c r="A472" s="20"/>
      <c r="B472" s="20"/>
      <c r="C472" s="20"/>
      <c r="D472" s="20"/>
      <c r="E472" s="20"/>
      <c r="F472" s="20"/>
      <c r="G472" s="20"/>
      <c r="H472" s="20"/>
      <c r="I472" s="58">
        <f>J465+J466+J468+J469+J470</f>
        <v>2143.2300000000005</v>
      </c>
      <c r="J472" s="58"/>
      <c r="K472" s="21">
        <f>IF(Source!I531&lt;&gt;0, ROUND(I472/Source!I531, 2), 0)</f>
        <v>357.21</v>
      </c>
      <c r="P472" s="18">
        <f>I472</f>
        <v>2143.2300000000005</v>
      </c>
    </row>
    <row r="473" spans="1:22" ht="85.5" x14ac:dyDescent="0.2">
      <c r="A473" s="13">
        <v>43</v>
      </c>
      <c r="B473" s="13" t="str">
        <f>Source!F532</f>
        <v>1.21-3603-6-2/1</v>
      </c>
      <c r="C473" s="13" t="str">
        <f>Source!G532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73" s="14" t="str">
        <f>Source!H532</f>
        <v>шт.</v>
      </c>
      <c r="E473" s="2">
        <f>Source!I532</f>
        <v>1</v>
      </c>
      <c r="F473" s="16"/>
      <c r="G473" s="15"/>
      <c r="H473" s="2"/>
      <c r="I473" s="2"/>
      <c r="J473" s="16"/>
      <c r="K473" s="16"/>
      <c r="Q473">
        <f>ROUND((Source!BZ532/100)*ROUND((Source!AF532*Source!AV532)*Source!I532, 2), 2)</f>
        <v>200</v>
      </c>
      <c r="R473">
        <f>Source!X532</f>
        <v>200</v>
      </c>
      <c r="S473">
        <f>ROUND((Source!CA532/100)*ROUND((Source!AF532*Source!AV532)*Source!I532, 2), 2)</f>
        <v>28.57</v>
      </c>
      <c r="T473">
        <f>Source!Y532</f>
        <v>28.57</v>
      </c>
      <c r="U473">
        <f>ROUND((175/100)*ROUND((Source!AE532*Source!AV532)*Source!I532, 2), 2)</f>
        <v>0.11</v>
      </c>
      <c r="V473">
        <f>ROUND((108/100)*ROUND(Source!CS532*Source!I532, 2), 2)</f>
        <v>0.06</v>
      </c>
    </row>
    <row r="474" spans="1:22" ht="14.25" x14ac:dyDescent="0.2">
      <c r="A474" s="13"/>
      <c r="B474" s="13"/>
      <c r="C474" s="13" t="s">
        <v>1159</v>
      </c>
      <c r="D474" s="14"/>
      <c r="E474" s="2"/>
      <c r="F474" s="16">
        <f>Source!AO532</f>
        <v>1428.58</v>
      </c>
      <c r="G474" s="15" t="str">
        <f>Source!DG532</f>
        <v>*0,2</v>
      </c>
      <c r="H474" s="2">
        <f>Source!AV532</f>
        <v>1</v>
      </c>
      <c r="I474" s="2">
        <f>IF(Source!BA532&lt;&gt; 0, Source!BA532, 1)</f>
        <v>1</v>
      </c>
      <c r="J474" s="16">
        <f>Source!S532</f>
        <v>285.72000000000003</v>
      </c>
      <c r="K474" s="16"/>
    </row>
    <row r="475" spans="1:22" ht="14.25" x14ac:dyDescent="0.2">
      <c r="A475" s="13"/>
      <c r="B475" s="13"/>
      <c r="C475" s="13" t="s">
        <v>1165</v>
      </c>
      <c r="D475" s="14"/>
      <c r="E475" s="2"/>
      <c r="F475" s="16">
        <f>Source!AM532</f>
        <v>66.25</v>
      </c>
      <c r="G475" s="15" t="str">
        <f>Source!DE532</f>
        <v>*0,2</v>
      </c>
      <c r="H475" s="2">
        <f>Source!AV532</f>
        <v>1</v>
      </c>
      <c r="I475" s="2">
        <f>IF(Source!BB532&lt;&gt; 0, Source!BB532, 1)</f>
        <v>1</v>
      </c>
      <c r="J475" s="16">
        <f>Source!Q532</f>
        <v>13.25</v>
      </c>
      <c r="K475" s="16"/>
    </row>
    <row r="476" spans="1:22" ht="14.25" x14ac:dyDescent="0.2">
      <c r="A476" s="13"/>
      <c r="B476" s="13"/>
      <c r="C476" s="13" t="s">
        <v>1166</v>
      </c>
      <c r="D476" s="14"/>
      <c r="E476" s="2"/>
      <c r="F476" s="16">
        <f>Source!AN532</f>
        <v>0.31</v>
      </c>
      <c r="G476" s="15" t="str">
        <f>Source!DF532</f>
        <v>*0,2</v>
      </c>
      <c r="H476" s="2">
        <f>Source!AV532</f>
        <v>1</v>
      </c>
      <c r="I476" s="2">
        <f>IF(Source!BS532&lt;&gt; 0, Source!BS532, 1)</f>
        <v>1</v>
      </c>
      <c r="J476" s="22">
        <f>Source!R532</f>
        <v>0.06</v>
      </c>
      <c r="K476" s="16"/>
    </row>
    <row r="477" spans="1:22" ht="14.25" x14ac:dyDescent="0.2">
      <c r="A477" s="13"/>
      <c r="B477" s="13"/>
      <c r="C477" s="13" t="s">
        <v>1160</v>
      </c>
      <c r="D477" s="14" t="s">
        <v>1161</v>
      </c>
      <c r="E477" s="2">
        <f>Source!AT532</f>
        <v>70</v>
      </c>
      <c r="F477" s="16"/>
      <c r="G477" s="15"/>
      <c r="H477" s="2"/>
      <c r="I477" s="2"/>
      <c r="J477" s="16">
        <f>SUM(R473:R476)</f>
        <v>200</v>
      </c>
      <c r="K477" s="16"/>
    </row>
    <row r="478" spans="1:22" ht="14.25" x14ac:dyDescent="0.2">
      <c r="A478" s="13"/>
      <c r="B478" s="13"/>
      <c r="C478" s="13" t="s">
        <v>1162</v>
      </c>
      <c r="D478" s="14" t="s">
        <v>1161</v>
      </c>
      <c r="E478" s="2">
        <f>Source!AU532</f>
        <v>10</v>
      </c>
      <c r="F478" s="16"/>
      <c r="G478" s="15"/>
      <c r="H478" s="2"/>
      <c r="I478" s="2"/>
      <c r="J478" s="16">
        <f>SUM(T473:T477)</f>
        <v>28.57</v>
      </c>
      <c r="K478" s="16"/>
    </row>
    <row r="479" spans="1:22" ht="14.25" x14ac:dyDescent="0.2">
      <c r="A479" s="13"/>
      <c r="B479" s="13"/>
      <c r="C479" s="13" t="s">
        <v>1168</v>
      </c>
      <c r="D479" s="14" t="s">
        <v>1161</v>
      </c>
      <c r="E479" s="2">
        <f>108</f>
        <v>108</v>
      </c>
      <c r="F479" s="16"/>
      <c r="G479" s="15"/>
      <c r="H479" s="2"/>
      <c r="I479" s="2"/>
      <c r="J479" s="16">
        <f>SUM(V473:V478)</f>
        <v>0.06</v>
      </c>
      <c r="K479" s="16"/>
    </row>
    <row r="480" spans="1:22" ht="14.25" x14ac:dyDescent="0.2">
      <c r="A480" s="13"/>
      <c r="B480" s="13"/>
      <c r="C480" s="13" t="s">
        <v>1163</v>
      </c>
      <c r="D480" s="14" t="s">
        <v>1164</v>
      </c>
      <c r="E480" s="2">
        <f>Source!AQ532</f>
        <v>2.2999999999999998</v>
      </c>
      <c r="F480" s="16"/>
      <c r="G480" s="15" t="str">
        <f>Source!DI532</f>
        <v>*0,2</v>
      </c>
      <c r="H480" s="2">
        <f>Source!AV532</f>
        <v>1</v>
      </c>
      <c r="I480" s="2"/>
      <c r="J480" s="16"/>
      <c r="K480" s="16">
        <f>Source!U532</f>
        <v>0.45999999999999996</v>
      </c>
    </row>
    <row r="481" spans="1:22" ht="15" x14ac:dyDescent="0.25">
      <c r="A481" s="20"/>
      <c r="B481" s="20"/>
      <c r="C481" s="20"/>
      <c r="D481" s="20"/>
      <c r="E481" s="20"/>
      <c r="F481" s="20"/>
      <c r="G481" s="20"/>
      <c r="H481" s="20"/>
      <c r="I481" s="58">
        <f>J474+J475+J477+J478+J479</f>
        <v>527.6</v>
      </c>
      <c r="J481" s="58"/>
      <c r="K481" s="21">
        <f>IF(Source!I532&lt;&gt;0, ROUND(I481/Source!I532, 2), 0)</f>
        <v>527.6</v>
      </c>
      <c r="P481" s="18">
        <f>I481</f>
        <v>527.6</v>
      </c>
    </row>
    <row r="482" spans="1:22" ht="71.25" x14ac:dyDescent="0.2">
      <c r="A482" s="13">
        <v>44</v>
      </c>
      <c r="B482" s="13" t="str">
        <f>Source!F533</f>
        <v>1.21-3603-6-1/1</v>
      </c>
      <c r="C482" s="13" t="str">
        <f>Source!G533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D482" s="14" t="str">
        <f>Source!H533</f>
        <v>шт.</v>
      </c>
      <c r="E482" s="2">
        <f>Source!I533</f>
        <v>8</v>
      </c>
      <c r="F482" s="16"/>
      <c r="G482" s="15"/>
      <c r="H482" s="2"/>
      <c r="I482" s="2"/>
      <c r="J482" s="16"/>
      <c r="K482" s="16"/>
      <c r="Q482">
        <f>ROUND((Source!BZ533/100)*ROUND((Source!AF533*Source!AV533)*Source!I533, 2), 2)</f>
        <v>5356.51</v>
      </c>
      <c r="R482">
        <f>Source!X533</f>
        <v>5356.51</v>
      </c>
      <c r="S482">
        <f>ROUND((Source!CA533/100)*ROUND((Source!AF533*Source!AV533)*Source!I533, 2), 2)</f>
        <v>765.22</v>
      </c>
      <c r="T482">
        <f>Source!Y533</f>
        <v>765.22</v>
      </c>
      <c r="U482">
        <f>ROUND((175/100)*ROUND((Source!AE533*Source!AV533)*Source!I533, 2), 2)</f>
        <v>2.8</v>
      </c>
      <c r="V482">
        <f>ROUND((108/100)*ROUND(Source!CS533*Source!I533, 2), 2)</f>
        <v>1.73</v>
      </c>
    </row>
    <row r="483" spans="1:22" ht="14.25" x14ac:dyDescent="0.2">
      <c r="A483" s="13"/>
      <c r="B483" s="13"/>
      <c r="C483" s="13" t="s">
        <v>1159</v>
      </c>
      <c r="D483" s="14"/>
      <c r="E483" s="2"/>
      <c r="F483" s="16">
        <f>Source!AO533</f>
        <v>956.52</v>
      </c>
      <c r="G483" s="15" t="str">
        <f>Source!DG533</f>
        <v/>
      </c>
      <c r="H483" s="2">
        <f>Source!AV533</f>
        <v>1</v>
      </c>
      <c r="I483" s="2">
        <f>IF(Source!BA533&lt;&gt; 0, Source!BA533, 1)</f>
        <v>1</v>
      </c>
      <c r="J483" s="16">
        <f>Source!S533</f>
        <v>7652.16</v>
      </c>
      <c r="K483" s="16"/>
    </row>
    <row r="484" spans="1:22" ht="14.25" x14ac:dyDescent="0.2">
      <c r="A484" s="13"/>
      <c r="B484" s="13"/>
      <c r="C484" s="13" t="s">
        <v>1165</v>
      </c>
      <c r="D484" s="14"/>
      <c r="E484" s="2"/>
      <c r="F484" s="16">
        <f>Source!AM533</f>
        <v>64.08</v>
      </c>
      <c r="G484" s="15" t="str">
        <f>Source!DE533</f>
        <v/>
      </c>
      <c r="H484" s="2">
        <f>Source!AV533</f>
        <v>1</v>
      </c>
      <c r="I484" s="2">
        <f>IF(Source!BB533&lt;&gt; 0, Source!BB533, 1)</f>
        <v>1</v>
      </c>
      <c r="J484" s="16">
        <f>Source!Q533</f>
        <v>512.64</v>
      </c>
      <c r="K484" s="16"/>
    </row>
    <row r="485" spans="1:22" ht="14.25" x14ac:dyDescent="0.2">
      <c r="A485" s="13"/>
      <c r="B485" s="13"/>
      <c r="C485" s="13" t="s">
        <v>1166</v>
      </c>
      <c r="D485" s="14"/>
      <c r="E485" s="2"/>
      <c r="F485" s="16">
        <f>Source!AN533</f>
        <v>0.2</v>
      </c>
      <c r="G485" s="15" t="str">
        <f>Source!DF533</f>
        <v/>
      </c>
      <c r="H485" s="2">
        <f>Source!AV533</f>
        <v>1</v>
      </c>
      <c r="I485" s="2">
        <f>IF(Source!BS533&lt;&gt; 0, Source!BS533, 1)</f>
        <v>1</v>
      </c>
      <c r="J485" s="22">
        <f>Source!R533</f>
        <v>1.6</v>
      </c>
      <c r="K485" s="16"/>
    </row>
    <row r="486" spans="1:22" ht="14.25" x14ac:dyDescent="0.2">
      <c r="A486" s="13"/>
      <c r="B486" s="13"/>
      <c r="C486" s="13" t="s">
        <v>1167</v>
      </c>
      <c r="D486" s="14"/>
      <c r="E486" s="2"/>
      <c r="F486" s="16">
        <f>Source!AL533</f>
        <v>386.44</v>
      </c>
      <c r="G486" s="15" t="str">
        <f>Source!DD533</f>
        <v/>
      </c>
      <c r="H486" s="2">
        <f>Source!AW533</f>
        <v>1</v>
      </c>
      <c r="I486" s="2">
        <f>IF(Source!BC533&lt;&gt; 0, Source!BC533, 1)</f>
        <v>1</v>
      </c>
      <c r="J486" s="16">
        <f>Source!P533</f>
        <v>3091.52</v>
      </c>
      <c r="K486" s="16"/>
    </row>
    <row r="487" spans="1:22" ht="57" x14ac:dyDescent="0.2">
      <c r="A487" s="13"/>
      <c r="B487" s="13" t="str">
        <f>Source!F534</f>
        <v>21.21-5-15</v>
      </c>
      <c r="C487" s="13" t="str">
        <f>Source!G534</f>
        <v>Выключатели автоматические, серия "Домовой", однополюсные с нейтралью, тип ВА 63(С), на ток: 10 А - 40 А</v>
      </c>
      <c r="D487" s="14" t="str">
        <f>Source!H534</f>
        <v>шт.</v>
      </c>
      <c r="E487" s="2">
        <f>Source!I534</f>
        <v>-8</v>
      </c>
      <c r="F487" s="16">
        <f>Source!AK534</f>
        <v>386.44</v>
      </c>
      <c r="G487" s="24" t="s">
        <v>3</v>
      </c>
      <c r="H487" s="2">
        <f>Source!AW534</f>
        <v>1</v>
      </c>
      <c r="I487" s="2">
        <f>IF(Source!BC534&lt;&gt; 0, Source!BC534, 1)</f>
        <v>1</v>
      </c>
      <c r="J487" s="16">
        <f>Source!O534</f>
        <v>-3091.52</v>
      </c>
      <c r="K487" s="16"/>
      <c r="Q487">
        <f>ROUND((Source!BZ534/100)*ROUND((Source!AF534*Source!AV534)*Source!I534, 2), 2)</f>
        <v>0</v>
      </c>
      <c r="R487">
        <f>Source!X534</f>
        <v>0</v>
      </c>
      <c r="S487">
        <f>ROUND((Source!CA534/100)*ROUND((Source!AF534*Source!AV534)*Source!I534, 2), 2)</f>
        <v>0</v>
      </c>
      <c r="T487">
        <f>Source!Y534</f>
        <v>0</v>
      </c>
      <c r="U487">
        <f>ROUND((175/100)*ROUND((Source!AE534*Source!AV534)*Source!I534, 2), 2)</f>
        <v>0</v>
      </c>
      <c r="V487">
        <f>ROUND((108/100)*ROUND(Source!CS534*Source!I534, 2), 2)</f>
        <v>0</v>
      </c>
    </row>
    <row r="488" spans="1:22" ht="14.25" x14ac:dyDescent="0.2">
      <c r="A488" s="13"/>
      <c r="B488" s="13"/>
      <c r="C488" s="13" t="s">
        <v>1160</v>
      </c>
      <c r="D488" s="14" t="s">
        <v>1161</v>
      </c>
      <c r="E488" s="2">
        <f>Source!AT533</f>
        <v>70</v>
      </c>
      <c r="F488" s="16"/>
      <c r="G488" s="15"/>
      <c r="H488" s="2"/>
      <c r="I488" s="2"/>
      <c r="J488" s="16">
        <f>SUM(R482:R487)</f>
        <v>5356.51</v>
      </c>
      <c r="K488" s="16"/>
    </row>
    <row r="489" spans="1:22" ht="14.25" x14ac:dyDescent="0.2">
      <c r="A489" s="13"/>
      <c r="B489" s="13"/>
      <c r="C489" s="13" t="s">
        <v>1162</v>
      </c>
      <c r="D489" s="14" t="s">
        <v>1161</v>
      </c>
      <c r="E489" s="2">
        <f>Source!AU533</f>
        <v>10</v>
      </c>
      <c r="F489" s="16"/>
      <c r="G489" s="15"/>
      <c r="H489" s="2"/>
      <c r="I489" s="2"/>
      <c r="J489" s="16">
        <f>SUM(T482:T488)</f>
        <v>765.22</v>
      </c>
      <c r="K489" s="16"/>
    </row>
    <row r="490" spans="1:22" ht="14.25" x14ac:dyDescent="0.2">
      <c r="A490" s="13"/>
      <c r="B490" s="13"/>
      <c r="C490" s="13" t="s">
        <v>1168</v>
      </c>
      <c r="D490" s="14" t="s">
        <v>1161</v>
      </c>
      <c r="E490" s="2">
        <f>108</f>
        <v>108</v>
      </c>
      <c r="F490" s="16"/>
      <c r="G490" s="15"/>
      <c r="H490" s="2"/>
      <c r="I490" s="2"/>
      <c r="J490" s="16">
        <f>SUM(V482:V489)</f>
        <v>1.73</v>
      </c>
      <c r="K490" s="16"/>
    </row>
    <row r="491" spans="1:22" ht="14.25" x14ac:dyDescent="0.2">
      <c r="A491" s="13"/>
      <c r="B491" s="13"/>
      <c r="C491" s="13" t="s">
        <v>1163</v>
      </c>
      <c r="D491" s="14" t="s">
        <v>1164</v>
      </c>
      <c r="E491" s="2">
        <f>Source!AQ533</f>
        <v>1.54</v>
      </c>
      <c r="F491" s="16"/>
      <c r="G491" s="15" t="str">
        <f>Source!DI533</f>
        <v/>
      </c>
      <c r="H491" s="2">
        <f>Source!AV533</f>
        <v>1</v>
      </c>
      <c r="I491" s="2"/>
      <c r="J491" s="16"/>
      <c r="K491" s="16">
        <f>Source!U533</f>
        <v>12.32</v>
      </c>
    </row>
    <row r="492" spans="1:22" ht="15" x14ac:dyDescent="0.25">
      <c r="A492" s="20"/>
      <c r="B492" s="20"/>
      <c r="C492" s="20"/>
      <c r="D492" s="20"/>
      <c r="E492" s="20"/>
      <c r="F492" s="20"/>
      <c r="G492" s="20"/>
      <c r="H492" s="20"/>
      <c r="I492" s="58">
        <f>J483+J484+J486+J488+J489+J490+SUM(J487:J487)</f>
        <v>14288.260000000002</v>
      </c>
      <c r="J492" s="58"/>
      <c r="K492" s="21">
        <f>IF(Source!I533&lt;&gt;0, ROUND(I492/Source!I533, 2), 0)</f>
        <v>1786.03</v>
      </c>
      <c r="P492" s="18">
        <f>I492</f>
        <v>14288.260000000002</v>
      </c>
    </row>
    <row r="493" spans="1:22" ht="85.5" x14ac:dyDescent="0.2">
      <c r="A493" s="13">
        <v>45</v>
      </c>
      <c r="B493" s="13" t="str">
        <f>Source!F535</f>
        <v>1.21-3603-6-2/1</v>
      </c>
      <c r="C493" s="13" t="str">
        <f>Source!G535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93" s="14" t="str">
        <f>Source!H535</f>
        <v>шт.</v>
      </c>
      <c r="E493" s="2">
        <f>Source!I535</f>
        <v>1</v>
      </c>
      <c r="F493" s="16"/>
      <c r="G493" s="15"/>
      <c r="H493" s="2"/>
      <c r="I493" s="2"/>
      <c r="J493" s="16"/>
      <c r="K493" s="16"/>
      <c r="Q493">
        <f>ROUND((Source!BZ535/100)*ROUND((Source!AF535*Source!AV535)*Source!I535, 2), 2)</f>
        <v>1000.01</v>
      </c>
      <c r="R493">
        <f>Source!X535</f>
        <v>1000.01</v>
      </c>
      <c r="S493">
        <f>ROUND((Source!CA535/100)*ROUND((Source!AF535*Source!AV535)*Source!I535, 2), 2)</f>
        <v>142.86000000000001</v>
      </c>
      <c r="T493">
        <f>Source!Y535</f>
        <v>142.86000000000001</v>
      </c>
      <c r="U493">
        <f>ROUND((175/100)*ROUND((Source!AE535*Source!AV535)*Source!I535, 2), 2)</f>
        <v>0.54</v>
      </c>
      <c r="V493">
        <f>ROUND((108/100)*ROUND(Source!CS535*Source!I535, 2), 2)</f>
        <v>0.33</v>
      </c>
    </row>
    <row r="494" spans="1:22" ht="14.25" x14ac:dyDescent="0.2">
      <c r="A494" s="13"/>
      <c r="B494" s="13"/>
      <c r="C494" s="13" t="s">
        <v>1159</v>
      </c>
      <c r="D494" s="14"/>
      <c r="E494" s="2"/>
      <c r="F494" s="16">
        <f>Source!AO535</f>
        <v>1428.58</v>
      </c>
      <c r="G494" s="15" t="str">
        <f>Source!DG535</f>
        <v/>
      </c>
      <c r="H494" s="2">
        <f>Source!AV535</f>
        <v>1</v>
      </c>
      <c r="I494" s="2">
        <f>IF(Source!BA535&lt;&gt; 0, Source!BA535, 1)</f>
        <v>1</v>
      </c>
      <c r="J494" s="16">
        <f>Source!S535</f>
        <v>1428.58</v>
      </c>
      <c r="K494" s="16"/>
    </row>
    <row r="495" spans="1:22" ht="14.25" x14ac:dyDescent="0.2">
      <c r="A495" s="13"/>
      <c r="B495" s="13"/>
      <c r="C495" s="13" t="s">
        <v>1165</v>
      </c>
      <c r="D495" s="14"/>
      <c r="E495" s="2"/>
      <c r="F495" s="16">
        <f>Source!AM535</f>
        <v>66.25</v>
      </c>
      <c r="G495" s="15" t="str">
        <f>Source!DE535</f>
        <v/>
      </c>
      <c r="H495" s="2">
        <f>Source!AV535</f>
        <v>1</v>
      </c>
      <c r="I495" s="2">
        <f>IF(Source!BB535&lt;&gt; 0, Source!BB535, 1)</f>
        <v>1</v>
      </c>
      <c r="J495" s="16">
        <f>Source!Q535</f>
        <v>66.25</v>
      </c>
      <c r="K495" s="16"/>
    </row>
    <row r="496" spans="1:22" ht="14.25" x14ac:dyDescent="0.2">
      <c r="A496" s="13"/>
      <c r="B496" s="13"/>
      <c r="C496" s="13" t="s">
        <v>1166</v>
      </c>
      <c r="D496" s="14"/>
      <c r="E496" s="2"/>
      <c r="F496" s="16">
        <f>Source!AN535</f>
        <v>0.31</v>
      </c>
      <c r="G496" s="15" t="str">
        <f>Source!DF535</f>
        <v/>
      </c>
      <c r="H496" s="2">
        <f>Source!AV535</f>
        <v>1</v>
      </c>
      <c r="I496" s="2">
        <f>IF(Source!BS535&lt;&gt; 0, Source!BS535, 1)</f>
        <v>1</v>
      </c>
      <c r="J496" s="22">
        <f>Source!R535</f>
        <v>0.31</v>
      </c>
      <c r="K496" s="16"/>
    </row>
    <row r="497" spans="1:22" ht="14.25" x14ac:dyDescent="0.2">
      <c r="A497" s="13"/>
      <c r="B497" s="13"/>
      <c r="C497" s="13" t="s">
        <v>1167</v>
      </c>
      <c r="D497" s="14"/>
      <c r="E497" s="2"/>
      <c r="F497" s="16">
        <f>Source!AL535</f>
        <v>2206.16</v>
      </c>
      <c r="G497" s="15" t="str">
        <f>Source!DD535</f>
        <v/>
      </c>
      <c r="H497" s="2">
        <f>Source!AW535</f>
        <v>1</v>
      </c>
      <c r="I497" s="2">
        <f>IF(Source!BC535&lt;&gt; 0, Source!BC535, 1)</f>
        <v>1</v>
      </c>
      <c r="J497" s="16">
        <f>Source!P535</f>
        <v>2206.16</v>
      </c>
      <c r="K497" s="16"/>
    </row>
    <row r="498" spans="1:22" ht="42.75" x14ac:dyDescent="0.2">
      <c r="A498" s="13"/>
      <c r="B498" s="13" t="str">
        <f>Source!F536</f>
        <v>21.21-5-19</v>
      </c>
      <c r="C498" s="13" t="str">
        <f>Source!G536</f>
        <v>Выключатели автоматические, серия "Домовой", трехполюсные, тип ВА 63(С), на ток: 50 А, 63 А</v>
      </c>
      <c r="D498" s="14" t="str">
        <f>Source!H536</f>
        <v>шт.</v>
      </c>
      <c r="E498" s="2">
        <f>Source!I536</f>
        <v>-1</v>
      </c>
      <c r="F498" s="16">
        <f>Source!AK536</f>
        <v>2206.16</v>
      </c>
      <c r="G498" s="24" t="s">
        <v>3</v>
      </c>
      <c r="H498" s="2">
        <f>Source!AW536</f>
        <v>1</v>
      </c>
      <c r="I498" s="2">
        <f>IF(Source!BC536&lt;&gt; 0, Source!BC536, 1)</f>
        <v>1</v>
      </c>
      <c r="J498" s="16">
        <f>Source!O536</f>
        <v>-2206.16</v>
      </c>
      <c r="K498" s="16"/>
      <c r="Q498">
        <f>ROUND((Source!BZ536/100)*ROUND((Source!AF536*Source!AV536)*Source!I536, 2), 2)</f>
        <v>0</v>
      </c>
      <c r="R498">
        <f>Source!X536</f>
        <v>0</v>
      </c>
      <c r="S498">
        <f>ROUND((Source!CA536/100)*ROUND((Source!AF536*Source!AV536)*Source!I536, 2), 2)</f>
        <v>0</v>
      </c>
      <c r="T498">
        <f>Source!Y536</f>
        <v>0</v>
      </c>
      <c r="U498">
        <f>ROUND((175/100)*ROUND((Source!AE536*Source!AV536)*Source!I536, 2), 2)</f>
        <v>0</v>
      </c>
      <c r="V498">
        <f>ROUND((108/100)*ROUND(Source!CS536*Source!I536, 2), 2)</f>
        <v>0</v>
      </c>
    </row>
    <row r="499" spans="1:22" ht="14.25" x14ac:dyDescent="0.2">
      <c r="A499" s="13"/>
      <c r="B499" s="13"/>
      <c r="C499" s="13" t="s">
        <v>1160</v>
      </c>
      <c r="D499" s="14" t="s">
        <v>1161</v>
      </c>
      <c r="E499" s="2">
        <f>Source!AT535</f>
        <v>70</v>
      </c>
      <c r="F499" s="16"/>
      <c r="G499" s="15"/>
      <c r="H499" s="2"/>
      <c r="I499" s="2"/>
      <c r="J499" s="16">
        <f>SUM(R493:R498)</f>
        <v>1000.01</v>
      </c>
      <c r="K499" s="16"/>
    </row>
    <row r="500" spans="1:22" ht="14.25" x14ac:dyDescent="0.2">
      <c r="A500" s="13"/>
      <c r="B500" s="13"/>
      <c r="C500" s="13" t="s">
        <v>1162</v>
      </c>
      <c r="D500" s="14" t="s">
        <v>1161</v>
      </c>
      <c r="E500" s="2">
        <f>Source!AU535</f>
        <v>10</v>
      </c>
      <c r="F500" s="16"/>
      <c r="G500" s="15"/>
      <c r="H500" s="2"/>
      <c r="I500" s="2"/>
      <c r="J500" s="16">
        <f>SUM(T493:T499)</f>
        <v>142.86000000000001</v>
      </c>
      <c r="K500" s="16"/>
    </row>
    <row r="501" spans="1:22" ht="14.25" x14ac:dyDescent="0.2">
      <c r="A501" s="13"/>
      <c r="B501" s="13"/>
      <c r="C501" s="13" t="s">
        <v>1168</v>
      </c>
      <c r="D501" s="14" t="s">
        <v>1161</v>
      </c>
      <c r="E501" s="2">
        <f>108</f>
        <v>108</v>
      </c>
      <c r="F501" s="16"/>
      <c r="G501" s="15"/>
      <c r="H501" s="2"/>
      <c r="I501" s="2"/>
      <c r="J501" s="16">
        <f>SUM(V493:V500)</f>
        <v>0.33</v>
      </c>
      <c r="K501" s="16"/>
    </row>
    <row r="502" spans="1:22" ht="14.25" x14ac:dyDescent="0.2">
      <c r="A502" s="13"/>
      <c r="B502" s="13"/>
      <c r="C502" s="13" t="s">
        <v>1163</v>
      </c>
      <c r="D502" s="14" t="s">
        <v>1164</v>
      </c>
      <c r="E502" s="2">
        <f>Source!AQ535</f>
        <v>2.2999999999999998</v>
      </c>
      <c r="F502" s="16"/>
      <c r="G502" s="15" t="str">
        <f>Source!DI535</f>
        <v/>
      </c>
      <c r="H502" s="2">
        <f>Source!AV535</f>
        <v>1</v>
      </c>
      <c r="I502" s="2"/>
      <c r="J502" s="16"/>
      <c r="K502" s="16">
        <f>Source!U535</f>
        <v>2.2999999999999998</v>
      </c>
    </row>
    <row r="503" spans="1:22" ht="15" x14ac:dyDescent="0.25">
      <c r="A503" s="20"/>
      <c r="B503" s="20"/>
      <c r="C503" s="20"/>
      <c r="D503" s="20"/>
      <c r="E503" s="20"/>
      <c r="F503" s="20"/>
      <c r="G503" s="20"/>
      <c r="H503" s="20"/>
      <c r="I503" s="58">
        <f>J494+J495+J497+J499+J500+J501+SUM(J498:J498)</f>
        <v>2638.0299999999997</v>
      </c>
      <c r="J503" s="58"/>
      <c r="K503" s="21">
        <f>IF(Source!I535&lt;&gt;0, ROUND(I503/Source!I535, 2), 0)</f>
        <v>2638.03</v>
      </c>
      <c r="P503" s="18">
        <f>I503</f>
        <v>2638.0299999999997</v>
      </c>
    </row>
    <row r="505" spans="1:22" ht="15" x14ac:dyDescent="0.25">
      <c r="A505" s="61" t="str">
        <f>CONCATENATE("Итого по разделу: ",IF(Source!G538&lt;&gt;"Новый раздел", Source!G538, ""))</f>
        <v>Итого по разделу: Электрощит ТХ3</v>
      </c>
      <c r="B505" s="61"/>
      <c r="C505" s="61"/>
      <c r="D505" s="61"/>
      <c r="E505" s="61"/>
      <c r="F505" s="61"/>
      <c r="G505" s="61"/>
      <c r="H505" s="61"/>
      <c r="I505" s="59">
        <f>SUM(P463:P504)</f>
        <v>19597.120000000003</v>
      </c>
      <c r="J505" s="60"/>
      <c r="K505" s="23"/>
    </row>
    <row r="508" spans="1:22" ht="16.5" x14ac:dyDescent="0.25">
      <c r="A508" s="57" t="str">
        <f>CONCATENATE("Раздел: ",IF(Source!G568&lt;&gt;"Новый раздел", Source!G568, ""))</f>
        <v>Раздел: Помещение 104 Вестибюль</v>
      </c>
      <c r="B508" s="57"/>
      <c r="C508" s="57"/>
      <c r="D508" s="57"/>
      <c r="E508" s="57"/>
      <c r="F508" s="57"/>
      <c r="G508" s="57"/>
      <c r="H508" s="57"/>
      <c r="I508" s="57"/>
      <c r="J508" s="57"/>
      <c r="K508" s="57"/>
    </row>
    <row r="509" spans="1:22" ht="28.5" x14ac:dyDescent="0.2">
      <c r="A509" s="13">
        <v>46</v>
      </c>
      <c r="B509" s="13" t="str">
        <f>Source!F572</f>
        <v>1.21-3305-1-1/1</v>
      </c>
      <c r="C509" s="13" t="str">
        <f>Source!G572</f>
        <v>Демонтаж выключателей, розеток</v>
      </c>
      <c r="D509" s="14" t="str">
        <f>Source!H572</f>
        <v>100 шт.</v>
      </c>
      <c r="E509" s="2">
        <f>Source!I572</f>
        <v>0.05</v>
      </c>
      <c r="F509" s="16"/>
      <c r="G509" s="15"/>
      <c r="H509" s="2"/>
      <c r="I509" s="2"/>
      <c r="J509" s="16"/>
      <c r="K509" s="16"/>
      <c r="Q509">
        <f>ROUND((Source!BZ572/100)*ROUND((Source!AF572*Source!AV572)*Source!I572, 2), 2)</f>
        <v>94.86</v>
      </c>
      <c r="R509">
        <f>Source!X572</f>
        <v>94.86</v>
      </c>
      <c r="S509">
        <f>ROUND((Source!CA572/100)*ROUND((Source!AF572*Source!AV572)*Source!I572, 2), 2)</f>
        <v>13.55</v>
      </c>
      <c r="T509">
        <f>Source!Y572</f>
        <v>13.55</v>
      </c>
      <c r="U509">
        <f>ROUND((175/100)*ROUND((Source!AE572*Source!AV572)*Source!I572, 2), 2)</f>
        <v>0</v>
      </c>
      <c r="V509">
        <f>ROUND((108/100)*ROUND(Source!CS572*Source!I572, 2), 2)</f>
        <v>0</v>
      </c>
    </row>
    <row r="510" spans="1:22" x14ac:dyDescent="0.2">
      <c r="C510" s="17" t="str">
        <f>"Объем: "&amp;Source!I572&amp;"=5/"&amp;"100"</f>
        <v>Объем: 0,05=5/100</v>
      </c>
    </row>
    <row r="511" spans="1:22" ht="14.25" x14ac:dyDescent="0.2">
      <c r="A511" s="13"/>
      <c r="B511" s="13"/>
      <c r="C511" s="13" t="s">
        <v>1159</v>
      </c>
      <c r="D511" s="14"/>
      <c r="E511" s="2"/>
      <c r="F511" s="16">
        <f>Source!AO572</f>
        <v>2710.46</v>
      </c>
      <c r="G511" s="15" t="str">
        <f>Source!DG572</f>
        <v/>
      </c>
      <c r="H511" s="2">
        <f>Source!AV572</f>
        <v>1</v>
      </c>
      <c r="I511" s="2">
        <f>IF(Source!BA572&lt;&gt; 0, Source!BA572, 1)</f>
        <v>1</v>
      </c>
      <c r="J511" s="16">
        <f>Source!S572</f>
        <v>135.52000000000001</v>
      </c>
      <c r="K511" s="16"/>
    </row>
    <row r="512" spans="1:22" ht="14.25" x14ac:dyDescent="0.2">
      <c r="A512" s="13"/>
      <c r="B512" s="13"/>
      <c r="C512" s="13" t="s">
        <v>1160</v>
      </c>
      <c r="D512" s="14" t="s">
        <v>1161</v>
      </c>
      <c r="E512" s="2">
        <f>Source!AT572</f>
        <v>70</v>
      </c>
      <c r="F512" s="16"/>
      <c r="G512" s="15"/>
      <c r="H512" s="2"/>
      <c r="I512" s="2"/>
      <c r="J512" s="16">
        <f>SUM(R509:R511)</f>
        <v>94.86</v>
      </c>
      <c r="K512" s="16"/>
    </row>
    <row r="513" spans="1:22" ht="14.25" x14ac:dyDescent="0.2">
      <c r="A513" s="13"/>
      <c r="B513" s="13"/>
      <c r="C513" s="13" t="s">
        <v>1162</v>
      </c>
      <c r="D513" s="14" t="s">
        <v>1161</v>
      </c>
      <c r="E513" s="2">
        <f>Source!AU572</f>
        <v>10</v>
      </c>
      <c r="F513" s="16"/>
      <c r="G513" s="15"/>
      <c r="H513" s="2"/>
      <c r="I513" s="2"/>
      <c r="J513" s="16">
        <f>SUM(T509:T512)</f>
        <v>13.55</v>
      </c>
      <c r="K513" s="16"/>
    </row>
    <row r="514" spans="1:22" ht="14.25" x14ac:dyDescent="0.2">
      <c r="A514" s="13"/>
      <c r="B514" s="13"/>
      <c r="C514" s="13" t="s">
        <v>1163</v>
      </c>
      <c r="D514" s="14" t="s">
        <v>1164</v>
      </c>
      <c r="E514" s="2">
        <f>Source!AQ572</f>
        <v>5.84</v>
      </c>
      <c r="F514" s="16"/>
      <c r="G514" s="15" t="str">
        <f>Source!DI572</f>
        <v/>
      </c>
      <c r="H514" s="2">
        <f>Source!AV572</f>
        <v>1</v>
      </c>
      <c r="I514" s="2"/>
      <c r="J514" s="16"/>
      <c r="K514" s="16">
        <f>Source!U572</f>
        <v>0.29199999999999998</v>
      </c>
    </row>
    <row r="515" spans="1:22" ht="15" x14ac:dyDescent="0.25">
      <c r="A515" s="20"/>
      <c r="B515" s="20"/>
      <c r="C515" s="20"/>
      <c r="D515" s="20"/>
      <c r="E515" s="20"/>
      <c r="F515" s="20"/>
      <c r="G515" s="20"/>
      <c r="H515" s="20"/>
      <c r="I515" s="58">
        <f>J511+J512+J513</f>
        <v>243.93</v>
      </c>
      <c r="J515" s="58"/>
      <c r="K515" s="21">
        <f>IF(Source!I572&lt;&gt;0, ROUND(I515/Source!I572, 2), 0)</f>
        <v>4878.6000000000004</v>
      </c>
      <c r="P515" s="18">
        <f>I515</f>
        <v>243.93</v>
      </c>
    </row>
    <row r="516" spans="1:22" ht="42.75" x14ac:dyDescent="0.2">
      <c r="A516" s="13">
        <v>47</v>
      </c>
      <c r="B516" s="13" t="str">
        <f>Source!F573</f>
        <v>1.21-3103-31-1/4</v>
      </c>
      <c r="C516" s="13" t="str">
        <f>Source!G573</f>
        <v>Прокладка пластикового кабель-канала - по кирпичному основанию / сечение 105х50 мм (демонтаж)</v>
      </c>
      <c r="D516" s="14" t="str">
        <f>Source!H573</f>
        <v>100 м</v>
      </c>
      <c r="E516" s="2">
        <f>Source!I573</f>
        <v>0.01</v>
      </c>
      <c r="F516" s="16"/>
      <c r="G516" s="15"/>
      <c r="H516" s="2"/>
      <c r="I516" s="2"/>
      <c r="J516" s="16"/>
      <c r="K516" s="16"/>
      <c r="Q516">
        <f>ROUND((Source!BZ573/100)*ROUND((Source!AF573*Source!AV573)*Source!I573, 2), 2)</f>
        <v>30.78</v>
      </c>
      <c r="R516">
        <f>Source!X573</f>
        <v>30.78</v>
      </c>
      <c r="S516">
        <f>ROUND((Source!CA573/100)*ROUND((Source!AF573*Source!AV573)*Source!I573, 2), 2)</f>
        <v>4.4000000000000004</v>
      </c>
      <c r="T516">
        <f>Source!Y573</f>
        <v>4.4000000000000004</v>
      </c>
      <c r="U516">
        <f>ROUND((175/100)*ROUND((Source!AE573*Source!AV573)*Source!I573, 2), 2)</f>
        <v>0</v>
      </c>
      <c r="V516">
        <f>ROUND((108/100)*ROUND(Source!CS573*Source!I573, 2), 2)</f>
        <v>0</v>
      </c>
    </row>
    <row r="517" spans="1:22" x14ac:dyDescent="0.2">
      <c r="C517" s="17" t="str">
        <f>"Объем: "&amp;Source!I573&amp;"=1/"&amp;"100"</f>
        <v>Объем: 0,01=1/100</v>
      </c>
    </row>
    <row r="518" spans="1:22" ht="14.25" x14ac:dyDescent="0.2">
      <c r="A518" s="13"/>
      <c r="B518" s="13"/>
      <c r="C518" s="13" t="s">
        <v>1159</v>
      </c>
      <c r="D518" s="14"/>
      <c r="E518" s="2"/>
      <c r="F518" s="16">
        <f>Source!AO573</f>
        <v>21982.87</v>
      </c>
      <c r="G518" s="15" t="str">
        <f>Source!DG573</f>
        <v>*0,2</v>
      </c>
      <c r="H518" s="2">
        <f>Source!AV573</f>
        <v>1</v>
      </c>
      <c r="I518" s="2">
        <f>IF(Source!BA573&lt;&gt; 0, Source!BA573, 1)</f>
        <v>1</v>
      </c>
      <c r="J518" s="16">
        <f>Source!S573</f>
        <v>43.97</v>
      </c>
      <c r="K518" s="16"/>
    </row>
    <row r="519" spans="1:22" ht="14.25" x14ac:dyDescent="0.2">
      <c r="A519" s="13"/>
      <c r="B519" s="13"/>
      <c r="C519" s="13" t="s">
        <v>1165</v>
      </c>
      <c r="D519" s="14"/>
      <c r="E519" s="2"/>
      <c r="F519" s="16">
        <f>Source!AM573</f>
        <v>47.39</v>
      </c>
      <c r="G519" s="15" t="str">
        <f>Source!DE573</f>
        <v>*0,2</v>
      </c>
      <c r="H519" s="2">
        <f>Source!AV573</f>
        <v>1</v>
      </c>
      <c r="I519" s="2">
        <f>IF(Source!BB573&lt;&gt; 0, Source!BB573, 1)</f>
        <v>1</v>
      </c>
      <c r="J519" s="16">
        <f>Source!Q573</f>
        <v>0.09</v>
      </c>
      <c r="K519" s="16"/>
    </row>
    <row r="520" spans="1:22" ht="14.25" x14ac:dyDescent="0.2">
      <c r="A520" s="13"/>
      <c r="B520" s="13"/>
      <c r="C520" s="13" t="s">
        <v>1160</v>
      </c>
      <c r="D520" s="14" t="s">
        <v>1161</v>
      </c>
      <c r="E520" s="2">
        <f>Source!AT573</f>
        <v>70</v>
      </c>
      <c r="F520" s="16"/>
      <c r="G520" s="15"/>
      <c r="H520" s="2"/>
      <c r="I520" s="2"/>
      <c r="J520" s="16">
        <f>SUM(R516:R519)</f>
        <v>30.78</v>
      </c>
      <c r="K520" s="16"/>
    </row>
    <row r="521" spans="1:22" ht="14.25" x14ac:dyDescent="0.2">
      <c r="A521" s="13"/>
      <c r="B521" s="13"/>
      <c r="C521" s="13" t="s">
        <v>1162</v>
      </c>
      <c r="D521" s="14" t="s">
        <v>1161</v>
      </c>
      <c r="E521" s="2">
        <f>Source!AU573</f>
        <v>10</v>
      </c>
      <c r="F521" s="16"/>
      <c r="G521" s="15"/>
      <c r="H521" s="2"/>
      <c r="I521" s="2"/>
      <c r="J521" s="16">
        <f>SUM(T516:T520)</f>
        <v>4.4000000000000004</v>
      </c>
      <c r="K521" s="16"/>
    </row>
    <row r="522" spans="1:22" ht="14.25" x14ac:dyDescent="0.2">
      <c r="A522" s="13"/>
      <c r="B522" s="13"/>
      <c r="C522" s="13" t="s">
        <v>1163</v>
      </c>
      <c r="D522" s="14" t="s">
        <v>1164</v>
      </c>
      <c r="E522" s="2">
        <f>Source!AQ573</f>
        <v>38.86</v>
      </c>
      <c r="F522" s="16"/>
      <c r="G522" s="15" t="str">
        <f>Source!DI573</f>
        <v>*0,2</v>
      </c>
      <c r="H522" s="2">
        <f>Source!AV573</f>
        <v>1</v>
      </c>
      <c r="I522" s="2"/>
      <c r="J522" s="16"/>
      <c r="K522" s="16">
        <f>Source!U573</f>
        <v>7.7719999999999997E-2</v>
      </c>
    </row>
    <row r="523" spans="1:22" ht="15" x14ac:dyDescent="0.25">
      <c r="A523" s="20"/>
      <c r="B523" s="20"/>
      <c r="C523" s="20"/>
      <c r="D523" s="20"/>
      <c r="E523" s="20"/>
      <c r="F523" s="20"/>
      <c r="G523" s="20"/>
      <c r="H523" s="20"/>
      <c r="I523" s="58">
        <f>J518+J519+J520+J521</f>
        <v>79.240000000000009</v>
      </c>
      <c r="J523" s="58"/>
      <c r="K523" s="21">
        <f>IF(Source!I573&lt;&gt;0, ROUND(I523/Source!I573, 2), 0)</f>
        <v>7924</v>
      </c>
      <c r="P523" s="18">
        <f>I523</f>
        <v>79.240000000000009</v>
      </c>
    </row>
    <row r="524" spans="1:22" ht="42.75" x14ac:dyDescent="0.2">
      <c r="A524" s="13">
        <v>48</v>
      </c>
      <c r="B524" s="13" t="str">
        <f>Source!F574</f>
        <v>1.21-3103-31-1/4</v>
      </c>
      <c r="C524" s="13" t="str">
        <f>Source!G574</f>
        <v>Прокладка пластикового кабель-канала - по кирпичному основанию / сечение 105х50 мм</v>
      </c>
      <c r="D524" s="14" t="str">
        <f>Source!H574</f>
        <v>100 м</v>
      </c>
      <c r="E524" s="2">
        <f>Source!I574</f>
        <v>0.01</v>
      </c>
      <c r="F524" s="16"/>
      <c r="G524" s="15"/>
      <c r="H524" s="2"/>
      <c r="I524" s="2"/>
      <c r="J524" s="16"/>
      <c r="K524" s="16"/>
      <c r="Q524">
        <f>ROUND((Source!BZ574/100)*ROUND((Source!AF574*Source!AV574)*Source!I574, 2), 2)</f>
        <v>153.88</v>
      </c>
      <c r="R524">
        <f>Source!X574</f>
        <v>153.88</v>
      </c>
      <c r="S524">
        <f>ROUND((Source!CA574/100)*ROUND((Source!AF574*Source!AV574)*Source!I574, 2), 2)</f>
        <v>21.98</v>
      </c>
      <c r="T524">
        <f>Source!Y574</f>
        <v>21.98</v>
      </c>
      <c r="U524">
        <f>ROUND((175/100)*ROUND((Source!AE574*Source!AV574)*Source!I574, 2), 2)</f>
        <v>0.02</v>
      </c>
      <c r="V524">
        <f>ROUND((108/100)*ROUND(Source!CS574*Source!I574, 2), 2)</f>
        <v>0.01</v>
      </c>
    </row>
    <row r="525" spans="1:22" x14ac:dyDescent="0.2">
      <c r="C525" s="17" t="str">
        <f>"Объем: "&amp;Source!I574&amp;"=1/"&amp;"100"</f>
        <v>Объем: 0,01=1/100</v>
      </c>
    </row>
    <row r="526" spans="1:22" ht="14.25" x14ac:dyDescent="0.2">
      <c r="A526" s="13"/>
      <c r="B526" s="13"/>
      <c r="C526" s="13" t="s">
        <v>1159</v>
      </c>
      <c r="D526" s="14"/>
      <c r="E526" s="2"/>
      <c r="F526" s="16">
        <f>Source!AO574</f>
        <v>21982.87</v>
      </c>
      <c r="G526" s="15" t="str">
        <f>Source!DG574</f>
        <v/>
      </c>
      <c r="H526" s="2">
        <f>Source!AV574</f>
        <v>1</v>
      </c>
      <c r="I526" s="2">
        <f>IF(Source!BA574&lt;&gt; 0, Source!BA574, 1)</f>
        <v>1</v>
      </c>
      <c r="J526" s="16">
        <f>Source!S574</f>
        <v>219.83</v>
      </c>
      <c r="K526" s="16"/>
    </row>
    <row r="527" spans="1:22" ht="14.25" x14ac:dyDescent="0.2">
      <c r="A527" s="13"/>
      <c r="B527" s="13"/>
      <c r="C527" s="13" t="s">
        <v>1165</v>
      </c>
      <c r="D527" s="14"/>
      <c r="E527" s="2"/>
      <c r="F527" s="16">
        <f>Source!AM574</f>
        <v>47.39</v>
      </c>
      <c r="G527" s="15" t="str">
        <f>Source!DE574</f>
        <v/>
      </c>
      <c r="H527" s="2">
        <f>Source!AV574</f>
        <v>1</v>
      </c>
      <c r="I527" s="2">
        <f>IF(Source!BB574&lt;&gt; 0, Source!BB574, 1)</f>
        <v>1</v>
      </c>
      <c r="J527" s="16">
        <f>Source!Q574</f>
        <v>0.47</v>
      </c>
      <c r="K527" s="16"/>
    </row>
    <row r="528" spans="1:22" ht="14.25" x14ac:dyDescent="0.2">
      <c r="A528" s="13"/>
      <c r="B528" s="13"/>
      <c r="C528" s="13" t="s">
        <v>1166</v>
      </c>
      <c r="D528" s="14"/>
      <c r="E528" s="2"/>
      <c r="F528" s="16">
        <f>Source!AN574</f>
        <v>0.65</v>
      </c>
      <c r="G528" s="15" t="str">
        <f>Source!DF574</f>
        <v/>
      </c>
      <c r="H528" s="2">
        <f>Source!AV574</f>
        <v>1</v>
      </c>
      <c r="I528" s="2">
        <f>IF(Source!BS574&lt;&gt; 0, Source!BS574, 1)</f>
        <v>1</v>
      </c>
      <c r="J528" s="22">
        <f>Source!R574</f>
        <v>0.01</v>
      </c>
      <c r="K528" s="16"/>
    </row>
    <row r="529" spans="1:22" ht="14.25" x14ac:dyDescent="0.2">
      <c r="A529" s="13"/>
      <c r="B529" s="13"/>
      <c r="C529" s="13" t="s">
        <v>1167</v>
      </c>
      <c r="D529" s="14"/>
      <c r="E529" s="2"/>
      <c r="F529" s="16">
        <f>Source!AL574</f>
        <v>90894.52</v>
      </c>
      <c r="G529" s="15" t="str">
        <f>Source!DD574</f>
        <v/>
      </c>
      <c r="H529" s="2">
        <f>Source!AW574</f>
        <v>1</v>
      </c>
      <c r="I529" s="2">
        <f>IF(Source!BC574&lt;&gt; 0, Source!BC574, 1)</f>
        <v>1</v>
      </c>
      <c r="J529" s="16">
        <f>Source!P574</f>
        <v>908.95</v>
      </c>
      <c r="K529" s="16"/>
    </row>
    <row r="530" spans="1:22" ht="14.25" x14ac:dyDescent="0.2">
      <c r="A530" s="13"/>
      <c r="B530" s="13"/>
      <c r="C530" s="13" t="s">
        <v>1160</v>
      </c>
      <c r="D530" s="14" t="s">
        <v>1161</v>
      </c>
      <c r="E530" s="2">
        <f>Source!AT574</f>
        <v>70</v>
      </c>
      <c r="F530" s="16"/>
      <c r="G530" s="15"/>
      <c r="H530" s="2"/>
      <c r="I530" s="2"/>
      <c r="J530" s="16">
        <f>SUM(R524:R529)</f>
        <v>153.88</v>
      </c>
      <c r="K530" s="16"/>
    </row>
    <row r="531" spans="1:22" ht="14.25" x14ac:dyDescent="0.2">
      <c r="A531" s="13"/>
      <c r="B531" s="13"/>
      <c r="C531" s="13" t="s">
        <v>1162</v>
      </c>
      <c r="D531" s="14" t="s">
        <v>1161</v>
      </c>
      <c r="E531" s="2">
        <f>Source!AU574</f>
        <v>10</v>
      </c>
      <c r="F531" s="16"/>
      <c r="G531" s="15"/>
      <c r="H531" s="2"/>
      <c r="I531" s="2"/>
      <c r="J531" s="16">
        <f>SUM(T524:T530)</f>
        <v>21.98</v>
      </c>
      <c r="K531" s="16"/>
    </row>
    <row r="532" spans="1:22" ht="14.25" x14ac:dyDescent="0.2">
      <c r="A532" s="13"/>
      <c r="B532" s="13"/>
      <c r="C532" s="13" t="s">
        <v>1168</v>
      </c>
      <c r="D532" s="14" t="s">
        <v>1161</v>
      </c>
      <c r="E532" s="2">
        <f>108</f>
        <v>108</v>
      </c>
      <c r="F532" s="16"/>
      <c r="G532" s="15"/>
      <c r="H532" s="2"/>
      <c r="I532" s="2"/>
      <c r="J532" s="16">
        <f>SUM(V524:V531)</f>
        <v>0.01</v>
      </c>
      <c r="K532" s="16"/>
    </row>
    <row r="533" spans="1:22" ht="14.25" x14ac:dyDescent="0.2">
      <c r="A533" s="13"/>
      <c r="B533" s="13"/>
      <c r="C533" s="13" t="s">
        <v>1163</v>
      </c>
      <c r="D533" s="14" t="s">
        <v>1164</v>
      </c>
      <c r="E533" s="2">
        <f>Source!AQ574</f>
        <v>38.86</v>
      </c>
      <c r="F533" s="16"/>
      <c r="G533" s="15" t="str">
        <f>Source!DI574</f>
        <v/>
      </c>
      <c r="H533" s="2">
        <f>Source!AV574</f>
        <v>1</v>
      </c>
      <c r="I533" s="2"/>
      <c r="J533" s="16"/>
      <c r="K533" s="16">
        <f>Source!U574</f>
        <v>0.3886</v>
      </c>
    </row>
    <row r="534" spans="1:22" ht="15" x14ac:dyDescent="0.25">
      <c r="A534" s="20"/>
      <c r="B534" s="20"/>
      <c r="C534" s="20"/>
      <c r="D534" s="20"/>
      <c r="E534" s="20"/>
      <c r="F534" s="20"/>
      <c r="G534" s="20"/>
      <c r="H534" s="20"/>
      <c r="I534" s="58">
        <f>J526+J527+J529+J530+J531+J532</f>
        <v>1305.1200000000001</v>
      </c>
      <c r="J534" s="58"/>
      <c r="K534" s="21">
        <f>IF(Source!I574&lt;&gt;0, ROUND(I534/Source!I574, 2), 0)</f>
        <v>130512</v>
      </c>
      <c r="P534" s="18">
        <f>I534</f>
        <v>1305.1200000000001</v>
      </c>
    </row>
    <row r="535" spans="1:22" ht="57" x14ac:dyDescent="0.2">
      <c r="A535" s="13">
        <v>49</v>
      </c>
      <c r="B535" s="13" t="str">
        <f>Source!F575</f>
        <v>21.21-5-397</v>
      </c>
      <c r="C535" s="13" t="str">
        <f>Source!G575</f>
        <v>Розетки (механизмы) штепсельные, серия "Мозаик", тип 2К+3, с винтовыми зажимами, с защитными шторками и заземляющим контактом</v>
      </c>
      <c r="D535" s="14" t="str">
        <f>Source!H575</f>
        <v>шт.</v>
      </c>
      <c r="E535" s="2">
        <f>Source!I575</f>
        <v>3</v>
      </c>
      <c r="F535" s="16">
        <f>Source!AL575</f>
        <v>432.44</v>
      </c>
      <c r="G535" s="15" t="str">
        <f>Source!DD575</f>
        <v/>
      </c>
      <c r="H535" s="2">
        <f>Source!AW575</f>
        <v>1</v>
      </c>
      <c r="I535" s="2">
        <f>IF(Source!BC575&lt;&gt; 0, Source!BC575, 1)</f>
        <v>1</v>
      </c>
      <c r="J535" s="16">
        <f>Source!P575</f>
        <v>1297.32</v>
      </c>
      <c r="K535" s="16"/>
      <c r="Q535">
        <f>ROUND((Source!BZ575/100)*ROUND((Source!AF575*Source!AV575)*Source!I575, 2), 2)</f>
        <v>0</v>
      </c>
      <c r="R535">
        <f>Source!X575</f>
        <v>0</v>
      </c>
      <c r="S535">
        <f>ROUND((Source!CA575/100)*ROUND((Source!AF575*Source!AV575)*Source!I575, 2), 2)</f>
        <v>0</v>
      </c>
      <c r="T535">
        <f>Source!Y575</f>
        <v>0</v>
      </c>
      <c r="U535">
        <f>ROUND((175/100)*ROUND((Source!AE575*Source!AV575)*Source!I575, 2), 2)</f>
        <v>0</v>
      </c>
      <c r="V535">
        <f>ROUND((108/100)*ROUND(Source!CS575*Source!I575, 2), 2)</f>
        <v>0</v>
      </c>
    </row>
    <row r="536" spans="1:22" ht="15" x14ac:dyDescent="0.25">
      <c r="A536" s="20"/>
      <c r="B536" s="20"/>
      <c r="C536" s="20"/>
      <c r="D536" s="20"/>
      <c r="E536" s="20"/>
      <c r="F536" s="20"/>
      <c r="G536" s="20"/>
      <c r="H536" s="20"/>
      <c r="I536" s="58">
        <f>J535</f>
        <v>1297.32</v>
      </c>
      <c r="J536" s="58"/>
      <c r="K536" s="21">
        <f>IF(Source!I575&lt;&gt;0, ROUND(I536/Source!I575, 2), 0)</f>
        <v>432.44</v>
      </c>
      <c r="P536" s="18">
        <f>I536</f>
        <v>1297.32</v>
      </c>
    </row>
    <row r="537" spans="1:22" ht="28.5" x14ac:dyDescent="0.2">
      <c r="A537" s="13">
        <v>50</v>
      </c>
      <c r="B537" s="13" t="str">
        <f>Source!F576</f>
        <v>2.14-3104-2-7/1</v>
      </c>
      <c r="C537" s="13" t="str">
        <f>Source!G576</f>
        <v>Установка нового рабочего места в составе ЛВС, установка розетки</v>
      </c>
      <c r="D537" s="14" t="str">
        <f>Source!H576</f>
        <v>шт.</v>
      </c>
      <c r="E537" s="2">
        <f>Source!I576</f>
        <v>2</v>
      </c>
      <c r="F537" s="16"/>
      <c r="G537" s="15"/>
      <c r="H537" s="2"/>
      <c r="I537" s="2"/>
      <c r="J537" s="16"/>
      <c r="K537" s="16"/>
      <c r="Q537">
        <f>ROUND((Source!BZ576/100)*ROUND((Source!AF576*Source!AV576)*Source!I576, 2), 2)</f>
        <v>426.19</v>
      </c>
      <c r="R537">
        <f>Source!X576</f>
        <v>426.19</v>
      </c>
      <c r="S537">
        <f>ROUND((Source!CA576/100)*ROUND((Source!AF576*Source!AV576)*Source!I576, 2), 2)</f>
        <v>60.88</v>
      </c>
      <c r="T537">
        <f>Source!Y576</f>
        <v>60.88</v>
      </c>
      <c r="U537">
        <f>ROUND((175/100)*ROUND((Source!AE576*Source!AV576)*Source!I576, 2), 2)</f>
        <v>0</v>
      </c>
      <c r="V537">
        <f>ROUND((108/100)*ROUND(Source!CS576*Source!I576, 2), 2)</f>
        <v>0</v>
      </c>
    </row>
    <row r="538" spans="1:22" ht="14.25" x14ac:dyDescent="0.2">
      <c r="A538" s="13"/>
      <c r="B538" s="13"/>
      <c r="C538" s="13" t="s">
        <v>1159</v>
      </c>
      <c r="D538" s="14"/>
      <c r="E538" s="2"/>
      <c r="F538" s="16">
        <f>Source!AO576</f>
        <v>304.42</v>
      </c>
      <c r="G538" s="15" t="str">
        <f>Source!DG576</f>
        <v/>
      </c>
      <c r="H538" s="2">
        <f>Source!AV576</f>
        <v>1</v>
      </c>
      <c r="I538" s="2">
        <f>IF(Source!BA576&lt;&gt; 0, Source!BA576, 1)</f>
        <v>1</v>
      </c>
      <c r="J538" s="16">
        <f>Source!S576</f>
        <v>608.84</v>
      </c>
      <c r="K538" s="16"/>
    </row>
    <row r="539" spans="1:22" ht="14.25" x14ac:dyDescent="0.2">
      <c r="A539" s="13"/>
      <c r="B539" s="13"/>
      <c r="C539" s="13" t="s">
        <v>1160</v>
      </c>
      <c r="D539" s="14" t="s">
        <v>1161</v>
      </c>
      <c r="E539" s="2">
        <f>Source!AT576</f>
        <v>70</v>
      </c>
      <c r="F539" s="16"/>
      <c r="G539" s="15"/>
      <c r="H539" s="2"/>
      <c r="I539" s="2"/>
      <c r="J539" s="16">
        <f>SUM(R537:R538)</f>
        <v>426.19</v>
      </c>
      <c r="K539" s="16"/>
    </row>
    <row r="540" spans="1:22" ht="14.25" x14ac:dyDescent="0.2">
      <c r="A540" s="13"/>
      <c r="B540" s="13"/>
      <c r="C540" s="13" t="s">
        <v>1162</v>
      </c>
      <c r="D540" s="14" t="s">
        <v>1161</v>
      </c>
      <c r="E540" s="2">
        <f>Source!AU576</f>
        <v>10</v>
      </c>
      <c r="F540" s="16"/>
      <c r="G540" s="15"/>
      <c r="H540" s="2"/>
      <c r="I540" s="2"/>
      <c r="J540" s="16">
        <f>SUM(T537:T539)</f>
        <v>60.88</v>
      </c>
      <c r="K540" s="16"/>
    </row>
    <row r="541" spans="1:22" ht="14.25" x14ac:dyDescent="0.2">
      <c r="A541" s="13"/>
      <c r="B541" s="13"/>
      <c r="C541" s="13" t="s">
        <v>1163</v>
      </c>
      <c r="D541" s="14" t="s">
        <v>1164</v>
      </c>
      <c r="E541" s="2">
        <f>Source!AQ576</f>
        <v>0.3</v>
      </c>
      <c r="F541" s="16"/>
      <c r="G541" s="15" t="str">
        <f>Source!DI576</f>
        <v/>
      </c>
      <c r="H541" s="2">
        <f>Source!AV576</f>
        <v>1</v>
      </c>
      <c r="I541" s="2"/>
      <c r="J541" s="16"/>
      <c r="K541" s="16">
        <f>Source!U576</f>
        <v>0.6</v>
      </c>
    </row>
    <row r="542" spans="1:22" ht="15" x14ac:dyDescent="0.25">
      <c r="A542" s="20"/>
      <c r="B542" s="20"/>
      <c r="C542" s="20"/>
      <c r="D542" s="20"/>
      <c r="E542" s="20"/>
      <c r="F542" s="20"/>
      <c r="G542" s="20"/>
      <c r="H542" s="20"/>
      <c r="I542" s="58">
        <f>J538+J539+J540</f>
        <v>1095.9100000000001</v>
      </c>
      <c r="J542" s="58"/>
      <c r="K542" s="21">
        <f>IF(Source!I576&lt;&gt;0, ROUND(I542/Source!I576, 2), 0)</f>
        <v>547.96</v>
      </c>
      <c r="P542" s="18">
        <f>I542</f>
        <v>1095.9100000000001</v>
      </c>
    </row>
    <row r="544" spans="1:22" ht="15" x14ac:dyDescent="0.25">
      <c r="A544" s="61" t="str">
        <f>CONCATENATE("Итого по разделу: ",IF(Source!G578&lt;&gt;"Новый раздел", Source!G578, ""))</f>
        <v>Итого по разделу: Помещение 104 Вестибюль</v>
      </c>
      <c r="B544" s="61"/>
      <c r="C544" s="61"/>
      <c r="D544" s="61"/>
      <c r="E544" s="61"/>
      <c r="F544" s="61"/>
      <c r="G544" s="61"/>
      <c r="H544" s="61"/>
      <c r="I544" s="59">
        <f>SUM(P508:P543)</f>
        <v>4021.5200000000004</v>
      </c>
      <c r="J544" s="60"/>
      <c r="K544" s="23"/>
    </row>
    <row r="547" spans="1:22" ht="16.5" x14ac:dyDescent="0.25">
      <c r="A547" s="57" t="str">
        <f>CONCATENATE("Раздел: ",IF(Source!G608&lt;&gt;"Новый раздел", Source!G608, ""))</f>
        <v>Раздел: Помещение 123 Электрощитовая</v>
      </c>
      <c r="B547" s="57"/>
      <c r="C547" s="57"/>
      <c r="D547" s="57"/>
      <c r="E547" s="57"/>
      <c r="F547" s="57"/>
      <c r="G547" s="57"/>
      <c r="H547" s="57"/>
      <c r="I547" s="57"/>
      <c r="J547" s="57"/>
      <c r="K547" s="57"/>
    </row>
    <row r="549" spans="1:22" ht="15" x14ac:dyDescent="0.25">
      <c r="A549" s="61" t="str">
        <f>CONCATENATE("Итого по разделу: ",IF(Source!G615&lt;&gt;"Новый раздел", Source!G615, ""))</f>
        <v>Итого по разделу: Помещение 123 Электрощитовая</v>
      </c>
      <c r="B549" s="61"/>
      <c r="C549" s="61"/>
      <c r="D549" s="61"/>
      <c r="E549" s="61"/>
      <c r="F549" s="61"/>
      <c r="G549" s="61"/>
      <c r="H549" s="61"/>
      <c r="I549" s="59">
        <f>SUM(P547:P548)</f>
        <v>0</v>
      </c>
      <c r="J549" s="60"/>
      <c r="K549" s="23"/>
    </row>
    <row r="552" spans="1:22" ht="16.5" x14ac:dyDescent="0.25">
      <c r="A552" s="57" t="str">
        <f>CONCATENATE("Раздел: ",IF(Source!G645&lt;&gt;"Новый раздел", Source!G645, ""))</f>
        <v>Раздел: Помещение 125 Водомерный узел</v>
      </c>
      <c r="B552" s="57"/>
      <c r="C552" s="57"/>
      <c r="D552" s="57"/>
      <c r="E552" s="57"/>
      <c r="F552" s="57"/>
      <c r="G552" s="57"/>
      <c r="H552" s="57"/>
      <c r="I552" s="57"/>
      <c r="J552" s="57"/>
      <c r="K552" s="57"/>
    </row>
    <row r="553" spans="1:22" ht="28.5" x14ac:dyDescent="0.2">
      <c r="A553" s="13">
        <v>53</v>
      </c>
      <c r="B553" s="13" t="str">
        <f>Source!F649</f>
        <v>1.21-3305-1-1/1</v>
      </c>
      <c r="C553" s="13" t="str">
        <f>Source!G649</f>
        <v>Демонтаж выключателей, розеток</v>
      </c>
      <c r="D553" s="14" t="str">
        <f>Source!H649</f>
        <v>100 шт.</v>
      </c>
      <c r="E553" s="2">
        <f>Source!I649</f>
        <v>0.03</v>
      </c>
      <c r="F553" s="16"/>
      <c r="G553" s="15"/>
      <c r="H553" s="2"/>
      <c r="I553" s="2"/>
      <c r="J553" s="16"/>
      <c r="K553" s="16"/>
      <c r="Q553">
        <f>ROUND((Source!BZ649/100)*ROUND((Source!AF649*Source!AV649)*Source!I649, 2), 2)</f>
        <v>56.92</v>
      </c>
      <c r="R553">
        <f>Source!X649</f>
        <v>56.92</v>
      </c>
      <c r="S553">
        <f>ROUND((Source!CA649/100)*ROUND((Source!AF649*Source!AV649)*Source!I649, 2), 2)</f>
        <v>8.1300000000000008</v>
      </c>
      <c r="T553">
        <f>Source!Y649</f>
        <v>8.1300000000000008</v>
      </c>
      <c r="U553">
        <f>ROUND((175/100)*ROUND((Source!AE649*Source!AV649)*Source!I649, 2), 2)</f>
        <v>0</v>
      </c>
      <c r="V553">
        <f>ROUND((108/100)*ROUND(Source!CS649*Source!I649, 2), 2)</f>
        <v>0</v>
      </c>
    </row>
    <row r="554" spans="1:22" x14ac:dyDescent="0.2">
      <c r="C554" s="17" t="str">
        <f>"Объем: "&amp;Source!I649&amp;"=3/"&amp;"100"</f>
        <v>Объем: 0,03=3/100</v>
      </c>
    </row>
    <row r="555" spans="1:22" ht="14.25" x14ac:dyDescent="0.2">
      <c r="A555" s="13"/>
      <c r="B555" s="13"/>
      <c r="C555" s="13" t="s">
        <v>1159</v>
      </c>
      <c r="D555" s="14"/>
      <c r="E555" s="2"/>
      <c r="F555" s="16">
        <f>Source!AO649</f>
        <v>2710.46</v>
      </c>
      <c r="G555" s="15" t="str">
        <f>Source!DG649</f>
        <v/>
      </c>
      <c r="H555" s="2">
        <f>Source!AV649</f>
        <v>1</v>
      </c>
      <c r="I555" s="2">
        <f>IF(Source!BA649&lt;&gt; 0, Source!BA649, 1)</f>
        <v>1</v>
      </c>
      <c r="J555" s="16">
        <f>Source!S649</f>
        <v>81.31</v>
      </c>
      <c r="K555" s="16"/>
    </row>
    <row r="556" spans="1:22" ht="14.25" x14ac:dyDescent="0.2">
      <c r="A556" s="13"/>
      <c r="B556" s="13"/>
      <c r="C556" s="13" t="s">
        <v>1160</v>
      </c>
      <c r="D556" s="14" t="s">
        <v>1161</v>
      </c>
      <c r="E556" s="2">
        <f>Source!AT649</f>
        <v>70</v>
      </c>
      <c r="F556" s="16"/>
      <c r="G556" s="15"/>
      <c r="H556" s="2"/>
      <c r="I556" s="2"/>
      <c r="J556" s="16">
        <f>SUM(R553:R555)</f>
        <v>56.92</v>
      </c>
      <c r="K556" s="16"/>
    </row>
    <row r="557" spans="1:22" ht="14.25" x14ac:dyDescent="0.2">
      <c r="A557" s="13"/>
      <c r="B557" s="13"/>
      <c r="C557" s="13" t="s">
        <v>1162</v>
      </c>
      <c r="D557" s="14" t="s">
        <v>1161</v>
      </c>
      <c r="E557" s="2">
        <f>Source!AU649</f>
        <v>10</v>
      </c>
      <c r="F557" s="16"/>
      <c r="G557" s="15"/>
      <c r="H557" s="2"/>
      <c r="I557" s="2"/>
      <c r="J557" s="16">
        <f>SUM(T553:T556)</f>
        <v>8.1300000000000008</v>
      </c>
      <c r="K557" s="16"/>
    </row>
    <row r="558" spans="1:22" ht="14.25" x14ac:dyDescent="0.2">
      <c r="A558" s="13"/>
      <c r="B558" s="13"/>
      <c r="C558" s="13" t="s">
        <v>1163</v>
      </c>
      <c r="D558" s="14" t="s">
        <v>1164</v>
      </c>
      <c r="E558" s="2">
        <f>Source!AQ649</f>
        <v>5.84</v>
      </c>
      <c r="F558" s="16"/>
      <c r="G558" s="15" t="str">
        <f>Source!DI649</f>
        <v/>
      </c>
      <c r="H558" s="2">
        <f>Source!AV649</f>
        <v>1</v>
      </c>
      <c r="I558" s="2"/>
      <c r="J558" s="16"/>
      <c r="K558" s="16">
        <f>Source!U649</f>
        <v>0.17519999999999999</v>
      </c>
    </row>
    <row r="559" spans="1:22" ht="15" x14ac:dyDescent="0.25">
      <c r="A559" s="20"/>
      <c r="B559" s="20"/>
      <c r="C559" s="20"/>
      <c r="D559" s="20"/>
      <c r="E559" s="20"/>
      <c r="F559" s="20"/>
      <c r="G559" s="20"/>
      <c r="H559" s="20"/>
      <c r="I559" s="58">
        <f>J555+J556+J557</f>
        <v>146.36000000000001</v>
      </c>
      <c r="J559" s="58"/>
      <c r="K559" s="21">
        <f>IF(Source!I649&lt;&gt;0, ROUND(I559/Source!I649, 2), 0)</f>
        <v>4878.67</v>
      </c>
      <c r="P559" s="18">
        <f>I559</f>
        <v>146.36000000000001</v>
      </c>
    </row>
    <row r="560" spans="1:22" ht="42.75" x14ac:dyDescent="0.2">
      <c r="A560" s="13">
        <v>54</v>
      </c>
      <c r="B560" s="13" t="str">
        <f>Source!F650</f>
        <v>1.20-3103-1-8/1</v>
      </c>
      <c r="C560" s="13" t="str">
        <f>Source!G650</f>
        <v>Установка розетки штепсельной неутопленного типа при открытой проводке</v>
      </c>
      <c r="D560" s="14" t="str">
        <f>Source!H650</f>
        <v>100 шт.</v>
      </c>
      <c r="E560" s="2">
        <f>Source!I650</f>
        <v>0.02</v>
      </c>
      <c r="F560" s="16"/>
      <c r="G560" s="15"/>
      <c r="H560" s="2"/>
      <c r="I560" s="2"/>
      <c r="J560" s="16"/>
      <c r="K560" s="16"/>
      <c r="Q560">
        <f>ROUND((Source!BZ650/100)*ROUND((Source!AF650*Source!AV650)*Source!I650, 2), 2)</f>
        <v>390.37</v>
      </c>
      <c r="R560">
        <f>Source!X650</f>
        <v>390.37</v>
      </c>
      <c r="S560">
        <f>ROUND((Source!CA650/100)*ROUND((Source!AF650*Source!AV650)*Source!I650, 2), 2)</f>
        <v>55.77</v>
      </c>
      <c r="T560">
        <f>Source!Y650</f>
        <v>55.77</v>
      </c>
      <c r="U560">
        <f>ROUND((175/100)*ROUND((Source!AE650*Source!AV650)*Source!I650, 2), 2)</f>
        <v>0.02</v>
      </c>
      <c r="V560">
        <f>ROUND((108/100)*ROUND(Source!CS650*Source!I650, 2), 2)</f>
        <v>0.01</v>
      </c>
    </row>
    <row r="561" spans="1:22" x14ac:dyDescent="0.2">
      <c r="C561" s="17" t="str">
        <f>"Объем: "&amp;Source!I650&amp;"=2/"&amp;"100"</f>
        <v>Объем: 0,02=2/100</v>
      </c>
    </row>
    <row r="562" spans="1:22" ht="14.25" x14ac:dyDescent="0.2">
      <c r="A562" s="13"/>
      <c r="B562" s="13"/>
      <c r="C562" s="13" t="s">
        <v>1159</v>
      </c>
      <c r="D562" s="14"/>
      <c r="E562" s="2"/>
      <c r="F562" s="16">
        <f>Source!AO650</f>
        <v>27883.439999999999</v>
      </c>
      <c r="G562" s="15" t="str">
        <f>Source!DG650</f>
        <v/>
      </c>
      <c r="H562" s="2">
        <f>Source!AV650</f>
        <v>1</v>
      </c>
      <c r="I562" s="2">
        <f>IF(Source!BA650&lt;&gt; 0, Source!BA650, 1)</f>
        <v>1</v>
      </c>
      <c r="J562" s="16">
        <f>Source!S650</f>
        <v>557.66999999999996</v>
      </c>
      <c r="K562" s="16"/>
    </row>
    <row r="563" spans="1:22" ht="14.25" x14ac:dyDescent="0.2">
      <c r="A563" s="13"/>
      <c r="B563" s="13"/>
      <c r="C563" s="13" t="s">
        <v>1165</v>
      </c>
      <c r="D563" s="14"/>
      <c r="E563" s="2"/>
      <c r="F563" s="16">
        <f>Source!AM650</f>
        <v>32.57</v>
      </c>
      <c r="G563" s="15" t="str">
        <f>Source!DE650</f>
        <v/>
      </c>
      <c r="H563" s="2">
        <f>Source!AV650</f>
        <v>1</v>
      </c>
      <c r="I563" s="2">
        <f>IF(Source!BB650&lt;&gt; 0, Source!BB650, 1)</f>
        <v>1</v>
      </c>
      <c r="J563" s="16">
        <f>Source!Q650</f>
        <v>0.65</v>
      </c>
      <c r="K563" s="16"/>
    </row>
    <row r="564" spans="1:22" ht="14.25" x14ac:dyDescent="0.2">
      <c r="A564" s="13"/>
      <c r="B564" s="13"/>
      <c r="C564" s="13" t="s">
        <v>1166</v>
      </c>
      <c r="D564" s="14"/>
      <c r="E564" s="2"/>
      <c r="F564" s="16">
        <f>Source!AN650</f>
        <v>0.69</v>
      </c>
      <c r="G564" s="15" t="str">
        <f>Source!DF650</f>
        <v/>
      </c>
      <c r="H564" s="2">
        <f>Source!AV650</f>
        <v>1</v>
      </c>
      <c r="I564" s="2">
        <f>IF(Source!BS650&lt;&gt; 0, Source!BS650, 1)</f>
        <v>1</v>
      </c>
      <c r="J564" s="22">
        <f>Source!R650</f>
        <v>0.01</v>
      </c>
      <c r="K564" s="16"/>
    </row>
    <row r="565" spans="1:22" ht="14.25" x14ac:dyDescent="0.2">
      <c r="A565" s="13"/>
      <c r="B565" s="13"/>
      <c r="C565" s="13" t="s">
        <v>1160</v>
      </c>
      <c r="D565" s="14" t="s">
        <v>1161</v>
      </c>
      <c r="E565" s="2">
        <f>Source!AT650</f>
        <v>70</v>
      </c>
      <c r="F565" s="16"/>
      <c r="G565" s="15"/>
      <c r="H565" s="2"/>
      <c r="I565" s="2"/>
      <c r="J565" s="16">
        <f>SUM(R560:R564)</f>
        <v>390.37</v>
      </c>
      <c r="K565" s="16"/>
    </row>
    <row r="566" spans="1:22" ht="14.25" x14ac:dyDescent="0.2">
      <c r="A566" s="13"/>
      <c r="B566" s="13"/>
      <c r="C566" s="13" t="s">
        <v>1162</v>
      </c>
      <c r="D566" s="14" t="s">
        <v>1161</v>
      </c>
      <c r="E566" s="2">
        <f>Source!AU650</f>
        <v>10</v>
      </c>
      <c r="F566" s="16"/>
      <c r="G566" s="15"/>
      <c r="H566" s="2"/>
      <c r="I566" s="2"/>
      <c r="J566" s="16">
        <f>SUM(T560:T565)</f>
        <v>55.77</v>
      </c>
      <c r="K566" s="16"/>
    </row>
    <row r="567" spans="1:22" ht="14.25" x14ac:dyDescent="0.2">
      <c r="A567" s="13"/>
      <c r="B567" s="13"/>
      <c r="C567" s="13" t="s">
        <v>1168</v>
      </c>
      <c r="D567" s="14" t="s">
        <v>1161</v>
      </c>
      <c r="E567" s="2">
        <f>108</f>
        <v>108</v>
      </c>
      <c r="F567" s="16"/>
      <c r="G567" s="15"/>
      <c r="H567" s="2"/>
      <c r="I567" s="2"/>
      <c r="J567" s="16">
        <f>SUM(V560:V566)</f>
        <v>0.01</v>
      </c>
      <c r="K567" s="16"/>
    </row>
    <row r="568" spans="1:22" ht="14.25" x14ac:dyDescent="0.2">
      <c r="A568" s="13"/>
      <c r="B568" s="13"/>
      <c r="C568" s="13" t="s">
        <v>1163</v>
      </c>
      <c r="D568" s="14" t="s">
        <v>1164</v>
      </c>
      <c r="E568" s="2">
        <f>Source!AQ650</f>
        <v>42.81</v>
      </c>
      <c r="F568" s="16"/>
      <c r="G568" s="15" t="str">
        <f>Source!DI650</f>
        <v/>
      </c>
      <c r="H568" s="2">
        <f>Source!AV650</f>
        <v>1</v>
      </c>
      <c r="I568" s="2"/>
      <c r="J568" s="16"/>
      <c r="K568" s="16">
        <f>Source!U650</f>
        <v>0.85620000000000007</v>
      </c>
    </row>
    <row r="569" spans="1:22" ht="15" x14ac:dyDescent="0.25">
      <c r="A569" s="20"/>
      <c r="B569" s="20"/>
      <c r="C569" s="20"/>
      <c r="D569" s="20"/>
      <c r="E569" s="20"/>
      <c r="F569" s="20"/>
      <c r="G569" s="20"/>
      <c r="H569" s="20"/>
      <c r="I569" s="58">
        <f>J562+J563+J565+J566+J567</f>
        <v>1004.4699999999999</v>
      </c>
      <c r="J569" s="58"/>
      <c r="K569" s="21">
        <f>IF(Source!I650&lt;&gt;0, ROUND(I569/Source!I650, 2), 0)</f>
        <v>50223.5</v>
      </c>
      <c r="P569" s="18">
        <f>I569</f>
        <v>1004.4699999999999</v>
      </c>
    </row>
    <row r="570" spans="1:22" ht="42.75" x14ac:dyDescent="0.2">
      <c r="A570" s="13">
        <v>55</v>
      </c>
      <c r="B570" s="13" t="str">
        <f>Source!F651</f>
        <v>1.20-3103-1-1/1</v>
      </c>
      <c r="C570" s="13" t="str">
        <f>Source!G651</f>
        <v>Установка выключателя одноклавишного неутопленного типа при открытой проводке</v>
      </c>
      <c r="D570" s="14" t="str">
        <f>Source!H651</f>
        <v>100 шт.</v>
      </c>
      <c r="E570" s="2">
        <f>Source!I651</f>
        <v>0.01</v>
      </c>
      <c r="F570" s="16"/>
      <c r="G570" s="15"/>
      <c r="H570" s="2"/>
      <c r="I570" s="2"/>
      <c r="J570" s="16"/>
      <c r="K570" s="16"/>
      <c r="Q570">
        <f>ROUND((Source!BZ651/100)*ROUND((Source!AF651*Source!AV651)*Source!I651, 2), 2)</f>
        <v>178.82</v>
      </c>
      <c r="R570">
        <f>Source!X651</f>
        <v>178.82</v>
      </c>
      <c r="S570">
        <f>ROUND((Source!CA651/100)*ROUND((Source!AF651*Source!AV651)*Source!I651, 2), 2)</f>
        <v>25.55</v>
      </c>
      <c r="T570">
        <f>Source!Y651</f>
        <v>25.55</v>
      </c>
      <c r="U570">
        <f>ROUND((175/100)*ROUND((Source!AE651*Source!AV651)*Source!I651, 2), 2)</f>
        <v>0.02</v>
      </c>
      <c r="V570">
        <f>ROUND((108/100)*ROUND(Source!CS651*Source!I651, 2), 2)</f>
        <v>0.01</v>
      </c>
    </row>
    <row r="571" spans="1:22" x14ac:dyDescent="0.2">
      <c r="C571" s="17" t="str">
        <f>"Объем: "&amp;Source!I651&amp;"=1/"&amp;"100"</f>
        <v>Объем: 0,01=1/100</v>
      </c>
    </row>
    <row r="572" spans="1:22" ht="14.25" x14ac:dyDescent="0.2">
      <c r="A572" s="13"/>
      <c r="B572" s="13"/>
      <c r="C572" s="13" t="s">
        <v>1159</v>
      </c>
      <c r="D572" s="14"/>
      <c r="E572" s="2"/>
      <c r="F572" s="16">
        <f>Source!AO651</f>
        <v>25545.16</v>
      </c>
      <c r="G572" s="15" t="str">
        <f>Source!DG651</f>
        <v/>
      </c>
      <c r="H572" s="2">
        <f>Source!AV651</f>
        <v>1</v>
      </c>
      <c r="I572" s="2">
        <f>IF(Source!BA651&lt;&gt; 0, Source!BA651, 1)</f>
        <v>1</v>
      </c>
      <c r="J572" s="16">
        <f>Source!S651</f>
        <v>255.45</v>
      </c>
      <c r="K572" s="16"/>
    </row>
    <row r="573" spans="1:22" ht="14.25" x14ac:dyDescent="0.2">
      <c r="A573" s="13"/>
      <c r="B573" s="13"/>
      <c r="C573" s="13" t="s">
        <v>1165</v>
      </c>
      <c r="D573" s="14"/>
      <c r="E573" s="2"/>
      <c r="F573" s="16">
        <f>Source!AM651</f>
        <v>32.57</v>
      </c>
      <c r="G573" s="15" t="str">
        <f>Source!DE651</f>
        <v/>
      </c>
      <c r="H573" s="2">
        <f>Source!AV651</f>
        <v>1</v>
      </c>
      <c r="I573" s="2">
        <f>IF(Source!BB651&lt;&gt; 0, Source!BB651, 1)</f>
        <v>1</v>
      </c>
      <c r="J573" s="16">
        <f>Source!Q651</f>
        <v>0.33</v>
      </c>
      <c r="K573" s="16"/>
    </row>
    <row r="574" spans="1:22" ht="14.25" x14ac:dyDescent="0.2">
      <c r="A574" s="13"/>
      <c r="B574" s="13"/>
      <c r="C574" s="13" t="s">
        <v>1166</v>
      </c>
      <c r="D574" s="14"/>
      <c r="E574" s="2"/>
      <c r="F574" s="16">
        <f>Source!AN651</f>
        <v>0.69</v>
      </c>
      <c r="G574" s="15" t="str">
        <f>Source!DF651</f>
        <v/>
      </c>
      <c r="H574" s="2">
        <f>Source!AV651</f>
        <v>1</v>
      </c>
      <c r="I574" s="2">
        <f>IF(Source!BS651&lt;&gt; 0, Source!BS651, 1)</f>
        <v>1</v>
      </c>
      <c r="J574" s="22">
        <f>Source!R651</f>
        <v>0.01</v>
      </c>
      <c r="K574" s="16"/>
    </row>
    <row r="575" spans="1:22" ht="14.25" x14ac:dyDescent="0.2">
      <c r="A575" s="13"/>
      <c r="B575" s="13"/>
      <c r="C575" s="13" t="s">
        <v>1160</v>
      </c>
      <c r="D575" s="14" t="s">
        <v>1161</v>
      </c>
      <c r="E575" s="2">
        <f>Source!AT651</f>
        <v>70</v>
      </c>
      <c r="F575" s="16"/>
      <c r="G575" s="15"/>
      <c r="H575" s="2"/>
      <c r="I575" s="2"/>
      <c r="J575" s="16">
        <f>SUM(R570:R574)</f>
        <v>178.82</v>
      </c>
      <c r="K575" s="16"/>
    </row>
    <row r="576" spans="1:22" ht="14.25" x14ac:dyDescent="0.2">
      <c r="A576" s="13"/>
      <c r="B576" s="13"/>
      <c r="C576" s="13" t="s">
        <v>1162</v>
      </c>
      <c r="D576" s="14" t="s">
        <v>1161</v>
      </c>
      <c r="E576" s="2">
        <f>Source!AU651</f>
        <v>10</v>
      </c>
      <c r="F576" s="16"/>
      <c r="G576" s="15"/>
      <c r="H576" s="2"/>
      <c r="I576" s="2"/>
      <c r="J576" s="16">
        <f>SUM(T570:T575)</f>
        <v>25.55</v>
      </c>
      <c r="K576" s="16"/>
    </row>
    <row r="577" spans="1:22" ht="14.25" x14ac:dyDescent="0.2">
      <c r="A577" s="13"/>
      <c r="B577" s="13"/>
      <c r="C577" s="13" t="s">
        <v>1168</v>
      </c>
      <c r="D577" s="14" t="s">
        <v>1161</v>
      </c>
      <c r="E577" s="2">
        <f>108</f>
        <v>108</v>
      </c>
      <c r="F577" s="16"/>
      <c r="G577" s="15"/>
      <c r="H577" s="2"/>
      <c r="I577" s="2"/>
      <c r="J577" s="16">
        <f>SUM(V570:V576)</f>
        <v>0.01</v>
      </c>
      <c r="K577" s="16"/>
    </row>
    <row r="578" spans="1:22" ht="14.25" x14ac:dyDescent="0.2">
      <c r="A578" s="13"/>
      <c r="B578" s="13"/>
      <c r="C578" s="13" t="s">
        <v>1163</v>
      </c>
      <c r="D578" s="14" t="s">
        <v>1164</v>
      </c>
      <c r="E578" s="2">
        <f>Source!AQ651</f>
        <v>39.22</v>
      </c>
      <c r="F578" s="16"/>
      <c r="G578" s="15" t="str">
        <f>Source!DI651</f>
        <v/>
      </c>
      <c r="H578" s="2">
        <f>Source!AV651</f>
        <v>1</v>
      </c>
      <c r="I578" s="2"/>
      <c r="J578" s="16"/>
      <c r="K578" s="16">
        <f>Source!U651</f>
        <v>0.39219999999999999</v>
      </c>
    </row>
    <row r="579" spans="1:22" ht="15" x14ac:dyDescent="0.25">
      <c r="A579" s="20"/>
      <c r="B579" s="20"/>
      <c r="C579" s="20"/>
      <c r="D579" s="20"/>
      <c r="E579" s="20"/>
      <c r="F579" s="20"/>
      <c r="G579" s="20"/>
      <c r="H579" s="20"/>
      <c r="I579" s="58">
        <f>J572+J573+J575+J576+J577</f>
        <v>460.16</v>
      </c>
      <c r="J579" s="58"/>
      <c r="K579" s="21">
        <f>IF(Source!I651&lt;&gt;0, ROUND(I579/Source!I651, 2), 0)</f>
        <v>46016</v>
      </c>
      <c r="P579" s="18">
        <f>I579</f>
        <v>460.16</v>
      </c>
    </row>
    <row r="581" spans="1:22" ht="15" x14ac:dyDescent="0.25">
      <c r="A581" s="61" t="str">
        <f>CONCATENATE("Итого по разделу: ",IF(Source!G653&lt;&gt;"Новый раздел", Source!G653, ""))</f>
        <v>Итого по разделу: Помещение 125 Водомерный узел</v>
      </c>
      <c r="B581" s="61"/>
      <c r="C581" s="61"/>
      <c r="D581" s="61"/>
      <c r="E581" s="61"/>
      <c r="F581" s="61"/>
      <c r="G581" s="61"/>
      <c r="H581" s="61"/>
      <c r="I581" s="59">
        <f>SUM(P552:P580)</f>
        <v>1610.99</v>
      </c>
      <c r="J581" s="60"/>
      <c r="K581" s="23"/>
    </row>
    <row r="584" spans="1:22" ht="16.5" x14ac:dyDescent="0.25">
      <c r="A584" s="57" t="str">
        <f>CONCATENATE("Раздел: ",IF(Source!G683&lt;&gt;"Новый раздел", Source!G683, ""))</f>
        <v>Раздел: Помещение 126 Комната охраны</v>
      </c>
      <c r="B584" s="57"/>
      <c r="C584" s="57"/>
      <c r="D584" s="57"/>
      <c r="E584" s="57"/>
      <c r="F584" s="57"/>
      <c r="G584" s="57"/>
      <c r="H584" s="57"/>
      <c r="I584" s="57"/>
      <c r="J584" s="57"/>
      <c r="K584" s="57"/>
    </row>
    <row r="585" spans="1:22" ht="28.5" x14ac:dyDescent="0.2">
      <c r="A585" s="13">
        <v>56</v>
      </c>
      <c r="B585" s="13" t="str">
        <f>Source!F687</f>
        <v>1.21-3305-1-1/1</v>
      </c>
      <c r="C585" s="13" t="str">
        <f>Source!G687</f>
        <v>Демонтаж выключателей, розеток</v>
      </c>
      <c r="D585" s="14" t="str">
        <f>Source!H687</f>
        <v>100 шт.</v>
      </c>
      <c r="E585" s="2">
        <f>Source!I687</f>
        <v>0.14000000000000001</v>
      </c>
      <c r="F585" s="16"/>
      <c r="G585" s="15"/>
      <c r="H585" s="2"/>
      <c r="I585" s="2"/>
      <c r="J585" s="16"/>
      <c r="K585" s="16"/>
      <c r="Q585">
        <f>ROUND((Source!BZ687/100)*ROUND((Source!AF687*Source!AV687)*Source!I687, 2), 2)</f>
        <v>265.62</v>
      </c>
      <c r="R585">
        <f>Source!X687</f>
        <v>265.62</v>
      </c>
      <c r="S585">
        <f>ROUND((Source!CA687/100)*ROUND((Source!AF687*Source!AV687)*Source!I687, 2), 2)</f>
        <v>37.950000000000003</v>
      </c>
      <c r="T585">
        <f>Source!Y687</f>
        <v>37.950000000000003</v>
      </c>
      <c r="U585">
        <f>ROUND((175/100)*ROUND((Source!AE687*Source!AV687)*Source!I687, 2), 2)</f>
        <v>0</v>
      </c>
      <c r="V585">
        <f>ROUND((108/100)*ROUND(Source!CS687*Source!I687, 2), 2)</f>
        <v>0</v>
      </c>
    </row>
    <row r="586" spans="1:22" x14ac:dyDescent="0.2">
      <c r="C586" s="17" t="str">
        <f>"Объем: "&amp;Source!I687&amp;"=14/"&amp;"100"</f>
        <v>Объем: 0,14=14/100</v>
      </c>
    </row>
    <row r="587" spans="1:22" ht="14.25" x14ac:dyDescent="0.2">
      <c r="A587" s="13"/>
      <c r="B587" s="13"/>
      <c r="C587" s="13" t="s">
        <v>1159</v>
      </c>
      <c r="D587" s="14"/>
      <c r="E587" s="2"/>
      <c r="F587" s="16">
        <f>Source!AO687</f>
        <v>2710.46</v>
      </c>
      <c r="G587" s="15" t="str">
        <f>Source!DG687</f>
        <v/>
      </c>
      <c r="H587" s="2">
        <f>Source!AV687</f>
        <v>1</v>
      </c>
      <c r="I587" s="2">
        <f>IF(Source!BA687&lt;&gt; 0, Source!BA687, 1)</f>
        <v>1</v>
      </c>
      <c r="J587" s="16">
        <f>Source!S687</f>
        <v>379.46</v>
      </c>
      <c r="K587" s="16"/>
    </row>
    <row r="588" spans="1:22" ht="14.25" x14ac:dyDescent="0.2">
      <c r="A588" s="13"/>
      <c r="B588" s="13"/>
      <c r="C588" s="13" t="s">
        <v>1160</v>
      </c>
      <c r="D588" s="14" t="s">
        <v>1161</v>
      </c>
      <c r="E588" s="2">
        <f>Source!AT687</f>
        <v>70</v>
      </c>
      <c r="F588" s="16"/>
      <c r="G588" s="15"/>
      <c r="H588" s="2"/>
      <c r="I588" s="2"/>
      <c r="J588" s="16">
        <f>SUM(R585:R587)</f>
        <v>265.62</v>
      </c>
      <c r="K588" s="16"/>
    </row>
    <row r="589" spans="1:22" ht="14.25" x14ac:dyDescent="0.2">
      <c r="A589" s="13"/>
      <c r="B589" s="13"/>
      <c r="C589" s="13" t="s">
        <v>1162</v>
      </c>
      <c r="D589" s="14" t="s">
        <v>1161</v>
      </c>
      <c r="E589" s="2">
        <f>Source!AU687</f>
        <v>10</v>
      </c>
      <c r="F589" s="16"/>
      <c r="G589" s="15"/>
      <c r="H589" s="2"/>
      <c r="I589" s="2"/>
      <c r="J589" s="16">
        <f>SUM(T585:T588)</f>
        <v>37.950000000000003</v>
      </c>
      <c r="K589" s="16"/>
    </row>
    <row r="590" spans="1:22" ht="14.25" x14ac:dyDescent="0.2">
      <c r="A590" s="13"/>
      <c r="B590" s="13"/>
      <c r="C590" s="13" t="s">
        <v>1163</v>
      </c>
      <c r="D590" s="14" t="s">
        <v>1164</v>
      </c>
      <c r="E590" s="2">
        <f>Source!AQ687</f>
        <v>5.84</v>
      </c>
      <c r="F590" s="16"/>
      <c r="G590" s="15" t="str">
        <f>Source!DI687</f>
        <v/>
      </c>
      <c r="H590" s="2">
        <f>Source!AV687</f>
        <v>1</v>
      </c>
      <c r="I590" s="2"/>
      <c r="J590" s="16"/>
      <c r="K590" s="16">
        <f>Source!U687</f>
        <v>0.8176000000000001</v>
      </c>
    </row>
    <row r="591" spans="1:22" ht="15" x14ac:dyDescent="0.25">
      <c r="A591" s="20"/>
      <c r="B591" s="20"/>
      <c r="C591" s="20"/>
      <c r="D591" s="20"/>
      <c r="E591" s="20"/>
      <c r="F591" s="20"/>
      <c r="G591" s="20"/>
      <c r="H591" s="20"/>
      <c r="I591" s="58">
        <f>J587+J588+J589</f>
        <v>683.03</v>
      </c>
      <c r="J591" s="58"/>
      <c r="K591" s="21">
        <f>IF(Source!I687&lt;&gt;0, ROUND(I591/Source!I687, 2), 0)</f>
        <v>4878.79</v>
      </c>
      <c r="P591" s="18">
        <f>I591</f>
        <v>683.03</v>
      </c>
    </row>
    <row r="592" spans="1:22" ht="42.75" x14ac:dyDescent="0.2">
      <c r="A592" s="13">
        <v>57</v>
      </c>
      <c r="B592" s="13" t="str">
        <f>Source!F688</f>
        <v>1.20-3103-1-8/1</v>
      </c>
      <c r="C592" s="13" t="str">
        <f>Source!G688</f>
        <v>Установка розетки штепсельной неутопленного типа при открытой проводке</v>
      </c>
      <c r="D592" s="14" t="str">
        <f>Source!H688</f>
        <v>100 шт.</v>
      </c>
      <c r="E592" s="2">
        <f>Source!I688</f>
        <v>0.05</v>
      </c>
      <c r="F592" s="16"/>
      <c r="G592" s="15"/>
      <c r="H592" s="2"/>
      <c r="I592" s="2"/>
      <c r="J592" s="16"/>
      <c r="K592" s="16"/>
      <c r="Q592">
        <f>ROUND((Source!BZ688/100)*ROUND((Source!AF688*Source!AV688)*Source!I688, 2), 2)</f>
        <v>975.92</v>
      </c>
      <c r="R592">
        <f>Source!X688</f>
        <v>975.92</v>
      </c>
      <c r="S592">
        <f>ROUND((Source!CA688/100)*ROUND((Source!AF688*Source!AV688)*Source!I688, 2), 2)</f>
        <v>139.41999999999999</v>
      </c>
      <c r="T592">
        <f>Source!Y688</f>
        <v>139.41999999999999</v>
      </c>
      <c r="U592">
        <f>ROUND((175/100)*ROUND((Source!AE688*Source!AV688)*Source!I688, 2), 2)</f>
        <v>0.05</v>
      </c>
      <c r="V592">
        <f>ROUND((108/100)*ROUND(Source!CS688*Source!I688, 2), 2)</f>
        <v>0.03</v>
      </c>
    </row>
    <row r="593" spans="1:22" x14ac:dyDescent="0.2">
      <c r="C593" s="17" t="str">
        <f>"Объем: "&amp;Source!I688&amp;"=5/"&amp;"100"</f>
        <v>Объем: 0,05=5/100</v>
      </c>
    </row>
    <row r="594" spans="1:22" ht="14.25" x14ac:dyDescent="0.2">
      <c r="A594" s="13"/>
      <c r="B594" s="13"/>
      <c r="C594" s="13" t="s">
        <v>1159</v>
      </c>
      <c r="D594" s="14"/>
      <c r="E594" s="2"/>
      <c r="F594" s="16">
        <f>Source!AO688</f>
        <v>27883.439999999999</v>
      </c>
      <c r="G594" s="15" t="str">
        <f>Source!DG688</f>
        <v/>
      </c>
      <c r="H594" s="2">
        <f>Source!AV688</f>
        <v>1</v>
      </c>
      <c r="I594" s="2">
        <f>IF(Source!BA688&lt;&gt; 0, Source!BA688, 1)</f>
        <v>1</v>
      </c>
      <c r="J594" s="16">
        <f>Source!S688</f>
        <v>1394.17</v>
      </c>
      <c r="K594" s="16"/>
    </row>
    <row r="595" spans="1:22" ht="14.25" x14ac:dyDescent="0.2">
      <c r="A595" s="13"/>
      <c r="B595" s="13"/>
      <c r="C595" s="13" t="s">
        <v>1165</v>
      </c>
      <c r="D595" s="14"/>
      <c r="E595" s="2"/>
      <c r="F595" s="16">
        <f>Source!AM688</f>
        <v>32.57</v>
      </c>
      <c r="G595" s="15" t="str">
        <f>Source!DE688</f>
        <v/>
      </c>
      <c r="H595" s="2">
        <f>Source!AV688</f>
        <v>1</v>
      </c>
      <c r="I595" s="2">
        <f>IF(Source!BB688&lt;&gt; 0, Source!BB688, 1)</f>
        <v>1</v>
      </c>
      <c r="J595" s="16">
        <f>Source!Q688</f>
        <v>1.63</v>
      </c>
      <c r="K595" s="16"/>
    </row>
    <row r="596" spans="1:22" ht="14.25" x14ac:dyDescent="0.2">
      <c r="A596" s="13"/>
      <c r="B596" s="13"/>
      <c r="C596" s="13" t="s">
        <v>1166</v>
      </c>
      <c r="D596" s="14"/>
      <c r="E596" s="2"/>
      <c r="F596" s="16">
        <f>Source!AN688</f>
        <v>0.69</v>
      </c>
      <c r="G596" s="15" t="str">
        <f>Source!DF688</f>
        <v/>
      </c>
      <c r="H596" s="2">
        <f>Source!AV688</f>
        <v>1</v>
      </c>
      <c r="I596" s="2">
        <f>IF(Source!BS688&lt;&gt; 0, Source!BS688, 1)</f>
        <v>1</v>
      </c>
      <c r="J596" s="22">
        <f>Source!R688</f>
        <v>0.03</v>
      </c>
      <c r="K596" s="16"/>
    </row>
    <row r="597" spans="1:22" ht="14.25" x14ac:dyDescent="0.2">
      <c r="A597" s="13"/>
      <c r="B597" s="13"/>
      <c r="C597" s="13" t="s">
        <v>1160</v>
      </c>
      <c r="D597" s="14" t="s">
        <v>1161</v>
      </c>
      <c r="E597" s="2">
        <f>Source!AT688</f>
        <v>70</v>
      </c>
      <c r="F597" s="16"/>
      <c r="G597" s="15"/>
      <c r="H597" s="2"/>
      <c r="I597" s="2"/>
      <c r="J597" s="16">
        <f>SUM(R592:R596)</f>
        <v>975.92</v>
      </c>
      <c r="K597" s="16"/>
    </row>
    <row r="598" spans="1:22" ht="14.25" x14ac:dyDescent="0.2">
      <c r="A598" s="13"/>
      <c r="B598" s="13"/>
      <c r="C598" s="13" t="s">
        <v>1162</v>
      </c>
      <c r="D598" s="14" t="s">
        <v>1161</v>
      </c>
      <c r="E598" s="2">
        <f>Source!AU688</f>
        <v>10</v>
      </c>
      <c r="F598" s="16"/>
      <c r="G598" s="15"/>
      <c r="H598" s="2"/>
      <c r="I598" s="2"/>
      <c r="J598" s="16">
        <f>SUM(T592:T597)</f>
        <v>139.41999999999999</v>
      </c>
      <c r="K598" s="16"/>
    </row>
    <row r="599" spans="1:22" ht="14.25" x14ac:dyDescent="0.2">
      <c r="A599" s="13"/>
      <c r="B599" s="13"/>
      <c r="C599" s="13" t="s">
        <v>1168</v>
      </c>
      <c r="D599" s="14" t="s">
        <v>1161</v>
      </c>
      <c r="E599" s="2">
        <f>108</f>
        <v>108</v>
      </c>
      <c r="F599" s="16"/>
      <c r="G599" s="15"/>
      <c r="H599" s="2"/>
      <c r="I599" s="2"/>
      <c r="J599" s="16">
        <f>SUM(V592:V598)</f>
        <v>0.03</v>
      </c>
      <c r="K599" s="16"/>
    </row>
    <row r="600" spans="1:22" ht="14.25" x14ac:dyDescent="0.2">
      <c r="A600" s="13"/>
      <c r="B600" s="13"/>
      <c r="C600" s="13" t="s">
        <v>1163</v>
      </c>
      <c r="D600" s="14" t="s">
        <v>1164</v>
      </c>
      <c r="E600" s="2">
        <f>Source!AQ688</f>
        <v>42.81</v>
      </c>
      <c r="F600" s="16"/>
      <c r="G600" s="15" t="str">
        <f>Source!DI688</f>
        <v/>
      </c>
      <c r="H600" s="2">
        <f>Source!AV688</f>
        <v>1</v>
      </c>
      <c r="I600" s="2"/>
      <c r="J600" s="16"/>
      <c r="K600" s="16">
        <f>Source!U688</f>
        <v>2.1405000000000003</v>
      </c>
    </row>
    <row r="601" spans="1:22" ht="15" x14ac:dyDescent="0.25">
      <c r="A601" s="20"/>
      <c r="B601" s="20"/>
      <c r="C601" s="20"/>
      <c r="D601" s="20"/>
      <c r="E601" s="20"/>
      <c r="F601" s="20"/>
      <c r="G601" s="20"/>
      <c r="H601" s="20"/>
      <c r="I601" s="58">
        <f>J594+J595+J597+J598+J599</f>
        <v>2511.1700000000005</v>
      </c>
      <c r="J601" s="58"/>
      <c r="K601" s="21">
        <f>IF(Source!I688&lt;&gt;0, ROUND(I601/Source!I688, 2), 0)</f>
        <v>50223.4</v>
      </c>
      <c r="P601" s="18">
        <f>I601</f>
        <v>2511.1700000000005</v>
      </c>
    </row>
    <row r="602" spans="1:22" ht="42.75" x14ac:dyDescent="0.2">
      <c r="A602" s="13">
        <v>58</v>
      </c>
      <c r="B602" s="13" t="str">
        <f>Source!F689</f>
        <v>1.20-3103-1-1/1</v>
      </c>
      <c r="C602" s="13" t="str">
        <f>Source!G689</f>
        <v>Установка выключателя одноклавишного неутопленного типа при открытой проводке</v>
      </c>
      <c r="D602" s="14" t="str">
        <f>Source!H689</f>
        <v>100 шт.</v>
      </c>
      <c r="E602" s="2">
        <f>Source!I689</f>
        <v>0.01</v>
      </c>
      <c r="F602" s="16"/>
      <c r="G602" s="15"/>
      <c r="H602" s="2"/>
      <c r="I602" s="2"/>
      <c r="J602" s="16"/>
      <c r="K602" s="16"/>
      <c r="Q602">
        <f>ROUND((Source!BZ689/100)*ROUND((Source!AF689*Source!AV689)*Source!I689, 2), 2)</f>
        <v>178.82</v>
      </c>
      <c r="R602">
        <f>Source!X689</f>
        <v>178.82</v>
      </c>
      <c r="S602">
        <f>ROUND((Source!CA689/100)*ROUND((Source!AF689*Source!AV689)*Source!I689, 2), 2)</f>
        <v>25.55</v>
      </c>
      <c r="T602">
        <f>Source!Y689</f>
        <v>25.55</v>
      </c>
      <c r="U602">
        <f>ROUND((175/100)*ROUND((Source!AE689*Source!AV689)*Source!I689, 2), 2)</f>
        <v>0.02</v>
      </c>
      <c r="V602">
        <f>ROUND((108/100)*ROUND(Source!CS689*Source!I689, 2), 2)</f>
        <v>0.01</v>
      </c>
    </row>
    <row r="603" spans="1:22" x14ac:dyDescent="0.2">
      <c r="C603" s="17" t="str">
        <f>"Объем: "&amp;Source!I689&amp;"=1/"&amp;"100"</f>
        <v>Объем: 0,01=1/100</v>
      </c>
    </row>
    <row r="604" spans="1:22" ht="14.25" x14ac:dyDescent="0.2">
      <c r="A604" s="13"/>
      <c r="B604" s="13"/>
      <c r="C604" s="13" t="s">
        <v>1159</v>
      </c>
      <c r="D604" s="14"/>
      <c r="E604" s="2"/>
      <c r="F604" s="16">
        <f>Source!AO689</f>
        <v>25545.16</v>
      </c>
      <c r="G604" s="15" t="str">
        <f>Source!DG689</f>
        <v/>
      </c>
      <c r="H604" s="2">
        <f>Source!AV689</f>
        <v>1</v>
      </c>
      <c r="I604" s="2">
        <f>IF(Source!BA689&lt;&gt; 0, Source!BA689, 1)</f>
        <v>1</v>
      </c>
      <c r="J604" s="16">
        <f>Source!S689</f>
        <v>255.45</v>
      </c>
      <c r="K604" s="16"/>
    </row>
    <row r="605" spans="1:22" ht="14.25" x14ac:dyDescent="0.2">
      <c r="A605" s="13"/>
      <c r="B605" s="13"/>
      <c r="C605" s="13" t="s">
        <v>1165</v>
      </c>
      <c r="D605" s="14"/>
      <c r="E605" s="2"/>
      <c r="F605" s="16">
        <f>Source!AM689</f>
        <v>32.57</v>
      </c>
      <c r="G605" s="15" t="str">
        <f>Source!DE689</f>
        <v/>
      </c>
      <c r="H605" s="2">
        <f>Source!AV689</f>
        <v>1</v>
      </c>
      <c r="I605" s="2">
        <f>IF(Source!BB689&lt;&gt; 0, Source!BB689, 1)</f>
        <v>1</v>
      </c>
      <c r="J605" s="16">
        <f>Source!Q689</f>
        <v>0.33</v>
      </c>
      <c r="K605" s="16"/>
    </row>
    <row r="606" spans="1:22" ht="14.25" x14ac:dyDescent="0.2">
      <c r="A606" s="13"/>
      <c r="B606" s="13"/>
      <c r="C606" s="13" t="s">
        <v>1166</v>
      </c>
      <c r="D606" s="14"/>
      <c r="E606" s="2"/>
      <c r="F606" s="16">
        <f>Source!AN689</f>
        <v>0.69</v>
      </c>
      <c r="G606" s="15" t="str">
        <f>Source!DF689</f>
        <v/>
      </c>
      <c r="H606" s="2">
        <f>Source!AV689</f>
        <v>1</v>
      </c>
      <c r="I606" s="2">
        <f>IF(Source!BS689&lt;&gt; 0, Source!BS689, 1)</f>
        <v>1</v>
      </c>
      <c r="J606" s="22">
        <f>Source!R689</f>
        <v>0.01</v>
      </c>
      <c r="K606" s="16"/>
    </row>
    <row r="607" spans="1:22" ht="14.25" x14ac:dyDescent="0.2">
      <c r="A607" s="13"/>
      <c r="B607" s="13"/>
      <c r="C607" s="13" t="s">
        <v>1160</v>
      </c>
      <c r="D607" s="14" t="s">
        <v>1161</v>
      </c>
      <c r="E607" s="2">
        <f>Source!AT689</f>
        <v>70</v>
      </c>
      <c r="F607" s="16"/>
      <c r="G607" s="15"/>
      <c r="H607" s="2"/>
      <c r="I607" s="2"/>
      <c r="J607" s="16">
        <f>SUM(R602:R606)</f>
        <v>178.82</v>
      </c>
      <c r="K607" s="16"/>
    </row>
    <row r="608" spans="1:22" ht="14.25" x14ac:dyDescent="0.2">
      <c r="A608" s="13"/>
      <c r="B608" s="13"/>
      <c r="C608" s="13" t="s">
        <v>1162</v>
      </c>
      <c r="D608" s="14" t="s">
        <v>1161</v>
      </c>
      <c r="E608" s="2">
        <f>Source!AU689</f>
        <v>10</v>
      </c>
      <c r="F608" s="16"/>
      <c r="G608" s="15"/>
      <c r="H608" s="2"/>
      <c r="I608" s="2"/>
      <c r="J608" s="16">
        <f>SUM(T602:T607)</f>
        <v>25.55</v>
      </c>
      <c r="K608" s="16"/>
    </row>
    <row r="609" spans="1:22" ht="14.25" x14ac:dyDescent="0.2">
      <c r="A609" s="13"/>
      <c r="B609" s="13"/>
      <c r="C609" s="13" t="s">
        <v>1168</v>
      </c>
      <c r="D609" s="14" t="s">
        <v>1161</v>
      </c>
      <c r="E609" s="2">
        <f>108</f>
        <v>108</v>
      </c>
      <c r="F609" s="16"/>
      <c r="G609" s="15"/>
      <c r="H609" s="2"/>
      <c r="I609" s="2"/>
      <c r="J609" s="16">
        <f>SUM(V602:V608)</f>
        <v>0.01</v>
      </c>
      <c r="K609" s="16"/>
    </row>
    <row r="610" spans="1:22" ht="14.25" x14ac:dyDescent="0.2">
      <c r="A610" s="13"/>
      <c r="B610" s="13"/>
      <c r="C610" s="13" t="s">
        <v>1163</v>
      </c>
      <c r="D610" s="14" t="s">
        <v>1164</v>
      </c>
      <c r="E610" s="2">
        <f>Source!AQ689</f>
        <v>39.22</v>
      </c>
      <c r="F610" s="16"/>
      <c r="G610" s="15" t="str">
        <f>Source!DI689</f>
        <v/>
      </c>
      <c r="H610" s="2">
        <f>Source!AV689</f>
        <v>1</v>
      </c>
      <c r="I610" s="2"/>
      <c r="J610" s="16"/>
      <c r="K610" s="16">
        <f>Source!U689</f>
        <v>0.39219999999999999</v>
      </c>
    </row>
    <row r="611" spans="1:22" ht="15" x14ac:dyDescent="0.25">
      <c r="A611" s="20"/>
      <c r="B611" s="20"/>
      <c r="C611" s="20"/>
      <c r="D611" s="20"/>
      <c r="E611" s="20"/>
      <c r="F611" s="20"/>
      <c r="G611" s="20"/>
      <c r="H611" s="20"/>
      <c r="I611" s="58">
        <f>J604+J605+J607+J608+J609</f>
        <v>460.16</v>
      </c>
      <c r="J611" s="58"/>
      <c r="K611" s="21">
        <f>IF(Source!I689&lt;&gt;0, ROUND(I611/Source!I689, 2), 0)</f>
        <v>46016</v>
      </c>
      <c r="P611" s="18">
        <f>I611</f>
        <v>460.16</v>
      </c>
    </row>
    <row r="612" spans="1:22" ht="42.75" x14ac:dyDescent="0.2">
      <c r="A612" s="13">
        <v>59</v>
      </c>
      <c r="B612" s="13" t="str">
        <f>Source!F690</f>
        <v>1.20-3103-1-4/1</v>
      </c>
      <c r="C612" s="13" t="str">
        <f>Source!G690</f>
        <v>Установка выключателя двухклавишного неутопленного типа при открытой проводке</v>
      </c>
      <c r="D612" s="14" t="str">
        <f>Source!H690</f>
        <v>100 шт.</v>
      </c>
      <c r="E612" s="2">
        <f>Source!I690</f>
        <v>0.08</v>
      </c>
      <c r="F612" s="16"/>
      <c r="G612" s="15"/>
      <c r="H612" s="2"/>
      <c r="I612" s="2"/>
      <c r="J612" s="16"/>
      <c r="K612" s="16"/>
      <c r="Q612">
        <f>ROUND((Source!BZ690/100)*ROUND((Source!AF690*Source!AV690)*Source!I690, 2), 2)</f>
        <v>1598.31</v>
      </c>
      <c r="R612">
        <f>Source!X690</f>
        <v>1598.31</v>
      </c>
      <c r="S612">
        <f>ROUND((Source!CA690/100)*ROUND((Source!AF690*Source!AV690)*Source!I690, 2), 2)</f>
        <v>228.33</v>
      </c>
      <c r="T612">
        <f>Source!Y690</f>
        <v>228.33</v>
      </c>
      <c r="U612">
        <f>ROUND((175/100)*ROUND((Source!AE690*Source!AV690)*Source!I690, 2), 2)</f>
        <v>0.11</v>
      </c>
      <c r="V612">
        <f>ROUND((108/100)*ROUND(Source!CS690*Source!I690, 2), 2)</f>
        <v>0.06</v>
      </c>
    </row>
    <row r="613" spans="1:22" x14ac:dyDescent="0.2">
      <c r="C613" s="17" t="str">
        <f>"Объем: "&amp;Source!I690&amp;"=8/"&amp;"100"</f>
        <v>Объем: 0,08=8/100</v>
      </c>
    </row>
    <row r="614" spans="1:22" ht="14.25" x14ac:dyDescent="0.2">
      <c r="A614" s="13"/>
      <c r="B614" s="13"/>
      <c r="C614" s="13" t="s">
        <v>1159</v>
      </c>
      <c r="D614" s="14"/>
      <c r="E614" s="2"/>
      <c r="F614" s="16">
        <f>Source!AO690</f>
        <v>28541.279999999999</v>
      </c>
      <c r="G614" s="15" t="str">
        <f>Source!DG690</f>
        <v/>
      </c>
      <c r="H614" s="2">
        <f>Source!AV690</f>
        <v>1</v>
      </c>
      <c r="I614" s="2">
        <f>IF(Source!BA690&lt;&gt; 0, Source!BA690, 1)</f>
        <v>1</v>
      </c>
      <c r="J614" s="16">
        <f>Source!S690</f>
        <v>2283.3000000000002</v>
      </c>
      <c r="K614" s="16"/>
    </row>
    <row r="615" spans="1:22" ht="14.25" x14ac:dyDescent="0.2">
      <c r="A615" s="13"/>
      <c r="B615" s="13"/>
      <c r="C615" s="13" t="s">
        <v>1165</v>
      </c>
      <c r="D615" s="14"/>
      <c r="E615" s="2"/>
      <c r="F615" s="16">
        <f>Source!AM690</f>
        <v>32.57</v>
      </c>
      <c r="G615" s="15" t="str">
        <f>Source!DE690</f>
        <v/>
      </c>
      <c r="H615" s="2">
        <f>Source!AV690</f>
        <v>1</v>
      </c>
      <c r="I615" s="2">
        <f>IF(Source!BB690&lt;&gt; 0, Source!BB690, 1)</f>
        <v>1</v>
      </c>
      <c r="J615" s="16">
        <f>Source!Q690</f>
        <v>2.61</v>
      </c>
      <c r="K615" s="16"/>
    </row>
    <row r="616" spans="1:22" ht="14.25" x14ac:dyDescent="0.2">
      <c r="A616" s="13"/>
      <c r="B616" s="13"/>
      <c r="C616" s="13" t="s">
        <v>1166</v>
      </c>
      <c r="D616" s="14"/>
      <c r="E616" s="2"/>
      <c r="F616" s="16">
        <f>Source!AN690</f>
        <v>0.69</v>
      </c>
      <c r="G616" s="15" t="str">
        <f>Source!DF690</f>
        <v/>
      </c>
      <c r="H616" s="2">
        <f>Source!AV690</f>
        <v>1</v>
      </c>
      <c r="I616" s="2">
        <f>IF(Source!BS690&lt;&gt; 0, Source!BS690, 1)</f>
        <v>1</v>
      </c>
      <c r="J616" s="22">
        <f>Source!R690</f>
        <v>0.06</v>
      </c>
      <c r="K616" s="16"/>
    </row>
    <row r="617" spans="1:22" ht="14.25" x14ac:dyDescent="0.2">
      <c r="A617" s="13"/>
      <c r="B617" s="13"/>
      <c r="C617" s="13" t="s">
        <v>1160</v>
      </c>
      <c r="D617" s="14" t="s">
        <v>1161</v>
      </c>
      <c r="E617" s="2">
        <f>Source!AT690</f>
        <v>70</v>
      </c>
      <c r="F617" s="16"/>
      <c r="G617" s="15"/>
      <c r="H617" s="2"/>
      <c r="I617" s="2"/>
      <c r="J617" s="16">
        <f>SUM(R612:R616)</f>
        <v>1598.31</v>
      </c>
      <c r="K617" s="16"/>
    </row>
    <row r="618" spans="1:22" ht="14.25" x14ac:dyDescent="0.2">
      <c r="A618" s="13"/>
      <c r="B618" s="13"/>
      <c r="C618" s="13" t="s">
        <v>1162</v>
      </c>
      <c r="D618" s="14" t="s">
        <v>1161</v>
      </c>
      <c r="E618" s="2">
        <f>Source!AU690</f>
        <v>10</v>
      </c>
      <c r="F618" s="16"/>
      <c r="G618" s="15"/>
      <c r="H618" s="2"/>
      <c r="I618" s="2"/>
      <c r="J618" s="16">
        <f>SUM(T612:T617)</f>
        <v>228.33</v>
      </c>
      <c r="K618" s="16"/>
    </row>
    <row r="619" spans="1:22" ht="14.25" x14ac:dyDescent="0.2">
      <c r="A619" s="13"/>
      <c r="B619" s="13"/>
      <c r="C619" s="13" t="s">
        <v>1168</v>
      </c>
      <c r="D619" s="14" t="s">
        <v>1161</v>
      </c>
      <c r="E619" s="2">
        <f>108</f>
        <v>108</v>
      </c>
      <c r="F619" s="16"/>
      <c r="G619" s="15"/>
      <c r="H619" s="2"/>
      <c r="I619" s="2"/>
      <c r="J619" s="16">
        <f>SUM(V612:V618)</f>
        <v>0.06</v>
      </c>
      <c r="K619" s="16"/>
    </row>
    <row r="620" spans="1:22" ht="14.25" x14ac:dyDescent="0.2">
      <c r="A620" s="13"/>
      <c r="B620" s="13"/>
      <c r="C620" s="13" t="s">
        <v>1163</v>
      </c>
      <c r="D620" s="14" t="s">
        <v>1164</v>
      </c>
      <c r="E620" s="2">
        <f>Source!AQ690</f>
        <v>43.82</v>
      </c>
      <c r="F620" s="16"/>
      <c r="G620" s="15" t="str">
        <f>Source!DI690</f>
        <v/>
      </c>
      <c r="H620" s="2">
        <f>Source!AV690</f>
        <v>1</v>
      </c>
      <c r="I620" s="2"/>
      <c r="J620" s="16"/>
      <c r="K620" s="16">
        <f>Source!U690</f>
        <v>3.5056000000000003</v>
      </c>
    </row>
    <row r="621" spans="1:22" ht="15" x14ac:dyDescent="0.25">
      <c r="A621" s="20"/>
      <c r="B621" s="20"/>
      <c r="C621" s="20"/>
      <c r="D621" s="20"/>
      <c r="E621" s="20"/>
      <c r="F621" s="20"/>
      <c r="G621" s="20"/>
      <c r="H621" s="20"/>
      <c r="I621" s="58">
        <f>J614+J615+J617+J618+J619</f>
        <v>4112.6100000000006</v>
      </c>
      <c r="J621" s="58"/>
      <c r="K621" s="21">
        <f>IF(Source!I690&lt;&gt;0, ROUND(I621/Source!I690, 2), 0)</f>
        <v>51407.63</v>
      </c>
      <c r="P621" s="18">
        <f>I621</f>
        <v>4112.6100000000006</v>
      </c>
    </row>
    <row r="623" spans="1:22" ht="15" x14ac:dyDescent="0.25">
      <c r="A623" s="61" t="str">
        <f>CONCATENATE("Итого по разделу: ",IF(Source!G692&lt;&gt;"Новый раздел", Source!G692, ""))</f>
        <v>Итого по разделу: Помещение 126 Комната охраны</v>
      </c>
      <c r="B623" s="61"/>
      <c r="C623" s="61"/>
      <c r="D623" s="61"/>
      <c r="E623" s="61"/>
      <c r="F623" s="61"/>
      <c r="G623" s="61"/>
      <c r="H623" s="61"/>
      <c r="I623" s="59">
        <f>SUM(P584:P622)</f>
        <v>7766.9700000000012</v>
      </c>
      <c r="J623" s="60"/>
      <c r="K623" s="23"/>
    </row>
    <row r="626" spans="1:22" ht="16.5" x14ac:dyDescent="0.25">
      <c r="A626" s="57" t="str">
        <f>CONCATENATE("Раздел: ",IF(Source!G722&lt;&gt;"Новый раздел", Source!G722, ""))</f>
        <v>Раздел: Помещение 127 Подсобное помещение</v>
      </c>
      <c r="B626" s="57"/>
      <c r="C626" s="57"/>
      <c r="D626" s="57"/>
      <c r="E626" s="57"/>
      <c r="F626" s="57"/>
      <c r="G626" s="57"/>
      <c r="H626" s="57"/>
      <c r="I626" s="57"/>
      <c r="J626" s="57"/>
      <c r="K626" s="57"/>
    </row>
    <row r="627" spans="1:22" ht="28.5" x14ac:dyDescent="0.2">
      <c r="A627" s="13">
        <v>60</v>
      </c>
      <c r="B627" s="13" t="str">
        <f>Source!F726</f>
        <v>1.21-3305-1-1/1</v>
      </c>
      <c r="C627" s="13" t="str">
        <f>Source!G726</f>
        <v>Демонтаж выключателей, розеток</v>
      </c>
      <c r="D627" s="14" t="str">
        <f>Source!H726</f>
        <v>100 шт.</v>
      </c>
      <c r="E627" s="2">
        <f>Source!I726</f>
        <v>0.03</v>
      </c>
      <c r="F627" s="16"/>
      <c r="G627" s="15"/>
      <c r="H627" s="2"/>
      <c r="I627" s="2"/>
      <c r="J627" s="16"/>
      <c r="K627" s="16"/>
      <c r="Q627">
        <f>ROUND((Source!BZ726/100)*ROUND((Source!AF726*Source!AV726)*Source!I726, 2), 2)</f>
        <v>56.92</v>
      </c>
      <c r="R627">
        <f>Source!X726</f>
        <v>56.92</v>
      </c>
      <c r="S627">
        <f>ROUND((Source!CA726/100)*ROUND((Source!AF726*Source!AV726)*Source!I726, 2), 2)</f>
        <v>8.1300000000000008</v>
      </c>
      <c r="T627">
        <f>Source!Y726</f>
        <v>8.1300000000000008</v>
      </c>
      <c r="U627">
        <f>ROUND((175/100)*ROUND((Source!AE726*Source!AV726)*Source!I726, 2), 2)</f>
        <v>0</v>
      </c>
      <c r="V627">
        <f>ROUND((108/100)*ROUND(Source!CS726*Source!I726, 2), 2)</f>
        <v>0</v>
      </c>
    </row>
    <row r="628" spans="1:22" x14ac:dyDescent="0.2">
      <c r="C628" s="17" t="str">
        <f>"Объем: "&amp;Source!I726&amp;"=3/"&amp;"100"</f>
        <v>Объем: 0,03=3/100</v>
      </c>
    </row>
    <row r="629" spans="1:22" ht="14.25" x14ac:dyDescent="0.2">
      <c r="A629" s="13"/>
      <c r="B629" s="13"/>
      <c r="C629" s="13" t="s">
        <v>1159</v>
      </c>
      <c r="D629" s="14"/>
      <c r="E629" s="2"/>
      <c r="F629" s="16">
        <f>Source!AO726</f>
        <v>2710.46</v>
      </c>
      <c r="G629" s="15" t="str">
        <f>Source!DG726</f>
        <v/>
      </c>
      <c r="H629" s="2">
        <f>Source!AV726</f>
        <v>1</v>
      </c>
      <c r="I629" s="2">
        <f>IF(Source!BA726&lt;&gt; 0, Source!BA726, 1)</f>
        <v>1</v>
      </c>
      <c r="J629" s="16">
        <f>Source!S726</f>
        <v>81.31</v>
      </c>
      <c r="K629" s="16"/>
    </row>
    <row r="630" spans="1:22" ht="14.25" x14ac:dyDescent="0.2">
      <c r="A630" s="13"/>
      <c r="B630" s="13"/>
      <c r="C630" s="13" t="s">
        <v>1160</v>
      </c>
      <c r="D630" s="14" t="s">
        <v>1161</v>
      </c>
      <c r="E630" s="2">
        <f>Source!AT726</f>
        <v>70</v>
      </c>
      <c r="F630" s="16"/>
      <c r="G630" s="15"/>
      <c r="H630" s="2"/>
      <c r="I630" s="2"/>
      <c r="J630" s="16">
        <f>SUM(R627:R629)</f>
        <v>56.92</v>
      </c>
      <c r="K630" s="16"/>
    </row>
    <row r="631" spans="1:22" ht="14.25" x14ac:dyDescent="0.2">
      <c r="A631" s="13"/>
      <c r="B631" s="13"/>
      <c r="C631" s="13" t="s">
        <v>1162</v>
      </c>
      <c r="D631" s="14" t="s">
        <v>1161</v>
      </c>
      <c r="E631" s="2">
        <f>Source!AU726</f>
        <v>10</v>
      </c>
      <c r="F631" s="16"/>
      <c r="G631" s="15"/>
      <c r="H631" s="2"/>
      <c r="I631" s="2"/>
      <c r="J631" s="16">
        <f>SUM(T627:T630)</f>
        <v>8.1300000000000008</v>
      </c>
      <c r="K631" s="16"/>
    </row>
    <row r="632" spans="1:22" ht="14.25" x14ac:dyDescent="0.2">
      <c r="A632" s="13"/>
      <c r="B632" s="13"/>
      <c r="C632" s="13" t="s">
        <v>1163</v>
      </c>
      <c r="D632" s="14" t="s">
        <v>1164</v>
      </c>
      <c r="E632" s="2">
        <f>Source!AQ726</f>
        <v>5.84</v>
      </c>
      <c r="F632" s="16"/>
      <c r="G632" s="15" t="str">
        <f>Source!DI726</f>
        <v/>
      </c>
      <c r="H632" s="2">
        <f>Source!AV726</f>
        <v>1</v>
      </c>
      <c r="I632" s="2"/>
      <c r="J632" s="16"/>
      <c r="K632" s="16">
        <f>Source!U726</f>
        <v>0.17519999999999999</v>
      </c>
    </row>
    <row r="633" spans="1:22" ht="15" x14ac:dyDescent="0.25">
      <c r="A633" s="20"/>
      <c r="B633" s="20"/>
      <c r="C633" s="20"/>
      <c r="D633" s="20"/>
      <c r="E633" s="20"/>
      <c r="F633" s="20"/>
      <c r="G633" s="20"/>
      <c r="H633" s="20"/>
      <c r="I633" s="58">
        <f>J629+J630+J631</f>
        <v>146.36000000000001</v>
      </c>
      <c r="J633" s="58"/>
      <c r="K633" s="21">
        <f>IF(Source!I726&lt;&gt;0, ROUND(I633/Source!I726, 2), 0)</f>
        <v>4878.67</v>
      </c>
      <c r="P633" s="18">
        <f>I633</f>
        <v>146.36000000000001</v>
      </c>
    </row>
    <row r="634" spans="1:22" ht="57" x14ac:dyDescent="0.2">
      <c r="A634" s="13">
        <v>61</v>
      </c>
      <c r="B634" s="13" t="str">
        <f>Source!F727</f>
        <v>1.50-3204-13-6/1</v>
      </c>
      <c r="C634" s="13" t="str">
        <f>Source!G727</f>
        <v>Сверление отверстий в строительных конструкциях из кирпича установками алмазного сверления, диаметр сверла алмазного кольцевого 70 мм</v>
      </c>
      <c r="D634" s="14" t="str">
        <f>Source!H727</f>
        <v>10 СМ</v>
      </c>
      <c r="E634" s="2">
        <f>Source!I727</f>
        <v>0.1</v>
      </c>
      <c r="F634" s="16"/>
      <c r="G634" s="15"/>
      <c r="H634" s="2"/>
      <c r="I634" s="2"/>
      <c r="J634" s="16"/>
      <c r="K634" s="16"/>
      <c r="Q634">
        <f>ROUND((Source!BZ727/100)*ROUND((Source!AF727*Source!AV727)*Source!I727, 2), 2)</f>
        <v>21.37</v>
      </c>
      <c r="R634">
        <f>Source!X727</f>
        <v>21.37</v>
      </c>
      <c r="S634">
        <f>ROUND((Source!CA727/100)*ROUND((Source!AF727*Source!AV727)*Source!I727, 2), 2)</f>
        <v>3.05</v>
      </c>
      <c r="T634">
        <f>Source!Y727</f>
        <v>3.05</v>
      </c>
      <c r="U634">
        <f>ROUND((175/100)*ROUND((Source!AE727*Source!AV727)*Source!I727, 2), 2)</f>
        <v>0.02</v>
      </c>
      <c r="V634">
        <f>ROUND((108/100)*ROUND(Source!CS727*Source!I727, 2), 2)</f>
        <v>0.01</v>
      </c>
    </row>
    <row r="635" spans="1:22" x14ac:dyDescent="0.2">
      <c r="C635" s="17" t="str">
        <f>"Объем: "&amp;Source!I727&amp;"=1/"&amp;"10"</f>
        <v>Объем: 0,1=1/10</v>
      </c>
    </row>
    <row r="636" spans="1:22" ht="14.25" x14ac:dyDescent="0.2">
      <c r="A636" s="13"/>
      <c r="B636" s="13"/>
      <c r="C636" s="13" t="s">
        <v>1159</v>
      </c>
      <c r="D636" s="14"/>
      <c r="E636" s="2"/>
      <c r="F636" s="16">
        <f>Source!AO727</f>
        <v>305.27</v>
      </c>
      <c r="G636" s="15" t="str">
        <f>Source!DG727</f>
        <v/>
      </c>
      <c r="H636" s="2">
        <f>Source!AV727</f>
        <v>1</v>
      </c>
      <c r="I636" s="2">
        <f>IF(Source!BA727&lt;&gt; 0, Source!BA727, 1)</f>
        <v>1</v>
      </c>
      <c r="J636" s="16">
        <f>Source!S727</f>
        <v>30.53</v>
      </c>
      <c r="K636" s="16"/>
    </row>
    <row r="637" spans="1:22" ht="14.25" x14ac:dyDescent="0.2">
      <c r="A637" s="13"/>
      <c r="B637" s="13"/>
      <c r="C637" s="13" t="s">
        <v>1165</v>
      </c>
      <c r="D637" s="14"/>
      <c r="E637" s="2"/>
      <c r="F637" s="16">
        <f>Source!AM727</f>
        <v>8.99</v>
      </c>
      <c r="G637" s="15" t="str">
        <f>Source!DE727</f>
        <v/>
      </c>
      <c r="H637" s="2">
        <f>Source!AV727</f>
        <v>1</v>
      </c>
      <c r="I637" s="2">
        <f>IF(Source!BB727&lt;&gt; 0, Source!BB727, 1)</f>
        <v>1</v>
      </c>
      <c r="J637" s="16">
        <f>Source!Q727</f>
        <v>0.9</v>
      </c>
      <c r="K637" s="16"/>
    </row>
    <row r="638" spans="1:22" ht="14.25" x14ac:dyDescent="0.2">
      <c r="A638" s="13"/>
      <c r="B638" s="13"/>
      <c r="C638" s="13" t="s">
        <v>1166</v>
      </c>
      <c r="D638" s="14"/>
      <c r="E638" s="2"/>
      <c r="F638" s="16">
        <f>Source!AN727</f>
        <v>0.13</v>
      </c>
      <c r="G638" s="15" t="str">
        <f>Source!DF727</f>
        <v/>
      </c>
      <c r="H638" s="2">
        <f>Source!AV727</f>
        <v>1</v>
      </c>
      <c r="I638" s="2">
        <f>IF(Source!BS727&lt;&gt; 0, Source!BS727, 1)</f>
        <v>1</v>
      </c>
      <c r="J638" s="22">
        <f>Source!R727</f>
        <v>0.01</v>
      </c>
      <c r="K638" s="16"/>
    </row>
    <row r="639" spans="1:22" ht="14.25" x14ac:dyDescent="0.2">
      <c r="A639" s="13"/>
      <c r="B639" s="13"/>
      <c r="C639" s="13" t="s">
        <v>1167</v>
      </c>
      <c r="D639" s="14"/>
      <c r="E639" s="2"/>
      <c r="F639" s="16">
        <f>Source!AL727</f>
        <v>112.32</v>
      </c>
      <c r="G639" s="15" t="str">
        <f>Source!DD727</f>
        <v/>
      </c>
      <c r="H639" s="2">
        <f>Source!AW727</f>
        <v>1</v>
      </c>
      <c r="I639" s="2">
        <f>IF(Source!BC727&lt;&gt; 0, Source!BC727, 1)</f>
        <v>1</v>
      </c>
      <c r="J639" s="16">
        <f>Source!P727</f>
        <v>11.23</v>
      </c>
      <c r="K639" s="16"/>
    </row>
    <row r="640" spans="1:22" ht="14.25" x14ac:dyDescent="0.2">
      <c r="A640" s="13"/>
      <c r="B640" s="13"/>
      <c r="C640" s="13" t="s">
        <v>1160</v>
      </c>
      <c r="D640" s="14" t="s">
        <v>1161</v>
      </c>
      <c r="E640" s="2">
        <f>Source!AT727</f>
        <v>70</v>
      </c>
      <c r="F640" s="16"/>
      <c r="G640" s="15"/>
      <c r="H640" s="2"/>
      <c r="I640" s="2"/>
      <c r="J640" s="16">
        <f>SUM(R634:R639)</f>
        <v>21.37</v>
      </c>
      <c r="K640" s="16"/>
    </row>
    <row r="641" spans="1:22" ht="14.25" x14ac:dyDescent="0.2">
      <c r="A641" s="13"/>
      <c r="B641" s="13"/>
      <c r="C641" s="13" t="s">
        <v>1162</v>
      </c>
      <c r="D641" s="14" t="s">
        <v>1161</v>
      </c>
      <c r="E641" s="2">
        <f>Source!AU727</f>
        <v>10</v>
      </c>
      <c r="F641" s="16"/>
      <c r="G641" s="15"/>
      <c r="H641" s="2"/>
      <c r="I641" s="2"/>
      <c r="J641" s="16">
        <f>SUM(T634:T640)</f>
        <v>3.05</v>
      </c>
      <c r="K641" s="16"/>
    </row>
    <row r="642" spans="1:22" ht="14.25" x14ac:dyDescent="0.2">
      <c r="A642" s="13"/>
      <c r="B642" s="13"/>
      <c r="C642" s="13" t="s">
        <v>1168</v>
      </c>
      <c r="D642" s="14" t="s">
        <v>1161</v>
      </c>
      <c r="E642" s="2">
        <f>108</f>
        <v>108</v>
      </c>
      <c r="F642" s="16"/>
      <c r="G642" s="15"/>
      <c r="H642" s="2"/>
      <c r="I642" s="2"/>
      <c r="J642" s="16">
        <f>SUM(V634:V641)</f>
        <v>0.01</v>
      </c>
      <c r="K642" s="16"/>
    </row>
    <row r="643" spans="1:22" ht="14.25" x14ac:dyDescent="0.2">
      <c r="A643" s="13"/>
      <c r="B643" s="13"/>
      <c r="C643" s="13" t="s">
        <v>1163</v>
      </c>
      <c r="D643" s="14" t="s">
        <v>1164</v>
      </c>
      <c r="E643" s="2">
        <f>Source!AQ727</f>
        <v>0.42</v>
      </c>
      <c r="F643" s="16"/>
      <c r="G643" s="15" t="str">
        <f>Source!DI727</f>
        <v/>
      </c>
      <c r="H643" s="2">
        <f>Source!AV727</f>
        <v>1</v>
      </c>
      <c r="I643" s="2"/>
      <c r="J643" s="16"/>
      <c r="K643" s="16">
        <f>Source!U727</f>
        <v>4.2000000000000003E-2</v>
      </c>
    </row>
    <row r="644" spans="1:22" ht="15" x14ac:dyDescent="0.25">
      <c r="A644" s="20"/>
      <c r="B644" s="20"/>
      <c r="C644" s="20"/>
      <c r="D644" s="20"/>
      <c r="E644" s="20"/>
      <c r="F644" s="20"/>
      <c r="G644" s="20"/>
      <c r="H644" s="20"/>
      <c r="I644" s="58">
        <f>J636+J637+J639+J640+J641+J642</f>
        <v>67.09</v>
      </c>
      <c r="J644" s="58"/>
      <c r="K644" s="21">
        <f>IF(Source!I727&lt;&gt;0, ROUND(I644/Source!I727, 2), 0)</f>
        <v>670.9</v>
      </c>
      <c r="P644" s="18">
        <f>I644</f>
        <v>67.09</v>
      </c>
    </row>
    <row r="645" spans="1:22" ht="28.5" x14ac:dyDescent="0.2">
      <c r="A645" s="13">
        <v>62</v>
      </c>
      <c r="B645" s="13" t="str">
        <f>Source!F728</f>
        <v>1.50-3204-10-1/1</v>
      </c>
      <c r="C645" s="13" t="str">
        <f>Source!G728</f>
        <v>Пробивка борозд в кирпичных стенах, площадь сечения до 20 см2</v>
      </c>
      <c r="D645" s="14" t="str">
        <f>Source!H728</f>
        <v>100 м</v>
      </c>
      <c r="E645" s="2">
        <f>Source!I728</f>
        <v>0.01</v>
      </c>
      <c r="F645" s="16"/>
      <c r="G645" s="15"/>
      <c r="H645" s="2"/>
      <c r="I645" s="2"/>
      <c r="J645" s="16"/>
      <c r="K645" s="16"/>
      <c r="Q645">
        <f>ROUND((Source!BZ728/100)*ROUND((Source!AF728*Source!AV728)*Source!I728, 2), 2)</f>
        <v>57.54</v>
      </c>
      <c r="R645">
        <f>Source!X728</f>
        <v>57.54</v>
      </c>
      <c r="S645">
        <f>ROUND((Source!CA728/100)*ROUND((Source!AF728*Source!AV728)*Source!I728, 2), 2)</f>
        <v>8.2200000000000006</v>
      </c>
      <c r="T645">
        <f>Source!Y728</f>
        <v>8.2200000000000006</v>
      </c>
      <c r="U645">
        <f>ROUND((175/100)*ROUND((Source!AE728*Source!AV728)*Source!I728, 2), 2)</f>
        <v>53.2</v>
      </c>
      <c r="V645">
        <f>ROUND((108/100)*ROUND(Source!CS728*Source!I728, 2), 2)</f>
        <v>32.83</v>
      </c>
    </row>
    <row r="646" spans="1:22" x14ac:dyDescent="0.2">
      <c r="C646" s="17" t="str">
        <f>"Объем: "&amp;Source!I728&amp;"=1/"&amp;"100"</f>
        <v>Объем: 0,01=1/100</v>
      </c>
    </row>
    <row r="647" spans="1:22" ht="14.25" x14ac:dyDescent="0.2">
      <c r="A647" s="13"/>
      <c r="B647" s="13"/>
      <c r="C647" s="13" t="s">
        <v>1159</v>
      </c>
      <c r="D647" s="14"/>
      <c r="E647" s="2"/>
      <c r="F647" s="16">
        <f>Source!AO728</f>
        <v>8219.68</v>
      </c>
      <c r="G647" s="15" t="str">
        <f>Source!DG728</f>
        <v/>
      </c>
      <c r="H647" s="2">
        <f>Source!AV728</f>
        <v>1</v>
      </c>
      <c r="I647" s="2">
        <f>IF(Source!BA728&lt;&gt; 0, Source!BA728, 1)</f>
        <v>1</v>
      </c>
      <c r="J647" s="16">
        <f>Source!S728</f>
        <v>82.2</v>
      </c>
      <c r="K647" s="16"/>
    </row>
    <row r="648" spans="1:22" ht="14.25" x14ac:dyDescent="0.2">
      <c r="A648" s="13"/>
      <c r="B648" s="13"/>
      <c r="C648" s="13" t="s">
        <v>1165</v>
      </c>
      <c r="D648" s="14"/>
      <c r="E648" s="2"/>
      <c r="F648" s="16">
        <f>Source!AM728</f>
        <v>5993.85</v>
      </c>
      <c r="G648" s="15" t="str">
        <f>Source!DE728</f>
        <v/>
      </c>
      <c r="H648" s="2">
        <f>Source!AV728</f>
        <v>1</v>
      </c>
      <c r="I648" s="2">
        <f>IF(Source!BB728&lt;&gt; 0, Source!BB728, 1)</f>
        <v>1</v>
      </c>
      <c r="J648" s="16">
        <f>Source!Q728</f>
        <v>59.94</v>
      </c>
      <c r="K648" s="16"/>
    </row>
    <row r="649" spans="1:22" ht="14.25" x14ac:dyDescent="0.2">
      <c r="A649" s="13"/>
      <c r="B649" s="13"/>
      <c r="C649" s="13" t="s">
        <v>1166</v>
      </c>
      <c r="D649" s="14"/>
      <c r="E649" s="2"/>
      <c r="F649" s="16">
        <f>Source!AN728</f>
        <v>3040.45</v>
      </c>
      <c r="G649" s="15" t="str">
        <f>Source!DF728</f>
        <v/>
      </c>
      <c r="H649" s="2">
        <f>Source!AV728</f>
        <v>1</v>
      </c>
      <c r="I649" s="2">
        <f>IF(Source!BS728&lt;&gt; 0, Source!BS728, 1)</f>
        <v>1</v>
      </c>
      <c r="J649" s="22">
        <f>Source!R728</f>
        <v>30.4</v>
      </c>
      <c r="K649" s="16"/>
    </row>
    <row r="650" spans="1:22" ht="14.25" x14ac:dyDescent="0.2">
      <c r="A650" s="13"/>
      <c r="B650" s="13"/>
      <c r="C650" s="13" t="s">
        <v>1160</v>
      </c>
      <c r="D650" s="14" t="s">
        <v>1161</v>
      </c>
      <c r="E650" s="2">
        <f>Source!AT728</f>
        <v>70</v>
      </c>
      <c r="F650" s="16"/>
      <c r="G650" s="15"/>
      <c r="H650" s="2"/>
      <c r="I650" s="2"/>
      <c r="J650" s="16">
        <f>SUM(R645:R649)</f>
        <v>57.54</v>
      </c>
      <c r="K650" s="16"/>
    </row>
    <row r="651" spans="1:22" ht="14.25" x14ac:dyDescent="0.2">
      <c r="A651" s="13"/>
      <c r="B651" s="13"/>
      <c r="C651" s="13" t="s">
        <v>1162</v>
      </c>
      <c r="D651" s="14" t="s">
        <v>1161</v>
      </c>
      <c r="E651" s="2">
        <f>Source!AU728</f>
        <v>10</v>
      </c>
      <c r="F651" s="16"/>
      <c r="G651" s="15"/>
      <c r="H651" s="2"/>
      <c r="I651" s="2"/>
      <c r="J651" s="16">
        <f>SUM(T645:T650)</f>
        <v>8.2200000000000006</v>
      </c>
      <c r="K651" s="16"/>
    </row>
    <row r="652" spans="1:22" ht="14.25" x14ac:dyDescent="0.2">
      <c r="A652" s="13"/>
      <c r="B652" s="13"/>
      <c r="C652" s="13" t="s">
        <v>1168</v>
      </c>
      <c r="D652" s="14" t="s">
        <v>1161</v>
      </c>
      <c r="E652" s="2">
        <f>108</f>
        <v>108</v>
      </c>
      <c r="F652" s="16"/>
      <c r="G652" s="15"/>
      <c r="H652" s="2"/>
      <c r="I652" s="2"/>
      <c r="J652" s="16">
        <f>SUM(V645:V651)</f>
        <v>32.83</v>
      </c>
      <c r="K652" s="16"/>
    </row>
    <row r="653" spans="1:22" ht="14.25" x14ac:dyDescent="0.2">
      <c r="A653" s="13"/>
      <c r="B653" s="13"/>
      <c r="C653" s="13" t="s">
        <v>1163</v>
      </c>
      <c r="D653" s="14" t="s">
        <v>1164</v>
      </c>
      <c r="E653" s="2">
        <f>Source!AQ728</f>
        <v>14</v>
      </c>
      <c r="F653" s="16"/>
      <c r="G653" s="15" t="str">
        <f>Source!DI728</f>
        <v/>
      </c>
      <c r="H653" s="2">
        <f>Source!AV728</f>
        <v>1</v>
      </c>
      <c r="I653" s="2"/>
      <c r="J653" s="16"/>
      <c r="K653" s="16">
        <f>Source!U728</f>
        <v>0.14000000000000001</v>
      </c>
    </row>
    <row r="654" spans="1:22" ht="15" x14ac:dyDescent="0.25">
      <c r="A654" s="20"/>
      <c r="B654" s="20"/>
      <c r="C654" s="20"/>
      <c r="D654" s="20"/>
      <c r="E654" s="20"/>
      <c r="F654" s="20"/>
      <c r="G654" s="20"/>
      <c r="H654" s="20"/>
      <c r="I654" s="58">
        <f>J647+J648+J650+J651+J652</f>
        <v>240.72999999999996</v>
      </c>
      <c r="J654" s="58"/>
      <c r="K654" s="21">
        <f>IF(Source!I728&lt;&gt;0, ROUND(I654/Source!I728, 2), 0)</f>
        <v>24073</v>
      </c>
      <c r="P654" s="18">
        <f>I654</f>
        <v>240.72999999999996</v>
      </c>
    </row>
    <row r="655" spans="1:22" ht="99.75" x14ac:dyDescent="0.2">
      <c r="A655" s="13">
        <v>63</v>
      </c>
      <c r="B655" s="13" t="str">
        <f>Source!F729</f>
        <v>21.23-8-140</v>
      </c>
      <c r="C655" s="13" t="str">
        <f>Source!G729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655" s="14" t="str">
        <f>Source!H729</f>
        <v>км</v>
      </c>
      <c r="E655" s="2">
        <f>Source!I729</f>
        <v>1E-3</v>
      </c>
      <c r="F655" s="16">
        <f>Source!AL729</f>
        <v>99860.32</v>
      </c>
      <c r="G655" s="15" t="str">
        <f>Source!DD729</f>
        <v/>
      </c>
      <c r="H655" s="2">
        <f>Source!AW729</f>
        <v>1</v>
      </c>
      <c r="I655" s="2">
        <f>IF(Source!BC729&lt;&gt; 0, Source!BC729, 1)</f>
        <v>1</v>
      </c>
      <c r="J655" s="16">
        <f>Source!P729</f>
        <v>99.86</v>
      </c>
      <c r="K655" s="16"/>
      <c r="Q655">
        <f>ROUND((Source!BZ729/100)*ROUND((Source!AF729*Source!AV729)*Source!I729, 2), 2)</f>
        <v>0</v>
      </c>
      <c r="R655">
        <f>Source!X729</f>
        <v>0</v>
      </c>
      <c r="S655">
        <f>ROUND((Source!CA729/100)*ROUND((Source!AF729*Source!AV729)*Source!I729, 2), 2)</f>
        <v>0</v>
      </c>
      <c r="T655">
        <f>Source!Y729</f>
        <v>0</v>
      </c>
      <c r="U655">
        <f>ROUND((175/100)*ROUND((Source!AE729*Source!AV729)*Source!I729, 2), 2)</f>
        <v>0</v>
      </c>
      <c r="V655">
        <f>ROUND((108/100)*ROUND(Source!CS729*Source!I729, 2), 2)</f>
        <v>0</v>
      </c>
    </row>
    <row r="656" spans="1:22" ht="15" x14ac:dyDescent="0.25">
      <c r="A656" s="20"/>
      <c r="B656" s="20"/>
      <c r="C656" s="20"/>
      <c r="D656" s="20"/>
      <c r="E656" s="20"/>
      <c r="F656" s="20"/>
      <c r="G656" s="20"/>
      <c r="H656" s="20"/>
      <c r="I656" s="58">
        <f>J655</f>
        <v>99.86</v>
      </c>
      <c r="J656" s="58"/>
      <c r="K656" s="21">
        <f>IF(Source!I729&lt;&gt;0, ROUND(I656/Source!I729, 2), 0)</f>
        <v>99860</v>
      </c>
      <c r="P656" s="18">
        <f>I656</f>
        <v>99.86</v>
      </c>
    </row>
    <row r="657" spans="1:22" ht="57" x14ac:dyDescent="0.2">
      <c r="A657" s="13">
        <v>64</v>
      </c>
      <c r="B657" s="13" t="str">
        <f>Source!F730</f>
        <v>21.21-5-84</v>
      </c>
      <c r="C657" s="13" t="str">
        <f>Source!G730</f>
        <v>Коробки для установки выключателей, переключателей и штепсельных розеток при скрытой электропроводке, тип КУВ-1М УХЛЗ</v>
      </c>
      <c r="D657" s="14" t="str">
        <f>Source!H730</f>
        <v>1000 шт.</v>
      </c>
      <c r="E657" s="2">
        <f>Source!I730</f>
        <v>2E-3</v>
      </c>
      <c r="F657" s="16">
        <f>Source!AL730</f>
        <v>72169.899999999994</v>
      </c>
      <c r="G657" s="15" t="str">
        <f>Source!DD730</f>
        <v/>
      </c>
      <c r="H657" s="2">
        <f>Source!AW730</f>
        <v>1</v>
      </c>
      <c r="I657" s="2">
        <f>IF(Source!BC730&lt;&gt; 0, Source!BC730, 1)</f>
        <v>1</v>
      </c>
      <c r="J657" s="16">
        <f>Source!P730</f>
        <v>144.34</v>
      </c>
      <c r="K657" s="16"/>
      <c r="Q657">
        <f>ROUND((Source!BZ730/100)*ROUND((Source!AF730*Source!AV730)*Source!I730, 2), 2)</f>
        <v>0</v>
      </c>
      <c r="R657">
        <f>Source!X730</f>
        <v>0</v>
      </c>
      <c r="S657">
        <f>ROUND((Source!CA730/100)*ROUND((Source!AF730*Source!AV730)*Source!I730, 2), 2)</f>
        <v>0</v>
      </c>
      <c r="T657">
        <f>Source!Y730</f>
        <v>0</v>
      </c>
      <c r="U657">
        <f>ROUND((175/100)*ROUND((Source!AE730*Source!AV730)*Source!I730, 2), 2)</f>
        <v>0</v>
      </c>
      <c r="V657">
        <f>ROUND((108/100)*ROUND(Source!CS730*Source!I730, 2), 2)</f>
        <v>0</v>
      </c>
    </row>
    <row r="658" spans="1:22" x14ac:dyDescent="0.2">
      <c r="C658" s="17" t="str">
        <f>"Объем: "&amp;Source!I730&amp;"=2/"&amp;"1000"</f>
        <v>Объем: 0,002=2/1000</v>
      </c>
    </row>
    <row r="659" spans="1:22" ht="15" x14ac:dyDescent="0.25">
      <c r="A659" s="20"/>
      <c r="B659" s="20"/>
      <c r="C659" s="20"/>
      <c r="D659" s="20"/>
      <c r="E659" s="20"/>
      <c r="F659" s="20"/>
      <c r="G659" s="20"/>
      <c r="H659" s="20"/>
      <c r="I659" s="58">
        <f>J657</f>
        <v>144.34</v>
      </c>
      <c r="J659" s="58"/>
      <c r="K659" s="21">
        <f>IF(Source!I730&lt;&gt;0, ROUND(I659/Source!I730, 2), 0)</f>
        <v>72170</v>
      </c>
      <c r="P659" s="18">
        <f>I659</f>
        <v>144.34</v>
      </c>
    </row>
    <row r="660" spans="1:22" ht="42.75" x14ac:dyDescent="0.2">
      <c r="A660" s="13">
        <v>65</v>
      </c>
      <c r="B660" s="13" t="str">
        <f>Source!F731</f>
        <v>1.20-3103-1-8/1</v>
      </c>
      <c r="C660" s="13" t="str">
        <f>Source!G731</f>
        <v>Установка розетки штепсельной неутопленного типа при открытой проводке</v>
      </c>
      <c r="D660" s="14" t="str">
        <f>Source!H731</f>
        <v>100 шт.</v>
      </c>
      <c r="E660" s="2">
        <f>Source!I731</f>
        <v>0.04</v>
      </c>
      <c r="F660" s="16"/>
      <c r="G660" s="15"/>
      <c r="H660" s="2"/>
      <c r="I660" s="2"/>
      <c r="J660" s="16"/>
      <c r="K660" s="16"/>
      <c r="Q660">
        <f>ROUND((Source!BZ731/100)*ROUND((Source!AF731*Source!AV731)*Source!I731, 2), 2)</f>
        <v>780.74</v>
      </c>
      <c r="R660">
        <f>Source!X731</f>
        <v>780.74</v>
      </c>
      <c r="S660">
        <f>ROUND((Source!CA731/100)*ROUND((Source!AF731*Source!AV731)*Source!I731, 2), 2)</f>
        <v>111.53</v>
      </c>
      <c r="T660">
        <f>Source!Y731</f>
        <v>111.53</v>
      </c>
      <c r="U660">
        <f>ROUND((175/100)*ROUND((Source!AE731*Source!AV731)*Source!I731, 2), 2)</f>
        <v>0.05</v>
      </c>
      <c r="V660">
        <f>ROUND((108/100)*ROUND(Source!CS731*Source!I731, 2), 2)</f>
        <v>0.03</v>
      </c>
    </row>
    <row r="661" spans="1:22" x14ac:dyDescent="0.2">
      <c r="C661" s="17" t="str">
        <f>"Объем: "&amp;Source!I731&amp;"=4/"&amp;"100"</f>
        <v>Объем: 0,04=4/100</v>
      </c>
    </row>
    <row r="662" spans="1:22" ht="14.25" x14ac:dyDescent="0.2">
      <c r="A662" s="13"/>
      <c r="B662" s="13"/>
      <c r="C662" s="13" t="s">
        <v>1159</v>
      </c>
      <c r="D662" s="14"/>
      <c r="E662" s="2"/>
      <c r="F662" s="16">
        <f>Source!AO731</f>
        <v>27883.439999999999</v>
      </c>
      <c r="G662" s="15" t="str">
        <f>Source!DG731</f>
        <v/>
      </c>
      <c r="H662" s="2">
        <f>Source!AV731</f>
        <v>1</v>
      </c>
      <c r="I662" s="2">
        <f>IF(Source!BA731&lt;&gt; 0, Source!BA731, 1)</f>
        <v>1</v>
      </c>
      <c r="J662" s="16">
        <f>Source!S731</f>
        <v>1115.3399999999999</v>
      </c>
      <c r="K662" s="16"/>
    </row>
    <row r="663" spans="1:22" ht="14.25" x14ac:dyDescent="0.2">
      <c r="A663" s="13"/>
      <c r="B663" s="13"/>
      <c r="C663" s="13" t="s">
        <v>1165</v>
      </c>
      <c r="D663" s="14"/>
      <c r="E663" s="2"/>
      <c r="F663" s="16">
        <f>Source!AM731</f>
        <v>32.57</v>
      </c>
      <c r="G663" s="15" t="str">
        <f>Source!DE731</f>
        <v/>
      </c>
      <c r="H663" s="2">
        <f>Source!AV731</f>
        <v>1</v>
      </c>
      <c r="I663" s="2">
        <f>IF(Source!BB731&lt;&gt; 0, Source!BB731, 1)</f>
        <v>1</v>
      </c>
      <c r="J663" s="16">
        <f>Source!Q731</f>
        <v>1.3</v>
      </c>
      <c r="K663" s="16"/>
    </row>
    <row r="664" spans="1:22" ht="14.25" x14ac:dyDescent="0.2">
      <c r="A664" s="13"/>
      <c r="B664" s="13"/>
      <c r="C664" s="13" t="s">
        <v>1166</v>
      </c>
      <c r="D664" s="14"/>
      <c r="E664" s="2"/>
      <c r="F664" s="16">
        <f>Source!AN731</f>
        <v>0.69</v>
      </c>
      <c r="G664" s="15" t="str">
        <f>Source!DF731</f>
        <v/>
      </c>
      <c r="H664" s="2">
        <f>Source!AV731</f>
        <v>1</v>
      </c>
      <c r="I664" s="2">
        <f>IF(Source!BS731&lt;&gt; 0, Source!BS731, 1)</f>
        <v>1</v>
      </c>
      <c r="J664" s="22">
        <f>Source!R731</f>
        <v>0.03</v>
      </c>
      <c r="K664" s="16"/>
    </row>
    <row r="665" spans="1:22" ht="14.25" x14ac:dyDescent="0.2">
      <c r="A665" s="13"/>
      <c r="B665" s="13"/>
      <c r="C665" s="13" t="s">
        <v>1160</v>
      </c>
      <c r="D665" s="14" t="s">
        <v>1161</v>
      </c>
      <c r="E665" s="2">
        <f>Source!AT731</f>
        <v>70</v>
      </c>
      <c r="F665" s="16"/>
      <c r="G665" s="15"/>
      <c r="H665" s="2"/>
      <c r="I665" s="2"/>
      <c r="J665" s="16">
        <f>SUM(R660:R664)</f>
        <v>780.74</v>
      </c>
      <c r="K665" s="16"/>
    </row>
    <row r="666" spans="1:22" ht="14.25" x14ac:dyDescent="0.2">
      <c r="A666" s="13"/>
      <c r="B666" s="13"/>
      <c r="C666" s="13" t="s">
        <v>1162</v>
      </c>
      <c r="D666" s="14" t="s">
        <v>1161</v>
      </c>
      <c r="E666" s="2">
        <f>Source!AU731</f>
        <v>10</v>
      </c>
      <c r="F666" s="16"/>
      <c r="G666" s="15"/>
      <c r="H666" s="2"/>
      <c r="I666" s="2"/>
      <c r="J666" s="16">
        <f>SUM(T660:T665)</f>
        <v>111.53</v>
      </c>
      <c r="K666" s="16"/>
    </row>
    <row r="667" spans="1:22" ht="14.25" x14ac:dyDescent="0.2">
      <c r="A667" s="13"/>
      <c r="B667" s="13"/>
      <c r="C667" s="13" t="s">
        <v>1168</v>
      </c>
      <c r="D667" s="14" t="s">
        <v>1161</v>
      </c>
      <c r="E667" s="2">
        <f>108</f>
        <v>108</v>
      </c>
      <c r="F667" s="16"/>
      <c r="G667" s="15"/>
      <c r="H667" s="2"/>
      <c r="I667" s="2"/>
      <c r="J667" s="16">
        <f>SUM(V660:V666)</f>
        <v>0.03</v>
      </c>
      <c r="K667" s="16"/>
    </row>
    <row r="668" spans="1:22" ht="14.25" x14ac:dyDescent="0.2">
      <c r="A668" s="13"/>
      <c r="B668" s="13"/>
      <c r="C668" s="13" t="s">
        <v>1163</v>
      </c>
      <c r="D668" s="14" t="s">
        <v>1164</v>
      </c>
      <c r="E668" s="2">
        <f>Source!AQ731</f>
        <v>42.81</v>
      </c>
      <c r="F668" s="16"/>
      <c r="G668" s="15" t="str">
        <f>Source!DI731</f>
        <v/>
      </c>
      <c r="H668" s="2">
        <f>Source!AV731</f>
        <v>1</v>
      </c>
      <c r="I668" s="2"/>
      <c r="J668" s="16"/>
      <c r="K668" s="16">
        <f>Source!U731</f>
        <v>1.7124000000000001</v>
      </c>
    </row>
    <row r="669" spans="1:22" ht="15" x14ac:dyDescent="0.25">
      <c r="A669" s="20"/>
      <c r="B669" s="20"/>
      <c r="C669" s="20"/>
      <c r="D669" s="20"/>
      <c r="E669" s="20"/>
      <c r="F669" s="20"/>
      <c r="G669" s="20"/>
      <c r="H669" s="20"/>
      <c r="I669" s="58">
        <f>J662+J663+J665+J666+J667</f>
        <v>2008.9399999999998</v>
      </c>
      <c r="J669" s="58"/>
      <c r="K669" s="21">
        <f>IF(Source!I731&lt;&gt;0, ROUND(I669/Source!I731, 2), 0)</f>
        <v>50223.5</v>
      </c>
      <c r="P669" s="18">
        <f>I669</f>
        <v>2008.9399999999998</v>
      </c>
    </row>
    <row r="670" spans="1:22" ht="42.75" x14ac:dyDescent="0.2">
      <c r="A670" s="13">
        <v>66</v>
      </c>
      <c r="B670" s="13" t="str">
        <f>Source!F732</f>
        <v>1.20-3103-1-1/1</v>
      </c>
      <c r="C670" s="13" t="str">
        <f>Source!G732</f>
        <v>Установка выключателя одноклавишного неутопленного типа при открытой проводке</v>
      </c>
      <c r="D670" s="14" t="str">
        <f>Source!H732</f>
        <v>100 шт.</v>
      </c>
      <c r="E670" s="2">
        <f>Source!I732</f>
        <v>0.01</v>
      </c>
      <c r="F670" s="16"/>
      <c r="G670" s="15"/>
      <c r="H670" s="2"/>
      <c r="I670" s="2"/>
      <c r="J670" s="16"/>
      <c r="K670" s="16"/>
      <c r="Q670">
        <f>ROUND((Source!BZ732/100)*ROUND((Source!AF732*Source!AV732)*Source!I732, 2), 2)</f>
        <v>178.82</v>
      </c>
      <c r="R670">
        <f>Source!X732</f>
        <v>178.82</v>
      </c>
      <c r="S670">
        <f>ROUND((Source!CA732/100)*ROUND((Source!AF732*Source!AV732)*Source!I732, 2), 2)</f>
        <v>25.55</v>
      </c>
      <c r="T670">
        <f>Source!Y732</f>
        <v>25.55</v>
      </c>
      <c r="U670">
        <f>ROUND((175/100)*ROUND((Source!AE732*Source!AV732)*Source!I732, 2), 2)</f>
        <v>0.02</v>
      </c>
      <c r="V670">
        <f>ROUND((108/100)*ROUND(Source!CS732*Source!I732, 2), 2)</f>
        <v>0.01</v>
      </c>
    </row>
    <row r="671" spans="1:22" x14ac:dyDescent="0.2">
      <c r="C671" s="17" t="str">
        <f>"Объем: "&amp;Source!I732&amp;"=1/"&amp;"100"</f>
        <v>Объем: 0,01=1/100</v>
      </c>
    </row>
    <row r="672" spans="1:22" ht="14.25" x14ac:dyDescent="0.2">
      <c r="A672" s="13"/>
      <c r="B672" s="13"/>
      <c r="C672" s="13" t="s">
        <v>1159</v>
      </c>
      <c r="D672" s="14"/>
      <c r="E672" s="2"/>
      <c r="F672" s="16">
        <f>Source!AO732</f>
        <v>25545.16</v>
      </c>
      <c r="G672" s="15" t="str">
        <f>Source!DG732</f>
        <v/>
      </c>
      <c r="H672" s="2">
        <f>Source!AV732</f>
        <v>1</v>
      </c>
      <c r="I672" s="2">
        <f>IF(Source!BA732&lt;&gt; 0, Source!BA732, 1)</f>
        <v>1</v>
      </c>
      <c r="J672" s="16">
        <f>Source!S732</f>
        <v>255.45</v>
      </c>
      <c r="K672" s="16"/>
    </row>
    <row r="673" spans="1:22" ht="14.25" x14ac:dyDescent="0.2">
      <c r="A673" s="13"/>
      <c r="B673" s="13"/>
      <c r="C673" s="13" t="s">
        <v>1165</v>
      </c>
      <c r="D673" s="14"/>
      <c r="E673" s="2"/>
      <c r="F673" s="16">
        <f>Source!AM732</f>
        <v>32.57</v>
      </c>
      <c r="G673" s="15" t="str">
        <f>Source!DE732</f>
        <v/>
      </c>
      <c r="H673" s="2">
        <f>Source!AV732</f>
        <v>1</v>
      </c>
      <c r="I673" s="2">
        <f>IF(Source!BB732&lt;&gt; 0, Source!BB732, 1)</f>
        <v>1</v>
      </c>
      <c r="J673" s="16">
        <f>Source!Q732</f>
        <v>0.33</v>
      </c>
      <c r="K673" s="16"/>
    </row>
    <row r="674" spans="1:22" ht="14.25" x14ac:dyDescent="0.2">
      <c r="A674" s="13"/>
      <c r="B674" s="13"/>
      <c r="C674" s="13" t="s">
        <v>1166</v>
      </c>
      <c r="D674" s="14"/>
      <c r="E674" s="2"/>
      <c r="F674" s="16">
        <f>Source!AN732</f>
        <v>0.69</v>
      </c>
      <c r="G674" s="15" t="str">
        <f>Source!DF732</f>
        <v/>
      </c>
      <c r="H674" s="2">
        <f>Source!AV732</f>
        <v>1</v>
      </c>
      <c r="I674" s="2">
        <f>IF(Source!BS732&lt;&gt; 0, Source!BS732, 1)</f>
        <v>1</v>
      </c>
      <c r="J674" s="22">
        <f>Source!R732</f>
        <v>0.01</v>
      </c>
      <c r="K674" s="16"/>
    </row>
    <row r="675" spans="1:22" ht="14.25" x14ac:dyDescent="0.2">
      <c r="A675" s="13"/>
      <c r="B675" s="13"/>
      <c r="C675" s="13" t="s">
        <v>1160</v>
      </c>
      <c r="D675" s="14" t="s">
        <v>1161</v>
      </c>
      <c r="E675" s="2">
        <f>Source!AT732</f>
        <v>70</v>
      </c>
      <c r="F675" s="16"/>
      <c r="G675" s="15"/>
      <c r="H675" s="2"/>
      <c r="I675" s="2"/>
      <c r="J675" s="16">
        <f>SUM(R670:R674)</f>
        <v>178.82</v>
      </c>
      <c r="K675" s="16"/>
    </row>
    <row r="676" spans="1:22" ht="14.25" x14ac:dyDescent="0.2">
      <c r="A676" s="13"/>
      <c r="B676" s="13"/>
      <c r="C676" s="13" t="s">
        <v>1162</v>
      </c>
      <c r="D676" s="14" t="s">
        <v>1161</v>
      </c>
      <c r="E676" s="2">
        <f>Source!AU732</f>
        <v>10</v>
      </c>
      <c r="F676" s="16"/>
      <c r="G676" s="15"/>
      <c r="H676" s="2"/>
      <c r="I676" s="2"/>
      <c r="J676" s="16">
        <f>SUM(T670:T675)</f>
        <v>25.55</v>
      </c>
      <c r="K676" s="16"/>
    </row>
    <row r="677" spans="1:22" ht="14.25" x14ac:dyDescent="0.2">
      <c r="A677" s="13"/>
      <c r="B677" s="13"/>
      <c r="C677" s="13" t="s">
        <v>1168</v>
      </c>
      <c r="D677" s="14" t="s">
        <v>1161</v>
      </c>
      <c r="E677" s="2">
        <f>108</f>
        <v>108</v>
      </c>
      <c r="F677" s="16"/>
      <c r="G677" s="15"/>
      <c r="H677" s="2"/>
      <c r="I677" s="2"/>
      <c r="J677" s="16">
        <f>SUM(V670:V676)</f>
        <v>0.01</v>
      </c>
      <c r="K677" s="16"/>
    </row>
    <row r="678" spans="1:22" ht="14.25" x14ac:dyDescent="0.2">
      <c r="A678" s="13"/>
      <c r="B678" s="13"/>
      <c r="C678" s="13" t="s">
        <v>1163</v>
      </c>
      <c r="D678" s="14" t="s">
        <v>1164</v>
      </c>
      <c r="E678" s="2">
        <f>Source!AQ732</f>
        <v>39.22</v>
      </c>
      <c r="F678" s="16"/>
      <c r="G678" s="15" t="str">
        <f>Source!DI732</f>
        <v/>
      </c>
      <c r="H678" s="2">
        <f>Source!AV732</f>
        <v>1</v>
      </c>
      <c r="I678" s="2"/>
      <c r="J678" s="16"/>
      <c r="K678" s="16">
        <f>Source!U732</f>
        <v>0.39219999999999999</v>
      </c>
    </row>
    <row r="679" spans="1:22" ht="15" x14ac:dyDescent="0.25">
      <c r="A679" s="20"/>
      <c r="B679" s="20"/>
      <c r="C679" s="20"/>
      <c r="D679" s="20"/>
      <c r="E679" s="20"/>
      <c r="F679" s="20"/>
      <c r="G679" s="20"/>
      <c r="H679" s="20"/>
      <c r="I679" s="58">
        <f>J672+J673+J675+J676+J677</f>
        <v>460.16</v>
      </c>
      <c r="J679" s="58"/>
      <c r="K679" s="21">
        <f>IF(Source!I732&lt;&gt;0, ROUND(I679/Source!I732, 2), 0)</f>
        <v>46016</v>
      </c>
      <c r="P679" s="18">
        <f>I679</f>
        <v>460.16</v>
      </c>
    </row>
    <row r="681" spans="1:22" ht="15" x14ac:dyDescent="0.25">
      <c r="A681" s="61" t="str">
        <f>CONCATENATE("Итого по разделу: ",IF(Source!G734&lt;&gt;"Новый раздел", Source!G734, ""))</f>
        <v>Итого по разделу: Помещение 127 Подсобное помещение</v>
      </c>
      <c r="B681" s="61"/>
      <c r="C681" s="61"/>
      <c r="D681" s="61"/>
      <c r="E681" s="61"/>
      <c r="F681" s="61"/>
      <c r="G681" s="61"/>
      <c r="H681" s="61"/>
      <c r="I681" s="59">
        <f>SUM(P626:P680)</f>
        <v>3167.4799999999996</v>
      </c>
      <c r="J681" s="60"/>
      <c r="K681" s="23"/>
    </row>
    <row r="684" spans="1:22" ht="16.5" x14ac:dyDescent="0.25">
      <c r="A684" s="57" t="str">
        <f>CONCATENATE("Раздел: ",IF(Source!G764&lt;&gt;"Новый раздел", Source!G764, ""))</f>
        <v>Раздел: Помещение 128 Кабинет завхоза</v>
      </c>
      <c r="B684" s="57"/>
      <c r="C684" s="57"/>
      <c r="D684" s="57"/>
      <c r="E684" s="57"/>
      <c r="F684" s="57"/>
      <c r="G684" s="57"/>
      <c r="H684" s="57"/>
      <c r="I684" s="57"/>
      <c r="J684" s="57"/>
      <c r="K684" s="57"/>
    </row>
    <row r="685" spans="1:22" ht="28.5" x14ac:dyDescent="0.2">
      <c r="A685" s="13">
        <v>67</v>
      </c>
      <c r="B685" s="13" t="str">
        <f>Source!F768</f>
        <v>1.21-3305-1-1/1</v>
      </c>
      <c r="C685" s="13" t="str">
        <f>Source!G768</f>
        <v>Демонтаж выключателей, розеток</v>
      </c>
      <c r="D685" s="14" t="str">
        <f>Source!H768</f>
        <v>100 шт.</v>
      </c>
      <c r="E685" s="2">
        <f>Source!I768</f>
        <v>7.0000000000000007E-2</v>
      </c>
      <c r="F685" s="16"/>
      <c r="G685" s="15"/>
      <c r="H685" s="2"/>
      <c r="I685" s="2"/>
      <c r="J685" s="16"/>
      <c r="K685" s="16"/>
      <c r="Q685">
        <f>ROUND((Source!BZ768/100)*ROUND((Source!AF768*Source!AV768)*Source!I768, 2), 2)</f>
        <v>132.81</v>
      </c>
      <c r="R685">
        <f>Source!X768</f>
        <v>132.81</v>
      </c>
      <c r="S685">
        <f>ROUND((Source!CA768/100)*ROUND((Source!AF768*Source!AV768)*Source!I768, 2), 2)</f>
        <v>18.97</v>
      </c>
      <c r="T685">
        <f>Source!Y768</f>
        <v>18.97</v>
      </c>
      <c r="U685">
        <f>ROUND((175/100)*ROUND((Source!AE768*Source!AV768)*Source!I768, 2), 2)</f>
        <v>0</v>
      </c>
      <c r="V685">
        <f>ROUND((108/100)*ROUND(Source!CS768*Source!I768, 2), 2)</f>
        <v>0</v>
      </c>
    </row>
    <row r="686" spans="1:22" x14ac:dyDescent="0.2">
      <c r="C686" s="17" t="str">
        <f>"Объем: "&amp;Source!I768&amp;"=7/"&amp;"100"</f>
        <v>Объем: 0,07=7/100</v>
      </c>
    </row>
    <row r="687" spans="1:22" ht="14.25" x14ac:dyDescent="0.2">
      <c r="A687" s="13"/>
      <c r="B687" s="13"/>
      <c r="C687" s="13" t="s">
        <v>1159</v>
      </c>
      <c r="D687" s="14"/>
      <c r="E687" s="2"/>
      <c r="F687" s="16">
        <f>Source!AO768</f>
        <v>2710.46</v>
      </c>
      <c r="G687" s="15" t="str">
        <f>Source!DG768</f>
        <v/>
      </c>
      <c r="H687" s="2">
        <f>Source!AV768</f>
        <v>1</v>
      </c>
      <c r="I687" s="2">
        <f>IF(Source!BA768&lt;&gt; 0, Source!BA768, 1)</f>
        <v>1</v>
      </c>
      <c r="J687" s="16">
        <f>Source!S768</f>
        <v>189.73</v>
      </c>
      <c r="K687" s="16"/>
    </row>
    <row r="688" spans="1:22" ht="14.25" x14ac:dyDescent="0.2">
      <c r="A688" s="13"/>
      <c r="B688" s="13"/>
      <c r="C688" s="13" t="s">
        <v>1160</v>
      </c>
      <c r="D688" s="14" t="s">
        <v>1161</v>
      </c>
      <c r="E688" s="2">
        <f>Source!AT768</f>
        <v>70</v>
      </c>
      <c r="F688" s="16"/>
      <c r="G688" s="15"/>
      <c r="H688" s="2"/>
      <c r="I688" s="2"/>
      <c r="J688" s="16">
        <f>SUM(R685:R687)</f>
        <v>132.81</v>
      </c>
      <c r="K688" s="16"/>
    </row>
    <row r="689" spans="1:22" ht="14.25" x14ac:dyDescent="0.2">
      <c r="A689" s="13"/>
      <c r="B689" s="13"/>
      <c r="C689" s="13" t="s">
        <v>1162</v>
      </c>
      <c r="D689" s="14" t="s">
        <v>1161</v>
      </c>
      <c r="E689" s="2">
        <f>Source!AU768</f>
        <v>10</v>
      </c>
      <c r="F689" s="16"/>
      <c r="G689" s="15"/>
      <c r="H689" s="2"/>
      <c r="I689" s="2"/>
      <c r="J689" s="16">
        <f>SUM(T685:T688)</f>
        <v>18.97</v>
      </c>
      <c r="K689" s="16"/>
    </row>
    <row r="690" spans="1:22" ht="14.25" x14ac:dyDescent="0.2">
      <c r="A690" s="13"/>
      <c r="B690" s="13"/>
      <c r="C690" s="13" t="s">
        <v>1163</v>
      </c>
      <c r="D690" s="14" t="s">
        <v>1164</v>
      </c>
      <c r="E690" s="2">
        <f>Source!AQ768</f>
        <v>5.84</v>
      </c>
      <c r="F690" s="16"/>
      <c r="G690" s="15" t="str">
        <f>Source!DI768</f>
        <v/>
      </c>
      <c r="H690" s="2">
        <f>Source!AV768</f>
        <v>1</v>
      </c>
      <c r="I690" s="2"/>
      <c r="J690" s="16"/>
      <c r="K690" s="16">
        <f>Source!U768</f>
        <v>0.40880000000000005</v>
      </c>
    </row>
    <row r="691" spans="1:22" ht="15" x14ac:dyDescent="0.25">
      <c r="A691" s="20"/>
      <c r="B691" s="20"/>
      <c r="C691" s="20"/>
      <c r="D691" s="20"/>
      <c r="E691" s="20"/>
      <c r="F691" s="20"/>
      <c r="G691" s="20"/>
      <c r="H691" s="20"/>
      <c r="I691" s="58">
        <f>J687+J688+J689</f>
        <v>341.51</v>
      </c>
      <c r="J691" s="58"/>
      <c r="K691" s="21">
        <f>IF(Source!I768&lt;&gt;0, ROUND(I691/Source!I768, 2), 0)</f>
        <v>4878.71</v>
      </c>
      <c r="P691" s="18">
        <f>I691</f>
        <v>341.51</v>
      </c>
    </row>
    <row r="692" spans="1:22" ht="57" x14ac:dyDescent="0.2">
      <c r="A692" s="13">
        <v>68</v>
      </c>
      <c r="B692" s="13" t="str">
        <f>Source!F769</f>
        <v>1.50-3204-13-6/1</v>
      </c>
      <c r="C692" s="13" t="str">
        <f>Source!G769</f>
        <v>Сверление отверстий в строительных конструкциях из кирпича установками алмазного сверления, диаметр сверла алмазного кольцевого 70 мм</v>
      </c>
      <c r="D692" s="14" t="str">
        <f>Source!H769</f>
        <v>10 СМ</v>
      </c>
      <c r="E692" s="2">
        <f>Source!I769</f>
        <v>0.1</v>
      </c>
      <c r="F692" s="16"/>
      <c r="G692" s="15"/>
      <c r="H692" s="2"/>
      <c r="I692" s="2"/>
      <c r="J692" s="16"/>
      <c r="K692" s="16"/>
      <c r="Q692">
        <f>ROUND((Source!BZ769/100)*ROUND((Source!AF769*Source!AV769)*Source!I769, 2), 2)</f>
        <v>21.37</v>
      </c>
      <c r="R692">
        <f>Source!X769</f>
        <v>21.37</v>
      </c>
      <c r="S692">
        <f>ROUND((Source!CA769/100)*ROUND((Source!AF769*Source!AV769)*Source!I769, 2), 2)</f>
        <v>3.05</v>
      </c>
      <c r="T692">
        <f>Source!Y769</f>
        <v>3.05</v>
      </c>
      <c r="U692">
        <f>ROUND((175/100)*ROUND((Source!AE769*Source!AV769)*Source!I769, 2), 2)</f>
        <v>0.02</v>
      </c>
      <c r="V692">
        <f>ROUND((108/100)*ROUND(Source!CS769*Source!I769, 2), 2)</f>
        <v>0.01</v>
      </c>
    </row>
    <row r="693" spans="1:22" x14ac:dyDescent="0.2">
      <c r="C693" s="17" t="str">
        <f>"Объем: "&amp;Source!I769&amp;"=1/"&amp;"10"</f>
        <v>Объем: 0,1=1/10</v>
      </c>
    </row>
    <row r="694" spans="1:22" ht="14.25" x14ac:dyDescent="0.2">
      <c r="A694" s="13"/>
      <c r="B694" s="13"/>
      <c r="C694" s="13" t="s">
        <v>1159</v>
      </c>
      <c r="D694" s="14"/>
      <c r="E694" s="2"/>
      <c r="F694" s="16">
        <f>Source!AO769</f>
        <v>305.27</v>
      </c>
      <c r="G694" s="15" t="str">
        <f>Source!DG769</f>
        <v/>
      </c>
      <c r="H694" s="2">
        <f>Source!AV769</f>
        <v>1</v>
      </c>
      <c r="I694" s="2">
        <f>IF(Source!BA769&lt;&gt; 0, Source!BA769, 1)</f>
        <v>1</v>
      </c>
      <c r="J694" s="16">
        <f>Source!S769</f>
        <v>30.53</v>
      </c>
      <c r="K694" s="16"/>
    </row>
    <row r="695" spans="1:22" ht="14.25" x14ac:dyDescent="0.2">
      <c r="A695" s="13"/>
      <c r="B695" s="13"/>
      <c r="C695" s="13" t="s">
        <v>1165</v>
      </c>
      <c r="D695" s="14"/>
      <c r="E695" s="2"/>
      <c r="F695" s="16">
        <f>Source!AM769</f>
        <v>8.99</v>
      </c>
      <c r="G695" s="15" t="str">
        <f>Source!DE769</f>
        <v/>
      </c>
      <c r="H695" s="2">
        <f>Source!AV769</f>
        <v>1</v>
      </c>
      <c r="I695" s="2">
        <f>IF(Source!BB769&lt;&gt; 0, Source!BB769, 1)</f>
        <v>1</v>
      </c>
      <c r="J695" s="16">
        <f>Source!Q769</f>
        <v>0.9</v>
      </c>
      <c r="K695" s="16"/>
    </row>
    <row r="696" spans="1:22" ht="14.25" x14ac:dyDescent="0.2">
      <c r="A696" s="13"/>
      <c r="B696" s="13"/>
      <c r="C696" s="13" t="s">
        <v>1166</v>
      </c>
      <c r="D696" s="14"/>
      <c r="E696" s="2"/>
      <c r="F696" s="16">
        <f>Source!AN769</f>
        <v>0.13</v>
      </c>
      <c r="G696" s="15" t="str">
        <f>Source!DF769</f>
        <v/>
      </c>
      <c r="H696" s="2">
        <f>Source!AV769</f>
        <v>1</v>
      </c>
      <c r="I696" s="2">
        <f>IF(Source!BS769&lt;&gt; 0, Source!BS769, 1)</f>
        <v>1</v>
      </c>
      <c r="J696" s="22">
        <f>Source!R769</f>
        <v>0.01</v>
      </c>
      <c r="K696" s="16"/>
    </row>
    <row r="697" spans="1:22" ht="14.25" x14ac:dyDescent="0.2">
      <c r="A697" s="13"/>
      <c r="B697" s="13"/>
      <c r="C697" s="13" t="s">
        <v>1167</v>
      </c>
      <c r="D697" s="14"/>
      <c r="E697" s="2"/>
      <c r="F697" s="16">
        <f>Source!AL769</f>
        <v>112.32</v>
      </c>
      <c r="G697" s="15" t="str">
        <f>Source!DD769</f>
        <v/>
      </c>
      <c r="H697" s="2">
        <f>Source!AW769</f>
        <v>1</v>
      </c>
      <c r="I697" s="2">
        <f>IF(Source!BC769&lt;&gt; 0, Source!BC769, 1)</f>
        <v>1</v>
      </c>
      <c r="J697" s="16">
        <f>Source!P769</f>
        <v>11.23</v>
      </c>
      <c r="K697" s="16"/>
    </row>
    <row r="698" spans="1:22" ht="14.25" x14ac:dyDescent="0.2">
      <c r="A698" s="13"/>
      <c r="B698" s="13"/>
      <c r="C698" s="13" t="s">
        <v>1160</v>
      </c>
      <c r="D698" s="14" t="s">
        <v>1161</v>
      </c>
      <c r="E698" s="2">
        <f>Source!AT769</f>
        <v>70</v>
      </c>
      <c r="F698" s="16"/>
      <c r="G698" s="15"/>
      <c r="H698" s="2"/>
      <c r="I698" s="2"/>
      <c r="J698" s="16">
        <f>SUM(R692:R697)</f>
        <v>21.37</v>
      </c>
      <c r="K698" s="16"/>
    </row>
    <row r="699" spans="1:22" ht="14.25" x14ac:dyDescent="0.2">
      <c r="A699" s="13"/>
      <c r="B699" s="13"/>
      <c r="C699" s="13" t="s">
        <v>1162</v>
      </c>
      <c r="D699" s="14" t="s">
        <v>1161</v>
      </c>
      <c r="E699" s="2">
        <f>Source!AU769</f>
        <v>10</v>
      </c>
      <c r="F699" s="16"/>
      <c r="G699" s="15"/>
      <c r="H699" s="2"/>
      <c r="I699" s="2"/>
      <c r="J699" s="16">
        <f>SUM(T692:T698)</f>
        <v>3.05</v>
      </c>
      <c r="K699" s="16"/>
    </row>
    <row r="700" spans="1:22" ht="14.25" x14ac:dyDescent="0.2">
      <c r="A700" s="13"/>
      <c r="B700" s="13"/>
      <c r="C700" s="13" t="s">
        <v>1168</v>
      </c>
      <c r="D700" s="14" t="s">
        <v>1161</v>
      </c>
      <c r="E700" s="2">
        <f>108</f>
        <v>108</v>
      </c>
      <c r="F700" s="16"/>
      <c r="G700" s="15"/>
      <c r="H700" s="2"/>
      <c r="I700" s="2"/>
      <c r="J700" s="16">
        <f>SUM(V692:V699)</f>
        <v>0.01</v>
      </c>
      <c r="K700" s="16"/>
    </row>
    <row r="701" spans="1:22" ht="14.25" x14ac:dyDescent="0.2">
      <c r="A701" s="13"/>
      <c r="B701" s="13"/>
      <c r="C701" s="13" t="s">
        <v>1163</v>
      </c>
      <c r="D701" s="14" t="s">
        <v>1164</v>
      </c>
      <c r="E701" s="2">
        <f>Source!AQ769</f>
        <v>0.42</v>
      </c>
      <c r="F701" s="16"/>
      <c r="G701" s="15" t="str">
        <f>Source!DI769</f>
        <v/>
      </c>
      <c r="H701" s="2">
        <f>Source!AV769</f>
        <v>1</v>
      </c>
      <c r="I701" s="2"/>
      <c r="J701" s="16"/>
      <c r="K701" s="16">
        <f>Source!U769</f>
        <v>4.2000000000000003E-2</v>
      </c>
    </row>
    <row r="702" spans="1:22" ht="15" x14ac:dyDescent="0.25">
      <c r="A702" s="20"/>
      <c r="B702" s="20"/>
      <c r="C702" s="20"/>
      <c r="D702" s="20"/>
      <c r="E702" s="20"/>
      <c r="F702" s="20"/>
      <c r="G702" s="20"/>
      <c r="H702" s="20"/>
      <c r="I702" s="58">
        <f>J694+J695+J697+J698+J699+J700</f>
        <v>67.09</v>
      </c>
      <c r="J702" s="58"/>
      <c r="K702" s="21">
        <f>IF(Source!I769&lt;&gt;0, ROUND(I702/Source!I769, 2), 0)</f>
        <v>670.9</v>
      </c>
      <c r="P702" s="18">
        <f>I702</f>
        <v>67.09</v>
      </c>
    </row>
    <row r="703" spans="1:22" ht="28.5" x14ac:dyDescent="0.2">
      <c r="A703" s="13">
        <v>69</v>
      </c>
      <c r="B703" s="13" t="str">
        <f>Source!F770</f>
        <v>1.50-3204-10-1/1</v>
      </c>
      <c r="C703" s="13" t="str">
        <f>Source!G770</f>
        <v>Пробивка борозд в кирпичных стенах, площадь сечения до 20 см2</v>
      </c>
      <c r="D703" s="14" t="str">
        <f>Source!H770</f>
        <v>100 м</v>
      </c>
      <c r="E703" s="2">
        <f>Source!I770</f>
        <v>0.01</v>
      </c>
      <c r="F703" s="16"/>
      <c r="G703" s="15"/>
      <c r="H703" s="2"/>
      <c r="I703" s="2"/>
      <c r="J703" s="16"/>
      <c r="K703" s="16"/>
      <c r="Q703">
        <f>ROUND((Source!BZ770/100)*ROUND((Source!AF770*Source!AV770)*Source!I770, 2), 2)</f>
        <v>57.54</v>
      </c>
      <c r="R703">
        <f>Source!X770</f>
        <v>57.54</v>
      </c>
      <c r="S703">
        <f>ROUND((Source!CA770/100)*ROUND((Source!AF770*Source!AV770)*Source!I770, 2), 2)</f>
        <v>8.2200000000000006</v>
      </c>
      <c r="T703">
        <f>Source!Y770</f>
        <v>8.2200000000000006</v>
      </c>
      <c r="U703">
        <f>ROUND((175/100)*ROUND((Source!AE770*Source!AV770)*Source!I770, 2), 2)</f>
        <v>53.2</v>
      </c>
      <c r="V703">
        <f>ROUND((108/100)*ROUND(Source!CS770*Source!I770, 2), 2)</f>
        <v>32.83</v>
      </c>
    </row>
    <row r="704" spans="1:22" x14ac:dyDescent="0.2">
      <c r="C704" s="17" t="str">
        <f>"Объем: "&amp;Source!I770&amp;"=1/"&amp;"100"</f>
        <v>Объем: 0,01=1/100</v>
      </c>
    </row>
    <row r="705" spans="1:22" ht="14.25" x14ac:dyDescent="0.2">
      <c r="A705" s="13"/>
      <c r="B705" s="13"/>
      <c r="C705" s="13" t="s">
        <v>1159</v>
      </c>
      <c r="D705" s="14"/>
      <c r="E705" s="2"/>
      <c r="F705" s="16">
        <f>Source!AO770</f>
        <v>8219.68</v>
      </c>
      <c r="G705" s="15" t="str">
        <f>Source!DG770</f>
        <v/>
      </c>
      <c r="H705" s="2">
        <f>Source!AV770</f>
        <v>1</v>
      </c>
      <c r="I705" s="2">
        <f>IF(Source!BA770&lt;&gt; 0, Source!BA770, 1)</f>
        <v>1</v>
      </c>
      <c r="J705" s="16">
        <f>Source!S770</f>
        <v>82.2</v>
      </c>
      <c r="K705" s="16"/>
    </row>
    <row r="706" spans="1:22" ht="14.25" x14ac:dyDescent="0.2">
      <c r="A706" s="13"/>
      <c r="B706" s="13"/>
      <c r="C706" s="13" t="s">
        <v>1165</v>
      </c>
      <c r="D706" s="14"/>
      <c r="E706" s="2"/>
      <c r="F706" s="16">
        <f>Source!AM770</f>
        <v>5993.85</v>
      </c>
      <c r="G706" s="15" t="str">
        <f>Source!DE770</f>
        <v/>
      </c>
      <c r="H706" s="2">
        <f>Source!AV770</f>
        <v>1</v>
      </c>
      <c r="I706" s="2">
        <f>IF(Source!BB770&lt;&gt; 0, Source!BB770, 1)</f>
        <v>1</v>
      </c>
      <c r="J706" s="16">
        <f>Source!Q770</f>
        <v>59.94</v>
      </c>
      <c r="K706" s="16"/>
    </row>
    <row r="707" spans="1:22" ht="14.25" x14ac:dyDescent="0.2">
      <c r="A707" s="13"/>
      <c r="B707" s="13"/>
      <c r="C707" s="13" t="s">
        <v>1166</v>
      </c>
      <c r="D707" s="14"/>
      <c r="E707" s="2"/>
      <c r="F707" s="16">
        <f>Source!AN770</f>
        <v>3040.45</v>
      </c>
      <c r="G707" s="15" t="str">
        <f>Source!DF770</f>
        <v/>
      </c>
      <c r="H707" s="2">
        <f>Source!AV770</f>
        <v>1</v>
      </c>
      <c r="I707" s="2">
        <f>IF(Source!BS770&lt;&gt; 0, Source!BS770, 1)</f>
        <v>1</v>
      </c>
      <c r="J707" s="22">
        <f>Source!R770</f>
        <v>30.4</v>
      </c>
      <c r="K707" s="16"/>
    </row>
    <row r="708" spans="1:22" ht="14.25" x14ac:dyDescent="0.2">
      <c r="A708" s="13"/>
      <c r="B708" s="13"/>
      <c r="C708" s="13" t="s">
        <v>1160</v>
      </c>
      <c r="D708" s="14" t="s">
        <v>1161</v>
      </c>
      <c r="E708" s="2">
        <f>Source!AT770</f>
        <v>70</v>
      </c>
      <c r="F708" s="16"/>
      <c r="G708" s="15"/>
      <c r="H708" s="2"/>
      <c r="I708" s="2"/>
      <c r="J708" s="16">
        <f>SUM(R703:R707)</f>
        <v>57.54</v>
      </c>
      <c r="K708" s="16"/>
    </row>
    <row r="709" spans="1:22" ht="14.25" x14ac:dyDescent="0.2">
      <c r="A709" s="13"/>
      <c r="B709" s="13"/>
      <c r="C709" s="13" t="s">
        <v>1162</v>
      </c>
      <c r="D709" s="14" t="s">
        <v>1161</v>
      </c>
      <c r="E709" s="2">
        <f>Source!AU770</f>
        <v>10</v>
      </c>
      <c r="F709" s="16"/>
      <c r="G709" s="15"/>
      <c r="H709" s="2"/>
      <c r="I709" s="2"/>
      <c r="J709" s="16">
        <f>SUM(T703:T708)</f>
        <v>8.2200000000000006</v>
      </c>
      <c r="K709" s="16"/>
    </row>
    <row r="710" spans="1:22" ht="14.25" x14ac:dyDescent="0.2">
      <c r="A710" s="13"/>
      <c r="B710" s="13"/>
      <c r="C710" s="13" t="s">
        <v>1168</v>
      </c>
      <c r="D710" s="14" t="s">
        <v>1161</v>
      </c>
      <c r="E710" s="2">
        <f>108</f>
        <v>108</v>
      </c>
      <c r="F710" s="16"/>
      <c r="G710" s="15"/>
      <c r="H710" s="2"/>
      <c r="I710" s="2"/>
      <c r="J710" s="16">
        <f>SUM(V703:V709)</f>
        <v>32.83</v>
      </c>
      <c r="K710" s="16"/>
    </row>
    <row r="711" spans="1:22" ht="14.25" x14ac:dyDescent="0.2">
      <c r="A711" s="13"/>
      <c r="B711" s="13"/>
      <c r="C711" s="13" t="s">
        <v>1163</v>
      </c>
      <c r="D711" s="14" t="s">
        <v>1164</v>
      </c>
      <c r="E711" s="2">
        <f>Source!AQ770</f>
        <v>14</v>
      </c>
      <c r="F711" s="16"/>
      <c r="G711" s="15" t="str">
        <f>Source!DI770</f>
        <v/>
      </c>
      <c r="H711" s="2">
        <f>Source!AV770</f>
        <v>1</v>
      </c>
      <c r="I711" s="2"/>
      <c r="J711" s="16"/>
      <c r="K711" s="16">
        <f>Source!U770</f>
        <v>0.14000000000000001</v>
      </c>
    </row>
    <row r="712" spans="1:22" ht="15" x14ac:dyDescent="0.25">
      <c r="A712" s="20"/>
      <c r="B712" s="20"/>
      <c r="C712" s="20"/>
      <c r="D712" s="20"/>
      <c r="E712" s="20"/>
      <c r="F712" s="20"/>
      <c r="G712" s="20"/>
      <c r="H712" s="20"/>
      <c r="I712" s="58">
        <f>J705+J706+J708+J709+J710</f>
        <v>240.72999999999996</v>
      </c>
      <c r="J712" s="58"/>
      <c r="K712" s="21">
        <f>IF(Source!I770&lt;&gt;0, ROUND(I712/Source!I770, 2), 0)</f>
        <v>24073</v>
      </c>
      <c r="P712" s="18">
        <f>I712</f>
        <v>240.72999999999996</v>
      </c>
    </row>
    <row r="713" spans="1:22" ht="99.75" x14ac:dyDescent="0.2">
      <c r="A713" s="13">
        <v>70</v>
      </c>
      <c r="B713" s="13" t="str">
        <f>Source!F771</f>
        <v>21.23-8-140</v>
      </c>
      <c r="C713" s="13" t="str">
        <f>Source!G771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713" s="14" t="str">
        <f>Source!H771</f>
        <v>км</v>
      </c>
      <c r="E713" s="2">
        <f>Source!I771</f>
        <v>1E-3</v>
      </c>
      <c r="F713" s="16">
        <f>Source!AL771</f>
        <v>99860.32</v>
      </c>
      <c r="G713" s="15" t="str">
        <f>Source!DD771</f>
        <v/>
      </c>
      <c r="H713" s="2">
        <f>Source!AW771</f>
        <v>1</v>
      </c>
      <c r="I713" s="2">
        <f>IF(Source!BC771&lt;&gt; 0, Source!BC771, 1)</f>
        <v>1</v>
      </c>
      <c r="J713" s="16">
        <f>Source!P771</f>
        <v>99.86</v>
      </c>
      <c r="K713" s="16"/>
      <c r="Q713">
        <f>ROUND((Source!BZ771/100)*ROUND((Source!AF771*Source!AV771)*Source!I771, 2), 2)</f>
        <v>0</v>
      </c>
      <c r="R713">
        <f>Source!X771</f>
        <v>0</v>
      </c>
      <c r="S713">
        <f>ROUND((Source!CA771/100)*ROUND((Source!AF771*Source!AV771)*Source!I771, 2), 2)</f>
        <v>0</v>
      </c>
      <c r="T713">
        <f>Source!Y771</f>
        <v>0</v>
      </c>
      <c r="U713">
        <f>ROUND((175/100)*ROUND((Source!AE771*Source!AV771)*Source!I771, 2), 2)</f>
        <v>0</v>
      </c>
      <c r="V713">
        <f>ROUND((108/100)*ROUND(Source!CS771*Source!I771, 2), 2)</f>
        <v>0</v>
      </c>
    </row>
    <row r="714" spans="1:22" ht="15" x14ac:dyDescent="0.25">
      <c r="A714" s="20"/>
      <c r="B714" s="20"/>
      <c r="C714" s="20"/>
      <c r="D714" s="20"/>
      <c r="E714" s="20"/>
      <c r="F714" s="20"/>
      <c r="G714" s="20"/>
      <c r="H714" s="20"/>
      <c r="I714" s="58">
        <f>J713</f>
        <v>99.86</v>
      </c>
      <c r="J714" s="58"/>
      <c r="K714" s="21">
        <f>IF(Source!I771&lt;&gt;0, ROUND(I714/Source!I771, 2), 0)</f>
        <v>99860</v>
      </c>
      <c r="P714" s="18">
        <f>I714</f>
        <v>99.86</v>
      </c>
    </row>
    <row r="715" spans="1:22" ht="57" x14ac:dyDescent="0.2">
      <c r="A715" s="13">
        <v>71</v>
      </c>
      <c r="B715" s="13" t="str">
        <f>Source!F772</f>
        <v>21.21-5-84</v>
      </c>
      <c r="C715" s="13" t="str">
        <f>Source!G772</f>
        <v>Коробки для установки выключателей, переключателей и штепсельных розеток при скрытой электропроводке, тип КУВ-1М УХЛЗ</v>
      </c>
      <c r="D715" s="14" t="str">
        <f>Source!H772</f>
        <v>1000 шт.</v>
      </c>
      <c r="E715" s="2">
        <f>Source!I772</f>
        <v>2E-3</v>
      </c>
      <c r="F715" s="16">
        <f>Source!AL772</f>
        <v>72169.899999999994</v>
      </c>
      <c r="G715" s="15" t="str">
        <f>Source!DD772</f>
        <v/>
      </c>
      <c r="H715" s="2">
        <f>Source!AW772</f>
        <v>1</v>
      </c>
      <c r="I715" s="2">
        <f>IF(Source!BC772&lt;&gt; 0, Source!BC772, 1)</f>
        <v>1</v>
      </c>
      <c r="J715" s="16">
        <f>Source!P772</f>
        <v>144.34</v>
      </c>
      <c r="K715" s="16"/>
      <c r="Q715">
        <f>ROUND((Source!BZ772/100)*ROUND((Source!AF772*Source!AV772)*Source!I772, 2), 2)</f>
        <v>0</v>
      </c>
      <c r="R715">
        <f>Source!X772</f>
        <v>0</v>
      </c>
      <c r="S715">
        <f>ROUND((Source!CA772/100)*ROUND((Source!AF772*Source!AV772)*Source!I772, 2), 2)</f>
        <v>0</v>
      </c>
      <c r="T715">
        <f>Source!Y772</f>
        <v>0</v>
      </c>
      <c r="U715">
        <f>ROUND((175/100)*ROUND((Source!AE772*Source!AV772)*Source!I772, 2), 2)</f>
        <v>0</v>
      </c>
      <c r="V715">
        <f>ROUND((108/100)*ROUND(Source!CS772*Source!I772, 2), 2)</f>
        <v>0</v>
      </c>
    </row>
    <row r="716" spans="1:22" x14ac:dyDescent="0.2">
      <c r="C716" s="17" t="str">
        <f>"Объем: "&amp;Source!I772&amp;"=2/"&amp;"1000"</f>
        <v>Объем: 0,002=2/1000</v>
      </c>
    </row>
    <row r="717" spans="1:22" ht="15" x14ac:dyDescent="0.25">
      <c r="A717" s="20"/>
      <c r="B717" s="20"/>
      <c r="C717" s="20"/>
      <c r="D717" s="20"/>
      <c r="E717" s="20"/>
      <c r="F717" s="20"/>
      <c r="G717" s="20"/>
      <c r="H717" s="20"/>
      <c r="I717" s="58">
        <f>J715</f>
        <v>144.34</v>
      </c>
      <c r="J717" s="58"/>
      <c r="K717" s="21">
        <f>IF(Source!I772&lt;&gt;0, ROUND(I717/Source!I772, 2), 0)</f>
        <v>72170</v>
      </c>
      <c r="P717" s="18">
        <f>I717</f>
        <v>144.34</v>
      </c>
    </row>
    <row r="718" spans="1:22" ht="42.75" x14ac:dyDescent="0.2">
      <c r="A718" s="13">
        <v>72</v>
      </c>
      <c r="B718" s="13" t="str">
        <f>Source!F773</f>
        <v>1.20-3103-1-8/1</v>
      </c>
      <c r="C718" s="13" t="str">
        <f>Source!G773</f>
        <v>Установка розетки штепсельной неутопленного типа при открытой проводке</v>
      </c>
      <c r="D718" s="14" t="str">
        <f>Source!H773</f>
        <v>100 шт.</v>
      </c>
      <c r="E718" s="2">
        <f>Source!I773</f>
        <v>0.04</v>
      </c>
      <c r="F718" s="16"/>
      <c r="G718" s="15"/>
      <c r="H718" s="2"/>
      <c r="I718" s="2"/>
      <c r="J718" s="16"/>
      <c r="K718" s="16"/>
      <c r="Q718">
        <f>ROUND((Source!BZ773/100)*ROUND((Source!AF773*Source!AV773)*Source!I773, 2), 2)</f>
        <v>780.74</v>
      </c>
      <c r="R718">
        <f>Source!X773</f>
        <v>780.74</v>
      </c>
      <c r="S718">
        <f>ROUND((Source!CA773/100)*ROUND((Source!AF773*Source!AV773)*Source!I773, 2), 2)</f>
        <v>111.53</v>
      </c>
      <c r="T718">
        <f>Source!Y773</f>
        <v>111.53</v>
      </c>
      <c r="U718">
        <f>ROUND((175/100)*ROUND((Source!AE773*Source!AV773)*Source!I773, 2), 2)</f>
        <v>0.05</v>
      </c>
      <c r="V718">
        <f>ROUND((108/100)*ROUND(Source!CS773*Source!I773, 2), 2)</f>
        <v>0.03</v>
      </c>
    </row>
    <row r="719" spans="1:22" x14ac:dyDescent="0.2">
      <c r="C719" s="17" t="str">
        <f>"Объем: "&amp;Source!I773&amp;"=4/"&amp;"100"</f>
        <v>Объем: 0,04=4/100</v>
      </c>
    </row>
    <row r="720" spans="1:22" ht="14.25" x14ac:dyDescent="0.2">
      <c r="A720" s="13"/>
      <c r="B720" s="13"/>
      <c r="C720" s="13" t="s">
        <v>1159</v>
      </c>
      <c r="D720" s="14"/>
      <c r="E720" s="2"/>
      <c r="F720" s="16">
        <f>Source!AO773</f>
        <v>27883.439999999999</v>
      </c>
      <c r="G720" s="15" t="str">
        <f>Source!DG773</f>
        <v/>
      </c>
      <c r="H720" s="2">
        <f>Source!AV773</f>
        <v>1</v>
      </c>
      <c r="I720" s="2">
        <f>IF(Source!BA773&lt;&gt; 0, Source!BA773, 1)</f>
        <v>1</v>
      </c>
      <c r="J720" s="16">
        <f>Source!S773</f>
        <v>1115.3399999999999</v>
      </c>
      <c r="K720" s="16"/>
    </row>
    <row r="721" spans="1:22" ht="14.25" x14ac:dyDescent="0.2">
      <c r="A721" s="13"/>
      <c r="B721" s="13"/>
      <c r="C721" s="13" t="s">
        <v>1165</v>
      </c>
      <c r="D721" s="14"/>
      <c r="E721" s="2"/>
      <c r="F721" s="16">
        <f>Source!AM773</f>
        <v>32.57</v>
      </c>
      <c r="G721" s="15" t="str">
        <f>Source!DE773</f>
        <v/>
      </c>
      <c r="H721" s="2">
        <f>Source!AV773</f>
        <v>1</v>
      </c>
      <c r="I721" s="2">
        <f>IF(Source!BB773&lt;&gt; 0, Source!BB773, 1)</f>
        <v>1</v>
      </c>
      <c r="J721" s="16">
        <f>Source!Q773</f>
        <v>1.3</v>
      </c>
      <c r="K721" s="16"/>
    </row>
    <row r="722" spans="1:22" ht="14.25" x14ac:dyDescent="0.2">
      <c r="A722" s="13"/>
      <c r="B722" s="13"/>
      <c r="C722" s="13" t="s">
        <v>1166</v>
      </c>
      <c r="D722" s="14"/>
      <c r="E722" s="2"/>
      <c r="F722" s="16">
        <f>Source!AN773</f>
        <v>0.69</v>
      </c>
      <c r="G722" s="15" t="str">
        <f>Source!DF773</f>
        <v/>
      </c>
      <c r="H722" s="2">
        <f>Source!AV773</f>
        <v>1</v>
      </c>
      <c r="I722" s="2">
        <f>IF(Source!BS773&lt;&gt; 0, Source!BS773, 1)</f>
        <v>1</v>
      </c>
      <c r="J722" s="22">
        <f>Source!R773</f>
        <v>0.03</v>
      </c>
      <c r="K722" s="16"/>
    </row>
    <row r="723" spans="1:22" ht="14.25" x14ac:dyDescent="0.2">
      <c r="A723" s="13"/>
      <c r="B723" s="13"/>
      <c r="C723" s="13" t="s">
        <v>1160</v>
      </c>
      <c r="D723" s="14" t="s">
        <v>1161</v>
      </c>
      <c r="E723" s="2">
        <f>Source!AT773</f>
        <v>70</v>
      </c>
      <c r="F723" s="16"/>
      <c r="G723" s="15"/>
      <c r="H723" s="2"/>
      <c r="I723" s="2"/>
      <c r="J723" s="16">
        <f>SUM(R718:R722)</f>
        <v>780.74</v>
      </c>
      <c r="K723" s="16"/>
    </row>
    <row r="724" spans="1:22" ht="14.25" x14ac:dyDescent="0.2">
      <c r="A724" s="13"/>
      <c r="B724" s="13"/>
      <c r="C724" s="13" t="s">
        <v>1162</v>
      </c>
      <c r="D724" s="14" t="s">
        <v>1161</v>
      </c>
      <c r="E724" s="2">
        <f>Source!AU773</f>
        <v>10</v>
      </c>
      <c r="F724" s="16"/>
      <c r="G724" s="15"/>
      <c r="H724" s="2"/>
      <c r="I724" s="2"/>
      <c r="J724" s="16">
        <f>SUM(T718:T723)</f>
        <v>111.53</v>
      </c>
      <c r="K724" s="16"/>
    </row>
    <row r="725" spans="1:22" ht="14.25" x14ac:dyDescent="0.2">
      <c r="A725" s="13"/>
      <c r="B725" s="13"/>
      <c r="C725" s="13" t="s">
        <v>1168</v>
      </c>
      <c r="D725" s="14" t="s">
        <v>1161</v>
      </c>
      <c r="E725" s="2">
        <f>108</f>
        <v>108</v>
      </c>
      <c r="F725" s="16"/>
      <c r="G725" s="15"/>
      <c r="H725" s="2"/>
      <c r="I725" s="2"/>
      <c r="J725" s="16">
        <f>SUM(V718:V724)</f>
        <v>0.03</v>
      </c>
      <c r="K725" s="16"/>
    </row>
    <row r="726" spans="1:22" ht="14.25" x14ac:dyDescent="0.2">
      <c r="A726" s="13"/>
      <c r="B726" s="13"/>
      <c r="C726" s="13" t="s">
        <v>1163</v>
      </c>
      <c r="D726" s="14" t="s">
        <v>1164</v>
      </c>
      <c r="E726" s="2">
        <f>Source!AQ773</f>
        <v>42.81</v>
      </c>
      <c r="F726" s="16"/>
      <c r="G726" s="15" t="str">
        <f>Source!DI773</f>
        <v/>
      </c>
      <c r="H726" s="2">
        <f>Source!AV773</f>
        <v>1</v>
      </c>
      <c r="I726" s="2"/>
      <c r="J726" s="16"/>
      <c r="K726" s="16">
        <f>Source!U773</f>
        <v>1.7124000000000001</v>
      </c>
    </row>
    <row r="727" spans="1:22" ht="15" x14ac:dyDescent="0.25">
      <c r="A727" s="20"/>
      <c r="B727" s="20"/>
      <c r="C727" s="20"/>
      <c r="D727" s="20"/>
      <c r="E727" s="20"/>
      <c r="F727" s="20"/>
      <c r="G727" s="20"/>
      <c r="H727" s="20"/>
      <c r="I727" s="58">
        <f>J720+J721+J723+J724+J725</f>
        <v>2008.9399999999998</v>
      </c>
      <c r="J727" s="58"/>
      <c r="K727" s="21">
        <f>IF(Source!I773&lt;&gt;0, ROUND(I727/Source!I773, 2), 0)</f>
        <v>50223.5</v>
      </c>
      <c r="P727" s="18">
        <f>I727</f>
        <v>2008.9399999999998</v>
      </c>
    </row>
    <row r="728" spans="1:22" ht="42.75" x14ac:dyDescent="0.2">
      <c r="A728" s="13">
        <v>73</v>
      </c>
      <c r="B728" s="13" t="str">
        <f>Source!F774</f>
        <v>1.20-3103-1-1/1</v>
      </c>
      <c r="C728" s="13" t="str">
        <f>Source!G774</f>
        <v>Установка выключателя одноклавишного неутопленного типа при открытой проводке</v>
      </c>
      <c r="D728" s="14" t="str">
        <f>Source!H774</f>
        <v>100 шт.</v>
      </c>
      <c r="E728" s="2">
        <f>Source!I774</f>
        <v>0.01</v>
      </c>
      <c r="F728" s="16"/>
      <c r="G728" s="15"/>
      <c r="H728" s="2"/>
      <c r="I728" s="2"/>
      <c r="J728" s="16"/>
      <c r="K728" s="16"/>
      <c r="Q728">
        <f>ROUND((Source!BZ774/100)*ROUND((Source!AF774*Source!AV774)*Source!I774, 2), 2)</f>
        <v>178.82</v>
      </c>
      <c r="R728">
        <f>Source!X774</f>
        <v>178.82</v>
      </c>
      <c r="S728">
        <f>ROUND((Source!CA774/100)*ROUND((Source!AF774*Source!AV774)*Source!I774, 2), 2)</f>
        <v>25.55</v>
      </c>
      <c r="T728">
        <f>Source!Y774</f>
        <v>25.55</v>
      </c>
      <c r="U728">
        <f>ROUND((175/100)*ROUND((Source!AE774*Source!AV774)*Source!I774, 2), 2)</f>
        <v>0.02</v>
      </c>
      <c r="V728">
        <f>ROUND((108/100)*ROUND(Source!CS774*Source!I774, 2), 2)</f>
        <v>0.01</v>
      </c>
    </row>
    <row r="729" spans="1:22" x14ac:dyDescent="0.2">
      <c r="C729" s="17" t="str">
        <f>"Объем: "&amp;Source!I774&amp;"=1/"&amp;"100"</f>
        <v>Объем: 0,01=1/100</v>
      </c>
    </row>
    <row r="730" spans="1:22" ht="14.25" x14ac:dyDescent="0.2">
      <c r="A730" s="13"/>
      <c r="B730" s="13"/>
      <c r="C730" s="13" t="s">
        <v>1159</v>
      </c>
      <c r="D730" s="14"/>
      <c r="E730" s="2"/>
      <c r="F730" s="16">
        <f>Source!AO774</f>
        <v>25545.16</v>
      </c>
      <c r="G730" s="15" t="str">
        <f>Source!DG774</f>
        <v/>
      </c>
      <c r="H730" s="2">
        <f>Source!AV774</f>
        <v>1</v>
      </c>
      <c r="I730" s="2">
        <f>IF(Source!BA774&lt;&gt; 0, Source!BA774, 1)</f>
        <v>1</v>
      </c>
      <c r="J730" s="16">
        <f>Source!S774</f>
        <v>255.45</v>
      </c>
      <c r="K730" s="16"/>
    </row>
    <row r="731" spans="1:22" ht="14.25" x14ac:dyDescent="0.2">
      <c r="A731" s="13"/>
      <c r="B731" s="13"/>
      <c r="C731" s="13" t="s">
        <v>1165</v>
      </c>
      <c r="D731" s="14"/>
      <c r="E731" s="2"/>
      <c r="F731" s="16">
        <f>Source!AM774</f>
        <v>32.57</v>
      </c>
      <c r="G731" s="15" t="str">
        <f>Source!DE774</f>
        <v/>
      </c>
      <c r="H731" s="2">
        <f>Source!AV774</f>
        <v>1</v>
      </c>
      <c r="I731" s="2">
        <f>IF(Source!BB774&lt;&gt; 0, Source!BB774, 1)</f>
        <v>1</v>
      </c>
      <c r="J731" s="16">
        <f>Source!Q774</f>
        <v>0.33</v>
      </c>
      <c r="K731" s="16"/>
    </row>
    <row r="732" spans="1:22" ht="14.25" x14ac:dyDescent="0.2">
      <c r="A732" s="13"/>
      <c r="B732" s="13"/>
      <c r="C732" s="13" t="s">
        <v>1166</v>
      </c>
      <c r="D732" s="14"/>
      <c r="E732" s="2"/>
      <c r="F732" s="16">
        <f>Source!AN774</f>
        <v>0.69</v>
      </c>
      <c r="G732" s="15" t="str">
        <f>Source!DF774</f>
        <v/>
      </c>
      <c r="H732" s="2">
        <f>Source!AV774</f>
        <v>1</v>
      </c>
      <c r="I732" s="2">
        <f>IF(Source!BS774&lt;&gt; 0, Source!BS774, 1)</f>
        <v>1</v>
      </c>
      <c r="J732" s="22">
        <f>Source!R774</f>
        <v>0.01</v>
      </c>
      <c r="K732" s="16"/>
    </row>
    <row r="733" spans="1:22" ht="14.25" x14ac:dyDescent="0.2">
      <c r="A733" s="13"/>
      <c r="B733" s="13"/>
      <c r="C733" s="13" t="s">
        <v>1160</v>
      </c>
      <c r="D733" s="14" t="s">
        <v>1161</v>
      </c>
      <c r="E733" s="2">
        <f>Source!AT774</f>
        <v>70</v>
      </c>
      <c r="F733" s="16"/>
      <c r="G733" s="15"/>
      <c r="H733" s="2"/>
      <c r="I733" s="2"/>
      <c r="J733" s="16">
        <f>SUM(R728:R732)</f>
        <v>178.82</v>
      </c>
      <c r="K733" s="16"/>
    </row>
    <row r="734" spans="1:22" ht="14.25" x14ac:dyDescent="0.2">
      <c r="A734" s="13"/>
      <c r="B734" s="13"/>
      <c r="C734" s="13" t="s">
        <v>1162</v>
      </c>
      <c r="D734" s="14" t="s">
        <v>1161</v>
      </c>
      <c r="E734" s="2">
        <f>Source!AU774</f>
        <v>10</v>
      </c>
      <c r="F734" s="16"/>
      <c r="G734" s="15"/>
      <c r="H734" s="2"/>
      <c r="I734" s="2"/>
      <c r="J734" s="16">
        <f>SUM(T728:T733)</f>
        <v>25.55</v>
      </c>
      <c r="K734" s="16"/>
    </row>
    <row r="735" spans="1:22" ht="14.25" x14ac:dyDescent="0.2">
      <c r="A735" s="13"/>
      <c r="B735" s="13"/>
      <c r="C735" s="13" t="s">
        <v>1168</v>
      </c>
      <c r="D735" s="14" t="s">
        <v>1161</v>
      </c>
      <c r="E735" s="2">
        <f>108</f>
        <v>108</v>
      </c>
      <c r="F735" s="16"/>
      <c r="G735" s="15"/>
      <c r="H735" s="2"/>
      <c r="I735" s="2"/>
      <c r="J735" s="16">
        <f>SUM(V728:V734)</f>
        <v>0.01</v>
      </c>
      <c r="K735" s="16"/>
    </row>
    <row r="736" spans="1:22" ht="14.25" x14ac:dyDescent="0.2">
      <c r="A736" s="13"/>
      <c r="B736" s="13"/>
      <c r="C736" s="13" t="s">
        <v>1163</v>
      </c>
      <c r="D736" s="14" t="s">
        <v>1164</v>
      </c>
      <c r="E736" s="2">
        <f>Source!AQ774</f>
        <v>39.22</v>
      </c>
      <c r="F736" s="16"/>
      <c r="G736" s="15" t="str">
        <f>Source!DI774</f>
        <v/>
      </c>
      <c r="H736" s="2">
        <f>Source!AV774</f>
        <v>1</v>
      </c>
      <c r="I736" s="2"/>
      <c r="J736" s="16"/>
      <c r="K736" s="16">
        <f>Source!U774</f>
        <v>0.39219999999999999</v>
      </c>
    </row>
    <row r="737" spans="1:22" ht="15" x14ac:dyDescent="0.25">
      <c r="A737" s="20"/>
      <c r="B737" s="20"/>
      <c r="C737" s="20"/>
      <c r="D737" s="20"/>
      <c r="E737" s="20"/>
      <c r="F737" s="20"/>
      <c r="G737" s="20"/>
      <c r="H737" s="20"/>
      <c r="I737" s="58">
        <f>J730+J731+J733+J734+J735</f>
        <v>460.16</v>
      </c>
      <c r="J737" s="58"/>
      <c r="K737" s="21">
        <f>IF(Source!I774&lt;&gt;0, ROUND(I737/Source!I774, 2), 0)</f>
        <v>46016</v>
      </c>
      <c r="P737" s="18">
        <f>I737</f>
        <v>460.16</v>
      </c>
    </row>
    <row r="738" spans="1:22" ht="42.75" x14ac:dyDescent="0.2">
      <c r="A738" s="13">
        <v>74</v>
      </c>
      <c r="B738" s="13" t="str">
        <f>Source!F775</f>
        <v>1.20-3103-1-5/1</v>
      </c>
      <c r="C738" s="13" t="str">
        <f>Source!G775</f>
        <v>Установка выключателя двухклавишного утопленного типа при скрытой проводке</v>
      </c>
      <c r="D738" s="14" t="str">
        <f>Source!H775</f>
        <v>100 шт.</v>
      </c>
      <c r="E738" s="2">
        <f>Source!I775</f>
        <v>0.02</v>
      </c>
      <c r="F738" s="16"/>
      <c r="G738" s="15"/>
      <c r="H738" s="2"/>
      <c r="I738" s="2"/>
      <c r="J738" s="16"/>
      <c r="K738" s="16"/>
      <c r="Q738">
        <f>ROUND((Source!BZ775/100)*ROUND((Source!AF775*Source!AV775)*Source!I775, 2), 2)</f>
        <v>315.77999999999997</v>
      </c>
      <c r="R738">
        <f>Source!X775</f>
        <v>315.77999999999997</v>
      </c>
      <c r="S738">
        <f>ROUND((Source!CA775/100)*ROUND((Source!AF775*Source!AV775)*Source!I775, 2), 2)</f>
        <v>45.11</v>
      </c>
      <c r="T738">
        <f>Source!Y775</f>
        <v>45.11</v>
      </c>
      <c r="U738">
        <f>ROUND((175/100)*ROUND((Source!AE775*Source!AV775)*Source!I775, 2), 2)</f>
        <v>0</v>
      </c>
      <c r="V738">
        <f>ROUND((108/100)*ROUND(Source!CS775*Source!I775, 2), 2)</f>
        <v>0</v>
      </c>
    </row>
    <row r="739" spans="1:22" x14ac:dyDescent="0.2">
      <c r="C739" s="17" t="str">
        <f>"Объем: "&amp;Source!I775&amp;"=2/"&amp;"100"</f>
        <v>Объем: 0,02=2/100</v>
      </c>
    </row>
    <row r="740" spans="1:22" ht="14.25" x14ac:dyDescent="0.2">
      <c r="A740" s="13"/>
      <c r="B740" s="13"/>
      <c r="C740" s="13" t="s">
        <v>1159</v>
      </c>
      <c r="D740" s="14"/>
      <c r="E740" s="2"/>
      <c r="F740" s="16">
        <f>Source!AO775</f>
        <v>22555.56</v>
      </c>
      <c r="G740" s="15" t="str">
        <f>Source!DG775</f>
        <v/>
      </c>
      <c r="H740" s="2">
        <f>Source!AV775</f>
        <v>1</v>
      </c>
      <c r="I740" s="2">
        <f>IF(Source!BA775&lt;&gt; 0, Source!BA775, 1)</f>
        <v>1</v>
      </c>
      <c r="J740" s="16">
        <f>Source!S775</f>
        <v>451.11</v>
      </c>
      <c r="K740" s="16"/>
    </row>
    <row r="741" spans="1:22" ht="14.25" x14ac:dyDescent="0.2">
      <c r="A741" s="13"/>
      <c r="B741" s="13"/>
      <c r="C741" s="13" t="s">
        <v>1160</v>
      </c>
      <c r="D741" s="14" t="s">
        <v>1161</v>
      </c>
      <c r="E741" s="2">
        <f>Source!AT775</f>
        <v>70</v>
      </c>
      <c r="F741" s="16"/>
      <c r="G741" s="15"/>
      <c r="H741" s="2"/>
      <c r="I741" s="2"/>
      <c r="J741" s="16">
        <f>SUM(R738:R740)</f>
        <v>315.77999999999997</v>
      </c>
      <c r="K741" s="16"/>
    </row>
    <row r="742" spans="1:22" ht="14.25" x14ac:dyDescent="0.2">
      <c r="A742" s="13"/>
      <c r="B742" s="13"/>
      <c r="C742" s="13" t="s">
        <v>1162</v>
      </c>
      <c r="D742" s="14" t="s">
        <v>1161</v>
      </c>
      <c r="E742" s="2">
        <f>Source!AU775</f>
        <v>10</v>
      </c>
      <c r="F742" s="16"/>
      <c r="G742" s="15"/>
      <c r="H742" s="2"/>
      <c r="I742" s="2"/>
      <c r="J742" s="16">
        <f>SUM(T738:T741)</f>
        <v>45.11</v>
      </c>
      <c r="K742" s="16"/>
    </row>
    <row r="743" spans="1:22" ht="14.25" x14ac:dyDescent="0.2">
      <c r="A743" s="13"/>
      <c r="B743" s="13"/>
      <c r="C743" s="13" t="s">
        <v>1163</v>
      </c>
      <c r="D743" s="14" t="s">
        <v>1164</v>
      </c>
      <c r="E743" s="2">
        <f>Source!AQ775</f>
        <v>34.630000000000003</v>
      </c>
      <c r="F743" s="16"/>
      <c r="G743" s="15" t="str">
        <f>Source!DI775</f>
        <v/>
      </c>
      <c r="H743" s="2">
        <f>Source!AV775</f>
        <v>1</v>
      </c>
      <c r="I743" s="2"/>
      <c r="J743" s="16"/>
      <c r="K743" s="16">
        <f>Source!U775</f>
        <v>0.6926000000000001</v>
      </c>
    </row>
    <row r="744" spans="1:22" ht="15" x14ac:dyDescent="0.25">
      <c r="A744" s="20"/>
      <c r="B744" s="20"/>
      <c r="C744" s="20"/>
      <c r="D744" s="20"/>
      <c r="E744" s="20"/>
      <c r="F744" s="20"/>
      <c r="G744" s="20"/>
      <c r="H744" s="20"/>
      <c r="I744" s="58">
        <f>J740+J741+J742</f>
        <v>812</v>
      </c>
      <c r="J744" s="58"/>
      <c r="K744" s="21">
        <f>IF(Source!I775&lt;&gt;0, ROUND(I744/Source!I775, 2), 0)</f>
        <v>40600</v>
      </c>
      <c r="P744" s="18">
        <f>I744</f>
        <v>812</v>
      </c>
    </row>
    <row r="746" spans="1:22" ht="15" x14ac:dyDescent="0.25">
      <c r="A746" s="61" t="str">
        <f>CONCATENATE("Итого по разделу: ",IF(Source!G777&lt;&gt;"Новый раздел", Source!G777, ""))</f>
        <v>Итого по разделу: Помещение 128 Кабинет завхоза</v>
      </c>
      <c r="B746" s="61"/>
      <c r="C746" s="61"/>
      <c r="D746" s="61"/>
      <c r="E746" s="61"/>
      <c r="F746" s="61"/>
      <c r="G746" s="61"/>
      <c r="H746" s="61"/>
      <c r="I746" s="59">
        <f>SUM(P684:P745)</f>
        <v>4174.6299999999992</v>
      </c>
      <c r="J746" s="60"/>
      <c r="K746" s="23"/>
    </row>
    <row r="749" spans="1:22" ht="16.5" x14ac:dyDescent="0.25">
      <c r="A749" s="57" t="str">
        <f>CONCATENATE("Раздел: ",IF(Source!G807&lt;&gt;"Новый раздел", Source!G807, ""))</f>
        <v>Раздел: Помещение 129 Интерактивная библиотека</v>
      </c>
      <c r="B749" s="57"/>
      <c r="C749" s="57"/>
      <c r="D749" s="57"/>
      <c r="E749" s="57"/>
      <c r="F749" s="57"/>
      <c r="G749" s="57"/>
      <c r="H749" s="57"/>
      <c r="I749" s="57"/>
      <c r="J749" s="57"/>
      <c r="K749" s="57"/>
    </row>
    <row r="750" spans="1:22" ht="28.5" x14ac:dyDescent="0.2">
      <c r="A750" s="13">
        <v>75</v>
      </c>
      <c r="B750" s="13" t="str">
        <f>Source!F811</f>
        <v>1.21-3305-1-1/1</v>
      </c>
      <c r="C750" s="13" t="str">
        <f>Source!G811</f>
        <v>Демонтаж выключателей, розеток</v>
      </c>
      <c r="D750" s="14" t="str">
        <f>Source!H811</f>
        <v>100 шт.</v>
      </c>
      <c r="E750" s="2">
        <f>Source!I811</f>
        <v>0.08</v>
      </c>
      <c r="F750" s="16"/>
      <c r="G750" s="15"/>
      <c r="H750" s="2"/>
      <c r="I750" s="2"/>
      <c r="J750" s="16"/>
      <c r="K750" s="16"/>
      <c r="Q750">
        <f>ROUND((Source!BZ811/100)*ROUND((Source!AF811*Source!AV811)*Source!I811, 2), 2)</f>
        <v>151.79</v>
      </c>
      <c r="R750">
        <f>Source!X811</f>
        <v>151.79</v>
      </c>
      <c r="S750">
        <f>ROUND((Source!CA811/100)*ROUND((Source!AF811*Source!AV811)*Source!I811, 2), 2)</f>
        <v>21.68</v>
      </c>
      <c r="T750">
        <f>Source!Y811</f>
        <v>21.68</v>
      </c>
      <c r="U750">
        <f>ROUND((175/100)*ROUND((Source!AE811*Source!AV811)*Source!I811, 2), 2)</f>
        <v>0</v>
      </c>
      <c r="V750">
        <f>ROUND((108/100)*ROUND(Source!CS811*Source!I811, 2), 2)</f>
        <v>0</v>
      </c>
    </row>
    <row r="751" spans="1:22" x14ac:dyDescent="0.2">
      <c r="C751" s="17" t="str">
        <f>"Объем: "&amp;Source!I811&amp;"=8/"&amp;"100"</f>
        <v>Объем: 0,08=8/100</v>
      </c>
    </row>
    <row r="752" spans="1:22" ht="14.25" x14ac:dyDescent="0.2">
      <c r="A752" s="13"/>
      <c r="B752" s="13"/>
      <c r="C752" s="13" t="s">
        <v>1159</v>
      </c>
      <c r="D752" s="14"/>
      <c r="E752" s="2"/>
      <c r="F752" s="16">
        <f>Source!AO811</f>
        <v>2710.46</v>
      </c>
      <c r="G752" s="15" t="str">
        <f>Source!DG811</f>
        <v/>
      </c>
      <c r="H752" s="2">
        <f>Source!AV811</f>
        <v>1</v>
      </c>
      <c r="I752" s="2">
        <f>IF(Source!BA811&lt;&gt; 0, Source!BA811, 1)</f>
        <v>1</v>
      </c>
      <c r="J752" s="16">
        <f>Source!S811</f>
        <v>216.84</v>
      </c>
      <c r="K752" s="16"/>
    </row>
    <row r="753" spans="1:22" ht="14.25" x14ac:dyDescent="0.2">
      <c r="A753" s="13"/>
      <c r="B753" s="13"/>
      <c r="C753" s="13" t="s">
        <v>1160</v>
      </c>
      <c r="D753" s="14" t="s">
        <v>1161</v>
      </c>
      <c r="E753" s="2">
        <f>Source!AT811</f>
        <v>70</v>
      </c>
      <c r="F753" s="16"/>
      <c r="G753" s="15"/>
      <c r="H753" s="2"/>
      <c r="I753" s="2"/>
      <c r="J753" s="16">
        <f>SUM(R750:R752)</f>
        <v>151.79</v>
      </c>
      <c r="K753" s="16"/>
    </row>
    <row r="754" spans="1:22" ht="14.25" x14ac:dyDescent="0.2">
      <c r="A754" s="13"/>
      <c r="B754" s="13"/>
      <c r="C754" s="13" t="s">
        <v>1162</v>
      </c>
      <c r="D754" s="14" t="s">
        <v>1161</v>
      </c>
      <c r="E754" s="2">
        <f>Source!AU811</f>
        <v>10</v>
      </c>
      <c r="F754" s="16"/>
      <c r="G754" s="15"/>
      <c r="H754" s="2"/>
      <c r="I754" s="2"/>
      <c r="J754" s="16">
        <f>SUM(T750:T753)</f>
        <v>21.68</v>
      </c>
      <c r="K754" s="16"/>
    </row>
    <row r="755" spans="1:22" ht="14.25" x14ac:dyDescent="0.2">
      <c r="A755" s="13"/>
      <c r="B755" s="13"/>
      <c r="C755" s="13" t="s">
        <v>1163</v>
      </c>
      <c r="D755" s="14" t="s">
        <v>1164</v>
      </c>
      <c r="E755" s="2">
        <f>Source!AQ811</f>
        <v>5.84</v>
      </c>
      <c r="F755" s="16"/>
      <c r="G755" s="15" t="str">
        <f>Source!DI811</f>
        <v/>
      </c>
      <c r="H755" s="2">
        <f>Source!AV811</f>
        <v>1</v>
      </c>
      <c r="I755" s="2"/>
      <c r="J755" s="16"/>
      <c r="K755" s="16">
        <f>Source!U811</f>
        <v>0.4672</v>
      </c>
    </row>
    <row r="756" spans="1:22" ht="15" x14ac:dyDescent="0.25">
      <c r="A756" s="20"/>
      <c r="B756" s="20"/>
      <c r="C756" s="20"/>
      <c r="D756" s="20"/>
      <c r="E756" s="20"/>
      <c r="F756" s="20"/>
      <c r="G756" s="20"/>
      <c r="H756" s="20"/>
      <c r="I756" s="58">
        <f>J752+J753+J754</f>
        <v>390.31</v>
      </c>
      <c r="J756" s="58"/>
      <c r="K756" s="21">
        <f>IF(Source!I811&lt;&gt;0, ROUND(I756/Source!I811, 2), 0)</f>
        <v>4878.88</v>
      </c>
      <c r="P756" s="18">
        <f>I756</f>
        <v>390.31</v>
      </c>
    </row>
    <row r="757" spans="1:22" ht="57" x14ac:dyDescent="0.2">
      <c r="A757" s="13">
        <v>76</v>
      </c>
      <c r="B757" s="13" t="str">
        <f>Source!F812</f>
        <v>1.50-3204-13-6/1</v>
      </c>
      <c r="C757" s="13" t="str">
        <f>Source!G812</f>
        <v>Сверление отверстий в строительных конструкциях из кирпича установками алмазного сверления, диаметр сверла алмазного кольцевого 70 мм</v>
      </c>
      <c r="D757" s="14" t="str">
        <f>Source!H812</f>
        <v>10 СМ</v>
      </c>
      <c r="E757" s="2">
        <f>Source!I812</f>
        <v>2</v>
      </c>
      <c r="F757" s="16"/>
      <c r="G757" s="15"/>
      <c r="H757" s="2"/>
      <c r="I757" s="2"/>
      <c r="J757" s="16"/>
      <c r="K757" s="16"/>
      <c r="Q757">
        <f>ROUND((Source!BZ812/100)*ROUND((Source!AF812*Source!AV812)*Source!I812, 2), 2)</f>
        <v>427.38</v>
      </c>
      <c r="R757">
        <f>Source!X812</f>
        <v>427.38</v>
      </c>
      <c r="S757">
        <f>ROUND((Source!CA812/100)*ROUND((Source!AF812*Source!AV812)*Source!I812, 2), 2)</f>
        <v>61.05</v>
      </c>
      <c r="T757">
        <f>Source!Y812</f>
        <v>61.05</v>
      </c>
      <c r="U757">
        <f>ROUND((175/100)*ROUND((Source!AE812*Source!AV812)*Source!I812, 2), 2)</f>
        <v>0.46</v>
      </c>
      <c r="V757">
        <f>ROUND((108/100)*ROUND(Source!CS812*Source!I812, 2), 2)</f>
        <v>0.28000000000000003</v>
      </c>
    </row>
    <row r="758" spans="1:22" x14ac:dyDescent="0.2">
      <c r="C758" s="17" t="str">
        <f>"Объем: "&amp;Source!I812&amp;"=20/"&amp;"10"</f>
        <v>Объем: 2=20/10</v>
      </c>
    </row>
    <row r="759" spans="1:22" ht="14.25" x14ac:dyDescent="0.2">
      <c r="A759" s="13"/>
      <c r="B759" s="13"/>
      <c r="C759" s="13" t="s">
        <v>1159</v>
      </c>
      <c r="D759" s="14"/>
      <c r="E759" s="2"/>
      <c r="F759" s="16">
        <f>Source!AO812</f>
        <v>305.27</v>
      </c>
      <c r="G759" s="15" t="str">
        <f>Source!DG812</f>
        <v/>
      </c>
      <c r="H759" s="2">
        <f>Source!AV812</f>
        <v>1</v>
      </c>
      <c r="I759" s="2">
        <f>IF(Source!BA812&lt;&gt; 0, Source!BA812, 1)</f>
        <v>1</v>
      </c>
      <c r="J759" s="16">
        <f>Source!S812</f>
        <v>610.54</v>
      </c>
      <c r="K759" s="16"/>
    </row>
    <row r="760" spans="1:22" ht="14.25" x14ac:dyDescent="0.2">
      <c r="A760" s="13"/>
      <c r="B760" s="13"/>
      <c r="C760" s="13" t="s">
        <v>1165</v>
      </c>
      <c r="D760" s="14"/>
      <c r="E760" s="2"/>
      <c r="F760" s="16">
        <f>Source!AM812</f>
        <v>8.99</v>
      </c>
      <c r="G760" s="15" t="str">
        <f>Source!DE812</f>
        <v/>
      </c>
      <c r="H760" s="2">
        <f>Source!AV812</f>
        <v>1</v>
      </c>
      <c r="I760" s="2">
        <f>IF(Source!BB812&lt;&gt; 0, Source!BB812, 1)</f>
        <v>1</v>
      </c>
      <c r="J760" s="16">
        <f>Source!Q812</f>
        <v>17.98</v>
      </c>
      <c r="K760" s="16"/>
    </row>
    <row r="761" spans="1:22" ht="14.25" x14ac:dyDescent="0.2">
      <c r="A761" s="13"/>
      <c r="B761" s="13"/>
      <c r="C761" s="13" t="s">
        <v>1166</v>
      </c>
      <c r="D761" s="14"/>
      <c r="E761" s="2"/>
      <c r="F761" s="16">
        <f>Source!AN812</f>
        <v>0.13</v>
      </c>
      <c r="G761" s="15" t="str">
        <f>Source!DF812</f>
        <v/>
      </c>
      <c r="H761" s="2">
        <f>Source!AV812</f>
        <v>1</v>
      </c>
      <c r="I761" s="2">
        <f>IF(Source!BS812&lt;&gt; 0, Source!BS812, 1)</f>
        <v>1</v>
      </c>
      <c r="J761" s="22">
        <f>Source!R812</f>
        <v>0.26</v>
      </c>
      <c r="K761" s="16"/>
    </row>
    <row r="762" spans="1:22" ht="14.25" x14ac:dyDescent="0.2">
      <c r="A762" s="13"/>
      <c r="B762" s="13"/>
      <c r="C762" s="13" t="s">
        <v>1167</v>
      </c>
      <c r="D762" s="14"/>
      <c r="E762" s="2"/>
      <c r="F762" s="16">
        <f>Source!AL812</f>
        <v>112.32</v>
      </c>
      <c r="G762" s="15" t="str">
        <f>Source!DD812</f>
        <v/>
      </c>
      <c r="H762" s="2">
        <f>Source!AW812</f>
        <v>1</v>
      </c>
      <c r="I762" s="2">
        <f>IF(Source!BC812&lt;&gt; 0, Source!BC812, 1)</f>
        <v>1</v>
      </c>
      <c r="J762" s="16">
        <f>Source!P812</f>
        <v>224.64</v>
      </c>
      <c r="K762" s="16"/>
    </row>
    <row r="763" spans="1:22" ht="14.25" x14ac:dyDescent="0.2">
      <c r="A763" s="13"/>
      <c r="B763" s="13"/>
      <c r="C763" s="13" t="s">
        <v>1160</v>
      </c>
      <c r="D763" s="14" t="s">
        <v>1161</v>
      </c>
      <c r="E763" s="2">
        <f>Source!AT812</f>
        <v>70</v>
      </c>
      <c r="F763" s="16"/>
      <c r="G763" s="15"/>
      <c r="H763" s="2"/>
      <c r="I763" s="2"/>
      <c r="J763" s="16">
        <f>SUM(R757:R762)</f>
        <v>427.38</v>
      </c>
      <c r="K763" s="16"/>
    </row>
    <row r="764" spans="1:22" ht="14.25" x14ac:dyDescent="0.2">
      <c r="A764" s="13"/>
      <c r="B764" s="13"/>
      <c r="C764" s="13" t="s">
        <v>1162</v>
      </c>
      <c r="D764" s="14" t="s">
        <v>1161</v>
      </c>
      <c r="E764" s="2">
        <f>Source!AU812</f>
        <v>10</v>
      </c>
      <c r="F764" s="16"/>
      <c r="G764" s="15"/>
      <c r="H764" s="2"/>
      <c r="I764" s="2"/>
      <c r="J764" s="16">
        <f>SUM(T757:T763)</f>
        <v>61.05</v>
      </c>
      <c r="K764" s="16"/>
    </row>
    <row r="765" spans="1:22" ht="14.25" x14ac:dyDescent="0.2">
      <c r="A765" s="13"/>
      <c r="B765" s="13"/>
      <c r="C765" s="13" t="s">
        <v>1168</v>
      </c>
      <c r="D765" s="14" t="s">
        <v>1161</v>
      </c>
      <c r="E765" s="2">
        <f>108</f>
        <v>108</v>
      </c>
      <c r="F765" s="16"/>
      <c r="G765" s="15"/>
      <c r="H765" s="2"/>
      <c r="I765" s="2"/>
      <c r="J765" s="16">
        <f>SUM(V757:V764)</f>
        <v>0.28000000000000003</v>
      </c>
      <c r="K765" s="16"/>
    </row>
    <row r="766" spans="1:22" ht="14.25" x14ac:dyDescent="0.2">
      <c r="A766" s="13"/>
      <c r="B766" s="13"/>
      <c r="C766" s="13" t="s">
        <v>1163</v>
      </c>
      <c r="D766" s="14" t="s">
        <v>1164</v>
      </c>
      <c r="E766" s="2">
        <f>Source!AQ812</f>
        <v>0.42</v>
      </c>
      <c r="F766" s="16"/>
      <c r="G766" s="15" t="str">
        <f>Source!DI812</f>
        <v/>
      </c>
      <c r="H766" s="2">
        <f>Source!AV812</f>
        <v>1</v>
      </c>
      <c r="I766" s="2"/>
      <c r="J766" s="16"/>
      <c r="K766" s="16">
        <f>Source!U812</f>
        <v>0.84</v>
      </c>
    </row>
    <row r="767" spans="1:22" ht="15" x14ac:dyDescent="0.25">
      <c r="A767" s="20"/>
      <c r="B767" s="20"/>
      <c r="C767" s="20"/>
      <c r="D767" s="20"/>
      <c r="E767" s="20"/>
      <c r="F767" s="20"/>
      <c r="G767" s="20"/>
      <c r="H767" s="20"/>
      <c r="I767" s="58">
        <f>J759+J760+J762+J763+J764+J765</f>
        <v>1341.87</v>
      </c>
      <c r="J767" s="58"/>
      <c r="K767" s="21">
        <f>IF(Source!I812&lt;&gt;0, ROUND(I767/Source!I812, 2), 0)</f>
        <v>670.94</v>
      </c>
      <c r="P767" s="18">
        <f>I767</f>
        <v>1341.87</v>
      </c>
    </row>
    <row r="768" spans="1:22" ht="28.5" x14ac:dyDescent="0.2">
      <c r="A768" s="13">
        <v>77</v>
      </c>
      <c r="B768" s="13" t="str">
        <f>Source!F813</f>
        <v>1.50-3204-10-1/1</v>
      </c>
      <c r="C768" s="13" t="str">
        <f>Source!G813</f>
        <v>Пробивка борозд в кирпичных стенах, площадь сечения до 20 см2</v>
      </c>
      <c r="D768" s="14" t="str">
        <f>Source!H813</f>
        <v>100 м</v>
      </c>
      <c r="E768" s="2">
        <f>Source!I813</f>
        <v>0.02</v>
      </c>
      <c r="F768" s="16"/>
      <c r="G768" s="15"/>
      <c r="H768" s="2"/>
      <c r="I768" s="2"/>
      <c r="J768" s="16"/>
      <c r="K768" s="16"/>
      <c r="Q768">
        <f>ROUND((Source!BZ813/100)*ROUND((Source!AF813*Source!AV813)*Source!I813, 2), 2)</f>
        <v>115.07</v>
      </c>
      <c r="R768">
        <f>Source!X813</f>
        <v>115.07</v>
      </c>
      <c r="S768">
        <f>ROUND((Source!CA813/100)*ROUND((Source!AF813*Source!AV813)*Source!I813, 2), 2)</f>
        <v>16.440000000000001</v>
      </c>
      <c r="T768">
        <f>Source!Y813</f>
        <v>16.440000000000001</v>
      </c>
      <c r="U768">
        <f>ROUND((175/100)*ROUND((Source!AE813*Source!AV813)*Source!I813, 2), 2)</f>
        <v>106.42</v>
      </c>
      <c r="V768">
        <f>ROUND((108/100)*ROUND(Source!CS813*Source!I813, 2), 2)</f>
        <v>65.67</v>
      </c>
    </row>
    <row r="769" spans="1:22" x14ac:dyDescent="0.2">
      <c r="C769" s="17" t="str">
        <f>"Объем: "&amp;Source!I813&amp;"=2/"&amp;"100"</f>
        <v>Объем: 0,02=2/100</v>
      </c>
    </row>
    <row r="770" spans="1:22" ht="14.25" x14ac:dyDescent="0.2">
      <c r="A770" s="13"/>
      <c r="B770" s="13"/>
      <c r="C770" s="13" t="s">
        <v>1159</v>
      </c>
      <c r="D770" s="14"/>
      <c r="E770" s="2"/>
      <c r="F770" s="16">
        <f>Source!AO813</f>
        <v>8219.68</v>
      </c>
      <c r="G770" s="15" t="str">
        <f>Source!DG813</f>
        <v/>
      </c>
      <c r="H770" s="2">
        <f>Source!AV813</f>
        <v>1</v>
      </c>
      <c r="I770" s="2">
        <f>IF(Source!BA813&lt;&gt; 0, Source!BA813, 1)</f>
        <v>1</v>
      </c>
      <c r="J770" s="16">
        <f>Source!S813</f>
        <v>164.39</v>
      </c>
      <c r="K770" s="16"/>
    </row>
    <row r="771" spans="1:22" ht="14.25" x14ac:dyDescent="0.2">
      <c r="A771" s="13"/>
      <c r="B771" s="13"/>
      <c r="C771" s="13" t="s">
        <v>1165</v>
      </c>
      <c r="D771" s="14"/>
      <c r="E771" s="2"/>
      <c r="F771" s="16">
        <f>Source!AM813</f>
        <v>5993.85</v>
      </c>
      <c r="G771" s="15" t="str">
        <f>Source!DE813</f>
        <v/>
      </c>
      <c r="H771" s="2">
        <f>Source!AV813</f>
        <v>1</v>
      </c>
      <c r="I771" s="2">
        <f>IF(Source!BB813&lt;&gt; 0, Source!BB813, 1)</f>
        <v>1</v>
      </c>
      <c r="J771" s="16">
        <f>Source!Q813</f>
        <v>119.88</v>
      </c>
      <c r="K771" s="16"/>
    </row>
    <row r="772" spans="1:22" ht="14.25" x14ac:dyDescent="0.2">
      <c r="A772" s="13"/>
      <c r="B772" s="13"/>
      <c r="C772" s="13" t="s">
        <v>1166</v>
      </c>
      <c r="D772" s="14"/>
      <c r="E772" s="2"/>
      <c r="F772" s="16">
        <f>Source!AN813</f>
        <v>3040.45</v>
      </c>
      <c r="G772" s="15" t="str">
        <f>Source!DF813</f>
        <v/>
      </c>
      <c r="H772" s="2">
        <f>Source!AV813</f>
        <v>1</v>
      </c>
      <c r="I772" s="2">
        <f>IF(Source!BS813&lt;&gt; 0, Source!BS813, 1)</f>
        <v>1</v>
      </c>
      <c r="J772" s="22">
        <f>Source!R813</f>
        <v>60.81</v>
      </c>
      <c r="K772" s="16"/>
    </row>
    <row r="773" spans="1:22" ht="14.25" x14ac:dyDescent="0.2">
      <c r="A773" s="13"/>
      <c r="B773" s="13"/>
      <c r="C773" s="13" t="s">
        <v>1160</v>
      </c>
      <c r="D773" s="14" t="s">
        <v>1161</v>
      </c>
      <c r="E773" s="2">
        <f>Source!AT813</f>
        <v>70</v>
      </c>
      <c r="F773" s="16"/>
      <c r="G773" s="15"/>
      <c r="H773" s="2"/>
      <c r="I773" s="2"/>
      <c r="J773" s="16">
        <f>SUM(R768:R772)</f>
        <v>115.07</v>
      </c>
      <c r="K773" s="16"/>
    </row>
    <row r="774" spans="1:22" ht="14.25" x14ac:dyDescent="0.2">
      <c r="A774" s="13"/>
      <c r="B774" s="13"/>
      <c r="C774" s="13" t="s">
        <v>1162</v>
      </c>
      <c r="D774" s="14" t="s">
        <v>1161</v>
      </c>
      <c r="E774" s="2">
        <f>Source!AU813</f>
        <v>10</v>
      </c>
      <c r="F774" s="16"/>
      <c r="G774" s="15"/>
      <c r="H774" s="2"/>
      <c r="I774" s="2"/>
      <c r="J774" s="16">
        <f>SUM(T768:T773)</f>
        <v>16.440000000000001</v>
      </c>
      <c r="K774" s="16"/>
    </row>
    <row r="775" spans="1:22" ht="14.25" x14ac:dyDescent="0.2">
      <c r="A775" s="13"/>
      <c r="B775" s="13"/>
      <c r="C775" s="13" t="s">
        <v>1168</v>
      </c>
      <c r="D775" s="14" t="s">
        <v>1161</v>
      </c>
      <c r="E775" s="2">
        <f>108</f>
        <v>108</v>
      </c>
      <c r="F775" s="16"/>
      <c r="G775" s="15"/>
      <c r="H775" s="2"/>
      <c r="I775" s="2"/>
      <c r="J775" s="16">
        <f>SUM(V768:V774)</f>
        <v>65.67</v>
      </c>
      <c r="K775" s="16"/>
    </row>
    <row r="776" spans="1:22" ht="14.25" x14ac:dyDescent="0.2">
      <c r="A776" s="13"/>
      <c r="B776" s="13"/>
      <c r="C776" s="13" t="s">
        <v>1163</v>
      </c>
      <c r="D776" s="14" t="s">
        <v>1164</v>
      </c>
      <c r="E776" s="2">
        <f>Source!AQ813</f>
        <v>14</v>
      </c>
      <c r="F776" s="16"/>
      <c r="G776" s="15" t="str">
        <f>Source!DI813</f>
        <v/>
      </c>
      <c r="H776" s="2">
        <f>Source!AV813</f>
        <v>1</v>
      </c>
      <c r="I776" s="2"/>
      <c r="J776" s="16"/>
      <c r="K776" s="16">
        <f>Source!U813</f>
        <v>0.28000000000000003</v>
      </c>
    </row>
    <row r="777" spans="1:22" ht="15" x14ac:dyDescent="0.25">
      <c r="A777" s="20"/>
      <c r="B777" s="20"/>
      <c r="C777" s="20"/>
      <c r="D777" s="20"/>
      <c r="E777" s="20"/>
      <c r="F777" s="20"/>
      <c r="G777" s="20"/>
      <c r="H777" s="20"/>
      <c r="I777" s="58">
        <f>J770+J771+J773+J774+J775</f>
        <v>481.45</v>
      </c>
      <c r="J777" s="58"/>
      <c r="K777" s="21">
        <f>IF(Source!I813&lt;&gt;0, ROUND(I777/Source!I813, 2), 0)</f>
        <v>24072.5</v>
      </c>
      <c r="P777" s="18">
        <f>I777</f>
        <v>481.45</v>
      </c>
    </row>
    <row r="778" spans="1:22" ht="99.75" x14ac:dyDescent="0.2">
      <c r="A778" s="13">
        <v>78</v>
      </c>
      <c r="B778" s="13" t="str">
        <f>Source!F814</f>
        <v>21.23-8-140</v>
      </c>
      <c r="C778" s="13" t="str">
        <f>Source!G814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778" s="14" t="str">
        <f>Source!H814</f>
        <v>км</v>
      </c>
      <c r="E778" s="2">
        <f>Source!I814</f>
        <v>1E-3</v>
      </c>
      <c r="F778" s="16">
        <f>Source!AL814</f>
        <v>99860.32</v>
      </c>
      <c r="G778" s="15" t="str">
        <f>Source!DD814</f>
        <v/>
      </c>
      <c r="H778" s="2">
        <f>Source!AW814</f>
        <v>1</v>
      </c>
      <c r="I778" s="2">
        <f>IF(Source!BC814&lt;&gt; 0, Source!BC814, 1)</f>
        <v>1</v>
      </c>
      <c r="J778" s="16">
        <f>Source!P814</f>
        <v>99.86</v>
      </c>
      <c r="K778" s="16"/>
      <c r="Q778">
        <f>ROUND((Source!BZ814/100)*ROUND((Source!AF814*Source!AV814)*Source!I814, 2), 2)</f>
        <v>0</v>
      </c>
      <c r="R778">
        <f>Source!X814</f>
        <v>0</v>
      </c>
      <c r="S778">
        <f>ROUND((Source!CA814/100)*ROUND((Source!AF814*Source!AV814)*Source!I814, 2), 2)</f>
        <v>0</v>
      </c>
      <c r="T778">
        <f>Source!Y814</f>
        <v>0</v>
      </c>
      <c r="U778">
        <f>ROUND((175/100)*ROUND((Source!AE814*Source!AV814)*Source!I814, 2), 2)</f>
        <v>0</v>
      </c>
      <c r="V778">
        <f>ROUND((108/100)*ROUND(Source!CS814*Source!I814, 2), 2)</f>
        <v>0</v>
      </c>
    </row>
    <row r="779" spans="1:22" ht="15" x14ac:dyDescent="0.25">
      <c r="A779" s="20"/>
      <c r="B779" s="20"/>
      <c r="C779" s="20"/>
      <c r="D779" s="20"/>
      <c r="E779" s="20"/>
      <c r="F779" s="20"/>
      <c r="G779" s="20"/>
      <c r="H779" s="20"/>
      <c r="I779" s="58">
        <f>J778</f>
        <v>99.86</v>
      </c>
      <c r="J779" s="58"/>
      <c r="K779" s="21">
        <f>IF(Source!I814&lt;&gt;0, ROUND(I779/Source!I814, 2), 0)</f>
        <v>99860</v>
      </c>
      <c r="P779" s="18">
        <f>I779</f>
        <v>99.86</v>
      </c>
    </row>
    <row r="780" spans="1:22" ht="57" x14ac:dyDescent="0.2">
      <c r="A780" s="13">
        <v>79</v>
      </c>
      <c r="B780" s="13" t="str">
        <f>Source!F815</f>
        <v>21.21-5-84</v>
      </c>
      <c r="C780" s="13" t="str">
        <f>Source!G815</f>
        <v>Коробки для установки выключателей, переключателей и штепсельных розеток при скрытой электропроводке, тип КУВ-1М УХЛЗ</v>
      </c>
      <c r="D780" s="14" t="str">
        <f>Source!H815</f>
        <v>1000 шт.</v>
      </c>
      <c r="E780" s="2">
        <f>Source!I815</f>
        <v>4.0000000000000001E-3</v>
      </c>
      <c r="F780" s="16">
        <f>Source!AL815</f>
        <v>72169.899999999994</v>
      </c>
      <c r="G780" s="15" t="str">
        <f>Source!DD815</f>
        <v/>
      </c>
      <c r="H780" s="2">
        <f>Source!AW815</f>
        <v>1</v>
      </c>
      <c r="I780" s="2">
        <f>IF(Source!BC815&lt;&gt; 0, Source!BC815, 1)</f>
        <v>1</v>
      </c>
      <c r="J780" s="16">
        <f>Source!P815</f>
        <v>288.68</v>
      </c>
      <c r="K780" s="16"/>
      <c r="Q780">
        <f>ROUND((Source!BZ815/100)*ROUND((Source!AF815*Source!AV815)*Source!I815, 2), 2)</f>
        <v>0</v>
      </c>
      <c r="R780">
        <f>Source!X815</f>
        <v>0</v>
      </c>
      <c r="S780">
        <f>ROUND((Source!CA815/100)*ROUND((Source!AF815*Source!AV815)*Source!I815, 2), 2)</f>
        <v>0</v>
      </c>
      <c r="T780">
        <f>Source!Y815</f>
        <v>0</v>
      </c>
      <c r="U780">
        <f>ROUND((175/100)*ROUND((Source!AE815*Source!AV815)*Source!I815, 2), 2)</f>
        <v>0</v>
      </c>
      <c r="V780">
        <f>ROUND((108/100)*ROUND(Source!CS815*Source!I815, 2), 2)</f>
        <v>0</v>
      </c>
    </row>
    <row r="781" spans="1:22" x14ac:dyDescent="0.2">
      <c r="C781" s="17" t="str">
        <f>"Объем: "&amp;Source!I815&amp;"=4/"&amp;"1000"</f>
        <v>Объем: 0,004=4/1000</v>
      </c>
    </row>
    <row r="782" spans="1:22" ht="15" x14ac:dyDescent="0.25">
      <c r="A782" s="20"/>
      <c r="B782" s="20"/>
      <c r="C782" s="20"/>
      <c r="D782" s="20"/>
      <c r="E782" s="20"/>
      <c r="F782" s="20"/>
      <c r="G782" s="20"/>
      <c r="H782" s="20"/>
      <c r="I782" s="58">
        <f>J780</f>
        <v>288.68</v>
      </c>
      <c r="J782" s="58"/>
      <c r="K782" s="21">
        <f>IF(Source!I815&lt;&gt;0, ROUND(I782/Source!I815, 2), 0)</f>
        <v>72170</v>
      </c>
      <c r="P782" s="18">
        <f>I782</f>
        <v>288.68</v>
      </c>
    </row>
    <row r="783" spans="1:22" ht="42.75" x14ac:dyDescent="0.2">
      <c r="A783" s="13">
        <v>80</v>
      </c>
      <c r="B783" s="13" t="str">
        <f>Source!F816</f>
        <v>1.20-3103-1-8/1</v>
      </c>
      <c r="C783" s="13" t="str">
        <f>Source!G816</f>
        <v>Установка розетки штепсельной неутопленного типа при открытой проводке</v>
      </c>
      <c r="D783" s="14" t="str">
        <f>Source!H816</f>
        <v>100 шт.</v>
      </c>
      <c r="E783" s="2">
        <f>Source!I816</f>
        <v>0.08</v>
      </c>
      <c r="F783" s="16"/>
      <c r="G783" s="15"/>
      <c r="H783" s="2"/>
      <c r="I783" s="2"/>
      <c r="J783" s="16"/>
      <c r="K783" s="16"/>
      <c r="Q783">
        <f>ROUND((Source!BZ816/100)*ROUND((Source!AF816*Source!AV816)*Source!I816, 2), 2)</f>
        <v>1561.48</v>
      </c>
      <c r="R783">
        <f>Source!X816</f>
        <v>1561.48</v>
      </c>
      <c r="S783">
        <f>ROUND((Source!CA816/100)*ROUND((Source!AF816*Source!AV816)*Source!I816, 2), 2)</f>
        <v>223.07</v>
      </c>
      <c r="T783">
        <f>Source!Y816</f>
        <v>223.07</v>
      </c>
      <c r="U783">
        <f>ROUND((175/100)*ROUND((Source!AE816*Source!AV816)*Source!I816, 2), 2)</f>
        <v>0.11</v>
      </c>
      <c r="V783">
        <f>ROUND((108/100)*ROUND(Source!CS816*Source!I816, 2), 2)</f>
        <v>0.06</v>
      </c>
    </row>
    <row r="784" spans="1:22" x14ac:dyDescent="0.2">
      <c r="C784" s="17" t="str">
        <f>"Объем: "&amp;Source!I816&amp;"=8/"&amp;"100"</f>
        <v>Объем: 0,08=8/100</v>
      </c>
    </row>
    <row r="785" spans="1:22" ht="14.25" x14ac:dyDescent="0.2">
      <c r="A785" s="13"/>
      <c r="B785" s="13"/>
      <c r="C785" s="13" t="s">
        <v>1159</v>
      </c>
      <c r="D785" s="14"/>
      <c r="E785" s="2"/>
      <c r="F785" s="16">
        <f>Source!AO816</f>
        <v>27883.439999999999</v>
      </c>
      <c r="G785" s="15" t="str">
        <f>Source!DG816</f>
        <v/>
      </c>
      <c r="H785" s="2">
        <f>Source!AV816</f>
        <v>1</v>
      </c>
      <c r="I785" s="2">
        <f>IF(Source!BA816&lt;&gt; 0, Source!BA816, 1)</f>
        <v>1</v>
      </c>
      <c r="J785" s="16">
        <f>Source!S816</f>
        <v>2230.6799999999998</v>
      </c>
      <c r="K785" s="16"/>
    </row>
    <row r="786" spans="1:22" ht="14.25" x14ac:dyDescent="0.2">
      <c r="A786" s="13"/>
      <c r="B786" s="13"/>
      <c r="C786" s="13" t="s">
        <v>1165</v>
      </c>
      <c r="D786" s="14"/>
      <c r="E786" s="2"/>
      <c r="F786" s="16">
        <f>Source!AM816</f>
        <v>32.57</v>
      </c>
      <c r="G786" s="15" t="str">
        <f>Source!DE816</f>
        <v/>
      </c>
      <c r="H786" s="2">
        <f>Source!AV816</f>
        <v>1</v>
      </c>
      <c r="I786" s="2">
        <f>IF(Source!BB816&lt;&gt; 0, Source!BB816, 1)</f>
        <v>1</v>
      </c>
      <c r="J786" s="16">
        <f>Source!Q816</f>
        <v>2.61</v>
      </c>
      <c r="K786" s="16"/>
    </row>
    <row r="787" spans="1:22" ht="14.25" x14ac:dyDescent="0.2">
      <c r="A787" s="13"/>
      <c r="B787" s="13"/>
      <c r="C787" s="13" t="s">
        <v>1166</v>
      </c>
      <c r="D787" s="14"/>
      <c r="E787" s="2"/>
      <c r="F787" s="16">
        <f>Source!AN816</f>
        <v>0.69</v>
      </c>
      <c r="G787" s="15" t="str">
        <f>Source!DF816</f>
        <v/>
      </c>
      <c r="H787" s="2">
        <f>Source!AV816</f>
        <v>1</v>
      </c>
      <c r="I787" s="2">
        <f>IF(Source!BS816&lt;&gt; 0, Source!BS816, 1)</f>
        <v>1</v>
      </c>
      <c r="J787" s="22">
        <f>Source!R816</f>
        <v>0.06</v>
      </c>
      <c r="K787" s="16"/>
    </row>
    <row r="788" spans="1:22" ht="14.25" x14ac:dyDescent="0.2">
      <c r="A788" s="13"/>
      <c r="B788" s="13"/>
      <c r="C788" s="13" t="s">
        <v>1160</v>
      </c>
      <c r="D788" s="14" t="s">
        <v>1161</v>
      </c>
      <c r="E788" s="2">
        <f>Source!AT816</f>
        <v>70</v>
      </c>
      <c r="F788" s="16"/>
      <c r="G788" s="15"/>
      <c r="H788" s="2"/>
      <c r="I788" s="2"/>
      <c r="J788" s="16">
        <f>SUM(R783:R787)</f>
        <v>1561.48</v>
      </c>
      <c r="K788" s="16"/>
    </row>
    <row r="789" spans="1:22" ht="14.25" x14ac:dyDescent="0.2">
      <c r="A789" s="13"/>
      <c r="B789" s="13"/>
      <c r="C789" s="13" t="s">
        <v>1162</v>
      </c>
      <c r="D789" s="14" t="s">
        <v>1161</v>
      </c>
      <c r="E789" s="2">
        <f>Source!AU816</f>
        <v>10</v>
      </c>
      <c r="F789" s="16"/>
      <c r="G789" s="15"/>
      <c r="H789" s="2"/>
      <c r="I789" s="2"/>
      <c r="J789" s="16">
        <f>SUM(T783:T788)</f>
        <v>223.07</v>
      </c>
      <c r="K789" s="16"/>
    </row>
    <row r="790" spans="1:22" ht="14.25" x14ac:dyDescent="0.2">
      <c r="A790" s="13"/>
      <c r="B790" s="13"/>
      <c r="C790" s="13" t="s">
        <v>1168</v>
      </c>
      <c r="D790" s="14" t="s">
        <v>1161</v>
      </c>
      <c r="E790" s="2">
        <f>108</f>
        <v>108</v>
      </c>
      <c r="F790" s="16"/>
      <c r="G790" s="15"/>
      <c r="H790" s="2"/>
      <c r="I790" s="2"/>
      <c r="J790" s="16">
        <f>SUM(V783:V789)</f>
        <v>0.06</v>
      </c>
      <c r="K790" s="16"/>
    </row>
    <row r="791" spans="1:22" ht="14.25" x14ac:dyDescent="0.2">
      <c r="A791" s="13"/>
      <c r="B791" s="13"/>
      <c r="C791" s="13" t="s">
        <v>1163</v>
      </c>
      <c r="D791" s="14" t="s">
        <v>1164</v>
      </c>
      <c r="E791" s="2">
        <f>Source!AQ816</f>
        <v>42.81</v>
      </c>
      <c r="F791" s="16"/>
      <c r="G791" s="15" t="str">
        <f>Source!DI816</f>
        <v/>
      </c>
      <c r="H791" s="2">
        <f>Source!AV816</f>
        <v>1</v>
      </c>
      <c r="I791" s="2"/>
      <c r="J791" s="16"/>
      <c r="K791" s="16">
        <f>Source!U816</f>
        <v>3.4248000000000003</v>
      </c>
    </row>
    <row r="792" spans="1:22" ht="15" x14ac:dyDescent="0.25">
      <c r="A792" s="20"/>
      <c r="B792" s="20"/>
      <c r="C792" s="20"/>
      <c r="D792" s="20"/>
      <c r="E792" s="20"/>
      <c r="F792" s="20"/>
      <c r="G792" s="20"/>
      <c r="H792" s="20"/>
      <c r="I792" s="58">
        <f>J785+J786+J788+J789+J790</f>
        <v>4017.9</v>
      </c>
      <c r="J792" s="58"/>
      <c r="K792" s="21">
        <f>IF(Source!I816&lt;&gt;0, ROUND(I792/Source!I816, 2), 0)</f>
        <v>50223.75</v>
      </c>
      <c r="P792" s="18">
        <f>I792</f>
        <v>4017.9</v>
      </c>
    </row>
    <row r="793" spans="1:22" ht="42.75" x14ac:dyDescent="0.2">
      <c r="A793" s="13">
        <v>81</v>
      </c>
      <c r="B793" s="13" t="str">
        <f>Source!F817</f>
        <v>1.20-3103-1-1/1</v>
      </c>
      <c r="C793" s="13" t="str">
        <f>Source!G817</f>
        <v>Установка выключателя одноклавишного неутопленного типа при открытой проводке</v>
      </c>
      <c r="D793" s="14" t="str">
        <f>Source!H817</f>
        <v>100 шт.</v>
      </c>
      <c r="E793" s="2">
        <f>Source!I817</f>
        <v>0.01</v>
      </c>
      <c r="F793" s="16"/>
      <c r="G793" s="15"/>
      <c r="H793" s="2"/>
      <c r="I793" s="2"/>
      <c r="J793" s="16"/>
      <c r="K793" s="16"/>
      <c r="Q793">
        <f>ROUND((Source!BZ817/100)*ROUND((Source!AF817*Source!AV817)*Source!I817, 2), 2)</f>
        <v>178.82</v>
      </c>
      <c r="R793">
        <f>Source!X817</f>
        <v>178.82</v>
      </c>
      <c r="S793">
        <f>ROUND((Source!CA817/100)*ROUND((Source!AF817*Source!AV817)*Source!I817, 2), 2)</f>
        <v>25.55</v>
      </c>
      <c r="T793">
        <f>Source!Y817</f>
        <v>25.55</v>
      </c>
      <c r="U793">
        <f>ROUND((175/100)*ROUND((Source!AE817*Source!AV817)*Source!I817, 2), 2)</f>
        <v>0.02</v>
      </c>
      <c r="V793">
        <f>ROUND((108/100)*ROUND(Source!CS817*Source!I817, 2), 2)</f>
        <v>0.01</v>
      </c>
    </row>
    <row r="794" spans="1:22" x14ac:dyDescent="0.2">
      <c r="C794" s="17" t="str">
        <f>"Объем: "&amp;Source!I817&amp;"=1/"&amp;"100"</f>
        <v>Объем: 0,01=1/100</v>
      </c>
    </row>
    <row r="795" spans="1:22" ht="14.25" x14ac:dyDescent="0.2">
      <c r="A795" s="13"/>
      <c r="B795" s="13"/>
      <c r="C795" s="13" t="s">
        <v>1159</v>
      </c>
      <c r="D795" s="14"/>
      <c r="E795" s="2"/>
      <c r="F795" s="16">
        <f>Source!AO817</f>
        <v>25545.16</v>
      </c>
      <c r="G795" s="15" t="str">
        <f>Source!DG817</f>
        <v/>
      </c>
      <c r="H795" s="2">
        <f>Source!AV817</f>
        <v>1</v>
      </c>
      <c r="I795" s="2">
        <f>IF(Source!BA817&lt;&gt; 0, Source!BA817, 1)</f>
        <v>1</v>
      </c>
      <c r="J795" s="16">
        <f>Source!S817</f>
        <v>255.45</v>
      </c>
      <c r="K795" s="16"/>
    </row>
    <row r="796" spans="1:22" ht="14.25" x14ac:dyDescent="0.2">
      <c r="A796" s="13"/>
      <c r="B796" s="13"/>
      <c r="C796" s="13" t="s">
        <v>1165</v>
      </c>
      <c r="D796" s="14"/>
      <c r="E796" s="2"/>
      <c r="F796" s="16">
        <f>Source!AM817</f>
        <v>32.57</v>
      </c>
      <c r="G796" s="15" t="str">
        <f>Source!DE817</f>
        <v/>
      </c>
      <c r="H796" s="2">
        <f>Source!AV817</f>
        <v>1</v>
      </c>
      <c r="I796" s="2">
        <f>IF(Source!BB817&lt;&gt; 0, Source!BB817, 1)</f>
        <v>1</v>
      </c>
      <c r="J796" s="16">
        <f>Source!Q817</f>
        <v>0.33</v>
      </c>
      <c r="K796" s="16"/>
    </row>
    <row r="797" spans="1:22" ht="14.25" x14ac:dyDescent="0.2">
      <c r="A797" s="13"/>
      <c r="B797" s="13"/>
      <c r="C797" s="13" t="s">
        <v>1166</v>
      </c>
      <c r="D797" s="14"/>
      <c r="E797" s="2"/>
      <c r="F797" s="16">
        <f>Source!AN817</f>
        <v>0.69</v>
      </c>
      <c r="G797" s="15" t="str">
        <f>Source!DF817</f>
        <v/>
      </c>
      <c r="H797" s="2">
        <f>Source!AV817</f>
        <v>1</v>
      </c>
      <c r="I797" s="2">
        <f>IF(Source!BS817&lt;&gt; 0, Source!BS817, 1)</f>
        <v>1</v>
      </c>
      <c r="J797" s="22">
        <f>Source!R817</f>
        <v>0.01</v>
      </c>
      <c r="K797" s="16"/>
    </row>
    <row r="798" spans="1:22" ht="14.25" x14ac:dyDescent="0.2">
      <c r="A798" s="13"/>
      <c r="B798" s="13"/>
      <c r="C798" s="13" t="s">
        <v>1160</v>
      </c>
      <c r="D798" s="14" t="s">
        <v>1161</v>
      </c>
      <c r="E798" s="2">
        <f>Source!AT817</f>
        <v>70</v>
      </c>
      <c r="F798" s="16"/>
      <c r="G798" s="15"/>
      <c r="H798" s="2"/>
      <c r="I798" s="2"/>
      <c r="J798" s="16">
        <f>SUM(R793:R797)</f>
        <v>178.82</v>
      </c>
      <c r="K798" s="16"/>
    </row>
    <row r="799" spans="1:22" ht="14.25" x14ac:dyDescent="0.2">
      <c r="A799" s="13"/>
      <c r="B799" s="13"/>
      <c r="C799" s="13" t="s">
        <v>1162</v>
      </c>
      <c r="D799" s="14" t="s">
        <v>1161</v>
      </c>
      <c r="E799" s="2">
        <f>Source!AU817</f>
        <v>10</v>
      </c>
      <c r="F799" s="16"/>
      <c r="G799" s="15"/>
      <c r="H799" s="2"/>
      <c r="I799" s="2"/>
      <c r="J799" s="16">
        <f>SUM(T793:T798)</f>
        <v>25.55</v>
      </c>
      <c r="K799" s="16"/>
    </row>
    <row r="800" spans="1:22" ht="14.25" x14ac:dyDescent="0.2">
      <c r="A800" s="13"/>
      <c r="B800" s="13"/>
      <c r="C800" s="13" t="s">
        <v>1168</v>
      </c>
      <c r="D800" s="14" t="s">
        <v>1161</v>
      </c>
      <c r="E800" s="2">
        <f>108</f>
        <v>108</v>
      </c>
      <c r="F800" s="16"/>
      <c r="G800" s="15"/>
      <c r="H800" s="2"/>
      <c r="I800" s="2"/>
      <c r="J800" s="16">
        <f>SUM(V793:V799)</f>
        <v>0.01</v>
      </c>
      <c r="K800" s="16"/>
    </row>
    <row r="801" spans="1:22" ht="14.25" x14ac:dyDescent="0.2">
      <c r="A801" s="13"/>
      <c r="B801" s="13"/>
      <c r="C801" s="13" t="s">
        <v>1163</v>
      </c>
      <c r="D801" s="14" t="s">
        <v>1164</v>
      </c>
      <c r="E801" s="2">
        <f>Source!AQ817</f>
        <v>39.22</v>
      </c>
      <c r="F801" s="16"/>
      <c r="G801" s="15" t="str">
        <f>Source!DI817</f>
        <v/>
      </c>
      <c r="H801" s="2">
        <f>Source!AV817</f>
        <v>1</v>
      </c>
      <c r="I801" s="2"/>
      <c r="J801" s="16"/>
      <c r="K801" s="16">
        <f>Source!U817</f>
        <v>0.39219999999999999</v>
      </c>
    </row>
    <row r="802" spans="1:22" ht="15" x14ac:dyDescent="0.25">
      <c r="A802" s="20"/>
      <c r="B802" s="20"/>
      <c r="C802" s="20"/>
      <c r="D802" s="20"/>
      <c r="E802" s="20"/>
      <c r="F802" s="20"/>
      <c r="G802" s="20"/>
      <c r="H802" s="20"/>
      <c r="I802" s="58">
        <f>J795+J796+J798+J799+J800</f>
        <v>460.16</v>
      </c>
      <c r="J802" s="58"/>
      <c r="K802" s="21">
        <f>IF(Source!I817&lt;&gt;0, ROUND(I802/Source!I817, 2), 0)</f>
        <v>46016</v>
      </c>
      <c r="P802" s="18">
        <f>I802</f>
        <v>460.16</v>
      </c>
    </row>
    <row r="803" spans="1:22" ht="42.75" x14ac:dyDescent="0.2">
      <c r="A803" s="13">
        <v>82</v>
      </c>
      <c r="B803" s="13" t="str">
        <f>Source!F818</f>
        <v>1.20-3103-1-5/1</v>
      </c>
      <c r="C803" s="13" t="str">
        <f>Source!G818</f>
        <v>Установка выключателя двухклавишного утопленного типа при скрытой проводке</v>
      </c>
      <c r="D803" s="14" t="str">
        <f>Source!H818</f>
        <v>100 шт.</v>
      </c>
      <c r="E803" s="2">
        <f>Source!I818</f>
        <v>0.01</v>
      </c>
      <c r="F803" s="16"/>
      <c r="G803" s="15"/>
      <c r="H803" s="2"/>
      <c r="I803" s="2"/>
      <c r="J803" s="16"/>
      <c r="K803" s="16"/>
      <c r="Q803">
        <f>ROUND((Source!BZ818/100)*ROUND((Source!AF818*Source!AV818)*Source!I818, 2), 2)</f>
        <v>157.88999999999999</v>
      </c>
      <c r="R803">
        <f>Source!X818</f>
        <v>157.88999999999999</v>
      </c>
      <c r="S803">
        <f>ROUND((Source!CA818/100)*ROUND((Source!AF818*Source!AV818)*Source!I818, 2), 2)</f>
        <v>22.56</v>
      </c>
      <c r="T803">
        <f>Source!Y818</f>
        <v>22.56</v>
      </c>
      <c r="U803">
        <f>ROUND((175/100)*ROUND((Source!AE818*Source!AV818)*Source!I818, 2), 2)</f>
        <v>0</v>
      </c>
      <c r="V803">
        <f>ROUND((108/100)*ROUND(Source!CS818*Source!I818, 2), 2)</f>
        <v>0</v>
      </c>
    </row>
    <row r="804" spans="1:22" x14ac:dyDescent="0.2">
      <c r="C804" s="17" t="str">
        <f>"Объем: "&amp;Source!I818&amp;"=1/"&amp;"100"</f>
        <v>Объем: 0,01=1/100</v>
      </c>
    </row>
    <row r="805" spans="1:22" ht="14.25" x14ac:dyDescent="0.2">
      <c r="A805" s="13"/>
      <c r="B805" s="13"/>
      <c r="C805" s="13" t="s">
        <v>1159</v>
      </c>
      <c r="D805" s="14"/>
      <c r="E805" s="2"/>
      <c r="F805" s="16">
        <f>Source!AO818</f>
        <v>22555.56</v>
      </c>
      <c r="G805" s="15" t="str">
        <f>Source!DG818</f>
        <v/>
      </c>
      <c r="H805" s="2">
        <f>Source!AV818</f>
        <v>1</v>
      </c>
      <c r="I805" s="2">
        <f>IF(Source!BA818&lt;&gt; 0, Source!BA818, 1)</f>
        <v>1</v>
      </c>
      <c r="J805" s="16">
        <f>Source!S818</f>
        <v>225.56</v>
      </c>
      <c r="K805" s="16"/>
    </row>
    <row r="806" spans="1:22" ht="14.25" x14ac:dyDescent="0.2">
      <c r="A806" s="13"/>
      <c r="B806" s="13"/>
      <c r="C806" s="13" t="s">
        <v>1160</v>
      </c>
      <c r="D806" s="14" t="s">
        <v>1161</v>
      </c>
      <c r="E806" s="2">
        <f>Source!AT818</f>
        <v>70</v>
      </c>
      <c r="F806" s="16"/>
      <c r="G806" s="15"/>
      <c r="H806" s="2"/>
      <c r="I806" s="2"/>
      <c r="J806" s="16">
        <f>SUM(R803:R805)</f>
        <v>157.88999999999999</v>
      </c>
      <c r="K806" s="16"/>
    </row>
    <row r="807" spans="1:22" ht="14.25" x14ac:dyDescent="0.2">
      <c r="A807" s="13"/>
      <c r="B807" s="13"/>
      <c r="C807" s="13" t="s">
        <v>1162</v>
      </c>
      <c r="D807" s="14" t="s">
        <v>1161</v>
      </c>
      <c r="E807" s="2">
        <f>Source!AU818</f>
        <v>10</v>
      </c>
      <c r="F807" s="16"/>
      <c r="G807" s="15"/>
      <c r="H807" s="2"/>
      <c r="I807" s="2"/>
      <c r="J807" s="16">
        <f>SUM(T803:T806)</f>
        <v>22.56</v>
      </c>
      <c r="K807" s="16"/>
    </row>
    <row r="808" spans="1:22" ht="14.25" x14ac:dyDescent="0.2">
      <c r="A808" s="13"/>
      <c r="B808" s="13"/>
      <c r="C808" s="13" t="s">
        <v>1163</v>
      </c>
      <c r="D808" s="14" t="s">
        <v>1164</v>
      </c>
      <c r="E808" s="2">
        <f>Source!AQ818</f>
        <v>34.630000000000003</v>
      </c>
      <c r="F808" s="16"/>
      <c r="G808" s="15" t="str">
        <f>Source!DI818</f>
        <v/>
      </c>
      <c r="H808" s="2">
        <f>Source!AV818</f>
        <v>1</v>
      </c>
      <c r="I808" s="2"/>
      <c r="J808" s="16"/>
      <c r="K808" s="16">
        <f>Source!U818</f>
        <v>0.34630000000000005</v>
      </c>
    </row>
    <row r="809" spans="1:22" ht="15" x14ac:dyDescent="0.25">
      <c r="A809" s="20"/>
      <c r="B809" s="20"/>
      <c r="C809" s="20"/>
      <c r="D809" s="20"/>
      <c r="E809" s="20"/>
      <c r="F809" s="20"/>
      <c r="G809" s="20"/>
      <c r="H809" s="20"/>
      <c r="I809" s="58">
        <f>J805+J806+J807</f>
        <v>406.01</v>
      </c>
      <c r="J809" s="58"/>
      <c r="K809" s="21">
        <f>IF(Source!I818&lt;&gt;0, ROUND(I809/Source!I818, 2), 0)</f>
        <v>40601</v>
      </c>
      <c r="P809" s="18">
        <f>I809</f>
        <v>406.01</v>
      </c>
    </row>
    <row r="810" spans="1:22" ht="42.75" x14ac:dyDescent="0.2">
      <c r="A810" s="13">
        <v>83</v>
      </c>
      <c r="B810" s="13" t="str">
        <f>Source!F819</f>
        <v>1.21-3103-31-2/3</v>
      </c>
      <c r="C810" s="13" t="str">
        <f>Source!G819</f>
        <v>Прокладка пластикового кабель-канала - по бетонному основанию / сечение 60х40 мм</v>
      </c>
      <c r="D810" s="14" t="str">
        <f>Source!H819</f>
        <v>100 м</v>
      </c>
      <c r="E810" s="2">
        <f>Source!I819</f>
        <v>0.5</v>
      </c>
      <c r="F810" s="16"/>
      <c r="G810" s="15"/>
      <c r="H810" s="2"/>
      <c r="I810" s="2"/>
      <c r="J810" s="16"/>
      <c r="K810" s="16"/>
      <c r="Q810">
        <f>ROUND((Source!BZ819/100)*ROUND((Source!AF819*Source!AV819)*Source!I819, 2), 2)</f>
        <v>9305.07</v>
      </c>
      <c r="R810">
        <f>Source!X819</f>
        <v>9305.07</v>
      </c>
      <c r="S810">
        <f>ROUND((Source!CA819/100)*ROUND((Source!AF819*Source!AV819)*Source!I819, 2), 2)</f>
        <v>1329.3</v>
      </c>
      <c r="T810">
        <f>Source!Y819</f>
        <v>1329.3</v>
      </c>
      <c r="U810">
        <f>ROUND((175/100)*ROUND((Source!AE819*Source!AV819)*Source!I819, 2), 2)</f>
        <v>0.82</v>
      </c>
      <c r="V810">
        <f>ROUND((108/100)*ROUND(Source!CS819*Source!I819, 2), 2)</f>
        <v>0.51</v>
      </c>
    </row>
    <row r="811" spans="1:22" x14ac:dyDescent="0.2">
      <c r="C811" s="17" t="str">
        <f>"Объем: "&amp;Source!I819&amp;"=50/"&amp;"100"</f>
        <v>Объем: 0,5=50/100</v>
      </c>
    </row>
    <row r="812" spans="1:22" ht="14.25" x14ac:dyDescent="0.2">
      <c r="A812" s="13"/>
      <c r="B812" s="13"/>
      <c r="C812" s="13" t="s">
        <v>1159</v>
      </c>
      <c r="D812" s="14"/>
      <c r="E812" s="2"/>
      <c r="F812" s="16">
        <f>Source!AO819</f>
        <v>26585.89</v>
      </c>
      <c r="G812" s="15" t="str">
        <f>Source!DG819</f>
        <v/>
      </c>
      <c r="H812" s="2">
        <f>Source!AV819</f>
        <v>1</v>
      </c>
      <c r="I812" s="2">
        <f>IF(Source!BA819&lt;&gt; 0, Source!BA819, 1)</f>
        <v>1</v>
      </c>
      <c r="J812" s="16">
        <f>Source!S819</f>
        <v>13292.95</v>
      </c>
      <c r="K812" s="16"/>
    </row>
    <row r="813" spans="1:22" ht="14.25" x14ac:dyDescent="0.2">
      <c r="A813" s="13"/>
      <c r="B813" s="13"/>
      <c r="C813" s="13" t="s">
        <v>1165</v>
      </c>
      <c r="D813" s="14"/>
      <c r="E813" s="2"/>
      <c r="F813" s="16">
        <f>Source!AM819</f>
        <v>67.400000000000006</v>
      </c>
      <c r="G813" s="15" t="str">
        <f>Source!DE819</f>
        <v/>
      </c>
      <c r="H813" s="2">
        <f>Source!AV819</f>
        <v>1</v>
      </c>
      <c r="I813" s="2">
        <f>IF(Source!BB819&lt;&gt; 0, Source!BB819, 1)</f>
        <v>1</v>
      </c>
      <c r="J813" s="16">
        <f>Source!Q819</f>
        <v>33.700000000000003</v>
      </c>
      <c r="K813" s="16"/>
    </row>
    <row r="814" spans="1:22" ht="14.25" x14ac:dyDescent="0.2">
      <c r="A814" s="13"/>
      <c r="B814" s="13"/>
      <c r="C814" s="13" t="s">
        <v>1166</v>
      </c>
      <c r="D814" s="14"/>
      <c r="E814" s="2"/>
      <c r="F814" s="16">
        <f>Source!AN819</f>
        <v>0.93</v>
      </c>
      <c r="G814" s="15" t="str">
        <f>Source!DF819</f>
        <v/>
      </c>
      <c r="H814" s="2">
        <f>Source!AV819</f>
        <v>1</v>
      </c>
      <c r="I814" s="2">
        <f>IF(Source!BS819&lt;&gt; 0, Source!BS819, 1)</f>
        <v>1</v>
      </c>
      <c r="J814" s="22">
        <f>Source!R819</f>
        <v>0.47</v>
      </c>
      <c r="K814" s="16"/>
    </row>
    <row r="815" spans="1:22" ht="14.25" x14ac:dyDescent="0.2">
      <c r="A815" s="13"/>
      <c r="B815" s="13"/>
      <c r="C815" s="13" t="s">
        <v>1167</v>
      </c>
      <c r="D815" s="14"/>
      <c r="E815" s="2"/>
      <c r="F815" s="16">
        <f>Source!AL819</f>
        <v>31223.74</v>
      </c>
      <c r="G815" s="15" t="str">
        <f>Source!DD819</f>
        <v/>
      </c>
      <c r="H815" s="2">
        <f>Source!AW819</f>
        <v>1</v>
      </c>
      <c r="I815" s="2">
        <f>IF(Source!BC819&lt;&gt; 0, Source!BC819, 1)</f>
        <v>1</v>
      </c>
      <c r="J815" s="16">
        <f>Source!P819</f>
        <v>15611.87</v>
      </c>
      <c r="K815" s="16"/>
    </row>
    <row r="816" spans="1:22" ht="14.25" x14ac:dyDescent="0.2">
      <c r="A816" s="13"/>
      <c r="B816" s="13"/>
      <c r="C816" s="13" t="s">
        <v>1160</v>
      </c>
      <c r="D816" s="14" t="s">
        <v>1161</v>
      </c>
      <c r="E816" s="2">
        <f>Source!AT819</f>
        <v>70</v>
      </c>
      <c r="F816" s="16"/>
      <c r="G816" s="15"/>
      <c r="H816" s="2"/>
      <c r="I816" s="2"/>
      <c r="J816" s="16">
        <f>SUM(R810:R815)</f>
        <v>9305.07</v>
      </c>
      <c r="K816" s="16"/>
    </row>
    <row r="817" spans="1:22" ht="14.25" x14ac:dyDescent="0.2">
      <c r="A817" s="13"/>
      <c r="B817" s="13"/>
      <c r="C817" s="13" t="s">
        <v>1162</v>
      </c>
      <c r="D817" s="14" t="s">
        <v>1161</v>
      </c>
      <c r="E817" s="2">
        <f>Source!AU819</f>
        <v>10</v>
      </c>
      <c r="F817" s="16"/>
      <c r="G817" s="15"/>
      <c r="H817" s="2"/>
      <c r="I817" s="2"/>
      <c r="J817" s="16">
        <f>SUM(T810:T816)</f>
        <v>1329.3</v>
      </c>
      <c r="K817" s="16"/>
    </row>
    <row r="818" spans="1:22" ht="14.25" x14ac:dyDescent="0.2">
      <c r="A818" s="13"/>
      <c r="B818" s="13"/>
      <c r="C818" s="13" t="s">
        <v>1168</v>
      </c>
      <c r="D818" s="14" t="s">
        <v>1161</v>
      </c>
      <c r="E818" s="2">
        <f>108</f>
        <v>108</v>
      </c>
      <c r="F818" s="16"/>
      <c r="G818" s="15"/>
      <c r="H818" s="2"/>
      <c r="I818" s="2"/>
      <c r="J818" s="16">
        <f>SUM(V810:V817)</f>
        <v>0.51</v>
      </c>
      <c r="K818" s="16"/>
    </row>
    <row r="819" spans="1:22" ht="14.25" x14ac:dyDescent="0.2">
      <c r="A819" s="13"/>
      <c r="B819" s="13"/>
      <c r="C819" s="13" t="s">
        <v>1163</v>
      </c>
      <c r="D819" s="14" t="s">
        <v>1164</v>
      </c>
      <c r="E819" s="2">
        <f>Source!AQ819</f>
        <v>46.78</v>
      </c>
      <c r="F819" s="16"/>
      <c r="G819" s="15" t="str">
        <f>Source!DI819</f>
        <v/>
      </c>
      <c r="H819" s="2">
        <f>Source!AV819</f>
        <v>1</v>
      </c>
      <c r="I819" s="2"/>
      <c r="J819" s="16"/>
      <c r="K819" s="16">
        <f>Source!U819</f>
        <v>23.39</v>
      </c>
    </row>
    <row r="820" spans="1:22" ht="15" x14ac:dyDescent="0.25">
      <c r="A820" s="20"/>
      <c r="B820" s="20"/>
      <c r="C820" s="20"/>
      <c r="D820" s="20"/>
      <c r="E820" s="20"/>
      <c r="F820" s="20"/>
      <c r="G820" s="20"/>
      <c r="H820" s="20"/>
      <c r="I820" s="58">
        <f>J812+J813+J815+J816+J817+J818</f>
        <v>39573.400000000009</v>
      </c>
      <c r="J820" s="58"/>
      <c r="K820" s="21">
        <f>IF(Source!I819&lt;&gt;0, ROUND(I820/Source!I819, 2), 0)</f>
        <v>79146.8</v>
      </c>
      <c r="P820" s="18">
        <f>I820</f>
        <v>39573.400000000009</v>
      </c>
    </row>
    <row r="821" spans="1:22" ht="28.5" x14ac:dyDescent="0.2">
      <c r="A821" s="13">
        <v>84</v>
      </c>
      <c r="B821" s="13" t="str">
        <f>Source!F820</f>
        <v>1.21-3103-7-1/1</v>
      </c>
      <c r="C821" s="13" t="str">
        <f>Source!G820</f>
        <v>Прокладка проводов и кабелей в лотках, провод сечением до 6 мм2</v>
      </c>
      <c r="D821" s="14" t="str">
        <f>Source!H820</f>
        <v>100 м</v>
      </c>
      <c r="E821" s="2">
        <f>Source!I820</f>
        <v>0.5</v>
      </c>
      <c r="F821" s="16"/>
      <c r="G821" s="15"/>
      <c r="H821" s="2"/>
      <c r="I821" s="2"/>
      <c r="J821" s="16"/>
      <c r="K821" s="16"/>
      <c r="Q821">
        <f>ROUND((Source!BZ820/100)*ROUND((Source!AF820*Source!AV820)*Source!I820, 2), 2)</f>
        <v>251.84</v>
      </c>
      <c r="R821">
        <f>Source!X820</f>
        <v>251.84</v>
      </c>
      <c r="S821">
        <f>ROUND((Source!CA820/100)*ROUND((Source!AF820*Source!AV820)*Source!I820, 2), 2)</f>
        <v>35.979999999999997</v>
      </c>
      <c r="T821">
        <f>Source!Y820</f>
        <v>35.979999999999997</v>
      </c>
      <c r="U821">
        <f>ROUND((175/100)*ROUND((Source!AE820*Source!AV820)*Source!I820, 2), 2)</f>
        <v>397.57</v>
      </c>
      <c r="V821">
        <f>ROUND((108/100)*ROUND(Source!CS820*Source!I820, 2), 2)</f>
        <v>245.35</v>
      </c>
    </row>
    <row r="822" spans="1:22" x14ac:dyDescent="0.2">
      <c r="C822" s="17" t="str">
        <f>"Объем: "&amp;Source!I820&amp;"=50/"&amp;"100"</f>
        <v>Объем: 0,5=50/100</v>
      </c>
    </row>
    <row r="823" spans="1:22" ht="14.25" x14ac:dyDescent="0.2">
      <c r="A823" s="13"/>
      <c r="B823" s="13"/>
      <c r="C823" s="13" t="s">
        <v>1159</v>
      </c>
      <c r="D823" s="14"/>
      <c r="E823" s="2"/>
      <c r="F823" s="16">
        <f>Source!AO820</f>
        <v>719.54</v>
      </c>
      <c r="G823" s="15" t="str">
        <f>Source!DG820</f>
        <v/>
      </c>
      <c r="H823" s="2">
        <f>Source!AV820</f>
        <v>1</v>
      </c>
      <c r="I823" s="2">
        <f>IF(Source!BA820&lt;&gt; 0, Source!BA820, 1)</f>
        <v>1</v>
      </c>
      <c r="J823" s="16">
        <f>Source!S820</f>
        <v>359.77</v>
      </c>
      <c r="K823" s="16"/>
    </row>
    <row r="824" spans="1:22" ht="14.25" x14ac:dyDescent="0.2">
      <c r="A824" s="13"/>
      <c r="B824" s="13"/>
      <c r="C824" s="13" t="s">
        <v>1165</v>
      </c>
      <c r="D824" s="14"/>
      <c r="E824" s="2"/>
      <c r="F824" s="16">
        <f>Source!AM820</f>
        <v>891.59</v>
      </c>
      <c r="G824" s="15" t="str">
        <f>Source!DE820</f>
        <v/>
      </c>
      <c r="H824" s="2">
        <f>Source!AV820</f>
        <v>1</v>
      </c>
      <c r="I824" s="2">
        <f>IF(Source!BB820&lt;&gt; 0, Source!BB820, 1)</f>
        <v>1</v>
      </c>
      <c r="J824" s="16">
        <f>Source!Q820</f>
        <v>445.8</v>
      </c>
      <c r="K824" s="16"/>
    </row>
    <row r="825" spans="1:22" ht="14.25" x14ac:dyDescent="0.2">
      <c r="A825" s="13"/>
      <c r="B825" s="13"/>
      <c r="C825" s="13" t="s">
        <v>1166</v>
      </c>
      <c r="D825" s="14"/>
      <c r="E825" s="2"/>
      <c r="F825" s="16">
        <f>Source!AN820</f>
        <v>454.35</v>
      </c>
      <c r="G825" s="15" t="str">
        <f>Source!DF820</f>
        <v/>
      </c>
      <c r="H825" s="2">
        <f>Source!AV820</f>
        <v>1</v>
      </c>
      <c r="I825" s="2">
        <f>IF(Source!BS820&lt;&gt; 0, Source!BS820, 1)</f>
        <v>1</v>
      </c>
      <c r="J825" s="22">
        <f>Source!R820</f>
        <v>227.18</v>
      </c>
      <c r="K825" s="16"/>
    </row>
    <row r="826" spans="1:22" ht="14.25" x14ac:dyDescent="0.2">
      <c r="A826" s="13"/>
      <c r="B826" s="13"/>
      <c r="C826" s="13" t="s">
        <v>1167</v>
      </c>
      <c r="D826" s="14"/>
      <c r="E826" s="2"/>
      <c r="F826" s="16">
        <f>Source!AL820</f>
        <v>10685.41</v>
      </c>
      <c r="G826" s="15" t="str">
        <f>Source!DD820</f>
        <v/>
      </c>
      <c r="H826" s="2">
        <f>Source!AW820</f>
        <v>1</v>
      </c>
      <c r="I826" s="2">
        <f>IF(Source!BC820&lt;&gt; 0, Source!BC820, 1)</f>
        <v>1</v>
      </c>
      <c r="J826" s="16">
        <f>Source!P820</f>
        <v>5342.71</v>
      </c>
      <c r="K826" s="16"/>
    </row>
    <row r="827" spans="1:22" ht="14.25" x14ac:dyDescent="0.2">
      <c r="A827" s="13"/>
      <c r="B827" s="13"/>
      <c r="C827" s="13" t="s">
        <v>1160</v>
      </c>
      <c r="D827" s="14" t="s">
        <v>1161</v>
      </c>
      <c r="E827" s="2">
        <f>Source!AT820</f>
        <v>70</v>
      </c>
      <c r="F827" s="16"/>
      <c r="G827" s="15"/>
      <c r="H827" s="2"/>
      <c r="I827" s="2"/>
      <c r="J827" s="16">
        <f>SUM(R821:R826)</f>
        <v>251.84</v>
      </c>
      <c r="K827" s="16"/>
    </row>
    <row r="828" spans="1:22" ht="14.25" x14ac:dyDescent="0.2">
      <c r="A828" s="13"/>
      <c r="B828" s="13"/>
      <c r="C828" s="13" t="s">
        <v>1162</v>
      </c>
      <c r="D828" s="14" t="s">
        <v>1161</v>
      </c>
      <c r="E828" s="2">
        <f>Source!AU820</f>
        <v>10</v>
      </c>
      <c r="F828" s="16"/>
      <c r="G828" s="15"/>
      <c r="H828" s="2"/>
      <c r="I828" s="2"/>
      <c r="J828" s="16">
        <f>SUM(T821:T827)</f>
        <v>35.979999999999997</v>
      </c>
      <c r="K828" s="16"/>
    </row>
    <row r="829" spans="1:22" ht="14.25" x14ac:dyDescent="0.2">
      <c r="A829" s="13"/>
      <c r="B829" s="13"/>
      <c r="C829" s="13" t="s">
        <v>1168</v>
      </c>
      <c r="D829" s="14" t="s">
        <v>1161</v>
      </c>
      <c r="E829" s="2">
        <f>108</f>
        <v>108</v>
      </c>
      <c r="F829" s="16"/>
      <c r="G829" s="15"/>
      <c r="H829" s="2"/>
      <c r="I829" s="2"/>
      <c r="J829" s="16">
        <f>SUM(V821:V828)</f>
        <v>245.35</v>
      </c>
      <c r="K829" s="16"/>
    </row>
    <row r="830" spans="1:22" ht="14.25" x14ac:dyDescent="0.2">
      <c r="A830" s="13"/>
      <c r="B830" s="13"/>
      <c r="C830" s="13" t="s">
        <v>1163</v>
      </c>
      <c r="D830" s="14" t="s">
        <v>1164</v>
      </c>
      <c r="E830" s="2">
        <f>Source!AQ820</f>
        <v>1.18</v>
      </c>
      <c r="F830" s="16"/>
      <c r="G830" s="15" t="str">
        <f>Source!DI820</f>
        <v/>
      </c>
      <c r="H830" s="2">
        <f>Source!AV820</f>
        <v>1</v>
      </c>
      <c r="I830" s="2"/>
      <c r="J830" s="16"/>
      <c r="K830" s="16">
        <f>Source!U820</f>
        <v>0.59</v>
      </c>
    </row>
    <row r="831" spans="1:22" ht="15" x14ac:dyDescent="0.25">
      <c r="A831" s="20"/>
      <c r="B831" s="20"/>
      <c r="C831" s="20"/>
      <c r="D831" s="20"/>
      <c r="E831" s="20"/>
      <c r="F831" s="20"/>
      <c r="G831" s="20"/>
      <c r="H831" s="20"/>
      <c r="I831" s="58">
        <f>J823+J824+J826+J827+J828+J829</f>
        <v>6681.45</v>
      </c>
      <c r="J831" s="58"/>
      <c r="K831" s="21">
        <f>IF(Source!I820&lt;&gt;0, ROUND(I831/Source!I820, 2), 0)</f>
        <v>13362.9</v>
      </c>
      <c r="P831" s="18">
        <f>I831</f>
        <v>6681.45</v>
      </c>
    </row>
    <row r="832" spans="1:22" ht="114" x14ac:dyDescent="0.2">
      <c r="A832" s="13">
        <v>85</v>
      </c>
      <c r="B832" s="13" t="str">
        <f>Source!F821</f>
        <v>21.23-8-270</v>
      </c>
      <c r="C832" s="13" t="str">
        <f>Source!G821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832" s="14" t="str">
        <f>Source!H821</f>
        <v>км</v>
      </c>
      <c r="E832" s="2">
        <f>Source!I821</f>
        <v>0.05</v>
      </c>
      <c r="F832" s="16">
        <f>Source!AL821</f>
        <v>129532.62</v>
      </c>
      <c r="G832" s="15" t="str">
        <f>Source!DD821</f>
        <v/>
      </c>
      <c r="H832" s="2">
        <f>Source!AW821</f>
        <v>1</v>
      </c>
      <c r="I832" s="2">
        <f>IF(Source!BC821&lt;&gt; 0, Source!BC821, 1)</f>
        <v>1</v>
      </c>
      <c r="J832" s="16">
        <f>Source!P821</f>
        <v>6476.63</v>
      </c>
      <c r="K832" s="16"/>
      <c r="Q832">
        <f>ROUND((Source!BZ821/100)*ROUND((Source!AF821*Source!AV821)*Source!I821, 2), 2)</f>
        <v>0</v>
      </c>
      <c r="R832">
        <f>Source!X821</f>
        <v>0</v>
      </c>
      <c r="S832">
        <f>ROUND((Source!CA821/100)*ROUND((Source!AF821*Source!AV821)*Source!I821, 2), 2)</f>
        <v>0</v>
      </c>
      <c r="T832">
        <f>Source!Y821</f>
        <v>0</v>
      </c>
      <c r="U832">
        <f>ROUND((175/100)*ROUND((Source!AE821*Source!AV821)*Source!I821, 2), 2)</f>
        <v>0</v>
      </c>
      <c r="V832">
        <f>ROUND((108/100)*ROUND(Source!CS821*Source!I821, 2), 2)</f>
        <v>0</v>
      </c>
    </row>
    <row r="833" spans="1:22" ht="15" x14ac:dyDescent="0.25">
      <c r="A833" s="20"/>
      <c r="B833" s="20"/>
      <c r="C833" s="20"/>
      <c r="D833" s="20"/>
      <c r="E833" s="20"/>
      <c r="F833" s="20"/>
      <c r="G833" s="20"/>
      <c r="H833" s="20"/>
      <c r="I833" s="58">
        <f>J832</f>
        <v>6476.63</v>
      </c>
      <c r="J833" s="58"/>
      <c r="K833" s="21">
        <f>IF(Source!I821&lt;&gt;0, ROUND(I833/Source!I821, 2), 0)</f>
        <v>129532.6</v>
      </c>
      <c r="P833" s="18">
        <f>I833</f>
        <v>6476.63</v>
      </c>
    </row>
    <row r="834" spans="1:22" ht="114" x14ac:dyDescent="0.2">
      <c r="A834" s="13">
        <v>86</v>
      </c>
      <c r="B834" s="13" t="str">
        <f>Source!F822</f>
        <v>1.21-3703-4-1/1</v>
      </c>
      <c r="C834" s="13" t="str">
        <f>Source!G822</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834" s="14" t="str">
        <f>Source!H822</f>
        <v>100 жил</v>
      </c>
      <c r="E834" s="2">
        <f>Source!I822</f>
        <v>0.09</v>
      </c>
      <c r="F834" s="16"/>
      <c r="G834" s="15"/>
      <c r="H834" s="2"/>
      <c r="I834" s="2"/>
      <c r="J834" s="16"/>
      <c r="K834" s="16"/>
      <c r="Q834">
        <f>ROUND((Source!BZ822/100)*ROUND((Source!AF822*Source!AV822)*Source!I822, 2), 2)</f>
        <v>729.17</v>
      </c>
      <c r="R834">
        <f>Source!X822</f>
        <v>729.17</v>
      </c>
      <c r="S834">
        <f>ROUND((Source!CA822/100)*ROUND((Source!AF822*Source!AV822)*Source!I822, 2), 2)</f>
        <v>104.17</v>
      </c>
      <c r="T834">
        <f>Source!Y822</f>
        <v>104.17</v>
      </c>
      <c r="U834">
        <f>ROUND((175/100)*ROUND((Source!AE822*Source!AV822)*Source!I822, 2), 2)</f>
        <v>0</v>
      </c>
      <c r="V834">
        <f>ROUND((108/100)*ROUND(Source!CS822*Source!I822, 2), 2)</f>
        <v>0</v>
      </c>
    </row>
    <row r="835" spans="1:22" x14ac:dyDescent="0.2">
      <c r="C835" s="17" t="str">
        <f>"Объем: "&amp;Source!I822&amp;"=9/"&amp;"100"</f>
        <v>Объем: 0,09=9/100</v>
      </c>
    </row>
    <row r="836" spans="1:22" ht="14.25" x14ac:dyDescent="0.2">
      <c r="A836" s="13"/>
      <c r="B836" s="13"/>
      <c r="C836" s="13" t="s">
        <v>1159</v>
      </c>
      <c r="D836" s="14"/>
      <c r="E836" s="2"/>
      <c r="F836" s="16">
        <f>Source!AO822</f>
        <v>11574.13</v>
      </c>
      <c r="G836" s="15" t="str">
        <f>Source!DG822</f>
        <v/>
      </c>
      <c r="H836" s="2">
        <f>Source!AV822</f>
        <v>1</v>
      </c>
      <c r="I836" s="2">
        <f>IF(Source!BA822&lt;&gt; 0, Source!BA822, 1)</f>
        <v>1</v>
      </c>
      <c r="J836" s="16">
        <f>Source!S822</f>
        <v>1041.67</v>
      </c>
      <c r="K836" s="16"/>
    </row>
    <row r="837" spans="1:22" ht="14.25" x14ac:dyDescent="0.2">
      <c r="A837" s="13"/>
      <c r="B837" s="13"/>
      <c r="C837" s="13" t="s">
        <v>1160</v>
      </c>
      <c r="D837" s="14" t="s">
        <v>1161</v>
      </c>
      <c r="E837" s="2">
        <f>Source!AT822</f>
        <v>70</v>
      </c>
      <c r="F837" s="16"/>
      <c r="G837" s="15"/>
      <c r="H837" s="2"/>
      <c r="I837" s="2"/>
      <c r="J837" s="16">
        <f>SUM(R834:R836)</f>
        <v>729.17</v>
      </c>
      <c r="K837" s="16"/>
    </row>
    <row r="838" spans="1:22" ht="14.25" x14ac:dyDescent="0.2">
      <c r="A838" s="13"/>
      <c r="B838" s="13"/>
      <c r="C838" s="13" t="s">
        <v>1162</v>
      </c>
      <c r="D838" s="14" t="s">
        <v>1161</v>
      </c>
      <c r="E838" s="2">
        <f>Source!AU822</f>
        <v>10</v>
      </c>
      <c r="F838" s="16"/>
      <c r="G838" s="15"/>
      <c r="H838" s="2"/>
      <c r="I838" s="2"/>
      <c r="J838" s="16">
        <f>SUM(T834:T837)</f>
        <v>104.17</v>
      </c>
      <c r="K838" s="16"/>
    </row>
    <row r="839" spans="1:22" ht="14.25" x14ac:dyDescent="0.2">
      <c r="A839" s="13"/>
      <c r="B839" s="13"/>
      <c r="C839" s="13" t="s">
        <v>1163</v>
      </c>
      <c r="D839" s="14" t="s">
        <v>1164</v>
      </c>
      <c r="E839" s="2">
        <f>Source!AQ822</f>
        <v>17.77</v>
      </c>
      <c r="F839" s="16"/>
      <c r="G839" s="15" t="str">
        <f>Source!DI822</f>
        <v/>
      </c>
      <c r="H839" s="2">
        <f>Source!AV822</f>
        <v>1</v>
      </c>
      <c r="I839" s="2"/>
      <c r="J839" s="16"/>
      <c r="K839" s="16">
        <f>Source!U822</f>
        <v>1.5992999999999999</v>
      </c>
    </row>
    <row r="840" spans="1:22" ht="15" x14ac:dyDescent="0.25">
      <c r="A840" s="20"/>
      <c r="B840" s="20"/>
      <c r="C840" s="20"/>
      <c r="D840" s="20"/>
      <c r="E840" s="20"/>
      <c r="F840" s="20"/>
      <c r="G840" s="20"/>
      <c r="H840" s="20"/>
      <c r="I840" s="58">
        <f>J836+J837+J838</f>
        <v>1875.0100000000002</v>
      </c>
      <c r="J840" s="58"/>
      <c r="K840" s="21">
        <f>IF(Source!I822&lt;&gt;0, ROUND(I840/Source!I822, 2), 0)</f>
        <v>20833.439999999999</v>
      </c>
      <c r="P840" s="18">
        <f>I840</f>
        <v>1875.0100000000002</v>
      </c>
    </row>
    <row r="842" spans="1:22" ht="15" x14ac:dyDescent="0.25">
      <c r="A842" s="61" t="str">
        <f>CONCATENATE("Итого по разделу: ",IF(Source!G824&lt;&gt;"Новый раздел", Source!G824, ""))</f>
        <v>Итого по разделу: Помещение 129 Интерактивная библиотека</v>
      </c>
      <c r="B842" s="61"/>
      <c r="C842" s="61"/>
      <c r="D842" s="61"/>
      <c r="E842" s="61"/>
      <c r="F842" s="61"/>
      <c r="G842" s="61"/>
      <c r="H842" s="61"/>
      <c r="I842" s="59">
        <f>SUM(P749:P841)</f>
        <v>62092.73</v>
      </c>
      <c r="J842" s="60"/>
      <c r="K842" s="23"/>
    </row>
    <row r="845" spans="1:22" ht="16.5" x14ac:dyDescent="0.25">
      <c r="A845" s="57" t="str">
        <f>CONCATENATE("Раздел: ",IF(Source!G854&lt;&gt;"Новый раздел", Source!G854, ""))</f>
        <v>Раздел: Помещение 130 Вспомогательное помещение интерактивной библиотеки</v>
      </c>
      <c r="B845" s="57"/>
      <c r="C845" s="57"/>
      <c r="D845" s="57"/>
      <c r="E845" s="57"/>
      <c r="F845" s="57"/>
      <c r="G845" s="57"/>
      <c r="H845" s="57"/>
      <c r="I845" s="57"/>
      <c r="J845" s="57"/>
      <c r="K845" s="57"/>
    </row>
    <row r="846" spans="1:22" ht="28.5" x14ac:dyDescent="0.2">
      <c r="A846" s="13">
        <v>87</v>
      </c>
      <c r="B846" s="13" t="str">
        <f>Source!F858</f>
        <v>1.21-3305-1-1/1</v>
      </c>
      <c r="C846" s="13" t="str">
        <f>Source!G858</f>
        <v>Демонтаж выключателей, розеток</v>
      </c>
      <c r="D846" s="14" t="str">
        <f>Source!H858</f>
        <v>100 шт.</v>
      </c>
      <c r="E846" s="2">
        <f>Source!I858</f>
        <v>0.08</v>
      </c>
      <c r="F846" s="16"/>
      <c r="G846" s="15"/>
      <c r="H846" s="2"/>
      <c r="I846" s="2"/>
      <c r="J846" s="16"/>
      <c r="K846" s="16"/>
      <c r="Q846">
        <f>ROUND((Source!BZ858/100)*ROUND((Source!AF858*Source!AV858)*Source!I858, 2), 2)</f>
        <v>151.79</v>
      </c>
      <c r="R846">
        <f>Source!X858</f>
        <v>151.79</v>
      </c>
      <c r="S846">
        <f>ROUND((Source!CA858/100)*ROUND((Source!AF858*Source!AV858)*Source!I858, 2), 2)</f>
        <v>21.68</v>
      </c>
      <c r="T846">
        <f>Source!Y858</f>
        <v>21.68</v>
      </c>
      <c r="U846">
        <f>ROUND((175/100)*ROUND((Source!AE858*Source!AV858)*Source!I858, 2), 2)</f>
        <v>0</v>
      </c>
      <c r="V846">
        <f>ROUND((108/100)*ROUND(Source!CS858*Source!I858, 2), 2)</f>
        <v>0</v>
      </c>
    </row>
    <row r="847" spans="1:22" x14ac:dyDescent="0.2">
      <c r="C847" s="17" t="str">
        <f>"Объем: "&amp;Source!I858&amp;"=8/"&amp;"100"</f>
        <v>Объем: 0,08=8/100</v>
      </c>
    </row>
    <row r="848" spans="1:22" ht="14.25" x14ac:dyDescent="0.2">
      <c r="A848" s="13"/>
      <c r="B848" s="13"/>
      <c r="C848" s="13" t="s">
        <v>1159</v>
      </c>
      <c r="D848" s="14"/>
      <c r="E848" s="2"/>
      <c r="F848" s="16">
        <f>Source!AO858</f>
        <v>2710.46</v>
      </c>
      <c r="G848" s="15" t="str">
        <f>Source!DG858</f>
        <v/>
      </c>
      <c r="H848" s="2">
        <f>Source!AV858</f>
        <v>1</v>
      </c>
      <c r="I848" s="2">
        <f>IF(Source!BA858&lt;&gt; 0, Source!BA858, 1)</f>
        <v>1</v>
      </c>
      <c r="J848" s="16">
        <f>Source!S858</f>
        <v>216.84</v>
      </c>
      <c r="K848" s="16"/>
    </row>
    <row r="849" spans="1:22" ht="14.25" x14ac:dyDescent="0.2">
      <c r="A849" s="13"/>
      <c r="B849" s="13"/>
      <c r="C849" s="13" t="s">
        <v>1160</v>
      </c>
      <c r="D849" s="14" t="s">
        <v>1161</v>
      </c>
      <c r="E849" s="2">
        <f>Source!AT858</f>
        <v>70</v>
      </c>
      <c r="F849" s="16"/>
      <c r="G849" s="15"/>
      <c r="H849" s="2"/>
      <c r="I849" s="2"/>
      <c r="J849" s="16">
        <f>SUM(R846:R848)</f>
        <v>151.79</v>
      </c>
      <c r="K849" s="16"/>
    </row>
    <row r="850" spans="1:22" ht="14.25" x14ac:dyDescent="0.2">
      <c r="A850" s="13"/>
      <c r="B850" s="13"/>
      <c r="C850" s="13" t="s">
        <v>1162</v>
      </c>
      <c r="D850" s="14" t="s">
        <v>1161</v>
      </c>
      <c r="E850" s="2">
        <f>Source!AU858</f>
        <v>10</v>
      </c>
      <c r="F850" s="16"/>
      <c r="G850" s="15"/>
      <c r="H850" s="2"/>
      <c r="I850" s="2"/>
      <c r="J850" s="16">
        <f>SUM(T846:T849)</f>
        <v>21.68</v>
      </c>
      <c r="K850" s="16"/>
    </row>
    <row r="851" spans="1:22" ht="14.25" x14ac:dyDescent="0.2">
      <c r="A851" s="13"/>
      <c r="B851" s="13"/>
      <c r="C851" s="13" t="s">
        <v>1163</v>
      </c>
      <c r="D851" s="14" t="s">
        <v>1164</v>
      </c>
      <c r="E851" s="2">
        <f>Source!AQ858</f>
        <v>5.84</v>
      </c>
      <c r="F851" s="16"/>
      <c r="G851" s="15" t="str">
        <f>Source!DI858</f>
        <v/>
      </c>
      <c r="H851" s="2">
        <f>Source!AV858</f>
        <v>1</v>
      </c>
      <c r="I851" s="2"/>
      <c r="J851" s="16"/>
      <c r="K851" s="16">
        <f>Source!U858</f>
        <v>0.4672</v>
      </c>
    </row>
    <row r="852" spans="1:22" ht="15" x14ac:dyDescent="0.25">
      <c r="A852" s="20"/>
      <c r="B852" s="20"/>
      <c r="C852" s="20"/>
      <c r="D852" s="20"/>
      <c r="E852" s="20"/>
      <c r="F852" s="20"/>
      <c r="G852" s="20"/>
      <c r="H852" s="20"/>
      <c r="I852" s="58">
        <f>J848+J849+J850</f>
        <v>390.31</v>
      </c>
      <c r="J852" s="58"/>
      <c r="K852" s="21">
        <f>IF(Source!I858&lt;&gt;0, ROUND(I852/Source!I858, 2), 0)</f>
        <v>4878.88</v>
      </c>
      <c r="P852" s="18">
        <f>I852</f>
        <v>390.31</v>
      </c>
    </row>
    <row r="853" spans="1:22" ht="57" x14ac:dyDescent="0.2">
      <c r="A853" s="13">
        <v>88</v>
      </c>
      <c r="B853" s="13" t="str">
        <f>Source!F859</f>
        <v>1.50-3204-13-6/1</v>
      </c>
      <c r="C853" s="13" t="str">
        <f>Source!G859</f>
        <v>Сверление отверстий в строительных конструкциях из кирпича установками алмазного сверления, диаметр сверла алмазного кольцевого 70 мм</v>
      </c>
      <c r="D853" s="14" t="str">
        <f>Source!H859</f>
        <v>10 СМ</v>
      </c>
      <c r="E853" s="2">
        <f>Source!I859</f>
        <v>0.2</v>
      </c>
      <c r="F853" s="16"/>
      <c r="G853" s="15"/>
      <c r="H853" s="2"/>
      <c r="I853" s="2"/>
      <c r="J853" s="16"/>
      <c r="K853" s="16"/>
      <c r="Q853">
        <f>ROUND((Source!BZ859/100)*ROUND((Source!AF859*Source!AV859)*Source!I859, 2), 2)</f>
        <v>42.74</v>
      </c>
      <c r="R853">
        <f>Source!X859</f>
        <v>42.74</v>
      </c>
      <c r="S853">
        <f>ROUND((Source!CA859/100)*ROUND((Source!AF859*Source!AV859)*Source!I859, 2), 2)</f>
        <v>6.11</v>
      </c>
      <c r="T853">
        <f>Source!Y859</f>
        <v>6.11</v>
      </c>
      <c r="U853">
        <f>ROUND((175/100)*ROUND((Source!AE859*Source!AV859)*Source!I859, 2), 2)</f>
        <v>0.05</v>
      </c>
      <c r="V853">
        <f>ROUND((108/100)*ROUND(Source!CS859*Source!I859, 2), 2)</f>
        <v>0.03</v>
      </c>
    </row>
    <row r="854" spans="1:22" x14ac:dyDescent="0.2">
      <c r="C854" s="17" t="str">
        <f>"Объем: "&amp;Source!I859&amp;"=2/"&amp;"10"</f>
        <v>Объем: 0,2=2/10</v>
      </c>
    </row>
    <row r="855" spans="1:22" ht="14.25" x14ac:dyDescent="0.2">
      <c r="A855" s="13"/>
      <c r="B855" s="13"/>
      <c r="C855" s="13" t="s">
        <v>1159</v>
      </c>
      <c r="D855" s="14"/>
      <c r="E855" s="2"/>
      <c r="F855" s="16">
        <f>Source!AO859</f>
        <v>305.27</v>
      </c>
      <c r="G855" s="15" t="str">
        <f>Source!DG859</f>
        <v/>
      </c>
      <c r="H855" s="2">
        <f>Source!AV859</f>
        <v>1</v>
      </c>
      <c r="I855" s="2">
        <f>IF(Source!BA859&lt;&gt; 0, Source!BA859, 1)</f>
        <v>1</v>
      </c>
      <c r="J855" s="16">
        <f>Source!S859</f>
        <v>61.05</v>
      </c>
      <c r="K855" s="16"/>
    </row>
    <row r="856" spans="1:22" ht="14.25" x14ac:dyDescent="0.2">
      <c r="A856" s="13"/>
      <c r="B856" s="13"/>
      <c r="C856" s="13" t="s">
        <v>1165</v>
      </c>
      <c r="D856" s="14"/>
      <c r="E856" s="2"/>
      <c r="F856" s="16">
        <f>Source!AM859</f>
        <v>8.99</v>
      </c>
      <c r="G856" s="15" t="str">
        <f>Source!DE859</f>
        <v/>
      </c>
      <c r="H856" s="2">
        <f>Source!AV859</f>
        <v>1</v>
      </c>
      <c r="I856" s="2">
        <f>IF(Source!BB859&lt;&gt; 0, Source!BB859, 1)</f>
        <v>1</v>
      </c>
      <c r="J856" s="16">
        <f>Source!Q859</f>
        <v>1.8</v>
      </c>
      <c r="K856" s="16"/>
    </row>
    <row r="857" spans="1:22" ht="14.25" x14ac:dyDescent="0.2">
      <c r="A857" s="13"/>
      <c r="B857" s="13"/>
      <c r="C857" s="13" t="s">
        <v>1166</v>
      </c>
      <c r="D857" s="14"/>
      <c r="E857" s="2"/>
      <c r="F857" s="16">
        <f>Source!AN859</f>
        <v>0.13</v>
      </c>
      <c r="G857" s="15" t="str">
        <f>Source!DF859</f>
        <v/>
      </c>
      <c r="H857" s="2">
        <f>Source!AV859</f>
        <v>1</v>
      </c>
      <c r="I857" s="2">
        <f>IF(Source!BS859&lt;&gt; 0, Source!BS859, 1)</f>
        <v>1</v>
      </c>
      <c r="J857" s="22">
        <f>Source!R859</f>
        <v>0.03</v>
      </c>
      <c r="K857" s="16"/>
    </row>
    <row r="858" spans="1:22" ht="14.25" x14ac:dyDescent="0.2">
      <c r="A858" s="13"/>
      <c r="B858" s="13"/>
      <c r="C858" s="13" t="s">
        <v>1167</v>
      </c>
      <c r="D858" s="14"/>
      <c r="E858" s="2"/>
      <c r="F858" s="16">
        <f>Source!AL859</f>
        <v>112.32</v>
      </c>
      <c r="G858" s="15" t="str">
        <f>Source!DD859</f>
        <v/>
      </c>
      <c r="H858" s="2">
        <f>Source!AW859</f>
        <v>1</v>
      </c>
      <c r="I858" s="2">
        <f>IF(Source!BC859&lt;&gt; 0, Source!BC859, 1)</f>
        <v>1</v>
      </c>
      <c r="J858" s="16">
        <f>Source!P859</f>
        <v>22.46</v>
      </c>
      <c r="K858" s="16"/>
    </row>
    <row r="859" spans="1:22" ht="14.25" x14ac:dyDescent="0.2">
      <c r="A859" s="13"/>
      <c r="B859" s="13"/>
      <c r="C859" s="13" t="s">
        <v>1160</v>
      </c>
      <c r="D859" s="14" t="s">
        <v>1161</v>
      </c>
      <c r="E859" s="2">
        <f>Source!AT859</f>
        <v>70</v>
      </c>
      <c r="F859" s="16"/>
      <c r="G859" s="15"/>
      <c r="H859" s="2"/>
      <c r="I859" s="2"/>
      <c r="J859" s="16">
        <f>SUM(R853:R858)</f>
        <v>42.74</v>
      </c>
      <c r="K859" s="16"/>
    </row>
    <row r="860" spans="1:22" ht="14.25" x14ac:dyDescent="0.2">
      <c r="A860" s="13"/>
      <c r="B860" s="13"/>
      <c r="C860" s="13" t="s">
        <v>1162</v>
      </c>
      <c r="D860" s="14" t="s">
        <v>1161</v>
      </c>
      <c r="E860" s="2">
        <f>Source!AU859</f>
        <v>10</v>
      </c>
      <c r="F860" s="16"/>
      <c r="G860" s="15"/>
      <c r="H860" s="2"/>
      <c r="I860" s="2"/>
      <c r="J860" s="16">
        <f>SUM(T853:T859)</f>
        <v>6.11</v>
      </c>
      <c r="K860" s="16"/>
    </row>
    <row r="861" spans="1:22" ht="14.25" x14ac:dyDescent="0.2">
      <c r="A861" s="13"/>
      <c r="B861" s="13"/>
      <c r="C861" s="13" t="s">
        <v>1168</v>
      </c>
      <c r="D861" s="14" t="s">
        <v>1161</v>
      </c>
      <c r="E861" s="2">
        <f>108</f>
        <v>108</v>
      </c>
      <c r="F861" s="16"/>
      <c r="G861" s="15"/>
      <c r="H861" s="2"/>
      <c r="I861" s="2"/>
      <c r="J861" s="16">
        <f>SUM(V853:V860)</f>
        <v>0.03</v>
      </c>
      <c r="K861" s="16"/>
    </row>
    <row r="862" spans="1:22" ht="14.25" x14ac:dyDescent="0.2">
      <c r="A862" s="13"/>
      <c r="B862" s="13"/>
      <c r="C862" s="13" t="s">
        <v>1163</v>
      </c>
      <c r="D862" s="14" t="s">
        <v>1164</v>
      </c>
      <c r="E862" s="2">
        <f>Source!AQ859</f>
        <v>0.42</v>
      </c>
      <c r="F862" s="16"/>
      <c r="G862" s="15" t="str">
        <f>Source!DI859</f>
        <v/>
      </c>
      <c r="H862" s="2">
        <f>Source!AV859</f>
        <v>1</v>
      </c>
      <c r="I862" s="2"/>
      <c r="J862" s="16"/>
      <c r="K862" s="16">
        <f>Source!U859</f>
        <v>8.4000000000000005E-2</v>
      </c>
    </row>
    <row r="863" spans="1:22" ht="15" x14ac:dyDescent="0.25">
      <c r="A863" s="20"/>
      <c r="B863" s="20"/>
      <c r="C863" s="20"/>
      <c r="D863" s="20"/>
      <c r="E863" s="20"/>
      <c r="F863" s="20"/>
      <c r="G863" s="20"/>
      <c r="H863" s="20"/>
      <c r="I863" s="58">
        <f>J855+J856+J858+J859+J860+J861</f>
        <v>134.19000000000003</v>
      </c>
      <c r="J863" s="58"/>
      <c r="K863" s="21">
        <f>IF(Source!I859&lt;&gt;0, ROUND(I863/Source!I859, 2), 0)</f>
        <v>670.95</v>
      </c>
      <c r="P863" s="18">
        <f>I863</f>
        <v>134.19000000000003</v>
      </c>
    </row>
    <row r="864" spans="1:22" ht="28.5" x14ac:dyDescent="0.2">
      <c r="A864" s="13">
        <v>89</v>
      </c>
      <c r="B864" s="13" t="str">
        <f>Source!F860</f>
        <v>1.50-3204-10-1/1</v>
      </c>
      <c r="C864" s="13" t="str">
        <f>Source!G860</f>
        <v>Пробивка борозд в кирпичных стенах, площадь сечения до 20 см2</v>
      </c>
      <c r="D864" s="14" t="str">
        <f>Source!H860</f>
        <v>100 м</v>
      </c>
      <c r="E864" s="2">
        <f>Source!I860</f>
        <v>0.01</v>
      </c>
      <c r="F864" s="16"/>
      <c r="G864" s="15"/>
      <c r="H864" s="2"/>
      <c r="I864" s="2"/>
      <c r="J864" s="16"/>
      <c r="K864" s="16"/>
      <c r="Q864">
        <f>ROUND((Source!BZ860/100)*ROUND((Source!AF860*Source!AV860)*Source!I860, 2), 2)</f>
        <v>57.54</v>
      </c>
      <c r="R864">
        <f>Source!X860</f>
        <v>57.54</v>
      </c>
      <c r="S864">
        <f>ROUND((Source!CA860/100)*ROUND((Source!AF860*Source!AV860)*Source!I860, 2), 2)</f>
        <v>8.2200000000000006</v>
      </c>
      <c r="T864">
        <f>Source!Y860</f>
        <v>8.2200000000000006</v>
      </c>
      <c r="U864">
        <f>ROUND((175/100)*ROUND((Source!AE860*Source!AV860)*Source!I860, 2), 2)</f>
        <v>53.2</v>
      </c>
      <c r="V864">
        <f>ROUND((108/100)*ROUND(Source!CS860*Source!I860, 2), 2)</f>
        <v>32.83</v>
      </c>
    </row>
    <row r="865" spans="1:22" x14ac:dyDescent="0.2">
      <c r="C865" s="17" t="str">
        <f>"Объем: "&amp;Source!I860&amp;"=1/"&amp;"100"</f>
        <v>Объем: 0,01=1/100</v>
      </c>
    </row>
    <row r="866" spans="1:22" ht="14.25" x14ac:dyDescent="0.2">
      <c r="A866" s="13"/>
      <c r="B866" s="13"/>
      <c r="C866" s="13" t="s">
        <v>1159</v>
      </c>
      <c r="D866" s="14"/>
      <c r="E866" s="2"/>
      <c r="F866" s="16">
        <f>Source!AO860</f>
        <v>8219.68</v>
      </c>
      <c r="G866" s="15" t="str">
        <f>Source!DG860</f>
        <v/>
      </c>
      <c r="H866" s="2">
        <f>Source!AV860</f>
        <v>1</v>
      </c>
      <c r="I866" s="2">
        <f>IF(Source!BA860&lt;&gt; 0, Source!BA860, 1)</f>
        <v>1</v>
      </c>
      <c r="J866" s="16">
        <f>Source!S860</f>
        <v>82.2</v>
      </c>
      <c r="K866" s="16"/>
    </row>
    <row r="867" spans="1:22" ht="14.25" x14ac:dyDescent="0.2">
      <c r="A867" s="13"/>
      <c r="B867" s="13"/>
      <c r="C867" s="13" t="s">
        <v>1165</v>
      </c>
      <c r="D867" s="14"/>
      <c r="E867" s="2"/>
      <c r="F867" s="16">
        <f>Source!AM860</f>
        <v>5993.85</v>
      </c>
      <c r="G867" s="15" t="str">
        <f>Source!DE860</f>
        <v/>
      </c>
      <c r="H867" s="2">
        <f>Source!AV860</f>
        <v>1</v>
      </c>
      <c r="I867" s="2">
        <f>IF(Source!BB860&lt;&gt; 0, Source!BB860, 1)</f>
        <v>1</v>
      </c>
      <c r="J867" s="16">
        <f>Source!Q860</f>
        <v>59.94</v>
      </c>
      <c r="K867" s="16"/>
    </row>
    <row r="868" spans="1:22" ht="14.25" x14ac:dyDescent="0.2">
      <c r="A868" s="13"/>
      <c r="B868" s="13"/>
      <c r="C868" s="13" t="s">
        <v>1166</v>
      </c>
      <c r="D868" s="14"/>
      <c r="E868" s="2"/>
      <c r="F868" s="16">
        <f>Source!AN860</f>
        <v>3040.45</v>
      </c>
      <c r="G868" s="15" t="str">
        <f>Source!DF860</f>
        <v/>
      </c>
      <c r="H868" s="2">
        <f>Source!AV860</f>
        <v>1</v>
      </c>
      <c r="I868" s="2">
        <f>IF(Source!BS860&lt;&gt; 0, Source!BS860, 1)</f>
        <v>1</v>
      </c>
      <c r="J868" s="22">
        <f>Source!R860</f>
        <v>30.4</v>
      </c>
      <c r="K868" s="16"/>
    </row>
    <row r="869" spans="1:22" ht="14.25" x14ac:dyDescent="0.2">
      <c r="A869" s="13"/>
      <c r="B869" s="13"/>
      <c r="C869" s="13" t="s">
        <v>1160</v>
      </c>
      <c r="D869" s="14" t="s">
        <v>1161</v>
      </c>
      <c r="E869" s="2">
        <f>Source!AT860</f>
        <v>70</v>
      </c>
      <c r="F869" s="16"/>
      <c r="G869" s="15"/>
      <c r="H869" s="2"/>
      <c r="I869" s="2"/>
      <c r="J869" s="16">
        <f>SUM(R864:R868)</f>
        <v>57.54</v>
      </c>
      <c r="K869" s="16"/>
    </row>
    <row r="870" spans="1:22" ht="14.25" x14ac:dyDescent="0.2">
      <c r="A870" s="13"/>
      <c r="B870" s="13"/>
      <c r="C870" s="13" t="s">
        <v>1162</v>
      </c>
      <c r="D870" s="14" t="s">
        <v>1161</v>
      </c>
      <c r="E870" s="2">
        <f>Source!AU860</f>
        <v>10</v>
      </c>
      <c r="F870" s="16"/>
      <c r="G870" s="15"/>
      <c r="H870" s="2"/>
      <c r="I870" s="2"/>
      <c r="J870" s="16">
        <f>SUM(T864:T869)</f>
        <v>8.2200000000000006</v>
      </c>
      <c r="K870" s="16"/>
    </row>
    <row r="871" spans="1:22" ht="14.25" x14ac:dyDescent="0.2">
      <c r="A871" s="13"/>
      <c r="B871" s="13"/>
      <c r="C871" s="13" t="s">
        <v>1168</v>
      </c>
      <c r="D871" s="14" t="s">
        <v>1161</v>
      </c>
      <c r="E871" s="2">
        <f>108</f>
        <v>108</v>
      </c>
      <c r="F871" s="16"/>
      <c r="G871" s="15"/>
      <c r="H871" s="2"/>
      <c r="I871" s="2"/>
      <c r="J871" s="16">
        <f>SUM(V864:V870)</f>
        <v>32.83</v>
      </c>
      <c r="K871" s="16"/>
    </row>
    <row r="872" spans="1:22" ht="14.25" x14ac:dyDescent="0.2">
      <c r="A872" s="13"/>
      <c r="B872" s="13"/>
      <c r="C872" s="13" t="s">
        <v>1163</v>
      </c>
      <c r="D872" s="14" t="s">
        <v>1164</v>
      </c>
      <c r="E872" s="2">
        <f>Source!AQ860</f>
        <v>14</v>
      </c>
      <c r="F872" s="16"/>
      <c r="G872" s="15" t="str">
        <f>Source!DI860</f>
        <v/>
      </c>
      <c r="H872" s="2">
        <f>Source!AV860</f>
        <v>1</v>
      </c>
      <c r="I872" s="2"/>
      <c r="J872" s="16"/>
      <c r="K872" s="16">
        <f>Source!U860</f>
        <v>0.14000000000000001</v>
      </c>
    </row>
    <row r="873" spans="1:22" ht="15" x14ac:dyDescent="0.25">
      <c r="A873" s="20"/>
      <c r="B873" s="20"/>
      <c r="C873" s="20"/>
      <c r="D873" s="20"/>
      <c r="E873" s="20"/>
      <c r="F873" s="20"/>
      <c r="G873" s="20"/>
      <c r="H873" s="20"/>
      <c r="I873" s="58">
        <f>J866+J867+J869+J870+J871</f>
        <v>240.72999999999996</v>
      </c>
      <c r="J873" s="58"/>
      <c r="K873" s="21">
        <f>IF(Source!I860&lt;&gt;0, ROUND(I873/Source!I860, 2), 0)</f>
        <v>24073</v>
      </c>
      <c r="P873" s="18">
        <f>I873</f>
        <v>240.72999999999996</v>
      </c>
    </row>
    <row r="874" spans="1:22" ht="99.75" x14ac:dyDescent="0.2">
      <c r="A874" s="13">
        <v>90</v>
      </c>
      <c r="B874" s="13" t="str">
        <f>Source!F861</f>
        <v>21.23-8-140</v>
      </c>
      <c r="C874" s="13" t="str">
        <f>Source!G861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874" s="14" t="str">
        <f>Source!H861</f>
        <v>км</v>
      </c>
      <c r="E874" s="2">
        <f>Source!I861</f>
        <v>1E-3</v>
      </c>
      <c r="F874" s="16">
        <f>Source!AL861</f>
        <v>99860.32</v>
      </c>
      <c r="G874" s="15" t="str">
        <f>Source!DD861</f>
        <v/>
      </c>
      <c r="H874" s="2">
        <f>Source!AW861</f>
        <v>1</v>
      </c>
      <c r="I874" s="2">
        <f>IF(Source!BC861&lt;&gt; 0, Source!BC861, 1)</f>
        <v>1</v>
      </c>
      <c r="J874" s="16">
        <f>Source!P861</f>
        <v>99.86</v>
      </c>
      <c r="K874" s="16"/>
      <c r="Q874">
        <f>ROUND((Source!BZ861/100)*ROUND((Source!AF861*Source!AV861)*Source!I861, 2), 2)</f>
        <v>0</v>
      </c>
      <c r="R874">
        <f>Source!X861</f>
        <v>0</v>
      </c>
      <c r="S874">
        <f>ROUND((Source!CA861/100)*ROUND((Source!AF861*Source!AV861)*Source!I861, 2), 2)</f>
        <v>0</v>
      </c>
      <c r="T874">
        <f>Source!Y861</f>
        <v>0</v>
      </c>
      <c r="U874">
        <f>ROUND((175/100)*ROUND((Source!AE861*Source!AV861)*Source!I861, 2), 2)</f>
        <v>0</v>
      </c>
      <c r="V874">
        <f>ROUND((108/100)*ROUND(Source!CS861*Source!I861, 2), 2)</f>
        <v>0</v>
      </c>
    </row>
    <row r="875" spans="1:22" ht="15" x14ac:dyDescent="0.25">
      <c r="A875" s="20"/>
      <c r="B875" s="20"/>
      <c r="C875" s="20"/>
      <c r="D875" s="20"/>
      <c r="E875" s="20"/>
      <c r="F875" s="20"/>
      <c r="G875" s="20"/>
      <c r="H875" s="20"/>
      <c r="I875" s="58">
        <f>J874</f>
        <v>99.86</v>
      </c>
      <c r="J875" s="58"/>
      <c r="K875" s="21">
        <f>IF(Source!I861&lt;&gt;0, ROUND(I875/Source!I861, 2), 0)</f>
        <v>99860</v>
      </c>
      <c r="P875" s="18">
        <f>I875</f>
        <v>99.86</v>
      </c>
    </row>
    <row r="876" spans="1:22" ht="57" x14ac:dyDescent="0.2">
      <c r="A876" s="13">
        <v>91</v>
      </c>
      <c r="B876" s="13" t="str">
        <f>Source!F862</f>
        <v>21.21-5-84</v>
      </c>
      <c r="C876" s="13" t="str">
        <f>Source!G862</f>
        <v>Коробки для установки выключателей, переключателей и штепсельных розеток при скрытой электропроводке, тип КУВ-1М УХЛЗ</v>
      </c>
      <c r="D876" s="14" t="str">
        <f>Source!H862</f>
        <v>1000 шт.</v>
      </c>
      <c r="E876" s="2">
        <f>Source!I862</f>
        <v>4.0000000000000001E-3</v>
      </c>
      <c r="F876" s="16">
        <f>Source!AL862</f>
        <v>72169.899999999994</v>
      </c>
      <c r="G876" s="15" t="str">
        <f>Source!DD862</f>
        <v/>
      </c>
      <c r="H876" s="2">
        <f>Source!AW862</f>
        <v>1</v>
      </c>
      <c r="I876" s="2">
        <f>IF(Source!BC862&lt;&gt; 0, Source!BC862, 1)</f>
        <v>1</v>
      </c>
      <c r="J876" s="16">
        <f>Source!P862</f>
        <v>288.68</v>
      </c>
      <c r="K876" s="16"/>
      <c r="Q876">
        <f>ROUND((Source!BZ862/100)*ROUND((Source!AF862*Source!AV862)*Source!I862, 2), 2)</f>
        <v>0</v>
      </c>
      <c r="R876">
        <f>Source!X862</f>
        <v>0</v>
      </c>
      <c r="S876">
        <f>ROUND((Source!CA862/100)*ROUND((Source!AF862*Source!AV862)*Source!I862, 2), 2)</f>
        <v>0</v>
      </c>
      <c r="T876">
        <f>Source!Y862</f>
        <v>0</v>
      </c>
      <c r="U876">
        <f>ROUND((175/100)*ROUND((Source!AE862*Source!AV862)*Source!I862, 2), 2)</f>
        <v>0</v>
      </c>
      <c r="V876">
        <f>ROUND((108/100)*ROUND(Source!CS862*Source!I862, 2), 2)</f>
        <v>0</v>
      </c>
    </row>
    <row r="877" spans="1:22" x14ac:dyDescent="0.2">
      <c r="C877" s="17" t="str">
        <f>"Объем: "&amp;Source!I862&amp;"=4/"&amp;"1000"</f>
        <v>Объем: 0,004=4/1000</v>
      </c>
    </row>
    <row r="878" spans="1:22" ht="15" x14ac:dyDescent="0.25">
      <c r="A878" s="20"/>
      <c r="B878" s="20"/>
      <c r="C878" s="20"/>
      <c r="D878" s="20"/>
      <c r="E878" s="20"/>
      <c r="F878" s="20"/>
      <c r="G878" s="20"/>
      <c r="H878" s="20"/>
      <c r="I878" s="58">
        <f>J876</f>
        <v>288.68</v>
      </c>
      <c r="J878" s="58"/>
      <c r="K878" s="21">
        <f>IF(Source!I862&lt;&gt;0, ROUND(I878/Source!I862, 2), 0)</f>
        <v>72170</v>
      </c>
      <c r="P878" s="18">
        <f>I878</f>
        <v>288.68</v>
      </c>
    </row>
    <row r="879" spans="1:22" ht="42.75" x14ac:dyDescent="0.2">
      <c r="A879" s="13">
        <v>92</v>
      </c>
      <c r="B879" s="13" t="str">
        <f>Source!F863</f>
        <v>1.20-3103-1-8/1</v>
      </c>
      <c r="C879" s="13" t="str">
        <f>Source!G863</f>
        <v>Установка розетки штепсельной неутопленного типа при открытой проводке</v>
      </c>
      <c r="D879" s="14" t="str">
        <f>Source!H863</f>
        <v>100 шт.</v>
      </c>
      <c r="E879" s="2">
        <f>Source!I863</f>
        <v>0.1</v>
      </c>
      <c r="F879" s="16"/>
      <c r="G879" s="15"/>
      <c r="H879" s="2"/>
      <c r="I879" s="2"/>
      <c r="J879" s="16"/>
      <c r="K879" s="16"/>
      <c r="Q879">
        <f>ROUND((Source!BZ863/100)*ROUND((Source!AF863*Source!AV863)*Source!I863, 2), 2)</f>
        <v>1951.84</v>
      </c>
      <c r="R879">
        <f>Source!X863</f>
        <v>1951.84</v>
      </c>
      <c r="S879">
        <f>ROUND((Source!CA863/100)*ROUND((Source!AF863*Source!AV863)*Source!I863, 2), 2)</f>
        <v>278.83</v>
      </c>
      <c r="T879">
        <f>Source!Y863</f>
        <v>278.83</v>
      </c>
      <c r="U879">
        <f>ROUND((175/100)*ROUND((Source!AE863*Source!AV863)*Source!I863, 2), 2)</f>
        <v>0.12</v>
      </c>
      <c r="V879">
        <f>ROUND((108/100)*ROUND(Source!CS863*Source!I863, 2), 2)</f>
        <v>0.08</v>
      </c>
    </row>
    <row r="880" spans="1:22" x14ac:dyDescent="0.2">
      <c r="C880" s="17" t="str">
        <f>"Объем: "&amp;Source!I863&amp;"=10/"&amp;"100"</f>
        <v>Объем: 0,1=10/100</v>
      </c>
    </row>
    <row r="881" spans="1:22" ht="14.25" x14ac:dyDescent="0.2">
      <c r="A881" s="13"/>
      <c r="B881" s="13"/>
      <c r="C881" s="13" t="s">
        <v>1159</v>
      </c>
      <c r="D881" s="14"/>
      <c r="E881" s="2"/>
      <c r="F881" s="16">
        <f>Source!AO863</f>
        <v>27883.439999999999</v>
      </c>
      <c r="G881" s="15" t="str">
        <f>Source!DG863</f>
        <v/>
      </c>
      <c r="H881" s="2">
        <f>Source!AV863</f>
        <v>1</v>
      </c>
      <c r="I881" s="2">
        <f>IF(Source!BA863&lt;&gt; 0, Source!BA863, 1)</f>
        <v>1</v>
      </c>
      <c r="J881" s="16">
        <f>Source!S863</f>
        <v>2788.34</v>
      </c>
      <c r="K881" s="16"/>
    </row>
    <row r="882" spans="1:22" ht="14.25" x14ac:dyDescent="0.2">
      <c r="A882" s="13"/>
      <c r="B882" s="13"/>
      <c r="C882" s="13" t="s">
        <v>1165</v>
      </c>
      <c r="D882" s="14"/>
      <c r="E882" s="2"/>
      <c r="F882" s="16">
        <f>Source!AM863</f>
        <v>32.57</v>
      </c>
      <c r="G882" s="15" t="str">
        <f>Source!DE863</f>
        <v/>
      </c>
      <c r="H882" s="2">
        <f>Source!AV863</f>
        <v>1</v>
      </c>
      <c r="I882" s="2">
        <f>IF(Source!BB863&lt;&gt; 0, Source!BB863, 1)</f>
        <v>1</v>
      </c>
      <c r="J882" s="16">
        <f>Source!Q863</f>
        <v>3.26</v>
      </c>
      <c r="K882" s="16"/>
    </row>
    <row r="883" spans="1:22" ht="14.25" x14ac:dyDescent="0.2">
      <c r="A883" s="13"/>
      <c r="B883" s="13"/>
      <c r="C883" s="13" t="s">
        <v>1166</v>
      </c>
      <c r="D883" s="14"/>
      <c r="E883" s="2"/>
      <c r="F883" s="16">
        <f>Source!AN863</f>
        <v>0.69</v>
      </c>
      <c r="G883" s="15" t="str">
        <f>Source!DF863</f>
        <v/>
      </c>
      <c r="H883" s="2">
        <f>Source!AV863</f>
        <v>1</v>
      </c>
      <c r="I883" s="2">
        <f>IF(Source!BS863&lt;&gt; 0, Source!BS863, 1)</f>
        <v>1</v>
      </c>
      <c r="J883" s="22">
        <f>Source!R863</f>
        <v>7.0000000000000007E-2</v>
      </c>
      <c r="K883" s="16"/>
    </row>
    <row r="884" spans="1:22" ht="14.25" x14ac:dyDescent="0.2">
      <c r="A884" s="13"/>
      <c r="B884" s="13"/>
      <c r="C884" s="13" t="s">
        <v>1160</v>
      </c>
      <c r="D884" s="14" t="s">
        <v>1161</v>
      </c>
      <c r="E884" s="2">
        <f>Source!AT863</f>
        <v>70</v>
      </c>
      <c r="F884" s="16"/>
      <c r="G884" s="15"/>
      <c r="H884" s="2"/>
      <c r="I884" s="2"/>
      <c r="J884" s="16">
        <f>SUM(R879:R883)</f>
        <v>1951.84</v>
      </c>
      <c r="K884" s="16"/>
    </row>
    <row r="885" spans="1:22" ht="14.25" x14ac:dyDescent="0.2">
      <c r="A885" s="13"/>
      <c r="B885" s="13"/>
      <c r="C885" s="13" t="s">
        <v>1162</v>
      </c>
      <c r="D885" s="14" t="s">
        <v>1161</v>
      </c>
      <c r="E885" s="2">
        <f>Source!AU863</f>
        <v>10</v>
      </c>
      <c r="F885" s="16"/>
      <c r="G885" s="15"/>
      <c r="H885" s="2"/>
      <c r="I885" s="2"/>
      <c r="J885" s="16">
        <f>SUM(T879:T884)</f>
        <v>278.83</v>
      </c>
      <c r="K885" s="16"/>
    </row>
    <row r="886" spans="1:22" ht="14.25" x14ac:dyDescent="0.2">
      <c r="A886" s="13"/>
      <c r="B886" s="13"/>
      <c r="C886" s="13" t="s">
        <v>1168</v>
      </c>
      <c r="D886" s="14" t="s">
        <v>1161</v>
      </c>
      <c r="E886" s="2">
        <f>108</f>
        <v>108</v>
      </c>
      <c r="F886" s="16"/>
      <c r="G886" s="15"/>
      <c r="H886" s="2"/>
      <c r="I886" s="2"/>
      <c r="J886" s="16">
        <f>SUM(V879:V885)</f>
        <v>0.08</v>
      </c>
      <c r="K886" s="16"/>
    </row>
    <row r="887" spans="1:22" ht="14.25" x14ac:dyDescent="0.2">
      <c r="A887" s="13"/>
      <c r="B887" s="13"/>
      <c r="C887" s="13" t="s">
        <v>1163</v>
      </c>
      <c r="D887" s="14" t="s">
        <v>1164</v>
      </c>
      <c r="E887" s="2">
        <f>Source!AQ863</f>
        <v>42.81</v>
      </c>
      <c r="F887" s="16"/>
      <c r="G887" s="15" t="str">
        <f>Source!DI863</f>
        <v/>
      </c>
      <c r="H887" s="2">
        <f>Source!AV863</f>
        <v>1</v>
      </c>
      <c r="I887" s="2"/>
      <c r="J887" s="16"/>
      <c r="K887" s="16">
        <f>Source!U863</f>
        <v>4.2810000000000006</v>
      </c>
    </row>
    <row r="888" spans="1:22" ht="15" x14ac:dyDescent="0.25">
      <c r="A888" s="20"/>
      <c r="B888" s="20"/>
      <c r="C888" s="20"/>
      <c r="D888" s="20"/>
      <c r="E888" s="20"/>
      <c r="F888" s="20"/>
      <c r="G888" s="20"/>
      <c r="H888" s="20"/>
      <c r="I888" s="58">
        <f>J881+J882+J884+J885+J886</f>
        <v>5022.3500000000004</v>
      </c>
      <c r="J888" s="58"/>
      <c r="K888" s="21">
        <f>IF(Source!I863&lt;&gt;0, ROUND(I888/Source!I863, 2), 0)</f>
        <v>50223.5</v>
      </c>
      <c r="P888" s="18">
        <f>I888</f>
        <v>5022.3500000000004</v>
      </c>
    </row>
    <row r="889" spans="1:22" ht="42.75" x14ac:dyDescent="0.2">
      <c r="A889" s="13">
        <v>93</v>
      </c>
      <c r="B889" s="13" t="str">
        <f>Source!F864</f>
        <v>1.20-3103-1-1/1</v>
      </c>
      <c r="C889" s="13" t="str">
        <f>Source!G864</f>
        <v>Установка выключателя одноклавишного неутопленного типа при открытой проводке</v>
      </c>
      <c r="D889" s="14" t="str">
        <f>Source!H864</f>
        <v>100 шт.</v>
      </c>
      <c r="E889" s="2">
        <f>Source!I864</f>
        <v>0.01</v>
      </c>
      <c r="F889" s="16"/>
      <c r="G889" s="15"/>
      <c r="H889" s="2"/>
      <c r="I889" s="2"/>
      <c r="J889" s="16"/>
      <c r="K889" s="16"/>
      <c r="Q889">
        <f>ROUND((Source!BZ864/100)*ROUND((Source!AF864*Source!AV864)*Source!I864, 2), 2)</f>
        <v>178.82</v>
      </c>
      <c r="R889">
        <f>Source!X864</f>
        <v>178.82</v>
      </c>
      <c r="S889">
        <f>ROUND((Source!CA864/100)*ROUND((Source!AF864*Source!AV864)*Source!I864, 2), 2)</f>
        <v>25.55</v>
      </c>
      <c r="T889">
        <f>Source!Y864</f>
        <v>25.55</v>
      </c>
      <c r="U889">
        <f>ROUND((175/100)*ROUND((Source!AE864*Source!AV864)*Source!I864, 2), 2)</f>
        <v>0.02</v>
      </c>
      <c r="V889">
        <f>ROUND((108/100)*ROUND(Source!CS864*Source!I864, 2), 2)</f>
        <v>0.01</v>
      </c>
    </row>
    <row r="890" spans="1:22" x14ac:dyDescent="0.2">
      <c r="C890" s="17" t="str">
        <f>"Объем: "&amp;Source!I864&amp;"=1/"&amp;"100"</f>
        <v>Объем: 0,01=1/100</v>
      </c>
    </row>
    <row r="891" spans="1:22" ht="14.25" x14ac:dyDescent="0.2">
      <c r="A891" s="13"/>
      <c r="B891" s="13"/>
      <c r="C891" s="13" t="s">
        <v>1159</v>
      </c>
      <c r="D891" s="14"/>
      <c r="E891" s="2"/>
      <c r="F891" s="16">
        <f>Source!AO864</f>
        <v>25545.16</v>
      </c>
      <c r="G891" s="15" t="str">
        <f>Source!DG864</f>
        <v/>
      </c>
      <c r="H891" s="2">
        <f>Source!AV864</f>
        <v>1</v>
      </c>
      <c r="I891" s="2">
        <f>IF(Source!BA864&lt;&gt; 0, Source!BA864, 1)</f>
        <v>1</v>
      </c>
      <c r="J891" s="16">
        <f>Source!S864</f>
        <v>255.45</v>
      </c>
      <c r="K891" s="16"/>
    </row>
    <row r="892" spans="1:22" ht="14.25" x14ac:dyDescent="0.2">
      <c r="A892" s="13"/>
      <c r="B892" s="13"/>
      <c r="C892" s="13" t="s">
        <v>1165</v>
      </c>
      <c r="D892" s="14"/>
      <c r="E892" s="2"/>
      <c r="F892" s="16">
        <f>Source!AM864</f>
        <v>32.57</v>
      </c>
      <c r="G892" s="15" t="str">
        <f>Source!DE864</f>
        <v/>
      </c>
      <c r="H892" s="2">
        <f>Source!AV864</f>
        <v>1</v>
      </c>
      <c r="I892" s="2">
        <f>IF(Source!BB864&lt;&gt; 0, Source!BB864, 1)</f>
        <v>1</v>
      </c>
      <c r="J892" s="16">
        <f>Source!Q864</f>
        <v>0.33</v>
      </c>
      <c r="K892" s="16"/>
    </row>
    <row r="893" spans="1:22" ht="14.25" x14ac:dyDescent="0.2">
      <c r="A893" s="13"/>
      <c r="B893" s="13"/>
      <c r="C893" s="13" t="s">
        <v>1166</v>
      </c>
      <c r="D893" s="14"/>
      <c r="E893" s="2"/>
      <c r="F893" s="16">
        <f>Source!AN864</f>
        <v>0.69</v>
      </c>
      <c r="G893" s="15" t="str">
        <f>Source!DF864</f>
        <v/>
      </c>
      <c r="H893" s="2">
        <f>Source!AV864</f>
        <v>1</v>
      </c>
      <c r="I893" s="2">
        <f>IF(Source!BS864&lt;&gt; 0, Source!BS864, 1)</f>
        <v>1</v>
      </c>
      <c r="J893" s="22">
        <f>Source!R864</f>
        <v>0.01</v>
      </c>
      <c r="K893" s="16"/>
    </row>
    <row r="894" spans="1:22" ht="14.25" x14ac:dyDescent="0.2">
      <c r="A894" s="13"/>
      <c r="B894" s="13"/>
      <c r="C894" s="13" t="s">
        <v>1160</v>
      </c>
      <c r="D894" s="14" t="s">
        <v>1161</v>
      </c>
      <c r="E894" s="2">
        <f>Source!AT864</f>
        <v>70</v>
      </c>
      <c r="F894" s="16"/>
      <c r="G894" s="15"/>
      <c r="H894" s="2"/>
      <c r="I894" s="2"/>
      <c r="J894" s="16">
        <f>SUM(R889:R893)</f>
        <v>178.82</v>
      </c>
      <c r="K894" s="16"/>
    </row>
    <row r="895" spans="1:22" ht="14.25" x14ac:dyDescent="0.2">
      <c r="A895" s="13"/>
      <c r="B895" s="13"/>
      <c r="C895" s="13" t="s">
        <v>1162</v>
      </c>
      <c r="D895" s="14" t="s">
        <v>1161</v>
      </c>
      <c r="E895" s="2">
        <f>Source!AU864</f>
        <v>10</v>
      </c>
      <c r="F895" s="16"/>
      <c r="G895" s="15"/>
      <c r="H895" s="2"/>
      <c r="I895" s="2"/>
      <c r="J895" s="16">
        <f>SUM(T889:T894)</f>
        <v>25.55</v>
      </c>
      <c r="K895" s="16"/>
    </row>
    <row r="896" spans="1:22" ht="14.25" x14ac:dyDescent="0.2">
      <c r="A896" s="13"/>
      <c r="B896" s="13"/>
      <c r="C896" s="13" t="s">
        <v>1168</v>
      </c>
      <c r="D896" s="14" t="s">
        <v>1161</v>
      </c>
      <c r="E896" s="2">
        <f>108</f>
        <v>108</v>
      </c>
      <c r="F896" s="16"/>
      <c r="G896" s="15"/>
      <c r="H896" s="2"/>
      <c r="I896" s="2"/>
      <c r="J896" s="16">
        <f>SUM(V889:V895)</f>
        <v>0.01</v>
      </c>
      <c r="K896" s="16"/>
    </row>
    <row r="897" spans="1:32" ht="14.25" x14ac:dyDescent="0.2">
      <c r="A897" s="13"/>
      <c r="B897" s="13"/>
      <c r="C897" s="13" t="s">
        <v>1163</v>
      </c>
      <c r="D897" s="14" t="s">
        <v>1164</v>
      </c>
      <c r="E897" s="2">
        <f>Source!AQ864</f>
        <v>39.22</v>
      </c>
      <c r="F897" s="16"/>
      <c r="G897" s="15" t="str">
        <f>Source!DI864</f>
        <v/>
      </c>
      <c r="H897" s="2">
        <f>Source!AV864</f>
        <v>1</v>
      </c>
      <c r="I897" s="2"/>
      <c r="J897" s="16"/>
      <c r="K897" s="16">
        <f>Source!U864</f>
        <v>0.39219999999999999</v>
      </c>
    </row>
    <row r="898" spans="1:32" ht="15" x14ac:dyDescent="0.25">
      <c r="A898" s="20"/>
      <c r="B898" s="20"/>
      <c r="C898" s="20"/>
      <c r="D898" s="20"/>
      <c r="E898" s="20"/>
      <c r="F898" s="20"/>
      <c r="G898" s="20"/>
      <c r="H898" s="20"/>
      <c r="I898" s="58">
        <f>J891+J892+J894+J895+J896</f>
        <v>460.16</v>
      </c>
      <c r="J898" s="58"/>
      <c r="K898" s="21">
        <f>IF(Source!I864&lt;&gt;0, ROUND(I898/Source!I864, 2), 0)</f>
        <v>46016</v>
      </c>
      <c r="P898" s="18">
        <f>I898</f>
        <v>460.16</v>
      </c>
    </row>
    <row r="899" spans="1:32" ht="42.75" x14ac:dyDescent="0.2">
      <c r="A899" s="13">
        <v>94</v>
      </c>
      <c r="B899" s="13" t="str">
        <f>Source!F865</f>
        <v>1.20-3103-1-5/1</v>
      </c>
      <c r="C899" s="13" t="str">
        <f>Source!G865</f>
        <v>Установка выключателя двухклавишного утопленного типа при скрытой проводке</v>
      </c>
      <c r="D899" s="14" t="str">
        <f>Source!H865</f>
        <v>100 шт.</v>
      </c>
      <c r="E899" s="2">
        <f>Source!I865</f>
        <v>0.01</v>
      </c>
      <c r="F899" s="16"/>
      <c r="G899" s="15"/>
      <c r="H899" s="2"/>
      <c r="I899" s="2"/>
      <c r="J899" s="16"/>
      <c r="K899" s="16"/>
      <c r="Q899">
        <f>ROUND((Source!BZ865/100)*ROUND((Source!AF865*Source!AV865)*Source!I865, 2), 2)</f>
        <v>157.88999999999999</v>
      </c>
      <c r="R899">
        <f>Source!X865</f>
        <v>157.88999999999999</v>
      </c>
      <c r="S899">
        <f>ROUND((Source!CA865/100)*ROUND((Source!AF865*Source!AV865)*Source!I865, 2), 2)</f>
        <v>22.56</v>
      </c>
      <c r="T899">
        <f>Source!Y865</f>
        <v>22.56</v>
      </c>
      <c r="U899">
        <f>ROUND((175/100)*ROUND((Source!AE865*Source!AV865)*Source!I865, 2), 2)</f>
        <v>0</v>
      </c>
      <c r="V899">
        <f>ROUND((108/100)*ROUND(Source!CS865*Source!I865, 2), 2)</f>
        <v>0</v>
      </c>
    </row>
    <row r="900" spans="1:32" x14ac:dyDescent="0.2">
      <c r="C900" s="17" t="str">
        <f>"Объем: "&amp;Source!I865&amp;"=1/"&amp;"100"</f>
        <v>Объем: 0,01=1/100</v>
      </c>
    </row>
    <row r="901" spans="1:32" ht="14.25" x14ac:dyDescent="0.2">
      <c r="A901" s="13"/>
      <c r="B901" s="13"/>
      <c r="C901" s="13" t="s">
        <v>1159</v>
      </c>
      <c r="D901" s="14"/>
      <c r="E901" s="2"/>
      <c r="F901" s="16">
        <f>Source!AO865</f>
        <v>22555.56</v>
      </c>
      <c r="G901" s="15" t="str">
        <f>Source!DG865</f>
        <v/>
      </c>
      <c r="H901" s="2">
        <f>Source!AV865</f>
        <v>1</v>
      </c>
      <c r="I901" s="2">
        <f>IF(Source!BA865&lt;&gt; 0, Source!BA865, 1)</f>
        <v>1</v>
      </c>
      <c r="J901" s="16">
        <f>Source!S865</f>
        <v>225.56</v>
      </c>
      <c r="K901" s="16"/>
    </row>
    <row r="902" spans="1:32" ht="14.25" x14ac:dyDescent="0.2">
      <c r="A902" s="13"/>
      <c r="B902" s="13"/>
      <c r="C902" s="13" t="s">
        <v>1160</v>
      </c>
      <c r="D902" s="14" t="s">
        <v>1161</v>
      </c>
      <c r="E902" s="2">
        <f>Source!AT865</f>
        <v>70</v>
      </c>
      <c r="F902" s="16"/>
      <c r="G902" s="15"/>
      <c r="H902" s="2"/>
      <c r="I902" s="2"/>
      <c r="J902" s="16">
        <f>SUM(R899:R901)</f>
        <v>157.88999999999999</v>
      </c>
      <c r="K902" s="16"/>
    </row>
    <row r="903" spans="1:32" ht="14.25" x14ac:dyDescent="0.2">
      <c r="A903" s="13"/>
      <c r="B903" s="13"/>
      <c r="C903" s="13" t="s">
        <v>1162</v>
      </c>
      <c r="D903" s="14" t="s">
        <v>1161</v>
      </c>
      <c r="E903" s="2">
        <f>Source!AU865</f>
        <v>10</v>
      </c>
      <c r="F903" s="16"/>
      <c r="G903" s="15"/>
      <c r="H903" s="2"/>
      <c r="I903" s="2"/>
      <c r="J903" s="16">
        <f>SUM(T899:T902)</f>
        <v>22.56</v>
      </c>
      <c r="K903" s="16"/>
    </row>
    <row r="904" spans="1:32" ht="14.25" x14ac:dyDescent="0.2">
      <c r="A904" s="13"/>
      <c r="B904" s="13"/>
      <c r="C904" s="13" t="s">
        <v>1163</v>
      </c>
      <c r="D904" s="14" t="s">
        <v>1164</v>
      </c>
      <c r="E904" s="2">
        <f>Source!AQ865</f>
        <v>34.630000000000003</v>
      </c>
      <c r="F904" s="16"/>
      <c r="G904" s="15" t="str">
        <f>Source!DI865</f>
        <v/>
      </c>
      <c r="H904" s="2">
        <f>Source!AV865</f>
        <v>1</v>
      </c>
      <c r="I904" s="2"/>
      <c r="J904" s="16"/>
      <c r="K904" s="16">
        <f>Source!U865</f>
        <v>0.34630000000000005</v>
      </c>
    </row>
    <row r="905" spans="1:32" ht="15" x14ac:dyDescent="0.25">
      <c r="A905" s="20"/>
      <c r="B905" s="20"/>
      <c r="C905" s="20"/>
      <c r="D905" s="20"/>
      <c r="E905" s="20"/>
      <c r="F905" s="20"/>
      <c r="G905" s="20"/>
      <c r="H905" s="20"/>
      <c r="I905" s="58">
        <f>J901+J902+J903</f>
        <v>406.01</v>
      </c>
      <c r="J905" s="58"/>
      <c r="K905" s="21">
        <f>IF(Source!I865&lt;&gt;0, ROUND(I905/Source!I865, 2), 0)</f>
        <v>40601</v>
      </c>
      <c r="P905" s="18">
        <f>I905</f>
        <v>406.01</v>
      </c>
    </row>
    <row r="907" spans="1:32" ht="15" x14ac:dyDescent="0.25">
      <c r="A907" s="61" t="str">
        <f>CONCATENATE("Итого по разделу: ",IF(Source!G867&lt;&gt;"Новый раздел", Source!G867, ""))</f>
        <v>Итого по разделу: Помещение 130 Вспомогательное помещение интерактивной библиотеки</v>
      </c>
      <c r="B907" s="61"/>
      <c r="C907" s="61"/>
      <c r="D907" s="61"/>
      <c r="E907" s="61"/>
      <c r="F907" s="61"/>
      <c r="G907" s="61"/>
      <c r="H907" s="61"/>
      <c r="I907" s="59">
        <f>SUM(P845:P906)</f>
        <v>7042.2900000000009</v>
      </c>
      <c r="J907" s="60"/>
      <c r="K907" s="23"/>
      <c r="AF907" s="25" t="str">
        <f>CONCATENATE("Итого по разделу: ",IF(Source!G867&lt;&gt;"Новый раздел", Source!G867, ""))</f>
        <v>Итого по разделу: Помещение 130 Вспомогательное помещение интерактивной библиотеки</v>
      </c>
    </row>
    <row r="910" spans="1:32" ht="16.5" x14ac:dyDescent="0.25">
      <c r="A910" s="57" t="str">
        <f>CONCATENATE("Раздел: ",IF(Source!G897&lt;&gt;"Новый раздел", Source!G897, ""))</f>
        <v>Раздел: Помещение 131 Подсобное помещение</v>
      </c>
      <c r="B910" s="57"/>
      <c r="C910" s="57"/>
      <c r="D910" s="57"/>
      <c r="E910" s="57"/>
      <c r="F910" s="57"/>
      <c r="G910" s="57"/>
      <c r="H910" s="57"/>
      <c r="I910" s="57"/>
      <c r="J910" s="57"/>
      <c r="K910" s="57"/>
    </row>
    <row r="911" spans="1:32" ht="28.5" x14ac:dyDescent="0.2">
      <c r="A911" s="13">
        <v>95</v>
      </c>
      <c r="B911" s="13" t="str">
        <f>Source!F901</f>
        <v>1.21-3305-1-1/1</v>
      </c>
      <c r="C911" s="13" t="str">
        <f>Source!G901</f>
        <v>Демонтаж выключателей, розеток</v>
      </c>
      <c r="D911" s="14" t="str">
        <f>Source!H901</f>
        <v>100 шт.</v>
      </c>
      <c r="E911" s="2">
        <f>Source!I901</f>
        <v>0.03</v>
      </c>
      <c r="F911" s="16"/>
      <c r="G911" s="15"/>
      <c r="H911" s="2"/>
      <c r="I911" s="2"/>
      <c r="J911" s="16"/>
      <c r="K911" s="16"/>
      <c r="Q911">
        <f>ROUND((Source!BZ901/100)*ROUND((Source!AF901*Source!AV901)*Source!I901, 2), 2)</f>
        <v>56.92</v>
      </c>
      <c r="R911">
        <f>Source!X901</f>
        <v>56.92</v>
      </c>
      <c r="S911">
        <f>ROUND((Source!CA901/100)*ROUND((Source!AF901*Source!AV901)*Source!I901, 2), 2)</f>
        <v>8.1300000000000008</v>
      </c>
      <c r="T911">
        <f>Source!Y901</f>
        <v>8.1300000000000008</v>
      </c>
      <c r="U911">
        <f>ROUND((175/100)*ROUND((Source!AE901*Source!AV901)*Source!I901, 2), 2)</f>
        <v>0</v>
      </c>
      <c r="V911">
        <f>ROUND((108/100)*ROUND(Source!CS901*Source!I901, 2), 2)</f>
        <v>0</v>
      </c>
    </row>
    <row r="912" spans="1:32" x14ac:dyDescent="0.2">
      <c r="C912" s="17" t="str">
        <f>"Объем: "&amp;Source!I901&amp;"=3/"&amp;"100"</f>
        <v>Объем: 0,03=3/100</v>
      </c>
    </row>
    <row r="913" spans="1:22" ht="14.25" x14ac:dyDescent="0.2">
      <c r="A913" s="13"/>
      <c r="B913" s="13"/>
      <c r="C913" s="13" t="s">
        <v>1159</v>
      </c>
      <c r="D913" s="14"/>
      <c r="E913" s="2"/>
      <c r="F913" s="16">
        <f>Source!AO901</f>
        <v>2710.46</v>
      </c>
      <c r="G913" s="15" t="str">
        <f>Source!DG901</f>
        <v/>
      </c>
      <c r="H913" s="2">
        <f>Source!AV901</f>
        <v>1</v>
      </c>
      <c r="I913" s="2">
        <f>IF(Source!BA901&lt;&gt; 0, Source!BA901, 1)</f>
        <v>1</v>
      </c>
      <c r="J913" s="16">
        <f>Source!S901</f>
        <v>81.31</v>
      </c>
      <c r="K913" s="16"/>
    </row>
    <row r="914" spans="1:22" ht="14.25" x14ac:dyDescent="0.2">
      <c r="A914" s="13"/>
      <c r="B914" s="13"/>
      <c r="C914" s="13" t="s">
        <v>1160</v>
      </c>
      <c r="D914" s="14" t="s">
        <v>1161</v>
      </c>
      <c r="E914" s="2">
        <f>Source!AT901</f>
        <v>70</v>
      </c>
      <c r="F914" s="16"/>
      <c r="G914" s="15"/>
      <c r="H914" s="2"/>
      <c r="I914" s="2"/>
      <c r="J914" s="16">
        <f>SUM(R911:R913)</f>
        <v>56.92</v>
      </c>
      <c r="K914" s="16"/>
    </row>
    <row r="915" spans="1:22" ht="14.25" x14ac:dyDescent="0.2">
      <c r="A915" s="13"/>
      <c r="B915" s="13"/>
      <c r="C915" s="13" t="s">
        <v>1162</v>
      </c>
      <c r="D915" s="14" t="s">
        <v>1161</v>
      </c>
      <c r="E915" s="2">
        <f>Source!AU901</f>
        <v>10</v>
      </c>
      <c r="F915" s="16"/>
      <c r="G915" s="15"/>
      <c r="H915" s="2"/>
      <c r="I915" s="2"/>
      <c r="J915" s="16">
        <f>SUM(T911:T914)</f>
        <v>8.1300000000000008</v>
      </c>
      <c r="K915" s="16"/>
    </row>
    <row r="916" spans="1:22" ht="14.25" x14ac:dyDescent="0.2">
      <c r="A916" s="13"/>
      <c r="B916" s="13"/>
      <c r="C916" s="13" t="s">
        <v>1163</v>
      </c>
      <c r="D916" s="14" t="s">
        <v>1164</v>
      </c>
      <c r="E916" s="2">
        <f>Source!AQ901</f>
        <v>5.84</v>
      </c>
      <c r="F916" s="16"/>
      <c r="G916" s="15" t="str">
        <f>Source!DI901</f>
        <v/>
      </c>
      <c r="H916" s="2">
        <f>Source!AV901</f>
        <v>1</v>
      </c>
      <c r="I916" s="2"/>
      <c r="J916" s="16"/>
      <c r="K916" s="16">
        <f>Source!U901</f>
        <v>0.17519999999999999</v>
      </c>
    </row>
    <row r="917" spans="1:22" ht="15" x14ac:dyDescent="0.25">
      <c r="A917" s="20"/>
      <c r="B917" s="20"/>
      <c r="C917" s="20"/>
      <c r="D917" s="20"/>
      <c r="E917" s="20"/>
      <c r="F917" s="20"/>
      <c r="G917" s="20"/>
      <c r="H917" s="20"/>
      <c r="I917" s="58">
        <f>J913+J914+J915</f>
        <v>146.36000000000001</v>
      </c>
      <c r="J917" s="58"/>
      <c r="K917" s="21">
        <f>IF(Source!I901&lt;&gt;0, ROUND(I917/Source!I901, 2), 0)</f>
        <v>4878.67</v>
      </c>
      <c r="P917" s="18">
        <f>I917</f>
        <v>146.36000000000001</v>
      </c>
    </row>
    <row r="918" spans="1:22" ht="57" x14ac:dyDescent="0.2">
      <c r="A918" s="13">
        <v>96</v>
      </c>
      <c r="B918" s="13" t="str">
        <f>Source!F902</f>
        <v>1.50-3204-13-6/1</v>
      </c>
      <c r="C918" s="13" t="str">
        <f>Source!G902</f>
        <v>Сверление отверстий в строительных конструкциях из кирпича установками алмазного сверления, диаметр сверла алмазного кольцевого 70 мм</v>
      </c>
      <c r="D918" s="14" t="str">
        <f>Source!H902</f>
        <v>10 СМ</v>
      </c>
      <c r="E918" s="2">
        <f>Source!I902</f>
        <v>0.2</v>
      </c>
      <c r="F918" s="16"/>
      <c r="G918" s="15"/>
      <c r="H918" s="2"/>
      <c r="I918" s="2"/>
      <c r="J918" s="16"/>
      <c r="K918" s="16"/>
      <c r="Q918">
        <f>ROUND((Source!BZ902/100)*ROUND((Source!AF902*Source!AV902)*Source!I902, 2), 2)</f>
        <v>42.74</v>
      </c>
      <c r="R918">
        <f>Source!X902</f>
        <v>42.74</v>
      </c>
      <c r="S918">
        <f>ROUND((Source!CA902/100)*ROUND((Source!AF902*Source!AV902)*Source!I902, 2), 2)</f>
        <v>6.11</v>
      </c>
      <c r="T918">
        <f>Source!Y902</f>
        <v>6.11</v>
      </c>
      <c r="U918">
        <f>ROUND((175/100)*ROUND((Source!AE902*Source!AV902)*Source!I902, 2), 2)</f>
        <v>0.05</v>
      </c>
      <c r="V918">
        <f>ROUND((108/100)*ROUND(Source!CS902*Source!I902, 2), 2)</f>
        <v>0.03</v>
      </c>
    </row>
    <row r="919" spans="1:22" x14ac:dyDescent="0.2">
      <c r="C919" s="17" t="str">
        <f>"Объем: "&amp;Source!I902&amp;"=2/"&amp;"10"</f>
        <v>Объем: 0,2=2/10</v>
      </c>
    </row>
    <row r="920" spans="1:22" ht="14.25" x14ac:dyDescent="0.2">
      <c r="A920" s="13"/>
      <c r="B920" s="13"/>
      <c r="C920" s="13" t="s">
        <v>1159</v>
      </c>
      <c r="D920" s="14"/>
      <c r="E920" s="2"/>
      <c r="F920" s="16">
        <f>Source!AO902</f>
        <v>305.27</v>
      </c>
      <c r="G920" s="15" t="str">
        <f>Source!DG902</f>
        <v/>
      </c>
      <c r="H920" s="2">
        <f>Source!AV902</f>
        <v>1</v>
      </c>
      <c r="I920" s="2">
        <f>IF(Source!BA902&lt;&gt; 0, Source!BA902, 1)</f>
        <v>1</v>
      </c>
      <c r="J920" s="16">
        <f>Source!S902</f>
        <v>61.05</v>
      </c>
      <c r="K920" s="16"/>
    </row>
    <row r="921" spans="1:22" ht="14.25" x14ac:dyDescent="0.2">
      <c r="A921" s="13"/>
      <c r="B921" s="13"/>
      <c r="C921" s="13" t="s">
        <v>1165</v>
      </c>
      <c r="D921" s="14"/>
      <c r="E921" s="2"/>
      <c r="F921" s="16">
        <f>Source!AM902</f>
        <v>8.99</v>
      </c>
      <c r="G921" s="15" t="str">
        <f>Source!DE902</f>
        <v/>
      </c>
      <c r="H921" s="2">
        <f>Source!AV902</f>
        <v>1</v>
      </c>
      <c r="I921" s="2">
        <f>IF(Source!BB902&lt;&gt; 0, Source!BB902, 1)</f>
        <v>1</v>
      </c>
      <c r="J921" s="16">
        <f>Source!Q902</f>
        <v>1.8</v>
      </c>
      <c r="K921" s="16"/>
    </row>
    <row r="922" spans="1:22" ht="14.25" x14ac:dyDescent="0.2">
      <c r="A922" s="13"/>
      <c r="B922" s="13"/>
      <c r="C922" s="13" t="s">
        <v>1166</v>
      </c>
      <c r="D922" s="14"/>
      <c r="E922" s="2"/>
      <c r="F922" s="16">
        <f>Source!AN902</f>
        <v>0.13</v>
      </c>
      <c r="G922" s="15" t="str">
        <f>Source!DF902</f>
        <v/>
      </c>
      <c r="H922" s="2">
        <f>Source!AV902</f>
        <v>1</v>
      </c>
      <c r="I922" s="2">
        <f>IF(Source!BS902&lt;&gt; 0, Source!BS902, 1)</f>
        <v>1</v>
      </c>
      <c r="J922" s="22">
        <f>Source!R902</f>
        <v>0.03</v>
      </c>
      <c r="K922" s="16"/>
    </row>
    <row r="923" spans="1:22" ht="14.25" x14ac:dyDescent="0.2">
      <c r="A923" s="13"/>
      <c r="B923" s="13"/>
      <c r="C923" s="13" t="s">
        <v>1167</v>
      </c>
      <c r="D923" s="14"/>
      <c r="E923" s="2"/>
      <c r="F923" s="16">
        <f>Source!AL902</f>
        <v>112.32</v>
      </c>
      <c r="G923" s="15" t="str">
        <f>Source!DD902</f>
        <v/>
      </c>
      <c r="H923" s="2">
        <f>Source!AW902</f>
        <v>1</v>
      </c>
      <c r="I923" s="2">
        <f>IF(Source!BC902&lt;&gt; 0, Source!BC902, 1)</f>
        <v>1</v>
      </c>
      <c r="J923" s="16">
        <f>Source!P902</f>
        <v>22.46</v>
      </c>
      <c r="K923" s="16"/>
    </row>
    <row r="924" spans="1:22" ht="14.25" x14ac:dyDescent="0.2">
      <c r="A924" s="13"/>
      <c r="B924" s="13"/>
      <c r="C924" s="13" t="s">
        <v>1160</v>
      </c>
      <c r="D924" s="14" t="s">
        <v>1161</v>
      </c>
      <c r="E924" s="2">
        <f>Source!AT902</f>
        <v>70</v>
      </c>
      <c r="F924" s="16"/>
      <c r="G924" s="15"/>
      <c r="H924" s="2"/>
      <c r="I924" s="2"/>
      <c r="J924" s="16">
        <f>SUM(R918:R923)</f>
        <v>42.74</v>
      </c>
      <c r="K924" s="16"/>
    </row>
    <row r="925" spans="1:22" ht="14.25" x14ac:dyDescent="0.2">
      <c r="A925" s="13"/>
      <c r="B925" s="13"/>
      <c r="C925" s="13" t="s">
        <v>1162</v>
      </c>
      <c r="D925" s="14" t="s">
        <v>1161</v>
      </c>
      <c r="E925" s="2">
        <f>Source!AU902</f>
        <v>10</v>
      </c>
      <c r="F925" s="16"/>
      <c r="G925" s="15"/>
      <c r="H925" s="2"/>
      <c r="I925" s="2"/>
      <c r="J925" s="16">
        <f>SUM(T918:T924)</f>
        <v>6.11</v>
      </c>
      <c r="K925" s="16"/>
    </row>
    <row r="926" spans="1:22" ht="14.25" x14ac:dyDescent="0.2">
      <c r="A926" s="13"/>
      <c r="B926" s="13"/>
      <c r="C926" s="13" t="s">
        <v>1168</v>
      </c>
      <c r="D926" s="14" t="s">
        <v>1161</v>
      </c>
      <c r="E926" s="2">
        <f>108</f>
        <v>108</v>
      </c>
      <c r="F926" s="16"/>
      <c r="G926" s="15"/>
      <c r="H926" s="2"/>
      <c r="I926" s="2"/>
      <c r="J926" s="16">
        <f>SUM(V918:V925)</f>
        <v>0.03</v>
      </c>
      <c r="K926" s="16"/>
    </row>
    <row r="927" spans="1:22" ht="14.25" x14ac:dyDescent="0.2">
      <c r="A927" s="13"/>
      <c r="B927" s="13"/>
      <c r="C927" s="13" t="s">
        <v>1163</v>
      </c>
      <c r="D927" s="14" t="s">
        <v>1164</v>
      </c>
      <c r="E927" s="2">
        <f>Source!AQ902</f>
        <v>0.42</v>
      </c>
      <c r="F927" s="16"/>
      <c r="G927" s="15" t="str">
        <f>Source!DI902</f>
        <v/>
      </c>
      <c r="H927" s="2">
        <f>Source!AV902</f>
        <v>1</v>
      </c>
      <c r="I927" s="2"/>
      <c r="J927" s="16"/>
      <c r="K927" s="16">
        <f>Source!U902</f>
        <v>8.4000000000000005E-2</v>
      </c>
    </row>
    <row r="928" spans="1:22" ht="15" x14ac:dyDescent="0.25">
      <c r="A928" s="20"/>
      <c r="B928" s="20"/>
      <c r="C928" s="20"/>
      <c r="D928" s="20"/>
      <c r="E928" s="20"/>
      <c r="F928" s="20"/>
      <c r="G928" s="20"/>
      <c r="H928" s="20"/>
      <c r="I928" s="58">
        <f>J920+J921+J923+J924+J925+J926</f>
        <v>134.19000000000003</v>
      </c>
      <c r="J928" s="58"/>
      <c r="K928" s="21">
        <f>IF(Source!I902&lt;&gt;0, ROUND(I928/Source!I902, 2), 0)</f>
        <v>670.95</v>
      </c>
      <c r="P928" s="18">
        <f>I928</f>
        <v>134.19000000000003</v>
      </c>
    </row>
    <row r="929" spans="1:22" ht="28.5" x14ac:dyDescent="0.2">
      <c r="A929" s="13">
        <v>97</v>
      </c>
      <c r="B929" s="13" t="str">
        <f>Source!F903</f>
        <v>1.50-3204-10-1/1</v>
      </c>
      <c r="C929" s="13" t="str">
        <f>Source!G903</f>
        <v>Пробивка борозд в кирпичных стенах, площадь сечения до 20 см2</v>
      </c>
      <c r="D929" s="14" t="str">
        <f>Source!H903</f>
        <v>100 м</v>
      </c>
      <c r="E929" s="2">
        <f>Source!I903</f>
        <v>0.01</v>
      </c>
      <c r="F929" s="16"/>
      <c r="G929" s="15"/>
      <c r="H929" s="2"/>
      <c r="I929" s="2"/>
      <c r="J929" s="16"/>
      <c r="K929" s="16"/>
      <c r="Q929">
        <f>ROUND((Source!BZ903/100)*ROUND((Source!AF903*Source!AV903)*Source!I903, 2), 2)</f>
        <v>57.54</v>
      </c>
      <c r="R929">
        <f>Source!X903</f>
        <v>57.54</v>
      </c>
      <c r="S929">
        <f>ROUND((Source!CA903/100)*ROUND((Source!AF903*Source!AV903)*Source!I903, 2), 2)</f>
        <v>8.2200000000000006</v>
      </c>
      <c r="T929">
        <f>Source!Y903</f>
        <v>8.2200000000000006</v>
      </c>
      <c r="U929">
        <f>ROUND((175/100)*ROUND((Source!AE903*Source!AV903)*Source!I903, 2), 2)</f>
        <v>53.2</v>
      </c>
      <c r="V929">
        <f>ROUND((108/100)*ROUND(Source!CS903*Source!I903, 2), 2)</f>
        <v>32.83</v>
      </c>
    </row>
    <row r="930" spans="1:22" x14ac:dyDescent="0.2">
      <c r="C930" s="17" t="str">
        <f>"Объем: "&amp;Source!I903&amp;"=1/"&amp;"100"</f>
        <v>Объем: 0,01=1/100</v>
      </c>
    </row>
    <row r="931" spans="1:22" ht="14.25" x14ac:dyDescent="0.2">
      <c r="A931" s="13"/>
      <c r="B931" s="13"/>
      <c r="C931" s="13" t="s">
        <v>1159</v>
      </c>
      <c r="D931" s="14"/>
      <c r="E931" s="2"/>
      <c r="F931" s="16">
        <f>Source!AO903</f>
        <v>8219.68</v>
      </c>
      <c r="G931" s="15" t="str">
        <f>Source!DG903</f>
        <v/>
      </c>
      <c r="H931" s="2">
        <f>Source!AV903</f>
        <v>1</v>
      </c>
      <c r="I931" s="2">
        <f>IF(Source!BA903&lt;&gt; 0, Source!BA903, 1)</f>
        <v>1</v>
      </c>
      <c r="J931" s="16">
        <f>Source!S903</f>
        <v>82.2</v>
      </c>
      <c r="K931" s="16"/>
    </row>
    <row r="932" spans="1:22" ht="14.25" x14ac:dyDescent="0.2">
      <c r="A932" s="13"/>
      <c r="B932" s="13"/>
      <c r="C932" s="13" t="s">
        <v>1165</v>
      </c>
      <c r="D932" s="14"/>
      <c r="E932" s="2"/>
      <c r="F932" s="16">
        <f>Source!AM903</f>
        <v>5993.85</v>
      </c>
      <c r="G932" s="15" t="str">
        <f>Source!DE903</f>
        <v/>
      </c>
      <c r="H932" s="2">
        <f>Source!AV903</f>
        <v>1</v>
      </c>
      <c r="I932" s="2">
        <f>IF(Source!BB903&lt;&gt; 0, Source!BB903, 1)</f>
        <v>1</v>
      </c>
      <c r="J932" s="16">
        <f>Source!Q903</f>
        <v>59.94</v>
      </c>
      <c r="K932" s="16"/>
    </row>
    <row r="933" spans="1:22" ht="14.25" x14ac:dyDescent="0.2">
      <c r="A933" s="13"/>
      <c r="B933" s="13"/>
      <c r="C933" s="13" t="s">
        <v>1166</v>
      </c>
      <c r="D933" s="14"/>
      <c r="E933" s="2"/>
      <c r="F933" s="16">
        <f>Source!AN903</f>
        <v>3040.45</v>
      </c>
      <c r="G933" s="15" t="str">
        <f>Source!DF903</f>
        <v/>
      </c>
      <c r="H933" s="2">
        <f>Source!AV903</f>
        <v>1</v>
      </c>
      <c r="I933" s="2">
        <f>IF(Source!BS903&lt;&gt; 0, Source!BS903, 1)</f>
        <v>1</v>
      </c>
      <c r="J933" s="22">
        <f>Source!R903</f>
        <v>30.4</v>
      </c>
      <c r="K933" s="16"/>
    </row>
    <row r="934" spans="1:22" ht="14.25" x14ac:dyDescent="0.2">
      <c r="A934" s="13"/>
      <c r="B934" s="13"/>
      <c r="C934" s="13" t="s">
        <v>1160</v>
      </c>
      <c r="D934" s="14" t="s">
        <v>1161</v>
      </c>
      <c r="E934" s="2">
        <f>Source!AT903</f>
        <v>70</v>
      </c>
      <c r="F934" s="16"/>
      <c r="G934" s="15"/>
      <c r="H934" s="2"/>
      <c r="I934" s="2"/>
      <c r="J934" s="16">
        <f>SUM(R929:R933)</f>
        <v>57.54</v>
      </c>
      <c r="K934" s="16"/>
    </row>
    <row r="935" spans="1:22" ht="14.25" x14ac:dyDescent="0.2">
      <c r="A935" s="13"/>
      <c r="B935" s="13"/>
      <c r="C935" s="13" t="s">
        <v>1162</v>
      </c>
      <c r="D935" s="14" t="s">
        <v>1161</v>
      </c>
      <c r="E935" s="2">
        <f>Source!AU903</f>
        <v>10</v>
      </c>
      <c r="F935" s="16"/>
      <c r="G935" s="15"/>
      <c r="H935" s="2"/>
      <c r="I935" s="2"/>
      <c r="J935" s="16">
        <f>SUM(T929:T934)</f>
        <v>8.2200000000000006</v>
      </c>
      <c r="K935" s="16"/>
    </row>
    <row r="936" spans="1:22" ht="14.25" x14ac:dyDescent="0.2">
      <c r="A936" s="13"/>
      <c r="B936" s="13"/>
      <c r="C936" s="13" t="s">
        <v>1168</v>
      </c>
      <c r="D936" s="14" t="s">
        <v>1161</v>
      </c>
      <c r="E936" s="2">
        <f>108</f>
        <v>108</v>
      </c>
      <c r="F936" s="16"/>
      <c r="G936" s="15"/>
      <c r="H936" s="2"/>
      <c r="I936" s="2"/>
      <c r="J936" s="16">
        <f>SUM(V929:V935)</f>
        <v>32.83</v>
      </c>
      <c r="K936" s="16"/>
    </row>
    <row r="937" spans="1:22" ht="14.25" x14ac:dyDescent="0.2">
      <c r="A937" s="13"/>
      <c r="B937" s="13"/>
      <c r="C937" s="13" t="s">
        <v>1163</v>
      </c>
      <c r="D937" s="14" t="s">
        <v>1164</v>
      </c>
      <c r="E937" s="2">
        <f>Source!AQ903</f>
        <v>14</v>
      </c>
      <c r="F937" s="16"/>
      <c r="G937" s="15" t="str">
        <f>Source!DI903</f>
        <v/>
      </c>
      <c r="H937" s="2">
        <f>Source!AV903</f>
        <v>1</v>
      </c>
      <c r="I937" s="2"/>
      <c r="J937" s="16"/>
      <c r="K937" s="16">
        <f>Source!U903</f>
        <v>0.14000000000000001</v>
      </c>
    </row>
    <row r="938" spans="1:22" ht="15" x14ac:dyDescent="0.25">
      <c r="A938" s="20"/>
      <c r="B938" s="20"/>
      <c r="C938" s="20"/>
      <c r="D938" s="20"/>
      <c r="E938" s="20"/>
      <c r="F938" s="20"/>
      <c r="G938" s="20"/>
      <c r="H938" s="20"/>
      <c r="I938" s="58">
        <f>J931+J932+J934+J935+J936</f>
        <v>240.72999999999996</v>
      </c>
      <c r="J938" s="58"/>
      <c r="K938" s="21">
        <f>IF(Source!I903&lt;&gt;0, ROUND(I938/Source!I903, 2), 0)</f>
        <v>24073</v>
      </c>
      <c r="P938" s="18">
        <f>I938</f>
        <v>240.72999999999996</v>
      </c>
    </row>
    <row r="939" spans="1:22" ht="99.75" x14ac:dyDescent="0.2">
      <c r="A939" s="13">
        <v>98</v>
      </c>
      <c r="B939" s="13" t="str">
        <f>Source!F904</f>
        <v>21.23-8-140</v>
      </c>
      <c r="C939" s="13" t="str">
        <f>Source!G904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939" s="14" t="str">
        <f>Source!H904</f>
        <v>км</v>
      </c>
      <c r="E939" s="2">
        <f>Source!I904</f>
        <v>1E-3</v>
      </c>
      <c r="F939" s="16">
        <f>Source!AL904</f>
        <v>99860.32</v>
      </c>
      <c r="G939" s="15" t="str">
        <f>Source!DD904</f>
        <v/>
      </c>
      <c r="H939" s="2">
        <f>Source!AW904</f>
        <v>1</v>
      </c>
      <c r="I939" s="2">
        <f>IF(Source!BC904&lt;&gt; 0, Source!BC904, 1)</f>
        <v>1</v>
      </c>
      <c r="J939" s="16">
        <f>Source!P904</f>
        <v>99.86</v>
      </c>
      <c r="K939" s="16"/>
      <c r="Q939">
        <f>ROUND((Source!BZ904/100)*ROUND((Source!AF904*Source!AV904)*Source!I904, 2), 2)</f>
        <v>0</v>
      </c>
      <c r="R939">
        <f>Source!X904</f>
        <v>0</v>
      </c>
      <c r="S939">
        <f>ROUND((Source!CA904/100)*ROUND((Source!AF904*Source!AV904)*Source!I904, 2), 2)</f>
        <v>0</v>
      </c>
      <c r="T939">
        <f>Source!Y904</f>
        <v>0</v>
      </c>
      <c r="U939">
        <f>ROUND((175/100)*ROUND((Source!AE904*Source!AV904)*Source!I904, 2), 2)</f>
        <v>0</v>
      </c>
      <c r="V939">
        <f>ROUND((108/100)*ROUND(Source!CS904*Source!I904, 2), 2)</f>
        <v>0</v>
      </c>
    </row>
    <row r="940" spans="1:22" ht="15" x14ac:dyDescent="0.25">
      <c r="A940" s="20"/>
      <c r="B940" s="20"/>
      <c r="C940" s="20"/>
      <c r="D940" s="20"/>
      <c r="E940" s="20"/>
      <c r="F940" s="20"/>
      <c r="G940" s="20"/>
      <c r="H940" s="20"/>
      <c r="I940" s="58">
        <f>J939</f>
        <v>99.86</v>
      </c>
      <c r="J940" s="58"/>
      <c r="K940" s="21">
        <f>IF(Source!I904&lt;&gt;0, ROUND(I940/Source!I904, 2), 0)</f>
        <v>99860</v>
      </c>
      <c r="P940" s="18">
        <f>I940</f>
        <v>99.86</v>
      </c>
    </row>
    <row r="941" spans="1:22" ht="57" x14ac:dyDescent="0.2">
      <c r="A941" s="13">
        <v>99</v>
      </c>
      <c r="B941" s="13" t="str">
        <f>Source!F905</f>
        <v>21.21-5-84</v>
      </c>
      <c r="C941" s="13" t="str">
        <f>Source!G905</f>
        <v>Коробки для установки выключателей, переключателей и штепсельных розеток при скрытой электропроводке, тип КУВ-1М УХЛЗ</v>
      </c>
      <c r="D941" s="14" t="str">
        <f>Source!H905</f>
        <v>1000 шт.</v>
      </c>
      <c r="E941" s="2">
        <f>Source!I905</f>
        <v>2E-3</v>
      </c>
      <c r="F941" s="16">
        <f>Source!AL905</f>
        <v>72169.899999999994</v>
      </c>
      <c r="G941" s="15" t="str">
        <f>Source!DD905</f>
        <v/>
      </c>
      <c r="H941" s="2">
        <f>Source!AW905</f>
        <v>1</v>
      </c>
      <c r="I941" s="2">
        <f>IF(Source!BC905&lt;&gt; 0, Source!BC905, 1)</f>
        <v>1</v>
      </c>
      <c r="J941" s="16">
        <f>Source!P905</f>
        <v>144.34</v>
      </c>
      <c r="K941" s="16"/>
      <c r="Q941">
        <f>ROUND((Source!BZ905/100)*ROUND((Source!AF905*Source!AV905)*Source!I905, 2), 2)</f>
        <v>0</v>
      </c>
      <c r="R941">
        <f>Source!X905</f>
        <v>0</v>
      </c>
      <c r="S941">
        <f>ROUND((Source!CA905/100)*ROUND((Source!AF905*Source!AV905)*Source!I905, 2), 2)</f>
        <v>0</v>
      </c>
      <c r="T941">
        <f>Source!Y905</f>
        <v>0</v>
      </c>
      <c r="U941">
        <f>ROUND((175/100)*ROUND((Source!AE905*Source!AV905)*Source!I905, 2), 2)</f>
        <v>0</v>
      </c>
      <c r="V941">
        <f>ROUND((108/100)*ROUND(Source!CS905*Source!I905, 2), 2)</f>
        <v>0</v>
      </c>
    </row>
    <row r="942" spans="1:22" x14ac:dyDescent="0.2">
      <c r="C942" s="17" t="str">
        <f>"Объем: "&amp;Source!I905&amp;"=2/"&amp;"1000"</f>
        <v>Объем: 0,002=2/1000</v>
      </c>
    </row>
    <row r="943" spans="1:22" ht="15" x14ac:dyDescent="0.25">
      <c r="A943" s="20"/>
      <c r="B943" s="20"/>
      <c r="C943" s="20"/>
      <c r="D943" s="20"/>
      <c r="E943" s="20"/>
      <c r="F943" s="20"/>
      <c r="G943" s="20"/>
      <c r="H943" s="20"/>
      <c r="I943" s="58">
        <f>J941</f>
        <v>144.34</v>
      </c>
      <c r="J943" s="58"/>
      <c r="K943" s="21">
        <f>IF(Source!I905&lt;&gt;0, ROUND(I943/Source!I905, 2), 0)</f>
        <v>72170</v>
      </c>
      <c r="P943" s="18">
        <f>I943</f>
        <v>144.34</v>
      </c>
    </row>
    <row r="944" spans="1:22" ht="42.75" x14ac:dyDescent="0.2">
      <c r="A944" s="13">
        <v>100</v>
      </c>
      <c r="B944" s="13" t="str">
        <f>Source!F906</f>
        <v>1.20-3103-1-8/1</v>
      </c>
      <c r="C944" s="13" t="str">
        <f>Source!G906</f>
        <v>Установка розетки штепсельной неутопленного типа при открытой проводке</v>
      </c>
      <c r="D944" s="14" t="str">
        <f>Source!H906</f>
        <v>100 шт.</v>
      </c>
      <c r="E944" s="2">
        <f>Source!I906</f>
        <v>0.04</v>
      </c>
      <c r="F944" s="16"/>
      <c r="G944" s="15"/>
      <c r="H944" s="2"/>
      <c r="I944" s="2"/>
      <c r="J944" s="16"/>
      <c r="K944" s="16"/>
      <c r="Q944">
        <f>ROUND((Source!BZ906/100)*ROUND((Source!AF906*Source!AV906)*Source!I906, 2), 2)</f>
        <v>780.74</v>
      </c>
      <c r="R944">
        <f>Source!X906</f>
        <v>780.74</v>
      </c>
      <c r="S944">
        <f>ROUND((Source!CA906/100)*ROUND((Source!AF906*Source!AV906)*Source!I906, 2), 2)</f>
        <v>111.53</v>
      </c>
      <c r="T944">
        <f>Source!Y906</f>
        <v>111.53</v>
      </c>
      <c r="U944">
        <f>ROUND((175/100)*ROUND((Source!AE906*Source!AV906)*Source!I906, 2), 2)</f>
        <v>0.05</v>
      </c>
      <c r="V944">
        <f>ROUND((108/100)*ROUND(Source!CS906*Source!I906, 2), 2)</f>
        <v>0.03</v>
      </c>
    </row>
    <row r="945" spans="1:22" x14ac:dyDescent="0.2">
      <c r="C945" s="17" t="str">
        <f>"Объем: "&amp;Source!I906&amp;"=4/"&amp;"100"</f>
        <v>Объем: 0,04=4/100</v>
      </c>
    </row>
    <row r="946" spans="1:22" ht="14.25" x14ac:dyDescent="0.2">
      <c r="A946" s="13"/>
      <c r="B946" s="13"/>
      <c r="C946" s="13" t="s">
        <v>1159</v>
      </c>
      <c r="D946" s="14"/>
      <c r="E946" s="2"/>
      <c r="F946" s="16">
        <f>Source!AO906</f>
        <v>27883.439999999999</v>
      </c>
      <c r="G946" s="15" t="str">
        <f>Source!DG906</f>
        <v/>
      </c>
      <c r="H946" s="2">
        <f>Source!AV906</f>
        <v>1</v>
      </c>
      <c r="I946" s="2">
        <f>IF(Source!BA906&lt;&gt; 0, Source!BA906, 1)</f>
        <v>1</v>
      </c>
      <c r="J946" s="16">
        <f>Source!S906</f>
        <v>1115.3399999999999</v>
      </c>
      <c r="K946" s="16"/>
    </row>
    <row r="947" spans="1:22" ht="14.25" x14ac:dyDescent="0.2">
      <c r="A947" s="13"/>
      <c r="B947" s="13"/>
      <c r="C947" s="13" t="s">
        <v>1165</v>
      </c>
      <c r="D947" s="14"/>
      <c r="E947" s="2"/>
      <c r="F947" s="16">
        <f>Source!AM906</f>
        <v>32.57</v>
      </c>
      <c r="G947" s="15" t="str">
        <f>Source!DE906</f>
        <v/>
      </c>
      <c r="H947" s="2">
        <f>Source!AV906</f>
        <v>1</v>
      </c>
      <c r="I947" s="2">
        <f>IF(Source!BB906&lt;&gt; 0, Source!BB906, 1)</f>
        <v>1</v>
      </c>
      <c r="J947" s="16">
        <f>Source!Q906</f>
        <v>1.3</v>
      </c>
      <c r="K947" s="16"/>
    </row>
    <row r="948" spans="1:22" ht="14.25" x14ac:dyDescent="0.2">
      <c r="A948" s="13"/>
      <c r="B948" s="13"/>
      <c r="C948" s="13" t="s">
        <v>1166</v>
      </c>
      <c r="D948" s="14"/>
      <c r="E948" s="2"/>
      <c r="F948" s="16">
        <f>Source!AN906</f>
        <v>0.69</v>
      </c>
      <c r="G948" s="15" t="str">
        <f>Source!DF906</f>
        <v/>
      </c>
      <c r="H948" s="2">
        <f>Source!AV906</f>
        <v>1</v>
      </c>
      <c r="I948" s="2">
        <f>IF(Source!BS906&lt;&gt; 0, Source!BS906, 1)</f>
        <v>1</v>
      </c>
      <c r="J948" s="22">
        <f>Source!R906</f>
        <v>0.03</v>
      </c>
      <c r="K948" s="16"/>
    </row>
    <row r="949" spans="1:22" ht="14.25" x14ac:dyDescent="0.2">
      <c r="A949" s="13"/>
      <c r="B949" s="13"/>
      <c r="C949" s="13" t="s">
        <v>1160</v>
      </c>
      <c r="D949" s="14" t="s">
        <v>1161</v>
      </c>
      <c r="E949" s="2">
        <f>Source!AT906</f>
        <v>70</v>
      </c>
      <c r="F949" s="16"/>
      <c r="G949" s="15"/>
      <c r="H949" s="2"/>
      <c r="I949" s="2"/>
      <c r="J949" s="16">
        <f>SUM(R944:R948)</f>
        <v>780.74</v>
      </c>
      <c r="K949" s="16"/>
    </row>
    <row r="950" spans="1:22" ht="14.25" x14ac:dyDescent="0.2">
      <c r="A950" s="13"/>
      <c r="B950" s="13"/>
      <c r="C950" s="13" t="s">
        <v>1162</v>
      </c>
      <c r="D950" s="14" t="s">
        <v>1161</v>
      </c>
      <c r="E950" s="2">
        <f>Source!AU906</f>
        <v>10</v>
      </c>
      <c r="F950" s="16"/>
      <c r="G950" s="15"/>
      <c r="H950" s="2"/>
      <c r="I950" s="2"/>
      <c r="J950" s="16">
        <f>SUM(T944:T949)</f>
        <v>111.53</v>
      </c>
      <c r="K950" s="16"/>
    </row>
    <row r="951" spans="1:22" ht="14.25" x14ac:dyDescent="0.2">
      <c r="A951" s="13"/>
      <c r="B951" s="13"/>
      <c r="C951" s="13" t="s">
        <v>1168</v>
      </c>
      <c r="D951" s="14" t="s">
        <v>1161</v>
      </c>
      <c r="E951" s="2">
        <f>108</f>
        <v>108</v>
      </c>
      <c r="F951" s="16"/>
      <c r="G951" s="15"/>
      <c r="H951" s="2"/>
      <c r="I951" s="2"/>
      <c r="J951" s="16">
        <f>SUM(V944:V950)</f>
        <v>0.03</v>
      </c>
      <c r="K951" s="16"/>
    </row>
    <row r="952" spans="1:22" ht="14.25" x14ac:dyDescent="0.2">
      <c r="A952" s="13"/>
      <c r="B952" s="13"/>
      <c r="C952" s="13" t="s">
        <v>1163</v>
      </c>
      <c r="D952" s="14" t="s">
        <v>1164</v>
      </c>
      <c r="E952" s="2">
        <f>Source!AQ906</f>
        <v>42.81</v>
      </c>
      <c r="F952" s="16"/>
      <c r="G952" s="15" t="str">
        <f>Source!DI906</f>
        <v/>
      </c>
      <c r="H952" s="2">
        <f>Source!AV906</f>
        <v>1</v>
      </c>
      <c r="I952" s="2"/>
      <c r="J952" s="16"/>
      <c r="K952" s="16">
        <f>Source!U906</f>
        <v>1.7124000000000001</v>
      </c>
    </row>
    <row r="953" spans="1:22" ht="15" x14ac:dyDescent="0.25">
      <c r="A953" s="20"/>
      <c r="B953" s="20"/>
      <c r="C953" s="20"/>
      <c r="D953" s="20"/>
      <c r="E953" s="20"/>
      <c r="F953" s="20"/>
      <c r="G953" s="20"/>
      <c r="H953" s="20"/>
      <c r="I953" s="58">
        <f>J946+J947+J949+J950+J951</f>
        <v>2008.9399999999998</v>
      </c>
      <c r="J953" s="58"/>
      <c r="K953" s="21">
        <f>IF(Source!I906&lt;&gt;0, ROUND(I953/Source!I906, 2), 0)</f>
        <v>50223.5</v>
      </c>
      <c r="P953" s="18">
        <f>I953</f>
        <v>2008.9399999999998</v>
      </c>
    </row>
    <row r="954" spans="1:22" ht="42.75" x14ac:dyDescent="0.2">
      <c r="A954" s="13">
        <v>101</v>
      </c>
      <c r="B954" s="13" t="str">
        <f>Source!F907</f>
        <v>1.20-3103-1-1/1</v>
      </c>
      <c r="C954" s="13" t="str">
        <f>Source!G907</f>
        <v>Установка выключателя одноклавишного неутопленного типа при открытой проводке</v>
      </c>
      <c r="D954" s="14" t="str">
        <f>Source!H907</f>
        <v>100 шт.</v>
      </c>
      <c r="E954" s="2">
        <f>Source!I907</f>
        <v>0.01</v>
      </c>
      <c r="F954" s="16"/>
      <c r="G954" s="15"/>
      <c r="H954" s="2"/>
      <c r="I954" s="2"/>
      <c r="J954" s="16"/>
      <c r="K954" s="16"/>
      <c r="Q954">
        <f>ROUND((Source!BZ907/100)*ROUND((Source!AF907*Source!AV907)*Source!I907, 2), 2)</f>
        <v>178.82</v>
      </c>
      <c r="R954">
        <f>Source!X907</f>
        <v>178.82</v>
      </c>
      <c r="S954">
        <f>ROUND((Source!CA907/100)*ROUND((Source!AF907*Source!AV907)*Source!I907, 2), 2)</f>
        <v>25.55</v>
      </c>
      <c r="T954">
        <f>Source!Y907</f>
        <v>25.55</v>
      </c>
      <c r="U954">
        <f>ROUND((175/100)*ROUND((Source!AE907*Source!AV907)*Source!I907, 2), 2)</f>
        <v>0.02</v>
      </c>
      <c r="V954">
        <f>ROUND((108/100)*ROUND(Source!CS907*Source!I907, 2), 2)</f>
        <v>0.01</v>
      </c>
    </row>
    <row r="955" spans="1:22" x14ac:dyDescent="0.2">
      <c r="C955" s="17" t="str">
        <f>"Объем: "&amp;Source!I907&amp;"=1/"&amp;"100"</f>
        <v>Объем: 0,01=1/100</v>
      </c>
    </row>
    <row r="956" spans="1:22" ht="14.25" x14ac:dyDescent="0.2">
      <c r="A956" s="13"/>
      <c r="B956" s="13"/>
      <c r="C956" s="13" t="s">
        <v>1159</v>
      </c>
      <c r="D956" s="14"/>
      <c r="E956" s="2"/>
      <c r="F956" s="16">
        <f>Source!AO907</f>
        <v>25545.16</v>
      </c>
      <c r="G956" s="15" t="str">
        <f>Source!DG907</f>
        <v/>
      </c>
      <c r="H956" s="2">
        <f>Source!AV907</f>
        <v>1</v>
      </c>
      <c r="I956" s="2">
        <f>IF(Source!BA907&lt;&gt; 0, Source!BA907, 1)</f>
        <v>1</v>
      </c>
      <c r="J956" s="16">
        <f>Source!S907</f>
        <v>255.45</v>
      </c>
      <c r="K956" s="16"/>
    </row>
    <row r="957" spans="1:22" ht="14.25" x14ac:dyDescent="0.2">
      <c r="A957" s="13"/>
      <c r="B957" s="13"/>
      <c r="C957" s="13" t="s">
        <v>1165</v>
      </c>
      <c r="D957" s="14"/>
      <c r="E957" s="2"/>
      <c r="F957" s="16">
        <f>Source!AM907</f>
        <v>32.57</v>
      </c>
      <c r="G957" s="15" t="str">
        <f>Source!DE907</f>
        <v/>
      </c>
      <c r="H957" s="2">
        <f>Source!AV907</f>
        <v>1</v>
      </c>
      <c r="I957" s="2">
        <f>IF(Source!BB907&lt;&gt; 0, Source!BB907, 1)</f>
        <v>1</v>
      </c>
      <c r="J957" s="16">
        <f>Source!Q907</f>
        <v>0.33</v>
      </c>
      <c r="K957" s="16"/>
    </row>
    <row r="958" spans="1:22" ht="14.25" x14ac:dyDescent="0.2">
      <c r="A958" s="13"/>
      <c r="B958" s="13"/>
      <c r="C958" s="13" t="s">
        <v>1166</v>
      </c>
      <c r="D958" s="14"/>
      <c r="E958" s="2"/>
      <c r="F958" s="16">
        <f>Source!AN907</f>
        <v>0.69</v>
      </c>
      <c r="G958" s="15" t="str">
        <f>Source!DF907</f>
        <v/>
      </c>
      <c r="H958" s="2">
        <f>Source!AV907</f>
        <v>1</v>
      </c>
      <c r="I958" s="2">
        <f>IF(Source!BS907&lt;&gt; 0, Source!BS907, 1)</f>
        <v>1</v>
      </c>
      <c r="J958" s="22">
        <f>Source!R907</f>
        <v>0.01</v>
      </c>
      <c r="K958" s="16"/>
    </row>
    <row r="959" spans="1:22" ht="14.25" x14ac:dyDescent="0.2">
      <c r="A959" s="13"/>
      <c r="B959" s="13"/>
      <c r="C959" s="13" t="s">
        <v>1160</v>
      </c>
      <c r="D959" s="14" t="s">
        <v>1161</v>
      </c>
      <c r="E959" s="2">
        <f>Source!AT907</f>
        <v>70</v>
      </c>
      <c r="F959" s="16"/>
      <c r="G959" s="15"/>
      <c r="H959" s="2"/>
      <c r="I959" s="2"/>
      <c r="J959" s="16">
        <f>SUM(R954:R958)</f>
        <v>178.82</v>
      </c>
      <c r="K959" s="16"/>
    </row>
    <row r="960" spans="1:22" ht="14.25" x14ac:dyDescent="0.2">
      <c r="A960" s="13"/>
      <c r="B960" s="13"/>
      <c r="C960" s="13" t="s">
        <v>1162</v>
      </c>
      <c r="D960" s="14" t="s">
        <v>1161</v>
      </c>
      <c r="E960" s="2">
        <f>Source!AU907</f>
        <v>10</v>
      </c>
      <c r="F960" s="16"/>
      <c r="G960" s="15"/>
      <c r="H960" s="2"/>
      <c r="I960" s="2"/>
      <c r="J960" s="16">
        <f>SUM(T954:T959)</f>
        <v>25.55</v>
      </c>
      <c r="K960" s="16"/>
    </row>
    <row r="961" spans="1:22" ht="14.25" x14ac:dyDescent="0.2">
      <c r="A961" s="13"/>
      <c r="B961" s="13"/>
      <c r="C961" s="13" t="s">
        <v>1168</v>
      </c>
      <c r="D961" s="14" t="s">
        <v>1161</v>
      </c>
      <c r="E961" s="2">
        <f>108</f>
        <v>108</v>
      </c>
      <c r="F961" s="16"/>
      <c r="G961" s="15"/>
      <c r="H961" s="2"/>
      <c r="I961" s="2"/>
      <c r="J961" s="16">
        <f>SUM(V954:V960)</f>
        <v>0.01</v>
      </c>
      <c r="K961" s="16"/>
    </row>
    <row r="962" spans="1:22" ht="14.25" x14ac:dyDescent="0.2">
      <c r="A962" s="13"/>
      <c r="B962" s="13"/>
      <c r="C962" s="13" t="s">
        <v>1163</v>
      </c>
      <c r="D962" s="14" t="s">
        <v>1164</v>
      </c>
      <c r="E962" s="2">
        <f>Source!AQ907</f>
        <v>39.22</v>
      </c>
      <c r="F962" s="16"/>
      <c r="G962" s="15" t="str">
        <f>Source!DI907</f>
        <v/>
      </c>
      <c r="H962" s="2">
        <f>Source!AV907</f>
        <v>1</v>
      </c>
      <c r="I962" s="2"/>
      <c r="J962" s="16"/>
      <c r="K962" s="16">
        <f>Source!U907</f>
        <v>0.39219999999999999</v>
      </c>
    </row>
    <row r="963" spans="1:22" ht="15" x14ac:dyDescent="0.25">
      <c r="A963" s="20"/>
      <c r="B963" s="20"/>
      <c r="C963" s="20"/>
      <c r="D963" s="20"/>
      <c r="E963" s="20"/>
      <c r="F963" s="20"/>
      <c r="G963" s="20"/>
      <c r="H963" s="20"/>
      <c r="I963" s="58">
        <f>J956+J957+J959+J960+J961</f>
        <v>460.16</v>
      </c>
      <c r="J963" s="58"/>
      <c r="K963" s="21">
        <f>IF(Source!I907&lt;&gt;0, ROUND(I963/Source!I907, 2), 0)</f>
        <v>46016</v>
      </c>
      <c r="P963" s="18">
        <f>I963</f>
        <v>460.16</v>
      </c>
    </row>
    <row r="965" spans="1:22" ht="15" x14ac:dyDescent="0.25">
      <c r="A965" s="61" t="str">
        <f>CONCATENATE("Итого по разделу: ",IF(Source!G909&lt;&gt;"Новый раздел", Source!G909, ""))</f>
        <v>Итого по разделу: Помещение 131 Подсобное помещение</v>
      </c>
      <c r="B965" s="61"/>
      <c r="C965" s="61"/>
      <c r="D965" s="61"/>
      <c r="E965" s="61"/>
      <c r="F965" s="61"/>
      <c r="G965" s="61"/>
      <c r="H965" s="61"/>
      <c r="I965" s="59">
        <f>SUM(P910:P964)</f>
        <v>3234.58</v>
      </c>
      <c r="J965" s="60"/>
      <c r="K965" s="23"/>
    </row>
    <row r="968" spans="1:22" ht="16.5" x14ac:dyDescent="0.25">
      <c r="A968" s="57" t="str">
        <f>CONCATENATE("Раздел: ",IF(Source!G939&lt;&gt;"Новый раздел", Source!G939, ""))</f>
        <v>Раздел: Помещение 133 Медкабинет</v>
      </c>
      <c r="B968" s="57"/>
      <c r="C968" s="57"/>
      <c r="D968" s="57"/>
      <c r="E968" s="57"/>
      <c r="F968" s="57"/>
      <c r="G968" s="57"/>
      <c r="H968" s="57"/>
      <c r="I968" s="57"/>
      <c r="J968" s="57"/>
      <c r="K968" s="57"/>
    </row>
    <row r="969" spans="1:22" ht="28.5" x14ac:dyDescent="0.2">
      <c r="A969" s="13">
        <v>102</v>
      </c>
      <c r="B969" s="13" t="str">
        <f>Source!F943</f>
        <v>1.21-3305-1-1/1</v>
      </c>
      <c r="C969" s="13" t="str">
        <f>Source!G943</f>
        <v>Демонтаж выключателей, розеток</v>
      </c>
      <c r="D969" s="14" t="str">
        <f>Source!H943</f>
        <v>100 шт.</v>
      </c>
      <c r="E969" s="2">
        <f>Source!I943</f>
        <v>0.05</v>
      </c>
      <c r="F969" s="16"/>
      <c r="G969" s="15"/>
      <c r="H969" s="2"/>
      <c r="I969" s="2"/>
      <c r="J969" s="16"/>
      <c r="K969" s="16"/>
      <c r="Q969">
        <f>ROUND((Source!BZ943/100)*ROUND((Source!AF943*Source!AV943)*Source!I943, 2), 2)</f>
        <v>94.86</v>
      </c>
      <c r="R969">
        <f>Source!X943</f>
        <v>94.86</v>
      </c>
      <c r="S969">
        <f>ROUND((Source!CA943/100)*ROUND((Source!AF943*Source!AV943)*Source!I943, 2), 2)</f>
        <v>13.55</v>
      </c>
      <c r="T969">
        <f>Source!Y943</f>
        <v>13.55</v>
      </c>
      <c r="U969">
        <f>ROUND((175/100)*ROUND((Source!AE943*Source!AV943)*Source!I943, 2), 2)</f>
        <v>0</v>
      </c>
      <c r="V969">
        <f>ROUND((108/100)*ROUND(Source!CS943*Source!I943, 2), 2)</f>
        <v>0</v>
      </c>
    </row>
    <row r="970" spans="1:22" x14ac:dyDescent="0.2">
      <c r="C970" s="17" t="str">
        <f>"Объем: "&amp;Source!I943&amp;"=5/"&amp;"100"</f>
        <v>Объем: 0,05=5/100</v>
      </c>
    </row>
    <row r="971" spans="1:22" ht="14.25" x14ac:dyDescent="0.2">
      <c r="A971" s="13"/>
      <c r="B971" s="13"/>
      <c r="C971" s="13" t="s">
        <v>1159</v>
      </c>
      <c r="D971" s="14"/>
      <c r="E971" s="2"/>
      <c r="F971" s="16">
        <f>Source!AO943</f>
        <v>2710.46</v>
      </c>
      <c r="G971" s="15" t="str">
        <f>Source!DG943</f>
        <v/>
      </c>
      <c r="H971" s="2">
        <f>Source!AV943</f>
        <v>1</v>
      </c>
      <c r="I971" s="2">
        <f>IF(Source!BA943&lt;&gt; 0, Source!BA943, 1)</f>
        <v>1</v>
      </c>
      <c r="J971" s="16">
        <f>Source!S943</f>
        <v>135.52000000000001</v>
      </c>
      <c r="K971" s="16"/>
    </row>
    <row r="972" spans="1:22" ht="14.25" x14ac:dyDescent="0.2">
      <c r="A972" s="13"/>
      <c r="B972" s="13"/>
      <c r="C972" s="13" t="s">
        <v>1160</v>
      </c>
      <c r="D972" s="14" t="s">
        <v>1161</v>
      </c>
      <c r="E972" s="2">
        <f>Source!AT943</f>
        <v>70</v>
      </c>
      <c r="F972" s="16"/>
      <c r="G972" s="15"/>
      <c r="H972" s="2"/>
      <c r="I972" s="2"/>
      <c r="J972" s="16">
        <f>SUM(R969:R971)</f>
        <v>94.86</v>
      </c>
      <c r="K972" s="16"/>
    </row>
    <row r="973" spans="1:22" ht="14.25" x14ac:dyDescent="0.2">
      <c r="A973" s="13"/>
      <c r="B973" s="13"/>
      <c r="C973" s="13" t="s">
        <v>1162</v>
      </c>
      <c r="D973" s="14" t="s">
        <v>1161</v>
      </c>
      <c r="E973" s="2">
        <f>Source!AU943</f>
        <v>10</v>
      </c>
      <c r="F973" s="16"/>
      <c r="G973" s="15"/>
      <c r="H973" s="2"/>
      <c r="I973" s="2"/>
      <c r="J973" s="16">
        <f>SUM(T969:T972)</f>
        <v>13.55</v>
      </c>
      <c r="K973" s="16"/>
    </row>
    <row r="974" spans="1:22" ht="14.25" x14ac:dyDescent="0.2">
      <c r="A974" s="13"/>
      <c r="B974" s="13"/>
      <c r="C974" s="13" t="s">
        <v>1163</v>
      </c>
      <c r="D974" s="14" t="s">
        <v>1164</v>
      </c>
      <c r="E974" s="2">
        <f>Source!AQ943</f>
        <v>5.84</v>
      </c>
      <c r="F974" s="16"/>
      <c r="G974" s="15" t="str">
        <f>Source!DI943</f>
        <v/>
      </c>
      <c r="H974" s="2">
        <f>Source!AV943</f>
        <v>1</v>
      </c>
      <c r="I974" s="2"/>
      <c r="J974" s="16"/>
      <c r="K974" s="16">
        <f>Source!U943</f>
        <v>0.29199999999999998</v>
      </c>
    </row>
    <row r="975" spans="1:22" ht="15" x14ac:dyDescent="0.25">
      <c r="A975" s="20"/>
      <c r="B975" s="20"/>
      <c r="C975" s="20"/>
      <c r="D975" s="20"/>
      <c r="E975" s="20"/>
      <c r="F975" s="20"/>
      <c r="G975" s="20"/>
      <c r="H975" s="20"/>
      <c r="I975" s="58">
        <f>J971+J972+J973</f>
        <v>243.93</v>
      </c>
      <c r="J975" s="58"/>
      <c r="K975" s="21">
        <f>IF(Source!I943&lt;&gt;0, ROUND(I975/Source!I943, 2), 0)</f>
        <v>4878.6000000000004</v>
      </c>
      <c r="P975" s="18">
        <f>I975</f>
        <v>243.93</v>
      </c>
    </row>
    <row r="976" spans="1:22" ht="57" x14ac:dyDescent="0.2">
      <c r="A976" s="13">
        <v>103</v>
      </c>
      <c r="B976" s="13" t="str">
        <f>Source!F944</f>
        <v>1.50-3204-13-6/1</v>
      </c>
      <c r="C976" s="13" t="str">
        <f>Source!G944</f>
        <v>Сверление отверстий в строительных конструкциях из кирпича установками алмазного сверления, диаметр сверла алмазного кольцевого 70 мм</v>
      </c>
      <c r="D976" s="14" t="str">
        <f>Source!H944</f>
        <v>10 СМ</v>
      </c>
      <c r="E976" s="2">
        <f>Source!I944</f>
        <v>0.2</v>
      </c>
      <c r="F976" s="16"/>
      <c r="G976" s="15"/>
      <c r="H976" s="2"/>
      <c r="I976" s="2"/>
      <c r="J976" s="16"/>
      <c r="K976" s="16"/>
      <c r="Q976">
        <f>ROUND((Source!BZ944/100)*ROUND((Source!AF944*Source!AV944)*Source!I944, 2), 2)</f>
        <v>42.74</v>
      </c>
      <c r="R976">
        <f>Source!X944</f>
        <v>42.74</v>
      </c>
      <c r="S976">
        <f>ROUND((Source!CA944/100)*ROUND((Source!AF944*Source!AV944)*Source!I944, 2), 2)</f>
        <v>6.11</v>
      </c>
      <c r="T976">
        <f>Source!Y944</f>
        <v>6.11</v>
      </c>
      <c r="U976">
        <f>ROUND((175/100)*ROUND((Source!AE944*Source!AV944)*Source!I944, 2), 2)</f>
        <v>0.05</v>
      </c>
      <c r="V976">
        <f>ROUND((108/100)*ROUND(Source!CS944*Source!I944, 2), 2)</f>
        <v>0.03</v>
      </c>
    </row>
    <row r="977" spans="1:22" x14ac:dyDescent="0.2">
      <c r="C977" s="17" t="str">
        <f>"Объем: "&amp;Source!I944&amp;"=2/"&amp;"10"</f>
        <v>Объем: 0,2=2/10</v>
      </c>
    </row>
    <row r="978" spans="1:22" ht="14.25" x14ac:dyDescent="0.2">
      <c r="A978" s="13"/>
      <c r="B978" s="13"/>
      <c r="C978" s="13" t="s">
        <v>1159</v>
      </c>
      <c r="D978" s="14"/>
      <c r="E978" s="2"/>
      <c r="F978" s="16">
        <f>Source!AO944</f>
        <v>305.27</v>
      </c>
      <c r="G978" s="15" t="str">
        <f>Source!DG944</f>
        <v/>
      </c>
      <c r="H978" s="2">
        <f>Source!AV944</f>
        <v>1</v>
      </c>
      <c r="I978" s="2">
        <f>IF(Source!BA944&lt;&gt; 0, Source!BA944, 1)</f>
        <v>1</v>
      </c>
      <c r="J978" s="16">
        <f>Source!S944</f>
        <v>61.05</v>
      </c>
      <c r="K978" s="16"/>
    </row>
    <row r="979" spans="1:22" ht="14.25" x14ac:dyDescent="0.2">
      <c r="A979" s="13"/>
      <c r="B979" s="13"/>
      <c r="C979" s="13" t="s">
        <v>1165</v>
      </c>
      <c r="D979" s="14"/>
      <c r="E979" s="2"/>
      <c r="F979" s="16">
        <f>Source!AM944</f>
        <v>8.99</v>
      </c>
      <c r="G979" s="15" t="str">
        <f>Source!DE944</f>
        <v/>
      </c>
      <c r="H979" s="2">
        <f>Source!AV944</f>
        <v>1</v>
      </c>
      <c r="I979" s="2">
        <f>IF(Source!BB944&lt;&gt; 0, Source!BB944, 1)</f>
        <v>1</v>
      </c>
      <c r="J979" s="16">
        <f>Source!Q944</f>
        <v>1.8</v>
      </c>
      <c r="K979" s="16"/>
    </row>
    <row r="980" spans="1:22" ht="14.25" x14ac:dyDescent="0.2">
      <c r="A980" s="13"/>
      <c r="B980" s="13"/>
      <c r="C980" s="13" t="s">
        <v>1166</v>
      </c>
      <c r="D980" s="14"/>
      <c r="E980" s="2"/>
      <c r="F980" s="16">
        <f>Source!AN944</f>
        <v>0.13</v>
      </c>
      <c r="G980" s="15" t="str">
        <f>Source!DF944</f>
        <v/>
      </c>
      <c r="H980" s="2">
        <f>Source!AV944</f>
        <v>1</v>
      </c>
      <c r="I980" s="2">
        <f>IF(Source!BS944&lt;&gt; 0, Source!BS944, 1)</f>
        <v>1</v>
      </c>
      <c r="J980" s="22">
        <f>Source!R944</f>
        <v>0.03</v>
      </c>
      <c r="K980" s="16"/>
    </row>
    <row r="981" spans="1:22" ht="14.25" x14ac:dyDescent="0.2">
      <c r="A981" s="13"/>
      <c r="B981" s="13"/>
      <c r="C981" s="13" t="s">
        <v>1167</v>
      </c>
      <c r="D981" s="14"/>
      <c r="E981" s="2"/>
      <c r="F981" s="16">
        <f>Source!AL944</f>
        <v>112.32</v>
      </c>
      <c r="G981" s="15" t="str">
        <f>Source!DD944</f>
        <v/>
      </c>
      <c r="H981" s="2">
        <f>Source!AW944</f>
        <v>1</v>
      </c>
      <c r="I981" s="2">
        <f>IF(Source!BC944&lt;&gt; 0, Source!BC944, 1)</f>
        <v>1</v>
      </c>
      <c r="J981" s="16">
        <f>Source!P944</f>
        <v>22.46</v>
      </c>
      <c r="K981" s="16"/>
    </row>
    <row r="982" spans="1:22" ht="14.25" x14ac:dyDescent="0.2">
      <c r="A982" s="13"/>
      <c r="B982" s="13"/>
      <c r="C982" s="13" t="s">
        <v>1160</v>
      </c>
      <c r="D982" s="14" t="s">
        <v>1161</v>
      </c>
      <c r="E982" s="2">
        <f>Source!AT944</f>
        <v>70</v>
      </c>
      <c r="F982" s="16"/>
      <c r="G982" s="15"/>
      <c r="H982" s="2"/>
      <c r="I982" s="2"/>
      <c r="J982" s="16">
        <f>SUM(R976:R981)</f>
        <v>42.74</v>
      </c>
      <c r="K982" s="16"/>
    </row>
    <row r="983" spans="1:22" ht="14.25" x14ac:dyDescent="0.2">
      <c r="A983" s="13"/>
      <c r="B983" s="13"/>
      <c r="C983" s="13" t="s">
        <v>1162</v>
      </c>
      <c r="D983" s="14" t="s">
        <v>1161</v>
      </c>
      <c r="E983" s="2">
        <f>Source!AU944</f>
        <v>10</v>
      </c>
      <c r="F983" s="16"/>
      <c r="G983" s="15"/>
      <c r="H983" s="2"/>
      <c r="I983" s="2"/>
      <c r="J983" s="16">
        <f>SUM(T976:T982)</f>
        <v>6.11</v>
      </c>
      <c r="K983" s="16"/>
    </row>
    <row r="984" spans="1:22" ht="14.25" x14ac:dyDescent="0.2">
      <c r="A984" s="13"/>
      <c r="B984" s="13"/>
      <c r="C984" s="13" t="s">
        <v>1168</v>
      </c>
      <c r="D984" s="14" t="s">
        <v>1161</v>
      </c>
      <c r="E984" s="2">
        <f>108</f>
        <v>108</v>
      </c>
      <c r="F984" s="16"/>
      <c r="G984" s="15"/>
      <c r="H984" s="2"/>
      <c r="I984" s="2"/>
      <c r="J984" s="16">
        <f>SUM(V976:V983)</f>
        <v>0.03</v>
      </c>
      <c r="K984" s="16"/>
    </row>
    <row r="985" spans="1:22" ht="14.25" x14ac:dyDescent="0.2">
      <c r="A985" s="13"/>
      <c r="B985" s="13"/>
      <c r="C985" s="13" t="s">
        <v>1163</v>
      </c>
      <c r="D985" s="14" t="s">
        <v>1164</v>
      </c>
      <c r="E985" s="2">
        <f>Source!AQ944</f>
        <v>0.42</v>
      </c>
      <c r="F985" s="16"/>
      <c r="G985" s="15" t="str">
        <f>Source!DI944</f>
        <v/>
      </c>
      <c r="H985" s="2">
        <f>Source!AV944</f>
        <v>1</v>
      </c>
      <c r="I985" s="2"/>
      <c r="J985" s="16"/>
      <c r="K985" s="16">
        <f>Source!U944</f>
        <v>8.4000000000000005E-2</v>
      </c>
    </row>
    <row r="986" spans="1:22" ht="15" x14ac:dyDescent="0.25">
      <c r="A986" s="20"/>
      <c r="B986" s="20"/>
      <c r="C986" s="20"/>
      <c r="D986" s="20"/>
      <c r="E986" s="20"/>
      <c r="F986" s="20"/>
      <c r="G986" s="20"/>
      <c r="H986" s="20"/>
      <c r="I986" s="58">
        <f>J978+J979+J981+J982+J983+J984</f>
        <v>134.19000000000003</v>
      </c>
      <c r="J986" s="58"/>
      <c r="K986" s="21">
        <f>IF(Source!I944&lt;&gt;0, ROUND(I986/Source!I944, 2), 0)</f>
        <v>670.95</v>
      </c>
      <c r="P986" s="18">
        <f>I986</f>
        <v>134.19000000000003</v>
      </c>
    </row>
    <row r="987" spans="1:22" ht="28.5" x14ac:dyDescent="0.2">
      <c r="A987" s="13">
        <v>104</v>
      </c>
      <c r="B987" s="13" t="str">
        <f>Source!F945</f>
        <v>1.50-3204-10-1/1</v>
      </c>
      <c r="C987" s="13" t="str">
        <f>Source!G945</f>
        <v>Пробивка борозд в кирпичных стенах, площадь сечения до 20 см2</v>
      </c>
      <c r="D987" s="14" t="str">
        <f>Source!H945</f>
        <v>100 м</v>
      </c>
      <c r="E987" s="2">
        <f>Source!I945</f>
        <v>0.01</v>
      </c>
      <c r="F987" s="16"/>
      <c r="G987" s="15"/>
      <c r="H987" s="2"/>
      <c r="I987" s="2"/>
      <c r="J987" s="16"/>
      <c r="K987" s="16"/>
      <c r="Q987">
        <f>ROUND((Source!BZ945/100)*ROUND((Source!AF945*Source!AV945)*Source!I945, 2), 2)</f>
        <v>57.54</v>
      </c>
      <c r="R987">
        <f>Source!X945</f>
        <v>57.54</v>
      </c>
      <c r="S987">
        <f>ROUND((Source!CA945/100)*ROUND((Source!AF945*Source!AV945)*Source!I945, 2), 2)</f>
        <v>8.2200000000000006</v>
      </c>
      <c r="T987">
        <f>Source!Y945</f>
        <v>8.2200000000000006</v>
      </c>
      <c r="U987">
        <f>ROUND((175/100)*ROUND((Source!AE945*Source!AV945)*Source!I945, 2), 2)</f>
        <v>53.2</v>
      </c>
      <c r="V987">
        <f>ROUND((108/100)*ROUND(Source!CS945*Source!I945, 2), 2)</f>
        <v>32.83</v>
      </c>
    </row>
    <row r="988" spans="1:22" x14ac:dyDescent="0.2">
      <c r="C988" s="17" t="str">
        <f>"Объем: "&amp;Source!I945&amp;"=1/"&amp;"100"</f>
        <v>Объем: 0,01=1/100</v>
      </c>
    </row>
    <row r="989" spans="1:22" ht="14.25" x14ac:dyDescent="0.2">
      <c r="A989" s="13"/>
      <c r="B989" s="13"/>
      <c r="C989" s="13" t="s">
        <v>1159</v>
      </c>
      <c r="D989" s="14"/>
      <c r="E989" s="2"/>
      <c r="F989" s="16">
        <f>Source!AO945</f>
        <v>8219.68</v>
      </c>
      <c r="G989" s="15" t="str">
        <f>Source!DG945</f>
        <v/>
      </c>
      <c r="H989" s="2">
        <f>Source!AV945</f>
        <v>1</v>
      </c>
      <c r="I989" s="2">
        <f>IF(Source!BA945&lt;&gt; 0, Source!BA945, 1)</f>
        <v>1</v>
      </c>
      <c r="J989" s="16">
        <f>Source!S945</f>
        <v>82.2</v>
      </c>
      <c r="K989" s="16"/>
    </row>
    <row r="990" spans="1:22" ht="14.25" x14ac:dyDescent="0.2">
      <c r="A990" s="13"/>
      <c r="B990" s="13"/>
      <c r="C990" s="13" t="s">
        <v>1165</v>
      </c>
      <c r="D990" s="14"/>
      <c r="E990" s="2"/>
      <c r="F990" s="16">
        <f>Source!AM945</f>
        <v>5993.85</v>
      </c>
      <c r="G990" s="15" t="str">
        <f>Source!DE945</f>
        <v/>
      </c>
      <c r="H990" s="2">
        <f>Source!AV945</f>
        <v>1</v>
      </c>
      <c r="I990" s="2">
        <f>IF(Source!BB945&lt;&gt; 0, Source!BB945, 1)</f>
        <v>1</v>
      </c>
      <c r="J990" s="16">
        <f>Source!Q945</f>
        <v>59.94</v>
      </c>
      <c r="K990" s="16"/>
    </row>
    <row r="991" spans="1:22" ht="14.25" x14ac:dyDescent="0.2">
      <c r="A991" s="13"/>
      <c r="B991" s="13"/>
      <c r="C991" s="13" t="s">
        <v>1166</v>
      </c>
      <c r="D991" s="14"/>
      <c r="E991" s="2"/>
      <c r="F991" s="16">
        <f>Source!AN945</f>
        <v>3040.45</v>
      </c>
      <c r="G991" s="15" t="str">
        <f>Source!DF945</f>
        <v/>
      </c>
      <c r="H991" s="2">
        <f>Source!AV945</f>
        <v>1</v>
      </c>
      <c r="I991" s="2">
        <f>IF(Source!BS945&lt;&gt; 0, Source!BS945, 1)</f>
        <v>1</v>
      </c>
      <c r="J991" s="22">
        <f>Source!R945</f>
        <v>30.4</v>
      </c>
      <c r="K991" s="16"/>
    </row>
    <row r="992" spans="1:22" ht="14.25" x14ac:dyDescent="0.2">
      <c r="A992" s="13"/>
      <c r="B992" s="13"/>
      <c r="C992" s="13" t="s">
        <v>1160</v>
      </c>
      <c r="D992" s="14" t="s">
        <v>1161</v>
      </c>
      <c r="E992" s="2">
        <f>Source!AT945</f>
        <v>70</v>
      </c>
      <c r="F992" s="16"/>
      <c r="G992" s="15"/>
      <c r="H992" s="2"/>
      <c r="I992" s="2"/>
      <c r="J992" s="16">
        <f>SUM(R987:R991)</f>
        <v>57.54</v>
      </c>
      <c r="K992" s="16"/>
    </row>
    <row r="993" spans="1:22" ht="14.25" x14ac:dyDescent="0.2">
      <c r="A993" s="13"/>
      <c r="B993" s="13"/>
      <c r="C993" s="13" t="s">
        <v>1162</v>
      </c>
      <c r="D993" s="14" t="s">
        <v>1161</v>
      </c>
      <c r="E993" s="2">
        <f>Source!AU945</f>
        <v>10</v>
      </c>
      <c r="F993" s="16"/>
      <c r="G993" s="15"/>
      <c r="H993" s="2"/>
      <c r="I993" s="2"/>
      <c r="J993" s="16">
        <f>SUM(T987:T992)</f>
        <v>8.2200000000000006</v>
      </c>
      <c r="K993" s="16"/>
    </row>
    <row r="994" spans="1:22" ht="14.25" x14ac:dyDescent="0.2">
      <c r="A994" s="13"/>
      <c r="B994" s="13"/>
      <c r="C994" s="13" t="s">
        <v>1168</v>
      </c>
      <c r="D994" s="14" t="s">
        <v>1161</v>
      </c>
      <c r="E994" s="2">
        <f>108</f>
        <v>108</v>
      </c>
      <c r="F994" s="16"/>
      <c r="G994" s="15"/>
      <c r="H994" s="2"/>
      <c r="I994" s="2"/>
      <c r="J994" s="16">
        <f>SUM(V987:V993)</f>
        <v>32.83</v>
      </c>
      <c r="K994" s="16"/>
    </row>
    <row r="995" spans="1:22" ht="14.25" x14ac:dyDescent="0.2">
      <c r="A995" s="13"/>
      <c r="B995" s="13"/>
      <c r="C995" s="13" t="s">
        <v>1163</v>
      </c>
      <c r="D995" s="14" t="s">
        <v>1164</v>
      </c>
      <c r="E995" s="2">
        <f>Source!AQ945</f>
        <v>14</v>
      </c>
      <c r="F995" s="16"/>
      <c r="G995" s="15" t="str">
        <f>Source!DI945</f>
        <v/>
      </c>
      <c r="H995" s="2">
        <f>Source!AV945</f>
        <v>1</v>
      </c>
      <c r="I995" s="2"/>
      <c r="J995" s="16"/>
      <c r="K995" s="16">
        <f>Source!U945</f>
        <v>0.14000000000000001</v>
      </c>
    </row>
    <row r="996" spans="1:22" ht="15" x14ac:dyDescent="0.25">
      <c r="A996" s="20"/>
      <c r="B996" s="20"/>
      <c r="C996" s="20"/>
      <c r="D996" s="20"/>
      <c r="E996" s="20"/>
      <c r="F996" s="20"/>
      <c r="G996" s="20"/>
      <c r="H996" s="20"/>
      <c r="I996" s="58">
        <f>J989+J990+J992+J993+J994</f>
        <v>240.72999999999996</v>
      </c>
      <c r="J996" s="58"/>
      <c r="K996" s="21">
        <f>IF(Source!I945&lt;&gt;0, ROUND(I996/Source!I945, 2), 0)</f>
        <v>24073</v>
      </c>
      <c r="P996" s="18">
        <f>I996</f>
        <v>240.72999999999996</v>
      </c>
    </row>
    <row r="997" spans="1:22" ht="99.75" x14ac:dyDescent="0.2">
      <c r="A997" s="13">
        <v>105</v>
      </c>
      <c r="B997" s="13" t="str">
        <f>Source!F946</f>
        <v>21.23-8-140</v>
      </c>
      <c r="C997" s="13" t="str">
        <f>Source!G946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997" s="14" t="str">
        <f>Source!H946</f>
        <v>км</v>
      </c>
      <c r="E997" s="2">
        <f>Source!I946</f>
        <v>1E-3</v>
      </c>
      <c r="F997" s="16">
        <f>Source!AL946</f>
        <v>99860.32</v>
      </c>
      <c r="G997" s="15" t="str">
        <f>Source!DD946</f>
        <v/>
      </c>
      <c r="H997" s="2">
        <f>Source!AW946</f>
        <v>1</v>
      </c>
      <c r="I997" s="2">
        <f>IF(Source!BC946&lt;&gt; 0, Source!BC946, 1)</f>
        <v>1</v>
      </c>
      <c r="J997" s="16">
        <f>Source!P946</f>
        <v>99.86</v>
      </c>
      <c r="K997" s="16"/>
      <c r="Q997">
        <f>ROUND((Source!BZ946/100)*ROUND((Source!AF946*Source!AV946)*Source!I946, 2), 2)</f>
        <v>0</v>
      </c>
      <c r="R997">
        <f>Source!X946</f>
        <v>0</v>
      </c>
      <c r="S997">
        <f>ROUND((Source!CA946/100)*ROUND((Source!AF946*Source!AV946)*Source!I946, 2), 2)</f>
        <v>0</v>
      </c>
      <c r="T997">
        <f>Source!Y946</f>
        <v>0</v>
      </c>
      <c r="U997">
        <f>ROUND((175/100)*ROUND((Source!AE946*Source!AV946)*Source!I946, 2), 2)</f>
        <v>0</v>
      </c>
      <c r="V997">
        <f>ROUND((108/100)*ROUND(Source!CS946*Source!I946, 2), 2)</f>
        <v>0</v>
      </c>
    </row>
    <row r="998" spans="1:22" ht="15" x14ac:dyDescent="0.25">
      <c r="A998" s="20"/>
      <c r="B998" s="20"/>
      <c r="C998" s="20"/>
      <c r="D998" s="20"/>
      <c r="E998" s="20"/>
      <c r="F998" s="20"/>
      <c r="G998" s="20"/>
      <c r="H998" s="20"/>
      <c r="I998" s="58">
        <f>J997</f>
        <v>99.86</v>
      </c>
      <c r="J998" s="58"/>
      <c r="K998" s="21">
        <f>IF(Source!I946&lt;&gt;0, ROUND(I998/Source!I946, 2), 0)</f>
        <v>99860</v>
      </c>
      <c r="P998" s="18">
        <f>I998</f>
        <v>99.86</v>
      </c>
    </row>
    <row r="999" spans="1:22" ht="57" x14ac:dyDescent="0.2">
      <c r="A999" s="13">
        <v>106</v>
      </c>
      <c r="B999" s="13" t="str">
        <f>Source!F947</f>
        <v>21.21-5-84</v>
      </c>
      <c r="C999" s="13" t="str">
        <f>Source!G947</f>
        <v>Коробки для установки выключателей, переключателей и штепсельных розеток при скрытой электропроводке, тип КУВ-1М УХЛЗ</v>
      </c>
      <c r="D999" s="14" t="str">
        <f>Source!H947</f>
        <v>1000 шт.</v>
      </c>
      <c r="E999" s="2">
        <f>Source!I947</f>
        <v>2E-3</v>
      </c>
      <c r="F999" s="16">
        <f>Source!AL947</f>
        <v>72169.899999999994</v>
      </c>
      <c r="G999" s="15" t="str">
        <f>Source!DD947</f>
        <v/>
      </c>
      <c r="H999" s="2">
        <f>Source!AW947</f>
        <v>1</v>
      </c>
      <c r="I999" s="2">
        <f>IF(Source!BC947&lt;&gt; 0, Source!BC947, 1)</f>
        <v>1</v>
      </c>
      <c r="J999" s="16">
        <f>Source!P947</f>
        <v>144.34</v>
      </c>
      <c r="K999" s="16"/>
      <c r="Q999">
        <f>ROUND((Source!BZ947/100)*ROUND((Source!AF947*Source!AV947)*Source!I947, 2), 2)</f>
        <v>0</v>
      </c>
      <c r="R999">
        <f>Source!X947</f>
        <v>0</v>
      </c>
      <c r="S999">
        <f>ROUND((Source!CA947/100)*ROUND((Source!AF947*Source!AV947)*Source!I947, 2), 2)</f>
        <v>0</v>
      </c>
      <c r="T999">
        <f>Source!Y947</f>
        <v>0</v>
      </c>
      <c r="U999">
        <f>ROUND((175/100)*ROUND((Source!AE947*Source!AV947)*Source!I947, 2), 2)</f>
        <v>0</v>
      </c>
      <c r="V999">
        <f>ROUND((108/100)*ROUND(Source!CS947*Source!I947, 2), 2)</f>
        <v>0</v>
      </c>
    </row>
    <row r="1000" spans="1:22" x14ac:dyDescent="0.2">
      <c r="C1000" s="17" t="str">
        <f>"Объем: "&amp;Source!I947&amp;"=2/"&amp;"1000"</f>
        <v>Объем: 0,002=2/1000</v>
      </c>
    </row>
    <row r="1001" spans="1:22" ht="15" x14ac:dyDescent="0.25">
      <c r="A1001" s="20"/>
      <c r="B1001" s="20"/>
      <c r="C1001" s="20"/>
      <c r="D1001" s="20"/>
      <c r="E1001" s="20"/>
      <c r="F1001" s="20"/>
      <c r="G1001" s="20"/>
      <c r="H1001" s="20"/>
      <c r="I1001" s="58">
        <f>J999</f>
        <v>144.34</v>
      </c>
      <c r="J1001" s="58"/>
      <c r="K1001" s="21">
        <f>IF(Source!I947&lt;&gt;0, ROUND(I1001/Source!I947, 2), 0)</f>
        <v>72170</v>
      </c>
      <c r="P1001" s="18">
        <f>I1001</f>
        <v>144.34</v>
      </c>
    </row>
    <row r="1002" spans="1:22" ht="42.75" x14ac:dyDescent="0.2">
      <c r="A1002" s="13">
        <v>107</v>
      </c>
      <c r="B1002" s="13" t="str">
        <f>Source!F948</f>
        <v>1.20-3103-1-8/1</v>
      </c>
      <c r="C1002" s="13" t="str">
        <f>Source!G948</f>
        <v>Установка розетки штепсельной неутопленного типа при открытой проводке</v>
      </c>
      <c r="D1002" s="14" t="str">
        <f>Source!H948</f>
        <v>100 шт.</v>
      </c>
      <c r="E1002" s="2">
        <f>Source!I948</f>
        <v>0.05</v>
      </c>
      <c r="F1002" s="16"/>
      <c r="G1002" s="15"/>
      <c r="H1002" s="2"/>
      <c r="I1002" s="2"/>
      <c r="J1002" s="16"/>
      <c r="K1002" s="16"/>
      <c r="Q1002">
        <f>ROUND((Source!BZ948/100)*ROUND((Source!AF948*Source!AV948)*Source!I948, 2), 2)</f>
        <v>975.92</v>
      </c>
      <c r="R1002">
        <f>Source!X948</f>
        <v>975.92</v>
      </c>
      <c r="S1002">
        <f>ROUND((Source!CA948/100)*ROUND((Source!AF948*Source!AV948)*Source!I948, 2), 2)</f>
        <v>139.41999999999999</v>
      </c>
      <c r="T1002">
        <f>Source!Y948</f>
        <v>139.41999999999999</v>
      </c>
      <c r="U1002">
        <f>ROUND((175/100)*ROUND((Source!AE948*Source!AV948)*Source!I948, 2), 2)</f>
        <v>0.05</v>
      </c>
      <c r="V1002">
        <f>ROUND((108/100)*ROUND(Source!CS948*Source!I948, 2), 2)</f>
        <v>0.03</v>
      </c>
    </row>
    <row r="1003" spans="1:22" x14ac:dyDescent="0.2">
      <c r="C1003" s="17" t="str">
        <f>"Объем: "&amp;Source!I948&amp;"=5/"&amp;"100"</f>
        <v>Объем: 0,05=5/100</v>
      </c>
    </row>
    <row r="1004" spans="1:22" ht="14.25" x14ac:dyDescent="0.2">
      <c r="A1004" s="13"/>
      <c r="B1004" s="13"/>
      <c r="C1004" s="13" t="s">
        <v>1159</v>
      </c>
      <c r="D1004" s="14"/>
      <c r="E1004" s="2"/>
      <c r="F1004" s="16">
        <f>Source!AO948</f>
        <v>27883.439999999999</v>
      </c>
      <c r="G1004" s="15" t="str">
        <f>Source!DG948</f>
        <v/>
      </c>
      <c r="H1004" s="2">
        <f>Source!AV948</f>
        <v>1</v>
      </c>
      <c r="I1004" s="2">
        <f>IF(Source!BA948&lt;&gt; 0, Source!BA948, 1)</f>
        <v>1</v>
      </c>
      <c r="J1004" s="16">
        <f>Source!S948</f>
        <v>1394.17</v>
      </c>
      <c r="K1004" s="16"/>
    </row>
    <row r="1005" spans="1:22" ht="14.25" x14ac:dyDescent="0.2">
      <c r="A1005" s="13"/>
      <c r="B1005" s="13"/>
      <c r="C1005" s="13" t="s">
        <v>1165</v>
      </c>
      <c r="D1005" s="14"/>
      <c r="E1005" s="2"/>
      <c r="F1005" s="16">
        <f>Source!AM948</f>
        <v>32.57</v>
      </c>
      <c r="G1005" s="15" t="str">
        <f>Source!DE948</f>
        <v/>
      </c>
      <c r="H1005" s="2">
        <f>Source!AV948</f>
        <v>1</v>
      </c>
      <c r="I1005" s="2">
        <f>IF(Source!BB948&lt;&gt; 0, Source!BB948, 1)</f>
        <v>1</v>
      </c>
      <c r="J1005" s="16">
        <f>Source!Q948</f>
        <v>1.63</v>
      </c>
      <c r="K1005" s="16"/>
    </row>
    <row r="1006" spans="1:22" ht="14.25" x14ac:dyDescent="0.2">
      <c r="A1006" s="13"/>
      <c r="B1006" s="13"/>
      <c r="C1006" s="13" t="s">
        <v>1166</v>
      </c>
      <c r="D1006" s="14"/>
      <c r="E1006" s="2"/>
      <c r="F1006" s="16">
        <f>Source!AN948</f>
        <v>0.69</v>
      </c>
      <c r="G1006" s="15" t="str">
        <f>Source!DF948</f>
        <v/>
      </c>
      <c r="H1006" s="2">
        <f>Source!AV948</f>
        <v>1</v>
      </c>
      <c r="I1006" s="2">
        <f>IF(Source!BS948&lt;&gt; 0, Source!BS948, 1)</f>
        <v>1</v>
      </c>
      <c r="J1006" s="22">
        <f>Source!R948</f>
        <v>0.03</v>
      </c>
      <c r="K1006" s="16"/>
    </row>
    <row r="1007" spans="1:22" ht="14.25" x14ac:dyDescent="0.2">
      <c r="A1007" s="13"/>
      <c r="B1007" s="13"/>
      <c r="C1007" s="13" t="s">
        <v>1160</v>
      </c>
      <c r="D1007" s="14" t="s">
        <v>1161</v>
      </c>
      <c r="E1007" s="2">
        <f>Source!AT948</f>
        <v>70</v>
      </c>
      <c r="F1007" s="16"/>
      <c r="G1007" s="15"/>
      <c r="H1007" s="2"/>
      <c r="I1007" s="2"/>
      <c r="J1007" s="16">
        <f>SUM(R1002:R1006)</f>
        <v>975.92</v>
      </c>
      <c r="K1007" s="16"/>
    </row>
    <row r="1008" spans="1:22" ht="14.25" x14ac:dyDescent="0.2">
      <c r="A1008" s="13"/>
      <c r="B1008" s="13"/>
      <c r="C1008" s="13" t="s">
        <v>1162</v>
      </c>
      <c r="D1008" s="14" t="s">
        <v>1161</v>
      </c>
      <c r="E1008" s="2">
        <f>Source!AU948</f>
        <v>10</v>
      </c>
      <c r="F1008" s="16"/>
      <c r="G1008" s="15"/>
      <c r="H1008" s="2"/>
      <c r="I1008" s="2"/>
      <c r="J1008" s="16">
        <f>SUM(T1002:T1007)</f>
        <v>139.41999999999999</v>
      </c>
      <c r="K1008" s="16"/>
    </row>
    <row r="1009" spans="1:22" ht="14.25" x14ac:dyDescent="0.2">
      <c r="A1009" s="13"/>
      <c r="B1009" s="13"/>
      <c r="C1009" s="13" t="s">
        <v>1168</v>
      </c>
      <c r="D1009" s="14" t="s">
        <v>1161</v>
      </c>
      <c r="E1009" s="2">
        <f>108</f>
        <v>108</v>
      </c>
      <c r="F1009" s="16"/>
      <c r="G1009" s="15"/>
      <c r="H1009" s="2"/>
      <c r="I1009" s="2"/>
      <c r="J1009" s="16">
        <f>SUM(V1002:V1008)</f>
        <v>0.03</v>
      </c>
      <c r="K1009" s="16"/>
    </row>
    <row r="1010" spans="1:22" ht="14.25" x14ac:dyDescent="0.2">
      <c r="A1010" s="13"/>
      <c r="B1010" s="13"/>
      <c r="C1010" s="13" t="s">
        <v>1163</v>
      </c>
      <c r="D1010" s="14" t="s">
        <v>1164</v>
      </c>
      <c r="E1010" s="2">
        <f>Source!AQ948</f>
        <v>42.81</v>
      </c>
      <c r="F1010" s="16"/>
      <c r="G1010" s="15" t="str">
        <f>Source!DI948</f>
        <v/>
      </c>
      <c r="H1010" s="2">
        <f>Source!AV948</f>
        <v>1</v>
      </c>
      <c r="I1010" s="2"/>
      <c r="J1010" s="16"/>
      <c r="K1010" s="16">
        <f>Source!U948</f>
        <v>2.1405000000000003</v>
      </c>
    </row>
    <row r="1011" spans="1:22" ht="15" x14ac:dyDescent="0.25">
      <c r="A1011" s="20"/>
      <c r="B1011" s="20"/>
      <c r="C1011" s="20"/>
      <c r="D1011" s="20"/>
      <c r="E1011" s="20"/>
      <c r="F1011" s="20"/>
      <c r="G1011" s="20"/>
      <c r="H1011" s="20"/>
      <c r="I1011" s="58">
        <f>J1004+J1005+J1007+J1008+J1009</f>
        <v>2511.1700000000005</v>
      </c>
      <c r="J1011" s="58"/>
      <c r="K1011" s="21">
        <f>IF(Source!I948&lt;&gt;0, ROUND(I1011/Source!I948, 2), 0)</f>
        <v>50223.4</v>
      </c>
      <c r="P1011" s="18">
        <f>I1011</f>
        <v>2511.1700000000005</v>
      </c>
    </row>
    <row r="1012" spans="1:22" ht="42.75" x14ac:dyDescent="0.2">
      <c r="A1012" s="13">
        <v>108</v>
      </c>
      <c r="B1012" s="13" t="str">
        <f>Source!F949</f>
        <v>1.20-3103-1-1/1</v>
      </c>
      <c r="C1012" s="13" t="str">
        <f>Source!G949</f>
        <v>Установка выключателя одноклавишного неутопленного типа при открытой проводке</v>
      </c>
      <c r="D1012" s="14" t="str">
        <f>Source!H949</f>
        <v>100 шт.</v>
      </c>
      <c r="E1012" s="2">
        <f>Source!I949</f>
        <v>0.01</v>
      </c>
      <c r="F1012" s="16"/>
      <c r="G1012" s="15"/>
      <c r="H1012" s="2"/>
      <c r="I1012" s="2"/>
      <c r="J1012" s="16"/>
      <c r="K1012" s="16"/>
      <c r="Q1012">
        <f>ROUND((Source!BZ949/100)*ROUND((Source!AF949*Source!AV949)*Source!I949, 2), 2)</f>
        <v>178.82</v>
      </c>
      <c r="R1012">
        <f>Source!X949</f>
        <v>178.82</v>
      </c>
      <c r="S1012">
        <f>ROUND((Source!CA949/100)*ROUND((Source!AF949*Source!AV949)*Source!I949, 2), 2)</f>
        <v>25.55</v>
      </c>
      <c r="T1012">
        <f>Source!Y949</f>
        <v>25.55</v>
      </c>
      <c r="U1012">
        <f>ROUND((175/100)*ROUND((Source!AE949*Source!AV949)*Source!I949, 2), 2)</f>
        <v>0.02</v>
      </c>
      <c r="V1012">
        <f>ROUND((108/100)*ROUND(Source!CS949*Source!I949, 2), 2)</f>
        <v>0.01</v>
      </c>
    </row>
    <row r="1013" spans="1:22" x14ac:dyDescent="0.2">
      <c r="C1013" s="17" t="str">
        <f>"Объем: "&amp;Source!I949&amp;"=1/"&amp;"100"</f>
        <v>Объем: 0,01=1/100</v>
      </c>
    </row>
    <row r="1014" spans="1:22" ht="14.25" x14ac:dyDescent="0.2">
      <c r="A1014" s="13"/>
      <c r="B1014" s="13"/>
      <c r="C1014" s="13" t="s">
        <v>1159</v>
      </c>
      <c r="D1014" s="14"/>
      <c r="E1014" s="2"/>
      <c r="F1014" s="16">
        <f>Source!AO949</f>
        <v>25545.16</v>
      </c>
      <c r="G1014" s="15" t="str">
        <f>Source!DG949</f>
        <v/>
      </c>
      <c r="H1014" s="2">
        <f>Source!AV949</f>
        <v>1</v>
      </c>
      <c r="I1014" s="2">
        <f>IF(Source!BA949&lt;&gt; 0, Source!BA949, 1)</f>
        <v>1</v>
      </c>
      <c r="J1014" s="16">
        <f>Source!S949</f>
        <v>255.45</v>
      </c>
      <c r="K1014" s="16"/>
    </row>
    <row r="1015" spans="1:22" ht="14.25" x14ac:dyDescent="0.2">
      <c r="A1015" s="13"/>
      <c r="B1015" s="13"/>
      <c r="C1015" s="13" t="s">
        <v>1165</v>
      </c>
      <c r="D1015" s="14"/>
      <c r="E1015" s="2"/>
      <c r="F1015" s="16">
        <f>Source!AM949</f>
        <v>32.57</v>
      </c>
      <c r="G1015" s="15" t="str">
        <f>Source!DE949</f>
        <v/>
      </c>
      <c r="H1015" s="2">
        <f>Source!AV949</f>
        <v>1</v>
      </c>
      <c r="I1015" s="2">
        <f>IF(Source!BB949&lt;&gt; 0, Source!BB949, 1)</f>
        <v>1</v>
      </c>
      <c r="J1015" s="16">
        <f>Source!Q949</f>
        <v>0.33</v>
      </c>
      <c r="K1015" s="16"/>
    </row>
    <row r="1016" spans="1:22" ht="14.25" x14ac:dyDescent="0.2">
      <c r="A1016" s="13"/>
      <c r="B1016" s="13"/>
      <c r="C1016" s="13" t="s">
        <v>1166</v>
      </c>
      <c r="D1016" s="14"/>
      <c r="E1016" s="2"/>
      <c r="F1016" s="16">
        <f>Source!AN949</f>
        <v>0.69</v>
      </c>
      <c r="G1016" s="15" t="str">
        <f>Source!DF949</f>
        <v/>
      </c>
      <c r="H1016" s="2">
        <f>Source!AV949</f>
        <v>1</v>
      </c>
      <c r="I1016" s="2">
        <f>IF(Source!BS949&lt;&gt; 0, Source!BS949, 1)</f>
        <v>1</v>
      </c>
      <c r="J1016" s="22">
        <f>Source!R949</f>
        <v>0.01</v>
      </c>
      <c r="K1016" s="16"/>
    </row>
    <row r="1017" spans="1:22" ht="14.25" x14ac:dyDescent="0.2">
      <c r="A1017" s="13"/>
      <c r="B1017" s="13"/>
      <c r="C1017" s="13" t="s">
        <v>1160</v>
      </c>
      <c r="D1017" s="14" t="s">
        <v>1161</v>
      </c>
      <c r="E1017" s="2">
        <f>Source!AT949</f>
        <v>70</v>
      </c>
      <c r="F1017" s="16"/>
      <c r="G1017" s="15"/>
      <c r="H1017" s="2"/>
      <c r="I1017" s="2"/>
      <c r="J1017" s="16">
        <f>SUM(R1012:R1016)</f>
        <v>178.82</v>
      </c>
      <c r="K1017" s="16"/>
    </row>
    <row r="1018" spans="1:22" ht="14.25" x14ac:dyDescent="0.2">
      <c r="A1018" s="13"/>
      <c r="B1018" s="13"/>
      <c r="C1018" s="13" t="s">
        <v>1162</v>
      </c>
      <c r="D1018" s="14" t="s">
        <v>1161</v>
      </c>
      <c r="E1018" s="2">
        <f>Source!AU949</f>
        <v>10</v>
      </c>
      <c r="F1018" s="16"/>
      <c r="G1018" s="15"/>
      <c r="H1018" s="2"/>
      <c r="I1018" s="2"/>
      <c r="J1018" s="16">
        <f>SUM(T1012:T1017)</f>
        <v>25.55</v>
      </c>
      <c r="K1018" s="16"/>
    </row>
    <row r="1019" spans="1:22" ht="14.25" x14ac:dyDescent="0.2">
      <c r="A1019" s="13"/>
      <c r="B1019" s="13"/>
      <c r="C1019" s="13" t="s">
        <v>1168</v>
      </c>
      <c r="D1019" s="14" t="s">
        <v>1161</v>
      </c>
      <c r="E1019" s="2">
        <f>108</f>
        <v>108</v>
      </c>
      <c r="F1019" s="16"/>
      <c r="G1019" s="15"/>
      <c r="H1019" s="2"/>
      <c r="I1019" s="2"/>
      <c r="J1019" s="16">
        <f>SUM(V1012:V1018)</f>
        <v>0.01</v>
      </c>
      <c r="K1019" s="16"/>
    </row>
    <row r="1020" spans="1:22" ht="14.25" x14ac:dyDescent="0.2">
      <c r="A1020" s="13"/>
      <c r="B1020" s="13"/>
      <c r="C1020" s="13" t="s">
        <v>1163</v>
      </c>
      <c r="D1020" s="14" t="s">
        <v>1164</v>
      </c>
      <c r="E1020" s="2">
        <f>Source!AQ949</f>
        <v>39.22</v>
      </c>
      <c r="F1020" s="16"/>
      <c r="G1020" s="15" t="str">
        <f>Source!DI949</f>
        <v/>
      </c>
      <c r="H1020" s="2">
        <f>Source!AV949</f>
        <v>1</v>
      </c>
      <c r="I1020" s="2"/>
      <c r="J1020" s="16"/>
      <c r="K1020" s="16">
        <f>Source!U949</f>
        <v>0.39219999999999999</v>
      </c>
    </row>
    <row r="1021" spans="1:22" ht="15" x14ac:dyDescent="0.25">
      <c r="A1021" s="20"/>
      <c r="B1021" s="20"/>
      <c r="C1021" s="20"/>
      <c r="D1021" s="20"/>
      <c r="E1021" s="20"/>
      <c r="F1021" s="20"/>
      <c r="G1021" s="20"/>
      <c r="H1021" s="20"/>
      <c r="I1021" s="58">
        <f>J1014+J1015+J1017+J1018+J1019</f>
        <v>460.16</v>
      </c>
      <c r="J1021" s="58"/>
      <c r="K1021" s="21">
        <f>IF(Source!I949&lt;&gt;0, ROUND(I1021/Source!I949, 2), 0)</f>
        <v>46016</v>
      </c>
      <c r="P1021" s="18">
        <f>I1021</f>
        <v>460.16</v>
      </c>
    </row>
    <row r="1022" spans="1:22" ht="42.75" x14ac:dyDescent="0.2">
      <c r="A1022" s="13">
        <v>109</v>
      </c>
      <c r="B1022" s="13" t="str">
        <f>Source!F950</f>
        <v>1.20-3103-1-5/1</v>
      </c>
      <c r="C1022" s="13" t="str">
        <f>Source!G950</f>
        <v>Установка выключателя двухклавишного утопленного типа при скрытой проводке</v>
      </c>
      <c r="D1022" s="14" t="str">
        <f>Source!H950</f>
        <v>100 шт.</v>
      </c>
      <c r="E1022" s="2">
        <f>Source!I950</f>
        <v>0.01</v>
      </c>
      <c r="F1022" s="16"/>
      <c r="G1022" s="15"/>
      <c r="H1022" s="2"/>
      <c r="I1022" s="2"/>
      <c r="J1022" s="16"/>
      <c r="K1022" s="16"/>
      <c r="Q1022">
        <f>ROUND((Source!BZ950/100)*ROUND((Source!AF950*Source!AV950)*Source!I950, 2), 2)</f>
        <v>157.88999999999999</v>
      </c>
      <c r="R1022">
        <f>Source!X950</f>
        <v>157.88999999999999</v>
      </c>
      <c r="S1022">
        <f>ROUND((Source!CA950/100)*ROUND((Source!AF950*Source!AV950)*Source!I950, 2), 2)</f>
        <v>22.56</v>
      </c>
      <c r="T1022">
        <f>Source!Y950</f>
        <v>22.56</v>
      </c>
      <c r="U1022">
        <f>ROUND((175/100)*ROUND((Source!AE950*Source!AV950)*Source!I950, 2), 2)</f>
        <v>0</v>
      </c>
      <c r="V1022">
        <f>ROUND((108/100)*ROUND(Source!CS950*Source!I950, 2), 2)</f>
        <v>0</v>
      </c>
    </row>
    <row r="1023" spans="1:22" x14ac:dyDescent="0.2">
      <c r="C1023" s="17" t="str">
        <f>"Объем: "&amp;Source!I950&amp;"=1/"&amp;"100"</f>
        <v>Объем: 0,01=1/100</v>
      </c>
    </row>
    <row r="1024" spans="1:22" ht="14.25" x14ac:dyDescent="0.2">
      <c r="A1024" s="13"/>
      <c r="B1024" s="13"/>
      <c r="C1024" s="13" t="s">
        <v>1159</v>
      </c>
      <c r="D1024" s="14"/>
      <c r="E1024" s="2"/>
      <c r="F1024" s="16">
        <f>Source!AO950</f>
        <v>22555.56</v>
      </c>
      <c r="G1024" s="15" t="str">
        <f>Source!DG950</f>
        <v/>
      </c>
      <c r="H1024" s="2">
        <f>Source!AV950</f>
        <v>1</v>
      </c>
      <c r="I1024" s="2">
        <f>IF(Source!BA950&lt;&gt; 0, Source!BA950, 1)</f>
        <v>1</v>
      </c>
      <c r="J1024" s="16">
        <f>Source!S950</f>
        <v>225.56</v>
      </c>
      <c r="K1024" s="16"/>
    </row>
    <row r="1025" spans="1:22" ht="14.25" x14ac:dyDescent="0.2">
      <c r="A1025" s="13"/>
      <c r="B1025" s="13"/>
      <c r="C1025" s="13" t="s">
        <v>1160</v>
      </c>
      <c r="D1025" s="14" t="s">
        <v>1161</v>
      </c>
      <c r="E1025" s="2">
        <f>Source!AT950</f>
        <v>70</v>
      </c>
      <c r="F1025" s="16"/>
      <c r="G1025" s="15"/>
      <c r="H1025" s="2"/>
      <c r="I1025" s="2"/>
      <c r="J1025" s="16">
        <f>SUM(R1022:R1024)</f>
        <v>157.88999999999999</v>
      </c>
      <c r="K1025" s="16"/>
    </row>
    <row r="1026" spans="1:22" ht="14.25" x14ac:dyDescent="0.2">
      <c r="A1026" s="13"/>
      <c r="B1026" s="13"/>
      <c r="C1026" s="13" t="s">
        <v>1162</v>
      </c>
      <c r="D1026" s="14" t="s">
        <v>1161</v>
      </c>
      <c r="E1026" s="2">
        <f>Source!AU950</f>
        <v>10</v>
      </c>
      <c r="F1026" s="16"/>
      <c r="G1026" s="15"/>
      <c r="H1026" s="2"/>
      <c r="I1026" s="2"/>
      <c r="J1026" s="16">
        <f>SUM(T1022:T1025)</f>
        <v>22.56</v>
      </c>
      <c r="K1026" s="16"/>
    </row>
    <row r="1027" spans="1:22" ht="14.25" x14ac:dyDescent="0.2">
      <c r="A1027" s="13"/>
      <c r="B1027" s="13"/>
      <c r="C1027" s="13" t="s">
        <v>1163</v>
      </c>
      <c r="D1027" s="14" t="s">
        <v>1164</v>
      </c>
      <c r="E1027" s="2">
        <f>Source!AQ950</f>
        <v>34.630000000000003</v>
      </c>
      <c r="F1027" s="16"/>
      <c r="G1027" s="15" t="str">
        <f>Source!DI950</f>
        <v/>
      </c>
      <c r="H1027" s="2">
        <f>Source!AV950</f>
        <v>1</v>
      </c>
      <c r="I1027" s="2"/>
      <c r="J1027" s="16"/>
      <c r="K1027" s="16">
        <f>Source!U950</f>
        <v>0.34630000000000005</v>
      </c>
    </row>
    <row r="1028" spans="1:22" ht="15" x14ac:dyDescent="0.25">
      <c r="A1028" s="20"/>
      <c r="B1028" s="20"/>
      <c r="C1028" s="20"/>
      <c r="D1028" s="20"/>
      <c r="E1028" s="20"/>
      <c r="F1028" s="20"/>
      <c r="G1028" s="20"/>
      <c r="H1028" s="20"/>
      <c r="I1028" s="58">
        <f>J1024+J1025+J1026</f>
        <v>406.01</v>
      </c>
      <c r="J1028" s="58"/>
      <c r="K1028" s="21">
        <f>IF(Source!I950&lt;&gt;0, ROUND(I1028/Source!I950, 2), 0)</f>
        <v>40601</v>
      </c>
      <c r="P1028" s="18">
        <f>I1028</f>
        <v>406.01</v>
      </c>
    </row>
    <row r="1030" spans="1:22" ht="15" x14ac:dyDescent="0.25">
      <c r="A1030" s="61" t="str">
        <f>CONCATENATE("Итого по разделу: ",IF(Source!G952&lt;&gt;"Новый раздел", Source!G952, ""))</f>
        <v>Итого по разделу: Помещение 133 Медкабинет</v>
      </c>
      <c r="B1030" s="61"/>
      <c r="C1030" s="61"/>
      <c r="D1030" s="61"/>
      <c r="E1030" s="61"/>
      <c r="F1030" s="61"/>
      <c r="G1030" s="61"/>
      <c r="H1030" s="61"/>
      <c r="I1030" s="59">
        <f>SUM(P968:P1029)</f>
        <v>4240.3900000000003</v>
      </c>
      <c r="J1030" s="60"/>
      <c r="K1030" s="23"/>
    </row>
    <row r="1033" spans="1:22" ht="16.5" x14ac:dyDescent="0.25">
      <c r="A1033" s="57" t="str">
        <f>CONCATENATE("Раздел: ",IF(Source!G982&lt;&gt;"Новый раздел", Source!G982, ""))</f>
        <v>Раздел: Помещение 134 Процедурная</v>
      </c>
      <c r="B1033" s="57"/>
      <c r="C1033" s="57"/>
      <c r="D1033" s="57"/>
      <c r="E1033" s="57"/>
      <c r="F1033" s="57"/>
      <c r="G1033" s="57"/>
      <c r="H1033" s="57"/>
      <c r="I1033" s="57"/>
      <c r="J1033" s="57"/>
      <c r="K1033" s="57"/>
    </row>
    <row r="1034" spans="1:22" ht="28.5" x14ac:dyDescent="0.2">
      <c r="A1034" s="13">
        <v>110</v>
      </c>
      <c r="B1034" s="13" t="str">
        <f>Source!F986</f>
        <v>1.21-3305-1-1/1</v>
      </c>
      <c r="C1034" s="13" t="str">
        <f>Source!G986</f>
        <v>Демонтаж выключателей, розеток</v>
      </c>
      <c r="D1034" s="14" t="str">
        <f>Source!H986</f>
        <v>100 шт.</v>
      </c>
      <c r="E1034" s="2">
        <f>Source!I986</f>
        <v>0.05</v>
      </c>
      <c r="F1034" s="16"/>
      <c r="G1034" s="15"/>
      <c r="H1034" s="2"/>
      <c r="I1034" s="2"/>
      <c r="J1034" s="16"/>
      <c r="K1034" s="16"/>
      <c r="Q1034">
        <f>ROUND((Source!BZ986/100)*ROUND((Source!AF986*Source!AV986)*Source!I986, 2), 2)</f>
        <v>94.86</v>
      </c>
      <c r="R1034">
        <f>Source!X986</f>
        <v>94.86</v>
      </c>
      <c r="S1034">
        <f>ROUND((Source!CA986/100)*ROUND((Source!AF986*Source!AV986)*Source!I986, 2), 2)</f>
        <v>13.55</v>
      </c>
      <c r="T1034">
        <f>Source!Y986</f>
        <v>13.55</v>
      </c>
      <c r="U1034">
        <f>ROUND((175/100)*ROUND((Source!AE986*Source!AV986)*Source!I986, 2), 2)</f>
        <v>0</v>
      </c>
      <c r="V1034">
        <f>ROUND((108/100)*ROUND(Source!CS986*Source!I986, 2), 2)</f>
        <v>0</v>
      </c>
    </row>
    <row r="1035" spans="1:22" x14ac:dyDescent="0.2">
      <c r="C1035" s="17" t="str">
        <f>"Объем: "&amp;Source!I986&amp;"=5/"&amp;"100"</f>
        <v>Объем: 0,05=5/100</v>
      </c>
    </row>
    <row r="1036" spans="1:22" ht="14.25" x14ac:dyDescent="0.2">
      <c r="A1036" s="13"/>
      <c r="B1036" s="13"/>
      <c r="C1036" s="13" t="s">
        <v>1159</v>
      </c>
      <c r="D1036" s="14"/>
      <c r="E1036" s="2"/>
      <c r="F1036" s="16">
        <f>Source!AO986</f>
        <v>2710.46</v>
      </c>
      <c r="G1036" s="15" t="str">
        <f>Source!DG986</f>
        <v/>
      </c>
      <c r="H1036" s="2">
        <f>Source!AV986</f>
        <v>1</v>
      </c>
      <c r="I1036" s="2">
        <f>IF(Source!BA986&lt;&gt; 0, Source!BA986, 1)</f>
        <v>1</v>
      </c>
      <c r="J1036" s="16">
        <f>Source!S986</f>
        <v>135.52000000000001</v>
      </c>
      <c r="K1036" s="16"/>
    </row>
    <row r="1037" spans="1:22" ht="14.25" x14ac:dyDescent="0.2">
      <c r="A1037" s="13"/>
      <c r="B1037" s="13"/>
      <c r="C1037" s="13" t="s">
        <v>1160</v>
      </c>
      <c r="D1037" s="14" t="s">
        <v>1161</v>
      </c>
      <c r="E1037" s="2">
        <f>Source!AT986</f>
        <v>70</v>
      </c>
      <c r="F1037" s="16"/>
      <c r="G1037" s="15"/>
      <c r="H1037" s="2"/>
      <c r="I1037" s="2"/>
      <c r="J1037" s="16">
        <f>SUM(R1034:R1036)</f>
        <v>94.86</v>
      </c>
      <c r="K1037" s="16"/>
    </row>
    <row r="1038" spans="1:22" ht="14.25" x14ac:dyDescent="0.2">
      <c r="A1038" s="13"/>
      <c r="B1038" s="13"/>
      <c r="C1038" s="13" t="s">
        <v>1162</v>
      </c>
      <c r="D1038" s="14" t="s">
        <v>1161</v>
      </c>
      <c r="E1038" s="2">
        <f>Source!AU986</f>
        <v>10</v>
      </c>
      <c r="F1038" s="16"/>
      <c r="G1038" s="15"/>
      <c r="H1038" s="2"/>
      <c r="I1038" s="2"/>
      <c r="J1038" s="16">
        <f>SUM(T1034:T1037)</f>
        <v>13.55</v>
      </c>
      <c r="K1038" s="16"/>
    </row>
    <row r="1039" spans="1:22" ht="14.25" x14ac:dyDescent="0.2">
      <c r="A1039" s="13"/>
      <c r="B1039" s="13"/>
      <c r="C1039" s="13" t="s">
        <v>1163</v>
      </c>
      <c r="D1039" s="14" t="s">
        <v>1164</v>
      </c>
      <c r="E1039" s="2">
        <f>Source!AQ986</f>
        <v>5.84</v>
      </c>
      <c r="F1039" s="16"/>
      <c r="G1039" s="15" t="str">
        <f>Source!DI986</f>
        <v/>
      </c>
      <c r="H1039" s="2">
        <f>Source!AV986</f>
        <v>1</v>
      </c>
      <c r="I1039" s="2"/>
      <c r="J1039" s="16"/>
      <c r="K1039" s="16">
        <f>Source!U986</f>
        <v>0.29199999999999998</v>
      </c>
    </row>
    <row r="1040" spans="1:22" ht="15" x14ac:dyDescent="0.25">
      <c r="A1040" s="20"/>
      <c r="B1040" s="20"/>
      <c r="C1040" s="20"/>
      <c r="D1040" s="20"/>
      <c r="E1040" s="20"/>
      <c r="F1040" s="20"/>
      <c r="G1040" s="20"/>
      <c r="H1040" s="20"/>
      <c r="I1040" s="58">
        <f>J1036+J1037+J1038</f>
        <v>243.93</v>
      </c>
      <c r="J1040" s="58"/>
      <c r="K1040" s="21">
        <f>IF(Source!I986&lt;&gt;0, ROUND(I1040/Source!I986, 2), 0)</f>
        <v>4878.6000000000004</v>
      </c>
      <c r="P1040" s="18">
        <f>I1040</f>
        <v>243.93</v>
      </c>
    </row>
    <row r="1041" spans="1:22" ht="57" x14ac:dyDescent="0.2">
      <c r="A1041" s="13">
        <v>111</v>
      </c>
      <c r="B1041" s="13" t="str">
        <f>Source!F987</f>
        <v>1.50-3204-13-6/1</v>
      </c>
      <c r="C1041" s="13" t="str">
        <f>Source!G987</f>
        <v>Сверление отверстий в строительных конструкциях из кирпича установками алмазного сверления, диаметр сверла алмазного кольцевого 70 мм</v>
      </c>
      <c r="D1041" s="14" t="str">
        <f>Source!H987</f>
        <v>10 СМ</v>
      </c>
      <c r="E1041" s="2">
        <f>Source!I987</f>
        <v>0.2</v>
      </c>
      <c r="F1041" s="16"/>
      <c r="G1041" s="15"/>
      <c r="H1041" s="2"/>
      <c r="I1041" s="2"/>
      <c r="J1041" s="16"/>
      <c r="K1041" s="16"/>
      <c r="Q1041">
        <f>ROUND((Source!BZ987/100)*ROUND((Source!AF987*Source!AV987)*Source!I987, 2), 2)</f>
        <v>42.74</v>
      </c>
      <c r="R1041">
        <f>Source!X987</f>
        <v>42.74</v>
      </c>
      <c r="S1041">
        <f>ROUND((Source!CA987/100)*ROUND((Source!AF987*Source!AV987)*Source!I987, 2), 2)</f>
        <v>6.11</v>
      </c>
      <c r="T1041">
        <f>Source!Y987</f>
        <v>6.11</v>
      </c>
      <c r="U1041">
        <f>ROUND((175/100)*ROUND((Source!AE987*Source!AV987)*Source!I987, 2), 2)</f>
        <v>0.05</v>
      </c>
      <c r="V1041">
        <f>ROUND((108/100)*ROUND(Source!CS987*Source!I987, 2), 2)</f>
        <v>0.03</v>
      </c>
    </row>
    <row r="1042" spans="1:22" x14ac:dyDescent="0.2">
      <c r="C1042" s="17" t="str">
        <f>"Объем: "&amp;Source!I987&amp;"=2/"&amp;"10"</f>
        <v>Объем: 0,2=2/10</v>
      </c>
    </row>
    <row r="1043" spans="1:22" ht="14.25" x14ac:dyDescent="0.2">
      <c r="A1043" s="13"/>
      <c r="B1043" s="13"/>
      <c r="C1043" s="13" t="s">
        <v>1159</v>
      </c>
      <c r="D1043" s="14"/>
      <c r="E1043" s="2"/>
      <c r="F1043" s="16">
        <f>Source!AO987</f>
        <v>305.27</v>
      </c>
      <c r="G1043" s="15" t="str">
        <f>Source!DG987</f>
        <v/>
      </c>
      <c r="H1043" s="2">
        <f>Source!AV987</f>
        <v>1</v>
      </c>
      <c r="I1043" s="2">
        <f>IF(Source!BA987&lt;&gt; 0, Source!BA987, 1)</f>
        <v>1</v>
      </c>
      <c r="J1043" s="16">
        <f>Source!S987</f>
        <v>61.05</v>
      </c>
      <c r="K1043" s="16"/>
    </row>
    <row r="1044" spans="1:22" ht="14.25" x14ac:dyDescent="0.2">
      <c r="A1044" s="13"/>
      <c r="B1044" s="13"/>
      <c r="C1044" s="13" t="s">
        <v>1165</v>
      </c>
      <c r="D1044" s="14"/>
      <c r="E1044" s="2"/>
      <c r="F1044" s="16">
        <f>Source!AM987</f>
        <v>8.99</v>
      </c>
      <c r="G1044" s="15" t="str">
        <f>Source!DE987</f>
        <v/>
      </c>
      <c r="H1044" s="2">
        <f>Source!AV987</f>
        <v>1</v>
      </c>
      <c r="I1044" s="2">
        <f>IF(Source!BB987&lt;&gt; 0, Source!BB987, 1)</f>
        <v>1</v>
      </c>
      <c r="J1044" s="16">
        <f>Source!Q987</f>
        <v>1.8</v>
      </c>
      <c r="K1044" s="16"/>
    </row>
    <row r="1045" spans="1:22" ht="14.25" x14ac:dyDescent="0.2">
      <c r="A1045" s="13"/>
      <c r="B1045" s="13"/>
      <c r="C1045" s="13" t="s">
        <v>1166</v>
      </c>
      <c r="D1045" s="14"/>
      <c r="E1045" s="2"/>
      <c r="F1045" s="16">
        <f>Source!AN987</f>
        <v>0.13</v>
      </c>
      <c r="G1045" s="15" t="str">
        <f>Source!DF987</f>
        <v/>
      </c>
      <c r="H1045" s="2">
        <f>Source!AV987</f>
        <v>1</v>
      </c>
      <c r="I1045" s="2">
        <f>IF(Source!BS987&lt;&gt; 0, Source!BS987, 1)</f>
        <v>1</v>
      </c>
      <c r="J1045" s="22">
        <f>Source!R987</f>
        <v>0.03</v>
      </c>
      <c r="K1045" s="16"/>
    </row>
    <row r="1046" spans="1:22" ht="14.25" x14ac:dyDescent="0.2">
      <c r="A1046" s="13"/>
      <c r="B1046" s="13"/>
      <c r="C1046" s="13" t="s">
        <v>1167</v>
      </c>
      <c r="D1046" s="14"/>
      <c r="E1046" s="2"/>
      <c r="F1046" s="16">
        <f>Source!AL987</f>
        <v>112.32</v>
      </c>
      <c r="G1046" s="15" t="str">
        <f>Source!DD987</f>
        <v/>
      </c>
      <c r="H1046" s="2">
        <f>Source!AW987</f>
        <v>1</v>
      </c>
      <c r="I1046" s="2">
        <f>IF(Source!BC987&lt;&gt; 0, Source!BC987, 1)</f>
        <v>1</v>
      </c>
      <c r="J1046" s="16">
        <f>Source!P987</f>
        <v>22.46</v>
      </c>
      <c r="K1046" s="16"/>
    </row>
    <row r="1047" spans="1:22" ht="14.25" x14ac:dyDescent="0.2">
      <c r="A1047" s="13"/>
      <c r="B1047" s="13"/>
      <c r="C1047" s="13" t="s">
        <v>1160</v>
      </c>
      <c r="D1047" s="14" t="s">
        <v>1161</v>
      </c>
      <c r="E1047" s="2">
        <f>Source!AT987</f>
        <v>70</v>
      </c>
      <c r="F1047" s="16"/>
      <c r="G1047" s="15"/>
      <c r="H1047" s="2"/>
      <c r="I1047" s="2"/>
      <c r="J1047" s="16">
        <f>SUM(R1041:R1046)</f>
        <v>42.74</v>
      </c>
      <c r="K1047" s="16"/>
    </row>
    <row r="1048" spans="1:22" ht="14.25" x14ac:dyDescent="0.2">
      <c r="A1048" s="13"/>
      <c r="B1048" s="13"/>
      <c r="C1048" s="13" t="s">
        <v>1162</v>
      </c>
      <c r="D1048" s="14" t="s">
        <v>1161</v>
      </c>
      <c r="E1048" s="2">
        <f>Source!AU987</f>
        <v>10</v>
      </c>
      <c r="F1048" s="16"/>
      <c r="G1048" s="15"/>
      <c r="H1048" s="2"/>
      <c r="I1048" s="2"/>
      <c r="J1048" s="16">
        <f>SUM(T1041:T1047)</f>
        <v>6.11</v>
      </c>
      <c r="K1048" s="16"/>
    </row>
    <row r="1049" spans="1:22" ht="14.25" x14ac:dyDescent="0.2">
      <c r="A1049" s="13"/>
      <c r="B1049" s="13"/>
      <c r="C1049" s="13" t="s">
        <v>1168</v>
      </c>
      <c r="D1049" s="14" t="s">
        <v>1161</v>
      </c>
      <c r="E1049" s="2">
        <f>108</f>
        <v>108</v>
      </c>
      <c r="F1049" s="16"/>
      <c r="G1049" s="15"/>
      <c r="H1049" s="2"/>
      <c r="I1049" s="2"/>
      <c r="J1049" s="16">
        <f>SUM(V1041:V1048)</f>
        <v>0.03</v>
      </c>
      <c r="K1049" s="16"/>
    </row>
    <row r="1050" spans="1:22" ht="14.25" x14ac:dyDescent="0.2">
      <c r="A1050" s="13"/>
      <c r="B1050" s="13"/>
      <c r="C1050" s="13" t="s">
        <v>1163</v>
      </c>
      <c r="D1050" s="14" t="s">
        <v>1164</v>
      </c>
      <c r="E1050" s="2">
        <f>Source!AQ987</f>
        <v>0.42</v>
      </c>
      <c r="F1050" s="16"/>
      <c r="G1050" s="15" t="str">
        <f>Source!DI987</f>
        <v/>
      </c>
      <c r="H1050" s="2">
        <f>Source!AV987</f>
        <v>1</v>
      </c>
      <c r="I1050" s="2"/>
      <c r="J1050" s="16"/>
      <c r="K1050" s="16">
        <f>Source!U987</f>
        <v>8.4000000000000005E-2</v>
      </c>
    </row>
    <row r="1051" spans="1:22" ht="15" x14ac:dyDescent="0.25">
      <c r="A1051" s="20"/>
      <c r="B1051" s="20"/>
      <c r="C1051" s="20"/>
      <c r="D1051" s="20"/>
      <c r="E1051" s="20"/>
      <c r="F1051" s="20"/>
      <c r="G1051" s="20"/>
      <c r="H1051" s="20"/>
      <c r="I1051" s="58">
        <f>J1043+J1044+J1046+J1047+J1048+J1049</f>
        <v>134.19000000000003</v>
      </c>
      <c r="J1051" s="58"/>
      <c r="K1051" s="21">
        <f>IF(Source!I987&lt;&gt;0, ROUND(I1051/Source!I987, 2), 0)</f>
        <v>670.95</v>
      </c>
      <c r="P1051" s="18">
        <f>I1051</f>
        <v>134.19000000000003</v>
      </c>
    </row>
    <row r="1052" spans="1:22" ht="28.5" x14ac:dyDescent="0.2">
      <c r="A1052" s="13">
        <v>112</v>
      </c>
      <c r="B1052" s="13" t="str">
        <f>Source!F988</f>
        <v>1.50-3204-10-1/1</v>
      </c>
      <c r="C1052" s="13" t="str">
        <f>Source!G988</f>
        <v>Пробивка борозд в кирпичных стенах, площадь сечения до 20 см2</v>
      </c>
      <c r="D1052" s="14" t="str">
        <f>Source!H988</f>
        <v>100 м</v>
      </c>
      <c r="E1052" s="2">
        <f>Source!I988</f>
        <v>0.01</v>
      </c>
      <c r="F1052" s="16"/>
      <c r="G1052" s="15"/>
      <c r="H1052" s="2"/>
      <c r="I1052" s="2"/>
      <c r="J1052" s="16"/>
      <c r="K1052" s="16"/>
      <c r="Q1052">
        <f>ROUND((Source!BZ988/100)*ROUND((Source!AF988*Source!AV988)*Source!I988, 2), 2)</f>
        <v>57.54</v>
      </c>
      <c r="R1052">
        <f>Source!X988</f>
        <v>57.54</v>
      </c>
      <c r="S1052">
        <f>ROUND((Source!CA988/100)*ROUND((Source!AF988*Source!AV988)*Source!I988, 2), 2)</f>
        <v>8.2200000000000006</v>
      </c>
      <c r="T1052">
        <f>Source!Y988</f>
        <v>8.2200000000000006</v>
      </c>
      <c r="U1052">
        <f>ROUND((175/100)*ROUND((Source!AE988*Source!AV988)*Source!I988, 2), 2)</f>
        <v>53.2</v>
      </c>
      <c r="V1052">
        <f>ROUND((108/100)*ROUND(Source!CS988*Source!I988, 2), 2)</f>
        <v>32.83</v>
      </c>
    </row>
    <row r="1053" spans="1:22" x14ac:dyDescent="0.2">
      <c r="C1053" s="17" t="str">
        <f>"Объем: "&amp;Source!I988&amp;"=1/"&amp;"100"</f>
        <v>Объем: 0,01=1/100</v>
      </c>
    </row>
    <row r="1054" spans="1:22" ht="14.25" x14ac:dyDescent="0.2">
      <c r="A1054" s="13"/>
      <c r="B1054" s="13"/>
      <c r="C1054" s="13" t="s">
        <v>1159</v>
      </c>
      <c r="D1054" s="14"/>
      <c r="E1054" s="2"/>
      <c r="F1054" s="16">
        <f>Source!AO988</f>
        <v>8219.68</v>
      </c>
      <c r="G1054" s="15" t="str">
        <f>Source!DG988</f>
        <v/>
      </c>
      <c r="H1054" s="2">
        <f>Source!AV988</f>
        <v>1</v>
      </c>
      <c r="I1054" s="2">
        <f>IF(Source!BA988&lt;&gt; 0, Source!BA988, 1)</f>
        <v>1</v>
      </c>
      <c r="J1054" s="16">
        <f>Source!S988</f>
        <v>82.2</v>
      </c>
      <c r="K1054" s="16"/>
    </row>
    <row r="1055" spans="1:22" ht="14.25" x14ac:dyDescent="0.2">
      <c r="A1055" s="13"/>
      <c r="B1055" s="13"/>
      <c r="C1055" s="13" t="s">
        <v>1165</v>
      </c>
      <c r="D1055" s="14"/>
      <c r="E1055" s="2"/>
      <c r="F1055" s="16">
        <f>Source!AM988</f>
        <v>5993.85</v>
      </c>
      <c r="G1055" s="15" t="str">
        <f>Source!DE988</f>
        <v/>
      </c>
      <c r="H1055" s="2">
        <f>Source!AV988</f>
        <v>1</v>
      </c>
      <c r="I1055" s="2">
        <f>IF(Source!BB988&lt;&gt; 0, Source!BB988, 1)</f>
        <v>1</v>
      </c>
      <c r="J1055" s="16">
        <f>Source!Q988</f>
        <v>59.94</v>
      </c>
      <c r="K1055" s="16"/>
    </row>
    <row r="1056" spans="1:22" ht="14.25" x14ac:dyDescent="0.2">
      <c r="A1056" s="13"/>
      <c r="B1056" s="13"/>
      <c r="C1056" s="13" t="s">
        <v>1166</v>
      </c>
      <c r="D1056" s="14"/>
      <c r="E1056" s="2"/>
      <c r="F1056" s="16">
        <f>Source!AN988</f>
        <v>3040.45</v>
      </c>
      <c r="G1056" s="15" t="str">
        <f>Source!DF988</f>
        <v/>
      </c>
      <c r="H1056" s="2">
        <f>Source!AV988</f>
        <v>1</v>
      </c>
      <c r="I1056" s="2">
        <f>IF(Source!BS988&lt;&gt; 0, Source!BS988, 1)</f>
        <v>1</v>
      </c>
      <c r="J1056" s="22">
        <f>Source!R988</f>
        <v>30.4</v>
      </c>
      <c r="K1056" s="16"/>
    </row>
    <row r="1057" spans="1:22" ht="14.25" x14ac:dyDescent="0.2">
      <c r="A1057" s="13"/>
      <c r="B1057" s="13"/>
      <c r="C1057" s="13" t="s">
        <v>1160</v>
      </c>
      <c r="D1057" s="14" t="s">
        <v>1161</v>
      </c>
      <c r="E1057" s="2">
        <f>Source!AT988</f>
        <v>70</v>
      </c>
      <c r="F1057" s="16"/>
      <c r="G1057" s="15"/>
      <c r="H1057" s="2"/>
      <c r="I1057" s="2"/>
      <c r="J1057" s="16">
        <f>SUM(R1052:R1056)</f>
        <v>57.54</v>
      </c>
      <c r="K1057" s="16"/>
    </row>
    <row r="1058" spans="1:22" ht="14.25" x14ac:dyDescent="0.2">
      <c r="A1058" s="13"/>
      <c r="B1058" s="13"/>
      <c r="C1058" s="13" t="s">
        <v>1162</v>
      </c>
      <c r="D1058" s="14" t="s">
        <v>1161</v>
      </c>
      <c r="E1058" s="2">
        <f>Source!AU988</f>
        <v>10</v>
      </c>
      <c r="F1058" s="16"/>
      <c r="G1058" s="15"/>
      <c r="H1058" s="2"/>
      <c r="I1058" s="2"/>
      <c r="J1058" s="16">
        <f>SUM(T1052:T1057)</f>
        <v>8.2200000000000006</v>
      </c>
      <c r="K1058" s="16"/>
    </row>
    <row r="1059" spans="1:22" ht="14.25" x14ac:dyDescent="0.2">
      <c r="A1059" s="13"/>
      <c r="B1059" s="13"/>
      <c r="C1059" s="13" t="s">
        <v>1168</v>
      </c>
      <c r="D1059" s="14" t="s">
        <v>1161</v>
      </c>
      <c r="E1059" s="2">
        <f>108</f>
        <v>108</v>
      </c>
      <c r="F1059" s="16"/>
      <c r="G1059" s="15"/>
      <c r="H1059" s="2"/>
      <c r="I1059" s="2"/>
      <c r="J1059" s="16">
        <f>SUM(V1052:V1058)</f>
        <v>32.83</v>
      </c>
      <c r="K1059" s="16"/>
    </row>
    <row r="1060" spans="1:22" ht="14.25" x14ac:dyDescent="0.2">
      <c r="A1060" s="13"/>
      <c r="B1060" s="13"/>
      <c r="C1060" s="13" t="s">
        <v>1163</v>
      </c>
      <c r="D1060" s="14" t="s">
        <v>1164</v>
      </c>
      <c r="E1060" s="2">
        <f>Source!AQ988</f>
        <v>14</v>
      </c>
      <c r="F1060" s="16"/>
      <c r="G1060" s="15" t="str">
        <f>Source!DI988</f>
        <v/>
      </c>
      <c r="H1060" s="2">
        <f>Source!AV988</f>
        <v>1</v>
      </c>
      <c r="I1060" s="2"/>
      <c r="J1060" s="16"/>
      <c r="K1060" s="16">
        <f>Source!U988</f>
        <v>0.14000000000000001</v>
      </c>
    </row>
    <row r="1061" spans="1:22" ht="15" x14ac:dyDescent="0.25">
      <c r="A1061" s="20"/>
      <c r="B1061" s="20"/>
      <c r="C1061" s="20"/>
      <c r="D1061" s="20"/>
      <c r="E1061" s="20"/>
      <c r="F1061" s="20"/>
      <c r="G1061" s="20"/>
      <c r="H1061" s="20"/>
      <c r="I1061" s="58">
        <f>J1054+J1055+J1057+J1058+J1059</f>
        <v>240.72999999999996</v>
      </c>
      <c r="J1061" s="58"/>
      <c r="K1061" s="21">
        <f>IF(Source!I988&lt;&gt;0, ROUND(I1061/Source!I988, 2), 0)</f>
        <v>24073</v>
      </c>
      <c r="P1061" s="18">
        <f>I1061</f>
        <v>240.72999999999996</v>
      </c>
    </row>
    <row r="1062" spans="1:22" ht="99.75" x14ac:dyDescent="0.2">
      <c r="A1062" s="13">
        <v>113</v>
      </c>
      <c r="B1062" s="13" t="str">
        <f>Source!F989</f>
        <v>21.23-8-140</v>
      </c>
      <c r="C1062" s="13" t="str">
        <f>Source!G989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062" s="14" t="str">
        <f>Source!H989</f>
        <v>км</v>
      </c>
      <c r="E1062" s="2">
        <f>Source!I989</f>
        <v>1E-3</v>
      </c>
      <c r="F1062" s="16">
        <f>Source!AL989</f>
        <v>99860.32</v>
      </c>
      <c r="G1062" s="15" t="str">
        <f>Source!DD989</f>
        <v/>
      </c>
      <c r="H1062" s="2">
        <f>Source!AW989</f>
        <v>1</v>
      </c>
      <c r="I1062" s="2">
        <f>IF(Source!BC989&lt;&gt; 0, Source!BC989, 1)</f>
        <v>1</v>
      </c>
      <c r="J1062" s="16">
        <f>Source!P989</f>
        <v>99.86</v>
      </c>
      <c r="K1062" s="16"/>
      <c r="Q1062">
        <f>ROUND((Source!BZ989/100)*ROUND((Source!AF989*Source!AV989)*Source!I989, 2), 2)</f>
        <v>0</v>
      </c>
      <c r="R1062">
        <f>Source!X989</f>
        <v>0</v>
      </c>
      <c r="S1062">
        <f>ROUND((Source!CA989/100)*ROUND((Source!AF989*Source!AV989)*Source!I989, 2), 2)</f>
        <v>0</v>
      </c>
      <c r="T1062">
        <f>Source!Y989</f>
        <v>0</v>
      </c>
      <c r="U1062">
        <f>ROUND((175/100)*ROUND((Source!AE989*Source!AV989)*Source!I989, 2), 2)</f>
        <v>0</v>
      </c>
      <c r="V1062">
        <f>ROUND((108/100)*ROUND(Source!CS989*Source!I989, 2), 2)</f>
        <v>0</v>
      </c>
    </row>
    <row r="1063" spans="1:22" ht="15" x14ac:dyDescent="0.25">
      <c r="A1063" s="20"/>
      <c r="B1063" s="20"/>
      <c r="C1063" s="20"/>
      <c r="D1063" s="20"/>
      <c r="E1063" s="20"/>
      <c r="F1063" s="20"/>
      <c r="G1063" s="20"/>
      <c r="H1063" s="20"/>
      <c r="I1063" s="58">
        <f>J1062</f>
        <v>99.86</v>
      </c>
      <c r="J1063" s="58"/>
      <c r="K1063" s="21">
        <f>IF(Source!I989&lt;&gt;0, ROUND(I1063/Source!I989, 2), 0)</f>
        <v>99860</v>
      </c>
      <c r="P1063" s="18">
        <f>I1063</f>
        <v>99.86</v>
      </c>
    </row>
    <row r="1064" spans="1:22" ht="57" x14ac:dyDescent="0.2">
      <c r="A1064" s="13">
        <v>114</v>
      </c>
      <c r="B1064" s="13" t="str">
        <f>Source!F990</f>
        <v>21.21-5-84</v>
      </c>
      <c r="C1064" s="13" t="str">
        <f>Source!G990</f>
        <v>Коробки для установки выключателей, переключателей и штепсельных розеток при скрытой электропроводке, тип КУВ-1М УХЛЗ</v>
      </c>
      <c r="D1064" s="14" t="str">
        <f>Source!H990</f>
        <v>1000 шт.</v>
      </c>
      <c r="E1064" s="2">
        <f>Source!I990</f>
        <v>2E-3</v>
      </c>
      <c r="F1064" s="16">
        <f>Source!AL990</f>
        <v>72169.899999999994</v>
      </c>
      <c r="G1064" s="15" t="str">
        <f>Source!DD990</f>
        <v/>
      </c>
      <c r="H1064" s="2">
        <f>Source!AW990</f>
        <v>1</v>
      </c>
      <c r="I1064" s="2">
        <f>IF(Source!BC990&lt;&gt; 0, Source!BC990, 1)</f>
        <v>1</v>
      </c>
      <c r="J1064" s="16">
        <f>Source!P990</f>
        <v>144.34</v>
      </c>
      <c r="K1064" s="16"/>
      <c r="Q1064">
        <f>ROUND((Source!BZ990/100)*ROUND((Source!AF990*Source!AV990)*Source!I990, 2), 2)</f>
        <v>0</v>
      </c>
      <c r="R1064">
        <f>Source!X990</f>
        <v>0</v>
      </c>
      <c r="S1064">
        <f>ROUND((Source!CA990/100)*ROUND((Source!AF990*Source!AV990)*Source!I990, 2), 2)</f>
        <v>0</v>
      </c>
      <c r="T1064">
        <f>Source!Y990</f>
        <v>0</v>
      </c>
      <c r="U1064">
        <f>ROUND((175/100)*ROUND((Source!AE990*Source!AV990)*Source!I990, 2), 2)</f>
        <v>0</v>
      </c>
      <c r="V1064">
        <f>ROUND((108/100)*ROUND(Source!CS990*Source!I990, 2), 2)</f>
        <v>0</v>
      </c>
    </row>
    <row r="1065" spans="1:22" x14ac:dyDescent="0.2">
      <c r="C1065" s="17" t="str">
        <f>"Объем: "&amp;Source!I990&amp;"=2/"&amp;"1000"</f>
        <v>Объем: 0,002=2/1000</v>
      </c>
    </row>
    <row r="1066" spans="1:22" ht="15" x14ac:dyDescent="0.25">
      <c r="A1066" s="20"/>
      <c r="B1066" s="20"/>
      <c r="C1066" s="20"/>
      <c r="D1066" s="20"/>
      <c r="E1066" s="20"/>
      <c r="F1066" s="20"/>
      <c r="G1066" s="20"/>
      <c r="H1066" s="20"/>
      <c r="I1066" s="58">
        <f>J1064</f>
        <v>144.34</v>
      </c>
      <c r="J1066" s="58"/>
      <c r="K1066" s="21">
        <f>IF(Source!I990&lt;&gt;0, ROUND(I1066/Source!I990, 2), 0)</f>
        <v>72170</v>
      </c>
      <c r="P1066" s="18">
        <f>I1066</f>
        <v>144.34</v>
      </c>
    </row>
    <row r="1067" spans="1:22" ht="42.75" x14ac:dyDescent="0.2">
      <c r="A1067" s="13">
        <v>115</v>
      </c>
      <c r="B1067" s="13" t="str">
        <f>Source!F991</f>
        <v>1.20-3103-1-8/1</v>
      </c>
      <c r="C1067" s="13" t="str">
        <f>Source!G991</f>
        <v>Установка розетки штепсельной неутопленного типа при открытой проводке</v>
      </c>
      <c r="D1067" s="14" t="str">
        <f>Source!H991</f>
        <v>100 шт.</v>
      </c>
      <c r="E1067" s="2">
        <f>Source!I991</f>
        <v>0.05</v>
      </c>
      <c r="F1067" s="16"/>
      <c r="G1067" s="15"/>
      <c r="H1067" s="2"/>
      <c r="I1067" s="2"/>
      <c r="J1067" s="16"/>
      <c r="K1067" s="16"/>
      <c r="Q1067">
        <f>ROUND((Source!BZ991/100)*ROUND((Source!AF991*Source!AV991)*Source!I991, 2), 2)</f>
        <v>975.92</v>
      </c>
      <c r="R1067">
        <f>Source!X991</f>
        <v>975.92</v>
      </c>
      <c r="S1067">
        <f>ROUND((Source!CA991/100)*ROUND((Source!AF991*Source!AV991)*Source!I991, 2), 2)</f>
        <v>139.41999999999999</v>
      </c>
      <c r="T1067">
        <f>Source!Y991</f>
        <v>139.41999999999999</v>
      </c>
      <c r="U1067">
        <f>ROUND((175/100)*ROUND((Source!AE991*Source!AV991)*Source!I991, 2), 2)</f>
        <v>0.05</v>
      </c>
      <c r="V1067">
        <f>ROUND((108/100)*ROUND(Source!CS991*Source!I991, 2), 2)</f>
        <v>0.03</v>
      </c>
    </row>
    <row r="1068" spans="1:22" x14ac:dyDescent="0.2">
      <c r="C1068" s="17" t="str">
        <f>"Объем: "&amp;Source!I991&amp;"=5/"&amp;"100"</f>
        <v>Объем: 0,05=5/100</v>
      </c>
    </row>
    <row r="1069" spans="1:22" ht="14.25" x14ac:dyDescent="0.2">
      <c r="A1069" s="13"/>
      <c r="B1069" s="13"/>
      <c r="C1069" s="13" t="s">
        <v>1159</v>
      </c>
      <c r="D1069" s="14"/>
      <c r="E1069" s="2"/>
      <c r="F1069" s="16">
        <f>Source!AO991</f>
        <v>27883.439999999999</v>
      </c>
      <c r="G1069" s="15" t="str">
        <f>Source!DG991</f>
        <v/>
      </c>
      <c r="H1069" s="2">
        <f>Source!AV991</f>
        <v>1</v>
      </c>
      <c r="I1069" s="2">
        <f>IF(Source!BA991&lt;&gt; 0, Source!BA991, 1)</f>
        <v>1</v>
      </c>
      <c r="J1069" s="16">
        <f>Source!S991</f>
        <v>1394.17</v>
      </c>
      <c r="K1069" s="16"/>
    </row>
    <row r="1070" spans="1:22" ht="14.25" x14ac:dyDescent="0.2">
      <c r="A1070" s="13"/>
      <c r="B1070" s="13"/>
      <c r="C1070" s="13" t="s">
        <v>1165</v>
      </c>
      <c r="D1070" s="14"/>
      <c r="E1070" s="2"/>
      <c r="F1070" s="16">
        <f>Source!AM991</f>
        <v>32.57</v>
      </c>
      <c r="G1070" s="15" t="str">
        <f>Source!DE991</f>
        <v/>
      </c>
      <c r="H1070" s="2">
        <f>Source!AV991</f>
        <v>1</v>
      </c>
      <c r="I1070" s="2">
        <f>IF(Source!BB991&lt;&gt; 0, Source!BB991, 1)</f>
        <v>1</v>
      </c>
      <c r="J1070" s="16">
        <f>Source!Q991</f>
        <v>1.63</v>
      </c>
      <c r="K1070" s="16"/>
    </row>
    <row r="1071" spans="1:22" ht="14.25" x14ac:dyDescent="0.2">
      <c r="A1071" s="13"/>
      <c r="B1071" s="13"/>
      <c r="C1071" s="13" t="s">
        <v>1166</v>
      </c>
      <c r="D1071" s="14"/>
      <c r="E1071" s="2"/>
      <c r="F1071" s="16">
        <f>Source!AN991</f>
        <v>0.69</v>
      </c>
      <c r="G1071" s="15" t="str">
        <f>Source!DF991</f>
        <v/>
      </c>
      <c r="H1071" s="2">
        <f>Source!AV991</f>
        <v>1</v>
      </c>
      <c r="I1071" s="2">
        <f>IF(Source!BS991&lt;&gt; 0, Source!BS991, 1)</f>
        <v>1</v>
      </c>
      <c r="J1071" s="22">
        <f>Source!R991</f>
        <v>0.03</v>
      </c>
      <c r="K1071" s="16"/>
    </row>
    <row r="1072" spans="1:22" ht="14.25" x14ac:dyDescent="0.2">
      <c r="A1072" s="13"/>
      <c r="B1072" s="13"/>
      <c r="C1072" s="13" t="s">
        <v>1160</v>
      </c>
      <c r="D1072" s="14" t="s">
        <v>1161</v>
      </c>
      <c r="E1072" s="2">
        <f>Source!AT991</f>
        <v>70</v>
      </c>
      <c r="F1072" s="16"/>
      <c r="G1072" s="15"/>
      <c r="H1072" s="2"/>
      <c r="I1072" s="2"/>
      <c r="J1072" s="16">
        <f>SUM(R1067:R1071)</f>
        <v>975.92</v>
      </c>
      <c r="K1072" s="16"/>
    </row>
    <row r="1073" spans="1:22" ht="14.25" x14ac:dyDescent="0.2">
      <c r="A1073" s="13"/>
      <c r="B1073" s="13"/>
      <c r="C1073" s="13" t="s">
        <v>1162</v>
      </c>
      <c r="D1073" s="14" t="s">
        <v>1161</v>
      </c>
      <c r="E1073" s="2">
        <f>Source!AU991</f>
        <v>10</v>
      </c>
      <c r="F1073" s="16"/>
      <c r="G1073" s="15"/>
      <c r="H1073" s="2"/>
      <c r="I1073" s="2"/>
      <c r="J1073" s="16">
        <f>SUM(T1067:T1072)</f>
        <v>139.41999999999999</v>
      </c>
      <c r="K1073" s="16"/>
    </row>
    <row r="1074" spans="1:22" ht="14.25" x14ac:dyDescent="0.2">
      <c r="A1074" s="13"/>
      <c r="B1074" s="13"/>
      <c r="C1074" s="13" t="s">
        <v>1168</v>
      </c>
      <c r="D1074" s="14" t="s">
        <v>1161</v>
      </c>
      <c r="E1074" s="2">
        <f>108</f>
        <v>108</v>
      </c>
      <c r="F1074" s="16"/>
      <c r="G1074" s="15"/>
      <c r="H1074" s="2"/>
      <c r="I1074" s="2"/>
      <c r="J1074" s="16">
        <f>SUM(V1067:V1073)</f>
        <v>0.03</v>
      </c>
      <c r="K1074" s="16"/>
    </row>
    <row r="1075" spans="1:22" ht="14.25" x14ac:dyDescent="0.2">
      <c r="A1075" s="13"/>
      <c r="B1075" s="13"/>
      <c r="C1075" s="13" t="s">
        <v>1163</v>
      </c>
      <c r="D1075" s="14" t="s">
        <v>1164</v>
      </c>
      <c r="E1075" s="2">
        <f>Source!AQ991</f>
        <v>42.81</v>
      </c>
      <c r="F1075" s="16"/>
      <c r="G1075" s="15" t="str">
        <f>Source!DI991</f>
        <v/>
      </c>
      <c r="H1075" s="2">
        <f>Source!AV991</f>
        <v>1</v>
      </c>
      <c r="I1075" s="2"/>
      <c r="J1075" s="16"/>
      <c r="K1075" s="16">
        <f>Source!U991</f>
        <v>2.1405000000000003</v>
      </c>
    </row>
    <row r="1076" spans="1:22" ht="15" x14ac:dyDescent="0.25">
      <c r="A1076" s="20"/>
      <c r="B1076" s="20"/>
      <c r="C1076" s="20"/>
      <c r="D1076" s="20"/>
      <c r="E1076" s="20"/>
      <c r="F1076" s="20"/>
      <c r="G1076" s="20"/>
      <c r="H1076" s="20"/>
      <c r="I1076" s="58">
        <f>J1069+J1070+J1072+J1073+J1074</f>
        <v>2511.1700000000005</v>
      </c>
      <c r="J1076" s="58"/>
      <c r="K1076" s="21">
        <f>IF(Source!I991&lt;&gt;0, ROUND(I1076/Source!I991, 2), 0)</f>
        <v>50223.4</v>
      </c>
      <c r="P1076" s="18">
        <f>I1076</f>
        <v>2511.1700000000005</v>
      </c>
    </row>
    <row r="1077" spans="1:22" ht="42.75" x14ac:dyDescent="0.2">
      <c r="A1077" s="13">
        <v>116</v>
      </c>
      <c r="B1077" s="13" t="str">
        <f>Source!F992</f>
        <v>1.20-3103-1-1/1</v>
      </c>
      <c r="C1077" s="13" t="str">
        <f>Source!G992</f>
        <v>Установка выключателя одноклавишного неутопленного типа при открытой проводке</v>
      </c>
      <c r="D1077" s="14" t="str">
        <f>Source!H992</f>
        <v>100 шт.</v>
      </c>
      <c r="E1077" s="2">
        <f>Source!I992</f>
        <v>0.01</v>
      </c>
      <c r="F1077" s="16"/>
      <c r="G1077" s="15"/>
      <c r="H1077" s="2"/>
      <c r="I1077" s="2"/>
      <c r="J1077" s="16"/>
      <c r="K1077" s="16"/>
      <c r="Q1077">
        <f>ROUND((Source!BZ992/100)*ROUND((Source!AF992*Source!AV992)*Source!I992, 2), 2)</f>
        <v>178.82</v>
      </c>
      <c r="R1077">
        <f>Source!X992</f>
        <v>178.82</v>
      </c>
      <c r="S1077">
        <f>ROUND((Source!CA992/100)*ROUND((Source!AF992*Source!AV992)*Source!I992, 2), 2)</f>
        <v>25.55</v>
      </c>
      <c r="T1077">
        <f>Source!Y992</f>
        <v>25.55</v>
      </c>
      <c r="U1077">
        <f>ROUND((175/100)*ROUND((Source!AE992*Source!AV992)*Source!I992, 2), 2)</f>
        <v>0.02</v>
      </c>
      <c r="V1077">
        <f>ROUND((108/100)*ROUND(Source!CS992*Source!I992, 2), 2)</f>
        <v>0.01</v>
      </c>
    </row>
    <row r="1078" spans="1:22" x14ac:dyDescent="0.2">
      <c r="C1078" s="17" t="str">
        <f>"Объем: "&amp;Source!I992&amp;"=1/"&amp;"100"</f>
        <v>Объем: 0,01=1/100</v>
      </c>
    </row>
    <row r="1079" spans="1:22" ht="14.25" x14ac:dyDescent="0.2">
      <c r="A1079" s="13"/>
      <c r="B1079" s="13"/>
      <c r="C1079" s="13" t="s">
        <v>1159</v>
      </c>
      <c r="D1079" s="14"/>
      <c r="E1079" s="2"/>
      <c r="F1079" s="16">
        <f>Source!AO992</f>
        <v>25545.16</v>
      </c>
      <c r="G1079" s="15" t="str">
        <f>Source!DG992</f>
        <v/>
      </c>
      <c r="H1079" s="2">
        <f>Source!AV992</f>
        <v>1</v>
      </c>
      <c r="I1079" s="2">
        <f>IF(Source!BA992&lt;&gt; 0, Source!BA992, 1)</f>
        <v>1</v>
      </c>
      <c r="J1079" s="16">
        <f>Source!S992</f>
        <v>255.45</v>
      </c>
      <c r="K1079" s="16"/>
    </row>
    <row r="1080" spans="1:22" ht="14.25" x14ac:dyDescent="0.2">
      <c r="A1080" s="13"/>
      <c r="B1080" s="13"/>
      <c r="C1080" s="13" t="s">
        <v>1165</v>
      </c>
      <c r="D1080" s="14"/>
      <c r="E1080" s="2"/>
      <c r="F1080" s="16">
        <f>Source!AM992</f>
        <v>32.57</v>
      </c>
      <c r="G1080" s="15" t="str">
        <f>Source!DE992</f>
        <v/>
      </c>
      <c r="H1080" s="2">
        <f>Source!AV992</f>
        <v>1</v>
      </c>
      <c r="I1080" s="2">
        <f>IF(Source!BB992&lt;&gt; 0, Source!BB992, 1)</f>
        <v>1</v>
      </c>
      <c r="J1080" s="16">
        <f>Source!Q992</f>
        <v>0.33</v>
      </c>
      <c r="K1080" s="16"/>
    </row>
    <row r="1081" spans="1:22" ht="14.25" x14ac:dyDescent="0.2">
      <c r="A1081" s="13"/>
      <c r="B1081" s="13"/>
      <c r="C1081" s="13" t="s">
        <v>1166</v>
      </c>
      <c r="D1081" s="14"/>
      <c r="E1081" s="2"/>
      <c r="F1081" s="16">
        <f>Source!AN992</f>
        <v>0.69</v>
      </c>
      <c r="G1081" s="15" t="str">
        <f>Source!DF992</f>
        <v/>
      </c>
      <c r="H1081" s="2">
        <f>Source!AV992</f>
        <v>1</v>
      </c>
      <c r="I1081" s="2">
        <f>IF(Source!BS992&lt;&gt; 0, Source!BS992, 1)</f>
        <v>1</v>
      </c>
      <c r="J1081" s="22">
        <f>Source!R992</f>
        <v>0.01</v>
      </c>
      <c r="K1081" s="16"/>
    </row>
    <row r="1082" spans="1:22" ht="14.25" x14ac:dyDescent="0.2">
      <c r="A1082" s="13"/>
      <c r="B1082" s="13"/>
      <c r="C1082" s="13" t="s">
        <v>1160</v>
      </c>
      <c r="D1082" s="14" t="s">
        <v>1161</v>
      </c>
      <c r="E1082" s="2">
        <f>Source!AT992</f>
        <v>70</v>
      </c>
      <c r="F1082" s="16"/>
      <c r="G1082" s="15"/>
      <c r="H1082" s="2"/>
      <c r="I1082" s="2"/>
      <c r="J1082" s="16">
        <f>SUM(R1077:R1081)</f>
        <v>178.82</v>
      </c>
      <c r="K1082" s="16"/>
    </row>
    <row r="1083" spans="1:22" ht="14.25" x14ac:dyDescent="0.2">
      <c r="A1083" s="13"/>
      <c r="B1083" s="13"/>
      <c r="C1083" s="13" t="s">
        <v>1162</v>
      </c>
      <c r="D1083" s="14" t="s">
        <v>1161</v>
      </c>
      <c r="E1083" s="2">
        <f>Source!AU992</f>
        <v>10</v>
      </c>
      <c r="F1083" s="16"/>
      <c r="G1083" s="15"/>
      <c r="H1083" s="2"/>
      <c r="I1083" s="2"/>
      <c r="J1083" s="16">
        <f>SUM(T1077:T1082)</f>
        <v>25.55</v>
      </c>
      <c r="K1083" s="16"/>
    </row>
    <row r="1084" spans="1:22" ht="14.25" x14ac:dyDescent="0.2">
      <c r="A1084" s="13"/>
      <c r="B1084" s="13"/>
      <c r="C1084" s="13" t="s">
        <v>1168</v>
      </c>
      <c r="D1084" s="14" t="s">
        <v>1161</v>
      </c>
      <c r="E1084" s="2">
        <f>108</f>
        <v>108</v>
      </c>
      <c r="F1084" s="16"/>
      <c r="G1084" s="15"/>
      <c r="H1084" s="2"/>
      <c r="I1084" s="2"/>
      <c r="J1084" s="16">
        <f>SUM(V1077:V1083)</f>
        <v>0.01</v>
      </c>
      <c r="K1084" s="16"/>
    </row>
    <row r="1085" spans="1:22" ht="14.25" x14ac:dyDescent="0.2">
      <c r="A1085" s="13"/>
      <c r="B1085" s="13"/>
      <c r="C1085" s="13" t="s">
        <v>1163</v>
      </c>
      <c r="D1085" s="14" t="s">
        <v>1164</v>
      </c>
      <c r="E1085" s="2">
        <f>Source!AQ992</f>
        <v>39.22</v>
      </c>
      <c r="F1085" s="16"/>
      <c r="G1085" s="15" t="str">
        <f>Source!DI992</f>
        <v/>
      </c>
      <c r="H1085" s="2">
        <f>Source!AV992</f>
        <v>1</v>
      </c>
      <c r="I1085" s="2"/>
      <c r="J1085" s="16"/>
      <c r="K1085" s="16">
        <f>Source!U992</f>
        <v>0.39219999999999999</v>
      </c>
    </row>
    <row r="1086" spans="1:22" ht="15" x14ac:dyDescent="0.25">
      <c r="A1086" s="20"/>
      <c r="B1086" s="20"/>
      <c r="C1086" s="20"/>
      <c r="D1086" s="20"/>
      <c r="E1086" s="20"/>
      <c r="F1086" s="20"/>
      <c r="G1086" s="20"/>
      <c r="H1086" s="20"/>
      <c r="I1086" s="58">
        <f>J1079+J1080+J1082+J1083+J1084</f>
        <v>460.16</v>
      </c>
      <c r="J1086" s="58"/>
      <c r="K1086" s="21">
        <f>IF(Source!I992&lt;&gt;0, ROUND(I1086/Source!I992, 2), 0)</f>
        <v>46016</v>
      </c>
      <c r="P1086" s="18">
        <f>I1086</f>
        <v>460.16</v>
      </c>
    </row>
    <row r="1087" spans="1:22" ht="42.75" x14ac:dyDescent="0.2">
      <c r="A1087" s="13">
        <v>117</v>
      </c>
      <c r="B1087" s="13" t="str">
        <f>Source!F993</f>
        <v>1.20-3103-1-5/1</v>
      </c>
      <c r="C1087" s="13" t="str">
        <f>Source!G993</f>
        <v>Установка выключателя двухклавишного утопленного типа при скрытой проводке</v>
      </c>
      <c r="D1087" s="14" t="str">
        <f>Source!H993</f>
        <v>100 шт.</v>
      </c>
      <c r="E1087" s="2">
        <f>Source!I993</f>
        <v>0.01</v>
      </c>
      <c r="F1087" s="16"/>
      <c r="G1087" s="15"/>
      <c r="H1087" s="2"/>
      <c r="I1087" s="2"/>
      <c r="J1087" s="16"/>
      <c r="K1087" s="16"/>
      <c r="Q1087">
        <f>ROUND((Source!BZ993/100)*ROUND((Source!AF993*Source!AV993)*Source!I993, 2), 2)</f>
        <v>157.88999999999999</v>
      </c>
      <c r="R1087">
        <f>Source!X993</f>
        <v>157.88999999999999</v>
      </c>
      <c r="S1087">
        <f>ROUND((Source!CA993/100)*ROUND((Source!AF993*Source!AV993)*Source!I993, 2), 2)</f>
        <v>22.56</v>
      </c>
      <c r="T1087">
        <f>Source!Y993</f>
        <v>22.56</v>
      </c>
      <c r="U1087">
        <f>ROUND((175/100)*ROUND((Source!AE993*Source!AV993)*Source!I993, 2), 2)</f>
        <v>0</v>
      </c>
      <c r="V1087">
        <f>ROUND((108/100)*ROUND(Source!CS993*Source!I993, 2), 2)</f>
        <v>0</v>
      </c>
    </row>
    <row r="1088" spans="1:22" x14ac:dyDescent="0.2">
      <c r="C1088" s="17" t="str">
        <f>"Объем: "&amp;Source!I993&amp;"=1/"&amp;"100"</f>
        <v>Объем: 0,01=1/100</v>
      </c>
    </row>
    <row r="1089" spans="1:22" ht="14.25" x14ac:dyDescent="0.2">
      <c r="A1089" s="13"/>
      <c r="B1089" s="13"/>
      <c r="C1089" s="13" t="s">
        <v>1159</v>
      </c>
      <c r="D1089" s="14"/>
      <c r="E1089" s="2"/>
      <c r="F1089" s="16">
        <f>Source!AO993</f>
        <v>22555.56</v>
      </c>
      <c r="G1089" s="15" t="str">
        <f>Source!DG993</f>
        <v/>
      </c>
      <c r="H1089" s="2">
        <f>Source!AV993</f>
        <v>1</v>
      </c>
      <c r="I1089" s="2">
        <f>IF(Source!BA993&lt;&gt; 0, Source!BA993, 1)</f>
        <v>1</v>
      </c>
      <c r="J1089" s="16">
        <f>Source!S993</f>
        <v>225.56</v>
      </c>
      <c r="K1089" s="16"/>
    </row>
    <row r="1090" spans="1:22" ht="14.25" x14ac:dyDescent="0.2">
      <c r="A1090" s="13"/>
      <c r="B1090" s="13"/>
      <c r="C1090" s="13" t="s">
        <v>1160</v>
      </c>
      <c r="D1090" s="14" t="s">
        <v>1161</v>
      </c>
      <c r="E1090" s="2">
        <f>Source!AT993</f>
        <v>70</v>
      </c>
      <c r="F1090" s="16"/>
      <c r="G1090" s="15"/>
      <c r="H1090" s="2"/>
      <c r="I1090" s="2"/>
      <c r="J1090" s="16">
        <f>SUM(R1087:R1089)</f>
        <v>157.88999999999999</v>
      </c>
      <c r="K1090" s="16"/>
    </row>
    <row r="1091" spans="1:22" ht="14.25" x14ac:dyDescent="0.2">
      <c r="A1091" s="13"/>
      <c r="B1091" s="13"/>
      <c r="C1091" s="13" t="s">
        <v>1162</v>
      </c>
      <c r="D1091" s="14" t="s">
        <v>1161</v>
      </c>
      <c r="E1091" s="2">
        <f>Source!AU993</f>
        <v>10</v>
      </c>
      <c r="F1091" s="16"/>
      <c r="G1091" s="15"/>
      <c r="H1091" s="2"/>
      <c r="I1091" s="2"/>
      <c r="J1091" s="16">
        <f>SUM(T1087:T1090)</f>
        <v>22.56</v>
      </c>
      <c r="K1091" s="16"/>
    </row>
    <row r="1092" spans="1:22" ht="14.25" x14ac:dyDescent="0.2">
      <c r="A1092" s="13"/>
      <c r="B1092" s="13"/>
      <c r="C1092" s="13" t="s">
        <v>1163</v>
      </c>
      <c r="D1092" s="14" t="s">
        <v>1164</v>
      </c>
      <c r="E1092" s="2">
        <f>Source!AQ993</f>
        <v>34.630000000000003</v>
      </c>
      <c r="F1092" s="16"/>
      <c r="G1092" s="15" t="str">
        <f>Source!DI993</f>
        <v/>
      </c>
      <c r="H1092" s="2">
        <f>Source!AV993</f>
        <v>1</v>
      </c>
      <c r="I1092" s="2"/>
      <c r="J1092" s="16"/>
      <c r="K1092" s="16">
        <f>Source!U993</f>
        <v>0.34630000000000005</v>
      </c>
    </row>
    <row r="1093" spans="1:22" ht="15" x14ac:dyDescent="0.25">
      <c r="A1093" s="20"/>
      <c r="B1093" s="20"/>
      <c r="C1093" s="20"/>
      <c r="D1093" s="20"/>
      <c r="E1093" s="20"/>
      <c r="F1093" s="20"/>
      <c r="G1093" s="20"/>
      <c r="H1093" s="20"/>
      <c r="I1093" s="58">
        <f>J1089+J1090+J1091</f>
        <v>406.01</v>
      </c>
      <c r="J1093" s="58"/>
      <c r="K1093" s="21">
        <f>IF(Source!I993&lt;&gt;0, ROUND(I1093/Source!I993, 2), 0)</f>
        <v>40601</v>
      </c>
      <c r="P1093" s="18">
        <f>I1093</f>
        <v>406.01</v>
      </c>
    </row>
    <row r="1095" spans="1:22" ht="15" x14ac:dyDescent="0.25">
      <c r="A1095" s="61" t="str">
        <f>CONCATENATE("Итого по разделу: ",IF(Source!G995&lt;&gt;"Новый раздел", Source!G995, ""))</f>
        <v>Итого по разделу: Помещение 134 Процедурная</v>
      </c>
      <c r="B1095" s="61"/>
      <c r="C1095" s="61"/>
      <c r="D1095" s="61"/>
      <c r="E1095" s="61"/>
      <c r="F1095" s="61"/>
      <c r="G1095" s="61"/>
      <c r="H1095" s="61"/>
      <c r="I1095" s="59">
        <f>SUM(P1033:P1094)</f>
        <v>4240.3900000000003</v>
      </c>
      <c r="J1095" s="60"/>
      <c r="K1095" s="23"/>
    </row>
    <row r="1098" spans="1:22" ht="16.5" x14ac:dyDescent="0.25">
      <c r="A1098" s="57" t="str">
        <f>CONCATENATE("Раздел: ",IF(Source!G1025&lt;&gt;"Новый раздел", Source!G1025, ""))</f>
        <v>Раздел: Помещение 135 Переговорная зам. директора</v>
      </c>
      <c r="B1098" s="57"/>
      <c r="C1098" s="57"/>
      <c r="D1098" s="57"/>
      <c r="E1098" s="57"/>
      <c r="F1098" s="57"/>
      <c r="G1098" s="57"/>
      <c r="H1098" s="57"/>
      <c r="I1098" s="57"/>
      <c r="J1098" s="57"/>
      <c r="K1098" s="57"/>
    </row>
    <row r="1099" spans="1:22" ht="28.5" x14ac:dyDescent="0.2">
      <c r="A1099" s="13">
        <v>118</v>
      </c>
      <c r="B1099" s="13" t="str">
        <f>Source!F1029</f>
        <v>1.21-3305-1-1/1</v>
      </c>
      <c r="C1099" s="13" t="str">
        <f>Source!G1029</f>
        <v>Демонтаж выключателей, розеток</v>
      </c>
      <c r="D1099" s="14" t="str">
        <f>Source!H1029</f>
        <v>100 шт.</v>
      </c>
      <c r="E1099" s="2">
        <f>Source!I1029</f>
        <v>0.05</v>
      </c>
      <c r="F1099" s="16"/>
      <c r="G1099" s="15"/>
      <c r="H1099" s="2"/>
      <c r="I1099" s="2"/>
      <c r="J1099" s="16"/>
      <c r="K1099" s="16"/>
      <c r="Q1099">
        <f>ROUND((Source!BZ1029/100)*ROUND((Source!AF1029*Source!AV1029)*Source!I1029, 2), 2)</f>
        <v>94.86</v>
      </c>
      <c r="R1099">
        <f>Source!X1029</f>
        <v>94.86</v>
      </c>
      <c r="S1099">
        <f>ROUND((Source!CA1029/100)*ROUND((Source!AF1029*Source!AV1029)*Source!I1029, 2), 2)</f>
        <v>13.55</v>
      </c>
      <c r="T1099">
        <f>Source!Y1029</f>
        <v>13.55</v>
      </c>
      <c r="U1099">
        <f>ROUND((175/100)*ROUND((Source!AE1029*Source!AV1029)*Source!I1029, 2), 2)</f>
        <v>0</v>
      </c>
      <c r="V1099">
        <f>ROUND((108/100)*ROUND(Source!CS1029*Source!I1029, 2), 2)</f>
        <v>0</v>
      </c>
    </row>
    <row r="1100" spans="1:22" x14ac:dyDescent="0.2">
      <c r="C1100" s="17" t="str">
        <f>"Объем: "&amp;Source!I1029&amp;"=5/"&amp;"100"</f>
        <v>Объем: 0,05=5/100</v>
      </c>
    </row>
    <row r="1101" spans="1:22" ht="14.25" x14ac:dyDescent="0.2">
      <c r="A1101" s="13"/>
      <c r="B1101" s="13"/>
      <c r="C1101" s="13" t="s">
        <v>1159</v>
      </c>
      <c r="D1101" s="14"/>
      <c r="E1101" s="2"/>
      <c r="F1101" s="16">
        <f>Source!AO1029</f>
        <v>2710.46</v>
      </c>
      <c r="G1101" s="15" t="str">
        <f>Source!DG1029</f>
        <v/>
      </c>
      <c r="H1101" s="2">
        <f>Source!AV1029</f>
        <v>1</v>
      </c>
      <c r="I1101" s="2">
        <f>IF(Source!BA1029&lt;&gt; 0, Source!BA1029, 1)</f>
        <v>1</v>
      </c>
      <c r="J1101" s="16">
        <f>Source!S1029</f>
        <v>135.52000000000001</v>
      </c>
      <c r="K1101" s="16"/>
    </row>
    <row r="1102" spans="1:22" ht="14.25" x14ac:dyDescent="0.2">
      <c r="A1102" s="13"/>
      <c r="B1102" s="13"/>
      <c r="C1102" s="13" t="s">
        <v>1160</v>
      </c>
      <c r="D1102" s="14" t="s">
        <v>1161</v>
      </c>
      <c r="E1102" s="2">
        <f>Source!AT1029</f>
        <v>70</v>
      </c>
      <c r="F1102" s="16"/>
      <c r="G1102" s="15"/>
      <c r="H1102" s="2"/>
      <c r="I1102" s="2"/>
      <c r="J1102" s="16">
        <f>SUM(R1099:R1101)</f>
        <v>94.86</v>
      </c>
      <c r="K1102" s="16"/>
    </row>
    <row r="1103" spans="1:22" ht="14.25" x14ac:dyDescent="0.2">
      <c r="A1103" s="13"/>
      <c r="B1103" s="13"/>
      <c r="C1103" s="13" t="s">
        <v>1162</v>
      </c>
      <c r="D1103" s="14" t="s">
        <v>1161</v>
      </c>
      <c r="E1103" s="2">
        <f>Source!AU1029</f>
        <v>10</v>
      </c>
      <c r="F1103" s="16"/>
      <c r="G1103" s="15"/>
      <c r="H1103" s="2"/>
      <c r="I1103" s="2"/>
      <c r="J1103" s="16">
        <f>SUM(T1099:T1102)</f>
        <v>13.55</v>
      </c>
      <c r="K1103" s="16"/>
    </row>
    <row r="1104" spans="1:22" ht="14.25" x14ac:dyDescent="0.2">
      <c r="A1104" s="13"/>
      <c r="B1104" s="13"/>
      <c r="C1104" s="13" t="s">
        <v>1163</v>
      </c>
      <c r="D1104" s="14" t="s">
        <v>1164</v>
      </c>
      <c r="E1104" s="2">
        <f>Source!AQ1029</f>
        <v>5.84</v>
      </c>
      <c r="F1104" s="16"/>
      <c r="G1104" s="15" t="str">
        <f>Source!DI1029</f>
        <v/>
      </c>
      <c r="H1104" s="2">
        <f>Source!AV1029</f>
        <v>1</v>
      </c>
      <c r="I1104" s="2"/>
      <c r="J1104" s="16"/>
      <c r="K1104" s="16">
        <f>Source!U1029</f>
        <v>0.29199999999999998</v>
      </c>
    </row>
    <row r="1105" spans="1:22" ht="15" x14ac:dyDescent="0.25">
      <c r="A1105" s="20"/>
      <c r="B1105" s="20"/>
      <c r="C1105" s="20"/>
      <c r="D1105" s="20"/>
      <c r="E1105" s="20"/>
      <c r="F1105" s="20"/>
      <c r="G1105" s="20"/>
      <c r="H1105" s="20"/>
      <c r="I1105" s="58">
        <f>J1101+J1102+J1103</f>
        <v>243.93</v>
      </c>
      <c r="J1105" s="58"/>
      <c r="K1105" s="21">
        <f>IF(Source!I1029&lt;&gt;0, ROUND(I1105/Source!I1029, 2), 0)</f>
        <v>4878.6000000000004</v>
      </c>
      <c r="P1105" s="18">
        <f>I1105</f>
        <v>243.93</v>
      </c>
    </row>
    <row r="1106" spans="1:22" ht="57" x14ac:dyDescent="0.2">
      <c r="A1106" s="13">
        <v>119</v>
      </c>
      <c r="B1106" s="13" t="str">
        <f>Source!F1030</f>
        <v>1.50-3204-13-6/1</v>
      </c>
      <c r="C1106" s="13" t="str">
        <f>Source!G1030</f>
        <v>Сверление отверстий в строительных конструкциях из кирпича установками алмазного сверления, диаметр сверла алмазного кольцевого 70 мм</v>
      </c>
      <c r="D1106" s="14" t="str">
        <f>Source!H1030</f>
        <v>10 СМ</v>
      </c>
      <c r="E1106" s="2">
        <f>Source!I1030</f>
        <v>0.2</v>
      </c>
      <c r="F1106" s="16"/>
      <c r="G1106" s="15"/>
      <c r="H1106" s="2"/>
      <c r="I1106" s="2"/>
      <c r="J1106" s="16"/>
      <c r="K1106" s="16"/>
      <c r="Q1106">
        <f>ROUND((Source!BZ1030/100)*ROUND((Source!AF1030*Source!AV1030)*Source!I1030, 2), 2)</f>
        <v>42.74</v>
      </c>
      <c r="R1106">
        <f>Source!X1030</f>
        <v>42.74</v>
      </c>
      <c r="S1106">
        <f>ROUND((Source!CA1030/100)*ROUND((Source!AF1030*Source!AV1030)*Source!I1030, 2), 2)</f>
        <v>6.11</v>
      </c>
      <c r="T1106">
        <f>Source!Y1030</f>
        <v>6.11</v>
      </c>
      <c r="U1106">
        <f>ROUND((175/100)*ROUND((Source!AE1030*Source!AV1030)*Source!I1030, 2), 2)</f>
        <v>0.05</v>
      </c>
      <c r="V1106">
        <f>ROUND((108/100)*ROUND(Source!CS1030*Source!I1030, 2), 2)</f>
        <v>0.03</v>
      </c>
    </row>
    <row r="1107" spans="1:22" x14ac:dyDescent="0.2">
      <c r="C1107" s="17" t="str">
        <f>"Объем: "&amp;Source!I1030&amp;"=2/"&amp;"10"</f>
        <v>Объем: 0,2=2/10</v>
      </c>
    </row>
    <row r="1108" spans="1:22" ht="14.25" x14ac:dyDescent="0.2">
      <c r="A1108" s="13"/>
      <c r="B1108" s="13"/>
      <c r="C1108" s="13" t="s">
        <v>1159</v>
      </c>
      <c r="D1108" s="14"/>
      <c r="E1108" s="2"/>
      <c r="F1108" s="16">
        <f>Source!AO1030</f>
        <v>305.27</v>
      </c>
      <c r="G1108" s="15" t="str">
        <f>Source!DG1030</f>
        <v/>
      </c>
      <c r="H1108" s="2">
        <f>Source!AV1030</f>
        <v>1</v>
      </c>
      <c r="I1108" s="2">
        <f>IF(Source!BA1030&lt;&gt; 0, Source!BA1030, 1)</f>
        <v>1</v>
      </c>
      <c r="J1108" s="16">
        <f>Source!S1030</f>
        <v>61.05</v>
      </c>
      <c r="K1108" s="16"/>
    </row>
    <row r="1109" spans="1:22" ht="14.25" x14ac:dyDescent="0.2">
      <c r="A1109" s="13"/>
      <c r="B1109" s="13"/>
      <c r="C1109" s="13" t="s">
        <v>1165</v>
      </c>
      <c r="D1109" s="14"/>
      <c r="E1109" s="2"/>
      <c r="F1109" s="16">
        <f>Source!AM1030</f>
        <v>8.99</v>
      </c>
      <c r="G1109" s="15" t="str">
        <f>Source!DE1030</f>
        <v/>
      </c>
      <c r="H1109" s="2">
        <f>Source!AV1030</f>
        <v>1</v>
      </c>
      <c r="I1109" s="2">
        <f>IF(Source!BB1030&lt;&gt; 0, Source!BB1030, 1)</f>
        <v>1</v>
      </c>
      <c r="J1109" s="16">
        <f>Source!Q1030</f>
        <v>1.8</v>
      </c>
      <c r="K1109" s="16"/>
    </row>
    <row r="1110" spans="1:22" ht="14.25" x14ac:dyDescent="0.2">
      <c r="A1110" s="13"/>
      <c r="B1110" s="13"/>
      <c r="C1110" s="13" t="s">
        <v>1166</v>
      </c>
      <c r="D1110" s="14"/>
      <c r="E1110" s="2"/>
      <c r="F1110" s="16">
        <f>Source!AN1030</f>
        <v>0.13</v>
      </c>
      <c r="G1110" s="15" t="str">
        <f>Source!DF1030</f>
        <v/>
      </c>
      <c r="H1110" s="2">
        <f>Source!AV1030</f>
        <v>1</v>
      </c>
      <c r="I1110" s="2">
        <f>IF(Source!BS1030&lt;&gt; 0, Source!BS1030, 1)</f>
        <v>1</v>
      </c>
      <c r="J1110" s="22">
        <f>Source!R1030</f>
        <v>0.03</v>
      </c>
      <c r="K1110" s="16"/>
    </row>
    <row r="1111" spans="1:22" ht="14.25" x14ac:dyDescent="0.2">
      <c r="A1111" s="13"/>
      <c r="B1111" s="13"/>
      <c r="C1111" s="13" t="s">
        <v>1167</v>
      </c>
      <c r="D1111" s="14"/>
      <c r="E1111" s="2"/>
      <c r="F1111" s="16">
        <f>Source!AL1030</f>
        <v>112.32</v>
      </c>
      <c r="G1111" s="15" t="str">
        <f>Source!DD1030</f>
        <v/>
      </c>
      <c r="H1111" s="2">
        <f>Source!AW1030</f>
        <v>1</v>
      </c>
      <c r="I1111" s="2">
        <f>IF(Source!BC1030&lt;&gt; 0, Source!BC1030, 1)</f>
        <v>1</v>
      </c>
      <c r="J1111" s="16">
        <f>Source!P1030</f>
        <v>22.46</v>
      </c>
      <c r="K1111" s="16"/>
    </row>
    <row r="1112" spans="1:22" ht="14.25" x14ac:dyDescent="0.2">
      <c r="A1112" s="13"/>
      <c r="B1112" s="13"/>
      <c r="C1112" s="13" t="s">
        <v>1160</v>
      </c>
      <c r="D1112" s="14" t="s">
        <v>1161</v>
      </c>
      <c r="E1112" s="2">
        <f>Source!AT1030</f>
        <v>70</v>
      </c>
      <c r="F1112" s="16"/>
      <c r="G1112" s="15"/>
      <c r="H1112" s="2"/>
      <c r="I1112" s="2"/>
      <c r="J1112" s="16">
        <f>SUM(R1106:R1111)</f>
        <v>42.74</v>
      </c>
      <c r="K1112" s="16"/>
    </row>
    <row r="1113" spans="1:22" ht="14.25" x14ac:dyDescent="0.2">
      <c r="A1113" s="13"/>
      <c r="B1113" s="13"/>
      <c r="C1113" s="13" t="s">
        <v>1162</v>
      </c>
      <c r="D1113" s="14" t="s">
        <v>1161</v>
      </c>
      <c r="E1113" s="2">
        <f>Source!AU1030</f>
        <v>10</v>
      </c>
      <c r="F1113" s="16"/>
      <c r="G1113" s="15"/>
      <c r="H1113" s="2"/>
      <c r="I1113" s="2"/>
      <c r="J1113" s="16">
        <f>SUM(T1106:T1112)</f>
        <v>6.11</v>
      </c>
      <c r="K1113" s="16"/>
    </row>
    <row r="1114" spans="1:22" ht="14.25" x14ac:dyDescent="0.2">
      <c r="A1114" s="13"/>
      <c r="B1114" s="13"/>
      <c r="C1114" s="13" t="s">
        <v>1168</v>
      </c>
      <c r="D1114" s="14" t="s">
        <v>1161</v>
      </c>
      <c r="E1114" s="2">
        <f>108</f>
        <v>108</v>
      </c>
      <c r="F1114" s="16"/>
      <c r="G1114" s="15"/>
      <c r="H1114" s="2"/>
      <c r="I1114" s="2"/>
      <c r="J1114" s="16">
        <f>SUM(V1106:V1113)</f>
        <v>0.03</v>
      </c>
      <c r="K1114" s="16"/>
    </row>
    <row r="1115" spans="1:22" ht="14.25" x14ac:dyDescent="0.2">
      <c r="A1115" s="13"/>
      <c r="B1115" s="13"/>
      <c r="C1115" s="13" t="s">
        <v>1163</v>
      </c>
      <c r="D1115" s="14" t="s">
        <v>1164</v>
      </c>
      <c r="E1115" s="2">
        <f>Source!AQ1030</f>
        <v>0.42</v>
      </c>
      <c r="F1115" s="16"/>
      <c r="G1115" s="15" t="str">
        <f>Source!DI1030</f>
        <v/>
      </c>
      <c r="H1115" s="2">
        <f>Source!AV1030</f>
        <v>1</v>
      </c>
      <c r="I1115" s="2"/>
      <c r="J1115" s="16"/>
      <c r="K1115" s="16">
        <f>Source!U1030</f>
        <v>8.4000000000000005E-2</v>
      </c>
    </row>
    <row r="1116" spans="1:22" ht="15" x14ac:dyDescent="0.25">
      <c r="A1116" s="20"/>
      <c r="B1116" s="20"/>
      <c r="C1116" s="20"/>
      <c r="D1116" s="20"/>
      <c r="E1116" s="20"/>
      <c r="F1116" s="20"/>
      <c r="G1116" s="20"/>
      <c r="H1116" s="20"/>
      <c r="I1116" s="58">
        <f>J1108+J1109+J1111+J1112+J1113+J1114</f>
        <v>134.19000000000003</v>
      </c>
      <c r="J1116" s="58"/>
      <c r="K1116" s="21">
        <f>IF(Source!I1030&lt;&gt;0, ROUND(I1116/Source!I1030, 2), 0)</f>
        <v>670.95</v>
      </c>
      <c r="P1116" s="18">
        <f>I1116</f>
        <v>134.19000000000003</v>
      </c>
    </row>
    <row r="1117" spans="1:22" ht="28.5" x14ac:dyDescent="0.2">
      <c r="A1117" s="13">
        <v>120</v>
      </c>
      <c r="B1117" s="13" t="str">
        <f>Source!F1031</f>
        <v>1.50-3204-10-1/1</v>
      </c>
      <c r="C1117" s="13" t="str">
        <f>Source!G1031</f>
        <v>Пробивка борозд в кирпичных стенах, площадь сечения до 20 см2</v>
      </c>
      <c r="D1117" s="14" t="str">
        <f>Source!H1031</f>
        <v>100 м</v>
      </c>
      <c r="E1117" s="2">
        <f>Source!I1031</f>
        <v>0.01</v>
      </c>
      <c r="F1117" s="16"/>
      <c r="G1117" s="15"/>
      <c r="H1117" s="2"/>
      <c r="I1117" s="2"/>
      <c r="J1117" s="16"/>
      <c r="K1117" s="16"/>
      <c r="Q1117">
        <f>ROUND((Source!BZ1031/100)*ROUND((Source!AF1031*Source!AV1031)*Source!I1031, 2), 2)</f>
        <v>57.54</v>
      </c>
      <c r="R1117">
        <f>Source!X1031</f>
        <v>57.54</v>
      </c>
      <c r="S1117">
        <f>ROUND((Source!CA1031/100)*ROUND((Source!AF1031*Source!AV1031)*Source!I1031, 2), 2)</f>
        <v>8.2200000000000006</v>
      </c>
      <c r="T1117">
        <f>Source!Y1031</f>
        <v>8.2200000000000006</v>
      </c>
      <c r="U1117">
        <f>ROUND((175/100)*ROUND((Source!AE1031*Source!AV1031)*Source!I1031, 2), 2)</f>
        <v>53.2</v>
      </c>
      <c r="V1117">
        <f>ROUND((108/100)*ROUND(Source!CS1031*Source!I1031, 2), 2)</f>
        <v>32.83</v>
      </c>
    </row>
    <row r="1118" spans="1:22" x14ac:dyDescent="0.2">
      <c r="C1118" s="17" t="str">
        <f>"Объем: "&amp;Source!I1031&amp;"=1/"&amp;"100"</f>
        <v>Объем: 0,01=1/100</v>
      </c>
    </row>
    <row r="1119" spans="1:22" ht="14.25" x14ac:dyDescent="0.2">
      <c r="A1119" s="13"/>
      <c r="B1119" s="13"/>
      <c r="C1119" s="13" t="s">
        <v>1159</v>
      </c>
      <c r="D1119" s="14"/>
      <c r="E1119" s="2"/>
      <c r="F1119" s="16">
        <f>Source!AO1031</f>
        <v>8219.68</v>
      </c>
      <c r="G1119" s="15" t="str">
        <f>Source!DG1031</f>
        <v/>
      </c>
      <c r="H1119" s="2">
        <f>Source!AV1031</f>
        <v>1</v>
      </c>
      <c r="I1119" s="2">
        <f>IF(Source!BA1031&lt;&gt; 0, Source!BA1031, 1)</f>
        <v>1</v>
      </c>
      <c r="J1119" s="16">
        <f>Source!S1031</f>
        <v>82.2</v>
      </c>
      <c r="K1119" s="16"/>
    </row>
    <row r="1120" spans="1:22" ht="14.25" x14ac:dyDescent="0.2">
      <c r="A1120" s="13"/>
      <c r="B1120" s="13"/>
      <c r="C1120" s="13" t="s">
        <v>1165</v>
      </c>
      <c r="D1120" s="14"/>
      <c r="E1120" s="2"/>
      <c r="F1120" s="16">
        <f>Source!AM1031</f>
        <v>5993.85</v>
      </c>
      <c r="G1120" s="15" t="str">
        <f>Source!DE1031</f>
        <v/>
      </c>
      <c r="H1120" s="2">
        <f>Source!AV1031</f>
        <v>1</v>
      </c>
      <c r="I1120" s="2">
        <f>IF(Source!BB1031&lt;&gt; 0, Source!BB1031, 1)</f>
        <v>1</v>
      </c>
      <c r="J1120" s="16">
        <f>Source!Q1031</f>
        <v>59.94</v>
      </c>
      <c r="K1120" s="16"/>
    </row>
    <row r="1121" spans="1:22" ht="14.25" x14ac:dyDescent="0.2">
      <c r="A1121" s="13"/>
      <c r="B1121" s="13"/>
      <c r="C1121" s="13" t="s">
        <v>1166</v>
      </c>
      <c r="D1121" s="14"/>
      <c r="E1121" s="2"/>
      <c r="F1121" s="16">
        <f>Source!AN1031</f>
        <v>3040.45</v>
      </c>
      <c r="G1121" s="15" t="str">
        <f>Source!DF1031</f>
        <v/>
      </c>
      <c r="H1121" s="2">
        <f>Source!AV1031</f>
        <v>1</v>
      </c>
      <c r="I1121" s="2">
        <f>IF(Source!BS1031&lt;&gt; 0, Source!BS1031, 1)</f>
        <v>1</v>
      </c>
      <c r="J1121" s="22">
        <f>Source!R1031</f>
        <v>30.4</v>
      </c>
      <c r="K1121" s="16"/>
    </row>
    <row r="1122" spans="1:22" ht="14.25" x14ac:dyDescent="0.2">
      <c r="A1122" s="13"/>
      <c r="B1122" s="13"/>
      <c r="C1122" s="13" t="s">
        <v>1160</v>
      </c>
      <c r="D1122" s="14" t="s">
        <v>1161</v>
      </c>
      <c r="E1122" s="2">
        <f>Source!AT1031</f>
        <v>70</v>
      </c>
      <c r="F1122" s="16"/>
      <c r="G1122" s="15"/>
      <c r="H1122" s="2"/>
      <c r="I1122" s="2"/>
      <c r="J1122" s="16">
        <f>SUM(R1117:R1121)</f>
        <v>57.54</v>
      </c>
      <c r="K1122" s="16"/>
    </row>
    <row r="1123" spans="1:22" ht="14.25" x14ac:dyDescent="0.2">
      <c r="A1123" s="13"/>
      <c r="B1123" s="13"/>
      <c r="C1123" s="13" t="s">
        <v>1162</v>
      </c>
      <c r="D1123" s="14" t="s">
        <v>1161</v>
      </c>
      <c r="E1123" s="2">
        <f>Source!AU1031</f>
        <v>10</v>
      </c>
      <c r="F1123" s="16"/>
      <c r="G1123" s="15"/>
      <c r="H1123" s="2"/>
      <c r="I1123" s="2"/>
      <c r="J1123" s="16">
        <f>SUM(T1117:T1122)</f>
        <v>8.2200000000000006</v>
      </c>
      <c r="K1123" s="16"/>
    </row>
    <row r="1124" spans="1:22" ht="14.25" x14ac:dyDescent="0.2">
      <c r="A1124" s="13"/>
      <c r="B1124" s="13"/>
      <c r="C1124" s="13" t="s">
        <v>1168</v>
      </c>
      <c r="D1124" s="14" t="s">
        <v>1161</v>
      </c>
      <c r="E1124" s="2">
        <f>108</f>
        <v>108</v>
      </c>
      <c r="F1124" s="16"/>
      <c r="G1124" s="15"/>
      <c r="H1124" s="2"/>
      <c r="I1124" s="2"/>
      <c r="J1124" s="16">
        <f>SUM(V1117:V1123)</f>
        <v>32.83</v>
      </c>
      <c r="K1124" s="16"/>
    </row>
    <row r="1125" spans="1:22" ht="14.25" x14ac:dyDescent="0.2">
      <c r="A1125" s="13"/>
      <c r="B1125" s="13"/>
      <c r="C1125" s="13" t="s">
        <v>1163</v>
      </c>
      <c r="D1125" s="14" t="s">
        <v>1164</v>
      </c>
      <c r="E1125" s="2">
        <f>Source!AQ1031</f>
        <v>14</v>
      </c>
      <c r="F1125" s="16"/>
      <c r="G1125" s="15" t="str">
        <f>Source!DI1031</f>
        <v/>
      </c>
      <c r="H1125" s="2">
        <f>Source!AV1031</f>
        <v>1</v>
      </c>
      <c r="I1125" s="2"/>
      <c r="J1125" s="16"/>
      <c r="K1125" s="16">
        <f>Source!U1031</f>
        <v>0.14000000000000001</v>
      </c>
    </row>
    <row r="1126" spans="1:22" ht="15" x14ac:dyDescent="0.25">
      <c r="A1126" s="20"/>
      <c r="B1126" s="20"/>
      <c r="C1126" s="20"/>
      <c r="D1126" s="20"/>
      <c r="E1126" s="20"/>
      <c r="F1126" s="20"/>
      <c r="G1126" s="20"/>
      <c r="H1126" s="20"/>
      <c r="I1126" s="58">
        <f>J1119+J1120+J1122+J1123+J1124</f>
        <v>240.72999999999996</v>
      </c>
      <c r="J1126" s="58"/>
      <c r="K1126" s="21">
        <f>IF(Source!I1031&lt;&gt;0, ROUND(I1126/Source!I1031, 2), 0)</f>
        <v>24073</v>
      </c>
      <c r="P1126" s="18">
        <f>I1126</f>
        <v>240.72999999999996</v>
      </c>
    </row>
    <row r="1127" spans="1:22" ht="99.75" x14ac:dyDescent="0.2">
      <c r="A1127" s="13">
        <v>121</v>
      </c>
      <c r="B1127" s="13" t="str">
        <f>Source!F1032</f>
        <v>21.23-8-140</v>
      </c>
      <c r="C1127" s="13" t="str">
        <f>Source!G1032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127" s="14" t="str">
        <f>Source!H1032</f>
        <v>км</v>
      </c>
      <c r="E1127" s="2">
        <f>Source!I1032</f>
        <v>1E-3</v>
      </c>
      <c r="F1127" s="16">
        <f>Source!AL1032</f>
        <v>99860.32</v>
      </c>
      <c r="G1127" s="15" t="str">
        <f>Source!DD1032</f>
        <v/>
      </c>
      <c r="H1127" s="2">
        <f>Source!AW1032</f>
        <v>1</v>
      </c>
      <c r="I1127" s="2">
        <f>IF(Source!BC1032&lt;&gt; 0, Source!BC1032, 1)</f>
        <v>1</v>
      </c>
      <c r="J1127" s="16">
        <f>Source!P1032</f>
        <v>99.86</v>
      </c>
      <c r="K1127" s="16"/>
      <c r="Q1127">
        <f>ROUND((Source!BZ1032/100)*ROUND((Source!AF1032*Source!AV1032)*Source!I1032, 2), 2)</f>
        <v>0</v>
      </c>
      <c r="R1127">
        <f>Source!X1032</f>
        <v>0</v>
      </c>
      <c r="S1127">
        <f>ROUND((Source!CA1032/100)*ROUND((Source!AF1032*Source!AV1032)*Source!I1032, 2), 2)</f>
        <v>0</v>
      </c>
      <c r="T1127">
        <f>Source!Y1032</f>
        <v>0</v>
      </c>
      <c r="U1127">
        <f>ROUND((175/100)*ROUND((Source!AE1032*Source!AV1032)*Source!I1032, 2), 2)</f>
        <v>0</v>
      </c>
      <c r="V1127">
        <f>ROUND((108/100)*ROUND(Source!CS1032*Source!I1032, 2), 2)</f>
        <v>0</v>
      </c>
    </row>
    <row r="1128" spans="1:22" ht="15" x14ac:dyDescent="0.25">
      <c r="A1128" s="20"/>
      <c r="B1128" s="20"/>
      <c r="C1128" s="20"/>
      <c r="D1128" s="20"/>
      <c r="E1128" s="20"/>
      <c r="F1128" s="20"/>
      <c r="G1128" s="20"/>
      <c r="H1128" s="20"/>
      <c r="I1128" s="58">
        <f>J1127</f>
        <v>99.86</v>
      </c>
      <c r="J1128" s="58"/>
      <c r="K1128" s="21">
        <f>IF(Source!I1032&lt;&gt;0, ROUND(I1128/Source!I1032, 2), 0)</f>
        <v>99860</v>
      </c>
      <c r="P1128" s="18">
        <f>I1128</f>
        <v>99.86</v>
      </c>
    </row>
    <row r="1129" spans="1:22" ht="57" x14ac:dyDescent="0.2">
      <c r="A1129" s="13">
        <v>122</v>
      </c>
      <c r="B1129" s="13" t="str">
        <f>Source!F1033</f>
        <v>21.21-5-84</v>
      </c>
      <c r="C1129" s="13" t="str">
        <f>Source!G1033</f>
        <v>Коробки для установки выключателей, переключателей и штепсельных розеток при скрытой электропроводке, тип КУВ-1М УХЛЗ</v>
      </c>
      <c r="D1129" s="14" t="str">
        <f>Source!H1033</f>
        <v>1000 шт.</v>
      </c>
      <c r="E1129" s="2">
        <f>Source!I1033</f>
        <v>2E-3</v>
      </c>
      <c r="F1129" s="16">
        <f>Source!AL1033</f>
        <v>72169.899999999994</v>
      </c>
      <c r="G1129" s="15" t="str">
        <f>Source!DD1033</f>
        <v/>
      </c>
      <c r="H1129" s="2">
        <f>Source!AW1033</f>
        <v>1</v>
      </c>
      <c r="I1129" s="2">
        <f>IF(Source!BC1033&lt;&gt; 0, Source!BC1033, 1)</f>
        <v>1</v>
      </c>
      <c r="J1129" s="16">
        <f>Source!P1033</f>
        <v>144.34</v>
      </c>
      <c r="K1129" s="16"/>
      <c r="Q1129">
        <f>ROUND((Source!BZ1033/100)*ROUND((Source!AF1033*Source!AV1033)*Source!I1033, 2), 2)</f>
        <v>0</v>
      </c>
      <c r="R1129">
        <f>Source!X1033</f>
        <v>0</v>
      </c>
      <c r="S1129">
        <f>ROUND((Source!CA1033/100)*ROUND((Source!AF1033*Source!AV1033)*Source!I1033, 2), 2)</f>
        <v>0</v>
      </c>
      <c r="T1129">
        <f>Source!Y1033</f>
        <v>0</v>
      </c>
      <c r="U1129">
        <f>ROUND((175/100)*ROUND((Source!AE1033*Source!AV1033)*Source!I1033, 2), 2)</f>
        <v>0</v>
      </c>
      <c r="V1129">
        <f>ROUND((108/100)*ROUND(Source!CS1033*Source!I1033, 2), 2)</f>
        <v>0</v>
      </c>
    </row>
    <row r="1130" spans="1:22" x14ac:dyDescent="0.2">
      <c r="C1130" s="17" t="str">
        <f>"Объем: "&amp;Source!I1033&amp;"=2/"&amp;"1000"</f>
        <v>Объем: 0,002=2/1000</v>
      </c>
    </row>
    <row r="1131" spans="1:22" ht="15" x14ac:dyDescent="0.25">
      <c r="A1131" s="20"/>
      <c r="B1131" s="20"/>
      <c r="C1131" s="20"/>
      <c r="D1131" s="20"/>
      <c r="E1131" s="20"/>
      <c r="F1131" s="20"/>
      <c r="G1131" s="20"/>
      <c r="H1131" s="20"/>
      <c r="I1131" s="58">
        <f>J1129</f>
        <v>144.34</v>
      </c>
      <c r="J1131" s="58"/>
      <c r="K1131" s="21">
        <f>IF(Source!I1033&lt;&gt;0, ROUND(I1131/Source!I1033, 2), 0)</f>
        <v>72170</v>
      </c>
      <c r="P1131" s="18">
        <f>I1131</f>
        <v>144.34</v>
      </c>
    </row>
    <row r="1132" spans="1:22" ht="42.75" x14ac:dyDescent="0.2">
      <c r="A1132" s="13">
        <v>123</v>
      </c>
      <c r="B1132" s="13" t="str">
        <f>Source!F1034</f>
        <v>1.20-3103-1-8/1</v>
      </c>
      <c r="C1132" s="13" t="str">
        <f>Source!G1034</f>
        <v>Установка розетки штепсельной неутопленного типа при открытой проводке</v>
      </c>
      <c r="D1132" s="14" t="str">
        <f>Source!H1034</f>
        <v>100 шт.</v>
      </c>
      <c r="E1132" s="2">
        <f>Source!I1034</f>
        <v>0.05</v>
      </c>
      <c r="F1132" s="16"/>
      <c r="G1132" s="15"/>
      <c r="H1132" s="2"/>
      <c r="I1132" s="2"/>
      <c r="J1132" s="16"/>
      <c r="K1132" s="16"/>
      <c r="Q1132">
        <f>ROUND((Source!BZ1034/100)*ROUND((Source!AF1034*Source!AV1034)*Source!I1034, 2), 2)</f>
        <v>975.92</v>
      </c>
      <c r="R1132">
        <f>Source!X1034</f>
        <v>975.92</v>
      </c>
      <c r="S1132">
        <f>ROUND((Source!CA1034/100)*ROUND((Source!AF1034*Source!AV1034)*Source!I1034, 2), 2)</f>
        <v>139.41999999999999</v>
      </c>
      <c r="T1132">
        <f>Source!Y1034</f>
        <v>139.41999999999999</v>
      </c>
      <c r="U1132">
        <f>ROUND((175/100)*ROUND((Source!AE1034*Source!AV1034)*Source!I1034, 2), 2)</f>
        <v>0.05</v>
      </c>
      <c r="V1132">
        <f>ROUND((108/100)*ROUND(Source!CS1034*Source!I1034, 2), 2)</f>
        <v>0.03</v>
      </c>
    </row>
    <row r="1133" spans="1:22" x14ac:dyDescent="0.2">
      <c r="C1133" s="17" t="str">
        <f>"Объем: "&amp;Source!I1034&amp;"=5/"&amp;"100"</f>
        <v>Объем: 0,05=5/100</v>
      </c>
    </row>
    <row r="1134" spans="1:22" ht="14.25" x14ac:dyDescent="0.2">
      <c r="A1134" s="13"/>
      <c r="B1134" s="13"/>
      <c r="C1134" s="13" t="s">
        <v>1159</v>
      </c>
      <c r="D1134" s="14"/>
      <c r="E1134" s="2"/>
      <c r="F1134" s="16">
        <f>Source!AO1034</f>
        <v>27883.439999999999</v>
      </c>
      <c r="G1134" s="15" t="str">
        <f>Source!DG1034</f>
        <v/>
      </c>
      <c r="H1134" s="2">
        <f>Source!AV1034</f>
        <v>1</v>
      </c>
      <c r="I1134" s="2">
        <f>IF(Source!BA1034&lt;&gt; 0, Source!BA1034, 1)</f>
        <v>1</v>
      </c>
      <c r="J1134" s="16">
        <f>Source!S1034</f>
        <v>1394.17</v>
      </c>
      <c r="K1134" s="16"/>
    </row>
    <row r="1135" spans="1:22" ht="14.25" x14ac:dyDescent="0.2">
      <c r="A1135" s="13"/>
      <c r="B1135" s="13"/>
      <c r="C1135" s="13" t="s">
        <v>1165</v>
      </c>
      <c r="D1135" s="14"/>
      <c r="E1135" s="2"/>
      <c r="F1135" s="16">
        <f>Source!AM1034</f>
        <v>32.57</v>
      </c>
      <c r="G1135" s="15" t="str">
        <f>Source!DE1034</f>
        <v/>
      </c>
      <c r="H1135" s="2">
        <f>Source!AV1034</f>
        <v>1</v>
      </c>
      <c r="I1135" s="2">
        <f>IF(Source!BB1034&lt;&gt; 0, Source!BB1034, 1)</f>
        <v>1</v>
      </c>
      <c r="J1135" s="16">
        <f>Source!Q1034</f>
        <v>1.63</v>
      </c>
      <c r="K1135" s="16"/>
    </row>
    <row r="1136" spans="1:22" ht="14.25" x14ac:dyDescent="0.2">
      <c r="A1136" s="13"/>
      <c r="B1136" s="13"/>
      <c r="C1136" s="13" t="s">
        <v>1166</v>
      </c>
      <c r="D1136" s="14"/>
      <c r="E1136" s="2"/>
      <c r="F1136" s="16">
        <f>Source!AN1034</f>
        <v>0.69</v>
      </c>
      <c r="G1136" s="15" t="str">
        <f>Source!DF1034</f>
        <v/>
      </c>
      <c r="H1136" s="2">
        <f>Source!AV1034</f>
        <v>1</v>
      </c>
      <c r="I1136" s="2">
        <f>IF(Source!BS1034&lt;&gt; 0, Source!BS1034, 1)</f>
        <v>1</v>
      </c>
      <c r="J1136" s="22">
        <f>Source!R1034</f>
        <v>0.03</v>
      </c>
      <c r="K1136" s="16"/>
    </row>
    <row r="1137" spans="1:22" ht="14.25" x14ac:dyDescent="0.2">
      <c r="A1137" s="13"/>
      <c r="B1137" s="13"/>
      <c r="C1137" s="13" t="s">
        <v>1160</v>
      </c>
      <c r="D1137" s="14" t="s">
        <v>1161</v>
      </c>
      <c r="E1137" s="2">
        <f>Source!AT1034</f>
        <v>70</v>
      </c>
      <c r="F1137" s="16"/>
      <c r="G1137" s="15"/>
      <c r="H1137" s="2"/>
      <c r="I1137" s="2"/>
      <c r="J1137" s="16">
        <f>SUM(R1132:R1136)</f>
        <v>975.92</v>
      </c>
      <c r="K1137" s="16"/>
    </row>
    <row r="1138" spans="1:22" ht="14.25" x14ac:dyDescent="0.2">
      <c r="A1138" s="13"/>
      <c r="B1138" s="13"/>
      <c r="C1138" s="13" t="s">
        <v>1162</v>
      </c>
      <c r="D1138" s="14" t="s">
        <v>1161</v>
      </c>
      <c r="E1138" s="2">
        <f>Source!AU1034</f>
        <v>10</v>
      </c>
      <c r="F1138" s="16"/>
      <c r="G1138" s="15"/>
      <c r="H1138" s="2"/>
      <c r="I1138" s="2"/>
      <c r="J1138" s="16">
        <f>SUM(T1132:T1137)</f>
        <v>139.41999999999999</v>
      </c>
      <c r="K1138" s="16"/>
    </row>
    <row r="1139" spans="1:22" ht="14.25" x14ac:dyDescent="0.2">
      <c r="A1139" s="13"/>
      <c r="B1139" s="13"/>
      <c r="C1139" s="13" t="s">
        <v>1168</v>
      </c>
      <c r="D1139" s="14" t="s">
        <v>1161</v>
      </c>
      <c r="E1139" s="2">
        <f>108</f>
        <v>108</v>
      </c>
      <c r="F1139" s="16"/>
      <c r="G1139" s="15"/>
      <c r="H1139" s="2"/>
      <c r="I1139" s="2"/>
      <c r="J1139" s="16">
        <f>SUM(V1132:V1138)</f>
        <v>0.03</v>
      </c>
      <c r="K1139" s="16"/>
    </row>
    <row r="1140" spans="1:22" ht="14.25" x14ac:dyDescent="0.2">
      <c r="A1140" s="13"/>
      <c r="B1140" s="13"/>
      <c r="C1140" s="13" t="s">
        <v>1163</v>
      </c>
      <c r="D1140" s="14" t="s">
        <v>1164</v>
      </c>
      <c r="E1140" s="2">
        <f>Source!AQ1034</f>
        <v>42.81</v>
      </c>
      <c r="F1140" s="16"/>
      <c r="G1140" s="15" t="str">
        <f>Source!DI1034</f>
        <v/>
      </c>
      <c r="H1140" s="2">
        <f>Source!AV1034</f>
        <v>1</v>
      </c>
      <c r="I1140" s="2"/>
      <c r="J1140" s="16"/>
      <c r="K1140" s="16">
        <f>Source!U1034</f>
        <v>2.1405000000000003</v>
      </c>
    </row>
    <row r="1141" spans="1:22" ht="15" x14ac:dyDescent="0.25">
      <c r="A1141" s="20"/>
      <c r="B1141" s="20"/>
      <c r="C1141" s="20"/>
      <c r="D1141" s="20"/>
      <c r="E1141" s="20"/>
      <c r="F1141" s="20"/>
      <c r="G1141" s="20"/>
      <c r="H1141" s="20"/>
      <c r="I1141" s="58">
        <f>J1134+J1135+J1137+J1138+J1139</f>
        <v>2511.1700000000005</v>
      </c>
      <c r="J1141" s="58"/>
      <c r="K1141" s="21">
        <f>IF(Source!I1034&lt;&gt;0, ROUND(I1141/Source!I1034, 2), 0)</f>
        <v>50223.4</v>
      </c>
      <c r="P1141" s="18">
        <f>I1141</f>
        <v>2511.1700000000005</v>
      </c>
    </row>
    <row r="1142" spans="1:22" ht="42.75" x14ac:dyDescent="0.2">
      <c r="A1142" s="13">
        <v>124</v>
      </c>
      <c r="B1142" s="13" t="str">
        <f>Source!F1035</f>
        <v>1.20-3103-1-1/1</v>
      </c>
      <c r="C1142" s="13" t="str">
        <f>Source!G1035</f>
        <v>Установка выключателя одноклавишного неутопленного типа при открытой проводке</v>
      </c>
      <c r="D1142" s="14" t="str">
        <f>Source!H1035</f>
        <v>100 шт.</v>
      </c>
      <c r="E1142" s="2">
        <f>Source!I1035</f>
        <v>0.01</v>
      </c>
      <c r="F1142" s="16"/>
      <c r="G1142" s="15"/>
      <c r="H1142" s="2"/>
      <c r="I1142" s="2"/>
      <c r="J1142" s="16"/>
      <c r="K1142" s="16"/>
      <c r="Q1142">
        <f>ROUND((Source!BZ1035/100)*ROUND((Source!AF1035*Source!AV1035)*Source!I1035, 2), 2)</f>
        <v>178.82</v>
      </c>
      <c r="R1142">
        <f>Source!X1035</f>
        <v>178.82</v>
      </c>
      <c r="S1142">
        <f>ROUND((Source!CA1035/100)*ROUND((Source!AF1035*Source!AV1035)*Source!I1035, 2), 2)</f>
        <v>25.55</v>
      </c>
      <c r="T1142">
        <f>Source!Y1035</f>
        <v>25.55</v>
      </c>
      <c r="U1142">
        <f>ROUND((175/100)*ROUND((Source!AE1035*Source!AV1035)*Source!I1035, 2), 2)</f>
        <v>0.02</v>
      </c>
      <c r="V1142">
        <f>ROUND((108/100)*ROUND(Source!CS1035*Source!I1035, 2), 2)</f>
        <v>0.01</v>
      </c>
    </row>
    <row r="1143" spans="1:22" x14ac:dyDescent="0.2">
      <c r="C1143" s="17" t="str">
        <f>"Объем: "&amp;Source!I1035&amp;"=1/"&amp;"100"</f>
        <v>Объем: 0,01=1/100</v>
      </c>
    </row>
    <row r="1144" spans="1:22" ht="14.25" x14ac:dyDescent="0.2">
      <c r="A1144" s="13"/>
      <c r="B1144" s="13"/>
      <c r="C1144" s="13" t="s">
        <v>1159</v>
      </c>
      <c r="D1144" s="14"/>
      <c r="E1144" s="2"/>
      <c r="F1144" s="16">
        <f>Source!AO1035</f>
        <v>25545.16</v>
      </c>
      <c r="G1144" s="15" t="str">
        <f>Source!DG1035</f>
        <v/>
      </c>
      <c r="H1144" s="2">
        <f>Source!AV1035</f>
        <v>1</v>
      </c>
      <c r="I1144" s="2">
        <f>IF(Source!BA1035&lt;&gt; 0, Source!BA1035, 1)</f>
        <v>1</v>
      </c>
      <c r="J1144" s="16">
        <f>Source!S1035</f>
        <v>255.45</v>
      </c>
      <c r="K1144" s="16"/>
    </row>
    <row r="1145" spans="1:22" ht="14.25" x14ac:dyDescent="0.2">
      <c r="A1145" s="13"/>
      <c r="B1145" s="13"/>
      <c r="C1145" s="13" t="s">
        <v>1165</v>
      </c>
      <c r="D1145" s="14"/>
      <c r="E1145" s="2"/>
      <c r="F1145" s="16">
        <f>Source!AM1035</f>
        <v>32.57</v>
      </c>
      <c r="G1145" s="15" t="str">
        <f>Source!DE1035</f>
        <v/>
      </c>
      <c r="H1145" s="2">
        <f>Source!AV1035</f>
        <v>1</v>
      </c>
      <c r="I1145" s="2">
        <f>IF(Source!BB1035&lt;&gt; 0, Source!BB1035, 1)</f>
        <v>1</v>
      </c>
      <c r="J1145" s="16">
        <f>Source!Q1035</f>
        <v>0.33</v>
      </c>
      <c r="K1145" s="16"/>
    </row>
    <row r="1146" spans="1:22" ht="14.25" x14ac:dyDescent="0.2">
      <c r="A1146" s="13"/>
      <c r="B1146" s="13"/>
      <c r="C1146" s="13" t="s">
        <v>1166</v>
      </c>
      <c r="D1146" s="14"/>
      <c r="E1146" s="2"/>
      <c r="F1146" s="16">
        <f>Source!AN1035</f>
        <v>0.69</v>
      </c>
      <c r="G1146" s="15" t="str">
        <f>Source!DF1035</f>
        <v/>
      </c>
      <c r="H1146" s="2">
        <f>Source!AV1035</f>
        <v>1</v>
      </c>
      <c r="I1146" s="2">
        <f>IF(Source!BS1035&lt;&gt; 0, Source!BS1035, 1)</f>
        <v>1</v>
      </c>
      <c r="J1146" s="22">
        <f>Source!R1035</f>
        <v>0.01</v>
      </c>
      <c r="K1146" s="16"/>
    </row>
    <row r="1147" spans="1:22" ht="14.25" x14ac:dyDescent="0.2">
      <c r="A1147" s="13"/>
      <c r="B1147" s="13"/>
      <c r="C1147" s="13" t="s">
        <v>1160</v>
      </c>
      <c r="D1147" s="14" t="s">
        <v>1161</v>
      </c>
      <c r="E1147" s="2">
        <f>Source!AT1035</f>
        <v>70</v>
      </c>
      <c r="F1147" s="16"/>
      <c r="G1147" s="15"/>
      <c r="H1147" s="2"/>
      <c r="I1147" s="2"/>
      <c r="J1147" s="16">
        <f>SUM(R1142:R1146)</f>
        <v>178.82</v>
      </c>
      <c r="K1147" s="16"/>
    </row>
    <row r="1148" spans="1:22" ht="14.25" x14ac:dyDescent="0.2">
      <c r="A1148" s="13"/>
      <c r="B1148" s="13"/>
      <c r="C1148" s="13" t="s">
        <v>1162</v>
      </c>
      <c r="D1148" s="14" t="s">
        <v>1161</v>
      </c>
      <c r="E1148" s="2">
        <f>Source!AU1035</f>
        <v>10</v>
      </c>
      <c r="F1148" s="16"/>
      <c r="G1148" s="15"/>
      <c r="H1148" s="2"/>
      <c r="I1148" s="2"/>
      <c r="J1148" s="16">
        <f>SUM(T1142:T1147)</f>
        <v>25.55</v>
      </c>
      <c r="K1148" s="16"/>
    </row>
    <row r="1149" spans="1:22" ht="14.25" x14ac:dyDescent="0.2">
      <c r="A1149" s="13"/>
      <c r="B1149" s="13"/>
      <c r="C1149" s="13" t="s">
        <v>1168</v>
      </c>
      <c r="D1149" s="14" t="s">
        <v>1161</v>
      </c>
      <c r="E1149" s="2">
        <f>108</f>
        <v>108</v>
      </c>
      <c r="F1149" s="16"/>
      <c r="G1149" s="15"/>
      <c r="H1149" s="2"/>
      <c r="I1149" s="2"/>
      <c r="J1149" s="16">
        <f>SUM(V1142:V1148)</f>
        <v>0.01</v>
      </c>
      <c r="K1149" s="16"/>
    </row>
    <row r="1150" spans="1:22" ht="14.25" x14ac:dyDescent="0.2">
      <c r="A1150" s="13"/>
      <c r="B1150" s="13"/>
      <c r="C1150" s="13" t="s">
        <v>1163</v>
      </c>
      <c r="D1150" s="14" t="s">
        <v>1164</v>
      </c>
      <c r="E1150" s="2">
        <f>Source!AQ1035</f>
        <v>39.22</v>
      </c>
      <c r="F1150" s="16"/>
      <c r="G1150" s="15" t="str">
        <f>Source!DI1035</f>
        <v/>
      </c>
      <c r="H1150" s="2">
        <f>Source!AV1035</f>
        <v>1</v>
      </c>
      <c r="I1150" s="2"/>
      <c r="J1150" s="16"/>
      <c r="K1150" s="16">
        <f>Source!U1035</f>
        <v>0.39219999999999999</v>
      </c>
    </row>
    <row r="1151" spans="1:22" ht="15" x14ac:dyDescent="0.25">
      <c r="A1151" s="20"/>
      <c r="B1151" s="20"/>
      <c r="C1151" s="20"/>
      <c r="D1151" s="20"/>
      <c r="E1151" s="20"/>
      <c r="F1151" s="20"/>
      <c r="G1151" s="20"/>
      <c r="H1151" s="20"/>
      <c r="I1151" s="58">
        <f>J1144+J1145+J1147+J1148+J1149</f>
        <v>460.16</v>
      </c>
      <c r="J1151" s="58"/>
      <c r="K1151" s="21">
        <f>IF(Source!I1035&lt;&gt;0, ROUND(I1151/Source!I1035, 2), 0)</f>
        <v>46016</v>
      </c>
      <c r="P1151" s="18">
        <f>I1151</f>
        <v>460.16</v>
      </c>
    </row>
    <row r="1152" spans="1:22" ht="42.75" x14ac:dyDescent="0.2">
      <c r="A1152" s="13">
        <v>125</v>
      </c>
      <c r="B1152" s="13" t="str">
        <f>Source!F1036</f>
        <v>1.20-3103-1-5/1</v>
      </c>
      <c r="C1152" s="13" t="str">
        <f>Source!G1036</f>
        <v>Установка выключателя двухклавишного утопленного типа при скрытой проводке</v>
      </c>
      <c r="D1152" s="14" t="str">
        <f>Source!H1036</f>
        <v>100 шт.</v>
      </c>
      <c r="E1152" s="2">
        <f>Source!I1036</f>
        <v>0.01</v>
      </c>
      <c r="F1152" s="16"/>
      <c r="G1152" s="15"/>
      <c r="H1152" s="2"/>
      <c r="I1152" s="2"/>
      <c r="J1152" s="16"/>
      <c r="K1152" s="16"/>
      <c r="Q1152">
        <f>ROUND((Source!BZ1036/100)*ROUND((Source!AF1036*Source!AV1036)*Source!I1036, 2), 2)</f>
        <v>157.88999999999999</v>
      </c>
      <c r="R1152">
        <f>Source!X1036</f>
        <v>157.88999999999999</v>
      </c>
      <c r="S1152">
        <f>ROUND((Source!CA1036/100)*ROUND((Source!AF1036*Source!AV1036)*Source!I1036, 2), 2)</f>
        <v>22.56</v>
      </c>
      <c r="T1152">
        <f>Source!Y1036</f>
        <v>22.56</v>
      </c>
      <c r="U1152">
        <f>ROUND((175/100)*ROUND((Source!AE1036*Source!AV1036)*Source!I1036, 2), 2)</f>
        <v>0</v>
      </c>
      <c r="V1152">
        <f>ROUND((108/100)*ROUND(Source!CS1036*Source!I1036, 2), 2)</f>
        <v>0</v>
      </c>
    </row>
    <row r="1153" spans="1:22" x14ac:dyDescent="0.2">
      <c r="C1153" s="17" t="str">
        <f>"Объем: "&amp;Source!I1036&amp;"=1/"&amp;"100"</f>
        <v>Объем: 0,01=1/100</v>
      </c>
    </row>
    <row r="1154" spans="1:22" ht="14.25" x14ac:dyDescent="0.2">
      <c r="A1154" s="13"/>
      <c r="B1154" s="13"/>
      <c r="C1154" s="13" t="s">
        <v>1159</v>
      </c>
      <c r="D1154" s="14"/>
      <c r="E1154" s="2"/>
      <c r="F1154" s="16">
        <f>Source!AO1036</f>
        <v>22555.56</v>
      </c>
      <c r="G1154" s="15" t="str">
        <f>Source!DG1036</f>
        <v/>
      </c>
      <c r="H1154" s="2">
        <f>Source!AV1036</f>
        <v>1</v>
      </c>
      <c r="I1154" s="2">
        <f>IF(Source!BA1036&lt;&gt; 0, Source!BA1036, 1)</f>
        <v>1</v>
      </c>
      <c r="J1154" s="16">
        <f>Source!S1036</f>
        <v>225.56</v>
      </c>
      <c r="K1154" s="16"/>
    </row>
    <row r="1155" spans="1:22" ht="14.25" x14ac:dyDescent="0.2">
      <c r="A1155" s="13"/>
      <c r="B1155" s="13"/>
      <c r="C1155" s="13" t="s">
        <v>1160</v>
      </c>
      <c r="D1155" s="14" t="s">
        <v>1161</v>
      </c>
      <c r="E1155" s="2">
        <f>Source!AT1036</f>
        <v>70</v>
      </c>
      <c r="F1155" s="16"/>
      <c r="G1155" s="15"/>
      <c r="H1155" s="2"/>
      <c r="I1155" s="2"/>
      <c r="J1155" s="16">
        <f>SUM(R1152:R1154)</f>
        <v>157.88999999999999</v>
      </c>
      <c r="K1155" s="16"/>
    </row>
    <row r="1156" spans="1:22" ht="14.25" x14ac:dyDescent="0.2">
      <c r="A1156" s="13"/>
      <c r="B1156" s="13"/>
      <c r="C1156" s="13" t="s">
        <v>1162</v>
      </c>
      <c r="D1156" s="14" t="s">
        <v>1161</v>
      </c>
      <c r="E1156" s="2">
        <f>Source!AU1036</f>
        <v>10</v>
      </c>
      <c r="F1156" s="16"/>
      <c r="G1156" s="15"/>
      <c r="H1156" s="2"/>
      <c r="I1156" s="2"/>
      <c r="J1156" s="16">
        <f>SUM(T1152:T1155)</f>
        <v>22.56</v>
      </c>
      <c r="K1156" s="16"/>
    </row>
    <row r="1157" spans="1:22" ht="14.25" x14ac:dyDescent="0.2">
      <c r="A1157" s="13"/>
      <c r="B1157" s="13"/>
      <c r="C1157" s="13" t="s">
        <v>1163</v>
      </c>
      <c r="D1157" s="14" t="s">
        <v>1164</v>
      </c>
      <c r="E1157" s="2">
        <f>Source!AQ1036</f>
        <v>34.630000000000003</v>
      </c>
      <c r="F1157" s="16"/>
      <c r="G1157" s="15" t="str">
        <f>Source!DI1036</f>
        <v/>
      </c>
      <c r="H1157" s="2">
        <f>Source!AV1036</f>
        <v>1</v>
      </c>
      <c r="I1157" s="2"/>
      <c r="J1157" s="16"/>
      <c r="K1157" s="16">
        <f>Source!U1036</f>
        <v>0.34630000000000005</v>
      </c>
    </row>
    <row r="1158" spans="1:22" ht="15" x14ac:dyDescent="0.25">
      <c r="A1158" s="20"/>
      <c r="B1158" s="20"/>
      <c r="C1158" s="20"/>
      <c r="D1158" s="20"/>
      <c r="E1158" s="20"/>
      <c r="F1158" s="20"/>
      <c r="G1158" s="20"/>
      <c r="H1158" s="20"/>
      <c r="I1158" s="58">
        <f>J1154+J1155+J1156</f>
        <v>406.01</v>
      </c>
      <c r="J1158" s="58"/>
      <c r="K1158" s="21">
        <f>IF(Source!I1036&lt;&gt;0, ROUND(I1158/Source!I1036, 2), 0)</f>
        <v>40601</v>
      </c>
      <c r="P1158" s="18">
        <f>I1158</f>
        <v>406.01</v>
      </c>
    </row>
    <row r="1160" spans="1:22" ht="15" x14ac:dyDescent="0.25">
      <c r="A1160" s="61" t="str">
        <f>CONCATENATE("Итого по разделу: ",IF(Source!G1038&lt;&gt;"Новый раздел", Source!G1038, ""))</f>
        <v>Итого по разделу: Помещение 135 Переговорная зам. директора</v>
      </c>
      <c r="B1160" s="61"/>
      <c r="C1160" s="61"/>
      <c r="D1160" s="61"/>
      <c r="E1160" s="61"/>
      <c r="F1160" s="61"/>
      <c r="G1160" s="61"/>
      <c r="H1160" s="61"/>
      <c r="I1160" s="59">
        <f>SUM(P1098:P1159)</f>
        <v>4240.3900000000003</v>
      </c>
      <c r="J1160" s="60"/>
      <c r="K1160" s="23"/>
    </row>
    <row r="1163" spans="1:22" ht="16.5" x14ac:dyDescent="0.25">
      <c r="A1163" s="57" t="str">
        <f>CONCATENATE("Раздел: ",IF(Source!G1068&lt;&gt;"Новый раздел", Source!G1068, ""))</f>
        <v>Раздел: Помещение 136 Приемная секретаря</v>
      </c>
      <c r="B1163" s="57"/>
      <c r="C1163" s="57"/>
      <c r="D1163" s="57"/>
      <c r="E1163" s="57"/>
      <c r="F1163" s="57"/>
      <c r="G1163" s="57"/>
      <c r="H1163" s="57"/>
      <c r="I1163" s="57"/>
      <c r="J1163" s="57"/>
      <c r="K1163" s="57"/>
    </row>
    <row r="1164" spans="1:22" ht="28.5" x14ac:dyDescent="0.2">
      <c r="A1164" s="13">
        <v>126</v>
      </c>
      <c r="B1164" s="13" t="str">
        <f>Source!F1072</f>
        <v>1.21-3305-1-1/1</v>
      </c>
      <c r="C1164" s="13" t="str">
        <f>Source!G1072</f>
        <v>Демонтаж выключателей, розеток</v>
      </c>
      <c r="D1164" s="14" t="str">
        <f>Source!H1072</f>
        <v>100 шт.</v>
      </c>
      <c r="E1164" s="2">
        <f>Source!I1072</f>
        <v>0.05</v>
      </c>
      <c r="F1164" s="16"/>
      <c r="G1164" s="15"/>
      <c r="H1164" s="2"/>
      <c r="I1164" s="2"/>
      <c r="J1164" s="16"/>
      <c r="K1164" s="16"/>
      <c r="Q1164">
        <f>ROUND((Source!BZ1072/100)*ROUND((Source!AF1072*Source!AV1072)*Source!I1072, 2), 2)</f>
        <v>94.86</v>
      </c>
      <c r="R1164">
        <f>Source!X1072</f>
        <v>94.86</v>
      </c>
      <c r="S1164">
        <f>ROUND((Source!CA1072/100)*ROUND((Source!AF1072*Source!AV1072)*Source!I1072, 2), 2)</f>
        <v>13.55</v>
      </c>
      <c r="T1164">
        <f>Source!Y1072</f>
        <v>13.55</v>
      </c>
      <c r="U1164">
        <f>ROUND((175/100)*ROUND((Source!AE1072*Source!AV1072)*Source!I1072, 2), 2)</f>
        <v>0</v>
      </c>
      <c r="V1164">
        <f>ROUND((108/100)*ROUND(Source!CS1072*Source!I1072, 2), 2)</f>
        <v>0</v>
      </c>
    </row>
    <row r="1165" spans="1:22" x14ac:dyDescent="0.2">
      <c r="C1165" s="17" t="str">
        <f>"Объем: "&amp;Source!I1072&amp;"=5/"&amp;"100"</f>
        <v>Объем: 0,05=5/100</v>
      </c>
    </row>
    <row r="1166" spans="1:22" ht="14.25" x14ac:dyDescent="0.2">
      <c r="A1166" s="13"/>
      <c r="B1166" s="13"/>
      <c r="C1166" s="13" t="s">
        <v>1159</v>
      </c>
      <c r="D1166" s="14"/>
      <c r="E1166" s="2"/>
      <c r="F1166" s="16">
        <f>Source!AO1072</f>
        <v>2710.46</v>
      </c>
      <c r="G1166" s="15" t="str">
        <f>Source!DG1072</f>
        <v/>
      </c>
      <c r="H1166" s="2">
        <f>Source!AV1072</f>
        <v>1</v>
      </c>
      <c r="I1166" s="2">
        <f>IF(Source!BA1072&lt;&gt; 0, Source!BA1072, 1)</f>
        <v>1</v>
      </c>
      <c r="J1166" s="16">
        <f>Source!S1072</f>
        <v>135.52000000000001</v>
      </c>
      <c r="K1166" s="16"/>
    </row>
    <row r="1167" spans="1:22" ht="14.25" x14ac:dyDescent="0.2">
      <c r="A1167" s="13"/>
      <c r="B1167" s="13"/>
      <c r="C1167" s="13" t="s">
        <v>1160</v>
      </c>
      <c r="D1167" s="14" t="s">
        <v>1161</v>
      </c>
      <c r="E1167" s="2">
        <f>Source!AT1072</f>
        <v>70</v>
      </c>
      <c r="F1167" s="16"/>
      <c r="G1167" s="15"/>
      <c r="H1167" s="2"/>
      <c r="I1167" s="2"/>
      <c r="J1167" s="16">
        <f>SUM(R1164:R1166)</f>
        <v>94.86</v>
      </c>
      <c r="K1167" s="16"/>
    </row>
    <row r="1168" spans="1:22" ht="14.25" x14ac:dyDescent="0.2">
      <c r="A1168" s="13"/>
      <c r="B1168" s="13"/>
      <c r="C1168" s="13" t="s">
        <v>1162</v>
      </c>
      <c r="D1168" s="14" t="s">
        <v>1161</v>
      </c>
      <c r="E1168" s="2">
        <f>Source!AU1072</f>
        <v>10</v>
      </c>
      <c r="F1168" s="16"/>
      <c r="G1168" s="15"/>
      <c r="H1168" s="2"/>
      <c r="I1168" s="2"/>
      <c r="J1168" s="16">
        <f>SUM(T1164:T1167)</f>
        <v>13.55</v>
      </c>
      <c r="K1168" s="16"/>
    </row>
    <row r="1169" spans="1:22" ht="14.25" x14ac:dyDescent="0.2">
      <c r="A1169" s="13"/>
      <c r="B1169" s="13"/>
      <c r="C1169" s="13" t="s">
        <v>1163</v>
      </c>
      <c r="D1169" s="14" t="s">
        <v>1164</v>
      </c>
      <c r="E1169" s="2">
        <f>Source!AQ1072</f>
        <v>5.84</v>
      </c>
      <c r="F1169" s="16"/>
      <c r="G1169" s="15" t="str">
        <f>Source!DI1072</f>
        <v/>
      </c>
      <c r="H1169" s="2">
        <f>Source!AV1072</f>
        <v>1</v>
      </c>
      <c r="I1169" s="2"/>
      <c r="J1169" s="16"/>
      <c r="K1169" s="16">
        <f>Source!U1072</f>
        <v>0.29199999999999998</v>
      </c>
    </row>
    <row r="1170" spans="1:22" ht="15" x14ac:dyDescent="0.25">
      <c r="A1170" s="20"/>
      <c r="B1170" s="20"/>
      <c r="C1170" s="20"/>
      <c r="D1170" s="20"/>
      <c r="E1170" s="20"/>
      <c r="F1170" s="20"/>
      <c r="G1170" s="20"/>
      <c r="H1170" s="20"/>
      <c r="I1170" s="58">
        <f>J1166+J1167+J1168</f>
        <v>243.93</v>
      </c>
      <c r="J1170" s="58"/>
      <c r="K1170" s="21">
        <f>IF(Source!I1072&lt;&gt;0, ROUND(I1170/Source!I1072, 2), 0)</f>
        <v>4878.6000000000004</v>
      </c>
      <c r="P1170" s="18">
        <f>I1170</f>
        <v>243.93</v>
      </c>
    </row>
    <row r="1171" spans="1:22" ht="57" x14ac:dyDescent="0.2">
      <c r="A1171" s="13">
        <v>127</v>
      </c>
      <c r="B1171" s="13" t="str">
        <f>Source!F1073</f>
        <v>1.50-3204-13-6/1</v>
      </c>
      <c r="C1171" s="13" t="str">
        <f>Source!G1073</f>
        <v>Сверление отверстий в строительных конструкциях из кирпича установками алмазного сверления, диаметр сверла алмазного кольцевого 70 мм</v>
      </c>
      <c r="D1171" s="14" t="str">
        <f>Source!H1073</f>
        <v>10 СМ</v>
      </c>
      <c r="E1171" s="2">
        <f>Source!I1073</f>
        <v>0.2</v>
      </c>
      <c r="F1171" s="16"/>
      <c r="G1171" s="15"/>
      <c r="H1171" s="2"/>
      <c r="I1171" s="2"/>
      <c r="J1171" s="16"/>
      <c r="K1171" s="16"/>
      <c r="Q1171">
        <f>ROUND((Source!BZ1073/100)*ROUND((Source!AF1073*Source!AV1073)*Source!I1073, 2), 2)</f>
        <v>42.74</v>
      </c>
      <c r="R1171">
        <f>Source!X1073</f>
        <v>42.74</v>
      </c>
      <c r="S1171">
        <f>ROUND((Source!CA1073/100)*ROUND((Source!AF1073*Source!AV1073)*Source!I1073, 2), 2)</f>
        <v>6.11</v>
      </c>
      <c r="T1171">
        <f>Source!Y1073</f>
        <v>6.11</v>
      </c>
      <c r="U1171">
        <f>ROUND((175/100)*ROUND((Source!AE1073*Source!AV1073)*Source!I1073, 2), 2)</f>
        <v>0.05</v>
      </c>
      <c r="V1171">
        <f>ROUND((108/100)*ROUND(Source!CS1073*Source!I1073, 2), 2)</f>
        <v>0.03</v>
      </c>
    </row>
    <row r="1172" spans="1:22" x14ac:dyDescent="0.2">
      <c r="C1172" s="17" t="str">
        <f>"Объем: "&amp;Source!I1073&amp;"=2/"&amp;"10"</f>
        <v>Объем: 0,2=2/10</v>
      </c>
    </row>
    <row r="1173" spans="1:22" ht="14.25" x14ac:dyDescent="0.2">
      <c r="A1173" s="13"/>
      <c r="B1173" s="13"/>
      <c r="C1173" s="13" t="s">
        <v>1159</v>
      </c>
      <c r="D1173" s="14"/>
      <c r="E1173" s="2"/>
      <c r="F1173" s="16">
        <f>Source!AO1073</f>
        <v>305.27</v>
      </c>
      <c r="G1173" s="15" t="str">
        <f>Source!DG1073</f>
        <v/>
      </c>
      <c r="H1173" s="2">
        <f>Source!AV1073</f>
        <v>1</v>
      </c>
      <c r="I1173" s="2">
        <f>IF(Source!BA1073&lt;&gt; 0, Source!BA1073, 1)</f>
        <v>1</v>
      </c>
      <c r="J1173" s="16">
        <f>Source!S1073</f>
        <v>61.05</v>
      </c>
      <c r="K1173" s="16"/>
    </row>
    <row r="1174" spans="1:22" ht="14.25" x14ac:dyDescent="0.2">
      <c r="A1174" s="13"/>
      <c r="B1174" s="13"/>
      <c r="C1174" s="13" t="s">
        <v>1165</v>
      </c>
      <c r="D1174" s="14"/>
      <c r="E1174" s="2"/>
      <c r="F1174" s="16">
        <f>Source!AM1073</f>
        <v>8.99</v>
      </c>
      <c r="G1174" s="15" t="str">
        <f>Source!DE1073</f>
        <v/>
      </c>
      <c r="H1174" s="2">
        <f>Source!AV1073</f>
        <v>1</v>
      </c>
      <c r="I1174" s="2">
        <f>IF(Source!BB1073&lt;&gt; 0, Source!BB1073, 1)</f>
        <v>1</v>
      </c>
      <c r="J1174" s="16">
        <f>Source!Q1073</f>
        <v>1.8</v>
      </c>
      <c r="K1174" s="16"/>
    </row>
    <row r="1175" spans="1:22" ht="14.25" x14ac:dyDescent="0.2">
      <c r="A1175" s="13"/>
      <c r="B1175" s="13"/>
      <c r="C1175" s="13" t="s">
        <v>1166</v>
      </c>
      <c r="D1175" s="14"/>
      <c r="E1175" s="2"/>
      <c r="F1175" s="16">
        <f>Source!AN1073</f>
        <v>0.13</v>
      </c>
      <c r="G1175" s="15" t="str">
        <f>Source!DF1073</f>
        <v/>
      </c>
      <c r="H1175" s="2">
        <f>Source!AV1073</f>
        <v>1</v>
      </c>
      <c r="I1175" s="2">
        <f>IF(Source!BS1073&lt;&gt; 0, Source!BS1073, 1)</f>
        <v>1</v>
      </c>
      <c r="J1175" s="22">
        <f>Source!R1073</f>
        <v>0.03</v>
      </c>
      <c r="K1175" s="16"/>
    </row>
    <row r="1176" spans="1:22" ht="14.25" x14ac:dyDescent="0.2">
      <c r="A1176" s="13"/>
      <c r="B1176" s="13"/>
      <c r="C1176" s="13" t="s">
        <v>1167</v>
      </c>
      <c r="D1176" s="14"/>
      <c r="E1176" s="2"/>
      <c r="F1176" s="16">
        <f>Source!AL1073</f>
        <v>112.32</v>
      </c>
      <c r="G1176" s="15" t="str">
        <f>Source!DD1073</f>
        <v/>
      </c>
      <c r="H1176" s="2">
        <f>Source!AW1073</f>
        <v>1</v>
      </c>
      <c r="I1176" s="2">
        <f>IF(Source!BC1073&lt;&gt; 0, Source!BC1073, 1)</f>
        <v>1</v>
      </c>
      <c r="J1176" s="16">
        <f>Source!P1073</f>
        <v>22.46</v>
      </c>
      <c r="K1176" s="16"/>
    </row>
    <row r="1177" spans="1:22" ht="14.25" x14ac:dyDescent="0.2">
      <c r="A1177" s="13"/>
      <c r="B1177" s="13"/>
      <c r="C1177" s="13" t="s">
        <v>1160</v>
      </c>
      <c r="D1177" s="14" t="s">
        <v>1161</v>
      </c>
      <c r="E1177" s="2">
        <f>Source!AT1073</f>
        <v>70</v>
      </c>
      <c r="F1177" s="16"/>
      <c r="G1177" s="15"/>
      <c r="H1177" s="2"/>
      <c r="I1177" s="2"/>
      <c r="J1177" s="16">
        <f>SUM(R1171:R1176)</f>
        <v>42.74</v>
      </c>
      <c r="K1177" s="16"/>
    </row>
    <row r="1178" spans="1:22" ht="14.25" x14ac:dyDescent="0.2">
      <c r="A1178" s="13"/>
      <c r="B1178" s="13"/>
      <c r="C1178" s="13" t="s">
        <v>1162</v>
      </c>
      <c r="D1178" s="14" t="s">
        <v>1161</v>
      </c>
      <c r="E1178" s="2">
        <f>Source!AU1073</f>
        <v>10</v>
      </c>
      <c r="F1178" s="16"/>
      <c r="G1178" s="15"/>
      <c r="H1178" s="2"/>
      <c r="I1178" s="2"/>
      <c r="J1178" s="16">
        <f>SUM(T1171:T1177)</f>
        <v>6.11</v>
      </c>
      <c r="K1178" s="16"/>
    </row>
    <row r="1179" spans="1:22" ht="14.25" x14ac:dyDescent="0.2">
      <c r="A1179" s="13"/>
      <c r="B1179" s="13"/>
      <c r="C1179" s="13" t="s">
        <v>1168</v>
      </c>
      <c r="D1179" s="14" t="s">
        <v>1161</v>
      </c>
      <c r="E1179" s="2">
        <f>108</f>
        <v>108</v>
      </c>
      <c r="F1179" s="16"/>
      <c r="G1179" s="15"/>
      <c r="H1179" s="2"/>
      <c r="I1179" s="2"/>
      <c r="J1179" s="16">
        <f>SUM(V1171:V1178)</f>
        <v>0.03</v>
      </c>
      <c r="K1179" s="16"/>
    </row>
    <row r="1180" spans="1:22" ht="14.25" x14ac:dyDescent="0.2">
      <c r="A1180" s="13"/>
      <c r="B1180" s="13"/>
      <c r="C1180" s="13" t="s">
        <v>1163</v>
      </c>
      <c r="D1180" s="14" t="s">
        <v>1164</v>
      </c>
      <c r="E1180" s="2">
        <f>Source!AQ1073</f>
        <v>0.42</v>
      </c>
      <c r="F1180" s="16"/>
      <c r="G1180" s="15" t="str">
        <f>Source!DI1073</f>
        <v/>
      </c>
      <c r="H1180" s="2">
        <f>Source!AV1073</f>
        <v>1</v>
      </c>
      <c r="I1180" s="2"/>
      <c r="J1180" s="16"/>
      <c r="K1180" s="16">
        <f>Source!U1073</f>
        <v>8.4000000000000005E-2</v>
      </c>
    </row>
    <row r="1181" spans="1:22" ht="15" x14ac:dyDescent="0.25">
      <c r="A1181" s="20"/>
      <c r="B1181" s="20"/>
      <c r="C1181" s="20"/>
      <c r="D1181" s="20"/>
      <c r="E1181" s="20"/>
      <c r="F1181" s="20"/>
      <c r="G1181" s="20"/>
      <c r="H1181" s="20"/>
      <c r="I1181" s="58">
        <f>J1173+J1174+J1176+J1177+J1178+J1179</f>
        <v>134.19000000000003</v>
      </c>
      <c r="J1181" s="58"/>
      <c r="K1181" s="21">
        <f>IF(Source!I1073&lt;&gt;0, ROUND(I1181/Source!I1073, 2), 0)</f>
        <v>670.95</v>
      </c>
      <c r="P1181" s="18">
        <f>I1181</f>
        <v>134.19000000000003</v>
      </c>
    </row>
    <row r="1182" spans="1:22" ht="28.5" x14ac:dyDescent="0.2">
      <c r="A1182" s="13">
        <v>128</v>
      </c>
      <c r="B1182" s="13" t="str">
        <f>Source!F1074</f>
        <v>1.50-3204-10-1/1</v>
      </c>
      <c r="C1182" s="13" t="str">
        <f>Source!G1074</f>
        <v>Пробивка борозд в кирпичных стенах, площадь сечения до 20 см2</v>
      </c>
      <c r="D1182" s="14" t="str">
        <f>Source!H1074</f>
        <v>100 м</v>
      </c>
      <c r="E1182" s="2">
        <f>Source!I1074</f>
        <v>0.01</v>
      </c>
      <c r="F1182" s="16"/>
      <c r="G1182" s="15"/>
      <c r="H1182" s="2"/>
      <c r="I1182" s="2"/>
      <c r="J1182" s="16"/>
      <c r="K1182" s="16"/>
      <c r="Q1182">
        <f>ROUND((Source!BZ1074/100)*ROUND((Source!AF1074*Source!AV1074)*Source!I1074, 2), 2)</f>
        <v>57.54</v>
      </c>
      <c r="R1182">
        <f>Source!X1074</f>
        <v>57.54</v>
      </c>
      <c r="S1182">
        <f>ROUND((Source!CA1074/100)*ROUND((Source!AF1074*Source!AV1074)*Source!I1074, 2), 2)</f>
        <v>8.2200000000000006</v>
      </c>
      <c r="T1182">
        <f>Source!Y1074</f>
        <v>8.2200000000000006</v>
      </c>
      <c r="U1182">
        <f>ROUND((175/100)*ROUND((Source!AE1074*Source!AV1074)*Source!I1074, 2), 2)</f>
        <v>53.2</v>
      </c>
      <c r="V1182">
        <f>ROUND((108/100)*ROUND(Source!CS1074*Source!I1074, 2), 2)</f>
        <v>32.83</v>
      </c>
    </row>
    <row r="1183" spans="1:22" x14ac:dyDescent="0.2">
      <c r="C1183" s="17" t="str">
        <f>"Объем: "&amp;Source!I1074&amp;"=1/"&amp;"100"</f>
        <v>Объем: 0,01=1/100</v>
      </c>
    </row>
    <row r="1184" spans="1:22" ht="14.25" x14ac:dyDescent="0.2">
      <c r="A1184" s="13"/>
      <c r="B1184" s="13"/>
      <c r="C1184" s="13" t="s">
        <v>1159</v>
      </c>
      <c r="D1184" s="14"/>
      <c r="E1184" s="2"/>
      <c r="F1184" s="16">
        <f>Source!AO1074</f>
        <v>8219.68</v>
      </c>
      <c r="G1184" s="15" t="str">
        <f>Source!DG1074</f>
        <v/>
      </c>
      <c r="H1184" s="2">
        <f>Source!AV1074</f>
        <v>1</v>
      </c>
      <c r="I1184" s="2">
        <f>IF(Source!BA1074&lt;&gt; 0, Source!BA1074, 1)</f>
        <v>1</v>
      </c>
      <c r="J1184" s="16">
        <f>Source!S1074</f>
        <v>82.2</v>
      </c>
      <c r="K1184" s="16"/>
    </row>
    <row r="1185" spans="1:22" ht="14.25" x14ac:dyDescent="0.2">
      <c r="A1185" s="13"/>
      <c r="B1185" s="13"/>
      <c r="C1185" s="13" t="s">
        <v>1165</v>
      </c>
      <c r="D1185" s="14"/>
      <c r="E1185" s="2"/>
      <c r="F1185" s="16">
        <f>Source!AM1074</f>
        <v>5993.85</v>
      </c>
      <c r="G1185" s="15" t="str">
        <f>Source!DE1074</f>
        <v/>
      </c>
      <c r="H1185" s="2">
        <f>Source!AV1074</f>
        <v>1</v>
      </c>
      <c r="I1185" s="2">
        <f>IF(Source!BB1074&lt;&gt; 0, Source!BB1074, 1)</f>
        <v>1</v>
      </c>
      <c r="J1185" s="16">
        <f>Source!Q1074</f>
        <v>59.94</v>
      </c>
      <c r="K1185" s="16"/>
    </row>
    <row r="1186" spans="1:22" ht="14.25" x14ac:dyDescent="0.2">
      <c r="A1186" s="13"/>
      <c r="B1186" s="13"/>
      <c r="C1186" s="13" t="s">
        <v>1166</v>
      </c>
      <c r="D1186" s="14"/>
      <c r="E1186" s="2"/>
      <c r="F1186" s="16">
        <f>Source!AN1074</f>
        <v>3040.45</v>
      </c>
      <c r="G1186" s="15" t="str">
        <f>Source!DF1074</f>
        <v/>
      </c>
      <c r="H1186" s="2">
        <f>Source!AV1074</f>
        <v>1</v>
      </c>
      <c r="I1186" s="2">
        <f>IF(Source!BS1074&lt;&gt; 0, Source!BS1074, 1)</f>
        <v>1</v>
      </c>
      <c r="J1186" s="22">
        <f>Source!R1074</f>
        <v>30.4</v>
      </c>
      <c r="K1186" s="16"/>
    </row>
    <row r="1187" spans="1:22" ht="14.25" x14ac:dyDescent="0.2">
      <c r="A1187" s="13"/>
      <c r="B1187" s="13"/>
      <c r="C1187" s="13" t="s">
        <v>1160</v>
      </c>
      <c r="D1187" s="14" t="s">
        <v>1161</v>
      </c>
      <c r="E1187" s="2">
        <f>Source!AT1074</f>
        <v>70</v>
      </c>
      <c r="F1187" s="16"/>
      <c r="G1187" s="15"/>
      <c r="H1187" s="2"/>
      <c r="I1187" s="2"/>
      <c r="J1187" s="16">
        <f>SUM(R1182:R1186)</f>
        <v>57.54</v>
      </c>
      <c r="K1187" s="16"/>
    </row>
    <row r="1188" spans="1:22" ht="14.25" x14ac:dyDescent="0.2">
      <c r="A1188" s="13"/>
      <c r="B1188" s="13"/>
      <c r="C1188" s="13" t="s">
        <v>1162</v>
      </c>
      <c r="D1188" s="14" t="s">
        <v>1161</v>
      </c>
      <c r="E1188" s="2">
        <f>Source!AU1074</f>
        <v>10</v>
      </c>
      <c r="F1188" s="16"/>
      <c r="G1188" s="15"/>
      <c r="H1188" s="2"/>
      <c r="I1188" s="2"/>
      <c r="J1188" s="16">
        <f>SUM(T1182:T1187)</f>
        <v>8.2200000000000006</v>
      </c>
      <c r="K1188" s="16"/>
    </row>
    <row r="1189" spans="1:22" ht="14.25" x14ac:dyDescent="0.2">
      <c r="A1189" s="13"/>
      <c r="B1189" s="13"/>
      <c r="C1189" s="13" t="s">
        <v>1168</v>
      </c>
      <c r="D1189" s="14" t="s">
        <v>1161</v>
      </c>
      <c r="E1189" s="2">
        <f>108</f>
        <v>108</v>
      </c>
      <c r="F1189" s="16"/>
      <c r="G1189" s="15"/>
      <c r="H1189" s="2"/>
      <c r="I1189" s="2"/>
      <c r="J1189" s="16">
        <f>SUM(V1182:V1188)</f>
        <v>32.83</v>
      </c>
      <c r="K1189" s="16"/>
    </row>
    <row r="1190" spans="1:22" ht="14.25" x14ac:dyDescent="0.2">
      <c r="A1190" s="13"/>
      <c r="B1190" s="13"/>
      <c r="C1190" s="13" t="s">
        <v>1163</v>
      </c>
      <c r="D1190" s="14" t="s">
        <v>1164</v>
      </c>
      <c r="E1190" s="2">
        <f>Source!AQ1074</f>
        <v>14</v>
      </c>
      <c r="F1190" s="16"/>
      <c r="G1190" s="15" t="str">
        <f>Source!DI1074</f>
        <v/>
      </c>
      <c r="H1190" s="2">
        <f>Source!AV1074</f>
        <v>1</v>
      </c>
      <c r="I1190" s="2"/>
      <c r="J1190" s="16"/>
      <c r="K1190" s="16">
        <f>Source!U1074</f>
        <v>0.14000000000000001</v>
      </c>
    </row>
    <row r="1191" spans="1:22" ht="15" x14ac:dyDescent="0.25">
      <c r="A1191" s="20"/>
      <c r="B1191" s="20"/>
      <c r="C1191" s="20"/>
      <c r="D1191" s="20"/>
      <c r="E1191" s="20"/>
      <c r="F1191" s="20"/>
      <c r="G1191" s="20"/>
      <c r="H1191" s="20"/>
      <c r="I1191" s="58">
        <f>J1184+J1185+J1187+J1188+J1189</f>
        <v>240.72999999999996</v>
      </c>
      <c r="J1191" s="58"/>
      <c r="K1191" s="21">
        <f>IF(Source!I1074&lt;&gt;0, ROUND(I1191/Source!I1074, 2), 0)</f>
        <v>24073</v>
      </c>
      <c r="P1191" s="18">
        <f>I1191</f>
        <v>240.72999999999996</v>
      </c>
    </row>
    <row r="1192" spans="1:22" ht="99.75" x14ac:dyDescent="0.2">
      <c r="A1192" s="13">
        <v>129</v>
      </c>
      <c r="B1192" s="13" t="str">
        <f>Source!F1075</f>
        <v>21.23-8-140</v>
      </c>
      <c r="C1192" s="13" t="str">
        <f>Source!G1075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192" s="14" t="str">
        <f>Source!H1075</f>
        <v>км</v>
      </c>
      <c r="E1192" s="2">
        <f>Source!I1075</f>
        <v>1E-3</v>
      </c>
      <c r="F1192" s="16">
        <f>Source!AL1075</f>
        <v>99860.32</v>
      </c>
      <c r="G1192" s="15" t="str">
        <f>Source!DD1075</f>
        <v/>
      </c>
      <c r="H1192" s="2">
        <f>Source!AW1075</f>
        <v>1</v>
      </c>
      <c r="I1192" s="2">
        <f>IF(Source!BC1075&lt;&gt; 0, Source!BC1075, 1)</f>
        <v>1</v>
      </c>
      <c r="J1192" s="16">
        <f>Source!P1075</f>
        <v>99.86</v>
      </c>
      <c r="K1192" s="16"/>
      <c r="Q1192">
        <f>ROUND((Source!BZ1075/100)*ROUND((Source!AF1075*Source!AV1075)*Source!I1075, 2), 2)</f>
        <v>0</v>
      </c>
      <c r="R1192">
        <f>Source!X1075</f>
        <v>0</v>
      </c>
      <c r="S1192">
        <f>ROUND((Source!CA1075/100)*ROUND((Source!AF1075*Source!AV1075)*Source!I1075, 2), 2)</f>
        <v>0</v>
      </c>
      <c r="T1192">
        <f>Source!Y1075</f>
        <v>0</v>
      </c>
      <c r="U1192">
        <f>ROUND((175/100)*ROUND((Source!AE1075*Source!AV1075)*Source!I1075, 2), 2)</f>
        <v>0</v>
      </c>
      <c r="V1192">
        <f>ROUND((108/100)*ROUND(Source!CS1075*Source!I1075, 2), 2)</f>
        <v>0</v>
      </c>
    </row>
    <row r="1193" spans="1:22" ht="15" x14ac:dyDescent="0.25">
      <c r="A1193" s="20"/>
      <c r="B1193" s="20"/>
      <c r="C1193" s="20"/>
      <c r="D1193" s="20"/>
      <c r="E1193" s="20"/>
      <c r="F1193" s="20"/>
      <c r="G1193" s="20"/>
      <c r="H1193" s="20"/>
      <c r="I1193" s="58">
        <f>J1192</f>
        <v>99.86</v>
      </c>
      <c r="J1193" s="58"/>
      <c r="K1193" s="21">
        <f>IF(Source!I1075&lt;&gt;0, ROUND(I1193/Source!I1075, 2), 0)</f>
        <v>99860</v>
      </c>
      <c r="P1193" s="18">
        <f>I1193</f>
        <v>99.86</v>
      </c>
    </row>
    <row r="1194" spans="1:22" ht="57" x14ac:dyDescent="0.2">
      <c r="A1194" s="13">
        <v>130</v>
      </c>
      <c r="B1194" s="13" t="str">
        <f>Source!F1076</f>
        <v>21.21-5-84</v>
      </c>
      <c r="C1194" s="13" t="str">
        <f>Source!G1076</f>
        <v>Коробки для установки выключателей, переключателей и штепсельных розеток при скрытой электропроводке, тип КУВ-1М УХЛЗ</v>
      </c>
      <c r="D1194" s="14" t="str">
        <f>Source!H1076</f>
        <v>1000 шт.</v>
      </c>
      <c r="E1194" s="2">
        <f>Source!I1076</f>
        <v>2E-3</v>
      </c>
      <c r="F1194" s="16">
        <f>Source!AL1076</f>
        <v>72169.899999999994</v>
      </c>
      <c r="G1194" s="15" t="str">
        <f>Source!DD1076</f>
        <v/>
      </c>
      <c r="H1194" s="2">
        <f>Source!AW1076</f>
        <v>1</v>
      </c>
      <c r="I1194" s="2">
        <f>IF(Source!BC1076&lt;&gt; 0, Source!BC1076, 1)</f>
        <v>1</v>
      </c>
      <c r="J1194" s="16">
        <f>Source!P1076</f>
        <v>144.34</v>
      </c>
      <c r="K1194" s="16"/>
      <c r="Q1194">
        <f>ROUND((Source!BZ1076/100)*ROUND((Source!AF1076*Source!AV1076)*Source!I1076, 2), 2)</f>
        <v>0</v>
      </c>
      <c r="R1194">
        <f>Source!X1076</f>
        <v>0</v>
      </c>
      <c r="S1194">
        <f>ROUND((Source!CA1076/100)*ROUND((Source!AF1076*Source!AV1076)*Source!I1076, 2), 2)</f>
        <v>0</v>
      </c>
      <c r="T1194">
        <f>Source!Y1076</f>
        <v>0</v>
      </c>
      <c r="U1194">
        <f>ROUND((175/100)*ROUND((Source!AE1076*Source!AV1076)*Source!I1076, 2), 2)</f>
        <v>0</v>
      </c>
      <c r="V1194">
        <f>ROUND((108/100)*ROUND(Source!CS1076*Source!I1076, 2), 2)</f>
        <v>0</v>
      </c>
    </row>
    <row r="1195" spans="1:22" x14ac:dyDescent="0.2">
      <c r="C1195" s="17" t="str">
        <f>"Объем: "&amp;Source!I1076&amp;"=2/"&amp;"1000"</f>
        <v>Объем: 0,002=2/1000</v>
      </c>
    </row>
    <row r="1196" spans="1:22" ht="15" x14ac:dyDescent="0.25">
      <c r="A1196" s="20"/>
      <c r="B1196" s="20"/>
      <c r="C1196" s="20"/>
      <c r="D1196" s="20"/>
      <c r="E1196" s="20"/>
      <c r="F1196" s="20"/>
      <c r="G1196" s="20"/>
      <c r="H1196" s="20"/>
      <c r="I1196" s="58">
        <f>J1194</f>
        <v>144.34</v>
      </c>
      <c r="J1196" s="58"/>
      <c r="K1196" s="21">
        <f>IF(Source!I1076&lt;&gt;0, ROUND(I1196/Source!I1076, 2), 0)</f>
        <v>72170</v>
      </c>
      <c r="P1196" s="18">
        <f>I1196</f>
        <v>144.34</v>
      </c>
    </row>
    <row r="1197" spans="1:22" ht="42.75" x14ac:dyDescent="0.2">
      <c r="A1197" s="13">
        <v>131</v>
      </c>
      <c r="B1197" s="13" t="str">
        <f>Source!F1077</f>
        <v>1.20-3103-1-8/1</v>
      </c>
      <c r="C1197" s="13" t="str">
        <f>Source!G1077</f>
        <v>Установка розетки штепсельной неутопленного типа при открытой проводке</v>
      </c>
      <c r="D1197" s="14" t="str">
        <f>Source!H1077</f>
        <v>100 шт.</v>
      </c>
      <c r="E1197" s="2">
        <f>Source!I1077</f>
        <v>0.05</v>
      </c>
      <c r="F1197" s="16"/>
      <c r="G1197" s="15"/>
      <c r="H1197" s="2"/>
      <c r="I1197" s="2"/>
      <c r="J1197" s="16"/>
      <c r="K1197" s="16"/>
      <c r="Q1197">
        <f>ROUND((Source!BZ1077/100)*ROUND((Source!AF1077*Source!AV1077)*Source!I1077, 2), 2)</f>
        <v>975.92</v>
      </c>
      <c r="R1197">
        <f>Source!X1077</f>
        <v>975.92</v>
      </c>
      <c r="S1197">
        <f>ROUND((Source!CA1077/100)*ROUND((Source!AF1077*Source!AV1077)*Source!I1077, 2), 2)</f>
        <v>139.41999999999999</v>
      </c>
      <c r="T1197">
        <f>Source!Y1077</f>
        <v>139.41999999999999</v>
      </c>
      <c r="U1197">
        <f>ROUND((175/100)*ROUND((Source!AE1077*Source!AV1077)*Source!I1077, 2), 2)</f>
        <v>0.05</v>
      </c>
      <c r="V1197">
        <f>ROUND((108/100)*ROUND(Source!CS1077*Source!I1077, 2), 2)</f>
        <v>0.03</v>
      </c>
    </row>
    <row r="1198" spans="1:22" x14ac:dyDescent="0.2">
      <c r="C1198" s="17" t="str">
        <f>"Объем: "&amp;Source!I1077&amp;"=5/"&amp;"100"</f>
        <v>Объем: 0,05=5/100</v>
      </c>
    </row>
    <row r="1199" spans="1:22" ht="14.25" x14ac:dyDescent="0.2">
      <c r="A1199" s="13"/>
      <c r="B1199" s="13"/>
      <c r="C1199" s="13" t="s">
        <v>1159</v>
      </c>
      <c r="D1199" s="14"/>
      <c r="E1199" s="2"/>
      <c r="F1199" s="16">
        <f>Source!AO1077</f>
        <v>27883.439999999999</v>
      </c>
      <c r="G1199" s="15" t="str">
        <f>Source!DG1077</f>
        <v/>
      </c>
      <c r="H1199" s="2">
        <f>Source!AV1077</f>
        <v>1</v>
      </c>
      <c r="I1199" s="2">
        <f>IF(Source!BA1077&lt;&gt; 0, Source!BA1077, 1)</f>
        <v>1</v>
      </c>
      <c r="J1199" s="16">
        <f>Source!S1077</f>
        <v>1394.17</v>
      </c>
      <c r="K1199" s="16"/>
    </row>
    <row r="1200" spans="1:22" ht="14.25" x14ac:dyDescent="0.2">
      <c r="A1200" s="13"/>
      <c r="B1200" s="13"/>
      <c r="C1200" s="13" t="s">
        <v>1165</v>
      </c>
      <c r="D1200" s="14"/>
      <c r="E1200" s="2"/>
      <c r="F1200" s="16">
        <f>Source!AM1077</f>
        <v>32.57</v>
      </c>
      <c r="G1200" s="15" t="str">
        <f>Source!DE1077</f>
        <v/>
      </c>
      <c r="H1200" s="2">
        <f>Source!AV1077</f>
        <v>1</v>
      </c>
      <c r="I1200" s="2">
        <f>IF(Source!BB1077&lt;&gt; 0, Source!BB1077, 1)</f>
        <v>1</v>
      </c>
      <c r="J1200" s="16">
        <f>Source!Q1077</f>
        <v>1.63</v>
      </c>
      <c r="K1200" s="16"/>
    </row>
    <row r="1201" spans="1:22" ht="14.25" x14ac:dyDescent="0.2">
      <c r="A1201" s="13"/>
      <c r="B1201" s="13"/>
      <c r="C1201" s="13" t="s">
        <v>1166</v>
      </c>
      <c r="D1201" s="14"/>
      <c r="E1201" s="2"/>
      <c r="F1201" s="16">
        <f>Source!AN1077</f>
        <v>0.69</v>
      </c>
      <c r="G1201" s="15" t="str">
        <f>Source!DF1077</f>
        <v/>
      </c>
      <c r="H1201" s="2">
        <f>Source!AV1077</f>
        <v>1</v>
      </c>
      <c r="I1201" s="2">
        <f>IF(Source!BS1077&lt;&gt; 0, Source!BS1077, 1)</f>
        <v>1</v>
      </c>
      <c r="J1201" s="22">
        <f>Source!R1077</f>
        <v>0.03</v>
      </c>
      <c r="K1201" s="16"/>
    </row>
    <row r="1202" spans="1:22" ht="14.25" x14ac:dyDescent="0.2">
      <c r="A1202" s="13"/>
      <c r="B1202" s="13"/>
      <c r="C1202" s="13" t="s">
        <v>1160</v>
      </c>
      <c r="D1202" s="14" t="s">
        <v>1161</v>
      </c>
      <c r="E1202" s="2">
        <f>Source!AT1077</f>
        <v>70</v>
      </c>
      <c r="F1202" s="16"/>
      <c r="G1202" s="15"/>
      <c r="H1202" s="2"/>
      <c r="I1202" s="2"/>
      <c r="J1202" s="16">
        <f>SUM(R1197:R1201)</f>
        <v>975.92</v>
      </c>
      <c r="K1202" s="16"/>
    </row>
    <row r="1203" spans="1:22" ht="14.25" x14ac:dyDescent="0.2">
      <c r="A1203" s="13"/>
      <c r="B1203" s="13"/>
      <c r="C1203" s="13" t="s">
        <v>1162</v>
      </c>
      <c r="D1203" s="14" t="s">
        <v>1161</v>
      </c>
      <c r="E1203" s="2">
        <f>Source!AU1077</f>
        <v>10</v>
      </c>
      <c r="F1203" s="16"/>
      <c r="G1203" s="15"/>
      <c r="H1203" s="2"/>
      <c r="I1203" s="2"/>
      <c r="J1203" s="16">
        <f>SUM(T1197:T1202)</f>
        <v>139.41999999999999</v>
      </c>
      <c r="K1203" s="16"/>
    </row>
    <row r="1204" spans="1:22" ht="14.25" x14ac:dyDescent="0.2">
      <c r="A1204" s="13"/>
      <c r="B1204" s="13"/>
      <c r="C1204" s="13" t="s">
        <v>1168</v>
      </c>
      <c r="D1204" s="14" t="s">
        <v>1161</v>
      </c>
      <c r="E1204" s="2">
        <f>108</f>
        <v>108</v>
      </c>
      <c r="F1204" s="16"/>
      <c r="G1204" s="15"/>
      <c r="H1204" s="2"/>
      <c r="I1204" s="2"/>
      <c r="J1204" s="16">
        <f>SUM(V1197:V1203)</f>
        <v>0.03</v>
      </c>
      <c r="K1204" s="16"/>
    </row>
    <row r="1205" spans="1:22" ht="14.25" x14ac:dyDescent="0.2">
      <c r="A1205" s="13"/>
      <c r="B1205" s="13"/>
      <c r="C1205" s="13" t="s">
        <v>1163</v>
      </c>
      <c r="D1205" s="14" t="s">
        <v>1164</v>
      </c>
      <c r="E1205" s="2">
        <f>Source!AQ1077</f>
        <v>42.81</v>
      </c>
      <c r="F1205" s="16"/>
      <c r="G1205" s="15" t="str">
        <f>Source!DI1077</f>
        <v/>
      </c>
      <c r="H1205" s="2">
        <f>Source!AV1077</f>
        <v>1</v>
      </c>
      <c r="I1205" s="2"/>
      <c r="J1205" s="16"/>
      <c r="K1205" s="16">
        <f>Source!U1077</f>
        <v>2.1405000000000003</v>
      </c>
    </row>
    <row r="1206" spans="1:22" ht="15" x14ac:dyDescent="0.25">
      <c r="A1206" s="20"/>
      <c r="B1206" s="20"/>
      <c r="C1206" s="20"/>
      <c r="D1206" s="20"/>
      <c r="E1206" s="20"/>
      <c r="F1206" s="20"/>
      <c r="G1206" s="20"/>
      <c r="H1206" s="20"/>
      <c r="I1206" s="58">
        <f>J1199+J1200+J1202+J1203+J1204</f>
        <v>2511.1700000000005</v>
      </c>
      <c r="J1206" s="58"/>
      <c r="K1206" s="21">
        <f>IF(Source!I1077&lt;&gt;0, ROUND(I1206/Source!I1077, 2), 0)</f>
        <v>50223.4</v>
      </c>
      <c r="P1206" s="18">
        <f>I1206</f>
        <v>2511.1700000000005</v>
      </c>
    </row>
    <row r="1207" spans="1:22" ht="42.75" x14ac:dyDescent="0.2">
      <c r="A1207" s="13">
        <v>132</v>
      </c>
      <c r="B1207" s="13" t="str">
        <f>Source!F1078</f>
        <v>1.20-3103-1-1/1</v>
      </c>
      <c r="C1207" s="13" t="str">
        <f>Source!G1078</f>
        <v>Установка выключателя одноклавишного неутопленного типа при открытой проводке</v>
      </c>
      <c r="D1207" s="14" t="str">
        <f>Source!H1078</f>
        <v>100 шт.</v>
      </c>
      <c r="E1207" s="2">
        <f>Source!I1078</f>
        <v>0.01</v>
      </c>
      <c r="F1207" s="16"/>
      <c r="G1207" s="15"/>
      <c r="H1207" s="2"/>
      <c r="I1207" s="2"/>
      <c r="J1207" s="16"/>
      <c r="K1207" s="16"/>
      <c r="Q1207">
        <f>ROUND((Source!BZ1078/100)*ROUND((Source!AF1078*Source!AV1078)*Source!I1078, 2), 2)</f>
        <v>178.82</v>
      </c>
      <c r="R1207">
        <f>Source!X1078</f>
        <v>178.82</v>
      </c>
      <c r="S1207">
        <f>ROUND((Source!CA1078/100)*ROUND((Source!AF1078*Source!AV1078)*Source!I1078, 2), 2)</f>
        <v>25.55</v>
      </c>
      <c r="T1207">
        <f>Source!Y1078</f>
        <v>25.55</v>
      </c>
      <c r="U1207">
        <f>ROUND((175/100)*ROUND((Source!AE1078*Source!AV1078)*Source!I1078, 2), 2)</f>
        <v>0.02</v>
      </c>
      <c r="V1207">
        <f>ROUND((108/100)*ROUND(Source!CS1078*Source!I1078, 2), 2)</f>
        <v>0.01</v>
      </c>
    </row>
    <row r="1208" spans="1:22" x14ac:dyDescent="0.2">
      <c r="C1208" s="17" t="str">
        <f>"Объем: "&amp;Source!I1078&amp;"=1/"&amp;"100"</f>
        <v>Объем: 0,01=1/100</v>
      </c>
    </row>
    <row r="1209" spans="1:22" ht="14.25" x14ac:dyDescent="0.2">
      <c r="A1209" s="13"/>
      <c r="B1209" s="13"/>
      <c r="C1209" s="13" t="s">
        <v>1159</v>
      </c>
      <c r="D1209" s="14"/>
      <c r="E1209" s="2"/>
      <c r="F1209" s="16">
        <f>Source!AO1078</f>
        <v>25545.16</v>
      </c>
      <c r="G1209" s="15" t="str">
        <f>Source!DG1078</f>
        <v/>
      </c>
      <c r="H1209" s="2">
        <f>Source!AV1078</f>
        <v>1</v>
      </c>
      <c r="I1209" s="2">
        <f>IF(Source!BA1078&lt;&gt; 0, Source!BA1078, 1)</f>
        <v>1</v>
      </c>
      <c r="J1209" s="16">
        <f>Source!S1078</f>
        <v>255.45</v>
      </c>
      <c r="K1209" s="16"/>
    </row>
    <row r="1210" spans="1:22" ht="14.25" x14ac:dyDescent="0.2">
      <c r="A1210" s="13"/>
      <c r="B1210" s="13"/>
      <c r="C1210" s="13" t="s">
        <v>1165</v>
      </c>
      <c r="D1210" s="14"/>
      <c r="E1210" s="2"/>
      <c r="F1210" s="16">
        <f>Source!AM1078</f>
        <v>32.57</v>
      </c>
      <c r="G1210" s="15" t="str">
        <f>Source!DE1078</f>
        <v/>
      </c>
      <c r="H1210" s="2">
        <f>Source!AV1078</f>
        <v>1</v>
      </c>
      <c r="I1210" s="2">
        <f>IF(Source!BB1078&lt;&gt; 0, Source!BB1078, 1)</f>
        <v>1</v>
      </c>
      <c r="J1210" s="16">
        <f>Source!Q1078</f>
        <v>0.33</v>
      </c>
      <c r="K1210" s="16"/>
    </row>
    <row r="1211" spans="1:22" ht="14.25" x14ac:dyDescent="0.2">
      <c r="A1211" s="13"/>
      <c r="B1211" s="13"/>
      <c r="C1211" s="13" t="s">
        <v>1166</v>
      </c>
      <c r="D1211" s="14"/>
      <c r="E1211" s="2"/>
      <c r="F1211" s="16">
        <f>Source!AN1078</f>
        <v>0.69</v>
      </c>
      <c r="G1211" s="15" t="str">
        <f>Source!DF1078</f>
        <v/>
      </c>
      <c r="H1211" s="2">
        <f>Source!AV1078</f>
        <v>1</v>
      </c>
      <c r="I1211" s="2">
        <f>IF(Source!BS1078&lt;&gt; 0, Source!BS1078, 1)</f>
        <v>1</v>
      </c>
      <c r="J1211" s="22">
        <f>Source!R1078</f>
        <v>0.01</v>
      </c>
      <c r="K1211" s="16"/>
    </row>
    <row r="1212" spans="1:22" ht="14.25" x14ac:dyDescent="0.2">
      <c r="A1212" s="13"/>
      <c r="B1212" s="13"/>
      <c r="C1212" s="13" t="s">
        <v>1160</v>
      </c>
      <c r="D1212" s="14" t="s">
        <v>1161</v>
      </c>
      <c r="E1212" s="2">
        <f>Source!AT1078</f>
        <v>70</v>
      </c>
      <c r="F1212" s="16"/>
      <c r="G1212" s="15"/>
      <c r="H1212" s="2"/>
      <c r="I1212" s="2"/>
      <c r="J1212" s="16">
        <f>SUM(R1207:R1211)</f>
        <v>178.82</v>
      </c>
      <c r="K1212" s="16"/>
    </row>
    <row r="1213" spans="1:22" ht="14.25" x14ac:dyDescent="0.2">
      <c r="A1213" s="13"/>
      <c r="B1213" s="13"/>
      <c r="C1213" s="13" t="s">
        <v>1162</v>
      </c>
      <c r="D1213" s="14" t="s">
        <v>1161</v>
      </c>
      <c r="E1213" s="2">
        <f>Source!AU1078</f>
        <v>10</v>
      </c>
      <c r="F1213" s="16"/>
      <c r="G1213" s="15"/>
      <c r="H1213" s="2"/>
      <c r="I1213" s="2"/>
      <c r="J1213" s="16">
        <f>SUM(T1207:T1212)</f>
        <v>25.55</v>
      </c>
      <c r="K1213" s="16"/>
    </row>
    <row r="1214" spans="1:22" ht="14.25" x14ac:dyDescent="0.2">
      <c r="A1214" s="13"/>
      <c r="B1214" s="13"/>
      <c r="C1214" s="13" t="s">
        <v>1168</v>
      </c>
      <c r="D1214" s="14" t="s">
        <v>1161</v>
      </c>
      <c r="E1214" s="2">
        <f>108</f>
        <v>108</v>
      </c>
      <c r="F1214" s="16"/>
      <c r="G1214" s="15"/>
      <c r="H1214" s="2"/>
      <c r="I1214" s="2"/>
      <c r="J1214" s="16">
        <f>SUM(V1207:V1213)</f>
        <v>0.01</v>
      </c>
      <c r="K1214" s="16"/>
    </row>
    <row r="1215" spans="1:22" ht="14.25" x14ac:dyDescent="0.2">
      <c r="A1215" s="13"/>
      <c r="B1215" s="13"/>
      <c r="C1215" s="13" t="s">
        <v>1163</v>
      </c>
      <c r="D1215" s="14" t="s">
        <v>1164</v>
      </c>
      <c r="E1215" s="2">
        <f>Source!AQ1078</f>
        <v>39.22</v>
      </c>
      <c r="F1215" s="16"/>
      <c r="G1215" s="15" t="str">
        <f>Source!DI1078</f>
        <v/>
      </c>
      <c r="H1215" s="2">
        <f>Source!AV1078</f>
        <v>1</v>
      </c>
      <c r="I1215" s="2"/>
      <c r="J1215" s="16"/>
      <c r="K1215" s="16">
        <f>Source!U1078</f>
        <v>0.39219999999999999</v>
      </c>
    </row>
    <row r="1216" spans="1:22" ht="15" x14ac:dyDescent="0.25">
      <c r="A1216" s="20"/>
      <c r="B1216" s="20"/>
      <c r="C1216" s="20"/>
      <c r="D1216" s="20"/>
      <c r="E1216" s="20"/>
      <c r="F1216" s="20"/>
      <c r="G1216" s="20"/>
      <c r="H1216" s="20"/>
      <c r="I1216" s="58">
        <f>J1209+J1210+J1212+J1213+J1214</f>
        <v>460.16</v>
      </c>
      <c r="J1216" s="58"/>
      <c r="K1216" s="21">
        <f>IF(Source!I1078&lt;&gt;0, ROUND(I1216/Source!I1078, 2), 0)</f>
        <v>46016</v>
      </c>
      <c r="P1216" s="18">
        <f>I1216</f>
        <v>460.16</v>
      </c>
    </row>
    <row r="1217" spans="1:22" ht="42.75" x14ac:dyDescent="0.2">
      <c r="A1217" s="13">
        <v>133</v>
      </c>
      <c r="B1217" s="13" t="str">
        <f>Source!F1079</f>
        <v>1.20-3103-1-5/1</v>
      </c>
      <c r="C1217" s="13" t="str">
        <f>Source!G1079</f>
        <v>Установка выключателя двухклавишного утопленного типа при скрытой проводке</v>
      </c>
      <c r="D1217" s="14" t="str">
        <f>Source!H1079</f>
        <v>100 шт.</v>
      </c>
      <c r="E1217" s="2">
        <f>Source!I1079</f>
        <v>0.01</v>
      </c>
      <c r="F1217" s="16"/>
      <c r="G1217" s="15"/>
      <c r="H1217" s="2"/>
      <c r="I1217" s="2"/>
      <c r="J1217" s="16"/>
      <c r="K1217" s="16"/>
      <c r="Q1217">
        <f>ROUND((Source!BZ1079/100)*ROUND((Source!AF1079*Source!AV1079)*Source!I1079, 2), 2)</f>
        <v>157.88999999999999</v>
      </c>
      <c r="R1217">
        <f>Source!X1079</f>
        <v>157.88999999999999</v>
      </c>
      <c r="S1217">
        <f>ROUND((Source!CA1079/100)*ROUND((Source!AF1079*Source!AV1079)*Source!I1079, 2), 2)</f>
        <v>22.56</v>
      </c>
      <c r="T1217">
        <f>Source!Y1079</f>
        <v>22.56</v>
      </c>
      <c r="U1217">
        <f>ROUND((175/100)*ROUND((Source!AE1079*Source!AV1079)*Source!I1079, 2), 2)</f>
        <v>0</v>
      </c>
      <c r="V1217">
        <f>ROUND((108/100)*ROUND(Source!CS1079*Source!I1079, 2), 2)</f>
        <v>0</v>
      </c>
    </row>
    <row r="1218" spans="1:22" x14ac:dyDescent="0.2">
      <c r="C1218" s="17" t="str">
        <f>"Объем: "&amp;Source!I1079&amp;"=1/"&amp;"100"</f>
        <v>Объем: 0,01=1/100</v>
      </c>
    </row>
    <row r="1219" spans="1:22" ht="14.25" x14ac:dyDescent="0.2">
      <c r="A1219" s="13"/>
      <c r="B1219" s="13"/>
      <c r="C1219" s="13" t="s">
        <v>1159</v>
      </c>
      <c r="D1219" s="14"/>
      <c r="E1219" s="2"/>
      <c r="F1219" s="16">
        <f>Source!AO1079</f>
        <v>22555.56</v>
      </c>
      <c r="G1219" s="15" t="str">
        <f>Source!DG1079</f>
        <v/>
      </c>
      <c r="H1219" s="2">
        <f>Source!AV1079</f>
        <v>1</v>
      </c>
      <c r="I1219" s="2">
        <f>IF(Source!BA1079&lt;&gt; 0, Source!BA1079, 1)</f>
        <v>1</v>
      </c>
      <c r="J1219" s="16">
        <f>Source!S1079</f>
        <v>225.56</v>
      </c>
      <c r="K1219" s="16"/>
    </row>
    <row r="1220" spans="1:22" ht="14.25" x14ac:dyDescent="0.2">
      <c r="A1220" s="13"/>
      <c r="B1220" s="13"/>
      <c r="C1220" s="13" t="s">
        <v>1160</v>
      </c>
      <c r="D1220" s="14" t="s">
        <v>1161</v>
      </c>
      <c r="E1220" s="2">
        <f>Source!AT1079</f>
        <v>70</v>
      </c>
      <c r="F1220" s="16"/>
      <c r="G1220" s="15"/>
      <c r="H1220" s="2"/>
      <c r="I1220" s="2"/>
      <c r="J1220" s="16">
        <f>SUM(R1217:R1219)</f>
        <v>157.88999999999999</v>
      </c>
      <c r="K1220" s="16"/>
    </row>
    <row r="1221" spans="1:22" ht="14.25" x14ac:dyDescent="0.2">
      <c r="A1221" s="13"/>
      <c r="B1221" s="13"/>
      <c r="C1221" s="13" t="s">
        <v>1162</v>
      </c>
      <c r="D1221" s="14" t="s">
        <v>1161</v>
      </c>
      <c r="E1221" s="2">
        <f>Source!AU1079</f>
        <v>10</v>
      </c>
      <c r="F1221" s="16"/>
      <c r="G1221" s="15"/>
      <c r="H1221" s="2"/>
      <c r="I1221" s="2"/>
      <c r="J1221" s="16">
        <f>SUM(T1217:T1220)</f>
        <v>22.56</v>
      </c>
      <c r="K1221" s="16"/>
    </row>
    <row r="1222" spans="1:22" ht="14.25" x14ac:dyDescent="0.2">
      <c r="A1222" s="13"/>
      <c r="B1222" s="13"/>
      <c r="C1222" s="13" t="s">
        <v>1163</v>
      </c>
      <c r="D1222" s="14" t="s">
        <v>1164</v>
      </c>
      <c r="E1222" s="2">
        <f>Source!AQ1079</f>
        <v>34.630000000000003</v>
      </c>
      <c r="F1222" s="16"/>
      <c r="G1222" s="15" t="str">
        <f>Source!DI1079</f>
        <v/>
      </c>
      <c r="H1222" s="2">
        <f>Source!AV1079</f>
        <v>1</v>
      </c>
      <c r="I1222" s="2"/>
      <c r="J1222" s="16"/>
      <c r="K1222" s="16">
        <f>Source!U1079</f>
        <v>0.34630000000000005</v>
      </c>
    </row>
    <row r="1223" spans="1:22" ht="15" x14ac:dyDescent="0.25">
      <c r="A1223" s="20"/>
      <c r="B1223" s="20"/>
      <c r="C1223" s="20"/>
      <c r="D1223" s="20"/>
      <c r="E1223" s="20"/>
      <c r="F1223" s="20"/>
      <c r="G1223" s="20"/>
      <c r="H1223" s="20"/>
      <c r="I1223" s="58">
        <f>J1219+J1220+J1221</f>
        <v>406.01</v>
      </c>
      <c r="J1223" s="58"/>
      <c r="K1223" s="21">
        <f>IF(Source!I1079&lt;&gt;0, ROUND(I1223/Source!I1079, 2), 0)</f>
        <v>40601</v>
      </c>
      <c r="P1223" s="18">
        <f>I1223</f>
        <v>406.01</v>
      </c>
    </row>
    <row r="1225" spans="1:22" ht="15" x14ac:dyDescent="0.25">
      <c r="A1225" s="61" t="str">
        <f>CONCATENATE("Итого по разделу: ",IF(Source!G1081&lt;&gt;"Новый раздел", Source!G1081, ""))</f>
        <v>Итого по разделу: Помещение 136 Приемная секретаря</v>
      </c>
      <c r="B1225" s="61"/>
      <c r="C1225" s="61"/>
      <c r="D1225" s="61"/>
      <c r="E1225" s="61"/>
      <c r="F1225" s="61"/>
      <c r="G1225" s="61"/>
      <c r="H1225" s="61"/>
      <c r="I1225" s="59">
        <f>SUM(P1163:P1224)</f>
        <v>4240.3900000000003</v>
      </c>
      <c r="J1225" s="60"/>
      <c r="K1225" s="23"/>
    </row>
    <row r="1228" spans="1:22" ht="16.5" x14ac:dyDescent="0.25">
      <c r="A1228" s="57" t="str">
        <f>CONCATENATE("Раздел: ",IF(Source!G1111&lt;&gt;"Новый раздел", Source!G1111, ""))</f>
        <v>Раздел: Помещение 137 Директор</v>
      </c>
      <c r="B1228" s="57"/>
      <c r="C1228" s="57"/>
      <c r="D1228" s="57"/>
      <c r="E1228" s="57"/>
      <c r="F1228" s="57"/>
      <c r="G1228" s="57"/>
      <c r="H1228" s="57"/>
      <c r="I1228" s="57"/>
      <c r="J1228" s="57"/>
      <c r="K1228" s="57"/>
    </row>
    <row r="1229" spans="1:22" ht="28.5" x14ac:dyDescent="0.2">
      <c r="A1229" s="13">
        <v>134</v>
      </c>
      <c r="B1229" s="13" t="str">
        <f>Source!F1115</f>
        <v>1.21-3305-1-1/1</v>
      </c>
      <c r="C1229" s="13" t="str">
        <f>Source!G1115</f>
        <v>Демонтаж выключателей, розеток</v>
      </c>
      <c r="D1229" s="14" t="str">
        <f>Source!H1115</f>
        <v>100 шт.</v>
      </c>
      <c r="E1229" s="2">
        <f>Source!I1115</f>
        <v>0.05</v>
      </c>
      <c r="F1229" s="16"/>
      <c r="G1229" s="15"/>
      <c r="H1229" s="2"/>
      <c r="I1229" s="2"/>
      <c r="J1229" s="16"/>
      <c r="K1229" s="16"/>
      <c r="Q1229">
        <f>ROUND((Source!BZ1115/100)*ROUND((Source!AF1115*Source!AV1115)*Source!I1115, 2), 2)</f>
        <v>94.86</v>
      </c>
      <c r="R1229">
        <f>Source!X1115</f>
        <v>94.86</v>
      </c>
      <c r="S1229">
        <f>ROUND((Source!CA1115/100)*ROUND((Source!AF1115*Source!AV1115)*Source!I1115, 2), 2)</f>
        <v>13.55</v>
      </c>
      <c r="T1229">
        <f>Source!Y1115</f>
        <v>13.55</v>
      </c>
      <c r="U1229">
        <f>ROUND((175/100)*ROUND((Source!AE1115*Source!AV1115)*Source!I1115, 2), 2)</f>
        <v>0</v>
      </c>
      <c r="V1229">
        <f>ROUND((108/100)*ROUND(Source!CS1115*Source!I1115, 2), 2)</f>
        <v>0</v>
      </c>
    </row>
    <row r="1230" spans="1:22" x14ac:dyDescent="0.2">
      <c r="C1230" s="17" t="str">
        <f>"Объем: "&amp;Source!I1115&amp;"=5/"&amp;"100"</f>
        <v>Объем: 0,05=5/100</v>
      </c>
    </row>
    <row r="1231" spans="1:22" ht="14.25" x14ac:dyDescent="0.2">
      <c r="A1231" s="13"/>
      <c r="B1231" s="13"/>
      <c r="C1231" s="13" t="s">
        <v>1159</v>
      </c>
      <c r="D1231" s="14"/>
      <c r="E1231" s="2"/>
      <c r="F1231" s="16">
        <f>Source!AO1115</f>
        <v>2710.46</v>
      </c>
      <c r="G1231" s="15" t="str">
        <f>Source!DG1115</f>
        <v/>
      </c>
      <c r="H1231" s="2">
        <f>Source!AV1115</f>
        <v>1</v>
      </c>
      <c r="I1231" s="2">
        <f>IF(Source!BA1115&lt;&gt; 0, Source!BA1115, 1)</f>
        <v>1</v>
      </c>
      <c r="J1231" s="16">
        <f>Source!S1115</f>
        <v>135.52000000000001</v>
      </c>
      <c r="K1231" s="16"/>
    </row>
    <row r="1232" spans="1:22" ht="14.25" x14ac:dyDescent="0.2">
      <c r="A1232" s="13"/>
      <c r="B1232" s="13"/>
      <c r="C1232" s="13" t="s">
        <v>1160</v>
      </c>
      <c r="D1232" s="14" t="s">
        <v>1161</v>
      </c>
      <c r="E1232" s="2">
        <f>Source!AT1115</f>
        <v>70</v>
      </c>
      <c r="F1232" s="16"/>
      <c r="G1232" s="15"/>
      <c r="H1232" s="2"/>
      <c r="I1232" s="2"/>
      <c r="J1232" s="16">
        <f>SUM(R1229:R1231)</f>
        <v>94.86</v>
      </c>
      <c r="K1232" s="16"/>
    </row>
    <row r="1233" spans="1:22" ht="14.25" x14ac:dyDescent="0.2">
      <c r="A1233" s="13"/>
      <c r="B1233" s="13"/>
      <c r="C1233" s="13" t="s">
        <v>1162</v>
      </c>
      <c r="D1233" s="14" t="s">
        <v>1161</v>
      </c>
      <c r="E1233" s="2">
        <f>Source!AU1115</f>
        <v>10</v>
      </c>
      <c r="F1233" s="16"/>
      <c r="G1233" s="15"/>
      <c r="H1233" s="2"/>
      <c r="I1233" s="2"/>
      <c r="J1233" s="16">
        <f>SUM(T1229:T1232)</f>
        <v>13.55</v>
      </c>
      <c r="K1233" s="16"/>
    </row>
    <row r="1234" spans="1:22" ht="14.25" x14ac:dyDescent="0.2">
      <c r="A1234" s="13"/>
      <c r="B1234" s="13"/>
      <c r="C1234" s="13" t="s">
        <v>1163</v>
      </c>
      <c r="D1234" s="14" t="s">
        <v>1164</v>
      </c>
      <c r="E1234" s="2">
        <f>Source!AQ1115</f>
        <v>5.84</v>
      </c>
      <c r="F1234" s="16"/>
      <c r="G1234" s="15" t="str">
        <f>Source!DI1115</f>
        <v/>
      </c>
      <c r="H1234" s="2">
        <f>Source!AV1115</f>
        <v>1</v>
      </c>
      <c r="I1234" s="2"/>
      <c r="J1234" s="16"/>
      <c r="K1234" s="16">
        <f>Source!U1115</f>
        <v>0.29199999999999998</v>
      </c>
    </row>
    <row r="1235" spans="1:22" ht="15" x14ac:dyDescent="0.25">
      <c r="A1235" s="20"/>
      <c r="B1235" s="20"/>
      <c r="C1235" s="20"/>
      <c r="D1235" s="20"/>
      <c r="E1235" s="20"/>
      <c r="F1235" s="20"/>
      <c r="G1235" s="20"/>
      <c r="H1235" s="20"/>
      <c r="I1235" s="58">
        <f>J1231+J1232+J1233</f>
        <v>243.93</v>
      </c>
      <c r="J1235" s="58"/>
      <c r="K1235" s="21">
        <f>IF(Source!I1115&lt;&gt;0, ROUND(I1235/Source!I1115, 2), 0)</f>
        <v>4878.6000000000004</v>
      </c>
      <c r="P1235" s="18">
        <f>I1235</f>
        <v>243.93</v>
      </c>
    </row>
    <row r="1236" spans="1:22" ht="57" x14ac:dyDescent="0.2">
      <c r="A1236" s="13">
        <v>135</v>
      </c>
      <c r="B1236" s="13" t="str">
        <f>Source!F1116</f>
        <v>1.50-3204-13-6/1</v>
      </c>
      <c r="C1236" s="13" t="str">
        <f>Source!G1116</f>
        <v>Сверление отверстий в строительных конструкциях из кирпича установками алмазного сверления, диаметр сверла алмазного кольцевого 70 мм</v>
      </c>
      <c r="D1236" s="14" t="str">
        <f>Source!H1116</f>
        <v>10 СМ</v>
      </c>
      <c r="E1236" s="2">
        <f>Source!I1116</f>
        <v>0.2</v>
      </c>
      <c r="F1236" s="16"/>
      <c r="G1236" s="15"/>
      <c r="H1236" s="2"/>
      <c r="I1236" s="2"/>
      <c r="J1236" s="16"/>
      <c r="K1236" s="16"/>
      <c r="Q1236">
        <f>ROUND((Source!BZ1116/100)*ROUND((Source!AF1116*Source!AV1116)*Source!I1116, 2), 2)</f>
        <v>42.74</v>
      </c>
      <c r="R1236">
        <f>Source!X1116</f>
        <v>42.74</v>
      </c>
      <c r="S1236">
        <f>ROUND((Source!CA1116/100)*ROUND((Source!AF1116*Source!AV1116)*Source!I1116, 2), 2)</f>
        <v>6.11</v>
      </c>
      <c r="T1236">
        <f>Source!Y1116</f>
        <v>6.11</v>
      </c>
      <c r="U1236">
        <f>ROUND((175/100)*ROUND((Source!AE1116*Source!AV1116)*Source!I1116, 2), 2)</f>
        <v>0.05</v>
      </c>
      <c r="V1236">
        <f>ROUND((108/100)*ROUND(Source!CS1116*Source!I1116, 2), 2)</f>
        <v>0.03</v>
      </c>
    </row>
    <row r="1237" spans="1:22" x14ac:dyDescent="0.2">
      <c r="C1237" s="17" t="str">
        <f>"Объем: "&amp;Source!I1116&amp;"=2/"&amp;"10"</f>
        <v>Объем: 0,2=2/10</v>
      </c>
    </row>
    <row r="1238" spans="1:22" ht="14.25" x14ac:dyDescent="0.2">
      <c r="A1238" s="13"/>
      <c r="B1238" s="13"/>
      <c r="C1238" s="13" t="s">
        <v>1159</v>
      </c>
      <c r="D1238" s="14"/>
      <c r="E1238" s="2"/>
      <c r="F1238" s="16">
        <f>Source!AO1116</f>
        <v>305.27</v>
      </c>
      <c r="G1238" s="15" t="str">
        <f>Source!DG1116</f>
        <v/>
      </c>
      <c r="H1238" s="2">
        <f>Source!AV1116</f>
        <v>1</v>
      </c>
      <c r="I1238" s="2">
        <f>IF(Source!BA1116&lt;&gt; 0, Source!BA1116, 1)</f>
        <v>1</v>
      </c>
      <c r="J1238" s="16">
        <f>Source!S1116</f>
        <v>61.05</v>
      </c>
      <c r="K1238" s="16"/>
    </row>
    <row r="1239" spans="1:22" ht="14.25" x14ac:dyDescent="0.2">
      <c r="A1239" s="13"/>
      <c r="B1239" s="13"/>
      <c r="C1239" s="13" t="s">
        <v>1165</v>
      </c>
      <c r="D1239" s="14"/>
      <c r="E1239" s="2"/>
      <c r="F1239" s="16">
        <f>Source!AM1116</f>
        <v>8.99</v>
      </c>
      <c r="G1239" s="15" t="str">
        <f>Source!DE1116</f>
        <v/>
      </c>
      <c r="H1239" s="2">
        <f>Source!AV1116</f>
        <v>1</v>
      </c>
      <c r="I1239" s="2">
        <f>IF(Source!BB1116&lt;&gt; 0, Source!BB1116, 1)</f>
        <v>1</v>
      </c>
      <c r="J1239" s="16">
        <f>Source!Q1116</f>
        <v>1.8</v>
      </c>
      <c r="K1239" s="16"/>
    </row>
    <row r="1240" spans="1:22" ht="14.25" x14ac:dyDescent="0.2">
      <c r="A1240" s="13"/>
      <c r="B1240" s="13"/>
      <c r="C1240" s="13" t="s">
        <v>1166</v>
      </c>
      <c r="D1240" s="14"/>
      <c r="E1240" s="2"/>
      <c r="F1240" s="16">
        <f>Source!AN1116</f>
        <v>0.13</v>
      </c>
      <c r="G1240" s="15" t="str">
        <f>Source!DF1116</f>
        <v/>
      </c>
      <c r="H1240" s="2">
        <f>Source!AV1116</f>
        <v>1</v>
      </c>
      <c r="I1240" s="2">
        <f>IF(Source!BS1116&lt;&gt; 0, Source!BS1116, 1)</f>
        <v>1</v>
      </c>
      <c r="J1240" s="22">
        <f>Source!R1116</f>
        <v>0.03</v>
      </c>
      <c r="K1240" s="16"/>
    </row>
    <row r="1241" spans="1:22" ht="14.25" x14ac:dyDescent="0.2">
      <c r="A1241" s="13"/>
      <c r="B1241" s="13"/>
      <c r="C1241" s="13" t="s">
        <v>1167</v>
      </c>
      <c r="D1241" s="14"/>
      <c r="E1241" s="2"/>
      <c r="F1241" s="16">
        <f>Source!AL1116</f>
        <v>112.32</v>
      </c>
      <c r="G1241" s="15" t="str">
        <f>Source!DD1116</f>
        <v/>
      </c>
      <c r="H1241" s="2">
        <f>Source!AW1116</f>
        <v>1</v>
      </c>
      <c r="I1241" s="2">
        <f>IF(Source!BC1116&lt;&gt; 0, Source!BC1116, 1)</f>
        <v>1</v>
      </c>
      <c r="J1241" s="16">
        <f>Source!P1116</f>
        <v>22.46</v>
      </c>
      <c r="K1241" s="16"/>
    </row>
    <row r="1242" spans="1:22" ht="14.25" x14ac:dyDescent="0.2">
      <c r="A1242" s="13"/>
      <c r="B1242" s="13"/>
      <c r="C1242" s="13" t="s">
        <v>1160</v>
      </c>
      <c r="D1242" s="14" t="s">
        <v>1161</v>
      </c>
      <c r="E1242" s="2">
        <f>Source!AT1116</f>
        <v>70</v>
      </c>
      <c r="F1242" s="16"/>
      <c r="G1242" s="15"/>
      <c r="H1242" s="2"/>
      <c r="I1242" s="2"/>
      <c r="J1242" s="16">
        <f>SUM(R1236:R1241)</f>
        <v>42.74</v>
      </c>
      <c r="K1242" s="16"/>
    </row>
    <row r="1243" spans="1:22" ht="14.25" x14ac:dyDescent="0.2">
      <c r="A1243" s="13"/>
      <c r="B1243" s="13"/>
      <c r="C1243" s="13" t="s">
        <v>1162</v>
      </c>
      <c r="D1243" s="14" t="s">
        <v>1161</v>
      </c>
      <c r="E1243" s="2">
        <f>Source!AU1116</f>
        <v>10</v>
      </c>
      <c r="F1243" s="16"/>
      <c r="G1243" s="15"/>
      <c r="H1243" s="2"/>
      <c r="I1243" s="2"/>
      <c r="J1243" s="16">
        <f>SUM(T1236:T1242)</f>
        <v>6.11</v>
      </c>
      <c r="K1243" s="16"/>
    </row>
    <row r="1244" spans="1:22" ht="14.25" x14ac:dyDescent="0.2">
      <c r="A1244" s="13"/>
      <c r="B1244" s="13"/>
      <c r="C1244" s="13" t="s">
        <v>1168</v>
      </c>
      <c r="D1244" s="14" t="s">
        <v>1161</v>
      </c>
      <c r="E1244" s="2">
        <f>108</f>
        <v>108</v>
      </c>
      <c r="F1244" s="16"/>
      <c r="G1244" s="15"/>
      <c r="H1244" s="2"/>
      <c r="I1244" s="2"/>
      <c r="J1244" s="16">
        <f>SUM(V1236:V1243)</f>
        <v>0.03</v>
      </c>
      <c r="K1244" s="16"/>
    </row>
    <row r="1245" spans="1:22" ht="14.25" x14ac:dyDescent="0.2">
      <c r="A1245" s="13"/>
      <c r="B1245" s="13"/>
      <c r="C1245" s="13" t="s">
        <v>1163</v>
      </c>
      <c r="D1245" s="14" t="s">
        <v>1164</v>
      </c>
      <c r="E1245" s="2">
        <f>Source!AQ1116</f>
        <v>0.42</v>
      </c>
      <c r="F1245" s="16"/>
      <c r="G1245" s="15" t="str">
        <f>Source!DI1116</f>
        <v/>
      </c>
      <c r="H1245" s="2">
        <f>Source!AV1116</f>
        <v>1</v>
      </c>
      <c r="I1245" s="2"/>
      <c r="J1245" s="16"/>
      <c r="K1245" s="16">
        <f>Source!U1116</f>
        <v>8.4000000000000005E-2</v>
      </c>
    </row>
    <row r="1246" spans="1:22" ht="15" x14ac:dyDescent="0.25">
      <c r="A1246" s="20"/>
      <c r="B1246" s="20"/>
      <c r="C1246" s="20"/>
      <c r="D1246" s="20"/>
      <c r="E1246" s="20"/>
      <c r="F1246" s="20"/>
      <c r="G1246" s="20"/>
      <c r="H1246" s="20"/>
      <c r="I1246" s="58">
        <f>J1238+J1239+J1241+J1242+J1243+J1244</f>
        <v>134.19000000000003</v>
      </c>
      <c r="J1246" s="58"/>
      <c r="K1246" s="21">
        <f>IF(Source!I1116&lt;&gt;0, ROUND(I1246/Source!I1116, 2), 0)</f>
        <v>670.95</v>
      </c>
      <c r="P1246" s="18">
        <f>I1246</f>
        <v>134.19000000000003</v>
      </c>
    </row>
    <row r="1247" spans="1:22" ht="28.5" x14ac:dyDescent="0.2">
      <c r="A1247" s="13">
        <v>136</v>
      </c>
      <c r="B1247" s="13" t="str">
        <f>Source!F1117</f>
        <v>1.50-3204-10-1/1</v>
      </c>
      <c r="C1247" s="13" t="str">
        <f>Source!G1117</f>
        <v>Пробивка борозд в кирпичных стенах, площадь сечения до 20 см2</v>
      </c>
      <c r="D1247" s="14" t="str">
        <f>Source!H1117</f>
        <v>100 м</v>
      </c>
      <c r="E1247" s="2">
        <f>Source!I1117</f>
        <v>0.01</v>
      </c>
      <c r="F1247" s="16"/>
      <c r="G1247" s="15"/>
      <c r="H1247" s="2"/>
      <c r="I1247" s="2"/>
      <c r="J1247" s="16"/>
      <c r="K1247" s="16"/>
      <c r="Q1247">
        <f>ROUND((Source!BZ1117/100)*ROUND((Source!AF1117*Source!AV1117)*Source!I1117, 2), 2)</f>
        <v>57.54</v>
      </c>
      <c r="R1247">
        <f>Source!X1117</f>
        <v>57.54</v>
      </c>
      <c r="S1247">
        <f>ROUND((Source!CA1117/100)*ROUND((Source!AF1117*Source!AV1117)*Source!I1117, 2), 2)</f>
        <v>8.2200000000000006</v>
      </c>
      <c r="T1247">
        <f>Source!Y1117</f>
        <v>8.2200000000000006</v>
      </c>
      <c r="U1247">
        <f>ROUND((175/100)*ROUND((Source!AE1117*Source!AV1117)*Source!I1117, 2), 2)</f>
        <v>53.2</v>
      </c>
      <c r="V1247">
        <f>ROUND((108/100)*ROUND(Source!CS1117*Source!I1117, 2), 2)</f>
        <v>32.83</v>
      </c>
    </row>
    <row r="1248" spans="1:22" x14ac:dyDescent="0.2">
      <c r="C1248" s="17" t="str">
        <f>"Объем: "&amp;Source!I1117&amp;"=1/"&amp;"100"</f>
        <v>Объем: 0,01=1/100</v>
      </c>
    </row>
    <row r="1249" spans="1:22" ht="14.25" x14ac:dyDescent="0.2">
      <c r="A1249" s="13"/>
      <c r="B1249" s="13"/>
      <c r="C1249" s="13" t="s">
        <v>1159</v>
      </c>
      <c r="D1249" s="14"/>
      <c r="E1249" s="2"/>
      <c r="F1249" s="16">
        <f>Source!AO1117</f>
        <v>8219.68</v>
      </c>
      <c r="G1249" s="15" t="str">
        <f>Source!DG1117</f>
        <v/>
      </c>
      <c r="H1249" s="2">
        <f>Source!AV1117</f>
        <v>1</v>
      </c>
      <c r="I1249" s="2">
        <f>IF(Source!BA1117&lt;&gt; 0, Source!BA1117, 1)</f>
        <v>1</v>
      </c>
      <c r="J1249" s="16">
        <f>Source!S1117</f>
        <v>82.2</v>
      </c>
      <c r="K1249" s="16"/>
    </row>
    <row r="1250" spans="1:22" ht="14.25" x14ac:dyDescent="0.2">
      <c r="A1250" s="13"/>
      <c r="B1250" s="13"/>
      <c r="C1250" s="13" t="s">
        <v>1165</v>
      </c>
      <c r="D1250" s="14"/>
      <c r="E1250" s="2"/>
      <c r="F1250" s="16">
        <f>Source!AM1117</f>
        <v>5993.85</v>
      </c>
      <c r="G1250" s="15" t="str">
        <f>Source!DE1117</f>
        <v/>
      </c>
      <c r="H1250" s="2">
        <f>Source!AV1117</f>
        <v>1</v>
      </c>
      <c r="I1250" s="2">
        <f>IF(Source!BB1117&lt;&gt; 0, Source!BB1117, 1)</f>
        <v>1</v>
      </c>
      <c r="J1250" s="16">
        <f>Source!Q1117</f>
        <v>59.94</v>
      </c>
      <c r="K1250" s="16"/>
    </row>
    <row r="1251" spans="1:22" ht="14.25" x14ac:dyDescent="0.2">
      <c r="A1251" s="13"/>
      <c r="B1251" s="13"/>
      <c r="C1251" s="13" t="s">
        <v>1166</v>
      </c>
      <c r="D1251" s="14"/>
      <c r="E1251" s="2"/>
      <c r="F1251" s="16">
        <f>Source!AN1117</f>
        <v>3040.45</v>
      </c>
      <c r="G1251" s="15" t="str">
        <f>Source!DF1117</f>
        <v/>
      </c>
      <c r="H1251" s="2">
        <f>Source!AV1117</f>
        <v>1</v>
      </c>
      <c r="I1251" s="2">
        <f>IF(Source!BS1117&lt;&gt; 0, Source!BS1117, 1)</f>
        <v>1</v>
      </c>
      <c r="J1251" s="22">
        <f>Source!R1117</f>
        <v>30.4</v>
      </c>
      <c r="K1251" s="16"/>
    </row>
    <row r="1252" spans="1:22" ht="14.25" x14ac:dyDescent="0.2">
      <c r="A1252" s="13"/>
      <c r="B1252" s="13"/>
      <c r="C1252" s="13" t="s">
        <v>1160</v>
      </c>
      <c r="D1252" s="14" t="s">
        <v>1161</v>
      </c>
      <c r="E1252" s="2">
        <f>Source!AT1117</f>
        <v>70</v>
      </c>
      <c r="F1252" s="16"/>
      <c r="G1252" s="15"/>
      <c r="H1252" s="2"/>
      <c r="I1252" s="2"/>
      <c r="J1252" s="16">
        <f>SUM(R1247:R1251)</f>
        <v>57.54</v>
      </c>
      <c r="K1252" s="16"/>
    </row>
    <row r="1253" spans="1:22" ht="14.25" x14ac:dyDescent="0.2">
      <c r="A1253" s="13"/>
      <c r="B1253" s="13"/>
      <c r="C1253" s="13" t="s">
        <v>1162</v>
      </c>
      <c r="D1253" s="14" t="s">
        <v>1161</v>
      </c>
      <c r="E1253" s="2">
        <f>Source!AU1117</f>
        <v>10</v>
      </c>
      <c r="F1253" s="16"/>
      <c r="G1253" s="15"/>
      <c r="H1253" s="2"/>
      <c r="I1253" s="2"/>
      <c r="J1253" s="16">
        <f>SUM(T1247:T1252)</f>
        <v>8.2200000000000006</v>
      </c>
      <c r="K1253" s="16"/>
    </row>
    <row r="1254" spans="1:22" ht="14.25" x14ac:dyDescent="0.2">
      <c r="A1254" s="13"/>
      <c r="B1254" s="13"/>
      <c r="C1254" s="13" t="s">
        <v>1168</v>
      </c>
      <c r="D1254" s="14" t="s">
        <v>1161</v>
      </c>
      <c r="E1254" s="2">
        <f>108</f>
        <v>108</v>
      </c>
      <c r="F1254" s="16"/>
      <c r="G1254" s="15"/>
      <c r="H1254" s="2"/>
      <c r="I1254" s="2"/>
      <c r="J1254" s="16">
        <f>SUM(V1247:V1253)</f>
        <v>32.83</v>
      </c>
      <c r="K1254" s="16"/>
    </row>
    <row r="1255" spans="1:22" ht="14.25" x14ac:dyDescent="0.2">
      <c r="A1255" s="13"/>
      <c r="B1255" s="13"/>
      <c r="C1255" s="13" t="s">
        <v>1163</v>
      </c>
      <c r="D1255" s="14" t="s">
        <v>1164</v>
      </c>
      <c r="E1255" s="2">
        <f>Source!AQ1117</f>
        <v>14</v>
      </c>
      <c r="F1255" s="16"/>
      <c r="G1255" s="15" t="str">
        <f>Source!DI1117</f>
        <v/>
      </c>
      <c r="H1255" s="2">
        <f>Source!AV1117</f>
        <v>1</v>
      </c>
      <c r="I1255" s="2"/>
      <c r="J1255" s="16"/>
      <c r="K1255" s="16">
        <f>Source!U1117</f>
        <v>0.14000000000000001</v>
      </c>
    </row>
    <row r="1256" spans="1:22" ht="15" x14ac:dyDescent="0.25">
      <c r="A1256" s="20"/>
      <c r="B1256" s="20"/>
      <c r="C1256" s="20"/>
      <c r="D1256" s="20"/>
      <c r="E1256" s="20"/>
      <c r="F1256" s="20"/>
      <c r="G1256" s="20"/>
      <c r="H1256" s="20"/>
      <c r="I1256" s="58">
        <f>J1249+J1250+J1252+J1253+J1254</f>
        <v>240.72999999999996</v>
      </c>
      <c r="J1256" s="58"/>
      <c r="K1256" s="21">
        <f>IF(Source!I1117&lt;&gt;0, ROUND(I1256/Source!I1117, 2), 0)</f>
        <v>24073</v>
      </c>
      <c r="P1256" s="18">
        <f>I1256</f>
        <v>240.72999999999996</v>
      </c>
    </row>
    <row r="1257" spans="1:22" ht="99.75" x14ac:dyDescent="0.2">
      <c r="A1257" s="13">
        <v>137</v>
      </c>
      <c r="B1257" s="13" t="str">
        <f>Source!F1118</f>
        <v>21.23-8-140</v>
      </c>
      <c r="C1257" s="13" t="str">
        <f>Source!G1118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257" s="14" t="str">
        <f>Source!H1118</f>
        <v>км</v>
      </c>
      <c r="E1257" s="2">
        <f>Source!I1118</f>
        <v>1E-3</v>
      </c>
      <c r="F1257" s="16">
        <f>Source!AL1118</f>
        <v>99860.32</v>
      </c>
      <c r="G1257" s="15" t="str">
        <f>Source!DD1118</f>
        <v/>
      </c>
      <c r="H1257" s="2">
        <f>Source!AW1118</f>
        <v>1</v>
      </c>
      <c r="I1257" s="2">
        <f>IF(Source!BC1118&lt;&gt; 0, Source!BC1118, 1)</f>
        <v>1</v>
      </c>
      <c r="J1257" s="16">
        <f>Source!P1118</f>
        <v>99.86</v>
      </c>
      <c r="K1257" s="16"/>
      <c r="Q1257">
        <f>ROUND((Source!BZ1118/100)*ROUND((Source!AF1118*Source!AV1118)*Source!I1118, 2), 2)</f>
        <v>0</v>
      </c>
      <c r="R1257">
        <f>Source!X1118</f>
        <v>0</v>
      </c>
      <c r="S1257">
        <f>ROUND((Source!CA1118/100)*ROUND((Source!AF1118*Source!AV1118)*Source!I1118, 2), 2)</f>
        <v>0</v>
      </c>
      <c r="T1257">
        <f>Source!Y1118</f>
        <v>0</v>
      </c>
      <c r="U1257">
        <f>ROUND((175/100)*ROUND((Source!AE1118*Source!AV1118)*Source!I1118, 2), 2)</f>
        <v>0</v>
      </c>
      <c r="V1257">
        <f>ROUND((108/100)*ROUND(Source!CS1118*Source!I1118, 2), 2)</f>
        <v>0</v>
      </c>
    </row>
    <row r="1258" spans="1:22" ht="15" x14ac:dyDescent="0.25">
      <c r="A1258" s="20"/>
      <c r="B1258" s="20"/>
      <c r="C1258" s="20"/>
      <c r="D1258" s="20"/>
      <c r="E1258" s="20"/>
      <c r="F1258" s="20"/>
      <c r="G1258" s="20"/>
      <c r="H1258" s="20"/>
      <c r="I1258" s="58">
        <f>J1257</f>
        <v>99.86</v>
      </c>
      <c r="J1258" s="58"/>
      <c r="K1258" s="21">
        <f>IF(Source!I1118&lt;&gt;0, ROUND(I1258/Source!I1118, 2), 0)</f>
        <v>99860</v>
      </c>
      <c r="P1258" s="18">
        <f>I1258</f>
        <v>99.86</v>
      </c>
    </row>
    <row r="1259" spans="1:22" ht="57" x14ac:dyDescent="0.2">
      <c r="A1259" s="13">
        <v>138</v>
      </c>
      <c r="B1259" s="13" t="str">
        <f>Source!F1119</f>
        <v>21.21-5-84</v>
      </c>
      <c r="C1259" s="13" t="str">
        <f>Source!G1119</f>
        <v>Коробки для установки выключателей, переключателей и штепсельных розеток при скрытой электропроводке, тип КУВ-1М УХЛЗ</v>
      </c>
      <c r="D1259" s="14" t="str">
        <f>Source!H1119</f>
        <v>1000 шт.</v>
      </c>
      <c r="E1259" s="2">
        <f>Source!I1119</f>
        <v>2E-3</v>
      </c>
      <c r="F1259" s="16">
        <f>Source!AL1119</f>
        <v>72169.899999999994</v>
      </c>
      <c r="G1259" s="15" t="str">
        <f>Source!DD1119</f>
        <v/>
      </c>
      <c r="H1259" s="2">
        <f>Source!AW1119</f>
        <v>1</v>
      </c>
      <c r="I1259" s="2">
        <f>IF(Source!BC1119&lt;&gt; 0, Source!BC1119, 1)</f>
        <v>1</v>
      </c>
      <c r="J1259" s="16">
        <f>Source!P1119</f>
        <v>144.34</v>
      </c>
      <c r="K1259" s="16"/>
      <c r="Q1259">
        <f>ROUND((Source!BZ1119/100)*ROUND((Source!AF1119*Source!AV1119)*Source!I1119, 2), 2)</f>
        <v>0</v>
      </c>
      <c r="R1259">
        <f>Source!X1119</f>
        <v>0</v>
      </c>
      <c r="S1259">
        <f>ROUND((Source!CA1119/100)*ROUND((Source!AF1119*Source!AV1119)*Source!I1119, 2), 2)</f>
        <v>0</v>
      </c>
      <c r="T1259">
        <f>Source!Y1119</f>
        <v>0</v>
      </c>
      <c r="U1259">
        <f>ROUND((175/100)*ROUND((Source!AE1119*Source!AV1119)*Source!I1119, 2), 2)</f>
        <v>0</v>
      </c>
      <c r="V1259">
        <f>ROUND((108/100)*ROUND(Source!CS1119*Source!I1119, 2), 2)</f>
        <v>0</v>
      </c>
    </row>
    <row r="1260" spans="1:22" x14ac:dyDescent="0.2">
      <c r="C1260" s="17" t="str">
        <f>"Объем: "&amp;Source!I1119&amp;"=2/"&amp;"1000"</f>
        <v>Объем: 0,002=2/1000</v>
      </c>
    </row>
    <row r="1261" spans="1:22" ht="15" x14ac:dyDescent="0.25">
      <c r="A1261" s="20"/>
      <c r="B1261" s="20"/>
      <c r="C1261" s="20"/>
      <c r="D1261" s="20"/>
      <c r="E1261" s="20"/>
      <c r="F1261" s="20"/>
      <c r="G1261" s="20"/>
      <c r="H1261" s="20"/>
      <c r="I1261" s="58">
        <f>J1259</f>
        <v>144.34</v>
      </c>
      <c r="J1261" s="58"/>
      <c r="K1261" s="21">
        <f>IF(Source!I1119&lt;&gt;0, ROUND(I1261/Source!I1119, 2), 0)</f>
        <v>72170</v>
      </c>
      <c r="P1261" s="18">
        <f>I1261</f>
        <v>144.34</v>
      </c>
    </row>
    <row r="1262" spans="1:22" ht="42.75" x14ac:dyDescent="0.2">
      <c r="A1262" s="13">
        <v>139</v>
      </c>
      <c r="B1262" s="13" t="str">
        <f>Source!F1120</f>
        <v>1.20-3103-1-8/1</v>
      </c>
      <c r="C1262" s="13" t="str">
        <f>Source!G1120</f>
        <v>Установка розетки штепсельной неутопленного типа при открытой проводке</v>
      </c>
      <c r="D1262" s="14" t="str">
        <f>Source!H1120</f>
        <v>100 шт.</v>
      </c>
      <c r="E1262" s="2">
        <f>Source!I1120</f>
        <v>0.05</v>
      </c>
      <c r="F1262" s="16"/>
      <c r="G1262" s="15"/>
      <c r="H1262" s="2"/>
      <c r="I1262" s="2"/>
      <c r="J1262" s="16"/>
      <c r="K1262" s="16"/>
      <c r="Q1262">
        <f>ROUND((Source!BZ1120/100)*ROUND((Source!AF1120*Source!AV1120)*Source!I1120, 2), 2)</f>
        <v>975.92</v>
      </c>
      <c r="R1262">
        <f>Source!X1120</f>
        <v>975.92</v>
      </c>
      <c r="S1262">
        <f>ROUND((Source!CA1120/100)*ROUND((Source!AF1120*Source!AV1120)*Source!I1120, 2), 2)</f>
        <v>139.41999999999999</v>
      </c>
      <c r="T1262">
        <f>Source!Y1120</f>
        <v>139.41999999999999</v>
      </c>
      <c r="U1262">
        <f>ROUND((175/100)*ROUND((Source!AE1120*Source!AV1120)*Source!I1120, 2), 2)</f>
        <v>0.05</v>
      </c>
      <c r="V1262">
        <f>ROUND((108/100)*ROUND(Source!CS1120*Source!I1120, 2), 2)</f>
        <v>0.03</v>
      </c>
    </row>
    <row r="1263" spans="1:22" x14ac:dyDescent="0.2">
      <c r="C1263" s="17" t="str">
        <f>"Объем: "&amp;Source!I1120&amp;"=5/"&amp;"100"</f>
        <v>Объем: 0,05=5/100</v>
      </c>
    </row>
    <row r="1264" spans="1:22" ht="14.25" x14ac:dyDescent="0.2">
      <c r="A1264" s="13"/>
      <c r="B1264" s="13"/>
      <c r="C1264" s="13" t="s">
        <v>1159</v>
      </c>
      <c r="D1264" s="14"/>
      <c r="E1264" s="2"/>
      <c r="F1264" s="16">
        <f>Source!AO1120</f>
        <v>27883.439999999999</v>
      </c>
      <c r="G1264" s="15" t="str">
        <f>Source!DG1120</f>
        <v/>
      </c>
      <c r="H1264" s="2">
        <f>Source!AV1120</f>
        <v>1</v>
      </c>
      <c r="I1264" s="2">
        <f>IF(Source!BA1120&lt;&gt; 0, Source!BA1120, 1)</f>
        <v>1</v>
      </c>
      <c r="J1264" s="16">
        <f>Source!S1120</f>
        <v>1394.17</v>
      </c>
      <c r="K1264" s="16"/>
    </row>
    <row r="1265" spans="1:22" ht="14.25" x14ac:dyDescent="0.2">
      <c r="A1265" s="13"/>
      <c r="B1265" s="13"/>
      <c r="C1265" s="13" t="s">
        <v>1165</v>
      </c>
      <c r="D1265" s="14"/>
      <c r="E1265" s="2"/>
      <c r="F1265" s="16">
        <f>Source!AM1120</f>
        <v>32.57</v>
      </c>
      <c r="G1265" s="15" t="str">
        <f>Source!DE1120</f>
        <v/>
      </c>
      <c r="H1265" s="2">
        <f>Source!AV1120</f>
        <v>1</v>
      </c>
      <c r="I1265" s="2">
        <f>IF(Source!BB1120&lt;&gt; 0, Source!BB1120, 1)</f>
        <v>1</v>
      </c>
      <c r="J1265" s="16">
        <f>Source!Q1120</f>
        <v>1.63</v>
      </c>
      <c r="K1265" s="16"/>
    </row>
    <row r="1266" spans="1:22" ht="14.25" x14ac:dyDescent="0.2">
      <c r="A1266" s="13"/>
      <c r="B1266" s="13"/>
      <c r="C1266" s="13" t="s">
        <v>1166</v>
      </c>
      <c r="D1266" s="14"/>
      <c r="E1266" s="2"/>
      <c r="F1266" s="16">
        <f>Source!AN1120</f>
        <v>0.69</v>
      </c>
      <c r="G1266" s="15" t="str">
        <f>Source!DF1120</f>
        <v/>
      </c>
      <c r="H1266" s="2">
        <f>Source!AV1120</f>
        <v>1</v>
      </c>
      <c r="I1266" s="2">
        <f>IF(Source!BS1120&lt;&gt; 0, Source!BS1120, 1)</f>
        <v>1</v>
      </c>
      <c r="J1266" s="22">
        <f>Source!R1120</f>
        <v>0.03</v>
      </c>
      <c r="K1266" s="16"/>
    </row>
    <row r="1267" spans="1:22" ht="14.25" x14ac:dyDescent="0.2">
      <c r="A1267" s="13"/>
      <c r="B1267" s="13"/>
      <c r="C1267" s="13" t="s">
        <v>1160</v>
      </c>
      <c r="D1267" s="14" t="s">
        <v>1161</v>
      </c>
      <c r="E1267" s="2">
        <f>Source!AT1120</f>
        <v>70</v>
      </c>
      <c r="F1267" s="16"/>
      <c r="G1267" s="15"/>
      <c r="H1267" s="2"/>
      <c r="I1267" s="2"/>
      <c r="J1267" s="16">
        <f>SUM(R1262:R1266)</f>
        <v>975.92</v>
      </c>
      <c r="K1267" s="16"/>
    </row>
    <row r="1268" spans="1:22" ht="14.25" x14ac:dyDescent="0.2">
      <c r="A1268" s="13"/>
      <c r="B1268" s="13"/>
      <c r="C1268" s="13" t="s">
        <v>1162</v>
      </c>
      <c r="D1268" s="14" t="s">
        <v>1161</v>
      </c>
      <c r="E1268" s="2">
        <f>Source!AU1120</f>
        <v>10</v>
      </c>
      <c r="F1268" s="16"/>
      <c r="G1268" s="15"/>
      <c r="H1268" s="2"/>
      <c r="I1268" s="2"/>
      <c r="J1268" s="16">
        <f>SUM(T1262:T1267)</f>
        <v>139.41999999999999</v>
      </c>
      <c r="K1268" s="16"/>
    </row>
    <row r="1269" spans="1:22" ht="14.25" x14ac:dyDescent="0.2">
      <c r="A1269" s="13"/>
      <c r="B1269" s="13"/>
      <c r="C1269" s="13" t="s">
        <v>1168</v>
      </c>
      <c r="D1269" s="14" t="s">
        <v>1161</v>
      </c>
      <c r="E1269" s="2">
        <f>108</f>
        <v>108</v>
      </c>
      <c r="F1269" s="16"/>
      <c r="G1269" s="15"/>
      <c r="H1269" s="2"/>
      <c r="I1269" s="2"/>
      <c r="J1269" s="16">
        <f>SUM(V1262:V1268)</f>
        <v>0.03</v>
      </c>
      <c r="K1269" s="16"/>
    </row>
    <row r="1270" spans="1:22" ht="14.25" x14ac:dyDescent="0.2">
      <c r="A1270" s="13"/>
      <c r="B1270" s="13"/>
      <c r="C1270" s="13" t="s">
        <v>1163</v>
      </c>
      <c r="D1270" s="14" t="s">
        <v>1164</v>
      </c>
      <c r="E1270" s="2">
        <f>Source!AQ1120</f>
        <v>42.81</v>
      </c>
      <c r="F1270" s="16"/>
      <c r="G1270" s="15" t="str">
        <f>Source!DI1120</f>
        <v/>
      </c>
      <c r="H1270" s="2">
        <f>Source!AV1120</f>
        <v>1</v>
      </c>
      <c r="I1270" s="2"/>
      <c r="J1270" s="16"/>
      <c r="K1270" s="16">
        <f>Source!U1120</f>
        <v>2.1405000000000003</v>
      </c>
    </row>
    <row r="1271" spans="1:22" ht="15" x14ac:dyDescent="0.25">
      <c r="A1271" s="20"/>
      <c r="B1271" s="20"/>
      <c r="C1271" s="20"/>
      <c r="D1271" s="20"/>
      <c r="E1271" s="20"/>
      <c r="F1271" s="20"/>
      <c r="G1271" s="20"/>
      <c r="H1271" s="20"/>
      <c r="I1271" s="58">
        <f>J1264+J1265+J1267+J1268+J1269</f>
        <v>2511.1700000000005</v>
      </c>
      <c r="J1271" s="58"/>
      <c r="K1271" s="21">
        <f>IF(Source!I1120&lt;&gt;0, ROUND(I1271/Source!I1120, 2), 0)</f>
        <v>50223.4</v>
      </c>
      <c r="P1271" s="18">
        <f>I1271</f>
        <v>2511.1700000000005</v>
      </c>
    </row>
    <row r="1272" spans="1:22" ht="42.75" x14ac:dyDescent="0.2">
      <c r="A1272" s="13">
        <v>140</v>
      </c>
      <c r="B1272" s="13" t="str">
        <f>Source!F1121</f>
        <v>1.20-3103-1-1/1</v>
      </c>
      <c r="C1272" s="13" t="str">
        <f>Source!G1121</f>
        <v>Установка выключателя одноклавишного неутопленного типа при открытой проводке</v>
      </c>
      <c r="D1272" s="14" t="str">
        <f>Source!H1121</f>
        <v>100 шт.</v>
      </c>
      <c r="E1272" s="2">
        <f>Source!I1121</f>
        <v>0.01</v>
      </c>
      <c r="F1272" s="16"/>
      <c r="G1272" s="15"/>
      <c r="H1272" s="2"/>
      <c r="I1272" s="2"/>
      <c r="J1272" s="16"/>
      <c r="K1272" s="16"/>
      <c r="Q1272">
        <f>ROUND((Source!BZ1121/100)*ROUND((Source!AF1121*Source!AV1121)*Source!I1121, 2), 2)</f>
        <v>178.82</v>
      </c>
      <c r="R1272">
        <f>Source!X1121</f>
        <v>178.82</v>
      </c>
      <c r="S1272">
        <f>ROUND((Source!CA1121/100)*ROUND((Source!AF1121*Source!AV1121)*Source!I1121, 2), 2)</f>
        <v>25.55</v>
      </c>
      <c r="T1272">
        <f>Source!Y1121</f>
        <v>25.55</v>
      </c>
      <c r="U1272">
        <f>ROUND((175/100)*ROUND((Source!AE1121*Source!AV1121)*Source!I1121, 2), 2)</f>
        <v>0.02</v>
      </c>
      <c r="V1272">
        <f>ROUND((108/100)*ROUND(Source!CS1121*Source!I1121, 2), 2)</f>
        <v>0.01</v>
      </c>
    </row>
    <row r="1273" spans="1:22" x14ac:dyDescent="0.2">
      <c r="C1273" s="17" t="str">
        <f>"Объем: "&amp;Source!I1121&amp;"=1/"&amp;"100"</f>
        <v>Объем: 0,01=1/100</v>
      </c>
    </row>
    <row r="1274" spans="1:22" ht="14.25" x14ac:dyDescent="0.2">
      <c r="A1274" s="13"/>
      <c r="B1274" s="13"/>
      <c r="C1274" s="13" t="s">
        <v>1159</v>
      </c>
      <c r="D1274" s="14"/>
      <c r="E1274" s="2"/>
      <c r="F1274" s="16">
        <f>Source!AO1121</f>
        <v>25545.16</v>
      </c>
      <c r="G1274" s="15" t="str">
        <f>Source!DG1121</f>
        <v/>
      </c>
      <c r="H1274" s="2">
        <f>Source!AV1121</f>
        <v>1</v>
      </c>
      <c r="I1274" s="2">
        <f>IF(Source!BA1121&lt;&gt; 0, Source!BA1121, 1)</f>
        <v>1</v>
      </c>
      <c r="J1274" s="16">
        <f>Source!S1121</f>
        <v>255.45</v>
      </c>
      <c r="K1274" s="16"/>
    </row>
    <row r="1275" spans="1:22" ht="14.25" x14ac:dyDescent="0.2">
      <c r="A1275" s="13"/>
      <c r="B1275" s="13"/>
      <c r="C1275" s="13" t="s">
        <v>1165</v>
      </c>
      <c r="D1275" s="14"/>
      <c r="E1275" s="2"/>
      <c r="F1275" s="16">
        <f>Source!AM1121</f>
        <v>32.57</v>
      </c>
      <c r="G1275" s="15" t="str">
        <f>Source!DE1121</f>
        <v/>
      </c>
      <c r="H1275" s="2">
        <f>Source!AV1121</f>
        <v>1</v>
      </c>
      <c r="I1275" s="2">
        <f>IF(Source!BB1121&lt;&gt; 0, Source!BB1121, 1)</f>
        <v>1</v>
      </c>
      <c r="J1275" s="16">
        <f>Source!Q1121</f>
        <v>0.33</v>
      </c>
      <c r="K1275" s="16"/>
    </row>
    <row r="1276" spans="1:22" ht="14.25" x14ac:dyDescent="0.2">
      <c r="A1276" s="13"/>
      <c r="B1276" s="13"/>
      <c r="C1276" s="13" t="s">
        <v>1166</v>
      </c>
      <c r="D1276" s="14"/>
      <c r="E1276" s="2"/>
      <c r="F1276" s="16">
        <f>Source!AN1121</f>
        <v>0.69</v>
      </c>
      <c r="G1276" s="15" t="str">
        <f>Source!DF1121</f>
        <v/>
      </c>
      <c r="H1276" s="2">
        <f>Source!AV1121</f>
        <v>1</v>
      </c>
      <c r="I1276" s="2">
        <f>IF(Source!BS1121&lt;&gt; 0, Source!BS1121, 1)</f>
        <v>1</v>
      </c>
      <c r="J1276" s="22">
        <f>Source!R1121</f>
        <v>0.01</v>
      </c>
      <c r="K1276" s="16"/>
    </row>
    <row r="1277" spans="1:22" ht="14.25" x14ac:dyDescent="0.2">
      <c r="A1277" s="13"/>
      <c r="B1277" s="13"/>
      <c r="C1277" s="13" t="s">
        <v>1160</v>
      </c>
      <c r="D1277" s="14" t="s">
        <v>1161</v>
      </c>
      <c r="E1277" s="2">
        <f>Source!AT1121</f>
        <v>70</v>
      </c>
      <c r="F1277" s="16"/>
      <c r="G1277" s="15"/>
      <c r="H1277" s="2"/>
      <c r="I1277" s="2"/>
      <c r="J1277" s="16">
        <f>SUM(R1272:R1276)</f>
        <v>178.82</v>
      </c>
      <c r="K1277" s="16"/>
    </row>
    <row r="1278" spans="1:22" ht="14.25" x14ac:dyDescent="0.2">
      <c r="A1278" s="13"/>
      <c r="B1278" s="13"/>
      <c r="C1278" s="13" t="s">
        <v>1162</v>
      </c>
      <c r="D1278" s="14" t="s">
        <v>1161</v>
      </c>
      <c r="E1278" s="2">
        <f>Source!AU1121</f>
        <v>10</v>
      </c>
      <c r="F1278" s="16"/>
      <c r="G1278" s="15"/>
      <c r="H1278" s="2"/>
      <c r="I1278" s="2"/>
      <c r="J1278" s="16">
        <f>SUM(T1272:T1277)</f>
        <v>25.55</v>
      </c>
      <c r="K1278" s="16"/>
    </row>
    <row r="1279" spans="1:22" ht="14.25" x14ac:dyDescent="0.2">
      <c r="A1279" s="13"/>
      <c r="B1279" s="13"/>
      <c r="C1279" s="13" t="s">
        <v>1168</v>
      </c>
      <c r="D1279" s="14" t="s">
        <v>1161</v>
      </c>
      <c r="E1279" s="2">
        <f>108</f>
        <v>108</v>
      </c>
      <c r="F1279" s="16"/>
      <c r="G1279" s="15"/>
      <c r="H1279" s="2"/>
      <c r="I1279" s="2"/>
      <c r="J1279" s="16">
        <f>SUM(V1272:V1278)</f>
        <v>0.01</v>
      </c>
      <c r="K1279" s="16"/>
    </row>
    <row r="1280" spans="1:22" ht="14.25" x14ac:dyDescent="0.2">
      <c r="A1280" s="13"/>
      <c r="B1280" s="13"/>
      <c r="C1280" s="13" t="s">
        <v>1163</v>
      </c>
      <c r="D1280" s="14" t="s">
        <v>1164</v>
      </c>
      <c r="E1280" s="2">
        <f>Source!AQ1121</f>
        <v>39.22</v>
      </c>
      <c r="F1280" s="16"/>
      <c r="G1280" s="15" t="str">
        <f>Source!DI1121</f>
        <v/>
      </c>
      <c r="H1280" s="2">
        <f>Source!AV1121</f>
        <v>1</v>
      </c>
      <c r="I1280" s="2"/>
      <c r="J1280" s="16"/>
      <c r="K1280" s="16">
        <f>Source!U1121</f>
        <v>0.39219999999999999</v>
      </c>
    </row>
    <row r="1281" spans="1:22" ht="15" x14ac:dyDescent="0.25">
      <c r="A1281" s="20"/>
      <c r="B1281" s="20"/>
      <c r="C1281" s="20"/>
      <c r="D1281" s="20"/>
      <c r="E1281" s="20"/>
      <c r="F1281" s="20"/>
      <c r="G1281" s="20"/>
      <c r="H1281" s="20"/>
      <c r="I1281" s="58">
        <f>J1274+J1275+J1277+J1278+J1279</f>
        <v>460.16</v>
      </c>
      <c r="J1281" s="58"/>
      <c r="K1281" s="21">
        <f>IF(Source!I1121&lt;&gt;0, ROUND(I1281/Source!I1121, 2), 0)</f>
        <v>46016</v>
      </c>
      <c r="P1281" s="18">
        <f>I1281</f>
        <v>460.16</v>
      </c>
    </row>
    <row r="1282" spans="1:22" ht="42.75" x14ac:dyDescent="0.2">
      <c r="A1282" s="13">
        <v>141</v>
      </c>
      <c r="B1282" s="13" t="str">
        <f>Source!F1122</f>
        <v>1.20-3103-1-5/1</v>
      </c>
      <c r="C1282" s="13" t="str">
        <f>Source!G1122</f>
        <v>Установка выключателя двухклавишного утопленного типа при скрытой проводке</v>
      </c>
      <c r="D1282" s="14" t="str">
        <f>Source!H1122</f>
        <v>100 шт.</v>
      </c>
      <c r="E1282" s="2">
        <f>Source!I1122</f>
        <v>0.01</v>
      </c>
      <c r="F1282" s="16"/>
      <c r="G1282" s="15"/>
      <c r="H1282" s="2"/>
      <c r="I1282" s="2"/>
      <c r="J1282" s="16"/>
      <c r="K1282" s="16"/>
      <c r="Q1282">
        <f>ROUND((Source!BZ1122/100)*ROUND((Source!AF1122*Source!AV1122)*Source!I1122, 2), 2)</f>
        <v>157.88999999999999</v>
      </c>
      <c r="R1282">
        <f>Source!X1122</f>
        <v>157.88999999999999</v>
      </c>
      <c r="S1282">
        <f>ROUND((Source!CA1122/100)*ROUND((Source!AF1122*Source!AV1122)*Source!I1122, 2), 2)</f>
        <v>22.56</v>
      </c>
      <c r="T1282">
        <f>Source!Y1122</f>
        <v>22.56</v>
      </c>
      <c r="U1282">
        <f>ROUND((175/100)*ROUND((Source!AE1122*Source!AV1122)*Source!I1122, 2), 2)</f>
        <v>0</v>
      </c>
      <c r="V1282">
        <f>ROUND((108/100)*ROUND(Source!CS1122*Source!I1122, 2), 2)</f>
        <v>0</v>
      </c>
    </row>
    <row r="1283" spans="1:22" x14ac:dyDescent="0.2">
      <c r="C1283" s="17" t="str">
        <f>"Объем: "&amp;Source!I1122&amp;"=1/"&amp;"100"</f>
        <v>Объем: 0,01=1/100</v>
      </c>
    </row>
    <row r="1284" spans="1:22" ht="14.25" x14ac:dyDescent="0.2">
      <c r="A1284" s="13"/>
      <c r="B1284" s="13"/>
      <c r="C1284" s="13" t="s">
        <v>1159</v>
      </c>
      <c r="D1284" s="14"/>
      <c r="E1284" s="2"/>
      <c r="F1284" s="16">
        <f>Source!AO1122</f>
        <v>22555.56</v>
      </c>
      <c r="G1284" s="15" t="str">
        <f>Source!DG1122</f>
        <v/>
      </c>
      <c r="H1284" s="2">
        <f>Source!AV1122</f>
        <v>1</v>
      </c>
      <c r="I1284" s="2">
        <f>IF(Source!BA1122&lt;&gt; 0, Source!BA1122, 1)</f>
        <v>1</v>
      </c>
      <c r="J1284" s="16">
        <f>Source!S1122</f>
        <v>225.56</v>
      </c>
      <c r="K1284" s="16"/>
    </row>
    <row r="1285" spans="1:22" ht="14.25" x14ac:dyDescent="0.2">
      <c r="A1285" s="13"/>
      <c r="B1285" s="13"/>
      <c r="C1285" s="13" t="s">
        <v>1160</v>
      </c>
      <c r="D1285" s="14" t="s">
        <v>1161</v>
      </c>
      <c r="E1285" s="2">
        <f>Source!AT1122</f>
        <v>70</v>
      </c>
      <c r="F1285" s="16"/>
      <c r="G1285" s="15"/>
      <c r="H1285" s="2"/>
      <c r="I1285" s="2"/>
      <c r="J1285" s="16">
        <f>SUM(R1282:R1284)</f>
        <v>157.88999999999999</v>
      </c>
      <c r="K1285" s="16"/>
    </row>
    <row r="1286" spans="1:22" ht="14.25" x14ac:dyDescent="0.2">
      <c r="A1286" s="13"/>
      <c r="B1286" s="13"/>
      <c r="C1286" s="13" t="s">
        <v>1162</v>
      </c>
      <c r="D1286" s="14" t="s">
        <v>1161</v>
      </c>
      <c r="E1286" s="2">
        <f>Source!AU1122</f>
        <v>10</v>
      </c>
      <c r="F1286" s="16"/>
      <c r="G1286" s="15"/>
      <c r="H1286" s="2"/>
      <c r="I1286" s="2"/>
      <c r="J1286" s="16">
        <f>SUM(T1282:T1285)</f>
        <v>22.56</v>
      </c>
      <c r="K1286" s="16"/>
    </row>
    <row r="1287" spans="1:22" ht="14.25" x14ac:dyDescent="0.2">
      <c r="A1287" s="13"/>
      <c r="B1287" s="13"/>
      <c r="C1287" s="13" t="s">
        <v>1163</v>
      </c>
      <c r="D1287" s="14" t="s">
        <v>1164</v>
      </c>
      <c r="E1287" s="2">
        <f>Source!AQ1122</f>
        <v>34.630000000000003</v>
      </c>
      <c r="F1287" s="16"/>
      <c r="G1287" s="15" t="str">
        <f>Source!DI1122</f>
        <v/>
      </c>
      <c r="H1287" s="2">
        <f>Source!AV1122</f>
        <v>1</v>
      </c>
      <c r="I1287" s="2"/>
      <c r="J1287" s="16"/>
      <c r="K1287" s="16">
        <f>Source!U1122</f>
        <v>0.34630000000000005</v>
      </c>
    </row>
    <row r="1288" spans="1:22" ht="15" x14ac:dyDescent="0.25">
      <c r="A1288" s="20"/>
      <c r="B1288" s="20"/>
      <c r="C1288" s="20"/>
      <c r="D1288" s="20"/>
      <c r="E1288" s="20"/>
      <c r="F1288" s="20"/>
      <c r="G1288" s="20"/>
      <c r="H1288" s="20"/>
      <c r="I1288" s="58">
        <f>J1284+J1285+J1286</f>
        <v>406.01</v>
      </c>
      <c r="J1288" s="58"/>
      <c r="K1288" s="21">
        <f>IF(Source!I1122&lt;&gt;0, ROUND(I1288/Source!I1122, 2), 0)</f>
        <v>40601</v>
      </c>
      <c r="P1288" s="18">
        <f>I1288</f>
        <v>406.01</v>
      </c>
    </row>
    <row r="1290" spans="1:22" ht="15" x14ac:dyDescent="0.25">
      <c r="A1290" s="61" t="str">
        <f>CONCATENATE("Итого по разделу: ",IF(Source!G1124&lt;&gt;"Новый раздел", Source!G1124, ""))</f>
        <v>Итого по разделу: Помещение 137 Директор</v>
      </c>
      <c r="B1290" s="61"/>
      <c r="C1290" s="61"/>
      <c r="D1290" s="61"/>
      <c r="E1290" s="61"/>
      <c r="F1290" s="61"/>
      <c r="G1290" s="61"/>
      <c r="H1290" s="61"/>
      <c r="I1290" s="59">
        <f>SUM(P1228:P1289)</f>
        <v>4240.3900000000003</v>
      </c>
      <c r="J1290" s="60"/>
      <c r="K1290" s="23"/>
    </row>
    <row r="1293" spans="1:22" ht="16.5" x14ac:dyDescent="0.25">
      <c r="A1293" s="57" t="str">
        <f>CONCATENATE("Раздел: ",IF(Source!G1154&lt;&gt;"Новый раздел", Source!G1154, ""))</f>
        <v>Раздел: Помещение 139 Класс робототехники</v>
      </c>
      <c r="B1293" s="57"/>
      <c r="C1293" s="57"/>
      <c r="D1293" s="57"/>
      <c r="E1293" s="57"/>
      <c r="F1293" s="57"/>
      <c r="G1293" s="57"/>
      <c r="H1293" s="57"/>
      <c r="I1293" s="57"/>
      <c r="J1293" s="57"/>
      <c r="K1293" s="57"/>
    </row>
    <row r="1294" spans="1:22" ht="28.5" x14ac:dyDescent="0.2">
      <c r="A1294" s="13">
        <v>142</v>
      </c>
      <c r="B1294" s="13" t="str">
        <f>Source!F1158</f>
        <v>1.21-3305-1-1/1</v>
      </c>
      <c r="C1294" s="13" t="str">
        <f>Source!G1158</f>
        <v>Демонтаж выключателей, розеток</v>
      </c>
      <c r="D1294" s="14" t="str">
        <f>Source!H1158</f>
        <v>100 шт.</v>
      </c>
      <c r="E1294" s="2">
        <f>Source!I1158</f>
        <v>0.1</v>
      </c>
      <c r="F1294" s="16"/>
      <c r="G1294" s="15"/>
      <c r="H1294" s="2"/>
      <c r="I1294" s="2"/>
      <c r="J1294" s="16"/>
      <c r="K1294" s="16"/>
      <c r="Q1294">
        <f>ROUND((Source!BZ1158/100)*ROUND((Source!AF1158*Source!AV1158)*Source!I1158, 2), 2)</f>
        <v>189.74</v>
      </c>
      <c r="R1294">
        <f>Source!X1158</f>
        <v>189.74</v>
      </c>
      <c r="S1294">
        <f>ROUND((Source!CA1158/100)*ROUND((Source!AF1158*Source!AV1158)*Source!I1158, 2), 2)</f>
        <v>27.11</v>
      </c>
      <c r="T1294">
        <f>Source!Y1158</f>
        <v>27.11</v>
      </c>
      <c r="U1294">
        <f>ROUND((175/100)*ROUND((Source!AE1158*Source!AV1158)*Source!I1158, 2), 2)</f>
        <v>0</v>
      </c>
      <c r="V1294">
        <f>ROUND((108/100)*ROUND(Source!CS1158*Source!I1158, 2), 2)</f>
        <v>0</v>
      </c>
    </row>
    <row r="1295" spans="1:22" x14ac:dyDescent="0.2">
      <c r="C1295" s="17" t="str">
        <f>"Объем: "&amp;Source!I1158&amp;"=10/"&amp;"100"</f>
        <v>Объем: 0,1=10/100</v>
      </c>
    </row>
    <row r="1296" spans="1:22" ht="14.25" x14ac:dyDescent="0.2">
      <c r="A1296" s="13"/>
      <c r="B1296" s="13"/>
      <c r="C1296" s="13" t="s">
        <v>1159</v>
      </c>
      <c r="D1296" s="14"/>
      <c r="E1296" s="2"/>
      <c r="F1296" s="16">
        <f>Source!AO1158</f>
        <v>2710.46</v>
      </c>
      <c r="G1296" s="15" t="str">
        <f>Source!DG1158</f>
        <v/>
      </c>
      <c r="H1296" s="2">
        <f>Source!AV1158</f>
        <v>1</v>
      </c>
      <c r="I1296" s="2">
        <f>IF(Source!BA1158&lt;&gt; 0, Source!BA1158, 1)</f>
        <v>1</v>
      </c>
      <c r="J1296" s="16">
        <f>Source!S1158</f>
        <v>271.05</v>
      </c>
      <c r="K1296" s="16"/>
    </row>
    <row r="1297" spans="1:22" ht="14.25" x14ac:dyDescent="0.2">
      <c r="A1297" s="13"/>
      <c r="B1297" s="13"/>
      <c r="C1297" s="13" t="s">
        <v>1160</v>
      </c>
      <c r="D1297" s="14" t="s">
        <v>1161</v>
      </c>
      <c r="E1297" s="2">
        <f>Source!AT1158</f>
        <v>70</v>
      </c>
      <c r="F1297" s="16"/>
      <c r="G1297" s="15"/>
      <c r="H1297" s="2"/>
      <c r="I1297" s="2"/>
      <c r="J1297" s="16">
        <f>SUM(R1294:R1296)</f>
        <v>189.74</v>
      </c>
      <c r="K1297" s="16"/>
    </row>
    <row r="1298" spans="1:22" ht="14.25" x14ac:dyDescent="0.2">
      <c r="A1298" s="13"/>
      <c r="B1298" s="13"/>
      <c r="C1298" s="13" t="s">
        <v>1162</v>
      </c>
      <c r="D1298" s="14" t="s">
        <v>1161</v>
      </c>
      <c r="E1298" s="2">
        <f>Source!AU1158</f>
        <v>10</v>
      </c>
      <c r="F1298" s="16"/>
      <c r="G1298" s="15"/>
      <c r="H1298" s="2"/>
      <c r="I1298" s="2"/>
      <c r="J1298" s="16">
        <f>SUM(T1294:T1297)</f>
        <v>27.11</v>
      </c>
      <c r="K1298" s="16"/>
    </row>
    <row r="1299" spans="1:22" ht="14.25" x14ac:dyDescent="0.2">
      <c r="A1299" s="13"/>
      <c r="B1299" s="13"/>
      <c r="C1299" s="13" t="s">
        <v>1163</v>
      </c>
      <c r="D1299" s="14" t="s">
        <v>1164</v>
      </c>
      <c r="E1299" s="2">
        <f>Source!AQ1158</f>
        <v>5.84</v>
      </c>
      <c r="F1299" s="16"/>
      <c r="G1299" s="15" t="str">
        <f>Source!DI1158</f>
        <v/>
      </c>
      <c r="H1299" s="2">
        <f>Source!AV1158</f>
        <v>1</v>
      </c>
      <c r="I1299" s="2"/>
      <c r="J1299" s="16"/>
      <c r="K1299" s="16">
        <f>Source!U1158</f>
        <v>0.58399999999999996</v>
      </c>
    </row>
    <row r="1300" spans="1:22" ht="15" x14ac:dyDescent="0.25">
      <c r="A1300" s="20"/>
      <c r="B1300" s="20"/>
      <c r="C1300" s="20"/>
      <c r="D1300" s="20"/>
      <c r="E1300" s="20"/>
      <c r="F1300" s="20"/>
      <c r="G1300" s="20"/>
      <c r="H1300" s="20"/>
      <c r="I1300" s="58">
        <f>J1296+J1297+J1298</f>
        <v>487.90000000000003</v>
      </c>
      <c r="J1300" s="58"/>
      <c r="K1300" s="21">
        <f>IF(Source!I1158&lt;&gt;0, ROUND(I1300/Source!I1158, 2), 0)</f>
        <v>4879</v>
      </c>
      <c r="P1300" s="18">
        <f>I1300</f>
        <v>487.90000000000003</v>
      </c>
    </row>
    <row r="1301" spans="1:22" ht="57" x14ac:dyDescent="0.2">
      <c r="A1301" s="13">
        <v>143</v>
      </c>
      <c r="B1301" s="13" t="str">
        <f>Source!F1159</f>
        <v>1.50-3204-13-6/1</v>
      </c>
      <c r="C1301" s="13" t="str">
        <f>Source!G1159</f>
        <v>Сверление отверстий в строительных конструкциях из кирпича установками алмазного сверления, диаметр сверла алмазного кольцевого 70 мм</v>
      </c>
      <c r="D1301" s="14" t="str">
        <f>Source!H1159</f>
        <v>10 СМ</v>
      </c>
      <c r="E1301" s="2">
        <f>Source!I1159</f>
        <v>3</v>
      </c>
      <c r="F1301" s="16"/>
      <c r="G1301" s="15"/>
      <c r="H1301" s="2"/>
      <c r="I1301" s="2"/>
      <c r="J1301" s="16"/>
      <c r="K1301" s="16"/>
      <c r="Q1301">
        <f>ROUND((Source!BZ1159/100)*ROUND((Source!AF1159*Source!AV1159)*Source!I1159, 2), 2)</f>
        <v>641.07000000000005</v>
      </c>
      <c r="R1301">
        <f>Source!X1159</f>
        <v>641.07000000000005</v>
      </c>
      <c r="S1301">
        <f>ROUND((Source!CA1159/100)*ROUND((Source!AF1159*Source!AV1159)*Source!I1159, 2), 2)</f>
        <v>91.58</v>
      </c>
      <c r="T1301">
        <f>Source!Y1159</f>
        <v>91.58</v>
      </c>
      <c r="U1301">
        <f>ROUND((175/100)*ROUND((Source!AE1159*Source!AV1159)*Source!I1159, 2), 2)</f>
        <v>0.68</v>
      </c>
      <c r="V1301">
        <f>ROUND((108/100)*ROUND(Source!CS1159*Source!I1159, 2), 2)</f>
        <v>0.42</v>
      </c>
    </row>
    <row r="1302" spans="1:22" x14ac:dyDescent="0.2">
      <c r="C1302" s="17" t="str">
        <f>"Объем: "&amp;Source!I1159&amp;"=30/"&amp;"10"</f>
        <v>Объем: 3=30/10</v>
      </c>
    </row>
    <row r="1303" spans="1:22" ht="14.25" x14ac:dyDescent="0.2">
      <c r="A1303" s="13"/>
      <c r="B1303" s="13"/>
      <c r="C1303" s="13" t="s">
        <v>1159</v>
      </c>
      <c r="D1303" s="14"/>
      <c r="E1303" s="2"/>
      <c r="F1303" s="16">
        <f>Source!AO1159</f>
        <v>305.27</v>
      </c>
      <c r="G1303" s="15" t="str">
        <f>Source!DG1159</f>
        <v/>
      </c>
      <c r="H1303" s="2">
        <f>Source!AV1159</f>
        <v>1</v>
      </c>
      <c r="I1303" s="2">
        <f>IF(Source!BA1159&lt;&gt; 0, Source!BA1159, 1)</f>
        <v>1</v>
      </c>
      <c r="J1303" s="16">
        <f>Source!S1159</f>
        <v>915.81</v>
      </c>
      <c r="K1303" s="16"/>
    </row>
    <row r="1304" spans="1:22" ht="14.25" x14ac:dyDescent="0.2">
      <c r="A1304" s="13"/>
      <c r="B1304" s="13"/>
      <c r="C1304" s="13" t="s">
        <v>1165</v>
      </c>
      <c r="D1304" s="14"/>
      <c r="E1304" s="2"/>
      <c r="F1304" s="16">
        <f>Source!AM1159</f>
        <v>8.99</v>
      </c>
      <c r="G1304" s="15" t="str">
        <f>Source!DE1159</f>
        <v/>
      </c>
      <c r="H1304" s="2">
        <f>Source!AV1159</f>
        <v>1</v>
      </c>
      <c r="I1304" s="2">
        <f>IF(Source!BB1159&lt;&gt; 0, Source!BB1159, 1)</f>
        <v>1</v>
      </c>
      <c r="J1304" s="16">
        <f>Source!Q1159</f>
        <v>26.97</v>
      </c>
      <c r="K1304" s="16"/>
    </row>
    <row r="1305" spans="1:22" ht="14.25" x14ac:dyDescent="0.2">
      <c r="A1305" s="13"/>
      <c r="B1305" s="13"/>
      <c r="C1305" s="13" t="s">
        <v>1166</v>
      </c>
      <c r="D1305" s="14"/>
      <c r="E1305" s="2"/>
      <c r="F1305" s="16">
        <f>Source!AN1159</f>
        <v>0.13</v>
      </c>
      <c r="G1305" s="15" t="str">
        <f>Source!DF1159</f>
        <v/>
      </c>
      <c r="H1305" s="2">
        <f>Source!AV1159</f>
        <v>1</v>
      </c>
      <c r="I1305" s="2">
        <f>IF(Source!BS1159&lt;&gt; 0, Source!BS1159, 1)</f>
        <v>1</v>
      </c>
      <c r="J1305" s="22">
        <f>Source!R1159</f>
        <v>0.39</v>
      </c>
      <c r="K1305" s="16"/>
    </row>
    <row r="1306" spans="1:22" ht="14.25" x14ac:dyDescent="0.2">
      <c r="A1306" s="13"/>
      <c r="B1306" s="13"/>
      <c r="C1306" s="13" t="s">
        <v>1167</v>
      </c>
      <c r="D1306" s="14"/>
      <c r="E1306" s="2"/>
      <c r="F1306" s="16">
        <f>Source!AL1159</f>
        <v>112.32</v>
      </c>
      <c r="G1306" s="15" t="str">
        <f>Source!DD1159</f>
        <v/>
      </c>
      <c r="H1306" s="2">
        <f>Source!AW1159</f>
        <v>1</v>
      </c>
      <c r="I1306" s="2">
        <f>IF(Source!BC1159&lt;&gt; 0, Source!BC1159, 1)</f>
        <v>1</v>
      </c>
      <c r="J1306" s="16">
        <f>Source!P1159</f>
        <v>336.96</v>
      </c>
      <c r="K1306" s="16"/>
    </row>
    <row r="1307" spans="1:22" ht="14.25" x14ac:dyDescent="0.2">
      <c r="A1307" s="13"/>
      <c r="B1307" s="13"/>
      <c r="C1307" s="13" t="s">
        <v>1160</v>
      </c>
      <c r="D1307" s="14" t="s">
        <v>1161</v>
      </c>
      <c r="E1307" s="2">
        <f>Source!AT1159</f>
        <v>70</v>
      </c>
      <c r="F1307" s="16"/>
      <c r="G1307" s="15"/>
      <c r="H1307" s="2"/>
      <c r="I1307" s="2"/>
      <c r="J1307" s="16">
        <f>SUM(R1301:R1306)</f>
        <v>641.07000000000005</v>
      </c>
      <c r="K1307" s="16"/>
    </row>
    <row r="1308" spans="1:22" ht="14.25" x14ac:dyDescent="0.2">
      <c r="A1308" s="13"/>
      <c r="B1308" s="13"/>
      <c r="C1308" s="13" t="s">
        <v>1162</v>
      </c>
      <c r="D1308" s="14" t="s">
        <v>1161</v>
      </c>
      <c r="E1308" s="2">
        <f>Source!AU1159</f>
        <v>10</v>
      </c>
      <c r="F1308" s="16"/>
      <c r="G1308" s="15"/>
      <c r="H1308" s="2"/>
      <c r="I1308" s="2"/>
      <c r="J1308" s="16">
        <f>SUM(T1301:T1307)</f>
        <v>91.58</v>
      </c>
      <c r="K1308" s="16"/>
    </row>
    <row r="1309" spans="1:22" ht="14.25" x14ac:dyDescent="0.2">
      <c r="A1309" s="13"/>
      <c r="B1309" s="13"/>
      <c r="C1309" s="13" t="s">
        <v>1168</v>
      </c>
      <c r="D1309" s="14" t="s">
        <v>1161</v>
      </c>
      <c r="E1309" s="2">
        <f>108</f>
        <v>108</v>
      </c>
      <c r="F1309" s="16"/>
      <c r="G1309" s="15"/>
      <c r="H1309" s="2"/>
      <c r="I1309" s="2"/>
      <c r="J1309" s="16">
        <f>SUM(V1301:V1308)</f>
        <v>0.42</v>
      </c>
      <c r="K1309" s="16"/>
    </row>
    <row r="1310" spans="1:22" ht="14.25" x14ac:dyDescent="0.2">
      <c r="A1310" s="13"/>
      <c r="B1310" s="13"/>
      <c r="C1310" s="13" t="s">
        <v>1163</v>
      </c>
      <c r="D1310" s="14" t="s">
        <v>1164</v>
      </c>
      <c r="E1310" s="2">
        <f>Source!AQ1159</f>
        <v>0.42</v>
      </c>
      <c r="F1310" s="16"/>
      <c r="G1310" s="15" t="str">
        <f>Source!DI1159</f>
        <v/>
      </c>
      <c r="H1310" s="2">
        <f>Source!AV1159</f>
        <v>1</v>
      </c>
      <c r="I1310" s="2"/>
      <c r="J1310" s="16"/>
      <c r="K1310" s="16">
        <f>Source!U1159</f>
        <v>1.26</v>
      </c>
    </row>
    <row r="1311" spans="1:22" ht="15" x14ac:dyDescent="0.25">
      <c r="A1311" s="20"/>
      <c r="B1311" s="20"/>
      <c r="C1311" s="20"/>
      <c r="D1311" s="20"/>
      <c r="E1311" s="20"/>
      <c r="F1311" s="20"/>
      <c r="G1311" s="20"/>
      <c r="H1311" s="20"/>
      <c r="I1311" s="58">
        <f>J1303+J1304+J1306+J1307+J1308+J1309</f>
        <v>2012.81</v>
      </c>
      <c r="J1311" s="58"/>
      <c r="K1311" s="21">
        <f>IF(Source!I1159&lt;&gt;0, ROUND(I1311/Source!I1159, 2), 0)</f>
        <v>670.94</v>
      </c>
      <c r="P1311" s="18">
        <f>I1311</f>
        <v>2012.81</v>
      </c>
    </row>
    <row r="1312" spans="1:22" ht="28.5" x14ac:dyDescent="0.2">
      <c r="A1312" s="13">
        <v>144</v>
      </c>
      <c r="B1312" s="13" t="str">
        <f>Source!F1160</f>
        <v>1.50-3204-10-1/1</v>
      </c>
      <c r="C1312" s="13" t="str">
        <f>Source!G1160</f>
        <v>Пробивка борозд в кирпичных стенах, площадь сечения до 20 см2</v>
      </c>
      <c r="D1312" s="14" t="str">
        <f>Source!H1160</f>
        <v>100 м</v>
      </c>
      <c r="E1312" s="2">
        <f>Source!I1160</f>
        <v>0.03</v>
      </c>
      <c r="F1312" s="16"/>
      <c r="G1312" s="15"/>
      <c r="H1312" s="2"/>
      <c r="I1312" s="2"/>
      <c r="J1312" s="16"/>
      <c r="K1312" s="16"/>
      <c r="Q1312">
        <f>ROUND((Source!BZ1160/100)*ROUND((Source!AF1160*Source!AV1160)*Source!I1160, 2), 2)</f>
        <v>172.61</v>
      </c>
      <c r="R1312">
        <f>Source!X1160</f>
        <v>172.61</v>
      </c>
      <c r="S1312">
        <f>ROUND((Source!CA1160/100)*ROUND((Source!AF1160*Source!AV1160)*Source!I1160, 2), 2)</f>
        <v>24.66</v>
      </c>
      <c r="T1312">
        <f>Source!Y1160</f>
        <v>24.66</v>
      </c>
      <c r="U1312">
        <f>ROUND((175/100)*ROUND((Source!AE1160*Source!AV1160)*Source!I1160, 2), 2)</f>
        <v>159.62</v>
      </c>
      <c r="V1312">
        <f>ROUND((108/100)*ROUND(Source!CS1160*Source!I1160, 2), 2)</f>
        <v>98.51</v>
      </c>
    </row>
    <row r="1313" spans="1:22" x14ac:dyDescent="0.2">
      <c r="C1313" s="17" t="str">
        <f>"Объем: "&amp;Source!I1160&amp;"=3/"&amp;"100"</f>
        <v>Объем: 0,03=3/100</v>
      </c>
    </row>
    <row r="1314" spans="1:22" ht="14.25" x14ac:dyDescent="0.2">
      <c r="A1314" s="13"/>
      <c r="B1314" s="13"/>
      <c r="C1314" s="13" t="s">
        <v>1159</v>
      </c>
      <c r="D1314" s="14"/>
      <c r="E1314" s="2"/>
      <c r="F1314" s="16">
        <f>Source!AO1160</f>
        <v>8219.68</v>
      </c>
      <c r="G1314" s="15" t="str">
        <f>Source!DG1160</f>
        <v/>
      </c>
      <c r="H1314" s="2">
        <f>Source!AV1160</f>
        <v>1</v>
      </c>
      <c r="I1314" s="2">
        <f>IF(Source!BA1160&lt;&gt; 0, Source!BA1160, 1)</f>
        <v>1</v>
      </c>
      <c r="J1314" s="16">
        <f>Source!S1160</f>
        <v>246.59</v>
      </c>
      <c r="K1314" s="16"/>
    </row>
    <row r="1315" spans="1:22" ht="14.25" x14ac:dyDescent="0.2">
      <c r="A1315" s="13"/>
      <c r="B1315" s="13"/>
      <c r="C1315" s="13" t="s">
        <v>1165</v>
      </c>
      <c r="D1315" s="14"/>
      <c r="E1315" s="2"/>
      <c r="F1315" s="16">
        <f>Source!AM1160</f>
        <v>5993.85</v>
      </c>
      <c r="G1315" s="15" t="str">
        <f>Source!DE1160</f>
        <v/>
      </c>
      <c r="H1315" s="2">
        <f>Source!AV1160</f>
        <v>1</v>
      </c>
      <c r="I1315" s="2">
        <f>IF(Source!BB1160&lt;&gt; 0, Source!BB1160, 1)</f>
        <v>1</v>
      </c>
      <c r="J1315" s="16">
        <f>Source!Q1160</f>
        <v>179.82</v>
      </c>
      <c r="K1315" s="16"/>
    </row>
    <row r="1316" spans="1:22" ht="14.25" x14ac:dyDescent="0.2">
      <c r="A1316" s="13"/>
      <c r="B1316" s="13"/>
      <c r="C1316" s="13" t="s">
        <v>1166</v>
      </c>
      <c r="D1316" s="14"/>
      <c r="E1316" s="2"/>
      <c r="F1316" s="16">
        <f>Source!AN1160</f>
        <v>3040.45</v>
      </c>
      <c r="G1316" s="15" t="str">
        <f>Source!DF1160</f>
        <v/>
      </c>
      <c r="H1316" s="2">
        <f>Source!AV1160</f>
        <v>1</v>
      </c>
      <c r="I1316" s="2">
        <f>IF(Source!BS1160&lt;&gt; 0, Source!BS1160, 1)</f>
        <v>1</v>
      </c>
      <c r="J1316" s="22">
        <f>Source!R1160</f>
        <v>91.21</v>
      </c>
      <c r="K1316" s="16"/>
    </row>
    <row r="1317" spans="1:22" ht="14.25" x14ac:dyDescent="0.2">
      <c r="A1317" s="13"/>
      <c r="B1317" s="13"/>
      <c r="C1317" s="13" t="s">
        <v>1160</v>
      </c>
      <c r="D1317" s="14" t="s">
        <v>1161</v>
      </c>
      <c r="E1317" s="2">
        <f>Source!AT1160</f>
        <v>70</v>
      </c>
      <c r="F1317" s="16"/>
      <c r="G1317" s="15"/>
      <c r="H1317" s="2"/>
      <c r="I1317" s="2"/>
      <c r="J1317" s="16">
        <f>SUM(R1312:R1316)</f>
        <v>172.61</v>
      </c>
      <c r="K1317" s="16"/>
    </row>
    <row r="1318" spans="1:22" ht="14.25" x14ac:dyDescent="0.2">
      <c r="A1318" s="13"/>
      <c r="B1318" s="13"/>
      <c r="C1318" s="13" t="s">
        <v>1162</v>
      </c>
      <c r="D1318" s="14" t="s">
        <v>1161</v>
      </c>
      <c r="E1318" s="2">
        <f>Source!AU1160</f>
        <v>10</v>
      </c>
      <c r="F1318" s="16"/>
      <c r="G1318" s="15"/>
      <c r="H1318" s="2"/>
      <c r="I1318" s="2"/>
      <c r="J1318" s="16">
        <f>SUM(T1312:T1317)</f>
        <v>24.66</v>
      </c>
      <c r="K1318" s="16"/>
    </row>
    <row r="1319" spans="1:22" ht="14.25" x14ac:dyDescent="0.2">
      <c r="A1319" s="13"/>
      <c r="B1319" s="13"/>
      <c r="C1319" s="13" t="s">
        <v>1168</v>
      </c>
      <c r="D1319" s="14" t="s">
        <v>1161</v>
      </c>
      <c r="E1319" s="2">
        <f>108</f>
        <v>108</v>
      </c>
      <c r="F1319" s="16"/>
      <c r="G1319" s="15"/>
      <c r="H1319" s="2"/>
      <c r="I1319" s="2"/>
      <c r="J1319" s="16">
        <f>SUM(V1312:V1318)</f>
        <v>98.51</v>
      </c>
      <c r="K1319" s="16"/>
    </row>
    <row r="1320" spans="1:22" ht="14.25" x14ac:dyDescent="0.2">
      <c r="A1320" s="13"/>
      <c r="B1320" s="13"/>
      <c r="C1320" s="13" t="s">
        <v>1163</v>
      </c>
      <c r="D1320" s="14" t="s">
        <v>1164</v>
      </c>
      <c r="E1320" s="2">
        <f>Source!AQ1160</f>
        <v>14</v>
      </c>
      <c r="F1320" s="16"/>
      <c r="G1320" s="15" t="str">
        <f>Source!DI1160</f>
        <v/>
      </c>
      <c r="H1320" s="2">
        <f>Source!AV1160</f>
        <v>1</v>
      </c>
      <c r="I1320" s="2"/>
      <c r="J1320" s="16"/>
      <c r="K1320" s="16">
        <f>Source!U1160</f>
        <v>0.42</v>
      </c>
    </row>
    <row r="1321" spans="1:22" ht="15" x14ac:dyDescent="0.25">
      <c r="A1321" s="20"/>
      <c r="B1321" s="20"/>
      <c r="C1321" s="20"/>
      <c r="D1321" s="20"/>
      <c r="E1321" s="20"/>
      <c r="F1321" s="20"/>
      <c r="G1321" s="20"/>
      <c r="H1321" s="20"/>
      <c r="I1321" s="58">
        <f>J1314+J1315+J1317+J1318+J1319</f>
        <v>722.18999999999994</v>
      </c>
      <c r="J1321" s="58"/>
      <c r="K1321" s="21">
        <f>IF(Source!I1160&lt;&gt;0, ROUND(I1321/Source!I1160, 2), 0)</f>
        <v>24073</v>
      </c>
      <c r="P1321" s="18">
        <f>I1321</f>
        <v>722.18999999999994</v>
      </c>
    </row>
    <row r="1322" spans="1:22" ht="99.75" x14ac:dyDescent="0.2">
      <c r="A1322" s="13">
        <v>145</v>
      </c>
      <c r="B1322" s="13" t="str">
        <f>Source!F1161</f>
        <v>21.23-8-140</v>
      </c>
      <c r="C1322" s="13" t="str">
        <f>Source!G1161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322" s="14" t="str">
        <f>Source!H1161</f>
        <v>км</v>
      </c>
      <c r="E1322" s="2">
        <f>Source!I1161</f>
        <v>2E-3</v>
      </c>
      <c r="F1322" s="16">
        <f>Source!AL1161</f>
        <v>99860.32</v>
      </c>
      <c r="G1322" s="15" t="str">
        <f>Source!DD1161</f>
        <v/>
      </c>
      <c r="H1322" s="2">
        <f>Source!AW1161</f>
        <v>1</v>
      </c>
      <c r="I1322" s="2">
        <f>IF(Source!BC1161&lt;&gt; 0, Source!BC1161, 1)</f>
        <v>1</v>
      </c>
      <c r="J1322" s="16">
        <f>Source!P1161</f>
        <v>199.72</v>
      </c>
      <c r="K1322" s="16"/>
      <c r="Q1322">
        <f>ROUND((Source!BZ1161/100)*ROUND((Source!AF1161*Source!AV1161)*Source!I1161, 2), 2)</f>
        <v>0</v>
      </c>
      <c r="R1322">
        <f>Source!X1161</f>
        <v>0</v>
      </c>
      <c r="S1322">
        <f>ROUND((Source!CA1161/100)*ROUND((Source!AF1161*Source!AV1161)*Source!I1161, 2), 2)</f>
        <v>0</v>
      </c>
      <c r="T1322">
        <f>Source!Y1161</f>
        <v>0</v>
      </c>
      <c r="U1322">
        <f>ROUND((175/100)*ROUND((Source!AE1161*Source!AV1161)*Source!I1161, 2), 2)</f>
        <v>0</v>
      </c>
      <c r="V1322">
        <f>ROUND((108/100)*ROUND(Source!CS1161*Source!I1161, 2), 2)</f>
        <v>0</v>
      </c>
    </row>
    <row r="1323" spans="1:22" ht="15" x14ac:dyDescent="0.25">
      <c r="A1323" s="20"/>
      <c r="B1323" s="20"/>
      <c r="C1323" s="20"/>
      <c r="D1323" s="20"/>
      <c r="E1323" s="20"/>
      <c r="F1323" s="20"/>
      <c r="G1323" s="20"/>
      <c r="H1323" s="20"/>
      <c r="I1323" s="58">
        <f>J1322</f>
        <v>199.72</v>
      </c>
      <c r="J1323" s="58"/>
      <c r="K1323" s="21">
        <f>IF(Source!I1161&lt;&gt;0, ROUND(I1323/Source!I1161, 2), 0)</f>
        <v>99860</v>
      </c>
      <c r="P1323" s="18">
        <f>I1323</f>
        <v>199.72</v>
      </c>
    </row>
    <row r="1324" spans="1:22" ht="57" x14ac:dyDescent="0.2">
      <c r="A1324" s="13">
        <v>146</v>
      </c>
      <c r="B1324" s="13" t="str">
        <f>Source!F1162</f>
        <v>21.21-5-84</v>
      </c>
      <c r="C1324" s="13" t="str">
        <f>Source!G1162</f>
        <v>Коробки для установки выключателей, переключателей и штепсельных розеток при скрытой электропроводке, тип КУВ-1М УХЛЗ</v>
      </c>
      <c r="D1324" s="14" t="str">
        <f>Source!H1162</f>
        <v>1000 шт.</v>
      </c>
      <c r="E1324" s="2">
        <f>Source!I1162</f>
        <v>1.4E-2</v>
      </c>
      <c r="F1324" s="16">
        <f>Source!AL1162</f>
        <v>72169.899999999994</v>
      </c>
      <c r="G1324" s="15" t="str">
        <f>Source!DD1162</f>
        <v/>
      </c>
      <c r="H1324" s="2">
        <f>Source!AW1162</f>
        <v>1</v>
      </c>
      <c r="I1324" s="2">
        <f>IF(Source!BC1162&lt;&gt; 0, Source!BC1162, 1)</f>
        <v>1</v>
      </c>
      <c r="J1324" s="16">
        <f>Source!P1162</f>
        <v>1010.38</v>
      </c>
      <c r="K1324" s="16"/>
      <c r="Q1324">
        <f>ROUND((Source!BZ1162/100)*ROUND((Source!AF1162*Source!AV1162)*Source!I1162, 2), 2)</f>
        <v>0</v>
      </c>
      <c r="R1324">
        <f>Source!X1162</f>
        <v>0</v>
      </c>
      <c r="S1324">
        <f>ROUND((Source!CA1162/100)*ROUND((Source!AF1162*Source!AV1162)*Source!I1162, 2), 2)</f>
        <v>0</v>
      </c>
      <c r="T1324">
        <f>Source!Y1162</f>
        <v>0</v>
      </c>
      <c r="U1324">
        <f>ROUND((175/100)*ROUND((Source!AE1162*Source!AV1162)*Source!I1162, 2), 2)</f>
        <v>0</v>
      </c>
      <c r="V1324">
        <f>ROUND((108/100)*ROUND(Source!CS1162*Source!I1162, 2), 2)</f>
        <v>0</v>
      </c>
    </row>
    <row r="1325" spans="1:22" x14ac:dyDescent="0.2">
      <c r="C1325" s="17" t="str">
        <f>"Объем: "&amp;Source!I1162&amp;"=14/"&amp;"1000"</f>
        <v>Объем: 0,014=14/1000</v>
      </c>
    </row>
    <row r="1326" spans="1:22" ht="15" x14ac:dyDescent="0.25">
      <c r="A1326" s="20"/>
      <c r="B1326" s="20"/>
      <c r="C1326" s="20"/>
      <c r="D1326" s="20"/>
      <c r="E1326" s="20"/>
      <c r="F1326" s="20"/>
      <c r="G1326" s="20"/>
      <c r="H1326" s="20"/>
      <c r="I1326" s="58">
        <f>J1324</f>
        <v>1010.38</v>
      </c>
      <c r="J1326" s="58"/>
      <c r="K1326" s="21">
        <f>IF(Source!I1162&lt;&gt;0, ROUND(I1326/Source!I1162, 2), 0)</f>
        <v>72170</v>
      </c>
      <c r="P1326" s="18">
        <f>I1326</f>
        <v>1010.38</v>
      </c>
    </row>
    <row r="1327" spans="1:22" ht="42.75" x14ac:dyDescent="0.2">
      <c r="A1327" s="13">
        <v>147</v>
      </c>
      <c r="B1327" s="13" t="str">
        <f>Source!F1163</f>
        <v>1.20-3103-1-8/1</v>
      </c>
      <c r="C1327" s="13" t="str">
        <f>Source!G1163</f>
        <v>Установка розетки штепсельной неутопленного типа при открытой проводке</v>
      </c>
      <c r="D1327" s="14" t="str">
        <f>Source!H1163</f>
        <v>100 шт.</v>
      </c>
      <c r="E1327" s="2">
        <f>Source!I1163</f>
        <v>0.12</v>
      </c>
      <c r="F1327" s="16"/>
      <c r="G1327" s="15"/>
      <c r="H1327" s="2"/>
      <c r="I1327" s="2"/>
      <c r="J1327" s="16"/>
      <c r="K1327" s="16"/>
      <c r="Q1327">
        <f>ROUND((Source!BZ1163/100)*ROUND((Source!AF1163*Source!AV1163)*Source!I1163, 2), 2)</f>
        <v>2342.21</v>
      </c>
      <c r="R1327">
        <f>Source!X1163</f>
        <v>2342.21</v>
      </c>
      <c r="S1327">
        <f>ROUND((Source!CA1163/100)*ROUND((Source!AF1163*Source!AV1163)*Source!I1163, 2), 2)</f>
        <v>334.6</v>
      </c>
      <c r="T1327">
        <f>Source!Y1163</f>
        <v>334.6</v>
      </c>
      <c r="U1327">
        <f>ROUND((175/100)*ROUND((Source!AE1163*Source!AV1163)*Source!I1163, 2), 2)</f>
        <v>0.14000000000000001</v>
      </c>
      <c r="V1327">
        <f>ROUND((108/100)*ROUND(Source!CS1163*Source!I1163, 2), 2)</f>
        <v>0.09</v>
      </c>
    </row>
    <row r="1328" spans="1:22" x14ac:dyDescent="0.2">
      <c r="C1328" s="17" t="str">
        <f>"Объем: "&amp;Source!I1163&amp;"=12/"&amp;"100"</f>
        <v>Объем: 0,12=12/100</v>
      </c>
    </row>
    <row r="1329" spans="1:22" ht="14.25" x14ac:dyDescent="0.2">
      <c r="A1329" s="13"/>
      <c r="B1329" s="13"/>
      <c r="C1329" s="13" t="s">
        <v>1159</v>
      </c>
      <c r="D1329" s="14"/>
      <c r="E1329" s="2"/>
      <c r="F1329" s="16">
        <f>Source!AO1163</f>
        <v>27883.439999999999</v>
      </c>
      <c r="G1329" s="15" t="str">
        <f>Source!DG1163</f>
        <v/>
      </c>
      <c r="H1329" s="2">
        <f>Source!AV1163</f>
        <v>1</v>
      </c>
      <c r="I1329" s="2">
        <f>IF(Source!BA1163&lt;&gt; 0, Source!BA1163, 1)</f>
        <v>1</v>
      </c>
      <c r="J1329" s="16">
        <f>Source!S1163</f>
        <v>3346.01</v>
      </c>
      <c r="K1329" s="16"/>
    </row>
    <row r="1330" spans="1:22" ht="14.25" x14ac:dyDescent="0.2">
      <c r="A1330" s="13"/>
      <c r="B1330" s="13"/>
      <c r="C1330" s="13" t="s">
        <v>1165</v>
      </c>
      <c r="D1330" s="14"/>
      <c r="E1330" s="2"/>
      <c r="F1330" s="16">
        <f>Source!AM1163</f>
        <v>32.57</v>
      </c>
      <c r="G1330" s="15" t="str">
        <f>Source!DE1163</f>
        <v/>
      </c>
      <c r="H1330" s="2">
        <f>Source!AV1163</f>
        <v>1</v>
      </c>
      <c r="I1330" s="2">
        <f>IF(Source!BB1163&lt;&gt; 0, Source!BB1163, 1)</f>
        <v>1</v>
      </c>
      <c r="J1330" s="16">
        <f>Source!Q1163</f>
        <v>3.91</v>
      </c>
      <c r="K1330" s="16"/>
    </row>
    <row r="1331" spans="1:22" ht="14.25" x14ac:dyDescent="0.2">
      <c r="A1331" s="13"/>
      <c r="B1331" s="13"/>
      <c r="C1331" s="13" t="s">
        <v>1166</v>
      </c>
      <c r="D1331" s="14"/>
      <c r="E1331" s="2"/>
      <c r="F1331" s="16">
        <f>Source!AN1163</f>
        <v>0.69</v>
      </c>
      <c r="G1331" s="15" t="str">
        <f>Source!DF1163</f>
        <v/>
      </c>
      <c r="H1331" s="2">
        <f>Source!AV1163</f>
        <v>1</v>
      </c>
      <c r="I1331" s="2">
        <f>IF(Source!BS1163&lt;&gt; 0, Source!BS1163, 1)</f>
        <v>1</v>
      </c>
      <c r="J1331" s="22">
        <f>Source!R1163</f>
        <v>0.08</v>
      </c>
      <c r="K1331" s="16"/>
    </row>
    <row r="1332" spans="1:22" ht="14.25" x14ac:dyDescent="0.2">
      <c r="A1332" s="13"/>
      <c r="B1332" s="13"/>
      <c r="C1332" s="13" t="s">
        <v>1160</v>
      </c>
      <c r="D1332" s="14" t="s">
        <v>1161</v>
      </c>
      <c r="E1332" s="2">
        <f>Source!AT1163</f>
        <v>70</v>
      </c>
      <c r="F1332" s="16"/>
      <c r="G1332" s="15"/>
      <c r="H1332" s="2"/>
      <c r="I1332" s="2"/>
      <c r="J1332" s="16">
        <f>SUM(R1327:R1331)</f>
        <v>2342.21</v>
      </c>
      <c r="K1332" s="16"/>
    </row>
    <row r="1333" spans="1:22" ht="14.25" x14ac:dyDescent="0.2">
      <c r="A1333" s="13"/>
      <c r="B1333" s="13"/>
      <c r="C1333" s="13" t="s">
        <v>1162</v>
      </c>
      <c r="D1333" s="14" t="s">
        <v>1161</v>
      </c>
      <c r="E1333" s="2">
        <f>Source!AU1163</f>
        <v>10</v>
      </c>
      <c r="F1333" s="16"/>
      <c r="G1333" s="15"/>
      <c r="H1333" s="2"/>
      <c r="I1333" s="2"/>
      <c r="J1333" s="16">
        <f>SUM(T1327:T1332)</f>
        <v>334.6</v>
      </c>
      <c r="K1333" s="16"/>
    </row>
    <row r="1334" spans="1:22" ht="14.25" x14ac:dyDescent="0.2">
      <c r="A1334" s="13"/>
      <c r="B1334" s="13"/>
      <c r="C1334" s="13" t="s">
        <v>1168</v>
      </c>
      <c r="D1334" s="14" t="s">
        <v>1161</v>
      </c>
      <c r="E1334" s="2">
        <f>108</f>
        <v>108</v>
      </c>
      <c r="F1334" s="16"/>
      <c r="G1334" s="15"/>
      <c r="H1334" s="2"/>
      <c r="I1334" s="2"/>
      <c r="J1334" s="16">
        <f>SUM(V1327:V1333)</f>
        <v>0.09</v>
      </c>
      <c r="K1334" s="16"/>
    </row>
    <row r="1335" spans="1:22" ht="14.25" x14ac:dyDescent="0.2">
      <c r="A1335" s="13"/>
      <c r="B1335" s="13"/>
      <c r="C1335" s="13" t="s">
        <v>1163</v>
      </c>
      <c r="D1335" s="14" t="s">
        <v>1164</v>
      </c>
      <c r="E1335" s="2">
        <f>Source!AQ1163</f>
        <v>42.81</v>
      </c>
      <c r="F1335" s="16"/>
      <c r="G1335" s="15" t="str">
        <f>Source!DI1163</f>
        <v/>
      </c>
      <c r="H1335" s="2">
        <f>Source!AV1163</f>
        <v>1</v>
      </c>
      <c r="I1335" s="2"/>
      <c r="J1335" s="16"/>
      <c r="K1335" s="16">
        <f>Source!U1163</f>
        <v>5.1372</v>
      </c>
    </row>
    <row r="1336" spans="1:22" ht="15" x14ac:dyDescent="0.25">
      <c r="A1336" s="20"/>
      <c r="B1336" s="20"/>
      <c r="C1336" s="20"/>
      <c r="D1336" s="20"/>
      <c r="E1336" s="20"/>
      <c r="F1336" s="20"/>
      <c r="G1336" s="20"/>
      <c r="H1336" s="20"/>
      <c r="I1336" s="58">
        <f>J1329+J1330+J1332+J1333+J1334</f>
        <v>6026.8200000000006</v>
      </c>
      <c r="J1336" s="58"/>
      <c r="K1336" s="21">
        <f>IF(Source!I1163&lt;&gt;0, ROUND(I1336/Source!I1163, 2), 0)</f>
        <v>50223.5</v>
      </c>
      <c r="P1336" s="18">
        <f>I1336</f>
        <v>6026.8200000000006</v>
      </c>
    </row>
    <row r="1337" spans="1:22" ht="42.75" x14ac:dyDescent="0.2">
      <c r="A1337" s="13">
        <v>148</v>
      </c>
      <c r="B1337" s="13" t="str">
        <f>Source!F1164</f>
        <v>1.20-3103-1-1/1</v>
      </c>
      <c r="C1337" s="13" t="str">
        <f>Source!G1164</f>
        <v>Установка выключателя одноклавишного неутопленного типа при открытой проводке</v>
      </c>
      <c r="D1337" s="14" t="str">
        <f>Source!H1164</f>
        <v>100 шт.</v>
      </c>
      <c r="E1337" s="2">
        <f>Source!I1164</f>
        <v>0.02</v>
      </c>
      <c r="F1337" s="16"/>
      <c r="G1337" s="15"/>
      <c r="H1337" s="2"/>
      <c r="I1337" s="2"/>
      <c r="J1337" s="16"/>
      <c r="K1337" s="16"/>
      <c r="Q1337">
        <f>ROUND((Source!BZ1164/100)*ROUND((Source!AF1164*Source!AV1164)*Source!I1164, 2), 2)</f>
        <v>357.63</v>
      </c>
      <c r="R1337">
        <f>Source!X1164</f>
        <v>357.63</v>
      </c>
      <c r="S1337">
        <f>ROUND((Source!CA1164/100)*ROUND((Source!AF1164*Source!AV1164)*Source!I1164, 2), 2)</f>
        <v>51.09</v>
      </c>
      <c r="T1337">
        <f>Source!Y1164</f>
        <v>51.09</v>
      </c>
      <c r="U1337">
        <f>ROUND((175/100)*ROUND((Source!AE1164*Source!AV1164)*Source!I1164, 2), 2)</f>
        <v>0.02</v>
      </c>
      <c r="V1337">
        <f>ROUND((108/100)*ROUND(Source!CS1164*Source!I1164, 2), 2)</f>
        <v>0.01</v>
      </c>
    </row>
    <row r="1338" spans="1:22" x14ac:dyDescent="0.2">
      <c r="C1338" s="17" t="str">
        <f>"Объем: "&amp;Source!I1164&amp;"=2/"&amp;"100"</f>
        <v>Объем: 0,02=2/100</v>
      </c>
    </row>
    <row r="1339" spans="1:22" ht="14.25" x14ac:dyDescent="0.2">
      <c r="A1339" s="13"/>
      <c r="B1339" s="13"/>
      <c r="C1339" s="13" t="s">
        <v>1159</v>
      </c>
      <c r="D1339" s="14"/>
      <c r="E1339" s="2"/>
      <c r="F1339" s="16">
        <f>Source!AO1164</f>
        <v>25545.16</v>
      </c>
      <c r="G1339" s="15" t="str">
        <f>Source!DG1164</f>
        <v/>
      </c>
      <c r="H1339" s="2">
        <f>Source!AV1164</f>
        <v>1</v>
      </c>
      <c r="I1339" s="2">
        <f>IF(Source!BA1164&lt;&gt; 0, Source!BA1164, 1)</f>
        <v>1</v>
      </c>
      <c r="J1339" s="16">
        <f>Source!S1164</f>
        <v>510.9</v>
      </c>
      <c r="K1339" s="16"/>
    </row>
    <row r="1340" spans="1:22" ht="14.25" x14ac:dyDescent="0.2">
      <c r="A1340" s="13"/>
      <c r="B1340" s="13"/>
      <c r="C1340" s="13" t="s">
        <v>1165</v>
      </c>
      <c r="D1340" s="14"/>
      <c r="E1340" s="2"/>
      <c r="F1340" s="16">
        <f>Source!AM1164</f>
        <v>32.57</v>
      </c>
      <c r="G1340" s="15" t="str">
        <f>Source!DE1164</f>
        <v/>
      </c>
      <c r="H1340" s="2">
        <f>Source!AV1164</f>
        <v>1</v>
      </c>
      <c r="I1340" s="2">
        <f>IF(Source!BB1164&lt;&gt; 0, Source!BB1164, 1)</f>
        <v>1</v>
      </c>
      <c r="J1340" s="16">
        <f>Source!Q1164</f>
        <v>0.65</v>
      </c>
      <c r="K1340" s="16"/>
    </row>
    <row r="1341" spans="1:22" ht="14.25" x14ac:dyDescent="0.2">
      <c r="A1341" s="13"/>
      <c r="B1341" s="13"/>
      <c r="C1341" s="13" t="s">
        <v>1166</v>
      </c>
      <c r="D1341" s="14"/>
      <c r="E1341" s="2"/>
      <c r="F1341" s="16">
        <f>Source!AN1164</f>
        <v>0.69</v>
      </c>
      <c r="G1341" s="15" t="str">
        <f>Source!DF1164</f>
        <v/>
      </c>
      <c r="H1341" s="2">
        <f>Source!AV1164</f>
        <v>1</v>
      </c>
      <c r="I1341" s="2">
        <f>IF(Source!BS1164&lt;&gt; 0, Source!BS1164, 1)</f>
        <v>1</v>
      </c>
      <c r="J1341" s="22">
        <f>Source!R1164</f>
        <v>0.01</v>
      </c>
      <c r="K1341" s="16"/>
    </row>
    <row r="1342" spans="1:22" ht="14.25" x14ac:dyDescent="0.2">
      <c r="A1342" s="13"/>
      <c r="B1342" s="13"/>
      <c r="C1342" s="13" t="s">
        <v>1160</v>
      </c>
      <c r="D1342" s="14" t="s">
        <v>1161</v>
      </c>
      <c r="E1342" s="2">
        <f>Source!AT1164</f>
        <v>70</v>
      </c>
      <c r="F1342" s="16"/>
      <c r="G1342" s="15"/>
      <c r="H1342" s="2"/>
      <c r="I1342" s="2"/>
      <c r="J1342" s="16">
        <f>SUM(R1337:R1341)</f>
        <v>357.63</v>
      </c>
      <c r="K1342" s="16"/>
    </row>
    <row r="1343" spans="1:22" ht="14.25" x14ac:dyDescent="0.2">
      <c r="A1343" s="13"/>
      <c r="B1343" s="13"/>
      <c r="C1343" s="13" t="s">
        <v>1162</v>
      </c>
      <c r="D1343" s="14" t="s">
        <v>1161</v>
      </c>
      <c r="E1343" s="2">
        <f>Source!AU1164</f>
        <v>10</v>
      </c>
      <c r="F1343" s="16"/>
      <c r="G1343" s="15"/>
      <c r="H1343" s="2"/>
      <c r="I1343" s="2"/>
      <c r="J1343" s="16">
        <f>SUM(T1337:T1342)</f>
        <v>51.09</v>
      </c>
      <c r="K1343" s="16"/>
    </row>
    <row r="1344" spans="1:22" ht="14.25" x14ac:dyDescent="0.2">
      <c r="A1344" s="13"/>
      <c r="B1344" s="13"/>
      <c r="C1344" s="13" t="s">
        <v>1168</v>
      </c>
      <c r="D1344" s="14" t="s">
        <v>1161</v>
      </c>
      <c r="E1344" s="2">
        <f>108</f>
        <v>108</v>
      </c>
      <c r="F1344" s="16"/>
      <c r="G1344" s="15"/>
      <c r="H1344" s="2"/>
      <c r="I1344" s="2"/>
      <c r="J1344" s="16">
        <f>SUM(V1337:V1343)</f>
        <v>0.01</v>
      </c>
      <c r="K1344" s="16"/>
    </row>
    <row r="1345" spans="1:22" ht="14.25" x14ac:dyDescent="0.2">
      <c r="A1345" s="13"/>
      <c r="B1345" s="13"/>
      <c r="C1345" s="13" t="s">
        <v>1163</v>
      </c>
      <c r="D1345" s="14" t="s">
        <v>1164</v>
      </c>
      <c r="E1345" s="2">
        <f>Source!AQ1164</f>
        <v>39.22</v>
      </c>
      <c r="F1345" s="16"/>
      <c r="G1345" s="15" t="str">
        <f>Source!DI1164</f>
        <v/>
      </c>
      <c r="H1345" s="2">
        <f>Source!AV1164</f>
        <v>1</v>
      </c>
      <c r="I1345" s="2"/>
      <c r="J1345" s="16"/>
      <c r="K1345" s="16">
        <f>Source!U1164</f>
        <v>0.78439999999999999</v>
      </c>
    </row>
    <row r="1346" spans="1:22" ht="15" x14ac:dyDescent="0.25">
      <c r="A1346" s="20"/>
      <c r="B1346" s="20"/>
      <c r="C1346" s="20"/>
      <c r="D1346" s="20"/>
      <c r="E1346" s="20"/>
      <c r="F1346" s="20"/>
      <c r="G1346" s="20"/>
      <c r="H1346" s="20"/>
      <c r="I1346" s="58">
        <f>J1339+J1340+J1342+J1343+J1344</f>
        <v>920.28</v>
      </c>
      <c r="J1346" s="58"/>
      <c r="K1346" s="21">
        <f>IF(Source!I1164&lt;&gt;0, ROUND(I1346/Source!I1164, 2), 0)</f>
        <v>46014</v>
      </c>
      <c r="P1346" s="18">
        <f>I1346</f>
        <v>920.28</v>
      </c>
    </row>
    <row r="1347" spans="1:22" ht="42.75" x14ac:dyDescent="0.2">
      <c r="A1347" s="13">
        <v>149</v>
      </c>
      <c r="B1347" s="13" t="str">
        <f>Source!F1165</f>
        <v>1.20-3103-1-5/1</v>
      </c>
      <c r="C1347" s="13" t="str">
        <f>Source!G1165</f>
        <v>Установка выключателя двухклавишного утопленного типа при скрытой проводке</v>
      </c>
      <c r="D1347" s="14" t="str">
        <f>Source!H1165</f>
        <v>100 шт.</v>
      </c>
      <c r="E1347" s="2">
        <f>Source!I1165</f>
        <v>0.02</v>
      </c>
      <c r="F1347" s="16"/>
      <c r="G1347" s="15"/>
      <c r="H1347" s="2"/>
      <c r="I1347" s="2"/>
      <c r="J1347" s="16"/>
      <c r="K1347" s="16"/>
      <c r="Q1347">
        <f>ROUND((Source!BZ1165/100)*ROUND((Source!AF1165*Source!AV1165)*Source!I1165, 2), 2)</f>
        <v>315.77999999999997</v>
      </c>
      <c r="R1347">
        <f>Source!X1165</f>
        <v>315.77999999999997</v>
      </c>
      <c r="S1347">
        <f>ROUND((Source!CA1165/100)*ROUND((Source!AF1165*Source!AV1165)*Source!I1165, 2), 2)</f>
        <v>45.11</v>
      </c>
      <c r="T1347">
        <f>Source!Y1165</f>
        <v>45.11</v>
      </c>
      <c r="U1347">
        <f>ROUND((175/100)*ROUND((Source!AE1165*Source!AV1165)*Source!I1165, 2), 2)</f>
        <v>0</v>
      </c>
      <c r="V1347">
        <f>ROUND((108/100)*ROUND(Source!CS1165*Source!I1165, 2), 2)</f>
        <v>0</v>
      </c>
    </row>
    <row r="1348" spans="1:22" x14ac:dyDescent="0.2">
      <c r="C1348" s="17" t="str">
        <f>"Объем: "&amp;Source!I1165&amp;"=2/"&amp;"100"</f>
        <v>Объем: 0,02=2/100</v>
      </c>
    </row>
    <row r="1349" spans="1:22" ht="14.25" x14ac:dyDescent="0.2">
      <c r="A1349" s="13"/>
      <c r="B1349" s="13"/>
      <c r="C1349" s="13" t="s">
        <v>1159</v>
      </c>
      <c r="D1349" s="14"/>
      <c r="E1349" s="2"/>
      <c r="F1349" s="16">
        <f>Source!AO1165</f>
        <v>22555.56</v>
      </c>
      <c r="G1349" s="15" t="str">
        <f>Source!DG1165</f>
        <v/>
      </c>
      <c r="H1349" s="2">
        <f>Source!AV1165</f>
        <v>1</v>
      </c>
      <c r="I1349" s="2">
        <f>IF(Source!BA1165&lt;&gt; 0, Source!BA1165, 1)</f>
        <v>1</v>
      </c>
      <c r="J1349" s="16">
        <f>Source!S1165</f>
        <v>451.11</v>
      </c>
      <c r="K1349" s="16"/>
    </row>
    <row r="1350" spans="1:22" ht="14.25" x14ac:dyDescent="0.2">
      <c r="A1350" s="13"/>
      <c r="B1350" s="13"/>
      <c r="C1350" s="13" t="s">
        <v>1160</v>
      </c>
      <c r="D1350" s="14" t="s">
        <v>1161</v>
      </c>
      <c r="E1350" s="2">
        <f>Source!AT1165</f>
        <v>70</v>
      </c>
      <c r="F1350" s="16"/>
      <c r="G1350" s="15"/>
      <c r="H1350" s="2"/>
      <c r="I1350" s="2"/>
      <c r="J1350" s="16">
        <f>SUM(R1347:R1349)</f>
        <v>315.77999999999997</v>
      </c>
      <c r="K1350" s="16"/>
    </row>
    <row r="1351" spans="1:22" ht="14.25" x14ac:dyDescent="0.2">
      <c r="A1351" s="13"/>
      <c r="B1351" s="13"/>
      <c r="C1351" s="13" t="s">
        <v>1162</v>
      </c>
      <c r="D1351" s="14" t="s">
        <v>1161</v>
      </c>
      <c r="E1351" s="2">
        <f>Source!AU1165</f>
        <v>10</v>
      </c>
      <c r="F1351" s="16"/>
      <c r="G1351" s="15"/>
      <c r="H1351" s="2"/>
      <c r="I1351" s="2"/>
      <c r="J1351" s="16">
        <f>SUM(T1347:T1350)</f>
        <v>45.11</v>
      </c>
      <c r="K1351" s="16"/>
    </row>
    <row r="1352" spans="1:22" ht="14.25" x14ac:dyDescent="0.2">
      <c r="A1352" s="13"/>
      <c r="B1352" s="13"/>
      <c r="C1352" s="13" t="s">
        <v>1163</v>
      </c>
      <c r="D1352" s="14" t="s">
        <v>1164</v>
      </c>
      <c r="E1352" s="2">
        <f>Source!AQ1165</f>
        <v>34.630000000000003</v>
      </c>
      <c r="F1352" s="16"/>
      <c r="G1352" s="15" t="str">
        <f>Source!DI1165</f>
        <v/>
      </c>
      <c r="H1352" s="2">
        <f>Source!AV1165</f>
        <v>1</v>
      </c>
      <c r="I1352" s="2"/>
      <c r="J1352" s="16"/>
      <c r="K1352" s="16">
        <f>Source!U1165</f>
        <v>0.6926000000000001</v>
      </c>
    </row>
    <row r="1353" spans="1:22" ht="15" x14ac:dyDescent="0.25">
      <c r="A1353" s="20"/>
      <c r="B1353" s="20"/>
      <c r="C1353" s="20"/>
      <c r="D1353" s="20"/>
      <c r="E1353" s="20"/>
      <c r="F1353" s="20"/>
      <c r="G1353" s="20"/>
      <c r="H1353" s="20"/>
      <c r="I1353" s="58">
        <f>J1349+J1350+J1351</f>
        <v>812</v>
      </c>
      <c r="J1353" s="58"/>
      <c r="K1353" s="21">
        <f>IF(Source!I1165&lt;&gt;0, ROUND(I1353/Source!I1165, 2), 0)</f>
        <v>40600</v>
      </c>
      <c r="P1353" s="18">
        <f>I1353</f>
        <v>812</v>
      </c>
    </row>
    <row r="1354" spans="1:22" ht="42.75" x14ac:dyDescent="0.2">
      <c r="A1354" s="13">
        <v>150</v>
      </c>
      <c r="B1354" s="13" t="str">
        <f>Source!F1166</f>
        <v>1.21-3103-31-1/4</v>
      </c>
      <c r="C1354" s="13" t="str">
        <f>Source!G1166</f>
        <v>Прокладка пластикового кабель-канала - по кирпичному основанию / сечение 105х50 мм</v>
      </c>
      <c r="D1354" s="14" t="str">
        <f>Source!H1166</f>
        <v>100 м</v>
      </c>
      <c r="E1354" s="2">
        <f>Source!I1166</f>
        <v>0.8</v>
      </c>
      <c r="F1354" s="16"/>
      <c r="G1354" s="15"/>
      <c r="H1354" s="2"/>
      <c r="I1354" s="2"/>
      <c r="J1354" s="16"/>
      <c r="K1354" s="16"/>
      <c r="Q1354">
        <f>ROUND((Source!BZ1166/100)*ROUND((Source!AF1166*Source!AV1166)*Source!I1166, 2), 2)</f>
        <v>12310.41</v>
      </c>
      <c r="R1354">
        <f>Source!X1166</f>
        <v>12310.41</v>
      </c>
      <c r="S1354">
        <f>ROUND((Source!CA1166/100)*ROUND((Source!AF1166*Source!AV1166)*Source!I1166, 2), 2)</f>
        <v>1758.63</v>
      </c>
      <c r="T1354">
        <f>Source!Y1166</f>
        <v>1758.63</v>
      </c>
      <c r="U1354">
        <f>ROUND((175/100)*ROUND((Source!AE1166*Source!AV1166)*Source!I1166, 2), 2)</f>
        <v>0.91</v>
      </c>
      <c r="V1354">
        <f>ROUND((108/100)*ROUND(Source!CS1166*Source!I1166, 2), 2)</f>
        <v>0.56000000000000005</v>
      </c>
    </row>
    <row r="1355" spans="1:22" x14ac:dyDescent="0.2">
      <c r="C1355" s="17" t="str">
        <f>"Объем: "&amp;Source!I1166&amp;"=80/"&amp;"100"</f>
        <v>Объем: 0,8=80/100</v>
      </c>
    </row>
    <row r="1356" spans="1:22" ht="14.25" x14ac:dyDescent="0.2">
      <c r="A1356" s="13"/>
      <c r="B1356" s="13"/>
      <c r="C1356" s="13" t="s">
        <v>1159</v>
      </c>
      <c r="D1356" s="14"/>
      <c r="E1356" s="2"/>
      <c r="F1356" s="16">
        <f>Source!AO1166</f>
        <v>21982.87</v>
      </c>
      <c r="G1356" s="15" t="str">
        <f>Source!DG1166</f>
        <v/>
      </c>
      <c r="H1356" s="2">
        <f>Source!AV1166</f>
        <v>1</v>
      </c>
      <c r="I1356" s="2">
        <f>IF(Source!BA1166&lt;&gt; 0, Source!BA1166, 1)</f>
        <v>1</v>
      </c>
      <c r="J1356" s="16">
        <f>Source!S1166</f>
        <v>17586.3</v>
      </c>
      <c r="K1356" s="16"/>
    </row>
    <row r="1357" spans="1:22" ht="14.25" x14ac:dyDescent="0.2">
      <c r="A1357" s="13"/>
      <c r="B1357" s="13"/>
      <c r="C1357" s="13" t="s">
        <v>1165</v>
      </c>
      <c r="D1357" s="14"/>
      <c r="E1357" s="2"/>
      <c r="F1357" s="16">
        <f>Source!AM1166</f>
        <v>47.39</v>
      </c>
      <c r="G1357" s="15" t="str">
        <f>Source!DE1166</f>
        <v/>
      </c>
      <c r="H1357" s="2">
        <f>Source!AV1166</f>
        <v>1</v>
      </c>
      <c r="I1357" s="2">
        <f>IF(Source!BB1166&lt;&gt; 0, Source!BB1166, 1)</f>
        <v>1</v>
      </c>
      <c r="J1357" s="16">
        <f>Source!Q1166</f>
        <v>37.909999999999997</v>
      </c>
      <c r="K1357" s="16"/>
    </row>
    <row r="1358" spans="1:22" ht="14.25" x14ac:dyDescent="0.2">
      <c r="A1358" s="13"/>
      <c r="B1358" s="13"/>
      <c r="C1358" s="13" t="s">
        <v>1166</v>
      </c>
      <c r="D1358" s="14"/>
      <c r="E1358" s="2"/>
      <c r="F1358" s="16">
        <f>Source!AN1166</f>
        <v>0.65</v>
      </c>
      <c r="G1358" s="15" t="str">
        <f>Source!DF1166</f>
        <v/>
      </c>
      <c r="H1358" s="2">
        <f>Source!AV1166</f>
        <v>1</v>
      </c>
      <c r="I1358" s="2">
        <f>IF(Source!BS1166&lt;&gt; 0, Source!BS1166, 1)</f>
        <v>1</v>
      </c>
      <c r="J1358" s="22">
        <f>Source!R1166</f>
        <v>0.52</v>
      </c>
      <c r="K1358" s="16"/>
    </row>
    <row r="1359" spans="1:22" ht="14.25" x14ac:dyDescent="0.2">
      <c r="A1359" s="13"/>
      <c r="B1359" s="13"/>
      <c r="C1359" s="13" t="s">
        <v>1167</v>
      </c>
      <c r="D1359" s="14"/>
      <c r="E1359" s="2"/>
      <c r="F1359" s="16">
        <f>Source!AL1166</f>
        <v>90894.52</v>
      </c>
      <c r="G1359" s="15" t="str">
        <f>Source!DD1166</f>
        <v/>
      </c>
      <c r="H1359" s="2">
        <f>Source!AW1166</f>
        <v>1</v>
      </c>
      <c r="I1359" s="2">
        <f>IF(Source!BC1166&lt;&gt; 0, Source!BC1166, 1)</f>
        <v>1</v>
      </c>
      <c r="J1359" s="16">
        <f>Source!P1166</f>
        <v>72715.62</v>
      </c>
      <c r="K1359" s="16"/>
    </row>
    <row r="1360" spans="1:22" ht="14.25" x14ac:dyDescent="0.2">
      <c r="A1360" s="13"/>
      <c r="B1360" s="13"/>
      <c r="C1360" s="13" t="s">
        <v>1160</v>
      </c>
      <c r="D1360" s="14" t="s">
        <v>1161</v>
      </c>
      <c r="E1360" s="2">
        <f>Source!AT1166</f>
        <v>70</v>
      </c>
      <c r="F1360" s="16"/>
      <c r="G1360" s="15"/>
      <c r="H1360" s="2"/>
      <c r="I1360" s="2"/>
      <c r="J1360" s="16">
        <f>SUM(R1354:R1359)</f>
        <v>12310.41</v>
      </c>
      <c r="K1360" s="16"/>
    </row>
    <row r="1361" spans="1:22" ht="14.25" x14ac:dyDescent="0.2">
      <c r="A1361" s="13"/>
      <c r="B1361" s="13"/>
      <c r="C1361" s="13" t="s">
        <v>1162</v>
      </c>
      <c r="D1361" s="14" t="s">
        <v>1161</v>
      </c>
      <c r="E1361" s="2">
        <f>Source!AU1166</f>
        <v>10</v>
      </c>
      <c r="F1361" s="16"/>
      <c r="G1361" s="15"/>
      <c r="H1361" s="2"/>
      <c r="I1361" s="2"/>
      <c r="J1361" s="16">
        <f>SUM(T1354:T1360)</f>
        <v>1758.63</v>
      </c>
      <c r="K1361" s="16"/>
    </row>
    <row r="1362" spans="1:22" ht="14.25" x14ac:dyDescent="0.2">
      <c r="A1362" s="13"/>
      <c r="B1362" s="13"/>
      <c r="C1362" s="13" t="s">
        <v>1168</v>
      </c>
      <c r="D1362" s="14" t="s">
        <v>1161</v>
      </c>
      <c r="E1362" s="2">
        <f>108</f>
        <v>108</v>
      </c>
      <c r="F1362" s="16"/>
      <c r="G1362" s="15"/>
      <c r="H1362" s="2"/>
      <c r="I1362" s="2"/>
      <c r="J1362" s="16">
        <f>SUM(V1354:V1361)</f>
        <v>0.56000000000000005</v>
      </c>
      <c r="K1362" s="16"/>
    </row>
    <row r="1363" spans="1:22" ht="14.25" x14ac:dyDescent="0.2">
      <c r="A1363" s="13"/>
      <c r="B1363" s="13"/>
      <c r="C1363" s="13" t="s">
        <v>1163</v>
      </c>
      <c r="D1363" s="14" t="s">
        <v>1164</v>
      </c>
      <c r="E1363" s="2">
        <f>Source!AQ1166</f>
        <v>38.86</v>
      </c>
      <c r="F1363" s="16"/>
      <c r="G1363" s="15" t="str">
        <f>Source!DI1166</f>
        <v/>
      </c>
      <c r="H1363" s="2">
        <f>Source!AV1166</f>
        <v>1</v>
      </c>
      <c r="I1363" s="2"/>
      <c r="J1363" s="16"/>
      <c r="K1363" s="16">
        <f>Source!U1166</f>
        <v>31.088000000000001</v>
      </c>
    </row>
    <row r="1364" spans="1:22" ht="15" x14ac:dyDescent="0.25">
      <c r="A1364" s="20"/>
      <c r="B1364" s="20"/>
      <c r="C1364" s="20"/>
      <c r="D1364" s="20"/>
      <c r="E1364" s="20"/>
      <c r="F1364" s="20"/>
      <c r="G1364" s="20"/>
      <c r="H1364" s="20"/>
      <c r="I1364" s="58">
        <f>J1356+J1357+J1359+J1360+J1361+J1362</f>
        <v>104409.43</v>
      </c>
      <c r="J1364" s="58"/>
      <c r="K1364" s="21">
        <f>IF(Source!I1166&lt;&gt;0, ROUND(I1364/Source!I1166, 2), 0)</f>
        <v>130511.79</v>
      </c>
      <c r="P1364" s="18">
        <f>I1364</f>
        <v>104409.43</v>
      </c>
    </row>
    <row r="1365" spans="1:22" ht="28.5" x14ac:dyDescent="0.2">
      <c r="A1365" s="13">
        <v>151</v>
      </c>
      <c r="B1365" s="13" t="str">
        <f>Source!F1167</f>
        <v>1.21-3103-7-1/1</v>
      </c>
      <c r="C1365" s="13" t="str">
        <f>Source!G1167</f>
        <v>Прокладка проводов и кабелей в лотках, провод сечением до 6 мм2</v>
      </c>
      <c r="D1365" s="14" t="str">
        <f>Source!H1167</f>
        <v>100 м</v>
      </c>
      <c r="E1365" s="2">
        <f>Source!I1167</f>
        <v>0.5</v>
      </c>
      <c r="F1365" s="16"/>
      <c r="G1365" s="15"/>
      <c r="H1365" s="2"/>
      <c r="I1365" s="2"/>
      <c r="J1365" s="16"/>
      <c r="K1365" s="16"/>
      <c r="Q1365">
        <f>ROUND((Source!BZ1167/100)*ROUND((Source!AF1167*Source!AV1167)*Source!I1167, 2), 2)</f>
        <v>251.84</v>
      </c>
      <c r="R1365">
        <f>Source!X1167</f>
        <v>251.84</v>
      </c>
      <c r="S1365">
        <f>ROUND((Source!CA1167/100)*ROUND((Source!AF1167*Source!AV1167)*Source!I1167, 2), 2)</f>
        <v>35.979999999999997</v>
      </c>
      <c r="T1365">
        <f>Source!Y1167</f>
        <v>35.979999999999997</v>
      </c>
      <c r="U1365">
        <f>ROUND((175/100)*ROUND((Source!AE1167*Source!AV1167)*Source!I1167, 2), 2)</f>
        <v>397.57</v>
      </c>
      <c r="V1365">
        <f>ROUND((108/100)*ROUND(Source!CS1167*Source!I1167, 2), 2)</f>
        <v>245.35</v>
      </c>
    </row>
    <row r="1366" spans="1:22" x14ac:dyDescent="0.2">
      <c r="C1366" s="17" t="str">
        <f>"Объем: "&amp;Source!I1167&amp;"=50/"&amp;"100"</f>
        <v>Объем: 0,5=50/100</v>
      </c>
    </row>
    <row r="1367" spans="1:22" ht="14.25" x14ac:dyDescent="0.2">
      <c r="A1367" s="13"/>
      <c r="B1367" s="13"/>
      <c r="C1367" s="13" t="s">
        <v>1159</v>
      </c>
      <c r="D1367" s="14"/>
      <c r="E1367" s="2"/>
      <c r="F1367" s="16">
        <f>Source!AO1167</f>
        <v>719.54</v>
      </c>
      <c r="G1367" s="15" t="str">
        <f>Source!DG1167</f>
        <v/>
      </c>
      <c r="H1367" s="2">
        <f>Source!AV1167</f>
        <v>1</v>
      </c>
      <c r="I1367" s="2">
        <f>IF(Source!BA1167&lt;&gt; 0, Source!BA1167, 1)</f>
        <v>1</v>
      </c>
      <c r="J1367" s="16">
        <f>Source!S1167</f>
        <v>359.77</v>
      </c>
      <c r="K1367" s="16"/>
    </row>
    <row r="1368" spans="1:22" ht="14.25" x14ac:dyDescent="0.2">
      <c r="A1368" s="13"/>
      <c r="B1368" s="13"/>
      <c r="C1368" s="13" t="s">
        <v>1165</v>
      </c>
      <c r="D1368" s="14"/>
      <c r="E1368" s="2"/>
      <c r="F1368" s="16">
        <f>Source!AM1167</f>
        <v>891.59</v>
      </c>
      <c r="G1368" s="15" t="str">
        <f>Source!DE1167</f>
        <v/>
      </c>
      <c r="H1368" s="2">
        <f>Source!AV1167</f>
        <v>1</v>
      </c>
      <c r="I1368" s="2">
        <f>IF(Source!BB1167&lt;&gt; 0, Source!BB1167, 1)</f>
        <v>1</v>
      </c>
      <c r="J1368" s="16">
        <f>Source!Q1167</f>
        <v>445.8</v>
      </c>
      <c r="K1368" s="16"/>
    </row>
    <row r="1369" spans="1:22" ht="14.25" x14ac:dyDescent="0.2">
      <c r="A1369" s="13"/>
      <c r="B1369" s="13"/>
      <c r="C1369" s="13" t="s">
        <v>1166</v>
      </c>
      <c r="D1369" s="14"/>
      <c r="E1369" s="2"/>
      <c r="F1369" s="16">
        <f>Source!AN1167</f>
        <v>454.35</v>
      </c>
      <c r="G1369" s="15" t="str">
        <f>Source!DF1167</f>
        <v/>
      </c>
      <c r="H1369" s="2">
        <f>Source!AV1167</f>
        <v>1</v>
      </c>
      <c r="I1369" s="2">
        <f>IF(Source!BS1167&lt;&gt; 0, Source!BS1167, 1)</f>
        <v>1</v>
      </c>
      <c r="J1369" s="22">
        <f>Source!R1167</f>
        <v>227.18</v>
      </c>
      <c r="K1369" s="16"/>
    </row>
    <row r="1370" spans="1:22" ht="14.25" x14ac:dyDescent="0.2">
      <c r="A1370" s="13"/>
      <c r="B1370" s="13"/>
      <c r="C1370" s="13" t="s">
        <v>1167</v>
      </c>
      <c r="D1370" s="14"/>
      <c r="E1370" s="2"/>
      <c r="F1370" s="16">
        <f>Source!AL1167</f>
        <v>10685.41</v>
      </c>
      <c r="G1370" s="15" t="str">
        <f>Source!DD1167</f>
        <v/>
      </c>
      <c r="H1370" s="2">
        <f>Source!AW1167</f>
        <v>1</v>
      </c>
      <c r="I1370" s="2">
        <f>IF(Source!BC1167&lt;&gt; 0, Source!BC1167, 1)</f>
        <v>1</v>
      </c>
      <c r="J1370" s="16">
        <f>Source!P1167</f>
        <v>5342.71</v>
      </c>
      <c r="K1370" s="16"/>
    </row>
    <row r="1371" spans="1:22" ht="14.25" x14ac:dyDescent="0.2">
      <c r="A1371" s="13"/>
      <c r="B1371" s="13"/>
      <c r="C1371" s="13" t="s">
        <v>1160</v>
      </c>
      <c r="D1371" s="14" t="s">
        <v>1161</v>
      </c>
      <c r="E1371" s="2">
        <f>Source!AT1167</f>
        <v>70</v>
      </c>
      <c r="F1371" s="16"/>
      <c r="G1371" s="15"/>
      <c r="H1371" s="2"/>
      <c r="I1371" s="2"/>
      <c r="J1371" s="16">
        <f>SUM(R1365:R1370)</f>
        <v>251.84</v>
      </c>
      <c r="K1371" s="16"/>
    </row>
    <row r="1372" spans="1:22" ht="14.25" x14ac:dyDescent="0.2">
      <c r="A1372" s="13"/>
      <c r="B1372" s="13"/>
      <c r="C1372" s="13" t="s">
        <v>1162</v>
      </c>
      <c r="D1372" s="14" t="s">
        <v>1161</v>
      </c>
      <c r="E1372" s="2">
        <f>Source!AU1167</f>
        <v>10</v>
      </c>
      <c r="F1372" s="16"/>
      <c r="G1372" s="15"/>
      <c r="H1372" s="2"/>
      <c r="I1372" s="2"/>
      <c r="J1372" s="16">
        <f>SUM(T1365:T1371)</f>
        <v>35.979999999999997</v>
      </c>
      <c r="K1372" s="16"/>
    </row>
    <row r="1373" spans="1:22" ht="14.25" x14ac:dyDescent="0.2">
      <c r="A1373" s="13"/>
      <c r="B1373" s="13"/>
      <c r="C1373" s="13" t="s">
        <v>1168</v>
      </c>
      <c r="D1373" s="14" t="s">
        <v>1161</v>
      </c>
      <c r="E1373" s="2">
        <f>108</f>
        <v>108</v>
      </c>
      <c r="F1373" s="16"/>
      <c r="G1373" s="15"/>
      <c r="H1373" s="2"/>
      <c r="I1373" s="2"/>
      <c r="J1373" s="16">
        <f>SUM(V1365:V1372)</f>
        <v>245.35</v>
      </c>
      <c r="K1373" s="16"/>
    </row>
    <row r="1374" spans="1:22" ht="14.25" x14ac:dyDescent="0.2">
      <c r="A1374" s="13"/>
      <c r="B1374" s="13"/>
      <c r="C1374" s="13" t="s">
        <v>1163</v>
      </c>
      <c r="D1374" s="14" t="s">
        <v>1164</v>
      </c>
      <c r="E1374" s="2">
        <f>Source!AQ1167</f>
        <v>1.18</v>
      </c>
      <c r="F1374" s="16"/>
      <c r="G1374" s="15" t="str">
        <f>Source!DI1167</f>
        <v/>
      </c>
      <c r="H1374" s="2">
        <f>Source!AV1167</f>
        <v>1</v>
      </c>
      <c r="I1374" s="2"/>
      <c r="J1374" s="16"/>
      <c r="K1374" s="16">
        <f>Source!U1167</f>
        <v>0.59</v>
      </c>
    </row>
    <row r="1375" spans="1:22" ht="15" x14ac:dyDescent="0.25">
      <c r="A1375" s="20"/>
      <c r="B1375" s="20"/>
      <c r="C1375" s="20"/>
      <c r="D1375" s="20"/>
      <c r="E1375" s="20"/>
      <c r="F1375" s="20"/>
      <c r="G1375" s="20"/>
      <c r="H1375" s="20"/>
      <c r="I1375" s="58">
        <f>J1367+J1368+J1370+J1371+J1372+J1373</f>
        <v>6681.45</v>
      </c>
      <c r="J1375" s="58"/>
      <c r="K1375" s="21">
        <f>IF(Source!I1167&lt;&gt;0, ROUND(I1375/Source!I1167, 2), 0)</f>
        <v>13362.9</v>
      </c>
      <c r="P1375" s="18">
        <f>I1375</f>
        <v>6681.45</v>
      </c>
    </row>
    <row r="1376" spans="1:22" ht="114" x14ac:dyDescent="0.2">
      <c r="A1376" s="13">
        <v>152</v>
      </c>
      <c r="B1376" s="13" t="str">
        <f>Source!F1168</f>
        <v>21.23-8-270</v>
      </c>
      <c r="C1376" s="13" t="str">
        <f>Source!G1168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1376" s="14" t="str">
        <f>Source!H1168</f>
        <v>км</v>
      </c>
      <c r="E1376" s="2">
        <f>Source!I1168</f>
        <v>0.05</v>
      </c>
      <c r="F1376" s="16">
        <f>Source!AL1168</f>
        <v>129532.62</v>
      </c>
      <c r="G1376" s="15" t="str">
        <f>Source!DD1168</f>
        <v/>
      </c>
      <c r="H1376" s="2">
        <f>Source!AW1168</f>
        <v>1</v>
      </c>
      <c r="I1376" s="2">
        <f>IF(Source!BC1168&lt;&gt; 0, Source!BC1168, 1)</f>
        <v>1</v>
      </c>
      <c r="J1376" s="16">
        <f>Source!P1168</f>
        <v>6476.63</v>
      </c>
      <c r="K1376" s="16"/>
      <c r="Q1376">
        <f>ROUND((Source!BZ1168/100)*ROUND((Source!AF1168*Source!AV1168)*Source!I1168, 2), 2)</f>
        <v>0</v>
      </c>
      <c r="R1376">
        <f>Source!X1168</f>
        <v>0</v>
      </c>
      <c r="S1376">
        <f>ROUND((Source!CA1168/100)*ROUND((Source!AF1168*Source!AV1168)*Source!I1168, 2), 2)</f>
        <v>0</v>
      </c>
      <c r="T1376">
        <f>Source!Y1168</f>
        <v>0</v>
      </c>
      <c r="U1376">
        <f>ROUND((175/100)*ROUND((Source!AE1168*Source!AV1168)*Source!I1168, 2), 2)</f>
        <v>0</v>
      </c>
      <c r="V1376">
        <f>ROUND((108/100)*ROUND(Source!CS1168*Source!I1168, 2), 2)</f>
        <v>0</v>
      </c>
    </row>
    <row r="1377" spans="1:22" ht="15" x14ac:dyDescent="0.25">
      <c r="A1377" s="20"/>
      <c r="B1377" s="20"/>
      <c r="C1377" s="20"/>
      <c r="D1377" s="20"/>
      <c r="E1377" s="20"/>
      <c r="F1377" s="20"/>
      <c r="G1377" s="20"/>
      <c r="H1377" s="20"/>
      <c r="I1377" s="58">
        <f>J1376</f>
        <v>6476.63</v>
      </c>
      <c r="J1377" s="58"/>
      <c r="K1377" s="21">
        <f>IF(Source!I1168&lt;&gt;0, ROUND(I1377/Source!I1168, 2), 0)</f>
        <v>129532.6</v>
      </c>
      <c r="P1377" s="18">
        <f>I1377</f>
        <v>6476.63</v>
      </c>
    </row>
    <row r="1378" spans="1:22" ht="114" x14ac:dyDescent="0.2">
      <c r="A1378" s="13">
        <v>153</v>
      </c>
      <c r="B1378" s="13" t="str">
        <f>Source!F1169</f>
        <v>1.21-3703-4-1/1</v>
      </c>
      <c r="C1378" s="13" t="str">
        <f>Source!G1169</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1378" s="14" t="str">
        <f>Source!H1169</f>
        <v>100 жил</v>
      </c>
      <c r="E1378" s="2">
        <f>Source!I1169</f>
        <v>0.18</v>
      </c>
      <c r="F1378" s="16"/>
      <c r="G1378" s="15"/>
      <c r="H1378" s="2"/>
      <c r="I1378" s="2"/>
      <c r="J1378" s="16"/>
      <c r="K1378" s="16"/>
      <c r="Q1378">
        <f>ROUND((Source!BZ1169/100)*ROUND((Source!AF1169*Source!AV1169)*Source!I1169, 2), 2)</f>
        <v>1458.34</v>
      </c>
      <c r="R1378">
        <f>Source!X1169</f>
        <v>1458.34</v>
      </c>
      <c r="S1378">
        <f>ROUND((Source!CA1169/100)*ROUND((Source!AF1169*Source!AV1169)*Source!I1169, 2), 2)</f>
        <v>208.33</v>
      </c>
      <c r="T1378">
        <f>Source!Y1169</f>
        <v>208.33</v>
      </c>
      <c r="U1378">
        <f>ROUND((175/100)*ROUND((Source!AE1169*Source!AV1169)*Source!I1169, 2), 2)</f>
        <v>0</v>
      </c>
      <c r="V1378">
        <f>ROUND((108/100)*ROUND(Source!CS1169*Source!I1169, 2), 2)</f>
        <v>0</v>
      </c>
    </row>
    <row r="1379" spans="1:22" x14ac:dyDescent="0.2">
      <c r="C1379" s="17" t="str">
        <f>"Объем: "&amp;Source!I1169&amp;"=18/"&amp;"100"</f>
        <v>Объем: 0,18=18/100</v>
      </c>
    </row>
    <row r="1380" spans="1:22" ht="14.25" x14ac:dyDescent="0.2">
      <c r="A1380" s="13"/>
      <c r="B1380" s="13"/>
      <c r="C1380" s="13" t="s">
        <v>1159</v>
      </c>
      <c r="D1380" s="14"/>
      <c r="E1380" s="2"/>
      <c r="F1380" s="16">
        <f>Source!AO1169</f>
        <v>11574.13</v>
      </c>
      <c r="G1380" s="15" t="str">
        <f>Source!DG1169</f>
        <v/>
      </c>
      <c r="H1380" s="2">
        <f>Source!AV1169</f>
        <v>1</v>
      </c>
      <c r="I1380" s="2">
        <f>IF(Source!BA1169&lt;&gt; 0, Source!BA1169, 1)</f>
        <v>1</v>
      </c>
      <c r="J1380" s="16">
        <f>Source!S1169</f>
        <v>2083.34</v>
      </c>
      <c r="K1380" s="16"/>
    </row>
    <row r="1381" spans="1:22" ht="14.25" x14ac:dyDescent="0.2">
      <c r="A1381" s="13"/>
      <c r="B1381" s="13"/>
      <c r="C1381" s="13" t="s">
        <v>1160</v>
      </c>
      <c r="D1381" s="14" t="s">
        <v>1161</v>
      </c>
      <c r="E1381" s="2">
        <f>Source!AT1169</f>
        <v>70</v>
      </c>
      <c r="F1381" s="16"/>
      <c r="G1381" s="15"/>
      <c r="H1381" s="2"/>
      <c r="I1381" s="2"/>
      <c r="J1381" s="16">
        <f>SUM(R1378:R1380)</f>
        <v>1458.34</v>
      </c>
      <c r="K1381" s="16"/>
    </row>
    <row r="1382" spans="1:22" ht="14.25" x14ac:dyDescent="0.2">
      <c r="A1382" s="13"/>
      <c r="B1382" s="13"/>
      <c r="C1382" s="13" t="s">
        <v>1162</v>
      </c>
      <c r="D1382" s="14" t="s">
        <v>1161</v>
      </c>
      <c r="E1382" s="2">
        <f>Source!AU1169</f>
        <v>10</v>
      </c>
      <c r="F1382" s="16"/>
      <c r="G1382" s="15"/>
      <c r="H1382" s="2"/>
      <c r="I1382" s="2"/>
      <c r="J1382" s="16">
        <f>SUM(T1378:T1381)</f>
        <v>208.33</v>
      </c>
      <c r="K1382" s="16"/>
    </row>
    <row r="1383" spans="1:22" ht="14.25" x14ac:dyDescent="0.2">
      <c r="A1383" s="13"/>
      <c r="B1383" s="13"/>
      <c r="C1383" s="13" t="s">
        <v>1163</v>
      </c>
      <c r="D1383" s="14" t="s">
        <v>1164</v>
      </c>
      <c r="E1383" s="2">
        <f>Source!AQ1169</f>
        <v>17.77</v>
      </c>
      <c r="F1383" s="16"/>
      <c r="G1383" s="15" t="str">
        <f>Source!DI1169</f>
        <v/>
      </c>
      <c r="H1383" s="2">
        <f>Source!AV1169</f>
        <v>1</v>
      </c>
      <c r="I1383" s="2"/>
      <c r="J1383" s="16"/>
      <c r="K1383" s="16">
        <f>Source!U1169</f>
        <v>3.1985999999999999</v>
      </c>
    </row>
    <row r="1384" spans="1:22" ht="15" x14ac:dyDescent="0.25">
      <c r="A1384" s="20"/>
      <c r="B1384" s="20"/>
      <c r="C1384" s="20"/>
      <c r="D1384" s="20"/>
      <c r="E1384" s="20"/>
      <c r="F1384" s="20"/>
      <c r="G1384" s="20"/>
      <c r="H1384" s="20"/>
      <c r="I1384" s="58">
        <f>J1380+J1381+J1382</f>
        <v>3750.01</v>
      </c>
      <c r="J1384" s="58"/>
      <c r="K1384" s="21">
        <f>IF(Source!I1169&lt;&gt;0, ROUND(I1384/Source!I1169, 2), 0)</f>
        <v>20833.39</v>
      </c>
      <c r="P1384" s="18">
        <f>I1384</f>
        <v>3750.01</v>
      </c>
    </row>
    <row r="1386" spans="1:22" ht="15" x14ac:dyDescent="0.25">
      <c r="A1386" s="61" t="str">
        <f>CONCATENATE("Итого по разделу: ",IF(Source!G1171&lt;&gt;"Новый раздел", Source!G1171, ""))</f>
        <v>Итого по разделу: Помещение 139 Класс робототехники</v>
      </c>
      <c r="B1386" s="61"/>
      <c r="C1386" s="61"/>
      <c r="D1386" s="61"/>
      <c r="E1386" s="61"/>
      <c r="F1386" s="61"/>
      <c r="G1386" s="61"/>
      <c r="H1386" s="61"/>
      <c r="I1386" s="59">
        <f>SUM(P1293:P1385)</f>
        <v>133509.62</v>
      </c>
      <c r="J1386" s="60"/>
      <c r="K1386" s="23"/>
    </row>
    <row r="1389" spans="1:22" ht="16.5" x14ac:dyDescent="0.25">
      <c r="A1389" s="57" t="str">
        <f>CONCATENATE("Раздел: ",IF(Source!G1201&lt;&gt;"Новый раздел", Source!G1201, ""))</f>
        <v>Раздел: Помещение 140 Класс робототехники</v>
      </c>
      <c r="B1389" s="57"/>
      <c r="C1389" s="57"/>
      <c r="D1389" s="57"/>
      <c r="E1389" s="57"/>
      <c r="F1389" s="57"/>
      <c r="G1389" s="57"/>
      <c r="H1389" s="57"/>
      <c r="I1389" s="57"/>
      <c r="J1389" s="57"/>
      <c r="K1389" s="57"/>
    </row>
    <row r="1390" spans="1:22" ht="28.5" x14ac:dyDescent="0.2">
      <c r="A1390" s="13">
        <v>154</v>
      </c>
      <c r="B1390" s="13" t="str">
        <f>Source!F1205</f>
        <v>1.21-3305-1-1/1</v>
      </c>
      <c r="C1390" s="13" t="str">
        <f>Source!G1205</f>
        <v>Демонтаж выключателей, розеток</v>
      </c>
      <c r="D1390" s="14" t="str">
        <f>Source!H1205</f>
        <v>100 шт.</v>
      </c>
      <c r="E1390" s="2">
        <f>Source!I1205</f>
        <v>0.04</v>
      </c>
      <c r="F1390" s="16"/>
      <c r="G1390" s="15"/>
      <c r="H1390" s="2"/>
      <c r="I1390" s="2"/>
      <c r="J1390" s="16"/>
      <c r="K1390" s="16"/>
      <c r="Q1390">
        <f>ROUND((Source!BZ1205/100)*ROUND((Source!AF1205*Source!AV1205)*Source!I1205, 2), 2)</f>
        <v>75.89</v>
      </c>
      <c r="R1390">
        <f>Source!X1205</f>
        <v>75.89</v>
      </c>
      <c r="S1390">
        <f>ROUND((Source!CA1205/100)*ROUND((Source!AF1205*Source!AV1205)*Source!I1205, 2), 2)</f>
        <v>10.84</v>
      </c>
      <c r="T1390">
        <f>Source!Y1205</f>
        <v>10.84</v>
      </c>
      <c r="U1390">
        <f>ROUND((175/100)*ROUND((Source!AE1205*Source!AV1205)*Source!I1205, 2), 2)</f>
        <v>0</v>
      </c>
      <c r="V1390">
        <f>ROUND((108/100)*ROUND(Source!CS1205*Source!I1205, 2), 2)</f>
        <v>0</v>
      </c>
    </row>
    <row r="1391" spans="1:22" x14ac:dyDescent="0.2">
      <c r="C1391" s="17" t="str">
        <f>"Объем: "&amp;Source!I1205&amp;"=4/"&amp;"100"</f>
        <v>Объем: 0,04=4/100</v>
      </c>
    </row>
    <row r="1392" spans="1:22" ht="14.25" x14ac:dyDescent="0.2">
      <c r="A1392" s="13"/>
      <c r="B1392" s="13"/>
      <c r="C1392" s="13" t="s">
        <v>1159</v>
      </c>
      <c r="D1392" s="14"/>
      <c r="E1392" s="2"/>
      <c r="F1392" s="16">
        <f>Source!AO1205</f>
        <v>2710.46</v>
      </c>
      <c r="G1392" s="15" t="str">
        <f>Source!DG1205</f>
        <v/>
      </c>
      <c r="H1392" s="2">
        <f>Source!AV1205</f>
        <v>1</v>
      </c>
      <c r="I1392" s="2">
        <f>IF(Source!BA1205&lt;&gt; 0, Source!BA1205, 1)</f>
        <v>1</v>
      </c>
      <c r="J1392" s="16">
        <f>Source!S1205</f>
        <v>108.42</v>
      </c>
      <c r="K1392" s="16"/>
    </row>
    <row r="1393" spans="1:22" ht="14.25" x14ac:dyDescent="0.2">
      <c r="A1393" s="13"/>
      <c r="B1393" s="13"/>
      <c r="C1393" s="13" t="s">
        <v>1160</v>
      </c>
      <c r="D1393" s="14" t="s">
        <v>1161</v>
      </c>
      <c r="E1393" s="2">
        <f>Source!AT1205</f>
        <v>70</v>
      </c>
      <c r="F1393" s="16"/>
      <c r="G1393" s="15"/>
      <c r="H1393" s="2"/>
      <c r="I1393" s="2"/>
      <c r="J1393" s="16">
        <f>SUM(R1390:R1392)</f>
        <v>75.89</v>
      </c>
      <c r="K1393" s="16"/>
    </row>
    <row r="1394" spans="1:22" ht="14.25" x14ac:dyDescent="0.2">
      <c r="A1394" s="13"/>
      <c r="B1394" s="13"/>
      <c r="C1394" s="13" t="s">
        <v>1162</v>
      </c>
      <c r="D1394" s="14" t="s">
        <v>1161</v>
      </c>
      <c r="E1394" s="2">
        <f>Source!AU1205</f>
        <v>10</v>
      </c>
      <c r="F1394" s="16"/>
      <c r="G1394" s="15"/>
      <c r="H1394" s="2"/>
      <c r="I1394" s="2"/>
      <c r="J1394" s="16">
        <f>SUM(T1390:T1393)</f>
        <v>10.84</v>
      </c>
      <c r="K1394" s="16"/>
    </row>
    <row r="1395" spans="1:22" ht="14.25" x14ac:dyDescent="0.2">
      <c r="A1395" s="13"/>
      <c r="B1395" s="13"/>
      <c r="C1395" s="13" t="s">
        <v>1163</v>
      </c>
      <c r="D1395" s="14" t="s">
        <v>1164</v>
      </c>
      <c r="E1395" s="2">
        <f>Source!AQ1205</f>
        <v>5.84</v>
      </c>
      <c r="F1395" s="16"/>
      <c r="G1395" s="15" t="str">
        <f>Source!DI1205</f>
        <v/>
      </c>
      <c r="H1395" s="2">
        <f>Source!AV1205</f>
        <v>1</v>
      </c>
      <c r="I1395" s="2"/>
      <c r="J1395" s="16"/>
      <c r="K1395" s="16">
        <f>Source!U1205</f>
        <v>0.2336</v>
      </c>
    </row>
    <row r="1396" spans="1:22" ht="15" x14ac:dyDescent="0.25">
      <c r="A1396" s="20"/>
      <c r="B1396" s="20"/>
      <c r="C1396" s="20"/>
      <c r="D1396" s="20"/>
      <c r="E1396" s="20"/>
      <c r="F1396" s="20"/>
      <c r="G1396" s="20"/>
      <c r="H1396" s="20"/>
      <c r="I1396" s="58">
        <f>J1392+J1393+J1394</f>
        <v>195.15</v>
      </c>
      <c r="J1396" s="58"/>
      <c r="K1396" s="21">
        <f>IF(Source!I1205&lt;&gt;0, ROUND(I1396/Source!I1205, 2), 0)</f>
        <v>4878.75</v>
      </c>
      <c r="P1396" s="18">
        <f>I1396</f>
        <v>195.15</v>
      </c>
    </row>
    <row r="1397" spans="1:22" ht="57" x14ac:dyDescent="0.2">
      <c r="A1397" s="13">
        <v>155</v>
      </c>
      <c r="B1397" s="13" t="str">
        <f>Source!F1206</f>
        <v>1.50-3204-13-6/1</v>
      </c>
      <c r="C1397" s="13" t="str">
        <f>Source!G1206</f>
        <v>Сверление отверстий в строительных конструкциях из кирпича установками алмазного сверления, диаметр сверла алмазного кольцевого 70 мм</v>
      </c>
      <c r="D1397" s="14" t="str">
        <f>Source!H1206</f>
        <v>10 СМ</v>
      </c>
      <c r="E1397" s="2">
        <f>Source!I1206</f>
        <v>0.2</v>
      </c>
      <c r="F1397" s="16"/>
      <c r="G1397" s="15"/>
      <c r="H1397" s="2"/>
      <c r="I1397" s="2"/>
      <c r="J1397" s="16"/>
      <c r="K1397" s="16"/>
      <c r="Q1397">
        <f>ROUND((Source!BZ1206/100)*ROUND((Source!AF1206*Source!AV1206)*Source!I1206, 2), 2)</f>
        <v>42.74</v>
      </c>
      <c r="R1397">
        <f>Source!X1206</f>
        <v>42.74</v>
      </c>
      <c r="S1397">
        <f>ROUND((Source!CA1206/100)*ROUND((Source!AF1206*Source!AV1206)*Source!I1206, 2), 2)</f>
        <v>6.11</v>
      </c>
      <c r="T1397">
        <f>Source!Y1206</f>
        <v>6.11</v>
      </c>
      <c r="U1397">
        <f>ROUND((175/100)*ROUND((Source!AE1206*Source!AV1206)*Source!I1206, 2), 2)</f>
        <v>0.05</v>
      </c>
      <c r="V1397">
        <f>ROUND((108/100)*ROUND(Source!CS1206*Source!I1206, 2), 2)</f>
        <v>0.03</v>
      </c>
    </row>
    <row r="1398" spans="1:22" x14ac:dyDescent="0.2">
      <c r="C1398" s="17" t="str">
        <f>"Объем: "&amp;Source!I1206&amp;"=2/"&amp;"10"</f>
        <v>Объем: 0,2=2/10</v>
      </c>
    </row>
    <row r="1399" spans="1:22" ht="14.25" x14ac:dyDescent="0.2">
      <c r="A1399" s="13"/>
      <c r="B1399" s="13"/>
      <c r="C1399" s="13" t="s">
        <v>1159</v>
      </c>
      <c r="D1399" s="14"/>
      <c r="E1399" s="2"/>
      <c r="F1399" s="16">
        <f>Source!AO1206</f>
        <v>305.27</v>
      </c>
      <c r="G1399" s="15" t="str">
        <f>Source!DG1206</f>
        <v/>
      </c>
      <c r="H1399" s="2">
        <f>Source!AV1206</f>
        <v>1</v>
      </c>
      <c r="I1399" s="2">
        <f>IF(Source!BA1206&lt;&gt; 0, Source!BA1206, 1)</f>
        <v>1</v>
      </c>
      <c r="J1399" s="16">
        <f>Source!S1206</f>
        <v>61.05</v>
      </c>
      <c r="K1399" s="16"/>
    </row>
    <row r="1400" spans="1:22" ht="14.25" x14ac:dyDescent="0.2">
      <c r="A1400" s="13"/>
      <c r="B1400" s="13"/>
      <c r="C1400" s="13" t="s">
        <v>1165</v>
      </c>
      <c r="D1400" s="14"/>
      <c r="E1400" s="2"/>
      <c r="F1400" s="16">
        <f>Source!AM1206</f>
        <v>8.99</v>
      </c>
      <c r="G1400" s="15" t="str">
        <f>Source!DE1206</f>
        <v/>
      </c>
      <c r="H1400" s="2">
        <f>Source!AV1206</f>
        <v>1</v>
      </c>
      <c r="I1400" s="2">
        <f>IF(Source!BB1206&lt;&gt; 0, Source!BB1206, 1)</f>
        <v>1</v>
      </c>
      <c r="J1400" s="16">
        <f>Source!Q1206</f>
        <v>1.8</v>
      </c>
      <c r="K1400" s="16"/>
    </row>
    <row r="1401" spans="1:22" ht="14.25" x14ac:dyDescent="0.2">
      <c r="A1401" s="13"/>
      <c r="B1401" s="13"/>
      <c r="C1401" s="13" t="s">
        <v>1166</v>
      </c>
      <c r="D1401" s="14"/>
      <c r="E1401" s="2"/>
      <c r="F1401" s="16">
        <f>Source!AN1206</f>
        <v>0.13</v>
      </c>
      <c r="G1401" s="15" t="str">
        <f>Source!DF1206</f>
        <v/>
      </c>
      <c r="H1401" s="2">
        <f>Source!AV1206</f>
        <v>1</v>
      </c>
      <c r="I1401" s="2">
        <f>IF(Source!BS1206&lt;&gt; 0, Source!BS1206, 1)</f>
        <v>1</v>
      </c>
      <c r="J1401" s="22">
        <f>Source!R1206</f>
        <v>0.03</v>
      </c>
      <c r="K1401" s="16"/>
    </row>
    <row r="1402" spans="1:22" ht="14.25" x14ac:dyDescent="0.2">
      <c r="A1402" s="13"/>
      <c r="B1402" s="13"/>
      <c r="C1402" s="13" t="s">
        <v>1167</v>
      </c>
      <c r="D1402" s="14"/>
      <c r="E1402" s="2"/>
      <c r="F1402" s="16">
        <f>Source!AL1206</f>
        <v>112.32</v>
      </c>
      <c r="G1402" s="15" t="str">
        <f>Source!DD1206</f>
        <v/>
      </c>
      <c r="H1402" s="2">
        <f>Source!AW1206</f>
        <v>1</v>
      </c>
      <c r="I1402" s="2">
        <f>IF(Source!BC1206&lt;&gt; 0, Source!BC1206, 1)</f>
        <v>1</v>
      </c>
      <c r="J1402" s="16">
        <f>Source!P1206</f>
        <v>22.46</v>
      </c>
      <c r="K1402" s="16"/>
    </row>
    <row r="1403" spans="1:22" ht="14.25" x14ac:dyDescent="0.2">
      <c r="A1403" s="13"/>
      <c r="B1403" s="13"/>
      <c r="C1403" s="13" t="s">
        <v>1160</v>
      </c>
      <c r="D1403" s="14" t="s">
        <v>1161</v>
      </c>
      <c r="E1403" s="2">
        <f>Source!AT1206</f>
        <v>70</v>
      </c>
      <c r="F1403" s="16"/>
      <c r="G1403" s="15"/>
      <c r="H1403" s="2"/>
      <c r="I1403" s="2"/>
      <c r="J1403" s="16">
        <f>SUM(R1397:R1402)</f>
        <v>42.74</v>
      </c>
      <c r="K1403" s="16"/>
    </row>
    <row r="1404" spans="1:22" ht="14.25" x14ac:dyDescent="0.2">
      <c r="A1404" s="13"/>
      <c r="B1404" s="13"/>
      <c r="C1404" s="13" t="s">
        <v>1162</v>
      </c>
      <c r="D1404" s="14" t="s">
        <v>1161</v>
      </c>
      <c r="E1404" s="2">
        <f>Source!AU1206</f>
        <v>10</v>
      </c>
      <c r="F1404" s="16"/>
      <c r="G1404" s="15"/>
      <c r="H1404" s="2"/>
      <c r="I1404" s="2"/>
      <c r="J1404" s="16">
        <f>SUM(T1397:T1403)</f>
        <v>6.11</v>
      </c>
      <c r="K1404" s="16"/>
    </row>
    <row r="1405" spans="1:22" ht="14.25" x14ac:dyDescent="0.2">
      <c r="A1405" s="13"/>
      <c r="B1405" s="13"/>
      <c r="C1405" s="13" t="s">
        <v>1168</v>
      </c>
      <c r="D1405" s="14" t="s">
        <v>1161</v>
      </c>
      <c r="E1405" s="2">
        <f>108</f>
        <v>108</v>
      </c>
      <c r="F1405" s="16"/>
      <c r="G1405" s="15"/>
      <c r="H1405" s="2"/>
      <c r="I1405" s="2"/>
      <c r="J1405" s="16">
        <f>SUM(V1397:V1404)</f>
        <v>0.03</v>
      </c>
      <c r="K1405" s="16"/>
    </row>
    <row r="1406" spans="1:22" ht="14.25" x14ac:dyDescent="0.2">
      <c r="A1406" s="13"/>
      <c r="B1406" s="13"/>
      <c r="C1406" s="13" t="s">
        <v>1163</v>
      </c>
      <c r="D1406" s="14" t="s">
        <v>1164</v>
      </c>
      <c r="E1406" s="2">
        <f>Source!AQ1206</f>
        <v>0.42</v>
      </c>
      <c r="F1406" s="16"/>
      <c r="G1406" s="15" t="str">
        <f>Source!DI1206</f>
        <v/>
      </c>
      <c r="H1406" s="2">
        <f>Source!AV1206</f>
        <v>1</v>
      </c>
      <c r="I1406" s="2"/>
      <c r="J1406" s="16"/>
      <c r="K1406" s="16">
        <f>Source!U1206</f>
        <v>8.4000000000000005E-2</v>
      </c>
    </row>
    <row r="1407" spans="1:22" ht="15" x14ac:dyDescent="0.25">
      <c r="A1407" s="20"/>
      <c r="B1407" s="20"/>
      <c r="C1407" s="20"/>
      <c r="D1407" s="20"/>
      <c r="E1407" s="20"/>
      <c r="F1407" s="20"/>
      <c r="G1407" s="20"/>
      <c r="H1407" s="20"/>
      <c r="I1407" s="58">
        <f>J1399+J1400+J1402+J1403+J1404+J1405</f>
        <v>134.19000000000003</v>
      </c>
      <c r="J1407" s="58"/>
      <c r="K1407" s="21">
        <f>IF(Source!I1206&lt;&gt;0, ROUND(I1407/Source!I1206, 2), 0)</f>
        <v>670.95</v>
      </c>
      <c r="P1407" s="18">
        <f>I1407</f>
        <v>134.19000000000003</v>
      </c>
    </row>
    <row r="1408" spans="1:22" ht="28.5" x14ac:dyDescent="0.2">
      <c r="A1408" s="13">
        <v>156</v>
      </c>
      <c r="B1408" s="13" t="str">
        <f>Source!F1207</f>
        <v>1.50-3204-10-1/1</v>
      </c>
      <c r="C1408" s="13" t="str">
        <f>Source!G1207</f>
        <v>Пробивка борозд в кирпичных стенах, площадь сечения до 20 см2</v>
      </c>
      <c r="D1408" s="14" t="str">
        <f>Source!H1207</f>
        <v>100 м</v>
      </c>
      <c r="E1408" s="2">
        <f>Source!I1207</f>
        <v>0.03</v>
      </c>
      <c r="F1408" s="16"/>
      <c r="G1408" s="15"/>
      <c r="H1408" s="2"/>
      <c r="I1408" s="2"/>
      <c r="J1408" s="16"/>
      <c r="K1408" s="16"/>
      <c r="Q1408">
        <f>ROUND((Source!BZ1207/100)*ROUND((Source!AF1207*Source!AV1207)*Source!I1207, 2), 2)</f>
        <v>172.61</v>
      </c>
      <c r="R1408">
        <f>Source!X1207</f>
        <v>172.61</v>
      </c>
      <c r="S1408">
        <f>ROUND((Source!CA1207/100)*ROUND((Source!AF1207*Source!AV1207)*Source!I1207, 2), 2)</f>
        <v>24.66</v>
      </c>
      <c r="T1408">
        <f>Source!Y1207</f>
        <v>24.66</v>
      </c>
      <c r="U1408">
        <f>ROUND((175/100)*ROUND((Source!AE1207*Source!AV1207)*Source!I1207, 2), 2)</f>
        <v>159.62</v>
      </c>
      <c r="V1408">
        <f>ROUND((108/100)*ROUND(Source!CS1207*Source!I1207, 2), 2)</f>
        <v>98.51</v>
      </c>
    </row>
    <row r="1409" spans="1:22" x14ac:dyDescent="0.2">
      <c r="C1409" s="17" t="str">
        <f>"Объем: "&amp;Source!I1207&amp;"=3/"&amp;"100"</f>
        <v>Объем: 0,03=3/100</v>
      </c>
    </row>
    <row r="1410" spans="1:22" ht="14.25" x14ac:dyDescent="0.2">
      <c r="A1410" s="13"/>
      <c r="B1410" s="13"/>
      <c r="C1410" s="13" t="s">
        <v>1159</v>
      </c>
      <c r="D1410" s="14"/>
      <c r="E1410" s="2"/>
      <c r="F1410" s="16">
        <f>Source!AO1207</f>
        <v>8219.68</v>
      </c>
      <c r="G1410" s="15" t="str">
        <f>Source!DG1207</f>
        <v/>
      </c>
      <c r="H1410" s="2">
        <f>Source!AV1207</f>
        <v>1</v>
      </c>
      <c r="I1410" s="2">
        <f>IF(Source!BA1207&lt;&gt; 0, Source!BA1207, 1)</f>
        <v>1</v>
      </c>
      <c r="J1410" s="16">
        <f>Source!S1207</f>
        <v>246.59</v>
      </c>
      <c r="K1410" s="16"/>
    </row>
    <row r="1411" spans="1:22" ht="14.25" x14ac:dyDescent="0.2">
      <c r="A1411" s="13"/>
      <c r="B1411" s="13"/>
      <c r="C1411" s="13" t="s">
        <v>1165</v>
      </c>
      <c r="D1411" s="14"/>
      <c r="E1411" s="2"/>
      <c r="F1411" s="16">
        <f>Source!AM1207</f>
        <v>5993.85</v>
      </c>
      <c r="G1411" s="15" t="str">
        <f>Source!DE1207</f>
        <v/>
      </c>
      <c r="H1411" s="2">
        <f>Source!AV1207</f>
        <v>1</v>
      </c>
      <c r="I1411" s="2">
        <f>IF(Source!BB1207&lt;&gt; 0, Source!BB1207, 1)</f>
        <v>1</v>
      </c>
      <c r="J1411" s="16">
        <f>Source!Q1207</f>
        <v>179.82</v>
      </c>
      <c r="K1411" s="16"/>
    </row>
    <row r="1412" spans="1:22" ht="14.25" x14ac:dyDescent="0.2">
      <c r="A1412" s="13"/>
      <c r="B1412" s="13"/>
      <c r="C1412" s="13" t="s">
        <v>1166</v>
      </c>
      <c r="D1412" s="14"/>
      <c r="E1412" s="2"/>
      <c r="F1412" s="16">
        <f>Source!AN1207</f>
        <v>3040.45</v>
      </c>
      <c r="G1412" s="15" t="str">
        <f>Source!DF1207</f>
        <v/>
      </c>
      <c r="H1412" s="2">
        <f>Source!AV1207</f>
        <v>1</v>
      </c>
      <c r="I1412" s="2">
        <f>IF(Source!BS1207&lt;&gt; 0, Source!BS1207, 1)</f>
        <v>1</v>
      </c>
      <c r="J1412" s="22">
        <f>Source!R1207</f>
        <v>91.21</v>
      </c>
      <c r="K1412" s="16"/>
    </row>
    <row r="1413" spans="1:22" ht="14.25" x14ac:dyDescent="0.2">
      <c r="A1413" s="13"/>
      <c r="B1413" s="13"/>
      <c r="C1413" s="13" t="s">
        <v>1160</v>
      </c>
      <c r="D1413" s="14" t="s">
        <v>1161</v>
      </c>
      <c r="E1413" s="2">
        <f>Source!AT1207</f>
        <v>70</v>
      </c>
      <c r="F1413" s="16"/>
      <c r="G1413" s="15"/>
      <c r="H1413" s="2"/>
      <c r="I1413" s="2"/>
      <c r="J1413" s="16">
        <f>SUM(R1408:R1412)</f>
        <v>172.61</v>
      </c>
      <c r="K1413" s="16"/>
    </row>
    <row r="1414" spans="1:22" ht="14.25" x14ac:dyDescent="0.2">
      <c r="A1414" s="13"/>
      <c r="B1414" s="13"/>
      <c r="C1414" s="13" t="s">
        <v>1162</v>
      </c>
      <c r="D1414" s="14" t="s">
        <v>1161</v>
      </c>
      <c r="E1414" s="2">
        <f>Source!AU1207</f>
        <v>10</v>
      </c>
      <c r="F1414" s="16"/>
      <c r="G1414" s="15"/>
      <c r="H1414" s="2"/>
      <c r="I1414" s="2"/>
      <c r="J1414" s="16">
        <f>SUM(T1408:T1413)</f>
        <v>24.66</v>
      </c>
      <c r="K1414" s="16"/>
    </row>
    <row r="1415" spans="1:22" ht="14.25" x14ac:dyDescent="0.2">
      <c r="A1415" s="13"/>
      <c r="B1415" s="13"/>
      <c r="C1415" s="13" t="s">
        <v>1168</v>
      </c>
      <c r="D1415" s="14" t="s">
        <v>1161</v>
      </c>
      <c r="E1415" s="2">
        <f>108</f>
        <v>108</v>
      </c>
      <c r="F1415" s="16"/>
      <c r="G1415" s="15"/>
      <c r="H1415" s="2"/>
      <c r="I1415" s="2"/>
      <c r="J1415" s="16">
        <f>SUM(V1408:V1414)</f>
        <v>98.51</v>
      </c>
      <c r="K1415" s="16"/>
    </row>
    <row r="1416" spans="1:22" ht="14.25" x14ac:dyDescent="0.2">
      <c r="A1416" s="13"/>
      <c r="B1416" s="13"/>
      <c r="C1416" s="13" t="s">
        <v>1163</v>
      </c>
      <c r="D1416" s="14" t="s">
        <v>1164</v>
      </c>
      <c r="E1416" s="2">
        <f>Source!AQ1207</f>
        <v>14</v>
      </c>
      <c r="F1416" s="16"/>
      <c r="G1416" s="15" t="str">
        <f>Source!DI1207</f>
        <v/>
      </c>
      <c r="H1416" s="2">
        <f>Source!AV1207</f>
        <v>1</v>
      </c>
      <c r="I1416" s="2"/>
      <c r="J1416" s="16"/>
      <c r="K1416" s="16">
        <f>Source!U1207</f>
        <v>0.42</v>
      </c>
    </row>
    <row r="1417" spans="1:22" ht="15" x14ac:dyDescent="0.25">
      <c r="A1417" s="20"/>
      <c r="B1417" s="20"/>
      <c r="C1417" s="20"/>
      <c r="D1417" s="20"/>
      <c r="E1417" s="20"/>
      <c r="F1417" s="20"/>
      <c r="G1417" s="20"/>
      <c r="H1417" s="20"/>
      <c r="I1417" s="58">
        <f>J1410+J1411+J1413+J1414+J1415</f>
        <v>722.18999999999994</v>
      </c>
      <c r="J1417" s="58"/>
      <c r="K1417" s="21">
        <f>IF(Source!I1207&lt;&gt;0, ROUND(I1417/Source!I1207, 2), 0)</f>
        <v>24073</v>
      </c>
      <c r="P1417" s="18">
        <f>I1417</f>
        <v>722.18999999999994</v>
      </c>
    </row>
    <row r="1418" spans="1:22" ht="99.75" x14ac:dyDescent="0.2">
      <c r="A1418" s="13">
        <v>157</v>
      </c>
      <c r="B1418" s="13" t="str">
        <f>Source!F1208</f>
        <v>21.23-8-140</v>
      </c>
      <c r="C1418" s="13" t="str">
        <f>Source!G1208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418" s="14" t="str">
        <f>Source!H1208</f>
        <v>км</v>
      </c>
      <c r="E1418" s="2">
        <f>Source!I1208</f>
        <v>2E-3</v>
      </c>
      <c r="F1418" s="16">
        <f>Source!AL1208</f>
        <v>99860.32</v>
      </c>
      <c r="G1418" s="15" t="str">
        <f>Source!DD1208</f>
        <v/>
      </c>
      <c r="H1418" s="2">
        <f>Source!AW1208</f>
        <v>1</v>
      </c>
      <c r="I1418" s="2">
        <f>IF(Source!BC1208&lt;&gt; 0, Source!BC1208, 1)</f>
        <v>1</v>
      </c>
      <c r="J1418" s="16">
        <f>Source!P1208</f>
        <v>199.72</v>
      </c>
      <c r="K1418" s="16"/>
      <c r="Q1418">
        <f>ROUND((Source!BZ1208/100)*ROUND((Source!AF1208*Source!AV1208)*Source!I1208, 2), 2)</f>
        <v>0</v>
      </c>
      <c r="R1418">
        <f>Source!X1208</f>
        <v>0</v>
      </c>
      <c r="S1418">
        <f>ROUND((Source!CA1208/100)*ROUND((Source!AF1208*Source!AV1208)*Source!I1208, 2), 2)</f>
        <v>0</v>
      </c>
      <c r="T1418">
        <f>Source!Y1208</f>
        <v>0</v>
      </c>
      <c r="U1418">
        <f>ROUND((175/100)*ROUND((Source!AE1208*Source!AV1208)*Source!I1208, 2), 2)</f>
        <v>0</v>
      </c>
      <c r="V1418">
        <f>ROUND((108/100)*ROUND(Source!CS1208*Source!I1208, 2), 2)</f>
        <v>0</v>
      </c>
    </row>
    <row r="1419" spans="1:22" ht="15" x14ac:dyDescent="0.25">
      <c r="A1419" s="20"/>
      <c r="B1419" s="20"/>
      <c r="C1419" s="20"/>
      <c r="D1419" s="20"/>
      <c r="E1419" s="20"/>
      <c r="F1419" s="20"/>
      <c r="G1419" s="20"/>
      <c r="H1419" s="20"/>
      <c r="I1419" s="58">
        <f>J1418</f>
        <v>199.72</v>
      </c>
      <c r="J1419" s="58"/>
      <c r="K1419" s="21">
        <f>IF(Source!I1208&lt;&gt;0, ROUND(I1419/Source!I1208, 2), 0)</f>
        <v>99860</v>
      </c>
      <c r="P1419" s="18">
        <f>I1419</f>
        <v>199.72</v>
      </c>
    </row>
    <row r="1420" spans="1:22" ht="57" x14ac:dyDescent="0.2">
      <c r="A1420" s="13">
        <v>158</v>
      </c>
      <c r="B1420" s="13" t="str">
        <f>Source!F1209</f>
        <v>21.21-5-84</v>
      </c>
      <c r="C1420" s="13" t="str">
        <f>Source!G1209</f>
        <v>Коробки для установки выключателей, переключателей и штепсельных розеток при скрытой электропроводке, тип КУВ-1М УХЛЗ</v>
      </c>
      <c r="D1420" s="14" t="str">
        <f>Source!H1209</f>
        <v>1000 шт.</v>
      </c>
      <c r="E1420" s="2">
        <f>Source!I1209</f>
        <v>6.0000000000000001E-3</v>
      </c>
      <c r="F1420" s="16">
        <f>Source!AL1209</f>
        <v>72169.899999999994</v>
      </c>
      <c r="G1420" s="15" t="str">
        <f>Source!DD1209</f>
        <v/>
      </c>
      <c r="H1420" s="2">
        <f>Source!AW1209</f>
        <v>1</v>
      </c>
      <c r="I1420" s="2">
        <f>IF(Source!BC1209&lt;&gt; 0, Source!BC1209, 1)</f>
        <v>1</v>
      </c>
      <c r="J1420" s="16">
        <f>Source!P1209</f>
        <v>433.02</v>
      </c>
      <c r="K1420" s="16"/>
      <c r="Q1420">
        <f>ROUND((Source!BZ1209/100)*ROUND((Source!AF1209*Source!AV1209)*Source!I1209, 2), 2)</f>
        <v>0</v>
      </c>
      <c r="R1420">
        <f>Source!X1209</f>
        <v>0</v>
      </c>
      <c r="S1420">
        <f>ROUND((Source!CA1209/100)*ROUND((Source!AF1209*Source!AV1209)*Source!I1209, 2), 2)</f>
        <v>0</v>
      </c>
      <c r="T1420">
        <f>Source!Y1209</f>
        <v>0</v>
      </c>
      <c r="U1420">
        <f>ROUND((175/100)*ROUND((Source!AE1209*Source!AV1209)*Source!I1209, 2), 2)</f>
        <v>0</v>
      </c>
      <c r="V1420">
        <f>ROUND((108/100)*ROUND(Source!CS1209*Source!I1209, 2), 2)</f>
        <v>0</v>
      </c>
    </row>
    <row r="1421" spans="1:22" x14ac:dyDescent="0.2">
      <c r="C1421" s="17" t="str">
        <f>"Объем: "&amp;Source!I1209&amp;"=6/"&amp;"1000"</f>
        <v>Объем: 0,006=6/1000</v>
      </c>
    </row>
    <row r="1422" spans="1:22" ht="15" x14ac:dyDescent="0.25">
      <c r="A1422" s="20"/>
      <c r="B1422" s="20"/>
      <c r="C1422" s="20"/>
      <c r="D1422" s="20"/>
      <c r="E1422" s="20"/>
      <c r="F1422" s="20"/>
      <c r="G1422" s="20"/>
      <c r="H1422" s="20"/>
      <c r="I1422" s="58">
        <f>J1420</f>
        <v>433.02</v>
      </c>
      <c r="J1422" s="58"/>
      <c r="K1422" s="21">
        <f>IF(Source!I1209&lt;&gt;0, ROUND(I1422/Source!I1209, 2), 0)</f>
        <v>72170</v>
      </c>
      <c r="P1422" s="18">
        <f>I1422</f>
        <v>433.02</v>
      </c>
    </row>
    <row r="1423" spans="1:22" ht="42.75" x14ac:dyDescent="0.2">
      <c r="A1423" s="13">
        <v>159</v>
      </c>
      <c r="B1423" s="13" t="str">
        <f>Source!F1210</f>
        <v>1.20-3103-1-8/1</v>
      </c>
      <c r="C1423" s="13" t="str">
        <f>Source!G1210</f>
        <v>Установка розетки штепсельной неутопленного типа при открытой проводке</v>
      </c>
      <c r="D1423" s="14" t="str">
        <f>Source!H1210</f>
        <v>100 шт.</v>
      </c>
      <c r="E1423" s="2">
        <f>Source!I1210</f>
        <v>0.04</v>
      </c>
      <c r="F1423" s="16"/>
      <c r="G1423" s="15"/>
      <c r="H1423" s="2"/>
      <c r="I1423" s="2"/>
      <c r="J1423" s="16"/>
      <c r="K1423" s="16"/>
      <c r="Q1423">
        <f>ROUND((Source!BZ1210/100)*ROUND((Source!AF1210*Source!AV1210)*Source!I1210, 2), 2)</f>
        <v>780.74</v>
      </c>
      <c r="R1423">
        <f>Source!X1210</f>
        <v>780.74</v>
      </c>
      <c r="S1423">
        <f>ROUND((Source!CA1210/100)*ROUND((Source!AF1210*Source!AV1210)*Source!I1210, 2), 2)</f>
        <v>111.53</v>
      </c>
      <c r="T1423">
        <f>Source!Y1210</f>
        <v>111.53</v>
      </c>
      <c r="U1423">
        <f>ROUND((175/100)*ROUND((Source!AE1210*Source!AV1210)*Source!I1210, 2), 2)</f>
        <v>0.05</v>
      </c>
      <c r="V1423">
        <f>ROUND((108/100)*ROUND(Source!CS1210*Source!I1210, 2), 2)</f>
        <v>0.03</v>
      </c>
    </row>
    <row r="1424" spans="1:22" x14ac:dyDescent="0.2">
      <c r="C1424" s="17" t="str">
        <f>"Объем: "&amp;Source!I1210&amp;"=4/"&amp;"100"</f>
        <v>Объем: 0,04=4/100</v>
      </c>
    </row>
    <row r="1425" spans="1:22" ht="14.25" x14ac:dyDescent="0.2">
      <c r="A1425" s="13"/>
      <c r="B1425" s="13"/>
      <c r="C1425" s="13" t="s">
        <v>1159</v>
      </c>
      <c r="D1425" s="14"/>
      <c r="E1425" s="2"/>
      <c r="F1425" s="16">
        <f>Source!AO1210</f>
        <v>27883.439999999999</v>
      </c>
      <c r="G1425" s="15" t="str">
        <f>Source!DG1210</f>
        <v/>
      </c>
      <c r="H1425" s="2">
        <f>Source!AV1210</f>
        <v>1</v>
      </c>
      <c r="I1425" s="2">
        <f>IF(Source!BA1210&lt;&gt; 0, Source!BA1210, 1)</f>
        <v>1</v>
      </c>
      <c r="J1425" s="16">
        <f>Source!S1210</f>
        <v>1115.3399999999999</v>
      </c>
      <c r="K1425" s="16"/>
    </row>
    <row r="1426" spans="1:22" ht="14.25" x14ac:dyDescent="0.2">
      <c r="A1426" s="13"/>
      <c r="B1426" s="13"/>
      <c r="C1426" s="13" t="s">
        <v>1165</v>
      </c>
      <c r="D1426" s="14"/>
      <c r="E1426" s="2"/>
      <c r="F1426" s="16">
        <f>Source!AM1210</f>
        <v>32.57</v>
      </c>
      <c r="G1426" s="15" t="str">
        <f>Source!DE1210</f>
        <v/>
      </c>
      <c r="H1426" s="2">
        <f>Source!AV1210</f>
        <v>1</v>
      </c>
      <c r="I1426" s="2">
        <f>IF(Source!BB1210&lt;&gt; 0, Source!BB1210, 1)</f>
        <v>1</v>
      </c>
      <c r="J1426" s="16">
        <f>Source!Q1210</f>
        <v>1.3</v>
      </c>
      <c r="K1426" s="16"/>
    </row>
    <row r="1427" spans="1:22" ht="14.25" x14ac:dyDescent="0.2">
      <c r="A1427" s="13"/>
      <c r="B1427" s="13"/>
      <c r="C1427" s="13" t="s">
        <v>1166</v>
      </c>
      <c r="D1427" s="14"/>
      <c r="E1427" s="2"/>
      <c r="F1427" s="16">
        <f>Source!AN1210</f>
        <v>0.69</v>
      </c>
      <c r="G1427" s="15" t="str">
        <f>Source!DF1210</f>
        <v/>
      </c>
      <c r="H1427" s="2">
        <f>Source!AV1210</f>
        <v>1</v>
      </c>
      <c r="I1427" s="2">
        <f>IF(Source!BS1210&lt;&gt; 0, Source!BS1210, 1)</f>
        <v>1</v>
      </c>
      <c r="J1427" s="22">
        <f>Source!R1210</f>
        <v>0.03</v>
      </c>
      <c r="K1427" s="16"/>
    </row>
    <row r="1428" spans="1:22" ht="14.25" x14ac:dyDescent="0.2">
      <c r="A1428" s="13"/>
      <c r="B1428" s="13"/>
      <c r="C1428" s="13" t="s">
        <v>1160</v>
      </c>
      <c r="D1428" s="14" t="s">
        <v>1161</v>
      </c>
      <c r="E1428" s="2">
        <f>Source!AT1210</f>
        <v>70</v>
      </c>
      <c r="F1428" s="16"/>
      <c r="G1428" s="15"/>
      <c r="H1428" s="2"/>
      <c r="I1428" s="2"/>
      <c r="J1428" s="16">
        <f>SUM(R1423:R1427)</f>
        <v>780.74</v>
      </c>
      <c r="K1428" s="16"/>
    </row>
    <row r="1429" spans="1:22" ht="14.25" x14ac:dyDescent="0.2">
      <c r="A1429" s="13"/>
      <c r="B1429" s="13"/>
      <c r="C1429" s="13" t="s">
        <v>1162</v>
      </c>
      <c r="D1429" s="14" t="s">
        <v>1161</v>
      </c>
      <c r="E1429" s="2">
        <f>Source!AU1210</f>
        <v>10</v>
      </c>
      <c r="F1429" s="16"/>
      <c r="G1429" s="15"/>
      <c r="H1429" s="2"/>
      <c r="I1429" s="2"/>
      <c r="J1429" s="16">
        <f>SUM(T1423:T1428)</f>
        <v>111.53</v>
      </c>
      <c r="K1429" s="16"/>
    </row>
    <row r="1430" spans="1:22" ht="14.25" x14ac:dyDescent="0.2">
      <c r="A1430" s="13"/>
      <c r="B1430" s="13"/>
      <c r="C1430" s="13" t="s">
        <v>1168</v>
      </c>
      <c r="D1430" s="14" t="s">
        <v>1161</v>
      </c>
      <c r="E1430" s="2">
        <f>108</f>
        <v>108</v>
      </c>
      <c r="F1430" s="16"/>
      <c r="G1430" s="15"/>
      <c r="H1430" s="2"/>
      <c r="I1430" s="2"/>
      <c r="J1430" s="16">
        <f>SUM(V1423:V1429)</f>
        <v>0.03</v>
      </c>
      <c r="K1430" s="16"/>
    </row>
    <row r="1431" spans="1:22" ht="14.25" x14ac:dyDescent="0.2">
      <c r="A1431" s="13"/>
      <c r="B1431" s="13"/>
      <c r="C1431" s="13" t="s">
        <v>1163</v>
      </c>
      <c r="D1431" s="14" t="s">
        <v>1164</v>
      </c>
      <c r="E1431" s="2">
        <f>Source!AQ1210</f>
        <v>42.81</v>
      </c>
      <c r="F1431" s="16"/>
      <c r="G1431" s="15" t="str">
        <f>Source!DI1210</f>
        <v/>
      </c>
      <c r="H1431" s="2">
        <f>Source!AV1210</f>
        <v>1</v>
      </c>
      <c r="I1431" s="2"/>
      <c r="J1431" s="16"/>
      <c r="K1431" s="16">
        <f>Source!U1210</f>
        <v>1.7124000000000001</v>
      </c>
    </row>
    <row r="1432" spans="1:22" ht="15" x14ac:dyDescent="0.25">
      <c r="A1432" s="20"/>
      <c r="B1432" s="20"/>
      <c r="C1432" s="20"/>
      <c r="D1432" s="20"/>
      <c r="E1432" s="20"/>
      <c r="F1432" s="20"/>
      <c r="G1432" s="20"/>
      <c r="H1432" s="20"/>
      <c r="I1432" s="58">
        <f>J1425+J1426+J1428+J1429+J1430</f>
        <v>2008.9399999999998</v>
      </c>
      <c r="J1432" s="58"/>
      <c r="K1432" s="21">
        <f>IF(Source!I1210&lt;&gt;0, ROUND(I1432/Source!I1210, 2), 0)</f>
        <v>50223.5</v>
      </c>
      <c r="P1432" s="18">
        <f>I1432</f>
        <v>2008.9399999999998</v>
      </c>
    </row>
    <row r="1433" spans="1:22" ht="42.75" x14ac:dyDescent="0.2">
      <c r="A1433" s="13">
        <v>160</v>
      </c>
      <c r="B1433" s="13" t="str">
        <f>Source!F1211</f>
        <v>1.20-3103-1-1/1</v>
      </c>
      <c r="C1433" s="13" t="str">
        <f>Source!G1211</f>
        <v>Установка выключателя одноклавишного неутопленного типа при открытой проводке</v>
      </c>
      <c r="D1433" s="14" t="str">
        <f>Source!H1211</f>
        <v>100 шт.</v>
      </c>
      <c r="E1433" s="2">
        <f>Source!I1211</f>
        <v>0.01</v>
      </c>
      <c r="F1433" s="16"/>
      <c r="G1433" s="15"/>
      <c r="H1433" s="2"/>
      <c r="I1433" s="2"/>
      <c r="J1433" s="16"/>
      <c r="K1433" s="16"/>
      <c r="Q1433">
        <f>ROUND((Source!BZ1211/100)*ROUND((Source!AF1211*Source!AV1211)*Source!I1211, 2), 2)</f>
        <v>178.82</v>
      </c>
      <c r="R1433">
        <f>Source!X1211</f>
        <v>178.82</v>
      </c>
      <c r="S1433">
        <f>ROUND((Source!CA1211/100)*ROUND((Source!AF1211*Source!AV1211)*Source!I1211, 2), 2)</f>
        <v>25.55</v>
      </c>
      <c r="T1433">
        <f>Source!Y1211</f>
        <v>25.55</v>
      </c>
      <c r="U1433">
        <f>ROUND((175/100)*ROUND((Source!AE1211*Source!AV1211)*Source!I1211, 2), 2)</f>
        <v>0.02</v>
      </c>
      <c r="V1433">
        <f>ROUND((108/100)*ROUND(Source!CS1211*Source!I1211, 2), 2)</f>
        <v>0.01</v>
      </c>
    </row>
    <row r="1434" spans="1:22" x14ac:dyDescent="0.2">
      <c r="C1434" s="17" t="str">
        <f>"Объем: "&amp;Source!I1211&amp;"=1/"&amp;"100"</f>
        <v>Объем: 0,01=1/100</v>
      </c>
    </row>
    <row r="1435" spans="1:22" ht="14.25" x14ac:dyDescent="0.2">
      <c r="A1435" s="13"/>
      <c r="B1435" s="13"/>
      <c r="C1435" s="13" t="s">
        <v>1159</v>
      </c>
      <c r="D1435" s="14"/>
      <c r="E1435" s="2"/>
      <c r="F1435" s="16">
        <f>Source!AO1211</f>
        <v>25545.16</v>
      </c>
      <c r="G1435" s="15" t="str">
        <f>Source!DG1211</f>
        <v/>
      </c>
      <c r="H1435" s="2">
        <f>Source!AV1211</f>
        <v>1</v>
      </c>
      <c r="I1435" s="2">
        <f>IF(Source!BA1211&lt;&gt; 0, Source!BA1211, 1)</f>
        <v>1</v>
      </c>
      <c r="J1435" s="16">
        <f>Source!S1211</f>
        <v>255.45</v>
      </c>
      <c r="K1435" s="16"/>
    </row>
    <row r="1436" spans="1:22" ht="14.25" x14ac:dyDescent="0.2">
      <c r="A1436" s="13"/>
      <c r="B1436" s="13"/>
      <c r="C1436" s="13" t="s">
        <v>1165</v>
      </c>
      <c r="D1436" s="14"/>
      <c r="E1436" s="2"/>
      <c r="F1436" s="16">
        <f>Source!AM1211</f>
        <v>32.57</v>
      </c>
      <c r="G1436" s="15" t="str">
        <f>Source!DE1211</f>
        <v/>
      </c>
      <c r="H1436" s="2">
        <f>Source!AV1211</f>
        <v>1</v>
      </c>
      <c r="I1436" s="2">
        <f>IF(Source!BB1211&lt;&gt; 0, Source!BB1211, 1)</f>
        <v>1</v>
      </c>
      <c r="J1436" s="16">
        <f>Source!Q1211</f>
        <v>0.33</v>
      </c>
      <c r="K1436" s="16"/>
    </row>
    <row r="1437" spans="1:22" ht="14.25" x14ac:dyDescent="0.2">
      <c r="A1437" s="13"/>
      <c r="B1437" s="13"/>
      <c r="C1437" s="13" t="s">
        <v>1166</v>
      </c>
      <c r="D1437" s="14"/>
      <c r="E1437" s="2"/>
      <c r="F1437" s="16">
        <f>Source!AN1211</f>
        <v>0.69</v>
      </c>
      <c r="G1437" s="15" t="str">
        <f>Source!DF1211</f>
        <v/>
      </c>
      <c r="H1437" s="2">
        <f>Source!AV1211</f>
        <v>1</v>
      </c>
      <c r="I1437" s="2">
        <f>IF(Source!BS1211&lt;&gt; 0, Source!BS1211, 1)</f>
        <v>1</v>
      </c>
      <c r="J1437" s="22">
        <f>Source!R1211</f>
        <v>0.01</v>
      </c>
      <c r="K1437" s="16"/>
    </row>
    <row r="1438" spans="1:22" ht="14.25" x14ac:dyDescent="0.2">
      <c r="A1438" s="13"/>
      <c r="B1438" s="13"/>
      <c r="C1438" s="13" t="s">
        <v>1160</v>
      </c>
      <c r="D1438" s="14" t="s">
        <v>1161</v>
      </c>
      <c r="E1438" s="2">
        <f>Source!AT1211</f>
        <v>70</v>
      </c>
      <c r="F1438" s="16"/>
      <c r="G1438" s="15"/>
      <c r="H1438" s="2"/>
      <c r="I1438" s="2"/>
      <c r="J1438" s="16">
        <f>SUM(R1433:R1437)</f>
        <v>178.82</v>
      </c>
      <c r="K1438" s="16"/>
    </row>
    <row r="1439" spans="1:22" ht="14.25" x14ac:dyDescent="0.2">
      <c r="A1439" s="13"/>
      <c r="B1439" s="13"/>
      <c r="C1439" s="13" t="s">
        <v>1162</v>
      </c>
      <c r="D1439" s="14" t="s">
        <v>1161</v>
      </c>
      <c r="E1439" s="2">
        <f>Source!AU1211</f>
        <v>10</v>
      </c>
      <c r="F1439" s="16"/>
      <c r="G1439" s="15"/>
      <c r="H1439" s="2"/>
      <c r="I1439" s="2"/>
      <c r="J1439" s="16">
        <f>SUM(T1433:T1438)</f>
        <v>25.55</v>
      </c>
      <c r="K1439" s="16"/>
    </row>
    <row r="1440" spans="1:22" ht="14.25" x14ac:dyDescent="0.2">
      <c r="A1440" s="13"/>
      <c r="B1440" s="13"/>
      <c r="C1440" s="13" t="s">
        <v>1168</v>
      </c>
      <c r="D1440" s="14" t="s">
        <v>1161</v>
      </c>
      <c r="E1440" s="2">
        <f>108</f>
        <v>108</v>
      </c>
      <c r="F1440" s="16"/>
      <c r="G1440" s="15"/>
      <c r="H1440" s="2"/>
      <c r="I1440" s="2"/>
      <c r="J1440" s="16">
        <f>SUM(V1433:V1439)</f>
        <v>0.01</v>
      </c>
      <c r="K1440" s="16"/>
    </row>
    <row r="1441" spans="1:22" ht="14.25" x14ac:dyDescent="0.2">
      <c r="A1441" s="13"/>
      <c r="B1441" s="13"/>
      <c r="C1441" s="13" t="s">
        <v>1163</v>
      </c>
      <c r="D1441" s="14" t="s">
        <v>1164</v>
      </c>
      <c r="E1441" s="2">
        <f>Source!AQ1211</f>
        <v>39.22</v>
      </c>
      <c r="F1441" s="16"/>
      <c r="G1441" s="15" t="str">
        <f>Source!DI1211</f>
        <v/>
      </c>
      <c r="H1441" s="2">
        <f>Source!AV1211</f>
        <v>1</v>
      </c>
      <c r="I1441" s="2"/>
      <c r="J1441" s="16"/>
      <c r="K1441" s="16">
        <f>Source!U1211</f>
        <v>0.39219999999999999</v>
      </c>
    </row>
    <row r="1442" spans="1:22" ht="15" x14ac:dyDescent="0.25">
      <c r="A1442" s="20"/>
      <c r="B1442" s="20"/>
      <c r="C1442" s="20"/>
      <c r="D1442" s="20"/>
      <c r="E1442" s="20"/>
      <c r="F1442" s="20"/>
      <c r="G1442" s="20"/>
      <c r="H1442" s="20"/>
      <c r="I1442" s="58">
        <f>J1435+J1436+J1438+J1439+J1440</f>
        <v>460.16</v>
      </c>
      <c r="J1442" s="58"/>
      <c r="K1442" s="21">
        <f>IF(Source!I1211&lt;&gt;0, ROUND(I1442/Source!I1211, 2), 0)</f>
        <v>46016</v>
      </c>
      <c r="P1442" s="18">
        <f>I1442</f>
        <v>460.16</v>
      </c>
    </row>
    <row r="1443" spans="1:22" ht="42.75" x14ac:dyDescent="0.2">
      <c r="A1443" s="13">
        <v>161</v>
      </c>
      <c r="B1443" s="13" t="str">
        <f>Source!F1212</f>
        <v>1.20-3103-1-5/1</v>
      </c>
      <c r="C1443" s="13" t="str">
        <f>Source!G1212</f>
        <v>Установка выключателя двухклавишного утопленного типа при скрытой проводке</v>
      </c>
      <c r="D1443" s="14" t="str">
        <f>Source!H1212</f>
        <v>100 шт.</v>
      </c>
      <c r="E1443" s="2">
        <f>Source!I1212</f>
        <v>0.01</v>
      </c>
      <c r="F1443" s="16"/>
      <c r="G1443" s="15"/>
      <c r="H1443" s="2"/>
      <c r="I1443" s="2"/>
      <c r="J1443" s="16"/>
      <c r="K1443" s="16"/>
      <c r="Q1443">
        <f>ROUND((Source!BZ1212/100)*ROUND((Source!AF1212*Source!AV1212)*Source!I1212, 2), 2)</f>
        <v>157.88999999999999</v>
      </c>
      <c r="R1443">
        <f>Source!X1212</f>
        <v>157.88999999999999</v>
      </c>
      <c r="S1443">
        <f>ROUND((Source!CA1212/100)*ROUND((Source!AF1212*Source!AV1212)*Source!I1212, 2), 2)</f>
        <v>22.56</v>
      </c>
      <c r="T1443">
        <f>Source!Y1212</f>
        <v>22.56</v>
      </c>
      <c r="U1443">
        <f>ROUND((175/100)*ROUND((Source!AE1212*Source!AV1212)*Source!I1212, 2), 2)</f>
        <v>0</v>
      </c>
      <c r="V1443">
        <f>ROUND((108/100)*ROUND(Source!CS1212*Source!I1212, 2), 2)</f>
        <v>0</v>
      </c>
    </row>
    <row r="1444" spans="1:22" x14ac:dyDescent="0.2">
      <c r="C1444" s="17" t="str">
        <f>"Объем: "&amp;Source!I1212&amp;"=1/"&amp;"100"</f>
        <v>Объем: 0,01=1/100</v>
      </c>
    </row>
    <row r="1445" spans="1:22" ht="14.25" x14ac:dyDescent="0.2">
      <c r="A1445" s="13"/>
      <c r="B1445" s="13"/>
      <c r="C1445" s="13" t="s">
        <v>1159</v>
      </c>
      <c r="D1445" s="14"/>
      <c r="E1445" s="2"/>
      <c r="F1445" s="16">
        <f>Source!AO1212</f>
        <v>22555.56</v>
      </c>
      <c r="G1445" s="15" t="str">
        <f>Source!DG1212</f>
        <v/>
      </c>
      <c r="H1445" s="2">
        <f>Source!AV1212</f>
        <v>1</v>
      </c>
      <c r="I1445" s="2">
        <f>IF(Source!BA1212&lt;&gt; 0, Source!BA1212, 1)</f>
        <v>1</v>
      </c>
      <c r="J1445" s="16">
        <f>Source!S1212</f>
        <v>225.56</v>
      </c>
      <c r="K1445" s="16"/>
    </row>
    <row r="1446" spans="1:22" ht="14.25" x14ac:dyDescent="0.2">
      <c r="A1446" s="13"/>
      <c r="B1446" s="13"/>
      <c r="C1446" s="13" t="s">
        <v>1160</v>
      </c>
      <c r="D1446" s="14" t="s">
        <v>1161</v>
      </c>
      <c r="E1446" s="2">
        <f>Source!AT1212</f>
        <v>70</v>
      </c>
      <c r="F1446" s="16"/>
      <c r="G1446" s="15"/>
      <c r="H1446" s="2"/>
      <c r="I1446" s="2"/>
      <c r="J1446" s="16">
        <f>SUM(R1443:R1445)</f>
        <v>157.88999999999999</v>
      </c>
      <c r="K1446" s="16"/>
    </row>
    <row r="1447" spans="1:22" ht="14.25" x14ac:dyDescent="0.2">
      <c r="A1447" s="13"/>
      <c r="B1447" s="13"/>
      <c r="C1447" s="13" t="s">
        <v>1162</v>
      </c>
      <c r="D1447" s="14" t="s">
        <v>1161</v>
      </c>
      <c r="E1447" s="2">
        <f>Source!AU1212</f>
        <v>10</v>
      </c>
      <c r="F1447" s="16"/>
      <c r="G1447" s="15"/>
      <c r="H1447" s="2"/>
      <c r="I1447" s="2"/>
      <c r="J1447" s="16">
        <f>SUM(T1443:T1446)</f>
        <v>22.56</v>
      </c>
      <c r="K1447" s="16"/>
    </row>
    <row r="1448" spans="1:22" ht="14.25" x14ac:dyDescent="0.2">
      <c r="A1448" s="13"/>
      <c r="B1448" s="13"/>
      <c r="C1448" s="13" t="s">
        <v>1163</v>
      </c>
      <c r="D1448" s="14" t="s">
        <v>1164</v>
      </c>
      <c r="E1448" s="2">
        <f>Source!AQ1212</f>
        <v>34.630000000000003</v>
      </c>
      <c r="F1448" s="16"/>
      <c r="G1448" s="15" t="str">
        <f>Source!DI1212</f>
        <v/>
      </c>
      <c r="H1448" s="2">
        <f>Source!AV1212</f>
        <v>1</v>
      </c>
      <c r="I1448" s="2"/>
      <c r="J1448" s="16"/>
      <c r="K1448" s="16">
        <f>Source!U1212</f>
        <v>0.34630000000000005</v>
      </c>
    </row>
    <row r="1449" spans="1:22" ht="15" x14ac:dyDescent="0.25">
      <c r="A1449" s="20"/>
      <c r="B1449" s="20"/>
      <c r="C1449" s="20"/>
      <c r="D1449" s="20"/>
      <c r="E1449" s="20"/>
      <c r="F1449" s="20"/>
      <c r="G1449" s="20"/>
      <c r="H1449" s="20"/>
      <c r="I1449" s="58">
        <f>J1445+J1446+J1447</f>
        <v>406.01</v>
      </c>
      <c r="J1449" s="58"/>
      <c r="K1449" s="21">
        <f>IF(Source!I1212&lt;&gt;0, ROUND(I1449/Source!I1212, 2), 0)</f>
        <v>40601</v>
      </c>
      <c r="P1449" s="18">
        <f>I1449</f>
        <v>406.01</v>
      </c>
    </row>
    <row r="1450" spans="1:22" ht="42.75" x14ac:dyDescent="0.2">
      <c r="A1450" s="13">
        <v>162</v>
      </c>
      <c r="B1450" s="13" t="str">
        <f>Source!F1213</f>
        <v>1.21-3103-31-1/4</v>
      </c>
      <c r="C1450" s="13" t="str">
        <f>Source!G1213</f>
        <v>Прокладка пластикового кабель-канала - по кирпичному основанию / сечение 105х50 мм</v>
      </c>
      <c r="D1450" s="14" t="str">
        <f>Source!H1213</f>
        <v>100 м</v>
      </c>
      <c r="E1450" s="2">
        <f>Source!I1213</f>
        <v>0.8</v>
      </c>
      <c r="F1450" s="16"/>
      <c r="G1450" s="15"/>
      <c r="H1450" s="2"/>
      <c r="I1450" s="2"/>
      <c r="J1450" s="16"/>
      <c r="K1450" s="16"/>
      <c r="Q1450">
        <f>ROUND((Source!BZ1213/100)*ROUND((Source!AF1213*Source!AV1213)*Source!I1213, 2), 2)</f>
        <v>12310.41</v>
      </c>
      <c r="R1450">
        <f>Source!X1213</f>
        <v>12310.41</v>
      </c>
      <c r="S1450">
        <f>ROUND((Source!CA1213/100)*ROUND((Source!AF1213*Source!AV1213)*Source!I1213, 2), 2)</f>
        <v>1758.63</v>
      </c>
      <c r="T1450">
        <f>Source!Y1213</f>
        <v>1758.63</v>
      </c>
      <c r="U1450">
        <f>ROUND((175/100)*ROUND((Source!AE1213*Source!AV1213)*Source!I1213, 2), 2)</f>
        <v>0.91</v>
      </c>
      <c r="V1450">
        <f>ROUND((108/100)*ROUND(Source!CS1213*Source!I1213, 2), 2)</f>
        <v>0.56000000000000005</v>
      </c>
    </row>
    <row r="1451" spans="1:22" x14ac:dyDescent="0.2">
      <c r="C1451" s="17" t="str">
        <f>"Объем: "&amp;Source!I1213&amp;"=80/"&amp;"100"</f>
        <v>Объем: 0,8=80/100</v>
      </c>
    </row>
    <row r="1452" spans="1:22" ht="14.25" x14ac:dyDescent="0.2">
      <c r="A1452" s="13"/>
      <c r="B1452" s="13"/>
      <c r="C1452" s="13" t="s">
        <v>1159</v>
      </c>
      <c r="D1452" s="14"/>
      <c r="E1452" s="2"/>
      <c r="F1452" s="16">
        <f>Source!AO1213</f>
        <v>21982.87</v>
      </c>
      <c r="G1452" s="15" t="str">
        <f>Source!DG1213</f>
        <v/>
      </c>
      <c r="H1452" s="2">
        <f>Source!AV1213</f>
        <v>1</v>
      </c>
      <c r="I1452" s="2">
        <f>IF(Source!BA1213&lt;&gt; 0, Source!BA1213, 1)</f>
        <v>1</v>
      </c>
      <c r="J1452" s="16">
        <f>Source!S1213</f>
        <v>17586.3</v>
      </c>
      <c r="K1452" s="16"/>
    </row>
    <row r="1453" spans="1:22" ht="14.25" x14ac:dyDescent="0.2">
      <c r="A1453" s="13"/>
      <c r="B1453" s="13"/>
      <c r="C1453" s="13" t="s">
        <v>1165</v>
      </c>
      <c r="D1453" s="14"/>
      <c r="E1453" s="2"/>
      <c r="F1453" s="16">
        <f>Source!AM1213</f>
        <v>47.39</v>
      </c>
      <c r="G1453" s="15" t="str">
        <f>Source!DE1213</f>
        <v/>
      </c>
      <c r="H1453" s="2">
        <f>Source!AV1213</f>
        <v>1</v>
      </c>
      <c r="I1453" s="2">
        <f>IF(Source!BB1213&lt;&gt; 0, Source!BB1213, 1)</f>
        <v>1</v>
      </c>
      <c r="J1453" s="16">
        <f>Source!Q1213</f>
        <v>37.909999999999997</v>
      </c>
      <c r="K1453" s="16"/>
    </row>
    <row r="1454" spans="1:22" ht="14.25" x14ac:dyDescent="0.2">
      <c r="A1454" s="13"/>
      <c r="B1454" s="13"/>
      <c r="C1454" s="13" t="s">
        <v>1166</v>
      </c>
      <c r="D1454" s="14"/>
      <c r="E1454" s="2"/>
      <c r="F1454" s="16">
        <f>Source!AN1213</f>
        <v>0.65</v>
      </c>
      <c r="G1454" s="15" t="str">
        <f>Source!DF1213</f>
        <v/>
      </c>
      <c r="H1454" s="2">
        <f>Source!AV1213</f>
        <v>1</v>
      </c>
      <c r="I1454" s="2">
        <f>IF(Source!BS1213&lt;&gt; 0, Source!BS1213, 1)</f>
        <v>1</v>
      </c>
      <c r="J1454" s="22">
        <f>Source!R1213</f>
        <v>0.52</v>
      </c>
      <c r="K1454" s="16"/>
    </row>
    <row r="1455" spans="1:22" ht="14.25" x14ac:dyDescent="0.2">
      <c r="A1455" s="13"/>
      <c r="B1455" s="13"/>
      <c r="C1455" s="13" t="s">
        <v>1167</v>
      </c>
      <c r="D1455" s="14"/>
      <c r="E1455" s="2"/>
      <c r="F1455" s="16">
        <f>Source!AL1213</f>
        <v>90894.52</v>
      </c>
      <c r="G1455" s="15" t="str">
        <f>Source!DD1213</f>
        <v/>
      </c>
      <c r="H1455" s="2">
        <f>Source!AW1213</f>
        <v>1</v>
      </c>
      <c r="I1455" s="2">
        <f>IF(Source!BC1213&lt;&gt; 0, Source!BC1213, 1)</f>
        <v>1</v>
      </c>
      <c r="J1455" s="16">
        <f>Source!P1213</f>
        <v>72715.62</v>
      </c>
      <c r="K1455" s="16"/>
    </row>
    <row r="1456" spans="1:22" ht="14.25" x14ac:dyDescent="0.2">
      <c r="A1456" s="13"/>
      <c r="B1456" s="13"/>
      <c r="C1456" s="13" t="s">
        <v>1160</v>
      </c>
      <c r="D1456" s="14" t="s">
        <v>1161</v>
      </c>
      <c r="E1456" s="2">
        <f>Source!AT1213</f>
        <v>70</v>
      </c>
      <c r="F1456" s="16"/>
      <c r="G1456" s="15"/>
      <c r="H1456" s="2"/>
      <c r="I1456" s="2"/>
      <c r="J1456" s="16">
        <f>SUM(R1450:R1455)</f>
        <v>12310.41</v>
      </c>
      <c r="K1456" s="16"/>
    </row>
    <row r="1457" spans="1:22" ht="14.25" x14ac:dyDescent="0.2">
      <c r="A1457" s="13"/>
      <c r="B1457" s="13"/>
      <c r="C1457" s="13" t="s">
        <v>1162</v>
      </c>
      <c r="D1457" s="14" t="s">
        <v>1161</v>
      </c>
      <c r="E1457" s="2">
        <f>Source!AU1213</f>
        <v>10</v>
      </c>
      <c r="F1457" s="16"/>
      <c r="G1457" s="15"/>
      <c r="H1457" s="2"/>
      <c r="I1457" s="2"/>
      <c r="J1457" s="16">
        <f>SUM(T1450:T1456)</f>
        <v>1758.63</v>
      </c>
      <c r="K1457" s="16"/>
    </row>
    <row r="1458" spans="1:22" ht="14.25" x14ac:dyDescent="0.2">
      <c r="A1458" s="13"/>
      <c r="B1458" s="13"/>
      <c r="C1458" s="13" t="s">
        <v>1168</v>
      </c>
      <c r="D1458" s="14" t="s">
        <v>1161</v>
      </c>
      <c r="E1458" s="2">
        <f>108</f>
        <v>108</v>
      </c>
      <c r="F1458" s="16"/>
      <c r="G1458" s="15"/>
      <c r="H1458" s="2"/>
      <c r="I1458" s="2"/>
      <c r="J1458" s="16">
        <f>SUM(V1450:V1457)</f>
        <v>0.56000000000000005</v>
      </c>
      <c r="K1458" s="16"/>
    </row>
    <row r="1459" spans="1:22" ht="14.25" x14ac:dyDescent="0.2">
      <c r="A1459" s="13"/>
      <c r="B1459" s="13"/>
      <c r="C1459" s="13" t="s">
        <v>1163</v>
      </c>
      <c r="D1459" s="14" t="s">
        <v>1164</v>
      </c>
      <c r="E1459" s="2">
        <f>Source!AQ1213</f>
        <v>38.86</v>
      </c>
      <c r="F1459" s="16"/>
      <c r="G1459" s="15" t="str">
        <f>Source!DI1213</f>
        <v/>
      </c>
      <c r="H1459" s="2">
        <f>Source!AV1213</f>
        <v>1</v>
      </c>
      <c r="I1459" s="2"/>
      <c r="J1459" s="16"/>
      <c r="K1459" s="16">
        <f>Source!U1213</f>
        <v>31.088000000000001</v>
      </c>
    </row>
    <row r="1460" spans="1:22" ht="15" x14ac:dyDescent="0.25">
      <c r="A1460" s="20"/>
      <c r="B1460" s="20"/>
      <c r="C1460" s="20"/>
      <c r="D1460" s="20"/>
      <c r="E1460" s="20"/>
      <c r="F1460" s="20"/>
      <c r="G1460" s="20"/>
      <c r="H1460" s="20"/>
      <c r="I1460" s="58">
        <f>J1452+J1453+J1455+J1456+J1457+J1458</f>
        <v>104409.43</v>
      </c>
      <c r="J1460" s="58"/>
      <c r="K1460" s="21">
        <f>IF(Source!I1213&lt;&gt;0, ROUND(I1460/Source!I1213, 2), 0)</f>
        <v>130511.79</v>
      </c>
      <c r="P1460" s="18">
        <f>I1460</f>
        <v>104409.43</v>
      </c>
    </row>
    <row r="1461" spans="1:22" ht="28.5" x14ac:dyDescent="0.2">
      <c r="A1461" s="13">
        <v>163</v>
      </c>
      <c r="B1461" s="13" t="str">
        <f>Source!F1214</f>
        <v>1.21-3103-7-1/1</v>
      </c>
      <c r="C1461" s="13" t="str">
        <f>Source!G1214</f>
        <v>Прокладка проводов и кабелей в лотках, провод сечением до 6 мм2</v>
      </c>
      <c r="D1461" s="14" t="str">
        <f>Source!H1214</f>
        <v>100 м</v>
      </c>
      <c r="E1461" s="2">
        <f>Source!I1214</f>
        <v>0.5</v>
      </c>
      <c r="F1461" s="16"/>
      <c r="G1461" s="15"/>
      <c r="H1461" s="2"/>
      <c r="I1461" s="2"/>
      <c r="J1461" s="16"/>
      <c r="K1461" s="16"/>
      <c r="Q1461">
        <f>ROUND((Source!BZ1214/100)*ROUND((Source!AF1214*Source!AV1214)*Source!I1214, 2), 2)</f>
        <v>251.84</v>
      </c>
      <c r="R1461">
        <f>Source!X1214</f>
        <v>251.84</v>
      </c>
      <c r="S1461">
        <f>ROUND((Source!CA1214/100)*ROUND((Source!AF1214*Source!AV1214)*Source!I1214, 2), 2)</f>
        <v>35.979999999999997</v>
      </c>
      <c r="T1461">
        <f>Source!Y1214</f>
        <v>35.979999999999997</v>
      </c>
      <c r="U1461">
        <f>ROUND((175/100)*ROUND((Source!AE1214*Source!AV1214)*Source!I1214, 2), 2)</f>
        <v>397.57</v>
      </c>
      <c r="V1461">
        <f>ROUND((108/100)*ROUND(Source!CS1214*Source!I1214, 2), 2)</f>
        <v>245.35</v>
      </c>
    </row>
    <row r="1462" spans="1:22" x14ac:dyDescent="0.2">
      <c r="C1462" s="17" t="str">
        <f>"Объем: "&amp;Source!I1214&amp;"=50/"&amp;"100"</f>
        <v>Объем: 0,5=50/100</v>
      </c>
    </row>
    <row r="1463" spans="1:22" ht="14.25" x14ac:dyDescent="0.2">
      <c r="A1463" s="13"/>
      <c r="B1463" s="13"/>
      <c r="C1463" s="13" t="s">
        <v>1159</v>
      </c>
      <c r="D1463" s="14"/>
      <c r="E1463" s="2"/>
      <c r="F1463" s="16">
        <f>Source!AO1214</f>
        <v>719.54</v>
      </c>
      <c r="G1463" s="15" t="str">
        <f>Source!DG1214</f>
        <v/>
      </c>
      <c r="H1463" s="2">
        <f>Source!AV1214</f>
        <v>1</v>
      </c>
      <c r="I1463" s="2">
        <f>IF(Source!BA1214&lt;&gt; 0, Source!BA1214, 1)</f>
        <v>1</v>
      </c>
      <c r="J1463" s="16">
        <f>Source!S1214</f>
        <v>359.77</v>
      </c>
      <c r="K1463" s="16"/>
    </row>
    <row r="1464" spans="1:22" ht="14.25" x14ac:dyDescent="0.2">
      <c r="A1464" s="13"/>
      <c r="B1464" s="13"/>
      <c r="C1464" s="13" t="s">
        <v>1165</v>
      </c>
      <c r="D1464" s="14"/>
      <c r="E1464" s="2"/>
      <c r="F1464" s="16">
        <f>Source!AM1214</f>
        <v>891.59</v>
      </c>
      <c r="G1464" s="15" t="str">
        <f>Source!DE1214</f>
        <v/>
      </c>
      <c r="H1464" s="2">
        <f>Source!AV1214</f>
        <v>1</v>
      </c>
      <c r="I1464" s="2">
        <f>IF(Source!BB1214&lt;&gt; 0, Source!BB1214, 1)</f>
        <v>1</v>
      </c>
      <c r="J1464" s="16">
        <f>Source!Q1214</f>
        <v>445.8</v>
      </c>
      <c r="K1464" s="16"/>
    </row>
    <row r="1465" spans="1:22" ht="14.25" x14ac:dyDescent="0.2">
      <c r="A1465" s="13"/>
      <c r="B1465" s="13"/>
      <c r="C1465" s="13" t="s">
        <v>1166</v>
      </c>
      <c r="D1465" s="14"/>
      <c r="E1465" s="2"/>
      <c r="F1465" s="16">
        <f>Source!AN1214</f>
        <v>454.35</v>
      </c>
      <c r="G1465" s="15" t="str">
        <f>Source!DF1214</f>
        <v/>
      </c>
      <c r="H1465" s="2">
        <f>Source!AV1214</f>
        <v>1</v>
      </c>
      <c r="I1465" s="2">
        <f>IF(Source!BS1214&lt;&gt; 0, Source!BS1214, 1)</f>
        <v>1</v>
      </c>
      <c r="J1465" s="22">
        <f>Source!R1214</f>
        <v>227.18</v>
      </c>
      <c r="K1465" s="16"/>
    </row>
    <row r="1466" spans="1:22" ht="14.25" x14ac:dyDescent="0.2">
      <c r="A1466" s="13"/>
      <c r="B1466" s="13"/>
      <c r="C1466" s="13" t="s">
        <v>1167</v>
      </c>
      <c r="D1466" s="14"/>
      <c r="E1466" s="2"/>
      <c r="F1466" s="16">
        <f>Source!AL1214</f>
        <v>10685.41</v>
      </c>
      <c r="G1466" s="15" t="str">
        <f>Source!DD1214</f>
        <v/>
      </c>
      <c r="H1466" s="2">
        <f>Source!AW1214</f>
        <v>1</v>
      </c>
      <c r="I1466" s="2">
        <f>IF(Source!BC1214&lt;&gt; 0, Source!BC1214, 1)</f>
        <v>1</v>
      </c>
      <c r="J1466" s="16">
        <f>Source!P1214</f>
        <v>5342.71</v>
      </c>
      <c r="K1466" s="16"/>
    </row>
    <row r="1467" spans="1:22" ht="14.25" x14ac:dyDescent="0.2">
      <c r="A1467" s="13"/>
      <c r="B1467" s="13"/>
      <c r="C1467" s="13" t="s">
        <v>1160</v>
      </c>
      <c r="D1467" s="14" t="s">
        <v>1161</v>
      </c>
      <c r="E1467" s="2">
        <f>Source!AT1214</f>
        <v>70</v>
      </c>
      <c r="F1467" s="16"/>
      <c r="G1467" s="15"/>
      <c r="H1467" s="2"/>
      <c r="I1467" s="2"/>
      <c r="J1467" s="16">
        <f>SUM(R1461:R1466)</f>
        <v>251.84</v>
      </c>
      <c r="K1467" s="16"/>
    </row>
    <row r="1468" spans="1:22" ht="14.25" x14ac:dyDescent="0.2">
      <c r="A1468" s="13"/>
      <c r="B1468" s="13"/>
      <c r="C1468" s="13" t="s">
        <v>1162</v>
      </c>
      <c r="D1468" s="14" t="s">
        <v>1161</v>
      </c>
      <c r="E1468" s="2">
        <f>Source!AU1214</f>
        <v>10</v>
      </c>
      <c r="F1468" s="16"/>
      <c r="G1468" s="15"/>
      <c r="H1468" s="2"/>
      <c r="I1468" s="2"/>
      <c r="J1468" s="16">
        <f>SUM(T1461:T1467)</f>
        <v>35.979999999999997</v>
      </c>
      <c r="K1468" s="16"/>
    </row>
    <row r="1469" spans="1:22" ht="14.25" x14ac:dyDescent="0.2">
      <c r="A1469" s="13"/>
      <c r="B1469" s="13"/>
      <c r="C1469" s="13" t="s">
        <v>1168</v>
      </c>
      <c r="D1469" s="14" t="s">
        <v>1161</v>
      </c>
      <c r="E1469" s="2">
        <f>108</f>
        <v>108</v>
      </c>
      <c r="F1469" s="16"/>
      <c r="G1469" s="15"/>
      <c r="H1469" s="2"/>
      <c r="I1469" s="2"/>
      <c r="J1469" s="16">
        <f>SUM(V1461:V1468)</f>
        <v>245.35</v>
      </c>
      <c r="K1469" s="16"/>
    </row>
    <row r="1470" spans="1:22" ht="14.25" x14ac:dyDescent="0.2">
      <c r="A1470" s="13"/>
      <c r="B1470" s="13"/>
      <c r="C1470" s="13" t="s">
        <v>1163</v>
      </c>
      <c r="D1470" s="14" t="s">
        <v>1164</v>
      </c>
      <c r="E1470" s="2">
        <f>Source!AQ1214</f>
        <v>1.18</v>
      </c>
      <c r="F1470" s="16"/>
      <c r="G1470" s="15" t="str">
        <f>Source!DI1214</f>
        <v/>
      </c>
      <c r="H1470" s="2">
        <f>Source!AV1214</f>
        <v>1</v>
      </c>
      <c r="I1470" s="2"/>
      <c r="J1470" s="16"/>
      <c r="K1470" s="16">
        <f>Source!U1214</f>
        <v>0.59</v>
      </c>
    </row>
    <row r="1471" spans="1:22" ht="15" x14ac:dyDescent="0.25">
      <c r="A1471" s="20"/>
      <c r="B1471" s="20"/>
      <c r="C1471" s="20"/>
      <c r="D1471" s="20"/>
      <c r="E1471" s="20"/>
      <c r="F1471" s="20"/>
      <c r="G1471" s="20"/>
      <c r="H1471" s="20"/>
      <c r="I1471" s="58">
        <f>J1463+J1464+J1466+J1467+J1468+J1469</f>
        <v>6681.45</v>
      </c>
      <c r="J1471" s="58"/>
      <c r="K1471" s="21">
        <f>IF(Source!I1214&lt;&gt;0, ROUND(I1471/Source!I1214, 2), 0)</f>
        <v>13362.9</v>
      </c>
      <c r="P1471" s="18">
        <f>I1471</f>
        <v>6681.45</v>
      </c>
    </row>
    <row r="1472" spans="1:22" ht="114" x14ac:dyDescent="0.2">
      <c r="A1472" s="13">
        <v>164</v>
      </c>
      <c r="B1472" s="13" t="str">
        <f>Source!F1215</f>
        <v>21.23-8-270</v>
      </c>
      <c r="C1472" s="13" t="str">
        <f>Source!G1215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1472" s="14" t="str">
        <f>Source!H1215</f>
        <v>км</v>
      </c>
      <c r="E1472" s="2">
        <f>Source!I1215</f>
        <v>0.05</v>
      </c>
      <c r="F1472" s="16">
        <f>Source!AL1215</f>
        <v>129532.62</v>
      </c>
      <c r="G1472" s="15" t="str">
        <f>Source!DD1215</f>
        <v/>
      </c>
      <c r="H1472" s="2">
        <f>Source!AW1215</f>
        <v>1</v>
      </c>
      <c r="I1472" s="2">
        <f>IF(Source!BC1215&lt;&gt; 0, Source!BC1215, 1)</f>
        <v>1</v>
      </c>
      <c r="J1472" s="16">
        <f>Source!P1215</f>
        <v>6476.63</v>
      </c>
      <c r="K1472" s="16"/>
      <c r="Q1472">
        <f>ROUND((Source!BZ1215/100)*ROUND((Source!AF1215*Source!AV1215)*Source!I1215, 2), 2)</f>
        <v>0</v>
      </c>
      <c r="R1472">
        <f>Source!X1215</f>
        <v>0</v>
      </c>
      <c r="S1472">
        <f>ROUND((Source!CA1215/100)*ROUND((Source!AF1215*Source!AV1215)*Source!I1215, 2), 2)</f>
        <v>0</v>
      </c>
      <c r="T1472">
        <f>Source!Y1215</f>
        <v>0</v>
      </c>
      <c r="U1472">
        <f>ROUND((175/100)*ROUND((Source!AE1215*Source!AV1215)*Source!I1215, 2), 2)</f>
        <v>0</v>
      </c>
      <c r="V1472">
        <f>ROUND((108/100)*ROUND(Source!CS1215*Source!I1215, 2), 2)</f>
        <v>0</v>
      </c>
    </row>
    <row r="1473" spans="1:22" ht="15" x14ac:dyDescent="0.25">
      <c r="A1473" s="20"/>
      <c r="B1473" s="20"/>
      <c r="C1473" s="20"/>
      <c r="D1473" s="20"/>
      <c r="E1473" s="20"/>
      <c r="F1473" s="20"/>
      <c r="G1473" s="20"/>
      <c r="H1473" s="20"/>
      <c r="I1473" s="58">
        <f>J1472</f>
        <v>6476.63</v>
      </c>
      <c r="J1473" s="58"/>
      <c r="K1473" s="21">
        <f>IF(Source!I1215&lt;&gt;0, ROUND(I1473/Source!I1215, 2), 0)</f>
        <v>129532.6</v>
      </c>
      <c r="P1473" s="18">
        <f>I1473</f>
        <v>6476.63</v>
      </c>
    </row>
    <row r="1474" spans="1:22" ht="114" x14ac:dyDescent="0.2">
      <c r="A1474" s="13">
        <v>165</v>
      </c>
      <c r="B1474" s="13" t="str">
        <f>Source!F1216</f>
        <v>1.21-3703-4-1/1</v>
      </c>
      <c r="C1474" s="13" t="str">
        <f>Source!G1216</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1474" s="14" t="str">
        <f>Source!H1216</f>
        <v>100 жил</v>
      </c>
      <c r="E1474" s="2">
        <f>Source!I1216</f>
        <v>0.18</v>
      </c>
      <c r="F1474" s="16"/>
      <c r="G1474" s="15"/>
      <c r="H1474" s="2"/>
      <c r="I1474" s="2"/>
      <c r="J1474" s="16"/>
      <c r="K1474" s="16"/>
      <c r="Q1474">
        <f>ROUND((Source!BZ1216/100)*ROUND((Source!AF1216*Source!AV1216)*Source!I1216, 2), 2)</f>
        <v>1458.34</v>
      </c>
      <c r="R1474">
        <f>Source!X1216</f>
        <v>1458.34</v>
      </c>
      <c r="S1474">
        <f>ROUND((Source!CA1216/100)*ROUND((Source!AF1216*Source!AV1216)*Source!I1216, 2), 2)</f>
        <v>208.33</v>
      </c>
      <c r="T1474">
        <f>Source!Y1216</f>
        <v>208.33</v>
      </c>
      <c r="U1474">
        <f>ROUND((175/100)*ROUND((Source!AE1216*Source!AV1216)*Source!I1216, 2), 2)</f>
        <v>0</v>
      </c>
      <c r="V1474">
        <f>ROUND((108/100)*ROUND(Source!CS1216*Source!I1216, 2), 2)</f>
        <v>0</v>
      </c>
    </row>
    <row r="1475" spans="1:22" x14ac:dyDescent="0.2">
      <c r="C1475" s="17" t="str">
        <f>"Объем: "&amp;Source!I1216&amp;"=18/"&amp;"100"</f>
        <v>Объем: 0,18=18/100</v>
      </c>
    </row>
    <row r="1476" spans="1:22" ht="14.25" x14ac:dyDescent="0.2">
      <c r="A1476" s="13"/>
      <c r="B1476" s="13"/>
      <c r="C1476" s="13" t="s">
        <v>1159</v>
      </c>
      <c r="D1476" s="14"/>
      <c r="E1476" s="2"/>
      <c r="F1476" s="16">
        <f>Source!AO1216</f>
        <v>11574.13</v>
      </c>
      <c r="G1476" s="15" t="str">
        <f>Source!DG1216</f>
        <v/>
      </c>
      <c r="H1476" s="2">
        <f>Source!AV1216</f>
        <v>1</v>
      </c>
      <c r="I1476" s="2">
        <f>IF(Source!BA1216&lt;&gt; 0, Source!BA1216, 1)</f>
        <v>1</v>
      </c>
      <c r="J1476" s="16">
        <f>Source!S1216</f>
        <v>2083.34</v>
      </c>
      <c r="K1476" s="16"/>
    </row>
    <row r="1477" spans="1:22" ht="14.25" x14ac:dyDescent="0.2">
      <c r="A1477" s="13"/>
      <c r="B1477" s="13"/>
      <c r="C1477" s="13" t="s">
        <v>1160</v>
      </c>
      <c r="D1477" s="14" t="s">
        <v>1161</v>
      </c>
      <c r="E1477" s="2">
        <f>Source!AT1216</f>
        <v>70</v>
      </c>
      <c r="F1477" s="16"/>
      <c r="G1477" s="15"/>
      <c r="H1477" s="2"/>
      <c r="I1477" s="2"/>
      <c r="J1477" s="16">
        <f>SUM(R1474:R1476)</f>
        <v>1458.34</v>
      </c>
      <c r="K1477" s="16"/>
    </row>
    <row r="1478" spans="1:22" ht="14.25" x14ac:dyDescent="0.2">
      <c r="A1478" s="13"/>
      <c r="B1478" s="13"/>
      <c r="C1478" s="13" t="s">
        <v>1162</v>
      </c>
      <c r="D1478" s="14" t="s">
        <v>1161</v>
      </c>
      <c r="E1478" s="2">
        <f>Source!AU1216</f>
        <v>10</v>
      </c>
      <c r="F1478" s="16"/>
      <c r="G1478" s="15"/>
      <c r="H1478" s="2"/>
      <c r="I1478" s="2"/>
      <c r="J1478" s="16">
        <f>SUM(T1474:T1477)</f>
        <v>208.33</v>
      </c>
      <c r="K1478" s="16"/>
    </row>
    <row r="1479" spans="1:22" ht="14.25" x14ac:dyDescent="0.2">
      <c r="A1479" s="13"/>
      <c r="B1479" s="13"/>
      <c r="C1479" s="13" t="s">
        <v>1163</v>
      </c>
      <c r="D1479" s="14" t="s">
        <v>1164</v>
      </c>
      <c r="E1479" s="2">
        <f>Source!AQ1216</f>
        <v>17.77</v>
      </c>
      <c r="F1479" s="16"/>
      <c r="G1479" s="15" t="str">
        <f>Source!DI1216</f>
        <v/>
      </c>
      <c r="H1479" s="2">
        <f>Source!AV1216</f>
        <v>1</v>
      </c>
      <c r="I1479" s="2"/>
      <c r="J1479" s="16"/>
      <c r="K1479" s="16">
        <f>Source!U1216</f>
        <v>3.1985999999999999</v>
      </c>
    </row>
    <row r="1480" spans="1:22" ht="15" x14ac:dyDescent="0.25">
      <c r="A1480" s="20"/>
      <c r="B1480" s="20"/>
      <c r="C1480" s="20"/>
      <c r="D1480" s="20"/>
      <c r="E1480" s="20"/>
      <c r="F1480" s="20"/>
      <c r="G1480" s="20"/>
      <c r="H1480" s="20"/>
      <c r="I1480" s="58">
        <f>J1476+J1477+J1478</f>
        <v>3750.01</v>
      </c>
      <c r="J1480" s="58"/>
      <c r="K1480" s="21">
        <f>IF(Source!I1216&lt;&gt;0, ROUND(I1480/Source!I1216, 2), 0)</f>
        <v>20833.39</v>
      </c>
      <c r="P1480" s="18">
        <f>I1480</f>
        <v>3750.01</v>
      </c>
    </row>
    <row r="1482" spans="1:22" ht="15" x14ac:dyDescent="0.25">
      <c r="A1482" s="61" t="str">
        <f>CONCATENATE("Итого по разделу: ",IF(Source!G1218&lt;&gt;"Новый раздел", Source!G1218, ""))</f>
        <v>Итого по разделу: Помещение 140 Класс робототехники</v>
      </c>
      <c r="B1482" s="61"/>
      <c r="C1482" s="61"/>
      <c r="D1482" s="61"/>
      <c r="E1482" s="61"/>
      <c r="F1482" s="61"/>
      <c r="G1482" s="61"/>
      <c r="H1482" s="61"/>
      <c r="I1482" s="59">
        <f>SUM(P1389:P1481)</f>
        <v>125876.9</v>
      </c>
      <c r="J1482" s="60"/>
      <c r="K1482" s="23"/>
    </row>
    <row r="1485" spans="1:22" ht="16.5" x14ac:dyDescent="0.25">
      <c r="A1485" s="57" t="str">
        <f>CONCATENATE("Раздел: ",IF(Source!G1248&lt;&gt;"Новый раздел", Source!G1248, ""))</f>
        <v>Раздел: Помещение 145 Спортзал</v>
      </c>
      <c r="B1485" s="57"/>
      <c r="C1485" s="57"/>
      <c r="D1485" s="57"/>
      <c r="E1485" s="57"/>
      <c r="F1485" s="57"/>
      <c r="G1485" s="57"/>
      <c r="H1485" s="57"/>
      <c r="I1485" s="57"/>
      <c r="J1485" s="57"/>
      <c r="K1485" s="57"/>
    </row>
    <row r="1486" spans="1:22" ht="28.5" x14ac:dyDescent="0.2">
      <c r="A1486" s="13">
        <v>166</v>
      </c>
      <c r="B1486" s="13" t="str">
        <f>Source!F1252</f>
        <v>1.21-3305-1-1/1</v>
      </c>
      <c r="C1486" s="13" t="str">
        <f>Source!G1252</f>
        <v>Демонтаж выключателей, розеток</v>
      </c>
      <c r="D1486" s="14" t="str">
        <f>Source!H1252</f>
        <v>100 шт.</v>
      </c>
      <c r="E1486" s="2">
        <f>Source!I1252</f>
        <v>0.02</v>
      </c>
      <c r="F1486" s="16"/>
      <c r="G1486" s="15"/>
      <c r="H1486" s="2"/>
      <c r="I1486" s="2"/>
      <c r="J1486" s="16"/>
      <c r="K1486" s="16"/>
      <c r="Q1486">
        <f>ROUND((Source!BZ1252/100)*ROUND((Source!AF1252*Source!AV1252)*Source!I1252, 2), 2)</f>
        <v>37.950000000000003</v>
      </c>
      <c r="R1486">
        <f>Source!X1252</f>
        <v>37.950000000000003</v>
      </c>
      <c r="S1486">
        <f>ROUND((Source!CA1252/100)*ROUND((Source!AF1252*Source!AV1252)*Source!I1252, 2), 2)</f>
        <v>5.42</v>
      </c>
      <c r="T1486">
        <f>Source!Y1252</f>
        <v>5.42</v>
      </c>
      <c r="U1486">
        <f>ROUND((175/100)*ROUND((Source!AE1252*Source!AV1252)*Source!I1252, 2), 2)</f>
        <v>0</v>
      </c>
      <c r="V1486">
        <f>ROUND((108/100)*ROUND(Source!CS1252*Source!I1252, 2), 2)</f>
        <v>0</v>
      </c>
    </row>
    <row r="1487" spans="1:22" x14ac:dyDescent="0.2">
      <c r="C1487" s="17" t="str">
        <f>"Объем: "&amp;Source!I1252&amp;"=2/"&amp;"100"</f>
        <v>Объем: 0,02=2/100</v>
      </c>
    </row>
    <row r="1488" spans="1:22" ht="14.25" x14ac:dyDescent="0.2">
      <c r="A1488" s="13"/>
      <c r="B1488" s="13"/>
      <c r="C1488" s="13" t="s">
        <v>1159</v>
      </c>
      <c r="D1488" s="14"/>
      <c r="E1488" s="2"/>
      <c r="F1488" s="16">
        <f>Source!AO1252</f>
        <v>2710.46</v>
      </c>
      <c r="G1488" s="15" t="str">
        <f>Source!DG1252</f>
        <v/>
      </c>
      <c r="H1488" s="2">
        <f>Source!AV1252</f>
        <v>1</v>
      </c>
      <c r="I1488" s="2">
        <f>IF(Source!BA1252&lt;&gt; 0, Source!BA1252, 1)</f>
        <v>1</v>
      </c>
      <c r="J1488" s="16">
        <f>Source!S1252</f>
        <v>54.21</v>
      </c>
      <c r="K1488" s="16"/>
    </row>
    <row r="1489" spans="1:22" ht="14.25" x14ac:dyDescent="0.2">
      <c r="A1489" s="13"/>
      <c r="B1489" s="13"/>
      <c r="C1489" s="13" t="s">
        <v>1160</v>
      </c>
      <c r="D1489" s="14" t="s">
        <v>1161</v>
      </c>
      <c r="E1489" s="2">
        <f>Source!AT1252</f>
        <v>70</v>
      </c>
      <c r="F1489" s="16"/>
      <c r="G1489" s="15"/>
      <c r="H1489" s="2"/>
      <c r="I1489" s="2"/>
      <c r="J1489" s="16">
        <f>SUM(R1486:R1488)</f>
        <v>37.950000000000003</v>
      </c>
      <c r="K1489" s="16"/>
    </row>
    <row r="1490" spans="1:22" ht="14.25" x14ac:dyDescent="0.2">
      <c r="A1490" s="13"/>
      <c r="B1490" s="13"/>
      <c r="C1490" s="13" t="s">
        <v>1162</v>
      </c>
      <c r="D1490" s="14" t="s">
        <v>1161</v>
      </c>
      <c r="E1490" s="2">
        <f>Source!AU1252</f>
        <v>10</v>
      </c>
      <c r="F1490" s="16"/>
      <c r="G1490" s="15"/>
      <c r="H1490" s="2"/>
      <c r="I1490" s="2"/>
      <c r="J1490" s="16">
        <f>SUM(T1486:T1489)</f>
        <v>5.42</v>
      </c>
      <c r="K1490" s="16"/>
    </row>
    <row r="1491" spans="1:22" ht="14.25" x14ac:dyDescent="0.2">
      <c r="A1491" s="13"/>
      <c r="B1491" s="13"/>
      <c r="C1491" s="13" t="s">
        <v>1163</v>
      </c>
      <c r="D1491" s="14" t="s">
        <v>1164</v>
      </c>
      <c r="E1491" s="2">
        <f>Source!AQ1252</f>
        <v>5.84</v>
      </c>
      <c r="F1491" s="16"/>
      <c r="G1491" s="15" t="str">
        <f>Source!DI1252</f>
        <v/>
      </c>
      <c r="H1491" s="2">
        <f>Source!AV1252</f>
        <v>1</v>
      </c>
      <c r="I1491" s="2"/>
      <c r="J1491" s="16"/>
      <c r="K1491" s="16">
        <f>Source!U1252</f>
        <v>0.1168</v>
      </c>
    </row>
    <row r="1492" spans="1:22" ht="15" x14ac:dyDescent="0.25">
      <c r="A1492" s="20"/>
      <c r="B1492" s="20"/>
      <c r="C1492" s="20"/>
      <c r="D1492" s="20"/>
      <c r="E1492" s="20"/>
      <c r="F1492" s="20"/>
      <c r="G1492" s="20"/>
      <c r="H1492" s="20"/>
      <c r="I1492" s="58">
        <f>J1488+J1489+J1490</f>
        <v>97.58</v>
      </c>
      <c r="J1492" s="58"/>
      <c r="K1492" s="21">
        <f>IF(Source!I1252&lt;&gt;0, ROUND(I1492/Source!I1252, 2), 0)</f>
        <v>4879</v>
      </c>
      <c r="P1492" s="18">
        <f>I1492</f>
        <v>97.58</v>
      </c>
    </row>
    <row r="1493" spans="1:22" ht="42.75" x14ac:dyDescent="0.2">
      <c r="A1493" s="13">
        <v>167</v>
      </c>
      <c r="B1493" s="13" t="str">
        <f>Source!F1253</f>
        <v>1.20-3103-1-1/1</v>
      </c>
      <c r="C1493" s="13" t="str">
        <f>Source!G1253</f>
        <v>Установка выключателя одноклавишного неутопленного типа при открытой проводке</v>
      </c>
      <c r="D1493" s="14" t="str">
        <f>Source!H1253</f>
        <v>100 шт.</v>
      </c>
      <c r="E1493" s="2">
        <f>Source!I1253</f>
        <v>0.02</v>
      </c>
      <c r="F1493" s="16"/>
      <c r="G1493" s="15"/>
      <c r="H1493" s="2"/>
      <c r="I1493" s="2"/>
      <c r="J1493" s="16"/>
      <c r="K1493" s="16"/>
      <c r="Q1493">
        <f>ROUND((Source!BZ1253/100)*ROUND((Source!AF1253*Source!AV1253)*Source!I1253, 2), 2)</f>
        <v>357.63</v>
      </c>
      <c r="R1493">
        <f>Source!X1253</f>
        <v>357.63</v>
      </c>
      <c r="S1493">
        <f>ROUND((Source!CA1253/100)*ROUND((Source!AF1253*Source!AV1253)*Source!I1253, 2), 2)</f>
        <v>51.09</v>
      </c>
      <c r="T1493">
        <f>Source!Y1253</f>
        <v>51.09</v>
      </c>
      <c r="U1493">
        <f>ROUND((175/100)*ROUND((Source!AE1253*Source!AV1253)*Source!I1253, 2), 2)</f>
        <v>0.02</v>
      </c>
      <c r="V1493">
        <f>ROUND((108/100)*ROUND(Source!CS1253*Source!I1253, 2), 2)</f>
        <v>0.01</v>
      </c>
    </row>
    <row r="1494" spans="1:22" x14ac:dyDescent="0.2">
      <c r="C1494" s="17" t="str">
        <f>"Объем: "&amp;Source!I1253&amp;"=2/"&amp;"100"</f>
        <v>Объем: 0,02=2/100</v>
      </c>
    </row>
    <row r="1495" spans="1:22" ht="14.25" x14ac:dyDescent="0.2">
      <c r="A1495" s="13"/>
      <c r="B1495" s="13"/>
      <c r="C1495" s="13" t="s">
        <v>1159</v>
      </c>
      <c r="D1495" s="14"/>
      <c r="E1495" s="2"/>
      <c r="F1495" s="16">
        <f>Source!AO1253</f>
        <v>25545.16</v>
      </c>
      <c r="G1495" s="15" t="str">
        <f>Source!DG1253</f>
        <v/>
      </c>
      <c r="H1495" s="2">
        <f>Source!AV1253</f>
        <v>1</v>
      </c>
      <c r="I1495" s="2">
        <f>IF(Source!BA1253&lt;&gt; 0, Source!BA1253, 1)</f>
        <v>1</v>
      </c>
      <c r="J1495" s="16">
        <f>Source!S1253</f>
        <v>510.9</v>
      </c>
      <c r="K1495" s="16"/>
    </row>
    <row r="1496" spans="1:22" ht="14.25" x14ac:dyDescent="0.2">
      <c r="A1496" s="13"/>
      <c r="B1496" s="13"/>
      <c r="C1496" s="13" t="s">
        <v>1165</v>
      </c>
      <c r="D1496" s="14"/>
      <c r="E1496" s="2"/>
      <c r="F1496" s="16">
        <f>Source!AM1253</f>
        <v>32.57</v>
      </c>
      <c r="G1496" s="15" t="str">
        <f>Source!DE1253</f>
        <v/>
      </c>
      <c r="H1496" s="2">
        <f>Source!AV1253</f>
        <v>1</v>
      </c>
      <c r="I1496" s="2">
        <f>IF(Source!BB1253&lt;&gt; 0, Source!BB1253, 1)</f>
        <v>1</v>
      </c>
      <c r="J1496" s="16">
        <f>Source!Q1253</f>
        <v>0.65</v>
      </c>
      <c r="K1496" s="16"/>
    </row>
    <row r="1497" spans="1:22" ht="14.25" x14ac:dyDescent="0.2">
      <c r="A1497" s="13"/>
      <c r="B1497" s="13"/>
      <c r="C1497" s="13" t="s">
        <v>1166</v>
      </c>
      <c r="D1497" s="14"/>
      <c r="E1497" s="2"/>
      <c r="F1497" s="16">
        <f>Source!AN1253</f>
        <v>0.69</v>
      </c>
      <c r="G1497" s="15" t="str">
        <f>Source!DF1253</f>
        <v/>
      </c>
      <c r="H1497" s="2">
        <f>Source!AV1253</f>
        <v>1</v>
      </c>
      <c r="I1497" s="2">
        <f>IF(Source!BS1253&lt;&gt; 0, Source!BS1253, 1)</f>
        <v>1</v>
      </c>
      <c r="J1497" s="22">
        <f>Source!R1253</f>
        <v>0.01</v>
      </c>
      <c r="K1497" s="16"/>
    </row>
    <row r="1498" spans="1:22" ht="14.25" x14ac:dyDescent="0.2">
      <c r="A1498" s="13"/>
      <c r="B1498" s="13"/>
      <c r="C1498" s="13" t="s">
        <v>1160</v>
      </c>
      <c r="D1498" s="14" t="s">
        <v>1161</v>
      </c>
      <c r="E1498" s="2">
        <f>Source!AT1253</f>
        <v>70</v>
      </c>
      <c r="F1498" s="16"/>
      <c r="G1498" s="15"/>
      <c r="H1498" s="2"/>
      <c r="I1498" s="2"/>
      <c r="J1498" s="16">
        <f>SUM(R1493:R1497)</f>
        <v>357.63</v>
      </c>
      <c r="K1498" s="16"/>
    </row>
    <row r="1499" spans="1:22" ht="14.25" x14ac:dyDescent="0.2">
      <c r="A1499" s="13"/>
      <c r="B1499" s="13"/>
      <c r="C1499" s="13" t="s">
        <v>1162</v>
      </c>
      <c r="D1499" s="14" t="s">
        <v>1161</v>
      </c>
      <c r="E1499" s="2">
        <f>Source!AU1253</f>
        <v>10</v>
      </c>
      <c r="F1499" s="16"/>
      <c r="G1499" s="15"/>
      <c r="H1499" s="2"/>
      <c r="I1499" s="2"/>
      <c r="J1499" s="16">
        <f>SUM(T1493:T1498)</f>
        <v>51.09</v>
      </c>
      <c r="K1499" s="16"/>
    </row>
    <row r="1500" spans="1:22" ht="14.25" x14ac:dyDescent="0.2">
      <c r="A1500" s="13"/>
      <c r="B1500" s="13"/>
      <c r="C1500" s="13" t="s">
        <v>1168</v>
      </c>
      <c r="D1500" s="14" t="s">
        <v>1161</v>
      </c>
      <c r="E1500" s="2">
        <f>108</f>
        <v>108</v>
      </c>
      <c r="F1500" s="16"/>
      <c r="G1500" s="15"/>
      <c r="H1500" s="2"/>
      <c r="I1500" s="2"/>
      <c r="J1500" s="16">
        <f>SUM(V1493:V1499)</f>
        <v>0.01</v>
      </c>
      <c r="K1500" s="16"/>
    </row>
    <row r="1501" spans="1:22" ht="14.25" x14ac:dyDescent="0.2">
      <c r="A1501" s="13"/>
      <c r="B1501" s="13"/>
      <c r="C1501" s="13" t="s">
        <v>1163</v>
      </c>
      <c r="D1501" s="14" t="s">
        <v>1164</v>
      </c>
      <c r="E1501" s="2">
        <f>Source!AQ1253</f>
        <v>39.22</v>
      </c>
      <c r="F1501" s="16"/>
      <c r="G1501" s="15" t="str">
        <f>Source!DI1253</f>
        <v/>
      </c>
      <c r="H1501" s="2">
        <f>Source!AV1253</f>
        <v>1</v>
      </c>
      <c r="I1501" s="2"/>
      <c r="J1501" s="16"/>
      <c r="K1501" s="16">
        <f>Source!U1253</f>
        <v>0.78439999999999999</v>
      </c>
    </row>
    <row r="1502" spans="1:22" ht="15" x14ac:dyDescent="0.25">
      <c r="A1502" s="20"/>
      <c r="B1502" s="20"/>
      <c r="C1502" s="20"/>
      <c r="D1502" s="20"/>
      <c r="E1502" s="20"/>
      <c r="F1502" s="20"/>
      <c r="G1502" s="20"/>
      <c r="H1502" s="20"/>
      <c r="I1502" s="58">
        <f>J1495+J1496+J1498+J1499+J1500</f>
        <v>920.28</v>
      </c>
      <c r="J1502" s="58"/>
      <c r="K1502" s="21">
        <f>IF(Source!I1253&lt;&gt;0, ROUND(I1502/Source!I1253, 2), 0)</f>
        <v>46014</v>
      </c>
      <c r="P1502" s="18">
        <f>I1502</f>
        <v>920.28</v>
      </c>
    </row>
    <row r="1504" spans="1:22" ht="15" x14ac:dyDescent="0.25">
      <c r="A1504" s="61" t="str">
        <f>CONCATENATE("Итого по разделу: ",IF(Source!G1255&lt;&gt;"Новый раздел", Source!G1255, ""))</f>
        <v>Итого по разделу: Помещение 145 Спортзал</v>
      </c>
      <c r="B1504" s="61"/>
      <c r="C1504" s="61"/>
      <c r="D1504" s="61"/>
      <c r="E1504" s="61"/>
      <c r="F1504" s="61"/>
      <c r="G1504" s="61"/>
      <c r="H1504" s="61"/>
      <c r="I1504" s="59">
        <f>SUM(P1485:P1503)</f>
        <v>1017.86</v>
      </c>
      <c r="J1504" s="60"/>
      <c r="K1504" s="23"/>
    </row>
    <row r="1507" spans="1:22" ht="16.5" x14ac:dyDescent="0.25">
      <c r="A1507" s="57" t="str">
        <f>CONCATENATE("Раздел: ",IF(Source!G1285&lt;&gt;"Новый раздел", Source!G1285, ""))</f>
        <v>Раздел: Помещение 146 Тренерская</v>
      </c>
      <c r="B1507" s="57"/>
      <c r="C1507" s="57"/>
      <c r="D1507" s="57"/>
      <c r="E1507" s="57"/>
      <c r="F1507" s="57"/>
      <c r="G1507" s="57"/>
      <c r="H1507" s="57"/>
      <c r="I1507" s="57"/>
      <c r="J1507" s="57"/>
      <c r="K1507" s="57"/>
    </row>
    <row r="1508" spans="1:22" ht="28.5" x14ac:dyDescent="0.2">
      <c r="A1508" s="13">
        <v>168</v>
      </c>
      <c r="B1508" s="13" t="str">
        <f>Source!F1289</f>
        <v>1.21-3305-1-1/1</v>
      </c>
      <c r="C1508" s="13" t="str">
        <f>Source!G1289</f>
        <v>Демонтаж выключателей, розеток</v>
      </c>
      <c r="D1508" s="14" t="str">
        <f>Source!H1289</f>
        <v>100 шт.</v>
      </c>
      <c r="E1508" s="2">
        <f>Source!I1289</f>
        <v>0.04</v>
      </c>
      <c r="F1508" s="16"/>
      <c r="G1508" s="15"/>
      <c r="H1508" s="2"/>
      <c r="I1508" s="2"/>
      <c r="J1508" s="16"/>
      <c r="K1508" s="16"/>
      <c r="Q1508">
        <f>ROUND((Source!BZ1289/100)*ROUND((Source!AF1289*Source!AV1289)*Source!I1289, 2), 2)</f>
        <v>75.89</v>
      </c>
      <c r="R1508">
        <f>Source!X1289</f>
        <v>75.89</v>
      </c>
      <c r="S1508">
        <f>ROUND((Source!CA1289/100)*ROUND((Source!AF1289*Source!AV1289)*Source!I1289, 2), 2)</f>
        <v>10.84</v>
      </c>
      <c r="T1508">
        <f>Source!Y1289</f>
        <v>10.84</v>
      </c>
      <c r="U1508">
        <f>ROUND((175/100)*ROUND((Source!AE1289*Source!AV1289)*Source!I1289, 2), 2)</f>
        <v>0</v>
      </c>
      <c r="V1508">
        <f>ROUND((108/100)*ROUND(Source!CS1289*Source!I1289, 2), 2)</f>
        <v>0</v>
      </c>
    </row>
    <row r="1509" spans="1:22" x14ac:dyDescent="0.2">
      <c r="C1509" s="17" t="str">
        <f>"Объем: "&amp;Source!I1289&amp;"=4/"&amp;"100"</f>
        <v>Объем: 0,04=4/100</v>
      </c>
    </row>
    <row r="1510" spans="1:22" ht="14.25" x14ac:dyDescent="0.2">
      <c r="A1510" s="13"/>
      <c r="B1510" s="13"/>
      <c r="C1510" s="13" t="s">
        <v>1159</v>
      </c>
      <c r="D1510" s="14"/>
      <c r="E1510" s="2"/>
      <c r="F1510" s="16">
        <f>Source!AO1289</f>
        <v>2710.46</v>
      </c>
      <c r="G1510" s="15" t="str">
        <f>Source!DG1289</f>
        <v/>
      </c>
      <c r="H1510" s="2">
        <f>Source!AV1289</f>
        <v>1</v>
      </c>
      <c r="I1510" s="2">
        <f>IF(Source!BA1289&lt;&gt; 0, Source!BA1289, 1)</f>
        <v>1</v>
      </c>
      <c r="J1510" s="16">
        <f>Source!S1289</f>
        <v>108.42</v>
      </c>
      <c r="K1510" s="16"/>
    </row>
    <row r="1511" spans="1:22" ht="14.25" x14ac:dyDescent="0.2">
      <c r="A1511" s="13"/>
      <c r="B1511" s="13"/>
      <c r="C1511" s="13" t="s">
        <v>1160</v>
      </c>
      <c r="D1511" s="14" t="s">
        <v>1161</v>
      </c>
      <c r="E1511" s="2">
        <f>Source!AT1289</f>
        <v>70</v>
      </c>
      <c r="F1511" s="16"/>
      <c r="G1511" s="15"/>
      <c r="H1511" s="2"/>
      <c r="I1511" s="2"/>
      <c r="J1511" s="16">
        <f>SUM(R1508:R1510)</f>
        <v>75.89</v>
      </c>
      <c r="K1511" s="16"/>
    </row>
    <row r="1512" spans="1:22" ht="14.25" x14ac:dyDescent="0.2">
      <c r="A1512" s="13"/>
      <c r="B1512" s="13"/>
      <c r="C1512" s="13" t="s">
        <v>1162</v>
      </c>
      <c r="D1512" s="14" t="s">
        <v>1161</v>
      </c>
      <c r="E1512" s="2">
        <f>Source!AU1289</f>
        <v>10</v>
      </c>
      <c r="F1512" s="16"/>
      <c r="G1512" s="15"/>
      <c r="H1512" s="2"/>
      <c r="I1512" s="2"/>
      <c r="J1512" s="16">
        <f>SUM(T1508:T1511)</f>
        <v>10.84</v>
      </c>
      <c r="K1512" s="16"/>
    </row>
    <row r="1513" spans="1:22" ht="14.25" x14ac:dyDescent="0.2">
      <c r="A1513" s="13"/>
      <c r="B1513" s="13"/>
      <c r="C1513" s="13" t="s">
        <v>1163</v>
      </c>
      <c r="D1513" s="14" t="s">
        <v>1164</v>
      </c>
      <c r="E1513" s="2">
        <f>Source!AQ1289</f>
        <v>5.84</v>
      </c>
      <c r="F1513" s="16"/>
      <c r="G1513" s="15" t="str">
        <f>Source!DI1289</f>
        <v/>
      </c>
      <c r="H1513" s="2">
        <f>Source!AV1289</f>
        <v>1</v>
      </c>
      <c r="I1513" s="2"/>
      <c r="J1513" s="16"/>
      <c r="K1513" s="16">
        <f>Source!U1289</f>
        <v>0.2336</v>
      </c>
    </row>
    <row r="1514" spans="1:22" ht="15" x14ac:dyDescent="0.25">
      <c r="A1514" s="20"/>
      <c r="B1514" s="20"/>
      <c r="C1514" s="20"/>
      <c r="D1514" s="20"/>
      <c r="E1514" s="20"/>
      <c r="F1514" s="20"/>
      <c r="G1514" s="20"/>
      <c r="H1514" s="20"/>
      <c r="I1514" s="58">
        <f>J1510+J1511+J1512</f>
        <v>195.15</v>
      </c>
      <c r="J1514" s="58"/>
      <c r="K1514" s="21">
        <f>IF(Source!I1289&lt;&gt;0, ROUND(I1514/Source!I1289, 2), 0)</f>
        <v>4878.75</v>
      </c>
      <c r="P1514" s="18">
        <f>I1514</f>
        <v>195.15</v>
      </c>
    </row>
    <row r="1515" spans="1:22" ht="42.75" x14ac:dyDescent="0.2">
      <c r="A1515" s="13">
        <v>169</v>
      </c>
      <c r="B1515" s="13" t="str">
        <f>Source!F1290</f>
        <v>1.20-3103-1-8/1</v>
      </c>
      <c r="C1515" s="13" t="str">
        <f>Source!G1290</f>
        <v>Установка розетки штепсельной неутопленного типа при открытой проводке</v>
      </c>
      <c r="D1515" s="14" t="str">
        <f>Source!H1290</f>
        <v>100 шт.</v>
      </c>
      <c r="E1515" s="2">
        <f>Source!I1290</f>
        <v>0.03</v>
      </c>
      <c r="F1515" s="16"/>
      <c r="G1515" s="15"/>
      <c r="H1515" s="2"/>
      <c r="I1515" s="2"/>
      <c r="J1515" s="16"/>
      <c r="K1515" s="16"/>
      <c r="Q1515">
        <f>ROUND((Source!BZ1290/100)*ROUND((Source!AF1290*Source!AV1290)*Source!I1290, 2), 2)</f>
        <v>585.54999999999995</v>
      </c>
      <c r="R1515">
        <f>Source!X1290</f>
        <v>585.54999999999995</v>
      </c>
      <c r="S1515">
        <f>ROUND((Source!CA1290/100)*ROUND((Source!AF1290*Source!AV1290)*Source!I1290, 2), 2)</f>
        <v>83.65</v>
      </c>
      <c r="T1515">
        <f>Source!Y1290</f>
        <v>83.65</v>
      </c>
      <c r="U1515">
        <f>ROUND((175/100)*ROUND((Source!AE1290*Source!AV1290)*Source!I1290, 2), 2)</f>
        <v>0.04</v>
      </c>
      <c r="V1515">
        <f>ROUND((108/100)*ROUND(Source!CS1290*Source!I1290, 2), 2)</f>
        <v>0.02</v>
      </c>
    </row>
    <row r="1516" spans="1:22" x14ac:dyDescent="0.2">
      <c r="C1516" s="17" t="str">
        <f>"Объем: "&amp;Source!I1290&amp;"=3/"&amp;"100"</f>
        <v>Объем: 0,03=3/100</v>
      </c>
    </row>
    <row r="1517" spans="1:22" ht="14.25" x14ac:dyDescent="0.2">
      <c r="A1517" s="13"/>
      <c r="B1517" s="13"/>
      <c r="C1517" s="13" t="s">
        <v>1159</v>
      </c>
      <c r="D1517" s="14"/>
      <c r="E1517" s="2"/>
      <c r="F1517" s="16">
        <f>Source!AO1290</f>
        <v>27883.439999999999</v>
      </c>
      <c r="G1517" s="15" t="str">
        <f>Source!DG1290</f>
        <v/>
      </c>
      <c r="H1517" s="2">
        <f>Source!AV1290</f>
        <v>1</v>
      </c>
      <c r="I1517" s="2">
        <f>IF(Source!BA1290&lt;&gt; 0, Source!BA1290, 1)</f>
        <v>1</v>
      </c>
      <c r="J1517" s="16">
        <f>Source!S1290</f>
        <v>836.5</v>
      </c>
      <c r="K1517" s="16"/>
    </row>
    <row r="1518" spans="1:22" ht="14.25" x14ac:dyDescent="0.2">
      <c r="A1518" s="13"/>
      <c r="B1518" s="13"/>
      <c r="C1518" s="13" t="s">
        <v>1165</v>
      </c>
      <c r="D1518" s="14"/>
      <c r="E1518" s="2"/>
      <c r="F1518" s="16">
        <f>Source!AM1290</f>
        <v>32.57</v>
      </c>
      <c r="G1518" s="15" t="str">
        <f>Source!DE1290</f>
        <v/>
      </c>
      <c r="H1518" s="2">
        <f>Source!AV1290</f>
        <v>1</v>
      </c>
      <c r="I1518" s="2">
        <f>IF(Source!BB1290&lt;&gt; 0, Source!BB1290, 1)</f>
        <v>1</v>
      </c>
      <c r="J1518" s="16">
        <f>Source!Q1290</f>
        <v>0.98</v>
      </c>
      <c r="K1518" s="16"/>
    </row>
    <row r="1519" spans="1:22" ht="14.25" x14ac:dyDescent="0.2">
      <c r="A1519" s="13"/>
      <c r="B1519" s="13"/>
      <c r="C1519" s="13" t="s">
        <v>1166</v>
      </c>
      <c r="D1519" s="14"/>
      <c r="E1519" s="2"/>
      <c r="F1519" s="16">
        <f>Source!AN1290</f>
        <v>0.69</v>
      </c>
      <c r="G1519" s="15" t="str">
        <f>Source!DF1290</f>
        <v/>
      </c>
      <c r="H1519" s="2">
        <f>Source!AV1290</f>
        <v>1</v>
      </c>
      <c r="I1519" s="2">
        <f>IF(Source!BS1290&lt;&gt; 0, Source!BS1290, 1)</f>
        <v>1</v>
      </c>
      <c r="J1519" s="22">
        <f>Source!R1290</f>
        <v>0.02</v>
      </c>
      <c r="K1519" s="16"/>
    </row>
    <row r="1520" spans="1:22" ht="14.25" x14ac:dyDescent="0.2">
      <c r="A1520" s="13"/>
      <c r="B1520" s="13"/>
      <c r="C1520" s="13" t="s">
        <v>1160</v>
      </c>
      <c r="D1520" s="14" t="s">
        <v>1161</v>
      </c>
      <c r="E1520" s="2">
        <f>Source!AT1290</f>
        <v>70</v>
      </c>
      <c r="F1520" s="16"/>
      <c r="G1520" s="15"/>
      <c r="H1520" s="2"/>
      <c r="I1520" s="2"/>
      <c r="J1520" s="16">
        <f>SUM(R1515:R1519)</f>
        <v>585.54999999999995</v>
      </c>
      <c r="K1520" s="16"/>
    </row>
    <row r="1521" spans="1:22" ht="14.25" x14ac:dyDescent="0.2">
      <c r="A1521" s="13"/>
      <c r="B1521" s="13"/>
      <c r="C1521" s="13" t="s">
        <v>1162</v>
      </c>
      <c r="D1521" s="14" t="s">
        <v>1161</v>
      </c>
      <c r="E1521" s="2">
        <f>Source!AU1290</f>
        <v>10</v>
      </c>
      <c r="F1521" s="16"/>
      <c r="G1521" s="15"/>
      <c r="H1521" s="2"/>
      <c r="I1521" s="2"/>
      <c r="J1521" s="16">
        <f>SUM(T1515:T1520)</f>
        <v>83.65</v>
      </c>
      <c r="K1521" s="16"/>
    </row>
    <row r="1522" spans="1:22" ht="14.25" x14ac:dyDescent="0.2">
      <c r="A1522" s="13"/>
      <c r="B1522" s="13"/>
      <c r="C1522" s="13" t="s">
        <v>1168</v>
      </c>
      <c r="D1522" s="14" t="s">
        <v>1161</v>
      </c>
      <c r="E1522" s="2">
        <f>108</f>
        <v>108</v>
      </c>
      <c r="F1522" s="16"/>
      <c r="G1522" s="15"/>
      <c r="H1522" s="2"/>
      <c r="I1522" s="2"/>
      <c r="J1522" s="16">
        <f>SUM(V1515:V1521)</f>
        <v>0.02</v>
      </c>
      <c r="K1522" s="16"/>
    </row>
    <row r="1523" spans="1:22" ht="14.25" x14ac:dyDescent="0.2">
      <c r="A1523" s="13"/>
      <c r="B1523" s="13"/>
      <c r="C1523" s="13" t="s">
        <v>1163</v>
      </c>
      <c r="D1523" s="14" t="s">
        <v>1164</v>
      </c>
      <c r="E1523" s="2">
        <f>Source!AQ1290</f>
        <v>42.81</v>
      </c>
      <c r="F1523" s="16"/>
      <c r="G1523" s="15" t="str">
        <f>Source!DI1290</f>
        <v/>
      </c>
      <c r="H1523" s="2">
        <f>Source!AV1290</f>
        <v>1</v>
      </c>
      <c r="I1523" s="2"/>
      <c r="J1523" s="16"/>
      <c r="K1523" s="16">
        <f>Source!U1290</f>
        <v>1.2843</v>
      </c>
    </row>
    <row r="1524" spans="1:22" ht="15" x14ac:dyDescent="0.25">
      <c r="A1524" s="20"/>
      <c r="B1524" s="20"/>
      <c r="C1524" s="20"/>
      <c r="D1524" s="20"/>
      <c r="E1524" s="20"/>
      <c r="F1524" s="20"/>
      <c r="G1524" s="20"/>
      <c r="H1524" s="20"/>
      <c r="I1524" s="58">
        <f>J1517+J1518+J1520+J1521+J1522</f>
        <v>1506.7</v>
      </c>
      <c r="J1524" s="58"/>
      <c r="K1524" s="21">
        <f>IF(Source!I1290&lt;&gt;0, ROUND(I1524/Source!I1290, 2), 0)</f>
        <v>50223.33</v>
      </c>
      <c r="P1524" s="18">
        <f>I1524</f>
        <v>1506.7</v>
      </c>
    </row>
    <row r="1525" spans="1:22" ht="42.75" x14ac:dyDescent="0.2">
      <c r="A1525" s="13">
        <v>170</v>
      </c>
      <c r="B1525" s="13" t="str">
        <f>Source!F1291</f>
        <v>1.20-3103-1-1/1</v>
      </c>
      <c r="C1525" s="13" t="str">
        <f>Source!G1291</f>
        <v>Установка выключателя одноклавишного неутопленного типа при открытой проводке</v>
      </c>
      <c r="D1525" s="14" t="str">
        <f>Source!H1291</f>
        <v>100 шт.</v>
      </c>
      <c r="E1525" s="2">
        <f>Source!I1291</f>
        <v>0.01</v>
      </c>
      <c r="F1525" s="16"/>
      <c r="G1525" s="15"/>
      <c r="H1525" s="2"/>
      <c r="I1525" s="2"/>
      <c r="J1525" s="16"/>
      <c r="K1525" s="16"/>
      <c r="Q1525">
        <f>ROUND((Source!BZ1291/100)*ROUND((Source!AF1291*Source!AV1291)*Source!I1291, 2), 2)</f>
        <v>178.82</v>
      </c>
      <c r="R1525">
        <f>Source!X1291</f>
        <v>178.82</v>
      </c>
      <c r="S1525">
        <f>ROUND((Source!CA1291/100)*ROUND((Source!AF1291*Source!AV1291)*Source!I1291, 2), 2)</f>
        <v>25.55</v>
      </c>
      <c r="T1525">
        <f>Source!Y1291</f>
        <v>25.55</v>
      </c>
      <c r="U1525">
        <f>ROUND((175/100)*ROUND((Source!AE1291*Source!AV1291)*Source!I1291, 2), 2)</f>
        <v>0.02</v>
      </c>
      <c r="V1525">
        <f>ROUND((108/100)*ROUND(Source!CS1291*Source!I1291, 2), 2)</f>
        <v>0.01</v>
      </c>
    </row>
    <row r="1526" spans="1:22" x14ac:dyDescent="0.2">
      <c r="C1526" s="17" t="str">
        <f>"Объем: "&amp;Source!I1291&amp;"=1/"&amp;"100"</f>
        <v>Объем: 0,01=1/100</v>
      </c>
    </row>
    <row r="1527" spans="1:22" ht="14.25" x14ac:dyDescent="0.2">
      <c r="A1527" s="13"/>
      <c r="B1527" s="13"/>
      <c r="C1527" s="13" t="s">
        <v>1159</v>
      </c>
      <c r="D1527" s="14"/>
      <c r="E1527" s="2"/>
      <c r="F1527" s="16">
        <f>Source!AO1291</f>
        <v>25545.16</v>
      </c>
      <c r="G1527" s="15" t="str">
        <f>Source!DG1291</f>
        <v/>
      </c>
      <c r="H1527" s="2">
        <f>Source!AV1291</f>
        <v>1</v>
      </c>
      <c r="I1527" s="2">
        <f>IF(Source!BA1291&lt;&gt; 0, Source!BA1291, 1)</f>
        <v>1</v>
      </c>
      <c r="J1527" s="16">
        <f>Source!S1291</f>
        <v>255.45</v>
      </c>
      <c r="K1527" s="16"/>
    </row>
    <row r="1528" spans="1:22" ht="14.25" x14ac:dyDescent="0.2">
      <c r="A1528" s="13"/>
      <c r="B1528" s="13"/>
      <c r="C1528" s="13" t="s">
        <v>1165</v>
      </c>
      <c r="D1528" s="14"/>
      <c r="E1528" s="2"/>
      <c r="F1528" s="16">
        <f>Source!AM1291</f>
        <v>32.57</v>
      </c>
      <c r="G1528" s="15" t="str">
        <f>Source!DE1291</f>
        <v/>
      </c>
      <c r="H1528" s="2">
        <f>Source!AV1291</f>
        <v>1</v>
      </c>
      <c r="I1528" s="2">
        <f>IF(Source!BB1291&lt;&gt; 0, Source!BB1291, 1)</f>
        <v>1</v>
      </c>
      <c r="J1528" s="16">
        <f>Source!Q1291</f>
        <v>0.33</v>
      </c>
      <c r="K1528" s="16"/>
    </row>
    <row r="1529" spans="1:22" ht="14.25" x14ac:dyDescent="0.2">
      <c r="A1529" s="13"/>
      <c r="B1529" s="13"/>
      <c r="C1529" s="13" t="s">
        <v>1166</v>
      </c>
      <c r="D1529" s="14"/>
      <c r="E1529" s="2"/>
      <c r="F1529" s="16">
        <f>Source!AN1291</f>
        <v>0.69</v>
      </c>
      <c r="G1529" s="15" t="str">
        <f>Source!DF1291</f>
        <v/>
      </c>
      <c r="H1529" s="2">
        <f>Source!AV1291</f>
        <v>1</v>
      </c>
      <c r="I1529" s="2">
        <f>IF(Source!BS1291&lt;&gt; 0, Source!BS1291, 1)</f>
        <v>1</v>
      </c>
      <c r="J1529" s="22">
        <f>Source!R1291</f>
        <v>0.01</v>
      </c>
      <c r="K1529" s="16"/>
    </row>
    <row r="1530" spans="1:22" ht="14.25" x14ac:dyDescent="0.2">
      <c r="A1530" s="13"/>
      <c r="B1530" s="13"/>
      <c r="C1530" s="13" t="s">
        <v>1160</v>
      </c>
      <c r="D1530" s="14" t="s">
        <v>1161</v>
      </c>
      <c r="E1530" s="2">
        <f>Source!AT1291</f>
        <v>70</v>
      </c>
      <c r="F1530" s="16"/>
      <c r="G1530" s="15"/>
      <c r="H1530" s="2"/>
      <c r="I1530" s="2"/>
      <c r="J1530" s="16">
        <f>SUM(R1525:R1529)</f>
        <v>178.82</v>
      </c>
      <c r="K1530" s="16"/>
    </row>
    <row r="1531" spans="1:22" ht="14.25" x14ac:dyDescent="0.2">
      <c r="A1531" s="13"/>
      <c r="B1531" s="13"/>
      <c r="C1531" s="13" t="s">
        <v>1162</v>
      </c>
      <c r="D1531" s="14" t="s">
        <v>1161</v>
      </c>
      <c r="E1531" s="2">
        <f>Source!AU1291</f>
        <v>10</v>
      </c>
      <c r="F1531" s="16"/>
      <c r="G1531" s="15"/>
      <c r="H1531" s="2"/>
      <c r="I1531" s="2"/>
      <c r="J1531" s="16">
        <f>SUM(T1525:T1530)</f>
        <v>25.55</v>
      </c>
      <c r="K1531" s="16"/>
    </row>
    <row r="1532" spans="1:22" ht="14.25" x14ac:dyDescent="0.2">
      <c r="A1532" s="13"/>
      <c r="B1532" s="13"/>
      <c r="C1532" s="13" t="s">
        <v>1168</v>
      </c>
      <c r="D1532" s="14" t="s">
        <v>1161</v>
      </c>
      <c r="E1532" s="2">
        <f>108</f>
        <v>108</v>
      </c>
      <c r="F1532" s="16"/>
      <c r="G1532" s="15"/>
      <c r="H1532" s="2"/>
      <c r="I1532" s="2"/>
      <c r="J1532" s="16">
        <f>SUM(V1525:V1531)</f>
        <v>0.01</v>
      </c>
      <c r="K1532" s="16"/>
    </row>
    <row r="1533" spans="1:22" ht="14.25" x14ac:dyDescent="0.2">
      <c r="A1533" s="13"/>
      <c r="B1533" s="13"/>
      <c r="C1533" s="13" t="s">
        <v>1163</v>
      </c>
      <c r="D1533" s="14" t="s">
        <v>1164</v>
      </c>
      <c r="E1533" s="2">
        <f>Source!AQ1291</f>
        <v>39.22</v>
      </c>
      <c r="F1533" s="16"/>
      <c r="G1533" s="15" t="str">
        <f>Source!DI1291</f>
        <v/>
      </c>
      <c r="H1533" s="2">
        <f>Source!AV1291</f>
        <v>1</v>
      </c>
      <c r="I1533" s="2"/>
      <c r="J1533" s="16"/>
      <c r="K1533" s="16">
        <f>Source!U1291</f>
        <v>0.39219999999999999</v>
      </c>
    </row>
    <row r="1534" spans="1:22" ht="15" x14ac:dyDescent="0.25">
      <c r="A1534" s="20"/>
      <c r="B1534" s="20"/>
      <c r="C1534" s="20"/>
      <c r="D1534" s="20"/>
      <c r="E1534" s="20"/>
      <c r="F1534" s="20"/>
      <c r="G1534" s="20"/>
      <c r="H1534" s="20"/>
      <c r="I1534" s="58">
        <f>J1527+J1528+J1530+J1531+J1532</f>
        <v>460.16</v>
      </c>
      <c r="J1534" s="58"/>
      <c r="K1534" s="21">
        <f>IF(Source!I1291&lt;&gt;0, ROUND(I1534/Source!I1291, 2), 0)</f>
        <v>46016</v>
      </c>
      <c r="P1534" s="18">
        <f>I1534</f>
        <v>460.16</v>
      </c>
    </row>
    <row r="1536" spans="1:22" ht="15" x14ac:dyDescent="0.25">
      <c r="A1536" s="61" t="str">
        <f>CONCATENATE("Итого по разделу: ",IF(Source!G1293&lt;&gt;"Новый раздел", Source!G1293, ""))</f>
        <v>Итого по разделу: Помещение 146 Тренерская</v>
      </c>
      <c r="B1536" s="61"/>
      <c r="C1536" s="61"/>
      <c r="D1536" s="61"/>
      <c r="E1536" s="61"/>
      <c r="F1536" s="61"/>
      <c r="G1536" s="61"/>
      <c r="H1536" s="61"/>
      <c r="I1536" s="59">
        <f>SUM(P1507:P1535)</f>
        <v>2162.0100000000002</v>
      </c>
      <c r="J1536" s="60"/>
      <c r="K1536" s="23"/>
    </row>
    <row r="1539" spans="1:22" ht="16.5" x14ac:dyDescent="0.25">
      <c r="A1539" s="57" t="str">
        <f>CONCATENATE("Раздел: ",IF(Source!G1323&lt;&gt;"Новый раздел", Source!G1323, ""))</f>
        <v>Раздел: Помещение 147 Инвентарная</v>
      </c>
      <c r="B1539" s="57"/>
      <c r="C1539" s="57"/>
      <c r="D1539" s="57"/>
      <c r="E1539" s="57"/>
      <c r="F1539" s="57"/>
      <c r="G1539" s="57"/>
      <c r="H1539" s="57"/>
      <c r="I1539" s="57"/>
      <c r="J1539" s="57"/>
      <c r="K1539" s="57"/>
    </row>
    <row r="1540" spans="1:22" ht="28.5" x14ac:dyDescent="0.2">
      <c r="A1540" s="13">
        <v>171</v>
      </c>
      <c r="B1540" s="13" t="str">
        <f>Source!F1327</f>
        <v>1.21-3305-1-1/1</v>
      </c>
      <c r="C1540" s="13" t="str">
        <f>Source!G1327</f>
        <v>Демонтаж выключателей, розеток</v>
      </c>
      <c r="D1540" s="14" t="str">
        <f>Source!H1327</f>
        <v>100 шт.</v>
      </c>
      <c r="E1540" s="2">
        <f>Source!I1327</f>
        <v>0.01</v>
      </c>
      <c r="F1540" s="16"/>
      <c r="G1540" s="15"/>
      <c r="H1540" s="2"/>
      <c r="I1540" s="2"/>
      <c r="J1540" s="16"/>
      <c r="K1540" s="16"/>
      <c r="Q1540">
        <f>ROUND((Source!BZ1327/100)*ROUND((Source!AF1327*Source!AV1327)*Source!I1327, 2), 2)</f>
        <v>18.97</v>
      </c>
      <c r="R1540">
        <f>Source!X1327</f>
        <v>18.97</v>
      </c>
      <c r="S1540">
        <f>ROUND((Source!CA1327/100)*ROUND((Source!AF1327*Source!AV1327)*Source!I1327, 2), 2)</f>
        <v>2.71</v>
      </c>
      <c r="T1540">
        <f>Source!Y1327</f>
        <v>2.71</v>
      </c>
      <c r="U1540">
        <f>ROUND((175/100)*ROUND((Source!AE1327*Source!AV1327)*Source!I1327, 2), 2)</f>
        <v>0</v>
      </c>
      <c r="V1540">
        <f>ROUND((108/100)*ROUND(Source!CS1327*Source!I1327, 2), 2)</f>
        <v>0</v>
      </c>
    </row>
    <row r="1541" spans="1:22" x14ac:dyDescent="0.2">
      <c r="C1541" s="17" t="str">
        <f>"Объем: "&amp;Source!I1327&amp;"=1/"&amp;"100"</f>
        <v>Объем: 0,01=1/100</v>
      </c>
    </row>
    <row r="1542" spans="1:22" ht="14.25" x14ac:dyDescent="0.2">
      <c r="A1542" s="13"/>
      <c r="B1542" s="13"/>
      <c r="C1542" s="13" t="s">
        <v>1159</v>
      </c>
      <c r="D1542" s="14"/>
      <c r="E1542" s="2"/>
      <c r="F1542" s="16">
        <f>Source!AO1327</f>
        <v>2710.46</v>
      </c>
      <c r="G1542" s="15" t="str">
        <f>Source!DG1327</f>
        <v/>
      </c>
      <c r="H1542" s="2">
        <f>Source!AV1327</f>
        <v>1</v>
      </c>
      <c r="I1542" s="2">
        <f>IF(Source!BA1327&lt;&gt; 0, Source!BA1327, 1)</f>
        <v>1</v>
      </c>
      <c r="J1542" s="16">
        <f>Source!S1327</f>
        <v>27.1</v>
      </c>
      <c r="K1542" s="16"/>
    </row>
    <row r="1543" spans="1:22" ht="14.25" x14ac:dyDescent="0.2">
      <c r="A1543" s="13"/>
      <c r="B1543" s="13"/>
      <c r="C1543" s="13" t="s">
        <v>1160</v>
      </c>
      <c r="D1543" s="14" t="s">
        <v>1161</v>
      </c>
      <c r="E1543" s="2">
        <f>Source!AT1327</f>
        <v>70</v>
      </c>
      <c r="F1543" s="16"/>
      <c r="G1543" s="15"/>
      <c r="H1543" s="2"/>
      <c r="I1543" s="2"/>
      <c r="J1543" s="16">
        <f>SUM(R1540:R1542)</f>
        <v>18.97</v>
      </c>
      <c r="K1543" s="16"/>
    </row>
    <row r="1544" spans="1:22" ht="14.25" x14ac:dyDescent="0.2">
      <c r="A1544" s="13"/>
      <c r="B1544" s="13"/>
      <c r="C1544" s="13" t="s">
        <v>1162</v>
      </c>
      <c r="D1544" s="14" t="s">
        <v>1161</v>
      </c>
      <c r="E1544" s="2">
        <f>Source!AU1327</f>
        <v>10</v>
      </c>
      <c r="F1544" s="16"/>
      <c r="G1544" s="15"/>
      <c r="H1544" s="2"/>
      <c r="I1544" s="2"/>
      <c r="J1544" s="16">
        <f>SUM(T1540:T1543)</f>
        <v>2.71</v>
      </c>
      <c r="K1544" s="16"/>
    </row>
    <row r="1545" spans="1:22" ht="14.25" x14ac:dyDescent="0.2">
      <c r="A1545" s="13"/>
      <c r="B1545" s="13"/>
      <c r="C1545" s="13" t="s">
        <v>1163</v>
      </c>
      <c r="D1545" s="14" t="s">
        <v>1164</v>
      </c>
      <c r="E1545" s="2">
        <f>Source!AQ1327</f>
        <v>5.84</v>
      </c>
      <c r="F1545" s="16"/>
      <c r="G1545" s="15" t="str">
        <f>Source!DI1327</f>
        <v/>
      </c>
      <c r="H1545" s="2">
        <f>Source!AV1327</f>
        <v>1</v>
      </c>
      <c r="I1545" s="2"/>
      <c r="J1545" s="16"/>
      <c r="K1545" s="16">
        <f>Source!U1327</f>
        <v>5.8400000000000001E-2</v>
      </c>
    </row>
    <row r="1546" spans="1:22" ht="15" x14ac:dyDescent="0.25">
      <c r="A1546" s="20"/>
      <c r="B1546" s="20"/>
      <c r="C1546" s="20"/>
      <c r="D1546" s="20"/>
      <c r="E1546" s="20"/>
      <c r="F1546" s="20"/>
      <c r="G1546" s="20"/>
      <c r="H1546" s="20"/>
      <c r="I1546" s="58">
        <f>J1542+J1543+J1544</f>
        <v>48.78</v>
      </c>
      <c r="J1546" s="58"/>
      <c r="K1546" s="21">
        <f>IF(Source!I1327&lt;&gt;0, ROUND(I1546/Source!I1327, 2), 0)</f>
        <v>4878</v>
      </c>
      <c r="P1546" s="18">
        <f>I1546</f>
        <v>48.78</v>
      </c>
    </row>
    <row r="1547" spans="1:22" ht="42.75" x14ac:dyDescent="0.2">
      <c r="A1547" s="13">
        <v>172</v>
      </c>
      <c r="B1547" s="13" t="str">
        <f>Source!F1328</f>
        <v>1.20-3103-1-1/1</v>
      </c>
      <c r="C1547" s="13" t="str">
        <f>Source!G1328</f>
        <v>Установка выключателя одноклавишного неутопленного типа при открытой проводке</v>
      </c>
      <c r="D1547" s="14" t="str">
        <f>Source!H1328</f>
        <v>100 шт.</v>
      </c>
      <c r="E1547" s="2">
        <f>Source!I1328</f>
        <v>0.01</v>
      </c>
      <c r="F1547" s="16"/>
      <c r="G1547" s="15"/>
      <c r="H1547" s="2"/>
      <c r="I1547" s="2"/>
      <c r="J1547" s="16"/>
      <c r="K1547" s="16"/>
      <c r="Q1547">
        <f>ROUND((Source!BZ1328/100)*ROUND((Source!AF1328*Source!AV1328)*Source!I1328, 2), 2)</f>
        <v>178.82</v>
      </c>
      <c r="R1547">
        <f>Source!X1328</f>
        <v>178.82</v>
      </c>
      <c r="S1547">
        <f>ROUND((Source!CA1328/100)*ROUND((Source!AF1328*Source!AV1328)*Source!I1328, 2), 2)</f>
        <v>25.55</v>
      </c>
      <c r="T1547">
        <f>Source!Y1328</f>
        <v>25.55</v>
      </c>
      <c r="U1547">
        <f>ROUND((175/100)*ROUND((Source!AE1328*Source!AV1328)*Source!I1328, 2), 2)</f>
        <v>0.02</v>
      </c>
      <c r="V1547">
        <f>ROUND((108/100)*ROUND(Source!CS1328*Source!I1328, 2), 2)</f>
        <v>0.01</v>
      </c>
    </row>
    <row r="1548" spans="1:22" x14ac:dyDescent="0.2">
      <c r="C1548" s="17" t="str">
        <f>"Объем: "&amp;Source!I1328&amp;"=1/"&amp;"100"</f>
        <v>Объем: 0,01=1/100</v>
      </c>
    </row>
    <row r="1549" spans="1:22" ht="14.25" x14ac:dyDescent="0.2">
      <c r="A1549" s="13"/>
      <c r="B1549" s="13"/>
      <c r="C1549" s="13" t="s">
        <v>1159</v>
      </c>
      <c r="D1549" s="14"/>
      <c r="E1549" s="2"/>
      <c r="F1549" s="16">
        <f>Source!AO1328</f>
        <v>25545.16</v>
      </c>
      <c r="G1549" s="15" t="str">
        <f>Source!DG1328</f>
        <v/>
      </c>
      <c r="H1549" s="2">
        <f>Source!AV1328</f>
        <v>1</v>
      </c>
      <c r="I1549" s="2">
        <f>IF(Source!BA1328&lt;&gt; 0, Source!BA1328, 1)</f>
        <v>1</v>
      </c>
      <c r="J1549" s="16">
        <f>Source!S1328</f>
        <v>255.45</v>
      </c>
      <c r="K1549" s="16"/>
    </row>
    <row r="1550" spans="1:22" ht="14.25" x14ac:dyDescent="0.2">
      <c r="A1550" s="13"/>
      <c r="B1550" s="13"/>
      <c r="C1550" s="13" t="s">
        <v>1165</v>
      </c>
      <c r="D1550" s="14"/>
      <c r="E1550" s="2"/>
      <c r="F1550" s="16">
        <f>Source!AM1328</f>
        <v>32.57</v>
      </c>
      <c r="G1550" s="15" t="str">
        <f>Source!DE1328</f>
        <v/>
      </c>
      <c r="H1550" s="2">
        <f>Source!AV1328</f>
        <v>1</v>
      </c>
      <c r="I1550" s="2">
        <f>IF(Source!BB1328&lt;&gt; 0, Source!BB1328, 1)</f>
        <v>1</v>
      </c>
      <c r="J1550" s="16">
        <f>Source!Q1328</f>
        <v>0.33</v>
      </c>
      <c r="K1550" s="16"/>
    </row>
    <row r="1551" spans="1:22" ht="14.25" x14ac:dyDescent="0.2">
      <c r="A1551" s="13"/>
      <c r="B1551" s="13"/>
      <c r="C1551" s="13" t="s">
        <v>1166</v>
      </c>
      <c r="D1551" s="14"/>
      <c r="E1551" s="2"/>
      <c r="F1551" s="16">
        <f>Source!AN1328</f>
        <v>0.69</v>
      </c>
      <c r="G1551" s="15" t="str">
        <f>Source!DF1328</f>
        <v/>
      </c>
      <c r="H1551" s="2">
        <f>Source!AV1328</f>
        <v>1</v>
      </c>
      <c r="I1551" s="2">
        <f>IF(Source!BS1328&lt;&gt; 0, Source!BS1328, 1)</f>
        <v>1</v>
      </c>
      <c r="J1551" s="22">
        <f>Source!R1328</f>
        <v>0.01</v>
      </c>
      <c r="K1551" s="16"/>
    </row>
    <row r="1552" spans="1:22" ht="14.25" x14ac:dyDescent="0.2">
      <c r="A1552" s="13"/>
      <c r="B1552" s="13"/>
      <c r="C1552" s="13" t="s">
        <v>1160</v>
      </c>
      <c r="D1552" s="14" t="s">
        <v>1161</v>
      </c>
      <c r="E1552" s="2">
        <f>Source!AT1328</f>
        <v>70</v>
      </c>
      <c r="F1552" s="16"/>
      <c r="G1552" s="15"/>
      <c r="H1552" s="2"/>
      <c r="I1552" s="2"/>
      <c r="J1552" s="16">
        <f>SUM(R1547:R1551)</f>
        <v>178.82</v>
      </c>
      <c r="K1552" s="16"/>
    </row>
    <row r="1553" spans="1:22" ht="14.25" x14ac:dyDescent="0.2">
      <c r="A1553" s="13"/>
      <c r="B1553" s="13"/>
      <c r="C1553" s="13" t="s">
        <v>1162</v>
      </c>
      <c r="D1553" s="14" t="s">
        <v>1161</v>
      </c>
      <c r="E1553" s="2">
        <f>Source!AU1328</f>
        <v>10</v>
      </c>
      <c r="F1553" s="16"/>
      <c r="G1553" s="15"/>
      <c r="H1553" s="2"/>
      <c r="I1553" s="2"/>
      <c r="J1553" s="16">
        <f>SUM(T1547:T1552)</f>
        <v>25.55</v>
      </c>
      <c r="K1553" s="16"/>
    </row>
    <row r="1554" spans="1:22" ht="14.25" x14ac:dyDescent="0.2">
      <c r="A1554" s="13"/>
      <c r="B1554" s="13"/>
      <c r="C1554" s="13" t="s">
        <v>1168</v>
      </c>
      <c r="D1554" s="14" t="s">
        <v>1161</v>
      </c>
      <c r="E1554" s="2">
        <f>108</f>
        <v>108</v>
      </c>
      <c r="F1554" s="16"/>
      <c r="G1554" s="15"/>
      <c r="H1554" s="2"/>
      <c r="I1554" s="2"/>
      <c r="J1554" s="16">
        <f>SUM(V1547:V1553)</f>
        <v>0.01</v>
      </c>
      <c r="K1554" s="16"/>
    </row>
    <row r="1555" spans="1:22" ht="14.25" x14ac:dyDescent="0.2">
      <c r="A1555" s="13"/>
      <c r="B1555" s="13"/>
      <c r="C1555" s="13" t="s">
        <v>1163</v>
      </c>
      <c r="D1555" s="14" t="s">
        <v>1164</v>
      </c>
      <c r="E1555" s="2">
        <f>Source!AQ1328</f>
        <v>39.22</v>
      </c>
      <c r="F1555" s="16"/>
      <c r="G1555" s="15" t="str">
        <f>Source!DI1328</f>
        <v/>
      </c>
      <c r="H1555" s="2">
        <f>Source!AV1328</f>
        <v>1</v>
      </c>
      <c r="I1555" s="2"/>
      <c r="J1555" s="16"/>
      <c r="K1555" s="16">
        <f>Source!U1328</f>
        <v>0.39219999999999999</v>
      </c>
    </row>
    <row r="1556" spans="1:22" ht="15" x14ac:dyDescent="0.25">
      <c r="A1556" s="20"/>
      <c r="B1556" s="20"/>
      <c r="C1556" s="20"/>
      <c r="D1556" s="20"/>
      <c r="E1556" s="20"/>
      <c r="F1556" s="20"/>
      <c r="G1556" s="20"/>
      <c r="H1556" s="20"/>
      <c r="I1556" s="58">
        <f>J1549+J1550+J1552+J1553+J1554</f>
        <v>460.16</v>
      </c>
      <c r="J1556" s="58"/>
      <c r="K1556" s="21">
        <f>IF(Source!I1328&lt;&gt;0, ROUND(I1556/Source!I1328, 2), 0)</f>
        <v>46016</v>
      </c>
      <c r="P1556" s="18">
        <f>I1556</f>
        <v>460.16</v>
      </c>
    </row>
    <row r="1558" spans="1:22" ht="15" x14ac:dyDescent="0.25">
      <c r="A1558" s="61" t="str">
        <f>CONCATENATE("Итого по разделу: ",IF(Source!G1330&lt;&gt;"Новый раздел", Source!G1330, ""))</f>
        <v>Итого по разделу: Помещение 147 Инвентарная</v>
      </c>
      <c r="B1558" s="61"/>
      <c r="C1558" s="61"/>
      <c r="D1558" s="61"/>
      <c r="E1558" s="61"/>
      <c r="F1558" s="61"/>
      <c r="G1558" s="61"/>
      <c r="H1558" s="61"/>
      <c r="I1558" s="59">
        <f>SUM(P1539:P1557)</f>
        <v>508.94000000000005</v>
      </c>
      <c r="J1558" s="60"/>
      <c r="K1558" s="23"/>
    </row>
    <row r="1561" spans="1:22" ht="16.5" x14ac:dyDescent="0.25">
      <c r="A1561" s="57" t="str">
        <f>CONCATENATE("Раздел: ",IF(Source!G1360&lt;&gt;"Новый раздел", Source!G1360, ""))</f>
        <v>Раздел: Помещение 149 Тамбур</v>
      </c>
      <c r="B1561" s="57"/>
      <c r="C1561" s="57"/>
      <c r="D1561" s="57"/>
      <c r="E1561" s="57"/>
      <c r="F1561" s="57"/>
      <c r="G1561" s="57"/>
      <c r="H1561" s="57"/>
      <c r="I1561" s="57"/>
      <c r="J1561" s="57"/>
      <c r="K1561" s="57"/>
    </row>
    <row r="1562" spans="1:22" ht="28.5" x14ac:dyDescent="0.2">
      <c r="A1562" s="13">
        <v>173</v>
      </c>
      <c r="B1562" s="13" t="str">
        <f>Source!F1364</f>
        <v>1.21-3305-1-1/1</v>
      </c>
      <c r="C1562" s="13" t="str">
        <f>Source!G1364</f>
        <v>Демонтаж выключателей, розеток</v>
      </c>
      <c r="D1562" s="14" t="str">
        <f>Source!H1364</f>
        <v>100 шт.</v>
      </c>
      <c r="E1562" s="2">
        <f>Source!I1364</f>
        <v>0.02</v>
      </c>
      <c r="F1562" s="16"/>
      <c r="G1562" s="15"/>
      <c r="H1562" s="2"/>
      <c r="I1562" s="2"/>
      <c r="J1562" s="16"/>
      <c r="K1562" s="16"/>
      <c r="Q1562">
        <f>ROUND((Source!BZ1364/100)*ROUND((Source!AF1364*Source!AV1364)*Source!I1364, 2), 2)</f>
        <v>37.950000000000003</v>
      </c>
      <c r="R1562">
        <f>Source!X1364</f>
        <v>37.950000000000003</v>
      </c>
      <c r="S1562">
        <f>ROUND((Source!CA1364/100)*ROUND((Source!AF1364*Source!AV1364)*Source!I1364, 2), 2)</f>
        <v>5.42</v>
      </c>
      <c r="T1562">
        <f>Source!Y1364</f>
        <v>5.42</v>
      </c>
      <c r="U1562">
        <f>ROUND((175/100)*ROUND((Source!AE1364*Source!AV1364)*Source!I1364, 2), 2)</f>
        <v>0</v>
      </c>
      <c r="V1562">
        <f>ROUND((108/100)*ROUND(Source!CS1364*Source!I1364, 2), 2)</f>
        <v>0</v>
      </c>
    </row>
    <row r="1563" spans="1:22" x14ac:dyDescent="0.2">
      <c r="C1563" s="17" t="str">
        <f>"Объем: "&amp;Source!I1364&amp;"=2/"&amp;"100"</f>
        <v>Объем: 0,02=2/100</v>
      </c>
    </row>
    <row r="1564" spans="1:22" ht="14.25" x14ac:dyDescent="0.2">
      <c r="A1564" s="13"/>
      <c r="B1564" s="13"/>
      <c r="C1564" s="13" t="s">
        <v>1159</v>
      </c>
      <c r="D1564" s="14"/>
      <c r="E1564" s="2"/>
      <c r="F1564" s="16">
        <f>Source!AO1364</f>
        <v>2710.46</v>
      </c>
      <c r="G1564" s="15" t="str">
        <f>Source!DG1364</f>
        <v/>
      </c>
      <c r="H1564" s="2">
        <f>Source!AV1364</f>
        <v>1</v>
      </c>
      <c r="I1564" s="2">
        <f>IF(Source!BA1364&lt;&gt; 0, Source!BA1364, 1)</f>
        <v>1</v>
      </c>
      <c r="J1564" s="16">
        <f>Source!S1364</f>
        <v>54.21</v>
      </c>
      <c r="K1564" s="16"/>
    </row>
    <row r="1565" spans="1:22" ht="14.25" x14ac:dyDescent="0.2">
      <c r="A1565" s="13"/>
      <c r="B1565" s="13"/>
      <c r="C1565" s="13" t="s">
        <v>1160</v>
      </c>
      <c r="D1565" s="14" t="s">
        <v>1161</v>
      </c>
      <c r="E1565" s="2">
        <f>Source!AT1364</f>
        <v>70</v>
      </c>
      <c r="F1565" s="16"/>
      <c r="G1565" s="15"/>
      <c r="H1565" s="2"/>
      <c r="I1565" s="2"/>
      <c r="J1565" s="16">
        <f>SUM(R1562:R1564)</f>
        <v>37.950000000000003</v>
      </c>
      <c r="K1565" s="16"/>
    </row>
    <row r="1566" spans="1:22" ht="14.25" x14ac:dyDescent="0.2">
      <c r="A1566" s="13"/>
      <c r="B1566" s="13"/>
      <c r="C1566" s="13" t="s">
        <v>1162</v>
      </c>
      <c r="D1566" s="14" t="s">
        <v>1161</v>
      </c>
      <c r="E1566" s="2">
        <f>Source!AU1364</f>
        <v>10</v>
      </c>
      <c r="F1566" s="16"/>
      <c r="G1566" s="15"/>
      <c r="H1566" s="2"/>
      <c r="I1566" s="2"/>
      <c r="J1566" s="16">
        <f>SUM(T1562:T1565)</f>
        <v>5.42</v>
      </c>
      <c r="K1566" s="16"/>
    </row>
    <row r="1567" spans="1:22" ht="14.25" x14ac:dyDescent="0.2">
      <c r="A1567" s="13"/>
      <c r="B1567" s="13"/>
      <c r="C1567" s="13" t="s">
        <v>1163</v>
      </c>
      <c r="D1567" s="14" t="s">
        <v>1164</v>
      </c>
      <c r="E1567" s="2">
        <f>Source!AQ1364</f>
        <v>5.84</v>
      </c>
      <c r="F1567" s="16"/>
      <c r="G1567" s="15" t="str">
        <f>Source!DI1364</f>
        <v/>
      </c>
      <c r="H1567" s="2">
        <f>Source!AV1364</f>
        <v>1</v>
      </c>
      <c r="I1567" s="2"/>
      <c r="J1567" s="16"/>
      <c r="K1567" s="16">
        <f>Source!U1364</f>
        <v>0.1168</v>
      </c>
    </row>
    <row r="1568" spans="1:22" ht="15" x14ac:dyDescent="0.25">
      <c r="A1568" s="20"/>
      <c r="B1568" s="20"/>
      <c r="C1568" s="20"/>
      <c r="D1568" s="20"/>
      <c r="E1568" s="20"/>
      <c r="F1568" s="20"/>
      <c r="G1568" s="20"/>
      <c r="H1568" s="20"/>
      <c r="I1568" s="58">
        <f>J1564+J1565+J1566</f>
        <v>97.58</v>
      </c>
      <c r="J1568" s="58"/>
      <c r="K1568" s="21">
        <f>IF(Source!I1364&lt;&gt;0, ROUND(I1568/Source!I1364, 2), 0)</f>
        <v>4879</v>
      </c>
      <c r="P1568" s="18">
        <f>I1568</f>
        <v>97.58</v>
      </c>
    </row>
    <row r="1569" spans="1:22" ht="42.75" x14ac:dyDescent="0.2">
      <c r="A1569" s="13">
        <v>174</v>
      </c>
      <c r="B1569" s="13" t="str">
        <f>Source!F1365</f>
        <v>1.20-3103-1-1/1</v>
      </c>
      <c r="C1569" s="13" t="str">
        <f>Source!G1365</f>
        <v>Установка выключателя одноклавишного неутопленного типа при открытой проводке</v>
      </c>
      <c r="D1569" s="14" t="str">
        <f>Source!H1365</f>
        <v>100 шт.</v>
      </c>
      <c r="E1569" s="2">
        <f>Source!I1365</f>
        <v>0.02</v>
      </c>
      <c r="F1569" s="16"/>
      <c r="G1569" s="15"/>
      <c r="H1569" s="2"/>
      <c r="I1569" s="2"/>
      <c r="J1569" s="16"/>
      <c r="K1569" s="16"/>
      <c r="Q1569">
        <f>ROUND((Source!BZ1365/100)*ROUND((Source!AF1365*Source!AV1365)*Source!I1365, 2), 2)</f>
        <v>357.63</v>
      </c>
      <c r="R1569">
        <f>Source!X1365</f>
        <v>357.63</v>
      </c>
      <c r="S1569">
        <f>ROUND((Source!CA1365/100)*ROUND((Source!AF1365*Source!AV1365)*Source!I1365, 2), 2)</f>
        <v>51.09</v>
      </c>
      <c r="T1569">
        <f>Source!Y1365</f>
        <v>51.09</v>
      </c>
      <c r="U1569">
        <f>ROUND((175/100)*ROUND((Source!AE1365*Source!AV1365)*Source!I1365, 2), 2)</f>
        <v>0.02</v>
      </c>
      <c r="V1569">
        <f>ROUND((108/100)*ROUND(Source!CS1365*Source!I1365, 2), 2)</f>
        <v>0.01</v>
      </c>
    </row>
    <row r="1570" spans="1:22" x14ac:dyDescent="0.2">
      <c r="C1570" s="17" t="str">
        <f>"Объем: "&amp;Source!I1365&amp;"=2/"&amp;"100"</f>
        <v>Объем: 0,02=2/100</v>
      </c>
    </row>
    <row r="1571" spans="1:22" ht="14.25" x14ac:dyDescent="0.2">
      <c r="A1571" s="13"/>
      <c r="B1571" s="13"/>
      <c r="C1571" s="13" t="s">
        <v>1159</v>
      </c>
      <c r="D1571" s="14"/>
      <c r="E1571" s="2"/>
      <c r="F1571" s="16">
        <f>Source!AO1365</f>
        <v>25545.16</v>
      </c>
      <c r="G1571" s="15" t="str">
        <f>Source!DG1365</f>
        <v/>
      </c>
      <c r="H1571" s="2">
        <f>Source!AV1365</f>
        <v>1</v>
      </c>
      <c r="I1571" s="2">
        <f>IF(Source!BA1365&lt;&gt; 0, Source!BA1365, 1)</f>
        <v>1</v>
      </c>
      <c r="J1571" s="16">
        <f>Source!S1365</f>
        <v>510.9</v>
      </c>
      <c r="K1571" s="16"/>
    </row>
    <row r="1572" spans="1:22" ht="14.25" x14ac:dyDescent="0.2">
      <c r="A1572" s="13"/>
      <c r="B1572" s="13"/>
      <c r="C1572" s="13" t="s">
        <v>1165</v>
      </c>
      <c r="D1572" s="14"/>
      <c r="E1572" s="2"/>
      <c r="F1572" s="16">
        <f>Source!AM1365</f>
        <v>32.57</v>
      </c>
      <c r="G1572" s="15" t="str">
        <f>Source!DE1365</f>
        <v/>
      </c>
      <c r="H1572" s="2">
        <f>Source!AV1365</f>
        <v>1</v>
      </c>
      <c r="I1572" s="2">
        <f>IF(Source!BB1365&lt;&gt; 0, Source!BB1365, 1)</f>
        <v>1</v>
      </c>
      <c r="J1572" s="16">
        <f>Source!Q1365</f>
        <v>0.65</v>
      </c>
      <c r="K1572" s="16"/>
    </row>
    <row r="1573" spans="1:22" ht="14.25" x14ac:dyDescent="0.2">
      <c r="A1573" s="13"/>
      <c r="B1573" s="13"/>
      <c r="C1573" s="13" t="s">
        <v>1166</v>
      </c>
      <c r="D1573" s="14"/>
      <c r="E1573" s="2"/>
      <c r="F1573" s="16">
        <f>Source!AN1365</f>
        <v>0.69</v>
      </c>
      <c r="G1573" s="15" t="str">
        <f>Source!DF1365</f>
        <v/>
      </c>
      <c r="H1573" s="2">
        <f>Source!AV1365</f>
        <v>1</v>
      </c>
      <c r="I1573" s="2">
        <f>IF(Source!BS1365&lt;&gt; 0, Source!BS1365, 1)</f>
        <v>1</v>
      </c>
      <c r="J1573" s="22">
        <f>Source!R1365</f>
        <v>0.01</v>
      </c>
      <c r="K1573" s="16"/>
    </row>
    <row r="1574" spans="1:22" ht="14.25" x14ac:dyDescent="0.2">
      <c r="A1574" s="13"/>
      <c r="B1574" s="13"/>
      <c r="C1574" s="13" t="s">
        <v>1160</v>
      </c>
      <c r="D1574" s="14" t="s">
        <v>1161</v>
      </c>
      <c r="E1574" s="2">
        <f>Source!AT1365</f>
        <v>70</v>
      </c>
      <c r="F1574" s="16"/>
      <c r="G1574" s="15"/>
      <c r="H1574" s="2"/>
      <c r="I1574" s="2"/>
      <c r="J1574" s="16">
        <f>SUM(R1569:R1573)</f>
        <v>357.63</v>
      </c>
      <c r="K1574" s="16"/>
    </row>
    <row r="1575" spans="1:22" ht="14.25" x14ac:dyDescent="0.2">
      <c r="A1575" s="13"/>
      <c r="B1575" s="13"/>
      <c r="C1575" s="13" t="s">
        <v>1162</v>
      </c>
      <c r="D1575" s="14" t="s">
        <v>1161</v>
      </c>
      <c r="E1575" s="2">
        <f>Source!AU1365</f>
        <v>10</v>
      </c>
      <c r="F1575" s="16"/>
      <c r="G1575" s="15"/>
      <c r="H1575" s="2"/>
      <c r="I1575" s="2"/>
      <c r="J1575" s="16">
        <f>SUM(T1569:T1574)</f>
        <v>51.09</v>
      </c>
      <c r="K1575" s="16"/>
    </row>
    <row r="1576" spans="1:22" ht="14.25" x14ac:dyDescent="0.2">
      <c r="A1576" s="13"/>
      <c r="B1576" s="13"/>
      <c r="C1576" s="13" t="s">
        <v>1168</v>
      </c>
      <c r="D1576" s="14" t="s">
        <v>1161</v>
      </c>
      <c r="E1576" s="2">
        <f>108</f>
        <v>108</v>
      </c>
      <c r="F1576" s="16"/>
      <c r="G1576" s="15"/>
      <c r="H1576" s="2"/>
      <c r="I1576" s="2"/>
      <c r="J1576" s="16">
        <f>SUM(V1569:V1575)</f>
        <v>0.01</v>
      </c>
      <c r="K1576" s="16"/>
    </row>
    <row r="1577" spans="1:22" ht="14.25" x14ac:dyDescent="0.2">
      <c r="A1577" s="13"/>
      <c r="B1577" s="13"/>
      <c r="C1577" s="13" t="s">
        <v>1163</v>
      </c>
      <c r="D1577" s="14" t="s">
        <v>1164</v>
      </c>
      <c r="E1577" s="2">
        <f>Source!AQ1365</f>
        <v>39.22</v>
      </c>
      <c r="F1577" s="16"/>
      <c r="G1577" s="15" t="str">
        <f>Source!DI1365</f>
        <v/>
      </c>
      <c r="H1577" s="2">
        <f>Source!AV1365</f>
        <v>1</v>
      </c>
      <c r="I1577" s="2"/>
      <c r="J1577" s="16"/>
      <c r="K1577" s="16">
        <f>Source!U1365</f>
        <v>0.78439999999999999</v>
      </c>
    </row>
    <row r="1578" spans="1:22" ht="15" x14ac:dyDescent="0.25">
      <c r="A1578" s="20"/>
      <c r="B1578" s="20"/>
      <c r="C1578" s="20"/>
      <c r="D1578" s="20"/>
      <c r="E1578" s="20"/>
      <c r="F1578" s="20"/>
      <c r="G1578" s="20"/>
      <c r="H1578" s="20"/>
      <c r="I1578" s="58">
        <f>J1571+J1572+J1574+J1575+J1576</f>
        <v>920.28</v>
      </c>
      <c r="J1578" s="58"/>
      <c r="K1578" s="21">
        <f>IF(Source!I1365&lt;&gt;0, ROUND(I1578/Source!I1365, 2), 0)</f>
        <v>46014</v>
      </c>
      <c r="P1578" s="18">
        <f>I1578</f>
        <v>920.28</v>
      </c>
    </row>
    <row r="1580" spans="1:22" ht="15" x14ac:dyDescent="0.25">
      <c r="A1580" s="61" t="str">
        <f>CONCATENATE("Итого по разделу: ",IF(Source!G1367&lt;&gt;"Новый раздел", Source!G1367, ""))</f>
        <v>Итого по разделу: Помещение 149 Тамбур</v>
      </c>
      <c r="B1580" s="61"/>
      <c r="C1580" s="61"/>
      <c r="D1580" s="61"/>
      <c r="E1580" s="61"/>
      <c r="F1580" s="61"/>
      <c r="G1580" s="61"/>
      <c r="H1580" s="61"/>
      <c r="I1580" s="59">
        <f>SUM(P1561:P1579)</f>
        <v>1017.86</v>
      </c>
      <c r="J1580" s="60"/>
      <c r="K1580" s="23"/>
    </row>
    <row r="1583" spans="1:22" ht="16.5" x14ac:dyDescent="0.25">
      <c r="A1583" s="57" t="str">
        <f>CONCATENATE("Раздел: ",IF(Source!G1397&lt;&gt;"Новый раздел", Source!G1397, ""))</f>
        <v>Раздел: Помещение 150 Раздевалка</v>
      </c>
      <c r="B1583" s="57"/>
      <c r="C1583" s="57"/>
      <c r="D1583" s="57"/>
      <c r="E1583" s="57"/>
      <c r="F1583" s="57"/>
      <c r="G1583" s="57"/>
      <c r="H1583" s="57"/>
      <c r="I1583" s="57"/>
      <c r="J1583" s="57"/>
      <c r="K1583" s="57"/>
    </row>
    <row r="1584" spans="1:22" ht="28.5" x14ac:dyDescent="0.2">
      <c r="A1584" s="13">
        <v>175</v>
      </c>
      <c r="B1584" s="13" t="str">
        <f>Source!F1401</f>
        <v>1.21-3305-1-1/1</v>
      </c>
      <c r="C1584" s="13" t="str">
        <f>Source!G1401</f>
        <v>Демонтаж выключателей, розеток</v>
      </c>
      <c r="D1584" s="14" t="str">
        <f>Source!H1401</f>
        <v>100 шт.</v>
      </c>
      <c r="E1584" s="2">
        <f>Source!I1401</f>
        <v>0.02</v>
      </c>
      <c r="F1584" s="16"/>
      <c r="G1584" s="15"/>
      <c r="H1584" s="2"/>
      <c r="I1584" s="2"/>
      <c r="J1584" s="16"/>
      <c r="K1584" s="16"/>
      <c r="Q1584">
        <f>ROUND((Source!BZ1401/100)*ROUND((Source!AF1401*Source!AV1401)*Source!I1401, 2), 2)</f>
        <v>37.950000000000003</v>
      </c>
      <c r="R1584">
        <f>Source!X1401</f>
        <v>37.950000000000003</v>
      </c>
      <c r="S1584">
        <f>ROUND((Source!CA1401/100)*ROUND((Source!AF1401*Source!AV1401)*Source!I1401, 2), 2)</f>
        <v>5.42</v>
      </c>
      <c r="T1584">
        <f>Source!Y1401</f>
        <v>5.42</v>
      </c>
      <c r="U1584">
        <f>ROUND((175/100)*ROUND((Source!AE1401*Source!AV1401)*Source!I1401, 2), 2)</f>
        <v>0</v>
      </c>
      <c r="V1584">
        <f>ROUND((108/100)*ROUND(Source!CS1401*Source!I1401, 2), 2)</f>
        <v>0</v>
      </c>
    </row>
    <row r="1585" spans="1:22" x14ac:dyDescent="0.2">
      <c r="C1585" s="17" t="str">
        <f>"Объем: "&amp;Source!I1401&amp;"=2/"&amp;"100"</f>
        <v>Объем: 0,02=2/100</v>
      </c>
    </row>
    <row r="1586" spans="1:22" ht="14.25" x14ac:dyDescent="0.2">
      <c r="A1586" s="13"/>
      <c r="B1586" s="13"/>
      <c r="C1586" s="13" t="s">
        <v>1159</v>
      </c>
      <c r="D1586" s="14"/>
      <c r="E1586" s="2"/>
      <c r="F1586" s="16">
        <f>Source!AO1401</f>
        <v>2710.46</v>
      </c>
      <c r="G1586" s="15" t="str">
        <f>Source!DG1401</f>
        <v/>
      </c>
      <c r="H1586" s="2">
        <f>Source!AV1401</f>
        <v>1</v>
      </c>
      <c r="I1586" s="2">
        <f>IF(Source!BA1401&lt;&gt; 0, Source!BA1401, 1)</f>
        <v>1</v>
      </c>
      <c r="J1586" s="16">
        <f>Source!S1401</f>
        <v>54.21</v>
      </c>
      <c r="K1586" s="16"/>
    </row>
    <row r="1587" spans="1:22" ht="14.25" x14ac:dyDescent="0.2">
      <c r="A1587" s="13"/>
      <c r="B1587" s="13"/>
      <c r="C1587" s="13" t="s">
        <v>1160</v>
      </c>
      <c r="D1587" s="14" t="s">
        <v>1161</v>
      </c>
      <c r="E1587" s="2">
        <f>Source!AT1401</f>
        <v>70</v>
      </c>
      <c r="F1587" s="16"/>
      <c r="G1587" s="15"/>
      <c r="H1587" s="2"/>
      <c r="I1587" s="2"/>
      <c r="J1587" s="16">
        <f>SUM(R1584:R1586)</f>
        <v>37.950000000000003</v>
      </c>
      <c r="K1587" s="16"/>
    </row>
    <row r="1588" spans="1:22" ht="14.25" x14ac:dyDescent="0.2">
      <c r="A1588" s="13"/>
      <c r="B1588" s="13"/>
      <c r="C1588" s="13" t="s">
        <v>1162</v>
      </c>
      <c r="D1588" s="14" t="s">
        <v>1161</v>
      </c>
      <c r="E1588" s="2">
        <f>Source!AU1401</f>
        <v>10</v>
      </c>
      <c r="F1588" s="16"/>
      <c r="G1588" s="15"/>
      <c r="H1588" s="2"/>
      <c r="I1588" s="2"/>
      <c r="J1588" s="16">
        <f>SUM(T1584:T1587)</f>
        <v>5.42</v>
      </c>
      <c r="K1588" s="16"/>
    </row>
    <row r="1589" spans="1:22" ht="14.25" x14ac:dyDescent="0.2">
      <c r="A1589" s="13"/>
      <c r="B1589" s="13"/>
      <c r="C1589" s="13" t="s">
        <v>1163</v>
      </c>
      <c r="D1589" s="14" t="s">
        <v>1164</v>
      </c>
      <c r="E1589" s="2">
        <f>Source!AQ1401</f>
        <v>5.84</v>
      </c>
      <c r="F1589" s="16"/>
      <c r="G1589" s="15" t="str">
        <f>Source!DI1401</f>
        <v/>
      </c>
      <c r="H1589" s="2">
        <f>Source!AV1401</f>
        <v>1</v>
      </c>
      <c r="I1589" s="2"/>
      <c r="J1589" s="16"/>
      <c r="K1589" s="16">
        <f>Source!U1401</f>
        <v>0.1168</v>
      </c>
    </row>
    <row r="1590" spans="1:22" ht="15" x14ac:dyDescent="0.25">
      <c r="A1590" s="20"/>
      <c r="B1590" s="20"/>
      <c r="C1590" s="20"/>
      <c r="D1590" s="20"/>
      <c r="E1590" s="20"/>
      <c r="F1590" s="20"/>
      <c r="G1590" s="20"/>
      <c r="H1590" s="20"/>
      <c r="I1590" s="58">
        <f>J1586+J1587+J1588</f>
        <v>97.58</v>
      </c>
      <c r="J1590" s="58"/>
      <c r="K1590" s="21">
        <f>IF(Source!I1401&lt;&gt;0, ROUND(I1590/Source!I1401, 2), 0)</f>
        <v>4879</v>
      </c>
      <c r="P1590" s="18">
        <f>I1590</f>
        <v>97.58</v>
      </c>
    </row>
    <row r="1591" spans="1:22" ht="42.75" x14ac:dyDescent="0.2">
      <c r="A1591" s="13">
        <v>176</v>
      </c>
      <c r="B1591" s="13" t="str">
        <f>Source!F1402</f>
        <v>1.20-3103-1-1/1</v>
      </c>
      <c r="C1591" s="13" t="str">
        <f>Source!G1402</f>
        <v>Установка выключателя одноклавишного неутопленного типа при открытой проводке</v>
      </c>
      <c r="D1591" s="14" t="str">
        <f>Source!H1402</f>
        <v>100 шт.</v>
      </c>
      <c r="E1591" s="2">
        <f>Source!I1402</f>
        <v>0.01</v>
      </c>
      <c r="F1591" s="16"/>
      <c r="G1591" s="15"/>
      <c r="H1591" s="2"/>
      <c r="I1591" s="2"/>
      <c r="J1591" s="16"/>
      <c r="K1591" s="16"/>
      <c r="Q1591">
        <f>ROUND((Source!BZ1402/100)*ROUND((Source!AF1402*Source!AV1402)*Source!I1402, 2), 2)</f>
        <v>178.82</v>
      </c>
      <c r="R1591">
        <f>Source!X1402</f>
        <v>178.82</v>
      </c>
      <c r="S1591">
        <f>ROUND((Source!CA1402/100)*ROUND((Source!AF1402*Source!AV1402)*Source!I1402, 2), 2)</f>
        <v>25.55</v>
      </c>
      <c r="T1591">
        <f>Source!Y1402</f>
        <v>25.55</v>
      </c>
      <c r="U1591">
        <f>ROUND((175/100)*ROUND((Source!AE1402*Source!AV1402)*Source!I1402, 2), 2)</f>
        <v>0.02</v>
      </c>
      <c r="V1591">
        <f>ROUND((108/100)*ROUND(Source!CS1402*Source!I1402, 2), 2)</f>
        <v>0.01</v>
      </c>
    </row>
    <row r="1592" spans="1:22" x14ac:dyDescent="0.2">
      <c r="C1592" s="17" t="str">
        <f>"Объем: "&amp;Source!I1402&amp;"=1/"&amp;"100"</f>
        <v>Объем: 0,01=1/100</v>
      </c>
    </row>
    <row r="1593" spans="1:22" ht="14.25" x14ac:dyDescent="0.2">
      <c r="A1593" s="13"/>
      <c r="B1593" s="13"/>
      <c r="C1593" s="13" t="s">
        <v>1159</v>
      </c>
      <c r="D1593" s="14"/>
      <c r="E1593" s="2"/>
      <c r="F1593" s="16">
        <f>Source!AO1402</f>
        <v>25545.16</v>
      </c>
      <c r="G1593" s="15" t="str">
        <f>Source!DG1402</f>
        <v/>
      </c>
      <c r="H1593" s="2">
        <f>Source!AV1402</f>
        <v>1</v>
      </c>
      <c r="I1593" s="2">
        <f>IF(Source!BA1402&lt;&gt; 0, Source!BA1402, 1)</f>
        <v>1</v>
      </c>
      <c r="J1593" s="16">
        <f>Source!S1402</f>
        <v>255.45</v>
      </c>
      <c r="K1593" s="16"/>
    </row>
    <row r="1594" spans="1:22" ht="14.25" x14ac:dyDescent="0.2">
      <c r="A1594" s="13"/>
      <c r="B1594" s="13"/>
      <c r="C1594" s="13" t="s">
        <v>1165</v>
      </c>
      <c r="D1594" s="14"/>
      <c r="E1594" s="2"/>
      <c r="F1594" s="16">
        <f>Source!AM1402</f>
        <v>32.57</v>
      </c>
      <c r="G1594" s="15" t="str">
        <f>Source!DE1402</f>
        <v/>
      </c>
      <c r="H1594" s="2">
        <f>Source!AV1402</f>
        <v>1</v>
      </c>
      <c r="I1594" s="2">
        <f>IF(Source!BB1402&lt;&gt; 0, Source!BB1402, 1)</f>
        <v>1</v>
      </c>
      <c r="J1594" s="16">
        <f>Source!Q1402</f>
        <v>0.33</v>
      </c>
      <c r="K1594" s="16"/>
    </row>
    <row r="1595" spans="1:22" ht="14.25" x14ac:dyDescent="0.2">
      <c r="A1595" s="13"/>
      <c r="B1595" s="13"/>
      <c r="C1595" s="13" t="s">
        <v>1166</v>
      </c>
      <c r="D1595" s="14"/>
      <c r="E1595" s="2"/>
      <c r="F1595" s="16">
        <f>Source!AN1402</f>
        <v>0.69</v>
      </c>
      <c r="G1595" s="15" t="str">
        <f>Source!DF1402</f>
        <v/>
      </c>
      <c r="H1595" s="2">
        <f>Source!AV1402</f>
        <v>1</v>
      </c>
      <c r="I1595" s="2">
        <f>IF(Source!BS1402&lt;&gt; 0, Source!BS1402, 1)</f>
        <v>1</v>
      </c>
      <c r="J1595" s="22">
        <f>Source!R1402</f>
        <v>0.01</v>
      </c>
      <c r="K1595" s="16"/>
    </row>
    <row r="1596" spans="1:22" ht="14.25" x14ac:dyDescent="0.2">
      <c r="A1596" s="13"/>
      <c r="B1596" s="13"/>
      <c r="C1596" s="13" t="s">
        <v>1160</v>
      </c>
      <c r="D1596" s="14" t="s">
        <v>1161</v>
      </c>
      <c r="E1596" s="2">
        <f>Source!AT1402</f>
        <v>70</v>
      </c>
      <c r="F1596" s="16"/>
      <c r="G1596" s="15"/>
      <c r="H1596" s="2"/>
      <c r="I1596" s="2"/>
      <c r="J1596" s="16">
        <f>SUM(R1591:R1595)</f>
        <v>178.82</v>
      </c>
      <c r="K1596" s="16"/>
    </row>
    <row r="1597" spans="1:22" ht="14.25" x14ac:dyDescent="0.2">
      <c r="A1597" s="13"/>
      <c r="B1597" s="13"/>
      <c r="C1597" s="13" t="s">
        <v>1162</v>
      </c>
      <c r="D1597" s="14" t="s">
        <v>1161</v>
      </c>
      <c r="E1597" s="2">
        <f>Source!AU1402</f>
        <v>10</v>
      </c>
      <c r="F1597" s="16"/>
      <c r="G1597" s="15"/>
      <c r="H1597" s="2"/>
      <c r="I1597" s="2"/>
      <c r="J1597" s="16">
        <f>SUM(T1591:T1596)</f>
        <v>25.55</v>
      </c>
      <c r="K1597" s="16"/>
    </row>
    <row r="1598" spans="1:22" ht="14.25" x14ac:dyDescent="0.2">
      <c r="A1598" s="13"/>
      <c r="B1598" s="13"/>
      <c r="C1598" s="13" t="s">
        <v>1168</v>
      </c>
      <c r="D1598" s="14" t="s">
        <v>1161</v>
      </c>
      <c r="E1598" s="2">
        <f>108</f>
        <v>108</v>
      </c>
      <c r="F1598" s="16"/>
      <c r="G1598" s="15"/>
      <c r="H1598" s="2"/>
      <c r="I1598" s="2"/>
      <c r="J1598" s="16">
        <f>SUM(V1591:V1597)</f>
        <v>0.01</v>
      </c>
      <c r="K1598" s="16"/>
    </row>
    <row r="1599" spans="1:22" ht="14.25" x14ac:dyDescent="0.2">
      <c r="A1599" s="13"/>
      <c r="B1599" s="13"/>
      <c r="C1599" s="13" t="s">
        <v>1163</v>
      </c>
      <c r="D1599" s="14" t="s">
        <v>1164</v>
      </c>
      <c r="E1599" s="2">
        <f>Source!AQ1402</f>
        <v>39.22</v>
      </c>
      <c r="F1599" s="16"/>
      <c r="G1599" s="15" t="str">
        <f>Source!DI1402</f>
        <v/>
      </c>
      <c r="H1599" s="2">
        <f>Source!AV1402</f>
        <v>1</v>
      </c>
      <c r="I1599" s="2"/>
      <c r="J1599" s="16"/>
      <c r="K1599" s="16">
        <f>Source!U1402</f>
        <v>0.39219999999999999</v>
      </c>
    </row>
    <row r="1600" spans="1:22" ht="15" x14ac:dyDescent="0.25">
      <c r="A1600" s="20"/>
      <c r="B1600" s="20"/>
      <c r="C1600" s="20"/>
      <c r="D1600" s="20"/>
      <c r="E1600" s="20"/>
      <c r="F1600" s="20"/>
      <c r="G1600" s="20"/>
      <c r="H1600" s="20"/>
      <c r="I1600" s="58">
        <f>J1593+J1594+J1596+J1597+J1598</f>
        <v>460.16</v>
      </c>
      <c r="J1600" s="58"/>
      <c r="K1600" s="21">
        <f>IF(Source!I1402&lt;&gt;0, ROUND(I1600/Source!I1402, 2), 0)</f>
        <v>46016</v>
      </c>
      <c r="P1600" s="18">
        <f>I1600</f>
        <v>460.16</v>
      </c>
    </row>
    <row r="1601" spans="1:22" ht="42.75" x14ac:dyDescent="0.2">
      <c r="A1601" s="13">
        <v>177</v>
      </c>
      <c r="B1601" s="13" t="str">
        <f>Source!F1403</f>
        <v>1.20-3103-1-4/1</v>
      </c>
      <c r="C1601" s="13" t="str">
        <f>Source!G1403</f>
        <v>Установка выключателя двухклавишного неутопленного типа при открытой проводке</v>
      </c>
      <c r="D1601" s="14" t="str">
        <f>Source!H1403</f>
        <v>100 шт.</v>
      </c>
      <c r="E1601" s="2">
        <f>Source!I1403</f>
        <v>0.01</v>
      </c>
      <c r="F1601" s="16"/>
      <c r="G1601" s="15"/>
      <c r="H1601" s="2"/>
      <c r="I1601" s="2"/>
      <c r="J1601" s="16"/>
      <c r="K1601" s="16"/>
      <c r="Q1601">
        <f>ROUND((Source!BZ1403/100)*ROUND((Source!AF1403*Source!AV1403)*Source!I1403, 2), 2)</f>
        <v>199.79</v>
      </c>
      <c r="R1601">
        <f>Source!X1403</f>
        <v>199.79</v>
      </c>
      <c r="S1601">
        <f>ROUND((Source!CA1403/100)*ROUND((Source!AF1403*Source!AV1403)*Source!I1403, 2), 2)</f>
        <v>28.54</v>
      </c>
      <c r="T1601">
        <f>Source!Y1403</f>
        <v>28.54</v>
      </c>
      <c r="U1601">
        <f>ROUND((175/100)*ROUND((Source!AE1403*Source!AV1403)*Source!I1403, 2), 2)</f>
        <v>0.02</v>
      </c>
      <c r="V1601">
        <f>ROUND((108/100)*ROUND(Source!CS1403*Source!I1403, 2), 2)</f>
        <v>0.01</v>
      </c>
    </row>
    <row r="1602" spans="1:22" x14ac:dyDescent="0.2">
      <c r="C1602" s="17" t="str">
        <f>"Объем: "&amp;Source!I1403&amp;"=1/"&amp;"100"</f>
        <v>Объем: 0,01=1/100</v>
      </c>
    </row>
    <row r="1603" spans="1:22" ht="14.25" x14ac:dyDescent="0.2">
      <c r="A1603" s="13"/>
      <c r="B1603" s="13"/>
      <c r="C1603" s="13" t="s">
        <v>1159</v>
      </c>
      <c r="D1603" s="14"/>
      <c r="E1603" s="2"/>
      <c r="F1603" s="16">
        <f>Source!AO1403</f>
        <v>28541.279999999999</v>
      </c>
      <c r="G1603" s="15" t="str">
        <f>Source!DG1403</f>
        <v/>
      </c>
      <c r="H1603" s="2">
        <f>Source!AV1403</f>
        <v>1</v>
      </c>
      <c r="I1603" s="2">
        <f>IF(Source!BA1403&lt;&gt; 0, Source!BA1403, 1)</f>
        <v>1</v>
      </c>
      <c r="J1603" s="16">
        <f>Source!S1403</f>
        <v>285.41000000000003</v>
      </c>
      <c r="K1603" s="16"/>
    </row>
    <row r="1604" spans="1:22" ht="14.25" x14ac:dyDescent="0.2">
      <c r="A1604" s="13"/>
      <c r="B1604" s="13"/>
      <c r="C1604" s="13" t="s">
        <v>1165</v>
      </c>
      <c r="D1604" s="14"/>
      <c r="E1604" s="2"/>
      <c r="F1604" s="16">
        <f>Source!AM1403</f>
        <v>32.57</v>
      </c>
      <c r="G1604" s="15" t="str">
        <f>Source!DE1403</f>
        <v/>
      </c>
      <c r="H1604" s="2">
        <f>Source!AV1403</f>
        <v>1</v>
      </c>
      <c r="I1604" s="2">
        <f>IF(Source!BB1403&lt;&gt; 0, Source!BB1403, 1)</f>
        <v>1</v>
      </c>
      <c r="J1604" s="16">
        <f>Source!Q1403</f>
        <v>0.33</v>
      </c>
      <c r="K1604" s="16"/>
    </row>
    <row r="1605" spans="1:22" ht="14.25" x14ac:dyDescent="0.2">
      <c r="A1605" s="13"/>
      <c r="B1605" s="13"/>
      <c r="C1605" s="13" t="s">
        <v>1166</v>
      </c>
      <c r="D1605" s="14"/>
      <c r="E1605" s="2"/>
      <c r="F1605" s="16">
        <f>Source!AN1403</f>
        <v>0.69</v>
      </c>
      <c r="G1605" s="15" t="str">
        <f>Source!DF1403</f>
        <v/>
      </c>
      <c r="H1605" s="2">
        <f>Source!AV1403</f>
        <v>1</v>
      </c>
      <c r="I1605" s="2">
        <f>IF(Source!BS1403&lt;&gt; 0, Source!BS1403, 1)</f>
        <v>1</v>
      </c>
      <c r="J1605" s="22">
        <f>Source!R1403</f>
        <v>0.01</v>
      </c>
      <c r="K1605" s="16"/>
    </row>
    <row r="1606" spans="1:22" ht="14.25" x14ac:dyDescent="0.2">
      <c r="A1606" s="13"/>
      <c r="B1606" s="13"/>
      <c r="C1606" s="13" t="s">
        <v>1160</v>
      </c>
      <c r="D1606" s="14" t="s">
        <v>1161</v>
      </c>
      <c r="E1606" s="2">
        <f>Source!AT1403</f>
        <v>70</v>
      </c>
      <c r="F1606" s="16"/>
      <c r="G1606" s="15"/>
      <c r="H1606" s="2"/>
      <c r="I1606" s="2"/>
      <c r="J1606" s="16">
        <f>SUM(R1601:R1605)</f>
        <v>199.79</v>
      </c>
      <c r="K1606" s="16"/>
    </row>
    <row r="1607" spans="1:22" ht="14.25" x14ac:dyDescent="0.2">
      <c r="A1607" s="13"/>
      <c r="B1607" s="13"/>
      <c r="C1607" s="13" t="s">
        <v>1162</v>
      </c>
      <c r="D1607" s="14" t="s">
        <v>1161</v>
      </c>
      <c r="E1607" s="2">
        <f>Source!AU1403</f>
        <v>10</v>
      </c>
      <c r="F1607" s="16"/>
      <c r="G1607" s="15"/>
      <c r="H1607" s="2"/>
      <c r="I1607" s="2"/>
      <c r="J1607" s="16">
        <f>SUM(T1601:T1606)</f>
        <v>28.54</v>
      </c>
      <c r="K1607" s="16"/>
    </row>
    <row r="1608" spans="1:22" ht="14.25" x14ac:dyDescent="0.2">
      <c r="A1608" s="13"/>
      <c r="B1608" s="13"/>
      <c r="C1608" s="13" t="s">
        <v>1168</v>
      </c>
      <c r="D1608" s="14" t="s">
        <v>1161</v>
      </c>
      <c r="E1608" s="2">
        <f>108</f>
        <v>108</v>
      </c>
      <c r="F1608" s="16"/>
      <c r="G1608" s="15"/>
      <c r="H1608" s="2"/>
      <c r="I1608" s="2"/>
      <c r="J1608" s="16">
        <f>SUM(V1601:V1607)</f>
        <v>0.01</v>
      </c>
      <c r="K1608" s="16"/>
    </row>
    <row r="1609" spans="1:22" ht="14.25" x14ac:dyDescent="0.2">
      <c r="A1609" s="13"/>
      <c r="B1609" s="13"/>
      <c r="C1609" s="13" t="s">
        <v>1163</v>
      </c>
      <c r="D1609" s="14" t="s">
        <v>1164</v>
      </c>
      <c r="E1609" s="2">
        <f>Source!AQ1403</f>
        <v>43.82</v>
      </c>
      <c r="F1609" s="16"/>
      <c r="G1609" s="15" t="str">
        <f>Source!DI1403</f>
        <v/>
      </c>
      <c r="H1609" s="2">
        <f>Source!AV1403</f>
        <v>1</v>
      </c>
      <c r="I1609" s="2"/>
      <c r="J1609" s="16"/>
      <c r="K1609" s="16">
        <f>Source!U1403</f>
        <v>0.43820000000000003</v>
      </c>
    </row>
    <row r="1610" spans="1:22" ht="15" x14ac:dyDescent="0.25">
      <c r="A1610" s="20"/>
      <c r="B1610" s="20"/>
      <c r="C1610" s="20"/>
      <c r="D1610" s="20"/>
      <c r="E1610" s="20"/>
      <c r="F1610" s="20"/>
      <c r="G1610" s="20"/>
      <c r="H1610" s="20"/>
      <c r="I1610" s="58">
        <f>J1603+J1604+J1606+J1607+J1608</f>
        <v>514.07999999999993</v>
      </c>
      <c r="J1610" s="58"/>
      <c r="K1610" s="21">
        <f>IF(Source!I1403&lt;&gt;0, ROUND(I1610/Source!I1403, 2), 0)</f>
        <v>51408</v>
      </c>
      <c r="P1610" s="18">
        <f>I1610</f>
        <v>514.07999999999993</v>
      </c>
    </row>
    <row r="1612" spans="1:22" ht="15" x14ac:dyDescent="0.25">
      <c r="A1612" s="61" t="str">
        <f>CONCATENATE("Итого по разделу: ",IF(Source!G1405&lt;&gt;"Новый раздел", Source!G1405, ""))</f>
        <v>Итого по разделу: Помещение 150 Раздевалка</v>
      </c>
      <c r="B1612" s="61"/>
      <c r="C1612" s="61"/>
      <c r="D1612" s="61"/>
      <c r="E1612" s="61"/>
      <c r="F1612" s="61"/>
      <c r="G1612" s="61"/>
      <c r="H1612" s="61"/>
      <c r="I1612" s="59">
        <f>SUM(P1583:P1611)</f>
        <v>1071.82</v>
      </c>
      <c r="J1612" s="60"/>
      <c r="K1612" s="23"/>
    </row>
    <row r="1615" spans="1:22" ht="16.5" x14ac:dyDescent="0.25">
      <c r="A1615" s="57" t="str">
        <f>CONCATENATE("Раздел: ",IF(Source!G1435&lt;&gt;"Новый раздел", Source!G1435, ""))</f>
        <v>Раздел: Помещение 151 Раздевалка</v>
      </c>
      <c r="B1615" s="57"/>
      <c r="C1615" s="57"/>
      <c r="D1615" s="57"/>
      <c r="E1615" s="57"/>
      <c r="F1615" s="57"/>
      <c r="G1615" s="57"/>
      <c r="H1615" s="57"/>
      <c r="I1615" s="57"/>
      <c r="J1615" s="57"/>
      <c r="K1615" s="57"/>
    </row>
    <row r="1616" spans="1:22" ht="28.5" x14ac:dyDescent="0.2">
      <c r="A1616" s="13">
        <v>178</v>
      </c>
      <c r="B1616" s="13" t="str">
        <f>Source!F1439</f>
        <v>1.21-3305-1-1/1</v>
      </c>
      <c r="C1616" s="13" t="str">
        <f>Source!G1439</f>
        <v>Демонтаж выключателей, розеток</v>
      </c>
      <c r="D1616" s="14" t="str">
        <f>Source!H1439</f>
        <v>100 шт.</v>
      </c>
      <c r="E1616" s="2">
        <f>Source!I1439</f>
        <v>0.02</v>
      </c>
      <c r="F1616" s="16"/>
      <c r="G1616" s="15"/>
      <c r="H1616" s="2"/>
      <c r="I1616" s="2"/>
      <c r="J1616" s="16"/>
      <c r="K1616" s="16"/>
      <c r="Q1616">
        <f>ROUND((Source!BZ1439/100)*ROUND((Source!AF1439*Source!AV1439)*Source!I1439, 2), 2)</f>
        <v>37.950000000000003</v>
      </c>
      <c r="R1616">
        <f>Source!X1439</f>
        <v>37.950000000000003</v>
      </c>
      <c r="S1616">
        <f>ROUND((Source!CA1439/100)*ROUND((Source!AF1439*Source!AV1439)*Source!I1439, 2), 2)</f>
        <v>5.42</v>
      </c>
      <c r="T1616">
        <f>Source!Y1439</f>
        <v>5.42</v>
      </c>
      <c r="U1616">
        <f>ROUND((175/100)*ROUND((Source!AE1439*Source!AV1439)*Source!I1439, 2), 2)</f>
        <v>0</v>
      </c>
      <c r="V1616">
        <f>ROUND((108/100)*ROUND(Source!CS1439*Source!I1439, 2), 2)</f>
        <v>0</v>
      </c>
    </row>
    <row r="1617" spans="1:22" x14ac:dyDescent="0.2">
      <c r="C1617" s="17" t="str">
        <f>"Объем: "&amp;Source!I1439&amp;"=2/"&amp;"100"</f>
        <v>Объем: 0,02=2/100</v>
      </c>
    </row>
    <row r="1618" spans="1:22" ht="14.25" x14ac:dyDescent="0.2">
      <c r="A1618" s="13"/>
      <c r="B1618" s="13"/>
      <c r="C1618" s="13" t="s">
        <v>1159</v>
      </c>
      <c r="D1618" s="14"/>
      <c r="E1618" s="2"/>
      <c r="F1618" s="16">
        <f>Source!AO1439</f>
        <v>2710.46</v>
      </c>
      <c r="G1618" s="15" t="str">
        <f>Source!DG1439</f>
        <v/>
      </c>
      <c r="H1618" s="2">
        <f>Source!AV1439</f>
        <v>1</v>
      </c>
      <c r="I1618" s="2">
        <f>IF(Source!BA1439&lt;&gt; 0, Source!BA1439, 1)</f>
        <v>1</v>
      </c>
      <c r="J1618" s="16">
        <f>Source!S1439</f>
        <v>54.21</v>
      </c>
      <c r="K1618" s="16"/>
    </row>
    <row r="1619" spans="1:22" ht="14.25" x14ac:dyDescent="0.2">
      <c r="A1619" s="13"/>
      <c r="B1619" s="13"/>
      <c r="C1619" s="13" t="s">
        <v>1160</v>
      </c>
      <c r="D1619" s="14" t="s">
        <v>1161</v>
      </c>
      <c r="E1619" s="2">
        <f>Source!AT1439</f>
        <v>70</v>
      </c>
      <c r="F1619" s="16"/>
      <c r="G1619" s="15"/>
      <c r="H1619" s="2"/>
      <c r="I1619" s="2"/>
      <c r="J1619" s="16">
        <f>SUM(R1616:R1618)</f>
        <v>37.950000000000003</v>
      </c>
      <c r="K1619" s="16"/>
    </row>
    <row r="1620" spans="1:22" ht="14.25" x14ac:dyDescent="0.2">
      <c r="A1620" s="13"/>
      <c r="B1620" s="13"/>
      <c r="C1620" s="13" t="s">
        <v>1162</v>
      </c>
      <c r="D1620" s="14" t="s">
        <v>1161</v>
      </c>
      <c r="E1620" s="2">
        <f>Source!AU1439</f>
        <v>10</v>
      </c>
      <c r="F1620" s="16"/>
      <c r="G1620" s="15"/>
      <c r="H1620" s="2"/>
      <c r="I1620" s="2"/>
      <c r="J1620" s="16">
        <f>SUM(T1616:T1619)</f>
        <v>5.42</v>
      </c>
      <c r="K1620" s="16"/>
    </row>
    <row r="1621" spans="1:22" ht="14.25" x14ac:dyDescent="0.2">
      <c r="A1621" s="13"/>
      <c r="B1621" s="13"/>
      <c r="C1621" s="13" t="s">
        <v>1163</v>
      </c>
      <c r="D1621" s="14" t="s">
        <v>1164</v>
      </c>
      <c r="E1621" s="2">
        <f>Source!AQ1439</f>
        <v>5.84</v>
      </c>
      <c r="F1621" s="16"/>
      <c r="G1621" s="15" t="str">
        <f>Source!DI1439</f>
        <v/>
      </c>
      <c r="H1621" s="2">
        <f>Source!AV1439</f>
        <v>1</v>
      </c>
      <c r="I1621" s="2"/>
      <c r="J1621" s="16"/>
      <c r="K1621" s="16">
        <f>Source!U1439</f>
        <v>0.1168</v>
      </c>
    </row>
    <row r="1622" spans="1:22" ht="15" x14ac:dyDescent="0.25">
      <c r="A1622" s="20"/>
      <c r="B1622" s="20"/>
      <c r="C1622" s="20"/>
      <c r="D1622" s="20"/>
      <c r="E1622" s="20"/>
      <c r="F1622" s="20"/>
      <c r="G1622" s="20"/>
      <c r="H1622" s="20"/>
      <c r="I1622" s="58">
        <f>J1618+J1619+J1620</f>
        <v>97.58</v>
      </c>
      <c r="J1622" s="58"/>
      <c r="K1622" s="21">
        <f>IF(Source!I1439&lt;&gt;0, ROUND(I1622/Source!I1439, 2), 0)</f>
        <v>4879</v>
      </c>
      <c r="P1622" s="18">
        <f>I1622</f>
        <v>97.58</v>
      </c>
    </row>
    <row r="1623" spans="1:22" ht="42.75" x14ac:dyDescent="0.2">
      <c r="A1623" s="13">
        <v>179</v>
      </c>
      <c r="B1623" s="13" t="str">
        <f>Source!F1440</f>
        <v>1.20-3103-1-1/1</v>
      </c>
      <c r="C1623" s="13" t="str">
        <f>Source!G1440</f>
        <v>Установка выключателя одноклавишного неутопленного типа при открытой проводке</v>
      </c>
      <c r="D1623" s="14" t="str">
        <f>Source!H1440</f>
        <v>100 шт.</v>
      </c>
      <c r="E1623" s="2">
        <f>Source!I1440</f>
        <v>0.01</v>
      </c>
      <c r="F1623" s="16"/>
      <c r="G1623" s="15"/>
      <c r="H1623" s="2"/>
      <c r="I1623" s="2"/>
      <c r="J1623" s="16"/>
      <c r="K1623" s="16"/>
      <c r="Q1623">
        <f>ROUND((Source!BZ1440/100)*ROUND((Source!AF1440*Source!AV1440)*Source!I1440, 2), 2)</f>
        <v>178.82</v>
      </c>
      <c r="R1623">
        <f>Source!X1440</f>
        <v>178.82</v>
      </c>
      <c r="S1623">
        <f>ROUND((Source!CA1440/100)*ROUND((Source!AF1440*Source!AV1440)*Source!I1440, 2), 2)</f>
        <v>25.55</v>
      </c>
      <c r="T1623">
        <f>Source!Y1440</f>
        <v>25.55</v>
      </c>
      <c r="U1623">
        <f>ROUND((175/100)*ROUND((Source!AE1440*Source!AV1440)*Source!I1440, 2), 2)</f>
        <v>0.02</v>
      </c>
      <c r="V1623">
        <f>ROUND((108/100)*ROUND(Source!CS1440*Source!I1440, 2), 2)</f>
        <v>0.01</v>
      </c>
    </row>
    <row r="1624" spans="1:22" x14ac:dyDescent="0.2">
      <c r="C1624" s="17" t="str">
        <f>"Объем: "&amp;Source!I1440&amp;"=1/"&amp;"100"</f>
        <v>Объем: 0,01=1/100</v>
      </c>
    </row>
    <row r="1625" spans="1:22" ht="14.25" x14ac:dyDescent="0.2">
      <c r="A1625" s="13"/>
      <c r="B1625" s="13"/>
      <c r="C1625" s="13" t="s">
        <v>1159</v>
      </c>
      <c r="D1625" s="14"/>
      <c r="E1625" s="2"/>
      <c r="F1625" s="16">
        <f>Source!AO1440</f>
        <v>25545.16</v>
      </c>
      <c r="G1625" s="15" t="str">
        <f>Source!DG1440</f>
        <v/>
      </c>
      <c r="H1625" s="2">
        <f>Source!AV1440</f>
        <v>1</v>
      </c>
      <c r="I1625" s="2">
        <f>IF(Source!BA1440&lt;&gt; 0, Source!BA1440, 1)</f>
        <v>1</v>
      </c>
      <c r="J1625" s="16">
        <f>Source!S1440</f>
        <v>255.45</v>
      </c>
      <c r="K1625" s="16"/>
    </row>
    <row r="1626" spans="1:22" ht="14.25" x14ac:dyDescent="0.2">
      <c r="A1626" s="13"/>
      <c r="B1626" s="13"/>
      <c r="C1626" s="13" t="s">
        <v>1165</v>
      </c>
      <c r="D1626" s="14"/>
      <c r="E1626" s="2"/>
      <c r="F1626" s="16">
        <f>Source!AM1440</f>
        <v>32.57</v>
      </c>
      <c r="G1626" s="15" t="str">
        <f>Source!DE1440</f>
        <v/>
      </c>
      <c r="H1626" s="2">
        <f>Source!AV1440</f>
        <v>1</v>
      </c>
      <c r="I1626" s="2">
        <f>IF(Source!BB1440&lt;&gt; 0, Source!BB1440, 1)</f>
        <v>1</v>
      </c>
      <c r="J1626" s="16">
        <f>Source!Q1440</f>
        <v>0.33</v>
      </c>
      <c r="K1626" s="16"/>
    </row>
    <row r="1627" spans="1:22" ht="14.25" x14ac:dyDescent="0.2">
      <c r="A1627" s="13"/>
      <c r="B1627" s="13"/>
      <c r="C1627" s="13" t="s">
        <v>1166</v>
      </c>
      <c r="D1627" s="14"/>
      <c r="E1627" s="2"/>
      <c r="F1627" s="16">
        <f>Source!AN1440</f>
        <v>0.69</v>
      </c>
      <c r="G1627" s="15" t="str">
        <f>Source!DF1440</f>
        <v/>
      </c>
      <c r="H1627" s="2">
        <f>Source!AV1440</f>
        <v>1</v>
      </c>
      <c r="I1627" s="2">
        <f>IF(Source!BS1440&lt;&gt; 0, Source!BS1440, 1)</f>
        <v>1</v>
      </c>
      <c r="J1627" s="22">
        <f>Source!R1440</f>
        <v>0.01</v>
      </c>
      <c r="K1627" s="16"/>
    </row>
    <row r="1628" spans="1:22" ht="14.25" x14ac:dyDescent="0.2">
      <c r="A1628" s="13"/>
      <c r="B1628" s="13"/>
      <c r="C1628" s="13" t="s">
        <v>1160</v>
      </c>
      <c r="D1628" s="14" t="s">
        <v>1161</v>
      </c>
      <c r="E1628" s="2">
        <f>Source!AT1440</f>
        <v>70</v>
      </c>
      <c r="F1628" s="16"/>
      <c r="G1628" s="15"/>
      <c r="H1628" s="2"/>
      <c r="I1628" s="2"/>
      <c r="J1628" s="16">
        <f>SUM(R1623:R1627)</f>
        <v>178.82</v>
      </c>
      <c r="K1628" s="16"/>
    </row>
    <row r="1629" spans="1:22" ht="14.25" x14ac:dyDescent="0.2">
      <c r="A1629" s="13"/>
      <c r="B1629" s="13"/>
      <c r="C1629" s="13" t="s">
        <v>1162</v>
      </c>
      <c r="D1629" s="14" t="s">
        <v>1161</v>
      </c>
      <c r="E1629" s="2">
        <f>Source!AU1440</f>
        <v>10</v>
      </c>
      <c r="F1629" s="16"/>
      <c r="G1629" s="15"/>
      <c r="H1629" s="2"/>
      <c r="I1629" s="2"/>
      <c r="J1629" s="16">
        <f>SUM(T1623:T1628)</f>
        <v>25.55</v>
      </c>
      <c r="K1629" s="16"/>
    </row>
    <row r="1630" spans="1:22" ht="14.25" x14ac:dyDescent="0.2">
      <c r="A1630" s="13"/>
      <c r="B1630" s="13"/>
      <c r="C1630" s="13" t="s">
        <v>1168</v>
      </c>
      <c r="D1630" s="14" t="s">
        <v>1161</v>
      </c>
      <c r="E1630" s="2">
        <f>108</f>
        <v>108</v>
      </c>
      <c r="F1630" s="16"/>
      <c r="G1630" s="15"/>
      <c r="H1630" s="2"/>
      <c r="I1630" s="2"/>
      <c r="J1630" s="16">
        <f>SUM(V1623:V1629)</f>
        <v>0.01</v>
      </c>
      <c r="K1630" s="16"/>
    </row>
    <row r="1631" spans="1:22" ht="14.25" x14ac:dyDescent="0.2">
      <c r="A1631" s="13"/>
      <c r="B1631" s="13"/>
      <c r="C1631" s="13" t="s">
        <v>1163</v>
      </c>
      <c r="D1631" s="14" t="s">
        <v>1164</v>
      </c>
      <c r="E1631" s="2">
        <f>Source!AQ1440</f>
        <v>39.22</v>
      </c>
      <c r="F1631" s="16"/>
      <c r="G1631" s="15" t="str">
        <f>Source!DI1440</f>
        <v/>
      </c>
      <c r="H1631" s="2">
        <f>Source!AV1440</f>
        <v>1</v>
      </c>
      <c r="I1631" s="2"/>
      <c r="J1631" s="16"/>
      <c r="K1631" s="16">
        <f>Source!U1440</f>
        <v>0.39219999999999999</v>
      </c>
    </row>
    <row r="1632" spans="1:22" ht="15" x14ac:dyDescent="0.25">
      <c r="A1632" s="20"/>
      <c r="B1632" s="20"/>
      <c r="C1632" s="20"/>
      <c r="D1632" s="20"/>
      <c r="E1632" s="20"/>
      <c r="F1632" s="20"/>
      <c r="G1632" s="20"/>
      <c r="H1632" s="20"/>
      <c r="I1632" s="58">
        <f>J1625+J1626+J1628+J1629+J1630</f>
        <v>460.16</v>
      </c>
      <c r="J1632" s="58"/>
      <c r="K1632" s="21">
        <f>IF(Source!I1440&lt;&gt;0, ROUND(I1632/Source!I1440, 2), 0)</f>
        <v>46016</v>
      </c>
      <c r="P1632" s="18">
        <f>I1632</f>
        <v>460.16</v>
      </c>
    </row>
    <row r="1633" spans="1:22" ht="42.75" x14ac:dyDescent="0.2">
      <c r="A1633" s="13">
        <v>180</v>
      </c>
      <c r="B1633" s="13" t="str">
        <f>Source!F1441</f>
        <v>1.20-3103-1-4/1</v>
      </c>
      <c r="C1633" s="13" t="str">
        <f>Source!G1441</f>
        <v>Установка выключателя двухклавишного неутопленного типа при открытой проводке</v>
      </c>
      <c r="D1633" s="14" t="str">
        <f>Source!H1441</f>
        <v>100 шт.</v>
      </c>
      <c r="E1633" s="2">
        <f>Source!I1441</f>
        <v>0.01</v>
      </c>
      <c r="F1633" s="16"/>
      <c r="G1633" s="15"/>
      <c r="H1633" s="2"/>
      <c r="I1633" s="2"/>
      <c r="J1633" s="16"/>
      <c r="K1633" s="16"/>
      <c r="Q1633">
        <f>ROUND((Source!BZ1441/100)*ROUND((Source!AF1441*Source!AV1441)*Source!I1441, 2), 2)</f>
        <v>199.79</v>
      </c>
      <c r="R1633">
        <f>Source!X1441</f>
        <v>199.79</v>
      </c>
      <c r="S1633">
        <f>ROUND((Source!CA1441/100)*ROUND((Source!AF1441*Source!AV1441)*Source!I1441, 2), 2)</f>
        <v>28.54</v>
      </c>
      <c r="T1633">
        <f>Source!Y1441</f>
        <v>28.54</v>
      </c>
      <c r="U1633">
        <f>ROUND((175/100)*ROUND((Source!AE1441*Source!AV1441)*Source!I1441, 2), 2)</f>
        <v>0.02</v>
      </c>
      <c r="V1633">
        <f>ROUND((108/100)*ROUND(Source!CS1441*Source!I1441, 2), 2)</f>
        <v>0.01</v>
      </c>
    </row>
    <row r="1634" spans="1:22" x14ac:dyDescent="0.2">
      <c r="C1634" s="17" t="str">
        <f>"Объем: "&amp;Source!I1441&amp;"=1/"&amp;"100"</f>
        <v>Объем: 0,01=1/100</v>
      </c>
    </row>
    <row r="1635" spans="1:22" ht="14.25" x14ac:dyDescent="0.2">
      <c r="A1635" s="13"/>
      <c r="B1635" s="13"/>
      <c r="C1635" s="13" t="s">
        <v>1159</v>
      </c>
      <c r="D1635" s="14"/>
      <c r="E1635" s="2"/>
      <c r="F1635" s="16">
        <f>Source!AO1441</f>
        <v>28541.279999999999</v>
      </c>
      <c r="G1635" s="15" t="str">
        <f>Source!DG1441</f>
        <v/>
      </c>
      <c r="H1635" s="2">
        <f>Source!AV1441</f>
        <v>1</v>
      </c>
      <c r="I1635" s="2">
        <f>IF(Source!BA1441&lt;&gt; 0, Source!BA1441, 1)</f>
        <v>1</v>
      </c>
      <c r="J1635" s="16">
        <f>Source!S1441</f>
        <v>285.41000000000003</v>
      </c>
      <c r="K1635" s="16"/>
    </row>
    <row r="1636" spans="1:22" ht="14.25" x14ac:dyDescent="0.2">
      <c r="A1636" s="13"/>
      <c r="B1636" s="13"/>
      <c r="C1636" s="13" t="s">
        <v>1165</v>
      </c>
      <c r="D1636" s="14"/>
      <c r="E1636" s="2"/>
      <c r="F1636" s="16">
        <f>Source!AM1441</f>
        <v>32.57</v>
      </c>
      <c r="G1636" s="15" t="str">
        <f>Source!DE1441</f>
        <v/>
      </c>
      <c r="H1636" s="2">
        <f>Source!AV1441</f>
        <v>1</v>
      </c>
      <c r="I1636" s="2">
        <f>IF(Source!BB1441&lt;&gt; 0, Source!BB1441, 1)</f>
        <v>1</v>
      </c>
      <c r="J1636" s="16">
        <f>Source!Q1441</f>
        <v>0.33</v>
      </c>
      <c r="K1636" s="16"/>
    </row>
    <row r="1637" spans="1:22" ht="14.25" x14ac:dyDescent="0.2">
      <c r="A1637" s="13"/>
      <c r="B1637" s="13"/>
      <c r="C1637" s="13" t="s">
        <v>1166</v>
      </c>
      <c r="D1637" s="14"/>
      <c r="E1637" s="2"/>
      <c r="F1637" s="16">
        <f>Source!AN1441</f>
        <v>0.69</v>
      </c>
      <c r="G1637" s="15" t="str">
        <f>Source!DF1441</f>
        <v/>
      </c>
      <c r="H1637" s="2">
        <f>Source!AV1441</f>
        <v>1</v>
      </c>
      <c r="I1637" s="2">
        <f>IF(Source!BS1441&lt;&gt; 0, Source!BS1441, 1)</f>
        <v>1</v>
      </c>
      <c r="J1637" s="22">
        <f>Source!R1441</f>
        <v>0.01</v>
      </c>
      <c r="K1637" s="16"/>
    </row>
    <row r="1638" spans="1:22" ht="14.25" x14ac:dyDescent="0.2">
      <c r="A1638" s="13"/>
      <c r="B1638" s="13"/>
      <c r="C1638" s="13" t="s">
        <v>1160</v>
      </c>
      <c r="D1638" s="14" t="s">
        <v>1161</v>
      </c>
      <c r="E1638" s="2">
        <f>Source!AT1441</f>
        <v>70</v>
      </c>
      <c r="F1638" s="16"/>
      <c r="G1638" s="15"/>
      <c r="H1638" s="2"/>
      <c r="I1638" s="2"/>
      <c r="J1638" s="16">
        <f>SUM(R1633:R1637)</f>
        <v>199.79</v>
      </c>
      <c r="K1638" s="16"/>
    </row>
    <row r="1639" spans="1:22" ht="14.25" x14ac:dyDescent="0.2">
      <c r="A1639" s="13"/>
      <c r="B1639" s="13"/>
      <c r="C1639" s="13" t="s">
        <v>1162</v>
      </c>
      <c r="D1639" s="14" t="s">
        <v>1161</v>
      </c>
      <c r="E1639" s="2">
        <f>Source!AU1441</f>
        <v>10</v>
      </c>
      <c r="F1639" s="16"/>
      <c r="G1639" s="15"/>
      <c r="H1639" s="2"/>
      <c r="I1639" s="2"/>
      <c r="J1639" s="16">
        <f>SUM(T1633:T1638)</f>
        <v>28.54</v>
      </c>
      <c r="K1639" s="16"/>
    </row>
    <row r="1640" spans="1:22" ht="14.25" x14ac:dyDescent="0.2">
      <c r="A1640" s="13"/>
      <c r="B1640" s="13"/>
      <c r="C1640" s="13" t="s">
        <v>1168</v>
      </c>
      <c r="D1640" s="14" t="s">
        <v>1161</v>
      </c>
      <c r="E1640" s="2">
        <f>108</f>
        <v>108</v>
      </c>
      <c r="F1640" s="16"/>
      <c r="G1640" s="15"/>
      <c r="H1640" s="2"/>
      <c r="I1640" s="2"/>
      <c r="J1640" s="16">
        <f>SUM(V1633:V1639)</f>
        <v>0.01</v>
      </c>
      <c r="K1640" s="16"/>
    </row>
    <row r="1641" spans="1:22" ht="14.25" x14ac:dyDescent="0.2">
      <c r="A1641" s="13"/>
      <c r="B1641" s="13"/>
      <c r="C1641" s="13" t="s">
        <v>1163</v>
      </c>
      <c r="D1641" s="14" t="s">
        <v>1164</v>
      </c>
      <c r="E1641" s="2">
        <f>Source!AQ1441</f>
        <v>43.82</v>
      </c>
      <c r="F1641" s="16"/>
      <c r="G1641" s="15" t="str">
        <f>Source!DI1441</f>
        <v/>
      </c>
      <c r="H1641" s="2">
        <f>Source!AV1441</f>
        <v>1</v>
      </c>
      <c r="I1641" s="2"/>
      <c r="J1641" s="16"/>
      <c r="K1641" s="16">
        <f>Source!U1441</f>
        <v>0.43820000000000003</v>
      </c>
    </row>
    <row r="1642" spans="1:22" ht="15" x14ac:dyDescent="0.25">
      <c r="A1642" s="20"/>
      <c r="B1642" s="20"/>
      <c r="C1642" s="20"/>
      <c r="D1642" s="20"/>
      <c r="E1642" s="20"/>
      <c r="F1642" s="20"/>
      <c r="G1642" s="20"/>
      <c r="H1642" s="20"/>
      <c r="I1642" s="58">
        <f>J1635+J1636+J1638+J1639+J1640</f>
        <v>514.07999999999993</v>
      </c>
      <c r="J1642" s="58"/>
      <c r="K1642" s="21">
        <f>IF(Source!I1441&lt;&gt;0, ROUND(I1642/Source!I1441, 2), 0)</f>
        <v>51408</v>
      </c>
      <c r="P1642" s="18">
        <f>I1642</f>
        <v>514.07999999999993</v>
      </c>
    </row>
    <row r="1644" spans="1:22" ht="15" x14ac:dyDescent="0.25">
      <c r="A1644" s="61" t="str">
        <f>CONCATENATE("Итого по разделу: ",IF(Source!G1443&lt;&gt;"Новый раздел", Source!G1443, ""))</f>
        <v>Итого по разделу: Помещение 151 Раздевалка</v>
      </c>
      <c r="B1644" s="61"/>
      <c r="C1644" s="61"/>
      <c r="D1644" s="61"/>
      <c r="E1644" s="61"/>
      <c r="F1644" s="61"/>
      <c r="G1644" s="61"/>
      <c r="H1644" s="61"/>
      <c r="I1644" s="59">
        <f>SUM(P1615:P1643)</f>
        <v>1071.82</v>
      </c>
      <c r="J1644" s="60"/>
      <c r="K1644" s="23"/>
    </row>
    <row r="1647" spans="1:22" ht="16.5" x14ac:dyDescent="0.25">
      <c r="A1647" s="57" t="str">
        <f>CONCATENATE("Раздел: ",IF(Source!G1473&lt;&gt;"Новый раздел", Source!G1473, ""))</f>
        <v>Раздел: Электрощит ЩАО 1.1</v>
      </c>
      <c r="B1647" s="57"/>
      <c r="C1647" s="57"/>
      <c r="D1647" s="57"/>
      <c r="E1647" s="57"/>
      <c r="F1647" s="57"/>
      <c r="G1647" s="57"/>
      <c r="H1647" s="57"/>
      <c r="I1647" s="57"/>
      <c r="J1647" s="57"/>
      <c r="K1647" s="57"/>
    </row>
    <row r="1648" spans="1:22" ht="85.5" x14ac:dyDescent="0.2">
      <c r="A1648" s="13">
        <v>181</v>
      </c>
      <c r="B1648" s="13" t="str">
        <f>Source!F1477</f>
        <v>1.21-3603-6-2/1</v>
      </c>
      <c r="C1648" s="13" t="str">
        <f>Source!G1477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648" s="14" t="str">
        <f>Source!H1477</f>
        <v>шт.</v>
      </c>
      <c r="E1648" s="2">
        <f>Source!I1477</f>
        <v>18</v>
      </c>
      <c r="F1648" s="16"/>
      <c r="G1648" s="15"/>
      <c r="H1648" s="2"/>
      <c r="I1648" s="2"/>
      <c r="J1648" s="16"/>
      <c r="K1648" s="16"/>
      <c r="Q1648">
        <f>ROUND((Source!BZ1477/100)*ROUND((Source!AF1477*Source!AV1477)*Source!I1477, 2), 2)</f>
        <v>3600.02</v>
      </c>
      <c r="R1648">
        <f>Source!X1477</f>
        <v>3600.02</v>
      </c>
      <c r="S1648">
        <f>ROUND((Source!CA1477/100)*ROUND((Source!AF1477*Source!AV1477)*Source!I1477, 2), 2)</f>
        <v>514.29</v>
      </c>
      <c r="T1648">
        <f>Source!Y1477</f>
        <v>514.29</v>
      </c>
      <c r="U1648">
        <f>ROUND((175/100)*ROUND((Source!AE1477*Source!AV1477)*Source!I1477, 2), 2)</f>
        <v>1.96</v>
      </c>
      <c r="V1648">
        <f>ROUND((108/100)*ROUND(Source!CS1477*Source!I1477, 2), 2)</f>
        <v>1.21</v>
      </c>
    </row>
    <row r="1649" spans="1:22" ht="14.25" x14ac:dyDescent="0.2">
      <c r="A1649" s="13"/>
      <c r="B1649" s="13"/>
      <c r="C1649" s="13" t="s">
        <v>1159</v>
      </c>
      <c r="D1649" s="14"/>
      <c r="E1649" s="2"/>
      <c r="F1649" s="16">
        <f>Source!AO1477</f>
        <v>1428.58</v>
      </c>
      <c r="G1649" s="15" t="str">
        <f>Source!DG1477</f>
        <v>*0,2</v>
      </c>
      <c r="H1649" s="2">
        <f>Source!AV1477</f>
        <v>1</v>
      </c>
      <c r="I1649" s="2">
        <f>IF(Source!BA1477&lt;&gt; 0, Source!BA1477, 1)</f>
        <v>1</v>
      </c>
      <c r="J1649" s="16">
        <f>Source!S1477</f>
        <v>5142.8900000000003</v>
      </c>
      <c r="K1649" s="16"/>
    </row>
    <row r="1650" spans="1:22" ht="14.25" x14ac:dyDescent="0.2">
      <c r="A1650" s="13"/>
      <c r="B1650" s="13"/>
      <c r="C1650" s="13" t="s">
        <v>1165</v>
      </c>
      <c r="D1650" s="14"/>
      <c r="E1650" s="2"/>
      <c r="F1650" s="16">
        <f>Source!AM1477</f>
        <v>66.25</v>
      </c>
      <c r="G1650" s="15" t="str">
        <f>Source!DE1477</f>
        <v>*0,2</v>
      </c>
      <c r="H1650" s="2">
        <f>Source!AV1477</f>
        <v>1</v>
      </c>
      <c r="I1650" s="2">
        <f>IF(Source!BB1477&lt;&gt; 0, Source!BB1477, 1)</f>
        <v>1</v>
      </c>
      <c r="J1650" s="16">
        <f>Source!Q1477</f>
        <v>238.5</v>
      </c>
      <c r="K1650" s="16"/>
    </row>
    <row r="1651" spans="1:22" ht="14.25" x14ac:dyDescent="0.2">
      <c r="A1651" s="13"/>
      <c r="B1651" s="13"/>
      <c r="C1651" s="13" t="s">
        <v>1166</v>
      </c>
      <c r="D1651" s="14"/>
      <c r="E1651" s="2"/>
      <c r="F1651" s="16">
        <f>Source!AN1477</f>
        <v>0.31</v>
      </c>
      <c r="G1651" s="15" t="str">
        <f>Source!DF1477</f>
        <v>*0,2</v>
      </c>
      <c r="H1651" s="2">
        <f>Source!AV1477</f>
        <v>1</v>
      </c>
      <c r="I1651" s="2">
        <f>IF(Source!BS1477&lt;&gt; 0, Source!BS1477, 1)</f>
        <v>1</v>
      </c>
      <c r="J1651" s="22">
        <f>Source!R1477</f>
        <v>1.1200000000000001</v>
      </c>
      <c r="K1651" s="16"/>
    </row>
    <row r="1652" spans="1:22" ht="14.25" x14ac:dyDescent="0.2">
      <c r="A1652" s="13"/>
      <c r="B1652" s="13"/>
      <c r="C1652" s="13" t="s">
        <v>1160</v>
      </c>
      <c r="D1652" s="14" t="s">
        <v>1161</v>
      </c>
      <c r="E1652" s="2">
        <f>Source!AT1477</f>
        <v>70</v>
      </c>
      <c r="F1652" s="16"/>
      <c r="G1652" s="15"/>
      <c r="H1652" s="2"/>
      <c r="I1652" s="2"/>
      <c r="J1652" s="16">
        <f>SUM(R1648:R1651)</f>
        <v>3600.02</v>
      </c>
      <c r="K1652" s="16"/>
    </row>
    <row r="1653" spans="1:22" ht="14.25" x14ac:dyDescent="0.2">
      <c r="A1653" s="13"/>
      <c r="B1653" s="13"/>
      <c r="C1653" s="13" t="s">
        <v>1162</v>
      </c>
      <c r="D1653" s="14" t="s">
        <v>1161</v>
      </c>
      <c r="E1653" s="2">
        <f>Source!AU1477</f>
        <v>10</v>
      </c>
      <c r="F1653" s="16"/>
      <c r="G1653" s="15"/>
      <c r="H1653" s="2"/>
      <c r="I1653" s="2"/>
      <c r="J1653" s="16">
        <f>SUM(T1648:T1652)</f>
        <v>514.29</v>
      </c>
      <c r="K1653" s="16"/>
    </row>
    <row r="1654" spans="1:22" ht="14.25" x14ac:dyDescent="0.2">
      <c r="A1654" s="13"/>
      <c r="B1654" s="13"/>
      <c r="C1654" s="13" t="s">
        <v>1168</v>
      </c>
      <c r="D1654" s="14" t="s">
        <v>1161</v>
      </c>
      <c r="E1654" s="2">
        <f>108</f>
        <v>108</v>
      </c>
      <c r="F1654" s="16"/>
      <c r="G1654" s="15"/>
      <c r="H1654" s="2"/>
      <c r="I1654" s="2"/>
      <c r="J1654" s="16">
        <f>SUM(V1648:V1653)</f>
        <v>1.21</v>
      </c>
      <c r="K1654" s="16"/>
    </row>
    <row r="1655" spans="1:22" ht="14.25" x14ac:dyDescent="0.2">
      <c r="A1655" s="13"/>
      <c r="B1655" s="13"/>
      <c r="C1655" s="13" t="s">
        <v>1163</v>
      </c>
      <c r="D1655" s="14" t="s">
        <v>1164</v>
      </c>
      <c r="E1655" s="2">
        <f>Source!AQ1477</f>
        <v>2.2999999999999998</v>
      </c>
      <c r="F1655" s="16"/>
      <c r="G1655" s="15" t="str">
        <f>Source!DI1477</f>
        <v>*0,2</v>
      </c>
      <c r="H1655" s="2">
        <f>Source!AV1477</f>
        <v>1</v>
      </c>
      <c r="I1655" s="2"/>
      <c r="J1655" s="16"/>
      <c r="K1655" s="16">
        <f>Source!U1477</f>
        <v>8.2799999999999994</v>
      </c>
    </row>
    <row r="1656" spans="1:22" ht="15" x14ac:dyDescent="0.25">
      <c r="A1656" s="20"/>
      <c r="B1656" s="20"/>
      <c r="C1656" s="20"/>
      <c r="D1656" s="20"/>
      <c r="E1656" s="20"/>
      <c r="F1656" s="20"/>
      <c r="G1656" s="20"/>
      <c r="H1656" s="20"/>
      <c r="I1656" s="58">
        <f>J1649+J1650+J1652+J1653+J1654</f>
        <v>9496.91</v>
      </c>
      <c r="J1656" s="58"/>
      <c r="K1656" s="21">
        <f>IF(Source!I1477&lt;&gt;0, ROUND(I1656/Source!I1477, 2), 0)</f>
        <v>527.61</v>
      </c>
      <c r="P1656" s="18">
        <f>I1656</f>
        <v>9496.91</v>
      </c>
    </row>
    <row r="1657" spans="1:22" ht="71.25" x14ac:dyDescent="0.2">
      <c r="A1657" s="13">
        <v>182</v>
      </c>
      <c r="B1657" s="13" t="str">
        <f>Source!F1478</f>
        <v>1.21-3603-6-2/1</v>
      </c>
      <c r="C1657" s="13" t="str">
        <f>Source!G1478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657" s="14" t="str">
        <f>Source!H1478</f>
        <v>шт.</v>
      </c>
      <c r="E1657" s="2">
        <f>Source!I1478</f>
        <v>18</v>
      </c>
      <c r="F1657" s="16"/>
      <c r="G1657" s="15"/>
      <c r="H1657" s="2"/>
      <c r="I1657" s="2"/>
      <c r="J1657" s="16"/>
      <c r="K1657" s="16"/>
      <c r="Q1657">
        <f>ROUND((Source!BZ1478/100)*ROUND((Source!AF1478*Source!AV1478)*Source!I1478, 2), 2)</f>
        <v>18000.11</v>
      </c>
      <c r="R1657">
        <f>Source!X1478</f>
        <v>18000.11</v>
      </c>
      <c r="S1657">
        <f>ROUND((Source!CA1478/100)*ROUND((Source!AF1478*Source!AV1478)*Source!I1478, 2), 2)</f>
        <v>2571.44</v>
      </c>
      <c r="T1657">
        <f>Source!Y1478</f>
        <v>2571.44</v>
      </c>
      <c r="U1657">
        <f>ROUND((175/100)*ROUND((Source!AE1478*Source!AV1478)*Source!I1478, 2), 2)</f>
        <v>9.77</v>
      </c>
      <c r="V1657">
        <f>ROUND((108/100)*ROUND(Source!CS1478*Source!I1478, 2), 2)</f>
        <v>6.03</v>
      </c>
    </row>
    <row r="1658" spans="1:22" ht="14.25" x14ac:dyDescent="0.2">
      <c r="A1658" s="13"/>
      <c r="B1658" s="13"/>
      <c r="C1658" s="13" t="s">
        <v>1159</v>
      </c>
      <c r="D1658" s="14"/>
      <c r="E1658" s="2"/>
      <c r="F1658" s="16">
        <f>Source!AO1478</f>
        <v>1428.58</v>
      </c>
      <c r="G1658" s="15" t="str">
        <f>Source!DG1478</f>
        <v/>
      </c>
      <c r="H1658" s="2">
        <f>Source!AV1478</f>
        <v>1</v>
      </c>
      <c r="I1658" s="2">
        <f>IF(Source!BA1478&lt;&gt; 0, Source!BA1478, 1)</f>
        <v>1</v>
      </c>
      <c r="J1658" s="16">
        <f>Source!S1478</f>
        <v>25714.44</v>
      </c>
      <c r="K1658" s="16"/>
    </row>
    <row r="1659" spans="1:22" ht="14.25" x14ac:dyDescent="0.2">
      <c r="A1659" s="13"/>
      <c r="B1659" s="13"/>
      <c r="C1659" s="13" t="s">
        <v>1165</v>
      </c>
      <c r="D1659" s="14"/>
      <c r="E1659" s="2"/>
      <c r="F1659" s="16">
        <f>Source!AM1478</f>
        <v>66.25</v>
      </c>
      <c r="G1659" s="15" t="str">
        <f>Source!DE1478</f>
        <v/>
      </c>
      <c r="H1659" s="2">
        <f>Source!AV1478</f>
        <v>1</v>
      </c>
      <c r="I1659" s="2">
        <f>IF(Source!BB1478&lt;&gt; 0, Source!BB1478, 1)</f>
        <v>1</v>
      </c>
      <c r="J1659" s="16">
        <f>Source!Q1478</f>
        <v>1192.5</v>
      </c>
      <c r="K1659" s="16"/>
    </row>
    <row r="1660" spans="1:22" ht="14.25" x14ac:dyDescent="0.2">
      <c r="A1660" s="13"/>
      <c r="B1660" s="13"/>
      <c r="C1660" s="13" t="s">
        <v>1166</v>
      </c>
      <c r="D1660" s="14"/>
      <c r="E1660" s="2"/>
      <c r="F1660" s="16">
        <f>Source!AN1478</f>
        <v>0.31</v>
      </c>
      <c r="G1660" s="15" t="str">
        <f>Source!DF1478</f>
        <v/>
      </c>
      <c r="H1660" s="2">
        <f>Source!AV1478</f>
        <v>1</v>
      </c>
      <c r="I1660" s="2">
        <f>IF(Source!BS1478&lt;&gt; 0, Source!BS1478, 1)</f>
        <v>1</v>
      </c>
      <c r="J1660" s="22">
        <f>Source!R1478</f>
        <v>5.58</v>
      </c>
      <c r="K1660" s="16"/>
    </row>
    <row r="1661" spans="1:22" ht="14.25" x14ac:dyDescent="0.2">
      <c r="A1661" s="13"/>
      <c r="B1661" s="13"/>
      <c r="C1661" s="13" t="s">
        <v>1167</v>
      </c>
      <c r="D1661" s="14"/>
      <c r="E1661" s="2"/>
      <c r="F1661" s="16">
        <f>Source!AL1478</f>
        <v>2206.16</v>
      </c>
      <c r="G1661" s="15" t="str">
        <f>Source!DD1478</f>
        <v/>
      </c>
      <c r="H1661" s="2">
        <f>Source!AW1478</f>
        <v>1</v>
      </c>
      <c r="I1661" s="2">
        <f>IF(Source!BC1478&lt;&gt; 0, Source!BC1478, 1)</f>
        <v>1</v>
      </c>
      <c r="J1661" s="16">
        <f>Source!P1478</f>
        <v>39710.879999999997</v>
      </c>
      <c r="K1661" s="16"/>
    </row>
    <row r="1662" spans="1:22" ht="42.75" x14ac:dyDescent="0.2">
      <c r="A1662" s="13"/>
      <c r="B1662" s="13" t="str">
        <f>Source!F1479</f>
        <v>21.21-5-19</v>
      </c>
      <c r="C1662" s="13" t="str">
        <f>Source!G1479</f>
        <v>Выключатели автоматические, серия "Домовой", трехполюсные, тип ВА 63(С), на ток: 50 А, 63 А</v>
      </c>
      <c r="D1662" s="14" t="str">
        <f>Source!H1479</f>
        <v>шт.</v>
      </c>
      <c r="E1662" s="2">
        <f>Source!I1479</f>
        <v>-18</v>
      </c>
      <c r="F1662" s="16">
        <f>Source!AK1479</f>
        <v>2206.16</v>
      </c>
      <c r="G1662" s="24" t="s">
        <v>3</v>
      </c>
      <c r="H1662" s="2">
        <f>Source!AW1479</f>
        <v>1</v>
      </c>
      <c r="I1662" s="2">
        <f>IF(Source!BC1479&lt;&gt; 0, Source!BC1479, 1)</f>
        <v>1</v>
      </c>
      <c r="J1662" s="16">
        <f>Source!O1479</f>
        <v>-39710.879999999997</v>
      </c>
      <c r="K1662" s="16"/>
      <c r="Q1662">
        <f>ROUND((Source!BZ1479/100)*ROUND((Source!AF1479*Source!AV1479)*Source!I1479, 2), 2)</f>
        <v>0</v>
      </c>
      <c r="R1662">
        <f>Source!X1479</f>
        <v>0</v>
      </c>
      <c r="S1662">
        <f>ROUND((Source!CA1479/100)*ROUND((Source!AF1479*Source!AV1479)*Source!I1479, 2), 2)</f>
        <v>0</v>
      </c>
      <c r="T1662">
        <f>Source!Y1479</f>
        <v>0</v>
      </c>
      <c r="U1662">
        <f>ROUND((175/100)*ROUND((Source!AE1479*Source!AV1479)*Source!I1479, 2), 2)</f>
        <v>0</v>
      </c>
      <c r="V1662">
        <f>ROUND((108/100)*ROUND(Source!CS1479*Source!I1479, 2), 2)</f>
        <v>0</v>
      </c>
    </row>
    <row r="1663" spans="1:22" ht="14.25" x14ac:dyDescent="0.2">
      <c r="A1663" s="13"/>
      <c r="B1663" s="13"/>
      <c r="C1663" s="13" t="s">
        <v>1160</v>
      </c>
      <c r="D1663" s="14" t="s">
        <v>1161</v>
      </c>
      <c r="E1663" s="2">
        <f>Source!AT1478</f>
        <v>70</v>
      </c>
      <c r="F1663" s="16"/>
      <c r="G1663" s="15"/>
      <c r="H1663" s="2"/>
      <c r="I1663" s="2"/>
      <c r="J1663" s="16">
        <f>SUM(R1657:R1662)</f>
        <v>18000.11</v>
      </c>
      <c r="K1663" s="16"/>
    </row>
    <row r="1664" spans="1:22" ht="14.25" x14ac:dyDescent="0.2">
      <c r="A1664" s="13"/>
      <c r="B1664" s="13"/>
      <c r="C1664" s="13" t="s">
        <v>1162</v>
      </c>
      <c r="D1664" s="14" t="s">
        <v>1161</v>
      </c>
      <c r="E1664" s="2">
        <f>Source!AU1478</f>
        <v>10</v>
      </c>
      <c r="F1664" s="16"/>
      <c r="G1664" s="15"/>
      <c r="H1664" s="2"/>
      <c r="I1664" s="2"/>
      <c r="J1664" s="16">
        <f>SUM(T1657:T1663)</f>
        <v>2571.44</v>
      </c>
      <c r="K1664" s="16"/>
    </row>
    <row r="1665" spans="1:22" ht="14.25" x14ac:dyDescent="0.2">
      <c r="A1665" s="13"/>
      <c r="B1665" s="13"/>
      <c r="C1665" s="13" t="s">
        <v>1168</v>
      </c>
      <c r="D1665" s="14" t="s">
        <v>1161</v>
      </c>
      <c r="E1665" s="2">
        <f>108</f>
        <v>108</v>
      </c>
      <c r="F1665" s="16"/>
      <c r="G1665" s="15"/>
      <c r="H1665" s="2"/>
      <c r="I1665" s="2"/>
      <c r="J1665" s="16">
        <f>SUM(V1657:V1664)</f>
        <v>6.03</v>
      </c>
      <c r="K1665" s="16"/>
    </row>
    <row r="1666" spans="1:22" ht="14.25" x14ac:dyDescent="0.2">
      <c r="A1666" s="13"/>
      <c r="B1666" s="13"/>
      <c r="C1666" s="13" t="s">
        <v>1163</v>
      </c>
      <c r="D1666" s="14" t="s">
        <v>1164</v>
      </c>
      <c r="E1666" s="2">
        <f>Source!AQ1478</f>
        <v>2.2999999999999998</v>
      </c>
      <c r="F1666" s="16"/>
      <c r="G1666" s="15" t="str">
        <f>Source!DI1478</f>
        <v/>
      </c>
      <c r="H1666" s="2">
        <f>Source!AV1478</f>
        <v>1</v>
      </c>
      <c r="I1666" s="2"/>
      <c r="J1666" s="16"/>
      <c r="K1666" s="16">
        <f>Source!U1478</f>
        <v>41.4</v>
      </c>
    </row>
    <row r="1667" spans="1:22" ht="15" x14ac:dyDescent="0.25">
      <c r="A1667" s="20"/>
      <c r="B1667" s="20"/>
      <c r="C1667" s="20"/>
      <c r="D1667" s="20"/>
      <c r="E1667" s="20"/>
      <c r="F1667" s="20"/>
      <c r="G1667" s="20"/>
      <c r="H1667" s="20"/>
      <c r="I1667" s="58">
        <f>J1658+J1659+J1661+J1663+J1664+J1665+SUM(J1662:J1662)</f>
        <v>47484.52</v>
      </c>
      <c r="J1667" s="58"/>
      <c r="K1667" s="21">
        <f>IF(Source!I1478&lt;&gt;0, ROUND(I1667/Source!I1478, 2), 0)</f>
        <v>2638.03</v>
      </c>
      <c r="P1667" s="18">
        <f>I1667</f>
        <v>47484.52</v>
      </c>
    </row>
    <row r="1669" spans="1:22" ht="15" x14ac:dyDescent="0.25">
      <c r="A1669" s="61" t="str">
        <f>CONCATENATE("Итого по разделу: ",IF(Source!G1481&lt;&gt;"Новый раздел", Source!G1481, ""))</f>
        <v>Итого по разделу: Электрощит ЩАО 1.1</v>
      </c>
      <c r="B1669" s="61"/>
      <c r="C1669" s="61"/>
      <c r="D1669" s="61"/>
      <c r="E1669" s="61"/>
      <c r="F1669" s="61"/>
      <c r="G1669" s="61"/>
      <c r="H1669" s="61"/>
      <c r="I1669" s="59">
        <f>SUM(P1647:P1668)</f>
        <v>56981.429999999993</v>
      </c>
      <c r="J1669" s="60"/>
      <c r="K1669" s="23"/>
    </row>
    <row r="1672" spans="1:22" ht="16.5" x14ac:dyDescent="0.25">
      <c r="A1672" s="57" t="str">
        <f>CONCATENATE("Раздел: ",IF(Source!G1511&lt;&gt;"Новый раздел", Source!G1511, ""))</f>
        <v>Раздел: Электрощит ЩО 1.1</v>
      </c>
      <c r="B1672" s="57"/>
      <c r="C1672" s="57"/>
      <c r="D1672" s="57"/>
      <c r="E1672" s="57"/>
      <c r="F1672" s="57"/>
      <c r="G1672" s="57"/>
      <c r="H1672" s="57"/>
      <c r="I1672" s="57"/>
      <c r="J1672" s="57"/>
      <c r="K1672" s="57"/>
    </row>
    <row r="1673" spans="1:22" ht="85.5" x14ac:dyDescent="0.2">
      <c r="A1673" s="13">
        <v>183</v>
      </c>
      <c r="B1673" s="13" t="str">
        <f>Source!F1515</f>
        <v>1.21-3603-6-2/1</v>
      </c>
      <c r="C1673" s="13" t="str">
        <f>Source!G1515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673" s="14" t="str">
        <f>Source!H1515</f>
        <v>шт.</v>
      </c>
      <c r="E1673" s="2">
        <f>Source!I1515</f>
        <v>19</v>
      </c>
      <c r="F1673" s="16"/>
      <c r="G1673" s="15"/>
      <c r="H1673" s="2"/>
      <c r="I1673" s="2"/>
      <c r="J1673" s="16"/>
      <c r="K1673" s="16"/>
      <c r="Q1673">
        <f>ROUND((Source!BZ1515/100)*ROUND((Source!AF1515*Source!AV1515)*Source!I1515, 2), 2)</f>
        <v>3800.02</v>
      </c>
      <c r="R1673">
        <f>Source!X1515</f>
        <v>3800.02</v>
      </c>
      <c r="S1673">
        <f>ROUND((Source!CA1515/100)*ROUND((Source!AF1515*Source!AV1515)*Source!I1515, 2), 2)</f>
        <v>542.86</v>
      </c>
      <c r="T1673">
        <f>Source!Y1515</f>
        <v>542.86</v>
      </c>
      <c r="U1673">
        <f>ROUND((175/100)*ROUND((Source!AE1515*Source!AV1515)*Source!I1515, 2), 2)</f>
        <v>2.0699999999999998</v>
      </c>
      <c r="V1673">
        <f>ROUND((108/100)*ROUND(Source!CS1515*Source!I1515, 2), 2)</f>
        <v>1.27</v>
      </c>
    </row>
    <row r="1674" spans="1:22" ht="14.25" x14ac:dyDescent="0.2">
      <c r="A1674" s="13"/>
      <c r="B1674" s="13"/>
      <c r="C1674" s="13" t="s">
        <v>1159</v>
      </c>
      <c r="D1674" s="14"/>
      <c r="E1674" s="2"/>
      <c r="F1674" s="16">
        <f>Source!AO1515</f>
        <v>1428.58</v>
      </c>
      <c r="G1674" s="15" t="str">
        <f>Source!DG1515</f>
        <v>*0,2</v>
      </c>
      <c r="H1674" s="2">
        <f>Source!AV1515</f>
        <v>1</v>
      </c>
      <c r="I1674" s="2">
        <f>IF(Source!BA1515&lt;&gt; 0, Source!BA1515, 1)</f>
        <v>1</v>
      </c>
      <c r="J1674" s="16">
        <f>Source!S1515</f>
        <v>5428.6</v>
      </c>
      <c r="K1674" s="16"/>
    </row>
    <row r="1675" spans="1:22" ht="14.25" x14ac:dyDescent="0.2">
      <c r="A1675" s="13"/>
      <c r="B1675" s="13"/>
      <c r="C1675" s="13" t="s">
        <v>1165</v>
      </c>
      <c r="D1675" s="14"/>
      <c r="E1675" s="2"/>
      <c r="F1675" s="16">
        <f>Source!AM1515</f>
        <v>66.25</v>
      </c>
      <c r="G1675" s="15" t="str">
        <f>Source!DE1515</f>
        <v>*0,2</v>
      </c>
      <c r="H1675" s="2">
        <f>Source!AV1515</f>
        <v>1</v>
      </c>
      <c r="I1675" s="2">
        <f>IF(Source!BB1515&lt;&gt; 0, Source!BB1515, 1)</f>
        <v>1</v>
      </c>
      <c r="J1675" s="16">
        <f>Source!Q1515</f>
        <v>251.75</v>
      </c>
      <c r="K1675" s="16"/>
    </row>
    <row r="1676" spans="1:22" ht="14.25" x14ac:dyDescent="0.2">
      <c r="A1676" s="13"/>
      <c r="B1676" s="13"/>
      <c r="C1676" s="13" t="s">
        <v>1166</v>
      </c>
      <c r="D1676" s="14"/>
      <c r="E1676" s="2"/>
      <c r="F1676" s="16">
        <f>Source!AN1515</f>
        <v>0.31</v>
      </c>
      <c r="G1676" s="15" t="str">
        <f>Source!DF1515</f>
        <v>*0,2</v>
      </c>
      <c r="H1676" s="2">
        <f>Source!AV1515</f>
        <v>1</v>
      </c>
      <c r="I1676" s="2">
        <f>IF(Source!BS1515&lt;&gt; 0, Source!BS1515, 1)</f>
        <v>1</v>
      </c>
      <c r="J1676" s="22">
        <f>Source!R1515</f>
        <v>1.18</v>
      </c>
      <c r="K1676" s="16"/>
    </row>
    <row r="1677" spans="1:22" ht="14.25" x14ac:dyDescent="0.2">
      <c r="A1677" s="13"/>
      <c r="B1677" s="13"/>
      <c r="C1677" s="13" t="s">
        <v>1160</v>
      </c>
      <c r="D1677" s="14" t="s">
        <v>1161</v>
      </c>
      <c r="E1677" s="2">
        <f>Source!AT1515</f>
        <v>70</v>
      </c>
      <c r="F1677" s="16"/>
      <c r="G1677" s="15"/>
      <c r="H1677" s="2"/>
      <c r="I1677" s="2"/>
      <c r="J1677" s="16">
        <f>SUM(R1673:R1676)</f>
        <v>3800.02</v>
      </c>
      <c r="K1677" s="16"/>
    </row>
    <row r="1678" spans="1:22" ht="14.25" x14ac:dyDescent="0.2">
      <c r="A1678" s="13"/>
      <c r="B1678" s="13"/>
      <c r="C1678" s="13" t="s">
        <v>1162</v>
      </c>
      <c r="D1678" s="14" t="s">
        <v>1161</v>
      </c>
      <c r="E1678" s="2">
        <f>Source!AU1515</f>
        <v>10</v>
      </c>
      <c r="F1678" s="16"/>
      <c r="G1678" s="15"/>
      <c r="H1678" s="2"/>
      <c r="I1678" s="2"/>
      <c r="J1678" s="16">
        <f>SUM(T1673:T1677)</f>
        <v>542.86</v>
      </c>
      <c r="K1678" s="16"/>
    </row>
    <row r="1679" spans="1:22" ht="14.25" x14ac:dyDescent="0.2">
      <c r="A1679" s="13"/>
      <c r="B1679" s="13"/>
      <c r="C1679" s="13" t="s">
        <v>1168</v>
      </c>
      <c r="D1679" s="14" t="s">
        <v>1161</v>
      </c>
      <c r="E1679" s="2">
        <f>108</f>
        <v>108</v>
      </c>
      <c r="F1679" s="16"/>
      <c r="G1679" s="15"/>
      <c r="H1679" s="2"/>
      <c r="I1679" s="2"/>
      <c r="J1679" s="16">
        <f>SUM(V1673:V1678)</f>
        <v>1.27</v>
      </c>
      <c r="K1679" s="16"/>
    </row>
    <row r="1680" spans="1:22" ht="14.25" x14ac:dyDescent="0.2">
      <c r="A1680" s="13"/>
      <c r="B1680" s="13"/>
      <c r="C1680" s="13" t="s">
        <v>1163</v>
      </c>
      <c r="D1680" s="14" t="s">
        <v>1164</v>
      </c>
      <c r="E1680" s="2">
        <f>Source!AQ1515</f>
        <v>2.2999999999999998</v>
      </c>
      <c r="F1680" s="16"/>
      <c r="G1680" s="15" t="str">
        <f>Source!DI1515</f>
        <v>*0,2</v>
      </c>
      <c r="H1680" s="2">
        <f>Source!AV1515</f>
        <v>1</v>
      </c>
      <c r="I1680" s="2"/>
      <c r="J1680" s="16"/>
      <c r="K1680" s="16">
        <f>Source!U1515</f>
        <v>8.7399999999999984</v>
      </c>
    </row>
    <row r="1681" spans="1:22" ht="15" x14ac:dyDescent="0.25">
      <c r="A1681" s="20"/>
      <c r="B1681" s="20"/>
      <c r="C1681" s="20"/>
      <c r="D1681" s="20"/>
      <c r="E1681" s="20"/>
      <c r="F1681" s="20"/>
      <c r="G1681" s="20"/>
      <c r="H1681" s="20"/>
      <c r="I1681" s="58">
        <f>J1674+J1675+J1677+J1678+J1679</f>
        <v>10024.500000000002</v>
      </c>
      <c r="J1681" s="58"/>
      <c r="K1681" s="21">
        <f>IF(Source!I1515&lt;&gt;0, ROUND(I1681/Source!I1515, 2), 0)</f>
        <v>527.61</v>
      </c>
      <c r="P1681" s="18">
        <f>I1681</f>
        <v>10024.500000000002</v>
      </c>
    </row>
    <row r="1682" spans="1:22" ht="71.25" x14ac:dyDescent="0.2">
      <c r="A1682" s="13">
        <v>184</v>
      </c>
      <c r="B1682" s="13" t="str">
        <f>Source!F1516</f>
        <v>1.21-3603-6-2/1</v>
      </c>
      <c r="C1682" s="13" t="str">
        <f>Source!G1516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682" s="14" t="str">
        <f>Source!H1516</f>
        <v>шт.</v>
      </c>
      <c r="E1682" s="2">
        <f>Source!I1516</f>
        <v>19</v>
      </c>
      <c r="F1682" s="16"/>
      <c r="G1682" s="15"/>
      <c r="H1682" s="2"/>
      <c r="I1682" s="2"/>
      <c r="J1682" s="16"/>
      <c r="K1682" s="16"/>
      <c r="Q1682">
        <f>ROUND((Source!BZ1516/100)*ROUND((Source!AF1516*Source!AV1516)*Source!I1516, 2), 2)</f>
        <v>19000.11</v>
      </c>
      <c r="R1682">
        <f>Source!X1516</f>
        <v>19000.11</v>
      </c>
      <c r="S1682">
        <f>ROUND((Source!CA1516/100)*ROUND((Source!AF1516*Source!AV1516)*Source!I1516, 2), 2)</f>
        <v>2714.3</v>
      </c>
      <c r="T1682">
        <f>Source!Y1516</f>
        <v>2714.3</v>
      </c>
      <c r="U1682">
        <f>ROUND((175/100)*ROUND((Source!AE1516*Source!AV1516)*Source!I1516, 2), 2)</f>
        <v>10.31</v>
      </c>
      <c r="V1682">
        <f>ROUND((108/100)*ROUND(Source!CS1516*Source!I1516, 2), 2)</f>
        <v>6.36</v>
      </c>
    </row>
    <row r="1683" spans="1:22" ht="14.25" x14ac:dyDescent="0.2">
      <c r="A1683" s="13"/>
      <c r="B1683" s="13"/>
      <c r="C1683" s="13" t="s">
        <v>1159</v>
      </c>
      <c r="D1683" s="14"/>
      <c r="E1683" s="2"/>
      <c r="F1683" s="16">
        <f>Source!AO1516</f>
        <v>1428.58</v>
      </c>
      <c r="G1683" s="15" t="str">
        <f>Source!DG1516</f>
        <v/>
      </c>
      <c r="H1683" s="2">
        <f>Source!AV1516</f>
        <v>1</v>
      </c>
      <c r="I1683" s="2">
        <f>IF(Source!BA1516&lt;&gt; 0, Source!BA1516, 1)</f>
        <v>1</v>
      </c>
      <c r="J1683" s="16">
        <f>Source!S1516</f>
        <v>27143.02</v>
      </c>
      <c r="K1683" s="16"/>
    </row>
    <row r="1684" spans="1:22" ht="14.25" x14ac:dyDescent="0.2">
      <c r="A1684" s="13"/>
      <c r="B1684" s="13"/>
      <c r="C1684" s="13" t="s">
        <v>1165</v>
      </c>
      <c r="D1684" s="14"/>
      <c r="E1684" s="2"/>
      <c r="F1684" s="16">
        <f>Source!AM1516</f>
        <v>66.25</v>
      </c>
      <c r="G1684" s="15" t="str">
        <f>Source!DE1516</f>
        <v/>
      </c>
      <c r="H1684" s="2">
        <f>Source!AV1516</f>
        <v>1</v>
      </c>
      <c r="I1684" s="2">
        <f>IF(Source!BB1516&lt;&gt; 0, Source!BB1516, 1)</f>
        <v>1</v>
      </c>
      <c r="J1684" s="16">
        <f>Source!Q1516</f>
        <v>1258.75</v>
      </c>
      <c r="K1684" s="16"/>
    </row>
    <row r="1685" spans="1:22" ht="14.25" x14ac:dyDescent="0.2">
      <c r="A1685" s="13"/>
      <c r="B1685" s="13"/>
      <c r="C1685" s="13" t="s">
        <v>1166</v>
      </c>
      <c r="D1685" s="14"/>
      <c r="E1685" s="2"/>
      <c r="F1685" s="16">
        <f>Source!AN1516</f>
        <v>0.31</v>
      </c>
      <c r="G1685" s="15" t="str">
        <f>Source!DF1516</f>
        <v/>
      </c>
      <c r="H1685" s="2">
        <f>Source!AV1516</f>
        <v>1</v>
      </c>
      <c r="I1685" s="2">
        <f>IF(Source!BS1516&lt;&gt; 0, Source!BS1516, 1)</f>
        <v>1</v>
      </c>
      <c r="J1685" s="22">
        <f>Source!R1516</f>
        <v>5.89</v>
      </c>
      <c r="K1685" s="16"/>
    </row>
    <row r="1686" spans="1:22" ht="14.25" x14ac:dyDescent="0.2">
      <c r="A1686" s="13"/>
      <c r="B1686" s="13"/>
      <c r="C1686" s="13" t="s">
        <v>1167</v>
      </c>
      <c r="D1686" s="14"/>
      <c r="E1686" s="2"/>
      <c r="F1686" s="16">
        <f>Source!AL1516</f>
        <v>2206.16</v>
      </c>
      <c r="G1686" s="15" t="str">
        <f>Source!DD1516</f>
        <v/>
      </c>
      <c r="H1686" s="2">
        <f>Source!AW1516</f>
        <v>1</v>
      </c>
      <c r="I1686" s="2">
        <f>IF(Source!BC1516&lt;&gt; 0, Source!BC1516, 1)</f>
        <v>1</v>
      </c>
      <c r="J1686" s="16">
        <f>Source!P1516</f>
        <v>41917.040000000001</v>
      </c>
      <c r="K1686" s="16"/>
    </row>
    <row r="1687" spans="1:22" ht="42.75" x14ac:dyDescent="0.2">
      <c r="A1687" s="13"/>
      <c r="B1687" s="13" t="str">
        <f>Source!F1517</f>
        <v>21.21-5-19</v>
      </c>
      <c r="C1687" s="13" t="str">
        <f>Source!G1517</f>
        <v>Выключатели автоматические, серия "Домовой", трехполюсные, тип ВА 63(С), на ток: 50 А, 63 А</v>
      </c>
      <c r="D1687" s="14" t="str">
        <f>Source!H1517</f>
        <v>шт.</v>
      </c>
      <c r="E1687" s="2">
        <f>Source!I1517</f>
        <v>-19</v>
      </c>
      <c r="F1687" s="16">
        <f>Source!AK1517</f>
        <v>2206.16</v>
      </c>
      <c r="G1687" s="24" t="s">
        <v>3</v>
      </c>
      <c r="H1687" s="2">
        <f>Source!AW1517</f>
        <v>1</v>
      </c>
      <c r="I1687" s="2">
        <f>IF(Source!BC1517&lt;&gt; 0, Source!BC1517, 1)</f>
        <v>1</v>
      </c>
      <c r="J1687" s="16">
        <f>Source!O1517</f>
        <v>-41917.040000000001</v>
      </c>
      <c r="K1687" s="16"/>
      <c r="Q1687">
        <f>ROUND((Source!BZ1517/100)*ROUND((Source!AF1517*Source!AV1517)*Source!I1517, 2), 2)</f>
        <v>0</v>
      </c>
      <c r="R1687">
        <f>Source!X1517</f>
        <v>0</v>
      </c>
      <c r="S1687">
        <f>ROUND((Source!CA1517/100)*ROUND((Source!AF1517*Source!AV1517)*Source!I1517, 2), 2)</f>
        <v>0</v>
      </c>
      <c r="T1687">
        <f>Source!Y1517</f>
        <v>0</v>
      </c>
      <c r="U1687">
        <f>ROUND((175/100)*ROUND((Source!AE1517*Source!AV1517)*Source!I1517, 2), 2)</f>
        <v>0</v>
      </c>
      <c r="V1687">
        <f>ROUND((108/100)*ROUND(Source!CS1517*Source!I1517, 2), 2)</f>
        <v>0</v>
      </c>
    </row>
    <row r="1688" spans="1:22" ht="14.25" x14ac:dyDescent="0.2">
      <c r="A1688" s="13"/>
      <c r="B1688" s="13"/>
      <c r="C1688" s="13" t="s">
        <v>1160</v>
      </c>
      <c r="D1688" s="14" t="s">
        <v>1161</v>
      </c>
      <c r="E1688" s="2">
        <f>Source!AT1516</f>
        <v>70</v>
      </c>
      <c r="F1688" s="16"/>
      <c r="G1688" s="15"/>
      <c r="H1688" s="2"/>
      <c r="I1688" s="2"/>
      <c r="J1688" s="16">
        <f>SUM(R1682:R1687)</f>
        <v>19000.11</v>
      </c>
      <c r="K1688" s="16"/>
    </row>
    <row r="1689" spans="1:22" ht="14.25" x14ac:dyDescent="0.2">
      <c r="A1689" s="13"/>
      <c r="B1689" s="13"/>
      <c r="C1689" s="13" t="s">
        <v>1162</v>
      </c>
      <c r="D1689" s="14" t="s">
        <v>1161</v>
      </c>
      <c r="E1689" s="2">
        <f>Source!AU1516</f>
        <v>10</v>
      </c>
      <c r="F1689" s="16"/>
      <c r="G1689" s="15"/>
      <c r="H1689" s="2"/>
      <c r="I1689" s="2"/>
      <c r="J1689" s="16">
        <f>SUM(T1682:T1688)</f>
        <v>2714.3</v>
      </c>
      <c r="K1689" s="16"/>
    </row>
    <row r="1690" spans="1:22" ht="14.25" x14ac:dyDescent="0.2">
      <c r="A1690" s="13"/>
      <c r="B1690" s="13"/>
      <c r="C1690" s="13" t="s">
        <v>1168</v>
      </c>
      <c r="D1690" s="14" t="s">
        <v>1161</v>
      </c>
      <c r="E1690" s="2">
        <f>108</f>
        <v>108</v>
      </c>
      <c r="F1690" s="16"/>
      <c r="G1690" s="15"/>
      <c r="H1690" s="2"/>
      <c r="I1690" s="2"/>
      <c r="J1690" s="16">
        <f>SUM(V1682:V1689)</f>
        <v>6.36</v>
      </c>
      <c r="K1690" s="16"/>
    </row>
    <row r="1691" spans="1:22" ht="14.25" x14ac:dyDescent="0.2">
      <c r="A1691" s="13"/>
      <c r="B1691" s="13"/>
      <c r="C1691" s="13" t="s">
        <v>1163</v>
      </c>
      <c r="D1691" s="14" t="s">
        <v>1164</v>
      </c>
      <c r="E1691" s="2">
        <f>Source!AQ1516</f>
        <v>2.2999999999999998</v>
      </c>
      <c r="F1691" s="16"/>
      <c r="G1691" s="15" t="str">
        <f>Source!DI1516</f>
        <v/>
      </c>
      <c r="H1691" s="2">
        <f>Source!AV1516</f>
        <v>1</v>
      </c>
      <c r="I1691" s="2"/>
      <c r="J1691" s="16"/>
      <c r="K1691" s="16">
        <f>Source!U1516</f>
        <v>43.699999999999996</v>
      </c>
    </row>
    <row r="1692" spans="1:22" ht="15" x14ac:dyDescent="0.25">
      <c r="A1692" s="20"/>
      <c r="B1692" s="20"/>
      <c r="C1692" s="20"/>
      <c r="D1692" s="20"/>
      <c r="E1692" s="20"/>
      <c r="F1692" s="20"/>
      <c r="G1692" s="20"/>
      <c r="H1692" s="20"/>
      <c r="I1692" s="58">
        <f>J1683+J1684+J1686+J1688+J1689+J1690+SUM(J1687:J1687)</f>
        <v>50122.54</v>
      </c>
      <c r="J1692" s="58"/>
      <c r="K1692" s="21">
        <f>IF(Source!I1516&lt;&gt;0, ROUND(I1692/Source!I1516, 2), 0)</f>
        <v>2638.03</v>
      </c>
      <c r="P1692" s="18">
        <f>I1692</f>
        <v>50122.54</v>
      </c>
    </row>
    <row r="1694" spans="1:22" ht="15" x14ac:dyDescent="0.25">
      <c r="A1694" s="61" t="str">
        <f>CONCATENATE("Итого по разделу: ",IF(Source!G1519&lt;&gt;"Новый раздел", Source!G1519, ""))</f>
        <v>Итого по разделу: Электрощит ЩО 1.1</v>
      </c>
      <c r="B1694" s="61"/>
      <c r="C1694" s="61"/>
      <c r="D1694" s="61"/>
      <c r="E1694" s="61"/>
      <c r="F1694" s="61"/>
      <c r="G1694" s="61"/>
      <c r="H1694" s="61"/>
      <c r="I1694" s="59">
        <f>SUM(P1672:P1693)</f>
        <v>60147.040000000001</v>
      </c>
      <c r="J1694" s="60"/>
      <c r="K1694" s="23"/>
    </row>
    <row r="1697" spans="1:22" ht="16.5" x14ac:dyDescent="0.25">
      <c r="A1697" s="57" t="str">
        <f>CONCATENATE("Раздел: ",IF(Source!G1549&lt;&gt;"Новый раздел", Source!G1549, ""))</f>
        <v>Раздел: Электрощит РЩ 1.1</v>
      </c>
      <c r="B1697" s="57"/>
      <c r="C1697" s="57"/>
      <c r="D1697" s="57"/>
      <c r="E1697" s="57"/>
      <c r="F1697" s="57"/>
      <c r="G1697" s="57"/>
      <c r="H1697" s="57"/>
      <c r="I1697" s="57"/>
      <c r="J1697" s="57"/>
      <c r="K1697" s="57"/>
    </row>
    <row r="1698" spans="1:22" ht="85.5" x14ac:dyDescent="0.2">
      <c r="A1698" s="13">
        <v>185</v>
      </c>
      <c r="B1698" s="13" t="str">
        <f>Source!F1553</f>
        <v>1.21-3603-6-2/1</v>
      </c>
      <c r="C1698" s="13" t="str">
        <f>Source!G1553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698" s="14" t="str">
        <f>Source!H1553</f>
        <v>шт.</v>
      </c>
      <c r="E1698" s="2">
        <f>Source!I1553</f>
        <v>9</v>
      </c>
      <c r="F1698" s="16"/>
      <c r="G1698" s="15"/>
      <c r="H1698" s="2"/>
      <c r="I1698" s="2"/>
      <c r="J1698" s="16"/>
      <c r="K1698" s="16"/>
      <c r="Q1698">
        <f>ROUND((Source!BZ1553/100)*ROUND((Source!AF1553*Source!AV1553)*Source!I1553, 2), 2)</f>
        <v>1800.01</v>
      </c>
      <c r="R1698">
        <f>Source!X1553</f>
        <v>1800.01</v>
      </c>
      <c r="S1698">
        <f>ROUND((Source!CA1553/100)*ROUND((Source!AF1553*Source!AV1553)*Source!I1553, 2), 2)</f>
        <v>257.14</v>
      </c>
      <c r="T1698">
        <f>Source!Y1553</f>
        <v>257.14</v>
      </c>
      <c r="U1698">
        <f>ROUND((175/100)*ROUND((Source!AE1553*Source!AV1553)*Source!I1553, 2), 2)</f>
        <v>0.98</v>
      </c>
      <c r="V1698">
        <f>ROUND((108/100)*ROUND(Source!CS1553*Source!I1553, 2), 2)</f>
        <v>0.6</v>
      </c>
    </row>
    <row r="1699" spans="1:22" ht="14.25" x14ac:dyDescent="0.2">
      <c r="A1699" s="13"/>
      <c r="B1699" s="13"/>
      <c r="C1699" s="13" t="s">
        <v>1159</v>
      </c>
      <c r="D1699" s="14"/>
      <c r="E1699" s="2"/>
      <c r="F1699" s="16">
        <f>Source!AO1553</f>
        <v>1428.58</v>
      </c>
      <c r="G1699" s="15" t="str">
        <f>Source!DG1553</f>
        <v>*0,2</v>
      </c>
      <c r="H1699" s="2">
        <f>Source!AV1553</f>
        <v>1</v>
      </c>
      <c r="I1699" s="2">
        <f>IF(Source!BA1553&lt;&gt; 0, Source!BA1553, 1)</f>
        <v>1</v>
      </c>
      <c r="J1699" s="16">
        <f>Source!S1553</f>
        <v>2571.44</v>
      </c>
      <c r="K1699" s="16"/>
    </row>
    <row r="1700" spans="1:22" ht="14.25" x14ac:dyDescent="0.2">
      <c r="A1700" s="13"/>
      <c r="B1700" s="13"/>
      <c r="C1700" s="13" t="s">
        <v>1165</v>
      </c>
      <c r="D1700" s="14"/>
      <c r="E1700" s="2"/>
      <c r="F1700" s="16">
        <f>Source!AM1553</f>
        <v>66.25</v>
      </c>
      <c r="G1700" s="15" t="str">
        <f>Source!DE1553</f>
        <v>*0,2</v>
      </c>
      <c r="H1700" s="2">
        <f>Source!AV1553</f>
        <v>1</v>
      </c>
      <c r="I1700" s="2">
        <f>IF(Source!BB1553&lt;&gt; 0, Source!BB1553, 1)</f>
        <v>1</v>
      </c>
      <c r="J1700" s="16">
        <f>Source!Q1553</f>
        <v>119.25</v>
      </c>
      <c r="K1700" s="16"/>
    </row>
    <row r="1701" spans="1:22" ht="14.25" x14ac:dyDescent="0.2">
      <c r="A1701" s="13"/>
      <c r="B1701" s="13"/>
      <c r="C1701" s="13" t="s">
        <v>1166</v>
      </c>
      <c r="D1701" s="14"/>
      <c r="E1701" s="2"/>
      <c r="F1701" s="16">
        <f>Source!AN1553</f>
        <v>0.31</v>
      </c>
      <c r="G1701" s="15" t="str">
        <f>Source!DF1553</f>
        <v>*0,2</v>
      </c>
      <c r="H1701" s="2">
        <f>Source!AV1553</f>
        <v>1</v>
      </c>
      <c r="I1701" s="2">
        <f>IF(Source!BS1553&lt;&gt; 0, Source!BS1553, 1)</f>
        <v>1</v>
      </c>
      <c r="J1701" s="22">
        <f>Source!R1553</f>
        <v>0.56000000000000005</v>
      </c>
      <c r="K1701" s="16"/>
    </row>
    <row r="1702" spans="1:22" ht="14.25" x14ac:dyDescent="0.2">
      <c r="A1702" s="13"/>
      <c r="B1702" s="13"/>
      <c r="C1702" s="13" t="s">
        <v>1160</v>
      </c>
      <c r="D1702" s="14" t="s">
        <v>1161</v>
      </c>
      <c r="E1702" s="2">
        <f>Source!AT1553</f>
        <v>70</v>
      </c>
      <c r="F1702" s="16"/>
      <c r="G1702" s="15"/>
      <c r="H1702" s="2"/>
      <c r="I1702" s="2"/>
      <c r="J1702" s="16">
        <f>SUM(R1698:R1701)</f>
        <v>1800.01</v>
      </c>
      <c r="K1702" s="16"/>
    </row>
    <row r="1703" spans="1:22" ht="14.25" x14ac:dyDescent="0.2">
      <c r="A1703" s="13"/>
      <c r="B1703" s="13"/>
      <c r="C1703" s="13" t="s">
        <v>1162</v>
      </c>
      <c r="D1703" s="14" t="s">
        <v>1161</v>
      </c>
      <c r="E1703" s="2">
        <f>Source!AU1553</f>
        <v>10</v>
      </c>
      <c r="F1703" s="16"/>
      <c r="G1703" s="15"/>
      <c r="H1703" s="2"/>
      <c r="I1703" s="2"/>
      <c r="J1703" s="16">
        <f>SUM(T1698:T1702)</f>
        <v>257.14</v>
      </c>
      <c r="K1703" s="16"/>
    </row>
    <row r="1704" spans="1:22" ht="14.25" x14ac:dyDescent="0.2">
      <c r="A1704" s="13"/>
      <c r="B1704" s="13"/>
      <c r="C1704" s="13" t="s">
        <v>1168</v>
      </c>
      <c r="D1704" s="14" t="s">
        <v>1161</v>
      </c>
      <c r="E1704" s="2">
        <f>108</f>
        <v>108</v>
      </c>
      <c r="F1704" s="16"/>
      <c r="G1704" s="15"/>
      <c r="H1704" s="2"/>
      <c r="I1704" s="2"/>
      <c r="J1704" s="16">
        <f>SUM(V1698:V1703)</f>
        <v>0.6</v>
      </c>
      <c r="K1704" s="16"/>
    </row>
    <row r="1705" spans="1:22" ht="14.25" x14ac:dyDescent="0.2">
      <c r="A1705" s="13"/>
      <c r="B1705" s="13"/>
      <c r="C1705" s="13" t="s">
        <v>1163</v>
      </c>
      <c r="D1705" s="14" t="s">
        <v>1164</v>
      </c>
      <c r="E1705" s="2">
        <f>Source!AQ1553</f>
        <v>2.2999999999999998</v>
      </c>
      <c r="F1705" s="16"/>
      <c r="G1705" s="15" t="str">
        <f>Source!DI1553</f>
        <v>*0,2</v>
      </c>
      <c r="H1705" s="2">
        <f>Source!AV1553</f>
        <v>1</v>
      </c>
      <c r="I1705" s="2"/>
      <c r="J1705" s="16"/>
      <c r="K1705" s="16">
        <f>Source!U1553</f>
        <v>4.1399999999999997</v>
      </c>
    </row>
    <row r="1706" spans="1:22" ht="15" x14ac:dyDescent="0.25">
      <c r="A1706" s="20"/>
      <c r="B1706" s="20"/>
      <c r="C1706" s="20"/>
      <c r="D1706" s="20"/>
      <c r="E1706" s="20"/>
      <c r="F1706" s="20"/>
      <c r="G1706" s="20"/>
      <c r="H1706" s="20"/>
      <c r="I1706" s="58">
        <f>J1699+J1700+J1702+J1703+J1704</f>
        <v>4748.4400000000005</v>
      </c>
      <c r="J1706" s="58"/>
      <c r="K1706" s="21">
        <f>IF(Source!I1553&lt;&gt;0, ROUND(I1706/Source!I1553, 2), 0)</f>
        <v>527.6</v>
      </c>
      <c r="P1706" s="18">
        <f>I1706</f>
        <v>4748.4400000000005</v>
      </c>
    </row>
    <row r="1707" spans="1:22" ht="71.25" x14ac:dyDescent="0.2">
      <c r="A1707" s="13">
        <v>186</v>
      </c>
      <c r="B1707" s="13" t="str">
        <f>Source!F1554</f>
        <v>1.21-3603-6-2/1</v>
      </c>
      <c r="C1707" s="13" t="str">
        <f>Source!G1554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707" s="14" t="str">
        <f>Source!H1554</f>
        <v>шт.</v>
      </c>
      <c r="E1707" s="2">
        <f>Source!I1554</f>
        <v>9</v>
      </c>
      <c r="F1707" s="16"/>
      <c r="G1707" s="15"/>
      <c r="H1707" s="2"/>
      <c r="I1707" s="2"/>
      <c r="J1707" s="16"/>
      <c r="K1707" s="16"/>
      <c r="Q1707">
        <f>ROUND((Source!BZ1554/100)*ROUND((Source!AF1554*Source!AV1554)*Source!I1554, 2), 2)</f>
        <v>9000.0499999999993</v>
      </c>
      <c r="R1707">
        <f>Source!X1554</f>
        <v>9000.0499999999993</v>
      </c>
      <c r="S1707">
        <f>ROUND((Source!CA1554/100)*ROUND((Source!AF1554*Source!AV1554)*Source!I1554, 2), 2)</f>
        <v>1285.72</v>
      </c>
      <c r="T1707">
        <f>Source!Y1554</f>
        <v>1285.72</v>
      </c>
      <c r="U1707">
        <f>ROUND((175/100)*ROUND((Source!AE1554*Source!AV1554)*Source!I1554, 2), 2)</f>
        <v>4.88</v>
      </c>
      <c r="V1707">
        <f>ROUND((108/100)*ROUND(Source!CS1554*Source!I1554, 2), 2)</f>
        <v>3.01</v>
      </c>
    </row>
    <row r="1708" spans="1:22" ht="14.25" x14ac:dyDescent="0.2">
      <c r="A1708" s="13"/>
      <c r="B1708" s="13"/>
      <c r="C1708" s="13" t="s">
        <v>1159</v>
      </c>
      <c r="D1708" s="14"/>
      <c r="E1708" s="2"/>
      <c r="F1708" s="16">
        <f>Source!AO1554</f>
        <v>1428.58</v>
      </c>
      <c r="G1708" s="15" t="str">
        <f>Source!DG1554</f>
        <v/>
      </c>
      <c r="H1708" s="2">
        <f>Source!AV1554</f>
        <v>1</v>
      </c>
      <c r="I1708" s="2">
        <f>IF(Source!BA1554&lt;&gt; 0, Source!BA1554, 1)</f>
        <v>1</v>
      </c>
      <c r="J1708" s="16">
        <f>Source!S1554</f>
        <v>12857.22</v>
      </c>
      <c r="K1708" s="16"/>
    </row>
    <row r="1709" spans="1:22" ht="14.25" x14ac:dyDescent="0.2">
      <c r="A1709" s="13"/>
      <c r="B1709" s="13"/>
      <c r="C1709" s="13" t="s">
        <v>1165</v>
      </c>
      <c r="D1709" s="14"/>
      <c r="E1709" s="2"/>
      <c r="F1709" s="16">
        <f>Source!AM1554</f>
        <v>66.25</v>
      </c>
      <c r="G1709" s="15" t="str">
        <f>Source!DE1554</f>
        <v/>
      </c>
      <c r="H1709" s="2">
        <f>Source!AV1554</f>
        <v>1</v>
      </c>
      <c r="I1709" s="2">
        <f>IF(Source!BB1554&lt;&gt; 0, Source!BB1554, 1)</f>
        <v>1</v>
      </c>
      <c r="J1709" s="16">
        <f>Source!Q1554</f>
        <v>596.25</v>
      </c>
      <c r="K1709" s="16"/>
    </row>
    <row r="1710" spans="1:22" ht="14.25" x14ac:dyDescent="0.2">
      <c r="A1710" s="13"/>
      <c r="B1710" s="13"/>
      <c r="C1710" s="13" t="s">
        <v>1166</v>
      </c>
      <c r="D1710" s="14"/>
      <c r="E1710" s="2"/>
      <c r="F1710" s="16">
        <f>Source!AN1554</f>
        <v>0.31</v>
      </c>
      <c r="G1710" s="15" t="str">
        <f>Source!DF1554</f>
        <v/>
      </c>
      <c r="H1710" s="2">
        <f>Source!AV1554</f>
        <v>1</v>
      </c>
      <c r="I1710" s="2">
        <f>IF(Source!BS1554&lt;&gt; 0, Source!BS1554, 1)</f>
        <v>1</v>
      </c>
      <c r="J1710" s="22">
        <f>Source!R1554</f>
        <v>2.79</v>
      </c>
      <c r="K1710" s="16"/>
    </row>
    <row r="1711" spans="1:22" ht="14.25" x14ac:dyDescent="0.2">
      <c r="A1711" s="13"/>
      <c r="B1711" s="13"/>
      <c r="C1711" s="13" t="s">
        <v>1167</v>
      </c>
      <c r="D1711" s="14"/>
      <c r="E1711" s="2"/>
      <c r="F1711" s="16">
        <f>Source!AL1554</f>
        <v>2206.16</v>
      </c>
      <c r="G1711" s="15" t="str">
        <f>Source!DD1554</f>
        <v/>
      </c>
      <c r="H1711" s="2">
        <f>Source!AW1554</f>
        <v>1</v>
      </c>
      <c r="I1711" s="2">
        <f>IF(Source!BC1554&lt;&gt; 0, Source!BC1554, 1)</f>
        <v>1</v>
      </c>
      <c r="J1711" s="16">
        <f>Source!P1554</f>
        <v>19855.439999999999</v>
      </c>
      <c r="K1711" s="16"/>
    </row>
    <row r="1712" spans="1:22" ht="42.75" x14ac:dyDescent="0.2">
      <c r="A1712" s="13"/>
      <c r="B1712" s="13" t="str">
        <f>Source!F1555</f>
        <v>21.21-5-19</v>
      </c>
      <c r="C1712" s="13" t="str">
        <f>Source!G1555</f>
        <v>Выключатели автоматические, серия "Домовой", трехполюсные, тип ВА 63(С), на ток: 50 А, 63 А</v>
      </c>
      <c r="D1712" s="14" t="str">
        <f>Source!H1555</f>
        <v>шт.</v>
      </c>
      <c r="E1712" s="2">
        <f>Source!I1555</f>
        <v>-9</v>
      </c>
      <c r="F1712" s="16">
        <f>Source!AK1555</f>
        <v>2206.16</v>
      </c>
      <c r="G1712" s="24" t="s">
        <v>3</v>
      </c>
      <c r="H1712" s="2">
        <f>Source!AW1555</f>
        <v>1</v>
      </c>
      <c r="I1712" s="2">
        <f>IF(Source!BC1555&lt;&gt; 0, Source!BC1555, 1)</f>
        <v>1</v>
      </c>
      <c r="J1712" s="16">
        <f>Source!O1555</f>
        <v>-19855.439999999999</v>
      </c>
      <c r="K1712" s="16"/>
      <c r="Q1712">
        <f>ROUND((Source!BZ1555/100)*ROUND((Source!AF1555*Source!AV1555)*Source!I1555, 2), 2)</f>
        <v>0</v>
      </c>
      <c r="R1712">
        <f>Source!X1555</f>
        <v>0</v>
      </c>
      <c r="S1712">
        <f>ROUND((Source!CA1555/100)*ROUND((Source!AF1555*Source!AV1555)*Source!I1555, 2), 2)</f>
        <v>0</v>
      </c>
      <c r="T1712">
        <f>Source!Y1555</f>
        <v>0</v>
      </c>
      <c r="U1712">
        <f>ROUND((175/100)*ROUND((Source!AE1555*Source!AV1555)*Source!I1555, 2), 2)</f>
        <v>0</v>
      </c>
      <c r="V1712">
        <f>ROUND((108/100)*ROUND(Source!CS1555*Source!I1555, 2), 2)</f>
        <v>0</v>
      </c>
    </row>
    <row r="1713" spans="1:22" ht="14.25" x14ac:dyDescent="0.2">
      <c r="A1713" s="13"/>
      <c r="B1713" s="13"/>
      <c r="C1713" s="13" t="s">
        <v>1160</v>
      </c>
      <c r="D1713" s="14" t="s">
        <v>1161</v>
      </c>
      <c r="E1713" s="2">
        <f>Source!AT1554</f>
        <v>70</v>
      </c>
      <c r="F1713" s="16"/>
      <c r="G1713" s="15"/>
      <c r="H1713" s="2"/>
      <c r="I1713" s="2"/>
      <c r="J1713" s="16">
        <f>SUM(R1707:R1712)</f>
        <v>9000.0499999999993</v>
      </c>
      <c r="K1713" s="16"/>
    </row>
    <row r="1714" spans="1:22" ht="14.25" x14ac:dyDescent="0.2">
      <c r="A1714" s="13"/>
      <c r="B1714" s="13"/>
      <c r="C1714" s="13" t="s">
        <v>1162</v>
      </c>
      <c r="D1714" s="14" t="s">
        <v>1161</v>
      </c>
      <c r="E1714" s="2">
        <f>Source!AU1554</f>
        <v>10</v>
      </c>
      <c r="F1714" s="16"/>
      <c r="G1714" s="15"/>
      <c r="H1714" s="2"/>
      <c r="I1714" s="2"/>
      <c r="J1714" s="16">
        <f>SUM(T1707:T1713)</f>
        <v>1285.72</v>
      </c>
      <c r="K1714" s="16"/>
    </row>
    <row r="1715" spans="1:22" ht="14.25" x14ac:dyDescent="0.2">
      <c r="A1715" s="13"/>
      <c r="B1715" s="13"/>
      <c r="C1715" s="13" t="s">
        <v>1168</v>
      </c>
      <c r="D1715" s="14" t="s">
        <v>1161</v>
      </c>
      <c r="E1715" s="2">
        <f>108</f>
        <v>108</v>
      </c>
      <c r="F1715" s="16"/>
      <c r="G1715" s="15"/>
      <c r="H1715" s="2"/>
      <c r="I1715" s="2"/>
      <c r="J1715" s="16">
        <f>SUM(V1707:V1714)</f>
        <v>3.01</v>
      </c>
      <c r="K1715" s="16"/>
    </row>
    <row r="1716" spans="1:22" ht="14.25" x14ac:dyDescent="0.2">
      <c r="A1716" s="13"/>
      <c r="B1716" s="13"/>
      <c r="C1716" s="13" t="s">
        <v>1163</v>
      </c>
      <c r="D1716" s="14" t="s">
        <v>1164</v>
      </c>
      <c r="E1716" s="2">
        <f>Source!AQ1554</f>
        <v>2.2999999999999998</v>
      </c>
      <c r="F1716" s="16"/>
      <c r="G1716" s="15" t="str">
        <f>Source!DI1554</f>
        <v/>
      </c>
      <c r="H1716" s="2">
        <f>Source!AV1554</f>
        <v>1</v>
      </c>
      <c r="I1716" s="2"/>
      <c r="J1716" s="16"/>
      <c r="K1716" s="16">
        <f>Source!U1554</f>
        <v>20.7</v>
      </c>
    </row>
    <row r="1717" spans="1:22" ht="15" x14ac:dyDescent="0.25">
      <c r="A1717" s="20"/>
      <c r="B1717" s="20"/>
      <c r="C1717" s="20"/>
      <c r="D1717" s="20"/>
      <c r="E1717" s="20"/>
      <c r="F1717" s="20"/>
      <c r="G1717" s="20"/>
      <c r="H1717" s="20"/>
      <c r="I1717" s="58">
        <f>J1708+J1709+J1711+J1713+J1714+J1715+SUM(J1712:J1712)</f>
        <v>23742.249999999996</v>
      </c>
      <c r="J1717" s="58"/>
      <c r="K1717" s="21">
        <f>IF(Source!I1554&lt;&gt;0, ROUND(I1717/Source!I1554, 2), 0)</f>
        <v>2638.03</v>
      </c>
      <c r="P1717" s="18">
        <f>I1717</f>
        <v>23742.249999999996</v>
      </c>
    </row>
    <row r="1719" spans="1:22" ht="15" x14ac:dyDescent="0.25">
      <c r="A1719" s="61" t="str">
        <f>CONCATENATE("Итого по разделу: ",IF(Source!G1557&lt;&gt;"Новый раздел", Source!G1557, ""))</f>
        <v>Итого по разделу: Электрощит РЩ 1.1</v>
      </c>
      <c r="B1719" s="61"/>
      <c r="C1719" s="61"/>
      <c r="D1719" s="61"/>
      <c r="E1719" s="61"/>
      <c r="F1719" s="61"/>
      <c r="G1719" s="61"/>
      <c r="H1719" s="61"/>
      <c r="I1719" s="59">
        <f>SUM(P1697:P1718)</f>
        <v>28490.689999999995</v>
      </c>
      <c r="J1719" s="60"/>
      <c r="K1719" s="23"/>
    </row>
    <row r="1722" spans="1:22" ht="16.5" x14ac:dyDescent="0.25">
      <c r="A1722" s="57" t="str">
        <f>CONCATENATE("Раздел: ",IF(Source!G1587&lt;&gt;"Новый раздел", Source!G1587, ""))</f>
        <v>Раздел: Электрощит ЩАО 1.2</v>
      </c>
      <c r="B1722" s="57"/>
      <c r="C1722" s="57"/>
      <c r="D1722" s="57"/>
      <c r="E1722" s="57"/>
      <c r="F1722" s="57"/>
      <c r="G1722" s="57"/>
      <c r="H1722" s="57"/>
      <c r="I1722" s="57"/>
      <c r="J1722" s="57"/>
      <c r="K1722" s="57"/>
    </row>
    <row r="1723" spans="1:22" ht="85.5" x14ac:dyDescent="0.2">
      <c r="A1723" s="13">
        <v>187</v>
      </c>
      <c r="B1723" s="13" t="str">
        <f>Source!F1591</f>
        <v>1.21-3603-6-2/1</v>
      </c>
      <c r="C1723" s="13" t="str">
        <f>Source!G1591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723" s="14" t="str">
        <f>Source!H1591</f>
        <v>шт.</v>
      </c>
      <c r="E1723" s="2">
        <f>Source!I1591</f>
        <v>13</v>
      </c>
      <c r="F1723" s="16"/>
      <c r="G1723" s="15"/>
      <c r="H1723" s="2"/>
      <c r="I1723" s="2"/>
      <c r="J1723" s="16"/>
      <c r="K1723" s="16"/>
      <c r="Q1723">
        <f>ROUND((Source!BZ1591/100)*ROUND((Source!AF1591*Source!AV1591)*Source!I1591, 2), 2)</f>
        <v>2600.02</v>
      </c>
      <c r="R1723">
        <f>Source!X1591</f>
        <v>2600.02</v>
      </c>
      <c r="S1723">
        <f>ROUND((Source!CA1591/100)*ROUND((Source!AF1591*Source!AV1591)*Source!I1591, 2), 2)</f>
        <v>371.43</v>
      </c>
      <c r="T1723">
        <f>Source!Y1591</f>
        <v>371.43</v>
      </c>
      <c r="U1723">
        <f>ROUND((175/100)*ROUND((Source!AE1591*Source!AV1591)*Source!I1591, 2), 2)</f>
        <v>1.42</v>
      </c>
      <c r="V1723">
        <f>ROUND((108/100)*ROUND(Source!CS1591*Source!I1591, 2), 2)</f>
        <v>0.87</v>
      </c>
    </row>
    <row r="1724" spans="1:22" ht="14.25" x14ac:dyDescent="0.2">
      <c r="A1724" s="13"/>
      <c r="B1724" s="13"/>
      <c r="C1724" s="13" t="s">
        <v>1159</v>
      </c>
      <c r="D1724" s="14"/>
      <c r="E1724" s="2"/>
      <c r="F1724" s="16">
        <f>Source!AO1591</f>
        <v>1428.58</v>
      </c>
      <c r="G1724" s="15" t="str">
        <f>Source!DG1591</f>
        <v>*0,2</v>
      </c>
      <c r="H1724" s="2">
        <f>Source!AV1591</f>
        <v>1</v>
      </c>
      <c r="I1724" s="2">
        <f>IF(Source!BA1591&lt;&gt; 0, Source!BA1591, 1)</f>
        <v>1</v>
      </c>
      <c r="J1724" s="16">
        <f>Source!S1591</f>
        <v>3714.31</v>
      </c>
      <c r="K1724" s="16"/>
    </row>
    <row r="1725" spans="1:22" ht="14.25" x14ac:dyDescent="0.2">
      <c r="A1725" s="13"/>
      <c r="B1725" s="13"/>
      <c r="C1725" s="13" t="s">
        <v>1165</v>
      </c>
      <c r="D1725" s="14"/>
      <c r="E1725" s="2"/>
      <c r="F1725" s="16">
        <f>Source!AM1591</f>
        <v>66.25</v>
      </c>
      <c r="G1725" s="15" t="str">
        <f>Source!DE1591</f>
        <v>*0,2</v>
      </c>
      <c r="H1725" s="2">
        <f>Source!AV1591</f>
        <v>1</v>
      </c>
      <c r="I1725" s="2">
        <f>IF(Source!BB1591&lt;&gt; 0, Source!BB1591, 1)</f>
        <v>1</v>
      </c>
      <c r="J1725" s="16">
        <f>Source!Q1591</f>
        <v>172.25</v>
      </c>
      <c r="K1725" s="16"/>
    </row>
    <row r="1726" spans="1:22" ht="14.25" x14ac:dyDescent="0.2">
      <c r="A1726" s="13"/>
      <c r="B1726" s="13"/>
      <c r="C1726" s="13" t="s">
        <v>1166</v>
      </c>
      <c r="D1726" s="14"/>
      <c r="E1726" s="2"/>
      <c r="F1726" s="16">
        <f>Source!AN1591</f>
        <v>0.31</v>
      </c>
      <c r="G1726" s="15" t="str">
        <f>Source!DF1591</f>
        <v>*0,2</v>
      </c>
      <c r="H1726" s="2">
        <f>Source!AV1591</f>
        <v>1</v>
      </c>
      <c r="I1726" s="2">
        <f>IF(Source!BS1591&lt;&gt; 0, Source!BS1591, 1)</f>
        <v>1</v>
      </c>
      <c r="J1726" s="22">
        <f>Source!R1591</f>
        <v>0.81</v>
      </c>
      <c r="K1726" s="16"/>
    </row>
    <row r="1727" spans="1:22" ht="14.25" x14ac:dyDescent="0.2">
      <c r="A1727" s="13"/>
      <c r="B1727" s="13"/>
      <c r="C1727" s="13" t="s">
        <v>1160</v>
      </c>
      <c r="D1727" s="14" t="s">
        <v>1161</v>
      </c>
      <c r="E1727" s="2">
        <f>Source!AT1591</f>
        <v>70</v>
      </c>
      <c r="F1727" s="16"/>
      <c r="G1727" s="15"/>
      <c r="H1727" s="2"/>
      <c r="I1727" s="2"/>
      <c r="J1727" s="16">
        <f>SUM(R1723:R1726)</f>
        <v>2600.02</v>
      </c>
      <c r="K1727" s="16"/>
    </row>
    <row r="1728" spans="1:22" ht="14.25" x14ac:dyDescent="0.2">
      <c r="A1728" s="13"/>
      <c r="B1728" s="13"/>
      <c r="C1728" s="13" t="s">
        <v>1162</v>
      </c>
      <c r="D1728" s="14" t="s">
        <v>1161</v>
      </c>
      <c r="E1728" s="2">
        <f>Source!AU1591</f>
        <v>10</v>
      </c>
      <c r="F1728" s="16"/>
      <c r="G1728" s="15"/>
      <c r="H1728" s="2"/>
      <c r="I1728" s="2"/>
      <c r="J1728" s="16">
        <f>SUM(T1723:T1727)</f>
        <v>371.43</v>
      </c>
      <c r="K1728" s="16"/>
    </row>
    <row r="1729" spans="1:22" ht="14.25" x14ac:dyDescent="0.2">
      <c r="A1729" s="13"/>
      <c r="B1729" s="13"/>
      <c r="C1729" s="13" t="s">
        <v>1168</v>
      </c>
      <c r="D1729" s="14" t="s">
        <v>1161</v>
      </c>
      <c r="E1729" s="2">
        <f>108</f>
        <v>108</v>
      </c>
      <c r="F1729" s="16"/>
      <c r="G1729" s="15"/>
      <c r="H1729" s="2"/>
      <c r="I1729" s="2"/>
      <c r="J1729" s="16">
        <f>SUM(V1723:V1728)</f>
        <v>0.87</v>
      </c>
      <c r="K1729" s="16"/>
    </row>
    <row r="1730" spans="1:22" ht="14.25" x14ac:dyDescent="0.2">
      <c r="A1730" s="13"/>
      <c r="B1730" s="13"/>
      <c r="C1730" s="13" t="s">
        <v>1163</v>
      </c>
      <c r="D1730" s="14" t="s">
        <v>1164</v>
      </c>
      <c r="E1730" s="2">
        <f>Source!AQ1591</f>
        <v>2.2999999999999998</v>
      </c>
      <c r="F1730" s="16"/>
      <c r="G1730" s="15" t="str">
        <f>Source!DI1591</f>
        <v>*0,2</v>
      </c>
      <c r="H1730" s="2">
        <f>Source!AV1591</f>
        <v>1</v>
      </c>
      <c r="I1730" s="2"/>
      <c r="J1730" s="16"/>
      <c r="K1730" s="16">
        <f>Source!U1591</f>
        <v>5.9799999999999995</v>
      </c>
    </row>
    <row r="1731" spans="1:22" ht="15" x14ac:dyDescent="0.25">
      <c r="A1731" s="20"/>
      <c r="B1731" s="20"/>
      <c r="C1731" s="20"/>
      <c r="D1731" s="20"/>
      <c r="E1731" s="20"/>
      <c r="F1731" s="20"/>
      <c r="G1731" s="20"/>
      <c r="H1731" s="20"/>
      <c r="I1731" s="58">
        <f>J1724+J1725+J1727+J1728+J1729</f>
        <v>6858.88</v>
      </c>
      <c r="J1731" s="58"/>
      <c r="K1731" s="21">
        <f>IF(Source!I1591&lt;&gt;0, ROUND(I1731/Source!I1591, 2), 0)</f>
        <v>527.61</v>
      </c>
      <c r="P1731" s="18">
        <f>I1731</f>
        <v>6858.88</v>
      </c>
    </row>
    <row r="1732" spans="1:22" ht="71.25" x14ac:dyDescent="0.2">
      <c r="A1732" s="13">
        <v>188</v>
      </c>
      <c r="B1732" s="13" t="str">
        <f>Source!F1592</f>
        <v>1.21-3603-6-2/1</v>
      </c>
      <c r="C1732" s="13" t="str">
        <f>Source!G1592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732" s="14" t="str">
        <f>Source!H1592</f>
        <v>шт.</v>
      </c>
      <c r="E1732" s="2">
        <f>Source!I1592</f>
        <v>13</v>
      </c>
      <c r="F1732" s="16"/>
      <c r="G1732" s="15"/>
      <c r="H1732" s="2"/>
      <c r="I1732" s="2"/>
      <c r="J1732" s="16"/>
      <c r="K1732" s="16"/>
      <c r="Q1732">
        <f>ROUND((Source!BZ1592/100)*ROUND((Source!AF1592*Source!AV1592)*Source!I1592, 2), 2)</f>
        <v>13000.08</v>
      </c>
      <c r="R1732">
        <f>Source!X1592</f>
        <v>13000.08</v>
      </c>
      <c r="S1732">
        <f>ROUND((Source!CA1592/100)*ROUND((Source!AF1592*Source!AV1592)*Source!I1592, 2), 2)</f>
        <v>1857.15</v>
      </c>
      <c r="T1732">
        <f>Source!Y1592</f>
        <v>1857.15</v>
      </c>
      <c r="U1732">
        <f>ROUND((175/100)*ROUND((Source!AE1592*Source!AV1592)*Source!I1592, 2), 2)</f>
        <v>7.05</v>
      </c>
      <c r="V1732">
        <f>ROUND((108/100)*ROUND(Source!CS1592*Source!I1592, 2), 2)</f>
        <v>4.3499999999999996</v>
      </c>
    </row>
    <row r="1733" spans="1:22" ht="14.25" x14ac:dyDescent="0.2">
      <c r="A1733" s="13"/>
      <c r="B1733" s="13"/>
      <c r="C1733" s="13" t="s">
        <v>1159</v>
      </c>
      <c r="D1733" s="14"/>
      <c r="E1733" s="2"/>
      <c r="F1733" s="16">
        <f>Source!AO1592</f>
        <v>1428.58</v>
      </c>
      <c r="G1733" s="15" t="str">
        <f>Source!DG1592</f>
        <v/>
      </c>
      <c r="H1733" s="2">
        <f>Source!AV1592</f>
        <v>1</v>
      </c>
      <c r="I1733" s="2">
        <f>IF(Source!BA1592&lt;&gt; 0, Source!BA1592, 1)</f>
        <v>1</v>
      </c>
      <c r="J1733" s="16">
        <f>Source!S1592</f>
        <v>18571.54</v>
      </c>
      <c r="K1733" s="16"/>
    </row>
    <row r="1734" spans="1:22" ht="14.25" x14ac:dyDescent="0.2">
      <c r="A1734" s="13"/>
      <c r="B1734" s="13"/>
      <c r="C1734" s="13" t="s">
        <v>1165</v>
      </c>
      <c r="D1734" s="14"/>
      <c r="E1734" s="2"/>
      <c r="F1734" s="16">
        <f>Source!AM1592</f>
        <v>66.25</v>
      </c>
      <c r="G1734" s="15" t="str">
        <f>Source!DE1592</f>
        <v/>
      </c>
      <c r="H1734" s="2">
        <f>Source!AV1592</f>
        <v>1</v>
      </c>
      <c r="I1734" s="2">
        <f>IF(Source!BB1592&lt;&gt; 0, Source!BB1592, 1)</f>
        <v>1</v>
      </c>
      <c r="J1734" s="16">
        <f>Source!Q1592</f>
        <v>861.25</v>
      </c>
      <c r="K1734" s="16"/>
    </row>
    <row r="1735" spans="1:22" ht="14.25" x14ac:dyDescent="0.2">
      <c r="A1735" s="13"/>
      <c r="B1735" s="13"/>
      <c r="C1735" s="13" t="s">
        <v>1166</v>
      </c>
      <c r="D1735" s="14"/>
      <c r="E1735" s="2"/>
      <c r="F1735" s="16">
        <f>Source!AN1592</f>
        <v>0.31</v>
      </c>
      <c r="G1735" s="15" t="str">
        <f>Source!DF1592</f>
        <v/>
      </c>
      <c r="H1735" s="2">
        <f>Source!AV1592</f>
        <v>1</v>
      </c>
      <c r="I1735" s="2">
        <f>IF(Source!BS1592&lt;&gt; 0, Source!BS1592, 1)</f>
        <v>1</v>
      </c>
      <c r="J1735" s="22">
        <f>Source!R1592</f>
        <v>4.03</v>
      </c>
      <c r="K1735" s="16"/>
    </row>
    <row r="1736" spans="1:22" ht="14.25" x14ac:dyDescent="0.2">
      <c r="A1736" s="13"/>
      <c r="B1736" s="13"/>
      <c r="C1736" s="13" t="s">
        <v>1167</v>
      </c>
      <c r="D1736" s="14"/>
      <c r="E1736" s="2"/>
      <c r="F1736" s="16">
        <f>Source!AL1592</f>
        <v>2206.16</v>
      </c>
      <c r="G1736" s="15" t="str">
        <f>Source!DD1592</f>
        <v/>
      </c>
      <c r="H1736" s="2">
        <f>Source!AW1592</f>
        <v>1</v>
      </c>
      <c r="I1736" s="2">
        <f>IF(Source!BC1592&lt;&gt; 0, Source!BC1592, 1)</f>
        <v>1</v>
      </c>
      <c r="J1736" s="16">
        <f>Source!P1592</f>
        <v>28680.080000000002</v>
      </c>
      <c r="K1736" s="16"/>
    </row>
    <row r="1737" spans="1:22" ht="42.75" x14ac:dyDescent="0.2">
      <c r="A1737" s="13"/>
      <c r="B1737" s="13" t="str">
        <f>Source!F1593</f>
        <v>21.21-5-19</v>
      </c>
      <c r="C1737" s="13" t="str">
        <f>Source!G1593</f>
        <v>Выключатели автоматические, серия "Домовой", трехполюсные, тип ВА 63(С), на ток: 50 А, 63 А</v>
      </c>
      <c r="D1737" s="14" t="str">
        <f>Source!H1593</f>
        <v>шт.</v>
      </c>
      <c r="E1737" s="2">
        <f>Source!I1593</f>
        <v>-13</v>
      </c>
      <c r="F1737" s="16">
        <f>Source!AK1593</f>
        <v>2206.16</v>
      </c>
      <c r="G1737" s="24" t="s">
        <v>3</v>
      </c>
      <c r="H1737" s="2">
        <f>Source!AW1593</f>
        <v>1</v>
      </c>
      <c r="I1737" s="2">
        <f>IF(Source!BC1593&lt;&gt; 0, Source!BC1593, 1)</f>
        <v>1</v>
      </c>
      <c r="J1737" s="16">
        <f>Source!O1593</f>
        <v>-28680.080000000002</v>
      </c>
      <c r="K1737" s="16"/>
      <c r="Q1737">
        <f>ROUND((Source!BZ1593/100)*ROUND((Source!AF1593*Source!AV1593)*Source!I1593, 2), 2)</f>
        <v>0</v>
      </c>
      <c r="R1737">
        <f>Source!X1593</f>
        <v>0</v>
      </c>
      <c r="S1737">
        <f>ROUND((Source!CA1593/100)*ROUND((Source!AF1593*Source!AV1593)*Source!I1593, 2), 2)</f>
        <v>0</v>
      </c>
      <c r="T1737">
        <f>Source!Y1593</f>
        <v>0</v>
      </c>
      <c r="U1737">
        <f>ROUND((175/100)*ROUND((Source!AE1593*Source!AV1593)*Source!I1593, 2), 2)</f>
        <v>0</v>
      </c>
      <c r="V1737">
        <f>ROUND((108/100)*ROUND(Source!CS1593*Source!I1593, 2), 2)</f>
        <v>0</v>
      </c>
    </row>
    <row r="1738" spans="1:22" ht="14.25" x14ac:dyDescent="0.2">
      <c r="A1738" s="13"/>
      <c r="B1738" s="13"/>
      <c r="C1738" s="13" t="s">
        <v>1160</v>
      </c>
      <c r="D1738" s="14" t="s">
        <v>1161</v>
      </c>
      <c r="E1738" s="2">
        <f>Source!AT1592</f>
        <v>70</v>
      </c>
      <c r="F1738" s="16"/>
      <c r="G1738" s="15"/>
      <c r="H1738" s="2"/>
      <c r="I1738" s="2"/>
      <c r="J1738" s="16">
        <f>SUM(R1732:R1737)</f>
        <v>13000.08</v>
      </c>
      <c r="K1738" s="16"/>
    </row>
    <row r="1739" spans="1:22" ht="14.25" x14ac:dyDescent="0.2">
      <c r="A1739" s="13"/>
      <c r="B1739" s="13"/>
      <c r="C1739" s="13" t="s">
        <v>1162</v>
      </c>
      <c r="D1739" s="14" t="s">
        <v>1161</v>
      </c>
      <c r="E1739" s="2">
        <f>Source!AU1592</f>
        <v>10</v>
      </c>
      <c r="F1739" s="16"/>
      <c r="G1739" s="15"/>
      <c r="H1739" s="2"/>
      <c r="I1739" s="2"/>
      <c r="J1739" s="16">
        <f>SUM(T1732:T1738)</f>
        <v>1857.15</v>
      </c>
      <c r="K1739" s="16"/>
    </row>
    <row r="1740" spans="1:22" ht="14.25" x14ac:dyDescent="0.2">
      <c r="A1740" s="13"/>
      <c r="B1740" s="13"/>
      <c r="C1740" s="13" t="s">
        <v>1168</v>
      </c>
      <c r="D1740" s="14" t="s">
        <v>1161</v>
      </c>
      <c r="E1740" s="2">
        <f>108</f>
        <v>108</v>
      </c>
      <c r="F1740" s="16"/>
      <c r="G1740" s="15"/>
      <c r="H1740" s="2"/>
      <c r="I1740" s="2"/>
      <c r="J1740" s="16">
        <f>SUM(V1732:V1739)</f>
        <v>4.3499999999999996</v>
      </c>
      <c r="K1740" s="16"/>
    </row>
    <row r="1741" spans="1:22" ht="14.25" x14ac:dyDescent="0.2">
      <c r="A1741" s="13"/>
      <c r="B1741" s="13"/>
      <c r="C1741" s="13" t="s">
        <v>1163</v>
      </c>
      <c r="D1741" s="14" t="s">
        <v>1164</v>
      </c>
      <c r="E1741" s="2">
        <f>Source!AQ1592</f>
        <v>2.2999999999999998</v>
      </c>
      <c r="F1741" s="16"/>
      <c r="G1741" s="15" t="str">
        <f>Source!DI1592</f>
        <v/>
      </c>
      <c r="H1741" s="2">
        <f>Source!AV1592</f>
        <v>1</v>
      </c>
      <c r="I1741" s="2"/>
      <c r="J1741" s="16"/>
      <c r="K1741" s="16">
        <f>Source!U1592</f>
        <v>29.9</v>
      </c>
    </row>
    <row r="1742" spans="1:22" ht="15" x14ac:dyDescent="0.25">
      <c r="A1742" s="20"/>
      <c r="B1742" s="20"/>
      <c r="C1742" s="20"/>
      <c r="D1742" s="20"/>
      <c r="E1742" s="20"/>
      <c r="F1742" s="20"/>
      <c r="G1742" s="20"/>
      <c r="H1742" s="20"/>
      <c r="I1742" s="58">
        <f>J1733+J1734+J1736+J1738+J1739+J1740+SUM(J1737:J1737)</f>
        <v>34294.370000000003</v>
      </c>
      <c r="J1742" s="58"/>
      <c r="K1742" s="21">
        <f>IF(Source!I1592&lt;&gt;0, ROUND(I1742/Source!I1592, 2), 0)</f>
        <v>2638.03</v>
      </c>
      <c r="P1742" s="18">
        <f>I1742</f>
        <v>34294.370000000003</v>
      </c>
    </row>
    <row r="1744" spans="1:22" ht="15" x14ac:dyDescent="0.25">
      <c r="A1744" s="61" t="str">
        <f>CONCATENATE("Итого по разделу: ",IF(Source!G1595&lt;&gt;"Новый раздел", Source!G1595, ""))</f>
        <v>Итого по разделу: Электрощит ЩАО 1.2</v>
      </c>
      <c r="B1744" s="61"/>
      <c r="C1744" s="61"/>
      <c r="D1744" s="61"/>
      <c r="E1744" s="61"/>
      <c r="F1744" s="61"/>
      <c r="G1744" s="61"/>
      <c r="H1744" s="61"/>
      <c r="I1744" s="59">
        <f>SUM(P1722:P1743)</f>
        <v>41153.25</v>
      </c>
      <c r="J1744" s="60"/>
      <c r="K1744" s="23"/>
    </row>
    <row r="1747" spans="1:22" ht="16.5" x14ac:dyDescent="0.25">
      <c r="A1747" s="57" t="str">
        <f>CONCATENATE("Раздел: ",IF(Source!G1625&lt;&gt;"Новый раздел", Source!G1625, ""))</f>
        <v>Раздел: Электрощит ЩО 1.2</v>
      </c>
      <c r="B1747" s="57"/>
      <c r="C1747" s="57"/>
      <c r="D1747" s="57"/>
      <c r="E1747" s="57"/>
      <c r="F1747" s="57"/>
      <c r="G1747" s="57"/>
      <c r="H1747" s="57"/>
      <c r="I1747" s="57"/>
      <c r="J1747" s="57"/>
      <c r="K1747" s="57"/>
    </row>
    <row r="1748" spans="1:22" ht="85.5" x14ac:dyDescent="0.2">
      <c r="A1748" s="13">
        <v>189</v>
      </c>
      <c r="B1748" s="13" t="str">
        <f>Source!F1629</f>
        <v>1.21-3603-6-2/1</v>
      </c>
      <c r="C1748" s="13" t="str">
        <f>Source!G1629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748" s="14" t="str">
        <f>Source!H1629</f>
        <v>шт.</v>
      </c>
      <c r="E1748" s="2">
        <f>Source!I1629</f>
        <v>16</v>
      </c>
      <c r="F1748" s="16"/>
      <c r="G1748" s="15"/>
      <c r="H1748" s="2"/>
      <c r="I1748" s="2"/>
      <c r="J1748" s="16"/>
      <c r="K1748" s="16"/>
      <c r="Q1748">
        <f>ROUND((Source!BZ1629/100)*ROUND((Source!AF1629*Source!AV1629)*Source!I1629, 2), 2)</f>
        <v>3200.02</v>
      </c>
      <c r="R1748">
        <f>Source!X1629</f>
        <v>3200.02</v>
      </c>
      <c r="S1748">
        <f>ROUND((Source!CA1629/100)*ROUND((Source!AF1629*Source!AV1629)*Source!I1629, 2), 2)</f>
        <v>457.15</v>
      </c>
      <c r="T1748">
        <f>Source!Y1629</f>
        <v>457.15</v>
      </c>
      <c r="U1748">
        <f>ROUND((175/100)*ROUND((Source!AE1629*Source!AV1629)*Source!I1629, 2), 2)</f>
        <v>1.73</v>
      </c>
      <c r="V1748">
        <f>ROUND((108/100)*ROUND(Source!CS1629*Source!I1629, 2), 2)</f>
        <v>1.07</v>
      </c>
    </row>
    <row r="1749" spans="1:22" ht="14.25" x14ac:dyDescent="0.2">
      <c r="A1749" s="13"/>
      <c r="B1749" s="13"/>
      <c r="C1749" s="13" t="s">
        <v>1159</v>
      </c>
      <c r="D1749" s="14"/>
      <c r="E1749" s="2"/>
      <c r="F1749" s="16">
        <f>Source!AO1629</f>
        <v>1428.58</v>
      </c>
      <c r="G1749" s="15" t="str">
        <f>Source!DG1629</f>
        <v>*0,2</v>
      </c>
      <c r="H1749" s="2">
        <f>Source!AV1629</f>
        <v>1</v>
      </c>
      <c r="I1749" s="2">
        <f>IF(Source!BA1629&lt;&gt; 0, Source!BA1629, 1)</f>
        <v>1</v>
      </c>
      <c r="J1749" s="16">
        <f>Source!S1629</f>
        <v>4571.46</v>
      </c>
      <c r="K1749" s="16"/>
    </row>
    <row r="1750" spans="1:22" ht="14.25" x14ac:dyDescent="0.2">
      <c r="A1750" s="13"/>
      <c r="B1750" s="13"/>
      <c r="C1750" s="13" t="s">
        <v>1165</v>
      </c>
      <c r="D1750" s="14"/>
      <c r="E1750" s="2"/>
      <c r="F1750" s="16">
        <f>Source!AM1629</f>
        <v>66.25</v>
      </c>
      <c r="G1750" s="15" t="str">
        <f>Source!DE1629</f>
        <v>*0,2</v>
      </c>
      <c r="H1750" s="2">
        <f>Source!AV1629</f>
        <v>1</v>
      </c>
      <c r="I1750" s="2">
        <f>IF(Source!BB1629&lt;&gt; 0, Source!BB1629, 1)</f>
        <v>1</v>
      </c>
      <c r="J1750" s="16">
        <f>Source!Q1629</f>
        <v>212</v>
      </c>
      <c r="K1750" s="16"/>
    </row>
    <row r="1751" spans="1:22" ht="14.25" x14ac:dyDescent="0.2">
      <c r="A1751" s="13"/>
      <c r="B1751" s="13"/>
      <c r="C1751" s="13" t="s">
        <v>1166</v>
      </c>
      <c r="D1751" s="14"/>
      <c r="E1751" s="2"/>
      <c r="F1751" s="16">
        <f>Source!AN1629</f>
        <v>0.31</v>
      </c>
      <c r="G1751" s="15" t="str">
        <f>Source!DF1629</f>
        <v>*0,2</v>
      </c>
      <c r="H1751" s="2">
        <f>Source!AV1629</f>
        <v>1</v>
      </c>
      <c r="I1751" s="2">
        <f>IF(Source!BS1629&lt;&gt; 0, Source!BS1629, 1)</f>
        <v>1</v>
      </c>
      <c r="J1751" s="22">
        <f>Source!R1629</f>
        <v>0.99</v>
      </c>
      <c r="K1751" s="16"/>
    </row>
    <row r="1752" spans="1:22" ht="14.25" x14ac:dyDescent="0.2">
      <c r="A1752" s="13"/>
      <c r="B1752" s="13"/>
      <c r="C1752" s="13" t="s">
        <v>1160</v>
      </c>
      <c r="D1752" s="14" t="s">
        <v>1161</v>
      </c>
      <c r="E1752" s="2">
        <f>Source!AT1629</f>
        <v>70</v>
      </c>
      <c r="F1752" s="16"/>
      <c r="G1752" s="15"/>
      <c r="H1752" s="2"/>
      <c r="I1752" s="2"/>
      <c r="J1752" s="16">
        <f>SUM(R1748:R1751)</f>
        <v>3200.02</v>
      </c>
      <c r="K1752" s="16"/>
    </row>
    <row r="1753" spans="1:22" ht="14.25" x14ac:dyDescent="0.2">
      <c r="A1753" s="13"/>
      <c r="B1753" s="13"/>
      <c r="C1753" s="13" t="s">
        <v>1162</v>
      </c>
      <c r="D1753" s="14" t="s">
        <v>1161</v>
      </c>
      <c r="E1753" s="2">
        <f>Source!AU1629</f>
        <v>10</v>
      </c>
      <c r="F1753" s="16"/>
      <c r="G1753" s="15"/>
      <c r="H1753" s="2"/>
      <c r="I1753" s="2"/>
      <c r="J1753" s="16">
        <f>SUM(T1748:T1752)</f>
        <v>457.15</v>
      </c>
      <c r="K1753" s="16"/>
    </row>
    <row r="1754" spans="1:22" ht="14.25" x14ac:dyDescent="0.2">
      <c r="A1754" s="13"/>
      <c r="B1754" s="13"/>
      <c r="C1754" s="13" t="s">
        <v>1168</v>
      </c>
      <c r="D1754" s="14" t="s">
        <v>1161</v>
      </c>
      <c r="E1754" s="2">
        <f>108</f>
        <v>108</v>
      </c>
      <c r="F1754" s="16"/>
      <c r="G1754" s="15"/>
      <c r="H1754" s="2"/>
      <c r="I1754" s="2"/>
      <c r="J1754" s="16">
        <f>SUM(V1748:V1753)</f>
        <v>1.07</v>
      </c>
      <c r="K1754" s="16"/>
    </row>
    <row r="1755" spans="1:22" ht="14.25" x14ac:dyDescent="0.2">
      <c r="A1755" s="13"/>
      <c r="B1755" s="13"/>
      <c r="C1755" s="13" t="s">
        <v>1163</v>
      </c>
      <c r="D1755" s="14" t="s">
        <v>1164</v>
      </c>
      <c r="E1755" s="2">
        <f>Source!AQ1629</f>
        <v>2.2999999999999998</v>
      </c>
      <c r="F1755" s="16"/>
      <c r="G1755" s="15" t="str">
        <f>Source!DI1629</f>
        <v>*0,2</v>
      </c>
      <c r="H1755" s="2">
        <f>Source!AV1629</f>
        <v>1</v>
      </c>
      <c r="I1755" s="2"/>
      <c r="J1755" s="16"/>
      <c r="K1755" s="16">
        <f>Source!U1629</f>
        <v>7.3599999999999994</v>
      </c>
    </row>
    <row r="1756" spans="1:22" ht="15" x14ac:dyDescent="0.25">
      <c r="A1756" s="20"/>
      <c r="B1756" s="20"/>
      <c r="C1756" s="20"/>
      <c r="D1756" s="20"/>
      <c r="E1756" s="20"/>
      <c r="F1756" s="20"/>
      <c r="G1756" s="20"/>
      <c r="H1756" s="20"/>
      <c r="I1756" s="58">
        <f>J1749+J1750+J1752+J1753+J1754</f>
        <v>8441.6999999999989</v>
      </c>
      <c r="J1756" s="58"/>
      <c r="K1756" s="21">
        <f>IF(Source!I1629&lt;&gt;0, ROUND(I1756/Source!I1629, 2), 0)</f>
        <v>527.61</v>
      </c>
      <c r="P1756" s="18">
        <f>I1756</f>
        <v>8441.6999999999989</v>
      </c>
    </row>
    <row r="1757" spans="1:22" ht="71.25" x14ac:dyDescent="0.2">
      <c r="A1757" s="13">
        <v>190</v>
      </c>
      <c r="B1757" s="13" t="str">
        <f>Source!F1630</f>
        <v>1.21-3603-6-2/1</v>
      </c>
      <c r="C1757" s="13" t="str">
        <f>Source!G1630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757" s="14" t="str">
        <f>Source!H1630</f>
        <v>шт.</v>
      </c>
      <c r="E1757" s="2">
        <f>Source!I1630</f>
        <v>16</v>
      </c>
      <c r="F1757" s="16"/>
      <c r="G1757" s="15"/>
      <c r="H1757" s="2"/>
      <c r="I1757" s="2"/>
      <c r="J1757" s="16"/>
      <c r="K1757" s="16"/>
      <c r="Q1757">
        <f>ROUND((Source!BZ1630/100)*ROUND((Source!AF1630*Source!AV1630)*Source!I1630, 2), 2)</f>
        <v>16000.1</v>
      </c>
      <c r="R1757">
        <f>Source!X1630</f>
        <v>16000.1</v>
      </c>
      <c r="S1757">
        <f>ROUND((Source!CA1630/100)*ROUND((Source!AF1630*Source!AV1630)*Source!I1630, 2), 2)</f>
        <v>2285.73</v>
      </c>
      <c r="T1757">
        <f>Source!Y1630</f>
        <v>2285.73</v>
      </c>
      <c r="U1757">
        <f>ROUND((175/100)*ROUND((Source!AE1630*Source!AV1630)*Source!I1630, 2), 2)</f>
        <v>8.68</v>
      </c>
      <c r="V1757">
        <f>ROUND((108/100)*ROUND(Source!CS1630*Source!I1630, 2), 2)</f>
        <v>5.36</v>
      </c>
    </row>
    <row r="1758" spans="1:22" ht="14.25" x14ac:dyDescent="0.2">
      <c r="A1758" s="13"/>
      <c r="B1758" s="13"/>
      <c r="C1758" s="13" t="s">
        <v>1159</v>
      </c>
      <c r="D1758" s="14"/>
      <c r="E1758" s="2"/>
      <c r="F1758" s="16">
        <f>Source!AO1630</f>
        <v>1428.58</v>
      </c>
      <c r="G1758" s="15" t="str">
        <f>Source!DG1630</f>
        <v/>
      </c>
      <c r="H1758" s="2">
        <f>Source!AV1630</f>
        <v>1</v>
      </c>
      <c r="I1758" s="2">
        <f>IF(Source!BA1630&lt;&gt; 0, Source!BA1630, 1)</f>
        <v>1</v>
      </c>
      <c r="J1758" s="16">
        <f>Source!S1630</f>
        <v>22857.279999999999</v>
      </c>
      <c r="K1758" s="16"/>
    </row>
    <row r="1759" spans="1:22" ht="14.25" x14ac:dyDescent="0.2">
      <c r="A1759" s="13"/>
      <c r="B1759" s="13"/>
      <c r="C1759" s="13" t="s">
        <v>1165</v>
      </c>
      <c r="D1759" s="14"/>
      <c r="E1759" s="2"/>
      <c r="F1759" s="16">
        <f>Source!AM1630</f>
        <v>66.25</v>
      </c>
      <c r="G1759" s="15" t="str">
        <f>Source!DE1630</f>
        <v/>
      </c>
      <c r="H1759" s="2">
        <f>Source!AV1630</f>
        <v>1</v>
      </c>
      <c r="I1759" s="2">
        <f>IF(Source!BB1630&lt;&gt; 0, Source!BB1630, 1)</f>
        <v>1</v>
      </c>
      <c r="J1759" s="16">
        <f>Source!Q1630</f>
        <v>1060</v>
      </c>
      <c r="K1759" s="16"/>
    </row>
    <row r="1760" spans="1:22" ht="14.25" x14ac:dyDescent="0.2">
      <c r="A1760" s="13"/>
      <c r="B1760" s="13"/>
      <c r="C1760" s="13" t="s">
        <v>1166</v>
      </c>
      <c r="D1760" s="14"/>
      <c r="E1760" s="2"/>
      <c r="F1760" s="16">
        <f>Source!AN1630</f>
        <v>0.31</v>
      </c>
      <c r="G1760" s="15" t="str">
        <f>Source!DF1630</f>
        <v/>
      </c>
      <c r="H1760" s="2">
        <f>Source!AV1630</f>
        <v>1</v>
      </c>
      <c r="I1760" s="2">
        <f>IF(Source!BS1630&lt;&gt; 0, Source!BS1630, 1)</f>
        <v>1</v>
      </c>
      <c r="J1760" s="22">
        <f>Source!R1630</f>
        <v>4.96</v>
      </c>
      <c r="K1760" s="16"/>
    </row>
    <row r="1761" spans="1:22" ht="14.25" x14ac:dyDescent="0.2">
      <c r="A1761" s="13"/>
      <c r="B1761" s="13"/>
      <c r="C1761" s="13" t="s">
        <v>1167</v>
      </c>
      <c r="D1761" s="14"/>
      <c r="E1761" s="2"/>
      <c r="F1761" s="16">
        <f>Source!AL1630</f>
        <v>2206.16</v>
      </c>
      <c r="G1761" s="15" t="str">
        <f>Source!DD1630</f>
        <v/>
      </c>
      <c r="H1761" s="2">
        <f>Source!AW1630</f>
        <v>1</v>
      </c>
      <c r="I1761" s="2">
        <f>IF(Source!BC1630&lt;&gt; 0, Source!BC1630, 1)</f>
        <v>1</v>
      </c>
      <c r="J1761" s="16">
        <f>Source!P1630</f>
        <v>35298.559999999998</v>
      </c>
      <c r="K1761" s="16"/>
    </row>
    <row r="1762" spans="1:22" ht="42.75" x14ac:dyDescent="0.2">
      <c r="A1762" s="13"/>
      <c r="B1762" s="13" t="str">
        <f>Source!F1631</f>
        <v>21.21-5-19</v>
      </c>
      <c r="C1762" s="13" t="str">
        <f>Source!G1631</f>
        <v>Выключатели автоматические, серия "Домовой", трехполюсные, тип ВА 63(С), на ток: 50 А, 63 А</v>
      </c>
      <c r="D1762" s="14" t="str">
        <f>Source!H1631</f>
        <v>шт.</v>
      </c>
      <c r="E1762" s="2">
        <f>Source!I1631</f>
        <v>-16</v>
      </c>
      <c r="F1762" s="16">
        <f>Source!AK1631</f>
        <v>2206.16</v>
      </c>
      <c r="G1762" s="24" t="s">
        <v>3</v>
      </c>
      <c r="H1762" s="2">
        <f>Source!AW1631</f>
        <v>1</v>
      </c>
      <c r="I1762" s="2">
        <f>IF(Source!BC1631&lt;&gt; 0, Source!BC1631, 1)</f>
        <v>1</v>
      </c>
      <c r="J1762" s="16">
        <f>Source!O1631</f>
        <v>-35298.559999999998</v>
      </c>
      <c r="K1762" s="16"/>
      <c r="Q1762">
        <f>ROUND((Source!BZ1631/100)*ROUND((Source!AF1631*Source!AV1631)*Source!I1631, 2), 2)</f>
        <v>0</v>
      </c>
      <c r="R1762">
        <f>Source!X1631</f>
        <v>0</v>
      </c>
      <c r="S1762">
        <f>ROUND((Source!CA1631/100)*ROUND((Source!AF1631*Source!AV1631)*Source!I1631, 2), 2)</f>
        <v>0</v>
      </c>
      <c r="T1762">
        <f>Source!Y1631</f>
        <v>0</v>
      </c>
      <c r="U1762">
        <f>ROUND((175/100)*ROUND((Source!AE1631*Source!AV1631)*Source!I1631, 2), 2)</f>
        <v>0</v>
      </c>
      <c r="V1762">
        <f>ROUND((108/100)*ROUND(Source!CS1631*Source!I1631, 2), 2)</f>
        <v>0</v>
      </c>
    </row>
    <row r="1763" spans="1:22" ht="14.25" x14ac:dyDescent="0.2">
      <c r="A1763" s="13"/>
      <c r="B1763" s="13"/>
      <c r="C1763" s="13" t="s">
        <v>1160</v>
      </c>
      <c r="D1763" s="14" t="s">
        <v>1161</v>
      </c>
      <c r="E1763" s="2">
        <f>Source!AT1630</f>
        <v>70</v>
      </c>
      <c r="F1763" s="16"/>
      <c r="G1763" s="15"/>
      <c r="H1763" s="2"/>
      <c r="I1763" s="2"/>
      <c r="J1763" s="16">
        <f>SUM(R1757:R1762)</f>
        <v>16000.1</v>
      </c>
      <c r="K1763" s="16"/>
    </row>
    <row r="1764" spans="1:22" ht="14.25" x14ac:dyDescent="0.2">
      <c r="A1764" s="13"/>
      <c r="B1764" s="13"/>
      <c r="C1764" s="13" t="s">
        <v>1162</v>
      </c>
      <c r="D1764" s="14" t="s">
        <v>1161</v>
      </c>
      <c r="E1764" s="2">
        <f>Source!AU1630</f>
        <v>10</v>
      </c>
      <c r="F1764" s="16"/>
      <c r="G1764" s="15"/>
      <c r="H1764" s="2"/>
      <c r="I1764" s="2"/>
      <c r="J1764" s="16">
        <f>SUM(T1757:T1763)</f>
        <v>2285.73</v>
      </c>
      <c r="K1764" s="16"/>
    </row>
    <row r="1765" spans="1:22" ht="14.25" x14ac:dyDescent="0.2">
      <c r="A1765" s="13"/>
      <c r="B1765" s="13"/>
      <c r="C1765" s="13" t="s">
        <v>1168</v>
      </c>
      <c r="D1765" s="14" t="s">
        <v>1161</v>
      </c>
      <c r="E1765" s="2">
        <f>108</f>
        <v>108</v>
      </c>
      <c r="F1765" s="16"/>
      <c r="G1765" s="15"/>
      <c r="H1765" s="2"/>
      <c r="I1765" s="2"/>
      <c r="J1765" s="16">
        <f>SUM(V1757:V1764)</f>
        <v>5.36</v>
      </c>
      <c r="K1765" s="16"/>
    </row>
    <row r="1766" spans="1:22" ht="14.25" x14ac:dyDescent="0.2">
      <c r="A1766" s="13"/>
      <c r="B1766" s="13"/>
      <c r="C1766" s="13" t="s">
        <v>1163</v>
      </c>
      <c r="D1766" s="14" t="s">
        <v>1164</v>
      </c>
      <c r="E1766" s="2">
        <f>Source!AQ1630</f>
        <v>2.2999999999999998</v>
      </c>
      <c r="F1766" s="16"/>
      <c r="G1766" s="15" t="str">
        <f>Source!DI1630</f>
        <v/>
      </c>
      <c r="H1766" s="2">
        <f>Source!AV1630</f>
        <v>1</v>
      </c>
      <c r="I1766" s="2"/>
      <c r="J1766" s="16"/>
      <c r="K1766" s="16">
        <f>Source!U1630</f>
        <v>36.799999999999997</v>
      </c>
    </row>
    <row r="1767" spans="1:22" ht="15" x14ac:dyDescent="0.25">
      <c r="A1767" s="20"/>
      <c r="B1767" s="20"/>
      <c r="C1767" s="20"/>
      <c r="D1767" s="20"/>
      <c r="E1767" s="20"/>
      <c r="F1767" s="20"/>
      <c r="G1767" s="20"/>
      <c r="H1767" s="20"/>
      <c r="I1767" s="58">
        <f>J1758+J1759+J1761+J1763+J1764+J1765+SUM(J1762:J1762)</f>
        <v>42208.47</v>
      </c>
      <c r="J1767" s="58"/>
      <c r="K1767" s="21">
        <f>IF(Source!I1630&lt;&gt;0, ROUND(I1767/Source!I1630, 2), 0)</f>
        <v>2638.03</v>
      </c>
      <c r="P1767" s="18">
        <f>I1767</f>
        <v>42208.47</v>
      </c>
    </row>
    <row r="1769" spans="1:22" ht="15" x14ac:dyDescent="0.25">
      <c r="A1769" s="61" t="str">
        <f>CONCATENATE("Итого по разделу: ",IF(Source!G1633&lt;&gt;"Новый раздел", Source!G1633, ""))</f>
        <v>Итого по разделу: Электрощит ЩО 1.2</v>
      </c>
      <c r="B1769" s="61"/>
      <c r="C1769" s="61"/>
      <c r="D1769" s="61"/>
      <c r="E1769" s="61"/>
      <c r="F1769" s="61"/>
      <c r="G1769" s="61"/>
      <c r="H1769" s="61"/>
      <c r="I1769" s="59">
        <f>SUM(P1747:P1768)</f>
        <v>50650.17</v>
      </c>
      <c r="J1769" s="60"/>
      <c r="K1769" s="23"/>
    </row>
    <row r="1772" spans="1:22" ht="16.5" x14ac:dyDescent="0.25">
      <c r="A1772" s="57" t="str">
        <f>CONCATENATE("Раздел: ",IF(Source!G1663&lt;&gt;"Новый раздел", Source!G1663, ""))</f>
        <v>Раздел: Электрощит РЩ 1.2</v>
      </c>
      <c r="B1772" s="57"/>
      <c r="C1772" s="57"/>
      <c r="D1772" s="57"/>
      <c r="E1772" s="57"/>
      <c r="F1772" s="57"/>
      <c r="G1772" s="57"/>
      <c r="H1772" s="57"/>
      <c r="I1772" s="57"/>
      <c r="J1772" s="57"/>
      <c r="K1772" s="57"/>
    </row>
    <row r="1773" spans="1:22" ht="85.5" x14ac:dyDescent="0.2">
      <c r="A1773" s="13">
        <v>191</v>
      </c>
      <c r="B1773" s="13" t="str">
        <f>Source!F1667</f>
        <v>1.21-3603-6-2/1</v>
      </c>
      <c r="C1773" s="13" t="str">
        <f>Source!G1667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1773" s="14" t="str">
        <f>Source!H1667</f>
        <v>шт.</v>
      </c>
      <c r="E1773" s="2">
        <f>Source!I1667</f>
        <v>15</v>
      </c>
      <c r="F1773" s="16"/>
      <c r="G1773" s="15"/>
      <c r="H1773" s="2"/>
      <c r="I1773" s="2"/>
      <c r="J1773" s="16"/>
      <c r="K1773" s="16"/>
      <c r="Q1773">
        <f>ROUND((Source!BZ1667/100)*ROUND((Source!AF1667*Source!AV1667)*Source!I1667, 2), 2)</f>
        <v>3000.02</v>
      </c>
      <c r="R1773">
        <f>Source!X1667</f>
        <v>3000.02</v>
      </c>
      <c r="S1773">
        <f>ROUND((Source!CA1667/100)*ROUND((Source!AF1667*Source!AV1667)*Source!I1667, 2), 2)</f>
        <v>428.57</v>
      </c>
      <c r="T1773">
        <f>Source!Y1667</f>
        <v>428.57</v>
      </c>
      <c r="U1773">
        <f>ROUND((175/100)*ROUND((Source!AE1667*Source!AV1667)*Source!I1667, 2), 2)</f>
        <v>1.63</v>
      </c>
      <c r="V1773">
        <f>ROUND((108/100)*ROUND(Source!CS1667*Source!I1667, 2), 2)</f>
        <v>1</v>
      </c>
    </row>
    <row r="1774" spans="1:22" ht="14.25" x14ac:dyDescent="0.2">
      <c r="A1774" s="13"/>
      <c r="B1774" s="13"/>
      <c r="C1774" s="13" t="s">
        <v>1159</v>
      </c>
      <c r="D1774" s="14"/>
      <c r="E1774" s="2"/>
      <c r="F1774" s="16">
        <f>Source!AO1667</f>
        <v>1428.58</v>
      </c>
      <c r="G1774" s="15" t="str">
        <f>Source!DG1667</f>
        <v>*0,2</v>
      </c>
      <c r="H1774" s="2">
        <f>Source!AV1667</f>
        <v>1</v>
      </c>
      <c r="I1774" s="2">
        <f>IF(Source!BA1667&lt;&gt; 0, Source!BA1667, 1)</f>
        <v>1</v>
      </c>
      <c r="J1774" s="16">
        <f>Source!S1667</f>
        <v>4285.74</v>
      </c>
      <c r="K1774" s="16"/>
    </row>
    <row r="1775" spans="1:22" ht="14.25" x14ac:dyDescent="0.2">
      <c r="A1775" s="13"/>
      <c r="B1775" s="13"/>
      <c r="C1775" s="13" t="s">
        <v>1165</v>
      </c>
      <c r="D1775" s="14"/>
      <c r="E1775" s="2"/>
      <c r="F1775" s="16">
        <f>Source!AM1667</f>
        <v>66.25</v>
      </c>
      <c r="G1775" s="15" t="str">
        <f>Source!DE1667</f>
        <v>*0,2</v>
      </c>
      <c r="H1775" s="2">
        <f>Source!AV1667</f>
        <v>1</v>
      </c>
      <c r="I1775" s="2">
        <f>IF(Source!BB1667&lt;&gt; 0, Source!BB1667, 1)</f>
        <v>1</v>
      </c>
      <c r="J1775" s="16">
        <f>Source!Q1667</f>
        <v>198.75</v>
      </c>
      <c r="K1775" s="16"/>
    </row>
    <row r="1776" spans="1:22" ht="14.25" x14ac:dyDescent="0.2">
      <c r="A1776" s="13"/>
      <c r="B1776" s="13"/>
      <c r="C1776" s="13" t="s">
        <v>1166</v>
      </c>
      <c r="D1776" s="14"/>
      <c r="E1776" s="2"/>
      <c r="F1776" s="16">
        <f>Source!AN1667</f>
        <v>0.31</v>
      </c>
      <c r="G1776" s="15" t="str">
        <f>Source!DF1667</f>
        <v>*0,2</v>
      </c>
      <c r="H1776" s="2">
        <f>Source!AV1667</f>
        <v>1</v>
      </c>
      <c r="I1776" s="2">
        <f>IF(Source!BS1667&lt;&gt; 0, Source!BS1667, 1)</f>
        <v>1</v>
      </c>
      <c r="J1776" s="22">
        <f>Source!R1667</f>
        <v>0.93</v>
      </c>
      <c r="K1776" s="16"/>
    </row>
    <row r="1777" spans="1:22" ht="14.25" x14ac:dyDescent="0.2">
      <c r="A1777" s="13"/>
      <c r="B1777" s="13"/>
      <c r="C1777" s="13" t="s">
        <v>1160</v>
      </c>
      <c r="D1777" s="14" t="s">
        <v>1161</v>
      </c>
      <c r="E1777" s="2">
        <f>Source!AT1667</f>
        <v>70</v>
      </c>
      <c r="F1777" s="16"/>
      <c r="G1777" s="15"/>
      <c r="H1777" s="2"/>
      <c r="I1777" s="2"/>
      <c r="J1777" s="16">
        <f>SUM(R1773:R1776)</f>
        <v>3000.02</v>
      </c>
      <c r="K1777" s="16"/>
    </row>
    <row r="1778" spans="1:22" ht="14.25" x14ac:dyDescent="0.2">
      <c r="A1778" s="13"/>
      <c r="B1778" s="13"/>
      <c r="C1778" s="13" t="s">
        <v>1162</v>
      </c>
      <c r="D1778" s="14" t="s">
        <v>1161</v>
      </c>
      <c r="E1778" s="2">
        <f>Source!AU1667</f>
        <v>10</v>
      </c>
      <c r="F1778" s="16"/>
      <c r="G1778" s="15"/>
      <c r="H1778" s="2"/>
      <c r="I1778" s="2"/>
      <c r="J1778" s="16">
        <f>SUM(T1773:T1777)</f>
        <v>428.57</v>
      </c>
      <c r="K1778" s="16"/>
    </row>
    <row r="1779" spans="1:22" ht="14.25" x14ac:dyDescent="0.2">
      <c r="A1779" s="13"/>
      <c r="B1779" s="13"/>
      <c r="C1779" s="13" t="s">
        <v>1168</v>
      </c>
      <c r="D1779" s="14" t="s">
        <v>1161</v>
      </c>
      <c r="E1779" s="2">
        <f>108</f>
        <v>108</v>
      </c>
      <c r="F1779" s="16"/>
      <c r="G1779" s="15"/>
      <c r="H1779" s="2"/>
      <c r="I1779" s="2"/>
      <c r="J1779" s="16">
        <f>SUM(V1773:V1778)</f>
        <v>1</v>
      </c>
      <c r="K1779" s="16"/>
    </row>
    <row r="1780" spans="1:22" ht="14.25" x14ac:dyDescent="0.2">
      <c r="A1780" s="13"/>
      <c r="B1780" s="13"/>
      <c r="C1780" s="13" t="s">
        <v>1163</v>
      </c>
      <c r="D1780" s="14" t="s">
        <v>1164</v>
      </c>
      <c r="E1780" s="2">
        <f>Source!AQ1667</f>
        <v>2.2999999999999998</v>
      </c>
      <c r="F1780" s="16"/>
      <c r="G1780" s="15" t="str">
        <f>Source!DI1667</f>
        <v>*0,2</v>
      </c>
      <c r="H1780" s="2">
        <f>Source!AV1667</f>
        <v>1</v>
      </c>
      <c r="I1780" s="2"/>
      <c r="J1780" s="16"/>
      <c r="K1780" s="16">
        <f>Source!U1667</f>
        <v>6.8999999999999995</v>
      </c>
    </row>
    <row r="1781" spans="1:22" ht="15" x14ac:dyDescent="0.25">
      <c r="A1781" s="20"/>
      <c r="B1781" s="20"/>
      <c r="C1781" s="20"/>
      <c r="D1781" s="20"/>
      <c r="E1781" s="20"/>
      <c r="F1781" s="20"/>
      <c r="G1781" s="20"/>
      <c r="H1781" s="20"/>
      <c r="I1781" s="58">
        <f>J1774+J1775+J1777+J1778+J1779</f>
        <v>7914.08</v>
      </c>
      <c r="J1781" s="58"/>
      <c r="K1781" s="21">
        <f>IF(Source!I1667&lt;&gt;0, ROUND(I1781/Source!I1667, 2), 0)</f>
        <v>527.61</v>
      </c>
      <c r="P1781" s="18">
        <f>I1781</f>
        <v>7914.08</v>
      </c>
    </row>
    <row r="1782" spans="1:22" ht="71.25" x14ac:dyDescent="0.2">
      <c r="A1782" s="13">
        <v>192</v>
      </c>
      <c r="B1782" s="13" t="str">
        <f>Source!F1668</f>
        <v>1.21-3603-6-2/1</v>
      </c>
      <c r="C1782" s="13" t="str">
        <f>Source!G1668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1782" s="14" t="str">
        <f>Source!H1668</f>
        <v>шт.</v>
      </c>
      <c r="E1782" s="2">
        <f>Source!I1668</f>
        <v>15</v>
      </c>
      <c r="F1782" s="16"/>
      <c r="G1782" s="15"/>
      <c r="H1782" s="2"/>
      <c r="I1782" s="2"/>
      <c r="J1782" s="16"/>
      <c r="K1782" s="16"/>
      <c r="Q1782">
        <f>ROUND((Source!BZ1668/100)*ROUND((Source!AF1668*Source!AV1668)*Source!I1668, 2), 2)</f>
        <v>15000.09</v>
      </c>
      <c r="R1782">
        <f>Source!X1668</f>
        <v>15000.09</v>
      </c>
      <c r="S1782">
        <f>ROUND((Source!CA1668/100)*ROUND((Source!AF1668*Source!AV1668)*Source!I1668, 2), 2)</f>
        <v>2142.87</v>
      </c>
      <c r="T1782">
        <f>Source!Y1668</f>
        <v>2142.87</v>
      </c>
      <c r="U1782">
        <f>ROUND((175/100)*ROUND((Source!AE1668*Source!AV1668)*Source!I1668, 2), 2)</f>
        <v>8.14</v>
      </c>
      <c r="V1782">
        <f>ROUND((108/100)*ROUND(Source!CS1668*Source!I1668, 2), 2)</f>
        <v>5.0199999999999996</v>
      </c>
    </row>
    <row r="1783" spans="1:22" ht="14.25" x14ac:dyDescent="0.2">
      <c r="A1783" s="13"/>
      <c r="B1783" s="13"/>
      <c r="C1783" s="13" t="s">
        <v>1159</v>
      </c>
      <c r="D1783" s="14"/>
      <c r="E1783" s="2"/>
      <c r="F1783" s="16">
        <f>Source!AO1668</f>
        <v>1428.58</v>
      </c>
      <c r="G1783" s="15" t="str">
        <f>Source!DG1668</f>
        <v/>
      </c>
      <c r="H1783" s="2">
        <f>Source!AV1668</f>
        <v>1</v>
      </c>
      <c r="I1783" s="2">
        <f>IF(Source!BA1668&lt;&gt; 0, Source!BA1668, 1)</f>
        <v>1</v>
      </c>
      <c r="J1783" s="16">
        <f>Source!S1668</f>
        <v>21428.7</v>
      </c>
      <c r="K1783" s="16"/>
    </row>
    <row r="1784" spans="1:22" ht="14.25" x14ac:dyDescent="0.2">
      <c r="A1784" s="13"/>
      <c r="B1784" s="13"/>
      <c r="C1784" s="13" t="s">
        <v>1165</v>
      </c>
      <c r="D1784" s="14"/>
      <c r="E1784" s="2"/>
      <c r="F1784" s="16">
        <f>Source!AM1668</f>
        <v>66.25</v>
      </c>
      <c r="G1784" s="15" t="str">
        <f>Source!DE1668</f>
        <v/>
      </c>
      <c r="H1784" s="2">
        <f>Source!AV1668</f>
        <v>1</v>
      </c>
      <c r="I1784" s="2">
        <f>IF(Source!BB1668&lt;&gt; 0, Source!BB1668, 1)</f>
        <v>1</v>
      </c>
      <c r="J1784" s="16">
        <f>Source!Q1668</f>
        <v>993.75</v>
      </c>
      <c r="K1784" s="16"/>
    </row>
    <row r="1785" spans="1:22" ht="14.25" x14ac:dyDescent="0.2">
      <c r="A1785" s="13"/>
      <c r="B1785" s="13"/>
      <c r="C1785" s="13" t="s">
        <v>1166</v>
      </c>
      <c r="D1785" s="14"/>
      <c r="E1785" s="2"/>
      <c r="F1785" s="16">
        <f>Source!AN1668</f>
        <v>0.31</v>
      </c>
      <c r="G1785" s="15" t="str">
        <f>Source!DF1668</f>
        <v/>
      </c>
      <c r="H1785" s="2">
        <f>Source!AV1668</f>
        <v>1</v>
      </c>
      <c r="I1785" s="2">
        <f>IF(Source!BS1668&lt;&gt; 0, Source!BS1668, 1)</f>
        <v>1</v>
      </c>
      <c r="J1785" s="22">
        <f>Source!R1668</f>
        <v>4.6500000000000004</v>
      </c>
      <c r="K1785" s="16"/>
    </row>
    <row r="1786" spans="1:22" ht="14.25" x14ac:dyDescent="0.2">
      <c r="A1786" s="13"/>
      <c r="B1786" s="13"/>
      <c r="C1786" s="13" t="s">
        <v>1167</v>
      </c>
      <c r="D1786" s="14"/>
      <c r="E1786" s="2"/>
      <c r="F1786" s="16">
        <f>Source!AL1668</f>
        <v>2206.16</v>
      </c>
      <c r="G1786" s="15" t="str">
        <f>Source!DD1668</f>
        <v/>
      </c>
      <c r="H1786" s="2">
        <f>Source!AW1668</f>
        <v>1</v>
      </c>
      <c r="I1786" s="2">
        <f>IF(Source!BC1668&lt;&gt; 0, Source!BC1668, 1)</f>
        <v>1</v>
      </c>
      <c r="J1786" s="16">
        <f>Source!P1668</f>
        <v>33092.400000000001</v>
      </c>
      <c r="K1786" s="16"/>
    </row>
    <row r="1787" spans="1:22" ht="42.75" x14ac:dyDescent="0.2">
      <c r="A1787" s="13"/>
      <c r="B1787" s="13" t="str">
        <f>Source!F1669</f>
        <v>21.21-5-19</v>
      </c>
      <c r="C1787" s="13" t="str">
        <f>Source!G1669</f>
        <v>Выключатели автоматические, серия "Домовой", трехполюсные, тип ВА 63(С), на ток: 50 А, 63 А</v>
      </c>
      <c r="D1787" s="14" t="str">
        <f>Source!H1669</f>
        <v>шт.</v>
      </c>
      <c r="E1787" s="2">
        <f>Source!I1669</f>
        <v>-15</v>
      </c>
      <c r="F1787" s="16">
        <f>Source!AK1669</f>
        <v>2206.16</v>
      </c>
      <c r="G1787" s="24" t="s">
        <v>3</v>
      </c>
      <c r="H1787" s="2">
        <f>Source!AW1669</f>
        <v>1</v>
      </c>
      <c r="I1787" s="2">
        <f>IF(Source!BC1669&lt;&gt; 0, Source!BC1669, 1)</f>
        <v>1</v>
      </c>
      <c r="J1787" s="16">
        <f>Source!O1669</f>
        <v>-33092.400000000001</v>
      </c>
      <c r="K1787" s="16"/>
      <c r="Q1787">
        <f>ROUND((Source!BZ1669/100)*ROUND((Source!AF1669*Source!AV1669)*Source!I1669, 2), 2)</f>
        <v>0</v>
      </c>
      <c r="R1787">
        <f>Source!X1669</f>
        <v>0</v>
      </c>
      <c r="S1787">
        <f>ROUND((Source!CA1669/100)*ROUND((Source!AF1669*Source!AV1669)*Source!I1669, 2), 2)</f>
        <v>0</v>
      </c>
      <c r="T1787">
        <f>Source!Y1669</f>
        <v>0</v>
      </c>
      <c r="U1787">
        <f>ROUND((175/100)*ROUND((Source!AE1669*Source!AV1669)*Source!I1669, 2), 2)</f>
        <v>0</v>
      </c>
      <c r="V1787">
        <f>ROUND((108/100)*ROUND(Source!CS1669*Source!I1669, 2), 2)</f>
        <v>0</v>
      </c>
    </row>
    <row r="1788" spans="1:22" ht="14.25" x14ac:dyDescent="0.2">
      <c r="A1788" s="13"/>
      <c r="B1788" s="13"/>
      <c r="C1788" s="13" t="s">
        <v>1160</v>
      </c>
      <c r="D1788" s="14" t="s">
        <v>1161</v>
      </c>
      <c r="E1788" s="2">
        <f>Source!AT1668</f>
        <v>70</v>
      </c>
      <c r="F1788" s="16"/>
      <c r="G1788" s="15"/>
      <c r="H1788" s="2"/>
      <c r="I1788" s="2"/>
      <c r="J1788" s="16">
        <f>SUM(R1782:R1787)</f>
        <v>15000.09</v>
      </c>
      <c r="K1788" s="16"/>
    </row>
    <row r="1789" spans="1:22" ht="14.25" x14ac:dyDescent="0.2">
      <c r="A1789" s="13"/>
      <c r="B1789" s="13"/>
      <c r="C1789" s="13" t="s">
        <v>1162</v>
      </c>
      <c r="D1789" s="14" t="s">
        <v>1161</v>
      </c>
      <c r="E1789" s="2">
        <f>Source!AU1668</f>
        <v>10</v>
      </c>
      <c r="F1789" s="16"/>
      <c r="G1789" s="15"/>
      <c r="H1789" s="2"/>
      <c r="I1789" s="2"/>
      <c r="J1789" s="16">
        <f>SUM(T1782:T1788)</f>
        <v>2142.87</v>
      </c>
      <c r="K1789" s="16"/>
    </row>
    <row r="1790" spans="1:22" ht="14.25" x14ac:dyDescent="0.2">
      <c r="A1790" s="13"/>
      <c r="B1790" s="13"/>
      <c r="C1790" s="13" t="s">
        <v>1168</v>
      </c>
      <c r="D1790" s="14" t="s">
        <v>1161</v>
      </c>
      <c r="E1790" s="2">
        <f>108</f>
        <v>108</v>
      </c>
      <c r="F1790" s="16"/>
      <c r="G1790" s="15"/>
      <c r="H1790" s="2"/>
      <c r="I1790" s="2"/>
      <c r="J1790" s="16">
        <f>SUM(V1782:V1789)</f>
        <v>5.0199999999999996</v>
      </c>
      <c r="K1790" s="16"/>
    </row>
    <row r="1791" spans="1:22" ht="14.25" x14ac:dyDescent="0.2">
      <c r="A1791" s="13"/>
      <c r="B1791" s="13"/>
      <c r="C1791" s="13" t="s">
        <v>1163</v>
      </c>
      <c r="D1791" s="14" t="s">
        <v>1164</v>
      </c>
      <c r="E1791" s="2">
        <f>Source!AQ1668</f>
        <v>2.2999999999999998</v>
      </c>
      <c r="F1791" s="16"/>
      <c r="G1791" s="15" t="str">
        <f>Source!DI1668</f>
        <v/>
      </c>
      <c r="H1791" s="2">
        <f>Source!AV1668</f>
        <v>1</v>
      </c>
      <c r="I1791" s="2"/>
      <c r="J1791" s="16"/>
      <c r="K1791" s="16">
        <f>Source!U1668</f>
        <v>34.5</v>
      </c>
    </row>
    <row r="1792" spans="1:22" ht="15" x14ac:dyDescent="0.25">
      <c r="A1792" s="20"/>
      <c r="B1792" s="20"/>
      <c r="C1792" s="20"/>
      <c r="D1792" s="20"/>
      <c r="E1792" s="20"/>
      <c r="F1792" s="20"/>
      <c r="G1792" s="20"/>
      <c r="H1792" s="20"/>
      <c r="I1792" s="58">
        <f>J1783+J1784+J1786+J1788+J1789+J1790+SUM(J1787:J1787)</f>
        <v>39570.43</v>
      </c>
      <c r="J1792" s="58"/>
      <c r="K1792" s="21">
        <f>IF(Source!I1668&lt;&gt;0, ROUND(I1792/Source!I1668, 2), 0)</f>
        <v>2638.03</v>
      </c>
      <c r="P1792" s="18">
        <f>I1792</f>
        <v>39570.43</v>
      </c>
    </row>
    <row r="1794" spans="1:22" ht="15" x14ac:dyDescent="0.25">
      <c r="A1794" s="61" t="str">
        <f>CONCATENATE("Итого по разделу: ",IF(Source!G1671&lt;&gt;"Новый раздел", Source!G1671, ""))</f>
        <v>Итого по разделу: Электрощит РЩ 1.2</v>
      </c>
      <c r="B1794" s="61"/>
      <c r="C1794" s="61"/>
      <c r="D1794" s="61"/>
      <c r="E1794" s="61"/>
      <c r="F1794" s="61"/>
      <c r="G1794" s="61"/>
      <c r="H1794" s="61"/>
      <c r="I1794" s="59">
        <f>SUM(P1772:P1793)</f>
        <v>47484.51</v>
      </c>
      <c r="J1794" s="60"/>
      <c r="K1794" s="23"/>
    </row>
    <row r="1797" spans="1:22" ht="16.5" x14ac:dyDescent="0.25">
      <c r="A1797" s="57" t="str">
        <f>CONCATENATE("Раздел: ",IF(Source!G1701&lt;&gt;"Новый раздел", Source!G1701, ""))</f>
        <v>Раздел: Помещение 201 Кабинет иностранных языков</v>
      </c>
      <c r="B1797" s="57"/>
      <c r="C1797" s="57"/>
      <c r="D1797" s="57"/>
      <c r="E1797" s="57"/>
      <c r="F1797" s="57"/>
      <c r="G1797" s="57"/>
      <c r="H1797" s="57"/>
      <c r="I1797" s="57"/>
      <c r="J1797" s="57"/>
      <c r="K1797" s="57"/>
    </row>
    <row r="1798" spans="1:22" ht="28.5" x14ac:dyDescent="0.2">
      <c r="A1798" s="13">
        <v>193</v>
      </c>
      <c r="B1798" s="13" t="str">
        <f>Source!F1705</f>
        <v>1.21-3305-1-1/1</v>
      </c>
      <c r="C1798" s="13" t="str">
        <f>Source!G1705</f>
        <v>Демонтаж выключателей, розеток</v>
      </c>
      <c r="D1798" s="14" t="str">
        <f>Source!H1705</f>
        <v>100 шт.</v>
      </c>
      <c r="E1798" s="2">
        <f>Source!I1705</f>
        <v>0.05</v>
      </c>
      <c r="F1798" s="16"/>
      <c r="G1798" s="15"/>
      <c r="H1798" s="2"/>
      <c r="I1798" s="2"/>
      <c r="J1798" s="16"/>
      <c r="K1798" s="16"/>
      <c r="Q1798">
        <f>ROUND((Source!BZ1705/100)*ROUND((Source!AF1705*Source!AV1705)*Source!I1705, 2), 2)</f>
        <v>94.86</v>
      </c>
      <c r="R1798">
        <f>Source!X1705</f>
        <v>94.86</v>
      </c>
      <c r="S1798">
        <f>ROUND((Source!CA1705/100)*ROUND((Source!AF1705*Source!AV1705)*Source!I1705, 2), 2)</f>
        <v>13.55</v>
      </c>
      <c r="T1798">
        <f>Source!Y1705</f>
        <v>13.55</v>
      </c>
      <c r="U1798">
        <f>ROUND((175/100)*ROUND((Source!AE1705*Source!AV1705)*Source!I1705, 2), 2)</f>
        <v>0</v>
      </c>
      <c r="V1798">
        <f>ROUND((108/100)*ROUND(Source!CS1705*Source!I1705, 2), 2)</f>
        <v>0</v>
      </c>
    </row>
    <row r="1799" spans="1:22" x14ac:dyDescent="0.2">
      <c r="C1799" s="17" t="str">
        <f>"Объем: "&amp;Source!I1705&amp;"=5/"&amp;"100"</f>
        <v>Объем: 0,05=5/100</v>
      </c>
    </row>
    <row r="1800" spans="1:22" ht="14.25" x14ac:dyDescent="0.2">
      <c r="A1800" s="13"/>
      <c r="B1800" s="13"/>
      <c r="C1800" s="13" t="s">
        <v>1159</v>
      </c>
      <c r="D1800" s="14"/>
      <c r="E1800" s="2"/>
      <c r="F1800" s="16">
        <f>Source!AO1705</f>
        <v>2710.46</v>
      </c>
      <c r="G1800" s="15" t="str">
        <f>Source!DG1705</f>
        <v/>
      </c>
      <c r="H1800" s="2">
        <f>Source!AV1705</f>
        <v>1</v>
      </c>
      <c r="I1800" s="2">
        <f>IF(Source!BA1705&lt;&gt; 0, Source!BA1705, 1)</f>
        <v>1</v>
      </c>
      <c r="J1800" s="16">
        <f>Source!S1705</f>
        <v>135.52000000000001</v>
      </c>
      <c r="K1800" s="16"/>
    </row>
    <row r="1801" spans="1:22" ht="14.25" x14ac:dyDescent="0.2">
      <c r="A1801" s="13"/>
      <c r="B1801" s="13"/>
      <c r="C1801" s="13" t="s">
        <v>1160</v>
      </c>
      <c r="D1801" s="14" t="s">
        <v>1161</v>
      </c>
      <c r="E1801" s="2">
        <f>Source!AT1705</f>
        <v>70</v>
      </c>
      <c r="F1801" s="16"/>
      <c r="G1801" s="15"/>
      <c r="H1801" s="2"/>
      <c r="I1801" s="2"/>
      <c r="J1801" s="16">
        <f>SUM(R1798:R1800)</f>
        <v>94.86</v>
      </c>
      <c r="K1801" s="16"/>
    </row>
    <row r="1802" spans="1:22" ht="14.25" x14ac:dyDescent="0.2">
      <c r="A1802" s="13"/>
      <c r="B1802" s="13"/>
      <c r="C1802" s="13" t="s">
        <v>1162</v>
      </c>
      <c r="D1802" s="14" t="s">
        <v>1161</v>
      </c>
      <c r="E1802" s="2">
        <f>Source!AU1705</f>
        <v>10</v>
      </c>
      <c r="F1802" s="16"/>
      <c r="G1802" s="15"/>
      <c r="H1802" s="2"/>
      <c r="I1802" s="2"/>
      <c r="J1802" s="16">
        <f>SUM(T1798:T1801)</f>
        <v>13.55</v>
      </c>
      <c r="K1802" s="16"/>
    </row>
    <row r="1803" spans="1:22" ht="14.25" x14ac:dyDescent="0.2">
      <c r="A1803" s="13"/>
      <c r="B1803" s="13"/>
      <c r="C1803" s="13" t="s">
        <v>1163</v>
      </c>
      <c r="D1803" s="14" t="s">
        <v>1164</v>
      </c>
      <c r="E1803" s="2">
        <f>Source!AQ1705</f>
        <v>5.84</v>
      </c>
      <c r="F1803" s="16"/>
      <c r="G1803" s="15" t="str">
        <f>Source!DI1705</f>
        <v/>
      </c>
      <c r="H1803" s="2">
        <f>Source!AV1705</f>
        <v>1</v>
      </c>
      <c r="I1803" s="2"/>
      <c r="J1803" s="16"/>
      <c r="K1803" s="16">
        <f>Source!U1705</f>
        <v>0.29199999999999998</v>
      </c>
    </row>
    <row r="1804" spans="1:22" ht="15" x14ac:dyDescent="0.25">
      <c r="A1804" s="20"/>
      <c r="B1804" s="20"/>
      <c r="C1804" s="20"/>
      <c r="D1804" s="20"/>
      <c r="E1804" s="20"/>
      <c r="F1804" s="20"/>
      <c r="G1804" s="20"/>
      <c r="H1804" s="20"/>
      <c r="I1804" s="58">
        <f>J1800+J1801+J1802</f>
        <v>243.93</v>
      </c>
      <c r="J1804" s="58"/>
      <c r="K1804" s="21">
        <f>IF(Source!I1705&lt;&gt;0, ROUND(I1804/Source!I1705, 2), 0)</f>
        <v>4878.6000000000004</v>
      </c>
      <c r="P1804" s="18">
        <f>I1804</f>
        <v>243.93</v>
      </c>
    </row>
    <row r="1805" spans="1:22" ht="57" x14ac:dyDescent="0.2">
      <c r="A1805" s="13">
        <v>194</v>
      </c>
      <c r="B1805" s="13" t="str">
        <f>Source!F1706</f>
        <v>1.50-3204-13-6/1</v>
      </c>
      <c r="C1805" s="13" t="str">
        <f>Source!G1706</f>
        <v>Сверление отверстий в строительных конструкциях из кирпича установками алмазного сверления, диаметр сверла алмазного кольцевого 70 мм</v>
      </c>
      <c r="D1805" s="14" t="str">
        <f>Source!H1706</f>
        <v>10 СМ</v>
      </c>
      <c r="E1805" s="2">
        <f>Source!I1706</f>
        <v>0.2</v>
      </c>
      <c r="F1805" s="16"/>
      <c r="G1805" s="15"/>
      <c r="H1805" s="2"/>
      <c r="I1805" s="2"/>
      <c r="J1805" s="16"/>
      <c r="K1805" s="16"/>
      <c r="Q1805">
        <f>ROUND((Source!BZ1706/100)*ROUND((Source!AF1706*Source!AV1706)*Source!I1706, 2), 2)</f>
        <v>42.74</v>
      </c>
      <c r="R1805">
        <f>Source!X1706</f>
        <v>42.74</v>
      </c>
      <c r="S1805">
        <f>ROUND((Source!CA1706/100)*ROUND((Source!AF1706*Source!AV1706)*Source!I1706, 2), 2)</f>
        <v>6.11</v>
      </c>
      <c r="T1805">
        <f>Source!Y1706</f>
        <v>6.11</v>
      </c>
      <c r="U1805">
        <f>ROUND((175/100)*ROUND((Source!AE1706*Source!AV1706)*Source!I1706, 2), 2)</f>
        <v>0.05</v>
      </c>
      <c r="V1805">
        <f>ROUND((108/100)*ROUND(Source!CS1706*Source!I1706, 2), 2)</f>
        <v>0.03</v>
      </c>
    </row>
    <row r="1806" spans="1:22" x14ac:dyDescent="0.2">
      <c r="C1806" s="17" t="str">
        <f>"Объем: "&amp;Source!I1706&amp;"=2/"&amp;"10"</f>
        <v>Объем: 0,2=2/10</v>
      </c>
    </row>
    <row r="1807" spans="1:22" ht="14.25" x14ac:dyDescent="0.2">
      <c r="A1807" s="13"/>
      <c r="B1807" s="13"/>
      <c r="C1807" s="13" t="s">
        <v>1159</v>
      </c>
      <c r="D1807" s="14"/>
      <c r="E1807" s="2"/>
      <c r="F1807" s="16">
        <f>Source!AO1706</f>
        <v>305.27</v>
      </c>
      <c r="G1807" s="15" t="str">
        <f>Source!DG1706</f>
        <v/>
      </c>
      <c r="H1807" s="2">
        <f>Source!AV1706</f>
        <v>1</v>
      </c>
      <c r="I1807" s="2">
        <f>IF(Source!BA1706&lt;&gt; 0, Source!BA1706, 1)</f>
        <v>1</v>
      </c>
      <c r="J1807" s="16">
        <f>Source!S1706</f>
        <v>61.05</v>
      </c>
      <c r="K1807" s="16"/>
    </row>
    <row r="1808" spans="1:22" ht="14.25" x14ac:dyDescent="0.2">
      <c r="A1808" s="13"/>
      <c r="B1808" s="13"/>
      <c r="C1808" s="13" t="s">
        <v>1165</v>
      </c>
      <c r="D1808" s="14"/>
      <c r="E1808" s="2"/>
      <c r="F1808" s="16">
        <f>Source!AM1706</f>
        <v>8.99</v>
      </c>
      <c r="G1808" s="15" t="str">
        <f>Source!DE1706</f>
        <v/>
      </c>
      <c r="H1808" s="2">
        <f>Source!AV1706</f>
        <v>1</v>
      </c>
      <c r="I1808" s="2">
        <f>IF(Source!BB1706&lt;&gt; 0, Source!BB1706, 1)</f>
        <v>1</v>
      </c>
      <c r="J1808" s="16">
        <f>Source!Q1706</f>
        <v>1.8</v>
      </c>
      <c r="K1808" s="16"/>
    </row>
    <row r="1809" spans="1:22" ht="14.25" x14ac:dyDescent="0.2">
      <c r="A1809" s="13"/>
      <c r="B1809" s="13"/>
      <c r="C1809" s="13" t="s">
        <v>1166</v>
      </c>
      <c r="D1809" s="14"/>
      <c r="E1809" s="2"/>
      <c r="F1809" s="16">
        <f>Source!AN1706</f>
        <v>0.13</v>
      </c>
      <c r="G1809" s="15" t="str">
        <f>Source!DF1706</f>
        <v/>
      </c>
      <c r="H1809" s="2">
        <f>Source!AV1706</f>
        <v>1</v>
      </c>
      <c r="I1809" s="2">
        <f>IF(Source!BS1706&lt;&gt; 0, Source!BS1706, 1)</f>
        <v>1</v>
      </c>
      <c r="J1809" s="22">
        <f>Source!R1706</f>
        <v>0.03</v>
      </c>
      <c r="K1809" s="16"/>
    </row>
    <row r="1810" spans="1:22" ht="14.25" x14ac:dyDescent="0.2">
      <c r="A1810" s="13"/>
      <c r="B1810" s="13"/>
      <c r="C1810" s="13" t="s">
        <v>1167</v>
      </c>
      <c r="D1810" s="14"/>
      <c r="E1810" s="2"/>
      <c r="F1810" s="16">
        <f>Source!AL1706</f>
        <v>112.32</v>
      </c>
      <c r="G1810" s="15" t="str">
        <f>Source!DD1706</f>
        <v/>
      </c>
      <c r="H1810" s="2">
        <f>Source!AW1706</f>
        <v>1</v>
      </c>
      <c r="I1810" s="2">
        <f>IF(Source!BC1706&lt;&gt; 0, Source!BC1706, 1)</f>
        <v>1</v>
      </c>
      <c r="J1810" s="16">
        <f>Source!P1706</f>
        <v>22.46</v>
      </c>
      <c r="K1810" s="16"/>
    </row>
    <row r="1811" spans="1:22" ht="14.25" x14ac:dyDescent="0.2">
      <c r="A1811" s="13"/>
      <c r="B1811" s="13"/>
      <c r="C1811" s="13" t="s">
        <v>1160</v>
      </c>
      <c r="D1811" s="14" t="s">
        <v>1161</v>
      </c>
      <c r="E1811" s="2">
        <f>Source!AT1706</f>
        <v>70</v>
      </c>
      <c r="F1811" s="16"/>
      <c r="G1811" s="15"/>
      <c r="H1811" s="2"/>
      <c r="I1811" s="2"/>
      <c r="J1811" s="16">
        <f>SUM(R1805:R1810)</f>
        <v>42.74</v>
      </c>
      <c r="K1811" s="16"/>
    </row>
    <row r="1812" spans="1:22" ht="14.25" x14ac:dyDescent="0.2">
      <c r="A1812" s="13"/>
      <c r="B1812" s="13"/>
      <c r="C1812" s="13" t="s">
        <v>1162</v>
      </c>
      <c r="D1812" s="14" t="s">
        <v>1161</v>
      </c>
      <c r="E1812" s="2">
        <f>Source!AU1706</f>
        <v>10</v>
      </c>
      <c r="F1812" s="16"/>
      <c r="G1812" s="15"/>
      <c r="H1812" s="2"/>
      <c r="I1812" s="2"/>
      <c r="J1812" s="16">
        <f>SUM(T1805:T1811)</f>
        <v>6.11</v>
      </c>
      <c r="K1812" s="16"/>
    </row>
    <row r="1813" spans="1:22" ht="14.25" x14ac:dyDescent="0.2">
      <c r="A1813" s="13"/>
      <c r="B1813" s="13"/>
      <c r="C1813" s="13" t="s">
        <v>1168</v>
      </c>
      <c r="D1813" s="14" t="s">
        <v>1161</v>
      </c>
      <c r="E1813" s="2">
        <f>108</f>
        <v>108</v>
      </c>
      <c r="F1813" s="16"/>
      <c r="G1813" s="15"/>
      <c r="H1813" s="2"/>
      <c r="I1813" s="2"/>
      <c r="J1813" s="16">
        <f>SUM(V1805:V1812)</f>
        <v>0.03</v>
      </c>
      <c r="K1813" s="16"/>
    </row>
    <row r="1814" spans="1:22" ht="14.25" x14ac:dyDescent="0.2">
      <c r="A1814" s="13"/>
      <c r="B1814" s="13"/>
      <c r="C1814" s="13" t="s">
        <v>1163</v>
      </c>
      <c r="D1814" s="14" t="s">
        <v>1164</v>
      </c>
      <c r="E1814" s="2">
        <f>Source!AQ1706</f>
        <v>0.42</v>
      </c>
      <c r="F1814" s="16"/>
      <c r="G1814" s="15" t="str">
        <f>Source!DI1706</f>
        <v/>
      </c>
      <c r="H1814" s="2">
        <f>Source!AV1706</f>
        <v>1</v>
      </c>
      <c r="I1814" s="2"/>
      <c r="J1814" s="16"/>
      <c r="K1814" s="16">
        <f>Source!U1706</f>
        <v>8.4000000000000005E-2</v>
      </c>
    </row>
    <row r="1815" spans="1:22" ht="15" x14ac:dyDescent="0.25">
      <c r="A1815" s="20"/>
      <c r="B1815" s="20"/>
      <c r="C1815" s="20"/>
      <c r="D1815" s="20"/>
      <c r="E1815" s="20"/>
      <c r="F1815" s="20"/>
      <c r="G1815" s="20"/>
      <c r="H1815" s="20"/>
      <c r="I1815" s="58">
        <f>J1807+J1808+J1810+J1811+J1812+J1813</f>
        <v>134.19000000000003</v>
      </c>
      <c r="J1815" s="58"/>
      <c r="K1815" s="21">
        <f>IF(Source!I1706&lt;&gt;0, ROUND(I1815/Source!I1706, 2), 0)</f>
        <v>670.95</v>
      </c>
      <c r="P1815" s="18">
        <f>I1815</f>
        <v>134.19000000000003</v>
      </c>
    </row>
    <row r="1816" spans="1:22" ht="28.5" x14ac:dyDescent="0.2">
      <c r="A1816" s="13">
        <v>195</v>
      </c>
      <c r="B1816" s="13" t="str">
        <f>Source!F1707</f>
        <v>1.50-3204-10-1/1</v>
      </c>
      <c r="C1816" s="13" t="str">
        <f>Source!G1707</f>
        <v>Пробивка борозд в кирпичных стенах, площадь сечения до 20 см2</v>
      </c>
      <c r="D1816" s="14" t="str">
        <f>Source!H1707</f>
        <v>100 м</v>
      </c>
      <c r="E1816" s="2">
        <f>Source!I1707</f>
        <v>0.01</v>
      </c>
      <c r="F1816" s="16"/>
      <c r="G1816" s="15"/>
      <c r="H1816" s="2"/>
      <c r="I1816" s="2"/>
      <c r="J1816" s="16"/>
      <c r="K1816" s="16"/>
      <c r="Q1816">
        <f>ROUND((Source!BZ1707/100)*ROUND((Source!AF1707*Source!AV1707)*Source!I1707, 2), 2)</f>
        <v>57.54</v>
      </c>
      <c r="R1816">
        <f>Source!X1707</f>
        <v>57.54</v>
      </c>
      <c r="S1816">
        <f>ROUND((Source!CA1707/100)*ROUND((Source!AF1707*Source!AV1707)*Source!I1707, 2), 2)</f>
        <v>8.2200000000000006</v>
      </c>
      <c r="T1816">
        <f>Source!Y1707</f>
        <v>8.2200000000000006</v>
      </c>
      <c r="U1816">
        <f>ROUND((175/100)*ROUND((Source!AE1707*Source!AV1707)*Source!I1707, 2), 2)</f>
        <v>53.2</v>
      </c>
      <c r="V1816">
        <f>ROUND((108/100)*ROUND(Source!CS1707*Source!I1707, 2), 2)</f>
        <v>32.83</v>
      </c>
    </row>
    <row r="1817" spans="1:22" x14ac:dyDescent="0.2">
      <c r="C1817" s="17" t="str">
        <f>"Объем: "&amp;Source!I1707&amp;"=1/"&amp;"100"</f>
        <v>Объем: 0,01=1/100</v>
      </c>
    </row>
    <row r="1818" spans="1:22" ht="14.25" x14ac:dyDescent="0.2">
      <c r="A1818" s="13"/>
      <c r="B1818" s="13"/>
      <c r="C1818" s="13" t="s">
        <v>1159</v>
      </c>
      <c r="D1818" s="14"/>
      <c r="E1818" s="2"/>
      <c r="F1818" s="16">
        <f>Source!AO1707</f>
        <v>8219.68</v>
      </c>
      <c r="G1818" s="15" t="str">
        <f>Source!DG1707</f>
        <v/>
      </c>
      <c r="H1818" s="2">
        <f>Source!AV1707</f>
        <v>1</v>
      </c>
      <c r="I1818" s="2">
        <f>IF(Source!BA1707&lt;&gt; 0, Source!BA1707, 1)</f>
        <v>1</v>
      </c>
      <c r="J1818" s="16">
        <f>Source!S1707</f>
        <v>82.2</v>
      </c>
      <c r="K1818" s="16"/>
    </row>
    <row r="1819" spans="1:22" ht="14.25" x14ac:dyDescent="0.2">
      <c r="A1819" s="13"/>
      <c r="B1819" s="13"/>
      <c r="C1819" s="13" t="s">
        <v>1165</v>
      </c>
      <c r="D1819" s="14"/>
      <c r="E1819" s="2"/>
      <c r="F1819" s="16">
        <f>Source!AM1707</f>
        <v>5993.85</v>
      </c>
      <c r="G1819" s="15" t="str">
        <f>Source!DE1707</f>
        <v/>
      </c>
      <c r="H1819" s="2">
        <f>Source!AV1707</f>
        <v>1</v>
      </c>
      <c r="I1819" s="2">
        <f>IF(Source!BB1707&lt;&gt; 0, Source!BB1707, 1)</f>
        <v>1</v>
      </c>
      <c r="J1819" s="16">
        <f>Source!Q1707</f>
        <v>59.94</v>
      </c>
      <c r="K1819" s="16"/>
    </row>
    <row r="1820" spans="1:22" ht="14.25" x14ac:dyDescent="0.2">
      <c r="A1820" s="13"/>
      <c r="B1820" s="13"/>
      <c r="C1820" s="13" t="s">
        <v>1166</v>
      </c>
      <c r="D1820" s="14"/>
      <c r="E1820" s="2"/>
      <c r="F1820" s="16">
        <f>Source!AN1707</f>
        <v>3040.45</v>
      </c>
      <c r="G1820" s="15" t="str">
        <f>Source!DF1707</f>
        <v/>
      </c>
      <c r="H1820" s="2">
        <f>Source!AV1707</f>
        <v>1</v>
      </c>
      <c r="I1820" s="2">
        <f>IF(Source!BS1707&lt;&gt; 0, Source!BS1707, 1)</f>
        <v>1</v>
      </c>
      <c r="J1820" s="22">
        <f>Source!R1707</f>
        <v>30.4</v>
      </c>
      <c r="K1820" s="16"/>
    </row>
    <row r="1821" spans="1:22" ht="14.25" x14ac:dyDescent="0.2">
      <c r="A1821" s="13"/>
      <c r="B1821" s="13"/>
      <c r="C1821" s="13" t="s">
        <v>1160</v>
      </c>
      <c r="D1821" s="14" t="s">
        <v>1161</v>
      </c>
      <c r="E1821" s="2">
        <f>Source!AT1707</f>
        <v>70</v>
      </c>
      <c r="F1821" s="16"/>
      <c r="G1821" s="15"/>
      <c r="H1821" s="2"/>
      <c r="I1821" s="2"/>
      <c r="J1821" s="16">
        <f>SUM(R1816:R1820)</f>
        <v>57.54</v>
      </c>
      <c r="K1821" s="16"/>
    </row>
    <row r="1822" spans="1:22" ht="14.25" x14ac:dyDescent="0.2">
      <c r="A1822" s="13"/>
      <c r="B1822" s="13"/>
      <c r="C1822" s="13" t="s">
        <v>1162</v>
      </c>
      <c r="D1822" s="14" t="s">
        <v>1161</v>
      </c>
      <c r="E1822" s="2">
        <f>Source!AU1707</f>
        <v>10</v>
      </c>
      <c r="F1822" s="16"/>
      <c r="G1822" s="15"/>
      <c r="H1822" s="2"/>
      <c r="I1822" s="2"/>
      <c r="J1822" s="16">
        <f>SUM(T1816:T1821)</f>
        <v>8.2200000000000006</v>
      </c>
      <c r="K1822" s="16"/>
    </row>
    <row r="1823" spans="1:22" ht="14.25" x14ac:dyDescent="0.2">
      <c r="A1823" s="13"/>
      <c r="B1823" s="13"/>
      <c r="C1823" s="13" t="s">
        <v>1168</v>
      </c>
      <c r="D1823" s="14" t="s">
        <v>1161</v>
      </c>
      <c r="E1823" s="2">
        <f>108</f>
        <v>108</v>
      </c>
      <c r="F1823" s="16"/>
      <c r="G1823" s="15"/>
      <c r="H1823" s="2"/>
      <c r="I1823" s="2"/>
      <c r="J1823" s="16">
        <f>SUM(V1816:V1822)</f>
        <v>32.83</v>
      </c>
      <c r="K1823" s="16"/>
    </row>
    <row r="1824" spans="1:22" ht="14.25" x14ac:dyDescent="0.2">
      <c r="A1824" s="13"/>
      <c r="B1824" s="13"/>
      <c r="C1824" s="13" t="s">
        <v>1163</v>
      </c>
      <c r="D1824" s="14" t="s">
        <v>1164</v>
      </c>
      <c r="E1824" s="2">
        <f>Source!AQ1707</f>
        <v>14</v>
      </c>
      <c r="F1824" s="16"/>
      <c r="G1824" s="15" t="str">
        <f>Source!DI1707</f>
        <v/>
      </c>
      <c r="H1824" s="2">
        <f>Source!AV1707</f>
        <v>1</v>
      </c>
      <c r="I1824" s="2"/>
      <c r="J1824" s="16"/>
      <c r="K1824" s="16">
        <f>Source!U1707</f>
        <v>0.14000000000000001</v>
      </c>
    </row>
    <row r="1825" spans="1:22" ht="15" x14ac:dyDescent="0.25">
      <c r="A1825" s="20"/>
      <c r="B1825" s="20"/>
      <c r="C1825" s="20"/>
      <c r="D1825" s="20"/>
      <c r="E1825" s="20"/>
      <c r="F1825" s="20"/>
      <c r="G1825" s="20"/>
      <c r="H1825" s="20"/>
      <c r="I1825" s="58">
        <f>J1818+J1819+J1821+J1822+J1823</f>
        <v>240.72999999999996</v>
      </c>
      <c r="J1825" s="58"/>
      <c r="K1825" s="21">
        <f>IF(Source!I1707&lt;&gt;0, ROUND(I1825/Source!I1707, 2), 0)</f>
        <v>24073</v>
      </c>
      <c r="P1825" s="18">
        <f>I1825</f>
        <v>240.72999999999996</v>
      </c>
    </row>
    <row r="1826" spans="1:22" ht="99.75" x14ac:dyDescent="0.2">
      <c r="A1826" s="13">
        <v>196</v>
      </c>
      <c r="B1826" s="13" t="str">
        <f>Source!F1708</f>
        <v>21.23-8-140</v>
      </c>
      <c r="C1826" s="13" t="str">
        <f>Source!G1708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826" s="14" t="str">
        <f>Source!H1708</f>
        <v>км</v>
      </c>
      <c r="E1826" s="2">
        <f>Source!I1708</f>
        <v>1E-3</v>
      </c>
      <c r="F1826" s="16">
        <f>Source!AL1708</f>
        <v>99860.32</v>
      </c>
      <c r="G1826" s="15" t="str">
        <f>Source!DD1708</f>
        <v/>
      </c>
      <c r="H1826" s="2">
        <f>Source!AW1708</f>
        <v>1</v>
      </c>
      <c r="I1826" s="2">
        <f>IF(Source!BC1708&lt;&gt; 0, Source!BC1708, 1)</f>
        <v>1</v>
      </c>
      <c r="J1826" s="16">
        <f>Source!P1708</f>
        <v>99.86</v>
      </c>
      <c r="K1826" s="16"/>
      <c r="Q1826">
        <f>ROUND((Source!BZ1708/100)*ROUND((Source!AF1708*Source!AV1708)*Source!I1708, 2), 2)</f>
        <v>0</v>
      </c>
      <c r="R1826">
        <f>Source!X1708</f>
        <v>0</v>
      </c>
      <c r="S1826">
        <f>ROUND((Source!CA1708/100)*ROUND((Source!AF1708*Source!AV1708)*Source!I1708, 2), 2)</f>
        <v>0</v>
      </c>
      <c r="T1826">
        <f>Source!Y1708</f>
        <v>0</v>
      </c>
      <c r="U1826">
        <f>ROUND((175/100)*ROUND((Source!AE1708*Source!AV1708)*Source!I1708, 2), 2)</f>
        <v>0</v>
      </c>
      <c r="V1826">
        <f>ROUND((108/100)*ROUND(Source!CS1708*Source!I1708, 2), 2)</f>
        <v>0</v>
      </c>
    </row>
    <row r="1827" spans="1:22" ht="15" x14ac:dyDescent="0.25">
      <c r="A1827" s="20"/>
      <c r="B1827" s="20"/>
      <c r="C1827" s="20"/>
      <c r="D1827" s="20"/>
      <c r="E1827" s="20"/>
      <c r="F1827" s="20"/>
      <c r="G1827" s="20"/>
      <c r="H1827" s="20"/>
      <c r="I1827" s="58">
        <f>J1826</f>
        <v>99.86</v>
      </c>
      <c r="J1827" s="58"/>
      <c r="K1827" s="21">
        <f>IF(Source!I1708&lt;&gt;0, ROUND(I1827/Source!I1708, 2), 0)</f>
        <v>99860</v>
      </c>
      <c r="P1827" s="18">
        <f>I1827</f>
        <v>99.86</v>
      </c>
    </row>
    <row r="1828" spans="1:22" ht="57" x14ac:dyDescent="0.2">
      <c r="A1828" s="13">
        <v>197</v>
      </c>
      <c r="B1828" s="13" t="str">
        <f>Source!F1709</f>
        <v>21.21-5-84</v>
      </c>
      <c r="C1828" s="13" t="str">
        <f>Source!G1709</f>
        <v>Коробки для установки выключателей, переключателей и штепсельных розеток при скрытой электропроводке, тип КУВ-1М УХЛЗ</v>
      </c>
      <c r="D1828" s="14" t="str">
        <f>Source!H1709</f>
        <v>1000 шт.</v>
      </c>
      <c r="E1828" s="2">
        <f>Source!I1709</f>
        <v>2E-3</v>
      </c>
      <c r="F1828" s="16">
        <f>Source!AL1709</f>
        <v>72169.899999999994</v>
      </c>
      <c r="G1828" s="15" t="str">
        <f>Source!DD1709</f>
        <v/>
      </c>
      <c r="H1828" s="2">
        <f>Source!AW1709</f>
        <v>1</v>
      </c>
      <c r="I1828" s="2">
        <f>IF(Source!BC1709&lt;&gt; 0, Source!BC1709, 1)</f>
        <v>1</v>
      </c>
      <c r="J1828" s="16">
        <f>Source!P1709</f>
        <v>144.34</v>
      </c>
      <c r="K1828" s="16"/>
      <c r="Q1828">
        <f>ROUND((Source!BZ1709/100)*ROUND((Source!AF1709*Source!AV1709)*Source!I1709, 2), 2)</f>
        <v>0</v>
      </c>
      <c r="R1828">
        <f>Source!X1709</f>
        <v>0</v>
      </c>
      <c r="S1828">
        <f>ROUND((Source!CA1709/100)*ROUND((Source!AF1709*Source!AV1709)*Source!I1709, 2), 2)</f>
        <v>0</v>
      </c>
      <c r="T1828">
        <f>Source!Y1709</f>
        <v>0</v>
      </c>
      <c r="U1828">
        <f>ROUND((175/100)*ROUND((Source!AE1709*Source!AV1709)*Source!I1709, 2), 2)</f>
        <v>0</v>
      </c>
      <c r="V1828">
        <f>ROUND((108/100)*ROUND(Source!CS1709*Source!I1709, 2), 2)</f>
        <v>0</v>
      </c>
    </row>
    <row r="1829" spans="1:22" x14ac:dyDescent="0.2">
      <c r="C1829" s="17" t="str">
        <f>"Объем: "&amp;Source!I1709&amp;"=2/"&amp;"1000"</f>
        <v>Объем: 0,002=2/1000</v>
      </c>
    </row>
    <row r="1830" spans="1:22" ht="15" x14ac:dyDescent="0.25">
      <c r="A1830" s="20"/>
      <c r="B1830" s="20"/>
      <c r="C1830" s="20"/>
      <c r="D1830" s="20"/>
      <c r="E1830" s="20"/>
      <c r="F1830" s="20"/>
      <c r="G1830" s="20"/>
      <c r="H1830" s="20"/>
      <c r="I1830" s="58">
        <f>J1828</f>
        <v>144.34</v>
      </c>
      <c r="J1830" s="58"/>
      <c r="K1830" s="21">
        <f>IF(Source!I1709&lt;&gt;0, ROUND(I1830/Source!I1709, 2), 0)</f>
        <v>72170</v>
      </c>
      <c r="P1830" s="18">
        <f>I1830</f>
        <v>144.34</v>
      </c>
    </row>
    <row r="1831" spans="1:22" ht="42.75" x14ac:dyDescent="0.2">
      <c r="A1831" s="13">
        <v>198</v>
      </c>
      <c r="B1831" s="13" t="str">
        <f>Source!F1710</f>
        <v>1.20-3103-1-8/1</v>
      </c>
      <c r="C1831" s="13" t="str">
        <f>Source!G1710</f>
        <v>Установка розетки штепсельной неутопленного типа при открытой проводке</v>
      </c>
      <c r="D1831" s="14" t="str">
        <f>Source!H1710</f>
        <v>100 шт.</v>
      </c>
      <c r="E1831" s="2">
        <f>Source!I1710</f>
        <v>0.05</v>
      </c>
      <c r="F1831" s="16"/>
      <c r="G1831" s="15"/>
      <c r="H1831" s="2"/>
      <c r="I1831" s="2"/>
      <c r="J1831" s="16"/>
      <c r="K1831" s="16"/>
      <c r="Q1831">
        <f>ROUND((Source!BZ1710/100)*ROUND((Source!AF1710*Source!AV1710)*Source!I1710, 2), 2)</f>
        <v>975.92</v>
      </c>
      <c r="R1831">
        <f>Source!X1710</f>
        <v>975.92</v>
      </c>
      <c r="S1831">
        <f>ROUND((Source!CA1710/100)*ROUND((Source!AF1710*Source!AV1710)*Source!I1710, 2), 2)</f>
        <v>139.41999999999999</v>
      </c>
      <c r="T1831">
        <f>Source!Y1710</f>
        <v>139.41999999999999</v>
      </c>
      <c r="U1831">
        <f>ROUND((175/100)*ROUND((Source!AE1710*Source!AV1710)*Source!I1710, 2), 2)</f>
        <v>0.05</v>
      </c>
      <c r="V1831">
        <f>ROUND((108/100)*ROUND(Source!CS1710*Source!I1710, 2), 2)</f>
        <v>0.03</v>
      </c>
    </row>
    <row r="1832" spans="1:22" x14ac:dyDescent="0.2">
      <c r="C1832" s="17" t="str">
        <f>"Объем: "&amp;Source!I1710&amp;"=5/"&amp;"100"</f>
        <v>Объем: 0,05=5/100</v>
      </c>
    </row>
    <row r="1833" spans="1:22" ht="14.25" x14ac:dyDescent="0.2">
      <c r="A1833" s="13"/>
      <c r="B1833" s="13"/>
      <c r="C1833" s="13" t="s">
        <v>1159</v>
      </c>
      <c r="D1833" s="14"/>
      <c r="E1833" s="2"/>
      <c r="F1833" s="16">
        <f>Source!AO1710</f>
        <v>27883.439999999999</v>
      </c>
      <c r="G1833" s="15" t="str">
        <f>Source!DG1710</f>
        <v/>
      </c>
      <c r="H1833" s="2">
        <f>Source!AV1710</f>
        <v>1</v>
      </c>
      <c r="I1833" s="2">
        <f>IF(Source!BA1710&lt;&gt; 0, Source!BA1710, 1)</f>
        <v>1</v>
      </c>
      <c r="J1833" s="16">
        <f>Source!S1710</f>
        <v>1394.17</v>
      </c>
      <c r="K1833" s="16"/>
    </row>
    <row r="1834" spans="1:22" ht="14.25" x14ac:dyDescent="0.2">
      <c r="A1834" s="13"/>
      <c r="B1834" s="13"/>
      <c r="C1834" s="13" t="s">
        <v>1165</v>
      </c>
      <c r="D1834" s="14"/>
      <c r="E1834" s="2"/>
      <c r="F1834" s="16">
        <f>Source!AM1710</f>
        <v>32.57</v>
      </c>
      <c r="G1834" s="15" t="str">
        <f>Source!DE1710</f>
        <v/>
      </c>
      <c r="H1834" s="2">
        <f>Source!AV1710</f>
        <v>1</v>
      </c>
      <c r="I1834" s="2">
        <f>IF(Source!BB1710&lt;&gt; 0, Source!BB1710, 1)</f>
        <v>1</v>
      </c>
      <c r="J1834" s="16">
        <f>Source!Q1710</f>
        <v>1.63</v>
      </c>
      <c r="K1834" s="16"/>
    </row>
    <row r="1835" spans="1:22" ht="14.25" x14ac:dyDescent="0.2">
      <c r="A1835" s="13"/>
      <c r="B1835" s="13"/>
      <c r="C1835" s="13" t="s">
        <v>1166</v>
      </c>
      <c r="D1835" s="14"/>
      <c r="E1835" s="2"/>
      <c r="F1835" s="16">
        <f>Source!AN1710</f>
        <v>0.69</v>
      </c>
      <c r="G1835" s="15" t="str">
        <f>Source!DF1710</f>
        <v/>
      </c>
      <c r="H1835" s="2">
        <f>Source!AV1710</f>
        <v>1</v>
      </c>
      <c r="I1835" s="2">
        <f>IF(Source!BS1710&lt;&gt; 0, Source!BS1710, 1)</f>
        <v>1</v>
      </c>
      <c r="J1835" s="22">
        <f>Source!R1710</f>
        <v>0.03</v>
      </c>
      <c r="K1835" s="16"/>
    </row>
    <row r="1836" spans="1:22" ht="14.25" x14ac:dyDescent="0.2">
      <c r="A1836" s="13"/>
      <c r="B1836" s="13"/>
      <c r="C1836" s="13" t="s">
        <v>1160</v>
      </c>
      <c r="D1836" s="14" t="s">
        <v>1161</v>
      </c>
      <c r="E1836" s="2">
        <f>Source!AT1710</f>
        <v>70</v>
      </c>
      <c r="F1836" s="16"/>
      <c r="G1836" s="15"/>
      <c r="H1836" s="2"/>
      <c r="I1836" s="2"/>
      <c r="J1836" s="16">
        <f>SUM(R1831:R1835)</f>
        <v>975.92</v>
      </c>
      <c r="K1836" s="16"/>
    </row>
    <row r="1837" spans="1:22" ht="14.25" x14ac:dyDescent="0.2">
      <c r="A1837" s="13"/>
      <c r="B1837" s="13"/>
      <c r="C1837" s="13" t="s">
        <v>1162</v>
      </c>
      <c r="D1837" s="14" t="s">
        <v>1161</v>
      </c>
      <c r="E1837" s="2">
        <f>Source!AU1710</f>
        <v>10</v>
      </c>
      <c r="F1837" s="16"/>
      <c r="G1837" s="15"/>
      <c r="H1837" s="2"/>
      <c r="I1837" s="2"/>
      <c r="J1837" s="16">
        <f>SUM(T1831:T1836)</f>
        <v>139.41999999999999</v>
      </c>
      <c r="K1837" s="16"/>
    </row>
    <row r="1838" spans="1:22" ht="14.25" x14ac:dyDescent="0.2">
      <c r="A1838" s="13"/>
      <c r="B1838" s="13"/>
      <c r="C1838" s="13" t="s">
        <v>1168</v>
      </c>
      <c r="D1838" s="14" t="s">
        <v>1161</v>
      </c>
      <c r="E1838" s="2">
        <f>108</f>
        <v>108</v>
      </c>
      <c r="F1838" s="16"/>
      <c r="G1838" s="15"/>
      <c r="H1838" s="2"/>
      <c r="I1838" s="2"/>
      <c r="J1838" s="16">
        <f>SUM(V1831:V1837)</f>
        <v>0.03</v>
      </c>
      <c r="K1838" s="16"/>
    </row>
    <row r="1839" spans="1:22" ht="14.25" x14ac:dyDescent="0.2">
      <c r="A1839" s="13"/>
      <c r="B1839" s="13"/>
      <c r="C1839" s="13" t="s">
        <v>1163</v>
      </c>
      <c r="D1839" s="14" t="s">
        <v>1164</v>
      </c>
      <c r="E1839" s="2">
        <f>Source!AQ1710</f>
        <v>42.81</v>
      </c>
      <c r="F1839" s="16"/>
      <c r="G1839" s="15" t="str">
        <f>Source!DI1710</f>
        <v/>
      </c>
      <c r="H1839" s="2">
        <f>Source!AV1710</f>
        <v>1</v>
      </c>
      <c r="I1839" s="2"/>
      <c r="J1839" s="16"/>
      <c r="K1839" s="16">
        <f>Source!U1710</f>
        <v>2.1405000000000003</v>
      </c>
    </row>
    <row r="1840" spans="1:22" ht="15" x14ac:dyDescent="0.25">
      <c r="A1840" s="20"/>
      <c r="B1840" s="20"/>
      <c r="C1840" s="20"/>
      <c r="D1840" s="20"/>
      <c r="E1840" s="20"/>
      <c r="F1840" s="20"/>
      <c r="G1840" s="20"/>
      <c r="H1840" s="20"/>
      <c r="I1840" s="58">
        <f>J1833+J1834+J1836+J1837+J1838</f>
        <v>2511.1700000000005</v>
      </c>
      <c r="J1840" s="58"/>
      <c r="K1840" s="21">
        <f>IF(Source!I1710&lt;&gt;0, ROUND(I1840/Source!I1710, 2), 0)</f>
        <v>50223.4</v>
      </c>
      <c r="P1840" s="18">
        <f>I1840</f>
        <v>2511.1700000000005</v>
      </c>
    </row>
    <row r="1841" spans="1:22" ht="42.75" x14ac:dyDescent="0.2">
      <c r="A1841" s="13">
        <v>199</v>
      </c>
      <c r="B1841" s="13" t="str">
        <f>Source!F1711</f>
        <v>1.20-3103-1-1/1</v>
      </c>
      <c r="C1841" s="13" t="str">
        <f>Source!G1711</f>
        <v>Установка выключателя одноклавишного неутопленного типа при открытой проводке</v>
      </c>
      <c r="D1841" s="14" t="str">
        <f>Source!H1711</f>
        <v>100 шт.</v>
      </c>
      <c r="E1841" s="2">
        <f>Source!I1711</f>
        <v>0.01</v>
      </c>
      <c r="F1841" s="16"/>
      <c r="G1841" s="15"/>
      <c r="H1841" s="2"/>
      <c r="I1841" s="2"/>
      <c r="J1841" s="16"/>
      <c r="K1841" s="16"/>
      <c r="Q1841">
        <f>ROUND((Source!BZ1711/100)*ROUND((Source!AF1711*Source!AV1711)*Source!I1711, 2), 2)</f>
        <v>178.82</v>
      </c>
      <c r="R1841">
        <f>Source!X1711</f>
        <v>178.82</v>
      </c>
      <c r="S1841">
        <f>ROUND((Source!CA1711/100)*ROUND((Source!AF1711*Source!AV1711)*Source!I1711, 2), 2)</f>
        <v>25.55</v>
      </c>
      <c r="T1841">
        <f>Source!Y1711</f>
        <v>25.55</v>
      </c>
      <c r="U1841">
        <f>ROUND((175/100)*ROUND((Source!AE1711*Source!AV1711)*Source!I1711, 2), 2)</f>
        <v>0.02</v>
      </c>
      <c r="V1841">
        <f>ROUND((108/100)*ROUND(Source!CS1711*Source!I1711, 2), 2)</f>
        <v>0.01</v>
      </c>
    </row>
    <row r="1842" spans="1:22" x14ac:dyDescent="0.2">
      <c r="C1842" s="17" t="str">
        <f>"Объем: "&amp;Source!I1711&amp;"=1/"&amp;"100"</f>
        <v>Объем: 0,01=1/100</v>
      </c>
    </row>
    <row r="1843" spans="1:22" ht="14.25" x14ac:dyDescent="0.2">
      <c r="A1843" s="13"/>
      <c r="B1843" s="13"/>
      <c r="C1843" s="13" t="s">
        <v>1159</v>
      </c>
      <c r="D1843" s="14"/>
      <c r="E1843" s="2"/>
      <c r="F1843" s="16">
        <f>Source!AO1711</f>
        <v>25545.16</v>
      </c>
      <c r="G1843" s="15" t="str">
        <f>Source!DG1711</f>
        <v/>
      </c>
      <c r="H1843" s="2">
        <f>Source!AV1711</f>
        <v>1</v>
      </c>
      <c r="I1843" s="2">
        <f>IF(Source!BA1711&lt;&gt; 0, Source!BA1711, 1)</f>
        <v>1</v>
      </c>
      <c r="J1843" s="16">
        <f>Source!S1711</f>
        <v>255.45</v>
      </c>
      <c r="K1843" s="16"/>
    </row>
    <row r="1844" spans="1:22" ht="14.25" x14ac:dyDescent="0.2">
      <c r="A1844" s="13"/>
      <c r="B1844" s="13"/>
      <c r="C1844" s="13" t="s">
        <v>1165</v>
      </c>
      <c r="D1844" s="14"/>
      <c r="E1844" s="2"/>
      <c r="F1844" s="16">
        <f>Source!AM1711</f>
        <v>32.57</v>
      </c>
      <c r="G1844" s="15" t="str">
        <f>Source!DE1711</f>
        <v/>
      </c>
      <c r="H1844" s="2">
        <f>Source!AV1711</f>
        <v>1</v>
      </c>
      <c r="I1844" s="2">
        <f>IF(Source!BB1711&lt;&gt; 0, Source!BB1711, 1)</f>
        <v>1</v>
      </c>
      <c r="J1844" s="16">
        <f>Source!Q1711</f>
        <v>0.33</v>
      </c>
      <c r="K1844" s="16"/>
    </row>
    <row r="1845" spans="1:22" ht="14.25" x14ac:dyDescent="0.2">
      <c r="A1845" s="13"/>
      <c r="B1845" s="13"/>
      <c r="C1845" s="13" t="s">
        <v>1166</v>
      </c>
      <c r="D1845" s="14"/>
      <c r="E1845" s="2"/>
      <c r="F1845" s="16">
        <f>Source!AN1711</f>
        <v>0.69</v>
      </c>
      <c r="G1845" s="15" t="str">
        <f>Source!DF1711</f>
        <v/>
      </c>
      <c r="H1845" s="2">
        <f>Source!AV1711</f>
        <v>1</v>
      </c>
      <c r="I1845" s="2">
        <f>IF(Source!BS1711&lt;&gt; 0, Source!BS1711, 1)</f>
        <v>1</v>
      </c>
      <c r="J1845" s="22">
        <f>Source!R1711</f>
        <v>0.01</v>
      </c>
      <c r="K1845" s="16"/>
    </row>
    <row r="1846" spans="1:22" ht="14.25" x14ac:dyDescent="0.2">
      <c r="A1846" s="13"/>
      <c r="B1846" s="13"/>
      <c r="C1846" s="13" t="s">
        <v>1160</v>
      </c>
      <c r="D1846" s="14" t="s">
        <v>1161</v>
      </c>
      <c r="E1846" s="2">
        <f>Source!AT1711</f>
        <v>70</v>
      </c>
      <c r="F1846" s="16"/>
      <c r="G1846" s="15"/>
      <c r="H1846" s="2"/>
      <c r="I1846" s="2"/>
      <c r="J1846" s="16">
        <f>SUM(R1841:R1845)</f>
        <v>178.82</v>
      </c>
      <c r="K1846" s="16"/>
    </row>
    <row r="1847" spans="1:22" ht="14.25" x14ac:dyDescent="0.2">
      <c r="A1847" s="13"/>
      <c r="B1847" s="13"/>
      <c r="C1847" s="13" t="s">
        <v>1162</v>
      </c>
      <c r="D1847" s="14" t="s">
        <v>1161</v>
      </c>
      <c r="E1847" s="2">
        <f>Source!AU1711</f>
        <v>10</v>
      </c>
      <c r="F1847" s="16"/>
      <c r="G1847" s="15"/>
      <c r="H1847" s="2"/>
      <c r="I1847" s="2"/>
      <c r="J1847" s="16">
        <f>SUM(T1841:T1846)</f>
        <v>25.55</v>
      </c>
      <c r="K1847" s="16"/>
    </row>
    <row r="1848" spans="1:22" ht="14.25" x14ac:dyDescent="0.2">
      <c r="A1848" s="13"/>
      <c r="B1848" s="13"/>
      <c r="C1848" s="13" t="s">
        <v>1168</v>
      </c>
      <c r="D1848" s="14" t="s">
        <v>1161</v>
      </c>
      <c r="E1848" s="2">
        <f>108</f>
        <v>108</v>
      </c>
      <c r="F1848" s="16"/>
      <c r="G1848" s="15"/>
      <c r="H1848" s="2"/>
      <c r="I1848" s="2"/>
      <c r="J1848" s="16">
        <f>SUM(V1841:V1847)</f>
        <v>0.01</v>
      </c>
      <c r="K1848" s="16"/>
    </row>
    <row r="1849" spans="1:22" ht="14.25" x14ac:dyDescent="0.2">
      <c r="A1849" s="13"/>
      <c r="B1849" s="13"/>
      <c r="C1849" s="13" t="s">
        <v>1163</v>
      </c>
      <c r="D1849" s="14" t="s">
        <v>1164</v>
      </c>
      <c r="E1849" s="2">
        <f>Source!AQ1711</f>
        <v>39.22</v>
      </c>
      <c r="F1849" s="16"/>
      <c r="G1849" s="15" t="str">
        <f>Source!DI1711</f>
        <v/>
      </c>
      <c r="H1849" s="2">
        <f>Source!AV1711</f>
        <v>1</v>
      </c>
      <c r="I1849" s="2"/>
      <c r="J1849" s="16"/>
      <c r="K1849" s="16">
        <f>Source!U1711</f>
        <v>0.39219999999999999</v>
      </c>
    </row>
    <row r="1850" spans="1:22" ht="15" x14ac:dyDescent="0.25">
      <c r="A1850" s="20"/>
      <c r="B1850" s="20"/>
      <c r="C1850" s="20"/>
      <c r="D1850" s="20"/>
      <c r="E1850" s="20"/>
      <c r="F1850" s="20"/>
      <c r="G1850" s="20"/>
      <c r="H1850" s="20"/>
      <c r="I1850" s="58">
        <f>J1843+J1844+J1846+J1847+J1848</f>
        <v>460.16</v>
      </c>
      <c r="J1850" s="58"/>
      <c r="K1850" s="21">
        <f>IF(Source!I1711&lt;&gt;0, ROUND(I1850/Source!I1711, 2), 0)</f>
        <v>46016</v>
      </c>
      <c r="P1850" s="18">
        <f>I1850</f>
        <v>460.16</v>
      </c>
    </row>
    <row r="1851" spans="1:22" ht="42.75" x14ac:dyDescent="0.2">
      <c r="A1851" s="13">
        <v>200</v>
      </c>
      <c r="B1851" s="13" t="str">
        <f>Source!F1712</f>
        <v>1.20-3103-1-5/1</v>
      </c>
      <c r="C1851" s="13" t="str">
        <f>Source!G1712</f>
        <v>Установка выключателя двухклавишного утопленного типа при скрытой проводке</v>
      </c>
      <c r="D1851" s="14" t="str">
        <f>Source!H1712</f>
        <v>100 шт.</v>
      </c>
      <c r="E1851" s="2">
        <f>Source!I1712</f>
        <v>0.01</v>
      </c>
      <c r="F1851" s="16"/>
      <c r="G1851" s="15"/>
      <c r="H1851" s="2"/>
      <c r="I1851" s="2"/>
      <c r="J1851" s="16"/>
      <c r="K1851" s="16"/>
      <c r="Q1851">
        <f>ROUND((Source!BZ1712/100)*ROUND((Source!AF1712*Source!AV1712)*Source!I1712, 2), 2)</f>
        <v>157.88999999999999</v>
      </c>
      <c r="R1851">
        <f>Source!X1712</f>
        <v>157.88999999999999</v>
      </c>
      <c r="S1851">
        <f>ROUND((Source!CA1712/100)*ROUND((Source!AF1712*Source!AV1712)*Source!I1712, 2), 2)</f>
        <v>22.56</v>
      </c>
      <c r="T1851">
        <f>Source!Y1712</f>
        <v>22.56</v>
      </c>
      <c r="U1851">
        <f>ROUND((175/100)*ROUND((Source!AE1712*Source!AV1712)*Source!I1712, 2), 2)</f>
        <v>0</v>
      </c>
      <c r="V1851">
        <f>ROUND((108/100)*ROUND(Source!CS1712*Source!I1712, 2), 2)</f>
        <v>0</v>
      </c>
    </row>
    <row r="1852" spans="1:22" x14ac:dyDescent="0.2">
      <c r="C1852" s="17" t="str">
        <f>"Объем: "&amp;Source!I1712&amp;"=1/"&amp;"100"</f>
        <v>Объем: 0,01=1/100</v>
      </c>
    </row>
    <row r="1853" spans="1:22" ht="14.25" x14ac:dyDescent="0.2">
      <c r="A1853" s="13"/>
      <c r="B1853" s="13"/>
      <c r="C1853" s="13" t="s">
        <v>1159</v>
      </c>
      <c r="D1853" s="14"/>
      <c r="E1853" s="2"/>
      <c r="F1853" s="16">
        <f>Source!AO1712</f>
        <v>22555.56</v>
      </c>
      <c r="G1853" s="15" t="str">
        <f>Source!DG1712</f>
        <v/>
      </c>
      <c r="H1853" s="2">
        <f>Source!AV1712</f>
        <v>1</v>
      </c>
      <c r="I1853" s="2">
        <f>IF(Source!BA1712&lt;&gt; 0, Source!BA1712, 1)</f>
        <v>1</v>
      </c>
      <c r="J1853" s="16">
        <f>Source!S1712</f>
        <v>225.56</v>
      </c>
      <c r="K1853" s="16"/>
    </row>
    <row r="1854" spans="1:22" ht="14.25" x14ac:dyDescent="0.2">
      <c r="A1854" s="13"/>
      <c r="B1854" s="13"/>
      <c r="C1854" s="13" t="s">
        <v>1160</v>
      </c>
      <c r="D1854" s="14" t="s">
        <v>1161</v>
      </c>
      <c r="E1854" s="2">
        <f>Source!AT1712</f>
        <v>70</v>
      </c>
      <c r="F1854" s="16"/>
      <c r="G1854" s="15"/>
      <c r="H1854" s="2"/>
      <c r="I1854" s="2"/>
      <c r="J1854" s="16">
        <f>SUM(R1851:R1853)</f>
        <v>157.88999999999999</v>
      </c>
      <c r="K1854" s="16"/>
    </row>
    <row r="1855" spans="1:22" ht="14.25" x14ac:dyDescent="0.2">
      <c r="A1855" s="13"/>
      <c r="B1855" s="13"/>
      <c r="C1855" s="13" t="s">
        <v>1162</v>
      </c>
      <c r="D1855" s="14" t="s">
        <v>1161</v>
      </c>
      <c r="E1855" s="2">
        <f>Source!AU1712</f>
        <v>10</v>
      </c>
      <c r="F1855" s="16"/>
      <c r="G1855" s="15"/>
      <c r="H1855" s="2"/>
      <c r="I1855" s="2"/>
      <c r="J1855" s="16">
        <f>SUM(T1851:T1854)</f>
        <v>22.56</v>
      </c>
      <c r="K1855" s="16"/>
    </row>
    <row r="1856" spans="1:22" ht="14.25" x14ac:dyDescent="0.2">
      <c r="A1856" s="13"/>
      <c r="B1856" s="13"/>
      <c r="C1856" s="13" t="s">
        <v>1163</v>
      </c>
      <c r="D1856" s="14" t="s">
        <v>1164</v>
      </c>
      <c r="E1856" s="2">
        <f>Source!AQ1712</f>
        <v>34.630000000000003</v>
      </c>
      <c r="F1856" s="16"/>
      <c r="G1856" s="15" t="str">
        <f>Source!DI1712</f>
        <v/>
      </c>
      <c r="H1856" s="2">
        <f>Source!AV1712</f>
        <v>1</v>
      </c>
      <c r="I1856" s="2"/>
      <c r="J1856" s="16"/>
      <c r="K1856" s="16">
        <f>Source!U1712</f>
        <v>0.34630000000000005</v>
      </c>
    </row>
    <row r="1857" spans="1:22" ht="15" x14ac:dyDescent="0.25">
      <c r="A1857" s="20"/>
      <c r="B1857" s="20"/>
      <c r="C1857" s="20"/>
      <c r="D1857" s="20"/>
      <c r="E1857" s="20"/>
      <c r="F1857" s="20"/>
      <c r="G1857" s="20"/>
      <c r="H1857" s="20"/>
      <c r="I1857" s="58">
        <f>J1853+J1854+J1855</f>
        <v>406.01</v>
      </c>
      <c r="J1857" s="58"/>
      <c r="K1857" s="21">
        <f>IF(Source!I1712&lt;&gt;0, ROUND(I1857/Source!I1712, 2), 0)</f>
        <v>40601</v>
      </c>
      <c r="P1857" s="18">
        <f>I1857</f>
        <v>406.01</v>
      </c>
    </row>
    <row r="1859" spans="1:22" ht="15" x14ac:dyDescent="0.25">
      <c r="A1859" s="61" t="str">
        <f>CONCATENATE("Итого по разделу: ",IF(Source!G1714&lt;&gt;"Новый раздел", Source!G1714, ""))</f>
        <v>Итого по разделу: Помещение 201 Кабинет иностранных языков</v>
      </c>
      <c r="B1859" s="61"/>
      <c r="C1859" s="61"/>
      <c r="D1859" s="61"/>
      <c r="E1859" s="61"/>
      <c r="F1859" s="61"/>
      <c r="G1859" s="61"/>
      <c r="H1859" s="61"/>
      <c r="I1859" s="59">
        <f>SUM(P1797:P1858)</f>
        <v>4240.3900000000003</v>
      </c>
      <c r="J1859" s="60"/>
      <c r="K1859" s="23"/>
    </row>
    <row r="1862" spans="1:22" ht="16.5" x14ac:dyDescent="0.25">
      <c r="A1862" s="57" t="str">
        <f>CONCATENATE("Раздел: ",IF(Source!G1744&lt;&gt;"Новый раздел", Source!G1744, ""))</f>
        <v>Раздел: Помещение 202 Учебный класс</v>
      </c>
      <c r="B1862" s="57"/>
      <c r="C1862" s="57"/>
      <c r="D1862" s="57"/>
      <c r="E1862" s="57"/>
      <c r="F1862" s="57"/>
      <c r="G1862" s="57"/>
      <c r="H1862" s="57"/>
      <c r="I1862" s="57"/>
      <c r="J1862" s="57"/>
      <c r="K1862" s="57"/>
    </row>
    <row r="1863" spans="1:22" ht="28.5" x14ac:dyDescent="0.2">
      <c r="A1863" s="13">
        <v>201</v>
      </c>
      <c r="B1863" s="13" t="str">
        <f>Source!F1748</f>
        <v>1.21-3305-1-1/1</v>
      </c>
      <c r="C1863" s="13" t="str">
        <f>Source!G1748</f>
        <v>Демонтаж выключателей, розеток</v>
      </c>
      <c r="D1863" s="14" t="str">
        <f>Source!H1748</f>
        <v>100 шт.</v>
      </c>
      <c r="E1863" s="2">
        <f>Source!I1748</f>
        <v>0.05</v>
      </c>
      <c r="F1863" s="16"/>
      <c r="G1863" s="15"/>
      <c r="H1863" s="2"/>
      <c r="I1863" s="2"/>
      <c r="J1863" s="16"/>
      <c r="K1863" s="16"/>
      <c r="Q1863">
        <f>ROUND((Source!BZ1748/100)*ROUND((Source!AF1748*Source!AV1748)*Source!I1748, 2), 2)</f>
        <v>94.86</v>
      </c>
      <c r="R1863">
        <f>Source!X1748</f>
        <v>94.86</v>
      </c>
      <c r="S1863">
        <f>ROUND((Source!CA1748/100)*ROUND((Source!AF1748*Source!AV1748)*Source!I1748, 2), 2)</f>
        <v>13.55</v>
      </c>
      <c r="T1863">
        <f>Source!Y1748</f>
        <v>13.55</v>
      </c>
      <c r="U1863">
        <f>ROUND((175/100)*ROUND((Source!AE1748*Source!AV1748)*Source!I1748, 2), 2)</f>
        <v>0</v>
      </c>
      <c r="V1863">
        <f>ROUND((108/100)*ROUND(Source!CS1748*Source!I1748, 2), 2)</f>
        <v>0</v>
      </c>
    </row>
    <row r="1864" spans="1:22" x14ac:dyDescent="0.2">
      <c r="C1864" s="17" t="str">
        <f>"Объем: "&amp;Source!I1748&amp;"=5/"&amp;"100"</f>
        <v>Объем: 0,05=5/100</v>
      </c>
    </row>
    <row r="1865" spans="1:22" ht="14.25" x14ac:dyDescent="0.2">
      <c r="A1865" s="13"/>
      <c r="B1865" s="13"/>
      <c r="C1865" s="13" t="s">
        <v>1159</v>
      </c>
      <c r="D1865" s="14"/>
      <c r="E1865" s="2"/>
      <c r="F1865" s="16">
        <f>Source!AO1748</f>
        <v>2710.46</v>
      </c>
      <c r="G1865" s="15" t="str">
        <f>Source!DG1748</f>
        <v/>
      </c>
      <c r="H1865" s="2">
        <f>Source!AV1748</f>
        <v>1</v>
      </c>
      <c r="I1865" s="2">
        <f>IF(Source!BA1748&lt;&gt; 0, Source!BA1748, 1)</f>
        <v>1</v>
      </c>
      <c r="J1865" s="16">
        <f>Source!S1748</f>
        <v>135.52000000000001</v>
      </c>
      <c r="K1865" s="16"/>
    </row>
    <row r="1866" spans="1:22" ht="14.25" x14ac:dyDescent="0.2">
      <c r="A1866" s="13"/>
      <c r="B1866" s="13"/>
      <c r="C1866" s="13" t="s">
        <v>1160</v>
      </c>
      <c r="D1866" s="14" t="s">
        <v>1161</v>
      </c>
      <c r="E1866" s="2">
        <f>Source!AT1748</f>
        <v>70</v>
      </c>
      <c r="F1866" s="16"/>
      <c r="G1866" s="15"/>
      <c r="H1866" s="2"/>
      <c r="I1866" s="2"/>
      <c r="J1866" s="16">
        <f>SUM(R1863:R1865)</f>
        <v>94.86</v>
      </c>
      <c r="K1866" s="16"/>
    </row>
    <row r="1867" spans="1:22" ht="14.25" x14ac:dyDescent="0.2">
      <c r="A1867" s="13"/>
      <c r="B1867" s="13"/>
      <c r="C1867" s="13" t="s">
        <v>1162</v>
      </c>
      <c r="D1867" s="14" t="s">
        <v>1161</v>
      </c>
      <c r="E1867" s="2">
        <f>Source!AU1748</f>
        <v>10</v>
      </c>
      <c r="F1867" s="16"/>
      <c r="G1867" s="15"/>
      <c r="H1867" s="2"/>
      <c r="I1867" s="2"/>
      <c r="J1867" s="16">
        <f>SUM(T1863:T1866)</f>
        <v>13.55</v>
      </c>
      <c r="K1867" s="16"/>
    </row>
    <row r="1868" spans="1:22" ht="14.25" x14ac:dyDescent="0.2">
      <c r="A1868" s="13"/>
      <c r="B1868" s="13"/>
      <c r="C1868" s="13" t="s">
        <v>1163</v>
      </c>
      <c r="D1868" s="14" t="s">
        <v>1164</v>
      </c>
      <c r="E1868" s="2">
        <f>Source!AQ1748</f>
        <v>5.84</v>
      </c>
      <c r="F1868" s="16"/>
      <c r="G1868" s="15" t="str">
        <f>Source!DI1748</f>
        <v/>
      </c>
      <c r="H1868" s="2">
        <f>Source!AV1748</f>
        <v>1</v>
      </c>
      <c r="I1868" s="2"/>
      <c r="J1868" s="16"/>
      <c r="K1868" s="16">
        <f>Source!U1748</f>
        <v>0.29199999999999998</v>
      </c>
    </row>
    <row r="1869" spans="1:22" ht="15" x14ac:dyDescent="0.25">
      <c r="A1869" s="20"/>
      <c r="B1869" s="20"/>
      <c r="C1869" s="20"/>
      <c r="D1869" s="20"/>
      <c r="E1869" s="20"/>
      <c r="F1869" s="20"/>
      <c r="G1869" s="20"/>
      <c r="H1869" s="20"/>
      <c r="I1869" s="58">
        <f>J1865+J1866+J1867</f>
        <v>243.93</v>
      </c>
      <c r="J1869" s="58"/>
      <c r="K1869" s="21">
        <f>IF(Source!I1748&lt;&gt;0, ROUND(I1869/Source!I1748, 2), 0)</f>
        <v>4878.6000000000004</v>
      </c>
      <c r="P1869" s="18">
        <f>I1869</f>
        <v>243.93</v>
      </c>
    </row>
    <row r="1870" spans="1:22" ht="57" x14ac:dyDescent="0.2">
      <c r="A1870" s="13">
        <v>202</v>
      </c>
      <c r="B1870" s="13" t="str">
        <f>Source!F1749</f>
        <v>1.50-3204-13-6/1</v>
      </c>
      <c r="C1870" s="13" t="str">
        <f>Source!G1749</f>
        <v>Сверление отверстий в строительных конструкциях из кирпича установками алмазного сверления, диаметр сверла алмазного кольцевого 70 мм</v>
      </c>
      <c r="D1870" s="14" t="str">
        <f>Source!H1749</f>
        <v>10 СМ</v>
      </c>
      <c r="E1870" s="2">
        <f>Source!I1749</f>
        <v>0.2</v>
      </c>
      <c r="F1870" s="16"/>
      <c r="G1870" s="15"/>
      <c r="H1870" s="2"/>
      <c r="I1870" s="2"/>
      <c r="J1870" s="16"/>
      <c r="K1870" s="16"/>
      <c r="Q1870">
        <f>ROUND((Source!BZ1749/100)*ROUND((Source!AF1749*Source!AV1749)*Source!I1749, 2), 2)</f>
        <v>42.74</v>
      </c>
      <c r="R1870">
        <f>Source!X1749</f>
        <v>42.74</v>
      </c>
      <c r="S1870">
        <f>ROUND((Source!CA1749/100)*ROUND((Source!AF1749*Source!AV1749)*Source!I1749, 2), 2)</f>
        <v>6.11</v>
      </c>
      <c r="T1870">
        <f>Source!Y1749</f>
        <v>6.11</v>
      </c>
      <c r="U1870">
        <f>ROUND((175/100)*ROUND((Source!AE1749*Source!AV1749)*Source!I1749, 2), 2)</f>
        <v>0.05</v>
      </c>
      <c r="V1870">
        <f>ROUND((108/100)*ROUND(Source!CS1749*Source!I1749, 2), 2)</f>
        <v>0.03</v>
      </c>
    </row>
    <row r="1871" spans="1:22" x14ac:dyDescent="0.2">
      <c r="C1871" s="17" t="str">
        <f>"Объем: "&amp;Source!I1749&amp;"=2/"&amp;"10"</f>
        <v>Объем: 0,2=2/10</v>
      </c>
    </row>
    <row r="1872" spans="1:22" ht="14.25" x14ac:dyDescent="0.2">
      <c r="A1872" s="13"/>
      <c r="B1872" s="13"/>
      <c r="C1872" s="13" t="s">
        <v>1159</v>
      </c>
      <c r="D1872" s="14"/>
      <c r="E1872" s="2"/>
      <c r="F1872" s="16">
        <f>Source!AO1749</f>
        <v>305.27</v>
      </c>
      <c r="G1872" s="15" t="str">
        <f>Source!DG1749</f>
        <v/>
      </c>
      <c r="H1872" s="2">
        <f>Source!AV1749</f>
        <v>1</v>
      </c>
      <c r="I1872" s="2">
        <f>IF(Source!BA1749&lt;&gt; 0, Source!BA1749, 1)</f>
        <v>1</v>
      </c>
      <c r="J1872" s="16">
        <f>Source!S1749</f>
        <v>61.05</v>
      </c>
      <c r="K1872" s="16"/>
    </row>
    <row r="1873" spans="1:22" ht="14.25" x14ac:dyDescent="0.2">
      <c r="A1873" s="13"/>
      <c r="B1873" s="13"/>
      <c r="C1873" s="13" t="s">
        <v>1165</v>
      </c>
      <c r="D1873" s="14"/>
      <c r="E1873" s="2"/>
      <c r="F1873" s="16">
        <f>Source!AM1749</f>
        <v>8.99</v>
      </c>
      <c r="G1873" s="15" t="str">
        <f>Source!DE1749</f>
        <v/>
      </c>
      <c r="H1873" s="2">
        <f>Source!AV1749</f>
        <v>1</v>
      </c>
      <c r="I1873" s="2">
        <f>IF(Source!BB1749&lt;&gt; 0, Source!BB1749, 1)</f>
        <v>1</v>
      </c>
      <c r="J1873" s="16">
        <f>Source!Q1749</f>
        <v>1.8</v>
      </c>
      <c r="K1873" s="16"/>
    </row>
    <row r="1874" spans="1:22" ht="14.25" x14ac:dyDescent="0.2">
      <c r="A1874" s="13"/>
      <c r="B1874" s="13"/>
      <c r="C1874" s="13" t="s">
        <v>1166</v>
      </c>
      <c r="D1874" s="14"/>
      <c r="E1874" s="2"/>
      <c r="F1874" s="16">
        <f>Source!AN1749</f>
        <v>0.13</v>
      </c>
      <c r="G1874" s="15" t="str">
        <f>Source!DF1749</f>
        <v/>
      </c>
      <c r="H1874" s="2">
        <f>Source!AV1749</f>
        <v>1</v>
      </c>
      <c r="I1874" s="2">
        <f>IF(Source!BS1749&lt;&gt; 0, Source!BS1749, 1)</f>
        <v>1</v>
      </c>
      <c r="J1874" s="22">
        <f>Source!R1749</f>
        <v>0.03</v>
      </c>
      <c r="K1874" s="16"/>
    </row>
    <row r="1875" spans="1:22" ht="14.25" x14ac:dyDescent="0.2">
      <c r="A1875" s="13"/>
      <c r="B1875" s="13"/>
      <c r="C1875" s="13" t="s">
        <v>1167</v>
      </c>
      <c r="D1875" s="14"/>
      <c r="E1875" s="2"/>
      <c r="F1875" s="16">
        <f>Source!AL1749</f>
        <v>112.32</v>
      </c>
      <c r="G1875" s="15" t="str">
        <f>Source!DD1749</f>
        <v/>
      </c>
      <c r="H1875" s="2">
        <f>Source!AW1749</f>
        <v>1</v>
      </c>
      <c r="I1875" s="2">
        <f>IF(Source!BC1749&lt;&gt; 0, Source!BC1749, 1)</f>
        <v>1</v>
      </c>
      <c r="J1875" s="16">
        <f>Source!P1749</f>
        <v>22.46</v>
      </c>
      <c r="K1875" s="16"/>
    </row>
    <row r="1876" spans="1:22" ht="14.25" x14ac:dyDescent="0.2">
      <c r="A1876" s="13"/>
      <c r="B1876" s="13"/>
      <c r="C1876" s="13" t="s">
        <v>1160</v>
      </c>
      <c r="D1876" s="14" t="s">
        <v>1161</v>
      </c>
      <c r="E1876" s="2">
        <f>Source!AT1749</f>
        <v>70</v>
      </c>
      <c r="F1876" s="16"/>
      <c r="G1876" s="15"/>
      <c r="H1876" s="2"/>
      <c r="I1876" s="2"/>
      <c r="J1876" s="16">
        <f>SUM(R1870:R1875)</f>
        <v>42.74</v>
      </c>
      <c r="K1876" s="16"/>
    </row>
    <row r="1877" spans="1:22" ht="14.25" x14ac:dyDescent="0.2">
      <c r="A1877" s="13"/>
      <c r="B1877" s="13"/>
      <c r="C1877" s="13" t="s">
        <v>1162</v>
      </c>
      <c r="D1877" s="14" t="s">
        <v>1161</v>
      </c>
      <c r="E1877" s="2">
        <f>Source!AU1749</f>
        <v>10</v>
      </c>
      <c r="F1877" s="16"/>
      <c r="G1877" s="15"/>
      <c r="H1877" s="2"/>
      <c r="I1877" s="2"/>
      <c r="J1877" s="16">
        <f>SUM(T1870:T1876)</f>
        <v>6.11</v>
      </c>
      <c r="K1877" s="16"/>
    </row>
    <row r="1878" spans="1:22" ht="14.25" x14ac:dyDescent="0.2">
      <c r="A1878" s="13"/>
      <c r="B1878" s="13"/>
      <c r="C1878" s="13" t="s">
        <v>1168</v>
      </c>
      <c r="D1878" s="14" t="s">
        <v>1161</v>
      </c>
      <c r="E1878" s="2">
        <f>108</f>
        <v>108</v>
      </c>
      <c r="F1878" s="16"/>
      <c r="G1878" s="15"/>
      <c r="H1878" s="2"/>
      <c r="I1878" s="2"/>
      <c r="J1878" s="16">
        <f>SUM(V1870:V1877)</f>
        <v>0.03</v>
      </c>
      <c r="K1878" s="16"/>
    </row>
    <row r="1879" spans="1:22" ht="14.25" x14ac:dyDescent="0.2">
      <c r="A1879" s="13"/>
      <c r="B1879" s="13"/>
      <c r="C1879" s="13" t="s">
        <v>1163</v>
      </c>
      <c r="D1879" s="14" t="s">
        <v>1164</v>
      </c>
      <c r="E1879" s="2">
        <f>Source!AQ1749</f>
        <v>0.42</v>
      </c>
      <c r="F1879" s="16"/>
      <c r="G1879" s="15" t="str">
        <f>Source!DI1749</f>
        <v/>
      </c>
      <c r="H1879" s="2">
        <f>Source!AV1749</f>
        <v>1</v>
      </c>
      <c r="I1879" s="2"/>
      <c r="J1879" s="16"/>
      <c r="K1879" s="16">
        <f>Source!U1749</f>
        <v>8.4000000000000005E-2</v>
      </c>
    </row>
    <row r="1880" spans="1:22" ht="15" x14ac:dyDescent="0.25">
      <c r="A1880" s="20"/>
      <c r="B1880" s="20"/>
      <c r="C1880" s="20"/>
      <c r="D1880" s="20"/>
      <c r="E1880" s="20"/>
      <c r="F1880" s="20"/>
      <c r="G1880" s="20"/>
      <c r="H1880" s="20"/>
      <c r="I1880" s="58">
        <f>J1872+J1873+J1875+J1876+J1877+J1878</f>
        <v>134.19000000000003</v>
      </c>
      <c r="J1880" s="58"/>
      <c r="K1880" s="21">
        <f>IF(Source!I1749&lt;&gt;0, ROUND(I1880/Source!I1749, 2), 0)</f>
        <v>670.95</v>
      </c>
      <c r="P1880" s="18">
        <f>I1880</f>
        <v>134.19000000000003</v>
      </c>
    </row>
    <row r="1881" spans="1:22" ht="28.5" x14ac:dyDescent="0.2">
      <c r="A1881" s="13">
        <v>203</v>
      </c>
      <c r="B1881" s="13" t="str">
        <f>Source!F1750</f>
        <v>1.50-3204-10-1/1</v>
      </c>
      <c r="C1881" s="13" t="str">
        <f>Source!G1750</f>
        <v>Пробивка борозд в кирпичных стенах, площадь сечения до 20 см2</v>
      </c>
      <c r="D1881" s="14" t="str">
        <f>Source!H1750</f>
        <v>100 м</v>
      </c>
      <c r="E1881" s="2">
        <f>Source!I1750</f>
        <v>0.01</v>
      </c>
      <c r="F1881" s="16"/>
      <c r="G1881" s="15"/>
      <c r="H1881" s="2"/>
      <c r="I1881" s="2"/>
      <c r="J1881" s="16"/>
      <c r="K1881" s="16"/>
      <c r="Q1881">
        <f>ROUND((Source!BZ1750/100)*ROUND((Source!AF1750*Source!AV1750)*Source!I1750, 2), 2)</f>
        <v>57.54</v>
      </c>
      <c r="R1881">
        <f>Source!X1750</f>
        <v>57.54</v>
      </c>
      <c r="S1881">
        <f>ROUND((Source!CA1750/100)*ROUND((Source!AF1750*Source!AV1750)*Source!I1750, 2), 2)</f>
        <v>8.2200000000000006</v>
      </c>
      <c r="T1881">
        <f>Source!Y1750</f>
        <v>8.2200000000000006</v>
      </c>
      <c r="U1881">
        <f>ROUND((175/100)*ROUND((Source!AE1750*Source!AV1750)*Source!I1750, 2), 2)</f>
        <v>53.2</v>
      </c>
      <c r="V1881">
        <f>ROUND((108/100)*ROUND(Source!CS1750*Source!I1750, 2), 2)</f>
        <v>32.83</v>
      </c>
    </row>
    <row r="1882" spans="1:22" x14ac:dyDescent="0.2">
      <c r="C1882" s="17" t="str">
        <f>"Объем: "&amp;Source!I1750&amp;"=1/"&amp;"100"</f>
        <v>Объем: 0,01=1/100</v>
      </c>
    </row>
    <row r="1883" spans="1:22" ht="14.25" x14ac:dyDescent="0.2">
      <c r="A1883" s="13"/>
      <c r="B1883" s="13"/>
      <c r="C1883" s="13" t="s">
        <v>1159</v>
      </c>
      <c r="D1883" s="14"/>
      <c r="E1883" s="2"/>
      <c r="F1883" s="16">
        <f>Source!AO1750</f>
        <v>8219.68</v>
      </c>
      <c r="G1883" s="15" t="str">
        <f>Source!DG1750</f>
        <v/>
      </c>
      <c r="H1883" s="2">
        <f>Source!AV1750</f>
        <v>1</v>
      </c>
      <c r="I1883" s="2">
        <f>IF(Source!BA1750&lt;&gt; 0, Source!BA1750, 1)</f>
        <v>1</v>
      </c>
      <c r="J1883" s="16">
        <f>Source!S1750</f>
        <v>82.2</v>
      </c>
      <c r="K1883" s="16"/>
    </row>
    <row r="1884" spans="1:22" ht="14.25" x14ac:dyDescent="0.2">
      <c r="A1884" s="13"/>
      <c r="B1884" s="13"/>
      <c r="C1884" s="13" t="s">
        <v>1165</v>
      </c>
      <c r="D1884" s="14"/>
      <c r="E1884" s="2"/>
      <c r="F1884" s="16">
        <f>Source!AM1750</f>
        <v>5993.85</v>
      </c>
      <c r="G1884" s="15" t="str">
        <f>Source!DE1750</f>
        <v/>
      </c>
      <c r="H1884" s="2">
        <f>Source!AV1750</f>
        <v>1</v>
      </c>
      <c r="I1884" s="2">
        <f>IF(Source!BB1750&lt;&gt; 0, Source!BB1750, 1)</f>
        <v>1</v>
      </c>
      <c r="J1884" s="16">
        <f>Source!Q1750</f>
        <v>59.94</v>
      </c>
      <c r="K1884" s="16"/>
    </row>
    <row r="1885" spans="1:22" ht="14.25" x14ac:dyDescent="0.2">
      <c r="A1885" s="13"/>
      <c r="B1885" s="13"/>
      <c r="C1885" s="13" t="s">
        <v>1166</v>
      </c>
      <c r="D1885" s="14"/>
      <c r="E1885" s="2"/>
      <c r="F1885" s="16">
        <f>Source!AN1750</f>
        <v>3040.45</v>
      </c>
      <c r="G1885" s="15" t="str">
        <f>Source!DF1750</f>
        <v/>
      </c>
      <c r="H1885" s="2">
        <f>Source!AV1750</f>
        <v>1</v>
      </c>
      <c r="I1885" s="2">
        <f>IF(Source!BS1750&lt;&gt; 0, Source!BS1750, 1)</f>
        <v>1</v>
      </c>
      <c r="J1885" s="22">
        <f>Source!R1750</f>
        <v>30.4</v>
      </c>
      <c r="K1885" s="16"/>
    </row>
    <row r="1886" spans="1:22" ht="14.25" x14ac:dyDescent="0.2">
      <c r="A1886" s="13"/>
      <c r="B1886" s="13"/>
      <c r="C1886" s="13" t="s">
        <v>1160</v>
      </c>
      <c r="D1886" s="14" t="s">
        <v>1161</v>
      </c>
      <c r="E1886" s="2">
        <f>Source!AT1750</f>
        <v>70</v>
      </c>
      <c r="F1886" s="16"/>
      <c r="G1886" s="15"/>
      <c r="H1886" s="2"/>
      <c r="I1886" s="2"/>
      <c r="J1886" s="16">
        <f>SUM(R1881:R1885)</f>
        <v>57.54</v>
      </c>
      <c r="K1886" s="16"/>
    </row>
    <row r="1887" spans="1:22" ht="14.25" x14ac:dyDescent="0.2">
      <c r="A1887" s="13"/>
      <c r="B1887" s="13"/>
      <c r="C1887" s="13" t="s">
        <v>1162</v>
      </c>
      <c r="D1887" s="14" t="s">
        <v>1161</v>
      </c>
      <c r="E1887" s="2">
        <f>Source!AU1750</f>
        <v>10</v>
      </c>
      <c r="F1887" s="16"/>
      <c r="G1887" s="15"/>
      <c r="H1887" s="2"/>
      <c r="I1887" s="2"/>
      <c r="J1887" s="16">
        <f>SUM(T1881:T1886)</f>
        <v>8.2200000000000006</v>
      </c>
      <c r="K1887" s="16"/>
    </row>
    <row r="1888" spans="1:22" ht="14.25" x14ac:dyDescent="0.2">
      <c r="A1888" s="13"/>
      <c r="B1888" s="13"/>
      <c r="C1888" s="13" t="s">
        <v>1168</v>
      </c>
      <c r="D1888" s="14" t="s">
        <v>1161</v>
      </c>
      <c r="E1888" s="2">
        <f>108</f>
        <v>108</v>
      </c>
      <c r="F1888" s="16"/>
      <c r="G1888" s="15"/>
      <c r="H1888" s="2"/>
      <c r="I1888" s="2"/>
      <c r="J1888" s="16">
        <f>SUM(V1881:V1887)</f>
        <v>32.83</v>
      </c>
      <c r="K1888" s="16"/>
    </row>
    <row r="1889" spans="1:22" ht="14.25" x14ac:dyDescent="0.2">
      <c r="A1889" s="13"/>
      <c r="B1889" s="13"/>
      <c r="C1889" s="13" t="s">
        <v>1163</v>
      </c>
      <c r="D1889" s="14" t="s">
        <v>1164</v>
      </c>
      <c r="E1889" s="2">
        <f>Source!AQ1750</f>
        <v>14</v>
      </c>
      <c r="F1889" s="16"/>
      <c r="G1889" s="15" t="str">
        <f>Source!DI1750</f>
        <v/>
      </c>
      <c r="H1889" s="2">
        <f>Source!AV1750</f>
        <v>1</v>
      </c>
      <c r="I1889" s="2"/>
      <c r="J1889" s="16"/>
      <c r="K1889" s="16">
        <f>Source!U1750</f>
        <v>0.14000000000000001</v>
      </c>
    </row>
    <row r="1890" spans="1:22" ht="15" x14ac:dyDescent="0.25">
      <c r="A1890" s="20"/>
      <c r="B1890" s="20"/>
      <c r="C1890" s="20"/>
      <c r="D1890" s="20"/>
      <c r="E1890" s="20"/>
      <c r="F1890" s="20"/>
      <c r="G1890" s="20"/>
      <c r="H1890" s="20"/>
      <c r="I1890" s="58">
        <f>J1883+J1884+J1886+J1887+J1888</f>
        <v>240.72999999999996</v>
      </c>
      <c r="J1890" s="58"/>
      <c r="K1890" s="21">
        <f>IF(Source!I1750&lt;&gt;0, ROUND(I1890/Source!I1750, 2), 0)</f>
        <v>24073</v>
      </c>
      <c r="P1890" s="18">
        <f>I1890</f>
        <v>240.72999999999996</v>
      </c>
    </row>
    <row r="1891" spans="1:22" ht="99.75" x14ac:dyDescent="0.2">
      <c r="A1891" s="13">
        <v>204</v>
      </c>
      <c r="B1891" s="13" t="str">
        <f>Source!F1751</f>
        <v>21.23-8-140</v>
      </c>
      <c r="C1891" s="13" t="str">
        <f>Source!G1751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891" s="14" t="str">
        <f>Source!H1751</f>
        <v>км</v>
      </c>
      <c r="E1891" s="2">
        <f>Source!I1751</f>
        <v>1E-3</v>
      </c>
      <c r="F1891" s="16">
        <f>Source!AL1751</f>
        <v>99860.32</v>
      </c>
      <c r="G1891" s="15" t="str">
        <f>Source!DD1751</f>
        <v/>
      </c>
      <c r="H1891" s="2">
        <f>Source!AW1751</f>
        <v>1</v>
      </c>
      <c r="I1891" s="2">
        <f>IF(Source!BC1751&lt;&gt; 0, Source!BC1751, 1)</f>
        <v>1</v>
      </c>
      <c r="J1891" s="16">
        <f>Source!P1751</f>
        <v>99.86</v>
      </c>
      <c r="K1891" s="16"/>
      <c r="Q1891">
        <f>ROUND((Source!BZ1751/100)*ROUND((Source!AF1751*Source!AV1751)*Source!I1751, 2), 2)</f>
        <v>0</v>
      </c>
      <c r="R1891">
        <f>Source!X1751</f>
        <v>0</v>
      </c>
      <c r="S1891">
        <f>ROUND((Source!CA1751/100)*ROUND((Source!AF1751*Source!AV1751)*Source!I1751, 2), 2)</f>
        <v>0</v>
      </c>
      <c r="T1891">
        <f>Source!Y1751</f>
        <v>0</v>
      </c>
      <c r="U1891">
        <f>ROUND((175/100)*ROUND((Source!AE1751*Source!AV1751)*Source!I1751, 2), 2)</f>
        <v>0</v>
      </c>
      <c r="V1891">
        <f>ROUND((108/100)*ROUND(Source!CS1751*Source!I1751, 2), 2)</f>
        <v>0</v>
      </c>
    </row>
    <row r="1892" spans="1:22" ht="15" x14ac:dyDescent="0.25">
      <c r="A1892" s="20"/>
      <c r="B1892" s="20"/>
      <c r="C1892" s="20"/>
      <c r="D1892" s="20"/>
      <c r="E1892" s="20"/>
      <c r="F1892" s="20"/>
      <c r="G1892" s="20"/>
      <c r="H1892" s="20"/>
      <c r="I1892" s="58">
        <f>J1891</f>
        <v>99.86</v>
      </c>
      <c r="J1892" s="58"/>
      <c r="K1892" s="21">
        <f>IF(Source!I1751&lt;&gt;0, ROUND(I1892/Source!I1751, 2), 0)</f>
        <v>99860</v>
      </c>
      <c r="P1892" s="18">
        <f>I1892</f>
        <v>99.86</v>
      </c>
    </row>
    <row r="1893" spans="1:22" ht="57" x14ac:dyDescent="0.2">
      <c r="A1893" s="13">
        <v>205</v>
      </c>
      <c r="B1893" s="13" t="str">
        <f>Source!F1752</f>
        <v>21.21-5-84</v>
      </c>
      <c r="C1893" s="13" t="str">
        <f>Source!G1752</f>
        <v>Коробки для установки выключателей, переключателей и штепсельных розеток при скрытой электропроводке, тип КУВ-1М УХЛЗ</v>
      </c>
      <c r="D1893" s="14" t="str">
        <f>Source!H1752</f>
        <v>1000 шт.</v>
      </c>
      <c r="E1893" s="2">
        <f>Source!I1752</f>
        <v>2E-3</v>
      </c>
      <c r="F1893" s="16">
        <f>Source!AL1752</f>
        <v>72169.899999999994</v>
      </c>
      <c r="G1893" s="15" t="str">
        <f>Source!DD1752</f>
        <v/>
      </c>
      <c r="H1893" s="2">
        <f>Source!AW1752</f>
        <v>1</v>
      </c>
      <c r="I1893" s="2">
        <f>IF(Source!BC1752&lt;&gt; 0, Source!BC1752, 1)</f>
        <v>1</v>
      </c>
      <c r="J1893" s="16">
        <f>Source!P1752</f>
        <v>144.34</v>
      </c>
      <c r="K1893" s="16"/>
      <c r="Q1893">
        <f>ROUND((Source!BZ1752/100)*ROUND((Source!AF1752*Source!AV1752)*Source!I1752, 2), 2)</f>
        <v>0</v>
      </c>
      <c r="R1893">
        <f>Source!X1752</f>
        <v>0</v>
      </c>
      <c r="S1893">
        <f>ROUND((Source!CA1752/100)*ROUND((Source!AF1752*Source!AV1752)*Source!I1752, 2), 2)</f>
        <v>0</v>
      </c>
      <c r="T1893">
        <f>Source!Y1752</f>
        <v>0</v>
      </c>
      <c r="U1893">
        <f>ROUND((175/100)*ROUND((Source!AE1752*Source!AV1752)*Source!I1752, 2), 2)</f>
        <v>0</v>
      </c>
      <c r="V1893">
        <f>ROUND((108/100)*ROUND(Source!CS1752*Source!I1752, 2), 2)</f>
        <v>0</v>
      </c>
    </row>
    <row r="1894" spans="1:22" x14ac:dyDescent="0.2">
      <c r="C1894" s="17" t="str">
        <f>"Объем: "&amp;Source!I1752&amp;"=2/"&amp;"1000"</f>
        <v>Объем: 0,002=2/1000</v>
      </c>
    </row>
    <row r="1895" spans="1:22" ht="15" x14ac:dyDescent="0.25">
      <c r="A1895" s="20"/>
      <c r="B1895" s="20"/>
      <c r="C1895" s="20"/>
      <c r="D1895" s="20"/>
      <c r="E1895" s="20"/>
      <c r="F1895" s="20"/>
      <c r="G1895" s="20"/>
      <c r="H1895" s="20"/>
      <c r="I1895" s="58">
        <f>J1893</f>
        <v>144.34</v>
      </c>
      <c r="J1895" s="58"/>
      <c r="K1895" s="21">
        <f>IF(Source!I1752&lt;&gt;0, ROUND(I1895/Source!I1752, 2), 0)</f>
        <v>72170</v>
      </c>
      <c r="P1895" s="18">
        <f>I1895</f>
        <v>144.34</v>
      </c>
    </row>
    <row r="1896" spans="1:22" ht="42.75" x14ac:dyDescent="0.2">
      <c r="A1896" s="13">
        <v>206</v>
      </c>
      <c r="B1896" s="13" t="str">
        <f>Source!F1753</f>
        <v>1.20-3103-1-8/1</v>
      </c>
      <c r="C1896" s="13" t="str">
        <f>Source!G1753</f>
        <v>Установка розетки штепсельной неутопленного типа при открытой проводке</v>
      </c>
      <c r="D1896" s="14" t="str">
        <f>Source!H1753</f>
        <v>100 шт.</v>
      </c>
      <c r="E1896" s="2">
        <f>Source!I1753</f>
        <v>0.05</v>
      </c>
      <c r="F1896" s="16"/>
      <c r="G1896" s="15"/>
      <c r="H1896" s="2"/>
      <c r="I1896" s="2"/>
      <c r="J1896" s="16"/>
      <c r="K1896" s="16"/>
      <c r="Q1896">
        <f>ROUND((Source!BZ1753/100)*ROUND((Source!AF1753*Source!AV1753)*Source!I1753, 2), 2)</f>
        <v>975.92</v>
      </c>
      <c r="R1896">
        <f>Source!X1753</f>
        <v>975.92</v>
      </c>
      <c r="S1896">
        <f>ROUND((Source!CA1753/100)*ROUND((Source!AF1753*Source!AV1753)*Source!I1753, 2), 2)</f>
        <v>139.41999999999999</v>
      </c>
      <c r="T1896">
        <f>Source!Y1753</f>
        <v>139.41999999999999</v>
      </c>
      <c r="U1896">
        <f>ROUND((175/100)*ROUND((Source!AE1753*Source!AV1753)*Source!I1753, 2), 2)</f>
        <v>0.05</v>
      </c>
      <c r="V1896">
        <f>ROUND((108/100)*ROUND(Source!CS1753*Source!I1753, 2), 2)</f>
        <v>0.03</v>
      </c>
    </row>
    <row r="1897" spans="1:22" x14ac:dyDescent="0.2">
      <c r="C1897" s="17" t="str">
        <f>"Объем: "&amp;Source!I1753&amp;"=5/"&amp;"100"</f>
        <v>Объем: 0,05=5/100</v>
      </c>
    </row>
    <row r="1898" spans="1:22" ht="14.25" x14ac:dyDescent="0.2">
      <c r="A1898" s="13"/>
      <c r="B1898" s="13"/>
      <c r="C1898" s="13" t="s">
        <v>1159</v>
      </c>
      <c r="D1898" s="14"/>
      <c r="E1898" s="2"/>
      <c r="F1898" s="16">
        <f>Source!AO1753</f>
        <v>27883.439999999999</v>
      </c>
      <c r="G1898" s="15" t="str">
        <f>Source!DG1753</f>
        <v/>
      </c>
      <c r="H1898" s="2">
        <f>Source!AV1753</f>
        <v>1</v>
      </c>
      <c r="I1898" s="2">
        <f>IF(Source!BA1753&lt;&gt; 0, Source!BA1753, 1)</f>
        <v>1</v>
      </c>
      <c r="J1898" s="16">
        <f>Source!S1753</f>
        <v>1394.17</v>
      </c>
      <c r="K1898" s="16"/>
    </row>
    <row r="1899" spans="1:22" ht="14.25" x14ac:dyDescent="0.2">
      <c r="A1899" s="13"/>
      <c r="B1899" s="13"/>
      <c r="C1899" s="13" t="s">
        <v>1165</v>
      </c>
      <c r="D1899" s="14"/>
      <c r="E1899" s="2"/>
      <c r="F1899" s="16">
        <f>Source!AM1753</f>
        <v>32.57</v>
      </c>
      <c r="G1899" s="15" t="str">
        <f>Source!DE1753</f>
        <v/>
      </c>
      <c r="H1899" s="2">
        <f>Source!AV1753</f>
        <v>1</v>
      </c>
      <c r="I1899" s="2">
        <f>IF(Source!BB1753&lt;&gt; 0, Source!BB1753, 1)</f>
        <v>1</v>
      </c>
      <c r="J1899" s="16">
        <f>Source!Q1753</f>
        <v>1.63</v>
      </c>
      <c r="K1899" s="16"/>
    </row>
    <row r="1900" spans="1:22" ht="14.25" x14ac:dyDescent="0.2">
      <c r="A1900" s="13"/>
      <c r="B1900" s="13"/>
      <c r="C1900" s="13" t="s">
        <v>1166</v>
      </c>
      <c r="D1900" s="14"/>
      <c r="E1900" s="2"/>
      <c r="F1900" s="16">
        <f>Source!AN1753</f>
        <v>0.69</v>
      </c>
      <c r="G1900" s="15" t="str">
        <f>Source!DF1753</f>
        <v/>
      </c>
      <c r="H1900" s="2">
        <f>Source!AV1753</f>
        <v>1</v>
      </c>
      <c r="I1900" s="2">
        <f>IF(Source!BS1753&lt;&gt; 0, Source!BS1753, 1)</f>
        <v>1</v>
      </c>
      <c r="J1900" s="22">
        <f>Source!R1753</f>
        <v>0.03</v>
      </c>
      <c r="K1900" s="16"/>
    </row>
    <row r="1901" spans="1:22" ht="14.25" x14ac:dyDescent="0.2">
      <c r="A1901" s="13"/>
      <c r="B1901" s="13"/>
      <c r="C1901" s="13" t="s">
        <v>1160</v>
      </c>
      <c r="D1901" s="14" t="s">
        <v>1161</v>
      </c>
      <c r="E1901" s="2">
        <f>Source!AT1753</f>
        <v>70</v>
      </c>
      <c r="F1901" s="16"/>
      <c r="G1901" s="15"/>
      <c r="H1901" s="2"/>
      <c r="I1901" s="2"/>
      <c r="J1901" s="16">
        <f>SUM(R1896:R1900)</f>
        <v>975.92</v>
      </c>
      <c r="K1901" s="16"/>
    </row>
    <row r="1902" spans="1:22" ht="14.25" x14ac:dyDescent="0.2">
      <c r="A1902" s="13"/>
      <c r="B1902" s="13"/>
      <c r="C1902" s="13" t="s">
        <v>1162</v>
      </c>
      <c r="D1902" s="14" t="s">
        <v>1161</v>
      </c>
      <c r="E1902" s="2">
        <f>Source!AU1753</f>
        <v>10</v>
      </c>
      <c r="F1902" s="16"/>
      <c r="G1902" s="15"/>
      <c r="H1902" s="2"/>
      <c r="I1902" s="2"/>
      <c r="J1902" s="16">
        <f>SUM(T1896:T1901)</f>
        <v>139.41999999999999</v>
      </c>
      <c r="K1902" s="16"/>
    </row>
    <row r="1903" spans="1:22" ht="14.25" x14ac:dyDescent="0.2">
      <c r="A1903" s="13"/>
      <c r="B1903" s="13"/>
      <c r="C1903" s="13" t="s">
        <v>1168</v>
      </c>
      <c r="D1903" s="14" t="s">
        <v>1161</v>
      </c>
      <c r="E1903" s="2">
        <f>108</f>
        <v>108</v>
      </c>
      <c r="F1903" s="16"/>
      <c r="G1903" s="15"/>
      <c r="H1903" s="2"/>
      <c r="I1903" s="2"/>
      <c r="J1903" s="16">
        <f>SUM(V1896:V1902)</f>
        <v>0.03</v>
      </c>
      <c r="K1903" s="16"/>
    </row>
    <row r="1904" spans="1:22" ht="14.25" x14ac:dyDescent="0.2">
      <c r="A1904" s="13"/>
      <c r="B1904" s="13"/>
      <c r="C1904" s="13" t="s">
        <v>1163</v>
      </c>
      <c r="D1904" s="14" t="s">
        <v>1164</v>
      </c>
      <c r="E1904" s="2">
        <f>Source!AQ1753</f>
        <v>42.81</v>
      </c>
      <c r="F1904" s="16"/>
      <c r="G1904" s="15" t="str">
        <f>Source!DI1753</f>
        <v/>
      </c>
      <c r="H1904" s="2">
        <f>Source!AV1753</f>
        <v>1</v>
      </c>
      <c r="I1904" s="2"/>
      <c r="J1904" s="16"/>
      <c r="K1904" s="16">
        <f>Source!U1753</f>
        <v>2.1405000000000003</v>
      </c>
    </row>
    <row r="1905" spans="1:22" ht="15" x14ac:dyDescent="0.25">
      <c r="A1905" s="20"/>
      <c r="B1905" s="20"/>
      <c r="C1905" s="20"/>
      <c r="D1905" s="20"/>
      <c r="E1905" s="20"/>
      <c r="F1905" s="20"/>
      <c r="G1905" s="20"/>
      <c r="H1905" s="20"/>
      <c r="I1905" s="58">
        <f>J1898+J1899+J1901+J1902+J1903</f>
        <v>2511.1700000000005</v>
      </c>
      <c r="J1905" s="58"/>
      <c r="K1905" s="21">
        <f>IF(Source!I1753&lt;&gt;0, ROUND(I1905/Source!I1753, 2), 0)</f>
        <v>50223.4</v>
      </c>
      <c r="P1905" s="18">
        <f>I1905</f>
        <v>2511.1700000000005</v>
      </c>
    </row>
    <row r="1906" spans="1:22" ht="42.75" x14ac:dyDescent="0.2">
      <c r="A1906" s="13">
        <v>207</v>
      </c>
      <c r="B1906" s="13" t="str">
        <f>Source!F1754</f>
        <v>1.20-3103-1-1/1</v>
      </c>
      <c r="C1906" s="13" t="str">
        <f>Source!G1754</f>
        <v>Установка выключателя одноклавишного неутопленного типа при открытой проводке</v>
      </c>
      <c r="D1906" s="14" t="str">
        <f>Source!H1754</f>
        <v>100 шт.</v>
      </c>
      <c r="E1906" s="2">
        <f>Source!I1754</f>
        <v>0.01</v>
      </c>
      <c r="F1906" s="16"/>
      <c r="G1906" s="15"/>
      <c r="H1906" s="2"/>
      <c r="I1906" s="2"/>
      <c r="J1906" s="16"/>
      <c r="K1906" s="16"/>
      <c r="Q1906">
        <f>ROUND((Source!BZ1754/100)*ROUND((Source!AF1754*Source!AV1754)*Source!I1754, 2), 2)</f>
        <v>178.82</v>
      </c>
      <c r="R1906">
        <f>Source!X1754</f>
        <v>178.82</v>
      </c>
      <c r="S1906">
        <f>ROUND((Source!CA1754/100)*ROUND((Source!AF1754*Source!AV1754)*Source!I1754, 2), 2)</f>
        <v>25.55</v>
      </c>
      <c r="T1906">
        <f>Source!Y1754</f>
        <v>25.55</v>
      </c>
      <c r="U1906">
        <f>ROUND((175/100)*ROUND((Source!AE1754*Source!AV1754)*Source!I1754, 2), 2)</f>
        <v>0.02</v>
      </c>
      <c r="V1906">
        <f>ROUND((108/100)*ROUND(Source!CS1754*Source!I1754, 2), 2)</f>
        <v>0.01</v>
      </c>
    </row>
    <row r="1907" spans="1:22" x14ac:dyDescent="0.2">
      <c r="C1907" s="17" t="str">
        <f>"Объем: "&amp;Source!I1754&amp;"=1/"&amp;"100"</f>
        <v>Объем: 0,01=1/100</v>
      </c>
    </row>
    <row r="1908" spans="1:22" ht="14.25" x14ac:dyDescent="0.2">
      <c r="A1908" s="13"/>
      <c r="B1908" s="13"/>
      <c r="C1908" s="13" t="s">
        <v>1159</v>
      </c>
      <c r="D1908" s="14"/>
      <c r="E1908" s="2"/>
      <c r="F1908" s="16">
        <f>Source!AO1754</f>
        <v>25545.16</v>
      </c>
      <c r="G1908" s="15" t="str">
        <f>Source!DG1754</f>
        <v/>
      </c>
      <c r="H1908" s="2">
        <f>Source!AV1754</f>
        <v>1</v>
      </c>
      <c r="I1908" s="2">
        <f>IF(Source!BA1754&lt;&gt; 0, Source!BA1754, 1)</f>
        <v>1</v>
      </c>
      <c r="J1908" s="16">
        <f>Source!S1754</f>
        <v>255.45</v>
      </c>
      <c r="K1908" s="16"/>
    </row>
    <row r="1909" spans="1:22" ht="14.25" x14ac:dyDescent="0.2">
      <c r="A1909" s="13"/>
      <c r="B1909" s="13"/>
      <c r="C1909" s="13" t="s">
        <v>1165</v>
      </c>
      <c r="D1909" s="14"/>
      <c r="E1909" s="2"/>
      <c r="F1909" s="16">
        <f>Source!AM1754</f>
        <v>32.57</v>
      </c>
      <c r="G1909" s="15" t="str">
        <f>Source!DE1754</f>
        <v/>
      </c>
      <c r="H1909" s="2">
        <f>Source!AV1754</f>
        <v>1</v>
      </c>
      <c r="I1909" s="2">
        <f>IF(Source!BB1754&lt;&gt; 0, Source!BB1754, 1)</f>
        <v>1</v>
      </c>
      <c r="J1909" s="16">
        <f>Source!Q1754</f>
        <v>0.33</v>
      </c>
      <c r="K1909" s="16"/>
    </row>
    <row r="1910" spans="1:22" ht="14.25" x14ac:dyDescent="0.2">
      <c r="A1910" s="13"/>
      <c r="B1910" s="13"/>
      <c r="C1910" s="13" t="s">
        <v>1166</v>
      </c>
      <c r="D1910" s="14"/>
      <c r="E1910" s="2"/>
      <c r="F1910" s="16">
        <f>Source!AN1754</f>
        <v>0.69</v>
      </c>
      <c r="G1910" s="15" t="str">
        <f>Source!DF1754</f>
        <v/>
      </c>
      <c r="H1910" s="2">
        <f>Source!AV1754</f>
        <v>1</v>
      </c>
      <c r="I1910" s="2">
        <f>IF(Source!BS1754&lt;&gt; 0, Source!BS1754, 1)</f>
        <v>1</v>
      </c>
      <c r="J1910" s="22">
        <f>Source!R1754</f>
        <v>0.01</v>
      </c>
      <c r="K1910" s="16"/>
    </row>
    <row r="1911" spans="1:22" ht="14.25" x14ac:dyDescent="0.2">
      <c r="A1911" s="13"/>
      <c r="B1911" s="13"/>
      <c r="C1911" s="13" t="s">
        <v>1160</v>
      </c>
      <c r="D1911" s="14" t="s">
        <v>1161</v>
      </c>
      <c r="E1911" s="2">
        <f>Source!AT1754</f>
        <v>70</v>
      </c>
      <c r="F1911" s="16"/>
      <c r="G1911" s="15"/>
      <c r="H1911" s="2"/>
      <c r="I1911" s="2"/>
      <c r="J1911" s="16">
        <f>SUM(R1906:R1910)</f>
        <v>178.82</v>
      </c>
      <c r="K1911" s="16"/>
    </row>
    <row r="1912" spans="1:22" ht="14.25" x14ac:dyDescent="0.2">
      <c r="A1912" s="13"/>
      <c r="B1912" s="13"/>
      <c r="C1912" s="13" t="s">
        <v>1162</v>
      </c>
      <c r="D1912" s="14" t="s">
        <v>1161</v>
      </c>
      <c r="E1912" s="2">
        <f>Source!AU1754</f>
        <v>10</v>
      </c>
      <c r="F1912" s="16"/>
      <c r="G1912" s="15"/>
      <c r="H1912" s="2"/>
      <c r="I1912" s="2"/>
      <c r="J1912" s="16">
        <f>SUM(T1906:T1911)</f>
        <v>25.55</v>
      </c>
      <c r="K1912" s="16"/>
    </row>
    <row r="1913" spans="1:22" ht="14.25" x14ac:dyDescent="0.2">
      <c r="A1913" s="13"/>
      <c r="B1913" s="13"/>
      <c r="C1913" s="13" t="s">
        <v>1168</v>
      </c>
      <c r="D1913" s="14" t="s">
        <v>1161</v>
      </c>
      <c r="E1913" s="2">
        <f>108</f>
        <v>108</v>
      </c>
      <c r="F1913" s="16"/>
      <c r="G1913" s="15"/>
      <c r="H1913" s="2"/>
      <c r="I1913" s="2"/>
      <c r="J1913" s="16">
        <f>SUM(V1906:V1912)</f>
        <v>0.01</v>
      </c>
      <c r="K1913" s="16"/>
    </row>
    <row r="1914" spans="1:22" ht="14.25" x14ac:dyDescent="0.2">
      <c r="A1914" s="13"/>
      <c r="B1914" s="13"/>
      <c r="C1914" s="13" t="s">
        <v>1163</v>
      </c>
      <c r="D1914" s="14" t="s">
        <v>1164</v>
      </c>
      <c r="E1914" s="2">
        <f>Source!AQ1754</f>
        <v>39.22</v>
      </c>
      <c r="F1914" s="16"/>
      <c r="G1914" s="15" t="str">
        <f>Source!DI1754</f>
        <v/>
      </c>
      <c r="H1914" s="2">
        <f>Source!AV1754</f>
        <v>1</v>
      </c>
      <c r="I1914" s="2"/>
      <c r="J1914" s="16"/>
      <c r="K1914" s="16">
        <f>Source!U1754</f>
        <v>0.39219999999999999</v>
      </c>
    </row>
    <row r="1915" spans="1:22" ht="15" x14ac:dyDescent="0.25">
      <c r="A1915" s="20"/>
      <c r="B1915" s="20"/>
      <c r="C1915" s="20"/>
      <c r="D1915" s="20"/>
      <c r="E1915" s="20"/>
      <c r="F1915" s="20"/>
      <c r="G1915" s="20"/>
      <c r="H1915" s="20"/>
      <c r="I1915" s="58">
        <f>J1908+J1909+J1911+J1912+J1913</f>
        <v>460.16</v>
      </c>
      <c r="J1915" s="58"/>
      <c r="K1915" s="21">
        <f>IF(Source!I1754&lt;&gt;0, ROUND(I1915/Source!I1754, 2), 0)</f>
        <v>46016</v>
      </c>
      <c r="P1915" s="18">
        <f>I1915</f>
        <v>460.16</v>
      </c>
    </row>
    <row r="1916" spans="1:22" ht="42.75" x14ac:dyDescent="0.2">
      <c r="A1916" s="13">
        <v>208</v>
      </c>
      <c r="B1916" s="13" t="str">
        <f>Source!F1755</f>
        <v>1.20-3103-1-5/1</v>
      </c>
      <c r="C1916" s="13" t="str">
        <f>Source!G1755</f>
        <v>Установка выключателя двухклавишного утопленного типа при скрытой проводке</v>
      </c>
      <c r="D1916" s="14" t="str">
        <f>Source!H1755</f>
        <v>100 шт.</v>
      </c>
      <c r="E1916" s="2">
        <f>Source!I1755</f>
        <v>0.01</v>
      </c>
      <c r="F1916" s="16"/>
      <c r="G1916" s="15"/>
      <c r="H1916" s="2"/>
      <c r="I1916" s="2"/>
      <c r="J1916" s="16"/>
      <c r="K1916" s="16"/>
      <c r="Q1916">
        <f>ROUND((Source!BZ1755/100)*ROUND((Source!AF1755*Source!AV1755)*Source!I1755, 2), 2)</f>
        <v>157.88999999999999</v>
      </c>
      <c r="R1916">
        <f>Source!X1755</f>
        <v>157.88999999999999</v>
      </c>
      <c r="S1916">
        <f>ROUND((Source!CA1755/100)*ROUND((Source!AF1755*Source!AV1755)*Source!I1755, 2), 2)</f>
        <v>22.56</v>
      </c>
      <c r="T1916">
        <f>Source!Y1755</f>
        <v>22.56</v>
      </c>
      <c r="U1916">
        <f>ROUND((175/100)*ROUND((Source!AE1755*Source!AV1755)*Source!I1755, 2), 2)</f>
        <v>0</v>
      </c>
      <c r="V1916">
        <f>ROUND((108/100)*ROUND(Source!CS1755*Source!I1755, 2), 2)</f>
        <v>0</v>
      </c>
    </row>
    <row r="1917" spans="1:22" x14ac:dyDescent="0.2">
      <c r="C1917" s="17" t="str">
        <f>"Объем: "&amp;Source!I1755&amp;"=1/"&amp;"100"</f>
        <v>Объем: 0,01=1/100</v>
      </c>
    </row>
    <row r="1918" spans="1:22" ht="14.25" x14ac:dyDescent="0.2">
      <c r="A1918" s="13"/>
      <c r="B1918" s="13"/>
      <c r="C1918" s="13" t="s">
        <v>1159</v>
      </c>
      <c r="D1918" s="14"/>
      <c r="E1918" s="2"/>
      <c r="F1918" s="16">
        <f>Source!AO1755</f>
        <v>22555.56</v>
      </c>
      <c r="G1918" s="15" t="str">
        <f>Source!DG1755</f>
        <v/>
      </c>
      <c r="H1918" s="2">
        <f>Source!AV1755</f>
        <v>1</v>
      </c>
      <c r="I1918" s="2">
        <f>IF(Source!BA1755&lt;&gt; 0, Source!BA1755, 1)</f>
        <v>1</v>
      </c>
      <c r="J1918" s="16">
        <f>Source!S1755</f>
        <v>225.56</v>
      </c>
      <c r="K1918" s="16"/>
    </row>
    <row r="1919" spans="1:22" ht="14.25" x14ac:dyDescent="0.2">
      <c r="A1919" s="13"/>
      <c r="B1919" s="13"/>
      <c r="C1919" s="13" t="s">
        <v>1160</v>
      </c>
      <c r="D1919" s="14" t="s">
        <v>1161</v>
      </c>
      <c r="E1919" s="2">
        <f>Source!AT1755</f>
        <v>70</v>
      </c>
      <c r="F1919" s="16"/>
      <c r="G1919" s="15"/>
      <c r="H1919" s="2"/>
      <c r="I1919" s="2"/>
      <c r="J1919" s="16">
        <f>SUM(R1916:R1918)</f>
        <v>157.88999999999999</v>
      </c>
      <c r="K1919" s="16"/>
    </row>
    <row r="1920" spans="1:22" ht="14.25" x14ac:dyDescent="0.2">
      <c r="A1920" s="13"/>
      <c r="B1920" s="13"/>
      <c r="C1920" s="13" t="s">
        <v>1162</v>
      </c>
      <c r="D1920" s="14" t="s">
        <v>1161</v>
      </c>
      <c r="E1920" s="2">
        <f>Source!AU1755</f>
        <v>10</v>
      </c>
      <c r="F1920" s="16"/>
      <c r="G1920" s="15"/>
      <c r="H1920" s="2"/>
      <c r="I1920" s="2"/>
      <c r="J1920" s="16">
        <f>SUM(T1916:T1919)</f>
        <v>22.56</v>
      </c>
      <c r="K1920" s="16"/>
    </row>
    <row r="1921" spans="1:22" ht="14.25" x14ac:dyDescent="0.2">
      <c r="A1921" s="13"/>
      <c r="B1921" s="13"/>
      <c r="C1921" s="13" t="s">
        <v>1163</v>
      </c>
      <c r="D1921" s="14" t="s">
        <v>1164</v>
      </c>
      <c r="E1921" s="2">
        <f>Source!AQ1755</f>
        <v>34.630000000000003</v>
      </c>
      <c r="F1921" s="16"/>
      <c r="G1921" s="15" t="str">
        <f>Source!DI1755</f>
        <v/>
      </c>
      <c r="H1921" s="2">
        <f>Source!AV1755</f>
        <v>1</v>
      </c>
      <c r="I1921" s="2"/>
      <c r="J1921" s="16"/>
      <c r="K1921" s="16">
        <f>Source!U1755</f>
        <v>0.34630000000000005</v>
      </c>
    </row>
    <row r="1922" spans="1:22" ht="15" x14ac:dyDescent="0.25">
      <c r="A1922" s="20"/>
      <c r="B1922" s="20"/>
      <c r="C1922" s="20"/>
      <c r="D1922" s="20"/>
      <c r="E1922" s="20"/>
      <c r="F1922" s="20"/>
      <c r="G1922" s="20"/>
      <c r="H1922" s="20"/>
      <c r="I1922" s="58">
        <f>J1918+J1919+J1920</f>
        <v>406.01</v>
      </c>
      <c r="J1922" s="58"/>
      <c r="K1922" s="21">
        <f>IF(Source!I1755&lt;&gt;0, ROUND(I1922/Source!I1755, 2), 0)</f>
        <v>40601</v>
      </c>
      <c r="P1922" s="18">
        <f>I1922</f>
        <v>406.01</v>
      </c>
    </row>
    <row r="1924" spans="1:22" ht="15" x14ac:dyDescent="0.25">
      <c r="A1924" s="61" t="str">
        <f>CONCATENATE("Итого по разделу: ",IF(Source!G1757&lt;&gt;"Новый раздел", Source!G1757, ""))</f>
        <v>Итого по разделу: Помещение 202 Учебный класс</v>
      </c>
      <c r="B1924" s="61"/>
      <c r="C1924" s="61"/>
      <c r="D1924" s="61"/>
      <c r="E1924" s="61"/>
      <c r="F1924" s="61"/>
      <c r="G1924" s="61"/>
      <c r="H1924" s="61"/>
      <c r="I1924" s="59">
        <f>SUM(P1862:P1923)</f>
        <v>4240.3900000000003</v>
      </c>
      <c r="J1924" s="60"/>
      <c r="K1924" s="23"/>
    </row>
    <row r="1927" spans="1:22" ht="16.5" x14ac:dyDescent="0.25">
      <c r="A1927" s="57" t="str">
        <f>CONCATENATE("Раздел: ",IF(Source!G1787&lt;&gt;"Новый раздел", Source!G1787, ""))</f>
        <v>Раздел: Помещение 203 Учебный класс</v>
      </c>
      <c r="B1927" s="57"/>
      <c r="C1927" s="57"/>
      <c r="D1927" s="57"/>
      <c r="E1927" s="57"/>
      <c r="F1927" s="57"/>
      <c r="G1927" s="57"/>
      <c r="H1927" s="57"/>
      <c r="I1927" s="57"/>
      <c r="J1927" s="57"/>
      <c r="K1927" s="57"/>
    </row>
    <row r="1928" spans="1:22" ht="28.5" x14ac:dyDescent="0.2">
      <c r="A1928" s="13">
        <v>209</v>
      </c>
      <c r="B1928" s="13" t="str">
        <f>Source!F1791</f>
        <v>1.21-3305-1-1/1</v>
      </c>
      <c r="C1928" s="13" t="str">
        <f>Source!G1791</f>
        <v>Демонтаж выключателей, розеток</v>
      </c>
      <c r="D1928" s="14" t="str">
        <f>Source!H1791</f>
        <v>100 шт.</v>
      </c>
      <c r="E1928" s="2">
        <f>Source!I1791</f>
        <v>0.05</v>
      </c>
      <c r="F1928" s="16"/>
      <c r="G1928" s="15"/>
      <c r="H1928" s="2"/>
      <c r="I1928" s="2"/>
      <c r="J1928" s="16"/>
      <c r="K1928" s="16"/>
      <c r="Q1928">
        <f>ROUND((Source!BZ1791/100)*ROUND((Source!AF1791*Source!AV1791)*Source!I1791, 2), 2)</f>
        <v>94.86</v>
      </c>
      <c r="R1928">
        <f>Source!X1791</f>
        <v>94.86</v>
      </c>
      <c r="S1928">
        <f>ROUND((Source!CA1791/100)*ROUND((Source!AF1791*Source!AV1791)*Source!I1791, 2), 2)</f>
        <v>13.55</v>
      </c>
      <c r="T1928">
        <f>Source!Y1791</f>
        <v>13.55</v>
      </c>
      <c r="U1928">
        <f>ROUND((175/100)*ROUND((Source!AE1791*Source!AV1791)*Source!I1791, 2), 2)</f>
        <v>0</v>
      </c>
      <c r="V1928">
        <f>ROUND((108/100)*ROUND(Source!CS1791*Source!I1791, 2), 2)</f>
        <v>0</v>
      </c>
    </row>
    <row r="1929" spans="1:22" x14ac:dyDescent="0.2">
      <c r="C1929" s="17" t="str">
        <f>"Объем: "&amp;Source!I1791&amp;"=5/"&amp;"100"</f>
        <v>Объем: 0,05=5/100</v>
      </c>
    </row>
    <row r="1930" spans="1:22" ht="14.25" x14ac:dyDescent="0.2">
      <c r="A1930" s="13"/>
      <c r="B1930" s="13"/>
      <c r="C1930" s="13" t="s">
        <v>1159</v>
      </c>
      <c r="D1930" s="14"/>
      <c r="E1930" s="2"/>
      <c r="F1930" s="16">
        <f>Source!AO1791</f>
        <v>2710.46</v>
      </c>
      <c r="G1930" s="15" t="str">
        <f>Source!DG1791</f>
        <v/>
      </c>
      <c r="H1930" s="2">
        <f>Source!AV1791</f>
        <v>1</v>
      </c>
      <c r="I1930" s="2">
        <f>IF(Source!BA1791&lt;&gt; 0, Source!BA1791, 1)</f>
        <v>1</v>
      </c>
      <c r="J1930" s="16">
        <f>Source!S1791</f>
        <v>135.52000000000001</v>
      </c>
      <c r="K1930" s="16"/>
    </row>
    <row r="1931" spans="1:22" ht="14.25" x14ac:dyDescent="0.2">
      <c r="A1931" s="13"/>
      <c r="B1931" s="13"/>
      <c r="C1931" s="13" t="s">
        <v>1160</v>
      </c>
      <c r="D1931" s="14" t="s">
        <v>1161</v>
      </c>
      <c r="E1931" s="2">
        <f>Source!AT1791</f>
        <v>70</v>
      </c>
      <c r="F1931" s="16"/>
      <c r="G1931" s="15"/>
      <c r="H1931" s="2"/>
      <c r="I1931" s="2"/>
      <c r="J1931" s="16">
        <f>SUM(R1928:R1930)</f>
        <v>94.86</v>
      </c>
      <c r="K1931" s="16"/>
    </row>
    <row r="1932" spans="1:22" ht="14.25" x14ac:dyDescent="0.2">
      <c r="A1932" s="13"/>
      <c r="B1932" s="13"/>
      <c r="C1932" s="13" t="s">
        <v>1162</v>
      </c>
      <c r="D1932" s="14" t="s">
        <v>1161</v>
      </c>
      <c r="E1932" s="2">
        <f>Source!AU1791</f>
        <v>10</v>
      </c>
      <c r="F1932" s="16"/>
      <c r="G1932" s="15"/>
      <c r="H1932" s="2"/>
      <c r="I1932" s="2"/>
      <c r="J1932" s="16">
        <f>SUM(T1928:T1931)</f>
        <v>13.55</v>
      </c>
      <c r="K1932" s="16"/>
    </row>
    <row r="1933" spans="1:22" ht="14.25" x14ac:dyDescent="0.2">
      <c r="A1933" s="13"/>
      <c r="B1933" s="13"/>
      <c r="C1933" s="13" t="s">
        <v>1163</v>
      </c>
      <c r="D1933" s="14" t="s">
        <v>1164</v>
      </c>
      <c r="E1933" s="2">
        <f>Source!AQ1791</f>
        <v>5.84</v>
      </c>
      <c r="F1933" s="16"/>
      <c r="G1933" s="15" t="str">
        <f>Source!DI1791</f>
        <v/>
      </c>
      <c r="H1933" s="2">
        <f>Source!AV1791</f>
        <v>1</v>
      </c>
      <c r="I1933" s="2"/>
      <c r="J1933" s="16"/>
      <c r="K1933" s="16">
        <f>Source!U1791</f>
        <v>0.29199999999999998</v>
      </c>
    </row>
    <row r="1934" spans="1:22" ht="15" x14ac:dyDescent="0.25">
      <c r="A1934" s="20"/>
      <c r="B1934" s="20"/>
      <c r="C1934" s="20"/>
      <c r="D1934" s="20"/>
      <c r="E1934" s="20"/>
      <c r="F1934" s="20"/>
      <c r="G1934" s="20"/>
      <c r="H1934" s="20"/>
      <c r="I1934" s="58">
        <f>J1930+J1931+J1932</f>
        <v>243.93</v>
      </c>
      <c r="J1934" s="58"/>
      <c r="K1934" s="21">
        <f>IF(Source!I1791&lt;&gt;0, ROUND(I1934/Source!I1791, 2), 0)</f>
        <v>4878.6000000000004</v>
      </c>
      <c r="P1934" s="18">
        <f>I1934</f>
        <v>243.93</v>
      </c>
    </row>
    <row r="1935" spans="1:22" ht="57" x14ac:dyDescent="0.2">
      <c r="A1935" s="13">
        <v>210</v>
      </c>
      <c r="B1935" s="13" t="str">
        <f>Source!F1792</f>
        <v>1.50-3204-13-6/1</v>
      </c>
      <c r="C1935" s="13" t="str">
        <f>Source!G1792</f>
        <v>Сверление отверстий в строительных конструкциях из кирпича установками алмазного сверления, диаметр сверла алмазного кольцевого 70 мм</v>
      </c>
      <c r="D1935" s="14" t="str">
        <f>Source!H1792</f>
        <v>10 СМ</v>
      </c>
      <c r="E1935" s="2">
        <f>Source!I1792</f>
        <v>0.2</v>
      </c>
      <c r="F1935" s="16"/>
      <c r="G1935" s="15"/>
      <c r="H1935" s="2"/>
      <c r="I1935" s="2"/>
      <c r="J1935" s="16"/>
      <c r="K1935" s="16"/>
      <c r="Q1935">
        <f>ROUND((Source!BZ1792/100)*ROUND((Source!AF1792*Source!AV1792)*Source!I1792, 2), 2)</f>
        <v>42.74</v>
      </c>
      <c r="R1935">
        <f>Source!X1792</f>
        <v>42.74</v>
      </c>
      <c r="S1935">
        <f>ROUND((Source!CA1792/100)*ROUND((Source!AF1792*Source!AV1792)*Source!I1792, 2), 2)</f>
        <v>6.11</v>
      </c>
      <c r="T1935">
        <f>Source!Y1792</f>
        <v>6.11</v>
      </c>
      <c r="U1935">
        <f>ROUND((175/100)*ROUND((Source!AE1792*Source!AV1792)*Source!I1792, 2), 2)</f>
        <v>0.05</v>
      </c>
      <c r="V1935">
        <f>ROUND((108/100)*ROUND(Source!CS1792*Source!I1792, 2), 2)</f>
        <v>0.03</v>
      </c>
    </row>
    <row r="1936" spans="1:22" x14ac:dyDescent="0.2">
      <c r="C1936" s="17" t="str">
        <f>"Объем: "&amp;Source!I1792&amp;"=2/"&amp;"10"</f>
        <v>Объем: 0,2=2/10</v>
      </c>
    </row>
    <row r="1937" spans="1:22" ht="14.25" x14ac:dyDescent="0.2">
      <c r="A1937" s="13"/>
      <c r="B1937" s="13"/>
      <c r="C1937" s="13" t="s">
        <v>1159</v>
      </c>
      <c r="D1937" s="14"/>
      <c r="E1937" s="2"/>
      <c r="F1937" s="16">
        <f>Source!AO1792</f>
        <v>305.27</v>
      </c>
      <c r="G1937" s="15" t="str">
        <f>Source!DG1792</f>
        <v/>
      </c>
      <c r="H1937" s="2">
        <f>Source!AV1792</f>
        <v>1</v>
      </c>
      <c r="I1937" s="2">
        <f>IF(Source!BA1792&lt;&gt; 0, Source!BA1792, 1)</f>
        <v>1</v>
      </c>
      <c r="J1937" s="16">
        <f>Source!S1792</f>
        <v>61.05</v>
      </c>
      <c r="K1937" s="16"/>
    </row>
    <row r="1938" spans="1:22" ht="14.25" x14ac:dyDescent="0.2">
      <c r="A1938" s="13"/>
      <c r="B1938" s="13"/>
      <c r="C1938" s="13" t="s">
        <v>1165</v>
      </c>
      <c r="D1938" s="14"/>
      <c r="E1938" s="2"/>
      <c r="F1938" s="16">
        <f>Source!AM1792</f>
        <v>8.99</v>
      </c>
      <c r="G1938" s="15" t="str">
        <f>Source!DE1792</f>
        <v/>
      </c>
      <c r="H1938" s="2">
        <f>Source!AV1792</f>
        <v>1</v>
      </c>
      <c r="I1938" s="2">
        <f>IF(Source!BB1792&lt;&gt; 0, Source!BB1792, 1)</f>
        <v>1</v>
      </c>
      <c r="J1938" s="16">
        <f>Source!Q1792</f>
        <v>1.8</v>
      </c>
      <c r="K1938" s="16"/>
    </row>
    <row r="1939" spans="1:22" ht="14.25" x14ac:dyDescent="0.2">
      <c r="A1939" s="13"/>
      <c r="B1939" s="13"/>
      <c r="C1939" s="13" t="s">
        <v>1166</v>
      </c>
      <c r="D1939" s="14"/>
      <c r="E1939" s="2"/>
      <c r="F1939" s="16">
        <f>Source!AN1792</f>
        <v>0.13</v>
      </c>
      <c r="G1939" s="15" t="str">
        <f>Source!DF1792</f>
        <v/>
      </c>
      <c r="H1939" s="2">
        <f>Source!AV1792</f>
        <v>1</v>
      </c>
      <c r="I1939" s="2">
        <f>IF(Source!BS1792&lt;&gt; 0, Source!BS1792, 1)</f>
        <v>1</v>
      </c>
      <c r="J1939" s="22">
        <f>Source!R1792</f>
        <v>0.03</v>
      </c>
      <c r="K1939" s="16"/>
    </row>
    <row r="1940" spans="1:22" ht="14.25" x14ac:dyDescent="0.2">
      <c r="A1940" s="13"/>
      <c r="B1940" s="13"/>
      <c r="C1940" s="13" t="s">
        <v>1167</v>
      </c>
      <c r="D1940" s="14"/>
      <c r="E1940" s="2"/>
      <c r="F1940" s="16">
        <f>Source!AL1792</f>
        <v>112.32</v>
      </c>
      <c r="G1940" s="15" t="str">
        <f>Source!DD1792</f>
        <v/>
      </c>
      <c r="H1940" s="2">
        <f>Source!AW1792</f>
        <v>1</v>
      </c>
      <c r="I1940" s="2">
        <f>IF(Source!BC1792&lt;&gt; 0, Source!BC1792, 1)</f>
        <v>1</v>
      </c>
      <c r="J1940" s="16">
        <f>Source!P1792</f>
        <v>22.46</v>
      </c>
      <c r="K1940" s="16"/>
    </row>
    <row r="1941" spans="1:22" ht="14.25" x14ac:dyDescent="0.2">
      <c r="A1941" s="13"/>
      <c r="B1941" s="13"/>
      <c r="C1941" s="13" t="s">
        <v>1160</v>
      </c>
      <c r="D1941" s="14" t="s">
        <v>1161</v>
      </c>
      <c r="E1941" s="2">
        <f>Source!AT1792</f>
        <v>70</v>
      </c>
      <c r="F1941" s="16"/>
      <c r="G1941" s="15"/>
      <c r="H1941" s="2"/>
      <c r="I1941" s="2"/>
      <c r="J1941" s="16">
        <f>SUM(R1935:R1940)</f>
        <v>42.74</v>
      </c>
      <c r="K1941" s="16"/>
    </row>
    <row r="1942" spans="1:22" ht="14.25" x14ac:dyDescent="0.2">
      <c r="A1942" s="13"/>
      <c r="B1942" s="13"/>
      <c r="C1942" s="13" t="s">
        <v>1162</v>
      </c>
      <c r="D1942" s="14" t="s">
        <v>1161</v>
      </c>
      <c r="E1942" s="2">
        <f>Source!AU1792</f>
        <v>10</v>
      </c>
      <c r="F1942" s="16"/>
      <c r="G1942" s="15"/>
      <c r="H1942" s="2"/>
      <c r="I1942" s="2"/>
      <c r="J1942" s="16">
        <f>SUM(T1935:T1941)</f>
        <v>6.11</v>
      </c>
      <c r="K1942" s="16"/>
    </row>
    <row r="1943" spans="1:22" ht="14.25" x14ac:dyDescent="0.2">
      <c r="A1943" s="13"/>
      <c r="B1943" s="13"/>
      <c r="C1943" s="13" t="s">
        <v>1168</v>
      </c>
      <c r="D1943" s="14" t="s">
        <v>1161</v>
      </c>
      <c r="E1943" s="2">
        <f>108</f>
        <v>108</v>
      </c>
      <c r="F1943" s="16"/>
      <c r="G1943" s="15"/>
      <c r="H1943" s="2"/>
      <c r="I1943" s="2"/>
      <c r="J1943" s="16">
        <f>SUM(V1935:V1942)</f>
        <v>0.03</v>
      </c>
      <c r="K1943" s="16"/>
    </row>
    <row r="1944" spans="1:22" ht="14.25" x14ac:dyDescent="0.2">
      <c r="A1944" s="13"/>
      <c r="B1944" s="13"/>
      <c r="C1944" s="13" t="s">
        <v>1163</v>
      </c>
      <c r="D1944" s="14" t="s">
        <v>1164</v>
      </c>
      <c r="E1944" s="2">
        <f>Source!AQ1792</f>
        <v>0.42</v>
      </c>
      <c r="F1944" s="16"/>
      <c r="G1944" s="15" t="str">
        <f>Source!DI1792</f>
        <v/>
      </c>
      <c r="H1944" s="2">
        <f>Source!AV1792</f>
        <v>1</v>
      </c>
      <c r="I1944" s="2"/>
      <c r="J1944" s="16"/>
      <c r="K1944" s="16">
        <f>Source!U1792</f>
        <v>8.4000000000000005E-2</v>
      </c>
    </row>
    <row r="1945" spans="1:22" ht="15" x14ac:dyDescent="0.25">
      <c r="A1945" s="20"/>
      <c r="B1945" s="20"/>
      <c r="C1945" s="20"/>
      <c r="D1945" s="20"/>
      <c r="E1945" s="20"/>
      <c r="F1945" s="20"/>
      <c r="G1945" s="20"/>
      <c r="H1945" s="20"/>
      <c r="I1945" s="58">
        <f>J1937+J1938+J1940+J1941+J1942+J1943</f>
        <v>134.19000000000003</v>
      </c>
      <c r="J1945" s="58"/>
      <c r="K1945" s="21">
        <f>IF(Source!I1792&lt;&gt;0, ROUND(I1945/Source!I1792, 2), 0)</f>
        <v>670.95</v>
      </c>
      <c r="P1945" s="18">
        <f>I1945</f>
        <v>134.19000000000003</v>
      </c>
    </row>
    <row r="1946" spans="1:22" ht="28.5" x14ac:dyDescent="0.2">
      <c r="A1946" s="13">
        <v>211</v>
      </c>
      <c r="B1946" s="13" t="str">
        <f>Source!F1793</f>
        <v>1.50-3204-10-1/1</v>
      </c>
      <c r="C1946" s="13" t="str">
        <f>Source!G1793</f>
        <v>Пробивка борозд в кирпичных стенах, площадь сечения до 20 см2</v>
      </c>
      <c r="D1946" s="14" t="str">
        <f>Source!H1793</f>
        <v>100 м</v>
      </c>
      <c r="E1946" s="2">
        <f>Source!I1793</f>
        <v>0.01</v>
      </c>
      <c r="F1946" s="16"/>
      <c r="G1946" s="15"/>
      <c r="H1946" s="2"/>
      <c r="I1946" s="2"/>
      <c r="J1946" s="16"/>
      <c r="K1946" s="16"/>
      <c r="Q1946">
        <f>ROUND((Source!BZ1793/100)*ROUND((Source!AF1793*Source!AV1793)*Source!I1793, 2), 2)</f>
        <v>57.54</v>
      </c>
      <c r="R1946">
        <f>Source!X1793</f>
        <v>57.54</v>
      </c>
      <c r="S1946">
        <f>ROUND((Source!CA1793/100)*ROUND((Source!AF1793*Source!AV1793)*Source!I1793, 2), 2)</f>
        <v>8.2200000000000006</v>
      </c>
      <c r="T1946">
        <f>Source!Y1793</f>
        <v>8.2200000000000006</v>
      </c>
      <c r="U1946">
        <f>ROUND((175/100)*ROUND((Source!AE1793*Source!AV1793)*Source!I1793, 2), 2)</f>
        <v>53.2</v>
      </c>
      <c r="V1946">
        <f>ROUND((108/100)*ROUND(Source!CS1793*Source!I1793, 2), 2)</f>
        <v>32.83</v>
      </c>
    </row>
    <row r="1947" spans="1:22" x14ac:dyDescent="0.2">
      <c r="C1947" s="17" t="str">
        <f>"Объем: "&amp;Source!I1793&amp;"=1/"&amp;"100"</f>
        <v>Объем: 0,01=1/100</v>
      </c>
    </row>
    <row r="1948" spans="1:22" ht="14.25" x14ac:dyDescent="0.2">
      <c r="A1948" s="13"/>
      <c r="B1948" s="13"/>
      <c r="C1948" s="13" t="s">
        <v>1159</v>
      </c>
      <c r="D1948" s="14"/>
      <c r="E1948" s="2"/>
      <c r="F1948" s="16">
        <f>Source!AO1793</f>
        <v>8219.68</v>
      </c>
      <c r="G1948" s="15" t="str">
        <f>Source!DG1793</f>
        <v/>
      </c>
      <c r="H1948" s="2">
        <f>Source!AV1793</f>
        <v>1</v>
      </c>
      <c r="I1948" s="2">
        <f>IF(Source!BA1793&lt;&gt; 0, Source!BA1793, 1)</f>
        <v>1</v>
      </c>
      <c r="J1948" s="16">
        <f>Source!S1793</f>
        <v>82.2</v>
      </c>
      <c r="K1948" s="16"/>
    </row>
    <row r="1949" spans="1:22" ht="14.25" x14ac:dyDescent="0.2">
      <c r="A1949" s="13"/>
      <c r="B1949" s="13"/>
      <c r="C1949" s="13" t="s">
        <v>1165</v>
      </c>
      <c r="D1949" s="14"/>
      <c r="E1949" s="2"/>
      <c r="F1949" s="16">
        <f>Source!AM1793</f>
        <v>5993.85</v>
      </c>
      <c r="G1949" s="15" t="str">
        <f>Source!DE1793</f>
        <v/>
      </c>
      <c r="H1949" s="2">
        <f>Source!AV1793</f>
        <v>1</v>
      </c>
      <c r="I1949" s="2">
        <f>IF(Source!BB1793&lt;&gt; 0, Source!BB1793, 1)</f>
        <v>1</v>
      </c>
      <c r="J1949" s="16">
        <f>Source!Q1793</f>
        <v>59.94</v>
      </c>
      <c r="K1949" s="16"/>
    </row>
    <row r="1950" spans="1:22" ht="14.25" x14ac:dyDescent="0.2">
      <c r="A1950" s="13"/>
      <c r="B1950" s="13"/>
      <c r="C1950" s="13" t="s">
        <v>1166</v>
      </c>
      <c r="D1950" s="14"/>
      <c r="E1950" s="2"/>
      <c r="F1950" s="16">
        <f>Source!AN1793</f>
        <v>3040.45</v>
      </c>
      <c r="G1950" s="15" t="str">
        <f>Source!DF1793</f>
        <v/>
      </c>
      <c r="H1950" s="2">
        <f>Source!AV1793</f>
        <v>1</v>
      </c>
      <c r="I1950" s="2">
        <f>IF(Source!BS1793&lt;&gt; 0, Source!BS1793, 1)</f>
        <v>1</v>
      </c>
      <c r="J1950" s="22">
        <f>Source!R1793</f>
        <v>30.4</v>
      </c>
      <c r="K1950" s="16"/>
    </row>
    <row r="1951" spans="1:22" ht="14.25" x14ac:dyDescent="0.2">
      <c r="A1951" s="13"/>
      <c r="B1951" s="13"/>
      <c r="C1951" s="13" t="s">
        <v>1160</v>
      </c>
      <c r="D1951" s="14" t="s">
        <v>1161</v>
      </c>
      <c r="E1951" s="2">
        <f>Source!AT1793</f>
        <v>70</v>
      </c>
      <c r="F1951" s="16"/>
      <c r="G1951" s="15"/>
      <c r="H1951" s="2"/>
      <c r="I1951" s="2"/>
      <c r="J1951" s="16">
        <f>SUM(R1946:R1950)</f>
        <v>57.54</v>
      </c>
      <c r="K1951" s="16"/>
    </row>
    <row r="1952" spans="1:22" ht="14.25" x14ac:dyDescent="0.2">
      <c r="A1952" s="13"/>
      <c r="B1952" s="13"/>
      <c r="C1952" s="13" t="s">
        <v>1162</v>
      </c>
      <c r="D1952" s="14" t="s">
        <v>1161</v>
      </c>
      <c r="E1952" s="2">
        <f>Source!AU1793</f>
        <v>10</v>
      </c>
      <c r="F1952" s="16"/>
      <c r="G1952" s="15"/>
      <c r="H1952" s="2"/>
      <c r="I1952" s="2"/>
      <c r="J1952" s="16">
        <f>SUM(T1946:T1951)</f>
        <v>8.2200000000000006</v>
      </c>
      <c r="K1952" s="16"/>
    </row>
    <row r="1953" spans="1:22" ht="14.25" x14ac:dyDescent="0.2">
      <c r="A1953" s="13"/>
      <c r="B1953" s="13"/>
      <c r="C1953" s="13" t="s">
        <v>1168</v>
      </c>
      <c r="D1953" s="14" t="s">
        <v>1161</v>
      </c>
      <c r="E1953" s="2">
        <f>108</f>
        <v>108</v>
      </c>
      <c r="F1953" s="16"/>
      <c r="G1953" s="15"/>
      <c r="H1953" s="2"/>
      <c r="I1953" s="2"/>
      <c r="J1953" s="16">
        <f>SUM(V1946:V1952)</f>
        <v>32.83</v>
      </c>
      <c r="K1953" s="16"/>
    </row>
    <row r="1954" spans="1:22" ht="14.25" x14ac:dyDescent="0.2">
      <c r="A1954" s="13"/>
      <c r="B1954" s="13"/>
      <c r="C1954" s="13" t="s">
        <v>1163</v>
      </c>
      <c r="D1954" s="14" t="s">
        <v>1164</v>
      </c>
      <c r="E1954" s="2">
        <f>Source!AQ1793</f>
        <v>14</v>
      </c>
      <c r="F1954" s="16"/>
      <c r="G1954" s="15" t="str">
        <f>Source!DI1793</f>
        <v/>
      </c>
      <c r="H1954" s="2">
        <f>Source!AV1793</f>
        <v>1</v>
      </c>
      <c r="I1954" s="2"/>
      <c r="J1954" s="16"/>
      <c r="K1954" s="16">
        <f>Source!U1793</f>
        <v>0.14000000000000001</v>
      </c>
    </row>
    <row r="1955" spans="1:22" ht="15" x14ac:dyDescent="0.25">
      <c r="A1955" s="20"/>
      <c r="B1955" s="20"/>
      <c r="C1955" s="20"/>
      <c r="D1955" s="20"/>
      <c r="E1955" s="20"/>
      <c r="F1955" s="20"/>
      <c r="G1955" s="20"/>
      <c r="H1955" s="20"/>
      <c r="I1955" s="58">
        <f>J1948+J1949+J1951+J1952+J1953</f>
        <v>240.72999999999996</v>
      </c>
      <c r="J1955" s="58"/>
      <c r="K1955" s="21">
        <f>IF(Source!I1793&lt;&gt;0, ROUND(I1955/Source!I1793, 2), 0)</f>
        <v>24073</v>
      </c>
      <c r="P1955" s="18">
        <f>I1955</f>
        <v>240.72999999999996</v>
      </c>
    </row>
    <row r="1956" spans="1:22" ht="99.75" x14ac:dyDescent="0.2">
      <c r="A1956" s="13">
        <v>212</v>
      </c>
      <c r="B1956" s="13" t="str">
        <f>Source!F1794</f>
        <v>21.23-8-140</v>
      </c>
      <c r="C1956" s="13" t="str">
        <f>Source!G1794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1956" s="14" t="str">
        <f>Source!H1794</f>
        <v>км</v>
      </c>
      <c r="E1956" s="2">
        <f>Source!I1794</f>
        <v>1E-3</v>
      </c>
      <c r="F1956" s="16">
        <f>Source!AL1794</f>
        <v>99860.32</v>
      </c>
      <c r="G1956" s="15" t="str">
        <f>Source!DD1794</f>
        <v/>
      </c>
      <c r="H1956" s="2">
        <f>Source!AW1794</f>
        <v>1</v>
      </c>
      <c r="I1956" s="2">
        <f>IF(Source!BC1794&lt;&gt; 0, Source!BC1794, 1)</f>
        <v>1</v>
      </c>
      <c r="J1956" s="16">
        <f>Source!P1794</f>
        <v>99.86</v>
      </c>
      <c r="K1956" s="16"/>
      <c r="Q1956">
        <f>ROUND((Source!BZ1794/100)*ROUND((Source!AF1794*Source!AV1794)*Source!I1794, 2), 2)</f>
        <v>0</v>
      </c>
      <c r="R1956">
        <f>Source!X1794</f>
        <v>0</v>
      </c>
      <c r="S1956">
        <f>ROUND((Source!CA1794/100)*ROUND((Source!AF1794*Source!AV1794)*Source!I1794, 2), 2)</f>
        <v>0</v>
      </c>
      <c r="T1956">
        <f>Source!Y1794</f>
        <v>0</v>
      </c>
      <c r="U1956">
        <f>ROUND((175/100)*ROUND((Source!AE1794*Source!AV1794)*Source!I1794, 2), 2)</f>
        <v>0</v>
      </c>
      <c r="V1956">
        <f>ROUND((108/100)*ROUND(Source!CS1794*Source!I1794, 2), 2)</f>
        <v>0</v>
      </c>
    </row>
    <row r="1957" spans="1:22" ht="15" x14ac:dyDescent="0.25">
      <c r="A1957" s="20"/>
      <c r="B1957" s="20"/>
      <c r="C1957" s="20"/>
      <c r="D1957" s="20"/>
      <c r="E1957" s="20"/>
      <c r="F1957" s="20"/>
      <c r="G1957" s="20"/>
      <c r="H1957" s="20"/>
      <c r="I1957" s="58">
        <f>J1956</f>
        <v>99.86</v>
      </c>
      <c r="J1957" s="58"/>
      <c r="K1957" s="21">
        <f>IF(Source!I1794&lt;&gt;0, ROUND(I1957/Source!I1794, 2), 0)</f>
        <v>99860</v>
      </c>
      <c r="P1957" s="18">
        <f>I1957</f>
        <v>99.86</v>
      </c>
    </row>
    <row r="1958" spans="1:22" ht="57" x14ac:dyDescent="0.2">
      <c r="A1958" s="13">
        <v>213</v>
      </c>
      <c r="B1958" s="13" t="str">
        <f>Source!F1795</f>
        <v>21.21-5-84</v>
      </c>
      <c r="C1958" s="13" t="str">
        <f>Source!G1795</f>
        <v>Коробки для установки выключателей, переключателей и штепсельных розеток при скрытой электропроводке, тип КУВ-1М УХЛЗ</v>
      </c>
      <c r="D1958" s="14" t="str">
        <f>Source!H1795</f>
        <v>1000 шт.</v>
      </c>
      <c r="E1958" s="2">
        <f>Source!I1795</f>
        <v>2E-3</v>
      </c>
      <c r="F1958" s="16">
        <f>Source!AL1795</f>
        <v>72169.899999999994</v>
      </c>
      <c r="G1958" s="15" t="str">
        <f>Source!DD1795</f>
        <v/>
      </c>
      <c r="H1958" s="2">
        <f>Source!AW1795</f>
        <v>1</v>
      </c>
      <c r="I1958" s="2">
        <f>IF(Source!BC1795&lt;&gt; 0, Source!BC1795, 1)</f>
        <v>1</v>
      </c>
      <c r="J1958" s="16">
        <f>Source!P1795</f>
        <v>144.34</v>
      </c>
      <c r="K1958" s="16"/>
      <c r="Q1958">
        <f>ROUND((Source!BZ1795/100)*ROUND((Source!AF1795*Source!AV1795)*Source!I1795, 2), 2)</f>
        <v>0</v>
      </c>
      <c r="R1958">
        <f>Source!X1795</f>
        <v>0</v>
      </c>
      <c r="S1958">
        <f>ROUND((Source!CA1795/100)*ROUND((Source!AF1795*Source!AV1795)*Source!I1795, 2), 2)</f>
        <v>0</v>
      </c>
      <c r="T1958">
        <f>Source!Y1795</f>
        <v>0</v>
      </c>
      <c r="U1958">
        <f>ROUND((175/100)*ROUND((Source!AE1795*Source!AV1795)*Source!I1795, 2), 2)</f>
        <v>0</v>
      </c>
      <c r="V1958">
        <f>ROUND((108/100)*ROUND(Source!CS1795*Source!I1795, 2), 2)</f>
        <v>0</v>
      </c>
    </row>
    <row r="1959" spans="1:22" x14ac:dyDescent="0.2">
      <c r="C1959" s="17" t="str">
        <f>"Объем: "&amp;Source!I1795&amp;"=2/"&amp;"1000"</f>
        <v>Объем: 0,002=2/1000</v>
      </c>
    </row>
    <row r="1960" spans="1:22" ht="15" x14ac:dyDescent="0.25">
      <c r="A1960" s="20"/>
      <c r="B1960" s="20"/>
      <c r="C1960" s="20"/>
      <c r="D1960" s="20"/>
      <c r="E1960" s="20"/>
      <c r="F1960" s="20"/>
      <c r="G1960" s="20"/>
      <c r="H1960" s="20"/>
      <c r="I1960" s="58">
        <f>J1958</f>
        <v>144.34</v>
      </c>
      <c r="J1960" s="58"/>
      <c r="K1960" s="21">
        <f>IF(Source!I1795&lt;&gt;0, ROUND(I1960/Source!I1795, 2), 0)</f>
        <v>72170</v>
      </c>
      <c r="P1960" s="18">
        <f>I1960</f>
        <v>144.34</v>
      </c>
    </row>
    <row r="1961" spans="1:22" ht="42.75" x14ac:dyDescent="0.2">
      <c r="A1961" s="13">
        <v>214</v>
      </c>
      <c r="B1961" s="13" t="str">
        <f>Source!F1796</f>
        <v>1.20-3103-1-8/1</v>
      </c>
      <c r="C1961" s="13" t="str">
        <f>Source!G1796</f>
        <v>Установка розетки штепсельной неутопленного типа при открытой проводке</v>
      </c>
      <c r="D1961" s="14" t="str">
        <f>Source!H1796</f>
        <v>100 шт.</v>
      </c>
      <c r="E1961" s="2">
        <f>Source!I1796</f>
        <v>0.05</v>
      </c>
      <c r="F1961" s="16"/>
      <c r="G1961" s="15"/>
      <c r="H1961" s="2"/>
      <c r="I1961" s="2"/>
      <c r="J1961" s="16"/>
      <c r="K1961" s="16"/>
      <c r="Q1961">
        <f>ROUND((Source!BZ1796/100)*ROUND((Source!AF1796*Source!AV1796)*Source!I1796, 2), 2)</f>
        <v>975.92</v>
      </c>
      <c r="R1961">
        <f>Source!X1796</f>
        <v>975.92</v>
      </c>
      <c r="S1961">
        <f>ROUND((Source!CA1796/100)*ROUND((Source!AF1796*Source!AV1796)*Source!I1796, 2), 2)</f>
        <v>139.41999999999999</v>
      </c>
      <c r="T1961">
        <f>Source!Y1796</f>
        <v>139.41999999999999</v>
      </c>
      <c r="U1961">
        <f>ROUND((175/100)*ROUND((Source!AE1796*Source!AV1796)*Source!I1796, 2), 2)</f>
        <v>0.05</v>
      </c>
      <c r="V1961">
        <f>ROUND((108/100)*ROUND(Source!CS1796*Source!I1796, 2), 2)</f>
        <v>0.03</v>
      </c>
    </row>
    <row r="1962" spans="1:22" x14ac:dyDescent="0.2">
      <c r="C1962" s="17" t="str">
        <f>"Объем: "&amp;Source!I1796&amp;"=5/"&amp;"100"</f>
        <v>Объем: 0,05=5/100</v>
      </c>
    </row>
    <row r="1963" spans="1:22" ht="14.25" x14ac:dyDescent="0.2">
      <c r="A1963" s="13"/>
      <c r="B1963" s="13"/>
      <c r="C1963" s="13" t="s">
        <v>1159</v>
      </c>
      <c r="D1963" s="14"/>
      <c r="E1963" s="2"/>
      <c r="F1963" s="16">
        <f>Source!AO1796</f>
        <v>27883.439999999999</v>
      </c>
      <c r="G1963" s="15" t="str">
        <f>Source!DG1796</f>
        <v/>
      </c>
      <c r="H1963" s="2">
        <f>Source!AV1796</f>
        <v>1</v>
      </c>
      <c r="I1963" s="2">
        <f>IF(Source!BA1796&lt;&gt; 0, Source!BA1796, 1)</f>
        <v>1</v>
      </c>
      <c r="J1963" s="16">
        <f>Source!S1796</f>
        <v>1394.17</v>
      </c>
      <c r="K1963" s="16"/>
    </row>
    <row r="1964" spans="1:22" ht="14.25" x14ac:dyDescent="0.2">
      <c r="A1964" s="13"/>
      <c r="B1964" s="13"/>
      <c r="C1964" s="13" t="s">
        <v>1165</v>
      </c>
      <c r="D1964" s="14"/>
      <c r="E1964" s="2"/>
      <c r="F1964" s="16">
        <f>Source!AM1796</f>
        <v>32.57</v>
      </c>
      <c r="G1964" s="15" t="str">
        <f>Source!DE1796</f>
        <v/>
      </c>
      <c r="H1964" s="2">
        <f>Source!AV1796</f>
        <v>1</v>
      </c>
      <c r="I1964" s="2">
        <f>IF(Source!BB1796&lt;&gt; 0, Source!BB1796, 1)</f>
        <v>1</v>
      </c>
      <c r="J1964" s="16">
        <f>Source!Q1796</f>
        <v>1.63</v>
      </c>
      <c r="K1964" s="16"/>
    </row>
    <row r="1965" spans="1:22" ht="14.25" x14ac:dyDescent="0.2">
      <c r="A1965" s="13"/>
      <c r="B1965" s="13"/>
      <c r="C1965" s="13" t="s">
        <v>1166</v>
      </c>
      <c r="D1965" s="14"/>
      <c r="E1965" s="2"/>
      <c r="F1965" s="16">
        <f>Source!AN1796</f>
        <v>0.69</v>
      </c>
      <c r="G1965" s="15" t="str">
        <f>Source!DF1796</f>
        <v/>
      </c>
      <c r="H1965" s="2">
        <f>Source!AV1796</f>
        <v>1</v>
      </c>
      <c r="I1965" s="2">
        <f>IF(Source!BS1796&lt;&gt; 0, Source!BS1796, 1)</f>
        <v>1</v>
      </c>
      <c r="J1965" s="22">
        <f>Source!R1796</f>
        <v>0.03</v>
      </c>
      <c r="K1965" s="16"/>
    </row>
    <row r="1966" spans="1:22" ht="14.25" x14ac:dyDescent="0.2">
      <c r="A1966" s="13"/>
      <c r="B1966" s="13"/>
      <c r="C1966" s="13" t="s">
        <v>1160</v>
      </c>
      <c r="D1966" s="14" t="s">
        <v>1161</v>
      </c>
      <c r="E1966" s="2">
        <f>Source!AT1796</f>
        <v>70</v>
      </c>
      <c r="F1966" s="16"/>
      <c r="G1966" s="15"/>
      <c r="H1966" s="2"/>
      <c r="I1966" s="2"/>
      <c r="J1966" s="16">
        <f>SUM(R1961:R1965)</f>
        <v>975.92</v>
      </c>
      <c r="K1966" s="16"/>
    </row>
    <row r="1967" spans="1:22" ht="14.25" x14ac:dyDescent="0.2">
      <c r="A1967" s="13"/>
      <c r="B1967" s="13"/>
      <c r="C1967" s="13" t="s">
        <v>1162</v>
      </c>
      <c r="D1967" s="14" t="s">
        <v>1161</v>
      </c>
      <c r="E1967" s="2">
        <f>Source!AU1796</f>
        <v>10</v>
      </c>
      <c r="F1967" s="16"/>
      <c r="G1967" s="15"/>
      <c r="H1967" s="2"/>
      <c r="I1967" s="2"/>
      <c r="J1967" s="16">
        <f>SUM(T1961:T1966)</f>
        <v>139.41999999999999</v>
      </c>
      <c r="K1967" s="16"/>
    </row>
    <row r="1968" spans="1:22" ht="14.25" x14ac:dyDescent="0.2">
      <c r="A1968" s="13"/>
      <c r="B1968" s="13"/>
      <c r="C1968" s="13" t="s">
        <v>1168</v>
      </c>
      <c r="D1968" s="14" t="s">
        <v>1161</v>
      </c>
      <c r="E1968" s="2">
        <f>108</f>
        <v>108</v>
      </c>
      <c r="F1968" s="16"/>
      <c r="G1968" s="15"/>
      <c r="H1968" s="2"/>
      <c r="I1968" s="2"/>
      <c r="J1968" s="16">
        <f>SUM(V1961:V1967)</f>
        <v>0.03</v>
      </c>
      <c r="K1968" s="16"/>
    </row>
    <row r="1969" spans="1:22" ht="14.25" x14ac:dyDescent="0.2">
      <c r="A1969" s="13"/>
      <c r="B1969" s="13"/>
      <c r="C1969" s="13" t="s">
        <v>1163</v>
      </c>
      <c r="D1969" s="14" t="s">
        <v>1164</v>
      </c>
      <c r="E1969" s="2">
        <f>Source!AQ1796</f>
        <v>42.81</v>
      </c>
      <c r="F1969" s="16"/>
      <c r="G1969" s="15" t="str">
        <f>Source!DI1796</f>
        <v/>
      </c>
      <c r="H1969" s="2">
        <f>Source!AV1796</f>
        <v>1</v>
      </c>
      <c r="I1969" s="2"/>
      <c r="J1969" s="16"/>
      <c r="K1969" s="16">
        <f>Source!U1796</f>
        <v>2.1405000000000003</v>
      </c>
    </row>
    <row r="1970" spans="1:22" ht="15" x14ac:dyDescent="0.25">
      <c r="A1970" s="20"/>
      <c r="B1970" s="20"/>
      <c r="C1970" s="20"/>
      <c r="D1970" s="20"/>
      <c r="E1970" s="20"/>
      <c r="F1970" s="20"/>
      <c r="G1970" s="20"/>
      <c r="H1970" s="20"/>
      <c r="I1970" s="58">
        <f>J1963+J1964+J1966+J1967+J1968</f>
        <v>2511.1700000000005</v>
      </c>
      <c r="J1970" s="58"/>
      <c r="K1970" s="21">
        <f>IF(Source!I1796&lt;&gt;0, ROUND(I1970/Source!I1796, 2), 0)</f>
        <v>50223.4</v>
      </c>
      <c r="P1970" s="18">
        <f>I1970</f>
        <v>2511.1700000000005</v>
      </c>
    </row>
    <row r="1971" spans="1:22" ht="42.75" x14ac:dyDescent="0.2">
      <c r="A1971" s="13">
        <v>215</v>
      </c>
      <c r="B1971" s="13" t="str">
        <f>Source!F1797</f>
        <v>1.20-3103-1-1/1</v>
      </c>
      <c r="C1971" s="13" t="str">
        <f>Source!G1797</f>
        <v>Установка выключателя одноклавишного неутопленного типа при открытой проводке</v>
      </c>
      <c r="D1971" s="14" t="str">
        <f>Source!H1797</f>
        <v>100 шт.</v>
      </c>
      <c r="E1971" s="2">
        <f>Source!I1797</f>
        <v>0.01</v>
      </c>
      <c r="F1971" s="16"/>
      <c r="G1971" s="15"/>
      <c r="H1971" s="2"/>
      <c r="I1971" s="2"/>
      <c r="J1971" s="16"/>
      <c r="K1971" s="16"/>
      <c r="Q1971">
        <f>ROUND((Source!BZ1797/100)*ROUND((Source!AF1797*Source!AV1797)*Source!I1797, 2), 2)</f>
        <v>178.82</v>
      </c>
      <c r="R1971">
        <f>Source!X1797</f>
        <v>178.82</v>
      </c>
      <c r="S1971">
        <f>ROUND((Source!CA1797/100)*ROUND((Source!AF1797*Source!AV1797)*Source!I1797, 2), 2)</f>
        <v>25.55</v>
      </c>
      <c r="T1971">
        <f>Source!Y1797</f>
        <v>25.55</v>
      </c>
      <c r="U1971">
        <f>ROUND((175/100)*ROUND((Source!AE1797*Source!AV1797)*Source!I1797, 2), 2)</f>
        <v>0.02</v>
      </c>
      <c r="V1971">
        <f>ROUND((108/100)*ROUND(Source!CS1797*Source!I1797, 2), 2)</f>
        <v>0.01</v>
      </c>
    </row>
    <row r="1972" spans="1:22" x14ac:dyDescent="0.2">
      <c r="C1972" s="17" t="str">
        <f>"Объем: "&amp;Source!I1797&amp;"=1/"&amp;"100"</f>
        <v>Объем: 0,01=1/100</v>
      </c>
    </row>
    <row r="1973" spans="1:22" ht="14.25" x14ac:dyDescent="0.2">
      <c r="A1973" s="13"/>
      <c r="B1973" s="13"/>
      <c r="C1973" s="13" t="s">
        <v>1159</v>
      </c>
      <c r="D1973" s="14"/>
      <c r="E1973" s="2"/>
      <c r="F1973" s="16">
        <f>Source!AO1797</f>
        <v>25545.16</v>
      </c>
      <c r="G1973" s="15" t="str">
        <f>Source!DG1797</f>
        <v/>
      </c>
      <c r="H1973" s="2">
        <f>Source!AV1797</f>
        <v>1</v>
      </c>
      <c r="I1973" s="2">
        <f>IF(Source!BA1797&lt;&gt; 0, Source!BA1797, 1)</f>
        <v>1</v>
      </c>
      <c r="J1973" s="16">
        <f>Source!S1797</f>
        <v>255.45</v>
      </c>
      <c r="K1973" s="16"/>
    </row>
    <row r="1974" spans="1:22" ht="14.25" x14ac:dyDescent="0.2">
      <c r="A1974" s="13"/>
      <c r="B1974" s="13"/>
      <c r="C1974" s="13" t="s">
        <v>1165</v>
      </c>
      <c r="D1974" s="14"/>
      <c r="E1974" s="2"/>
      <c r="F1974" s="16">
        <f>Source!AM1797</f>
        <v>32.57</v>
      </c>
      <c r="G1974" s="15" t="str">
        <f>Source!DE1797</f>
        <v/>
      </c>
      <c r="H1974" s="2">
        <f>Source!AV1797</f>
        <v>1</v>
      </c>
      <c r="I1974" s="2">
        <f>IF(Source!BB1797&lt;&gt; 0, Source!BB1797, 1)</f>
        <v>1</v>
      </c>
      <c r="J1974" s="16">
        <f>Source!Q1797</f>
        <v>0.33</v>
      </c>
      <c r="K1974" s="16"/>
    </row>
    <row r="1975" spans="1:22" ht="14.25" x14ac:dyDescent="0.2">
      <c r="A1975" s="13"/>
      <c r="B1975" s="13"/>
      <c r="C1975" s="13" t="s">
        <v>1166</v>
      </c>
      <c r="D1975" s="14"/>
      <c r="E1975" s="2"/>
      <c r="F1975" s="16">
        <f>Source!AN1797</f>
        <v>0.69</v>
      </c>
      <c r="G1975" s="15" t="str">
        <f>Source!DF1797</f>
        <v/>
      </c>
      <c r="H1975" s="2">
        <f>Source!AV1797</f>
        <v>1</v>
      </c>
      <c r="I1975" s="2">
        <f>IF(Source!BS1797&lt;&gt; 0, Source!BS1797, 1)</f>
        <v>1</v>
      </c>
      <c r="J1975" s="22">
        <f>Source!R1797</f>
        <v>0.01</v>
      </c>
      <c r="K1975" s="16"/>
    </row>
    <row r="1976" spans="1:22" ht="14.25" x14ac:dyDescent="0.2">
      <c r="A1976" s="13"/>
      <c r="B1976" s="13"/>
      <c r="C1976" s="13" t="s">
        <v>1160</v>
      </c>
      <c r="D1976" s="14" t="s">
        <v>1161</v>
      </c>
      <c r="E1976" s="2">
        <f>Source!AT1797</f>
        <v>70</v>
      </c>
      <c r="F1976" s="16"/>
      <c r="G1976" s="15"/>
      <c r="H1976" s="2"/>
      <c r="I1976" s="2"/>
      <c r="J1976" s="16">
        <f>SUM(R1971:R1975)</f>
        <v>178.82</v>
      </c>
      <c r="K1976" s="16"/>
    </row>
    <row r="1977" spans="1:22" ht="14.25" x14ac:dyDescent="0.2">
      <c r="A1977" s="13"/>
      <c r="B1977" s="13"/>
      <c r="C1977" s="13" t="s">
        <v>1162</v>
      </c>
      <c r="D1977" s="14" t="s">
        <v>1161</v>
      </c>
      <c r="E1977" s="2">
        <f>Source!AU1797</f>
        <v>10</v>
      </c>
      <c r="F1977" s="16"/>
      <c r="G1977" s="15"/>
      <c r="H1977" s="2"/>
      <c r="I1977" s="2"/>
      <c r="J1977" s="16">
        <f>SUM(T1971:T1976)</f>
        <v>25.55</v>
      </c>
      <c r="K1977" s="16"/>
    </row>
    <row r="1978" spans="1:22" ht="14.25" x14ac:dyDescent="0.2">
      <c r="A1978" s="13"/>
      <c r="B1978" s="13"/>
      <c r="C1978" s="13" t="s">
        <v>1168</v>
      </c>
      <c r="D1978" s="14" t="s">
        <v>1161</v>
      </c>
      <c r="E1978" s="2">
        <f>108</f>
        <v>108</v>
      </c>
      <c r="F1978" s="16"/>
      <c r="G1978" s="15"/>
      <c r="H1978" s="2"/>
      <c r="I1978" s="2"/>
      <c r="J1978" s="16">
        <f>SUM(V1971:V1977)</f>
        <v>0.01</v>
      </c>
      <c r="K1978" s="16"/>
    </row>
    <row r="1979" spans="1:22" ht="14.25" x14ac:dyDescent="0.2">
      <c r="A1979" s="13"/>
      <c r="B1979" s="13"/>
      <c r="C1979" s="13" t="s">
        <v>1163</v>
      </c>
      <c r="D1979" s="14" t="s">
        <v>1164</v>
      </c>
      <c r="E1979" s="2">
        <f>Source!AQ1797</f>
        <v>39.22</v>
      </c>
      <c r="F1979" s="16"/>
      <c r="G1979" s="15" t="str">
        <f>Source!DI1797</f>
        <v/>
      </c>
      <c r="H1979" s="2">
        <f>Source!AV1797</f>
        <v>1</v>
      </c>
      <c r="I1979" s="2"/>
      <c r="J1979" s="16"/>
      <c r="K1979" s="16">
        <f>Source!U1797</f>
        <v>0.39219999999999999</v>
      </c>
    </row>
    <row r="1980" spans="1:22" ht="15" x14ac:dyDescent="0.25">
      <c r="A1980" s="20"/>
      <c r="B1980" s="20"/>
      <c r="C1980" s="20"/>
      <c r="D1980" s="20"/>
      <c r="E1980" s="20"/>
      <c r="F1980" s="20"/>
      <c r="G1980" s="20"/>
      <c r="H1980" s="20"/>
      <c r="I1980" s="58">
        <f>J1973+J1974+J1976+J1977+J1978</f>
        <v>460.16</v>
      </c>
      <c r="J1980" s="58"/>
      <c r="K1980" s="21">
        <f>IF(Source!I1797&lt;&gt;0, ROUND(I1980/Source!I1797, 2), 0)</f>
        <v>46016</v>
      </c>
      <c r="P1980" s="18">
        <f>I1980</f>
        <v>460.16</v>
      </c>
    </row>
    <row r="1981" spans="1:22" ht="42.75" x14ac:dyDescent="0.2">
      <c r="A1981" s="13">
        <v>216</v>
      </c>
      <c r="B1981" s="13" t="str">
        <f>Source!F1798</f>
        <v>1.20-3103-1-5/1</v>
      </c>
      <c r="C1981" s="13" t="str">
        <f>Source!G1798</f>
        <v>Установка выключателя двухклавишного утопленного типа при скрытой проводке</v>
      </c>
      <c r="D1981" s="14" t="str">
        <f>Source!H1798</f>
        <v>100 шт.</v>
      </c>
      <c r="E1981" s="2">
        <f>Source!I1798</f>
        <v>0.01</v>
      </c>
      <c r="F1981" s="16"/>
      <c r="G1981" s="15"/>
      <c r="H1981" s="2"/>
      <c r="I1981" s="2"/>
      <c r="J1981" s="16"/>
      <c r="K1981" s="16"/>
      <c r="Q1981">
        <f>ROUND((Source!BZ1798/100)*ROUND((Source!AF1798*Source!AV1798)*Source!I1798, 2), 2)</f>
        <v>157.88999999999999</v>
      </c>
      <c r="R1981">
        <f>Source!X1798</f>
        <v>157.88999999999999</v>
      </c>
      <c r="S1981">
        <f>ROUND((Source!CA1798/100)*ROUND((Source!AF1798*Source!AV1798)*Source!I1798, 2), 2)</f>
        <v>22.56</v>
      </c>
      <c r="T1981">
        <f>Source!Y1798</f>
        <v>22.56</v>
      </c>
      <c r="U1981">
        <f>ROUND((175/100)*ROUND((Source!AE1798*Source!AV1798)*Source!I1798, 2), 2)</f>
        <v>0</v>
      </c>
      <c r="V1981">
        <f>ROUND((108/100)*ROUND(Source!CS1798*Source!I1798, 2), 2)</f>
        <v>0</v>
      </c>
    </row>
    <row r="1982" spans="1:22" x14ac:dyDescent="0.2">
      <c r="C1982" s="17" t="str">
        <f>"Объем: "&amp;Source!I1798&amp;"=1/"&amp;"100"</f>
        <v>Объем: 0,01=1/100</v>
      </c>
    </row>
    <row r="1983" spans="1:22" ht="14.25" x14ac:dyDescent="0.2">
      <c r="A1983" s="13"/>
      <c r="B1983" s="13"/>
      <c r="C1983" s="13" t="s">
        <v>1159</v>
      </c>
      <c r="D1983" s="14"/>
      <c r="E1983" s="2"/>
      <c r="F1983" s="16">
        <f>Source!AO1798</f>
        <v>22555.56</v>
      </c>
      <c r="G1983" s="15" t="str">
        <f>Source!DG1798</f>
        <v/>
      </c>
      <c r="H1983" s="2">
        <f>Source!AV1798</f>
        <v>1</v>
      </c>
      <c r="I1983" s="2">
        <f>IF(Source!BA1798&lt;&gt; 0, Source!BA1798, 1)</f>
        <v>1</v>
      </c>
      <c r="J1983" s="16">
        <f>Source!S1798</f>
        <v>225.56</v>
      </c>
      <c r="K1983" s="16"/>
    </row>
    <row r="1984" spans="1:22" ht="14.25" x14ac:dyDescent="0.2">
      <c r="A1984" s="13"/>
      <c r="B1984" s="13"/>
      <c r="C1984" s="13" t="s">
        <v>1160</v>
      </c>
      <c r="D1984" s="14" t="s">
        <v>1161</v>
      </c>
      <c r="E1984" s="2">
        <f>Source!AT1798</f>
        <v>70</v>
      </c>
      <c r="F1984" s="16"/>
      <c r="G1984" s="15"/>
      <c r="H1984" s="2"/>
      <c r="I1984" s="2"/>
      <c r="J1984" s="16">
        <f>SUM(R1981:R1983)</f>
        <v>157.88999999999999</v>
      </c>
      <c r="K1984" s="16"/>
    </row>
    <row r="1985" spans="1:22" ht="14.25" x14ac:dyDescent="0.2">
      <c r="A1985" s="13"/>
      <c r="B1985" s="13"/>
      <c r="C1985" s="13" t="s">
        <v>1162</v>
      </c>
      <c r="D1985" s="14" t="s">
        <v>1161</v>
      </c>
      <c r="E1985" s="2">
        <f>Source!AU1798</f>
        <v>10</v>
      </c>
      <c r="F1985" s="16"/>
      <c r="G1985" s="15"/>
      <c r="H1985" s="2"/>
      <c r="I1985" s="2"/>
      <c r="J1985" s="16">
        <f>SUM(T1981:T1984)</f>
        <v>22.56</v>
      </c>
      <c r="K1985" s="16"/>
    </row>
    <row r="1986" spans="1:22" ht="14.25" x14ac:dyDescent="0.2">
      <c r="A1986" s="13"/>
      <c r="B1986" s="13"/>
      <c r="C1986" s="13" t="s">
        <v>1163</v>
      </c>
      <c r="D1986" s="14" t="s">
        <v>1164</v>
      </c>
      <c r="E1986" s="2">
        <f>Source!AQ1798</f>
        <v>34.630000000000003</v>
      </c>
      <c r="F1986" s="16"/>
      <c r="G1986" s="15" t="str">
        <f>Source!DI1798</f>
        <v/>
      </c>
      <c r="H1986" s="2">
        <f>Source!AV1798</f>
        <v>1</v>
      </c>
      <c r="I1986" s="2"/>
      <c r="J1986" s="16"/>
      <c r="K1986" s="16">
        <f>Source!U1798</f>
        <v>0.34630000000000005</v>
      </c>
    </row>
    <row r="1987" spans="1:22" ht="15" x14ac:dyDescent="0.25">
      <c r="A1987" s="20"/>
      <c r="B1987" s="20"/>
      <c r="C1987" s="20"/>
      <c r="D1987" s="20"/>
      <c r="E1987" s="20"/>
      <c r="F1987" s="20"/>
      <c r="G1987" s="20"/>
      <c r="H1987" s="20"/>
      <c r="I1987" s="58">
        <f>J1983+J1984+J1985</f>
        <v>406.01</v>
      </c>
      <c r="J1987" s="58"/>
      <c r="K1987" s="21">
        <f>IF(Source!I1798&lt;&gt;0, ROUND(I1987/Source!I1798, 2), 0)</f>
        <v>40601</v>
      </c>
      <c r="P1987" s="18">
        <f>I1987</f>
        <v>406.01</v>
      </c>
    </row>
    <row r="1989" spans="1:22" ht="15" x14ac:dyDescent="0.25">
      <c r="A1989" s="61" t="str">
        <f>CONCATENATE("Итого по разделу: ",IF(Source!G1800&lt;&gt;"Новый раздел", Source!G1800, ""))</f>
        <v>Итого по разделу: Помещение 203 Учебный класс</v>
      </c>
      <c r="B1989" s="61"/>
      <c r="C1989" s="61"/>
      <c r="D1989" s="61"/>
      <c r="E1989" s="61"/>
      <c r="F1989" s="61"/>
      <c r="G1989" s="61"/>
      <c r="H1989" s="61"/>
      <c r="I1989" s="59">
        <f>SUM(P1927:P1988)</f>
        <v>4240.3900000000003</v>
      </c>
      <c r="J1989" s="60"/>
      <c r="K1989" s="23"/>
    </row>
    <row r="1992" spans="1:22" ht="16.5" x14ac:dyDescent="0.25">
      <c r="A1992" s="57" t="str">
        <f>CONCATENATE("Раздел: ",IF(Source!G1830&lt;&gt;"Новый раздел", Source!G1830, ""))</f>
        <v>Раздел: Помещение 204 Учительская</v>
      </c>
      <c r="B1992" s="57"/>
      <c r="C1992" s="57"/>
      <c r="D1992" s="57"/>
      <c r="E1992" s="57"/>
      <c r="F1992" s="57"/>
      <c r="G1992" s="57"/>
      <c r="H1992" s="57"/>
      <c r="I1992" s="57"/>
      <c r="J1992" s="57"/>
      <c r="K1992" s="57"/>
    </row>
    <row r="1993" spans="1:22" ht="28.5" x14ac:dyDescent="0.2">
      <c r="A1993" s="13">
        <v>217</v>
      </c>
      <c r="B1993" s="13" t="str">
        <f>Source!F1834</f>
        <v>1.21-3305-1-1/1</v>
      </c>
      <c r="C1993" s="13" t="str">
        <f>Source!G1834</f>
        <v>Демонтаж выключателей, розеток</v>
      </c>
      <c r="D1993" s="14" t="str">
        <f>Source!H1834</f>
        <v>100 шт.</v>
      </c>
      <c r="E1993" s="2">
        <f>Source!I1834</f>
        <v>0.04</v>
      </c>
      <c r="F1993" s="16"/>
      <c r="G1993" s="15"/>
      <c r="H1993" s="2"/>
      <c r="I1993" s="2"/>
      <c r="J1993" s="16"/>
      <c r="K1993" s="16"/>
      <c r="Q1993">
        <f>ROUND((Source!BZ1834/100)*ROUND((Source!AF1834*Source!AV1834)*Source!I1834, 2), 2)</f>
        <v>75.89</v>
      </c>
      <c r="R1993">
        <f>Source!X1834</f>
        <v>75.89</v>
      </c>
      <c r="S1993">
        <f>ROUND((Source!CA1834/100)*ROUND((Source!AF1834*Source!AV1834)*Source!I1834, 2), 2)</f>
        <v>10.84</v>
      </c>
      <c r="T1993">
        <f>Source!Y1834</f>
        <v>10.84</v>
      </c>
      <c r="U1993">
        <f>ROUND((175/100)*ROUND((Source!AE1834*Source!AV1834)*Source!I1834, 2), 2)</f>
        <v>0</v>
      </c>
      <c r="V1993">
        <f>ROUND((108/100)*ROUND(Source!CS1834*Source!I1834, 2), 2)</f>
        <v>0</v>
      </c>
    </row>
    <row r="1994" spans="1:22" x14ac:dyDescent="0.2">
      <c r="C1994" s="17" t="str">
        <f>"Объем: "&amp;Source!I1834&amp;"=4/"&amp;"100"</f>
        <v>Объем: 0,04=4/100</v>
      </c>
    </row>
    <row r="1995" spans="1:22" ht="14.25" x14ac:dyDescent="0.2">
      <c r="A1995" s="13"/>
      <c r="B1995" s="13"/>
      <c r="C1995" s="13" t="s">
        <v>1159</v>
      </c>
      <c r="D1995" s="14"/>
      <c r="E1995" s="2"/>
      <c r="F1995" s="16">
        <f>Source!AO1834</f>
        <v>2710.46</v>
      </c>
      <c r="G1995" s="15" t="str">
        <f>Source!DG1834</f>
        <v/>
      </c>
      <c r="H1995" s="2">
        <f>Source!AV1834</f>
        <v>1</v>
      </c>
      <c r="I1995" s="2">
        <f>IF(Source!BA1834&lt;&gt; 0, Source!BA1834, 1)</f>
        <v>1</v>
      </c>
      <c r="J1995" s="16">
        <f>Source!S1834</f>
        <v>108.42</v>
      </c>
      <c r="K1995" s="16"/>
    </row>
    <row r="1996" spans="1:22" ht="14.25" x14ac:dyDescent="0.2">
      <c r="A1996" s="13"/>
      <c r="B1996" s="13"/>
      <c r="C1996" s="13" t="s">
        <v>1160</v>
      </c>
      <c r="D1996" s="14" t="s">
        <v>1161</v>
      </c>
      <c r="E1996" s="2">
        <f>Source!AT1834</f>
        <v>70</v>
      </c>
      <c r="F1996" s="16"/>
      <c r="G1996" s="15"/>
      <c r="H1996" s="2"/>
      <c r="I1996" s="2"/>
      <c r="J1996" s="16">
        <f>SUM(R1993:R1995)</f>
        <v>75.89</v>
      </c>
      <c r="K1996" s="16"/>
    </row>
    <row r="1997" spans="1:22" ht="14.25" x14ac:dyDescent="0.2">
      <c r="A1997" s="13"/>
      <c r="B1997" s="13"/>
      <c r="C1997" s="13" t="s">
        <v>1162</v>
      </c>
      <c r="D1997" s="14" t="s">
        <v>1161</v>
      </c>
      <c r="E1997" s="2">
        <f>Source!AU1834</f>
        <v>10</v>
      </c>
      <c r="F1997" s="16"/>
      <c r="G1997" s="15"/>
      <c r="H1997" s="2"/>
      <c r="I1997" s="2"/>
      <c r="J1997" s="16">
        <f>SUM(T1993:T1996)</f>
        <v>10.84</v>
      </c>
      <c r="K1997" s="16"/>
    </row>
    <row r="1998" spans="1:22" ht="14.25" x14ac:dyDescent="0.2">
      <c r="A1998" s="13"/>
      <c r="B1998" s="13"/>
      <c r="C1998" s="13" t="s">
        <v>1163</v>
      </c>
      <c r="D1998" s="14" t="s">
        <v>1164</v>
      </c>
      <c r="E1998" s="2">
        <f>Source!AQ1834</f>
        <v>5.84</v>
      </c>
      <c r="F1998" s="16"/>
      <c r="G1998" s="15" t="str">
        <f>Source!DI1834</f>
        <v/>
      </c>
      <c r="H1998" s="2">
        <f>Source!AV1834</f>
        <v>1</v>
      </c>
      <c r="I1998" s="2"/>
      <c r="J1998" s="16"/>
      <c r="K1998" s="16">
        <f>Source!U1834</f>
        <v>0.2336</v>
      </c>
    </row>
    <row r="1999" spans="1:22" ht="15" x14ac:dyDescent="0.25">
      <c r="A1999" s="20"/>
      <c r="B1999" s="20"/>
      <c r="C1999" s="20"/>
      <c r="D1999" s="20"/>
      <c r="E1999" s="20"/>
      <c r="F1999" s="20"/>
      <c r="G1999" s="20"/>
      <c r="H1999" s="20"/>
      <c r="I1999" s="58">
        <f>J1995+J1996+J1997</f>
        <v>195.15</v>
      </c>
      <c r="J1999" s="58"/>
      <c r="K1999" s="21">
        <f>IF(Source!I1834&lt;&gt;0, ROUND(I1999/Source!I1834, 2), 0)</f>
        <v>4878.75</v>
      </c>
      <c r="P1999" s="18">
        <f>I1999</f>
        <v>195.15</v>
      </c>
    </row>
    <row r="2000" spans="1:22" ht="57" x14ac:dyDescent="0.2">
      <c r="A2000" s="13">
        <v>218</v>
      </c>
      <c r="B2000" s="13" t="str">
        <f>Source!F1835</f>
        <v>1.50-3204-13-6/1</v>
      </c>
      <c r="C2000" s="13" t="str">
        <f>Source!G1835</f>
        <v>Сверление отверстий в строительных конструкциях из кирпича установками алмазного сверления, диаметр сверла алмазного кольцевого 70 мм</v>
      </c>
      <c r="D2000" s="14" t="str">
        <f>Source!H1835</f>
        <v>10 СМ</v>
      </c>
      <c r="E2000" s="2">
        <f>Source!I1835</f>
        <v>0.2</v>
      </c>
      <c r="F2000" s="16"/>
      <c r="G2000" s="15"/>
      <c r="H2000" s="2"/>
      <c r="I2000" s="2"/>
      <c r="J2000" s="16"/>
      <c r="K2000" s="16"/>
      <c r="Q2000">
        <f>ROUND((Source!BZ1835/100)*ROUND((Source!AF1835*Source!AV1835)*Source!I1835, 2), 2)</f>
        <v>42.74</v>
      </c>
      <c r="R2000">
        <f>Source!X1835</f>
        <v>42.74</v>
      </c>
      <c r="S2000">
        <f>ROUND((Source!CA1835/100)*ROUND((Source!AF1835*Source!AV1835)*Source!I1835, 2), 2)</f>
        <v>6.11</v>
      </c>
      <c r="T2000">
        <f>Source!Y1835</f>
        <v>6.11</v>
      </c>
      <c r="U2000">
        <f>ROUND((175/100)*ROUND((Source!AE1835*Source!AV1835)*Source!I1835, 2), 2)</f>
        <v>0.05</v>
      </c>
      <c r="V2000">
        <f>ROUND((108/100)*ROUND(Source!CS1835*Source!I1835, 2), 2)</f>
        <v>0.03</v>
      </c>
    </row>
    <row r="2001" spans="1:22" x14ac:dyDescent="0.2">
      <c r="C2001" s="17" t="str">
        <f>"Объем: "&amp;Source!I1835&amp;"=2/"&amp;"10"</f>
        <v>Объем: 0,2=2/10</v>
      </c>
    </row>
    <row r="2002" spans="1:22" ht="14.25" x14ac:dyDescent="0.2">
      <c r="A2002" s="13"/>
      <c r="B2002" s="13"/>
      <c r="C2002" s="13" t="s">
        <v>1159</v>
      </c>
      <c r="D2002" s="14"/>
      <c r="E2002" s="2"/>
      <c r="F2002" s="16">
        <f>Source!AO1835</f>
        <v>305.27</v>
      </c>
      <c r="G2002" s="15" t="str">
        <f>Source!DG1835</f>
        <v/>
      </c>
      <c r="H2002" s="2">
        <f>Source!AV1835</f>
        <v>1</v>
      </c>
      <c r="I2002" s="2">
        <f>IF(Source!BA1835&lt;&gt; 0, Source!BA1835, 1)</f>
        <v>1</v>
      </c>
      <c r="J2002" s="16">
        <f>Source!S1835</f>
        <v>61.05</v>
      </c>
      <c r="K2002" s="16"/>
    </row>
    <row r="2003" spans="1:22" ht="14.25" x14ac:dyDescent="0.2">
      <c r="A2003" s="13"/>
      <c r="B2003" s="13"/>
      <c r="C2003" s="13" t="s">
        <v>1165</v>
      </c>
      <c r="D2003" s="14"/>
      <c r="E2003" s="2"/>
      <c r="F2003" s="16">
        <f>Source!AM1835</f>
        <v>8.99</v>
      </c>
      <c r="G2003" s="15" t="str">
        <f>Source!DE1835</f>
        <v/>
      </c>
      <c r="H2003" s="2">
        <f>Source!AV1835</f>
        <v>1</v>
      </c>
      <c r="I2003" s="2">
        <f>IF(Source!BB1835&lt;&gt; 0, Source!BB1835, 1)</f>
        <v>1</v>
      </c>
      <c r="J2003" s="16">
        <f>Source!Q1835</f>
        <v>1.8</v>
      </c>
      <c r="K2003" s="16"/>
    </row>
    <row r="2004" spans="1:22" ht="14.25" x14ac:dyDescent="0.2">
      <c r="A2004" s="13"/>
      <c r="B2004" s="13"/>
      <c r="C2004" s="13" t="s">
        <v>1166</v>
      </c>
      <c r="D2004" s="14"/>
      <c r="E2004" s="2"/>
      <c r="F2004" s="16">
        <f>Source!AN1835</f>
        <v>0.13</v>
      </c>
      <c r="G2004" s="15" t="str">
        <f>Source!DF1835</f>
        <v/>
      </c>
      <c r="H2004" s="2">
        <f>Source!AV1835</f>
        <v>1</v>
      </c>
      <c r="I2004" s="2">
        <f>IF(Source!BS1835&lt;&gt; 0, Source!BS1835, 1)</f>
        <v>1</v>
      </c>
      <c r="J2004" s="22">
        <f>Source!R1835</f>
        <v>0.03</v>
      </c>
      <c r="K2004" s="16"/>
    </row>
    <row r="2005" spans="1:22" ht="14.25" x14ac:dyDescent="0.2">
      <c r="A2005" s="13"/>
      <c r="B2005" s="13"/>
      <c r="C2005" s="13" t="s">
        <v>1167</v>
      </c>
      <c r="D2005" s="14"/>
      <c r="E2005" s="2"/>
      <c r="F2005" s="16">
        <f>Source!AL1835</f>
        <v>112.32</v>
      </c>
      <c r="G2005" s="15" t="str">
        <f>Source!DD1835</f>
        <v/>
      </c>
      <c r="H2005" s="2">
        <f>Source!AW1835</f>
        <v>1</v>
      </c>
      <c r="I2005" s="2">
        <f>IF(Source!BC1835&lt;&gt; 0, Source!BC1835, 1)</f>
        <v>1</v>
      </c>
      <c r="J2005" s="16">
        <f>Source!P1835</f>
        <v>22.46</v>
      </c>
      <c r="K2005" s="16"/>
    </row>
    <row r="2006" spans="1:22" ht="14.25" x14ac:dyDescent="0.2">
      <c r="A2006" s="13"/>
      <c r="B2006" s="13"/>
      <c r="C2006" s="13" t="s">
        <v>1160</v>
      </c>
      <c r="D2006" s="14" t="s">
        <v>1161</v>
      </c>
      <c r="E2006" s="2">
        <f>Source!AT1835</f>
        <v>70</v>
      </c>
      <c r="F2006" s="16"/>
      <c r="G2006" s="15"/>
      <c r="H2006" s="2"/>
      <c r="I2006" s="2"/>
      <c r="J2006" s="16">
        <f>SUM(R2000:R2005)</f>
        <v>42.74</v>
      </c>
      <c r="K2006" s="16"/>
    </row>
    <row r="2007" spans="1:22" ht="14.25" x14ac:dyDescent="0.2">
      <c r="A2007" s="13"/>
      <c r="B2007" s="13"/>
      <c r="C2007" s="13" t="s">
        <v>1162</v>
      </c>
      <c r="D2007" s="14" t="s">
        <v>1161</v>
      </c>
      <c r="E2007" s="2">
        <f>Source!AU1835</f>
        <v>10</v>
      </c>
      <c r="F2007" s="16"/>
      <c r="G2007" s="15"/>
      <c r="H2007" s="2"/>
      <c r="I2007" s="2"/>
      <c r="J2007" s="16">
        <f>SUM(T2000:T2006)</f>
        <v>6.11</v>
      </c>
      <c r="K2007" s="16"/>
    </row>
    <row r="2008" spans="1:22" ht="14.25" x14ac:dyDescent="0.2">
      <c r="A2008" s="13"/>
      <c r="B2008" s="13"/>
      <c r="C2008" s="13" t="s">
        <v>1168</v>
      </c>
      <c r="D2008" s="14" t="s">
        <v>1161</v>
      </c>
      <c r="E2008" s="2">
        <f>108</f>
        <v>108</v>
      </c>
      <c r="F2008" s="16"/>
      <c r="G2008" s="15"/>
      <c r="H2008" s="2"/>
      <c r="I2008" s="2"/>
      <c r="J2008" s="16">
        <f>SUM(V2000:V2007)</f>
        <v>0.03</v>
      </c>
      <c r="K2008" s="16"/>
    </row>
    <row r="2009" spans="1:22" ht="14.25" x14ac:dyDescent="0.2">
      <c r="A2009" s="13"/>
      <c r="B2009" s="13"/>
      <c r="C2009" s="13" t="s">
        <v>1163</v>
      </c>
      <c r="D2009" s="14" t="s">
        <v>1164</v>
      </c>
      <c r="E2009" s="2">
        <f>Source!AQ1835</f>
        <v>0.42</v>
      </c>
      <c r="F2009" s="16"/>
      <c r="G2009" s="15" t="str">
        <f>Source!DI1835</f>
        <v/>
      </c>
      <c r="H2009" s="2">
        <f>Source!AV1835</f>
        <v>1</v>
      </c>
      <c r="I2009" s="2"/>
      <c r="J2009" s="16"/>
      <c r="K2009" s="16">
        <f>Source!U1835</f>
        <v>8.4000000000000005E-2</v>
      </c>
    </row>
    <row r="2010" spans="1:22" ht="15" x14ac:dyDescent="0.25">
      <c r="A2010" s="20"/>
      <c r="B2010" s="20"/>
      <c r="C2010" s="20"/>
      <c r="D2010" s="20"/>
      <c r="E2010" s="20"/>
      <c r="F2010" s="20"/>
      <c r="G2010" s="20"/>
      <c r="H2010" s="20"/>
      <c r="I2010" s="58">
        <f>J2002+J2003+J2005+J2006+J2007+J2008</f>
        <v>134.19000000000003</v>
      </c>
      <c r="J2010" s="58"/>
      <c r="K2010" s="21">
        <f>IF(Source!I1835&lt;&gt;0, ROUND(I2010/Source!I1835, 2), 0)</f>
        <v>670.95</v>
      </c>
      <c r="P2010" s="18">
        <f>I2010</f>
        <v>134.19000000000003</v>
      </c>
    </row>
    <row r="2011" spans="1:22" ht="28.5" x14ac:dyDescent="0.2">
      <c r="A2011" s="13">
        <v>219</v>
      </c>
      <c r="B2011" s="13" t="str">
        <f>Source!F1836</f>
        <v>1.50-3204-10-1/1</v>
      </c>
      <c r="C2011" s="13" t="str">
        <f>Source!G1836</f>
        <v>Пробивка борозд в кирпичных стенах, площадь сечения до 20 см2</v>
      </c>
      <c r="D2011" s="14" t="str">
        <f>Source!H1836</f>
        <v>100 м</v>
      </c>
      <c r="E2011" s="2">
        <f>Source!I1836</f>
        <v>0.02</v>
      </c>
      <c r="F2011" s="16"/>
      <c r="G2011" s="15"/>
      <c r="H2011" s="2"/>
      <c r="I2011" s="2"/>
      <c r="J2011" s="16"/>
      <c r="K2011" s="16"/>
      <c r="Q2011">
        <f>ROUND((Source!BZ1836/100)*ROUND((Source!AF1836*Source!AV1836)*Source!I1836, 2), 2)</f>
        <v>115.07</v>
      </c>
      <c r="R2011">
        <f>Source!X1836</f>
        <v>115.07</v>
      </c>
      <c r="S2011">
        <f>ROUND((Source!CA1836/100)*ROUND((Source!AF1836*Source!AV1836)*Source!I1836, 2), 2)</f>
        <v>16.440000000000001</v>
      </c>
      <c r="T2011">
        <f>Source!Y1836</f>
        <v>16.440000000000001</v>
      </c>
      <c r="U2011">
        <f>ROUND((175/100)*ROUND((Source!AE1836*Source!AV1836)*Source!I1836, 2), 2)</f>
        <v>106.42</v>
      </c>
      <c r="V2011">
        <f>ROUND((108/100)*ROUND(Source!CS1836*Source!I1836, 2), 2)</f>
        <v>65.67</v>
      </c>
    </row>
    <row r="2012" spans="1:22" x14ac:dyDescent="0.2">
      <c r="C2012" s="17" t="str">
        <f>"Объем: "&amp;Source!I1836&amp;"=2/"&amp;"100"</f>
        <v>Объем: 0,02=2/100</v>
      </c>
    </row>
    <row r="2013" spans="1:22" ht="14.25" x14ac:dyDescent="0.2">
      <c r="A2013" s="13"/>
      <c r="B2013" s="13"/>
      <c r="C2013" s="13" t="s">
        <v>1159</v>
      </c>
      <c r="D2013" s="14"/>
      <c r="E2013" s="2"/>
      <c r="F2013" s="16">
        <f>Source!AO1836</f>
        <v>8219.68</v>
      </c>
      <c r="G2013" s="15" t="str">
        <f>Source!DG1836</f>
        <v/>
      </c>
      <c r="H2013" s="2">
        <f>Source!AV1836</f>
        <v>1</v>
      </c>
      <c r="I2013" s="2">
        <f>IF(Source!BA1836&lt;&gt; 0, Source!BA1836, 1)</f>
        <v>1</v>
      </c>
      <c r="J2013" s="16">
        <f>Source!S1836</f>
        <v>164.39</v>
      </c>
      <c r="K2013" s="16"/>
    </row>
    <row r="2014" spans="1:22" ht="14.25" x14ac:dyDescent="0.2">
      <c r="A2014" s="13"/>
      <c r="B2014" s="13"/>
      <c r="C2014" s="13" t="s">
        <v>1165</v>
      </c>
      <c r="D2014" s="14"/>
      <c r="E2014" s="2"/>
      <c r="F2014" s="16">
        <f>Source!AM1836</f>
        <v>5993.85</v>
      </c>
      <c r="G2014" s="15" t="str">
        <f>Source!DE1836</f>
        <v/>
      </c>
      <c r="H2014" s="2">
        <f>Source!AV1836</f>
        <v>1</v>
      </c>
      <c r="I2014" s="2">
        <f>IF(Source!BB1836&lt;&gt; 0, Source!BB1836, 1)</f>
        <v>1</v>
      </c>
      <c r="J2014" s="16">
        <f>Source!Q1836</f>
        <v>119.88</v>
      </c>
      <c r="K2014" s="16"/>
    </row>
    <row r="2015" spans="1:22" ht="14.25" x14ac:dyDescent="0.2">
      <c r="A2015" s="13"/>
      <c r="B2015" s="13"/>
      <c r="C2015" s="13" t="s">
        <v>1166</v>
      </c>
      <c r="D2015" s="14"/>
      <c r="E2015" s="2"/>
      <c r="F2015" s="16">
        <f>Source!AN1836</f>
        <v>3040.45</v>
      </c>
      <c r="G2015" s="15" t="str">
        <f>Source!DF1836</f>
        <v/>
      </c>
      <c r="H2015" s="2">
        <f>Source!AV1836</f>
        <v>1</v>
      </c>
      <c r="I2015" s="2">
        <f>IF(Source!BS1836&lt;&gt; 0, Source!BS1836, 1)</f>
        <v>1</v>
      </c>
      <c r="J2015" s="22">
        <f>Source!R1836</f>
        <v>60.81</v>
      </c>
      <c r="K2015" s="16"/>
    </row>
    <row r="2016" spans="1:22" ht="14.25" x14ac:dyDescent="0.2">
      <c r="A2016" s="13"/>
      <c r="B2016" s="13"/>
      <c r="C2016" s="13" t="s">
        <v>1160</v>
      </c>
      <c r="D2016" s="14" t="s">
        <v>1161</v>
      </c>
      <c r="E2016" s="2">
        <f>Source!AT1836</f>
        <v>70</v>
      </c>
      <c r="F2016" s="16"/>
      <c r="G2016" s="15"/>
      <c r="H2016" s="2"/>
      <c r="I2016" s="2"/>
      <c r="J2016" s="16">
        <f>SUM(R2011:R2015)</f>
        <v>115.07</v>
      </c>
      <c r="K2016" s="16"/>
    </row>
    <row r="2017" spans="1:22" ht="14.25" x14ac:dyDescent="0.2">
      <c r="A2017" s="13"/>
      <c r="B2017" s="13"/>
      <c r="C2017" s="13" t="s">
        <v>1162</v>
      </c>
      <c r="D2017" s="14" t="s">
        <v>1161</v>
      </c>
      <c r="E2017" s="2">
        <f>Source!AU1836</f>
        <v>10</v>
      </c>
      <c r="F2017" s="16"/>
      <c r="G2017" s="15"/>
      <c r="H2017" s="2"/>
      <c r="I2017" s="2"/>
      <c r="J2017" s="16">
        <f>SUM(T2011:T2016)</f>
        <v>16.440000000000001</v>
      </c>
      <c r="K2017" s="16"/>
    </row>
    <row r="2018" spans="1:22" ht="14.25" x14ac:dyDescent="0.2">
      <c r="A2018" s="13"/>
      <c r="B2018" s="13"/>
      <c r="C2018" s="13" t="s">
        <v>1168</v>
      </c>
      <c r="D2018" s="14" t="s">
        <v>1161</v>
      </c>
      <c r="E2018" s="2">
        <f>108</f>
        <v>108</v>
      </c>
      <c r="F2018" s="16"/>
      <c r="G2018" s="15"/>
      <c r="H2018" s="2"/>
      <c r="I2018" s="2"/>
      <c r="J2018" s="16">
        <f>SUM(V2011:V2017)</f>
        <v>65.67</v>
      </c>
      <c r="K2018" s="16"/>
    </row>
    <row r="2019" spans="1:22" ht="14.25" x14ac:dyDescent="0.2">
      <c r="A2019" s="13"/>
      <c r="B2019" s="13"/>
      <c r="C2019" s="13" t="s">
        <v>1163</v>
      </c>
      <c r="D2019" s="14" t="s">
        <v>1164</v>
      </c>
      <c r="E2019" s="2">
        <f>Source!AQ1836</f>
        <v>14</v>
      </c>
      <c r="F2019" s="16"/>
      <c r="G2019" s="15" t="str">
        <f>Source!DI1836</f>
        <v/>
      </c>
      <c r="H2019" s="2">
        <f>Source!AV1836</f>
        <v>1</v>
      </c>
      <c r="I2019" s="2"/>
      <c r="J2019" s="16"/>
      <c r="K2019" s="16">
        <f>Source!U1836</f>
        <v>0.28000000000000003</v>
      </c>
    </row>
    <row r="2020" spans="1:22" ht="15" x14ac:dyDescent="0.25">
      <c r="A2020" s="20"/>
      <c r="B2020" s="20"/>
      <c r="C2020" s="20"/>
      <c r="D2020" s="20"/>
      <c r="E2020" s="20"/>
      <c r="F2020" s="20"/>
      <c r="G2020" s="20"/>
      <c r="H2020" s="20"/>
      <c r="I2020" s="58">
        <f>J2013+J2014+J2016+J2017+J2018</f>
        <v>481.45</v>
      </c>
      <c r="J2020" s="58"/>
      <c r="K2020" s="21">
        <f>IF(Source!I1836&lt;&gt;0, ROUND(I2020/Source!I1836, 2), 0)</f>
        <v>24072.5</v>
      </c>
      <c r="P2020" s="18">
        <f>I2020</f>
        <v>481.45</v>
      </c>
    </row>
    <row r="2021" spans="1:22" ht="99.75" x14ac:dyDescent="0.2">
      <c r="A2021" s="13">
        <v>220</v>
      </c>
      <c r="B2021" s="13" t="str">
        <f>Source!F1837</f>
        <v>21.23-8-140</v>
      </c>
      <c r="C2021" s="13" t="str">
        <f>Source!G1837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021" s="14" t="str">
        <f>Source!H1837</f>
        <v>км</v>
      </c>
      <c r="E2021" s="2">
        <f>Source!I1837</f>
        <v>2E-3</v>
      </c>
      <c r="F2021" s="16">
        <f>Source!AL1837</f>
        <v>99860.32</v>
      </c>
      <c r="G2021" s="15" t="str">
        <f>Source!DD1837</f>
        <v/>
      </c>
      <c r="H2021" s="2">
        <f>Source!AW1837</f>
        <v>1</v>
      </c>
      <c r="I2021" s="2">
        <f>IF(Source!BC1837&lt;&gt; 0, Source!BC1837, 1)</f>
        <v>1</v>
      </c>
      <c r="J2021" s="16">
        <f>Source!P1837</f>
        <v>199.72</v>
      </c>
      <c r="K2021" s="16"/>
      <c r="Q2021">
        <f>ROUND((Source!BZ1837/100)*ROUND((Source!AF1837*Source!AV1837)*Source!I1837, 2), 2)</f>
        <v>0</v>
      </c>
      <c r="R2021">
        <f>Source!X1837</f>
        <v>0</v>
      </c>
      <c r="S2021">
        <f>ROUND((Source!CA1837/100)*ROUND((Source!AF1837*Source!AV1837)*Source!I1837, 2), 2)</f>
        <v>0</v>
      </c>
      <c r="T2021">
        <f>Source!Y1837</f>
        <v>0</v>
      </c>
      <c r="U2021">
        <f>ROUND((175/100)*ROUND((Source!AE1837*Source!AV1837)*Source!I1837, 2), 2)</f>
        <v>0</v>
      </c>
      <c r="V2021">
        <f>ROUND((108/100)*ROUND(Source!CS1837*Source!I1837, 2), 2)</f>
        <v>0</v>
      </c>
    </row>
    <row r="2022" spans="1:22" ht="15" x14ac:dyDescent="0.25">
      <c r="A2022" s="20"/>
      <c r="B2022" s="20"/>
      <c r="C2022" s="20"/>
      <c r="D2022" s="20"/>
      <c r="E2022" s="20"/>
      <c r="F2022" s="20"/>
      <c r="G2022" s="20"/>
      <c r="H2022" s="20"/>
      <c r="I2022" s="58">
        <f>J2021</f>
        <v>199.72</v>
      </c>
      <c r="J2022" s="58"/>
      <c r="K2022" s="21">
        <f>IF(Source!I1837&lt;&gt;0, ROUND(I2022/Source!I1837, 2), 0)</f>
        <v>99860</v>
      </c>
      <c r="P2022" s="18">
        <f>I2022</f>
        <v>199.72</v>
      </c>
    </row>
    <row r="2023" spans="1:22" ht="57" x14ac:dyDescent="0.2">
      <c r="A2023" s="13">
        <v>221</v>
      </c>
      <c r="B2023" s="13" t="str">
        <f>Source!F1838</f>
        <v>21.21-5-84</v>
      </c>
      <c r="C2023" s="13" t="str">
        <f>Source!G1838</f>
        <v>Коробки для установки выключателей, переключателей и штепсельных розеток при скрытой электропроводке, тип КУВ-1М УХЛЗ</v>
      </c>
      <c r="D2023" s="14" t="str">
        <f>Source!H1838</f>
        <v>1000 шт.</v>
      </c>
      <c r="E2023" s="2">
        <f>Source!I1838</f>
        <v>6.0000000000000001E-3</v>
      </c>
      <c r="F2023" s="16">
        <f>Source!AL1838</f>
        <v>72169.899999999994</v>
      </c>
      <c r="G2023" s="15" t="str">
        <f>Source!DD1838</f>
        <v/>
      </c>
      <c r="H2023" s="2">
        <f>Source!AW1838</f>
        <v>1</v>
      </c>
      <c r="I2023" s="2">
        <f>IF(Source!BC1838&lt;&gt; 0, Source!BC1838, 1)</f>
        <v>1</v>
      </c>
      <c r="J2023" s="16">
        <f>Source!P1838</f>
        <v>433.02</v>
      </c>
      <c r="K2023" s="16"/>
      <c r="Q2023">
        <f>ROUND((Source!BZ1838/100)*ROUND((Source!AF1838*Source!AV1838)*Source!I1838, 2), 2)</f>
        <v>0</v>
      </c>
      <c r="R2023">
        <f>Source!X1838</f>
        <v>0</v>
      </c>
      <c r="S2023">
        <f>ROUND((Source!CA1838/100)*ROUND((Source!AF1838*Source!AV1838)*Source!I1838, 2), 2)</f>
        <v>0</v>
      </c>
      <c r="T2023">
        <f>Source!Y1838</f>
        <v>0</v>
      </c>
      <c r="U2023">
        <f>ROUND((175/100)*ROUND((Source!AE1838*Source!AV1838)*Source!I1838, 2), 2)</f>
        <v>0</v>
      </c>
      <c r="V2023">
        <f>ROUND((108/100)*ROUND(Source!CS1838*Source!I1838, 2), 2)</f>
        <v>0</v>
      </c>
    </row>
    <row r="2024" spans="1:22" x14ac:dyDescent="0.2">
      <c r="C2024" s="17" t="str">
        <f>"Объем: "&amp;Source!I1838&amp;"=6/"&amp;"1000"</f>
        <v>Объем: 0,006=6/1000</v>
      </c>
    </row>
    <row r="2025" spans="1:22" ht="15" x14ac:dyDescent="0.25">
      <c r="A2025" s="20"/>
      <c r="B2025" s="20"/>
      <c r="C2025" s="20"/>
      <c r="D2025" s="20"/>
      <c r="E2025" s="20"/>
      <c r="F2025" s="20"/>
      <c r="G2025" s="20"/>
      <c r="H2025" s="20"/>
      <c r="I2025" s="58">
        <f>J2023</f>
        <v>433.02</v>
      </c>
      <c r="J2025" s="58"/>
      <c r="K2025" s="21">
        <f>IF(Source!I1838&lt;&gt;0, ROUND(I2025/Source!I1838, 2), 0)</f>
        <v>72170</v>
      </c>
      <c r="P2025" s="18">
        <f>I2025</f>
        <v>433.02</v>
      </c>
    </row>
    <row r="2026" spans="1:22" ht="42.75" x14ac:dyDescent="0.2">
      <c r="A2026" s="13">
        <v>222</v>
      </c>
      <c r="B2026" s="13" t="str">
        <f>Source!F1839</f>
        <v>1.20-3103-1-8/1</v>
      </c>
      <c r="C2026" s="13" t="str">
        <f>Source!G1839</f>
        <v>Установка розетки штепсельной неутопленного типа при открытой проводке</v>
      </c>
      <c r="D2026" s="14" t="str">
        <f>Source!H1839</f>
        <v>100 шт.</v>
      </c>
      <c r="E2026" s="2">
        <f>Source!I1839</f>
        <v>0.04</v>
      </c>
      <c r="F2026" s="16"/>
      <c r="G2026" s="15"/>
      <c r="H2026" s="2"/>
      <c r="I2026" s="2"/>
      <c r="J2026" s="16"/>
      <c r="K2026" s="16"/>
      <c r="Q2026">
        <f>ROUND((Source!BZ1839/100)*ROUND((Source!AF1839*Source!AV1839)*Source!I1839, 2), 2)</f>
        <v>780.74</v>
      </c>
      <c r="R2026">
        <f>Source!X1839</f>
        <v>780.74</v>
      </c>
      <c r="S2026">
        <f>ROUND((Source!CA1839/100)*ROUND((Source!AF1839*Source!AV1839)*Source!I1839, 2), 2)</f>
        <v>111.53</v>
      </c>
      <c r="T2026">
        <f>Source!Y1839</f>
        <v>111.53</v>
      </c>
      <c r="U2026">
        <f>ROUND((175/100)*ROUND((Source!AE1839*Source!AV1839)*Source!I1839, 2), 2)</f>
        <v>0.05</v>
      </c>
      <c r="V2026">
        <f>ROUND((108/100)*ROUND(Source!CS1839*Source!I1839, 2), 2)</f>
        <v>0.03</v>
      </c>
    </row>
    <row r="2027" spans="1:22" x14ac:dyDescent="0.2">
      <c r="C2027" s="17" t="str">
        <f>"Объем: "&amp;Source!I1839&amp;"=4/"&amp;"100"</f>
        <v>Объем: 0,04=4/100</v>
      </c>
    </row>
    <row r="2028" spans="1:22" ht="14.25" x14ac:dyDescent="0.2">
      <c r="A2028" s="13"/>
      <c r="B2028" s="13"/>
      <c r="C2028" s="13" t="s">
        <v>1159</v>
      </c>
      <c r="D2028" s="14"/>
      <c r="E2028" s="2"/>
      <c r="F2028" s="16">
        <f>Source!AO1839</f>
        <v>27883.439999999999</v>
      </c>
      <c r="G2028" s="15" t="str">
        <f>Source!DG1839</f>
        <v/>
      </c>
      <c r="H2028" s="2">
        <f>Source!AV1839</f>
        <v>1</v>
      </c>
      <c r="I2028" s="2">
        <f>IF(Source!BA1839&lt;&gt; 0, Source!BA1839, 1)</f>
        <v>1</v>
      </c>
      <c r="J2028" s="16">
        <f>Source!S1839</f>
        <v>1115.3399999999999</v>
      </c>
      <c r="K2028" s="16"/>
    </row>
    <row r="2029" spans="1:22" ht="14.25" x14ac:dyDescent="0.2">
      <c r="A2029" s="13"/>
      <c r="B2029" s="13"/>
      <c r="C2029" s="13" t="s">
        <v>1165</v>
      </c>
      <c r="D2029" s="14"/>
      <c r="E2029" s="2"/>
      <c r="F2029" s="16">
        <f>Source!AM1839</f>
        <v>32.57</v>
      </c>
      <c r="G2029" s="15" t="str">
        <f>Source!DE1839</f>
        <v/>
      </c>
      <c r="H2029" s="2">
        <f>Source!AV1839</f>
        <v>1</v>
      </c>
      <c r="I2029" s="2">
        <f>IF(Source!BB1839&lt;&gt; 0, Source!BB1839, 1)</f>
        <v>1</v>
      </c>
      <c r="J2029" s="16">
        <f>Source!Q1839</f>
        <v>1.3</v>
      </c>
      <c r="K2029" s="16"/>
    </row>
    <row r="2030" spans="1:22" ht="14.25" x14ac:dyDescent="0.2">
      <c r="A2030" s="13"/>
      <c r="B2030" s="13"/>
      <c r="C2030" s="13" t="s">
        <v>1166</v>
      </c>
      <c r="D2030" s="14"/>
      <c r="E2030" s="2"/>
      <c r="F2030" s="16">
        <f>Source!AN1839</f>
        <v>0.69</v>
      </c>
      <c r="G2030" s="15" t="str">
        <f>Source!DF1839</f>
        <v/>
      </c>
      <c r="H2030" s="2">
        <f>Source!AV1839</f>
        <v>1</v>
      </c>
      <c r="I2030" s="2">
        <f>IF(Source!BS1839&lt;&gt; 0, Source!BS1839, 1)</f>
        <v>1</v>
      </c>
      <c r="J2030" s="22">
        <f>Source!R1839</f>
        <v>0.03</v>
      </c>
      <c r="K2030" s="16"/>
    </row>
    <row r="2031" spans="1:22" ht="14.25" x14ac:dyDescent="0.2">
      <c r="A2031" s="13"/>
      <c r="B2031" s="13"/>
      <c r="C2031" s="13" t="s">
        <v>1160</v>
      </c>
      <c r="D2031" s="14" t="s">
        <v>1161</v>
      </c>
      <c r="E2031" s="2">
        <f>Source!AT1839</f>
        <v>70</v>
      </c>
      <c r="F2031" s="16"/>
      <c r="G2031" s="15"/>
      <c r="H2031" s="2"/>
      <c r="I2031" s="2"/>
      <c r="J2031" s="16">
        <f>SUM(R2026:R2030)</f>
        <v>780.74</v>
      </c>
      <c r="K2031" s="16"/>
    </row>
    <row r="2032" spans="1:22" ht="14.25" x14ac:dyDescent="0.2">
      <c r="A2032" s="13"/>
      <c r="B2032" s="13"/>
      <c r="C2032" s="13" t="s">
        <v>1162</v>
      </c>
      <c r="D2032" s="14" t="s">
        <v>1161</v>
      </c>
      <c r="E2032" s="2">
        <f>Source!AU1839</f>
        <v>10</v>
      </c>
      <c r="F2032" s="16"/>
      <c r="G2032" s="15"/>
      <c r="H2032" s="2"/>
      <c r="I2032" s="2"/>
      <c r="J2032" s="16">
        <f>SUM(T2026:T2031)</f>
        <v>111.53</v>
      </c>
      <c r="K2032" s="16"/>
    </row>
    <row r="2033" spans="1:22" ht="14.25" x14ac:dyDescent="0.2">
      <c r="A2033" s="13"/>
      <c r="B2033" s="13"/>
      <c r="C2033" s="13" t="s">
        <v>1168</v>
      </c>
      <c r="D2033" s="14" t="s">
        <v>1161</v>
      </c>
      <c r="E2033" s="2">
        <f>108</f>
        <v>108</v>
      </c>
      <c r="F2033" s="16"/>
      <c r="G2033" s="15"/>
      <c r="H2033" s="2"/>
      <c r="I2033" s="2"/>
      <c r="J2033" s="16">
        <f>SUM(V2026:V2032)</f>
        <v>0.03</v>
      </c>
      <c r="K2033" s="16"/>
    </row>
    <row r="2034" spans="1:22" ht="14.25" x14ac:dyDescent="0.2">
      <c r="A2034" s="13"/>
      <c r="B2034" s="13"/>
      <c r="C2034" s="13" t="s">
        <v>1163</v>
      </c>
      <c r="D2034" s="14" t="s">
        <v>1164</v>
      </c>
      <c r="E2034" s="2">
        <f>Source!AQ1839</f>
        <v>42.81</v>
      </c>
      <c r="F2034" s="16"/>
      <c r="G2034" s="15" t="str">
        <f>Source!DI1839</f>
        <v/>
      </c>
      <c r="H2034" s="2">
        <f>Source!AV1839</f>
        <v>1</v>
      </c>
      <c r="I2034" s="2"/>
      <c r="J2034" s="16"/>
      <c r="K2034" s="16">
        <f>Source!U1839</f>
        <v>1.7124000000000001</v>
      </c>
    </row>
    <row r="2035" spans="1:22" ht="15" x14ac:dyDescent="0.25">
      <c r="A2035" s="20"/>
      <c r="B2035" s="20"/>
      <c r="C2035" s="20"/>
      <c r="D2035" s="20"/>
      <c r="E2035" s="20"/>
      <c r="F2035" s="20"/>
      <c r="G2035" s="20"/>
      <c r="H2035" s="20"/>
      <c r="I2035" s="58">
        <f>J2028+J2029+J2031+J2032+J2033</f>
        <v>2008.9399999999998</v>
      </c>
      <c r="J2035" s="58"/>
      <c r="K2035" s="21">
        <f>IF(Source!I1839&lt;&gt;0, ROUND(I2035/Source!I1839, 2), 0)</f>
        <v>50223.5</v>
      </c>
      <c r="P2035" s="18">
        <f>I2035</f>
        <v>2008.9399999999998</v>
      </c>
    </row>
    <row r="2036" spans="1:22" ht="42.75" x14ac:dyDescent="0.2">
      <c r="A2036" s="13">
        <v>223</v>
      </c>
      <c r="B2036" s="13" t="str">
        <f>Source!F1840</f>
        <v>1.20-3103-1-1/1</v>
      </c>
      <c r="C2036" s="13" t="str">
        <f>Source!G1840</f>
        <v>Установка выключателя одноклавишного неутопленного типа при открытой проводке</v>
      </c>
      <c r="D2036" s="14" t="str">
        <f>Source!H1840</f>
        <v>100 шт.</v>
      </c>
      <c r="E2036" s="2">
        <f>Source!I1840</f>
        <v>0.01</v>
      </c>
      <c r="F2036" s="16"/>
      <c r="G2036" s="15"/>
      <c r="H2036" s="2"/>
      <c r="I2036" s="2"/>
      <c r="J2036" s="16"/>
      <c r="K2036" s="16"/>
      <c r="Q2036">
        <f>ROUND((Source!BZ1840/100)*ROUND((Source!AF1840*Source!AV1840)*Source!I1840, 2), 2)</f>
        <v>178.82</v>
      </c>
      <c r="R2036">
        <f>Source!X1840</f>
        <v>178.82</v>
      </c>
      <c r="S2036">
        <f>ROUND((Source!CA1840/100)*ROUND((Source!AF1840*Source!AV1840)*Source!I1840, 2), 2)</f>
        <v>25.55</v>
      </c>
      <c r="T2036">
        <f>Source!Y1840</f>
        <v>25.55</v>
      </c>
      <c r="U2036">
        <f>ROUND((175/100)*ROUND((Source!AE1840*Source!AV1840)*Source!I1840, 2), 2)</f>
        <v>0.02</v>
      </c>
      <c r="V2036">
        <f>ROUND((108/100)*ROUND(Source!CS1840*Source!I1840, 2), 2)</f>
        <v>0.01</v>
      </c>
    </row>
    <row r="2037" spans="1:22" x14ac:dyDescent="0.2">
      <c r="C2037" s="17" t="str">
        <f>"Объем: "&amp;Source!I1840&amp;"=1/"&amp;"100"</f>
        <v>Объем: 0,01=1/100</v>
      </c>
    </row>
    <row r="2038" spans="1:22" ht="14.25" x14ac:dyDescent="0.2">
      <c r="A2038" s="13"/>
      <c r="B2038" s="13"/>
      <c r="C2038" s="13" t="s">
        <v>1159</v>
      </c>
      <c r="D2038" s="14"/>
      <c r="E2038" s="2"/>
      <c r="F2038" s="16">
        <f>Source!AO1840</f>
        <v>25545.16</v>
      </c>
      <c r="G2038" s="15" t="str">
        <f>Source!DG1840</f>
        <v/>
      </c>
      <c r="H2038" s="2">
        <f>Source!AV1840</f>
        <v>1</v>
      </c>
      <c r="I2038" s="2">
        <f>IF(Source!BA1840&lt;&gt; 0, Source!BA1840, 1)</f>
        <v>1</v>
      </c>
      <c r="J2038" s="16">
        <f>Source!S1840</f>
        <v>255.45</v>
      </c>
      <c r="K2038" s="16"/>
    </row>
    <row r="2039" spans="1:22" ht="14.25" x14ac:dyDescent="0.2">
      <c r="A2039" s="13"/>
      <c r="B2039" s="13"/>
      <c r="C2039" s="13" t="s">
        <v>1165</v>
      </c>
      <c r="D2039" s="14"/>
      <c r="E2039" s="2"/>
      <c r="F2039" s="16">
        <f>Source!AM1840</f>
        <v>32.57</v>
      </c>
      <c r="G2039" s="15" t="str">
        <f>Source!DE1840</f>
        <v/>
      </c>
      <c r="H2039" s="2">
        <f>Source!AV1840</f>
        <v>1</v>
      </c>
      <c r="I2039" s="2">
        <f>IF(Source!BB1840&lt;&gt; 0, Source!BB1840, 1)</f>
        <v>1</v>
      </c>
      <c r="J2039" s="16">
        <f>Source!Q1840</f>
        <v>0.33</v>
      </c>
      <c r="K2039" s="16"/>
    </row>
    <row r="2040" spans="1:22" ht="14.25" x14ac:dyDescent="0.2">
      <c r="A2040" s="13"/>
      <c r="B2040" s="13"/>
      <c r="C2040" s="13" t="s">
        <v>1166</v>
      </c>
      <c r="D2040" s="14"/>
      <c r="E2040" s="2"/>
      <c r="F2040" s="16">
        <f>Source!AN1840</f>
        <v>0.69</v>
      </c>
      <c r="G2040" s="15" t="str">
        <f>Source!DF1840</f>
        <v/>
      </c>
      <c r="H2040" s="2">
        <f>Source!AV1840</f>
        <v>1</v>
      </c>
      <c r="I2040" s="2">
        <f>IF(Source!BS1840&lt;&gt; 0, Source!BS1840, 1)</f>
        <v>1</v>
      </c>
      <c r="J2040" s="22">
        <f>Source!R1840</f>
        <v>0.01</v>
      </c>
      <c r="K2040" s="16"/>
    </row>
    <row r="2041" spans="1:22" ht="14.25" x14ac:dyDescent="0.2">
      <c r="A2041" s="13"/>
      <c r="B2041" s="13"/>
      <c r="C2041" s="13" t="s">
        <v>1160</v>
      </c>
      <c r="D2041" s="14" t="s">
        <v>1161</v>
      </c>
      <c r="E2041" s="2">
        <f>Source!AT1840</f>
        <v>70</v>
      </c>
      <c r="F2041" s="16"/>
      <c r="G2041" s="15"/>
      <c r="H2041" s="2"/>
      <c r="I2041" s="2"/>
      <c r="J2041" s="16">
        <f>SUM(R2036:R2040)</f>
        <v>178.82</v>
      </c>
      <c r="K2041" s="16"/>
    </row>
    <row r="2042" spans="1:22" ht="14.25" x14ac:dyDescent="0.2">
      <c r="A2042" s="13"/>
      <c r="B2042" s="13"/>
      <c r="C2042" s="13" t="s">
        <v>1162</v>
      </c>
      <c r="D2042" s="14" t="s">
        <v>1161</v>
      </c>
      <c r="E2042" s="2">
        <f>Source!AU1840</f>
        <v>10</v>
      </c>
      <c r="F2042" s="16"/>
      <c r="G2042" s="15"/>
      <c r="H2042" s="2"/>
      <c r="I2042" s="2"/>
      <c r="J2042" s="16">
        <f>SUM(T2036:T2041)</f>
        <v>25.55</v>
      </c>
      <c r="K2042" s="16"/>
    </row>
    <row r="2043" spans="1:22" ht="14.25" x14ac:dyDescent="0.2">
      <c r="A2043" s="13"/>
      <c r="B2043" s="13"/>
      <c r="C2043" s="13" t="s">
        <v>1168</v>
      </c>
      <c r="D2043" s="14" t="s">
        <v>1161</v>
      </c>
      <c r="E2043" s="2">
        <f>108</f>
        <v>108</v>
      </c>
      <c r="F2043" s="16"/>
      <c r="G2043" s="15"/>
      <c r="H2043" s="2"/>
      <c r="I2043" s="2"/>
      <c r="J2043" s="16">
        <f>SUM(V2036:V2042)</f>
        <v>0.01</v>
      </c>
      <c r="K2043" s="16"/>
    </row>
    <row r="2044" spans="1:22" ht="14.25" x14ac:dyDescent="0.2">
      <c r="A2044" s="13"/>
      <c r="B2044" s="13"/>
      <c r="C2044" s="13" t="s">
        <v>1163</v>
      </c>
      <c r="D2044" s="14" t="s">
        <v>1164</v>
      </c>
      <c r="E2044" s="2">
        <f>Source!AQ1840</f>
        <v>39.22</v>
      </c>
      <c r="F2044" s="16"/>
      <c r="G2044" s="15" t="str">
        <f>Source!DI1840</f>
        <v/>
      </c>
      <c r="H2044" s="2">
        <f>Source!AV1840</f>
        <v>1</v>
      </c>
      <c r="I2044" s="2"/>
      <c r="J2044" s="16"/>
      <c r="K2044" s="16">
        <f>Source!U1840</f>
        <v>0.39219999999999999</v>
      </c>
    </row>
    <row r="2045" spans="1:22" ht="15" x14ac:dyDescent="0.25">
      <c r="A2045" s="20"/>
      <c r="B2045" s="20"/>
      <c r="C2045" s="20"/>
      <c r="D2045" s="20"/>
      <c r="E2045" s="20"/>
      <c r="F2045" s="20"/>
      <c r="G2045" s="20"/>
      <c r="H2045" s="20"/>
      <c r="I2045" s="58">
        <f>J2038+J2039+J2041+J2042+J2043</f>
        <v>460.16</v>
      </c>
      <c r="J2045" s="58"/>
      <c r="K2045" s="21">
        <f>IF(Source!I1840&lt;&gt;0, ROUND(I2045/Source!I1840, 2), 0)</f>
        <v>46016</v>
      </c>
      <c r="P2045" s="18">
        <f>I2045</f>
        <v>460.16</v>
      </c>
    </row>
    <row r="2046" spans="1:22" ht="42.75" x14ac:dyDescent="0.2">
      <c r="A2046" s="13">
        <v>224</v>
      </c>
      <c r="B2046" s="13" t="str">
        <f>Source!F1841</f>
        <v>1.20-3103-1-5/1</v>
      </c>
      <c r="C2046" s="13" t="str">
        <f>Source!G1841</f>
        <v>Установка выключателя двухклавишного утопленного типа при скрытой проводке</v>
      </c>
      <c r="D2046" s="14" t="str">
        <f>Source!H1841</f>
        <v>100 шт.</v>
      </c>
      <c r="E2046" s="2">
        <f>Source!I1841</f>
        <v>0.01</v>
      </c>
      <c r="F2046" s="16"/>
      <c r="G2046" s="15"/>
      <c r="H2046" s="2"/>
      <c r="I2046" s="2"/>
      <c r="J2046" s="16"/>
      <c r="K2046" s="16"/>
      <c r="Q2046">
        <f>ROUND((Source!BZ1841/100)*ROUND((Source!AF1841*Source!AV1841)*Source!I1841, 2), 2)</f>
        <v>157.88999999999999</v>
      </c>
      <c r="R2046">
        <f>Source!X1841</f>
        <v>157.88999999999999</v>
      </c>
      <c r="S2046">
        <f>ROUND((Source!CA1841/100)*ROUND((Source!AF1841*Source!AV1841)*Source!I1841, 2), 2)</f>
        <v>22.56</v>
      </c>
      <c r="T2046">
        <f>Source!Y1841</f>
        <v>22.56</v>
      </c>
      <c r="U2046">
        <f>ROUND((175/100)*ROUND((Source!AE1841*Source!AV1841)*Source!I1841, 2), 2)</f>
        <v>0</v>
      </c>
      <c r="V2046">
        <f>ROUND((108/100)*ROUND(Source!CS1841*Source!I1841, 2), 2)</f>
        <v>0</v>
      </c>
    </row>
    <row r="2047" spans="1:22" x14ac:dyDescent="0.2">
      <c r="C2047" s="17" t="str">
        <f>"Объем: "&amp;Source!I1841&amp;"=1/"&amp;"100"</f>
        <v>Объем: 0,01=1/100</v>
      </c>
    </row>
    <row r="2048" spans="1:22" ht="14.25" x14ac:dyDescent="0.2">
      <c r="A2048" s="13"/>
      <c r="B2048" s="13"/>
      <c r="C2048" s="13" t="s">
        <v>1159</v>
      </c>
      <c r="D2048" s="14"/>
      <c r="E2048" s="2"/>
      <c r="F2048" s="16">
        <f>Source!AO1841</f>
        <v>22555.56</v>
      </c>
      <c r="G2048" s="15" t="str">
        <f>Source!DG1841</f>
        <v/>
      </c>
      <c r="H2048" s="2">
        <f>Source!AV1841</f>
        <v>1</v>
      </c>
      <c r="I2048" s="2">
        <f>IF(Source!BA1841&lt;&gt; 0, Source!BA1841, 1)</f>
        <v>1</v>
      </c>
      <c r="J2048" s="16">
        <f>Source!S1841</f>
        <v>225.56</v>
      </c>
      <c r="K2048" s="16"/>
    </row>
    <row r="2049" spans="1:22" ht="14.25" x14ac:dyDescent="0.2">
      <c r="A2049" s="13"/>
      <c r="B2049" s="13"/>
      <c r="C2049" s="13" t="s">
        <v>1160</v>
      </c>
      <c r="D2049" s="14" t="s">
        <v>1161</v>
      </c>
      <c r="E2049" s="2">
        <f>Source!AT1841</f>
        <v>70</v>
      </c>
      <c r="F2049" s="16"/>
      <c r="G2049" s="15"/>
      <c r="H2049" s="2"/>
      <c r="I2049" s="2"/>
      <c r="J2049" s="16">
        <f>SUM(R2046:R2048)</f>
        <v>157.88999999999999</v>
      </c>
      <c r="K2049" s="16"/>
    </row>
    <row r="2050" spans="1:22" ht="14.25" x14ac:dyDescent="0.2">
      <c r="A2050" s="13"/>
      <c r="B2050" s="13"/>
      <c r="C2050" s="13" t="s">
        <v>1162</v>
      </c>
      <c r="D2050" s="14" t="s">
        <v>1161</v>
      </c>
      <c r="E2050" s="2">
        <f>Source!AU1841</f>
        <v>10</v>
      </c>
      <c r="F2050" s="16"/>
      <c r="G2050" s="15"/>
      <c r="H2050" s="2"/>
      <c r="I2050" s="2"/>
      <c r="J2050" s="16">
        <f>SUM(T2046:T2049)</f>
        <v>22.56</v>
      </c>
      <c r="K2050" s="16"/>
    </row>
    <row r="2051" spans="1:22" ht="14.25" x14ac:dyDescent="0.2">
      <c r="A2051" s="13"/>
      <c r="B2051" s="13"/>
      <c r="C2051" s="13" t="s">
        <v>1163</v>
      </c>
      <c r="D2051" s="14" t="s">
        <v>1164</v>
      </c>
      <c r="E2051" s="2">
        <f>Source!AQ1841</f>
        <v>34.630000000000003</v>
      </c>
      <c r="F2051" s="16"/>
      <c r="G2051" s="15" t="str">
        <f>Source!DI1841</f>
        <v/>
      </c>
      <c r="H2051" s="2">
        <f>Source!AV1841</f>
        <v>1</v>
      </c>
      <c r="I2051" s="2"/>
      <c r="J2051" s="16"/>
      <c r="K2051" s="16">
        <f>Source!U1841</f>
        <v>0.34630000000000005</v>
      </c>
    </row>
    <row r="2052" spans="1:22" ht="15" x14ac:dyDescent="0.25">
      <c r="A2052" s="20"/>
      <c r="B2052" s="20"/>
      <c r="C2052" s="20"/>
      <c r="D2052" s="20"/>
      <c r="E2052" s="20"/>
      <c r="F2052" s="20"/>
      <c r="G2052" s="20"/>
      <c r="H2052" s="20"/>
      <c r="I2052" s="58">
        <f>J2048+J2049+J2050</f>
        <v>406.01</v>
      </c>
      <c r="J2052" s="58"/>
      <c r="K2052" s="21">
        <f>IF(Source!I1841&lt;&gt;0, ROUND(I2052/Source!I1841, 2), 0)</f>
        <v>40601</v>
      </c>
      <c r="P2052" s="18">
        <f>I2052</f>
        <v>406.01</v>
      </c>
    </row>
    <row r="2053" spans="1:22" ht="42.75" x14ac:dyDescent="0.2">
      <c r="A2053" s="13">
        <v>225</v>
      </c>
      <c r="B2053" s="13" t="str">
        <f>Source!F1842</f>
        <v>1.21-3103-31-1/4</v>
      </c>
      <c r="C2053" s="13" t="str">
        <f>Source!G1842</f>
        <v>Прокладка пластикового кабель-канала - по кирпичному основанию / сечение 105х50 мм</v>
      </c>
      <c r="D2053" s="14" t="str">
        <f>Source!H1842</f>
        <v>100 м</v>
      </c>
      <c r="E2053" s="2">
        <f>Source!I1842</f>
        <v>1.05</v>
      </c>
      <c r="F2053" s="16"/>
      <c r="G2053" s="15"/>
      <c r="H2053" s="2"/>
      <c r="I2053" s="2"/>
      <c r="J2053" s="16"/>
      <c r="K2053" s="16"/>
      <c r="Q2053">
        <f>ROUND((Source!BZ1842/100)*ROUND((Source!AF1842*Source!AV1842)*Source!I1842, 2), 2)</f>
        <v>16157.41</v>
      </c>
      <c r="R2053">
        <f>Source!X1842</f>
        <v>16157.41</v>
      </c>
      <c r="S2053">
        <f>ROUND((Source!CA1842/100)*ROUND((Source!AF1842*Source!AV1842)*Source!I1842, 2), 2)</f>
        <v>2308.1999999999998</v>
      </c>
      <c r="T2053">
        <f>Source!Y1842</f>
        <v>2308.1999999999998</v>
      </c>
      <c r="U2053">
        <f>ROUND((175/100)*ROUND((Source!AE1842*Source!AV1842)*Source!I1842, 2), 2)</f>
        <v>1.19</v>
      </c>
      <c r="V2053">
        <f>ROUND((108/100)*ROUND(Source!CS1842*Source!I1842, 2), 2)</f>
        <v>0.73</v>
      </c>
    </row>
    <row r="2054" spans="1:22" x14ac:dyDescent="0.2">
      <c r="C2054" s="17" t="str">
        <f>"Объем: "&amp;Source!I1842&amp;"=105/"&amp;"100"</f>
        <v>Объем: 1,05=105/100</v>
      </c>
    </row>
    <row r="2055" spans="1:22" ht="14.25" x14ac:dyDescent="0.2">
      <c r="A2055" s="13"/>
      <c r="B2055" s="13"/>
      <c r="C2055" s="13" t="s">
        <v>1159</v>
      </c>
      <c r="D2055" s="14"/>
      <c r="E2055" s="2"/>
      <c r="F2055" s="16">
        <f>Source!AO1842</f>
        <v>21982.87</v>
      </c>
      <c r="G2055" s="15" t="str">
        <f>Source!DG1842</f>
        <v/>
      </c>
      <c r="H2055" s="2">
        <f>Source!AV1842</f>
        <v>1</v>
      </c>
      <c r="I2055" s="2">
        <f>IF(Source!BA1842&lt;&gt; 0, Source!BA1842, 1)</f>
        <v>1</v>
      </c>
      <c r="J2055" s="16">
        <f>Source!S1842</f>
        <v>23082.01</v>
      </c>
      <c r="K2055" s="16"/>
    </row>
    <row r="2056" spans="1:22" ht="14.25" x14ac:dyDescent="0.2">
      <c r="A2056" s="13"/>
      <c r="B2056" s="13"/>
      <c r="C2056" s="13" t="s">
        <v>1165</v>
      </c>
      <c r="D2056" s="14"/>
      <c r="E2056" s="2"/>
      <c r="F2056" s="16">
        <f>Source!AM1842</f>
        <v>47.39</v>
      </c>
      <c r="G2056" s="15" t="str">
        <f>Source!DE1842</f>
        <v/>
      </c>
      <c r="H2056" s="2">
        <f>Source!AV1842</f>
        <v>1</v>
      </c>
      <c r="I2056" s="2">
        <f>IF(Source!BB1842&lt;&gt; 0, Source!BB1842, 1)</f>
        <v>1</v>
      </c>
      <c r="J2056" s="16">
        <f>Source!Q1842</f>
        <v>49.76</v>
      </c>
      <c r="K2056" s="16"/>
    </row>
    <row r="2057" spans="1:22" ht="14.25" x14ac:dyDescent="0.2">
      <c r="A2057" s="13"/>
      <c r="B2057" s="13"/>
      <c r="C2057" s="13" t="s">
        <v>1166</v>
      </c>
      <c r="D2057" s="14"/>
      <c r="E2057" s="2"/>
      <c r="F2057" s="16">
        <f>Source!AN1842</f>
        <v>0.65</v>
      </c>
      <c r="G2057" s="15" t="str">
        <f>Source!DF1842</f>
        <v/>
      </c>
      <c r="H2057" s="2">
        <f>Source!AV1842</f>
        <v>1</v>
      </c>
      <c r="I2057" s="2">
        <f>IF(Source!BS1842&lt;&gt; 0, Source!BS1842, 1)</f>
        <v>1</v>
      </c>
      <c r="J2057" s="22">
        <f>Source!R1842</f>
        <v>0.68</v>
      </c>
      <c r="K2057" s="16"/>
    </row>
    <row r="2058" spans="1:22" ht="14.25" x14ac:dyDescent="0.2">
      <c r="A2058" s="13"/>
      <c r="B2058" s="13"/>
      <c r="C2058" s="13" t="s">
        <v>1167</v>
      </c>
      <c r="D2058" s="14"/>
      <c r="E2058" s="2"/>
      <c r="F2058" s="16">
        <f>Source!AL1842</f>
        <v>90894.52</v>
      </c>
      <c r="G2058" s="15" t="str">
        <f>Source!DD1842</f>
        <v/>
      </c>
      <c r="H2058" s="2">
        <f>Source!AW1842</f>
        <v>1</v>
      </c>
      <c r="I2058" s="2">
        <f>IF(Source!BC1842&lt;&gt; 0, Source!BC1842, 1)</f>
        <v>1</v>
      </c>
      <c r="J2058" s="16">
        <f>Source!P1842</f>
        <v>95439.25</v>
      </c>
      <c r="K2058" s="16"/>
    </row>
    <row r="2059" spans="1:22" ht="14.25" x14ac:dyDescent="0.2">
      <c r="A2059" s="13"/>
      <c r="B2059" s="13"/>
      <c r="C2059" s="13" t="s">
        <v>1160</v>
      </c>
      <c r="D2059" s="14" t="s">
        <v>1161</v>
      </c>
      <c r="E2059" s="2">
        <f>Source!AT1842</f>
        <v>70</v>
      </c>
      <c r="F2059" s="16"/>
      <c r="G2059" s="15"/>
      <c r="H2059" s="2"/>
      <c r="I2059" s="2"/>
      <c r="J2059" s="16">
        <f>SUM(R2053:R2058)</f>
        <v>16157.41</v>
      </c>
      <c r="K2059" s="16"/>
    </row>
    <row r="2060" spans="1:22" ht="14.25" x14ac:dyDescent="0.2">
      <c r="A2060" s="13"/>
      <c r="B2060" s="13"/>
      <c r="C2060" s="13" t="s">
        <v>1162</v>
      </c>
      <c r="D2060" s="14" t="s">
        <v>1161</v>
      </c>
      <c r="E2060" s="2">
        <f>Source!AU1842</f>
        <v>10</v>
      </c>
      <c r="F2060" s="16"/>
      <c r="G2060" s="15"/>
      <c r="H2060" s="2"/>
      <c r="I2060" s="2"/>
      <c r="J2060" s="16">
        <f>SUM(T2053:T2059)</f>
        <v>2308.1999999999998</v>
      </c>
      <c r="K2060" s="16"/>
    </row>
    <row r="2061" spans="1:22" ht="14.25" x14ac:dyDescent="0.2">
      <c r="A2061" s="13"/>
      <c r="B2061" s="13"/>
      <c r="C2061" s="13" t="s">
        <v>1168</v>
      </c>
      <c r="D2061" s="14" t="s">
        <v>1161</v>
      </c>
      <c r="E2061" s="2">
        <f>108</f>
        <v>108</v>
      </c>
      <c r="F2061" s="16"/>
      <c r="G2061" s="15"/>
      <c r="H2061" s="2"/>
      <c r="I2061" s="2"/>
      <c r="J2061" s="16">
        <f>SUM(V2053:V2060)</f>
        <v>0.73</v>
      </c>
      <c r="K2061" s="16"/>
    </row>
    <row r="2062" spans="1:22" ht="14.25" x14ac:dyDescent="0.2">
      <c r="A2062" s="13"/>
      <c r="B2062" s="13"/>
      <c r="C2062" s="13" t="s">
        <v>1163</v>
      </c>
      <c r="D2062" s="14" t="s">
        <v>1164</v>
      </c>
      <c r="E2062" s="2">
        <f>Source!AQ1842</f>
        <v>38.86</v>
      </c>
      <c r="F2062" s="16"/>
      <c r="G2062" s="15" t="str">
        <f>Source!DI1842</f>
        <v/>
      </c>
      <c r="H2062" s="2">
        <f>Source!AV1842</f>
        <v>1</v>
      </c>
      <c r="I2062" s="2"/>
      <c r="J2062" s="16"/>
      <c r="K2062" s="16">
        <f>Source!U1842</f>
        <v>40.803000000000004</v>
      </c>
    </row>
    <row r="2063" spans="1:22" ht="15" x14ac:dyDescent="0.25">
      <c r="A2063" s="20"/>
      <c r="B2063" s="20"/>
      <c r="C2063" s="20"/>
      <c r="D2063" s="20"/>
      <c r="E2063" s="20"/>
      <c r="F2063" s="20"/>
      <c r="G2063" s="20"/>
      <c r="H2063" s="20"/>
      <c r="I2063" s="58">
        <f>J2055+J2056+J2058+J2059+J2060+J2061</f>
        <v>137037.36000000002</v>
      </c>
      <c r="J2063" s="58"/>
      <c r="K2063" s="21">
        <f>IF(Source!I1842&lt;&gt;0, ROUND(I2063/Source!I1842, 2), 0)</f>
        <v>130511.77</v>
      </c>
      <c r="P2063" s="18">
        <f>I2063</f>
        <v>137037.36000000002</v>
      </c>
    </row>
    <row r="2064" spans="1:22" ht="28.5" x14ac:dyDescent="0.2">
      <c r="A2064" s="13">
        <v>226</v>
      </c>
      <c r="B2064" s="13" t="str">
        <f>Source!F1843</f>
        <v>1.21-3103-7-1/1</v>
      </c>
      <c r="C2064" s="13" t="str">
        <f>Source!G1843</f>
        <v>Прокладка проводов и кабелей в лотках, провод сечением до 6 мм2</v>
      </c>
      <c r="D2064" s="14" t="str">
        <f>Source!H1843</f>
        <v>100 м</v>
      </c>
      <c r="E2064" s="2">
        <f>Source!I1843</f>
        <v>0.5</v>
      </c>
      <c r="F2064" s="16"/>
      <c r="G2064" s="15"/>
      <c r="H2064" s="2"/>
      <c r="I2064" s="2"/>
      <c r="J2064" s="16"/>
      <c r="K2064" s="16"/>
      <c r="Q2064">
        <f>ROUND((Source!BZ1843/100)*ROUND((Source!AF1843*Source!AV1843)*Source!I1843, 2), 2)</f>
        <v>251.84</v>
      </c>
      <c r="R2064">
        <f>Source!X1843</f>
        <v>251.84</v>
      </c>
      <c r="S2064">
        <f>ROUND((Source!CA1843/100)*ROUND((Source!AF1843*Source!AV1843)*Source!I1843, 2), 2)</f>
        <v>35.979999999999997</v>
      </c>
      <c r="T2064">
        <f>Source!Y1843</f>
        <v>35.979999999999997</v>
      </c>
      <c r="U2064">
        <f>ROUND((175/100)*ROUND((Source!AE1843*Source!AV1843)*Source!I1843, 2), 2)</f>
        <v>397.57</v>
      </c>
      <c r="V2064">
        <f>ROUND((108/100)*ROUND(Source!CS1843*Source!I1843, 2), 2)</f>
        <v>245.35</v>
      </c>
    </row>
    <row r="2065" spans="1:22" x14ac:dyDescent="0.2">
      <c r="C2065" s="17" t="str">
        <f>"Объем: "&amp;Source!I1843&amp;"=50/"&amp;"100"</f>
        <v>Объем: 0,5=50/100</v>
      </c>
    </row>
    <row r="2066" spans="1:22" ht="14.25" x14ac:dyDescent="0.2">
      <c r="A2066" s="13"/>
      <c r="B2066" s="13"/>
      <c r="C2066" s="13" t="s">
        <v>1159</v>
      </c>
      <c r="D2066" s="14"/>
      <c r="E2066" s="2"/>
      <c r="F2066" s="16">
        <f>Source!AO1843</f>
        <v>719.54</v>
      </c>
      <c r="G2066" s="15" t="str">
        <f>Source!DG1843</f>
        <v/>
      </c>
      <c r="H2066" s="2">
        <f>Source!AV1843</f>
        <v>1</v>
      </c>
      <c r="I2066" s="2">
        <f>IF(Source!BA1843&lt;&gt; 0, Source!BA1843, 1)</f>
        <v>1</v>
      </c>
      <c r="J2066" s="16">
        <f>Source!S1843</f>
        <v>359.77</v>
      </c>
      <c r="K2066" s="16"/>
    </row>
    <row r="2067" spans="1:22" ht="14.25" x14ac:dyDescent="0.2">
      <c r="A2067" s="13"/>
      <c r="B2067" s="13"/>
      <c r="C2067" s="13" t="s">
        <v>1165</v>
      </c>
      <c r="D2067" s="14"/>
      <c r="E2067" s="2"/>
      <c r="F2067" s="16">
        <f>Source!AM1843</f>
        <v>891.59</v>
      </c>
      <c r="G2067" s="15" t="str">
        <f>Source!DE1843</f>
        <v/>
      </c>
      <c r="H2067" s="2">
        <f>Source!AV1843</f>
        <v>1</v>
      </c>
      <c r="I2067" s="2">
        <f>IF(Source!BB1843&lt;&gt; 0, Source!BB1843, 1)</f>
        <v>1</v>
      </c>
      <c r="J2067" s="16">
        <f>Source!Q1843</f>
        <v>445.8</v>
      </c>
      <c r="K2067" s="16"/>
    </row>
    <row r="2068" spans="1:22" ht="14.25" x14ac:dyDescent="0.2">
      <c r="A2068" s="13"/>
      <c r="B2068" s="13"/>
      <c r="C2068" s="13" t="s">
        <v>1166</v>
      </c>
      <c r="D2068" s="14"/>
      <c r="E2068" s="2"/>
      <c r="F2068" s="16">
        <f>Source!AN1843</f>
        <v>454.35</v>
      </c>
      <c r="G2068" s="15" t="str">
        <f>Source!DF1843</f>
        <v/>
      </c>
      <c r="H2068" s="2">
        <f>Source!AV1843</f>
        <v>1</v>
      </c>
      <c r="I2068" s="2">
        <f>IF(Source!BS1843&lt;&gt; 0, Source!BS1843, 1)</f>
        <v>1</v>
      </c>
      <c r="J2068" s="22">
        <f>Source!R1843</f>
        <v>227.18</v>
      </c>
      <c r="K2068" s="16"/>
    </row>
    <row r="2069" spans="1:22" ht="14.25" x14ac:dyDescent="0.2">
      <c r="A2069" s="13"/>
      <c r="B2069" s="13"/>
      <c r="C2069" s="13" t="s">
        <v>1167</v>
      </c>
      <c r="D2069" s="14"/>
      <c r="E2069" s="2"/>
      <c r="F2069" s="16">
        <f>Source!AL1843</f>
        <v>10685.41</v>
      </c>
      <c r="G2069" s="15" t="str">
        <f>Source!DD1843</f>
        <v/>
      </c>
      <c r="H2069" s="2">
        <f>Source!AW1843</f>
        <v>1</v>
      </c>
      <c r="I2069" s="2">
        <f>IF(Source!BC1843&lt;&gt; 0, Source!BC1843, 1)</f>
        <v>1</v>
      </c>
      <c r="J2069" s="16">
        <f>Source!P1843</f>
        <v>5342.71</v>
      </c>
      <c r="K2069" s="16"/>
    </row>
    <row r="2070" spans="1:22" ht="14.25" x14ac:dyDescent="0.2">
      <c r="A2070" s="13"/>
      <c r="B2070" s="13"/>
      <c r="C2070" s="13" t="s">
        <v>1160</v>
      </c>
      <c r="D2070" s="14" t="s">
        <v>1161</v>
      </c>
      <c r="E2070" s="2">
        <f>Source!AT1843</f>
        <v>70</v>
      </c>
      <c r="F2070" s="16"/>
      <c r="G2070" s="15"/>
      <c r="H2070" s="2"/>
      <c r="I2070" s="2"/>
      <c r="J2070" s="16">
        <f>SUM(R2064:R2069)</f>
        <v>251.84</v>
      </c>
      <c r="K2070" s="16"/>
    </row>
    <row r="2071" spans="1:22" ht="14.25" x14ac:dyDescent="0.2">
      <c r="A2071" s="13"/>
      <c r="B2071" s="13"/>
      <c r="C2071" s="13" t="s">
        <v>1162</v>
      </c>
      <c r="D2071" s="14" t="s">
        <v>1161</v>
      </c>
      <c r="E2071" s="2">
        <f>Source!AU1843</f>
        <v>10</v>
      </c>
      <c r="F2071" s="16"/>
      <c r="G2071" s="15"/>
      <c r="H2071" s="2"/>
      <c r="I2071" s="2"/>
      <c r="J2071" s="16">
        <f>SUM(T2064:T2070)</f>
        <v>35.979999999999997</v>
      </c>
      <c r="K2071" s="16"/>
    </row>
    <row r="2072" spans="1:22" ht="14.25" x14ac:dyDescent="0.2">
      <c r="A2072" s="13"/>
      <c r="B2072" s="13"/>
      <c r="C2072" s="13" t="s">
        <v>1168</v>
      </c>
      <c r="D2072" s="14" t="s">
        <v>1161</v>
      </c>
      <c r="E2072" s="2">
        <f>108</f>
        <v>108</v>
      </c>
      <c r="F2072" s="16"/>
      <c r="G2072" s="15"/>
      <c r="H2072" s="2"/>
      <c r="I2072" s="2"/>
      <c r="J2072" s="16">
        <f>SUM(V2064:V2071)</f>
        <v>245.35</v>
      </c>
      <c r="K2072" s="16"/>
    </row>
    <row r="2073" spans="1:22" ht="14.25" x14ac:dyDescent="0.2">
      <c r="A2073" s="13"/>
      <c r="B2073" s="13"/>
      <c r="C2073" s="13" t="s">
        <v>1163</v>
      </c>
      <c r="D2073" s="14" t="s">
        <v>1164</v>
      </c>
      <c r="E2073" s="2">
        <f>Source!AQ1843</f>
        <v>1.18</v>
      </c>
      <c r="F2073" s="16"/>
      <c r="G2073" s="15" t="str">
        <f>Source!DI1843</f>
        <v/>
      </c>
      <c r="H2073" s="2">
        <f>Source!AV1843</f>
        <v>1</v>
      </c>
      <c r="I2073" s="2"/>
      <c r="J2073" s="16"/>
      <c r="K2073" s="16">
        <f>Source!U1843</f>
        <v>0.59</v>
      </c>
    </row>
    <row r="2074" spans="1:22" ht="15" x14ac:dyDescent="0.25">
      <c r="A2074" s="20"/>
      <c r="B2074" s="20"/>
      <c r="C2074" s="20"/>
      <c r="D2074" s="20"/>
      <c r="E2074" s="20"/>
      <c r="F2074" s="20"/>
      <c r="G2074" s="20"/>
      <c r="H2074" s="20"/>
      <c r="I2074" s="58">
        <f>J2066+J2067+J2069+J2070+J2071+J2072</f>
        <v>6681.45</v>
      </c>
      <c r="J2074" s="58"/>
      <c r="K2074" s="21">
        <f>IF(Source!I1843&lt;&gt;0, ROUND(I2074/Source!I1843, 2), 0)</f>
        <v>13362.9</v>
      </c>
      <c r="P2074" s="18">
        <f>I2074</f>
        <v>6681.45</v>
      </c>
    </row>
    <row r="2075" spans="1:22" ht="114" x14ac:dyDescent="0.2">
      <c r="A2075" s="13">
        <v>227</v>
      </c>
      <c r="B2075" s="13" t="str">
        <f>Source!F1844</f>
        <v>21.23-8-270</v>
      </c>
      <c r="C2075" s="13" t="str">
        <f>Source!G1844</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2075" s="14" t="str">
        <f>Source!H1844</f>
        <v>км</v>
      </c>
      <c r="E2075" s="2">
        <f>Source!I1844</f>
        <v>0.05</v>
      </c>
      <c r="F2075" s="16">
        <f>Source!AL1844</f>
        <v>129532.62</v>
      </c>
      <c r="G2075" s="15" t="str">
        <f>Source!DD1844</f>
        <v/>
      </c>
      <c r="H2075" s="2">
        <f>Source!AW1844</f>
        <v>1</v>
      </c>
      <c r="I2075" s="2">
        <f>IF(Source!BC1844&lt;&gt; 0, Source!BC1844, 1)</f>
        <v>1</v>
      </c>
      <c r="J2075" s="16">
        <f>Source!P1844</f>
        <v>6476.63</v>
      </c>
      <c r="K2075" s="16"/>
      <c r="Q2075">
        <f>ROUND((Source!BZ1844/100)*ROUND((Source!AF1844*Source!AV1844)*Source!I1844, 2), 2)</f>
        <v>0</v>
      </c>
      <c r="R2075">
        <f>Source!X1844</f>
        <v>0</v>
      </c>
      <c r="S2075">
        <f>ROUND((Source!CA1844/100)*ROUND((Source!AF1844*Source!AV1844)*Source!I1844, 2), 2)</f>
        <v>0</v>
      </c>
      <c r="T2075">
        <f>Source!Y1844</f>
        <v>0</v>
      </c>
      <c r="U2075">
        <f>ROUND((175/100)*ROUND((Source!AE1844*Source!AV1844)*Source!I1844, 2), 2)</f>
        <v>0</v>
      </c>
      <c r="V2075">
        <f>ROUND((108/100)*ROUND(Source!CS1844*Source!I1844, 2), 2)</f>
        <v>0</v>
      </c>
    </row>
    <row r="2076" spans="1:22" ht="15" x14ac:dyDescent="0.25">
      <c r="A2076" s="20"/>
      <c r="B2076" s="20"/>
      <c r="C2076" s="20"/>
      <c r="D2076" s="20"/>
      <c r="E2076" s="20"/>
      <c r="F2076" s="20"/>
      <c r="G2076" s="20"/>
      <c r="H2076" s="20"/>
      <c r="I2076" s="58">
        <f>J2075</f>
        <v>6476.63</v>
      </c>
      <c r="J2076" s="58"/>
      <c r="K2076" s="21">
        <f>IF(Source!I1844&lt;&gt;0, ROUND(I2076/Source!I1844, 2), 0)</f>
        <v>129532.6</v>
      </c>
      <c r="P2076" s="18">
        <f>I2076</f>
        <v>6476.63</v>
      </c>
    </row>
    <row r="2077" spans="1:22" ht="114" x14ac:dyDescent="0.2">
      <c r="A2077" s="13">
        <v>228</v>
      </c>
      <c r="B2077" s="13" t="str">
        <f>Source!F1845</f>
        <v>1.21-3703-4-1/1</v>
      </c>
      <c r="C2077" s="13" t="str">
        <f>Source!G1845</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077" s="14" t="str">
        <f>Source!H1845</f>
        <v>100 жил</v>
      </c>
      <c r="E2077" s="2">
        <f>Source!I1845</f>
        <v>0.06</v>
      </c>
      <c r="F2077" s="16"/>
      <c r="G2077" s="15"/>
      <c r="H2077" s="2"/>
      <c r="I2077" s="2"/>
      <c r="J2077" s="16"/>
      <c r="K2077" s="16"/>
      <c r="Q2077">
        <f>ROUND((Source!BZ1845/100)*ROUND((Source!AF1845*Source!AV1845)*Source!I1845, 2), 2)</f>
        <v>486.12</v>
      </c>
      <c r="R2077">
        <f>Source!X1845</f>
        <v>486.12</v>
      </c>
      <c r="S2077">
        <f>ROUND((Source!CA1845/100)*ROUND((Source!AF1845*Source!AV1845)*Source!I1845, 2), 2)</f>
        <v>69.45</v>
      </c>
      <c r="T2077">
        <f>Source!Y1845</f>
        <v>69.45</v>
      </c>
      <c r="U2077">
        <f>ROUND((175/100)*ROUND((Source!AE1845*Source!AV1845)*Source!I1845, 2), 2)</f>
        <v>0</v>
      </c>
      <c r="V2077">
        <f>ROUND((108/100)*ROUND(Source!CS1845*Source!I1845, 2), 2)</f>
        <v>0</v>
      </c>
    </row>
    <row r="2078" spans="1:22" x14ac:dyDescent="0.2">
      <c r="C2078" s="17" t="str">
        <f>"Объем: "&amp;Source!I1845&amp;"=6/"&amp;"100"</f>
        <v>Объем: 0,06=6/100</v>
      </c>
    </row>
    <row r="2079" spans="1:22" ht="14.25" x14ac:dyDescent="0.2">
      <c r="A2079" s="13"/>
      <c r="B2079" s="13"/>
      <c r="C2079" s="13" t="s">
        <v>1159</v>
      </c>
      <c r="D2079" s="14"/>
      <c r="E2079" s="2"/>
      <c r="F2079" s="16">
        <f>Source!AO1845</f>
        <v>11574.13</v>
      </c>
      <c r="G2079" s="15" t="str">
        <f>Source!DG1845</f>
        <v/>
      </c>
      <c r="H2079" s="2">
        <f>Source!AV1845</f>
        <v>1</v>
      </c>
      <c r="I2079" s="2">
        <f>IF(Source!BA1845&lt;&gt; 0, Source!BA1845, 1)</f>
        <v>1</v>
      </c>
      <c r="J2079" s="16">
        <f>Source!S1845</f>
        <v>694.45</v>
      </c>
      <c r="K2079" s="16"/>
    </row>
    <row r="2080" spans="1:22" ht="14.25" x14ac:dyDescent="0.2">
      <c r="A2080" s="13"/>
      <c r="B2080" s="13"/>
      <c r="C2080" s="13" t="s">
        <v>1160</v>
      </c>
      <c r="D2080" s="14" t="s">
        <v>1161</v>
      </c>
      <c r="E2080" s="2">
        <f>Source!AT1845</f>
        <v>70</v>
      </c>
      <c r="F2080" s="16"/>
      <c r="G2080" s="15"/>
      <c r="H2080" s="2"/>
      <c r="I2080" s="2"/>
      <c r="J2080" s="16">
        <f>SUM(R2077:R2079)</f>
        <v>486.12</v>
      </c>
      <c r="K2080" s="16"/>
    </row>
    <row r="2081" spans="1:22" ht="14.25" x14ac:dyDescent="0.2">
      <c r="A2081" s="13"/>
      <c r="B2081" s="13"/>
      <c r="C2081" s="13" t="s">
        <v>1162</v>
      </c>
      <c r="D2081" s="14" t="s">
        <v>1161</v>
      </c>
      <c r="E2081" s="2">
        <f>Source!AU1845</f>
        <v>10</v>
      </c>
      <c r="F2081" s="16"/>
      <c r="G2081" s="15"/>
      <c r="H2081" s="2"/>
      <c r="I2081" s="2"/>
      <c r="J2081" s="16">
        <f>SUM(T2077:T2080)</f>
        <v>69.45</v>
      </c>
      <c r="K2081" s="16"/>
    </row>
    <row r="2082" spans="1:22" ht="14.25" x14ac:dyDescent="0.2">
      <c r="A2082" s="13"/>
      <c r="B2082" s="13"/>
      <c r="C2082" s="13" t="s">
        <v>1163</v>
      </c>
      <c r="D2082" s="14" t="s">
        <v>1164</v>
      </c>
      <c r="E2082" s="2">
        <f>Source!AQ1845</f>
        <v>17.77</v>
      </c>
      <c r="F2082" s="16"/>
      <c r="G2082" s="15" t="str">
        <f>Source!DI1845</f>
        <v/>
      </c>
      <c r="H2082" s="2">
        <f>Source!AV1845</f>
        <v>1</v>
      </c>
      <c r="I2082" s="2"/>
      <c r="J2082" s="16"/>
      <c r="K2082" s="16">
        <f>Source!U1845</f>
        <v>1.0662</v>
      </c>
    </row>
    <row r="2083" spans="1:22" ht="15" x14ac:dyDescent="0.25">
      <c r="A2083" s="20"/>
      <c r="B2083" s="20"/>
      <c r="C2083" s="20"/>
      <c r="D2083" s="20"/>
      <c r="E2083" s="20"/>
      <c r="F2083" s="20"/>
      <c r="G2083" s="20"/>
      <c r="H2083" s="20"/>
      <c r="I2083" s="58">
        <f>J2079+J2080+J2081</f>
        <v>1250.0200000000002</v>
      </c>
      <c r="J2083" s="58"/>
      <c r="K2083" s="21">
        <f>IF(Source!I1845&lt;&gt;0, ROUND(I2083/Source!I1845, 2), 0)</f>
        <v>20833.669999999998</v>
      </c>
      <c r="P2083" s="18">
        <f>I2083</f>
        <v>1250.0200000000002</v>
      </c>
    </row>
    <row r="2085" spans="1:22" ht="15" x14ac:dyDescent="0.25">
      <c r="A2085" s="61" t="str">
        <f>CONCATENATE("Итого по разделу: ",IF(Source!G1847&lt;&gt;"Новый раздел", Source!G1847, ""))</f>
        <v>Итого по разделу: Помещение 204 Учительская</v>
      </c>
      <c r="B2085" s="61"/>
      <c r="C2085" s="61"/>
      <c r="D2085" s="61"/>
      <c r="E2085" s="61"/>
      <c r="F2085" s="61"/>
      <c r="G2085" s="61"/>
      <c r="H2085" s="61"/>
      <c r="I2085" s="59">
        <f>SUM(P1992:P2084)</f>
        <v>155764.1</v>
      </c>
      <c r="J2085" s="60"/>
      <c r="K2085" s="23"/>
    </row>
    <row r="2088" spans="1:22" ht="16.5" x14ac:dyDescent="0.25">
      <c r="A2088" s="57" t="str">
        <f>CONCATENATE("Раздел: ",IF(Source!G1877&lt;&gt;"Новый раздел", Source!G1877, ""))</f>
        <v>Раздел: Помещение 205 Рекреация</v>
      </c>
      <c r="B2088" s="57"/>
      <c r="C2088" s="57"/>
      <c r="D2088" s="57"/>
      <c r="E2088" s="57"/>
      <c r="F2088" s="57"/>
      <c r="G2088" s="57"/>
      <c r="H2088" s="57"/>
      <c r="I2088" s="57"/>
      <c r="J2088" s="57"/>
      <c r="K2088" s="57"/>
    </row>
    <row r="2089" spans="1:22" ht="28.5" x14ac:dyDescent="0.2">
      <c r="A2089" s="13">
        <v>229</v>
      </c>
      <c r="B2089" s="13" t="str">
        <f>Source!F1881</f>
        <v>1.21-3305-1-1/1</v>
      </c>
      <c r="C2089" s="13" t="str">
        <f>Source!G1881</f>
        <v>Демонтаж выключателей, розеток</v>
      </c>
      <c r="D2089" s="14" t="str">
        <f>Source!H1881</f>
        <v>100 шт.</v>
      </c>
      <c r="E2089" s="2">
        <f>Source!I1881</f>
        <v>0.1</v>
      </c>
      <c r="F2089" s="16"/>
      <c r="G2089" s="15"/>
      <c r="H2089" s="2"/>
      <c r="I2089" s="2"/>
      <c r="J2089" s="16"/>
      <c r="K2089" s="16"/>
      <c r="Q2089">
        <f>ROUND((Source!BZ1881/100)*ROUND((Source!AF1881*Source!AV1881)*Source!I1881, 2), 2)</f>
        <v>189.74</v>
      </c>
      <c r="R2089">
        <f>Source!X1881</f>
        <v>189.74</v>
      </c>
      <c r="S2089">
        <f>ROUND((Source!CA1881/100)*ROUND((Source!AF1881*Source!AV1881)*Source!I1881, 2), 2)</f>
        <v>27.11</v>
      </c>
      <c r="T2089">
        <f>Source!Y1881</f>
        <v>27.11</v>
      </c>
      <c r="U2089">
        <f>ROUND((175/100)*ROUND((Source!AE1881*Source!AV1881)*Source!I1881, 2), 2)</f>
        <v>0</v>
      </c>
      <c r="V2089">
        <f>ROUND((108/100)*ROUND(Source!CS1881*Source!I1881, 2), 2)</f>
        <v>0</v>
      </c>
    </row>
    <row r="2090" spans="1:22" x14ac:dyDescent="0.2">
      <c r="C2090" s="17" t="str">
        <f>"Объем: "&amp;Source!I1881&amp;"=10/"&amp;"100"</f>
        <v>Объем: 0,1=10/100</v>
      </c>
    </row>
    <row r="2091" spans="1:22" ht="14.25" x14ac:dyDescent="0.2">
      <c r="A2091" s="13"/>
      <c r="B2091" s="13"/>
      <c r="C2091" s="13" t="s">
        <v>1159</v>
      </c>
      <c r="D2091" s="14"/>
      <c r="E2091" s="2"/>
      <c r="F2091" s="16">
        <f>Source!AO1881</f>
        <v>2710.46</v>
      </c>
      <c r="G2091" s="15" t="str">
        <f>Source!DG1881</f>
        <v/>
      </c>
      <c r="H2091" s="2">
        <f>Source!AV1881</f>
        <v>1</v>
      </c>
      <c r="I2091" s="2">
        <f>IF(Source!BA1881&lt;&gt; 0, Source!BA1881, 1)</f>
        <v>1</v>
      </c>
      <c r="J2091" s="16">
        <f>Source!S1881</f>
        <v>271.05</v>
      </c>
      <c r="K2091" s="16"/>
    </row>
    <row r="2092" spans="1:22" ht="14.25" x14ac:dyDescent="0.2">
      <c r="A2092" s="13"/>
      <c r="B2092" s="13"/>
      <c r="C2092" s="13" t="s">
        <v>1160</v>
      </c>
      <c r="D2092" s="14" t="s">
        <v>1161</v>
      </c>
      <c r="E2092" s="2">
        <f>Source!AT1881</f>
        <v>70</v>
      </c>
      <c r="F2092" s="16"/>
      <c r="G2092" s="15"/>
      <c r="H2092" s="2"/>
      <c r="I2092" s="2"/>
      <c r="J2092" s="16">
        <f>SUM(R2089:R2091)</f>
        <v>189.74</v>
      </c>
      <c r="K2092" s="16"/>
    </row>
    <row r="2093" spans="1:22" ht="14.25" x14ac:dyDescent="0.2">
      <c r="A2093" s="13"/>
      <c r="B2093" s="13"/>
      <c r="C2093" s="13" t="s">
        <v>1162</v>
      </c>
      <c r="D2093" s="14" t="s">
        <v>1161</v>
      </c>
      <c r="E2093" s="2">
        <f>Source!AU1881</f>
        <v>10</v>
      </c>
      <c r="F2093" s="16"/>
      <c r="G2093" s="15"/>
      <c r="H2093" s="2"/>
      <c r="I2093" s="2"/>
      <c r="J2093" s="16">
        <f>SUM(T2089:T2092)</f>
        <v>27.11</v>
      </c>
      <c r="K2093" s="16"/>
    </row>
    <row r="2094" spans="1:22" ht="14.25" x14ac:dyDescent="0.2">
      <c r="A2094" s="13"/>
      <c r="B2094" s="13"/>
      <c r="C2094" s="13" t="s">
        <v>1163</v>
      </c>
      <c r="D2094" s="14" t="s">
        <v>1164</v>
      </c>
      <c r="E2094" s="2">
        <f>Source!AQ1881</f>
        <v>5.84</v>
      </c>
      <c r="F2094" s="16"/>
      <c r="G2094" s="15" t="str">
        <f>Source!DI1881</f>
        <v/>
      </c>
      <c r="H2094" s="2">
        <f>Source!AV1881</f>
        <v>1</v>
      </c>
      <c r="I2094" s="2"/>
      <c r="J2094" s="16"/>
      <c r="K2094" s="16">
        <f>Source!U1881</f>
        <v>0.58399999999999996</v>
      </c>
    </row>
    <row r="2095" spans="1:22" ht="15" x14ac:dyDescent="0.25">
      <c r="A2095" s="20"/>
      <c r="B2095" s="20"/>
      <c r="C2095" s="20"/>
      <c r="D2095" s="20"/>
      <c r="E2095" s="20"/>
      <c r="F2095" s="20"/>
      <c r="G2095" s="20"/>
      <c r="H2095" s="20"/>
      <c r="I2095" s="58">
        <f>J2091+J2092+J2093</f>
        <v>487.90000000000003</v>
      </c>
      <c r="J2095" s="58"/>
      <c r="K2095" s="21">
        <f>IF(Source!I1881&lt;&gt;0, ROUND(I2095/Source!I1881, 2), 0)</f>
        <v>4879</v>
      </c>
      <c r="P2095" s="18">
        <f>I2095</f>
        <v>487.90000000000003</v>
      </c>
    </row>
    <row r="2096" spans="1:22" ht="57" x14ac:dyDescent="0.2">
      <c r="A2096" s="13">
        <v>230</v>
      </c>
      <c r="B2096" s="13" t="str">
        <f>Source!F1882</f>
        <v>1.50-3204-13-6/1</v>
      </c>
      <c r="C2096" s="13" t="str">
        <f>Source!G1882</f>
        <v>Сверление отверстий в строительных конструкциях из кирпича установками алмазного сверления, диаметр сверла алмазного кольцевого 70 мм</v>
      </c>
      <c r="D2096" s="14" t="str">
        <f>Source!H1882</f>
        <v>10 СМ</v>
      </c>
      <c r="E2096" s="2">
        <f>Source!I1882</f>
        <v>0.3</v>
      </c>
      <c r="F2096" s="16"/>
      <c r="G2096" s="15"/>
      <c r="H2096" s="2"/>
      <c r="I2096" s="2"/>
      <c r="J2096" s="16"/>
      <c r="K2096" s="16"/>
      <c r="Q2096">
        <f>ROUND((Source!BZ1882/100)*ROUND((Source!AF1882*Source!AV1882)*Source!I1882, 2), 2)</f>
        <v>64.11</v>
      </c>
      <c r="R2096">
        <f>Source!X1882</f>
        <v>64.11</v>
      </c>
      <c r="S2096">
        <f>ROUND((Source!CA1882/100)*ROUND((Source!AF1882*Source!AV1882)*Source!I1882, 2), 2)</f>
        <v>9.16</v>
      </c>
      <c r="T2096">
        <f>Source!Y1882</f>
        <v>9.16</v>
      </c>
      <c r="U2096">
        <f>ROUND((175/100)*ROUND((Source!AE1882*Source!AV1882)*Source!I1882, 2), 2)</f>
        <v>7.0000000000000007E-2</v>
      </c>
      <c r="V2096">
        <f>ROUND((108/100)*ROUND(Source!CS1882*Source!I1882, 2), 2)</f>
        <v>0.04</v>
      </c>
    </row>
    <row r="2097" spans="1:22" x14ac:dyDescent="0.2">
      <c r="C2097" s="17" t="str">
        <f>"Объем: "&amp;Source!I1882&amp;"=3/"&amp;"10"</f>
        <v>Объем: 0,3=3/10</v>
      </c>
    </row>
    <row r="2098" spans="1:22" ht="14.25" x14ac:dyDescent="0.2">
      <c r="A2098" s="13"/>
      <c r="B2098" s="13"/>
      <c r="C2098" s="13" t="s">
        <v>1159</v>
      </c>
      <c r="D2098" s="14"/>
      <c r="E2098" s="2"/>
      <c r="F2098" s="16">
        <f>Source!AO1882</f>
        <v>305.27</v>
      </c>
      <c r="G2098" s="15" t="str">
        <f>Source!DG1882</f>
        <v/>
      </c>
      <c r="H2098" s="2">
        <f>Source!AV1882</f>
        <v>1</v>
      </c>
      <c r="I2098" s="2">
        <f>IF(Source!BA1882&lt;&gt; 0, Source!BA1882, 1)</f>
        <v>1</v>
      </c>
      <c r="J2098" s="16">
        <f>Source!S1882</f>
        <v>91.58</v>
      </c>
      <c r="K2098" s="16"/>
    </row>
    <row r="2099" spans="1:22" ht="14.25" x14ac:dyDescent="0.2">
      <c r="A2099" s="13"/>
      <c r="B2099" s="13"/>
      <c r="C2099" s="13" t="s">
        <v>1165</v>
      </c>
      <c r="D2099" s="14"/>
      <c r="E2099" s="2"/>
      <c r="F2099" s="16">
        <f>Source!AM1882</f>
        <v>8.99</v>
      </c>
      <c r="G2099" s="15" t="str">
        <f>Source!DE1882</f>
        <v/>
      </c>
      <c r="H2099" s="2">
        <f>Source!AV1882</f>
        <v>1</v>
      </c>
      <c r="I2099" s="2">
        <f>IF(Source!BB1882&lt;&gt; 0, Source!BB1882, 1)</f>
        <v>1</v>
      </c>
      <c r="J2099" s="16">
        <f>Source!Q1882</f>
        <v>2.7</v>
      </c>
      <c r="K2099" s="16"/>
    </row>
    <row r="2100" spans="1:22" ht="14.25" x14ac:dyDescent="0.2">
      <c r="A2100" s="13"/>
      <c r="B2100" s="13"/>
      <c r="C2100" s="13" t="s">
        <v>1166</v>
      </c>
      <c r="D2100" s="14"/>
      <c r="E2100" s="2"/>
      <c r="F2100" s="16">
        <f>Source!AN1882</f>
        <v>0.13</v>
      </c>
      <c r="G2100" s="15" t="str">
        <f>Source!DF1882</f>
        <v/>
      </c>
      <c r="H2100" s="2">
        <f>Source!AV1882</f>
        <v>1</v>
      </c>
      <c r="I2100" s="2">
        <f>IF(Source!BS1882&lt;&gt; 0, Source!BS1882, 1)</f>
        <v>1</v>
      </c>
      <c r="J2100" s="22">
        <f>Source!R1882</f>
        <v>0.04</v>
      </c>
      <c r="K2100" s="16"/>
    </row>
    <row r="2101" spans="1:22" ht="14.25" x14ac:dyDescent="0.2">
      <c r="A2101" s="13"/>
      <c r="B2101" s="13"/>
      <c r="C2101" s="13" t="s">
        <v>1167</v>
      </c>
      <c r="D2101" s="14"/>
      <c r="E2101" s="2"/>
      <c r="F2101" s="16">
        <f>Source!AL1882</f>
        <v>112.32</v>
      </c>
      <c r="G2101" s="15" t="str">
        <f>Source!DD1882</f>
        <v/>
      </c>
      <c r="H2101" s="2">
        <f>Source!AW1882</f>
        <v>1</v>
      </c>
      <c r="I2101" s="2">
        <f>IF(Source!BC1882&lt;&gt; 0, Source!BC1882, 1)</f>
        <v>1</v>
      </c>
      <c r="J2101" s="16">
        <f>Source!P1882</f>
        <v>33.700000000000003</v>
      </c>
      <c r="K2101" s="16"/>
    </row>
    <row r="2102" spans="1:22" ht="14.25" x14ac:dyDescent="0.2">
      <c r="A2102" s="13"/>
      <c r="B2102" s="13"/>
      <c r="C2102" s="13" t="s">
        <v>1160</v>
      </c>
      <c r="D2102" s="14" t="s">
        <v>1161</v>
      </c>
      <c r="E2102" s="2">
        <f>Source!AT1882</f>
        <v>70</v>
      </c>
      <c r="F2102" s="16"/>
      <c r="G2102" s="15"/>
      <c r="H2102" s="2"/>
      <c r="I2102" s="2"/>
      <c r="J2102" s="16">
        <f>SUM(R2096:R2101)</f>
        <v>64.11</v>
      </c>
      <c r="K2102" s="16"/>
    </row>
    <row r="2103" spans="1:22" ht="14.25" x14ac:dyDescent="0.2">
      <c r="A2103" s="13"/>
      <c r="B2103" s="13"/>
      <c r="C2103" s="13" t="s">
        <v>1162</v>
      </c>
      <c r="D2103" s="14" t="s">
        <v>1161</v>
      </c>
      <c r="E2103" s="2">
        <f>Source!AU1882</f>
        <v>10</v>
      </c>
      <c r="F2103" s="16"/>
      <c r="G2103" s="15"/>
      <c r="H2103" s="2"/>
      <c r="I2103" s="2"/>
      <c r="J2103" s="16">
        <f>SUM(T2096:T2102)</f>
        <v>9.16</v>
      </c>
      <c r="K2103" s="16"/>
    </row>
    <row r="2104" spans="1:22" ht="14.25" x14ac:dyDescent="0.2">
      <c r="A2104" s="13"/>
      <c r="B2104" s="13"/>
      <c r="C2104" s="13" t="s">
        <v>1168</v>
      </c>
      <c r="D2104" s="14" t="s">
        <v>1161</v>
      </c>
      <c r="E2104" s="2">
        <f>108</f>
        <v>108</v>
      </c>
      <c r="F2104" s="16"/>
      <c r="G2104" s="15"/>
      <c r="H2104" s="2"/>
      <c r="I2104" s="2"/>
      <c r="J2104" s="16">
        <f>SUM(V2096:V2103)</f>
        <v>0.04</v>
      </c>
      <c r="K2104" s="16"/>
    </row>
    <row r="2105" spans="1:22" ht="14.25" x14ac:dyDescent="0.2">
      <c r="A2105" s="13"/>
      <c r="B2105" s="13"/>
      <c r="C2105" s="13" t="s">
        <v>1163</v>
      </c>
      <c r="D2105" s="14" t="s">
        <v>1164</v>
      </c>
      <c r="E2105" s="2">
        <f>Source!AQ1882</f>
        <v>0.42</v>
      </c>
      <c r="F2105" s="16"/>
      <c r="G2105" s="15" t="str">
        <f>Source!DI1882</f>
        <v/>
      </c>
      <c r="H2105" s="2">
        <f>Source!AV1882</f>
        <v>1</v>
      </c>
      <c r="I2105" s="2"/>
      <c r="J2105" s="16"/>
      <c r="K2105" s="16">
        <f>Source!U1882</f>
        <v>0.126</v>
      </c>
    </row>
    <row r="2106" spans="1:22" ht="15" x14ac:dyDescent="0.25">
      <c r="A2106" s="20"/>
      <c r="B2106" s="20"/>
      <c r="C2106" s="20"/>
      <c r="D2106" s="20"/>
      <c r="E2106" s="20"/>
      <c r="F2106" s="20"/>
      <c r="G2106" s="20"/>
      <c r="H2106" s="20"/>
      <c r="I2106" s="58">
        <f>J2098+J2099+J2101+J2102+J2103+J2104</f>
        <v>201.29</v>
      </c>
      <c r="J2106" s="58"/>
      <c r="K2106" s="21">
        <f>IF(Source!I1882&lt;&gt;0, ROUND(I2106/Source!I1882, 2), 0)</f>
        <v>670.97</v>
      </c>
      <c r="P2106" s="18">
        <f>I2106</f>
        <v>201.29</v>
      </c>
    </row>
    <row r="2107" spans="1:22" ht="28.5" x14ac:dyDescent="0.2">
      <c r="A2107" s="13">
        <v>231</v>
      </c>
      <c r="B2107" s="13" t="str">
        <f>Source!F1883</f>
        <v>1.50-3204-10-1/1</v>
      </c>
      <c r="C2107" s="13" t="str">
        <f>Source!G1883</f>
        <v>Пробивка борозд в кирпичных стенах, площадь сечения до 20 см2</v>
      </c>
      <c r="D2107" s="14" t="str">
        <f>Source!H1883</f>
        <v>100 м</v>
      </c>
      <c r="E2107" s="2">
        <f>Source!I1883</f>
        <v>0.02</v>
      </c>
      <c r="F2107" s="16"/>
      <c r="G2107" s="15"/>
      <c r="H2107" s="2"/>
      <c r="I2107" s="2"/>
      <c r="J2107" s="16"/>
      <c r="K2107" s="16"/>
      <c r="Q2107">
        <f>ROUND((Source!BZ1883/100)*ROUND((Source!AF1883*Source!AV1883)*Source!I1883, 2), 2)</f>
        <v>115.07</v>
      </c>
      <c r="R2107">
        <f>Source!X1883</f>
        <v>115.07</v>
      </c>
      <c r="S2107">
        <f>ROUND((Source!CA1883/100)*ROUND((Source!AF1883*Source!AV1883)*Source!I1883, 2), 2)</f>
        <v>16.440000000000001</v>
      </c>
      <c r="T2107">
        <f>Source!Y1883</f>
        <v>16.440000000000001</v>
      </c>
      <c r="U2107">
        <f>ROUND((175/100)*ROUND((Source!AE1883*Source!AV1883)*Source!I1883, 2), 2)</f>
        <v>106.42</v>
      </c>
      <c r="V2107">
        <f>ROUND((108/100)*ROUND(Source!CS1883*Source!I1883, 2), 2)</f>
        <v>65.67</v>
      </c>
    </row>
    <row r="2108" spans="1:22" x14ac:dyDescent="0.2">
      <c r="C2108" s="17" t="str">
        <f>"Объем: "&amp;Source!I1883&amp;"=2/"&amp;"100"</f>
        <v>Объем: 0,02=2/100</v>
      </c>
    </row>
    <row r="2109" spans="1:22" ht="14.25" x14ac:dyDescent="0.2">
      <c r="A2109" s="13"/>
      <c r="B2109" s="13"/>
      <c r="C2109" s="13" t="s">
        <v>1159</v>
      </c>
      <c r="D2109" s="14"/>
      <c r="E2109" s="2"/>
      <c r="F2109" s="16">
        <f>Source!AO1883</f>
        <v>8219.68</v>
      </c>
      <c r="G2109" s="15" t="str">
        <f>Source!DG1883</f>
        <v/>
      </c>
      <c r="H2109" s="2">
        <f>Source!AV1883</f>
        <v>1</v>
      </c>
      <c r="I2109" s="2">
        <f>IF(Source!BA1883&lt;&gt; 0, Source!BA1883, 1)</f>
        <v>1</v>
      </c>
      <c r="J2109" s="16">
        <f>Source!S1883</f>
        <v>164.39</v>
      </c>
      <c r="K2109" s="16"/>
    </row>
    <row r="2110" spans="1:22" ht="14.25" x14ac:dyDescent="0.2">
      <c r="A2110" s="13"/>
      <c r="B2110" s="13"/>
      <c r="C2110" s="13" t="s">
        <v>1165</v>
      </c>
      <c r="D2110" s="14"/>
      <c r="E2110" s="2"/>
      <c r="F2110" s="16">
        <f>Source!AM1883</f>
        <v>5993.85</v>
      </c>
      <c r="G2110" s="15" t="str">
        <f>Source!DE1883</f>
        <v/>
      </c>
      <c r="H2110" s="2">
        <f>Source!AV1883</f>
        <v>1</v>
      </c>
      <c r="I2110" s="2">
        <f>IF(Source!BB1883&lt;&gt; 0, Source!BB1883, 1)</f>
        <v>1</v>
      </c>
      <c r="J2110" s="16">
        <f>Source!Q1883</f>
        <v>119.88</v>
      </c>
      <c r="K2110" s="16"/>
    </row>
    <row r="2111" spans="1:22" ht="14.25" x14ac:dyDescent="0.2">
      <c r="A2111" s="13"/>
      <c r="B2111" s="13"/>
      <c r="C2111" s="13" t="s">
        <v>1166</v>
      </c>
      <c r="D2111" s="14"/>
      <c r="E2111" s="2"/>
      <c r="F2111" s="16">
        <f>Source!AN1883</f>
        <v>3040.45</v>
      </c>
      <c r="G2111" s="15" t="str">
        <f>Source!DF1883</f>
        <v/>
      </c>
      <c r="H2111" s="2">
        <f>Source!AV1883</f>
        <v>1</v>
      </c>
      <c r="I2111" s="2">
        <f>IF(Source!BS1883&lt;&gt; 0, Source!BS1883, 1)</f>
        <v>1</v>
      </c>
      <c r="J2111" s="22">
        <f>Source!R1883</f>
        <v>60.81</v>
      </c>
      <c r="K2111" s="16"/>
    </row>
    <row r="2112" spans="1:22" ht="14.25" x14ac:dyDescent="0.2">
      <c r="A2112" s="13"/>
      <c r="B2112" s="13"/>
      <c r="C2112" s="13" t="s">
        <v>1160</v>
      </c>
      <c r="D2112" s="14" t="s">
        <v>1161</v>
      </c>
      <c r="E2112" s="2">
        <f>Source!AT1883</f>
        <v>70</v>
      </c>
      <c r="F2112" s="16"/>
      <c r="G2112" s="15"/>
      <c r="H2112" s="2"/>
      <c r="I2112" s="2"/>
      <c r="J2112" s="16">
        <f>SUM(R2107:R2111)</f>
        <v>115.07</v>
      </c>
      <c r="K2112" s="16"/>
    </row>
    <row r="2113" spans="1:22" ht="14.25" x14ac:dyDescent="0.2">
      <c r="A2113" s="13"/>
      <c r="B2113" s="13"/>
      <c r="C2113" s="13" t="s">
        <v>1162</v>
      </c>
      <c r="D2113" s="14" t="s">
        <v>1161</v>
      </c>
      <c r="E2113" s="2">
        <f>Source!AU1883</f>
        <v>10</v>
      </c>
      <c r="F2113" s="16"/>
      <c r="G2113" s="15"/>
      <c r="H2113" s="2"/>
      <c r="I2113" s="2"/>
      <c r="J2113" s="16">
        <f>SUM(T2107:T2112)</f>
        <v>16.440000000000001</v>
      </c>
      <c r="K2113" s="16"/>
    </row>
    <row r="2114" spans="1:22" ht="14.25" x14ac:dyDescent="0.2">
      <c r="A2114" s="13"/>
      <c r="B2114" s="13"/>
      <c r="C2114" s="13" t="s">
        <v>1168</v>
      </c>
      <c r="D2114" s="14" t="s">
        <v>1161</v>
      </c>
      <c r="E2114" s="2">
        <f>108</f>
        <v>108</v>
      </c>
      <c r="F2114" s="16"/>
      <c r="G2114" s="15"/>
      <c r="H2114" s="2"/>
      <c r="I2114" s="2"/>
      <c r="J2114" s="16">
        <f>SUM(V2107:V2113)</f>
        <v>65.67</v>
      </c>
      <c r="K2114" s="16"/>
    </row>
    <row r="2115" spans="1:22" ht="14.25" x14ac:dyDescent="0.2">
      <c r="A2115" s="13"/>
      <c r="B2115" s="13"/>
      <c r="C2115" s="13" t="s">
        <v>1163</v>
      </c>
      <c r="D2115" s="14" t="s">
        <v>1164</v>
      </c>
      <c r="E2115" s="2">
        <f>Source!AQ1883</f>
        <v>14</v>
      </c>
      <c r="F2115" s="16"/>
      <c r="G2115" s="15" t="str">
        <f>Source!DI1883</f>
        <v/>
      </c>
      <c r="H2115" s="2">
        <f>Source!AV1883</f>
        <v>1</v>
      </c>
      <c r="I2115" s="2"/>
      <c r="J2115" s="16"/>
      <c r="K2115" s="16">
        <f>Source!U1883</f>
        <v>0.28000000000000003</v>
      </c>
    </row>
    <row r="2116" spans="1:22" ht="15" x14ac:dyDescent="0.25">
      <c r="A2116" s="20"/>
      <c r="B2116" s="20"/>
      <c r="C2116" s="20"/>
      <c r="D2116" s="20"/>
      <c r="E2116" s="20"/>
      <c r="F2116" s="20"/>
      <c r="G2116" s="20"/>
      <c r="H2116" s="20"/>
      <c r="I2116" s="58">
        <f>J2109+J2110+J2112+J2113+J2114</f>
        <v>481.45</v>
      </c>
      <c r="J2116" s="58"/>
      <c r="K2116" s="21">
        <f>IF(Source!I1883&lt;&gt;0, ROUND(I2116/Source!I1883, 2), 0)</f>
        <v>24072.5</v>
      </c>
      <c r="P2116" s="18">
        <f>I2116</f>
        <v>481.45</v>
      </c>
    </row>
    <row r="2117" spans="1:22" ht="99.75" x14ac:dyDescent="0.2">
      <c r="A2117" s="13">
        <v>232</v>
      </c>
      <c r="B2117" s="13" t="str">
        <f>Source!F1884</f>
        <v>21.23-8-140</v>
      </c>
      <c r="C2117" s="13" t="str">
        <f>Source!G1884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117" s="14" t="str">
        <f>Source!H1884</f>
        <v>км</v>
      </c>
      <c r="E2117" s="2">
        <f>Source!I1884</f>
        <v>0.02</v>
      </c>
      <c r="F2117" s="16">
        <f>Source!AL1884</f>
        <v>99860.32</v>
      </c>
      <c r="G2117" s="15" t="str">
        <f>Source!DD1884</f>
        <v/>
      </c>
      <c r="H2117" s="2">
        <f>Source!AW1884</f>
        <v>1</v>
      </c>
      <c r="I2117" s="2">
        <f>IF(Source!BC1884&lt;&gt; 0, Source!BC1884, 1)</f>
        <v>1</v>
      </c>
      <c r="J2117" s="16">
        <f>Source!P1884</f>
        <v>1997.21</v>
      </c>
      <c r="K2117" s="16"/>
      <c r="Q2117">
        <f>ROUND((Source!BZ1884/100)*ROUND((Source!AF1884*Source!AV1884)*Source!I1884, 2), 2)</f>
        <v>0</v>
      </c>
      <c r="R2117">
        <f>Source!X1884</f>
        <v>0</v>
      </c>
      <c r="S2117">
        <f>ROUND((Source!CA1884/100)*ROUND((Source!AF1884*Source!AV1884)*Source!I1884, 2), 2)</f>
        <v>0</v>
      </c>
      <c r="T2117">
        <f>Source!Y1884</f>
        <v>0</v>
      </c>
      <c r="U2117">
        <f>ROUND((175/100)*ROUND((Source!AE1884*Source!AV1884)*Source!I1884, 2), 2)</f>
        <v>0</v>
      </c>
      <c r="V2117">
        <f>ROUND((108/100)*ROUND(Source!CS1884*Source!I1884, 2), 2)</f>
        <v>0</v>
      </c>
    </row>
    <row r="2118" spans="1:22" ht="15" x14ac:dyDescent="0.25">
      <c r="A2118" s="20"/>
      <c r="B2118" s="20"/>
      <c r="C2118" s="20"/>
      <c r="D2118" s="20"/>
      <c r="E2118" s="20"/>
      <c r="F2118" s="20"/>
      <c r="G2118" s="20"/>
      <c r="H2118" s="20"/>
      <c r="I2118" s="58">
        <f>J2117</f>
        <v>1997.21</v>
      </c>
      <c r="J2118" s="58"/>
      <c r="K2118" s="21">
        <f>IF(Source!I1884&lt;&gt;0, ROUND(I2118/Source!I1884, 2), 0)</f>
        <v>99860.5</v>
      </c>
      <c r="P2118" s="18">
        <f>I2118</f>
        <v>1997.21</v>
      </c>
    </row>
    <row r="2119" spans="1:22" ht="57" x14ac:dyDescent="0.2">
      <c r="A2119" s="13">
        <v>233</v>
      </c>
      <c r="B2119" s="13" t="str">
        <f>Source!F1885</f>
        <v>21.21-5-84</v>
      </c>
      <c r="C2119" s="13" t="str">
        <f>Source!G1885</f>
        <v>Коробки для установки выключателей, переключателей и штепсельных розеток при скрытой электропроводке, тип КУВ-1М УХЛЗ</v>
      </c>
      <c r="D2119" s="14" t="str">
        <f>Source!H1885</f>
        <v>1000 шт.</v>
      </c>
      <c r="E2119" s="2">
        <f>Source!I1885</f>
        <v>6.0000000000000001E-3</v>
      </c>
      <c r="F2119" s="16">
        <f>Source!AL1885</f>
        <v>72169.899999999994</v>
      </c>
      <c r="G2119" s="15" t="str">
        <f>Source!DD1885</f>
        <v/>
      </c>
      <c r="H2119" s="2">
        <f>Source!AW1885</f>
        <v>1</v>
      </c>
      <c r="I2119" s="2">
        <f>IF(Source!BC1885&lt;&gt; 0, Source!BC1885, 1)</f>
        <v>1</v>
      </c>
      <c r="J2119" s="16">
        <f>Source!P1885</f>
        <v>433.02</v>
      </c>
      <c r="K2119" s="16"/>
      <c r="Q2119">
        <f>ROUND((Source!BZ1885/100)*ROUND((Source!AF1885*Source!AV1885)*Source!I1885, 2), 2)</f>
        <v>0</v>
      </c>
      <c r="R2119">
        <f>Source!X1885</f>
        <v>0</v>
      </c>
      <c r="S2119">
        <f>ROUND((Source!CA1885/100)*ROUND((Source!AF1885*Source!AV1885)*Source!I1885, 2), 2)</f>
        <v>0</v>
      </c>
      <c r="T2119">
        <f>Source!Y1885</f>
        <v>0</v>
      </c>
      <c r="U2119">
        <f>ROUND((175/100)*ROUND((Source!AE1885*Source!AV1885)*Source!I1885, 2), 2)</f>
        <v>0</v>
      </c>
      <c r="V2119">
        <f>ROUND((108/100)*ROUND(Source!CS1885*Source!I1885, 2), 2)</f>
        <v>0</v>
      </c>
    </row>
    <row r="2120" spans="1:22" x14ac:dyDescent="0.2">
      <c r="C2120" s="17" t="str">
        <f>"Объем: "&amp;Source!I1885&amp;"=6/"&amp;"1000"</f>
        <v>Объем: 0,006=6/1000</v>
      </c>
    </row>
    <row r="2121" spans="1:22" ht="15" x14ac:dyDescent="0.25">
      <c r="A2121" s="20"/>
      <c r="B2121" s="20"/>
      <c r="C2121" s="20"/>
      <c r="D2121" s="20"/>
      <c r="E2121" s="20"/>
      <c r="F2121" s="20"/>
      <c r="G2121" s="20"/>
      <c r="H2121" s="20"/>
      <c r="I2121" s="58">
        <f>J2119</f>
        <v>433.02</v>
      </c>
      <c r="J2121" s="58"/>
      <c r="K2121" s="21">
        <f>IF(Source!I1885&lt;&gt;0, ROUND(I2121/Source!I1885, 2), 0)</f>
        <v>72170</v>
      </c>
      <c r="P2121" s="18">
        <f>I2121</f>
        <v>433.02</v>
      </c>
    </row>
    <row r="2122" spans="1:22" ht="42.75" x14ac:dyDescent="0.2">
      <c r="A2122" s="13">
        <v>234</v>
      </c>
      <c r="B2122" s="13" t="str">
        <f>Source!F1886</f>
        <v>1.20-3103-1-8/1</v>
      </c>
      <c r="C2122" s="13" t="str">
        <f>Source!G1886</f>
        <v>Установка розетки штепсельной неутопленного типа при открытой проводке</v>
      </c>
      <c r="D2122" s="14" t="str">
        <f>Source!H1886</f>
        <v>100 шт.</v>
      </c>
      <c r="E2122" s="2">
        <f>Source!I1886</f>
        <v>0.14000000000000001</v>
      </c>
      <c r="F2122" s="16"/>
      <c r="G2122" s="15"/>
      <c r="H2122" s="2"/>
      <c r="I2122" s="2"/>
      <c r="J2122" s="16"/>
      <c r="K2122" s="16"/>
      <c r="Q2122">
        <f>ROUND((Source!BZ1886/100)*ROUND((Source!AF1886*Source!AV1886)*Source!I1886, 2), 2)</f>
        <v>2732.58</v>
      </c>
      <c r="R2122">
        <f>Source!X1886</f>
        <v>2732.58</v>
      </c>
      <c r="S2122">
        <f>ROUND((Source!CA1886/100)*ROUND((Source!AF1886*Source!AV1886)*Source!I1886, 2), 2)</f>
        <v>390.37</v>
      </c>
      <c r="T2122">
        <f>Source!Y1886</f>
        <v>390.37</v>
      </c>
      <c r="U2122">
        <f>ROUND((175/100)*ROUND((Source!AE1886*Source!AV1886)*Source!I1886, 2), 2)</f>
        <v>0.18</v>
      </c>
      <c r="V2122">
        <f>ROUND((108/100)*ROUND(Source!CS1886*Source!I1886, 2), 2)</f>
        <v>0.11</v>
      </c>
    </row>
    <row r="2123" spans="1:22" x14ac:dyDescent="0.2">
      <c r="C2123" s="17" t="str">
        <f>"Объем: "&amp;Source!I1886&amp;"=14/"&amp;"100"</f>
        <v>Объем: 0,14=14/100</v>
      </c>
    </row>
    <row r="2124" spans="1:22" ht="14.25" x14ac:dyDescent="0.2">
      <c r="A2124" s="13"/>
      <c r="B2124" s="13"/>
      <c r="C2124" s="13" t="s">
        <v>1159</v>
      </c>
      <c r="D2124" s="14"/>
      <c r="E2124" s="2"/>
      <c r="F2124" s="16">
        <f>Source!AO1886</f>
        <v>27883.439999999999</v>
      </c>
      <c r="G2124" s="15" t="str">
        <f>Source!DG1886</f>
        <v/>
      </c>
      <c r="H2124" s="2">
        <f>Source!AV1886</f>
        <v>1</v>
      </c>
      <c r="I2124" s="2">
        <f>IF(Source!BA1886&lt;&gt; 0, Source!BA1886, 1)</f>
        <v>1</v>
      </c>
      <c r="J2124" s="16">
        <f>Source!S1886</f>
        <v>3903.68</v>
      </c>
      <c r="K2124" s="16"/>
    </row>
    <row r="2125" spans="1:22" ht="14.25" x14ac:dyDescent="0.2">
      <c r="A2125" s="13"/>
      <c r="B2125" s="13"/>
      <c r="C2125" s="13" t="s">
        <v>1165</v>
      </c>
      <c r="D2125" s="14"/>
      <c r="E2125" s="2"/>
      <c r="F2125" s="16">
        <f>Source!AM1886</f>
        <v>32.57</v>
      </c>
      <c r="G2125" s="15" t="str">
        <f>Source!DE1886</f>
        <v/>
      </c>
      <c r="H2125" s="2">
        <f>Source!AV1886</f>
        <v>1</v>
      </c>
      <c r="I2125" s="2">
        <f>IF(Source!BB1886&lt;&gt; 0, Source!BB1886, 1)</f>
        <v>1</v>
      </c>
      <c r="J2125" s="16">
        <f>Source!Q1886</f>
        <v>4.5599999999999996</v>
      </c>
      <c r="K2125" s="16"/>
    </row>
    <row r="2126" spans="1:22" ht="14.25" x14ac:dyDescent="0.2">
      <c r="A2126" s="13"/>
      <c r="B2126" s="13"/>
      <c r="C2126" s="13" t="s">
        <v>1166</v>
      </c>
      <c r="D2126" s="14"/>
      <c r="E2126" s="2"/>
      <c r="F2126" s="16">
        <f>Source!AN1886</f>
        <v>0.69</v>
      </c>
      <c r="G2126" s="15" t="str">
        <f>Source!DF1886</f>
        <v/>
      </c>
      <c r="H2126" s="2">
        <f>Source!AV1886</f>
        <v>1</v>
      </c>
      <c r="I2126" s="2">
        <f>IF(Source!BS1886&lt;&gt; 0, Source!BS1886, 1)</f>
        <v>1</v>
      </c>
      <c r="J2126" s="22">
        <f>Source!R1886</f>
        <v>0.1</v>
      </c>
      <c r="K2126" s="16"/>
    </row>
    <row r="2127" spans="1:22" ht="14.25" x14ac:dyDescent="0.2">
      <c r="A2127" s="13"/>
      <c r="B2127" s="13"/>
      <c r="C2127" s="13" t="s">
        <v>1160</v>
      </c>
      <c r="D2127" s="14" t="s">
        <v>1161</v>
      </c>
      <c r="E2127" s="2">
        <f>Source!AT1886</f>
        <v>70</v>
      </c>
      <c r="F2127" s="16"/>
      <c r="G2127" s="15"/>
      <c r="H2127" s="2"/>
      <c r="I2127" s="2"/>
      <c r="J2127" s="16">
        <f>SUM(R2122:R2126)</f>
        <v>2732.58</v>
      </c>
      <c r="K2127" s="16"/>
    </row>
    <row r="2128" spans="1:22" ht="14.25" x14ac:dyDescent="0.2">
      <c r="A2128" s="13"/>
      <c r="B2128" s="13"/>
      <c r="C2128" s="13" t="s">
        <v>1162</v>
      </c>
      <c r="D2128" s="14" t="s">
        <v>1161</v>
      </c>
      <c r="E2128" s="2">
        <f>Source!AU1886</f>
        <v>10</v>
      </c>
      <c r="F2128" s="16"/>
      <c r="G2128" s="15"/>
      <c r="H2128" s="2"/>
      <c r="I2128" s="2"/>
      <c r="J2128" s="16">
        <f>SUM(T2122:T2127)</f>
        <v>390.37</v>
      </c>
      <c r="K2128" s="16"/>
    </row>
    <row r="2129" spans="1:22" ht="14.25" x14ac:dyDescent="0.2">
      <c r="A2129" s="13"/>
      <c r="B2129" s="13"/>
      <c r="C2129" s="13" t="s">
        <v>1168</v>
      </c>
      <c r="D2129" s="14" t="s">
        <v>1161</v>
      </c>
      <c r="E2129" s="2">
        <f>108</f>
        <v>108</v>
      </c>
      <c r="F2129" s="16"/>
      <c r="G2129" s="15"/>
      <c r="H2129" s="2"/>
      <c r="I2129" s="2"/>
      <c r="J2129" s="16">
        <f>SUM(V2122:V2128)</f>
        <v>0.11</v>
      </c>
      <c r="K2129" s="16"/>
    </row>
    <row r="2130" spans="1:22" ht="14.25" x14ac:dyDescent="0.2">
      <c r="A2130" s="13"/>
      <c r="B2130" s="13"/>
      <c r="C2130" s="13" t="s">
        <v>1163</v>
      </c>
      <c r="D2130" s="14" t="s">
        <v>1164</v>
      </c>
      <c r="E2130" s="2">
        <f>Source!AQ1886</f>
        <v>42.81</v>
      </c>
      <c r="F2130" s="16"/>
      <c r="G2130" s="15" t="str">
        <f>Source!DI1886</f>
        <v/>
      </c>
      <c r="H2130" s="2">
        <f>Source!AV1886</f>
        <v>1</v>
      </c>
      <c r="I2130" s="2"/>
      <c r="J2130" s="16"/>
      <c r="K2130" s="16">
        <f>Source!U1886</f>
        <v>5.9934000000000012</v>
      </c>
    </row>
    <row r="2131" spans="1:22" ht="15" x14ac:dyDescent="0.25">
      <c r="A2131" s="20"/>
      <c r="B2131" s="20"/>
      <c r="C2131" s="20"/>
      <c r="D2131" s="20"/>
      <c r="E2131" s="20"/>
      <c r="F2131" s="20"/>
      <c r="G2131" s="20"/>
      <c r="H2131" s="20"/>
      <c r="I2131" s="58">
        <f>J2124+J2125+J2127+J2128+J2129</f>
        <v>7031.2999999999993</v>
      </c>
      <c r="J2131" s="58"/>
      <c r="K2131" s="21">
        <f>IF(Source!I1886&lt;&gt;0, ROUND(I2131/Source!I1886, 2), 0)</f>
        <v>50223.57</v>
      </c>
      <c r="P2131" s="18">
        <f>I2131</f>
        <v>7031.2999999999993</v>
      </c>
    </row>
    <row r="2132" spans="1:22" ht="42.75" x14ac:dyDescent="0.2">
      <c r="A2132" s="13">
        <v>235</v>
      </c>
      <c r="B2132" s="13" t="str">
        <f>Source!F1887</f>
        <v>1.20-3103-1-1/1</v>
      </c>
      <c r="C2132" s="13" t="str">
        <f>Source!G1887</f>
        <v>Установка выключателя одноклавишного неутопленного типа при открытой проводке</v>
      </c>
      <c r="D2132" s="14" t="str">
        <f>Source!H1887</f>
        <v>100 шт.</v>
      </c>
      <c r="E2132" s="2">
        <f>Source!I1887</f>
        <v>0.02</v>
      </c>
      <c r="F2132" s="16"/>
      <c r="G2132" s="15"/>
      <c r="H2132" s="2"/>
      <c r="I2132" s="2"/>
      <c r="J2132" s="16"/>
      <c r="K2132" s="16"/>
      <c r="Q2132">
        <f>ROUND((Source!BZ1887/100)*ROUND((Source!AF1887*Source!AV1887)*Source!I1887, 2), 2)</f>
        <v>357.63</v>
      </c>
      <c r="R2132">
        <f>Source!X1887</f>
        <v>357.63</v>
      </c>
      <c r="S2132">
        <f>ROUND((Source!CA1887/100)*ROUND((Source!AF1887*Source!AV1887)*Source!I1887, 2), 2)</f>
        <v>51.09</v>
      </c>
      <c r="T2132">
        <f>Source!Y1887</f>
        <v>51.09</v>
      </c>
      <c r="U2132">
        <f>ROUND((175/100)*ROUND((Source!AE1887*Source!AV1887)*Source!I1887, 2), 2)</f>
        <v>0.02</v>
      </c>
      <c r="V2132">
        <f>ROUND((108/100)*ROUND(Source!CS1887*Source!I1887, 2), 2)</f>
        <v>0.01</v>
      </c>
    </row>
    <row r="2133" spans="1:22" x14ac:dyDescent="0.2">
      <c r="C2133" s="17" t="str">
        <f>"Объем: "&amp;Source!I1887&amp;"=2/"&amp;"100"</f>
        <v>Объем: 0,02=2/100</v>
      </c>
    </row>
    <row r="2134" spans="1:22" ht="14.25" x14ac:dyDescent="0.2">
      <c r="A2134" s="13"/>
      <c r="B2134" s="13"/>
      <c r="C2134" s="13" t="s">
        <v>1159</v>
      </c>
      <c r="D2134" s="14"/>
      <c r="E2134" s="2"/>
      <c r="F2134" s="16">
        <f>Source!AO1887</f>
        <v>25545.16</v>
      </c>
      <c r="G2134" s="15" t="str">
        <f>Source!DG1887</f>
        <v/>
      </c>
      <c r="H2134" s="2">
        <f>Source!AV1887</f>
        <v>1</v>
      </c>
      <c r="I2134" s="2">
        <f>IF(Source!BA1887&lt;&gt; 0, Source!BA1887, 1)</f>
        <v>1</v>
      </c>
      <c r="J2134" s="16">
        <f>Source!S1887</f>
        <v>510.9</v>
      </c>
      <c r="K2134" s="16"/>
    </row>
    <row r="2135" spans="1:22" ht="14.25" x14ac:dyDescent="0.2">
      <c r="A2135" s="13"/>
      <c r="B2135" s="13"/>
      <c r="C2135" s="13" t="s">
        <v>1165</v>
      </c>
      <c r="D2135" s="14"/>
      <c r="E2135" s="2"/>
      <c r="F2135" s="16">
        <f>Source!AM1887</f>
        <v>32.57</v>
      </c>
      <c r="G2135" s="15" t="str">
        <f>Source!DE1887</f>
        <v/>
      </c>
      <c r="H2135" s="2">
        <f>Source!AV1887</f>
        <v>1</v>
      </c>
      <c r="I2135" s="2">
        <f>IF(Source!BB1887&lt;&gt; 0, Source!BB1887, 1)</f>
        <v>1</v>
      </c>
      <c r="J2135" s="16">
        <f>Source!Q1887</f>
        <v>0.65</v>
      </c>
      <c r="K2135" s="16"/>
    </row>
    <row r="2136" spans="1:22" ht="14.25" x14ac:dyDescent="0.2">
      <c r="A2136" s="13"/>
      <c r="B2136" s="13"/>
      <c r="C2136" s="13" t="s">
        <v>1166</v>
      </c>
      <c r="D2136" s="14"/>
      <c r="E2136" s="2"/>
      <c r="F2136" s="16">
        <f>Source!AN1887</f>
        <v>0.69</v>
      </c>
      <c r="G2136" s="15" t="str">
        <f>Source!DF1887</f>
        <v/>
      </c>
      <c r="H2136" s="2">
        <f>Source!AV1887</f>
        <v>1</v>
      </c>
      <c r="I2136" s="2">
        <f>IF(Source!BS1887&lt;&gt; 0, Source!BS1887, 1)</f>
        <v>1</v>
      </c>
      <c r="J2136" s="22">
        <f>Source!R1887</f>
        <v>0.01</v>
      </c>
      <c r="K2136" s="16"/>
    </row>
    <row r="2137" spans="1:22" ht="14.25" x14ac:dyDescent="0.2">
      <c r="A2137" s="13"/>
      <c r="B2137" s="13"/>
      <c r="C2137" s="13" t="s">
        <v>1160</v>
      </c>
      <c r="D2137" s="14" t="s">
        <v>1161</v>
      </c>
      <c r="E2137" s="2">
        <f>Source!AT1887</f>
        <v>70</v>
      </c>
      <c r="F2137" s="16"/>
      <c r="G2137" s="15"/>
      <c r="H2137" s="2"/>
      <c r="I2137" s="2"/>
      <c r="J2137" s="16">
        <f>SUM(R2132:R2136)</f>
        <v>357.63</v>
      </c>
      <c r="K2137" s="16"/>
    </row>
    <row r="2138" spans="1:22" ht="14.25" x14ac:dyDescent="0.2">
      <c r="A2138" s="13"/>
      <c r="B2138" s="13"/>
      <c r="C2138" s="13" t="s">
        <v>1162</v>
      </c>
      <c r="D2138" s="14" t="s">
        <v>1161</v>
      </c>
      <c r="E2138" s="2">
        <f>Source!AU1887</f>
        <v>10</v>
      </c>
      <c r="F2138" s="16"/>
      <c r="G2138" s="15"/>
      <c r="H2138" s="2"/>
      <c r="I2138" s="2"/>
      <c r="J2138" s="16">
        <f>SUM(T2132:T2137)</f>
        <v>51.09</v>
      </c>
      <c r="K2138" s="16"/>
    </row>
    <row r="2139" spans="1:22" ht="14.25" x14ac:dyDescent="0.2">
      <c r="A2139" s="13"/>
      <c r="B2139" s="13"/>
      <c r="C2139" s="13" t="s">
        <v>1168</v>
      </c>
      <c r="D2139" s="14" t="s">
        <v>1161</v>
      </c>
      <c r="E2139" s="2">
        <f>108</f>
        <v>108</v>
      </c>
      <c r="F2139" s="16"/>
      <c r="G2139" s="15"/>
      <c r="H2139" s="2"/>
      <c r="I2139" s="2"/>
      <c r="J2139" s="16">
        <f>SUM(V2132:V2138)</f>
        <v>0.01</v>
      </c>
      <c r="K2139" s="16"/>
    </row>
    <row r="2140" spans="1:22" ht="14.25" x14ac:dyDescent="0.2">
      <c r="A2140" s="13"/>
      <c r="B2140" s="13"/>
      <c r="C2140" s="13" t="s">
        <v>1163</v>
      </c>
      <c r="D2140" s="14" t="s">
        <v>1164</v>
      </c>
      <c r="E2140" s="2">
        <f>Source!AQ1887</f>
        <v>39.22</v>
      </c>
      <c r="F2140" s="16"/>
      <c r="G2140" s="15" t="str">
        <f>Source!DI1887</f>
        <v/>
      </c>
      <c r="H2140" s="2">
        <f>Source!AV1887</f>
        <v>1</v>
      </c>
      <c r="I2140" s="2"/>
      <c r="J2140" s="16"/>
      <c r="K2140" s="16">
        <f>Source!U1887</f>
        <v>0.78439999999999999</v>
      </c>
    </row>
    <row r="2141" spans="1:22" ht="15" x14ac:dyDescent="0.25">
      <c r="A2141" s="20"/>
      <c r="B2141" s="20"/>
      <c r="C2141" s="20"/>
      <c r="D2141" s="20"/>
      <c r="E2141" s="20"/>
      <c r="F2141" s="20"/>
      <c r="G2141" s="20"/>
      <c r="H2141" s="20"/>
      <c r="I2141" s="58">
        <f>J2134+J2135+J2137+J2138+J2139</f>
        <v>920.28</v>
      </c>
      <c r="J2141" s="58"/>
      <c r="K2141" s="21">
        <f>IF(Source!I1887&lt;&gt;0, ROUND(I2141/Source!I1887, 2), 0)</f>
        <v>46014</v>
      </c>
      <c r="P2141" s="18">
        <f>I2141</f>
        <v>920.28</v>
      </c>
    </row>
    <row r="2142" spans="1:22" ht="42.75" x14ac:dyDescent="0.2">
      <c r="A2142" s="13">
        <v>236</v>
      </c>
      <c r="B2142" s="13" t="str">
        <f>Source!F1888</f>
        <v>1.20-3103-1-5/1</v>
      </c>
      <c r="C2142" s="13" t="str">
        <f>Source!G1888</f>
        <v>Установка выключателя двухклавишного утопленного типа при скрытой проводке</v>
      </c>
      <c r="D2142" s="14" t="str">
        <f>Source!H1888</f>
        <v>100 шт.</v>
      </c>
      <c r="E2142" s="2">
        <f>Source!I1888</f>
        <v>0.02</v>
      </c>
      <c r="F2142" s="16"/>
      <c r="G2142" s="15"/>
      <c r="H2142" s="2"/>
      <c r="I2142" s="2"/>
      <c r="J2142" s="16"/>
      <c r="K2142" s="16"/>
      <c r="Q2142">
        <f>ROUND((Source!BZ1888/100)*ROUND((Source!AF1888*Source!AV1888)*Source!I1888, 2), 2)</f>
        <v>315.77999999999997</v>
      </c>
      <c r="R2142">
        <f>Source!X1888</f>
        <v>315.77999999999997</v>
      </c>
      <c r="S2142">
        <f>ROUND((Source!CA1888/100)*ROUND((Source!AF1888*Source!AV1888)*Source!I1888, 2), 2)</f>
        <v>45.11</v>
      </c>
      <c r="T2142">
        <f>Source!Y1888</f>
        <v>45.11</v>
      </c>
      <c r="U2142">
        <f>ROUND((175/100)*ROUND((Source!AE1888*Source!AV1888)*Source!I1888, 2), 2)</f>
        <v>0</v>
      </c>
      <c r="V2142">
        <f>ROUND((108/100)*ROUND(Source!CS1888*Source!I1888, 2), 2)</f>
        <v>0</v>
      </c>
    </row>
    <row r="2143" spans="1:22" x14ac:dyDescent="0.2">
      <c r="C2143" s="17" t="str">
        <f>"Объем: "&amp;Source!I1888&amp;"=2/"&amp;"100"</f>
        <v>Объем: 0,02=2/100</v>
      </c>
    </row>
    <row r="2144" spans="1:22" ht="14.25" x14ac:dyDescent="0.2">
      <c r="A2144" s="13"/>
      <c r="B2144" s="13"/>
      <c r="C2144" s="13" t="s">
        <v>1159</v>
      </c>
      <c r="D2144" s="14"/>
      <c r="E2144" s="2"/>
      <c r="F2144" s="16">
        <f>Source!AO1888</f>
        <v>22555.56</v>
      </c>
      <c r="G2144" s="15" t="str">
        <f>Source!DG1888</f>
        <v/>
      </c>
      <c r="H2144" s="2">
        <f>Source!AV1888</f>
        <v>1</v>
      </c>
      <c r="I2144" s="2">
        <f>IF(Source!BA1888&lt;&gt; 0, Source!BA1888, 1)</f>
        <v>1</v>
      </c>
      <c r="J2144" s="16">
        <f>Source!S1888</f>
        <v>451.11</v>
      </c>
      <c r="K2144" s="16"/>
    </row>
    <row r="2145" spans="1:22" ht="14.25" x14ac:dyDescent="0.2">
      <c r="A2145" s="13"/>
      <c r="B2145" s="13"/>
      <c r="C2145" s="13" t="s">
        <v>1160</v>
      </c>
      <c r="D2145" s="14" t="s">
        <v>1161</v>
      </c>
      <c r="E2145" s="2">
        <f>Source!AT1888</f>
        <v>70</v>
      </c>
      <c r="F2145" s="16"/>
      <c r="G2145" s="15"/>
      <c r="H2145" s="2"/>
      <c r="I2145" s="2"/>
      <c r="J2145" s="16">
        <f>SUM(R2142:R2144)</f>
        <v>315.77999999999997</v>
      </c>
      <c r="K2145" s="16"/>
    </row>
    <row r="2146" spans="1:22" ht="14.25" x14ac:dyDescent="0.2">
      <c r="A2146" s="13"/>
      <c r="B2146" s="13"/>
      <c r="C2146" s="13" t="s">
        <v>1162</v>
      </c>
      <c r="D2146" s="14" t="s">
        <v>1161</v>
      </c>
      <c r="E2146" s="2">
        <f>Source!AU1888</f>
        <v>10</v>
      </c>
      <c r="F2146" s="16"/>
      <c r="G2146" s="15"/>
      <c r="H2146" s="2"/>
      <c r="I2146" s="2"/>
      <c r="J2146" s="16">
        <f>SUM(T2142:T2145)</f>
        <v>45.11</v>
      </c>
      <c r="K2146" s="16"/>
    </row>
    <row r="2147" spans="1:22" ht="14.25" x14ac:dyDescent="0.2">
      <c r="A2147" s="13"/>
      <c r="B2147" s="13"/>
      <c r="C2147" s="13" t="s">
        <v>1163</v>
      </c>
      <c r="D2147" s="14" t="s">
        <v>1164</v>
      </c>
      <c r="E2147" s="2">
        <f>Source!AQ1888</f>
        <v>34.630000000000003</v>
      </c>
      <c r="F2147" s="16"/>
      <c r="G2147" s="15" t="str">
        <f>Source!DI1888</f>
        <v/>
      </c>
      <c r="H2147" s="2">
        <f>Source!AV1888</f>
        <v>1</v>
      </c>
      <c r="I2147" s="2"/>
      <c r="J2147" s="16"/>
      <c r="K2147" s="16">
        <f>Source!U1888</f>
        <v>0.6926000000000001</v>
      </c>
    </row>
    <row r="2148" spans="1:22" ht="15" x14ac:dyDescent="0.25">
      <c r="A2148" s="20"/>
      <c r="B2148" s="20"/>
      <c r="C2148" s="20"/>
      <c r="D2148" s="20"/>
      <c r="E2148" s="20"/>
      <c r="F2148" s="20"/>
      <c r="G2148" s="20"/>
      <c r="H2148" s="20"/>
      <c r="I2148" s="58">
        <f>J2144+J2145+J2146</f>
        <v>812</v>
      </c>
      <c r="J2148" s="58"/>
      <c r="K2148" s="21">
        <f>IF(Source!I1888&lt;&gt;0, ROUND(I2148/Source!I1888, 2), 0)</f>
        <v>40600</v>
      </c>
      <c r="P2148" s="18">
        <f>I2148</f>
        <v>812</v>
      </c>
    </row>
    <row r="2150" spans="1:22" ht="15" x14ac:dyDescent="0.25">
      <c r="A2150" s="61" t="str">
        <f>CONCATENATE("Итого по разделу: ",IF(Source!G1890&lt;&gt;"Новый раздел", Source!G1890, ""))</f>
        <v>Итого по разделу: Помещение 205 Рекреация</v>
      </c>
      <c r="B2150" s="61"/>
      <c r="C2150" s="61"/>
      <c r="D2150" s="61"/>
      <c r="E2150" s="61"/>
      <c r="F2150" s="61"/>
      <c r="G2150" s="61"/>
      <c r="H2150" s="61"/>
      <c r="I2150" s="59">
        <f>SUM(P2088:P2149)</f>
        <v>12364.45</v>
      </c>
      <c r="J2150" s="60"/>
      <c r="K2150" s="23"/>
    </row>
    <row r="2153" spans="1:22" ht="16.5" x14ac:dyDescent="0.25">
      <c r="A2153" s="57" t="str">
        <f>CONCATENATE("Раздел: ",IF(Source!G1920&lt;&gt;"Новый раздел", Source!G1920, ""))</f>
        <v>Раздел: Помещение 206 Кабинет иностранных языков</v>
      </c>
      <c r="B2153" s="57"/>
      <c r="C2153" s="57"/>
      <c r="D2153" s="57"/>
      <c r="E2153" s="57"/>
      <c r="F2153" s="57"/>
      <c r="G2153" s="57"/>
      <c r="H2153" s="57"/>
      <c r="I2153" s="57"/>
      <c r="J2153" s="57"/>
      <c r="K2153" s="57"/>
    </row>
    <row r="2154" spans="1:22" ht="28.5" x14ac:dyDescent="0.2">
      <c r="A2154" s="13">
        <v>237</v>
      </c>
      <c r="B2154" s="13" t="str">
        <f>Source!F1924</f>
        <v>1.21-3305-1-1/1</v>
      </c>
      <c r="C2154" s="13" t="str">
        <f>Source!G1924</f>
        <v>Демонтаж выключателей, розеток</v>
      </c>
      <c r="D2154" s="14" t="str">
        <f>Source!H1924</f>
        <v>100 шт.</v>
      </c>
      <c r="E2154" s="2">
        <f>Source!I1924</f>
        <v>0.05</v>
      </c>
      <c r="F2154" s="16"/>
      <c r="G2154" s="15"/>
      <c r="H2154" s="2"/>
      <c r="I2154" s="2"/>
      <c r="J2154" s="16"/>
      <c r="K2154" s="16"/>
      <c r="Q2154">
        <f>ROUND((Source!BZ1924/100)*ROUND((Source!AF1924*Source!AV1924)*Source!I1924, 2), 2)</f>
        <v>94.86</v>
      </c>
      <c r="R2154">
        <f>Source!X1924</f>
        <v>94.86</v>
      </c>
      <c r="S2154">
        <f>ROUND((Source!CA1924/100)*ROUND((Source!AF1924*Source!AV1924)*Source!I1924, 2), 2)</f>
        <v>13.55</v>
      </c>
      <c r="T2154">
        <f>Source!Y1924</f>
        <v>13.55</v>
      </c>
      <c r="U2154">
        <f>ROUND((175/100)*ROUND((Source!AE1924*Source!AV1924)*Source!I1924, 2), 2)</f>
        <v>0</v>
      </c>
      <c r="V2154">
        <f>ROUND((108/100)*ROUND(Source!CS1924*Source!I1924, 2), 2)</f>
        <v>0</v>
      </c>
    </row>
    <row r="2155" spans="1:22" x14ac:dyDescent="0.2">
      <c r="C2155" s="17" t="str">
        <f>"Объем: "&amp;Source!I1924&amp;"=5/"&amp;"100"</f>
        <v>Объем: 0,05=5/100</v>
      </c>
    </row>
    <row r="2156" spans="1:22" ht="14.25" x14ac:dyDescent="0.2">
      <c r="A2156" s="13"/>
      <c r="B2156" s="13"/>
      <c r="C2156" s="13" t="s">
        <v>1159</v>
      </c>
      <c r="D2156" s="14"/>
      <c r="E2156" s="2"/>
      <c r="F2156" s="16">
        <f>Source!AO1924</f>
        <v>2710.46</v>
      </c>
      <c r="G2156" s="15" t="str">
        <f>Source!DG1924</f>
        <v/>
      </c>
      <c r="H2156" s="2">
        <f>Source!AV1924</f>
        <v>1</v>
      </c>
      <c r="I2156" s="2">
        <f>IF(Source!BA1924&lt;&gt; 0, Source!BA1924, 1)</f>
        <v>1</v>
      </c>
      <c r="J2156" s="16">
        <f>Source!S1924</f>
        <v>135.52000000000001</v>
      </c>
      <c r="K2156" s="16"/>
    </row>
    <row r="2157" spans="1:22" ht="14.25" x14ac:dyDescent="0.2">
      <c r="A2157" s="13"/>
      <c r="B2157" s="13"/>
      <c r="C2157" s="13" t="s">
        <v>1160</v>
      </c>
      <c r="D2157" s="14" t="s">
        <v>1161</v>
      </c>
      <c r="E2157" s="2">
        <f>Source!AT1924</f>
        <v>70</v>
      </c>
      <c r="F2157" s="16"/>
      <c r="G2157" s="15"/>
      <c r="H2157" s="2"/>
      <c r="I2157" s="2"/>
      <c r="J2157" s="16">
        <f>SUM(R2154:R2156)</f>
        <v>94.86</v>
      </c>
      <c r="K2157" s="16"/>
    </row>
    <row r="2158" spans="1:22" ht="14.25" x14ac:dyDescent="0.2">
      <c r="A2158" s="13"/>
      <c r="B2158" s="13"/>
      <c r="C2158" s="13" t="s">
        <v>1162</v>
      </c>
      <c r="D2158" s="14" t="s">
        <v>1161</v>
      </c>
      <c r="E2158" s="2">
        <f>Source!AU1924</f>
        <v>10</v>
      </c>
      <c r="F2158" s="16"/>
      <c r="G2158" s="15"/>
      <c r="H2158" s="2"/>
      <c r="I2158" s="2"/>
      <c r="J2158" s="16">
        <f>SUM(T2154:T2157)</f>
        <v>13.55</v>
      </c>
      <c r="K2158" s="16"/>
    </row>
    <row r="2159" spans="1:22" ht="14.25" x14ac:dyDescent="0.2">
      <c r="A2159" s="13"/>
      <c r="B2159" s="13"/>
      <c r="C2159" s="13" t="s">
        <v>1163</v>
      </c>
      <c r="D2159" s="14" t="s">
        <v>1164</v>
      </c>
      <c r="E2159" s="2">
        <f>Source!AQ1924</f>
        <v>5.84</v>
      </c>
      <c r="F2159" s="16"/>
      <c r="G2159" s="15" t="str">
        <f>Source!DI1924</f>
        <v/>
      </c>
      <c r="H2159" s="2">
        <f>Source!AV1924</f>
        <v>1</v>
      </c>
      <c r="I2159" s="2"/>
      <c r="J2159" s="16"/>
      <c r="K2159" s="16">
        <f>Source!U1924</f>
        <v>0.29199999999999998</v>
      </c>
    </row>
    <row r="2160" spans="1:22" ht="15" x14ac:dyDescent="0.25">
      <c r="A2160" s="20"/>
      <c r="B2160" s="20"/>
      <c r="C2160" s="20"/>
      <c r="D2160" s="20"/>
      <c r="E2160" s="20"/>
      <c r="F2160" s="20"/>
      <c r="G2160" s="20"/>
      <c r="H2160" s="20"/>
      <c r="I2160" s="58">
        <f>J2156+J2157+J2158</f>
        <v>243.93</v>
      </c>
      <c r="J2160" s="58"/>
      <c r="K2160" s="21">
        <f>IF(Source!I1924&lt;&gt;0, ROUND(I2160/Source!I1924, 2), 0)</f>
        <v>4878.6000000000004</v>
      </c>
      <c r="P2160" s="18">
        <f>I2160</f>
        <v>243.93</v>
      </c>
    </row>
    <row r="2161" spans="1:22" ht="57" x14ac:dyDescent="0.2">
      <c r="A2161" s="13">
        <v>238</v>
      </c>
      <c r="B2161" s="13" t="str">
        <f>Source!F1925</f>
        <v>1.50-3204-13-6/1</v>
      </c>
      <c r="C2161" s="13" t="str">
        <f>Source!G1925</f>
        <v>Сверление отверстий в строительных конструкциях из кирпича установками алмазного сверления, диаметр сверла алмазного кольцевого 70 мм</v>
      </c>
      <c r="D2161" s="14" t="str">
        <f>Source!H1925</f>
        <v>10 СМ</v>
      </c>
      <c r="E2161" s="2">
        <f>Source!I1925</f>
        <v>0.2</v>
      </c>
      <c r="F2161" s="16"/>
      <c r="G2161" s="15"/>
      <c r="H2161" s="2"/>
      <c r="I2161" s="2"/>
      <c r="J2161" s="16"/>
      <c r="K2161" s="16"/>
      <c r="Q2161">
        <f>ROUND((Source!BZ1925/100)*ROUND((Source!AF1925*Source!AV1925)*Source!I1925, 2), 2)</f>
        <v>42.74</v>
      </c>
      <c r="R2161">
        <f>Source!X1925</f>
        <v>42.74</v>
      </c>
      <c r="S2161">
        <f>ROUND((Source!CA1925/100)*ROUND((Source!AF1925*Source!AV1925)*Source!I1925, 2), 2)</f>
        <v>6.11</v>
      </c>
      <c r="T2161">
        <f>Source!Y1925</f>
        <v>6.11</v>
      </c>
      <c r="U2161">
        <f>ROUND((175/100)*ROUND((Source!AE1925*Source!AV1925)*Source!I1925, 2), 2)</f>
        <v>0.05</v>
      </c>
      <c r="V2161">
        <f>ROUND((108/100)*ROUND(Source!CS1925*Source!I1925, 2), 2)</f>
        <v>0.03</v>
      </c>
    </row>
    <row r="2162" spans="1:22" x14ac:dyDescent="0.2">
      <c r="C2162" s="17" t="str">
        <f>"Объем: "&amp;Source!I1925&amp;"=2/"&amp;"10"</f>
        <v>Объем: 0,2=2/10</v>
      </c>
    </row>
    <row r="2163" spans="1:22" ht="14.25" x14ac:dyDescent="0.2">
      <c r="A2163" s="13"/>
      <c r="B2163" s="13"/>
      <c r="C2163" s="13" t="s">
        <v>1159</v>
      </c>
      <c r="D2163" s="14"/>
      <c r="E2163" s="2"/>
      <c r="F2163" s="16">
        <f>Source!AO1925</f>
        <v>305.27</v>
      </c>
      <c r="G2163" s="15" t="str">
        <f>Source!DG1925</f>
        <v/>
      </c>
      <c r="H2163" s="2">
        <f>Source!AV1925</f>
        <v>1</v>
      </c>
      <c r="I2163" s="2">
        <f>IF(Source!BA1925&lt;&gt; 0, Source!BA1925, 1)</f>
        <v>1</v>
      </c>
      <c r="J2163" s="16">
        <f>Source!S1925</f>
        <v>61.05</v>
      </c>
      <c r="K2163" s="16"/>
    </row>
    <row r="2164" spans="1:22" ht="14.25" x14ac:dyDescent="0.2">
      <c r="A2164" s="13"/>
      <c r="B2164" s="13"/>
      <c r="C2164" s="13" t="s">
        <v>1165</v>
      </c>
      <c r="D2164" s="14"/>
      <c r="E2164" s="2"/>
      <c r="F2164" s="16">
        <f>Source!AM1925</f>
        <v>8.99</v>
      </c>
      <c r="G2164" s="15" t="str">
        <f>Source!DE1925</f>
        <v/>
      </c>
      <c r="H2164" s="2">
        <f>Source!AV1925</f>
        <v>1</v>
      </c>
      <c r="I2164" s="2">
        <f>IF(Source!BB1925&lt;&gt; 0, Source!BB1925, 1)</f>
        <v>1</v>
      </c>
      <c r="J2164" s="16">
        <f>Source!Q1925</f>
        <v>1.8</v>
      </c>
      <c r="K2164" s="16"/>
    </row>
    <row r="2165" spans="1:22" ht="14.25" x14ac:dyDescent="0.2">
      <c r="A2165" s="13"/>
      <c r="B2165" s="13"/>
      <c r="C2165" s="13" t="s">
        <v>1166</v>
      </c>
      <c r="D2165" s="14"/>
      <c r="E2165" s="2"/>
      <c r="F2165" s="16">
        <f>Source!AN1925</f>
        <v>0.13</v>
      </c>
      <c r="G2165" s="15" t="str">
        <f>Source!DF1925</f>
        <v/>
      </c>
      <c r="H2165" s="2">
        <f>Source!AV1925</f>
        <v>1</v>
      </c>
      <c r="I2165" s="2">
        <f>IF(Source!BS1925&lt;&gt; 0, Source!BS1925, 1)</f>
        <v>1</v>
      </c>
      <c r="J2165" s="22">
        <f>Source!R1925</f>
        <v>0.03</v>
      </c>
      <c r="K2165" s="16"/>
    </row>
    <row r="2166" spans="1:22" ht="14.25" x14ac:dyDescent="0.2">
      <c r="A2166" s="13"/>
      <c r="B2166" s="13"/>
      <c r="C2166" s="13" t="s">
        <v>1167</v>
      </c>
      <c r="D2166" s="14"/>
      <c r="E2166" s="2"/>
      <c r="F2166" s="16">
        <f>Source!AL1925</f>
        <v>112.32</v>
      </c>
      <c r="G2166" s="15" t="str">
        <f>Source!DD1925</f>
        <v/>
      </c>
      <c r="H2166" s="2">
        <f>Source!AW1925</f>
        <v>1</v>
      </c>
      <c r="I2166" s="2">
        <f>IF(Source!BC1925&lt;&gt; 0, Source!BC1925, 1)</f>
        <v>1</v>
      </c>
      <c r="J2166" s="16">
        <f>Source!P1925</f>
        <v>22.46</v>
      </c>
      <c r="K2166" s="16"/>
    </row>
    <row r="2167" spans="1:22" ht="14.25" x14ac:dyDescent="0.2">
      <c r="A2167" s="13"/>
      <c r="B2167" s="13"/>
      <c r="C2167" s="13" t="s">
        <v>1160</v>
      </c>
      <c r="D2167" s="14" t="s">
        <v>1161</v>
      </c>
      <c r="E2167" s="2">
        <f>Source!AT1925</f>
        <v>70</v>
      </c>
      <c r="F2167" s="16"/>
      <c r="G2167" s="15"/>
      <c r="H2167" s="2"/>
      <c r="I2167" s="2"/>
      <c r="J2167" s="16">
        <f>SUM(R2161:R2166)</f>
        <v>42.74</v>
      </c>
      <c r="K2167" s="16"/>
    </row>
    <row r="2168" spans="1:22" ht="14.25" x14ac:dyDescent="0.2">
      <c r="A2168" s="13"/>
      <c r="B2168" s="13"/>
      <c r="C2168" s="13" t="s">
        <v>1162</v>
      </c>
      <c r="D2168" s="14" t="s">
        <v>1161</v>
      </c>
      <c r="E2168" s="2">
        <f>Source!AU1925</f>
        <v>10</v>
      </c>
      <c r="F2168" s="16"/>
      <c r="G2168" s="15"/>
      <c r="H2168" s="2"/>
      <c r="I2168" s="2"/>
      <c r="J2168" s="16">
        <f>SUM(T2161:T2167)</f>
        <v>6.11</v>
      </c>
      <c r="K2168" s="16"/>
    </row>
    <row r="2169" spans="1:22" ht="14.25" x14ac:dyDescent="0.2">
      <c r="A2169" s="13"/>
      <c r="B2169" s="13"/>
      <c r="C2169" s="13" t="s">
        <v>1168</v>
      </c>
      <c r="D2169" s="14" t="s">
        <v>1161</v>
      </c>
      <c r="E2169" s="2">
        <f>108</f>
        <v>108</v>
      </c>
      <c r="F2169" s="16"/>
      <c r="G2169" s="15"/>
      <c r="H2169" s="2"/>
      <c r="I2169" s="2"/>
      <c r="J2169" s="16">
        <f>SUM(V2161:V2168)</f>
        <v>0.03</v>
      </c>
      <c r="K2169" s="16"/>
    </row>
    <row r="2170" spans="1:22" ht="14.25" x14ac:dyDescent="0.2">
      <c r="A2170" s="13"/>
      <c r="B2170" s="13"/>
      <c r="C2170" s="13" t="s">
        <v>1163</v>
      </c>
      <c r="D2170" s="14" t="s">
        <v>1164</v>
      </c>
      <c r="E2170" s="2">
        <f>Source!AQ1925</f>
        <v>0.42</v>
      </c>
      <c r="F2170" s="16"/>
      <c r="G2170" s="15" t="str">
        <f>Source!DI1925</f>
        <v/>
      </c>
      <c r="H2170" s="2">
        <f>Source!AV1925</f>
        <v>1</v>
      </c>
      <c r="I2170" s="2"/>
      <c r="J2170" s="16"/>
      <c r="K2170" s="16">
        <f>Source!U1925</f>
        <v>8.4000000000000005E-2</v>
      </c>
    </row>
    <row r="2171" spans="1:22" ht="15" x14ac:dyDescent="0.25">
      <c r="A2171" s="20"/>
      <c r="B2171" s="20"/>
      <c r="C2171" s="20"/>
      <c r="D2171" s="20"/>
      <c r="E2171" s="20"/>
      <c r="F2171" s="20"/>
      <c r="G2171" s="20"/>
      <c r="H2171" s="20"/>
      <c r="I2171" s="58">
        <f>J2163+J2164+J2166+J2167+J2168+J2169</f>
        <v>134.19000000000003</v>
      </c>
      <c r="J2171" s="58"/>
      <c r="K2171" s="21">
        <f>IF(Source!I1925&lt;&gt;0, ROUND(I2171/Source!I1925, 2), 0)</f>
        <v>670.95</v>
      </c>
      <c r="P2171" s="18">
        <f>I2171</f>
        <v>134.19000000000003</v>
      </c>
    </row>
    <row r="2172" spans="1:22" ht="28.5" x14ac:dyDescent="0.2">
      <c r="A2172" s="13">
        <v>239</v>
      </c>
      <c r="B2172" s="13" t="str">
        <f>Source!F1926</f>
        <v>1.50-3204-10-1/1</v>
      </c>
      <c r="C2172" s="13" t="str">
        <f>Source!G1926</f>
        <v>Пробивка борозд в кирпичных стенах, площадь сечения до 20 см2</v>
      </c>
      <c r="D2172" s="14" t="str">
        <f>Source!H1926</f>
        <v>100 м</v>
      </c>
      <c r="E2172" s="2">
        <f>Source!I1926</f>
        <v>0.01</v>
      </c>
      <c r="F2172" s="16"/>
      <c r="G2172" s="15"/>
      <c r="H2172" s="2"/>
      <c r="I2172" s="2"/>
      <c r="J2172" s="16"/>
      <c r="K2172" s="16"/>
      <c r="Q2172">
        <f>ROUND((Source!BZ1926/100)*ROUND((Source!AF1926*Source!AV1926)*Source!I1926, 2), 2)</f>
        <v>57.54</v>
      </c>
      <c r="R2172">
        <f>Source!X1926</f>
        <v>57.54</v>
      </c>
      <c r="S2172">
        <f>ROUND((Source!CA1926/100)*ROUND((Source!AF1926*Source!AV1926)*Source!I1926, 2), 2)</f>
        <v>8.2200000000000006</v>
      </c>
      <c r="T2172">
        <f>Source!Y1926</f>
        <v>8.2200000000000006</v>
      </c>
      <c r="U2172">
        <f>ROUND((175/100)*ROUND((Source!AE1926*Source!AV1926)*Source!I1926, 2), 2)</f>
        <v>53.2</v>
      </c>
      <c r="V2172">
        <f>ROUND((108/100)*ROUND(Source!CS1926*Source!I1926, 2), 2)</f>
        <v>32.83</v>
      </c>
    </row>
    <row r="2173" spans="1:22" x14ac:dyDescent="0.2">
      <c r="C2173" s="17" t="str">
        <f>"Объем: "&amp;Source!I1926&amp;"=1/"&amp;"100"</f>
        <v>Объем: 0,01=1/100</v>
      </c>
    </row>
    <row r="2174" spans="1:22" ht="14.25" x14ac:dyDescent="0.2">
      <c r="A2174" s="13"/>
      <c r="B2174" s="13"/>
      <c r="C2174" s="13" t="s">
        <v>1159</v>
      </c>
      <c r="D2174" s="14"/>
      <c r="E2174" s="2"/>
      <c r="F2174" s="16">
        <f>Source!AO1926</f>
        <v>8219.68</v>
      </c>
      <c r="G2174" s="15" t="str">
        <f>Source!DG1926</f>
        <v/>
      </c>
      <c r="H2174" s="2">
        <f>Source!AV1926</f>
        <v>1</v>
      </c>
      <c r="I2174" s="2">
        <f>IF(Source!BA1926&lt;&gt; 0, Source!BA1926, 1)</f>
        <v>1</v>
      </c>
      <c r="J2174" s="16">
        <f>Source!S1926</f>
        <v>82.2</v>
      </c>
      <c r="K2174" s="16"/>
    </row>
    <row r="2175" spans="1:22" ht="14.25" x14ac:dyDescent="0.2">
      <c r="A2175" s="13"/>
      <c r="B2175" s="13"/>
      <c r="C2175" s="13" t="s">
        <v>1165</v>
      </c>
      <c r="D2175" s="14"/>
      <c r="E2175" s="2"/>
      <c r="F2175" s="16">
        <f>Source!AM1926</f>
        <v>5993.85</v>
      </c>
      <c r="G2175" s="15" t="str">
        <f>Source!DE1926</f>
        <v/>
      </c>
      <c r="H2175" s="2">
        <f>Source!AV1926</f>
        <v>1</v>
      </c>
      <c r="I2175" s="2">
        <f>IF(Source!BB1926&lt;&gt; 0, Source!BB1926, 1)</f>
        <v>1</v>
      </c>
      <c r="J2175" s="16">
        <f>Source!Q1926</f>
        <v>59.94</v>
      </c>
      <c r="K2175" s="16"/>
    </row>
    <row r="2176" spans="1:22" ht="14.25" x14ac:dyDescent="0.2">
      <c r="A2176" s="13"/>
      <c r="B2176" s="13"/>
      <c r="C2176" s="13" t="s">
        <v>1166</v>
      </c>
      <c r="D2176" s="14"/>
      <c r="E2176" s="2"/>
      <c r="F2176" s="16">
        <f>Source!AN1926</f>
        <v>3040.45</v>
      </c>
      <c r="G2176" s="15" t="str">
        <f>Source!DF1926</f>
        <v/>
      </c>
      <c r="H2176" s="2">
        <f>Source!AV1926</f>
        <v>1</v>
      </c>
      <c r="I2176" s="2">
        <f>IF(Source!BS1926&lt;&gt; 0, Source!BS1926, 1)</f>
        <v>1</v>
      </c>
      <c r="J2176" s="22">
        <f>Source!R1926</f>
        <v>30.4</v>
      </c>
      <c r="K2176" s="16"/>
    </row>
    <row r="2177" spans="1:22" ht="14.25" x14ac:dyDescent="0.2">
      <c r="A2177" s="13"/>
      <c r="B2177" s="13"/>
      <c r="C2177" s="13" t="s">
        <v>1160</v>
      </c>
      <c r="D2177" s="14" t="s">
        <v>1161</v>
      </c>
      <c r="E2177" s="2">
        <f>Source!AT1926</f>
        <v>70</v>
      </c>
      <c r="F2177" s="16"/>
      <c r="G2177" s="15"/>
      <c r="H2177" s="2"/>
      <c r="I2177" s="2"/>
      <c r="J2177" s="16">
        <f>SUM(R2172:R2176)</f>
        <v>57.54</v>
      </c>
      <c r="K2177" s="16"/>
    </row>
    <row r="2178" spans="1:22" ht="14.25" x14ac:dyDescent="0.2">
      <c r="A2178" s="13"/>
      <c r="B2178" s="13"/>
      <c r="C2178" s="13" t="s">
        <v>1162</v>
      </c>
      <c r="D2178" s="14" t="s">
        <v>1161</v>
      </c>
      <c r="E2178" s="2">
        <f>Source!AU1926</f>
        <v>10</v>
      </c>
      <c r="F2178" s="16"/>
      <c r="G2178" s="15"/>
      <c r="H2178" s="2"/>
      <c r="I2178" s="2"/>
      <c r="J2178" s="16">
        <f>SUM(T2172:T2177)</f>
        <v>8.2200000000000006</v>
      </c>
      <c r="K2178" s="16"/>
    </row>
    <row r="2179" spans="1:22" ht="14.25" x14ac:dyDescent="0.2">
      <c r="A2179" s="13"/>
      <c r="B2179" s="13"/>
      <c r="C2179" s="13" t="s">
        <v>1168</v>
      </c>
      <c r="D2179" s="14" t="s">
        <v>1161</v>
      </c>
      <c r="E2179" s="2">
        <f>108</f>
        <v>108</v>
      </c>
      <c r="F2179" s="16"/>
      <c r="G2179" s="15"/>
      <c r="H2179" s="2"/>
      <c r="I2179" s="2"/>
      <c r="J2179" s="16">
        <f>SUM(V2172:V2178)</f>
        <v>32.83</v>
      </c>
      <c r="K2179" s="16"/>
    </row>
    <row r="2180" spans="1:22" ht="14.25" x14ac:dyDescent="0.2">
      <c r="A2180" s="13"/>
      <c r="B2180" s="13"/>
      <c r="C2180" s="13" t="s">
        <v>1163</v>
      </c>
      <c r="D2180" s="14" t="s">
        <v>1164</v>
      </c>
      <c r="E2180" s="2">
        <f>Source!AQ1926</f>
        <v>14</v>
      </c>
      <c r="F2180" s="16"/>
      <c r="G2180" s="15" t="str">
        <f>Source!DI1926</f>
        <v/>
      </c>
      <c r="H2180" s="2">
        <f>Source!AV1926</f>
        <v>1</v>
      </c>
      <c r="I2180" s="2"/>
      <c r="J2180" s="16"/>
      <c r="K2180" s="16">
        <f>Source!U1926</f>
        <v>0.14000000000000001</v>
      </c>
    </row>
    <row r="2181" spans="1:22" ht="15" x14ac:dyDescent="0.25">
      <c r="A2181" s="20"/>
      <c r="B2181" s="20"/>
      <c r="C2181" s="20"/>
      <c r="D2181" s="20"/>
      <c r="E2181" s="20"/>
      <c r="F2181" s="20"/>
      <c r="G2181" s="20"/>
      <c r="H2181" s="20"/>
      <c r="I2181" s="58">
        <f>J2174+J2175+J2177+J2178+J2179</f>
        <v>240.72999999999996</v>
      </c>
      <c r="J2181" s="58"/>
      <c r="K2181" s="21">
        <f>IF(Source!I1926&lt;&gt;0, ROUND(I2181/Source!I1926, 2), 0)</f>
        <v>24073</v>
      </c>
      <c r="P2181" s="18">
        <f>I2181</f>
        <v>240.72999999999996</v>
      </c>
    </row>
    <row r="2182" spans="1:22" ht="99.75" x14ac:dyDescent="0.2">
      <c r="A2182" s="13">
        <v>240</v>
      </c>
      <c r="B2182" s="13" t="str">
        <f>Source!F1927</f>
        <v>21.23-8-140</v>
      </c>
      <c r="C2182" s="13" t="str">
        <f>Source!G1927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182" s="14" t="str">
        <f>Source!H1927</f>
        <v>км</v>
      </c>
      <c r="E2182" s="2">
        <f>Source!I1927</f>
        <v>1E-3</v>
      </c>
      <c r="F2182" s="16">
        <f>Source!AL1927</f>
        <v>99860.32</v>
      </c>
      <c r="G2182" s="15" t="str">
        <f>Source!DD1927</f>
        <v/>
      </c>
      <c r="H2182" s="2">
        <f>Source!AW1927</f>
        <v>1</v>
      </c>
      <c r="I2182" s="2">
        <f>IF(Source!BC1927&lt;&gt; 0, Source!BC1927, 1)</f>
        <v>1</v>
      </c>
      <c r="J2182" s="16">
        <f>Source!P1927</f>
        <v>99.86</v>
      </c>
      <c r="K2182" s="16"/>
      <c r="Q2182">
        <f>ROUND((Source!BZ1927/100)*ROUND((Source!AF1927*Source!AV1927)*Source!I1927, 2), 2)</f>
        <v>0</v>
      </c>
      <c r="R2182">
        <f>Source!X1927</f>
        <v>0</v>
      </c>
      <c r="S2182">
        <f>ROUND((Source!CA1927/100)*ROUND((Source!AF1927*Source!AV1927)*Source!I1927, 2), 2)</f>
        <v>0</v>
      </c>
      <c r="T2182">
        <f>Source!Y1927</f>
        <v>0</v>
      </c>
      <c r="U2182">
        <f>ROUND((175/100)*ROUND((Source!AE1927*Source!AV1927)*Source!I1927, 2), 2)</f>
        <v>0</v>
      </c>
      <c r="V2182">
        <f>ROUND((108/100)*ROUND(Source!CS1927*Source!I1927, 2), 2)</f>
        <v>0</v>
      </c>
    </row>
    <row r="2183" spans="1:22" ht="15" x14ac:dyDescent="0.25">
      <c r="A2183" s="20"/>
      <c r="B2183" s="20"/>
      <c r="C2183" s="20"/>
      <c r="D2183" s="20"/>
      <c r="E2183" s="20"/>
      <c r="F2183" s="20"/>
      <c r="G2183" s="20"/>
      <c r="H2183" s="20"/>
      <c r="I2183" s="58">
        <f>J2182</f>
        <v>99.86</v>
      </c>
      <c r="J2183" s="58"/>
      <c r="K2183" s="21">
        <f>IF(Source!I1927&lt;&gt;0, ROUND(I2183/Source!I1927, 2), 0)</f>
        <v>99860</v>
      </c>
      <c r="P2183" s="18">
        <f>I2183</f>
        <v>99.86</v>
      </c>
    </row>
    <row r="2184" spans="1:22" ht="57" x14ac:dyDescent="0.2">
      <c r="A2184" s="13">
        <v>241</v>
      </c>
      <c r="B2184" s="13" t="str">
        <f>Source!F1928</f>
        <v>21.21-5-84</v>
      </c>
      <c r="C2184" s="13" t="str">
        <f>Source!G1928</f>
        <v>Коробки для установки выключателей, переключателей и штепсельных розеток при скрытой электропроводке, тип КУВ-1М УХЛЗ</v>
      </c>
      <c r="D2184" s="14" t="str">
        <f>Source!H1928</f>
        <v>1000 шт.</v>
      </c>
      <c r="E2184" s="2">
        <f>Source!I1928</f>
        <v>2E-3</v>
      </c>
      <c r="F2184" s="16">
        <f>Source!AL1928</f>
        <v>72169.899999999994</v>
      </c>
      <c r="G2184" s="15" t="str">
        <f>Source!DD1928</f>
        <v/>
      </c>
      <c r="H2184" s="2">
        <f>Source!AW1928</f>
        <v>1</v>
      </c>
      <c r="I2184" s="2">
        <f>IF(Source!BC1928&lt;&gt; 0, Source!BC1928, 1)</f>
        <v>1</v>
      </c>
      <c r="J2184" s="16">
        <f>Source!P1928</f>
        <v>144.34</v>
      </c>
      <c r="K2184" s="16"/>
      <c r="Q2184">
        <f>ROUND((Source!BZ1928/100)*ROUND((Source!AF1928*Source!AV1928)*Source!I1928, 2), 2)</f>
        <v>0</v>
      </c>
      <c r="R2184">
        <f>Source!X1928</f>
        <v>0</v>
      </c>
      <c r="S2184">
        <f>ROUND((Source!CA1928/100)*ROUND((Source!AF1928*Source!AV1928)*Source!I1928, 2), 2)</f>
        <v>0</v>
      </c>
      <c r="T2184">
        <f>Source!Y1928</f>
        <v>0</v>
      </c>
      <c r="U2184">
        <f>ROUND((175/100)*ROUND((Source!AE1928*Source!AV1928)*Source!I1928, 2), 2)</f>
        <v>0</v>
      </c>
      <c r="V2184">
        <f>ROUND((108/100)*ROUND(Source!CS1928*Source!I1928, 2), 2)</f>
        <v>0</v>
      </c>
    </row>
    <row r="2185" spans="1:22" x14ac:dyDescent="0.2">
      <c r="C2185" s="17" t="str">
        <f>"Объем: "&amp;Source!I1928&amp;"=2/"&amp;"1000"</f>
        <v>Объем: 0,002=2/1000</v>
      </c>
    </row>
    <row r="2186" spans="1:22" ht="15" x14ac:dyDescent="0.25">
      <c r="A2186" s="20"/>
      <c r="B2186" s="20"/>
      <c r="C2186" s="20"/>
      <c r="D2186" s="20"/>
      <c r="E2186" s="20"/>
      <c r="F2186" s="20"/>
      <c r="G2186" s="20"/>
      <c r="H2186" s="20"/>
      <c r="I2186" s="58">
        <f>J2184</f>
        <v>144.34</v>
      </c>
      <c r="J2186" s="58"/>
      <c r="K2186" s="21">
        <f>IF(Source!I1928&lt;&gt;0, ROUND(I2186/Source!I1928, 2), 0)</f>
        <v>72170</v>
      </c>
      <c r="P2186" s="18">
        <f>I2186</f>
        <v>144.34</v>
      </c>
    </row>
    <row r="2187" spans="1:22" ht="42.75" x14ac:dyDescent="0.2">
      <c r="A2187" s="13">
        <v>242</v>
      </c>
      <c r="B2187" s="13" t="str">
        <f>Source!F1929</f>
        <v>1.20-3103-1-8/1</v>
      </c>
      <c r="C2187" s="13" t="str">
        <f>Source!G1929</f>
        <v>Установка розетки штепсельной неутопленного типа при открытой проводке</v>
      </c>
      <c r="D2187" s="14" t="str">
        <f>Source!H1929</f>
        <v>100 шт.</v>
      </c>
      <c r="E2187" s="2">
        <f>Source!I1929</f>
        <v>0.04</v>
      </c>
      <c r="F2187" s="16"/>
      <c r="G2187" s="15"/>
      <c r="H2187" s="2"/>
      <c r="I2187" s="2"/>
      <c r="J2187" s="16"/>
      <c r="K2187" s="16"/>
      <c r="Q2187">
        <f>ROUND((Source!BZ1929/100)*ROUND((Source!AF1929*Source!AV1929)*Source!I1929, 2), 2)</f>
        <v>780.74</v>
      </c>
      <c r="R2187">
        <f>Source!X1929</f>
        <v>780.74</v>
      </c>
      <c r="S2187">
        <f>ROUND((Source!CA1929/100)*ROUND((Source!AF1929*Source!AV1929)*Source!I1929, 2), 2)</f>
        <v>111.53</v>
      </c>
      <c r="T2187">
        <f>Source!Y1929</f>
        <v>111.53</v>
      </c>
      <c r="U2187">
        <f>ROUND((175/100)*ROUND((Source!AE1929*Source!AV1929)*Source!I1929, 2), 2)</f>
        <v>0.05</v>
      </c>
      <c r="V2187">
        <f>ROUND((108/100)*ROUND(Source!CS1929*Source!I1929, 2), 2)</f>
        <v>0.03</v>
      </c>
    </row>
    <row r="2188" spans="1:22" x14ac:dyDescent="0.2">
      <c r="C2188" s="17" t="str">
        <f>"Объем: "&amp;Source!I1929&amp;"=4/"&amp;"100"</f>
        <v>Объем: 0,04=4/100</v>
      </c>
    </row>
    <row r="2189" spans="1:22" ht="14.25" x14ac:dyDescent="0.2">
      <c r="A2189" s="13"/>
      <c r="B2189" s="13"/>
      <c r="C2189" s="13" t="s">
        <v>1159</v>
      </c>
      <c r="D2189" s="14"/>
      <c r="E2189" s="2"/>
      <c r="F2189" s="16">
        <f>Source!AO1929</f>
        <v>27883.439999999999</v>
      </c>
      <c r="G2189" s="15" t="str">
        <f>Source!DG1929</f>
        <v/>
      </c>
      <c r="H2189" s="2">
        <f>Source!AV1929</f>
        <v>1</v>
      </c>
      <c r="I2189" s="2">
        <f>IF(Source!BA1929&lt;&gt; 0, Source!BA1929, 1)</f>
        <v>1</v>
      </c>
      <c r="J2189" s="16">
        <f>Source!S1929</f>
        <v>1115.3399999999999</v>
      </c>
      <c r="K2189" s="16"/>
    </row>
    <row r="2190" spans="1:22" ht="14.25" x14ac:dyDescent="0.2">
      <c r="A2190" s="13"/>
      <c r="B2190" s="13"/>
      <c r="C2190" s="13" t="s">
        <v>1165</v>
      </c>
      <c r="D2190" s="14"/>
      <c r="E2190" s="2"/>
      <c r="F2190" s="16">
        <f>Source!AM1929</f>
        <v>32.57</v>
      </c>
      <c r="G2190" s="15" t="str">
        <f>Source!DE1929</f>
        <v/>
      </c>
      <c r="H2190" s="2">
        <f>Source!AV1929</f>
        <v>1</v>
      </c>
      <c r="I2190" s="2">
        <f>IF(Source!BB1929&lt;&gt; 0, Source!BB1929, 1)</f>
        <v>1</v>
      </c>
      <c r="J2190" s="16">
        <f>Source!Q1929</f>
        <v>1.3</v>
      </c>
      <c r="K2190" s="16"/>
    </row>
    <row r="2191" spans="1:22" ht="14.25" x14ac:dyDescent="0.2">
      <c r="A2191" s="13"/>
      <c r="B2191" s="13"/>
      <c r="C2191" s="13" t="s">
        <v>1166</v>
      </c>
      <c r="D2191" s="14"/>
      <c r="E2191" s="2"/>
      <c r="F2191" s="16">
        <f>Source!AN1929</f>
        <v>0.69</v>
      </c>
      <c r="G2191" s="15" t="str">
        <f>Source!DF1929</f>
        <v/>
      </c>
      <c r="H2191" s="2">
        <f>Source!AV1929</f>
        <v>1</v>
      </c>
      <c r="I2191" s="2">
        <f>IF(Source!BS1929&lt;&gt; 0, Source!BS1929, 1)</f>
        <v>1</v>
      </c>
      <c r="J2191" s="22">
        <f>Source!R1929</f>
        <v>0.03</v>
      </c>
      <c r="K2191" s="16"/>
    </row>
    <row r="2192" spans="1:22" ht="14.25" x14ac:dyDescent="0.2">
      <c r="A2192" s="13"/>
      <c r="B2192" s="13"/>
      <c r="C2192" s="13" t="s">
        <v>1160</v>
      </c>
      <c r="D2192" s="14" t="s">
        <v>1161</v>
      </c>
      <c r="E2192" s="2">
        <f>Source!AT1929</f>
        <v>70</v>
      </c>
      <c r="F2192" s="16"/>
      <c r="G2192" s="15"/>
      <c r="H2192" s="2"/>
      <c r="I2192" s="2"/>
      <c r="J2192" s="16">
        <f>SUM(R2187:R2191)</f>
        <v>780.74</v>
      </c>
      <c r="K2192" s="16"/>
    </row>
    <row r="2193" spans="1:22" ht="14.25" x14ac:dyDescent="0.2">
      <c r="A2193" s="13"/>
      <c r="B2193" s="13"/>
      <c r="C2193" s="13" t="s">
        <v>1162</v>
      </c>
      <c r="D2193" s="14" t="s">
        <v>1161</v>
      </c>
      <c r="E2193" s="2">
        <f>Source!AU1929</f>
        <v>10</v>
      </c>
      <c r="F2193" s="16"/>
      <c r="G2193" s="15"/>
      <c r="H2193" s="2"/>
      <c r="I2193" s="2"/>
      <c r="J2193" s="16">
        <f>SUM(T2187:T2192)</f>
        <v>111.53</v>
      </c>
      <c r="K2193" s="16"/>
    </row>
    <row r="2194" spans="1:22" ht="14.25" x14ac:dyDescent="0.2">
      <c r="A2194" s="13"/>
      <c r="B2194" s="13"/>
      <c r="C2194" s="13" t="s">
        <v>1168</v>
      </c>
      <c r="D2194" s="14" t="s">
        <v>1161</v>
      </c>
      <c r="E2194" s="2">
        <f>108</f>
        <v>108</v>
      </c>
      <c r="F2194" s="16"/>
      <c r="G2194" s="15"/>
      <c r="H2194" s="2"/>
      <c r="I2194" s="2"/>
      <c r="J2194" s="16">
        <f>SUM(V2187:V2193)</f>
        <v>0.03</v>
      </c>
      <c r="K2194" s="16"/>
    </row>
    <row r="2195" spans="1:22" ht="14.25" x14ac:dyDescent="0.2">
      <c r="A2195" s="13"/>
      <c r="B2195" s="13"/>
      <c r="C2195" s="13" t="s">
        <v>1163</v>
      </c>
      <c r="D2195" s="14" t="s">
        <v>1164</v>
      </c>
      <c r="E2195" s="2">
        <f>Source!AQ1929</f>
        <v>42.81</v>
      </c>
      <c r="F2195" s="16"/>
      <c r="G2195" s="15" t="str">
        <f>Source!DI1929</f>
        <v/>
      </c>
      <c r="H2195" s="2">
        <f>Source!AV1929</f>
        <v>1</v>
      </c>
      <c r="I2195" s="2"/>
      <c r="J2195" s="16"/>
      <c r="K2195" s="16">
        <f>Source!U1929</f>
        <v>1.7124000000000001</v>
      </c>
    </row>
    <row r="2196" spans="1:22" ht="15" x14ac:dyDescent="0.25">
      <c r="A2196" s="20"/>
      <c r="B2196" s="20"/>
      <c r="C2196" s="20"/>
      <c r="D2196" s="20"/>
      <c r="E2196" s="20"/>
      <c r="F2196" s="20"/>
      <c r="G2196" s="20"/>
      <c r="H2196" s="20"/>
      <c r="I2196" s="58">
        <f>J2189+J2190+J2192+J2193+J2194</f>
        <v>2008.9399999999998</v>
      </c>
      <c r="J2196" s="58"/>
      <c r="K2196" s="21">
        <f>IF(Source!I1929&lt;&gt;0, ROUND(I2196/Source!I1929, 2), 0)</f>
        <v>50223.5</v>
      </c>
      <c r="P2196" s="18">
        <f>I2196</f>
        <v>2008.9399999999998</v>
      </c>
    </row>
    <row r="2197" spans="1:22" ht="42.75" x14ac:dyDescent="0.2">
      <c r="A2197" s="13">
        <v>243</v>
      </c>
      <c r="B2197" s="13" t="str">
        <f>Source!F1930</f>
        <v>1.20-3103-1-1/1</v>
      </c>
      <c r="C2197" s="13" t="str">
        <f>Source!G1930</f>
        <v>Установка выключателя одноклавишного неутопленного типа при открытой проводке</v>
      </c>
      <c r="D2197" s="14" t="str">
        <f>Source!H1930</f>
        <v>100 шт.</v>
      </c>
      <c r="E2197" s="2">
        <f>Source!I1930</f>
        <v>0.01</v>
      </c>
      <c r="F2197" s="16"/>
      <c r="G2197" s="15"/>
      <c r="H2197" s="2"/>
      <c r="I2197" s="2"/>
      <c r="J2197" s="16"/>
      <c r="K2197" s="16"/>
      <c r="Q2197">
        <f>ROUND((Source!BZ1930/100)*ROUND((Source!AF1930*Source!AV1930)*Source!I1930, 2), 2)</f>
        <v>178.82</v>
      </c>
      <c r="R2197">
        <f>Source!X1930</f>
        <v>178.82</v>
      </c>
      <c r="S2197">
        <f>ROUND((Source!CA1930/100)*ROUND((Source!AF1930*Source!AV1930)*Source!I1930, 2), 2)</f>
        <v>25.55</v>
      </c>
      <c r="T2197">
        <f>Source!Y1930</f>
        <v>25.55</v>
      </c>
      <c r="U2197">
        <f>ROUND((175/100)*ROUND((Source!AE1930*Source!AV1930)*Source!I1930, 2), 2)</f>
        <v>0.02</v>
      </c>
      <c r="V2197">
        <f>ROUND((108/100)*ROUND(Source!CS1930*Source!I1930, 2), 2)</f>
        <v>0.01</v>
      </c>
    </row>
    <row r="2198" spans="1:22" x14ac:dyDescent="0.2">
      <c r="C2198" s="17" t="str">
        <f>"Объем: "&amp;Source!I1930&amp;"=1/"&amp;"100"</f>
        <v>Объем: 0,01=1/100</v>
      </c>
    </row>
    <row r="2199" spans="1:22" ht="14.25" x14ac:dyDescent="0.2">
      <c r="A2199" s="13"/>
      <c r="B2199" s="13"/>
      <c r="C2199" s="13" t="s">
        <v>1159</v>
      </c>
      <c r="D2199" s="14"/>
      <c r="E2199" s="2"/>
      <c r="F2199" s="16">
        <f>Source!AO1930</f>
        <v>25545.16</v>
      </c>
      <c r="G2199" s="15" t="str">
        <f>Source!DG1930</f>
        <v/>
      </c>
      <c r="H2199" s="2">
        <f>Source!AV1930</f>
        <v>1</v>
      </c>
      <c r="I2199" s="2">
        <f>IF(Source!BA1930&lt;&gt; 0, Source!BA1930, 1)</f>
        <v>1</v>
      </c>
      <c r="J2199" s="16">
        <f>Source!S1930</f>
        <v>255.45</v>
      </c>
      <c r="K2199" s="16"/>
    </row>
    <row r="2200" spans="1:22" ht="14.25" x14ac:dyDescent="0.2">
      <c r="A2200" s="13"/>
      <c r="B2200" s="13"/>
      <c r="C2200" s="13" t="s">
        <v>1165</v>
      </c>
      <c r="D2200" s="14"/>
      <c r="E2200" s="2"/>
      <c r="F2200" s="16">
        <f>Source!AM1930</f>
        <v>32.57</v>
      </c>
      <c r="G2200" s="15" t="str">
        <f>Source!DE1930</f>
        <v/>
      </c>
      <c r="H2200" s="2">
        <f>Source!AV1930</f>
        <v>1</v>
      </c>
      <c r="I2200" s="2">
        <f>IF(Source!BB1930&lt;&gt; 0, Source!BB1930, 1)</f>
        <v>1</v>
      </c>
      <c r="J2200" s="16">
        <f>Source!Q1930</f>
        <v>0.33</v>
      </c>
      <c r="K2200" s="16"/>
    </row>
    <row r="2201" spans="1:22" ht="14.25" x14ac:dyDescent="0.2">
      <c r="A2201" s="13"/>
      <c r="B2201" s="13"/>
      <c r="C2201" s="13" t="s">
        <v>1166</v>
      </c>
      <c r="D2201" s="14"/>
      <c r="E2201" s="2"/>
      <c r="F2201" s="16">
        <f>Source!AN1930</f>
        <v>0.69</v>
      </c>
      <c r="G2201" s="15" t="str">
        <f>Source!DF1930</f>
        <v/>
      </c>
      <c r="H2201" s="2">
        <f>Source!AV1930</f>
        <v>1</v>
      </c>
      <c r="I2201" s="2">
        <f>IF(Source!BS1930&lt;&gt; 0, Source!BS1930, 1)</f>
        <v>1</v>
      </c>
      <c r="J2201" s="22">
        <f>Source!R1930</f>
        <v>0.01</v>
      </c>
      <c r="K2201" s="16"/>
    </row>
    <row r="2202" spans="1:22" ht="14.25" x14ac:dyDescent="0.2">
      <c r="A2202" s="13"/>
      <c r="B2202" s="13"/>
      <c r="C2202" s="13" t="s">
        <v>1160</v>
      </c>
      <c r="D2202" s="14" t="s">
        <v>1161</v>
      </c>
      <c r="E2202" s="2">
        <f>Source!AT1930</f>
        <v>70</v>
      </c>
      <c r="F2202" s="16"/>
      <c r="G2202" s="15"/>
      <c r="H2202" s="2"/>
      <c r="I2202" s="2"/>
      <c r="J2202" s="16">
        <f>SUM(R2197:R2201)</f>
        <v>178.82</v>
      </c>
      <c r="K2202" s="16"/>
    </row>
    <row r="2203" spans="1:22" ht="14.25" x14ac:dyDescent="0.2">
      <c r="A2203" s="13"/>
      <c r="B2203" s="13"/>
      <c r="C2203" s="13" t="s">
        <v>1162</v>
      </c>
      <c r="D2203" s="14" t="s">
        <v>1161</v>
      </c>
      <c r="E2203" s="2">
        <f>Source!AU1930</f>
        <v>10</v>
      </c>
      <c r="F2203" s="16"/>
      <c r="G2203" s="15"/>
      <c r="H2203" s="2"/>
      <c r="I2203" s="2"/>
      <c r="J2203" s="16">
        <f>SUM(T2197:T2202)</f>
        <v>25.55</v>
      </c>
      <c r="K2203" s="16"/>
    </row>
    <row r="2204" spans="1:22" ht="14.25" x14ac:dyDescent="0.2">
      <c r="A2204" s="13"/>
      <c r="B2204" s="13"/>
      <c r="C2204" s="13" t="s">
        <v>1168</v>
      </c>
      <c r="D2204" s="14" t="s">
        <v>1161</v>
      </c>
      <c r="E2204" s="2">
        <f>108</f>
        <v>108</v>
      </c>
      <c r="F2204" s="16"/>
      <c r="G2204" s="15"/>
      <c r="H2204" s="2"/>
      <c r="I2204" s="2"/>
      <c r="J2204" s="16">
        <f>SUM(V2197:V2203)</f>
        <v>0.01</v>
      </c>
      <c r="K2204" s="16"/>
    </row>
    <row r="2205" spans="1:22" ht="14.25" x14ac:dyDescent="0.2">
      <c r="A2205" s="13"/>
      <c r="B2205" s="13"/>
      <c r="C2205" s="13" t="s">
        <v>1163</v>
      </c>
      <c r="D2205" s="14" t="s">
        <v>1164</v>
      </c>
      <c r="E2205" s="2">
        <f>Source!AQ1930</f>
        <v>39.22</v>
      </c>
      <c r="F2205" s="16"/>
      <c r="G2205" s="15" t="str">
        <f>Source!DI1930</f>
        <v/>
      </c>
      <c r="H2205" s="2">
        <f>Source!AV1930</f>
        <v>1</v>
      </c>
      <c r="I2205" s="2"/>
      <c r="J2205" s="16"/>
      <c r="K2205" s="16">
        <f>Source!U1930</f>
        <v>0.39219999999999999</v>
      </c>
    </row>
    <row r="2206" spans="1:22" ht="15" x14ac:dyDescent="0.25">
      <c r="A2206" s="20"/>
      <c r="B2206" s="20"/>
      <c r="C2206" s="20"/>
      <c r="D2206" s="20"/>
      <c r="E2206" s="20"/>
      <c r="F2206" s="20"/>
      <c r="G2206" s="20"/>
      <c r="H2206" s="20"/>
      <c r="I2206" s="58">
        <f>J2199+J2200+J2202+J2203+J2204</f>
        <v>460.16</v>
      </c>
      <c r="J2206" s="58"/>
      <c r="K2206" s="21">
        <f>IF(Source!I1930&lt;&gt;0, ROUND(I2206/Source!I1930, 2), 0)</f>
        <v>46016</v>
      </c>
      <c r="P2206" s="18">
        <f>I2206</f>
        <v>460.16</v>
      </c>
    </row>
    <row r="2207" spans="1:22" ht="42.75" x14ac:dyDescent="0.2">
      <c r="A2207" s="13">
        <v>244</v>
      </c>
      <c r="B2207" s="13" t="str">
        <f>Source!F1931</f>
        <v>1.20-3103-1-5/1</v>
      </c>
      <c r="C2207" s="13" t="str">
        <f>Source!G1931</f>
        <v>Установка выключателя двухклавишного утопленного типа при скрытой проводке</v>
      </c>
      <c r="D2207" s="14" t="str">
        <f>Source!H1931</f>
        <v>100 шт.</v>
      </c>
      <c r="E2207" s="2">
        <f>Source!I1931</f>
        <v>0.01</v>
      </c>
      <c r="F2207" s="16"/>
      <c r="G2207" s="15"/>
      <c r="H2207" s="2"/>
      <c r="I2207" s="2"/>
      <c r="J2207" s="16"/>
      <c r="K2207" s="16"/>
      <c r="Q2207">
        <f>ROUND((Source!BZ1931/100)*ROUND((Source!AF1931*Source!AV1931)*Source!I1931, 2), 2)</f>
        <v>157.88999999999999</v>
      </c>
      <c r="R2207">
        <f>Source!X1931</f>
        <v>157.88999999999999</v>
      </c>
      <c r="S2207">
        <f>ROUND((Source!CA1931/100)*ROUND((Source!AF1931*Source!AV1931)*Source!I1931, 2), 2)</f>
        <v>22.56</v>
      </c>
      <c r="T2207">
        <f>Source!Y1931</f>
        <v>22.56</v>
      </c>
      <c r="U2207">
        <f>ROUND((175/100)*ROUND((Source!AE1931*Source!AV1931)*Source!I1931, 2), 2)</f>
        <v>0</v>
      </c>
      <c r="V2207">
        <f>ROUND((108/100)*ROUND(Source!CS1931*Source!I1931, 2), 2)</f>
        <v>0</v>
      </c>
    </row>
    <row r="2208" spans="1:22" x14ac:dyDescent="0.2">
      <c r="C2208" s="17" t="str">
        <f>"Объем: "&amp;Source!I1931&amp;"=1/"&amp;"100"</f>
        <v>Объем: 0,01=1/100</v>
      </c>
    </row>
    <row r="2209" spans="1:22" ht="14.25" x14ac:dyDescent="0.2">
      <c r="A2209" s="13"/>
      <c r="B2209" s="13"/>
      <c r="C2209" s="13" t="s">
        <v>1159</v>
      </c>
      <c r="D2209" s="14"/>
      <c r="E2209" s="2"/>
      <c r="F2209" s="16">
        <f>Source!AO1931</f>
        <v>22555.56</v>
      </c>
      <c r="G2209" s="15" t="str">
        <f>Source!DG1931</f>
        <v/>
      </c>
      <c r="H2209" s="2">
        <f>Source!AV1931</f>
        <v>1</v>
      </c>
      <c r="I2209" s="2">
        <f>IF(Source!BA1931&lt;&gt; 0, Source!BA1931, 1)</f>
        <v>1</v>
      </c>
      <c r="J2209" s="16">
        <f>Source!S1931</f>
        <v>225.56</v>
      </c>
      <c r="K2209" s="16"/>
    </row>
    <row r="2210" spans="1:22" ht="14.25" x14ac:dyDescent="0.2">
      <c r="A2210" s="13"/>
      <c r="B2210" s="13"/>
      <c r="C2210" s="13" t="s">
        <v>1160</v>
      </c>
      <c r="D2210" s="14" t="s">
        <v>1161</v>
      </c>
      <c r="E2210" s="2">
        <f>Source!AT1931</f>
        <v>70</v>
      </c>
      <c r="F2210" s="16"/>
      <c r="G2210" s="15"/>
      <c r="H2210" s="2"/>
      <c r="I2210" s="2"/>
      <c r="J2210" s="16">
        <f>SUM(R2207:R2209)</f>
        <v>157.88999999999999</v>
      </c>
      <c r="K2210" s="16"/>
    </row>
    <row r="2211" spans="1:22" ht="14.25" x14ac:dyDescent="0.2">
      <c r="A2211" s="13"/>
      <c r="B2211" s="13"/>
      <c r="C2211" s="13" t="s">
        <v>1162</v>
      </c>
      <c r="D2211" s="14" t="s">
        <v>1161</v>
      </c>
      <c r="E2211" s="2">
        <f>Source!AU1931</f>
        <v>10</v>
      </c>
      <c r="F2211" s="16"/>
      <c r="G2211" s="15"/>
      <c r="H2211" s="2"/>
      <c r="I2211" s="2"/>
      <c r="J2211" s="16">
        <f>SUM(T2207:T2210)</f>
        <v>22.56</v>
      </c>
      <c r="K2211" s="16"/>
    </row>
    <row r="2212" spans="1:22" ht="14.25" x14ac:dyDescent="0.2">
      <c r="A2212" s="13"/>
      <c r="B2212" s="13"/>
      <c r="C2212" s="13" t="s">
        <v>1163</v>
      </c>
      <c r="D2212" s="14" t="s">
        <v>1164</v>
      </c>
      <c r="E2212" s="2">
        <f>Source!AQ1931</f>
        <v>34.630000000000003</v>
      </c>
      <c r="F2212" s="16"/>
      <c r="G2212" s="15" t="str">
        <f>Source!DI1931</f>
        <v/>
      </c>
      <c r="H2212" s="2">
        <f>Source!AV1931</f>
        <v>1</v>
      </c>
      <c r="I2212" s="2"/>
      <c r="J2212" s="16"/>
      <c r="K2212" s="16">
        <f>Source!U1931</f>
        <v>0.34630000000000005</v>
      </c>
    </row>
    <row r="2213" spans="1:22" ht="15" x14ac:dyDescent="0.25">
      <c r="A2213" s="20"/>
      <c r="B2213" s="20"/>
      <c r="C2213" s="20"/>
      <c r="D2213" s="20"/>
      <c r="E2213" s="20"/>
      <c r="F2213" s="20"/>
      <c r="G2213" s="20"/>
      <c r="H2213" s="20"/>
      <c r="I2213" s="58">
        <f>J2209+J2210+J2211</f>
        <v>406.01</v>
      </c>
      <c r="J2213" s="58"/>
      <c r="K2213" s="21">
        <f>IF(Source!I1931&lt;&gt;0, ROUND(I2213/Source!I1931, 2), 0)</f>
        <v>40601</v>
      </c>
      <c r="P2213" s="18">
        <f>I2213</f>
        <v>406.01</v>
      </c>
    </row>
    <row r="2215" spans="1:22" ht="15" x14ac:dyDescent="0.25">
      <c r="A2215" s="61" t="str">
        <f>CONCATENATE("Итого по разделу: ",IF(Source!G1933&lt;&gt;"Новый раздел", Source!G1933, ""))</f>
        <v>Итого по разделу: Помещение 206 Кабинет иностранных языков</v>
      </c>
      <c r="B2215" s="61"/>
      <c r="C2215" s="61"/>
      <c r="D2215" s="61"/>
      <c r="E2215" s="61"/>
      <c r="F2215" s="61"/>
      <c r="G2215" s="61"/>
      <c r="H2215" s="61"/>
      <c r="I2215" s="59">
        <f>SUM(P2153:P2214)</f>
        <v>3738.16</v>
      </c>
      <c r="J2215" s="60"/>
      <c r="K2215" s="23"/>
    </row>
    <row r="2218" spans="1:22" ht="16.5" x14ac:dyDescent="0.25">
      <c r="A2218" s="57" t="str">
        <f>CONCATENATE("Раздел: ",IF(Source!G1963&lt;&gt;"Новый раздел", Source!G1963, ""))</f>
        <v>Раздел: Помещение 207 Кабинет иностранных языков</v>
      </c>
      <c r="B2218" s="57"/>
      <c r="C2218" s="57"/>
      <c r="D2218" s="57"/>
      <c r="E2218" s="57"/>
      <c r="F2218" s="57"/>
      <c r="G2218" s="57"/>
      <c r="H2218" s="57"/>
      <c r="I2218" s="57"/>
      <c r="J2218" s="57"/>
      <c r="K2218" s="57"/>
    </row>
    <row r="2219" spans="1:22" ht="28.5" x14ac:dyDescent="0.2">
      <c r="A2219" s="13">
        <v>245</v>
      </c>
      <c r="B2219" s="13" t="str">
        <f>Source!F1967</f>
        <v>1.21-3305-1-1/1</v>
      </c>
      <c r="C2219" s="13" t="str">
        <f>Source!G1967</f>
        <v>Демонтаж выключателей, розеток</v>
      </c>
      <c r="D2219" s="14" t="str">
        <f>Source!H1967</f>
        <v>100 шт.</v>
      </c>
      <c r="E2219" s="2">
        <f>Source!I1967</f>
        <v>0.05</v>
      </c>
      <c r="F2219" s="16"/>
      <c r="G2219" s="15"/>
      <c r="H2219" s="2"/>
      <c r="I2219" s="2"/>
      <c r="J2219" s="16"/>
      <c r="K2219" s="16"/>
      <c r="Q2219">
        <f>ROUND((Source!BZ1967/100)*ROUND((Source!AF1967*Source!AV1967)*Source!I1967, 2), 2)</f>
        <v>94.86</v>
      </c>
      <c r="R2219">
        <f>Source!X1967</f>
        <v>94.86</v>
      </c>
      <c r="S2219">
        <f>ROUND((Source!CA1967/100)*ROUND((Source!AF1967*Source!AV1967)*Source!I1967, 2), 2)</f>
        <v>13.55</v>
      </c>
      <c r="T2219">
        <f>Source!Y1967</f>
        <v>13.55</v>
      </c>
      <c r="U2219">
        <f>ROUND((175/100)*ROUND((Source!AE1967*Source!AV1967)*Source!I1967, 2), 2)</f>
        <v>0</v>
      </c>
      <c r="V2219">
        <f>ROUND((108/100)*ROUND(Source!CS1967*Source!I1967, 2), 2)</f>
        <v>0</v>
      </c>
    </row>
    <row r="2220" spans="1:22" x14ac:dyDescent="0.2">
      <c r="C2220" s="17" t="str">
        <f>"Объем: "&amp;Source!I1967&amp;"=5/"&amp;"100"</f>
        <v>Объем: 0,05=5/100</v>
      </c>
    </row>
    <row r="2221" spans="1:22" ht="14.25" x14ac:dyDescent="0.2">
      <c r="A2221" s="13"/>
      <c r="B2221" s="13"/>
      <c r="C2221" s="13" t="s">
        <v>1159</v>
      </c>
      <c r="D2221" s="14"/>
      <c r="E2221" s="2"/>
      <c r="F2221" s="16">
        <f>Source!AO1967</f>
        <v>2710.46</v>
      </c>
      <c r="G2221" s="15" t="str">
        <f>Source!DG1967</f>
        <v/>
      </c>
      <c r="H2221" s="2">
        <f>Source!AV1967</f>
        <v>1</v>
      </c>
      <c r="I2221" s="2">
        <f>IF(Source!BA1967&lt;&gt; 0, Source!BA1967, 1)</f>
        <v>1</v>
      </c>
      <c r="J2221" s="16">
        <f>Source!S1967</f>
        <v>135.52000000000001</v>
      </c>
      <c r="K2221" s="16"/>
    </row>
    <row r="2222" spans="1:22" ht="14.25" x14ac:dyDescent="0.2">
      <c r="A2222" s="13"/>
      <c r="B2222" s="13"/>
      <c r="C2222" s="13" t="s">
        <v>1160</v>
      </c>
      <c r="D2222" s="14" t="s">
        <v>1161</v>
      </c>
      <c r="E2222" s="2">
        <f>Source!AT1967</f>
        <v>70</v>
      </c>
      <c r="F2222" s="16"/>
      <c r="G2222" s="15"/>
      <c r="H2222" s="2"/>
      <c r="I2222" s="2"/>
      <c r="J2222" s="16">
        <f>SUM(R2219:R2221)</f>
        <v>94.86</v>
      </c>
      <c r="K2222" s="16"/>
    </row>
    <row r="2223" spans="1:22" ht="14.25" x14ac:dyDescent="0.2">
      <c r="A2223" s="13"/>
      <c r="B2223" s="13"/>
      <c r="C2223" s="13" t="s">
        <v>1162</v>
      </c>
      <c r="D2223" s="14" t="s">
        <v>1161</v>
      </c>
      <c r="E2223" s="2">
        <f>Source!AU1967</f>
        <v>10</v>
      </c>
      <c r="F2223" s="16"/>
      <c r="G2223" s="15"/>
      <c r="H2223" s="2"/>
      <c r="I2223" s="2"/>
      <c r="J2223" s="16">
        <f>SUM(T2219:T2222)</f>
        <v>13.55</v>
      </c>
      <c r="K2223" s="16"/>
    </row>
    <row r="2224" spans="1:22" ht="14.25" x14ac:dyDescent="0.2">
      <c r="A2224" s="13"/>
      <c r="B2224" s="13"/>
      <c r="C2224" s="13" t="s">
        <v>1163</v>
      </c>
      <c r="D2224" s="14" t="s">
        <v>1164</v>
      </c>
      <c r="E2224" s="2">
        <f>Source!AQ1967</f>
        <v>5.84</v>
      </c>
      <c r="F2224" s="16"/>
      <c r="G2224" s="15" t="str">
        <f>Source!DI1967</f>
        <v/>
      </c>
      <c r="H2224" s="2">
        <f>Source!AV1967</f>
        <v>1</v>
      </c>
      <c r="I2224" s="2"/>
      <c r="J2224" s="16"/>
      <c r="K2224" s="16">
        <f>Source!U1967</f>
        <v>0.29199999999999998</v>
      </c>
    </row>
    <row r="2225" spans="1:22" ht="15" x14ac:dyDescent="0.25">
      <c r="A2225" s="20"/>
      <c r="B2225" s="20"/>
      <c r="C2225" s="20"/>
      <c r="D2225" s="20"/>
      <c r="E2225" s="20"/>
      <c r="F2225" s="20"/>
      <c r="G2225" s="20"/>
      <c r="H2225" s="20"/>
      <c r="I2225" s="58">
        <f>J2221+J2222+J2223</f>
        <v>243.93</v>
      </c>
      <c r="J2225" s="58"/>
      <c r="K2225" s="21">
        <f>IF(Source!I1967&lt;&gt;0, ROUND(I2225/Source!I1967, 2), 0)</f>
        <v>4878.6000000000004</v>
      </c>
      <c r="P2225" s="18">
        <f>I2225</f>
        <v>243.93</v>
      </c>
    </row>
    <row r="2226" spans="1:22" ht="57" x14ac:dyDescent="0.2">
      <c r="A2226" s="13">
        <v>246</v>
      </c>
      <c r="B2226" s="13" t="str">
        <f>Source!F1968</f>
        <v>1.50-3204-13-6/1</v>
      </c>
      <c r="C2226" s="13" t="str">
        <f>Source!G1968</f>
        <v>Сверление отверстий в строительных конструкциях из кирпича установками алмазного сверления, диаметр сверла алмазного кольцевого 70 мм</v>
      </c>
      <c r="D2226" s="14" t="str">
        <f>Source!H1968</f>
        <v>10 СМ</v>
      </c>
      <c r="E2226" s="2">
        <f>Source!I1968</f>
        <v>0.2</v>
      </c>
      <c r="F2226" s="16"/>
      <c r="G2226" s="15"/>
      <c r="H2226" s="2"/>
      <c r="I2226" s="2"/>
      <c r="J2226" s="16"/>
      <c r="K2226" s="16"/>
      <c r="Q2226">
        <f>ROUND((Source!BZ1968/100)*ROUND((Source!AF1968*Source!AV1968)*Source!I1968, 2), 2)</f>
        <v>42.74</v>
      </c>
      <c r="R2226">
        <f>Source!X1968</f>
        <v>42.74</v>
      </c>
      <c r="S2226">
        <f>ROUND((Source!CA1968/100)*ROUND((Source!AF1968*Source!AV1968)*Source!I1968, 2), 2)</f>
        <v>6.11</v>
      </c>
      <c r="T2226">
        <f>Source!Y1968</f>
        <v>6.11</v>
      </c>
      <c r="U2226">
        <f>ROUND((175/100)*ROUND((Source!AE1968*Source!AV1968)*Source!I1968, 2), 2)</f>
        <v>0.05</v>
      </c>
      <c r="V2226">
        <f>ROUND((108/100)*ROUND(Source!CS1968*Source!I1968, 2), 2)</f>
        <v>0.03</v>
      </c>
    </row>
    <row r="2227" spans="1:22" x14ac:dyDescent="0.2">
      <c r="C2227" s="17" t="str">
        <f>"Объем: "&amp;Source!I1968&amp;"=2/"&amp;"10"</f>
        <v>Объем: 0,2=2/10</v>
      </c>
    </row>
    <row r="2228" spans="1:22" ht="14.25" x14ac:dyDescent="0.2">
      <c r="A2228" s="13"/>
      <c r="B2228" s="13"/>
      <c r="C2228" s="13" t="s">
        <v>1159</v>
      </c>
      <c r="D2228" s="14"/>
      <c r="E2228" s="2"/>
      <c r="F2228" s="16">
        <f>Source!AO1968</f>
        <v>305.27</v>
      </c>
      <c r="G2228" s="15" t="str">
        <f>Source!DG1968</f>
        <v/>
      </c>
      <c r="H2228" s="2">
        <f>Source!AV1968</f>
        <v>1</v>
      </c>
      <c r="I2228" s="2">
        <f>IF(Source!BA1968&lt;&gt; 0, Source!BA1968, 1)</f>
        <v>1</v>
      </c>
      <c r="J2228" s="16">
        <f>Source!S1968</f>
        <v>61.05</v>
      </c>
      <c r="K2228" s="16"/>
    </row>
    <row r="2229" spans="1:22" ht="14.25" x14ac:dyDescent="0.2">
      <c r="A2229" s="13"/>
      <c r="B2229" s="13"/>
      <c r="C2229" s="13" t="s">
        <v>1165</v>
      </c>
      <c r="D2229" s="14"/>
      <c r="E2229" s="2"/>
      <c r="F2229" s="16">
        <f>Source!AM1968</f>
        <v>8.99</v>
      </c>
      <c r="G2229" s="15" t="str">
        <f>Source!DE1968</f>
        <v/>
      </c>
      <c r="H2229" s="2">
        <f>Source!AV1968</f>
        <v>1</v>
      </c>
      <c r="I2229" s="2">
        <f>IF(Source!BB1968&lt;&gt; 0, Source!BB1968, 1)</f>
        <v>1</v>
      </c>
      <c r="J2229" s="16">
        <f>Source!Q1968</f>
        <v>1.8</v>
      </c>
      <c r="K2229" s="16"/>
    </row>
    <row r="2230" spans="1:22" ht="14.25" x14ac:dyDescent="0.2">
      <c r="A2230" s="13"/>
      <c r="B2230" s="13"/>
      <c r="C2230" s="13" t="s">
        <v>1166</v>
      </c>
      <c r="D2230" s="14"/>
      <c r="E2230" s="2"/>
      <c r="F2230" s="16">
        <f>Source!AN1968</f>
        <v>0.13</v>
      </c>
      <c r="G2230" s="15" t="str">
        <f>Source!DF1968</f>
        <v/>
      </c>
      <c r="H2230" s="2">
        <f>Source!AV1968</f>
        <v>1</v>
      </c>
      <c r="I2230" s="2">
        <f>IF(Source!BS1968&lt;&gt; 0, Source!BS1968, 1)</f>
        <v>1</v>
      </c>
      <c r="J2230" s="22">
        <f>Source!R1968</f>
        <v>0.03</v>
      </c>
      <c r="K2230" s="16"/>
    </row>
    <row r="2231" spans="1:22" ht="14.25" x14ac:dyDescent="0.2">
      <c r="A2231" s="13"/>
      <c r="B2231" s="13"/>
      <c r="C2231" s="13" t="s">
        <v>1167</v>
      </c>
      <c r="D2231" s="14"/>
      <c r="E2231" s="2"/>
      <c r="F2231" s="16">
        <f>Source!AL1968</f>
        <v>112.32</v>
      </c>
      <c r="G2231" s="15" t="str">
        <f>Source!DD1968</f>
        <v/>
      </c>
      <c r="H2231" s="2">
        <f>Source!AW1968</f>
        <v>1</v>
      </c>
      <c r="I2231" s="2">
        <f>IF(Source!BC1968&lt;&gt; 0, Source!BC1968, 1)</f>
        <v>1</v>
      </c>
      <c r="J2231" s="16">
        <f>Source!P1968</f>
        <v>22.46</v>
      </c>
      <c r="K2231" s="16"/>
    </row>
    <row r="2232" spans="1:22" ht="14.25" x14ac:dyDescent="0.2">
      <c r="A2232" s="13"/>
      <c r="B2232" s="13"/>
      <c r="C2232" s="13" t="s">
        <v>1160</v>
      </c>
      <c r="D2232" s="14" t="s">
        <v>1161</v>
      </c>
      <c r="E2232" s="2">
        <f>Source!AT1968</f>
        <v>70</v>
      </c>
      <c r="F2232" s="16"/>
      <c r="G2232" s="15"/>
      <c r="H2232" s="2"/>
      <c r="I2232" s="2"/>
      <c r="J2232" s="16">
        <f>SUM(R2226:R2231)</f>
        <v>42.74</v>
      </c>
      <c r="K2232" s="16"/>
    </row>
    <row r="2233" spans="1:22" ht="14.25" x14ac:dyDescent="0.2">
      <c r="A2233" s="13"/>
      <c r="B2233" s="13"/>
      <c r="C2233" s="13" t="s">
        <v>1162</v>
      </c>
      <c r="D2233" s="14" t="s">
        <v>1161</v>
      </c>
      <c r="E2233" s="2">
        <f>Source!AU1968</f>
        <v>10</v>
      </c>
      <c r="F2233" s="16"/>
      <c r="G2233" s="15"/>
      <c r="H2233" s="2"/>
      <c r="I2233" s="2"/>
      <c r="J2233" s="16">
        <f>SUM(T2226:T2232)</f>
        <v>6.11</v>
      </c>
      <c r="K2233" s="16"/>
    </row>
    <row r="2234" spans="1:22" ht="14.25" x14ac:dyDescent="0.2">
      <c r="A2234" s="13"/>
      <c r="B2234" s="13"/>
      <c r="C2234" s="13" t="s">
        <v>1168</v>
      </c>
      <c r="D2234" s="14" t="s">
        <v>1161</v>
      </c>
      <c r="E2234" s="2">
        <f>108</f>
        <v>108</v>
      </c>
      <c r="F2234" s="16"/>
      <c r="G2234" s="15"/>
      <c r="H2234" s="2"/>
      <c r="I2234" s="2"/>
      <c r="J2234" s="16">
        <f>SUM(V2226:V2233)</f>
        <v>0.03</v>
      </c>
      <c r="K2234" s="16"/>
    </row>
    <row r="2235" spans="1:22" ht="14.25" x14ac:dyDescent="0.2">
      <c r="A2235" s="13"/>
      <c r="B2235" s="13"/>
      <c r="C2235" s="13" t="s">
        <v>1163</v>
      </c>
      <c r="D2235" s="14" t="s">
        <v>1164</v>
      </c>
      <c r="E2235" s="2">
        <f>Source!AQ1968</f>
        <v>0.42</v>
      </c>
      <c r="F2235" s="16"/>
      <c r="G2235" s="15" t="str">
        <f>Source!DI1968</f>
        <v/>
      </c>
      <c r="H2235" s="2">
        <f>Source!AV1968</f>
        <v>1</v>
      </c>
      <c r="I2235" s="2"/>
      <c r="J2235" s="16"/>
      <c r="K2235" s="16">
        <f>Source!U1968</f>
        <v>8.4000000000000005E-2</v>
      </c>
    </row>
    <row r="2236" spans="1:22" ht="15" x14ac:dyDescent="0.25">
      <c r="A2236" s="20"/>
      <c r="B2236" s="20"/>
      <c r="C2236" s="20"/>
      <c r="D2236" s="20"/>
      <c r="E2236" s="20"/>
      <c r="F2236" s="20"/>
      <c r="G2236" s="20"/>
      <c r="H2236" s="20"/>
      <c r="I2236" s="58">
        <f>J2228+J2229+J2231+J2232+J2233+J2234</f>
        <v>134.19000000000003</v>
      </c>
      <c r="J2236" s="58"/>
      <c r="K2236" s="21">
        <f>IF(Source!I1968&lt;&gt;0, ROUND(I2236/Source!I1968, 2), 0)</f>
        <v>670.95</v>
      </c>
      <c r="P2236" s="18">
        <f>I2236</f>
        <v>134.19000000000003</v>
      </c>
    </row>
    <row r="2237" spans="1:22" ht="28.5" x14ac:dyDescent="0.2">
      <c r="A2237" s="13">
        <v>247</v>
      </c>
      <c r="B2237" s="13" t="str">
        <f>Source!F1969</f>
        <v>1.50-3204-10-1/1</v>
      </c>
      <c r="C2237" s="13" t="str">
        <f>Source!G1969</f>
        <v>Пробивка борозд в кирпичных стенах, площадь сечения до 20 см2</v>
      </c>
      <c r="D2237" s="14" t="str">
        <f>Source!H1969</f>
        <v>100 м</v>
      </c>
      <c r="E2237" s="2">
        <f>Source!I1969</f>
        <v>0.01</v>
      </c>
      <c r="F2237" s="16"/>
      <c r="G2237" s="15"/>
      <c r="H2237" s="2"/>
      <c r="I2237" s="2"/>
      <c r="J2237" s="16"/>
      <c r="K2237" s="16"/>
      <c r="Q2237">
        <f>ROUND((Source!BZ1969/100)*ROUND((Source!AF1969*Source!AV1969)*Source!I1969, 2), 2)</f>
        <v>57.54</v>
      </c>
      <c r="R2237">
        <f>Source!X1969</f>
        <v>57.54</v>
      </c>
      <c r="S2237">
        <f>ROUND((Source!CA1969/100)*ROUND((Source!AF1969*Source!AV1969)*Source!I1969, 2), 2)</f>
        <v>8.2200000000000006</v>
      </c>
      <c r="T2237">
        <f>Source!Y1969</f>
        <v>8.2200000000000006</v>
      </c>
      <c r="U2237">
        <f>ROUND((175/100)*ROUND((Source!AE1969*Source!AV1969)*Source!I1969, 2), 2)</f>
        <v>53.2</v>
      </c>
      <c r="V2237">
        <f>ROUND((108/100)*ROUND(Source!CS1969*Source!I1969, 2), 2)</f>
        <v>32.83</v>
      </c>
    </row>
    <row r="2238" spans="1:22" x14ac:dyDescent="0.2">
      <c r="C2238" s="17" t="str">
        <f>"Объем: "&amp;Source!I1969&amp;"=1/"&amp;"100"</f>
        <v>Объем: 0,01=1/100</v>
      </c>
    </row>
    <row r="2239" spans="1:22" ht="14.25" x14ac:dyDescent="0.2">
      <c r="A2239" s="13"/>
      <c r="B2239" s="13"/>
      <c r="C2239" s="13" t="s">
        <v>1159</v>
      </c>
      <c r="D2239" s="14"/>
      <c r="E2239" s="2"/>
      <c r="F2239" s="16">
        <f>Source!AO1969</f>
        <v>8219.68</v>
      </c>
      <c r="G2239" s="15" t="str">
        <f>Source!DG1969</f>
        <v/>
      </c>
      <c r="H2239" s="2">
        <f>Source!AV1969</f>
        <v>1</v>
      </c>
      <c r="I2239" s="2">
        <f>IF(Source!BA1969&lt;&gt; 0, Source!BA1969, 1)</f>
        <v>1</v>
      </c>
      <c r="J2239" s="16">
        <f>Source!S1969</f>
        <v>82.2</v>
      </c>
      <c r="K2239" s="16"/>
    </row>
    <row r="2240" spans="1:22" ht="14.25" x14ac:dyDescent="0.2">
      <c r="A2240" s="13"/>
      <c r="B2240" s="13"/>
      <c r="C2240" s="13" t="s">
        <v>1165</v>
      </c>
      <c r="D2240" s="14"/>
      <c r="E2240" s="2"/>
      <c r="F2240" s="16">
        <f>Source!AM1969</f>
        <v>5993.85</v>
      </c>
      <c r="G2240" s="15" t="str">
        <f>Source!DE1969</f>
        <v/>
      </c>
      <c r="H2240" s="2">
        <f>Source!AV1969</f>
        <v>1</v>
      </c>
      <c r="I2240" s="2">
        <f>IF(Source!BB1969&lt;&gt; 0, Source!BB1969, 1)</f>
        <v>1</v>
      </c>
      <c r="J2240" s="16">
        <f>Source!Q1969</f>
        <v>59.94</v>
      </c>
      <c r="K2240" s="16"/>
    </row>
    <row r="2241" spans="1:22" ht="14.25" x14ac:dyDescent="0.2">
      <c r="A2241" s="13"/>
      <c r="B2241" s="13"/>
      <c r="C2241" s="13" t="s">
        <v>1166</v>
      </c>
      <c r="D2241" s="14"/>
      <c r="E2241" s="2"/>
      <c r="F2241" s="16">
        <f>Source!AN1969</f>
        <v>3040.45</v>
      </c>
      <c r="G2241" s="15" t="str">
        <f>Source!DF1969</f>
        <v/>
      </c>
      <c r="H2241" s="2">
        <f>Source!AV1969</f>
        <v>1</v>
      </c>
      <c r="I2241" s="2">
        <f>IF(Source!BS1969&lt;&gt; 0, Source!BS1969, 1)</f>
        <v>1</v>
      </c>
      <c r="J2241" s="22">
        <f>Source!R1969</f>
        <v>30.4</v>
      </c>
      <c r="K2241" s="16"/>
    </row>
    <row r="2242" spans="1:22" ht="14.25" x14ac:dyDescent="0.2">
      <c r="A2242" s="13"/>
      <c r="B2242" s="13"/>
      <c r="C2242" s="13" t="s">
        <v>1160</v>
      </c>
      <c r="D2242" s="14" t="s">
        <v>1161</v>
      </c>
      <c r="E2242" s="2">
        <f>Source!AT1969</f>
        <v>70</v>
      </c>
      <c r="F2242" s="16"/>
      <c r="G2242" s="15"/>
      <c r="H2242" s="2"/>
      <c r="I2242" s="2"/>
      <c r="J2242" s="16">
        <f>SUM(R2237:R2241)</f>
        <v>57.54</v>
      </c>
      <c r="K2242" s="16"/>
    </row>
    <row r="2243" spans="1:22" ht="14.25" x14ac:dyDescent="0.2">
      <c r="A2243" s="13"/>
      <c r="B2243" s="13"/>
      <c r="C2243" s="13" t="s">
        <v>1162</v>
      </c>
      <c r="D2243" s="14" t="s">
        <v>1161</v>
      </c>
      <c r="E2243" s="2">
        <f>Source!AU1969</f>
        <v>10</v>
      </c>
      <c r="F2243" s="16"/>
      <c r="G2243" s="15"/>
      <c r="H2243" s="2"/>
      <c r="I2243" s="2"/>
      <c r="J2243" s="16">
        <f>SUM(T2237:T2242)</f>
        <v>8.2200000000000006</v>
      </c>
      <c r="K2243" s="16"/>
    </row>
    <row r="2244" spans="1:22" ht="14.25" x14ac:dyDescent="0.2">
      <c r="A2244" s="13"/>
      <c r="B2244" s="13"/>
      <c r="C2244" s="13" t="s">
        <v>1168</v>
      </c>
      <c r="D2244" s="14" t="s">
        <v>1161</v>
      </c>
      <c r="E2244" s="2">
        <f>108</f>
        <v>108</v>
      </c>
      <c r="F2244" s="16"/>
      <c r="G2244" s="15"/>
      <c r="H2244" s="2"/>
      <c r="I2244" s="2"/>
      <c r="J2244" s="16">
        <f>SUM(V2237:V2243)</f>
        <v>32.83</v>
      </c>
      <c r="K2244" s="16"/>
    </row>
    <row r="2245" spans="1:22" ht="14.25" x14ac:dyDescent="0.2">
      <c r="A2245" s="13"/>
      <c r="B2245" s="13"/>
      <c r="C2245" s="13" t="s">
        <v>1163</v>
      </c>
      <c r="D2245" s="14" t="s">
        <v>1164</v>
      </c>
      <c r="E2245" s="2">
        <f>Source!AQ1969</f>
        <v>14</v>
      </c>
      <c r="F2245" s="16"/>
      <c r="G2245" s="15" t="str">
        <f>Source!DI1969</f>
        <v/>
      </c>
      <c r="H2245" s="2">
        <f>Source!AV1969</f>
        <v>1</v>
      </c>
      <c r="I2245" s="2"/>
      <c r="J2245" s="16"/>
      <c r="K2245" s="16">
        <f>Source!U1969</f>
        <v>0.14000000000000001</v>
      </c>
    </row>
    <row r="2246" spans="1:22" ht="15" x14ac:dyDescent="0.25">
      <c r="A2246" s="20"/>
      <c r="B2246" s="20"/>
      <c r="C2246" s="20"/>
      <c r="D2246" s="20"/>
      <c r="E2246" s="20"/>
      <c r="F2246" s="20"/>
      <c r="G2246" s="20"/>
      <c r="H2246" s="20"/>
      <c r="I2246" s="58">
        <f>J2239+J2240+J2242+J2243+J2244</f>
        <v>240.72999999999996</v>
      </c>
      <c r="J2246" s="58"/>
      <c r="K2246" s="21">
        <f>IF(Source!I1969&lt;&gt;0, ROUND(I2246/Source!I1969, 2), 0)</f>
        <v>24073</v>
      </c>
      <c r="P2246" s="18">
        <f>I2246</f>
        <v>240.72999999999996</v>
      </c>
    </row>
    <row r="2247" spans="1:22" ht="99.75" x14ac:dyDescent="0.2">
      <c r="A2247" s="13">
        <v>248</v>
      </c>
      <c r="B2247" s="13" t="str">
        <f>Source!F1970</f>
        <v>21.23-8-140</v>
      </c>
      <c r="C2247" s="13" t="str">
        <f>Source!G1970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247" s="14" t="str">
        <f>Source!H1970</f>
        <v>км</v>
      </c>
      <c r="E2247" s="2">
        <f>Source!I1970</f>
        <v>1E-3</v>
      </c>
      <c r="F2247" s="16">
        <f>Source!AL1970</f>
        <v>99860.32</v>
      </c>
      <c r="G2247" s="15" t="str">
        <f>Source!DD1970</f>
        <v/>
      </c>
      <c r="H2247" s="2">
        <f>Source!AW1970</f>
        <v>1</v>
      </c>
      <c r="I2247" s="2">
        <f>IF(Source!BC1970&lt;&gt; 0, Source!BC1970, 1)</f>
        <v>1</v>
      </c>
      <c r="J2247" s="16">
        <f>Source!P1970</f>
        <v>99.86</v>
      </c>
      <c r="K2247" s="16"/>
      <c r="Q2247">
        <f>ROUND((Source!BZ1970/100)*ROUND((Source!AF1970*Source!AV1970)*Source!I1970, 2), 2)</f>
        <v>0</v>
      </c>
      <c r="R2247">
        <f>Source!X1970</f>
        <v>0</v>
      </c>
      <c r="S2247">
        <f>ROUND((Source!CA1970/100)*ROUND((Source!AF1970*Source!AV1970)*Source!I1970, 2), 2)</f>
        <v>0</v>
      </c>
      <c r="T2247">
        <f>Source!Y1970</f>
        <v>0</v>
      </c>
      <c r="U2247">
        <f>ROUND((175/100)*ROUND((Source!AE1970*Source!AV1970)*Source!I1970, 2), 2)</f>
        <v>0</v>
      </c>
      <c r="V2247">
        <f>ROUND((108/100)*ROUND(Source!CS1970*Source!I1970, 2), 2)</f>
        <v>0</v>
      </c>
    </row>
    <row r="2248" spans="1:22" ht="15" x14ac:dyDescent="0.25">
      <c r="A2248" s="20"/>
      <c r="B2248" s="20"/>
      <c r="C2248" s="20"/>
      <c r="D2248" s="20"/>
      <c r="E2248" s="20"/>
      <c r="F2248" s="20"/>
      <c r="G2248" s="20"/>
      <c r="H2248" s="20"/>
      <c r="I2248" s="58">
        <f>J2247</f>
        <v>99.86</v>
      </c>
      <c r="J2248" s="58"/>
      <c r="K2248" s="21">
        <f>IF(Source!I1970&lt;&gt;0, ROUND(I2248/Source!I1970, 2), 0)</f>
        <v>99860</v>
      </c>
      <c r="P2248" s="18">
        <f>I2248</f>
        <v>99.86</v>
      </c>
    </row>
    <row r="2249" spans="1:22" ht="57" x14ac:dyDescent="0.2">
      <c r="A2249" s="13">
        <v>249</v>
      </c>
      <c r="B2249" s="13" t="str">
        <f>Source!F1971</f>
        <v>21.21-5-84</v>
      </c>
      <c r="C2249" s="13" t="str">
        <f>Source!G1971</f>
        <v>Коробки для установки выключателей, переключателей и штепсельных розеток при скрытой электропроводке, тип КУВ-1М УХЛЗ</v>
      </c>
      <c r="D2249" s="14" t="str">
        <f>Source!H1971</f>
        <v>1000 шт.</v>
      </c>
      <c r="E2249" s="2">
        <f>Source!I1971</f>
        <v>2E-3</v>
      </c>
      <c r="F2249" s="16">
        <f>Source!AL1971</f>
        <v>72169.899999999994</v>
      </c>
      <c r="G2249" s="15" t="str">
        <f>Source!DD1971</f>
        <v/>
      </c>
      <c r="H2249" s="2">
        <f>Source!AW1971</f>
        <v>1</v>
      </c>
      <c r="I2249" s="2">
        <f>IF(Source!BC1971&lt;&gt; 0, Source!BC1971, 1)</f>
        <v>1</v>
      </c>
      <c r="J2249" s="16">
        <f>Source!P1971</f>
        <v>144.34</v>
      </c>
      <c r="K2249" s="16"/>
      <c r="Q2249">
        <f>ROUND((Source!BZ1971/100)*ROUND((Source!AF1971*Source!AV1971)*Source!I1971, 2), 2)</f>
        <v>0</v>
      </c>
      <c r="R2249">
        <f>Source!X1971</f>
        <v>0</v>
      </c>
      <c r="S2249">
        <f>ROUND((Source!CA1971/100)*ROUND((Source!AF1971*Source!AV1971)*Source!I1971, 2), 2)</f>
        <v>0</v>
      </c>
      <c r="T2249">
        <f>Source!Y1971</f>
        <v>0</v>
      </c>
      <c r="U2249">
        <f>ROUND((175/100)*ROUND((Source!AE1971*Source!AV1971)*Source!I1971, 2), 2)</f>
        <v>0</v>
      </c>
      <c r="V2249">
        <f>ROUND((108/100)*ROUND(Source!CS1971*Source!I1971, 2), 2)</f>
        <v>0</v>
      </c>
    </row>
    <row r="2250" spans="1:22" x14ac:dyDescent="0.2">
      <c r="C2250" s="17" t="str">
        <f>"Объем: "&amp;Source!I1971&amp;"=2/"&amp;"1000"</f>
        <v>Объем: 0,002=2/1000</v>
      </c>
    </row>
    <row r="2251" spans="1:22" ht="15" x14ac:dyDescent="0.25">
      <c r="A2251" s="20"/>
      <c r="B2251" s="20"/>
      <c r="C2251" s="20"/>
      <c r="D2251" s="20"/>
      <c r="E2251" s="20"/>
      <c r="F2251" s="20"/>
      <c r="G2251" s="20"/>
      <c r="H2251" s="20"/>
      <c r="I2251" s="58">
        <f>J2249</f>
        <v>144.34</v>
      </c>
      <c r="J2251" s="58"/>
      <c r="K2251" s="21">
        <f>IF(Source!I1971&lt;&gt;0, ROUND(I2251/Source!I1971, 2), 0)</f>
        <v>72170</v>
      </c>
      <c r="P2251" s="18">
        <f>I2251</f>
        <v>144.34</v>
      </c>
    </row>
    <row r="2252" spans="1:22" ht="42.75" x14ac:dyDescent="0.2">
      <c r="A2252" s="13">
        <v>250</v>
      </c>
      <c r="B2252" s="13" t="str">
        <f>Source!F1972</f>
        <v>1.20-3103-1-8/1</v>
      </c>
      <c r="C2252" s="13" t="str">
        <f>Source!G1972</f>
        <v>Установка розетки штепсельной неутопленного типа при открытой проводке</v>
      </c>
      <c r="D2252" s="14" t="str">
        <f>Source!H1972</f>
        <v>100 шт.</v>
      </c>
      <c r="E2252" s="2">
        <f>Source!I1972</f>
        <v>0.04</v>
      </c>
      <c r="F2252" s="16"/>
      <c r="G2252" s="15"/>
      <c r="H2252" s="2"/>
      <c r="I2252" s="2"/>
      <c r="J2252" s="16"/>
      <c r="K2252" s="16"/>
      <c r="Q2252">
        <f>ROUND((Source!BZ1972/100)*ROUND((Source!AF1972*Source!AV1972)*Source!I1972, 2), 2)</f>
        <v>780.74</v>
      </c>
      <c r="R2252">
        <f>Source!X1972</f>
        <v>780.74</v>
      </c>
      <c r="S2252">
        <f>ROUND((Source!CA1972/100)*ROUND((Source!AF1972*Source!AV1972)*Source!I1972, 2), 2)</f>
        <v>111.53</v>
      </c>
      <c r="T2252">
        <f>Source!Y1972</f>
        <v>111.53</v>
      </c>
      <c r="U2252">
        <f>ROUND((175/100)*ROUND((Source!AE1972*Source!AV1972)*Source!I1972, 2), 2)</f>
        <v>0.05</v>
      </c>
      <c r="V2252">
        <f>ROUND((108/100)*ROUND(Source!CS1972*Source!I1972, 2), 2)</f>
        <v>0.03</v>
      </c>
    </row>
    <row r="2253" spans="1:22" x14ac:dyDescent="0.2">
      <c r="C2253" s="17" t="str">
        <f>"Объем: "&amp;Source!I1972&amp;"=4/"&amp;"100"</f>
        <v>Объем: 0,04=4/100</v>
      </c>
    </row>
    <row r="2254" spans="1:22" ht="14.25" x14ac:dyDescent="0.2">
      <c r="A2254" s="13"/>
      <c r="B2254" s="13"/>
      <c r="C2254" s="13" t="s">
        <v>1159</v>
      </c>
      <c r="D2254" s="14"/>
      <c r="E2254" s="2"/>
      <c r="F2254" s="16">
        <f>Source!AO1972</f>
        <v>27883.439999999999</v>
      </c>
      <c r="G2254" s="15" t="str">
        <f>Source!DG1972</f>
        <v/>
      </c>
      <c r="H2254" s="2">
        <f>Source!AV1972</f>
        <v>1</v>
      </c>
      <c r="I2254" s="2">
        <f>IF(Source!BA1972&lt;&gt; 0, Source!BA1972, 1)</f>
        <v>1</v>
      </c>
      <c r="J2254" s="16">
        <f>Source!S1972</f>
        <v>1115.3399999999999</v>
      </c>
      <c r="K2254" s="16"/>
    </row>
    <row r="2255" spans="1:22" ht="14.25" x14ac:dyDescent="0.2">
      <c r="A2255" s="13"/>
      <c r="B2255" s="13"/>
      <c r="C2255" s="13" t="s">
        <v>1165</v>
      </c>
      <c r="D2255" s="14"/>
      <c r="E2255" s="2"/>
      <c r="F2255" s="16">
        <f>Source!AM1972</f>
        <v>32.57</v>
      </c>
      <c r="G2255" s="15" t="str">
        <f>Source!DE1972</f>
        <v/>
      </c>
      <c r="H2255" s="2">
        <f>Source!AV1972</f>
        <v>1</v>
      </c>
      <c r="I2255" s="2">
        <f>IF(Source!BB1972&lt;&gt; 0, Source!BB1972, 1)</f>
        <v>1</v>
      </c>
      <c r="J2255" s="16">
        <f>Source!Q1972</f>
        <v>1.3</v>
      </c>
      <c r="K2255" s="16"/>
    </row>
    <row r="2256" spans="1:22" ht="14.25" x14ac:dyDescent="0.2">
      <c r="A2256" s="13"/>
      <c r="B2256" s="13"/>
      <c r="C2256" s="13" t="s">
        <v>1166</v>
      </c>
      <c r="D2256" s="14"/>
      <c r="E2256" s="2"/>
      <c r="F2256" s="16">
        <f>Source!AN1972</f>
        <v>0.69</v>
      </c>
      <c r="G2256" s="15" t="str">
        <f>Source!DF1972</f>
        <v/>
      </c>
      <c r="H2256" s="2">
        <f>Source!AV1972</f>
        <v>1</v>
      </c>
      <c r="I2256" s="2">
        <f>IF(Source!BS1972&lt;&gt; 0, Source!BS1972, 1)</f>
        <v>1</v>
      </c>
      <c r="J2256" s="22">
        <f>Source!R1972</f>
        <v>0.03</v>
      </c>
      <c r="K2256" s="16"/>
    </row>
    <row r="2257" spans="1:22" ht="14.25" x14ac:dyDescent="0.2">
      <c r="A2257" s="13"/>
      <c r="B2257" s="13"/>
      <c r="C2257" s="13" t="s">
        <v>1160</v>
      </c>
      <c r="D2257" s="14" t="s">
        <v>1161</v>
      </c>
      <c r="E2257" s="2">
        <f>Source!AT1972</f>
        <v>70</v>
      </c>
      <c r="F2257" s="16"/>
      <c r="G2257" s="15"/>
      <c r="H2257" s="2"/>
      <c r="I2257" s="2"/>
      <c r="J2257" s="16">
        <f>SUM(R2252:R2256)</f>
        <v>780.74</v>
      </c>
      <c r="K2257" s="16"/>
    </row>
    <row r="2258" spans="1:22" ht="14.25" x14ac:dyDescent="0.2">
      <c r="A2258" s="13"/>
      <c r="B2258" s="13"/>
      <c r="C2258" s="13" t="s">
        <v>1162</v>
      </c>
      <c r="D2258" s="14" t="s">
        <v>1161</v>
      </c>
      <c r="E2258" s="2">
        <f>Source!AU1972</f>
        <v>10</v>
      </c>
      <c r="F2258" s="16"/>
      <c r="G2258" s="15"/>
      <c r="H2258" s="2"/>
      <c r="I2258" s="2"/>
      <c r="J2258" s="16">
        <f>SUM(T2252:T2257)</f>
        <v>111.53</v>
      </c>
      <c r="K2258" s="16"/>
    </row>
    <row r="2259" spans="1:22" ht="14.25" x14ac:dyDescent="0.2">
      <c r="A2259" s="13"/>
      <c r="B2259" s="13"/>
      <c r="C2259" s="13" t="s">
        <v>1168</v>
      </c>
      <c r="D2259" s="14" t="s">
        <v>1161</v>
      </c>
      <c r="E2259" s="2">
        <f>108</f>
        <v>108</v>
      </c>
      <c r="F2259" s="16"/>
      <c r="G2259" s="15"/>
      <c r="H2259" s="2"/>
      <c r="I2259" s="2"/>
      <c r="J2259" s="16">
        <f>SUM(V2252:V2258)</f>
        <v>0.03</v>
      </c>
      <c r="K2259" s="16"/>
    </row>
    <row r="2260" spans="1:22" ht="14.25" x14ac:dyDescent="0.2">
      <c r="A2260" s="13"/>
      <c r="B2260" s="13"/>
      <c r="C2260" s="13" t="s">
        <v>1163</v>
      </c>
      <c r="D2260" s="14" t="s">
        <v>1164</v>
      </c>
      <c r="E2260" s="2">
        <f>Source!AQ1972</f>
        <v>42.81</v>
      </c>
      <c r="F2260" s="16"/>
      <c r="G2260" s="15" t="str">
        <f>Source!DI1972</f>
        <v/>
      </c>
      <c r="H2260" s="2">
        <f>Source!AV1972</f>
        <v>1</v>
      </c>
      <c r="I2260" s="2"/>
      <c r="J2260" s="16"/>
      <c r="K2260" s="16">
        <f>Source!U1972</f>
        <v>1.7124000000000001</v>
      </c>
    </row>
    <row r="2261" spans="1:22" ht="15" x14ac:dyDescent="0.25">
      <c r="A2261" s="20"/>
      <c r="B2261" s="20"/>
      <c r="C2261" s="20"/>
      <c r="D2261" s="20"/>
      <c r="E2261" s="20"/>
      <c r="F2261" s="20"/>
      <c r="G2261" s="20"/>
      <c r="H2261" s="20"/>
      <c r="I2261" s="58">
        <f>J2254+J2255+J2257+J2258+J2259</f>
        <v>2008.9399999999998</v>
      </c>
      <c r="J2261" s="58"/>
      <c r="K2261" s="21">
        <f>IF(Source!I1972&lt;&gt;0, ROUND(I2261/Source!I1972, 2), 0)</f>
        <v>50223.5</v>
      </c>
      <c r="P2261" s="18">
        <f>I2261</f>
        <v>2008.9399999999998</v>
      </c>
    </row>
    <row r="2262" spans="1:22" ht="42.75" x14ac:dyDescent="0.2">
      <c r="A2262" s="13">
        <v>251</v>
      </c>
      <c r="B2262" s="13" t="str">
        <f>Source!F1973</f>
        <v>1.20-3103-1-1/1</v>
      </c>
      <c r="C2262" s="13" t="str">
        <f>Source!G1973</f>
        <v>Установка выключателя одноклавишного неутопленного типа при открытой проводке</v>
      </c>
      <c r="D2262" s="14" t="str">
        <f>Source!H1973</f>
        <v>100 шт.</v>
      </c>
      <c r="E2262" s="2">
        <f>Source!I1973</f>
        <v>0.01</v>
      </c>
      <c r="F2262" s="16"/>
      <c r="G2262" s="15"/>
      <c r="H2262" s="2"/>
      <c r="I2262" s="2"/>
      <c r="J2262" s="16"/>
      <c r="K2262" s="16"/>
      <c r="Q2262">
        <f>ROUND((Source!BZ1973/100)*ROUND((Source!AF1973*Source!AV1973)*Source!I1973, 2), 2)</f>
        <v>178.82</v>
      </c>
      <c r="R2262">
        <f>Source!X1973</f>
        <v>178.82</v>
      </c>
      <c r="S2262">
        <f>ROUND((Source!CA1973/100)*ROUND((Source!AF1973*Source!AV1973)*Source!I1973, 2), 2)</f>
        <v>25.55</v>
      </c>
      <c r="T2262">
        <f>Source!Y1973</f>
        <v>25.55</v>
      </c>
      <c r="U2262">
        <f>ROUND((175/100)*ROUND((Source!AE1973*Source!AV1973)*Source!I1973, 2), 2)</f>
        <v>0.02</v>
      </c>
      <c r="V2262">
        <f>ROUND((108/100)*ROUND(Source!CS1973*Source!I1973, 2), 2)</f>
        <v>0.01</v>
      </c>
    </row>
    <row r="2263" spans="1:22" x14ac:dyDescent="0.2">
      <c r="C2263" s="17" t="str">
        <f>"Объем: "&amp;Source!I1973&amp;"=1/"&amp;"100"</f>
        <v>Объем: 0,01=1/100</v>
      </c>
    </row>
    <row r="2264" spans="1:22" ht="14.25" x14ac:dyDescent="0.2">
      <c r="A2264" s="13"/>
      <c r="B2264" s="13"/>
      <c r="C2264" s="13" t="s">
        <v>1159</v>
      </c>
      <c r="D2264" s="14"/>
      <c r="E2264" s="2"/>
      <c r="F2264" s="16">
        <f>Source!AO1973</f>
        <v>25545.16</v>
      </c>
      <c r="G2264" s="15" t="str">
        <f>Source!DG1973</f>
        <v/>
      </c>
      <c r="H2264" s="2">
        <f>Source!AV1973</f>
        <v>1</v>
      </c>
      <c r="I2264" s="2">
        <f>IF(Source!BA1973&lt;&gt; 0, Source!BA1973, 1)</f>
        <v>1</v>
      </c>
      <c r="J2264" s="16">
        <f>Source!S1973</f>
        <v>255.45</v>
      </c>
      <c r="K2264" s="16"/>
    </row>
    <row r="2265" spans="1:22" ht="14.25" x14ac:dyDescent="0.2">
      <c r="A2265" s="13"/>
      <c r="B2265" s="13"/>
      <c r="C2265" s="13" t="s">
        <v>1165</v>
      </c>
      <c r="D2265" s="14"/>
      <c r="E2265" s="2"/>
      <c r="F2265" s="16">
        <f>Source!AM1973</f>
        <v>32.57</v>
      </c>
      <c r="G2265" s="15" t="str">
        <f>Source!DE1973</f>
        <v/>
      </c>
      <c r="H2265" s="2">
        <f>Source!AV1973</f>
        <v>1</v>
      </c>
      <c r="I2265" s="2">
        <f>IF(Source!BB1973&lt;&gt; 0, Source!BB1973, 1)</f>
        <v>1</v>
      </c>
      <c r="J2265" s="16">
        <f>Source!Q1973</f>
        <v>0.33</v>
      </c>
      <c r="K2265" s="16"/>
    </row>
    <row r="2266" spans="1:22" ht="14.25" x14ac:dyDescent="0.2">
      <c r="A2266" s="13"/>
      <c r="B2266" s="13"/>
      <c r="C2266" s="13" t="s">
        <v>1166</v>
      </c>
      <c r="D2266" s="14"/>
      <c r="E2266" s="2"/>
      <c r="F2266" s="16">
        <f>Source!AN1973</f>
        <v>0.69</v>
      </c>
      <c r="G2266" s="15" t="str">
        <f>Source!DF1973</f>
        <v/>
      </c>
      <c r="H2266" s="2">
        <f>Source!AV1973</f>
        <v>1</v>
      </c>
      <c r="I2266" s="2">
        <f>IF(Source!BS1973&lt;&gt; 0, Source!BS1973, 1)</f>
        <v>1</v>
      </c>
      <c r="J2266" s="22">
        <f>Source!R1973</f>
        <v>0.01</v>
      </c>
      <c r="K2266" s="16"/>
    </row>
    <row r="2267" spans="1:22" ht="14.25" x14ac:dyDescent="0.2">
      <c r="A2267" s="13"/>
      <c r="B2267" s="13"/>
      <c r="C2267" s="13" t="s">
        <v>1160</v>
      </c>
      <c r="D2267" s="14" t="s">
        <v>1161</v>
      </c>
      <c r="E2267" s="2">
        <f>Source!AT1973</f>
        <v>70</v>
      </c>
      <c r="F2267" s="16"/>
      <c r="G2267" s="15"/>
      <c r="H2267" s="2"/>
      <c r="I2267" s="2"/>
      <c r="J2267" s="16">
        <f>SUM(R2262:R2266)</f>
        <v>178.82</v>
      </c>
      <c r="K2267" s="16"/>
    </row>
    <row r="2268" spans="1:22" ht="14.25" x14ac:dyDescent="0.2">
      <c r="A2268" s="13"/>
      <c r="B2268" s="13"/>
      <c r="C2268" s="13" t="s">
        <v>1162</v>
      </c>
      <c r="D2268" s="14" t="s">
        <v>1161</v>
      </c>
      <c r="E2268" s="2">
        <f>Source!AU1973</f>
        <v>10</v>
      </c>
      <c r="F2268" s="16"/>
      <c r="G2268" s="15"/>
      <c r="H2268" s="2"/>
      <c r="I2268" s="2"/>
      <c r="J2268" s="16">
        <f>SUM(T2262:T2267)</f>
        <v>25.55</v>
      </c>
      <c r="K2268" s="16"/>
    </row>
    <row r="2269" spans="1:22" ht="14.25" x14ac:dyDescent="0.2">
      <c r="A2269" s="13"/>
      <c r="B2269" s="13"/>
      <c r="C2269" s="13" t="s">
        <v>1168</v>
      </c>
      <c r="D2269" s="14" t="s">
        <v>1161</v>
      </c>
      <c r="E2269" s="2">
        <f>108</f>
        <v>108</v>
      </c>
      <c r="F2269" s="16"/>
      <c r="G2269" s="15"/>
      <c r="H2269" s="2"/>
      <c r="I2269" s="2"/>
      <c r="J2269" s="16">
        <f>SUM(V2262:V2268)</f>
        <v>0.01</v>
      </c>
      <c r="K2269" s="16"/>
    </row>
    <row r="2270" spans="1:22" ht="14.25" x14ac:dyDescent="0.2">
      <c r="A2270" s="13"/>
      <c r="B2270" s="13"/>
      <c r="C2270" s="13" t="s">
        <v>1163</v>
      </c>
      <c r="D2270" s="14" t="s">
        <v>1164</v>
      </c>
      <c r="E2270" s="2">
        <f>Source!AQ1973</f>
        <v>39.22</v>
      </c>
      <c r="F2270" s="16"/>
      <c r="G2270" s="15" t="str">
        <f>Source!DI1973</f>
        <v/>
      </c>
      <c r="H2270" s="2">
        <f>Source!AV1973</f>
        <v>1</v>
      </c>
      <c r="I2270" s="2"/>
      <c r="J2270" s="16"/>
      <c r="K2270" s="16">
        <f>Source!U1973</f>
        <v>0.39219999999999999</v>
      </c>
    </row>
    <row r="2271" spans="1:22" ht="15" x14ac:dyDescent="0.25">
      <c r="A2271" s="20"/>
      <c r="B2271" s="20"/>
      <c r="C2271" s="20"/>
      <c r="D2271" s="20"/>
      <c r="E2271" s="20"/>
      <c r="F2271" s="20"/>
      <c r="G2271" s="20"/>
      <c r="H2271" s="20"/>
      <c r="I2271" s="58">
        <f>J2264+J2265+J2267+J2268+J2269</f>
        <v>460.16</v>
      </c>
      <c r="J2271" s="58"/>
      <c r="K2271" s="21">
        <f>IF(Source!I1973&lt;&gt;0, ROUND(I2271/Source!I1973, 2), 0)</f>
        <v>46016</v>
      </c>
      <c r="P2271" s="18">
        <f>I2271</f>
        <v>460.16</v>
      </c>
    </row>
    <row r="2272" spans="1:22" ht="42.75" x14ac:dyDescent="0.2">
      <c r="A2272" s="13">
        <v>252</v>
      </c>
      <c r="B2272" s="13" t="str">
        <f>Source!F1974</f>
        <v>1.20-3103-1-5/1</v>
      </c>
      <c r="C2272" s="13" t="str">
        <f>Source!G1974</f>
        <v>Установка выключателя двухклавишного утопленного типа при скрытой проводке</v>
      </c>
      <c r="D2272" s="14" t="str">
        <f>Source!H1974</f>
        <v>100 шт.</v>
      </c>
      <c r="E2272" s="2">
        <f>Source!I1974</f>
        <v>0.01</v>
      </c>
      <c r="F2272" s="16"/>
      <c r="G2272" s="15"/>
      <c r="H2272" s="2"/>
      <c r="I2272" s="2"/>
      <c r="J2272" s="16"/>
      <c r="K2272" s="16"/>
      <c r="Q2272">
        <f>ROUND((Source!BZ1974/100)*ROUND((Source!AF1974*Source!AV1974)*Source!I1974, 2), 2)</f>
        <v>157.88999999999999</v>
      </c>
      <c r="R2272">
        <f>Source!X1974</f>
        <v>157.88999999999999</v>
      </c>
      <c r="S2272">
        <f>ROUND((Source!CA1974/100)*ROUND((Source!AF1974*Source!AV1974)*Source!I1974, 2), 2)</f>
        <v>22.56</v>
      </c>
      <c r="T2272">
        <f>Source!Y1974</f>
        <v>22.56</v>
      </c>
      <c r="U2272">
        <f>ROUND((175/100)*ROUND((Source!AE1974*Source!AV1974)*Source!I1974, 2), 2)</f>
        <v>0</v>
      </c>
      <c r="V2272">
        <f>ROUND((108/100)*ROUND(Source!CS1974*Source!I1974, 2), 2)</f>
        <v>0</v>
      </c>
    </row>
    <row r="2273" spans="1:22" x14ac:dyDescent="0.2">
      <c r="C2273" s="17" t="str">
        <f>"Объем: "&amp;Source!I1974&amp;"=1/"&amp;"100"</f>
        <v>Объем: 0,01=1/100</v>
      </c>
    </row>
    <row r="2274" spans="1:22" ht="14.25" x14ac:dyDescent="0.2">
      <c r="A2274" s="13"/>
      <c r="B2274" s="13"/>
      <c r="C2274" s="13" t="s">
        <v>1159</v>
      </c>
      <c r="D2274" s="14"/>
      <c r="E2274" s="2"/>
      <c r="F2274" s="16">
        <f>Source!AO1974</f>
        <v>22555.56</v>
      </c>
      <c r="G2274" s="15" t="str">
        <f>Source!DG1974</f>
        <v/>
      </c>
      <c r="H2274" s="2">
        <f>Source!AV1974</f>
        <v>1</v>
      </c>
      <c r="I2274" s="2">
        <f>IF(Source!BA1974&lt;&gt; 0, Source!BA1974, 1)</f>
        <v>1</v>
      </c>
      <c r="J2274" s="16">
        <f>Source!S1974</f>
        <v>225.56</v>
      </c>
      <c r="K2274" s="16"/>
    </row>
    <row r="2275" spans="1:22" ht="14.25" x14ac:dyDescent="0.2">
      <c r="A2275" s="13"/>
      <c r="B2275" s="13"/>
      <c r="C2275" s="13" t="s">
        <v>1160</v>
      </c>
      <c r="D2275" s="14" t="s">
        <v>1161</v>
      </c>
      <c r="E2275" s="2">
        <f>Source!AT1974</f>
        <v>70</v>
      </c>
      <c r="F2275" s="16"/>
      <c r="G2275" s="15"/>
      <c r="H2275" s="2"/>
      <c r="I2275" s="2"/>
      <c r="J2275" s="16">
        <f>SUM(R2272:R2274)</f>
        <v>157.88999999999999</v>
      </c>
      <c r="K2275" s="16"/>
    </row>
    <row r="2276" spans="1:22" ht="14.25" x14ac:dyDescent="0.2">
      <c r="A2276" s="13"/>
      <c r="B2276" s="13"/>
      <c r="C2276" s="13" t="s">
        <v>1162</v>
      </c>
      <c r="D2276" s="14" t="s">
        <v>1161</v>
      </c>
      <c r="E2276" s="2">
        <f>Source!AU1974</f>
        <v>10</v>
      </c>
      <c r="F2276" s="16"/>
      <c r="G2276" s="15"/>
      <c r="H2276" s="2"/>
      <c r="I2276" s="2"/>
      <c r="J2276" s="16">
        <f>SUM(T2272:T2275)</f>
        <v>22.56</v>
      </c>
      <c r="K2276" s="16"/>
    </row>
    <row r="2277" spans="1:22" ht="14.25" x14ac:dyDescent="0.2">
      <c r="A2277" s="13"/>
      <c r="B2277" s="13"/>
      <c r="C2277" s="13" t="s">
        <v>1163</v>
      </c>
      <c r="D2277" s="14" t="s">
        <v>1164</v>
      </c>
      <c r="E2277" s="2">
        <f>Source!AQ1974</f>
        <v>34.630000000000003</v>
      </c>
      <c r="F2277" s="16"/>
      <c r="G2277" s="15" t="str">
        <f>Source!DI1974</f>
        <v/>
      </c>
      <c r="H2277" s="2">
        <f>Source!AV1974</f>
        <v>1</v>
      </c>
      <c r="I2277" s="2"/>
      <c r="J2277" s="16"/>
      <c r="K2277" s="16">
        <f>Source!U1974</f>
        <v>0.34630000000000005</v>
      </c>
    </row>
    <row r="2278" spans="1:22" ht="15" x14ac:dyDescent="0.25">
      <c r="A2278" s="20"/>
      <c r="B2278" s="20"/>
      <c r="C2278" s="20"/>
      <c r="D2278" s="20"/>
      <c r="E2278" s="20"/>
      <c r="F2278" s="20"/>
      <c r="G2278" s="20"/>
      <c r="H2278" s="20"/>
      <c r="I2278" s="58">
        <f>J2274+J2275+J2276</f>
        <v>406.01</v>
      </c>
      <c r="J2278" s="58"/>
      <c r="K2278" s="21">
        <f>IF(Source!I1974&lt;&gt;0, ROUND(I2278/Source!I1974, 2), 0)</f>
        <v>40601</v>
      </c>
      <c r="P2278" s="18">
        <f>I2278</f>
        <v>406.01</v>
      </c>
    </row>
    <row r="2280" spans="1:22" ht="15" x14ac:dyDescent="0.25">
      <c r="A2280" s="61" t="str">
        <f>CONCATENATE("Итого по разделу: ",IF(Source!G1976&lt;&gt;"Новый раздел", Source!G1976, ""))</f>
        <v>Итого по разделу: Помещение 207 Кабинет иностранных языков</v>
      </c>
      <c r="B2280" s="61"/>
      <c r="C2280" s="61"/>
      <c r="D2280" s="61"/>
      <c r="E2280" s="61"/>
      <c r="F2280" s="61"/>
      <c r="G2280" s="61"/>
      <c r="H2280" s="61"/>
      <c r="I2280" s="59">
        <f>SUM(P2218:P2279)</f>
        <v>3738.16</v>
      </c>
      <c r="J2280" s="60"/>
      <c r="K2280" s="23"/>
    </row>
    <row r="2283" spans="1:22" ht="16.5" x14ac:dyDescent="0.25">
      <c r="A2283" s="57" t="str">
        <f>CONCATENATE("Раздел: ",IF(Source!G2006&lt;&gt;"Новый раздел", Source!G2006, ""))</f>
        <v>Раздел: Помещение 208 Учебный класс</v>
      </c>
      <c r="B2283" s="57"/>
      <c r="C2283" s="57"/>
      <c r="D2283" s="57"/>
      <c r="E2283" s="57"/>
      <c r="F2283" s="57"/>
      <c r="G2283" s="57"/>
      <c r="H2283" s="57"/>
      <c r="I2283" s="57"/>
      <c r="J2283" s="57"/>
      <c r="K2283" s="57"/>
    </row>
    <row r="2284" spans="1:22" ht="28.5" x14ac:dyDescent="0.2">
      <c r="A2284" s="13">
        <v>253</v>
      </c>
      <c r="B2284" s="13" t="str">
        <f>Source!F2010</f>
        <v>1.21-3305-1-1/1</v>
      </c>
      <c r="C2284" s="13" t="str">
        <f>Source!G2010</f>
        <v>Демонтаж выключателей, розеток</v>
      </c>
      <c r="D2284" s="14" t="str">
        <f>Source!H2010</f>
        <v>100 шт.</v>
      </c>
      <c r="E2284" s="2">
        <f>Source!I2010</f>
        <v>0.05</v>
      </c>
      <c r="F2284" s="16"/>
      <c r="G2284" s="15"/>
      <c r="H2284" s="2"/>
      <c r="I2284" s="2"/>
      <c r="J2284" s="16"/>
      <c r="K2284" s="16"/>
      <c r="Q2284">
        <f>ROUND((Source!BZ2010/100)*ROUND((Source!AF2010*Source!AV2010)*Source!I2010, 2), 2)</f>
        <v>94.86</v>
      </c>
      <c r="R2284">
        <f>Source!X2010</f>
        <v>94.86</v>
      </c>
      <c r="S2284">
        <f>ROUND((Source!CA2010/100)*ROUND((Source!AF2010*Source!AV2010)*Source!I2010, 2), 2)</f>
        <v>13.55</v>
      </c>
      <c r="T2284">
        <f>Source!Y2010</f>
        <v>13.55</v>
      </c>
      <c r="U2284">
        <f>ROUND((175/100)*ROUND((Source!AE2010*Source!AV2010)*Source!I2010, 2), 2)</f>
        <v>0</v>
      </c>
      <c r="V2284">
        <f>ROUND((108/100)*ROUND(Source!CS2010*Source!I2010, 2), 2)</f>
        <v>0</v>
      </c>
    </row>
    <row r="2285" spans="1:22" x14ac:dyDescent="0.2">
      <c r="C2285" s="17" t="str">
        <f>"Объем: "&amp;Source!I2010&amp;"=5/"&amp;"100"</f>
        <v>Объем: 0,05=5/100</v>
      </c>
    </row>
    <row r="2286" spans="1:22" ht="14.25" x14ac:dyDescent="0.2">
      <c r="A2286" s="13"/>
      <c r="B2286" s="13"/>
      <c r="C2286" s="13" t="s">
        <v>1159</v>
      </c>
      <c r="D2286" s="14"/>
      <c r="E2286" s="2"/>
      <c r="F2286" s="16">
        <f>Source!AO2010</f>
        <v>2710.46</v>
      </c>
      <c r="G2286" s="15" t="str">
        <f>Source!DG2010</f>
        <v/>
      </c>
      <c r="H2286" s="2">
        <f>Source!AV2010</f>
        <v>1</v>
      </c>
      <c r="I2286" s="2">
        <f>IF(Source!BA2010&lt;&gt; 0, Source!BA2010, 1)</f>
        <v>1</v>
      </c>
      <c r="J2286" s="16">
        <f>Source!S2010</f>
        <v>135.52000000000001</v>
      </c>
      <c r="K2286" s="16"/>
    </row>
    <row r="2287" spans="1:22" ht="14.25" x14ac:dyDescent="0.2">
      <c r="A2287" s="13"/>
      <c r="B2287" s="13"/>
      <c r="C2287" s="13" t="s">
        <v>1160</v>
      </c>
      <c r="D2287" s="14" t="s">
        <v>1161</v>
      </c>
      <c r="E2287" s="2">
        <f>Source!AT2010</f>
        <v>70</v>
      </c>
      <c r="F2287" s="16"/>
      <c r="G2287" s="15"/>
      <c r="H2287" s="2"/>
      <c r="I2287" s="2"/>
      <c r="J2287" s="16">
        <f>SUM(R2284:R2286)</f>
        <v>94.86</v>
      </c>
      <c r="K2287" s="16"/>
    </row>
    <row r="2288" spans="1:22" ht="14.25" x14ac:dyDescent="0.2">
      <c r="A2288" s="13"/>
      <c r="B2288" s="13"/>
      <c r="C2288" s="13" t="s">
        <v>1162</v>
      </c>
      <c r="D2288" s="14" t="s">
        <v>1161</v>
      </c>
      <c r="E2288" s="2">
        <f>Source!AU2010</f>
        <v>10</v>
      </c>
      <c r="F2288" s="16"/>
      <c r="G2288" s="15"/>
      <c r="H2288" s="2"/>
      <c r="I2288" s="2"/>
      <c r="J2288" s="16">
        <f>SUM(T2284:T2287)</f>
        <v>13.55</v>
      </c>
      <c r="K2288" s="16"/>
    </row>
    <row r="2289" spans="1:22" ht="14.25" x14ac:dyDescent="0.2">
      <c r="A2289" s="13"/>
      <c r="B2289" s="13"/>
      <c r="C2289" s="13" t="s">
        <v>1163</v>
      </c>
      <c r="D2289" s="14" t="s">
        <v>1164</v>
      </c>
      <c r="E2289" s="2">
        <f>Source!AQ2010</f>
        <v>5.84</v>
      </c>
      <c r="F2289" s="16"/>
      <c r="G2289" s="15" t="str">
        <f>Source!DI2010</f>
        <v/>
      </c>
      <c r="H2289" s="2">
        <f>Source!AV2010</f>
        <v>1</v>
      </c>
      <c r="I2289" s="2"/>
      <c r="J2289" s="16"/>
      <c r="K2289" s="16">
        <f>Source!U2010</f>
        <v>0.29199999999999998</v>
      </c>
    </row>
    <row r="2290" spans="1:22" ht="15" x14ac:dyDescent="0.25">
      <c r="A2290" s="20"/>
      <c r="B2290" s="20"/>
      <c r="C2290" s="20"/>
      <c r="D2290" s="20"/>
      <c r="E2290" s="20"/>
      <c r="F2290" s="20"/>
      <c r="G2290" s="20"/>
      <c r="H2290" s="20"/>
      <c r="I2290" s="58">
        <f>J2286+J2287+J2288</f>
        <v>243.93</v>
      </c>
      <c r="J2290" s="58"/>
      <c r="K2290" s="21">
        <f>IF(Source!I2010&lt;&gt;0, ROUND(I2290/Source!I2010, 2), 0)</f>
        <v>4878.6000000000004</v>
      </c>
      <c r="P2290" s="18">
        <f>I2290</f>
        <v>243.93</v>
      </c>
    </row>
    <row r="2291" spans="1:22" ht="57" x14ac:dyDescent="0.2">
      <c r="A2291" s="13">
        <v>254</v>
      </c>
      <c r="B2291" s="13" t="str">
        <f>Source!F2011</f>
        <v>1.50-3204-13-6/1</v>
      </c>
      <c r="C2291" s="13" t="str">
        <f>Source!G2011</f>
        <v>Сверление отверстий в строительных конструкциях из кирпича установками алмазного сверления, диаметр сверла алмазного кольцевого 70 мм</v>
      </c>
      <c r="D2291" s="14" t="str">
        <f>Source!H2011</f>
        <v>10 СМ</v>
      </c>
      <c r="E2291" s="2">
        <f>Source!I2011</f>
        <v>0.2</v>
      </c>
      <c r="F2291" s="16"/>
      <c r="G2291" s="15"/>
      <c r="H2291" s="2"/>
      <c r="I2291" s="2"/>
      <c r="J2291" s="16"/>
      <c r="K2291" s="16"/>
      <c r="Q2291">
        <f>ROUND((Source!BZ2011/100)*ROUND((Source!AF2011*Source!AV2011)*Source!I2011, 2), 2)</f>
        <v>42.74</v>
      </c>
      <c r="R2291">
        <f>Source!X2011</f>
        <v>42.74</v>
      </c>
      <c r="S2291">
        <f>ROUND((Source!CA2011/100)*ROUND((Source!AF2011*Source!AV2011)*Source!I2011, 2), 2)</f>
        <v>6.11</v>
      </c>
      <c r="T2291">
        <f>Source!Y2011</f>
        <v>6.11</v>
      </c>
      <c r="U2291">
        <f>ROUND((175/100)*ROUND((Source!AE2011*Source!AV2011)*Source!I2011, 2), 2)</f>
        <v>0.05</v>
      </c>
      <c r="V2291">
        <f>ROUND((108/100)*ROUND(Source!CS2011*Source!I2011, 2), 2)</f>
        <v>0.03</v>
      </c>
    </row>
    <row r="2292" spans="1:22" x14ac:dyDescent="0.2">
      <c r="C2292" s="17" t="str">
        <f>"Объем: "&amp;Source!I2011&amp;"=2/"&amp;"10"</f>
        <v>Объем: 0,2=2/10</v>
      </c>
    </row>
    <row r="2293" spans="1:22" ht="14.25" x14ac:dyDescent="0.2">
      <c r="A2293" s="13"/>
      <c r="B2293" s="13"/>
      <c r="C2293" s="13" t="s">
        <v>1159</v>
      </c>
      <c r="D2293" s="14"/>
      <c r="E2293" s="2"/>
      <c r="F2293" s="16">
        <f>Source!AO2011</f>
        <v>305.27</v>
      </c>
      <c r="G2293" s="15" t="str">
        <f>Source!DG2011</f>
        <v/>
      </c>
      <c r="H2293" s="2">
        <f>Source!AV2011</f>
        <v>1</v>
      </c>
      <c r="I2293" s="2">
        <f>IF(Source!BA2011&lt;&gt; 0, Source!BA2011, 1)</f>
        <v>1</v>
      </c>
      <c r="J2293" s="16">
        <f>Source!S2011</f>
        <v>61.05</v>
      </c>
      <c r="K2293" s="16"/>
    </row>
    <row r="2294" spans="1:22" ht="14.25" x14ac:dyDescent="0.2">
      <c r="A2294" s="13"/>
      <c r="B2294" s="13"/>
      <c r="C2294" s="13" t="s">
        <v>1165</v>
      </c>
      <c r="D2294" s="14"/>
      <c r="E2294" s="2"/>
      <c r="F2294" s="16">
        <f>Source!AM2011</f>
        <v>8.99</v>
      </c>
      <c r="G2294" s="15" t="str">
        <f>Source!DE2011</f>
        <v/>
      </c>
      <c r="H2294" s="2">
        <f>Source!AV2011</f>
        <v>1</v>
      </c>
      <c r="I2294" s="2">
        <f>IF(Source!BB2011&lt;&gt; 0, Source!BB2011, 1)</f>
        <v>1</v>
      </c>
      <c r="J2294" s="16">
        <f>Source!Q2011</f>
        <v>1.8</v>
      </c>
      <c r="K2294" s="16"/>
    </row>
    <row r="2295" spans="1:22" ht="14.25" x14ac:dyDescent="0.2">
      <c r="A2295" s="13"/>
      <c r="B2295" s="13"/>
      <c r="C2295" s="13" t="s">
        <v>1166</v>
      </c>
      <c r="D2295" s="14"/>
      <c r="E2295" s="2"/>
      <c r="F2295" s="16">
        <f>Source!AN2011</f>
        <v>0.13</v>
      </c>
      <c r="G2295" s="15" t="str">
        <f>Source!DF2011</f>
        <v/>
      </c>
      <c r="H2295" s="2">
        <f>Source!AV2011</f>
        <v>1</v>
      </c>
      <c r="I2295" s="2">
        <f>IF(Source!BS2011&lt;&gt; 0, Source!BS2011, 1)</f>
        <v>1</v>
      </c>
      <c r="J2295" s="22">
        <f>Source!R2011</f>
        <v>0.03</v>
      </c>
      <c r="K2295" s="16"/>
    </row>
    <row r="2296" spans="1:22" ht="14.25" x14ac:dyDescent="0.2">
      <c r="A2296" s="13"/>
      <c r="B2296" s="13"/>
      <c r="C2296" s="13" t="s">
        <v>1167</v>
      </c>
      <c r="D2296" s="14"/>
      <c r="E2296" s="2"/>
      <c r="F2296" s="16">
        <f>Source!AL2011</f>
        <v>112.32</v>
      </c>
      <c r="G2296" s="15" t="str">
        <f>Source!DD2011</f>
        <v/>
      </c>
      <c r="H2296" s="2">
        <f>Source!AW2011</f>
        <v>1</v>
      </c>
      <c r="I2296" s="2">
        <f>IF(Source!BC2011&lt;&gt; 0, Source!BC2011, 1)</f>
        <v>1</v>
      </c>
      <c r="J2296" s="16">
        <f>Source!P2011</f>
        <v>22.46</v>
      </c>
      <c r="K2296" s="16"/>
    </row>
    <row r="2297" spans="1:22" ht="14.25" x14ac:dyDescent="0.2">
      <c r="A2297" s="13"/>
      <c r="B2297" s="13"/>
      <c r="C2297" s="13" t="s">
        <v>1160</v>
      </c>
      <c r="D2297" s="14" t="s">
        <v>1161</v>
      </c>
      <c r="E2297" s="2">
        <f>Source!AT2011</f>
        <v>70</v>
      </c>
      <c r="F2297" s="16"/>
      <c r="G2297" s="15"/>
      <c r="H2297" s="2"/>
      <c r="I2297" s="2"/>
      <c r="J2297" s="16">
        <f>SUM(R2291:R2296)</f>
        <v>42.74</v>
      </c>
      <c r="K2297" s="16"/>
    </row>
    <row r="2298" spans="1:22" ht="14.25" x14ac:dyDescent="0.2">
      <c r="A2298" s="13"/>
      <c r="B2298" s="13"/>
      <c r="C2298" s="13" t="s">
        <v>1162</v>
      </c>
      <c r="D2298" s="14" t="s">
        <v>1161</v>
      </c>
      <c r="E2298" s="2">
        <f>Source!AU2011</f>
        <v>10</v>
      </c>
      <c r="F2298" s="16"/>
      <c r="G2298" s="15"/>
      <c r="H2298" s="2"/>
      <c r="I2298" s="2"/>
      <c r="J2298" s="16">
        <f>SUM(T2291:T2297)</f>
        <v>6.11</v>
      </c>
      <c r="K2298" s="16"/>
    </row>
    <row r="2299" spans="1:22" ht="14.25" x14ac:dyDescent="0.2">
      <c r="A2299" s="13"/>
      <c r="B2299" s="13"/>
      <c r="C2299" s="13" t="s">
        <v>1168</v>
      </c>
      <c r="D2299" s="14" t="s">
        <v>1161</v>
      </c>
      <c r="E2299" s="2">
        <f>108</f>
        <v>108</v>
      </c>
      <c r="F2299" s="16"/>
      <c r="G2299" s="15"/>
      <c r="H2299" s="2"/>
      <c r="I2299" s="2"/>
      <c r="J2299" s="16">
        <f>SUM(V2291:V2298)</f>
        <v>0.03</v>
      </c>
      <c r="K2299" s="16"/>
    </row>
    <row r="2300" spans="1:22" ht="14.25" x14ac:dyDescent="0.2">
      <c r="A2300" s="13"/>
      <c r="B2300" s="13"/>
      <c r="C2300" s="13" t="s">
        <v>1163</v>
      </c>
      <c r="D2300" s="14" t="s">
        <v>1164</v>
      </c>
      <c r="E2300" s="2">
        <f>Source!AQ2011</f>
        <v>0.42</v>
      </c>
      <c r="F2300" s="16"/>
      <c r="G2300" s="15" t="str">
        <f>Source!DI2011</f>
        <v/>
      </c>
      <c r="H2300" s="2">
        <f>Source!AV2011</f>
        <v>1</v>
      </c>
      <c r="I2300" s="2"/>
      <c r="J2300" s="16"/>
      <c r="K2300" s="16">
        <f>Source!U2011</f>
        <v>8.4000000000000005E-2</v>
      </c>
    </row>
    <row r="2301" spans="1:22" ht="15" x14ac:dyDescent="0.25">
      <c r="A2301" s="20"/>
      <c r="B2301" s="20"/>
      <c r="C2301" s="20"/>
      <c r="D2301" s="20"/>
      <c r="E2301" s="20"/>
      <c r="F2301" s="20"/>
      <c r="G2301" s="20"/>
      <c r="H2301" s="20"/>
      <c r="I2301" s="58">
        <f>J2293+J2294+J2296+J2297+J2298+J2299</f>
        <v>134.19000000000003</v>
      </c>
      <c r="J2301" s="58"/>
      <c r="K2301" s="21">
        <f>IF(Source!I2011&lt;&gt;0, ROUND(I2301/Source!I2011, 2), 0)</f>
        <v>670.95</v>
      </c>
      <c r="P2301" s="18">
        <f>I2301</f>
        <v>134.19000000000003</v>
      </c>
    </row>
    <row r="2302" spans="1:22" ht="28.5" x14ac:dyDescent="0.2">
      <c r="A2302" s="13">
        <v>255</v>
      </c>
      <c r="B2302" s="13" t="str">
        <f>Source!F2012</f>
        <v>1.50-3204-10-1/1</v>
      </c>
      <c r="C2302" s="13" t="str">
        <f>Source!G2012</f>
        <v>Пробивка борозд в кирпичных стенах, площадь сечения до 20 см2</v>
      </c>
      <c r="D2302" s="14" t="str">
        <f>Source!H2012</f>
        <v>100 м</v>
      </c>
      <c r="E2302" s="2">
        <f>Source!I2012</f>
        <v>0.01</v>
      </c>
      <c r="F2302" s="16"/>
      <c r="G2302" s="15"/>
      <c r="H2302" s="2"/>
      <c r="I2302" s="2"/>
      <c r="J2302" s="16"/>
      <c r="K2302" s="16"/>
      <c r="Q2302">
        <f>ROUND((Source!BZ2012/100)*ROUND((Source!AF2012*Source!AV2012)*Source!I2012, 2), 2)</f>
        <v>57.54</v>
      </c>
      <c r="R2302">
        <f>Source!X2012</f>
        <v>57.54</v>
      </c>
      <c r="S2302">
        <f>ROUND((Source!CA2012/100)*ROUND((Source!AF2012*Source!AV2012)*Source!I2012, 2), 2)</f>
        <v>8.2200000000000006</v>
      </c>
      <c r="T2302">
        <f>Source!Y2012</f>
        <v>8.2200000000000006</v>
      </c>
      <c r="U2302">
        <f>ROUND((175/100)*ROUND((Source!AE2012*Source!AV2012)*Source!I2012, 2), 2)</f>
        <v>53.2</v>
      </c>
      <c r="V2302">
        <f>ROUND((108/100)*ROUND(Source!CS2012*Source!I2012, 2), 2)</f>
        <v>32.83</v>
      </c>
    </row>
    <row r="2303" spans="1:22" x14ac:dyDescent="0.2">
      <c r="C2303" s="17" t="str">
        <f>"Объем: "&amp;Source!I2012&amp;"=1/"&amp;"100"</f>
        <v>Объем: 0,01=1/100</v>
      </c>
    </row>
    <row r="2304" spans="1:22" ht="14.25" x14ac:dyDescent="0.2">
      <c r="A2304" s="13"/>
      <c r="B2304" s="13"/>
      <c r="C2304" s="13" t="s">
        <v>1159</v>
      </c>
      <c r="D2304" s="14"/>
      <c r="E2304" s="2"/>
      <c r="F2304" s="16">
        <f>Source!AO2012</f>
        <v>8219.68</v>
      </c>
      <c r="G2304" s="15" t="str">
        <f>Source!DG2012</f>
        <v/>
      </c>
      <c r="H2304" s="2">
        <f>Source!AV2012</f>
        <v>1</v>
      </c>
      <c r="I2304" s="2">
        <f>IF(Source!BA2012&lt;&gt; 0, Source!BA2012, 1)</f>
        <v>1</v>
      </c>
      <c r="J2304" s="16">
        <f>Source!S2012</f>
        <v>82.2</v>
      </c>
      <c r="K2304" s="16"/>
    </row>
    <row r="2305" spans="1:22" ht="14.25" x14ac:dyDescent="0.2">
      <c r="A2305" s="13"/>
      <c r="B2305" s="13"/>
      <c r="C2305" s="13" t="s">
        <v>1165</v>
      </c>
      <c r="D2305" s="14"/>
      <c r="E2305" s="2"/>
      <c r="F2305" s="16">
        <f>Source!AM2012</f>
        <v>5993.85</v>
      </c>
      <c r="G2305" s="15" t="str">
        <f>Source!DE2012</f>
        <v/>
      </c>
      <c r="H2305" s="2">
        <f>Source!AV2012</f>
        <v>1</v>
      </c>
      <c r="I2305" s="2">
        <f>IF(Source!BB2012&lt;&gt; 0, Source!BB2012, 1)</f>
        <v>1</v>
      </c>
      <c r="J2305" s="16">
        <f>Source!Q2012</f>
        <v>59.94</v>
      </c>
      <c r="K2305" s="16"/>
    </row>
    <row r="2306" spans="1:22" ht="14.25" x14ac:dyDescent="0.2">
      <c r="A2306" s="13"/>
      <c r="B2306" s="13"/>
      <c r="C2306" s="13" t="s">
        <v>1166</v>
      </c>
      <c r="D2306" s="14"/>
      <c r="E2306" s="2"/>
      <c r="F2306" s="16">
        <f>Source!AN2012</f>
        <v>3040.45</v>
      </c>
      <c r="G2306" s="15" t="str">
        <f>Source!DF2012</f>
        <v/>
      </c>
      <c r="H2306" s="2">
        <f>Source!AV2012</f>
        <v>1</v>
      </c>
      <c r="I2306" s="2">
        <f>IF(Source!BS2012&lt;&gt; 0, Source!BS2012, 1)</f>
        <v>1</v>
      </c>
      <c r="J2306" s="22">
        <f>Source!R2012</f>
        <v>30.4</v>
      </c>
      <c r="K2306" s="16"/>
    </row>
    <row r="2307" spans="1:22" ht="14.25" x14ac:dyDescent="0.2">
      <c r="A2307" s="13"/>
      <c r="B2307" s="13"/>
      <c r="C2307" s="13" t="s">
        <v>1160</v>
      </c>
      <c r="D2307" s="14" t="s">
        <v>1161</v>
      </c>
      <c r="E2307" s="2">
        <f>Source!AT2012</f>
        <v>70</v>
      </c>
      <c r="F2307" s="16"/>
      <c r="G2307" s="15"/>
      <c r="H2307" s="2"/>
      <c r="I2307" s="2"/>
      <c r="J2307" s="16">
        <f>SUM(R2302:R2306)</f>
        <v>57.54</v>
      </c>
      <c r="K2307" s="16"/>
    </row>
    <row r="2308" spans="1:22" ht="14.25" x14ac:dyDescent="0.2">
      <c r="A2308" s="13"/>
      <c r="B2308" s="13"/>
      <c r="C2308" s="13" t="s">
        <v>1162</v>
      </c>
      <c r="D2308" s="14" t="s">
        <v>1161</v>
      </c>
      <c r="E2308" s="2">
        <f>Source!AU2012</f>
        <v>10</v>
      </c>
      <c r="F2308" s="16"/>
      <c r="G2308" s="15"/>
      <c r="H2308" s="2"/>
      <c r="I2308" s="2"/>
      <c r="J2308" s="16">
        <f>SUM(T2302:T2307)</f>
        <v>8.2200000000000006</v>
      </c>
      <c r="K2308" s="16"/>
    </row>
    <row r="2309" spans="1:22" ht="14.25" x14ac:dyDescent="0.2">
      <c r="A2309" s="13"/>
      <c r="B2309" s="13"/>
      <c r="C2309" s="13" t="s">
        <v>1168</v>
      </c>
      <c r="D2309" s="14" t="s">
        <v>1161</v>
      </c>
      <c r="E2309" s="2">
        <f>108</f>
        <v>108</v>
      </c>
      <c r="F2309" s="16"/>
      <c r="G2309" s="15"/>
      <c r="H2309" s="2"/>
      <c r="I2309" s="2"/>
      <c r="J2309" s="16">
        <f>SUM(V2302:V2308)</f>
        <v>32.83</v>
      </c>
      <c r="K2309" s="16"/>
    </row>
    <row r="2310" spans="1:22" ht="14.25" x14ac:dyDescent="0.2">
      <c r="A2310" s="13"/>
      <c r="B2310" s="13"/>
      <c r="C2310" s="13" t="s">
        <v>1163</v>
      </c>
      <c r="D2310" s="14" t="s">
        <v>1164</v>
      </c>
      <c r="E2310" s="2">
        <f>Source!AQ2012</f>
        <v>14</v>
      </c>
      <c r="F2310" s="16"/>
      <c r="G2310" s="15" t="str">
        <f>Source!DI2012</f>
        <v/>
      </c>
      <c r="H2310" s="2">
        <f>Source!AV2012</f>
        <v>1</v>
      </c>
      <c r="I2310" s="2"/>
      <c r="J2310" s="16"/>
      <c r="K2310" s="16">
        <f>Source!U2012</f>
        <v>0.14000000000000001</v>
      </c>
    </row>
    <row r="2311" spans="1:22" ht="15" x14ac:dyDescent="0.25">
      <c r="A2311" s="20"/>
      <c r="B2311" s="20"/>
      <c r="C2311" s="20"/>
      <c r="D2311" s="20"/>
      <c r="E2311" s="20"/>
      <c r="F2311" s="20"/>
      <c r="G2311" s="20"/>
      <c r="H2311" s="20"/>
      <c r="I2311" s="58">
        <f>J2304+J2305+J2307+J2308+J2309</f>
        <v>240.72999999999996</v>
      </c>
      <c r="J2311" s="58"/>
      <c r="K2311" s="21">
        <f>IF(Source!I2012&lt;&gt;0, ROUND(I2311/Source!I2012, 2), 0)</f>
        <v>24073</v>
      </c>
      <c r="P2311" s="18">
        <f>I2311</f>
        <v>240.72999999999996</v>
      </c>
    </row>
    <row r="2312" spans="1:22" ht="99.75" x14ac:dyDescent="0.2">
      <c r="A2312" s="13">
        <v>256</v>
      </c>
      <c r="B2312" s="13" t="str">
        <f>Source!F2013</f>
        <v>21.23-8-140</v>
      </c>
      <c r="C2312" s="13" t="str">
        <f>Source!G2013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312" s="14" t="str">
        <f>Source!H2013</f>
        <v>км</v>
      </c>
      <c r="E2312" s="2">
        <f>Source!I2013</f>
        <v>1E-3</v>
      </c>
      <c r="F2312" s="16">
        <f>Source!AL2013</f>
        <v>99860.32</v>
      </c>
      <c r="G2312" s="15" t="str">
        <f>Source!DD2013</f>
        <v/>
      </c>
      <c r="H2312" s="2">
        <f>Source!AW2013</f>
        <v>1</v>
      </c>
      <c r="I2312" s="2">
        <f>IF(Source!BC2013&lt;&gt; 0, Source!BC2013, 1)</f>
        <v>1</v>
      </c>
      <c r="J2312" s="16">
        <f>Source!P2013</f>
        <v>99.86</v>
      </c>
      <c r="K2312" s="16"/>
      <c r="Q2312">
        <f>ROUND((Source!BZ2013/100)*ROUND((Source!AF2013*Source!AV2013)*Source!I2013, 2), 2)</f>
        <v>0</v>
      </c>
      <c r="R2312">
        <f>Source!X2013</f>
        <v>0</v>
      </c>
      <c r="S2312">
        <f>ROUND((Source!CA2013/100)*ROUND((Source!AF2013*Source!AV2013)*Source!I2013, 2), 2)</f>
        <v>0</v>
      </c>
      <c r="T2312">
        <f>Source!Y2013</f>
        <v>0</v>
      </c>
      <c r="U2312">
        <f>ROUND((175/100)*ROUND((Source!AE2013*Source!AV2013)*Source!I2013, 2), 2)</f>
        <v>0</v>
      </c>
      <c r="V2312">
        <f>ROUND((108/100)*ROUND(Source!CS2013*Source!I2013, 2), 2)</f>
        <v>0</v>
      </c>
    </row>
    <row r="2313" spans="1:22" ht="15" x14ac:dyDescent="0.25">
      <c r="A2313" s="20"/>
      <c r="B2313" s="20"/>
      <c r="C2313" s="20"/>
      <c r="D2313" s="20"/>
      <c r="E2313" s="20"/>
      <c r="F2313" s="20"/>
      <c r="G2313" s="20"/>
      <c r="H2313" s="20"/>
      <c r="I2313" s="58">
        <f>J2312</f>
        <v>99.86</v>
      </c>
      <c r="J2313" s="58"/>
      <c r="K2313" s="21">
        <f>IF(Source!I2013&lt;&gt;0, ROUND(I2313/Source!I2013, 2), 0)</f>
        <v>99860</v>
      </c>
      <c r="P2313" s="18">
        <f>I2313</f>
        <v>99.86</v>
      </c>
    </row>
    <row r="2314" spans="1:22" ht="57" x14ac:dyDescent="0.2">
      <c r="A2314" s="13">
        <v>257</v>
      </c>
      <c r="B2314" s="13" t="str">
        <f>Source!F2014</f>
        <v>21.21-5-84</v>
      </c>
      <c r="C2314" s="13" t="str">
        <f>Source!G2014</f>
        <v>Коробки для установки выключателей, переключателей и штепсельных розеток при скрытой электропроводке, тип КУВ-1М УХЛЗ</v>
      </c>
      <c r="D2314" s="14" t="str">
        <f>Source!H2014</f>
        <v>1000 шт.</v>
      </c>
      <c r="E2314" s="2">
        <f>Source!I2014</f>
        <v>2E-3</v>
      </c>
      <c r="F2314" s="16">
        <f>Source!AL2014</f>
        <v>72169.899999999994</v>
      </c>
      <c r="G2314" s="15" t="str">
        <f>Source!DD2014</f>
        <v/>
      </c>
      <c r="H2314" s="2">
        <f>Source!AW2014</f>
        <v>1</v>
      </c>
      <c r="I2314" s="2">
        <f>IF(Source!BC2014&lt;&gt; 0, Source!BC2014, 1)</f>
        <v>1</v>
      </c>
      <c r="J2314" s="16">
        <f>Source!P2014</f>
        <v>144.34</v>
      </c>
      <c r="K2314" s="16"/>
      <c r="Q2314">
        <f>ROUND((Source!BZ2014/100)*ROUND((Source!AF2014*Source!AV2014)*Source!I2014, 2), 2)</f>
        <v>0</v>
      </c>
      <c r="R2314">
        <f>Source!X2014</f>
        <v>0</v>
      </c>
      <c r="S2314">
        <f>ROUND((Source!CA2014/100)*ROUND((Source!AF2014*Source!AV2014)*Source!I2014, 2), 2)</f>
        <v>0</v>
      </c>
      <c r="T2314">
        <f>Source!Y2014</f>
        <v>0</v>
      </c>
      <c r="U2314">
        <f>ROUND((175/100)*ROUND((Source!AE2014*Source!AV2014)*Source!I2014, 2), 2)</f>
        <v>0</v>
      </c>
      <c r="V2314">
        <f>ROUND((108/100)*ROUND(Source!CS2014*Source!I2014, 2), 2)</f>
        <v>0</v>
      </c>
    </row>
    <row r="2315" spans="1:22" x14ac:dyDescent="0.2">
      <c r="C2315" s="17" t="str">
        <f>"Объем: "&amp;Source!I2014&amp;"=2/"&amp;"1000"</f>
        <v>Объем: 0,002=2/1000</v>
      </c>
    </row>
    <row r="2316" spans="1:22" ht="15" x14ac:dyDescent="0.25">
      <c r="A2316" s="20"/>
      <c r="B2316" s="20"/>
      <c r="C2316" s="20"/>
      <c r="D2316" s="20"/>
      <c r="E2316" s="20"/>
      <c r="F2316" s="20"/>
      <c r="G2316" s="20"/>
      <c r="H2316" s="20"/>
      <c r="I2316" s="58">
        <f>J2314</f>
        <v>144.34</v>
      </c>
      <c r="J2316" s="58"/>
      <c r="K2316" s="21">
        <f>IF(Source!I2014&lt;&gt;0, ROUND(I2316/Source!I2014, 2), 0)</f>
        <v>72170</v>
      </c>
      <c r="P2316" s="18">
        <f>I2316</f>
        <v>144.34</v>
      </c>
    </row>
    <row r="2317" spans="1:22" ht="42.75" x14ac:dyDescent="0.2">
      <c r="A2317" s="13">
        <v>258</v>
      </c>
      <c r="B2317" s="13" t="str">
        <f>Source!F2015</f>
        <v>1.20-3103-1-8/1</v>
      </c>
      <c r="C2317" s="13" t="str">
        <f>Source!G2015</f>
        <v>Установка розетки штепсельной неутопленного типа при открытой проводке</v>
      </c>
      <c r="D2317" s="14" t="str">
        <f>Source!H2015</f>
        <v>100 шт.</v>
      </c>
      <c r="E2317" s="2">
        <f>Source!I2015</f>
        <v>0.04</v>
      </c>
      <c r="F2317" s="16"/>
      <c r="G2317" s="15"/>
      <c r="H2317" s="2"/>
      <c r="I2317" s="2"/>
      <c r="J2317" s="16"/>
      <c r="K2317" s="16"/>
      <c r="Q2317">
        <f>ROUND((Source!BZ2015/100)*ROUND((Source!AF2015*Source!AV2015)*Source!I2015, 2), 2)</f>
        <v>780.74</v>
      </c>
      <c r="R2317">
        <f>Source!X2015</f>
        <v>780.74</v>
      </c>
      <c r="S2317">
        <f>ROUND((Source!CA2015/100)*ROUND((Source!AF2015*Source!AV2015)*Source!I2015, 2), 2)</f>
        <v>111.53</v>
      </c>
      <c r="T2317">
        <f>Source!Y2015</f>
        <v>111.53</v>
      </c>
      <c r="U2317">
        <f>ROUND((175/100)*ROUND((Source!AE2015*Source!AV2015)*Source!I2015, 2), 2)</f>
        <v>0.05</v>
      </c>
      <c r="V2317">
        <f>ROUND((108/100)*ROUND(Source!CS2015*Source!I2015, 2), 2)</f>
        <v>0.03</v>
      </c>
    </row>
    <row r="2318" spans="1:22" x14ac:dyDescent="0.2">
      <c r="C2318" s="17" t="str">
        <f>"Объем: "&amp;Source!I2015&amp;"=4/"&amp;"100"</f>
        <v>Объем: 0,04=4/100</v>
      </c>
    </row>
    <row r="2319" spans="1:22" ht="14.25" x14ac:dyDescent="0.2">
      <c r="A2319" s="13"/>
      <c r="B2319" s="13"/>
      <c r="C2319" s="13" t="s">
        <v>1159</v>
      </c>
      <c r="D2319" s="14"/>
      <c r="E2319" s="2"/>
      <c r="F2319" s="16">
        <f>Source!AO2015</f>
        <v>27883.439999999999</v>
      </c>
      <c r="G2319" s="15" t="str">
        <f>Source!DG2015</f>
        <v/>
      </c>
      <c r="H2319" s="2">
        <f>Source!AV2015</f>
        <v>1</v>
      </c>
      <c r="I2319" s="2">
        <f>IF(Source!BA2015&lt;&gt; 0, Source!BA2015, 1)</f>
        <v>1</v>
      </c>
      <c r="J2319" s="16">
        <f>Source!S2015</f>
        <v>1115.3399999999999</v>
      </c>
      <c r="K2319" s="16"/>
    </row>
    <row r="2320" spans="1:22" ht="14.25" x14ac:dyDescent="0.2">
      <c r="A2320" s="13"/>
      <c r="B2320" s="13"/>
      <c r="C2320" s="13" t="s">
        <v>1165</v>
      </c>
      <c r="D2320" s="14"/>
      <c r="E2320" s="2"/>
      <c r="F2320" s="16">
        <f>Source!AM2015</f>
        <v>32.57</v>
      </c>
      <c r="G2320" s="15" t="str">
        <f>Source!DE2015</f>
        <v/>
      </c>
      <c r="H2320" s="2">
        <f>Source!AV2015</f>
        <v>1</v>
      </c>
      <c r="I2320" s="2">
        <f>IF(Source!BB2015&lt;&gt; 0, Source!BB2015, 1)</f>
        <v>1</v>
      </c>
      <c r="J2320" s="16">
        <f>Source!Q2015</f>
        <v>1.3</v>
      </c>
      <c r="K2320" s="16"/>
    </row>
    <row r="2321" spans="1:22" ht="14.25" x14ac:dyDescent="0.2">
      <c r="A2321" s="13"/>
      <c r="B2321" s="13"/>
      <c r="C2321" s="13" t="s">
        <v>1166</v>
      </c>
      <c r="D2321" s="14"/>
      <c r="E2321" s="2"/>
      <c r="F2321" s="16">
        <f>Source!AN2015</f>
        <v>0.69</v>
      </c>
      <c r="G2321" s="15" t="str">
        <f>Source!DF2015</f>
        <v/>
      </c>
      <c r="H2321" s="2">
        <f>Source!AV2015</f>
        <v>1</v>
      </c>
      <c r="I2321" s="2">
        <f>IF(Source!BS2015&lt;&gt; 0, Source!BS2015, 1)</f>
        <v>1</v>
      </c>
      <c r="J2321" s="22">
        <f>Source!R2015</f>
        <v>0.03</v>
      </c>
      <c r="K2321" s="16"/>
    </row>
    <row r="2322" spans="1:22" ht="14.25" x14ac:dyDescent="0.2">
      <c r="A2322" s="13"/>
      <c r="B2322" s="13"/>
      <c r="C2322" s="13" t="s">
        <v>1160</v>
      </c>
      <c r="D2322" s="14" t="s">
        <v>1161</v>
      </c>
      <c r="E2322" s="2">
        <f>Source!AT2015</f>
        <v>70</v>
      </c>
      <c r="F2322" s="16"/>
      <c r="G2322" s="15"/>
      <c r="H2322" s="2"/>
      <c r="I2322" s="2"/>
      <c r="J2322" s="16">
        <f>SUM(R2317:R2321)</f>
        <v>780.74</v>
      </c>
      <c r="K2322" s="16"/>
    </row>
    <row r="2323" spans="1:22" ht="14.25" x14ac:dyDescent="0.2">
      <c r="A2323" s="13"/>
      <c r="B2323" s="13"/>
      <c r="C2323" s="13" t="s">
        <v>1162</v>
      </c>
      <c r="D2323" s="14" t="s">
        <v>1161</v>
      </c>
      <c r="E2323" s="2">
        <f>Source!AU2015</f>
        <v>10</v>
      </c>
      <c r="F2323" s="16"/>
      <c r="G2323" s="15"/>
      <c r="H2323" s="2"/>
      <c r="I2323" s="2"/>
      <c r="J2323" s="16">
        <f>SUM(T2317:T2322)</f>
        <v>111.53</v>
      </c>
      <c r="K2323" s="16"/>
    </row>
    <row r="2324" spans="1:22" ht="14.25" x14ac:dyDescent="0.2">
      <c r="A2324" s="13"/>
      <c r="B2324" s="13"/>
      <c r="C2324" s="13" t="s">
        <v>1168</v>
      </c>
      <c r="D2324" s="14" t="s">
        <v>1161</v>
      </c>
      <c r="E2324" s="2">
        <f>108</f>
        <v>108</v>
      </c>
      <c r="F2324" s="16"/>
      <c r="G2324" s="15"/>
      <c r="H2324" s="2"/>
      <c r="I2324" s="2"/>
      <c r="J2324" s="16">
        <f>SUM(V2317:V2323)</f>
        <v>0.03</v>
      </c>
      <c r="K2324" s="16"/>
    </row>
    <row r="2325" spans="1:22" ht="14.25" x14ac:dyDescent="0.2">
      <c r="A2325" s="13"/>
      <c r="B2325" s="13"/>
      <c r="C2325" s="13" t="s">
        <v>1163</v>
      </c>
      <c r="D2325" s="14" t="s">
        <v>1164</v>
      </c>
      <c r="E2325" s="2">
        <f>Source!AQ2015</f>
        <v>42.81</v>
      </c>
      <c r="F2325" s="16"/>
      <c r="G2325" s="15" t="str">
        <f>Source!DI2015</f>
        <v/>
      </c>
      <c r="H2325" s="2">
        <f>Source!AV2015</f>
        <v>1</v>
      </c>
      <c r="I2325" s="2"/>
      <c r="J2325" s="16"/>
      <c r="K2325" s="16">
        <f>Source!U2015</f>
        <v>1.7124000000000001</v>
      </c>
    </row>
    <row r="2326" spans="1:22" ht="15" x14ac:dyDescent="0.25">
      <c r="A2326" s="20"/>
      <c r="B2326" s="20"/>
      <c r="C2326" s="20"/>
      <c r="D2326" s="20"/>
      <c r="E2326" s="20"/>
      <c r="F2326" s="20"/>
      <c r="G2326" s="20"/>
      <c r="H2326" s="20"/>
      <c r="I2326" s="58">
        <f>J2319+J2320+J2322+J2323+J2324</f>
        <v>2008.9399999999998</v>
      </c>
      <c r="J2326" s="58"/>
      <c r="K2326" s="21">
        <f>IF(Source!I2015&lt;&gt;0, ROUND(I2326/Source!I2015, 2), 0)</f>
        <v>50223.5</v>
      </c>
      <c r="P2326" s="18">
        <f>I2326</f>
        <v>2008.9399999999998</v>
      </c>
    </row>
    <row r="2327" spans="1:22" ht="42.75" x14ac:dyDescent="0.2">
      <c r="A2327" s="13">
        <v>259</v>
      </c>
      <c r="B2327" s="13" t="str">
        <f>Source!F2016</f>
        <v>1.20-3103-1-1/1</v>
      </c>
      <c r="C2327" s="13" t="str">
        <f>Source!G2016</f>
        <v>Установка выключателя одноклавишного неутопленного типа при открытой проводке</v>
      </c>
      <c r="D2327" s="14" t="str">
        <f>Source!H2016</f>
        <v>100 шт.</v>
      </c>
      <c r="E2327" s="2">
        <f>Source!I2016</f>
        <v>0.01</v>
      </c>
      <c r="F2327" s="16"/>
      <c r="G2327" s="15"/>
      <c r="H2327" s="2"/>
      <c r="I2327" s="2"/>
      <c r="J2327" s="16"/>
      <c r="K2327" s="16"/>
      <c r="Q2327">
        <f>ROUND((Source!BZ2016/100)*ROUND((Source!AF2016*Source!AV2016)*Source!I2016, 2), 2)</f>
        <v>178.82</v>
      </c>
      <c r="R2327">
        <f>Source!X2016</f>
        <v>178.82</v>
      </c>
      <c r="S2327">
        <f>ROUND((Source!CA2016/100)*ROUND((Source!AF2016*Source!AV2016)*Source!I2016, 2), 2)</f>
        <v>25.55</v>
      </c>
      <c r="T2327">
        <f>Source!Y2016</f>
        <v>25.55</v>
      </c>
      <c r="U2327">
        <f>ROUND((175/100)*ROUND((Source!AE2016*Source!AV2016)*Source!I2016, 2), 2)</f>
        <v>0.02</v>
      </c>
      <c r="V2327">
        <f>ROUND((108/100)*ROUND(Source!CS2016*Source!I2016, 2), 2)</f>
        <v>0.01</v>
      </c>
    </row>
    <row r="2328" spans="1:22" x14ac:dyDescent="0.2">
      <c r="C2328" s="17" t="str">
        <f>"Объем: "&amp;Source!I2016&amp;"=1/"&amp;"100"</f>
        <v>Объем: 0,01=1/100</v>
      </c>
    </row>
    <row r="2329" spans="1:22" ht="14.25" x14ac:dyDescent="0.2">
      <c r="A2329" s="13"/>
      <c r="B2329" s="13"/>
      <c r="C2329" s="13" t="s">
        <v>1159</v>
      </c>
      <c r="D2329" s="14"/>
      <c r="E2329" s="2"/>
      <c r="F2329" s="16">
        <f>Source!AO2016</f>
        <v>25545.16</v>
      </c>
      <c r="G2329" s="15" t="str">
        <f>Source!DG2016</f>
        <v/>
      </c>
      <c r="H2329" s="2">
        <f>Source!AV2016</f>
        <v>1</v>
      </c>
      <c r="I2329" s="2">
        <f>IF(Source!BA2016&lt;&gt; 0, Source!BA2016, 1)</f>
        <v>1</v>
      </c>
      <c r="J2329" s="16">
        <f>Source!S2016</f>
        <v>255.45</v>
      </c>
      <c r="K2329" s="16"/>
    </row>
    <row r="2330" spans="1:22" ht="14.25" x14ac:dyDescent="0.2">
      <c r="A2330" s="13"/>
      <c r="B2330" s="13"/>
      <c r="C2330" s="13" t="s">
        <v>1165</v>
      </c>
      <c r="D2330" s="14"/>
      <c r="E2330" s="2"/>
      <c r="F2330" s="16">
        <f>Source!AM2016</f>
        <v>32.57</v>
      </c>
      <c r="G2330" s="15" t="str">
        <f>Source!DE2016</f>
        <v/>
      </c>
      <c r="H2330" s="2">
        <f>Source!AV2016</f>
        <v>1</v>
      </c>
      <c r="I2330" s="2">
        <f>IF(Source!BB2016&lt;&gt; 0, Source!BB2016, 1)</f>
        <v>1</v>
      </c>
      <c r="J2330" s="16">
        <f>Source!Q2016</f>
        <v>0.33</v>
      </c>
      <c r="K2330" s="16"/>
    </row>
    <row r="2331" spans="1:22" ht="14.25" x14ac:dyDescent="0.2">
      <c r="A2331" s="13"/>
      <c r="B2331" s="13"/>
      <c r="C2331" s="13" t="s">
        <v>1166</v>
      </c>
      <c r="D2331" s="14"/>
      <c r="E2331" s="2"/>
      <c r="F2331" s="16">
        <f>Source!AN2016</f>
        <v>0.69</v>
      </c>
      <c r="G2331" s="15" t="str">
        <f>Source!DF2016</f>
        <v/>
      </c>
      <c r="H2331" s="2">
        <f>Source!AV2016</f>
        <v>1</v>
      </c>
      <c r="I2331" s="2">
        <f>IF(Source!BS2016&lt;&gt; 0, Source!BS2016, 1)</f>
        <v>1</v>
      </c>
      <c r="J2331" s="22">
        <f>Source!R2016</f>
        <v>0.01</v>
      </c>
      <c r="K2331" s="16"/>
    </row>
    <row r="2332" spans="1:22" ht="14.25" x14ac:dyDescent="0.2">
      <c r="A2332" s="13"/>
      <c r="B2332" s="13"/>
      <c r="C2332" s="13" t="s">
        <v>1160</v>
      </c>
      <c r="D2332" s="14" t="s">
        <v>1161</v>
      </c>
      <c r="E2332" s="2">
        <f>Source!AT2016</f>
        <v>70</v>
      </c>
      <c r="F2332" s="16"/>
      <c r="G2332" s="15"/>
      <c r="H2332" s="2"/>
      <c r="I2332" s="2"/>
      <c r="J2332" s="16">
        <f>SUM(R2327:R2331)</f>
        <v>178.82</v>
      </c>
      <c r="K2332" s="16"/>
    </row>
    <row r="2333" spans="1:22" ht="14.25" x14ac:dyDescent="0.2">
      <c r="A2333" s="13"/>
      <c r="B2333" s="13"/>
      <c r="C2333" s="13" t="s">
        <v>1162</v>
      </c>
      <c r="D2333" s="14" t="s">
        <v>1161</v>
      </c>
      <c r="E2333" s="2">
        <f>Source!AU2016</f>
        <v>10</v>
      </c>
      <c r="F2333" s="16"/>
      <c r="G2333" s="15"/>
      <c r="H2333" s="2"/>
      <c r="I2333" s="2"/>
      <c r="J2333" s="16">
        <f>SUM(T2327:T2332)</f>
        <v>25.55</v>
      </c>
      <c r="K2333" s="16"/>
    </row>
    <row r="2334" spans="1:22" ht="14.25" x14ac:dyDescent="0.2">
      <c r="A2334" s="13"/>
      <c r="B2334" s="13"/>
      <c r="C2334" s="13" t="s">
        <v>1168</v>
      </c>
      <c r="D2334" s="14" t="s">
        <v>1161</v>
      </c>
      <c r="E2334" s="2">
        <f>108</f>
        <v>108</v>
      </c>
      <c r="F2334" s="16"/>
      <c r="G2334" s="15"/>
      <c r="H2334" s="2"/>
      <c r="I2334" s="2"/>
      <c r="J2334" s="16">
        <f>SUM(V2327:V2333)</f>
        <v>0.01</v>
      </c>
      <c r="K2334" s="16"/>
    </row>
    <row r="2335" spans="1:22" ht="14.25" x14ac:dyDescent="0.2">
      <c r="A2335" s="13"/>
      <c r="B2335" s="13"/>
      <c r="C2335" s="13" t="s">
        <v>1163</v>
      </c>
      <c r="D2335" s="14" t="s">
        <v>1164</v>
      </c>
      <c r="E2335" s="2">
        <f>Source!AQ2016</f>
        <v>39.22</v>
      </c>
      <c r="F2335" s="16"/>
      <c r="G2335" s="15" t="str">
        <f>Source!DI2016</f>
        <v/>
      </c>
      <c r="H2335" s="2">
        <f>Source!AV2016</f>
        <v>1</v>
      </c>
      <c r="I2335" s="2"/>
      <c r="J2335" s="16"/>
      <c r="K2335" s="16">
        <f>Source!U2016</f>
        <v>0.39219999999999999</v>
      </c>
    </row>
    <row r="2336" spans="1:22" ht="15" x14ac:dyDescent="0.25">
      <c r="A2336" s="20"/>
      <c r="B2336" s="20"/>
      <c r="C2336" s="20"/>
      <c r="D2336" s="20"/>
      <c r="E2336" s="20"/>
      <c r="F2336" s="20"/>
      <c r="G2336" s="20"/>
      <c r="H2336" s="20"/>
      <c r="I2336" s="58">
        <f>J2329+J2330+J2332+J2333+J2334</f>
        <v>460.16</v>
      </c>
      <c r="J2336" s="58"/>
      <c r="K2336" s="21">
        <f>IF(Source!I2016&lt;&gt;0, ROUND(I2336/Source!I2016, 2), 0)</f>
        <v>46016</v>
      </c>
      <c r="P2336" s="18">
        <f>I2336</f>
        <v>460.16</v>
      </c>
    </row>
    <row r="2337" spans="1:22" ht="42.75" x14ac:dyDescent="0.2">
      <c r="A2337" s="13">
        <v>260</v>
      </c>
      <c r="B2337" s="13" t="str">
        <f>Source!F2017</f>
        <v>1.20-3103-1-5/1</v>
      </c>
      <c r="C2337" s="13" t="str">
        <f>Source!G2017</f>
        <v>Установка выключателя двухклавишного утопленного типа при скрытой проводке</v>
      </c>
      <c r="D2337" s="14" t="str">
        <f>Source!H2017</f>
        <v>100 шт.</v>
      </c>
      <c r="E2337" s="2">
        <f>Source!I2017</f>
        <v>0.01</v>
      </c>
      <c r="F2337" s="16"/>
      <c r="G2337" s="15"/>
      <c r="H2337" s="2"/>
      <c r="I2337" s="2"/>
      <c r="J2337" s="16"/>
      <c r="K2337" s="16"/>
      <c r="Q2337">
        <f>ROUND((Source!BZ2017/100)*ROUND((Source!AF2017*Source!AV2017)*Source!I2017, 2), 2)</f>
        <v>157.88999999999999</v>
      </c>
      <c r="R2337">
        <f>Source!X2017</f>
        <v>157.88999999999999</v>
      </c>
      <c r="S2337">
        <f>ROUND((Source!CA2017/100)*ROUND((Source!AF2017*Source!AV2017)*Source!I2017, 2), 2)</f>
        <v>22.56</v>
      </c>
      <c r="T2337">
        <f>Source!Y2017</f>
        <v>22.56</v>
      </c>
      <c r="U2337">
        <f>ROUND((175/100)*ROUND((Source!AE2017*Source!AV2017)*Source!I2017, 2), 2)</f>
        <v>0</v>
      </c>
      <c r="V2337">
        <f>ROUND((108/100)*ROUND(Source!CS2017*Source!I2017, 2), 2)</f>
        <v>0</v>
      </c>
    </row>
    <row r="2338" spans="1:22" x14ac:dyDescent="0.2">
      <c r="C2338" s="17" t="str">
        <f>"Объем: "&amp;Source!I2017&amp;"=1/"&amp;"100"</f>
        <v>Объем: 0,01=1/100</v>
      </c>
    </row>
    <row r="2339" spans="1:22" ht="14.25" x14ac:dyDescent="0.2">
      <c r="A2339" s="13"/>
      <c r="B2339" s="13"/>
      <c r="C2339" s="13" t="s">
        <v>1159</v>
      </c>
      <c r="D2339" s="14"/>
      <c r="E2339" s="2"/>
      <c r="F2339" s="16">
        <f>Source!AO2017</f>
        <v>22555.56</v>
      </c>
      <c r="G2339" s="15" t="str">
        <f>Source!DG2017</f>
        <v/>
      </c>
      <c r="H2339" s="2">
        <f>Source!AV2017</f>
        <v>1</v>
      </c>
      <c r="I2339" s="2">
        <f>IF(Source!BA2017&lt;&gt; 0, Source!BA2017, 1)</f>
        <v>1</v>
      </c>
      <c r="J2339" s="16">
        <f>Source!S2017</f>
        <v>225.56</v>
      </c>
      <c r="K2339" s="16"/>
    </row>
    <row r="2340" spans="1:22" ht="14.25" x14ac:dyDescent="0.2">
      <c r="A2340" s="13"/>
      <c r="B2340" s="13"/>
      <c r="C2340" s="13" t="s">
        <v>1160</v>
      </c>
      <c r="D2340" s="14" t="s">
        <v>1161</v>
      </c>
      <c r="E2340" s="2">
        <f>Source!AT2017</f>
        <v>70</v>
      </c>
      <c r="F2340" s="16"/>
      <c r="G2340" s="15"/>
      <c r="H2340" s="2"/>
      <c r="I2340" s="2"/>
      <c r="J2340" s="16">
        <f>SUM(R2337:R2339)</f>
        <v>157.88999999999999</v>
      </c>
      <c r="K2340" s="16"/>
    </row>
    <row r="2341" spans="1:22" ht="14.25" x14ac:dyDescent="0.2">
      <c r="A2341" s="13"/>
      <c r="B2341" s="13"/>
      <c r="C2341" s="13" t="s">
        <v>1162</v>
      </c>
      <c r="D2341" s="14" t="s">
        <v>1161</v>
      </c>
      <c r="E2341" s="2">
        <f>Source!AU2017</f>
        <v>10</v>
      </c>
      <c r="F2341" s="16"/>
      <c r="G2341" s="15"/>
      <c r="H2341" s="2"/>
      <c r="I2341" s="2"/>
      <c r="J2341" s="16">
        <f>SUM(T2337:T2340)</f>
        <v>22.56</v>
      </c>
      <c r="K2341" s="16"/>
    </row>
    <row r="2342" spans="1:22" ht="14.25" x14ac:dyDescent="0.2">
      <c r="A2342" s="13"/>
      <c r="B2342" s="13"/>
      <c r="C2342" s="13" t="s">
        <v>1163</v>
      </c>
      <c r="D2342" s="14" t="s">
        <v>1164</v>
      </c>
      <c r="E2342" s="2">
        <f>Source!AQ2017</f>
        <v>34.630000000000003</v>
      </c>
      <c r="F2342" s="16"/>
      <c r="G2342" s="15" t="str">
        <f>Source!DI2017</f>
        <v/>
      </c>
      <c r="H2342" s="2">
        <f>Source!AV2017</f>
        <v>1</v>
      </c>
      <c r="I2342" s="2"/>
      <c r="J2342" s="16"/>
      <c r="K2342" s="16">
        <f>Source!U2017</f>
        <v>0.34630000000000005</v>
      </c>
    </row>
    <row r="2343" spans="1:22" ht="15" x14ac:dyDescent="0.25">
      <c r="A2343" s="20"/>
      <c r="B2343" s="20"/>
      <c r="C2343" s="20"/>
      <c r="D2343" s="20"/>
      <c r="E2343" s="20"/>
      <c r="F2343" s="20"/>
      <c r="G2343" s="20"/>
      <c r="H2343" s="20"/>
      <c r="I2343" s="58">
        <f>J2339+J2340+J2341</f>
        <v>406.01</v>
      </c>
      <c r="J2343" s="58"/>
      <c r="K2343" s="21">
        <f>IF(Source!I2017&lt;&gt;0, ROUND(I2343/Source!I2017, 2), 0)</f>
        <v>40601</v>
      </c>
      <c r="P2343" s="18">
        <f>I2343</f>
        <v>406.01</v>
      </c>
    </row>
    <row r="2345" spans="1:22" ht="15" x14ac:dyDescent="0.25">
      <c r="A2345" s="61" t="str">
        <f>CONCATENATE("Итого по разделу: ",IF(Source!G2019&lt;&gt;"Новый раздел", Source!G2019, ""))</f>
        <v>Итого по разделу: Помещение 208 Учебный класс</v>
      </c>
      <c r="B2345" s="61"/>
      <c r="C2345" s="61"/>
      <c r="D2345" s="61"/>
      <c r="E2345" s="61"/>
      <c r="F2345" s="61"/>
      <c r="G2345" s="61"/>
      <c r="H2345" s="61"/>
      <c r="I2345" s="59">
        <f>SUM(P2283:P2344)</f>
        <v>3738.16</v>
      </c>
      <c r="J2345" s="60"/>
      <c r="K2345" s="23"/>
    </row>
    <row r="2348" spans="1:22" ht="16.5" x14ac:dyDescent="0.25">
      <c r="A2348" s="57" t="str">
        <f>CONCATENATE("Раздел: ",IF(Source!G2049&lt;&gt;"Новый раздел", Source!G2049, ""))</f>
        <v>Раздел: Помещение 209 Учебный класс</v>
      </c>
      <c r="B2348" s="57"/>
      <c r="C2348" s="57"/>
      <c r="D2348" s="57"/>
      <c r="E2348" s="57"/>
      <c r="F2348" s="57"/>
      <c r="G2348" s="57"/>
      <c r="H2348" s="57"/>
      <c r="I2348" s="57"/>
      <c r="J2348" s="57"/>
      <c r="K2348" s="57"/>
    </row>
    <row r="2349" spans="1:22" ht="28.5" x14ac:dyDescent="0.2">
      <c r="A2349" s="13">
        <v>261</v>
      </c>
      <c r="B2349" s="13" t="str">
        <f>Source!F2053</f>
        <v>1.21-3305-1-1/1</v>
      </c>
      <c r="C2349" s="13" t="str">
        <f>Source!G2053</f>
        <v>Демонтаж выключателей, розеток</v>
      </c>
      <c r="D2349" s="14" t="str">
        <f>Source!H2053</f>
        <v>100 шт.</v>
      </c>
      <c r="E2349" s="2">
        <f>Source!I2053</f>
        <v>0.05</v>
      </c>
      <c r="F2349" s="16"/>
      <c r="G2349" s="15"/>
      <c r="H2349" s="2"/>
      <c r="I2349" s="2"/>
      <c r="J2349" s="16"/>
      <c r="K2349" s="16"/>
      <c r="Q2349">
        <f>ROUND((Source!BZ2053/100)*ROUND((Source!AF2053*Source!AV2053)*Source!I2053, 2), 2)</f>
        <v>94.86</v>
      </c>
      <c r="R2349">
        <f>Source!X2053</f>
        <v>94.86</v>
      </c>
      <c r="S2349">
        <f>ROUND((Source!CA2053/100)*ROUND((Source!AF2053*Source!AV2053)*Source!I2053, 2), 2)</f>
        <v>13.55</v>
      </c>
      <c r="T2349">
        <f>Source!Y2053</f>
        <v>13.55</v>
      </c>
      <c r="U2349">
        <f>ROUND((175/100)*ROUND((Source!AE2053*Source!AV2053)*Source!I2053, 2), 2)</f>
        <v>0</v>
      </c>
      <c r="V2349">
        <f>ROUND((108/100)*ROUND(Source!CS2053*Source!I2053, 2), 2)</f>
        <v>0</v>
      </c>
    </row>
    <row r="2350" spans="1:22" x14ac:dyDescent="0.2">
      <c r="C2350" s="17" t="str">
        <f>"Объем: "&amp;Source!I2053&amp;"=5/"&amp;"100"</f>
        <v>Объем: 0,05=5/100</v>
      </c>
    </row>
    <row r="2351" spans="1:22" ht="14.25" x14ac:dyDescent="0.2">
      <c r="A2351" s="13"/>
      <c r="B2351" s="13"/>
      <c r="C2351" s="13" t="s">
        <v>1159</v>
      </c>
      <c r="D2351" s="14"/>
      <c r="E2351" s="2"/>
      <c r="F2351" s="16">
        <f>Source!AO2053</f>
        <v>2710.46</v>
      </c>
      <c r="G2351" s="15" t="str">
        <f>Source!DG2053</f>
        <v/>
      </c>
      <c r="H2351" s="2">
        <f>Source!AV2053</f>
        <v>1</v>
      </c>
      <c r="I2351" s="2">
        <f>IF(Source!BA2053&lt;&gt; 0, Source!BA2053, 1)</f>
        <v>1</v>
      </c>
      <c r="J2351" s="16">
        <f>Source!S2053</f>
        <v>135.52000000000001</v>
      </c>
      <c r="K2351" s="16"/>
    </row>
    <row r="2352" spans="1:22" ht="14.25" x14ac:dyDescent="0.2">
      <c r="A2352" s="13"/>
      <c r="B2352" s="13"/>
      <c r="C2352" s="13" t="s">
        <v>1160</v>
      </c>
      <c r="D2352" s="14" t="s">
        <v>1161</v>
      </c>
      <c r="E2352" s="2">
        <f>Source!AT2053</f>
        <v>70</v>
      </c>
      <c r="F2352" s="16"/>
      <c r="G2352" s="15"/>
      <c r="H2352" s="2"/>
      <c r="I2352" s="2"/>
      <c r="J2352" s="16">
        <f>SUM(R2349:R2351)</f>
        <v>94.86</v>
      </c>
      <c r="K2352" s="16"/>
    </row>
    <row r="2353" spans="1:22" ht="14.25" x14ac:dyDescent="0.2">
      <c r="A2353" s="13"/>
      <c r="B2353" s="13"/>
      <c r="C2353" s="13" t="s">
        <v>1162</v>
      </c>
      <c r="D2353" s="14" t="s">
        <v>1161</v>
      </c>
      <c r="E2353" s="2">
        <f>Source!AU2053</f>
        <v>10</v>
      </c>
      <c r="F2353" s="16"/>
      <c r="G2353" s="15"/>
      <c r="H2353" s="2"/>
      <c r="I2353" s="2"/>
      <c r="J2353" s="16">
        <f>SUM(T2349:T2352)</f>
        <v>13.55</v>
      </c>
      <c r="K2353" s="16"/>
    </row>
    <row r="2354" spans="1:22" ht="14.25" x14ac:dyDescent="0.2">
      <c r="A2354" s="13"/>
      <c r="B2354" s="13"/>
      <c r="C2354" s="13" t="s">
        <v>1163</v>
      </c>
      <c r="D2354" s="14" t="s">
        <v>1164</v>
      </c>
      <c r="E2354" s="2">
        <f>Source!AQ2053</f>
        <v>5.84</v>
      </c>
      <c r="F2354" s="16"/>
      <c r="G2354" s="15" t="str">
        <f>Source!DI2053</f>
        <v/>
      </c>
      <c r="H2354" s="2">
        <f>Source!AV2053</f>
        <v>1</v>
      </c>
      <c r="I2354" s="2"/>
      <c r="J2354" s="16"/>
      <c r="K2354" s="16">
        <f>Source!U2053</f>
        <v>0.29199999999999998</v>
      </c>
    </row>
    <row r="2355" spans="1:22" ht="15" x14ac:dyDescent="0.25">
      <c r="A2355" s="20"/>
      <c r="B2355" s="20"/>
      <c r="C2355" s="20"/>
      <c r="D2355" s="20"/>
      <c r="E2355" s="20"/>
      <c r="F2355" s="20"/>
      <c r="G2355" s="20"/>
      <c r="H2355" s="20"/>
      <c r="I2355" s="58">
        <f>J2351+J2352+J2353</f>
        <v>243.93</v>
      </c>
      <c r="J2355" s="58"/>
      <c r="K2355" s="21">
        <f>IF(Source!I2053&lt;&gt;0, ROUND(I2355/Source!I2053, 2), 0)</f>
        <v>4878.6000000000004</v>
      </c>
      <c r="P2355" s="18">
        <f>I2355</f>
        <v>243.93</v>
      </c>
    </row>
    <row r="2356" spans="1:22" ht="57" x14ac:dyDescent="0.2">
      <c r="A2356" s="13">
        <v>262</v>
      </c>
      <c r="B2356" s="13" t="str">
        <f>Source!F2054</f>
        <v>1.50-3204-13-6/1</v>
      </c>
      <c r="C2356" s="13" t="str">
        <f>Source!G2054</f>
        <v>Сверление отверстий в строительных конструкциях из кирпича установками алмазного сверления, диаметр сверла алмазного кольцевого 70 мм</v>
      </c>
      <c r="D2356" s="14" t="str">
        <f>Source!H2054</f>
        <v>10 СМ</v>
      </c>
      <c r="E2356" s="2">
        <f>Source!I2054</f>
        <v>0.2</v>
      </c>
      <c r="F2356" s="16"/>
      <c r="G2356" s="15"/>
      <c r="H2356" s="2"/>
      <c r="I2356" s="2"/>
      <c r="J2356" s="16"/>
      <c r="K2356" s="16"/>
      <c r="Q2356">
        <f>ROUND((Source!BZ2054/100)*ROUND((Source!AF2054*Source!AV2054)*Source!I2054, 2), 2)</f>
        <v>42.74</v>
      </c>
      <c r="R2356">
        <f>Source!X2054</f>
        <v>42.74</v>
      </c>
      <c r="S2356">
        <f>ROUND((Source!CA2054/100)*ROUND((Source!AF2054*Source!AV2054)*Source!I2054, 2), 2)</f>
        <v>6.11</v>
      </c>
      <c r="T2356">
        <f>Source!Y2054</f>
        <v>6.11</v>
      </c>
      <c r="U2356">
        <f>ROUND((175/100)*ROUND((Source!AE2054*Source!AV2054)*Source!I2054, 2), 2)</f>
        <v>0.05</v>
      </c>
      <c r="V2356">
        <f>ROUND((108/100)*ROUND(Source!CS2054*Source!I2054, 2), 2)</f>
        <v>0.03</v>
      </c>
    </row>
    <row r="2357" spans="1:22" x14ac:dyDescent="0.2">
      <c r="C2357" s="17" t="str">
        <f>"Объем: "&amp;Source!I2054&amp;"=2/"&amp;"10"</f>
        <v>Объем: 0,2=2/10</v>
      </c>
    </row>
    <row r="2358" spans="1:22" ht="14.25" x14ac:dyDescent="0.2">
      <c r="A2358" s="13"/>
      <c r="B2358" s="13"/>
      <c r="C2358" s="13" t="s">
        <v>1159</v>
      </c>
      <c r="D2358" s="14"/>
      <c r="E2358" s="2"/>
      <c r="F2358" s="16">
        <f>Source!AO2054</f>
        <v>305.27</v>
      </c>
      <c r="G2358" s="15" t="str">
        <f>Source!DG2054</f>
        <v/>
      </c>
      <c r="H2358" s="2">
        <f>Source!AV2054</f>
        <v>1</v>
      </c>
      <c r="I2358" s="2">
        <f>IF(Source!BA2054&lt;&gt; 0, Source!BA2054, 1)</f>
        <v>1</v>
      </c>
      <c r="J2358" s="16">
        <f>Source!S2054</f>
        <v>61.05</v>
      </c>
      <c r="K2358" s="16"/>
    </row>
    <row r="2359" spans="1:22" ht="14.25" x14ac:dyDescent="0.2">
      <c r="A2359" s="13"/>
      <c r="B2359" s="13"/>
      <c r="C2359" s="13" t="s">
        <v>1165</v>
      </c>
      <c r="D2359" s="14"/>
      <c r="E2359" s="2"/>
      <c r="F2359" s="16">
        <f>Source!AM2054</f>
        <v>8.99</v>
      </c>
      <c r="G2359" s="15" t="str">
        <f>Source!DE2054</f>
        <v/>
      </c>
      <c r="H2359" s="2">
        <f>Source!AV2054</f>
        <v>1</v>
      </c>
      <c r="I2359" s="2">
        <f>IF(Source!BB2054&lt;&gt; 0, Source!BB2054, 1)</f>
        <v>1</v>
      </c>
      <c r="J2359" s="16">
        <f>Source!Q2054</f>
        <v>1.8</v>
      </c>
      <c r="K2359" s="16"/>
    </row>
    <row r="2360" spans="1:22" ht="14.25" x14ac:dyDescent="0.2">
      <c r="A2360" s="13"/>
      <c r="B2360" s="13"/>
      <c r="C2360" s="13" t="s">
        <v>1166</v>
      </c>
      <c r="D2360" s="14"/>
      <c r="E2360" s="2"/>
      <c r="F2360" s="16">
        <f>Source!AN2054</f>
        <v>0.13</v>
      </c>
      <c r="G2360" s="15" t="str">
        <f>Source!DF2054</f>
        <v/>
      </c>
      <c r="H2360" s="2">
        <f>Source!AV2054</f>
        <v>1</v>
      </c>
      <c r="I2360" s="2">
        <f>IF(Source!BS2054&lt;&gt; 0, Source!BS2054, 1)</f>
        <v>1</v>
      </c>
      <c r="J2360" s="22">
        <f>Source!R2054</f>
        <v>0.03</v>
      </c>
      <c r="K2360" s="16"/>
    </row>
    <row r="2361" spans="1:22" ht="14.25" x14ac:dyDescent="0.2">
      <c r="A2361" s="13"/>
      <c r="B2361" s="13"/>
      <c r="C2361" s="13" t="s">
        <v>1167</v>
      </c>
      <c r="D2361" s="14"/>
      <c r="E2361" s="2"/>
      <c r="F2361" s="16">
        <f>Source!AL2054</f>
        <v>112.32</v>
      </c>
      <c r="G2361" s="15" t="str">
        <f>Source!DD2054</f>
        <v/>
      </c>
      <c r="H2361" s="2">
        <f>Source!AW2054</f>
        <v>1</v>
      </c>
      <c r="I2361" s="2">
        <f>IF(Source!BC2054&lt;&gt; 0, Source!BC2054, 1)</f>
        <v>1</v>
      </c>
      <c r="J2361" s="16">
        <f>Source!P2054</f>
        <v>22.46</v>
      </c>
      <c r="K2361" s="16"/>
    </row>
    <row r="2362" spans="1:22" ht="14.25" x14ac:dyDescent="0.2">
      <c r="A2362" s="13"/>
      <c r="B2362" s="13"/>
      <c r="C2362" s="13" t="s">
        <v>1160</v>
      </c>
      <c r="D2362" s="14" t="s">
        <v>1161</v>
      </c>
      <c r="E2362" s="2">
        <f>Source!AT2054</f>
        <v>70</v>
      </c>
      <c r="F2362" s="16"/>
      <c r="G2362" s="15"/>
      <c r="H2362" s="2"/>
      <c r="I2362" s="2"/>
      <c r="J2362" s="16">
        <f>SUM(R2356:R2361)</f>
        <v>42.74</v>
      </c>
      <c r="K2362" s="16"/>
    </row>
    <row r="2363" spans="1:22" ht="14.25" x14ac:dyDescent="0.2">
      <c r="A2363" s="13"/>
      <c r="B2363" s="13"/>
      <c r="C2363" s="13" t="s">
        <v>1162</v>
      </c>
      <c r="D2363" s="14" t="s">
        <v>1161</v>
      </c>
      <c r="E2363" s="2">
        <f>Source!AU2054</f>
        <v>10</v>
      </c>
      <c r="F2363" s="16"/>
      <c r="G2363" s="15"/>
      <c r="H2363" s="2"/>
      <c r="I2363" s="2"/>
      <c r="J2363" s="16">
        <f>SUM(T2356:T2362)</f>
        <v>6.11</v>
      </c>
      <c r="K2363" s="16"/>
    </row>
    <row r="2364" spans="1:22" ht="14.25" x14ac:dyDescent="0.2">
      <c r="A2364" s="13"/>
      <c r="B2364" s="13"/>
      <c r="C2364" s="13" t="s">
        <v>1168</v>
      </c>
      <c r="D2364" s="14" t="s">
        <v>1161</v>
      </c>
      <c r="E2364" s="2">
        <f>108</f>
        <v>108</v>
      </c>
      <c r="F2364" s="16"/>
      <c r="G2364" s="15"/>
      <c r="H2364" s="2"/>
      <c r="I2364" s="2"/>
      <c r="J2364" s="16">
        <f>SUM(V2356:V2363)</f>
        <v>0.03</v>
      </c>
      <c r="K2364" s="16"/>
    </row>
    <row r="2365" spans="1:22" ht="14.25" x14ac:dyDescent="0.2">
      <c r="A2365" s="13"/>
      <c r="B2365" s="13"/>
      <c r="C2365" s="13" t="s">
        <v>1163</v>
      </c>
      <c r="D2365" s="14" t="s">
        <v>1164</v>
      </c>
      <c r="E2365" s="2">
        <f>Source!AQ2054</f>
        <v>0.42</v>
      </c>
      <c r="F2365" s="16"/>
      <c r="G2365" s="15" t="str">
        <f>Source!DI2054</f>
        <v/>
      </c>
      <c r="H2365" s="2">
        <f>Source!AV2054</f>
        <v>1</v>
      </c>
      <c r="I2365" s="2"/>
      <c r="J2365" s="16"/>
      <c r="K2365" s="16">
        <f>Source!U2054</f>
        <v>8.4000000000000005E-2</v>
      </c>
    </row>
    <row r="2366" spans="1:22" ht="15" x14ac:dyDescent="0.25">
      <c r="A2366" s="20"/>
      <c r="B2366" s="20"/>
      <c r="C2366" s="20"/>
      <c r="D2366" s="20"/>
      <c r="E2366" s="20"/>
      <c r="F2366" s="20"/>
      <c r="G2366" s="20"/>
      <c r="H2366" s="20"/>
      <c r="I2366" s="58">
        <f>J2358+J2359+J2361+J2362+J2363+J2364</f>
        <v>134.19000000000003</v>
      </c>
      <c r="J2366" s="58"/>
      <c r="K2366" s="21">
        <f>IF(Source!I2054&lt;&gt;0, ROUND(I2366/Source!I2054, 2), 0)</f>
        <v>670.95</v>
      </c>
      <c r="P2366" s="18">
        <f>I2366</f>
        <v>134.19000000000003</v>
      </c>
    </row>
    <row r="2367" spans="1:22" ht="28.5" x14ac:dyDescent="0.2">
      <c r="A2367" s="13">
        <v>263</v>
      </c>
      <c r="B2367" s="13" t="str">
        <f>Source!F2055</f>
        <v>1.50-3204-10-1/1</v>
      </c>
      <c r="C2367" s="13" t="str">
        <f>Source!G2055</f>
        <v>Пробивка борозд в кирпичных стенах, площадь сечения до 20 см2</v>
      </c>
      <c r="D2367" s="14" t="str">
        <f>Source!H2055</f>
        <v>100 м</v>
      </c>
      <c r="E2367" s="2">
        <f>Source!I2055</f>
        <v>0.01</v>
      </c>
      <c r="F2367" s="16"/>
      <c r="G2367" s="15"/>
      <c r="H2367" s="2"/>
      <c r="I2367" s="2"/>
      <c r="J2367" s="16"/>
      <c r="K2367" s="16"/>
      <c r="Q2367">
        <f>ROUND((Source!BZ2055/100)*ROUND((Source!AF2055*Source!AV2055)*Source!I2055, 2), 2)</f>
        <v>57.54</v>
      </c>
      <c r="R2367">
        <f>Source!X2055</f>
        <v>57.54</v>
      </c>
      <c r="S2367">
        <f>ROUND((Source!CA2055/100)*ROUND((Source!AF2055*Source!AV2055)*Source!I2055, 2), 2)</f>
        <v>8.2200000000000006</v>
      </c>
      <c r="T2367">
        <f>Source!Y2055</f>
        <v>8.2200000000000006</v>
      </c>
      <c r="U2367">
        <f>ROUND((175/100)*ROUND((Source!AE2055*Source!AV2055)*Source!I2055, 2), 2)</f>
        <v>53.2</v>
      </c>
      <c r="V2367">
        <f>ROUND((108/100)*ROUND(Source!CS2055*Source!I2055, 2), 2)</f>
        <v>32.83</v>
      </c>
    </row>
    <row r="2368" spans="1:22" x14ac:dyDescent="0.2">
      <c r="C2368" s="17" t="str">
        <f>"Объем: "&amp;Source!I2055&amp;"=1/"&amp;"100"</f>
        <v>Объем: 0,01=1/100</v>
      </c>
    </row>
    <row r="2369" spans="1:22" ht="14.25" x14ac:dyDescent="0.2">
      <c r="A2369" s="13"/>
      <c r="B2369" s="13"/>
      <c r="C2369" s="13" t="s">
        <v>1159</v>
      </c>
      <c r="D2369" s="14"/>
      <c r="E2369" s="2"/>
      <c r="F2369" s="16">
        <f>Source!AO2055</f>
        <v>8219.68</v>
      </c>
      <c r="G2369" s="15" t="str">
        <f>Source!DG2055</f>
        <v/>
      </c>
      <c r="H2369" s="2">
        <f>Source!AV2055</f>
        <v>1</v>
      </c>
      <c r="I2369" s="2">
        <f>IF(Source!BA2055&lt;&gt; 0, Source!BA2055, 1)</f>
        <v>1</v>
      </c>
      <c r="J2369" s="16">
        <f>Source!S2055</f>
        <v>82.2</v>
      </c>
      <c r="K2369" s="16"/>
    </row>
    <row r="2370" spans="1:22" ht="14.25" x14ac:dyDescent="0.2">
      <c r="A2370" s="13"/>
      <c r="B2370" s="13"/>
      <c r="C2370" s="13" t="s">
        <v>1165</v>
      </c>
      <c r="D2370" s="14"/>
      <c r="E2370" s="2"/>
      <c r="F2370" s="16">
        <f>Source!AM2055</f>
        <v>5993.85</v>
      </c>
      <c r="G2370" s="15" t="str">
        <f>Source!DE2055</f>
        <v/>
      </c>
      <c r="H2370" s="2">
        <f>Source!AV2055</f>
        <v>1</v>
      </c>
      <c r="I2370" s="2">
        <f>IF(Source!BB2055&lt;&gt; 0, Source!BB2055, 1)</f>
        <v>1</v>
      </c>
      <c r="J2370" s="16">
        <f>Source!Q2055</f>
        <v>59.94</v>
      </c>
      <c r="K2370" s="16"/>
    </row>
    <row r="2371" spans="1:22" ht="14.25" x14ac:dyDescent="0.2">
      <c r="A2371" s="13"/>
      <c r="B2371" s="13"/>
      <c r="C2371" s="13" t="s">
        <v>1166</v>
      </c>
      <c r="D2371" s="14"/>
      <c r="E2371" s="2"/>
      <c r="F2371" s="16">
        <f>Source!AN2055</f>
        <v>3040.45</v>
      </c>
      <c r="G2371" s="15" t="str">
        <f>Source!DF2055</f>
        <v/>
      </c>
      <c r="H2371" s="2">
        <f>Source!AV2055</f>
        <v>1</v>
      </c>
      <c r="I2371" s="2">
        <f>IF(Source!BS2055&lt;&gt; 0, Source!BS2055, 1)</f>
        <v>1</v>
      </c>
      <c r="J2371" s="22">
        <f>Source!R2055</f>
        <v>30.4</v>
      </c>
      <c r="K2371" s="16"/>
    </row>
    <row r="2372" spans="1:22" ht="14.25" x14ac:dyDescent="0.2">
      <c r="A2372" s="13"/>
      <c r="B2372" s="13"/>
      <c r="C2372" s="13" t="s">
        <v>1160</v>
      </c>
      <c r="D2372" s="14" t="s">
        <v>1161</v>
      </c>
      <c r="E2372" s="2">
        <f>Source!AT2055</f>
        <v>70</v>
      </c>
      <c r="F2372" s="16"/>
      <c r="G2372" s="15"/>
      <c r="H2372" s="2"/>
      <c r="I2372" s="2"/>
      <c r="J2372" s="16">
        <f>SUM(R2367:R2371)</f>
        <v>57.54</v>
      </c>
      <c r="K2372" s="16"/>
    </row>
    <row r="2373" spans="1:22" ht="14.25" x14ac:dyDescent="0.2">
      <c r="A2373" s="13"/>
      <c r="B2373" s="13"/>
      <c r="C2373" s="13" t="s">
        <v>1162</v>
      </c>
      <c r="D2373" s="14" t="s">
        <v>1161</v>
      </c>
      <c r="E2373" s="2">
        <f>Source!AU2055</f>
        <v>10</v>
      </c>
      <c r="F2373" s="16"/>
      <c r="G2373" s="15"/>
      <c r="H2373" s="2"/>
      <c r="I2373" s="2"/>
      <c r="J2373" s="16">
        <f>SUM(T2367:T2372)</f>
        <v>8.2200000000000006</v>
      </c>
      <c r="K2373" s="16"/>
    </row>
    <row r="2374" spans="1:22" ht="14.25" x14ac:dyDescent="0.2">
      <c r="A2374" s="13"/>
      <c r="B2374" s="13"/>
      <c r="C2374" s="13" t="s">
        <v>1168</v>
      </c>
      <c r="D2374" s="14" t="s">
        <v>1161</v>
      </c>
      <c r="E2374" s="2">
        <f>108</f>
        <v>108</v>
      </c>
      <c r="F2374" s="16"/>
      <c r="G2374" s="15"/>
      <c r="H2374" s="2"/>
      <c r="I2374" s="2"/>
      <c r="J2374" s="16">
        <f>SUM(V2367:V2373)</f>
        <v>32.83</v>
      </c>
      <c r="K2374" s="16"/>
    </row>
    <row r="2375" spans="1:22" ht="14.25" x14ac:dyDescent="0.2">
      <c r="A2375" s="13"/>
      <c r="B2375" s="13"/>
      <c r="C2375" s="13" t="s">
        <v>1163</v>
      </c>
      <c r="D2375" s="14" t="s">
        <v>1164</v>
      </c>
      <c r="E2375" s="2">
        <f>Source!AQ2055</f>
        <v>14</v>
      </c>
      <c r="F2375" s="16"/>
      <c r="G2375" s="15" t="str">
        <f>Source!DI2055</f>
        <v/>
      </c>
      <c r="H2375" s="2">
        <f>Source!AV2055</f>
        <v>1</v>
      </c>
      <c r="I2375" s="2"/>
      <c r="J2375" s="16"/>
      <c r="K2375" s="16">
        <f>Source!U2055</f>
        <v>0.14000000000000001</v>
      </c>
    </row>
    <row r="2376" spans="1:22" ht="15" x14ac:dyDescent="0.25">
      <c r="A2376" s="20"/>
      <c r="B2376" s="20"/>
      <c r="C2376" s="20"/>
      <c r="D2376" s="20"/>
      <c r="E2376" s="20"/>
      <c r="F2376" s="20"/>
      <c r="G2376" s="20"/>
      <c r="H2376" s="20"/>
      <c r="I2376" s="58">
        <f>J2369+J2370+J2372+J2373+J2374</f>
        <v>240.72999999999996</v>
      </c>
      <c r="J2376" s="58"/>
      <c r="K2376" s="21">
        <f>IF(Source!I2055&lt;&gt;0, ROUND(I2376/Source!I2055, 2), 0)</f>
        <v>24073</v>
      </c>
      <c r="P2376" s="18">
        <f>I2376</f>
        <v>240.72999999999996</v>
      </c>
    </row>
    <row r="2377" spans="1:22" ht="99.75" x14ac:dyDescent="0.2">
      <c r="A2377" s="13">
        <v>264</v>
      </c>
      <c r="B2377" s="13" t="str">
        <f>Source!F2056</f>
        <v>21.23-8-140</v>
      </c>
      <c r="C2377" s="13" t="str">
        <f>Source!G2056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377" s="14" t="str">
        <f>Source!H2056</f>
        <v>км</v>
      </c>
      <c r="E2377" s="2">
        <f>Source!I2056</f>
        <v>1E-3</v>
      </c>
      <c r="F2377" s="16">
        <f>Source!AL2056</f>
        <v>99860.32</v>
      </c>
      <c r="G2377" s="15" t="str">
        <f>Source!DD2056</f>
        <v/>
      </c>
      <c r="H2377" s="2">
        <f>Source!AW2056</f>
        <v>1</v>
      </c>
      <c r="I2377" s="2">
        <f>IF(Source!BC2056&lt;&gt; 0, Source!BC2056, 1)</f>
        <v>1</v>
      </c>
      <c r="J2377" s="16">
        <f>Source!P2056</f>
        <v>99.86</v>
      </c>
      <c r="K2377" s="16"/>
      <c r="Q2377">
        <f>ROUND((Source!BZ2056/100)*ROUND((Source!AF2056*Source!AV2056)*Source!I2056, 2), 2)</f>
        <v>0</v>
      </c>
      <c r="R2377">
        <f>Source!X2056</f>
        <v>0</v>
      </c>
      <c r="S2377">
        <f>ROUND((Source!CA2056/100)*ROUND((Source!AF2056*Source!AV2056)*Source!I2056, 2), 2)</f>
        <v>0</v>
      </c>
      <c r="T2377">
        <f>Source!Y2056</f>
        <v>0</v>
      </c>
      <c r="U2377">
        <f>ROUND((175/100)*ROUND((Source!AE2056*Source!AV2056)*Source!I2056, 2), 2)</f>
        <v>0</v>
      </c>
      <c r="V2377">
        <f>ROUND((108/100)*ROUND(Source!CS2056*Source!I2056, 2), 2)</f>
        <v>0</v>
      </c>
    </row>
    <row r="2378" spans="1:22" ht="15" x14ac:dyDescent="0.25">
      <c r="A2378" s="20"/>
      <c r="B2378" s="20"/>
      <c r="C2378" s="20"/>
      <c r="D2378" s="20"/>
      <c r="E2378" s="20"/>
      <c r="F2378" s="20"/>
      <c r="G2378" s="20"/>
      <c r="H2378" s="20"/>
      <c r="I2378" s="58">
        <f>J2377</f>
        <v>99.86</v>
      </c>
      <c r="J2378" s="58"/>
      <c r="K2378" s="21">
        <f>IF(Source!I2056&lt;&gt;0, ROUND(I2378/Source!I2056, 2), 0)</f>
        <v>99860</v>
      </c>
      <c r="P2378" s="18">
        <f>I2378</f>
        <v>99.86</v>
      </c>
    </row>
    <row r="2379" spans="1:22" ht="57" x14ac:dyDescent="0.2">
      <c r="A2379" s="13">
        <v>265</v>
      </c>
      <c r="B2379" s="13" t="str">
        <f>Source!F2057</f>
        <v>21.21-5-84</v>
      </c>
      <c r="C2379" s="13" t="str">
        <f>Source!G2057</f>
        <v>Коробки для установки выключателей, переключателей и штепсельных розеток при скрытой электропроводке, тип КУВ-1М УХЛЗ</v>
      </c>
      <c r="D2379" s="14" t="str">
        <f>Source!H2057</f>
        <v>1000 шт.</v>
      </c>
      <c r="E2379" s="2">
        <f>Source!I2057</f>
        <v>2E-3</v>
      </c>
      <c r="F2379" s="16">
        <f>Source!AL2057</f>
        <v>72169.899999999994</v>
      </c>
      <c r="G2379" s="15" t="str">
        <f>Source!DD2057</f>
        <v/>
      </c>
      <c r="H2379" s="2">
        <f>Source!AW2057</f>
        <v>1</v>
      </c>
      <c r="I2379" s="2">
        <f>IF(Source!BC2057&lt;&gt; 0, Source!BC2057, 1)</f>
        <v>1</v>
      </c>
      <c r="J2379" s="16">
        <f>Source!P2057</f>
        <v>144.34</v>
      </c>
      <c r="K2379" s="16"/>
      <c r="Q2379">
        <f>ROUND((Source!BZ2057/100)*ROUND((Source!AF2057*Source!AV2057)*Source!I2057, 2), 2)</f>
        <v>0</v>
      </c>
      <c r="R2379">
        <f>Source!X2057</f>
        <v>0</v>
      </c>
      <c r="S2379">
        <f>ROUND((Source!CA2057/100)*ROUND((Source!AF2057*Source!AV2057)*Source!I2057, 2), 2)</f>
        <v>0</v>
      </c>
      <c r="T2379">
        <f>Source!Y2057</f>
        <v>0</v>
      </c>
      <c r="U2379">
        <f>ROUND((175/100)*ROUND((Source!AE2057*Source!AV2057)*Source!I2057, 2), 2)</f>
        <v>0</v>
      </c>
      <c r="V2379">
        <f>ROUND((108/100)*ROUND(Source!CS2057*Source!I2057, 2), 2)</f>
        <v>0</v>
      </c>
    </row>
    <row r="2380" spans="1:22" x14ac:dyDescent="0.2">
      <c r="C2380" s="17" t="str">
        <f>"Объем: "&amp;Source!I2057&amp;"=2/"&amp;"1000"</f>
        <v>Объем: 0,002=2/1000</v>
      </c>
    </row>
    <row r="2381" spans="1:22" ht="15" x14ac:dyDescent="0.25">
      <c r="A2381" s="20"/>
      <c r="B2381" s="20"/>
      <c r="C2381" s="20"/>
      <c r="D2381" s="20"/>
      <c r="E2381" s="20"/>
      <c r="F2381" s="20"/>
      <c r="G2381" s="20"/>
      <c r="H2381" s="20"/>
      <c r="I2381" s="58">
        <f>J2379</f>
        <v>144.34</v>
      </c>
      <c r="J2381" s="58"/>
      <c r="K2381" s="21">
        <f>IF(Source!I2057&lt;&gt;0, ROUND(I2381/Source!I2057, 2), 0)</f>
        <v>72170</v>
      </c>
      <c r="P2381" s="18">
        <f>I2381</f>
        <v>144.34</v>
      </c>
    </row>
    <row r="2382" spans="1:22" ht="42.75" x14ac:dyDescent="0.2">
      <c r="A2382" s="13">
        <v>266</v>
      </c>
      <c r="B2382" s="13" t="str">
        <f>Source!F2058</f>
        <v>1.20-3103-1-8/1</v>
      </c>
      <c r="C2382" s="13" t="str">
        <f>Source!G2058</f>
        <v>Установка розетки штепсельной неутопленного типа при открытой проводке</v>
      </c>
      <c r="D2382" s="14" t="str">
        <f>Source!H2058</f>
        <v>100 шт.</v>
      </c>
      <c r="E2382" s="2">
        <f>Source!I2058</f>
        <v>0.04</v>
      </c>
      <c r="F2382" s="16"/>
      <c r="G2382" s="15"/>
      <c r="H2382" s="2"/>
      <c r="I2382" s="2"/>
      <c r="J2382" s="16"/>
      <c r="K2382" s="16"/>
      <c r="Q2382">
        <f>ROUND((Source!BZ2058/100)*ROUND((Source!AF2058*Source!AV2058)*Source!I2058, 2), 2)</f>
        <v>780.74</v>
      </c>
      <c r="R2382">
        <f>Source!X2058</f>
        <v>780.74</v>
      </c>
      <c r="S2382">
        <f>ROUND((Source!CA2058/100)*ROUND((Source!AF2058*Source!AV2058)*Source!I2058, 2), 2)</f>
        <v>111.53</v>
      </c>
      <c r="T2382">
        <f>Source!Y2058</f>
        <v>111.53</v>
      </c>
      <c r="U2382">
        <f>ROUND((175/100)*ROUND((Source!AE2058*Source!AV2058)*Source!I2058, 2), 2)</f>
        <v>0.05</v>
      </c>
      <c r="V2382">
        <f>ROUND((108/100)*ROUND(Source!CS2058*Source!I2058, 2), 2)</f>
        <v>0.03</v>
      </c>
    </row>
    <row r="2383" spans="1:22" x14ac:dyDescent="0.2">
      <c r="C2383" s="17" t="str">
        <f>"Объем: "&amp;Source!I2058&amp;"=4/"&amp;"100"</f>
        <v>Объем: 0,04=4/100</v>
      </c>
    </row>
    <row r="2384" spans="1:22" ht="14.25" x14ac:dyDescent="0.2">
      <c r="A2384" s="13"/>
      <c r="B2384" s="13"/>
      <c r="C2384" s="13" t="s">
        <v>1159</v>
      </c>
      <c r="D2384" s="14"/>
      <c r="E2384" s="2"/>
      <c r="F2384" s="16">
        <f>Source!AO2058</f>
        <v>27883.439999999999</v>
      </c>
      <c r="G2384" s="15" t="str">
        <f>Source!DG2058</f>
        <v/>
      </c>
      <c r="H2384" s="2">
        <f>Source!AV2058</f>
        <v>1</v>
      </c>
      <c r="I2384" s="2">
        <f>IF(Source!BA2058&lt;&gt; 0, Source!BA2058, 1)</f>
        <v>1</v>
      </c>
      <c r="J2384" s="16">
        <f>Source!S2058</f>
        <v>1115.3399999999999</v>
      </c>
      <c r="K2384" s="16"/>
    </row>
    <row r="2385" spans="1:22" ht="14.25" x14ac:dyDescent="0.2">
      <c r="A2385" s="13"/>
      <c r="B2385" s="13"/>
      <c r="C2385" s="13" t="s">
        <v>1165</v>
      </c>
      <c r="D2385" s="14"/>
      <c r="E2385" s="2"/>
      <c r="F2385" s="16">
        <f>Source!AM2058</f>
        <v>32.57</v>
      </c>
      <c r="G2385" s="15" t="str">
        <f>Source!DE2058</f>
        <v/>
      </c>
      <c r="H2385" s="2">
        <f>Source!AV2058</f>
        <v>1</v>
      </c>
      <c r="I2385" s="2">
        <f>IF(Source!BB2058&lt;&gt; 0, Source!BB2058, 1)</f>
        <v>1</v>
      </c>
      <c r="J2385" s="16">
        <f>Source!Q2058</f>
        <v>1.3</v>
      </c>
      <c r="K2385" s="16"/>
    </row>
    <row r="2386" spans="1:22" ht="14.25" x14ac:dyDescent="0.2">
      <c r="A2386" s="13"/>
      <c r="B2386" s="13"/>
      <c r="C2386" s="13" t="s">
        <v>1166</v>
      </c>
      <c r="D2386" s="14"/>
      <c r="E2386" s="2"/>
      <c r="F2386" s="16">
        <f>Source!AN2058</f>
        <v>0.69</v>
      </c>
      <c r="G2386" s="15" t="str">
        <f>Source!DF2058</f>
        <v/>
      </c>
      <c r="H2386" s="2">
        <f>Source!AV2058</f>
        <v>1</v>
      </c>
      <c r="I2386" s="2">
        <f>IF(Source!BS2058&lt;&gt; 0, Source!BS2058, 1)</f>
        <v>1</v>
      </c>
      <c r="J2386" s="22">
        <f>Source!R2058</f>
        <v>0.03</v>
      </c>
      <c r="K2386" s="16"/>
    </row>
    <row r="2387" spans="1:22" ht="14.25" x14ac:dyDescent="0.2">
      <c r="A2387" s="13"/>
      <c r="B2387" s="13"/>
      <c r="C2387" s="13" t="s">
        <v>1160</v>
      </c>
      <c r="D2387" s="14" t="s">
        <v>1161</v>
      </c>
      <c r="E2387" s="2">
        <f>Source!AT2058</f>
        <v>70</v>
      </c>
      <c r="F2387" s="16"/>
      <c r="G2387" s="15"/>
      <c r="H2387" s="2"/>
      <c r="I2387" s="2"/>
      <c r="J2387" s="16">
        <f>SUM(R2382:R2386)</f>
        <v>780.74</v>
      </c>
      <c r="K2387" s="16"/>
    </row>
    <row r="2388" spans="1:22" ht="14.25" x14ac:dyDescent="0.2">
      <c r="A2388" s="13"/>
      <c r="B2388" s="13"/>
      <c r="C2388" s="13" t="s">
        <v>1162</v>
      </c>
      <c r="D2388" s="14" t="s">
        <v>1161</v>
      </c>
      <c r="E2388" s="2">
        <f>Source!AU2058</f>
        <v>10</v>
      </c>
      <c r="F2388" s="16"/>
      <c r="G2388" s="15"/>
      <c r="H2388" s="2"/>
      <c r="I2388" s="2"/>
      <c r="J2388" s="16">
        <f>SUM(T2382:T2387)</f>
        <v>111.53</v>
      </c>
      <c r="K2388" s="16"/>
    </row>
    <row r="2389" spans="1:22" ht="14.25" x14ac:dyDescent="0.2">
      <c r="A2389" s="13"/>
      <c r="B2389" s="13"/>
      <c r="C2389" s="13" t="s">
        <v>1168</v>
      </c>
      <c r="D2389" s="14" t="s">
        <v>1161</v>
      </c>
      <c r="E2389" s="2">
        <f>108</f>
        <v>108</v>
      </c>
      <c r="F2389" s="16"/>
      <c r="G2389" s="15"/>
      <c r="H2389" s="2"/>
      <c r="I2389" s="2"/>
      <c r="J2389" s="16">
        <f>SUM(V2382:V2388)</f>
        <v>0.03</v>
      </c>
      <c r="K2389" s="16"/>
    </row>
    <row r="2390" spans="1:22" ht="14.25" x14ac:dyDescent="0.2">
      <c r="A2390" s="13"/>
      <c r="B2390" s="13"/>
      <c r="C2390" s="13" t="s">
        <v>1163</v>
      </c>
      <c r="D2390" s="14" t="s">
        <v>1164</v>
      </c>
      <c r="E2390" s="2">
        <f>Source!AQ2058</f>
        <v>42.81</v>
      </c>
      <c r="F2390" s="16"/>
      <c r="G2390" s="15" t="str">
        <f>Source!DI2058</f>
        <v/>
      </c>
      <c r="H2390" s="2">
        <f>Source!AV2058</f>
        <v>1</v>
      </c>
      <c r="I2390" s="2"/>
      <c r="J2390" s="16"/>
      <c r="K2390" s="16">
        <f>Source!U2058</f>
        <v>1.7124000000000001</v>
      </c>
    </row>
    <row r="2391" spans="1:22" ht="15" x14ac:dyDescent="0.25">
      <c r="A2391" s="20"/>
      <c r="B2391" s="20"/>
      <c r="C2391" s="20"/>
      <c r="D2391" s="20"/>
      <c r="E2391" s="20"/>
      <c r="F2391" s="20"/>
      <c r="G2391" s="20"/>
      <c r="H2391" s="20"/>
      <c r="I2391" s="58">
        <f>J2384+J2385+J2387+J2388+J2389</f>
        <v>2008.9399999999998</v>
      </c>
      <c r="J2391" s="58"/>
      <c r="K2391" s="21">
        <f>IF(Source!I2058&lt;&gt;0, ROUND(I2391/Source!I2058, 2), 0)</f>
        <v>50223.5</v>
      </c>
      <c r="P2391" s="18">
        <f>I2391</f>
        <v>2008.9399999999998</v>
      </c>
    </row>
    <row r="2392" spans="1:22" ht="42.75" x14ac:dyDescent="0.2">
      <c r="A2392" s="13">
        <v>267</v>
      </c>
      <c r="B2392" s="13" t="str">
        <f>Source!F2059</f>
        <v>1.20-3103-1-1/1</v>
      </c>
      <c r="C2392" s="13" t="str">
        <f>Source!G2059</f>
        <v>Установка выключателя одноклавишного неутопленного типа при открытой проводке</v>
      </c>
      <c r="D2392" s="14" t="str">
        <f>Source!H2059</f>
        <v>100 шт.</v>
      </c>
      <c r="E2392" s="2">
        <f>Source!I2059</f>
        <v>0.01</v>
      </c>
      <c r="F2392" s="16"/>
      <c r="G2392" s="15"/>
      <c r="H2392" s="2"/>
      <c r="I2392" s="2"/>
      <c r="J2392" s="16"/>
      <c r="K2392" s="16"/>
      <c r="Q2392">
        <f>ROUND((Source!BZ2059/100)*ROUND((Source!AF2059*Source!AV2059)*Source!I2059, 2), 2)</f>
        <v>178.82</v>
      </c>
      <c r="R2392">
        <f>Source!X2059</f>
        <v>178.82</v>
      </c>
      <c r="S2392">
        <f>ROUND((Source!CA2059/100)*ROUND((Source!AF2059*Source!AV2059)*Source!I2059, 2), 2)</f>
        <v>25.55</v>
      </c>
      <c r="T2392">
        <f>Source!Y2059</f>
        <v>25.55</v>
      </c>
      <c r="U2392">
        <f>ROUND((175/100)*ROUND((Source!AE2059*Source!AV2059)*Source!I2059, 2), 2)</f>
        <v>0.02</v>
      </c>
      <c r="V2392">
        <f>ROUND((108/100)*ROUND(Source!CS2059*Source!I2059, 2), 2)</f>
        <v>0.01</v>
      </c>
    </row>
    <row r="2393" spans="1:22" x14ac:dyDescent="0.2">
      <c r="C2393" s="17" t="str">
        <f>"Объем: "&amp;Source!I2059&amp;"=1/"&amp;"100"</f>
        <v>Объем: 0,01=1/100</v>
      </c>
    </row>
    <row r="2394" spans="1:22" ht="14.25" x14ac:dyDescent="0.2">
      <c r="A2394" s="13"/>
      <c r="B2394" s="13"/>
      <c r="C2394" s="13" t="s">
        <v>1159</v>
      </c>
      <c r="D2394" s="14"/>
      <c r="E2394" s="2"/>
      <c r="F2394" s="16">
        <f>Source!AO2059</f>
        <v>25545.16</v>
      </c>
      <c r="G2394" s="15" t="str">
        <f>Source!DG2059</f>
        <v/>
      </c>
      <c r="H2394" s="2">
        <f>Source!AV2059</f>
        <v>1</v>
      </c>
      <c r="I2394" s="2">
        <f>IF(Source!BA2059&lt;&gt; 0, Source!BA2059, 1)</f>
        <v>1</v>
      </c>
      <c r="J2394" s="16">
        <f>Source!S2059</f>
        <v>255.45</v>
      </c>
      <c r="K2394" s="16"/>
    </row>
    <row r="2395" spans="1:22" ht="14.25" x14ac:dyDescent="0.2">
      <c r="A2395" s="13"/>
      <c r="B2395" s="13"/>
      <c r="C2395" s="13" t="s">
        <v>1165</v>
      </c>
      <c r="D2395" s="14"/>
      <c r="E2395" s="2"/>
      <c r="F2395" s="16">
        <f>Source!AM2059</f>
        <v>32.57</v>
      </c>
      <c r="G2395" s="15" t="str">
        <f>Source!DE2059</f>
        <v/>
      </c>
      <c r="H2395" s="2">
        <f>Source!AV2059</f>
        <v>1</v>
      </c>
      <c r="I2395" s="2">
        <f>IF(Source!BB2059&lt;&gt; 0, Source!BB2059, 1)</f>
        <v>1</v>
      </c>
      <c r="J2395" s="16">
        <f>Source!Q2059</f>
        <v>0.33</v>
      </c>
      <c r="K2395" s="16"/>
    </row>
    <row r="2396" spans="1:22" ht="14.25" x14ac:dyDescent="0.2">
      <c r="A2396" s="13"/>
      <c r="B2396" s="13"/>
      <c r="C2396" s="13" t="s">
        <v>1166</v>
      </c>
      <c r="D2396" s="14"/>
      <c r="E2396" s="2"/>
      <c r="F2396" s="16">
        <f>Source!AN2059</f>
        <v>0.69</v>
      </c>
      <c r="G2396" s="15" t="str">
        <f>Source!DF2059</f>
        <v/>
      </c>
      <c r="H2396" s="2">
        <f>Source!AV2059</f>
        <v>1</v>
      </c>
      <c r="I2396" s="2">
        <f>IF(Source!BS2059&lt;&gt; 0, Source!BS2059, 1)</f>
        <v>1</v>
      </c>
      <c r="J2396" s="22">
        <f>Source!R2059</f>
        <v>0.01</v>
      </c>
      <c r="K2396" s="16"/>
    </row>
    <row r="2397" spans="1:22" ht="14.25" x14ac:dyDescent="0.2">
      <c r="A2397" s="13"/>
      <c r="B2397" s="13"/>
      <c r="C2397" s="13" t="s">
        <v>1160</v>
      </c>
      <c r="D2397" s="14" t="s">
        <v>1161</v>
      </c>
      <c r="E2397" s="2">
        <f>Source!AT2059</f>
        <v>70</v>
      </c>
      <c r="F2397" s="16"/>
      <c r="G2397" s="15"/>
      <c r="H2397" s="2"/>
      <c r="I2397" s="2"/>
      <c r="J2397" s="16">
        <f>SUM(R2392:R2396)</f>
        <v>178.82</v>
      </c>
      <c r="K2397" s="16"/>
    </row>
    <row r="2398" spans="1:22" ht="14.25" x14ac:dyDescent="0.2">
      <c r="A2398" s="13"/>
      <c r="B2398" s="13"/>
      <c r="C2398" s="13" t="s">
        <v>1162</v>
      </c>
      <c r="D2398" s="14" t="s">
        <v>1161</v>
      </c>
      <c r="E2398" s="2">
        <f>Source!AU2059</f>
        <v>10</v>
      </c>
      <c r="F2398" s="16"/>
      <c r="G2398" s="15"/>
      <c r="H2398" s="2"/>
      <c r="I2398" s="2"/>
      <c r="J2398" s="16">
        <f>SUM(T2392:T2397)</f>
        <v>25.55</v>
      </c>
      <c r="K2398" s="16"/>
    </row>
    <row r="2399" spans="1:22" ht="14.25" x14ac:dyDescent="0.2">
      <c r="A2399" s="13"/>
      <c r="B2399" s="13"/>
      <c r="C2399" s="13" t="s">
        <v>1168</v>
      </c>
      <c r="D2399" s="14" t="s">
        <v>1161</v>
      </c>
      <c r="E2399" s="2">
        <f>108</f>
        <v>108</v>
      </c>
      <c r="F2399" s="16"/>
      <c r="G2399" s="15"/>
      <c r="H2399" s="2"/>
      <c r="I2399" s="2"/>
      <c r="J2399" s="16">
        <f>SUM(V2392:V2398)</f>
        <v>0.01</v>
      </c>
      <c r="K2399" s="16"/>
    </row>
    <row r="2400" spans="1:22" ht="14.25" x14ac:dyDescent="0.2">
      <c r="A2400" s="13"/>
      <c r="B2400" s="13"/>
      <c r="C2400" s="13" t="s">
        <v>1163</v>
      </c>
      <c r="D2400" s="14" t="s">
        <v>1164</v>
      </c>
      <c r="E2400" s="2">
        <f>Source!AQ2059</f>
        <v>39.22</v>
      </c>
      <c r="F2400" s="16"/>
      <c r="G2400" s="15" t="str">
        <f>Source!DI2059</f>
        <v/>
      </c>
      <c r="H2400" s="2">
        <f>Source!AV2059</f>
        <v>1</v>
      </c>
      <c r="I2400" s="2"/>
      <c r="J2400" s="16"/>
      <c r="K2400" s="16">
        <f>Source!U2059</f>
        <v>0.39219999999999999</v>
      </c>
    </row>
    <row r="2401" spans="1:22" ht="15" x14ac:dyDescent="0.25">
      <c r="A2401" s="20"/>
      <c r="B2401" s="20"/>
      <c r="C2401" s="20"/>
      <c r="D2401" s="20"/>
      <c r="E2401" s="20"/>
      <c r="F2401" s="20"/>
      <c r="G2401" s="20"/>
      <c r="H2401" s="20"/>
      <c r="I2401" s="58">
        <f>J2394+J2395+J2397+J2398+J2399</f>
        <v>460.16</v>
      </c>
      <c r="J2401" s="58"/>
      <c r="K2401" s="21">
        <f>IF(Source!I2059&lt;&gt;0, ROUND(I2401/Source!I2059, 2), 0)</f>
        <v>46016</v>
      </c>
      <c r="P2401" s="18">
        <f>I2401</f>
        <v>460.16</v>
      </c>
    </row>
    <row r="2402" spans="1:22" ht="42.75" x14ac:dyDescent="0.2">
      <c r="A2402" s="13">
        <v>268</v>
      </c>
      <c r="B2402" s="13" t="str">
        <f>Source!F2060</f>
        <v>1.20-3103-1-5/1</v>
      </c>
      <c r="C2402" s="13" t="str">
        <f>Source!G2060</f>
        <v>Установка выключателя двухклавишного утопленного типа при скрытой проводке</v>
      </c>
      <c r="D2402" s="14" t="str">
        <f>Source!H2060</f>
        <v>100 шт.</v>
      </c>
      <c r="E2402" s="2">
        <f>Source!I2060</f>
        <v>0.01</v>
      </c>
      <c r="F2402" s="16"/>
      <c r="G2402" s="15"/>
      <c r="H2402" s="2"/>
      <c r="I2402" s="2"/>
      <c r="J2402" s="16"/>
      <c r="K2402" s="16"/>
      <c r="Q2402">
        <f>ROUND((Source!BZ2060/100)*ROUND((Source!AF2060*Source!AV2060)*Source!I2060, 2), 2)</f>
        <v>157.88999999999999</v>
      </c>
      <c r="R2402">
        <f>Source!X2060</f>
        <v>157.88999999999999</v>
      </c>
      <c r="S2402">
        <f>ROUND((Source!CA2060/100)*ROUND((Source!AF2060*Source!AV2060)*Source!I2060, 2), 2)</f>
        <v>22.56</v>
      </c>
      <c r="T2402">
        <f>Source!Y2060</f>
        <v>22.56</v>
      </c>
      <c r="U2402">
        <f>ROUND((175/100)*ROUND((Source!AE2060*Source!AV2060)*Source!I2060, 2), 2)</f>
        <v>0</v>
      </c>
      <c r="V2402">
        <f>ROUND((108/100)*ROUND(Source!CS2060*Source!I2060, 2), 2)</f>
        <v>0</v>
      </c>
    </row>
    <row r="2403" spans="1:22" x14ac:dyDescent="0.2">
      <c r="C2403" s="17" t="str">
        <f>"Объем: "&amp;Source!I2060&amp;"=1/"&amp;"100"</f>
        <v>Объем: 0,01=1/100</v>
      </c>
    </row>
    <row r="2404" spans="1:22" ht="14.25" x14ac:dyDescent="0.2">
      <c r="A2404" s="13"/>
      <c r="B2404" s="13"/>
      <c r="C2404" s="13" t="s">
        <v>1159</v>
      </c>
      <c r="D2404" s="14"/>
      <c r="E2404" s="2"/>
      <c r="F2404" s="16">
        <f>Source!AO2060</f>
        <v>22555.56</v>
      </c>
      <c r="G2404" s="15" t="str">
        <f>Source!DG2060</f>
        <v/>
      </c>
      <c r="H2404" s="2">
        <f>Source!AV2060</f>
        <v>1</v>
      </c>
      <c r="I2404" s="2">
        <f>IF(Source!BA2060&lt;&gt; 0, Source!BA2060, 1)</f>
        <v>1</v>
      </c>
      <c r="J2404" s="16">
        <f>Source!S2060</f>
        <v>225.56</v>
      </c>
      <c r="K2404" s="16"/>
    </row>
    <row r="2405" spans="1:22" ht="14.25" x14ac:dyDescent="0.2">
      <c r="A2405" s="13"/>
      <c r="B2405" s="13"/>
      <c r="C2405" s="13" t="s">
        <v>1160</v>
      </c>
      <c r="D2405" s="14" t="s">
        <v>1161</v>
      </c>
      <c r="E2405" s="2">
        <f>Source!AT2060</f>
        <v>70</v>
      </c>
      <c r="F2405" s="16"/>
      <c r="G2405" s="15"/>
      <c r="H2405" s="2"/>
      <c r="I2405" s="2"/>
      <c r="J2405" s="16">
        <f>SUM(R2402:R2404)</f>
        <v>157.88999999999999</v>
      </c>
      <c r="K2405" s="16"/>
    </row>
    <row r="2406" spans="1:22" ht="14.25" x14ac:dyDescent="0.2">
      <c r="A2406" s="13"/>
      <c r="B2406" s="13"/>
      <c r="C2406" s="13" t="s">
        <v>1162</v>
      </c>
      <c r="D2406" s="14" t="s">
        <v>1161</v>
      </c>
      <c r="E2406" s="2">
        <f>Source!AU2060</f>
        <v>10</v>
      </c>
      <c r="F2406" s="16"/>
      <c r="G2406" s="15"/>
      <c r="H2406" s="2"/>
      <c r="I2406" s="2"/>
      <c r="J2406" s="16">
        <f>SUM(T2402:T2405)</f>
        <v>22.56</v>
      </c>
      <c r="K2406" s="16"/>
    </row>
    <row r="2407" spans="1:22" ht="14.25" x14ac:dyDescent="0.2">
      <c r="A2407" s="13"/>
      <c r="B2407" s="13"/>
      <c r="C2407" s="13" t="s">
        <v>1163</v>
      </c>
      <c r="D2407" s="14" t="s">
        <v>1164</v>
      </c>
      <c r="E2407" s="2">
        <f>Source!AQ2060</f>
        <v>34.630000000000003</v>
      </c>
      <c r="F2407" s="16"/>
      <c r="G2407" s="15" t="str">
        <f>Source!DI2060</f>
        <v/>
      </c>
      <c r="H2407" s="2">
        <f>Source!AV2060</f>
        <v>1</v>
      </c>
      <c r="I2407" s="2"/>
      <c r="J2407" s="16"/>
      <c r="K2407" s="16">
        <f>Source!U2060</f>
        <v>0.34630000000000005</v>
      </c>
    </row>
    <row r="2408" spans="1:22" ht="15" x14ac:dyDescent="0.25">
      <c r="A2408" s="20"/>
      <c r="B2408" s="20"/>
      <c r="C2408" s="20"/>
      <c r="D2408" s="20"/>
      <c r="E2408" s="20"/>
      <c r="F2408" s="20"/>
      <c r="G2408" s="20"/>
      <c r="H2408" s="20"/>
      <c r="I2408" s="58">
        <f>J2404+J2405+J2406</f>
        <v>406.01</v>
      </c>
      <c r="J2408" s="58"/>
      <c r="K2408" s="21">
        <f>IF(Source!I2060&lt;&gt;0, ROUND(I2408/Source!I2060, 2), 0)</f>
        <v>40601</v>
      </c>
      <c r="P2408" s="18">
        <f>I2408</f>
        <v>406.01</v>
      </c>
    </row>
    <row r="2410" spans="1:22" ht="15" x14ac:dyDescent="0.25">
      <c r="A2410" s="61" t="str">
        <f>CONCATENATE("Итого по разделу: ",IF(Source!G2062&lt;&gt;"Новый раздел", Source!G2062, ""))</f>
        <v>Итого по разделу: Помещение 209 Учебный класс</v>
      </c>
      <c r="B2410" s="61"/>
      <c r="C2410" s="61"/>
      <c r="D2410" s="61"/>
      <c r="E2410" s="61"/>
      <c r="F2410" s="61"/>
      <c r="G2410" s="61"/>
      <c r="H2410" s="61"/>
      <c r="I2410" s="59">
        <f>SUM(P2348:P2409)</f>
        <v>3738.16</v>
      </c>
      <c r="J2410" s="60"/>
      <c r="K2410" s="23"/>
    </row>
    <row r="2413" spans="1:22" ht="16.5" x14ac:dyDescent="0.25">
      <c r="A2413" s="57" t="str">
        <f>CONCATENATE("Раздел: ",IF(Source!G2092&lt;&gt;"Новый раздел", Source!G2092, ""))</f>
        <v>Раздел: Помещение 216 Учебный класс</v>
      </c>
      <c r="B2413" s="57"/>
      <c r="C2413" s="57"/>
      <c r="D2413" s="57"/>
      <c r="E2413" s="57"/>
      <c r="F2413" s="57"/>
      <c r="G2413" s="57"/>
      <c r="H2413" s="57"/>
      <c r="I2413" s="57"/>
      <c r="J2413" s="57"/>
      <c r="K2413" s="57"/>
    </row>
    <row r="2414" spans="1:22" ht="28.5" x14ac:dyDescent="0.2">
      <c r="A2414" s="13">
        <v>269</v>
      </c>
      <c r="B2414" s="13" t="str">
        <f>Source!F2096</f>
        <v>1.21-3305-1-1/1</v>
      </c>
      <c r="C2414" s="13" t="str">
        <f>Source!G2096</f>
        <v>Демонтаж выключателей, розеток</v>
      </c>
      <c r="D2414" s="14" t="str">
        <f>Source!H2096</f>
        <v>100 шт.</v>
      </c>
      <c r="E2414" s="2">
        <f>Source!I2096</f>
        <v>0.05</v>
      </c>
      <c r="F2414" s="16"/>
      <c r="G2414" s="15"/>
      <c r="H2414" s="2"/>
      <c r="I2414" s="2"/>
      <c r="J2414" s="16"/>
      <c r="K2414" s="16"/>
      <c r="Q2414">
        <f>ROUND((Source!BZ2096/100)*ROUND((Source!AF2096*Source!AV2096)*Source!I2096, 2), 2)</f>
        <v>94.86</v>
      </c>
      <c r="R2414">
        <f>Source!X2096</f>
        <v>94.86</v>
      </c>
      <c r="S2414">
        <f>ROUND((Source!CA2096/100)*ROUND((Source!AF2096*Source!AV2096)*Source!I2096, 2), 2)</f>
        <v>13.55</v>
      </c>
      <c r="T2414">
        <f>Source!Y2096</f>
        <v>13.55</v>
      </c>
      <c r="U2414">
        <f>ROUND((175/100)*ROUND((Source!AE2096*Source!AV2096)*Source!I2096, 2), 2)</f>
        <v>0</v>
      </c>
      <c r="V2414">
        <f>ROUND((108/100)*ROUND(Source!CS2096*Source!I2096, 2), 2)</f>
        <v>0</v>
      </c>
    </row>
    <row r="2415" spans="1:22" x14ac:dyDescent="0.2">
      <c r="C2415" s="17" t="str">
        <f>"Объем: "&amp;Source!I2096&amp;"=5/"&amp;"100"</f>
        <v>Объем: 0,05=5/100</v>
      </c>
    </row>
    <row r="2416" spans="1:22" ht="14.25" x14ac:dyDescent="0.2">
      <c r="A2416" s="13"/>
      <c r="B2416" s="13"/>
      <c r="C2416" s="13" t="s">
        <v>1159</v>
      </c>
      <c r="D2416" s="14"/>
      <c r="E2416" s="2"/>
      <c r="F2416" s="16">
        <f>Source!AO2096</f>
        <v>2710.46</v>
      </c>
      <c r="G2416" s="15" t="str">
        <f>Source!DG2096</f>
        <v/>
      </c>
      <c r="H2416" s="2">
        <f>Source!AV2096</f>
        <v>1</v>
      </c>
      <c r="I2416" s="2">
        <f>IF(Source!BA2096&lt;&gt; 0, Source!BA2096, 1)</f>
        <v>1</v>
      </c>
      <c r="J2416" s="16">
        <f>Source!S2096</f>
        <v>135.52000000000001</v>
      </c>
      <c r="K2416" s="16"/>
    </row>
    <row r="2417" spans="1:22" ht="14.25" x14ac:dyDescent="0.2">
      <c r="A2417" s="13"/>
      <c r="B2417" s="13"/>
      <c r="C2417" s="13" t="s">
        <v>1160</v>
      </c>
      <c r="D2417" s="14" t="s">
        <v>1161</v>
      </c>
      <c r="E2417" s="2">
        <f>Source!AT2096</f>
        <v>70</v>
      </c>
      <c r="F2417" s="16"/>
      <c r="G2417" s="15"/>
      <c r="H2417" s="2"/>
      <c r="I2417" s="2"/>
      <c r="J2417" s="16">
        <f>SUM(R2414:R2416)</f>
        <v>94.86</v>
      </c>
      <c r="K2417" s="16"/>
    </row>
    <row r="2418" spans="1:22" ht="14.25" x14ac:dyDescent="0.2">
      <c r="A2418" s="13"/>
      <c r="B2418" s="13"/>
      <c r="C2418" s="13" t="s">
        <v>1162</v>
      </c>
      <c r="D2418" s="14" t="s">
        <v>1161</v>
      </c>
      <c r="E2418" s="2">
        <f>Source!AU2096</f>
        <v>10</v>
      </c>
      <c r="F2418" s="16"/>
      <c r="G2418" s="15"/>
      <c r="H2418" s="2"/>
      <c r="I2418" s="2"/>
      <c r="J2418" s="16">
        <f>SUM(T2414:T2417)</f>
        <v>13.55</v>
      </c>
      <c r="K2418" s="16"/>
    </row>
    <row r="2419" spans="1:22" ht="14.25" x14ac:dyDescent="0.2">
      <c r="A2419" s="13"/>
      <c r="B2419" s="13"/>
      <c r="C2419" s="13" t="s">
        <v>1163</v>
      </c>
      <c r="D2419" s="14" t="s">
        <v>1164</v>
      </c>
      <c r="E2419" s="2">
        <f>Source!AQ2096</f>
        <v>5.84</v>
      </c>
      <c r="F2419" s="16"/>
      <c r="G2419" s="15" t="str">
        <f>Source!DI2096</f>
        <v/>
      </c>
      <c r="H2419" s="2">
        <f>Source!AV2096</f>
        <v>1</v>
      </c>
      <c r="I2419" s="2"/>
      <c r="J2419" s="16"/>
      <c r="K2419" s="16">
        <f>Source!U2096</f>
        <v>0.29199999999999998</v>
      </c>
    </row>
    <row r="2420" spans="1:22" ht="15" x14ac:dyDescent="0.25">
      <c r="A2420" s="20"/>
      <c r="B2420" s="20"/>
      <c r="C2420" s="20"/>
      <c r="D2420" s="20"/>
      <c r="E2420" s="20"/>
      <c r="F2420" s="20"/>
      <c r="G2420" s="20"/>
      <c r="H2420" s="20"/>
      <c r="I2420" s="58">
        <f>J2416+J2417+J2418</f>
        <v>243.93</v>
      </c>
      <c r="J2420" s="58"/>
      <c r="K2420" s="21">
        <f>IF(Source!I2096&lt;&gt;0, ROUND(I2420/Source!I2096, 2), 0)</f>
        <v>4878.6000000000004</v>
      </c>
      <c r="P2420" s="18">
        <f>I2420</f>
        <v>243.93</v>
      </c>
    </row>
    <row r="2421" spans="1:22" ht="57" x14ac:dyDescent="0.2">
      <c r="A2421" s="13">
        <v>270</v>
      </c>
      <c r="B2421" s="13" t="str">
        <f>Source!F2097</f>
        <v>1.50-3204-13-6/1</v>
      </c>
      <c r="C2421" s="13" t="str">
        <f>Source!G2097</f>
        <v>Сверление отверстий в строительных конструкциях из кирпича установками алмазного сверления, диаметр сверла алмазного кольцевого 70 мм</v>
      </c>
      <c r="D2421" s="14" t="str">
        <f>Source!H2097</f>
        <v>10 СМ</v>
      </c>
      <c r="E2421" s="2">
        <f>Source!I2097</f>
        <v>0.2</v>
      </c>
      <c r="F2421" s="16"/>
      <c r="G2421" s="15"/>
      <c r="H2421" s="2"/>
      <c r="I2421" s="2"/>
      <c r="J2421" s="16"/>
      <c r="K2421" s="16"/>
      <c r="Q2421">
        <f>ROUND((Source!BZ2097/100)*ROUND((Source!AF2097*Source!AV2097)*Source!I2097, 2), 2)</f>
        <v>42.74</v>
      </c>
      <c r="R2421">
        <f>Source!X2097</f>
        <v>42.74</v>
      </c>
      <c r="S2421">
        <f>ROUND((Source!CA2097/100)*ROUND((Source!AF2097*Source!AV2097)*Source!I2097, 2), 2)</f>
        <v>6.11</v>
      </c>
      <c r="T2421">
        <f>Source!Y2097</f>
        <v>6.11</v>
      </c>
      <c r="U2421">
        <f>ROUND((175/100)*ROUND((Source!AE2097*Source!AV2097)*Source!I2097, 2), 2)</f>
        <v>0.05</v>
      </c>
      <c r="V2421">
        <f>ROUND((108/100)*ROUND(Source!CS2097*Source!I2097, 2), 2)</f>
        <v>0.03</v>
      </c>
    </row>
    <row r="2422" spans="1:22" x14ac:dyDescent="0.2">
      <c r="C2422" s="17" t="str">
        <f>"Объем: "&amp;Source!I2097&amp;"=2/"&amp;"10"</f>
        <v>Объем: 0,2=2/10</v>
      </c>
    </row>
    <row r="2423" spans="1:22" ht="14.25" x14ac:dyDescent="0.2">
      <c r="A2423" s="13"/>
      <c r="B2423" s="13"/>
      <c r="C2423" s="13" t="s">
        <v>1159</v>
      </c>
      <c r="D2423" s="14"/>
      <c r="E2423" s="2"/>
      <c r="F2423" s="16">
        <f>Source!AO2097</f>
        <v>305.27</v>
      </c>
      <c r="G2423" s="15" t="str">
        <f>Source!DG2097</f>
        <v/>
      </c>
      <c r="H2423" s="2">
        <f>Source!AV2097</f>
        <v>1</v>
      </c>
      <c r="I2423" s="2">
        <f>IF(Source!BA2097&lt;&gt; 0, Source!BA2097, 1)</f>
        <v>1</v>
      </c>
      <c r="J2423" s="16">
        <f>Source!S2097</f>
        <v>61.05</v>
      </c>
      <c r="K2423" s="16"/>
    </row>
    <row r="2424" spans="1:22" ht="14.25" x14ac:dyDescent="0.2">
      <c r="A2424" s="13"/>
      <c r="B2424" s="13"/>
      <c r="C2424" s="13" t="s">
        <v>1165</v>
      </c>
      <c r="D2424" s="14"/>
      <c r="E2424" s="2"/>
      <c r="F2424" s="16">
        <f>Source!AM2097</f>
        <v>8.99</v>
      </c>
      <c r="G2424" s="15" t="str">
        <f>Source!DE2097</f>
        <v/>
      </c>
      <c r="H2424" s="2">
        <f>Source!AV2097</f>
        <v>1</v>
      </c>
      <c r="I2424" s="2">
        <f>IF(Source!BB2097&lt;&gt; 0, Source!BB2097, 1)</f>
        <v>1</v>
      </c>
      <c r="J2424" s="16">
        <f>Source!Q2097</f>
        <v>1.8</v>
      </c>
      <c r="K2424" s="16"/>
    </row>
    <row r="2425" spans="1:22" ht="14.25" x14ac:dyDescent="0.2">
      <c r="A2425" s="13"/>
      <c r="B2425" s="13"/>
      <c r="C2425" s="13" t="s">
        <v>1166</v>
      </c>
      <c r="D2425" s="14"/>
      <c r="E2425" s="2"/>
      <c r="F2425" s="16">
        <f>Source!AN2097</f>
        <v>0.13</v>
      </c>
      <c r="G2425" s="15" t="str">
        <f>Source!DF2097</f>
        <v/>
      </c>
      <c r="H2425" s="2">
        <f>Source!AV2097</f>
        <v>1</v>
      </c>
      <c r="I2425" s="2">
        <f>IF(Source!BS2097&lt;&gt; 0, Source!BS2097, 1)</f>
        <v>1</v>
      </c>
      <c r="J2425" s="22">
        <f>Source!R2097</f>
        <v>0.03</v>
      </c>
      <c r="K2425" s="16"/>
    </row>
    <row r="2426" spans="1:22" ht="14.25" x14ac:dyDescent="0.2">
      <c r="A2426" s="13"/>
      <c r="B2426" s="13"/>
      <c r="C2426" s="13" t="s">
        <v>1167</v>
      </c>
      <c r="D2426" s="14"/>
      <c r="E2426" s="2"/>
      <c r="F2426" s="16">
        <f>Source!AL2097</f>
        <v>112.32</v>
      </c>
      <c r="G2426" s="15" t="str">
        <f>Source!DD2097</f>
        <v/>
      </c>
      <c r="H2426" s="2">
        <f>Source!AW2097</f>
        <v>1</v>
      </c>
      <c r="I2426" s="2">
        <f>IF(Source!BC2097&lt;&gt; 0, Source!BC2097, 1)</f>
        <v>1</v>
      </c>
      <c r="J2426" s="16">
        <f>Source!P2097</f>
        <v>22.46</v>
      </c>
      <c r="K2426" s="16"/>
    </row>
    <row r="2427" spans="1:22" ht="14.25" x14ac:dyDescent="0.2">
      <c r="A2427" s="13"/>
      <c r="B2427" s="13"/>
      <c r="C2427" s="13" t="s">
        <v>1160</v>
      </c>
      <c r="D2427" s="14" t="s">
        <v>1161</v>
      </c>
      <c r="E2427" s="2">
        <f>Source!AT2097</f>
        <v>70</v>
      </c>
      <c r="F2427" s="16"/>
      <c r="G2427" s="15"/>
      <c r="H2427" s="2"/>
      <c r="I2427" s="2"/>
      <c r="J2427" s="16">
        <f>SUM(R2421:R2426)</f>
        <v>42.74</v>
      </c>
      <c r="K2427" s="16"/>
    </row>
    <row r="2428" spans="1:22" ht="14.25" x14ac:dyDescent="0.2">
      <c r="A2428" s="13"/>
      <c r="B2428" s="13"/>
      <c r="C2428" s="13" t="s">
        <v>1162</v>
      </c>
      <c r="D2428" s="14" t="s">
        <v>1161</v>
      </c>
      <c r="E2428" s="2">
        <f>Source!AU2097</f>
        <v>10</v>
      </c>
      <c r="F2428" s="16"/>
      <c r="G2428" s="15"/>
      <c r="H2428" s="2"/>
      <c r="I2428" s="2"/>
      <c r="J2428" s="16">
        <f>SUM(T2421:T2427)</f>
        <v>6.11</v>
      </c>
      <c r="K2428" s="16"/>
    </row>
    <row r="2429" spans="1:22" ht="14.25" x14ac:dyDescent="0.2">
      <c r="A2429" s="13"/>
      <c r="B2429" s="13"/>
      <c r="C2429" s="13" t="s">
        <v>1168</v>
      </c>
      <c r="D2429" s="14" t="s">
        <v>1161</v>
      </c>
      <c r="E2429" s="2">
        <f>108</f>
        <v>108</v>
      </c>
      <c r="F2429" s="16"/>
      <c r="G2429" s="15"/>
      <c r="H2429" s="2"/>
      <c r="I2429" s="2"/>
      <c r="J2429" s="16">
        <f>SUM(V2421:V2428)</f>
        <v>0.03</v>
      </c>
      <c r="K2429" s="16"/>
    </row>
    <row r="2430" spans="1:22" ht="14.25" x14ac:dyDescent="0.2">
      <c r="A2430" s="13"/>
      <c r="B2430" s="13"/>
      <c r="C2430" s="13" t="s">
        <v>1163</v>
      </c>
      <c r="D2430" s="14" t="s">
        <v>1164</v>
      </c>
      <c r="E2430" s="2">
        <f>Source!AQ2097</f>
        <v>0.42</v>
      </c>
      <c r="F2430" s="16"/>
      <c r="G2430" s="15" t="str">
        <f>Source!DI2097</f>
        <v/>
      </c>
      <c r="H2430" s="2">
        <f>Source!AV2097</f>
        <v>1</v>
      </c>
      <c r="I2430" s="2"/>
      <c r="J2430" s="16"/>
      <c r="K2430" s="16">
        <f>Source!U2097</f>
        <v>8.4000000000000005E-2</v>
      </c>
    </row>
    <row r="2431" spans="1:22" ht="15" x14ac:dyDescent="0.25">
      <c r="A2431" s="20"/>
      <c r="B2431" s="20"/>
      <c r="C2431" s="20"/>
      <c r="D2431" s="20"/>
      <c r="E2431" s="20"/>
      <c r="F2431" s="20"/>
      <c r="G2431" s="20"/>
      <c r="H2431" s="20"/>
      <c r="I2431" s="58">
        <f>J2423+J2424+J2426+J2427+J2428+J2429</f>
        <v>134.19000000000003</v>
      </c>
      <c r="J2431" s="58"/>
      <c r="K2431" s="21">
        <f>IF(Source!I2097&lt;&gt;0, ROUND(I2431/Source!I2097, 2), 0)</f>
        <v>670.95</v>
      </c>
      <c r="P2431" s="18">
        <f>I2431</f>
        <v>134.19000000000003</v>
      </c>
    </row>
    <row r="2432" spans="1:22" ht="28.5" x14ac:dyDescent="0.2">
      <c r="A2432" s="13">
        <v>271</v>
      </c>
      <c r="B2432" s="13" t="str">
        <f>Source!F2098</f>
        <v>1.50-3204-10-1/1</v>
      </c>
      <c r="C2432" s="13" t="str">
        <f>Source!G2098</f>
        <v>Пробивка борозд в кирпичных стенах, площадь сечения до 20 см2</v>
      </c>
      <c r="D2432" s="14" t="str">
        <f>Source!H2098</f>
        <v>100 м</v>
      </c>
      <c r="E2432" s="2">
        <f>Source!I2098</f>
        <v>0.01</v>
      </c>
      <c r="F2432" s="16"/>
      <c r="G2432" s="15"/>
      <c r="H2432" s="2"/>
      <c r="I2432" s="2"/>
      <c r="J2432" s="16"/>
      <c r="K2432" s="16"/>
      <c r="Q2432">
        <f>ROUND((Source!BZ2098/100)*ROUND((Source!AF2098*Source!AV2098)*Source!I2098, 2), 2)</f>
        <v>57.54</v>
      </c>
      <c r="R2432">
        <f>Source!X2098</f>
        <v>57.54</v>
      </c>
      <c r="S2432">
        <f>ROUND((Source!CA2098/100)*ROUND((Source!AF2098*Source!AV2098)*Source!I2098, 2), 2)</f>
        <v>8.2200000000000006</v>
      </c>
      <c r="T2432">
        <f>Source!Y2098</f>
        <v>8.2200000000000006</v>
      </c>
      <c r="U2432">
        <f>ROUND((175/100)*ROUND((Source!AE2098*Source!AV2098)*Source!I2098, 2), 2)</f>
        <v>53.2</v>
      </c>
      <c r="V2432">
        <f>ROUND((108/100)*ROUND(Source!CS2098*Source!I2098, 2), 2)</f>
        <v>32.83</v>
      </c>
    </row>
    <row r="2433" spans="1:22" x14ac:dyDescent="0.2">
      <c r="C2433" s="17" t="str">
        <f>"Объем: "&amp;Source!I2098&amp;"=1/"&amp;"100"</f>
        <v>Объем: 0,01=1/100</v>
      </c>
    </row>
    <row r="2434" spans="1:22" ht="14.25" x14ac:dyDescent="0.2">
      <c r="A2434" s="13"/>
      <c r="B2434" s="13"/>
      <c r="C2434" s="13" t="s">
        <v>1159</v>
      </c>
      <c r="D2434" s="14"/>
      <c r="E2434" s="2"/>
      <c r="F2434" s="16">
        <f>Source!AO2098</f>
        <v>8219.68</v>
      </c>
      <c r="G2434" s="15" t="str">
        <f>Source!DG2098</f>
        <v/>
      </c>
      <c r="H2434" s="2">
        <f>Source!AV2098</f>
        <v>1</v>
      </c>
      <c r="I2434" s="2">
        <f>IF(Source!BA2098&lt;&gt; 0, Source!BA2098, 1)</f>
        <v>1</v>
      </c>
      <c r="J2434" s="16">
        <f>Source!S2098</f>
        <v>82.2</v>
      </c>
      <c r="K2434" s="16"/>
    </row>
    <row r="2435" spans="1:22" ht="14.25" x14ac:dyDescent="0.2">
      <c r="A2435" s="13"/>
      <c r="B2435" s="13"/>
      <c r="C2435" s="13" t="s">
        <v>1165</v>
      </c>
      <c r="D2435" s="14"/>
      <c r="E2435" s="2"/>
      <c r="F2435" s="16">
        <f>Source!AM2098</f>
        <v>5993.85</v>
      </c>
      <c r="G2435" s="15" t="str">
        <f>Source!DE2098</f>
        <v/>
      </c>
      <c r="H2435" s="2">
        <f>Source!AV2098</f>
        <v>1</v>
      </c>
      <c r="I2435" s="2">
        <f>IF(Source!BB2098&lt;&gt; 0, Source!BB2098, 1)</f>
        <v>1</v>
      </c>
      <c r="J2435" s="16">
        <f>Source!Q2098</f>
        <v>59.94</v>
      </c>
      <c r="K2435" s="16"/>
    </row>
    <row r="2436" spans="1:22" ht="14.25" x14ac:dyDescent="0.2">
      <c r="A2436" s="13"/>
      <c r="B2436" s="13"/>
      <c r="C2436" s="13" t="s">
        <v>1166</v>
      </c>
      <c r="D2436" s="14"/>
      <c r="E2436" s="2"/>
      <c r="F2436" s="16">
        <f>Source!AN2098</f>
        <v>3040.45</v>
      </c>
      <c r="G2436" s="15" t="str">
        <f>Source!DF2098</f>
        <v/>
      </c>
      <c r="H2436" s="2">
        <f>Source!AV2098</f>
        <v>1</v>
      </c>
      <c r="I2436" s="2">
        <f>IF(Source!BS2098&lt;&gt; 0, Source!BS2098, 1)</f>
        <v>1</v>
      </c>
      <c r="J2436" s="22">
        <f>Source!R2098</f>
        <v>30.4</v>
      </c>
      <c r="K2436" s="16"/>
    </row>
    <row r="2437" spans="1:22" ht="14.25" x14ac:dyDescent="0.2">
      <c r="A2437" s="13"/>
      <c r="B2437" s="13"/>
      <c r="C2437" s="13" t="s">
        <v>1160</v>
      </c>
      <c r="D2437" s="14" t="s">
        <v>1161</v>
      </c>
      <c r="E2437" s="2">
        <f>Source!AT2098</f>
        <v>70</v>
      </c>
      <c r="F2437" s="16"/>
      <c r="G2437" s="15"/>
      <c r="H2437" s="2"/>
      <c r="I2437" s="2"/>
      <c r="J2437" s="16">
        <f>SUM(R2432:R2436)</f>
        <v>57.54</v>
      </c>
      <c r="K2437" s="16"/>
    </row>
    <row r="2438" spans="1:22" ht="14.25" x14ac:dyDescent="0.2">
      <c r="A2438" s="13"/>
      <c r="B2438" s="13"/>
      <c r="C2438" s="13" t="s">
        <v>1162</v>
      </c>
      <c r="D2438" s="14" t="s">
        <v>1161</v>
      </c>
      <c r="E2438" s="2">
        <f>Source!AU2098</f>
        <v>10</v>
      </c>
      <c r="F2438" s="16"/>
      <c r="G2438" s="15"/>
      <c r="H2438" s="2"/>
      <c r="I2438" s="2"/>
      <c r="J2438" s="16">
        <f>SUM(T2432:T2437)</f>
        <v>8.2200000000000006</v>
      </c>
      <c r="K2438" s="16"/>
    </row>
    <row r="2439" spans="1:22" ht="14.25" x14ac:dyDescent="0.2">
      <c r="A2439" s="13"/>
      <c r="B2439" s="13"/>
      <c r="C2439" s="13" t="s">
        <v>1168</v>
      </c>
      <c r="D2439" s="14" t="s">
        <v>1161</v>
      </c>
      <c r="E2439" s="2">
        <f>108</f>
        <v>108</v>
      </c>
      <c r="F2439" s="16"/>
      <c r="G2439" s="15"/>
      <c r="H2439" s="2"/>
      <c r="I2439" s="2"/>
      <c r="J2439" s="16">
        <f>SUM(V2432:V2438)</f>
        <v>32.83</v>
      </c>
      <c r="K2439" s="16"/>
    </row>
    <row r="2440" spans="1:22" ht="14.25" x14ac:dyDescent="0.2">
      <c r="A2440" s="13"/>
      <c r="B2440" s="13"/>
      <c r="C2440" s="13" t="s">
        <v>1163</v>
      </c>
      <c r="D2440" s="14" t="s">
        <v>1164</v>
      </c>
      <c r="E2440" s="2">
        <f>Source!AQ2098</f>
        <v>14</v>
      </c>
      <c r="F2440" s="16"/>
      <c r="G2440" s="15" t="str">
        <f>Source!DI2098</f>
        <v/>
      </c>
      <c r="H2440" s="2">
        <f>Source!AV2098</f>
        <v>1</v>
      </c>
      <c r="I2440" s="2"/>
      <c r="J2440" s="16"/>
      <c r="K2440" s="16">
        <f>Source!U2098</f>
        <v>0.14000000000000001</v>
      </c>
    </row>
    <row r="2441" spans="1:22" ht="15" x14ac:dyDescent="0.25">
      <c r="A2441" s="20"/>
      <c r="B2441" s="20"/>
      <c r="C2441" s="20"/>
      <c r="D2441" s="20"/>
      <c r="E2441" s="20"/>
      <c r="F2441" s="20"/>
      <c r="G2441" s="20"/>
      <c r="H2441" s="20"/>
      <c r="I2441" s="58">
        <f>J2434+J2435+J2437+J2438+J2439</f>
        <v>240.72999999999996</v>
      </c>
      <c r="J2441" s="58"/>
      <c r="K2441" s="21">
        <f>IF(Source!I2098&lt;&gt;0, ROUND(I2441/Source!I2098, 2), 0)</f>
        <v>24073</v>
      </c>
      <c r="P2441" s="18">
        <f>I2441</f>
        <v>240.72999999999996</v>
      </c>
    </row>
    <row r="2442" spans="1:22" ht="99.75" x14ac:dyDescent="0.2">
      <c r="A2442" s="13">
        <v>272</v>
      </c>
      <c r="B2442" s="13" t="str">
        <f>Source!F2099</f>
        <v>21.23-8-140</v>
      </c>
      <c r="C2442" s="13" t="str">
        <f>Source!G2099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442" s="14" t="str">
        <f>Source!H2099</f>
        <v>км</v>
      </c>
      <c r="E2442" s="2">
        <f>Source!I2099</f>
        <v>1E-3</v>
      </c>
      <c r="F2442" s="16">
        <f>Source!AL2099</f>
        <v>99860.32</v>
      </c>
      <c r="G2442" s="15" t="str">
        <f>Source!DD2099</f>
        <v/>
      </c>
      <c r="H2442" s="2">
        <f>Source!AW2099</f>
        <v>1</v>
      </c>
      <c r="I2442" s="2">
        <f>IF(Source!BC2099&lt;&gt; 0, Source!BC2099, 1)</f>
        <v>1</v>
      </c>
      <c r="J2442" s="16">
        <f>Source!P2099</f>
        <v>99.86</v>
      </c>
      <c r="K2442" s="16"/>
      <c r="Q2442">
        <f>ROUND((Source!BZ2099/100)*ROUND((Source!AF2099*Source!AV2099)*Source!I2099, 2), 2)</f>
        <v>0</v>
      </c>
      <c r="R2442">
        <f>Source!X2099</f>
        <v>0</v>
      </c>
      <c r="S2442">
        <f>ROUND((Source!CA2099/100)*ROUND((Source!AF2099*Source!AV2099)*Source!I2099, 2), 2)</f>
        <v>0</v>
      </c>
      <c r="T2442">
        <f>Source!Y2099</f>
        <v>0</v>
      </c>
      <c r="U2442">
        <f>ROUND((175/100)*ROUND((Source!AE2099*Source!AV2099)*Source!I2099, 2), 2)</f>
        <v>0</v>
      </c>
      <c r="V2442">
        <f>ROUND((108/100)*ROUND(Source!CS2099*Source!I2099, 2), 2)</f>
        <v>0</v>
      </c>
    </row>
    <row r="2443" spans="1:22" ht="15" x14ac:dyDescent="0.25">
      <c r="A2443" s="20"/>
      <c r="B2443" s="20"/>
      <c r="C2443" s="20"/>
      <c r="D2443" s="20"/>
      <c r="E2443" s="20"/>
      <c r="F2443" s="20"/>
      <c r="G2443" s="20"/>
      <c r="H2443" s="20"/>
      <c r="I2443" s="58">
        <f>J2442</f>
        <v>99.86</v>
      </c>
      <c r="J2443" s="58"/>
      <c r="K2443" s="21">
        <f>IF(Source!I2099&lt;&gt;0, ROUND(I2443/Source!I2099, 2), 0)</f>
        <v>99860</v>
      </c>
      <c r="P2443" s="18">
        <f>I2443</f>
        <v>99.86</v>
      </c>
    </row>
    <row r="2444" spans="1:22" ht="57" x14ac:dyDescent="0.2">
      <c r="A2444" s="13">
        <v>273</v>
      </c>
      <c r="B2444" s="13" t="str">
        <f>Source!F2100</f>
        <v>21.21-5-84</v>
      </c>
      <c r="C2444" s="13" t="str">
        <f>Source!G2100</f>
        <v>Коробки для установки выключателей, переключателей и штепсельных розеток при скрытой электропроводке, тип КУВ-1М УХЛЗ</v>
      </c>
      <c r="D2444" s="14" t="str">
        <f>Source!H2100</f>
        <v>1000 шт.</v>
      </c>
      <c r="E2444" s="2">
        <f>Source!I2100</f>
        <v>2E-3</v>
      </c>
      <c r="F2444" s="16">
        <f>Source!AL2100</f>
        <v>72169.899999999994</v>
      </c>
      <c r="G2444" s="15" t="str">
        <f>Source!DD2100</f>
        <v/>
      </c>
      <c r="H2444" s="2">
        <f>Source!AW2100</f>
        <v>1</v>
      </c>
      <c r="I2444" s="2">
        <f>IF(Source!BC2100&lt;&gt; 0, Source!BC2100, 1)</f>
        <v>1</v>
      </c>
      <c r="J2444" s="16">
        <f>Source!P2100</f>
        <v>144.34</v>
      </c>
      <c r="K2444" s="16"/>
      <c r="Q2444">
        <f>ROUND((Source!BZ2100/100)*ROUND((Source!AF2100*Source!AV2100)*Source!I2100, 2), 2)</f>
        <v>0</v>
      </c>
      <c r="R2444">
        <f>Source!X2100</f>
        <v>0</v>
      </c>
      <c r="S2444">
        <f>ROUND((Source!CA2100/100)*ROUND((Source!AF2100*Source!AV2100)*Source!I2100, 2), 2)</f>
        <v>0</v>
      </c>
      <c r="T2444">
        <f>Source!Y2100</f>
        <v>0</v>
      </c>
      <c r="U2444">
        <f>ROUND((175/100)*ROUND((Source!AE2100*Source!AV2100)*Source!I2100, 2), 2)</f>
        <v>0</v>
      </c>
      <c r="V2444">
        <f>ROUND((108/100)*ROUND(Source!CS2100*Source!I2100, 2), 2)</f>
        <v>0</v>
      </c>
    </row>
    <row r="2445" spans="1:22" x14ac:dyDescent="0.2">
      <c r="C2445" s="17" t="str">
        <f>"Объем: "&amp;Source!I2100&amp;"=2/"&amp;"1000"</f>
        <v>Объем: 0,002=2/1000</v>
      </c>
    </row>
    <row r="2446" spans="1:22" ht="15" x14ac:dyDescent="0.25">
      <c r="A2446" s="20"/>
      <c r="B2446" s="20"/>
      <c r="C2446" s="20"/>
      <c r="D2446" s="20"/>
      <c r="E2446" s="20"/>
      <c r="F2446" s="20"/>
      <c r="G2446" s="20"/>
      <c r="H2446" s="20"/>
      <c r="I2446" s="58">
        <f>J2444</f>
        <v>144.34</v>
      </c>
      <c r="J2446" s="58"/>
      <c r="K2446" s="21">
        <f>IF(Source!I2100&lt;&gt;0, ROUND(I2446/Source!I2100, 2), 0)</f>
        <v>72170</v>
      </c>
      <c r="P2446" s="18">
        <f>I2446</f>
        <v>144.34</v>
      </c>
    </row>
    <row r="2447" spans="1:22" ht="42.75" x14ac:dyDescent="0.2">
      <c r="A2447" s="13">
        <v>274</v>
      </c>
      <c r="B2447" s="13" t="str">
        <f>Source!F2101</f>
        <v>1.20-3103-1-8/1</v>
      </c>
      <c r="C2447" s="13" t="str">
        <f>Source!G2101</f>
        <v>Установка розетки штепсельной неутопленного типа при открытой проводке</v>
      </c>
      <c r="D2447" s="14" t="str">
        <f>Source!H2101</f>
        <v>100 шт.</v>
      </c>
      <c r="E2447" s="2">
        <f>Source!I2101</f>
        <v>0.04</v>
      </c>
      <c r="F2447" s="16"/>
      <c r="G2447" s="15"/>
      <c r="H2447" s="2"/>
      <c r="I2447" s="2"/>
      <c r="J2447" s="16"/>
      <c r="K2447" s="16"/>
      <c r="Q2447">
        <f>ROUND((Source!BZ2101/100)*ROUND((Source!AF2101*Source!AV2101)*Source!I2101, 2), 2)</f>
        <v>780.74</v>
      </c>
      <c r="R2447">
        <f>Source!X2101</f>
        <v>780.74</v>
      </c>
      <c r="S2447">
        <f>ROUND((Source!CA2101/100)*ROUND((Source!AF2101*Source!AV2101)*Source!I2101, 2), 2)</f>
        <v>111.53</v>
      </c>
      <c r="T2447">
        <f>Source!Y2101</f>
        <v>111.53</v>
      </c>
      <c r="U2447">
        <f>ROUND((175/100)*ROUND((Source!AE2101*Source!AV2101)*Source!I2101, 2), 2)</f>
        <v>0.05</v>
      </c>
      <c r="V2447">
        <f>ROUND((108/100)*ROUND(Source!CS2101*Source!I2101, 2), 2)</f>
        <v>0.03</v>
      </c>
    </row>
    <row r="2448" spans="1:22" x14ac:dyDescent="0.2">
      <c r="C2448" s="17" t="str">
        <f>"Объем: "&amp;Source!I2101&amp;"=4/"&amp;"100"</f>
        <v>Объем: 0,04=4/100</v>
      </c>
    </row>
    <row r="2449" spans="1:22" ht="14.25" x14ac:dyDescent="0.2">
      <c r="A2449" s="13"/>
      <c r="B2449" s="13"/>
      <c r="C2449" s="13" t="s">
        <v>1159</v>
      </c>
      <c r="D2449" s="14"/>
      <c r="E2449" s="2"/>
      <c r="F2449" s="16">
        <f>Source!AO2101</f>
        <v>27883.439999999999</v>
      </c>
      <c r="G2449" s="15" t="str">
        <f>Source!DG2101</f>
        <v/>
      </c>
      <c r="H2449" s="2">
        <f>Source!AV2101</f>
        <v>1</v>
      </c>
      <c r="I2449" s="2">
        <f>IF(Source!BA2101&lt;&gt; 0, Source!BA2101, 1)</f>
        <v>1</v>
      </c>
      <c r="J2449" s="16">
        <f>Source!S2101</f>
        <v>1115.3399999999999</v>
      </c>
      <c r="K2449" s="16"/>
    </row>
    <row r="2450" spans="1:22" ht="14.25" x14ac:dyDescent="0.2">
      <c r="A2450" s="13"/>
      <c r="B2450" s="13"/>
      <c r="C2450" s="13" t="s">
        <v>1165</v>
      </c>
      <c r="D2450" s="14"/>
      <c r="E2450" s="2"/>
      <c r="F2450" s="16">
        <f>Source!AM2101</f>
        <v>32.57</v>
      </c>
      <c r="G2450" s="15" t="str">
        <f>Source!DE2101</f>
        <v/>
      </c>
      <c r="H2450" s="2">
        <f>Source!AV2101</f>
        <v>1</v>
      </c>
      <c r="I2450" s="2">
        <f>IF(Source!BB2101&lt;&gt; 0, Source!BB2101, 1)</f>
        <v>1</v>
      </c>
      <c r="J2450" s="16">
        <f>Source!Q2101</f>
        <v>1.3</v>
      </c>
      <c r="K2450" s="16"/>
    </row>
    <row r="2451" spans="1:22" ht="14.25" x14ac:dyDescent="0.2">
      <c r="A2451" s="13"/>
      <c r="B2451" s="13"/>
      <c r="C2451" s="13" t="s">
        <v>1166</v>
      </c>
      <c r="D2451" s="14"/>
      <c r="E2451" s="2"/>
      <c r="F2451" s="16">
        <f>Source!AN2101</f>
        <v>0.69</v>
      </c>
      <c r="G2451" s="15" t="str">
        <f>Source!DF2101</f>
        <v/>
      </c>
      <c r="H2451" s="2">
        <f>Source!AV2101</f>
        <v>1</v>
      </c>
      <c r="I2451" s="2">
        <f>IF(Source!BS2101&lt;&gt; 0, Source!BS2101, 1)</f>
        <v>1</v>
      </c>
      <c r="J2451" s="22">
        <f>Source!R2101</f>
        <v>0.03</v>
      </c>
      <c r="K2451" s="16"/>
    </row>
    <row r="2452" spans="1:22" ht="14.25" x14ac:dyDescent="0.2">
      <c r="A2452" s="13"/>
      <c r="B2452" s="13"/>
      <c r="C2452" s="13" t="s">
        <v>1160</v>
      </c>
      <c r="D2452" s="14" t="s">
        <v>1161</v>
      </c>
      <c r="E2452" s="2">
        <f>Source!AT2101</f>
        <v>70</v>
      </c>
      <c r="F2452" s="16"/>
      <c r="G2452" s="15"/>
      <c r="H2452" s="2"/>
      <c r="I2452" s="2"/>
      <c r="J2452" s="16">
        <f>SUM(R2447:R2451)</f>
        <v>780.74</v>
      </c>
      <c r="K2452" s="16"/>
    </row>
    <row r="2453" spans="1:22" ht="14.25" x14ac:dyDescent="0.2">
      <c r="A2453" s="13"/>
      <c r="B2453" s="13"/>
      <c r="C2453" s="13" t="s">
        <v>1162</v>
      </c>
      <c r="D2453" s="14" t="s">
        <v>1161</v>
      </c>
      <c r="E2453" s="2">
        <f>Source!AU2101</f>
        <v>10</v>
      </c>
      <c r="F2453" s="16"/>
      <c r="G2453" s="15"/>
      <c r="H2453" s="2"/>
      <c r="I2453" s="2"/>
      <c r="J2453" s="16">
        <f>SUM(T2447:T2452)</f>
        <v>111.53</v>
      </c>
      <c r="K2453" s="16"/>
    </row>
    <row r="2454" spans="1:22" ht="14.25" x14ac:dyDescent="0.2">
      <c r="A2454" s="13"/>
      <c r="B2454" s="13"/>
      <c r="C2454" s="13" t="s">
        <v>1168</v>
      </c>
      <c r="D2454" s="14" t="s">
        <v>1161</v>
      </c>
      <c r="E2454" s="2">
        <f>108</f>
        <v>108</v>
      </c>
      <c r="F2454" s="16"/>
      <c r="G2454" s="15"/>
      <c r="H2454" s="2"/>
      <c r="I2454" s="2"/>
      <c r="J2454" s="16">
        <f>SUM(V2447:V2453)</f>
        <v>0.03</v>
      </c>
      <c r="K2454" s="16"/>
    </row>
    <row r="2455" spans="1:22" ht="14.25" x14ac:dyDescent="0.2">
      <c r="A2455" s="13"/>
      <c r="B2455" s="13"/>
      <c r="C2455" s="13" t="s">
        <v>1163</v>
      </c>
      <c r="D2455" s="14" t="s">
        <v>1164</v>
      </c>
      <c r="E2455" s="2">
        <f>Source!AQ2101</f>
        <v>42.81</v>
      </c>
      <c r="F2455" s="16"/>
      <c r="G2455" s="15" t="str">
        <f>Source!DI2101</f>
        <v/>
      </c>
      <c r="H2455" s="2">
        <f>Source!AV2101</f>
        <v>1</v>
      </c>
      <c r="I2455" s="2"/>
      <c r="J2455" s="16"/>
      <c r="K2455" s="16">
        <f>Source!U2101</f>
        <v>1.7124000000000001</v>
      </c>
    </row>
    <row r="2456" spans="1:22" ht="15" x14ac:dyDescent="0.25">
      <c r="A2456" s="20"/>
      <c r="B2456" s="20"/>
      <c r="C2456" s="20"/>
      <c r="D2456" s="20"/>
      <c r="E2456" s="20"/>
      <c r="F2456" s="20"/>
      <c r="G2456" s="20"/>
      <c r="H2456" s="20"/>
      <c r="I2456" s="58">
        <f>J2449+J2450+J2452+J2453+J2454</f>
        <v>2008.9399999999998</v>
      </c>
      <c r="J2456" s="58"/>
      <c r="K2456" s="21">
        <f>IF(Source!I2101&lt;&gt;0, ROUND(I2456/Source!I2101, 2), 0)</f>
        <v>50223.5</v>
      </c>
      <c r="P2456" s="18">
        <f>I2456</f>
        <v>2008.9399999999998</v>
      </c>
    </row>
    <row r="2457" spans="1:22" ht="42.75" x14ac:dyDescent="0.2">
      <c r="A2457" s="13">
        <v>275</v>
      </c>
      <c r="B2457" s="13" t="str">
        <f>Source!F2102</f>
        <v>1.20-3103-1-1/1</v>
      </c>
      <c r="C2457" s="13" t="str">
        <f>Source!G2102</f>
        <v>Установка выключателя одноклавишного неутопленного типа при открытой проводке</v>
      </c>
      <c r="D2457" s="14" t="str">
        <f>Source!H2102</f>
        <v>100 шт.</v>
      </c>
      <c r="E2457" s="2">
        <f>Source!I2102</f>
        <v>0.01</v>
      </c>
      <c r="F2457" s="16"/>
      <c r="G2457" s="15"/>
      <c r="H2457" s="2"/>
      <c r="I2457" s="2"/>
      <c r="J2457" s="16"/>
      <c r="K2457" s="16"/>
      <c r="Q2457">
        <f>ROUND((Source!BZ2102/100)*ROUND((Source!AF2102*Source!AV2102)*Source!I2102, 2), 2)</f>
        <v>178.82</v>
      </c>
      <c r="R2457">
        <f>Source!X2102</f>
        <v>178.82</v>
      </c>
      <c r="S2457">
        <f>ROUND((Source!CA2102/100)*ROUND((Source!AF2102*Source!AV2102)*Source!I2102, 2), 2)</f>
        <v>25.55</v>
      </c>
      <c r="T2457">
        <f>Source!Y2102</f>
        <v>25.55</v>
      </c>
      <c r="U2457">
        <f>ROUND((175/100)*ROUND((Source!AE2102*Source!AV2102)*Source!I2102, 2), 2)</f>
        <v>0.02</v>
      </c>
      <c r="V2457">
        <f>ROUND((108/100)*ROUND(Source!CS2102*Source!I2102, 2), 2)</f>
        <v>0.01</v>
      </c>
    </row>
    <row r="2458" spans="1:22" x14ac:dyDescent="0.2">
      <c r="C2458" s="17" t="str">
        <f>"Объем: "&amp;Source!I2102&amp;"=1/"&amp;"100"</f>
        <v>Объем: 0,01=1/100</v>
      </c>
    </row>
    <row r="2459" spans="1:22" ht="14.25" x14ac:dyDescent="0.2">
      <c r="A2459" s="13"/>
      <c r="B2459" s="13"/>
      <c r="C2459" s="13" t="s">
        <v>1159</v>
      </c>
      <c r="D2459" s="14"/>
      <c r="E2459" s="2"/>
      <c r="F2459" s="16">
        <f>Source!AO2102</f>
        <v>25545.16</v>
      </c>
      <c r="G2459" s="15" t="str">
        <f>Source!DG2102</f>
        <v/>
      </c>
      <c r="H2459" s="2">
        <f>Source!AV2102</f>
        <v>1</v>
      </c>
      <c r="I2459" s="2">
        <f>IF(Source!BA2102&lt;&gt; 0, Source!BA2102, 1)</f>
        <v>1</v>
      </c>
      <c r="J2459" s="16">
        <f>Source!S2102</f>
        <v>255.45</v>
      </c>
      <c r="K2459" s="16"/>
    </row>
    <row r="2460" spans="1:22" ht="14.25" x14ac:dyDescent="0.2">
      <c r="A2460" s="13"/>
      <c r="B2460" s="13"/>
      <c r="C2460" s="13" t="s">
        <v>1165</v>
      </c>
      <c r="D2460" s="14"/>
      <c r="E2460" s="2"/>
      <c r="F2460" s="16">
        <f>Source!AM2102</f>
        <v>32.57</v>
      </c>
      <c r="G2460" s="15" t="str">
        <f>Source!DE2102</f>
        <v/>
      </c>
      <c r="H2460" s="2">
        <f>Source!AV2102</f>
        <v>1</v>
      </c>
      <c r="I2460" s="2">
        <f>IF(Source!BB2102&lt;&gt; 0, Source!BB2102, 1)</f>
        <v>1</v>
      </c>
      <c r="J2460" s="16">
        <f>Source!Q2102</f>
        <v>0.33</v>
      </c>
      <c r="K2460" s="16"/>
    </row>
    <row r="2461" spans="1:22" ht="14.25" x14ac:dyDescent="0.2">
      <c r="A2461" s="13"/>
      <c r="B2461" s="13"/>
      <c r="C2461" s="13" t="s">
        <v>1166</v>
      </c>
      <c r="D2461" s="14"/>
      <c r="E2461" s="2"/>
      <c r="F2461" s="16">
        <f>Source!AN2102</f>
        <v>0.69</v>
      </c>
      <c r="G2461" s="15" t="str">
        <f>Source!DF2102</f>
        <v/>
      </c>
      <c r="H2461" s="2">
        <f>Source!AV2102</f>
        <v>1</v>
      </c>
      <c r="I2461" s="2">
        <f>IF(Source!BS2102&lt;&gt; 0, Source!BS2102, 1)</f>
        <v>1</v>
      </c>
      <c r="J2461" s="22">
        <f>Source!R2102</f>
        <v>0.01</v>
      </c>
      <c r="K2461" s="16"/>
    </row>
    <row r="2462" spans="1:22" ht="14.25" x14ac:dyDescent="0.2">
      <c r="A2462" s="13"/>
      <c r="B2462" s="13"/>
      <c r="C2462" s="13" t="s">
        <v>1160</v>
      </c>
      <c r="D2462" s="14" t="s">
        <v>1161</v>
      </c>
      <c r="E2462" s="2">
        <f>Source!AT2102</f>
        <v>70</v>
      </c>
      <c r="F2462" s="16"/>
      <c r="G2462" s="15"/>
      <c r="H2462" s="2"/>
      <c r="I2462" s="2"/>
      <c r="J2462" s="16">
        <f>SUM(R2457:R2461)</f>
        <v>178.82</v>
      </c>
      <c r="K2462" s="16"/>
    </row>
    <row r="2463" spans="1:22" ht="14.25" x14ac:dyDescent="0.2">
      <c r="A2463" s="13"/>
      <c r="B2463" s="13"/>
      <c r="C2463" s="13" t="s">
        <v>1162</v>
      </c>
      <c r="D2463" s="14" t="s">
        <v>1161</v>
      </c>
      <c r="E2463" s="2">
        <f>Source!AU2102</f>
        <v>10</v>
      </c>
      <c r="F2463" s="16"/>
      <c r="G2463" s="15"/>
      <c r="H2463" s="2"/>
      <c r="I2463" s="2"/>
      <c r="J2463" s="16">
        <f>SUM(T2457:T2462)</f>
        <v>25.55</v>
      </c>
      <c r="K2463" s="16"/>
    </row>
    <row r="2464" spans="1:22" ht="14.25" x14ac:dyDescent="0.2">
      <c r="A2464" s="13"/>
      <c r="B2464" s="13"/>
      <c r="C2464" s="13" t="s">
        <v>1168</v>
      </c>
      <c r="D2464" s="14" t="s">
        <v>1161</v>
      </c>
      <c r="E2464" s="2">
        <f>108</f>
        <v>108</v>
      </c>
      <c r="F2464" s="16"/>
      <c r="G2464" s="15"/>
      <c r="H2464" s="2"/>
      <c r="I2464" s="2"/>
      <c r="J2464" s="16">
        <f>SUM(V2457:V2463)</f>
        <v>0.01</v>
      </c>
      <c r="K2464" s="16"/>
    </row>
    <row r="2465" spans="1:22" ht="14.25" x14ac:dyDescent="0.2">
      <c r="A2465" s="13"/>
      <c r="B2465" s="13"/>
      <c r="C2465" s="13" t="s">
        <v>1163</v>
      </c>
      <c r="D2465" s="14" t="s">
        <v>1164</v>
      </c>
      <c r="E2465" s="2">
        <f>Source!AQ2102</f>
        <v>39.22</v>
      </c>
      <c r="F2465" s="16"/>
      <c r="G2465" s="15" t="str">
        <f>Source!DI2102</f>
        <v/>
      </c>
      <c r="H2465" s="2">
        <f>Source!AV2102</f>
        <v>1</v>
      </c>
      <c r="I2465" s="2"/>
      <c r="J2465" s="16"/>
      <c r="K2465" s="16">
        <f>Source!U2102</f>
        <v>0.39219999999999999</v>
      </c>
    </row>
    <row r="2466" spans="1:22" ht="15" x14ac:dyDescent="0.25">
      <c r="A2466" s="20"/>
      <c r="B2466" s="20"/>
      <c r="C2466" s="20"/>
      <c r="D2466" s="20"/>
      <c r="E2466" s="20"/>
      <c r="F2466" s="20"/>
      <c r="G2466" s="20"/>
      <c r="H2466" s="20"/>
      <c r="I2466" s="58">
        <f>J2459+J2460+J2462+J2463+J2464</f>
        <v>460.16</v>
      </c>
      <c r="J2466" s="58"/>
      <c r="K2466" s="21">
        <f>IF(Source!I2102&lt;&gt;0, ROUND(I2466/Source!I2102, 2), 0)</f>
        <v>46016</v>
      </c>
      <c r="P2466" s="18">
        <f>I2466</f>
        <v>460.16</v>
      </c>
    </row>
    <row r="2467" spans="1:22" ht="42.75" x14ac:dyDescent="0.2">
      <c r="A2467" s="13">
        <v>276</v>
      </c>
      <c r="B2467" s="13" t="str">
        <f>Source!F2103</f>
        <v>1.20-3103-1-5/1</v>
      </c>
      <c r="C2467" s="13" t="str">
        <f>Source!G2103</f>
        <v>Установка выключателя двухклавишного утопленного типа при скрытой проводке</v>
      </c>
      <c r="D2467" s="14" t="str">
        <f>Source!H2103</f>
        <v>100 шт.</v>
      </c>
      <c r="E2467" s="2">
        <f>Source!I2103</f>
        <v>0.01</v>
      </c>
      <c r="F2467" s="16"/>
      <c r="G2467" s="15"/>
      <c r="H2467" s="2"/>
      <c r="I2467" s="2"/>
      <c r="J2467" s="16"/>
      <c r="K2467" s="16"/>
      <c r="Q2467">
        <f>ROUND((Source!BZ2103/100)*ROUND((Source!AF2103*Source!AV2103)*Source!I2103, 2), 2)</f>
        <v>157.88999999999999</v>
      </c>
      <c r="R2467">
        <f>Source!X2103</f>
        <v>157.88999999999999</v>
      </c>
      <c r="S2467">
        <f>ROUND((Source!CA2103/100)*ROUND((Source!AF2103*Source!AV2103)*Source!I2103, 2), 2)</f>
        <v>22.56</v>
      </c>
      <c r="T2467">
        <f>Source!Y2103</f>
        <v>22.56</v>
      </c>
      <c r="U2467">
        <f>ROUND((175/100)*ROUND((Source!AE2103*Source!AV2103)*Source!I2103, 2), 2)</f>
        <v>0</v>
      </c>
      <c r="V2467">
        <f>ROUND((108/100)*ROUND(Source!CS2103*Source!I2103, 2), 2)</f>
        <v>0</v>
      </c>
    </row>
    <row r="2468" spans="1:22" x14ac:dyDescent="0.2">
      <c r="C2468" s="17" t="str">
        <f>"Объем: "&amp;Source!I2103&amp;"=1/"&amp;"100"</f>
        <v>Объем: 0,01=1/100</v>
      </c>
    </row>
    <row r="2469" spans="1:22" ht="14.25" x14ac:dyDescent="0.2">
      <c r="A2469" s="13"/>
      <c r="B2469" s="13"/>
      <c r="C2469" s="13" t="s">
        <v>1159</v>
      </c>
      <c r="D2469" s="14"/>
      <c r="E2469" s="2"/>
      <c r="F2469" s="16">
        <f>Source!AO2103</f>
        <v>22555.56</v>
      </c>
      <c r="G2469" s="15" t="str">
        <f>Source!DG2103</f>
        <v/>
      </c>
      <c r="H2469" s="2">
        <f>Source!AV2103</f>
        <v>1</v>
      </c>
      <c r="I2469" s="2">
        <f>IF(Source!BA2103&lt;&gt; 0, Source!BA2103, 1)</f>
        <v>1</v>
      </c>
      <c r="J2469" s="16">
        <f>Source!S2103</f>
        <v>225.56</v>
      </c>
      <c r="K2469" s="16"/>
    </row>
    <row r="2470" spans="1:22" ht="14.25" x14ac:dyDescent="0.2">
      <c r="A2470" s="13"/>
      <c r="B2470" s="13"/>
      <c r="C2470" s="13" t="s">
        <v>1160</v>
      </c>
      <c r="D2470" s="14" t="s">
        <v>1161</v>
      </c>
      <c r="E2470" s="2">
        <f>Source!AT2103</f>
        <v>70</v>
      </c>
      <c r="F2470" s="16"/>
      <c r="G2470" s="15"/>
      <c r="H2470" s="2"/>
      <c r="I2470" s="2"/>
      <c r="J2470" s="16">
        <f>SUM(R2467:R2469)</f>
        <v>157.88999999999999</v>
      </c>
      <c r="K2470" s="16"/>
    </row>
    <row r="2471" spans="1:22" ht="14.25" x14ac:dyDescent="0.2">
      <c r="A2471" s="13"/>
      <c r="B2471" s="13"/>
      <c r="C2471" s="13" t="s">
        <v>1162</v>
      </c>
      <c r="D2471" s="14" t="s">
        <v>1161</v>
      </c>
      <c r="E2471" s="2">
        <f>Source!AU2103</f>
        <v>10</v>
      </c>
      <c r="F2471" s="16"/>
      <c r="G2471" s="15"/>
      <c r="H2471" s="2"/>
      <c r="I2471" s="2"/>
      <c r="J2471" s="16">
        <f>SUM(T2467:T2470)</f>
        <v>22.56</v>
      </c>
      <c r="K2471" s="16"/>
    </row>
    <row r="2472" spans="1:22" ht="14.25" x14ac:dyDescent="0.2">
      <c r="A2472" s="13"/>
      <c r="B2472" s="13"/>
      <c r="C2472" s="13" t="s">
        <v>1163</v>
      </c>
      <c r="D2472" s="14" t="s">
        <v>1164</v>
      </c>
      <c r="E2472" s="2">
        <f>Source!AQ2103</f>
        <v>34.630000000000003</v>
      </c>
      <c r="F2472" s="16"/>
      <c r="G2472" s="15" t="str">
        <f>Source!DI2103</f>
        <v/>
      </c>
      <c r="H2472" s="2">
        <f>Source!AV2103</f>
        <v>1</v>
      </c>
      <c r="I2472" s="2"/>
      <c r="J2472" s="16"/>
      <c r="K2472" s="16">
        <f>Source!U2103</f>
        <v>0.34630000000000005</v>
      </c>
    </row>
    <row r="2473" spans="1:22" ht="15" x14ac:dyDescent="0.25">
      <c r="A2473" s="20"/>
      <c r="B2473" s="20"/>
      <c r="C2473" s="20"/>
      <c r="D2473" s="20"/>
      <c r="E2473" s="20"/>
      <c r="F2473" s="20"/>
      <c r="G2473" s="20"/>
      <c r="H2473" s="20"/>
      <c r="I2473" s="58">
        <f>J2469+J2470+J2471</f>
        <v>406.01</v>
      </c>
      <c r="J2473" s="58"/>
      <c r="K2473" s="21">
        <f>IF(Source!I2103&lt;&gt;0, ROUND(I2473/Source!I2103, 2), 0)</f>
        <v>40601</v>
      </c>
      <c r="P2473" s="18">
        <f>I2473</f>
        <v>406.01</v>
      </c>
    </row>
    <row r="2475" spans="1:22" ht="15" x14ac:dyDescent="0.25">
      <c r="A2475" s="61" t="str">
        <f>CONCATENATE("Итого по разделу: ",IF(Source!G2105&lt;&gt;"Новый раздел", Source!G2105, ""))</f>
        <v>Итого по разделу: Помещение 216 Учебный класс</v>
      </c>
      <c r="B2475" s="61"/>
      <c r="C2475" s="61"/>
      <c r="D2475" s="61"/>
      <c r="E2475" s="61"/>
      <c r="F2475" s="61"/>
      <c r="G2475" s="61"/>
      <c r="H2475" s="61"/>
      <c r="I2475" s="59">
        <f>SUM(P2413:P2474)</f>
        <v>3738.16</v>
      </c>
      <c r="J2475" s="60"/>
      <c r="K2475" s="23"/>
    </row>
    <row r="2478" spans="1:22" ht="16.5" x14ac:dyDescent="0.25">
      <c r="A2478" s="57" t="str">
        <f>CONCATENATE("Раздел: ",IF(Source!G2135&lt;&gt;"Новый раздел", Source!G2135, ""))</f>
        <v>Раздел: Помещение 217 Учебный класс</v>
      </c>
      <c r="B2478" s="57"/>
      <c r="C2478" s="57"/>
      <c r="D2478" s="57"/>
      <c r="E2478" s="57"/>
      <c r="F2478" s="57"/>
      <c r="G2478" s="57"/>
      <c r="H2478" s="57"/>
      <c r="I2478" s="57"/>
      <c r="J2478" s="57"/>
      <c r="K2478" s="57"/>
    </row>
    <row r="2479" spans="1:22" ht="28.5" x14ac:dyDescent="0.2">
      <c r="A2479" s="13">
        <v>277</v>
      </c>
      <c r="B2479" s="13" t="str">
        <f>Source!F2139</f>
        <v>1.21-3305-1-1/1</v>
      </c>
      <c r="C2479" s="13" t="str">
        <f>Source!G2139</f>
        <v>Демонтаж выключателей, розеток</v>
      </c>
      <c r="D2479" s="14" t="str">
        <f>Source!H2139</f>
        <v>100 шт.</v>
      </c>
      <c r="E2479" s="2">
        <f>Source!I2139</f>
        <v>0.05</v>
      </c>
      <c r="F2479" s="16"/>
      <c r="G2479" s="15"/>
      <c r="H2479" s="2"/>
      <c r="I2479" s="2"/>
      <c r="J2479" s="16"/>
      <c r="K2479" s="16"/>
      <c r="Q2479">
        <f>ROUND((Source!BZ2139/100)*ROUND((Source!AF2139*Source!AV2139)*Source!I2139, 2), 2)</f>
        <v>94.86</v>
      </c>
      <c r="R2479">
        <f>Source!X2139</f>
        <v>94.86</v>
      </c>
      <c r="S2479">
        <f>ROUND((Source!CA2139/100)*ROUND((Source!AF2139*Source!AV2139)*Source!I2139, 2), 2)</f>
        <v>13.55</v>
      </c>
      <c r="T2479">
        <f>Source!Y2139</f>
        <v>13.55</v>
      </c>
      <c r="U2479">
        <f>ROUND((175/100)*ROUND((Source!AE2139*Source!AV2139)*Source!I2139, 2), 2)</f>
        <v>0</v>
      </c>
      <c r="V2479">
        <f>ROUND((108/100)*ROUND(Source!CS2139*Source!I2139, 2), 2)</f>
        <v>0</v>
      </c>
    </row>
    <row r="2480" spans="1:22" x14ac:dyDescent="0.2">
      <c r="C2480" s="17" t="str">
        <f>"Объем: "&amp;Source!I2139&amp;"=5/"&amp;"100"</f>
        <v>Объем: 0,05=5/100</v>
      </c>
    </row>
    <row r="2481" spans="1:22" ht="14.25" x14ac:dyDescent="0.2">
      <c r="A2481" s="13"/>
      <c r="B2481" s="13"/>
      <c r="C2481" s="13" t="s">
        <v>1159</v>
      </c>
      <c r="D2481" s="14"/>
      <c r="E2481" s="2"/>
      <c r="F2481" s="16">
        <f>Source!AO2139</f>
        <v>2710.46</v>
      </c>
      <c r="G2481" s="15" t="str">
        <f>Source!DG2139</f>
        <v/>
      </c>
      <c r="H2481" s="2">
        <f>Source!AV2139</f>
        <v>1</v>
      </c>
      <c r="I2481" s="2">
        <f>IF(Source!BA2139&lt;&gt; 0, Source!BA2139, 1)</f>
        <v>1</v>
      </c>
      <c r="J2481" s="16">
        <f>Source!S2139</f>
        <v>135.52000000000001</v>
      </c>
      <c r="K2481" s="16"/>
    </row>
    <row r="2482" spans="1:22" ht="14.25" x14ac:dyDescent="0.2">
      <c r="A2482" s="13"/>
      <c r="B2482" s="13"/>
      <c r="C2482" s="13" t="s">
        <v>1160</v>
      </c>
      <c r="D2482" s="14" t="s">
        <v>1161</v>
      </c>
      <c r="E2482" s="2">
        <f>Source!AT2139</f>
        <v>70</v>
      </c>
      <c r="F2482" s="16"/>
      <c r="G2482" s="15"/>
      <c r="H2482" s="2"/>
      <c r="I2482" s="2"/>
      <c r="J2482" s="16">
        <f>SUM(R2479:R2481)</f>
        <v>94.86</v>
      </c>
      <c r="K2482" s="16"/>
    </row>
    <row r="2483" spans="1:22" ht="14.25" x14ac:dyDescent="0.2">
      <c r="A2483" s="13"/>
      <c r="B2483" s="13"/>
      <c r="C2483" s="13" t="s">
        <v>1162</v>
      </c>
      <c r="D2483" s="14" t="s">
        <v>1161</v>
      </c>
      <c r="E2483" s="2">
        <f>Source!AU2139</f>
        <v>10</v>
      </c>
      <c r="F2483" s="16"/>
      <c r="G2483" s="15"/>
      <c r="H2483" s="2"/>
      <c r="I2483" s="2"/>
      <c r="J2483" s="16">
        <f>SUM(T2479:T2482)</f>
        <v>13.55</v>
      </c>
      <c r="K2483" s="16"/>
    </row>
    <row r="2484" spans="1:22" ht="14.25" x14ac:dyDescent="0.2">
      <c r="A2484" s="13"/>
      <c r="B2484" s="13"/>
      <c r="C2484" s="13" t="s">
        <v>1163</v>
      </c>
      <c r="D2484" s="14" t="s">
        <v>1164</v>
      </c>
      <c r="E2484" s="2">
        <f>Source!AQ2139</f>
        <v>5.84</v>
      </c>
      <c r="F2484" s="16"/>
      <c r="G2484" s="15" t="str">
        <f>Source!DI2139</f>
        <v/>
      </c>
      <c r="H2484" s="2">
        <f>Source!AV2139</f>
        <v>1</v>
      </c>
      <c r="I2484" s="2"/>
      <c r="J2484" s="16"/>
      <c r="K2484" s="16">
        <f>Source!U2139</f>
        <v>0.29199999999999998</v>
      </c>
    </row>
    <row r="2485" spans="1:22" ht="15" x14ac:dyDescent="0.25">
      <c r="A2485" s="20"/>
      <c r="B2485" s="20"/>
      <c r="C2485" s="20"/>
      <c r="D2485" s="20"/>
      <c r="E2485" s="20"/>
      <c r="F2485" s="20"/>
      <c r="G2485" s="20"/>
      <c r="H2485" s="20"/>
      <c r="I2485" s="58">
        <f>J2481+J2482+J2483</f>
        <v>243.93</v>
      </c>
      <c r="J2485" s="58"/>
      <c r="K2485" s="21">
        <f>IF(Source!I2139&lt;&gt;0, ROUND(I2485/Source!I2139, 2), 0)</f>
        <v>4878.6000000000004</v>
      </c>
      <c r="P2485" s="18">
        <f>I2485</f>
        <v>243.93</v>
      </c>
    </row>
    <row r="2486" spans="1:22" ht="57" x14ac:dyDescent="0.2">
      <c r="A2486" s="13">
        <v>278</v>
      </c>
      <c r="B2486" s="13" t="str">
        <f>Source!F2140</f>
        <v>1.50-3204-13-6/1</v>
      </c>
      <c r="C2486" s="13" t="str">
        <f>Source!G2140</f>
        <v>Сверление отверстий в строительных конструкциях из кирпича установками алмазного сверления, диаметр сверла алмазного кольцевого 70 мм</v>
      </c>
      <c r="D2486" s="14" t="str">
        <f>Source!H2140</f>
        <v>10 СМ</v>
      </c>
      <c r="E2486" s="2">
        <f>Source!I2140</f>
        <v>0.2</v>
      </c>
      <c r="F2486" s="16"/>
      <c r="G2486" s="15"/>
      <c r="H2486" s="2"/>
      <c r="I2486" s="2"/>
      <c r="J2486" s="16"/>
      <c r="K2486" s="16"/>
      <c r="Q2486">
        <f>ROUND((Source!BZ2140/100)*ROUND((Source!AF2140*Source!AV2140)*Source!I2140, 2), 2)</f>
        <v>42.74</v>
      </c>
      <c r="R2486">
        <f>Source!X2140</f>
        <v>42.74</v>
      </c>
      <c r="S2486">
        <f>ROUND((Source!CA2140/100)*ROUND((Source!AF2140*Source!AV2140)*Source!I2140, 2), 2)</f>
        <v>6.11</v>
      </c>
      <c r="T2486">
        <f>Source!Y2140</f>
        <v>6.11</v>
      </c>
      <c r="U2486">
        <f>ROUND((175/100)*ROUND((Source!AE2140*Source!AV2140)*Source!I2140, 2), 2)</f>
        <v>0.05</v>
      </c>
      <c r="V2486">
        <f>ROUND((108/100)*ROUND(Source!CS2140*Source!I2140, 2), 2)</f>
        <v>0.03</v>
      </c>
    </row>
    <row r="2487" spans="1:22" x14ac:dyDescent="0.2">
      <c r="C2487" s="17" t="str">
        <f>"Объем: "&amp;Source!I2140&amp;"=2/"&amp;"10"</f>
        <v>Объем: 0,2=2/10</v>
      </c>
    </row>
    <row r="2488" spans="1:22" ht="14.25" x14ac:dyDescent="0.2">
      <c r="A2488" s="13"/>
      <c r="B2488" s="13"/>
      <c r="C2488" s="13" t="s">
        <v>1159</v>
      </c>
      <c r="D2488" s="14"/>
      <c r="E2488" s="2"/>
      <c r="F2488" s="16">
        <f>Source!AO2140</f>
        <v>305.27</v>
      </c>
      <c r="G2488" s="15" t="str">
        <f>Source!DG2140</f>
        <v/>
      </c>
      <c r="H2488" s="2">
        <f>Source!AV2140</f>
        <v>1</v>
      </c>
      <c r="I2488" s="2">
        <f>IF(Source!BA2140&lt;&gt; 0, Source!BA2140, 1)</f>
        <v>1</v>
      </c>
      <c r="J2488" s="16">
        <f>Source!S2140</f>
        <v>61.05</v>
      </c>
      <c r="K2488" s="16"/>
    </row>
    <row r="2489" spans="1:22" ht="14.25" x14ac:dyDescent="0.2">
      <c r="A2489" s="13"/>
      <c r="B2489" s="13"/>
      <c r="C2489" s="13" t="s">
        <v>1165</v>
      </c>
      <c r="D2489" s="14"/>
      <c r="E2489" s="2"/>
      <c r="F2489" s="16">
        <f>Source!AM2140</f>
        <v>8.99</v>
      </c>
      <c r="G2489" s="15" t="str">
        <f>Source!DE2140</f>
        <v/>
      </c>
      <c r="H2489" s="2">
        <f>Source!AV2140</f>
        <v>1</v>
      </c>
      <c r="I2489" s="2">
        <f>IF(Source!BB2140&lt;&gt; 0, Source!BB2140, 1)</f>
        <v>1</v>
      </c>
      <c r="J2489" s="16">
        <f>Source!Q2140</f>
        <v>1.8</v>
      </c>
      <c r="K2489" s="16"/>
    </row>
    <row r="2490" spans="1:22" ht="14.25" x14ac:dyDescent="0.2">
      <c r="A2490" s="13"/>
      <c r="B2490" s="13"/>
      <c r="C2490" s="13" t="s">
        <v>1166</v>
      </c>
      <c r="D2490" s="14"/>
      <c r="E2490" s="2"/>
      <c r="F2490" s="16">
        <f>Source!AN2140</f>
        <v>0.13</v>
      </c>
      <c r="G2490" s="15" t="str">
        <f>Source!DF2140</f>
        <v/>
      </c>
      <c r="H2490" s="2">
        <f>Source!AV2140</f>
        <v>1</v>
      </c>
      <c r="I2490" s="2">
        <f>IF(Source!BS2140&lt;&gt; 0, Source!BS2140, 1)</f>
        <v>1</v>
      </c>
      <c r="J2490" s="22">
        <f>Source!R2140</f>
        <v>0.03</v>
      </c>
      <c r="K2490" s="16"/>
    </row>
    <row r="2491" spans="1:22" ht="14.25" x14ac:dyDescent="0.2">
      <c r="A2491" s="13"/>
      <c r="B2491" s="13"/>
      <c r="C2491" s="13" t="s">
        <v>1167</v>
      </c>
      <c r="D2491" s="14"/>
      <c r="E2491" s="2"/>
      <c r="F2491" s="16">
        <f>Source!AL2140</f>
        <v>112.32</v>
      </c>
      <c r="G2491" s="15" t="str">
        <f>Source!DD2140</f>
        <v/>
      </c>
      <c r="H2491" s="2">
        <f>Source!AW2140</f>
        <v>1</v>
      </c>
      <c r="I2491" s="2">
        <f>IF(Source!BC2140&lt;&gt; 0, Source!BC2140, 1)</f>
        <v>1</v>
      </c>
      <c r="J2491" s="16">
        <f>Source!P2140</f>
        <v>22.46</v>
      </c>
      <c r="K2491" s="16"/>
    </row>
    <row r="2492" spans="1:22" ht="14.25" x14ac:dyDescent="0.2">
      <c r="A2492" s="13"/>
      <c r="B2492" s="13"/>
      <c r="C2492" s="13" t="s">
        <v>1160</v>
      </c>
      <c r="D2492" s="14" t="s">
        <v>1161</v>
      </c>
      <c r="E2492" s="2">
        <f>Source!AT2140</f>
        <v>70</v>
      </c>
      <c r="F2492" s="16"/>
      <c r="G2492" s="15"/>
      <c r="H2492" s="2"/>
      <c r="I2492" s="2"/>
      <c r="J2492" s="16">
        <f>SUM(R2486:R2491)</f>
        <v>42.74</v>
      </c>
      <c r="K2492" s="16"/>
    </row>
    <row r="2493" spans="1:22" ht="14.25" x14ac:dyDescent="0.2">
      <c r="A2493" s="13"/>
      <c r="B2493" s="13"/>
      <c r="C2493" s="13" t="s">
        <v>1162</v>
      </c>
      <c r="D2493" s="14" t="s">
        <v>1161</v>
      </c>
      <c r="E2493" s="2">
        <f>Source!AU2140</f>
        <v>10</v>
      </c>
      <c r="F2493" s="16"/>
      <c r="G2493" s="15"/>
      <c r="H2493" s="2"/>
      <c r="I2493" s="2"/>
      <c r="J2493" s="16">
        <f>SUM(T2486:T2492)</f>
        <v>6.11</v>
      </c>
      <c r="K2493" s="16"/>
    </row>
    <row r="2494" spans="1:22" ht="14.25" x14ac:dyDescent="0.2">
      <c r="A2494" s="13"/>
      <c r="B2494" s="13"/>
      <c r="C2494" s="13" t="s">
        <v>1168</v>
      </c>
      <c r="D2494" s="14" t="s">
        <v>1161</v>
      </c>
      <c r="E2494" s="2">
        <f>108</f>
        <v>108</v>
      </c>
      <c r="F2494" s="16"/>
      <c r="G2494" s="15"/>
      <c r="H2494" s="2"/>
      <c r="I2494" s="2"/>
      <c r="J2494" s="16">
        <f>SUM(V2486:V2493)</f>
        <v>0.03</v>
      </c>
      <c r="K2494" s="16"/>
    </row>
    <row r="2495" spans="1:22" ht="14.25" x14ac:dyDescent="0.2">
      <c r="A2495" s="13"/>
      <c r="B2495" s="13"/>
      <c r="C2495" s="13" t="s">
        <v>1163</v>
      </c>
      <c r="D2495" s="14" t="s">
        <v>1164</v>
      </c>
      <c r="E2495" s="2">
        <f>Source!AQ2140</f>
        <v>0.42</v>
      </c>
      <c r="F2495" s="16"/>
      <c r="G2495" s="15" t="str">
        <f>Source!DI2140</f>
        <v/>
      </c>
      <c r="H2495" s="2">
        <f>Source!AV2140</f>
        <v>1</v>
      </c>
      <c r="I2495" s="2"/>
      <c r="J2495" s="16"/>
      <c r="K2495" s="16">
        <f>Source!U2140</f>
        <v>8.4000000000000005E-2</v>
      </c>
    </row>
    <row r="2496" spans="1:22" ht="15" x14ac:dyDescent="0.25">
      <c r="A2496" s="20"/>
      <c r="B2496" s="20"/>
      <c r="C2496" s="20"/>
      <c r="D2496" s="20"/>
      <c r="E2496" s="20"/>
      <c r="F2496" s="20"/>
      <c r="G2496" s="20"/>
      <c r="H2496" s="20"/>
      <c r="I2496" s="58">
        <f>J2488+J2489+J2491+J2492+J2493+J2494</f>
        <v>134.19000000000003</v>
      </c>
      <c r="J2496" s="58"/>
      <c r="K2496" s="21">
        <f>IF(Source!I2140&lt;&gt;0, ROUND(I2496/Source!I2140, 2), 0)</f>
        <v>670.95</v>
      </c>
      <c r="P2496" s="18">
        <f>I2496</f>
        <v>134.19000000000003</v>
      </c>
    </row>
    <row r="2497" spans="1:22" ht="28.5" x14ac:dyDescent="0.2">
      <c r="A2497" s="13">
        <v>279</v>
      </c>
      <c r="B2497" s="13" t="str">
        <f>Source!F2141</f>
        <v>1.50-3204-10-1/1</v>
      </c>
      <c r="C2497" s="13" t="str">
        <f>Source!G2141</f>
        <v>Пробивка борозд в кирпичных стенах, площадь сечения до 20 см2</v>
      </c>
      <c r="D2497" s="14" t="str">
        <f>Source!H2141</f>
        <v>100 м</v>
      </c>
      <c r="E2497" s="2">
        <f>Source!I2141</f>
        <v>0.01</v>
      </c>
      <c r="F2497" s="16"/>
      <c r="G2497" s="15"/>
      <c r="H2497" s="2"/>
      <c r="I2497" s="2"/>
      <c r="J2497" s="16"/>
      <c r="K2497" s="16"/>
      <c r="Q2497">
        <f>ROUND((Source!BZ2141/100)*ROUND((Source!AF2141*Source!AV2141)*Source!I2141, 2), 2)</f>
        <v>57.54</v>
      </c>
      <c r="R2497">
        <f>Source!X2141</f>
        <v>57.54</v>
      </c>
      <c r="S2497">
        <f>ROUND((Source!CA2141/100)*ROUND((Source!AF2141*Source!AV2141)*Source!I2141, 2), 2)</f>
        <v>8.2200000000000006</v>
      </c>
      <c r="T2497">
        <f>Source!Y2141</f>
        <v>8.2200000000000006</v>
      </c>
      <c r="U2497">
        <f>ROUND((175/100)*ROUND((Source!AE2141*Source!AV2141)*Source!I2141, 2), 2)</f>
        <v>53.2</v>
      </c>
      <c r="V2497">
        <f>ROUND((108/100)*ROUND(Source!CS2141*Source!I2141, 2), 2)</f>
        <v>32.83</v>
      </c>
    </row>
    <row r="2498" spans="1:22" x14ac:dyDescent="0.2">
      <c r="C2498" s="17" t="str">
        <f>"Объем: "&amp;Source!I2141&amp;"=1/"&amp;"100"</f>
        <v>Объем: 0,01=1/100</v>
      </c>
    </row>
    <row r="2499" spans="1:22" ht="14.25" x14ac:dyDescent="0.2">
      <c r="A2499" s="13"/>
      <c r="B2499" s="13"/>
      <c r="C2499" s="13" t="s">
        <v>1159</v>
      </c>
      <c r="D2499" s="14"/>
      <c r="E2499" s="2"/>
      <c r="F2499" s="16">
        <f>Source!AO2141</f>
        <v>8219.68</v>
      </c>
      <c r="G2499" s="15" t="str">
        <f>Source!DG2141</f>
        <v/>
      </c>
      <c r="H2499" s="2">
        <f>Source!AV2141</f>
        <v>1</v>
      </c>
      <c r="I2499" s="2">
        <f>IF(Source!BA2141&lt;&gt; 0, Source!BA2141, 1)</f>
        <v>1</v>
      </c>
      <c r="J2499" s="16">
        <f>Source!S2141</f>
        <v>82.2</v>
      </c>
      <c r="K2499" s="16"/>
    </row>
    <row r="2500" spans="1:22" ht="14.25" x14ac:dyDescent="0.2">
      <c r="A2500" s="13"/>
      <c r="B2500" s="13"/>
      <c r="C2500" s="13" t="s">
        <v>1165</v>
      </c>
      <c r="D2500" s="14"/>
      <c r="E2500" s="2"/>
      <c r="F2500" s="16">
        <f>Source!AM2141</f>
        <v>5993.85</v>
      </c>
      <c r="G2500" s="15" t="str">
        <f>Source!DE2141</f>
        <v/>
      </c>
      <c r="H2500" s="2">
        <f>Source!AV2141</f>
        <v>1</v>
      </c>
      <c r="I2500" s="2">
        <f>IF(Source!BB2141&lt;&gt; 0, Source!BB2141, 1)</f>
        <v>1</v>
      </c>
      <c r="J2500" s="16">
        <f>Source!Q2141</f>
        <v>59.94</v>
      </c>
      <c r="K2500" s="16"/>
    </row>
    <row r="2501" spans="1:22" ht="14.25" x14ac:dyDescent="0.2">
      <c r="A2501" s="13"/>
      <c r="B2501" s="13"/>
      <c r="C2501" s="13" t="s">
        <v>1166</v>
      </c>
      <c r="D2501" s="14"/>
      <c r="E2501" s="2"/>
      <c r="F2501" s="16">
        <f>Source!AN2141</f>
        <v>3040.45</v>
      </c>
      <c r="G2501" s="15" t="str">
        <f>Source!DF2141</f>
        <v/>
      </c>
      <c r="H2501" s="2">
        <f>Source!AV2141</f>
        <v>1</v>
      </c>
      <c r="I2501" s="2">
        <f>IF(Source!BS2141&lt;&gt; 0, Source!BS2141, 1)</f>
        <v>1</v>
      </c>
      <c r="J2501" s="22">
        <f>Source!R2141</f>
        <v>30.4</v>
      </c>
      <c r="K2501" s="16"/>
    </row>
    <row r="2502" spans="1:22" ht="14.25" x14ac:dyDescent="0.2">
      <c r="A2502" s="13"/>
      <c r="B2502" s="13"/>
      <c r="C2502" s="13" t="s">
        <v>1160</v>
      </c>
      <c r="D2502" s="14" t="s">
        <v>1161</v>
      </c>
      <c r="E2502" s="2">
        <f>Source!AT2141</f>
        <v>70</v>
      </c>
      <c r="F2502" s="16"/>
      <c r="G2502" s="15"/>
      <c r="H2502" s="2"/>
      <c r="I2502" s="2"/>
      <c r="J2502" s="16">
        <f>SUM(R2497:R2501)</f>
        <v>57.54</v>
      </c>
      <c r="K2502" s="16"/>
    </row>
    <row r="2503" spans="1:22" ht="14.25" x14ac:dyDescent="0.2">
      <c r="A2503" s="13"/>
      <c r="B2503" s="13"/>
      <c r="C2503" s="13" t="s">
        <v>1162</v>
      </c>
      <c r="D2503" s="14" t="s">
        <v>1161</v>
      </c>
      <c r="E2503" s="2">
        <f>Source!AU2141</f>
        <v>10</v>
      </c>
      <c r="F2503" s="16"/>
      <c r="G2503" s="15"/>
      <c r="H2503" s="2"/>
      <c r="I2503" s="2"/>
      <c r="J2503" s="16">
        <f>SUM(T2497:T2502)</f>
        <v>8.2200000000000006</v>
      </c>
      <c r="K2503" s="16"/>
    </row>
    <row r="2504" spans="1:22" ht="14.25" x14ac:dyDescent="0.2">
      <c r="A2504" s="13"/>
      <c r="B2504" s="13"/>
      <c r="C2504" s="13" t="s">
        <v>1168</v>
      </c>
      <c r="D2504" s="14" t="s">
        <v>1161</v>
      </c>
      <c r="E2504" s="2">
        <f>108</f>
        <v>108</v>
      </c>
      <c r="F2504" s="16"/>
      <c r="G2504" s="15"/>
      <c r="H2504" s="2"/>
      <c r="I2504" s="2"/>
      <c r="J2504" s="16">
        <f>SUM(V2497:V2503)</f>
        <v>32.83</v>
      </c>
      <c r="K2504" s="16"/>
    </row>
    <row r="2505" spans="1:22" ht="14.25" x14ac:dyDescent="0.2">
      <c r="A2505" s="13"/>
      <c r="B2505" s="13"/>
      <c r="C2505" s="13" t="s">
        <v>1163</v>
      </c>
      <c r="D2505" s="14" t="s">
        <v>1164</v>
      </c>
      <c r="E2505" s="2">
        <f>Source!AQ2141</f>
        <v>14</v>
      </c>
      <c r="F2505" s="16"/>
      <c r="G2505" s="15" t="str">
        <f>Source!DI2141</f>
        <v/>
      </c>
      <c r="H2505" s="2">
        <f>Source!AV2141</f>
        <v>1</v>
      </c>
      <c r="I2505" s="2"/>
      <c r="J2505" s="16"/>
      <c r="K2505" s="16">
        <f>Source!U2141</f>
        <v>0.14000000000000001</v>
      </c>
    </row>
    <row r="2506" spans="1:22" ht="15" x14ac:dyDescent="0.25">
      <c r="A2506" s="20"/>
      <c r="B2506" s="20"/>
      <c r="C2506" s="20"/>
      <c r="D2506" s="20"/>
      <c r="E2506" s="20"/>
      <c r="F2506" s="20"/>
      <c r="G2506" s="20"/>
      <c r="H2506" s="20"/>
      <c r="I2506" s="58">
        <f>J2499+J2500+J2502+J2503+J2504</f>
        <v>240.72999999999996</v>
      </c>
      <c r="J2506" s="58"/>
      <c r="K2506" s="21">
        <f>IF(Source!I2141&lt;&gt;0, ROUND(I2506/Source!I2141, 2), 0)</f>
        <v>24073</v>
      </c>
      <c r="P2506" s="18">
        <f>I2506</f>
        <v>240.72999999999996</v>
      </c>
    </row>
    <row r="2507" spans="1:22" ht="99.75" x14ac:dyDescent="0.2">
      <c r="A2507" s="13">
        <v>280</v>
      </c>
      <c r="B2507" s="13" t="str">
        <f>Source!F2142</f>
        <v>21.23-8-140</v>
      </c>
      <c r="C2507" s="13" t="str">
        <f>Source!G2142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507" s="14" t="str">
        <f>Source!H2142</f>
        <v>км</v>
      </c>
      <c r="E2507" s="2">
        <f>Source!I2142</f>
        <v>1E-3</v>
      </c>
      <c r="F2507" s="16">
        <f>Source!AL2142</f>
        <v>99860.32</v>
      </c>
      <c r="G2507" s="15" t="str">
        <f>Source!DD2142</f>
        <v/>
      </c>
      <c r="H2507" s="2">
        <f>Source!AW2142</f>
        <v>1</v>
      </c>
      <c r="I2507" s="2">
        <f>IF(Source!BC2142&lt;&gt; 0, Source!BC2142, 1)</f>
        <v>1</v>
      </c>
      <c r="J2507" s="16">
        <f>Source!P2142</f>
        <v>99.86</v>
      </c>
      <c r="K2507" s="16"/>
      <c r="Q2507">
        <f>ROUND((Source!BZ2142/100)*ROUND((Source!AF2142*Source!AV2142)*Source!I2142, 2), 2)</f>
        <v>0</v>
      </c>
      <c r="R2507">
        <f>Source!X2142</f>
        <v>0</v>
      </c>
      <c r="S2507">
        <f>ROUND((Source!CA2142/100)*ROUND((Source!AF2142*Source!AV2142)*Source!I2142, 2), 2)</f>
        <v>0</v>
      </c>
      <c r="T2507">
        <f>Source!Y2142</f>
        <v>0</v>
      </c>
      <c r="U2507">
        <f>ROUND((175/100)*ROUND((Source!AE2142*Source!AV2142)*Source!I2142, 2), 2)</f>
        <v>0</v>
      </c>
      <c r="V2507">
        <f>ROUND((108/100)*ROUND(Source!CS2142*Source!I2142, 2), 2)</f>
        <v>0</v>
      </c>
    </row>
    <row r="2508" spans="1:22" ht="15" x14ac:dyDescent="0.25">
      <c r="A2508" s="20"/>
      <c r="B2508" s="20"/>
      <c r="C2508" s="20"/>
      <c r="D2508" s="20"/>
      <c r="E2508" s="20"/>
      <c r="F2508" s="20"/>
      <c r="G2508" s="20"/>
      <c r="H2508" s="20"/>
      <c r="I2508" s="58">
        <f>J2507</f>
        <v>99.86</v>
      </c>
      <c r="J2508" s="58"/>
      <c r="K2508" s="21">
        <f>IF(Source!I2142&lt;&gt;0, ROUND(I2508/Source!I2142, 2), 0)</f>
        <v>99860</v>
      </c>
      <c r="P2508" s="18">
        <f>I2508</f>
        <v>99.86</v>
      </c>
    </row>
    <row r="2509" spans="1:22" ht="57" x14ac:dyDescent="0.2">
      <c r="A2509" s="13">
        <v>281</v>
      </c>
      <c r="B2509" s="13" t="str">
        <f>Source!F2143</f>
        <v>21.21-5-84</v>
      </c>
      <c r="C2509" s="13" t="str">
        <f>Source!G2143</f>
        <v>Коробки для установки выключателей, переключателей и штепсельных розеток при скрытой электропроводке, тип КУВ-1М УХЛЗ</v>
      </c>
      <c r="D2509" s="14" t="str">
        <f>Source!H2143</f>
        <v>1000 шт.</v>
      </c>
      <c r="E2509" s="2">
        <f>Source!I2143</f>
        <v>2E-3</v>
      </c>
      <c r="F2509" s="16">
        <f>Source!AL2143</f>
        <v>72169.899999999994</v>
      </c>
      <c r="G2509" s="15" t="str">
        <f>Source!DD2143</f>
        <v/>
      </c>
      <c r="H2509" s="2">
        <f>Source!AW2143</f>
        <v>1</v>
      </c>
      <c r="I2509" s="2">
        <f>IF(Source!BC2143&lt;&gt; 0, Source!BC2143, 1)</f>
        <v>1</v>
      </c>
      <c r="J2509" s="16">
        <f>Source!P2143</f>
        <v>144.34</v>
      </c>
      <c r="K2509" s="16"/>
      <c r="Q2509">
        <f>ROUND((Source!BZ2143/100)*ROUND((Source!AF2143*Source!AV2143)*Source!I2143, 2), 2)</f>
        <v>0</v>
      </c>
      <c r="R2509">
        <f>Source!X2143</f>
        <v>0</v>
      </c>
      <c r="S2509">
        <f>ROUND((Source!CA2143/100)*ROUND((Source!AF2143*Source!AV2143)*Source!I2143, 2), 2)</f>
        <v>0</v>
      </c>
      <c r="T2509">
        <f>Source!Y2143</f>
        <v>0</v>
      </c>
      <c r="U2509">
        <f>ROUND((175/100)*ROUND((Source!AE2143*Source!AV2143)*Source!I2143, 2), 2)</f>
        <v>0</v>
      </c>
      <c r="V2509">
        <f>ROUND((108/100)*ROUND(Source!CS2143*Source!I2143, 2), 2)</f>
        <v>0</v>
      </c>
    </row>
    <row r="2510" spans="1:22" x14ac:dyDescent="0.2">
      <c r="C2510" s="17" t="str">
        <f>"Объем: "&amp;Source!I2143&amp;"=2/"&amp;"1000"</f>
        <v>Объем: 0,002=2/1000</v>
      </c>
    </row>
    <row r="2511" spans="1:22" ht="15" x14ac:dyDescent="0.25">
      <c r="A2511" s="20"/>
      <c r="B2511" s="20"/>
      <c r="C2511" s="20"/>
      <c r="D2511" s="20"/>
      <c r="E2511" s="20"/>
      <c r="F2511" s="20"/>
      <c r="G2511" s="20"/>
      <c r="H2511" s="20"/>
      <c r="I2511" s="58">
        <f>J2509</f>
        <v>144.34</v>
      </c>
      <c r="J2511" s="58"/>
      <c r="K2511" s="21">
        <f>IF(Source!I2143&lt;&gt;0, ROUND(I2511/Source!I2143, 2), 0)</f>
        <v>72170</v>
      </c>
      <c r="P2511" s="18">
        <f>I2511</f>
        <v>144.34</v>
      </c>
    </row>
    <row r="2512" spans="1:22" ht="42.75" x14ac:dyDescent="0.2">
      <c r="A2512" s="13">
        <v>282</v>
      </c>
      <c r="B2512" s="13" t="str">
        <f>Source!F2144</f>
        <v>1.20-3103-1-8/1</v>
      </c>
      <c r="C2512" s="13" t="str">
        <f>Source!G2144</f>
        <v>Установка розетки штепсельной неутопленного типа при открытой проводке</v>
      </c>
      <c r="D2512" s="14" t="str">
        <f>Source!H2144</f>
        <v>100 шт.</v>
      </c>
      <c r="E2512" s="2">
        <f>Source!I2144</f>
        <v>0.04</v>
      </c>
      <c r="F2512" s="16"/>
      <c r="G2512" s="15"/>
      <c r="H2512" s="2"/>
      <c r="I2512" s="2"/>
      <c r="J2512" s="16"/>
      <c r="K2512" s="16"/>
      <c r="Q2512">
        <f>ROUND((Source!BZ2144/100)*ROUND((Source!AF2144*Source!AV2144)*Source!I2144, 2), 2)</f>
        <v>780.74</v>
      </c>
      <c r="R2512">
        <f>Source!X2144</f>
        <v>780.74</v>
      </c>
      <c r="S2512">
        <f>ROUND((Source!CA2144/100)*ROUND((Source!AF2144*Source!AV2144)*Source!I2144, 2), 2)</f>
        <v>111.53</v>
      </c>
      <c r="T2512">
        <f>Source!Y2144</f>
        <v>111.53</v>
      </c>
      <c r="U2512">
        <f>ROUND((175/100)*ROUND((Source!AE2144*Source!AV2144)*Source!I2144, 2), 2)</f>
        <v>0.05</v>
      </c>
      <c r="V2512">
        <f>ROUND((108/100)*ROUND(Source!CS2144*Source!I2144, 2), 2)</f>
        <v>0.03</v>
      </c>
    </row>
    <row r="2513" spans="1:22" x14ac:dyDescent="0.2">
      <c r="C2513" s="17" t="str">
        <f>"Объем: "&amp;Source!I2144&amp;"=4/"&amp;"100"</f>
        <v>Объем: 0,04=4/100</v>
      </c>
    </row>
    <row r="2514" spans="1:22" ht="14.25" x14ac:dyDescent="0.2">
      <c r="A2514" s="13"/>
      <c r="B2514" s="13"/>
      <c r="C2514" s="13" t="s">
        <v>1159</v>
      </c>
      <c r="D2514" s="14"/>
      <c r="E2514" s="2"/>
      <c r="F2514" s="16">
        <f>Source!AO2144</f>
        <v>27883.439999999999</v>
      </c>
      <c r="G2514" s="15" t="str">
        <f>Source!DG2144</f>
        <v/>
      </c>
      <c r="H2514" s="2">
        <f>Source!AV2144</f>
        <v>1</v>
      </c>
      <c r="I2514" s="2">
        <f>IF(Source!BA2144&lt;&gt; 0, Source!BA2144, 1)</f>
        <v>1</v>
      </c>
      <c r="J2514" s="16">
        <f>Source!S2144</f>
        <v>1115.3399999999999</v>
      </c>
      <c r="K2514" s="16"/>
    </row>
    <row r="2515" spans="1:22" ht="14.25" x14ac:dyDescent="0.2">
      <c r="A2515" s="13"/>
      <c r="B2515" s="13"/>
      <c r="C2515" s="13" t="s">
        <v>1165</v>
      </c>
      <c r="D2515" s="14"/>
      <c r="E2515" s="2"/>
      <c r="F2515" s="16">
        <f>Source!AM2144</f>
        <v>32.57</v>
      </c>
      <c r="G2515" s="15" t="str">
        <f>Source!DE2144</f>
        <v/>
      </c>
      <c r="H2515" s="2">
        <f>Source!AV2144</f>
        <v>1</v>
      </c>
      <c r="I2515" s="2">
        <f>IF(Source!BB2144&lt;&gt; 0, Source!BB2144, 1)</f>
        <v>1</v>
      </c>
      <c r="J2515" s="16">
        <f>Source!Q2144</f>
        <v>1.3</v>
      </c>
      <c r="K2515" s="16"/>
    </row>
    <row r="2516" spans="1:22" ht="14.25" x14ac:dyDescent="0.2">
      <c r="A2516" s="13"/>
      <c r="B2516" s="13"/>
      <c r="C2516" s="13" t="s">
        <v>1166</v>
      </c>
      <c r="D2516" s="14"/>
      <c r="E2516" s="2"/>
      <c r="F2516" s="16">
        <f>Source!AN2144</f>
        <v>0.69</v>
      </c>
      <c r="G2516" s="15" t="str">
        <f>Source!DF2144</f>
        <v/>
      </c>
      <c r="H2516" s="2">
        <f>Source!AV2144</f>
        <v>1</v>
      </c>
      <c r="I2516" s="2">
        <f>IF(Source!BS2144&lt;&gt; 0, Source!BS2144, 1)</f>
        <v>1</v>
      </c>
      <c r="J2516" s="22">
        <f>Source!R2144</f>
        <v>0.03</v>
      </c>
      <c r="K2516" s="16"/>
    </row>
    <row r="2517" spans="1:22" ht="14.25" x14ac:dyDescent="0.2">
      <c r="A2517" s="13"/>
      <c r="B2517" s="13"/>
      <c r="C2517" s="13" t="s">
        <v>1160</v>
      </c>
      <c r="D2517" s="14" t="s">
        <v>1161</v>
      </c>
      <c r="E2517" s="2">
        <f>Source!AT2144</f>
        <v>70</v>
      </c>
      <c r="F2517" s="16"/>
      <c r="G2517" s="15"/>
      <c r="H2517" s="2"/>
      <c r="I2517" s="2"/>
      <c r="J2517" s="16">
        <f>SUM(R2512:R2516)</f>
        <v>780.74</v>
      </c>
      <c r="K2517" s="16"/>
    </row>
    <row r="2518" spans="1:22" ht="14.25" x14ac:dyDescent="0.2">
      <c r="A2518" s="13"/>
      <c r="B2518" s="13"/>
      <c r="C2518" s="13" t="s">
        <v>1162</v>
      </c>
      <c r="D2518" s="14" t="s">
        <v>1161</v>
      </c>
      <c r="E2518" s="2">
        <f>Source!AU2144</f>
        <v>10</v>
      </c>
      <c r="F2518" s="16"/>
      <c r="G2518" s="15"/>
      <c r="H2518" s="2"/>
      <c r="I2518" s="2"/>
      <c r="J2518" s="16">
        <f>SUM(T2512:T2517)</f>
        <v>111.53</v>
      </c>
      <c r="K2518" s="16"/>
    </row>
    <row r="2519" spans="1:22" ht="14.25" x14ac:dyDescent="0.2">
      <c r="A2519" s="13"/>
      <c r="B2519" s="13"/>
      <c r="C2519" s="13" t="s">
        <v>1168</v>
      </c>
      <c r="D2519" s="14" t="s">
        <v>1161</v>
      </c>
      <c r="E2519" s="2">
        <f>108</f>
        <v>108</v>
      </c>
      <c r="F2519" s="16"/>
      <c r="G2519" s="15"/>
      <c r="H2519" s="2"/>
      <c r="I2519" s="2"/>
      <c r="J2519" s="16">
        <f>SUM(V2512:V2518)</f>
        <v>0.03</v>
      </c>
      <c r="K2519" s="16"/>
    </row>
    <row r="2520" spans="1:22" ht="14.25" x14ac:dyDescent="0.2">
      <c r="A2520" s="13"/>
      <c r="B2520" s="13"/>
      <c r="C2520" s="13" t="s">
        <v>1163</v>
      </c>
      <c r="D2520" s="14" t="s">
        <v>1164</v>
      </c>
      <c r="E2520" s="2">
        <f>Source!AQ2144</f>
        <v>42.81</v>
      </c>
      <c r="F2520" s="16"/>
      <c r="G2520" s="15" t="str">
        <f>Source!DI2144</f>
        <v/>
      </c>
      <c r="H2520" s="2">
        <f>Source!AV2144</f>
        <v>1</v>
      </c>
      <c r="I2520" s="2"/>
      <c r="J2520" s="16"/>
      <c r="K2520" s="16">
        <f>Source!U2144</f>
        <v>1.7124000000000001</v>
      </c>
    </row>
    <row r="2521" spans="1:22" ht="15" x14ac:dyDescent="0.25">
      <c r="A2521" s="20"/>
      <c r="B2521" s="20"/>
      <c r="C2521" s="20"/>
      <c r="D2521" s="20"/>
      <c r="E2521" s="20"/>
      <c r="F2521" s="20"/>
      <c r="G2521" s="20"/>
      <c r="H2521" s="20"/>
      <c r="I2521" s="58">
        <f>J2514+J2515+J2517+J2518+J2519</f>
        <v>2008.9399999999998</v>
      </c>
      <c r="J2521" s="58"/>
      <c r="K2521" s="21">
        <f>IF(Source!I2144&lt;&gt;0, ROUND(I2521/Source!I2144, 2), 0)</f>
        <v>50223.5</v>
      </c>
      <c r="P2521" s="18">
        <f>I2521</f>
        <v>2008.9399999999998</v>
      </c>
    </row>
    <row r="2522" spans="1:22" ht="42.75" x14ac:dyDescent="0.2">
      <c r="A2522" s="13">
        <v>283</v>
      </c>
      <c r="B2522" s="13" t="str">
        <f>Source!F2145</f>
        <v>1.20-3103-1-1/1</v>
      </c>
      <c r="C2522" s="13" t="str">
        <f>Source!G2145</f>
        <v>Установка выключателя одноклавишного неутопленного типа при открытой проводке</v>
      </c>
      <c r="D2522" s="14" t="str">
        <f>Source!H2145</f>
        <v>100 шт.</v>
      </c>
      <c r="E2522" s="2">
        <f>Source!I2145</f>
        <v>0.01</v>
      </c>
      <c r="F2522" s="16"/>
      <c r="G2522" s="15"/>
      <c r="H2522" s="2"/>
      <c r="I2522" s="2"/>
      <c r="J2522" s="16"/>
      <c r="K2522" s="16"/>
      <c r="Q2522">
        <f>ROUND((Source!BZ2145/100)*ROUND((Source!AF2145*Source!AV2145)*Source!I2145, 2), 2)</f>
        <v>178.82</v>
      </c>
      <c r="R2522">
        <f>Source!X2145</f>
        <v>178.82</v>
      </c>
      <c r="S2522">
        <f>ROUND((Source!CA2145/100)*ROUND((Source!AF2145*Source!AV2145)*Source!I2145, 2), 2)</f>
        <v>25.55</v>
      </c>
      <c r="T2522">
        <f>Source!Y2145</f>
        <v>25.55</v>
      </c>
      <c r="U2522">
        <f>ROUND((175/100)*ROUND((Source!AE2145*Source!AV2145)*Source!I2145, 2), 2)</f>
        <v>0.02</v>
      </c>
      <c r="V2522">
        <f>ROUND((108/100)*ROUND(Source!CS2145*Source!I2145, 2), 2)</f>
        <v>0.01</v>
      </c>
    </row>
    <row r="2523" spans="1:22" x14ac:dyDescent="0.2">
      <c r="C2523" s="17" t="str">
        <f>"Объем: "&amp;Source!I2145&amp;"=1/"&amp;"100"</f>
        <v>Объем: 0,01=1/100</v>
      </c>
    </row>
    <row r="2524" spans="1:22" ht="14.25" x14ac:dyDescent="0.2">
      <c r="A2524" s="13"/>
      <c r="B2524" s="13"/>
      <c r="C2524" s="13" t="s">
        <v>1159</v>
      </c>
      <c r="D2524" s="14"/>
      <c r="E2524" s="2"/>
      <c r="F2524" s="16">
        <f>Source!AO2145</f>
        <v>25545.16</v>
      </c>
      <c r="G2524" s="15" t="str">
        <f>Source!DG2145</f>
        <v/>
      </c>
      <c r="H2524" s="2">
        <f>Source!AV2145</f>
        <v>1</v>
      </c>
      <c r="I2524" s="2">
        <f>IF(Source!BA2145&lt;&gt; 0, Source!BA2145, 1)</f>
        <v>1</v>
      </c>
      <c r="J2524" s="16">
        <f>Source!S2145</f>
        <v>255.45</v>
      </c>
      <c r="K2524" s="16"/>
    </row>
    <row r="2525" spans="1:22" ht="14.25" x14ac:dyDescent="0.2">
      <c r="A2525" s="13"/>
      <c r="B2525" s="13"/>
      <c r="C2525" s="13" t="s">
        <v>1165</v>
      </c>
      <c r="D2525" s="14"/>
      <c r="E2525" s="2"/>
      <c r="F2525" s="16">
        <f>Source!AM2145</f>
        <v>32.57</v>
      </c>
      <c r="G2525" s="15" t="str">
        <f>Source!DE2145</f>
        <v/>
      </c>
      <c r="H2525" s="2">
        <f>Source!AV2145</f>
        <v>1</v>
      </c>
      <c r="I2525" s="2">
        <f>IF(Source!BB2145&lt;&gt; 0, Source!BB2145, 1)</f>
        <v>1</v>
      </c>
      <c r="J2525" s="16">
        <f>Source!Q2145</f>
        <v>0.33</v>
      </c>
      <c r="K2525" s="16"/>
    </row>
    <row r="2526" spans="1:22" ht="14.25" x14ac:dyDescent="0.2">
      <c r="A2526" s="13"/>
      <c r="B2526" s="13"/>
      <c r="C2526" s="13" t="s">
        <v>1166</v>
      </c>
      <c r="D2526" s="14"/>
      <c r="E2526" s="2"/>
      <c r="F2526" s="16">
        <f>Source!AN2145</f>
        <v>0.69</v>
      </c>
      <c r="G2526" s="15" t="str">
        <f>Source!DF2145</f>
        <v/>
      </c>
      <c r="H2526" s="2">
        <f>Source!AV2145</f>
        <v>1</v>
      </c>
      <c r="I2526" s="2">
        <f>IF(Source!BS2145&lt;&gt; 0, Source!BS2145, 1)</f>
        <v>1</v>
      </c>
      <c r="J2526" s="22">
        <f>Source!R2145</f>
        <v>0.01</v>
      </c>
      <c r="K2526" s="16"/>
    </row>
    <row r="2527" spans="1:22" ht="14.25" x14ac:dyDescent="0.2">
      <c r="A2527" s="13"/>
      <c r="B2527" s="13"/>
      <c r="C2527" s="13" t="s">
        <v>1160</v>
      </c>
      <c r="D2527" s="14" t="s">
        <v>1161</v>
      </c>
      <c r="E2527" s="2">
        <f>Source!AT2145</f>
        <v>70</v>
      </c>
      <c r="F2527" s="16"/>
      <c r="G2527" s="15"/>
      <c r="H2527" s="2"/>
      <c r="I2527" s="2"/>
      <c r="J2527" s="16">
        <f>SUM(R2522:R2526)</f>
        <v>178.82</v>
      </c>
      <c r="K2527" s="16"/>
    </row>
    <row r="2528" spans="1:22" ht="14.25" x14ac:dyDescent="0.2">
      <c r="A2528" s="13"/>
      <c r="B2528" s="13"/>
      <c r="C2528" s="13" t="s">
        <v>1162</v>
      </c>
      <c r="D2528" s="14" t="s">
        <v>1161</v>
      </c>
      <c r="E2528" s="2">
        <f>Source!AU2145</f>
        <v>10</v>
      </c>
      <c r="F2528" s="16"/>
      <c r="G2528" s="15"/>
      <c r="H2528" s="2"/>
      <c r="I2528" s="2"/>
      <c r="J2528" s="16">
        <f>SUM(T2522:T2527)</f>
        <v>25.55</v>
      </c>
      <c r="K2528" s="16"/>
    </row>
    <row r="2529" spans="1:22" ht="14.25" x14ac:dyDescent="0.2">
      <c r="A2529" s="13"/>
      <c r="B2529" s="13"/>
      <c r="C2529" s="13" t="s">
        <v>1168</v>
      </c>
      <c r="D2529" s="14" t="s">
        <v>1161</v>
      </c>
      <c r="E2529" s="2">
        <f>108</f>
        <v>108</v>
      </c>
      <c r="F2529" s="16"/>
      <c r="G2529" s="15"/>
      <c r="H2529" s="2"/>
      <c r="I2529" s="2"/>
      <c r="J2529" s="16">
        <f>SUM(V2522:V2528)</f>
        <v>0.01</v>
      </c>
      <c r="K2529" s="16"/>
    </row>
    <row r="2530" spans="1:22" ht="14.25" x14ac:dyDescent="0.2">
      <c r="A2530" s="13"/>
      <c r="B2530" s="13"/>
      <c r="C2530" s="13" t="s">
        <v>1163</v>
      </c>
      <c r="D2530" s="14" t="s">
        <v>1164</v>
      </c>
      <c r="E2530" s="2">
        <f>Source!AQ2145</f>
        <v>39.22</v>
      </c>
      <c r="F2530" s="16"/>
      <c r="G2530" s="15" t="str">
        <f>Source!DI2145</f>
        <v/>
      </c>
      <c r="H2530" s="2">
        <f>Source!AV2145</f>
        <v>1</v>
      </c>
      <c r="I2530" s="2"/>
      <c r="J2530" s="16"/>
      <c r="K2530" s="16">
        <f>Source!U2145</f>
        <v>0.39219999999999999</v>
      </c>
    </row>
    <row r="2531" spans="1:22" ht="15" x14ac:dyDescent="0.25">
      <c r="A2531" s="20"/>
      <c r="B2531" s="20"/>
      <c r="C2531" s="20"/>
      <c r="D2531" s="20"/>
      <c r="E2531" s="20"/>
      <c r="F2531" s="20"/>
      <c r="G2531" s="20"/>
      <c r="H2531" s="20"/>
      <c r="I2531" s="58">
        <f>J2524+J2525+J2527+J2528+J2529</f>
        <v>460.16</v>
      </c>
      <c r="J2531" s="58"/>
      <c r="K2531" s="21">
        <f>IF(Source!I2145&lt;&gt;0, ROUND(I2531/Source!I2145, 2), 0)</f>
        <v>46016</v>
      </c>
      <c r="P2531" s="18">
        <f>I2531</f>
        <v>460.16</v>
      </c>
    </row>
    <row r="2532" spans="1:22" ht="42.75" x14ac:dyDescent="0.2">
      <c r="A2532" s="13">
        <v>284</v>
      </c>
      <c r="B2532" s="13" t="str">
        <f>Source!F2146</f>
        <v>1.20-3103-1-5/1</v>
      </c>
      <c r="C2532" s="13" t="str">
        <f>Source!G2146</f>
        <v>Установка выключателя двухклавишного утопленного типа при скрытой проводке</v>
      </c>
      <c r="D2532" s="14" t="str">
        <f>Source!H2146</f>
        <v>100 шт.</v>
      </c>
      <c r="E2532" s="2">
        <f>Source!I2146</f>
        <v>0.01</v>
      </c>
      <c r="F2532" s="16"/>
      <c r="G2532" s="15"/>
      <c r="H2532" s="2"/>
      <c r="I2532" s="2"/>
      <c r="J2532" s="16"/>
      <c r="K2532" s="16"/>
      <c r="Q2532">
        <f>ROUND((Source!BZ2146/100)*ROUND((Source!AF2146*Source!AV2146)*Source!I2146, 2), 2)</f>
        <v>157.88999999999999</v>
      </c>
      <c r="R2532">
        <f>Source!X2146</f>
        <v>157.88999999999999</v>
      </c>
      <c r="S2532">
        <f>ROUND((Source!CA2146/100)*ROUND((Source!AF2146*Source!AV2146)*Source!I2146, 2), 2)</f>
        <v>22.56</v>
      </c>
      <c r="T2532">
        <f>Source!Y2146</f>
        <v>22.56</v>
      </c>
      <c r="U2532">
        <f>ROUND((175/100)*ROUND((Source!AE2146*Source!AV2146)*Source!I2146, 2), 2)</f>
        <v>0</v>
      </c>
      <c r="V2532">
        <f>ROUND((108/100)*ROUND(Source!CS2146*Source!I2146, 2), 2)</f>
        <v>0</v>
      </c>
    </row>
    <row r="2533" spans="1:22" x14ac:dyDescent="0.2">
      <c r="C2533" s="17" t="str">
        <f>"Объем: "&amp;Source!I2146&amp;"=1/"&amp;"100"</f>
        <v>Объем: 0,01=1/100</v>
      </c>
    </row>
    <row r="2534" spans="1:22" ht="14.25" x14ac:dyDescent="0.2">
      <c r="A2534" s="13"/>
      <c r="B2534" s="13"/>
      <c r="C2534" s="13" t="s">
        <v>1159</v>
      </c>
      <c r="D2534" s="14"/>
      <c r="E2534" s="2"/>
      <c r="F2534" s="16">
        <f>Source!AO2146</f>
        <v>22555.56</v>
      </c>
      <c r="G2534" s="15" t="str">
        <f>Source!DG2146</f>
        <v/>
      </c>
      <c r="H2534" s="2">
        <f>Source!AV2146</f>
        <v>1</v>
      </c>
      <c r="I2534" s="2">
        <f>IF(Source!BA2146&lt;&gt; 0, Source!BA2146, 1)</f>
        <v>1</v>
      </c>
      <c r="J2534" s="16">
        <f>Source!S2146</f>
        <v>225.56</v>
      </c>
      <c r="K2534" s="16"/>
    </row>
    <row r="2535" spans="1:22" ht="14.25" x14ac:dyDescent="0.2">
      <c r="A2535" s="13"/>
      <c r="B2535" s="13"/>
      <c r="C2535" s="13" t="s">
        <v>1160</v>
      </c>
      <c r="D2535" s="14" t="s">
        <v>1161</v>
      </c>
      <c r="E2535" s="2">
        <f>Source!AT2146</f>
        <v>70</v>
      </c>
      <c r="F2535" s="16"/>
      <c r="G2535" s="15"/>
      <c r="H2535" s="2"/>
      <c r="I2535" s="2"/>
      <c r="J2535" s="16">
        <f>SUM(R2532:R2534)</f>
        <v>157.88999999999999</v>
      </c>
      <c r="K2535" s="16"/>
    </row>
    <row r="2536" spans="1:22" ht="14.25" x14ac:dyDescent="0.2">
      <c r="A2536" s="13"/>
      <c r="B2536" s="13"/>
      <c r="C2536" s="13" t="s">
        <v>1162</v>
      </c>
      <c r="D2536" s="14" t="s">
        <v>1161</v>
      </c>
      <c r="E2536" s="2">
        <f>Source!AU2146</f>
        <v>10</v>
      </c>
      <c r="F2536" s="16"/>
      <c r="G2536" s="15"/>
      <c r="H2536" s="2"/>
      <c r="I2536" s="2"/>
      <c r="J2536" s="16">
        <f>SUM(T2532:T2535)</f>
        <v>22.56</v>
      </c>
      <c r="K2536" s="16"/>
    </row>
    <row r="2537" spans="1:22" ht="14.25" x14ac:dyDescent="0.2">
      <c r="A2537" s="13"/>
      <c r="B2537" s="13"/>
      <c r="C2537" s="13" t="s">
        <v>1163</v>
      </c>
      <c r="D2537" s="14" t="s">
        <v>1164</v>
      </c>
      <c r="E2537" s="2">
        <f>Source!AQ2146</f>
        <v>34.630000000000003</v>
      </c>
      <c r="F2537" s="16"/>
      <c r="G2537" s="15" t="str">
        <f>Source!DI2146</f>
        <v/>
      </c>
      <c r="H2537" s="2">
        <f>Source!AV2146</f>
        <v>1</v>
      </c>
      <c r="I2537" s="2"/>
      <c r="J2537" s="16"/>
      <c r="K2537" s="16">
        <f>Source!U2146</f>
        <v>0.34630000000000005</v>
      </c>
    </row>
    <row r="2538" spans="1:22" ht="15" x14ac:dyDescent="0.25">
      <c r="A2538" s="20"/>
      <c r="B2538" s="20"/>
      <c r="C2538" s="20"/>
      <c r="D2538" s="20"/>
      <c r="E2538" s="20"/>
      <c r="F2538" s="20"/>
      <c r="G2538" s="20"/>
      <c r="H2538" s="20"/>
      <c r="I2538" s="58">
        <f>J2534+J2535+J2536</f>
        <v>406.01</v>
      </c>
      <c r="J2538" s="58"/>
      <c r="K2538" s="21">
        <f>IF(Source!I2146&lt;&gt;0, ROUND(I2538/Source!I2146, 2), 0)</f>
        <v>40601</v>
      </c>
      <c r="P2538" s="18">
        <f>I2538</f>
        <v>406.01</v>
      </c>
    </row>
    <row r="2540" spans="1:22" ht="15" x14ac:dyDescent="0.25">
      <c r="A2540" s="61" t="str">
        <f>CONCATENATE("Итого по разделу: ",IF(Source!G2148&lt;&gt;"Новый раздел", Source!G2148, ""))</f>
        <v>Итого по разделу: Помещение 217 Учебный класс</v>
      </c>
      <c r="B2540" s="61"/>
      <c r="C2540" s="61"/>
      <c r="D2540" s="61"/>
      <c r="E2540" s="61"/>
      <c r="F2540" s="61"/>
      <c r="G2540" s="61"/>
      <c r="H2540" s="61"/>
      <c r="I2540" s="59">
        <f>SUM(P2478:P2539)</f>
        <v>3738.16</v>
      </c>
      <c r="J2540" s="60"/>
      <c r="K2540" s="23"/>
    </row>
    <row r="2543" spans="1:22" ht="16.5" x14ac:dyDescent="0.25">
      <c r="A2543" s="57" t="str">
        <f>CONCATENATE("Раздел: ",IF(Source!G2178&lt;&gt;"Новый раздел", Source!G2178, ""))</f>
        <v>Раздел: Помещение 218 Лаборантская</v>
      </c>
      <c r="B2543" s="57"/>
      <c r="C2543" s="57"/>
      <c r="D2543" s="57"/>
      <c r="E2543" s="57"/>
      <c r="F2543" s="57"/>
      <c r="G2543" s="57"/>
      <c r="H2543" s="57"/>
      <c r="I2543" s="57"/>
      <c r="J2543" s="57"/>
      <c r="K2543" s="57"/>
    </row>
    <row r="2544" spans="1:22" ht="28.5" x14ac:dyDescent="0.2">
      <c r="A2544" s="13">
        <v>285</v>
      </c>
      <c r="B2544" s="13" t="str">
        <f>Source!F2182</f>
        <v>1.21-3305-1-1/1</v>
      </c>
      <c r="C2544" s="13" t="str">
        <f>Source!G2182</f>
        <v>Демонтаж выключателей, розеток</v>
      </c>
      <c r="D2544" s="14" t="str">
        <f>Source!H2182</f>
        <v>100 шт.</v>
      </c>
      <c r="E2544" s="2">
        <f>Source!I2182</f>
        <v>0.05</v>
      </c>
      <c r="F2544" s="16"/>
      <c r="G2544" s="15"/>
      <c r="H2544" s="2"/>
      <c r="I2544" s="2"/>
      <c r="J2544" s="16"/>
      <c r="K2544" s="16"/>
      <c r="Q2544">
        <f>ROUND((Source!BZ2182/100)*ROUND((Source!AF2182*Source!AV2182)*Source!I2182, 2), 2)</f>
        <v>94.86</v>
      </c>
      <c r="R2544">
        <f>Source!X2182</f>
        <v>94.86</v>
      </c>
      <c r="S2544">
        <f>ROUND((Source!CA2182/100)*ROUND((Source!AF2182*Source!AV2182)*Source!I2182, 2), 2)</f>
        <v>13.55</v>
      </c>
      <c r="T2544">
        <f>Source!Y2182</f>
        <v>13.55</v>
      </c>
      <c r="U2544">
        <f>ROUND((175/100)*ROUND((Source!AE2182*Source!AV2182)*Source!I2182, 2), 2)</f>
        <v>0</v>
      </c>
      <c r="V2544">
        <f>ROUND((108/100)*ROUND(Source!CS2182*Source!I2182, 2), 2)</f>
        <v>0</v>
      </c>
    </row>
    <row r="2545" spans="1:22" x14ac:dyDescent="0.2">
      <c r="C2545" s="17" t="str">
        <f>"Объем: "&amp;Source!I2182&amp;"=5/"&amp;"100"</f>
        <v>Объем: 0,05=5/100</v>
      </c>
    </row>
    <row r="2546" spans="1:22" ht="14.25" x14ac:dyDescent="0.2">
      <c r="A2546" s="13"/>
      <c r="B2546" s="13"/>
      <c r="C2546" s="13" t="s">
        <v>1159</v>
      </c>
      <c r="D2546" s="14"/>
      <c r="E2546" s="2"/>
      <c r="F2546" s="16">
        <f>Source!AO2182</f>
        <v>2710.46</v>
      </c>
      <c r="G2546" s="15" t="str">
        <f>Source!DG2182</f>
        <v/>
      </c>
      <c r="H2546" s="2">
        <f>Source!AV2182</f>
        <v>1</v>
      </c>
      <c r="I2546" s="2">
        <f>IF(Source!BA2182&lt;&gt; 0, Source!BA2182, 1)</f>
        <v>1</v>
      </c>
      <c r="J2546" s="16">
        <f>Source!S2182</f>
        <v>135.52000000000001</v>
      </c>
      <c r="K2546" s="16"/>
    </row>
    <row r="2547" spans="1:22" ht="14.25" x14ac:dyDescent="0.2">
      <c r="A2547" s="13"/>
      <c r="B2547" s="13"/>
      <c r="C2547" s="13" t="s">
        <v>1160</v>
      </c>
      <c r="D2547" s="14" t="s">
        <v>1161</v>
      </c>
      <c r="E2547" s="2">
        <f>Source!AT2182</f>
        <v>70</v>
      </c>
      <c r="F2547" s="16"/>
      <c r="G2547" s="15"/>
      <c r="H2547" s="2"/>
      <c r="I2547" s="2"/>
      <c r="J2547" s="16">
        <f>SUM(R2544:R2546)</f>
        <v>94.86</v>
      </c>
      <c r="K2547" s="16"/>
    </row>
    <row r="2548" spans="1:22" ht="14.25" x14ac:dyDescent="0.2">
      <c r="A2548" s="13"/>
      <c r="B2548" s="13"/>
      <c r="C2548" s="13" t="s">
        <v>1162</v>
      </c>
      <c r="D2548" s="14" t="s">
        <v>1161</v>
      </c>
      <c r="E2548" s="2">
        <f>Source!AU2182</f>
        <v>10</v>
      </c>
      <c r="F2548" s="16"/>
      <c r="G2548" s="15"/>
      <c r="H2548" s="2"/>
      <c r="I2548" s="2"/>
      <c r="J2548" s="16">
        <f>SUM(T2544:T2547)</f>
        <v>13.55</v>
      </c>
      <c r="K2548" s="16"/>
    </row>
    <row r="2549" spans="1:22" ht="14.25" x14ac:dyDescent="0.2">
      <c r="A2549" s="13"/>
      <c r="B2549" s="13"/>
      <c r="C2549" s="13" t="s">
        <v>1163</v>
      </c>
      <c r="D2549" s="14" t="s">
        <v>1164</v>
      </c>
      <c r="E2549" s="2">
        <f>Source!AQ2182</f>
        <v>5.84</v>
      </c>
      <c r="F2549" s="16"/>
      <c r="G2549" s="15" t="str">
        <f>Source!DI2182</f>
        <v/>
      </c>
      <c r="H2549" s="2">
        <f>Source!AV2182</f>
        <v>1</v>
      </c>
      <c r="I2549" s="2"/>
      <c r="J2549" s="16"/>
      <c r="K2549" s="16">
        <f>Source!U2182</f>
        <v>0.29199999999999998</v>
      </c>
    </row>
    <row r="2550" spans="1:22" ht="15" x14ac:dyDescent="0.25">
      <c r="A2550" s="20"/>
      <c r="B2550" s="20"/>
      <c r="C2550" s="20"/>
      <c r="D2550" s="20"/>
      <c r="E2550" s="20"/>
      <c r="F2550" s="20"/>
      <c r="G2550" s="20"/>
      <c r="H2550" s="20"/>
      <c r="I2550" s="58">
        <f>J2546+J2547+J2548</f>
        <v>243.93</v>
      </c>
      <c r="J2550" s="58"/>
      <c r="K2550" s="21">
        <f>IF(Source!I2182&lt;&gt;0, ROUND(I2550/Source!I2182, 2), 0)</f>
        <v>4878.6000000000004</v>
      </c>
      <c r="P2550" s="18">
        <f>I2550</f>
        <v>243.93</v>
      </c>
    </row>
    <row r="2551" spans="1:22" ht="57" x14ac:dyDescent="0.2">
      <c r="A2551" s="13">
        <v>286</v>
      </c>
      <c r="B2551" s="13" t="str">
        <f>Source!F2183</f>
        <v>1.50-3204-13-6/1</v>
      </c>
      <c r="C2551" s="13" t="str">
        <f>Source!G2183</f>
        <v>Сверление отверстий в строительных конструкциях из кирпича установками алмазного сверления, диаметр сверла алмазного кольцевого 70 мм</v>
      </c>
      <c r="D2551" s="14" t="str">
        <f>Source!H2183</f>
        <v>10 СМ</v>
      </c>
      <c r="E2551" s="2">
        <f>Source!I2183</f>
        <v>0.2</v>
      </c>
      <c r="F2551" s="16"/>
      <c r="G2551" s="15"/>
      <c r="H2551" s="2"/>
      <c r="I2551" s="2"/>
      <c r="J2551" s="16"/>
      <c r="K2551" s="16"/>
      <c r="Q2551">
        <f>ROUND((Source!BZ2183/100)*ROUND((Source!AF2183*Source!AV2183)*Source!I2183, 2), 2)</f>
        <v>42.74</v>
      </c>
      <c r="R2551">
        <f>Source!X2183</f>
        <v>42.74</v>
      </c>
      <c r="S2551">
        <f>ROUND((Source!CA2183/100)*ROUND((Source!AF2183*Source!AV2183)*Source!I2183, 2), 2)</f>
        <v>6.11</v>
      </c>
      <c r="T2551">
        <f>Source!Y2183</f>
        <v>6.11</v>
      </c>
      <c r="U2551">
        <f>ROUND((175/100)*ROUND((Source!AE2183*Source!AV2183)*Source!I2183, 2), 2)</f>
        <v>0.05</v>
      </c>
      <c r="V2551">
        <f>ROUND((108/100)*ROUND(Source!CS2183*Source!I2183, 2), 2)</f>
        <v>0.03</v>
      </c>
    </row>
    <row r="2552" spans="1:22" x14ac:dyDescent="0.2">
      <c r="C2552" s="17" t="str">
        <f>"Объем: "&amp;Source!I2183&amp;"=2/"&amp;"10"</f>
        <v>Объем: 0,2=2/10</v>
      </c>
    </row>
    <row r="2553" spans="1:22" ht="14.25" x14ac:dyDescent="0.2">
      <c r="A2553" s="13"/>
      <c r="B2553" s="13"/>
      <c r="C2553" s="13" t="s">
        <v>1159</v>
      </c>
      <c r="D2553" s="14"/>
      <c r="E2553" s="2"/>
      <c r="F2553" s="16">
        <f>Source!AO2183</f>
        <v>305.27</v>
      </c>
      <c r="G2553" s="15" t="str">
        <f>Source!DG2183</f>
        <v/>
      </c>
      <c r="H2553" s="2">
        <f>Source!AV2183</f>
        <v>1</v>
      </c>
      <c r="I2553" s="2">
        <f>IF(Source!BA2183&lt;&gt; 0, Source!BA2183, 1)</f>
        <v>1</v>
      </c>
      <c r="J2553" s="16">
        <f>Source!S2183</f>
        <v>61.05</v>
      </c>
      <c r="K2553" s="16"/>
    </row>
    <row r="2554" spans="1:22" ht="14.25" x14ac:dyDescent="0.2">
      <c r="A2554" s="13"/>
      <c r="B2554" s="13"/>
      <c r="C2554" s="13" t="s">
        <v>1165</v>
      </c>
      <c r="D2554" s="14"/>
      <c r="E2554" s="2"/>
      <c r="F2554" s="16">
        <f>Source!AM2183</f>
        <v>8.99</v>
      </c>
      <c r="G2554" s="15" t="str">
        <f>Source!DE2183</f>
        <v/>
      </c>
      <c r="H2554" s="2">
        <f>Source!AV2183</f>
        <v>1</v>
      </c>
      <c r="I2554" s="2">
        <f>IF(Source!BB2183&lt;&gt; 0, Source!BB2183, 1)</f>
        <v>1</v>
      </c>
      <c r="J2554" s="16">
        <f>Source!Q2183</f>
        <v>1.8</v>
      </c>
      <c r="K2554" s="16"/>
    </row>
    <row r="2555" spans="1:22" ht="14.25" x14ac:dyDescent="0.2">
      <c r="A2555" s="13"/>
      <c r="B2555" s="13"/>
      <c r="C2555" s="13" t="s">
        <v>1166</v>
      </c>
      <c r="D2555" s="14"/>
      <c r="E2555" s="2"/>
      <c r="F2555" s="16">
        <f>Source!AN2183</f>
        <v>0.13</v>
      </c>
      <c r="G2555" s="15" t="str">
        <f>Source!DF2183</f>
        <v/>
      </c>
      <c r="H2555" s="2">
        <f>Source!AV2183</f>
        <v>1</v>
      </c>
      <c r="I2555" s="2">
        <f>IF(Source!BS2183&lt;&gt; 0, Source!BS2183, 1)</f>
        <v>1</v>
      </c>
      <c r="J2555" s="22">
        <f>Source!R2183</f>
        <v>0.03</v>
      </c>
      <c r="K2555" s="16"/>
    </row>
    <row r="2556" spans="1:22" ht="14.25" x14ac:dyDescent="0.2">
      <c r="A2556" s="13"/>
      <c r="B2556" s="13"/>
      <c r="C2556" s="13" t="s">
        <v>1167</v>
      </c>
      <c r="D2556" s="14"/>
      <c r="E2556" s="2"/>
      <c r="F2556" s="16">
        <f>Source!AL2183</f>
        <v>112.32</v>
      </c>
      <c r="G2556" s="15" t="str">
        <f>Source!DD2183</f>
        <v/>
      </c>
      <c r="H2556" s="2">
        <f>Source!AW2183</f>
        <v>1</v>
      </c>
      <c r="I2556" s="2">
        <f>IF(Source!BC2183&lt;&gt; 0, Source!BC2183, 1)</f>
        <v>1</v>
      </c>
      <c r="J2556" s="16">
        <f>Source!P2183</f>
        <v>22.46</v>
      </c>
      <c r="K2556" s="16"/>
    </row>
    <row r="2557" spans="1:22" ht="14.25" x14ac:dyDescent="0.2">
      <c r="A2557" s="13"/>
      <c r="B2557" s="13"/>
      <c r="C2557" s="13" t="s">
        <v>1160</v>
      </c>
      <c r="D2557" s="14" t="s">
        <v>1161</v>
      </c>
      <c r="E2557" s="2">
        <f>Source!AT2183</f>
        <v>70</v>
      </c>
      <c r="F2557" s="16"/>
      <c r="G2557" s="15"/>
      <c r="H2557" s="2"/>
      <c r="I2557" s="2"/>
      <c r="J2557" s="16">
        <f>SUM(R2551:R2556)</f>
        <v>42.74</v>
      </c>
      <c r="K2557" s="16"/>
    </row>
    <row r="2558" spans="1:22" ht="14.25" x14ac:dyDescent="0.2">
      <c r="A2558" s="13"/>
      <c r="B2558" s="13"/>
      <c r="C2558" s="13" t="s">
        <v>1162</v>
      </c>
      <c r="D2558" s="14" t="s">
        <v>1161</v>
      </c>
      <c r="E2558" s="2">
        <f>Source!AU2183</f>
        <v>10</v>
      </c>
      <c r="F2558" s="16"/>
      <c r="G2558" s="15"/>
      <c r="H2558" s="2"/>
      <c r="I2558" s="2"/>
      <c r="J2558" s="16">
        <f>SUM(T2551:T2557)</f>
        <v>6.11</v>
      </c>
      <c r="K2558" s="16"/>
    </row>
    <row r="2559" spans="1:22" ht="14.25" x14ac:dyDescent="0.2">
      <c r="A2559" s="13"/>
      <c r="B2559" s="13"/>
      <c r="C2559" s="13" t="s">
        <v>1168</v>
      </c>
      <c r="D2559" s="14" t="s">
        <v>1161</v>
      </c>
      <c r="E2559" s="2">
        <f>108</f>
        <v>108</v>
      </c>
      <c r="F2559" s="16"/>
      <c r="G2559" s="15"/>
      <c r="H2559" s="2"/>
      <c r="I2559" s="2"/>
      <c r="J2559" s="16">
        <f>SUM(V2551:V2558)</f>
        <v>0.03</v>
      </c>
      <c r="K2559" s="16"/>
    </row>
    <row r="2560" spans="1:22" ht="14.25" x14ac:dyDescent="0.2">
      <c r="A2560" s="13"/>
      <c r="B2560" s="13"/>
      <c r="C2560" s="13" t="s">
        <v>1163</v>
      </c>
      <c r="D2560" s="14" t="s">
        <v>1164</v>
      </c>
      <c r="E2560" s="2">
        <f>Source!AQ2183</f>
        <v>0.42</v>
      </c>
      <c r="F2560" s="16"/>
      <c r="G2560" s="15" t="str">
        <f>Source!DI2183</f>
        <v/>
      </c>
      <c r="H2560" s="2">
        <f>Source!AV2183</f>
        <v>1</v>
      </c>
      <c r="I2560" s="2"/>
      <c r="J2560" s="16"/>
      <c r="K2560" s="16">
        <f>Source!U2183</f>
        <v>8.4000000000000005E-2</v>
      </c>
    </row>
    <row r="2561" spans="1:22" ht="15" x14ac:dyDescent="0.25">
      <c r="A2561" s="20"/>
      <c r="B2561" s="20"/>
      <c r="C2561" s="20"/>
      <c r="D2561" s="20"/>
      <c r="E2561" s="20"/>
      <c r="F2561" s="20"/>
      <c r="G2561" s="20"/>
      <c r="H2561" s="20"/>
      <c r="I2561" s="58">
        <f>J2553+J2554+J2556+J2557+J2558+J2559</f>
        <v>134.19000000000003</v>
      </c>
      <c r="J2561" s="58"/>
      <c r="K2561" s="21">
        <f>IF(Source!I2183&lt;&gt;0, ROUND(I2561/Source!I2183, 2), 0)</f>
        <v>670.95</v>
      </c>
      <c r="P2561" s="18">
        <f>I2561</f>
        <v>134.19000000000003</v>
      </c>
    </row>
    <row r="2562" spans="1:22" ht="28.5" x14ac:dyDescent="0.2">
      <c r="A2562" s="13">
        <v>287</v>
      </c>
      <c r="B2562" s="13" t="str">
        <f>Source!F2184</f>
        <v>1.50-3204-10-1/1</v>
      </c>
      <c r="C2562" s="13" t="str">
        <f>Source!G2184</f>
        <v>Пробивка борозд в кирпичных стенах, площадь сечения до 20 см2</v>
      </c>
      <c r="D2562" s="14" t="str">
        <f>Source!H2184</f>
        <v>100 м</v>
      </c>
      <c r="E2562" s="2">
        <f>Source!I2184</f>
        <v>0.01</v>
      </c>
      <c r="F2562" s="16"/>
      <c r="G2562" s="15"/>
      <c r="H2562" s="2"/>
      <c r="I2562" s="2"/>
      <c r="J2562" s="16"/>
      <c r="K2562" s="16"/>
      <c r="Q2562">
        <f>ROUND((Source!BZ2184/100)*ROUND((Source!AF2184*Source!AV2184)*Source!I2184, 2), 2)</f>
        <v>57.54</v>
      </c>
      <c r="R2562">
        <f>Source!X2184</f>
        <v>57.54</v>
      </c>
      <c r="S2562">
        <f>ROUND((Source!CA2184/100)*ROUND((Source!AF2184*Source!AV2184)*Source!I2184, 2), 2)</f>
        <v>8.2200000000000006</v>
      </c>
      <c r="T2562">
        <f>Source!Y2184</f>
        <v>8.2200000000000006</v>
      </c>
      <c r="U2562">
        <f>ROUND((175/100)*ROUND((Source!AE2184*Source!AV2184)*Source!I2184, 2), 2)</f>
        <v>53.2</v>
      </c>
      <c r="V2562">
        <f>ROUND((108/100)*ROUND(Source!CS2184*Source!I2184, 2), 2)</f>
        <v>32.83</v>
      </c>
    </row>
    <row r="2563" spans="1:22" x14ac:dyDescent="0.2">
      <c r="C2563" s="17" t="str">
        <f>"Объем: "&amp;Source!I2184&amp;"=1/"&amp;"100"</f>
        <v>Объем: 0,01=1/100</v>
      </c>
    </row>
    <row r="2564" spans="1:22" ht="14.25" x14ac:dyDescent="0.2">
      <c r="A2564" s="13"/>
      <c r="B2564" s="13"/>
      <c r="C2564" s="13" t="s">
        <v>1159</v>
      </c>
      <c r="D2564" s="14"/>
      <c r="E2564" s="2"/>
      <c r="F2564" s="16">
        <f>Source!AO2184</f>
        <v>8219.68</v>
      </c>
      <c r="G2564" s="15" t="str">
        <f>Source!DG2184</f>
        <v/>
      </c>
      <c r="H2564" s="2">
        <f>Source!AV2184</f>
        <v>1</v>
      </c>
      <c r="I2564" s="2">
        <f>IF(Source!BA2184&lt;&gt; 0, Source!BA2184, 1)</f>
        <v>1</v>
      </c>
      <c r="J2564" s="16">
        <f>Source!S2184</f>
        <v>82.2</v>
      </c>
      <c r="K2564" s="16"/>
    </row>
    <row r="2565" spans="1:22" ht="14.25" x14ac:dyDescent="0.2">
      <c r="A2565" s="13"/>
      <c r="B2565" s="13"/>
      <c r="C2565" s="13" t="s">
        <v>1165</v>
      </c>
      <c r="D2565" s="14"/>
      <c r="E2565" s="2"/>
      <c r="F2565" s="16">
        <f>Source!AM2184</f>
        <v>5993.85</v>
      </c>
      <c r="G2565" s="15" t="str">
        <f>Source!DE2184</f>
        <v/>
      </c>
      <c r="H2565" s="2">
        <f>Source!AV2184</f>
        <v>1</v>
      </c>
      <c r="I2565" s="2">
        <f>IF(Source!BB2184&lt;&gt; 0, Source!BB2184, 1)</f>
        <v>1</v>
      </c>
      <c r="J2565" s="16">
        <f>Source!Q2184</f>
        <v>59.94</v>
      </c>
      <c r="K2565" s="16"/>
    </row>
    <row r="2566" spans="1:22" ht="14.25" x14ac:dyDescent="0.2">
      <c r="A2566" s="13"/>
      <c r="B2566" s="13"/>
      <c r="C2566" s="13" t="s">
        <v>1166</v>
      </c>
      <c r="D2566" s="14"/>
      <c r="E2566" s="2"/>
      <c r="F2566" s="16">
        <f>Source!AN2184</f>
        <v>3040.45</v>
      </c>
      <c r="G2566" s="15" t="str">
        <f>Source!DF2184</f>
        <v/>
      </c>
      <c r="H2566" s="2">
        <f>Source!AV2184</f>
        <v>1</v>
      </c>
      <c r="I2566" s="2">
        <f>IF(Source!BS2184&lt;&gt; 0, Source!BS2184, 1)</f>
        <v>1</v>
      </c>
      <c r="J2566" s="22">
        <f>Source!R2184</f>
        <v>30.4</v>
      </c>
      <c r="K2566" s="16"/>
    </row>
    <row r="2567" spans="1:22" ht="14.25" x14ac:dyDescent="0.2">
      <c r="A2567" s="13"/>
      <c r="B2567" s="13"/>
      <c r="C2567" s="13" t="s">
        <v>1160</v>
      </c>
      <c r="D2567" s="14" t="s">
        <v>1161</v>
      </c>
      <c r="E2567" s="2">
        <f>Source!AT2184</f>
        <v>70</v>
      </c>
      <c r="F2567" s="16"/>
      <c r="G2567" s="15"/>
      <c r="H2567" s="2"/>
      <c r="I2567" s="2"/>
      <c r="J2567" s="16">
        <f>SUM(R2562:R2566)</f>
        <v>57.54</v>
      </c>
      <c r="K2567" s="16"/>
    </row>
    <row r="2568" spans="1:22" ht="14.25" x14ac:dyDescent="0.2">
      <c r="A2568" s="13"/>
      <c r="B2568" s="13"/>
      <c r="C2568" s="13" t="s">
        <v>1162</v>
      </c>
      <c r="D2568" s="14" t="s">
        <v>1161</v>
      </c>
      <c r="E2568" s="2">
        <f>Source!AU2184</f>
        <v>10</v>
      </c>
      <c r="F2568" s="16"/>
      <c r="G2568" s="15"/>
      <c r="H2568" s="2"/>
      <c r="I2568" s="2"/>
      <c r="J2568" s="16">
        <f>SUM(T2562:T2567)</f>
        <v>8.2200000000000006</v>
      </c>
      <c r="K2568" s="16"/>
    </row>
    <row r="2569" spans="1:22" ht="14.25" x14ac:dyDescent="0.2">
      <c r="A2569" s="13"/>
      <c r="B2569" s="13"/>
      <c r="C2569" s="13" t="s">
        <v>1168</v>
      </c>
      <c r="D2569" s="14" t="s">
        <v>1161</v>
      </c>
      <c r="E2569" s="2">
        <f>108</f>
        <v>108</v>
      </c>
      <c r="F2569" s="16"/>
      <c r="G2569" s="15"/>
      <c r="H2569" s="2"/>
      <c r="I2569" s="2"/>
      <c r="J2569" s="16">
        <f>SUM(V2562:V2568)</f>
        <v>32.83</v>
      </c>
      <c r="K2569" s="16"/>
    </row>
    <row r="2570" spans="1:22" ht="14.25" x14ac:dyDescent="0.2">
      <c r="A2570" s="13"/>
      <c r="B2570" s="13"/>
      <c r="C2570" s="13" t="s">
        <v>1163</v>
      </c>
      <c r="D2570" s="14" t="s">
        <v>1164</v>
      </c>
      <c r="E2570" s="2">
        <f>Source!AQ2184</f>
        <v>14</v>
      </c>
      <c r="F2570" s="16"/>
      <c r="G2570" s="15" t="str">
        <f>Source!DI2184</f>
        <v/>
      </c>
      <c r="H2570" s="2">
        <f>Source!AV2184</f>
        <v>1</v>
      </c>
      <c r="I2570" s="2"/>
      <c r="J2570" s="16"/>
      <c r="K2570" s="16">
        <f>Source!U2184</f>
        <v>0.14000000000000001</v>
      </c>
    </row>
    <row r="2571" spans="1:22" ht="15" x14ac:dyDescent="0.25">
      <c r="A2571" s="20"/>
      <c r="B2571" s="20"/>
      <c r="C2571" s="20"/>
      <c r="D2571" s="20"/>
      <c r="E2571" s="20"/>
      <c r="F2571" s="20"/>
      <c r="G2571" s="20"/>
      <c r="H2571" s="20"/>
      <c r="I2571" s="58">
        <f>J2564+J2565+J2567+J2568+J2569</f>
        <v>240.72999999999996</v>
      </c>
      <c r="J2571" s="58"/>
      <c r="K2571" s="21">
        <f>IF(Source!I2184&lt;&gt;0, ROUND(I2571/Source!I2184, 2), 0)</f>
        <v>24073</v>
      </c>
      <c r="P2571" s="18">
        <f>I2571</f>
        <v>240.72999999999996</v>
      </c>
    </row>
    <row r="2572" spans="1:22" ht="99.75" x14ac:dyDescent="0.2">
      <c r="A2572" s="13">
        <v>288</v>
      </c>
      <c r="B2572" s="13" t="str">
        <f>Source!F2185</f>
        <v>21.23-8-140</v>
      </c>
      <c r="C2572" s="13" t="str">
        <f>Source!G2185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572" s="14" t="str">
        <f>Source!H2185</f>
        <v>км</v>
      </c>
      <c r="E2572" s="2">
        <f>Source!I2185</f>
        <v>1E-3</v>
      </c>
      <c r="F2572" s="16">
        <f>Source!AL2185</f>
        <v>99860.32</v>
      </c>
      <c r="G2572" s="15" t="str">
        <f>Source!DD2185</f>
        <v/>
      </c>
      <c r="H2572" s="2">
        <f>Source!AW2185</f>
        <v>1</v>
      </c>
      <c r="I2572" s="2">
        <f>IF(Source!BC2185&lt;&gt; 0, Source!BC2185, 1)</f>
        <v>1</v>
      </c>
      <c r="J2572" s="16">
        <f>Source!P2185</f>
        <v>99.86</v>
      </c>
      <c r="K2572" s="16"/>
      <c r="Q2572">
        <f>ROUND((Source!BZ2185/100)*ROUND((Source!AF2185*Source!AV2185)*Source!I2185, 2), 2)</f>
        <v>0</v>
      </c>
      <c r="R2572">
        <f>Source!X2185</f>
        <v>0</v>
      </c>
      <c r="S2572">
        <f>ROUND((Source!CA2185/100)*ROUND((Source!AF2185*Source!AV2185)*Source!I2185, 2), 2)</f>
        <v>0</v>
      </c>
      <c r="T2572">
        <f>Source!Y2185</f>
        <v>0</v>
      </c>
      <c r="U2572">
        <f>ROUND((175/100)*ROUND((Source!AE2185*Source!AV2185)*Source!I2185, 2), 2)</f>
        <v>0</v>
      </c>
      <c r="V2572">
        <f>ROUND((108/100)*ROUND(Source!CS2185*Source!I2185, 2), 2)</f>
        <v>0</v>
      </c>
    </row>
    <row r="2573" spans="1:22" ht="15" x14ac:dyDescent="0.25">
      <c r="A2573" s="20"/>
      <c r="B2573" s="20"/>
      <c r="C2573" s="20"/>
      <c r="D2573" s="20"/>
      <c r="E2573" s="20"/>
      <c r="F2573" s="20"/>
      <c r="G2573" s="20"/>
      <c r="H2573" s="20"/>
      <c r="I2573" s="58">
        <f>J2572</f>
        <v>99.86</v>
      </c>
      <c r="J2573" s="58"/>
      <c r="K2573" s="21">
        <f>IF(Source!I2185&lt;&gt;0, ROUND(I2573/Source!I2185, 2), 0)</f>
        <v>99860</v>
      </c>
      <c r="P2573" s="18">
        <f>I2573</f>
        <v>99.86</v>
      </c>
    </row>
    <row r="2574" spans="1:22" ht="57" x14ac:dyDescent="0.2">
      <c r="A2574" s="13">
        <v>289</v>
      </c>
      <c r="B2574" s="13" t="str">
        <f>Source!F2186</f>
        <v>21.21-5-84</v>
      </c>
      <c r="C2574" s="13" t="str">
        <f>Source!G2186</f>
        <v>Коробки для установки выключателей, переключателей и штепсельных розеток при скрытой электропроводке, тип КУВ-1М УХЛЗ</v>
      </c>
      <c r="D2574" s="14" t="str">
        <f>Source!H2186</f>
        <v>1000 шт.</v>
      </c>
      <c r="E2574" s="2">
        <f>Source!I2186</f>
        <v>2E-3</v>
      </c>
      <c r="F2574" s="16">
        <f>Source!AL2186</f>
        <v>72169.899999999994</v>
      </c>
      <c r="G2574" s="15" t="str">
        <f>Source!DD2186</f>
        <v/>
      </c>
      <c r="H2574" s="2">
        <f>Source!AW2186</f>
        <v>1</v>
      </c>
      <c r="I2574" s="2">
        <f>IF(Source!BC2186&lt;&gt; 0, Source!BC2186, 1)</f>
        <v>1</v>
      </c>
      <c r="J2574" s="16">
        <f>Source!P2186</f>
        <v>144.34</v>
      </c>
      <c r="K2574" s="16"/>
      <c r="Q2574">
        <f>ROUND((Source!BZ2186/100)*ROUND((Source!AF2186*Source!AV2186)*Source!I2186, 2), 2)</f>
        <v>0</v>
      </c>
      <c r="R2574">
        <f>Source!X2186</f>
        <v>0</v>
      </c>
      <c r="S2574">
        <f>ROUND((Source!CA2186/100)*ROUND((Source!AF2186*Source!AV2186)*Source!I2186, 2), 2)</f>
        <v>0</v>
      </c>
      <c r="T2574">
        <f>Source!Y2186</f>
        <v>0</v>
      </c>
      <c r="U2574">
        <f>ROUND((175/100)*ROUND((Source!AE2186*Source!AV2186)*Source!I2186, 2), 2)</f>
        <v>0</v>
      </c>
      <c r="V2574">
        <f>ROUND((108/100)*ROUND(Source!CS2186*Source!I2186, 2), 2)</f>
        <v>0</v>
      </c>
    </row>
    <row r="2575" spans="1:22" x14ac:dyDescent="0.2">
      <c r="C2575" s="17" t="str">
        <f>"Объем: "&amp;Source!I2186&amp;"=2/"&amp;"1000"</f>
        <v>Объем: 0,002=2/1000</v>
      </c>
    </row>
    <row r="2576" spans="1:22" ht="15" x14ac:dyDescent="0.25">
      <c r="A2576" s="20"/>
      <c r="B2576" s="20"/>
      <c r="C2576" s="20"/>
      <c r="D2576" s="20"/>
      <c r="E2576" s="20"/>
      <c r="F2576" s="20"/>
      <c r="G2576" s="20"/>
      <c r="H2576" s="20"/>
      <c r="I2576" s="58">
        <f>J2574</f>
        <v>144.34</v>
      </c>
      <c r="J2576" s="58"/>
      <c r="K2576" s="21">
        <f>IF(Source!I2186&lt;&gt;0, ROUND(I2576/Source!I2186, 2), 0)</f>
        <v>72170</v>
      </c>
      <c r="P2576" s="18">
        <f>I2576</f>
        <v>144.34</v>
      </c>
    </row>
    <row r="2577" spans="1:22" ht="42.75" x14ac:dyDescent="0.2">
      <c r="A2577" s="13">
        <v>290</v>
      </c>
      <c r="B2577" s="13" t="str">
        <f>Source!F2187</f>
        <v>1.20-3103-1-8/1</v>
      </c>
      <c r="C2577" s="13" t="str">
        <f>Source!G2187</f>
        <v>Установка розетки штепсельной неутопленного типа при открытой проводке</v>
      </c>
      <c r="D2577" s="14" t="str">
        <f>Source!H2187</f>
        <v>100 шт.</v>
      </c>
      <c r="E2577" s="2">
        <f>Source!I2187</f>
        <v>0.04</v>
      </c>
      <c r="F2577" s="16"/>
      <c r="G2577" s="15"/>
      <c r="H2577" s="2"/>
      <c r="I2577" s="2"/>
      <c r="J2577" s="16"/>
      <c r="K2577" s="16"/>
      <c r="Q2577">
        <f>ROUND((Source!BZ2187/100)*ROUND((Source!AF2187*Source!AV2187)*Source!I2187, 2), 2)</f>
        <v>780.74</v>
      </c>
      <c r="R2577">
        <f>Source!X2187</f>
        <v>780.74</v>
      </c>
      <c r="S2577">
        <f>ROUND((Source!CA2187/100)*ROUND((Source!AF2187*Source!AV2187)*Source!I2187, 2), 2)</f>
        <v>111.53</v>
      </c>
      <c r="T2577">
        <f>Source!Y2187</f>
        <v>111.53</v>
      </c>
      <c r="U2577">
        <f>ROUND((175/100)*ROUND((Source!AE2187*Source!AV2187)*Source!I2187, 2), 2)</f>
        <v>0.05</v>
      </c>
      <c r="V2577">
        <f>ROUND((108/100)*ROUND(Source!CS2187*Source!I2187, 2), 2)</f>
        <v>0.03</v>
      </c>
    </row>
    <row r="2578" spans="1:22" x14ac:dyDescent="0.2">
      <c r="C2578" s="17" t="str">
        <f>"Объем: "&amp;Source!I2187&amp;"=4/"&amp;"100"</f>
        <v>Объем: 0,04=4/100</v>
      </c>
    </row>
    <row r="2579" spans="1:22" ht="14.25" x14ac:dyDescent="0.2">
      <c r="A2579" s="13"/>
      <c r="B2579" s="13"/>
      <c r="C2579" s="13" t="s">
        <v>1159</v>
      </c>
      <c r="D2579" s="14"/>
      <c r="E2579" s="2"/>
      <c r="F2579" s="16">
        <f>Source!AO2187</f>
        <v>27883.439999999999</v>
      </c>
      <c r="G2579" s="15" t="str">
        <f>Source!DG2187</f>
        <v/>
      </c>
      <c r="H2579" s="2">
        <f>Source!AV2187</f>
        <v>1</v>
      </c>
      <c r="I2579" s="2">
        <f>IF(Source!BA2187&lt;&gt; 0, Source!BA2187, 1)</f>
        <v>1</v>
      </c>
      <c r="J2579" s="16">
        <f>Source!S2187</f>
        <v>1115.3399999999999</v>
      </c>
      <c r="K2579" s="16"/>
    </row>
    <row r="2580" spans="1:22" ht="14.25" x14ac:dyDescent="0.2">
      <c r="A2580" s="13"/>
      <c r="B2580" s="13"/>
      <c r="C2580" s="13" t="s">
        <v>1165</v>
      </c>
      <c r="D2580" s="14"/>
      <c r="E2580" s="2"/>
      <c r="F2580" s="16">
        <f>Source!AM2187</f>
        <v>32.57</v>
      </c>
      <c r="G2580" s="15" t="str">
        <f>Source!DE2187</f>
        <v/>
      </c>
      <c r="H2580" s="2">
        <f>Source!AV2187</f>
        <v>1</v>
      </c>
      <c r="I2580" s="2">
        <f>IF(Source!BB2187&lt;&gt; 0, Source!BB2187, 1)</f>
        <v>1</v>
      </c>
      <c r="J2580" s="16">
        <f>Source!Q2187</f>
        <v>1.3</v>
      </c>
      <c r="K2580" s="16"/>
    </row>
    <row r="2581" spans="1:22" ht="14.25" x14ac:dyDescent="0.2">
      <c r="A2581" s="13"/>
      <c r="B2581" s="13"/>
      <c r="C2581" s="13" t="s">
        <v>1166</v>
      </c>
      <c r="D2581" s="14"/>
      <c r="E2581" s="2"/>
      <c r="F2581" s="16">
        <f>Source!AN2187</f>
        <v>0.69</v>
      </c>
      <c r="G2581" s="15" t="str">
        <f>Source!DF2187</f>
        <v/>
      </c>
      <c r="H2581" s="2">
        <f>Source!AV2187</f>
        <v>1</v>
      </c>
      <c r="I2581" s="2">
        <f>IF(Source!BS2187&lt;&gt; 0, Source!BS2187, 1)</f>
        <v>1</v>
      </c>
      <c r="J2581" s="22">
        <f>Source!R2187</f>
        <v>0.03</v>
      </c>
      <c r="K2581" s="16"/>
    </row>
    <row r="2582" spans="1:22" ht="14.25" x14ac:dyDescent="0.2">
      <c r="A2582" s="13"/>
      <c r="B2582" s="13"/>
      <c r="C2582" s="13" t="s">
        <v>1160</v>
      </c>
      <c r="D2582" s="14" t="s">
        <v>1161</v>
      </c>
      <c r="E2582" s="2">
        <f>Source!AT2187</f>
        <v>70</v>
      </c>
      <c r="F2582" s="16"/>
      <c r="G2582" s="15"/>
      <c r="H2582" s="2"/>
      <c r="I2582" s="2"/>
      <c r="J2582" s="16">
        <f>SUM(R2577:R2581)</f>
        <v>780.74</v>
      </c>
      <c r="K2582" s="16"/>
    </row>
    <row r="2583" spans="1:22" ht="14.25" x14ac:dyDescent="0.2">
      <c r="A2583" s="13"/>
      <c r="B2583" s="13"/>
      <c r="C2583" s="13" t="s">
        <v>1162</v>
      </c>
      <c r="D2583" s="14" t="s">
        <v>1161</v>
      </c>
      <c r="E2583" s="2">
        <f>Source!AU2187</f>
        <v>10</v>
      </c>
      <c r="F2583" s="16"/>
      <c r="G2583" s="15"/>
      <c r="H2583" s="2"/>
      <c r="I2583" s="2"/>
      <c r="J2583" s="16">
        <f>SUM(T2577:T2582)</f>
        <v>111.53</v>
      </c>
      <c r="K2583" s="16"/>
    </row>
    <row r="2584" spans="1:22" ht="14.25" x14ac:dyDescent="0.2">
      <c r="A2584" s="13"/>
      <c r="B2584" s="13"/>
      <c r="C2584" s="13" t="s">
        <v>1168</v>
      </c>
      <c r="D2584" s="14" t="s">
        <v>1161</v>
      </c>
      <c r="E2584" s="2">
        <f>108</f>
        <v>108</v>
      </c>
      <c r="F2584" s="16"/>
      <c r="G2584" s="15"/>
      <c r="H2584" s="2"/>
      <c r="I2584" s="2"/>
      <c r="J2584" s="16">
        <f>SUM(V2577:V2583)</f>
        <v>0.03</v>
      </c>
      <c r="K2584" s="16"/>
    </row>
    <row r="2585" spans="1:22" ht="14.25" x14ac:dyDescent="0.2">
      <c r="A2585" s="13"/>
      <c r="B2585" s="13"/>
      <c r="C2585" s="13" t="s">
        <v>1163</v>
      </c>
      <c r="D2585" s="14" t="s">
        <v>1164</v>
      </c>
      <c r="E2585" s="2">
        <f>Source!AQ2187</f>
        <v>42.81</v>
      </c>
      <c r="F2585" s="16"/>
      <c r="G2585" s="15" t="str">
        <f>Source!DI2187</f>
        <v/>
      </c>
      <c r="H2585" s="2">
        <f>Source!AV2187</f>
        <v>1</v>
      </c>
      <c r="I2585" s="2"/>
      <c r="J2585" s="16"/>
      <c r="K2585" s="16">
        <f>Source!U2187</f>
        <v>1.7124000000000001</v>
      </c>
    </row>
    <row r="2586" spans="1:22" ht="15" x14ac:dyDescent="0.25">
      <c r="A2586" s="20"/>
      <c r="B2586" s="20"/>
      <c r="C2586" s="20"/>
      <c r="D2586" s="20"/>
      <c r="E2586" s="20"/>
      <c r="F2586" s="20"/>
      <c r="G2586" s="20"/>
      <c r="H2586" s="20"/>
      <c r="I2586" s="58">
        <f>J2579+J2580+J2582+J2583+J2584</f>
        <v>2008.9399999999998</v>
      </c>
      <c r="J2586" s="58"/>
      <c r="K2586" s="21">
        <f>IF(Source!I2187&lt;&gt;0, ROUND(I2586/Source!I2187, 2), 0)</f>
        <v>50223.5</v>
      </c>
      <c r="P2586" s="18">
        <f>I2586</f>
        <v>2008.9399999999998</v>
      </c>
    </row>
    <row r="2587" spans="1:22" ht="42.75" x14ac:dyDescent="0.2">
      <c r="A2587" s="13">
        <v>291</v>
      </c>
      <c r="B2587" s="13" t="str">
        <f>Source!F2188</f>
        <v>1.20-3103-1-1/1</v>
      </c>
      <c r="C2587" s="13" t="str">
        <f>Source!G2188</f>
        <v>Установка выключателя одноклавишного неутопленного типа при открытой проводке</v>
      </c>
      <c r="D2587" s="14" t="str">
        <f>Source!H2188</f>
        <v>100 шт.</v>
      </c>
      <c r="E2587" s="2">
        <f>Source!I2188</f>
        <v>0.01</v>
      </c>
      <c r="F2587" s="16"/>
      <c r="G2587" s="15"/>
      <c r="H2587" s="2"/>
      <c r="I2587" s="2"/>
      <c r="J2587" s="16"/>
      <c r="K2587" s="16"/>
      <c r="Q2587">
        <f>ROUND((Source!BZ2188/100)*ROUND((Source!AF2188*Source!AV2188)*Source!I2188, 2), 2)</f>
        <v>178.82</v>
      </c>
      <c r="R2587">
        <f>Source!X2188</f>
        <v>178.82</v>
      </c>
      <c r="S2587">
        <f>ROUND((Source!CA2188/100)*ROUND((Source!AF2188*Source!AV2188)*Source!I2188, 2), 2)</f>
        <v>25.55</v>
      </c>
      <c r="T2587">
        <f>Source!Y2188</f>
        <v>25.55</v>
      </c>
      <c r="U2587">
        <f>ROUND((175/100)*ROUND((Source!AE2188*Source!AV2188)*Source!I2188, 2), 2)</f>
        <v>0.02</v>
      </c>
      <c r="V2587">
        <f>ROUND((108/100)*ROUND(Source!CS2188*Source!I2188, 2), 2)</f>
        <v>0.01</v>
      </c>
    </row>
    <row r="2588" spans="1:22" x14ac:dyDescent="0.2">
      <c r="C2588" s="17" t="str">
        <f>"Объем: "&amp;Source!I2188&amp;"=1/"&amp;"100"</f>
        <v>Объем: 0,01=1/100</v>
      </c>
    </row>
    <row r="2589" spans="1:22" ht="14.25" x14ac:dyDescent="0.2">
      <c r="A2589" s="13"/>
      <c r="B2589" s="13"/>
      <c r="C2589" s="13" t="s">
        <v>1159</v>
      </c>
      <c r="D2589" s="14"/>
      <c r="E2589" s="2"/>
      <c r="F2589" s="16">
        <f>Source!AO2188</f>
        <v>25545.16</v>
      </c>
      <c r="G2589" s="15" t="str">
        <f>Source!DG2188</f>
        <v/>
      </c>
      <c r="H2589" s="2">
        <f>Source!AV2188</f>
        <v>1</v>
      </c>
      <c r="I2589" s="2">
        <f>IF(Source!BA2188&lt;&gt; 0, Source!BA2188, 1)</f>
        <v>1</v>
      </c>
      <c r="J2589" s="16">
        <f>Source!S2188</f>
        <v>255.45</v>
      </c>
      <c r="K2589" s="16"/>
    </row>
    <row r="2590" spans="1:22" ht="14.25" x14ac:dyDescent="0.2">
      <c r="A2590" s="13"/>
      <c r="B2590" s="13"/>
      <c r="C2590" s="13" t="s">
        <v>1165</v>
      </c>
      <c r="D2590" s="14"/>
      <c r="E2590" s="2"/>
      <c r="F2590" s="16">
        <f>Source!AM2188</f>
        <v>32.57</v>
      </c>
      <c r="G2590" s="15" t="str">
        <f>Source!DE2188</f>
        <v/>
      </c>
      <c r="H2590" s="2">
        <f>Source!AV2188</f>
        <v>1</v>
      </c>
      <c r="I2590" s="2">
        <f>IF(Source!BB2188&lt;&gt; 0, Source!BB2188, 1)</f>
        <v>1</v>
      </c>
      <c r="J2590" s="16">
        <f>Source!Q2188</f>
        <v>0.33</v>
      </c>
      <c r="K2590" s="16"/>
    </row>
    <row r="2591" spans="1:22" ht="14.25" x14ac:dyDescent="0.2">
      <c r="A2591" s="13"/>
      <c r="B2591" s="13"/>
      <c r="C2591" s="13" t="s">
        <v>1166</v>
      </c>
      <c r="D2591" s="14"/>
      <c r="E2591" s="2"/>
      <c r="F2591" s="16">
        <f>Source!AN2188</f>
        <v>0.69</v>
      </c>
      <c r="G2591" s="15" t="str">
        <f>Source!DF2188</f>
        <v/>
      </c>
      <c r="H2591" s="2">
        <f>Source!AV2188</f>
        <v>1</v>
      </c>
      <c r="I2591" s="2">
        <f>IF(Source!BS2188&lt;&gt; 0, Source!BS2188, 1)</f>
        <v>1</v>
      </c>
      <c r="J2591" s="22">
        <f>Source!R2188</f>
        <v>0.01</v>
      </c>
      <c r="K2591" s="16"/>
    </row>
    <row r="2592" spans="1:22" ht="14.25" x14ac:dyDescent="0.2">
      <c r="A2592" s="13"/>
      <c r="B2592" s="13"/>
      <c r="C2592" s="13" t="s">
        <v>1160</v>
      </c>
      <c r="D2592" s="14" t="s">
        <v>1161</v>
      </c>
      <c r="E2592" s="2">
        <f>Source!AT2188</f>
        <v>70</v>
      </c>
      <c r="F2592" s="16"/>
      <c r="G2592" s="15"/>
      <c r="H2592" s="2"/>
      <c r="I2592" s="2"/>
      <c r="J2592" s="16">
        <f>SUM(R2587:R2591)</f>
        <v>178.82</v>
      </c>
      <c r="K2592" s="16"/>
    </row>
    <row r="2593" spans="1:22" ht="14.25" x14ac:dyDescent="0.2">
      <c r="A2593" s="13"/>
      <c r="B2593" s="13"/>
      <c r="C2593" s="13" t="s">
        <v>1162</v>
      </c>
      <c r="D2593" s="14" t="s">
        <v>1161</v>
      </c>
      <c r="E2593" s="2">
        <f>Source!AU2188</f>
        <v>10</v>
      </c>
      <c r="F2593" s="16"/>
      <c r="G2593" s="15"/>
      <c r="H2593" s="2"/>
      <c r="I2593" s="2"/>
      <c r="J2593" s="16">
        <f>SUM(T2587:T2592)</f>
        <v>25.55</v>
      </c>
      <c r="K2593" s="16"/>
    </row>
    <row r="2594" spans="1:22" ht="14.25" x14ac:dyDescent="0.2">
      <c r="A2594" s="13"/>
      <c r="B2594" s="13"/>
      <c r="C2594" s="13" t="s">
        <v>1168</v>
      </c>
      <c r="D2594" s="14" t="s">
        <v>1161</v>
      </c>
      <c r="E2594" s="2">
        <f>108</f>
        <v>108</v>
      </c>
      <c r="F2594" s="16"/>
      <c r="G2594" s="15"/>
      <c r="H2594" s="2"/>
      <c r="I2594" s="2"/>
      <c r="J2594" s="16">
        <f>SUM(V2587:V2593)</f>
        <v>0.01</v>
      </c>
      <c r="K2594" s="16"/>
    </row>
    <row r="2595" spans="1:22" ht="14.25" x14ac:dyDescent="0.2">
      <c r="A2595" s="13"/>
      <c r="B2595" s="13"/>
      <c r="C2595" s="13" t="s">
        <v>1163</v>
      </c>
      <c r="D2595" s="14" t="s">
        <v>1164</v>
      </c>
      <c r="E2595" s="2">
        <f>Source!AQ2188</f>
        <v>39.22</v>
      </c>
      <c r="F2595" s="16"/>
      <c r="G2595" s="15" t="str">
        <f>Source!DI2188</f>
        <v/>
      </c>
      <c r="H2595" s="2">
        <f>Source!AV2188</f>
        <v>1</v>
      </c>
      <c r="I2595" s="2"/>
      <c r="J2595" s="16"/>
      <c r="K2595" s="16">
        <f>Source!U2188</f>
        <v>0.39219999999999999</v>
      </c>
    </row>
    <row r="2596" spans="1:22" ht="15" x14ac:dyDescent="0.25">
      <c r="A2596" s="20"/>
      <c r="B2596" s="20"/>
      <c r="C2596" s="20"/>
      <c r="D2596" s="20"/>
      <c r="E2596" s="20"/>
      <c r="F2596" s="20"/>
      <c r="G2596" s="20"/>
      <c r="H2596" s="20"/>
      <c r="I2596" s="58">
        <f>J2589+J2590+J2592+J2593+J2594</f>
        <v>460.16</v>
      </c>
      <c r="J2596" s="58"/>
      <c r="K2596" s="21">
        <f>IF(Source!I2188&lt;&gt;0, ROUND(I2596/Source!I2188, 2), 0)</f>
        <v>46016</v>
      </c>
      <c r="P2596" s="18">
        <f>I2596</f>
        <v>460.16</v>
      </c>
    </row>
    <row r="2597" spans="1:22" ht="42.75" x14ac:dyDescent="0.2">
      <c r="A2597" s="13">
        <v>292</v>
      </c>
      <c r="B2597" s="13" t="str">
        <f>Source!F2189</f>
        <v>1.20-3103-1-5/1</v>
      </c>
      <c r="C2597" s="13" t="str">
        <f>Source!G2189</f>
        <v>Установка выключателя двухклавишного утопленного типа при скрытой проводке</v>
      </c>
      <c r="D2597" s="14" t="str">
        <f>Source!H2189</f>
        <v>100 шт.</v>
      </c>
      <c r="E2597" s="2">
        <f>Source!I2189</f>
        <v>0.01</v>
      </c>
      <c r="F2597" s="16"/>
      <c r="G2597" s="15"/>
      <c r="H2597" s="2"/>
      <c r="I2597" s="2"/>
      <c r="J2597" s="16"/>
      <c r="K2597" s="16"/>
      <c r="Q2597">
        <f>ROUND((Source!BZ2189/100)*ROUND((Source!AF2189*Source!AV2189)*Source!I2189, 2), 2)</f>
        <v>157.88999999999999</v>
      </c>
      <c r="R2597">
        <f>Source!X2189</f>
        <v>157.88999999999999</v>
      </c>
      <c r="S2597">
        <f>ROUND((Source!CA2189/100)*ROUND((Source!AF2189*Source!AV2189)*Source!I2189, 2), 2)</f>
        <v>22.56</v>
      </c>
      <c r="T2597">
        <f>Source!Y2189</f>
        <v>22.56</v>
      </c>
      <c r="U2597">
        <f>ROUND((175/100)*ROUND((Source!AE2189*Source!AV2189)*Source!I2189, 2), 2)</f>
        <v>0</v>
      </c>
      <c r="V2597">
        <f>ROUND((108/100)*ROUND(Source!CS2189*Source!I2189, 2), 2)</f>
        <v>0</v>
      </c>
    </row>
    <row r="2598" spans="1:22" x14ac:dyDescent="0.2">
      <c r="C2598" s="17" t="str">
        <f>"Объем: "&amp;Source!I2189&amp;"=1/"&amp;"100"</f>
        <v>Объем: 0,01=1/100</v>
      </c>
    </row>
    <row r="2599" spans="1:22" ht="14.25" x14ac:dyDescent="0.2">
      <c r="A2599" s="13"/>
      <c r="B2599" s="13"/>
      <c r="C2599" s="13" t="s">
        <v>1159</v>
      </c>
      <c r="D2599" s="14"/>
      <c r="E2599" s="2"/>
      <c r="F2599" s="16">
        <f>Source!AO2189</f>
        <v>22555.56</v>
      </c>
      <c r="G2599" s="15" t="str">
        <f>Source!DG2189</f>
        <v/>
      </c>
      <c r="H2599" s="2">
        <f>Source!AV2189</f>
        <v>1</v>
      </c>
      <c r="I2599" s="2">
        <f>IF(Source!BA2189&lt;&gt; 0, Source!BA2189, 1)</f>
        <v>1</v>
      </c>
      <c r="J2599" s="16">
        <f>Source!S2189</f>
        <v>225.56</v>
      </c>
      <c r="K2599" s="16"/>
    </row>
    <row r="2600" spans="1:22" ht="14.25" x14ac:dyDescent="0.2">
      <c r="A2600" s="13"/>
      <c r="B2600" s="13"/>
      <c r="C2600" s="13" t="s">
        <v>1160</v>
      </c>
      <c r="D2600" s="14" t="s">
        <v>1161</v>
      </c>
      <c r="E2600" s="2">
        <f>Source!AT2189</f>
        <v>70</v>
      </c>
      <c r="F2600" s="16"/>
      <c r="G2600" s="15"/>
      <c r="H2600" s="2"/>
      <c r="I2600" s="2"/>
      <c r="J2600" s="16">
        <f>SUM(R2597:R2599)</f>
        <v>157.88999999999999</v>
      </c>
      <c r="K2600" s="16"/>
    </row>
    <row r="2601" spans="1:22" ht="14.25" x14ac:dyDescent="0.2">
      <c r="A2601" s="13"/>
      <c r="B2601" s="13"/>
      <c r="C2601" s="13" t="s">
        <v>1162</v>
      </c>
      <c r="D2601" s="14" t="s">
        <v>1161</v>
      </c>
      <c r="E2601" s="2">
        <f>Source!AU2189</f>
        <v>10</v>
      </c>
      <c r="F2601" s="16"/>
      <c r="G2601" s="15"/>
      <c r="H2601" s="2"/>
      <c r="I2601" s="2"/>
      <c r="J2601" s="16">
        <f>SUM(T2597:T2600)</f>
        <v>22.56</v>
      </c>
      <c r="K2601" s="16"/>
    </row>
    <row r="2602" spans="1:22" ht="14.25" x14ac:dyDescent="0.2">
      <c r="A2602" s="13"/>
      <c r="B2602" s="13"/>
      <c r="C2602" s="13" t="s">
        <v>1163</v>
      </c>
      <c r="D2602" s="14" t="s">
        <v>1164</v>
      </c>
      <c r="E2602" s="2">
        <f>Source!AQ2189</f>
        <v>34.630000000000003</v>
      </c>
      <c r="F2602" s="16"/>
      <c r="G2602" s="15" t="str">
        <f>Source!DI2189</f>
        <v/>
      </c>
      <c r="H2602" s="2">
        <f>Source!AV2189</f>
        <v>1</v>
      </c>
      <c r="I2602" s="2"/>
      <c r="J2602" s="16"/>
      <c r="K2602" s="16">
        <f>Source!U2189</f>
        <v>0.34630000000000005</v>
      </c>
    </row>
    <row r="2603" spans="1:22" ht="15" x14ac:dyDescent="0.25">
      <c r="A2603" s="20"/>
      <c r="B2603" s="20"/>
      <c r="C2603" s="20"/>
      <c r="D2603" s="20"/>
      <c r="E2603" s="20"/>
      <c r="F2603" s="20"/>
      <c r="G2603" s="20"/>
      <c r="H2603" s="20"/>
      <c r="I2603" s="58">
        <f>J2599+J2600+J2601</f>
        <v>406.01</v>
      </c>
      <c r="J2603" s="58"/>
      <c r="K2603" s="21">
        <f>IF(Source!I2189&lt;&gt;0, ROUND(I2603/Source!I2189, 2), 0)</f>
        <v>40601</v>
      </c>
      <c r="P2603" s="18">
        <f>I2603</f>
        <v>406.01</v>
      </c>
    </row>
    <row r="2605" spans="1:22" ht="15" x14ac:dyDescent="0.25">
      <c r="A2605" s="61" t="str">
        <f>CONCATENATE("Итого по разделу: ",IF(Source!G2191&lt;&gt;"Новый раздел", Source!G2191, ""))</f>
        <v>Итого по разделу: Помещение 218 Лаборантская</v>
      </c>
      <c r="B2605" s="61"/>
      <c r="C2605" s="61"/>
      <c r="D2605" s="61"/>
      <c r="E2605" s="61"/>
      <c r="F2605" s="61"/>
      <c r="G2605" s="61"/>
      <c r="H2605" s="61"/>
      <c r="I2605" s="59">
        <f>SUM(P2543:P2604)</f>
        <v>3738.16</v>
      </c>
      <c r="J2605" s="60"/>
      <c r="K2605" s="23"/>
    </row>
    <row r="2608" spans="1:22" ht="16.5" x14ac:dyDescent="0.25">
      <c r="A2608" s="57" t="str">
        <f>CONCATENATE("Раздел: ",IF(Source!G2221&lt;&gt;"Новый раздел", Source!G2221, ""))</f>
        <v>Раздел: Помещение 219 кабинет ИТК</v>
      </c>
      <c r="B2608" s="57"/>
      <c r="C2608" s="57"/>
      <c r="D2608" s="57"/>
      <c r="E2608" s="57"/>
      <c r="F2608" s="57"/>
      <c r="G2608" s="57"/>
      <c r="H2608" s="57"/>
      <c r="I2608" s="57"/>
      <c r="J2608" s="57"/>
      <c r="K2608" s="57"/>
    </row>
    <row r="2609" spans="1:22" ht="28.5" x14ac:dyDescent="0.2">
      <c r="A2609" s="13">
        <v>293</v>
      </c>
      <c r="B2609" s="13" t="str">
        <f>Source!F2225</f>
        <v>1.21-3305-1-1/1</v>
      </c>
      <c r="C2609" s="13" t="str">
        <f>Source!G2225</f>
        <v>Демонтаж выключателей, розеток</v>
      </c>
      <c r="D2609" s="14" t="str">
        <f>Source!H2225</f>
        <v>100 шт.</v>
      </c>
      <c r="E2609" s="2">
        <f>Source!I2225</f>
        <v>0.04</v>
      </c>
      <c r="F2609" s="16"/>
      <c r="G2609" s="15"/>
      <c r="H2609" s="2"/>
      <c r="I2609" s="2"/>
      <c r="J2609" s="16"/>
      <c r="K2609" s="16"/>
      <c r="Q2609">
        <f>ROUND((Source!BZ2225/100)*ROUND((Source!AF2225*Source!AV2225)*Source!I2225, 2), 2)</f>
        <v>75.89</v>
      </c>
      <c r="R2609">
        <f>Source!X2225</f>
        <v>75.89</v>
      </c>
      <c r="S2609">
        <f>ROUND((Source!CA2225/100)*ROUND((Source!AF2225*Source!AV2225)*Source!I2225, 2), 2)</f>
        <v>10.84</v>
      </c>
      <c r="T2609">
        <f>Source!Y2225</f>
        <v>10.84</v>
      </c>
      <c r="U2609">
        <f>ROUND((175/100)*ROUND((Source!AE2225*Source!AV2225)*Source!I2225, 2), 2)</f>
        <v>0</v>
      </c>
      <c r="V2609">
        <f>ROUND((108/100)*ROUND(Source!CS2225*Source!I2225, 2), 2)</f>
        <v>0</v>
      </c>
    </row>
    <row r="2610" spans="1:22" x14ac:dyDescent="0.2">
      <c r="C2610" s="17" t="str">
        <f>"Объем: "&amp;Source!I2225&amp;"=4/"&amp;"100"</f>
        <v>Объем: 0,04=4/100</v>
      </c>
    </row>
    <row r="2611" spans="1:22" ht="14.25" x14ac:dyDescent="0.2">
      <c r="A2611" s="13"/>
      <c r="B2611" s="13"/>
      <c r="C2611" s="13" t="s">
        <v>1159</v>
      </c>
      <c r="D2611" s="14"/>
      <c r="E2611" s="2"/>
      <c r="F2611" s="16">
        <f>Source!AO2225</f>
        <v>2710.46</v>
      </c>
      <c r="G2611" s="15" t="str">
        <f>Source!DG2225</f>
        <v/>
      </c>
      <c r="H2611" s="2">
        <f>Source!AV2225</f>
        <v>1</v>
      </c>
      <c r="I2611" s="2">
        <f>IF(Source!BA2225&lt;&gt; 0, Source!BA2225, 1)</f>
        <v>1</v>
      </c>
      <c r="J2611" s="16">
        <f>Source!S2225</f>
        <v>108.42</v>
      </c>
      <c r="K2611" s="16"/>
    </row>
    <row r="2612" spans="1:22" ht="14.25" x14ac:dyDescent="0.2">
      <c r="A2612" s="13"/>
      <c r="B2612" s="13"/>
      <c r="C2612" s="13" t="s">
        <v>1160</v>
      </c>
      <c r="D2612" s="14" t="s">
        <v>1161</v>
      </c>
      <c r="E2612" s="2">
        <f>Source!AT2225</f>
        <v>70</v>
      </c>
      <c r="F2612" s="16"/>
      <c r="G2612" s="15"/>
      <c r="H2612" s="2"/>
      <c r="I2612" s="2"/>
      <c r="J2612" s="16">
        <f>SUM(R2609:R2611)</f>
        <v>75.89</v>
      </c>
      <c r="K2612" s="16"/>
    </row>
    <row r="2613" spans="1:22" ht="14.25" x14ac:dyDescent="0.2">
      <c r="A2613" s="13"/>
      <c r="B2613" s="13"/>
      <c r="C2613" s="13" t="s">
        <v>1162</v>
      </c>
      <c r="D2613" s="14" t="s">
        <v>1161</v>
      </c>
      <c r="E2613" s="2">
        <f>Source!AU2225</f>
        <v>10</v>
      </c>
      <c r="F2613" s="16"/>
      <c r="G2613" s="15"/>
      <c r="H2613" s="2"/>
      <c r="I2613" s="2"/>
      <c r="J2613" s="16">
        <f>SUM(T2609:T2612)</f>
        <v>10.84</v>
      </c>
      <c r="K2613" s="16"/>
    </row>
    <row r="2614" spans="1:22" ht="14.25" x14ac:dyDescent="0.2">
      <c r="A2614" s="13"/>
      <c r="B2614" s="13"/>
      <c r="C2614" s="13" t="s">
        <v>1163</v>
      </c>
      <c r="D2614" s="14" t="s">
        <v>1164</v>
      </c>
      <c r="E2614" s="2">
        <f>Source!AQ2225</f>
        <v>5.84</v>
      </c>
      <c r="F2614" s="16"/>
      <c r="G2614" s="15" t="str">
        <f>Source!DI2225</f>
        <v/>
      </c>
      <c r="H2614" s="2">
        <f>Source!AV2225</f>
        <v>1</v>
      </c>
      <c r="I2614" s="2"/>
      <c r="J2614" s="16"/>
      <c r="K2614" s="16">
        <f>Source!U2225</f>
        <v>0.2336</v>
      </c>
    </row>
    <row r="2615" spans="1:22" ht="15" x14ac:dyDescent="0.25">
      <c r="A2615" s="20"/>
      <c r="B2615" s="20"/>
      <c r="C2615" s="20"/>
      <c r="D2615" s="20"/>
      <c r="E2615" s="20"/>
      <c r="F2615" s="20"/>
      <c r="G2615" s="20"/>
      <c r="H2615" s="20"/>
      <c r="I2615" s="58">
        <f>J2611+J2612+J2613</f>
        <v>195.15</v>
      </c>
      <c r="J2615" s="58"/>
      <c r="K2615" s="21">
        <f>IF(Source!I2225&lt;&gt;0, ROUND(I2615/Source!I2225, 2), 0)</f>
        <v>4878.75</v>
      </c>
      <c r="P2615" s="18">
        <f>I2615</f>
        <v>195.15</v>
      </c>
    </row>
    <row r="2616" spans="1:22" ht="57" x14ac:dyDescent="0.2">
      <c r="A2616" s="13">
        <v>294</v>
      </c>
      <c r="B2616" s="13" t="str">
        <f>Source!F2226</f>
        <v>1.50-3204-13-6/1</v>
      </c>
      <c r="C2616" s="13" t="str">
        <f>Source!G2226</f>
        <v>Сверление отверстий в строительных конструкциях из кирпича установками алмазного сверления, диаметр сверла алмазного кольцевого 70 мм</v>
      </c>
      <c r="D2616" s="14" t="str">
        <f>Source!H2226</f>
        <v>10 СМ</v>
      </c>
      <c r="E2616" s="2">
        <f>Source!I2226</f>
        <v>0.2</v>
      </c>
      <c r="F2616" s="16"/>
      <c r="G2616" s="15"/>
      <c r="H2616" s="2"/>
      <c r="I2616" s="2"/>
      <c r="J2616" s="16"/>
      <c r="K2616" s="16"/>
      <c r="Q2616">
        <f>ROUND((Source!BZ2226/100)*ROUND((Source!AF2226*Source!AV2226)*Source!I2226, 2), 2)</f>
        <v>42.74</v>
      </c>
      <c r="R2616">
        <f>Source!X2226</f>
        <v>42.74</v>
      </c>
      <c r="S2616">
        <f>ROUND((Source!CA2226/100)*ROUND((Source!AF2226*Source!AV2226)*Source!I2226, 2), 2)</f>
        <v>6.11</v>
      </c>
      <c r="T2616">
        <f>Source!Y2226</f>
        <v>6.11</v>
      </c>
      <c r="U2616">
        <f>ROUND((175/100)*ROUND((Source!AE2226*Source!AV2226)*Source!I2226, 2), 2)</f>
        <v>0.05</v>
      </c>
      <c r="V2616">
        <f>ROUND((108/100)*ROUND(Source!CS2226*Source!I2226, 2), 2)</f>
        <v>0.03</v>
      </c>
    </row>
    <row r="2617" spans="1:22" x14ac:dyDescent="0.2">
      <c r="C2617" s="17" t="str">
        <f>"Объем: "&amp;Source!I2226&amp;"=2/"&amp;"10"</f>
        <v>Объем: 0,2=2/10</v>
      </c>
    </row>
    <row r="2618" spans="1:22" ht="14.25" x14ac:dyDescent="0.2">
      <c r="A2618" s="13"/>
      <c r="B2618" s="13"/>
      <c r="C2618" s="13" t="s">
        <v>1159</v>
      </c>
      <c r="D2618" s="14"/>
      <c r="E2618" s="2"/>
      <c r="F2618" s="16">
        <f>Source!AO2226</f>
        <v>305.27</v>
      </c>
      <c r="G2618" s="15" t="str">
        <f>Source!DG2226</f>
        <v/>
      </c>
      <c r="H2618" s="2">
        <f>Source!AV2226</f>
        <v>1</v>
      </c>
      <c r="I2618" s="2">
        <f>IF(Source!BA2226&lt;&gt; 0, Source!BA2226, 1)</f>
        <v>1</v>
      </c>
      <c r="J2618" s="16">
        <f>Source!S2226</f>
        <v>61.05</v>
      </c>
      <c r="K2618" s="16"/>
    </row>
    <row r="2619" spans="1:22" ht="14.25" x14ac:dyDescent="0.2">
      <c r="A2619" s="13"/>
      <c r="B2619" s="13"/>
      <c r="C2619" s="13" t="s">
        <v>1165</v>
      </c>
      <c r="D2619" s="14"/>
      <c r="E2619" s="2"/>
      <c r="F2619" s="16">
        <f>Source!AM2226</f>
        <v>8.99</v>
      </c>
      <c r="G2619" s="15" t="str">
        <f>Source!DE2226</f>
        <v/>
      </c>
      <c r="H2619" s="2">
        <f>Source!AV2226</f>
        <v>1</v>
      </c>
      <c r="I2619" s="2">
        <f>IF(Source!BB2226&lt;&gt; 0, Source!BB2226, 1)</f>
        <v>1</v>
      </c>
      <c r="J2619" s="16">
        <f>Source!Q2226</f>
        <v>1.8</v>
      </c>
      <c r="K2619" s="16"/>
    </row>
    <row r="2620" spans="1:22" ht="14.25" x14ac:dyDescent="0.2">
      <c r="A2620" s="13"/>
      <c r="B2620" s="13"/>
      <c r="C2620" s="13" t="s">
        <v>1166</v>
      </c>
      <c r="D2620" s="14"/>
      <c r="E2620" s="2"/>
      <c r="F2620" s="16">
        <f>Source!AN2226</f>
        <v>0.13</v>
      </c>
      <c r="G2620" s="15" t="str">
        <f>Source!DF2226</f>
        <v/>
      </c>
      <c r="H2620" s="2">
        <f>Source!AV2226</f>
        <v>1</v>
      </c>
      <c r="I2620" s="2">
        <f>IF(Source!BS2226&lt;&gt; 0, Source!BS2226, 1)</f>
        <v>1</v>
      </c>
      <c r="J2620" s="22">
        <f>Source!R2226</f>
        <v>0.03</v>
      </c>
      <c r="K2620" s="16"/>
    </row>
    <row r="2621" spans="1:22" ht="14.25" x14ac:dyDescent="0.2">
      <c r="A2621" s="13"/>
      <c r="B2621" s="13"/>
      <c r="C2621" s="13" t="s">
        <v>1167</v>
      </c>
      <c r="D2621" s="14"/>
      <c r="E2621" s="2"/>
      <c r="F2621" s="16">
        <f>Source!AL2226</f>
        <v>112.32</v>
      </c>
      <c r="G2621" s="15" t="str">
        <f>Source!DD2226</f>
        <v/>
      </c>
      <c r="H2621" s="2">
        <f>Source!AW2226</f>
        <v>1</v>
      </c>
      <c r="I2621" s="2">
        <f>IF(Source!BC2226&lt;&gt; 0, Source!BC2226, 1)</f>
        <v>1</v>
      </c>
      <c r="J2621" s="16">
        <f>Source!P2226</f>
        <v>22.46</v>
      </c>
      <c r="K2621" s="16"/>
    </row>
    <row r="2622" spans="1:22" ht="14.25" x14ac:dyDescent="0.2">
      <c r="A2622" s="13"/>
      <c r="B2622" s="13"/>
      <c r="C2622" s="13" t="s">
        <v>1160</v>
      </c>
      <c r="D2622" s="14" t="s">
        <v>1161</v>
      </c>
      <c r="E2622" s="2">
        <f>Source!AT2226</f>
        <v>70</v>
      </c>
      <c r="F2622" s="16"/>
      <c r="G2622" s="15"/>
      <c r="H2622" s="2"/>
      <c r="I2622" s="2"/>
      <c r="J2622" s="16">
        <f>SUM(R2616:R2621)</f>
        <v>42.74</v>
      </c>
      <c r="K2622" s="16"/>
    </row>
    <row r="2623" spans="1:22" ht="14.25" x14ac:dyDescent="0.2">
      <c r="A2623" s="13"/>
      <c r="B2623" s="13"/>
      <c r="C2623" s="13" t="s">
        <v>1162</v>
      </c>
      <c r="D2623" s="14" t="s">
        <v>1161</v>
      </c>
      <c r="E2623" s="2">
        <f>Source!AU2226</f>
        <v>10</v>
      </c>
      <c r="F2623" s="16"/>
      <c r="G2623" s="15"/>
      <c r="H2623" s="2"/>
      <c r="I2623" s="2"/>
      <c r="J2623" s="16">
        <f>SUM(T2616:T2622)</f>
        <v>6.11</v>
      </c>
      <c r="K2623" s="16"/>
    </row>
    <row r="2624" spans="1:22" ht="14.25" x14ac:dyDescent="0.2">
      <c r="A2624" s="13"/>
      <c r="B2624" s="13"/>
      <c r="C2624" s="13" t="s">
        <v>1168</v>
      </c>
      <c r="D2624" s="14" t="s">
        <v>1161</v>
      </c>
      <c r="E2624" s="2">
        <f>108</f>
        <v>108</v>
      </c>
      <c r="F2624" s="16"/>
      <c r="G2624" s="15"/>
      <c r="H2624" s="2"/>
      <c r="I2624" s="2"/>
      <c r="J2624" s="16">
        <f>SUM(V2616:V2623)</f>
        <v>0.03</v>
      </c>
      <c r="K2624" s="16"/>
    </row>
    <row r="2625" spans="1:22" ht="14.25" x14ac:dyDescent="0.2">
      <c r="A2625" s="13"/>
      <c r="B2625" s="13"/>
      <c r="C2625" s="13" t="s">
        <v>1163</v>
      </c>
      <c r="D2625" s="14" t="s">
        <v>1164</v>
      </c>
      <c r="E2625" s="2">
        <f>Source!AQ2226</f>
        <v>0.42</v>
      </c>
      <c r="F2625" s="16"/>
      <c r="G2625" s="15" t="str">
        <f>Source!DI2226</f>
        <v/>
      </c>
      <c r="H2625" s="2">
        <f>Source!AV2226</f>
        <v>1</v>
      </c>
      <c r="I2625" s="2"/>
      <c r="J2625" s="16"/>
      <c r="K2625" s="16">
        <f>Source!U2226</f>
        <v>8.4000000000000005E-2</v>
      </c>
    </row>
    <row r="2626" spans="1:22" ht="15" x14ac:dyDescent="0.25">
      <c r="A2626" s="20"/>
      <c r="B2626" s="20"/>
      <c r="C2626" s="20"/>
      <c r="D2626" s="20"/>
      <c r="E2626" s="20"/>
      <c r="F2626" s="20"/>
      <c r="G2626" s="20"/>
      <c r="H2626" s="20"/>
      <c r="I2626" s="58">
        <f>J2618+J2619+J2621+J2622+J2623+J2624</f>
        <v>134.19000000000003</v>
      </c>
      <c r="J2626" s="58"/>
      <c r="K2626" s="21">
        <f>IF(Source!I2226&lt;&gt;0, ROUND(I2626/Source!I2226, 2), 0)</f>
        <v>670.95</v>
      </c>
      <c r="P2626" s="18">
        <f>I2626</f>
        <v>134.19000000000003</v>
      </c>
    </row>
    <row r="2627" spans="1:22" ht="28.5" x14ac:dyDescent="0.2">
      <c r="A2627" s="13">
        <v>295</v>
      </c>
      <c r="B2627" s="13" t="str">
        <f>Source!F2227</f>
        <v>1.50-3204-10-1/1</v>
      </c>
      <c r="C2627" s="13" t="str">
        <f>Source!G2227</f>
        <v>Пробивка борозд в кирпичных стенах, площадь сечения до 20 см2</v>
      </c>
      <c r="D2627" s="14" t="str">
        <f>Source!H2227</f>
        <v>100 м</v>
      </c>
      <c r="E2627" s="2">
        <f>Source!I2227</f>
        <v>0.02</v>
      </c>
      <c r="F2627" s="16"/>
      <c r="G2627" s="15"/>
      <c r="H2627" s="2"/>
      <c r="I2627" s="2"/>
      <c r="J2627" s="16"/>
      <c r="K2627" s="16"/>
      <c r="Q2627">
        <f>ROUND((Source!BZ2227/100)*ROUND((Source!AF2227*Source!AV2227)*Source!I2227, 2), 2)</f>
        <v>115.07</v>
      </c>
      <c r="R2627">
        <f>Source!X2227</f>
        <v>115.07</v>
      </c>
      <c r="S2627">
        <f>ROUND((Source!CA2227/100)*ROUND((Source!AF2227*Source!AV2227)*Source!I2227, 2), 2)</f>
        <v>16.440000000000001</v>
      </c>
      <c r="T2627">
        <f>Source!Y2227</f>
        <v>16.440000000000001</v>
      </c>
      <c r="U2627">
        <f>ROUND((175/100)*ROUND((Source!AE2227*Source!AV2227)*Source!I2227, 2), 2)</f>
        <v>106.42</v>
      </c>
      <c r="V2627">
        <f>ROUND((108/100)*ROUND(Source!CS2227*Source!I2227, 2), 2)</f>
        <v>65.67</v>
      </c>
    </row>
    <row r="2628" spans="1:22" x14ac:dyDescent="0.2">
      <c r="C2628" s="17" t="str">
        <f>"Объем: "&amp;Source!I2227&amp;"=2/"&amp;"100"</f>
        <v>Объем: 0,02=2/100</v>
      </c>
    </row>
    <row r="2629" spans="1:22" ht="14.25" x14ac:dyDescent="0.2">
      <c r="A2629" s="13"/>
      <c r="B2629" s="13"/>
      <c r="C2629" s="13" t="s">
        <v>1159</v>
      </c>
      <c r="D2629" s="14"/>
      <c r="E2629" s="2"/>
      <c r="F2629" s="16">
        <f>Source!AO2227</f>
        <v>8219.68</v>
      </c>
      <c r="G2629" s="15" t="str">
        <f>Source!DG2227</f>
        <v/>
      </c>
      <c r="H2629" s="2">
        <f>Source!AV2227</f>
        <v>1</v>
      </c>
      <c r="I2629" s="2">
        <f>IF(Source!BA2227&lt;&gt; 0, Source!BA2227, 1)</f>
        <v>1</v>
      </c>
      <c r="J2629" s="16">
        <f>Source!S2227</f>
        <v>164.39</v>
      </c>
      <c r="K2629" s="16"/>
    </row>
    <row r="2630" spans="1:22" ht="14.25" x14ac:dyDescent="0.2">
      <c r="A2630" s="13"/>
      <c r="B2630" s="13"/>
      <c r="C2630" s="13" t="s">
        <v>1165</v>
      </c>
      <c r="D2630" s="14"/>
      <c r="E2630" s="2"/>
      <c r="F2630" s="16">
        <f>Source!AM2227</f>
        <v>5993.85</v>
      </c>
      <c r="G2630" s="15" t="str">
        <f>Source!DE2227</f>
        <v/>
      </c>
      <c r="H2630" s="2">
        <f>Source!AV2227</f>
        <v>1</v>
      </c>
      <c r="I2630" s="2">
        <f>IF(Source!BB2227&lt;&gt; 0, Source!BB2227, 1)</f>
        <v>1</v>
      </c>
      <c r="J2630" s="16">
        <f>Source!Q2227</f>
        <v>119.88</v>
      </c>
      <c r="K2630" s="16"/>
    </row>
    <row r="2631" spans="1:22" ht="14.25" x14ac:dyDescent="0.2">
      <c r="A2631" s="13"/>
      <c r="B2631" s="13"/>
      <c r="C2631" s="13" t="s">
        <v>1166</v>
      </c>
      <c r="D2631" s="14"/>
      <c r="E2631" s="2"/>
      <c r="F2631" s="16">
        <f>Source!AN2227</f>
        <v>3040.45</v>
      </c>
      <c r="G2631" s="15" t="str">
        <f>Source!DF2227</f>
        <v/>
      </c>
      <c r="H2631" s="2">
        <f>Source!AV2227</f>
        <v>1</v>
      </c>
      <c r="I2631" s="2">
        <f>IF(Source!BS2227&lt;&gt; 0, Source!BS2227, 1)</f>
        <v>1</v>
      </c>
      <c r="J2631" s="22">
        <f>Source!R2227</f>
        <v>60.81</v>
      </c>
      <c r="K2631" s="16"/>
    </row>
    <row r="2632" spans="1:22" ht="14.25" x14ac:dyDescent="0.2">
      <c r="A2632" s="13"/>
      <c r="B2632" s="13"/>
      <c r="C2632" s="13" t="s">
        <v>1160</v>
      </c>
      <c r="D2632" s="14" t="s">
        <v>1161</v>
      </c>
      <c r="E2632" s="2">
        <f>Source!AT2227</f>
        <v>70</v>
      </c>
      <c r="F2632" s="16"/>
      <c r="G2632" s="15"/>
      <c r="H2632" s="2"/>
      <c r="I2632" s="2"/>
      <c r="J2632" s="16">
        <f>SUM(R2627:R2631)</f>
        <v>115.07</v>
      </c>
      <c r="K2632" s="16"/>
    </row>
    <row r="2633" spans="1:22" ht="14.25" x14ac:dyDescent="0.2">
      <c r="A2633" s="13"/>
      <c r="B2633" s="13"/>
      <c r="C2633" s="13" t="s">
        <v>1162</v>
      </c>
      <c r="D2633" s="14" t="s">
        <v>1161</v>
      </c>
      <c r="E2633" s="2">
        <f>Source!AU2227</f>
        <v>10</v>
      </c>
      <c r="F2633" s="16"/>
      <c r="G2633" s="15"/>
      <c r="H2633" s="2"/>
      <c r="I2633" s="2"/>
      <c r="J2633" s="16">
        <f>SUM(T2627:T2632)</f>
        <v>16.440000000000001</v>
      </c>
      <c r="K2633" s="16"/>
    </row>
    <row r="2634" spans="1:22" ht="14.25" x14ac:dyDescent="0.2">
      <c r="A2634" s="13"/>
      <c r="B2634" s="13"/>
      <c r="C2634" s="13" t="s">
        <v>1168</v>
      </c>
      <c r="D2634" s="14" t="s">
        <v>1161</v>
      </c>
      <c r="E2634" s="2">
        <f>108</f>
        <v>108</v>
      </c>
      <c r="F2634" s="16"/>
      <c r="G2634" s="15"/>
      <c r="H2634" s="2"/>
      <c r="I2634" s="2"/>
      <c r="J2634" s="16">
        <f>SUM(V2627:V2633)</f>
        <v>65.67</v>
      </c>
      <c r="K2634" s="16"/>
    </row>
    <row r="2635" spans="1:22" ht="14.25" x14ac:dyDescent="0.2">
      <c r="A2635" s="13"/>
      <c r="B2635" s="13"/>
      <c r="C2635" s="13" t="s">
        <v>1163</v>
      </c>
      <c r="D2635" s="14" t="s">
        <v>1164</v>
      </c>
      <c r="E2635" s="2">
        <f>Source!AQ2227</f>
        <v>14</v>
      </c>
      <c r="F2635" s="16"/>
      <c r="G2635" s="15" t="str">
        <f>Source!DI2227</f>
        <v/>
      </c>
      <c r="H2635" s="2">
        <f>Source!AV2227</f>
        <v>1</v>
      </c>
      <c r="I2635" s="2"/>
      <c r="J2635" s="16"/>
      <c r="K2635" s="16">
        <f>Source!U2227</f>
        <v>0.28000000000000003</v>
      </c>
    </row>
    <row r="2636" spans="1:22" ht="15" x14ac:dyDescent="0.25">
      <c r="A2636" s="20"/>
      <c r="B2636" s="20"/>
      <c r="C2636" s="20"/>
      <c r="D2636" s="20"/>
      <c r="E2636" s="20"/>
      <c r="F2636" s="20"/>
      <c r="G2636" s="20"/>
      <c r="H2636" s="20"/>
      <c r="I2636" s="58">
        <f>J2629+J2630+J2632+J2633+J2634</f>
        <v>481.45</v>
      </c>
      <c r="J2636" s="58"/>
      <c r="K2636" s="21">
        <f>IF(Source!I2227&lt;&gt;0, ROUND(I2636/Source!I2227, 2), 0)</f>
        <v>24072.5</v>
      </c>
      <c r="P2636" s="18">
        <f>I2636</f>
        <v>481.45</v>
      </c>
    </row>
    <row r="2637" spans="1:22" ht="99.75" x14ac:dyDescent="0.2">
      <c r="A2637" s="13">
        <v>296</v>
      </c>
      <c r="B2637" s="13" t="str">
        <f>Source!F2228</f>
        <v>21.23-8-140</v>
      </c>
      <c r="C2637" s="13" t="str">
        <f>Source!G2228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637" s="14" t="str">
        <f>Source!H2228</f>
        <v>км</v>
      </c>
      <c r="E2637" s="2">
        <f>Source!I2228</f>
        <v>2E-3</v>
      </c>
      <c r="F2637" s="16">
        <f>Source!AL2228</f>
        <v>99860.32</v>
      </c>
      <c r="G2637" s="15" t="str">
        <f>Source!DD2228</f>
        <v/>
      </c>
      <c r="H2637" s="2">
        <f>Source!AW2228</f>
        <v>1</v>
      </c>
      <c r="I2637" s="2">
        <f>IF(Source!BC2228&lt;&gt; 0, Source!BC2228, 1)</f>
        <v>1</v>
      </c>
      <c r="J2637" s="16">
        <f>Source!P2228</f>
        <v>199.72</v>
      </c>
      <c r="K2637" s="16"/>
      <c r="Q2637">
        <f>ROUND((Source!BZ2228/100)*ROUND((Source!AF2228*Source!AV2228)*Source!I2228, 2), 2)</f>
        <v>0</v>
      </c>
      <c r="R2637">
        <f>Source!X2228</f>
        <v>0</v>
      </c>
      <c r="S2637">
        <f>ROUND((Source!CA2228/100)*ROUND((Source!AF2228*Source!AV2228)*Source!I2228, 2), 2)</f>
        <v>0</v>
      </c>
      <c r="T2637">
        <f>Source!Y2228</f>
        <v>0</v>
      </c>
      <c r="U2637">
        <f>ROUND((175/100)*ROUND((Source!AE2228*Source!AV2228)*Source!I2228, 2), 2)</f>
        <v>0</v>
      </c>
      <c r="V2637">
        <f>ROUND((108/100)*ROUND(Source!CS2228*Source!I2228, 2), 2)</f>
        <v>0</v>
      </c>
    </row>
    <row r="2638" spans="1:22" ht="15" x14ac:dyDescent="0.25">
      <c r="A2638" s="20"/>
      <c r="B2638" s="20"/>
      <c r="C2638" s="20"/>
      <c r="D2638" s="20"/>
      <c r="E2638" s="20"/>
      <c r="F2638" s="20"/>
      <c r="G2638" s="20"/>
      <c r="H2638" s="20"/>
      <c r="I2638" s="58">
        <f>J2637</f>
        <v>199.72</v>
      </c>
      <c r="J2638" s="58"/>
      <c r="K2638" s="21">
        <f>IF(Source!I2228&lt;&gt;0, ROUND(I2638/Source!I2228, 2), 0)</f>
        <v>99860</v>
      </c>
      <c r="P2638" s="18">
        <f>I2638</f>
        <v>199.72</v>
      </c>
    </row>
    <row r="2639" spans="1:22" ht="57" x14ac:dyDescent="0.2">
      <c r="A2639" s="13">
        <v>297</v>
      </c>
      <c r="B2639" s="13" t="str">
        <f>Source!F2229</f>
        <v>21.21-5-84</v>
      </c>
      <c r="C2639" s="13" t="str">
        <f>Source!G2229</f>
        <v>Коробки для установки выключателей, переключателей и штепсельных розеток при скрытой электропроводке, тип КУВ-1М УХЛЗ</v>
      </c>
      <c r="D2639" s="14" t="str">
        <f>Source!H2229</f>
        <v>1000 шт.</v>
      </c>
      <c r="E2639" s="2">
        <f>Source!I2229</f>
        <v>6.0000000000000001E-3</v>
      </c>
      <c r="F2639" s="16">
        <f>Source!AL2229</f>
        <v>72169.899999999994</v>
      </c>
      <c r="G2639" s="15" t="str">
        <f>Source!DD2229</f>
        <v/>
      </c>
      <c r="H2639" s="2">
        <f>Source!AW2229</f>
        <v>1</v>
      </c>
      <c r="I2639" s="2">
        <f>IF(Source!BC2229&lt;&gt; 0, Source!BC2229, 1)</f>
        <v>1</v>
      </c>
      <c r="J2639" s="16">
        <f>Source!P2229</f>
        <v>433.02</v>
      </c>
      <c r="K2639" s="16"/>
      <c r="Q2639">
        <f>ROUND((Source!BZ2229/100)*ROUND((Source!AF2229*Source!AV2229)*Source!I2229, 2), 2)</f>
        <v>0</v>
      </c>
      <c r="R2639">
        <f>Source!X2229</f>
        <v>0</v>
      </c>
      <c r="S2639">
        <f>ROUND((Source!CA2229/100)*ROUND((Source!AF2229*Source!AV2229)*Source!I2229, 2), 2)</f>
        <v>0</v>
      </c>
      <c r="T2639">
        <f>Source!Y2229</f>
        <v>0</v>
      </c>
      <c r="U2639">
        <f>ROUND((175/100)*ROUND((Source!AE2229*Source!AV2229)*Source!I2229, 2), 2)</f>
        <v>0</v>
      </c>
      <c r="V2639">
        <f>ROUND((108/100)*ROUND(Source!CS2229*Source!I2229, 2), 2)</f>
        <v>0</v>
      </c>
    </row>
    <row r="2640" spans="1:22" x14ac:dyDescent="0.2">
      <c r="C2640" s="17" t="str">
        <f>"Объем: "&amp;Source!I2229&amp;"=6/"&amp;"1000"</f>
        <v>Объем: 0,006=6/1000</v>
      </c>
    </row>
    <row r="2641" spans="1:22" ht="15" x14ac:dyDescent="0.25">
      <c r="A2641" s="20"/>
      <c r="B2641" s="20"/>
      <c r="C2641" s="20"/>
      <c r="D2641" s="20"/>
      <c r="E2641" s="20"/>
      <c r="F2641" s="20"/>
      <c r="G2641" s="20"/>
      <c r="H2641" s="20"/>
      <c r="I2641" s="58">
        <f>J2639</f>
        <v>433.02</v>
      </c>
      <c r="J2641" s="58"/>
      <c r="K2641" s="21">
        <f>IF(Source!I2229&lt;&gt;0, ROUND(I2641/Source!I2229, 2), 0)</f>
        <v>72170</v>
      </c>
      <c r="P2641" s="18">
        <f>I2641</f>
        <v>433.02</v>
      </c>
    </row>
    <row r="2642" spans="1:22" ht="42.75" x14ac:dyDescent="0.2">
      <c r="A2642" s="13">
        <v>298</v>
      </c>
      <c r="B2642" s="13" t="str">
        <f>Source!F2230</f>
        <v>1.20-3103-1-8/1</v>
      </c>
      <c r="C2642" s="13" t="str">
        <f>Source!G2230</f>
        <v>Установка розетки штепсельной неутопленного типа при открытой проводке</v>
      </c>
      <c r="D2642" s="14" t="str">
        <f>Source!H2230</f>
        <v>100 шт.</v>
      </c>
      <c r="E2642" s="2">
        <f>Source!I2230</f>
        <v>0.04</v>
      </c>
      <c r="F2642" s="16"/>
      <c r="G2642" s="15"/>
      <c r="H2642" s="2"/>
      <c r="I2642" s="2"/>
      <c r="J2642" s="16"/>
      <c r="K2642" s="16"/>
      <c r="Q2642">
        <f>ROUND((Source!BZ2230/100)*ROUND((Source!AF2230*Source!AV2230)*Source!I2230, 2), 2)</f>
        <v>780.74</v>
      </c>
      <c r="R2642">
        <f>Source!X2230</f>
        <v>780.74</v>
      </c>
      <c r="S2642">
        <f>ROUND((Source!CA2230/100)*ROUND((Source!AF2230*Source!AV2230)*Source!I2230, 2), 2)</f>
        <v>111.53</v>
      </c>
      <c r="T2642">
        <f>Source!Y2230</f>
        <v>111.53</v>
      </c>
      <c r="U2642">
        <f>ROUND((175/100)*ROUND((Source!AE2230*Source!AV2230)*Source!I2230, 2), 2)</f>
        <v>0.05</v>
      </c>
      <c r="V2642">
        <f>ROUND((108/100)*ROUND(Source!CS2230*Source!I2230, 2), 2)</f>
        <v>0.03</v>
      </c>
    </row>
    <row r="2643" spans="1:22" x14ac:dyDescent="0.2">
      <c r="C2643" s="17" t="str">
        <f>"Объем: "&amp;Source!I2230&amp;"=4/"&amp;"100"</f>
        <v>Объем: 0,04=4/100</v>
      </c>
    </row>
    <row r="2644" spans="1:22" ht="14.25" x14ac:dyDescent="0.2">
      <c r="A2644" s="13"/>
      <c r="B2644" s="13"/>
      <c r="C2644" s="13" t="s">
        <v>1159</v>
      </c>
      <c r="D2644" s="14"/>
      <c r="E2644" s="2"/>
      <c r="F2644" s="16">
        <f>Source!AO2230</f>
        <v>27883.439999999999</v>
      </c>
      <c r="G2644" s="15" t="str">
        <f>Source!DG2230</f>
        <v/>
      </c>
      <c r="H2644" s="2">
        <f>Source!AV2230</f>
        <v>1</v>
      </c>
      <c r="I2644" s="2">
        <f>IF(Source!BA2230&lt;&gt; 0, Source!BA2230, 1)</f>
        <v>1</v>
      </c>
      <c r="J2644" s="16">
        <f>Source!S2230</f>
        <v>1115.3399999999999</v>
      </c>
      <c r="K2644" s="16"/>
    </row>
    <row r="2645" spans="1:22" ht="14.25" x14ac:dyDescent="0.2">
      <c r="A2645" s="13"/>
      <c r="B2645" s="13"/>
      <c r="C2645" s="13" t="s">
        <v>1165</v>
      </c>
      <c r="D2645" s="14"/>
      <c r="E2645" s="2"/>
      <c r="F2645" s="16">
        <f>Source!AM2230</f>
        <v>32.57</v>
      </c>
      <c r="G2645" s="15" t="str">
        <f>Source!DE2230</f>
        <v/>
      </c>
      <c r="H2645" s="2">
        <f>Source!AV2230</f>
        <v>1</v>
      </c>
      <c r="I2645" s="2">
        <f>IF(Source!BB2230&lt;&gt; 0, Source!BB2230, 1)</f>
        <v>1</v>
      </c>
      <c r="J2645" s="16">
        <f>Source!Q2230</f>
        <v>1.3</v>
      </c>
      <c r="K2645" s="16"/>
    </row>
    <row r="2646" spans="1:22" ht="14.25" x14ac:dyDescent="0.2">
      <c r="A2646" s="13"/>
      <c r="B2646" s="13"/>
      <c r="C2646" s="13" t="s">
        <v>1166</v>
      </c>
      <c r="D2646" s="14"/>
      <c r="E2646" s="2"/>
      <c r="F2646" s="16">
        <f>Source!AN2230</f>
        <v>0.69</v>
      </c>
      <c r="G2646" s="15" t="str">
        <f>Source!DF2230</f>
        <v/>
      </c>
      <c r="H2646" s="2">
        <f>Source!AV2230</f>
        <v>1</v>
      </c>
      <c r="I2646" s="2">
        <f>IF(Source!BS2230&lt;&gt; 0, Source!BS2230, 1)</f>
        <v>1</v>
      </c>
      <c r="J2646" s="22">
        <f>Source!R2230</f>
        <v>0.03</v>
      </c>
      <c r="K2646" s="16"/>
    </row>
    <row r="2647" spans="1:22" ht="14.25" x14ac:dyDescent="0.2">
      <c r="A2647" s="13"/>
      <c r="B2647" s="13"/>
      <c r="C2647" s="13" t="s">
        <v>1160</v>
      </c>
      <c r="D2647" s="14" t="s">
        <v>1161</v>
      </c>
      <c r="E2647" s="2">
        <f>Source!AT2230</f>
        <v>70</v>
      </c>
      <c r="F2647" s="16"/>
      <c r="G2647" s="15"/>
      <c r="H2647" s="2"/>
      <c r="I2647" s="2"/>
      <c r="J2647" s="16">
        <f>SUM(R2642:R2646)</f>
        <v>780.74</v>
      </c>
      <c r="K2647" s="16"/>
    </row>
    <row r="2648" spans="1:22" ht="14.25" x14ac:dyDescent="0.2">
      <c r="A2648" s="13"/>
      <c r="B2648" s="13"/>
      <c r="C2648" s="13" t="s">
        <v>1162</v>
      </c>
      <c r="D2648" s="14" t="s">
        <v>1161</v>
      </c>
      <c r="E2648" s="2">
        <f>Source!AU2230</f>
        <v>10</v>
      </c>
      <c r="F2648" s="16"/>
      <c r="G2648" s="15"/>
      <c r="H2648" s="2"/>
      <c r="I2648" s="2"/>
      <c r="J2648" s="16">
        <f>SUM(T2642:T2647)</f>
        <v>111.53</v>
      </c>
      <c r="K2648" s="16"/>
    </row>
    <row r="2649" spans="1:22" ht="14.25" x14ac:dyDescent="0.2">
      <c r="A2649" s="13"/>
      <c r="B2649" s="13"/>
      <c r="C2649" s="13" t="s">
        <v>1168</v>
      </c>
      <c r="D2649" s="14" t="s">
        <v>1161</v>
      </c>
      <c r="E2649" s="2">
        <f>108</f>
        <v>108</v>
      </c>
      <c r="F2649" s="16"/>
      <c r="G2649" s="15"/>
      <c r="H2649" s="2"/>
      <c r="I2649" s="2"/>
      <c r="J2649" s="16">
        <f>SUM(V2642:V2648)</f>
        <v>0.03</v>
      </c>
      <c r="K2649" s="16"/>
    </row>
    <row r="2650" spans="1:22" ht="14.25" x14ac:dyDescent="0.2">
      <c r="A2650" s="13"/>
      <c r="B2650" s="13"/>
      <c r="C2650" s="13" t="s">
        <v>1163</v>
      </c>
      <c r="D2650" s="14" t="s">
        <v>1164</v>
      </c>
      <c r="E2650" s="2">
        <f>Source!AQ2230</f>
        <v>42.81</v>
      </c>
      <c r="F2650" s="16"/>
      <c r="G2650" s="15" t="str">
        <f>Source!DI2230</f>
        <v/>
      </c>
      <c r="H2650" s="2">
        <f>Source!AV2230</f>
        <v>1</v>
      </c>
      <c r="I2650" s="2"/>
      <c r="J2650" s="16"/>
      <c r="K2650" s="16">
        <f>Source!U2230</f>
        <v>1.7124000000000001</v>
      </c>
    </row>
    <row r="2651" spans="1:22" ht="15" x14ac:dyDescent="0.25">
      <c r="A2651" s="20"/>
      <c r="B2651" s="20"/>
      <c r="C2651" s="20"/>
      <c r="D2651" s="20"/>
      <c r="E2651" s="20"/>
      <c r="F2651" s="20"/>
      <c r="G2651" s="20"/>
      <c r="H2651" s="20"/>
      <c r="I2651" s="58">
        <f>J2644+J2645+J2647+J2648+J2649</f>
        <v>2008.9399999999998</v>
      </c>
      <c r="J2651" s="58"/>
      <c r="K2651" s="21">
        <f>IF(Source!I2230&lt;&gt;0, ROUND(I2651/Source!I2230, 2), 0)</f>
        <v>50223.5</v>
      </c>
      <c r="P2651" s="18">
        <f>I2651</f>
        <v>2008.9399999999998</v>
      </c>
    </row>
    <row r="2652" spans="1:22" ht="42.75" x14ac:dyDescent="0.2">
      <c r="A2652" s="13">
        <v>299</v>
      </c>
      <c r="B2652" s="13" t="str">
        <f>Source!F2231</f>
        <v>1.20-3103-1-1/1</v>
      </c>
      <c r="C2652" s="13" t="str">
        <f>Source!G2231</f>
        <v>Установка выключателя одноклавишного неутопленного типа при открытой проводке</v>
      </c>
      <c r="D2652" s="14" t="str">
        <f>Source!H2231</f>
        <v>100 шт.</v>
      </c>
      <c r="E2652" s="2">
        <f>Source!I2231</f>
        <v>0.01</v>
      </c>
      <c r="F2652" s="16"/>
      <c r="G2652" s="15"/>
      <c r="H2652" s="2"/>
      <c r="I2652" s="2"/>
      <c r="J2652" s="16"/>
      <c r="K2652" s="16"/>
      <c r="Q2652">
        <f>ROUND((Source!BZ2231/100)*ROUND((Source!AF2231*Source!AV2231)*Source!I2231, 2), 2)</f>
        <v>178.82</v>
      </c>
      <c r="R2652">
        <f>Source!X2231</f>
        <v>178.82</v>
      </c>
      <c r="S2652">
        <f>ROUND((Source!CA2231/100)*ROUND((Source!AF2231*Source!AV2231)*Source!I2231, 2), 2)</f>
        <v>25.55</v>
      </c>
      <c r="T2652">
        <f>Source!Y2231</f>
        <v>25.55</v>
      </c>
      <c r="U2652">
        <f>ROUND((175/100)*ROUND((Source!AE2231*Source!AV2231)*Source!I2231, 2), 2)</f>
        <v>0.02</v>
      </c>
      <c r="V2652">
        <f>ROUND((108/100)*ROUND(Source!CS2231*Source!I2231, 2), 2)</f>
        <v>0.01</v>
      </c>
    </row>
    <row r="2653" spans="1:22" x14ac:dyDescent="0.2">
      <c r="C2653" s="17" t="str">
        <f>"Объем: "&amp;Source!I2231&amp;"=1/"&amp;"100"</f>
        <v>Объем: 0,01=1/100</v>
      </c>
    </row>
    <row r="2654" spans="1:22" ht="14.25" x14ac:dyDescent="0.2">
      <c r="A2654" s="13"/>
      <c r="B2654" s="13"/>
      <c r="C2654" s="13" t="s">
        <v>1159</v>
      </c>
      <c r="D2654" s="14"/>
      <c r="E2654" s="2"/>
      <c r="F2654" s="16">
        <f>Source!AO2231</f>
        <v>25545.16</v>
      </c>
      <c r="G2654" s="15" t="str">
        <f>Source!DG2231</f>
        <v/>
      </c>
      <c r="H2654" s="2">
        <f>Source!AV2231</f>
        <v>1</v>
      </c>
      <c r="I2654" s="2">
        <f>IF(Source!BA2231&lt;&gt; 0, Source!BA2231, 1)</f>
        <v>1</v>
      </c>
      <c r="J2654" s="16">
        <f>Source!S2231</f>
        <v>255.45</v>
      </c>
      <c r="K2654" s="16"/>
    </row>
    <row r="2655" spans="1:22" ht="14.25" x14ac:dyDescent="0.2">
      <c r="A2655" s="13"/>
      <c r="B2655" s="13"/>
      <c r="C2655" s="13" t="s">
        <v>1165</v>
      </c>
      <c r="D2655" s="14"/>
      <c r="E2655" s="2"/>
      <c r="F2655" s="16">
        <f>Source!AM2231</f>
        <v>32.57</v>
      </c>
      <c r="G2655" s="15" t="str">
        <f>Source!DE2231</f>
        <v/>
      </c>
      <c r="H2655" s="2">
        <f>Source!AV2231</f>
        <v>1</v>
      </c>
      <c r="I2655" s="2">
        <f>IF(Source!BB2231&lt;&gt; 0, Source!BB2231, 1)</f>
        <v>1</v>
      </c>
      <c r="J2655" s="16">
        <f>Source!Q2231</f>
        <v>0.33</v>
      </c>
      <c r="K2655" s="16"/>
    </row>
    <row r="2656" spans="1:22" ht="14.25" x14ac:dyDescent="0.2">
      <c r="A2656" s="13"/>
      <c r="B2656" s="13"/>
      <c r="C2656" s="13" t="s">
        <v>1166</v>
      </c>
      <c r="D2656" s="14"/>
      <c r="E2656" s="2"/>
      <c r="F2656" s="16">
        <f>Source!AN2231</f>
        <v>0.69</v>
      </c>
      <c r="G2656" s="15" t="str">
        <f>Source!DF2231</f>
        <v/>
      </c>
      <c r="H2656" s="2">
        <f>Source!AV2231</f>
        <v>1</v>
      </c>
      <c r="I2656" s="2">
        <f>IF(Source!BS2231&lt;&gt; 0, Source!BS2231, 1)</f>
        <v>1</v>
      </c>
      <c r="J2656" s="22">
        <f>Source!R2231</f>
        <v>0.01</v>
      </c>
      <c r="K2656" s="16"/>
    </row>
    <row r="2657" spans="1:22" ht="14.25" x14ac:dyDescent="0.2">
      <c r="A2657" s="13"/>
      <c r="B2657" s="13"/>
      <c r="C2657" s="13" t="s">
        <v>1160</v>
      </c>
      <c r="D2657" s="14" t="s">
        <v>1161</v>
      </c>
      <c r="E2657" s="2">
        <f>Source!AT2231</f>
        <v>70</v>
      </c>
      <c r="F2657" s="16"/>
      <c r="G2657" s="15"/>
      <c r="H2657" s="2"/>
      <c r="I2657" s="2"/>
      <c r="J2657" s="16">
        <f>SUM(R2652:R2656)</f>
        <v>178.82</v>
      </c>
      <c r="K2657" s="16"/>
    </row>
    <row r="2658" spans="1:22" ht="14.25" x14ac:dyDescent="0.2">
      <c r="A2658" s="13"/>
      <c r="B2658" s="13"/>
      <c r="C2658" s="13" t="s">
        <v>1162</v>
      </c>
      <c r="D2658" s="14" t="s">
        <v>1161</v>
      </c>
      <c r="E2658" s="2">
        <f>Source!AU2231</f>
        <v>10</v>
      </c>
      <c r="F2658" s="16"/>
      <c r="G2658" s="15"/>
      <c r="H2658" s="2"/>
      <c r="I2658" s="2"/>
      <c r="J2658" s="16">
        <f>SUM(T2652:T2657)</f>
        <v>25.55</v>
      </c>
      <c r="K2658" s="16"/>
    </row>
    <row r="2659" spans="1:22" ht="14.25" x14ac:dyDescent="0.2">
      <c r="A2659" s="13"/>
      <c r="B2659" s="13"/>
      <c r="C2659" s="13" t="s">
        <v>1168</v>
      </c>
      <c r="D2659" s="14" t="s">
        <v>1161</v>
      </c>
      <c r="E2659" s="2">
        <f>108</f>
        <v>108</v>
      </c>
      <c r="F2659" s="16"/>
      <c r="G2659" s="15"/>
      <c r="H2659" s="2"/>
      <c r="I2659" s="2"/>
      <c r="J2659" s="16">
        <f>SUM(V2652:V2658)</f>
        <v>0.01</v>
      </c>
      <c r="K2659" s="16"/>
    </row>
    <row r="2660" spans="1:22" ht="14.25" x14ac:dyDescent="0.2">
      <c r="A2660" s="13"/>
      <c r="B2660" s="13"/>
      <c r="C2660" s="13" t="s">
        <v>1163</v>
      </c>
      <c r="D2660" s="14" t="s">
        <v>1164</v>
      </c>
      <c r="E2660" s="2">
        <f>Source!AQ2231</f>
        <v>39.22</v>
      </c>
      <c r="F2660" s="16"/>
      <c r="G2660" s="15" t="str">
        <f>Source!DI2231</f>
        <v/>
      </c>
      <c r="H2660" s="2">
        <f>Source!AV2231</f>
        <v>1</v>
      </c>
      <c r="I2660" s="2"/>
      <c r="J2660" s="16"/>
      <c r="K2660" s="16">
        <f>Source!U2231</f>
        <v>0.39219999999999999</v>
      </c>
    </row>
    <row r="2661" spans="1:22" ht="15" x14ac:dyDescent="0.25">
      <c r="A2661" s="20"/>
      <c r="B2661" s="20"/>
      <c r="C2661" s="20"/>
      <c r="D2661" s="20"/>
      <c r="E2661" s="20"/>
      <c r="F2661" s="20"/>
      <c r="G2661" s="20"/>
      <c r="H2661" s="20"/>
      <c r="I2661" s="58">
        <f>J2654+J2655+J2657+J2658+J2659</f>
        <v>460.16</v>
      </c>
      <c r="J2661" s="58"/>
      <c r="K2661" s="21">
        <f>IF(Source!I2231&lt;&gt;0, ROUND(I2661/Source!I2231, 2), 0)</f>
        <v>46016</v>
      </c>
      <c r="P2661" s="18">
        <f>I2661</f>
        <v>460.16</v>
      </c>
    </row>
    <row r="2662" spans="1:22" ht="42.75" x14ac:dyDescent="0.2">
      <c r="A2662" s="13">
        <v>300</v>
      </c>
      <c r="B2662" s="13" t="str">
        <f>Source!F2232</f>
        <v>1.20-3103-1-5/1</v>
      </c>
      <c r="C2662" s="13" t="str">
        <f>Source!G2232</f>
        <v>Установка выключателя двухклавишного утопленного типа при скрытой проводке</v>
      </c>
      <c r="D2662" s="14" t="str">
        <f>Source!H2232</f>
        <v>100 шт.</v>
      </c>
      <c r="E2662" s="2">
        <f>Source!I2232</f>
        <v>0.01</v>
      </c>
      <c r="F2662" s="16"/>
      <c r="G2662" s="15"/>
      <c r="H2662" s="2"/>
      <c r="I2662" s="2"/>
      <c r="J2662" s="16"/>
      <c r="K2662" s="16"/>
      <c r="Q2662">
        <f>ROUND((Source!BZ2232/100)*ROUND((Source!AF2232*Source!AV2232)*Source!I2232, 2), 2)</f>
        <v>157.88999999999999</v>
      </c>
      <c r="R2662">
        <f>Source!X2232</f>
        <v>157.88999999999999</v>
      </c>
      <c r="S2662">
        <f>ROUND((Source!CA2232/100)*ROUND((Source!AF2232*Source!AV2232)*Source!I2232, 2), 2)</f>
        <v>22.56</v>
      </c>
      <c r="T2662">
        <f>Source!Y2232</f>
        <v>22.56</v>
      </c>
      <c r="U2662">
        <f>ROUND((175/100)*ROUND((Source!AE2232*Source!AV2232)*Source!I2232, 2), 2)</f>
        <v>0</v>
      </c>
      <c r="V2662">
        <f>ROUND((108/100)*ROUND(Source!CS2232*Source!I2232, 2), 2)</f>
        <v>0</v>
      </c>
    </row>
    <row r="2663" spans="1:22" x14ac:dyDescent="0.2">
      <c r="C2663" s="17" t="str">
        <f>"Объем: "&amp;Source!I2232&amp;"=1/"&amp;"100"</f>
        <v>Объем: 0,01=1/100</v>
      </c>
    </row>
    <row r="2664" spans="1:22" ht="14.25" x14ac:dyDescent="0.2">
      <c r="A2664" s="13"/>
      <c r="B2664" s="13"/>
      <c r="C2664" s="13" t="s">
        <v>1159</v>
      </c>
      <c r="D2664" s="14"/>
      <c r="E2664" s="2"/>
      <c r="F2664" s="16">
        <f>Source!AO2232</f>
        <v>22555.56</v>
      </c>
      <c r="G2664" s="15" t="str">
        <f>Source!DG2232</f>
        <v/>
      </c>
      <c r="H2664" s="2">
        <f>Source!AV2232</f>
        <v>1</v>
      </c>
      <c r="I2664" s="2">
        <f>IF(Source!BA2232&lt;&gt; 0, Source!BA2232, 1)</f>
        <v>1</v>
      </c>
      <c r="J2664" s="16">
        <f>Source!S2232</f>
        <v>225.56</v>
      </c>
      <c r="K2664" s="16"/>
    </row>
    <row r="2665" spans="1:22" ht="14.25" x14ac:dyDescent="0.2">
      <c r="A2665" s="13"/>
      <c r="B2665" s="13"/>
      <c r="C2665" s="13" t="s">
        <v>1160</v>
      </c>
      <c r="D2665" s="14" t="s">
        <v>1161</v>
      </c>
      <c r="E2665" s="2">
        <f>Source!AT2232</f>
        <v>70</v>
      </c>
      <c r="F2665" s="16"/>
      <c r="G2665" s="15"/>
      <c r="H2665" s="2"/>
      <c r="I2665" s="2"/>
      <c r="J2665" s="16">
        <f>SUM(R2662:R2664)</f>
        <v>157.88999999999999</v>
      </c>
      <c r="K2665" s="16"/>
    </row>
    <row r="2666" spans="1:22" ht="14.25" x14ac:dyDescent="0.2">
      <c r="A2666" s="13"/>
      <c r="B2666" s="13"/>
      <c r="C2666" s="13" t="s">
        <v>1162</v>
      </c>
      <c r="D2666" s="14" t="s">
        <v>1161</v>
      </c>
      <c r="E2666" s="2">
        <f>Source!AU2232</f>
        <v>10</v>
      </c>
      <c r="F2666" s="16"/>
      <c r="G2666" s="15"/>
      <c r="H2666" s="2"/>
      <c r="I2666" s="2"/>
      <c r="J2666" s="16">
        <f>SUM(T2662:T2665)</f>
        <v>22.56</v>
      </c>
      <c r="K2666" s="16"/>
    </row>
    <row r="2667" spans="1:22" ht="14.25" x14ac:dyDescent="0.2">
      <c r="A2667" s="13"/>
      <c r="B2667" s="13"/>
      <c r="C2667" s="13" t="s">
        <v>1163</v>
      </c>
      <c r="D2667" s="14" t="s">
        <v>1164</v>
      </c>
      <c r="E2667" s="2">
        <f>Source!AQ2232</f>
        <v>34.630000000000003</v>
      </c>
      <c r="F2667" s="16"/>
      <c r="G2667" s="15" t="str">
        <f>Source!DI2232</f>
        <v/>
      </c>
      <c r="H2667" s="2">
        <f>Source!AV2232</f>
        <v>1</v>
      </c>
      <c r="I2667" s="2"/>
      <c r="J2667" s="16"/>
      <c r="K2667" s="16">
        <f>Source!U2232</f>
        <v>0.34630000000000005</v>
      </c>
    </row>
    <row r="2668" spans="1:22" ht="15" x14ac:dyDescent="0.25">
      <c r="A2668" s="20"/>
      <c r="B2668" s="20"/>
      <c r="C2668" s="20"/>
      <c r="D2668" s="20"/>
      <c r="E2668" s="20"/>
      <c r="F2668" s="20"/>
      <c r="G2668" s="20"/>
      <c r="H2668" s="20"/>
      <c r="I2668" s="58">
        <f>J2664+J2665+J2666</f>
        <v>406.01</v>
      </c>
      <c r="J2668" s="58"/>
      <c r="K2668" s="21">
        <f>IF(Source!I2232&lt;&gt;0, ROUND(I2668/Source!I2232, 2), 0)</f>
        <v>40601</v>
      </c>
      <c r="P2668" s="18">
        <f>I2668</f>
        <v>406.01</v>
      </c>
    </row>
    <row r="2669" spans="1:22" ht="42.75" x14ac:dyDescent="0.2">
      <c r="A2669" s="13">
        <v>301</v>
      </c>
      <c r="B2669" s="13" t="str">
        <f>Source!F2233</f>
        <v>1.21-3103-31-1/4</v>
      </c>
      <c r="C2669" s="13" t="str">
        <f>Source!G2233</f>
        <v>Прокладка пластикового кабель-канала - по кирпичному основанию / сечение 105х50 мм</v>
      </c>
      <c r="D2669" s="14" t="str">
        <f>Source!H2233</f>
        <v>100 м</v>
      </c>
      <c r="E2669" s="2">
        <f>Source!I2233</f>
        <v>1.05</v>
      </c>
      <c r="F2669" s="16"/>
      <c r="G2669" s="15"/>
      <c r="H2669" s="2"/>
      <c r="I2669" s="2"/>
      <c r="J2669" s="16"/>
      <c r="K2669" s="16"/>
      <c r="Q2669">
        <f>ROUND((Source!BZ2233/100)*ROUND((Source!AF2233*Source!AV2233)*Source!I2233, 2), 2)</f>
        <v>16157.41</v>
      </c>
      <c r="R2669">
        <f>Source!X2233</f>
        <v>16157.41</v>
      </c>
      <c r="S2669">
        <f>ROUND((Source!CA2233/100)*ROUND((Source!AF2233*Source!AV2233)*Source!I2233, 2), 2)</f>
        <v>2308.1999999999998</v>
      </c>
      <c r="T2669">
        <f>Source!Y2233</f>
        <v>2308.1999999999998</v>
      </c>
      <c r="U2669">
        <f>ROUND((175/100)*ROUND((Source!AE2233*Source!AV2233)*Source!I2233, 2), 2)</f>
        <v>1.19</v>
      </c>
      <c r="V2669">
        <f>ROUND((108/100)*ROUND(Source!CS2233*Source!I2233, 2), 2)</f>
        <v>0.73</v>
      </c>
    </row>
    <row r="2670" spans="1:22" x14ac:dyDescent="0.2">
      <c r="C2670" s="17" t="str">
        <f>"Объем: "&amp;Source!I2233&amp;"=105/"&amp;"100"</f>
        <v>Объем: 1,05=105/100</v>
      </c>
    </row>
    <row r="2671" spans="1:22" ht="14.25" x14ac:dyDescent="0.2">
      <c r="A2671" s="13"/>
      <c r="B2671" s="13"/>
      <c r="C2671" s="13" t="s">
        <v>1159</v>
      </c>
      <c r="D2671" s="14"/>
      <c r="E2671" s="2"/>
      <c r="F2671" s="16">
        <f>Source!AO2233</f>
        <v>21982.87</v>
      </c>
      <c r="G2671" s="15" t="str">
        <f>Source!DG2233</f>
        <v/>
      </c>
      <c r="H2671" s="2">
        <f>Source!AV2233</f>
        <v>1</v>
      </c>
      <c r="I2671" s="2">
        <f>IF(Source!BA2233&lt;&gt; 0, Source!BA2233, 1)</f>
        <v>1</v>
      </c>
      <c r="J2671" s="16">
        <f>Source!S2233</f>
        <v>23082.01</v>
      </c>
      <c r="K2671" s="16"/>
    </row>
    <row r="2672" spans="1:22" ht="14.25" x14ac:dyDescent="0.2">
      <c r="A2672" s="13"/>
      <c r="B2672" s="13"/>
      <c r="C2672" s="13" t="s">
        <v>1165</v>
      </c>
      <c r="D2672" s="14"/>
      <c r="E2672" s="2"/>
      <c r="F2672" s="16">
        <f>Source!AM2233</f>
        <v>47.39</v>
      </c>
      <c r="G2672" s="15" t="str">
        <f>Source!DE2233</f>
        <v/>
      </c>
      <c r="H2672" s="2">
        <f>Source!AV2233</f>
        <v>1</v>
      </c>
      <c r="I2672" s="2">
        <f>IF(Source!BB2233&lt;&gt; 0, Source!BB2233, 1)</f>
        <v>1</v>
      </c>
      <c r="J2672" s="16">
        <f>Source!Q2233</f>
        <v>49.76</v>
      </c>
      <c r="K2672" s="16"/>
    </row>
    <row r="2673" spans="1:22" ht="14.25" x14ac:dyDescent="0.2">
      <c r="A2673" s="13"/>
      <c r="B2673" s="13"/>
      <c r="C2673" s="13" t="s">
        <v>1166</v>
      </c>
      <c r="D2673" s="14"/>
      <c r="E2673" s="2"/>
      <c r="F2673" s="16">
        <f>Source!AN2233</f>
        <v>0.65</v>
      </c>
      <c r="G2673" s="15" t="str">
        <f>Source!DF2233</f>
        <v/>
      </c>
      <c r="H2673" s="2">
        <f>Source!AV2233</f>
        <v>1</v>
      </c>
      <c r="I2673" s="2">
        <f>IF(Source!BS2233&lt;&gt; 0, Source!BS2233, 1)</f>
        <v>1</v>
      </c>
      <c r="J2673" s="22">
        <f>Source!R2233</f>
        <v>0.68</v>
      </c>
      <c r="K2673" s="16"/>
    </row>
    <row r="2674" spans="1:22" ht="14.25" x14ac:dyDescent="0.2">
      <c r="A2674" s="13"/>
      <c r="B2674" s="13"/>
      <c r="C2674" s="13" t="s">
        <v>1167</v>
      </c>
      <c r="D2674" s="14"/>
      <c r="E2674" s="2"/>
      <c r="F2674" s="16">
        <f>Source!AL2233</f>
        <v>90894.52</v>
      </c>
      <c r="G2674" s="15" t="str">
        <f>Source!DD2233</f>
        <v/>
      </c>
      <c r="H2674" s="2">
        <f>Source!AW2233</f>
        <v>1</v>
      </c>
      <c r="I2674" s="2">
        <f>IF(Source!BC2233&lt;&gt; 0, Source!BC2233, 1)</f>
        <v>1</v>
      </c>
      <c r="J2674" s="16">
        <f>Source!P2233</f>
        <v>95439.25</v>
      </c>
      <c r="K2674" s="16"/>
    </row>
    <row r="2675" spans="1:22" ht="14.25" x14ac:dyDescent="0.2">
      <c r="A2675" s="13"/>
      <c r="B2675" s="13"/>
      <c r="C2675" s="13" t="s">
        <v>1160</v>
      </c>
      <c r="D2675" s="14" t="s">
        <v>1161</v>
      </c>
      <c r="E2675" s="2">
        <f>Source!AT2233</f>
        <v>70</v>
      </c>
      <c r="F2675" s="16"/>
      <c r="G2675" s="15"/>
      <c r="H2675" s="2"/>
      <c r="I2675" s="2"/>
      <c r="J2675" s="16">
        <f>SUM(R2669:R2674)</f>
        <v>16157.41</v>
      </c>
      <c r="K2675" s="16"/>
    </row>
    <row r="2676" spans="1:22" ht="14.25" x14ac:dyDescent="0.2">
      <c r="A2676" s="13"/>
      <c r="B2676" s="13"/>
      <c r="C2676" s="13" t="s">
        <v>1162</v>
      </c>
      <c r="D2676" s="14" t="s">
        <v>1161</v>
      </c>
      <c r="E2676" s="2">
        <f>Source!AU2233</f>
        <v>10</v>
      </c>
      <c r="F2676" s="16"/>
      <c r="G2676" s="15"/>
      <c r="H2676" s="2"/>
      <c r="I2676" s="2"/>
      <c r="J2676" s="16">
        <f>SUM(T2669:T2675)</f>
        <v>2308.1999999999998</v>
      </c>
      <c r="K2676" s="16"/>
    </row>
    <row r="2677" spans="1:22" ht="14.25" x14ac:dyDescent="0.2">
      <c r="A2677" s="13"/>
      <c r="B2677" s="13"/>
      <c r="C2677" s="13" t="s">
        <v>1168</v>
      </c>
      <c r="D2677" s="14" t="s">
        <v>1161</v>
      </c>
      <c r="E2677" s="2">
        <f>108</f>
        <v>108</v>
      </c>
      <c r="F2677" s="16"/>
      <c r="G2677" s="15"/>
      <c r="H2677" s="2"/>
      <c r="I2677" s="2"/>
      <c r="J2677" s="16">
        <f>SUM(V2669:V2676)</f>
        <v>0.73</v>
      </c>
      <c r="K2677" s="16"/>
    </row>
    <row r="2678" spans="1:22" ht="14.25" x14ac:dyDescent="0.2">
      <c r="A2678" s="13"/>
      <c r="B2678" s="13"/>
      <c r="C2678" s="13" t="s">
        <v>1163</v>
      </c>
      <c r="D2678" s="14" t="s">
        <v>1164</v>
      </c>
      <c r="E2678" s="2">
        <f>Source!AQ2233</f>
        <v>38.86</v>
      </c>
      <c r="F2678" s="16"/>
      <c r="G2678" s="15" t="str">
        <f>Source!DI2233</f>
        <v/>
      </c>
      <c r="H2678" s="2">
        <f>Source!AV2233</f>
        <v>1</v>
      </c>
      <c r="I2678" s="2"/>
      <c r="J2678" s="16"/>
      <c r="K2678" s="16">
        <f>Source!U2233</f>
        <v>40.803000000000004</v>
      </c>
    </row>
    <row r="2679" spans="1:22" ht="15" x14ac:dyDescent="0.25">
      <c r="A2679" s="20"/>
      <c r="B2679" s="20"/>
      <c r="C2679" s="20"/>
      <c r="D2679" s="20"/>
      <c r="E2679" s="20"/>
      <c r="F2679" s="20"/>
      <c r="G2679" s="20"/>
      <c r="H2679" s="20"/>
      <c r="I2679" s="58">
        <f>J2671+J2672+J2674+J2675+J2676+J2677</f>
        <v>137037.36000000002</v>
      </c>
      <c r="J2679" s="58"/>
      <c r="K2679" s="21">
        <f>IF(Source!I2233&lt;&gt;0, ROUND(I2679/Source!I2233, 2), 0)</f>
        <v>130511.77</v>
      </c>
      <c r="P2679" s="18">
        <f>I2679</f>
        <v>137037.36000000002</v>
      </c>
    </row>
    <row r="2680" spans="1:22" ht="28.5" x14ac:dyDescent="0.2">
      <c r="A2680" s="13">
        <v>302</v>
      </c>
      <c r="B2680" s="13" t="str">
        <f>Source!F2234</f>
        <v>1.21-3103-7-1/1</v>
      </c>
      <c r="C2680" s="13" t="str">
        <f>Source!G2234</f>
        <v>Прокладка проводов и кабелей в лотках, провод сечением до 6 мм2</v>
      </c>
      <c r="D2680" s="14" t="str">
        <f>Source!H2234</f>
        <v>100 м</v>
      </c>
      <c r="E2680" s="2">
        <f>Source!I2234</f>
        <v>0.5</v>
      </c>
      <c r="F2680" s="16"/>
      <c r="G2680" s="15"/>
      <c r="H2680" s="2"/>
      <c r="I2680" s="2"/>
      <c r="J2680" s="16"/>
      <c r="K2680" s="16"/>
      <c r="Q2680">
        <f>ROUND((Source!BZ2234/100)*ROUND((Source!AF2234*Source!AV2234)*Source!I2234, 2), 2)</f>
        <v>251.84</v>
      </c>
      <c r="R2680">
        <f>Source!X2234</f>
        <v>251.84</v>
      </c>
      <c r="S2680">
        <f>ROUND((Source!CA2234/100)*ROUND((Source!AF2234*Source!AV2234)*Source!I2234, 2), 2)</f>
        <v>35.979999999999997</v>
      </c>
      <c r="T2680">
        <f>Source!Y2234</f>
        <v>35.979999999999997</v>
      </c>
      <c r="U2680">
        <f>ROUND((175/100)*ROUND((Source!AE2234*Source!AV2234)*Source!I2234, 2), 2)</f>
        <v>397.57</v>
      </c>
      <c r="V2680">
        <f>ROUND((108/100)*ROUND(Source!CS2234*Source!I2234, 2), 2)</f>
        <v>245.35</v>
      </c>
    </row>
    <row r="2681" spans="1:22" x14ac:dyDescent="0.2">
      <c r="C2681" s="17" t="str">
        <f>"Объем: "&amp;Source!I2234&amp;"=50/"&amp;"100"</f>
        <v>Объем: 0,5=50/100</v>
      </c>
    </row>
    <row r="2682" spans="1:22" ht="14.25" x14ac:dyDescent="0.2">
      <c r="A2682" s="13"/>
      <c r="B2682" s="13"/>
      <c r="C2682" s="13" t="s">
        <v>1159</v>
      </c>
      <c r="D2682" s="14"/>
      <c r="E2682" s="2"/>
      <c r="F2682" s="16">
        <f>Source!AO2234</f>
        <v>719.54</v>
      </c>
      <c r="G2682" s="15" t="str">
        <f>Source!DG2234</f>
        <v/>
      </c>
      <c r="H2682" s="2">
        <f>Source!AV2234</f>
        <v>1</v>
      </c>
      <c r="I2682" s="2">
        <f>IF(Source!BA2234&lt;&gt; 0, Source!BA2234, 1)</f>
        <v>1</v>
      </c>
      <c r="J2682" s="16">
        <f>Source!S2234</f>
        <v>359.77</v>
      </c>
      <c r="K2682" s="16"/>
    </row>
    <row r="2683" spans="1:22" ht="14.25" x14ac:dyDescent="0.2">
      <c r="A2683" s="13"/>
      <c r="B2683" s="13"/>
      <c r="C2683" s="13" t="s">
        <v>1165</v>
      </c>
      <c r="D2683" s="14"/>
      <c r="E2683" s="2"/>
      <c r="F2683" s="16">
        <f>Source!AM2234</f>
        <v>891.59</v>
      </c>
      <c r="G2683" s="15" t="str">
        <f>Source!DE2234</f>
        <v/>
      </c>
      <c r="H2683" s="2">
        <f>Source!AV2234</f>
        <v>1</v>
      </c>
      <c r="I2683" s="2">
        <f>IF(Source!BB2234&lt;&gt; 0, Source!BB2234, 1)</f>
        <v>1</v>
      </c>
      <c r="J2683" s="16">
        <f>Source!Q2234</f>
        <v>445.8</v>
      </c>
      <c r="K2683" s="16"/>
    </row>
    <row r="2684" spans="1:22" ht="14.25" x14ac:dyDescent="0.2">
      <c r="A2684" s="13"/>
      <c r="B2684" s="13"/>
      <c r="C2684" s="13" t="s">
        <v>1166</v>
      </c>
      <c r="D2684" s="14"/>
      <c r="E2684" s="2"/>
      <c r="F2684" s="16">
        <f>Source!AN2234</f>
        <v>454.35</v>
      </c>
      <c r="G2684" s="15" t="str">
        <f>Source!DF2234</f>
        <v/>
      </c>
      <c r="H2684" s="2">
        <f>Source!AV2234</f>
        <v>1</v>
      </c>
      <c r="I2684" s="2">
        <f>IF(Source!BS2234&lt;&gt; 0, Source!BS2234, 1)</f>
        <v>1</v>
      </c>
      <c r="J2684" s="22">
        <f>Source!R2234</f>
        <v>227.18</v>
      </c>
      <c r="K2684" s="16"/>
    </row>
    <row r="2685" spans="1:22" ht="14.25" x14ac:dyDescent="0.2">
      <c r="A2685" s="13"/>
      <c r="B2685" s="13"/>
      <c r="C2685" s="13" t="s">
        <v>1167</v>
      </c>
      <c r="D2685" s="14"/>
      <c r="E2685" s="2"/>
      <c r="F2685" s="16">
        <f>Source!AL2234</f>
        <v>10685.41</v>
      </c>
      <c r="G2685" s="15" t="str">
        <f>Source!DD2234</f>
        <v/>
      </c>
      <c r="H2685" s="2">
        <f>Source!AW2234</f>
        <v>1</v>
      </c>
      <c r="I2685" s="2">
        <f>IF(Source!BC2234&lt;&gt; 0, Source!BC2234, 1)</f>
        <v>1</v>
      </c>
      <c r="J2685" s="16">
        <f>Source!P2234</f>
        <v>5342.71</v>
      </c>
      <c r="K2685" s="16"/>
    </row>
    <row r="2686" spans="1:22" ht="14.25" x14ac:dyDescent="0.2">
      <c r="A2686" s="13"/>
      <c r="B2686" s="13"/>
      <c r="C2686" s="13" t="s">
        <v>1160</v>
      </c>
      <c r="D2686" s="14" t="s">
        <v>1161</v>
      </c>
      <c r="E2686" s="2">
        <f>Source!AT2234</f>
        <v>70</v>
      </c>
      <c r="F2686" s="16"/>
      <c r="G2686" s="15"/>
      <c r="H2686" s="2"/>
      <c r="I2686" s="2"/>
      <c r="J2686" s="16">
        <f>SUM(R2680:R2685)</f>
        <v>251.84</v>
      </c>
      <c r="K2686" s="16"/>
    </row>
    <row r="2687" spans="1:22" ht="14.25" x14ac:dyDescent="0.2">
      <c r="A2687" s="13"/>
      <c r="B2687" s="13"/>
      <c r="C2687" s="13" t="s">
        <v>1162</v>
      </c>
      <c r="D2687" s="14" t="s">
        <v>1161</v>
      </c>
      <c r="E2687" s="2">
        <f>Source!AU2234</f>
        <v>10</v>
      </c>
      <c r="F2687" s="16"/>
      <c r="G2687" s="15"/>
      <c r="H2687" s="2"/>
      <c r="I2687" s="2"/>
      <c r="J2687" s="16">
        <f>SUM(T2680:T2686)</f>
        <v>35.979999999999997</v>
      </c>
      <c r="K2687" s="16"/>
    </row>
    <row r="2688" spans="1:22" ht="14.25" x14ac:dyDescent="0.2">
      <c r="A2688" s="13"/>
      <c r="B2688" s="13"/>
      <c r="C2688" s="13" t="s">
        <v>1168</v>
      </c>
      <c r="D2688" s="14" t="s">
        <v>1161</v>
      </c>
      <c r="E2688" s="2">
        <f>108</f>
        <v>108</v>
      </c>
      <c r="F2688" s="16"/>
      <c r="G2688" s="15"/>
      <c r="H2688" s="2"/>
      <c r="I2688" s="2"/>
      <c r="J2688" s="16">
        <f>SUM(V2680:V2687)</f>
        <v>245.35</v>
      </c>
      <c r="K2688" s="16"/>
    </row>
    <row r="2689" spans="1:22" ht="14.25" x14ac:dyDescent="0.2">
      <c r="A2689" s="13"/>
      <c r="B2689" s="13"/>
      <c r="C2689" s="13" t="s">
        <v>1163</v>
      </c>
      <c r="D2689" s="14" t="s">
        <v>1164</v>
      </c>
      <c r="E2689" s="2">
        <f>Source!AQ2234</f>
        <v>1.18</v>
      </c>
      <c r="F2689" s="16"/>
      <c r="G2689" s="15" t="str">
        <f>Source!DI2234</f>
        <v/>
      </c>
      <c r="H2689" s="2">
        <f>Source!AV2234</f>
        <v>1</v>
      </c>
      <c r="I2689" s="2"/>
      <c r="J2689" s="16"/>
      <c r="K2689" s="16">
        <f>Source!U2234</f>
        <v>0.59</v>
      </c>
    </row>
    <row r="2690" spans="1:22" ht="15" x14ac:dyDescent="0.25">
      <c r="A2690" s="20"/>
      <c r="B2690" s="20"/>
      <c r="C2690" s="20"/>
      <c r="D2690" s="20"/>
      <c r="E2690" s="20"/>
      <c r="F2690" s="20"/>
      <c r="G2690" s="20"/>
      <c r="H2690" s="20"/>
      <c r="I2690" s="58">
        <f>J2682+J2683+J2685+J2686+J2687+J2688</f>
        <v>6681.45</v>
      </c>
      <c r="J2690" s="58"/>
      <c r="K2690" s="21">
        <f>IF(Source!I2234&lt;&gt;0, ROUND(I2690/Source!I2234, 2), 0)</f>
        <v>13362.9</v>
      </c>
      <c r="P2690" s="18">
        <f>I2690</f>
        <v>6681.45</v>
      </c>
    </row>
    <row r="2691" spans="1:22" ht="114" x14ac:dyDescent="0.2">
      <c r="A2691" s="13">
        <v>303</v>
      </c>
      <c r="B2691" s="13" t="str">
        <f>Source!F2235</f>
        <v>21.23-8-270</v>
      </c>
      <c r="C2691" s="13" t="str">
        <f>Source!G2235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2691" s="14" t="str">
        <f>Source!H2235</f>
        <v>км</v>
      </c>
      <c r="E2691" s="2">
        <f>Source!I2235</f>
        <v>0.05</v>
      </c>
      <c r="F2691" s="16">
        <f>Source!AL2235</f>
        <v>129532.62</v>
      </c>
      <c r="G2691" s="15" t="str">
        <f>Source!DD2235</f>
        <v/>
      </c>
      <c r="H2691" s="2">
        <f>Source!AW2235</f>
        <v>1</v>
      </c>
      <c r="I2691" s="2">
        <f>IF(Source!BC2235&lt;&gt; 0, Source!BC2235, 1)</f>
        <v>1</v>
      </c>
      <c r="J2691" s="16">
        <f>Source!P2235</f>
        <v>6476.63</v>
      </c>
      <c r="K2691" s="16"/>
      <c r="Q2691">
        <f>ROUND((Source!BZ2235/100)*ROUND((Source!AF2235*Source!AV2235)*Source!I2235, 2), 2)</f>
        <v>0</v>
      </c>
      <c r="R2691">
        <f>Source!X2235</f>
        <v>0</v>
      </c>
      <c r="S2691">
        <f>ROUND((Source!CA2235/100)*ROUND((Source!AF2235*Source!AV2235)*Source!I2235, 2), 2)</f>
        <v>0</v>
      </c>
      <c r="T2691">
        <f>Source!Y2235</f>
        <v>0</v>
      </c>
      <c r="U2691">
        <f>ROUND((175/100)*ROUND((Source!AE2235*Source!AV2235)*Source!I2235, 2), 2)</f>
        <v>0</v>
      </c>
      <c r="V2691">
        <f>ROUND((108/100)*ROUND(Source!CS2235*Source!I2235, 2), 2)</f>
        <v>0</v>
      </c>
    </row>
    <row r="2692" spans="1:22" ht="15" x14ac:dyDescent="0.25">
      <c r="A2692" s="20"/>
      <c r="B2692" s="20"/>
      <c r="C2692" s="20"/>
      <c r="D2692" s="20"/>
      <c r="E2692" s="20"/>
      <c r="F2692" s="20"/>
      <c r="G2692" s="20"/>
      <c r="H2692" s="20"/>
      <c r="I2692" s="58">
        <f>J2691</f>
        <v>6476.63</v>
      </c>
      <c r="J2692" s="58"/>
      <c r="K2692" s="21">
        <f>IF(Source!I2235&lt;&gt;0, ROUND(I2692/Source!I2235, 2), 0)</f>
        <v>129532.6</v>
      </c>
      <c r="P2692" s="18">
        <f>I2692</f>
        <v>6476.63</v>
      </c>
    </row>
    <row r="2693" spans="1:22" ht="114" x14ac:dyDescent="0.2">
      <c r="A2693" s="13">
        <v>304</v>
      </c>
      <c r="B2693" s="13" t="str">
        <f>Source!F2236</f>
        <v>1.21-3703-4-1/1</v>
      </c>
      <c r="C2693" s="13" t="str">
        <f>Source!G2236</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693" s="14" t="str">
        <f>Source!H2236</f>
        <v>100 жил</v>
      </c>
      <c r="E2693" s="2">
        <f>Source!I2236</f>
        <v>0.09</v>
      </c>
      <c r="F2693" s="16"/>
      <c r="G2693" s="15"/>
      <c r="H2693" s="2"/>
      <c r="I2693" s="2"/>
      <c r="J2693" s="16"/>
      <c r="K2693" s="16"/>
      <c r="Q2693">
        <f>ROUND((Source!BZ2236/100)*ROUND((Source!AF2236*Source!AV2236)*Source!I2236, 2), 2)</f>
        <v>729.17</v>
      </c>
      <c r="R2693">
        <f>Source!X2236</f>
        <v>729.17</v>
      </c>
      <c r="S2693">
        <f>ROUND((Source!CA2236/100)*ROUND((Source!AF2236*Source!AV2236)*Source!I2236, 2), 2)</f>
        <v>104.17</v>
      </c>
      <c r="T2693">
        <f>Source!Y2236</f>
        <v>104.17</v>
      </c>
      <c r="U2693">
        <f>ROUND((175/100)*ROUND((Source!AE2236*Source!AV2236)*Source!I2236, 2), 2)</f>
        <v>0</v>
      </c>
      <c r="V2693">
        <f>ROUND((108/100)*ROUND(Source!CS2236*Source!I2236, 2), 2)</f>
        <v>0</v>
      </c>
    </row>
    <row r="2694" spans="1:22" x14ac:dyDescent="0.2">
      <c r="C2694" s="17" t="str">
        <f>"Объем: "&amp;Source!I2236&amp;"=9/"&amp;"100"</f>
        <v>Объем: 0,09=9/100</v>
      </c>
    </row>
    <row r="2695" spans="1:22" ht="14.25" x14ac:dyDescent="0.2">
      <c r="A2695" s="13"/>
      <c r="B2695" s="13"/>
      <c r="C2695" s="13" t="s">
        <v>1159</v>
      </c>
      <c r="D2695" s="14"/>
      <c r="E2695" s="2"/>
      <c r="F2695" s="16">
        <f>Source!AO2236</f>
        <v>11574.13</v>
      </c>
      <c r="G2695" s="15" t="str">
        <f>Source!DG2236</f>
        <v/>
      </c>
      <c r="H2695" s="2">
        <f>Source!AV2236</f>
        <v>1</v>
      </c>
      <c r="I2695" s="2">
        <f>IF(Source!BA2236&lt;&gt; 0, Source!BA2236, 1)</f>
        <v>1</v>
      </c>
      <c r="J2695" s="16">
        <f>Source!S2236</f>
        <v>1041.67</v>
      </c>
      <c r="K2695" s="16"/>
    </row>
    <row r="2696" spans="1:22" ht="14.25" x14ac:dyDescent="0.2">
      <c r="A2696" s="13"/>
      <c r="B2696" s="13"/>
      <c r="C2696" s="13" t="s">
        <v>1160</v>
      </c>
      <c r="D2696" s="14" t="s">
        <v>1161</v>
      </c>
      <c r="E2696" s="2">
        <f>Source!AT2236</f>
        <v>70</v>
      </c>
      <c r="F2696" s="16"/>
      <c r="G2696" s="15"/>
      <c r="H2696" s="2"/>
      <c r="I2696" s="2"/>
      <c r="J2696" s="16">
        <f>SUM(R2693:R2695)</f>
        <v>729.17</v>
      </c>
      <c r="K2696" s="16"/>
    </row>
    <row r="2697" spans="1:22" ht="14.25" x14ac:dyDescent="0.2">
      <c r="A2697" s="13"/>
      <c r="B2697" s="13"/>
      <c r="C2697" s="13" t="s">
        <v>1162</v>
      </c>
      <c r="D2697" s="14" t="s">
        <v>1161</v>
      </c>
      <c r="E2697" s="2">
        <f>Source!AU2236</f>
        <v>10</v>
      </c>
      <c r="F2697" s="16"/>
      <c r="G2697" s="15"/>
      <c r="H2697" s="2"/>
      <c r="I2697" s="2"/>
      <c r="J2697" s="16">
        <f>SUM(T2693:T2696)</f>
        <v>104.17</v>
      </c>
      <c r="K2697" s="16"/>
    </row>
    <row r="2698" spans="1:22" ht="14.25" x14ac:dyDescent="0.2">
      <c r="A2698" s="13"/>
      <c r="B2698" s="13"/>
      <c r="C2698" s="13" t="s">
        <v>1163</v>
      </c>
      <c r="D2698" s="14" t="s">
        <v>1164</v>
      </c>
      <c r="E2698" s="2">
        <f>Source!AQ2236</f>
        <v>17.77</v>
      </c>
      <c r="F2698" s="16"/>
      <c r="G2698" s="15" t="str">
        <f>Source!DI2236</f>
        <v/>
      </c>
      <c r="H2698" s="2">
        <f>Source!AV2236</f>
        <v>1</v>
      </c>
      <c r="I2698" s="2"/>
      <c r="J2698" s="16"/>
      <c r="K2698" s="16">
        <f>Source!U2236</f>
        <v>1.5992999999999999</v>
      </c>
    </row>
    <row r="2699" spans="1:22" ht="15" x14ac:dyDescent="0.25">
      <c r="A2699" s="20"/>
      <c r="B2699" s="20"/>
      <c r="C2699" s="20"/>
      <c r="D2699" s="20"/>
      <c r="E2699" s="20"/>
      <c r="F2699" s="20"/>
      <c r="G2699" s="20"/>
      <c r="H2699" s="20"/>
      <c r="I2699" s="58">
        <f>J2695+J2696+J2697</f>
        <v>1875.0100000000002</v>
      </c>
      <c r="J2699" s="58"/>
      <c r="K2699" s="21">
        <f>IF(Source!I2236&lt;&gt;0, ROUND(I2699/Source!I2236, 2), 0)</f>
        <v>20833.439999999999</v>
      </c>
      <c r="P2699" s="18">
        <f>I2699</f>
        <v>1875.0100000000002</v>
      </c>
    </row>
    <row r="2701" spans="1:22" ht="15" x14ac:dyDescent="0.25">
      <c r="A2701" s="61" t="str">
        <f>CONCATENATE("Итого по разделу: ",IF(Source!G2238&lt;&gt;"Новый раздел", Source!G2238, ""))</f>
        <v>Итого по разделу: Помещение 219 кабинет ИТК</v>
      </c>
      <c r="B2701" s="61"/>
      <c r="C2701" s="61"/>
      <c r="D2701" s="61"/>
      <c r="E2701" s="61"/>
      <c r="F2701" s="61"/>
      <c r="G2701" s="61"/>
      <c r="H2701" s="61"/>
      <c r="I2701" s="59">
        <f>SUM(P2608:P2700)</f>
        <v>156389.09000000003</v>
      </c>
      <c r="J2701" s="60"/>
      <c r="K2701" s="23"/>
    </row>
    <row r="2704" spans="1:22" ht="16.5" x14ac:dyDescent="0.25">
      <c r="A2704" s="57" t="str">
        <f>CONCATENATE("Раздел: ",IF(Source!G2268&lt;&gt;"Новый раздел", Source!G2268, ""))</f>
        <v>Раздел: Помещение 220 Кабинет ИТК</v>
      </c>
      <c r="B2704" s="57"/>
      <c r="C2704" s="57"/>
      <c r="D2704" s="57"/>
      <c r="E2704" s="57"/>
      <c r="F2704" s="57"/>
      <c r="G2704" s="57"/>
      <c r="H2704" s="57"/>
      <c r="I2704" s="57"/>
      <c r="J2704" s="57"/>
      <c r="K2704" s="57"/>
    </row>
    <row r="2705" spans="1:22" ht="28.5" x14ac:dyDescent="0.2">
      <c r="A2705" s="13">
        <v>305</v>
      </c>
      <c r="B2705" s="13" t="str">
        <f>Source!F2272</f>
        <v>1.21-3305-1-1/1</v>
      </c>
      <c r="C2705" s="13" t="str">
        <f>Source!G2272</f>
        <v>Демонтаж выключателей, розеток</v>
      </c>
      <c r="D2705" s="14" t="str">
        <f>Source!H2272</f>
        <v>100 шт.</v>
      </c>
      <c r="E2705" s="2">
        <f>Source!I2272</f>
        <v>0.04</v>
      </c>
      <c r="F2705" s="16"/>
      <c r="G2705" s="15"/>
      <c r="H2705" s="2"/>
      <c r="I2705" s="2"/>
      <c r="J2705" s="16"/>
      <c r="K2705" s="16"/>
      <c r="Q2705">
        <f>ROUND((Source!BZ2272/100)*ROUND((Source!AF2272*Source!AV2272)*Source!I2272, 2), 2)</f>
        <v>75.89</v>
      </c>
      <c r="R2705">
        <f>Source!X2272</f>
        <v>75.89</v>
      </c>
      <c r="S2705">
        <f>ROUND((Source!CA2272/100)*ROUND((Source!AF2272*Source!AV2272)*Source!I2272, 2), 2)</f>
        <v>10.84</v>
      </c>
      <c r="T2705">
        <f>Source!Y2272</f>
        <v>10.84</v>
      </c>
      <c r="U2705">
        <f>ROUND((175/100)*ROUND((Source!AE2272*Source!AV2272)*Source!I2272, 2), 2)</f>
        <v>0</v>
      </c>
      <c r="V2705">
        <f>ROUND((108/100)*ROUND(Source!CS2272*Source!I2272, 2), 2)</f>
        <v>0</v>
      </c>
    </row>
    <row r="2706" spans="1:22" x14ac:dyDescent="0.2">
      <c r="C2706" s="17" t="str">
        <f>"Объем: "&amp;Source!I2272&amp;"=4/"&amp;"100"</f>
        <v>Объем: 0,04=4/100</v>
      </c>
    </row>
    <row r="2707" spans="1:22" ht="14.25" x14ac:dyDescent="0.2">
      <c r="A2707" s="13"/>
      <c r="B2707" s="13"/>
      <c r="C2707" s="13" t="s">
        <v>1159</v>
      </c>
      <c r="D2707" s="14"/>
      <c r="E2707" s="2"/>
      <c r="F2707" s="16">
        <f>Source!AO2272</f>
        <v>2710.46</v>
      </c>
      <c r="G2707" s="15" t="str">
        <f>Source!DG2272</f>
        <v/>
      </c>
      <c r="H2707" s="2">
        <f>Source!AV2272</f>
        <v>1</v>
      </c>
      <c r="I2707" s="2">
        <f>IF(Source!BA2272&lt;&gt; 0, Source!BA2272, 1)</f>
        <v>1</v>
      </c>
      <c r="J2707" s="16">
        <f>Source!S2272</f>
        <v>108.42</v>
      </c>
      <c r="K2707" s="16"/>
    </row>
    <row r="2708" spans="1:22" ht="14.25" x14ac:dyDescent="0.2">
      <c r="A2708" s="13"/>
      <c r="B2708" s="13"/>
      <c r="C2708" s="13" t="s">
        <v>1160</v>
      </c>
      <c r="D2708" s="14" t="s">
        <v>1161</v>
      </c>
      <c r="E2708" s="2">
        <f>Source!AT2272</f>
        <v>70</v>
      </c>
      <c r="F2708" s="16"/>
      <c r="G2708" s="15"/>
      <c r="H2708" s="2"/>
      <c r="I2708" s="2"/>
      <c r="J2708" s="16">
        <f>SUM(R2705:R2707)</f>
        <v>75.89</v>
      </c>
      <c r="K2708" s="16"/>
    </row>
    <row r="2709" spans="1:22" ht="14.25" x14ac:dyDescent="0.2">
      <c r="A2709" s="13"/>
      <c r="B2709" s="13"/>
      <c r="C2709" s="13" t="s">
        <v>1162</v>
      </c>
      <c r="D2709" s="14" t="s">
        <v>1161</v>
      </c>
      <c r="E2709" s="2">
        <f>Source!AU2272</f>
        <v>10</v>
      </c>
      <c r="F2709" s="16"/>
      <c r="G2709" s="15"/>
      <c r="H2709" s="2"/>
      <c r="I2709" s="2"/>
      <c r="J2709" s="16">
        <f>SUM(T2705:T2708)</f>
        <v>10.84</v>
      </c>
      <c r="K2709" s="16"/>
    </row>
    <row r="2710" spans="1:22" ht="14.25" x14ac:dyDescent="0.2">
      <c r="A2710" s="13"/>
      <c r="B2710" s="13"/>
      <c r="C2710" s="13" t="s">
        <v>1163</v>
      </c>
      <c r="D2710" s="14" t="s">
        <v>1164</v>
      </c>
      <c r="E2710" s="2">
        <f>Source!AQ2272</f>
        <v>5.84</v>
      </c>
      <c r="F2710" s="16"/>
      <c r="G2710" s="15" t="str">
        <f>Source!DI2272</f>
        <v/>
      </c>
      <c r="H2710" s="2">
        <f>Source!AV2272</f>
        <v>1</v>
      </c>
      <c r="I2710" s="2"/>
      <c r="J2710" s="16"/>
      <c r="K2710" s="16">
        <f>Source!U2272</f>
        <v>0.2336</v>
      </c>
    </row>
    <row r="2711" spans="1:22" ht="15" x14ac:dyDescent="0.25">
      <c r="A2711" s="20"/>
      <c r="B2711" s="20"/>
      <c r="C2711" s="20"/>
      <c r="D2711" s="20"/>
      <c r="E2711" s="20"/>
      <c r="F2711" s="20"/>
      <c r="G2711" s="20"/>
      <c r="H2711" s="20"/>
      <c r="I2711" s="58">
        <f>J2707+J2708+J2709</f>
        <v>195.15</v>
      </c>
      <c r="J2711" s="58"/>
      <c r="K2711" s="21">
        <f>IF(Source!I2272&lt;&gt;0, ROUND(I2711/Source!I2272, 2), 0)</f>
        <v>4878.75</v>
      </c>
      <c r="P2711" s="18">
        <f>I2711</f>
        <v>195.15</v>
      </c>
    </row>
    <row r="2712" spans="1:22" ht="57" x14ac:dyDescent="0.2">
      <c r="A2712" s="13">
        <v>306</v>
      </c>
      <c r="B2712" s="13" t="str">
        <f>Source!F2273</f>
        <v>1.50-3204-13-6/1</v>
      </c>
      <c r="C2712" s="13" t="str">
        <f>Source!G2273</f>
        <v>Сверление отверстий в строительных конструкциях из кирпича установками алмазного сверления, диаметр сверла алмазного кольцевого 70 мм</v>
      </c>
      <c r="D2712" s="14" t="str">
        <f>Source!H2273</f>
        <v>10 СМ</v>
      </c>
      <c r="E2712" s="2">
        <f>Source!I2273</f>
        <v>0.2</v>
      </c>
      <c r="F2712" s="16"/>
      <c r="G2712" s="15"/>
      <c r="H2712" s="2"/>
      <c r="I2712" s="2"/>
      <c r="J2712" s="16"/>
      <c r="K2712" s="16"/>
      <c r="Q2712">
        <f>ROUND((Source!BZ2273/100)*ROUND((Source!AF2273*Source!AV2273)*Source!I2273, 2), 2)</f>
        <v>42.74</v>
      </c>
      <c r="R2712">
        <f>Source!X2273</f>
        <v>42.74</v>
      </c>
      <c r="S2712">
        <f>ROUND((Source!CA2273/100)*ROUND((Source!AF2273*Source!AV2273)*Source!I2273, 2), 2)</f>
        <v>6.11</v>
      </c>
      <c r="T2712">
        <f>Source!Y2273</f>
        <v>6.11</v>
      </c>
      <c r="U2712">
        <f>ROUND((175/100)*ROUND((Source!AE2273*Source!AV2273)*Source!I2273, 2), 2)</f>
        <v>0.05</v>
      </c>
      <c r="V2712">
        <f>ROUND((108/100)*ROUND(Source!CS2273*Source!I2273, 2), 2)</f>
        <v>0.03</v>
      </c>
    </row>
    <row r="2713" spans="1:22" x14ac:dyDescent="0.2">
      <c r="C2713" s="17" t="str">
        <f>"Объем: "&amp;Source!I2273&amp;"=2/"&amp;"10"</f>
        <v>Объем: 0,2=2/10</v>
      </c>
    </row>
    <row r="2714" spans="1:22" ht="14.25" x14ac:dyDescent="0.2">
      <c r="A2714" s="13"/>
      <c r="B2714" s="13"/>
      <c r="C2714" s="13" t="s">
        <v>1159</v>
      </c>
      <c r="D2714" s="14"/>
      <c r="E2714" s="2"/>
      <c r="F2714" s="16">
        <f>Source!AO2273</f>
        <v>305.27</v>
      </c>
      <c r="G2714" s="15" t="str">
        <f>Source!DG2273</f>
        <v/>
      </c>
      <c r="H2714" s="2">
        <f>Source!AV2273</f>
        <v>1</v>
      </c>
      <c r="I2714" s="2">
        <f>IF(Source!BA2273&lt;&gt; 0, Source!BA2273, 1)</f>
        <v>1</v>
      </c>
      <c r="J2714" s="16">
        <f>Source!S2273</f>
        <v>61.05</v>
      </c>
      <c r="K2714" s="16"/>
    </row>
    <row r="2715" spans="1:22" ht="14.25" x14ac:dyDescent="0.2">
      <c r="A2715" s="13"/>
      <c r="B2715" s="13"/>
      <c r="C2715" s="13" t="s">
        <v>1165</v>
      </c>
      <c r="D2715" s="14"/>
      <c r="E2715" s="2"/>
      <c r="F2715" s="16">
        <f>Source!AM2273</f>
        <v>8.99</v>
      </c>
      <c r="G2715" s="15" t="str">
        <f>Source!DE2273</f>
        <v/>
      </c>
      <c r="H2715" s="2">
        <f>Source!AV2273</f>
        <v>1</v>
      </c>
      <c r="I2715" s="2">
        <f>IF(Source!BB2273&lt;&gt; 0, Source!BB2273, 1)</f>
        <v>1</v>
      </c>
      <c r="J2715" s="16">
        <f>Source!Q2273</f>
        <v>1.8</v>
      </c>
      <c r="K2715" s="16"/>
    </row>
    <row r="2716" spans="1:22" ht="14.25" x14ac:dyDescent="0.2">
      <c r="A2716" s="13"/>
      <c r="B2716" s="13"/>
      <c r="C2716" s="13" t="s">
        <v>1166</v>
      </c>
      <c r="D2716" s="14"/>
      <c r="E2716" s="2"/>
      <c r="F2716" s="16">
        <f>Source!AN2273</f>
        <v>0.13</v>
      </c>
      <c r="G2716" s="15" t="str">
        <f>Source!DF2273</f>
        <v/>
      </c>
      <c r="H2716" s="2">
        <f>Source!AV2273</f>
        <v>1</v>
      </c>
      <c r="I2716" s="2">
        <f>IF(Source!BS2273&lt;&gt; 0, Source!BS2273, 1)</f>
        <v>1</v>
      </c>
      <c r="J2716" s="22">
        <f>Source!R2273</f>
        <v>0.03</v>
      </c>
      <c r="K2716" s="16"/>
    </row>
    <row r="2717" spans="1:22" ht="14.25" x14ac:dyDescent="0.2">
      <c r="A2717" s="13"/>
      <c r="B2717" s="13"/>
      <c r="C2717" s="13" t="s">
        <v>1167</v>
      </c>
      <c r="D2717" s="14"/>
      <c r="E2717" s="2"/>
      <c r="F2717" s="16">
        <f>Source!AL2273</f>
        <v>112.32</v>
      </c>
      <c r="G2717" s="15" t="str">
        <f>Source!DD2273</f>
        <v/>
      </c>
      <c r="H2717" s="2">
        <f>Source!AW2273</f>
        <v>1</v>
      </c>
      <c r="I2717" s="2">
        <f>IF(Source!BC2273&lt;&gt; 0, Source!BC2273, 1)</f>
        <v>1</v>
      </c>
      <c r="J2717" s="16">
        <f>Source!P2273</f>
        <v>22.46</v>
      </c>
      <c r="K2717" s="16"/>
    </row>
    <row r="2718" spans="1:22" ht="14.25" x14ac:dyDescent="0.2">
      <c r="A2718" s="13"/>
      <c r="B2718" s="13"/>
      <c r="C2718" s="13" t="s">
        <v>1160</v>
      </c>
      <c r="D2718" s="14" t="s">
        <v>1161</v>
      </c>
      <c r="E2718" s="2">
        <f>Source!AT2273</f>
        <v>70</v>
      </c>
      <c r="F2718" s="16"/>
      <c r="G2718" s="15"/>
      <c r="H2718" s="2"/>
      <c r="I2718" s="2"/>
      <c r="J2718" s="16">
        <f>SUM(R2712:R2717)</f>
        <v>42.74</v>
      </c>
      <c r="K2718" s="16"/>
    </row>
    <row r="2719" spans="1:22" ht="14.25" x14ac:dyDescent="0.2">
      <c r="A2719" s="13"/>
      <c r="B2719" s="13"/>
      <c r="C2719" s="13" t="s">
        <v>1162</v>
      </c>
      <c r="D2719" s="14" t="s">
        <v>1161</v>
      </c>
      <c r="E2719" s="2">
        <f>Source!AU2273</f>
        <v>10</v>
      </c>
      <c r="F2719" s="16"/>
      <c r="G2719" s="15"/>
      <c r="H2719" s="2"/>
      <c r="I2719" s="2"/>
      <c r="J2719" s="16">
        <f>SUM(T2712:T2718)</f>
        <v>6.11</v>
      </c>
      <c r="K2719" s="16"/>
    </row>
    <row r="2720" spans="1:22" ht="14.25" x14ac:dyDescent="0.2">
      <c r="A2720" s="13"/>
      <c r="B2720" s="13"/>
      <c r="C2720" s="13" t="s">
        <v>1168</v>
      </c>
      <c r="D2720" s="14" t="s">
        <v>1161</v>
      </c>
      <c r="E2720" s="2">
        <f>108</f>
        <v>108</v>
      </c>
      <c r="F2720" s="16"/>
      <c r="G2720" s="15"/>
      <c r="H2720" s="2"/>
      <c r="I2720" s="2"/>
      <c r="J2720" s="16">
        <f>SUM(V2712:V2719)</f>
        <v>0.03</v>
      </c>
      <c r="K2720" s="16"/>
    </row>
    <row r="2721" spans="1:22" ht="14.25" x14ac:dyDescent="0.2">
      <c r="A2721" s="13"/>
      <c r="B2721" s="13"/>
      <c r="C2721" s="13" t="s">
        <v>1163</v>
      </c>
      <c r="D2721" s="14" t="s">
        <v>1164</v>
      </c>
      <c r="E2721" s="2">
        <f>Source!AQ2273</f>
        <v>0.42</v>
      </c>
      <c r="F2721" s="16"/>
      <c r="G2721" s="15" t="str">
        <f>Source!DI2273</f>
        <v/>
      </c>
      <c r="H2721" s="2">
        <f>Source!AV2273</f>
        <v>1</v>
      </c>
      <c r="I2721" s="2"/>
      <c r="J2721" s="16"/>
      <c r="K2721" s="16">
        <f>Source!U2273</f>
        <v>8.4000000000000005E-2</v>
      </c>
    </row>
    <row r="2722" spans="1:22" ht="15" x14ac:dyDescent="0.25">
      <c r="A2722" s="20"/>
      <c r="B2722" s="20"/>
      <c r="C2722" s="20"/>
      <c r="D2722" s="20"/>
      <c r="E2722" s="20"/>
      <c r="F2722" s="20"/>
      <c r="G2722" s="20"/>
      <c r="H2722" s="20"/>
      <c r="I2722" s="58">
        <f>J2714+J2715+J2717+J2718+J2719+J2720</f>
        <v>134.19000000000003</v>
      </c>
      <c r="J2722" s="58"/>
      <c r="K2722" s="21">
        <f>IF(Source!I2273&lt;&gt;0, ROUND(I2722/Source!I2273, 2), 0)</f>
        <v>670.95</v>
      </c>
      <c r="P2722" s="18">
        <f>I2722</f>
        <v>134.19000000000003</v>
      </c>
    </row>
    <row r="2723" spans="1:22" ht="28.5" x14ac:dyDescent="0.2">
      <c r="A2723" s="13">
        <v>307</v>
      </c>
      <c r="B2723" s="13" t="str">
        <f>Source!F2274</f>
        <v>1.50-3204-10-1/1</v>
      </c>
      <c r="C2723" s="13" t="str">
        <f>Source!G2274</f>
        <v>Пробивка борозд в кирпичных стенах, площадь сечения до 20 см2</v>
      </c>
      <c r="D2723" s="14" t="str">
        <f>Source!H2274</f>
        <v>100 м</v>
      </c>
      <c r="E2723" s="2">
        <f>Source!I2274</f>
        <v>0.02</v>
      </c>
      <c r="F2723" s="16"/>
      <c r="G2723" s="15"/>
      <c r="H2723" s="2"/>
      <c r="I2723" s="2"/>
      <c r="J2723" s="16"/>
      <c r="K2723" s="16"/>
      <c r="Q2723">
        <f>ROUND((Source!BZ2274/100)*ROUND((Source!AF2274*Source!AV2274)*Source!I2274, 2), 2)</f>
        <v>115.07</v>
      </c>
      <c r="R2723">
        <f>Source!X2274</f>
        <v>115.07</v>
      </c>
      <c r="S2723">
        <f>ROUND((Source!CA2274/100)*ROUND((Source!AF2274*Source!AV2274)*Source!I2274, 2), 2)</f>
        <v>16.440000000000001</v>
      </c>
      <c r="T2723">
        <f>Source!Y2274</f>
        <v>16.440000000000001</v>
      </c>
      <c r="U2723">
        <f>ROUND((175/100)*ROUND((Source!AE2274*Source!AV2274)*Source!I2274, 2), 2)</f>
        <v>106.42</v>
      </c>
      <c r="V2723">
        <f>ROUND((108/100)*ROUND(Source!CS2274*Source!I2274, 2), 2)</f>
        <v>65.67</v>
      </c>
    </row>
    <row r="2724" spans="1:22" x14ac:dyDescent="0.2">
      <c r="C2724" s="17" t="str">
        <f>"Объем: "&amp;Source!I2274&amp;"=2/"&amp;"100"</f>
        <v>Объем: 0,02=2/100</v>
      </c>
    </row>
    <row r="2725" spans="1:22" ht="14.25" x14ac:dyDescent="0.2">
      <c r="A2725" s="13"/>
      <c r="B2725" s="13"/>
      <c r="C2725" s="13" t="s">
        <v>1159</v>
      </c>
      <c r="D2725" s="14"/>
      <c r="E2725" s="2"/>
      <c r="F2725" s="16">
        <f>Source!AO2274</f>
        <v>8219.68</v>
      </c>
      <c r="G2725" s="15" t="str">
        <f>Source!DG2274</f>
        <v/>
      </c>
      <c r="H2725" s="2">
        <f>Source!AV2274</f>
        <v>1</v>
      </c>
      <c r="I2725" s="2">
        <f>IF(Source!BA2274&lt;&gt; 0, Source!BA2274, 1)</f>
        <v>1</v>
      </c>
      <c r="J2725" s="16">
        <f>Source!S2274</f>
        <v>164.39</v>
      </c>
      <c r="K2725" s="16"/>
    </row>
    <row r="2726" spans="1:22" ht="14.25" x14ac:dyDescent="0.2">
      <c r="A2726" s="13"/>
      <c r="B2726" s="13"/>
      <c r="C2726" s="13" t="s">
        <v>1165</v>
      </c>
      <c r="D2726" s="14"/>
      <c r="E2726" s="2"/>
      <c r="F2726" s="16">
        <f>Source!AM2274</f>
        <v>5993.85</v>
      </c>
      <c r="G2726" s="15" t="str">
        <f>Source!DE2274</f>
        <v/>
      </c>
      <c r="H2726" s="2">
        <f>Source!AV2274</f>
        <v>1</v>
      </c>
      <c r="I2726" s="2">
        <f>IF(Source!BB2274&lt;&gt; 0, Source!BB2274, 1)</f>
        <v>1</v>
      </c>
      <c r="J2726" s="16">
        <f>Source!Q2274</f>
        <v>119.88</v>
      </c>
      <c r="K2726" s="16"/>
    </row>
    <row r="2727" spans="1:22" ht="14.25" x14ac:dyDescent="0.2">
      <c r="A2727" s="13"/>
      <c r="B2727" s="13"/>
      <c r="C2727" s="13" t="s">
        <v>1166</v>
      </c>
      <c r="D2727" s="14"/>
      <c r="E2727" s="2"/>
      <c r="F2727" s="16">
        <f>Source!AN2274</f>
        <v>3040.45</v>
      </c>
      <c r="G2727" s="15" t="str">
        <f>Source!DF2274</f>
        <v/>
      </c>
      <c r="H2727" s="2">
        <f>Source!AV2274</f>
        <v>1</v>
      </c>
      <c r="I2727" s="2">
        <f>IF(Source!BS2274&lt;&gt; 0, Source!BS2274, 1)</f>
        <v>1</v>
      </c>
      <c r="J2727" s="22">
        <f>Source!R2274</f>
        <v>60.81</v>
      </c>
      <c r="K2727" s="16"/>
    </row>
    <row r="2728" spans="1:22" ht="14.25" x14ac:dyDescent="0.2">
      <c r="A2728" s="13"/>
      <c r="B2728" s="13"/>
      <c r="C2728" s="13" t="s">
        <v>1160</v>
      </c>
      <c r="D2728" s="14" t="s">
        <v>1161</v>
      </c>
      <c r="E2728" s="2">
        <f>Source!AT2274</f>
        <v>70</v>
      </c>
      <c r="F2728" s="16"/>
      <c r="G2728" s="15"/>
      <c r="H2728" s="2"/>
      <c r="I2728" s="2"/>
      <c r="J2728" s="16">
        <f>SUM(R2723:R2727)</f>
        <v>115.07</v>
      </c>
      <c r="K2728" s="16"/>
    </row>
    <row r="2729" spans="1:22" ht="14.25" x14ac:dyDescent="0.2">
      <c r="A2729" s="13"/>
      <c r="B2729" s="13"/>
      <c r="C2729" s="13" t="s">
        <v>1162</v>
      </c>
      <c r="D2729" s="14" t="s">
        <v>1161</v>
      </c>
      <c r="E2729" s="2">
        <f>Source!AU2274</f>
        <v>10</v>
      </c>
      <c r="F2729" s="16"/>
      <c r="G2729" s="15"/>
      <c r="H2729" s="2"/>
      <c r="I2729" s="2"/>
      <c r="J2729" s="16">
        <f>SUM(T2723:T2728)</f>
        <v>16.440000000000001</v>
      </c>
      <c r="K2729" s="16"/>
    </row>
    <row r="2730" spans="1:22" ht="14.25" x14ac:dyDescent="0.2">
      <c r="A2730" s="13"/>
      <c r="B2730" s="13"/>
      <c r="C2730" s="13" t="s">
        <v>1168</v>
      </c>
      <c r="D2730" s="14" t="s">
        <v>1161</v>
      </c>
      <c r="E2730" s="2">
        <f>108</f>
        <v>108</v>
      </c>
      <c r="F2730" s="16"/>
      <c r="G2730" s="15"/>
      <c r="H2730" s="2"/>
      <c r="I2730" s="2"/>
      <c r="J2730" s="16">
        <f>SUM(V2723:V2729)</f>
        <v>65.67</v>
      </c>
      <c r="K2730" s="16"/>
    </row>
    <row r="2731" spans="1:22" ht="14.25" x14ac:dyDescent="0.2">
      <c r="A2731" s="13"/>
      <c r="B2731" s="13"/>
      <c r="C2731" s="13" t="s">
        <v>1163</v>
      </c>
      <c r="D2731" s="14" t="s">
        <v>1164</v>
      </c>
      <c r="E2731" s="2">
        <f>Source!AQ2274</f>
        <v>14</v>
      </c>
      <c r="F2731" s="16"/>
      <c r="G2731" s="15" t="str">
        <f>Source!DI2274</f>
        <v/>
      </c>
      <c r="H2731" s="2">
        <f>Source!AV2274</f>
        <v>1</v>
      </c>
      <c r="I2731" s="2"/>
      <c r="J2731" s="16"/>
      <c r="K2731" s="16">
        <f>Source!U2274</f>
        <v>0.28000000000000003</v>
      </c>
    </row>
    <row r="2732" spans="1:22" ht="15" x14ac:dyDescent="0.25">
      <c r="A2732" s="20"/>
      <c r="B2732" s="20"/>
      <c r="C2732" s="20"/>
      <c r="D2732" s="20"/>
      <c r="E2732" s="20"/>
      <c r="F2732" s="20"/>
      <c r="G2732" s="20"/>
      <c r="H2732" s="20"/>
      <c r="I2732" s="58">
        <f>J2725+J2726+J2728+J2729+J2730</f>
        <v>481.45</v>
      </c>
      <c r="J2732" s="58"/>
      <c r="K2732" s="21">
        <f>IF(Source!I2274&lt;&gt;0, ROUND(I2732/Source!I2274, 2), 0)</f>
        <v>24072.5</v>
      </c>
      <c r="P2732" s="18">
        <f>I2732</f>
        <v>481.45</v>
      </c>
    </row>
    <row r="2733" spans="1:22" ht="99.75" x14ac:dyDescent="0.2">
      <c r="A2733" s="13">
        <v>308</v>
      </c>
      <c r="B2733" s="13" t="str">
        <f>Source!F2275</f>
        <v>21.23-8-140</v>
      </c>
      <c r="C2733" s="13" t="str">
        <f>Source!G2275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733" s="14" t="str">
        <f>Source!H2275</f>
        <v>км</v>
      </c>
      <c r="E2733" s="2">
        <f>Source!I2275</f>
        <v>2E-3</v>
      </c>
      <c r="F2733" s="16">
        <f>Source!AL2275</f>
        <v>99860.32</v>
      </c>
      <c r="G2733" s="15" t="str">
        <f>Source!DD2275</f>
        <v/>
      </c>
      <c r="H2733" s="2">
        <f>Source!AW2275</f>
        <v>1</v>
      </c>
      <c r="I2733" s="2">
        <f>IF(Source!BC2275&lt;&gt; 0, Source!BC2275, 1)</f>
        <v>1</v>
      </c>
      <c r="J2733" s="16">
        <f>Source!P2275</f>
        <v>199.72</v>
      </c>
      <c r="K2733" s="16"/>
      <c r="Q2733">
        <f>ROUND((Source!BZ2275/100)*ROUND((Source!AF2275*Source!AV2275)*Source!I2275, 2), 2)</f>
        <v>0</v>
      </c>
      <c r="R2733">
        <f>Source!X2275</f>
        <v>0</v>
      </c>
      <c r="S2733">
        <f>ROUND((Source!CA2275/100)*ROUND((Source!AF2275*Source!AV2275)*Source!I2275, 2), 2)</f>
        <v>0</v>
      </c>
      <c r="T2733">
        <f>Source!Y2275</f>
        <v>0</v>
      </c>
      <c r="U2733">
        <f>ROUND((175/100)*ROUND((Source!AE2275*Source!AV2275)*Source!I2275, 2), 2)</f>
        <v>0</v>
      </c>
      <c r="V2733">
        <f>ROUND((108/100)*ROUND(Source!CS2275*Source!I2275, 2), 2)</f>
        <v>0</v>
      </c>
    </row>
    <row r="2734" spans="1:22" ht="15" x14ac:dyDescent="0.25">
      <c r="A2734" s="20"/>
      <c r="B2734" s="20"/>
      <c r="C2734" s="20"/>
      <c r="D2734" s="20"/>
      <c r="E2734" s="20"/>
      <c r="F2734" s="20"/>
      <c r="G2734" s="20"/>
      <c r="H2734" s="20"/>
      <c r="I2734" s="58">
        <f>J2733</f>
        <v>199.72</v>
      </c>
      <c r="J2734" s="58"/>
      <c r="K2734" s="21">
        <f>IF(Source!I2275&lt;&gt;0, ROUND(I2734/Source!I2275, 2), 0)</f>
        <v>99860</v>
      </c>
      <c r="P2734" s="18">
        <f>I2734</f>
        <v>199.72</v>
      </c>
    </row>
    <row r="2735" spans="1:22" ht="57" x14ac:dyDescent="0.2">
      <c r="A2735" s="13">
        <v>309</v>
      </c>
      <c r="B2735" s="13" t="str">
        <f>Source!F2276</f>
        <v>21.21-5-84</v>
      </c>
      <c r="C2735" s="13" t="str">
        <f>Source!G2276</f>
        <v>Коробки для установки выключателей, переключателей и штепсельных розеток при скрытой электропроводке, тип КУВ-1М УХЛЗ</v>
      </c>
      <c r="D2735" s="14" t="str">
        <f>Source!H2276</f>
        <v>1000 шт.</v>
      </c>
      <c r="E2735" s="2">
        <f>Source!I2276</f>
        <v>6.0000000000000001E-3</v>
      </c>
      <c r="F2735" s="16">
        <f>Source!AL2276</f>
        <v>72169.899999999994</v>
      </c>
      <c r="G2735" s="15" t="str">
        <f>Source!DD2276</f>
        <v/>
      </c>
      <c r="H2735" s="2">
        <f>Source!AW2276</f>
        <v>1</v>
      </c>
      <c r="I2735" s="2">
        <f>IF(Source!BC2276&lt;&gt; 0, Source!BC2276, 1)</f>
        <v>1</v>
      </c>
      <c r="J2735" s="16">
        <f>Source!P2276</f>
        <v>433.02</v>
      </c>
      <c r="K2735" s="16"/>
      <c r="Q2735">
        <f>ROUND((Source!BZ2276/100)*ROUND((Source!AF2276*Source!AV2276)*Source!I2276, 2), 2)</f>
        <v>0</v>
      </c>
      <c r="R2735">
        <f>Source!X2276</f>
        <v>0</v>
      </c>
      <c r="S2735">
        <f>ROUND((Source!CA2276/100)*ROUND((Source!AF2276*Source!AV2276)*Source!I2276, 2), 2)</f>
        <v>0</v>
      </c>
      <c r="T2735">
        <f>Source!Y2276</f>
        <v>0</v>
      </c>
      <c r="U2735">
        <f>ROUND((175/100)*ROUND((Source!AE2276*Source!AV2276)*Source!I2276, 2), 2)</f>
        <v>0</v>
      </c>
      <c r="V2735">
        <f>ROUND((108/100)*ROUND(Source!CS2276*Source!I2276, 2), 2)</f>
        <v>0</v>
      </c>
    </row>
    <row r="2736" spans="1:22" x14ac:dyDescent="0.2">
      <c r="C2736" s="17" t="str">
        <f>"Объем: "&amp;Source!I2276&amp;"=6/"&amp;"1000"</f>
        <v>Объем: 0,006=6/1000</v>
      </c>
    </row>
    <row r="2737" spans="1:22" ht="15" x14ac:dyDescent="0.25">
      <c r="A2737" s="20"/>
      <c r="B2737" s="20"/>
      <c r="C2737" s="20"/>
      <c r="D2737" s="20"/>
      <c r="E2737" s="20"/>
      <c r="F2737" s="20"/>
      <c r="G2737" s="20"/>
      <c r="H2737" s="20"/>
      <c r="I2737" s="58">
        <f>J2735</f>
        <v>433.02</v>
      </c>
      <c r="J2737" s="58"/>
      <c r="K2737" s="21">
        <f>IF(Source!I2276&lt;&gt;0, ROUND(I2737/Source!I2276, 2), 0)</f>
        <v>72170</v>
      </c>
      <c r="P2737" s="18">
        <f>I2737</f>
        <v>433.02</v>
      </c>
    </row>
    <row r="2738" spans="1:22" ht="42.75" x14ac:dyDescent="0.2">
      <c r="A2738" s="13">
        <v>310</v>
      </c>
      <c r="B2738" s="13" t="str">
        <f>Source!F2277</f>
        <v>1.20-3103-1-8/1</v>
      </c>
      <c r="C2738" s="13" t="str">
        <f>Source!G2277</f>
        <v>Установка розетки штепсельной неутопленного типа при открытой проводке</v>
      </c>
      <c r="D2738" s="14" t="str">
        <f>Source!H2277</f>
        <v>100 шт.</v>
      </c>
      <c r="E2738" s="2">
        <f>Source!I2277</f>
        <v>0.34</v>
      </c>
      <c r="F2738" s="16"/>
      <c r="G2738" s="15"/>
      <c r="H2738" s="2"/>
      <c r="I2738" s="2"/>
      <c r="J2738" s="16"/>
      <c r="K2738" s="16"/>
      <c r="Q2738">
        <f>ROUND((Source!BZ2277/100)*ROUND((Source!AF2277*Source!AV2277)*Source!I2277, 2), 2)</f>
        <v>6636.26</v>
      </c>
      <c r="R2738">
        <f>Source!X2277</f>
        <v>6636.26</v>
      </c>
      <c r="S2738">
        <f>ROUND((Source!CA2277/100)*ROUND((Source!AF2277*Source!AV2277)*Source!I2277, 2), 2)</f>
        <v>948.04</v>
      </c>
      <c r="T2738">
        <f>Source!Y2277</f>
        <v>948.04</v>
      </c>
      <c r="U2738">
        <f>ROUND((175/100)*ROUND((Source!AE2277*Source!AV2277)*Source!I2277, 2), 2)</f>
        <v>0.4</v>
      </c>
      <c r="V2738">
        <f>ROUND((108/100)*ROUND(Source!CS2277*Source!I2277, 2), 2)</f>
        <v>0.25</v>
      </c>
    </row>
    <row r="2739" spans="1:22" x14ac:dyDescent="0.2">
      <c r="C2739" s="17" t="str">
        <f>"Объем: "&amp;Source!I2277&amp;"=34/"&amp;"100"</f>
        <v>Объем: 0,34=34/100</v>
      </c>
    </row>
    <row r="2740" spans="1:22" ht="14.25" x14ac:dyDescent="0.2">
      <c r="A2740" s="13"/>
      <c r="B2740" s="13"/>
      <c r="C2740" s="13" t="s">
        <v>1159</v>
      </c>
      <c r="D2740" s="14"/>
      <c r="E2740" s="2"/>
      <c r="F2740" s="16">
        <f>Source!AO2277</f>
        <v>27883.439999999999</v>
      </c>
      <c r="G2740" s="15" t="str">
        <f>Source!DG2277</f>
        <v/>
      </c>
      <c r="H2740" s="2">
        <f>Source!AV2277</f>
        <v>1</v>
      </c>
      <c r="I2740" s="2">
        <f>IF(Source!BA2277&lt;&gt; 0, Source!BA2277, 1)</f>
        <v>1</v>
      </c>
      <c r="J2740" s="16">
        <f>Source!S2277</f>
        <v>9480.3700000000008</v>
      </c>
      <c r="K2740" s="16"/>
    </row>
    <row r="2741" spans="1:22" ht="14.25" x14ac:dyDescent="0.2">
      <c r="A2741" s="13"/>
      <c r="B2741" s="13"/>
      <c r="C2741" s="13" t="s">
        <v>1165</v>
      </c>
      <c r="D2741" s="14"/>
      <c r="E2741" s="2"/>
      <c r="F2741" s="16">
        <f>Source!AM2277</f>
        <v>32.57</v>
      </c>
      <c r="G2741" s="15" t="str">
        <f>Source!DE2277</f>
        <v/>
      </c>
      <c r="H2741" s="2">
        <f>Source!AV2277</f>
        <v>1</v>
      </c>
      <c r="I2741" s="2">
        <f>IF(Source!BB2277&lt;&gt; 0, Source!BB2277, 1)</f>
        <v>1</v>
      </c>
      <c r="J2741" s="16">
        <f>Source!Q2277</f>
        <v>11.07</v>
      </c>
      <c r="K2741" s="16"/>
    </row>
    <row r="2742" spans="1:22" ht="14.25" x14ac:dyDescent="0.2">
      <c r="A2742" s="13"/>
      <c r="B2742" s="13"/>
      <c r="C2742" s="13" t="s">
        <v>1166</v>
      </c>
      <c r="D2742" s="14"/>
      <c r="E2742" s="2"/>
      <c r="F2742" s="16">
        <f>Source!AN2277</f>
        <v>0.69</v>
      </c>
      <c r="G2742" s="15" t="str">
        <f>Source!DF2277</f>
        <v/>
      </c>
      <c r="H2742" s="2">
        <f>Source!AV2277</f>
        <v>1</v>
      </c>
      <c r="I2742" s="2">
        <f>IF(Source!BS2277&lt;&gt; 0, Source!BS2277, 1)</f>
        <v>1</v>
      </c>
      <c r="J2742" s="22">
        <f>Source!R2277</f>
        <v>0.23</v>
      </c>
      <c r="K2742" s="16"/>
    </row>
    <row r="2743" spans="1:22" ht="14.25" x14ac:dyDescent="0.2">
      <c r="A2743" s="13"/>
      <c r="B2743" s="13"/>
      <c r="C2743" s="13" t="s">
        <v>1160</v>
      </c>
      <c r="D2743" s="14" t="s">
        <v>1161</v>
      </c>
      <c r="E2743" s="2">
        <f>Source!AT2277</f>
        <v>70</v>
      </c>
      <c r="F2743" s="16"/>
      <c r="G2743" s="15"/>
      <c r="H2743" s="2"/>
      <c r="I2743" s="2"/>
      <c r="J2743" s="16">
        <f>SUM(R2738:R2742)</f>
        <v>6636.26</v>
      </c>
      <c r="K2743" s="16"/>
    </row>
    <row r="2744" spans="1:22" ht="14.25" x14ac:dyDescent="0.2">
      <c r="A2744" s="13"/>
      <c r="B2744" s="13"/>
      <c r="C2744" s="13" t="s">
        <v>1162</v>
      </c>
      <c r="D2744" s="14" t="s">
        <v>1161</v>
      </c>
      <c r="E2744" s="2">
        <f>Source!AU2277</f>
        <v>10</v>
      </c>
      <c r="F2744" s="16"/>
      <c r="G2744" s="15"/>
      <c r="H2744" s="2"/>
      <c r="I2744" s="2"/>
      <c r="J2744" s="16">
        <f>SUM(T2738:T2743)</f>
        <v>948.04</v>
      </c>
      <c r="K2744" s="16"/>
    </row>
    <row r="2745" spans="1:22" ht="14.25" x14ac:dyDescent="0.2">
      <c r="A2745" s="13"/>
      <c r="B2745" s="13"/>
      <c r="C2745" s="13" t="s">
        <v>1168</v>
      </c>
      <c r="D2745" s="14" t="s">
        <v>1161</v>
      </c>
      <c r="E2745" s="2">
        <f>108</f>
        <v>108</v>
      </c>
      <c r="F2745" s="16"/>
      <c r="G2745" s="15"/>
      <c r="H2745" s="2"/>
      <c r="I2745" s="2"/>
      <c r="J2745" s="16">
        <f>SUM(V2738:V2744)</f>
        <v>0.25</v>
      </c>
      <c r="K2745" s="16"/>
    </row>
    <row r="2746" spans="1:22" ht="14.25" x14ac:dyDescent="0.2">
      <c r="A2746" s="13"/>
      <c r="B2746" s="13"/>
      <c r="C2746" s="13" t="s">
        <v>1163</v>
      </c>
      <c r="D2746" s="14" t="s">
        <v>1164</v>
      </c>
      <c r="E2746" s="2">
        <f>Source!AQ2277</f>
        <v>42.81</v>
      </c>
      <c r="F2746" s="16"/>
      <c r="G2746" s="15" t="str">
        <f>Source!DI2277</f>
        <v/>
      </c>
      <c r="H2746" s="2">
        <f>Source!AV2277</f>
        <v>1</v>
      </c>
      <c r="I2746" s="2"/>
      <c r="J2746" s="16"/>
      <c r="K2746" s="16">
        <f>Source!U2277</f>
        <v>14.555400000000002</v>
      </c>
    </row>
    <row r="2747" spans="1:22" ht="15" x14ac:dyDescent="0.25">
      <c r="A2747" s="20"/>
      <c r="B2747" s="20"/>
      <c r="C2747" s="20"/>
      <c r="D2747" s="20"/>
      <c r="E2747" s="20"/>
      <c r="F2747" s="20"/>
      <c r="G2747" s="20"/>
      <c r="H2747" s="20"/>
      <c r="I2747" s="58">
        <f>J2740+J2741+J2743+J2744+J2745</f>
        <v>17075.990000000002</v>
      </c>
      <c r="J2747" s="58"/>
      <c r="K2747" s="21">
        <f>IF(Source!I2277&lt;&gt;0, ROUND(I2747/Source!I2277, 2), 0)</f>
        <v>50223.5</v>
      </c>
      <c r="P2747" s="18">
        <f>I2747</f>
        <v>17075.990000000002</v>
      </c>
    </row>
    <row r="2748" spans="1:22" ht="42.75" x14ac:dyDescent="0.2">
      <c r="A2748" s="13">
        <v>311</v>
      </c>
      <c r="B2748" s="13" t="str">
        <f>Source!F2278</f>
        <v>1.20-3103-1-1/1</v>
      </c>
      <c r="C2748" s="13" t="str">
        <f>Source!G2278</f>
        <v>Установка выключателя одноклавишного неутопленного типа при открытой проводке</v>
      </c>
      <c r="D2748" s="14" t="str">
        <f>Source!H2278</f>
        <v>100 шт.</v>
      </c>
      <c r="E2748" s="2">
        <f>Source!I2278</f>
        <v>0.01</v>
      </c>
      <c r="F2748" s="16"/>
      <c r="G2748" s="15"/>
      <c r="H2748" s="2"/>
      <c r="I2748" s="2"/>
      <c r="J2748" s="16"/>
      <c r="K2748" s="16"/>
      <c r="Q2748">
        <f>ROUND((Source!BZ2278/100)*ROUND((Source!AF2278*Source!AV2278)*Source!I2278, 2), 2)</f>
        <v>178.82</v>
      </c>
      <c r="R2748">
        <f>Source!X2278</f>
        <v>178.82</v>
      </c>
      <c r="S2748">
        <f>ROUND((Source!CA2278/100)*ROUND((Source!AF2278*Source!AV2278)*Source!I2278, 2), 2)</f>
        <v>25.55</v>
      </c>
      <c r="T2748">
        <f>Source!Y2278</f>
        <v>25.55</v>
      </c>
      <c r="U2748">
        <f>ROUND((175/100)*ROUND((Source!AE2278*Source!AV2278)*Source!I2278, 2), 2)</f>
        <v>0.02</v>
      </c>
      <c r="V2748">
        <f>ROUND((108/100)*ROUND(Source!CS2278*Source!I2278, 2), 2)</f>
        <v>0.01</v>
      </c>
    </row>
    <row r="2749" spans="1:22" x14ac:dyDescent="0.2">
      <c r="C2749" s="17" t="str">
        <f>"Объем: "&amp;Source!I2278&amp;"=1/"&amp;"100"</f>
        <v>Объем: 0,01=1/100</v>
      </c>
    </row>
    <row r="2750" spans="1:22" ht="14.25" x14ac:dyDescent="0.2">
      <c r="A2750" s="13"/>
      <c r="B2750" s="13"/>
      <c r="C2750" s="13" t="s">
        <v>1159</v>
      </c>
      <c r="D2750" s="14"/>
      <c r="E2750" s="2"/>
      <c r="F2750" s="16">
        <f>Source!AO2278</f>
        <v>25545.16</v>
      </c>
      <c r="G2750" s="15" t="str">
        <f>Source!DG2278</f>
        <v/>
      </c>
      <c r="H2750" s="2">
        <f>Source!AV2278</f>
        <v>1</v>
      </c>
      <c r="I2750" s="2">
        <f>IF(Source!BA2278&lt;&gt; 0, Source!BA2278, 1)</f>
        <v>1</v>
      </c>
      <c r="J2750" s="16">
        <f>Source!S2278</f>
        <v>255.45</v>
      </c>
      <c r="K2750" s="16"/>
    </row>
    <row r="2751" spans="1:22" ht="14.25" x14ac:dyDescent="0.2">
      <c r="A2751" s="13"/>
      <c r="B2751" s="13"/>
      <c r="C2751" s="13" t="s">
        <v>1165</v>
      </c>
      <c r="D2751" s="14"/>
      <c r="E2751" s="2"/>
      <c r="F2751" s="16">
        <f>Source!AM2278</f>
        <v>32.57</v>
      </c>
      <c r="G2751" s="15" t="str">
        <f>Source!DE2278</f>
        <v/>
      </c>
      <c r="H2751" s="2">
        <f>Source!AV2278</f>
        <v>1</v>
      </c>
      <c r="I2751" s="2">
        <f>IF(Source!BB2278&lt;&gt; 0, Source!BB2278, 1)</f>
        <v>1</v>
      </c>
      <c r="J2751" s="16">
        <f>Source!Q2278</f>
        <v>0.33</v>
      </c>
      <c r="K2751" s="16"/>
    </row>
    <row r="2752" spans="1:22" ht="14.25" x14ac:dyDescent="0.2">
      <c r="A2752" s="13"/>
      <c r="B2752" s="13"/>
      <c r="C2752" s="13" t="s">
        <v>1166</v>
      </c>
      <c r="D2752" s="14"/>
      <c r="E2752" s="2"/>
      <c r="F2752" s="16">
        <f>Source!AN2278</f>
        <v>0.69</v>
      </c>
      <c r="G2752" s="15" t="str">
        <f>Source!DF2278</f>
        <v/>
      </c>
      <c r="H2752" s="2">
        <f>Source!AV2278</f>
        <v>1</v>
      </c>
      <c r="I2752" s="2">
        <f>IF(Source!BS2278&lt;&gt; 0, Source!BS2278, 1)</f>
        <v>1</v>
      </c>
      <c r="J2752" s="22">
        <f>Source!R2278</f>
        <v>0.01</v>
      </c>
      <c r="K2752" s="16"/>
    </row>
    <row r="2753" spans="1:22" ht="14.25" x14ac:dyDescent="0.2">
      <c r="A2753" s="13"/>
      <c r="B2753" s="13"/>
      <c r="C2753" s="13" t="s">
        <v>1160</v>
      </c>
      <c r="D2753" s="14" t="s">
        <v>1161</v>
      </c>
      <c r="E2753" s="2">
        <f>Source!AT2278</f>
        <v>70</v>
      </c>
      <c r="F2753" s="16"/>
      <c r="G2753" s="15"/>
      <c r="H2753" s="2"/>
      <c r="I2753" s="2"/>
      <c r="J2753" s="16">
        <f>SUM(R2748:R2752)</f>
        <v>178.82</v>
      </c>
      <c r="K2753" s="16"/>
    </row>
    <row r="2754" spans="1:22" ht="14.25" x14ac:dyDescent="0.2">
      <c r="A2754" s="13"/>
      <c r="B2754" s="13"/>
      <c r="C2754" s="13" t="s">
        <v>1162</v>
      </c>
      <c r="D2754" s="14" t="s">
        <v>1161</v>
      </c>
      <c r="E2754" s="2">
        <f>Source!AU2278</f>
        <v>10</v>
      </c>
      <c r="F2754" s="16"/>
      <c r="G2754" s="15"/>
      <c r="H2754" s="2"/>
      <c r="I2754" s="2"/>
      <c r="J2754" s="16">
        <f>SUM(T2748:T2753)</f>
        <v>25.55</v>
      </c>
      <c r="K2754" s="16"/>
    </row>
    <row r="2755" spans="1:22" ht="14.25" x14ac:dyDescent="0.2">
      <c r="A2755" s="13"/>
      <c r="B2755" s="13"/>
      <c r="C2755" s="13" t="s">
        <v>1168</v>
      </c>
      <c r="D2755" s="14" t="s">
        <v>1161</v>
      </c>
      <c r="E2755" s="2">
        <f>108</f>
        <v>108</v>
      </c>
      <c r="F2755" s="16"/>
      <c r="G2755" s="15"/>
      <c r="H2755" s="2"/>
      <c r="I2755" s="2"/>
      <c r="J2755" s="16">
        <f>SUM(V2748:V2754)</f>
        <v>0.01</v>
      </c>
      <c r="K2755" s="16"/>
    </row>
    <row r="2756" spans="1:22" ht="14.25" x14ac:dyDescent="0.2">
      <c r="A2756" s="13"/>
      <c r="B2756" s="13"/>
      <c r="C2756" s="13" t="s">
        <v>1163</v>
      </c>
      <c r="D2756" s="14" t="s">
        <v>1164</v>
      </c>
      <c r="E2756" s="2">
        <f>Source!AQ2278</f>
        <v>39.22</v>
      </c>
      <c r="F2756" s="16"/>
      <c r="G2756" s="15" t="str">
        <f>Source!DI2278</f>
        <v/>
      </c>
      <c r="H2756" s="2">
        <f>Source!AV2278</f>
        <v>1</v>
      </c>
      <c r="I2756" s="2"/>
      <c r="J2756" s="16"/>
      <c r="K2756" s="16">
        <f>Source!U2278</f>
        <v>0.39219999999999999</v>
      </c>
    </row>
    <row r="2757" spans="1:22" ht="15" x14ac:dyDescent="0.25">
      <c r="A2757" s="20"/>
      <c r="B2757" s="20"/>
      <c r="C2757" s="20"/>
      <c r="D2757" s="20"/>
      <c r="E2757" s="20"/>
      <c r="F2757" s="20"/>
      <c r="G2757" s="20"/>
      <c r="H2757" s="20"/>
      <c r="I2757" s="58">
        <f>J2750+J2751+J2753+J2754+J2755</f>
        <v>460.16</v>
      </c>
      <c r="J2757" s="58"/>
      <c r="K2757" s="21">
        <f>IF(Source!I2278&lt;&gt;0, ROUND(I2757/Source!I2278, 2), 0)</f>
        <v>46016</v>
      </c>
      <c r="P2757" s="18">
        <f>I2757</f>
        <v>460.16</v>
      </c>
    </row>
    <row r="2758" spans="1:22" ht="42.75" x14ac:dyDescent="0.2">
      <c r="A2758" s="13">
        <v>312</v>
      </c>
      <c r="B2758" s="13" t="str">
        <f>Source!F2279</f>
        <v>1.20-3103-1-5/1</v>
      </c>
      <c r="C2758" s="13" t="str">
        <f>Source!G2279</f>
        <v>Установка выключателя двухклавишного утопленного типа при скрытой проводке</v>
      </c>
      <c r="D2758" s="14" t="str">
        <f>Source!H2279</f>
        <v>100 шт.</v>
      </c>
      <c r="E2758" s="2">
        <f>Source!I2279</f>
        <v>0.01</v>
      </c>
      <c r="F2758" s="16"/>
      <c r="G2758" s="15"/>
      <c r="H2758" s="2"/>
      <c r="I2758" s="2"/>
      <c r="J2758" s="16"/>
      <c r="K2758" s="16"/>
      <c r="Q2758">
        <f>ROUND((Source!BZ2279/100)*ROUND((Source!AF2279*Source!AV2279)*Source!I2279, 2), 2)</f>
        <v>157.88999999999999</v>
      </c>
      <c r="R2758">
        <f>Source!X2279</f>
        <v>157.88999999999999</v>
      </c>
      <c r="S2758">
        <f>ROUND((Source!CA2279/100)*ROUND((Source!AF2279*Source!AV2279)*Source!I2279, 2), 2)</f>
        <v>22.56</v>
      </c>
      <c r="T2758">
        <f>Source!Y2279</f>
        <v>22.56</v>
      </c>
      <c r="U2758">
        <f>ROUND((175/100)*ROUND((Source!AE2279*Source!AV2279)*Source!I2279, 2), 2)</f>
        <v>0</v>
      </c>
      <c r="V2758">
        <f>ROUND((108/100)*ROUND(Source!CS2279*Source!I2279, 2), 2)</f>
        <v>0</v>
      </c>
    </row>
    <row r="2759" spans="1:22" x14ac:dyDescent="0.2">
      <c r="C2759" s="17" t="str">
        <f>"Объем: "&amp;Source!I2279&amp;"=1/"&amp;"100"</f>
        <v>Объем: 0,01=1/100</v>
      </c>
    </row>
    <row r="2760" spans="1:22" ht="14.25" x14ac:dyDescent="0.2">
      <c r="A2760" s="13"/>
      <c r="B2760" s="13"/>
      <c r="C2760" s="13" t="s">
        <v>1159</v>
      </c>
      <c r="D2760" s="14"/>
      <c r="E2760" s="2"/>
      <c r="F2760" s="16">
        <f>Source!AO2279</f>
        <v>22555.56</v>
      </c>
      <c r="G2760" s="15" t="str">
        <f>Source!DG2279</f>
        <v/>
      </c>
      <c r="H2760" s="2">
        <f>Source!AV2279</f>
        <v>1</v>
      </c>
      <c r="I2760" s="2">
        <f>IF(Source!BA2279&lt;&gt; 0, Source!BA2279, 1)</f>
        <v>1</v>
      </c>
      <c r="J2760" s="16">
        <f>Source!S2279</f>
        <v>225.56</v>
      </c>
      <c r="K2760" s="16"/>
    </row>
    <row r="2761" spans="1:22" ht="14.25" x14ac:dyDescent="0.2">
      <c r="A2761" s="13"/>
      <c r="B2761" s="13"/>
      <c r="C2761" s="13" t="s">
        <v>1160</v>
      </c>
      <c r="D2761" s="14" t="s">
        <v>1161</v>
      </c>
      <c r="E2761" s="2">
        <f>Source!AT2279</f>
        <v>70</v>
      </c>
      <c r="F2761" s="16"/>
      <c r="G2761" s="15"/>
      <c r="H2761" s="2"/>
      <c r="I2761" s="2"/>
      <c r="J2761" s="16">
        <f>SUM(R2758:R2760)</f>
        <v>157.88999999999999</v>
      </c>
      <c r="K2761" s="16"/>
    </row>
    <row r="2762" spans="1:22" ht="14.25" x14ac:dyDescent="0.2">
      <c r="A2762" s="13"/>
      <c r="B2762" s="13"/>
      <c r="C2762" s="13" t="s">
        <v>1162</v>
      </c>
      <c r="D2762" s="14" t="s">
        <v>1161</v>
      </c>
      <c r="E2762" s="2">
        <f>Source!AU2279</f>
        <v>10</v>
      </c>
      <c r="F2762" s="16"/>
      <c r="G2762" s="15"/>
      <c r="H2762" s="2"/>
      <c r="I2762" s="2"/>
      <c r="J2762" s="16">
        <f>SUM(T2758:T2761)</f>
        <v>22.56</v>
      </c>
      <c r="K2762" s="16"/>
    </row>
    <row r="2763" spans="1:22" ht="14.25" x14ac:dyDescent="0.2">
      <c r="A2763" s="13"/>
      <c r="B2763" s="13"/>
      <c r="C2763" s="13" t="s">
        <v>1163</v>
      </c>
      <c r="D2763" s="14" t="s">
        <v>1164</v>
      </c>
      <c r="E2763" s="2">
        <f>Source!AQ2279</f>
        <v>34.630000000000003</v>
      </c>
      <c r="F2763" s="16"/>
      <c r="G2763" s="15" t="str">
        <f>Source!DI2279</f>
        <v/>
      </c>
      <c r="H2763" s="2">
        <f>Source!AV2279</f>
        <v>1</v>
      </c>
      <c r="I2763" s="2"/>
      <c r="J2763" s="16"/>
      <c r="K2763" s="16">
        <f>Source!U2279</f>
        <v>0.34630000000000005</v>
      </c>
    </row>
    <row r="2764" spans="1:22" ht="15" x14ac:dyDescent="0.25">
      <c r="A2764" s="20"/>
      <c r="B2764" s="20"/>
      <c r="C2764" s="20"/>
      <c r="D2764" s="20"/>
      <c r="E2764" s="20"/>
      <c r="F2764" s="20"/>
      <c r="G2764" s="20"/>
      <c r="H2764" s="20"/>
      <c r="I2764" s="58">
        <f>J2760+J2761+J2762</f>
        <v>406.01</v>
      </c>
      <c r="J2764" s="58"/>
      <c r="K2764" s="21">
        <f>IF(Source!I2279&lt;&gt;0, ROUND(I2764/Source!I2279, 2), 0)</f>
        <v>40601</v>
      </c>
      <c r="P2764" s="18">
        <f>I2764</f>
        <v>406.01</v>
      </c>
    </row>
    <row r="2765" spans="1:22" ht="42.75" x14ac:dyDescent="0.2">
      <c r="A2765" s="13">
        <v>313</v>
      </c>
      <c r="B2765" s="13" t="str">
        <f>Source!F2280</f>
        <v>1.21-3103-31-1/4</v>
      </c>
      <c r="C2765" s="13" t="str">
        <f>Source!G2280</f>
        <v>Прокладка пластикового кабель-канала - по кирпичному основанию / сечение 105х50 мм</v>
      </c>
      <c r="D2765" s="14" t="str">
        <f>Source!H2280</f>
        <v>100 м</v>
      </c>
      <c r="E2765" s="2">
        <f>Source!I2280</f>
        <v>1.05</v>
      </c>
      <c r="F2765" s="16"/>
      <c r="G2765" s="15"/>
      <c r="H2765" s="2"/>
      <c r="I2765" s="2"/>
      <c r="J2765" s="16"/>
      <c r="K2765" s="16"/>
      <c r="Q2765">
        <f>ROUND((Source!BZ2280/100)*ROUND((Source!AF2280*Source!AV2280)*Source!I2280, 2), 2)</f>
        <v>16157.41</v>
      </c>
      <c r="R2765">
        <f>Source!X2280</f>
        <v>16157.41</v>
      </c>
      <c r="S2765">
        <f>ROUND((Source!CA2280/100)*ROUND((Source!AF2280*Source!AV2280)*Source!I2280, 2), 2)</f>
        <v>2308.1999999999998</v>
      </c>
      <c r="T2765">
        <f>Source!Y2280</f>
        <v>2308.1999999999998</v>
      </c>
      <c r="U2765">
        <f>ROUND((175/100)*ROUND((Source!AE2280*Source!AV2280)*Source!I2280, 2), 2)</f>
        <v>1.19</v>
      </c>
      <c r="V2765">
        <f>ROUND((108/100)*ROUND(Source!CS2280*Source!I2280, 2), 2)</f>
        <v>0.73</v>
      </c>
    </row>
    <row r="2766" spans="1:22" x14ac:dyDescent="0.2">
      <c r="C2766" s="17" t="str">
        <f>"Объем: "&amp;Source!I2280&amp;"=105/"&amp;"100"</f>
        <v>Объем: 1,05=105/100</v>
      </c>
    </row>
    <row r="2767" spans="1:22" ht="14.25" x14ac:dyDescent="0.2">
      <c r="A2767" s="13"/>
      <c r="B2767" s="13"/>
      <c r="C2767" s="13" t="s">
        <v>1159</v>
      </c>
      <c r="D2767" s="14"/>
      <c r="E2767" s="2"/>
      <c r="F2767" s="16">
        <f>Source!AO2280</f>
        <v>21982.87</v>
      </c>
      <c r="G2767" s="15" t="str">
        <f>Source!DG2280</f>
        <v/>
      </c>
      <c r="H2767" s="2">
        <f>Source!AV2280</f>
        <v>1</v>
      </c>
      <c r="I2767" s="2">
        <f>IF(Source!BA2280&lt;&gt; 0, Source!BA2280, 1)</f>
        <v>1</v>
      </c>
      <c r="J2767" s="16">
        <f>Source!S2280</f>
        <v>23082.01</v>
      </c>
      <c r="K2767" s="16"/>
    </row>
    <row r="2768" spans="1:22" ht="14.25" x14ac:dyDescent="0.2">
      <c r="A2768" s="13"/>
      <c r="B2768" s="13"/>
      <c r="C2768" s="13" t="s">
        <v>1165</v>
      </c>
      <c r="D2768" s="14"/>
      <c r="E2768" s="2"/>
      <c r="F2768" s="16">
        <f>Source!AM2280</f>
        <v>47.39</v>
      </c>
      <c r="G2768" s="15" t="str">
        <f>Source!DE2280</f>
        <v/>
      </c>
      <c r="H2768" s="2">
        <f>Source!AV2280</f>
        <v>1</v>
      </c>
      <c r="I2768" s="2">
        <f>IF(Source!BB2280&lt;&gt; 0, Source!BB2280, 1)</f>
        <v>1</v>
      </c>
      <c r="J2768" s="16">
        <f>Source!Q2280</f>
        <v>49.76</v>
      </c>
      <c r="K2768" s="16"/>
    </row>
    <row r="2769" spans="1:22" ht="14.25" x14ac:dyDescent="0.2">
      <c r="A2769" s="13"/>
      <c r="B2769" s="13"/>
      <c r="C2769" s="13" t="s">
        <v>1166</v>
      </c>
      <c r="D2769" s="14"/>
      <c r="E2769" s="2"/>
      <c r="F2769" s="16">
        <f>Source!AN2280</f>
        <v>0.65</v>
      </c>
      <c r="G2769" s="15" t="str">
        <f>Source!DF2280</f>
        <v/>
      </c>
      <c r="H2769" s="2">
        <f>Source!AV2280</f>
        <v>1</v>
      </c>
      <c r="I2769" s="2">
        <f>IF(Source!BS2280&lt;&gt; 0, Source!BS2280, 1)</f>
        <v>1</v>
      </c>
      <c r="J2769" s="22">
        <f>Source!R2280</f>
        <v>0.68</v>
      </c>
      <c r="K2769" s="16"/>
    </row>
    <row r="2770" spans="1:22" ht="14.25" x14ac:dyDescent="0.2">
      <c r="A2770" s="13"/>
      <c r="B2770" s="13"/>
      <c r="C2770" s="13" t="s">
        <v>1167</v>
      </c>
      <c r="D2770" s="14"/>
      <c r="E2770" s="2"/>
      <c r="F2770" s="16">
        <f>Source!AL2280</f>
        <v>90894.52</v>
      </c>
      <c r="G2770" s="15" t="str">
        <f>Source!DD2280</f>
        <v/>
      </c>
      <c r="H2770" s="2">
        <f>Source!AW2280</f>
        <v>1</v>
      </c>
      <c r="I2770" s="2">
        <f>IF(Source!BC2280&lt;&gt; 0, Source!BC2280, 1)</f>
        <v>1</v>
      </c>
      <c r="J2770" s="16">
        <f>Source!P2280</f>
        <v>95439.25</v>
      </c>
      <c r="K2770" s="16"/>
    </row>
    <row r="2771" spans="1:22" ht="14.25" x14ac:dyDescent="0.2">
      <c r="A2771" s="13"/>
      <c r="B2771" s="13"/>
      <c r="C2771" s="13" t="s">
        <v>1160</v>
      </c>
      <c r="D2771" s="14" t="s">
        <v>1161</v>
      </c>
      <c r="E2771" s="2">
        <f>Source!AT2280</f>
        <v>70</v>
      </c>
      <c r="F2771" s="16"/>
      <c r="G2771" s="15"/>
      <c r="H2771" s="2"/>
      <c r="I2771" s="2"/>
      <c r="J2771" s="16">
        <f>SUM(R2765:R2770)</f>
        <v>16157.41</v>
      </c>
      <c r="K2771" s="16"/>
    </row>
    <row r="2772" spans="1:22" ht="14.25" x14ac:dyDescent="0.2">
      <c r="A2772" s="13"/>
      <c r="B2772" s="13"/>
      <c r="C2772" s="13" t="s">
        <v>1162</v>
      </c>
      <c r="D2772" s="14" t="s">
        <v>1161</v>
      </c>
      <c r="E2772" s="2">
        <f>Source!AU2280</f>
        <v>10</v>
      </c>
      <c r="F2772" s="16"/>
      <c r="G2772" s="15"/>
      <c r="H2772" s="2"/>
      <c r="I2772" s="2"/>
      <c r="J2772" s="16">
        <f>SUM(T2765:T2771)</f>
        <v>2308.1999999999998</v>
      </c>
      <c r="K2772" s="16"/>
    </row>
    <row r="2773" spans="1:22" ht="14.25" x14ac:dyDescent="0.2">
      <c r="A2773" s="13"/>
      <c r="B2773" s="13"/>
      <c r="C2773" s="13" t="s">
        <v>1168</v>
      </c>
      <c r="D2773" s="14" t="s">
        <v>1161</v>
      </c>
      <c r="E2773" s="2">
        <f>108</f>
        <v>108</v>
      </c>
      <c r="F2773" s="16"/>
      <c r="G2773" s="15"/>
      <c r="H2773" s="2"/>
      <c r="I2773" s="2"/>
      <c r="J2773" s="16">
        <f>SUM(V2765:V2772)</f>
        <v>0.73</v>
      </c>
      <c r="K2773" s="16"/>
    </row>
    <row r="2774" spans="1:22" ht="14.25" x14ac:dyDescent="0.2">
      <c r="A2774" s="13"/>
      <c r="B2774" s="13"/>
      <c r="C2774" s="13" t="s">
        <v>1163</v>
      </c>
      <c r="D2774" s="14" t="s">
        <v>1164</v>
      </c>
      <c r="E2774" s="2">
        <f>Source!AQ2280</f>
        <v>38.86</v>
      </c>
      <c r="F2774" s="16"/>
      <c r="G2774" s="15" t="str">
        <f>Source!DI2280</f>
        <v/>
      </c>
      <c r="H2774" s="2">
        <f>Source!AV2280</f>
        <v>1</v>
      </c>
      <c r="I2774" s="2"/>
      <c r="J2774" s="16"/>
      <c r="K2774" s="16">
        <f>Source!U2280</f>
        <v>40.803000000000004</v>
      </c>
    </row>
    <row r="2775" spans="1:22" ht="15" x14ac:dyDescent="0.25">
      <c r="A2775" s="20"/>
      <c r="B2775" s="20"/>
      <c r="C2775" s="20"/>
      <c r="D2775" s="20"/>
      <c r="E2775" s="20"/>
      <c r="F2775" s="20"/>
      <c r="G2775" s="20"/>
      <c r="H2775" s="20"/>
      <c r="I2775" s="58">
        <f>J2767+J2768+J2770+J2771+J2772+J2773</f>
        <v>137037.36000000002</v>
      </c>
      <c r="J2775" s="58"/>
      <c r="K2775" s="21">
        <f>IF(Source!I2280&lt;&gt;0, ROUND(I2775/Source!I2280, 2), 0)</f>
        <v>130511.77</v>
      </c>
      <c r="P2775" s="18">
        <f>I2775</f>
        <v>137037.36000000002</v>
      </c>
    </row>
    <row r="2776" spans="1:22" ht="28.5" x14ac:dyDescent="0.2">
      <c r="A2776" s="13">
        <v>314</v>
      </c>
      <c r="B2776" s="13" t="str">
        <f>Source!F2281</f>
        <v>1.21-3103-7-1/1</v>
      </c>
      <c r="C2776" s="13" t="str">
        <f>Source!G2281</f>
        <v>Прокладка проводов и кабелей в лотках, провод сечением до 6 мм2</v>
      </c>
      <c r="D2776" s="14" t="str">
        <f>Source!H2281</f>
        <v>100 м</v>
      </c>
      <c r="E2776" s="2">
        <f>Source!I2281</f>
        <v>0.5</v>
      </c>
      <c r="F2776" s="16"/>
      <c r="G2776" s="15"/>
      <c r="H2776" s="2"/>
      <c r="I2776" s="2"/>
      <c r="J2776" s="16"/>
      <c r="K2776" s="16"/>
      <c r="Q2776">
        <f>ROUND((Source!BZ2281/100)*ROUND((Source!AF2281*Source!AV2281)*Source!I2281, 2), 2)</f>
        <v>251.84</v>
      </c>
      <c r="R2776">
        <f>Source!X2281</f>
        <v>251.84</v>
      </c>
      <c r="S2776">
        <f>ROUND((Source!CA2281/100)*ROUND((Source!AF2281*Source!AV2281)*Source!I2281, 2), 2)</f>
        <v>35.979999999999997</v>
      </c>
      <c r="T2776">
        <f>Source!Y2281</f>
        <v>35.979999999999997</v>
      </c>
      <c r="U2776">
        <f>ROUND((175/100)*ROUND((Source!AE2281*Source!AV2281)*Source!I2281, 2), 2)</f>
        <v>397.57</v>
      </c>
      <c r="V2776">
        <f>ROUND((108/100)*ROUND(Source!CS2281*Source!I2281, 2), 2)</f>
        <v>245.35</v>
      </c>
    </row>
    <row r="2777" spans="1:22" x14ac:dyDescent="0.2">
      <c r="C2777" s="17" t="str">
        <f>"Объем: "&amp;Source!I2281&amp;"=50/"&amp;"100"</f>
        <v>Объем: 0,5=50/100</v>
      </c>
    </row>
    <row r="2778" spans="1:22" ht="14.25" x14ac:dyDescent="0.2">
      <c r="A2778" s="13"/>
      <c r="B2778" s="13"/>
      <c r="C2778" s="13" t="s">
        <v>1159</v>
      </c>
      <c r="D2778" s="14"/>
      <c r="E2778" s="2"/>
      <c r="F2778" s="16">
        <f>Source!AO2281</f>
        <v>719.54</v>
      </c>
      <c r="G2778" s="15" t="str">
        <f>Source!DG2281</f>
        <v/>
      </c>
      <c r="H2778" s="2">
        <f>Source!AV2281</f>
        <v>1</v>
      </c>
      <c r="I2778" s="2">
        <f>IF(Source!BA2281&lt;&gt; 0, Source!BA2281, 1)</f>
        <v>1</v>
      </c>
      <c r="J2778" s="16">
        <f>Source!S2281</f>
        <v>359.77</v>
      </c>
      <c r="K2778" s="16"/>
    </row>
    <row r="2779" spans="1:22" ht="14.25" x14ac:dyDescent="0.2">
      <c r="A2779" s="13"/>
      <c r="B2779" s="13"/>
      <c r="C2779" s="13" t="s">
        <v>1165</v>
      </c>
      <c r="D2779" s="14"/>
      <c r="E2779" s="2"/>
      <c r="F2779" s="16">
        <f>Source!AM2281</f>
        <v>891.59</v>
      </c>
      <c r="G2779" s="15" t="str">
        <f>Source!DE2281</f>
        <v/>
      </c>
      <c r="H2779" s="2">
        <f>Source!AV2281</f>
        <v>1</v>
      </c>
      <c r="I2779" s="2">
        <f>IF(Source!BB2281&lt;&gt; 0, Source!BB2281, 1)</f>
        <v>1</v>
      </c>
      <c r="J2779" s="16">
        <f>Source!Q2281</f>
        <v>445.8</v>
      </c>
      <c r="K2779" s="16"/>
    </row>
    <row r="2780" spans="1:22" ht="14.25" x14ac:dyDescent="0.2">
      <c r="A2780" s="13"/>
      <c r="B2780" s="13"/>
      <c r="C2780" s="13" t="s">
        <v>1166</v>
      </c>
      <c r="D2780" s="14"/>
      <c r="E2780" s="2"/>
      <c r="F2780" s="16">
        <f>Source!AN2281</f>
        <v>454.35</v>
      </c>
      <c r="G2780" s="15" t="str">
        <f>Source!DF2281</f>
        <v/>
      </c>
      <c r="H2780" s="2">
        <f>Source!AV2281</f>
        <v>1</v>
      </c>
      <c r="I2780" s="2">
        <f>IF(Source!BS2281&lt;&gt; 0, Source!BS2281, 1)</f>
        <v>1</v>
      </c>
      <c r="J2780" s="22">
        <f>Source!R2281</f>
        <v>227.18</v>
      </c>
      <c r="K2780" s="16"/>
    </row>
    <row r="2781" spans="1:22" ht="14.25" x14ac:dyDescent="0.2">
      <c r="A2781" s="13"/>
      <c r="B2781" s="13"/>
      <c r="C2781" s="13" t="s">
        <v>1167</v>
      </c>
      <c r="D2781" s="14"/>
      <c r="E2781" s="2"/>
      <c r="F2781" s="16">
        <f>Source!AL2281</f>
        <v>10685.41</v>
      </c>
      <c r="G2781" s="15" t="str">
        <f>Source!DD2281</f>
        <v/>
      </c>
      <c r="H2781" s="2">
        <f>Source!AW2281</f>
        <v>1</v>
      </c>
      <c r="I2781" s="2">
        <f>IF(Source!BC2281&lt;&gt; 0, Source!BC2281, 1)</f>
        <v>1</v>
      </c>
      <c r="J2781" s="16">
        <f>Source!P2281</f>
        <v>5342.71</v>
      </c>
      <c r="K2781" s="16"/>
    </row>
    <row r="2782" spans="1:22" ht="14.25" x14ac:dyDescent="0.2">
      <c r="A2782" s="13"/>
      <c r="B2782" s="13"/>
      <c r="C2782" s="13" t="s">
        <v>1160</v>
      </c>
      <c r="D2782" s="14" t="s">
        <v>1161</v>
      </c>
      <c r="E2782" s="2">
        <f>Source!AT2281</f>
        <v>70</v>
      </c>
      <c r="F2782" s="16"/>
      <c r="G2782" s="15"/>
      <c r="H2782" s="2"/>
      <c r="I2782" s="2"/>
      <c r="J2782" s="16">
        <f>SUM(R2776:R2781)</f>
        <v>251.84</v>
      </c>
      <c r="K2782" s="16"/>
    </row>
    <row r="2783" spans="1:22" ht="14.25" x14ac:dyDescent="0.2">
      <c r="A2783" s="13"/>
      <c r="B2783" s="13"/>
      <c r="C2783" s="13" t="s">
        <v>1162</v>
      </c>
      <c r="D2783" s="14" t="s">
        <v>1161</v>
      </c>
      <c r="E2783" s="2">
        <f>Source!AU2281</f>
        <v>10</v>
      </c>
      <c r="F2783" s="16"/>
      <c r="G2783" s="15"/>
      <c r="H2783" s="2"/>
      <c r="I2783" s="2"/>
      <c r="J2783" s="16">
        <f>SUM(T2776:T2782)</f>
        <v>35.979999999999997</v>
      </c>
      <c r="K2783" s="16"/>
    </row>
    <row r="2784" spans="1:22" ht="14.25" x14ac:dyDescent="0.2">
      <c r="A2784" s="13"/>
      <c r="B2784" s="13"/>
      <c r="C2784" s="13" t="s">
        <v>1168</v>
      </c>
      <c r="D2784" s="14" t="s">
        <v>1161</v>
      </c>
      <c r="E2784" s="2">
        <f>108</f>
        <v>108</v>
      </c>
      <c r="F2784" s="16"/>
      <c r="G2784" s="15"/>
      <c r="H2784" s="2"/>
      <c r="I2784" s="2"/>
      <c r="J2784" s="16">
        <f>SUM(V2776:V2783)</f>
        <v>245.35</v>
      </c>
      <c r="K2784" s="16"/>
    </row>
    <row r="2785" spans="1:22" ht="14.25" x14ac:dyDescent="0.2">
      <c r="A2785" s="13"/>
      <c r="B2785" s="13"/>
      <c r="C2785" s="13" t="s">
        <v>1163</v>
      </c>
      <c r="D2785" s="14" t="s">
        <v>1164</v>
      </c>
      <c r="E2785" s="2">
        <f>Source!AQ2281</f>
        <v>1.18</v>
      </c>
      <c r="F2785" s="16"/>
      <c r="G2785" s="15" t="str">
        <f>Source!DI2281</f>
        <v/>
      </c>
      <c r="H2785" s="2">
        <f>Source!AV2281</f>
        <v>1</v>
      </c>
      <c r="I2785" s="2"/>
      <c r="J2785" s="16"/>
      <c r="K2785" s="16">
        <f>Source!U2281</f>
        <v>0.59</v>
      </c>
    </row>
    <row r="2786" spans="1:22" ht="15" x14ac:dyDescent="0.25">
      <c r="A2786" s="20"/>
      <c r="B2786" s="20"/>
      <c r="C2786" s="20"/>
      <c r="D2786" s="20"/>
      <c r="E2786" s="20"/>
      <c r="F2786" s="20"/>
      <c r="G2786" s="20"/>
      <c r="H2786" s="20"/>
      <c r="I2786" s="58">
        <f>J2778+J2779+J2781+J2782+J2783+J2784</f>
        <v>6681.45</v>
      </c>
      <c r="J2786" s="58"/>
      <c r="K2786" s="21">
        <f>IF(Source!I2281&lt;&gt;0, ROUND(I2786/Source!I2281, 2), 0)</f>
        <v>13362.9</v>
      </c>
      <c r="P2786" s="18">
        <f>I2786</f>
        <v>6681.45</v>
      </c>
    </row>
    <row r="2787" spans="1:22" ht="114" x14ac:dyDescent="0.2">
      <c r="A2787" s="13">
        <v>315</v>
      </c>
      <c r="B2787" s="13" t="str">
        <f>Source!F2282</f>
        <v>21.23-8-270</v>
      </c>
      <c r="C2787" s="13" t="str">
        <f>Source!G2282</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2787" s="14" t="str">
        <f>Source!H2282</f>
        <v>км</v>
      </c>
      <c r="E2787" s="2">
        <f>Source!I2282</f>
        <v>0.05</v>
      </c>
      <c r="F2787" s="16">
        <f>Source!AL2282</f>
        <v>129532.62</v>
      </c>
      <c r="G2787" s="15" t="str">
        <f>Source!DD2282</f>
        <v/>
      </c>
      <c r="H2787" s="2">
        <f>Source!AW2282</f>
        <v>1</v>
      </c>
      <c r="I2787" s="2">
        <f>IF(Source!BC2282&lt;&gt; 0, Source!BC2282, 1)</f>
        <v>1</v>
      </c>
      <c r="J2787" s="16">
        <f>Source!P2282</f>
        <v>6476.63</v>
      </c>
      <c r="K2787" s="16"/>
      <c r="Q2787">
        <f>ROUND((Source!BZ2282/100)*ROUND((Source!AF2282*Source!AV2282)*Source!I2282, 2), 2)</f>
        <v>0</v>
      </c>
      <c r="R2787">
        <f>Source!X2282</f>
        <v>0</v>
      </c>
      <c r="S2787">
        <f>ROUND((Source!CA2282/100)*ROUND((Source!AF2282*Source!AV2282)*Source!I2282, 2), 2)</f>
        <v>0</v>
      </c>
      <c r="T2787">
        <f>Source!Y2282</f>
        <v>0</v>
      </c>
      <c r="U2787">
        <f>ROUND((175/100)*ROUND((Source!AE2282*Source!AV2282)*Source!I2282, 2), 2)</f>
        <v>0</v>
      </c>
      <c r="V2787">
        <f>ROUND((108/100)*ROUND(Source!CS2282*Source!I2282, 2), 2)</f>
        <v>0</v>
      </c>
    </row>
    <row r="2788" spans="1:22" ht="15" x14ac:dyDescent="0.25">
      <c r="A2788" s="20"/>
      <c r="B2788" s="20"/>
      <c r="C2788" s="20"/>
      <c r="D2788" s="20"/>
      <c r="E2788" s="20"/>
      <c r="F2788" s="20"/>
      <c r="G2788" s="20"/>
      <c r="H2788" s="20"/>
      <c r="I2788" s="58">
        <f>J2787</f>
        <v>6476.63</v>
      </c>
      <c r="J2788" s="58"/>
      <c r="K2788" s="21">
        <f>IF(Source!I2282&lt;&gt;0, ROUND(I2788/Source!I2282, 2), 0)</f>
        <v>129532.6</v>
      </c>
      <c r="P2788" s="18">
        <f>I2788</f>
        <v>6476.63</v>
      </c>
    </row>
    <row r="2789" spans="1:22" ht="114" x14ac:dyDescent="0.2">
      <c r="A2789" s="13">
        <v>316</v>
      </c>
      <c r="B2789" s="13" t="str">
        <f>Source!F2283</f>
        <v>1.21-3703-4-1/1</v>
      </c>
      <c r="C2789" s="13" t="str">
        <f>Source!G2283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2789" s="14" t="str">
        <f>Source!H2283</f>
        <v>100 жил</v>
      </c>
      <c r="E2789" s="2">
        <f>Source!I2283</f>
        <v>0.09</v>
      </c>
      <c r="F2789" s="16"/>
      <c r="G2789" s="15"/>
      <c r="H2789" s="2"/>
      <c r="I2789" s="2"/>
      <c r="J2789" s="16"/>
      <c r="K2789" s="16"/>
      <c r="Q2789">
        <f>ROUND((Source!BZ2283/100)*ROUND((Source!AF2283*Source!AV2283)*Source!I2283, 2), 2)</f>
        <v>729.17</v>
      </c>
      <c r="R2789">
        <f>Source!X2283</f>
        <v>729.17</v>
      </c>
      <c r="S2789">
        <f>ROUND((Source!CA2283/100)*ROUND((Source!AF2283*Source!AV2283)*Source!I2283, 2), 2)</f>
        <v>104.17</v>
      </c>
      <c r="T2789">
        <f>Source!Y2283</f>
        <v>104.17</v>
      </c>
      <c r="U2789">
        <f>ROUND((175/100)*ROUND((Source!AE2283*Source!AV2283)*Source!I2283, 2), 2)</f>
        <v>0</v>
      </c>
      <c r="V2789">
        <f>ROUND((108/100)*ROUND(Source!CS2283*Source!I2283, 2), 2)</f>
        <v>0</v>
      </c>
    </row>
    <row r="2790" spans="1:22" x14ac:dyDescent="0.2">
      <c r="C2790" s="17" t="str">
        <f>"Объем: "&amp;Source!I2283&amp;"=9/"&amp;"100"</f>
        <v>Объем: 0,09=9/100</v>
      </c>
    </row>
    <row r="2791" spans="1:22" ht="14.25" x14ac:dyDescent="0.2">
      <c r="A2791" s="13"/>
      <c r="B2791" s="13"/>
      <c r="C2791" s="13" t="s">
        <v>1159</v>
      </c>
      <c r="D2791" s="14"/>
      <c r="E2791" s="2"/>
      <c r="F2791" s="16">
        <f>Source!AO2283</f>
        <v>11574.13</v>
      </c>
      <c r="G2791" s="15" t="str">
        <f>Source!DG2283</f>
        <v/>
      </c>
      <c r="H2791" s="2">
        <f>Source!AV2283</f>
        <v>1</v>
      </c>
      <c r="I2791" s="2">
        <f>IF(Source!BA2283&lt;&gt; 0, Source!BA2283, 1)</f>
        <v>1</v>
      </c>
      <c r="J2791" s="16">
        <f>Source!S2283</f>
        <v>1041.67</v>
      </c>
      <c r="K2791" s="16"/>
    </row>
    <row r="2792" spans="1:22" ht="14.25" x14ac:dyDescent="0.2">
      <c r="A2792" s="13"/>
      <c r="B2792" s="13"/>
      <c r="C2792" s="13" t="s">
        <v>1160</v>
      </c>
      <c r="D2792" s="14" t="s">
        <v>1161</v>
      </c>
      <c r="E2792" s="2">
        <f>Source!AT2283</f>
        <v>70</v>
      </c>
      <c r="F2792" s="16"/>
      <c r="G2792" s="15"/>
      <c r="H2792" s="2"/>
      <c r="I2792" s="2"/>
      <c r="J2792" s="16">
        <f>SUM(R2789:R2791)</f>
        <v>729.17</v>
      </c>
      <c r="K2792" s="16"/>
    </row>
    <row r="2793" spans="1:22" ht="14.25" x14ac:dyDescent="0.2">
      <c r="A2793" s="13"/>
      <c r="B2793" s="13"/>
      <c r="C2793" s="13" t="s">
        <v>1162</v>
      </c>
      <c r="D2793" s="14" t="s">
        <v>1161</v>
      </c>
      <c r="E2793" s="2">
        <f>Source!AU2283</f>
        <v>10</v>
      </c>
      <c r="F2793" s="16"/>
      <c r="G2793" s="15"/>
      <c r="H2793" s="2"/>
      <c r="I2793" s="2"/>
      <c r="J2793" s="16">
        <f>SUM(T2789:T2792)</f>
        <v>104.17</v>
      </c>
      <c r="K2793" s="16"/>
    </row>
    <row r="2794" spans="1:22" ht="14.25" x14ac:dyDescent="0.2">
      <c r="A2794" s="13"/>
      <c r="B2794" s="13"/>
      <c r="C2794" s="13" t="s">
        <v>1163</v>
      </c>
      <c r="D2794" s="14" t="s">
        <v>1164</v>
      </c>
      <c r="E2794" s="2">
        <f>Source!AQ2283</f>
        <v>17.77</v>
      </c>
      <c r="F2794" s="16"/>
      <c r="G2794" s="15" t="str">
        <f>Source!DI2283</f>
        <v/>
      </c>
      <c r="H2794" s="2">
        <f>Source!AV2283</f>
        <v>1</v>
      </c>
      <c r="I2794" s="2"/>
      <c r="J2794" s="16"/>
      <c r="K2794" s="16">
        <f>Source!U2283</f>
        <v>1.5992999999999999</v>
      </c>
    </row>
    <row r="2795" spans="1:22" ht="15" x14ac:dyDescent="0.25">
      <c r="A2795" s="20"/>
      <c r="B2795" s="20"/>
      <c r="C2795" s="20"/>
      <c r="D2795" s="20"/>
      <c r="E2795" s="20"/>
      <c r="F2795" s="20"/>
      <c r="G2795" s="20"/>
      <c r="H2795" s="20"/>
      <c r="I2795" s="58">
        <f>J2791+J2792+J2793</f>
        <v>1875.0100000000002</v>
      </c>
      <c r="J2795" s="58"/>
      <c r="K2795" s="21">
        <f>IF(Source!I2283&lt;&gt;0, ROUND(I2795/Source!I2283, 2), 0)</f>
        <v>20833.439999999999</v>
      </c>
      <c r="P2795" s="18">
        <f>I2795</f>
        <v>1875.0100000000002</v>
      </c>
    </row>
    <row r="2796" spans="1:22" ht="85.5" x14ac:dyDescent="0.2">
      <c r="A2796" s="13">
        <v>317</v>
      </c>
      <c r="B2796" s="13" t="str">
        <f>Source!F2284</f>
        <v>1.21-3103-21-1/1</v>
      </c>
      <c r="C2796" s="13" t="str">
        <f>Source!G2284</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2796" s="14" t="str">
        <f>Source!H2284</f>
        <v>100 м</v>
      </c>
      <c r="E2796" s="2">
        <f>Source!I2284</f>
        <v>6</v>
      </c>
      <c r="F2796" s="16"/>
      <c r="G2796" s="15"/>
      <c r="H2796" s="2"/>
      <c r="I2796" s="2"/>
      <c r="J2796" s="16"/>
      <c r="K2796" s="16"/>
      <c r="Q2796">
        <f>ROUND((Source!BZ2284/100)*ROUND((Source!AF2284*Source!AV2284)*Source!I2284, 2), 2)</f>
        <v>15161.58</v>
      </c>
      <c r="R2796">
        <f>Source!X2284</f>
        <v>15161.58</v>
      </c>
      <c r="S2796">
        <f>ROUND((Source!CA2284/100)*ROUND((Source!AF2284*Source!AV2284)*Source!I2284, 2), 2)</f>
        <v>2165.94</v>
      </c>
      <c r="T2796">
        <f>Source!Y2284</f>
        <v>2165.94</v>
      </c>
      <c r="U2796">
        <f>ROUND((175/100)*ROUND((Source!AE2284*Source!AV2284)*Source!I2284, 2), 2)</f>
        <v>0</v>
      </c>
      <c r="V2796">
        <f>ROUND((108/100)*ROUND(Source!CS2284*Source!I2284, 2), 2)</f>
        <v>0</v>
      </c>
    </row>
    <row r="2797" spans="1:22" x14ac:dyDescent="0.2">
      <c r="C2797" s="17" t="str">
        <f>"Объем: "&amp;Source!I2284&amp;"=600/"&amp;"100"</f>
        <v>Объем: 6=600/100</v>
      </c>
    </row>
    <row r="2798" spans="1:22" ht="14.25" x14ac:dyDescent="0.2">
      <c r="A2798" s="13"/>
      <c r="B2798" s="13"/>
      <c r="C2798" s="13" t="s">
        <v>1159</v>
      </c>
      <c r="D2798" s="14"/>
      <c r="E2798" s="2"/>
      <c r="F2798" s="16">
        <f>Source!AO2284</f>
        <v>3609.9</v>
      </c>
      <c r="G2798" s="15" t="str">
        <f>Source!DG2284</f>
        <v/>
      </c>
      <c r="H2798" s="2">
        <f>Source!AV2284</f>
        <v>1</v>
      </c>
      <c r="I2798" s="2">
        <f>IF(Source!BA2284&lt;&gt; 0, Source!BA2284, 1)</f>
        <v>1</v>
      </c>
      <c r="J2798" s="16">
        <f>Source!S2284</f>
        <v>21659.4</v>
      </c>
      <c r="K2798" s="16"/>
    </row>
    <row r="2799" spans="1:22" ht="14.25" x14ac:dyDescent="0.2">
      <c r="A2799" s="13"/>
      <c r="B2799" s="13"/>
      <c r="C2799" s="13" t="s">
        <v>1160</v>
      </c>
      <c r="D2799" s="14" t="s">
        <v>1161</v>
      </c>
      <c r="E2799" s="2">
        <f>Source!AT2284</f>
        <v>70</v>
      </c>
      <c r="F2799" s="16"/>
      <c r="G2799" s="15"/>
      <c r="H2799" s="2"/>
      <c r="I2799" s="2"/>
      <c r="J2799" s="16">
        <f>SUM(R2796:R2798)</f>
        <v>15161.58</v>
      </c>
      <c r="K2799" s="16"/>
    </row>
    <row r="2800" spans="1:22" ht="14.25" x14ac:dyDescent="0.2">
      <c r="A2800" s="13"/>
      <c r="B2800" s="13"/>
      <c r="C2800" s="13" t="s">
        <v>1162</v>
      </c>
      <c r="D2800" s="14" t="s">
        <v>1161</v>
      </c>
      <c r="E2800" s="2">
        <f>Source!AU2284</f>
        <v>10</v>
      </c>
      <c r="F2800" s="16"/>
      <c r="G2800" s="15"/>
      <c r="H2800" s="2"/>
      <c r="I2800" s="2"/>
      <c r="J2800" s="16">
        <f>SUM(T2796:T2799)</f>
        <v>2165.94</v>
      </c>
      <c r="K2800" s="16"/>
    </row>
    <row r="2801" spans="1:22" ht="14.25" x14ac:dyDescent="0.2">
      <c r="A2801" s="13"/>
      <c r="B2801" s="13"/>
      <c r="C2801" s="13" t="s">
        <v>1163</v>
      </c>
      <c r="D2801" s="14" t="s">
        <v>1164</v>
      </c>
      <c r="E2801" s="2">
        <f>Source!AQ2284</f>
        <v>5.92</v>
      </c>
      <c r="F2801" s="16"/>
      <c r="G2801" s="15" t="str">
        <f>Source!DI2284</f>
        <v/>
      </c>
      <c r="H2801" s="2">
        <f>Source!AV2284</f>
        <v>1</v>
      </c>
      <c r="I2801" s="2"/>
      <c r="J2801" s="16"/>
      <c r="K2801" s="16">
        <f>Source!U2284</f>
        <v>35.519999999999996</v>
      </c>
    </row>
    <row r="2802" spans="1:22" ht="15" x14ac:dyDescent="0.25">
      <c r="A2802" s="20"/>
      <c r="B2802" s="20"/>
      <c r="C2802" s="20"/>
      <c r="D2802" s="20"/>
      <c r="E2802" s="20"/>
      <c r="F2802" s="20"/>
      <c r="G2802" s="20"/>
      <c r="H2802" s="20"/>
      <c r="I2802" s="58">
        <f>J2798+J2799+J2800</f>
        <v>38986.920000000006</v>
      </c>
      <c r="J2802" s="58"/>
      <c r="K2802" s="21">
        <f>IF(Source!I2284&lt;&gt;0, ROUND(I2802/Source!I2284, 2), 0)</f>
        <v>6497.82</v>
      </c>
      <c r="P2802" s="18">
        <f>I2802</f>
        <v>38986.920000000006</v>
      </c>
    </row>
    <row r="2804" spans="1:22" ht="15" x14ac:dyDescent="0.25">
      <c r="A2804" s="61" t="str">
        <f>CONCATENATE("Итого по разделу: ",IF(Source!G2286&lt;&gt;"Новый раздел", Source!G2286, ""))</f>
        <v>Итого по разделу: Помещение 220 Кабинет ИТК</v>
      </c>
      <c r="B2804" s="61"/>
      <c r="C2804" s="61"/>
      <c r="D2804" s="61"/>
      <c r="E2804" s="61"/>
      <c r="F2804" s="61"/>
      <c r="G2804" s="61"/>
      <c r="H2804" s="61"/>
      <c r="I2804" s="59">
        <f>SUM(P2704:P2803)</f>
        <v>210443.06000000006</v>
      </c>
      <c r="J2804" s="60"/>
      <c r="K2804" s="23"/>
    </row>
    <row r="2807" spans="1:22" ht="16.5" x14ac:dyDescent="0.25">
      <c r="A2807" s="57" t="str">
        <f>CONCATENATE("Раздел: ",IF(Source!G2316&lt;&gt;"Новый раздел", Source!G2316, ""))</f>
        <v>Раздел: Помещение 222 Учебный класс</v>
      </c>
      <c r="B2807" s="57"/>
      <c r="C2807" s="57"/>
      <c r="D2807" s="57"/>
      <c r="E2807" s="57"/>
      <c r="F2807" s="57"/>
      <c r="G2807" s="57"/>
      <c r="H2807" s="57"/>
      <c r="I2807" s="57"/>
      <c r="J2807" s="57"/>
      <c r="K2807" s="57"/>
    </row>
    <row r="2808" spans="1:22" ht="28.5" x14ac:dyDescent="0.2">
      <c r="A2808" s="13">
        <v>318</v>
      </c>
      <c r="B2808" s="13" t="str">
        <f>Source!F2320</f>
        <v>1.21-3305-1-1/1</v>
      </c>
      <c r="C2808" s="13" t="str">
        <f>Source!G2320</f>
        <v>Демонтаж выключателей, розеток</v>
      </c>
      <c r="D2808" s="14" t="str">
        <f>Source!H2320</f>
        <v>100 шт.</v>
      </c>
      <c r="E2808" s="2">
        <f>Source!I2320</f>
        <v>0.05</v>
      </c>
      <c r="F2808" s="16"/>
      <c r="G2808" s="15"/>
      <c r="H2808" s="2"/>
      <c r="I2808" s="2"/>
      <c r="J2808" s="16"/>
      <c r="K2808" s="16"/>
      <c r="Q2808">
        <f>ROUND((Source!BZ2320/100)*ROUND((Source!AF2320*Source!AV2320)*Source!I2320, 2), 2)</f>
        <v>94.86</v>
      </c>
      <c r="R2808">
        <f>Source!X2320</f>
        <v>94.86</v>
      </c>
      <c r="S2808">
        <f>ROUND((Source!CA2320/100)*ROUND((Source!AF2320*Source!AV2320)*Source!I2320, 2), 2)</f>
        <v>13.55</v>
      </c>
      <c r="T2808">
        <f>Source!Y2320</f>
        <v>13.55</v>
      </c>
      <c r="U2808">
        <f>ROUND((175/100)*ROUND((Source!AE2320*Source!AV2320)*Source!I2320, 2), 2)</f>
        <v>0</v>
      </c>
      <c r="V2808">
        <f>ROUND((108/100)*ROUND(Source!CS2320*Source!I2320, 2), 2)</f>
        <v>0</v>
      </c>
    </row>
    <row r="2809" spans="1:22" x14ac:dyDescent="0.2">
      <c r="C2809" s="17" t="str">
        <f>"Объем: "&amp;Source!I2320&amp;"=5/"&amp;"100"</f>
        <v>Объем: 0,05=5/100</v>
      </c>
    </row>
    <row r="2810" spans="1:22" ht="14.25" x14ac:dyDescent="0.2">
      <c r="A2810" s="13"/>
      <c r="B2810" s="13"/>
      <c r="C2810" s="13" t="s">
        <v>1159</v>
      </c>
      <c r="D2810" s="14"/>
      <c r="E2810" s="2"/>
      <c r="F2810" s="16">
        <f>Source!AO2320</f>
        <v>2710.46</v>
      </c>
      <c r="G2810" s="15" t="str">
        <f>Source!DG2320</f>
        <v/>
      </c>
      <c r="H2810" s="2">
        <f>Source!AV2320</f>
        <v>1</v>
      </c>
      <c r="I2810" s="2">
        <f>IF(Source!BA2320&lt;&gt; 0, Source!BA2320, 1)</f>
        <v>1</v>
      </c>
      <c r="J2810" s="16">
        <f>Source!S2320</f>
        <v>135.52000000000001</v>
      </c>
      <c r="K2810" s="16"/>
    </row>
    <row r="2811" spans="1:22" ht="14.25" x14ac:dyDescent="0.2">
      <c r="A2811" s="13"/>
      <c r="B2811" s="13"/>
      <c r="C2811" s="13" t="s">
        <v>1160</v>
      </c>
      <c r="D2811" s="14" t="s">
        <v>1161</v>
      </c>
      <c r="E2811" s="2">
        <f>Source!AT2320</f>
        <v>70</v>
      </c>
      <c r="F2811" s="16"/>
      <c r="G2811" s="15"/>
      <c r="H2811" s="2"/>
      <c r="I2811" s="2"/>
      <c r="J2811" s="16">
        <f>SUM(R2808:R2810)</f>
        <v>94.86</v>
      </c>
      <c r="K2811" s="16"/>
    </row>
    <row r="2812" spans="1:22" ht="14.25" x14ac:dyDescent="0.2">
      <c r="A2812" s="13"/>
      <c r="B2812" s="13"/>
      <c r="C2812" s="13" t="s">
        <v>1162</v>
      </c>
      <c r="D2812" s="14" t="s">
        <v>1161</v>
      </c>
      <c r="E2812" s="2">
        <f>Source!AU2320</f>
        <v>10</v>
      </c>
      <c r="F2812" s="16"/>
      <c r="G2812" s="15"/>
      <c r="H2812" s="2"/>
      <c r="I2812" s="2"/>
      <c r="J2812" s="16">
        <f>SUM(T2808:T2811)</f>
        <v>13.55</v>
      </c>
      <c r="K2812" s="16"/>
    </row>
    <row r="2813" spans="1:22" ht="14.25" x14ac:dyDescent="0.2">
      <c r="A2813" s="13"/>
      <c r="B2813" s="13"/>
      <c r="C2813" s="13" t="s">
        <v>1163</v>
      </c>
      <c r="D2813" s="14" t="s">
        <v>1164</v>
      </c>
      <c r="E2813" s="2">
        <f>Source!AQ2320</f>
        <v>5.84</v>
      </c>
      <c r="F2813" s="16"/>
      <c r="G2813" s="15" t="str">
        <f>Source!DI2320</f>
        <v/>
      </c>
      <c r="H2813" s="2">
        <f>Source!AV2320</f>
        <v>1</v>
      </c>
      <c r="I2813" s="2"/>
      <c r="J2813" s="16"/>
      <c r="K2813" s="16">
        <f>Source!U2320</f>
        <v>0.29199999999999998</v>
      </c>
    </row>
    <row r="2814" spans="1:22" ht="15" x14ac:dyDescent="0.25">
      <c r="A2814" s="20"/>
      <c r="B2814" s="20"/>
      <c r="C2814" s="20"/>
      <c r="D2814" s="20"/>
      <c r="E2814" s="20"/>
      <c r="F2814" s="20"/>
      <c r="G2814" s="20"/>
      <c r="H2814" s="20"/>
      <c r="I2814" s="58">
        <f>J2810+J2811+J2812</f>
        <v>243.93</v>
      </c>
      <c r="J2814" s="58"/>
      <c r="K2814" s="21">
        <f>IF(Source!I2320&lt;&gt;0, ROUND(I2814/Source!I2320, 2), 0)</f>
        <v>4878.6000000000004</v>
      </c>
      <c r="P2814" s="18">
        <f>I2814</f>
        <v>243.93</v>
      </c>
    </row>
    <row r="2815" spans="1:22" ht="57" x14ac:dyDescent="0.2">
      <c r="A2815" s="13">
        <v>319</v>
      </c>
      <c r="B2815" s="13" t="str">
        <f>Source!F2321</f>
        <v>1.50-3204-13-6/1</v>
      </c>
      <c r="C2815" s="13" t="str">
        <f>Source!G2321</f>
        <v>Сверление отверстий в строительных конструкциях из кирпича установками алмазного сверления, диаметр сверла алмазного кольцевого 70 мм</v>
      </c>
      <c r="D2815" s="14" t="str">
        <f>Source!H2321</f>
        <v>10 СМ</v>
      </c>
      <c r="E2815" s="2">
        <f>Source!I2321</f>
        <v>0.2</v>
      </c>
      <c r="F2815" s="16"/>
      <c r="G2815" s="15"/>
      <c r="H2815" s="2"/>
      <c r="I2815" s="2"/>
      <c r="J2815" s="16"/>
      <c r="K2815" s="16"/>
      <c r="Q2815">
        <f>ROUND((Source!BZ2321/100)*ROUND((Source!AF2321*Source!AV2321)*Source!I2321, 2), 2)</f>
        <v>42.74</v>
      </c>
      <c r="R2815">
        <f>Source!X2321</f>
        <v>42.74</v>
      </c>
      <c r="S2815">
        <f>ROUND((Source!CA2321/100)*ROUND((Source!AF2321*Source!AV2321)*Source!I2321, 2), 2)</f>
        <v>6.11</v>
      </c>
      <c r="T2815">
        <f>Source!Y2321</f>
        <v>6.11</v>
      </c>
      <c r="U2815">
        <f>ROUND((175/100)*ROUND((Source!AE2321*Source!AV2321)*Source!I2321, 2), 2)</f>
        <v>0.05</v>
      </c>
      <c r="V2815">
        <f>ROUND((108/100)*ROUND(Source!CS2321*Source!I2321, 2), 2)</f>
        <v>0.03</v>
      </c>
    </row>
    <row r="2816" spans="1:22" x14ac:dyDescent="0.2">
      <c r="C2816" s="17" t="str">
        <f>"Объем: "&amp;Source!I2321&amp;"=2/"&amp;"10"</f>
        <v>Объем: 0,2=2/10</v>
      </c>
    </row>
    <row r="2817" spans="1:22" ht="14.25" x14ac:dyDescent="0.2">
      <c r="A2817" s="13"/>
      <c r="B2817" s="13"/>
      <c r="C2817" s="13" t="s">
        <v>1159</v>
      </c>
      <c r="D2817" s="14"/>
      <c r="E2817" s="2"/>
      <c r="F2817" s="16">
        <f>Source!AO2321</f>
        <v>305.27</v>
      </c>
      <c r="G2817" s="15" t="str">
        <f>Source!DG2321</f>
        <v/>
      </c>
      <c r="H2817" s="2">
        <f>Source!AV2321</f>
        <v>1</v>
      </c>
      <c r="I2817" s="2">
        <f>IF(Source!BA2321&lt;&gt; 0, Source!BA2321, 1)</f>
        <v>1</v>
      </c>
      <c r="J2817" s="16">
        <f>Source!S2321</f>
        <v>61.05</v>
      </c>
      <c r="K2817" s="16"/>
    </row>
    <row r="2818" spans="1:22" ht="14.25" x14ac:dyDescent="0.2">
      <c r="A2818" s="13"/>
      <c r="B2818" s="13"/>
      <c r="C2818" s="13" t="s">
        <v>1165</v>
      </c>
      <c r="D2818" s="14"/>
      <c r="E2818" s="2"/>
      <c r="F2818" s="16">
        <f>Source!AM2321</f>
        <v>8.99</v>
      </c>
      <c r="G2818" s="15" t="str">
        <f>Source!DE2321</f>
        <v/>
      </c>
      <c r="H2818" s="2">
        <f>Source!AV2321</f>
        <v>1</v>
      </c>
      <c r="I2818" s="2">
        <f>IF(Source!BB2321&lt;&gt; 0, Source!BB2321, 1)</f>
        <v>1</v>
      </c>
      <c r="J2818" s="16">
        <f>Source!Q2321</f>
        <v>1.8</v>
      </c>
      <c r="K2818" s="16"/>
    </row>
    <row r="2819" spans="1:22" ht="14.25" x14ac:dyDescent="0.2">
      <c r="A2819" s="13"/>
      <c r="B2819" s="13"/>
      <c r="C2819" s="13" t="s">
        <v>1166</v>
      </c>
      <c r="D2819" s="14"/>
      <c r="E2819" s="2"/>
      <c r="F2819" s="16">
        <f>Source!AN2321</f>
        <v>0.13</v>
      </c>
      <c r="G2819" s="15" t="str">
        <f>Source!DF2321</f>
        <v/>
      </c>
      <c r="H2819" s="2">
        <f>Source!AV2321</f>
        <v>1</v>
      </c>
      <c r="I2819" s="2">
        <f>IF(Source!BS2321&lt;&gt; 0, Source!BS2321, 1)</f>
        <v>1</v>
      </c>
      <c r="J2819" s="22">
        <f>Source!R2321</f>
        <v>0.03</v>
      </c>
      <c r="K2819" s="16"/>
    </row>
    <row r="2820" spans="1:22" ht="14.25" x14ac:dyDescent="0.2">
      <c r="A2820" s="13"/>
      <c r="B2820" s="13"/>
      <c r="C2820" s="13" t="s">
        <v>1167</v>
      </c>
      <c r="D2820" s="14"/>
      <c r="E2820" s="2"/>
      <c r="F2820" s="16">
        <f>Source!AL2321</f>
        <v>112.32</v>
      </c>
      <c r="G2820" s="15" t="str">
        <f>Source!DD2321</f>
        <v/>
      </c>
      <c r="H2820" s="2">
        <f>Source!AW2321</f>
        <v>1</v>
      </c>
      <c r="I2820" s="2">
        <f>IF(Source!BC2321&lt;&gt; 0, Source!BC2321, 1)</f>
        <v>1</v>
      </c>
      <c r="J2820" s="16">
        <f>Source!P2321</f>
        <v>22.46</v>
      </c>
      <c r="K2820" s="16"/>
    </row>
    <row r="2821" spans="1:22" ht="14.25" x14ac:dyDescent="0.2">
      <c r="A2821" s="13"/>
      <c r="B2821" s="13"/>
      <c r="C2821" s="13" t="s">
        <v>1160</v>
      </c>
      <c r="D2821" s="14" t="s">
        <v>1161</v>
      </c>
      <c r="E2821" s="2">
        <f>Source!AT2321</f>
        <v>70</v>
      </c>
      <c r="F2821" s="16"/>
      <c r="G2821" s="15"/>
      <c r="H2821" s="2"/>
      <c r="I2821" s="2"/>
      <c r="J2821" s="16">
        <f>SUM(R2815:R2820)</f>
        <v>42.74</v>
      </c>
      <c r="K2821" s="16"/>
    </row>
    <row r="2822" spans="1:22" ht="14.25" x14ac:dyDescent="0.2">
      <c r="A2822" s="13"/>
      <c r="B2822" s="13"/>
      <c r="C2822" s="13" t="s">
        <v>1162</v>
      </c>
      <c r="D2822" s="14" t="s">
        <v>1161</v>
      </c>
      <c r="E2822" s="2">
        <f>Source!AU2321</f>
        <v>10</v>
      </c>
      <c r="F2822" s="16"/>
      <c r="G2822" s="15"/>
      <c r="H2822" s="2"/>
      <c r="I2822" s="2"/>
      <c r="J2822" s="16">
        <f>SUM(T2815:T2821)</f>
        <v>6.11</v>
      </c>
      <c r="K2822" s="16"/>
    </row>
    <row r="2823" spans="1:22" ht="14.25" x14ac:dyDescent="0.2">
      <c r="A2823" s="13"/>
      <c r="B2823" s="13"/>
      <c r="C2823" s="13" t="s">
        <v>1168</v>
      </c>
      <c r="D2823" s="14" t="s">
        <v>1161</v>
      </c>
      <c r="E2823" s="2">
        <f>108</f>
        <v>108</v>
      </c>
      <c r="F2823" s="16"/>
      <c r="G2823" s="15"/>
      <c r="H2823" s="2"/>
      <c r="I2823" s="2"/>
      <c r="J2823" s="16">
        <f>SUM(V2815:V2822)</f>
        <v>0.03</v>
      </c>
      <c r="K2823" s="16"/>
    </row>
    <row r="2824" spans="1:22" ht="14.25" x14ac:dyDescent="0.2">
      <c r="A2824" s="13"/>
      <c r="B2824" s="13"/>
      <c r="C2824" s="13" t="s">
        <v>1163</v>
      </c>
      <c r="D2824" s="14" t="s">
        <v>1164</v>
      </c>
      <c r="E2824" s="2">
        <f>Source!AQ2321</f>
        <v>0.42</v>
      </c>
      <c r="F2824" s="16"/>
      <c r="G2824" s="15" t="str">
        <f>Source!DI2321</f>
        <v/>
      </c>
      <c r="H2824" s="2">
        <f>Source!AV2321</f>
        <v>1</v>
      </c>
      <c r="I2824" s="2"/>
      <c r="J2824" s="16"/>
      <c r="K2824" s="16">
        <f>Source!U2321</f>
        <v>8.4000000000000005E-2</v>
      </c>
    </row>
    <row r="2825" spans="1:22" ht="15" x14ac:dyDescent="0.25">
      <c r="A2825" s="20"/>
      <c r="B2825" s="20"/>
      <c r="C2825" s="20"/>
      <c r="D2825" s="20"/>
      <c r="E2825" s="20"/>
      <c r="F2825" s="20"/>
      <c r="G2825" s="20"/>
      <c r="H2825" s="20"/>
      <c r="I2825" s="58">
        <f>J2817+J2818+J2820+J2821+J2822+J2823</f>
        <v>134.19000000000003</v>
      </c>
      <c r="J2825" s="58"/>
      <c r="K2825" s="21">
        <f>IF(Source!I2321&lt;&gt;0, ROUND(I2825/Source!I2321, 2), 0)</f>
        <v>670.95</v>
      </c>
      <c r="P2825" s="18">
        <f>I2825</f>
        <v>134.19000000000003</v>
      </c>
    </row>
    <row r="2826" spans="1:22" ht="28.5" x14ac:dyDescent="0.2">
      <c r="A2826" s="13">
        <v>320</v>
      </c>
      <c r="B2826" s="13" t="str">
        <f>Source!F2322</f>
        <v>1.50-3204-10-1/1</v>
      </c>
      <c r="C2826" s="13" t="str">
        <f>Source!G2322</f>
        <v>Пробивка борозд в кирпичных стенах, площадь сечения до 20 см2</v>
      </c>
      <c r="D2826" s="14" t="str">
        <f>Source!H2322</f>
        <v>100 м</v>
      </c>
      <c r="E2826" s="2">
        <f>Source!I2322</f>
        <v>0.01</v>
      </c>
      <c r="F2826" s="16"/>
      <c r="G2826" s="15"/>
      <c r="H2826" s="2"/>
      <c r="I2826" s="2"/>
      <c r="J2826" s="16"/>
      <c r="K2826" s="16"/>
      <c r="Q2826">
        <f>ROUND((Source!BZ2322/100)*ROUND((Source!AF2322*Source!AV2322)*Source!I2322, 2), 2)</f>
        <v>57.54</v>
      </c>
      <c r="R2826">
        <f>Source!X2322</f>
        <v>57.54</v>
      </c>
      <c r="S2826">
        <f>ROUND((Source!CA2322/100)*ROUND((Source!AF2322*Source!AV2322)*Source!I2322, 2), 2)</f>
        <v>8.2200000000000006</v>
      </c>
      <c r="T2826">
        <f>Source!Y2322</f>
        <v>8.2200000000000006</v>
      </c>
      <c r="U2826">
        <f>ROUND((175/100)*ROUND((Source!AE2322*Source!AV2322)*Source!I2322, 2), 2)</f>
        <v>53.2</v>
      </c>
      <c r="V2826">
        <f>ROUND((108/100)*ROUND(Source!CS2322*Source!I2322, 2), 2)</f>
        <v>32.83</v>
      </c>
    </row>
    <row r="2827" spans="1:22" x14ac:dyDescent="0.2">
      <c r="C2827" s="17" t="str">
        <f>"Объем: "&amp;Source!I2322&amp;"=1/"&amp;"100"</f>
        <v>Объем: 0,01=1/100</v>
      </c>
    </row>
    <row r="2828" spans="1:22" ht="14.25" x14ac:dyDescent="0.2">
      <c r="A2828" s="13"/>
      <c r="B2828" s="13"/>
      <c r="C2828" s="13" t="s">
        <v>1159</v>
      </c>
      <c r="D2828" s="14"/>
      <c r="E2828" s="2"/>
      <c r="F2828" s="16">
        <f>Source!AO2322</f>
        <v>8219.68</v>
      </c>
      <c r="G2828" s="15" t="str">
        <f>Source!DG2322</f>
        <v/>
      </c>
      <c r="H2828" s="2">
        <f>Source!AV2322</f>
        <v>1</v>
      </c>
      <c r="I2828" s="2">
        <f>IF(Source!BA2322&lt;&gt; 0, Source!BA2322, 1)</f>
        <v>1</v>
      </c>
      <c r="J2828" s="16">
        <f>Source!S2322</f>
        <v>82.2</v>
      </c>
      <c r="K2828" s="16"/>
    </row>
    <row r="2829" spans="1:22" ht="14.25" x14ac:dyDescent="0.2">
      <c r="A2829" s="13"/>
      <c r="B2829" s="13"/>
      <c r="C2829" s="13" t="s">
        <v>1165</v>
      </c>
      <c r="D2829" s="14"/>
      <c r="E2829" s="2"/>
      <c r="F2829" s="16">
        <f>Source!AM2322</f>
        <v>5993.85</v>
      </c>
      <c r="G2829" s="15" t="str">
        <f>Source!DE2322</f>
        <v/>
      </c>
      <c r="H2829" s="2">
        <f>Source!AV2322</f>
        <v>1</v>
      </c>
      <c r="I2829" s="2">
        <f>IF(Source!BB2322&lt;&gt; 0, Source!BB2322, 1)</f>
        <v>1</v>
      </c>
      <c r="J2829" s="16">
        <f>Source!Q2322</f>
        <v>59.94</v>
      </c>
      <c r="K2829" s="16"/>
    </row>
    <row r="2830" spans="1:22" ht="14.25" x14ac:dyDescent="0.2">
      <c r="A2830" s="13"/>
      <c r="B2830" s="13"/>
      <c r="C2830" s="13" t="s">
        <v>1166</v>
      </c>
      <c r="D2830" s="14"/>
      <c r="E2830" s="2"/>
      <c r="F2830" s="16">
        <f>Source!AN2322</f>
        <v>3040.45</v>
      </c>
      <c r="G2830" s="15" t="str">
        <f>Source!DF2322</f>
        <v/>
      </c>
      <c r="H2830" s="2">
        <f>Source!AV2322</f>
        <v>1</v>
      </c>
      <c r="I2830" s="2">
        <f>IF(Source!BS2322&lt;&gt; 0, Source!BS2322, 1)</f>
        <v>1</v>
      </c>
      <c r="J2830" s="22">
        <f>Source!R2322</f>
        <v>30.4</v>
      </c>
      <c r="K2830" s="16"/>
    </row>
    <row r="2831" spans="1:22" ht="14.25" x14ac:dyDescent="0.2">
      <c r="A2831" s="13"/>
      <c r="B2831" s="13"/>
      <c r="C2831" s="13" t="s">
        <v>1160</v>
      </c>
      <c r="D2831" s="14" t="s">
        <v>1161</v>
      </c>
      <c r="E2831" s="2">
        <f>Source!AT2322</f>
        <v>70</v>
      </c>
      <c r="F2831" s="16"/>
      <c r="G2831" s="15"/>
      <c r="H2831" s="2"/>
      <c r="I2831" s="2"/>
      <c r="J2831" s="16">
        <f>SUM(R2826:R2830)</f>
        <v>57.54</v>
      </c>
      <c r="K2831" s="16"/>
    </row>
    <row r="2832" spans="1:22" ht="14.25" x14ac:dyDescent="0.2">
      <c r="A2832" s="13"/>
      <c r="B2832" s="13"/>
      <c r="C2832" s="13" t="s">
        <v>1162</v>
      </c>
      <c r="D2832" s="14" t="s">
        <v>1161</v>
      </c>
      <c r="E2832" s="2">
        <f>Source!AU2322</f>
        <v>10</v>
      </c>
      <c r="F2832" s="16"/>
      <c r="G2832" s="15"/>
      <c r="H2832" s="2"/>
      <c r="I2832" s="2"/>
      <c r="J2832" s="16">
        <f>SUM(T2826:T2831)</f>
        <v>8.2200000000000006</v>
      </c>
      <c r="K2832" s="16"/>
    </row>
    <row r="2833" spans="1:22" ht="14.25" x14ac:dyDescent="0.2">
      <c r="A2833" s="13"/>
      <c r="B2833" s="13"/>
      <c r="C2833" s="13" t="s">
        <v>1168</v>
      </c>
      <c r="D2833" s="14" t="s">
        <v>1161</v>
      </c>
      <c r="E2833" s="2">
        <f>108</f>
        <v>108</v>
      </c>
      <c r="F2833" s="16"/>
      <c r="G2833" s="15"/>
      <c r="H2833" s="2"/>
      <c r="I2833" s="2"/>
      <c r="J2833" s="16">
        <f>SUM(V2826:V2832)</f>
        <v>32.83</v>
      </c>
      <c r="K2833" s="16"/>
    </row>
    <row r="2834" spans="1:22" ht="14.25" x14ac:dyDescent="0.2">
      <c r="A2834" s="13"/>
      <c r="B2834" s="13"/>
      <c r="C2834" s="13" t="s">
        <v>1163</v>
      </c>
      <c r="D2834" s="14" t="s">
        <v>1164</v>
      </c>
      <c r="E2834" s="2">
        <f>Source!AQ2322</f>
        <v>14</v>
      </c>
      <c r="F2834" s="16"/>
      <c r="G2834" s="15" t="str">
        <f>Source!DI2322</f>
        <v/>
      </c>
      <c r="H2834" s="2">
        <f>Source!AV2322</f>
        <v>1</v>
      </c>
      <c r="I2834" s="2"/>
      <c r="J2834" s="16"/>
      <c r="K2834" s="16">
        <f>Source!U2322</f>
        <v>0.14000000000000001</v>
      </c>
    </row>
    <row r="2835" spans="1:22" ht="15" x14ac:dyDescent="0.25">
      <c r="A2835" s="20"/>
      <c r="B2835" s="20"/>
      <c r="C2835" s="20"/>
      <c r="D2835" s="20"/>
      <c r="E2835" s="20"/>
      <c r="F2835" s="20"/>
      <c r="G2835" s="20"/>
      <c r="H2835" s="20"/>
      <c r="I2835" s="58">
        <f>J2828+J2829+J2831+J2832+J2833</f>
        <v>240.72999999999996</v>
      </c>
      <c r="J2835" s="58"/>
      <c r="K2835" s="21">
        <f>IF(Source!I2322&lt;&gt;0, ROUND(I2835/Source!I2322, 2), 0)</f>
        <v>24073</v>
      </c>
      <c r="P2835" s="18">
        <f>I2835</f>
        <v>240.72999999999996</v>
      </c>
    </row>
    <row r="2836" spans="1:22" ht="99.75" x14ac:dyDescent="0.2">
      <c r="A2836" s="13">
        <v>321</v>
      </c>
      <c r="B2836" s="13" t="str">
        <f>Source!F2323</f>
        <v>21.23-8-140</v>
      </c>
      <c r="C2836" s="13" t="str">
        <f>Source!G2323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836" s="14" t="str">
        <f>Source!H2323</f>
        <v>км</v>
      </c>
      <c r="E2836" s="2">
        <f>Source!I2323</f>
        <v>1E-3</v>
      </c>
      <c r="F2836" s="16">
        <f>Source!AL2323</f>
        <v>99860.32</v>
      </c>
      <c r="G2836" s="15" t="str">
        <f>Source!DD2323</f>
        <v/>
      </c>
      <c r="H2836" s="2">
        <f>Source!AW2323</f>
        <v>1</v>
      </c>
      <c r="I2836" s="2">
        <f>IF(Source!BC2323&lt;&gt; 0, Source!BC2323, 1)</f>
        <v>1</v>
      </c>
      <c r="J2836" s="16">
        <f>Source!P2323</f>
        <v>99.86</v>
      </c>
      <c r="K2836" s="16"/>
      <c r="Q2836">
        <f>ROUND((Source!BZ2323/100)*ROUND((Source!AF2323*Source!AV2323)*Source!I2323, 2), 2)</f>
        <v>0</v>
      </c>
      <c r="R2836">
        <f>Source!X2323</f>
        <v>0</v>
      </c>
      <c r="S2836">
        <f>ROUND((Source!CA2323/100)*ROUND((Source!AF2323*Source!AV2323)*Source!I2323, 2), 2)</f>
        <v>0</v>
      </c>
      <c r="T2836">
        <f>Source!Y2323</f>
        <v>0</v>
      </c>
      <c r="U2836">
        <f>ROUND((175/100)*ROUND((Source!AE2323*Source!AV2323)*Source!I2323, 2), 2)</f>
        <v>0</v>
      </c>
      <c r="V2836">
        <f>ROUND((108/100)*ROUND(Source!CS2323*Source!I2323, 2), 2)</f>
        <v>0</v>
      </c>
    </row>
    <row r="2837" spans="1:22" ht="15" x14ac:dyDescent="0.25">
      <c r="A2837" s="20"/>
      <c r="B2837" s="20"/>
      <c r="C2837" s="20"/>
      <c r="D2837" s="20"/>
      <c r="E2837" s="20"/>
      <c r="F2837" s="20"/>
      <c r="G2837" s="20"/>
      <c r="H2837" s="20"/>
      <c r="I2837" s="58">
        <f>J2836</f>
        <v>99.86</v>
      </c>
      <c r="J2837" s="58"/>
      <c r="K2837" s="21">
        <f>IF(Source!I2323&lt;&gt;0, ROUND(I2837/Source!I2323, 2), 0)</f>
        <v>99860</v>
      </c>
      <c r="P2837" s="18">
        <f>I2837</f>
        <v>99.86</v>
      </c>
    </row>
    <row r="2838" spans="1:22" ht="57" x14ac:dyDescent="0.2">
      <c r="A2838" s="13">
        <v>322</v>
      </c>
      <c r="B2838" s="13" t="str">
        <f>Source!F2324</f>
        <v>21.21-5-84</v>
      </c>
      <c r="C2838" s="13" t="str">
        <f>Source!G2324</f>
        <v>Коробки для установки выключателей, переключателей и штепсельных розеток при скрытой электропроводке, тип КУВ-1М УХЛЗ</v>
      </c>
      <c r="D2838" s="14" t="str">
        <f>Source!H2324</f>
        <v>1000 шт.</v>
      </c>
      <c r="E2838" s="2">
        <f>Source!I2324</f>
        <v>2E-3</v>
      </c>
      <c r="F2838" s="16">
        <f>Source!AL2324</f>
        <v>72169.899999999994</v>
      </c>
      <c r="G2838" s="15" t="str">
        <f>Source!DD2324</f>
        <v/>
      </c>
      <c r="H2838" s="2">
        <f>Source!AW2324</f>
        <v>1</v>
      </c>
      <c r="I2838" s="2">
        <f>IF(Source!BC2324&lt;&gt; 0, Source!BC2324, 1)</f>
        <v>1</v>
      </c>
      <c r="J2838" s="16">
        <f>Source!P2324</f>
        <v>144.34</v>
      </c>
      <c r="K2838" s="16"/>
      <c r="Q2838">
        <f>ROUND((Source!BZ2324/100)*ROUND((Source!AF2324*Source!AV2324)*Source!I2324, 2), 2)</f>
        <v>0</v>
      </c>
      <c r="R2838">
        <f>Source!X2324</f>
        <v>0</v>
      </c>
      <c r="S2838">
        <f>ROUND((Source!CA2324/100)*ROUND((Source!AF2324*Source!AV2324)*Source!I2324, 2), 2)</f>
        <v>0</v>
      </c>
      <c r="T2838">
        <f>Source!Y2324</f>
        <v>0</v>
      </c>
      <c r="U2838">
        <f>ROUND((175/100)*ROUND((Source!AE2324*Source!AV2324)*Source!I2324, 2), 2)</f>
        <v>0</v>
      </c>
      <c r="V2838">
        <f>ROUND((108/100)*ROUND(Source!CS2324*Source!I2324, 2), 2)</f>
        <v>0</v>
      </c>
    </row>
    <row r="2839" spans="1:22" x14ac:dyDescent="0.2">
      <c r="C2839" s="17" t="str">
        <f>"Объем: "&amp;Source!I2324&amp;"=2/"&amp;"1000"</f>
        <v>Объем: 0,002=2/1000</v>
      </c>
    </row>
    <row r="2840" spans="1:22" ht="15" x14ac:dyDescent="0.25">
      <c r="A2840" s="20"/>
      <c r="B2840" s="20"/>
      <c r="C2840" s="20"/>
      <c r="D2840" s="20"/>
      <c r="E2840" s="20"/>
      <c r="F2840" s="20"/>
      <c r="G2840" s="20"/>
      <c r="H2840" s="20"/>
      <c r="I2840" s="58">
        <f>J2838</f>
        <v>144.34</v>
      </c>
      <c r="J2840" s="58"/>
      <c r="K2840" s="21">
        <f>IF(Source!I2324&lt;&gt;0, ROUND(I2840/Source!I2324, 2), 0)</f>
        <v>72170</v>
      </c>
      <c r="P2840" s="18">
        <f>I2840</f>
        <v>144.34</v>
      </c>
    </row>
    <row r="2841" spans="1:22" ht="42.75" x14ac:dyDescent="0.2">
      <c r="A2841" s="13">
        <v>323</v>
      </c>
      <c r="B2841" s="13" t="str">
        <f>Source!F2325</f>
        <v>1.20-3103-1-8/1</v>
      </c>
      <c r="C2841" s="13" t="str">
        <f>Source!G2325</f>
        <v>Установка розетки штепсельной неутопленного типа при открытой проводке</v>
      </c>
      <c r="D2841" s="14" t="str">
        <f>Source!H2325</f>
        <v>100 шт.</v>
      </c>
      <c r="E2841" s="2">
        <f>Source!I2325</f>
        <v>0.04</v>
      </c>
      <c r="F2841" s="16"/>
      <c r="G2841" s="15"/>
      <c r="H2841" s="2"/>
      <c r="I2841" s="2"/>
      <c r="J2841" s="16"/>
      <c r="K2841" s="16"/>
      <c r="Q2841">
        <f>ROUND((Source!BZ2325/100)*ROUND((Source!AF2325*Source!AV2325)*Source!I2325, 2), 2)</f>
        <v>780.74</v>
      </c>
      <c r="R2841">
        <f>Source!X2325</f>
        <v>780.74</v>
      </c>
      <c r="S2841">
        <f>ROUND((Source!CA2325/100)*ROUND((Source!AF2325*Source!AV2325)*Source!I2325, 2), 2)</f>
        <v>111.53</v>
      </c>
      <c r="T2841">
        <f>Source!Y2325</f>
        <v>111.53</v>
      </c>
      <c r="U2841">
        <f>ROUND((175/100)*ROUND((Source!AE2325*Source!AV2325)*Source!I2325, 2), 2)</f>
        <v>0.05</v>
      </c>
      <c r="V2841">
        <f>ROUND((108/100)*ROUND(Source!CS2325*Source!I2325, 2), 2)</f>
        <v>0.03</v>
      </c>
    </row>
    <row r="2842" spans="1:22" x14ac:dyDescent="0.2">
      <c r="C2842" s="17" t="str">
        <f>"Объем: "&amp;Source!I2325&amp;"=4/"&amp;"100"</f>
        <v>Объем: 0,04=4/100</v>
      </c>
    </row>
    <row r="2843" spans="1:22" ht="14.25" x14ac:dyDescent="0.2">
      <c r="A2843" s="13"/>
      <c r="B2843" s="13"/>
      <c r="C2843" s="13" t="s">
        <v>1159</v>
      </c>
      <c r="D2843" s="14"/>
      <c r="E2843" s="2"/>
      <c r="F2843" s="16">
        <f>Source!AO2325</f>
        <v>27883.439999999999</v>
      </c>
      <c r="G2843" s="15" t="str">
        <f>Source!DG2325</f>
        <v/>
      </c>
      <c r="H2843" s="2">
        <f>Source!AV2325</f>
        <v>1</v>
      </c>
      <c r="I2843" s="2">
        <f>IF(Source!BA2325&lt;&gt; 0, Source!BA2325, 1)</f>
        <v>1</v>
      </c>
      <c r="J2843" s="16">
        <f>Source!S2325</f>
        <v>1115.3399999999999</v>
      </c>
      <c r="K2843" s="16"/>
    </row>
    <row r="2844" spans="1:22" ht="14.25" x14ac:dyDescent="0.2">
      <c r="A2844" s="13"/>
      <c r="B2844" s="13"/>
      <c r="C2844" s="13" t="s">
        <v>1165</v>
      </c>
      <c r="D2844" s="14"/>
      <c r="E2844" s="2"/>
      <c r="F2844" s="16">
        <f>Source!AM2325</f>
        <v>32.57</v>
      </c>
      <c r="G2844" s="15" t="str">
        <f>Source!DE2325</f>
        <v/>
      </c>
      <c r="H2844" s="2">
        <f>Source!AV2325</f>
        <v>1</v>
      </c>
      <c r="I2844" s="2">
        <f>IF(Source!BB2325&lt;&gt; 0, Source!BB2325, 1)</f>
        <v>1</v>
      </c>
      <c r="J2844" s="16">
        <f>Source!Q2325</f>
        <v>1.3</v>
      </c>
      <c r="K2844" s="16"/>
    </row>
    <row r="2845" spans="1:22" ht="14.25" x14ac:dyDescent="0.2">
      <c r="A2845" s="13"/>
      <c r="B2845" s="13"/>
      <c r="C2845" s="13" t="s">
        <v>1166</v>
      </c>
      <c r="D2845" s="14"/>
      <c r="E2845" s="2"/>
      <c r="F2845" s="16">
        <f>Source!AN2325</f>
        <v>0.69</v>
      </c>
      <c r="G2845" s="15" t="str">
        <f>Source!DF2325</f>
        <v/>
      </c>
      <c r="H2845" s="2">
        <f>Source!AV2325</f>
        <v>1</v>
      </c>
      <c r="I2845" s="2">
        <f>IF(Source!BS2325&lt;&gt; 0, Source!BS2325, 1)</f>
        <v>1</v>
      </c>
      <c r="J2845" s="22">
        <f>Source!R2325</f>
        <v>0.03</v>
      </c>
      <c r="K2845" s="16"/>
    </row>
    <row r="2846" spans="1:22" ht="14.25" x14ac:dyDescent="0.2">
      <c r="A2846" s="13"/>
      <c r="B2846" s="13"/>
      <c r="C2846" s="13" t="s">
        <v>1160</v>
      </c>
      <c r="D2846" s="14" t="s">
        <v>1161</v>
      </c>
      <c r="E2846" s="2">
        <f>Source!AT2325</f>
        <v>70</v>
      </c>
      <c r="F2846" s="16"/>
      <c r="G2846" s="15"/>
      <c r="H2846" s="2"/>
      <c r="I2846" s="2"/>
      <c r="J2846" s="16">
        <f>SUM(R2841:R2845)</f>
        <v>780.74</v>
      </c>
      <c r="K2846" s="16"/>
    </row>
    <row r="2847" spans="1:22" ht="14.25" x14ac:dyDescent="0.2">
      <c r="A2847" s="13"/>
      <c r="B2847" s="13"/>
      <c r="C2847" s="13" t="s">
        <v>1162</v>
      </c>
      <c r="D2847" s="14" t="s">
        <v>1161</v>
      </c>
      <c r="E2847" s="2">
        <f>Source!AU2325</f>
        <v>10</v>
      </c>
      <c r="F2847" s="16"/>
      <c r="G2847" s="15"/>
      <c r="H2847" s="2"/>
      <c r="I2847" s="2"/>
      <c r="J2847" s="16">
        <f>SUM(T2841:T2846)</f>
        <v>111.53</v>
      </c>
      <c r="K2847" s="16"/>
    </row>
    <row r="2848" spans="1:22" ht="14.25" x14ac:dyDescent="0.2">
      <c r="A2848" s="13"/>
      <c r="B2848" s="13"/>
      <c r="C2848" s="13" t="s">
        <v>1168</v>
      </c>
      <c r="D2848" s="14" t="s">
        <v>1161</v>
      </c>
      <c r="E2848" s="2">
        <f>108</f>
        <v>108</v>
      </c>
      <c r="F2848" s="16"/>
      <c r="G2848" s="15"/>
      <c r="H2848" s="2"/>
      <c r="I2848" s="2"/>
      <c r="J2848" s="16">
        <f>SUM(V2841:V2847)</f>
        <v>0.03</v>
      </c>
      <c r="K2848" s="16"/>
    </row>
    <row r="2849" spans="1:22" ht="14.25" x14ac:dyDescent="0.2">
      <c r="A2849" s="13"/>
      <c r="B2849" s="13"/>
      <c r="C2849" s="13" t="s">
        <v>1163</v>
      </c>
      <c r="D2849" s="14" t="s">
        <v>1164</v>
      </c>
      <c r="E2849" s="2">
        <f>Source!AQ2325</f>
        <v>42.81</v>
      </c>
      <c r="F2849" s="16"/>
      <c r="G2849" s="15" t="str">
        <f>Source!DI2325</f>
        <v/>
      </c>
      <c r="H2849" s="2">
        <f>Source!AV2325</f>
        <v>1</v>
      </c>
      <c r="I2849" s="2"/>
      <c r="J2849" s="16"/>
      <c r="K2849" s="16">
        <f>Source!U2325</f>
        <v>1.7124000000000001</v>
      </c>
    </row>
    <row r="2850" spans="1:22" ht="15" x14ac:dyDescent="0.25">
      <c r="A2850" s="20"/>
      <c r="B2850" s="20"/>
      <c r="C2850" s="20"/>
      <c r="D2850" s="20"/>
      <c r="E2850" s="20"/>
      <c r="F2850" s="20"/>
      <c r="G2850" s="20"/>
      <c r="H2850" s="20"/>
      <c r="I2850" s="58">
        <f>J2843+J2844+J2846+J2847+J2848</f>
        <v>2008.9399999999998</v>
      </c>
      <c r="J2850" s="58"/>
      <c r="K2850" s="21">
        <f>IF(Source!I2325&lt;&gt;0, ROUND(I2850/Source!I2325, 2), 0)</f>
        <v>50223.5</v>
      </c>
      <c r="P2850" s="18">
        <f>I2850</f>
        <v>2008.9399999999998</v>
      </c>
    </row>
    <row r="2851" spans="1:22" ht="42.75" x14ac:dyDescent="0.2">
      <c r="A2851" s="13">
        <v>324</v>
      </c>
      <c r="B2851" s="13" t="str">
        <f>Source!F2326</f>
        <v>1.20-3103-1-1/1</v>
      </c>
      <c r="C2851" s="13" t="str">
        <f>Source!G2326</f>
        <v>Установка выключателя одноклавишного неутопленного типа при открытой проводке</v>
      </c>
      <c r="D2851" s="14" t="str">
        <f>Source!H2326</f>
        <v>100 шт.</v>
      </c>
      <c r="E2851" s="2">
        <f>Source!I2326</f>
        <v>0.01</v>
      </c>
      <c r="F2851" s="16"/>
      <c r="G2851" s="15"/>
      <c r="H2851" s="2"/>
      <c r="I2851" s="2"/>
      <c r="J2851" s="16"/>
      <c r="K2851" s="16"/>
      <c r="Q2851">
        <f>ROUND((Source!BZ2326/100)*ROUND((Source!AF2326*Source!AV2326)*Source!I2326, 2), 2)</f>
        <v>178.82</v>
      </c>
      <c r="R2851">
        <f>Source!X2326</f>
        <v>178.82</v>
      </c>
      <c r="S2851">
        <f>ROUND((Source!CA2326/100)*ROUND((Source!AF2326*Source!AV2326)*Source!I2326, 2), 2)</f>
        <v>25.55</v>
      </c>
      <c r="T2851">
        <f>Source!Y2326</f>
        <v>25.55</v>
      </c>
      <c r="U2851">
        <f>ROUND((175/100)*ROUND((Source!AE2326*Source!AV2326)*Source!I2326, 2), 2)</f>
        <v>0.02</v>
      </c>
      <c r="V2851">
        <f>ROUND((108/100)*ROUND(Source!CS2326*Source!I2326, 2), 2)</f>
        <v>0.01</v>
      </c>
    </row>
    <row r="2852" spans="1:22" x14ac:dyDescent="0.2">
      <c r="C2852" s="17" t="str">
        <f>"Объем: "&amp;Source!I2326&amp;"=1/"&amp;"100"</f>
        <v>Объем: 0,01=1/100</v>
      </c>
    </row>
    <row r="2853" spans="1:22" ht="14.25" x14ac:dyDescent="0.2">
      <c r="A2853" s="13"/>
      <c r="B2853" s="13"/>
      <c r="C2853" s="13" t="s">
        <v>1159</v>
      </c>
      <c r="D2853" s="14"/>
      <c r="E2853" s="2"/>
      <c r="F2853" s="16">
        <f>Source!AO2326</f>
        <v>25545.16</v>
      </c>
      <c r="G2853" s="15" t="str">
        <f>Source!DG2326</f>
        <v/>
      </c>
      <c r="H2853" s="2">
        <f>Source!AV2326</f>
        <v>1</v>
      </c>
      <c r="I2853" s="2">
        <f>IF(Source!BA2326&lt;&gt; 0, Source!BA2326, 1)</f>
        <v>1</v>
      </c>
      <c r="J2853" s="16">
        <f>Source!S2326</f>
        <v>255.45</v>
      </c>
      <c r="K2853" s="16"/>
    </row>
    <row r="2854" spans="1:22" ht="14.25" x14ac:dyDescent="0.2">
      <c r="A2854" s="13"/>
      <c r="B2854" s="13"/>
      <c r="C2854" s="13" t="s">
        <v>1165</v>
      </c>
      <c r="D2854" s="14"/>
      <c r="E2854" s="2"/>
      <c r="F2854" s="16">
        <f>Source!AM2326</f>
        <v>32.57</v>
      </c>
      <c r="G2854" s="15" t="str">
        <f>Source!DE2326</f>
        <v/>
      </c>
      <c r="H2854" s="2">
        <f>Source!AV2326</f>
        <v>1</v>
      </c>
      <c r="I2854" s="2">
        <f>IF(Source!BB2326&lt;&gt; 0, Source!BB2326, 1)</f>
        <v>1</v>
      </c>
      <c r="J2854" s="16">
        <f>Source!Q2326</f>
        <v>0.33</v>
      </c>
      <c r="K2854" s="16"/>
    </row>
    <row r="2855" spans="1:22" ht="14.25" x14ac:dyDescent="0.2">
      <c r="A2855" s="13"/>
      <c r="B2855" s="13"/>
      <c r="C2855" s="13" t="s">
        <v>1166</v>
      </c>
      <c r="D2855" s="14"/>
      <c r="E2855" s="2"/>
      <c r="F2855" s="16">
        <f>Source!AN2326</f>
        <v>0.69</v>
      </c>
      <c r="G2855" s="15" t="str">
        <f>Source!DF2326</f>
        <v/>
      </c>
      <c r="H2855" s="2">
        <f>Source!AV2326</f>
        <v>1</v>
      </c>
      <c r="I2855" s="2">
        <f>IF(Source!BS2326&lt;&gt; 0, Source!BS2326, 1)</f>
        <v>1</v>
      </c>
      <c r="J2855" s="22">
        <f>Source!R2326</f>
        <v>0.01</v>
      </c>
      <c r="K2855" s="16"/>
    </row>
    <row r="2856" spans="1:22" ht="14.25" x14ac:dyDescent="0.2">
      <c r="A2856" s="13"/>
      <c r="B2856" s="13"/>
      <c r="C2856" s="13" t="s">
        <v>1160</v>
      </c>
      <c r="D2856" s="14" t="s">
        <v>1161</v>
      </c>
      <c r="E2856" s="2">
        <f>Source!AT2326</f>
        <v>70</v>
      </c>
      <c r="F2856" s="16"/>
      <c r="G2856" s="15"/>
      <c r="H2856" s="2"/>
      <c r="I2856" s="2"/>
      <c r="J2856" s="16">
        <f>SUM(R2851:R2855)</f>
        <v>178.82</v>
      </c>
      <c r="K2856" s="16"/>
    </row>
    <row r="2857" spans="1:22" ht="14.25" x14ac:dyDescent="0.2">
      <c r="A2857" s="13"/>
      <c r="B2857" s="13"/>
      <c r="C2857" s="13" t="s">
        <v>1162</v>
      </c>
      <c r="D2857" s="14" t="s">
        <v>1161</v>
      </c>
      <c r="E2857" s="2">
        <f>Source!AU2326</f>
        <v>10</v>
      </c>
      <c r="F2857" s="16"/>
      <c r="G2857" s="15"/>
      <c r="H2857" s="2"/>
      <c r="I2857" s="2"/>
      <c r="J2857" s="16">
        <f>SUM(T2851:T2856)</f>
        <v>25.55</v>
      </c>
      <c r="K2857" s="16"/>
    </row>
    <row r="2858" spans="1:22" ht="14.25" x14ac:dyDescent="0.2">
      <c r="A2858" s="13"/>
      <c r="B2858" s="13"/>
      <c r="C2858" s="13" t="s">
        <v>1168</v>
      </c>
      <c r="D2858" s="14" t="s">
        <v>1161</v>
      </c>
      <c r="E2858" s="2">
        <f>108</f>
        <v>108</v>
      </c>
      <c r="F2858" s="16"/>
      <c r="G2858" s="15"/>
      <c r="H2858" s="2"/>
      <c r="I2858" s="2"/>
      <c r="J2858" s="16">
        <f>SUM(V2851:V2857)</f>
        <v>0.01</v>
      </c>
      <c r="K2858" s="16"/>
    </row>
    <row r="2859" spans="1:22" ht="14.25" x14ac:dyDescent="0.2">
      <c r="A2859" s="13"/>
      <c r="B2859" s="13"/>
      <c r="C2859" s="13" t="s">
        <v>1163</v>
      </c>
      <c r="D2859" s="14" t="s">
        <v>1164</v>
      </c>
      <c r="E2859" s="2">
        <f>Source!AQ2326</f>
        <v>39.22</v>
      </c>
      <c r="F2859" s="16"/>
      <c r="G2859" s="15" t="str">
        <f>Source!DI2326</f>
        <v/>
      </c>
      <c r="H2859" s="2">
        <f>Source!AV2326</f>
        <v>1</v>
      </c>
      <c r="I2859" s="2"/>
      <c r="J2859" s="16"/>
      <c r="K2859" s="16">
        <f>Source!U2326</f>
        <v>0.39219999999999999</v>
      </c>
    </row>
    <row r="2860" spans="1:22" ht="15" x14ac:dyDescent="0.25">
      <c r="A2860" s="20"/>
      <c r="B2860" s="20"/>
      <c r="C2860" s="20"/>
      <c r="D2860" s="20"/>
      <c r="E2860" s="20"/>
      <c r="F2860" s="20"/>
      <c r="G2860" s="20"/>
      <c r="H2860" s="20"/>
      <c r="I2860" s="58">
        <f>J2853+J2854+J2856+J2857+J2858</f>
        <v>460.16</v>
      </c>
      <c r="J2860" s="58"/>
      <c r="K2860" s="21">
        <f>IF(Source!I2326&lt;&gt;0, ROUND(I2860/Source!I2326, 2), 0)</f>
        <v>46016</v>
      </c>
      <c r="P2860" s="18">
        <f>I2860</f>
        <v>460.16</v>
      </c>
    </row>
    <row r="2861" spans="1:22" ht="42.75" x14ac:dyDescent="0.2">
      <c r="A2861" s="13">
        <v>325</v>
      </c>
      <c r="B2861" s="13" t="str">
        <f>Source!F2327</f>
        <v>1.20-3103-1-5/1</v>
      </c>
      <c r="C2861" s="13" t="str">
        <f>Source!G2327</f>
        <v>Установка выключателя двухклавишного утопленного типа при скрытой проводке</v>
      </c>
      <c r="D2861" s="14" t="str">
        <f>Source!H2327</f>
        <v>100 шт.</v>
      </c>
      <c r="E2861" s="2">
        <f>Source!I2327</f>
        <v>0.01</v>
      </c>
      <c r="F2861" s="16"/>
      <c r="G2861" s="15"/>
      <c r="H2861" s="2"/>
      <c r="I2861" s="2"/>
      <c r="J2861" s="16"/>
      <c r="K2861" s="16"/>
      <c r="Q2861">
        <f>ROUND((Source!BZ2327/100)*ROUND((Source!AF2327*Source!AV2327)*Source!I2327, 2), 2)</f>
        <v>157.88999999999999</v>
      </c>
      <c r="R2861">
        <f>Source!X2327</f>
        <v>157.88999999999999</v>
      </c>
      <c r="S2861">
        <f>ROUND((Source!CA2327/100)*ROUND((Source!AF2327*Source!AV2327)*Source!I2327, 2), 2)</f>
        <v>22.56</v>
      </c>
      <c r="T2861">
        <f>Source!Y2327</f>
        <v>22.56</v>
      </c>
      <c r="U2861">
        <f>ROUND((175/100)*ROUND((Source!AE2327*Source!AV2327)*Source!I2327, 2), 2)</f>
        <v>0</v>
      </c>
      <c r="V2861">
        <f>ROUND((108/100)*ROUND(Source!CS2327*Source!I2327, 2), 2)</f>
        <v>0</v>
      </c>
    </row>
    <row r="2862" spans="1:22" x14ac:dyDescent="0.2">
      <c r="C2862" s="17" t="str">
        <f>"Объем: "&amp;Source!I2327&amp;"=1/"&amp;"100"</f>
        <v>Объем: 0,01=1/100</v>
      </c>
    </row>
    <row r="2863" spans="1:22" ht="14.25" x14ac:dyDescent="0.2">
      <c r="A2863" s="13"/>
      <c r="B2863" s="13"/>
      <c r="C2863" s="13" t="s">
        <v>1159</v>
      </c>
      <c r="D2863" s="14"/>
      <c r="E2863" s="2"/>
      <c r="F2863" s="16">
        <f>Source!AO2327</f>
        <v>22555.56</v>
      </c>
      <c r="G2863" s="15" t="str">
        <f>Source!DG2327</f>
        <v/>
      </c>
      <c r="H2863" s="2">
        <f>Source!AV2327</f>
        <v>1</v>
      </c>
      <c r="I2863" s="2">
        <f>IF(Source!BA2327&lt;&gt; 0, Source!BA2327, 1)</f>
        <v>1</v>
      </c>
      <c r="J2863" s="16">
        <f>Source!S2327</f>
        <v>225.56</v>
      </c>
      <c r="K2863" s="16"/>
    </row>
    <row r="2864" spans="1:22" ht="14.25" x14ac:dyDescent="0.2">
      <c r="A2864" s="13"/>
      <c r="B2864" s="13"/>
      <c r="C2864" s="13" t="s">
        <v>1160</v>
      </c>
      <c r="D2864" s="14" t="s">
        <v>1161</v>
      </c>
      <c r="E2864" s="2">
        <f>Source!AT2327</f>
        <v>70</v>
      </c>
      <c r="F2864" s="16"/>
      <c r="G2864" s="15"/>
      <c r="H2864" s="2"/>
      <c r="I2864" s="2"/>
      <c r="J2864" s="16">
        <f>SUM(R2861:R2863)</f>
        <v>157.88999999999999</v>
      </c>
      <c r="K2864" s="16"/>
    </row>
    <row r="2865" spans="1:22" ht="14.25" x14ac:dyDescent="0.2">
      <c r="A2865" s="13"/>
      <c r="B2865" s="13"/>
      <c r="C2865" s="13" t="s">
        <v>1162</v>
      </c>
      <c r="D2865" s="14" t="s">
        <v>1161</v>
      </c>
      <c r="E2865" s="2">
        <f>Source!AU2327</f>
        <v>10</v>
      </c>
      <c r="F2865" s="16"/>
      <c r="G2865" s="15"/>
      <c r="H2865" s="2"/>
      <c r="I2865" s="2"/>
      <c r="J2865" s="16">
        <f>SUM(T2861:T2864)</f>
        <v>22.56</v>
      </c>
      <c r="K2865" s="16"/>
    </row>
    <row r="2866" spans="1:22" ht="14.25" x14ac:dyDescent="0.2">
      <c r="A2866" s="13"/>
      <c r="B2866" s="13"/>
      <c r="C2866" s="13" t="s">
        <v>1163</v>
      </c>
      <c r="D2866" s="14" t="s">
        <v>1164</v>
      </c>
      <c r="E2866" s="2">
        <f>Source!AQ2327</f>
        <v>34.630000000000003</v>
      </c>
      <c r="F2866" s="16"/>
      <c r="G2866" s="15" t="str">
        <f>Source!DI2327</f>
        <v/>
      </c>
      <c r="H2866" s="2">
        <f>Source!AV2327</f>
        <v>1</v>
      </c>
      <c r="I2866" s="2"/>
      <c r="J2866" s="16"/>
      <c r="K2866" s="16">
        <f>Source!U2327</f>
        <v>0.34630000000000005</v>
      </c>
    </row>
    <row r="2867" spans="1:22" ht="15" x14ac:dyDescent="0.25">
      <c r="A2867" s="20"/>
      <c r="B2867" s="20"/>
      <c r="C2867" s="20"/>
      <c r="D2867" s="20"/>
      <c r="E2867" s="20"/>
      <c r="F2867" s="20"/>
      <c r="G2867" s="20"/>
      <c r="H2867" s="20"/>
      <c r="I2867" s="58">
        <f>J2863+J2864+J2865</f>
        <v>406.01</v>
      </c>
      <c r="J2867" s="58"/>
      <c r="K2867" s="21">
        <f>IF(Source!I2327&lt;&gt;0, ROUND(I2867/Source!I2327, 2), 0)</f>
        <v>40601</v>
      </c>
      <c r="P2867" s="18">
        <f>I2867</f>
        <v>406.01</v>
      </c>
    </row>
    <row r="2869" spans="1:22" ht="15" x14ac:dyDescent="0.25">
      <c r="A2869" s="61" t="str">
        <f>CONCATENATE("Итого по разделу: ",IF(Source!G2329&lt;&gt;"Новый раздел", Source!G2329, ""))</f>
        <v>Итого по разделу: Помещение 222 Учебный класс</v>
      </c>
      <c r="B2869" s="61"/>
      <c r="C2869" s="61"/>
      <c r="D2869" s="61"/>
      <c r="E2869" s="61"/>
      <c r="F2869" s="61"/>
      <c r="G2869" s="61"/>
      <c r="H2869" s="61"/>
      <c r="I2869" s="59">
        <f>SUM(P2807:P2868)</f>
        <v>3738.16</v>
      </c>
      <c r="J2869" s="60"/>
      <c r="K2869" s="23"/>
    </row>
    <row r="2872" spans="1:22" ht="16.5" x14ac:dyDescent="0.25">
      <c r="A2872" s="57" t="str">
        <f>CONCATENATE("Раздел: ",IF(Source!G2359&lt;&gt;"Новый раздел", Source!G2359, ""))</f>
        <v>Раздел: Помещение 223 Учебный класс</v>
      </c>
      <c r="B2872" s="57"/>
      <c r="C2872" s="57"/>
      <c r="D2872" s="57"/>
      <c r="E2872" s="57"/>
      <c r="F2872" s="57"/>
      <c r="G2872" s="57"/>
      <c r="H2872" s="57"/>
      <c r="I2872" s="57"/>
      <c r="J2872" s="57"/>
      <c r="K2872" s="57"/>
    </row>
    <row r="2873" spans="1:22" ht="28.5" x14ac:dyDescent="0.2">
      <c r="A2873" s="13">
        <v>326</v>
      </c>
      <c r="B2873" s="13" t="str">
        <f>Source!F2363</f>
        <v>1.21-3305-1-1/1</v>
      </c>
      <c r="C2873" s="13" t="str">
        <f>Source!G2363</f>
        <v>Демонтаж выключателей, розеток</v>
      </c>
      <c r="D2873" s="14" t="str">
        <f>Source!H2363</f>
        <v>100 шт.</v>
      </c>
      <c r="E2873" s="2">
        <f>Source!I2363</f>
        <v>0.05</v>
      </c>
      <c r="F2873" s="16"/>
      <c r="G2873" s="15"/>
      <c r="H2873" s="2"/>
      <c r="I2873" s="2"/>
      <c r="J2873" s="16"/>
      <c r="K2873" s="16"/>
      <c r="Q2873">
        <f>ROUND((Source!BZ2363/100)*ROUND((Source!AF2363*Source!AV2363)*Source!I2363, 2), 2)</f>
        <v>94.86</v>
      </c>
      <c r="R2873">
        <f>Source!X2363</f>
        <v>94.86</v>
      </c>
      <c r="S2873">
        <f>ROUND((Source!CA2363/100)*ROUND((Source!AF2363*Source!AV2363)*Source!I2363, 2), 2)</f>
        <v>13.55</v>
      </c>
      <c r="T2873">
        <f>Source!Y2363</f>
        <v>13.55</v>
      </c>
      <c r="U2873">
        <f>ROUND((175/100)*ROUND((Source!AE2363*Source!AV2363)*Source!I2363, 2), 2)</f>
        <v>0</v>
      </c>
      <c r="V2873">
        <f>ROUND((108/100)*ROUND(Source!CS2363*Source!I2363, 2), 2)</f>
        <v>0</v>
      </c>
    </row>
    <row r="2874" spans="1:22" x14ac:dyDescent="0.2">
      <c r="C2874" s="17" t="str">
        <f>"Объем: "&amp;Source!I2363&amp;"=5/"&amp;"100"</f>
        <v>Объем: 0,05=5/100</v>
      </c>
    </row>
    <row r="2875" spans="1:22" ht="14.25" x14ac:dyDescent="0.2">
      <c r="A2875" s="13"/>
      <c r="B2875" s="13"/>
      <c r="C2875" s="13" t="s">
        <v>1159</v>
      </c>
      <c r="D2875" s="14"/>
      <c r="E2875" s="2"/>
      <c r="F2875" s="16">
        <f>Source!AO2363</f>
        <v>2710.46</v>
      </c>
      <c r="G2875" s="15" t="str">
        <f>Source!DG2363</f>
        <v/>
      </c>
      <c r="H2875" s="2">
        <f>Source!AV2363</f>
        <v>1</v>
      </c>
      <c r="I2875" s="2">
        <f>IF(Source!BA2363&lt;&gt; 0, Source!BA2363, 1)</f>
        <v>1</v>
      </c>
      <c r="J2875" s="16">
        <f>Source!S2363</f>
        <v>135.52000000000001</v>
      </c>
      <c r="K2875" s="16"/>
    </row>
    <row r="2876" spans="1:22" ht="14.25" x14ac:dyDescent="0.2">
      <c r="A2876" s="13"/>
      <c r="B2876" s="13"/>
      <c r="C2876" s="13" t="s">
        <v>1160</v>
      </c>
      <c r="D2876" s="14" t="s">
        <v>1161</v>
      </c>
      <c r="E2876" s="2">
        <f>Source!AT2363</f>
        <v>70</v>
      </c>
      <c r="F2876" s="16"/>
      <c r="G2876" s="15"/>
      <c r="H2876" s="2"/>
      <c r="I2876" s="2"/>
      <c r="J2876" s="16">
        <f>SUM(R2873:R2875)</f>
        <v>94.86</v>
      </c>
      <c r="K2876" s="16"/>
    </row>
    <row r="2877" spans="1:22" ht="14.25" x14ac:dyDescent="0.2">
      <c r="A2877" s="13"/>
      <c r="B2877" s="13"/>
      <c r="C2877" s="13" t="s">
        <v>1162</v>
      </c>
      <c r="D2877" s="14" t="s">
        <v>1161</v>
      </c>
      <c r="E2877" s="2">
        <f>Source!AU2363</f>
        <v>10</v>
      </c>
      <c r="F2877" s="16"/>
      <c r="G2877" s="15"/>
      <c r="H2877" s="2"/>
      <c r="I2877" s="2"/>
      <c r="J2877" s="16">
        <f>SUM(T2873:T2876)</f>
        <v>13.55</v>
      </c>
      <c r="K2877" s="16"/>
    </row>
    <row r="2878" spans="1:22" ht="14.25" x14ac:dyDescent="0.2">
      <c r="A2878" s="13"/>
      <c r="B2878" s="13"/>
      <c r="C2878" s="13" t="s">
        <v>1163</v>
      </c>
      <c r="D2878" s="14" t="s">
        <v>1164</v>
      </c>
      <c r="E2878" s="2">
        <f>Source!AQ2363</f>
        <v>5.84</v>
      </c>
      <c r="F2878" s="16"/>
      <c r="G2878" s="15" t="str">
        <f>Source!DI2363</f>
        <v/>
      </c>
      <c r="H2878" s="2">
        <f>Source!AV2363</f>
        <v>1</v>
      </c>
      <c r="I2878" s="2"/>
      <c r="J2878" s="16"/>
      <c r="K2878" s="16">
        <f>Source!U2363</f>
        <v>0.29199999999999998</v>
      </c>
    </row>
    <row r="2879" spans="1:22" ht="15" x14ac:dyDescent="0.25">
      <c r="A2879" s="20"/>
      <c r="B2879" s="20"/>
      <c r="C2879" s="20"/>
      <c r="D2879" s="20"/>
      <c r="E2879" s="20"/>
      <c r="F2879" s="20"/>
      <c r="G2879" s="20"/>
      <c r="H2879" s="20"/>
      <c r="I2879" s="58">
        <f>J2875+J2876+J2877</f>
        <v>243.93</v>
      </c>
      <c r="J2879" s="58"/>
      <c r="K2879" s="21">
        <f>IF(Source!I2363&lt;&gt;0, ROUND(I2879/Source!I2363, 2), 0)</f>
        <v>4878.6000000000004</v>
      </c>
      <c r="P2879" s="18">
        <f>I2879</f>
        <v>243.93</v>
      </c>
    </row>
    <row r="2880" spans="1:22" ht="57" x14ac:dyDescent="0.2">
      <c r="A2880" s="13">
        <v>327</v>
      </c>
      <c r="B2880" s="13" t="str">
        <f>Source!F2364</f>
        <v>1.50-3204-13-6/1</v>
      </c>
      <c r="C2880" s="13" t="str">
        <f>Source!G2364</f>
        <v>Сверление отверстий в строительных конструкциях из кирпича установками алмазного сверления, диаметр сверла алмазного кольцевого 70 мм</v>
      </c>
      <c r="D2880" s="14" t="str">
        <f>Source!H2364</f>
        <v>10 СМ</v>
      </c>
      <c r="E2880" s="2">
        <f>Source!I2364</f>
        <v>0.2</v>
      </c>
      <c r="F2880" s="16"/>
      <c r="G2880" s="15"/>
      <c r="H2880" s="2"/>
      <c r="I2880" s="2"/>
      <c r="J2880" s="16"/>
      <c r="K2880" s="16"/>
      <c r="Q2880">
        <f>ROUND((Source!BZ2364/100)*ROUND((Source!AF2364*Source!AV2364)*Source!I2364, 2), 2)</f>
        <v>42.74</v>
      </c>
      <c r="R2880">
        <f>Source!X2364</f>
        <v>42.74</v>
      </c>
      <c r="S2880">
        <f>ROUND((Source!CA2364/100)*ROUND((Source!AF2364*Source!AV2364)*Source!I2364, 2), 2)</f>
        <v>6.11</v>
      </c>
      <c r="T2880">
        <f>Source!Y2364</f>
        <v>6.11</v>
      </c>
      <c r="U2880">
        <f>ROUND((175/100)*ROUND((Source!AE2364*Source!AV2364)*Source!I2364, 2), 2)</f>
        <v>0.05</v>
      </c>
      <c r="V2880">
        <f>ROUND((108/100)*ROUND(Source!CS2364*Source!I2364, 2), 2)</f>
        <v>0.03</v>
      </c>
    </row>
    <row r="2881" spans="1:22" x14ac:dyDescent="0.2">
      <c r="C2881" s="17" t="str">
        <f>"Объем: "&amp;Source!I2364&amp;"=2/"&amp;"10"</f>
        <v>Объем: 0,2=2/10</v>
      </c>
    </row>
    <row r="2882" spans="1:22" ht="14.25" x14ac:dyDescent="0.2">
      <c r="A2882" s="13"/>
      <c r="B2882" s="13"/>
      <c r="C2882" s="13" t="s">
        <v>1159</v>
      </c>
      <c r="D2882" s="14"/>
      <c r="E2882" s="2"/>
      <c r="F2882" s="16">
        <f>Source!AO2364</f>
        <v>305.27</v>
      </c>
      <c r="G2882" s="15" t="str">
        <f>Source!DG2364</f>
        <v/>
      </c>
      <c r="H2882" s="2">
        <f>Source!AV2364</f>
        <v>1</v>
      </c>
      <c r="I2882" s="2">
        <f>IF(Source!BA2364&lt;&gt; 0, Source!BA2364, 1)</f>
        <v>1</v>
      </c>
      <c r="J2882" s="16">
        <f>Source!S2364</f>
        <v>61.05</v>
      </c>
      <c r="K2882" s="16"/>
    </row>
    <row r="2883" spans="1:22" ht="14.25" x14ac:dyDescent="0.2">
      <c r="A2883" s="13"/>
      <c r="B2883" s="13"/>
      <c r="C2883" s="13" t="s">
        <v>1165</v>
      </c>
      <c r="D2883" s="14"/>
      <c r="E2883" s="2"/>
      <c r="F2883" s="16">
        <f>Source!AM2364</f>
        <v>8.99</v>
      </c>
      <c r="G2883" s="15" t="str">
        <f>Source!DE2364</f>
        <v/>
      </c>
      <c r="H2883" s="2">
        <f>Source!AV2364</f>
        <v>1</v>
      </c>
      <c r="I2883" s="2">
        <f>IF(Source!BB2364&lt;&gt; 0, Source!BB2364, 1)</f>
        <v>1</v>
      </c>
      <c r="J2883" s="16">
        <f>Source!Q2364</f>
        <v>1.8</v>
      </c>
      <c r="K2883" s="16"/>
    </row>
    <row r="2884" spans="1:22" ht="14.25" x14ac:dyDescent="0.2">
      <c r="A2884" s="13"/>
      <c r="B2884" s="13"/>
      <c r="C2884" s="13" t="s">
        <v>1166</v>
      </c>
      <c r="D2884" s="14"/>
      <c r="E2884" s="2"/>
      <c r="F2884" s="16">
        <f>Source!AN2364</f>
        <v>0.13</v>
      </c>
      <c r="G2884" s="15" t="str">
        <f>Source!DF2364</f>
        <v/>
      </c>
      <c r="H2884" s="2">
        <f>Source!AV2364</f>
        <v>1</v>
      </c>
      <c r="I2884" s="2">
        <f>IF(Source!BS2364&lt;&gt; 0, Source!BS2364, 1)</f>
        <v>1</v>
      </c>
      <c r="J2884" s="22">
        <f>Source!R2364</f>
        <v>0.03</v>
      </c>
      <c r="K2884" s="16"/>
    </row>
    <row r="2885" spans="1:22" ht="14.25" x14ac:dyDescent="0.2">
      <c r="A2885" s="13"/>
      <c r="B2885" s="13"/>
      <c r="C2885" s="13" t="s">
        <v>1167</v>
      </c>
      <c r="D2885" s="14"/>
      <c r="E2885" s="2"/>
      <c r="F2885" s="16">
        <f>Source!AL2364</f>
        <v>112.32</v>
      </c>
      <c r="G2885" s="15" t="str">
        <f>Source!DD2364</f>
        <v/>
      </c>
      <c r="H2885" s="2">
        <f>Source!AW2364</f>
        <v>1</v>
      </c>
      <c r="I2885" s="2">
        <f>IF(Source!BC2364&lt;&gt; 0, Source!BC2364, 1)</f>
        <v>1</v>
      </c>
      <c r="J2885" s="16">
        <f>Source!P2364</f>
        <v>22.46</v>
      </c>
      <c r="K2885" s="16"/>
    </row>
    <row r="2886" spans="1:22" ht="14.25" x14ac:dyDescent="0.2">
      <c r="A2886" s="13"/>
      <c r="B2886" s="13"/>
      <c r="C2886" s="13" t="s">
        <v>1160</v>
      </c>
      <c r="D2886" s="14" t="s">
        <v>1161</v>
      </c>
      <c r="E2886" s="2">
        <f>Source!AT2364</f>
        <v>70</v>
      </c>
      <c r="F2886" s="16"/>
      <c r="G2886" s="15"/>
      <c r="H2886" s="2"/>
      <c r="I2886" s="2"/>
      <c r="J2886" s="16">
        <f>SUM(R2880:R2885)</f>
        <v>42.74</v>
      </c>
      <c r="K2886" s="16"/>
    </row>
    <row r="2887" spans="1:22" ht="14.25" x14ac:dyDescent="0.2">
      <c r="A2887" s="13"/>
      <c r="B2887" s="13"/>
      <c r="C2887" s="13" t="s">
        <v>1162</v>
      </c>
      <c r="D2887" s="14" t="s">
        <v>1161</v>
      </c>
      <c r="E2887" s="2">
        <f>Source!AU2364</f>
        <v>10</v>
      </c>
      <c r="F2887" s="16"/>
      <c r="G2887" s="15"/>
      <c r="H2887" s="2"/>
      <c r="I2887" s="2"/>
      <c r="J2887" s="16">
        <f>SUM(T2880:T2886)</f>
        <v>6.11</v>
      </c>
      <c r="K2887" s="16"/>
    </row>
    <row r="2888" spans="1:22" ht="14.25" x14ac:dyDescent="0.2">
      <c r="A2888" s="13"/>
      <c r="B2888" s="13"/>
      <c r="C2888" s="13" t="s">
        <v>1168</v>
      </c>
      <c r="D2888" s="14" t="s">
        <v>1161</v>
      </c>
      <c r="E2888" s="2">
        <f>108</f>
        <v>108</v>
      </c>
      <c r="F2888" s="16"/>
      <c r="G2888" s="15"/>
      <c r="H2888" s="2"/>
      <c r="I2888" s="2"/>
      <c r="J2888" s="16">
        <f>SUM(V2880:V2887)</f>
        <v>0.03</v>
      </c>
      <c r="K2888" s="16"/>
    </row>
    <row r="2889" spans="1:22" ht="14.25" x14ac:dyDescent="0.2">
      <c r="A2889" s="13"/>
      <c r="B2889" s="13"/>
      <c r="C2889" s="13" t="s">
        <v>1163</v>
      </c>
      <c r="D2889" s="14" t="s">
        <v>1164</v>
      </c>
      <c r="E2889" s="2">
        <f>Source!AQ2364</f>
        <v>0.42</v>
      </c>
      <c r="F2889" s="16"/>
      <c r="G2889" s="15" t="str">
        <f>Source!DI2364</f>
        <v/>
      </c>
      <c r="H2889" s="2">
        <f>Source!AV2364</f>
        <v>1</v>
      </c>
      <c r="I2889" s="2"/>
      <c r="J2889" s="16"/>
      <c r="K2889" s="16">
        <f>Source!U2364</f>
        <v>8.4000000000000005E-2</v>
      </c>
    </row>
    <row r="2890" spans="1:22" ht="15" x14ac:dyDescent="0.25">
      <c r="A2890" s="20"/>
      <c r="B2890" s="20"/>
      <c r="C2890" s="20"/>
      <c r="D2890" s="20"/>
      <c r="E2890" s="20"/>
      <c r="F2890" s="20"/>
      <c r="G2890" s="20"/>
      <c r="H2890" s="20"/>
      <c r="I2890" s="58">
        <f>J2882+J2883+J2885+J2886+J2887+J2888</f>
        <v>134.19000000000003</v>
      </c>
      <c r="J2890" s="58"/>
      <c r="K2890" s="21">
        <f>IF(Source!I2364&lt;&gt;0, ROUND(I2890/Source!I2364, 2), 0)</f>
        <v>670.95</v>
      </c>
      <c r="P2890" s="18">
        <f>I2890</f>
        <v>134.19000000000003</v>
      </c>
    </row>
    <row r="2891" spans="1:22" ht="28.5" x14ac:dyDescent="0.2">
      <c r="A2891" s="13">
        <v>328</v>
      </c>
      <c r="B2891" s="13" t="str">
        <f>Source!F2365</f>
        <v>1.50-3204-10-1/1</v>
      </c>
      <c r="C2891" s="13" t="str">
        <f>Source!G2365</f>
        <v>Пробивка борозд в кирпичных стенах, площадь сечения до 20 см2</v>
      </c>
      <c r="D2891" s="14" t="str">
        <f>Source!H2365</f>
        <v>100 м</v>
      </c>
      <c r="E2891" s="2">
        <f>Source!I2365</f>
        <v>0.01</v>
      </c>
      <c r="F2891" s="16"/>
      <c r="G2891" s="15"/>
      <c r="H2891" s="2"/>
      <c r="I2891" s="2"/>
      <c r="J2891" s="16"/>
      <c r="K2891" s="16"/>
      <c r="Q2891">
        <f>ROUND((Source!BZ2365/100)*ROUND((Source!AF2365*Source!AV2365)*Source!I2365, 2), 2)</f>
        <v>57.54</v>
      </c>
      <c r="R2891">
        <f>Source!X2365</f>
        <v>57.54</v>
      </c>
      <c r="S2891">
        <f>ROUND((Source!CA2365/100)*ROUND((Source!AF2365*Source!AV2365)*Source!I2365, 2), 2)</f>
        <v>8.2200000000000006</v>
      </c>
      <c r="T2891">
        <f>Source!Y2365</f>
        <v>8.2200000000000006</v>
      </c>
      <c r="U2891">
        <f>ROUND((175/100)*ROUND((Source!AE2365*Source!AV2365)*Source!I2365, 2), 2)</f>
        <v>53.2</v>
      </c>
      <c r="V2891">
        <f>ROUND((108/100)*ROUND(Source!CS2365*Source!I2365, 2), 2)</f>
        <v>32.83</v>
      </c>
    </row>
    <row r="2892" spans="1:22" x14ac:dyDescent="0.2">
      <c r="C2892" s="17" t="str">
        <f>"Объем: "&amp;Source!I2365&amp;"=1/"&amp;"100"</f>
        <v>Объем: 0,01=1/100</v>
      </c>
    </row>
    <row r="2893" spans="1:22" ht="14.25" x14ac:dyDescent="0.2">
      <c r="A2893" s="13"/>
      <c r="B2893" s="13"/>
      <c r="C2893" s="13" t="s">
        <v>1159</v>
      </c>
      <c r="D2893" s="14"/>
      <c r="E2893" s="2"/>
      <c r="F2893" s="16">
        <f>Source!AO2365</f>
        <v>8219.68</v>
      </c>
      <c r="G2893" s="15" t="str">
        <f>Source!DG2365</f>
        <v/>
      </c>
      <c r="H2893" s="2">
        <f>Source!AV2365</f>
        <v>1</v>
      </c>
      <c r="I2893" s="2">
        <f>IF(Source!BA2365&lt;&gt; 0, Source!BA2365, 1)</f>
        <v>1</v>
      </c>
      <c r="J2893" s="16">
        <f>Source!S2365</f>
        <v>82.2</v>
      </c>
      <c r="K2893" s="16"/>
    </row>
    <row r="2894" spans="1:22" ht="14.25" x14ac:dyDescent="0.2">
      <c r="A2894" s="13"/>
      <c r="B2894" s="13"/>
      <c r="C2894" s="13" t="s">
        <v>1165</v>
      </c>
      <c r="D2894" s="14"/>
      <c r="E2894" s="2"/>
      <c r="F2894" s="16">
        <f>Source!AM2365</f>
        <v>5993.85</v>
      </c>
      <c r="G2894" s="15" t="str">
        <f>Source!DE2365</f>
        <v/>
      </c>
      <c r="H2894" s="2">
        <f>Source!AV2365</f>
        <v>1</v>
      </c>
      <c r="I2894" s="2">
        <f>IF(Source!BB2365&lt;&gt; 0, Source!BB2365, 1)</f>
        <v>1</v>
      </c>
      <c r="J2894" s="16">
        <f>Source!Q2365</f>
        <v>59.94</v>
      </c>
      <c r="K2894" s="16"/>
    </row>
    <row r="2895" spans="1:22" ht="14.25" x14ac:dyDescent="0.2">
      <c r="A2895" s="13"/>
      <c r="B2895" s="13"/>
      <c r="C2895" s="13" t="s">
        <v>1166</v>
      </c>
      <c r="D2895" s="14"/>
      <c r="E2895" s="2"/>
      <c r="F2895" s="16">
        <f>Source!AN2365</f>
        <v>3040.45</v>
      </c>
      <c r="G2895" s="15" t="str">
        <f>Source!DF2365</f>
        <v/>
      </c>
      <c r="H2895" s="2">
        <f>Source!AV2365</f>
        <v>1</v>
      </c>
      <c r="I2895" s="2">
        <f>IF(Source!BS2365&lt;&gt; 0, Source!BS2365, 1)</f>
        <v>1</v>
      </c>
      <c r="J2895" s="22">
        <f>Source!R2365</f>
        <v>30.4</v>
      </c>
      <c r="K2895" s="16"/>
    </row>
    <row r="2896" spans="1:22" ht="14.25" x14ac:dyDescent="0.2">
      <c r="A2896" s="13"/>
      <c r="B2896" s="13"/>
      <c r="C2896" s="13" t="s">
        <v>1160</v>
      </c>
      <c r="D2896" s="14" t="s">
        <v>1161</v>
      </c>
      <c r="E2896" s="2">
        <f>Source!AT2365</f>
        <v>70</v>
      </c>
      <c r="F2896" s="16"/>
      <c r="G2896" s="15"/>
      <c r="H2896" s="2"/>
      <c r="I2896" s="2"/>
      <c r="J2896" s="16">
        <f>SUM(R2891:R2895)</f>
        <v>57.54</v>
      </c>
      <c r="K2896" s="16"/>
    </row>
    <row r="2897" spans="1:22" ht="14.25" x14ac:dyDescent="0.2">
      <c r="A2897" s="13"/>
      <c r="B2897" s="13"/>
      <c r="C2897" s="13" t="s">
        <v>1162</v>
      </c>
      <c r="D2897" s="14" t="s">
        <v>1161</v>
      </c>
      <c r="E2897" s="2">
        <f>Source!AU2365</f>
        <v>10</v>
      </c>
      <c r="F2897" s="16"/>
      <c r="G2897" s="15"/>
      <c r="H2897" s="2"/>
      <c r="I2897" s="2"/>
      <c r="J2897" s="16">
        <f>SUM(T2891:T2896)</f>
        <v>8.2200000000000006</v>
      </c>
      <c r="K2897" s="16"/>
    </row>
    <row r="2898" spans="1:22" ht="14.25" x14ac:dyDescent="0.2">
      <c r="A2898" s="13"/>
      <c r="B2898" s="13"/>
      <c r="C2898" s="13" t="s">
        <v>1168</v>
      </c>
      <c r="D2898" s="14" t="s">
        <v>1161</v>
      </c>
      <c r="E2898" s="2">
        <f>108</f>
        <v>108</v>
      </c>
      <c r="F2898" s="16"/>
      <c r="G2898" s="15"/>
      <c r="H2898" s="2"/>
      <c r="I2898" s="2"/>
      <c r="J2898" s="16">
        <f>SUM(V2891:V2897)</f>
        <v>32.83</v>
      </c>
      <c r="K2898" s="16"/>
    </row>
    <row r="2899" spans="1:22" ht="14.25" x14ac:dyDescent="0.2">
      <c r="A2899" s="13"/>
      <c r="B2899" s="13"/>
      <c r="C2899" s="13" t="s">
        <v>1163</v>
      </c>
      <c r="D2899" s="14" t="s">
        <v>1164</v>
      </c>
      <c r="E2899" s="2">
        <f>Source!AQ2365</f>
        <v>14</v>
      </c>
      <c r="F2899" s="16"/>
      <c r="G2899" s="15" t="str">
        <f>Source!DI2365</f>
        <v/>
      </c>
      <c r="H2899" s="2">
        <f>Source!AV2365</f>
        <v>1</v>
      </c>
      <c r="I2899" s="2"/>
      <c r="J2899" s="16"/>
      <c r="K2899" s="16">
        <f>Source!U2365</f>
        <v>0.14000000000000001</v>
      </c>
    </row>
    <row r="2900" spans="1:22" ht="15" x14ac:dyDescent="0.25">
      <c r="A2900" s="20"/>
      <c r="B2900" s="20"/>
      <c r="C2900" s="20"/>
      <c r="D2900" s="20"/>
      <c r="E2900" s="20"/>
      <c r="F2900" s="20"/>
      <c r="G2900" s="20"/>
      <c r="H2900" s="20"/>
      <c r="I2900" s="58">
        <f>J2893+J2894+J2896+J2897+J2898</f>
        <v>240.72999999999996</v>
      </c>
      <c r="J2900" s="58"/>
      <c r="K2900" s="21">
        <f>IF(Source!I2365&lt;&gt;0, ROUND(I2900/Source!I2365, 2), 0)</f>
        <v>24073</v>
      </c>
      <c r="P2900" s="18">
        <f>I2900</f>
        <v>240.72999999999996</v>
      </c>
    </row>
    <row r="2901" spans="1:22" ht="99.75" x14ac:dyDescent="0.2">
      <c r="A2901" s="13">
        <v>329</v>
      </c>
      <c r="B2901" s="13" t="str">
        <f>Source!F2366</f>
        <v>21.23-8-140</v>
      </c>
      <c r="C2901" s="13" t="str">
        <f>Source!G2366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901" s="14" t="str">
        <f>Source!H2366</f>
        <v>км</v>
      </c>
      <c r="E2901" s="2">
        <f>Source!I2366</f>
        <v>1E-3</v>
      </c>
      <c r="F2901" s="16">
        <f>Source!AL2366</f>
        <v>99860.32</v>
      </c>
      <c r="G2901" s="15" t="str">
        <f>Source!DD2366</f>
        <v/>
      </c>
      <c r="H2901" s="2">
        <f>Source!AW2366</f>
        <v>1</v>
      </c>
      <c r="I2901" s="2">
        <f>IF(Source!BC2366&lt;&gt; 0, Source!BC2366, 1)</f>
        <v>1</v>
      </c>
      <c r="J2901" s="16">
        <f>Source!P2366</f>
        <v>99.86</v>
      </c>
      <c r="K2901" s="16"/>
      <c r="Q2901">
        <f>ROUND((Source!BZ2366/100)*ROUND((Source!AF2366*Source!AV2366)*Source!I2366, 2), 2)</f>
        <v>0</v>
      </c>
      <c r="R2901">
        <f>Source!X2366</f>
        <v>0</v>
      </c>
      <c r="S2901">
        <f>ROUND((Source!CA2366/100)*ROUND((Source!AF2366*Source!AV2366)*Source!I2366, 2), 2)</f>
        <v>0</v>
      </c>
      <c r="T2901">
        <f>Source!Y2366</f>
        <v>0</v>
      </c>
      <c r="U2901">
        <f>ROUND((175/100)*ROUND((Source!AE2366*Source!AV2366)*Source!I2366, 2), 2)</f>
        <v>0</v>
      </c>
      <c r="V2901">
        <f>ROUND((108/100)*ROUND(Source!CS2366*Source!I2366, 2), 2)</f>
        <v>0</v>
      </c>
    </row>
    <row r="2902" spans="1:22" ht="15" x14ac:dyDescent="0.25">
      <c r="A2902" s="20"/>
      <c r="B2902" s="20"/>
      <c r="C2902" s="20"/>
      <c r="D2902" s="20"/>
      <c r="E2902" s="20"/>
      <c r="F2902" s="20"/>
      <c r="G2902" s="20"/>
      <c r="H2902" s="20"/>
      <c r="I2902" s="58">
        <f>J2901</f>
        <v>99.86</v>
      </c>
      <c r="J2902" s="58"/>
      <c r="K2902" s="21">
        <f>IF(Source!I2366&lt;&gt;0, ROUND(I2902/Source!I2366, 2), 0)</f>
        <v>99860</v>
      </c>
      <c r="P2902" s="18">
        <f>I2902</f>
        <v>99.86</v>
      </c>
    </row>
    <row r="2903" spans="1:22" ht="57" x14ac:dyDescent="0.2">
      <c r="A2903" s="13">
        <v>330</v>
      </c>
      <c r="B2903" s="13" t="str">
        <f>Source!F2367</f>
        <v>21.21-5-84</v>
      </c>
      <c r="C2903" s="13" t="str">
        <f>Source!G2367</f>
        <v>Коробки для установки выключателей, переключателей и штепсельных розеток при скрытой электропроводке, тип КУВ-1М УХЛЗ</v>
      </c>
      <c r="D2903" s="14" t="str">
        <f>Source!H2367</f>
        <v>1000 шт.</v>
      </c>
      <c r="E2903" s="2">
        <f>Source!I2367</f>
        <v>2E-3</v>
      </c>
      <c r="F2903" s="16">
        <f>Source!AL2367</f>
        <v>72169.899999999994</v>
      </c>
      <c r="G2903" s="15" t="str">
        <f>Source!DD2367</f>
        <v/>
      </c>
      <c r="H2903" s="2">
        <f>Source!AW2367</f>
        <v>1</v>
      </c>
      <c r="I2903" s="2">
        <f>IF(Source!BC2367&lt;&gt; 0, Source!BC2367, 1)</f>
        <v>1</v>
      </c>
      <c r="J2903" s="16">
        <f>Source!P2367</f>
        <v>144.34</v>
      </c>
      <c r="K2903" s="16"/>
      <c r="Q2903">
        <f>ROUND((Source!BZ2367/100)*ROUND((Source!AF2367*Source!AV2367)*Source!I2367, 2), 2)</f>
        <v>0</v>
      </c>
      <c r="R2903">
        <f>Source!X2367</f>
        <v>0</v>
      </c>
      <c r="S2903">
        <f>ROUND((Source!CA2367/100)*ROUND((Source!AF2367*Source!AV2367)*Source!I2367, 2), 2)</f>
        <v>0</v>
      </c>
      <c r="T2903">
        <f>Source!Y2367</f>
        <v>0</v>
      </c>
      <c r="U2903">
        <f>ROUND((175/100)*ROUND((Source!AE2367*Source!AV2367)*Source!I2367, 2), 2)</f>
        <v>0</v>
      </c>
      <c r="V2903">
        <f>ROUND((108/100)*ROUND(Source!CS2367*Source!I2367, 2), 2)</f>
        <v>0</v>
      </c>
    </row>
    <row r="2904" spans="1:22" x14ac:dyDescent="0.2">
      <c r="C2904" s="17" t="str">
        <f>"Объем: "&amp;Source!I2367&amp;"=2/"&amp;"1000"</f>
        <v>Объем: 0,002=2/1000</v>
      </c>
    </row>
    <row r="2905" spans="1:22" ht="15" x14ac:dyDescent="0.25">
      <c r="A2905" s="20"/>
      <c r="B2905" s="20"/>
      <c r="C2905" s="20"/>
      <c r="D2905" s="20"/>
      <c r="E2905" s="20"/>
      <c r="F2905" s="20"/>
      <c r="G2905" s="20"/>
      <c r="H2905" s="20"/>
      <c r="I2905" s="58">
        <f>J2903</f>
        <v>144.34</v>
      </c>
      <c r="J2905" s="58"/>
      <c r="K2905" s="21">
        <f>IF(Source!I2367&lt;&gt;0, ROUND(I2905/Source!I2367, 2), 0)</f>
        <v>72170</v>
      </c>
      <c r="P2905" s="18">
        <f>I2905</f>
        <v>144.34</v>
      </c>
    </row>
    <row r="2906" spans="1:22" ht="42.75" x14ac:dyDescent="0.2">
      <c r="A2906" s="13">
        <v>331</v>
      </c>
      <c r="B2906" s="13" t="str">
        <f>Source!F2368</f>
        <v>1.20-3103-1-8/1</v>
      </c>
      <c r="C2906" s="13" t="str">
        <f>Source!G2368</f>
        <v>Установка розетки штепсельной неутопленного типа при открытой проводке</v>
      </c>
      <c r="D2906" s="14" t="str">
        <f>Source!H2368</f>
        <v>100 шт.</v>
      </c>
      <c r="E2906" s="2">
        <f>Source!I2368</f>
        <v>0.04</v>
      </c>
      <c r="F2906" s="16"/>
      <c r="G2906" s="15"/>
      <c r="H2906" s="2"/>
      <c r="I2906" s="2"/>
      <c r="J2906" s="16"/>
      <c r="K2906" s="16"/>
      <c r="Q2906">
        <f>ROUND((Source!BZ2368/100)*ROUND((Source!AF2368*Source!AV2368)*Source!I2368, 2), 2)</f>
        <v>780.74</v>
      </c>
      <c r="R2906">
        <f>Source!X2368</f>
        <v>780.74</v>
      </c>
      <c r="S2906">
        <f>ROUND((Source!CA2368/100)*ROUND((Source!AF2368*Source!AV2368)*Source!I2368, 2), 2)</f>
        <v>111.53</v>
      </c>
      <c r="T2906">
        <f>Source!Y2368</f>
        <v>111.53</v>
      </c>
      <c r="U2906">
        <f>ROUND((175/100)*ROUND((Source!AE2368*Source!AV2368)*Source!I2368, 2), 2)</f>
        <v>0.05</v>
      </c>
      <c r="V2906">
        <f>ROUND((108/100)*ROUND(Source!CS2368*Source!I2368, 2), 2)</f>
        <v>0.03</v>
      </c>
    </row>
    <row r="2907" spans="1:22" x14ac:dyDescent="0.2">
      <c r="C2907" s="17" t="str">
        <f>"Объем: "&amp;Source!I2368&amp;"=4/"&amp;"100"</f>
        <v>Объем: 0,04=4/100</v>
      </c>
    </row>
    <row r="2908" spans="1:22" ht="14.25" x14ac:dyDescent="0.2">
      <c r="A2908" s="13"/>
      <c r="B2908" s="13"/>
      <c r="C2908" s="13" t="s">
        <v>1159</v>
      </c>
      <c r="D2908" s="14"/>
      <c r="E2908" s="2"/>
      <c r="F2908" s="16">
        <f>Source!AO2368</f>
        <v>27883.439999999999</v>
      </c>
      <c r="G2908" s="15" t="str">
        <f>Source!DG2368</f>
        <v/>
      </c>
      <c r="H2908" s="2">
        <f>Source!AV2368</f>
        <v>1</v>
      </c>
      <c r="I2908" s="2">
        <f>IF(Source!BA2368&lt;&gt; 0, Source!BA2368, 1)</f>
        <v>1</v>
      </c>
      <c r="J2908" s="16">
        <f>Source!S2368</f>
        <v>1115.3399999999999</v>
      </c>
      <c r="K2908" s="16"/>
    </row>
    <row r="2909" spans="1:22" ht="14.25" x14ac:dyDescent="0.2">
      <c r="A2909" s="13"/>
      <c r="B2909" s="13"/>
      <c r="C2909" s="13" t="s">
        <v>1165</v>
      </c>
      <c r="D2909" s="14"/>
      <c r="E2909" s="2"/>
      <c r="F2909" s="16">
        <f>Source!AM2368</f>
        <v>32.57</v>
      </c>
      <c r="G2909" s="15" t="str">
        <f>Source!DE2368</f>
        <v/>
      </c>
      <c r="H2909" s="2">
        <f>Source!AV2368</f>
        <v>1</v>
      </c>
      <c r="I2909" s="2">
        <f>IF(Source!BB2368&lt;&gt; 0, Source!BB2368, 1)</f>
        <v>1</v>
      </c>
      <c r="J2909" s="16">
        <f>Source!Q2368</f>
        <v>1.3</v>
      </c>
      <c r="K2909" s="16"/>
    </row>
    <row r="2910" spans="1:22" ht="14.25" x14ac:dyDescent="0.2">
      <c r="A2910" s="13"/>
      <c r="B2910" s="13"/>
      <c r="C2910" s="13" t="s">
        <v>1166</v>
      </c>
      <c r="D2910" s="14"/>
      <c r="E2910" s="2"/>
      <c r="F2910" s="16">
        <f>Source!AN2368</f>
        <v>0.69</v>
      </c>
      <c r="G2910" s="15" t="str">
        <f>Source!DF2368</f>
        <v/>
      </c>
      <c r="H2910" s="2">
        <f>Source!AV2368</f>
        <v>1</v>
      </c>
      <c r="I2910" s="2">
        <f>IF(Source!BS2368&lt;&gt; 0, Source!BS2368, 1)</f>
        <v>1</v>
      </c>
      <c r="J2910" s="22">
        <f>Source!R2368</f>
        <v>0.03</v>
      </c>
      <c r="K2910" s="16"/>
    </row>
    <row r="2911" spans="1:22" ht="14.25" x14ac:dyDescent="0.2">
      <c r="A2911" s="13"/>
      <c r="B2911" s="13"/>
      <c r="C2911" s="13" t="s">
        <v>1160</v>
      </c>
      <c r="D2911" s="14" t="s">
        <v>1161</v>
      </c>
      <c r="E2911" s="2">
        <f>Source!AT2368</f>
        <v>70</v>
      </c>
      <c r="F2911" s="16"/>
      <c r="G2911" s="15"/>
      <c r="H2911" s="2"/>
      <c r="I2911" s="2"/>
      <c r="J2911" s="16">
        <f>SUM(R2906:R2910)</f>
        <v>780.74</v>
      </c>
      <c r="K2911" s="16"/>
    </row>
    <row r="2912" spans="1:22" ht="14.25" x14ac:dyDescent="0.2">
      <c r="A2912" s="13"/>
      <c r="B2912" s="13"/>
      <c r="C2912" s="13" t="s">
        <v>1162</v>
      </c>
      <c r="D2912" s="14" t="s">
        <v>1161</v>
      </c>
      <c r="E2912" s="2">
        <f>Source!AU2368</f>
        <v>10</v>
      </c>
      <c r="F2912" s="16"/>
      <c r="G2912" s="15"/>
      <c r="H2912" s="2"/>
      <c r="I2912" s="2"/>
      <c r="J2912" s="16">
        <f>SUM(T2906:T2911)</f>
        <v>111.53</v>
      </c>
      <c r="K2912" s="16"/>
    </row>
    <row r="2913" spans="1:22" ht="14.25" x14ac:dyDescent="0.2">
      <c r="A2913" s="13"/>
      <c r="B2913" s="13"/>
      <c r="C2913" s="13" t="s">
        <v>1168</v>
      </c>
      <c r="D2913" s="14" t="s">
        <v>1161</v>
      </c>
      <c r="E2913" s="2">
        <f>108</f>
        <v>108</v>
      </c>
      <c r="F2913" s="16"/>
      <c r="G2913" s="15"/>
      <c r="H2913" s="2"/>
      <c r="I2913" s="2"/>
      <c r="J2913" s="16">
        <f>SUM(V2906:V2912)</f>
        <v>0.03</v>
      </c>
      <c r="K2913" s="16"/>
    </row>
    <row r="2914" spans="1:22" ht="14.25" x14ac:dyDescent="0.2">
      <c r="A2914" s="13"/>
      <c r="B2914" s="13"/>
      <c r="C2914" s="13" t="s">
        <v>1163</v>
      </c>
      <c r="D2914" s="14" t="s">
        <v>1164</v>
      </c>
      <c r="E2914" s="2">
        <f>Source!AQ2368</f>
        <v>42.81</v>
      </c>
      <c r="F2914" s="16"/>
      <c r="G2914" s="15" t="str">
        <f>Source!DI2368</f>
        <v/>
      </c>
      <c r="H2914" s="2">
        <f>Source!AV2368</f>
        <v>1</v>
      </c>
      <c r="I2914" s="2"/>
      <c r="J2914" s="16"/>
      <c r="K2914" s="16">
        <f>Source!U2368</f>
        <v>1.7124000000000001</v>
      </c>
    </row>
    <row r="2915" spans="1:22" ht="15" x14ac:dyDescent="0.25">
      <c r="A2915" s="20"/>
      <c r="B2915" s="20"/>
      <c r="C2915" s="20"/>
      <c r="D2915" s="20"/>
      <c r="E2915" s="20"/>
      <c r="F2915" s="20"/>
      <c r="G2915" s="20"/>
      <c r="H2915" s="20"/>
      <c r="I2915" s="58">
        <f>J2908+J2909+J2911+J2912+J2913</f>
        <v>2008.9399999999998</v>
      </c>
      <c r="J2915" s="58"/>
      <c r="K2915" s="21">
        <f>IF(Source!I2368&lt;&gt;0, ROUND(I2915/Source!I2368, 2), 0)</f>
        <v>50223.5</v>
      </c>
      <c r="P2915" s="18">
        <f>I2915</f>
        <v>2008.9399999999998</v>
      </c>
    </row>
    <row r="2916" spans="1:22" ht="42.75" x14ac:dyDescent="0.2">
      <c r="A2916" s="13">
        <v>332</v>
      </c>
      <c r="B2916" s="13" t="str">
        <f>Source!F2369</f>
        <v>1.20-3103-1-1/1</v>
      </c>
      <c r="C2916" s="13" t="str">
        <f>Source!G2369</f>
        <v>Установка выключателя одноклавишного неутопленного типа при открытой проводке</v>
      </c>
      <c r="D2916" s="14" t="str">
        <f>Source!H2369</f>
        <v>100 шт.</v>
      </c>
      <c r="E2916" s="2">
        <f>Source!I2369</f>
        <v>0.01</v>
      </c>
      <c r="F2916" s="16"/>
      <c r="G2916" s="15"/>
      <c r="H2916" s="2"/>
      <c r="I2916" s="2"/>
      <c r="J2916" s="16"/>
      <c r="K2916" s="16"/>
      <c r="Q2916">
        <f>ROUND((Source!BZ2369/100)*ROUND((Source!AF2369*Source!AV2369)*Source!I2369, 2), 2)</f>
        <v>178.82</v>
      </c>
      <c r="R2916">
        <f>Source!X2369</f>
        <v>178.82</v>
      </c>
      <c r="S2916">
        <f>ROUND((Source!CA2369/100)*ROUND((Source!AF2369*Source!AV2369)*Source!I2369, 2), 2)</f>
        <v>25.55</v>
      </c>
      <c r="T2916">
        <f>Source!Y2369</f>
        <v>25.55</v>
      </c>
      <c r="U2916">
        <f>ROUND((175/100)*ROUND((Source!AE2369*Source!AV2369)*Source!I2369, 2), 2)</f>
        <v>0.02</v>
      </c>
      <c r="V2916">
        <f>ROUND((108/100)*ROUND(Source!CS2369*Source!I2369, 2), 2)</f>
        <v>0.01</v>
      </c>
    </row>
    <row r="2917" spans="1:22" x14ac:dyDescent="0.2">
      <c r="C2917" s="17" t="str">
        <f>"Объем: "&amp;Source!I2369&amp;"=1/"&amp;"100"</f>
        <v>Объем: 0,01=1/100</v>
      </c>
    </row>
    <row r="2918" spans="1:22" ht="14.25" x14ac:dyDescent="0.2">
      <c r="A2918" s="13"/>
      <c r="B2918" s="13"/>
      <c r="C2918" s="13" t="s">
        <v>1159</v>
      </c>
      <c r="D2918" s="14"/>
      <c r="E2918" s="2"/>
      <c r="F2918" s="16">
        <f>Source!AO2369</f>
        <v>25545.16</v>
      </c>
      <c r="G2918" s="15" t="str">
        <f>Source!DG2369</f>
        <v/>
      </c>
      <c r="H2918" s="2">
        <f>Source!AV2369</f>
        <v>1</v>
      </c>
      <c r="I2918" s="2">
        <f>IF(Source!BA2369&lt;&gt; 0, Source!BA2369, 1)</f>
        <v>1</v>
      </c>
      <c r="J2918" s="16">
        <f>Source!S2369</f>
        <v>255.45</v>
      </c>
      <c r="K2918" s="16"/>
    </row>
    <row r="2919" spans="1:22" ht="14.25" x14ac:dyDescent="0.2">
      <c r="A2919" s="13"/>
      <c r="B2919" s="13"/>
      <c r="C2919" s="13" t="s">
        <v>1165</v>
      </c>
      <c r="D2919" s="14"/>
      <c r="E2919" s="2"/>
      <c r="F2919" s="16">
        <f>Source!AM2369</f>
        <v>32.57</v>
      </c>
      <c r="G2919" s="15" t="str">
        <f>Source!DE2369</f>
        <v/>
      </c>
      <c r="H2919" s="2">
        <f>Source!AV2369</f>
        <v>1</v>
      </c>
      <c r="I2919" s="2">
        <f>IF(Source!BB2369&lt;&gt; 0, Source!BB2369, 1)</f>
        <v>1</v>
      </c>
      <c r="J2919" s="16">
        <f>Source!Q2369</f>
        <v>0.33</v>
      </c>
      <c r="K2919" s="16"/>
    </row>
    <row r="2920" spans="1:22" ht="14.25" x14ac:dyDescent="0.2">
      <c r="A2920" s="13"/>
      <c r="B2920" s="13"/>
      <c r="C2920" s="13" t="s">
        <v>1166</v>
      </c>
      <c r="D2920" s="14"/>
      <c r="E2920" s="2"/>
      <c r="F2920" s="16">
        <f>Source!AN2369</f>
        <v>0.69</v>
      </c>
      <c r="G2920" s="15" t="str">
        <f>Source!DF2369</f>
        <v/>
      </c>
      <c r="H2920" s="2">
        <f>Source!AV2369</f>
        <v>1</v>
      </c>
      <c r="I2920" s="2">
        <f>IF(Source!BS2369&lt;&gt; 0, Source!BS2369, 1)</f>
        <v>1</v>
      </c>
      <c r="J2920" s="22">
        <f>Source!R2369</f>
        <v>0.01</v>
      </c>
      <c r="K2920" s="16"/>
    </row>
    <row r="2921" spans="1:22" ht="14.25" x14ac:dyDescent="0.2">
      <c r="A2921" s="13"/>
      <c r="B2921" s="13"/>
      <c r="C2921" s="13" t="s">
        <v>1160</v>
      </c>
      <c r="D2921" s="14" t="s">
        <v>1161</v>
      </c>
      <c r="E2921" s="2">
        <f>Source!AT2369</f>
        <v>70</v>
      </c>
      <c r="F2921" s="16"/>
      <c r="G2921" s="15"/>
      <c r="H2921" s="2"/>
      <c r="I2921" s="2"/>
      <c r="J2921" s="16">
        <f>SUM(R2916:R2920)</f>
        <v>178.82</v>
      </c>
      <c r="K2921" s="16"/>
    </row>
    <row r="2922" spans="1:22" ht="14.25" x14ac:dyDescent="0.2">
      <c r="A2922" s="13"/>
      <c r="B2922" s="13"/>
      <c r="C2922" s="13" t="s">
        <v>1162</v>
      </c>
      <c r="D2922" s="14" t="s">
        <v>1161</v>
      </c>
      <c r="E2922" s="2">
        <f>Source!AU2369</f>
        <v>10</v>
      </c>
      <c r="F2922" s="16"/>
      <c r="G2922" s="15"/>
      <c r="H2922" s="2"/>
      <c r="I2922" s="2"/>
      <c r="J2922" s="16">
        <f>SUM(T2916:T2921)</f>
        <v>25.55</v>
      </c>
      <c r="K2922" s="16"/>
    </row>
    <row r="2923" spans="1:22" ht="14.25" x14ac:dyDescent="0.2">
      <c r="A2923" s="13"/>
      <c r="B2923" s="13"/>
      <c r="C2923" s="13" t="s">
        <v>1168</v>
      </c>
      <c r="D2923" s="14" t="s">
        <v>1161</v>
      </c>
      <c r="E2923" s="2">
        <f>108</f>
        <v>108</v>
      </c>
      <c r="F2923" s="16"/>
      <c r="G2923" s="15"/>
      <c r="H2923" s="2"/>
      <c r="I2923" s="2"/>
      <c r="J2923" s="16">
        <f>SUM(V2916:V2922)</f>
        <v>0.01</v>
      </c>
      <c r="K2923" s="16"/>
    </row>
    <row r="2924" spans="1:22" ht="14.25" x14ac:dyDescent="0.2">
      <c r="A2924" s="13"/>
      <c r="B2924" s="13"/>
      <c r="C2924" s="13" t="s">
        <v>1163</v>
      </c>
      <c r="D2924" s="14" t="s">
        <v>1164</v>
      </c>
      <c r="E2924" s="2">
        <f>Source!AQ2369</f>
        <v>39.22</v>
      </c>
      <c r="F2924" s="16"/>
      <c r="G2924" s="15" t="str">
        <f>Source!DI2369</f>
        <v/>
      </c>
      <c r="H2924" s="2">
        <f>Source!AV2369</f>
        <v>1</v>
      </c>
      <c r="I2924" s="2"/>
      <c r="J2924" s="16"/>
      <c r="K2924" s="16">
        <f>Source!U2369</f>
        <v>0.39219999999999999</v>
      </c>
    </row>
    <row r="2925" spans="1:22" ht="15" x14ac:dyDescent="0.25">
      <c r="A2925" s="20"/>
      <c r="B2925" s="20"/>
      <c r="C2925" s="20"/>
      <c r="D2925" s="20"/>
      <c r="E2925" s="20"/>
      <c r="F2925" s="20"/>
      <c r="G2925" s="20"/>
      <c r="H2925" s="20"/>
      <c r="I2925" s="58">
        <f>J2918+J2919+J2921+J2922+J2923</f>
        <v>460.16</v>
      </c>
      <c r="J2925" s="58"/>
      <c r="K2925" s="21">
        <f>IF(Source!I2369&lt;&gt;0, ROUND(I2925/Source!I2369, 2), 0)</f>
        <v>46016</v>
      </c>
      <c r="P2925" s="18">
        <f>I2925</f>
        <v>460.16</v>
      </c>
    </row>
    <row r="2926" spans="1:22" ht="42.75" x14ac:dyDescent="0.2">
      <c r="A2926" s="13">
        <v>333</v>
      </c>
      <c r="B2926" s="13" t="str">
        <f>Source!F2370</f>
        <v>1.20-3103-1-5/1</v>
      </c>
      <c r="C2926" s="13" t="str">
        <f>Source!G2370</f>
        <v>Установка выключателя двухклавишного утопленного типа при скрытой проводке</v>
      </c>
      <c r="D2926" s="14" t="str">
        <f>Source!H2370</f>
        <v>100 шт.</v>
      </c>
      <c r="E2926" s="2">
        <f>Source!I2370</f>
        <v>0.01</v>
      </c>
      <c r="F2926" s="16"/>
      <c r="G2926" s="15"/>
      <c r="H2926" s="2"/>
      <c r="I2926" s="2"/>
      <c r="J2926" s="16"/>
      <c r="K2926" s="16"/>
      <c r="Q2926">
        <f>ROUND((Source!BZ2370/100)*ROUND((Source!AF2370*Source!AV2370)*Source!I2370, 2), 2)</f>
        <v>157.88999999999999</v>
      </c>
      <c r="R2926">
        <f>Source!X2370</f>
        <v>157.88999999999999</v>
      </c>
      <c r="S2926">
        <f>ROUND((Source!CA2370/100)*ROUND((Source!AF2370*Source!AV2370)*Source!I2370, 2), 2)</f>
        <v>22.56</v>
      </c>
      <c r="T2926">
        <f>Source!Y2370</f>
        <v>22.56</v>
      </c>
      <c r="U2926">
        <f>ROUND((175/100)*ROUND((Source!AE2370*Source!AV2370)*Source!I2370, 2), 2)</f>
        <v>0</v>
      </c>
      <c r="V2926">
        <f>ROUND((108/100)*ROUND(Source!CS2370*Source!I2370, 2), 2)</f>
        <v>0</v>
      </c>
    </row>
    <row r="2927" spans="1:22" x14ac:dyDescent="0.2">
      <c r="C2927" s="17" t="str">
        <f>"Объем: "&amp;Source!I2370&amp;"=1/"&amp;"100"</f>
        <v>Объем: 0,01=1/100</v>
      </c>
    </row>
    <row r="2928" spans="1:22" ht="14.25" x14ac:dyDescent="0.2">
      <c r="A2928" s="13"/>
      <c r="B2928" s="13"/>
      <c r="C2928" s="13" t="s">
        <v>1159</v>
      </c>
      <c r="D2928" s="14"/>
      <c r="E2928" s="2"/>
      <c r="F2928" s="16">
        <f>Source!AO2370</f>
        <v>22555.56</v>
      </c>
      <c r="G2928" s="15" t="str">
        <f>Source!DG2370</f>
        <v/>
      </c>
      <c r="H2928" s="2">
        <f>Source!AV2370</f>
        <v>1</v>
      </c>
      <c r="I2928" s="2">
        <f>IF(Source!BA2370&lt;&gt; 0, Source!BA2370, 1)</f>
        <v>1</v>
      </c>
      <c r="J2928" s="16">
        <f>Source!S2370</f>
        <v>225.56</v>
      </c>
      <c r="K2928" s="16"/>
    </row>
    <row r="2929" spans="1:22" ht="14.25" x14ac:dyDescent="0.2">
      <c r="A2929" s="13"/>
      <c r="B2929" s="13"/>
      <c r="C2929" s="13" t="s">
        <v>1160</v>
      </c>
      <c r="D2929" s="14" t="s">
        <v>1161</v>
      </c>
      <c r="E2929" s="2">
        <f>Source!AT2370</f>
        <v>70</v>
      </c>
      <c r="F2929" s="16"/>
      <c r="G2929" s="15"/>
      <c r="H2929" s="2"/>
      <c r="I2929" s="2"/>
      <c r="J2929" s="16">
        <f>SUM(R2926:R2928)</f>
        <v>157.88999999999999</v>
      </c>
      <c r="K2929" s="16"/>
    </row>
    <row r="2930" spans="1:22" ht="14.25" x14ac:dyDescent="0.2">
      <c r="A2930" s="13"/>
      <c r="B2930" s="13"/>
      <c r="C2930" s="13" t="s">
        <v>1162</v>
      </c>
      <c r="D2930" s="14" t="s">
        <v>1161</v>
      </c>
      <c r="E2930" s="2">
        <f>Source!AU2370</f>
        <v>10</v>
      </c>
      <c r="F2930" s="16"/>
      <c r="G2930" s="15"/>
      <c r="H2930" s="2"/>
      <c r="I2930" s="2"/>
      <c r="J2930" s="16">
        <f>SUM(T2926:T2929)</f>
        <v>22.56</v>
      </c>
      <c r="K2930" s="16"/>
    </row>
    <row r="2931" spans="1:22" ht="14.25" x14ac:dyDescent="0.2">
      <c r="A2931" s="13"/>
      <c r="B2931" s="13"/>
      <c r="C2931" s="13" t="s">
        <v>1163</v>
      </c>
      <c r="D2931" s="14" t="s">
        <v>1164</v>
      </c>
      <c r="E2931" s="2">
        <f>Source!AQ2370</f>
        <v>34.630000000000003</v>
      </c>
      <c r="F2931" s="16"/>
      <c r="G2931" s="15" t="str">
        <f>Source!DI2370</f>
        <v/>
      </c>
      <c r="H2931" s="2">
        <f>Source!AV2370</f>
        <v>1</v>
      </c>
      <c r="I2931" s="2"/>
      <c r="J2931" s="16"/>
      <c r="K2931" s="16">
        <f>Source!U2370</f>
        <v>0.34630000000000005</v>
      </c>
    </row>
    <row r="2932" spans="1:22" ht="15" x14ac:dyDescent="0.25">
      <c r="A2932" s="20"/>
      <c r="B2932" s="20"/>
      <c r="C2932" s="20"/>
      <c r="D2932" s="20"/>
      <c r="E2932" s="20"/>
      <c r="F2932" s="20"/>
      <c r="G2932" s="20"/>
      <c r="H2932" s="20"/>
      <c r="I2932" s="58">
        <f>J2928+J2929+J2930</f>
        <v>406.01</v>
      </c>
      <c r="J2932" s="58"/>
      <c r="K2932" s="21">
        <f>IF(Source!I2370&lt;&gt;0, ROUND(I2932/Source!I2370, 2), 0)</f>
        <v>40601</v>
      </c>
      <c r="P2932" s="18">
        <f>I2932</f>
        <v>406.01</v>
      </c>
    </row>
    <row r="2934" spans="1:22" ht="15" x14ac:dyDescent="0.25">
      <c r="A2934" s="61" t="str">
        <f>CONCATENATE("Итого по разделу: ",IF(Source!G2372&lt;&gt;"Новый раздел", Source!G2372, ""))</f>
        <v>Итого по разделу: Помещение 223 Учебный класс</v>
      </c>
      <c r="B2934" s="61"/>
      <c r="C2934" s="61"/>
      <c r="D2934" s="61"/>
      <c r="E2934" s="61"/>
      <c r="F2934" s="61"/>
      <c r="G2934" s="61"/>
      <c r="H2934" s="61"/>
      <c r="I2934" s="59">
        <f>SUM(P2872:P2933)</f>
        <v>3738.16</v>
      </c>
      <c r="J2934" s="60"/>
      <c r="K2934" s="23"/>
    </row>
    <row r="2937" spans="1:22" ht="16.5" x14ac:dyDescent="0.25">
      <c r="A2937" s="57" t="str">
        <f>CONCATENATE("Раздел: ",IF(Source!G2402&lt;&gt;"Новый раздел", Source!G2402, ""))</f>
        <v>Раздел: Помещение 226 Подсобное помещение</v>
      </c>
      <c r="B2937" s="57"/>
      <c r="C2937" s="57"/>
      <c r="D2937" s="57"/>
      <c r="E2937" s="57"/>
      <c r="F2937" s="57"/>
      <c r="G2937" s="57"/>
      <c r="H2937" s="57"/>
      <c r="I2937" s="57"/>
      <c r="J2937" s="57"/>
      <c r="K2937" s="57"/>
    </row>
    <row r="2938" spans="1:22" ht="28.5" x14ac:dyDescent="0.2">
      <c r="A2938" s="13">
        <v>334</v>
      </c>
      <c r="B2938" s="13" t="str">
        <f>Source!F2406</f>
        <v>1.21-3305-1-1/1</v>
      </c>
      <c r="C2938" s="13" t="str">
        <f>Source!G2406</f>
        <v>Демонтаж выключателей, розеток</v>
      </c>
      <c r="D2938" s="14" t="str">
        <f>Source!H2406</f>
        <v>100 шт.</v>
      </c>
      <c r="E2938" s="2">
        <f>Source!I2406</f>
        <v>0.05</v>
      </c>
      <c r="F2938" s="16"/>
      <c r="G2938" s="15"/>
      <c r="H2938" s="2"/>
      <c r="I2938" s="2"/>
      <c r="J2938" s="16"/>
      <c r="K2938" s="16"/>
      <c r="Q2938">
        <f>ROUND((Source!BZ2406/100)*ROUND((Source!AF2406*Source!AV2406)*Source!I2406, 2), 2)</f>
        <v>94.86</v>
      </c>
      <c r="R2938">
        <f>Source!X2406</f>
        <v>94.86</v>
      </c>
      <c r="S2938">
        <f>ROUND((Source!CA2406/100)*ROUND((Source!AF2406*Source!AV2406)*Source!I2406, 2), 2)</f>
        <v>13.55</v>
      </c>
      <c r="T2938">
        <f>Source!Y2406</f>
        <v>13.55</v>
      </c>
      <c r="U2938">
        <f>ROUND((175/100)*ROUND((Source!AE2406*Source!AV2406)*Source!I2406, 2), 2)</f>
        <v>0</v>
      </c>
      <c r="V2938">
        <f>ROUND((108/100)*ROUND(Source!CS2406*Source!I2406, 2), 2)</f>
        <v>0</v>
      </c>
    </row>
    <row r="2939" spans="1:22" x14ac:dyDescent="0.2">
      <c r="C2939" s="17" t="str">
        <f>"Объем: "&amp;Source!I2406&amp;"=5/"&amp;"100"</f>
        <v>Объем: 0,05=5/100</v>
      </c>
    </row>
    <row r="2940" spans="1:22" ht="14.25" x14ac:dyDescent="0.2">
      <c r="A2940" s="13"/>
      <c r="B2940" s="13"/>
      <c r="C2940" s="13" t="s">
        <v>1159</v>
      </c>
      <c r="D2940" s="14"/>
      <c r="E2940" s="2"/>
      <c r="F2940" s="16">
        <f>Source!AO2406</f>
        <v>2710.46</v>
      </c>
      <c r="G2940" s="15" t="str">
        <f>Source!DG2406</f>
        <v/>
      </c>
      <c r="H2940" s="2">
        <f>Source!AV2406</f>
        <v>1</v>
      </c>
      <c r="I2940" s="2">
        <f>IF(Source!BA2406&lt;&gt; 0, Source!BA2406, 1)</f>
        <v>1</v>
      </c>
      <c r="J2940" s="16">
        <f>Source!S2406</f>
        <v>135.52000000000001</v>
      </c>
      <c r="K2940" s="16"/>
    </row>
    <row r="2941" spans="1:22" ht="14.25" x14ac:dyDescent="0.2">
      <c r="A2941" s="13"/>
      <c r="B2941" s="13"/>
      <c r="C2941" s="13" t="s">
        <v>1160</v>
      </c>
      <c r="D2941" s="14" t="s">
        <v>1161</v>
      </c>
      <c r="E2941" s="2">
        <f>Source!AT2406</f>
        <v>70</v>
      </c>
      <c r="F2941" s="16"/>
      <c r="G2941" s="15"/>
      <c r="H2941" s="2"/>
      <c r="I2941" s="2"/>
      <c r="J2941" s="16">
        <f>SUM(R2938:R2940)</f>
        <v>94.86</v>
      </c>
      <c r="K2941" s="16"/>
    </row>
    <row r="2942" spans="1:22" ht="14.25" x14ac:dyDescent="0.2">
      <c r="A2942" s="13"/>
      <c r="B2942" s="13"/>
      <c r="C2942" s="13" t="s">
        <v>1162</v>
      </c>
      <c r="D2942" s="14" t="s">
        <v>1161</v>
      </c>
      <c r="E2942" s="2">
        <f>Source!AU2406</f>
        <v>10</v>
      </c>
      <c r="F2942" s="16"/>
      <c r="G2942" s="15"/>
      <c r="H2942" s="2"/>
      <c r="I2942" s="2"/>
      <c r="J2942" s="16">
        <f>SUM(T2938:T2941)</f>
        <v>13.55</v>
      </c>
      <c r="K2942" s="16"/>
    </row>
    <row r="2943" spans="1:22" ht="14.25" x14ac:dyDescent="0.2">
      <c r="A2943" s="13"/>
      <c r="B2943" s="13"/>
      <c r="C2943" s="13" t="s">
        <v>1163</v>
      </c>
      <c r="D2943" s="14" t="s">
        <v>1164</v>
      </c>
      <c r="E2943" s="2">
        <f>Source!AQ2406</f>
        <v>5.84</v>
      </c>
      <c r="F2943" s="16"/>
      <c r="G2943" s="15" t="str">
        <f>Source!DI2406</f>
        <v/>
      </c>
      <c r="H2943" s="2">
        <f>Source!AV2406</f>
        <v>1</v>
      </c>
      <c r="I2943" s="2"/>
      <c r="J2943" s="16"/>
      <c r="K2943" s="16">
        <f>Source!U2406</f>
        <v>0.29199999999999998</v>
      </c>
    </row>
    <row r="2944" spans="1:22" ht="15" x14ac:dyDescent="0.25">
      <c r="A2944" s="20"/>
      <c r="B2944" s="20"/>
      <c r="C2944" s="20"/>
      <c r="D2944" s="20"/>
      <c r="E2944" s="20"/>
      <c r="F2944" s="20"/>
      <c r="G2944" s="20"/>
      <c r="H2944" s="20"/>
      <c r="I2944" s="58">
        <f>J2940+J2941+J2942</f>
        <v>243.93</v>
      </c>
      <c r="J2944" s="58"/>
      <c r="K2944" s="21">
        <f>IF(Source!I2406&lt;&gt;0, ROUND(I2944/Source!I2406, 2), 0)</f>
        <v>4878.6000000000004</v>
      </c>
      <c r="P2944" s="18">
        <f>I2944</f>
        <v>243.93</v>
      </c>
    </row>
    <row r="2945" spans="1:22" ht="57" x14ac:dyDescent="0.2">
      <c r="A2945" s="13">
        <v>335</v>
      </c>
      <c r="B2945" s="13" t="str">
        <f>Source!F2407</f>
        <v>1.50-3204-13-6/1</v>
      </c>
      <c r="C2945" s="13" t="str">
        <f>Source!G2407</f>
        <v>Сверление отверстий в строительных конструкциях из кирпича установками алмазного сверления, диаметр сверла алмазного кольцевого 70 мм</v>
      </c>
      <c r="D2945" s="14" t="str">
        <f>Source!H2407</f>
        <v>10 СМ</v>
      </c>
      <c r="E2945" s="2">
        <f>Source!I2407</f>
        <v>0.2</v>
      </c>
      <c r="F2945" s="16"/>
      <c r="G2945" s="15"/>
      <c r="H2945" s="2"/>
      <c r="I2945" s="2"/>
      <c r="J2945" s="16"/>
      <c r="K2945" s="16"/>
      <c r="Q2945">
        <f>ROUND((Source!BZ2407/100)*ROUND((Source!AF2407*Source!AV2407)*Source!I2407, 2), 2)</f>
        <v>42.74</v>
      </c>
      <c r="R2945">
        <f>Source!X2407</f>
        <v>42.74</v>
      </c>
      <c r="S2945">
        <f>ROUND((Source!CA2407/100)*ROUND((Source!AF2407*Source!AV2407)*Source!I2407, 2), 2)</f>
        <v>6.11</v>
      </c>
      <c r="T2945">
        <f>Source!Y2407</f>
        <v>6.11</v>
      </c>
      <c r="U2945">
        <f>ROUND((175/100)*ROUND((Source!AE2407*Source!AV2407)*Source!I2407, 2), 2)</f>
        <v>0.05</v>
      </c>
      <c r="V2945">
        <f>ROUND((108/100)*ROUND(Source!CS2407*Source!I2407, 2), 2)</f>
        <v>0.03</v>
      </c>
    </row>
    <row r="2946" spans="1:22" x14ac:dyDescent="0.2">
      <c r="C2946" s="17" t="str">
        <f>"Объем: "&amp;Source!I2407&amp;"=2/"&amp;"10"</f>
        <v>Объем: 0,2=2/10</v>
      </c>
    </row>
    <row r="2947" spans="1:22" ht="14.25" x14ac:dyDescent="0.2">
      <c r="A2947" s="13"/>
      <c r="B2947" s="13"/>
      <c r="C2947" s="13" t="s">
        <v>1159</v>
      </c>
      <c r="D2947" s="14"/>
      <c r="E2947" s="2"/>
      <c r="F2947" s="16">
        <f>Source!AO2407</f>
        <v>305.27</v>
      </c>
      <c r="G2947" s="15" t="str">
        <f>Source!DG2407</f>
        <v/>
      </c>
      <c r="H2947" s="2">
        <f>Source!AV2407</f>
        <v>1</v>
      </c>
      <c r="I2947" s="2">
        <f>IF(Source!BA2407&lt;&gt; 0, Source!BA2407, 1)</f>
        <v>1</v>
      </c>
      <c r="J2947" s="16">
        <f>Source!S2407</f>
        <v>61.05</v>
      </c>
      <c r="K2947" s="16"/>
    </row>
    <row r="2948" spans="1:22" ht="14.25" x14ac:dyDescent="0.2">
      <c r="A2948" s="13"/>
      <c r="B2948" s="13"/>
      <c r="C2948" s="13" t="s">
        <v>1165</v>
      </c>
      <c r="D2948" s="14"/>
      <c r="E2948" s="2"/>
      <c r="F2948" s="16">
        <f>Source!AM2407</f>
        <v>8.99</v>
      </c>
      <c r="G2948" s="15" t="str">
        <f>Source!DE2407</f>
        <v/>
      </c>
      <c r="H2948" s="2">
        <f>Source!AV2407</f>
        <v>1</v>
      </c>
      <c r="I2948" s="2">
        <f>IF(Source!BB2407&lt;&gt; 0, Source!BB2407, 1)</f>
        <v>1</v>
      </c>
      <c r="J2948" s="16">
        <f>Source!Q2407</f>
        <v>1.8</v>
      </c>
      <c r="K2948" s="16"/>
    </row>
    <row r="2949" spans="1:22" ht="14.25" x14ac:dyDescent="0.2">
      <c r="A2949" s="13"/>
      <c r="B2949" s="13"/>
      <c r="C2949" s="13" t="s">
        <v>1166</v>
      </c>
      <c r="D2949" s="14"/>
      <c r="E2949" s="2"/>
      <c r="F2949" s="16">
        <f>Source!AN2407</f>
        <v>0.13</v>
      </c>
      <c r="G2949" s="15" t="str">
        <f>Source!DF2407</f>
        <v/>
      </c>
      <c r="H2949" s="2">
        <f>Source!AV2407</f>
        <v>1</v>
      </c>
      <c r="I2949" s="2">
        <f>IF(Source!BS2407&lt;&gt; 0, Source!BS2407, 1)</f>
        <v>1</v>
      </c>
      <c r="J2949" s="22">
        <f>Source!R2407</f>
        <v>0.03</v>
      </c>
      <c r="K2949" s="16"/>
    </row>
    <row r="2950" spans="1:22" ht="14.25" x14ac:dyDescent="0.2">
      <c r="A2950" s="13"/>
      <c r="B2950" s="13"/>
      <c r="C2950" s="13" t="s">
        <v>1167</v>
      </c>
      <c r="D2950" s="14"/>
      <c r="E2950" s="2"/>
      <c r="F2950" s="16">
        <f>Source!AL2407</f>
        <v>112.32</v>
      </c>
      <c r="G2950" s="15" t="str">
        <f>Source!DD2407</f>
        <v/>
      </c>
      <c r="H2950" s="2">
        <f>Source!AW2407</f>
        <v>1</v>
      </c>
      <c r="I2950" s="2">
        <f>IF(Source!BC2407&lt;&gt; 0, Source!BC2407, 1)</f>
        <v>1</v>
      </c>
      <c r="J2950" s="16">
        <f>Source!P2407</f>
        <v>22.46</v>
      </c>
      <c r="K2950" s="16"/>
    </row>
    <row r="2951" spans="1:22" ht="14.25" x14ac:dyDescent="0.2">
      <c r="A2951" s="13"/>
      <c r="B2951" s="13"/>
      <c r="C2951" s="13" t="s">
        <v>1160</v>
      </c>
      <c r="D2951" s="14" t="s">
        <v>1161</v>
      </c>
      <c r="E2951" s="2">
        <f>Source!AT2407</f>
        <v>70</v>
      </c>
      <c r="F2951" s="16"/>
      <c r="G2951" s="15"/>
      <c r="H2951" s="2"/>
      <c r="I2951" s="2"/>
      <c r="J2951" s="16">
        <f>SUM(R2945:R2950)</f>
        <v>42.74</v>
      </c>
      <c r="K2951" s="16"/>
    </row>
    <row r="2952" spans="1:22" ht="14.25" x14ac:dyDescent="0.2">
      <c r="A2952" s="13"/>
      <c r="B2952" s="13"/>
      <c r="C2952" s="13" t="s">
        <v>1162</v>
      </c>
      <c r="D2952" s="14" t="s">
        <v>1161</v>
      </c>
      <c r="E2952" s="2">
        <f>Source!AU2407</f>
        <v>10</v>
      </c>
      <c r="F2952" s="16"/>
      <c r="G2952" s="15"/>
      <c r="H2952" s="2"/>
      <c r="I2952" s="2"/>
      <c r="J2952" s="16">
        <f>SUM(T2945:T2951)</f>
        <v>6.11</v>
      </c>
      <c r="K2952" s="16"/>
    </row>
    <row r="2953" spans="1:22" ht="14.25" x14ac:dyDescent="0.2">
      <c r="A2953" s="13"/>
      <c r="B2953" s="13"/>
      <c r="C2953" s="13" t="s">
        <v>1168</v>
      </c>
      <c r="D2953" s="14" t="s">
        <v>1161</v>
      </c>
      <c r="E2953" s="2">
        <f>108</f>
        <v>108</v>
      </c>
      <c r="F2953" s="16"/>
      <c r="G2953" s="15"/>
      <c r="H2953" s="2"/>
      <c r="I2953" s="2"/>
      <c r="J2953" s="16">
        <f>SUM(V2945:V2952)</f>
        <v>0.03</v>
      </c>
      <c r="K2953" s="16"/>
    </row>
    <row r="2954" spans="1:22" ht="14.25" x14ac:dyDescent="0.2">
      <c r="A2954" s="13"/>
      <c r="B2954" s="13"/>
      <c r="C2954" s="13" t="s">
        <v>1163</v>
      </c>
      <c r="D2954" s="14" t="s">
        <v>1164</v>
      </c>
      <c r="E2954" s="2">
        <f>Source!AQ2407</f>
        <v>0.42</v>
      </c>
      <c r="F2954" s="16"/>
      <c r="G2954" s="15" t="str">
        <f>Source!DI2407</f>
        <v/>
      </c>
      <c r="H2954" s="2">
        <f>Source!AV2407</f>
        <v>1</v>
      </c>
      <c r="I2954" s="2"/>
      <c r="J2954" s="16"/>
      <c r="K2954" s="16">
        <f>Source!U2407</f>
        <v>8.4000000000000005E-2</v>
      </c>
    </row>
    <row r="2955" spans="1:22" ht="15" x14ac:dyDescent="0.25">
      <c r="A2955" s="20"/>
      <c r="B2955" s="20"/>
      <c r="C2955" s="20"/>
      <c r="D2955" s="20"/>
      <c r="E2955" s="20"/>
      <c r="F2955" s="20"/>
      <c r="G2955" s="20"/>
      <c r="H2955" s="20"/>
      <c r="I2955" s="58">
        <f>J2947+J2948+J2950+J2951+J2952+J2953</f>
        <v>134.19000000000003</v>
      </c>
      <c r="J2955" s="58"/>
      <c r="K2955" s="21">
        <f>IF(Source!I2407&lt;&gt;0, ROUND(I2955/Source!I2407, 2), 0)</f>
        <v>670.95</v>
      </c>
      <c r="P2955" s="18">
        <f>I2955</f>
        <v>134.19000000000003</v>
      </c>
    </row>
    <row r="2956" spans="1:22" ht="28.5" x14ac:dyDescent="0.2">
      <c r="A2956" s="13">
        <v>336</v>
      </c>
      <c r="B2956" s="13" t="str">
        <f>Source!F2408</f>
        <v>1.50-3204-10-1/1</v>
      </c>
      <c r="C2956" s="13" t="str">
        <f>Source!G2408</f>
        <v>Пробивка борозд в кирпичных стенах, площадь сечения до 20 см2</v>
      </c>
      <c r="D2956" s="14" t="str">
        <f>Source!H2408</f>
        <v>100 м</v>
      </c>
      <c r="E2956" s="2">
        <f>Source!I2408</f>
        <v>0.01</v>
      </c>
      <c r="F2956" s="16"/>
      <c r="G2956" s="15"/>
      <c r="H2956" s="2"/>
      <c r="I2956" s="2"/>
      <c r="J2956" s="16"/>
      <c r="K2956" s="16"/>
      <c r="Q2956">
        <f>ROUND((Source!BZ2408/100)*ROUND((Source!AF2408*Source!AV2408)*Source!I2408, 2), 2)</f>
        <v>57.54</v>
      </c>
      <c r="R2956">
        <f>Source!X2408</f>
        <v>57.54</v>
      </c>
      <c r="S2956">
        <f>ROUND((Source!CA2408/100)*ROUND((Source!AF2408*Source!AV2408)*Source!I2408, 2), 2)</f>
        <v>8.2200000000000006</v>
      </c>
      <c r="T2956">
        <f>Source!Y2408</f>
        <v>8.2200000000000006</v>
      </c>
      <c r="U2956">
        <f>ROUND((175/100)*ROUND((Source!AE2408*Source!AV2408)*Source!I2408, 2), 2)</f>
        <v>53.2</v>
      </c>
      <c r="V2956">
        <f>ROUND((108/100)*ROUND(Source!CS2408*Source!I2408, 2), 2)</f>
        <v>32.83</v>
      </c>
    </row>
    <row r="2957" spans="1:22" x14ac:dyDescent="0.2">
      <c r="C2957" s="17" t="str">
        <f>"Объем: "&amp;Source!I2408&amp;"=1/"&amp;"100"</f>
        <v>Объем: 0,01=1/100</v>
      </c>
    </row>
    <row r="2958" spans="1:22" ht="14.25" x14ac:dyDescent="0.2">
      <c r="A2958" s="13"/>
      <c r="B2958" s="13"/>
      <c r="C2958" s="13" t="s">
        <v>1159</v>
      </c>
      <c r="D2958" s="14"/>
      <c r="E2958" s="2"/>
      <c r="F2958" s="16">
        <f>Source!AO2408</f>
        <v>8219.68</v>
      </c>
      <c r="G2958" s="15" t="str">
        <f>Source!DG2408</f>
        <v/>
      </c>
      <c r="H2958" s="2">
        <f>Source!AV2408</f>
        <v>1</v>
      </c>
      <c r="I2958" s="2">
        <f>IF(Source!BA2408&lt;&gt; 0, Source!BA2408, 1)</f>
        <v>1</v>
      </c>
      <c r="J2958" s="16">
        <f>Source!S2408</f>
        <v>82.2</v>
      </c>
      <c r="K2958" s="16"/>
    </row>
    <row r="2959" spans="1:22" ht="14.25" x14ac:dyDescent="0.2">
      <c r="A2959" s="13"/>
      <c r="B2959" s="13"/>
      <c r="C2959" s="13" t="s">
        <v>1165</v>
      </c>
      <c r="D2959" s="14"/>
      <c r="E2959" s="2"/>
      <c r="F2959" s="16">
        <f>Source!AM2408</f>
        <v>5993.85</v>
      </c>
      <c r="G2959" s="15" t="str">
        <f>Source!DE2408</f>
        <v/>
      </c>
      <c r="H2959" s="2">
        <f>Source!AV2408</f>
        <v>1</v>
      </c>
      <c r="I2959" s="2">
        <f>IF(Source!BB2408&lt;&gt; 0, Source!BB2408, 1)</f>
        <v>1</v>
      </c>
      <c r="J2959" s="16">
        <f>Source!Q2408</f>
        <v>59.94</v>
      </c>
      <c r="K2959" s="16"/>
    </row>
    <row r="2960" spans="1:22" ht="14.25" x14ac:dyDescent="0.2">
      <c r="A2960" s="13"/>
      <c r="B2960" s="13"/>
      <c r="C2960" s="13" t="s">
        <v>1166</v>
      </c>
      <c r="D2960" s="14"/>
      <c r="E2960" s="2"/>
      <c r="F2960" s="16">
        <f>Source!AN2408</f>
        <v>3040.45</v>
      </c>
      <c r="G2960" s="15" t="str">
        <f>Source!DF2408</f>
        <v/>
      </c>
      <c r="H2960" s="2">
        <f>Source!AV2408</f>
        <v>1</v>
      </c>
      <c r="I2960" s="2">
        <f>IF(Source!BS2408&lt;&gt; 0, Source!BS2408, 1)</f>
        <v>1</v>
      </c>
      <c r="J2960" s="22">
        <f>Source!R2408</f>
        <v>30.4</v>
      </c>
      <c r="K2960" s="16"/>
    </row>
    <row r="2961" spans="1:22" ht="14.25" x14ac:dyDescent="0.2">
      <c r="A2961" s="13"/>
      <c r="B2961" s="13"/>
      <c r="C2961" s="13" t="s">
        <v>1160</v>
      </c>
      <c r="D2961" s="14" t="s">
        <v>1161</v>
      </c>
      <c r="E2961" s="2">
        <f>Source!AT2408</f>
        <v>70</v>
      </c>
      <c r="F2961" s="16"/>
      <c r="G2961" s="15"/>
      <c r="H2961" s="2"/>
      <c r="I2961" s="2"/>
      <c r="J2961" s="16">
        <f>SUM(R2956:R2960)</f>
        <v>57.54</v>
      </c>
      <c r="K2961" s="16"/>
    </row>
    <row r="2962" spans="1:22" ht="14.25" x14ac:dyDescent="0.2">
      <c r="A2962" s="13"/>
      <c r="B2962" s="13"/>
      <c r="C2962" s="13" t="s">
        <v>1162</v>
      </c>
      <c r="D2962" s="14" t="s">
        <v>1161</v>
      </c>
      <c r="E2962" s="2">
        <f>Source!AU2408</f>
        <v>10</v>
      </c>
      <c r="F2962" s="16"/>
      <c r="G2962" s="15"/>
      <c r="H2962" s="2"/>
      <c r="I2962" s="2"/>
      <c r="J2962" s="16">
        <f>SUM(T2956:T2961)</f>
        <v>8.2200000000000006</v>
      </c>
      <c r="K2962" s="16"/>
    </row>
    <row r="2963" spans="1:22" ht="14.25" x14ac:dyDescent="0.2">
      <c r="A2963" s="13"/>
      <c r="B2963" s="13"/>
      <c r="C2963" s="13" t="s">
        <v>1168</v>
      </c>
      <c r="D2963" s="14" t="s">
        <v>1161</v>
      </c>
      <c r="E2963" s="2">
        <f>108</f>
        <v>108</v>
      </c>
      <c r="F2963" s="16"/>
      <c r="G2963" s="15"/>
      <c r="H2963" s="2"/>
      <c r="I2963" s="2"/>
      <c r="J2963" s="16">
        <f>SUM(V2956:V2962)</f>
        <v>32.83</v>
      </c>
      <c r="K2963" s="16"/>
    </row>
    <row r="2964" spans="1:22" ht="14.25" x14ac:dyDescent="0.2">
      <c r="A2964" s="13"/>
      <c r="B2964" s="13"/>
      <c r="C2964" s="13" t="s">
        <v>1163</v>
      </c>
      <c r="D2964" s="14" t="s">
        <v>1164</v>
      </c>
      <c r="E2964" s="2">
        <f>Source!AQ2408</f>
        <v>14</v>
      </c>
      <c r="F2964" s="16"/>
      <c r="G2964" s="15" t="str">
        <f>Source!DI2408</f>
        <v/>
      </c>
      <c r="H2964" s="2">
        <f>Source!AV2408</f>
        <v>1</v>
      </c>
      <c r="I2964" s="2"/>
      <c r="J2964" s="16"/>
      <c r="K2964" s="16">
        <f>Source!U2408</f>
        <v>0.14000000000000001</v>
      </c>
    </row>
    <row r="2965" spans="1:22" ht="15" x14ac:dyDescent="0.25">
      <c r="A2965" s="20"/>
      <c r="B2965" s="20"/>
      <c r="C2965" s="20"/>
      <c r="D2965" s="20"/>
      <c r="E2965" s="20"/>
      <c r="F2965" s="20"/>
      <c r="G2965" s="20"/>
      <c r="H2965" s="20"/>
      <c r="I2965" s="58">
        <f>J2958+J2959+J2961+J2962+J2963</f>
        <v>240.72999999999996</v>
      </c>
      <c r="J2965" s="58"/>
      <c r="K2965" s="21">
        <f>IF(Source!I2408&lt;&gt;0, ROUND(I2965/Source!I2408, 2), 0)</f>
        <v>24073</v>
      </c>
      <c r="P2965" s="18">
        <f>I2965</f>
        <v>240.72999999999996</v>
      </c>
    </row>
    <row r="2966" spans="1:22" ht="99.75" x14ac:dyDescent="0.2">
      <c r="A2966" s="13">
        <v>337</v>
      </c>
      <c r="B2966" s="13" t="str">
        <f>Source!F2409</f>
        <v>21.23-8-140</v>
      </c>
      <c r="C2966" s="13" t="str">
        <f>Source!G2409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2966" s="14" t="str">
        <f>Source!H2409</f>
        <v>км</v>
      </c>
      <c r="E2966" s="2">
        <f>Source!I2409</f>
        <v>1E-3</v>
      </c>
      <c r="F2966" s="16">
        <f>Source!AL2409</f>
        <v>99860.32</v>
      </c>
      <c r="G2966" s="15" t="str">
        <f>Source!DD2409</f>
        <v/>
      </c>
      <c r="H2966" s="2">
        <f>Source!AW2409</f>
        <v>1</v>
      </c>
      <c r="I2966" s="2">
        <f>IF(Source!BC2409&lt;&gt; 0, Source!BC2409, 1)</f>
        <v>1</v>
      </c>
      <c r="J2966" s="16">
        <f>Source!P2409</f>
        <v>99.86</v>
      </c>
      <c r="K2966" s="16"/>
      <c r="Q2966">
        <f>ROUND((Source!BZ2409/100)*ROUND((Source!AF2409*Source!AV2409)*Source!I2409, 2), 2)</f>
        <v>0</v>
      </c>
      <c r="R2966">
        <f>Source!X2409</f>
        <v>0</v>
      </c>
      <c r="S2966">
        <f>ROUND((Source!CA2409/100)*ROUND((Source!AF2409*Source!AV2409)*Source!I2409, 2), 2)</f>
        <v>0</v>
      </c>
      <c r="T2966">
        <f>Source!Y2409</f>
        <v>0</v>
      </c>
      <c r="U2966">
        <f>ROUND((175/100)*ROUND((Source!AE2409*Source!AV2409)*Source!I2409, 2), 2)</f>
        <v>0</v>
      </c>
      <c r="V2966">
        <f>ROUND((108/100)*ROUND(Source!CS2409*Source!I2409, 2), 2)</f>
        <v>0</v>
      </c>
    </row>
    <row r="2967" spans="1:22" ht="15" x14ac:dyDescent="0.25">
      <c r="A2967" s="20"/>
      <c r="B2967" s="20"/>
      <c r="C2967" s="20"/>
      <c r="D2967" s="20"/>
      <c r="E2967" s="20"/>
      <c r="F2967" s="20"/>
      <c r="G2967" s="20"/>
      <c r="H2967" s="20"/>
      <c r="I2967" s="58">
        <f>J2966</f>
        <v>99.86</v>
      </c>
      <c r="J2967" s="58"/>
      <c r="K2967" s="21">
        <f>IF(Source!I2409&lt;&gt;0, ROUND(I2967/Source!I2409, 2), 0)</f>
        <v>99860</v>
      </c>
      <c r="P2967" s="18">
        <f>I2967</f>
        <v>99.86</v>
      </c>
    </row>
    <row r="2968" spans="1:22" ht="57" x14ac:dyDescent="0.2">
      <c r="A2968" s="13">
        <v>338</v>
      </c>
      <c r="B2968" s="13" t="str">
        <f>Source!F2410</f>
        <v>21.21-5-84</v>
      </c>
      <c r="C2968" s="13" t="str">
        <f>Source!G2410</f>
        <v>Коробки для установки выключателей, переключателей и штепсельных розеток при скрытой электропроводке, тип КУВ-1М УХЛЗ</v>
      </c>
      <c r="D2968" s="14" t="str">
        <f>Source!H2410</f>
        <v>1000 шт.</v>
      </c>
      <c r="E2968" s="2">
        <f>Source!I2410</f>
        <v>2E-3</v>
      </c>
      <c r="F2968" s="16">
        <f>Source!AL2410</f>
        <v>72169.899999999994</v>
      </c>
      <c r="G2968" s="15" t="str">
        <f>Source!DD2410</f>
        <v/>
      </c>
      <c r="H2968" s="2">
        <f>Source!AW2410</f>
        <v>1</v>
      </c>
      <c r="I2968" s="2">
        <f>IF(Source!BC2410&lt;&gt; 0, Source!BC2410, 1)</f>
        <v>1</v>
      </c>
      <c r="J2968" s="16">
        <f>Source!P2410</f>
        <v>144.34</v>
      </c>
      <c r="K2968" s="16"/>
      <c r="Q2968">
        <f>ROUND((Source!BZ2410/100)*ROUND((Source!AF2410*Source!AV2410)*Source!I2410, 2), 2)</f>
        <v>0</v>
      </c>
      <c r="R2968">
        <f>Source!X2410</f>
        <v>0</v>
      </c>
      <c r="S2968">
        <f>ROUND((Source!CA2410/100)*ROUND((Source!AF2410*Source!AV2410)*Source!I2410, 2), 2)</f>
        <v>0</v>
      </c>
      <c r="T2968">
        <f>Source!Y2410</f>
        <v>0</v>
      </c>
      <c r="U2968">
        <f>ROUND((175/100)*ROUND((Source!AE2410*Source!AV2410)*Source!I2410, 2), 2)</f>
        <v>0</v>
      </c>
      <c r="V2968">
        <f>ROUND((108/100)*ROUND(Source!CS2410*Source!I2410, 2), 2)</f>
        <v>0</v>
      </c>
    </row>
    <row r="2969" spans="1:22" x14ac:dyDescent="0.2">
      <c r="C2969" s="17" t="str">
        <f>"Объем: "&amp;Source!I2410&amp;"=2/"&amp;"1000"</f>
        <v>Объем: 0,002=2/1000</v>
      </c>
    </row>
    <row r="2970" spans="1:22" ht="15" x14ac:dyDescent="0.25">
      <c r="A2970" s="20"/>
      <c r="B2970" s="20"/>
      <c r="C2970" s="20"/>
      <c r="D2970" s="20"/>
      <c r="E2970" s="20"/>
      <c r="F2970" s="20"/>
      <c r="G2970" s="20"/>
      <c r="H2970" s="20"/>
      <c r="I2970" s="58">
        <f>J2968</f>
        <v>144.34</v>
      </c>
      <c r="J2970" s="58"/>
      <c r="K2970" s="21">
        <f>IF(Source!I2410&lt;&gt;0, ROUND(I2970/Source!I2410, 2), 0)</f>
        <v>72170</v>
      </c>
      <c r="P2970" s="18">
        <f>I2970</f>
        <v>144.34</v>
      </c>
    </row>
    <row r="2971" spans="1:22" ht="42.75" x14ac:dyDescent="0.2">
      <c r="A2971" s="13">
        <v>339</v>
      </c>
      <c r="B2971" s="13" t="str">
        <f>Source!F2411</f>
        <v>1.20-3103-1-8/1</v>
      </c>
      <c r="C2971" s="13" t="str">
        <f>Source!G2411</f>
        <v>Установка розетки штепсельной неутопленного типа при открытой проводке</v>
      </c>
      <c r="D2971" s="14" t="str">
        <f>Source!H2411</f>
        <v>100 шт.</v>
      </c>
      <c r="E2971" s="2">
        <f>Source!I2411</f>
        <v>0.04</v>
      </c>
      <c r="F2971" s="16"/>
      <c r="G2971" s="15"/>
      <c r="H2971" s="2"/>
      <c r="I2971" s="2"/>
      <c r="J2971" s="16"/>
      <c r="K2971" s="16"/>
      <c r="Q2971">
        <f>ROUND((Source!BZ2411/100)*ROUND((Source!AF2411*Source!AV2411)*Source!I2411, 2), 2)</f>
        <v>780.74</v>
      </c>
      <c r="R2971">
        <f>Source!X2411</f>
        <v>780.74</v>
      </c>
      <c r="S2971">
        <f>ROUND((Source!CA2411/100)*ROUND((Source!AF2411*Source!AV2411)*Source!I2411, 2), 2)</f>
        <v>111.53</v>
      </c>
      <c r="T2971">
        <f>Source!Y2411</f>
        <v>111.53</v>
      </c>
      <c r="U2971">
        <f>ROUND((175/100)*ROUND((Source!AE2411*Source!AV2411)*Source!I2411, 2), 2)</f>
        <v>0.05</v>
      </c>
      <c r="V2971">
        <f>ROUND((108/100)*ROUND(Source!CS2411*Source!I2411, 2), 2)</f>
        <v>0.03</v>
      </c>
    </row>
    <row r="2972" spans="1:22" x14ac:dyDescent="0.2">
      <c r="C2972" s="17" t="str">
        <f>"Объем: "&amp;Source!I2411&amp;"=4/"&amp;"100"</f>
        <v>Объем: 0,04=4/100</v>
      </c>
    </row>
    <row r="2973" spans="1:22" ht="14.25" x14ac:dyDescent="0.2">
      <c r="A2973" s="13"/>
      <c r="B2973" s="13"/>
      <c r="C2973" s="13" t="s">
        <v>1159</v>
      </c>
      <c r="D2973" s="14"/>
      <c r="E2973" s="2"/>
      <c r="F2973" s="16">
        <f>Source!AO2411</f>
        <v>27883.439999999999</v>
      </c>
      <c r="G2973" s="15" t="str">
        <f>Source!DG2411</f>
        <v/>
      </c>
      <c r="H2973" s="2">
        <f>Source!AV2411</f>
        <v>1</v>
      </c>
      <c r="I2973" s="2">
        <f>IF(Source!BA2411&lt;&gt; 0, Source!BA2411, 1)</f>
        <v>1</v>
      </c>
      <c r="J2973" s="16">
        <f>Source!S2411</f>
        <v>1115.3399999999999</v>
      </c>
      <c r="K2973" s="16"/>
    </row>
    <row r="2974" spans="1:22" ht="14.25" x14ac:dyDescent="0.2">
      <c r="A2974" s="13"/>
      <c r="B2974" s="13"/>
      <c r="C2974" s="13" t="s">
        <v>1165</v>
      </c>
      <c r="D2974" s="14"/>
      <c r="E2974" s="2"/>
      <c r="F2974" s="16">
        <f>Source!AM2411</f>
        <v>32.57</v>
      </c>
      <c r="G2974" s="15" t="str">
        <f>Source!DE2411</f>
        <v/>
      </c>
      <c r="H2974" s="2">
        <f>Source!AV2411</f>
        <v>1</v>
      </c>
      <c r="I2974" s="2">
        <f>IF(Source!BB2411&lt;&gt; 0, Source!BB2411, 1)</f>
        <v>1</v>
      </c>
      <c r="J2974" s="16">
        <f>Source!Q2411</f>
        <v>1.3</v>
      </c>
      <c r="K2974" s="16"/>
    </row>
    <row r="2975" spans="1:22" ht="14.25" x14ac:dyDescent="0.2">
      <c r="A2975" s="13"/>
      <c r="B2975" s="13"/>
      <c r="C2975" s="13" t="s">
        <v>1166</v>
      </c>
      <c r="D2975" s="14"/>
      <c r="E2975" s="2"/>
      <c r="F2975" s="16">
        <f>Source!AN2411</f>
        <v>0.69</v>
      </c>
      <c r="G2975" s="15" t="str">
        <f>Source!DF2411</f>
        <v/>
      </c>
      <c r="H2975" s="2">
        <f>Source!AV2411</f>
        <v>1</v>
      </c>
      <c r="I2975" s="2">
        <f>IF(Source!BS2411&lt;&gt; 0, Source!BS2411, 1)</f>
        <v>1</v>
      </c>
      <c r="J2975" s="22">
        <f>Source!R2411</f>
        <v>0.03</v>
      </c>
      <c r="K2975" s="16"/>
    </row>
    <row r="2976" spans="1:22" ht="14.25" x14ac:dyDescent="0.2">
      <c r="A2976" s="13"/>
      <c r="B2976" s="13"/>
      <c r="C2976" s="13" t="s">
        <v>1160</v>
      </c>
      <c r="D2976" s="14" t="s">
        <v>1161</v>
      </c>
      <c r="E2976" s="2">
        <f>Source!AT2411</f>
        <v>70</v>
      </c>
      <c r="F2976" s="16"/>
      <c r="G2976" s="15"/>
      <c r="H2976" s="2"/>
      <c r="I2976" s="2"/>
      <c r="J2976" s="16">
        <f>SUM(R2971:R2975)</f>
        <v>780.74</v>
      </c>
      <c r="K2976" s="16"/>
    </row>
    <row r="2977" spans="1:22" ht="14.25" x14ac:dyDescent="0.2">
      <c r="A2977" s="13"/>
      <c r="B2977" s="13"/>
      <c r="C2977" s="13" t="s">
        <v>1162</v>
      </c>
      <c r="D2977" s="14" t="s">
        <v>1161</v>
      </c>
      <c r="E2977" s="2">
        <f>Source!AU2411</f>
        <v>10</v>
      </c>
      <c r="F2977" s="16"/>
      <c r="G2977" s="15"/>
      <c r="H2977" s="2"/>
      <c r="I2977" s="2"/>
      <c r="J2977" s="16">
        <f>SUM(T2971:T2976)</f>
        <v>111.53</v>
      </c>
      <c r="K2977" s="16"/>
    </row>
    <row r="2978" spans="1:22" ht="14.25" x14ac:dyDescent="0.2">
      <c r="A2978" s="13"/>
      <c r="B2978" s="13"/>
      <c r="C2978" s="13" t="s">
        <v>1168</v>
      </c>
      <c r="D2978" s="14" t="s">
        <v>1161</v>
      </c>
      <c r="E2978" s="2">
        <f>108</f>
        <v>108</v>
      </c>
      <c r="F2978" s="16"/>
      <c r="G2978" s="15"/>
      <c r="H2978" s="2"/>
      <c r="I2978" s="2"/>
      <c r="J2978" s="16">
        <f>SUM(V2971:V2977)</f>
        <v>0.03</v>
      </c>
      <c r="K2978" s="16"/>
    </row>
    <row r="2979" spans="1:22" ht="14.25" x14ac:dyDescent="0.2">
      <c r="A2979" s="13"/>
      <c r="B2979" s="13"/>
      <c r="C2979" s="13" t="s">
        <v>1163</v>
      </c>
      <c r="D2979" s="14" t="s">
        <v>1164</v>
      </c>
      <c r="E2979" s="2">
        <f>Source!AQ2411</f>
        <v>42.81</v>
      </c>
      <c r="F2979" s="16"/>
      <c r="G2979" s="15" t="str">
        <f>Source!DI2411</f>
        <v/>
      </c>
      <c r="H2979" s="2">
        <f>Source!AV2411</f>
        <v>1</v>
      </c>
      <c r="I2979" s="2"/>
      <c r="J2979" s="16"/>
      <c r="K2979" s="16">
        <f>Source!U2411</f>
        <v>1.7124000000000001</v>
      </c>
    </row>
    <row r="2980" spans="1:22" ht="15" x14ac:dyDescent="0.25">
      <c r="A2980" s="20"/>
      <c r="B2980" s="20"/>
      <c r="C2980" s="20"/>
      <c r="D2980" s="20"/>
      <c r="E2980" s="20"/>
      <c r="F2980" s="20"/>
      <c r="G2980" s="20"/>
      <c r="H2980" s="20"/>
      <c r="I2980" s="58">
        <f>J2973+J2974+J2976+J2977+J2978</f>
        <v>2008.9399999999998</v>
      </c>
      <c r="J2980" s="58"/>
      <c r="K2980" s="21">
        <f>IF(Source!I2411&lt;&gt;0, ROUND(I2980/Source!I2411, 2), 0)</f>
        <v>50223.5</v>
      </c>
      <c r="P2980" s="18">
        <f>I2980</f>
        <v>2008.9399999999998</v>
      </c>
    </row>
    <row r="2981" spans="1:22" ht="42.75" x14ac:dyDescent="0.2">
      <c r="A2981" s="13">
        <v>340</v>
      </c>
      <c r="B2981" s="13" t="str">
        <f>Source!F2412</f>
        <v>1.20-3103-1-1/1</v>
      </c>
      <c r="C2981" s="13" t="str">
        <f>Source!G2412</f>
        <v>Установка выключателя одноклавишного неутопленного типа при открытой проводке</v>
      </c>
      <c r="D2981" s="14" t="str">
        <f>Source!H2412</f>
        <v>100 шт.</v>
      </c>
      <c r="E2981" s="2">
        <f>Source!I2412</f>
        <v>0.01</v>
      </c>
      <c r="F2981" s="16"/>
      <c r="G2981" s="15"/>
      <c r="H2981" s="2"/>
      <c r="I2981" s="2"/>
      <c r="J2981" s="16"/>
      <c r="K2981" s="16"/>
      <c r="Q2981">
        <f>ROUND((Source!BZ2412/100)*ROUND((Source!AF2412*Source!AV2412)*Source!I2412, 2), 2)</f>
        <v>178.82</v>
      </c>
      <c r="R2981">
        <f>Source!X2412</f>
        <v>178.82</v>
      </c>
      <c r="S2981">
        <f>ROUND((Source!CA2412/100)*ROUND((Source!AF2412*Source!AV2412)*Source!I2412, 2), 2)</f>
        <v>25.55</v>
      </c>
      <c r="T2981">
        <f>Source!Y2412</f>
        <v>25.55</v>
      </c>
      <c r="U2981">
        <f>ROUND((175/100)*ROUND((Source!AE2412*Source!AV2412)*Source!I2412, 2), 2)</f>
        <v>0.02</v>
      </c>
      <c r="V2981">
        <f>ROUND((108/100)*ROUND(Source!CS2412*Source!I2412, 2), 2)</f>
        <v>0.01</v>
      </c>
    </row>
    <row r="2982" spans="1:22" x14ac:dyDescent="0.2">
      <c r="C2982" s="17" t="str">
        <f>"Объем: "&amp;Source!I2412&amp;"=1/"&amp;"100"</f>
        <v>Объем: 0,01=1/100</v>
      </c>
    </row>
    <row r="2983" spans="1:22" ht="14.25" x14ac:dyDescent="0.2">
      <c r="A2983" s="13"/>
      <c r="B2983" s="13"/>
      <c r="C2983" s="13" t="s">
        <v>1159</v>
      </c>
      <c r="D2983" s="14"/>
      <c r="E2983" s="2"/>
      <c r="F2983" s="16">
        <f>Source!AO2412</f>
        <v>25545.16</v>
      </c>
      <c r="G2983" s="15" t="str">
        <f>Source!DG2412</f>
        <v/>
      </c>
      <c r="H2983" s="2">
        <f>Source!AV2412</f>
        <v>1</v>
      </c>
      <c r="I2983" s="2">
        <f>IF(Source!BA2412&lt;&gt; 0, Source!BA2412, 1)</f>
        <v>1</v>
      </c>
      <c r="J2983" s="16">
        <f>Source!S2412</f>
        <v>255.45</v>
      </c>
      <c r="K2983" s="16"/>
    </row>
    <row r="2984" spans="1:22" ht="14.25" x14ac:dyDescent="0.2">
      <c r="A2984" s="13"/>
      <c r="B2984" s="13"/>
      <c r="C2984" s="13" t="s">
        <v>1165</v>
      </c>
      <c r="D2984" s="14"/>
      <c r="E2984" s="2"/>
      <c r="F2984" s="16">
        <f>Source!AM2412</f>
        <v>32.57</v>
      </c>
      <c r="G2984" s="15" t="str">
        <f>Source!DE2412</f>
        <v/>
      </c>
      <c r="H2984" s="2">
        <f>Source!AV2412</f>
        <v>1</v>
      </c>
      <c r="I2984" s="2">
        <f>IF(Source!BB2412&lt;&gt; 0, Source!BB2412, 1)</f>
        <v>1</v>
      </c>
      <c r="J2984" s="16">
        <f>Source!Q2412</f>
        <v>0.33</v>
      </c>
      <c r="K2984" s="16"/>
    </row>
    <row r="2985" spans="1:22" ht="14.25" x14ac:dyDescent="0.2">
      <c r="A2985" s="13"/>
      <c r="B2985" s="13"/>
      <c r="C2985" s="13" t="s">
        <v>1166</v>
      </c>
      <c r="D2985" s="14"/>
      <c r="E2985" s="2"/>
      <c r="F2985" s="16">
        <f>Source!AN2412</f>
        <v>0.69</v>
      </c>
      <c r="G2985" s="15" t="str">
        <f>Source!DF2412</f>
        <v/>
      </c>
      <c r="H2985" s="2">
        <f>Source!AV2412</f>
        <v>1</v>
      </c>
      <c r="I2985" s="2">
        <f>IF(Source!BS2412&lt;&gt; 0, Source!BS2412, 1)</f>
        <v>1</v>
      </c>
      <c r="J2985" s="22">
        <f>Source!R2412</f>
        <v>0.01</v>
      </c>
      <c r="K2985" s="16"/>
    </row>
    <row r="2986" spans="1:22" ht="14.25" x14ac:dyDescent="0.2">
      <c r="A2986" s="13"/>
      <c r="B2986" s="13"/>
      <c r="C2986" s="13" t="s">
        <v>1160</v>
      </c>
      <c r="D2986" s="14" t="s">
        <v>1161</v>
      </c>
      <c r="E2986" s="2">
        <f>Source!AT2412</f>
        <v>70</v>
      </c>
      <c r="F2986" s="16"/>
      <c r="G2986" s="15"/>
      <c r="H2986" s="2"/>
      <c r="I2986" s="2"/>
      <c r="J2986" s="16">
        <f>SUM(R2981:R2985)</f>
        <v>178.82</v>
      </c>
      <c r="K2986" s="16"/>
    </row>
    <row r="2987" spans="1:22" ht="14.25" x14ac:dyDescent="0.2">
      <c r="A2987" s="13"/>
      <c r="B2987" s="13"/>
      <c r="C2987" s="13" t="s">
        <v>1162</v>
      </c>
      <c r="D2987" s="14" t="s">
        <v>1161</v>
      </c>
      <c r="E2987" s="2">
        <f>Source!AU2412</f>
        <v>10</v>
      </c>
      <c r="F2987" s="16"/>
      <c r="G2987" s="15"/>
      <c r="H2987" s="2"/>
      <c r="I2987" s="2"/>
      <c r="J2987" s="16">
        <f>SUM(T2981:T2986)</f>
        <v>25.55</v>
      </c>
      <c r="K2987" s="16"/>
    </row>
    <row r="2988" spans="1:22" ht="14.25" x14ac:dyDescent="0.2">
      <c r="A2988" s="13"/>
      <c r="B2988" s="13"/>
      <c r="C2988" s="13" t="s">
        <v>1168</v>
      </c>
      <c r="D2988" s="14" t="s">
        <v>1161</v>
      </c>
      <c r="E2988" s="2">
        <f>108</f>
        <v>108</v>
      </c>
      <c r="F2988" s="16"/>
      <c r="G2988" s="15"/>
      <c r="H2988" s="2"/>
      <c r="I2988" s="2"/>
      <c r="J2988" s="16">
        <f>SUM(V2981:V2987)</f>
        <v>0.01</v>
      </c>
      <c r="K2988" s="16"/>
    </row>
    <row r="2989" spans="1:22" ht="14.25" x14ac:dyDescent="0.2">
      <c r="A2989" s="13"/>
      <c r="B2989" s="13"/>
      <c r="C2989" s="13" t="s">
        <v>1163</v>
      </c>
      <c r="D2989" s="14" t="s">
        <v>1164</v>
      </c>
      <c r="E2989" s="2">
        <f>Source!AQ2412</f>
        <v>39.22</v>
      </c>
      <c r="F2989" s="16"/>
      <c r="G2989" s="15" t="str">
        <f>Source!DI2412</f>
        <v/>
      </c>
      <c r="H2989" s="2">
        <f>Source!AV2412</f>
        <v>1</v>
      </c>
      <c r="I2989" s="2"/>
      <c r="J2989" s="16"/>
      <c r="K2989" s="16">
        <f>Source!U2412</f>
        <v>0.39219999999999999</v>
      </c>
    </row>
    <row r="2990" spans="1:22" ht="15" x14ac:dyDescent="0.25">
      <c r="A2990" s="20"/>
      <c r="B2990" s="20"/>
      <c r="C2990" s="20"/>
      <c r="D2990" s="20"/>
      <c r="E2990" s="20"/>
      <c r="F2990" s="20"/>
      <c r="G2990" s="20"/>
      <c r="H2990" s="20"/>
      <c r="I2990" s="58">
        <f>J2983+J2984+J2986+J2987+J2988</f>
        <v>460.16</v>
      </c>
      <c r="J2990" s="58"/>
      <c r="K2990" s="21">
        <f>IF(Source!I2412&lt;&gt;0, ROUND(I2990/Source!I2412, 2), 0)</f>
        <v>46016</v>
      </c>
      <c r="P2990" s="18">
        <f>I2990</f>
        <v>460.16</v>
      </c>
    </row>
    <row r="2991" spans="1:22" ht="42.75" x14ac:dyDescent="0.2">
      <c r="A2991" s="13">
        <v>341</v>
      </c>
      <c r="B2991" s="13" t="str">
        <f>Source!F2413</f>
        <v>1.20-3103-1-5/1</v>
      </c>
      <c r="C2991" s="13" t="str">
        <f>Source!G2413</f>
        <v>Установка выключателя двухклавишного утопленного типа при скрытой проводке</v>
      </c>
      <c r="D2991" s="14" t="str">
        <f>Source!H2413</f>
        <v>100 шт.</v>
      </c>
      <c r="E2991" s="2">
        <f>Source!I2413</f>
        <v>0.01</v>
      </c>
      <c r="F2991" s="16"/>
      <c r="G2991" s="15"/>
      <c r="H2991" s="2"/>
      <c r="I2991" s="2"/>
      <c r="J2991" s="16"/>
      <c r="K2991" s="16"/>
      <c r="Q2991">
        <f>ROUND((Source!BZ2413/100)*ROUND((Source!AF2413*Source!AV2413)*Source!I2413, 2), 2)</f>
        <v>157.88999999999999</v>
      </c>
      <c r="R2991">
        <f>Source!X2413</f>
        <v>157.88999999999999</v>
      </c>
      <c r="S2991">
        <f>ROUND((Source!CA2413/100)*ROUND((Source!AF2413*Source!AV2413)*Source!I2413, 2), 2)</f>
        <v>22.56</v>
      </c>
      <c r="T2991">
        <f>Source!Y2413</f>
        <v>22.56</v>
      </c>
      <c r="U2991">
        <f>ROUND((175/100)*ROUND((Source!AE2413*Source!AV2413)*Source!I2413, 2), 2)</f>
        <v>0</v>
      </c>
      <c r="V2991">
        <f>ROUND((108/100)*ROUND(Source!CS2413*Source!I2413, 2), 2)</f>
        <v>0</v>
      </c>
    </row>
    <row r="2992" spans="1:22" x14ac:dyDescent="0.2">
      <c r="C2992" s="17" t="str">
        <f>"Объем: "&amp;Source!I2413&amp;"=1/"&amp;"100"</f>
        <v>Объем: 0,01=1/100</v>
      </c>
    </row>
    <row r="2993" spans="1:22" ht="14.25" x14ac:dyDescent="0.2">
      <c r="A2993" s="13"/>
      <c r="B2993" s="13"/>
      <c r="C2993" s="13" t="s">
        <v>1159</v>
      </c>
      <c r="D2993" s="14"/>
      <c r="E2993" s="2"/>
      <c r="F2993" s="16">
        <f>Source!AO2413</f>
        <v>22555.56</v>
      </c>
      <c r="G2993" s="15" t="str">
        <f>Source!DG2413</f>
        <v/>
      </c>
      <c r="H2993" s="2">
        <f>Source!AV2413</f>
        <v>1</v>
      </c>
      <c r="I2993" s="2">
        <f>IF(Source!BA2413&lt;&gt; 0, Source!BA2413, 1)</f>
        <v>1</v>
      </c>
      <c r="J2993" s="16">
        <f>Source!S2413</f>
        <v>225.56</v>
      </c>
      <c r="K2993" s="16"/>
    </row>
    <row r="2994" spans="1:22" ht="14.25" x14ac:dyDescent="0.2">
      <c r="A2994" s="13"/>
      <c r="B2994" s="13"/>
      <c r="C2994" s="13" t="s">
        <v>1160</v>
      </c>
      <c r="D2994" s="14" t="s">
        <v>1161</v>
      </c>
      <c r="E2994" s="2">
        <f>Source!AT2413</f>
        <v>70</v>
      </c>
      <c r="F2994" s="16"/>
      <c r="G2994" s="15"/>
      <c r="H2994" s="2"/>
      <c r="I2994" s="2"/>
      <c r="J2994" s="16">
        <f>SUM(R2991:R2993)</f>
        <v>157.88999999999999</v>
      </c>
      <c r="K2994" s="16"/>
    </row>
    <row r="2995" spans="1:22" ht="14.25" x14ac:dyDescent="0.2">
      <c r="A2995" s="13"/>
      <c r="B2995" s="13"/>
      <c r="C2995" s="13" t="s">
        <v>1162</v>
      </c>
      <c r="D2995" s="14" t="s">
        <v>1161</v>
      </c>
      <c r="E2995" s="2">
        <f>Source!AU2413</f>
        <v>10</v>
      </c>
      <c r="F2995" s="16"/>
      <c r="G2995" s="15"/>
      <c r="H2995" s="2"/>
      <c r="I2995" s="2"/>
      <c r="J2995" s="16">
        <f>SUM(T2991:T2994)</f>
        <v>22.56</v>
      </c>
      <c r="K2995" s="16"/>
    </row>
    <row r="2996" spans="1:22" ht="14.25" x14ac:dyDescent="0.2">
      <c r="A2996" s="13"/>
      <c r="B2996" s="13"/>
      <c r="C2996" s="13" t="s">
        <v>1163</v>
      </c>
      <c r="D2996" s="14" t="s">
        <v>1164</v>
      </c>
      <c r="E2996" s="2">
        <f>Source!AQ2413</f>
        <v>34.630000000000003</v>
      </c>
      <c r="F2996" s="16"/>
      <c r="G2996" s="15" t="str">
        <f>Source!DI2413</f>
        <v/>
      </c>
      <c r="H2996" s="2">
        <f>Source!AV2413</f>
        <v>1</v>
      </c>
      <c r="I2996" s="2"/>
      <c r="J2996" s="16"/>
      <c r="K2996" s="16">
        <f>Source!U2413</f>
        <v>0.34630000000000005</v>
      </c>
    </row>
    <row r="2997" spans="1:22" ht="15" x14ac:dyDescent="0.25">
      <c r="A2997" s="20"/>
      <c r="B2997" s="20"/>
      <c r="C2997" s="20"/>
      <c r="D2997" s="20"/>
      <c r="E2997" s="20"/>
      <c r="F2997" s="20"/>
      <c r="G2997" s="20"/>
      <c r="H2997" s="20"/>
      <c r="I2997" s="58">
        <f>J2993+J2994+J2995</f>
        <v>406.01</v>
      </c>
      <c r="J2997" s="58"/>
      <c r="K2997" s="21">
        <f>IF(Source!I2413&lt;&gt;0, ROUND(I2997/Source!I2413, 2), 0)</f>
        <v>40601</v>
      </c>
      <c r="P2997" s="18">
        <f>I2997</f>
        <v>406.01</v>
      </c>
    </row>
    <row r="2999" spans="1:22" ht="15" x14ac:dyDescent="0.25">
      <c r="A2999" s="61" t="str">
        <f>CONCATENATE("Итого по разделу: ",IF(Source!G2415&lt;&gt;"Новый раздел", Source!G2415, ""))</f>
        <v>Итого по разделу: Помещение 226 Подсобное помещение</v>
      </c>
      <c r="B2999" s="61"/>
      <c r="C2999" s="61"/>
      <c r="D2999" s="61"/>
      <c r="E2999" s="61"/>
      <c r="F2999" s="61"/>
      <c r="G2999" s="61"/>
      <c r="H2999" s="61"/>
      <c r="I2999" s="59">
        <f>SUM(P2937:P2998)</f>
        <v>3738.16</v>
      </c>
      <c r="J2999" s="60"/>
      <c r="K2999" s="23"/>
    </row>
    <row r="3002" spans="1:22" ht="16.5" x14ac:dyDescent="0.25">
      <c r="A3002" s="57" t="str">
        <f>CONCATENATE("Раздел: ",IF(Source!G2445&lt;&gt;"Новый раздел", Source!G2445, ""))</f>
        <v>Раздел: Электрощит ЩАО 2.1</v>
      </c>
      <c r="B3002" s="57"/>
      <c r="C3002" s="57"/>
      <c r="D3002" s="57"/>
      <c r="E3002" s="57"/>
      <c r="F3002" s="57"/>
      <c r="G3002" s="57"/>
      <c r="H3002" s="57"/>
      <c r="I3002" s="57"/>
      <c r="J3002" s="57"/>
      <c r="K3002" s="57"/>
    </row>
    <row r="3003" spans="1:22" ht="85.5" x14ac:dyDescent="0.2">
      <c r="A3003" s="13">
        <v>342</v>
      </c>
      <c r="B3003" s="13" t="str">
        <f>Source!F2449</f>
        <v>1.21-3603-6-2/1</v>
      </c>
      <c r="C3003" s="13" t="str">
        <f>Source!G2449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003" s="14" t="str">
        <f>Source!H2449</f>
        <v>шт.</v>
      </c>
      <c r="E3003" s="2">
        <f>Source!I2449</f>
        <v>14</v>
      </c>
      <c r="F3003" s="16"/>
      <c r="G3003" s="15"/>
      <c r="H3003" s="2"/>
      <c r="I3003" s="2"/>
      <c r="J3003" s="16"/>
      <c r="K3003" s="16"/>
      <c r="Q3003">
        <f>ROUND((Source!BZ2449/100)*ROUND((Source!AF2449*Source!AV2449)*Source!I2449, 2), 2)</f>
        <v>2800.01</v>
      </c>
      <c r="R3003">
        <f>Source!X2449</f>
        <v>2800.01</v>
      </c>
      <c r="S3003">
        <f>ROUND((Source!CA2449/100)*ROUND((Source!AF2449*Source!AV2449)*Source!I2449, 2), 2)</f>
        <v>400</v>
      </c>
      <c r="T3003">
        <f>Source!Y2449</f>
        <v>400</v>
      </c>
      <c r="U3003">
        <f>ROUND((175/100)*ROUND((Source!AE2449*Source!AV2449)*Source!I2449, 2), 2)</f>
        <v>1.52</v>
      </c>
      <c r="V3003">
        <f>ROUND((108/100)*ROUND(Source!CS2449*Source!I2449, 2), 2)</f>
        <v>0.94</v>
      </c>
    </row>
    <row r="3004" spans="1:22" ht="14.25" x14ac:dyDescent="0.2">
      <c r="A3004" s="13"/>
      <c r="B3004" s="13"/>
      <c r="C3004" s="13" t="s">
        <v>1159</v>
      </c>
      <c r="D3004" s="14"/>
      <c r="E3004" s="2"/>
      <c r="F3004" s="16">
        <f>Source!AO2449</f>
        <v>1428.58</v>
      </c>
      <c r="G3004" s="15" t="str">
        <f>Source!DG2449</f>
        <v>*0,2</v>
      </c>
      <c r="H3004" s="2">
        <f>Source!AV2449</f>
        <v>1</v>
      </c>
      <c r="I3004" s="2">
        <f>IF(Source!BA2449&lt;&gt; 0, Source!BA2449, 1)</f>
        <v>1</v>
      </c>
      <c r="J3004" s="16">
        <f>Source!S2449</f>
        <v>4000.02</v>
      </c>
      <c r="K3004" s="16"/>
    </row>
    <row r="3005" spans="1:22" ht="14.25" x14ac:dyDescent="0.2">
      <c r="A3005" s="13"/>
      <c r="B3005" s="13"/>
      <c r="C3005" s="13" t="s">
        <v>1165</v>
      </c>
      <c r="D3005" s="14"/>
      <c r="E3005" s="2"/>
      <c r="F3005" s="16">
        <f>Source!AM2449</f>
        <v>66.25</v>
      </c>
      <c r="G3005" s="15" t="str">
        <f>Source!DE2449</f>
        <v>*0,2</v>
      </c>
      <c r="H3005" s="2">
        <f>Source!AV2449</f>
        <v>1</v>
      </c>
      <c r="I3005" s="2">
        <f>IF(Source!BB2449&lt;&gt; 0, Source!BB2449, 1)</f>
        <v>1</v>
      </c>
      <c r="J3005" s="16">
        <f>Source!Q2449</f>
        <v>185.5</v>
      </c>
      <c r="K3005" s="16"/>
    </row>
    <row r="3006" spans="1:22" ht="14.25" x14ac:dyDescent="0.2">
      <c r="A3006" s="13"/>
      <c r="B3006" s="13"/>
      <c r="C3006" s="13" t="s">
        <v>1166</v>
      </c>
      <c r="D3006" s="14"/>
      <c r="E3006" s="2"/>
      <c r="F3006" s="16">
        <f>Source!AN2449</f>
        <v>0.31</v>
      </c>
      <c r="G3006" s="15" t="str">
        <f>Source!DF2449</f>
        <v>*0,2</v>
      </c>
      <c r="H3006" s="2">
        <f>Source!AV2449</f>
        <v>1</v>
      </c>
      <c r="I3006" s="2">
        <f>IF(Source!BS2449&lt;&gt; 0, Source!BS2449, 1)</f>
        <v>1</v>
      </c>
      <c r="J3006" s="22">
        <f>Source!R2449</f>
        <v>0.87</v>
      </c>
      <c r="K3006" s="16"/>
    </row>
    <row r="3007" spans="1:22" ht="14.25" x14ac:dyDescent="0.2">
      <c r="A3007" s="13"/>
      <c r="B3007" s="13"/>
      <c r="C3007" s="13" t="s">
        <v>1160</v>
      </c>
      <c r="D3007" s="14" t="s">
        <v>1161</v>
      </c>
      <c r="E3007" s="2">
        <f>Source!AT2449</f>
        <v>70</v>
      </c>
      <c r="F3007" s="16"/>
      <c r="G3007" s="15"/>
      <c r="H3007" s="2"/>
      <c r="I3007" s="2"/>
      <c r="J3007" s="16">
        <f>SUM(R3003:R3006)</f>
        <v>2800.01</v>
      </c>
      <c r="K3007" s="16"/>
    </row>
    <row r="3008" spans="1:22" ht="14.25" x14ac:dyDescent="0.2">
      <c r="A3008" s="13"/>
      <c r="B3008" s="13"/>
      <c r="C3008" s="13" t="s">
        <v>1162</v>
      </c>
      <c r="D3008" s="14" t="s">
        <v>1161</v>
      </c>
      <c r="E3008" s="2">
        <f>Source!AU2449</f>
        <v>10</v>
      </c>
      <c r="F3008" s="16"/>
      <c r="G3008" s="15"/>
      <c r="H3008" s="2"/>
      <c r="I3008" s="2"/>
      <c r="J3008" s="16">
        <f>SUM(T3003:T3007)</f>
        <v>400</v>
      </c>
      <c r="K3008" s="16"/>
    </row>
    <row r="3009" spans="1:22" ht="14.25" x14ac:dyDescent="0.2">
      <c r="A3009" s="13"/>
      <c r="B3009" s="13"/>
      <c r="C3009" s="13" t="s">
        <v>1168</v>
      </c>
      <c r="D3009" s="14" t="s">
        <v>1161</v>
      </c>
      <c r="E3009" s="2">
        <f>108</f>
        <v>108</v>
      </c>
      <c r="F3009" s="16"/>
      <c r="G3009" s="15"/>
      <c r="H3009" s="2"/>
      <c r="I3009" s="2"/>
      <c r="J3009" s="16">
        <f>SUM(V3003:V3008)</f>
        <v>0.94</v>
      </c>
      <c r="K3009" s="16"/>
    </row>
    <row r="3010" spans="1:22" ht="14.25" x14ac:dyDescent="0.2">
      <c r="A3010" s="13"/>
      <c r="B3010" s="13"/>
      <c r="C3010" s="13" t="s">
        <v>1163</v>
      </c>
      <c r="D3010" s="14" t="s">
        <v>1164</v>
      </c>
      <c r="E3010" s="2">
        <f>Source!AQ2449</f>
        <v>2.2999999999999998</v>
      </c>
      <c r="F3010" s="16"/>
      <c r="G3010" s="15" t="str">
        <f>Source!DI2449</f>
        <v>*0,2</v>
      </c>
      <c r="H3010" s="2">
        <f>Source!AV2449</f>
        <v>1</v>
      </c>
      <c r="I3010" s="2"/>
      <c r="J3010" s="16"/>
      <c r="K3010" s="16">
        <f>Source!U2449</f>
        <v>6.4399999999999995</v>
      </c>
    </row>
    <row r="3011" spans="1:22" ht="15" x14ac:dyDescent="0.25">
      <c r="A3011" s="20"/>
      <c r="B3011" s="20"/>
      <c r="C3011" s="20"/>
      <c r="D3011" s="20"/>
      <c r="E3011" s="20"/>
      <c r="F3011" s="20"/>
      <c r="G3011" s="20"/>
      <c r="H3011" s="20"/>
      <c r="I3011" s="58">
        <f>J3004+J3005+J3007+J3008+J3009</f>
        <v>7386.47</v>
      </c>
      <c r="J3011" s="58"/>
      <c r="K3011" s="21">
        <f>IF(Source!I2449&lt;&gt;0, ROUND(I3011/Source!I2449, 2), 0)</f>
        <v>527.61</v>
      </c>
      <c r="P3011" s="18">
        <f>I3011</f>
        <v>7386.47</v>
      </c>
    </row>
    <row r="3012" spans="1:22" ht="71.25" x14ac:dyDescent="0.2">
      <c r="A3012" s="13">
        <v>343</v>
      </c>
      <c r="B3012" s="13" t="str">
        <f>Source!F2450</f>
        <v>1.21-3603-6-2/1</v>
      </c>
      <c r="C3012" s="13" t="str">
        <f>Source!G2450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012" s="14" t="str">
        <f>Source!H2450</f>
        <v>шт.</v>
      </c>
      <c r="E3012" s="2">
        <f>Source!I2450</f>
        <v>14</v>
      </c>
      <c r="F3012" s="16"/>
      <c r="G3012" s="15"/>
      <c r="H3012" s="2"/>
      <c r="I3012" s="2"/>
      <c r="J3012" s="16"/>
      <c r="K3012" s="16"/>
      <c r="Q3012">
        <f>ROUND((Source!BZ2450/100)*ROUND((Source!AF2450*Source!AV2450)*Source!I2450, 2), 2)</f>
        <v>14000.08</v>
      </c>
      <c r="R3012">
        <f>Source!X2450</f>
        <v>14000.08</v>
      </c>
      <c r="S3012">
        <f>ROUND((Source!CA2450/100)*ROUND((Source!AF2450*Source!AV2450)*Source!I2450, 2), 2)</f>
        <v>2000.01</v>
      </c>
      <c r="T3012">
        <f>Source!Y2450</f>
        <v>2000.01</v>
      </c>
      <c r="U3012">
        <f>ROUND((175/100)*ROUND((Source!AE2450*Source!AV2450)*Source!I2450, 2), 2)</f>
        <v>7.6</v>
      </c>
      <c r="V3012">
        <f>ROUND((108/100)*ROUND(Source!CS2450*Source!I2450, 2), 2)</f>
        <v>4.6900000000000004</v>
      </c>
    </row>
    <row r="3013" spans="1:22" ht="14.25" x14ac:dyDescent="0.2">
      <c r="A3013" s="13"/>
      <c r="B3013" s="13"/>
      <c r="C3013" s="13" t="s">
        <v>1159</v>
      </c>
      <c r="D3013" s="14"/>
      <c r="E3013" s="2"/>
      <c r="F3013" s="16">
        <f>Source!AO2450</f>
        <v>1428.58</v>
      </c>
      <c r="G3013" s="15" t="str">
        <f>Source!DG2450</f>
        <v/>
      </c>
      <c r="H3013" s="2">
        <f>Source!AV2450</f>
        <v>1</v>
      </c>
      <c r="I3013" s="2">
        <f>IF(Source!BA2450&lt;&gt; 0, Source!BA2450, 1)</f>
        <v>1</v>
      </c>
      <c r="J3013" s="16">
        <f>Source!S2450</f>
        <v>20000.12</v>
      </c>
      <c r="K3013" s="16"/>
    </row>
    <row r="3014" spans="1:22" ht="14.25" x14ac:dyDescent="0.2">
      <c r="A3014" s="13"/>
      <c r="B3014" s="13"/>
      <c r="C3014" s="13" t="s">
        <v>1165</v>
      </c>
      <c r="D3014" s="14"/>
      <c r="E3014" s="2"/>
      <c r="F3014" s="16">
        <f>Source!AM2450</f>
        <v>66.25</v>
      </c>
      <c r="G3014" s="15" t="str">
        <f>Source!DE2450</f>
        <v/>
      </c>
      <c r="H3014" s="2">
        <f>Source!AV2450</f>
        <v>1</v>
      </c>
      <c r="I3014" s="2">
        <f>IF(Source!BB2450&lt;&gt; 0, Source!BB2450, 1)</f>
        <v>1</v>
      </c>
      <c r="J3014" s="16">
        <f>Source!Q2450</f>
        <v>927.5</v>
      </c>
      <c r="K3014" s="16"/>
    </row>
    <row r="3015" spans="1:22" ht="14.25" x14ac:dyDescent="0.2">
      <c r="A3015" s="13"/>
      <c r="B3015" s="13"/>
      <c r="C3015" s="13" t="s">
        <v>1166</v>
      </c>
      <c r="D3015" s="14"/>
      <c r="E3015" s="2"/>
      <c r="F3015" s="16">
        <f>Source!AN2450</f>
        <v>0.31</v>
      </c>
      <c r="G3015" s="15" t="str">
        <f>Source!DF2450</f>
        <v/>
      </c>
      <c r="H3015" s="2">
        <f>Source!AV2450</f>
        <v>1</v>
      </c>
      <c r="I3015" s="2">
        <f>IF(Source!BS2450&lt;&gt; 0, Source!BS2450, 1)</f>
        <v>1</v>
      </c>
      <c r="J3015" s="22">
        <f>Source!R2450</f>
        <v>4.34</v>
      </c>
      <c r="K3015" s="16"/>
    </row>
    <row r="3016" spans="1:22" ht="14.25" x14ac:dyDescent="0.2">
      <c r="A3016" s="13"/>
      <c r="B3016" s="13"/>
      <c r="C3016" s="13" t="s">
        <v>1167</v>
      </c>
      <c r="D3016" s="14"/>
      <c r="E3016" s="2"/>
      <c r="F3016" s="16">
        <f>Source!AL2450</f>
        <v>2206.16</v>
      </c>
      <c r="G3016" s="15" t="str">
        <f>Source!DD2450</f>
        <v/>
      </c>
      <c r="H3016" s="2">
        <f>Source!AW2450</f>
        <v>1</v>
      </c>
      <c r="I3016" s="2">
        <f>IF(Source!BC2450&lt;&gt; 0, Source!BC2450, 1)</f>
        <v>1</v>
      </c>
      <c r="J3016" s="16">
        <f>Source!P2450</f>
        <v>30886.240000000002</v>
      </c>
      <c r="K3016" s="16"/>
    </row>
    <row r="3017" spans="1:22" ht="42.75" x14ac:dyDescent="0.2">
      <c r="A3017" s="13"/>
      <c r="B3017" s="13" t="str">
        <f>Source!F2451</f>
        <v>21.21-5-19</v>
      </c>
      <c r="C3017" s="13" t="str">
        <f>Source!G2451</f>
        <v>Выключатели автоматические, серия "Домовой", трехполюсные, тип ВА 63(С), на ток: 50 А, 63 А</v>
      </c>
      <c r="D3017" s="14" t="str">
        <f>Source!H2451</f>
        <v>шт.</v>
      </c>
      <c r="E3017" s="2">
        <f>Source!I2451</f>
        <v>-14</v>
      </c>
      <c r="F3017" s="16">
        <f>Source!AK2451</f>
        <v>2206.16</v>
      </c>
      <c r="G3017" s="24" t="s">
        <v>3</v>
      </c>
      <c r="H3017" s="2">
        <f>Source!AW2451</f>
        <v>1</v>
      </c>
      <c r="I3017" s="2">
        <f>IF(Source!BC2451&lt;&gt; 0, Source!BC2451, 1)</f>
        <v>1</v>
      </c>
      <c r="J3017" s="16">
        <f>Source!O2451</f>
        <v>-30886.240000000002</v>
      </c>
      <c r="K3017" s="16"/>
      <c r="Q3017">
        <f>ROUND((Source!BZ2451/100)*ROUND((Source!AF2451*Source!AV2451)*Source!I2451, 2), 2)</f>
        <v>0</v>
      </c>
      <c r="R3017">
        <f>Source!X2451</f>
        <v>0</v>
      </c>
      <c r="S3017">
        <f>ROUND((Source!CA2451/100)*ROUND((Source!AF2451*Source!AV2451)*Source!I2451, 2), 2)</f>
        <v>0</v>
      </c>
      <c r="T3017">
        <f>Source!Y2451</f>
        <v>0</v>
      </c>
      <c r="U3017">
        <f>ROUND((175/100)*ROUND((Source!AE2451*Source!AV2451)*Source!I2451, 2), 2)</f>
        <v>0</v>
      </c>
      <c r="V3017">
        <f>ROUND((108/100)*ROUND(Source!CS2451*Source!I2451, 2), 2)</f>
        <v>0</v>
      </c>
    </row>
    <row r="3018" spans="1:22" ht="14.25" x14ac:dyDescent="0.2">
      <c r="A3018" s="13"/>
      <c r="B3018" s="13"/>
      <c r="C3018" s="13" t="s">
        <v>1160</v>
      </c>
      <c r="D3018" s="14" t="s">
        <v>1161</v>
      </c>
      <c r="E3018" s="2">
        <f>Source!AT2450</f>
        <v>70</v>
      </c>
      <c r="F3018" s="16"/>
      <c r="G3018" s="15"/>
      <c r="H3018" s="2"/>
      <c r="I3018" s="2"/>
      <c r="J3018" s="16">
        <f>SUM(R3012:R3017)</f>
        <v>14000.08</v>
      </c>
      <c r="K3018" s="16"/>
    </row>
    <row r="3019" spans="1:22" ht="14.25" x14ac:dyDescent="0.2">
      <c r="A3019" s="13"/>
      <c r="B3019" s="13"/>
      <c r="C3019" s="13" t="s">
        <v>1162</v>
      </c>
      <c r="D3019" s="14" t="s">
        <v>1161</v>
      </c>
      <c r="E3019" s="2">
        <f>Source!AU2450</f>
        <v>10</v>
      </c>
      <c r="F3019" s="16"/>
      <c r="G3019" s="15"/>
      <c r="H3019" s="2"/>
      <c r="I3019" s="2"/>
      <c r="J3019" s="16">
        <f>SUM(T3012:T3018)</f>
        <v>2000.01</v>
      </c>
      <c r="K3019" s="16"/>
    </row>
    <row r="3020" spans="1:22" ht="14.25" x14ac:dyDescent="0.2">
      <c r="A3020" s="13"/>
      <c r="B3020" s="13"/>
      <c r="C3020" s="13" t="s">
        <v>1168</v>
      </c>
      <c r="D3020" s="14" t="s">
        <v>1161</v>
      </c>
      <c r="E3020" s="2">
        <f>108</f>
        <v>108</v>
      </c>
      <c r="F3020" s="16"/>
      <c r="G3020" s="15"/>
      <c r="H3020" s="2"/>
      <c r="I3020" s="2"/>
      <c r="J3020" s="16">
        <f>SUM(V3012:V3019)</f>
        <v>4.6900000000000004</v>
      </c>
      <c r="K3020" s="16"/>
    </row>
    <row r="3021" spans="1:22" ht="14.25" x14ac:dyDescent="0.2">
      <c r="A3021" s="13"/>
      <c r="B3021" s="13"/>
      <c r="C3021" s="13" t="s">
        <v>1163</v>
      </c>
      <c r="D3021" s="14" t="s">
        <v>1164</v>
      </c>
      <c r="E3021" s="2">
        <f>Source!AQ2450</f>
        <v>2.2999999999999998</v>
      </c>
      <c r="F3021" s="16"/>
      <c r="G3021" s="15" t="str">
        <f>Source!DI2450</f>
        <v/>
      </c>
      <c r="H3021" s="2">
        <f>Source!AV2450</f>
        <v>1</v>
      </c>
      <c r="I3021" s="2"/>
      <c r="J3021" s="16"/>
      <c r="K3021" s="16">
        <f>Source!U2450</f>
        <v>32.199999999999996</v>
      </c>
    </row>
    <row r="3022" spans="1:22" ht="15" x14ac:dyDescent="0.25">
      <c r="A3022" s="20"/>
      <c r="B3022" s="20"/>
      <c r="C3022" s="20"/>
      <c r="D3022" s="20"/>
      <c r="E3022" s="20"/>
      <c r="F3022" s="20"/>
      <c r="G3022" s="20"/>
      <c r="H3022" s="20"/>
      <c r="I3022" s="58">
        <f>J3013+J3014+J3016+J3018+J3019+J3020+SUM(J3017:J3017)</f>
        <v>36932.399999999994</v>
      </c>
      <c r="J3022" s="58"/>
      <c r="K3022" s="21">
        <f>IF(Source!I2450&lt;&gt;0, ROUND(I3022/Source!I2450, 2), 0)</f>
        <v>2638.03</v>
      </c>
      <c r="P3022" s="18">
        <f>I3022</f>
        <v>36932.399999999994</v>
      </c>
    </row>
    <row r="3024" spans="1:22" ht="15" x14ac:dyDescent="0.25">
      <c r="A3024" s="61" t="str">
        <f>CONCATENATE("Итого по разделу: ",IF(Source!G2453&lt;&gt;"Новый раздел", Source!G2453, ""))</f>
        <v>Итого по разделу: Электрощит ЩАО 2.1</v>
      </c>
      <c r="B3024" s="61"/>
      <c r="C3024" s="61"/>
      <c r="D3024" s="61"/>
      <c r="E3024" s="61"/>
      <c r="F3024" s="61"/>
      <c r="G3024" s="61"/>
      <c r="H3024" s="61"/>
      <c r="I3024" s="59">
        <f>SUM(P3002:P3023)</f>
        <v>44318.869999999995</v>
      </c>
      <c r="J3024" s="60"/>
      <c r="K3024" s="23"/>
    </row>
    <row r="3027" spans="1:22" ht="16.5" x14ac:dyDescent="0.25">
      <c r="A3027" s="57" t="str">
        <f>CONCATENATE("Раздел: ",IF(Source!G2483&lt;&gt;"Новый раздел", Source!G2483, ""))</f>
        <v>Раздел: Электрощит ЩО 2.1</v>
      </c>
      <c r="B3027" s="57"/>
      <c r="C3027" s="57"/>
      <c r="D3027" s="57"/>
      <c r="E3027" s="57"/>
      <c r="F3027" s="57"/>
      <c r="G3027" s="57"/>
      <c r="H3027" s="57"/>
      <c r="I3027" s="57"/>
      <c r="J3027" s="57"/>
      <c r="K3027" s="57"/>
    </row>
    <row r="3028" spans="1:22" ht="85.5" x14ac:dyDescent="0.2">
      <c r="A3028" s="13">
        <v>344</v>
      </c>
      <c r="B3028" s="13" t="str">
        <f>Source!F2487</f>
        <v>1.21-3603-6-2/1</v>
      </c>
      <c r="C3028" s="13" t="str">
        <f>Source!G2487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028" s="14" t="str">
        <f>Source!H2487</f>
        <v>шт.</v>
      </c>
      <c r="E3028" s="2">
        <f>Source!I2487</f>
        <v>15</v>
      </c>
      <c r="F3028" s="16"/>
      <c r="G3028" s="15"/>
      <c r="H3028" s="2"/>
      <c r="I3028" s="2"/>
      <c r="J3028" s="16"/>
      <c r="K3028" s="16"/>
      <c r="Q3028">
        <f>ROUND((Source!BZ2487/100)*ROUND((Source!AF2487*Source!AV2487)*Source!I2487, 2), 2)</f>
        <v>3000.02</v>
      </c>
      <c r="R3028">
        <f>Source!X2487</f>
        <v>3000.02</v>
      </c>
      <c r="S3028">
        <f>ROUND((Source!CA2487/100)*ROUND((Source!AF2487*Source!AV2487)*Source!I2487, 2), 2)</f>
        <v>428.57</v>
      </c>
      <c r="T3028">
        <f>Source!Y2487</f>
        <v>428.57</v>
      </c>
      <c r="U3028">
        <f>ROUND((175/100)*ROUND((Source!AE2487*Source!AV2487)*Source!I2487, 2), 2)</f>
        <v>1.63</v>
      </c>
      <c r="V3028">
        <f>ROUND((108/100)*ROUND(Source!CS2487*Source!I2487, 2), 2)</f>
        <v>1</v>
      </c>
    </row>
    <row r="3029" spans="1:22" ht="14.25" x14ac:dyDescent="0.2">
      <c r="A3029" s="13"/>
      <c r="B3029" s="13"/>
      <c r="C3029" s="13" t="s">
        <v>1159</v>
      </c>
      <c r="D3029" s="14"/>
      <c r="E3029" s="2"/>
      <c r="F3029" s="16">
        <f>Source!AO2487</f>
        <v>1428.58</v>
      </c>
      <c r="G3029" s="15" t="str">
        <f>Source!DG2487</f>
        <v>*0,2</v>
      </c>
      <c r="H3029" s="2">
        <f>Source!AV2487</f>
        <v>1</v>
      </c>
      <c r="I3029" s="2">
        <f>IF(Source!BA2487&lt;&gt; 0, Source!BA2487, 1)</f>
        <v>1</v>
      </c>
      <c r="J3029" s="16">
        <f>Source!S2487</f>
        <v>4285.74</v>
      </c>
      <c r="K3029" s="16"/>
    </row>
    <row r="3030" spans="1:22" ht="14.25" x14ac:dyDescent="0.2">
      <c r="A3030" s="13"/>
      <c r="B3030" s="13"/>
      <c r="C3030" s="13" t="s">
        <v>1165</v>
      </c>
      <c r="D3030" s="14"/>
      <c r="E3030" s="2"/>
      <c r="F3030" s="16">
        <f>Source!AM2487</f>
        <v>66.25</v>
      </c>
      <c r="G3030" s="15" t="str">
        <f>Source!DE2487</f>
        <v>*0,2</v>
      </c>
      <c r="H3030" s="2">
        <f>Source!AV2487</f>
        <v>1</v>
      </c>
      <c r="I3030" s="2">
        <f>IF(Source!BB2487&lt;&gt; 0, Source!BB2487, 1)</f>
        <v>1</v>
      </c>
      <c r="J3030" s="16">
        <f>Source!Q2487</f>
        <v>198.75</v>
      </c>
      <c r="K3030" s="16"/>
    </row>
    <row r="3031" spans="1:22" ht="14.25" x14ac:dyDescent="0.2">
      <c r="A3031" s="13"/>
      <c r="B3031" s="13"/>
      <c r="C3031" s="13" t="s">
        <v>1166</v>
      </c>
      <c r="D3031" s="14"/>
      <c r="E3031" s="2"/>
      <c r="F3031" s="16">
        <f>Source!AN2487</f>
        <v>0.31</v>
      </c>
      <c r="G3031" s="15" t="str">
        <f>Source!DF2487</f>
        <v>*0,2</v>
      </c>
      <c r="H3031" s="2">
        <f>Source!AV2487</f>
        <v>1</v>
      </c>
      <c r="I3031" s="2">
        <f>IF(Source!BS2487&lt;&gt; 0, Source!BS2487, 1)</f>
        <v>1</v>
      </c>
      <c r="J3031" s="22">
        <f>Source!R2487</f>
        <v>0.93</v>
      </c>
      <c r="K3031" s="16"/>
    </row>
    <row r="3032" spans="1:22" ht="14.25" x14ac:dyDescent="0.2">
      <c r="A3032" s="13"/>
      <c r="B3032" s="13"/>
      <c r="C3032" s="13" t="s">
        <v>1160</v>
      </c>
      <c r="D3032" s="14" t="s">
        <v>1161</v>
      </c>
      <c r="E3032" s="2">
        <f>Source!AT2487</f>
        <v>70</v>
      </c>
      <c r="F3032" s="16"/>
      <c r="G3032" s="15"/>
      <c r="H3032" s="2"/>
      <c r="I3032" s="2"/>
      <c r="J3032" s="16">
        <f>SUM(R3028:R3031)</f>
        <v>3000.02</v>
      </c>
      <c r="K3032" s="16"/>
    </row>
    <row r="3033" spans="1:22" ht="14.25" x14ac:dyDescent="0.2">
      <c r="A3033" s="13"/>
      <c r="B3033" s="13"/>
      <c r="C3033" s="13" t="s">
        <v>1162</v>
      </c>
      <c r="D3033" s="14" t="s">
        <v>1161</v>
      </c>
      <c r="E3033" s="2">
        <f>Source!AU2487</f>
        <v>10</v>
      </c>
      <c r="F3033" s="16"/>
      <c r="G3033" s="15"/>
      <c r="H3033" s="2"/>
      <c r="I3033" s="2"/>
      <c r="J3033" s="16">
        <f>SUM(T3028:T3032)</f>
        <v>428.57</v>
      </c>
      <c r="K3033" s="16"/>
    </row>
    <row r="3034" spans="1:22" ht="14.25" x14ac:dyDescent="0.2">
      <c r="A3034" s="13"/>
      <c r="B3034" s="13"/>
      <c r="C3034" s="13" t="s">
        <v>1168</v>
      </c>
      <c r="D3034" s="14" t="s">
        <v>1161</v>
      </c>
      <c r="E3034" s="2">
        <f>108</f>
        <v>108</v>
      </c>
      <c r="F3034" s="16"/>
      <c r="G3034" s="15"/>
      <c r="H3034" s="2"/>
      <c r="I3034" s="2"/>
      <c r="J3034" s="16">
        <f>SUM(V3028:V3033)</f>
        <v>1</v>
      </c>
      <c r="K3034" s="16"/>
    </row>
    <row r="3035" spans="1:22" ht="14.25" x14ac:dyDescent="0.2">
      <c r="A3035" s="13"/>
      <c r="B3035" s="13"/>
      <c r="C3035" s="13" t="s">
        <v>1163</v>
      </c>
      <c r="D3035" s="14" t="s">
        <v>1164</v>
      </c>
      <c r="E3035" s="2">
        <f>Source!AQ2487</f>
        <v>2.2999999999999998</v>
      </c>
      <c r="F3035" s="16"/>
      <c r="G3035" s="15" t="str">
        <f>Source!DI2487</f>
        <v>*0,2</v>
      </c>
      <c r="H3035" s="2">
        <f>Source!AV2487</f>
        <v>1</v>
      </c>
      <c r="I3035" s="2"/>
      <c r="J3035" s="16"/>
      <c r="K3035" s="16">
        <f>Source!U2487</f>
        <v>6.8999999999999995</v>
      </c>
    </row>
    <row r="3036" spans="1:22" ht="15" x14ac:dyDescent="0.25">
      <c r="A3036" s="20"/>
      <c r="B3036" s="20"/>
      <c r="C3036" s="20"/>
      <c r="D3036" s="20"/>
      <c r="E3036" s="20"/>
      <c r="F3036" s="20"/>
      <c r="G3036" s="20"/>
      <c r="H3036" s="20"/>
      <c r="I3036" s="58">
        <f>J3029+J3030+J3032+J3033+J3034</f>
        <v>7914.08</v>
      </c>
      <c r="J3036" s="58"/>
      <c r="K3036" s="21">
        <f>IF(Source!I2487&lt;&gt;0, ROUND(I3036/Source!I2487, 2), 0)</f>
        <v>527.61</v>
      </c>
      <c r="P3036" s="18">
        <f>I3036</f>
        <v>7914.08</v>
      </c>
    </row>
    <row r="3037" spans="1:22" ht="71.25" x14ac:dyDescent="0.2">
      <c r="A3037" s="13">
        <v>345</v>
      </c>
      <c r="B3037" s="13" t="str">
        <f>Source!F2488</f>
        <v>1.21-3603-6-2/1</v>
      </c>
      <c r="C3037" s="13" t="str">
        <f>Source!G2488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037" s="14" t="str">
        <f>Source!H2488</f>
        <v>шт.</v>
      </c>
      <c r="E3037" s="2">
        <f>Source!I2488</f>
        <v>15</v>
      </c>
      <c r="F3037" s="16"/>
      <c r="G3037" s="15"/>
      <c r="H3037" s="2"/>
      <c r="I3037" s="2"/>
      <c r="J3037" s="16"/>
      <c r="K3037" s="16"/>
      <c r="Q3037">
        <f>ROUND((Source!BZ2488/100)*ROUND((Source!AF2488*Source!AV2488)*Source!I2488, 2), 2)</f>
        <v>15000.09</v>
      </c>
      <c r="R3037">
        <f>Source!X2488</f>
        <v>15000.09</v>
      </c>
      <c r="S3037">
        <f>ROUND((Source!CA2488/100)*ROUND((Source!AF2488*Source!AV2488)*Source!I2488, 2), 2)</f>
        <v>2142.87</v>
      </c>
      <c r="T3037">
        <f>Source!Y2488</f>
        <v>2142.87</v>
      </c>
      <c r="U3037">
        <f>ROUND((175/100)*ROUND((Source!AE2488*Source!AV2488)*Source!I2488, 2), 2)</f>
        <v>8.14</v>
      </c>
      <c r="V3037">
        <f>ROUND((108/100)*ROUND(Source!CS2488*Source!I2488, 2), 2)</f>
        <v>5.0199999999999996</v>
      </c>
    </row>
    <row r="3038" spans="1:22" ht="14.25" x14ac:dyDescent="0.2">
      <c r="A3038" s="13"/>
      <c r="B3038" s="13"/>
      <c r="C3038" s="13" t="s">
        <v>1159</v>
      </c>
      <c r="D3038" s="14"/>
      <c r="E3038" s="2"/>
      <c r="F3038" s="16">
        <f>Source!AO2488</f>
        <v>1428.58</v>
      </c>
      <c r="G3038" s="15" t="str">
        <f>Source!DG2488</f>
        <v/>
      </c>
      <c r="H3038" s="2">
        <f>Source!AV2488</f>
        <v>1</v>
      </c>
      <c r="I3038" s="2">
        <f>IF(Source!BA2488&lt;&gt; 0, Source!BA2488, 1)</f>
        <v>1</v>
      </c>
      <c r="J3038" s="16">
        <f>Source!S2488</f>
        <v>21428.7</v>
      </c>
      <c r="K3038" s="16"/>
    </row>
    <row r="3039" spans="1:22" ht="14.25" x14ac:dyDescent="0.2">
      <c r="A3039" s="13"/>
      <c r="B3039" s="13"/>
      <c r="C3039" s="13" t="s">
        <v>1165</v>
      </c>
      <c r="D3039" s="14"/>
      <c r="E3039" s="2"/>
      <c r="F3039" s="16">
        <f>Source!AM2488</f>
        <v>66.25</v>
      </c>
      <c r="G3039" s="15" t="str">
        <f>Source!DE2488</f>
        <v/>
      </c>
      <c r="H3039" s="2">
        <f>Source!AV2488</f>
        <v>1</v>
      </c>
      <c r="I3039" s="2">
        <f>IF(Source!BB2488&lt;&gt; 0, Source!BB2488, 1)</f>
        <v>1</v>
      </c>
      <c r="J3039" s="16">
        <f>Source!Q2488</f>
        <v>993.75</v>
      </c>
      <c r="K3039" s="16"/>
    </row>
    <row r="3040" spans="1:22" ht="14.25" x14ac:dyDescent="0.2">
      <c r="A3040" s="13"/>
      <c r="B3040" s="13"/>
      <c r="C3040" s="13" t="s">
        <v>1166</v>
      </c>
      <c r="D3040" s="14"/>
      <c r="E3040" s="2"/>
      <c r="F3040" s="16">
        <f>Source!AN2488</f>
        <v>0.31</v>
      </c>
      <c r="G3040" s="15" t="str">
        <f>Source!DF2488</f>
        <v/>
      </c>
      <c r="H3040" s="2">
        <f>Source!AV2488</f>
        <v>1</v>
      </c>
      <c r="I3040" s="2">
        <f>IF(Source!BS2488&lt;&gt; 0, Source!BS2488, 1)</f>
        <v>1</v>
      </c>
      <c r="J3040" s="22">
        <f>Source!R2488</f>
        <v>4.6500000000000004</v>
      </c>
      <c r="K3040" s="16"/>
    </row>
    <row r="3041" spans="1:22" ht="14.25" x14ac:dyDescent="0.2">
      <c r="A3041" s="13"/>
      <c r="B3041" s="13"/>
      <c r="C3041" s="13" t="s">
        <v>1167</v>
      </c>
      <c r="D3041" s="14"/>
      <c r="E3041" s="2"/>
      <c r="F3041" s="16">
        <f>Source!AL2488</f>
        <v>2206.16</v>
      </c>
      <c r="G3041" s="15" t="str">
        <f>Source!DD2488</f>
        <v/>
      </c>
      <c r="H3041" s="2">
        <f>Source!AW2488</f>
        <v>1</v>
      </c>
      <c r="I3041" s="2">
        <f>IF(Source!BC2488&lt;&gt; 0, Source!BC2488, 1)</f>
        <v>1</v>
      </c>
      <c r="J3041" s="16">
        <f>Source!P2488</f>
        <v>33092.400000000001</v>
      </c>
      <c r="K3041" s="16"/>
    </row>
    <row r="3042" spans="1:22" ht="42.75" x14ac:dyDescent="0.2">
      <c r="A3042" s="13"/>
      <c r="B3042" s="13" t="str">
        <f>Source!F2489</f>
        <v>21.21-5-19</v>
      </c>
      <c r="C3042" s="13" t="str">
        <f>Source!G2489</f>
        <v>Выключатели автоматические, серия "Домовой", трехполюсные, тип ВА 63(С), на ток: 50 А, 63 А</v>
      </c>
      <c r="D3042" s="14" t="str">
        <f>Source!H2489</f>
        <v>шт.</v>
      </c>
      <c r="E3042" s="2">
        <f>Source!I2489</f>
        <v>-15</v>
      </c>
      <c r="F3042" s="16">
        <f>Source!AK2489</f>
        <v>2206.16</v>
      </c>
      <c r="G3042" s="24" t="s">
        <v>3</v>
      </c>
      <c r="H3042" s="2">
        <f>Source!AW2489</f>
        <v>1</v>
      </c>
      <c r="I3042" s="2">
        <f>IF(Source!BC2489&lt;&gt; 0, Source!BC2489, 1)</f>
        <v>1</v>
      </c>
      <c r="J3042" s="16">
        <f>Source!O2489</f>
        <v>-33092.400000000001</v>
      </c>
      <c r="K3042" s="16"/>
      <c r="Q3042">
        <f>ROUND((Source!BZ2489/100)*ROUND((Source!AF2489*Source!AV2489)*Source!I2489, 2), 2)</f>
        <v>0</v>
      </c>
      <c r="R3042">
        <f>Source!X2489</f>
        <v>0</v>
      </c>
      <c r="S3042">
        <f>ROUND((Source!CA2489/100)*ROUND((Source!AF2489*Source!AV2489)*Source!I2489, 2), 2)</f>
        <v>0</v>
      </c>
      <c r="T3042">
        <f>Source!Y2489</f>
        <v>0</v>
      </c>
      <c r="U3042">
        <f>ROUND((175/100)*ROUND((Source!AE2489*Source!AV2489)*Source!I2489, 2), 2)</f>
        <v>0</v>
      </c>
      <c r="V3042">
        <f>ROUND((108/100)*ROUND(Source!CS2489*Source!I2489, 2), 2)</f>
        <v>0</v>
      </c>
    </row>
    <row r="3043" spans="1:22" ht="14.25" x14ac:dyDescent="0.2">
      <c r="A3043" s="13"/>
      <c r="B3043" s="13"/>
      <c r="C3043" s="13" t="s">
        <v>1160</v>
      </c>
      <c r="D3043" s="14" t="s">
        <v>1161</v>
      </c>
      <c r="E3043" s="2">
        <f>Source!AT2488</f>
        <v>70</v>
      </c>
      <c r="F3043" s="16"/>
      <c r="G3043" s="15"/>
      <c r="H3043" s="2"/>
      <c r="I3043" s="2"/>
      <c r="J3043" s="16">
        <f>SUM(R3037:R3042)</f>
        <v>15000.09</v>
      </c>
      <c r="K3043" s="16"/>
    </row>
    <row r="3044" spans="1:22" ht="14.25" x14ac:dyDescent="0.2">
      <c r="A3044" s="13"/>
      <c r="B3044" s="13"/>
      <c r="C3044" s="13" t="s">
        <v>1162</v>
      </c>
      <c r="D3044" s="14" t="s">
        <v>1161</v>
      </c>
      <c r="E3044" s="2">
        <f>Source!AU2488</f>
        <v>10</v>
      </c>
      <c r="F3044" s="16"/>
      <c r="G3044" s="15"/>
      <c r="H3044" s="2"/>
      <c r="I3044" s="2"/>
      <c r="J3044" s="16">
        <f>SUM(T3037:T3043)</f>
        <v>2142.87</v>
      </c>
      <c r="K3044" s="16"/>
    </row>
    <row r="3045" spans="1:22" ht="14.25" x14ac:dyDescent="0.2">
      <c r="A3045" s="13"/>
      <c r="B3045" s="13"/>
      <c r="C3045" s="13" t="s">
        <v>1168</v>
      </c>
      <c r="D3045" s="14" t="s">
        <v>1161</v>
      </c>
      <c r="E3045" s="2">
        <f>108</f>
        <v>108</v>
      </c>
      <c r="F3045" s="16"/>
      <c r="G3045" s="15"/>
      <c r="H3045" s="2"/>
      <c r="I3045" s="2"/>
      <c r="J3045" s="16">
        <f>SUM(V3037:V3044)</f>
        <v>5.0199999999999996</v>
      </c>
      <c r="K3045" s="16"/>
    </row>
    <row r="3046" spans="1:22" ht="14.25" x14ac:dyDescent="0.2">
      <c r="A3046" s="13"/>
      <c r="B3046" s="13"/>
      <c r="C3046" s="13" t="s">
        <v>1163</v>
      </c>
      <c r="D3046" s="14" t="s">
        <v>1164</v>
      </c>
      <c r="E3046" s="2">
        <f>Source!AQ2488</f>
        <v>2.2999999999999998</v>
      </c>
      <c r="F3046" s="16"/>
      <c r="G3046" s="15" t="str">
        <f>Source!DI2488</f>
        <v/>
      </c>
      <c r="H3046" s="2">
        <f>Source!AV2488</f>
        <v>1</v>
      </c>
      <c r="I3046" s="2"/>
      <c r="J3046" s="16"/>
      <c r="K3046" s="16">
        <f>Source!U2488</f>
        <v>34.5</v>
      </c>
    </row>
    <row r="3047" spans="1:22" ht="15" x14ac:dyDescent="0.25">
      <c r="A3047" s="20"/>
      <c r="B3047" s="20"/>
      <c r="C3047" s="20"/>
      <c r="D3047" s="20"/>
      <c r="E3047" s="20"/>
      <c r="F3047" s="20"/>
      <c r="G3047" s="20"/>
      <c r="H3047" s="20"/>
      <c r="I3047" s="58">
        <f>J3038+J3039+J3041+J3043+J3044+J3045+SUM(J3042:J3042)</f>
        <v>39570.43</v>
      </c>
      <c r="J3047" s="58"/>
      <c r="K3047" s="21">
        <f>IF(Source!I2488&lt;&gt;0, ROUND(I3047/Source!I2488, 2), 0)</f>
        <v>2638.03</v>
      </c>
      <c r="P3047" s="18">
        <f>I3047</f>
        <v>39570.43</v>
      </c>
    </row>
    <row r="3049" spans="1:22" ht="15" x14ac:dyDescent="0.25">
      <c r="A3049" s="61" t="str">
        <f>CONCATENATE("Итого по разделу: ",IF(Source!G2491&lt;&gt;"Новый раздел", Source!G2491, ""))</f>
        <v>Итого по разделу: Электрощит ЩО 2.1</v>
      </c>
      <c r="B3049" s="61"/>
      <c r="C3049" s="61"/>
      <c r="D3049" s="61"/>
      <c r="E3049" s="61"/>
      <c r="F3049" s="61"/>
      <c r="G3049" s="61"/>
      <c r="H3049" s="61"/>
      <c r="I3049" s="59">
        <f>SUM(P3027:P3048)</f>
        <v>47484.51</v>
      </c>
      <c r="J3049" s="60"/>
      <c r="K3049" s="23"/>
    </row>
    <row r="3052" spans="1:22" ht="16.5" x14ac:dyDescent="0.25">
      <c r="A3052" s="57" t="str">
        <f>CONCATENATE("Раздел: ",IF(Source!G2521&lt;&gt;"Новый раздел", Source!G2521, ""))</f>
        <v>Раздел: Электрощит РЩ 2.1</v>
      </c>
      <c r="B3052" s="57"/>
      <c r="C3052" s="57"/>
      <c r="D3052" s="57"/>
      <c r="E3052" s="57"/>
      <c r="F3052" s="57"/>
      <c r="G3052" s="57"/>
      <c r="H3052" s="57"/>
      <c r="I3052" s="57"/>
      <c r="J3052" s="57"/>
      <c r="K3052" s="57"/>
    </row>
    <row r="3053" spans="1:22" ht="85.5" x14ac:dyDescent="0.2">
      <c r="A3053" s="13">
        <v>346</v>
      </c>
      <c r="B3053" s="13" t="str">
        <f>Source!F2525</f>
        <v>1.21-3603-6-2/1</v>
      </c>
      <c r="C3053" s="13" t="str">
        <f>Source!G2525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053" s="14" t="str">
        <f>Source!H2525</f>
        <v>шт.</v>
      </c>
      <c r="E3053" s="2">
        <f>Source!I2525</f>
        <v>13</v>
      </c>
      <c r="F3053" s="16"/>
      <c r="G3053" s="15"/>
      <c r="H3053" s="2"/>
      <c r="I3053" s="2"/>
      <c r="J3053" s="16"/>
      <c r="K3053" s="16"/>
      <c r="Q3053">
        <f>ROUND((Source!BZ2525/100)*ROUND((Source!AF2525*Source!AV2525)*Source!I2525, 2), 2)</f>
        <v>2600.02</v>
      </c>
      <c r="R3053">
        <f>Source!X2525</f>
        <v>2600.02</v>
      </c>
      <c r="S3053">
        <f>ROUND((Source!CA2525/100)*ROUND((Source!AF2525*Source!AV2525)*Source!I2525, 2), 2)</f>
        <v>371.43</v>
      </c>
      <c r="T3053">
        <f>Source!Y2525</f>
        <v>371.43</v>
      </c>
      <c r="U3053">
        <f>ROUND((175/100)*ROUND((Source!AE2525*Source!AV2525)*Source!I2525, 2), 2)</f>
        <v>1.42</v>
      </c>
      <c r="V3053">
        <f>ROUND((108/100)*ROUND(Source!CS2525*Source!I2525, 2), 2)</f>
        <v>0.87</v>
      </c>
    </row>
    <row r="3054" spans="1:22" ht="14.25" x14ac:dyDescent="0.2">
      <c r="A3054" s="13"/>
      <c r="B3054" s="13"/>
      <c r="C3054" s="13" t="s">
        <v>1159</v>
      </c>
      <c r="D3054" s="14"/>
      <c r="E3054" s="2"/>
      <c r="F3054" s="16">
        <f>Source!AO2525</f>
        <v>1428.58</v>
      </c>
      <c r="G3054" s="15" t="str">
        <f>Source!DG2525</f>
        <v>*0,2</v>
      </c>
      <c r="H3054" s="2">
        <f>Source!AV2525</f>
        <v>1</v>
      </c>
      <c r="I3054" s="2">
        <f>IF(Source!BA2525&lt;&gt; 0, Source!BA2525, 1)</f>
        <v>1</v>
      </c>
      <c r="J3054" s="16">
        <f>Source!S2525</f>
        <v>3714.31</v>
      </c>
      <c r="K3054" s="16"/>
    </row>
    <row r="3055" spans="1:22" ht="14.25" x14ac:dyDescent="0.2">
      <c r="A3055" s="13"/>
      <c r="B3055" s="13"/>
      <c r="C3055" s="13" t="s">
        <v>1165</v>
      </c>
      <c r="D3055" s="14"/>
      <c r="E3055" s="2"/>
      <c r="F3055" s="16">
        <f>Source!AM2525</f>
        <v>66.25</v>
      </c>
      <c r="G3055" s="15" t="str">
        <f>Source!DE2525</f>
        <v>*0,2</v>
      </c>
      <c r="H3055" s="2">
        <f>Source!AV2525</f>
        <v>1</v>
      </c>
      <c r="I3055" s="2">
        <f>IF(Source!BB2525&lt;&gt; 0, Source!BB2525, 1)</f>
        <v>1</v>
      </c>
      <c r="J3055" s="16">
        <f>Source!Q2525</f>
        <v>172.25</v>
      </c>
      <c r="K3055" s="16"/>
    </row>
    <row r="3056" spans="1:22" ht="14.25" x14ac:dyDescent="0.2">
      <c r="A3056" s="13"/>
      <c r="B3056" s="13"/>
      <c r="C3056" s="13" t="s">
        <v>1166</v>
      </c>
      <c r="D3056" s="14"/>
      <c r="E3056" s="2"/>
      <c r="F3056" s="16">
        <f>Source!AN2525</f>
        <v>0.31</v>
      </c>
      <c r="G3056" s="15" t="str">
        <f>Source!DF2525</f>
        <v>*0,2</v>
      </c>
      <c r="H3056" s="2">
        <f>Source!AV2525</f>
        <v>1</v>
      </c>
      <c r="I3056" s="2">
        <f>IF(Source!BS2525&lt;&gt; 0, Source!BS2525, 1)</f>
        <v>1</v>
      </c>
      <c r="J3056" s="22">
        <f>Source!R2525</f>
        <v>0.81</v>
      </c>
      <c r="K3056" s="16"/>
    </row>
    <row r="3057" spans="1:22" ht="14.25" x14ac:dyDescent="0.2">
      <c r="A3057" s="13"/>
      <c r="B3057" s="13"/>
      <c r="C3057" s="13" t="s">
        <v>1160</v>
      </c>
      <c r="D3057" s="14" t="s">
        <v>1161</v>
      </c>
      <c r="E3057" s="2">
        <f>Source!AT2525</f>
        <v>70</v>
      </c>
      <c r="F3057" s="16"/>
      <c r="G3057" s="15"/>
      <c r="H3057" s="2"/>
      <c r="I3057" s="2"/>
      <c r="J3057" s="16">
        <f>SUM(R3053:R3056)</f>
        <v>2600.02</v>
      </c>
      <c r="K3057" s="16"/>
    </row>
    <row r="3058" spans="1:22" ht="14.25" x14ac:dyDescent="0.2">
      <c r="A3058" s="13"/>
      <c r="B3058" s="13"/>
      <c r="C3058" s="13" t="s">
        <v>1162</v>
      </c>
      <c r="D3058" s="14" t="s">
        <v>1161</v>
      </c>
      <c r="E3058" s="2">
        <f>Source!AU2525</f>
        <v>10</v>
      </c>
      <c r="F3058" s="16"/>
      <c r="G3058" s="15"/>
      <c r="H3058" s="2"/>
      <c r="I3058" s="2"/>
      <c r="J3058" s="16">
        <f>SUM(T3053:T3057)</f>
        <v>371.43</v>
      </c>
      <c r="K3058" s="16"/>
    </row>
    <row r="3059" spans="1:22" ht="14.25" x14ac:dyDescent="0.2">
      <c r="A3059" s="13"/>
      <c r="B3059" s="13"/>
      <c r="C3059" s="13" t="s">
        <v>1168</v>
      </c>
      <c r="D3059" s="14" t="s">
        <v>1161</v>
      </c>
      <c r="E3059" s="2">
        <f>108</f>
        <v>108</v>
      </c>
      <c r="F3059" s="16"/>
      <c r="G3059" s="15"/>
      <c r="H3059" s="2"/>
      <c r="I3059" s="2"/>
      <c r="J3059" s="16">
        <f>SUM(V3053:V3058)</f>
        <v>0.87</v>
      </c>
      <c r="K3059" s="16"/>
    </row>
    <row r="3060" spans="1:22" ht="14.25" x14ac:dyDescent="0.2">
      <c r="A3060" s="13"/>
      <c r="B3060" s="13"/>
      <c r="C3060" s="13" t="s">
        <v>1163</v>
      </c>
      <c r="D3060" s="14" t="s">
        <v>1164</v>
      </c>
      <c r="E3060" s="2">
        <f>Source!AQ2525</f>
        <v>2.2999999999999998</v>
      </c>
      <c r="F3060" s="16"/>
      <c r="G3060" s="15" t="str">
        <f>Source!DI2525</f>
        <v>*0,2</v>
      </c>
      <c r="H3060" s="2">
        <f>Source!AV2525</f>
        <v>1</v>
      </c>
      <c r="I3060" s="2"/>
      <c r="J3060" s="16"/>
      <c r="K3060" s="16">
        <f>Source!U2525</f>
        <v>5.9799999999999995</v>
      </c>
    </row>
    <row r="3061" spans="1:22" ht="15" x14ac:dyDescent="0.25">
      <c r="A3061" s="20"/>
      <c r="B3061" s="20"/>
      <c r="C3061" s="20"/>
      <c r="D3061" s="20"/>
      <c r="E3061" s="20"/>
      <c r="F3061" s="20"/>
      <c r="G3061" s="20"/>
      <c r="H3061" s="20"/>
      <c r="I3061" s="58">
        <f>J3054+J3055+J3057+J3058+J3059</f>
        <v>6858.88</v>
      </c>
      <c r="J3061" s="58"/>
      <c r="K3061" s="21">
        <f>IF(Source!I2525&lt;&gt;0, ROUND(I3061/Source!I2525, 2), 0)</f>
        <v>527.61</v>
      </c>
      <c r="P3061" s="18">
        <f>I3061</f>
        <v>6858.88</v>
      </c>
    </row>
    <row r="3062" spans="1:22" ht="71.25" x14ac:dyDescent="0.2">
      <c r="A3062" s="13">
        <v>347</v>
      </c>
      <c r="B3062" s="13" t="str">
        <f>Source!F2526</f>
        <v>1.21-3603-6-2/1</v>
      </c>
      <c r="C3062" s="13" t="str">
        <f>Source!G2526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062" s="14" t="str">
        <f>Source!H2526</f>
        <v>шт.</v>
      </c>
      <c r="E3062" s="2">
        <f>Source!I2526</f>
        <v>13</v>
      </c>
      <c r="F3062" s="16"/>
      <c r="G3062" s="15"/>
      <c r="H3062" s="2"/>
      <c r="I3062" s="2"/>
      <c r="J3062" s="16"/>
      <c r="K3062" s="16"/>
      <c r="Q3062">
        <f>ROUND((Source!BZ2526/100)*ROUND((Source!AF2526*Source!AV2526)*Source!I2526, 2), 2)</f>
        <v>13000.08</v>
      </c>
      <c r="R3062">
        <f>Source!X2526</f>
        <v>13000.08</v>
      </c>
      <c r="S3062">
        <f>ROUND((Source!CA2526/100)*ROUND((Source!AF2526*Source!AV2526)*Source!I2526, 2), 2)</f>
        <v>1857.15</v>
      </c>
      <c r="T3062">
        <f>Source!Y2526</f>
        <v>1857.15</v>
      </c>
      <c r="U3062">
        <f>ROUND((175/100)*ROUND((Source!AE2526*Source!AV2526)*Source!I2526, 2), 2)</f>
        <v>7.05</v>
      </c>
      <c r="V3062">
        <f>ROUND((108/100)*ROUND(Source!CS2526*Source!I2526, 2), 2)</f>
        <v>4.3499999999999996</v>
      </c>
    </row>
    <row r="3063" spans="1:22" ht="14.25" x14ac:dyDescent="0.2">
      <c r="A3063" s="13"/>
      <c r="B3063" s="13"/>
      <c r="C3063" s="13" t="s">
        <v>1159</v>
      </c>
      <c r="D3063" s="14"/>
      <c r="E3063" s="2"/>
      <c r="F3063" s="16">
        <f>Source!AO2526</f>
        <v>1428.58</v>
      </c>
      <c r="G3063" s="15" t="str">
        <f>Source!DG2526</f>
        <v/>
      </c>
      <c r="H3063" s="2">
        <f>Source!AV2526</f>
        <v>1</v>
      </c>
      <c r="I3063" s="2">
        <f>IF(Source!BA2526&lt;&gt; 0, Source!BA2526, 1)</f>
        <v>1</v>
      </c>
      <c r="J3063" s="16">
        <f>Source!S2526</f>
        <v>18571.54</v>
      </c>
      <c r="K3063" s="16"/>
    </row>
    <row r="3064" spans="1:22" ht="14.25" x14ac:dyDescent="0.2">
      <c r="A3064" s="13"/>
      <c r="B3064" s="13"/>
      <c r="C3064" s="13" t="s">
        <v>1165</v>
      </c>
      <c r="D3064" s="14"/>
      <c r="E3064" s="2"/>
      <c r="F3064" s="16">
        <f>Source!AM2526</f>
        <v>66.25</v>
      </c>
      <c r="G3064" s="15" t="str">
        <f>Source!DE2526</f>
        <v/>
      </c>
      <c r="H3064" s="2">
        <f>Source!AV2526</f>
        <v>1</v>
      </c>
      <c r="I3064" s="2">
        <f>IF(Source!BB2526&lt;&gt; 0, Source!BB2526, 1)</f>
        <v>1</v>
      </c>
      <c r="J3064" s="16">
        <f>Source!Q2526</f>
        <v>861.25</v>
      </c>
      <c r="K3064" s="16"/>
    </row>
    <row r="3065" spans="1:22" ht="14.25" x14ac:dyDescent="0.2">
      <c r="A3065" s="13"/>
      <c r="B3065" s="13"/>
      <c r="C3065" s="13" t="s">
        <v>1166</v>
      </c>
      <c r="D3065" s="14"/>
      <c r="E3065" s="2"/>
      <c r="F3065" s="16">
        <f>Source!AN2526</f>
        <v>0.31</v>
      </c>
      <c r="G3065" s="15" t="str">
        <f>Source!DF2526</f>
        <v/>
      </c>
      <c r="H3065" s="2">
        <f>Source!AV2526</f>
        <v>1</v>
      </c>
      <c r="I3065" s="2">
        <f>IF(Source!BS2526&lt;&gt; 0, Source!BS2526, 1)</f>
        <v>1</v>
      </c>
      <c r="J3065" s="22">
        <f>Source!R2526</f>
        <v>4.03</v>
      </c>
      <c r="K3065" s="16"/>
    </row>
    <row r="3066" spans="1:22" ht="14.25" x14ac:dyDescent="0.2">
      <c r="A3066" s="13"/>
      <c r="B3066" s="13"/>
      <c r="C3066" s="13" t="s">
        <v>1167</v>
      </c>
      <c r="D3066" s="14"/>
      <c r="E3066" s="2"/>
      <c r="F3066" s="16">
        <f>Source!AL2526</f>
        <v>2206.16</v>
      </c>
      <c r="G3066" s="15" t="str">
        <f>Source!DD2526</f>
        <v/>
      </c>
      <c r="H3066" s="2">
        <f>Source!AW2526</f>
        <v>1</v>
      </c>
      <c r="I3066" s="2">
        <f>IF(Source!BC2526&lt;&gt; 0, Source!BC2526, 1)</f>
        <v>1</v>
      </c>
      <c r="J3066" s="16">
        <f>Source!P2526</f>
        <v>28680.080000000002</v>
      </c>
      <c r="K3066" s="16"/>
    </row>
    <row r="3067" spans="1:22" ht="42.75" x14ac:dyDescent="0.2">
      <c r="A3067" s="13"/>
      <c r="B3067" s="13" t="str">
        <f>Source!F2527</f>
        <v>21.21-5-19</v>
      </c>
      <c r="C3067" s="13" t="str">
        <f>Source!G2527</f>
        <v>Выключатели автоматические, серия "Домовой", трехполюсные, тип ВА 63(С), на ток: 50 А, 63 А</v>
      </c>
      <c r="D3067" s="14" t="str">
        <f>Source!H2527</f>
        <v>шт.</v>
      </c>
      <c r="E3067" s="2">
        <f>Source!I2527</f>
        <v>-13</v>
      </c>
      <c r="F3067" s="16">
        <f>Source!AK2527</f>
        <v>2206.16</v>
      </c>
      <c r="G3067" s="24" t="s">
        <v>3</v>
      </c>
      <c r="H3067" s="2">
        <f>Source!AW2527</f>
        <v>1</v>
      </c>
      <c r="I3067" s="2">
        <f>IF(Source!BC2527&lt;&gt; 0, Source!BC2527, 1)</f>
        <v>1</v>
      </c>
      <c r="J3067" s="16">
        <f>Source!O2527</f>
        <v>-28680.080000000002</v>
      </c>
      <c r="K3067" s="16"/>
      <c r="Q3067">
        <f>ROUND((Source!BZ2527/100)*ROUND((Source!AF2527*Source!AV2527)*Source!I2527, 2), 2)</f>
        <v>0</v>
      </c>
      <c r="R3067">
        <f>Source!X2527</f>
        <v>0</v>
      </c>
      <c r="S3067">
        <f>ROUND((Source!CA2527/100)*ROUND((Source!AF2527*Source!AV2527)*Source!I2527, 2), 2)</f>
        <v>0</v>
      </c>
      <c r="T3067">
        <f>Source!Y2527</f>
        <v>0</v>
      </c>
      <c r="U3067">
        <f>ROUND((175/100)*ROUND((Source!AE2527*Source!AV2527)*Source!I2527, 2), 2)</f>
        <v>0</v>
      </c>
      <c r="V3067">
        <f>ROUND((108/100)*ROUND(Source!CS2527*Source!I2527, 2), 2)</f>
        <v>0</v>
      </c>
    </row>
    <row r="3068" spans="1:22" ht="14.25" x14ac:dyDescent="0.2">
      <c r="A3068" s="13"/>
      <c r="B3068" s="13"/>
      <c r="C3068" s="13" t="s">
        <v>1160</v>
      </c>
      <c r="D3068" s="14" t="s">
        <v>1161</v>
      </c>
      <c r="E3068" s="2">
        <f>Source!AT2526</f>
        <v>70</v>
      </c>
      <c r="F3068" s="16"/>
      <c r="G3068" s="15"/>
      <c r="H3068" s="2"/>
      <c r="I3068" s="2"/>
      <c r="J3068" s="16">
        <f>SUM(R3062:R3067)</f>
        <v>13000.08</v>
      </c>
      <c r="K3068" s="16"/>
    </row>
    <row r="3069" spans="1:22" ht="14.25" x14ac:dyDescent="0.2">
      <c r="A3069" s="13"/>
      <c r="B3069" s="13"/>
      <c r="C3069" s="13" t="s">
        <v>1162</v>
      </c>
      <c r="D3069" s="14" t="s">
        <v>1161</v>
      </c>
      <c r="E3069" s="2">
        <f>Source!AU2526</f>
        <v>10</v>
      </c>
      <c r="F3069" s="16"/>
      <c r="G3069" s="15"/>
      <c r="H3069" s="2"/>
      <c r="I3069" s="2"/>
      <c r="J3069" s="16">
        <f>SUM(T3062:T3068)</f>
        <v>1857.15</v>
      </c>
      <c r="K3069" s="16"/>
    </row>
    <row r="3070" spans="1:22" ht="14.25" x14ac:dyDescent="0.2">
      <c r="A3070" s="13"/>
      <c r="B3070" s="13"/>
      <c r="C3070" s="13" t="s">
        <v>1168</v>
      </c>
      <c r="D3070" s="14" t="s">
        <v>1161</v>
      </c>
      <c r="E3070" s="2">
        <f>108</f>
        <v>108</v>
      </c>
      <c r="F3070" s="16"/>
      <c r="G3070" s="15"/>
      <c r="H3070" s="2"/>
      <c r="I3070" s="2"/>
      <c r="J3070" s="16">
        <f>SUM(V3062:V3069)</f>
        <v>4.3499999999999996</v>
      </c>
      <c r="K3070" s="16"/>
    </row>
    <row r="3071" spans="1:22" ht="14.25" x14ac:dyDescent="0.2">
      <c r="A3071" s="13"/>
      <c r="B3071" s="13"/>
      <c r="C3071" s="13" t="s">
        <v>1163</v>
      </c>
      <c r="D3071" s="14" t="s">
        <v>1164</v>
      </c>
      <c r="E3071" s="2">
        <f>Source!AQ2526</f>
        <v>2.2999999999999998</v>
      </c>
      <c r="F3071" s="16"/>
      <c r="G3071" s="15" t="str">
        <f>Source!DI2526</f>
        <v/>
      </c>
      <c r="H3071" s="2">
        <f>Source!AV2526</f>
        <v>1</v>
      </c>
      <c r="I3071" s="2"/>
      <c r="J3071" s="16"/>
      <c r="K3071" s="16">
        <f>Source!U2526</f>
        <v>29.9</v>
      </c>
    </row>
    <row r="3072" spans="1:22" ht="15" x14ac:dyDescent="0.25">
      <c r="A3072" s="20"/>
      <c r="B3072" s="20"/>
      <c r="C3072" s="20"/>
      <c r="D3072" s="20"/>
      <c r="E3072" s="20"/>
      <c r="F3072" s="20"/>
      <c r="G3072" s="20"/>
      <c r="H3072" s="20"/>
      <c r="I3072" s="58">
        <f>J3063+J3064+J3066+J3068+J3069+J3070+SUM(J3067:J3067)</f>
        <v>34294.370000000003</v>
      </c>
      <c r="J3072" s="58"/>
      <c r="K3072" s="21">
        <f>IF(Source!I2526&lt;&gt;0, ROUND(I3072/Source!I2526, 2), 0)</f>
        <v>2638.03</v>
      </c>
      <c r="P3072" s="18">
        <f>I3072</f>
        <v>34294.370000000003</v>
      </c>
    </row>
    <row r="3074" spans="1:22" ht="15" x14ac:dyDescent="0.25">
      <c r="A3074" s="61" t="str">
        <f>CONCATENATE("Итого по разделу: ",IF(Source!G2529&lt;&gt;"Новый раздел", Source!G2529, ""))</f>
        <v>Итого по разделу: Электрощит РЩ 2.1</v>
      </c>
      <c r="B3074" s="61"/>
      <c r="C3074" s="61"/>
      <c r="D3074" s="61"/>
      <c r="E3074" s="61"/>
      <c r="F3074" s="61"/>
      <c r="G3074" s="61"/>
      <c r="H3074" s="61"/>
      <c r="I3074" s="59">
        <f>SUM(P3052:P3073)</f>
        <v>41153.25</v>
      </c>
      <c r="J3074" s="60"/>
      <c r="K3074" s="23"/>
    </row>
    <row r="3077" spans="1:22" ht="16.5" x14ac:dyDescent="0.25">
      <c r="A3077" s="57" t="str">
        <f>CONCATENATE("Раздел: ",IF(Source!G2559&lt;&gt;"Новый раздел", Source!G2559, ""))</f>
        <v>Раздел: Электрощит ЩАО 2.2</v>
      </c>
      <c r="B3077" s="57"/>
      <c r="C3077" s="57"/>
      <c r="D3077" s="57"/>
      <c r="E3077" s="57"/>
      <c r="F3077" s="57"/>
      <c r="G3077" s="57"/>
      <c r="H3077" s="57"/>
      <c r="I3077" s="57"/>
      <c r="J3077" s="57"/>
      <c r="K3077" s="57"/>
    </row>
    <row r="3078" spans="1:22" ht="85.5" x14ac:dyDescent="0.2">
      <c r="A3078" s="13">
        <v>348</v>
      </c>
      <c r="B3078" s="13" t="str">
        <f>Source!F2563</f>
        <v>1.21-3603-6-2/1</v>
      </c>
      <c r="C3078" s="13" t="str">
        <f>Source!G2563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078" s="14" t="str">
        <f>Source!H2563</f>
        <v>шт.</v>
      </c>
      <c r="E3078" s="2">
        <f>Source!I2563</f>
        <v>14</v>
      </c>
      <c r="F3078" s="16"/>
      <c r="G3078" s="15"/>
      <c r="H3078" s="2"/>
      <c r="I3078" s="2"/>
      <c r="J3078" s="16"/>
      <c r="K3078" s="16"/>
      <c r="Q3078">
        <f>ROUND((Source!BZ2563/100)*ROUND((Source!AF2563*Source!AV2563)*Source!I2563, 2), 2)</f>
        <v>2800.01</v>
      </c>
      <c r="R3078">
        <f>Source!X2563</f>
        <v>2800.01</v>
      </c>
      <c r="S3078">
        <f>ROUND((Source!CA2563/100)*ROUND((Source!AF2563*Source!AV2563)*Source!I2563, 2), 2)</f>
        <v>400</v>
      </c>
      <c r="T3078">
        <f>Source!Y2563</f>
        <v>400</v>
      </c>
      <c r="U3078">
        <f>ROUND((175/100)*ROUND((Source!AE2563*Source!AV2563)*Source!I2563, 2), 2)</f>
        <v>1.52</v>
      </c>
      <c r="V3078">
        <f>ROUND((108/100)*ROUND(Source!CS2563*Source!I2563, 2), 2)</f>
        <v>0.94</v>
      </c>
    </row>
    <row r="3079" spans="1:22" ht="14.25" x14ac:dyDescent="0.2">
      <c r="A3079" s="13"/>
      <c r="B3079" s="13"/>
      <c r="C3079" s="13" t="s">
        <v>1159</v>
      </c>
      <c r="D3079" s="14"/>
      <c r="E3079" s="2"/>
      <c r="F3079" s="16">
        <f>Source!AO2563</f>
        <v>1428.58</v>
      </c>
      <c r="G3079" s="15" t="str">
        <f>Source!DG2563</f>
        <v>*0,2</v>
      </c>
      <c r="H3079" s="2">
        <f>Source!AV2563</f>
        <v>1</v>
      </c>
      <c r="I3079" s="2">
        <f>IF(Source!BA2563&lt;&gt; 0, Source!BA2563, 1)</f>
        <v>1</v>
      </c>
      <c r="J3079" s="16">
        <f>Source!S2563</f>
        <v>4000.02</v>
      </c>
      <c r="K3079" s="16"/>
    </row>
    <row r="3080" spans="1:22" ht="14.25" x14ac:dyDescent="0.2">
      <c r="A3080" s="13"/>
      <c r="B3080" s="13"/>
      <c r="C3080" s="13" t="s">
        <v>1165</v>
      </c>
      <c r="D3080" s="14"/>
      <c r="E3080" s="2"/>
      <c r="F3080" s="16">
        <f>Source!AM2563</f>
        <v>66.25</v>
      </c>
      <c r="G3080" s="15" t="str">
        <f>Source!DE2563</f>
        <v>*0,2</v>
      </c>
      <c r="H3080" s="2">
        <f>Source!AV2563</f>
        <v>1</v>
      </c>
      <c r="I3080" s="2">
        <f>IF(Source!BB2563&lt;&gt; 0, Source!BB2563, 1)</f>
        <v>1</v>
      </c>
      <c r="J3080" s="16">
        <f>Source!Q2563</f>
        <v>185.5</v>
      </c>
      <c r="K3080" s="16"/>
    </row>
    <row r="3081" spans="1:22" ht="14.25" x14ac:dyDescent="0.2">
      <c r="A3081" s="13"/>
      <c r="B3081" s="13"/>
      <c r="C3081" s="13" t="s">
        <v>1166</v>
      </c>
      <c r="D3081" s="14"/>
      <c r="E3081" s="2"/>
      <c r="F3081" s="16">
        <f>Source!AN2563</f>
        <v>0.31</v>
      </c>
      <c r="G3081" s="15" t="str">
        <f>Source!DF2563</f>
        <v>*0,2</v>
      </c>
      <c r="H3081" s="2">
        <f>Source!AV2563</f>
        <v>1</v>
      </c>
      <c r="I3081" s="2">
        <f>IF(Source!BS2563&lt;&gt; 0, Source!BS2563, 1)</f>
        <v>1</v>
      </c>
      <c r="J3081" s="22">
        <f>Source!R2563</f>
        <v>0.87</v>
      </c>
      <c r="K3081" s="16"/>
    </row>
    <row r="3082" spans="1:22" ht="14.25" x14ac:dyDescent="0.2">
      <c r="A3082" s="13"/>
      <c r="B3082" s="13"/>
      <c r="C3082" s="13" t="s">
        <v>1160</v>
      </c>
      <c r="D3082" s="14" t="s">
        <v>1161</v>
      </c>
      <c r="E3082" s="2">
        <f>Source!AT2563</f>
        <v>70</v>
      </c>
      <c r="F3082" s="16"/>
      <c r="G3082" s="15"/>
      <c r="H3082" s="2"/>
      <c r="I3082" s="2"/>
      <c r="J3082" s="16">
        <f>SUM(R3078:R3081)</f>
        <v>2800.01</v>
      </c>
      <c r="K3082" s="16"/>
    </row>
    <row r="3083" spans="1:22" ht="14.25" x14ac:dyDescent="0.2">
      <c r="A3083" s="13"/>
      <c r="B3083" s="13"/>
      <c r="C3083" s="13" t="s">
        <v>1162</v>
      </c>
      <c r="D3083" s="14" t="s">
        <v>1161</v>
      </c>
      <c r="E3083" s="2">
        <f>Source!AU2563</f>
        <v>10</v>
      </c>
      <c r="F3083" s="16"/>
      <c r="G3083" s="15"/>
      <c r="H3083" s="2"/>
      <c r="I3083" s="2"/>
      <c r="J3083" s="16">
        <f>SUM(T3078:T3082)</f>
        <v>400</v>
      </c>
      <c r="K3083" s="16"/>
    </row>
    <row r="3084" spans="1:22" ht="14.25" x14ac:dyDescent="0.2">
      <c r="A3084" s="13"/>
      <c r="B3084" s="13"/>
      <c r="C3084" s="13" t="s">
        <v>1168</v>
      </c>
      <c r="D3084" s="14" t="s">
        <v>1161</v>
      </c>
      <c r="E3084" s="2">
        <f>108</f>
        <v>108</v>
      </c>
      <c r="F3084" s="16"/>
      <c r="G3084" s="15"/>
      <c r="H3084" s="2"/>
      <c r="I3084" s="2"/>
      <c r="J3084" s="16">
        <f>SUM(V3078:V3083)</f>
        <v>0.94</v>
      </c>
      <c r="K3084" s="16"/>
    </row>
    <row r="3085" spans="1:22" ht="14.25" x14ac:dyDescent="0.2">
      <c r="A3085" s="13"/>
      <c r="B3085" s="13"/>
      <c r="C3085" s="13" t="s">
        <v>1163</v>
      </c>
      <c r="D3085" s="14" t="s">
        <v>1164</v>
      </c>
      <c r="E3085" s="2">
        <f>Source!AQ2563</f>
        <v>2.2999999999999998</v>
      </c>
      <c r="F3085" s="16"/>
      <c r="G3085" s="15" t="str">
        <f>Source!DI2563</f>
        <v>*0,2</v>
      </c>
      <c r="H3085" s="2">
        <f>Source!AV2563</f>
        <v>1</v>
      </c>
      <c r="I3085" s="2"/>
      <c r="J3085" s="16"/>
      <c r="K3085" s="16">
        <f>Source!U2563</f>
        <v>6.4399999999999995</v>
      </c>
    </row>
    <row r="3086" spans="1:22" ht="15" x14ac:dyDescent="0.25">
      <c r="A3086" s="20"/>
      <c r="B3086" s="20"/>
      <c r="C3086" s="20"/>
      <c r="D3086" s="20"/>
      <c r="E3086" s="20"/>
      <c r="F3086" s="20"/>
      <c r="G3086" s="20"/>
      <c r="H3086" s="20"/>
      <c r="I3086" s="58">
        <f>J3079+J3080+J3082+J3083+J3084</f>
        <v>7386.47</v>
      </c>
      <c r="J3086" s="58"/>
      <c r="K3086" s="21">
        <f>IF(Source!I2563&lt;&gt;0, ROUND(I3086/Source!I2563, 2), 0)</f>
        <v>527.61</v>
      </c>
      <c r="P3086" s="18">
        <f>I3086</f>
        <v>7386.47</v>
      </c>
    </row>
    <row r="3087" spans="1:22" ht="71.25" x14ac:dyDescent="0.2">
      <c r="A3087" s="13">
        <v>349</v>
      </c>
      <c r="B3087" s="13" t="str">
        <f>Source!F2564</f>
        <v>1.21-3603-6-2/1</v>
      </c>
      <c r="C3087" s="13" t="str">
        <f>Source!G2564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087" s="14" t="str">
        <f>Source!H2564</f>
        <v>шт.</v>
      </c>
      <c r="E3087" s="2">
        <f>Source!I2564</f>
        <v>14</v>
      </c>
      <c r="F3087" s="16"/>
      <c r="G3087" s="15"/>
      <c r="H3087" s="2"/>
      <c r="I3087" s="2"/>
      <c r="J3087" s="16"/>
      <c r="K3087" s="16"/>
      <c r="Q3087">
        <f>ROUND((Source!BZ2564/100)*ROUND((Source!AF2564*Source!AV2564)*Source!I2564, 2), 2)</f>
        <v>14000.08</v>
      </c>
      <c r="R3087">
        <f>Source!X2564</f>
        <v>14000.08</v>
      </c>
      <c r="S3087">
        <f>ROUND((Source!CA2564/100)*ROUND((Source!AF2564*Source!AV2564)*Source!I2564, 2), 2)</f>
        <v>2000.01</v>
      </c>
      <c r="T3087">
        <f>Source!Y2564</f>
        <v>2000.01</v>
      </c>
      <c r="U3087">
        <f>ROUND((175/100)*ROUND((Source!AE2564*Source!AV2564)*Source!I2564, 2), 2)</f>
        <v>7.6</v>
      </c>
      <c r="V3087">
        <f>ROUND((108/100)*ROUND(Source!CS2564*Source!I2564, 2), 2)</f>
        <v>4.6900000000000004</v>
      </c>
    </row>
    <row r="3088" spans="1:22" ht="14.25" x14ac:dyDescent="0.2">
      <c r="A3088" s="13"/>
      <c r="B3088" s="13"/>
      <c r="C3088" s="13" t="s">
        <v>1159</v>
      </c>
      <c r="D3088" s="14"/>
      <c r="E3088" s="2"/>
      <c r="F3088" s="16">
        <f>Source!AO2564</f>
        <v>1428.58</v>
      </c>
      <c r="G3088" s="15" t="str">
        <f>Source!DG2564</f>
        <v/>
      </c>
      <c r="H3088" s="2">
        <f>Source!AV2564</f>
        <v>1</v>
      </c>
      <c r="I3088" s="2">
        <f>IF(Source!BA2564&lt;&gt; 0, Source!BA2564, 1)</f>
        <v>1</v>
      </c>
      <c r="J3088" s="16">
        <f>Source!S2564</f>
        <v>20000.12</v>
      </c>
      <c r="K3088" s="16"/>
    </row>
    <row r="3089" spans="1:22" ht="14.25" x14ac:dyDescent="0.2">
      <c r="A3089" s="13"/>
      <c r="B3089" s="13"/>
      <c r="C3089" s="13" t="s">
        <v>1165</v>
      </c>
      <c r="D3089" s="14"/>
      <c r="E3089" s="2"/>
      <c r="F3089" s="16">
        <f>Source!AM2564</f>
        <v>66.25</v>
      </c>
      <c r="G3089" s="15" t="str">
        <f>Source!DE2564</f>
        <v/>
      </c>
      <c r="H3089" s="2">
        <f>Source!AV2564</f>
        <v>1</v>
      </c>
      <c r="I3089" s="2">
        <f>IF(Source!BB2564&lt;&gt; 0, Source!BB2564, 1)</f>
        <v>1</v>
      </c>
      <c r="J3089" s="16">
        <f>Source!Q2564</f>
        <v>927.5</v>
      </c>
      <c r="K3089" s="16"/>
    </row>
    <row r="3090" spans="1:22" ht="14.25" x14ac:dyDescent="0.2">
      <c r="A3090" s="13"/>
      <c r="B3090" s="13"/>
      <c r="C3090" s="13" t="s">
        <v>1166</v>
      </c>
      <c r="D3090" s="14"/>
      <c r="E3090" s="2"/>
      <c r="F3090" s="16">
        <f>Source!AN2564</f>
        <v>0.31</v>
      </c>
      <c r="G3090" s="15" t="str">
        <f>Source!DF2564</f>
        <v/>
      </c>
      <c r="H3090" s="2">
        <f>Source!AV2564</f>
        <v>1</v>
      </c>
      <c r="I3090" s="2">
        <f>IF(Source!BS2564&lt;&gt; 0, Source!BS2564, 1)</f>
        <v>1</v>
      </c>
      <c r="J3090" s="22">
        <f>Source!R2564</f>
        <v>4.34</v>
      </c>
      <c r="K3090" s="16"/>
    </row>
    <row r="3091" spans="1:22" ht="14.25" x14ac:dyDescent="0.2">
      <c r="A3091" s="13"/>
      <c r="B3091" s="13"/>
      <c r="C3091" s="13" t="s">
        <v>1167</v>
      </c>
      <c r="D3091" s="14"/>
      <c r="E3091" s="2"/>
      <c r="F3091" s="16">
        <f>Source!AL2564</f>
        <v>2206.16</v>
      </c>
      <c r="G3091" s="15" t="str">
        <f>Source!DD2564</f>
        <v/>
      </c>
      <c r="H3091" s="2">
        <f>Source!AW2564</f>
        <v>1</v>
      </c>
      <c r="I3091" s="2">
        <f>IF(Source!BC2564&lt;&gt; 0, Source!BC2564, 1)</f>
        <v>1</v>
      </c>
      <c r="J3091" s="16">
        <f>Source!P2564</f>
        <v>30886.240000000002</v>
      </c>
      <c r="K3091" s="16"/>
    </row>
    <row r="3092" spans="1:22" ht="42.75" x14ac:dyDescent="0.2">
      <c r="A3092" s="13"/>
      <c r="B3092" s="13" t="str">
        <f>Source!F2565</f>
        <v>21.21-5-19</v>
      </c>
      <c r="C3092" s="13" t="str">
        <f>Source!G2565</f>
        <v>Выключатели автоматические, серия "Домовой", трехполюсные, тип ВА 63(С), на ток: 50 А, 63 А</v>
      </c>
      <c r="D3092" s="14" t="str">
        <f>Source!H2565</f>
        <v>шт.</v>
      </c>
      <c r="E3092" s="2">
        <f>Source!I2565</f>
        <v>-14</v>
      </c>
      <c r="F3092" s="16">
        <f>Source!AK2565</f>
        <v>2206.16</v>
      </c>
      <c r="G3092" s="24" t="s">
        <v>3</v>
      </c>
      <c r="H3092" s="2">
        <f>Source!AW2565</f>
        <v>1</v>
      </c>
      <c r="I3092" s="2">
        <f>IF(Source!BC2565&lt;&gt; 0, Source!BC2565, 1)</f>
        <v>1</v>
      </c>
      <c r="J3092" s="16">
        <f>Source!O2565</f>
        <v>-30886.240000000002</v>
      </c>
      <c r="K3092" s="16"/>
      <c r="Q3092">
        <f>ROUND((Source!BZ2565/100)*ROUND((Source!AF2565*Source!AV2565)*Source!I2565, 2), 2)</f>
        <v>0</v>
      </c>
      <c r="R3092">
        <f>Source!X2565</f>
        <v>0</v>
      </c>
      <c r="S3092">
        <f>ROUND((Source!CA2565/100)*ROUND((Source!AF2565*Source!AV2565)*Source!I2565, 2), 2)</f>
        <v>0</v>
      </c>
      <c r="T3092">
        <f>Source!Y2565</f>
        <v>0</v>
      </c>
      <c r="U3092">
        <f>ROUND((175/100)*ROUND((Source!AE2565*Source!AV2565)*Source!I2565, 2), 2)</f>
        <v>0</v>
      </c>
      <c r="V3092">
        <f>ROUND((108/100)*ROUND(Source!CS2565*Source!I2565, 2), 2)</f>
        <v>0</v>
      </c>
    </row>
    <row r="3093" spans="1:22" ht="14.25" x14ac:dyDescent="0.2">
      <c r="A3093" s="13"/>
      <c r="B3093" s="13"/>
      <c r="C3093" s="13" t="s">
        <v>1160</v>
      </c>
      <c r="D3093" s="14" t="s">
        <v>1161</v>
      </c>
      <c r="E3093" s="2">
        <f>Source!AT2564</f>
        <v>70</v>
      </c>
      <c r="F3093" s="16"/>
      <c r="G3093" s="15"/>
      <c r="H3093" s="2"/>
      <c r="I3093" s="2"/>
      <c r="J3093" s="16">
        <f>SUM(R3087:R3092)</f>
        <v>14000.08</v>
      </c>
      <c r="K3093" s="16"/>
    </row>
    <row r="3094" spans="1:22" ht="14.25" x14ac:dyDescent="0.2">
      <c r="A3094" s="13"/>
      <c r="B3094" s="13"/>
      <c r="C3094" s="13" t="s">
        <v>1162</v>
      </c>
      <c r="D3094" s="14" t="s">
        <v>1161</v>
      </c>
      <c r="E3094" s="2">
        <f>Source!AU2564</f>
        <v>10</v>
      </c>
      <c r="F3094" s="16"/>
      <c r="G3094" s="15"/>
      <c r="H3094" s="2"/>
      <c r="I3094" s="2"/>
      <c r="J3094" s="16">
        <f>SUM(T3087:T3093)</f>
        <v>2000.01</v>
      </c>
      <c r="K3094" s="16"/>
    </row>
    <row r="3095" spans="1:22" ht="14.25" x14ac:dyDescent="0.2">
      <c r="A3095" s="13"/>
      <c r="B3095" s="13"/>
      <c r="C3095" s="13" t="s">
        <v>1168</v>
      </c>
      <c r="D3095" s="14" t="s">
        <v>1161</v>
      </c>
      <c r="E3095" s="2">
        <f>108</f>
        <v>108</v>
      </c>
      <c r="F3095" s="16"/>
      <c r="G3095" s="15"/>
      <c r="H3095" s="2"/>
      <c r="I3095" s="2"/>
      <c r="J3095" s="16">
        <f>SUM(V3087:V3094)</f>
        <v>4.6900000000000004</v>
      </c>
      <c r="K3095" s="16"/>
    </row>
    <row r="3096" spans="1:22" ht="14.25" x14ac:dyDescent="0.2">
      <c r="A3096" s="13"/>
      <c r="B3096" s="13"/>
      <c r="C3096" s="13" t="s">
        <v>1163</v>
      </c>
      <c r="D3096" s="14" t="s">
        <v>1164</v>
      </c>
      <c r="E3096" s="2">
        <f>Source!AQ2564</f>
        <v>2.2999999999999998</v>
      </c>
      <c r="F3096" s="16"/>
      <c r="G3096" s="15" t="str">
        <f>Source!DI2564</f>
        <v/>
      </c>
      <c r="H3096" s="2">
        <f>Source!AV2564</f>
        <v>1</v>
      </c>
      <c r="I3096" s="2"/>
      <c r="J3096" s="16"/>
      <c r="K3096" s="16">
        <f>Source!U2564</f>
        <v>32.199999999999996</v>
      </c>
    </row>
    <row r="3097" spans="1:22" ht="15" x14ac:dyDescent="0.25">
      <c r="A3097" s="20"/>
      <c r="B3097" s="20"/>
      <c r="C3097" s="20"/>
      <c r="D3097" s="20"/>
      <c r="E3097" s="20"/>
      <c r="F3097" s="20"/>
      <c r="G3097" s="20"/>
      <c r="H3097" s="20"/>
      <c r="I3097" s="58">
        <f>J3088+J3089+J3091+J3093+J3094+J3095+SUM(J3092:J3092)</f>
        <v>36932.399999999994</v>
      </c>
      <c r="J3097" s="58"/>
      <c r="K3097" s="21">
        <f>IF(Source!I2564&lt;&gt;0, ROUND(I3097/Source!I2564, 2), 0)</f>
        <v>2638.03</v>
      </c>
      <c r="P3097" s="18">
        <f>I3097</f>
        <v>36932.399999999994</v>
      </c>
    </row>
    <row r="3099" spans="1:22" ht="15" x14ac:dyDescent="0.25">
      <c r="A3099" s="61" t="str">
        <f>CONCATENATE("Итого по разделу: ",IF(Source!G2567&lt;&gt;"Новый раздел", Source!G2567, ""))</f>
        <v>Итого по разделу: Электрощит ЩАО 2.2</v>
      </c>
      <c r="B3099" s="61"/>
      <c r="C3099" s="61"/>
      <c r="D3099" s="61"/>
      <c r="E3099" s="61"/>
      <c r="F3099" s="61"/>
      <c r="G3099" s="61"/>
      <c r="H3099" s="61"/>
      <c r="I3099" s="59">
        <f>SUM(P3077:P3098)</f>
        <v>44318.869999999995</v>
      </c>
      <c r="J3099" s="60"/>
      <c r="K3099" s="23"/>
    </row>
    <row r="3102" spans="1:22" ht="16.5" x14ac:dyDescent="0.25">
      <c r="A3102" s="57" t="str">
        <f>CONCATENATE("Раздел: ",IF(Source!G2597&lt;&gt;"Новый раздел", Source!G2597, ""))</f>
        <v>Раздел: Электрощит ЩО 2.2</v>
      </c>
      <c r="B3102" s="57"/>
      <c r="C3102" s="57"/>
      <c r="D3102" s="57"/>
      <c r="E3102" s="57"/>
      <c r="F3102" s="57"/>
      <c r="G3102" s="57"/>
      <c r="H3102" s="57"/>
      <c r="I3102" s="57"/>
      <c r="J3102" s="57"/>
      <c r="K3102" s="57"/>
    </row>
    <row r="3103" spans="1:22" ht="85.5" x14ac:dyDescent="0.2">
      <c r="A3103" s="13">
        <v>350</v>
      </c>
      <c r="B3103" s="13" t="str">
        <f>Source!F2601</f>
        <v>1.21-3603-6-2/1</v>
      </c>
      <c r="C3103" s="13" t="str">
        <f>Source!G2601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103" s="14" t="str">
        <f>Source!H2601</f>
        <v>шт.</v>
      </c>
      <c r="E3103" s="2">
        <f>Source!I2601</f>
        <v>14</v>
      </c>
      <c r="F3103" s="16"/>
      <c r="G3103" s="15"/>
      <c r="H3103" s="2"/>
      <c r="I3103" s="2"/>
      <c r="J3103" s="16"/>
      <c r="K3103" s="16"/>
      <c r="Q3103">
        <f>ROUND((Source!BZ2601/100)*ROUND((Source!AF2601*Source!AV2601)*Source!I2601, 2), 2)</f>
        <v>2800.01</v>
      </c>
      <c r="R3103">
        <f>Source!X2601</f>
        <v>2800.01</v>
      </c>
      <c r="S3103">
        <f>ROUND((Source!CA2601/100)*ROUND((Source!AF2601*Source!AV2601)*Source!I2601, 2), 2)</f>
        <v>400</v>
      </c>
      <c r="T3103">
        <f>Source!Y2601</f>
        <v>400</v>
      </c>
      <c r="U3103">
        <f>ROUND((175/100)*ROUND((Source!AE2601*Source!AV2601)*Source!I2601, 2), 2)</f>
        <v>1.52</v>
      </c>
      <c r="V3103">
        <f>ROUND((108/100)*ROUND(Source!CS2601*Source!I2601, 2), 2)</f>
        <v>0.94</v>
      </c>
    </row>
    <row r="3104" spans="1:22" ht="14.25" x14ac:dyDescent="0.2">
      <c r="A3104" s="13"/>
      <c r="B3104" s="13"/>
      <c r="C3104" s="13" t="s">
        <v>1159</v>
      </c>
      <c r="D3104" s="14"/>
      <c r="E3104" s="2"/>
      <c r="F3104" s="16">
        <f>Source!AO2601</f>
        <v>1428.58</v>
      </c>
      <c r="G3104" s="15" t="str">
        <f>Source!DG2601</f>
        <v>*0,2</v>
      </c>
      <c r="H3104" s="2">
        <f>Source!AV2601</f>
        <v>1</v>
      </c>
      <c r="I3104" s="2">
        <f>IF(Source!BA2601&lt;&gt; 0, Source!BA2601, 1)</f>
        <v>1</v>
      </c>
      <c r="J3104" s="16">
        <f>Source!S2601</f>
        <v>4000.02</v>
      </c>
      <c r="K3104" s="16"/>
    </row>
    <row r="3105" spans="1:22" ht="14.25" x14ac:dyDescent="0.2">
      <c r="A3105" s="13"/>
      <c r="B3105" s="13"/>
      <c r="C3105" s="13" t="s">
        <v>1165</v>
      </c>
      <c r="D3105" s="14"/>
      <c r="E3105" s="2"/>
      <c r="F3105" s="16">
        <f>Source!AM2601</f>
        <v>66.25</v>
      </c>
      <c r="G3105" s="15" t="str">
        <f>Source!DE2601</f>
        <v>*0,2</v>
      </c>
      <c r="H3105" s="2">
        <f>Source!AV2601</f>
        <v>1</v>
      </c>
      <c r="I3105" s="2">
        <f>IF(Source!BB2601&lt;&gt; 0, Source!BB2601, 1)</f>
        <v>1</v>
      </c>
      <c r="J3105" s="16">
        <f>Source!Q2601</f>
        <v>185.5</v>
      </c>
      <c r="K3105" s="16"/>
    </row>
    <row r="3106" spans="1:22" ht="14.25" x14ac:dyDescent="0.2">
      <c r="A3106" s="13"/>
      <c r="B3106" s="13"/>
      <c r="C3106" s="13" t="s">
        <v>1166</v>
      </c>
      <c r="D3106" s="14"/>
      <c r="E3106" s="2"/>
      <c r="F3106" s="16">
        <f>Source!AN2601</f>
        <v>0.31</v>
      </c>
      <c r="G3106" s="15" t="str">
        <f>Source!DF2601</f>
        <v>*0,2</v>
      </c>
      <c r="H3106" s="2">
        <f>Source!AV2601</f>
        <v>1</v>
      </c>
      <c r="I3106" s="2">
        <f>IF(Source!BS2601&lt;&gt; 0, Source!BS2601, 1)</f>
        <v>1</v>
      </c>
      <c r="J3106" s="22">
        <f>Source!R2601</f>
        <v>0.87</v>
      </c>
      <c r="K3106" s="16"/>
    </row>
    <row r="3107" spans="1:22" ht="14.25" x14ac:dyDescent="0.2">
      <c r="A3107" s="13"/>
      <c r="B3107" s="13"/>
      <c r="C3107" s="13" t="s">
        <v>1160</v>
      </c>
      <c r="D3107" s="14" t="s">
        <v>1161</v>
      </c>
      <c r="E3107" s="2">
        <f>Source!AT2601</f>
        <v>70</v>
      </c>
      <c r="F3107" s="16"/>
      <c r="G3107" s="15"/>
      <c r="H3107" s="2"/>
      <c r="I3107" s="2"/>
      <c r="J3107" s="16">
        <f>SUM(R3103:R3106)</f>
        <v>2800.01</v>
      </c>
      <c r="K3107" s="16"/>
    </row>
    <row r="3108" spans="1:22" ht="14.25" x14ac:dyDescent="0.2">
      <c r="A3108" s="13"/>
      <c r="B3108" s="13"/>
      <c r="C3108" s="13" t="s">
        <v>1162</v>
      </c>
      <c r="D3108" s="14" t="s">
        <v>1161</v>
      </c>
      <c r="E3108" s="2">
        <f>Source!AU2601</f>
        <v>10</v>
      </c>
      <c r="F3108" s="16"/>
      <c r="G3108" s="15"/>
      <c r="H3108" s="2"/>
      <c r="I3108" s="2"/>
      <c r="J3108" s="16">
        <f>SUM(T3103:T3107)</f>
        <v>400</v>
      </c>
      <c r="K3108" s="16"/>
    </row>
    <row r="3109" spans="1:22" ht="14.25" x14ac:dyDescent="0.2">
      <c r="A3109" s="13"/>
      <c r="B3109" s="13"/>
      <c r="C3109" s="13" t="s">
        <v>1168</v>
      </c>
      <c r="D3109" s="14" t="s">
        <v>1161</v>
      </c>
      <c r="E3109" s="2">
        <f>108</f>
        <v>108</v>
      </c>
      <c r="F3109" s="16"/>
      <c r="G3109" s="15"/>
      <c r="H3109" s="2"/>
      <c r="I3109" s="2"/>
      <c r="J3109" s="16">
        <f>SUM(V3103:V3108)</f>
        <v>0.94</v>
      </c>
      <c r="K3109" s="16"/>
    </row>
    <row r="3110" spans="1:22" ht="14.25" x14ac:dyDescent="0.2">
      <c r="A3110" s="13"/>
      <c r="B3110" s="13"/>
      <c r="C3110" s="13" t="s">
        <v>1163</v>
      </c>
      <c r="D3110" s="14" t="s">
        <v>1164</v>
      </c>
      <c r="E3110" s="2">
        <f>Source!AQ2601</f>
        <v>2.2999999999999998</v>
      </c>
      <c r="F3110" s="16"/>
      <c r="G3110" s="15" t="str">
        <f>Source!DI2601</f>
        <v>*0,2</v>
      </c>
      <c r="H3110" s="2">
        <f>Source!AV2601</f>
        <v>1</v>
      </c>
      <c r="I3110" s="2"/>
      <c r="J3110" s="16"/>
      <c r="K3110" s="16">
        <f>Source!U2601</f>
        <v>6.4399999999999995</v>
      </c>
    </row>
    <row r="3111" spans="1:22" ht="15" x14ac:dyDescent="0.25">
      <c r="A3111" s="20"/>
      <c r="B3111" s="20"/>
      <c r="C3111" s="20"/>
      <c r="D3111" s="20"/>
      <c r="E3111" s="20"/>
      <c r="F3111" s="20"/>
      <c r="G3111" s="20"/>
      <c r="H3111" s="20"/>
      <c r="I3111" s="58">
        <f>J3104+J3105+J3107+J3108+J3109</f>
        <v>7386.47</v>
      </c>
      <c r="J3111" s="58"/>
      <c r="K3111" s="21">
        <f>IF(Source!I2601&lt;&gt;0, ROUND(I3111/Source!I2601, 2), 0)</f>
        <v>527.61</v>
      </c>
      <c r="P3111" s="18">
        <f>I3111</f>
        <v>7386.47</v>
      </c>
    </row>
    <row r="3112" spans="1:22" ht="71.25" x14ac:dyDescent="0.2">
      <c r="A3112" s="13">
        <v>351</v>
      </c>
      <c r="B3112" s="13" t="str">
        <f>Source!F2602</f>
        <v>1.21-3603-6-2/1</v>
      </c>
      <c r="C3112" s="13" t="str">
        <f>Source!G2602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112" s="14" t="str">
        <f>Source!H2602</f>
        <v>шт.</v>
      </c>
      <c r="E3112" s="2">
        <f>Source!I2602</f>
        <v>14</v>
      </c>
      <c r="F3112" s="16"/>
      <c r="G3112" s="15"/>
      <c r="H3112" s="2"/>
      <c r="I3112" s="2"/>
      <c r="J3112" s="16"/>
      <c r="K3112" s="16"/>
      <c r="Q3112">
        <f>ROUND((Source!BZ2602/100)*ROUND((Source!AF2602*Source!AV2602)*Source!I2602, 2), 2)</f>
        <v>14000.08</v>
      </c>
      <c r="R3112">
        <f>Source!X2602</f>
        <v>14000.08</v>
      </c>
      <c r="S3112">
        <f>ROUND((Source!CA2602/100)*ROUND((Source!AF2602*Source!AV2602)*Source!I2602, 2), 2)</f>
        <v>2000.01</v>
      </c>
      <c r="T3112">
        <f>Source!Y2602</f>
        <v>2000.01</v>
      </c>
      <c r="U3112">
        <f>ROUND((175/100)*ROUND((Source!AE2602*Source!AV2602)*Source!I2602, 2), 2)</f>
        <v>7.6</v>
      </c>
      <c r="V3112">
        <f>ROUND((108/100)*ROUND(Source!CS2602*Source!I2602, 2), 2)</f>
        <v>4.6900000000000004</v>
      </c>
    </row>
    <row r="3113" spans="1:22" ht="14.25" x14ac:dyDescent="0.2">
      <c r="A3113" s="13"/>
      <c r="B3113" s="13"/>
      <c r="C3113" s="13" t="s">
        <v>1159</v>
      </c>
      <c r="D3113" s="14"/>
      <c r="E3113" s="2"/>
      <c r="F3113" s="16">
        <f>Source!AO2602</f>
        <v>1428.58</v>
      </c>
      <c r="G3113" s="15" t="str">
        <f>Source!DG2602</f>
        <v/>
      </c>
      <c r="H3113" s="2">
        <f>Source!AV2602</f>
        <v>1</v>
      </c>
      <c r="I3113" s="2">
        <f>IF(Source!BA2602&lt;&gt; 0, Source!BA2602, 1)</f>
        <v>1</v>
      </c>
      <c r="J3113" s="16">
        <f>Source!S2602</f>
        <v>20000.12</v>
      </c>
      <c r="K3113" s="16"/>
    </row>
    <row r="3114" spans="1:22" ht="14.25" x14ac:dyDescent="0.2">
      <c r="A3114" s="13"/>
      <c r="B3114" s="13"/>
      <c r="C3114" s="13" t="s">
        <v>1165</v>
      </c>
      <c r="D3114" s="14"/>
      <c r="E3114" s="2"/>
      <c r="F3114" s="16">
        <f>Source!AM2602</f>
        <v>66.25</v>
      </c>
      <c r="G3114" s="15" t="str">
        <f>Source!DE2602</f>
        <v/>
      </c>
      <c r="H3114" s="2">
        <f>Source!AV2602</f>
        <v>1</v>
      </c>
      <c r="I3114" s="2">
        <f>IF(Source!BB2602&lt;&gt; 0, Source!BB2602, 1)</f>
        <v>1</v>
      </c>
      <c r="J3114" s="16">
        <f>Source!Q2602</f>
        <v>927.5</v>
      </c>
      <c r="K3114" s="16"/>
    </row>
    <row r="3115" spans="1:22" ht="14.25" x14ac:dyDescent="0.2">
      <c r="A3115" s="13"/>
      <c r="B3115" s="13"/>
      <c r="C3115" s="13" t="s">
        <v>1166</v>
      </c>
      <c r="D3115" s="14"/>
      <c r="E3115" s="2"/>
      <c r="F3115" s="16">
        <f>Source!AN2602</f>
        <v>0.31</v>
      </c>
      <c r="G3115" s="15" t="str">
        <f>Source!DF2602</f>
        <v/>
      </c>
      <c r="H3115" s="2">
        <f>Source!AV2602</f>
        <v>1</v>
      </c>
      <c r="I3115" s="2">
        <f>IF(Source!BS2602&lt;&gt; 0, Source!BS2602, 1)</f>
        <v>1</v>
      </c>
      <c r="J3115" s="22">
        <f>Source!R2602</f>
        <v>4.34</v>
      </c>
      <c r="K3115" s="16"/>
    </row>
    <row r="3116" spans="1:22" ht="14.25" x14ac:dyDescent="0.2">
      <c r="A3116" s="13"/>
      <c r="B3116" s="13"/>
      <c r="C3116" s="13" t="s">
        <v>1167</v>
      </c>
      <c r="D3116" s="14"/>
      <c r="E3116" s="2"/>
      <c r="F3116" s="16">
        <f>Source!AL2602</f>
        <v>2206.16</v>
      </c>
      <c r="G3116" s="15" t="str">
        <f>Source!DD2602</f>
        <v/>
      </c>
      <c r="H3116" s="2">
        <f>Source!AW2602</f>
        <v>1</v>
      </c>
      <c r="I3116" s="2">
        <f>IF(Source!BC2602&lt;&gt; 0, Source!BC2602, 1)</f>
        <v>1</v>
      </c>
      <c r="J3116" s="16">
        <f>Source!P2602</f>
        <v>30886.240000000002</v>
      </c>
      <c r="K3116" s="16"/>
    </row>
    <row r="3117" spans="1:22" ht="42.75" x14ac:dyDescent="0.2">
      <c r="A3117" s="13"/>
      <c r="B3117" s="13" t="str">
        <f>Source!F2603</f>
        <v>21.21-5-19</v>
      </c>
      <c r="C3117" s="13" t="str">
        <f>Source!G2603</f>
        <v>Выключатели автоматические, серия "Домовой", трехполюсные, тип ВА 63(С), на ток: 50 А, 63 А</v>
      </c>
      <c r="D3117" s="14" t="str">
        <f>Source!H2603</f>
        <v>шт.</v>
      </c>
      <c r="E3117" s="2">
        <f>Source!I2603</f>
        <v>-14</v>
      </c>
      <c r="F3117" s="16">
        <f>Source!AK2603</f>
        <v>2206.16</v>
      </c>
      <c r="G3117" s="24" t="s">
        <v>3</v>
      </c>
      <c r="H3117" s="2">
        <f>Source!AW2603</f>
        <v>1</v>
      </c>
      <c r="I3117" s="2">
        <f>IF(Source!BC2603&lt;&gt; 0, Source!BC2603, 1)</f>
        <v>1</v>
      </c>
      <c r="J3117" s="16">
        <f>Source!O2603</f>
        <v>-30886.240000000002</v>
      </c>
      <c r="K3117" s="16"/>
      <c r="Q3117">
        <f>ROUND((Source!BZ2603/100)*ROUND((Source!AF2603*Source!AV2603)*Source!I2603, 2), 2)</f>
        <v>0</v>
      </c>
      <c r="R3117">
        <f>Source!X2603</f>
        <v>0</v>
      </c>
      <c r="S3117">
        <f>ROUND((Source!CA2603/100)*ROUND((Source!AF2603*Source!AV2603)*Source!I2603, 2), 2)</f>
        <v>0</v>
      </c>
      <c r="T3117">
        <f>Source!Y2603</f>
        <v>0</v>
      </c>
      <c r="U3117">
        <f>ROUND((175/100)*ROUND((Source!AE2603*Source!AV2603)*Source!I2603, 2), 2)</f>
        <v>0</v>
      </c>
      <c r="V3117">
        <f>ROUND((108/100)*ROUND(Source!CS2603*Source!I2603, 2), 2)</f>
        <v>0</v>
      </c>
    </row>
    <row r="3118" spans="1:22" ht="14.25" x14ac:dyDescent="0.2">
      <c r="A3118" s="13"/>
      <c r="B3118" s="13"/>
      <c r="C3118" s="13" t="s">
        <v>1160</v>
      </c>
      <c r="D3118" s="14" t="s">
        <v>1161</v>
      </c>
      <c r="E3118" s="2">
        <f>Source!AT2602</f>
        <v>70</v>
      </c>
      <c r="F3118" s="16"/>
      <c r="G3118" s="15"/>
      <c r="H3118" s="2"/>
      <c r="I3118" s="2"/>
      <c r="J3118" s="16">
        <f>SUM(R3112:R3117)</f>
        <v>14000.08</v>
      </c>
      <c r="K3118" s="16"/>
    </row>
    <row r="3119" spans="1:22" ht="14.25" x14ac:dyDescent="0.2">
      <c r="A3119" s="13"/>
      <c r="B3119" s="13"/>
      <c r="C3119" s="13" t="s">
        <v>1162</v>
      </c>
      <c r="D3119" s="14" t="s">
        <v>1161</v>
      </c>
      <c r="E3119" s="2">
        <f>Source!AU2602</f>
        <v>10</v>
      </c>
      <c r="F3119" s="16"/>
      <c r="G3119" s="15"/>
      <c r="H3119" s="2"/>
      <c r="I3119" s="2"/>
      <c r="J3119" s="16">
        <f>SUM(T3112:T3118)</f>
        <v>2000.01</v>
      </c>
      <c r="K3119" s="16"/>
    </row>
    <row r="3120" spans="1:22" ht="14.25" x14ac:dyDescent="0.2">
      <c r="A3120" s="13"/>
      <c r="B3120" s="13"/>
      <c r="C3120" s="13" t="s">
        <v>1168</v>
      </c>
      <c r="D3120" s="14" t="s">
        <v>1161</v>
      </c>
      <c r="E3120" s="2">
        <f>108</f>
        <v>108</v>
      </c>
      <c r="F3120" s="16"/>
      <c r="G3120" s="15"/>
      <c r="H3120" s="2"/>
      <c r="I3120" s="2"/>
      <c r="J3120" s="16">
        <f>SUM(V3112:V3119)</f>
        <v>4.6900000000000004</v>
      </c>
      <c r="K3120" s="16"/>
    </row>
    <row r="3121" spans="1:22" ht="14.25" x14ac:dyDescent="0.2">
      <c r="A3121" s="13"/>
      <c r="B3121" s="13"/>
      <c r="C3121" s="13" t="s">
        <v>1163</v>
      </c>
      <c r="D3121" s="14" t="s">
        <v>1164</v>
      </c>
      <c r="E3121" s="2">
        <f>Source!AQ2602</f>
        <v>2.2999999999999998</v>
      </c>
      <c r="F3121" s="16"/>
      <c r="G3121" s="15" t="str">
        <f>Source!DI2602</f>
        <v/>
      </c>
      <c r="H3121" s="2">
        <f>Source!AV2602</f>
        <v>1</v>
      </c>
      <c r="I3121" s="2"/>
      <c r="J3121" s="16"/>
      <c r="K3121" s="16">
        <f>Source!U2602</f>
        <v>32.199999999999996</v>
      </c>
    </row>
    <row r="3122" spans="1:22" ht="15" x14ac:dyDescent="0.25">
      <c r="A3122" s="20"/>
      <c r="B3122" s="20"/>
      <c r="C3122" s="20"/>
      <c r="D3122" s="20"/>
      <c r="E3122" s="20"/>
      <c r="F3122" s="20"/>
      <c r="G3122" s="20"/>
      <c r="H3122" s="20"/>
      <c r="I3122" s="58">
        <f>J3113+J3114+J3116+J3118+J3119+J3120+SUM(J3117:J3117)</f>
        <v>36932.399999999994</v>
      </c>
      <c r="J3122" s="58"/>
      <c r="K3122" s="21">
        <f>IF(Source!I2602&lt;&gt;0, ROUND(I3122/Source!I2602, 2), 0)</f>
        <v>2638.03</v>
      </c>
      <c r="P3122" s="18">
        <f>I3122</f>
        <v>36932.399999999994</v>
      </c>
    </row>
    <row r="3124" spans="1:22" ht="15" x14ac:dyDescent="0.25">
      <c r="A3124" s="61" t="str">
        <f>CONCATENATE("Итого по разделу: ",IF(Source!G2605&lt;&gt;"Новый раздел", Source!G2605, ""))</f>
        <v>Итого по разделу: Электрощит ЩО 2.2</v>
      </c>
      <c r="B3124" s="61"/>
      <c r="C3124" s="61"/>
      <c r="D3124" s="61"/>
      <c r="E3124" s="61"/>
      <c r="F3124" s="61"/>
      <c r="G3124" s="61"/>
      <c r="H3124" s="61"/>
      <c r="I3124" s="59">
        <f>SUM(P3102:P3123)</f>
        <v>44318.869999999995</v>
      </c>
      <c r="J3124" s="60"/>
      <c r="K3124" s="23"/>
    </row>
    <row r="3127" spans="1:22" ht="16.5" x14ac:dyDescent="0.25">
      <c r="A3127" s="57" t="str">
        <f>CONCATENATE("Раздел: ",IF(Source!G2635&lt;&gt;"Новый раздел", Source!G2635, ""))</f>
        <v>Раздел: Электрощит РЩ 2.2</v>
      </c>
      <c r="B3127" s="57"/>
      <c r="C3127" s="57"/>
      <c r="D3127" s="57"/>
      <c r="E3127" s="57"/>
      <c r="F3127" s="57"/>
      <c r="G3127" s="57"/>
      <c r="H3127" s="57"/>
      <c r="I3127" s="57"/>
      <c r="J3127" s="57"/>
      <c r="K3127" s="57"/>
    </row>
    <row r="3128" spans="1:22" ht="85.5" x14ac:dyDescent="0.2">
      <c r="A3128" s="13">
        <v>352</v>
      </c>
      <c r="B3128" s="13" t="str">
        <f>Source!F2639</f>
        <v>1.21-3603-6-2/1</v>
      </c>
      <c r="C3128" s="13" t="str">
        <f>Source!G2639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3128" s="14" t="str">
        <f>Source!H2639</f>
        <v>шт.</v>
      </c>
      <c r="E3128" s="2">
        <f>Source!I2639</f>
        <v>9</v>
      </c>
      <c r="F3128" s="16"/>
      <c r="G3128" s="15"/>
      <c r="H3128" s="2"/>
      <c r="I3128" s="2"/>
      <c r="J3128" s="16"/>
      <c r="K3128" s="16"/>
      <c r="Q3128">
        <f>ROUND((Source!BZ2639/100)*ROUND((Source!AF2639*Source!AV2639)*Source!I2639, 2), 2)</f>
        <v>1800.01</v>
      </c>
      <c r="R3128">
        <f>Source!X2639</f>
        <v>1800.01</v>
      </c>
      <c r="S3128">
        <f>ROUND((Source!CA2639/100)*ROUND((Source!AF2639*Source!AV2639)*Source!I2639, 2), 2)</f>
        <v>257.14</v>
      </c>
      <c r="T3128">
        <f>Source!Y2639</f>
        <v>257.14</v>
      </c>
      <c r="U3128">
        <f>ROUND((175/100)*ROUND((Source!AE2639*Source!AV2639)*Source!I2639, 2), 2)</f>
        <v>0.98</v>
      </c>
      <c r="V3128">
        <f>ROUND((108/100)*ROUND(Source!CS2639*Source!I2639, 2), 2)</f>
        <v>0.6</v>
      </c>
    </row>
    <row r="3129" spans="1:22" ht="14.25" x14ac:dyDescent="0.2">
      <c r="A3129" s="13"/>
      <c r="B3129" s="13"/>
      <c r="C3129" s="13" t="s">
        <v>1159</v>
      </c>
      <c r="D3129" s="14"/>
      <c r="E3129" s="2"/>
      <c r="F3129" s="16">
        <f>Source!AO2639</f>
        <v>1428.58</v>
      </c>
      <c r="G3129" s="15" t="str">
        <f>Source!DG2639</f>
        <v>*0,2</v>
      </c>
      <c r="H3129" s="2">
        <f>Source!AV2639</f>
        <v>1</v>
      </c>
      <c r="I3129" s="2">
        <f>IF(Source!BA2639&lt;&gt; 0, Source!BA2639, 1)</f>
        <v>1</v>
      </c>
      <c r="J3129" s="16">
        <f>Source!S2639</f>
        <v>2571.44</v>
      </c>
      <c r="K3129" s="16"/>
    </row>
    <row r="3130" spans="1:22" ht="14.25" x14ac:dyDescent="0.2">
      <c r="A3130" s="13"/>
      <c r="B3130" s="13"/>
      <c r="C3130" s="13" t="s">
        <v>1165</v>
      </c>
      <c r="D3130" s="14"/>
      <c r="E3130" s="2"/>
      <c r="F3130" s="16">
        <f>Source!AM2639</f>
        <v>66.25</v>
      </c>
      <c r="G3130" s="15" t="str">
        <f>Source!DE2639</f>
        <v>*0,2</v>
      </c>
      <c r="H3130" s="2">
        <f>Source!AV2639</f>
        <v>1</v>
      </c>
      <c r="I3130" s="2">
        <f>IF(Source!BB2639&lt;&gt; 0, Source!BB2639, 1)</f>
        <v>1</v>
      </c>
      <c r="J3130" s="16">
        <f>Source!Q2639</f>
        <v>119.25</v>
      </c>
      <c r="K3130" s="16"/>
    </row>
    <row r="3131" spans="1:22" ht="14.25" x14ac:dyDescent="0.2">
      <c r="A3131" s="13"/>
      <c r="B3131" s="13"/>
      <c r="C3131" s="13" t="s">
        <v>1166</v>
      </c>
      <c r="D3131" s="14"/>
      <c r="E3131" s="2"/>
      <c r="F3131" s="16">
        <f>Source!AN2639</f>
        <v>0.31</v>
      </c>
      <c r="G3131" s="15" t="str">
        <f>Source!DF2639</f>
        <v>*0,2</v>
      </c>
      <c r="H3131" s="2">
        <f>Source!AV2639</f>
        <v>1</v>
      </c>
      <c r="I3131" s="2">
        <f>IF(Source!BS2639&lt;&gt; 0, Source!BS2639, 1)</f>
        <v>1</v>
      </c>
      <c r="J3131" s="22">
        <f>Source!R2639</f>
        <v>0.56000000000000005</v>
      </c>
      <c r="K3131" s="16"/>
    </row>
    <row r="3132" spans="1:22" ht="14.25" x14ac:dyDescent="0.2">
      <c r="A3132" s="13"/>
      <c r="B3132" s="13"/>
      <c r="C3132" s="13" t="s">
        <v>1160</v>
      </c>
      <c r="D3132" s="14" t="s">
        <v>1161</v>
      </c>
      <c r="E3132" s="2">
        <f>Source!AT2639</f>
        <v>70</v>
      </c>
      <c r="F3132" s="16"/>
      <c r="G3132" s="15"/>
      <c r="H3132" s="2"/>
      <c r="I3132" s="2"/>
      <c r="J3132" s="16">
        <f>SUM(R3128:R3131)</f>
        <v>1800.01</v>
      </c>
      <c r="K3132" s="16"/>
    </row>
    <row r="3133" spans="1:22" ht="14.25" x14ac:dyDescent="0.2">
      <c r="A3133" s="13"/>
      <c r="B3133" s="13"/>
      <c r="C3133" s="13" t="s">
        <v>1162</v>
      </c>
      <c r="D3133" s="14" t="s">
        <v>1161</v>
      </c>
      <c r="E3133" s="2">
        <f>Source!AU2639</f>
        <v>10</v>
      </c>
      <c r="F3133" s="16"/>
      <c r="G3133" s="15"/>
      <c r="H3133" s="2"/>
      <c r="I3133" s="2"/>
      <c r="J3133" s="16">
        <f>SUM(T3128:T3132)</f>
        <v>257.14</v>
      </c>
      <c r="K3133" s="16"/>
    </row>
    <row r="3134" spans="1:22" ht="14.25" x14ac:dyDescent="0.2">
      <c r="A3134" s="13"/>
      <c r="B3134" s="13"/>
      <c r="C3134" s="13" t="s">
        <v>1168</v>
      </c>
      <c r="D3134" s="14" t="s">
        <v>1161</v>
      </c>
      <c r="E3134" s="2">
        <f>108</f>
        <v>108</v>
      </c>
      <c r="F3134" s="16"/>
      <c r="G3134" s="15"/>
      <c r="H3134" s="2"/>
      <c r="I3134" s="2"/>
      <c r="J3134" s="16">
        <f>SUM(V3128:V3133)</f>
        <v>0.6</v>
      </c>
      <c r="K3134" s="16"/>
    </row>
    <row r="3135" spans="1:22" ht="14.25" x14ac:dyDescent="0.2">
      <c r="A3135" s="13"/>
      <c r="B3135" s="13"/>
      <c r="C3135" s="13" t="s">
        <v>1163</v>
      </c>
      <c r="D3135" s="14" t="s">
        <v>1164</v>
      </c>
      <c r="E3135" s="2">
        <f>Source!AQ2639</f>
        <v>2.2999999999999998</v>
      </c>
      <c r="F3135" s="16"/>
      <c r="G3135" s="15" t="str">
        <f>Source!DI2639</f>
        <v>*0,2</v>
      </c>
      <c r="H3135" s="2">
        <f>Source!AV2639</f>
        <v>1</v>
      </c>
      <c r="I3135" s="2"/>
      <c r="J3135" s="16"/>
      <c r="K3135" s="16">
        <f>Source!U2639</f>
        <v>4.1399999999999997</v>
      </c>
    </row>
    <row r="3136" spans="1:22" ht="15" x14ac:dyDescent="0.25">
      <c r="A3136" s="20"/>
      <c r="B3136" s="20"/>
      <c r="C3136" s="20"/>
      <c r="D3136" s="20"/>
      <c r="E3136" s="20"/>
      <c r="F3136" s="20"/>
      <c r="G3136" s="20"/>
      <c r="H3136" s="20"/>
      <c r="I3136" s="58">
        <f>J3129+J3130+J3132+J3133+J3134</f>
        <v>4748.4400000000005</v>
      </c>
      <c r="J3136" s="58"/>
      <c r="K3136" s="21">
        <f>IF(Source!I2639&lt;&gt;0, ROUND(I3136/Source!I2639, 2), 0)</f>
        <v>527.6</v>
      </c>
      <c r="P3136" s="18">
        <f>I3136</f>
        <v>4748.4400000000005</v>
      </c>
    </row>
    <row r="3137" spans="1:22" ht="71.25" x14ac:dyDescent="0.2">
      <c r="A3137" s="13">
        <v>353</v>
      </c>
      <c r="B3137" s="13" t="str">
        <f>Source!F2640</f>
        <v>1.21-3603-6-2/1</v>
      </c>
      <c r="C3137" s="13" t="str">
        <f>Source!G2640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3137" s="14" t="str">
        <f>Source!H2640</f>
        <v>шт.</v>
      </c>
      <c r="E3137" s="2">
        <f>Source!I2640</f>
        <v>9</v>
      </c>
      <c r="F3137" s="16"/>
      <c r="G3137" s="15"/>
      <c r="H3137" s="2"/>
      <c r="I3137" s="2"/>
      <c r="J3137" s="16"/>
      <c r="K3137" s="16"/>
      <c r="Q3137">
        <f>ROUND((Source!BZ2640/100)*ROUND((Source!AF2640*Source!AV2640)*Source!I2640, 2), 2)</f>
        <v>9000.0499999999993</v>
      </c>
      <c r="R3137">
        <f>Source!X2640</f>
        <v>9000.0499999999993</v>
      </c>
      <c r="S3137">
        <f>ROUND((Source!CA2640/100)*ROUND((Source!AF2640*Source!AV2640)*Source!I2640, 2), 2)</f>
        <v>1285.72</v>
      </c>
      <c r="T3137">
        <f>Source!Y2640</f>
        <v>1285.72</v>
      </c>
      <c r="U3137">
        <f>ROUND((175/100)*ROUND((Source!AE2640*Source!AV2640)*Source!I2640, 2), 2)</f>
        <v>4.88</v>
      </c>
      <c r="V3137">
        <f>ROUND((108/100)*ROUND(Source!CS2640*Source!I2640, 2), 2)</f>
        <v>3.01</v>
      </c>
    </row>
    <row r="3138" spans="1:22" ht="14.25" x14ac:dyDescent="0.2">
      <c r="A3138" s="13"/>
      <c r="B3138" s="13"/>
      <c r="C3138" s="13" t="s">
        <v>1159</v>
      </c>
      <c r="D3138" s="14"/>
      <c r="E3138" s="2"/>
      <c r="F3138" s="16">
        <f>Source!AO2640</f>
        <v>1428.58</v>
      </c>
      <c r="G3138" s="15" t="str">
        <f>Source!DG2640</f>
        <v/>
      </c>
      <c r="H3138" s="2">
        <f>Source!AV2640</f>
        <v>1</v>
      </c>
      <c r="I3138" s="2">
        <f>IF(Source!BA2640&lt;&gt; 0, Source!BA2640, 1)</f>
        <v>1</v>
      </c>
      <c r="J3138" s="16">
        <f>Source!S2640</f>
        <v>12857.22</v>
      </c>
      <c r="K3138" s="16"/>
    </row>
    <row r="3139" spans="1:22" ht="14.25" x14ac:dyDescent="0.2">
      <c r="A3139" s="13"/>
      <c r="B3139" s="13"/>
      <c r="C3139" s="13" t="s">
        <v>1165</v>
      </c>
      <c r="D3139" s="14"/>
      <c r="E3139" s="2"/>
      <c r="F3139" s="16">
        <f>Source!AM2640</f>
        <v>66.25</v>
      </c>
      <c r="G3139" s="15" t="str">
        <f>Source!DE2640</f>
        <v/>
      </c>
      <c r="H3139" s="2">
        <f>Source!AV2640</f>
        <v>1</v>
      </c>
      <c r="I3139" s="2">
        <f>IF(Source!BB2640&lt;&gt; 0, Source!BB2640, 1)</f>
        <v>1</v>
      </c>
      <c r="J3139" s="16">
        <f>Source!Q2640</f>
        <v>596.25</v>
      </c>
      <c r="K3139" s="16"/>
    </row>
    <row r="3140" spans="1:22" ht="14.25" x14ac:dyDescent="0.2">
      <c r="A3140" s="13"/>
      <c r="B3140" s="13"/>
      <c r="C3140" s="13" t="s">
        <v>1166</v>
      </c>
      <c r="D3140" s="14"/>
      <c r="E3140" s="2"/>
      <c r="F3140" s="16">
        <f>Source!AN2640</f>
        <v>0.31</v>
      </c>
      <c r="G3140" s="15" t="str">
        <f>Source!DF2640</f>
        <v/>
      </c>
      <c r="H3140" s="2">
        <f>Source!AV2640</f>
        <v>1</v>
      </c>
      <c r="I3140" s="2">
        <f>IF(Source!BS2640&lt;&gt; 0, Source!BS2640, 1)</f>
        <v>1</v>
      </c>
      <c r="J3140" s="22">
        <f>Source!R2640</f>
        <v>2.79</v>
      </c>
      <c r="K3140" s="16"/>
    </row>
    <row r="3141" spans="1:22" ht="14.25" x14ac:dyDescent="0.2">
      <c r="A3141" s="13"/>
      <c r="B3141" s="13"/>
      <c r="C3141" s="13" t="s">
        <v>1167</v>
      </c>
      <c r="D3141" s="14"/>
      <c r="E3141" s="2"/>
      <c r="F3141" s="16">
        <f>Source!AL2640</f>
        <v>2206.16</v>
      </c>
      <c r="G3141" s="15" t="str">
        <f>Source!DD2640</f>
        <v/>
      </c>
      <c r="H3141" s="2">
        <f>Source!AW2640</f>
        <v>1</v>
      </c>
      <c r="I3141" s="2">
        <f>IF(Source!BC2640&lt;&gt; 0, Source!BC2640, 1)</f>
        <v>1</v>
      </c>
      <c r="J3141" s="16">
        <f>Source!P2640</f>
        <v>19855.439999999999</v>
      </c>
      <c r="K3141" s="16"/>
    </row>
    <row r="3142" spans="1:22" ht="42.75" x14ac:dyDescent="0.2">
      <c r="A3142" s="13"/>
      <c r="B3142" s="13" t="str">
        <f>Source!F2641</f>
        <v>21.21-5-19</v>
      </c>
      <c r="C3142" s="13" t="str">
        <f>Source!G2641</f>
        <v>Выключатели автоматические, серия "Домовой", трехполюсные, тип ВА 63(С), на ток: 50 А, 63 А</v>
      </c>
      <c r="D3142" s="14" t="str">
        <f>Source!H2641</f>
        <v>шт.</v>
      </c>
      <c r="E3142" s="2">
        <f>Source!I2641</f>
        <v>-9</v>
      </c>
      <c r="F3142" s="16">
        <f>Source!AK2641</f>
        <v>2206.16</v>
      </c>
      <c r="G3142" s="24" t="s">
        <v>3</v>
      </c>
      <c r="H3142" s="2">
        <f>Source!AW2641</f>
        <v>1</v>
      </c>
      <c r="I3142" s="2">
        <f>IF(Source!BC2641&lt;&gt; 0, Source!BC2641, 1)</f>
        <v>1</v>
      </c>
      <c r="J3142" s="16">
        <f>Source!O2641</f>
        <v>-19855.439999999999</v>
      </c>
      <c r="K3142" s="16"/>
      <c r="Q3142">
        <f>ROUND((Source!BZ2641/100)*ROUND((Source!AF2641*Source!AV2641)*Source!I2641, 2), 2)</f>
        <v>0</v>
      </c>
      <c r="R3142">
        <f>Source!X2641</f>
        <v>0</v>
      </c>
      <c r="S3142">
        <f>ROUND((Source!CA2641/100)*ROUND((Source!AF2641*Source!AV2641)*Source!I2641, 2), 2)</f>
        <v>0</v>
      </c>
      <c r="T3142">
        <f>Source!Y2641</f>
        <v>0</v>
      </c>
      <c r="U3142">
        <f>ROUND((175/100)*ROUND((Source!AE2641*Source!AV2641)*Source!I2641, 2), 2)</f>
        <v>0</v>
      </c>
      <c r="V3142">
        <f>ROUND((108/100)*ROUND(Source!CS2641*Source!I2641, 2), 2)</f>
        <v>0</v>
      </c>
    </row>
    <row r="3143" spans="1:22" ht="14.25" x14ac:dyDescent="0.2">
      <c r="A3143" s="13"/>
      <c r="B3143" s="13"/>
      <c r="C3143" s="13" t="s">
        <v>1160</v>
      </c>
      <c r="D3143" s="14" t="s">
        <v>1161</v>
      </c>
      <c r="E3143" s="2">
        <f>Source!AT2640</f>
        <v>70</v>
      </c>
      <c r="F3143" s="16"/>
      <c r="G3143" s="15"/>
      <c r="H3143" s="2"/>
      <c r="I3143" s="2"/>
      <c r="J3143" s="16">
        <f>SUM(R3137:R3142)</f>
        <v>9000.0499999999993</v>
      </c>
      <c r="K3143" s="16"/>
    </row>
    <row r="3144" spans="1:22" ht="14.25" x14ac:dyDescent="0.2">
      <c r="A3144" s="13"/>
      <c r="B3144" s="13"/>
      <c r="C3144" s="13" t="s">
        <v>1162</v>
      </c>
      <c r="D3144" s="14" t="s">
        <v>1161</v>
      </c>
      <c r="E3144" s="2">
        <f>Source!AU2640</f>
        <v>10</v>
      </c>
      <c r="F3144" s="16"/>
      <c r="G3144" s="15"/>
      <c r="H3144" s="2"/>
      <c r="I3144" s="2"/>
      <c r="J3144" s="16">
        <f>SUM(T3137:T3143)</f>
        <v>1285.72</v>
      </c>
      <c r="K3144" s="16"/>
    </row>
    <row r="3145" spans="1:22" ht="14.25" x14ac:dyDescent="0.2">
      <c r="A3145" s="13"/>
      <c r="B3145" s="13"/>
      <c r="C3145" s="13" t="s">
        <v>1168</v>
      </c>
      <c r="D3145" s="14" t="s">
        <v>1161</v>
      </c>
      <c r="E3145" s="2">
        <f>108</f>
        <v>108</v>
      </c>
      <c r="F3145" s="16"/>
      <c r="G3145" s="15"/>
      <c r="H3145" s="2"/>
      <c r="I3145" s="2"/>
      <c r="J3145" s="16">
        <f>SUM(V3137:V3144)</f>
        <v>3.01</v>
      </c>
      <c r="K3145" s="16"/>
    </row>
    <row r="3146" spans="1:22" ht="14.25" x14ac:dyDescent="0.2">
      <c r="A3146" s="13"/>
      <c r="B3146" s="13"/>
      <c r="C3146" s="13" t="s">
        <v>1163</v>
      </c>
      <c r="D3146" s="14" t="s">
        <v>1164</v>
      </c>
      <c r="E3146" s="2">
        <f>Source!AQ2640</f>
        <v>2.2999999999999998</v>
      </c>
      <c r="F3146" s="16"/>
      <c r="G3146" s="15" t="str">
        <f>Source!DI2640</f>
        <v/>
      </c>
      <c r="H3146" s="2">
        <f>Source!AV2640</f>
        <v>1</v>
      </c>
      <c r="I3146" s="2"/>
      <c r="J3146" s="16"/>
      <c r="K3146" s="16">
        <f>Source!U2640</f>
        <v>20.7</v>
      </c>
    </row>
    <row r="3147" spans="1:22" ht="15" x14ac:dyDescent="0.25">
      <c r="A3147" s="20"/>
      <c r="B3147" s="20"/>
      <c r="C3147" s="20"/>
      <c r="D3147" s="20"/>
      <c r="E3147" s="20"/>
      <c r="F3147" s="20"/>
      <c r="G3147" s="20"/>
      <c r="H3147" s="20"/>
      <c r="I3147" s="58">
        <f>J3138+J3139+J3141+J3143+J3144+J3145+SUM(J3142:J3142)</f>
        <v>23742.249999999996</v>
      </c>
      <c r="J3147" s="58"/>
      <c r="K3147" s="21">
        <f>IF(Source!I2640&lt;&gt;0, ROUND(I3147/Source!I2640, 2), 0)</f>
        <v>2638.03</v>
      </c>
      <c r="P3147" s="18">
        <f>I3147</f>
        <v>23742.249999999996</v>
      </c>
    </row>
    <row r="3149" spans="1:22" ht="15" x14ac:dyDescent="0.25">
      <c r="A3149" s="61" t="str">
        <f>CONCATENATE("Итого по разделу: ",IF(Source!G2643&lt;&gt;"Новый раздел", Source!G2643, ""))</f>
        <v>Итого по разделу: Электрощит РЩ 2.2</v>
      </c>
      <c r="B3149" s="61"/>
      <c r="C3149" s="61"/>
      <c r="D3149" s="61"/>
      <c r="E3149" s="61"/>
      <c r="F3149" s="61"/>
      <c r="G3149" s="61"/>
      <c r="H3149" s="61"/>
      <c r="I3149" s="59">
        <f>SUM(P3127:P3148)</f>
        <v>28490.689999999995</v>
      </c>
      <c r="J3149" s="60"/>
      <c r="K3149" s="23"/>
    </row>
    <row r="3152" spans="1:22" ht="16.5" x14ac:dyDescent="0.25">
      <c r="A3152" s="57" t="str">
        <f>CONCATENATE("Раздел: ",IF(Source!G2673&lt;&gt;"Новый раздел", Source!G2673, ""))</f>
        <v>Раздел: Помещение 301 Кабинет физики (теория)</v>
      </c>
      <c r="B3152" s="57"/>
      <c r="C3152" s="57"/>
      <c r="D3152" s="57"/>
      <c r="E3152" s="57"/>
      <c r="F3152" s="57"/>
      <c r="G3152" s="57"/>
      <c r="H3152" s="57"/>
      <c r="I3152" s="57"/>
      <c r="J3152" s="57"/>
      <c r="K3152" s="57"/>
    </row>
    <row r="3153" spans="1:22" ht="28.5" x14ac:dyDescent="0.2">
      <c r="A3153" s="13">
        <v>354</v>
      </c>
      <c r="B3153" s="13" t="str">
        <f>Source!F2677</f>
        <v>1.21-3305-1-1/1</v>
      </c>
      <c r="C3153" s="13" t="str">
        <f>Source!G2677</f>
        <v>Демонтаж выключателей, розеток</v>
      </c>
      <c r="D3153" s="14" t="str">
        <f>Source!H2677</f>
        <v>100 шт.</v>
      </c>
      <c r="E3153" s="2">
        <f>Source!I2677</f>
        <v>0.05</v>
      </c>
      <c r="F3153" s="16"/>
      <c r="G3153" s="15"/>
      <c r="H3153" s="2"/>
      <c r="I3153" s="2"/>
      <c r="J3153" s="16"/>
      <c r="K3153" s="16"/>
      <c r="Q3153">
        <f>ROUND((Source!BZ2677/100)*ROUND((Source!AF2677*Source!AV2677)*Source!I2677, 2), 2)</f>
        <v>94.86</v>
      </c>
      <c r="R3153">
        <f>Source!X2677</f>
        <v>94.86</v>
      </c>
      <c r="S3153">
        <f>ROUND((Source!CA2677/100)*ROUND((Source!AF2677*Source!AV2677)*Source!I2677, 2), 2)</f>
        <v>13.55</v>
      </c>
      <c r="T3153">
        <f>Source!Y2677</f>
        <v>13.55</v>
      </c>
      <c r="U3153">
        <f>ROUND((175/100)*ROUND((Source!AE2677*Source!AV2677)*Source!I2677, 2), 2)</f>
        <v>0</v>
      </c>
      <c r="V3153">
        <f>ROUND((108/100)*ROUND(Source!CS2677*Source!I2677, 2), 2)</f>
        <v>0</v>
      </c>
    </row>
    <row r="3154" spans="1:22" x14ac:dyDescent="0.2">
      <c r="C3154" s="17" t="str">
        <f>"Объем: "&amp;Source!I2677&amp;"=5/"&amp;"100"</f>
        <v>Объем: 0,05=5/100</v>
      </c>
    </row>
    <row r="3155" spans="1:22" ht="14.25" x14ac:dyDescent="0.2">
      <c r="A3155" s="13"/>
      <c r="B3155" s="13"/>
      <c r="C3155" s="13" t="s">
        <v>1159</v>
      </c>
      <c r="D3155" s="14"/>
      <c r="E3155" s="2"/>
      <c r="F3155" s="16">
        <f>Source!AO2677</f>
        <v>2710.46</v>
      </c>
      <c r="G3155" s="15" t="str">
        <f>Source!DG2677</f>
        <v/>
      </c>
      <c r="H3155" s="2">
        <f>Source!AV2677</f>
        <v>1</v>
      </c>
      <c r="I3155" s="2">
        <f>IF(Source!BA2677&lt;&gt; 0, Source!BA2677, 1)</f>
        <v>1</v>
      </c>
      <c r="J3155" s="16">
        <f>Source!S2677</f>
        <v>135.52000000000001</v>
      </c>
      <c r="K3155" s="16"/>
    </row>
    <row r="3156" spans="1:22" ht="14.25" x14ac:dyDescent="0.2">
      <c r="A3156" s="13"/>
      <c r="B3156" s="13"/>
      <c r="C3156" s="13" t="s">
        <v>1160</v>
      </c>
      <c r="D3156" s="14" t="s">
        <v>1161</v>
      </c>
      <c r="E3156" s="2">
        <f>Source!AT2677</f>
        <v>70</v>
      </c>
      <c r="F3156" s="16"/>
      <c r="G3156" s="15"/>
      <c r="H3156" s="2"/>
      <c r="I3156" s="2"/>
      <c r="J3156" s="16">
        <f>SUM(R3153:R3155)</f>
        <v>94.86</v>
      </c>
      <c r="K3156" s="16"/>
    </row>
    <row r="3157" spans="1:22" ht="14.25" x14ac:dyDescent="0.2">
      <c r="A3157" s="13"/>
      <c r="B3157" s="13"/>
      <c r="C3157" s="13" t="s">
        <v>1162</v>
      </c>
      <c r="D3157" s="14" t="s">
        <v>1161</v>
      </c>
      <c r="E3157" s="2">
        <f>Source!AU2677</f>
        <v>10</v>
      </c>
      <c r="F3157" s="16"/>
      <c r="G3157" s="15"/>
      <c r="H3157" s="2"/>
      <c r="I3157" s="2"/>
      <c r="J3157" s="16">
        <f>SUM(T3153:T3156)</f>
        <v>13.55</v>
      </c>
      <c r="K3157" s="16"/>
    </row>
    <row r="3158" spans="1:22" ht="14.25" x14ac:dyDescent="0.2">
      <c r="A3158" s="13"/>
      <c r="B3158" s="13"/>
      <c r="C3158" s="13" t="s">
        <v>1163</v>
      </c>
      <c r="D3158" s="14" t="s">
        <v>1164</v>
      </c>
      <c r="E3158" s="2">
        <f>Source!AQ2677</f>
        <v>5.84</v>
      </c>
      <c r="F3158" s="16"/>
      <c r="G3158" s="15" t="str">
        <f>Source!DI2677</f>
        <v/>
      </c>
      <c r="H3158" s="2">
        <f>Source!AV2677</f>
        <v>1</v>
      </c>
      <c r="I3158" s="2"/>
      <c r="J3158" s="16"/>
      <c r="K3158" s="16">
        <f>Source!U2677</f>
        <v>0.29199999999999998</v>
      </c>
    </row>
    <row r="3159" spans="1:22" ht="15" x14ac:dyDescent="0.25">
      <c r="A3159" s="20"/>
      <c r="B3159" s="20"/>
      <c r="C3159" s="20"/>
      <c r="D3159" s="20"/>
      <c r="E3159" s="20"/>
      <c r="F3159" s="20"/>
      <c r="G3159" s="20"/>
      <c r="H3159" s="20"/>
      <c r="I3159" s="58">
        <f>J3155+J3156+J3157</f>
        <v>243.93</v>
      </c>
      <c r="J3159" s="58"/>
      <c r="K3159" s="21">
        <f>IF(Source!I2677&lt;&gt;0, ROUND(I3159/Source!I2677, 2), 0)</f>
        <v>4878.6000000000004</v>
      </c>
      <c r="P3159" s="18">
        <f>I3159</f>
        <v>243.93</v>
      </c>
    </row>
    <row r="3160" spans="1:22" ht="57" x14ac:dyDescent="0.2">
      <c r="A3160" s="13">
        <v>355</v>
      </c>
      <c r="B3160" s="13" t="str">
        <f>Source!F2678</f>
        <v>1.50-3204-13-6/1</v>
      </c>
      <c r="C3160" s="13" t="str">
        <f>Source!G2678</f>
        <v>Сверление отверстий в строительных конструкциях из кирпича установками алмазного сверления, диаметр сверла алмазного кольцевого 70 мм</v>
      </c>
      <c r="D3160" s="14" t="str">
        <f>Source!H2678</f>
        <v>10 СМ</v>
      </c>
      <c r="E3160" s="2">
        <f>Source!I2678</f>
        <v>0.2</v>
      </c>
      <c r="F3160" s="16"/>
      <c r="G3160" s="15"/>
      <c r="H3160" s="2"/>
      <c r="I3160" s="2"/>
      <c r="J3160" s="16"/>
      <c r="K3160" s="16"/>
      <c r="Q3160">
        <f>ROUND((Source!BZ2678/100)*ROUND((Source!AF2678*Source!AV2678)*Source!I2678, 2), 2)</f>
        <v>42.74</v>
      </c>
      <c r="R3160">
        <f>Source!X2678</f>
        <v>42.74</v>
      </c>
      <c r="S3160">
        <f>ROUND((Source!CA2678/100)*ROUND((Source!AF2678*Source!AV2678)*Source!I2678, 2), 2)</f>
        <v>6.11</v>
      </c>
      <c r="T3160">
        <f>Source!Y2678</f>
        <v>6.11</v>
      </c>
      <c r="U3160">
        <f>ROUND((175/100)*ROUND((Source!AE2678*Source!AV2678)*Source!I2678, 2), 2)</f>
        <v>0.05</v>
      </c>
      <c r="V3160">
        <f>ROUND((108/100)*ROUND(Source!CS2678*Source!I2678, 2), 2)</f>
        <v>0.03</v>
      </c>
    </row>
    <row r="3161" spans="1:22" x14ac:dyDescent="0.2">
      <c r="C3161" s="17" t="str">
        <f>"Объем: "&amp;Source!I2678&amp;"=2/"&amp;"10"</f>
        <v>Объем: 0,2=2/10</v>
      </c>
    </row>
    <row r="3162" spans="1:22" ht="14.25" x14ac:dyDescent="0.2">
      <c r="A3162" s="13"/>
      <c r="B3162" s="13"/>
      <c r="C3162" s="13" t="s">
        <v>1159</v>
      </c>
      <c r="D3162" s="14"/>
      <c r="E3162" s="2"/>
      <c r="F3162" s="16">
        <f>Source!AO2678</f>
        <v>305.27</v>
      </c>
      <c r="G3162" s="15" t="str">
        <f>Source!DG2678</f>
        <v/>
      </c>
      <c r="H3162" s="2">
        <f>Source!AV2678</f>
        <v>1</v>
      </c>
      <c r="I3162" s="2">
        <f>IF(Source!BA2678&lt;&gt; 0, Source!BA2678, 1)</f>
        <v>1</v>
      </c>
      <c r="J3162" s="16">
        <f>Source!S2678</f>
        <v>61.05</v>
      </c>
      <c r="K3162" s="16"/>
    </row>
    <row r="3163" spans="1:22" ht="14.25" x14ac:dyDescent="0.2">
      <c r="A3163" s="13"/>
      <c r="B3163" s="13"/>
      <c r="C3163" s="13" t="s">
        <v>1165</v>
      </c>
      <c r="D3163" s="14"/>
      <c r="E3163" s="2"/>
      <c r="F3163" s="16">
        <f>Source!AM2678</f>
        <v>8.99</v>
      </c>
      <c r="G3163" s="15" t="str">
        <f>Source!DE2678</f>
        <v/>
      </c>
      <c r="H3163" s="2">
        <f>Source!AV2678</f>
        <v>1</v>
      </c>
      <c r="I3163" s="2">
        <f>IF(Source!BB2678&lt;&gt; 0, Source!BB2678, 1)</f>
        <v>1</v>
      </c>
      <c r="J3163" s="16">
        <f>Source!Q2678</f>
        <v>1.8</v>
      </c>
      <c r="K3163" s="16"/>
    </row>
    <row r="3164" spans="1:22" ht="14.25" x14ac:dyDescent="0.2">
      <c r="A3164" s="13"/>
      <c r="B3164" s="13"/>
      <c r="C3164" s="13" t="s">
        <v>1166</v>
      </c>
      <c r="D3164" s="14"/>
      <c r="E3164" s="2"/>
      <c r="F3164" s="16">
        <f>Source!AN2678</f>
        <v>0.13</v>
      </c>
      <c r="G3164" s="15" t="str">
        <f>Source!DF2678</f>
        <v/>
      </c>
      <c r="H3164" s="2">
        <f>Source!AV2678</f>
        <v>1</v>
      </c>
      <c r="I3164" s="2">
        <f>IF(Source!BS2678&lt;&gt; 0, Source!BS2678, 1)</f>
        <v>1</v>
      </c>
      <c r="J3164" s="22">
        <f>Source!R2678</f>
        <v>0.03</v>
      </c>
      <c r="K3164" s="16"/>
    </row>
    <row r="3165" spans="1:22" ht="14.25" x14ac:dyDescent="0.2">
      <c r="A3165" s="13"/>
      <c r="B3165" s="13"/>
      <c r="C3165" s="13" t="s">
        <v>1167</v>
      </c>
      <c r="D3165" s="14"/>
      <c r="E3165" s="2"/>
      <c r="F3165" s="16">
        <f>Source!AL2678</f>
        <v>112.32</v>
      </c>
      <c r="G3165" s="15" t="str">
        <f>Source!DD2678</f>
        <v/>
      </c>
      <c r="H3165" s="2">
        <f>Source!AW2678</f>
        <v>1</v>
      </c>
      <c r="I3165" s="2">
        <f>IF(Source!BC2678&lt;&gt; 0, Source!BC2678, 1)</f>
        <v>1</v>
      </c>
      <c r="J3165" s="16">
        <f>Source!P2678</f>
        <v>22.46</v>
      </c>
      <c r="K3165" s="16"/>
    </row>
    <row r="3166" spans="1:22" ht="14.25" x14ac:dyDescent="0.2">
      <c r="A3166" s="13"/>
      <c r="B3166" s="13"/>
      <c r="C3166" s="13" t="s">
        <v>1160</v>
      </c>
      <c r="D3166" s="14" t="s">
        <v>1161</v>
      </c>
      <c r="E3166" s="2">
        <f>Source!AT2678</f>
        <v>70</v>
      </c>
      <c r="F3166" s="16"/>
      <c r="G3166" s="15"/>
      <c r="H3166" s="2"/>
      <c r="I3166" s="2"/>
      <c r="J3166" s="16">
        <f>SUM(R3160:R3165)</f>
        <v>42.74</v>
      </c>
      <c r="K3166" s="16"/>
    </row>
    <row r="3167" spans="1:22" ht="14.25" x14ac:dyDescent="0.2">
      <c r="A3167" s="13"/>
      <c r="B3167" s="13"/>
      <c r="C3167" s="13" t="s">
        <v>1162</v>
      </c>
      <c r="D3167" s="14" t="s">
        <v>1161</v>
      </c>
      <c r="E3167" s="2">
        <f>Source!AU2678</f>
        <v>10</v>
      </c>
      <c r="F3167" s="16"/>
      <c r="G3167" s="15"/>
      <c r="H3167" s="2"/>
      <c r="I3167" s="2"/>
      <c r="J3167" s="16">
        <f>SUM(T3160:T3166)</f>
        <v>6.11</v>
      </c>
      <c r="K3167" s="16"/>
    </row>
    <row r="3168" spans="1:22" ht="14.25" x14ac:dyDescent="0.2">
      <c r="A3168" s="13"/>
      <c r="B3168" s="13"/>
      <c r="C3168" s="13" t="s">
        <v>1168</v>
      </c>
      <c r="D3168" s="14" t="s">
        <v>1161</v>
      </c>
      <c r="E3168" s="2">
        <f>108</f>
        <v>108</v>
      </c>
      <c r="F3168" s="16"/>
      <c r="G3168" s="15"/>
      <c r="H3168" s="2"/>
      <c r="I3168" s="2"/>
      <c r="J3168" s="16">
        <f>SUM(V3160:V3167)</f>
        <v>0.03</v>
      </c>
      <c r="K3168" s="16"/>
    </row>
    <row r="3169" spans="1:22" ht="14.25" x14ac:dyDescent="0.2">
      <c r="A3169" s="13"/>
      <c r="B3169" s="13"/>
      <c r="C3169" s="13" t="s">
        <v>1163</v>
      </c>
      <c r="D3169" s="14" t="s">
        <v>1164</v>
      </c>
      <c r="E3169" s="2">
        <f>Source!AQ2678</f>
        <v>0.42</v>
      </c>
      <c r="F3169" s="16"/>
      <c r="G3169" s="15" t="str">
        <f>Source!DI2678</f>
        <v/>
      </c>
      <c r="H3169" s="2">
        <f>Source!AV2678</f>
        <v>1</v>
      </c>
      <c r="I3169" s="2"/>
      <c r="J3169" s="16"/>
      <c r="K3169" s="16">
        <f>Source!U2678</f>
        <v>8.4000000000000005E-2</v>
      </c>
    </row>
    <row r="3170" spans="1:22" ht="15" x14ac:dyDescent="0.25">
      <c r="A3170" s="20"/>
      <c r="B3170" s="20"/>
      <c r="C3170" s="20"/>
      <c r="D3170" s="20"/>
      <c r="E3170" s="20"/>
      <c r="F3170" s="20"/>
      <c r="G3170" s="20"/>
      <c r="H3170" s="20"/>
      <c r="I3170" s="58">
        <f>J3162+J3163+J3165+J3166+J3167+J3168</f>
        <v>134.19000000000003</v>
      </c>
      <c r="J3170" s="58"/>
      <c r="K3170" s="21">
        <f>IF(Source!I2678&lt;&gt;0, ROUND(I3170/Source!I2678, 2), 0)</f>
        <v>670.95</v>
      </c>
      <c r="P3170" s="18">
        <f>I3170</f>
        <v>134.19000000000003</v>
      </c>
    </row>
    <row r="3171" spans="1:22" ht="28.5" x14ac:dyDescent="0.2">
      <c r="A3171" s="13">
        <v>356</v>
      </c>
      <c r="B3171" s="13" t="str">
        <f>Source!F2679</f>
        <v>1.50-3204-10-1/1</v>
      </c>
      <c r="C3171" s="13" t="str">
        <f>Source!G2679</f>
        <v>Пробивка борозд в кирпичных стенах, площадь сечения до 20 см2</v>
      </c>
      <c r="D3171" s="14" t="str">
        <f>Source!H2679</f>
        <v>100 м</v>
      </c>
      <c r="E3171" s="2">
        <f>Source!I2679</f>
        <v>0.06</v>
      </c>
      <c r="F3171" s="16"/>
      <c r="G3171" s="15"/>
      <c r="H3171" s="2"/>
      <c r="I3171" s="2"/>
      <c r="J3171" s="16"/>
      <c r="K3171" s="16"/>
      <c r="Q3171">
        <f>ROUND((Source!BZ2679/100)*ROUND((Source!AF2679*Source!AV2679)*Source!I2679, 2), 2)</f>
        <v>345.23</v>
      </c>
      <c r="R3171">
        <f>Source!X2679</f>
        <v>345.23</v>
      </c>
      <c r="S3171">
        <f>ROUND((Source!CA2679/100)*ROUND((Source!AF2679*Source!AV2679)*Source!I2679, 2), 2)</f>
        <v>49.32</v>
      </c>
      <c r="T3171">
        <f>Source!Y2679</f>
        <v>49.32</v>
      </c>
      <c r="U3171">
        <f>ROUND((175/100)*ROUND((Source!AE2679*Source!AV2679)*Source!I2679, 2), 2)</f>
        <v>319.25</v>
      </c>
      <c r="V3171">
        <f>ROUND((108/100)*ROUND(Source!CS2679*Source!I2679, 2), 2)</f>
        <v>197.02</v>
      </c>
    </row>
    <row r="3172" spans="1:22" x14ac:dyDescent="0.2">
      <c r="C3172" s="17" t="str">
        <f>"Объем: "&amp;Source!I2679&amp;"=6/"&amp;"100"</f>
        <v>Объем: 0,06=6/100</v>
      </c>
    </row>
    <row r="3173" spans="1:22" ht="14.25" x14ac:dyDescent="0.2">
      <c r="A3173" s="13"/>
      <c r="B3173" s="13"/>
      <c r="C3173" s="13" t="s">
        <v>1159</v>
      </c>
      <c r="D3173" s="14"/>
      <c r="E3173" s="2"/>
      <c r="F3173" s="16">
        <f>Source!AO2679</f>
        <v>8219.68</v>
      </c>
      <c r="G3173" s="15" t="str">
        <f>Source!DG2679</f>
        <v/>
      </c>
      <c r="H3173" s="2">
        <f>Source!AV2679</f>
        <v>1</v>
      </c>
      <c r="I3173" s="2">
        <f>IF(Source!BA2679&lt;&gt; 0, Source!BA2679, 1)</f>
        <v>1</v>
      </c>
      <c r="J3173" s="16">
        <f>Source!S2679</f>
        <v>493.18</v>
      </c>
      <c r="K3173" s="16"/>
    </row>
    <row r="3174" spans="1:22" ht="14.25" x14ac:dyDescent="0.2">
      <c r="A3174" s="13"/>
      <c r="B3174" s="13"/>
      <c r="C3174" s="13" t="s">
        <v>1165</v>
      </c>
      <c r="D3174" s="14"/>
      <c r="E3174" s="2"/>
      <c r="F3174" s="16">
        <f>Source!AM2679</f>
        <v>5993.85</v>
      </c>
      <c r="G3174" s="15" t="str">
        <f>Source!DE2679</f>
        <v/>
      </c>
      <c r="H3174" s="2">
        <f>Source!AV2679</f>
        <v>1</v>
      </c>
      <c r="I3174" s="2">
        <f>IF(Source!BB2679&lt;&gt; 0, Source!BB2679, 1)</f>
        <v>1</v>
      </c>
      <c r="J3174" s="16">
        <f>Source!Q2679</f>
        <v>359.63</v>
      </c>
      <c r="K3174" s="16"/>
    </row>
    <row r="3175" spans="1:22" ht="14.25" x14ac:dyDescent="0.2">
      <c r="A3175" s="13"/>
      <c r="B3175" s="13"/>
      <c r="C3175" s="13" t="s">
        <v>1166</v>
      </c>
      <c r="D3175" s="14"/>
      <c r="E3175" s="2"/>
      <c r="F3175" s="16">
        <f>Source!AN2679</f>
        <v>3040.45</v>
      </c>
      <c r="G3175" s="15" t="str">
        <f>Source!DF2679</f>
        <v/>
      </c>
      <c r="H3175" s="2">
        <f>Source!AV2679</f>
        <v>1</v>
      </c>
      <c r="I3175" s="2">
        <f>IF(Source!BS2679&lt;&gt; 0, Source!BS2679, 1)</f>
        <v>1</v>
      </c>
      <c r="J3175" s="22">
        <f>Source!R2679</f>
        <v>182.43</v>
      </c>
      <c r="K3175" s="16"/>
    </row>
    <row r="3176" spans="1:22" ht="14.25" x14ac:dyDescent="0.2">
      <c r="A3176" s="13"/>
      <c r="B3176" s="13"/>
      <c r="C3176" s="13" t="s">
        <v>1160</v>
      </c>
      <c r="D3176" s="14" t="s">
        <v>1161</v>
      </c>
      <c r="E3176" s="2">
        <f>Source!AT2679</f>
        <v>70</v>
      </c>
      <c r="F3176" s="16"/>
      <c r="G3176" s="15"/>
      <c r="H3176" s="2"/>
      <c r="I3176" s="2"/>
      <c r="J3176" s="16">
        <f>SUM(R3171:R3175)</f>
        <v>345.23</v>
      </c>
      <c r="K3176" s="16"/>
    </row>
    <row r="3177" spans="1:22" ht="14.25" x14ac:dyDescent="0.2">
      <c r="A3177" s="13"/>
      <c r="B3177" s="13"/>
      <c r="C3177" s="13" t="s">
        <v>1162</v>
      </c>
      <c r="D3177" s="14" t="s">
        <v>1161</v>
      </c>
      <c r="E3177" s="2">
        <f>Source!AU2679</f>
        <v>10</v>
      </c>
      <c r="F3177" s="16"/>
      <c r="G3177" s="15"/>
      <c r="H3177" s="2"/>
      <c r="I3177" s="2"/>
      <c r="J3177" s="16">
        <f>SUM(T3171:T3176)</f>
        <v>49.32</v>
      </c>
      <c r="K3177" s="16"/>
    </row>
    <row r="3178" spans="1:22" ht="14.25" x14ac:dyDescent="0.2">
      <c r="A3178" s="13"/>
      <c r="B3178" s="13"/>
      <c r="C3178" s="13" t="s">
        <v>1168</v>
      </c>
      <c r="D3178" s="14" t="s">
        <v>1161</v>
      </c>
      <c r="E3178" s="2">
        <f>108</f>
        <v>108</v>
      </c>
      <c r="F3178" s="16"/>
      <c r="G3178" s="15"/>
      <c r="H3178" s="2"/>
      <c r="I3178" s="2"/>
      <c r="J3178" s="16">
        <f>SUM(V3171:V3177)</f>
        <v>197.02</v>
      </c>
      <c r="K3178" s="16"/>
    </row>
    <row r="3179" spans="1:22" ht="14.25" x14ac:dyDescent="0.2">
      <c r="A3179" s="13"/>
      <c r="B3179" s="13"/>
      <c r="C3179" s="13" t="s">
        <v>1163</v>
      </c>
      <c r="D3179" s="14" t="s">
        <v>1164</v>
      </c>
      <c r="E3179" s="2">
        <f>Source!AQ2679</f>
        <v>14</v>
      </c>
      <c r="F3179" s="16"/>
      <c r="G3179" s="15" t="str">
        <f>Source!DI2679</f>
        <v/>
      </c>
      <c r="H3179" s="2">
        <f>Source!AV2679</f>
        <v>1</v>
      </c>
      <c r="I3179" s="2"/>
      <c r="J3179" s="16"/>
      <c r="K3179" s="16">
        <f>Source!U2679</f>
        <v>0.84</v>
      </c>
    </row>
    <row r="3180" spans="1:22" ht="15" x14ac:dyDescent="0.25">
      <c r="A3180" s="20"/>
      <c r="B3180" s="20"/>
      <c r="C3180" s="20"/>
      <c r="D3180" s="20"/>
      <c r="E3180" s="20"/>
      <c r="F3180" s="20"/>
      <c r="G3180" s="20"/>
      <c r="H3180" s="20"/>
      <c r="I3180" s="58">
        <f>J3173+J3174+J3176+J3177+J3178</f>
        <v>1444.3799999999999</v>
      </c>
      <c r="J3180" s="58"/>
      <c r="K3180" s="21">
        <f>IF(Source!I2679&lt;&gt;0, ROUND(I3180/Source!I2679, 2), 0)</f>
        <v>24073</v>
      </c>
      <c r="P3180" s="18">
        <f>I3180</f>
        <v>1444.3799999999999</v>
      </c>
    </row>
    <row r="3181" spans="1:22" ht="99.75" x14ac:dyDescent="0.2">
      <c r="A3181" s="13">
        <v>357</v>
      </c>
      <c r="B3181" s="13" t="str">
        <f>Source!F2680</f>
        <v>21.23-8-140</v>
      </c>
      <c r="C3181" s="13" t="str">
        <f>Source!G2680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181" s="14" t="str">
        <f>Source!H2680</f>
        <v>км</v>
      </c>
      <c r="E3181" s="2">
        <f>Source!I2680</f>
        <v>1E-3</v>
      </c>
      <c r="F3181" s="16">
        <f>Source!AL2680</f>
        <v>99860.32</v>
      </c>
      <c r="G3181" s="15" t="str">
        <f>Source!DD2680</f>
        <v/>
      </c>
      <c r="H3181" s="2">
        <f>Source!AW2680</f>
        <v>1</v>
      </c>
      <c r="I3181" s="2">
        <f>IF(Source!BC2680&lt;&gt; 0, Source!BC2680, 1)</f>
        <v>1</v>
      </c>
      <c r="J3181" s="16">
        <f>Source!P2680</f>
        <v>99.86</v>
      </c>
      <c r="K3181" s="16"/>
      <c r="Q3181">
        <f>ROUND((Source!BZ2680/100)*ROUND((Source!AF2680*Source!AV2680)*Source!I2680, 2), 2)</f>
        <v>0</v>
      </c>
      <c r="R3181">
        <f>Source!X2680</f>
        <v>0</v>
      </c>
      <c r="S3181">
        <f>ROUND((Source!CA2680/100)*ROUND((Source!AF2680*Source!AV2680)*Source!I2680, 2), 2)</f>
        <v>0</v>
      </c>
      <c r="T3181">
        <f>Source!Y2680</f>
        <v>0</v>
      </c>
      <c r="U3181">
        <f>ROUND((175/100)*ROUND((Source!AE2680*Source!AV2680)*Source!I2680, 2), 2)</f>
        <v>0</v>
      </c>
      <c r="V3181">
        <f>ROUND((108/100)*ROUND(Source!CS2680*Source!I2680, 2), 2)</f>
        <v>0</v>
      </c>
    </row>
    <row r="3182" spans="1:22" ht="15" x14ac:dyDescent="0.25">
      <c r="A3182" s="20"/>
      <c r="B3182" s="20"/>
      <c r="C3182" s="20"/>
      <c r="D3182" s="20"/>
      <c r="E3182" s="20"/>
      <c r="F3182" s="20"/>
      <c r="G3182" s="20"/>
      <c r="H3182" s="20"/>
      <c r="I3182" s="58">
        <f>J3181</f>
        <v>99.86</v>
      </c>
      <c r="J3182" s="58"/>
      <c r="K3182" s="21">
        <f>IF(Source!I2680&lt;&gt;0, ROUND(I3182/Source!I2680, 2), 0)</f>
        <v>99860</v>
      </c>
      <c r="P3182" s="18">
        <f>I3182</f>
        <v>99.86</v>
      </c>
    </row>
    <row r="3183" spans="1:22" ht="57" x14ac:dyDescent="0.2">
      <c r="A3183" s="13">
        <v>358</v>
      </c>
      <c r="B3183" s="13" t="str">
        <f>Source!F2681</f>
        <v>21.21-5-84</v>
      </c>
      <c r="C3183" s="13" t="str">
        <f>Source!G2681</f>
        <v>Коробки для установки выключателей, переключателей и штепсельных розеток при скрытой электропроводке, тип КУВ-1М УХЛЗ</v>
      </c>
      <c r="D3183" s="14" t="str">
        <f>Source!H2681</f>
        <v>1000 шт.</v>
      </c>
      <c r="E3183" s="2">
        <f>Source!I2681</f>
        <v>2E-3</v>
      </c>
      <c r="F3183" s="16">
        <f>Source!AL2681</f>
        <v>72169.899999999994</v>
      </c>
      <c r="G3183" s="15" t="str">
        <f>Source!DD2681</f>
        <v/>
      </c>
      <c r="H3183" s="2">
        <f>Source!AW2681</f>
        <v>1</v>
      </c>
      <c r="I3183" s="2">
        <f>IF(Source!BC2681&lt;&gt; 0, Source!BC2681, 1)</f>
        <v>1</v>
      </c>
      <c r="J3183" s="16">
        <f>Source!P2681</f>
        <v>144.34</v>
      </c>
      <c r="K3183" s="16"/>
      <c r="Q3183">
        <f>ROUND((Source!BZ2681/100)*ROUND((Source!AF2681*Source!AV2681)*Source!I2681, 2), 2)</f>
        <v>0</v>
      </c>
      <c r="R3183">
        <f>Source!X2681</f>
        <v>0</v>
      </c>
      <c r="S3183">
        <f>ROUND((Source!CA2681/100)*ROUND((Source!AF2681*Source!AV2681)*Source!I2681, 2), 2)</f>
        <v>0</v>
      </c>
      <c r="T3183">
        <f>Source!Y2681</f>
        <v>0</v>
      </c>
      <c r="U3183">
        <f>ROUND((175/100)*ROUND((Source!AE2681*Source!AV2681)*Source!I2681, 2), 2)</f>
        <v>0</v>
      </c>
      <c r="V3183">
        <f>ROUND((108/100)*ROUND(Source!CS2681*Source!I2681, 2), 2)</f>
        <v>0</v>
      </c>
    </row>
    <row r="3184" spans="1:22" x14ac:dyDescent="0.2">
      <c r="C3184" s="17" t="str">
        <f>"Объем: "&amp;Source!I2681&amp;"=2/"&amp;"1000"</f>
        <v>Объем: 0,002=2/1000</v>
      </c>
    </row>
    <row r="3185" spans="1:22" ht="15" x14ac:dyDescent="0.25">
      <c r="A3185" s="20"/>
      <c r="B3185" s="20"/>
      <c r="C3185" s="20"/>
      <c r="D3185" s="20"/>
      <c r="E3185" s="20"/>
      <c r="F3185" s="20"/>
      <c r="G3185" s="20"/>
      <c r="H3185" s="20"/>
      <c r="I3185" s="58">
        <f>J3183</f>
        <v>144.34</v>
      </c>
      <c r="J3185" s="58"/>
      <c r="K3185" s="21">
        <f>IF(Source!I2681&lt;&gt;0, ROUND(I3185/Source!I2681, 2), 0)</f>
        <v>72170</v>
      </c>
      <c r="P3185" s="18">
        <f>I3185</f>
        <v>144.34</v>
      </c>
    </row>
    <row r="3186" spans="1:22" ht="42.75" x14ac:dyDescent="0.2">
      <c r="A3186" s="13">
        <v>359</v>
      </c>
      <c r="B3186" s="13" t="str">
        <f>Source!F2682</f>
        <v>1.20-3103-1-8/1</v>
      </c>
      <c r="C3186" s="13" t="str">
        <f>Source!G2682</f>
        <v>Установка розетки штепсельной неутопленного типа при открытой проводке</v>
      </c>
      <c r="D3186" s="14" t="str">
        <f>Source!H2682</f>
        <v>100 шт.</v>
      </c>
      <c r="E3186" s="2">
        <f>Source!I2682</f>
        <v>0.05</v>
      </c>
      <c r="F3186" s="16"/>
      <c r="G3186" s="15"/>
      <c r="H3186" s="2"/>
      <c r="I3186" s="2"/>
      <c r="J3186" s="16"/>
      <c r="K3186" s="16"/>
      <c r="Q3186">
        <f>ROUND((Source!BZ2682/100)*ROUND((Source!AF2682*Source!AV2682)*Source!I2682, 2), 2)</f>
        <v>975.92</v>
      </c>
      <c r="R3186">
        <f>Source!X2682</f>
        <v>975.92</v>
      </c>
      <c r="S3186">
        <f>ROUND((Source!CA2682/100)*ROUND((Source!AF2682*Source!AV2682)*Source!I2682, 2), 2)</f>
        <v>139.41999999999999</v>
      </c>
      <c r="T3186">
        <f>Source!Y2682</f>
        <v>139.41999999999999</v>
      </c>
      <c r="U3186">
        <f>ROUND((175/100)*ROUND((Source!AE2682*Source!AV2682)*Source!I2682, 2), 2)</f>
        <v>0.05</v>
      </c>
      <c r="V3186">
        <f>ROUND((108/100)*ROUND(Source!CS2682*Source!I2682, 2), 2)</f>
        <v>0.03</v>
      </c>
    </row>
    <row r="3187" spans="1:22" x14ac:dyDescent="0.2">
      <c r="C3187" s="17" t="str">
        <f>"Объем: "&amp;Source!I2682&amp;"=5/"&amp;"100"</f>
        <v>Объем: 0,05=5/100</v>
      </c>
    </row>
    <row r="3188" spans="1:22" ht="14.25" x14ac:dyDescent="0.2">
      <c r="A3188" s="13"/>
      <c r="B3188" s="13"/>
      <c r="C3188" s="13" t="s">
        <v>1159</v>
      </c>
      <c r="D3188" s="14"/>
      <c r="E3188" s="2"/>
      <c r="F3188" s="16">
        <f>Source!AO2682</f>
        <v>27883.439999999999</v>
      </c>
      <c r="G3188" s="15" t="str">
        <f>Source!DG2682</f>
        <v/>
      </c>
      <c r="H3188" s="2">
        <f>Source!AV2682</f>
        <v>1</v>
      </c>
      <c r="I3188" s="2">
        <f>IF(Source!BA2682&lt;&gt; 0, Source!BA2682, 1)</f>
        <v>1</v>
      </c>
      <c r="J3188" s="16">
        <f>Source!S2682</f>
        <v>1394.17</v>
      </c>
      <c r="K3188" s="16"/>
    </row>
    <row r="3189" spans="1:22" ht="14.25" x14ac:dyDescent="0.2">
      <c r="A3189" s="13"/>
      <c r="B3189" s="13"/>
      <c r="C3189" s="13" t="s">
        <v>1165</v>
      </c>
      <c r="D3189" s="14"/>
      <c r="E3189" s="2"/>
      <c r="F3189" s="16">
        <f>Source!AM2682</f>
        <v>32.57</v>
      </c>
      <c r="G3189" s="15" t="str">
        <f>Source!DE2682</f>
        <v/>
      </c>
      <c r="H3189" s="2">
        <f>Source!AV2682</f>
        <v>1</v>
      </c>
      <c r="I3189" s="2">
        <f>IF(Source!BB2682&lt;&gt; 0, Source!BB2682, 1)</f>
        <v>1</v>
      </c>
      <c r="J3189" s="16">
        <f>Source!Q2682</f>
        <v>1.63</v>
      </c>
      <c r="K3189" s="16"/>
    </row>
    <row r="3190" spans="1:22" ht="14.25" x14ac:dyDescent="0.2">
      <c r="A3190" s="13"/>
      <c r="B3190" s="13"/>
      <c r="C3190" s="13" t="s">
        <v>1166</v>
      </c>
      <c r="D3190" s="14"/>
      <c r="E3190" s="2"/>
      <c r="F3190" s="16">
        <f>Source!AN2682</f>
        <v>0.69</v>
      </c>
      <c r="G3190" s="15" t="str">
        <f>Source!DF2682</f>
        <v/>
      </c>
      <c r="H3190" s="2">
        <f>Source!AV2682</f>
        <v>1</v>
      </c>
      <c r="I3190" s="2">
        <f>IF(Source!BS2682&lt;&gt; 0, Source!BS2682, 1)</f>
        <v>1</v>
      </c>
      <c r="J3190" s="22">
        <f>Source!R2682</f>
        <v>0.03</v>
      </c>
      <c r="K3190" s="16"/>
    </row>
    <row r="3191" spans="1:22" ht="14.25" x14ac:dyDescent="0.2">
      <c r="A3191" s="13"/>
      <c r="B3191" s="13"/>
      <c r="C3191" s="13" t="s">
        <v>1160</v>
      </c>
      <c r="D3191" s="14" t="s">
        <v>1161</v>
      </c>
      <c r="E3191" s="2">
        <f>Source!AT2682</f>
        <v>70</v>
      </c>
      <c r="F3191" s="16"/>
      <c r="G3191" s="15"/>
      <c r="H3191" s="2"/>
      <c r="I3191" s="2"/>
      <c r="J3191" s="16">
        <f>SUM(R3186:R3190)</f>
        <v>975.92</v>
      </c>
      <c r="K3191" s="16"/>
    </row>
    <row r="3192" spans="1:22" ht="14.25" x14ac:dyDescent="0.2">
      <c r="A3192" s="13"/>
      <c r="B3192" s="13"/>
      <c r="C3192" s="13" t="s">
        <v>1162</v>
      </c>
      <c r="D3192" s="14" t="s">
        <v>1161</v>
      </c>
      <c r="E3192" s="2">
        <f>Source!AU2682</f>
        <v>10</v>
      </c>
      <c r="F3192" s="16"/>
      <c r="G3192" s="15"/>
      <c r="H3192" s="2"/>
      <c r="I3192" s="2"/>
      <c r="J3192" s="16">
        <f>SUM(T3186:T3191)</f>
        <v>139.41999999999999</v>
      </c>
      <c r="K3192" s="16"/>
    </row>
    <row r="3193" spans="1:22" ht="14.25" x14ac:dyDescent="0.2">
      <c r="A3193" s="13"/>
      <c r="B3193" s="13"/>
      <c r="C3193" s="13" t="s">
        <v>1168</v>
      </c>
      <c r="D3193" s="14" t="s">
        <v>1161</v>
      </c>
      <c r="E3193" s="2">
        <f>108</f>
        <v>108</v>
      </c>
      <c r="F3193" s="16"/>
      <c r="G3193" s="15"/>
      <c r="H3193" s="2"/>
      <c r="I3193" s="2"/>
      <c r="J3193" s="16">
        <f>SUM(V3186:V3192)</f>
        <v>0.03</v>
      </c>
      <c r="K3193" s="16"/>
    </row>
    <row r="3194" spans="1:22" ht="14.25" x14ac:dyDescent="0.2">
      <c r="A3194" s="13"/>
      <c r="B3194" s="13"/>
      <c r="C3194" s="13" t="s">
        <v>1163</v>
      </c>
      <c r="D3194" s="14" t="s">
        <v>1164</v>
      </c>
      <c r="E3194" s="2">
        <f>Source!AQ2682</f>
        <v>42.81</v>
      </c>
      <c r="F3194" s="16"/>
      <c r="G3194" s="15" t="str">
        <f>Source!DI2682</f>
        <v/>
      </c>
      <c r="H3194" s="2">
        <f>Source!AV2682</f>
        <v>1</v>
      </c>
      <c r="I3194" s="2"/>
      <c r="J3194" s="16"/>
      <c r="K3194" s="16">
        <f>Source!U2682</f>
        <v>2.1405000000000003</v>
      </c>
    </row>
    <row r="3195" spans="1:22" ht="15" x14ac:dyDescent="0.25">
      <c r="A3195" s="20"/>
      <c r="B3195" s="20"/>
      <c r="C3195" s="20"/>
      <c r="D3195" s="20"/>
      <c r="E3195" s="20"/>
      <c r="F3195" s="20"/>
      <c r="G3195" s="20"/>
      <c r="H3195" s="20"/>
      <c r="I3195" s="58">
        <f>J3188+J3189+J3191+J3192+J3193</f>
        <v>2511.1700000000005</v>
      </c>
      <c r="J3195" s="58"/>
      <c r="K3195" s="21">
        <f>IF(Source!I2682&lt;&gt;0, ROUND(I3195/Source!I2682, 2), 0)</f>
        <v>50223.4</v>
      </c>
      <c r="P3195" s="18">
        <f>I3195</f>
        <v>2511.1700000000005</v>
      </c>
    </row>
    <row r="3196" spans="1:22" ht="42.75" x14ac:dyDescent="0.2">
      <c r="A3196" s="13">
        <v>360</v>
      </c>
      <c r="B3196" s="13" t="str">
        <f>Source!F2683</f>
        <v>1.20-3103-1-1/1</v>
      </c>
      <c r="C3196" s="13" t="str">
        <f>Source!G2683</f>
        <v>Установка выключателя одноклавишного неутопленного типа при открытой проводке</v>
      </c>
      <c r="D3196" s="14" t="str">
        <f>Source!H2683</f>
        <v>100 шт.</v>
      </c>
      <c r="E3196" s="2">
        <f>Source!I2683</f>
        <v>0.01</v>
      </c>
      <c r="F3196" s="16"/>
      <c r="G3196" s="15"/>
      <c r="H3196" s="2"/>
      <c r="I3196" s="2"/>
      <c r="J3196" s="16"/>
      <c r="K3196" s="16"/>
      <c r="Q3196">
        <f>ROUND((Source!BZ2683/100)*ROUND((Source!AF2683*Source!AV2683)*Source!I2683, 2), 2)</f>
        <v>178.82</v>
      </c>
      <c r="R3196">
        <f>Source!X2683</f>
        <v>178.82</v>
      </c>
      <c r="S3196">
        <f>ROUND((Source!CA2683/100)*ROUND((Source!AF2683*Source!AV2683)*Source!I2683, 2), 2)</f>
        <v>25.55</v>
      </c>
      <c r="T3196">
        <f>Source!Y2683</f>
        <v>25.55</v>
      </c>
      <c r="U3196">
        <f>ROUND((175/100)*ROUND((Source!AE2683*Source!AV2683)*Source!I2683, 2), 2)</f>
        <v>0.02</v>
      </c>
      <c r="V3196">
        <f>ROUND((108/100)*ROUND(Source!CS2683*Source!I2683, 2), 2)</f>
        <v>0.01</v>
      </c>
    </row>
    <row r="3197" spans="1:22" x14ac:dyDescent="0.2">
      <c r="C3197" s="17" t="str">
        <f>"Объем: "&amp;Source!I2683&amp;"=1/"&amp;"100"</f>
        <v>Объем: 0,01=1/100</v>
      </c>
    </row>
    <row r="3198" spans="1:22" ht="14.25" x14ac:dyDescent="0.2">
      <c r="A3198" s="13"/>
      <c r="B3198" s="13"/>
      <c r="C3198" s="13" t="s">
        <v>1159</v>
      </c>
      <c r="D3198" s="14"/>
      <c r="E3198" s="2"/>
      <c r="F3198" s="16">
        <f>Source!AO2683</f>
        <v>25545.16</v>
      </c>
      <c r="G3198" s="15" t="str">
        <f>Source!DG2683</f>
        <v/>
      </c>
      <c r="H3198" s="2">
        <f>Source!AV2683</f>
        <v>1</v>
      </c>
      <c r="I3198" s="2">
        <f>IF(Source!BA2683&lt;&gt; 0, Source!BA2683, 1)</f>
        <v>1</v>
      </c>
      <c r="J3198" s="16">
        <f>Source!S2683</f>
        <v>255.45</v>
      </c>
      <c r="K3198" s="16"/>
    </row>
    <row r="3199" spans="1:22" ht="14.25" x14ac:dyDescent="0.2">
      <c r="A3199" s="13"/>
      <c r="B3199" s="13"/>
      <c r="C3199" s="13" t="s">
        <v>1165</v>
      </c>
      <c r="D3199" s="14"/>
      <c r="E3199" s="2"/>
      <c r="F3199" s="16">
        <f>Source!AM2683</f>
        <v>32.57</v>
      </c>
      <c r="G3199" s="15" t="str">
        <f>Source!DE2683</f>
        <v/>
      </c>
      <c r="H3199" s="2">
        <f>Source!AV2683</f>
        <v>1</v>
      </c>
      <c r="I3199" s="2">
        <f>IF(Source!BB2683&lt;&gt; 0, Source!BB2683, 1)</f>
        <v>1</v>
      </c>
      <c r="J3199" s="16">
        <f>Source!Q2683</f>
        <v>0.33</v>
      </c>
      <c r="K3199" s="16"/>
    </row>
    <row r="3200" spans="1:22" ht="14.25" x14ac:dyDescent="0.2">
      <c r="A3200" s="13"/>
      <c r="B3200" s="13"/>
      <c r="C3200" s="13" t="s">
        <v>1166</v>
      </c>
      <c r="D3200" s="14"/>
      <c r="E3200" s="2"/>
      <c r="F3200" s="16">
        <f>Source!AN2683</f>
        <v>0.69</v>
      </c>
      <c r="G3200" s="15" t="str">
        <f>Source!DF2683</f>
        <v/>
      </c>
      <c r="H3200" s="2">
        <f>Source!AV2683</f>
        <v>1</v>
      </c>
      <c r="I3200" s="2">
        <f>IF(Source!BS2683&lt;&gt; 0, Source!BS2683, 1)</f>
        <v>1</v>
      </c>
      <c r="J3200" s="22">
        <f>Source!R2683</f>
        <v>0.01</v>
      </c>
      <c r="K3200" s="16"/>
    </row>
    <row r="3201" spans="1:22" ht="14.25" x14ac:dyDescent="0.2">
      <c r="A3201" s="13"/>
      <c r="B3201" s="13"/>
      <c r="C3201" s="13" t="s">
        <v>1160</v>
      </c>
      <c r="D3201" s="14" t="s">
        <v>1161</v>
      </c>
      <c r="E3201" s="2">
        <f>Source!AT2683</f>
        <v>70</v>
      </c>
      <c r="F3201" s="16"/>
      <c r="G3201" s="15"/>
      <c r="H3201" s="2"/>
      <c r="I3201" s="2"/>
      <c r="J3201" s="16">
        <f>SUM(R3196:R3200)</f>
        <v>178.82</v>
      </c>
      <c r="K3201" s="16"/>
    </row>
    <row r="3202" spans="1:22" ht="14.25" x14ac:dyDescent="0.2">
      <c r="A3202" s="13"/>
      <c r="B3202" s="13"/>
      <c r="C3202" s="13" t="s">
        <v>1162</v>
      </c>
      <c r="D3202" s="14" t="s">
        <v>1161</v>
      </c>
      <c r="E3202" s="2">
        <f>Source!AU2683</f>
        <v>10</v>
      </c>
      <c r="F3202" s="16"/>
      <c r="G3202" s="15"/>
      <c r="H3202" s="2"/>
      <c r="I3202" s="2"/>
      <c r="J3202" s="16">
        <f>SUM(T3196:T3201)</f>
        <v>25.55</v>
      </c>
      <c r="K3202" s="16"/>
    </row>
    <row r="3203" spans="1:22" ht="14.25" x14ac:dyDescent="0.2">
      <c r="A3203" s="13"/>
      <c r="B3203" s="13"/>
      <c r="C3203" s="13" t="s">
        <v>1168</v>
      </c>
      <c r="D3203" s="14" t="s">
        <v>1161</v>
      </c>
      <c r="E3203" s="2">
        <f>108</f>
        <v>108</v>
      </c>
      <c r="F3203" s="16"/>
      <c r="G3203" s="15"/>
      <c r="H3203" s="2"/>
      <c r="I3203" s="2"/>
      <c r="J3203" s="16">
        <f>SUM(V3196:V3202)</f>
        <v>0.01</v>
      </c>
      <c r="K3203" s="16"/>
    </row>
    <row r="3204" spans="1:22" ht="14.25" x14ac:dyDescent="0.2">
      <c r="A3204" s="13"/>
      <c r="B3204" s="13"/>
      <c r="C3204" s="13" t="s">
        <v>1163</v>
      </c>
      <c r="D3204" s="14" t="s">
        <v>1164</v>
      </c>
      <c r="E3204" s="2">
        <f>Source!AQ2683</f>
        <v>39.22</v>
      </c>
      <c r="F3204" s="16"/>
      <c r="G3204" s="15" t="str">
        <f>Source!DI2683</f>
        <v/>
      </c>
      <c r="H3204" s="2">
        <f>Source!AV2683</f>
        <v>1</v>
      </c>
      <c r="I3204" s="2"/>
      <c r="J3204" s="16"/>
      <c r="K3204" s="16">
        <f>Source!U2683</f>
        <v>0.39219999999999999</v>
      </c>
    </row>
    <row r="3205" spans="1:22" ht="15" x14ac:dyDescent="0.25">
      <c r="A3205" s="20"/>
      <c r="B3205" s="20"/>
      <c r="C3205" s="20"/>
      <c r="D3205" s="20"/>
      <c r="E3205" s="20"/>
      <c r="F3205" s="20"/>
      <c r="G3205" s="20"/>
      <c r="H3205" s="20"/>
      <c r="I3205" s="58">
        <f>J3198+J3199+J3201+J3202+J3203</f>
        <v>460.16</v>
      </c>
      <c r="J3205" s="58"/>
      <c r="K3205" s="21">
        <f>IF(Source!I2683&lt;&gt;0, ROUND(I3205/Source!I2683, 2), 0)</f>
        <v>46016</v>
      </c>
      <c r="P3205" s="18">
        <f>I3205</f>
        <v>460.16</v>
      </c>
    </row>
    <row r="3206" spans="1:22" ht="42.75" x14ac:dyDescent="0.2">
      <c r="A3206" s="13">
        <v>361</v>
      </c>
      <c r="B3206" s="13" t="str">
        <f>Source!F2684</f>
        <v>1.20-3103-1-5/1</v>
      </c>
      <c r="C3206" s="13" t="str">
        <f>Source!G2684</f>
        <v>Установка выключателя двухклавишного утопленного типа при скрытой проводке</v>
      </c>
      <c r="D3206" s="14" t="str">
        <f>Source!H2684</f>
        <v>100 шт.</v>
      </c>
      <c r="E3206" s="2">
        <f>Source!I2684</f>
        <v>0.01</v>
      </c>
      <c r="F3206" s="16"/>
      <c r="G3206" s="15"/>
      <c r="H3206" s="2"/>
      <c r="I3206" s="2"/>
      <c r="J3206" s="16"/>
      <c r="K3206" s="16"/>
      <c r="Q3206">
        <f>ROUND((Source!BZ2684/100)*ROUND((Source!AF2684*Source!AV2684)*Source!I2684, 2), 2)</f>
        <v>157.88999999999999</v>
      </c>
      <c r="R3206">
        <f>Source!X2684</f>
        <v>157.88999999999999</v>
      </c>
      <c r="S3206">
        <f>ROUND((Source!CA2684/100)*ROUND((Source!AF2684*Source!AV2684)*Source!I2684, 2), 2)</f>
        <v>22.56</v>
      </c>
      <c r="T3206">
        <f>Source!Y2684</f>
        <v>22.56</v>
      </c>
      <c r="U3206">
        <f>ROUND((175/100)*ROUND((Source!AE2684*Source!AV2684)*Source!I2684, 2), 2)</f>
        <v>0</v>
      </c>
      <c r="V3206">
        <f>ROUND((108/100)*ROUND(Source!CS2684*Source!I2684, 2), 2)</f>
        <v>0</v>
      </c>
    </row>
    <row r="3207" spans="1:22" x14ac:dyDescent="0.2">
      <c r="C3207" s="17" t="str">
        <f>"Объем: "&amp;Source!I2684&amp;"=1/"&amp;"100"</f>
        <v>Объем: 0,01=1/100</v>
      </c>
    </row>
    <row r="3208" spans="1:22" ht="14.25" x14ac:dyDescent="0.2">
      <c r="A3208" s="13"/>
      <c r="B3208" s="13"/>
      <c r="C3208" s="13" t="s">
        <v>1159</v>
      </c>
      <c r="D3208" s="14"/>
      <c r="E3208" s="2"/>
      <c r="F3208" s="16">
        <f>Source!AO2684</f>
        <v>22555.56</v>
      </c>
      <c r="G3208" s="15" t="str">
        <f>Source!DG2684</f>
        <v/>
      </c>
      <c r="H3208" s="2">
        <f>Source!AV2684</f>
        <v>1</v>
      </c>
      <c r="I3208" s="2">
        <f>IF(Source!BA2684&lt;&gt; 0, Source!BA2684, 1)</f>
        <v>1</v>
      </c>
      <c r="J3208" s="16">
        <f>Source!S2684</f>
        <v>225.56</v>
      </c>
      <c r="K3208" s="16"/>
    </row>
    <row r="3209" spans="1:22" ht="14.25" x14ac:dyDescent="0.2">
      <c r="A3209" s="13"/>
      <c r="B3209" s="13"/>
      <c r="C3209" s="13" t="s">
        <v>1160</v>
      </c>
      <c r="D3209" s="14" t="s">
        <v>1161</v>
      </c>
      <c r="E3209" s="2">
        <f>Source!AT2684</f>
        <v>70</v>
      </c>
      <c r="F3209" s="16"/>
      <c r="G3209" s="15"/>
      <c r="H3209" s="2"/>
      <c r="I3209" s="2"/>
      <c r="J3209" s="16">
        <f>SUM(R3206:R3208)</f>
        <v>157.88999999999999</v>
      </c>
      <c r="K3209" s="16"/>
    </row>
    <row r="3210" spans="1:22" ht="14.25" x14ac:dyDescent="0.2">
      <c r="A3210" s="13"/>
      <c r="B3210" s="13"/>
      <c r="C3210" s="13" t="s">
        <v>1162</v>
      </c>
      <c r="D3210" s="14" t="s">
        <v>1161</v>
      </c>
      <c r="E3210" s="2">
        <f>Source!AU2684</f>
        <v>10</v>
      </c>
      <c r="F3210" s="16"/>
      <c r="G3210" s="15"/>
      <c r="H3210" s="2"/>
      <c r="I3210" s="2"/>
      <c r="J3210" s="16">
        <f>SUM(T3206:T3209)</f>
        <v>22.56</v>
      </c>
      <c r="K3210" s="16"/>
    </row>
    <row r="3211" spans="1:22" ht="14.25" x14ac:dyDescent="0.2">
      <c r="A3211" s="13"/>
      <c r="B3211" s="13"/>
      <c r="C3211" s="13" t="s">
        <v>1163</v>
      </c>
      <c r="D3211" s="14" t="s">
        <v>1164</v>
      </c>
      <c r="E3211" s="2">
        <f>Source!AQ2684</f>
        <v>34.630000000000003</v>
      </c>
      <c r="F3211" s="16"/>
      <c r="G3211" s="15" t="str">
        <f>Source!DI2684</f>
        <v/>
      </c>
      <c r="H3211" s="2">
        <f>Source!AV2684</f>
        <v>1</v>
      </c>
      <c r="I3211" s="2"/>
      <c r="J3211" s="16"/>
      <c r="K3211" s="16">
        <f>Source!U2684</f>
        <v>0.34630000000000005</v>
      </c>
    </row>
    <row r="3212" spans="1:22" ht="15" x14ac:dyDescent="0.25">
      <c r="A3212" s="20"/>
      <c r="B3212" s="20"/>
      <c r="C3212" s="20"/>
      <c r="D3212" s="20"/>
      <c r="E3212" s="20"/>
      <c r="F3212" s="20"/>
      <c r="G3212" s="20"/>
      <c r="H3212" s="20"/>
      <c r="I3212" s="58">
        <f>J3208+J3209+J3210</f>
        <v>406.01</v>
      </c>
      <c r="J3212" s="58"/>
      <c r="K3212" s="21">
        <f>IF(Source!I2684&lt;&gt;0, ROUND(I3212/Source!I2684, 2), 0)</f>
        <v>40601</v>
      </c>
      <c r="P3212" s="18">
        <f>I3212</f>
        <v>406.01</v>
      </c>
    </row>
    <row r="3213" spans="1:22" ht="85.5" x14ac:dyDescent="0.2">
      <c r="A3213" s="13">
        <v>362</v>
      </c>
      <c r="B3213" s="13" t="str">
        <f>Source!F2685</f>
        <v>1.21-3103-21-1/1</v>
      </c>
      <c r="C3213" s="13" t="str">
        <f>Source!G2685</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3213" s="14" t="str">
        <f>Source!H2685</f>
        <v>100 м</v>
      </c>
      <c r="E3213" s="2">
        <f>Source!I2685</f>
        <v>0.2</v>
      </c>
      <c r="F3213" s="16"/>
      <c r="G3213" s="15"/>
      <c r="H3213" s="2"/>
      <c r="I3213" s="2"/>
      <c r="J3213" s="16"/>
      <c r="K3213" s="16"/>
      <c r="Q3213">
        <f>ROUND((Source!BZ2685/100)*ROUND((Source!AF2685*Source!AV2685)*Source!I2685, 2), 2)</f>
        <v>505.39</v>
      </c>
      <c r="R3213">
        <f>Source!X2685</f>
        <v>505.39</v>
      </c>
      <c r="S3213">
        <f>ROUND((Source!CA2685/100)*ROUND((Source!AF2685*Source!AV2685)*Source!I2685, 2), 2)</f>
        <v>72.2</v>
      </c>
      <c r="T3213">
        <f>Source!Y2685</f>
        <v>72.2</v>
      </c>
      <c r="U3213">
        <f>ROUND((175/100)*ROUND((Source!AE2685*Source!AV2685)*Source!I2685, 2), 2)</f>
        <v>0</v>
      </c>
      <c r="V3213">
        <f>ROUND((108/100)*ROUND(Source!CS2685*Source!I2685, 2), 2)</f>
        <v>0</v>
      </c>
    </row>
    <row r="3214" spans="1:22" x14ac:dyDescent="0.2">
      <c r="C3214" s="17" t="str">
        <f>"Объем: "&amp;Source!I2685&amp;"=20/"&amp;"100"</f>
        <v>Объем: 0,2=20/100</v>
      </c>
    </row>
    <row r="3215" spans="1:22" ht="14.25" x14ac:dyDescent="0.2">
      <c r="A3215" s="13"/>
      <c r="B3215" s="13"/>
      <c r="C3215" s="13" t="s">
        <v>1159</v>
      </c>
      <c r="D3215" s="14"/>
      <c r="E3215" s="2"/>
      <c r="F3215" s="16">
        <f>Source!AO2685</f>
        <v>3609.9</v>
      </c>
      <c r="G3215" s="15" t="str">
        <f>Source!DG2685</f>
        <v/>
      </c>
      <c r="H3215" s="2">
        <f>Source!AV2685</f>
        <v>1</v>
      </c>
      <c r="I3215" s="2">
        <f>IF(Source!BA2685&lt;&gt; 0, Source!BA2685, 1)</f>
        <v>1</v>
      </c>
      <c r="J3215" s="16">
        <f>Source!S2685</f>
        <v>721.98</v>
      </c>
      <c r="K3215" s="16"/>
    </row>
    <row r="3216" spans="1:22" ht="14.25" x14ac:dyDescent="0.2">
      <c r="A3216" s="13"/>
      <c r="B3216" s="13"/>
      <c r="C3216" s="13" t="s">
        <v>1160</v>
      </c>
      <c r="D3216" s="14" t="s">
        <v>1161</v>
      </c>
      <c r="E3216" s="2">
        <f>Source!AT2685</f>
        <v>70</v>
      </c>
      <c r="F3216" s="16"/>
      <c r="G3216" s="15"/>
      <c r="H3216" s="2"/>
      <c r="I3216" s="2"/>
      <c r="J3216" s="16">
        <f>SUM(R3213:R3215)</f>
        <v>505.39</v>
      </c>
      <c r="K3216" s="16"/>
    </row>
    <row r="3217" spans="1:22" ht="14.25" x14ac:dyDescent="0.2">
      <c r="A3217" s="13"/>
      <c r="B3217" s="13"/>
      <c r="C3217" s="13" t="s">
        <v>1162</v>
      </c>
      <c r="D3217" s="14" t="s">
        <v>1161</v>
      </c>
      <c r="E3217" s="2">
        <f>Source!AU2685</f>
        <v>10</v>
      </c>
      <c r="F3217" s="16"/>
      <c r="G3217" s="15"/>
      <c r="H3217" s="2"/>
      <c r="I3217" s="2"/>
      <c r="J3217" s="16">
        <f>SUM(T3213:T3216)</f>
        <v>72.2</v>
      </c>
      <c r="K3217" s="16"/>
    </row>
    <row r="3218" spans="1:22" ht="14.25" x14ac:dyDescent="0.2">
      <c r="A3218" s="13"/>
      <c r="B3218" s="13"/>
      <c r="C3218" s="13" t="s">
        <v>1163</v>
      </c>
      <c r="D3218" s="14" t="s">
        <v>1164</v>
      </c>
      <c r="E3218" s="2">
        <f>Source!AQ2685</f>
        <v>5.92</v>
      </c>
      <c r="F3218" s="16"/>
      <c r="G3218" s="15" t="str">
        <f>Source!DI2685</f>
        <v/>
      </c>
      <c r="H3218" s="2">
        <f>Source!AV2685</f>
        <v>1</v>
      </c>
      <c r="I3218" s="2"/>
      <c r="J3218" s="16"/>
      <c r="K3218" s="16">
        <f>Source!U2685</f>
        <v>1.1839999999999999</v>
      </c>
    </row>
    <row r="3219" spans="1:22" ht="15" x14ac:dyDescent="0.25">
      <c r="A3219" s="20"/>
      <c r="B3219" s="20"/>
      <c r="C3219" s="20"/>
      <c r="D3219" s="20"/>
      <c r="E3219" s="20"/>
      <c r="F3219" s="20"/>
      <c r="G3219" s="20"/>
      <c r="H3219" s="20"/>
      <c r="I3219" s="58">
        <f>J3215+J3216+J3217</f>
        <v>1299.57</v>
      </c>
      <c r="J3219" s="58"/>
      <c r="K3219" s="21">
        <f>IF(Source!I2685&lt;&gt;0, ROUND(I3219/Source!I2685, 2), 0)</f>
        <v>6497.85</v>
      </c>
      <c r="P3219" s="18">
        <f>I3219</f>
        <v>1299.57</v>
      </c>
    </row>
    <row r="3220" spans="1:22" ht="28.5" x14ac:dyDescent="0.2">
      <c r="A3220" s="13">
        <v>363</v>
      </c>
      <c r="B3220" s="13" t="str">
        <f>Source!F2686</f>
        <v>1.21-3103-7-1/1</v>
      </c>
      <c r="C3220" s="13" t="str">
        <f>Source!G2686</f>
        <v>Прокладка проводов и кабелей в лотках, провод сечением до 6 мм2</v>
      </c>
      <c r="D3220" s="14" t="str">
        <f>Source!H2686</f>
        <v>100 м</v>
      </c>
      <c r="E3220" s="2">
        <f>Source!I2686</f>
        <v>0.5</v>
      </c>
      <c r="F3220" s="16"/>
      <c r="G3220" s="15"/>
      <c r="H3220" s="2"/>
      <c r="I3220" s="2"/>
      <c r="J3220" s="16"/>
      <c r="K3220" s="16"/>
      <c r="Q3220">
        <f>ROUND((Source!BZ2686/100)*ROUND((Source!AF2686*Source!AV2686)*Source!I2686, 2), 2)</f>
        <v>251.84</v>
      </c>
      <c r="R3220">
        <f>Source!X2686</f>
        <v>251.84</v>
      </c>
      <c r="S3220">
        <f>ROUND((Source!CA2686/100)*ROUND((Source!AF2686*Source!AV2686)*Source!I2686, 2), 2)</f>
        <v>35.979999999999997</v>
      </c>
      <c r="T3220">
        <f>Source!Y2686</f>
        <v>35.979999999999997</v>
      </c>
      <c r="U3220">
        <f>ROUND((175/100)*ROUND((Source!AE2686*Source!AV2686)*Source!I2686, 2), 2)</f>
        <v>397.57</v>
      </c>
      <c r="V3220">
        <f>ROUND((108/100)*ROUND(Source!CS2686*Source!I2686, 2), 2)</f>
        <v>245.35</v>
      </c>
    </row>
    <row r="3221" spans="1:22" x14ac:dyDescent="0.2">
      <c r="C3221" s="17" t="str">
        <f>"Объем: "&amp;Source!I2686&amp;"=50/"&amp;"100"</f>
        <v>Объем: 0,5=50/100</v>
      </c>
    </row>
    <row r="3222" spans="1:22" ht="14.25" x14ac:dyDescent="0.2">
      <c r="A3222" s="13"/>
      <c r="B3222" s="13"/>
      <c r="C3222" s="13" t="s">
        <v>1159</v>
      </c>
      <c r="D3222" s="14"/>
      <c r="E3222" s="2"/>
      <c r="F3222" s="16">
        <f>Source!AO2686</f>
        <v>719.54</v>
      </c>
      <c r="G3222" s="15" t="str">
        <f>Source!DG2686</f>
        <v/>
      </c>
      <c r="H3222" s="2">
        <f>Source!AV2686</f>
        <v>1</v>
      </c>
      <c r="I3222" s="2">
        <f>IF(Source!BA2686&lt;&gt; 0, Source!BA2686, 1)</f>
        <v>1</v>
      </c>
      <c r="J3222" s="16">
        <f>Source!S2686</f>
        <v>359.77</v>
      </c>
      <c r="K3222" s="16"/>
    </row>
    <row r="3223" spans="1:22" ht="14.25" x14ac:dyDescent="0.2">
      <c r="A3223" s="13"/>
      <c r="B3223" s="13"/>
      <c r="C3223" s="13" t="s">
        <v>1165</v>
      </c>
      <c r="D3223" s="14"/>
      <c r="E3223" s="2"/>
      <c r="F3223" s="16">
        <f>Source!AM2686</f>
        <v>891.59</v>
      </c>
      <c r="G3223" s="15" t="str">
        <f>Source!DE2686</f>
        <v/>
      </c>
      <c r="H3223" s="2">
        <f>Source!AV2686</f>
        <v>1</v>
      </c>
      <c r="I3223" s="2">
        <f>IF(Source!BB2686&lt;&gt; 0, Source!BB2686, 1)</f>
        <v>1</v>
      </c>
      <c r="J3223" s="16">
        <f>Source!Q2686</f>
        <v>445.8</v>
      </c>
      <c r="K3223" s="16"/>
    </row>
    <row r="3224" spans="1:22" ht="14.25" x14ac:dyDescent="0.2">
      <c r="A3224" s="13"/>
      <c r="B3224" s="13"/>
      <c r="C3224" s="13" t="s">
        <v>1166</v>
      </c>
      <c r="D3224" s="14"/>
      <c r="E3224" s="2"/>
      <c r="F3224" s="16">
        <f>Source!AN2686</f>
        <v>454.35</v>
      </c>
      <c r="G3224" s="15" t="str">
        <f>Source!DF2686</f>
        <v/>
      </c>
      <c r="H3224" s="2">
        <f>Source!AV2686</f>
        <v>1</v>
      </c>
      <c r="I3224" s="2">
        <f>IF(Source!BS2686&lt;&gt; 0, Source!BS2686, 1)</f>
        <v>1</v>
      </c>
      <c r="J3224" s="22">
        <f>Source!R2686</f>
        <v>227.18</v>
      </c>
      <c r="K3224" s="16"/>
    </row>
    <row r="3225" spans="1:22" ht="14.25" x14ac:dyDescent="0.2">
      <c r="A3225" s="13"/>
      <c r="B3225" s="13"/>
      <c r="C3225" s="13" t="s">
        <v>1167</v>
      </c>
      <c r="D3225" s="14"/>
      <c r="E3225" s="2"/>
      <c r="F3225" s="16">
        <f>Source!AL2686</f>
        <v>10685.41</v>
      </c>
      <c r="G3225" s="15" t="str">
        <f>Source!DD2686</f>
        <v/>
      </c>
      <c r="H3225" s="2">
        <f>Source!AW2686</f>
        <v>1</v>
      </c>
      <c r="I3225" s="2">
        <f>IF(Source!BC2686&lt;&gt; 0, Source!BC2686, 1)</f>
        <v>1</v>
      </c>
      <c r="J3225" s="16">
        <f>Source!P2686</f>
        <v>5342.71</v>
      </c>
      <c r="K3225" s="16"/>
    </row>
    <row r="3226" spans="1:22" ht="14.25" x14ac:dyDescent="0.2">
      <c r="A3226" s="13"/>
      <c r="B3226" s="13"/>
      <c r="C3226" s="13" t="s">
        <v>1160</v>
      </c>
      <c r="D3226" s="14" t="s">
        <v>1161</v>
      </c>
      <c r="E3226" s="2">
        <f>Source!AT2686</f>
        <v>70</v>
      </c>
      <c r="F3226" s="16"/>
      <c r="G3226" s="15"/>
      <c r="H3226" s="2"/>
      <c r="I3226" s="2"/>
      <c r="J3226" s="16">
        <f>SUM(R3220:R3225)</f>
        <v>251.84</v>
      </c>
      <c r="K3226" s="16"/>
    </row>
    <row r="3227" spans="1:22" ht="14.25" x14ac:dyDescent="0.2">
      <c r="A3227" s="13"/>
      <c r="B3227" s="13"/>
      <c r="C3227" s="13" t="s">
        <v>1162</v>
      </c>
      <c r="D3227" s="14" t="s">
        <v>1161</v>
      </c>
      <c r="E3227" s="2">
        <f>Source!AU2686</f>
        <v>10</v>
      </c>
      <c r="F3227" s="16"/>
      <c r="G3227" s="15"/>
      <c r="H3227" s="2"/>
      <c r="I3227" s="2"/>
      <c r="J3227" s="16">
        <f>SUM(T3220:T3226)</f>
        <v>35.979999999999997</v>
      </c>
      <c r="K3227" s="16"/>
    </row>
    <row r="3228" spans="1:22" ht="14.25" x14ac:dyDescent="0.2">
      <c r="A3228" s="13"/>
      <c r="B3228" s="13"/>
      <c r="C3228" s="13" t="s">
        <v>1168</v>
      </c>
      <c r="D3228" s="14" t="s">
        <v>1161</v>
      </c>
      <c r="E3228" s="2">
        <f>108</f>
        <v>108</v>
      </c>
      <c r="F3228" s="16"/>
      <c r="G3228" s="15"/>
      <c r="H3228" s="2"/>
      <c r="I3228" s="2"/>
      <c r="J3228" s="16">
        <f>SUM(V3220:V3227)</f>
        <v>245.35</v>
      </c>
      <c r="K3228" s="16"/>
    </row>
    <row r="3229" spans="1:22" ht="14.25" x14ac:dyDescent="0.2">
      <c r="A3229" s="13"/>
      <c r="B3229" s="13"/>
      <c r="C3229" s="13" t="s">
        <v>1163</v>
      </c>
      <c r="D3229" s="14" t="s">
        <v>1164</v>
      </c>
      <c r="E3229" s="2">
        <f>Source!AQ2686</f>
        <v>1.18</v>
      </c>
      <c r="F3229" s="16"/>
      <c r="G3229" s="15" t="str">
        <f>Source!DI2686</f>
        <v/>
      </c>
      <c r="H3229" s="2">
        <f>Source!AV2686</f>
        <v>1</v>
      </c>
      <c r="I3229" s="2"/>
      <c r="J3229" s="16"/>
      <c r="K3229" s="16">
        <f>Source!U2686</f>
        <v>0.59</v>
      </c>
    </row>
    <row r="3230" spans="1:22" ht="15" x14ac:dyDescent="0.25">
      <c r="A3230" s="20"/>
      <c r="B3230" s="20"/>
      <c r="C3230" s="20"/>
      <c r="D3230" s="20"/>
      <c r="E3230" s="20"/>
      <c r="F3230" s="20"/>
      <c r="G3230" s="20"/>
      <c r="H3230" s="20"/>
      <c r="I3230" s="58">
        <f>J3222+J3223+J3225+J3226+J3227+J3228</f>
        <v>6681.45</v>
      </c>
      <c r="J3230" s="58"/>
      <c r="K3230" s="21">
        <f>IF(Source!I2686&lt;&gt;0, ROUND(I3230/Source!I2686, 2), 0)</f>
        <v>13362.9</v>
      </c>
      <c r="P3230" s="18">
        <f>I3230</f>
        <v>6681.45</v>
      </c>
    </row>
    <row r="3231" spans="1:22" ht="114" x14ac:dyDescent="0.2">
      <c r="A3231" s="13">
        <v>364</v>
      </c>
      <c r="B3231" s="13" t="str">
        <f>Source!F2687</f>
        <v>21.23-8-270</v>
      </c>
      <c r="C3231" s="13" t="str">
        <f>Source!G2687</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3231" s="14" t="str">
        <f>Source!H2687</f>
        <v>км</v>
      </c>
      <c r="E3231" s="2">
        <f>Source!I2687</f>
        <v>0.05</v>
      </c>
      <c r="F3231" s="16">
        <f>Source!AL2687</f>
        <v>129532.62</v>
      </c>
      <c r="G3231" s="15" t="str">
        <f>Source!DD2687</f>
        <v/>
      </c>
      <c r="H3231" s="2">
        <f>Source!AW2687</f>
        <v>1</v>
      </c>
      <c r="I3231" s="2">
        <f>IF(Source!BC2687&lt;&gt; 0, Source!BC2687, 1)</f>
        <v>1</v>
      </c>
      <c r="J3231" s="16">
        <f>Source!P2687</f>
        <v>6476.63</v>
      </c>
      <c r="K3231" s="16"/>
      <c r="Q3231">
        <f>ROUND((Source!BZ2687/100)*ROUND((Source!AF2687*Source!AV2687)*Source!I2687, 2), 2)</f>
        <v>0</v>
      </c>
      <c r="R3231">
        <f>Source!X2687</f>
        <v>0</v>
      </c>
      <c r="S3231">
        <f>ROUND((Source!CA2687/100)*ROUND((Source!AF2687*Source!AV2687)*Source!I2687, 2), 2)</f>
        <v>0</v>
      </c>
      <c r="T3231">
        <f>Source!Y2687</f>
        <v>0</v>
      </c>
      <c r="U3231">
        <f>ROUND((175/100)*ROUND((Source!AE2687*Source!AV2687)*Source!I2687, 2), 2)</f>
        <v>0</v>
      </c>
      <c r="V3231">
        <f>ROUND((108/100)*ROUND(Source!CS2687*Source!I2687, 2), 2)</f>
        <v>0</v>
      </c>
    </row>
    <row r="3232" spans="1:22" ht="15" x14ac:dyDescent="0.25">
      <c r="A3232" s="20"/>
      <c r="B3232" s="20"/>
      <c r="C3232" s="20"/>
      <c r="D3232" s="20"/>
      <c r="E3232" s="20"/>
      <c r="F3232" s="20"/>
      <c r="G3232" s="20"/>
      <c r="H3232" s="20"/>
      <c r="I3232" s="58">
        <f>J3231</f>
        <v>6476.63</v>
      </c>
      <c r="J3232" s="58"/>
      <c r="K3232" s="21">
        <f>IF(Source!I2687&lt;&gt;0, ROUND(I3232/Source!I2687, 2), 0)</f>
        <v>129532.6</v>
      </c>
      <c r="P3232" s="18">
        <f>I3232</f>
        <v>6476.63</v>
      </c>
    </row>
    <row r="3233" spans="1:22" ht="114" x14ac:dyDescent="0.2">
      <c r="A3233" s="13">
        <v>365</v>
      </c>
      <c r="B3233" s="13" t="str">
        <f>Source!F2688</f>
        <v>1.21-3703-4-1/1</v>
      </c>
      <c r="C3233" s="13" t="str">
        <f>Source!G2688</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3233" s="14" t="str">
        <f>Source!H2688</f>
        <v>100 жил</v>
      </c>
      <c r="E3233" s="2">
        <f>Source!I2688</f>
        <v>0.09</v>
      </c>
      <c r="F3233" s="16"/>
      <c r="G3233" s="15"/>
      <c r="H3233" s="2"/>
      <c r="I3233" s="2"/>
      <c r="J3233" s="16"/>
      <c r="K3233" s="16"/>
      <c r="Q3233">
        <f>ROUND((Source!BZ2688/100)*ROUND((Source!AF2688*Source!AV2688)*Source!I2688, 2), 2)</f>
        <v>729.17</v>
      </c>
      <c r="R3233">
        <f>Source!X2688</f>
        <v>729.17</v>
      </c>
      <c r="S3233">
        <f>ROUND((Source!CA2688/100)*ROUND((Source!AF2688*Source!AV2688)*Source!I2688, 2), 2)</f>
        <v>104.17</v>
      </c>
      <c r="T3233">
        <f>Source!Y2688</f>
        <v>104.17</v>
      </c>
      <c r="U3233">
        <f>ROUND((175/100)*ROUND((Source!AE2688*Source!AV2688)*Source!I2688, 2), 2)</f>
        <v>0</v>
      </c>
      <c r="V3233">
        <f>ROUND((108/100)*ROUND(Source!CS2688*Source!I2688, 2), 2)</f>
        <v>0</v>
      </c>
    </row>
    <row r="3234" spans="1:22" x14ac:dyDescent="0.2">
      <c r="C3234" s="17" t="str">
        <f>"Объем: "&amp;Source!I2688&amp;"=9/"&amp;"100"</f>
        <v>Объем: 0,09=9/100</v>
      </c>
    </row>
    <row r="3235" spans="1:22" ht="14.25" x14ac:dyDescent="0.2">
      <c r="A3235" s="13"/>
      <c r="B3235" s="13"/>
      <c r="C3235" s="13" t="s">
        <v>1159</v>
      </c>
      <c r="D3235" s="14"/>
      <c r="E3235" s="2"/>
      <c r="F3235" s="16">
        <f>Source!AO2688</f>
        <v>11574.13</v>
      </c>
      <c r="G3235" s="15" t="str">
        <f>Source!DG2688</f>
        <v/>
      </c>
      <c r="H3235" s="2">
        <f>Source!AV2688</f>
        <v>1</v>
      </c>
      <c r="I3235" s="2">
        <f>IF(Source!BA2688&lt;&gt; 0, Source!BA2688, 1)</f>
        <v>1</v>
      </c>
      <c r="J3235" s="16">
        <f>Source!S2688</f>
        <v>1041.67</v>
      </c>
      <c r="K3235" s="16"/>
    </row>
    <row r="3236" spans="1:22" ht="14.25" x14ac:dyDescent="0.2">
      <c r="A3236" s="13"/>
      <c r="B3236" s="13"/>
      <c r="C3236" s="13" t="s">
        <v>1160</v>
      </c>
      <c r="D3236" s="14" t="s">
        <v>1161</v>
      </c>
      <c r="E3236" s="2">
        <f>Source!AT2688</f>
        <v>70</v>
      </c>
      <c r="F3236" s="16"/>
      <c r="G3236" s="15"/>
      <c r="H3236" s="2"/>
      <c r="I3236" s="2"/>
      <c r="J3236" s="16">
        <f>SUM(R3233:R3235)</f>
        <v>729.17</v>
      </c>
      <c r="K3236" s="16"/>
    </row>
    <row r="3237" spans="1:22" ht="14.25" x14ac:dyDescent="0.2">
      <c r="A3237" s="13"/>
      <c r="B3237" s="13"/>
      <c r="C3237" s="13" t="s">
        <v>1162</v>
      </c>
      <c r="D3237" s="14" t="s">
        <v>1161</v>
      </c>
      <c r="E3237" s="2">
        <f>Source!AU2688</f>
        <v>10</v>
      </c>
      <c r="F3237" s="16"/>
      <c r="G3237" s="15"/>
      <c r="H3237" s="2"/>
      <c r="I3237" s="2"/>
      <c r="J3237" s="16">
        <f>SUM(T3233:T3236)</f>
        <v>104.17</v>
      </c>
      <c r="K3237" s="16"/>
    </row>
    <row r="3238" spans="1:22" ht="14.25" x14ac:dyDescent="0.2">
      <c r="A3238" s="13"/>
      <c r="B3238" s="13"/>
      <c r="C3238" s="13" t="s">
        <v>1163</v>
      </c>
      <c r="D3238" s="14" t="s">
        <v>1164</v>
      </c>
      <c r="E3238" s="2">
        <f>Source!AQ2688</f>
        <v>17.77</v>
      </c>
      <c r="F3238" s="16"/>
      <c r="G3238" s="15" t="str">
        <f>Source!DI2688</f>
        <v/>
      </c>
      <c r="H3238" s="2">
        <f>Source!AV2688</f>
        <v>1</v>
      </c>
      <c r="I3238" s="2"/>
      <c r="J3238" s="16"/>
      <c r="K3238" s="16">
        <f>Source!U2688</f>
        <v>1.5992999999999999</v>
      </c>
    </row>
    <row r="3239" spans="1:22" ht="15" x14ac:dyDescent="0.25">
      <c r="A3239" s="20"/>
      <c r="B3239" s="20"/>
      <c r="C3239" s="20"/>
      <c r="D3239" s="20"/>
      <c r="E3239" s="20"/>
      <c r="F3239" s="20"/>
      <c r="G3239" s="20"/>
      <c r="H3239" s="20"/>
      <c r="I3239" s="58">
        <f>J3235+J3236+J3237</f>
        <v>1875.0100000000002</v>
      </c>
      <c r="J3239" s="58"/>
      <c r="K3239" s="21">
        <f>IF(Source!I2688&lt;&gt;0, ROUND(I3239/Source!I2688, 2), 0)</f>
        <v>20833.439999999999</v>
      </c>
      <c r="P3239" s="18">
        <f>I3239</f>
        <v>1875.0100000000002</v>
      </c>
    </row>
    <row r="3241" spans="1:22" ht="15" x14ac:dyDescent="0.25">
      <c r="A3241" s="61" t="str">
        <f>CONCATENATE("Итого по разделу: ",IF(Source!G2690&lt;&gt;"Новый раздел", Source!G2690, ""))</f>
        <v>Итого по разделу: Помещение 301 Кабинет физики (теория)</v>
      </c>
      <c r="B3241" s="61"/>
      <c r="C3241" s="61"/>
      <c r="D3241" s="61"/>
      <c r="E3241" s="61"/>
      <c r="F3241" s="61"/>
      <c r="G3241" s="61"/>
      <c r="H3241" s="61"/>
      <c r="I3241" s="59">
        <f>SUM(P3152:P3240)</f>
        <v>21776.700000000004</v>
      </c>
      <c r="J3241" s="60"/>
      <c r="K3241" s="23"/>
    </row>
    <row r="3244" spans="1:22" ht="16.5" x14ac:dyDescent="0.25">
      <c r="A3244" s="57" t="str">
        <f>CONCATENATE("Раздел: ",IF(Source!G2720&lt;&gt;"Новый раздел", Source!G2720, ""))</f>
        <v>Раздел: Помещение 302 Кабинет физики (практика)</v>
      </c>
      <c r="B3244" s="57"/>
      <c r="C3244" s="57"/>
      <c r="D3244" s="57"/>
      <c r="E3244" s="57"/>
      <c r="F3244" s="57"/>
      <c r="G3244" s="57"/>
      <c r="H3244" s="57"/>
      <c r="I3244" s="57"/>
      <c r="J3244" s="57"/>
      <c r="K3244" s="57"/>
    </row>
    <row r="3245" spans="1:22" ht="28.5" x14ac:dyDescent="0.2">
      <c r="A3245" s="13">
        <v>366</v>
      </c>
      <c r="B3245" s="13" t="str">
        <f>Source!F2724</f>
        <v>1.21-3305-1-1/1</v>
      </c>
      <c r="C3245" s="13" t="str">
        <f>Source!G2724</f>
        <v>Демонтаж выключателей, розеток</v>
      </c>
      <c r="D3245" s="14" t="str">
        <f>Source!H2724</f>
        <v>100 шт.</v>
      </c>
      <c r="E3245" s="2">
        <f>Source!I2724</f>
        <v>0.05</v>
      </c>
      <c r="F3245" s="16"/>
      <c r="G3245" s="15"/>
      <c r="H3245" s="2"/>
      <c r="I3245" s="2"/>
      <c r="J3245" s="16"/>
      <c r="K3245" s="16"/>
      <c r="Q3245">
        <f>ROUND((Source!BZ2724/100)*ROUND((Source!AF2724*Source!AV2724)*Source!I2724, 2), 2)</f>
        <v>94.86</v>
      </c>
      <c r="R3245">
        <f>Source!X2724</f>
        <v>94.86</v>
      </c>
      <c r="S3245">
        <f>ROUND((Source!CA2724/100)*ROUND((Source!AF2724*Source!AV2724)*Source!I2724, 2), 2)</f>
        <v>13.55</v>
      </c>
      <c r="T3245">
        <f>Source!Y2724</f>
        <v>13.55</v>
      </c>
      <c r="U3245">
        <f>ROUND((175/100)*ROUND((Source!AE2724*Source!AV2724)*Source!I2724, 2), 2)</f>
        <v>0</v>
      </c>
      <c r="V3245">
        <f>ROUND((108/100)*ROUND(Source!CS2724*Source!I2724, 2), 2)</f>
        <v>0</v>
      </c>
    </row>
    <row r="3246" spans="1:22" x14ac:dyDescent="0.2">
      <c r="C3246" s="17" t="str">
        <f>"Объем: "&amp;Source!I2724&amp;"=5/"&amp;"100"</f>
        <v>Объем: 0,05=5/100</v>
      </c>
    </row>
    <row r="3247" spans="1:22" ht="14.25" x14ac:dyDescent="0.2">
      <c r="A3247" s="13"/>
      <c r="B3247" s="13"/>
      <c r="C3247" s="13" t="s">
        <v>1159</v>
      </c>
      <c r="D3247" s="14"/>
      <c r="E3247" s="2"/>
      <c r="F3247" s="16">
        <f>Source!AO2724</f>
        <v>2710.46</v>
      </c>
      <c r="G3247" s="15" t="str">
        <f>Source!DG2724</f>
        <v/>
      </c>
      <c r="H3247" s="2">
        <f>Source!AV2724</f>
        <v>1</v>
      </c>
      <c r="I3247" s="2">
        <f>IF(Source!BA2724&lt;&gt; 0, Source!BA2724, 1)</f>
        <v>1</v>
      </c>
      <c r="J3247" s="16">
        <f>Source!S2724</f>
        <v>135.52000000000001</v>
      </c>
      <c r="K3247" s="16"/>
    </row>
    <row r="3248" spans="1:22" ht="14.25" x14ac:dyDescent="0.2">
      <c r="A3248" s="13"/>
      <c r="B3248" s="13"/>
      <c r="C3248" s="13" t="s">
        <v>1160</v>
      </c>
      <c r="D3248" s="14" t="s">
        <v>1161</v>
      </c>
      <c r="E3248" s="2">
        <f>Source!AT2724</f>
        <v>70</v>
      </c>
      <c r="F3248" s="16"/>
      <c r="G3248" s="15"/>
      <c r="H3248" s="2"/>
      <c r="I3248" s="2"/>
      <c r="J3248" s="16">
        <f>SUM(R3245:R3247)</f>
        <v>94.86</v>
      </c>
      <c r="K3248" s="16"/>
    </row>
    <row r="3249" spans="1:22" ht="14.25" x14ac:dyDescent="0.2">
      <c r="A3249" s="13"/>
      <c r="B3249" s="13"/>
      <c r="C3249" s="13" t="s">
        <v>1162</v>
      </c>
      <c r="D3249" s="14" t="s">
        <v>1161</v>
      </c>
      <c r="E3249" s="2">
        <f>Source!AU2724</f>
        <v>10</v>
      </c>
      <c r="F3249" s="16"/>
      <c r="G3249" s="15"/>
      <c r="H3249" s="2"/>
      <c r="I3249" s="2"/>
      <c r="J3249" s="16">
        <f>SUM(T3245:T3248)</f>
        <v>13.55</v>
      </c>
      <c r="K3249" s="16"/>
    </row>
    <row r="3250" spans="1:22" ht="14.25" x14ac:dyDescent="0.2">
      <c r="A3250" s="13"/>
      <c r="B3250" s="13"/>
      <c r="C3250" s="13" t="s">
        <v>1163</v>
      </c>
      <c r="D3250" s="14" t="s">
        <v>1164</v>
      </c>
      <c r="E3250" s="2">
        <f>Source!AQ2724</f>
        <v>5.84</v>
      </c>
      <c r="F3250" s="16"/>
      <c r="G3250" s="15" t="str">
        <f>Source!DI2724</f>
        <v/>
      </c>
      <c r="H3250" s="2">
        <f>Source!AV2724</f>
        <v>1</v>
      </c>
      <c r="I3250" s="2"/>
      <c r="J3250" s="16"/>
      <c r="K3250" s="16">
        <f>Source!U2724</f>
        <v>0.29199999999999998</v>
      </c>
    </row>
    <row r="3251" spans="1:22" ht="15" x14ac:dyDescent="0.25">
      <c r="A3251" s="20"/>
      <c r="B3251" s="20"/>
      <c r="C3251" s="20"/>
      <c r="D3251" s="20"/>
      <c r="E3251" s="20"/>
      <c r="F3251" s="20"/>
      <c r="G3251" s="20"/>
      <c r="H3251" s="20"/>
      <c r="I3251" s="58">
        <f>J3247+J3248+J3249</f>
        <v>243.93</v>
      </c>
      <c r="J3251" s="58"/>
      <c r="K3251" s="21">
        <f>IF(Source!I2724&lt;&gt;0, ROUND(I3251/Source!I2724, 2), 0)</f>
        <v>4878.6000000000004</v>
      </c>
      <c r="P3251" s="18">
        <f>I3251</f>
        <v>243.93</v>
      </c>
    </row>
    <row r="3252" spans="1:22" ht="57" x14ac:dyDescent="0.2">
      <c r="A3252" s="13">
        <v>367</v>
      </c>
      <c r="B3252" s="13" t="str">
        <f>Source!F2725</f>
        <v>1.50-3204-13-6/1</v>
      </c>
      <c r="C3252" s="13" t="str">
        <f>Source!G2725</f>
        <v>Сверление отверстий в строительных конструкциях из кирпича установками алмазного сверления, диаметр сверла алмазного кольцевого 70 мм</v>
      </c>
      <c r="D3252" s="14" t="str">
        <f>Source!H2725</f>
        <v>10 СМ</v>
      </c>
      <c r="E3252" s="2">
        <f>Source!I2725</f>
        <v>0.2</v>
      </c>
      <c r="F3252" s="16"/>
      <c r="G3252" s="15"/>
      <c r="H3252" s="2"/>
      <c r="I3252" s="2"/>
      <c r="J3252" s="16"/>
      <c r="K3252" s="16"/>
      <c r="Q3252">
        <f>ROUND((Source!BZ2725/100)*ROUND((Source!AF2725*Source!AV2725)*Source!I2725, 2), 2)</f>
        <v>42.74</v>
      </c>
      <c r="R3252">
        <f>Source!X2725</f>
        <v>42.74</v>
      </c>
      <c r="S3252">
        <f>ROUND((Source!CA2725/100)*ROUND((Source!AF2725*Source!AV2725)*Source!I2725, 2), 2)</f>
        <v>6.11</v>
      </c>
      <c r="T3252">
        <f>Source!Y2725</f>
        <v>6.11</v>
      </c>
      <c r="U3252">
        <f>ROUND((175/100)*ROUND((Source!AE2725*Source!AV2725)*Source!I2725, 2), 2)</f>
        <v>0.05</v>
      </c>
      <c r="V3252">
        <f>ROUND((108/100)*ROUND(Source!CS2725*Source!I2725, 2), 2)</f>
        <v>0.03</v>
      </c>
    </row>
    <row r="3253" spans="1:22" x14ac:dyDescent="0.2">
      <c r="C3253" s="17" t="str">
        <f>"Объем: "&amp;Source!I2725&amp;"=2/"&amp;"10"</f>
        <v>Объем: 0,2=2/10</v>
      </c>
    </row>
    <row r="3254" spans="1:22" ht="14.25" x14ac:dyDescent="0.2">
      <c r="A3254" s="13"/>
      <c r="B3254" s="13"/>
      <c r="C3254" s="13" t="s">
        <v>1159</v>
      </c>
      <c r="D3254" s="14"/>
      <c r="E3254" s="2"/>
      <c r="F3254" s="16">
        <f>Source!AO2725</f>
        <v>305.27</v>
      </c>
      <c r="G3254" s="15" t="str">
        <f>Source!DG2725</f>
        <v/>
      </c>
      <c r="H3254" s="2">
        <f>Source!AV2725</f>
        <v>1</v>
      </c>
      <c r="I3254" s="2">
        <f>IF(Source!BA2725&lt;&gt; 0, Source!BA2725, 1)</f>
        <v>1</v>
      </c>
      <c r="J3254" s="16">
        <f>Source!S2725</f>
        <v>61.05</v>
      </c>
      <c r="K3254" s="16"/>
    </row>
    <row r="3255" spans="1:22" ht="14.25" x14ac:dyDescent="0.2">
      <c r="A3255" s="13"/>
      <c r="B3255" s="13"/>
      <c r="C3255" s="13" t="s">
        <v>1165</v>
      </c>
      <c r="D3255" s="14"/>
      <c r="E3255" s="2"/>
      <c r="F3255" s="16">
        <f>Source!AM2725</f>
        <v>8.99</v>
      </c>
      <c r="G3255" s="15" t="str">
        <f>Source!DE2725</f>
        <v/>
      </c>
      <c r="H3255" s="2">
        <f>Source!AV2725</f>
        <v>1</v>
      </c>
      <c r="I3255" s="2">
        <f>IF(Source!BB2725&lt;&gt; 0, Source!BB2725, 1)</f>
        <v>1</v>
      </c>
      <c r="J3255" s="16">
        <f>Source!Q2725</f>
        <v>1.8</v>
      </c>
      <c r="K3255" s="16"/>
    </row>
    <row r="3256" spans="1:22" ht="14.25" x14ac:dyDescent="0.2">
      <c r="A3256" s="13"/>
      <c r="B3256" s="13"/>
      <c r="C3256" s="13" t="s">
        <v>1166</v>
      </c>
      <c r="D3256" s="14"/>
      <c r="E3256" s="2"/>
      <c r="F3256" s="16">
        <f>Source!AN2725</f>
        <v>0.13</v>
      </c>
      <c r="G3256" s="15" t="str">
        <f>Source!DF2725</f>
        <v/>
      </c>
      <c r="H3256" s="2">
        <f>Source!AV2725</f>
        <v>1</v>
      </c>
      <c r="I3256" s="2">
        <f>IF(Source!BS2725&lt;&gt; 0, Source!BS2725, 1)</f>
        <v>1</v>
      </c>
      <c r="J3256" s="22">
        <f>Source!R2725</f>
        <v>0.03</v>
      </c>
      <c r="K3256" s="16"/>
    </row>
    <row r="3257" spans="1:22" ht="14.25" x14ac:dyDescent="0.2">
      <c r="A3257" s="13"/>
      <c r="B3257" s="13"/>
      <c r="C3257" s="13" t="s">
        <v>1167</v>
      </c>
      <c r="D3257" s="14"/>
      <c r="E3257" s="2"/>
      <c r="F3257" s="16">
        <f>Source!AL2725</f>
        <v>112.32</v>
      </c>
      <c r="G3257" s="15" t="str">
        <f>Source!DD2725</f>
        <v/>
      </c>
      <c r="H3257" s="2">
        <f>Source!AW2725</f>
        <v>1</v>
      </c>
      <c r="I3257" s="2">
        <f>IF(Source!BC2725&lt;&gt; 0, Source!BC2725, 1)</f>
        <v>1</v>
      </c>
      <c r="J3257" s="16">
        <f>Source!P2725</f>
        <v>22.46</v>
      </c>
      <c r="K3257" s="16"/>
    </row>
    <row r="3258" spans="1:22" ht="14.25" x14ac:dyDescent="0.2">
      <c r="A3258" s="13"/>
      <c r="B3258" s="13"/>
      <c r="C3258" s="13" t="s">
        <v>1160</v>
      </c>
      <c r="D3258" s="14" t="s">
        <v>1161</v>
      </c>
      <c r="E3258" s="2">
        <f>Source!AT2725</f>
        <v>70</v>
      </c>
      <c r="F3258" s="16"/>
      <c r="G3258" s="15"/>
      <c r="H3258" s="2"/>
      <c r="I3258" s="2"/>
      <c r="J3258" s="16">
        <f>SUM(R3252:R3257)</f>
        <v>42.74</v>
      </c>
      <c r="K3258" s="16"/>
    </row>
    <row r="3259" spans="1:22" ht="14.25" x14ac:dyDescent="0.2">
      <c r="A3259" s="13"/>
      <c r="B3259" s="13"/>
      <c r="C3259" s="13" t="s">
        <v>1162</v>
      </c>
      <c r="D3259" s="14" t="s">
        <v>1161</v>
      </c>
      <c r="E3259" s="2">
        <f>Source!AU2725</f>
        <v>10</v>
      </c>
      <c r="F3259" s="16"/>
      <c r="G3259" s="15"/>
      <c r="H3259" s="2"/>
      <c r="I3259" s="2"/>
      <c r="J3259" s="16">
        <f>SUM(T3252:T3258)</f>
        <v>6.11</v>
      </c>
      <c r="K3259" s="16"/>
    </row>
    <row r="3260" spans="1:22" ht="14.25" x14ac:dyDescent="0.2">
      <c r="A3260" s="13"/>
      <c r="B3260" s="13"/>
      <c r="C3260" s="13" t="s">
        <v>1168</v>
      </c>
      <c r="D3260" s="14" t="s">
        <v>1161</v>
      </c>
      <c r="E3260" s="2">
        <f>108</f>
        <v>108</v>
      </c>
      <c r="F3260" s="16"/>
      <c r="G3260" s="15"/>
      <c r="H3260" s="2"/>
      <c r="I3260" s="2"/>
      <c r="J3260" s="16">
        <f>SUM(V3252:V3259)</f>
        <v>0.03</v>
      </c>
      <c r="K3260" s="16"/>
    </row>
    <row r="3261" spans="1:22" ht="14.25" x14ac:dyDescent="0.2">
      <c r="A3261" s="13"/>
      <c r="B3261" s="13"/>
      <c r="C3261" s="13" t="s">
        <v>1163</v>
      </c>
      <c r="D3261" s="14" t="s">
        <v>1164</v>
      </c>
      <c r="E3261" s="2">
        <f>Source!AQ2725</f>
        <v>0.42</v>
      </c>
      <c r="F3261" s="16"/>
      <c r="G3261" s="15" t="str">
        <f>Source!DI2725</f>
        <v/>
      </c>
      <c r="H3261" s="2">
        <f>Source!AV2725</f>
        <v>1</v>
      </c>
      <c r="I3261" s="2"/>
      <c r="J3261" s="16"/>
      <c r="K3261" s="16">
        <f>Source!U2725</f>
        <v>8.4000000000000005E-2</v>
      </c>
    </row>
    <row r="3262" spans="1:22" ht="15" x14ac:dyDescent="0.25">
      <c r="A3262" s="20"/>
      <c r="B3262" s="20"/>
      <c r="C3262" s="20"/>
      <c r="D3262" s="20"/>
      <c r="E3262" s="20"/>
      <c r="F3262" s="20"/>
      <c r="G3262" s="20"/>
      <c r="H3262" s="20"/>
      <c r="I3262" s="58">
        <f>J3254+J3255+J3257+J3258+J3259+J3260</f>
        <v>134.19000000000003</v>
      </c>
      <c r="J3262" s="58"/>
      <c r="K3262" s="21">
        <f>IF(Source!I2725&lt;&gt;0, ROUND(I3262/Source!I2725, 2), 0)</f>
        <v>670.95</v>
      </c>
      <c r="P3262" s="18">
        <f>I3262</f>
        <v>134.19000000000003</v>
      </c>
    </row>
    <row r="3263" spans="1:22" ht="28.5" x14ac:dyDescent="0.2">
      <c r="A3263" s="13">
        <v>368</v>
      </c>
      <c r="B3263" s="13" t="str">
        <f>Source!F2726</f>
        <v>1.50-3204-10-1/1</v>
      </c>
      <c r="C3263" s="13" t="str">
        <f>Source!G2726</f>
        <v>Пробивка борозд в кирпичных стенах, площадь сечения до 20 см2</v>
      </c>
      <c r="D3263" s="14" t="str">
        <f>Source!H2726</f>
        <v>100 м</v>
      </c>
      <c r="E3263" s="2">
        <f>Source!I2726</f>
        <v>0.01</v>
      </c>
      <c r="F3263" s="16"/>
      <c r="G3263" s="15"/>
      <c r="H3263" s="2"/>
      <c r="I3263" s="2"/>
      <c r="J3263" s="16"/>
      <c r="K3263" s="16"/>
      <c r="Q3263">
        <f>ROUND((Source!BZ2726/100)*ROUND((Source!AF2726*Source!AV2726)*Source!I2726, 2), 2)</f>
        <v>57.54</v>
      </c>
      <c r="R3263">
        <f>Source!X2726</f>
        <v>57.54</v>
      </c>
      <c r="S3263">
        <f>ROUND((Source!CA2726/100)*ROUND((Source!AF2726*Source!AV2726)*Source!I2726, 2), 2)</f>
        <v>8.2200000000000006</v>
      </c>
      <c r="T3263">
        <f>Source!Y2726</f>
        <v>8.2200000000000006</v>
      </c>
      <c r="U3263">
        <f>ROUND((175/100)*ROUND((Source!AE2726*Source!AV2726)*Source!I2726, 2), 2)</f>
        <v>53.2</v>
      </c>
      <c r="V3263">
        <f>ROUND((108/100)*ROUND(Source!CS2726*Source!I2726, 2), 2)</f>
        <v>32.83</v>
      </c>
    </row>
    <row r="3264" spans="1:22" x14ac:dyDescent="0.2">
      <c r="C3264" s="17" t="str">
        <f>"Объем: "&amp;Source!I2726&amp;"=1/"&amp;"100"</f>
        <v>Объем: 0,01=1/100</v>
      </c>
    </row>
    <row r="3265" spans="1:22" ht="14.25" x14ac:dyDescent="0.2">
      <c r="A3265" s="13"/>
      <c r="B3265" s="13"/>
      <c r="C3265" s="13" t="s">
        <v>1159</v>
      </c>
      <c r="D3265" s="14"/>
      <c r="E3265" s="2"/>
      <c r="F3265" s="16">
        <f>Source!AO2726</f>
        <v>8219.68</v>
      </c>
      <c r="G3265" s="15" t="str">
        <f>Source!DG2726</f>
        <v/>
      </c>
      <c r="H3265" s="2">
        <f>Source!AV2726</f>
        <v>1</v>
      </c>
      <c r="I3265" s="2">
        <f>IF(Source!BA2726&lt;&gt; 0, Source!BA2726, 1)</f>
        <v>1</v>
      </c>
      <c r="J3265" s="16">
        <f>Source!S2726</f>
        <v>82.2</v>
      </c>
      <c r="K3265" s="16"/>
    </row>
    <row r="3266" spans="1:22" ht="14.25" x14ac:dyDescent="0.2">
      <c r="A3266" s="13"/>
      <c r="B3266" s="13"/>
      <c r="C3266" s="13" t="s">
        <v>1165</v>
      </c>
      <c r="D3266" s="14"/>
      <c r="E3266" s="2"/>
      <c r="F3266" s="16">
        <f>Source!AM2726</f>
        <v>5993.85</v>
      </c>
      <c r="G3266" s="15" t="str">
        <f>Source!DE2726</f>
        <v/>
      </c>
      <c r="H3266" s="2">
        <f>Source!AV2726</f>
        <v>1</v>
      </c>
      <c r="I3266" s="2">
        <f>IF(Source!BB2726&lt;&gt; 0, Source!BB2726, 1)</f>
        <v>1</v>
      </c>
      <c r="J3266" s="16">
        <f>Source!Q2726</f>
        <v>59.94</v>
      </c>
      <c r="K3266" s="16"/>
    </row>
    <row r="3267" spans="1:22" ht="14.25" x14ac:dyDescent="0.2">
      <c r="A3267" s="13"/>
      <c r="B3267" s="13"/>
      <c r="C3267" s="13" t="s">
        <v>1166</v>
      </c>
      <c r="D3267" s="14"/>
      <c r="E3267" s="2"/>
      <c r="F3267" s="16">
        <f>Source!AN2726</f>
        <v>3040.45</v>
      </c>
      <c r="G3267" s="15" t="str">
        <f>Source!DF2726</f>
        <v/>
      </c>
      <c r="H3267" s="2">
        <f>Source!AV2726</f>
        <v>1</v>
      </c>
      <c r="I3267" s="2">
        <f>IF(Source!BS2726&lt;&gt; 0, Source!BS2726, 1)</f>
        <v>1</v>
      </c>
      <c r="J3267" s="22">
        <f>Source!R2726</f>
        <v>30.4</v>
      </c>
      <c r="K3267" s="16"/>
    </row>
    <row r="3268" spans="1:22" ht="14.25" x14ac:dyDescent="0.2">
      <c r="A3268" s="13"/>
      <c r="B3268" s="13"/>
      <c r="C3268" s="13" t="s">
        <v>1160</v>
      </c>
      <c r="D3268" s="14" t="s">
        <v>1161</v>
      </c>
      <c r="E3268" s="2">
        <f>Source!AT2726</f>
        <v>70</v>
      </c>
      <c r="F3268" s="16"/>
      <c r="G3268" s="15"/>
      <c r="H3268" s="2"/>
      <c r="I3268" s="2"/>
      <c r="J3268" s="16">
        <f>SUM(R3263:R3267)</f>
        <v>57.54</v>
      </c>
      <c r="K3268" s="16"/>
    </row>
    <row r="3269" spans="1:22" ht="14.25" x14ac:dyDescent="0.2">
      <c r="A3269" s="13"/>
      <c r="B3269" s="13"/>
      <c r="C3269" s="13" t="s">
        <v>1162</v>
      </c>
      <c r="D3269" s="14" t="s">
        <v>1161</v>
      </c>
      <c r="E3269" s="2">
        <f>Source!AU2726</f>
        <v>10</v>
      </c>
      <c r="F3269" s="16"/>
      <c r="G3269" s="15"/>
      <c r="H3269" s="2"/>
      <c r="I3269" s="2"/>
      <c r="J3269" s="16">
        <f>SUM(T3263:T3268)</f>
        <v>8.2200000000000006</v>
      </c>
      <c r="K3269" s="16"/>
    </row>
    <row r="3270" spans="1:22" ht="14.25" x14ac:dyDescent="0.2">
      <c r="A3270" s="13"/>
      <c r="B3270" s="13"/>
      <c r="C3270" s="13" t="s">
        <v>1168</v>
      </c>
      <c r="D3270" s="14" t="s">
        <v>1161</v>
      </c>
      <c r="E3270" s="2">
        <f>108</f>
        <v>108</v>
      </c>
      <c r="F3270" s="16"/>
      <c r="G3270" s="15"/>
      <c r="H3270" s="2"/>
      <c r="I3270" s="2"/>
      <c r="J3270" s="16">
        <f>SUM(V3263:V3269)</f>
        <v>32.83</v>
      </c>
      <c r="K3270" s="16"/>
    </row>
    <row r="3271" spans="1:22" ht="14.25" x14ac:dyDescent="0.2">
      <c r="A3271" s="13"/>
      <c r="B3271" s="13"/>
      <c r="C3271" s="13" t="s">
        <v>1163</v>
      </c>
      <c r="D3271" s="14" t="s">
        <v>1164</v>
      </c>
      <c r="E3271" s="2">
        <f>Source!AQ2726</f>
        <v>14</v>
      </c>
      <c r="F3271" s="16"/>
      <c r="G3271" s="15" t="str">
        <f>Source!DI2726</f>
        <v/>
      </c>
      <c r="H3271" s="2">
        <f>Source!AV2726</f>
        <v>1</v>
      </c>
      <c r="I3271" s="2"/>
      <c r="J3271" s="16"/>
      <c r="K3271" s="16">
        <f>Source!U2726</f>
        <v>0.14000000000000001</v>
      </c>
    </row>
    <row r="3272" spans="1:22" ht="15" x14ac:dyDescent="0.25">
      <c r="A3272" s="20"/>
      <c r="B3272" s="20"/>
      <c r="C3272" s="20"/>
      <c r="D3272" s="20"/>
      <c r="E3272" s="20"/>
      <c r="F3272" s="20"/>
      <c r="G3272" s="20"/>
      <c r="H3272" s="20"/>
      <c r="I3272" s="58">
        <f>J3265+J3266+J3268+J3269+J3270</f>
        <v>240.72999999999996</v>
      </c>
      <c r="J3272" s="58"/>
      <c r="K3272" s="21">
        <f>IF(Source!I2726&lt;&gt;0, ROUND(I3272/Source!I2726, 2), 0)</f>
        <v>24073</v>
      </c>
      <c r="P3272" s="18">
        <f>I3272</f>
        <v>240.72999999999996</v>
      </c>
    </row>
    <row r="3273" spans="1:22" ht="99.75" x14ac:dyDescent="0.2">
      <c r="A3273" s="13">
        <v>369</v>
      </c>
      <c r="B3273" s="13" t="str">
        <f>Source!F2727</f>
        <v>21.23-8-140</v>
      </c>
      <c r="C3273" s="13" t="str">
        <f>Source!G2727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273" s="14" t="str">
        <f>Source!H2727</f>
        <v>км</v>
      </c>
      <c r="E3273" s="2">
        <f>Source!I2727</f>
        <v>1E-3</v>
      </c>
      <c r="F3273" s="16">
        <f>Source!AL2727</f>
        <v>99860.32</v>
      </c>
      <c r="G3273" s="15" t="str">
        <f>Source!DD2727</f>
        <v/>
      </c>
      <c r="H3273" s="2">
        <f>Source!AW2727</f>
        <v>1</v>
      </c>
      <c r="I3273" s="2">
        <f>IF(Source!BC2727&lt;&gt; 0, Source!BC2727, 1)</f>
        <v>1</v>
      </c>
      <c r="J3273" s="16">
        <f>Source!P2727</f>
        <v>99.86</v>
      </c>
      <c r="K3273" s="16"/>
      <c r="Q3273">
        <f>ROUND((Source!BZ2727/100)*ROUND((Source!AF2727*Source!AV2727)*Source!I2727, 2), 2)</f>
        <v>0</v>
      </c>
      <c r="R3273">
        <f>Source!X2727</f>
        <v>0</v>
      </c>
      <c r="S3273">
        <f>ROUND((Source!CA2727/100)*ROUND((Source!AF2727*Source!AV2727)*Source!I2727, 2), 2)</f>
        <v>0</v>
      </c>
      <c r="T3273">
        <f>Source!Y2727</f>
        <v>0</v>
      </c>
      <c r="U3273">
        <f>ROUND((175/100)*ROUND((Source!AE2727*Source!AV2727)*Source!I2727, 2), 2)</f>
        <v>0</v>
      </c>
      <c r="V3273">
        <f>ROUND((108/100)*ROUND(Source!CS2727*Source!I2727, 2), 2)</f>
        <v>0</v>
      </c>
    </row>
    <row r="3274" spans="1:22" ht="15" x14ac:dyDescent="0.25">
      <c r="A3274" s="20"/>
      <c r="B3274" s="20"/>
      <c r="C3274" s="20"/>
      <c r="D3274" s="20"/>
      <c r="E3274" s="20"/>
      <c r="F3274" s="20"/>
      <c r="G3274" s="20"/>
      <c r="H3274" s="20"/>
      <c r="I3274" s="58">
        <f>J3273</f>
        <v>99.86</v>
      </c>
      <c r="J3274" s="58"/>
      <c r="K3274" s="21">
        <f>IF(Source!I2727&lt;&gt;0, ROUND(I3274/Source!I2727, 2), 0)</f>
        <v>99860</v>
      </c>
      <c r="P3274" s="18">
        <f>I3274</f>
        <v>99.86</v>
      </c>
    </row>
    <row r="3275" spans="1:22" ht="57" x14ac:dyDescent="0.2">
      <c r="A3275" s="13">
        <v>370</v>
      </c>
      <c r="B3275" s="13" t="str">
        <f>Source!F2728</f>
        <v>21.21-5-84</v>
      </c>
      <c r="C3275" s="13" t="str">
        <f>Source!G2728</f>
        <v>Коробки для установки выключателей, переключателей и штепсельных розеток при скрытой электропроводке, тип КУВ-1М УХЛЗ</v>
      </c>
      <c r="D3275" s="14" t="str">
        <f>Source!H2728</f>
        <v>1000 шт.</v>
      </c>
      <c r="E3275" s="2">
        <f>Source!I2728</f>
        <v>2E-3</v>
      </c>
      <c r="F3275" s="16">
        <f>Source!AL2728</f>
        <v>72169.899999999994</v>
      </c>
      <c r="G3275" s="15" t="str">
        <f>Source!DD2728</f>
        <v/>
      </c>
      <c r="H3275" s="2">
        <f>Source!AW2728</f>
        <v>1</v>
      </c>
      <c r="I3275" s="2">
        <f>IF(Source!BC2728&lt;&gt; 0, Source!BC2728, 1)</f>
        <v>1</v>
      </c>
      <c r="J3275" s="16">
        <f>Source!P2728</f>
        <v>144.34</v>
      </c>
      <c r="K3275" s="16"/>
      <c r="Q3275">
        <f>ROUND((Source!BZ2728/100)*ROUND((Source!AF2728*Source!AV2728)*Source!I2728, 2), 2)</f>
        <v>0</v>
      </c>
      <c r="R3275">
        <f>Source!X2728</f>
        <v>0</v>
      </c>
      <c r="S3275">
        <f>ROUND((Source!CA2728/100)*ROUND((Source!AF2728*Source!AV2728)*Source!I2728, 2), 2)</f>
        <v>0</v>
      </c>
      <c r="T3275">
        <f>Source!Y2728</f>
        <v>0</v>
      </c>
      <c r="U3275">
        <f>ROUND((175/100)*ROUND((Source!AE2728*Source!AV2728)*Source!I2728, 2), 2)</f>
        <v>0</v>
      </c>
      <c r="V3275">
        <f>ROUND((108/100)*ROUND(Source!CS2728*Source!I2728, 2), 2)</f>
        <v>0</v>
      </c>
    </row>
    <row r="3276" spans="1:22" x14ac:dyDescent="0.2">
      <c r="C3276" s="17" t="str">
        <f>"Объем: "&amp;Source!I2728&amp;"=2/"&amp;"1000"</f>
        <v>Объем: 0,002=2/1000</v>
      </c>
    </row>
    <row r="3277" spans="1:22" ht="15" x14ac:dyDescent="0.25">
      <c r="A3277" s="20"/>
      <c r="B3277" s="20"/>
      <c r="C3277" s="20"/>
      <c r="D3277" s="20"/>
      <c r="E3277" s="20"/>
      <c r="F3277" s="20"/>
      <c r="G3277" s="20"/>
      <c r="H3277" s="20"/>
      <c r="I3277" s="58">
        <f>J3275</f>
        <v>144.34</v>
      </c>
      <c r="J3277" s="58"/>
      <c r="K3277" s="21">
        <f>IF(Source!I2728&lt;&gt;0, ROUND(I3277/Source!I2728, 2), 0)</f>
        <v>72170</v>
      </c>
      <c r="P3277" s="18">
        <f>I3277</f>
        <v>144.34</v>
      </c>
    </row>
    <row r="3278" spans="1:22" ht="42.75" x14ac:dyDescent="0.2">
      <c r="A3278" s="13">
        <v>371</v>
      </c>
      <c r="B3278" s="13" t="str">
        <f>Source!F2729</f>
        <v>1.20-3103-1-8/1</v>
      </c>
      <c r="C3278" s="13" t="str">
        <f>Source!G2729</f>
        <v>Установка розетки штепсельной неутопленного типа при открытой проводке</v>
      </c>
      <c r="D3278" s="14" t="str">
        <f>Source!H2729</f>
        <v>100 шт.</v>
      </c>
      <c r="E3278" s="2">
        <f>Source!I2729</f>
        <v>0.04</v>
      </c>
      <c r="F3278" s="16"/>
      <c r="G3278" s="15"/>
      <c r="H3278" s="2"/>
      <c r="I3278" s="2"/>
      <c r="J3278" s="16"/>
      <c r="K3278" s="16"/>
      <c r="Q3278">
        <f>ROUND((Source!BZ2729/100)*ROUND((Source!AF2729*Source!AV2729)*Source!I2729, 2), 2)</f>
        <v>780.74</v>
      </c>
      <c r="R3278">
        <f>Source!X2729</f>
        <v>780.74</v>
      </c>
      <c r="S3278">
        <f>ROUND((Source!CA2729/100)*ROUND((Source!AF2729*Source!AV2729)*Source!I2729, 2), 2)</f>
        <v>111.53</v>
      </c>
      <c r="T3278">
        <f>Source!Y2729</f>
        <v>111.53</v>
      </c>
      <c r="U3278">
        <f>ROUND((175/100)*ROUND((Source!AE2729*Source!AV2729)*Source!I2729, 2), 2)</f>
        <v>0.05</v>
      </c>
      <c r="V3278">
        <f>ROUND((108/100)*ROUND(Source!CS2729*Source!I2729, 2), 2)</f>
        <v>0.03</v>
      </c>
    </row>
    <row r="3279" spans="1:22" x14ac:dyDescent="0.2">
      <c r="C3279" s="17" t="str">
        <f>"Объем: "&amp;Source!I2729&amp;"=4/"&amp;"100"</f>
        <v>Объем: 0,04=4/100</v>
      </c>
    </row>
    <row r="3280" spans="1:22" ht="14.25" x14ac:dyDescent="0.2">
      <c r="A3280" s="13"/>
      <c r="B3280" s="13"/>
      <c r="C3280" s="13" t="s">
        <v>1159</v>
      </c>
      <c r="D3280" s="14"/>
      <c r="E3280" s="2"/>
      <c r="F3280" s="16">
        <f>Source!AO2729</f>
        <v>27883.439999999999</v>
      </c>
      <c r="G3280" s="15" t="str">
        <f>Source!DG2729</f>
        <v/>
      </c>
      <c r="H3280" s="2">
        <f>Source!AV2729</f>
        <v>1</v>
      </c>
      <c r="I3280" s="2">
        <f>IF(Source!BA2729&lt;&gt; 0, Source!BA2729, 1)</f>
        <v>1</v>
      </c>
      <c r="J3280" s="16">
        <f>Source!S2729</f>
        <v>1115.3399999999999</v>
      </c>
      <c r="K3280" s="16"/>
    </row>
    <row r="3281" spans="1:22" ht="14.25" x14ac:dyDescent="0.2">
      <c r="A3281" s="13"/>
      <c r="B3281" s="13"/>
      <c r="C3281" s="13" t="s">
        <v>1165</v>
      </c>
      <c r="D3281" s="14"/>
      <c r="E3281" s="2"/>
      <c r="F3281" s="16">
        <f>Source!AM2729</f>
        <v>32.57</v>
      </c>
      <c r="G3281" s="15" t="str">
        <f>Source!DE2729</f>
        <v/>
      </c>
      <c r="H3281" s="2">
        <f>Source!AV2729</f>
        <v>1</v>
      </c>
      <c r="I3281" s="2">
        <f>IF(Source!BB2729&lt;&gt; 0, Source!BB2729, 1)</f>
        <v>1</v>
      </c>
      <c r="J3281" s="16">
        <f>Source!Q2729</f>
        <v>1.3</v>
      </c>
      <c r="K3281" s="16"/>
    </row>
    <row r="3282" spans="1:22" ht="14.25" x14ac:dyDescent="0.2">
      <c r="A3282" s="13"/>
      <c r="B3282" s="13"/>
      <c r="C3282" s="13" t="s">
        <v>1166</v>
      </c>
      <c r="D3282" s="14"/>
      <c r="E3282" s="2"/>
      <c r="F3282" s="16">
        <f>Source!AN2729</f>
        <v>0.69</v>
      </c>
      <c r="G3282" s="15" t="str">
        <f>Source!DF2729</f>
        <v/>
      </c>
      <c r="H3282" s="2">
        <f>Source!AV2729</f>
        <v>1</v>
      </c>
      <c r="I3282" s="2">
        <f>IF(Source!BS2729&lt;&gt; 0, Source!BS2729, 1)</f>
        <v>1</v>
      </c>
      <c r="J3282" s="22">
        <f>Source!R2729</f>
        <v>0.03</v>
      </c>
      <c r="K3282" s="16"/>
    </row>
    <row r="3283" spans="1:22" ht="14.25" x14ac:dyDescent="0.2">
      <c r="A3283" s="13"/>
      <c r="B3283" s="13"/>
      <c r="C3283" s="13" t="s">
        <v>1160</v>
      </c>
      <c r="D3283" s="14" t="s">
        <v>1161</v>
      </c>
      <c r="E3283" s="2">
        <f>Source!AT2729</f>
        <v>70</v>
      </c>
      <c r="F3283" s="16"/>
      <c r="G3283" s="15"/>
      <c r="H3283" s="2"/>
      <c r="I3283" s="2"/>
      <c r="J3283" s="16">
        <f>SUM(R3278:R3282)</f>
        <v>780.74</v>
      </c>
      <c r="K3283" s="16"/>
    </row>
    <row r="3284" spans="1:22" ht="14.25" x14ac:dyDescent="0.2">
      <c r="A3284" s="13"/>
      <c r="B3284" s="13"/>
      <c r="C3284" s="13" t="s">
        <v>1162</v>
      </c>
      <c r="D3284" s="14" t="s">
        <v>1161</v>
      </c>
      <c r="E3284" s="2">
        <f>Source!AU2729</f>
        <v>10</v>
      </c>
      <c r="F3284" s="16"/>
      <c r="G3284" s="15"/>
      <c r="H3284" s="2"/>
      <c r="I3284" s="2"/>
      <c r="J3284" s="16">
        <f>SUM(T3278:T3283)</f>
        <v>111.53</v>
      </c>
      <c r="K3284" s="16"/>
    </row>
    <row r="3285" spans="1:22" ht="14.25" x14ac:dyDescent="0.2">
      <c r="A3285" s="13"/>
      <c r="B3285" s="13"/>
      <c r="C3285" s="13" t="s">
        <v>1168</v>
      </c>
      <c r="D3285" s="14" t="s">
        <v>1161</v>
      </c>
      <c r="E3285" s="2">
        <f>108</f>
        <v>108</v>
      </c>
      <c r="F3285" s="16"/>
      <c r="G3285" s="15"/>
      <c r="H3285" s="2"/>
      <c r="I3285" s="2"/>
      <c r="J3285" s="16">
        <f>SUM(V3278:V3284)</f>
        <v>0.03</v>
      </c>
      <c r="K3285" s="16"/>
    </row>
    <row r="3286" spans="1:22" ht="14.25" x14ac:dyDescent="0.2">
      <c r="A3286" s="13"/>
      <c r="B3286" s="13"/>
      <c r="C3286" s="13" t="s">
        <v>1163</v>
      </c>
      <c r="D3286" s="14" t="s">
        <v>1164</v>
      </c>
      <c r="E3286" s="2">
        <f>Source!AQ2729</f>
        <v>42.81</v>
      </c>
      <c r="F3286" s="16"/>
      <c r="G3286" s="15" t="str">
        <f>Source!DI2729</f>
        <v/>
      </c>
      <c r="H3286" s="2">
        <f>Source!AV2729</f>
        <v>1</v>
      </c>
      <c r="I3286" s="2"/>
      <c r="J3286" s="16"/>
      <c r="K3286" s="16">
        <f>Source!U2729</f>
        <v>1.7124000000000001</v>
      </c>
    </row>
    <row r="3287" spans="1:22" ht="15" x14ac:dyDescent="0.25">
      <c r="A3287" s="20"/>
      <c r="B3287" s="20"/>
      <c r="C3287" s="20"/>
      <c r="D3287" s="20"/>
      <c r="E3287" s="20"/>
      <c r="F3287" s="20"/>
      <c r="G3287" s="20"/>
      <c r="H3287" s="20"/>
      <c r="I3287" s="58">
        <f>J3280+J3281+J3283+J3284+J3285</f>
        <v>2008.9399999999998</v>
      </c>
      <c r="J3287" s="58"/>
      <c r="K3287" s="21">
        <f>IF(Source!I2729&lt;&gt;0, ROUND(I3287/Source!I2729, 2), 0)</f>
        <v>50223.5</v>
      </c>
      <c r="P3287" s="18">
        <f>I3287</f>
        <v>2008.9399999999998</v>
      </c>
    </row>
    <row r="3288" spans="1:22" ht="42.75" x14ac:dyDescent="0.2">
      <c r="A3288" s="13">
        <v>372</v>
      </c>
      <c r="B3288" s="13" t="str">
        <f>Source!F2730</f>
        <v>1.20-3103-1-1/1</v>
      </c>
      <c r="C3288" s="13" t="str">
        <f>Source!G2730</f>
        <v>Установка выключателя одноклавишного неутопленного типа при открытой проводке</v>
      </c>
      <c r="D3288" s="14" t="str">
        <f>Source!H2730</f>
        <v>100 шт.</v>
      </c>
      <c r="E3288" s="2">
        <f>Source!I2730</f>
        <v>0.01</v>
      </c>
      <c r="F3288" s="16"/>
      <c r="G3288" s="15"/>
      <c r="H3288" s="2"/>
      <c r="I3288" s="2"/>
      <c r="J3288" s="16"/>
      <c r="K3288" s="16"/>
      <c r="Q3288">
        <f>ROUND((Source!BZ2730/100)*ROUND((Source!AF2730*Source!AV2730)*Source!I2730, 2), 2)</f>
        <v>178.82</v>
      </c>
      <c r="R3288">
        <f>Source!X2730</f>
        <v>178.82</v>
      </c>
      <c r="S3288">
        <f>ROUND((Source!CA2730/100)*ROUND((Source!AF2730*Source!AV2730)*Source!I2730, 2), 2)</f>
        <v>25.55</v>
      </c>
      <c r="T3288">
        <f>Source!Y2730</f>
        <v>25.55</v>
      </c>
      <c r="U3288">
        <f>ROUND((175/100)*ROUND((Source!AE2730*Source!AV2730)*Source!I2730, 2), 2)</f>
        <v>0.02</v>
      </c>
      <c r="V3288">
        <f>ROUND((108/100)*ROUND(Source!CS2730*Source!I2730, 2), 2)</f>
        <v>0.01</v>
      </c>
    </row>
    <row r="3289" spans="1:22" x14ac:dyDescent="0.2">
      <c r="C3289" s="17" t="str">
        <f>"Объем: "&amp;Source!I2730&amp;"=1/"&amp;"100"</f>
        <v>Объем: 0,01=1/100</v>
      </c>
    </row>
    <row r="3290" spans="1:22" ht="14.25" x14ac:dyDescent="0.2">
      <c r="A3290" s="13"/>
      <c r="B3290" s="13"/>
      <c r="C3290" s="13" t="s">
        <v>1159</v>
      </c>
      <c r="D3290" s="14"/>
      <c r="E3290" s="2"/>
      <c r="F3290" s="16">
        <f>Source!AO2730</f>
        <v>25545.16</v>
      </c>
      <c r="G3290" s="15" t="str">
        <f>Source!DG2730</f>
        <v/>
      </c>
      <c r="H3290" s="2">
        <f>Source!AV2730</f>
        <v>1</v>
      </c>
      <c r="I3290" s="2">
        <f>IF(Source!BA2730&lt;&gt; 0, Source!BA2730, 1)</f>
        <v>1</v>
      </c>
      <c r="J3290" s="16">
        <f>Source!S2730</f>
        <v>255.45</v>
      </c>
      <c r="K3290" s="16"/>
    </row>
    <row r="3291" spans="1:22" ht="14.25" x14ac:dyDescent="0.2">
      <c r="A3291" s="13"/>
      <c r="B3291" s="13"/>
      <c r="C3291" s="13" t="s">
        <v>1165</v>
      </c>
      <c r="D3291" s="14"/>
      <c r="E3291" s="2"/>
      <c r="F3291" s="16">
        <f>Source!AM2730</f>
        <v>32.57</v>
      </c>
      <c r="G3291" s="15" t="str">
        <f>Source!DE2730</f>
        <v/>
      </c>
      <c r="H3291" s="2">
        <f>Source!AV2730</f>
        <v>1</v>
      </c>
      <c r="I3291" s="2">
        <f>IF(Source!BB2730&lt;&gt; 0, Source!BB2730, 1)</f>
        <v>1</v>
      </c>
      <c r="J3291" s="16">
        <f>Source!Q2730</f>
        <v>0.33</v>
      </c>
      <c r="K3291" s="16"/>
    </row>
    <row r="3292" spans="1:22" ht="14.25" x14ac:dyDescent="0.2">
      <c r="A3292" s="13"/>
      <c r="B3292" s="13"/>
      <c r="C3292" s="13" t="s">
        <v>1166</v>
      </c>
      <c r="D3292" s="14"/>
      <c r="E3292" s="2"/>
      <c r="F3292" s="16">
        <f>Source!AN2730</f>
        <v>0.69</v>
      </c>
      <c r="G3292" s="15" t="str">
        <f>Source!DF2730</f>
        <v/>
      </c>
      <c r="H3292" s="2">
        <f>Source!AV2730</f>
        <v>1</v>
      </c>
      <c r="I3292" s="2">
        <f>IF(Source!BS2730&lt;&gt; 0, Source!BS2730, 1)</f>
        <v>1</v>
      </c>
      <c r="J3292" s="22">
        <f>Source!R2730</f>
        <v>0.01</v>
      </c>
      <c r="K3292" s="16"/>
    </row>
    <row r="3293" spans="1:22" ht="14.25" x14ac:dyDescent="0.2">
      <c r="A3293" s="13"/>
      <c r="B3293" s="13"/>
      <c r="C3293" s="13" t="s">
        <v>1160</v>
      </c>
      <c r="D3293" s="14" t="s">
        <v>1161</v>
      </c>
      <c r="E3293" s="2">
        <f>Source!AT2730</f>
        <v>70</v>
      </c>
      <c r="F3293" s="16"/>
      <c r="G3293" s="15"/>
      <c r="H3293" s="2"/>
      <c r="I3293" s="2"/>
      <c r="J3293" s="16">
        <f>SUM(R3288:R3292)</f>
        <v>178.82</v>
      </c>
      <c r="K3293" s="16"/>
    </row>
    <row r="3294" spans="1:22" ht="14.25" x14ac:dyDescent="0.2">
      <c r="A3294" s="13"/>
      <c r="B3294" s="13"/>
      <c r="C3294" s="13" t="s">
        <v>1162</v>
      </c>
      <c r="D3294" s="14" t="s">
        <v>1161</v>
      </c>
      <c r="E3294" s="2">
        <f>Source!AU2730</f>
        <v>10</v>
      </c>
      <c r="F3294" s="16"/>
      <c r="G3294" s="15"/>
      <c r="H3294" s="2"/>
      <c r="I3294" s="2"/>
      <c r="J3294" s="16">
        <f>SUM(T3288:T3293)</f>
        <v>25.55</v>
      </c>
      <c r="K3294" s="16"/>
    </row>
    <row r="3295" spans="1:22" ht="14.25" x14ac:dyDescent="0.2">
      <c r="A3295" s="13"/>
      <c r="B3295" s="13"/>
      <c r="C3295" s="13" t="s">
        <v>1168</v>
      </c>
      <c r="D3295" s="14" t="s">
        <v>1161</v>
      </c>
      <c r="E3295" s="2">
        <f>108</f>
        <v>108</v>
      </c>
      <c r="F3295" s="16"/>
      <c r="G3295" s="15"/>
      <c r="H3295" s="2"/>
      <c r="I3295" s="2"/>
      <c r="J3295" s="16">
        <f>SUM(V3288:V3294)</f>
        <v>0.01</v>
      </c>
      <c r="K3295" s="16"/>
    </row>
    <row r="3296" spans="1:22" ht="14.25" x14ac:dyDescent="0.2">
      <c r="A3296" s="13"/>
      <c r="B3296" s="13"/>
      <c r="C3296" s="13" t="s">
        <v>1163</v>
      </c>
      <c r="D3296" s="14" t="s">
        <v>1164</v>
      </c>
      <c r="E3296" s="2">
        <f>Source!AQ2730</f>
        <v>39.22</v>
      </c>
      <c r="F3296" s="16"/>
      <c r="G3296" s="15" t="str">
        <f>Source!DI2730</f>
        <v/>
      </c>
      <c r="H3296" s="2">
        <f>Source!AV2730</f>
        <v>1</v>
      </c>
      <c r="I3296" s="2"/>
      <c r="J3296" s="16"/>
      <c r="K3296" s="16">
        <f>Source!U2730</f>
        <v>0.39219999999999999</v>
      </c>
    </row>
    <row r="3297" spans="1:22" ht="15" x14ac:dyDescent="0.25">
      <c r="A3297" s="20"/>
      <c r="B3297" s="20"/>
      <c r="C3297" s="20"/>
      <c r="D3297" s="20"/>
      <c r="E3297" s="20"/>
      <c r="F3297" s="20"/>
      <c r="G3297" s="20"/>
      <c r="H3297" s="20"/>
      <c r="I3297" s="58">
        <f>J3290+J3291+J3293+J3294+J3295</f>
        <v>460.16</v>
      </c>
      <c r="J3297" s="58"/>
      <c r="K3297" s="21">
        <f>IF(Source!I2730&lt;&gt;0, ROUND(I3297/Source!I2730, 2), 0)</f>
        <v>46016</v>
      </c>
      <c r="P3297" s="18">
        <f>I3297</f>
        <v>460.16</v>
      </c>
    </row>
    <row r="3298" spans="1:22" ht="42.75" x14ac:dyDescent="0.2">
      <c r="A3298" s="13">
        <v>373</v>
      </c>
      <c r="B3298" s="13" t="str">
        <f>Source!F2731</f>
        <v>1.20-3103-1-5/1</v>
      </c>
      <c r="C3298" s="13" t="str">
        <f>Source!G2731</f>
        <v>Установка выключателя двухклавишного утопленного типа при скрытой проводке</v>
      </c>
      <c r="D3298" s="14" t="str">
        <f>Source!H2731</f>
        <v>100 шт.</v>
      </c>
      <c r="E3298" s="2">
        <f>Source!I2731</f>
        <v>0.01</v>
      </c>
      <c r="F3298" s="16"/>
      <c r="G3298" s="15"/>
      <c r="H3298" s="2"/>
      <c r="I3298" s="2"/>
      <c r="J3298" s="16"/>
      <c r="K3298" s="16"/>
      <c r="Q3298">
        <f>ROUND((Source!BZ2731/100)*ROUND((Source!AF2731*Source!AV2731)*Source!I2731, 2), 2)</f>
        <v>157.88999999999999</v>
      </c>
      <c r="R3298">
        <f>Source!X2731</f>
        <v>157.88999999999999</v>
      </c>
      <c r="S3298">
        <f>ROUND((Source!CA2731/100)*ROUND((Source!AF2731*Source!AV2731)*Source!I2731, 2), 2)</f>
        <v>22.56</v>
      </c>
      <c r="T3298">
        <f>Source!Y2731</f>
        <v>22.56</v>
      </c>
      <c r="U3298">
        <f>ROUND((175/100)*ROUND((Source!AE2731*Source!AV2731)*Source!I2731, 2), 2)</f>
        <v>0</v>
      </c>
      <c r="V3298">
        <f>ROUND((108/100)*ROUND(Source!CS2731*Source!I2731, 2), 2)</f>
        <v>0</v>
      </c>
    </row>
    <row r="3299" spans="1:22" x14ac:dyDescent="0.2">
      <c r="C3299" s="17" t="str">
        <f>"Объем: "&amp;Source!I2731&amp;"=1/"&amp;"100"</f>
        <v>Объем: 0,01=1/100</v>
      </c>
    </row>
    <row r="3300" spans="1:22" ht="14.25" x14ac:dyDescent="0.2">
      <c r="A3300" s="13"/>
      <c r="B3300" s="13"/>
      <c r="C3300" s="13" t="s">
        <v>1159</v>
      </c>
      <c r="D3300" s="14"/>
      <c r="E3300" s="2"/>
      <c r="F3300" s="16">
        <f>Source!AO2731</f>
        <v>22555.56</v>
      </c>
      <c r="G3300" s="15" t="str">
        <f>Source!DG2731</f>
        <v/>
      </c>
      <c r="H3300" s="2">
        <f>Source!AV2731</f>
        <v>1</v>
      </c>
      <c r="I3300" s="2">
        <f>IF(Source!BA2731&lt;&gt; 0, Source!BA2731, 1)</f>
        <v>1</v>
      </c>
      <c r="J3300" s="16">
        <f>Source!S2731</f>
        <v>225.56</v>
      </c>
      <c r="K3300" s="16"/>
    </row>
    <row r="3301" spans="1:22" ht="14.25" x14ac:dyDescent="0.2">
      <c r="A3301" s="13"/>
      <c r="B3301" s="13"/>
      <c r="C3301" s="13" t="s">
        <v>1160</v>
      </c>
      <c r="D3301" s="14" t="s">
        <v>1161</v>
      </c>
      <c r="E3301" s="2">
        <f>Source!AT2731</f>
        <v>70</v>
      </c>
      <c r="F3301" s="16"/>
      <c r="G3301" s="15"/>
      <c r="H3301" s="2"/>
      <c r="I3301" s="2"/>
      <c r="J3301" s="16">
        <f>SUM(R3298:R3300)</f>
        <v>157.88999999999999</v>
      </c>
      <c r="K3301" s="16"/>
    </row>
    <row r="3302" spans="1:22" ht="14.25" x14ac:dyDescent="0.2">
      <c r="A3302" s="13"/>
      <c r="B3302" s="13"/>
      <c r="C3302" s="13" t="s">
        <v>1162</v>
      </c>
      <c r="D3302" s="14" t="s">
        <v>1161</v>
      </c>
      <c r="E3302" s="2">
        <f>Source!AU2731</f>
        <v>10</v>
      </c>
      <c r="F3302" s="16"/>
      <c r="G3302" s="15"/>
      <c r="H3302" s="2"/>
      <c r="I3302" s="2"/>
      <c r="J3302" s="16">
        <f>SUM(T3298:T3301)</f>
        <v>22.56</v>
      </c>
      <c r="K3302" s="16"/>
    </row>
    <row r="3303" spans="1:22" ht="14.25" x14ac:dyDescent="0.2">
      <c r="A3303" s="13"/>
      <c r="B3303" s="13"/>
      <c r="C3303" s="13" t="s">
        <v>1163</v>
      </c>
      <c r="D3303" s="14" t="s">
        <v>1164</v>
      </c>
      <c r="E3303" s="2">
        <f>Source!AQ2731</f>
        <v>34.630000000000003</v>
      </c>
      <c r="F3303" s="16"/>
      <c r="G3303" s="15" t="str">
        <f>Source!DI2731</f>
        <v/>
      </c>
      <c r="H3303" s="2">
        <f>Source!AV2731</f>
        <v>1</v>
      </c>
      <c r="I3303" s="2"/>
      <c r="J3303" s="16"/>
      <c r="K3303" s="16">
        <f>Source!U2731</f>
        <v>0.34630000000000005</v>
      </c>
    </row>
    <row r="3304" spans="1:22" ht="15" x14ac:dyDescent="0.25">
      <c r="A3304" s="20"/>
      <c r="B3304" s="20"/>
      <c r="C3304" s="20"/>
      <c r="D3304" s="20"/>
      <c r="E3304" s="20"/>
      <c r="F3304" s="20"/>
      <c r="G3304" s="20"/>
      <c r="H3304" s="20"/>
      <c r="I3304" s="58">
        <f>J3300+J3301+J3302</f>
        <v>406.01</v>
      </c>
      <c r="J3304" s="58"/>
      <c r="K3304" s="21">
        <f>IF(Source!I2731&lt;&gt;0, ROUND(I3304/Source!I2731, 2), 0)</f>
        <v>40601</v>
      </c>
      <c r="P3304" s="18">
        <f>I3304</f>
        <v>406.01</v>
      </c>
    </row>
    <row r="3306" spans="1:22" ht="15" x14ac:dyDescent="0.25">
      <c r="A3306" s="61" t="str">
        <f>CONCATENATE("Итого по разделу: ",IF(Source!G2733&lt;&gt;"Новый раздел", Source!G2733, ""))</f>
        <v>Итого по разделу: Помещение 302 Кабинет физики (практика)</v>
      </c>
      <c r="B3306" s="61"/>
      <c r="C3306" s="61"/>
      <c r="D3306" s="61"/>
      <c r="E3306" s="61"/>
      <c r="F3306" s="61"/>
      <c r="G3306" s="61"/>
      <c r="H3306" s="61"/>
      <c r="I3306" s="59">
        <f>SUM(P3244:P3305)</f>
        <v>3738.16</v>
      </c>
      <c r="J3306" s="60"/>
      <c r="K3306" s="23"/>
    </row>
    <row r="3309" spans="1:22" ht="16.5" x14ac:dyDescent="0.25">
      <c r="A3309" s="57" t="str">
        <f>CONCATENATE("Раздел: ",IF(Source!G2763&lt;&gt;"Новый раздел", Source!G2763, ""))</f>
        <v>Раздел: Помещение 303 Коридор</v>
      </c>
      <c r="B3309" s="57"/>
      <c r="C3309" s="57"/>
      <c r="D3309" s="57"/>
      <c r="E3309" s="57"/>
      <c r="F3309" s="57"/>
      <c r="G3309" s="57"/>
      <c r="H3309" s="57"/>
      <c r="I3309" s="57"/>
      <c r="J3309" s="57"/>
      <c r="K3309" s="57"/>
    </row>
    <row r="3310" spans="1:22" ht="28.5" x14ac:dyDescent="0.2">
      <c r="A3310" s="13">
        <v>374</v>
      </c>
      <c r="B3310" s="13" t="str">
        <f>Source!F2767</f>
        <v>1.21-3305-1-1/1</v>
      </c>
      <c r="C3310" s="13" t="str">
        <f>Source!G2767</f>
        <v>Демонтаж выключателей, розеток</v>
      </c>
      <c r="D3310" s="14" t="str">
        <f>Source!H2767</f>
        <v>100 шт.</v>
      </c>
      <c r="E3310" s="2">
        <f>Source!I2767</f>
        <v>0.04</v>
      </c>
      <c r="F3310" s="16"/>
      <c r="G3310" s="15"/>
      <c r="H3310" s="2"/>
      <c r="I3310" s="2"/>
      <c r="J3310" s="16"/>
      <c r="K3310" s="16"/>
      <c r="Q3310">
        <f>ROUND((Source!BZ2767/100)*ROUND((Source!AF2767*Source!AV2767)*Source!I2767, 2), 2)</f>
        <v>75.89</v>
      </c>
      <c r="R3310">
        <f>Source!X2767</f>
        <v>75.89</v>
      </c>
      <c r="S3310">
        <f>ROUND((Source!CA2767/100)*ROUND((Source!AF2767*Source!AV2767)*Source!I2767, 2), 2)</f>
        <v>10.84</v>
      </c>
      <c r="T3310">
        <f>Source!Y2767</f>
        <v>10.84</v>
      </c>
      <c r="U3310">
        <f>ROUND((175/100)*ROUND((Source!AE2767*Source!AV2767)*Source!I2767, 2), 2)</f>
        <v>0</v>
      </c>
      <c r="V3310">
        <f>ROUND((108/100)*ROUND(Source!CS2767*Source!I2767, 2), 2)</f>
        <v>0</v>
      </c>
    </row>
    <row r="3311" spans="1:22" x14ac:dyDescent="0.2">
      <c r="C3311" s="17" t="str">
        <f>"Объем: "&amp;Source!I2767&amp;"=4/"&amp;"100"</f>
        <v>Объем: 0,04=4/100</v>
      </c>
    </row>
    <row r="3312" spans="1:22" ht="14.25" x14ac:dyDescent="0.2">
      <c r="A3312" s="13"/>
      <c r="B3312" s="13"/>
      <c r="C3312" s="13" t="s">
        <v>1159</v>
      </c>
      <c r="D3312" s="14"/>
      <c r="E3312" s="2"/>
      <c r="F3312" s="16">
        <f>Source!AO2767</f>
        <v>2710.46</v>
      </c>
      <c r="G3312" s="15" t="str">
        <f>Source!DG2767</f>
        <v/>
      </c>
      <c r="H3312" s="2">
        <f>Source!AV2767</f>
        <v>1</v>
      </c>
      <c r="I3312" s="2">
        <f>IF(Source!BA2767&lt;&gt; 0, Source!BA2767, 1)</f>
        <v>1</v>
      </c>
      <c r="J3312" s="16">
        <f>Source!S2767</f>
        <v>108.42</v>
      </c>
      <c r="K3312" s="16"/>
    </row>
    <row r="3313" spans="1:22" ht="14.25" x14ac:dyDescent="0.2">
      <c r="A3313" s="13"/>
      <c r="B3313" s="13"/>
      <c r="C3313" s="13" t="s">
        <v>1160</v>
      </c>
      <c r="D3313" s="14" t="s">
        <v>1161</v>
      </c>
      <c r="E3313" s="2">
        <f>Source!AT2767</f>
        <v>70</v>
      </c>
      <c r="F3313" s="16"/>
      <c r="G3313" s="15"/>
      <c r="H3313" s="2"/>
      <c r="I3313" s="2"/>
      <c r="J3313" s="16">
        <f>SUM(R3310:R3312)</f>
        <v>75.89</v>
      </c>
      <c r="K3313" s="16"/>
    </row>
    <row r="3314" spans="1:22" ht="14.25" x14ac:dyDescent="0.2">
      <c r="A3314" s="13"/>
      <c r="B3314" s="13"/>
      <c r="C3314" s="13" t="s">
        <v>1162</v>
      </c>
      <c r="D3314" s="14" t="s">
        <v>1161</v>
      </c>
      <c r="E3314" s="2">
        <f>Source!AU2767</f>
        <v>10</v>
      </c>
      <c r="F3314" s="16"/>
      <c r="G3314" s="15"/>
      <c r="H3314" s="2"/>
      <c r="I3314" s="2"/>
      <c r="J3314" s="16">
        <f>SUM(T3310:T3313)</f>
        <v>10.84</v>
      </c>
      <c r="K3314" s="16"/>
    </row>
    <row r="3315" spans="1:22" ht="14.25" x14ac:dyDescent="0.2">
      <c r="A3315" s="13"/>
      <c r="B3315" s="13"/>
      <c r="C3315" s="13" t="s">
        <v>1163</v>
      </c>
      <c r="D3315" s="14" t="s">
        <v>1164</v>
      </c>
      <c r="E3315" s="2">
        <f>Source!AQ2767</f>
        <v>5.84</v>
      </c>
      <c r="F3315" s="16"/>
      <c r="G3315" s="15" t="str">
        <f>Source!DI2767</f>
        <v/>
      </c>
      <c r="H3315" s="2">
        <f>Source!AV2767</f>
        <v>1</v>
      </c>
      <c r="I3315" s="2"/>
      <c r="J3315" s="16"/>
      <c r="K3315" s="16">
        <f>Source!U2767</f>
        <v>0.2336</v>
      </c>
    </row>
    <row r="3316" spans="1:22" ht="15" x14ac:dyDescent="0.25">
      <c r="A3316" s="20"/>
      <c r="B3316" s="20"/>
      <c r="C3316" s="20"/>
      <c r="D3316" s="20"/>
      <c r="E3316" s="20"/>
      <c r="F3316" s="20"/>
      <c r="G3316" s="20"/>
      <c r="H3316" s="20"/>
      <c r="I3316" s="58">
        <f>J3312+J3313+J3314</f>
        <v>195.15</v>
      </c>
      <c r="J3316" s="58"/>
      <c r="K3316" s="21">
        <f>IF(Source!I2767&lt;&gt;0, ROUND(I3316/Source!I2767, 2), 0)</f>
        <v>4878.75</v>
      </c>
      <c r="P3316" s="18">
        <f>I3316</f>
        <v>195.15</v>
      </c>
    </row>
    <row r="3317" spans="1:22" ht="42.75" x14ac:dyDescent="0.2">
      <c r="A3317" s="13">
        <v>375</v>
      </c>
      <c r="B3317" s="13" t="str">
        <f>Source!F2768</f>
        <v>1.20-3103-1-1/1</v>
      </c>
      <c r="C3317" s="13" t="str">
        <f>Source!G2768</f>
        <v>Установка выключателя одноклавишного неутопленного типа при открытой проводке</v>
      </c>
      <c r="D3317" s="14" t="str">
        <f>Source!H2768</f>
        <v>100 шт.</v>
      </c>
      <c r="E3317" s="2">
        <f>Source!I2768</f>
        <v>0.04</v>
      </c>
      <c r="F3317" s="16"/>
      <c r="G3317" s="15"/>
      <c r="H3317" s="2"/>
      <c r="I3317" s="2"/>
      <c r="J3317" s="16"/>
      <c r="K3317" s="16"/>
      <c r="Q3317">
        <f>ROUND((Source!BZ2768/100)*ROUND((Source!AF2768*Source!AV2768)*Source!I2768, 2), 2)</f>
        <v>715.27</v>
      </c>
      <c r="R3317">
        <f>Source!X2768</f>
        <v>715.27</v>
      </c>
      <c r="S3317">
        <f>ROUND((Source!CA2768/100)*ROUND((Source!AF2768*Source!AV2768)*Source!I2768, 2), 2)</f>
        <v>102.18</v>
      </c>
      <c r="T3317">
        <f>Source!Y2768</f>
        <v>102.18</v>
      </c>
      <c r="U3317">
        <f>ROUND((175/100)*ROUND((Source!AE2768*Source!AV2768)*Source!I2768, 2), 2)</f>
        <v>0.05</v>
      </c>
      <c r="V3317">
        <f>ROUND((108/100)*ROUND(Source!CS2768*Source!I2768, 2), 2)</f>
        <v>0.03</v>
      </c>
    </row>
    <row r="3318" spans="1:22" x14ac:dyDescent="0.2">
      <c r="C3318" s="17" t="str">
        <f>"Объем: "&amp;Source!I2768&amp;"=4/"&amp;"100"</f>
        <v>Объем: 0,04=4/100</v>
      </c>
    </row>
    <row r="3319" spans="1:22" ht="14.25" x14ac:dyDescent="0.2">
      <c r="A3319" s="13"/>
      <c r="B3319" s="13"/>
      <c r="C3319" s="13" t="s">
        <v>1159</v>
      </c>
      <c r="D3319" s="14"/>
      <c r="E3319" s="2"/>
      <c r="F3319" s="16">
        <f>Source!AO2768</f>
        <v>25545.16</v>
      </c>
      <c r="G3319" s="15" t="str">
        <f>Source!DG2768</f>
        <v/>
      </c>
      <c r="H3319" s="2">
        <f>Source!AV2768</f>
        <v>1</v>
      </c>
      <c r="I3319" s="2">
        <f>IF(Source!BA2768&lt;&gt; 0, Source!BA2768, 1)</f>
        <v>1</v>
      </c>
      <c r="J3319" s="16">
        <f>Source!S2768</f>
        <v>1021.81</v>
      </c>
      <c r="K3319" s="16"/>
    </row>
    <row r="3320" spans="1:22" ht="14.25" x14ac:dyDescent="0.2">
      <c r="A3320" s="13"/>
      <c r="B3320" s="13"/>
      <c r="C3320" s="13" t="s">
        <v>1165</v>
      </c>
      <c r="D3320" s="14"/>
      <c r="E3320" s="2"/>
      <c r="F3320" s="16">
        <f>Source!AM2768</f>
        <v>32.57</v>
      </c>
      <c r="G3320" s="15" t="str">
        <f>Source!DE2768</f>
        <v/>
      </c>
      <c r="H3320" s="2">
        <f>Source!AV2768</f>
        <v>1</v>
      </c>
      <c r="I3320" s="2">
        <f>IF(Source!BB2768&lt;&gt; 0, Source!BB2768, 1)</f>
        <v>1</v>
      </c>
      <c r="J3320" s="16">
        <f>Source!Q2768</f>
        <v>1.3</v>
      </c>
      <c r="K3320" s="16"/>
    </row>
    <row r="3321" spans="1:22" ht="14.25" x14ac:dyDescent="0.2">
      <c r="A3321" s="13"/>
      <c r="B3321" s="13"/>
      <c r="C3321" s="13" t="s">
        <v>1166</v>
      </c>
      <c r="D3321" s="14"/>
      <c r="E3321" s="2"/>
      <c r="F3321" s="16">
        <f>Source!AN2768</f>
        <v>0.69</v>
      </c>
      <c r="G3321" s="15" t="str">
        <f>Source!DF2768</f>
        <v/>
      </c>
      <c r="H3321" s="2">
        <f>Source!AV2768</f>
        <v>1</v>
      </c>
      <c r="I3321" s="2">
        <f>IF(Source!BS2768&lt;&gt; 0, Source!BS2768, 1)</f>
        <v>1</v>
      </c>
      <c r="J3321" s="22">
        <f>Source!R2768</f>
        <v>0.03</v>
      </c>
      <c r="K3321" s="16"/>
    </row>
    <row r="3322" spans="1:22" ht="14.25" x14ac:dyDescent="0.2">
      <c r="A3322" s="13"/>
      <c r="B3322" s="13"/>
      <c r="C3322" s="13" t="s">
        <v>1160</v>
      </c>
      <c r="D3322" s="14" t="s">
        <v>1161</v>
      </c>
      <c r="E3322" s="2">
        <f>Source!AT2768</f>
        <v>70</v>
      </c>
      <c r="F3322" s="16"/>
      <c r="G3322" s="15"/>
      <c r="H3322" s="2"/>
      <c r="I3322" s="2"/>
      <c r="J3322" s="16">
        <f>SUM(R3317:R3321)</f>
        <v>715.27</v>
      </c>
      <c r="K3322" s="16"/>
    </row>
    <row r="3323" spans="1:22" ht="14.25" x14ac:dyDescent="0.2">
      <c r="A3323" s="13"/>
      <c r="B3323" s="13"/>
      <c r="C3323" s="13" t="s">
        <v>1162</v>
      </c>
      <c r="D3323" s="14" t="s">
        <v>1161</v>
      </c>
      <c r="E3323" s="2">
        <f>Source!AU2768</f>
        <v>10</v>
      </c>
      <c r="F3323" s="16"/>
      <c r="G3323" s="15"/>
      <c r="H3323" s="2"/>
      <c r="I3323" s="2"/>
      <c r="J3323" s="16">
        <f>SUM(T3317:T3322)</f>
        <v>102.18</v>
      </c>
      <c r="K3323" s="16"/>
    </row>
    <row r="3324" spans="1:22" ht="14.25" x14ac:dyDescent="0.2">
      <c r="A3324" s="13"/>
      <c r="B3324" s="13"/>
      <c r="C3324" s="13" t="s">
        <v>1168</v>
      </c>
      <c r="D3324" s="14" t="s">
        <v>1161</v>
      </c>
      <c r="E3324" s="2">
        <f>108</f>
        <v>108</v>
      </c>
      <c r="F3324" s="16"/>
      <c r="G3324" s="15"/>
      <c r="H3324" s="2"/>
      <c r="I3324" s="2"/>
      <c r="J3324" s="16">
        <f>SUM(V3317:V3323)</f>
        <v>0.03</v>
      </c>
      <c r="K3324" s="16"/>
    </row>
    <row r="3325" spans="1:22" ht="14.25" x14ac:dyDescent="0.2">
      <c r="A3325" s="13"/>
      <c r="B3325" s="13"/>
      <c r="C3325" s="13" t="s">
        <v>1163</v>
      </c>
      <c r="D3325" s="14" t="s">
        <v>1164</v>
      </c>
      <c r="E3325" s="2">
        <f>Source!AQ2768</f>
        <v>39.22</v>
      </c>
      <c r="F3325" s="16"/>
      <c r="G3325" s="15" t="str">
        <f>Source!DI2768</f>
        <v/>
      </c>
      <c r="H3325" s="2">
        <f>Source!AV2768</f>
        <v>1</v>
      </c>
      <c r="I3325" s="2"/>
      <c r="J3325" s="16"/>
      <c r="K3325" s="16">
        <f>Source!U2768</f>
        <v>1.5688</v>
      </c>
    </row>
    <row r="3326" spans="1:22" ht="15" x14ac:dyDescent="0.25">
      <c r="A3326" s="20"/>
      <c r="B3326" s="20"/>
      <c r="C3326" s="20"/>
      <c r="D3326" s="20"/>
      <c r="E3326" s="20"/>
      <c r="F3326" s="20"/>
      <c r="G3326" s="20"/>
      <c r="H3326" s="20"/>
      <c r="I3326" s="58">
        <f>J3319+J3320+J3322+J3323+J3324</f>
        <v>1840.59</v>
      </c>
      <c r="J3326" s="58"/>
      <c r="K3326" s="21">
        <f>IF(Source!I2768&lt;&gt;0, ROUND(I3326/Source!I2768, 2), 0)</f>
        <v>46014.75</v>
      </c>
      <c r="P3326" s="18">
        <f>I3326</f>
        <v>1840.59</v>
      </c>
    </row>
    <row r="3328" spans="1:22" ht="15" x14ac:dyDescent="0.25">
      <c r="A3328" s="61" t="str">
        <f>CONCATENATE("Итого по разделу: ",IF(Source!G2770&lt;&gt;"Новый раздел", Source!G2770, ""))</f>
        <v>Итого по разделу: Помещение 303 Коридор</v>
      </c>
      <c r="B3328" s="61"/>
      <c r="C3328" s="61"/>
      <c r="D3328" s="61"/>
      <c r="E3328" s="61"/>
      <c r="F3328" s="61"/>
      <c r="G3328" s="61"/>
      <c r="H3328" s="61"/>
      <c r="I3328" s="59">
        <f>SUM(P3309:P3327)</f>
        <v>2035.74</v>
      </c>
      <c r="J3328" s="60"/>
      <c r="K3328" s="23"/>
    </row>
    <row r="3331" spans="1:22" ht="16.5" x14ac:dyDescent="0.25">
      <c r="A3331" s="57" t="str">
        <f>CONCATENATE("Раздел: ",IF(Source!G2800&lt;&gt;"Новый раздел", Source!G2800, ""))</f>
        <v>Раздел: Помещение 304 Учебный класс</v>
      </c>
      <c r="B3331" s="57"/>
      <c r="C3331" s="57"/>
      <c r="D3331" s="57"/>
      <c r="E3331" s="57"/>
      <c r="F3331" s="57"/>
      <c r="G3331" s="57"/>
      <c r="H3331" s="57"/>
      <c r="I3331" s="57"/>
      <c r="J3331" s="57"/>
      <c r="K3331" s="57"/>
    </row>
    <row r="3332" spans="1:22" ht="28.5" x14ac:dyDescent="0.2">
      <c r="A3332" s="13">
        <v>376</v>
      </c>
      <c r="B3332" s="13" t="str">
        <f>Source!F2804</f>
        <v>1.21-3305-1-1/1</v>
      </c>
      <c r="C3332" s="13" t="str">
        <f>Source!G2804</f>
        <v>Демонтаж выключателей, розеток</v>
      </c>
      <c r="D3332" s="14" t="str">
        <f>Source!H2804</f>
        <v>100 шт.</v>
      </c>
      <c r="E3332" s="2">
        <f>Source!I2804</f>
        <v>0.05</v>
      </c>
      <c r="F3332" s="16"/>
      <c r="G3332" s="15"/>
      <c r="H3332" s="2"/>
      <c r="I3332" s="2"/>
      <c r="J3332" s="16"/>
      <c r="K3332" s="16"/>
      <c r="Q3332">
        <f>ROUND((Source!BZ2804/100)*ROUND((Source!AF2804*Source!AV2804)*Source!I2804, 2), 2)</f>
        <v>94.86</v>
      </c>
      <c r="R3332">
        <f>Source!X2804</f>
        <v>94.86</v>
      </c>
      <c r="S3332">
        <f>ROUND((Source!CA2804/100)*ROUND((Source!AF2804*Source!AV2804)*Source!I2804, 2), 2)</f>
        <v>13.55</v>
      </c>
      <c r="T3332">
        <f>Source!Y2804</f>
        <v>13.55</v>
      </c>
      <c r="U3332">
        <f>ROUND((175/100)*ROUND((Source!AE2804*Source!AV2804)*Source!I2804, 2), 2)</f>
        <v>0</v>
      </c>
      <c r="V3332">
        <f>ROUND((108/100)*ROUND(Source!CS2804*Source!I2804, 2), 2)</f>
        <v>0</v>
      </c>
    </row>
    <row r="3333" spans="1:22" x14ac:dyDescent="0.2">
      <c r="C3333" s="17" t="str">
        <f>"Объем: "&amp;Source!I2804&amp;"=5/"&amp;"100"</f>
        <v>Объем: 0,05=5/100</v>
      </c>
    </row>
    <row r="3334" spans="1:22" ht="14.25" x14ac:dyDescent="0.2">
      <c r="A3334" s="13"/>
      <c r="B3334" s="13"/>
      <c r="C3334" s="13" t="s">
        <v>1159</v>
      </c>
      <c r="D3334" s="14"/>
      <c r="E3334" s="2"/>
      <c r="F3334" s="16">
        <f>Source!AO2804</f>
        <v>2710.46</v>
      </c>
      <c r="G3334" s="15" t="str">
        <f>Source!DG2804</f>
        <v/>
      </c>
      <c r="H3334" s="2">
        <f>Source!AV2804</f>
        <v>1</v>
      </c>
      <c r="I3334" s="2">
        <f>IF(Source!BA2804&lt;&gt; 0, Source!BA2804, 1)</f>
        <v>1</v>
      </c>
      <c r="J3334" s="16">
        <f>Source!S2804</f>
        <v>135.52000000000001</v>
      </c>
      <c r="K3334" s="16"/>
    </row>
    <row r="3335" spans="1:22" ht="14.25" x14ac:dyDescent="0.2">
      <c r="A3335" s="13"/>
      <c r="B3335" s="13"/>
      <c r="C3335" s="13" t="s">
        <v>1160</v>
      </c>
      <c r="D3335" s="14" t="s">
        <v>1161</v>
      </c>
      <c r="E3335" s="2">
        <f>Source!AT2804</f>
        <v>70</v>
      </c>
      <c r="F3335" s="16"/>
      <c r="G3335" s="15"/>
      <c r="H3335" s="2"/>
      <c r="I3335" s="2"/>
      <c r="J3335" s="16">
        <f>SUM(R3332:R3334)</f>
        <v>94.86</v>
      </c>
      <c r="K3335" s="16"/>
    </row>
    <row r="3336" spans="1:22" ht="14.25" x14ac:dyDescent="0.2">
      <c r="A3336" s="13"/>
      <c r="B3336" s="13"/>
      <c r="C3336" s="13" t="s">
        <v>1162</v>
      </c>
      <c r="D3336" s="14" t="s">
        <v>1161</v>
      </c>
      <c r="E3336" s="2">
        <f>Source!AU2804</f>
        <v>10</v>
      </c>
      <c r="F3336" s="16"/>
      <c r="G3336" s="15"/>
      <c r="H3336" s="2"/>
      <c r="I3336" s="2"/>
      <c r="J3336" s="16">
        <f>SUM(T3332:T3335)</f>
        <v>13.55</v>
      </c>
      <c r="K3336" s="16"/>
    </row>
    <row r="3337" spans="1:22" ht="14.25" x14ac:dyDescent="0.2">
      <c r="A3337" s="13"/>
      <c r="B3337" s="13"/>
      <c r="C3337" s="13" t="s">
        <v>1163</v>
      </c>
      <c r="D3337" s="14" t="s">
        <v>1164</v>
      </c>
      <c r="E3337" s="2">
        <f>Source!AQ2804</f>
        <v>5.84</v>
      </c>
      <c r="F3337" s="16"/>
      <c r="G3337" s="15" t="str">
        <f>Source!DI2804</f>
        <v/>
      </c>
      <c r="H3337" s="2">
        <f>Source!AV2804</f>
        <v>1</v>
      </c>
      <c r="I3337" s="2"/>
      <c r="J3337" s="16"/>
      <c r="K3337" s="16">
        <f>Source!U2804</f>
        <v>0.29199999999999998</v>
      </c>
    </row>
    <row r="3338" spans="1:22" ht="15" x14ac:dyDescent="0.25">
      <c r="A3338" s="20"/>
      <c r="B3338" s="20"/>
      <c r="C3338" s="20"/>
      <c r="D3338" s="20"/>
      <c r="E3338" s="20"/>
      <c r="F3338" s="20"/>
      <c r="G3338" s="20"/>
      <c r="H3338" s="20"/>
      <c r="I3338" s="58">
        <f>J3334+J3335+J3336</f>
        <v>243.93</v>
      </c>
      <c r="J3338" s="58"/>
      <c r="K3338" s="21">
        <f>IF(Source!I2804&lt;&gt;0, ROUND(I3338/Source!I2804, 2), 0)</f>
        <v>4878.6000000000004</v>
      </c>
      <c r="P3338" s="18">
        <f>I3338</f>
        <v>243.93</v>
      </c>
    </row>
    <row r="3339" spans="1:22" ht="57" x14ac:dyDescent="0.2">
      <c r="A3339" s="13">
        <v>377</v>
      </c>
      <c r="B3339" s="13" t="str">
        <f>Source!F2805</f>
        <v>1.50-3204-13-6/1</v>
      </c>
      <c r="C3339" s="13" t="str">
        <f>Source!G2805</f>
        <v>Сверление отверстий в строительных конструкциях из кирпича установками алмазного сверления, диаметр сверла алмазного кольцевого 70 мм</v>
      </c>
      <c r="D3339" s="14" t="str">
        <f>Source!H2805</f>
        <v>10 СМ</v>
      </c>
      <c r="E3339" s="2">
        <f>Source!I2805</f>
        <v>0.2</v>
      </c>
      <c r="F3339" s="16"/>
      <c r="G3339" s="15"/>
      <c r="H3339" s="2"/>
      <c r="I3339" s="2"/>
      <c r="J3339" s="16"/>
      <c r="K3339" s="16"/>
      <c r="Q3339">
        <f>ROUND((Source!BZ2805/100)*ROUND((Source!AF2805*Source!AV2805)*Source!I2805, 2), 2)</f>
        <v>42.74</v>
      </c>
      <c r="R3339">
        <f>Source!X2805</f>
        <v>42.74</v>
      </c>
      <c r="S3339">
        <f>ROUND((Source!CA2805/100)*ROUND((Source!AF2805*Source!AV2805)*Source!I2805, 2), 2)</f>
        <v>6.11</v>
      </c>
      <c r="T3339">
        <f>Source!Y2805</f>
        <v>6.11</v>
      </c>
      <c r="U3339">
        <f>ROUND((175/100)*ROUND((Source!AE2805*Source!AV2805)*Source!I2805, 2), 2)</f>
        <v>0.05</v>
      </c>
      <c r="V3339">
        <f>ROUND((108/100)*ROUND(Source!CS2805*Source!I2805, 2), 2)</f>
        <v>0.03</v>
      </c>
    </row>
    <row r="3340" spans="1:22" x14ac:dyDescent="0.2">
      <c r="C3340" s="17" t="str">
        <f>"Объем: "&amp;Source!I2805&amp;"=2/"&amp;"10"</f>
        <v>Объем: 0,2=2/10</v>
      </c>
    </row>
    <row r="3341" spans="1:22" ht="14.25" x14ac:dyDescent="0.2">
      <c r="A3341" s="13"/>
      <c r="B3341" s="13"/>
      <c r="C3341" s="13" t="s">
        <v>1159</v>
      </c>
      <c r="D3341" s="14"/>
      <c r="E3341" s="2"/>
      <c r="F3341" s="16">
        <f>Source!AO2805</f>
        <v>305.27</v>
      </c>
      <c r="G3341" s="15" t="str">
        <f>Source!DG2805</f>
        <v/>
      </c>
      <c r="H3341" s="2">
        <f>Source!AV2805</f>
        <v>1</v>
      </c>
      <c r="I3341" s="2">
        <f>IF(Source!BA2805&lt;&gt; 0, Source!BA2805, 1)</f>
        <v>1</v>
      </c>
      <c r="J3341" s="16">
        <f>Source!S2805</f>
        <v>61.05</v>
      </c>
      <c r="K3341" s="16"/>
    </row>
    <row r="3342" spans="1:22" ht="14.25" x14ac:dyDescent="0.2">
      <c r="A3342" s="13"/>
      <c r="B3342" s="13"/>
      <c r="C3342" s="13" t="s">
        <v>1165</v>
      </c>
      <c r="D3342" s="14"/>
      <c r="E3342" s="2"/>
      <c r="F3342" s="16">
        <f>Source!AM2805</f>
        <v>8.99</v>
      </c>
      <c r="G3342" s="15" t="str">
        <f>Source!DE2805</f>
        <v/>
      </c>
      <c r="H3342" s="2">
        <f>Source!AV2805</f>
        <v>1</v>
      </c>
      <c r="I3342" s="2">
        <f>IF(Source!BB2805&lt;&gt; 0, Source!BB2805, 1)</f>
        <v>1</v>
      </c>
      <c r="J3342" s="16">
        <f>Source!Q2805</f>
        <v>1.8</v>
      </c>
      <c r="K3342" s="16"/>
    </row>
    <row r="3343" spans="1:22" ht="14.25" x14ac:dyDescent="0.2">
      <c r="A3343" s="13"/>
      <c r="B3343" s="13"/>
      <c r="C3343" s="13" t="s">
        <v>1166</v>
      </c>
      <c r="D3343" s="14"/>
      <c r="E3343" s="2"/>
      <c r="F3343" s="16">
        <f>Source!AN2805</f>
        <v>0.13</v>
      </c>
      <c r="G3343" s="15" t="str">
        <f>Source!DF2805</f>
        <v/>
      </c>
      <c r="H3343" s="2">
        <f>Source!AV2805</f>
        <v>1</v>
      </c>
      <c r="I3343" s="2">
        <f>IF(Source!BS2805&lt;&gt; 0, Source!BS2805, 1)</f>
        <v>1</v>
      </c>
      <c r="J3343" s="22">
        <f>Source!R2805</f>
        <v>0.03</v>
      </c>
      <c r="K3343" s="16"/>
    </row>
    <row r="3344" spans="1:22" ht="14.25" x14ac:dyDescent="0.2">
      <c r="A3344" s="13"/>
      <c r="B3344" s="13"/>
      <c r="C3344" s="13" t="s">
        <v>1167</v>
      </c>
      <c r="D3344" s="14"/>
      <c r="E3344" s="2"/>
      <c r="F3344" s="16">
        <f>Source!AL2805</f>
        <v>112.32</v>
      </c>
      <c r="G3344" s="15" t="str">
        <f>Source!DD2805</f>
        <v/>
      </c>
      <c r="H3344" s="2">
        <f>Source!AW2805</f>
        <v>1</v>
      </c>
      <c r="I3344" s="2">
        <f>IF(Source!BC2805&lt;&gt; 0, Source!BC2805, 1)</f>
        <v>1</v>
      </c>
      <c r="J3344" s="16">
        <f>Source!P2805</f>
        <v>22.46</v>
      </c>
      <c r="K3344" s="16"/>
    </row>
    <row r="3345" spans="1:22" ht="14.25" x14ac:dyDescent="0.2">
      <c r="A3345" s="13"/>
      <c r="B3345" s="13"/>
      <c r="C3345" s="13" t="s">
        <v>1160</v>
      </c>
      <c r="D3345" s="14" t="s">
        <v>1161</v>
      </c>
      <c r="E3345" s="2">
        <f>Source!AT2805</f>
        <v>70</v>
      </c>
      <c r="F3345" s="16"/>
      <c r="G3345" s="15"/>
      <c r="H3345" s="2"/>
      <c r="I3345" s="2"/>
      <c r="J3345" s="16">
        <f>SUM(R3339:R3344)</f>
        <v>42.74</v>
      </c>
      <c r="K3345" s="16"/>
    </row>
    <row r="3346" spans="1:22" ht="14.25" x14ac:dyDescent="0.2">
      <c r="A3346" s="13"/>
      <c r="B3346" s="13"/>
      <c r="C3346" s="13" t="s">
        <v>1162</v>
      </c>
      <c r="D3346" s="14" t="s">
        <v>1161</v>
      </c>
      <c r="E3346" s="2">
        <f>Source!AU2805</f>
        <v>10</v>
      </c>
      <c r="F3346" s="16"/>
      <c r="G3346" s="15"/>
      <c r="H3346" s="2"/>
      <c r="I3346" s="2"/>
      <c r="J3346" s="16">
        <f>SUM(T3339:T3345)</f>
        <v>6.11</v>
      </c>
      <c r="K3346" s="16"/>
    </row>
    <row r="3347" spans="1:22" ht="14.25" x14ac:dyDescent="0.2">
      <c r="A3347" s="13"/>
      <c r="B3347" s="13"/>
      <c r="C3347" s="13" t="s">
        <v>1168</v>
      </c>
      <c r="D3347" s="14" t="s">
        <v>1161</v>
      </c>
      <c r="E3347" s="2">
        <f>108</f>
        <v>108</v>
      </c>
      <c r="F3347" s="16"/>
      <c r="G3347" s="15"/>
      <c r="H3347" s="2"/>
      <c r="I3347" s="2"/>
      <c r="J3347" s="16">
        <f>SUM(V3339:V3346)</f>
        <v>0.03</v>
      </c>
      <c r="K3347" s="16"/>
    </row>
    <row r="3348" spans="1:22" ht="14.25" x14ac:dyDescent="0.2">
      <c r="A3348" s="13"/>
      <c r="B3348" s="13"/>
      <c r="C3348" s="13" t="s">
        <v>1163</v>
      </c>
      <c r="D3348" s="14" t="s">
        <v>1164</v>
      </c>
      <c r="E3348" s="2">
        <f>Source!AQ2805</f>
        <v>0.42</v>
      </c>
      <c r="F3348" s="16"/>
      <c r="G3348" s="15" t="str">
        <f>Source!DI2805</f>
        <v/>
      </c>
      <c r="H3348" s="2">
        <f>Source!AV2805</f>
        <v>1</v>
      </c>
      <c r="I3348" s="2"/>
      <c r="J3348" s="16"/>
      <c r="K3348" s="16">
        <f>Source!U2805</f>
        <v>8.4000000000000005E-2</v>
      </c>
    </row>
    <row r="3349" spans="1:22" ht="15" x14ac:dyDescent="0.25">
      <c r="A3349" s="20"/>
      <c r="B3349" s="20"/>
      <c r="C3349" s="20"/>
      <c r="D3349" s="20"/>
      <c r="E3349" s="20"/>
      <c r="F3349" s="20"/>
      <c r="G3349" s="20"/>
      <c r="H3349" s="20"/>
      <c r="I3349" s="58">
        <f>J3341+J3342+J3344+J3345+J3346+J3347</f>
        <v>134.19000000000003</v>
      </c>
      <c r="J3349" s="58"/>
      <c r="K3349" s="21">
        <f>IF(Source!I2805&lt;&gt;0, ROUND(I3349/Source!I2805, 2), 0)</f>
        <v>670.95</v>
      </c>
      <c r="P3349" s="18">
        <f>I3349</f>
        <v>134.19000000000003</v>
      </c>
    </row>
    <row r="3350" spans="1:22" ht="28.5" x14ac:dyDescent="0.2">
      <c r="A3350" s="13">
        <v>378</v>
      </c>
      <c r="B3350" s="13" t="str">
        <f>Source!F2806</f>
        <v>1.50-3204-10-1/1</v>
      </c>
      <c r="C3350" s="13" t="str">
        <f>Source!G2806</f>
        <v>Пробивка борозд в кирпичных стенах, площадь сечения до 20 см2</v>
      </c>
      <c r="D3350" s="14" t="str">
        <f>Source!H2806</f>
        <v>100 м</v>
      </c>
      <c r="E3350" s="2">
        <f>Source!I2806</f>
        <v>0.01</v>
      </c>
      <c r="F3350" s="16"/>
      <c r="G3350" s="15"/>
      <c r="H3350" s="2"/>
      <c r="I3350" s="2"/>
      <c r="J3350" s="16"/>
      <c r="K3350" s="16"/>
      <c r="Q3350">
        <f>ROUND((Source!BZ2806/100)*ROUND((Source!AF2806*Source!AV2806)*Source!I2806, 2), 2)</f>
        <v>57.54</v>
      </c>
      <c r="R3350">
        <f>Source!X2806</f>
        <v>57.54</v>
      </c>
      <c r="S3350">
        <f>ROUND((Source!CA2806/100)*ROUND((Source!AF2806*Source!AV2806)*Source!I2806, 2), 2)</f>
        <v>8.2200000000000006</v>
      </c>
      <c r="T3350">
        <f>Source!Y2806</f>
        <v>8.2200000000000006</v>
      </c>
      <c r="U3350">
        <f>ROUND((175/100)*ROUND((Source!AE2806*Source!AV2806)*Source!I2806, 2), 2)</f>
        <v>53.2</v>
      </c>
      <c r="V3350">
        <f>ROUND((108/100)*ROUND(Source!CS2806*Source!I2806, 2), 2)</f>
        <v>32.83</v>
      </c>
    </row>
    <row r="3351" spans="1:22" x14ac:dyDescent="0.2">
      <c r="C3351" s="17" t="str">
        <f>"Объем: "&amp;Source!I2806&amp;"=1/"&amp;"100"</f>
        <v>Объем: 0,01=1/100</v>
      </c>
    </row>
    <row r="3352" spans="1:22" ht="14.25" x14ac:dyDescent="0.2">
      <c r="A3352" s="13"/>
      <c r="B3352" s="13"/>
      <c r="C3352" s="13" t="s">
        <v>1159</v>
      </c>
      <c r="D3352" s="14"/>
      <c r="E3352" s="2"/>
      <c r="F3352" s="16">
        <f>Source!AO2806</f>
        <v>8219.68</v>
      </c>
      <c r="G3352" s="15" t="str">
        <f>Source!DG2806</f>
        <v/>
      </c>
      <c r="H3352" s="2">
        <f>Source!AV2806</f>
        <v>1</v>
      </c>
      <c r="I3352" s="2">
        <f>IF(Source!BA2806&lt;&gt; 0, Source!BA2806, 1)</f>
        <v>1</v>
      </c>
      <c r="J3352" s="16">
        <f>Source!S2806</f>
        <v>82.2</v>
      </c>
      <c r="K3352" s="16"/>
    </row>
    <row r="3353" spans="1:22" ht="14.25" x14ac:dyDescent="0.2">
      <c r="A3353" s="13"/>
      <c r="B3353" s="13"/>
      <c r="C3353" s="13" t="s">
        <v>1165</v>
      </c>
      <c r="D3353" s="14"/>
      <c r="E3353" s="2"/>
      <c r="F3353" s="16">
        <f>Source!AM2806</f>
        <v>5993.85</v>
      </c>
      <c r="G3353" s="15" t="str">
        <f>Source!DE2806</f>
        <v/>
      </c>
      <c r="H3353" s="2">
        <f>Source!AV2806</f>
        <v>1</v>
      </c>
      <c r="I3353" s="2">
        <f>IF(Source!BB2806&lt;&gt; 0, Source!BB2806, 1)</f>
        <v>1</v>
      </c>
      <c r="J3353" s="16">
        <f>Source!Q2806</f>
        <v>59.94</v>
      </c>
      <c r="K3353" s="16"/>
    </row>
    <row r="3354" spans="1:22" ht="14.25" x14ac:dyDescent="0.2">
      <c r="A3354" s="13"/>
      <c r="B3354" s="13"/>
      <c r="C3354" s="13" t="s">
        <v>1166</v>
      </c>
      <c r="D3354" s="14"/>
      <c r="E3354" s="2"/>
      <c r="F3354" s="16">
        <f>Source!AN2806</f>
        <v>3040.45</v>
      </c>
      <c r="G3354" s="15" t="str">
        <f>Source!DF2806</f>
        <v/>
      </c>
      <c r="H3354" s="2">
        <f>Source!AV2806</f>
        <v>1</v>
      </c>
      <c r="I3354" s="2">
        <f>IF(Source!BS2806&lt;&gt; 0, Source!BS2806, 1)</f>
        <v>1</v>
      </c>
      <c r="J3354" s="22">
        <f>Source!R2806</f>
        <v>30.4</v>
      </c>
      <c r="K3354" s="16"/>
    </row>
    <row r="3355" spans="1:22" ht="14.25" x14ac:dyDescent="0.2">
      <c r="A3355" s="13"/>
      <c r="B3355" s="13"/>
      <c r="C3355" s="13" t="s">
        <v>1160</v>
      </c>
      <c r="D3355" s="14" t="s">
        <v>1161</v>
      </c>
      <c r="E3355" s="2">
        <f>Source!AT2806</f>
        <v>70</v>
      </c>
      <c r="F3355" s="16"/>
      <c r="G3355" s="15"/>
      <c r="H3355" s="2"/>
      <c r="I3355" s="2"/>
      <c r="J3355" s="16">
        <f>SUM(R3350:R3354)</f>
        <v>57.54</v>
      </c>
      <c r="K3355" s="16"/>
    </row>
    <row r="3356" spans="1:22" ht="14.25" x14ac:dyDescent="0.2">
      <c r="A3356" s="13"/>
      <c r="B3356" s="13"/>
      <c r="C3356" s="13" t="s">
        <v>1162</v>
      </c>
      <c r="D3356" s="14" t="s">
        <v>1161</v>
      </c>
      <c r="E3356" s="2">
        <f>Source!AU2806</f>
        <v>10</v>
      </c>
      <c r="F3356" s="16"/>
      <c r="G3356" s="15"/>
      <c r="H3356" s="2"/>
      <c r="I3356" s="2"/>
      <c r="J3356" s="16">
        <f>SUM(T3350:T3355)</f>
        <v>8.2200000000000006</v>
      </c>
      <c r="K3356" s="16"/>
    </row>
    <row r="3357" spans="1:22" ht="14.25" x14ac:dyDescent="0.2">
      <c r="A3357" s="13"/>
      <c r="B3357" s="13"/>
      <c r="C3357" s="13" t="s">
        <v>1168</v>
      </c>
      <c r="D3357" s="14" t="s">
        <v>1161</v>
      </c>
      <c r="E3357" s="2">
        <f>108</f>
        <v>108</v>
      </c>
      <c r="F3357" s="16"/>
      <c r="G3357" s="15"/>
      <c r="H3357" s="2"/>
      <c r="I3357" s="2"/>
      <c r="J3357" s="16">
        <f>SUM(V3350:V3356)</f>
        <v>32.83</v>
      </c>
      <c r="K3357" s="16"/>
    </row>
    <row r="3358" spans="1:22" ht="14.25" x14ac:dyDescent="0.2">
      <c r="A3358" s="13"/>
      <c r="B3358" s="13"/>
      <c r="C3358" s="13" t="s">
        <v>1163</v>
      </c>
      <c r="D3358" s="14" t="s">
        <v>1164</v>
      </c>
      <c r="E3358" s="2">
        <f>Source!AQ2806</f>
        <v>14</v>
      </c>
      <c r="F3358" s="16"/>
      <c r="G3358" s="15" t="str">
        <f>Source!DI2806</f>
        <v/>
      </c>
      <c r="H3358" s="2">
        <f>Source!AV2806</f>
        <v>1</v>
      </c>
      <c r="I3358" s="2"/>
      <c r="J3358" s="16"/>
      <c r="K3358" s="16">
        <f>Source!U2806</f>
        <v>0.14000000000000001</v>
      </c>
    </row>
    <row r="3359" spans="1:22" ht="15" x14ac:dyDescent="0.25">
      <c r="A3359" s="20"/>
      <c r="B3359" s="20"/>
      <c r="C3359" s="20"/>
      <c r="D3359" s="20"/>
      <c r="E3359" s="20"/>
      <c r="F3359" s="20"/>
      <c r="G3359" s="20"/>
      <c r="H3359" s="20"/>
      <c r="I3359" s="58">
        <f>J3352+J3353+J3355+J3356+J3357</f>
        <v>240.72999999999996</v>
      </c>
      <c r="J3359" s="58"/>
      <c r="K3359" s="21">
        <f>IF(Source!I2806&lt;&gt;0, ROUND(I3359/Source!I2806, 2), 0)</f>
        <v>24073</v>
      </c>
      <c r="P3359" s="18">
        <f>I3359</f>
        <v>240.72999999999996</v>
      </c>
    </row>
    <row r="3360" spans="1:22" ht="99.75" x14ac:dyDescent="0.2">
      <c r="A3360" s="13">
        <v>379</v>
      </c>
      <c r="B3360" s="13" t="str">
        <f>Source!F2807</f>
        <v>21.23-8-140</v>
      </c>
      <c r="C3360" s="13" t="str">
        <f>Source!G2807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360" s="14" t="str">
        <f>Source!H2807</f>
        <v>км</v>
      </c>
      <c r="E3360" s="2">
        <f>Source!I2807</f>
        <v>1E-3</v>
      </c>
      <c r="F3360" s="16">
        <f>Source!AL2807</f>
        <v>99860.32</v>
      </c>
      <c r="G3360" s="15" t="str">
        <f>Source!DD2807</f>
        <v/>
      </c>
      <c r="H3360" s="2">
        <f>Source!AW2807</f>
        <v>1</v>
      </c>
      <c r="I3360" s="2">
        <f>IF(Source!BC2807&lt;&gt; 0, Source!BC2807, 1)</f>
        <v>1</v>
      </c>
      <c r="J3360" s="16">
        <f>Source!P2807</f>
        <v>99.86</v>
      </c>
      <c r="K3360" s="16"/>
      <c r="Q3360">
        <f>ROUND((Source!BZ2807/100)*ROUND((Source!AF2807*Source!AV2807)*Source!I2807, 2), 2)</f>
        <v>0</v>
      </c>
      <c r="R3360">
        <f>Source!X2807</f>
        <v>0</v>
      </c>
      <c r="S3360">
        <f>ROUND((Source!CA2807/100)*ROUND((Source!AF2807*Source!AV2807)*Source!I2807, 2), 2)</f>
        <v>0</v>
      </c>
      <c r="T3360">
        <f>Source!Y2807</f>
        <v>0</v>
      </c>
      <c r="U3360">
        <f>ROUND((175/100)*ROUND((Source!AE2807*Source!AV2807)*Source!I2807, 2), 2)</f>
        <v>0</v>
      </c>
      <c r="V3360">
        <f>ROUND((108/100)*ROUND(Source!CS2807*Source!I2807, 2), 2)</f>
        <v>0</v>
      </c>
    </row>
    <row r="3361" spans="1:22" ht="15" x14ac:dyDescent="0.25">
      <c r="A3361" s="20"/>
      <c r="B3361" s="20"/>
      <c r="C3361" s="20"/>
      <c r="D3361" s="20"/>
      <c r="E3361" s="20"/>
      <c r="F3361" s="20"/>
      <c r="G3361" s="20"/>
      <c r="H3361" s="20"/>
      <c r="I3361" s="58">
        <f>J3360</f>
        <v>99.86</v>
      </c>
      <c r="J3361" s="58"/>
      <c r="K3361" s="21">
        <f>IF(Source!I2807&lt;&gt;0, ROUND(I3361/Source!I2807, 2), 0)</f>
        <v>99860</v>
      </c>
      <c r="P3361" s="18">
        <f>I3361</f>
        <v>99.86</v>
      </c>
    </row>
    <row r="3362" spans="1:22" ht="57" x14ac:dyDescent="0.2">
      <c r="A3362" s="13">
        <v>380</v>
      </c>
      <c r="B3362" s="13" t="str">
        <f>Source!F2808</f>
        <v>21.21-5-84</v>
      </c>
      <c r="C3362" s="13" t="str">
        <f>Source!G2808</f>
        <v>Коробки для установки выключателей, переключателей и штепсельных розеток при скрытой электропроводке, тип КУВ-1М УХЛЗ</v>
      </c>
      <c r="D3362" s="14" t="str">
        <f>Source!H2808</f>
        <v>1000 шт.</v>
      </c>
      <c r="E3362" s="2">
        <f>Source!I2808</f>
        <v>2E-3</v>
      </c>
      <c r="F3362" s="16">
        <f>Source!AL2808</f>
        <v>72169.899999999994</v>
      </c>
      <c r="G3362" s="15" t="str">
        <f>Source!DD2808</f>
        <v/>
      </c>
      <c r="H3362" s="2">
        <f>Source!AW2808</f>
        <v>1</v>
      </c>
      <c r="I3362" s="2">
        <f>IF(Source!BC2808&lt;&gt; 0, Source!BC2808, 1)</f>
        <v>1</v>
      </c>
      <c r="J3362" s="16">
        <f>Source!P2808</f>
        <v>144.34</v>
      </c>
      <c r="K3362" s="16"/>
      <c r="Q3362">
        <f>ROUND((Source!BZ2808/100)*ROUND((Source!AF2808*Source!AV2808)*Source!I2808, 2), 2)</f>
        <v>0</v>
      </c>
      <c r="R3362">
        <f>Source!X2808</f>
        <v>0</v>
      </c>
      <c r="S3362">
        <f>ROUND((Source!CA2808/100)*ROUND((Source!AF2808*Source!AV2808)*Source!I2808, 2), 2)</f>
        <v>0</v>
      </c>
      <c r="T3362">
        <f>Source!Y2808</f>
        <v>0</v>
      </c>
      <c r="U3362">
        <f>ROUND((175/100)*ROUND((Source!AE2808*Source!AV2808)*Source!I2808, 2), 2)</f>
        <v>0</v>
      </c>
      <c r="V3362">
        <f>ROUND((108/100)*ROUND(Source!CS2808*Source!I2808, 2), 2)</f>
        <v>0</v>
      </c>
    </row>
    <row r="3363" spans="1:22" x14ac:dyDescent="0.2">
      <c r="C3363" s="17" t="str">
        <f>"Объем: "&amp;Source!I2808&amp;"=2/"&amp;"1000"</f>
        <v>Объем: 0,002=2/1000</v>
      </c>
    </row>
    <row r="3364" spans="1:22" ht="15" x14ac:dyDescent="0.25">
      <c r="A3364" s="20"/>
      <c r="B3364" s="20"/>
      <c r="C3364" s="20"/>
      <c r="D3364" s="20"/>
      <c r="E3364" s="20"/>
      <c r="F3364" s="20"/>
      <c r="G3364" s="20"/>
      <c r="H3364" s="20"/>
      <c r="I3364" s="58">
        <f>J3362</f>
        <v>144.34</v>
      </c>
      <c r="J3364" s="58"/>
      <c r="K3364" s="21">
        <f>IF(Source!I2808&lt;&gt;0, ROUND(I3364/Source!I2808, 2), 0)</f>
        <v>72170</v>
      </c>
      <c r="P3364" s="18">
        <f>I3364</f>
        <v>144.34</v>
      </c>
    </row>
    <row r="3365" spans="1:22" ht="42.75" x14ac:dyDescent="0.2">
      <c r="A3365" s="13">
        <v>381</v>
      </c>
      <c r="B3365" s="13" t="str">
        <f>Source!F2809</f>
        <v>1.20-3103-1-8/1</v>
      </c>
      <c r="C3365" s="13" t="str">
        <f>Source!G2809</f>
        <v>Установка розетки штепсельной неутопленного типа при открытой проводке</v>
      </c>
      <c r="D3365" s="14" t="str">
        <f>Source!H2809</f>
        <v>100 шт.</v>
      </c>
      <c r="E3365" s="2">
        <f>Source!I2809</f>
        <v>0.04</v>
      </c>
      <c r="F3365" s="16"/>
      <c r="G3365" s="15"/>
      <c r="H3365" s="2"/>
      <c r="I3365" s="2"/>
      <c r="J3365" s="16"/>
      <c r="K3365" s="16"/>
      <c r="Q3365">
        <f>ROUND((Source!BZ2809/100)*ROUND((Source!AF2809*Source!AV2809)*Source!I2809, 2), 2)</f>
        <v>780.74</v>
      </c>
      <c r="R3365">
        <f>Source!X2809</f>
        <v>780.74</v>
      </c>
      <c r="S3365">
        <f>ROUND((Source!CA2809/100)*ROUND((Source!AF2809*Source!AV2809)*Source!I2809, 2), 2)</f>
        <v>111.53</v>
      </c>
      <c r="T3365">
        <f>Source!Y2809</f>
        <v>111.53</v>
      </c>
      <c r="U3365">
        <f>ROUND((175/100)*ROUND((Source!AE2809*Source!AV2809)*Source!I2809, 2), 2)</f>
        <v>0.05</v>
      </c>
      <c r="V3365">
        <f>ROUND((108/100)*ROUND(Source!CS2809*Source!I2809, 2), 2)</f>
        <v>0.03</v>
      </c>
    </row>
    <row r="3366" spans="1:22" x14ac:dyDescent="0.2">
      <c r="C3366" s="17" t="str">
        <f>"Объем: "&amp;Source!I2809&amp;"=4/"&amp;"100"</f>
        <v>Объем: 0,04=4/100</v>
      </c>
    </row>
    <row r="3367" spans="1:22" ht="14.25" x14ac:dyDescent="0.2">
      <c r="A3367" s="13"/>
      <c r="B3367" s="13"/>
      <c r="C3367" s="13" t="s">
        <v>1159</v>
      </c>
      <c r="D3367" s="14"/>
      <c r="E3367" s="2"/>
      <c r="F3367" s="16">
        <f>Source!AO2809</f>
        <v>27883.439999999999</v>
      </c>
      <c r="G3367" s="15" t="str">
        <f>Source!DG2809</f>
        <v/>
      </c>
      <c r="H3367" s="2">
        <f>Source!AV2809</f>
        <v>1</v>
      </c>
      <c r="I3367" s="2">
        <f>IF(Source!BA2809&lt;&gt; 0, Source!BA2809, 1)</f>
        <v>1</v>
      </c>
      <c r="J3367" s="16">
        <f>Source!S2809</f>
        <v>1115.3399999999999</v>
      </c>
      <c r="K3367" s="16"/>
    </row>
    <row r="3368" spans="1:22" ht="14.25" x14ac:dyDescent="0.2">
      <c r="A3368" s="13"/>
      <c r="B3368" s="13"/>
      <c r="C3368" s="13" t="s">
        <v>1165</v>
      </c>
      <c r="D3368" s="14"/>
      <c r="E3368" s="2"/>
      <c r="F3368" s="16">
        <f>Source!AM2809</f>
        <v>32.57</v>
      </c>
      <c r="G3368" s="15" t="str">
        <f>Source!DE2809</f>
        <v/>
      </c>
      <c r="H3368" s="2">
        <f>Source!AV2809</f>
        <v>1</v>
      </c>
      <c r="I3368" s="2">
        <f>IF(Source!BB2809&lt;&gt; 0, Source!BB2809, 1)</f>
        <v>1</v>
      </c>
      <c r="J3368" s="16">
        <f>Source!Q2809</f>
        <v>1.3</v>
      </c>
      <c r="K3368" s="16"/>
    </row>
    <row r="3369" spans="1:22" ht="14.25" x14ac:dyDescent="0.2">
      <c r="A3369" s="13"/>
      <c r="B3369" s="13"/>
      <c r="C3369" s="13" t="s">
        <v>1166</v>
      </c>
      <c r="D3369" s="14"/>
      <c r="E3369" s="2"/>
      <c r="F3369" s="16">
        <f>Source!AN2809</f>
        <v>0.69</v>
      </c>
      <c r="G3369" s="15" t="str">
        <f>Source!DF2809</f>
        <v/>
      </c>
      <c r="H3369" s="2">
        <f>Source!AV2809</f>
        <v>1</v>
      </c>
      <c r="I3369" s="2">
        <f>IF(Source!BS2809&lt;&gt; 0, Source!BS2809, 1)</f>
        <v>1</v>
      </c>
      <c r="J3369" s="22">
        <f>Source!R2809</f>
        <v>0.03</v>
      </c>
      <c r="K3369" s="16"/>
    </row>
    <row r="3370" spans="1:22" ht="14.25" x14ac:dyDescent="0.2">
      <c r="A3370" s="13"/>
      <c r="B3370" s="13"/>
      <c r="C3370" s="13" t="s">
        <v>1160</v>
      </c>
      <c r="D3370" s="14" t="s">
        <v>1161</v>
      </c>
      <c r="E3370" s="2">
        <f>Source!AT2809</f>
        <v>70</v>
      </c>
      <c r="F3370" s="16"/>
      <c r="G3370" s="15"/>
      <c r="H3370" s="2"/>
      <c r="I3370" s="2"/>
      <c r="J3370" s="16">
        <f>SUM(R3365:R3369)</f>
        <v>780.74</v>
      </c>
      <c r="K3370" s="16"/>
    </row>
    <row r="3371" spans="1:22" ht="14.25" x14ac:dyDescent="0.2">
      <c r="A3371" s="13"/>
      <c r="B3371" s="13"/>
      <c r="C3371" s="13" t="s">
        <v>1162</v>
      </c>
      <c r="D3371" s="14" t="s">
        <v>1161</v>
      </c>
      <c r="E3371" s="2">
        <f>Source!AU2809</f>
        <v>10</v>
      </c>
      <c r="F3371" s="16"/>
      <c r="G3371" s="15"/>
      <c r="H3371" s="2"/>
      <c r="I3371" s="2"/>
      <c r="J3371" s="16">
        <f>SUM(T3365:T3370)</f>
        <v>111.53</v>
      </c>
      <c r="K3371" s="16"/>
    </row>
    <row r="3372" spans="1:22" ht="14.25" x14ac:dyDescent="0.2">
      <c r="A3372" s="13"/>
      <c r="B3372" s="13"/>
      <c r="C3372" s="13" t="s">
        <v>1168</v>
      </c>
      <c r="D3372" s="14" t="s">
        <v>1161</v>
      </c>
      <c r="E3372" s="2">
        <f>108</f>
        <v>108</v>
      </c>
      <c r="F3372" s="16"/>
      <c r="G3372" s="15"/>
      <c r="H3372" s="2"/>
      <c r="I3372" s="2"/>
      <c r="J3372" s="16">
        <f>SUM(V3365:V3371)</f>
        <v>0.03</v>
      </c>
      <c r="K3372" s="16"/>
    </row>
    <row r="3373" spans="1:22" ht="14.25" x14ac:dyDescent="0.2">
      <c r="A3373" s="13"/>
      <c r="B3373" s="13"/>
      <c r="C3373" s="13" t="s">
        <v>1163</v>
      </c>
      <c r="D3373" s="14" t="s">
        <v>1164</v>
      </c>
      <c r="E3373" s="2">
        <f>Source!AQ2809</f>
        <v>42.81</v>
      </c>
      <c r="F3373" s="16"/>
      <c r="G3373" s="15" t="str">
        <f>Source!DI2809</f>
        <v/>
      </c>
      <c r="H3373" s="2">
        <f>Source!AV2809</f>
        <v>1</v>
      </c>
      <c r="I3373" s="2"/>
      <c r="J3373" s="16"/>
      <c r="K3373" s="16">
        <f>Source!U2809</f>
        <v>1.7124000000000001</v>
      </c>
    </row>
    <row r="3374" spans="1:22" ht="15" x14ac:dyDescent="0.25">
      <c r="A3374" s="20"/>
      <c r="B3374" s="20"/>
      <c r="C3374" s="20"/>
      <c r="D3374" s="20"/>
      <c r="E3374" s="20"/>
      <c r="F3374" s="20"/>
      <c r="G3374" s="20"/>
      <c r="H3374" s="20"/>
      <c r="I3374" s="58">
        <f>J3367+J3368+J3370+J3371+J3372</f>
        <v>2008.9399999999998</v>
      </c>
      <c r="J3374" s="58"/>
      <c r="K3374" s="21">
        <f>IF(Source!I2809&lt;&gt;0, ROUND(I3374/Source!I2809, 2), 0)</f>
        <v>50223.5</v>
      </c>
      <c r="P3374" s="18">
        <f>I3374</f>
        <v>2008.9399999999998</v>
      </c>
    </row>
    <row r="3375" spans="1:22" ht="42.75" x14ac:dyDescent="0.2">
      <c r="A3375" s="13">
        <v>382</v>
      </c>
      <c r="B3375" s="13" t="str">
        <f>Source!F2810</f>
        <v>1.20-3103-1-1/1</v>
      </c>
      <c r="C3375" s="13" t="str">
        <f>Source!G2810</f>
        <v>Установка выключателя одноклавишного неутопленного типа при открытой проводке</v>
      </c>
      <c r="D3375" s="14" t="str">
        <f>Source!H2810</f>
        <v>100 шт.</v>
      </c>
      <c r="E3375" s="2">
        <f>Source!I2810</f>
        <v>0.01</v>
      </c>
      <c r="F3375" s="16"/>
      <c r="G3375" s="15"/>
      <c r="H3375" s="2"/>
      <c r="I3375" s="2"/>
      <c r="J3375" s="16"/>
      <c r="K3375" s="16"/>
      <c r="Q3375">
        <f>ROUND((Source!BZ2810/100)*ROUND((Source!AF2810*Source!AV2810)*Source!I2810, 2), 2)</f>
        <v>178.82</v>
      </c>
      <c r="R3375">
        <f>Source!X2810</f>
        <v>178.82</v>
      </c>
      <c r="S3375">
        <f>ROUND((Source!CA2810/100)*ROUND((Source!AF2810*Source!AV2810)*Source!I2810, 2), 2)</f>
        <v>25.55</v>
      </c>
      <c r="T3375">
        <f>Source!Y2810</f>
        <v>25.55</v>
      </c>
      <c r="U3375">
        <f>ROUND((175/100)*ROUND((Source!AE2810*Source!AV2810)*Source!I2810, 2), 2)</f>
        <v>0.02</v>
      </c>
      <c r="V3375">
        <f>ROUND((108/100)*ROUND(Source!CS2810*Source!I2810, 2), 2)</f>
        <v>0.01</v>
      </c>
    </row>
    <row r="3376" spans="1:22" x14ac:dyDescent="0.2">
      <c r="C3376" s="17" t="str">
        <f>"Объем: "&amp;Source!I2810&amp;"=1/"&amp;"100"</f>
        <v>Объем: 0,01=1/100</v>
      </c>
    </row>
    <row r="3377" spans="1:22" ht="14.25" x14ac:dyDescent="0.2">
      <c r="A3377" s="13"/>
      <c r="B3377" s="13"/>
      <c r="C3377" s="13" t="s">
        <v>1159</v>
      </c>
      <c r="D3377" s="14"/>
      <c r="E3377" s="2"/>
      <c r="F3377" s="16">
        <f>Source!AO2810</f>
        <v>25545.16</v>
      </c>
      <c r="G3377" s="15" t="str">
        <f>Source!DG2810</f>
        <v/>
      </c>
      <c r="H3377" s="2">
        <f>Source!AV2810</f>
        <v>1</v>
      </c>
      <c r="I3377" s="2">
        <f>IF(Source!BA2810&lt;&gt; 0, Source!BA2810, 1)</f>
        <v>1</v>
      </c>
      <c r="J3377" s="16">
        <f>Source!S2810</f>
        <v>255.45</v>
      </c>
      <c r="K3377" s="16"/>
    </row>
    <row r="3378" spans="1:22" ht="14.25" x14ac:dyDescent="0.2">
      <c r="A3378" s="13"/>
      <c r="B3378" s="13"/>
      <c r="C3378" s="13" t="s">
        <v>1165</v>
      </c>
      <c r="D3378" s="14"/>
      <c r="E3378" s="2"/>
      <c r="F3378" s="16">
        <f>Source!AM2810</f>
        <v>32.57</v>
      </c>
      <c r="G3378" s="15" t="str">
        <f>Source!DE2810</f>
        <v/>
      </c>
      <c r="H3378" s="2">
        <f>Source!AV2810</f>
        <v>1</v>
      </c>
      <c r="I3378" s="2">
        <f>IF(Source!BB2810&lt;&gt; 0, Source!BB2810, 1)</f>
        <v>1</v>
      </c>
      <c r="J3378" s="16">
        <f>Source!Q2810</f>
        <v>0.33</v>
      </c>
      <c r="K3378" s="16"/>
    </row>
    <row r="3379" spans="1:22" ht="14.25" x14ac:dyDescent="0.2">
      <c r="A3379" s="13"/>
      <c r="B3379" s="13"/>
      <c r="C3379" s="13" t="s">
        <v>1166</v>
      </c>
      <c r="D3379" s="14"/>
      <c r="E3379" s="2"/>
      <c r="F3379" s="16">
        <f>Source!AN2810</f>
        <v>0.69</v>
      </c>
      <c r="G3379" s="15" t="str">
        <f>Source!DF2810</f>
        <v/>
      </c>
      <c r="H3379" s="2">
        <f>Source!AV2810</f>
        <v>1</v>
      </c>
      <c r="I3379" s="2">
        <f>IF(Source!BS2810&lt;&gt; 0, Source!BS2810, 1)</f>
        <v>1</v>
      </c>
      <c r="J3379" s="22">
        <f>Source!R2810</f>
        <v>0.01</v>
      </c>
      <c r="K3379" s="16"/>
    </row>
    <row r="3380" spans="1:22" ht="14.25" x14ac:dyDescent="0.2">
      <c r="A3380" s="13"/>
      <c r="B3380" s="13"/>
      <c r="C3380" s="13" t="s">
        <v>1160</v>
      </c>
      <c r="D3380" s="14" t="s">
        <v>1161</v>
      </c>
      <c r="E3380" s="2">
        <f>Source!AT2810</f>
        <v>70</v>
      </c>
      <c r="F3380" s="16"/>
      <c r="G3380" s="15"/>
      <c r="H3380" s="2"/>
      <c r="I3380" s="2"/>
      <c r="J3380" s="16">
        <f>SUM(R3375:R3379)</f>
        <v>178.82</v>
      </c>
      <c r="K3380" s="16"/>
    </row>
    <row r="3381" spans="1:22" ht="14.25" x14ac:dyDescent="0.2">
      <c r="A3381" s="13"/>
      <c r="B3381" s="13"/>
      <c r="C3381" s="13" t="s">
        <v>1162</v>
      </c>
      <c r="D3381" s="14" t="s">
        <v>1161</v>
      </c>
      <c r="E3381" s="2">
        <f>Source!AU2810</f>
        <v>10</v>
      </c>
      <c r="F3381" s="16"/>
      <c r="G3381" s="15"/>
      <c r="H3381" s="2"/>
      <c r="I3381" s="2"/>
      <c r="J3381" s="16">
        <f>SUM(T3375:T3380)</f>
        <v>25.55</v>
      </c>
      <c r="K3381" s="16"/>
    </row>
    <row r="3382" spans="1:22" ht="14.25" x14ac:dyDescent="0.2">
      <c r="A3382" s="13"/>
      <c r="B3382" s="13"/>
      <c r="C3382" s="13" t="s">
        <v>1168</v>
      </c>
      <c r="D3382" s="14" t="s">
        <v>1161</v>
      </c>
      <c r="E3382" s="2">
        <f>108</f>
        <v>108</v>
      </c>
      <c r="F3382" s="16"/>
      <c r="G3382" s="15"/>
      <c r="H3382" s="2"/>
      <c r="I3382" s="2"/>
      <c r="J3382" s="16">
        <f>SUM(V3375:V3381)</f>
        <v>0.01</v>
      </c>
      <c r="K3382" s="16"/>
    </row>
    <row r="3383" spans="1:22" ht="14.25" x14ac:dyDescent="0.2">
      <c r="A3383" s="13"/>
      <c r="B3383" s="13"/>
      <c r="C3383" s="13" t="s">
        <v>1163</v>
      </c>
      <c r="D3383" s="14" t="s">
        <v>1164</v>
      </c>
      <c r="E3383" s="2">
        <f>Source!AQ2810</f>
        <v>39.22</v>
      </c>
      <c r="F3383" s="16"/>
      <c r="G3383" s="15" t="str">
        <f>Source!DI2810</f>
        <v/>
      </c>
      <c r="H3383" s="2">
        <f>Source!AV2810</f>
        <v>1</v>
      </c>
      <c r="I3383" s="2"/>
      <c r="J3383" s="16"/>
      <c r="K3383" s="16">
        <f>Source!U2810</f>
        <v>0.39219999999999999</v>
      </c>
    </row>
    <row r="3384" spans="1:22" ht="15" x14ac:dyDescent="0.25">
      <c r="A3384" s="20"/>
      <c r="B3384" s="20"/>
      <c r="C3384" s="20"/>
      <c r="D3384" s="20"/>
      <c r="E3384" s="20"/>
      <c r="F3384" s="20"/>
      <c r="G3384" s="20"/>
      <c r="H3384" s="20"/>
      <c r="I3384" s="58">
        <f>J3377+J3378+J3380+J3381+J3382</f>
        <v>460.16</v>
      </c>
      <c r="J3384" s="58"/>
      <c r="K3384" s="21">
        <f>IF(Source!I2810&lt;&gt;0, ROUND(I3384/Source!I2810, 2), 0)</f>
        <v>46016</v>
      </c>
      <c r="P3384" s="18">
        <f>I3384</f>
        <v>460.16</v>
      </c>
    </row>
    <row r="3385" spans="1:22" ht="42.75" x14ac:dyDescent="0.2">
      <c r="A3385" s="13">
        <v>383</v>
      </c>
      <c r="B3385" s="13" t="str">
        <f>Source!F2811</f>
        <v>1.20-3103-1-5/1</v>
      </c>
      <c r="C3385" s="13" t="str">
        <f>Source!G2811</f>
        <v>Установка выключателя двухклавишного утопленного типа при скрытой проводке</v>
      </c>
      <c r="D3385" s="14" t="str">
        <f>Source!H2811</f>
        <v>100 шт.</v>
      </c>
      <c r="E3385" s="2">
        <f>Source!I2811</f>
        <v>0.01</v>
      </c>
      <c r="F3385" s="16"/>
      <c r="G3385" s="15"/>
      <c r="H3385" s="2"/>
      <c r="I3385" s="2"/>
      <c r="J3385" s="16"/>
      <c r="K3385" s="16"/>
      <c r="Q3385">
        <f>ROUND((Source!BZ2811/100)*ROUND((Source!AF2811*Source!AV2811)*Source!I2811, 2), 2)</f>
        <v>157.88999999999999</v>
      </c>
      <c r="R3385">
        <f>Source!X2811</f>
        <v>157.88999999999999</v>
      </c>
      <c r="S3385">
        <f>ROUND((Source!CA2811/100)*ROUND((Source!AF2811*Source!AV2811)*Source!I2811, 2), 2)</f>
        <v>22.56</v>
      </c>
      <c r="T3385">
        <f>Source!Y2811</f>
        <v>22.56</v>
      </c>
      <c r="U3385">
        <f>ROUND((175/100)*ROUND((Source!AE2811*Source!AV2811)*Source!I2811, 2), 2)</f>
        <v>0</v>
      </c>
      <c r="V3385">
        <f>ROUND((108/100)*ROUND(Source!CS2811*Source!I2811, 2), 2)</f>
        <v>0</v>
      </c>
    </row>
    <row r="3386" spans="1:22" x14ac:dyDescent="0.2">
      <c r="C3386" s="17" t="str">
        <f>"Объем: "&amp;Source!I2811&amp;"=1/"&amp;"100"</f>
        <v>Объем: 0,01=1/100</v>
      </c>
    </row>
    <row r="3387" spans="1:22" ht="14.25" x14ac:dyDescent="0.2">
      <c r="A3387" s="13"/>
      <c r="B3387" s="13"/>
      <c r="C3387" s="13" t="s">
        <v>1159</v>
      </c>
      <c r="D3387" s="14"/>
      <c r="E3387" s="2"/>
      <c r="F3387" s="16">
        <f>Source!AO2811</f>
        <v>22555.56</v>
      </c>
      <c r="G3387" s="15" t="str">
        <f>Source!DG2811</f>
        <v/>
      </c>
      <c r="H3387" s="2">
        <f>Source!AV2811</f>
        <v>1</v>
      </c>
      <c r="I3387" s="2">
        <f>IF(Source!BA2811&lt;&gt; 0, Source!BA2811, 1)</f>
        <v>1</v>
      </c>
      <c r="J3387" s="16">
        <f>Source!S2811</f>
        <v>225.56</v>
      </c>
      <c r="K3387" s="16"/>
    </row>
    <row r="3388" spans="1:22" ht="14.25" x14ac:dyDescent="0.2">
      <c r="A3388" s="13"/>
      <c r="B3388" s="13"/>
      <c r="C3388" s="13" t="s">
        <v>1160</v>
      </c>
      <c r="D3388" s="14" t="s">
        <v>1161</v>
      </c>
      <c r="E3388" s="2">
        <f>Source!AT2811</f>
        <v>70</v>
      </c>
      <c r="F3388" s="16"/>
      <c r="G3388" s="15"/>
      <c r="H3388" s="2"/>
      <c r="I3388" s="2"/>
      <c r="J3388" s="16">
        <f>SUM(R3385:R3387)</f>
        <v>157.88999999999999</v>
      </c>
      <c r="K3388" s="16"/>
    </row>
    <row r="3389" spans="1:22" ht="14.25" x14ac:dyDescent="0.2">
      <c r="A3389" s="13"/>
      <c r="B3389" s="13"/>
      <c r="C3389" s="13" t="s">
        <v>1162</v>
      </c>
      <c r="D3389" s="14" t="s">
        <v>1161</v>
      </c>
      <c r="E3389" s="2">
        <f>Source!AU2811</f>
        <v>10</v>
      </c>
      <c r="F3389" s="16"/>
      <c r="G3389" s="15"/>
      <c r="H3389" s="2"/>
      <c r="I3389" s="2"/>
      <c r="J3389" s="16">
        <f>SUM(T3385:T3388)</f>
        <v>22.56</v>
      </c>
      <c r="K3389" s="16"/>
    </row>
    <row r="3390" spans="1:22" ht="14.25" x14ac:dyDescent="0.2">
      <c r="A3390" s="13"/>
      <c r="B3390" s="13"/>
      <c r="C3390" s="13" t="s">
        <v>1163</v>
      </c>
      <c r="D3390" s="14" t="s">
        <v>1164</v>
      </c>
      <c r="E3390" s="2">
        <f>Source!AQ2811</f>
        <v>34.630000000000003</v>
      </c>
      <c r="F3390" s="16"/>
      <c r="G3390" s="15" t="str">
        <f>Source!DI2811</f>
        <v/>
      </c>
      <c r="H3390" s="2">
        <f>Source!AV2811</f>
        <v>1</v>
      </c>
      <c r="I3390" s="2"/>
      <c r="J3390" s="16"/>
      <c r="K3390" s="16">
        <f>Source!U2811</f>
        <v>0.34630000000000005</v>
      </c>
    </row>
    <row r="3391" spans="1:22" ht="15" x14ac:dyDescent="0.25">
      <c r="A3391" s="20"/>
      <c r="B3391" s="20"/>
      <c r="C3391" s="20"/>
      <c r="D3391" s="20"/>
      <c r="E3391" s="20"/>
      <c r="F3391" s="20"/>
      <c r="G3391" s="20"/>
      <c r="H3391" s="20"/>
      <c r="I3391" s="58">
        <f>J3387+J3388+J3389</f>
        <v>406.01</v>
      </c>
      <c r="J3391" s="58"/>
      <c r="K3391" s="21">
        <f>IF(Source!I2811&lt;&gt;0, ROUND(I3391/Source!I2811, 2), 0)</f>
        <v>40601</v>
      </c>
      <c r="P3391" s="18">
        <f>I3391</f>
        <v>406.01</v>
      </c>
    </row>
    <row r="3393" spans="1:22" ht="15" x14ac:dyDescent="0.25">
      <c r="A3393" s="61" t="str">
        <f>CONCATENATE("Итого по разделу: ",IF(Source!G2813&lt;&gt;"Новый раздел", Source!G2813, ""))</f>
        <v>Итого по разделу: Помещение 304 Учебный класс</v>
      </c>
      <c r="B3393" s="61"/>
      <c r="C3393" s="61"/>
      <c r="D3393" s="61"/>
      <c r="E3393" s="61"/>
      <c r="F3393" s="61"/>
      <c r="G3393" s="61"/>
      <c r="H3393" s="61"/>
      <c r="I3393" s="59">
        <f>SUM(P3331:P3392)</f>
        <v>3738.16</v>
      </c>
      <c r="J3393" s="60"/>
      <c r="K3393" s="23"/>
    </row>
    <row r="3396" spans="1:22" ht="16.5" x14ac:dyDescent="0.25">
      <c r="A3396" s="57" t="str">
        <f>CONCATENATE("Раздел: ",IF(Source!G2843&lt;&gt;"Новый раздел", Source!G2843, ""))</f>
        <v>Раздел: Помещение 305 Учебный класс</v>
      </c>
      <c r="B3396" s="57"/>
      <c r="C3396" s="57"/>
      <c r="D3396" s="57"/>
      <c r="E3396" s="57"/>
      <c r="F3396" s="57"/>
      <c r="G3396" s="57"/>
      <c r="H3396" s="57"/>
      <c r="I3396" s="57"/>
      <c r="J3396" s="57"/>
      <c r="K3396" s="57"/>
    </row>
    <row r="3397" spans="1:22" ht="28.5" x14ac:dyDescent="0.2">
      <c r="A3397" s="13">
        <v>384</v>
      </c>
      <c r="B3397" s="13" t="str">
        <f>Source!F2847</f>
        <v>1.21-3305-1-1/1</v>
      </c>
      <c r="C3397" s="13" t="str">
        <f>Source!G2847</f>
        <v>Демонтаж выключателей, розеток</v>
      </c>
      <c r="D3397" s="14" t="str">
        <f>Source!H2847</f>
        <v>100 шт.</v>
      </c>
      <c r="E3397" s="2">
        <f>Source!I2847</f>
        <v>0.05</v>
      </c>
      <c r="F3397" s="16"/>
      <c r="G3397" s="15"/>
      <c r="H3397" s="2"/>
      <c r="I3397" s="2"/>
      <c r="J3397" s="16"/>
      <c r="K3397" s="16"/>
      <c r="Q3397">
        <f>ROUND((Source!BZ2847/100)*ROUND((Source!AF2847*Source!AV2847)*Source!I2847, 2), 2)</f>
        <v>94.86</v>
      </c>
      <c r="R3397">
        <f>Source!X2847</f>
        <v>94.86</v>
      </c>
      <c r="S3397">
        <f>ROUND((Source!CA2847/100)*ROUND((Source!AF2847*Source!AV2847)*Source!I2847, 2), 2)</f>
        <v>13.55</v>
      </c>
      <c r="T3397">
        <f>Source!Y2847</f>
        <v>13.55</v>
      </c>
      <c r="U3397">
        <f>ROUND((175/100)*ROUND((Source!AE2847*Source!AV2847)*Source!I2847, 2), 2)</f>
        <v>0</v>
      </c>
      <c r="V3397">
        <f>ROUND((108/100)*ROUND(Source!CS2847*Source!I2847, 2), 2)</f>
        <v>0</v>
      </c>
    </row>
    <row r="3398" spans="1:22" x14ac:dyDescent="0.2">
      <c r="C3398" s="17" t="str">
        <f>"Объем: "&amp;Source!I2847&amp;"=5/"&amp;"100"</f>
        <v>Объем: 0,05=5/100</v>
      </c>
    </row>
    <row r="3399" spans="1:22" ht="14.25" x14ac:dyDescent="0.2">
      <c r="A3399" s="13"/>
      <c r="B3399" s="13"/>
      <c r="C3399" s="13" t="s">
        <v>1159</v>
      </c>
      <c r="D3399" s="14"/>
      <c r="E3399" s="2"/>
      <c r="F3399" s="16">
        <f>Source!AO2847</f>
        <v>2710.46</v>
      </c>
      <c r="G3399" s="15" t="str">
        <f>Source!DG2847</f>
        <v/>
      </c>
      <c r="H3399" s="2">
        <f>Source!AV2847</f>
        <v>1</v>
      </c>
      <c r="I3399" s="2">
        <f>IF(Source!BA2847&lt;&gt; 0, Source!BA2847, 1)</f>
        <v>1</v>
      </c>
      <c r="J3399" s="16">
        <f>Source!S2847</f>
        <v>135.52000000000001</v>
      </c>
      <c r="K3399" s="16"/>
    </row>
    <row r="3400" spans="1:22" ht="14.25" x14ac:dyDescent="0.2">
      <c r="A3400" s="13"/>
      <c r="B3400" s="13"/>
      <c r="C3400" s="13" t="s">
        <v>1160</v>
      </c>
      <c r="D3400" s="14" t="s">
        <v>1161</v>
      </c>
      <c r="E3400" s="2">
        <f>Source!AT2847</f>
        <v>70</v>
      </c>
      <c r="F3400" s="16"/>
      <c r="G3400" s="15"/>
      <c r="H3400" s="2"/>
      <c r="I3400" s="2"/>
      <c r="J3400" s="16">
        <f>SUM(R3397:R3399)</f>
        <v>94.86</v>
      </c>
      <c r="K3400" s="16"/>
    </row>
    <row r="3401" spans="1:22" ht="14.25" x14ac:dyDescent="0.2">
      <c r="A3401" s="13"/>
      <c r="B3401" s="13"/>
      <c r="C3401" s="13" t="s">
        <v>1162</v>
      </c>
      <c r="D3401" s="14" t="s">
        <v>1161</v>
      </c>
      <c r="E3401" s="2">
        <f>Source!AU2847</f>
        <v>10</v>
      </c>
      <c r="F3401" s="16"/>
      <c r="G3401" s="15"/>
      <c r="H3401" s="2"/>
      <c r="I3401" s="2"/>
      <c r="J3401" s="16">
        <f>SUM(T3397:T3400)</f>
        <v>13.55</v>
      </c>
      <c r="K3401" s="16"/>
    </row>
    <row r="3402" spans="1:22" ht="14.25" x14ac:dyDescent="0.2">
      <c r="A3402" s="13"/>
      <c r="B3402" s="13"/>
      <c r="C3402" s="13" t="s">
        <v>1163</v>
      </c>
      <c r="D3402" s="14" t="s">
        <v>1164</v>
      </c>
      <c r="E3402" s="2">
        <f>Source!AQ2847</f>
        <v>5.84</v>
      </c>
      <c r="F3402" s="16"/>
      <c r="G3402" s="15" t="str">
        <f>Source!DI2847</f>
        <v/>
      </c>
      <c r="H3402" s="2">
        <f>Source!AV2847</f>
        <v>1</v>
      </c>
      <c r="I3402" s="2"/>
      <c r="J3402" s="16"/>
      <c r="K3402" s="16">
        <f>Source!U2847</f>
        <v>0.29199999999999998</v>
      </c>
    </row>
    <row r="3403" spans="1:22" ht="15" x14ac:dyDescent="0.25">
      <c r="A3403" s="20"/>
      <c r="B3403" s="20"/>
      <c r="C3403" s="20"/>
      <c r="D3403" s="20"/>
      <c r="E3403" s="20"/>
      <c r="F3403" s="20"/>
      <c r="G3403" s="20"/>
      <c r="H3403" s="20"/>
      <c r="I3403" s="58">
        <f>J3399+J3400+J3401</f>
        <v>243.93</v>
      </c>
      <c r="J3403" s="58"/>
      <c r="K3403" s="21">
        <f>IF(Source!I2847&lt;&gt;0, ROUND(I3403/Source!I2847, 2), 0)</f>
        <v>4878.6000000000004</v>
      </c>
      <c r="P3403" s="18">
        <f>I3403</f>
        <v>243.93</v>
      </c>
    </row>
    <row r="3404" spans="1:22" ht="57" x14ac:dyDescent="0.2">
      <c r="A3404" s="13">
        <v>385</v>
      </c>
      <c r="B3404" s="13" t="str">
        <f>Source!F2848</f>
        <v>1.50-3204-13-6/1</v>
      </c>
      <c r="C3404" s="13" t="str">
        <f>Source!G2848</f>
        <v>Сверление отверстий в строительных конструкциях из кирпича установками алмазного сверления, диаметр сверла алмазного кольцевого 70 мм</v>
      </c>
      <c r="D3404" s="14" t="str">
        <f>Source!H2848</f>
        <v>10 СМ</v>
      </c>
      <c r="E3404" s="2">
        <f>Source!I2848</f>
        <v>0.2</v>
      </c>
      <c r="F3404" s="16"/>
      <c r="G3404" s="15"/>
      <c r="H3404" s="2"/>
      <c r="I3404" s="2"/>
      <c r="J3404" s="16"/>
      <c r="K3404" s="16"/>
      <c r="Q3404">
        <f>ROUND((Source!BZ2848/100)*ROUND((Source!AF2848*Source!AV2848)*Source!I2848, 2), 2)</f>
        <v>42.74</v>
      </c>
      <c r="R3404">
        <f>Source!X2848</f>
        <v>42.74</v>
      </c>
      <c r="S3404">
        <f>ROUND((Source!CA2848/100)*ROUND((Source!AF2848*Source!AV2848)*Source!I2848, 2), 2)</f>
        <v>6.11</v>
      </c>
      <c r="T3404">
        <f>Source!Y2848</f>
        <v>6.11</v>
      </c>
      <c r="U3404">
        <f>ROUND((175/100)*ROUND((Source!AE2848*Source!AV2848)*Source!I2848, 2), 2)</f>
        <v>0.05</v>
      </c>
      <c r="V3404">
        <f>ROUND((108/100)*ROUND(Source!CS2848*Source!I2848, 2), 2)</f>
        <v>0.03</v>
      </c>
    </row>
    <row r="3405" spans="1:22" x14ac:dyDescent="0.2">
      <c r="C3405" s="17" t="str">
        <f>"Объем: "&amp;Source!I2848&amp;"=2/"&amp;"10"</f>
        <v>Объем: 0,2=2/10</v>
      </c>
    </row>
    <row r="3406" spans="1:22" ht="14.25" x14ac:dyDescent="0.2">
      <c r="A3406" s="13"/>
      <c r="B3406" s="13"/>
      <c r="C3406" s="13" t="s">
        <v>1159</v>
      </c>
      <c r="D3406" s="14"/>
      <c r="E3406" s="2"/>
      <c r="F3406" s="16">
        <f>Source!AO2848</f>
        <v>305.27</v>
      </c>
      <c r="G3406" s="15" t="str">
        <f>Source!DG2848</f>
        <v/>
      </c>
      <c r="H3406" s="2">
        <f>Source!AV2848</f>
        <v>1</v>
      </c>
      <c r="I3406" s="2">
        <f>IF(Source!BA2848&lt;&gt; 0, Source!BA2848, 1)</f>
        <v>1</v>
      </c>
      <c r="J3406" s="16">
        <f>Source!S2848</f>
        <v>61.05</v>
      </c>
      <c r="K3406" s="16"/>
    </row>
    <row r="3407" spans="1:22" ht="14.25" x14ac:dyDescent="0.2">
      <c r="A3407" s="13"/>
      <c r="B3407" s="13"/>
      <c r="C3407" s="13" t="s">
        <v>1165</v>
      </c>
      <c r="D3407" s="14"/>
      <c r="E3407" s="2"/>
      <c r="F3407" s="16">
        <f>Source!AM2848</f>
        <v>8.99</v>
      </c>
      <c r="G3407" s="15" t="str">
        <f>Source!DE2848</f>
        <v/>
      </c>
      <c r="H3407" s="2">
        <f>Source!AV2848</f>
        <v>1</v>
      </c>
      <c r="I3407" s="2">
        <f>IF(Source!BB2848&lt;&gt; 0, Source!BB2848, 1)</f>
        <v>1</v>
      </c>
      <c r="J3407" s="16">
        <f>Source!Q2848</f>
        <v>1.8</v>
      </c>
      <c r="K3407" s="16"/>
    </row>
    <row r="3408" spans="1:22" ht="14.25" x14ac:dyDescent="0.2">
      <c r="A3408" s="13"/>
      <c r="B3408" s="13"/>
      <c r="C3408" s="13" t="s">
        <v>1166</v>
      </c>
      <c r="D3408" s="14"/>
      <c r="E3408" s="2"/>
      <c r="F3408" s="16">
        <f>Source!AN2848</f>
        <v>0.13</v>
      </c>
      <c r="G3408" s="15" t="str">
        <f>Source!DF2848</f>
        <v/>
      </c>
      <c r="H3408" s="2">
        <f>Source!AV2848</f>
        <v>1</v>
      </c>
      <c r="I3408" s="2">
        <f>IF(Source!BS2848&lt;&gt; 0, Source!BS2848, 1)</f>
        <v>1</v>
      </c>
      <c r="J3408" s="22">
        <f>Source!R2848</f>
        <v>0.03</v>
      </c>
      <c r="K3408" s="16"/>
    </row>
    <row r="3409" spans="1:22" ht="14.25" x14ac:dyDescent="0.2">
      <c r="A3409" s="13"/>
      <c r="B3409" s="13"/>
      <c r="C3409" s="13" t="s">
        <v>1167</v>
      </c>
      <c r="D3409" s="14"/>
      <c r="E3409" s="2"/>
      <c r="F3409" s="16">
        <f>Source!AL2848</f>
        <v>112.32</v>
      </c>
      <c r="G3409" s="15" t="str">
        <f>Source!DD2848</f>
        <v/>
      </c>
      <c r="H3409" s="2">
        <f>Source!AW2848</f>
        <v>1</v>
      </c>
      <c r="I3409" s="2">
        <f>IF(Source!BC2848&lt;&gt; 0, Source!BC2848, 1)</f>
        <v>1</v>
      </c>
      <c r="J3409" s="16">
        <f>Source!P2848</f>
        <v>22.46</v>
      </c>
      <c r="K3409" s="16"/>
    </row>
    <row r="3410" spans="1:22" ht="14.25" x14ac:dyDescent="0.2">
      <c r="A3410" s="13"/>
      <c r="B3410" s="13"/>
      <c r="C3410" s="13" t="s">
        <v>1160</v>
      </c>
      <c r="D3410" s="14" t="s">
        <v>1161</v>
      </c>
      <c r="E3410" s="2">
        <f>Source!AT2848</f>
        <v>70</v>
      </c>
      <c r="F3410" s="16"/>
      <c r="G3410" s="15"/>
      <c r="H3410" s="2"/>
      <c r="I3410" s="2"/>
      <c r="J3410" s="16">
        <f>SUM(R3404:R3409)</f>
        <v>42.74</v>
      </c>
      <c r="K3410" s="16"/>
    </row>
    <row r="3411" spans="1:22" ht="14.25" x14ac:dyDescent="0.2">
      <c r="A3411" s="13"/>
      <c r="B3411" s="13"/>
      <c r="C3411" s="13" t="s">
        <v>1162</v>
      </c>
      <c r="D3411" s="14" t="s">
        <v>1161</v>
      </c>
      <c r="E3411" s="2">
        <f>Source!AU2848</f>
        <v>10</v>
      </c>
      <c r="F3411" s="16"/>
      <c r="G3411" s="15"/>
      <c r="H3411" s="2"/>
      <c r="I3411" s="2"/>
      <c r="J3411" s="16">
        <f>SUM(T3404:T3410)</f>
        <v>6.11</v>
      </c>
      <c r="K3411" s="16"/>
    </row>
    <row r="3412" spans="1:22" ht="14.25" x14ac:dyDescent="0.2">
      <c r="A3412" s="13"/>
      <c r="B3412" s="13"/>
      <c r="C3412" s="13" t="s">
        <v>1168</v>
      </c>
      <c r="D3412" s="14" t="s">
        <v>1161</v>
      </c>
      <c r="E3412" s="2">
        <f>108</f>
        <v>108</v>
      </c>
      <c r="F3412" s="16"/>
      <c r="G3412" s="15"/>
      <c r="H3412" s="2"/>
      <c r="I3412" s="2"/>
      <c r="J3412" s="16">
        <f>SUM(V3404:V3411)</f>
        <v>0.03</v>
      </c>
      <c r="K3412" s="16"/>
    </row>
    <row r="3413" spans="1:22" ht="14.25" x14ac:dyDescent="0.2">
      <c r="A3413" s="13"/>
      <c r="B3413" s="13"/>
      <c r="C3413" s="13" t="s">
        <v>1163</v>
      </c>
      <c r="D3413" s="14" t="s">
        <v>1164</v>
      </c>
      <c r="E3413" s="2">
        <f>Source!AQ2848</f>
        <v>0.42</v>
      </c>
      <c r="F3413" s="16"/>
      <c r="G3413" s="15" t="str">
        <f>Source!DI2848</f>
        <v/>
      </c>
      <c r="H3413" s="2">
        <f>Source!AV2848</f>
        <v>1</v>
      </c>
      <c r="I3413" s="2"/>
      <c r="J3413" s="16"/>
      <c r="K3413" s="16">
        <f>Source!U2848</f>
        <v>8.4000000000000005E-2</v>
      </c>
    </row>
    <row r="3414" spans="1:22" ht="15" x14ac:dyDescent="0.25">
      <c r="A3414" s="20"/>
      <c r="B3414" s="20"/>
      <c r="C3414" s="20"/>
      <c r="D3414" s="20"/>
      <c r="E3414" s="20"/>
      <c r="F3414" s="20"/>
      <c r="G3414" s="20"/>
      <c r="H3414" s="20"/>
      <c r="I3414" s="58">
        <f>J3406+J3407+J3409+J3410+J3411+J3412</f>
        <v>134.19000000000003</v>
      </c>
      <c r="J3414" s="58"/>
      <c r="K3414" s="21">
        <f>IF(Source!I2848&lt;&gt;0, ROUND(I3414/Source!I2848, 2), 0)</f>
        <v>670.95</v>
      </c>
      <c r="P3414" s="18">
        <f>I3414</f>
        <v>134.19000000000003</v>
      </c>
    </row>
    <row r="3415" spans="1:22" ht="28.5" x14ac:dyDescent="0.2">
      <c r="A3415" s="13">
        <v>386</v>
      </c>
      <c r="B3415" s="13" t="str">
        <f>Source!F2849</f>
        <v>1.50-3204-10-1/1</v>
      </c>
      <c r="C3415" s="13" t="str">
        <f>Source!G2849</f>
        <v>Пробивка борозд в кирпичных стенах, площадь сечения до 20 см2</v>
      </c>
      <c r="D3415" s="14" t="str">
        <f>Source!H2849</f>
        <v>100 м</v>
      </c>
      <c r="E3415" s="2">
        <f>Source!I2849</f>
        <v>0.01</v>
      </c>
      <c r="F3415" s="16"/>
      <c r="G3415" s="15"/>
      <c r="H3415" s="2"/>
      <c r="I3415" s="2"/>
      <c r="J3415" s="16"/>
      <c r="K3415" s="16"/>
      <c r="Q3415">
        <f>ROUND((Source!BZ2849/100)*ROUND((Source!AF2849*Source!AV2849)*Source!I2849, 2), 2)</f>
        <v>57.54</v>
      </c>
      <c r="R3415">
        <f>Source!X2849</f>
        <v>57.54</v>
      </c>
      <c r="S3415">
        <f>ROUND((Source!CA2849/100)*ROUND((Source!AF2849*Source!AV2849)*Source!I2849, 2), 2)</f>
        <v>8.2200000000000006</v>
      </c>
      <c r="T3415">
        <f>Source!Y2849</f>
        <v>8.2200000000000006</v>
      </c>
      <c r="U3415">
        <f>ROUND((175/100)*ROUND((Source!AE2849*Source!AV2849)*Source!I2849, 2), 2)</f>
        <v>53.2</v>
      </c>
      <c r="V3415">
        <f>ROUND((108/100)*ROUND(Source!CS2849*Source!I2849, 2), 2)</f>
        <v>32.83</v>
      </c>
    </row>
    <row r="3416" spans="1:22" x14ac:dyDescent="0.2">
      <c r="C3416" s="17" t="str">
        <f>"Объем: "&amp;Source!I2849&amp;"=1/"&amp;"100"</f>
        <v>Объем: 0,01=1/100</v>
      </c>
    </row>
    <row r="3417" spans="1:22" ht="14.25" x14ac:dyDescent="0.2">
      <c r="A3417" s="13"/>
      <c r="B3417" s="13"/>
      <c r="C3417" s="13" t="s">
        <v>1159</v>
      </c>
      <c r="D3417" s="14"/>
      <c r="E3417" s="2"/>
      <c r="F3417" s="16">
        <f>Source!AO2849</f>
        <v>8219.68</v>
      </c>
      <c r="G3417" s="15" t="str">
        <f>Source!DG2849</f>
        <v/>
      </c>
      <c r="H3417" s="2">
        <f>Source!AV2849</f>
        <v>1</v>
      </c>
      <c r="I3417" s="2">
        <f>IF(Source!BA2849&lt;&gt; 0, Source!BA2849, 1)</f>
        <v>1</v>
      </c>
      <c r="J3417" s="16">
        <f>Source!S2849</f>
        <v>82.2</v>
      </c>
      <c r="K3417" s="16"/>
    </row>
    <row r="3418" spans="1:22" ht="14.25" x14ac:dyDescent="0.2">
      <c r="A3418" s="13"/>
      <c r="B3418" s="13"/>
      <c r="C3418" s="13" t="s">
        <v>1165</v>
      </c>
      <c r="D3418" s="14"/>
      <c r="E3418" s="2"/>
      <c r="F3418" s="16">
        <f>Source!AM2849</f>
        <v>5993.85</v>
      </c>
      <c r="G3418" s="15" t="str">
        <f>Source!DE2849</f>
        <v/>
      </c>
      <c r="H3418" s="2">
        <f>Source!AV2849</f>
        <v>1</v>
      </c>
      <c r="I3418" s="2">
        <f>IF(Source!BB2849&lt;&gt; 0, Source!BB2849, 1)</f>
        <v>1</v>
      </c>
      <c r="J3418" s="16">
        <f>Source!Q2849</f>
        <v>59.94</v>
      </c>
      <c r="K3418" s="16"/>
    </row>
    <row r="3419" spans="1:22" ht="14.25" x14ac:dyDescent="0.2">
      <c r="A3419" s="13"/>
      <c r="B3419" s="13"/>
      <c r="C3419" s="13" t="s">
        <v>1166</v>
      </c>
      <c r="D3419" s="14"/>
      <c r="E3419" s="2"/>
      <c r="F3419" s="16">
        <f>Source!AN2849</f>
        <v>3040.45</v>
      </c>
      <c r="G3419" s="15" t="str">
        <f>Source!DF2849</f>
        <v/>
      </c>
      <c r="H3419" s="2">
        <f>Source!AV2849</f>
        <v>1</v>
      </c>
      <c r="I3419" s="2">
        <f>IF(Source!BS2849&lt;&gt; 0, Source!BS2849, 1)</f>
        <v>1</v>
      </c>
      <c r="J3419" s="22">
        <f>Source!R2849</f>
        <v>30.4</v>
      </c>
      <c r="K3419" s="16"/>
    </row>
    <row r="3420" spans="1:22" ht="14.25" x14ac:dyDescent="0.2">
      <c r="A3420" s="13"/>
      <c r="B3420" s="13"/>
      <c r="C3420" s="13" t="s">
        <v>1160</v>
      </c>
      <c r="D3420" s="14" t="s">
        <v>1161</v>
      </c>
      <c r="E3420" s="2">
        <f>Source!AT2849</f>
        <v>70</v>
      </c>
      <c r="F3420" s="16"/>
      <c r="G3420" s="15"/>
      <c r="H3420" s="2"/>
      <c r="I3420" s="2"/>
      <c r="J3420" s="16">
        <f>SUM(R3415:R3419)</f>
        <v>57.54</v>
      </c>
      <c r="K3420" s="16"/>
    </row>
    <row r="3421" spans="1:22" ht="14.25" x14ac:dyDescent="0.2">
      <c r="A3421" s="13"/>
      <c r="B3421" s="13"/>
      <c r="C3421" s="13" t="s">
        <v>1162</v>
      </c>
      <c r="D3421" s="14" t="s">
        <v>1161</v>
      </c>
      <c r="E3421" s="2">
        <f>Source!AU2849</f>
        <v>10</v>
      </c>
      <c r="F3421" s="16"/>
      <c r="G3421" s="15"/>
      <c r="H3421" s="2"/>
      <c r="I3421" s="2"/>
      <c r="J3421" s="16">
        <f>SUM(T3415:T3420)</f>
        <v>8.2200000000000006</v>
      </c>
      <c r="K3421" s="16"/>
    </row>
    <row r="3422" spans="1:22" ht="14.25" x14ac:dyDescent="0.2">
      <c r="A3422" s="13"/>
      <c r="B3422" s="13"/>
      <c r="C3422" s="13" t="s">
        <v>1168</v>
      </c>
      <c r="D3422" s="14" t="s">
        <v>1161</v>
      </c>
      <c r="E3422" s="2">
        <f>108</f>
        <v>108</v>
      </c>
      <c r="F3422" s="16"/>
      <c r="G3422" s="15"/>
      <c r="H3422" s="2"/>
      <c r="I3422" s="2"/>
      <c r="J3422" s="16">
        <f>SUM(V3415:V3421)</f>
        <v>32.83</v>
      </c>
      <c r="K3422" s="16"/>
    </row>
    <row r="3423" spans="1:22" ht="14.25" x14ac:dyDescent="0.2">
      <c r="A3423" s="13"/>
      <c r="B3423" s="13"/>
      <c r="C3423" s="13" t="s">
        <v>1163</v>
      </c>
      <c r="D3423" s="14" t="s">
        <v>1164</v>
      </c>
      <c r="E3423" s="2">
        <f>Source!AQ2849</f>
        <v>14</v>
      </c>
      <c r="F3423" s="16"/>
      <c r="G3423" s="15" t="str">
        <f>Source!DI2849</f>
        <v/>
      </c>
      <c r="H3423" s="2">
        <f>Source!AV2849</f>
        <v>1</v>
      </c>
      <c r="I3423" s="2"/>
      <c r="J3423" s="16"/>
      <c r="K3423" s="16">
        <f>Source!U2849</f>
        <v>0.14000000000000001</v>
      </c>
    </row>
    <row r="3424" spans="1:22" ht="15" x14ac:dyDescent="0.25">
      <c r="A3424" s="20"/>
      <c r="B3424" s="20"/>
      <c r="C3424" s="20"/>
      <c r="D3424" s="20"/>
      <c r="E3424" s="20"/>
      <c r="F3424" s="20"/>
      <c r="G3424" s="20"/>
      <c r="H3424" s="20"/>
      <c r="I3424" s="58">
        <f>J3417+J3418+J3420+J3421+J3422</f>
        <v>240.72999999999996</v>
      </c>
      <c r="J3424" s="58"/>
      <c r="K3424" s="21">
        <f>IF(Source!I2849&lt;&gt;0, ROUND(I3424/Source!I2849, 2), 0)</f>
        <v>24073</v>
      </c>
      <c r="P3424" s="18">
        <f>I3424</f>
        <v>240.72999999999996</v>
      </c>
    </row>
    <row r="3425" spans="1:22" ht="99.75" x14ac:dyDescent="0.2">
      <c r="A3425" s="13">
        <v>387</v>
      </c>
      <c r="B3425" s="13" t="str">
        <f>Source!F2850</f>
        <v>21.23-8-140</v>
      </c>
      <c r="C3425" s="13" t="str">
        <f>Source!G2850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425" s="14" t="str">
        <f>Source!H2850</f>
        <v>км</v>
      </c>
      <c r="E3425" s="2">
        <f>Source!I2850</f>
        <v>1E-3</v>
      </c>
      <c r="F3425" s="16">
        <f>Source!AL2850</f>
        <v>99860.32</v>
      </c>
      <c r="G3425" s="15" t="str">
        <f>Source!DD2850</f>
        <v/>
      </c>
      <c r="H3425" s="2">
        <f>Source!AW2850</f>
        <v>1</v>
      </c>
      <c r="I3425" s="2">
        <f>IF(Source!BC2850&lt;&gt; 0, Source!BC2850, 1)</f>
        <v>1</v>
      </c>
      <c r="J3425" s="16">
        <f>Source!P2850</f>
        <v>99.86</v>
      </c>
      <c r="K3425" s="16"/>
      <c r="Q3425">
        <f>ROUND((Source!BZ2850/100)*ROUND((Source!AF2850*Source!AV2850)*Source!I2850, 2), 2)</f>
        <v>0</v>
      </c>
      <c r="R3425">
        <f>Source!X2850</f>
        <v>0</v>
      </c>
      <c r="S3425">
        <f>ROUND((Source!CA2850/100)*ROUND((Source!AF2850*Source!AV2850)*Source!I2850, 2), 2)</f>
        <v>0</v>
      </c>
      <c r="T3425">
        <f>Source!Y2850</f>
        <v>0</v>
      </c>
      <c r="U3425">
        <f>ROUND((175/100)*ROUND((Source!AE2850*Source!AV2850)*Source!I2850, 2), 2)</f>
        <v>0</v>
      </c>
      <c r="V3425">
        <f>ROUND((108/100)*ROUND(Source!CS2850*Source!I2850, 2), 2)</f>
        <v>0</v>
      </c>
    </row>
    <row r="3426" spans="1:22" ht="15" x14ac:dyDescent="0.25">
      <c r="A3426" s="20"/>
      <c r="B3426" s="20"/>
      <c r="C3426" s="20"/>
      <c r="D3426" s="20"/>
      <c r="E3426" s="20"/>
      <c r="F3426" s="20"/>
      <c r="G3426" s="20"/>
      <c r="H3426" s="20"/>
      <c r="I3426" s="58">
        <f>J3425</f>
        <v>99.86</v>
      </c>
      <c r="J3426" s="58"/>
      <c r="K3426" s="21">
        <f>IF(Source!I2850&lt;&gt;0, ROUND(I3426/Source!I2850, 2), 0)</f>
        <v>99860</v>
      </c>
      <c r="P3426" s="18">
        <f>I3426</f>
        <v>99.86</v>
      </c>
    </row>
    <row r="3427" spans="1:22" ht="57" x14ac:dyDescent="0.2">
      <c r="A3427" s="13">
        <v>388</v>
      </c>
      <c r="B3427" s="13" t="str">
        <f>Source!F2851</f>
        <v>21.21-5-84</v>
      </c>
      <c r="C3427" s="13" t="str">
        <f>Source!G2851</f>
        <v>Коробки для установки выключателей, переключателей и штепсельных розеток при скрытой электропроводке, тип КУВ-1М УХЛЗ</v>
      </c>
      <c r="D3427" s="14" t="str">
        <f>Source!H2851</f>
        <v>1000 шт.</v>
      </c>
      <c r="E3427" s="2">
        <f>Source!I2851</f>
        <v>2E-3</v>
      </c>
      <c r="F3427" s="16">
        <f>Source!AL2851</f>
        <v>72169.899999999994</v>
      </c>
      <c r="G3427" s="15" t="str">
        <f>Source!DD2851</f>
        <v/>
      </c>
      <c r="H3427" s="2">
        <f>Source!AW2851</f>
        <v>1</v>
      </c>
      <c r="I3427" s="2">
        <f>IF(Source!BC2851&lt;&gt; 0, Source!BC2851, 1)</f>
        <v>1</v>
      </c>
      <c r="J3427" s="16">
        <f>Source!P2851</f>
        <v>144.34</v>
      </c>
      <c r="K3427" s="16"/>
      <c r="Q3427">
        <f>ROUND((Source!BZ2851/100)*ROUND((Source!AF2851*Source!AV2851)*Source!I2851, 2), 2)</f>
        <v>0</v>
      </c>
      <c r="R3427">
        <f>Source!X2851</f>
        <v>0</v>
      </c>
      <c r="S3427">
        <f>ROUND((Source!CA2851/100)*ROUND((Source!AF2851*Source!AV2851)*Source!I2851, 2), 2)</f>
        <v>0</v>
      </c>
      <c r="T3427">
        <f>Source!Y2851</f>
        <v>0</v>
      </c>
      <c r="U3427">
        <f>ROUND((175/100)*ROUND((Source!AE2851*Source!AV2851)*Source!I2851, 2), 2)</f>
        <v>0</v>
      </c>
      <c r="V3427">
        <f>ROUND((108/100)*ROUND(Source!CS2851*Source!I2851, 2), 2)</f>
        <v>0</v>
      </c>
    </row>
    <row r="3428" spans="1:22" x14ac:dyDescent="0.2">
      <c r="C3428" s="17" t="str">
        <f>"Объем: "&amp;Source!I2851&amp;"=2/"&amp;"1000"</f>
        <v>Объем: 0,002=2/1000</v>
      </c>
    </row>
    <row r="3429" spans="1:22" ht="15" x14ac:dyDescent="0.25">
      <c r="A3429" s="20"/>
      <c r="B3429" s="20"/>
      <c r="C3429" s="20"/>
      <c r="D3429" s="20"/>
      <c r="E3429" s="20"/>
      <c r="F3429" s="20"/>
      <c r="G3429" s="20"/>
      <c r="H3429" s="20"/>
      <c r="I3429" s="58">
        <f>J3427</f>
        <v>144.34</v>
      </c>
      <c r="J3429" s="58"/>
      <c r="K3429" s="21">
        <f>IF(Source!I2851&lt;&gt;0, ROUND(I3429/Source!I2851, 2), 0)</f>
        <v>72170</v>
      </c>
      <c r="P3429" s="18">
        <f>I3429</f>
        <v>144.34</v>
      </c>
    </row>
    <row r="3430" spans="1:22" ht="42.75" x14ac:dyDescent="0.2">
      <c r="A3430" s="13">
        <v>389</v>
      </c>
      <c r="B3430" s="13" t="str">
        <f>Source!F2852</f>
        <v>1.20-3103-1-8/1</v>
      </c>
      <c r="C3430" s="13" t="str">
        <f>Source!G2852</f>
        <v>Установка розетки штепсельной неутопленного типа при открытой проводке</v>
      </c>
      <c r="D3430" s="14" t="str">
        <f>Source!H2852</f>
        <v>100 шт.</v>
      </c>
      <c r="E3430" s="2">
        <f>Source!I2852</f>
        <v>0.04</v>
      </c>
      <c r="F3430" s="16"/>
      <c r="G3430" s="15"/>
      <c r="H3430" s="2"/>
      <c r="I3430" s="2"/>
      <c r="J3430" s="16"/>
      <c r="K3430" s="16"/>
      <c r="Q3430">
        <f>ROUND((Source!BZ2852/100)*ROUND((Source!AF2852*Source!AV2852)*Source!I2852, 2), 2)</f>
        <v>780.74</v>
      </c>
      <c r="R3430">
        <f>Source!X2852</f>
        <v>780.74</v>
      </c>
      <c r="S3430">
        <f>ROUND((Source!CA2852/100)*ROUND((Source!AF2852*Source!AV2852)*Source!I2852, 2), 2)</f>
        <v>111.53</v>
      </c>
      <c r="T3430">
        <f>Source!Y2852</f>
        <v>111.53</v>
      </c>
      <c r="U3430">
        <f>ROUND((175/100)*ROUND((Source!AE2852*Source!AV2852)*Source!I2852, 2), 2)</f>
        <v>0.05</v>
      </c>
      <c r="V3430">
        <f>ROUND((108/100)*ROUND(Source!CS2852*Source!I2852, 2), 2)</f>
        <v>0.03</v>
      </c>
    </row>
    <row r="3431" spans="1:22" x14ac:dyDescent="0.2">
      <c r="C3431" s="17" t="str">
        <f>"Объем: "&amp;Source!I2852&amp;"=4/"&amp;"100"</f>
        <v>Объем: 0,04=4/100</v>
      </c>
    </row>
    <row r="3432" spans="1:22" ht="14.25" x14ac:dyDescent="0.2">
      <c r="A3432" s="13"/>
      <c r="B3432" s="13"/>
      <c r="C3432" s="13" t="s">
        <v>1159</v>
      </c>
      <c r="D3432" s="14"/>
      <c r="E3432" s="2"/>
      <c r="F3432" s="16">
        <f>Source!AO2852</f>
        <v>27883.439999999999</v>
      </c>
      <c r="G3432" s="15" t="str">
        <f>Source!DG2852</f>
        <v/>
      </c>
      <c r="H3432" s="2">
        <f>Source!AV2852</f>
        <v>1</v>
      </c>
      <c r="I3432" s="2">
        <f>IF(Source!BA2852&lt;&gt; 0, Source!BA2852, 1)</f>
        <v>1</v>
      </c>
      <c r="J3432" s="16">
        <f>Source!S2852</f>
        <v>1115.3399999999999</v>
      </c>
      <c r="K3432" s="16"/>
    </row>
    <row r="3433" spans="1:22" ht="14.25" x14ac:dyDescent="0.2">
      <c r="A3433" s="13"/>
      <c r="B3433" s="13"/>
      <c r="C3433" s="13" t="s">
        <v>1165</v>
      </c>
      <c r="D3433" s="14"/>
      <c r="E3433" s="2"/>
      <c r="F3433" s="16">
        <f>Source!AM2852</f>
        <v>32.57</v>
      </c>
      <c r="G3433" s="15" t="str">
        <f>Source!DE2852</f>
        <v/>
      </c>
      <c r="H3433" s="2">
        <f>Source!AV2852</f>
        <v>1</v>
      </c>
      <c r="I3433" s="2">
        <f>IF(Source!BB2852&lt;&gt; 0, Source!BB2852, 1)</f>
        <v>1</v>
      </c>
      <c r="J3433" s="16">
        <f>Source!Q2852</f>
        <v>1.3</v>
      </c>
      <c r="K3433" s="16"/>
    </row>
    <row r="3434" spans="1:22" ht="14.25" x14ac:dyDescent="0.2">
      <c r="A3434" s="13"/>
      <c r="B3434" s="13"/>
      <c r="C3434" s="13" t="s">
        <v>1166</v>
      </c>
      <c r="D3434" s="14"/>
      <c r="E3434" s="2"/>
      <c r="F3434" s="16">
        <f>Source!AN2852</f>
        <v>0.69</v>
      </c>
      <c r="G3434" s="15" t="str">
        <f>Source!DF2852</f>
        <v/>
      </c>
      <c r="H3434" s="2">
        <f>Source!AV2852</f>
        <v>1</v>
      </c>
      <c r="I3434" s="2">
        <f>IF(Source!BS2852&lt;&gt; 0, Source!BS2852, 1)</f>
        <v>1</v>
      </c>
      <c r="J3434" s="22">
        <f>Source!R2852</f>
        <v>0.03</v>
      </c>
      <c r="K3434" s="16"/>
    </row>
    <row r="3435" spans="1:22" ht="14.25" x14ac:dyDescent="0.2">
      <c r="A3435" s="13"/>
      <c r="B3435" s="13"/>
      <c r="C3435" s="13" t="s">
        <v>1160</v>
      </c>
      <c r="D3435" s="14" t="s">
        <v>1161</v>
      </c>
      <c r="E3435" s="2">
        <f>Source!AT2852</f>
        <v>70</v>
      </c>
      <c r="F3435" s="16"/>
      <c r="G3435" s="15"/>
      <c r="H3435" s="2"/>
      <c r="I3435" s="2"/>
      <c r="J3435" s="16">
        <f>SUM(R3430:R3434)</f>
        <v>780.74</v>
      </c>
      <c r="K3435" s="16"/>
    </row>
    <row r="3436" spans="1:22" ht="14.25" x14ac:dyDescent="0.2">
      <c r="A3436" s="13"/>
      <c r="B3436" s="13"/>
      <c r="C3436" s="13" t="s">
        <v>1162</v>
      </c>
      <c r="D3436" s="14" t="s">
        <v>1161</v>
      </c>
      <c r="E3436" s="2">
        <f>Source!AU2852</f>
        <v>10</v>
      </c>
      <c r="F3436" s="16"/>
      <c r="G3436" s="15"/>
      <c r="H3436" s="2"/>
      <c r="I3436" s="2"/>
      <c r="J3436" s="16">
        <f>SUM(T3430:T3435)</f>
        <v>111.53</v>
      </c>
      <c r="K3436" s="16"/>
    </row>
    <row r="3437" spans="1:22" ht="14.25" x14ac:dyDescent="0.2">
      <c r="A3437" s="13"/>
      <c r="B3437" s="13"/>
      <c r="C3437" s="13" t="s">
        <v>1168</v>
      </c>
      <c r="D3437" s="14" t="s">
        <v>1161</v>
      </c>
      <c r="E3437" s="2">
        <f>108</f>
        <v>108</v>
      </c>
      <c r="F3437" s="16"/>
      <c r="G3437" s="15"/>
      <c r="H3437" s="2"/>
      <c r="I3437" s="2"/>
      <c r="J3437" s="16">
        <f>SUM(V3430:V3436)</f>
        <v>0.03</v>
      </c>
      <c r="K3437" s="16"/>
    </row>
    <row r="3438" spans="1:22" ht="14.25" x14ac:dyDescent="0.2">
      <c r="A3438" s="13"/>
      <c r="B3438" s="13"/>
      <c r="C3438" s="13" t="s">
        <v>1163</v>
      </c>
      <c r="D3438" s="14" t="s">
        <v>1164</v>
      </c>
      <c r="E3438" s="2">
        <f>Source!AQ2852</f>
        <v>42.81</v>
      </c>
      <c r="F3438" s="16"/>
      <c r="G3438" s="15" t="str">
        <f>Source!DI2852</f>
        <v/>
      </c>
      <c r="H3438" s="2">
        <f>Source!AV2852</f>
        <v>1</v>
      </c>
      <c r="I3438" s="2"/>
      <c r="J3438" s="16"/>
      <c r="K3438" s="16">
        <f>Source!U2852</f>
        <v>1.7124000000000001</v>
      </c>
    </row>
    <row r="3439" spans="1:22" ht="15" x14ac:dyDescent="0.25">
      <c r="A3439" s="20"/>
      <c r="B3439" s="20"/>
      <c r="C3439" s="20"/>
      <c r="D3439" s="20"/>
      <c r="E3439" s="20"/>
      <c r="F3439" s="20"/>
      <c r="G3439" s="20"/>
      <c r="H3439" s="20"/>
      <c r="I3439" s="58">
        <f>J3432+J3433+J3435+J3436+J3437</f>
        <v>2008.9399999999998</v>
      </c>
      <c r="J3439" s="58"/>
      <c r="K3439" s="21">
        <f>IF(Source!I2852&lt;&gt;0, ROUND(I3439/Source!I2852, 2), 0)</f>
        <v>50223.5</v>
      </c>
      <c r="P3439" s="18">
        <f>I3439</f>
        <v>2008.9399999999998</v>
      </c>
    </row>
    <row r="3440" spans="1:22" ht="42.75" x14ac:dyDescent="0.2">
      <c r="A3440" s="13">
        <v>390</v>
      </c>
      <c r="B3440" s="13" t="str">
        <f>Source!F2853</f>
        <v>1.20-3103-1-1/1</v>
      </c>
      <c r="C3440" s="13" t="str">
        <f>Source!G2853</f>
        <v>Установка выключателя одноклавишного неутопленного типа при открытой проводке</v>
      </c>
      <c r="D3440" s="14" t="str">
        <f>Source!H2853</f>
        <v>100 шт.</v>
      </c>
      <c r="E3440" s="2">
        <f>Source!I2853</f>
        <v>0.01</v>
      </c>
      <c r="F3440" s="16"/>
      <c r="G3440" s="15"/>
      <c r="H3440" s="2"/>
      <c r="I3440" s="2"/>
      <c r="J3440" s="16"/>
      <c r="K3440" s="16"/>
      <c r="Q3440">
        <f>ROUND((Source!BZ2853/100)*ROUND((Source!AF2853*Source!AV2853)*Source!I2853, 2), 2)</f>
        <v>178.82</v>
      </c>
      <c r="R3440">
        <f>Source!X2853</f>
        <v>178.82</v>
      </c>
      <c r="S3440">
        <f>ROUND((Source!CA2853/100)*ROUND((Source!AF2853*Source!AV2853)*Source!I2853, 2), 2)</f>
        <v>25.55</v>
      </c>
      <c r="T3440">
        <f>Source!Y2853</f>
        <v>25.55</v>
      </c>
      <c r="U3440">
        <f>ROUND((175/100)*ROUND((Source!AE2853*Source!AV2853)*Source!I2853, 2), 2)</f>
        <v>0.02</v>
      </c>
      <c r="V3440">
        <f>ROUND((108/100)*ROUND(Source!CS2853*Source!I2853, 2), 2)</f>
        <v>0.01</v>
      </c>
    </row>
    <row r="3441" spans="1:22" x14ac:dyDescent="0.2">
      <c r="C3441" s="17" t="str">
        <f>"Объем: "&amp;Source!I2853&amp;"=1/"&amp;"100"</f>
        <v>Объем: 0,01=1/100</v>
      </c>
    </row>
    <row r="3442" spans="1:22" ht="14.25" x14ac:dyDescent="0.2">
      <c r="A3442" s="13"/>
      <c r="B3442" s="13"/>
      <c r="C3442" s="13" t="s">
        <v>1159</v>
      </c>
      <c r="D3442" s="14"/>
      <c r="E3442" s="2"/>
      <c r="F3442" s="16">
        <f>Source!AO2853</f>
        <v>25545.16</v>
      </c>
      <c r="G3442" s="15" t="str">
        <f>Source!DG2853</f>
        <v/>
      </c>
      <c r="H3442" s="2">
        <f>Source!AV2853</f>
        <v>1</v>
      </c>
      <c r="I3442" s="2">
        <f>IF(Source!BA2853&lt;&gt; 0, Source!BA2853, 1)</f>
        <v>1</v>
      </c>
      <c r="J3442" s="16">
        <f>Source!S2853</f>
        <v>255.45</v>
      </c>
      <c r="K3442" s="16"/>
    </row>
    <row r="3443" spans="1:22" ht="14.25" x14ac:dyDescent="0.2">
      <c r="A3443" s="13"/>
      <c r="B3443" s="13"/>
      <c r="C3443" s="13" t="s">
        <v>1165</v>
      </c>
      <c r="D3443" s="14"/>
      <c r="E3443" s="2"/>
      <c r="F3443" s="16">
        <f>Source!AM2853</f>
        <v>32.57</v>
      </c>
      <c r="G3443" s="15" t="str">
        <f>Source!DE2853</f>
        <v/>
      </c>
      <c r="H3443" s="2">
        <f>Source!AV2853</f>
        <v>1</v>
      </c>
      <c r="I3443" s="2">
        <f>IF(Source!BB2853&lt;&gt; 0, Source!BB2853, 1)</f>
        <v>1</v>
      </c>
      <c r="J3443" s="16">
        <f>Source!Q2853</f>
        <v>0.33</v>
      </c>
      <c r="K3443" s="16"/>
    </row>
    <row r="3444" spans="1:22" ht="14.25" x14ac:dyDescent="0.2">
      <c r="A3444" s="13"/>
      <c r="B3444" s="13"/>
      <c r="C3444" s="13" t="s">
        <v>1166</v>
      </c>
      <c r="D3444" s="14"/>
      <c r="E3444" s="2"/>
      <c r="F3444" s="16">
        <f>Source!AN2853</f>
        <v>0.69</v>
      </c>
      <c r="G3444" s="15" t="str">
        <f>Source!DF2853</f>
        <v/>
      </c>
      <c r="H3444" s="2">
        <f>Source!AV2853</f>
        <v>1</v>
      </c>
      <c r="I3444" s="2">
        <f>IF(Source!BS2853&lt;&gt; 0, Source!BS2853, 1)</f>
        <v>1</v>
      </c>
      <c r="J3444" s="22">
        <f>Source!R2853</f>
        <v>0.01</v>
      </c>
      <c r="K3444" s="16"/>
    </row>
    <row r="3445" spans="1:22" ht="14.25" x14ac:dyDescent="0.2">
      <c r="A3445" s="13"/>
      <c r="B3445" s="13"/>
      <c r="C3445" s="13" t="s">
        <v>1160</v>
      </c>
      <c r="D3445" s="14" t="s">
        <v>1161</v>
      </c>
      <c r="E3445" s="2">
        <f>Source!AT2853</f>
        <v>70</v>
      </c>
      <c r="F3445" s="16"/>
      <c r="G3445" s="15"/>
      <c r="H3445" s="2"/>
      <c r="I3445" s="2"/>
      <c r="J3445" s="16">
        <f>SUM(R3440:R3444)</f>
        <v>178.82</v>
      </c>
      <c r="K3445" s="16"/>
    </row>
    <row r="3446" spans="1:22" ht="14.25" x14ac:dyDescent="0.2">
      <c r="A3446" s="13"/>
      <c r="B3446" s="13"/>
      <c r="C3446" s="13" t="s">
        <v>1162</v>
      </c>
      <c r="D3446" s="14" t="s">
        <v>1161</v>
      </c>
      <c r="E3446" s="2">
        <f>Source!AU2853</f>
        <v>10</v>
      </c>
      <c r="F3446" s="16"/>
      <c r="G3446" s="15"/>
      <c r="H3446" s="2"/>
      <c r="I3446" s="2"/>
      <c r="J3446" s="16">
        <f>SUM(T3440:T3445)</f>
        <v>25.55</v>
      </c>
      <c r="K3446" s="16"/>
    </row>
    <row r="3447" spans="1:22" ht="14.25" x14ac:dyDescent="0.2">
      <c r="A3447" s="13"/>
      <c r="B3447" s="13"/>
      <c r="C3447" s="13" t="s">
        <v>1168</v>
      </c>
      <c r="D3447" s="14" t="s">
        <v>1161</v>
      </c>
      <c r="E3447" s="2">
        <f>108</f>
        <v>108</v>
      </c>
      <c r="F3447" s="16"/>
      <c r="G3447" s="15"/>
      <c r="H3447" s="2"/>
      <c r="I3447" s="2"/>
      <c r="J3447" s="16">
        <f>SUM(V3440:V3446)</f>
        <v>0.01</v>
      </c>
      <c r="K3447" s="16"/>
    </row>
    <row r="3448" spans="1:22" ht="14.25" x14ac:dyDescent="0.2">
      <c r="A3448" s="13"/>
      <c r="B3448" s="13"/>
      <c r="C3448" s="13" t="s">
        <v>1163</v>
      </c>
      <c r="D3448" s="14" t="s">
        <v>1164</v>
      </c>
      <c r="E3448" s="2">
        <f>Source!AQ2853</f>
        <v>39.22</v>
      </c>
      <c r="F3448" s="16"/>
      <c r="G3448" s="15" t="str">
        <f>Source!DI2853</f>
        <v/>
      </c>
      <c r="H3448" s="2">
        <f>Source!AV2853</f>
        <v>1</v>
      </c>
      <c r="I3448" s="2"/>
      <c r="J3448" s="16"/>
      <c r="K3448" s="16">
        <f>Source!U2853</f>
        <v>0.39219999999999999</v>
      </c>
    </row>
    <row r="3449" spans="1:22" ht="15" x14ac:dyDescent="0.25">
      <c r="A3449" s="20"/>
      <c r="B3449" s="20"/>
      <c r="C3449" s="20"/>
      <c r="D3449" s="20"/>
      <c r="E3449" s="20"/>
      <c r="F3449" s="20"/>
      <c r="G3449" s="20"/>
      <c r="H3449" s="20"/>
      <c r="I3449" s="58">
        <f>J3442+J3443+J3445+J3446+J3447</f>
        <v>460.16</v>
      </c>
      <c r="J3449" s="58"/>
      <c r="K3449" s="21">
        <f>IF(Source!I2853&lt;&gt;0, ROUND(I3449/Source!I2853, 2), 0)</f>
        <v>46016</v>
      </c>
      <c r="P3449" s="18">
        <f>I3449</f>
        <v>460.16</v>
      </c>
    </row>
    <row r="3450" spans="1:22" ht="42.75" x14ac:dyDescent="0.2">
      <c r="A3450" s="13">
        <v>391</v>
      </c>
      <c r="B3450" s="13" t="str">
        <f>Source!F2854</f>
        <v>1.20-3103-1-5/1</v>
      </c>
      <c r="C3450" s="13" t="str">
        <f>Source!G2854</f>
        <v>Установка выключателя двухклавишного утопленного типа при скрытой проводке</v>
      </c>
      <c r="D3450" s="14" t="str">
        <f>Source!H2854</f>
        <v>100 шт.</v>
      </c>
      <c r="E3450" s="2">
        <f>Source!I2854</f>
        <v>0.01</v>
      </c>
      <c r="F3450" s="16"/>
      <c r="G3450" s="15"/>
      <c r="H3450" s="2"/>
      <c r="I3450" s="2"/>
      <c r="J3450" s="16"/>
      <c r="K3450" s="16"/>
      <c r="Q3450">
        <f>ROUND((Source!BZ2854/100)*ROUND((Source!AF2854*Source!AV2854)*Source!I2854, 2), 2)</f>
        <v>157.88999999999999</v>
      </c>
      <c r="R3450">
        <f>Source!X2854</f>
        <v>157.88999999999999</v>
      </c>
      <c r="S3450">
        <f>ROUND((Source!CA2854/100)*ROUND((Source!AF2854*Source!AV2854)*Source!I2854, 2), 2)</f>
        <v>22.56</v>
      </c>
      <c r="T3450">
        <f>Source!Y2854</f>
        <v>22.56</v>
      </c>
      <c r="U3450">
        <f>ROUND((175/100)*ROUND((Source!AE2854*Source!AV2854)*Source!I2854, 2), 2)</f>
        <v>0</v>
      </c>
      <c r="V3450">
        <f>ROUND((108/100)*ROUND(Source!CS2854*Source!I2854, 2), 2)</f>
        <v>0</v>
      </c>
    </row>
    <row r="3451" spans="1:22" x14ac:dyDescent="0.2">
      <c r="C3451" s="17" t="str">
        <f>"Объем: "&amp;Source!I2854&amp;"=1/"&amp;"100"</f>
        <v>Объем: 0,01=1/100</v>
      </c>
    </row>
    <row r="3452" spans="1:22" ht="14.25" x14ac:dyDescent="0.2">
      <c r="A3452" s="13"/>
      <c r="B3452" s="13"/>
      <c r="C3452" s="13" t="s">
        <v>1159</v>
      </c>
      <c r="D3452" s="14"/>
      <c r="E3452" s="2"/>
      <c r="F3452" s="16">
        <f>Source!AO2854</f>
        <v>22555.56</v>
      </c>
      <c r="G3452" s="15" t="str">
        <f>Source!DG2854</f>
        <v/>
      </c>
      <c r="H3452" s="2">
        <f>Source!AV2854</f>
        <v>1</v>
      </c>
      <c r="I3452" s="2">
        <f>IF(Source!BA2854&lt;&gt; 0, Source!BA2854, 1)</f>
        <v>1</v>
      </c>
      <c r="J3452" s="16">
        <f>Source!S2854</f>
        <v>225.56</v>
      </c>
      <c r="K3452" s="16"/>
    </row>
    <row r="3453" spans="1:22" ht="14.25" x14ac:dyDescent="0.2">
      <c r="A3453" s="13"/>
      <c r="B3453" s="13"/>
      <c r="C3453" s="13" t="s">
        <v>1160</v>
      </c>
      <c r="D3453" s="14" t="s">
        <v>1161</v>
      </c>
      <c r="E3453" s="2">
        <f>Source!AT2854</f>
        <v>70</v>
      </c>
      <c r="F3453" s="16"/>
      <c r="G3453" s="15"/>
      <c r="H3453" s="2"/>
      <c r="I3453" s="2"/>
      <c r="J3453" s="16">
        <f>SUM(R3450:R3452)</f>
        <v>157.88999999999999</v>
      </c>
      <c r="K3453" s="16"/>
    </row>
    <row r="3454" spans="1:22" ht="14.25" x14ac:dyDescent="0.2">
      <c r="A3454" s="13"/>
      <c r="B3454" s="13"/>
      <c r="C3454" s="13" t="s">
        <v>1162</v>
      </c>
      <c r="D3454" s="14" t="s">
        <v>1161</v>
      </c>
      <c r="E3454" s="2">
        <f>Source!AU2854</f>
        <v>10</v>
      </c>
      <c r="F3454" s="16"/>
      <c r="G3454" s="15"/>
      <c r="H3454" s="2"/>
      <c r="I3454" s="2"/>
      <c r="J3454" s="16">
        <f>SUM(T3450:T3453)</f>
        <v>22.56</v>
      </c>
      <c r="K3454" s="16"/>
    </row>
    <row r="3455" spans="1:22" ht="14.25" x14ac:dyDescent="0.2">
      <c r="A3455" s="13"/>
      <c r="B3455" s="13"/>
      <c r="C3455" s="13" t="s">
        <v>1163</v>
      </c>
      <c r="D3455" s="14" t="s">
        <v>1164</v>
      </c>
      <c r="E3455" s="2">
        <f>Source!AQ2854</f>
        <v>34.630000000000003</v>
      </c>
      <c r="F3455" s="16"/>
      <c r="G3455" s="15" t="str">
        <f>Source!DI2854</f>
        <v/>
      </c>
      <c r="H3455" s="2">
        <f>Source!AV2854</f>
        <v>1</v>
      </c>
      <c r="I3455" s="2"/>
      <c r="J3455" s="16"/>
      <c r="K3455" s="16">
        <f>Source!U2854</f>
        <v>0.34630000000000005</v>
      </c>
    </row>
    <row r="3456" spans="1:22" ht="15" x14ac:dyDescent="0.25">
      <c r="A3456" s="20"/>
      <c r="B3456" s="20"/>
      <c r="C3456" s="20"/>
      <c r="D3456" s="20"/>
      <c r="E3456" s="20"/>
      <c r="F3456" s="20"/>
      <c r="G3456" s="20"/>
      <c r="H3456" s="20"/>
      <c r="I3456" s="58">
        <f>J3452+J3453+J3454</f>
        <v>406.01</v>
      </c>
      <c r="J3456" s="58"/>
      <c r="K3456" s="21">
        <f>IF(Source!I2854&lt;&gt;0, ROUND(I3456/Source!I2854, 2), 0)</f>
        <v>40601</v>
      </c>
      <c r="P3456" s="18">
        <f>I3456</f>
        <v>406.01</v>
      </c>
    </row>
    <row r="3458" spans="1:22" ht="15" x14ac:dyDescent="0.25">
      <c r="A3458" s="61" t="str">
        <f>CONCATENATE("Итого по разделу: ",IF(Source!G2856&lt;&gt;"Новый раздел", Source!G2856, ""))</f>
        <v>Итого по разделу: Помещение 305 Учебный класс</v>
      </c>
      <c r="B3458" s="61"/>
      <c r="C3458" s="61"/>
      <c r="D3458" s="61"/>
      <c r="E3458" s="61"/>
      <c r="F3458" s="61"/>
      <c r="G3458" s="61"/>
      <c r="H3458" s="61"/>
      <c r="I3458" s="59">
        <f>SUM(P3396:P3457)</f>
        <v>3738.16</v>
      </c>
      <c r="J3458" s="60"/>
      <c r="K3458" s="23"/>
    </row>
    <row r="3461" spans="1:22" ht="16.5" x14ac:dyDescent="0.25">
      <c r="A3461" s="57" t="str">
        <f>CONCATENATE("Раздел: ",IF(Source!G2886&lt;&gt;"Новый раздел", Source!G2886, ""))</f>
        <v>Раздел: Помещение 309 Рекриация</v>
      </c>
      <c r="B3461" s="57"/>
      <c r="C3461" s="57"/>
      <c r="D3461" s="57"/>
      <c r="E3461" s="57"/>
      <c r="F3461" s="57"/>
      <c r="G3461" s="57"/>
      <c r="H3461" s="57"/>
      <c r="I3461" s="57"/>
      <c r="J3461" s="57"/>
      <c r="K3461" s="57"/>
    </row>
    <row r="3462" spans="1:22" ht="28.5" x14ac:dyDescent="0.2">
      <c r="A3462" s="13">
        <v>392</v>
      </c>
      <c r="B3462" s="13" t="str">
        <f>Source!F2890</f>
        <v>1.21-3305-1-1/1</v>
      </c>
      <c r="C3462" s="13" t="str">
        <f>Source!G2890</f>
        <v>Демонтаж выключателей, розеток</v>
      </c>
      <c r="D3462" s="14" t="str">
        <f>Source!H2890</f>
        <v>100 шт.</v>
      </c>
      <c r="E3462" s="2">
        <f>Source!I2890</f>
        <v>0.06</v>
      </c>
      <c r="F3462" s="16"/>
      <c r="G3462" s="15"/>
      <c r="H3462" s="2"/>
      <c r="I3462" s="2"/>
      <c r="J3462" s="16"/>
      <c r="K3462" s="16"/>
      <c r="Q3462">
        <f>ROUND((Source!BZ2890/100)*ROUND((Source!AF2890*Source!AV2890)*Source!I2890, 2), 2)</f>
        <v>113.84</v>
      </c>
      <c r="R3462">
        <f>Source!X2890</f>
        <v>113.84</v>
      </c>
      <c r="S3462">
        <f>ROUND((Source!CA2890/100)*ROUND((Source!AF2890*Source!AV2890)*Source!I2890, 2), 2)</f>
        <v>16.260000000000002</v>
      </c>
      <c r="T3462">
        <f>Source!Y2890</f>
        <v>16.260000000000002</v>
      </c>
      <c r="U3462">
        <f>ROUND((175/100)*ROUND((Source!AE2890*Source!AV2890)*Source!I2890, 2), 2)</f>
        <v>0</v>
      </c>
      <c r="V3462">
        <f>ROUND((108/100)*ROUND(Source!CS2890*Source!I2890, 2), 2)</f>
        <v>0</v>
      </c>
    </row>
    <row r="3463" spans="1:22" x14ac:dyDescent="0.2">
      <c r="C3463" s="17" t="str">
        <f>"Объем: "&amp;Source!I2890&amp;"=6/"&amp;"100"</f>
        <v>Объем: 0,06=6/100</v>
      </c>
    </row>
    <row r="3464" spans="1:22" ht="14.25" x14ac:dyDescent="0.2">
      <c r="A3464" s="13"/>
      <c r="B3464" s="13"/>
      <c r="C3464" s="13" t="s">
        <v>1159</v>
      </c>
      <c r="D3464" s="14"/>
      <c r="E3464" s="2"/>
      <c r="F3464" s="16">
        <f>Source!AO2890</f>
        <v>2710.46</v>
      </c>
      <c r="G3464" s="15" t="str">
        <f>Source!DG2890</f>
        <v/>
      </c>
      <c r="H3464" s="2">
        <f>Source!AV2890</f>
        <v>1</v>
      </c>
      <c r="I3464" s="2">
        <f>IF(Source!BA2890&lt;&gt; 0, Source!BA2890, 1)</f>
        <v>1</v>
      </c>
      <c r="J3464" s="16">
        <f>Source!S2890</f>
        <v>162.63</v>
      </c>
      <c r="K3464" s="16"/>
    </row>
    <row r="3465" spans="1:22" ht="14.25" x14ac:dyDescent="0.2">
      <c r="A3465" s="13"/>
      <c r="B3465" s="13"/>
      <c r="C3465" s="13" t="s">
        <v>1160</v>
      </c>
      <c r="D3465" s="14" t="s">
        <v>1161</v>
      </c>
      <c r="E3465" s="2">
        <f>Source!AT2890</f>
        <v>70</v>
      </c>
      <c r="F3465" s="16"/>
      <c r="G3465" s="15"/>
      <c r="H3465" s="2"/>
      <c r="I3465" s="2"/>
      <c r="J3465" s="16">
        <f>SUM(R3462:R3464)</f>
        <v>113.84</v>
      </c>
      <c r="K3465" s="16"/>
    </row>
    <row r="3466" spans="1:22" ht="14.25" x14ac:dyDescent="0.2">
      <c r="A3466" s="13"/>
      <c r="B3466" s="13"/>
      <c r="C3466" s="13" t="s">
        <v>1162</v>
      </c>
      <c r="D3466" s="14" t="s">
        <v>1161</v>
      </c>
      <c r="E3466" s="2">
        <f>Source!AU2890</f>
        <v>10</v>
      </c>
      <c r="F3466" s="16"/>
      <c r="G3466" s="15"/>
      <c r="H3466" s="2"/>
      <c r="I3466" s="2"/>
      <c r="J3466" s="16">
        <f>SUM(T3462:T3465)</f>
        <v>16.260000000000002</v>
      </c>
      <c r="K3466" s="16"/>
    </row>
    <row r="3467" spans="1:22" ht="14.25" x14ac:dyDescent="0.2">
      <c r="A3467" s="13"/>
      <c r="B3467" s="13"/>
      <c r="C3467" s="13" t="s">
        <v>1163</v>
      </c>
      <c r="D3467" s="14" t="s">
        <v>1164</v>
      </c>
      <c r="E3467" s="2">
        <f>Source!AQ2890</f>
        <v>5.84</v>
      </c>
      <c r="F3467" s="16"/>
      <c r="G3467" s="15" t="str">
        <f>Source!DI2890</f>
        <v/>
      </c>
      <c r="H3467" s="2">
        <f>Source!AV2890</f>
        <v>1</v>
      </c>
      <c r="I3467" s="2"/>
      <c r="J3467" s="16"/>
      <c r="K3467" s="16">
        <f>Source!U2890</f>
        <v>0.35039999999999999</v>
      </c>
    </row>
    <row r="3468" spans="1:22" ht="15" x14ac:dyDescent="0.25">
      <c r="A3468" s="20"/>
      <c r="B3468" s="20"/>
      <c r="C3468" s="20"/>
      <c r="D3468" s="20"/>
      <c r="E3468" s="20"/>
      <c r="F3468" s="20"/>
      <c r="G3468" s="20"/>
      <c r="H3468" s="20"/>
      <c r="I3468" s="58">
        <f>J3464+J3465+J3466</f>
        <v>292.73</v>
      </c>
      <c r="J3468" s="58"/>
      <c r="K3468" s="21">
        <f>IF(Source!I2890&lt;&gt;0, ROUND(I3468/Source!I2890, 2), 0)</f>
        <v>4878.83</v>
      </c>
      <c r="P3468" s="18">
        <f>I3468</f>
        <v>292.73</v>
      </c>
    </row>
    <row r="3469" spans="1:22" ht="57" x14ac:dyDescent="0.2">
      <c r="A3469" s="13">
        <v>393</v>
      </c>
      <c r="B3469" s="13" t="str">
        <f>Source!F2891</f>
        <v>1.50-3204-13-6/1</v>
      </c>
      <c r="C3469" s="13" t="str">
        <f>Source!G2891</f>
        <v>Сверление отверстий в строительных конструкциях из кирпича установками алмазного сверления, диаметр сверла алмазного кольцевого 70 мм</v>
      </c>
      <c r="D3469" s="14" t="str">
        <f>Source!H2891</f>
        <v>10 СМ</v>
      </c>
      <c r="E3469" s="2">
        <f>Source!I2891</f>
        <v>3</v>
      </c>
      <c r="F3469" s="16"/>
      <c r="G3469" s="15"/>
      <c r="H3469" s="2"/>
      <c r="I3469" s="2"/>
      <c r="J3469" s="16"/>
      <c r="K3469" s="16"/>
      <c r="Q3469">
        <f>ROUND((Source!BZ2891/100)*ROUND((Source!AF2891*Source!AV2891)*Source!I2891, 2), 2)</f>
        <v>641.07000000000005</v>
      </c>
      <c r="R3469">
        <f>Source!X2891</f>
        <v>641.07000000000005</v>
      </c>
      <c r="S3469">
        <f>ROUND((Source!CA2891/100)*ROUND((Source!AF2891*Source!AV2891)*Source!I2891, 2), 2)</f>
        <v>91.58</v>
      </c>
      <c r="T3469">
        <f>Source!Y2891</f>
        <v>91.58</v>
      </c>
      <c r="U3469">
        <f>ROUND((175/100)*ROUND((Source!AE2891*Source!AV2891)*Source!I2891, 2), 2)</f>
        <v>0.68</v>
      </c>
      <c r="V3469">
        <f>ROUND((108/100)*ROUND(Source!CS2891*Source!I2891, 2), 2)</f>
        <v>0.42</v>
      </c>
    </row>
    <row r="3470" spans="1:22" x14ac:dyDescent="0.2">
      <c r="C3470" s="17" t="str">
        <f>"Объем: "&amp;Source!I2891&amp;"=30/"&amp;"10"</f>
        <v>Объем: 3=30/10</v>
      </c>
    </row>
    <row r="3471" spans="1:22" ht="14.25" x14ac:dyDescent="0.2">
      <c r="A3471" s="13"/>
      <c r="B3471" s="13"/>
      <c r="C3471" s="13" t="s">
        <v>1159</v>
      </c>
      <c r="D3471" s="14"/>
      <c r="E3471" s="2"/>
      <c r="F3471" s="16">
        <f>Source!AO2891</f>
        <v>305.27</v>
      </c>
      <c r="G3471" s="15" t="str">
        <f>Source!DG2891</f>
        <v/>
      </c>
      <c r="H3471" s="2">
        <f>Source!AV2891</f>
        <v>1</v>
      </c>
      <c r="I3471" s="2">
        <f>IF(Source!BA2891&lt;&gt; 0, Source!BA2891, 1)</f>
        <v>1</v>
      </c>
      <c r="J3471" s="16">
        <f>Source!S2891</f>
        <v>915.81</v>
      </c>
      <c r="K3471" s="16"/>
    </row>
    <row r="3472" spans="1:22" ht="14.25" x14ac:dyDescent="0.2">
      <c r="A3472" s="13"/>
      <c r="B3472" s="13"/>
      <c r="C3472" s="13" t="s">
        <v>1165</v>
      </c>
      <c r="D3472" s="14"/>
      <c r="E3472" s="2"/>
      <c r="F3472" s="16">
        <f>Source!AM2891</f>
        <v>8.99</v>
      </c>
      <c r="G3472" s="15" t="str">
        <f>Source!DE2891</f>
        <v/>
      </c>
      <c r="H3472" s="2">
        <f>Source!AV2891</f>
        <v>1</v>
      </c>
      <c r="I3472" s="2">
        <f>IF(Source!BB2891&lt;&gt; 0, Source!BB2891, 1)</f>
        <v>1</v>
      </c>
      <c r="J3472" s="16">
        <f>Source!Q2891</f>
        <v>26.97</v>
      </c>
      <c r="K3472" s="16"/>
    </row>
    <row r="3473" spans="1:22" ht="14.25" x14ac:dyDescent="0.2">
      <c r="A3473" s="13"/>
      <c r="B3473" s="13"/>
      <c r="C3473" s="13" t="s">
        <v>1166</v>
      </c>
      <c r="D3473" s="14"/>
      <c r="E3473" s="2"/>
      <c r="F3473" s="16">
        <f>Source!AN2891</f>
        <v>0.13</v>
      </c>
      <c r="G3473" s="15" t="str">
        <f>Source!DF2891</f>
        <v/>
      </c>
      <c r="H3473" s="2">
        <f>Source!AV2891</f>
        <v>1</v>
      </c>
      <c r="I3473" s="2">
        <f>IF(Source!BS2891&lt;&gt; 0, Source!BS2891, 1)</f>
        <v>1</v>
      </c>
      <c r="J3473" s="22">
        <f>Source!R2891</f>
        <v>0.39</v>
      </c>
      <c r="K3473" s="16"/>
    </row>
    <row r="3474" spans="1:22" ht="14.25" x14ac:dyDescent="0.2">
      <c r="A3474" s="13"/>
      <c r="B3474" s="13"/>
      <c r="C3474" s="13" t="s">
        <v>1167</v>
      </c>
      <c r="D3474" s="14"/>
      <c r="E3474" s="2"/>
      <c r="F3474" s="16">
        <f>Source!AL2891</f>
        <v>112.32</v>
      </c>
      <c r="G3474" s="15" t="str">
        <f>Source!DD2891</f>
        <v/>
      </c>
      <c r="H3474" s="2">
        <f>Source!AW2891</f>
        <v>1</v>
      </c>
      <c r="I3474" s="2">
        <f>IF(Source!BC2891&lt;&gt; 0, Source!BC2891, 1)</f>
        <v>1</v>
      </c>
      <c r="J3474" s="16">
        <f>Source!P2891</f>
        <v>336.96</v>
      </c>
      <c r="K3474" s="16"/>
    </row>
    <row r="3475" spans="1:22" ht="14.25" x14ac:dyDescent="0.2">
      <c r="A3475" s="13"/>
      <c r="B3475" s="13"/>
      <c r="C3475" s="13" t="s">
        <v>1160</v>
      </c>
      <c r="D3475" s="14" t="s">
        <v>1161</v>
      </c>
      <c r="E3475" s="2">
        <f>Source!AT2891</f>
        <v>70</v>
      </c>
      <c r="F3475" s="16"/>
      <c r="G3475" s="15"/>
      <c r="H3475" s="2"/>
      <c r="I3475" s="2"/>
      <c r="J3475" s="16">
        <f>SUM(R3469:R3474)</f>
        <v>641.07000000000005</v>
      </c>
      <c r="K3475" s="16"/>
    </row>
    <row r="3476" spans="1:22" ht="14.25" x14ac:dyDescent="0.2">
      <c r="A3476" s="13"/>
      <c r="B3476" s="13"/>
      <c r="C3476" s="13" t="s">
        <v>1162</v>
      </c>
      <c r="D3476" s="14" t="s">
        <v>1161</v>
      </c>
      <c r="E3476" s="2">
        <f>Source!AU2891</f>
        <v>10</v>
      </c>
      <c r="F3476" s="16"/>
      <c r="G3476" s="15"/>
      <c r="H3476" s="2"/>
      <c r="I3476" s="2"/>
      <c r="J3476" s="16">
        <f>SUM(T3469:T3475)</f>
        <v>91.58</v>
      </c>
      <c r="K3476" s="16"/>
    </row>
    <row r="3477" spans="1:22" ht="14.25" x14ac:dyDescent="0.2">
      <c r="A3477" s="13"/>
      <c r="B3477" s="13"/>
      <c r="C3477" s="13" t="s">
        <v>1168</v>
      </c>
      <c r="D3477" s="14" t="s">
        <v>1161</v>
      </c>
      <c r="E3477" s="2">
        <f>108</f>
        <v>108</v>
      </c>
      <c r="F3477" s="16"/>
      <c r="G3477" s="15"/>
      <c r="H3477" s="2"/>
      <c r="I3477" s="2"/>
      <c r="J3477" s="16">
        <f>SUM(V3469:V3476)</f>
        <v>0.42</v>
      </c>
      <c r="K3477" s="16"/>
    </row>
    <row r="3478" spans="1:22" ht="14.25" x14ac:dyDescent="0.2">
      <c r="A3478" s="13"/>
      <c r="B3478" s="13"/>
      <c r="C3478" s="13" t="s">
        <v>1163</v>
      </c>
      <c r="D3478" s="14" t="s">
        <v>1164</v>
      </c>
      <c r="E3478" s="2">
        <f>Source!AQ2891</f>
        <v>0.42</v>
      </c>
      <c r="F3478" s="16"/>
      <c r="G3478" s="15" t="str">
        <f>Source!DI2891</f>
        <v/>
      </c>
      <c r="H3478" s="2">
        <f>Source!AV2891</f>
        <v>1</v>
      </c>
      <c r="I3478" s="2"/>
      <c r="J3478" s="16"/>
      <c r="K3478" s="16">
        <f>Source!U2891</f>
        <v>1.26</v>
      </c>
    </row>
    <row r="3479" spans="1:22" ht="15" x14ac:dyDescent="0.25">
      <c r="A3479" s="20"/>
      <c r="B3479" s="20"/>
      <c r="C3479" s="20"/>
      <c r="D3479" s="20"/>
      <c r="E3479" s="20"/>
      <c r="F3479" s="20"/>
      <c r="G3479" s="20"/>
      <c r="H3479" s="20"/>
      <c r="I3479" s="58">
        <f>J3471+J3472+J3474+J3475+J3476+J3477</f>
        <v>2012.81</v>
      </c>
      <c r="J3479" s="58"/>
      <c r="K3479" s="21">
        <f>IF(Source!I2891&lt;&gt;0, ROUND(I3479/Source!I2891, 2), 0)</f>
        <v>670.94</v>
      </c>
      <c r="P3479" s="18">
        <f>I3479</f>
        <v>2012.81</v>
      </c>
    </row>
    <row r="3480" spans="1:22" ht="99.75" x14ac:dyDescent="0.2">
      <c r="A3480" s="13">
        <v>394</v>
      </c>
      <c r="B3480" s="13" t="str">
        <f>Source!F2892</f>
        <v>21.23-8-140</v>
      </c>
      <c r="C3480" s="13" t="str">
        <f>Source!G2892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480" s="14" t="str">
        <f>Source!H2892</f>
        <v>км</v>
      </c>
      <c r="E3480" s="2">
        <f>Source!I2892</f>
        <v>0.02</v>
      </c>
      <c r="F3480" s="16">
        <f>Source!AL2892</f>
        <v>99860.32</v>
      </c>
      <c r="G3480" s="15" t="str">
        <f>Source!DD2892</f>
        <v/>
      </c>
      <c r="H3480" s="2">
        <f>Source!AW2892</f>
        <v>1</v>
      </c>
      <c r="I3480" s="2">
        <f>IF(Source!BC2892&lt;&gt; 0, Source!BC2892, 1)</f>
        <v>1</v>
      </c>
      <c r="J3480" s="16">
        <f>Source!P2892</f>
        <v>1997.21</v>
      </c>
      <c r="K3480" s="16"/>
      <c r="Q3480">
        <f>ROUND((Source!BZ2892/100)*ROUND((Source!AF2892*Source!AV2892)*Source!I2892, 2), 2)</f>
        <v>0</v>
      </c>
      <c r="R3480">
        <f>Source!X2892</f>
        <v>0</v>
      </c>
      <c r="S3480">
        <f>ROUND((Source!CA2892/100)*ROUND((Source!AF2892*Source!AV2892)*Source!I2892, 2), 2)</f>
        <v>0</v>
      </c>
      <c r="T3480">
        <f>Source!Y2892</f>
        <v>0</v>
      </c>
      <c r="U3480">
        <f>ROUND((175/100)*ROUND((Source!AE2892*Source!AV2892)*Source!I2892, 2), 2)</f>
        <v>0</v>
      </c>
      <c r="V3480">
        <f>ROUND((108/100)*ROUND(Source!CS2892*Source!I2892, 2), 2)</f>
        <v>0</v>
      </c>
    </row>
    <row r="3481" spans="1:22" ht="15" x14ac:dyDescent="0.25">
      <c r="A3481" s="20"/>
      <c r="B3481" s="20"/>
      <c r="C3481" s="20"/>
      <c r="D3481" s="20"/>
      <c r="E3481" s="20"/>
      <c r="F3481" s="20"/>
      <c r="G3481" s="20"/>
      <c r="H3481" s="20"/>
      <c r="I3481" s="58">
        <f>J3480</f>
        <v>1997.21</v>
      </c>
      <c r="J3481" s="58"/>
      <c r="K3481" s="21">
        <f>IF(Source!I2892&lt;&gt;0, ROUND(I3481/Source!I2892, 2), 0)</f>
        <v>99860.5</v>
      </c>
      <c r="P3481" s="18">
        <f>I3481</f>
        <v>1997.21</v>
      </c>
    </row>
    <row r="3482" spans="1:22" ht="57" x14ac:dyDescent="0.2">
      <c r="A3482" s="13">
        <v>395</v>
      </c>
      <c r="B3482" s="13" t="str">
        <f>Source!F2893</f>
        <v>21.21-5-84</v>
      </c>
      <c r="C3482" s="13" t="str">
        <f>Source!G2893</f>
        <v>Коробки для установки выключателей, переключателей и штепсельных розеток при скрытой электропроводке, тип КУВ-1М УХЛЗ</v>
      </c>
      <c r="D3482" s="14" t="str">
        <f>Source!H2893</f>
        <v>1000 шт.</v>
      </c>
      <c r="E3482" s="2">
        <f>Source!I2893</f>
        <v>6.0000000000000001E-3</v>
      </c>
      <c r="F3482" s="16">
        <f>Source!AL2893</f>
        <v>72169.899999999994</v>
      </c>
      <c r="G3482" s="15" t="str">
        <f>Source!DD2893</f>
        <v/>
      </c>
      <c r="H3482" s="2">
        <f>Source!AW2893</f>
        <v>1</v>
      </c>
      <c r="I3482" s="2">
        <f>IF(Source!BC2893&lt;&gt; 0, Source!BC2893, 1)</f>
        <v>1</v>
      </c>
      <c r="J3482" s="16">
        <f>Source!P2893</f>
        <v>433.02</v>
      </c>
      <c r="K3482" s="16"/>
      <c r="Q3482">
        <f>ROUND((Source!BZ2893/100)*ROUND((Source!AF2893*Source!AV2893)*Source!I2893, 2), 2)</f>
        <v>0</v>
      </c>
      <c r="R3482">
        <f>Source!X2893</f>
        <v>0</v>
      </c>
      <c r="S3482">
        <f>ROUND((Source!CA2893/100)*ROUND((Source!AF2893*Source!AV2893)*Source!I2893, 2), 2)</f>
        <v>0</v>
      </c>
      <c r="T3482">
        <f>Source!Y2893</f>
        <v>0</v>
      </c>
      <c r="U3482">
        <f>ROUND((175/100)*ROUND((Source!AE2893*Source!AV2893)*Source!I2893, 2), 2)</f>
        <v>0</v>
      </c>
      <c r="V3482">
        <f>ROUND((108/100)*ROUND(Source!CS2893*Source!I2893, 2), 2)</f>
        <v>0</v>
      </c>
    </row>
    <row r="3483" spans="1:22" x14ac:dyDescent="0.2">
      <c r="C3483" s="17" t="str">
        <f>"Объем: "&amp;Source!I2893&amp;"=6/"&amp;"1000"</f>
        <v>Объем: 0,006=6/1000</v>
      </c>
    </row>
    <row r="3484" spans="1:22" ht="15" x14ac:dyDescent="0.25">
      <c r="A3484" s="20"/>
      <c r="B3484" s="20"/>
      <c r="C3484" s="20"/>
      <c r="D3484" s="20"/>
      <c r="E3484" s="20"/>
      <c r="F3484" s="20"/>
      <c r="G3484" s="20"/>
      <c r="H3484" s="20"/>
      <c r="I3484" s="58">
        <f>J3482</f>
        <v>433.02</v>
      </c>
      <c r="J3484" s="58"/>
      <c r="K3484" s="21">
        <f>IF(Source!I2893&lt;&gt;0, ROUND(I3484/Source!I2893, 2), 0)</f>
        <v>72170</v>
      </c>
      <c r="P3484" s="18">
        <f>I3484</f>
        <v>433.02</v>
      </c>
    </row>
    <row r="3485" spans="1:22" ht="42.75" x14ac:dyDescent="0.2">
      <c r="A3485" s="13">
        <v>396</v>
      </c>
      <c r="B3485" s="13" t="str">
        <f>Source!F2894</f>
        <v>1.20-3103-1-8/1</v>
      </c>
      <c r="C3485" s="13" t="str">
        <f>Source!G2894</f>
        <v>Установка розетки штепсельной неутопленного типа при открытой проводке</v>
      </c>
      <c r="D3485" s="14" t="str">
        <f>Source!H2894</f>
        <v>100 шт.</v>
      </c>
      <c r="E3485" s="2">
        <f>Source!I2894</f>
        <v>0.04</v>
      </c>
      <c r="F3485" s="16"/>
      <c r="G3485" s="15"/>
      <c r="H3485" s="2"/>
      <c r="I3485" s="2"/>
      <c r="J3485" s="16"/>
      <c r="K3485" s="16"/>
      <c r="Q3485">
        <f>ROUND((Source!BZ2894/100)*ROUND((Source!AF2894*Source!AV2894)*Source!I2894, 2), 2)</f>
        <v>780.74</v>
      </c>
      <c r="R3485">
        <f>Source!X2894</f>
        <v>780.74</v>
      </c>
      <c r="S3485">
        <f>ROUND((Source!CA2894/100)*ROUND((Source!AF2894*Source!AV2894)*Source!I2894, 2), 2)</f>
        <v>111.53</v>
      </c>
      <c r="T3485">
        <f>Source!Y2894</f>
        <v>111.53</v>
      </c>
      <c r="U3485">
        <f>ROUND((175/100)*ROUND((Source!AE2894*Source!AV2894)*Source!I2894, 2), 2)</f>
        <v>0.05</v>
      </c>
      <c r="V3485">
        <f>ROUND((108/100)*ROUND(Source!CS2894*Source!I2894, 2), 2)</f>
        <v>0.03</v>
      </c>
    </row>
    <row r="3486" spans="1:22" x14ac:dyDescent="0.2">
      <c r="C3486" s="17" t="str">
        <f>"Объем: "&amp;Source!I2894&amp;"=4/"&amp;"100"</f>
        <v>Объем: 0,04=4/100</v>
      </c>
    </row>
    <row r="3487" spans="1:22" ht="14.25" x14ac:dyDescent="0.2">
      <c r="A3487" s="13"/>
      <c r="B3487" s="13"/>
      <c r="C3487" s="13" t="s">
        <v>1159</v>
      </c>
      <c r="D3487" s="14"/>
      <c r="E3487" s="2"/>
      <c r="F3487" s="16">
        <f>Source!AO2894</f>
        <v>27883.439999999999</v>
      </c>
      <c r="G3487" s="15" t="str">
        <f>Source!DG2894</f>
        <v/>
      </c>
      <c r="H3487" s="2">
        <f>Source!AV2894</f>
        <v>1</v>
      </c>
      <c r="I3487" s="2">
        <f>IF(Source!BA2894&lt;&gt; 0, Source!BA2894, 1)</f>
        <v>1</v>
      </c>
      <c r="J3487" s="16">
        <f>Source!S2894</f>
        <v>1115.3399999999999</v>
      </c>
      <c r="K3487" s="16"/>
    </row>
    <row r="3488" spans="1:22" ht="14.25" x14ac:dyDescent="0.2">
      <c r="A3488" s="13"/>
      <c r="B3488" s="13"/>
      <c r="C3488" s="13" t="s">
        <v>1165</v>
      </c>
      <c r="D3488" s="14"/>
      <c r="E3488" s="2"/>
      <c r="F3488" s="16">
        <f>Source!AM2894</f>
        <v>32.57</v>
      </c>
      <c r="G3488" s="15" t="str">
        <f>Source!DE2894</f>
        <v/>
      </c>
      <c r="H3488" s="2">
        <f>Source!AV2894</f>
        <v>1</v>
      </c>
      <c r="I3488" s="2">
        <f>IF(Source!BB2894&lt;&gt; 0, Source!BB2894, 1)</f>
        <v>1</v>
      </c>
      <c r="J3488" s="16">
        <f>Source!Q2894</f>
        <v>1.3</v>
      </c>
      <c r="K3488" s="16"/>
    </row>
    <row r="3489" spans="1:22" ht="14.25" x14ac:dyDescent="0.2">
      <c r="A3489" s="13"/>
      <c r="B3489" s="13"/>
      <c r="C3489" s="13" t="s">
        <v>1166</v>
      </c>
      <c r="D3489" s="14"/>
      <c r="E3489" s="2"/>
      <c r="F3489" s="16">
        <f>Source!AN2894</f>
        <v>0.69</v>
      </c>
      <c r="G3489" s="15" t="str">
        <f>Source!DF2894</f>
        <v/>
      </c>
      <c r="H3489" s="2">
        <f>Source!AV2894</f>
        <v>1</v>
      </c>
      <c r="I3489" s="2">
        <f>IF(Source!BS2894&lt;&gt; 0, Source!BS2894, 1)</f>
        <v>1</v>
      </c>
      <c r="J3489" s="22">
        <f>Source!R2894</f>
        <v>0.03</v>
      </c>
      <c r="K3489" s="16"/>
    </row>
    <row r="3490" spans="1:22" ht="14.25" x14ac:dyDescent="0.2">
      <c r="A3490" s="13"/>
      <c r="B3490" s="13"/>
      <c r="C3490" s="13" t="s">
        <v>1160</v>
      </c>
      <c r="D3490" s="14" t="s">
        <v>1161</v>
      </c>
      <c r="E3490" s="2">
        <f>Source!AT2894</f>
        <v>70</v>
      </c>
      <c r="F3490" s="16"/>
      <c r="G3490" s="15"/>
      <c r="H3490" s="2"/>
      <c r="I3490" s="2"/>
      <c r="J3490" s="16">
        <f>SUM(R3485:R3489)</f>
        <v>780.74</v>
      </c>
      <c r="K3490" s="16"/>
    </row>
    <row r="3491" spans="1:22" ht="14.25" x14ac:dyDescent="0.2">
      <c r="A3491" s="13"/>
      <c r="B3491" s="13"/>
      <c r="C3491" s="13" t="s">
        <v>1162</v>
      </c>
      <c r="D3491" s="14" t="s">
        <v>1161</v>
      </c>
      <c r="E3491" s="2">
        <f>Source!AU2894</f>
        <v>10</v>
      </c>
      <c r="F3491" s="16"/>
      <c r="G3491" s="15"/>
      <c r="H3491" s="2"/>
      <c r="I3491" s="2"/>
      <c r="J3491" s="16">
        <f>SUM(T3485:T3490)</f>
        <v>111.53</v>
      </c>
      <c r="K3491" s="16"/>
    </row>
    <row r="3492" spans="1:22" ht="14.25" x14ac:dyDescent="0.2">
      <c r="A3492" s="13"/>
      <c r="B3492" s="13"/>
      <c r="C3492" s="13" t="s">
        <v>1168</v>
      </c>
      <c r="D3492" s="14" t="s">
        <v>1161</v>
      </c>
      <c r="E3492" s="2">
        <f>108</f>
        <v>108</v>
      </c>
      <c r="F3492" s="16"/>
      <c r="G3492" s="15"/>
      <c r="H3492" s="2"/>
      <c r="I3492" s="2"/>
      <c r="J3492" s="16">
        <f>SUM(V3485:V3491)</f>
        <v>0.03</v>
      </c>
      <c r="K3492" s="16"/>
    </row>
    <row r="3493" spans="1:22" ht="14.25" x14ac:dyDescent="0.2">
      <c r="A3493" s="13"/>
      <c r="B3493" s="13"/>
      <c r="C3493" s="13" t="s">
        <v>1163</v>
      </c>
      <c r="D3493" s="14" t="s">
        <v>1164</v>
      </c>
      <c r="E3493" s="2">
        <f>Source!AQ2894</f>
        <v>42.81</v>
      </c>
      <c r="F3493" s="16"/>
      <c r="G3493" s="15" t="str">
        <f>Source!DI2894</f>
        <v/>
      </c>
      <c r="H3493" s="2">
        <f>Source!AV2894</f>
        <v>1</v>
      </c>
      <c r="I3493" s="2"/>
      <c r="J3493" s="16"/>
      <c r="K3493" s="16">
        <f>Source!U2894</f>
        <v>1.7124000000000001</v>
      </c>
    </row>
    <row r="3494" spans="1:22" ht="15" x14ac:dyDescent="0.25">
      <c r="A3494" s="20"/>
      <c r="B3494" s="20"/>
      <c r="C3494" s="20"/>
      <c r="D3494" s="20"/>
      <c r="E3494" s="20"/>
      <c r="F3494" s="20"/>
      <c r="G3494" s="20"/>
      <c r="H3494" s="20"/>
      <c r="I3494" s="58">
        <f>J3487+J3488+J3490+J3491+J3492</f>
        <v>2008.9399999999998</v>
      </c>
      <c r="J3494" s="58"/>
      <c r="K3494" s="21">
        <f>IF(Source!I2894&lt;&gt;0, ROUND(I3494/Source!I2894, 2), 0)</f>
        <v>50223.5</v>
      </c>
      <c r="P3494" s="18">
        <f>I3494</f>
        <v>2008.9399999999998</v>
      </c>
    </row>
    <row r="3495" spans="1:22" ht="42.75" x14ac:dyDescent="0.2">
      <c r="A3495" s="13">
        <v>397</v>
      </c>
      <c r="B3495" s="13" t="str">
        <f>Source!F2895</f>
        <v>1.20-3103-1-1/1</v>
      </c>
      <c r="C3495" s="13" t="str">
        <f>Source!G2895</f>
        <v>Установка выключателя одноклавишного неутопленного типа при открытой проводке</v>
      </c>
      <c r="D3495" s="14" t="str">
        <f>Source!H2895</f>
        <v>100 шт.</v>
      </c>
      <c r="E3495" s="2">
        <f>Source!I2895</f>
        <v>0.04</v>
      </c>
      <c r="F3495" s="16"/>
      <c r="G3495" s="15"/>
      <c r="H3495" s="2"/>
      <c r="I3495" s="2"/>
      <c r="J3495" s="16"/>
      <c r="K3495" s="16"/>
      <c r="Q3495">
        <f>ROUND((Source!BZ2895/100)*ROUND((Source!AF2895*Source!AV2895)*Source!I2895, 2), 2)</f>
        <v>715.27</v>
      </c>
      <c r="R3495">
        <f>Source!X2895</f>
        <v>715.27</v>
      </c>
      <c r="S3495">
        <f>ROUND((Source!CA2895/100)*ROUND((Source!AF2895*Source!AV2895)*Source!I2895, 2), 2)</f>
        <v>102.18</v>
      </c>
      <c r="T3495">
        <f>Source!Y2895</f>
        <v>102.18</v>
      </c>
      <c r="U3495">
        <f>ROUND((175/100)*ROUND((Source!AE2895*Source!AV2895)*Source!I2895, 2), 2)</f>
        <v>0.05</v>
      </c>
      <c r="V3495">
        <f>ROUND((108/100)*ROUND(Source!CS2895*Source!I2895, 2), 2)</f>
        <v>0.03</v>
      </c>
    </row>
    <row r="3496" spans="1:22" x14ac:dyDescent="0.2">
      <c r="C3496" s="17" t="str">
        <f>"Объем: "&amp;Source!I2895&amp;"=4/"&amp;"100"</f>
        <v>Объем: 0,04=4/100</v>
      </c>
    </row>
    <row r="3497" spans="1:22" ht="14.25" x14ac:dyDescent="0.2">
      <c r="A3497" s="13"/>
      <c r="B3497" s="13"/>
      <c r="C3497" s="13" t="s">
        <v>1159</v>
      </c>
      <c r="D3497" s="14"/>
      <c r="E3497" s="2"/>
      <c r="F3497" s="16">
        <f>Source!AO2895</f>
        <v>25545.16</v>
      </c>
      <c r="G3497" s="15" t="str">
        <f>Source!DG2895</f>
        <v/>
      </c>
      <c r="H3497" s="2">
        <f>Source!AV2895</f>
        <v>1</v>
      </c>
      <c r="I3497" s="2">
        <f>IF(Source!BA2895&lt;&gt; 0, Source!BA2895, 1)</f>
        <v>1</v>
      </c>
      <c r="J3497" s="16">
        <f>Source!S2895</f>
        <v>1021.81</v>
      </c>
      <c r="K3497" s="16"/>
    </row>
    <row r="3498" spans="1:22" ht="14.25" x14ac:dyDescent="0.2">
      <c r="A3498" s="13"/>
      <c r="B3498" s="13"/>
      <c r="C3498" s="13" t="s">
        <v>1165</v>
      </c>
      <c r="D3498" s="14"/>
      <c r="E3498" s="2"/>
      <c r="F3498" s="16">
        <f>Source!AM2895</f>
        <v>32.57</v>
      </c>
      <c r="G3498" s="15" t="str">
        <f>Source!DE2895</f>
        <v/>
      </c>
      <c r="H3498" s="2">
        <f>Source!AV2895</f>
        <v>1</v>
      </c>
      <c r="I3498" s="2">
        <f>IF(Source!BB2895&lt;&gt; 0, Source!BB2895, 1)</f>
        <v>1</v>
      </c>
      <c r="J3498" s="16">
        <f>Source!Q2895</f>
        <v>1.3</v>
      </c>
      <c r="K3498" s="16"/>
    </row>
    <row r="3499" spans="1:22" ht="14.25" x14ac:dyDescent="0.2">
      <c r="A3499" s="13"/>
      <c r="B3499" s="13"/>
      <c r="C3499" s="13" t="s">
        <v>1166</v>
      </c>
      <c r="D3499" s="14"/>
      <c r="E3499" s="2"/>
      <c r="F3499" s="16">
        <f>Source!AN2895</f>
        <v>0.69</v>
      </c>
      <c r="G3499" s="15" t="str">
        <f>Source!DF2895</f>
        <v/>
      </c>
      <c r="H3499" s="2">
        <f>Source!AV2895</f>
        <v>1</v>
      </c>
      <c r="I3499" s="2">
        <f>IF(Source!BS2895&lt;&gt; 0, Source!BS2895, 1)</f>
        <v>1</v>
      </c>
      <c r="J3499" s="22">
        <f>Source!R2895</f>
        <v>0.03</v>
      </c>
      <c r="K3499" s="16"/>
    </row>
    <row r="3500" spans="1:22" ht="14.25" x14ac:dyDescent="0.2">
      <c r="A3500" s="13"/>
      <c r="B3500" s="13"/>
      <c r="C3500" s="13" t="s">
        <v>1160</v>
      </c>
      <c r="D3500" s="14" t="s">
        <v>1161</v>
      </c>
      <c r="E3500" s="2">
        <f>Source!AT2895</f>
        <v>70</v>
      </c>
      <c r="F3500" s="16"/>
      <c r="G3500" s="15"/>
      <c r="H3500" s="2"/>
      <c r="I3500" s="2"/>
      <c r="J3500" s="16">
        <f>SUM(R3495:R3499)</f>
        <v>715.27</v>
      </c>
      <c r="K3500" s="16"/>
    </row>
    <row r="3501" spans="1:22" ht="14.25" x14ac:dyDescent="0.2">
      <c r="A3501" s="13"/>
      <c r="B3501" s="13"/>
      <c r="C3501" s="13" t="s">
        <v>1162</v>
      </c>
      <c r="D3501" s="14" t="s">
        <v>1161</v>
      </c>
      <c r="E3501" s="2">
        <f>Source!AU2895</f>
        <v>10</v>
      </c>
      <c r="F3501" s="16"/>
      <c r="G3501" s="15"/>
      <c r="H3501" s="2"/>
      <c r="I3501" s="2"/>
      <c r="J3501" s="16">
        <f>SUM(T3495:T3500)</f>
        <v>102.18</v>
      </c>
      <c r="K3501" s="16"/>
    </row>
    <row r="3502" spans="1:22" ht="14.25" x14ac:dyDescent="0.2">
      <c r="A3502" s="13"/>
      <c r="B3502" s="13"/>
      <c r="C3502" s="13" t="s">
        <v>1168</v>
      </c>
      <c r="D3502" s="14" t="s">
        <v>1161</v>
      </c>
      <c r="E3502" s="2">
        <f>108</f>
        <v>108</v>
      </c>
      <c r="F3502" s="16"/>
      <c r="G3502" s="15"/>
      <c r="H3502" s="2"/>
      <c r="I3502" s="2"/>
      <c r="J3502" s="16">
        <f>SUM(V3495:V3501)</f>
        <v>0.03</v>
      </c>
      <c r="K3502" s="16"/>
    </row>
    <row r="3503" spans="1:22" ht="14.25" x14ac:dyDescent="0.2">
      <c r="A3503" s="13"/>
      <c r="B3503" s="13"/>
      <c r="C3503" s="13" t="s">
        <v>1163</v>
      </c>
      <c r="D3503" s="14" t="s">
        <v>1164</v>
      </c>
      <c r="E3503" s="2">
        <f>Source!AQ2895</f>
        <v>39.22</v>
      </c>
      <c r="F3503" s="16"/>
      <c r="G3503" s="15" t="str">
        <f>Source!DI2895</f>
        <v/>
      </c>
      <c r="H3503" s="2">
        <f>Source!AV2895</f>
        <v>1</v>
      </c>
      <c r="I3503" s="2"/>
      <c r="J3503" s="16"/>
      <c r="K3503" s="16">
        <f>Source!U2895</f>
        <v>1.5688</v>
      </c>
    </row>
    <row r="3504" spans="1:22" ht="15" x14ac:dyDescent="0.25">
      <c r="A3504" s="20"/>
      <c r="B3504" s="20"/>
      <c r="C3504" s="20"/>
      <c r="D3504" s="20"/>
      <c r="E3504" s="20"/>
      <c r="F3504" s="20"/>
      <c r="G3504" s="20"/>
      <c r="H3504" s="20"/>
      <c r="I3504" s="58">
        <f>J3497+J3498+J3500+J3501+J3502</f>
        <v>1840.59</v>
      </c>
      <c r="J3504" s="58"/>
      <c r="K3504" s="21">
        <f>IF(Source!I2895&lt;&gt;0, ROUND(I3504/Source!I2895, 2), 0)</f>
        <v>46014.75</v>
      </c>
      <c r="P3504" s="18">
        <f>I3504</f>
        <v>1840.59</v>
      </c>
    </row>
    <row r="3505" spans="1:22" ht="42.75" x14ac:dyDescent="0.2">
      <c r="A3505" s="13">
        <v>398</v>
      </c>
      <c r="B3505" s="13" t="str">
        <f>Source!F2896</f>
        <v>1.20-3103-1-5/1</v>
      </c>
      <c r="C3505" s="13" t="str">
        <f>Source!G2896</f>
        <v>Установка выключателя двухклавишного утопленного типа при скрытой проводке</v>
      </c>
      <c r="D3505" s="14" t="str">
        <f>Source!H2896</f>
        <v>100 шт.</v>
      </c>
      <c r="E3505" s="2">
        <f>Source!I2896</f>
        <v>0.02</v>
      </c>
      <c r="F3505" s="16"/>
      <c r="G3505" s="15"/>
      <c r="H3505" s="2"/>
      <c r="I3505" s="2"/>
      <c r="J3505" s="16"/>
      <c r="K3505" s="16"/>
      <c r="Q3505">
        <f>ROUND((Source!BZ2896/100)*ROUND((Source!AF2896*Source!AV2896)*Source!I2896, 2), 2)</f>
        <v>315.77999999999997</v>
      </c>
      <c r="R3505">
        <f>Source!X2896</f>
        <v>315.77999999999997</v>
      </c>
      <c r="S3505">
        <f>ROUND((Source!CA2896/100)*ROUND((Source!AF2896*Source!AV2896)*Source!I2896, 2), 2)</f>
        <v>45.11</v>
      </c>
      <c r="T3505">
        <f>Source!Y2896</f>
        <v>45.11</v>
      </c>
      <c r="U3505">
        <f>ROUND((175/100)*ROUND((Source!AE2896*Source!AV2896)*Source!I2896, 2), 2)</f>
        <v>0</v>
      </c>
      <c r="V3505">
        <f>ROUND((108/100)*ROUND(Source!CS2896*Source!I2896, 2), 2)</f>
        <v>0</v>
      </c>
    </row>
    <row r="3506" spans="1:22" x14ac:dyDescent="0.2">
      <c r="C3506" s="17" t="str">
        <f>"Объем: "&amp;Source!I2896&amp;"=2/"&amp;"100"</f>
        <v>Объем: 0,02=2/100</v>
      </c>
    </row>
    <row r="3507" spans="1:22" ht="14.25" x14ac:dyDescent="0.2">
      <c r="A3507" s="13"/>
      <c r="B3507" s="13"/>
      <c r="C3507" s="13" t="s">
        <v>1159</v>
      </c>
      <c r="D3507" s="14"/>
      <c r="E3507" s="2"/>
      <c r="F3507" s="16">
        <f>Source!AO2896</f>
        <v>22555.56</v>
      </c>
      <c r="G3507" s="15" t="str">
        <f>Source!DG2896</f>
        <v/>
      </c>
      <c r="H3507" s="2">
        <f>Source!AV2896</f>
        <v>1</v>
      </c>
      <c r="I3507" s="2">
        <f>IF(Source!BA2896&lt;&gt; 0, Source!BA2896, 1)</f>
        <v>1</v>
      </c>
      <c r="J3507" s="16">
        <f>Source!S2896</f>
        <v>451.11</v>
      </c>
      <c r="K3507" s="16"/>
    </row>
    <row r="3508" spans="1:22" ht="14.25" x14ac:dyDescent="0.2">
      <c r="A3508" s="13"/>
      <c r="B3508" s="13"/>
      <c r="C3508" s="13" t="s">
        <v>1160</v>
      </c>
      <c r="D3508" s="14" t="s">
        <v>1161</v>
      </c>
      <c r="E3508" s="2">
        <f>Source!AT2896</f>
        <v>70</v>
      </c>
      <c r="F3508" s="16"/>
      <c r="G3508" s="15"/>
      <c r="H3508" s="2"/>
      <c r="I3508" s="2"/>
      <c r="J3508" s="16">
        <f>SUM(R3505:R3507)</f>
        <v>315.77999999999997</v>
      </c>
      <c r="K3508" s="16"/>
    </row>
    <row r="3509" spans="1:22" ht="14.25" x14ac:dyDescent="0.2">
      <c r="A3509" s="13"/>
      <c r="B3509" s="13"/>
      <c r="C3509" s="13" t="s">
        <v>1162</v>
      </c>
      <c r="D3509" s="14" t="s">
        <v>1161</v>
      </c>
      <c r="E3509" s="2">
        <f>Source!AU2896</f>
        <v>10</v>
      </c>
      <c r="F3509" s="16"/>
      <c r="G3509" s="15"/>
      <c r="H3509" s="2"/>
      <c r="I3509" s="2"/>
      <c r="J3509" s="16">
        <f>SUM(T3505:T3508)</f>
        <v>45.11</v>
      </c>
      <c r="K3509" s="16"/>
    </row>
    <row r="3510" spans="1:22" ht="14.25" x14ac:dyDescent="0.2">
      <c r="A3510" s="13"/>
      <c r="B3510" s="13"/>
      <c r="C3510" s="13" t="s">
        <v>1163</v>
      </c>
      <c r="D3510" s="14" t="s">
        <v>1164</v>
      </c>
      <c r="E3510" s="2">
        <f>Source!AQ2896</f>
        <v>34.630000000000003</v>
      </c>
      <c r="F3510" s="16"/>
      <c r="G3510" s="15" t="str">
        <f>Source!DI2896</f>
        <v/>
      </c>
      <c r="H3510" s="2">
        <f>Source!AV2896</f>
        <v>1</v>
      </c>
      <c r="I3510" s="2"/>
      <c r="J3510" s="16"/>
      <c r="K3510" s="16">
        <f>Source!U2896</f>
        <v>0.6926000000000001</v>
      </c>
    </row>
    <row r="3511" spans="1:22" ht="15" x14ac:dyDescent="0.25">
      <c r="A3511" s="20"/>
      <c r="B3511" s="20"/>
      <c r="C3511" s="20"/>
      <c r="D3511" s="20"/>
      <c r="E3511" s="20"/>
      <c r="F3511" s="20"/>
      <c r="G3511" s="20"/>
      <c r="H3511" s="20"/>
      <c r="I3511" s="58">
        <f>J3507+J3508+J3509</f>
        <v>812</v>
      </c>
      <c r="J3511" s="58"/>
      <c r="K3511" s="21">
        <f>IF(Source!I2896&lt;&gt;0, ROUND(I3511/Source!I2896, 2), 0)</f>
        <v>40600</v>
      </c>
      <c r="P3511" s="18">
        <f>I3511</f>
        <v>812</v>
      </c>
    </row>
    <row r="3512" spans="1:22" ht="85.5" x14ac:dyDescent="0.2">
      <c r="A3512" s="13">
        <v>399</v>
      </c>
      <c r="B3512" s="13" t="str">
        <f>Source!F2897</f>
        <v>1.21-3103-21-1/1</v>
      </c>
      <c r="C3512" s="13" t="str">
        <f>Source!G2897</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3512" s="14" t="str">
        <f>Source!H2897</f>
        <v>100 м</v>
      </c>
      <c r="E3512" s="2">
        <f>Source!I2897</f>
        <v>0.2</v>
      </c>
      <c r="F3512" s="16"/>
      <c r="G3512" s="15"/>
      <c r="H3512" s="2"/>
      <c r="I3512" s="2"/>
      <c r="J3512" s="16"/>
      <c r="K3512" s="16"/>
      <c r="Q3512">
        <f>ROUND((Source!BZ2897/100)*ROUND((Source!AF2897*Source!AV2897)*Source!I2897, 2), 2)</f>
        <v>505.39</v>
      </c>
      <c r="R3512">
        <f>Source!X2897</f>
        <v>505.39</v>
      </c>
      <c r="S3512">
        <f>ROUND((Source!CA2897/100)*ROUND((Source!AF2897*Source!AV2897)*Source!I2897, 2), 2)</f>
        <v>72.2</v>
      </c>
      <c r="T3512">
        <f>Source!Y2897</f>
        <v>72.2</v>
      </c>
      <c r="U3512">
        <f>ROUND((175/100)*ROUND((Source!AE2897*Source!AV2897)*Source!I2897, 2), 2)</f>
        <v>0</v>
      </c>
      <c r="V3512">
        <f>ROUND((108/100)*ROUND(Source!CS2897*Source!I2897, 2), 2)</f>
        <v>0</v>
      </c>
    </row>
    <row r="3513" spans="1:22" x14ac:dyDescent="0.2">
      <c r="C3513" s="17" t="str">
        <f>"Объем: "&amp;Source!I2897&amp;"=20/"&amp;"100"</f>
        <v>Объем: 0,2=20/100</v>
      </c>
    </row>
    <row r="3514" spans="1:22" ht="14.25" x14ac:dyDescent="0.2">
      <c r="A3514" s="13"/>
      <c r="B3514" s="13"/>
      <c r="C3514" s="13" t="s">
        <v>1159</v>
      </c>
      <c r="D3514" s="14"/>
      <c r="E3514" s="2"/>
      <c r="F3514" s="16">
        <f>Source!AO2897</f>
        <v>3609.9</v>
      </c>
      <c r="G3514" s="15" t="str">
        <f>Source!DG2897</f>
        <v/>
      </c>
      <c r="H3514" s="2">
        <f>Source!AV2897</f>
        <v>1</v>
      </c>
      <c r="I3514" s="2">
        <f>IF(Source!BA2897&lt;&gt; 0, Source!BA2897, 1)</f>
        <v>1</v>
      </c>
      <c r="J3514" s="16">
        <f>Source!S2897</f>
        <v>721.98</v>
      </c>
      <c r="K3514" s="16"/>
    </row>
    <row r="3515" spans="1:22" ht="14.25" x14ac:dyDescent="0.2">
      <c r="A3515" s="13"/>
      <c r="B3515" s="13"/>
      <c r="C3515" s="13" t="s">
        <v>1160</v>
      </c>
      <c r="D3515" s="14" t="s">
        <v>1161</v>
      </c>
      <c r="E3515" s="2">
        <f>Source!AT2897</f>
        <v>70</v>
      </c>
      <c r="F3515" s="16"/>
      <c r="G3515" s="15"/>
      <c r="H3515" s="2"/>
      <c r="I3515" s="2"/>
      <c r="J3515" s="16">
        <f>SUM(R3512:R3514)</f>
        <v>505.39</v>
      </c>
      <c r="K3515" s="16"/>
    </row>
    <row r="3516" spans="1:22" ht="14.25" x14ac:dyDescent="0.2">
      <c r="A3516" s="13"/>
      <c r="B3516" s="13"/>
      <c r="C3516" s="13" t="s">
        <v>1162</v>
      </c>
      <c r="D3516" s="14" t="s">
        <v>1161</v>
      </c>
      <c r="E3516" s="2">
        <f>Source!AU2897</f>
        <v>10</v>
      </c>
      <c r="F3516" s="16"/>
      <c r="G3516" s="15"/>
      <c r="H3516" s="2"/>
      <c r="I3516" s="2"/>
      <c r="J3516" s="16">
        <f>SUM(T3512:T3515)</f>
        <v>72.2</v>
      </c>
      <c r="K3516" s="16"/>
    </row>
    <row r="3517" spans="1:22" ht="14.25" x14ac:dyDescent="0.2">
      <c r="A3517" s="13"/>
      <c r="B3517" s="13"/>
      <c r="C3517" s="13" t="s">
        <v>1163</v>
      </c>
      <c r="D3517" s="14" t="s">
        <v>1164</v>
      </c>
      <c r="E3517" s="2">
        <f>Source!AQ2897</f>
        <v>5.92</v>
      </c>
      <c r="F3517" s="16"/>
      <c r="G3517" s="15" t="str">
        <f>Source!DI2897</f>
        <v/>
      </c>
      <c r="H3517" s="2">
        <f>Source!AV2897</f>
        <v>1</v>
      </c>
      <c r="I3517" s="2"/>
      <c r="J3517" s="16"/>
      <c r="K3517" s="16">
        <f>Source!U2897</f>
        <v>1.1839999999999999</v>
      </c>
    </row>
    <row r="3518" spans="1:22" ht="15" x14ac:dyDescent="0.25">
      <c r="A3518" s="20"/>
      <c r="B3518" s="20"/>
      <c r="C3518" s="20"/>
      <c r="D3518" s="20"/>
      <c r="E3518" s="20"/>
      <c r="F3518" s="20"/>
      <c r="G3518" s="20"/>
      <c r="H3518" s="20"/>
      <c r="I3518" s="58">
        <f>J3514+J3515+J3516</f>
        <v>1299.57</v>
      </c>
      <c r="J3518" s="58"/>
      <c r="K3518" s="21">
        <f>IF(Source!I2897&lt;&gt;0, ROUND(I3518/Source!I2897, 2), 0)</f>
        <v>6497.85</v>
      </c>
      <c r="P3518" s="18">
        <f>I3518</f>
        <v>1299.57</v>
      </c>
    </row>
    <row r="3519" spans="1:22" ht="28.5" x14ac:dyDescent="0.2">
      <c r="A3519" s="13">
        <v>400</v>
      </c>
      <c r="B3519" s="13" t="str">
        <f>Source!F2898</f>
        <v>1.21-3103-7-1/1</v>
      </c>
      <c r="C3519" s="13" t="str">
        <f>Source!G2898</f>
        <v>Прокладка проводов и кабелей в лотках, провод сечением до 6 мм2</v>
      </c>
      <c r="D3519" s="14" t="str">
        <f>Source!H2898</f>
        <v>100 м</v>
      </c>
      <c r="E3519" s="2">
        <f>Source!I2898</f>
        <v>0.5</v>
      </c>
      <c r="F3519" s="16"/>
      <c r="G3519" s="15"/>
      <c r="H3519" s="2"/>
      <c r="I3519" s="2"/>
      <c r="J3519" s="16"/>
      <c r="K3519" s="16"/>
      <c r="Q3519">
        <f>ROUND((Source!BZ2898/100)*ROUND((Source!AF2898*Source!AV2898)*Source!I2898, 2), 2)</f>
        <v>251.84</v>
      </c>
      <c r="R3519">
        <f>Source!X2898</f>
        <v>251.84</v>
      </c>
      <c r="S3519">
        <f>ROUND((Source!CA2898/100)*ROUND((Source!AF2898*Source!AV2898)*Source!I2898, 2), 2)</f>
        <v>35.979999999999997</v>
      </c>
      <c r="T3519">
        <f>Source!Y2898</f>
        <v>35.979999999999997</v>
      </c>
      <c r="U3519">
        <f>ROUND((175/100)*ROUND((Source!AE2898*Source!AV2898)*Source!I2898, 2), 2)</f>
        <v>397.57</v>
      </c>
      <c r="V3519">
        <f>ROUND((108/100)*ROUND(Source!CS2898*Source!I2898, 2), 2)</f>
        <v>245.35</v>
      </c>
    </row>
    <row r="3520" spans="1:22" x14ac:dyDescent="0.2">
      <c r="C3520" s="17" t="str">
        <f>"Объем: "&amp;Source!I2898&amp;"=50/"&amp;"100"</f>
        <v>Объем: 0,5=50/100</v>
      </c>
    </row>
    <row r="3521" spans="1:22" ht="14.25" x14ac:dyDescent="0.2">
      <c r="A3521" s="13"/>
      <c r="B3521" s="13"/>
      <c r="C3521" s="13" t="s">
        <v>1159</v>
      </c>
      <c r="D3521" s="14"/>
      <c r="E3521" s="2"/>
      <c r="F3521" s="16">
        <f>Source!AO2898</f>
        <v>719.54</v>
      </c>
      <c r="G3521" s="15" t="str">
        <f>Source!DG2898</f>
        <v/>
      </c>
      <c r="H3521" s="2">
        <f>Source!AV2898</f>
        <v>1</v>
      </c>
      <c r="I3521" s="2">
        <f>IF(Source!BA2898&lt;&gt; 0, Source!BA2898, 1)</f>
        <v>1</v>
      </c>
      <c r="J3521" s="16">
        <f>Source!S2898</f>
        <v>359.77</v>
      </c>
      <c r="K3521" s="16"/>
    </row>
    <row r="3522" spans="1:22" ht="14.25" x14ac:dyDescent="0.2">
      <c r="A3522" s="13"/>
      <c r="B3522" s="13"/>
      <c r="C3522" s="13" t="s">
        <v>1165</v>
      </c>
      <c r="D3522" s="14"/>
      <c r="E3522" s="2"/>
      <c r="F3522" s="16">
        <f>Source!AM2898</f>
        <v>891.59</v>
      </c>
      <c r="G3522" s="15" t="str">
        <f>Source!DE2898</f>
        <v/>
      </c>
      <c r="H3522" s="2">
        <f>Source!AV2898</f>
        <v>1</v>
      </c>
      <c r="I3522" s="2">
        <f>IF(Source!BB2898&lt;&gt; 0, Source!BB2898, 1)</f>
        <v>1</v>
      </c>
      <c r="J3522" s="16">
        <f>Source!Q2898</f>
        <v>445.8</v>
      </c>
      <c r="K3522" s="16"/>
    </row>
    <row r="3523" spans="1:22" ht="14.25" x14ac:dyDescent="0.2">
      <c r="A3523" s="13"/>
      <c r="B3523" s="13"/>
      <c r="C3523" s="13" t="s">
        <v>1166</v>
      </c>
      <c r="D3523" s="14"/>
      <c r="E3523" s="2"/>
      <c r="F3523" s="16">
        <f>Source!AN2898</f>
        <v>454.35</v>
      </c>
      <c r="G3523" s="15" t="str">
        <f>Source!DF2898</f>
        <v/>
      </c>
      <c r="H3523" s="2">
        <f>Source!AV2898</f>
        <v>1</v>
      </c>
      <c r="I3523" s="2">
        <f>IF(Source!BS2898&lt;&gt; 0, Source!BS2898, 1)</f>
        <v>1</v>
      </c>
      <c r="J3523" s="22">
        <f>Source!R2898</f>
        <v>227.18</v>
      </c>
      <c r="K3523" s="16"/>
    </row>
    <row r="3524" spans="1:22" ht="14.25" x14ac:dyDescent="0.2">
      <c r="A3524" s="13"/>
      <c r="B3524" s="13"/>
      <c r="C3524" s="13" t="s">
        <v>1167</v>
      </c>
      <c r="D3524" s="14"/>
      <c r="E3524" s="2"/>
      <c r="F3524" s="16">
        <f>Source!AL2898</f>
        <v>10685.41</v>
      </c>
      <c r="G3524" s="15" t="str">
        <f>Source!DD2898</f>
        <v/>
      </c>
      <c r="H3524" s="2">
        <f>Source!AW2898</f>
        <v>1</v>
      </c>
      <c r="I3524" s="2">
        <f>IF(Source!BC2898&lt;&gt; 0, Source!BC2898, 1)</f>
        <v>1</v>
      </c>
      <c r="J3524" s="16">
        <f>Source!P2898</f>
        <v>5342.71</v>
      </c>
      <c r="K3524" s="16"/>
    </row>
    <row r="3525" spans="1:22" ht="14.25" x14ac:dyDescent="0.2">
      <c r="A3525" s="13"/>
      <c r="B3525" s="13"/>
      <c r="C3525" s="13" t="s">
        <v>1160</v>
      </c>
      <c r="D3525" s="14" t="s">
        <v>1161</v>
      </c>
      <c r="E3525" s="2">
        <f>Source!AT2898</f>
        <v>70</v>
      </c>
      <c r="F3525" s="16"/>
      <c r="G3525" s="15"/>
      <c r="H3525" s="2"/>
      <c r="I3525" s="2"/>
      <c r="J3525" s="16">
        <f>SUM(R3519:R3524)</f>
        <v>251.84</v>
      </c>
      <c r="K3525" s="16"/>
    </row>
    <row r="3526" spans="1:22" ht="14.25" x14ac:dyDescent="0.2">
      <c r="A3526" s="13"/>
      <c r="B3526" s="13"/>
      <c r="C3526" s="13" t="s">
        <v>1162</v>
      </c>
      <c r="D3526" s="14" t="s">
        <v>1161</v>
      </c>
      <c r="E3526" s="2">
        <f>Source!AU2898</f>
        <v>10</v>
      </c>
      <c r="F3526" s="16"/>
      <c r="G3526" s="15"/>
      <c r="H3526" s="2"/>
      <c r="I3526" s="2"/>
      <c r="J3526" s="16">
        <f>SUM(T3519:T3525)</f>
        <v>35.979999999999997</v>
      </c>
      <c r="K3526" s="16"/>
    </row>
    <row r="3527" spans="1:22" ht="14.25" x14ac:dyDescent="0.2">
      <c r="A3527" s="13"/>
      <c r="B3527" s="13"/>
      <c r="C3527" s="13" t="s">
        <v>1168</v>
      </c>
      <c r="D3527" s="14" t="s">
        <v>1161</v>
      </c>
      <c r="E3527" s="2">
        <f>108</f>
        <v>108</v>
      </c>
      <c r="F3527" s="16"/>
      <c r="G3527" s="15"/>
      <c r="H3527" s="2"/>
      <c r="I3527" s="2"/>
      <c r="J3527" s="16">
        <f>SUM(V3519:V3526)</f>
        <v>245.35</v>
      </c>
      <c r="K3527" s="16"/>
    </row>
    <row r="3528" spans="1:22" ht="14.25" x14ac:dyDescent="0.2">
      <c r="A3528" s="13"/>
      <c r="B3528" s="13"/>
      <c r="C3528" s="13" t="s">
        <v>1163</v>
      </c>
      <c r="D3528" s="14" t="s">
        <v>1164</v>
      </c>
      <c r="E3528" s="2">
        <f>Source!AQ2898</f>
        <v>1.18</v>
      </c>
      <c r="F3528" s="16"/>
      <c r="G3528" s="15" t="str">
        <f>Source!DI2898</f>
        <v/>
      </c>
      <c r="H3528" s="2">
        <f>Source!AV2898</f>
        <v>1</v>
      </c>
      <c r="I3528" s="2"/>
      <c r="J3528" s="16"/>
      <c r="K3528" s="16">
        <f>Source!U2898</f>
        <v>0.59</v>
      </c>
    </row>
    <row r="3529" spans="1:22" ht="15" x14ac:dyDescent="0.25">
      <c r="A3529" s="20"/>
      <c r="B3529" s="20"/>
      <c r="C3529" s="20"/>
      <c r="D3529" s="20"/>
      <c r="E3529" s="20"/>
      <c r="F3529" s="20"/>
      <c r="G3529" s="20"/>
      <c r="H3529" s="20"/>
      <c r="I3529" s="58">
        <f>J3521+J3522+J3524+J3525+J3526+J3527</f>
        <v>6681.45</v>
      </c>
      <c r="J3529" s="58"/>
      <c r="K3529" s="21">
        <f>IF(Source!I2898&lt;&gt;0, ROUND(I3529/Source!I2898, 2), 0)</f>
        <v>13362.9</v>
      </c>
      <c r="P3529" s="18">
        <f>I3529</f>
        <v>6681.45</v>
      </c>
    </row>
    <row r="3530" spans="1:22" ht="114" x14ac:dyDescent="0.2">
      <c r="A3530" s="13">
        <v>401</v>
      </c>
      <c r="B3530" s="13" t="str">
        <f>Source!F2899</f>
        <v>21.23-8-270</v>
      </c>
      <c r="C3530" s="13" t="str">
        <f>Source!G2899</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3530" s="14" t="str">
        <f>Source!H2899</f>
        <v>км</v>
      </c>
      <c r="E3530" s="2">
        <f>Source!I2899</f>
        <v>0.05</v>
      </c>
      <c r="F3530" s="16">
        <f>Source!AL2899</f>
        <v>129532.62</v>
      </c>
      <c r="G3530" s="15" t="str">
        <f>Source!DD2899</f>
        <v/>
      </c>
      <c r="H3530" s="2">
        <f>Source!AW2899</f>
        <v>1</v>
      </c>
      <c r="I3530" s="2">
        <f>IF(Source!BC2899&lt;&gt; 0, Source!BC2899, 1)</f>
        <v>1</v>
      </c>
      <c r="J3530" s="16">
        <f>Source!P2899</f>
        <v>6476.63</v>
      </c>
      <c r="K3530" s="16"/>
      <c r="Q3530">
        <f>ROUND((Source!BZ2899/100)*ROUND((Source!AF2899*Source!AV2899)*Source!I2899, 2), 2)</f>
        <v>0</v>
      </c>
      <c r="R3530">
        <f>Source!X2899</f>
        <v>0</v>
      </c>
      <c r="S3530">
        <f>ROUND((Source!CA2899/100)*ROUND((Source!AF2899*Source!AV2899)*Source!I2899, 2), 2)</f>
        <v>0</v>
      </c>
      <c r="T3530">
        <f>Source!Y2899</f>
        <v>0</v>
      </c>
      <c r="U3530">
        <f>ROUND((175/100)*ROUND((Source!AE2899*Source!AV2899)*Source!I2899, 2), 2)</f>
        <v>0</v>
      </c>
      <c r="V3530">
        <f>ROUND((108/100)*ROUND(Source!CS2899*Source!I2899, 2), 2)</f>
        <v>0</v>
      </c>
    </row>
    <row r="3531" spans="1:22" ht="15" x14ac:dyDescent="0.25">
      <c r="A3531" s="20"/>
      <c r="B3531" s="20"/>
      <c r="C3531" s="20"/>
      <c r="D3531" s="20"/>
      <c r="E3531" s="20"/>
      <c r="F3531" s="20"/>
      <c r="G3531" s="20"/>
      <c r="H3531" s="20"/>
      <c r="I3531" s="58">
        <f>J3530</f>
        <v>6476.63</v>
      </c>
      <c r="J3531" s="58"/>
      <c r="K3531" s="21">
        <f>IF(Source!I2899&lt;&gt;0, ROUND(I3531/Source!I2899, 2), 0)</f>
        <v>129532.6</v>
      </c>
      <c r="P3531" s="18">
        <f>I3531</f>
        <v>6476.63</v>
      </c>
    </row>
    <row r="3532" spans="1:22" ht="114" x14ac:dyDescent="0.2">
      <c r="A3532" s="13">
        <v>402</v>
      </c>
      <c r="B3532" s="13" t="str">
        <f>Source!F2900</f>
        <v>1.21-3703-4-1/1</v>
      </c>
      <c r="C3532" s="13" t="str">
        <f>Source!G2900</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3532" s="14" t="str">
        <f>Source!H2900</f>
        <v>100 жил</v>
      </c>
      <c r="E3532" s="2">
        <f>Source!I2900</f>
        <v>0.18</v>
      </c>
      <c r="F3532" s="16"/>
      <c r="G3532" s="15"/>
      <c r="H3532" s="2"/>
      <c r="I3532" s="2"/>
      <c r="J3532" s="16"/>
      <c r="K3532" s="16"/>
      <c r="Q3532">
        <f>ROUND((Source!BZ2900/100)*ROUND((Source!AF2900*Source!AV2900)*Source!I2900, 2), 2)</f>
        <v>1458.34</v>
      </c>
      <c r="R3532">
        <f>Source!X2900</f>
        <v>1458.34</v>
      </c>
      <c r="S3532">
        <f>ROUND((Source!CA2900/100)*ROUND((Source!AF2900*Source!AV2900)*Source!I2900, 2), 2)</f>
        <v>208.33</v>
      </c>
      <c r="T3532">
        <f>Source!Y2900</f>
        <v>208.33</v>
      </c>
      <c r="U3532">
        <f>ROUND((175/100)*ROUND((Source!AE2900*Source!AV2900)*Source!I2900, 2), 2)</f>
        <v>0</v>
      </c>
      <c r="V3532">
        <f>ROUND((108/100)*ROUND(Source!CS2900*Source!I2900, 2), 2)</f>
        <v>0</v>
      </c>
    </row>
    <row r="3533" spans="1:22" x14ac:dyDescent="0.2">
      <c r="C3533" s="17" t="str">
        <f>"Объем: "&amp;Source!I2900&amp;"=18/"&amp;"100"</f>
        <v>Объем: 0,18=18/100</v>
      </c>
    </row>
    <row r="3534" spans="1:22" ht="14.25" x14ac:dyDescent="0.2">
      <c r="A3534" s="13"/>
      <c r="B3534" s="13"/>
      <c r="C3534" s="13" t="s">
        <v>1159</v>
      </c>
      <c r="D3534" s="14"/>
      <c r="E3534" s="2"/>
      <c r="F3534" s="16">
        <f>Source!AO2900</f>
        <v>11574.13</v>
      </c>
      <c r="G3534" s="15" t="str">
        <f>Source!DG2900</f>
        <v/>
      </c>
      <c r="H3534" s="2">
        <f>Source!AV2900</f>
        <v>1</v>
      </c>
      <c r="I3534" s="2">
        <f>IF(Source!BA2900&lt;&gt; 0, Source!BA2900, 1)</f>
        <v>1</v>
      </c>
      <c r="J3534" s="16">
        <f>Source!S2900</f>
        <v>2083.34</v>
      </c>
      <c r="K3534" s="16"/>
    </row>
    <row r="3535" spans="1:22" ht="14.25" x14ac:dyDescent="0.2">
      <c r="A3535" s="13"/>
      <c r="B3535" s="13"/>
      <c r="C3535" s="13" t="s">
        <v>1160</v>
      </c>
      <c r="D3535" s="14" t="s">
        <v>1161</v>
      </c>
      <c r="E3535" s="2">
        <f>Source!AT2900</f>
        <v>70</v>
      </c>
      <c r="F3535" s="16"/>
      <c r="G3535" s="15"/>
      <c r="H3535" s="2"/>
      <c r="I3535" s="2"/>
      <c r="J3535" s="16">
        <f>SUM(R3532:R3534)</f>
        <v>1458.34</v>
      </c>
      <c r="K3535" s="16"/>
    </row>
    <row r="3536" spans="1:22" ht="14.25" x14ac:dyDescent="0.2">
      <c r="A3536" s="13"/>
      <c r="B3536" s="13"/>
      <c r="C3536" s="13" t="s">
        <v>1162</v>
      </c>
      <c r="D3536" s="14" t="s">
        <v>1161</v>
      </c>
      <c r="E3536" s="2">
        <f>Source!AU2900</f>
        <v>10</v>
      </c>
      <c r="F3536" s="16"/>
      <c r="G3536" s="15"/>
      <c r="H3536" s="2"/>
      <c r="I3536" s="2"/>
      <c r="J3536" s="16">
        <f>SUM(T3532:T3535)</f>
        <v>208.33</v>
      </c>
      <c r="K3536" s="16"/>
    </row>
    <row r="3537" spans="1:22" ht="14.25" x14ac:dyDescent="0.2">
      <c r="A3537" s="13"/>
      <c r="B3537" s="13"/>
      <c r="C3537" s="13" t="s">
        <v>1163</v>
      </c>
      <c r="D3537" s="14" t="s">
        <v>1164</v>
      </c>
      <c r="E3537" s="2">
        <f>Source!AQ2900</f>
        <v>17.77</v>
      </c>
      <c r="F3537" s="16"/>
      <c r="G3537" s="15" t="str">
        <f>Source!DI2900</f>
        <v/>
      </c>
      <c r="H3537" s="2">
        <f>Source!AV2900</f>
        <v>1</v>
      </c>
      <c r="I3537" s="2"/>
      <c r="J3537" s="16"/>
      <c r="K3537" s="16">
        <f>Source!U2900</f>
        <v>3.1985999999999999</v>
      </c>
    </row>
    <row r="3538" spans="1:22" ht="15" x14ac:dyDescent="0.25">
      <c r="A3538" s="20"/>
      <c r="B3538" s="20"/>
      <c r="C3538" s="20"/>
      <c r="D3538" s="20"/>
      <c r="E3538" s="20"/>
      <c r="F3538" s="20"/>
      <c r="G3538" s="20"/>
      <c r="H3538" s="20"/>
      <c r="I3538" s="58">
        <f>J3534+J3535+J3536</f>
        <v>3750.01</v>
      </c>
      <c r="J3538" s="58"/>
      <c r="K3538" s="21">
        <f>IF(Source!I2900&lt;&gt;0, ROUND(I3538/Source!I2900, 2), 0)</f>
        <v>20833.39</v>
      </c>
      <c r="P3538" s="18">
        <f>I3538</f>
        <v>3750.01</v>
      </c>
    </row>
    <row r="3540" spans="1:22" ht="15" x14ac:dyDescent="0.25">
      <c r="A3540" s="61" t="str">
        <f>CONCATENATE("Итого по разделу: ",IF(Source!G2902&lt;&gt;"Новый раздел", Source!G2902, ""))</f>
        <v>Итого по разделу: Помещение 309 Рекриация</v>
      </c>
      <c r="B3540" s="61"/>
      <c r="C3540" s="61"/>
      <c r="D3540" s="61"/>
      <c r="E3540" s="61"/>
      <c r="F3540" s="61"/>
      <c r="G3540" s="61"/>
      <c r="H3540" s="61"/>
      <c r="I3540" s="59">
        <f>SUM(P3461:P3539)</f>
        <v>27604.959999999999</v>
      </c>
      <c r="J3540" s="60"/>
      <c r="K3540" s="23"/>
    </row>
    <row r="3543" spans="1:22" ht="16.5" x14ac:dyDescent="0.25">
      <c r="A3543" s="57" t="str">
        <f>CONCATENATE("Раздел: ",IF(Source!G2932&lt;&gt;"Новый раздел", Source!G2932, ""))</f>
        <v>Раздел: Кабинет 313 Кабинет иностранных языков</v>
      </c>
      <c r="B3543" s="57"/>
      <c r="C3543" s="57"/>
      <c r="D3543" s="57"/>
      <c r="E3543" s="57"/>
      <c r="F3543" s="57"/>
      <c r="G3543" s="57"/>
      <c r="H3543" s="57"/>
      <c r="I3543" s="57"/>
      <c r="J3543" s="57"/>
      <c r="K3543" s="57"/>
    </row>
    <row r="3544" spans="1:22" ht="28.5" x14ac:dyDescent="0.2">
      <c r="A3544" s="13">
        <v>403</v>
      </c>
      <c r="B3544" s="13" t="str">
        <f>Source!F2936</f>
        <v>1.21-3305-1-1/1</v>
      </c>
      <c r="C3544" s="13" t="str">
        <f>Source!G2936</f>
        <v>Демонтаж выключателей, розеток</v>
      </c>
      <c r="D3544" s="14" t="str">
        <f>Source!H2936</f>
        <v>100 шт.</v>
      </c>
      <c r="E3544" s="2">
        <f>Source!I2936</f>
        <v>0.05</v>
      </c>
      <c r="F3544" s="16"/>
      <c r="G3544" s="15"/>
      <c r="H3544" s="2"/>
      <c r="I3544" s="2"/>
      <c r="J3544" s="16"/>
      <c r="K3544" s="16"/>
      <c r="Q3544">
        <f>ROUND((Source!BZ2936/100)*ROUND((Source!AF2936*Source!AV2936)*Source!I2936, 2), 2)</f>
        <v>94.86</v>
      </c>
      <c r="R3544">
        <f>Source!X2936</f>
        <v>94.86</v>
      </c>
      <c r="S3544">
        <f>ROUND((Source!CA2936/100)*ROUND((Source!AF2936*Source!AV2936)*Source!I2936, 2), 2)</f>
        <v>13.55</v>
      </c>
      <c r="T3544">
        <f>Source!Y2936</f>
        <v>13.55</v>
      </c>
      <c r="U3544">
        <f>ROUND((175/100)*ROUND((Source!AE2936*Source!AV2936)*Source!I2936, 2), 2)</f>
        <v>0</v>
      </c>
      <c r="V3544">
        <f>ROUND((108/100)*ROUND(Source!CS2936*Source!I2936, 2), 2)</f>
        <v>0</v>
      </c>
    </row>
    <row r="3545" spans="1:22" x14ac:dyDescent="0.2">
      <c r="C3545" s="17" t="str">
        <f>"Объем: "&amp;Source!I2936&amp;"=5/"&amp;"100"</f>
        <v>Объем: 0,05=5/100</v>
      </c>
    </row>
    <row r="3546" spans="1:22" ht="14.25" x14ac:dyDescent="0.2">
      <c r="A3546" s="13"/>
      <c r="B3546" s="13"/>
      <c r="C3546" s="13" t="s">
        <v>1159</v>
      </c>
      <c r="D3546" s="14"/>
      <c r="E3546" s="2"/>
      <c r="F3546" s="16">
        <f>Source!AO2936</f>
        <v>2710.46</v>
      </c>
      <c r="G3546" s="15" t="str">
        <f>Source!DG2936</f>
        <v/>
      </c>
      <c r="H3546" s="2">
        <f>Source!AV2936</f>
        <v>1</v>
      </c>
      <c r="I3546" s="2">
        <f>IF(Source!BA2936&lt;&gt; 0, Source!BA2936, 1)</f>
        <v>1</v>
      </c>
      <c r="J3546" s="16">
        <f>Source!S2936</f>
        <v>135.52000000000001</v>
      </c>
      <c r="K3546" s="16"/>
    </row>
    <row r="3547" spans="1:22" ht="14.25" x14ac:dyDescent="0.2">
      <c r="A3547" s="13"/>
      <c r="B3547" s="13"/>
      <c r="C3547" s="13" t="s">
        <v>1160</v>
      </c>
      <c r="D3547" s="14" t="s">
        <v>1161</v>
      </c>
      <c r="E3547" s="2">
        <f>Source!AT2936</f>
        <v>70</v>
      </c>
      <c r="F3547" s="16"/>
      <c r="G3547" s="15"/>
      <c r="H3547" s="2"/>
      <c r="I3547" s="2"/>
      <c r="J3547" s="16">
        <f>SUM(R3544:R3546)</f>
        <v>94.86</v>
      </c>
      <c r="K3547" s="16"/>
    </row>
    <row r="3548" spans="1:22" ht="14.25" x14ac:dyDescent="0.2">
      <c r="A3548" s="13"/>
      <c r="B3548" s="13"/>
      <c r="C3548" s="13" t="s">
        <v>1162</v>
      </c>
      <c r="D3548" s="14" t="s">
        <v>1161</v>
      </c>
      <c r="E3548" s="2">
        <f>Source!AU2936</f>
        <v>10</v>
      </c>
      <c r="F3548" s="16"/>
      <c r="G3548" s="15"/>
      <c r="H3548" s="2"/>
      <c r="I3548" s="2"/>
      <c r="J3548" s="16">
        <f>SUM(T3544:T3547)</f>
        <v>13.55</v>
      </c>
      <c r="K3548" s="16"/>
    </row>
    <row r="3549" spans="1:22" ht="14.25" x14ac:dyDescent="0.2">
      <c r="A3549" s="13"/>
      <c r="B3549" s="13"/>
      <c r="C3549" s="13" t="s">
        <v>1163</v>
      </c>
      <c r="D3549" s="14" t="s">
        <v>1164</v>
      </c>
      <c r="E3549" s="2">
        <f>Source!AQ2936</f>
        <v>5.84</v>
      </c>
      <c r="F3549" s="16"/>
      <c r="G3549" s="15" t="str">
        <f>Source!DI2936</f>
        <v/>
      </c>
      <c r="H3549" s="2">
        <f>Source!AV2936</f>
        <v>1</v>
      </c>
      <c r="I3549" s="2"/>
      <c r="J3549" s="16"/>
      <c r="K3549" s="16">
        <f>Source!U2936</f>
        <v>0.29199999999999998</v>
      </c>
    </row>
    <row r="3550" spans="1:22" ht="15" x14ac:dyDescent="0.25">
      <c r="A3550" s="20"/>
      <c r="B3550" s="20"/>
      <c r="C3550" s="20"/>
      <c r="D3550" s="20"/>
      <c r="E3550" s="20"/>
      <c r="F3550" s="20"/>
      <c r="G3550" s="20"/>
      <c r="H3550" s="20"/>
      <c r="I3550" s="58">
        <f>J3546+J3547+J3548</f>
        <v>243.93</v>
      </c>
      <c r="J3550" s="58"/>
      <c r="K3550" s="21">
        <f>IF(Source!I2936&lt;&gt;0, ROUND(I3550/Source!I2936, 2), 0)</f>
        <v>4878.6000000000004</v>
      </c>
      <c r="P3550" s="18">
        <f>I3550</f>
        <v>243.93</v>
      </c>
    </row>
    <row r="3551" spans="1:22" ht="57" x14ac:dyDescent="0.2">
      <c r="A3551" s="13">
        <v>404</v>
      </c>
      <c r="B3551" s="13" t="str">
        <f>Source!F2937</f>
        <v>1.50-3204-13-6/1</v>
      </c>
      <c r="C3551" s="13" t="str">
        <f>Source!G2937</f>
        <v>Сверление отверстий в строительных конструкциях из кирпича установками алмазного сверления, диаметр сверла алмазного кольцевого 70 мм</v>
      </c>
      <c r="D3551" s="14" t="str">
        <f>Source!H2937</f>
        <v>10 СМ</v>
      </c>
      <c r="E3551" s="2">
        <f>Source!I2937</f>
        <v>0.2</v>
      </c>
      <c r="F3551" s="16"/>
      <c r="G3551" s="15"/>
      <c r="H3551" s="2"/>
      <c r="I3551" s="2"/>
      <c r="J3551" s="16"/>
      <c r="K3551" s="16"/>
      <c r="Q3551">
        <f>ROUND((Source!BZ2937/100)*ROUND((Source!AF2937*Source!AV2937)*Source!I2937, 2), 2)</f>
        <v>42.74</v>
      </c>
      <c r="R3551">
        <f>Source!X2937</f>
        <v>42.74</v>
      </c>
      <c r="S3551">
        <f>ROUND((Source!CA2937/100)*ROUND((Source!AF2937*Source!AV2937)*Source!I2937, 2), 2)</f>
        <v>6.11</v>
      </c>
      <c r="T3551">
        <f>Source!Y2937</f>
        <v>6.11</v>
      </c>
      <c r="U3551">
        <f>ROUND((175/100)*ROUND((Source!AE2937*Source!AV2937)*Source!I2937, 2), 2)</f>
        <v>0.05</v>
      </c>
      <c r="V3551">
        <f>ROUND((108/100)*ROUND(Source!CS2937*Source!I2937, 2), 2)</f>
        <v>0.03</v>
      </c>
    </row>
    <row r="3552" spans="1:22" x14ac:dyDescent="0.2">
      <c r="C3552" s="17" t="str">
        <f>"Объем: "&amp;Source!I2937&amp;"=2/"&amp;"10"</f>
        <v>Объем: 0,2=2/10</v>
      </c>
    </row>
    <row r="3553" spans="1:22" ht="14.25" x14ac:dyDescent="0.2">
      <c r="A3553" s="13"/>
      <c r="B3553" s="13"/>
      <c r="C3553" s="13" t="s">
        <v>1159</v>
      </c>
      <c r="D3553" s="14"/>
      <c r="E3553" s="2"/>
      <c r="F3553" s="16">
        <f>Source!AO2937</f>
        <v>305.27</v>
      </c>
      <c r="G3553" s="15" t="str">
        <f>Source!DG2937</f>
        <v/>
      </c>
      <c r="H3553" s="2">
        <f>Source!AV2937</f>
        <v>1</v>
      </c>
      <c r="I3553" s="2">
        <f>IF(Source!BA2937&lt;&gt; 0, Source!BA2937, 1)</f>
        <v>1</v>
      </c>
      <c r="J3553" s="16">
        <f>Source!S2937</f>
        <v>61.05</v>
      </c>
      <c r="K3553" s="16"/>
    </row>
    <row r="3554" spans="1:22" ht="14.25" x14ac:dyDescent="0.2">
      <c r="A3554" s="13"/>
      <c r="B3554" s="13"/>
      <c r="C3554" s="13" t="s">
        <v>1165</v>
      </c>
      <c r="D3554" s="14"/>
      <c r="E3554" s="2"/>
      <c r="F3554" s="16">
        <f>Source!AM2937</f>
        <v>8.99</v>
      </c>
      <c r="G3554" s="15" t="str">
        <f>Source!DE2937</f>
        <v/>
      </c>
      <c r="H3554" s="2">
        <f>Source!AV2937</f>
        <v>1</v>
      </c>
      <c r="I3554" s="2">
        <f>IF(Source!BB2937&lt;&gt; 0, Source!BB2937, 1)</f>
        <v>1</v>
      </c>
      <c r="J3554" s="16">
        <f>Source!Q2937</f>
        <v>1.8</v>
      </c>
      <c r="K3554" s="16"/>
    </row>
    <row r="3555" spans="1:22" ht="14.25" x14ac:dyDescent="0.2">
      <c r="A3555" s="13"/>
      <c r="B3555" s="13"/>
      <c r="C3555" s="13" t="s">
        <v>1166</v>
      </c>
      <c r="D3555" s="14"/>
      <c r="E3555" s="2"/>
      <c r="F3555" s="16">
        <f>Source!AN2937</f>
        <v>0.13</v>
      </c>
      <c r="G3555" s="15" t="str">
        <f>Source!DF2937</f>
        <v/>
      </c>
      <c r="H3555" s="2">
        <f>Source!AV2937</f>
        <v>1</v>
      </c>
      <c r="I3555" s="2">
        <f>IF(Source!BS2937&lt;&gt; 0, Source!BS2937, 1)</f>
        <v>1</v>
      </c>
      <c r="J3555" s="22">
        <f>Source!R2937</f>
        <v>0.03</v>
      </c>
      <c r="K3555" s="16"/>
    </row>
    <row r="3556" spans="1:22" ht="14.25" x14ac:dyDescent="0.2">
      <c r="A3556" s="13"/>
      <c r="B3556" s="13"/>
      <c r="C3556" s="13" t="s">
        <v>1167</v>
      </c>
      <c r="D3556" s="14"/>
      <c r="E3556" s="2"/>
      <c r="F3556" s="16">
        <f>Source!AL2937</f>
        <v>112.32</v>
      </c>
      <c r="G3556" s="15" t="str">
        <f>Source!DD2937</f>
        <v/>
      </c>
      <c r="H3556" s="2">
        <f>Source!AW2937</f>
        <v>1</v>
      </c>
      <c r="I3556" s="2">
        <f>IF(Source!BC2937&lt;&gt; 0, Source!BC2937, 1)</f>
        <v>1</v>
      </c>
      <c r="J3556" s="16">
        <f>Source!P2937</f>
        <v>22.46</v>
      </c>
      <c r="K3556" s="16"/>
    </row>
    <row r="3557" spans="1:22" ht="14.25" x14ac:dyDescent="0.2">
      <c r="A3557" s="13"/>
      <c r="B3557" s="13"/>
      <c r="C3557" s="13" t="s">
        <v>1160</v>
      </c>
      <c r="D3557" s="14" t="s">
        <v>1161</v>
      </c>
      <c r="E3557" s="2">
        <f>Source!AT2937</f>
        <v>70</v>
      </c>
      <c r="F3557" s="16"/>
      <c r="G3557" s="15"/>
      <c r="H3557" s="2"/>
      <c r="I3557" s="2"/>
      <c r="J3557" s="16">
        <f>SUM(R3551:R3556)</f>
        <v>42.74</v>
      </c>
      <c r="K3557" s="16"/>
    </row>
    <row r="3558" spans="1:22" ht="14.25" x14ac:dyDescent="0.2">
      <c r="A3558" s="13"/>
      <c r="B3558" s="13"/>
      <c r="C3558" s="13" t="s">
        <v>1162</v>
      </c>
      <c r="D3558" s="14" t="s">
        <v>1161</v>
      </c>
      <c r="E3558" s="2">
        <f>Source!AU2937</f>
        <v>10</v>
      </c>
      <c r="F3558" s="16"/>
      <c r="G3558" s="15"/>
      <c r="H3558" s="2"/>
      <c r="I3558" s="2"/>
      <c r="J3558" s="16">
        <f>SUM(T3551:T3557)</f>
        <v>6.11</v>
      </c>
      <c r="K3558" s="16"/>
    </row>
    <row r="3559" spans="1:22" ht="14.25" x14ac:dyDescent="0.2">
      <c r="A3559" s="13"/>
      <c r="B3559" s="13"/>
      <c r="C3559" s="13" t="s">
        <v>1168</v>
      </c>
      <c r="D3559" s="14" t="s">
        <v>1161</v>
      </c>
      <c r="E3559" s="2">
        <f>108</f>
        <v>108</v>
      </c>
      <c r="F3559" s="16"/>
      <c r="G3559" s="15"/>
      <c r="H3559" s="2"/>
      <c r="I3559" s="2"/>
      <c r="J3559" s="16">
        <f>SUM(V3551:V3558)</f>
        <v>0.03</v>
      </c>
      <c r="K3559" s="16"/>
    </row>
    <row r="3560" spans="1:22" ht="14.25" x14ac:dyDescent="0.2">
      <c r="A3560" s="13"/>
      <c r="B3560" s="13"/>
      <c r="C3560" s="13" t="s">
        <v>1163</v>
      </c>
      <c r="D3560" s="14" t="s">
        <v>1164</v>
      </c>
      <c r="E3560" s="2">
        <f>Source!AQ2937</f>
        <v>0.42</v>
      </c>
      <c r="F3560" s="16"/>
      <c r="G3560" s="15" t="str">
        <f>Source!DI2937</f>
        <v/>
      </c>
      <c r="H3560" s="2">
        <f>Source!AV2937</f>
        <v>1</v>
      </c>
      <c r="I3560" s="2"/>
      <c r="J3560" s="16"/>
      <c r="K3560" s="16">
        <f>Source!U2937</f>
        <v>8.4000000000000005E-2</v>
      </c>
    </row>
    <row r="3561" spans="1:22" ht="15" x14ac:dyDescent="0.25">
      <c r="A3561" s="20"/>
      <c r="B3561" s="20"/>
      <c r="C3561" s="20"/>
      <c r="D3561" s="20"/>
      <c r="E3561" s="20"/>
      <c r="F3561" s="20"/>
      <c r="G3561" s="20"/>
      <c r="H3561" s="20"/>
      <c r="I3561" s="58">
        <f>J3553+J3554+J3556+J3557+J3558+J3559</f>
        <v>134.19000000000003</v>
      </c>
      <c r="J3561" s="58"/>
      <c r="K3561" s="21">
        <f>IF(Source!I2937&lt;&gt;0, ROUND(I3561/Source!I2937, 2), 0)</f>
        <v>670.95</v>
      </c>
      <c r="P3561" s="18">
        <f>I3561</f>
        <v>134.19000000000003</v>
      </c>
    </row>
    <row r="3562" spans="1:22" ht="28.5" x14ac:dyDescent="0.2">
      <c r="A3562" s="13">
        <v>405</v>
      </c>
      <c r="B3562" s="13" t="str">
        <f>Source!F2938</f>
        <v>1.50-3204-10-1/1</v>
      </c>
      <c r="C3562" s="13" t="str">
        <f>Source!G2938</f>
        <v>Пробивка борозд в кирпичных стенах, площадь сечения до 20 см2</v>
      </c>
      <c r="D3562" s="14" t="str">
        <f>Source!H2938</f>
        <v>100 м</v>
      </c>
      <c r="E3562" s="2">
        <f>Source!I2938</f>
        <v>0.01</v>
      </c>
      <c r="F3562" s="16"/>
      <c r="G3562" s="15"/>
      <c r="H3562" s="2"/>
      <c r="I3562" s="2"/>
      <c r="J3562" s="16"/>
      <c r="K3562" s="16"/>
      <c r="Q3562">
        <f>ROUND((Source!BZ2938/100)*ROUND((Source!AF2938*Source!AV2938)*Source!I2938, 2), 2)</f>
        <v>57.54</v>
      </c>
      <c r="R3562">
        <f>Source!X2938</f>
        <v>57.54</v>
      </c>
      <c r="S3562">
        <f>ROUND((Source!CA2938/100)*ROUND((Source!AF2938*Source!AV2938)*Source!I2938, 2), 2)</f>
        <v>8.2200000000000006</v>
      </c>
      <c r="T3562">
        <f>Source!Y2938</f>
        <v>8.2200000000000006</v>
      </c>
      <c r="U3562">
        <f>ROUND((175/100)*ROUND((Source!AE2938*Source!AV2938)*Source!I2938, 2), 2)</f>
        <v>53.2</v>
      </c>
      <c r="V3562">
        <f>ROUND((108/100)*ROUND(Source!CS2938*Source!I2938, 2), 2)</f>
        <v>32.83</v>
      </c>
    </row>
    <row r="3563" spans="1:22" x14ac:dyDescent="0.2">
      <c r="C3563" s="17" t="str">
        <f>"Объем: "&amp;Source!I2938&amp;"=1/"&amp;"100"</f>
        <v>Объем: 0,01=1/100</v>
      </c>
    </row>
    <row r="3564" spans="1:22" ht="14.25" x14ac:dyDescent="0.2">
      <c r="A3564" s="13"/>
      <c r="B3564" s="13"/>
      <c r="C3564" s="13" t="s">
        <v>1159</v>
      </c>
      <c r="D3564" s="14"/>
      <c r="E3564" s="2"/>
      <c r="F3564" s="16">
        <f>Source!AO2938</f>
        <v>8219.68</v>
      </c>
      <c r="G3564" s="15" t="str">
        <f>Source!DG2938</f>
        <v/>
      </c>
      <c r="H3564" s="2">
        <f>Source!AV2938</f>
        <v>1</v>
      </c>
      <c r="I3564" s="2">
        <f>IF(Source!BA2938&lt;&gt; 0, Source!BA2938, 1)</f>
        <v>1</v>
      </c>
      <c r="J3564" s="16">
        <f>Source!S2938</f>
        <v>82.2</v>
      </c>
      <c r="K3564" s="16"/>
    </row>
    <row r="3565" spans="1:22" ht="14.25" x14ac:dyDescent="0.2">
      <c r="A3565" s="13"/>
      <c r="B3565" s="13"/>
      <c r="C3565" s="13" t="s">
        <v>1165</v>
      </c>
      <c r="D3565" s="14"/>
      <c r="E3565" s="2"/>
      <c r="F3565" s="16">
        <f>Source!AM2938</f>
        <v>5993.85</v>
      </c>
      <c r="G3565" s="15" t="str">
        <f>Source!DE2938</f>
        <v/>
      </c>
      <c r="H3565" s="2">
        <f>Source!AV2938</f>
        <v>1</v>
      </c>
      <c r="I3565" s="2">
        <f>IF(Source!BB2938&lt;&gt; 0, Source!BB2938, 1)</f>
        <v>1</v>
      </c>
      <c r="J3565" s="16">
        <f>Source!Q2938</f>
        <v>59.94</v>
      </c>
      <c r="K3565" s="16"/>
    </row>
    <row r="3566" spans="1:22" ht="14.25" x14ac:dyDescent="0.2">
      <c r="A3566" s="13"/>
      <c r="B3566" s="13"/>
      <c r="C3566" s="13" t="s">
        <v>1166</v>
      </c>
      <c r="D3566" s="14"/>
      <c r="E3566" s="2"/>
      <c r="F3566" s="16">
        <f>Source!AN2938</f>
        <v>3040.45</v>
      </c>
      <c r="G3566" s="15" t="str">
        <f>Source!DF2938</f>
        <v/>
      </c>
      <c r="H3566" s="2">
        <f>Source!AV2938</f>
        <v>1</v>
      </c>
      <c r="I3566" s="2">
        <f>IF(Source!BS2938&lt;&gt; 0, Source!BS2938, 1)</f>
        <v>1</v>
      </c>
      <c r="J3566" s="22">
        <f>Source!R2938</f>
        <v>30.4</v>
      </c>
      <c r="K3566" s="16"/>
    </row>
    <row r="3567" spans="1:22" ht="14.25" x14ac:dyDescent="0.2">
      <c r="A3567" s="13"/>
      <c r="B3567" s="13"/>
      <c r="C3567" s="13" t="s">
        <v>1160</v>
      </c>
      <c r="D3567" s="14" t="s">
        <v>1161</v>
      </c>
      <c r="E3567" s="2">
        <f>Source!AT2938</f>
        <v>70</v>
      </c>
      <c r="F3567" s="16"/>
      <c r="G3567" s="15"/>
      <c r="H3567" s="2"/>
      <c r="I3567" s="2"/>
      <c r="J3567" s="16">
        <f>SUM(R3562:R3566)</f>
        <v>57.54</v>
      </c>
      <c r="K3567" s="16"/>
    </row>
    <row r="3568" spans="1:22" ht="14.25" x14ac:dyDescent="0.2">
      <c r="A3568" s="13"/>
      <c r="B3568" s="13"/>
      <c r="C3568" s="13" t="s">
        <v>1162</v>
      </c>
      <c r="D3568" s="14" t="s">
        <v>1161</v>
      </c>
      <c r="E3568" s="2">
        <f>Source!AU2938</f>
        <v>10</v>
      </c>
      <c r="F3568" s="16"/>
      <c r="G3568" s="15"/>
      <c r="H3568" s="2"/>
      <c r="I3568" s="2"/>
      <c r="J3568" s="16">
        <f>SUM(T3562:T3567)</f>
        <v>8.2200000000000006</v>
      </c>
      <c r="K3568" s="16"/>
    </row>
    <row r="3569" spans="1:22" ht="14.25" x14ac:dyDescent="0.2">
      <c r="A3569" s="13"/>
      <c r="B3569" s="13"/>
      <c r="C3569" s="13" t="s">
        <v>1168</v>
      </c>
      <c r="D3569" s="14" t="s">
        <v>1161</v>
      </c>
      <c r="E3569" s="2">
        <f>108</f>
        <v>108</v>
      </c>
      <c r="F3569" s="16"/>
      <c r="G3569" s="15"/>
      <c r="H3569" s="2"/>
      <c r="I3569" s="2"/>
      <c r="J3569" s="16">
        <f>SUM(V3562:V3568)</f>
        <v>32.83</v>
      </c>
      <c r="K3569" s="16"/>
    </row>
    <row r="3570" spans="1:22" ht="14.25" x14ac:dyDescent="0.2">
      <c r="A3570" s="13"/>
      <c r="B3570" s="13"/>
      <c r="C3570" s="13" t="s">
        <v>1163</v>
      </c>
      <c r="D3570" s="14" t="s">
        <v>1164</v>
      </c>
      <c r="E3570" s="2">
        <f>Source!AQ2938</f>
        <v>14</v>
      </c>
      <c r="F3570" s="16"/>
      <c r="G3570" s="15" t="str">
        <f>Source!DI2938</f>
        <v/>
      </c>
      <c r="H3570" s="2">
        <f>Source!AV2938</f>
        <v>1</v>
      </c>
      <c r="I3570" s="2"/>
      <c r="J3570" s="16"/>
      <c r="K3570" s="16">
        <f>Source!U2938</f>
        <v>0.14000000000000001</v>
      </c>
    </row>
    <row r="3571" spans="1:22" ht="15" x14ac:dyDescent="0.25">
      <c r="A3571" s="20"/>
      <c r="B3571" s="20"/>
      <c r="C3571" s="20"/>
      <c r="D3571" s="20"/>
      <c r="E3571" s="20"/>
      <c r="F3571" s="20"/>
      <c r="G3571" s="20"/>
      <c r="H3571" s="20"/>
      <c r="I3571" s="58">
        <f>J3564+J3565+J3567+J3568+J3569</f>
        <v>240.72999999999996</v>
      </c>
      <c r="J3571" s="58"/>
      <c r="K3571" s="21">
        <f>IF(Source!I2938&lt;&gt;0, ROUND(I3571/Source!I2938, 2), 0)</f>
        <v>24073</v>
      </c>
      <c r="P3571" s="18">
        <f>I3571</f>
        <v>240.72999999999996</v>
      </c>
    </row>
    <row r="3572" spans="1:22" ht="99.75" x14ac:dyDescent="0.2">
      <c r="A3572" s="13">
        <v>406</v>
      </c>
      <c r="B3572" s="13" t="str">
        <f>Source!F2939</f>
        <v>21.23-8-140</v>
      </c>
      <c r="C3572" s="13" t="str">
        <f>Source!G2939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572" s="14" t="str">
        <f>Source!H2939</f>
        <v>км</v>
      </c>
      <c r="E3572" s="2">
        <f>Source!I2939</f>
        <v>1E-3</v>
      </c>
      <c r="F3572" s="16">
        <f>Source!AL2939</f>
        <v>99860.32</v>
      </c>
      <c r="G3572" s="15" t="str">
        <f>Source!DD2939</f>
        <v/>
      </c>
      <c r="H3572" s="2">
        <f>Source!AW2939</f>
        <v>1</v>
      </c>
      <c r="I3572" s="2">
        <f>IF(Source!BC2939&lt;&gt; 0, Source!BC2939, 1)</f>
        <v>1</v>
      </c>
      <c r="J3572" s="16">
        <f>Source!P2939</f>
        <v>99.86</v>
      </c>
      <c r="K3572" s="16"/>
      <c r="Q3572">
        <f>ROUND((Source!BZ2939/100)*ROUND((Source!AF2939*Source!AV2939)*Source!I2939, 2), 2)</f>
        <v>0</v>
      </c>
      <c r="R3572">
        <f>Source!X2939</f>
        <v>0</v>
      </c>
      <c r="S3572">
        <f>ROUND((Source!CA2939/100)*ROUND((Source!AF2939*Source!AV2939)*Source!I2939, 2), 2)</f>
        <v>0</v>
      </c>
      <c r="T3572">
        <f>Source!Y2939</f>
        <v>0</v>
      </c>
      <c r="U3572">
        <f>ROUND((175/100)*ROUND((Source!AE2939*Source!AV2939)*Source!I2939, 2), 2)</f>
        <v>0</v>
      </c>
      <c r="V3572">
        <f>ROUND((108/100)*ROUND(Source!CS2939*Source!I2939, 2), 2)</f>
        <v>0</v>
      </c>
    </row>
    <row r="3573" spans="1:22" ht="15" x14ac:dyDescent="0.25">
      <c r="A3573" s="20"/>
      <c r="B3573" s="20"/>
      <c r="C3573" s="20"/>
      <c r="D3573" s="20"/>
      <c r="E3573" s="20"/>
      <c r="F3573" s="20"/>
      <c r="G3573" s="20"/>
      <c r="H3573" s="20"/>
      <c r="I3573" s="58">
        <f>J3572</f>
        <v>99.86</v>
      </c>
      <c r="J3573" s="58"/>
      <c r="K3573" s="21">
        <f>IF(Source!I2939&lt;&gt;0, ROUND(I3573/Source!I2939, 2), 0)</f>
        <v>99860</v>
      </c>
      <c r="P3573" s="18">
        <f>I3573</f>
        <v>99.86</v>
      </c>
    </row>
    <row r="3574" spans="1:22" ht="57" x14ac:dyDescent="0.2">
      <c r="A3574" s="13">
        <v>407</v>
      </c>
      <c r="B3574" s="13" t="str">
        <f>Source!F2940</f>
        <v>21.21-5-84</v>
      </c>
      <c r="C3574" s="13" t="str">
        <f>Source!G2940</f>
        <v>Коробки для установки выключателей, переключателей и штепсельных розеток при скрытой электропроводке, тип КУВ-1М УХЛЗ</v>
      </c>
      <c r="D3574" s="14" t="str">
        <f>Source!H2940</f>
        <v>1000 шт.</v>
      </c>
      <c r="E3574" s="2">
        <f>Source!I2940</f>
        <v>2E-3</v>
      </c>
      <c r="F3574" s="16">
        <f>Source!AL2940</f>
        <v>72169.899999999994</v>
      </c>
      <c r="G3574" s="15" t="str">
        <f>Source!DD2940</f>
        <v/>
      </c>
      <c r="H3574" s="2">
        <f>Source!AW2940</f>
        <v>1</v>
      </c>
      <c r="I3574" s="2">
        <f>IF(Source!BC2940&lt;&gt; 0, Source!BC2940, 1)</f>
        <v>1</v>
      </c>
      <c r="J3574" s="16">
        <f>Source!P2940</f>
        <v>144.34</v>
      </c>
      <c r="K3574" s="16"/>
      <c r="Q3574">
        <f>ROUND((Source!BZ2940/100)*ROUND((Source!AF2940*Source!AV2940)*Source!I2940, 2), 2)</f>
        <v>0</v>
      </c>
      <c r="R3574">
        <f>Source!X2940</f>
        <v>0</v>
      </c>
      <c r="S3574">
        <f>ROUND((Source!CA2940/100)*ROUND((Source!AF2940*Source!AV2940)*Source!I2940, 2), 2)</f>
        <v>0</v>
      </c>
      <c r="T3574">
        <f>Source!Y2940</f>
        <v>0</v>
      </c>
      <c r="U3574">
        <f>ROUND((175/100)*ROUND((Source!AE2940*Source!AV2940)*Source!I2940, 2), 2)</f>
        <v>0</v>
      </c>
      <c r="V3574">
        <f>ROUND((108/100)*ROUND(Source!CS2940*Source!I2940, 2), 2)</f>
        <v>0</v>
      </c>
    </row>
    <row r="3575" spans="1:22" x14ac:dyDescent="0.2">
      <c r="C3575" s="17" t="str">
        <f>"Объем: "&amp;Source!I2940&amp;"=2/"&amp;"1000"</f>
        <v>Объем: 0,002=2/1000</v>
      </c>
    </row>
    <row r="3576" spans="1:22" ht="15" x14ac:dyDescent="0.25">
      <c r="A3576" s="20"/>
      <c r="B3576" s="20"/>
      <c r="C3576" s="20"/>
      <c r="D3576" s="20"/>
      <c r="E3576" s="20"/>
      <c r="F3576" s="20"/>
      <c r="G3576" s="20"/>
      <c r="H3576" s="20"/>
      <c r="I3576" s="58">
        <f>J3574</f>
        <v>144.34</v>
      </c>
      <c r="J3576" s="58"/>
      <c r="K3576" s="21">
        <f>IF(Source!I2940&lt;&gt;0, ROUND(I3576/Source!I2940, 2), 0)</f>
        <v>72170</v>
      </c>
      <c r="P3576" s="18">
        <f>I3576</f>
        <v>144.34</v>
      </c>
    </row>
    <row r="3577" spans="1:22" ht="42.75" x14ac:dyDescent="0.2">
      <c r="A3577" s="13">
        <v>408</v>
      </c>
      <c r="B3577" s="13" t="str">
        <f>Source!F2941</f>
        <v>1.20-3103-1-8/1</v>
      </c>
      <c r="C3577" s="13" t="str">
        <f>Source!G2941</f>
        <v>Установка розетки штепсельной неутопленного типа при открытой проводке</v>
      </c>
      <c r="D3577" s="14" t="str">
        <f>Source!H2941</f>
        <v>100 шт.</v>
      </c>
      <c r="E3577" s="2">
        <f>Source!I2941</f>
        <v>0.04</v>
      </c>
      <c r="F3577" s="16"/>
      <c r="G3577" s="15"/>
      <c r="H3577" s="2"/>
      <c r="I3577" s="2"/>
      <c r="J3577" s="16"/>
      <c r="K3577" s="16"/>
      <c r="Q3577">
        <f>ROUND((Source!BZ2941/100)*ROUND((Source!AF2941*Source!AV2941)*Source!I2941, 2), 2)</f>
        <v>780.74</v>
      </c>
      <c r="R3577">
        <f>Source!X2941</f>
        <v>780.74</v>
      </c>
      <c r="S3577">
        <f>ROUND((Source!CA2941/100)*ROUND((Source!AF2941*Source!AV2941)*Source!I2941, 2), 2)</f>
        <v>111.53</v>
      </c>
      <c r="T3577">
        <f>Source!Y2941</f>
        <v>111.53</v>
      </c>
      <c r="U3577">
        <f>ROUND((175/100)*ROUND((Source!AE2941*Source!AV2941)*Source!I2941, 2), 2)</f>
        <v>0.05</v>
      </c>
      <c r="V3577">
        <f>ROUND((108/100)*ROUND(Source!CS2941*Source!I2941, 2), 2)</f>
        <v>0.03</v>
      </c>
    </row>
    <row r="3578" spans="1:22" x14ac:dyDescent="0.2">
      <c r="C3578" s="17" t="str">
        <f>"Объем: "&amp;Source!I2941&amp;"=4/"&amp;"100"</f>
        <v>Объем: 0,04=4/100</v>
      </c>
    </row>
    <row r="3579" spans="1:22" ht="14.25" x14ac:dyDescent="0.2">
      <c r="A3579" s="13"/>
      <c r="B3579" s="13"/>
      <c r="C3579" s="13" t="s">
        <v>1159</v>
      </c>
      <c r="D3579" s="14"/>
      <c r="E3579" s="2"/>
      <c r="F3579" s="16">
        <f>Source!AO2941</f>
        <v>27883.439999999999</v>
      </c>
      <c r="G3579" s="15" t="str">
        <f>Source!DG2941</f>
        <v/>
      </c>
      <c r="H3579" s="2">
        <f>Source!AV2941</f>
        <v>1</v>
      </c>
      <c r="I3579" s="2">
        <f>IF(Source!BA2941&lt;&gt; 0, Source!BA2941, 1)</f>
        <v>1</v>
      </c>
      <c r="J3579" s="16">
        <f>Source!S2941</f>
        <v>1115.3399999999999</v>
      </c>
      <c r="K3579" s="16"/>
    </row>
    <row r="3580" spans="1:22" ht="14.25" x14ac:dyDescent="0.2">
      <c r="A3580" s="13"/>
      <c r="B3580" s="13"/>
      <c r="C3580" s="13" t="s">
        <v>1165</v>
      </c>
      <c r="D3580" s="14"/>
      <c r="E3580" s="2"/>
      <c r="F3580" s="16">
        <f>Source!AM2941</f>
        <v>32.57</v>
      </c>
      <c r="G3580" s="15" t="str">
        <f>Source!DE2941</f>
        <v/>
      </c>
      <c r="H3580" s="2">
        <f>Source!AV2941</f>
        <v>1</v>
      </c>
      <c r="I3580" s="2">
        <f>IF(Source!BB2941&lt;&gt; 0, Source!BB2941, 1)</f>
        <v>1</v>
      </c>
      <c r="J3580" s="16">
        <f>Source!Q2941</f>
        <v>1.3</v>
      </c>
      <c r="K3580" s="16"/>
    </row>
    <row r="3581" spans="1:22" ht="14.25" x14ac:dyDescent="0.2">
      <c r="A3581" s="13"/>
      <c r="B3581" s="13"/>
      <c r="C3581" s="13" t="s">
        <v>1166</v>
      </c>
      <c r="D3581" s="14"/>
      <c r="E3581" s="2"/>
      <c r="F3581" s="16">
        <f>Source!AN2941</f>
        <v>0.69</v>
      </c>
      <c r="G3581" s="15" t="str">
        <f>Source!DF2941</f>
        <v/>
      </c>
      <c r="H3581" s="2">
        <f>Source!AV2941</f>
        <v>1</v>
      </c>
      <c r="I3581" s="2">
        <f>IF(Source!BS2941&lt;&gt; 0, Source!BS2941, 1)</f>
        <v>1</v>
      </c>
      <c r="J3581" s="22">
        <f>Source!R2941</f>
        <v>0.03</v>
      </c>
      <c r="K3581" s="16"/>
    </row>
    <row r="3582" spans="1:22" ht="14.25" x14ac:dyDescent="0.2">
      <c r="A3582" s="13"/>
      <c r="B3582" s="13"/>
      <c r="C3582" s="13" t="s">
        <v>1160</v>
      </c>
      <c r="D3582" s="14" t="s">
        <v>1161</v>
      </c>
      <c r="E3582" s="2">
        <f>Source!AT2941</f>
        <v>70</v>
      </c>
      <c r="F3582" s="16"/>
      <c r="G3582" s="15"/>
      <c r="H3582" s="2"/>
      <c r="I3582" s="2"/>
      <c r="J3582" s="16">
        <f>SUM(R3577:R3581)</f>
        <v>780.74</v>
      </c>
      <c r="K3582" s="16"/>
    </row>
    <row r="3583" spans="1:22" ht="14.25" x14ac:dyDescent="0.2">
      <c r="A3583" s="13"/>
      <c r="B3583" s="13"/>
      <c r="C3583" s="13" t="s">
        <v>1162</v>
      </c>
      <c r="D3583" s="14" t="s">
        <v>1161</v>
      </c>
      <c r="E3583" s="2">
        <f>Source!AU2941</f>
        <v>10</v>
      </c>
      <c r="F3583" s="16"/>
      <c r="G3583" s="15"/>
      <c r="H3583" s="2"/>
      <c r="I3583" s="2"/>
      <c r="J3583" s="16">
        <f>SUM(T3577:T3582)</f>
        <v>111.53</v>
      </c>
      <c r="K3583" s="16"/>
    </row>
    <row r="3584" spans="1:22" ht="14.25" x14ac:dyDescent="0.2">
      <c r="A3584" s="13"/>
      <c r="B3584" s="13"/>
      <c r="C3584" s="13" t="s">
        <v>1168</v>
      </c>
      <c r="D3584" s="14" t="s">
        <v>1161</v>
      </c>
      <c r="E3584" s="2">
        <f>108</f>
        <v>108</v>
      </c>
      <c r="F3584" s="16"/>
      <c r="G3584" s="15"/>
      <c r="H3584" s="2"/>
      <c r="I3584" s="2"/>
      <c r="J3584" s="16">
        <f>SUM(V3577:V3583)</f>
        <v>0.03</v>
      </c>
      <c r="K3584" s="16"/>
    </row>
    <row r="3585" spans="1:22" ht="14.25" x14ac:dyDescent="0.2">
      <c r="A3585" s="13"/>
      <c r="B3585" s="13"/>
      <c r="C3585" s="13" t="s">
        <v>1163</v>
      </c>
      <c r="D3585" s="14" t="s">
        <v>1164</v>
      </c>
      <c r="E3585" s="2">
        <f>Source!AQ2941</f>
        <v>42.81</v>
      </c>
      <c r="F3585" s="16"/>
      <c r="G3585" s="15" t="str">
        <f>Source!DI2941</f>
        <v/>
      </c>
      <c r="H3585" s="2">
        <f>Source!AV2941</f>
        <v>1</v>
      </c>
      <c r="I3585" s="2"/>
      <c r="J3585" s="16"/>
      <c r="K3585" s="16">
        <f>Source!U2941</f>
        <v>1.7124000000000001</v>
      </c>
    </row>
    <row r="3586" spans="1:22" ht="15" x14ac:dyDescent="0.25">
      <c r="A3586" s="20"/>
      <c r="B3586" s="20"/>
      <c r="C3586" s="20"/>
      <c r="D3586" s="20"/>
      <c r="E3586" s="20"/>
      <c r="F3586" s="20"/>
      <c r="G3586" s="20"/>
      <c r="H3586" s="20"/>
      <c r="I3586" s="58">
        <f>J3579+J3580+J3582+J3583+J3584</f>
        <v>2008.9399999999998</v>
      </c>
      <c r="J3586" s="58"/>
      <c r="K3586" s="21">
        <f>IF(Source!I2941&lt;&gt;0, ROUND(I3586/Source!I2941, 2), 0)</f>
        <v>50223.5</v>
      </c>
      <c r="P3586" s="18">
        <f>I3586</f>
        <v>2008.9399999999998</v>
      </c>
    </row>
    <row r="3587" spans="1:22" ht="42.75" x14ac:dyDescent="0.2">
      <c r="A3587" s="13">
        <v>409</v>
      </c>
      <c r="B3587" s="13" t="str">
        <f>Source!F2942</f>
        <v>1.20-3103-1-1/1</v>
      </c>
      <c r="C3587" s="13" t="str">
        <f>Source!G2942</f>
        <v>Установка выключателя одноклавишного неутопленного типа при открытой проводке</v>
      </c>
      <c r="D3587" s="14" t="str">
        <f>Source!H2942</f>
        <v>100 шт.</v>
      </c>
      <c r="E3587" s="2">
        <f>Source!I2942</f>
        <v>0.01</v>
      </c>
      <c r="F3587" s="16"/>
      <c r="G3587" s="15"/>
      <c r="H3587" s="2"/>
      <c r="I3587" s="2"/>
      <c r="J3587" s="16"/>
      <c r="K3587" s="16"/>
      <c r="Q3587">
        <f>ROUND((Source!BZ2942/100)*ROUND((Source!AF2942*Source!AV2942)*Source!I2942, 2), 2)</f>
        <v>178.82</v>
      </c>
      <c r="R3587">
        <f>Source!X2942</f>
        <v>178.82</v>
      </c>
      <c r="S3587">
        <f>ROUND((Source!CA2942/100)*ROUND((Source!AF2942*Source!AV2942)*Source!I2942, 2), 2)</f>
        <v>25.55</v>
      </c>
      <c r="T3587">
        <f>Source!Y2942</f>
        <v>25.55</v>
      </c>
      <c r="U3587">
        <f>ROUND((175/100)*ROUND((Source!AE2942*Source!AV2942)*Source!I2942, 2), 2)</f>
        <v>0.02</v>
      </c>
      <c r="V3587">
        <f>ROUND((108/100)*ROUND(Source!CS2942*Source!I2942, 2), 2)</f>
        <v>0.01</v>
      </c>
    </row>
    <row r="3588" spans="1:22" x14ac:dyDescent="0.2">
      <c r="C3588" s="17" t="str">
        <f>"Объем: "&amp;Source!I2942&amp;"=1/"&amp;"100"</f>
        <v>Объем: 0,01=1/100</v>
      </c>
    </row>
    <row r="3589" spans="1:22" ht="14.25" x14ac:dyDescent="0.2">
      <c r="A3589" s="13"/>
      <c r="B3589" s="13"/>
      <c r="C3589" s="13" t="s">
        <v>1159</v>
      </c>
      <c r="D3589" s="14"/>
      <c r="E3589" s="2"/>
      <c r="F3589" s="16">
        <f>Source!AO2942</f>
        <v>25545.16</v>
      </c>
      <c r="G3589" s="15" t="str">
        <f>Source!DG2942</f>
        <v/>
      </c>
      <c r="H3589" s="2">
        <f>Source!AV2942</f>
        <v>1</v>
      </c>
      <c r="I3589" s="2">
        <f>IF(Source!BA2942&lt;&gt; 0, Source!BA2942, 1)</f>
        <v>1</v>
      </c>
      <c r="J3589" s="16">
        <f>Source!S2942</f>
        <v>255.45</v>
      </c>
      <c r="K3589" s="16"/>
    </row>
    <row r="3590" spans="1:22" ht="14.25" x14ac:dyDescent="0.2">
      <c r="A3590" s="13"/>
      <c r="B3590" s="13"/>
      <c r="C3590" s="13" t="s">
        <v>1165</v>
      </c>
      <c r="D3590" s="14"/>
      <c r="E3590" s="2"/>
      <c r="F3590" s="16">
        <f>Source!AM2942</f>
        <v>32.57</v>
      </c>
      <c r="G3590" s="15" t="str">
        <f>Source!DE2942</f>
        <v/>
      </c>
      <c r="H3590" s="2">
        <f>Source!AV2942</f>
        <v>1</v>
      </c>
      <c r="I3590" s="2">
        <f>IF(Source!BB2942&lt;&gt; 0, Source!BB2942, 1)</f>
        <v>1</v>
      </c>
      <c r="J3590" s="16">
        <f>Source!Q2942</f>
        <v>0.33</v>
      </c>
      <c r="K3590" s="16"/>
    </row>
    <row r="3591" spans="1:22" ht="14.25" x14ac:dyDescent="0.2">
      <c r="A3591" s="13"/>
      <c r="B3591" s="13"/>
      <c r="C3591" s="13" t="s">
        <v>1166</v>
      </c>
      <c r="D3591" s="14"/>
      <c r="E3591" s="2"/>
      <c r="F3591" s="16">
        <f>Source!AN2942</f>
        <v>0.69</v>
      </c>
      <c r="G3591" s="15" t="str">
        <f>Source!DF2942</f>
        <v/>
      </c>
      <c r="H3591" s="2">
        <f>Source!AV2942</f>
        <v>1</v>
      </c>
      <c r="I3591" s="2">
        <f>IF(Source!BS2942&lt;&gt; 0, Source!BS2942, 1)</f>
        <v>1</v>
      </c>
      <c r="J3591" s="22">
        <f>Source!R2942</f>
        <v>0.01</v>
      </c>
      <c r="K3591" s="16"/>
    </row>
    <row r="3592" spans="1:22" ht="14.25" x14ac:dyDescent="0.2">
      <c r="A3592" s="13"/>
      <c r="B3592" s="13"/>
      <c r="C3592" s="13" t="s">
        <v>1160</v>
      </c>
      <c r="D3592" s="14" t="s">
        <v>1161</v>
      </c>
      <c r="E3592" s="2">
        <f>Source!AT2942</f>
        <v>70</v>
      </c>
      <c r="F3592" s="16"/>
      <c r="G3592" s="15"/>
      <c r="H3592" s="2"/>
      <c r="I3592" s="2"/>
      <c r="J3592" s="16">
        <f>SUM(R3587:R3591)</f>
        <v>178.82</v>
      </c>
      <c r="K3592" s="16"/>
    </row>
    <row r="3593" spans="1:22" ht="14.25" x14ac:dyDescent="0.2">
      <c r="A3593" s="13"/>
      <c r="B3593" s="13"/>
      <c r="C3593" s="13" t="s">
        <v>1162</v>
      </c>
      <c r="D3593" s="14" t="s">
        <v>1161</v>
      </c>
      <c r="E3593" s="2">
        <f>Source!AU2942</f>
        <v>10</v>
      </c>
      <c r="F3593" s="16"/>
      <c r="G3593" s="15"/>
      <c r="H3593" s="2"/>
      <c r="I3593" s="2"/>
      <c r="J3593" s="16">
        <f>SUM(T3587:T3592)</f>
        <v>25.55</v>
      </c>
      <c r="K3593" s="16"/>
    </row>
    <row r="3594" spans="1:22" ht="14.25" x14ac:dyDescent="0.2">
      <c r="A3594" s="13"/>
      <c r="B3594" s="13"/>
      <c r="C3594" s="13" t="s">
        <v>1168</v>
      </c>
      <c r="D3594" s="14" t="s">
        <v>1161</v>
      </c>
      <c r="E3594" s="2">
        <f>108</f>
        <v>108</v>
      </c>
      <c r="F3594" s="16"/>
      <c r="G3594" s="15"/>
      <c r="H3594" s="2"/>
      <c r="I3594" s="2"/>
      <c r="J3594" s="16">
        <f>SUM(V3587:V3593)</f>
        <v>0.01</v>
      </c>
      <c r="K3594" s="16"/>
    </row>
    <row r="3595" spans="1:22" ht="14.25" x14ac:dyDescent="0.2">
      <c r="A3595" s="13"/>
      <c r="B3595" s="13"/>
      <c r="C3595" s="13" t="s">
        <v>1163</v>
      </c>
      <c r="D3595" s="14" t="s">
        <v>1164</v>
      </c>
      <c r="E3595" s="2">
        <f>Source!AQ2942</f>
        <v>39.22</v>
      </c>
      <c r="F3595" s="16"/>
      <c r="G3595" s="15" t="str">
        <f>Source!DI2942</f>
        <v/>
      </c>
      <c r="H3595" s="2">
        <f>Source!AV2942</f>
        <v>1</v>
      </c>
      <c r="I3595" s="2"/>
      <c r="J3595" s="16"/>
      <c r="K3595" s="16">
        <f>Source!U2942</f>
        <v>0.39219999999999999</v>
      </c>
    </row>
    <row r="3596" spans="1:22" ht="15" x14ac:dyDescent="0.25">
      <c r="A3596" s="20"/>
      <c r="B3596" s="20"/>
      <c r="C3596" s="20"/>
      <c r="D3596" s="20"/>
      <c r="E3596" s="20"/>
      <c r="F3596" s="20"/>
      <c r="G3596" s="20"/>
      <c r="H3596" s="20"/>
      <c r="I3596" s="58">
        <f>J3589+J3590+J3592+J3593+J3594</f>
        <v>460.16</v>
      </c>
      <c r="J3596" s="58"/>
      <c r="K3596" s="21">
        <f>IF(Source!I2942&lt;&gt;0, ROUND(I3596/Source!I2942, 2), 0)</f>
        <v>46016</v>
      </c>
      <c r="P3596" s="18">
        <f>I3596</f>
        <v>460.16</v>
      </c>
    </row>
    <row r="3597" spans="1:22" ht="42.75" x14ac:dyDescent="0.2">
      <c r="A3597" s="13">
        <v>410</v>
      </c>
      <c r="B3597" s="13" t="str">
        <f>Source!F2943</f>
        <v>1.20-3103-1-5/1</v>
      </c>
      <c r="C3597" s="13" t="str">
        <f>Source!G2943</f>
        <v>Установка выключателя двухклавишного утопленного типа при скрытой проводке</v>
      </c>
      <c r="D3597" s="14" t="str">
        <f>Source!H2943</f>
        <v>100 шт.</v>
      </c>
      <c r="E3597" s="2">
        <f>Source!I2943</f>
        <v>0.01</v>
      </c>
      <c r="F3597" s="16"/>
      <c r="G3597" s="15"/>
      <c r="H3597" s="2"/>
      <c r="I3597" s="2"/>
      <c r="J3597" s="16"/>
      <c r="K3597" s="16"/>
      <c r="Q3597">
        <f>ROUND((Source!BZ2943/100)*ROUND((Source!AF2943*Source!AV2943)*Source!I2943, 2), 2)</f>
        <v>157.88999999999999</v>
      </c>
      <c r="R3597">
        <f>Source!X2943</f>
        <v>157.88999999999999</v>
      </c>
      <c r="S3597">
        <f>ROUND((Source!CA2943/100)*ROUND((Source!AF2943*Source!AV2943)*Source!I2943, 2), 2)</f>
        <v>22.56</v>
      </c>
      <c r="T3597">
        <f>Source!Y2943</f>
        <v>22.56</v>
      </c>
      <c r="U3597">
        <f>ROUND((175/100)*ROUND((Source!AE2943*Source!AV2943)*Source!I2943, 2), 2)</f>
        <v>0</v>
      </c>
      <c r="V3597">
        <f>ROUND((108/100)*ROUND(Source!CS2943*Source!I2943, 2), 2)</f>
        <v>0</v>
      </c>
    </row>
    <row r="3598" spans="1:22" x14ac:dyDescent="0.2">
      <c r="C3598" s="17" t="str">
        <f>"Объем: "&amp;Source!I2943&amp;"=1/"&amp;"100"</f>
        <v>Объем: 0,01=1/100</v>
      </c>
    </row>
    <row r="3599" spans="1:22" ht="14.25" x14ac:dyDescent="0.2">
      <c r="A3599" s="13"/>
      <c r="B3599" s="13"/>
      <c r="C3599" s="13" t="s">
        <v>1159</v>
      </c>
      <c r="D3599" s="14"/>
      <c r="E3599" s="2"/>
      <c r="F3599" s="16">
        <f>Source!AO2943</f>
        <v>22555.56</v>
      </c>
      <c r="G3599" s="15" t="str">
        <f>Source!DG2943</f>
        <v/>
      </c>
      <c r="H3599" s="2">
        <f>Source!AV2943</f>
        <v>1</v>
      </c>
      <c r="I3599" s="2">
        <f>IF(Source!BA2943&lt;&gt; 0, Source!BA2943, 1)</f>
        <v>1</v>
      </c>
      <c r="J3599" s="16">
        <f>Source!S2943</f>
        <v>225.56</v>
      </c>
      <c r="K3599" s="16"/>
    </row>
    <row r="3600" spans="1:22" ht="14.25" x14ac:dyDescent="0.2">
      <c r="A3600" s="13"/>
      <c r="B3600" s="13"/>
      <c r="C3600" s="13" t="s">
        <v>1160</v>
      </c>
      <c r="D3600" s="14" t="s">
        <v>1161</v>
      </c>
      <c r="E3600" s="2">
        <f>Source!AT2943</f>
        <v>70</v>
      </c>
      <c r="F3600" s="16"/>
      <c r="G3600" s="15"/>
      <c r="H3600" s="2"/>
      <c r="I3600" s="2"/>
      <c r="J3600" s="16">
        <f>SUM(R3597:R3599)</f>
        <v>157.88999999999999</v>
      </c>
      <c r="K3600" s="16"/>
    </row>
    <row r="3601" spans="1:22" ht="14.25" x14ac:dyDescent="0.2">
      <c r="A3601" s="13"/>
      <c r="B3601" s="13"/>
      <c r="C3601" s="13" t="s">
        <v>1162</v>
      </c>
      <c r="D3601" s="14" t="s">
        <v>1161</v>
      </c>
      <c r="E3601" s="2">
        <f>Source!AU2943</f>
        <v>10</v>
      </c>
      <c r="F3601" s="16"/>
      <c r="G3601" s="15"/>
      <c r="H3601" s="2"/>
      <c r="I3601" s="2"/>
      <c r="J3601" s="16">
        <f>SUM(T3597:T3600)</f>
        <v>22.56</v>
      </c>
      <c r="K3601" s="16"/>
    </row>
    <row r="3602" spans="1:22" ht="14.25" x14ac:dyDescent="0.2">
      <c r="A3602" s="13"/>
      <c r="B3602" s="13"/>
      <c r="C3602" s="13" t="s">
        <v>1163</v>
      </c>
      <c r="D3602" s="14" t="s">
        <v>1164</v>
      </c>
      <c r="E3602" s="2">
        <f>Source!AQ2943</f>
        <v>34.630000000000003</v>
      </c>
      <c r="F3602" s="16"/>
      <c r="G3602" s="15" t="str">
        <f>Source!DI2943</f>
        <v/>
      </c>
      <c r="H3602" s="2">
        <f>Source!AV2943</f>
        <v>1</v>
      </c>
      <c r="I3602" s="2"/>
      <c r="J3602" s="16"/>
      <c r="K3602" s="16">
        <f>Source!U2943</f>
        <v>0.34630000000000005</v>
      </c>
    </row>
    <row r="3603" spans="1:22" ht="15" x14ac:dyDescent="0.25">
      <c r="A3603" s="20"/>
      <c r="B3603" s="20"/>
      <c r="C3603" s="20"/>
      <c r="D3603" s="20"/>
      <c r="E3603" s="20"/>
      <c r="F3603" s="20"/>
      <c r="G3603" s="20"/>
      <c r="H3603" s="20"/>
      <c r="I3603" s="58">
        <f>J3599+J3600+J3601</f>
        <v>406.01</v>
      </c>
      <c r="J3603" s="58"/>
      <c r="K3603" s="21">
        <f>IF(Source!I2943&lt;&gt;0, ROUND(I3603/Source!I2943, 2), 0)</f>
        <v>40601</v>
      </c>
      <c r="P3603" s="18">
        <f>I3603</f>
        <v>406.01</v>
      </c>
    </row>
    <row r="3605" spans="1:22" ht="15" x14ac:dyDescent="0.25">
      <c r="A3605" s="61" t="str">
        <f>CONCATENATE("Итого по разделу: ",IF(Source!G2945&lt;&gt;"Новый раздел", Source!G2945, ""))</f>
        <v>Итого по разделу: Кабинет 313 Кабинет иностранных языков</v>
      </c>
      <c r="B3605" s="61"/>
      <c r="C3605" s="61"/>
      <c r="D3605" s="61"/>
      <c r="E3605" s="61"/>
      <c r="F3605" s="61"/>
      <c r="G3605" s="61"/>
      <c r="H3605" s="61"/>
      <c r="I3605" s="59">
        <f>SUM(P3543:P3604)</f>
        <v>3738.16</v>
      </c>
      <c r="J3605" s="60"/>
      <c r="K3605" s="23"/>
    </row>
    <row r="3608" spans="1:22" ht="16.5" x14ac:dyDescent="0.25">
      <c r="A3608" s="57" t="str">
        <f>CONCATENATE("Раздел: ",IF(Source!G2975&lt;&gt;"Новый раздел", Source!G2975, ""))</f>
        <v>Раздел: Помещение 314 Учебный класс</v>
      </c>
      <c r="B3608" s="57"/>
      <c r="C3608" s="57"/>
      <c r="D3608" s="57"/>
      <c r="E3608" s="57"/>
      <c r="F3608" s="57"/>
      <c r="G3608" s="57"/>
      <c r="H3608" s="57"/>
      <c r="I3608" s="57"/>
      <c r="J3608" s="57"/>
      <c r="K3608" s="57"/>
    </row>
    <row r="3609" spans="1:22" ht="28.5" x14ac:dyDescent="0.2">
      <c r="A3609" s="13">
        <v>411</v>
      </c>
      <c r="B3609" s="13" t="str">
        <f>Source!F2979</f>
        <v>1.21-3305-1-1/1</v>
      </c>
      <c r="C3609" s="13" t="str">
        <f>Source!G2979</f>
        <v>Демонтаж выключателей, розеток</v>
      </c>
      <c r="D3609" s="14" t="str">
        <f>Source!H2979</f>
        <v>100 шт.</v>
      </c>
      <c r="E3609" s="2">
        <f>Source!I2979</f>
        <v>0.05</v>
      </c>
      <c r="F3609" s="16"/>
      <c r="G3609" s="15"/>
      <c r="H3609" s="2"/>
      <c r="I3609" s="2"/>
      <c r="J3609" s="16"/>
      <c r="K3609" s="16"/>
      <c r="Q3609">
        <f>ROUND((Source!BZ2979/100)*ROUND((Source!AF2979*Source!AV2979)*Source!I2979, 2), 2)</f>
        <v>94.86</v>
      </c>
      <c r="R3609">
        <f>Source!X2979</f>
        <v>94.86</v>
      </c>
      <c r="S3609">
        <f>ROUND((Source!CA2979/100)*ROUND((Source!AF2979*Source!AV2979)*Source!I2979, 2), 2)</f>
        <v>13.55</v>
      </c>
      <c r="T3609">
        <f>Source!Y2979</f>
        <v>13.55</v>
      </c>
      <c r="U3609">
        <f>ROUND((175/100)*ROUND((Source!AE2979*Source!AV2979)*Source!I2979, 2), 2)</f>
        <v>0</v>
      </c>
      <c r="V3609">
        <f>ROUND((108/100)*ROUND(Source!CS2979*Source!I2979, 2), 2)</f>
        <v>0</v>
      </c>
    </row>
    <row r="3610" spans="1:22" x14ac:dyDescent="0.2">
      <c r="C3610" s="17" t="str">
        <f>"Объем: "&amp;Source!I2979&amp;"=5/"&amp;"100"</f>
        <v>Объем: 0,05=5/100</v>
      </c>
    </row>
    <row r="3611" spans="1:22" ht="14.25" x14ac:dyDescent="0.2">
      <c r="A3611" s="13"/>
      <c r="B3611" s="13"/>
      <c r="C3611" s="13" t="s">
        <v>1159</v>
      </c>
      <c r="D3611" s="14"/>
      <c r="E3611" s="2"/>
      <c r="F3611" s="16">
        <f>Source!AO2979</f>
        <v>2710.46</v>
      </c>
      <c r="G3611" s="15" t="str">
        <f>Source!DG2979</f>
        <v/>
      </c>
      <c r="H3611" s="2">
        <f>Source!AV2979</f>
        <v>1</v>
      </c>
      <c r="I3611" s="2">
        <f>IF(Source!BA2979&lt;&gt; 0, Source!BA2979, 1)</f>
        <v>1</v>
      </c>
      <c r="J3611" s="16">
        <f>Source!S2979</f>
        <v>135.52000000000001</v>
      </c>
      <c r="K3611" s="16"/>
    </row>
    <row r="3612" spans="1:22" ht="14.25" x14ac:dyDescent="0.2">
      <c r="A3612" s="13"/>
      <c r="B3612" s="13"/>
      <c r="C3612" s="13" t="s">
        <v>1160</v>
      </c>
      <c r="D3612" s="14" t="s">
        <v>1161</v>
      </c>
      <c r="E3612" s="2">
        <f>Source!AT2979</f>
        <v>70</v>
      </c>
      <c r="F3612" s="16"/>
      <c r="G3612" s="15"/>
      <c r="H3612" s="2"/>
      <c r="I3612" s="2"/>
      <c r="J3612" s="16">
        <f>SUM(R3609:R3611)</f>
        <v>94.86</v>
      </c>
      <c r="K3612" s="16"/>
    </row>
    <row r="3613" spans="1:22" ht="14.25" x14ac:dyDescent="0.2">
      <c r="A3613" s="13"/>
      <c r="B3613" s="13"/>
      <c r="C3613" s="13" t="s">
        <v>1162</v>
      </c>
      <c r="D3613" s="14" t="s">
        <v>1161</v>
      </c>
      <c r="E3613" s="2">
        <f>Source!AU2979</f>
        <v>10</v>
      </c>
      <c r="F3613" s="16"/>
      <c r="G3613" s="15"/>
      <c r="H3613" s="2"/>
      <c r="I3613" s="2"/>
      <c r="J3613" s="16">
        <f>SUM(T3609:T3612)</f>
        <v>13.55</v>
      </c>
      <c r="K3613" s="16"/>
    </row>
    <row r="3614" spans="1:22" ht="14.25" x14ac:dyDescent="0.2">
      <c r="A3614" s="13"/>
      <c r="B3614" s="13"/>
      <c r="C3614" s="13" t="s">
        <v>1163</v>
      </c>
      <c r="D3614" s="14" t="s">
        <v>1164</v>
      </c>
      <c r="E3614" s="2">
        <f>Source!AQ2979</f>
        <v>5.84</v>
      </c>
      <c r="F3614" s="16"/>
      <c r="G3614" s="15" t="str">
        <f>Source!DI2979</f>
        <v/>
      </c>
      <c r="H3614" s="2">
        <f>Source!AV2979</f>
        <v>1</v>
      </c>
      <c r="I3614" s="2"/>
      <c r="J3614" s="16"/>
      <c r="K3614" s="16">
        <f>Source!U2979</f>
        <v>0.29199999999999998</v>
      </c>
    </row>
    <row r="3615" spans="1:22" ht="15" x14ac:dyDescent="0.25">
      <c r="A3615" s="20"/>
      <c r="B3615" s="20"/>
      <c r="C3615" s="20"/>
      <c r="D3615" s="20"/>
      <c r="E3615" s="20"/>
      <c r="F3615" s="20"/>
      <c r="G3615" s="20"/>
      <c r="H3615" s="20"/>
      <c r="I3615" s="58">
        <f>J3611+J3612+J3613</f>
        <v>243.93</v>
      </c>
      <c r="J3615" s="58"/>
      <c r="K3615" s="21">
        <f>IF(Source!I2979&lt;&gt;0, ROUND(I3615/Source!I2979, 2), 0)</f>
        <v>4878.6000000000004</v>
      </c>
      <c r="P3615" s="18">
        <f>I3615</f>
        <v>243.93</v>
      </c>
    </row>
    <row r="3616" spans="1:22" ht="57" x14ac:dyDescent="0.2">
      <c r="A3616" s="13">
        <v>412</v>
      </c>
      <c r="B3616" s="13" t="str">
        <f>Source!F2980</f>
        <v>1.50-3204-13-6/1</v>
      </c>
      <c r="C3616" s="13" t="str">
        <f>Source!G2980</f>
        <v>Сверление отверстий в строительных конструкциях из кирпича установками алмазного сверления, диаметр сверла алмазного кольцевого 70 мм</v>
      </c>
      <c r="D3616" s="14" t="str">
        <f>Source!H2980</f>
        <v>10 СМ</v>
      </c>
      <c r="E3616" s="2">
        <f>Source!I2980</f>
        <v>0.2</v>
      </c>
      <c r="F3616" s="16"/>
      <c r="G3616" s="15"/>
      <c r="H3616" s="2"/>
      <c r="I3616" s="2"/>
      <c r="J3616" s="16"/>
      <c r="K3616" s="16"/>
      <c r="Q3616">
        <f>ROUND((Source!BZ2980/100)*ROUND((Source!AF2980*Source!AV2980)*Source!I2980, 2), 2)</f>
        <v>42.74</v>
      </c>
      <c r="R3616">
        <f>Source!X2980</f>
        <v>42.74</v>
      </c>
      <c r="S3616">
        <f>ROUND((Source!CA2980/100)*ROUND((Source!AF2980*Source!AV2980)*Source!I2980, 2), 2)</f>
        <v>6.11</v>
      </c>
      <c r="T3616">
        <f>Source!Y2980</f>
        <v>6.11</v>
      </c>
      <c r="U3616">
        <f>ROUND((175/100)*ROUND((Source!AE2980*Source!AV2980)*Source!I2980, 2), 2)</f>
        <v>0.05</v>
      </c>
      <c r="V3616">
        <f>ROUND((108/100)*ROUND(Source!CS2980*Source!I2980, 2), 2)</f>
        <v>0.03</v>
      </c>
    </row>
    <row r="3617" spans="1:22" x14ac:dyDescent="0.2">
      <c r="C3617" s="17" t="str">
        <f>"Объем: "&amp;Source!I2980&amp;"=2/"&amp;"10"</f>
        <v>Объем: 0,2=2/10</v>
      </c>
    </row>
    <row r="3618" spans="1:22" ht="14.25" x14ac:dyDescent="0.2">
      <c r="A3618" s="13"/>
      <c r="B3618" s="13"/>
      <c r="C3618" s="13" t="s">
        <v>1159</v>
      </c>
      <c r="D3618" s="14"/>
      <c r="E3618" s="2"/>
      <c r="F3618" s="16">
        <f>Source!AO2980</f>
        <v>305.27</v>
      </c>
      <c r="G3618" s="15" t="str">
        <f>Source!DG2980</f>
        <v/>
      </c>
      <c r="H3618" s="2">
        <f>Source!AV2980</f>
        <v>1</v>
      </c>
      <c r="I3618" s="2">
        <f>IF(Source!BA2980&lt;&gt; 0, Source!BA2980, 1)</f>
        <v>1</v>
      </c>
      <c r="J3618" s="16">
        <f>Source!S2980</f>
        <v>61.05</v>
      </c>
      <c r="K3618" s="16"/>
    </row>
    <row r="3619" spans="1:22" ht="14.25" x14ac:dyDescent="0.2">
      <c r="A3619" s="13"/>
      <c r="B3619" s="13"/>
      <c r="C3619" s="13" t="s">
        <v>1165</v>
      </c>
      <c r="D3619" s="14"/>
      <c r="E3619" s="2"/>
      <c r="F3619" s="16">
        <f>Source!AM2980</f>
        <v>8.99</v>
      </c>
      <c r="G3619" s="15" t="str">
        <f>Source!DE2980</f>
        <v/>
      </c>
      <c r="H3619" s="2">
        <f>Source!AV2980</f>
        <v>1</v>
      </c>
      <c r="I3619" s="2">
        <f>IF(Source!BB2980&lt;&gt; 0, Source!BB2980, 1)</f>
        <v>1</v>
      </c>
      <c r="J3619" s="16">
        <f>Source!Q2980</f>
        <v>1.8</v>
      </c>
      <c r="K3619" s="16"/>
    </row>
    <row r="3620" spans="1:22" ht="14.25" x14ac:dyDescent="0.2">
      <c r="A3620" s="13"/>
      <c r="B3620" s="13"/>
      <c r="C3620" s="13" t="s">
        <v>1166</v>
      </c>
      <c r="D3620" s="14"/>
      <c r="E3620" s="2"/>
      <c r="F3620" s="16">
        <f>Source!AN2980</f>
        <v>0.13</v>
      </c>
      <c r="G3620" s="15" t="str">
        <f>Source!DF2980</f>
        <v/>
      </c>
      <c r="H3620" s="2">
        <f>Source!AV2980</f>
        <v>1</v>
      </c>
      <c r="I3620" s="2">
        <f>IF(Source!BS2980&lt;&gt; 0, Source!BS2980, 1)</f>
        <v>1</v>
      </c>
      <c r="J3620" s="22">
        <f>Source!R2980</f>
        <v>0.03</v>
      </c>
      <c r="K3620" s="16"/>
    </row>
    <row r="3621" spans="1:22" ht="14.25" x14ac:dyDescent="0.2">
      <c r="A3621" s="13"/>
      <c r="B3621" s="13"/>
      <c r="C3621" s="13" t="s">
        <v>1167</v>
      </c>
      <c r="D3621" s="14"/>
      <c r="E3621" s="2"/>
      <c r="F3621" s="16">
        <f>Source!AL2980</f>
        <v>112.32</v>
      </c>
      <c r="G3621" s="15" t="str">
        <f>Source!DD2980</f>
        <v/>
      </c>
      <c r="H3621" s="2">
        <f>Source!AW2980</f>
        <v>1</v>
      </c>
      <c r="I3621" s="2">
        <f>IF(Source!BC2980&lt;&gt; 0, Source!BC2980, 1)</f>
        <v>1</v>
      </c>
      <c r="J3621" s="16">
        <f>Source!P2980</f>
        <v>22.46</v>
      </c>
      <c r="K3621" s="16"/>
    </row>
    <row r="3622" spans="1:22" ht="14.25" x14ac:dyDescent="0.2">
      <c r="A3622" s="13"/>
      <c r="B3622" s="13"/>
      <c r="C3622" s="13" t="s">
        <v>1160</v>
      </c>
      <c r="D3622" s="14" t="s">
        <v>1161</v>
      </c>
      <c r="E3622" s="2">
        <f>Source!AT2980</f>
        <v>70</v>
      </c>
      <c r="F3622" s="16"/>
      <c r="G3622" s="15"/>
      <c r="H3622" s="2"/>
      <c r="I3622" s="2"/>
      <c r="J3622" s="16">
        <f>SUM(R3616:R3621)</f>
        <v>42.74</v>
      </c>
      <c r="K3622" s="16"/>
    </row>
    <row r="3623" spans="1:22" ht="14.25" x14ac:dyDescent="0.2">
      <c r="A3623" s="13"/>
      <c r="B3623" s="13"/>
      <c r="C3623" s="13" t="s">
        <v>1162</v>
      </c>
      <c r="D3623" s="14" t="s">
        <v>1161</v>
      </c>
      <c r="E3623" s="2">
        <f>Source!AU2980</f>
        <v>10</v>
      </c>
      <c r="F3623" s="16"/>
      <c r="G3623" s="15"/>
      <c r="H3623" s="2"/>
      <c r="I3623" s="2"/>
      <c r="J3623" s="16">
        <f>SUM(T3616:T3622)</f>
        <v>6.11</v>
      </c>
      <c r="K3623" s="16"/>
    </row>
    <row r="3624" spans="1:22" ht="14.25" x14ac:dyDescent="0.2">
      <c r="A3624" s="13"/>
      <c r="B3624" s="13"/>
      <c r="C3624" s="13" t="s">
        <v>1168</v>
      </c>
      <c r="D3624" s="14" t="s">
        <v>1161</v>
      </c>
      <c r="E3624" s="2">
        <f>108</f>
        <v>108</v>
      </c>
      <c r="F3624" s="16"/>
      <c r="G3624" s="15"/>
      <c r="H3624" s="2"/>
      <c r="I3624" s="2"/>
      <c r="J3624" s="16">
        <f>SUM(V3616:V3623)</f>
        <v>0.03</v>
      </c>
      <c r="K3624" s="16"/>
    </row>
    <row r="3625" spans="1:22" ht="14.25" x14ac:dyDescent="0.2">
      <c r="A3625" s="13"/>
      <c r="B3625" s="13"/>
      <c r="C3625" s="13" t="s">
        <v>1163</v>
      </c>
      <c r="D3625" s="14" t="s">
        <v>1164</v>
      </c>
      <c r="E3625" s="2">
        <f>Source!AQ2980</f>
        <v>0.42</v>
      </c>
      <c r="F3625" s="16"/>
      <c r="G3625" s="15" t="str">
        <f>Source!DI2980</f>
        <v/>
      </c>
      <c r="H3625" s="2">
        <f>Source!AV2980</f>
        <v>1</v>
      </c>
      <c r="I3625" s="2"/>
      <c r="J3625" s="16"/>
      <c r="K3625" s="16">
        <f>Source!U2980</f>
        <v>8.4000000000000005E-2</v>
      </c>
    </row>
    <row r="3626" spans="1:22" ht="15" x14ac:dyDescent="0.25">
      <c r="A3626" s="20"/>
      <c r="B3626" s="20"/>
      <c r="C3626" s="20"/>
      <c r="D3626" s="20"/>
      <c r="E3626" s="20"/>
      <c r="F3626" s="20"/>
      <c r="G3626" s="20"/>
      <c r="H3626" s="20"/>
      <c r="I3626" s="58">
        <f>J3618+J3619+J3621+J3622+J3623+J3624</f>
        <v>134.19000000000003</v>
      </c>
      <c r="J3626" s="58"/>
      <c r="K3626" s="21">
        <f>IF(Source!I2980&lt;&gt;0, ROUND(I3626/Source!I2980, 2), 0)</f>
        <v>670.95</v>
      </c>
      <c r="P3626" s="18">
        <f>I3626</f>
        <v>134.19000000000003</v>
      </c>
    </row>
    <row r="3627" spans="1:22" ht="28.5" x14ac:dyDescent="0.2">
      <c r="A3627" s="13">
        <v>413</v>
      </c>
      <c r="B3627" s="13" t="str">
        <f>Source!F2981</f>
        <v>1.50-3204-10-1/1</v>
      </c>
      <c r="C3627" s="13" t="str">
        <f>Source!G2981</f>
        <v>Пробивка борозд в кирпичных стенах, площадь сечения до 20 см2</v>
      </c>
      <c r="D3627" s="14" t="str">
        <f>Source!H2981</f>
        <v>100 м</v>
      </c>
      <c r="E3627" s="2">
        <f>Source!I2981</f>
        <v>0.01</v>
      </c>
      <c r="F3627" s="16"/>
      <c r="G3627" s="15"/>
      <c r="H3627" s="2"/>
      <c r="I3627" s="2"/>
      <c r="J3627" s="16"/>
      <c r="K3627" s="16"/>
      <c r="Q3627">
        <f>ROUND((Source!BZ2981/100)*ROUND((Source!AF2981*Source!AV2981)*Source!I2981, 2), 2)</f>
        <v>57.54</v>
      </c>
      <c r="R3627">
        <f>Source!X2981</f>
        <v>57.54</v>
      </c>
      <c r="S3627">
        <f>ROUND((Source!CA2981/100)*ROUND((Source!AF2981*Source!AV2981)*Source!I2981, 2), 2)</f>
        <v>8.2200000000000006</v>
      </c>
      <c r="T3627">
        <f>Source!Y2981</f>
        <v>8.2200000000000006</v>
      </c>
      <c r="U3627">
        <f>ROUND((175/100)*ROUND((Source!AE2981*Source!AV2981)*Source!I2981, 2), 2)</f>
        <v>53.2</v>
      </c>
      <c r="V3627">
        <f>ROUND((108/100)*ROUND(Source!CS2981*Source!I2981, 2), 2)</f>
        <v>32.83</v>
      </c>
    </row>
    <row r="3628" spans="1:22" x14ac:dyDescent="0.2">
      <c r="C3628" s="17" t="str">
        <f>"Объем: "&amp;Source!I2981&amp;"=1/"&amp;"100"</f>
        <v>Объем: 0,01=1/100</v>
      </c>
    </row>
    <row r="3629" spans="1:22" ht="14.25" x14ac:dyDescent="0.2">
      <c r="A3629" s="13"/>
      <c r="B3629" s="13"/>
      <c r="C3629" s="13" t="s">
        <v>1159</v>
      </c>
      <c r="D3629" s="14"/>
      <c r="E3629" s="2"/>
      <c r="F3629" s="16">
        <f>Source!AO2981</f>
        <v>8219.68</v>
      </c>
      <c r="G3629" s="15" t="str">
        <f>Source!DG2981</f>
        <v/>
      </c>
      <c r="H3629" s="2">
        <f>Source!AV2981</f>
        <v>1</v>
      </c>
      <c r="I3629" s="2">
        <f>IF(Source!BA2981&lt;&gt; 0, Source!BA2981, 1)</f>
        <v>1</v>
      </c>
      <c r="J3629" s="16">
        <f>Source!S2981</f>
        <v>82.2</v>
      </c>
      <c r="K3629" s="16"/>
    </row>
    <row r="3630" spans="1:22" ht="14.25" x14ac:dyDescent="0.2">
      <c r="A3630" s="13"/>
      <c r="B3630" s="13"/>
      <c r="C3630" s="13" t="s">
        <v>1165</v>
      </c>
      <c r="D3630" s="14"/>
      <c r="E3630" s="2"/>
      <c r="F3630" s="16">
        <f>Source!AM2981</f>
        <v>5993.85</v>
      </c>
      <c r="G3630" s="15" t="str">
        <f>Source!DE2981</f>
        <v/>
      </c>
      <c r="H3630" s="2">
        <f>Source!AV2981</f>
        <v>1</v>
      </c>
      <c r="I3630" s="2">
        <f>IF(Source!BB2981&lt;&gt; 0, Source!BB2981, 1)</f>
        <v>1</v>
      </c>
      <c r="J3630" s="16">
        <f>Source!Q2981</f>
        <v>59.94</v>
      </c>
      <c r="K3630" s="16"/>
    </row>
    <row r="3631" spans="1:22" ht="14.25" x14ac:dyDescent="0.2">
      <c r="A3631" s="13"/>
      <c r="B3631" s="13"/>
      <c r="C3631" s="13" t="s">
        <v>1166</v>
      </c>
      <c r="D3631" s="14"/>
      <c r="E3631" s="2"/>
      <c r="F3631" s="16">
        <f>Source!AN2981</f>
        <v>3040.45</v>
      </c>
      <c r="G3631" s="15" t="str">
        <f>Source!DF2981</f>
        <v/>
      </c>
      <c r="H3631" s="2">
        <f>Source!AV2981</f>
        <v>1</v>
      </c>
      <c r="I3631" s="2">
        <f>IF(Source!BS2981&lt;&gt; 0, Source!BS2981, 1)</f>
        <v>1</v>
      </c>
      <c r="J3631" s="22">
        <f>Source!R2981</f>
        <v>30.4</v>
      </c>
      <c r="K3631" s="16"/>
    </row>
    <row r="3632" spans="1:22" ht="14.25" x14ac:dyDescent="0.2">
      <c r="A3632" s="13"/>
      <c r="B3632" s="13"/>
      <c r="C3632" s="13" t="s">
        <v>1160</v>
      </c>
      <c r="D3632" s="14" t="s">
        <v>1161</v>
      </c>
      <c r="E3632" s="2">
        <f>Source!AT2981</f>
        <v>70</v>
      </c>
      <c r="F3632" s="16"/>
      <c r="G3632" s="15"/>
      <c r="H3632" s="2"/>
      <c r="I3632" s="2"/>
      <c r="J3632" s="16">
        <f>SUM(R3627:R3631)</f>
        <v>57.54</v>
      </c>
      <c r="K3632" s="16"/>
    </row>
    <row r="3633" spans="1:22" ht="14.25" x14ac:dyDescent="0.2">
      <c r="A3633" s="13"/>
      <c r="B3633" s="13"/>
      <c r="C3633" s="13" t="s">
        <v>1162</v>
      </c>
      <c r="D3633" s="14" t="s">
        <v>1161</v>
      </c>
      <c r="E3633" s="2">
        <f>Source!AU2981</f>
        <v>10</v>
      </c>
      <c r="F3633" s="16"/>
      <c r="G3633" s="15"/>
      <c r="H3633" s="2"/>
      <c r="I3633" s="2"/>
      <c r="J3633" s="16">
        <f>SUM(T3627:T3632)</f>
        <v>8.2200000000000006</v>
      </c>
      <c r="K3633" s="16"/>
    </row>
    <row r="3634" spans="1:22" ht="14.25" x14ac:dyDescent="0.2">
      <c r="A3634" s="13"/>
      <c r="B3634" s="13"/>
      <c r="C3634" s="13" t="s">
        <v>1168</v>
      </c>
      <c r="D3634" s="14" t="s">
        <v>1161</v>
      </c>
      <c r="E3634" s="2">
        <f>108</f>
        <v>108</v>
      </c>
      <c r="F3634" s="16"/>
      <c r="G3634" s="15"/>
      <c r="H3634" s="2"/>
      <c r="I3634" s="2"/>
      <c r="J3634" s="16">
        <f>SUM(V3627:V3633)</f>
        <v>32.83</v>
      </c>
      <c r="K3634" s="16"/>
    </row>
    <row r="3635" spans="1:22" ht="14.25" x14ac:dyDescent="0.2">
      <c r="A3635" s="13"/>
      <c r="B3635" s="13"/>
      <c r="C3635" s="13" t="s">
        <v>1163</v>
      </c>
      <c r="D3635" s="14" t="s">
        <v>1164</v>
      </c>
      <c r="E3635" s="2">
        <f>Source!AQ2981</f>
        <v>14</v>
      </c>
      <c r="F3635" s="16"/>
      <c r="G3635" s="15" t="str">
        <f>Source!DI2981</f>
        <v/>
      </c>
      <c r="H3635" s="2">
        <f>Source!AV2981</f>
        <v>1</v>
      </c>
      <c r="I3635" s="2"/>
      <c r="J3635" s="16"/>
      <c r="K3635" s="16">
        <f>Source!U2981</f>
        <v>0.14000000000000001</v>
      </c>
    </row>
    <row r="3636" spans="1:22" ht="15" x14ac:dyDescent="0.25">
      <c r="A3636" s="20"/>
      <c r="B3636" s="20"/>
      <c r="C3636" s="20"/>
      <c r="D3636" s="20"/>
      <c r="E3636" s="20"/>
      <c r="F3636" s="20"/>
      <c r="G3636" s="20"/>
      <c r="H3636" s="20"/>
      <c r="I3636" s="58">
        <f>J3629+J3630+J3632+J3633+J3634</f>
        <v>240.72999999999996</v>
      </c>
      <c r="J3636" s="58"/>
      <c r="K3636" s="21">
        <f>IF(Source!I2981&lt;&gt;0, ROUND(I3636/Source!I2981, 2), 0)</f>
        <v>24073</v>
      </c>
      <c r="P3636" s="18">
        <f>I3636</f>
        <v>240.72999999999996</v>
      </c>
    </row>
    <row r="3637" spans="1:22" ht="99.75" x14ac:dyDescent="0.2">
      <c r="A3637" s="13">
        <v>414</v>
      </c>
      <c r="B3637" s="13" t="str">
        <f>Source!F2982</f>
        <v>21.23-8-140</v>
      </c>
      <c r="C3637" s="13" t="str">
        <f>Source!G2982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637" s="14" t="str">
        <f>Source!H2982</f>
        <v>км</v>
      </c>
      <c r="E3637" s="2">
        <f>Source!I2982</f>
        <v>1E-3</v>
      </c>
      <c r="F3637" s="16">
        <f>Source!AL2982</f>
        <v>99860.32</v>
      </c>
      <c r="G3637" s="15" t="str">
        <f>Source!DD2982</f>
        <v/>
      </c>
      <c r="H3637" s="2">
        <f>Source!AW2982</f>
        <v>1</v>
      </c>
      <c r="I3637" s="2">
        <f>IF(Source!BC2982&lt;&gt; 0, Source!BC2982, 1)</f>
        <v>1</v>
      </c>
      <c r="J3637" s="16">
        <f>Source!P2982</f>
        <v>99.86</v>
      </c>
      <c r="K3637" s="16"/>
      <c r="Q3637">
        <f>ROUND((Source!BZ2982/100)*ROUND((Source!AF2982*Source!AV2982)*Source!I2982, 2), 2)</f>
        <v>0</v>
      </c>
      <c r="R3637">
        <f>Source!X2982</f>
        <v>0</v>
      </c>
      <c r="S3637">
        <f>ROUND((Source!CA2982/100)*ROUND((Source!AF2982*Source!AV2982)*Source!I2982, 2), 2)</f>
        <v>0</v>
      </c>
      <c r="T3637">
        <f>Source!Y2982</f>
        <v>0</v>
      </c>
      <c r="U3637">
        <f>ROUND((175/100)*ROUND((Source!AE2982*Source!AV2982)*Source!I2982, 2), 2)</f>
        <v>0</v>
      </c>
      <c r="V3637">
        <f>ROUND((108/100)*ROUND(Source!CS2982*Source!I2982, 2), 2)</f>
        <v>0</v>
      </c>
    </row>
    <row r="3638" spans="1:22" ht="15" x14ac:dyDescent="0.25">
      <c r="A3638" s="20"/>
      <c r="B3638" s="20"/>
      <c r="C3638" s="20"/>
      <c r="D3638" s="20"/>
      <c r="E3638" s="20"/>
      <c r="F3638" s="20"/>
      <c r="G3638" s="20"/>
      <c r="H3638" s="20"/>
      <c r="I3638" s="58">
        <f>J3637</f>
        <v>99.86</v>
      </c>
      <c r="J3638" s="58"/>
      <c r="K3638" s="21">
        <f>IF(Source!I2982&lt;&gt;0, ROUND(I3638/Source!I2982, 2), 0)</f>
        <v>99860</v>
      </c>
      <c r="P3638" s="18">
        <f>I3638</f>
        <v>99.86</v>
      </c>
    </row>
    <row r="3639" spans="1:22" ht="57" x14ac:dyDescent="0.2">
      <c r="A3639" s="13">
        <v>415</v>
      </c>
      <c r="B3639" s="13" t="str">
        <f>Source!F2983</f>
        <v>21.21-5-84</v>
      </c>
      <c r="C3639" s="13" t="str">
        <f>Source!G2983</f>
        <v>Коробки для установки выключателей, переключателей и штепсельных розеток при скрытой электропроводке, тип КУВ-1М УХЛЗ</v>
      </c>
      <c r="D3639" s="14" t="str">
        <f>Source!H2983</f>
        <v>1000 шт.</v>
      </c>
      <c r="E3639" s="2">
        <f>Source!I2983</f>
        <v>2E-3</v>
      </c>
      <c r="F3639" s="16">
        <f>Source!AL2983</f>
        <v>72169.899999999994</v>
      </c>
      <c r="G3639" s="15" t="str">
        <f>Source!DD2983</f>
        <v/>
      </c>
      <c r="H3639" s="2">
        <f>Source!AW2983</f>
        <v>1</v>
      </c>
      <c r="I3639" s="2">
        <f>IF(Source!BC2983&lt;&gt; 0, Source!BC2983, 1)</f>
        <v>1</v>
      </c>
      <c r="J3639" s="16">
        <f>Source!P2983</f>
        <v>144.34</v>
      </c>
      <c r="K3639" s="16"/>
      <c r="Q3639">
        <f>ROUND((Source!BZ2983/100)*ROUND((Source!AF2983*Source!AV2983)*Source!I2983, 2), 2)</f>
        <v>0</v>
      </c>
      <c r="R3639">
        <f>Source!X2983</f>
        <v>0</v>
      </c>
      <c r="S3639">
        <f>ROUND((Source!CA2983/100)*ROUND((Source!AF2983*Source!AV2983)*Source!I2983, 2), 2)</f>
        <v>0</v>
      </c>
      <c r="T3639">
        <f>Source!Y2983</f>
        <v>0</v>
      </c>
      <c r="U3639">
        <f>ROUND((175/100)*ROUND((Source!AE2983*Source!AV2983)*Source!I2983, 2), 2)</f>
        <v>0</v>
      </c>
      <c r="V3639">
        <f>ROUND((108/100)*ROUND(Source!CS2983*Source!I2983, 2), 2)</f>
        <v>0</v>
      </c>
    </row>
    <row r="3640" spans="1:22" x14ac:dyDescent="0.2">
      <c r="C3640" s="17" t="str">
        <f>"Объем: "&amp;Source!I2983&amp;"=2/"&amp;"1000"</f>
        <v>Объем: 0,002=2/1000</v>
      </c>
    </row>
    <row r="3641" spans="1:22" ht="15" x14ac:dyDescent="0.25">
      <c r="A3641" s="20"/>
      <c r="B3641" s="20"/>
      <c r="C3641" s="20"/>
      <c r="D3641" s="20"/>
      <c r="E3641" s="20"/>
      <c r="F3641" s="20"/>
      <c r="G3641" s="20"/>
      <c r="H3641" s="20"/>
      <c r="I3641" s="58">
        <f>J3639</f>
        <v>144.34</v>
      </c>
      <c r="J3641" s="58"/>
      <c r="K3641" s="21">
        <f>IF(Source!I2983&lt;&gt;0, ROUND(I3641/Source!I2983, 2), 0)</f>
        <v>72170</v>
      </c>
      <c r="P3641" s="18">
        <f>I3641</f>
        <v>144.34</v>
      </c>
    </row>
    <row r="3642" spans="1:22" ht="42.75" x14ac:dyDescent="0.2">
      <c r="A3642" s="13">
        <v>416</v>
      </c>
      <c r="B3642" s="13" t="str">
        <f>Source!F2984</f>
        <v>1.20-3103-1-8/1</v>
      </c>
      <c r="C3642" s="13" t="str">
        <f>Source!G2984</f>
        <v>Установка розетки штепсельной неутопленного типа при открытой проводке</v>
      </c>
      <c r="D3642" s="14" t="str">
        <f>Source!H2984</f>
        <v>100 шт.</v>
      </c>
      <c r="E3642" s="2">
        <f>Source!I2984</f>
        <v>0.04</v>
      </c>
      <c r="F3642" s="16"/>
      <c r="G3642" s="15"/>
      <c r="H3642" s="2"/>
      <c r="I3642" s="2"/>
      <c r="J3642" s="16"/>
      <c r="K3642" s="16"/>
      <c r="Q3642">
        <f>ROUND((Source!BZ2984/100)*ROUND((Source!AF2984*Source!AV2984)*Source!I2984, 2), 2)</f>
        <v>780.74</v>
      </c>
      <c r="R3642">
        <f>Source!X2984</f>
        <v>780.74</v>
      </c>
      <c r="S3642">
        <f>ROUND((Source!CA2984/100)*ROUND((Source!AF2984*Source!AV2984)*Source!I2984, 2), 2)</f>
        <v>111.53</v>
      </c>
      <c r="T3642">
        <f>Source!Y2984</f>
        <v>111.53</v>
      </c>
      <c r="U3642">
        <f>ROUND((175/100)*ROUND((Source!AE2984*Source!AV2984)*Source!I2984, 2), 2)</f>
        <v>0.05</v>
      </c>
      <c r="V3642">
        <f>ROUND((108/100)*ROUND(Source!CS2984*Source!I2984, 2), 2)</f>
        <v>0.03</v>
      </c>
    </row>
    <row r="3643" spans="1:22" x14ac:dyDescent="0.2">
      <c r="C3643" s="17" t="str">
        <f>"Объем: "&amp;Source!I2984&amp;"=4/"&amp;"100"</f>
        <v>Объем: 0,04=4/100</v>
      </c>
    </row>
    <row r="3644" spans="1:22" ht="14.25" x14ac:dyDescent="0.2">
      <c r="A3644" s="13"/>
      <c r="B3644" s="13"/>
      <c r="C3644" s="13" t="s">
        <v>1159</v>
      </c>
      <c r="D3644" s="14"/>
      <c r="E3644" s="2"/>
      <c r="F3644" s="16">
        <f>Source!AO2984</f>
        <v>27883.439999999999</v>
      </c>
      <c r="G3644" s="15" t="str">
        <f>Source!DG2984</f>
        <v/>
      </c>
      <c r="H3644" s="2">
        <f>Source!AV2984</f>
        <v>1</v>
      </c>
      <c r="I3644" s="2">
        <f>IF(Source!BA2984&lt;&gt; 0, Source!BA2984, 1)</f>
        <v>1</v>
      </c>
      <c r="J3644" s="16">
        <f>Source!S2984</f>
        <v>1115.3399999999999</v>
      </c>
      <c r="K3644" s="16"/>
    </row>
    <row r="3645" spans="1:22" ht="14.25" x14ac:dyDescent="0.2">
      <c r="A3645" s="13"/>
      <c r="B3645" s="13"/>
      <c r="C3645" s="13" t="s">
        <v>1165</v>
      </c>
      <c r="D3645" s="14"/>
      <c r="E3645" s="2"/>
      <c r="F3645" s="16">
        <f>Source!AM2984</f>
        <v>32.57</v>
      </c>
      <c r="G3645" s="15" t="str">
        <f>Source!DE2984</f>
        <v/>
      </c>
      <c r="H3645" s="2">
        <f>Source!AV2984</f>
        <v>1</v>
      </c>
      <c r="I3645" s="2">
        <f>IF(Source!BB2984&lt;&gt; 0, Source!BB2984, 1)</f>
        <v>1</v>
      </c>
      <c r="J3645" s="16">
        <f>Source!Q2984</f>
        <v>1.3</v>
      </c>
      <c r="K3645" s="16"/>
    </row>
    <row r="3646" spans="1:22" ht="14.25" x14ac:dyDescent="0.2">
      <c r="A3646" s="13"/>
      <c r="B3646" s="13"/>
      <c r="C3646" s="13" t="s">
        <v>1166</v>
      </c>
      <c r="D3646" s="14"/>
      <c r="E3646" s="2"/>
      <c r="F3646" s="16">
        <f>Source!AN2984</f>
        <v>0.69</v>
      </c>
      <c r="G3646" s="15" t="str">
        <f>Source!DF2984</f>
        <v/>
      </c>
      <c r="H3646" s="2">
        <f>Source!AV2984</f>
        <v>1</v>
      </c>
      <c r="I3646" s="2">
        <f>IF(Source!BS2984&lt;&gt; 0, Source!BS2984, 1)</f>
        <v>1</v>
      </c>
      <c r="J3646" s="22">
        <f>Source!R2984</f>
        <v>0.03</v>
      </c>
      <c r="K3646" s="16"/>
    </row>
    <row r="3647" spans="1:22" ht="14.25" x14ac:dyDescent="0.2">
      <c r="A3647" s="13"/>
      <c r="B3647" s="13"/>
      <c r="C3647" s="13" t="s">
        <v>1160</v>
      </c>
      <c r="D3647" s="14" t="s">
        <v>1161</v>
      </c>
      <c r="E3647" s="2">
        <f>Source!AT2984</f>
        <v>70</v>
      </c>
      <c r="F3647" s="16"/>
      <c r="G3647" s="15"/>
      <c r="H3647" s="2"/>
      <c r="I3647" s="2"/>
      <c r="J3647" s="16">
        <f>SUM(R3642:R3646)</f>
        <v>780.74</v>
      </c>
      <c r="K3647" s="16"/>
    </row>
    <row r="3648" spans="1:22" ht="14.25" x14ac:dyDescent="0.2">
      <c r="A3648" s="13"/>
      <c r="B3648" s="13"/>
      <c r="C3648" s="13" t="s">
        <v>1162</v>
      </c>
      <c r="D3648" s="14" t="s">
        <v>1161</v>
      </c>
      <c r="E3648" s="2">
        <f>Source!AU2984</f>
        <v>10</v>
      </c>
      <c r="F3648" s="16"/>
      <c r="G3648" s="15"/>
      <c r="H3648" s="2"/>
      <c r="I3648" s="2"/>
      <c r="J3648" s="16">
        <f>SUM(T3642:T3647)</f>
        <v>111.53</v>
      </c>
      <c r="K3648" s="16"/>
    </row>
    <row r="3649" spans="1:22" ht="14.25" x14ac:dyDescent="0.2">
      <c r="A3649" s="13"/>
      <c r="B3649" s="13"/>
      <c r="C3649" s="13" t="s">
        <v>1168</v>
      </c>
      <c r="D3649" s="14" t="s">
        <v>1161</v>
      </c>
      <c r="E3649" s="2">
        <f>108</f>
        <v>108</v>
      </c>
      <c r="F3649" s="16"/>
      <c r="G3649" s="15"/>
      <c r="H3649" s="2"/>
      <c r="I3649" s="2"/>
      <c r="J3649" s="16">
        <f>SUM(V3642:V3648)</f>
        <v>0.03</v>
      </c>
      <c r="K3649" s="16"/>
    </row>
    <row r="3650" spans="1:22" ht="14.25" x14ac:dyDescent="0.2">
      <c r="A3650" s="13"/>
      <c r="B3650" s="13"/>
      <c r="C3650" s="13" t="s">
        <v>1163</v>
      </c>
      <c r="D3650" s="14" t="s">
        <v>1164</v>
      </c>
      <c r="E3650" s="2">
        <f>Source!AQ2984</f>
        <v>42.81</v>
      </c>
      <c r="F3650" s="16"/>
      <c r="G3650" s="15" t="str">
        <f>Source!DI2984</f>
        <v/>
      </c>
      <c r="H3650" s="2">
        <f>Source!AV2984</f>
        <v>1</v>
      </c>
      <c r="I3650" s="2"/>
      <c r="J3650" s="16"/>
      <c r="K3650" s="16">
        <f>Source!U2984</f>
        <v>1.7124000000000001</v>
      </c>
    </row>
    <row r="3651" spans="1:22" ht="15" x14ac:dyDescent="0.25">
      <c r="A3651" s="20"/>
      <c r="B3651" s="20"/>
      <c r="C3651" s="20"/>
      <c r="D3651" s="20"/>
      <c r="E3651" s="20"/>
      <c r="F3651" s="20"/>
      <c r="G3651" s="20"/>
      <c r="H3651" s="20"/>
      <c r="I3651" s="58">
        <f>J3644+J3645+J3647+J3648+J3649</f>
        <v>2008.9399999999998</v>
      </c>
      <c r="J3651" s="58"/>
      <c r="K3651" s="21">
        <f>IF(Source!I2984&lt;&gt;0, ROUND(I3651/Source!I2984, 2), 0)</f>
        <v>50223.5</v>
      </c>
      <c r="P3651" s="18">
        <f>I3651</f>
        <v>2008.9399999999998</v>
      </c>
    </row>
    <row r="3652" spans="1:22" ht="42.75" x14ac:dyDescent="0.2">
      <c r="A3652" s="13">
        <v>417</v>
      </c>
      <c r="B3652" s="13" t="str">
        <f>Source!F2985</f>
        <v>1.20-3103-1-1/1</v>
      </c>
      <c r="C3652" s="13" t="str">
        <f>Source!G2985</f>
        <v>Установка выключателя одноклавишного неутопленного типа при открытой проводке</v>
      </c>
      <c r="D3652" s="14" t="str">
        <f>Source!H2985</f>
        <v>100 шт.</v>
      </c>
      <c r="E3652" s="2">
        <f>Source!I2985</f>
        <v>0.01</v>
      </c>
      <c r="F3652" s="16"/>
      <c r="G3652" s="15"/>
      <c r="H3652" s="2"/>
      <c r="I3652" s="2"/>
      <c r="J3652" s="16"/>
      <c r="K3652" s="16"/>
      <c r="Q3652">
        <f>ROUND((Source!BZ2985/100)*ROUND((Source!AF2985*Source!AV2985)*Source!I2985, 2), 2)</f>
        <v>178.82</v>
      </c>
      <c r="R3652">
        <f>Source!X2985</f>
        <v>178.82</v>
      </c>
      <c r="S3652">
        <f>ROUND((Source!CA2985/100)*ROUND((Source!AF2985*Source!AV2985)*Source!I2985, 2), 2)</f>
        <v>25.55</v>
      </c>
      <c r="T3652">
        <f>Source!Y2985</f>
        <v>25.55</v>
      </c>
      <c r="U3652">
        <f>ROUND((175/100)*ROUND((Source!AE2985*Source!AV2985)*Source!I2985, 2), 2)</f>
        <v>0.02</v>
      </c>
      <c r="V3652">
        <f>ROUND((108/100)*ROUND(Source!CS2985*Source!I2985, 2), 2)</f>
        <v>0.01</v>
      </c>
    </row>
    <row r="3653" spans="1:22" x14ac:dyDescent="0.2">
      <c r="C3653" s="17" t="str">
        <f>"Объем: "&amp;Source!I2985&amp;"=1/"&amp;"100"</f>
        <v>Объем: 0,01=1/100</v>
      </c>
    </row>
    <row r="3654" spans="1:22" ht="14.25" x14ac:dyDescent="0.2">
      <c r="A3654" s="13"/>
      <c r="B3654" s="13"/>
      <c r="C3654" s="13" t="s">
        <v>1159</v>
      </c>
      <c r="D3654" s="14"/>
      <c r="E3654" s="2"/>
      <c r="F3654" s="16">
        <f>Source!AO2985</f>
        <v>25545.16</v>
      </c>
      <c r="G3654" s="15" t="str">
        <f>Source!DG2985</f>
        <v/>
      </c>
      <c r="H3654" s="2">
        <f>Source!AV2985</f>
        <v>1</v>
      </c>
      <c r="I3654" s="2">
        <f>IF(Source!BA2985&lt;&gt; 0, Source!BA2985, 1)</f>
        <v>1</v>
      </c>
      <c r="J3654" s="16">
        <f>Source!S2985</f>
        <v>255.45</v>
      </c>
      <c r="K3654" s="16"/>
    </row>
    <row r="3655" spans="1:22" ht="14.25" x14ac:dyDescent="0.2">
      <c r="A3655" s="13"/>
      <c r="B3655" s="13"/>
      <c r="C3655" s="13" t="s">
        <v>1165</v>
      </c>
      <c r="D3655" s="14"/>
      <c r="E3655" s="2"/>
      <c r="F3655" s="16">
        <f>Source!AM2985</f>
        <v>32.57</v>
      </c>
      <c r="G3655" s="15" t="str">
        <f>Source!DE2985</f>
        <v/>
      </c>
      <c r="H3655" s="2">
        <f>Source!AV2985</f>
        <v>1</v>
      </c>
      <c r="I3655" s="2">
        <f>IF(Source!BB2985&lt;&gt; 0, Source!BB2985, 1)</f>
        <v>1</v>
      </c>
      <c r="J3655" s="16">
        <f>Source!Q2985</f>
        <v>0.33</v>
      </c>
      <c r="K3655" s="16"/>
    </row>
    <row r="3656" spans="1:22" ht="14.25" x14ac:dyDescent="0.2">
      <c r="A3656" s="13"/>
      <c r="B3656" s="13"/>
      <c r="C3656" s="13" t="s">
        <v>1166</v>
      </c>
      <c r="D3656" s="14"/>
      <c r="E3656" s="2"/>
      <c r="F3656" s="16">
        <f>Source!AN2985</f>
        <v>0.69</v>
      </c>
      <c r="G3656" s="15" t="str">
        <f>Source!DF2985</f>
        <v/>
      </c>
      <c r="H3656" s="2">
        <f>Source!AV2985</f>
        <v>1</v>
      </c>
      <c r="I3656" s="2">
        <f>IF(Source!BS2985&lt;&gt; 0, Source!BS2985, 1)</f>
        <v>1</v>
      </c>
      <c r="J3656" s="22">
        <f>Source!R2985</f>
        <v>0.01</v>
      </c>
      <c r="K3656" s="16"/>
    </row>
    <row r="3657" spans="1:22" ht="14.25" x14ac:dyDescent="0.2">
      <c r="A3657" s="13"/>
      <c r="B3657" s="13"/>
      <c r="C3657" s="13" t="s">
        <v>1160</v>
      </c>
      <c r="D3657" s="14" t="s">
        <v>1161</v>
      </c>
      <c r="E3657" s="2">
        <f>Source!AT2985</f>
        <v>70</v>
      </c>
      <c r="F3657" s="16"/>
      <c r="G3657" s="15"/>
      <c r="H3657" s="2"/>
      <c r="I3657" s="2"/>
      <c r="J3657" s="16">
        <f>SUM(R3652:R3656)</f>
        <v>178.82</v>
      </c>
      <c r="K3657" s="16"/>
    </row>
    <row r="3658" spans="1:22" ht="14.25" x14ac:dyDescent="0.2">
      <c r="A3658" s="13"/>
      <c r="B3658" s="13"/>
      <c r="C3658" s="13" t="s">
        <v>1162</v>
      </c>
      <c r="D3658" s="14" t="s">
        <v>1161</v>
      </c>
      <c r="E3658" s="2">
        <f>Source!AU2985</f>
        <v>10</v>
      </c>
      <c r="F3658" s="16"/>
      <c r="G3658" s="15"/>
      <c r="H3658" s="2"/>
      <c r="I3658" s="2"/>
      <c r="J3658" s="16">
        <f>SUM(T3652:T3657)</f>
        <v>25.55</v>
      </c>
      <c r="K3658" s="16"/>
    </row>
    <row r="3659" spans="1:22" ht="14.25" x14ac:dyDescent="0.2">
      <c r="A3659" s="13"/>
      <c r="B3659" s="13"/>
      <c r="C3659" s="13" t="s">
        <v>1168</v>
      </c>
      <c r="D3659" s="14" t="s">
        <v>1161</v>
      </c>
      <c r="E3659" s="2">
        <f>108</f>
        <v>108</v>
      </c>
      <c r="F3659" s="16"/>
      <c r="G3659" s="15"/>
      <c r="H3659" s="2"/>
      <c r="I3659" s="2"/>
      <c r="J3659" s="16">
        <f>SUM(V3652:V3658)</f>
        <v>0.01</v>
      </c>
      <c r="K3659" s="16"/>
    </row>
    <row r="3660" spans="1:22" ht="14.25" x14ac:dyDescent="0.2">
      <c r="A3660" s="13"/>
      <c r="B3660" s="13"/>
      <c r="C3660" s="13" t="s">
        <v>1163</v>
      </c>
      <c r="D3660" s="14" t="s">
        <v>1164</v>
      </c>
      <c r="E3660" s="2">
        <f>Source!AQ2985</f>
        <v>39.22</v>
      </c>
      <c r="F3660" s="16"/>
      <c r="G3660" s="15" t="str">
        <f>Source!DI2985</f>
        <v/>
      </c>
      <c r="H3660" s="2">
        <f>Source!AV2985</f>
        <v>1</v>
      </c>
      <c r="I3660" s="2"/>
      <c r="J3660" s="16"/>
      <c r="K3660" s="16">
        <f>Source!U2985</f>
        <v>0.39219999999999999</v>
      </c>
    </row>
    <row r="3661" spans="1:22" ht="15" x14ac:dyDescent="0.25">
      <c r="A3661" s="20"/>
      <c r="B3661" s="20"/>
      <c r="C3661" s="20"/>
      <c r="D3661" s="20"/>
      <c r="E3661" s="20"/>
      <c r="F3661" s="20"/>
      <c r="G3661" s="20"/>
      <c r="H3661" s="20"/>
      <c r="I3661" s="58">
        <f>J3654+J3655+J3657+J3658+J3659</f>
        <v>460.16</v>
      </c>
      <c r="J3661" s="58"/>
      <c r="K3661" s="21">
        <f>IF(Source!I2985&lt;&gt;0, ROUND(I3661/Source!I2985, 2), 0)</f>
        <v>46016</v>
      </c>
      <c r="P3661" s="18">
        <f>I3661</f>
        <v>460.16</v>
      </c>
    </row>
    <row r="3662" spans="1:22" ht="42.75" x14ac:dyDescent="0.2">
      <c r="A3662" s="13">
        <v>418</v>
      </c>
      <c r="B3662" s="13" t="str">
        <f>Source!F2986</f>
        <v>1.20-3103-1-5/1</v>
      </c>
      <c r="C3662" s="13" t="str">
        <f>Source!G2986</f>
        <v>Установка выключателя двухклавишного утопленного типа при скрытой проводке</v>
      </c>
      <c r="D3662" s="14" t="str">
        <f>Source!H2986</f>
        <v>100 шт.</v>
      </c>
      <c r="E3662" s="2">
        <f>Source!I2986</f>
        <v>0.01</v>
      </c>
      <c r="F3662" s="16"/>
      <c r="G3662" s="15"/>
      <c r="H3662" s="2"/>
      <c r="I3662" s="2"/>
      <c r="J3662" s="16"/>
      <c r="K3662" s="16"/>
      <c r="Q3662">
        <f>ROUND((Source!BZ2986/100)*ROUND((Source!AF2986*Source!AV2986)*Source!I2986, 2), 2)</f>
        <v>157.88999999999999</v>
      </c>
      <c r="R3662">
        <f>Source!X2986</f>
        <v>157.88999999999999</v>
      </c>
      <c r="S3662">
        <f>ROUND((Source!CA2986/100)*ROUND((Source!AF2986*Source!AV2986)*Source!I2986, 2), 2)</f>
        <v>22.56</v>
      </c>
      <c r="T3662">
        <f>Source!Y2986</f>
        <v>22.56</v>
      </c>
      <c r="U3662">
        <f>ROUND((175/100)*ROUND((Source!AE2986*Source!AV2986)*Source!I2986, 2), 2)</f>
        <v>0</v>
      </c>
      <c r="V3662">
        <f>ROUND((108/100)*ROUND(Source!CS2986*Source!I2986, 2), 2)</f>
        <v>0</v>
      </c>
    </row>
    <row r="3663" spans="1:22" x14ac:dyDescent="0.2">
      <c r="C3663" s="17" t="str">
        <f>"Объем: "&amp;Source!I2986&amp;"=1/"&amp;"100"</f>
        <v>Объем: 0,01=1/100</v>
      </c>
    </row>
    <row r="3664" spans="1:22" ht="14.25" x14ac:dyDescent="0.2">
      <c r="A3664" s="13"/>
      <c r="B3664" s="13"/>
      <c r="C3664" s="13" t="s">
        <v>1159</v>
      </c>
      <c r="D3664" s="14"/>
      <c r="E3664" s="2"/>
      <c r="F3664" s="16">
        <f>Source!AO2986</f>
        <v>22555.56</v>
      </c>
      <c r="G3664" s="15" t="str">
        <f>Source!DG2986</f>
        <v/>
      </c>
      <c r="H3664" s="2">
        <f>Source!AV2986</f>
        <v>1</v>
      </c>
      <c r="I3664" s="2">
        <f>IF(Source!BA2986&lt;&gt; 0, Source!BA2986, 1)</f>
        <v>1</v>
      </c>
      <c r="J3664" s="16">
        <f>Source!S2986</f>
        <v>225.56</v>
      </c>
      <c r="K3664" s="16"/>
    </row>
    <row r="3665" spans="1:22" ht="14.25" x14ac:dyDescent="0.2">
      <c r="A3665" s="13"/>
      <c r="B3665" s="13"/>
      <c r="C3665" s="13" t="s">
        <v>1160</v>
      </c>
      <c r="D3665" s="14" t="s">
        <v>1161</v>
      </c>
      <c r="E3665" s="2">
        <f>Source!AT2986</f>
        <v>70</v>
      </c>
      <c r="F3665" s="16"/>
      <c r="G3665" s="15"/>
      <c r="H3665" s="2"/>
      <c r="I3665" s="2"/>
      <c r="J3665" s="16">
        <f>SUM(R3662:R3664)</f>
        <v>157.88999999999999</v>
      </c>
      <c r="K3665" s="16"/>
    </row>
    <row r="3666" spans="1:22" ht="14.25" x14ac:dyDescent="0.2">
      <c r="A3666" s="13"/>
      <c r="B3666" s="13"/>
      <c r="C3666" s="13" t="s">
        <v>1162</v>
      </c>
      <c r="D3666" s="14" t="s">
        <v>1161</v>
      </c>
      <c r="E3666" s="2">
        <f>Source!AU2986</f>
        <v>10</v>
      </c>
      <c r="F3666" s="16"/>
      <c r="G3666" s="15"/>
      <c r="H3666" s="2"/>
      <c r="I3666" s="2"/>
      <c r="J3666" s="16">
        <f>SUM(T3662:T3665)</f>
        <v>22.56</v>
      </c>
      <c r="K3666" s="16"/>
    </row>
    <row r="3667" spans="1:22" ht="14.25" x14ac:dyDescent="0.2">
      <c r="A3667" s="13"/>
      <c r="B3667" s="13"/>
      <c r="C3667" s="13" t="s">
        <v>1163</v>
      </c>
      <c r="D3667" s="14" t="s">
        <v>1164</v>
      </c>
      <c r="E3667" s="2">
        <f>Source!AQ2986</f>
        <v>34.630000000000003</v>
      </c>
      <c r="F3667" s="16"/>
      <c r="G3667" s="15" t="str">
        <f>Source!DI2986</f>
        <v/>
      </c>
      <c r="H3667" s="2">
        <f>Source!AV2986</f>
        <v>1</v>
      </c>
      <c r="I3667" s="2"/>
      <c r="J3667" s="16"/>
      <c r="K3667" s="16">
        <f>Source!U2986</f>
        <v>0.34630000000000005</v>
      </c>
    </row>
    <row r="3668" spans="1:22" ht="15" x14ac:dyDescent="0.25">
      <c r="A3668" s="20"/>
      <c r="B3668" s="20"/>
      <c r="C3668" s="20"/>
      <c r="D3668" s="20"/>
      <c r="E3668" s="20"/>
      <c r="F3668" s="20"/>
      <c r="G3668" s="20"/>
      <c r="H3668" s="20"/>
      <c r="I3668" s="58">
        <f>J3664+J3665+J3666</f>
        <v>406.01</v>
      </c>
      <c r="J3668" s="58"/>
      <c r="K3668" s="21">
        <f>IF(Source!I2986&lt;&gt;0, ROUND(I3668/Source!I2986, 2), 0)</f>
        <v>40601</v>
      </c>
      <c r="P3668" s="18">
        <f>I3668</f>
        <v>406.01</v>
      </c>
    </row>
    <row r="3670" spans="1:22" ht="15" x14ac:dyDescent="0.25">
      <c r="A3670" s="61" t="str">
        <f>CONCATENATE("Итого по разделу: ",IF(Source!G2988&lt;&gt;"Новый раздел", Source!G2988, ""))</f>
        <v>Итого по разделу: Помещение 314 Учебный класс</v>
      </c>
      <c r="B3670" s="61"/>
      <c r="C3670" s="61"/>
      <c r="D3670" s="61"/>
      <c r="E3670" s="61"/>
      <c r="F3670" s="61"/>
      <c r="G3670" s="61"/>
      <c r="H3670" s="61"/>
      <c r="I3670" s="59">
        <f>SUM(P3608:P3669)</f>
        <v>3738.16</v>
      </c>
      <c r="J3670" s="60"/>
      <c r="K3670" s="23"/>
    </row>
    <row r="3673" spans="1:22" ht="16.5" x14ac:dyDescent="0.25">
      <c r="A3673" s="57" t="str">
        <f>CONCATENATE("Раздел: ",IF(Source!G3018&lt;&gt;"Новый раздел", Source!G3018, ""))</f>
        <v>Раздел: Помещение 315 Кабинет иностранных языков</v>
      </c>
      <c r="B3673" s="57"/>
      <c r="C3673" s="57"/>
      <c r="D3673" s="57"/>
      <c r="E3673" s="57"/>
      <c r="F3673" s="57"/>
      <c r="G3673" s="57"/>
      <c r="H3673" s="57"/>
      <c r="I3673" s="57"/>
      <c r="J3673" s="57"/>
      <c r="K3673" s="57"/>
    </row>
    <row r="3674" spans="1:22" ht="28.5" x14ac:dyDescent="0.2">
      <c r="A3674" s="13">
        <v>419</v>
      </c>
      <c r="B3674" s="13" t="str">
        <f>Source!F3022</f>
        <v>1.21-3305-1-1/1</v>
      </c>
      <c r="C3674" s="13" t="str">
        <f>Source!G3022</f>
        <v>Демонтаж выключателей, розеток</v>
      </c>
      <c r="D3674" s="14" t="str">
        <f>Source!H3022</f>
        <v>100 шт.</v>
      </c>
      <c r="E3674" s="2">
        <f>Source!I3022</f>
        <v>0.05</v>
      </c>
      <c r="F3674" s="16"/>
      <c r="G3674" s="15"/>
      <c r="H3674" s="2"/>
      <c r="I3674" s="2"/>
      <c r="J3674" s="16"/>
      <c r="K3674" s="16"/>
      <c r="Q3674">
        <f>ROUND((Source!BZ3022/100)*ROUND((Source!AF3022*Source!AV3022)*Source!I3022, 2), 2)</f>
        <v>94.86</v>
      </c>
      <c r="R3674">
        <f>Source!X3022</f>
        <v>94.86</v>
      </c>
      <c r="S3674">
        <f>ROUND((Source!CA3022/100)*ROUND((Source!AF3022*Source!AV3022)*Source!I3022, 2), 2)</f>
        <v>13.55</v>
      </c>
      <c r="T3674">
        <f>Source!Y3022</f>
        <v>13.55</v>
      </c>
      <c r="U3674">
        <f>ROUND((175/100)*ROUND((Source!AE3022*Source!AV3022)*Source!I3022, 2), 2)</f>
        <v>0</v>
      </c>
      <c r="V3674">
        <f>ROUND((108/100)*ROUND(Source!CS3022*Source!I3022, 2), 2)</f>
        <v>0</v>
      </c>
    </row>
    <row r="3675" spans="1:22" x14ac:dyDescent="0.2">
      <c r="C3675" s="17" t="str">
        <f>"Объем: "&amp;Source!I3022&amp;"=5/"&amp;"100"</f>
        <v>Объем: 0,05=5/100</v>
      </c>
    </row>
    <row r="3676" spans="1:22" ht="14.25" x14ac:dyDescent="0.2">
      <c r="A3676" s="13"/>
      <c r="B3676" s="13"/>
      <c r="C3676" s="13" t="s">
        <v>1159</v>
      </c>
      <c r="D3676" s="14"/>
      <c r="E3676" s="2"/>
      <c r="F3676" s="16">
        <f>Source!AO3022</f>
        <v>2710.46</v>
      </c>
      <c r="G3676" s="15" t="str">
        <f>Source!DG3022</f>
        <v/>
      </c>
      <c r="H3676" s="2">
        <f>Source!AV3022</f>
        <v>1</v>
      </c>
      <c r="I3676" s="2">
        <f>IF(Source!BA3022&lt;&gt; 0, Source!BA3022, 1)</f>
        <v>1</v>
      </c>
      <c r="J3676" s="16">
        <f>Source!S3022</f>
        <v>135.52000000000001</v>
      </c>
      <c r="K3676" s="16"/>
    </row>
    <row r="3677" spans="1:22" ht="14.25" x14ac:dyDescent="0.2">
      <c r="A3677" s="13"/>
      <c r="B3677" s="13"/>
      <c r="C3677" s="13" t="s">
        <v>1160</v>
      </c>
      <c r="D3677" s="14" t="s">
        <v>1161</v>
      </c>
      <c r="E3677" s="2">
        <f>Source!AT3022</f>
        <v>70</v>
      </c>
      <c r="F3677" s="16"/>
      <c r="G3677" s="15"/>
      <c r="H3677" s="2"/>
      <c r="I3677" s="2"/>
      <c r="J3677" s="16">
        <f>SUM(R3674:R3676)</f>
        <v>94.86</v>
      </c>
      <c r="K3677" s="16"/>
    </row>
    <row r="3678" spans="1:22" ht="14.25" x14ac:dyDescent="0.2">
      <c r="A3678" s="13"/>
      <c r="B3678" s="13"/>
      <c r="C3678" s="13" t="s">
        <v>1162</v>
      </c>
      <c r="D3678" s="14" t="s">
        <v>1161</v>
      </c>
      <c r="E3678" s="2">
        <f>Source!AU3022</f>
        <v>10</v>
      </c>
      <c r="F3678" s="16"/>
      <c r="G3678" s="15"/>
      <c r="H3678" s="2"/>
      <c r="I3678" s="2"/>
      <c r="J3678" s="16">
        <f>SUM(T3674:T3677)</f>
        <v>13.55</v>
      </c>
      <c r="K3678" s="16"/>
    </row>
    <row r="3679" spans="1:22" ht="14.25" x14ac:dyDescent="0.2">
      <c r="A3679" s="13"/>
      <c r="B3679" s="13"/>
      <c r="C3679" s="13" t="s">
        <v>1163</v>
      </c>
      <c r="D3679" s="14" t="s">
        <v>1164</v>
      </c>
      <c r="E3679" s="2">
        <f>Source!AQ3022</f>
        <v>5.84</v>
      </c>
      <c r="F3679" s="16"/>
      <c r="G3679" s="15" t="str">
        <f>Source!DI3022</f>
        <v/>
      </c>
      <c r="H3679" s="2">
        <f>Source!AV3022</f>
        <v>1</v>
      </c>
      <c r="I3679" s="2"/>
      <c r="J3679" s="16"/>
      <c r="K3679" s="16">
        <f>Source!U3022</f>
        <v>0.29199999999999998</v>
      </c>
    </row>
    <row r="3680" spans="1:22" ht="15" x14ac:dyDescent="0.25">
      <c r="A3680" s="20"/>
      <c r="B3680" s="20"/>
      <c r="C3680" s="20"/>
      <c r="D3680" s="20"/>
      <c r="E3680" s="20"/>
      <c r="F3680" s="20"/>
      <c r="G3680" s="20"/>
      <c r="H3680" s="20"/>
      <c r="I3680" s="58">
        <f>J3676+J3677+J3678</f>
        <v>243.93</v>
      </c>
      <c r="J3680" s="58"/>
      <c r="K3680" s="21">
        <f>IF(Source!I3022&lt;&gt;0, ROUND(I3680/Source!I3022, 2), 0)</f>
        <v>4878.6000000000004</v>
      </c>
      <c r="P3680" s="18">
        <f>I3680</f>
        <v>243.93</v>
      </c>
    </row>
    <row r="3681" spans="1:22" ht="57" x14ac:dyDescent="0.2">
      <c r="A3681" s="13">
        <v>420</v>
      </c>
      <c r="B3681" s="13" t="str">
        <f>Source!F3023</f>
        <v>1.50-3204-13-6/1</v>
      </c>
      <c r="C3681" s="13" t="str">
        <f>Source!G3023</f>
        <v>Сверление отверстий в строительных конструкциях из кирпича установками алмазного сверления, диаметр сверла алмазного кольцевого 70 мм</v>
      </c>
      <c r="D3681" s="14" t="str">
        <f>Source!H3023</f>
        <v>10 СМ</v>
      </c>
      <c r="E3681" s="2">
        <f>Source!I3023</f>
        <v>0.2</v>
      </c>
      <c r="F3681" s="16"/>
      <c r="G3681" s="15"/>
      <c r="H3681" s="2"/>
      <c r="I3681" s="2"/>
      <c r="J3681" s="16"/>
      <c r="K3681" s="16"/>
      <c r="Q3681">
        <f>ROUND((Source!BZ3023/100)*ROUND((Source!AF3023*Source!AV3023)*Source!I3023, 2), 2)</f>
        <v>42.74</v>
      </c>
      <c r="R3681">
        <f>Source!X3023</f>
        <v>42.74</v>
      </c>
      <c r="S3681">
        <f>ROUND((Source!CA3023/100)*ROUND((Source!AF3023*Source!AV3023)*Source!I3023, 2), 2)</f>
        <v>6.11</v>
      </c>
      <c r="T3681">
        <f>Source!Y3023</f>
        <v>6.11</v>
      </c>
      <c r="U3681">
        <f>ROUND((175/100)*ROUND((Source!AE3023*Source!AV3023)*Source!I3023, 2), 2)</f>
        <v>0.05</v>
      </c>
      <c r="V3681">
        <f>ROUND((108/100)*ROUND(Source!CS3023*Source!I3023, 2), 2)</f>
        <v>0.03</v>
      </c>
    </row>
    <row r="3682" spans="1:22" x14ac:dyDescent="0.2">
      <c r="C3682" s="17" t="str">
        <f>"Объем: "&amp;Source!I3023&amp;"=2/"&amp;"10"</f>
        <v>Объем: 0,2=2/10</v>
      </c>
    </row>
    <row r="3683" spans="1:22" ht="14.25" x14ac:dyDescent="0.2">
      <c r="A3683" s="13"/>
      <c r="B3683" s="13"/>
      <c r="C3683" s="13" t="s">
        <v>1159</v>
      </c>
      <c r="D3683" s="14"/>
      <c r="E3683" s="2"/>
      <c r="F3683" s="16">
        <f>Source!AO3023</f>
        <v>305.27</v>
      </c>
      <c r="G3683" s="15" t="str">
        <f>Source!DG3023</f>
        <v/>
      </c>
      <c r="H3683" s="2">
        <f>Source!AV3023</f>
        <v>1</v>
      </c>
      <c r="I3683" s="2">
        <f>IF(Source!BA3023&lt;&gt; 0, Source!BA3023, 1)</f>
        <v>1</v>
      </c>
      <c r="J3683" s="16">
        <f>Source!S3023</f>
        <v>61.05</v>
      </c>
      <c r="K3683" s="16"/>
    </row>
    <row r="3684" spans="1:22" ht="14.25" x14ac:dyDescent="0.2">
      <c r="A3684" s="13"/>
      <c r="B3684" s="13"/>
      <c r="C3684" s="13" t="s">
        <v>1165</v>
      </c>
      <c r="D3684" s="14"/>
      <c r="E3684" s="2"/>
      <c r="F3684" s="16">
        <f>Source!AM3023</f>
        <v>8.99</v>
      </c>
      <c r="G3684" s="15" t="str">
        <f>Source!DE3023</f>
        <v/>
      </c>
      <c r="H3684" s="2">
        <f>Source!AV3023</f>
        <v>1</v>
      </c>
      <c r="I3684" s="2">
        <f>IF(Source!BB3023&lt;&gt; 0, Source!BB3023, 1)</f>
        <v>1</v>
      </c>
      <c r="J3684" s="16">
        <f>Source!Q3023</f>
        <v>1.8</v>
      </c>
      <c r="K3684" s="16"/>
    </row>
    <row r="3685" spans="1:22" ht="14.25" x14ac:dyDescent="0.2">
      <c r="A3685" s="13"/>
      <c r="B3685" s="13"/>
      <c r="C3685" s="13" t="s">
        <v>1166</v>
      </c>
      <c r="D3685" s="14"/>
      <c r="E3685" s="2"/>
      <c r="F3685" s="16">
        <f>Source!AN3023</f>
        <v>0.13</v>
      </c>
      <c r="G3685" s="15" t="str">
        <f>Source!DF3023</f>
        <v/>
      </c>
      <c r="H3685" s="2">
        <f>Source!AV3023</f>
        <v>1</v>
      </c>
      <c r="I3685" s="2">
        <f>IF(Source!BS3023&lt;&gt; 0, Source!BS3023, 1)</f>
        <v>1</v>
      </c>
      <c r="J3685" s="22">
        <f>Source!R3023</f>
        <v>0.03</v>
      </c>
      <c r="K3685" s="16"/>
    </row>
    <row r="3686" spans="1:22" ht="14.25" x14ac:dyDescent="0.2">
      <c r="A3686" s="13"/>
      <c r="B3686" s="13"/>
      <c r="C3686" s="13" t="s">
        <v>1167</v>
      </c>
      <c r="D3686" s="14"/>
      <c r="E3686" s="2"/>
      <c r="F3686" s="16">
        <f>Source!AL3023</f>
        <v>112.32</v>
      </c>
      <c r="G3686" s="15" t="str">
        <f>Source!DD3023</f>
        <v/>
      </c>
      <c r="H3686" s="2">
        <f>Source!AW3023</f>
        <v>1</v>
      </c>
      <c r="I3686" s="2">
        <f>IF(Source!BC3023&lt;&gt; 0, Source!BC3023, 1)</f>
        <v>1</v>
      </c>
      <c r="J3686" s="16">
        <f>Source!P3023</f>
        <v>22.46</v>
      </c>
      <c r="K3686" s="16"/>
    </row>
    <row r="3687" spans="1:22" ht="14.25" x14ac:dyDescent="0.2">
      <c r="A3687" s="13"/>
      <c r="B3687" s="13"/>
      <c r="C3687" s="13" t="s">
        <v>1160</v>
      </c>
      <c r="D3687" s="14" t="s">
        <v>1161</v>
      </c>
      <c r="E3687" s="2">
        <f>Source!AT3023</f>
        <v>70</v>
      </c>
      <c r="F3687" s="16"/>
      <c r="G3687" s="15"/>
      <c r="H3687" s="2"/>
      <c r="I3687" s="2"/>
      <c r="J3687" s="16">
        <f>SUM(R3681:R3686)</f>
        <v>42.74</v>
      </c>
      <c r="K3687" s="16"/>
    </row>
    <row r="3688" spans="1:22" ht="14.25" x14ac:dyDescent="0.2">
      <c r="A3688" s="13"/>
      <c r="B3688" s="13"/>
      <c r="C3688" s="13" t="s">
        <v>1162</v>
      </c>
      <c r="D3688" s="14" t="s">
        <v>1161</v>
      </c>
      <c r="E3688" s="2">
        <f>Source!AU3023</f>
        <v>10</v>
      </c>
      <c r="F3688" s="16"/>
      <c r="G3688" s="15"/>
      <c r="H3688" s="2"/>
      <c r="I3688" s="2"/>
      <c r="J3688" s="16">
        <f>SUM(T3681:T3687)</f>
        <v>6.11</v>
      </c>
      <c r="K3688" s="16"/>
    </row>
    <row r="3689" spans="1:22" ht="14.25" x14ac:dyDescent="0.2">
      <c r="A3689" s="13"/>
      <c r="B3689" s="13"/>
      <c r="C3689" s="13" t="s">
        <v>1168</v>
      </c>
      <c r="D3689" s="14" t="s">
        <v>1161</v>
      </c>
      <c r="E3689" s="2">
        <f>108</f>
        <v>108</v>
      </c>
      <c r="F3689" s="16"/>
      <c r="G3689" s="15"/>
      <c r="H3689" s="2"/>
      <c r="I3689" s="2"/>
      <c r="J3689" s="16">
        <f>SUM(V3681:V3688)</f>
        <v>0.03</v>
      </c>
      <c r="K3689" s="16"/>
    </row>
    <row r="3690" spans="1:22" ht="14.25" x14ac:dyDescent="0.2">
      <c r="A3690" s="13"/>
      <c r="B3690" s="13"/>
      <c r="C3690" s="13" t="s">
        <v>1163</v>
      </c>
      <c r="D3690" s="14" t="s">
        <v>1164</v>
      </c>
      <c r="E3690" s="2">
        <f>Source!AQ3023</f>
        <v>0.42</v>
      </c>
      <c r="F3690" s="16"/>
      <c r="G3690" s="15" t="str">
        <f>Source!DI3023</f>
        <v/>
      </c>
      <c r="H3690" s="2">
        <f>Source!AV3023</f>
        <v>1</v>
      </c>
      <c r="I3690" s="2"/>
      <c r="J3690" s="16"/>
      <c r="K3690" s="16">
        <f>Source!U3023</f>
        <v>8.4000000000000005E-2</v>
      </c>
    </row>
    <row r="3691" spans="1:22" ht="15" x14ac:dyDescent="0.25">
      <c r="A3691" s="20"/>
      <c r="B3691" s="20"/>
      <c r="C3691" s="20"/>
      <c r="D3691" s="20"/>
      <c r="E3691" s="20"/>
      <c r="F3691" s="20"/>
      <c r="G3691" s="20"/>
      <c r="H3691" s="20"/>
      <c r="I3691" s="58">
        <f>J3683+J3684+J3686+J3687+J3688+J3689</f>
        <v>134.19000000000003</v>
      </c>
      <c r="J3691" s="58"/>
      <c r="K3691" s="21">
        <f>IF(Source!I3023&lt;&gt;0, ROUND(I3691/Source!I3023, 2), 0)</f>
        <v>670.95</v>
      </c>
      <c r="P3691" s="18">
        <f>I3691</f>
        <v>134.19000000000003</v>
      </c>
    </row>
    <row r="3692" spans="1:22" ht="28.5" x14ac:dyDescent="0.2">
      <c r="A3692" s="13">
        <v>421</v>
      </c>
      <c r="B3692" s="13" t="str">
        <f>Source!F3024</f>
        <v>1.50-3204-10-1/1</v>
      </c>
      <c r="C3692" s="13" t="str">
        <f>Source!G3024</f>
        <v>Пробивка борозд в кирпичных стенах, площадь сечения до 20 см2</v>
      </c>
      <c r="D3692" s="14" t="str">
        <f>Source!H3024</f>
        <v>100 м</v>
      </c>
      <c r="E3692" s="2">
        <f>Source!I3024</f>
        <v>0.01</v>
      </c>
      <c r="F3692" s="16"/>
      <c r="G3692" s="15"/>
      <c r="H3692" s="2"/>
      <c r="I3692" s="2"/>
      <c r="J3692" s="16"/>
      <c r="K3692" s="16"/>
      <c r="Q3692">
        <f>ROUND((Source!BZ3024/100)*ROUND((Source!AF3024*Source!AV3024)*Source!I3024, 2), 2)</f>
        <v>57.54</v>
      </c>
      <c r="R3692">
        <f>Source!X3024</f>
        <v>57.54</v>
      </c>
      <c r="S3692">
        <f>ROUND((Source!CA3024/100)*ROUND((Source!AF3024*Source!AV3024)*Source!I3024, 2), 2)</f>
        <v>8.2200000000000006</v>
      </c>
      <c r="T3692">
        <f>Source!Y3024</f>
        <v>8.2200000000000006</v>
      </c>
      <c r="U3692">
        <f>ROUND((175/100)*ROUND((Source!AE3024*Source!AV3024)*Source!I3024, 2), 2)</f>
        <v>53.2</v>
      </c>
      <c r="V3692">
        <f>ROUND((108/100)*ROUND(Source!CS3024*Source!I3024, 2), 2)</f>
        <v>32.83</v>
      </c>
    </row>
    <row r="3693" spans="1:22" x14ac:dyDescent="0.2">
      <c r="C3693" s="17" t="str">
        <f>"Объем: "&amp;Source!I3024&amp;"=1/"&amp;"100"</f>
        <v>Объем: 0,01=1/100</v>
      </c>
    </row>
    <row r="3694" spans="1:22" ht="14.25" x14ac:dyDescent="0.2">
      <c r="A3694" s="13"/>
      <c r="B3694" s="13"/>
      <c r="C3694" s="13" t="s">
        <v>1159</v>
      </c>
      <c r="D3694" s="14"/>
      <c r="E3694" s="2"/>
      <c r="F3694" s="16">
        <f>Source!AO3024</f>
        <v>8219.68</v>
      </c>
      <c r="G3694" s="15" t="str">
        <f>Source!DG3024</f>
        <v/>
      </c>
      <c r="H3694" s="2">
        <f>Source!AV3024</f>
        <v>1</v>
      </c>
      <c r="I3694" s="2">
        <f>IF(Source!BA3024&lt;&gt; 0, Source!BA3024, 1)</f>
        <v>1</v>
      </c>
      <c r="J3694" s="16">
        <f>Source!S3024</f>
        <v>82.2</v>
      </c>
      <c r="K3694" s="16"/>
    </row>
    <row r="3695" spans="1:22" ht="14.25" x14ac:dyDescent="0.2">
      <c r="A3695" s="13"/>
      <c r="B3695" s="13"/>
      <c r="C3695" s="13" t="s">
        <v>1165</v>
      </c>
      <c r="D3695" s="14"/>
      <c r="E3695" s="2"/>
      <c r="F3695" s="16">
        <f>Source!AM3024</f>
        <v>5993.85</v>
      </c>
      <c r="G3695" s="15" t="str">
        <f>Source!DE3024</f>
        <v/>
      </c>
      <c r="H3695" s="2">
        <f>Source!AV3024</f>
        <v>1</v>
      </c>
      <c r="I3695" s="2">
        <f>IF(Source!BB3024&lt;&gt; 0, Source!BB3024, 1)</f>
        <v>1</v>
      </c>
      <c r="J3695" s="16">
        <f>Source!Q3024</f>
        <v>59.94</v>
      </c>
      <c r="K3695" s="16"/>
    </row>
    <row r="3696" spans="1:22" ht="14.25" x14ac:dyDescent="0.2">
      <c r="A3696" s="13"/>
      <c r="B3696" s="13"/>
      <c r="C3696" s="13" t="s">
        <v>1166</v>
      </c>
      <c r="D3696" s="14"/>
      <c r="E3696" s="2"/>
      <c r="F3696" s="16">
        <f>Source!AN3024</f>
        <v>3040.45</v>
      </c>
      <c r="G3696" s="15" t="str">
        <f>Source!DF3024</f>
        <v/>
      </c>
      <c r="H3696" s="2">
        <f>Source!AV3024</f>
        <v>1</v>
      </c>
      <c r="I3696" s="2">
        <f>IF(Source!BS3024&lt;&gt; 0, Source!BS3024, 1)</f>
        <v>1</v>
      </c>
      <c r="J3696" s="22">
        <f>Source!R3024</f>
        <v>30.4</v>
      </c>
      <c r="K3696" s="16"/>
    </row>
    <row r="3697" spans="1:22" ht="14.25" x14ac:dyDescent="0.2">
      <c r="A3697" s="13"/>
      <c r="B3697" s="13"/>
      <c r="C3697" s="13" t="s">
        <v>1160</v>
      </c>
      <c r="D3697" s="14" t="s">
        <v>1161</v>
      </c>
      <c r="E3697" s="2">
        <f>Source!AT3024</f>
        <v>70</v>
      </c>
      <c r="F3697" s="16"/>
      <c r="G3697" s="15"/>
      <c r="H3697" s="2"/>
      <c r="I3697" s="2"/>
      <c r="J3697" s="16">
        <f>SUM(R3692:R3696)</f>
        <v>57.54</v>
      </c>
      <c r="K3697" s="16"/>
    </row>
    <row r="3698" spans="1:22" ht="14.25" x14ac:dyDescent="0.2">
      <c r="A3698" s="13"/>
      <c r="B3698" s="13"/>
      <c r="C3698" s="13" t="s">
        <v>1162</v>
      </c>
      <c r="D3698" s="14" t="s">
        <v>1161</v>
      </c>
      <c r="E3698" s="2">
        <f>Source!AU3024</f>
        <v>10</v>
      </c>
      <c r="F3698" s="16"/>
      <c r="G3698" s="15"/>
      <c r="H3698" s="2"/>
      <c r="I3698" s="2"/>
      <c r="J3698" s="16">
        <f>SUM(T3692:T3697)</f>
        <v>8.2200000000000006</v>
      </c>
      <c r="K3698" s="16"/>
    </row>
    <row r="3699" spans="1:22" ht="14.25" x14ac:dyDescent="0.2">
      <c r="A3699" s="13"/>
      <c r="B3699" s="13"/>
      <c r="C3699" s="13" t="s">
        <v>1168</v>
      </c>
      <c r="D3699" s="14" t="s">
        <v>1161</v>
      </c>
      <c r="E3699" s="2">
        <f>108</f>
        <v>108</v>
      </c>
      <c r="F3699" s="16"/>
      <c r="G3699" s="15"/>
      <c r="H3699" s="2"/>
      <c r="I3699" s="2"/>
      <c r="J3699" s="16">
        <f>SUM(V3692:V3698)</f>
        <v>32.83</v>
      </c>
      <c r="K3699" s="16"/>
    </row>
    <row r="3700" spans="1:22" ht="14.25" x14ac:dyDescent="0.2">
      <c r="A3700" s="13"/>
      <c r="B3700" s="13"/>
      <c r="C3700" s="13" t="s">
        <v>1163</v>
      </c>
      <c r="D3700" s="14" t="s">
        <v>1164</v>
      </c>
      <c r="E3700" s="2">
        <f>Source!AQ3024</f>
        <v>14</v>
      </c>
      <c r="F3700" s="16"/>
      <c r="G3700" s="15" t="str">
        <f>Source!DI3024</f>
        <v/>
      </c>
      <c r="H3700" s="2">
        <f>Source!AV3024</f>
        <v>1</v>
      </c>
      <c r="I3700" s="2"/>
      <c r="J3700" s="16"/>
      <c r="K3700" s="16">
        <f>Source!U3024</f>
        <v>0.14000000000000001</v>
      </c>
    </row>
    <row r="3701" spans="1:22" ht="15" x14ac:dyDescent="0.25">
      <c r="A3701" s="20"/>
      <c r="B3701" s="20"/>
      <c r="C3701" s="20"/>
      <c r="D3701" s="20"/>
      <c r="E3701" s="20"/>
      <c r="F3701" s="20"/>
      <c r="G3701" s="20"/>
      <c r="H3701" s="20"/>
      <c r="I3701" s="58">
        <f>J3694+J3695+J3697+J3698+J3699</f>
        <v>240.72999999999996</v>
      </c>
      <c r="J3701" s="58"/>
      <c r="K3701" s="21">
        <f>IF(Source!I3024&lt;&gt;0, ROUND(I3701/Source!I3024, 2), 0)</f>
        <v>24073</v>
      </c>
      <c r="P3701" s="18">
        <f>I3701</f>
        <v>240.72999999999996</v>
      </c>
    </row>
    <row r="3702" spans="1:22" ht="99.75" x14ac:dyDescent="0.2">
      <c r="A3702" s="13">
        <v>422</v>
      </c>
      <c r="B3702" s="13" t="str">
        <f>Source!F3025</f>
        <v>21.23-8-140</v>
      </c>
      <c r="C3702" s="13" t="str">
        <f>Source!G3025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702" s="14" t="str">
        <f>Source!H3025</f>
        <v>км</v>
      </c>
      <c r="E3702" s="2">
        <f>Source!I3025</f>
        <v>1E-3</v>
      </c>
      <c r="F3702" s="16">
        <f>Source!AL3025</f>
        <v>99860.32</v>
      </c>
      <c r="G3702" s="15" t="str">
        <f>Source!DD3025</f>
        <v/>
      </c>
      <c r="H3702" s="2">
        <f>Source!AW3025</f>
        <v>1</v>
      </c>
      <c r="I3702" s="2">
        <f>IF(Source!BC3025&lt;&gt; 0, Source!BC3025, 1)</f>
        <v>1</v>
      </c>
      <c r="J3702" s="16">
        <f>Source!P3025</f>
        <v>99.86</v>
      </c>
      <c r="K3702" s="16"/>
      <c r="Q3702">
        <f>ROUND((Source!BZ3025/100)*ROUND((Source!AF3025*Source!AV3025)*Source!I3025, 2), 2)</f>
        <v>0</v>
      </c>
      <c r="R3702">
        <f>Source!X3025</f>
        <v>0</v>
      </c>
      <c r="S3702">
        <f>ROUND((Source!CA3025/100)*ROUND((Source!AF3025*Source!AV3025)*Source!I3025, 2), 2)</f>
        <v>0</v>
      </c>
      <c r="T3702">
        <f>Source!Y3025</f>
        <v>0</v>
      </c>
      <c r="U3702">
        <f>ROUND((175/100)*ROUND((Source!AE3025*Source!AV3025)*Source!I3025, 2), 2)</f>
        <v>0</v>
      </c>
      <c r="V3702">
        <f>ROUND((108/100)*ROUND(Source!CS3025*Source!I3025, 2), 2)</f>
        <v>0</v>
      </c>
    </row>
    <row r="3703" spans="1:22" ht="15" x14ac:dyDescent="0.25">
      <c r="A3703" s="20"/>
      <c r="B3703" s="20"/>
      <c r="C3703" s="20"/>
      <c r="D3703" s="20"/>
      <c r="E3703" s="20"/>
      <c r="F3703" s="20"/>
      <c r="G3703" s="20"/>
      <c r="H3703" s="20"/>
      <c r="I3703" s="58">
        <f>J3702</f>
        <v>99.86</v>
      </c>
      <c r="J3703" s="58"/>
      <c r="K3703" s="21">
        <f>IF(Source!I3025&lt;&gt;0, ROUND(I3703/Source!I3025, 2), 0)</f>
        <v>99860</v>
      </c>
      <c r="P3703" s="18">
        <f>I3703</f>
        <v>99.86</v>
      </c>
    </row>
    <row r="3704" spans="1:22" ht="57" x14ac:dyDescent="0.2">
      <c r="A3704" s="13">
        <v>423</v>
      </c>
      <c r="B3704" s="13" t="str">
        <f>Source!F3026</f>
        <v>21.21-5-84</v>
      </c>
      <c r="C3704" s="13" t="str">
        <f>Source!G3026</f>
        <v>Коробки для установки выключателей, переключателей и штепсельных розеток при скрытой электропроводке, тип КУВ-1М УХЛЗ</v>
      </c>
      <c r="D3704" s="14" t="str">
        <f>Source!H3026</f>
        <v>1000 шт.</v>
      </c>
      <c r="E3704" s="2">
        <f>Source!I3026</f>
        <v>2E-3</v>
      </c>
      <c r="F3704" s="16">
        <f>Source!AL3026</f>
        <v>72169.899999999994</v>
      </c>
      <c r="G3704" s="15" t="str">
        <f>Source!DD3026</f>
        <v/>
      </c>
      <c r="H3704" s="2">
        <f>Source!AW3026</f>
        <v>1</v>
      </c>
      <c r="I3704" s="2">
        <f>IF(Source!BC3026&lt;&gt; 0, Source!BC3026, 1)</f>
        <v>1</v>
      </c>
      <c r="J3704" s="16">
        <f>Source!P3026</f>
        <v>144.34</v>
      </c>
      <c r="K3704" s="16"/>
      <c r="Q3704">
        <f>ROUND((Source!BZ3026/100)*ROUND((Source!AF3026*Source!AV3026)*Source!I3026, 2), 2)</f>
        <v>0</v>
      </c>
      <c r="R3704">
        <f>Source!X3026</f>
        <v>0</v>
      </c>
      <c r="S3704">
        <f>ROUND((Source!CA3026/100)*ROUND((Source!AF3026*Source!AV3026)*Source!I3026, 2), 2)</f>
        <v>0</v>
      </c>
      <c r="T3704">
        <f>Source!Y3026</f>
        <v>0</v>
      </c>
      <c r="U3704">
        <f>ROUND((175/100)*ROUND((Source!AE3026*Source!AV3026)*Source!I3026, 2), 2)</f>
        <v>0</v>
      </c>
      <c r="V3704">
        <f>ROUND((108/100)*ROUND(Source!CS3026*Source!I3026, 2), 2)</f>
        <v>0</v>
      </c>
    </row>
    <row r="3705" spans="1:22" x14ac:dyDescent="0.2">
      <c r="C3705" s="17" t="str">
        <f>"Объем: "&amp;Source!I3026&amp;"=2/"&amp;"1000"</f>
        <v>Объем: 0,002=2/1000</v>
      </c>
    </row>
    <row r="3706" spans="1:22" ht="15" x14ac:dyDescent="0.25">
      <c r="A3706" s="20"/>
      <c r="B3706" s="20"/>
      <c r="C3706" s="20"/>
      <c r="D3706" s="20"/>
      <c r="E3706" s="20"/>
      <c r="F3706" s="20"/>
      <c r="G3706" s="20"/>
      <c r="H3706" s="20"/>
      <c r="I3706" s="58">
        <f>J3704</f>
        <v>144.34</v>
      </c>
      <c r="J3706" s="58"/>
      <c r="K3706" s="21">
        <f>IF(Source!I3026&lt;&gt;0, ROUND(I3706/Source!I3026, 2), 0)</f>
        <v>72170</v>
      </c>
      <c r="P3706" s="18">
        <f>I3706</f>
        <v>144.34</v>
      </c>
    </row>
    <row r="3707" spans="1:22" ht="42.75" x14ac:dyDescent="0.2">
      <c r="A3707" s="13">
        <v>424</v>
      </c>
      <c r="B3707" s="13" t="str">
        <f>Source!F3027</f>
        <v>1.20-3103-1-8/1</v>
      </c>
      <c r="C3707" s="13" t="str">
        <f>Source!G3027</f>
        <v>Установка розетки штепсельной неутопленного типа при открытой проводке</v>
      </c>
      <c r="D3707" s="14" t="str">
        <f>Source!H3027</f>
        <v>100 шт.</v>
      </c>
      <c r="E3707" s="2">
        <f>Source!I3027</f>
        <v>0.04</v>
      </c>
      <c r="F3707" s="16"/>
      <c r="G3707" s="15"/>
      <c r="H3707" s="2"/>
      <c r="I3707" s="2"/>
      <c r="J3707" s="16"/>
      <c r="K3707" s="16"/>
      <c r="Q3707">
        <f>ROUND((Source!BZ3027/100)*ROUND((Source!AF3027*Source!AV3027)*Source!I3027, 2), 2)</f>
        <v>780.74</v>
      </c>
      <c r="R3707">
        <f>Source!X3027</f>
        <v>780.74</v>
      </c>
      <c r="S3707">
        <f>ROUND((Source!CA3027/100)*ROUND((Source!AF3027*Source!AV3027)*Source!I3027, 2), 2)</f>
        <v>111.53</v>
      </c>
      <c r="T3707">
        <f>Source!Y3027</f>
        <v>111.53</v>
      </c>
      <c r="U3707">
        <f>ROUND((175/100)*ROUND((Source!AE3027*Source!AV3027)*Source!I3027, 2), 2)</f>
        <v>0.05</v>
      </c>
      <c r="V3707">
        <f>ROUND((108/100)*ROUND(Source!CS3027*Source!I3027, 2), 2)</f>
        <v>0.03</v>
      </c>
    </row>
    <row r="3708" spans="1:22" x14ac:dyDescent="0.2">
      <c r="C3708" s="17" t="str">
        <f>"Объем: "&amp;Source!I3027&amp;"=4/"&amp;"100"</f>
        <v>Объем: 0,04=4/100</v>
      </c>
    </row>
    <row r="3709" spans="1:22" ht="14.25" x14ac:dyDescent="0.2">
      <c r="A3709" s="13"/>
      <c r="B3709" s="13"/>
      <c r="C3709" s="13" t="s">
        <v>1159</v>
      </c>
      <c r="D3709" s="14"/>
      <c r="E3709" s="2"/>
      <c r="F3709" s="16">
        <f>Source!AO3027</f>
        <v>27883.439999999999</v>
      </c>
      <c r="G3709" s="15" t="str">
        <f>Source!DG3027</f>
        <v/>
      </c>
      <c r="H3709" s="2">
        <f>Source!AV3027</f>
        <v>1</v>
      </c>
      <c r="I3709" s="2">
        <f>IF(Source!BA3027&lt;&gt; 0, Source!BA3027, 1)</f>
        <v>1</v>
      </c>
      <c r="J3709" s="16">
        <f>Source!S3027</f>
        <v>1115.3399999999999</v>
      </c>
      <c r="K3709" s="16"/>
    </row>
    <row r="3710" spans="1:22" ht="14.25" x14ac:dyDescent="0.2">
      <c r="A3710" s="13"/>
      <c r="B3710" s="13"/>
      <c r="C3710" s="13" t="s">
        <v>1165</v>
      </c>
      <c r="D3710" s="14"/>
      <c r="E3710" s="2"/>
      <c r="F3710" s="16">
        <f>Source!AM3027</f>
        <v>32.57</v>
      </c>
      <c r="G3710" s="15" t="str">
        <f>Source!DE3027</f>
        <v/>
      </c>
      <c r="H3710" s="2">
        <f>Source!AV3027</f>
        <v>1</v>
      </c>
      <c r="I3710" s="2">
        <f>IF(Source!BB3027&lt;&gt; 0, Source!BB3027, 1)</f>
        <v>1</v>
      </c>
      <c r="J3710" s="16">
        <f>Source!Q3027</f>
        <v>1.3</v>
      </c>
      <c r="K3710" s="16"/>
    </row>
    <row r="3711" spans="1:22" ht="14.25" x14ac:dyDescent="0.2">
      <c r="A3711" s="13"/>
      <c r="B3711" s="13"/>
      <c r="C3711" s="13" t="s">
        <v>1166</v>
      </c>
      <c r="D3711" s="14"/>
      <c r="E3711" s="2"/>
      <c r="F3711" s="16">
        <f>Source!AN3027</f>
        <v>0.69</v>
      </c>
      <c r="G3711" s="15" t="str">
        <f>Source!DF3027</f>
        <v/>
      </c>
      <c r="H3711" s="2">
        <f>Source!AV3027</f>
        <v>1</v>
      </c>
      <c r="I3711" s="2">
        <f>IF(Source!BS3027&lt;&gt; 0, Source!BS3027, 1)</f>
        <v>1</v>
      </c>
      <c r="J3711" s="22">
        <f>Source!R3027</f>
        <v>0.03</v>
      </c>
      <c r="K3711" s="16"/>
    </row>
    <row r="3712" spans="1:22" ht="14.25" x14ac:dyDescent="0.2">
      <c r="A3712" s="13"/>
      <c r="B3712" s="13"/>
      <c r="C3712" s="13" t="s">
        <v>1160</v>
      </c>
      <c r="D3712" s="14" t="s">
        <v>1161</v>
      </c>
      <c r="E3712" s="2">
        <f>Source!AT3027</f>
        <v>70</v>
      </c>
      <c r="F3712" s="16"/>
      <c r="G3712" s="15"/>
      <c r="H3712" s="2"/>
      <c r="I3712" s="2"/>
      <c r="J3712" s="16">
        <f>SUM(R3707:R3711)</f>
        <v>780.74</v>
      </c>
      <c r="K3712" s="16"/>
    </row>
    <row r="3713" spans="1:22" ht="14.25" x14ac:dyDescent="0.2">
      <c r="A3713" s="13"/>
      <c r="B3713" s="13"/>
      <c r="C3713" s="13" t="s">
        <v>1162</v>
      </c>
      <c r="D3713" s="14" t="s">
        <v>1161</v>
      </c>
      <c r="E3713" s="2">
        <f>Source!AU3027</f>
        <v>10</v>
      </c>
      <c r="F3713" s="16"/>
      <c r="G3713" s="15"/>
      <c r="H3713" s="2"/>
      <c r="I3713" s="2"/>
      <c r="J3713" s="16">
        <f>SUM(T3707:T3712)</f>
        <v>111.53</v>
      </c>
      <c r="K3713" s="16"/>
    </row>
    <row r="3714" spans="1:22" ht="14.25" x14ac:dyDescent="0.2">
      <c r="A3714" s="13"/>
      <c r="B3714" s="13"/>
      <c r="C3714" s="13" t="s">
        <v>1168</v>
      </c>
      <c r="D3714" s="14" t="s">
        <v>1161</v>
      </c>
      <c r="E3714" s="2">
        <f>108</f>
        <v>108</v>
      </c>
      <c r="F3714" s="16"/>
      <c r="G3714" s="15"/>
      <c r="H3714" s="2"/>
      <c r="I3714" s="2"/>
      <c r="J3714" s="16">
        <f>SUM(V3707:V3713)</f>
        <v>0.03</v>
      </c>
      <c r="K3714" s="16"/>
    </row>
    <row r="3715" spans="1:22" ht="14.25" x14ac:dyDescent="0.2">
      <c r="A3715" s="13"/>
      <c r="B3715" s="13"/>
      <c r="C3715" s="13" t="s">
        <v>1163</v>
      </c>
      <c r="D3715" s="14" t="s">
        <v>1164</v>
      </c>
      <c r="E3715" s="2">
        <f>Source!AQ3027</f>
        <v>42.81</v>
      </c>
      <c r="F3715" s="16"/>
      <c r="G3715" s="15" t="str">
        <f>Source!DI3027</f>
        <v/>
      </c>
      <c r="H3715" s="2">
        <f>Source!AV3027</f>
        <v>1</v>
      </c>
      <c r="I3715" s="2"/>
      <c r="J3715" s="16"/>
      <c r="K3715" s="16">
        <f>Source!U3027</f>
        <v>1.7124000000000001</v>
      </c>
    </row>
    <row r="3716" spans="1:22" ht="15" x14ac:dyDescent="0.25">
      <c r="A3716" s="20"/>
      <c r="B3716" s="20"/>
      <c r="C3716" s="20"/>
      <c r="D3716" s="20"/>
      <c r="E3716" s="20"/>
      <c r="F3716" s="20"/>
      <c r="G3716" s="20"/>
      <c r="H3716" s="20"/>
      <c r="I3716" s="58">
        <f>J3709+J3710+J3712+J3713+J3714</f>
        <v>2008.9399999999998</v>
      </c>
      <c r="J3716" s="58"/>
      <c r="K3716" s="21">
        <f>IF(Source!I3027&lt;&gt;0, ROUND(I3716/Source!I3027, 2), 0)</f>
        <v>50223.5</v>
      </c>
      <c r="P3716" s="18">
        <f>I3716</f>
        <v>2008.9399999999998</v>
      </c>
    </row>
    <row r="3717" spans="1:22" ht="42.75" x14ac:dyDescent="0.2">
      <c r="A3717" s="13">
        <v>425</v>
      </c>
      <c r="B3717" s="13" t="str">
        <f>Source!F3028</f>
        <v>1.20-3103-1-1/1</v>
      </c>
      <c r="C3717" s="13" t="str">
        <f>Source!G3028</f>
        <v>Установка выключателя одноклавишного неутопленного типа при открытой проводке</v>
      </c>
      <c r="D3717" s="14" t="str">
        <f>Source!H3028</f>
        <v>100 шт.</v>
      </c>
      <c r="E3717" s="2">
        <f>Source!I3028</f>
        <v>0.01</v>
      </c>
      <c r="F3717" s="16"/>
      <c r="G3717" s="15"/>
      <c r="H3717" s="2"/>
      <c r="I3717" s="2"/>
      <c r="J3717" s="16"/>
      <c r="K3717" s="16"/>
      <c r="Q3717">
        <f>ROUND((Source!BZ3028/100)*ROUND((Source!AF3028*Source!AV3028)*Source!I3028, 2), 2)</f>
        <v>178.82</v>
      </c>
      <c r="R3717">
        <f>Source!X3028</f>
        <v>178.82</v>
      </c>
      <c r="S3717">
        <f>ROUND((Source!CA3028/100)*ROUND((Source!AF3028*Source!AV3028)*Source!I3028, 2), 2)</f>
        <v>25.55</v>
      </c>
      <c r="T3717">
        <f>Source!Y3028</f>
        <v>25.55</v>
      </c>
      <c r="U3717">
        <f>ROUND((175/100)*ROUND((Source!AE3028*Source!AV3028)*Source!I3028, 2), 2)</f>
        <v>0.02</v>
      </c>
      <c r="V3717">
        <f>ROUND((108/100)*ROUND(Source!CS3028*Source!I3028, 2), 2)</f>
        <v>0.01</v>
      </c>
    </row>
    <row r="3718" spans="1:22" x14ac:dyDescent="0.2">
      <c r="C3718" s="17" t="str">
        <f>"Объем: "&amp;Source!I3028&amp;"=1/"&amp;"100"</f>
        <v>Объем: 0,01=1/100</v>
      </c>
    </row>
    <row r="3719" spans="1:22" ht="14.25" x14ac:dyDescent="0.2">
      <c r="A3719" s="13"/>
      <c r="B3719" s="13"/>
      <c r="C3719" s="13" t="s">
        <v>1159</v>
      </c>
      <c r="D3719" s="14"/>
      <c r="E3719" s="2"/>
      <c r="F3719" s="16">
        <f>Source!AO3028</f>
        <v>25545.16</v>
      </c>
      <c r="G3719" s="15" t="str">
        <f>Source!DG3028</f>
        <v/>
      </c>
      <c r="H3719" s="2">
        <f>Source!AV3028</f>
        <v>1</v>
      </c>
      <c r="I3719" s="2">
        <f>IF(Source!BA3028&lt;&gt; 0, Source!BA3028, 1)</f>
        <v>1</v>
      </c>
      <c r="J3719" s="16">
        <f>Source!S3028</f>
        <v>255.45</v>
      </c>
      <c r="K3719" s="16"/>
    </row>
    <row r="3720" spans="1:22" ht="14.25" x14ac:dyDescent="0.2">
      <c r="A3720" s="13"/>
      <c r="B3720" s="13"/>
      <c r="C3720" s="13" t="s">
        <v>1165</v>
      </c>
      <c r="D3720" s="14"/>
      <c r="E3720" s="2"/>
      <c r="F3720" s="16">
        <f>Source!AM3028</f>
        <v>32.57</v>
      </c>
      <c r="G3720" s="15" t="str">
        <f>Source!DE3028</f>
        <v/>
      </c>
      <c r="H3720" s="2">
        <f>Source!AV3028</f>
        <v>1</v>
      </c>
      <c r="I3720" s="2">
        <f>IF(Source!BB3028&lt;&gt; 0, Source!BB3028, 1)</f>
        <v>1</v>
      </c>
      <c r="J3720" s="16">
        <f>Source!Q3028</f>
        <v>0.33</v>
      </c>
      <c r="K3720" s="16"/>
    </row>
    <row r="3721" spans="1:22" ht="14.25" x14ac:dyDescent="0.2">
      <c r="A3721" s="13"/>
      <c r="B3721" s="13"/>
      <c r="C3721" s="13" t="s">
        <v>1166</v>
      </c>
      <c r="D3721" s="14"/>
      <c r="E3721" s="2"/>
      <c r="F3721" s="16">
        <f>Source!AN3028</f>
        <v>0.69</v>
      </c>
      <c r="G3721" s="15" t="str">
        <f>Source!DF3028</f>
        <v/>
      </c>
      <c r="H3721" s="2">
        <f>Source!AV3028</f>
        <v>1</v>
      </c>
      <c r="I3721" s="2">
        <f>IF(Source!BS3028&lt;&gt; 0, Source!BS3028, 1)</f>
        <v>1</v>
      </c>
      <c r="J3721" s="22">
        <f>Source!R3028</f>
        <v>0.01</v>
      </c>
      <c r="K3721" s="16"/>
    </row>
    <row r="3722" spans="1:22" ht="14.25" x14ac:dyDescent="0.2">
      <c r="A3722" s="13"/>
      <c r="B3722" s="13"/>
      <c r="C3722" s="13" t="s">
        <v>1160</v>
      </c>
      <c r="D3722" s="14" t="s">
        <v>1161</v>
      </c>
      <c r="E3722" s="2">
        <f>Source!AT3028</f>
        <v>70</v>
      </c>
      <c r="F3722" s="16"/>
      <c r="G3722" s="15"/>
      <c r="H3722" s="2"/>
      <c r="I3722" s="2"/>
      <c r="J3722" s="16">
        <f>SUM(R3717:R3721)</f>
        <v>178.82</v>
      </c>
      <c r="K3722" s="16"/>
    </row>
    <row r="3723" spans="1:22" ht="14.25" x14ac:dyDescent="0.2">
      <c r="A3723" s="13"/>
      <c r="B3723" s="13"/>
      <c r="C3723" s="13" t="s">
        <v>1162</v>
      </c>
      <c r="D3723" s="14" t="s">
        <v>1161</v>
      </c>
      <c r="E3723" s="2">
        <f>Source!AU3028</f>
        <v>10</v>
      </c>
      <c r="F3723" s="16"/>
      <c r="G3723" s="15"/>
      <c r="H3723" s="2"/>
      <c r="I3723" s="2"/>
      <c r="J3723" s="16">
        <f>SUM(T3717:T3722)</f>
        <v>25.55</v>
      </c>
      <c r="K3723" s="16"/>
    </row>
    <row r="3724" spans="1:22" ht="14.25" x14ac:dyDescent="0.2">
      <c r="A3724" s="13"/>
      <c r="B3724" s="13"/>
      <c r="C3724" s="13" t="s">
        <v>1168</v>
      </c>
      <c r="D3724" s="14" t="s">
        <v>1161</v>
      </c>
      <c r="E3724" s="2">
        <f>108</f>
        <v>108</v>
      </c>
      <c r="F3724" s="16"/>
      <c r="G3724" s="15"/>
      <c r="H3724" s="2"/>
      <c r="I3724" s="2"/>
      <c r="J3724" s="16">
        <f>SUM(V3717:V3723)</f>
        <v>0.01</v>
      </c>
      <c r="K3724" s="16"/>
    </row>
    <row r="3725" spans="1:22" ht="14.25" x14ac:dyDescent="0.2">
      <c r="A3725" s="13"/>
      <c r="B3725" s="13"/>
      <c r="C3725" s="13" t="s">
        <v>1163</v>
      </c>
      <c r="D3725" s="14" t="s">
        <v>1164</v>
      </c>
      <c r="E3725" s="2">
        <f>Source!AQ3028</f>
        <v>39.22</v>
      </c>
      <c r="F3725" s="16"/>
      <c r="G3725" s="15" t="str">
        <f>Source!DI3028</f>
        <v/>
      </c>
      <c r="H3725" s="2">
        <f>Source!AV3028</f>
        <v>1</v>
      </c>
      <c r="I3725" s="2"/>
      <c r="J3725" s="16"/>
      <c r="K3725" s="16">
        <f>Source!U3028</f>
        <v>0.39219999999999999</v>
      </c>
    </row>
    <row r="3726" spans="1:22" ht="15" x14ac:dyDescent="0.25">
      <c r="A3726" s="20"/>
      <c r="B3726" s="20"/>
      <c r="C3726" s="20"/>
      <c r="D3726" s="20"/>
      <c r="E3726" s="20"/>
      <c r="F3726" s="20"/>
      <c r="G3726" s="20"/>
      <c r="H3726" s="20"/>
      <c r="I3726" s="58">
        <f>J3719+J3720+J3722+J3723+J3724</f>
        <v>460.16</v>
      </c>
      <c r="J3726" s="58"/>
      <c r="K3726" s="21">
        <f>IF(Source!I3028&lt;&gt;0, ROUND(I3726/Source!I3028, 2), 0)</f>
        <v>46016</v>
      </c>
      <c r="P3726" s="18">
        <f>I3726</f>
        <v>460.16</v>
      </c>
    </row>
    <row r="3727" spans="1:22" ht="42.75" x14ac:dyDescent="0.2">
      <c r="A3727" s="13">
        <v>426</v>
      </c>
      <c r="B3727" s="13" t="str">
        <f>Source!F3029</f>
        <v>1.20-3103-1-5/1</v>
      </c>
      <c r="C3727" s="13" t="str">
        <f>Source!G3029</f>
        <v>Установка выключателя двухклавишного утопленного типа при скрытой проводке</v>
      </c>
      <c r="D3727" s="14" t="str">
        <f>Source!H3029</f>
        <v>100 шт.</v>
      </c>
      <c r="E3727" s="2">
        <f>Source!I3029</f>
        <v>0.01</v>
      </c>
      <c r="F3727" s="16"/>
      <c r="G3727" s="15"/>
      <c r="H3727" s="2"/>
      <c r="I3727" s="2"/>
      <c r="J3727" s="16"/>
      <c r="K3727" s="16"/>
      <c r="Q3727">
        <f>ROUND((Source!BZ3029/100)*ROUND((Source!AF3029*Source!AV3029)*Source!I3029, 2), 2)</f>
        <v>157.88999999999999</v>
      </c>
      <c r="R3727">
        <f>Source!X3029</f>
        <v>157.88999999999999</v>
      </c>
      <c r="S3727">
        <f>ROUND((Source!CA3029/100)*ROUND((Source!AF3029*Source!AV3029)*Source!I3029, 2), 2)</f>
        <v>22.56</v>
      </c>
      <c r="T3727">
        <f>Source!Y3029</f>
        <v>22.56</v>
      </c>
      <c r="U3727">
        <f>ROUND((175/100)*ROUND((Source!AE3029*Source!AV3029)*Source!I3029, 2), 2)</f>
        <v>0</v>
      </c>
      <c r="V3727">
        <f>ROUND((108/100)*ROUND(Source!CS3029*Source!I3029, 2), 2)</f>
        <v>0</v>
      </c>
    </row>
    <row r="3728" spans="1:22" x14ac:dyDescent="0.2">
      <c r="C3728" s="17" t="str">
        <f>"Объем: "&amp;Source!I3029&amp;"=1/"&amp;"100"</f>
        <v>Объем: 0,01=1/100</v>
      </c>
    </row>
    <row r="3729" spans="1:22" ht="14.25" x14ac:dyDescent="0.2">
      <c r="A3729" s="13"/>
      <c r="B3729" s="13"/>
      <c r="C3729" s="13" t="s">
        <v>1159</v>
      </c>
      <c r="D3729" s="14"/>
      <c r="E3729" s="2"/>
      <c r="F3729" s="16">
        <f>Source!AO3029</f>
        <v>22555.56</v>
      </c>
      <c r="G3729" s="15" t="str">
        <f>Source!DG3029</f>
        <v/>
      </c>
      <c r="H3729" s="2">
        <f>Source!AV3029</f>
        <v>1</v>
      </c>
      <c r="I3729" s="2">
        <f>IF(Source!BA3029&lt;&gt; 0, Source!BA3029, 1)</f>
        <v>1</v>
      </c>
      <c r="J3729" s="16">
        <f>Source!S3029</f>
        <v>225.56</v>
      </c>
      <c r="K3729" s="16"/>
    </row>
    <row r="3730" spans="1:22" ht="14.25" x14ac:dyDescent="0.2">
      <c r="A3730" s="13"/>
      <c r="B3730" s="13"/>
      <c r="C3730" s="13" t="s">
        <v>1160</v>
      </c>
      <c r="D3730" s="14" t="s">
        <v>1161</v>
      </c>
      <c r="E3730" s="2">
        <f>Source!AT3029</f>
        <v>70</v>
      </c>
      <c r="F3730" s="16"/>
      <c r="G3730" s="15"/>
      <c r="H3730" s="2"/>
      <c r="I3730" s="2"/>
      <c r="J3730" s="16">
        <f>SUM(R3727:R3729)</f>
        <v>157.88999999999999</v>
      </c>
      <c r="K3730" s="16"/>
    </row>
    <row r="3731" spans="1:22" ht="14.25" x14ac:dyDescent="0.2">
      <c r="A3731" s="13"/>
      <c r="B3731" s="13"/>
      <c r="C3731" s="13" t="s">
        <v>1162</v>
      </c>
      <c r="D3731" s="14" t="s">
        <v>1161</v>
      </c>
      <c r="E3731" s="2">
        <f>Source!AU3029</f>
        <v>10</v>
      </c>
      <c r="F3731" s="16"/>
      <c r="G3731" s="15"/>
      <c r="H3731" s="2"/>
      <c r="I3731" s="2"/>
      <c r="J3731" s="16">
        <f>SUM(T3727:T3730)</f>
        <v>22.56</v>
      </c>
      <c r="K3731" s="16"/>
    </row>
    <row r="3732" spans="1:22" ht="14.25" x14ac:dyDescent="0.2">
      <c r="A3732" s="13"/>
      <c r="B3732" s="13"/>
      <c r="C3732" s="13" t="s">
        <v>1163</v>
      </c>
      <c r="D3732" s="14" t="s">
        <v>1164</v>
      </c>
      <c r="E3732" s="2">
        <f>Source!AQ3029</f>
        <v>34.630000000000003</v>
      </c>
      <c r="F3732" s="16"/>
      <c r="G3732" s="15" t="str">
        <f>Source!DI3029</f>
        <v/>
      </c>
      <c r="H3732" s="2">
        <f>Source!AV3029</f>
        <v>1</v>
      </c>
      <c r="I3732" s="2"/>
      <c r="J3732" s="16"/>
      <c r="K3732" s="16">
        <f>Source!U3029</f>
        <v>0.34630000000000005</v>
      </c>
    </row>
    <row r="3733" spans="1:22" ht="15" x14ac:dyDescent="0.25">
      <c r="A3733" s="20"/>
      <c r="B3733" s="20"/>
      <c r="C3733" s="20"/>
      <c r="D3733" s="20"/>
      <c r="E3733" s="20"/>
      <c r="F3733" s="20"/>
      <c r="G3733" s="20"/>
      <c r="H3733" s="20"/>
      <c r="I3733" s="58">
        <f>J3729+J3730+J3731</f>
        <v>406.01</v>
      </c>
      <c r="J3733" s="58"/>
      <c r="K3733" s="21">
        <f>IF(Source!I3029&lt;&gt;0, ROUND(I3733/Source!I3029, 2), 0)</f>
        <v>40601</v>
      </c>
      <c r="P3733" s="18">
        <f>I3733</f>
        <v>406.01</v>
      </c>
    </row>
    <row r="3735" spans="1:22" ht="15" x14ac:dyDescent="0.25">
      <c r="A3735" s="61" t="str">
        <f>CONCATENATE("Итого по разделу: ",IF(Source!G3031&lt;&gt;"Новый раздел", Source!G3031, ""))</f>
        <v>Итого по разделу: Помещение 315 Кабинет иностранных языков</v>
      </c>
      <c r="B3735" s="61"/>
      <c r="C3735" s="61"/>
      <c r="D3735" s="61"/>
      <c r="E3735" s="61"/>
      <c r="F3735" s="61"/>
      <c r="G3735" s="61"/>
      <c r="H3735" s="61"/>
      <c r="I3735" s="59">
        <f>SUM(P3673:P3734)</f>
        <v>3738.16</v>
      </c>
      <c r="J3735" s="60"/>
      <c r="K3735" s="23"/>
    </row>
    <row r="3738" spans="1:22" ht="16.5" x14ac:dyDescent="0.25">
      <c r="A3738" s="57" t="str">
        <f>CONCATENATE("Раздел: ",IF(Source!G3061&lt;&gt;"Новый раздел", Source!G3061, ""))</f>
        <v>Раздел: Помещение 316 Учебный класс</v>
      </c>
      <c r="B3738" s="57"/>
      <c r="C3738" s="57"/>
      <c r="D3738" s="57"/>
      <c r="E3738" s="57"/>
      <c r="F3738" s="57"/>
      <c r="G3738" s="57"/>
      <c r="H3738" s="57"/>
      <c r="I3738" s="57"/>
      <c r="J3738" s="57"/>
      <c r="K3738" s="57"/>
    </row>
    <row r="3739" spans="1:22" ht="28.5" x14ac:dyDescent="0.2">
      <c r="A3739" s="13">
        <v>427</v>
      </c>
      <c r="B3739" s="13" t="str">
        <f>Source!F3065</f>
        <v>1.21-3305-1-1/1</v>
      </c>
      <c r="C3739" s="13" t="str">
        <f>Source!G3065</f>
        <v>Демонтаж выключателей, розеток</v>
      </c>
      <c r="D3739" s="14" t="str">
        <f>Source!H3065</f>
        <v>100 шт.</v>
      </c>
      <c r="E3739" s="2">
        <f>Source!I3065</f>
        <v>0.05</v>
      </c>
      <c r="F3739" s="16"/>
      <c r="G3739" s="15"/>
      <c r="H3739" s="2"/>
      <c r="I3739" s="2"/>
      <c r="J3739" s="16"/>
      <c r="K3739" s="16"/>
      <c r="Q3739">
        <f>ROUND((Source!BZ3065/100)*ROUND((Source!AF3065*Source!AV3065)*Source!I3065, 2), 2)</f>
        <v>94.86</v>
      </c>
      <c r="R3739">
        <f>Source!X3065</f>
        <v>94.86</v>
      </c>
      <c r="S3739">
        <f>ROUND((Source!CA3065/100)*ROUND((Source!AF3065*Source!AV3065)*Source!I3065, 2), 2)</f>
        <v>13.55</v>
      </c>
      <c r="T3739">
        <f>Source!Y3065</f>
        <v>13.55</v>
      </c>
      <c r="U3739">
        <f>ROUND((175/100)*ROUND((Source!AE3065*Source!AV3065)*Source!I3065, 2), 2)</f>
        <v>0</v>
      </c>
      <c r="V3739">
        <f>ROUND((108/100)*ROUND(Source!CS3065*Source!I3065, 2), 2)</f>
        <v>0</v>
      </c>
    </row>
    <row r="3740" spans="1:22" x14ac:dyDescent="0.2">
      <c r="C3740" s="17" t="str">
        <f>"Объем: "&amp;Source!I3065&amp;"=5/"&amp;"100"</f>
        <v>Объем: 0,05=5/100</v>
      </c>
    </row>
    <row r="3741" spans="1:22" ht="14.25" x14ac:dyDescent="0.2">
      <c r="A3741" s="13"/>
      <c r="B3741" s="13"/>
      <c r="C3741" s="13" t="s">
        <v>1159</v>
      </c>
      <c r="D3741" s="14"/>
      <c r="E3741" s="2"/>
      <c r="F3741" s="16">
        <f>Source!AO3065</f>
        <v>2710.46</v>
      </c>
      <c r="G3741" s="15" t="str">
        <f>Source!DG3065</f>
        <v/>
      </c>
      <c r="H3741" s="2">
        <f>Source!AV3065</f>
        <v>1</v>
      </c>
      <c r="I3741" s="2">
        <f>IF(Source!BA3065&lt;&gt; 0, Source!BA3065, 1)</f>
        <v>1</v>
      </c>
      <c r="J3741" s="16">
        <f>Source!S3065</f>
        <v>135.52000000000001</v>
      </c>
      <c r="K3741" s="16"/>
    </row>
    <row r="3742" spans="1:22" ht="14.25" x14ac:dyDescent="0.2">
      <c r="A3742" s="13"/>
      <c r="B3742" s="13"/>
      <c r="C3742" s="13" t="s">
        <v>1160</v>
      </c>
      <c r="D3742" s="14" t="s">
        <v>1161</v>
      </c>
      <c r="E3742" s="2">
        <f>Source!AT3065</f>
        <v>70</v>
      </c>
      <c r="F3742" s="16"/>
      <c r="G3742" s="15"/>
      <c r="H3742" s="2"/>
      <c r="I3742" s="2"/>
      <c r="J3742" s="16">
        <f>SUM(R3739:R3741)</f>
        <v>94.86</v>
      </c>
      <c r="K3742" s="16"/>
    </row>
    <row r="3743" spans="1:22" ht="14.25" x14ac:dyDescent="0.2">
      <c r="A3743" s="13"/>
      <c r="B3743" s="13"/>
      <c r="C3743" s="13" t="s">
        <v>1162</v>
      </c>
      <c r="D3743" s="14" t="s">
        <v>1161</v>
      </c>
      <c r="E3743" s="2">
        <f>Source!AU3065</f>
        <v>10</v>
      </c>
      <c r="F3743" s="16"/>
      <c r="G3743" s="15"/>
      <c r="H3743" s="2"/>
      <c r="I3743" s="2"/>
      <c r="J3743" s="16">
        <f>SUM(T3739:T3742)</f>
        <v>13.55</v>
      </c>
      <c r="K3743" s="16"/>
    </row>
    <row r="3744" spans="1:22" ht="14.25" x14ac:dyDescent="0.2">
      <c r="A3744" s="13"/>
      <c r="B3744" s="13"/>
      <c r="C3744" s="13" t="s">
        <v>1163</v>
      </c>
      <c r="D3744" s="14" t="s">
        <v>1164</v>
      </c>
      <c r="E3744" s="2">
        <f>Source!AQ3065</f>
        <v>5.84</v>
      </c>
      <c r="F3744" s="16"/>
      <c r="G3744" s="15" t="str">
        <f>Source!DI3065</f>
        <v/>
      </c>
      <c r="H3744" s="2">
        <f>Source!AV3065</f>
        <v>1</v>
      </c>
      <c r="I3744" s="2"/>
      <c r="J3744" s="16"/>
      <c r="K3744" s="16">
        <f>Source!U3065</f>
        <v>0.29199999999999998</v>
      </c>
    </row>
    <row r="3745" spans="1:22" ht="15" x14ac:dyDescent="0.25">
      <c r="A3745" s="20"/>
      <c r="B3745" s="20"/>
      <c r="C3745" s="20"/>
      <c r="D3745" s="20"/>
      <c r="E3745" s="20"/>
      <c r="F3745" s="20"/>
      <c r="G3745" s="20"/>
      <c r="H3745" s="20"/>
      <c r="I3745" s="58">
        <f>J3741+J3742+J3743</f>
        <v>243.93</v>
      </c>
      <c r="J3745" s="58"/>
      <c r="K3745" s="21">
        <f>IF(Source!I3065&lt;&gt;0, ROUND(I3745/Source!I3065, 2), 0)</f>
        <v>4878.6000000000004</v>
      </c>
      <c r="P3745" s="18">
        <f>I3745</f>
        <v>243.93</v>
      </c>
    </row>
    <row r="3746" spans="1:22" ht="57" x14ac:dyDescent="0.2">
      <c r="A3746" s="13">
        <v>428</v>
      </c>
      <c r="B3746" s="13" t="str">
        <f>Source!F3066</f>
        <v>1.50-3204-13-6/1</v>
      </c>
      <c r="C3746" s="13" t="str">
        <f>Source!G3066</f>
        <v>Сверление отверстий в строительных конструкциях из кирпича установками алмазного сверления, диаметр сверла алмазного кольцевого 70 мм</v>
      </c>
      <c r="D3746" s="14" t="str">
        <f>Source!H3066</f>
        <v>10 СМ</v>
      </c>
      <c r="E3746" s="2">
        <f>Source!I3066</f>
        <v>0.2</v>
      </c>
      <c r="F3746" s="16"/>
      <c r="G3746" s="15"/>
      <c r="H3746" s="2"/>
      <c r="I3746" s="2"/>
      <c r="J3746" s="16"/>
      <c r="K3746" s="16"/>
      <c r="Q3746">
        <f>ROUND((Source!BZ3066/100)*ROUND((Source!AF3066*Source!AV3066)*Source!I3066, 2), 2)</f>
        <v>42.74</v>
      </c>
      <c r="R3746">
        <f>Source!X3066</f>
        <v>42.74</v>
      </c>
      <c r="S3746">
        <f>ROUND((Source!CA3066/100)*ROUND((Source!AF3066*Source!AV3066)*Source!I3066, 2), 2)</f>
        <v>6.11</v>
      </c>
      <c r="T3746">
        <f>Source!Y3066</f>
        <v>6.11</v>
      </c>
      <c r="U3746">
        <f>ROUND((175/100)*ROUND((Source!AE3066*Source!AV3066)*Source!I3066, 2), 2)</f>
        <v>0.05</v>
      </c>
      <c r="V3746">
        <f>ROUND((108/100)*ROUND(Source!CS3066*Source!I3066, 2), 2)</f>
        <v>0.03</v>
      </c>
    </row>
    <row r="3747" spans="1:22" x14ac:dyDescent="0.2">
      <c r="C3747" s="17" t="str">
        <f>"Объем: "&amp;Source!I3066&amp;"=2/"&amp;"10"</f>
        <v>Объем: 0,2=2/10</v>
      </c>
    </row>
    <row r="3748" spans="1:22" ht="14.25" x14ac:dyDescent="0.2">
      <c r="A3748" s="13"/>
      <c r="B3748" s="13"/>
      <c r="C3748" s="13" t="s">
        <v>1159</v>
      </c>
      <c r="D3748" s="14"/>
      <c r="E3748" s="2"/>
      <c r="F3748" s="16">
        <f>Source!AO3066</f>
        <v>305.27</v>
      </c>
      <c r="G3748" s="15" t="str">
        <f>Source!DG3066</f>
        <v/>
      </c>
      <c r="H3748" s="2">
        <f>Source!AV3066</f>
        <v>1</v>
      </c>
      <c r="I3748" s="2">
        <f>IF(Source!BA3066&lt;&gt; 0, Source!BA3066, 1)</f>
        <v>1</v>
      </c>
      <c r="J3748" s="16">
        <f>Source!S3066</f>
        <v>61.05</v>
      </c>
      <c r="K3748" s="16"/>
    </row>
    <row r="3749" spans="1:22" ht="14.25" x14ac:dyDescent="0.2">
      <c r="A3749" s="13"/>
      <c r="B3749" s="13"/>
      <c r="C3749" s="13" t="s">
        <v>1165</v>
      </c>
      <c r="D3749" s="14"/>
      <c r="E3749" s="2"/>
      <c r="F3749" s="16">
        <f>Source!AM3066</f>
        <v>8.99</v>
      </c>
      <c r="G3749" s="15" t="str">
        <f>Source!DE3066</f>
        <v/>
      </c>
      <c r="H3749" s="2">
        <f>Source!AV3066</f>
        <v>1</v>
      </c>
      <c r="I3749" s="2">
        <f>IF(Source!BB3066&lt;&gt; 0, Source!BB3066, 1)</f>
        <v>1</v>
      </c>
      <c r="J3749" s="16">
        <f>Source!Q3066</f>
        <v>1.8</v>
      </c>
      <c r="K3749" s="16"/>
    </row>
    <row r="3750" spans="1:22" ht="14.25" x14ac:dyDescent="0.2">
      <c r="A3750" s="13"/>
      <c r="B3750" s="13"/>
      <c r="C3750" s="13" t="s">
        <v>1166</v>
      </c>
      <c r="D3750" s="14"/>
      <c r="E3750" s="2"/>
      <c r="F3750" s="16">
        <f>Source!AN3066</f>
        <v>0.13</v>
      </c>
      <c r="G3750" s="15" t="str">
        <f>Source!DF3066</f>
        <v/>
      </c>
      <c r="H3750" s="2">
        <f>Source!AV3066</f>
        <v>1</v>
      </c>
      <c r="I3750" s="2">
        <f>IF(Source!BS3066&lt;&gt; 0, Source!BS3066, 1)</f>
        <v>1</v>
      </c>
      <c r="J3750" s="22">
        <f>Source!R3066</f>
        <v>0.03</v>
      </c>
      <c r="K3750" s="16"/>
    </row>
    <row r="3751" spans="1:22" ht="14.25" x14ac:dyDescent="0.2">
      <c r="A3751" s="13"/>
      <c r="B3751" s="13"/>
      <c r="C3751" s="13" t="s">
        <v>1167</v>
      </c>
      <c r="D3751" s="14"/>
      <c r="E3751" s="2"/>
      <c r="F3751" s="16">
        <f>Source!AL3066</f>
        <v>112.32</v>
      </c>
      <c r="G3751" s="15" t="str">
        <f>Source!DD3066</f>
        <v/>
      </c>
      <c r="H3751" s="2">
        <f>Source!AW3066</f>
        <v>1</v>
      </c>
      <c r="I3751" s="2">
        <f>IF(Source!BC3066&lt;&gt; 0, Source!BC3066, 1)</f>
        <v>1</v>
      </c>
      <c r="J3751" s="16">
        <f>Source!P3066</f>
        <v>22.46</v>
      </c>
      <c r="K3751" s="16"/>
    </row>
    <row r="3752" spans="1:22" ht="14.25" x14ac:dyDescent="0.2">
      <c r="A3752" s="13"/>
      <c r="B3752" s="13"/>
      <c r="C3752" s="13" t="s">
        <v>1160</v>
      </c>
      <c r="D3752" s="14" t="s">
        <v>1161</v>
      </c>
      <c r="E3752" s="2">
        <f>Source!AT3066</f>
        <v>70</v>
      </c>
      <c r="F3752" s="16"/>
      <c r="G3752" s="15"/>
      <c r="H3752" s="2"/>
      <c r="I3752" s="2"/>
      <c r="J3752" s="16">
        <f>SUM(R3746:R3751)</f>
        <v>42.74</v>
      </c>
      <c r="K3752" s="16"/>
    </row>
    <row r="3753" spans="1:22" ht="14.25" x14ac:dyDescent="0.2">
      <c r="A3753" s="13"/>
      <c r="B3753" s="13"/>
      <c r="C3753" s="13" t="s">
        <v>1162</v>
      </c>
      <c r="D3753" s="14" t="s">
        <v>1161</v>
      </c>
      <c r="E3753" s="2">
        <f>Source!AU3066</f>
        <v>10</v>
      </c>
      <c r="F3753" s="16"/>
      <c r="G3753" s="15"/>
      <c r="H3753" s="2"/>
      <c r="I3753" s="2"/>
      <c r="J3753" s="16">
        <f>SUM(T3746:T3752)</f>
        <v>6.11</v>
      </c>
      <c r="K3753" s="16"/>
    </row>
    <row r="3754" spans="1:22" ht="14.25" x14ac:dyDescent="0.2">
      <c r="A3754" s="13"/>
      <c r="B3754" s="13"/>
      <c r="C3754" s="13" t="s">
        <v>1168</v>
      </c>
      <c r="D3754" s="14" t="s">
        <v>1161</v>
      </c>
      <c r="E3754" s="2">
        <f>108</f>
        <v>108</v>
      </c>
      <c r="F3754" s="16"/>
      <c r="G3754" s="15"/>
      <c r="H3754" s="2"/>
      <c r="I3754" s="2"/>
      <c r="J3754" s="16">
        <f>SUM(V3746:V3753)</f>
        <v>0.03</v>
      </c>
      <c r="K3754" s="16"/>
    </row>
    <row r="3755" spans="1:22" ht="14.25" x14ac:dyDescent="0.2">
      <c r="A3755" s="13"/>
      <c r="B3755" s="13"/>
      <c r="C3755" s="13" t="s">
        <v>1163</v>
      </c>
      <c r="D3755" s="14" t="s">
        <v>1164</v>
      </c>
      <c r="E3755" s="2">
        <f>Source!AQ3066</f>
        <v>0.42</v>
      </c>
      <c r="F3755" s="16"/>
      <c r="G3755" s="15" t="str">
        <f>Source!DI3066</f>
        <v/>
      </c>
      <c r="H3755" s="2">
        <f>Source!AV3066</f>
        <v>1</v>
      </c>
      <c r="I3755" s="2"/>
      <c r="J3755" s="16"/>
      <c r="K3755" s="16">
        <f>Source!U3066</f>
        <v>8.4000000000000005E-2</v>
      </c>
    </row>
    <row r="3756" spans="1:22" ht="15" x14ac:dyDescent="0.25">
      <c r="A3756" s="20"/>
      <c r="B3756" s="20"/>
      <c r="C3756" s="20"/>
      <c r="D3756" s="20"/>
      <c r="E3756" s="20"/>
      <c r="F3756" s="20"/>
      <c r="G3756" s="20"/>
      <c r="H3756" s="20"/>
      <c r="I3756" s="58">
        <f>J3748+J3749+J3751+J3752+J3753+J3754</f>
        <v>134.19000000000003</v>
      </c>
      <c r="J3756" s="58"/>
      <c r="K3756" s="21">
        <f>IF(Source!I3066&lt;&gt;0, ROUND(I3756/Source!I3066, 2), 0)</f>
        <v>670.95</v>
      </c>
      <c r="P3756" s="18">
        <f>I3756</f>
        <v>134.19000000000003</v>
      </c>
    </row>
    <row r="3757" spans="1:22" ht="28.5" x14ac:dyDescent="0.2">
      <c r="A3757" s="13">
        <v>429</v>
      </c>
      <c r="B3757" s="13" t="str">
        <f>Source!F3067</f>
        <v>1.50-3204-10-1/1</v>
      </c>
      <c r="C3757" s="13" t="str">
        <f>Source!G3067</f>
        <v>Пробивка борозд в кирпичных стенах, площадь сечения до 20 см2</v>
      </c>
      <c r="D3757" s="14" t="str">
        <f>Source!H3067</f>
        <v>100 м</v>
      </c>
      <c r="E3757" s="2">
        <f>Source!I3067</f>
        <v>0.01</v>
      </c>
      <c r="F3757" s="16"/>
      <c r="G3757" s="15"/>
      <c r="H3757" s="2"/>
      <c r="I3757" s="2"/>
      <c r="J3757" s="16"/>
      <c r="K3757" s="16"/>
      <c r="Q3757">
        <f>ROUND((Source!BZ3067/100)*ROUND((Source!AF3067*Source!AV3067)*Source!I3067, 2), 2)</f>
        <v>57.54</v>
      </c>
      <c r="R3757">
        <f>Source!X3067</f>
        <v>57.54</v>
      </c>
      <c r="S3757">
        <f>ROUND((Source!CA3067/100)*ROUND((Source!AF3067*Source!AV3067)*Source!I3067, 2), 2)</f>
        <v>8.2200000000000006</v>
      </c>
      <c r="T3757">
        <f>Source!Y3067</f>
        <v>8.2200000000000006</v>
      </c>
      <c r="U3757">
        <f>ROUND((175/100)*ROUND((Source!AE3067*Source!AV3067)*Source!I3067, 2), 2)</f>
        <v>53.2</v>
      </c>
      <c r="V3757">
        <f>ROUND((108/100)*ROUND(Source!CS3067*Source!I3067, 2), 2)</f>
        <v>32.83</v>
      </c>
    </row>
    <row r="3758" spans="1:22" x14ac:dyDescent="0.2">
      <c r="C3758" s="17" t="str">
        <f>"Объем: "&amp;Source!I3067&amp;"=1/"&amp;"100"</f>
        <v>Объем: 0,01=1/100</v>
      </c>
    </row>
    <row r="3759" spans="1:22" ht="14.25" x14ac:dyDescent="0.2">
      <c r="A3759" s="13"/>
      <c r="B3759" s="13"/>
      <c r="C3759" s="13" t="s">
        <v>1159</v>
      </c>
      <c r="D3759" s="14"/>
      <c r="E3759" s="2"/>
      <c r="F3759" s="16">
        <f>Source!AO3067</f>
        <v>8219.68</v>
      </c>
      <c r="G3759" s="15" t="str">
        <f>Source!DG3067</f>
        <v/>
      </c>
      <c r="H3759" s="2">
        <f>Source!AV3067</f>
        <v>1</v>
      </c>
      <c r="I3759" s="2">
        <f>IF(Source!BA3067&lt;&gt; 0, Source!BA3067, 1)</f>
        <v>1</v>
      </c>
      <c r="J3759" s="16">
        <f>Source!S3067</f>
        <v>82.2</v>
      </c>
      <c r="K3759" s="16"/>
    </row>
    <row r="3760" spans="1:22" ht="14.25" x14ac:dyDescent="0.2">
      <c r="A3760" s="13"/>
      <c r="B3760" s="13"/>
      <c r="C3760" s="13" t="s">
        <v>1165</v>
      </c>
      <c r="D3760" s="14"/>
      <c r="E3760" s="2"/>
      <c r="F3760" s="16">
        <f>Source!AM3067</f>
        <v>5993.85</v>
      </c>
      <c r="G3760" s="15" t="str">
        <f>Source!DE3067</f>
        <v/>
      </c>
      <c r="H3760" s="2">
        <f>Source!AV3067</f>
        <v>1</v>
      </c>
      <c r="I3760" s="2">
        <f>IF(Source!BB3067&lt;&gt; 0, Source!BB3067, 1)</f>
        <v>1</v>
      </c>
      <c r="J3760" s="16">
        <f>Source!Q3067</f>
        <v>59.94</v>
      </c>
      <c r="K3760" s="16"/>
    </row>
    <row r="3761" spans="1:22" ht="14.25" x14ac:dyDescent="0.2">
      <c r="A3761" s="13"/>
      <c r="B3761" s="13"/>
      <c r="C3761" s="13" t="s">
        <v>1166</v>
      </c>
      <c r="D3761" s="14"/>
      <c r="E3761" s="2"/>
      <c r="F3761" s="16">
        <f>Source!AN3067</f>
        <v>3040.45</v>
      </c>
      <c r="G3761" s="15" t="str">
        <f>Source!DF3067</f>
        <v/>
      </c>
      <c r="H3761" s="2">
        <f>Source!AV3067</f>
        <v>1</v>
      </c>
      <c r="I3761" s="2">
        <f>IF(Source!BS3067&lt;&gt; 0, Source!BS3067, 1)</f>
        <v>1</v>
      </c>
      <c r="J3761" s="22">
        <f>Source!R3067</f>
        <v>30.4</v>
      </c>
      <c r="K3761" s="16"/>
    </row>
    <row r="3762" spans="1:22" ht="14.25" x14ac:dyDescent="0.2">
      <c r="A3762" s="13"/>
      <c r="B3762" s="13"/>
      <c r="C3762" s="13" t="s">
        <v>1160</v>
      </c>
      <c r="D3762" s="14" t="s">
        <v>1161</v>
      </c>
      <c r="E3762" s="2">
        <f>Source!AT3067</f>
        <v>70</v>
      </c>
      <c r="F3762" s="16"/>
      <c r="G3762" s="15"/>
      <c r="H3762" s="2"/>
      <c r="I3762" s="2"/>
      <c r="J3762" s="16">
        <f>SUM(R3757:R3761)</f>
        <v>57.54</v>
      </c>
      <c r="K3762" s="16"/>
    </row>
    <row r="3763" spans="1:22" ht="14.25" x14ac:dyDescent="0.2">
      <c r="A3763" s="13"/>
      <c r="B3763" s="13"/>
      <c r="C3763" s="13" t="s">
        <v>1162</v>
      </c>
      <c r="D3763" s="14" t="s">
        <v>1161</v>
      </c>
      <c r="E3763" s="2">
        <f>Source!AU3067</f>
        <v>10</v>
      </c>
      <c r="F3763" s="16"/>
      <c r="G3763" s="15"/>
      <c r="H3763" s="2"/>
      <c r="I3763" s="2"/>
      <c r="J3763" s="16">
        <f>SUM(T3757:T3762)</f>
        <v>8.2200000000000006</v>
      </c>
      <c r="K3763" s="16"/>
    </row>
    <row r="3764" spans="1:22" ht="14.25" x14ac:dyDescent="0.2">
      <c r="A3764" s="13"/>
      <c r="B3764" s="13"/>
      <c r="C3764" s="13" t="s">
        <v>1168</v>
      </c>
      <c r="D3764" s="14" t="s">
        <v>1161</v>
      </c>
      <c r="E3764" s="2">
        <f>108</f>
        <v>108</v>
      </c>
      <c r="F3764" s="16"/>
      <c r="G3764" s="15"/>
      <c r="H3764" s="2"/>
      <c r="I3764" s="2"/>
      <c r="J3764" s="16">
        <f>SUM(V3757:V3763)</f>
        <v>32.83</v>
      </c>
      <c r="K3764" s="16"/>
    </row>
    <row r="3765" spans="1:22" ht="14.25" x14ac:dyDescent="0.2">
      <c r="A3765" s="13"/>
      <c r="B3765" s="13"/>
      <c r="C3765" s="13" t="s">
        <v>1163</v>
      </c>
      <c r="D3765" s="14" t="s">
        <v>1164</v>
      </c>
      <c r="E3765" s="2">
        <f>Source!AQ3067</f>
        <v>14</v>
      </c>
      <c r="F3765" s="16"/>
      <c r="G3765" s="15" t="str">
        <f>Source!DI3067</f>
        <v/>
      </c>
      <c r="H3765" s="2">
        <f>Source!AV3067</f>
        <v>1</v>
      </c>
      <c r="I3765" s="2"/>
      <c r="J3765" s="16"/>
      <c r="K3765" s="16">
        <f>Source!U3067</f>
        <v>0.14000000000000001</v>
      </c>
    </row>
    <row r="3766" spans="1:22" ht="15" x14ac:dyDescent="0.25">
      <c r="A3766" s="20"/>
      <c r="B3766" s="20"/>
      <c r="C3766" s="20"/>
      <c r="D3766" s="20"/>
      <c r="E3766" s="20"/>
      <c r="F3766" s="20"/>
      <c r="G3766" s="20"/>
      <c r="H3766" s="20"/>
      <c r="I3766" s="58">
        <f>J3759+J3760+J3762+J3763+J3764</f>
        <v>240.72999999999996</v>
      </c>
      <c r="J3766" s="58"/>
      <c r="K3766" s="21">
        <f>IF(Source!I3067&lt;&gt;0, ROUND(I3766/Source!I3067, 2), 0)</f>
        <v>24073</v>
      </c>
      <c r="P3766" s="18">
        <f>I3766</f>
        <v>240.72999999999996</v>
      </c>
    </row>
    <row r="3767" spans="1:22" ht="99.75" x14ac:dyDescent="0.2">
      <c r="A3767" s="13">
        <v>430</v>
      </c>
      <c r="B3767" s="13" t="str">
        <f>Source!F3068</f>
        <v>21.23-8-140</v>
      </c>
      <c r="C3767" s="13" t="str">
        <f>Source!G3068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767" s="14" t="str">
        <f>Source!H3068</f>
        <v>км</v>
      </c>
      <c r="E3767" s="2">
        <f>Source!I3068</f>
        <v>1E-3</v>
      </c>
      <c r="F3767" s="16">
        <f>Source!AL3068</f>
        <v>99860.32</v>
      </c>
      <c r="G3767" s="15" t="str">
        <f>Source!DD3068</f>
        <v/>
      </c>
      <c r="H3767" s="2">
        <f>Source!AW3068</f>
        <v>1</v>
      </c>
      <c r="I3767" s="2">
        <f>IF(Source!BC3068&lt;&gt; 0, Source!BC3068, 1)</f>
        <v>1</v>
      </c>
      <c r="J3767" s="16">
        <f>Source!P3068</f>
        <v>99.86</v>
      </c>
      <c r="K3767" s="16"/>
      <c r="Q3767">
        <f>ROUND((Source!BZ3068/100)*ROUND((Source!AF3068*Source!AV3068)*Source!I3068, 2), 2)</f>
        <v>0</v>
      </c>
      <c r="R3767">
        <f>Source!X3068</f>
        <v>0</v>
      </c>
      <c r="S3767">
        <f>ROUND((Source!CA3068/100)*ROUND((Source!AF3068*Source!AV3068)*Source!I3068, 2), 2)</f>
        <v>0</v>
      </c>
      <c r="T3767">
        <f>Source!Y3068</f>
        <v>0</v>
      </c>
      <c r="U3767">
        <f>ROUND((175/100)*ROUND((Source!AE3068*Source!AV3068)*Source!I3068, 2), 2)</f>
        <v>0</v>
      </c>
      <c r="V3767">
        <f>ROUND((108/100)*ROUND(Source!CS3068*Source!I3068, 2), 2)</f>
        <v>0</v>
      </c>
    </row>
    <row r="3768" spans="1:22" ht="15" x14ac:dyDescent="0.25">
      <c r="A3768" s="20"/>
      <c r="B3768" s="20"/>
      <c r="C3768" s="20"/>
      <c r="D3768" s="20"/>
      <c r="E3768" s="20"/>
      <c r="F3768" s="20"/>
      <c r="G3768" s="20"/>
      <c r="H3768" s="20"/>
      <c r="I3768" s="58">
        <f>J3767</f>
        <v>99.86</v>
      </c>
      <c r="J3768" s="58"/>
      <c r="K3768" s="21">
        <f>IF(Source!I3068&lt;&gt;0, ROUND(I3768/Source!I3068, 2), 0)</f>
        <v>99860</v>
      </c>
      <c r="P3768" s="18">
        <f>I3768</f>
        <v>99.86</v>
      </c>
    </row>
    <row r="3769" spans="1:22" ht="57" x14ac:dyDescent="0.2">
      <c r="A3769" s="13">
        <v>431</v>
      </c>
      <c r="B3769" s="13" t="str">
        <f>Source!F3069</f>
        <v>21.21-5-84</v>
      </c>
      <c r="C3769" s="13" t="str">
        <f>Source!G3069</f>
        <v>Коробки для установки выключателей, переключателей и штепсельных розеток при скрытой электропроводке, тип КУВ-1М УХЛЗ</v>
      </c>
      <c r="D3769" s="14" t="str">
        <f>Source!H3069</f>
        <v>1000 шт.</v>
      </c>
      <c r="E3769" s="2">
        <f>Source!I3069</f>
        <v>2E-3</v>
      </c>
      <c r="F3769" s="16">
        <f>Source!AL3069</f>
        <v>72169.899999999994</v>
      </c>
      <c r="G3769" s="15" t="str">
        <f>Source!DD3069</f>
        <v/>
      </c>
      <c r="H3769" s="2">
        <f>Source!AW3069</f>
        <v>1</v>
      </c>
      <c r="I3769" s="2">
        <f>IF(Source!BC3069&lt;&gt; 0, Source!BC3069, 1)</f>
        <v>1</v>
      </c>
      <c r="J3769" s="16">
        <f>Source!P3069</f>
        <v>144.34</v>
      </c>
      <c r="K3769" s="16"/>
      <c r="Q3769">
        <f>ROUND((Source!BZ3069/100)*ROUND((Source!AF3069*Source!AV3069)*Source!I3069, 2), 2)</f>
        <v>0</v>
      </c>
      <c r="R3769">
        <f>Source!X3069</f>
        <v>0</v>
      </c>
      <c r="S3769">
        <f>ROUND((Source!CA3069/100)*ROUND((Source!AF3069*Source!AV3069)*Source!I3069, 2), 2)</f>
        <v>0</v>
      </c>
      <c r="T3769">
        <f>Source!Y3069</f>
        <v>0</v>
      </c>
      <c r="U3769">
        <f>ROUND((175/100)*ROUND((Source!AE3069*Source!AV3069)*Source!I3069, 2), 2)</f>
        <v>0</v>
      </c>
      <c r="V3769">
        <f>ROUND((108/100)*ROUND(Source!CS3069*Source!I3069, 2), 2)</f>
        <v>0</v>
      </c>
    </row>
    <row r="3770" spans="1:22" x14ac:dyDescent="0.2">
      <c r="C3770" s="17" t="str">
        <f>"Объем: "&amp;Source!I3069&amp;"=2/"&amp;"1000"</f>
        <v>Объем: 0,002=2/1000</v>
      </c>
    </row>
    <row r="3771" spans="1:22" ht="15" x14ac:dyDescent="0.25">
      <c r="A3771" s="20"/>
      <c r="B3771" s="20"/>
      <c r="C3771" s="20"/>
      <c r="D3771" s="20"/>
      <c r="E3771" s="20"/>
      <c r="F3771" s="20"/>
      <c r="G3771" s="20"/>
      <c r="H3771" s="20"/>
      <c r="I3771" s="58">
        <f>J3769</f>
        <v>144.34</v>
      </c>
      <c r="J3771" s="58"/>
      <c r="K3771" s="21">
        <f>IF(Source!I3069&lt;&gt;0, ROUND(I3771/Source!I3069, 2), 0)</f>
        <v>72170</v>
      </c>
      <c r="P3771" s="18">
        <f>I3771</f>
        <v>144.34</v>
      </c>
    </row>
    <row r="3772" spans="1:22" ht="42.75" x14ac:dyDescent="0.2">
      <c r="A3772" s="13">
        <v>432</v>
      </c>
      <c r="B3772" s="13" t="str">
        <f>Source!F3070</f>
        <v>1.20-3103-1-8/1</v>
      </c>
      <c r="C3772" s="13" t="str">
        <f>Source!G3070</f>
        <v>Установка розетки штепсельной неутопленного типа при открытой проводке</v>
      </c>
      <c r="D3772" s="14" t="str">
        <f>Source!H3070</f>
        <v>100 шт.</v>
      </c>
      <c r="E3772" s="2">
        <f>Source!I3070</f>
        <v>0.04</v>
      </c>
      <c r="F3772" s="16"/>
      <c r="G3772" s="15"/>
      <c r="H3772" s="2"/>
      <c r="I3772" s="2"/>
      <c r="J3772" s="16"/>
      <c r="K3772" s="16"/>
      <c r="Q3772">
        <f>ROUND((Source!BZ3070/100)*ROUND((Source!AF3070*Source!AV3070)*Source!I3070, 2), 2)</f>
        <v>780.74</v>
      </c>
      <c r="R3772">
        <f>Source!X3070</f>
        <v>780.74</v>
      </c>
      <c r="S3772">
        <f>ROUND((Source!CA3070/100)*ROUND((Source!AF3070*Source!AV3070)*Source!I3070, 2), 2)</f>
        <v>111.53</v>
      </c>
      <c r="T3772">
        <f>Source!Y3070</f>
        <v>111.53</v>
      </c>
      <c r="U3772">
        <f>ROUND((175/100)*ROUND((Source!AE3070*Source!AV3070)*Source!I3070, 2), 2)</f>
        <v>0.05</v>
      </c>
      <c r="V3772">
        <f>ROUND((108/100)*ROUND(Source!CS3070*Source!I3070, 2), 2)</f>
        <v>0.03</v>
      </c>
    </row>
    <row r="3773" spans="1:22" x14ac:dyDescent="0.2">
      <c r="C3773" s="17" t="str">
        <f>"Объем: "&amp;Source!I3070&amp;"=4/"&amp;"100"</f>
        <v>Объем: 0,04=4/100</v>
      </c>
    </row>
    <row r="3774" spans="1:22" ht="14.25" x14ac:dyDescent="0.2">
      <c r="A3774" s="13"/>
      <c r="B3774" s="13"/>
      <c r="C3774" s="13" t="s">
        <v>1159</v>
      </c>
      <c r="D3774" s="14"/>
      <c r="E3774" s="2"/>
      <c r="F3774" s="16">
        <f>Source!AO3070</f>
        <v>27883.439999999999</v>
      </c>
      <c r="G3774" s="15" t="str">
        <f>Source!DG3070</f>
        <v/>
      </c>
      <c r="H3774" s="2">
        <f>Source!AV3070</f>
        <v>1</v>
      </c>
      <c r="I3774" s="2">
        <f>IF(Source!BA3070&lt;&gt; 0, Source!BA3070, 1)</f>
        <v>1</v>
      </c>
      <c r="J3774" s="16">
        <f>Source!S3070</f>
        <v>1115.3399999999999</v>
      </c>
      <c r="K3774" s="16"/>
    </row>
    <row r="3775" spans="1:22" ht="14.25" x14ac:dyDescent="0.2">
      <c r="A3775" s="13"/>
      <c r="B3775" s="13"/>
      <c r="C3775" s="13" t="s">
        <v>1165</v>
      </c>
      <c r="D3775" s="14"/>
      <c r="E3775" s="2"/>
      <c r="F3775" s="16">
        <f>Source!AM3070</f>
        <v>32.57</v>
      </c>
      <c r="G3775" s="15" t="str">
        <f>Source!DE3070</f>
        <v/>
      </c>
      <c r="H3775" s="2">
        <f>Source!AV3070</f>
        <v>1</v>
      </c>
      <c r="I3775" s="2">
        <f>IF(Source!BB3070&lt;&gt; 0, Source!BB3070, 1)</f>
        <v>1</v>
      </c>
      <c r="J3775" s="16">
        <f>Source!Q3070</f>
        <v>1.3</v>
      </c>
      <c r="K3775" s="16"/>
    </row>
    <row r="3776" spans="1:22" ht="14.25" x14ac:dyDescent="0.2">
      <c r="A3776" s="13"/>
      <c r="B3776" s="13"/>
      <c r="C3776" s="13" t="s">
        <v>1166</v>
      </c>
      <c r="D3776" s="14"/>
      <c r="E3776" s="2"/>
      <c r="F3776" s="16">
        <f>Source!AN3070</f>
        <v>0.69</v>
      </c>
      <c r="G3776" s="15" t="str">
        <f>Source!DF3070</f>
        <v/>
      </c>
      <c r="H3776" s="2">
        <f>Source!AV3070</f>
        <v>1</v>
      </c>
      <c r="I3776" s="2">
        <f>IF(Source!BS3070&lt;&gt; 0, Source!BS3070, 1)</f>
        <v>1</v>
      </c>
      <c r="J3776" s="22">
        <f>Source!R3070</f>
        <v>0.03</v>
      </c>
      <c r="K3776" s="16"/>
    </row>
    <row r="3777" spans="1:22" ht="14.25" x14ac:dyDescent="0.2">
      <c r="A3777" s="13"/>
      <c r="B3777" s="13"/>
      <c r="C3777" s="13" t="s">
        <v>1160</v>
      </c>
      <c r="D3777" s="14" t="s">
        <v>1161</v>
      </c>
      <c r="E3777" s="2">
        <f>Source!AT3070</f>
        <v>70</v>
      </c>
      <c r="F3777" s="16"/>
      <c r="G3777" s="15"/>
      <c r="H3777" s="2"/>
      <c r="I3777" s="2"/>
      <c r="J3777" s="16">
        <f>SUM(R3772:R3776)</f>
        <v>780.74</v>
      </c>
      <c r="K3777" s="16"/>
    </row>
    <row r="3778" spans="1:22" ht="14.25" x14ac:dyDescent="0.2">
      <c r="A3778" s="13"/>
      <c r="B3778" s="13"/>
      <c r="C3778" s="13" t="s">
        <v>1162</v>
      </c>
      <c r="D3778" s="14" t="s">
        <v>1161</v>
      </c>
      <c r="E3778" s="2">
        <f>Source!AU3070</f>
        <v>10</v>
      </c>
      <c r="F3778" s="16"/>
      <c r="G3778" s="15"/>
      <c r="H3778" s="2"/>
      <c r="I3778" s="2"/>
      <c r="J3778" s="16">
        <f>SUM(T3772:T3777)</f>
        <v>111.53</v>
      </c>
      <c r="K3778" s="16"/>
    </row>
    <row r="3779" spans="1:22" ht="14.25" x14ac:dyDescent="0.2">
      <c r="A3779" s="13"/>
      <c r="B3779" s="13"/>
      <c r="C3779" s="13" t="s">
        <v>1168</v>
      </c>
      <c r="D3779" s="14" t="s">
        <v>1161</v>
      </c>
      <c r="E3779" s="2">
        <f>108</f>
        <v>108</v>
      </c>
      <c r="F3779" s="16"/>
      <c r="G3779" s="15"/>
      <c r="H3779" s="2"/>
      <c r="I3779" s="2"/>
      <c r="J3779" s="16">
        <f>SUM(V3772:V3778)</f>
        <v>0.03</v>
      </c>
      <c r="K3779" s="16"/>
    </row>
    <row r="3780" spans="1:22" ht="14.25" x14ac:dyDescent="0.2">
      <c r="A3780" s="13"/>
      <c r="B3780" s="13"/>
      <c r="C3780" s="13" t="s">
        <v>1163</v>
      </c>
      <c r="D3780" s="14" t="s">
        <v>1164</v>
      </c>
      <c r="E3780" s="2">
        <f>Source!AQ3070</f>
        <v>42.81</v>
      </c>
      <c r="F3780" s="16"/>
      <c r="G3780" s="15" t="str">
        <f>Source!DI3070</f>
        <v/>
      </c>
      <c r="H3780" s="2">
        <f>Source!AV3070</f>
        <v>1</v>
      </c>
      <c r="I3780" s="2"/>
      <c r="J3780" s="16"/>
      <c r="K3780" s="16">
        <f>Source!U3070</f>
        <v>1.7124000000000001</v>
      </c>
    </row>
    <row r="3781" spans="1:22" ht="15" x14ac:dyDescent="0.25">
      <c r="A3781" s="20"/>
      <c r="B3781" s="20"/>
      <c r="C3781" s="20"/>
      <c r="D3781" s="20"/>
      <c r="E3781" s="20"/>
      <c r="F3781" s="20"/>
      <c r="G3781" s="20"/>
      <c r="H3781" s="20"/>
      <c r="I3781" s="58">
        <f>J3774+J3775+J3777+J3778+J3779</f>
        <v>2008.9399999999998</v>
      </c>
      <c r="J3781" s="58"/>
      <c r="K3781" s="21">
        <f>IF(Source!I3070&lt;&gt;0, ROUND(I3781/Source!I3070, 2), 0)</f>
        <v>50223.5</v>
      </c>
      <c r="P3781" s="18">
        <f>I3781</f>
        <v>2008.9399999999998</v>
      </c>
    </row>
    <row r="3782" spans="1:22" ht="42.75" x14ac:dyDescent="0.2">
      <c r="A3782" s="13">
        <v>433</v>
      </c>
      <c r="B3782" s="13" t="str">
        <f>Source!F3071</f>
        <v>1.20-3103-1-1/1</v>
      </c>
      <c r="C3782" s="13" t="str">
        <f>Source!G3071</f>
        <v>Установка выключателя одноклавишного неутопленного типа при открытой проводке</v>
      </c>
      <c r="D3782" s="14" t="str">
        <f>Source!H3071</f>
        <v>100 шт.</v>
      </c>
      <c r="E3782" s="2">
        <f>Source!I3071</f>
        <v>0.01</v>
      </c>
      <c r="F3782" s="16"/>
      <c r="G3782" s="15"/>
      <c r="H3782" s="2"/>
      <c r="I3782" s="2"/>
      <c r="J3782" s="16"/>
      <c r="K3782" s="16"/>
      <c r="Q3782">
        <f>ROUND((Source!BZ3071/100)*ROUND((Source!AF3071*Source!AV3071)*Source!I3071, 2), 2)</f>
        <v>178.82</v>
      </c>
      <c r="R3782">
        <f>Source!X3071</f>
        <v>178.82</v>
      </c>
      <c r="S3782">
        <f>ROUND((Source!CA3071/100)*ROUND((Source!AF3071*Source!AV3071)*Source!I3071, 2), 2)</f>
        <v>25.55</v>
      </c>
      <c r="T3782">
        <f>Source!Y3071</f>
        <v>25.55</v>
      </c>
      <c r="U3782">
        <f>ROUND((175/100)*ROUND((Source!AE3071*Source!AV3071)*Source!I3071, 2), 2)</f>
        <v>0.02</v>
      </c>
      <c r="V3782">
        <f>ROUND((108/100)*ROUND(Source!CS3071*Source!I3071, 2), 2)</f>
        <v>0.01</v>
      </c>
    </row>
    <row r="3783" spans="1:22" x14ac:dyDescent="0.2">
      <c r="C3783" s="17" t="str">
        <f>"Объем: "&amp;Source!I3071&amp;"=1/"&amp;"100"</f>
        <v>Объем: 0,01=1/100</v>
      </c>
    </row>
    <row r="3784" spans="1:22" ht="14.25" x14ac:dyDescent="0.2">
      <c r="A3784" s="13"/>
      <c r="B3784" s="13"/>
      <c r="C3784" s="13" t="s">
        <v>1159</v>
      </c>
      <c r="D3784" s="14"/>
      <c r="E3784" s="2"/>
      <c r="F3784" s="16">
        <f>Source!AO3071</f>
        <v>25545.16</v>
      </c>
      <c r="G3784" s="15" t="str">
        <f>Source!DG3071</f>
        <v/>
      </c>
      <c r="H3784" s="2">
        <f>Source!AV3071</f>
        <v>1</v>
      </c>
      <c r="I3784" s="2">
        <f>IF(Source!BA3071&lt;&gt; 0, Source!BA3071, 1)</f>
        <v>1</v>
      </c>
      <c r="J3784" s="16">
        <f>Source!S3071</f>
        <v>255.45</v>
      </c>
      <c r="K3784" s="16"/>
    </row>
    <row r="3785" spans="1:22" ht="14.25" x14ac:dyDescent="0.2">
      <c r="A3785" s="13"/>
      <c r="B3785" s="13"/>
      <c r="C3785" s="13" t="s">
        <v>1165</v>
      </c>
      <c r="D3785" s="14"/>
      <c r="E3785" s="2"/>
      <c r="F3785" s="16">
        <f>Source!AM3071</f>
        <v>32.57</v>
      </c>
      <c r="G3785" s="15" t="str">
        <f>Source!DE3071</f>
        <v/>
      </c>
      <c r="H3785" s="2">
        <f>Source!AV3071</f>
        <v>1</v>
      </c>
      <c r="I3785" s="2">
        <f>IF(Source!BB3071&lt;&gt; 0, Source!BB3071, 1)</f>
        <v>1</v>
      </c>
      <c r="J3785" s="16">
        <f>Source!Q3071</f>
        <v>0.33</v>
      </c>
      <c r="K3785" s="16"/>
    </row>
    <row r="3786" spans="1:22" ht="14.25" x14ac:dyDescent="0.2">
      <c r="A3786" s="13"/>
      <c r="B3786" s="13"/>
      <c r="C3786" s="13" t="s">
        <v>1166</v>
      </c>
      <c r="D3786" s="14"/>
      <c r="E3786" s="2"/>
      <c r="F3786" s="16">
        <f>Source!AN3071</f>
        <v>0.69</v>
      </c>
      <c r="G3786" s="15" t="str">
        <f>Source!DF3071</f>
        <v/>
      </c>
      <c r="H3786" s="2">
        <f>Source!AV3071</f>
        <v>1</v>
      </c>
      <c r="I3786" s="2">
        <f>IF(Source!BS3071&lt;&gt; 0, Source!BS3071, 1)</f>
        <v>1</v>
      </c>
      <c r="J3786" s="22">
        <f>Source!R3071</f>
        <v>0.01</v>
      </c>
      <c r="K3786" s="16"/>
    </row>
    <row r="3787" spans="1:22" ht="14.25" x14ac:dyDescent="0.2">
      <c r="A3787" s="13"/>
      <c r="B3787" s="13"/>
      <c r="C3787" s="13" t="s">
        <v>1160</v>
      </c>
      <c r="D3787" s="14" t="s">
        <v>1161</v>
      </c>
      <c r="E3787" s="2">
        <f>Source!AT3071</f>
        <v>70</v>
      </c>
      <c r="F3787" s="16"/>
      <c r="G3787" s="15"/>
      <c r="H3787" s="2"/>
      <c r="I3787" s="2"/>
      <c r="J3787" s="16">
        <f>SUM(R3782:R3786)</f>
        <v>178.82</v>
      </c>
      <c r="K3787" s="16"/>
    </row>
    <row r="3788" spans="1:22" ht="14.25" x14ac:dyDescent="0.2">
      <c r="A3788" s="13"/>
      <c r="B3788" s="13"/>
      <c r="C3788" s="13" t="s">
        <v>1162</v>
      </c>
      <c r="D3788" s="14" t="s">
        <v>1161</v>
      </c>
      <c r="E3788" s="2">
        <f>Source!AU3071</f>
        <v>10</v>
      </c>
      <c r="F3788" s="16"/>
      <c r="G3788" s="15"/>
      <c r="H3788" s="2"/>
      <c r="I3788" s="2"/>
      <c r="J3788" s="16">
        <f>SUM(T3782:T3787)</f>
        <v>25.55</v>
      </c>
      <c r="K3788" s="16"/>
    </row>
    <row r="3789" spans="1:22" ht="14.25" x14ac:dyDescent="0.2">
      <c r="A3789" s="13"/>
      <c r="B3789" s="13"/>
      <c r="C3789" s="13" t="s">
        <v>1168</v>
      </c>
      <c r="D3789" s="14" t="s">
        <v>1161</v>
      </c>
      <c r="E3789" s="2">
        <f>108</f>
        <v>108</v>
      </c>
      <c r="F3789" s="16"/>
      <c r="G3789" s="15"/>
      <c r="H3789" s="2"/>
      <c r="I3789" s="2"/>
      <c r="J3789" s="16">
        <f>SUM(V3782:V3788)</f>
        <v>0.01</v>
      </c>
      <c r="K3789" s="16"/>
    </row>
    <row r="3790" spans="1:22" ht="14.25" x14ac:dyDescent="0.2">
      <c r="A3790" s="13"/>
      <c r="B3790" s="13"/>
      <c r="C3790" s="13" t="s">
        <v>1163</v>
      </c>
      <c r="D3790" s="14" t="s">
        <v>1164</v>
      </c>
      <c r="E3790" s="2">
        <f>Source!AQ3071</f>
        <v>39.22</v>
      </c>
      <c r="F3790" s="16"/>
      <c r="G3790" s="15" t="str">
        <f>Source!DI3071</f>
        <v/>
      </c>
      <c r="H3790" s="2">
        <f>Source!AV3071</f>
        <v>1</v>
      </c>
      <c r="I3790" s="2"/>
      <c r="J3790" s="16"/>
      <c r="K3790" s="16">
        <f>Source!U3071</f>
        <v>0.39219999999999999</v>
      </c>
    </row>
    <row r="3791" spans="1:22" ht="15" x14ac:dyDescent="0.25">
      <c r="A3791" s="20"/>
      <c r="B3791" s="20"/>
      <c r="C3791" s="20"/>
      <c r="D3791" s="20"/>
      <c r="E3791" s="20"/>
      <c r="F3791" s="20"/>
      <c r="G3791" s="20"/>
      <c r="H3791" s="20"/>
      <c r="I3791" s="58">
        <f>J3784+J3785+J3787+J3788+J3789</f>
        <v>460.16</v>
      </c>
      <c r="J3791" s="58"/>
      <c r="K3791" s="21">
        <f>IF(Source!I3071&lt;&gt;0, ROUND(I3791/Source!I3071, 2), 0)</f>
        <v>46016</v>
      </c>
      <c r="P3791" s="18">
        <f>I3791</f>
        <v>460.16</v>
      </c>
    </row>
    <row r="3792" spans="1:22" ht="42.75" x14ac:dyDescent="0.2">
      <c r="A3792" s="13">
        <v>434</v>
      </c>
      <c r="B3792" s="13" t="str">
        <f>Source!F3072</f>
        <v>1.20-3103-1-5/1</v>
      </c>
      <c r="C3792" s="13" t="str">
        <f>Source!G3072</f>
        <v>Установка выключателя двухклавишного утопленного типа при скрытой проводке</v>
      </c>
      <c r="D3792" s="14" t="str">
        <f>Source!H3072</f>
        <v>100 шт.</v>
      </c>
      <c r="E3792" s="2">
        <f>Source!I3072</f>
        <v>0.01</v>
      </c>
      <c r="F3792" s="16"/>
      <c r="G3792" s="15"/>
      <c r="H3792" s="2"/>
      <c r="I3792" s="2"/>
      <c r="J3792" s="16"/>
      <c r="K3792" s="16"/>
      <c r="Q3792">
        <f>ROUND((Source!BZ3072/100)*ROUND((Source!AF3072*Source!AV3072)*Source!I3072, 2), 2)</f>
        <v>157.88999999999999</v>
      </c>
      <c r="R3792">
        <f>Source!X3072</f>
        <v>157.88999999999999</v>
      </c>
      <c r="S3792">
        <f>ROUND((Source!CA3072/100)*ROUND((Source!AF3072*Source!AV3072)*Source!I3072, 2), 2)</f>
        <v>22.56</v>
      </c>
      <c r="T3792">
        <f>Source!Y3072</f>
        <v>22.56</v>
      </c>
      <c r="U3792">
        <f>ROUND((175/100)*ROUND((Source!AE3072*Source!AV3072)*Source!I3072, 2), 2)</f>
        <v>0</v>
      </c>
      <c r="V3792">
        <f>ROUND((108/100)*ROUND(Source!CS3072*Source!I3072, 2), 2)</f>
        <v>0</v>
      </c>
    </row>
    <row r="3793" spans="1:22" x14ac:dyDescent="0.2">
      <c r="C3793" s="17" t="str">
        <f>"Объем: "&amp;Source!I3072&amp;"=1/"&amp;"100"</f>
        <v>Объем: 0,01=1/100</v>
      </c>
    </row>
    <row r="3794" spans="1:22" ht="14.25" x14ac:dyDescent="0.2">
      <c r="A3794" s="13"/>
      <c r="B3794" s="13"/>
      <c r="C3794" s="13" t="s">
        <v>1159</v>
      </c>
      <c r="D3794" s="14"/>
      <c r="E3794" s="2"/>
      <c r="F3794" s="16">
        <f>Source!AO3072</f>
        <v>22555.56</v>
      </c>
      <c r="G3794" s="15" t="str">
        <f>Source!DG3072</f>
        <v/>
      </c>
      <c r="H3794" s="2">
        <f>Source!AV3072</f>
        <v>1</v>
      </c>
      <c r="I3794" s="2">
        <f>IF(Source!BA3072&lt;&gt; 0, Source!BA3072, 1)</f>
        <v>1</v>
      </c>
      <c r="J3794" s="16">
        <f>Source!S3072</f>
        <v>225.56</v>
      </c>
      <c r="K3794" s="16"/>
    </row>
    <row r="3795" spans="1:22" ht="14.25" x14ac:dyDescent="0.2">
      <c r="A3795" s="13"/>
      <c r="B3795" s="13"/>
      <c r="C3795" s="13" t="s">
        <v>1160</v>
      </c>
      <c r="D3795" s="14" t="s">
        <v>1161</v>
      </c>
      <c r="E3795" s="2">
        <f>Source!AT3072</f>
        <v>70</v>
      </c>
      <c r="F3795" s="16"/>
      <c r="G3795" s="15"/>
      <c r="H3795" s="2"/>
      <c r="I3795" s="2"/>
      <c r="J3795" s="16">
        <f>SUM(R3792:R3794)</f>
        <v>157.88999999999999</v>
      </c>
      <c r="K3795" s="16"/>
    </row>
    <row r="3796" spans="1:22" ht="14.25" x14ac:dyDescent="0.2">
      <c r="A3796" s="13"/>
      <c r="B3796" s="13"/>
      <c r="C3796" s="13" t="s">
        <v>1162</v>
      </c>
      <c r="D3796" s="14" t="s">
        <v>1161</v>
      </c>
      <c r="E3796" s="2">
        <f>Source!AU3072</f>
        <v>10</v>
      </c>
      <c r="F3796" s="16"/>
      <c r="G3796" s="15"/>
      <c r="H3796" s="2"/>
      <c r="I3796" s="2"/>
      <c r="J3796" s="16">
        <f>SUM(T3792:T3795)</f>
        <v>22.56</v>
      </c>
      <c r="K3796" s="16"/>
    </row>
    <row r="3797" spans="1:22" ht="14.25" x14ac:dyDescent="0.2">
      <c r="A3797" s="13"/>
      <c r="B3797" s="13"/>
      <c r="C3797" s="13" t="s">
        <v>1163</v>
      </c>
      <c r="D3797" s="14" t="s">
        <v>1164</v>
      </c>
      <c r="E3797" s="2">
        <f>Source!AQ3072</f>
        <v>34.630000000000003</v>
      </c>
      <c r="F3797" s="16"/>
      <c r="G3797" s="15" t="str">
        <f>Source!DI3072</f>
        <v/>
      </c>
      <c r="H3797" s="2">
        <f>Source!AV3072</f>
        <v>1</v>
      </c>
      <c r="I3797" s="2"/>
      <c r="J3797" s="16"/>
      <c r="K3797" s="16">
        <f>Source!U3072</f>
        <v>0.34630000000000005</v>
      </c>
    </row>
    <row r="3798" spans="1:22" ht="15" x14ac:dyDescent="0.25">
      <c r="A3798" s="20"/>
      <c r="B3798" s="20"/>
      <c r="C3798" s="20"/>
      <c r="D3798" s="20"/>
      <c r="E3798" s="20"/>
      <c r="F3798" s="20"/>
      <c r="G3798" s="20"/>
      <c r="H3798" s="20"/>
      <c r="I3798" s="58">
        <f>J3794+J3795+J3796</f>
        <v>406.01</v>
      </c>
      <c r="J3798" s="58"/>
      <c r="K3798" s="21">
        <f>IF(Source!I3072&lt;&gt;0, ROUND(I3798/Source!I3072, 2), 0)</f>
        <v>40601</v>
      </c>
      <c r="P3798" s="18">
        <f>I3798</f>
        <v>406.01</v>
      </c>
    </row>
    <row r="3800" spans="1:22" ht="15" x14ac:dyDescent="0.25">
      <c r="A3800" s="61" t="str">
        <f>CONCATENATE("Итого по разделу: ",IF(Source!G3074&lt;&gt;"Новый раздел", Source!G3074, ""))</f>
        <v>Итого по разделу: Помещение 316 Учебный класс</v>
      </c>
      <c r="B3800" s="61"/>
      <c r="C3800" s="61"/>
      <c r="D3800" s="61"/>
      <c r="E3800" s="61"/>
      <c r="F3800" s="61"/>
      <c r="G3800" s="61"/>
      <c r="H3800" s="61"/>
      <c r="I3800" s="59">
        <f>SUM(P3738:P3799)</f>
        <v>3738.16</v>
      </c>
      <c r="J3800" s="60"/>
      <c r="K3800" s="23"/>
    </row>
    <row r="3803" spans="1:22" ht="16.5" x14ac:dyDescent="0.25">
      <c r="A3803" s="57" t="str">
        <f>CONCATENATE("Раздел: ",IF(Source!G3104&lt;&gt;"Новый раздел", Source!G3104, ""))</f>
        <v>Раздел: Помещение 318 Кабинет химии (теория)</v>
      </c>
      <c r="B3803" s="57"/>
      <c r="C3803" s="57"/>
      <c r="D3803" s="57"/>
      <c r="E3803" s="57"/>
      <c r="F3803" s="57"/>
      <c r="G3803" s="57"/>
      <c r="H3803" s="57"/>
      <c r="I3803" s="57"/>
      <c r="J3803" s="57"/>
      <c r="K3803" s="57"/>
    </row>
    <row r="3804" spans="1:22" ht="28.5" x14ac:dyDescent="0.2">
      <c r="A3804" s="13">
        <v>435</v>
      </c>
      <c r="B3804" s="13" t="str">
        <f>Source!F3108</f>
        <v>1.21-3305-1-1/1</v>
      </c>
      <c r="C3804" s="13" t="str">
        <f>Source!G3108</f>
        <v>Демонтаж выключателей, розеток</v>
      </c>
      <c r="D3804" s="14" t="str">
        <f>Source!H3108</f>
        <v>100 шт.</v>
      </c>
      <c r="E3804" s="2">
        <f>Source!I3108</f>
        <v>0.05</v>
      </c>
      <c r="F3804" s="16"/>
      <c r="G3804" s="15"/>
      <c r="H3804" s="2"/>
      <c r="I3804" s="2"/>
      <c r="J3804" s="16"/>
      <c r="K3804" s="16"/>
      <c r="Q3804">
        <f>ROUND((Source!BZ3108/100)*ROUND((Source!AF3108*Source!AV3108)*Source!I3108, 2), 2)</f>
        <v>94.86</v>
      </c>
      <c r="R3804">
        <f>Source!X3108</f>
        <v>94.86</v>
      </c>
      <c r="S3804">
        <f>ROUND((Source!CA3108/100)*ROUND((Source!AF3108*Source!AV3108)*Source!I3108, 2), 2)</f>
        <v>13.55</v>
      </c>
      <c r="T3804">
        <f>Source!Y3108</f>
        <v>13.55</v>
      </c>
      <c r="U3804">
        <f>ROUND((175/100)*ROUND((Source!AE3108*Source!AV3108)*Source!I3108, 2), 2)</f>
        <v>0</v>
      </c>
      <c r="V3804">
        <f>ROUND((108/100)*ROUND(Source!CS3108*Source!I3108, 2), 2)</f>
        <v>0</v>
      </c>
    </row>
    <row r="3805" spans="1:22" x14ac:dyDescent="0.2">
      <c r="C3805" s="17" t="str">
        <f>"Объем: "&amp;Source!I3108&amp;"=5/"&amp;"100"</f>
        <v>Объем: 0,05=5/100</v>
      </c>
    </row>
    <row r="3806" spans="1:22" ht="14.25" x14ac:dyDescent="0.2">
      <c r="A3806" s="13"/>
      <c r="B3806" s="13"/>
      <c r="C3806" s="13" t="s">
        <v>1159</v>
      </c>
      <c r="D3806" s="14"/>
      <c r="E3806" s="2"/>
      <c r="F3806" s="16">
        <f>Source!AO3108</f>
        <v>2710.46</v>
      </c>
      <c r="G3806" s="15" t="str">
        <f>Source!DG3108</f>
        <v/>
      </c>
      <c r="H3806" s="2">
        <f>Source!AV3108</f>
        <v>1</v>
      </c>
      <c r="I3806" s="2">
        <f>IF(Source!BA3108&lt;&gt; 0, Source!BA3108, 1)</f>
        <v>1</v>
      </c>
      <c r="J3806" s="16">
        <f>Source!S3108</f>
        <v>135.52000000000001</v>
      </c>
      <c r="K3806" s="16"/>
    </row>
    <row r="3807" spans="1:22" ht="14.25" x14ac:dyDescent="0.2">
      <c r="A3807" s="13"/>
      <c r="B3807" s="13"/>
      <c r="C3807" s="13" t="s">
        <v>1160</v>
      </c>
      <c r="D3807" s="14" t="s">
        <v>1161</v>
      </c>
      <c r="E3807" s="2">
        <f>Source!AT3108</f>
        <v>70</v>
      </c>
      <c r="F3807" s="16"/>
      <c r="G3807" s="15"/>
      <c r="H3807" s="2"/>
      <c r="I3807" s="2"/>
      <c r="J3807" s="16">
        <f>SUM(R3804:R3806)</f>
        <v>94.86</v>
      </c>
      <c r="K3807" s="16"/>
    </row>
    <row r="3808" spans="1:22" ht="14.25" x14ac:dyDescent="0.2">
      <c r="A3808" s="13"/>
      <c r="B3808" s="13"/>
      <c r="C3808" s="13" t="s">
        <v>1162</v>
      </c>
      <c r="D3808" s="14" t="s">
        <v>1161</v>
      </c>
      <c r="E3808" s="2">
        <f>Source!AU3108</f>
        <v>10</v>
      </c>
      <c r="F3808" s="16"/>
      <c r="G3808" s="15"/>
      <c r="H3808" s="2"/>
      <c r="I3808" s="2"/>
      <c r="J3808" s="16">
        <f>SUM(T3804:T3807)</f>
        <v>13.55</v>
      </c>
      <c r="K3808" s="16"/>
    </row>
    <row r="3809" spans="1:22" ht="14.25" x14ac:dyDescent="0.2">
      <c r="A3809" s="13"/>
      <c r="B3809" s="13"/>
      <c r="C3809" s="13" t="s">
        <v>1163</v>
      </c>
      <c r="D3809" s="14" t="s">
        <v>1164</v>
      </c>
      <c r="E3809" s="2">
        <f>Source!AQ3108</f>
        <v>5.84</v>
      </c>
      <c r="F3809" s="16"/>
      <c r="G3809" s="15" t="str">
        <f>Source!DI3108</f>
        <v/>
      </c>
      <c r="H3809" s="2">
        <f>Source!AV3108</f>
        <v>1</v>
      </c>
      <c r="I3809" s="2"/>
      <c r="J3809" s="16"/>
      <c r="K3809" s="16">
        <f>Source!U3108</f>
        <v>0.29199999999999998</v>
      </c>
    </row>
    <row r="3810" spans="1:22" ht="15" x14ac:dyDescent="0.25">
      <c r="A3810" s="20"/>
      <c r="B3810" s="20"/>
      <c r="C3810" s="20"/>
      <c r="D3810" s="20"/>
      <c r="E3810" s="20"/>
      <c r="F3810" s="20"/>
      <c r="G3810" s="20"/>
      <c r="H3810" s="20"/>
      <c r="I3810" s="58">
        <f>J3806+J3807+J3808</f>
        <v>243.93</v>
      </c>
      <c r="J3810" s="58"/>
      <c r="K3810" s="21">
        <f>IF(Source!I3108&lt;&gt;0, ROUND(I3810/Source!I3108, 2), 0)</f>
        <v>4878.6000000000004</v>
      </c>
      <c r="P3810" s="18">
        <f>I3810</f>
        <v>243.93</v>
      </c>
    </row>
    <row r="3811" spans="1:22" ht="57" x14ac:dyDescent="0.2">
      <c r="A3811" s="13">
        <v>436</v>
      </c>
      <c r="B3811" s="13" t="str">
        <f>Source!F3109</f>
        <v>1.50-3204-13-6/1</v>
      </c>
      <c r="C3811" s="13" t="str">
        <f>Source!G3109</f>
        <v>Сверление отверстий в строительных конструкциях из кирпича установками алмазного сверления, диаметр сверла алмазного кольцевого 70 мм</v>
      </c>
      <c r="D3811" s="14" t="str">
        <f>Source!H3109</f>
        <v>10 СМ</v>
      </c>
      <c r="E3811" s="2">
        <f>Source!I3109</f>
        <v>0.2</v>
      </c>
      <c r="F3811" s="16"/>
      <c r="G3811" s="15"/>
      <c r="H3811" s="2"/>
      <c r="I3811" s="2"/>
      <c r="J3811" s="16"/>
      <c r="K3811" s="16"/>
      <c r="Q3811">
        <f>ROUND((Source!BZ3109/100)*ROUND((Source!AF3109*Source!AV3109)*Source!I3109, 2), 2)</f>
        <v>42.74</v>
      </c>
      <c r="R3811">
        <f>Source!X3109</f>
        <v>42.74</v>
      </c>
      <c r="S3811">
        <f>ROUND((Source!CA3109/100)*ROUND((Source!AF3109*Source!AV3109)*Source!I3109, 2), 2)</f>
        <v>6.11</v>
      </c>
      <c r="T3811">
        <f>Source!Y3109</f>
        <v>6.11</v>
      </c>
      <c r="U3811">
        <f>ROUND((175/100)*ROUND((Source!AE3109*Source!AV3109)*Source!I3109, 2), 2)</f>
        <v>0.05</v>
      </c>
      <c r="V3811">
        <f>ROUND((108/100)*ROUND(Source!CS3109*Source!I3109, 2), 2)</f>
        <v>0.03</v>
      </c>
    </row>
    <row r="3812" spans="1:22" x14ac:dyDescent="0.2">
      <c r="C3812" s="17" t="str">
        <f>"Объем: "&amp;Source!I3109&amp;"=2/"&amp;"10"</f>
        <v>Объем: 0,2=2/10</v>
      </c>
    </row>
    <row r="3813" spans="1:22" ht="14.25" x14ac:dyDescent="0.2">
      <c r="A3813" s="13"/>
      <c r="B3813" s="13"/>
      <c r="C3813" s="13" t="s">
        <v>1159</v>
      </c>
      <c r="D3813" s="14"/>
      <c r="E3813" s="2"/>
      <c r="F3813" s="16">
        <f>Source!AO3109</f>
        <v>305.27</v>
      </c>
      <c r="G3813" s="15" t="str">
        <f>Source!DG3109</f>
        <v/>
      </c>
      <c r="H3813" s="2">
        <f>Source!AV3109</f>
        <v>1</v>
      </c>
      <c r="I3813" s="2">
        <f>IF(Source!BA3109&lt;&gt; 0, Source!BA3109, 1)</f>
        <v>1</v>
      </c>
      <c r="J3813" s="16">
        <f>Source!S3109</f>
        <v>61.05</v>
      </c>
      <c r="K3813" s="16"/>
    </row>
    <row r="3814" spans="1:22" ht="14.25" x14ac:dyDescent="0.2">
      <c r="A3814" s="13"/>
      <c r="B3814" s="13"/>
      <c r="C3814" s="13" t="s">
        <v>1165</v>
      </c>
      <c r="D3814" s="14"/>
      <c r="E3814" s="2"/>
      <c r="F3814" s="16">
        <f>Source!AM3109</f>
        <v>8.99</v>
      </c>
      <c r="G3814" s="15" t="str">
        <f>Source!DE3109</f>
        <v/>
      </c>
      <c r="H3814" s="2">
        <f>Source!AV3109</f>
        <v>1</v>
      </c>
      <c r="I3814" s="2">
        <f>IF(Source!BB3109&lt;&gt; 0, Source!BB3109, 1)</f>
        <v>1</v>
      </c>
      <c r="J3814" s="16">
        <f>Source!Q3109</f>
        <v>1.8</v>
      </c>
      <c r="K3814" s="16"/>
    </row>
    <row r="3815" spans="1:22" ht="14.25" x14ac:dyDescent="0.2">
      <c r="A3815" s="13"/>
      <c r="B3815" s="13"/>
      <c r="C3815" s="13" t="s">
        <v>1166</v>
      </c>
      <c r="D3815" s="14"/>
      <c r="E3815" s="2"/>
      <c r="F3815" s="16">
        <f>Source!AN3109</f>
        <v>0.13</v>
      </c>
      <c r="G3815" s="15" t="str">
        <f>Source!DF3109</f>
        <v/>
      </c>
      <c r="H3815" s="2">
        <f>Source!AV3109</f>
        <v>1</v>
      </c>
      <c r="I3815" s="2">
        <f>IF(Source!BS3109&lt;&gt; 0, Source!BS3109, 1)</f>
        <v>1</v>
      </c>
      <c r="J3815" s="22">
        <f>Source!R3109</f>
        <v>0.03</v>
      </c>
      <c r="K3815" s="16"/>
    </row>
    <row r="3816" spans="1:22" ht="14.25" x14ac:dyDescent="0.2">
      <c r="A3816" s="13"/>
      <c r="B3816" s="13"/>
      <c r="C3816" s="13" t="s">
        <v>1167</v>
      </c>
      <c r="D3816" s="14"/>
      <c r="E3816" s="2"/>
      <c r="F3816" s="16">
        <f>Source!AL3109</f>
        <v>112.32</v>
      </c>
      <c r="G3816" s="15" t="str">
        <f>Source!DD3109</f>
        <v/>
      </c>
      <c r="H3816" s="2">
        <f>Source!AW3109</f>
        <v>1</v>
      </c>
      <c r="I3816" s="2">
        <f>IF(Source!BC3109&lt;&gt; 0, Source!BC3109, 1)</f>
        <v>1</v>
      </c>
      <c r="J3816" s="16">
        <f>Source!P3109</f>
        <v>22.46</v>
      </c>
      <c r="K3816" s="16"/>
    </row>
    <row r="3817" spans="1:22" ht="14.25" x14ac:dyDescent="0.2">
      <c r="A3817" s="13"/>
      <c r="B3817" s="13"/>
      <c r="C3817" s="13" t="s">
        <v>1160</v>
      </c>
      <c r="D3817" s="14" t="s">
        <v>1161</v>
      </c>
      <c r="E3817" s="2">
        <f>Source!AT3109</f>
        <v>70</v>
      </c>
      <c r="F3817" s="16"/>
      <c r="G3817" s="15"/>
      <c r="H3817" s="2"/>
      <c r="I3817" s="2"/>
      <c r="J3817" s="16">
        <f>SUM(R3811:R3816)</f>
        <v>42.74</v>
      </c>
      <c r="K3817" s="16"/>
    </row>
    <row r="3818" spans="1:22" ht="14.25" x14ac:dyDescent="0.2">
      <c r="A3818" s="13"/>
      <c r="B3818" s="13"/>
      <c r="C3818" s="13" t="s">
        <v>1162</v>
      </c>
      <c r="D3818" s="14" t="s">
        <v>1161</v>
      </c>
      <c r="E3818" s="2">
        <f>Source!AU3109</f>
        <v>10</v>
      </c>
      <c r="F3818" s="16"/>
      <c r="G3818" s="15"/>
      <c r="H3818" s="2"/>
      <c r="I3818" s="2"/>
      <c r="J3818" s="16">
        <f>SUM(T3811:T3817)</f>
        <v>6.11</v>
      </c>
      <c r="K3818" s="16"/>
    </row>
    <row r="3819" spans="1:22" ht="14.25" x14ac:dyDescent="0.2">
      <c r="A3819" s="13"/>
      <c r="B3819" s="13"/>
      <c r="C3819" s="13" t="s">
        <v>1168</v>
      </c>
      <c r="D3819" s="14" t="s">
        <v>1161</v>
      </c>
      <c r="E3819" s="2">
        <f>108</f>
        <v>108</v>
      </c>
      <c r="F3819" s="16"/>
      <c r="G3819" s="15"/>
      <c r="H3819" s="2"/>
      <c r="I3819" s="2"/>
      <c r="J3819" s="16">
        <f>SUM(V3811:V3818)</f>
        <v>0.03</v>
      </c>
      <c r="K3819" s="16"/>
    </row>
    <row r="3820" spans="1:22" ht="14.25" x14ac:dyDescent="0.2">
      <c r="A3820" s="13"/>
      <c r="B3820" s="13"/>
      <c r="C3820" s="13" t="s">
        <v>1163</v>
      </c>
      <c r="D3820" s="14" t="s">
        <v>1164</v>
      </c>
      <c r="E3820" s="2">
        <f>Source!AQ3109</f>
        <v>0.42</v>
      </c>
      <c r="F3820" s="16"/>
      <c r="G3820" s="15" t="str">
        <f>Source!DI3109</f>
        <v/>
      </c>
      <c r="H3820" s="2">
        <f>Source!AV3109</f>
        <v>1</v>
      </c>
      <c r="I3820" s="2"/>
      <c r="J3820" s="16"/>
      <c r="K3820" s="16">
        <f>Source!U3109</f>
        <v>8.4000000000000005E-2</v>
      </c>
    </row>
    <row r="3821" spans="1:22" ht="15" x14ac:dyDescent="0.25">
      <c r="A3821" s="20"/>
      <c r="B3821" s="20"/>
      <c r="C3821" s="20"/>
      <c r="D3821" s="20"/>
      <c r="E3821" s="20"/>
      <c r="F3821" s="20"/>
      <c r="G3821" s="20"/>
      <c r="H3821" s="20"/>
      <c r="I3821" s="58">
        <f>J3813+J3814+J3816+J3817+J3818+J3819</f>
        <v>134.19000000000003</v>
      </c>
      <c r="J3821" s="58"/>
      <c r="K3821" s="21">
        <f>IF(Source!I3109&lt;&gt;0, ROUND(I3821/Source!I3109, 2), 0)</f>
        <v>670.95</v>
      </c>
      <c r="P3821" s="18">
        <f>I3821</f>
        <v>134.19000000000003</v>
      </c>
    </row>
    <row r="3822" spans="1:22" ht="28.5" x14ac:dyDescent="0.2">
      <c r="A3822" s="13">
        <v>437</v>
      </c>
      <c r="B3822" s="13" t="str">
        <f>Source!F3110</f>
        <v>1.50-3204-10-1/1</v>
      </c>
      <c r="C3822" s="13" t="str">
        <f>Source!G3110</f>
        <v>Пробивка борозд в кирпичных стенах, площадь сечения до 20 см2</v>
      </c>
      <c r="D3822" s="14" t="str">
        <f>Source!H3110</f>
        <v>100 м</v>
      </c>
      <c r="E3822" s="2">
        <f>Source!I3110</f>
        <v>0.01</v>
      </c>
      <c r="F3822" s="16"/>
      <c r="G3822" s="15"/>
      <c r="H3822" s="2"/>
      <c r="I3822" s="2"/>
      <c r="J3822" s="16"/>
      <c r="K3822" s="16"/>
      <c r="Q3822">
        <f>ROUND((Source!BZ3110/100)*ROUND((Source!AF3110*Source!AV3110)*Source!I3110, 2), 2)</f>
        <v>57.54</v>
      </c>
      <c r="R3822">
        <f>Source!X3110</f>
        <v>57.54</v>
      </c>
      <c r="S3822">
        <f>ROUND((Source!CA3110/100)*ROUND((Source!AF3110*Source!AV3110)*Source!I3110, 2), 2)</f>
        <v>8.2200000000000006</v>
      </c>
      <c r="T3822">
        <f>Source!Y3110</f>
        <v>8.2200000000000006</v>
      </c>
      <c r="U3822">
        <f>ROUND((175/100)*ROUND((Source!AE3110*Source!AV3110)*Source!I3110, 2), 2)</f>
        <v>53.2</v>
      </c>
      <c r="V3822">
        <f>ROUND((108/100)*ROUND(Source!CS3110*Source!I3110, 2), 2)</f>
        <v>32.83</v>
      </c>
    </row>
    <row r="3823" spans="1:22" x14ac:dyDescent="0.2">
      <c r="C3823" s="17" t="str">
        <f>"Объем: "&amp;Source!I3110&amp;"=1/"&amp;"100"</f>
        <v>Объем: 0,01=1/100</v>
      </c>
    </row>
    <row r="3824" spans="1:22" ht="14.25" x14ac:dyDescent="0.2">
      <c r="A3824" s="13"/>
      <c r="B3824" s="13"/>
      <c r="C3824" s="13" t="s">
        <v>1159</v>
      </c>
      <c r="D3824" s="14"/>
      <c r="E3824" s="2"/>
      <c r="F3824" s="16">
        <f>Source!AO3110</f>
        <v>8219.68</v>
      </c>
      <c r="G3824" s="15" t="str">
        <f>Source!DG3110</f>
        <v/>
      </c>
      <c r="H3824" s="2">
        <f>Source!AV3110</f>
        <v>1</v>
      </c>
      <c r="I3824" s="2">
        <f>IF(Source!BA3110&lt;&gt; 0, Source!BA3110, 1)</f>
        <v>1</v>
      </c>
      <c r="J3824" s="16">
        <f>Source!S3110</f>
        <v>82.2</v>
      </c>
      <c r="K3824" s="16"/>
    </row>
    <row r="3825" spans="1:22" ht="14.25" x14ac:dyDescent="0.2">
      <c r="A3825" s="13"/>
      <c r="B3825" s="13"/>
      <c r="C3825" s="13" t="s">
        <v>1165</v>
      </c>
      <c r="D3825" s="14"/>
      <c r="E3825" s="2"/>
      <c r="F3825" s="16">
        <f>Source!AM3110</f>
        <v>5993.85</v>
      </c>
      <c r="G3825" s="15" t="str">
        <f>Source!DE3110</f>
        <v/>
      </c>
      <c r="H3825" s="2">
        <f>Source!AV3110</f>
        <v>1</v>
      </c>
      <c r="I3825" s="2">
        <f>IF(Source!BB3110&lt;&gt; 0, Source!BB3110, 1)</f>
        <v>1</v>
      </c>
      <c r="J3825" s="16">
        <f>Source!Q3110</f>
        <v>59.94</v>
      </c>
      <c r="K3825" s="16"/>
    </row>
    <row r="3826" spans="1:22" ht="14.25" x14ac:dyDescent="0.2">
      <c r="A3826" s="13"/>
      <c r="B3826" s="13"/>
      <c r="C3826" s="13" t="s">
        <v>1166</v>
      </c>
      <c r="D3826" s="14"/>
      <c r="E3826" s="2"/>
      <c r="F3826" s="16">
        <f>Source!AN3110</f>
        <v>3040.45</v>
      </c>
      <c r="G3826" s="15" t="str">
        <f>Source!DF3110</f>
        <v/>
      </c>
      <c r="H3826" s="2">
        <f>Source!AV3110</f>
        <v>1</v>
      </c>
      <c r="I3826" s="2">
        <f>IF(Source!BS3110&lt;&gt; 0, Source!BS3110, 1)</f>
        <v>1</v>
      </c>
      <c r="J3826" s="22">
        <f>Source!R3110</f>
        <v>30.4</v>
      </c>
      <c r="K3826" s="16"/>
    </row>
    <row r="3827" spans="1:22" ht="14.25" x14ac:dyDescent="0.2">
      <c r="A3827" s="13"/>
      <c r="B3827" s="13"/>
      <c r="C3827" s="13" t="s">
        <v>1160</v>
      </c>
      <c r="D3827" s="14" t="s">
        <v>1161</v>
      </c>
      <c r="E3827" s="2">
        <f>Source!AT3110</f>
        <v>70</v>
      </c>
      <c r="F3827" s="16"/>
      <c r="G3827" s="15"/>
      <c r="H3827" s="2"/>
      <c r="I3827" s="2"/>
      <c r="J3827" s="16">
        <f>SUM(R3822:R3826)</f>
        <v>57.54</v>
      </c>
      <c r="K3827" s="16"/>
    </row>
    <row r="3828" spans="1:22" ht="14.25" x14ac:dyDescent="0.2">
      <c r="A3828" s="13"/>
      <c r="B3828" s="13"/>
      <c r="C3828" s="13" t="s">
        <v>1162</v>
      </c>
      <c r="D3828" s="14" t="s">
        <v>1161</v>
      </c>
      <c r="E3828" s="2">
        <f>Source!AU3110</f>
        <v>10</v>
      </c>
      <c r="F3828" s="16"/>
      <c r="G3828" s="15"/>
      <c r="H3828" s="2"/>
      <c r="I3828" s="2"/>
      <c r="J3828" s="16">
        <f>SUM(T3822:T3827)</f>
        <v>8.2200000000000006</v>
      </c>
      <c r="K3828" s="16"/>
    </row>
    <row r="3829" spans="1:22" ht="14.25" x14ac:dyDescent="0.2">
      <c r="A3829" s="13"/>
      <c r="B3829" s="13"/>
      <c r="C3829" s="13" t="s">
        <v>1168</v>
      </c>
      <c r="D3829" s="14" t="s">
        <v>1161</v>
      </c>
      <c r="E3829" s="2">
        <f>108</f>
        <v>108</v>
      </c>
      <c r="F3829" s="16"/>
      <c r="G3829" s="15"/>
      <c r="H3829" s="2"/>
      <c r="I3829" s="2"/>
      <c r="J3829" s="16">
        <f>SUM(V3822:V3828)</f>
        <v>32.83</v>
      </c>
      <c r="K3829" s="16"/>
    </row>
    <row r="3830" spans="1:22" ht="14.25" x14ac:dyDescent="0.2">
      <c r="A3830" s="13"/>
      <c r="B3830" s="13"/>
      <c r="C3830" s="13" t="s">
        <v>1163</v>
      </c>
      <c r="D3830" s="14" t="s">
        <v>1164</v>
      </c>
      <c r="E3830" s="2">
        <f>Source!AQ3110</f>
        <v>14</v>
      </c>
      <c r="F3830" s="16"/>
      <c r="G3830" s="15" t="str">
        <f>Source!DI3110</f>
        <v/>
      </c>
      <c r="H3830" s="2">
        <f>Source!AV3110</f>
        <v>1</v>
      </c>
      <c r="I3830" s="2"/>
      <c r="J3830" s="16"/>
      <c r="K3830" s="16">
        <f>Source!U3110</f>
        <v>0.14000000000000001</v>
      </c>
    </row>
    <row r="3831" spans="1:22" ht="15" x14ac:dyDescent="0.25">
      <c r="A3831" s="20"/>
      <c r="B3831" s="20"/>
      <c r="C3831" s="20"/>
      <c r="D3831" s="20"/>
      <c r="E3831" s="20"/>
      <c r="F3831" s="20"/>
      <c r="G3831" s="20"/>
      <c r="H3831" s="20"/>
      <c r="I3831" s="58">
        <f>J3824+J3825+J3827+J3828+J3829</f>
        <v>240.72999999999996</v>
      </c>
      <c r="J3831" s="58"/>
      <c r="K3831" s="21">
        <f>IF(Source!I3110&lt;&gt;0, ROUND(I3831/Source!I3110, 2), 0)</f>
        <v>24073</v>
      </c>
      <c r="P3831" s="18">
        <f>I3831</f>
        <v>240.72999999999996</v>
      </c>
    </row>
    <row r="3832" spans="1:22" ht="99.75" x14ac:dyDescent="0.2">
      <c r="A3832" s="13">
        <v>438</v>
      </c>
      <c r="B3832" s="13" t="str">
        <f>Source!F3111</f>
        <v>21.23-8-140</v>
      </c>
      <c r="C3832" s="13" t="str">
        <f>Source!G3111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832" s="14" t="str">
        <f>Source!H3111</f>
        <v>км</v>
      </c>
      <c r="E3832" s="2">
        <f>Source!I3111</f>
        <v>1E-3</v>
      </c>
      <c r="F3832" s="16">
        <f>Source!AL3111</f>
        <v>99860.32</v>
      </c>
      <c r="G3832" s="15" t="str">
        <f>Source!DD3111</f>
        <v/>
      </c>
      <c r="H3832" s="2">
        <f>Source!AW3111</f>
        <v>1</v>
      </c>
      <c r="I3832" s="2">
        <f>IF(Source!BC3111&lt;&gt; 0, Source!BC3111, 1)</f>
        <v>1</v>
      </c>
      <c r="J3832" s="16">
        <f>Source!P3111</f>
        <v>99.86</v>
      </c>
      <c r="K3832" s="16"/>
      <c r="Q3832">
        <f>ROUND((Source!BZ3111/100)*ROUND((Source!AF3111*Source!AV3111)*Source!I3111, 2), 2)</f>
        <v>0</v>
      </c>
      <c r="R3832">
        <f>Source!X3111</f>
        <v>0</v>
      </c>
      <c r="S3832">
        <f>ROUND((Source!CA3111/100)*ROUND((Source!AF3111*Source!AV3111)*Source!I3111, 2), 2)</f>
        <v>0</v>
      </c>
      <c r="T3832">
        <f>Source!Y3111</f>
        <v>0</v>
      </c>
      <c r="U3832">
        <f>ROUND((175/100)*ROUND((Source!AE3111*Source!AV3111)*Source!I3111, 2), 2)</f>
        <v>0</v>
      </c>
      <c r="V3832">
        <f>ROUND((108/100)*ROUND(Source!CS3111*Source!I3111, 2), 2)</f>
        <v>0</v>
      </c>
    </row>
    <row r="3833" spans="1:22" ht="15" x14ac:dyDescent="0.25">
      <c r="A3833" s="20"/>
      <c r="B3833" s="20"/>
      <c r="C3833" s="20"/>
      <c r="D3833" s="20"/>
      <c r="E3833" s="20"/>
      <c r="F3833" s="20"/>
      <c r="G3833" s="20"/>
      <c r="H3833" s="20"/>
      <c r="I3833" s="58">
        <f>J3832</f>
        <v>99.86</v>
      </c>
      <c r="J3833" s="58"/>
      <c r="K3833" s="21">
        <f>IF(Source!I3111&lt;&gt;0, ROUND(I3833/Source!I3111, 2), 0)</f>
        <v>99860</v>
      </c>
      <c r="P3833" s="18">
        <f>I3833</f>
        <v>99.86</v>
      </c>
    </row>
    <row r="3834" spans="1:22" ht="57" x14ac:dyDescent="0.2">
      <c r="A3834" s="13">
        <v>439</v>
      </c>
      <c r="B3834" s="13" t="str">
        <f>Source!F3112</f>
        <v>21.21-5-84</v>
      </c>
      <c r="C3834" s="13" t="str">
        <f>Source!G3112</f>
        <v>Коробки для установки выключателей, переключателей и штепсельных розеток при скрытой электропроводке, тип КУВ-1М УХЛЗ</v>
      </c>
      <c r="D3834" s="14" t="str">
        <f>Source!H3112</f>
        <v>1000 шт.</v>
      </c>
      <c r="E3834" s="2">
        <f>Source!I3112</f>
        <v>2E-3</v>
      </c>
      <c r="F3834" s="16">
        <f>Source!AL3112</f>
        <v>72169.899999999994</v>
      </c>
      <c r="G3834" s="15" t="str">
        <f>Source!DD3112</f>
        <v/>
      </c>
      <c r="H3834" s="2">
        <f>Source!AW3112</f>
        <v>1</v>
      </c>
      <c r="I3834" s="2">
        <f>IF(Source!BC3112&lt;&gt; 0, Source!BC3112, 1)</f>
        <v>1</v>
      </c>
      <c r="J3834" s="16">
        <f>Source!P3112</f>
        <v>144.34</v>
      </c>
      <c r="K3834" s="16"/>
      <c r="Q3834">
        <f>ROUND((Source!BZ3112/100)*ROUND((Source!AF3112*Source!AV3112)*Source!I3112, 2), 2)</f>
        <v>0</v>
      </c>
      <c r="R3834">
        <f>Source!X3112</f>
        <v>0</v>
      </c>
      <c r="S3834">
        <f>ROUND((Source!CA3112/100)*ROUND((Source!AF3112*Source!AV3112)*Source!I3112, 2), 2)</f>
        <v>0</v>
      </c>
      <c r="T3834">
        <f>Source!Y3112</f>
        <v>0</v>
      </c>
      <c r="U3834">
        <f>ROUND((175/100)*ROUND((Source!AE3112*Source!AV3112)*Source!I3112, 2), 2)</f>
        <v>0</v>
      </c>
      <c r="V3834">
        <f>ROUND((108/100)*ROUND(Source!CS3112*Source!I3112, 2), 2)</f>
        <v>0</v>
      </c>
    </row>
    <row r="3835" spans="1:22" x14ac:dyDescent="0.2">
      <c r="C3835" s="17" t="str">
        <f>"Объем: "&amp;Source!I3112&amp;"=2/"&amp;"1000"</f>
        <v>Объем: 0,002=2/1000</v>
      </c>
    </row>
    <row r="3836" spans="1:22" ht="15" x14ac:dyDescent="0.25">
      <c r="A3836" s="20"/>
      <c r="B3836" s="20"/>
      <c r="C3836" s="20"/>
      <c r="D3836" s="20"/>
      <c r="E3836" s="20"/>
      <c r="F3836" s="20"/>
      <c r="G3836" s="20"/>
      <c r="H3836" s="20"/>
      <c r="I3836" s="58">
        <f>J3834</f>
        <v>144.34</v>
      </c>
      <c r="J3836" s="58"/>
      <c r="K3836" s="21">
        <f>IF(Source!I3112&lt;&gt;0, ROUND(I3836/Source!I3112, 2), 0)</f>
        <v>72170</v>
      </c>
      <c r="P3836" s="18">
        <f>I3836</f>
        <v>144.34</v>
      </c>
    </row>
    <row r="3837" spans="1:22" ht="42.75" x14ac:dyDescent="0.2">
      <c r="A3837" s="13">
        <v>440</v>
      </c>
      <c r="B3837" s="13" t="str">
        <f>Source!F3113</f>
        <v>1.20-3103-1-8/1</v>
      </c>
      <c r="C3837" s="13" t="str">
        <f>Source!G3113</f>
        <v>Установка розетки штепсельной неутопленного типа при открытой проводке</v>
      </c>
      <c r="D3837" s="14" t="str">
        <f>Source!H3113</f>
        <v>100 шт.</v>
      </c>
      <c r="E3837" s="2">
        <f>Source!I3113</f>
        <v>0.04</v>
      </c>
      <c r="F3837" s="16"/>
      <c r="G3837" s="15"/>
      <c r="H3837" s="2"/>
      <c r="I3837" s="2"/>
      <c r="J3837" s="16"/>
      <c r="K3837" s="16"/>
      <c r="Q3837">
        <f>ROUND((Source!BZ3113/100)*ROUND((Source!AF3113*Source!AV3113)*Source!I3113, 2), 2)</f>
        <v>780.74</v>
      </c>
      <c r="R3837">
        <f>Source!X3113</f>
        <v>780.74</v>
      </c>
      <c r="S3837">
        <f>ROUND((Source!CA3113/100)*ROUND((Source!AF3113*Source!AV3113)*Source!I3113, 2), 2)</f>
        <v>111.53</v>
      </c>
      <c r="T3837">
        <f>Source!Y3113</f>
        <v>111.53</v>
      </c>
      <c r="U3837">
        <f>ROUND((175/100)*ROUND((Source!AE3113*Source!AV3113)*Source!I3113, 2), 2)</f>
        <v>0.05</v>
      </c>
      <c r="V3837">
        <f>ROUND((108/100)*ROUND(Source!CS3113*Source!I3113, 2), 2)</f>
        <v>0.03</v>
      </c>
    </row>
    <row r="3838" spans="1:22" x14ac:dyDescent="0.2">
      <c r="C3838" s="17" t="str">
        <f>"Объем: "&amp;Source!I3113&amp;"=4/"&amp;"100"</f>
        <v>Объем: 0,04=4/100</v>
      </c>
    </row>
    <row r="3839" spans="1:22" ht="14.25" x14ac:dyDescent="0.2">
      <c r="A3839" s="13"/>
      <c r="B3839" s="13"/>
      <c r="C3839" s="13" t="s">
        <v>1159</v>
      </c>
      <c r="D3839" s="14"/>
      <c r="E3839" s="2"/>
      <c r="F3839" s="16">
        <f>Source!AO3113</f>
        <v>27883.439999999999</v>
      </c>
      <c r="G3839" s="15" t="str">
        <f>Source!DG3113</f>
        <v/>
      </c>
      <c r="H3839" s="2">
        <f>Source!AV3113</f>
        <v>1</v>
      </c>
      <c r="I3839" s="2">
        <f>IF(Source!BA3113&lt;&gt; 0, Source!BA3113, 1)</f>
        <v>1</v>
      </c>
      <c r="J3839" s="16">
        <f>Source!S3113</f>
        <v>1115.3399999999999</v>
      </c>
      <c r="K3839" s="16"/>
    </row>
    <row r="3840" spans="1:22" ht="14.25" x14ac:dyDescent="0.2">
      <c r="A3840" s="13"/>
      <c r="B3840" s="13"/>
      <c r="C3840" s="13" t="s">
        <v>1165</v>
      </c>
      <c r="D3840" s="14"/>
      <c r="E3840" s="2"/>
      <c r="F3840" s="16">
        <f>Source!AM3113</f>
        <v>32.57</v>
      </c>
      <c r="G3840" s="15" t="str">
        <f>Source!DE3113</f>
        <v/>
      </c>
      <c r="H3840" s="2">
        <f>Source!AV3113</f>
        <v>1</v>
      </c>
      <c r="I3840" s="2">
        <f>IF(Source!BB3113&lt;&gt; 0, Source!BB3113, 1)</f>
        <v>1</v>
      </c>
      <c r="J3840" s="16">
        <f>Source!Q3113</f>
        <v>1.3</v>
      </c>
      <c r="K3840" s="16"/>
    </row>
    <row r="3841" spans="1:22" ht="14.25" x14ac:dyDescent="0.2">
      <c r="A3841" s="13"/>
      <c r="B3841" s="13"/>
      <c r="C3841" s="13" t="s">
        <v>1166</v>
      </c>
      <c r="D3841" s="14"/>
      <c r="E3841" s="2"/>
      <c r="F3841" s="16">
        <f>Source!AN3113</f>
        <v>0.69</v>
      </c>
      <c r="G3841" s="15" t="str">
        <f>Source!DF3113</f>
        <v/>
      </c>
      <c r="H3841" s="2">
        <f>Source!AV3113</f>
        <v>1</v>
      </c>
      <c r="I3841" s="2">
        <f>IF(Source!BS3113&lt;&gt; 0, Source!BS3113, 1)</f>
        <v>1</v>
      </c>
      <c r="J3841" s="22">
        <f>Source!R3113</f>
        <v>0.03</v>
      </c>
      <c r="K3841" s="16"/>
    </row>
    <row r="3842" spans="1:22" ht="14.25" x14ac:dyDescent="0.2">
      <c r="A3842" s="13"/>
      <c r="B3842" s="13"/>
      <c r="C3842" s="13" t="s">
        <v>1160</v>
      </c>
      <c r="D3842" s="14" t="s">
        <v>1161</v>
      </c>
      <c r="E3842" s="2">
        <f>Source!AT3113</f>
        <v>70</v>
      </c>
      <c r="F3842" s="16"/>
      <c r="G3842" s="15"/>
      <c r="H3842" s="2"/>
      <c r="I3842" s="2"/>
      <c r="J3842" s="16">
        <f>SUM(R3837:R3841)</f>
        <v>780.74</v>
      </c>
      <c r="K3842" s="16"/>
    </row>
    <row r="3843" spans="1:22" ht="14.25" x14ac:dyDescent="0.2">
      <c r="A3843" s="13"/>
      <c r="B3843" s="13"/>
      <c r="C3843" s="13" t="s">
        <v>1162</v>
      </c>
      <c r="D3843" s="14" t="s">
        <v>1161</v>
      </c>
      <c r="E3843" s="2">
        <f>Source!AU3113</f>
        <v>10</v>
      </c>
      <c r="F3843" s="16"/>
      <c r="G3843" s="15"/>
      <c r="H3843" s="2"/>
      <c r="I3843" s="2"/>
      <c r="J3843" s="16">
        <f>SUM(T3837:T3842)</f>
        <v>111.53</v>
      </c>
      <c r="K3843" s="16"/>
    </row>
    <row r="3844" spans="1:22" ht="14.25" x14ac:dyDescent="0.2">
      <c r="A3844" s="13"/>
      <c r="B3844" s="13"/>
      <c r="C3844" s="13" t="s">
        <v>1168</v>
      </c>
      <c r="D3844" s="14" t="s">
        <v>1161</v>
      </c>
      <c r="E3844" s="2">
        <f>108</f>
        <v>108</v>
      </c>
      <c r="F3844" s="16"/>
      <c r="G3844" s="15"/>
      <c r="H3844" s="2"/>
      <c r="I3844" s="2"/>
      <c r="J3844" s="16">
        <f>SUM(V3837:V3843)</f>
        <v>0.03</v>
      </c>
      <c r="K3844" s="16"/>
    </row>
    <row r="3845" spans="1:22" ht="14.25" x14ac:dyDescent="0.2">
      <c r="A3845" s="13"/>
      <c r="B3845" s="13"/>
      <c r="C3845" s="13" t="s">
        <v>1163</v>
      </c>
      <c r="D3845" s="14" t="s">
        <v>1164</v>
      </c>
      <c r="E3845" s="2">
        <f>Source!AQ3113</f>
        <v>42.81</v>
      </c>
      <c r="F3845" s="16"/>
      <c r="G3845" s="15" t="str">
        <f>Source!DI3113</f>
        <v/>
      </c>
      <c r="H3845" s="2">
        <f>Source!AV3113</f>
        <v>1</v>
      </c>
      <c r="I3845" s="2"/>
      <c r="J3845" s="16"/>
      <c r="K3845" s="16">
        <f>Source!U3113</f>
        <v>1.7124000000000001</v>
      </c>
    </row>
    <row r="3846" spans="1:22" ht="15" x14ac:dyDescent="0.25">
      <c r="A3846" s="20"/>
      <c r="B3846" s="20"/>
      <c r="C3846" s="20"/>
      <c r="D3846" s="20"/>
      <c r="E3846" s="20"/>
      <c r="F3846" s="20"/>
      <c r="G3846" s="20"/>
      <c r="H3846" s="20"/>
      <c r="I3846" s="58">
        <f>J3839+J3840+J3842+J3843+J3844</f>
        <v>2008.9399999999998</v>
      </c>
      <c r="J3846" s="58"/>
      <c r="K3846" s="21">
        <f>IF(Source!I3113&lt;&gt;0, ROUND(I3846/Source!I3113, 2), 0)</f>
        <v>50223.5</v>
      </c>
      <c r="P3846" s="18">
        <f>I3846</f>
        <v>2008.9399999999998</v>
      </c>
    </row>
    <row r="3847" spans="1:22" ht="42.75" x14ac:dyDescent="0.2">
      <c r="A3847" s="13">
        <v>441</v>
      </c>
      <c r="B3847" s="13" t="str">
        <f>Source!F3114</f>
        <v>1.20-3103-1-1/1</v>
      </c>
      <c r="C3847" s="13" t="str">
        <f>Source!G3114</f>
        <v>Установка выключателя одноклавишного неутопленного типа при открытой проводке</v>
      </c>
      <c r="D3847" s="14" t="str">
        <f>Source!H3114</f>
        <v>100 шт.</v>
      </c>
      <c r="E3847" s="2">
        <f>Source!I3114</f>
        <v>0.01</v>
      </c>
      <c r="F3847" s="16"/>
      <c r="G3847" s="15"/>
      <c r="H3847" s="2"/>
      <c r="I3847" s="2"/>
      <c r="J3847" s="16"/>
      <c r="K3847" s="16"/>
      <c r="Q3847">
        <f>ROUND((Source!BZ3114/100)*ROUND((Source!AF3114*Source!AV3114)*Source!I3114, 2), 2)</f>
        <v>178.82</v>
      </c>
      <c r="R3847">
        <f>Source!X3114</f>
        <v>178.82</v>
      </c>
      <c r="S3847">
        <f>ROUND((Source!CA3114/100)*ROUND((Source!AF3114*Source!AV3114)*Source!I3114, 2), 2)</f>
        <v>25.55</v>
      </c>
      <c r="T3847">
        <f>Source!Y3114</f>
        <v>25.55</v>
      </c>
      <c r="U3847">
        <f>ROUND((175/100)*ROUND((Source!AE3114*Source!AV3114)*Source!I3114, 2), 2)</f>
        <v>0.02</v>
      </c>
      <c r="V3847">
        <f>ROUND((108/100)*ROUND(Source!CS3114*Source!I3114, 2), 2)</f>
        <v>0.01</v>
      </c>
    </row>
    <row r="3848" spans="1:22" x14ac:dyDescent="0.2">
      <c r="C3848" s="17" t="str">
        <f>"Объем: "&amp;Source!I3114&amp;"=1/"&amp;"100"</f>
        <v>Объем: 0,01=1/100</v>
      </c>
    </row>
    <row r="3849" spans="1:22" ht="14.25" x14ac:dyDescent="0.2">
      <c r="A3849" s="13"/>
      <c r="B3849" s="13"/>
      <c r="C3849" s="13" t="s">
        <v>1159</v>
      </c>
      <c r="D3849" s="14"/>
      <c r="E3849" s="2"/>
      <c r="F3849" s="16">
        <f>Source!AO3114</f>
        <v>25545.16</v>
      </c>
      <c r="G3849" s="15" t="str">
        <f>Source!DG3114</f>
        <v/>
      </c>
      <c r="H3849" s="2">
        <f>Source!AV3114</f>
        <v>1</v>
      </c>
      <c r="I3849" s="2">
        <f>IF(Source!BA3114&lt;&gt; 0, Source!BA3114, 1)</f>
        <v>1</v>
      </c>
      <c r="J3849" s="16">
        <f>Source!S3114</f>
        <v>255.45</v>
      </c>
      <c r="K3849" s="16"/>
    </row>
    <row r="3850" spans="1:22" ht="14.25" x14ac:dyDescent="0.2">
      <c r="A3850" s="13"/>
      <c r="B3850" s="13"/>
      <c r="C3850" s="13" t="s">
        <v>1165</v>
      </c>
      <c r="D3850" s="14"/>
      <c r="E3850" s="2"/>
      <c r="F3850" s="16">
        <f>Source!AM3114</f>
        <v>32.57</v>
      </c>
      <c r="G3850" s="15" t="str">
        <f>Source!DE3114</f>
        <v/>
      </c>
      <c r="H3850" s="2">
        <f>Source!AV3114</f>
        <v>1</v>
      </c>
      <c r="I3850" s="2">
        <f>IF(Source!BB3114&lt;&gt; 0, Source!BB3114, 1)</f>
        <v>1</v>
      </c>
      <c r="J3850" s="16">
        <f>Source!Q3114</f>
        <v>0.33</v>
      </c>
      <c r="K3850" s="16"/>
    </row>
    <row r="3851" spans="1:22" ht="14.25" x14ac:dyDescent="0.2">
      <c r="A3851" s="13"/>
      <c r="B3851" s="13"/>
      <c r="C3851" s="13" t="s">
        <v>1166</v>
      </c>
      <c r="D3851" s="14"/>
      <c r="E3851" s="2"/>
      <c r="F3851" s="16">
        <f>Source!AN3114</f>
        <v>0.69</v>
      </c>
      <c r="G3851" s="15" t="str">
        <f>Source!DF3114</f>
        <v/>
      </c>
      <c r="H3851" s="2">
        <f>Source!AV3114</f>
        <v>1</v>
      </c>
      <c r="I3851" s="2">
        <f>IF(Source!BS3114&lt;&gt; 0, Source!BS3114, 1)</f>
        <v>1</v>
      </c>
      <c r="J3851" s="22">
        <f>Source!R3114</f>
        <v>0.01</v>
      </c>
      <c r="K3851" s="16"/>
    </row>
    <row r="3852" spans="1:22" ht="14.25" x14ac:dyDescent="0.2">
      <c r="A3852" s="13"/>
      <c r="B3852" s="13"/>
      <c r="C3852" s="13" t="s">
        <v>1160</v>
      </c>
      <c r="D3852" s="14" t="s">
        <v>1161</v>
      </c>
      <c r="E3852" s="2">
        <f>Source!AT3114</f>
        <v>70</v>
      </c>
      <c r="F3852" s="16"/>
      <c r="G3852" s="15"/>
      <c r="H3852" s="2"/>
      <c r="I3852" s="2"/>
      <c r="J3852" s="16">
        <f>SUM(R3847:R3851)</f>
        <v>178.82</v>
      </c>
      <c r="K3852" s="16"/>
    </row>
    <row r="3853" spans="1:22" ht="14.25" x14ac:dyDescent="0.2">
      <c r="A3853" s="13"/>
      <c r="B3853" s="13"/>
      <c r="C3853" s="13" t="s">
        <v>1162</v>
      </c>
      <c r="D3853" s="14" t="s">
        <v>1161</v>
      </c>
      <c r="E3853" s="2">
        <f>Source!AU3114</f>
        <v>10</v>
      </c>
      <c r="F3853" s="16"/>
      <c r="G3853" s="15"/>
      <c r="H3853" s="2"/>
      <c r="I3853" s="2"/>
      <c r="J3853" s="16">
        <f>SUM(T3847:T3852)</f>
        <v>25.55</v>
      </c>
      <c r="K3853" s="16"/>
    </row>
    <row r="3854" spans="1:22" ht="14.25" x14ac:dyDescent="0.2">
      <c r="A3854" s="13"/>
      <c r="B3854" s="13"/>
      <c r="C3854" s="13" t="s">
        <v>1168</v>
      </c>
      <c r="D3854" s="14" t="s">
        <v>1161</v>
      </c>
      <c r="E3854" s="2">
        <f>108</f>
        <v>108</v>
      </c>
      <c r="F3854" s="16"/>
      <c r="G3854" s="15"/>
      <c r="H3854" s="2"/>
      <c r="I3854" s="2"/>
      <c r="J3854" s="16">
        <f>SUM(V3847:V3853)</f>
        <v>0.01</v>
      </c>
      <c r="K3854" s="16"/>
    </row>
    <row r="3855" spans="1:22" ht="14.25" x14ac:dyDescent="0.2">
      <c r="A3855" s="13"/>
      <c r="B3855" s="13"/>
      <c r="C3855" s="13" t="s">
        <v>1163</v>
      </c>
      <c r="D3855" s="14" t="s">
        <v>1164</v>
      </c>
      <c r="E3855" s="2">
        <f>Source!AQ3114</f>
        <v>39.22</v>
      </c>
      <c r="F3855" s="16"/>
      <c r="G3855" s="15" t="str">
        <f>Source!DI3114</f>
        <v/>
      </c>
      <c r="H3855" s="2">
        <f>Source!AV3114</f>
        <v>1</v>
      </c>
      <c r="I3855" s="2"/>
      <c r="J3855" s="16"/>
      <c r="K3855" s="16">
        <f>Source!U3114</f>
        <v>0.39219999999999999</v>
      </c>
    </row>
    <row r="3856" spans="1:22" ht="15" x14ac:dyDescent="0.25">
      <c r="A3856" s="20"/>
      <c r="B3856" s="20"/>
      <c r="C3856" s="20"/>
      <c r="D3856" s="20"/>
      <c r="E3856" s="20"/>
      <c r="F3856" s="20"/>
      <c r="G3856" s="20"/>
      <c r="H3856" s="20"/>
      <c r="I3856" s="58">
        <f>J3849+J3850+J3852+J3853+J3854</f>
        <v>460.16</v>
      </c>
      <c r="J3856" s="58"/>
      <c r="K3856" s="21">
        <f>IF(Source!I3114&lt;&gt;0, ROUND(I3856/Source!I3114, 2), 0)</f>
        <v>46016</v>
      </c>
      <c r="P3856" s="18">
        <f>I3856</f>
        <v>460.16</v>
      </c>
    </row>
    <row r="3857" spans="1:22" ht="42.75" x14ac:dyDescent="0.2">
      <c r="A3857" s="13">
        <v>442</v>
      </c>
      <c r="B3857" s="13" t="str">
        <f>Source!F3115</f>
        <v>1.20-3103-1-5/1</v>
      </c>
      <c r="C3857" s="13" t="str">
        <f>Source!G3115</f>
        <v>Установка выключателя двухклавишного утопленного типа при скрытой проводке</v>
      </c>
      <c r="D3857" s="14" t="str">
        <f>Source!H3115</f>
        <v>100 шт.</v>
      </c>
      <c r="E3857" s="2">
        <f>Source!I3115</f>
        <v>0.01</v>
      </c>
      <c r="F3857" s="16"/>
      <c r="G3857" s="15"/>
      <c r="H3857" s="2"/>
      <c r="I3857" s="2"/>
      <c r="J3857" s="16"/>
      <c r="K3857" s="16"/>
      <c r="Q3857">
        <f>ROUND((Source!BZ3115/100)*ROUND((Source!AF3115*Source!AV3115)*Source!I3115, 2), 2)</f>
        <v>157.88999999999999</v>
      </c>
      <c r="R3857">
        <f>Source!X3115</f>
        <v>157.88999999999999</v>
      </c>
      <c r="S3857">
        <f>ROUND((Source!CA3115/100)*ROUND((Source!AF3115*Source!AV3115)*Source!I3115, 2), 2)</f>
        <v>22.56</v>
      </c>
      <c r="T3857">
        <f>Source!Y3115</f>
        <v>22.56</v>
      </c>
      <c r="U3857">
        <f>ROUND((175/100)*ROUND((Source!AE3115*Source!AV3115)*Source!I3115, 2), 2)</f>
        <v>0</v>
      </c>
      <c r="V3857">
        <f>ROUND((108/100)*ROUND(Source!CS3115*Source!I3115, 2), 2)</f>
        <v>0</v>
      </c>
    </row>
    <row r="3858" spans="1:22" x14ac:dyDescent="0.2">
      <c r="C3858" s="17" t="str">
        <f>"Объем: "&amp;Source!I3115&amp;"=1/"&amp;"100"</f>
        <v>Объем: 0,01=1/100</v>
      </c>
    </row>
    <row r="3859" spans="1:22" ht="14.25" x14ac:dyDescent="0.2">
      <c r="A3859" s="13"/>
      <c r="B3859" s="13"/>
      <c r="C3859" s="13" t="s">
        <v>1159</v>
      </c>
      <c r="D3859" s="14"/>
      <c r="E3859" s="2"/>
      <c r="F3859" s="16">
        <f>Source!AO3115</f>
        <v>22555.56</v>
      </c>
      <c r="G3859" s="15" t="str">
        <f>Source!DG3115</f>
        <v/>
      </c>
      <c r="H3859" s="2">
        <f>Source!AV3115</f>
        <v>1</v>
      </c>
      <c r="I3859" s="2">
        <f>IF(Source!BA3115&lt;&gt; 0, Source!BA3115, 1)</f>
        <v>1</v>
      </c>
      <c r="J3859" s="16">
        <f>Source!S3115</f>
        <v>225.56</v>
      </c>
      <c r="K3859" s="16"/>
    </row>
    <row r="3860" spans="1:22" ht="14.25" x14ac:dyDescent="0.2">
      <c r="A3860" s="13"/>
      <c r="B3860" s="13"/>
      <c r="C3860" s="13" t="s">
        <v>1160</v>
      </c>
      <c r="D3860" s="14" t="s">
        <v>1161</v>
      </c>
      <c r="E3860" s="2">
        <f>Source!AT3115</f>
        <v>70</v>
      </c>
      <c r="F3860" s="16"/>
      <c r="G3860" s="15"/>
      <c r="H3860" s="2"/>
      <c r="I3860" s="2"/>
      <c r="J3860" s="16">
        <f>SUM(R3857:R3859)</f>
        <v>157.88999999999999</v>
      </c>
      <c r="K3860" s="16"/>
    </row>
    <row r="3861" spans="1:22" ht="14.25" x14ac:dyDescent="0.2">
      <c r="A3861" s="13"/>
      <c r="B3861" s="13"/>
      <c r="C3861" s="13" t="s">
        <v>1162</v>
      </c>
      <c r="D3861" s="14" t="s">
        <v>1161</v>
      </c>
      <c r="E3861" s="2">
        <f>Source!AU3115</f>
        <v>10</v>
      </c>
      <c r="F3861" s="16"/>
      <c r="G3861" s="15"/>
      <c r="H3861" s="2"/>
      <c r="I3861" s="2"/>
      <c r="J3861" s="16">
        <f>SUM(T3857:T3860)</f>
        <v>22.56</v>
      </c>
      <c r="K3861" s="16"/>
    </row>
    <row r="3862" spans="1:22" ht="14.25" x14ac:dyDescent="0.2">
      <c r="A3862" s="13"/>
      <c r="B3862" s="13"/>
      <c r="C3862" s="13" t="s">
        <v>1163</v>
      </c>
      <c r="D3862" s="14" t="s">
        <v>1164</v>
      </c>
      <c r="E3862" s="2">
        <f>Source!AQ3115</f>
        <v>34.630000000000003</v>
      </c>
      <c r="F3862" s="16"/>
      <c r="G3862" s="15" t="str">
        <f>Source!DI3115</f>
        <v/>
      </c>
      <c r="H3862" s="2">
        <f>Source!AV3115</f>
        <v>1</v>
      </c>
      <c r="I3862" s="2"/>
      <c r="J3862" s="16"/>
      <c r="K3862" s="16">
        <f>Source!U3115</f>
        <v>0.34630000000000005</v>
      </c>
    </row>
    <row r="3863" spans="1:22" ht="15" x14ac:dyDescent="0.25">
      <c r="A3863" s="20"/>
      <c r="B3863" s="20"/>
      <c r="C3863" s="20"/>
      <c r="D3863" s="20"/>
      <c r="E3863" s="20"/>
      <c r="F3863" s="20"/>
      <c r="G3863" s="20"/>
      <c r="H3863" s="20"/>
      <c r="I3863" s="58">
        <f>J3859+J3860+J3861</f>
        <v>406.01</v>
      </c>
      <c r="J3863" s="58"/>
      <c r="K3863" s="21">
        <f>IF(Source!I3115&lt;&gt;0, ROUND(I3863/Source!I3115, 2), 0)</f>
        <v>40601</v>
      </c>
      <c r="P3863" s="18">
        <f>I3863</f>
        <v>406.01</v>
      </c>
    </row>
    <row r="3865" spans="1:22" ht="15" x14ac:dyDescent="0.25">
      <c r="A3865" s="61" t="str">
        <f>CONCATENATE("Итого по разделу: ",IF(Source!G3117&lt;&gt;"Новый раздел", Source!G3117, ""))</f>
        <v>Итого по разделу: Помещение 318 Кабинет химии (теория)</v>
      </c>
      <c r="B3865" s="61"/>
      <c r="C3865" s="61"/>
      <c r="D3865" s="61"/>
      <c r="E3865" s="61"/>
      <c r="F3865" s="61"/>
      <c r="G3865" s="61"/>
      <c r="H3865" s="61"/>
      <c r="I3865" s="59">
        <f>SUM(P3803:P3864)</f>
        <v>3738.16</v>
      </c>
      <c r="J3865" s="60"/>
      <c r="K3865" s="23"/>
    </row>
    <row r="3868" spans="1:22" ht="16.5" x14ac:dyDescent="0.25">
      <c r="A3868" s="57" t="str">
        <f>CONCATENATE("Раздел: ",IF(Source!G3147&lt;&gt;"Новый раздел", Source!G3147, ""))</f>
        <v>Раздел: Помещение 319 Кабинет биологии (теория)</v>
      </c>
      <c r="B3868" s="57"/>
      <c r="C3868" s="57"/>
      <c r="D3868" s="57"/>
      <c r="E3868" s="57"/>
      <c r="F3868" s="57"/>
      <c r="G3868" s="57"/>
      <c r="H3868" s="57"/>
      <c r="I3868" s="57"/>
      <c r="J3868" s="57"/>
      <c r="K3868" s="57"/>
    </row>
    <row r="3869" spans="1:22" ht="28.5" x14ac:dyDescent="0.2">
      <c r="A3869" s="13">
        <v>443</v>
      </c>
      <c r="B3869" s="13" t="str">
        <f>Source!F3151</f>
        <v>1.21-3305-1-1/1</v>
      </c>
      <c r="C3869" s="13" t="str">
        <f>Source!G3151</f>
        <v>Демонтаж выключателей, розеток</v>
      </c>
      <c r="D3869" s="14" t="str">
        <f>Source!H3151</f>
        <v>100 шт.</v>
      </c>
      <c r="E3869" s="2">
        <f>Source!I3151</f>
        <v>0.05</v>
      </c>
      <c r="F3869" s="16"/>
      <c r="G3869" s="15"/>
      <c r="H3869" s="2"/>
      <c r="I3869" s="2"/>
      <c r="J3869" s="16"/>
      <c r="K3869" s="16"/>
      <c r="Q3869">
        <f>ROUND((Source!BZ3151/100)*ROUND((Source!AF3151*Source!AV3151)*Source!I3151, 2), 2)</f>
        <v>94.86</v>
      </c>
      <c r="R3869">
        <f>Source!X3151</f>
        <v>94.86</v>
      </c>
      <c r="S3869">
        <f>ROUND((Source!CA3151/100)*ROUND((Source!AF3151*Source!AV3151)*Source!I3151, 2), 2)</f>
        <v>13.55</v>
      </c>
      <c r="T3869">
        <f>Source!Y3151</f>
        <v>13.55</v>
      </c>
      <c r="U3869">
        <f>ROUND((175/100)*ROUND((Source!AE3151*Source!AV3151)*Source!I3151, 2), 2)</f>
        <v>0</v>
      </c>
      <c r="V3869">
        <f>ROUND((108/100)*ROUND(Source!CS3151*Source!I3151, 2), 2)</f>
        <v>0</v>
      </c>
    </row>
    <row r="3870" spans="1:22" x14ac:dyDescent="0.2">
      <c r="C3870" s="17" t="str">
        <f>"Объем: "&amp;Source!I3151&amp;"=5/"&amp;"100"</f>
        <v>Объем: 0,05=5/100</v>
      </c>
    </row>
    <row r="3871" spans="1:22" ht="14.25" x14ac:dyDescent="0.2">
      <c r="A3871" s="13"/>
      <c r="B3871" s="13"/>
      <c r="C3871" s="13" t="s">
        <v>1159</v>
      </c>
      <c r="D3871" s="14"/>
      <c r="E3871" s="2"/>
      <c r="F3871" s="16">
        <f>Source!AO3151</f>
        <v>2710.46</v>
      </c>
      <c r="G3871" s="15" t="str">
        <f>Source!DG3151</f>
        <v/>
      </c>
      <c r="H3871" s="2">
        <f>Source!AV3151</f>
        <v>1</v>
      </c>
      <c r="I3871" s="2">
        <f>IF(Source!BA3151&lt;&gt; 0, Source!BA3151, 1)</f>
        <v>1</v>
      </c>
      <c r="J3871" s="16">
        <f>Source!S3151</f>
        <v>135.52000000000001</v>
      </c>
      <c r="K3871" s="16"/>
    </row>
    <row r="3872" spans="1:22" ht="14.25" x14ac:dyDescent="0.2">
      <c r="A3872" s="13"/>
      <c r="B3872" s="13"/>
      <c r="C3872" s="13" t="s">
        <v>1160</v>
      </c>
      <c r="D3872" s="14" t="s">
        <v>1161</v>
      </c>
      <c r="E3872" s="2">
        <f>Source!AT3151</f>
        <v>70</v>
      </c>
      <c r="F3872" s="16"/>
      <c r="G3872" s="15"/>
      <c r="H3872" s="2"/>
      <c r="I3872" s="2"/>
      <c r="J3872" s="16">
        <f>SUM(R3869:R3871)</f>
        <v>94.86</v>
      </c>
      <c r="K3872" s="16"/>
    </row>
    <row r="3873" spans="1:22" ht="14.25" x14ac:dyDescent="0.2">
      <c r="A3873" s="13"/>
      <c r="B3873" s="13"/>
      <c r="C3873" s="13" t="s">
        <v>1162</v>
      </c>
      <c r="D3873" s="14" t="s">
        <v>1161</v>
      </c>
      <c r="E3873" s="2">
        <f>Source!AU3151</f>
        <v>10</v>
      </c>
      <c r="F3873" s="16"/>
      <c r="G3873" s="15"/>
      <c r="H3873" s="2"/>
      <c r="I3873" s="2"/>
      <c r="J3873" s="16">
        <f>SUM(T3869:T3872)</f>
        <v>13.55</v>
      </c>
      <c r="K3873" s="16"/>
    </row>
    <row r="3874" spans="1:22" ht="14.25" x14ac:dyDescent="0.2">
      <c r="A3874" s="13"/>
      <c r="B3874" s="13"/>
      <c r="C3874" s="13" t="s">
        <v>1163</v>
      </c>
      <c r="D3874" s="14" t="s">
        <v>1164</v>
      </c>
      <c r="E3874" s="2">
        <f>Source!AQ3151</f>
        <v>5.84</v>
      </c>
      <c r="F3874" s="16"/>
      <c r="G3874" s="15" t="str">
        <f>Source!DI3151</f>
        <v/>
      </c>
      <c r="H3874" s="2">
        <f>Source!AV3151</f>
        <v>1</v>
      </c>
      <c r="I3874" s="2"/>
      <c r="J3874" s="16"/>
      <c r="K3874" s="16">
        <f>Source!U3151</f>
        <v>0.29199999999999998</v>
      </c>
    </row>
    <row r="3875" spans="1:22" ht="15" x14ac:dyDescent="0.25">
      <c r="A3875" s="20"/>
      <c r="B3875" s="20"/>
      <c r="C3875" s="20"/>
      <c r="D3875" s="20"/>
      <c r="E3875" s="20"/>
      <c r="F3875" s="20"/>
      <c r="G3875" s="20"/>
      <c r="H3875" s="20"/>
      <c r="I3875" s="58">
        <f>J3871+J3872+J3873</f>
        <v>243.93</v>
      </c>
      <c r="J3875" s="58"/>
      <c r="K3875" s="21">
        <f>IF(Source!I3151&lt;&gt;0, ROUND(I3875/Source!I3151, 2), 0)</f>
        <v>4878.6000000000004</v>
      </c>
      <c r="P3875" s="18">
        <f>I3875</f>
        <v>243.93</v>
      </c>
    </row>
    <row r="3876" spans="1:22" ht="57" x14ac:dyDescent="0.2">
      <c r="A3876" s="13">
        <v>444</v>
      </c>
      <c r="B3876" s="13" t="str">
        <f>Source!F3152</f>
        <v>1.50-3204-13-6/1</v>
      </c>
      <c r="C3876" s="13" t="str">
        <f>Source!G3152</f>
        <v>Сверление отверстий в строительных конструкциях из кирпича установками алмазного сверления, диаметр сверла алмазного кольцевого 70 мм</v>
      </c>
      <c r="D3876" s="14" t="str">
        <f>Source!H3152</f>
        <v>10 СМ</v>
      </c>
      <c r="E3876" s="2">
        <f>Source!I3152</f>
        <v>0.2</v>
      </c>
      <c r="F3876" s="16"/>
      <c r="G3876" s="15"/>
      <c r="H3876" s="2"/>
      <c r="I3876" s="2"/>
      <c r="J3876" s="16"/>
      <c r="K3876" s="16"/>
      <c r="Q3876">
        <f>ROUND((Source!BZ3152/100)*ROUND((Source!AF3152*Source!AV3152)*Source!I3152, 2), 2)</f>
        <v>42.74</v>
      </c>
      <c r="R3876">
        <f>Source!X3152</f>
        <v>42.74</v>
      </c>
      <c r="S3876">
        <f>ROUND((Source!CA3152/100)*ROUND((Source!AF3152*Source!AV3152)*Source!I3152, 2), 2)</f>
        <v>6.11</v>
      </c>
      <c r="T3876">
        <f>Source!Y3152</f>
        <v>6.11</v>
      </c>
      <c r="U3876">
        <f>ROUND((175/100)*ROUND((Source!AE3152*Source!AV3152)*Source!I3152, 2), 2)</f>
        <v>0.05</v>
      </c>
      <c r="V3876">
        <f>ROUND((108/100)*ROUND(Source!CS3152*Source!I3152, 2), 2)</f>
        <v>0.03</v>
      </c>
    </row>
    <row r="3877" spans="1:22" x14ac:dyDescent="0.2">
      <c r="C3877" s="17" t="str">
        <f>"Объем: "&amp;Source!I3152&amp;"=2/"&amp;"10"</f>
        <v>Объем: 0,2=2/10</v>
      </c>
    </row>
    <row r="3878" spans="1:22" ht="14.25" x14ac:dyDescent="0.2">
      <c r="A3878" s="13"/>
      <c r="B3878" s="13"/>
      <c r="C3878" s="13" t="s">
        <v>1159</v>
      </c>
      <c r="D3878" s="14"/>
      <c r="E3878" s="2"/>
      <c r="F3878" s="16">
        <f>Source!AO3152</f>
        <v>305.27</v>
      </c>
      <c r="G3878" s="15" t="str">
        <f>Source!DG3152</f>
        <v/>
      </c>
      <c r="H3878" s="2">
        <f>Source!AV3152</f>
        <v>1</v>
      </c>
      <c r="I3878" s="2">
        <f>IF(Source!BA3152&lt;&gt; 0, Source!BA3152, 1)</f>
        <v>1</v>
      </c>
      <c r="J3878" s="16">
        <f>Source!S3152</f>
        <v>61.05</v>
      </c>
      <c r="K3878" s="16"/>
    </row>
    <row r="3879" spans="1:22" ht="14.25" x14ac:dyDescent="0.2">
      <c r="A3879" s="13"/>
      <c r="B3879" s="13"/>
      <c r="C3879" s="13" t="s">
        <v>1165</v>
      </c>
      <c r="D3879" s="14"/>
      <c r="E3879" s="2"/>
      <c r="F3879" s="16">
        <f>Source!AM3152</f>
        <v>8.99</v>
      </c>
      <c r="G3879" s="15" t="str">
        <f>Source!DE3152</f>
        <v/>
      </c>
      <c r="H3879" s="2">
        <f>Source!AV3152</f>
        <v>1</v>
      </c>
      <c r="I3879" s="2">
        <f>IF(Source!BB3152&lt;&gt; 0, Source!BB3152, 1)</f>
        <v>1</v>
      </c>
      <c r="J3879" s="16">
        <f>Source!Q3152</f>
        <v>1.8</v>
      </c>
      <c r="K3879" s="16"/>
    </row>
    <row r="3880" spans="1:22" ht="14.25" x14ac:dyDescent="0.2">
      <c r="A3880" s="13"/>
      <c r="B3880" s="13"/>
      <c r="C3880" s="13" t="s">
        <v>1166</v>
      </c>
      <c r="D3880" s="14"/>
      <c r="E3880" s="2"/>
      <c r="F3880" s="16">
        <f>Source!AN3152</f>
        <v>0.13</v>
      </c>
      <c r="G3880" s="15" t="str">
        <f>Source!DF3152</f>
        <v/>
      </c>
      <c r="H3880" s="2">
        <f>Source!AV3152</f>
        <v>1</v>
      </c>
      <c r="I3880" s="2">
        <f>IF(Source!BS3152&lt;&gt; 0, Source!BS3152, 1)</f>
        <v>1</v>
      </c>
      <c r="J3880" s="22">
        <f>Source!R3152</f>
        <v>0.03</v>
      </c>
      <c r="K3880" s="16"/>
    </row>
    <row r="3881" spans="1:22" ht="14.25" x14ac:dyDescent="0.2">
      <c r="A3881" s="13"/>
      <c r="B3881" s="13"/>
      <c r="C3881" s="13" t="s">
        <v>1167</v>
      </c>
      <c r="D3881" s="14"/>
      <c r="E3881" s="2"/>
      <c r="F3881" s="16">
        <f>Source!AL3152</f>
        <v>112.32</v>
      </c>
      <c r="G3881" s="15" t="str">
        <f>Source!DD3152</f>
        <v/>
      </c>
      <c r="H3881" s="2">
        <f>Source!AW3152</f>
        <v>1</v>
      </c>
      <c r="I3881" s="2">
        <f>IF(Source!BC3152&lt;&gt; 0, Source!BC3152, 1)</f>
        <v>1</v>
      </c>
      <c r="J3881" s="16">
        <f>Source!P3152</f>
        <v>22.46</v>
      </c>
      <c r="K3881" s="16"/>
    </row>
    <row r="3882" spans="1:22" ht="14.25" x14ac:dyDescent="0.2">
      <c r="A3882" s="13"/>
      <c r="B3882" s="13"/>
      <c r="C3882" s="13" t="s">
        <v>1160</v>
      </c>
      <c r="D3882" s="14" t="s">
        <v>1161</v>
      </c>
      <c r="E3882" s="2">
        <f>Source!AT3152</f>
        <v>70</v>
      </c>
      <c r="F3882" s="16"/>
      <c r="G3882" s="15"/>
      <c r="H3882" s="2"/>
      <c r="I3882" s="2"/>
      <c r="J3882" s="16">
        <f>SUM(R3876:R3881)</f>
        <v>42.74</v>
      </c>
      <c r="K3882" s="16"/>
    </row>
    <row r="3883" spans="1:22" ht="14.25" x14ac:dyDescent="0.2">
      <c r="A3883" s="13"/>
      <c r="B3883" s="13"/>
      <c r="C3883" s="13" t="s">
        <v>1162</v>
      </c>
      <c r="D3883" s="14" t="s">
        <v>1161</v>
      </c>
      <c r="E3883" s="2">
        <f>Source!AU3152</f>
        <v>10</v>
      </c>
      <c r="F3883" s="16"/>
      <c r="G3883" s="15"/>
      <c r="H3883" s="2"/>
      <c r="I3883" s="2"/>
      <c r="J3883" s="16">
        <f>SUM(T3876:T3882)</f>
        <v>6.11</v>
      </c>
      <c r="K3883" s="16"/>
    </row>
    <row r="3884" spans="1:22" ht="14.25" x14ac:dyDescent="0.2">
      <c r="A3884" s="13"/>
      <c r="B3884" s="13"/>
      <c r="C3884" s="13" t="s">
        <v>1168</v>
      </c>
      <c r="D3884" s="14" t="s">
        <v>1161</v>
      </c>
      <c r="E3884" s="2">
        <f>108</f>
        <v>108</v>
      </c>
      <c r="F3884" s="16"/>
      <c r="G3884" s="15"/>
      <c r="H3884" s="2"/>
      <c r="I3884" s="2"/>
      <c r="J3884" s="16">
        <f>SUM(V3876:V3883)</f>
        <v>0.03</v>
      </c>
      <c r="K3884" s="16"/>
    </row>
    <row r="3885" spans="1:22" ht="14.25" x14ac:dyDescent="0.2">
      <c r="A3885" s="13"/>
      <c r="B3885" s="13"/>
      <c r="C3885" s="13" t="s">
        <v>1163</v>
      </c>
      <c r="D3885" s="14" t="s">
        <v>1164</v>
      </c>
      <c r="E3885" s="2">
        <f>Source!AQ3152</f>
        <v>0.42</v>
      </c>
      <c r="F3885" s="16"/>
      <c r="G3885" s="15" t="str">
        <f>Source!DI3152</f>
        <v/>
      </c>
      <c r="H3885" s="2">
        <f>Source!AV3152</f>
        <v>1</v>
      </c>
      <c r="I3885" s="2"/>
      <c r="J3885" s="16"/>
      <c r="K3885" s="16">
        <f>Source!U3152</f>
        <v>8.4000000000000005E-2</v>
      </c>
    </row>
    <row r="3886" spans="1:22" ht="15" x14ac:dyDescent="0.25">
      <c r="A3886" s="20"/>
      <c r="B3886" s="20"/>
      <c r="C3886" s="20"/>
      <c r="D3886" s="20"/>
      <c r="E3886" s="20"/>
      <c r="F3886" s="20"/>
      <c r="G3886" s="20"/>
      <c r="H3886" s="20"/>
      <c r="I3886" s="58">
        <f>J3878+J3879+J3881+J3882+J3883+J3884</f>
        <v>134.19000000000003</v>
      </c>
      <c r="J3886" s="58"/>
      <c r="K3886" s="21">
        <f>IF(Source!I3152&lt;&gt;0, ROUND(I3886/Source!I3152, 2), 0)</f>
        <v>670.95</v>
      </c>
      <c r="P3886" s="18">
        <f>I3886</f>
        <v>134.19000000000003</v>
      </c>
    </row>
    <row r="3887" spans="1:22" ht="28.5" x14ac:dyDescent="0.2">
      <c r="A3887" s="13">
        <v>445</v>
      </c>
      <c r="B3887" s="13" t="str">
        <f>Source!F3153</f>
        <v>1.50-3204-10-1/1</v>
      </c>
      <c r="C3887" s="13" t="str">
        <f>Source!G3153</f>
        <v>Пробивка борозд в кирпичных стенах, площадь сечения до 20 см2</v>
      </c>
      <c r="D3887" s="14" t="str">
        <f>Source!H3153</f>
        <v>100 м</v>
      </c>
      <c r="E3887" s="2">
        <f>Source!I3153</f>
        <v>0.01</v>
      </c>
      <c r="F3887" s="16"/>
      <c r="G3887" s="15"/>
      <c r="H3887" s="2"/>
      <c r="I3887" s="2"/>
      <c r="J3887" s="16"/>
      <c r="K3887" s="16"/>
      <c r="Q3887">
        <f>ROUND((Source!BZ3153/100)*ROUND((Source!AF3153*Source!AV3153)*Source!I3153, 2), 2)</f>
        <v>57.54</v>
      </c>
      <c r="R3887">
        <f>Source!X3153</f>
        <v>57.54</v>
      </c>
      <c r="S3887">
        <f>ROUND((Source!CA3153/100)*ROUND((Source!AF3153*Source!AV3153)*Source!I3153, 2), 2)</f>
        <v>8.2200000000000006</v>
      </c>
      <c r="T3887">
        <f>Source!Y3153</f>
        <v>8.2200000000000006</v>
      </c>
      <c r="U3887">
        <f>ROUND((175/100)*ROUND((Source!AE3153*Source!AV3153)*Source!I3153, 2), 2)</f>
        <v>53.2</v>
      </c>
      <c r="V3887">
        <f>ROUND((108/100)*ROUND(Source!CS3153*Source!I3153, 2), 2)</f>
        <v>32.83</v>
      </c>
    </row>
    <row r="3888" spans="1:22" x14ac:dyDescent="0.2">
      <c r="C3888" s="17" t="str">
        <f>"Объем: "&amp;Source!I3153&amp;"=1/"&amp;"100"</f>
        <v>Объем: 0,01=1/100</v>
      </c>
    </row>
    <row r="3889" spans="1:22" ht="14.25" x14ac:dyDescent="0.2">
      <c r="A3889" s="13"/>
      <c r="B3889" s="13"/>
      <c r="C3889" s="13" t="s">
        <v>1159</v>
      </c>
      <c r="D3889" s="14"/>
      <c r="E3889" s="2"/>
      <c r="F3889" s="16">
        <f>Source!AO3153</f>
        <v>8219.68</v>
      </c>
      <c r="G3889" s="15" t="str">
        <f>Source!DG3153</f>
        <v/>
      </c>
      <c r="H3889" s="2">
        <f>Source!AV3153</f>
        <v>1</v>
      </c>
      <c r="I3889" s="2">
        <f>IF(Source!BA3153&lt;&gt; 0, Source!BA3153, 1)</f>
        <v>1</v>
      </c>
      <c r="J3889" s="16">
        <f>Source!S3153</f>
        <v>82.2</v>
      </c>
      <c r="K3889" s="16"/>
    </row>
    <row r="3890" spans="1:22" ht="14.25" x14ac:dyDescent="0.2">
      <c r="A3890" s="13"/>
      <c r="B3890" s="13"/>
      <c r="C3890" s="13" t="s">
        <v>1165</v>
      </c>
      <c r="D3890" s="14"/>
      <c r="E3890" s="2"/>
      <c r="F3890" s="16">
        <f>Source!AM3153</f>
        <v>5993.85</v>
      </c>
      <c r="G3890" s="15" t="str">
        <f>Source!DE3153</f>
        <v/>
      </c>
      <c r="H3890" s="2">
        <f>Source!AV3153</f>
        <v>1</v>
      </c>
      <c r="I3890" s="2">
        <f>IF(Source!BB3153&lt;&gt; 0, Source!BB3153, 1)</f>
        <v>1</v>
      </c>
      <c r="J3890" s="16">
        <f>Source!Q3153</f>
        <v>59.94</v>
      </c>
      <c r="K3890" s="16"/>
    </row>
    <row r="3891" spans="1:22" ht="14.25" x14ac:dyDescent="0.2">
      <c r="A3891" s="13"/>
      <c r="B3891" s="13"/>
      <c r="C3891" s="13" t="s">
        <v>1166</v>
      </c>
      <c r="D3891" s="14"/>
      <c r="E3891" s="2"/>
      <c r="F3891" s="16">
        <f>Source!AN3153</f>
        <v>3040.45</v>
      </c>
      <c r="G3891" s="15" t="str">
        <f>Source!DF3153</f>
        <v/>
      </c>
      <c r="H3891" s="2">
        <f>Source!AV3153</f>
        <v>1</v>
      </c>
      <c r="I3891" s="2">
        <f>IF(Source!BS3153&lt;&gt; 0, Source!BS3153, 1)</f>
        <v>1</v>
      </c>
      <c r="J3891" s="22">
        <f>Source!R3153</f>
        <v>30.4</v>
      </c>
      <c r="K3891" s="16"/>
    </row>
    <row r="3892" spans="1:22" ht="14.25" x14ac:dyDescent="0.2">
      <c r="A3892" s="13"/>
      <c r="B3892" s="13"/>
      <c r="C3892" s="13" t="s">
        <v>1160</v>
      </c>
      <c r="D3892" s="14" t="s">
        <v>1161</v>
      </c>
      <c r="E3892" s="2">
        <f>Source!AT3153</f>
        <v>70</v>
      </c>
      <c r="F3892" s="16"/>
      <c r="G3892" s="15"/>
      <c r="H3892" s="2"/>
      <c r="I3892" s="2"/>
      <c r="J3892" s="16">
        <f>SUM(R3887:R3891)</f>
        <v>57.54</v>
      </c>
      <c r="K3892" s="16"/>
    </row>
    <row r="3893" spans="1:22" ht="14.25" x14ac:dyDescent="0.2">
      <c r="A3893" s="13"/>
      <c r="B3893" s="13"/>
      <c r="C3893" s="13" t="s">
        <v>1162</v>
      </c>
      <c r="D3893" s="14" t="s">
        <v>1161</v>
      </c>
      <c r="E3893" s="2">
        <f>Source!AU3153</f>
        <v>10</v>
      </c>
      <c r="F3893" s="16"/>
      <c r="G3893" s="15"/>
      <c r="H3893" s="2"/>
      <c r="I3893" s="2"/>
      <c r="J3893" s="16">
        <f>SUM(T3887:T3892)</f>
        <v>8.2200000000000006</v>
      </c>
      <c r="K3893" s="16"/>
    </row>
    <row r="3894" spans="1:22" ht="14.25" x14ac:dyDescent="0.2">
      <c r="A3894" s="13"/>
      <c r="B3894" s="13"/>
      <c r="C3894" s="13" t="s">
        <v>1168</v>
      </c>
      <c r="D3894" s="14" t="s">
        <v>1161</v>
      </c>
      <c r="E3894" s="2">
        <f>108</f>
        <v>108</v>
      </c>
      <c r="F3894" s="16"/>
      <c r="G3894" s="15"/>
      <c r="H3894" s="2"/>
      <c r="I3894" s="2"/>
      <c r="J3894" s="16">
        <f>SUM(V3887:V3893)</f>
        <v>32.83</v>
      </c>
      <c r="K3894" s="16"/>
    </row>
    <row r="3895" spans="1:22" ht="14.25" x14ac:dyDescent="0.2">
      <c r="A3895" s="13"/>
      <c r="B3895" s="13"/>
      <c r="C3895" s="13" t="s">
        <v>1163</v>
      </c>
      <c r="D3895" s="14" t="s">
        <v>1164</v>
      </c>
      <c r="E3895" s="2">
        <f>Source!AQ3153</f>
        <v>14</v>
      </c>
      <c r="F3895" s="16"/>
      <c r="G3895" s="15" t="str">
        <f>Source!DI3153</f>
        <v/>
      </c>
      <c r="H3895" s="2">
        <f>Source!AV3153</f>
        <v>1</v>
      </c>
      <c r="I3895" s="2"/>
      <c r="J3895" s="16"/>
      <c r="K3895" s="16">
        <f>Source!U3153</f>
        <v>0.14000000000000001</v>
      </c>
    </row>
    <row r="3896" spans="1:22" ht="15" x14ac:dyDescent="0.25">
      <c r="A3896" s="20"/>
      <c r="B3896" s="20"/>
      <c r="C3896" s="20"/>
      <c r="D3896" s="20"/>
      <c r="E3896" s="20"/>
      <c r="F3896" s="20"/>
      <c r="G3896" s="20"/>
      <c r="H3896" s="20"/>
      <c r="I3896" s="58">
        <f>J3889+J3890+J3892+J3893+J3894</f>
        <v>240.72999999999996</v>
      </c>
      <c r="J3896" s="58"/>
      <c r="K3896" s="21">
        <f>IF(Source!I3153&lt;&gt;0, ROUND(I3896/Source!I3153, 2), 0)</f>
        <v>24073</v>
      </c>
      <c r="P3896" s="18">
        <f>I3896</f>
        <v>240.72999999999996</v>
      </c>
    </row>
    <row r="3897" spans="1:22" ht="99.75" x14ac:dyDescent="0.2">
      <c r="A3897" s="13">
        <v>446</v>
      </c>
      <c r="B3897" s="13" t="str">
        <f>Source!F3154</f>
        <v>21.23-8-140</v>
      </c>
      <c r="C3897" s="13" t="str">
        <f>Source!G3154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897" s="14" t="str">
        <f>Source!H3154</f>
        <v>км</v>
      </c>
      <c r="E3897" s="2">
        <f>Source!I3154</f>
        <v>1E-3</v>
      </c>
      <c r="F3897" s="16">
        <f>Source!AL3154</f>
        <v>99860.32</v>
      </c>
      <c r="G3897" s="15" t="str">
        <f>Source!DD3154</f>
        <v/>
      </c>
      <c r="H3897" s="2">
        <f>Source!AW3154</f>
        <v>1</v>
      </c>
      <c r="I3897" s="2">
        <f>IF(Source!BC3154&lt;&gt; 0, Source!BC3154, 1)</f>
        <v>1</v>
      </c>
      <c r="J3897" s="16">
        <f>Source!P3154</f>
        <v>99.86</v>
      </c>
      <c r="K3897" s="16"/>
      <c r="Q3897">
        <f>ROUND((Source!BZ3154/100)*ROUND((Source!AF3154*Source!AV3154)*Source!I3154, 2), 2)</f>
        <v>0</v>
      </c>
      <c r="R3897">
        <f>Source!X3154</f>
        <v>0</v>
      </c>
      <c r="S3897">
        <f>ROUND((Source!CA3154/100)*ROUND((Source!AF3154*Source!AV3154)*Source!I3154, 2), 2)</f>
        <v>0</v>
      </c>
      <c r="T3897">
        <f>Source!Y3154</f>
        <v>0</v>
      </c>
      <c r="U3897">
        <f>ROUND((175/100)*ROUND((Source!AE3154*Source!AV3154)*Source!I3154, 2), 2)</f>
        <v>0</v>
      </c>
      <c r="V3897">
        <f>ROUND((108/100)*ROUND(Source!CS3154*Source!I3154, 2), 2)</f>
        <v>0</v>
      </c>
    </row>
    <row r="3898" spans="1:22" ht="15" x14ac:dyDescent="0.25">
      <c r="A3898" s="20"/>
      <c r="B3898" s="20"/>
      <c r="C3898" s="20"/>
      <c r="D3898" s="20"/>
      <c r="E3898" s="20"/>
      <c r="F3898" s="20"/>
      <c r="G3898" s="20"/>
      <c r="H3898" s="20"/>
      <c r="I3898" s="58">
        <f>J3897</f>
        <v>99.86</v>
      </c>
      <c r="J3898" s="58"/>
      <c r="K3898" s="21">
        <f>IF(Source!I3154&lt;&gt;0, ROUND(I3898/Source!I3154, 2), 0)</f>
        <v>99860</v>
      </c>
      <c r="P3898" s="18">
        <f>I3898</f>
        <v>99.86</v>
      </c>
    </row>
    <row r="3899" spans="1:22" ht="57" x14ac:dyDescent="0.2">
      <c r="A3899" s="13">
        <v>447</v>
      </c>
      <c r="B3899" s="13" t="str">
        <f>Source!F3155</f>
        <v>21.21-5-84</v>
      </c>
      <c r="C3899" s="13" t="str">
        <f>Source!G3155</f>
        <v>Коробки для установки выключателей, переключателей и штепсельных розеток при скрытой электропроводке, тип КУВ-1М УХЛЗ</v>
      </c>
      <c r="D3899" s="14" t="str">
        <f>Source!H3155</f>
        <v>1000 шт.</v>
      </c>
      <c r="E3899" s="2">
        <f>Source!I3155</f>
        <v>2E-3</v>
      </c>
      <c r="F3899" s="16">
        <f>Source!AL3155</f>
        <v>72169.899999999994</v>
      </c>
      <c r="G3899" s="15" t="str">
        <f>Source!DD3155</f>
        <v/>
      </c>
      <c r="H3899" s="2">
        <f>Source!AW3155</f>
        <v>1</v>
      </c>
      <c r="I3899" s="2">
        <f>IF(Source!BC3155&lt;&gt; 0, Source!BC3155, 1)</f>
        <v>1</v>
      </c>
      <c r="J3899" s="16">
        <f>Source!P3155</f>
        <v>144.34</v>
      </c>
      <c r="K3899" s="16"/>
      <c r="Q3899">
        <f>ROUND((Source!BZ3155/100)*ROUND((Source!AF3155*Source!AV3155)*Source!I3155, 2), 2)</f>
        <v>0</v>
      </c>
      <c r="R3899">
        <f>Source!X3155</f>
        <v>0</v>
      </c>
      <c r="S3899">
        <f>ROUND((Source!CA3155/100)*ROUND((Source!AF3155*Source!AV3155)*Source!I3155, 2), 2)</f>
        <v>0</v>
      </c>
      <c r="T3899">
        <f>Source!Y3155</f>
        <v>0</v>
      </c>
      <c r="U3899">
        <f>ROUND((175/100)*ROUND((Source!AE3155*Source!AV3155)*Source!I3155, 2), 2)</f>
        <v>0</v>
      </c>
      <c r="V3899">
        <f>ROUND((108/100)*ROUND(Source!CS3155*Source!I3155, 2), 2)</f>
        <v>0</v>
      </c>
    </row>
    <row r="3900" spans="1:22" x14ac:dyDescent="0.2">
      <c r="C3900" s="17" t="str">
        <f>"Объем: "&amp;Source!I3155&amp;"=2/"&amp;"1000"</f>
        <v>Объем: 0,002=2/1000</v>
      </c>
    </row>
    <row r="3901" spans="1:22" ht="15" x14ac:dyDescent="0.25">
      <c r="A3901" s="20"/>
      <c r="B3901" s="20"/>
      <c r="C3901" s="20"/>
      <c r="D3901" s="20"/>
      <c r="E3901" s="20"/>
      <c r="F3901" s="20"/>
      <c r="G3901" s="20"/>
      <c r="H3901" s="20"/>
      <c r="I3901" s="58">
        <f>J3899</f>
        <v>144.34</v>
      </c>
      <c r="J3901" s="58"/>
      <c r="K3901" s="21">
        <f>IF(Source!I3155&lt;&gt;0, ROUND(I3901/Source!I3155, 2), 0)</f>
        <v>72170</v>
      </c>
      <c r="P3901" s="18">
        <f>I3901</f>
        <v>144.34</v>
      </c>
    </row>
    <row r="3902" spans="1:22" ht="42.75" x14ac:dyDescent="0.2">
      <c r="A3902" s="13">
        <v>448</v>
      </c>
      <c r="B3902" s="13" t="str">
        <f>Source!F3156</f>
        <v>1.20-3103-1-8/1</v>
      </c>
      <c r="C3902" s="13" t="str">
        <f>Source!G3156</f>
        <v>Установка розетки штепсельной неутопленного типа при открытой проводке</v>
      </c>
      <c r="D3902" s="14" t="str">
        <f>Source!H3156</f>
        <v>100 шт.</v>
      </c>
      <c r="E3902" s="2">
        <f>Source!I3156</f>
        <v>0.04</v>
      </c>
      <c r="F3902" s="16"/>
      <c r="G3902" s="15"/>
      <c r="H3902" s="2"/>
      <c r="I3902" s="2"/>
      <c r="J3902" s="16"/>
      <c r="K3902" s="16"/>
      <c r="Q3902">
        <f>ROUND((Source!BZ3156/100)*ROUND((Source!AF3156*Source!AV3156)*Source!I3156, 2), 2)</f>
        <v>780.74</v>
      </c>
      <c r="R3902">
        <f>Source!X3156</f>
        <v>780.74</v>
      </c>
      <c r="S3902">
        <f>ROUND((Source!CA3156/100)*ROUND((Source!AF3156*Source!AV3156)*Source!I3156, 2), 2)</f>
        <v>111.53</v>
      </c>
      <c r="T3902">
        <f>Source!Y3156</f>
        <v>111.53</v>
      </c>
      <c r="U3902">
        <f>ROUND((175/100)*ROUND((Source!AE3156*Source!AV3156)*Source!I3156, 2), 2)</f>
        <v>0.05</v>
      </c>
      <c r="V3902">
        <f>ROUND((108/100)*ROUND(Source!CS3156*Source!I3156, 2), 2)</f>
        <v>0.03</v>
      </c>
    </row>
    <row r="3903" spans="1:22" x14ac:dyDescent="0.2">
      <c r="C3903" s="17" t="str">
        <f>"Объем: "&amp;Source!I3156&amp;"=4/"&amp;"100"</f>
        <v>Объем: 0,04=4/100</v>
      </c>
    </row>
    <row r="3904" spans="1:22" ht="14.25" x14ac:dyDescent="0.2">
      <c r="A3904" s="13"/>
      <c r="B3904" s="13"/>
      <c r="C3904" s="13" t="s">
        <v>1159</v>
      </c>
      <c r="D3904" s="14"/>
      <c r="E3904" s="2"/>
      <c r="F3904" s="16">
        <f>Source!AO3156</f>
        <v>27883.439999999999</v>
      </c>
      <c r="G3904" s="15" t="str">
        <f>Source!DG3156</f>
        <v/>
      </c>
      <c r="H3904" s="2">
        <f>Source!AV3156</f>
        <v>1</v>
      </c>
      <c r="I3904" s="2">
        <f>IF(Source!BA3156&lt;&gt; 0, Source!BA3156, 1)</f>
        <v>1</v>
      </c>
      <c r="J3904" s="16">
        <f>Source!S3156</f>
        <v>1115.3399999999999</v>
      </c>
      <c r="K3904" s="16"/>
    </row>
    <row r="3905" spans="1:22" ht="14.25" x14ac:dyDescent="0.2">
      <c r="A3905" s="13"/>
      <c r="B3905" s="13"/>
      <c r="C3905" s="13" t="s">
        <v>1165</v>
      </c>
      <c r="D3905" s="14"/>
      <c r="E3905" s="2"/>
      <c r="F3905" s="16">
        <f>Source!AM3156</f>
        <v>32.57</v>
      </c>
      <c r="G3905" s="15" t="str">
        <f>Source!DE3156</f>
        <v/>
      </c>
      <c r="H3905" s="2">
        <f>Source!AV3156</f>
        <v>1</v>
      </c>
      <c r="I3905" s="2">
        <f>IF(Source!BB3156&lt;&gt; 0, Source!BB3156, 1)</f>
        <v>1</v>
      </c>
      <c r="J3905" s="16">
        <f>Source!Q3156</f>
        <v>1.3</v>
      </c>
      <c r="K3905" s="16"/>
    </row>
    <row r="3906" spans="1:22" ht="14.25" x14ac:dyDescent="0.2">
      <c r="A3906" s="13"/>
      <c r="B3906" s="13"/>
      <c r="C3906" s="13" t="s">
        <v>1166</v>
      </c>
      <c r="D3906" s="14"/>
      <c r="E3906" s="2"/>
      <c r="F3906" s="16">
        <f>Source!AN3156</f>
        <v>0.69</v>
      </c>
      <c r="G3906" s="15" t="str">
        <f>Source!DF3156</f>
        <v/>
      </c>
      <c r="H3906" s="2">
        <f>Source!AV3156</f>
        <v>1</v>
      </c>
      <c r="I3906" s="2">
        <f>IF(Source!BS3156&lt;&gt; 0, Source!BS3156, 1)</f>
        <v>1</v>
      </c>
      <c r="J3906" s="22">
        <f>Source!R3156</f>
        <v>0.03</v>
      </c>
      <c r="K3906" s="16"/>
    </row>
    <row r="3907" spans="1:22" ht="14.25" x14ac:dyDescent="0.2">
      <c r="A3907" s="13"/>
      <c r="B3907" s="13"/>
      <c r="C3907" s="13" t="s">
        <v>1160</v>
      </c>
      <c r="D3907" s="14" t="s">
        <v>1161</v>
      </c>
      <c r="E3907" s="2">
        <f>Source!AT3156</f>
        <v>70</v>
      </c>
      <c r="F3907" s="16"/>
      <c r="G3907" s="15"/>
      <c r="H3907" s="2"/>
      <c r="I3907" s="2"/>
      <c r="J3907" s="16">
        <f>SUM(R3902:R3906)</f>
        <v>780.74</v>
      </c>
      <c r="K3907" s="16"/>
    </row>
    <row r="3908" spans="1:22" ht="14.25" x14ac:dyDescent="0.2">
      <c r="A3908" s="13"/>
      <c r="B3908" s="13"/>
      <c r="C3908" s="13" t="s">
        <v>1162</v>
      </c>
      <c r="D3908" s="14" t="s">
        <v>1161</v>
      </c>
      <c r="E3908" s="2">
        <f>Source!AU3156</f>
        <v>10</v>
      </c>
      <c r="F3908" s="16"/>
      <c r="G3908" s="15"/>
      <c r="H3908" s="2"/>
      <c r="I3908" s="2"/>
      <c r="J3908" s="16">
        <f>SUM(T3902:T3907)</f>
        <v>111.53</v>
      </c>
      <c r="K3908" s="16"/>
    </row>
    <row r="3909" spans="1:22" ht="14.25" x14ac:dyDescent="0.2">
      <c r="A3909" s="13"/>
      <c r="B3909" s="13"/>
      <c r="C3909" s="13" t="s">
        <v>1168</v>
      </c>
      <c r="D3909" s="14" t="s">
        <v>1161</v>
      </c>
      <c r="E3909" s="2">
        <f>108</f>
        <v>108</v>
      </c>
      <c r="F3909" s="16"/>
      <c r="G3909" s="15"/>
      <c r="H3909" s="2"/>
      <c r="I3909" s="2"/>
      <c r="J3909" s="16">
        <f>SUM(V3902:V3908)</f>
        <v>0.03</v>
      </c>
      <c r="K3909" s="16"/>
    </row>
    <row r="3910" spans="1:22" ht="14.25" x14ac:dyDescent="0.2">
      <c r="A3910" s="13"/>
      <c r="B3910" s="13"/>
      <c r="C3910" s="13" t="s">
        <v>1163</v>
      </c>
      <c r="D3910" s="14" t="s">
        <v>1164</v>
      </c>
      <c r="E3910" s="2">
        <f>Source!AQ3156</f>
        <v>42.81</v>
      </c>
      <c r="F3910" s="16"/>
      <c r="G3910" s="15" t="str">
        <f>Source!DI3156</f>
        <v/>
      </c>
      <c r="H3910" s="2">
        <f>Source!AV3156</f>
        <v>1</v>
      </c>
      <c r="I3910" s="2"/>
      <c r="J3910" s="16"/>
      <c r="K3910" s="16">
        <f>Source!U3156</f>
        <v>1.7124000000000001</v>
      </c>
    </row>
    <row r="3911" spans="1:22" ht="15" x14ac:dyDescent="0.25">
      <c r="A3911" s="20"/>
      <c r="B3911" s="20"/>
      <c r="C3911" s="20"/>
      <c r="D3911" s="20"/>
      <c r="E3911" s="20"/>
      <c r="F3911" s="20"/>
      <c r="G3911" s="20"/>
      <c r="H3911" s="20"/>
      <c r="I3911" s="58">
        <f>J3904+J3905+J3907+J3908+J3909</f>
        <v>2008.9399999999998</v>
      </c>
      <c r="J3911" s="58"/>
      <c r="K3911" s="21">
        <f>IF(Source!I3156&lt;&gt;0, ROUND(I3911/Source!I3156, 2), 0)</f>
        <v>50223.5</v>
      </c>
      <c r="P3911" s="18">
        <f>I3911</f>
        <v>2008.9399999999998</v>
      </c>
    </row>
    <row r="3912" spans="1:22" ht="42.75" x14ac:dyDescent="0.2">
      <c r="A3912" s="13">
        <v>449</v>
      </c>
      <c r="B3912" s="13" t="str">
        <f>Source!F3157</f>
        <v>1.20-3103-1-1/1</v>
      </c>
      <c r="C3912" s="13" t="str">
        <f>Source!G3157</f>
        <v>Установка выключателя одноклавишного неутопленного типа при открытой проводке</v>
      </c>
      <c r="D3912" s="14" t="str">
        <f>Source!H3157</f>
        <v>100 шт.</v>
      </c>
      <c r="E3912" s="2">
        <f>Source!I3157</f>
        <v>0.01</v>
      </c>
      <c r="F3912" s="16"/>
      <c r="G3912" s="15"/>
      <c r="H3912" s="2"/>
      <c r="I3912" s="2"/>
      <c r="J3912" s="16"/>
      <c r="K3912" s="16"/>
      <c r="Q3912">
        <f>ROUND((Source!BZ3157/100)*ROUND((Source!AF3157*Source!AV3157)*Source!I3157, 2), 2)</f>
        <v>178.82</v>
      </c>
      <c r="R3912">
        <f>Source!X3157</f>
        <v>178.82</v>
      </c>
      <c r="S3912">
        <f>ROUND((Source!CA3157/100)*ROUND((Source!AF3157*Source!AV3157)*Source!I3157, 2), 2)</f>
        <v>25.55</v>
      </c>
      <c r="T3912">
        <f>Source!Y3157</f>
        <v>25.55</v>
      </c>
      <c r="U3912">
        <f>ROUND((175/100)*ROUND((Source!AE3157*Source!AV3157)*Source!I3157, 2), 2)</f>
        <v>0.02</v>
      </c>
      <c r="V3912">
        <f>ROUND((108/100)*ROUND(Source!CS3157*Source!I3157, 2), 2)</f>
        <v>0.01</v>
      </c>
    </row>
    <row r="3913" spans="1:22" x14ac:dyDescent="0.2">
      <c r="C3913" s="17" t="str">
        <f>"Объем: "&amp;Source!I3157&amp;"=1/"&amp;"100"</f>
        <v>Объем: 0,01=1/100</v>
      </c>
    </row>
    <row r="3914" spans="1:22" ht="14.25" x14ac:dyDescent="0.2">
      <c r="A3914" s="13"/>
      <c r="B3914" s="13"/>
      <c r="C3914" s="13" t="s">
        <v>1159</v>
      </c>
      <c r="D3914" s="14"/>
      <c r="E3914" s="2"/>
      <c r="F3914" s="16">
        <f>Source!AO3157</f>
        <v>25545.16</v>
      </c>
      <c r="G3914" s="15" t="str">
        <f>Source!DG3157</f>
        <v/>
      </c>
      <c r="H3914" s="2">
        <f>Source!AV3157</f>
        <v>1</v>
      </c>
      <c r="I3914" s="2">
        <f>IF(Source!BA3157&lt;&gt; 0, Source!BA3157, 1)</f>
        <v>1</v>
      </c>
      <c r="J3914" s="16">
        <f>Source!S3157</f>
        <v>255.45</v>
      </c>
      <c r="K3914" s="16"/>
    </row>
    <row r="3915" spans="1:22" ht="14.25" x14ac:dyDescent="0.2">
      <c r="A3915" s="13"/>
      <c r="B3915" s="13"/>
      <c r="C3915" s="13" t="s">
        <v>1165</v>
      </c>
      <c r="D3915" s="14"/>
      <c r="E3915" s="2"/>
      <c r="F3915" s="16">
        <f>Source!AM3157</f>
        <v>32.57</v>
      </c>
      <c r="G3915" s="15" t="str">
        <f>Source!DE3157</f>
        <v/>
      </c>
      <c r="H3915" s="2">
        <f>Source!AV3157</f>
        <v>1</v>
      </c>
      <c r="I3915" s="2">
        <f>IF(Source!BB3157&lt;&gt; 0, Source!BB3157, 1)</f>
        <v>1</v>
      </c>
      <c r="J3915" s="16">
        <f>Source!Q3157</f>
        <v>0.33</v>
      </c>
      <c r="K3915" s="16"/>
    </row>
    <row r="3916" spans="1:22" ht="14.25" x14ac:dyDescent="0.2">
      <c r="A3916" s="13"/>
      <c r="B3916" s="13"/>
      <c r="C3916" s="13" t="s">
        <v>1166</v>
      </c>
      <c r="D3916" s="14"/>
      <c r="E3916" s="2"/>
      <c r="F3916" s="16">
        <f>Source!AN3157</f>
        <v>0.69</v>
      </c>
      <c r="G3916" s="15" t="str">
        <f>Source!DF3157</f>
        <v/>
      </c>
      <c r="H3916" s="2">
        <f>Source!AV3157</f>
        <v>1</v>
      </c>
      <c r="I3916" s="2">
        <f>IF(Source!BS3157&lt;&gt; 0, Source!BS3157, 1)</f>
        <v>1</v>
      </c>
      <c r="J3916" s="22">
        <f>Source!R3157</f>
        <v>0.01</v>
      </c>
      <c r="K3916" s="16"/>
    </row>
    <row r="3917" spans="1:22" ht="14.25" x14ac:dyDescent="0.2">
      <c r="A3917" s="13"/>
      <c r="B3917" s="13"/>
      <c r="C3917" s="13" t="s">
        <v>1160</v>
      </c>
      <c r="D3917" s="14" t="s">
        <v>1161</v>
      </c>
      <c r="E3917" s="2">
        <f>Source!AT3157</f>
        <v>70</v>
      </c>
      <c r="F3917" s="16"/>
      <c r="G3917" s="15"/>
      <c r="H3917" s="2"/>
      <c r="I3917" s="2"/>
      <c r="J3917" s="16">
        <f>SUM(R3912:R3916)</f>
        <v>178.82</v>
      </c>
      <c r="K3917" s="16"/>
    </row>
    <row r="3918" spans="1:22" ht="14.25" x14ac:dyDescent="0.2">
      <c r="A3918" s="13"/>
      <c r="B3918" s="13"/>
      <c r="C3918" s="13" t="s">
        <v>1162</v>
      </c>
      <c r="D3918" s="14" t="s">
        <v>1161</v>
      </c>
      <c r="E3918" s="2">
        <f>Source!AU3157</f>
        <v>10</v>
      </c>
      <c r="F3918" s="16"/>
      <c r="G3918" s="15"/>
      <c r="H3918" s="2"/>
      <c r="I3918" s="2"/>
      <c r="J3918" s="16">
        <f>SUM(T3912:T3917)</f>
        <v>25.55</v>
      </c>
      <c r="K3918" s="16"/>
    </row>
    <row r="3919" spans="1:22" ht="14.25" x14ac:dyDescent="0.2">
      <c r="A3919" s="13"/>
      <c r="B3919" s="13"/>
      <c r="C3919" s="13" t="s">
        <v>1168</v>
      </c>
      <c r="D3919" s="14" t="s">
        <v>1161</v>
      </c>
      <c r="E3919" s="2">
        <f>108</f>
        <v>108</v>
      </c>
      <c r="F3919" s="16"/>
      <c r="G3919" s="15"/>
      <c r="H3919" s="2"/>
      <c r="I3919" s="2"/>
      <c r="J3919" s="16">
        <f>SUM(V3912:V3918)</f>
        <v>0.01</v>
      </c>
      <c r="K3919" s="16"/>
    </row>
    <row r="3920" spans="1:22" ht="14.25" x14ac:dyDescent="0.2">
      <c r="A3920" s="13"/>
      <c r="B3920" s="13"/>
      <c r="C3920" s="13" t="s">
        <v>1163</v>
      </c>
      <c r="D3920" s="14" t="s">
        <v>1164</v>
      </c>
      <c r="E3920" s="2">
        <f>Source!AQ3157</f>
        <v>39.22</v>
      </c>
      <c r="F3920" s="16"/>
      <c r="G3920" s="15" t="str">
        <f>Source!DI3157</f>
        <v/>
      </c>
      <c r="H3920" s="2">
        <f>Source!AV3157</f>
        <v>1</v>
      </c>
      <c r="I3920" s="2"/>
      <c r="J3920" s="16"/>
      <c r="K3920" s="16">
        <f>Source!U3157</f>
        <v>0.39219999999999999</v>
      </c>
    </row>
    <row r="3921" spans="1:22" ht="15" x14ac:dyDescent="0.25">
      <c r="A3921" s="20"/>
      <c r="B3921" s="20"/>
      <c r="C3921" s="20"/>
      <c r="D3921" s="20"/>
      <c r="E3921" s="20"/>
      <c r="F3921" s="20"/>
      <c r="G3921" s="20"/>
      <c r="H3921" s="20"/>
      <c r="I3921" s="58">
        <f>J3914+J3915+J3917+J3918+J3919</f>
        <v>460.16</v>
      </c>
      <c r="J3921" s="58"/>
      <c r="K3921" s="21">
        <f>IF(Source!I3157&lt;&gt;0, ROUND(I3921/Source!I3157, 2), 0)</f>
        <v>46016</v>
      </c>
      <c r="P3921" s="18">
        <f>I3921</f>
        <v>460.16</v>
      </c>
    </row>
    <row r="3922" spans="1:22" ht="42.75" x14ac:dyDescent="0.2">
      <c r="A3922" s="13">
        <v>450</v>
      </c>
      <c r="B3922" s="13" t="str">
        <f>Source!F3158</f>
        <v>1.20-3103-1-5/1</v>
      </c>
      <c r="C3922" s="13" t="str">
        <f>Source!G3158</f>
        <v>Установка выключателя двухклавишного утопленного типа при скрытой проводке</v>
      </c>
      <c r="D3922" s="14" t="str">
        <f>Source!H3158</f>
        <v>100 шт.</v>
      </c>
      <c r="E3922" s="2">
        <f>Source!I3158</f>
        <v>0.01</v>
      </c>
      <c r="F3922" s="16"/>
      <c r="G3922" s="15"/>
      <c r="H3922" s="2"/>
      <c r="I3922" s="2"/>
      <c r="J3922" s="16"/>
      <c r="K3922" s="16"/>
      <c r="Q3922">
        <f>ROUND((Source!BZ3158/100)*ROUND((Source!AF3158*Source!AV3158)*Source!I3158, 2), 2)</f>
        <v>157.88999999999999</v>
      </c>
      <c r="R3922">
        <f>Source!X3158</f>
        <v>157.88999999999999</v>
      </c>
      <c r="S3922">
        <f>ROUND((Source!CA3158/100)*ROUND((Source!AF3158*Source!AV3158)*Source!I3158, 2), 2)</f>
        <v>22.56</v>
      </c>
      <c r="T3922">
        <f>Source!Y3158</f>
        <v>22.56</v>
      </c>
      <c r="U3922">
        <f>ROUND((175/100)*ROUND((Source!AE3158*Source!AV3158)*Source!I3158, 2), 2)</f>
        <v>0</v>
      </c>
      <c r="V3922">
        <f>ROUND((108/100)*ROUND(Source!CS3158*Source!I3158, 2), 2)</f>
        <v>0</v>
      </c>
    </row>
    <row r="3923" spans="1:22" x14ac:dyDescent="0.2">
      <c r="C3923" s="17" t="str">
        <f>"Объем: "&amp;Source!I3158&amp;"=1/"&amp;"100"</f>
        <v>Объем: 0,01=1/100</v>
      </c>
    </row>
    <row r="3924" spans="1:22" ht="14.25" x14ac:dyDescent="0.2">
      <c r="A3924" s="13"/>
      <c r="B3924" s="13"/>
      <c r="C3924" s="13" t="s">
        <v>1159</v>
      </c>
      <c r="D3924" s="14"/>
      <c r="E3924" s="2"/>
      <c r="F3924" s="16">
        <f>Source!AO3158</f>
        <v>22555.56</v>
      </c>
      <c r="G3924" s="15" t="str">
        <f>Source!DG3158</f>
        <v/>
      </c>
      <c r="H3924" s="2">
        <f>Source!AV3158</f>
        <v>1</v>
      </c>
      <c r="I3924" s="2">
        <f>IF(Source!BA3158&lt;&gt; 0, Source!BA3158, 1)</f>
        <v>1</v>
      </c>
      <c r="J3924" s="16">
        <f>Source!S3158</f>
        <v>225.56</v>
      </c>
      <c r="K3924" s="16"/>
    </row>
    <row r="3925" spans="1:22" ht="14.25" x14ac:dyDescent="0.2">
      <c r="A3925" s="13"/>
      <c r="B3925" s="13"/>
      <c r="C3925" s="13" t="s">
        <v>1160</v>
      </c>
      <c r="D3925" s="14" t="s">
        <v>1161</v>
      </c>
      <c r="E3925" s="2">
        <f>Source!AT3158</f>
        <v>70</v>
      </c>
      <c r="F3925" s="16"/>
      <c r="G3925" s="15"/>
      <c r="H3925" s="2"/>
      <c r="I3925" s="2"/>
      <c r="J3925" s="16">
        <f>SUM(R3922:R3924)</f>
        <v>157.88999999999999</v>
      </c>
      <c r="K3925" s="16"/>
    </row>
    <row r="3926" spans="1:22" ht="14.25" x14ac:dyDescent="0.2">
      <c r="A3926" s="13"/>
      <c r="B3926" s="13"/>
      <c r="C3926" s="13" t="s">
        <v>1162</v>
      </c>
      <c r="D3926" s="14" t="s">
        <v>1161</v>
      </c>
      <c r="E3926" s="2">
        <f>Source!AU3158</f>
        <v>10</v>
      </c>
      <c r="F3926" s="16"/>
      <c r="G3926" s="15"/>
      <c r="H3926" s="2"/>
      <c r="I3926" s="2"/>
      <c r="J3926" s="16">
        <f>SUM(T3922:T3925)</f>
        <v>22.56</v>
      </c>
      <c r="K3926" s="16"/>
    </row>
    <row r="3927" spans="1:22" ht="14.25" x14ac:dyDescent="0.2">
      <c r="A3927" s="13"/>
      <c r="B3927" s="13"/>
      <c r="C3927" s="13" t="s">
        <v>1163</v>
      </c>
      <c r="D3927" s="14" t="s">
        <v>1164</v>
      </c>
      <c r="E3927" s="2">
        <f>Source!AQ3158</f>
        <v>34.630000000000003</v>
      </c>
      <c r="F3927" s="16"/>
      <c r="G3927" s="15" t="str">
        <f>Source!DI3158</f>
        <v/>
      </c>
      <c r="H3927" s="2">
        <f>Source!AV3158</f>
        <v>1</v>
      </c>
      <c r="I3927" s="2"/>
      <c r="J3927" s="16"/>
      <c r="K3927" s="16">
        <f>Source!U3158</f>
        <v>0.34630000000000005</v>
      </c>
    </row>
    <row r="3928" spans="1:22" ht="15" x14ac:dyDescent="0.25">
      <c r="A3928" s="20"/>
      <c r="B3928" s="20"/>
      <c r="C3928" s="20"/>
      <c r="D3928" s="20"/>
      <c r="E3928" s="20"/>
      <c r="F3928" s="20"/>
      <c r="G3928" s="20"/>
      <c r="H3928" s="20"/>
      <c r="I3928" s="58">
        <f>J3924+J3925+J3926</f>
        <v>406.01</v>
      </c>
      <c r="J3928" s="58"/>
      <c r="K3928" s="21">
        <f>IF(Source!I3158&lt;&gt;0, ROUND(I3928/Source!I3158, 2), 0)</f>
        <v>40601</v>
      </c>
      <c r="P3928" s="18">
        <f>I3928</f>
        <v>406.01</v>
      </c>
    </row>
    <row r="3930" spans="1:22" ht="15" x14ac:dyDescent="0.25">
      <c r="A3930" s="61" t="str">
        <f>CONCATENATE("Итого по разделу: ",IF(Source!G3160&lt;&gt;"Новый раздел", Source!G3160, ""))</f>
        <v>Итого по разделу: Помещение 319 Кабинет биологии (теория)</v>
      </c>
      <c r="B3930" s="61"/>
      <c r="C3930" s="61"/>
      <c r="D3930" s="61"/>
      <c r="E3930" s="61"/>
      <c r="F3930" s="61"/>
      <c r="G3930" s="61"/>
      <c r="H3930" s="61"/>
      <c r="I3930" s="59">
        <f>SUM(P3868:P3929)</f>
        <v>3738.16</v>
      </c>
      <c r="J3930" s="60"/>
      <c r="K3930" s="23"/>
    </row>
    <row r="3933" spans="1:22" ht="16.5" x14ac:dyDescent="0.25">
      <c r="A3933" s="57" t="str">
        <f>CONCATENATE("Раздел: ",IF(Source!G3190&lt;&gt;"Новый раздел", Source!G3190, ""))</f>
        <v>Раздел: Помещение 320 Лаборанская</v>
      </c>
      <c r="B3933" s="57"/>
      <c r="C3933" s="57"/>
      <c r="D3933" s="57"/>
      <c r="E3933" s="57"/>
      <c r="F3933" s="57"/>
      <c r="G3933" s="57"/>
      <c r="H3933" s="57"/>
      <c r="I3933" s="57"/>
      <c r="J3933" s="57"/>
      <c r="K3933" s="57"/>
    </row>
    <row r="3934" spans="1:22" ht="28.5" x14ac:dyDescent="0.2">
      <c r="A3934" s="13">
        <v>451</v>
      </c>
      <c r="B3934" s="13" t="str">
        <f>Source!F3194</f>
        <v>1.21-3305-1-1/1</v>
      </c>
      <c r="C3934" s="13" t="str">
        <f>Source!G3194</f>
        <v>Демонтаж выключателей, розеток</v>
      </c>
      <c r="D3934" s="14" t="str">
        <f>Source!H3194</f>
        <v>100 шт.</v>
      </c>
      <c r="E3934" s="2">
        <f>Source!I3194</f>
        <v>0.05</v>
      </c>
      <c r="F3934" s="16"/>
      <c r="G3934" s="15"/>
      <c r="H3934" s="2"/>
      <c r="I3934" s="2"/>
      <c r="J3934" s="16"/>
      <c r="K3934" s="16"/>
      <c r="Q3934">
        <f>ROUND((Source!BZ3194/100)*ROUND((Source!AF3194*Source!AV3194)*Source!I3194, 2), 2)</f>
        <v>94.86</v>
      </c>
      <c r="R3934">
        <f>Source!X3194</f>
        <v>94.86</v>
      </c>
      <c r="S3934">
        <f>ROUND((Source!CA3194/100)*ROUND((Source!AF3194*Source!AV3194)*Source!I3194, 2), 2)</f>
        <v>13.55</v>
      </c>
      <c r="T3934">
        <f>Source!Y3194</f>
        <v>13.55</v>
      </c>
      <c r="U3934">
        <f>ROUND((175/100)*ROUND((Source!AE3194*Source!AV3194)*Source!I3194, 2), 2)</f>
        <v>0</v>
      </c>
      <c r="V3934">
        <f>ROUND((108/100)*ROUND(Source!CS3194*Source!I3194, 2), 2)</f>
        <v>0</v>
      </c>
    </row>
    <row r="3935" spans="1:22" x14ac:dyDescent="0.2">
      <c r="C3935" s="17" t="str">
        <f>"Объем: "&amp;Source!I3194&amp;"=5/"&amp;"100"</f>
        <v>Объем: 0,05=5/100</v>
      </c>
    </row>
    <row r="3936" spans="1:22" ht="14.25" x14ac:dyDescent="0.2">
      <c r="A3936" s="13"/>
      <c r="B3936" s="13"/>
      <c r="C3936" s="13" t="s">
        <v>1159</v>
      </c>
      <c r="D3936" s="14"/>
      <c r="E3936" s="2"/>
      <c r="F3936" s="16">
        <f>Source!AO3194</f>
        <v>2710.46</v>
      </c>
      <c r="G3936" s="15" t="str">
        <f>Source!DG3194</f>
        <v/>
      </c>
      <c r="H3936" s="2">
        <f>Source!AV3194</f>
        <v>1</v>
      </c>
      <c r="I3936" s="2">
        <f>IF(Source!BA3194&lt;&gt; 0, Source!BA3194, 1)</f>
        <v>1</v>
      </c>
      <c r="J3936" s="16">
        <f>Source!S3194</f>
        <v>135.52000000000001</v>
      </c>
      <c r="K3936" s="16"/>
    </row>
    <row r="3937" spans="1:22" ht="14.25" x14ac:dyDescent="0.2">
      <c r="A3937" s="13"/>
      <c r="B3937" s="13"/>
      <c r="C3937" s="13" t="s">
        <v>1160</v>
      </c>
      <c r="D3937" s="14" t="s">
        <v>1161</v>
      </c>
      <c r="E3937" s="2">
        <f>Source!AT3194</f>
        <v>70</v>
      </c>
      <c r="F3937" s="16"/>
      <c r="G3937" s="15"/>
      <c r="H3937" s="2"/>
      <c r="I3937" s="2"/>
      <c r="J3937" s="16">
        <f>SUM(R3934:R3936)</f>
        <v>94.86</v>
      </c>
      <c r="K3937" s="16"/>
    </row>
    <row r="3938" spans="1:22" ht="14.25" x14ac:dyDescent="0.2">
      <c r="A3938" s="13"/>
      <c r="B3938" s="13"/>
      <c r="C3938" s="13" t="s">
        <v>1162</v>
      </c>
      <c r="D3938" s="14" t="s">
        <v>1161</v>
      </c>
      <c r="E3938" s="2">
        <f>Source!AU3194</f>
        <v>10</v>
      </c>
      <c r="F3938" s="16"/>
      <c r="G3938" s="15"/>
      <c r="H3938" s="2"/>
      <c r="I3938" s="2"/>
      <c r="J3938" s="16">
        <f>SUM(T3934:T3937)</f>
        <v>13.55</v>
      </c>
      <c r="K3938" s="16"/>
    </row>
    <row r="3939" spans="1:22" ht="14.25" x14ac:dyDescent="0.2">
      <c r="A3939" s="13"/>
      <c r="B3939" s="13"/>
      <c r="C3939" s="13" t="s">
        <v>1163</v>
      </c>
      <c r="D3939" s="14" t="s">
        <v>1164</v>
      </c>
      <c r="E3939" s="2">
        <f>Source!AQ3194</f>
        <v>5.84</v>
      </c>
      <c r="F3939" s="16"/>
      <c r="G3939" s="15" t="str">
        <f>Source!DI3194</f>
        <v/>
      </c>
      <c r="H3939" s="2">
        <f>Source!AV3194</f>
        <v>1</v>
      </c>
      <c r="I3939" s="2"/>
      <c r="J3939" s="16"/>
      <c r="K3939" s="16">
        <f>Source!U3194</f>
        <v>0.29199999999999998</v>
      </c>
    </row>
    <row r="3940" spans="1:22" ht="15" x14ac:dyDescent="0.25">
      <c r="A3940" s="20"/>
      <c r="B3940" s="20"/>
      <c r="C3940" s="20"/>
      <c r="D3940" s="20"/>
      <c r="E3940" s="20"/>
      <c r="F3940" s="20"/>
      <c r="G3940" s="20"/>
      <c r="H3940" s="20"/>
      <c r="I3940" s="58">
        <f>J3936+J3937+J3938</f>
        <v>243.93</v>
      </c>
      <c r="J3940" s="58"/>
      <c r="K3940" s="21">
        <f>IF(Source!I3194&lt;&gt;0, ROUND(I3940/Source!I3194, 2), 0)</f>
        <v>4878.6000000000004</v>
      </c>
      <c r="P3940" s="18">
        <f>I3940</f>
        <v>243.93</v>
      </c>
    </row>
    <row r="3941" spans="1:22" ht="57" x14ac:dyDescent="0.2">
      <c r="A3941" s="13">
        <v>452</v>
      </c>
      <c r="B3941" s="13" t="str">
        <f>Source!F3195</f>
        <v>1.50-3204-13-6/1</v>
      </c>
      <c r="C3941" s="13" t="str">
        <f>Source!G3195</f>
        <v>Сверление отверстий в строительных конструкциях из кирпича установками алмазного сверления, диаметр сверла алмазного кольцевого 70 мм</v>
      </c>
      <c r="D3941" s="14" t="str">
        <f>Source!H3195</f>
        <v>10 СМ</v>
      </c>
      <c r="E3941" s="2">
        <f>Source!I3195</f>
        <v>0.2</v>
      </c>
      <c r="F3941" s="16"/>
      <c r="G3941" s="15"/>
      <c r="H3941" s="2"/>
      <c r="I3941" s="2"/>
      <c r="J3941" s="16"/>
      <c r="K3941" s="16"/>
      <c r="Q3941">
        <f>ROUND((Source!BZ3195/100)*ROUND((Source!AF3195*Source!AV3195)*Source!I3195, 2), 2)</f>
        <v>42.74</v>
      </c>
      <c r="R3941">
        <f>Source!X3195</f>
        <v>42.74</v>
      </c>
      <c r="S3941">
        <f>ROUND((Source!CA3195/100)*ROUND((Source!AF3195*Source!AV3195)*Source!I3195, 2), 2)</f>
        <v>6.11</v>
      </c>
      <c r="T3941">
        <f>Source!Y3195</f>
        <v>6.11</v>
      </c>
      <c r="U3941">
        <f>ROUND((175/100)*ROUND((Source!AE3195*Source!AV3195)*Source!I3195, 2), 2)</f>
        <v>0.05</v>
      </c>
      <c r="V3941">
        <f>ROUND((108/100)*ROUND(Source!CS3195*Source!I3195, 2), 2)</f>
        <v>0.03</v>
      </c>
    </row>
    <row r="3942" spans="1:22" x14ac:dyDescent="0.2">
      <c r="C3942" s="17" t="str">
        <f>"Объем: "&amp;Source!I3195&amp;"=2/"&amp;"10"</f>
        <v>Объем: 0,2=2/10</v>
      </c>
    </row>
    <row r="3943" spans="1:22" ht="14.25" x14ac:dyDescent="0.2">
      <c r="A3943" s="13"/>
      <c r="B3943" s="13"/>
      <c r="C3943" s="13" t="s">
        <v>1159</v>
      </c>
      <c r="D3943" s="14"/>
      <c r="E3943" s="2"/>
      <c r="F3943" s="16">
        <f>Source!AO3195</f>
        <v>305.27</v>
      </c>
      <c r="G3943" s="15" t="str">
        <f>Source!DG3195</f>
        <v/>
      </c>
      <c r="H3943" s="2">
        <f>Source!AV3195</f>
        <v>1</v>
      </c>
      <c r="I3943" s="2">
        <f>IF(Source!BA3195&lt;&gt; 0, Source!BA3195, 1)</f>
        <v>1</v>
      </c>
      <c r="J3943" s="16">
        <f>Source!S3195</f>
        <v>61.05</v>
      </c>
      <c r="K3943" s="16"/>
    </row>
    <row r="3944" spans="1:22" ht="14.25" x14ac:dyDescent="0.2">
      <c r="A3944" s="13"/>
      <c r="B3944" s="13"/>
      <c r="C3944" s="13" t="s">
        <v>1165</v>
      </c>
      <c r="D3944" s="14"/>
      <c r="E3944" s="2"/>
      <c r="F3944" s="16">
        <f>Source!AM3195</f>
        <v>8.99</v>
      </c>
      <c r="G3944" s="15" t="str">
        <f>Source!DE3195</f>
        <v/>
      </c>
      <c r="H3944" s="2">
        <f>Source!AV3195</f>
        <v>1</v>
      </c>
      <c r="I3944" s="2">
        <f>IF(Source!BB3195&lt;&gt; 0, Source!BB3195, 1)</f>
        <v>1</v>
      </c>
      <c r="J3944" s="16">
        <f>Source!Q3195</f>
        <v>1.8</v>
      </c>
      <c r="K3944" s="16"/>
    </row>
    <row r="3945" spans="1:22" ht="14.25" x14ac:dyDescent="0.2">
      <c r="A3945" s="13"/>
      <c r="B3945" s="13"/>
      <c r="C3945" s="13" t="s">
        <v>1166</v>
      </c>
      <c r="D3945" s="14"/>
      <c r="E3945" s="2"/>
      <c r="F3945" s="16">
        <f>Source!AN3195</f>
        <v>0.13</v>
      </c>
      <c r="G3945" s="15" t="str">
        <f>Source!DF3195</f>
        <v/>
      </c>
      <c r="H3945" s="2">
        <f>Source!AV3195</f>
        <v>1</v>
      </c>
      <c r="I3945" s="2">
        <f>IF(Source!BS3195&lt;&gt; 0, Source!BS3195, 1)</f>
        <v>1</v>
      </c>
      <c r="J3945" s="22">
        <f>Source!R3195</f>
        <v>0.03</v>
      </c>
      <c r="K3945" s="16"/>
    </row>
    <row r="3946" spans="1:22" ht="14.25" x14ac:dyDescent="0.2">
      <c r="A3946" s="13"/>
      <c r="B3946" s="13"/>
      <c r="C3946" s="13" t="s">
        <v>1167</v>
      </c>
      <c r="D3946" s="14"/>
      <c r="E3946" s="2"/>
      <c r="F3946" s="16">
        <f>Source!AL3195</f>
        <v>112.32</v>
      </c>
      <c r="G3946" s="15" t="str">
        <f>Source!DD3195</f>
        <v/>
      </c>
      <c r="H3946" s="2">
        <f>Source!AW3195</f>
        <v>1</v>
      </c>
      <c r="I3946" s="2">
        <f>IF(Source!BC3195&lt;&gt; 0, Source!BC3195, 1)</f>
        <v>1</v>
      </c>
      <c r="J3946" s="16">
        <f>Source!P3195</f>
        <v>22.46</v>
      </c>
      <c r="K3946" s="16"/>
    </row>
    <row r="3947" spans="1:22" ht="14.25" x14ac:dyDescent="0.2">
      <c r="A3947" s="13"/>
      <c r="B3947" s="13"/>
      <c r="C3947" s="13" t="s">
        <v>1160</v>
      </c>
      <c r="D3947" s="14" t="s">
        <v>1161</v>
      </c>
      <c r="E3947" s="2">
        <f>Source!AT3195</f>
        <v>70</v>
      </c>
      <c r="F3947" s="16"/>
      <c r="G3947" s="15"/>
      <c r="H3947" s="2"/>
      <c r="I3947" s="2"/>
      <c r="J3947" s="16">
        <f>SUM(R3941:R3946)</f>
        <v>42.74</v>
      </c>
      <c r="K3947" s="16"/>
    </row>
    <row r="3948" spans="1:22" ht="14.25" x14ac:dyDescent="0.2">
      <c r="A3948" s="13"/>
      <c r="B3948" s="13"/>
      <c r="C3948" s="13" t="s">
        <v>1162</v>
      </c>
      <c r="D3948" s="14" t="s">
        <v>1161</v>
      </c>
      <c r="E3948" s="2">
        <f>Source!AU3195</f>
        <v>10</v>
      </c>
      <c r="F3948" s="16"/>
      <c r="G3948" s="15"/>
      <c r="H3948" s="2"/>
      <c r="I3948" s="2"/>
      <c r="J3948" s="16">
        <f>SUM(T3941:T3947)</f>
        <v>6.11</v>
      </c>
      <c r="K3948" s="16"/>
    </row>
    <row r="3949" spans="1:22" ht="14.25" x14ac:dyDescent="0.2">
      <c r="A3949" s="13"/>
      <c r="B3949" s="13"/>
      <c r="C3949" s="13" t="s">
        <v>1168</v>
      </c>
      <c r="D3949" s="14" t="s">
        <v>1161</v>
      </c>
      <c r="E3949" s="2">
        <f>108</f>
        <v>108</v>
      </c>
      <c r="F3949" s="16"/>
      <c r="G3949" s="15"/>
      <c r="H3949" s="2"/>
      <c r="I3949" s="2"/>
      <c r="J3949" s="16">
        <f>SUM(V3941:V3948)</f>
        <v>0.03</v>
      </c>
      <c r="K3949" s="16"/>
    </row>
    <row r="3950" spans="1:22" ht="14.25" x14ac:dyDescent="0.2">
      <c r="A3950" s="13"/>
      <c r="B3950" s="13"/>
      <c r="C3950" s="13" t="s">
        <v>1163</v>
      </c>
      <c r="D3950" s="14" t="s">
        <v>1164</v>
      </c>
      <c r="E3950" s="2">
        <f>Source!AQ3195</f>
        <v>0.42</v>
      </c>
      <c r="F3950" s="16"/>
      <c r="G3950" s="15" t="str">
        <f>Source!DI3195</f>
        <v/>
      </c>
      <c r="H3950" s="2">
        <f>Source!AV3195</f>
        <v>1</v>
      </c>
      <c r="I3950" s="2"/>
      <c r="J3950" s="16"/>
      <c r="K3950" s="16">
        <f>Source!U3195</f>
        <v>8.4000000000000005E-2</v>
      </c>
    </row>
    <row r="3951" spans="1:22" ht="15" x14ac:dyDescent="0.25">
      <c r="A3951" s="20"/>
      <c r="B3951" s="20"/>
      <c r="C3951" s="20"/>
      <c r="D3951" s="20"/>
      <c r="E3951" s="20"/>
      <c r="F3951" s="20"/>
      <c r="G3951" s="20"/>
      <c r="H3951" s="20"/>
      <c r="I3951" s="58">
        <f>J3943+J3944+J3946+J3947+J3948+J3949</f>
        <v>134.19000000000003</v>
      </c>
      <c r="J3951" s="58"/>
      <c r="K3951" s="21">
        <f>IF(Source!I3195&lt;&gt;0, ROUND(I3951/Source!I3195, 2), 0)</f>
        <v>670.95</v>
      </c>
      <c r="P3951" s="18">
        <f>I3951</f>
        <v>134.19000000000003</v>
      </c>
    </row>
    <row r="3952" spans="1:22" ht="28.5" x14ac:dyDescent="0.2">
      <c r="A3952" s="13">
        <v>453</v>
      </c>
      <c r="B3952" s="13" t="str">
        <f>Source!F3196</f>
        <v>1.50-3204-10-1/1</v>
      </c>
      <c r="C3952" s="13" t="str">
        <f>Source!G3196</f>
        <v>Пробивка борозд в кирпичных стенах, площадь сечения до 20 см2</v>
      </c>
      <c r="D3952" s="14" t="str">
        <f>Source!H3196</f>
        <v>100 м</v>
      </c>
      <c r="E3952" s="2">
        <f>Source!I3196</f>
        <v>0.01</v>
      </c>
      <c r="F3952" s="16"/>
      <c r="G3952" s="15"/>
      <c r="H3952" s="2"/>
      <c r="I3952" s="2"/>
      <c r="J3952" s="16"/>
      <c r="K3952" s="16"/>
      <c r="Q3952">
        <f>ROUND((Source!BZ3196/100)*ROUND((Source!AF3196*Source!AV3196)*Source!I3196, 2), 2)</f>
        <v>57.54</v>
      </c>
      <c r="R3952">
        <f>Source!X3196</f>
        <v>57.54</v>
      </c>
      <c r="S3952">
        <f>ROUND((Source!CA3196/100)*ROUND((Source!AF3196*Source!AV3196)*Source!I3196, 2), 2)</f>
        <v>8.2200000000000006</v>
      </c>
      <c r="T3952">
        <f>Source!Y3196</f>
        <v>8.2200000000000006</v>
      </c>
      <c r="U3952">
        <f>ROUND((175/100)*ROUND((Source!AE3196*Source!AV3196)*Source!I3196, 2), 2)</f>
        <v>53.2</v>
      </c>
      <c r="V3952">
        <f>ROUND((108/100)*ROUND(Source!CS3196*Source!I3196, 2), 2)</f>
        <v>32.83</v>
      </c>
    </row>
    <row r="3953" spans="1:22" x14ac:dyDescent="0.2">
      <c r="C3953" s="17" t="str">
        <f>"Объем: "&amp;Source!I3196&amp;"=1/"&amp;"100"</f>
        <v>Объем: 0,01=1/100</v>
      </c>
    </row>
    <row r="3954" spans="1:22" ht="14.25" x14ac:dyDescent="0.2">
      <c r="A3954" s="13"/>
      <c r="B3954" s="13"/>
      <c r="C3954" s="13" t="s">
        <v>1159</v>
      </c>
      <c r="D3954" s="14"/>
      <c r="E3954" s="2"/>
      <c r="F3954" s="16">
        <f>Source!AO3196</f>
        <v>8219.68</v>
      </c>
      <c r="G3954" s="15" t="str">
        <f>Source!DG3196</f>
        <v/>
      </c>
      <c r="H3954" s="2">
        <f>Source!AV3196</f>
        <v>1</v>
      </c>
      <c r="I3954" s="2">
        <f>IF(Source!BA3196&lt;&gt; 0, Source!BA3196, 1)</f>
        <v>1</v>
      </c>
      <c r="J3954" s="16">
        <f>Source!S3196</f>
        <v>82.2</v>
      </c>
      <c r="K3954" s="16"/>
    </row>
    <row r="3955" spans="1:22" ht="14.25" x14ac:dyDescent="0.2">
      <c r="A3955" s="13"/>
      <c r="B3955" s="13"/>
      <c r="C3955" s="13" t="s">
        <v>1165</v>
      </c>
      <c r="D3955" s="14"/>
      <c r="E3955" s="2"/>
      <c r="F3955" s="16">
        <f>Source!AM3196</f>
        <v>5993.85</v>
      </c>
      <c r="G3955" s="15" t="str">
        <f>Source!DE3196</f>
        <v/>
      </c>
      <c r="H3955" s="2">
        <f>Source!AV3196</f>
        <v>1</v>
      </c>
      <c r="I3955" s="2">
        <f>IF(Source!BB3196&lt;&gt; 0, Source!BB3196, 1)</f>
        <v>1</v>
      </c>
      <c r="J3955" s="16">
        <f>Source!Q3196</f>
        <v>59.94</v>
      </c>
      <c r="K3955" s="16"/>
    </row>
    <row r="3956" spans="1:22" ht="14.25" x14ac:dyDescent="0.2">
      <c r="A3956" s="13"/>
      <c r="B3956" s="13"/>
      <c r="C3956" s="13" t="s">
        <v>1166</v>
      </c>
      <c r="D3956" s="14"/>
      <c r="E3956" s="2"/>
      <c r="F3956" s="16">
        <f>Source!AN3196</f>
        <v>3040.45</v>
      </c>
      <c r="G3956" s="15" t="str">
        <f>Source!DF3196</f>
        <v/>
      </c>
      <c r="H3956" s="2">
        <f>Source!AV3196</f>
        <v>1</v>
      </c>
      <c r="I3956" s="2">
        <f>IF(Source!BS3196&lt;&gt; 0, Source!BS3196, 1)</f>
        <v>1</v>
      </c>
      <c r="J3956" s="22">
        <f>Source!R3196</f>
        <v>30.4</v>
      </c>
      <c r="K3956" s="16"/>
    </row>
    <row r="3957" spans="1:22" ht="14.25" x14ac:dyDescent="0.2">
      <c r="A3957" s="13"/>
      <c r="B3957" s="13"/>
      <c r="C3957" s="13" t="s">
        <v>1160</v>
      </c>
      <c r="D3957" s="14" t="s">
        <v>1161</v>
      </c>
      <c r="E3957" s="2">
        <f>Source!AT3196</f>
        <v>70</v>
      </c>
      <c r="F3957" s="16"/>
      <c r="G3957" s="15"/>
      <c r="H3957" s="2"/>
      <c r="I3957" s="2"/>
      <c r="J3957" s="16">
        <f>SUM(R3952:R3956)</f>
        <v>57.54</v>
      </c>
      <c r="K3957" s="16"/>
    </row>
    <row r="3958" spans="1:22" ht="14.25" x14ac:dyDescent="0.2">
      <c r="A3958" s="13"/>
      <c r="B3958" s="13"/>
      <c r="C3958" s="13" t="s">
        <v>1162</v>
      </c>
      <c r="D3958" s="14" t="s">
        <v>1161</v>
      </c>
      <c r="E3958" s="2">
        <f>Source!AU3196</f>
        <v>10</v>
      </c>
      <c r="F3958" s="16"/>
      <c r="G3958" s="15"/>
      <c r="H3958" s="2"/>
      <c r="I3958" s="2"/>
      <c r="J3958" s="16">
        <f>SUM(T3952:T3957)</f>
        <v>8.2200000000000006</v>
      </c>
      <c r="K3958" s="16"/>
    </row>
    <row r="3959" spans="1:22" ht="14.25" x14ac:dyDescent="0.2">
      <c r="A3959" s="13"/>
      <c r="B3959" s="13"/>
      <c r="C3959" s="13" t="s">
        <v>1168</v>
      </c>
      <c r="D3959" s="14" t="s">
        <v>1161</v>
      </c>
      <c r="E3959" s="2">
        <f>108</f>
        <v>108</v>
      </c>
      <c r="F3959" s="16"/>
      <c r="G3959" s="15"/>
      <c r="H3959" s="2"/>
      <c r="I3959" s="2"/>
      <c r="J3959" s="16">
        <f>SUM(V3952:V3958)</f>
        <v>32.83</v>
      </c>
      <c r="K3959" s="16"/>
    </row>
    <row r="3960" spans="1:22" ht="14.25" x14ac:dyDescent="0.2">
      <c r="A3960" s="13"/>
      <c r="B3960" s="13"/>
      <c r="C3960" s="13" t="s">
        <v>1163</v>
      </c>
      <c r="D3960" s="14" t="s">
        <v>1164</v>
      </c>
      <c r="E3960" s="2">
        <f>Source!AQ3196</f>
        <v>14</v>
      </c>
      <c r="F3960" s="16"/>
      <c r="G3960" s="15" t="str">
        <f>Source!DI3196</f>
        <v/>
      </c>
      <c r="H3960" s="2">
        <f>Source!AV3196</f>
        <v>1</v>
      </c>
      <c r="I3960" s="2"/>
      <c r="J3960" s="16"/>
      <c r="K3960" s="16">
        <f>Source!U3196</f>
        <v>0.14000000000000001</v>
      </c>
    </row>
    <row r="3961" spans="1:22" ht="15" x14ac:dyDescent="0.25">
      <c r="A3961" s="20"/>
      <c r="B3961" s="20"/>
      <c r="C3961" s="20"/>
      <c r="D3961" s="20"/>
      <c r="E3961" s="20"/>
      <c r="F3961" s="20"/>
      <c r="G3961" s="20"/>
      <c r="H3961" s="20"/>
      <c r="I3961" s="58">
        <f>J3954+J3955+J3957+J3958+J3959</f>
        <v>240.72999999999996</v>
      </c>
      <c r="J3961" s="58"/>
      <c r="K3961" s="21">
        <f>IF(Source!I3196&lt;&gt;0, ROUND(I3961/Source!I3196, 2), 0)</f>
        <v>24073</v>
      </c>
      <c r="P3961" s="18">
        <f>I3961</f>
        <v>240.72999999999996</v>
      </c>
    </row>
    <row r="3962" spans="1:22" ht="99.75" x14ac:dyDescent="0.2">
      <c r="A3962" s="13">
        <v>454</v>
      </c>
      <c r="B3962" s="13" t="str">
        <f>Source!F3197</f>
        <v>21.23-8-140</v>
      </c>
      <c r="C3962" s="13" t="str">
        <f>Source!G3197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3962" s="14" t="str">
        <f>Source!H3197</f>
        <v>км</v>
      </c>
      <c r="E3962" s="2">
        <f>Source!I3197</f>
        <v>1E-3</v>
      </c>
      <c r="F3962" s="16">
        <f>Source!AL3197</f>
        <v>99860.32</v>
      </c>
      <c r="G3962" s="15" t="str">
        <f>Source!DD3197</f>
        <v/>
      </c>
      <c r="H3962" s="2">
        <f>Source!AW3197</f>
        <v>1</v>
      </c>
      <c r="I3962" s="2">
        <f>IF(Source!BC3197&lt;&gt; 0, Source!BC3197, 1)</f>
        <v>1</v>
      </c>
      <c r="J3962" s="16">
        <f>Source!P3197</f>
        <v>99.86</v>
      </c>
      <c r="K3962" s="16"/>
      <c r="Q3962">
        <f>ROUND((Source!BZ3197/100)*ROUND((Source!AF3197*Source!AV3197)*Source!I3197, 2), 2)</f>
        <v>0</v>
      </c>
      <c r="R3962">
        <f>Source!X3197</f>
        <v>0</v>
      </c>
      <c r="S3962">
        <f>ROUND((Source!CA3197/100)*ROUND((Source!AF3197*Source!AV3197)*Source!I3197, 2), 2)</f>
        <v>0</v>
      </c>
      <c r="T3962">
        <f>Source!Y3197</f>
        <v>0</v>
      </c>
      <c r="U3962">
        <f>ROUND((175/100)*ROUND((Source!AE3197*Source!AV3197)*Source!I3197, 2), 2)</f>
        <v>0</v>
      </c>
      <c r="V3962">
        <f>ROUND((108/100)*ROUND(Source!CS3197*Source!I3197, 2), 2)</f>
        <v>0</v>
      </c>
    </row>
    <row r="3963" spans="1:22" ht="15" x14ac:dyDescent="0.25">
      <c r="A3963" s="20"/>
      <c r="B3963" s="20"/>
      <c r="C3963" s="20"/>
      <c r="D3963" s="20"/>
      <c r="E3963" s="20"/>
      <c r="F3963" s="20"/>
      <c r="G3963" s="20"/>
      <c r="H3963" s="20"/>
      <c r="I3963" s="58">
        <f>J3962</f>
        <v>99.86</v>
      </c>
      <c r="J3963" s="58"/>
      <c r="K3963" s="21">
        <f>IF(Source!I3197&lt;&gt;0, ROUND(I3963/Source!I3197, 2), 0)</f>
        <v>99860</v>
      </c>
      <c r="P3963" s="18">
        <f>I3963</f>
        <v>99.86</v>
      </c>
    </row>
    <row r="3964" spans="1:22" ht="57" x14ac:dyDescent="0.2">
      <c r="A3964" s="13">
        <v>455</v>
      </c>
      <c r="B3964" s="13" t="str">
        <f>Source!F3198</f>
        <v>21.21-5-84</v>
      </c>
      <c r="C3964" s="13" t="str">
        <f>Source!G3198</f>
        <v>Коробки для установки выключателей, переключателей и штепсельных розеток при скрытой электропроводке, тип КУВ-1М УХЛЗ</v>
      </c>
      <c r="D3964" s="14" t="str">
        <f>Source!H3198</f>
        <v>1000 шт.</v>
      </c>
      <c r="E3964" s="2">
        <f>Source!I3198</f>
        <v>2E-3</v>
      </c>
      <c r="F3964" s="16">
        <f>Source!AL3198</f>
        <v>72169.899999999994</v>
      </c>
      <c r="G3964" s="15" t="str">
        <f>Source!DD3198</f>
        <v/>
      </c>
      <c r="H3964" s="2">
        <f>Source!AW3198</f>
        <v>1</v>
      </c>
      <c r="I3964" s="2">
        <f>IF(Source!BC3198&lt;&gt; 0, Source!BC3198, 1)</f>
        <v>1</v>
      </c>
      <c r="J3964" s="16">
        <f>Source!P3198</f>
        <v>144.34</v>
      </c>
      <c r="K3964" s="16"/>
      <c r="Q3964">
        <f>ROUND((Source!BZ3198/100)*ROUND((Source!AF3198*Source!AV3198)*Source!I3198, 2), 2)</f>
        <v>0</v>
      </c>
      <c r="R3964">
        <f>Source!X3198</f>
        <v>0</v>
      </c>
      <c r="S3964">
        <f>ROUND((Source!CA3198/100)*ROUND((Source!AF3198*Source!AV3198)*Source!I3198, 2), 2)</f>
        <v>0</v>
      </c>
      <c r="T3964">
        <f>Source!Y3198</f>
        <v>0</v>
      </c>
      <c r="U3964">
        <f>ROUND((175/100)*ROUND((Source!AE3198*Source!AV3198)*Source!I3198, 2), 2)</f>
        <v>0</v>
      </c>
      <c r="V3964">
        <f>ROUND((108/100)*ROUND(Source!CS3198*Source!I3198, 2), 2)</f>
        <v>0</v>
      </c>
    </row>
    <row r="3965" spans="1:22" x14ac:dyDescent="0.2">
      <c r="C3965" s="17" t="str">
        <f>"Объем: "&amp;Source!I3198&amp;"=2/"&amp;"1000"</f>
        <v>Объем: 0,002=2/1000</v>
      </c>
    </row>
    <row r="3966" spans="1:22" ht="15" x14ac:dyDescent="0.25">
      <c r="A3966" s="20"/>
      <c r="B3966" s="20"/>
      <c r="C3966" s="20"/>
      <c r="D3966" s="20"/>
      <c r="E3966" s="20"/>
      <c r="F3966" s="20"/>
      <c r="G3966" s="20"/>
      <c r="H3966" s="20"/>
      <c r="I3966" s="58">
        <f>J3964</f>
        <v>144.34</v>
      </c>
      <c r="J3966" s="58"/>
      <c r="K3966" s="21">
        <f>IF(Source!I3198&lt;&gt;0, ROUND(I3966/Source!I3198, 2), 0)</f>
        <v>72170</v>
      </c>
      <c r="P3966" s="18">
        <f>I3966</f>
        <v>144.34</v>
      </c>
    </row>
    <row r="3967" spans="1:22" ht="42.75" x14ac:dyDescent="0.2">
      <c r="A3967" s="13">
        <v>456</v>
      </c>
      <c r="B3967" s="13" t="str">
        <f>Source!F3199</f>
        <v>1.20-3103-1-8/1</v>
      </c>
      <c r="C3967" s="13" t="str">
        <f>Source!G3199</f>
        <v>Установка розетки штепсельной неутопленного типа при открытой проводке</v>
      </c>
      <c r="D3967" s="14" t="str">
        <f>Source!H3199</f>
        <v>100 шт.</v>
      </c>
      <c r="E3967" s="2">
        <f>Source!I3199</f>
        <v>0.04</v>
      </c>
      <c r="F3967" s="16"/>
      <c r="G3967" s="15"/>
      <c r="H3967" s="2"/>
      <c r="I3967" s="2"/>
      <c r="J3967" s="16"/>
      <c r="K3967" s="16"/>
      <c r="Q3967">
        <f>ROUND((Source!BZ3199/100)*ROUND((Source!AF3199*Source!AV3199)*Source!I3199, 2), 2)</f>
        <v>780.74</v>
      </c>
      <c r="R3967">
        <f>Source!X3199</f>
        <v>780.74</v>
      </c>
      <c r="S3967">
        <f>ROUND((Source!CA3199/100)*ROUND((Source!AF3199*Source!AV3199)*Source!I3199, 2), 2)</f>
        <v>111.53</v>
      </c>
      <c r="T3967">
        <f>Source!Y3199</f>
        <v>111.53</v>
      </c>
      <c r="U3967">
        <f>ROUND((175/100)*ROUND((Source!AE3199*Source!AV3199)*Source!I3199, 2), 2)</f>
        <v>0.05</v>
      </c>
      <c r="V3967">
        <f>ROUND((108/100)*ROUND(Source!CS3199*Source!I3199, 2), 2)</f>
        <v>0.03</v>
      </c>
    </row>
    <row r="3968" spans="1:22" x14ac:dyDescent="0.2">
      <c r="C3968" s="17" t="str">
        <f>"Объем: "&amp;Source!I3199&amp;"=4/"&amp;"100"</f>
        <v>Объем: 0,04=4/100</v>
      </c>
    </row>
    <row r="3969" spans="1:22" ht="14.25" x14ac:dyDescent="0.2">
      <c r="A3969" s="13"/>
      <c r="B3969" s="13"/>
      <c r="C3969" s="13" t="s">
        <v>1159</v>
      </c>
      <c r="D3969" s="14"/>
      <c r="E3969" s="2"/>
      <c r="F3969" s="16">
        <f>Source!AO3199</f>
        <v>27883.439999999999</v>
      </c>
      <c r="G3969" s="15" t="str">
        <f>Source!DG3199</f>
        <v/>
      </c>
      <c r="H3969" s="2">
        <f>Source!AV3199</f>
        <v>1</v>
      </c>
      <c r="I3969" s="2">
        <f>IF(Source!BA3199&lt;&gt; 0, Source!BA3199, 1)</f>
        <v>1</v>
      </c>
      <c r="J3969" s="16">
        <f>Source!S3199</f>
        <v>1115.3399999999999</v>
      </c>
      <c r="K3969" s="16"/>
    </row>
    <row r="3970" spans="1:22" ht="14.25" x14ac:dyDescent="0.2">
      <c r="A3970" s="13"/>
      <c r="B3970" s="13"/>
      <c r="C3970" s="13" t="s">
        <v>1165</v>
      </c>
      <c r="D3970" s="14"/>
      <c r="E3970" s="2"/>
      <c r="F3970" s="16">
        <f>Source!AM3199</f>
        <v>32.57</v>
      </c>
      <c r="G3970" s="15" t="str">
        <f>Source!DE3199</f>
        <v/>
      </c>
      <c r="H3970" s="2">
        <f>Source!AV3199</f>
        <v>1</v>
      </c>
      <c r="I3970" s="2">
        <f>IF(Source!BB3199&lt;&gt; 0, Source!BB3199, 1)</f>
        <v>1</v>
      </c>
      <c r="J3970" s="16">
        <f>Source!Q3199</f>
        <v>1.3</v>
      </c>
      <c r="K3970" s="16"/>
    </row>
    <row r="3971" spans="1:22" ht="14.25" x14ac:dyDescent="0.2">
      <c r="A3971" s="13"/>
      <c r="B3971" s="13"/>
      <c r="C3971" s="13" t="s">
        <v>1166</v>
      </c>
      <c r="D3971" s="14"/>
      <c r="E3971" s="2"/>
      <c r="F3971" s="16">
        <f>Source!AN3199</f>
        <v>0.69</v>
      </c>
      <c r="G3971" s="15" t="str">
        <f>Source!DF3199</f>
        <v/>
      </c>
      <c r="H3971" s="2">
        <f>Source!AV3199</f>
        <v>1</v>
      </c>
      <c r="I3971" s="2">
        <f>IF(Source!BS3199&lt;&gt; 0, Source!BS3199, 1)</f>
        <v>1</v>
      </c>
      <c r="J3971" s="22">
        <f>Source!R3199</f>
        <v>0.03</v>
      </c>
      <c r="K3971" s="16"/>
    </row>
    <row r="3972" spans="1:22" ht="14.25" x14ac:dyDescent="0.2">
      <c r="A3972" s="13"/>
      <c r="B3972" s="13"/>
      <c r="C3972" s="13" t="s">
        <v>1160</v>
      </c>
      <c r="D3972" s="14" t="s">
        <v>1161</v>
      </c>
      <c r="E3972" s="2">
        <f>Source!AT3199</f>
        <v>70</v>
      </c>
      <c r="F3972" s="16"/>
      <c r="G3972" s="15"/>
      <c r="H3972" s="2"/>
      <c r="I3972" s="2"/>
      <c r="J3972" s="16">
        <f>SUM(R3967:R3971)</f>
        <v>780.74</v>
      </c>
      <c r="K3972" s="16"/>
    </row>
    <row r="3973" spans="1:22" ht="14.25" x14ac:dyDescent="0.2">
      <c r="A3973" s="13"/>
      <c r="B3973" s="13"/>
      <c r="C3973" s="13" t="s">
        <v>1162</v>
      </c>
      <c r="D3973" s="14" t="s">
        <v>1161</v>
      </c>
      <c r="E3973" s="2">
        <f>Source!AU3199</f>
        <v>10</v>
      </c>
      <c r="F3973" s="16"/>
      <c r="G3973" s="15"/>
      <c r="H3973" s="2"/>
      <c r="I3973" s="2"/>
      <c r="J3973" s="16">
        <f>SUM(T3967:T3972)</f>
        <v>111.53</v>
      </c>
      <c r="K3973" s="16"/>
    </row>
    <row r="3974" spans="1:22" ht="14.25" x14ac:dyDescent="0.2">
      <c r="A3974" s="13"/>
      <c r="B3974" s="13"/>
      <c r="C3974" s="13" t="s">
        <v>1168</v>
      </c>
      <c r="D3974" s="14" t="s">
        <v>1161</v>
      </c>
      <c r="E3974" s="2">
        <f>108</f>
        <v>108</v>
      </c>
      <c r="F3974" s="16"/>
      <c r="G3974" s="15"/>
      <c r="H3974" s="2"/>
      <c r="I3974" s="2"/>
      <c r="J3974" s="16">
        <f>SUM(V3967:V3973)</f>
        <v>0.03</v>
      </c>
      <c r="K3974" s="16"/>
    </row>
    <row r="3975" spans="1:22" ht="14.25" x14ac:dyDescent="0.2">
      <c r="A3975" s="13"/>
      <c r="B3975" s="13"/>
      <c r="C3975" s="13" t="s">
        <v>1163</v>
      </c>
      <c r="D3975" s="14" t="s">
        <v>1164</v>
      </c>
      <c r="E3975" s="2">
        <f>Source!AQ3199</f>
        <v>42.81</v>
      </c>
      <c r="F3975" s="16"/>
      <c r="G3975" s="15" t="str">
        <f>Source!DI3199</f>
        <v/>
      </c>
      <c r="H3975" s="2">
        <f>Source!AV3199</f>
        <v>1</v>
      </c>
      <c r="I3975" s="2"/>
      <c r="J3975" s="16"/>
      <c r="K3975" s="16">
        <f>Source!U3199</f>
        <v>1.7124000000000001</v>
      </c>
    </row>
    <row r="3976" spans="1:22" ht="15" x14ac:dyDescent="0.25">
      <c r="A3976" s="20"/>
      <c r="B3976" s="20"/>
      <c r="C3976" s="20"/>
      <c r="D3976" s="20"/>
      <c r="E3976" s="20"/>
      <c r="F3976" s="20"/>
      <c r="G3976" s="20"/>
      <c r="H3976" s="20"/>
      <c r="I3976" s="58">
        <f>J3969+J3970+J3972+J3973+J3974</f>
        <v>2008.9399999999998</v>
      </c>
      <c r="J3976" s="58"/>
      <c r="K3976" s="21">
        <f>IF(Source!I3199&lt;&gt;0, ROUND(I3976/Source!I3199, 2), 0)</f>
        <v>50223.5</v>
      </c>
      <c r="P3976" s="18">
        <f>I3976</f>
        <v>2008.9399999999998</v>
      </c>
    </row>
    <row r="3977" spans="1:22" ht="42.75" x14ac:dyDescent="0.2">
      <c r="A3977" s="13">
        <v>457</v>
      </c>
      <c r="B3977" s="13" t="str">
        <f>Source!F3200</f>
        <v>1.20-3103-1-1/1</v>
      </c>
      <c r="C3977" s="13" t="str">
        <f>Source!G3200</f>
        <v>Установка выключателя одноклавишного неутопленного типа при открытой проводке</v>
      </c>
      <c r="D3977" s="14" t="str">
        <f>Source!H3200</f>
        <v>100 шт.</v>
      </c>
      <c r="E3977" s="2">
        <f>Source!I3200</f>
        <v>0.01</v>
      </c>
      <c r="F3977" s="16"/>
      <c r="G3977" s="15"/>
      <c r="H3977" s="2"/>
      <c r="I3977" s="2"/>
      <c r="J3977" s="16"/>
      <c r="K3977" s="16"/>
      <c r="Q3977">
        <f>ROUND((Source!BZ3200/100)*ROUND((Source!AF3200*Source!AV3200)*Source!I3200, 2), 2)</f>
        <v>178.82</v>
      </c>
      <c r="R3977">
        <f>Source!X3200</f>
        <v>178.82</v>
      </c>
      <c r="S3977">
        <f>ROUND((Source!CA3200/100)*ROUND((Source!AF3200*Source!AV3200)*Source!I3200, 2), 2)</f>
        <v>25.55</v>
      </c>
      <c r="T3977">
        <f>Source!Y3200</f>
        <v>25.55</v>
      </c>
      <c r="U3977">
        <f>ROUND((175/100)*ROUND((Source!AE3200*Source!AV3200)*Source!I3200, 2), 2)</f>
        <v>0.02</v>
      </c>
      <c r="V3977">
        <f>ROUND((108/100)*ROUND(Source!CS3200*Source!I3200, 2), 2)</f>
        <v>0.01</v>
      </c>
    </row>
    <row r="3978" spans="1:22" x14ac:dyDescent="0.2">
      <c r="C3978" s="17" t="str">
        <f>"Объем: "&amp;Source!I3200&amp;"=1/"&amp;"100"</f>
        <v>Объем: 0,01=1/100</v>
      </c>
    </row>
    <row r="3979" spans="1:22" ht="14.25" x14ac:dyDescent="0.2">
      <c r="A3979" s="13"/>
      <c r="B3979" s="13"/>
      <c r="C3979" s="13" t="s">
        <v>1159</v>
      </c>
      <c r="D3979" s="14"/>
      <c r="E3979" s="2"/>
      <c r="F3979" s="16">
        <f>Source!AO3200</f>
        <v>25545.16</v>
      </c>
      <c r="G3979" s="15" t="str">
        <f>Source!DG3200</f>
        <v/>
      </c>
      <c r="H3979" s="2">
        <f>Source!AV3200</f>
        <v>1</v>
      </c>
      <c r="I3979" s="2">
        <f>IF(Source!BA3200&lt;&gt; 0, Source!BA3200, 1)</f>
        <v>1</v>
      </c>
      <c r="J3979" s="16">
        <f>Source!S3200</f>
        <v>255.45</v>
      </c>
      <c r="K3979" s="16"/>
    </row>
    <row r="3980" spans="1:22" ht="14.25" x14ac:dyDescent="0.2">
      <c r="A3980" s="13"/>
      <c r="B3980" s="13"/>
      <c r="C3980" s="13" t="s">
        <v>1165</v>
      </c>
      <c r="D3980" s="14"/>
      <c r="E3980" s="2"/>
      <c r="F3980" s="16">
        <f>Source!AM3200</f>
        <v>32.57</v>
      </c>
      <c r="G3980" s="15" t="str">
        <f>Source!DE3200</f>
        <v/>
      </c>
      <c r="H3980" s="2">
        <f>Source!AV3200</f>
        <v>1</v>
      </c>
      <c r="I3980" s="2">
        <f>IF(Source!BB3200&lt;&gt; 0, Source!BB3200, 1)</f>
        <v>1</v>
      </c>
      <c r="J3980" s="16">
        <f>Source!Q3200</f>
        <v>0.33</v>
      </c>
      <c r="K3980" s="16"/>
    </row>
    <row r="3981" spans="1:22" ht="14.25" x14ac:dyDescent="0.2">
      <c r="A3981" s="13"/>
      <c r="B3981" s="13"/>
      <c r="C3981" s="13" t="s">
        <v>1166</v>
      </c>
      <c r="D3981" s="14"/>
      <c r="E3981" s="2"/>
      <c r="F3981" s="16">
        <f>Source!AN3200</f>
        <v>0.69</v>
      </c>
      <c r="G3981" s="15" t="str">
        <f>Source!DF3200</f>
        <v/>
      </c>
      <c r="H3981" s="2">
        <f>Source!AV3200</f>
        <v>1</v>
      </c>
      <c r="I3981" s="2">
        <f>IF(Source!BS3200&lt;&gt; 0, Source!BS3200, 1)</f>
        <v>1</v>
      </c>
      <c r="J3981" s="22">
        <f>Source!R3200</f>
        <v>0.01</v>
      </c>
      <c r="K3981" s="16"/>
    </row>
    <row r="3982" spans="1:22" ht="14.25" x14ac:dyDescent="0.2">
      <c r="A3982" s="13"/>
      <c r="B3982" s="13"/>
      <c r="C3982" s="13" t="s">
        <v>1160</v>
      </c>
      <c r="D3982" s="14" t="s">
        <v>1161</v>
      </c>
      <c r="E3982" s="2">
        <f>Source!AT3200</f>
        <v>70</v>
      </c>
      <c r="F3982" s="16"/>
      <c r="G3982" s="15"/>
      <c r="H3982" s="2"/>
      <c r="I3982" s="2"/>
      <c r="J3982" s="16">
        <f>SUM(R3977:R3981)</f>
        <v>178.82</v>
      </c>
      <c r="K3982" s="16"/>
    </row>
    <row r="3983" spans="1:22" ht="14.25" x14ac:dyDescent="0.2">
      <c r="A3983" s="13"/>
      <c r="B3983" s="13"/>
      <c r="C3983" s="13" t="s">
        <v>1162</v>
      </c>
      <c r="D3983" s="14" t="s">
        <v>1161</v>
      </c>
      <c r="E3983" s="2">
        <f>Source!AU3200</f>
        <v>10</v>
      </c>
      <c r="F3983" s="16"/>
      <c r="G3983" s="15"/>
      <c r="H3983" s="2"/>
      <c r="I3983" s="2"/>
      <c r="J3983" s="16">
        <f>SUM(T3977:T3982)</f>
        <v>25.55</v>
      </c>
      <c r="K3983" s="16"/>
    </row>
    <row r="3984" spans="1:22" ht="14.25" x14ac:dyDescent="0.2">
      <c r="A3984" s="13"/>
      <c r="B3984" s="13"/>
      <c r="C3984" s="13" t="s">
        <v>1168</v>
      </c>
      <c r="D3984" s="14" t="s">
        <v>1161</v>
      </c>
      <c r="E3984" s="2">
        <f>108</f>
        <v>108</v>
      </c>
      <c r="F3984" s="16"/>
      <c r="G3984" s="15"/>
      <c r="H3984" s="2"/>
      <c r="I3984" s="2"/>
      <c r="J3984" s="16">
        <f>SUM(V3977:V3983)</f>
        <v>0.01</v>
      </c>
      <c r="K3984" s="16"/>
    </row>
    <row r="3985" spans="1:22" ht="14.25" x14ac:dyDescent="0.2">
      <c r="A3985" s="13"/>
      <c r="B3985" s="13"/>
      <c r="C3985" s="13" t="s">
        <v>1163</v>
      </c>
      <c r="D3985" s="14" t="s">
        <v>1164</v>
      </c>
      <c r="E3985" s="2">
        <f>Source!AQ3200</f>
        <v>39.22</v>
      </c>
      <c r="F3985" s="16"/>
      <c r="G3985" s="15" t="str">
        <f>Source!DI3200</f>
        <v/>
      </c>
      <c r="H3985" s="2">
        <f>Source!AV3200</f>
        <v>1</v>
      </c>
      <c r="I3985" s="2"/>
      <c r="J3985" s="16"/>
      <c r="K3985" s="16">
        <f>Source!U3200</f>
        <v>0.39219999999999999</v>
      </c>
    </row>
    <row r="3986" spans="1:22" ht="15" x14ac:dyDescent="0.25">
      <c r="A3986" s="20"/>
      <c r="B3986" s="20"/>
      <c r="C3986" s="20"/>
      <c r="D3986" s="20"/>
      <c r="E3986" s="20"/>
      <c r="F3986" s="20"/>
      <c r="G3986" s="20"/>
      <c r="H3986" s="20"/>
      <c r="I3986" s="58">
        <f>J3979+J3980+J3982+J3983+J3984</f>
        <v>460.16</v>
      </c>
      <c r="J3986" s="58"/>
      <c r="K3986" s="21">
        <f>IF(Source!I3200&lt;&gt;0, ROUND(I3986/Source!I3200, 2), 0)</f>
        <v>46016</v>
      </c>
      <c r="P3986" s="18">
        <f>I3986</f>
        <v>460.16</v>
      </c>
    </row>
    <row r="3987" spans="1:22" ht="42.75" x14ac:dyDescent="0.2">
      <c r="A3987" s="13">
        <v>458</v>
      </c>
      <c r="B3987" s="13" t="str">
        <f>Source!F3201</f>
        <v>1.20-3103-1-5/1</v>
      </c>
      <c r="C3987" s="13" t="str">
        <f>Source!G3201</f>
        <v>Установка выключателя двухклавишного утопленного типа при скрытой проводке</v>
      </c>
      <c r="D3987" s="14" t="str">
        <f>Source!H3201</f>
        <v>100 шт.</v>
      </c>
      <c r="E3987" s="2">
        <f>Source!I3201</f>
        <v>0.01</v>
      </c>
      <c r="F3987" s="16"/>
      <c r="G3987" s="15"/>
      <c r="H3987" s="2"/>
      <c r="I3987" s="2"/>
      <c r="J3987" s="16"/>
      <c r="K3987" s="16"/>
      <c r="Q3987">
        <f>ROUND((Source!BZ3201/100)*ROUND((Source!AF3201*Source!AV3201)*Source!I3201, 2), 2)</f>
        <v>157.88999999999999</v>
      </c>
      <c r="R3987">
        <f>Source!X3201</f>
        <v>157.88999999999999</v>
      </c>
      <c r="S3987">
        <f>ROUND((Source!CA3201/100)*ROUND((Source!AF3201*Source!AV3201)*Source!I3201, 2), 2)</f>
        <v>22.56</v>
      </c>
      <c r="T3987">
        <f>Source!Y3201</f>
        <v>22.56</v>
      </c>
      <c r="U3987">
        <f>ROUND((175/100)*ROUND((Source!AE3201*Source!AV3201)*Source!I3201, 2), 2)</f>
        <v>0</v>
      </c>
      <c r="V3987">
        <f>ROUND((108/100)*ROUND(Source!CS3201*Source!I3201, 2), 2)</f>
        <v>0</v>
      </c>
    </row>
    <row r="3988" spans="1:22" x14ac:dyDescent="0.2">
      <c r="C3988" s="17" t="str">
        <f>"Объем: "&amp;Source!I3201&amp;"=1/"&amp;"100"</f>
        <v>Объем: 0,01=1/100</v>
      </c>
    </row>
    <row r="3989" spans="1:22" ht="14.25" x14ac:dyDescent="0.2">
      <c r="A3989" s="13"/>
      <c r="B3989" s="13"/>
      <c r="C3989" s="13" t="s">
        <v>1159</v>
      </c>
      <c r="D3989" s="14"/>
      <c r="E3989" s="2"/>
      <c r="F3989" s="16">
        <f>Source!AO3201</f>
        <v>22555.56</v>
      </c>
      <c r="G3989" s="15" t="str">
        <f>Source!DG3201</f>
        <v/>
      </c>
      <c r="H3989" s="2">
        <f>Source!AV3201</f>
        <v>1</v>
      </c>
      <c r="I3989" s="2">
        <f>IF(Source!BA3201&lt;&gt; 0, Source!BA3201, 1)</f>
        <v>1</v>
      </c>
      <c r="J3989" s="16">
        <f>Source!S3201</f>
        <v>225.56</v>
      </c>
      <c r="K3989" s="16"/>
    </row>
    <row r="3990" spans="1:22" ht="14.25" x14ac:dyDescent="0.2">
      <c r="A3990" s="13"/>
      <c r="B3990" s="13"/>
      <c r="C3990" s="13" t="s">
        <v>1160</v>
      </c>
      <c r="D3990" s="14" t="s">
        <v>1161</v>
      </c>
      <c r="E3990" s="2">
        <f>Source!AT3201</f>
        <v>70</v>
      </c>
      <c r="F3990" s="16"/>
      <c r="G3990" s="15"/>
      <c r="H3990" s="2"/>
      <c r="I3990" s="2"/>
      <c r="J3990" s="16">
        <f>SUM(R3987:R3989)</f>
        <v>157.88999999999999</v>
      </c>
      <c r="K3990" s="16"/>
    </row>
    <row r="3991" spans="1:22" ht="14.25" x14ac:dyDescent="0.2">
      <c r="A3991" s="13"/>
      <c r="B3991" s="13"/>
      <c r="C3991" s="13" t="s">
        <v>1162</v>
      </c>
      <c r="D3991" s="14" t="s">
        <v>1161</v>
      </c>
      <c r="E3991" s="2">
        <f>Source!AU3201</f>
        <v>10</v>
      </c>
      <c r="F3991" s="16"/>
      <c r="G3991" s="15"/>
      <c r="H3991" s="2"/>
      <c r="I3991" s="2"/>
      <c r="J3991" s="16">
        <f>SUM(T3987:T3990)</f>
        <v>22.56</v>
      </c>
      <c r="K3991" s="16"/>
    </row>
    <row r="3992" spans="1:22" ht="14.25" x14ac:dyDescent="0.2">
      <c r="A3992" s="13"/>
      <c r="B3992" s="13"/>
      <c r="C3992" s="13" t="s">
        <v>1163</v>
      </c>
      <c r="D3992" s="14" t="s">
        <v>1164</v>
      </c>
      <c r="E3992" s="2">
        <f>Source!AQ3201</f>
        <v>34.630000000000003</v>
      </c>
      <c r="F3992" s="16"/>
      <c r="G3992" s="15" t="str">
        <f>Source!DI3201</f>
        <v/>
      </c>
      <c r="H3992" s="2">
        <f>Source!AV3201</f>
        <v>1</v>
      </c>
      <c r="I3992" s="2"/>
      <c r="J3992" s="16"/>
      <c r="K3992" s="16">
        <f>Source!U3201</f>
        <v>0.34630000000000005</v>
      </c>
    </row>
    <row r="3993" spans="1:22" ht="15" x14ac:dyDescent="0.25">
      <c r="A3993" s="20"/>
      <c r="B3993" s="20"/>
      <c r="C3993" s="20"/>
      <c r="D3993" s="20"/>
      <c r="E3993" s="20"/>
      <c r="F3993" s="20"/>
      <c r="G3993" s="20"/>
      <c r="H3993" s="20"/>
      <c r="I3993" s="58">
        <f>J3989+J3990+J3991</f>
        <v>406.01</v>
      </c>
      <c r="J3993" s="58"/>
      <c r="K3993" s="21">
        <f>IF(Source!I3201&lt;&gt;0, ROUND(I3993/Source!I3201, 2), 0)</f>
        <v>40601</v>
      </c>
      <c r="P3993" s="18">
        <f>I3993</f>
        <v>406.01</v>
      </c>
    </row>
    <row r="3995" spans="1:22" ht="15" x14ac:dyDescent="0.25">
      <c r="A3995" s="61" t="str">
        <f>CONCATENATE("Итого по разделу: ",IF(Source!G3203&lt;&gt;"Новый раздел", Source!G3203, ""))</f>
        <v>Итого по разделу: Помещение 320 Лаборанская</v>
      </c>
      <c r="B3995" s="61"/>
      <c r="C3995" s="61"/>
      <c r="D3995" s="61"/>
      <c r="E3995" s="61"/>
      <c r="F3995" s="61"/>
      <c r="G3995" s="61"/>
      <c r="H3995" s="61"/>
      <c r="I3995" s="59">
        <f>SUM(P3933:P3994)</f>
        <v>3738.16</v>
      </c>
      <c r="J3995" s="60"/>
      <c r="K3995" s="23"/>
    </row>
    <row r="3998" spans="1:22" ht="16.5" x14ac:dyDescent="0.25">
      <c r="A3998" s="57" t="str">
        <f>CONCATENATE("Раздел: ",IF(Source!G3233&lt;&gt;"Новый раздел", Source!G3233, ""))</f>
        <v>Раздел: Помещение 323 Венткамера</v>
      </c>
      <c r="B3998" s="57"/>
      <c r="C3998" s="57"/>
      <c r="D3998" s="57"/>
      <c r="E3998" s="57"/>
      <c r="F3998" s="57"/>
      <c r="G3998" s="57"/>
      <c r="H3998" s="57"/>
      <c r="I3998" s="57"/>
      <c r="J3998" s="57"/>
      <c r="K3998" s="57"/>
    </row>
    <row r="3999" spans="1:22" ht="28.5" x14ac:dyDescent="0.2">
      <c r="A3999" s="13">
        <v>459</v>
      </c>
      <c r="B3999" s="13" t="str">
        <f>Source!F3237</f>
        <v>1.21-3305-1-1/1</v>
      </c>
      <c r="C3999" s="13" t="str">
        <f>Source!G3237</f>
        <v>Демонтаж выключателей, розеток</v>
      </c>
      <c r="D3999" s="14" t="str">
        <f>Source!H3237</f>
        <v>100 шт.</v>
      </c>
      <c r="E3999" s="2">
        <f>Source!I3237</f>
        <v>0.05</v>
      </c>
      <c r="F3999" s="16"/>
      <c r="G3999" s="15"/>
      <c r="H3999" s="2"/>
      <c r="I3999" s="2"/>
      <c r="J3999" s="16"/>
      <c r="K3999" s="16"/>
      <c r="Q3999">
        <f>ROUND((Source!BZ3237/100)*ROUND((Source!AF3237*Source!AV3237)*Source!I3237, 2), 2)</f>
        <v>94.86</v>
      </c>
      <c r="R3999">
        <f>Source!X3237</f>
        <v>94.86</v>
      </c>
      <c r="S3999">
        <f>ROUND((Source!CA3237/100)*ROUND((Source!AF3237*Source!AV3237)*Source!I3237, 2), 2)</f>
        <v>13.55</v>
      </c>
      <c r="T3999">
        <f>Source!Y3237</f>
        <v>13.55</v>
      </c>
      <c r="U3999">
        <f>ROUND((175/100)*ROUND((Source!AE3237*Source!AV3237)*Source!I3237, 2), 2)</f>
        <v>0</v>
      </c>
      <c r="V3999">
        <f>ROUND((108/100)*ROUND(Source!CS3237*Source!I3237, 2), 2)</f>
        <v>0</v>
      </c>
    </row>
    <row r="4000" spans="1:22" x14ac:dyDescent="0.2">
      <c r="C4000" s="17" t="str">
        <f>"Объем: "&amp;Source!I3237&amp;"=5/"&amp;"100"</f>
        <v>Объем: 0,05=5/100</v>
      </c>
    </row>
    <row r="4001" spans="1:22" ht="14.25" x14ac:dyDescent="0.2">
      <c r="A4001" s="13"/>
      <c r="B4001" s="13"/>
      <c r="C4001" s="13" t="s">
        <v>1159</v>
      </c>
      <c r="D4001" s="14"/>
      <c r="E4001" s="2"/>
      <c r="F4001" s="16">
        <f>Source!AO3237</f>
        <v>2710.46</v>
      </c>
      <c r="G4001" s="15" t="str">
        <f>Source!DG3237</f>
        <v/>
      </c>
      <c r="H4001" s="2">
        <f>Source!AV3237</f>
        <v>1</v>
      </c>
      <c r="I4001" s="2">
        <f>IF(Source!BA3237&lt;&gt; 0, Source!BA3237, 1)</f>
        <v>1</v>
      </c>
      <c r="J4001" s="16">
        <f>Source!S3237</f>
        <v>135.52000000000001</v>
      </c>
      <c r="K4001" s="16"/>
    </row>
    <row r="4002" spans="1:22" ht="14.25" x14ac:dyDescent="0.2">
      <c r="A4002" s="13"/>
      <c r="B4002" s="13"/>
      <c r="C4002" s="13" t="s">
        <v>1160</v>
      </c>
      <c r="D4002" s="14" t="s">
        <v>1161</v>
      </c>
      <c r="E4002" s="2">
        <f>Source!AT3237</f>
        <v>70</v>
      </c>
      <c r="F4002" s="16"/>
      <c r="G4002" s="15"/>
      <c r="H4002" s="2"/>
      <c r="I4002" s="2"/>
      <c r="J4002" s="16">
        <f>SUM(R3999:R4001)</f>
        <v>94.86</v>
      </c>
      <c r="K4002" s="16"/>
    </row>
    <row r="4003" spans="1:22" ht="14.25" x14ac:dyDescent="0.2">
      <c r="A4003" s="13"/>
      <c r="B4003" s="13"/>
      <c r="C4003" s="13" t="s">
        <v>1162</v>
      </c>
      <c r="D4003" s="14" t="s">
        <v>1161</v>
      </c>
      <c r="E4003" s="2">
        <f>Source!AU3237</f>
        <v>10</v>
      </c>
      <c r="F4003" s="16"/>
      <c r="G4003" s="15"/>
      <c r="H4003" s="2"/>
      <c r="I4003" s="2"/>
      <c r="J4003" s="16">
        <f>SUM(T3999:T4002)</f>
        <v>13.55</v>
      </c>
      <c r="K4003" s="16"/>
    </row>
    <row r="4004" spans="1:22" ht="14.25" x14ac:dyDescent="0.2">
      <c r="A4004" s="13"/>
      <c r="B4004" s="13"/>
      <c r="C4004" s="13" t="s">
        <v>1163</v>
      </c>
      <c r="D4004" s="14" t="s">
        <v>1164</v>
      </c>
      <c r="E4004" s="2">
        <f>Source!AQ3237</f>
        <v>5.84</v>
      </c>
      <c r="F4004" s="16"/>
      <c r="G4004" s="15" t="str">
        <f>Source!DI3237</f>
        <v/>
      </c>
      <c r="H4004" s="2">
        <f>Source!AV3237</f>
        <v>1</v>
      </c>
      <c r="I4004" s="2"/>
      <c r="J4004" s="16"/>
      <c r="K4004" s="16">
        <f>Source!U3237</f>
        <v>0.29199999999999998</v>
      </c>
    </row>
    <row r="4005" spans="1:22" ht="15" x14ac:dyDescent="0.25">
      <c r="A4005" s="20"/>
      <c r="B4005" s="20"/>
      <c r="C4005" s="20"/>
      <c r="D4005" s="20"/>
      <c r="E4005" s="20"/>
      <c r="F4005" s="20"/>
      <c r="G4005" s="20"/>
      <c r="H4005" s="20"/>
      <c r="I4005" s="58">
        <f>J4001+J4002+J4003</f>
        <v>243.93</v>
      </c>
      <c r="J4005" s="58"/>
      <c r="K4005" s="21">
        <f>IF(Source!I3237&lt;&gt;0, ROUND(I4005/Source!I3237, 2), 0)</f>
        <v>4878.6000000000004</v>
      </c>
      <c r="P4005" s="18">
        <f>I4005</f>
        <v>243.93</v>
      </c>
    </row>
    <row r="4006" spans="1:22" ht="57" x14ac:dyDescent="0.2">
      <c r="A4006" s="13">
        <v>460</v>
      </c>
      <c r="B4006" s="13" t="str">
        <f>Source!F3238</f>
        <v>1.50-3204-13-6/1</v>
      </c>
      <c r="C4006" s="13" t="str">
        <f>Source!G3238</f>
        <v>Сверление отверстий в строительных конструкциях из кирпича установками алмазного сверления, диаметр сверла алмазного кольцевого 70 мм</v>
      </c>
      <c r="D4006" s="14" t="str">
        <f>Source!H3238</f>
        <v>10 СМ</v>
      </c>
      <c r="E4006" s="2">
        <f>Source!I3238</f>
        <v>0.2</v>
      </c>
      <c r="F4006" s="16"/>
      <c r="G4006" s="15"/>
      <c r="H4006" s="2"/>
      <c r="I4006" s="2"/>
      <c r="J4006" s="16"/>
      <c r="K4006" s="16"/>
      <c r="Q4006">
        <f>ROUND((Source!BZ3238/100)*ROUND((Source!AF3238*Source!AV3238)*Source!I3238, 2), 2)</f>
        <v>42.74</v>
      </c>
      <c r="R4006">
        <f>Source!X3238</f>
        <v>42.74</v>
      </c>
      <c r="S4006">
        <f>ROUND((Source!CA3238/100)*ROUND((Source!AF3238*Source!AV3238)*Source!I3238, 2), 2)</f>
        <v>6.11</v>
      </c>
      <c r="T4006">
        <f>Source!Y3238</f>
        <v>6.11</v>
      </c>
      <c r="U4006">
        <f>ROUND((175/100)*ROUND((Source!AE3238*Source!AV3238)*Source!I3238, 2), 2)</f>
        <v>0.05</v>
      </c>
      <c r="V4006">
        <f>ROUND((108/100)*ROUND(Source!CS3238*Source!I3238, 2), 2)</f>
        <v>0.03</v>
      </c>
    </row>
    <row r="4007" spans="1:22" x14ac:dyDescent="0.2">
      <c r="C4007" s="17" t="str">
        <f>"Объем: "&amp;Source!I3238&amp;"=2/"&amp;"10"</f>
        <v>Объем: 0,2=2/10</v>
      </c>
    </row>
    <row r="4008" spans="1:22" ht="14.25" x14ac:dyDescent="0.2">
      <c r="A4008" s="13"/>
      <c r="B4008" s="13"/>
      <c r="C4008" s="13" t="s">
        <v>1159</v>
      </c>
      <c r="D4008" s="14"/>
      <c r="E4008" s="2"/>
      <c r="F4008" s="16">
        <f>Source!AO3238</f>
        <v>305.27</v>
      </c>
      <c r="G4008" s="15" t="str">
        <f>Source!DG3238</f>
        <v/>
      </c>
      <c r="H4008" s="2">
        <f>Source!AV3238</f>
        <v>1</v>
      </c>
      <c r="I4008" s="2">
        <f>IF(Source!BA3238&lt;&gt; 0, Source!BA3238, 1)</f>
        <v>1</v>
      </c>
      <c r="J4008" s="16">
        <f>Source!S3238</f>
        <v>61.05</v>
      </c>
      <c r="K4008" s="16"/>
    </row>
    <row r="4009" spans="1:22" ht="14.25" x14ac:dyDescent="0.2">
      <c r="A4009" s="13"/>
      <c r="B4009" s="13"/>
      <c r="C4009" s="13" t="s">
        <v>1165</v>
      </c>
      <c r="D4009" s="14"/>
      <c r="E4009" s="2"/>
      <c r="F4009" s="16">
        <f>Source!AM3238</f>
        <v>8.99</v>
      </c>
      <c r="G4009" s="15" t="str">
        <f>Source!DE3238</f>
        <v/>
      </c>
      <c r="H4009" s="2">
        <f>Source!AV3238</f>
        <v>1</v>
      </c>
      <c r="I4009" s="2">
        <f>IF(Source!BB3238&lt;&gt; 0, Source!BB3238, 1)</f>
        <v>1</v>
      </c>
      <c r="J4009" s="16">
        <f>Source!Q3238</f>
        <v>1.8</v>
      </c>
      <c r="K4009" s="16"/>
    </row>
    <row r="4010" spans="1:22" ht="14.25" x14ac:dyDescent="0.2">
      <c r="A4010" s="13"/>
      <c r="B4010" s="13"/>
      <c r="C4010" s="13" t="s">
        <v>1166</v>
      </c>
      <c r="D4010" s="14"/>
      <c r="E4010" s="2"/>
      <c r="F4010" s="16">
        <f>Source!AN3238</f>
        <v>0.13</v>
      </c>
      <c r="G4010" s="15" t="str">
        <f>Source!DF3238</f>
        <v/>
      </c>
      <c r="H4010" s="2">
        <f>Source!AV3238</f>
        <v>1</v>
      </c>
      <c r="I4010" s="2">
        <f>IF(Source!BS3238&lt;&gt; 0, Source!BS3238, 1)</f>
        <v>1</v>
      </c>
      <c r="J4010" s="22">
        <f>Source!R3238</f>
        <v>0.03</v>
      </c>
      <c r="K4010" s="16"/>
    </row>
    <row r="4011" spans="1:22" ht="14.25" x14ac:dyDescent="0.2">
      <c r="A4011" s="13"/>
      <c r="B4011" s="13"/>
      <c r="C4011" s="13" t="s">
        <v>1167</v>
      </c>
      <c r="D4011" s="14"/>
      <c r="E4011" s="2"/>
      <c r="F4011" s="16">
        <f>Source!AL3238</f>
        <v>112.32</v>
      </c>
      <c r="G4011" s="15" t="str">
        <f>Source!DD3238</f>
        <v/>
      </c>
      <c r="H4011" s="2">
        <f>Source!AW3238</f>
        <v>1</v>
      </c>
      <c r="I4011" s="2">
        <f>IF(Source!BC3238&lt;&gt; 0, Source!BC3238, 1)</f>
        <v>1</v>
      </c>
      <c r="J4011" s="16">
        <f>Source!P3238</f>
        <v>22.46</v>
      </c>
      <c r="K4011" s="16"/>
    </row>
    <row r="4012" spans="1:22" ht="14.25" x14ac:dyDescent="0.2">
      <c r="A4012" s="13"/>
      <c r="B4012" s="13"/>
      <c r="C4012" s="13" t="s">
        <v>1160</v>
      </c>
      <c r="D4012" s="14" t="s">
        <v>1161</v>
      </c>
      <c r="E4012" s="2">
        <f>Source!AT3238</f>
        <v>70</v>
      </c>
      <c r="F4012" s="16"/>
      <c r="G4012" s="15"/>
      <c r="H4012" s="2"/>
      <c r="I4012" s="2"/>
      <c r="J4012" s="16">
        <f>SUM(R4006:R4011)</f>
        <v>42.74</v>
      </c>
      <c r="K4012" s="16"/>
    </row>
    <row r="4013" spans="1:22" ht="14.25" x14ac:dyDescent="0.2">
      <c r="A4013" s="13"/>
      <c r="B4013" s="13"/>
      <c r="C4013" s="13" t="s">
        <v>1162</v>
      </c>
      <c r="D4013" s="14" t="s">
        <v>1161</v>
      </c>
      <c r="E4013" s="2">
        <f>Source!AU3238</f>
        <v>10</v>
      </c>
      <c r="F4013" s="16"/>
      <c r="G4013" s="15"/>
      <c r="H4013" s="2"/>
      <c r="I4013" s="2"/>
      <c r="J4013" s="16">
        <f>SUM(T4006:T4012)</f>
        <v>6.11</v>
      </c>
      <c r="K4013" s="16"/>
    </row>
    <row r="4014" spans="1:22" ht="14.25" x14ac:dyDescent="0.2">
      <c r="A4014" s="13"/>
      <c r="B4014" s="13"/>
      <c r="C4014" s="13" t="s">
        <v>1168</v>
      </c>
      <c r="D4014" s="14" t="s">
        <v>1161</v>
      </c>
      <c r="E4014" s="2">
        <f>108</f>
        <v>108</v>
      </c>
      <c r="F4014" s="16"/>
      <c r="G4014" s="15"/>
      <c r="H4014" s="2"/>
      <c r="I4014" s="2"/>
      <c r="J4014" s="16">
        <f>SUM(V4006:V4013)</f>
        <v>0.03</v>
      </c>
      <c r="K4014" s="16"/>
    </row>
    <row r="4015" spans="1:22" ht="14.25" x14ac:dyDescent="0.2">
      <c r="A4015" s="13"/>
      <c r="B4015" s="13"/>
      <c r="C4015" s="13" t="s">
        <v>1163</v>
      </c>
      <c r="D4015" s="14" t="s">
        <v>1164</v>
      </c>
      <c r="E4015" s="2">
        <f>Source!AQ3238</f>
        <v>0.42</v>
      </c>
      <c r="F4015" s="16"/>
      <c r="G4015" s="15" t="str">
        <f>Source!DI3238</f>
        <v/>
      </c>
      <c r="H4015" s="2">
        <f>Source!AV3238</f>
        <v>1</v>
      </c>
      <c r="I4015" s="2"/>
      <c r="J4015" s="16"/>
      <c r="K4015" s="16">
        <f>Source!U3238</f>
        <v>8.4000000000000005E-2</v>
      </c>
    </row>
    <row r="4016" spans="1:22" ht="15" x14ac:dyDescent="0.25">
      <c r="A4016" s="20"/>
      <c r="B4016" s="20"/>
      <c r="C4016" s="20"/>
      <c r="D4016" s="20"/>
      <c r="E4016" s="20"/>
      <c r="F4016" s="20"/>
      <c r="G4016" s="20"/>
      <c r="H4016" s="20"/>
      <c r="I4016" s="58">
        <f>J4008+J4009+J4011+J4012+J4013+J4014</f>
        <v>134.19000000000003</v>
      </c>
      <c r="J4016" s="58"/>
      <c r="K4016" s="21">
        <f>IF(Source!I3238&lt;&gt;0, ROUND(I4016/Source!I3238, 2), 0)</f>
        <v>670.95</v>
      </c>
      <c r="P4016" s="18">
        <f>I4016</f>
        <v>134.19000000000003</v>
      </c>
    </row>
    <row r="4017" spans="1:22" ht="28.5" x14ac:dyDescent="0.2">
      <c r="A4017" s="13">
        <v>461</v>
      </c>
      <c r="B4017" s="13" t="str">
        <f>Source!F3239</f>
        <v>1.50-3204-10-1/1</v>
      </c>
      <c r="C4017" s="13" t="str">
        <f>Source!G3239</f>
        <v>Пробивка борозд в кирпичных стенах, площадь сечения до 20 см2</v>
      </c>
      <c r="D4017" s="14" t="str">
        <f>Source!H3239</f>
        <v>100 м</v>
      </c>
      <c r="E4017" s="2">
        <f>Source!I3239</f>
        <v>0.01</v>
      </c>
      <c r="F4017" s="16"/>
      <c r="G4017" s="15"/>
      <c r="H4017" s="2"/>
      <c r="I4017" s="2"/>
      <c r="J4017" s="16"/>
      <c r="K4017" s="16"/>
      <c r="Q4017">
        <f>ROUND((Source!BZ3239/100)*ROUND((Source!AF3239*Source!AV3239)*Source!I3239, 2), 2)</f>
        <v>57.54</v>
      </c>
      <c r="R4017">
        <f>Source!X3239</f>
        <v>57.54</v>
      </c>
      <c r="S4017">
        <f>ROUND((Source!CA3239/100)*ROUND((Source!AF3239*Source!AV3239)*Source!I3239, 2), 2)</f>
        <v>8.2200000000000006</v>
      </c>
      <c r="T4017">
        <f>Source!Y3239</f>
        <v>8.2200000000000006</v>
      </c>
      <c r="U4017">
        <f>ROUND((175/100)*ROUND((Source!AE3239*Source!AV3239)*Source!I3239, 2), 2)</f>
        <v>53.2</v>
      </c>
      <c r="V4017">
        <f>ROUND((108/100)*ROUND(Source!CS3239*Source!I3239, 2), 2)</f>
        <v>32.83</v>
      </c>
    </row>
    <row r="4018" spans="1:22" x14ac:dyDescent="0.2">
      <c r="C4018" s="17" t="str">
        <f>"Объем: "&amp;Source!I3239&amp;"=1/"&amp;"100"</f>
        <v>Объем: 0,01=1/100</v>
      </c>
    </row>
    <row r="4019" spans="1:22" ht="14.25" x14ac:dyDescent="0.2">
      <c r="A4019" s="13"/>
      <c r="B4019" s="13"/>
      <c r="C4019" s="13" t="s">
        <v>1159</v>
      </c>
      <c r="D4019" s="14"/>
      <c r="E4019" s="2"/>
      <c r="F4019" s="16">
        <f>Source!AO3239</f>
        <v>8219.68</v>
      </c>
      <c r="G4019" s="15" t="str">
        <f>Source!DG3239</f>
        <v/>
      </c>
      <c r="H4019" s="2">
        <f>Source!AV3239</f>
        <v>1</v>
      </c>
      <c r="I4019" s="2">
        <f>IF(Source!BA3239&lt;&gt; 0, Source!BA3239, 1)</f>
        <v>1</v>
      </c>
      <c r="J4019" s="16">
        <f>Source!S3239</f>
        <v>82.2</v>
      </c>
      <c r="K4019" s="16"/>
    </row>
    <row r="4020" spans="1:22" ht="14.25" x14ac:dyDescent="0.2">
      <c r="A4020" s="13"/>
      <c r="B4020" s="13"/>
      <c r="C4020" s="13" t="s">
        <v>1165</v>
      </c>
      <c r="D4020" s="14"/>
      <c r="E4020" s="2"/>
      <c r="F4020" s="16">
        <f>Source!AM3239</f>
        <v>5993.85</v>
      </c>
      <c r="G4020" s="15" t="str">
        <f>Source!DE3239</f>
        <v/>
      </c>
      <c r="H4020" s="2">
        <f>Source!AV3239</f>
        <v>1</v>
      </c>
      <c r="I4020" s="2">
        <f>IF(Source!BB3239&lt;&gt; 0, Source!BB3239, 1)</f>
        <v>1</v>
      </c>
      <c r="J4020" s="16">
        <f>Source!Q3239</f>
        <v>59.94</v>
      </c>
      <c r="K4020" s="16"/>
    </row>
    <row r="4021" spans="1:22" ht="14.25" x14ac:dyDescent="0.2">
      <c r="A4021" s="13"/>
      <c r="B4021" s="13"/>
      <c r="C4021" s="13" t="s">
        <v>1166</v>
      </c>
      <c r="D4021" s="14"/>
      <c r="E4021" s="2"/>
      <c r="F4021" s="16">
        <f>Source!AN3239</f>
        <v>3040.45</v>
      </c>
      <c r="G4021" s="15" t="str">
        <f>Source!DF3239</f>
        <v/>
      </c>
      <c r="H4021" s="2">
        <f>Source!AV3239</f>
        <v>1</v>
      </c>
      <c r="I4021" s="2">
        <f>IF(Source!BS3239&lt;&gt; 0, Source!BS3239, 1)</f>
        <v>1</v>
      </c>
      <c r="J4021" s="22">
        <f>Source!R3239</f>
        <v>30.4</v>
      </c>
      <c r="K4021" s="16"/>
    </row>
    <row r="4022" spans="1:22" ht="14.25" x14ac:dyDescent="0.2">
      <c r="A4022" s="13"/>
      <c r="B4022" s="13"/>
      <c r="C4022" s="13" t="s">
        <v>1160</v>
      </c>
      <c r="D4022" s="14" t="s">
        <v>1161</v>
      </c>
      <c r="E4022" s="2">
        <f>Source!AT3239</f>
        <v>70</v>
      </c>
      <c r="F4022" s="16"/>
      <c r="G4022" s="15"/>
      <c r="H4022" s="2"/>
      <c r="I4022" s="2"/>
      <c r="J4022" s="16">
        <f>SUM(R4017:R4021)</f>
        <v>57.54</v>
      </c>
      <c r="K4022" s="16"/>
    </row>
    <row r="4023" spans="1:22" ht="14.25" x14ac:dyDescent="0.2">
      <c r="A4023" s="13"/>
      <c r="B4023" s="13"/>
      <c r="C4023" s="13" t="s">
        <v>1162</v>
      </c>
      <c r="D4023" s="14" t="s">
        <v>1161</v>
      </c>
      <c r="E4023" s="2">
        <f>Source!AU3239</f>
        <v>10</v>
      </c>
      <c r="F4023" s="16"/>
      <c r="G4023" s="15"/>
      <c r="H4023" s="2"/>
      <c r="I4023" s="2"/>
      <c r="J4023" s="16">
        <f>SUM(T4017:T4022)</f>
        <v>8.2200000000000006</v>
      </c>
      <c r="K4023" s="16"/>
    </row>
    <row r="4024" spans="1:22" ht="14.25" x14ac:dyDescent="0.2">
      <c r="A4024" s="13"/>
      <c r="B4024" s="13"/>
      <c r="C4024" s="13" t="s">
        <v>1168</v>
      </c>
      <c r="D4024" s="14" t="s">
        <v>1161</v>
      </c>
      <c r="E4024" s="2">
        <f>108</f>
        <v>108</v>
      </c>
      <c r="F4024" s="16"/>
      <c r="G4024" s="15"/>
      <c r="H4024" s="2"/>
      <c r="I4024" s="2"/>
      <c r="J4024" s="16">
        <f>SUM(V4017:V4023)</f>
        <v>32.83</v>
      </c>
      <c r="K4024" s="16"/>
    </row>
    <row r="4025" spans="1:22" ht="14.25" x14ac:dyDescent="0.2">
      <c r="A4025" s="13"/>
      <c r="B4025" s="13"/>
      <c r="C4025" s="13" t="s">
        <v>1163</v>
      </c>
      <c r="D4025" s="14" t="s">
        <v>1164</v>
      </c>
      <c r="E4025" s="2">
        <f>Source!AQ3239</f>
        <v>14</v>
      </c>
      <c r="F4025" s="16"/>
      <c r="G4025" s="15" t="str">
        <f>Source!DI3239</f>
        <v/>
      </c>
      <c r="H4025" s="2">
        <f>Source!AV3239</f>
        <v>1</v>
      </c>
      <c r="I4025" s="2"/>
      <c r="J4025" s="16"/>
      <c r="K4025" s="16">
        <f>Source!U3239</f>
        <v>0.14000000000000001</v>
      </c>
    </row>
    <row r="4026" spans="1:22" ht="15" x14ac:dyDescent="0.25">
      <c r="A4026" s="20"/>
      <c r="B4026" s="20"/>
      <c r="C4026" s="20"/>
      <c r="D4026" s="20"/>
      <c r="E4026" s="20"/>
      <c r="F4026" s="20"/>
      <c r="G4026" s="20"/>
      <c r="H4026" s="20"/>
      <c r="I4026" s="58">
        <f>J4019+J4020+J4022+J4023+J4024</f>
        <v>240.72999999999996</v>
      </c>
      <c r="J4026" s="58"/>
      <c r="K4026" s="21">
        <f>IF(Source!I3239&lt;&gt;0, ROUND(I4026/Source!I3239, 2), 0)</f>
        <v>24073</v>
      </c>
      <c r="P4026" s="18">
        <f>I4026</f>
        <v>240.72999999999996</v>
      </c>
    </row>
    <row r="4027" spans="1:22" ht="99.75" x14ac:dyDescent="0.2">
      <c r="A4027" s="13">
        <v>462</v>
      </c>
      <c r="B4027" s="13" t="str">
        <f>Source!F3240</f>
        <v>21.23-8-140</v>
      </c>
      <c r="C4027" s="13" t="str">
        <f>Source!G3240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4027" s="14" t="str">
        <f>Source!H3240</f>
        <v>км</v>
      </c>
      <c r="E4027" s="2">
        <f>Source!I3240</f>
        <v>1E-3</v>
      </c>
      <c r="F4027" s="16">
        <f>Source!AL3240</f>
        <v>99860.32</v>
      </c>
      <c r="G4027" s="15" t="str">
        <f>Source!DD3240</f>
        <v/>
      </c>
      <c r="H4027" s="2">
        <f>Source!AW3240</f>
        <v>1</v>
      </c>
      <c r="I4027" s="2">
        <f>IF(Source!BC3240&lt;&gt; 0, Source!BC3240, 1)</f>
        <v>1</v>
      </c>
      <c r="J4027" s="16">
        <f>Source!P3240</f>
        <v>99.86</v>
      </c>
      <c r="K4027" s="16"/>
      <c r="Q4027">
        <f>ROUND((Source!BZ3240/100)*ROUND((Source!AF3240*Source!AV3240)*Source!I3240, 2), 2)</f>
        <v>0</v>
      </c>
      <c r="R4027">
        <f>Source!X3240</f>
        <v>0</v>
      </c>
      <c r="S4027">
        <f>ROUND((Source!CA3240/100)*ROUND((Source!AF3240*Source!AV3240)*Source!I3240, 2), 2)</f>
        <v>0</v>
      </c>
      <c r="T4027">
        <f>Source!Y3240</f>
        <v>0</v>
      </c>
      <c r="U4027">
        <f>ROUND((175/100)*ROUND((Source!AE3240*Source!AV3240)*Source!I3240, 2), 2)</f>
        <v>0</v>
      </c>
      <c r="V4027">
        <f>ROUND((108/100)*ROUND(Source!CS3240*Source!I3240, 2), 2)</f>
        <v>0</v>
      </c>
    </row>
    <row r="4028" spans="1:22" ht="15" x14ac:dyDescent="0.25">
      <c r="A4028" s="20"/>
      <c r="B4028" s="20"/>
      <c r="C4028" s="20"/>
      <c r="D4028" s="20"/>
      <c r="E4028" s="20"/>
      <c r="F4028" s="20"/>
      <c r="G4028" s="20"/>
      <c r="H4028" s="20"/>
      <c r="I4028" s="58">
        <f>J4027</f>
        <v>99.86</v>
      </c>
      <c r="J4028" s="58"/>
      <c r="K4028" s="21">
        <f>IF(Source!I3240&lt;&gt;0, ROUND(I4028/Source!I3240, 2), 0)</f>
        <v>99860</v>
      </c>
      <c r="P4028" s="18">
        <f>I4028</f>
        <v>99.86</v>
      </c>
    </row>
    <row r="4029" spans="1:22" ht="57" x14ac:dyDescent="0.2">
      <c r="A4029" s="13">
        <v>463</v>
      </c>
      <c r="B4029" s="13" t="str">
        <f>Source!F3241</f>
        <v>21.21-5-84</v>
      </c>
      <c r="C4029" s="13" t="str">
        <f>Source!G3241</f>
        <v>Коробки для установки выключателей, переключателей и штепсельных розеток при скрытой электропроводке, тип КУВ-1М УХЛЗ</v>
      </c>
      <c r="D4029" s="14" t="str">
        <f>Source!H3241</f>
        <v>1000 шт.</v>
      </c>
      <c r="E4029" s="2">
        <f>Source!I3241</f>
        <v>2E-3</v>
      </c>
      <c r="F4029" s="16">
        <f>Source!AL3241</f>
        <v>72169.899999999994</v>
      </c>
      <c r="G4029" s="15" t="str">
        <f>Source!DD3241</f>
        <v/>
      </c>
      <c r="H4029" s="2">
        <f>Source!AW3241</f>
        <v>1</v>
      </c>
      <c r="I4029" s="2">
        <f>IF(Source!BC3241&lt;&gt; 0, Source!BC3241, 1)</f>
        <v>1</v>
      </c>
      <c r="J4029" s="16">
        <f>Source!P3241</f>
        <v>144.34</v>
      </c>
      <c r="K4029" s="16"/>
      <c r="Q4029">
        <f>ROUND((Source!BZ3241/100)*ROUND((Source!AF3241*Source!AV3241)*Source!I3241, 2), 2)</f>
        <v>0</v>
      </c>
      <c r="R4029">
        <f>Source!X3241</f>
        <v>0</v>
      </c>
      <c r="S4029">
        <f>ROUND((Source!CA3241/100)*ROUND((Source!AF3241*Source!AV3241)*Source!I3241, 2), 2)</f>
        <v>0</v>
      </c>
      <c r="T4029">
        <f>Source!Y3241</f>
        <v>0</v>
      </c>
      <c r="U4029">
        <f>ROUND((175/100)*ROUND((Source!AE3241*Source!AV3241)*Source!I3241, 2), 2)</f>
        <v>0</v>
      </c>
      <c r="V4029">
        <f>ROUND((108/100)*ROUND(Source!CS3241*Source!I3241, 2), 2)</f>
        <v>0</v>
      </c>
    </row>
    <row r="4030" spans="1:22" x14ac:dyDescent="0.2">
      <c r="C4030" s="17" t="str">
        <f>"Объем: "&amp;Source!I3241&amp;"=2/"&amp;"1000"</f>
        <v>Объем: 0,002=2/1000</v>
      </c>
    </row>
    <row r="4031" spans="1:22" ht="15" x14ac:dyDescent="0.25">
      <c r="A4031" s="20"/>
      <c r="B4031" s="20"/>
      <c r="C4031" s="20"/>
      <c r="D4031" s="20"/>
      <c r="E4031" s="20"/>
      <c r="F4031" s="20"/>
      <c r="G4031" s="20"/>
      <c r="H4031" s="20"/>
      <c r="I4031" s="58">
        <f>J4029</f>
        <v>144.34</v>
      </c>
      <c r="J4031" s="58"/>
      <c r="K4031" s="21">
        <f>IF(Source!I3241&lt;&gt;0, ROUND(I4031/Source!I3241, 2), 0)</f>
        <v>72170</v>
      </c>
      <c r="P4031" s="18">
        <f>I4031</f>
        <v>144.34</v>
      </c>
    </row>
    <row r="4032" spans="1:22" ht="42.75" x14ac:dyDescent="0.2">
      <c r="A4032" s="13">
        <v>464</v>
      </c>
      <c r="B4032" s="13" t="str">
        <f>Source!F3242</f>
        <v>1.20-3103-1-8/1</v>
      </c>
      <c r="C4032" s="13" t="str">
        <f>Source!G3242</f>
        <v>Установка розетки штепсельной неутопленного типа при открытой проводке</v>
      </c>
      <c r="D4032" s="14" t="str">
        <f>Source!H3242</f>
        <v>100 шт.</v>
      </c>
      <c r="E4032" s="2">
        <f>Source!I3242</f>
        <v>0.04</v>
      </c>
      <c r="F4032" s="16"/>
      <c r="G4032" s="15"/>
      <c r="H4032" s="2"/>
      <c r="I4032" s="2"/>
      <c r="J4032" s="16"/>
      <c r="K4032" s="16"/>
      <c r="Q4032">
        <f>ROUND((Source!BZ3242/100)*ROUND((Source!AF3242*Source!AV3242)*Source!I3242, 2), 2)</f>
        <v>780.74</v>
      </c>
      <c r="R4032">
        <f>Source!X3242</f>
        <v>780.74</v>
      </c>
      <c r="S4032">
        <f>ROUND((Source!CA3242/100)*ROUND((Source!AF3242*Source!AV3242)*Source!I3242, 2), 2)</f>
        <v>111.53</v>
      </c>
      <c r="T4032">
        <f>Source!Y3242</f>
        <v>111.53</v>
      </c>
      <c r="U4032">
        <f>ROUND((175/100)*ROUND((Source!AE3242*Source!AV3242)*Source!I3242, 2), 2)</f>
        <v>0.05</v>
      </c>
      <c r="V4032">
        <f>ROUND((108/100)*ROUND(Source!CS3242*Source!I3242, 2), 2)</f>
        <v>0.03</v>
      </c>
    </row>
    <row r="4033" spans="1:22" x14ac:dyDescent="0.2">
      <c r="C4033" s="17" t="str">
        <f>"Объем: "&amp;Source!I3242&amp;"=4/"&amp;"100"</f>
        <v>Объем: 0,04=4/100</v>
      </c>
    </row>
    <row r="4034" spans="1:22" ht="14.25" x14ac:dyDescent="0.2">
      <c r="A4034" s="13"/>
      <c r="B4034" s="13"/>
      <c r="C4034" s="13" t="s">
        <v>1159</v>
      </c>
      <c r="D4034" s="14"/>
      <c r="E4034" s="2"/>
      <c r="F4034" s="16">
        <f>Source!AO3242</f>
        <v>27883.439999999999</v>
      </c>
      <c r="G4034" s="15" t="str">
        <f>Source!DG3242</f>
        <v/>
      </c>
      <c r="H4034" s="2">
        <f>Source!AV3242</f>
        <v>1</v>
      </c>
      <c r="I4034" s="2">
        <f>IF(Source!BA3242&lt;&gt; 0, Source!BA3242, 1)</f>
        <v>1</v>
      </c>
      <c r="J4034" s="16">
        <f>Source!S3242</f>
        <v>1115.3399999999999</v>
      </c>
      <c r="K4034" s="16"/>
    </row>
    <row r="4035" spans="1:22" ht="14.25" x14ac:dyDescent="0.2">
      <c r="A4035" s="13"/>
      <c r="B4035" s="13"/>
      <c r="C4035" s="13" t="s">
        <v>1165</v>
      </c>
      <c r="D4035" s="14"/>
      <c r="E4035" s="2"/>
      <c r="F4035" s="16">
        <f>Source!AM3242</f>
        <v>32.57</v>
      </c>
      <c r="G4035" s="15" t="str">
        <f>Source!DE3242</f>
        <v/>
      </c>
      <c r="H4035" s="2">
        <f>Source!AV3242</f>
        <v>1</v>
      </c>
      <c r="I4035" s="2">
        <f>IF(Source!BB3242&lt;&gt; 0, Source!BB3242, 1)</f>
        <v>1</v>
      </c>
      <c r="J4035" s="16">
        <f>Source!Q3242</f>
        <v>1.3</v>
      </c>
      <c r="K4035" s="16"/>
    </row>
    <row r="4036" spans="1:22" ht="14.25" x14ac:dyDescent="0.2">
      <c r="A4036" s="13"/>
      <c r="B4036" s="13"/>
      <c r="C4036" s="13" t="s">
        <v>1166</v>
      </c>
      <c r="D4036" s="14"/>
      <c r="E4036" s="2"/>
      <c r="F4036" s="16">
        <f>Source!AN3242</f>
        <v>0.69</v>
      </c>
      <c r="G4036" s="15" t="str">
        <f>Source!DF3242</f>
        <v/>
      </c>
      <c r="H4036" s="2">
        <f>Source!AV3242</f>
        <v>1</v>
      </c>
      <c r="I4036" s="2">
        <f>IF(Source!BS3242&lt;&gt; 0, Source!BS3242, 1)</f>
        <v>1</v>
      </c>
      <c r="J4036" s="22">
        <f>Source!R3242</f>
        <v>0.03</v>
      </c>
      <c r="K4036" s="16"/>
    </row>
    <row r="4037" spans="1:22" ht="14.25" x14ac:dyDescent="0.2">
      <c r="A4037" s="13"/>
      <c r="B4037" s="13"/>
      <c r="C4037" s="13" t="s">
        <v>1160</v>
      </c>
      <c r="D4037" s="14" t="s">
        <v>1161</v>
      </c>
      <c r="E4037" s="2">
        <f>Source!AT3242</f>
        <v>70</v>
      </c>
      <c r="F4037" s="16"/>
      <c r="G4037" s="15"/>
      <c r="H4037" s="2"/>
      <c r="I4037" s="2"/>
      <c r="J4037" s="16">
        <f>SUM(R4032:R4036)</f>
        <v>780.74</v>
      </c>
      <c r="K4037" s="16"/>
    </row>
    <row r="4038" spans="1:22" ht="14.25" x14ac:dyDescent="0.2">
      <c r="A4038" s="13"/>
      <c r="B4038" s="13"/>
      <c r="C4038" s="13" t="s">
        <v>1162</v>
      </c>
      <c r="D4038" s="14" t="s">
        <v>1161</v>
      </c>
      <c r="E4038" s="2">
        <f>Source!AU3242</f>
        <v>10</v>
      </c>
      <c r="F4038" s="16"/>
      <c r="G4038" s="15"/>
      <c r="H4038" s="2"/>
      <c r="I4038" s="2"/>
      <c r="J4038" s="16">
        <f>SUM(T4032:T4037)</f>
        <v>111.53</v>
      </c>
      <c r="K4038" s="16"/>
    </row>
    <row r="4039" spans="1:22" ht="14.25" x14ac:dyDescent="0.2">
      <c r="A4039" s="13"/>
      <c r="B4039" s="13"/>
      <c r="C4039" s="13" t="s">
        <v>1168</v>
      </c>
      <c r="D4039" s="14" t="s">
        <v>1161</v>
      </c>
      <c r="E4039" s="2">
        <f>108</f>
        <v>108</v>
      </c>
      <c r="F4039" s="16"/>
      <c r="G4039" s="15"/>
      <c r="H4039" s="2"/>
      <c r="I4039" s="2"/>
      <c r="J4039" s="16">
        <f>SUM(V4032:V4038)</f>
        <v>0.03</v>
      </c>
      <c r="K4039" s="16"/>
    </row>
    <row r="4040" spans="1:22" ht="14.25" x14ac:dyDescent="0.2">
      <c r="A4040" s="13"/>
      <c r="B4040" s="13"/>
      <c r="C4040" s="13" t="s">
        <v>1163</v>
      </c>
      <c r="D4040" s="14" t="s">
        <v>1164</v>
      </c>
      <c r="E4040" s="2">
        <f>Source!AQ3242</f>
        <v>42.81</v>
      </c>
      <c r="F4040" s="16"/>
      <c r="G4040" s="15" t="str">
        <f>Source!DI3242</f>
        <v/>
      </c>
      <c r="H4040" s="2">
        <f>Source!AV3242</f>
        <v>1</v>
      </c>
      <c r="I4040" s="2"/>
      <c r="J4040" s="16"/>
      <c r="K4040" s="16">
        <f>Source!U3242</f>
        <v>1.7124000000000001</v>
      </c>
    </row>
    <row r="4041" spans="1:22" ht="15" x14ac:dyDescent="0.25">
      <c r="A4041" s="20"/>
      <c r="B4041" s="20"/>
      <c r="C4041" s="20"/>
      <c r="D4041" s="20"/>
      <c r="E4041" s="20"/>
      <c r="F4041" s="20"/>
      <c r="G4041" s="20"/>
      <c r="H4041" s="20"/>
      <c r="I4041" s="58">
        <f>J4034+J4035+J4037+J4038+J4039</f>
        <v>2008.9399999999998</v>
      </c>
      <c r="J4041" s="58"/>
      <c r="K4041" s="21">
        <f>IF(Source!I3242&lt;&gt;0, ROUND(I4041/Source!I3242, 2), 0)</f>
        <v>50223.5</v>
      </c>
      <c r="P4041" s="18">
        <f>I4041</f>
        <v>2008.9399999999998</v>
      </c>
    </row>
    <row r="4042" spans="1:22" ht="42.75" x14ac:dyDescent="0.2">
      <c r="A4042" s="13">
        <v>465</v>
      </c>
      <c r="B4042" s="13" t="str">
        <f>Source!F3243</f>
        <v>1.20-3103-1-1/1</v>
      </c>
      <c r="C4042" s="13" t="str">
        <f>Source!G3243</f>
        <v>Установка выключателя одноклавишного неутопленного типа при открытой проводке</v>
      </c>
      <c r="D4042" s="14" t="str">
        <f>Source!H3243</f>
        <v>100 шт.</v>
      </c>
      <c r="E4042" s="2">
        <f>Source!I3243</f>
        <v>0.01</v>
      </c>
      <c r="F4042" s="16"/>
      <c r="G4042" s="15"/>
      <c r="H4042" s="2"/>
      <c r="I4042" s="2"/>
      <c r="J4042" s="16"/>
      <c r="K4042" s="16"/>
      <c r="Q4042">
        <f>ROUND((Source!BZ3243/100)*ROUND((Source!AF3243*Source!AV3243)*Source!I3243, 2), 2)</f>
        <v>178.82</v>
      </c>
      <c r="R4042">
        <f>Source!X3243</f>
        <v>178.82</v>
      </c>
      <c r="S4042">
        <f>ROUND((Source!CA3243/100)*ROUND((Source!AF3243*Source!AV3243)*Source!I3243, 2), 2)</f>
        <v>25.55</v>
      </c>
      <c r="T4042">
        <f>Source!Y3243</f>
        <v>25.55</v>
      </c>
      <c r="U4042">
        <f>ROUND((175/100)*ROUND((Source!AE3243*Source!AV3243)*Source!I3243, 2), 2)</f>
        <v>0.02</v>
      </c>
      <c r="V4042">
        <f>ROUND((108/100)*ROUND(Source!CS3243*Source!I3243, 2), 2)</f>
        <v>0.01</v>
      </c>
    </row>
    <row r="4043" spans="1:22" x14ac:dyDescent="0.2">
      <c r="C4043" s="17" t="str">
        <f>"Объем: "&amp;Source!I3243&amp;"=1/"&amp;"100"</f>
        <v>Объем: 0,01=1/100</v>
      </c>
    </row>
    <row r="4044" spans="1:22" ht="14.25" x14ac:dyDescent="0.2">
      <c r="A4044" s="13"/>
      <c r="B4044" s="13"/>
      <c r="C4044" s="13" t="s">
        <v>1159</v>
      </c>
      <c r="D4044" s="14"/>
      <c r="E4044" s="2"/>
      <c r="F4044" s="16">
        <f>Source!AO3243</f>
        <v>25545.16</v>
      </c>
      <c r="G4044" s="15" t="str">
        <f>Source!DG3243</f>
        <v/>
      </c>
      <c r="H4044" s="2">
        <f>Source!AV3243</f>
        <v>1</v>
      </c>
      <c r="I4044" s="2">
        <f>IF(Source!BA3243&lt;&gt; 0, Source!BA3243, 1)</f>
        <v>1</v>
      </c>
      <c r="J4044" s="16">
        <f>Source!S3243</f>
        <v>255.45</v>
      </c>
      <c r="K4044" s="16"/>
    </row>
    <row r="4045" spans="1:22" ht="14.25" x14ac:dyDescent="0.2">
      <c r="A4045" s="13"/>
      <c r="B4045" s="13"/>
      <c r="C4045" s="13" t="s">
        <v>1165</v>
      </c>
      <c r="D4045" s="14"/>
      <c r="E4045" s="2"/>
      <c r="F4045" s="16">
        <f>Source!AM3243</f>
        <v>32.57</v>
      </c>
      <c r="G4045" s="15" t="str">
        <f>Source!DE3243</f>
        <v/>
      </c>
      <c r="H4045" s="2">
        <f>Source!AV3243</f>
        <v>1</v>
      </c>
      <c r="I4045" s="2">
        <f>IF(Source!BB3243&lt;&gt; 0, Source!BB3243, 1)</f>
        <v>1</v>
      </c>
      <c r="J4045" s="16">
        <f>Source!Q3243</f>
        <v>0.33</v>
      </c>
      <c r="K4045" s="16"/>
    </row>
    <row r="4046" spans="1:22" ht="14.25" x14ac:dyDescent="0.2">
      <c r="A4046" s="13"/>
      <c r="B4046" s="13"/>
      <c r="C4046" s="13" t="s">
        <v>1166</v>
      </c>
      <c r="D4046" s="14"/>
      <c r="E4046" s="2"/>
      <c r="F4046" s="16">
        <f>Source!AN3243</f>
        <v>0.69</v>
      </c>
      <c r="G4046" s="15" t="str">
        <f>Source!DF3243</f>
        <v/>
      </c>
      <c r="H4046" s="2">
        <f>Source!AV3243</f>
        <v>1</v>
      </c>
      <c r="I4046" s="2">
        <f>IF(Source!BS3243&lt;&gt; 0, Source!BS3243, 1)</f>
        <v>1</v>
      </c>
      <c r="J4046" s="22">
        <f>Source!R3243</f>
        <v>0.01</v>
      </c>
      <c r="K4046" s="16"/>
    </row>
    <row r="4047" spans="1:22" ht="14.25" x14ac:dyDescent="0.2">
      <c r="A4047" s="13"/>
      <c r="B4047" s="13"/>
      <c r="C4047" s="13" t="s">
        <v>1160</v>
      </c>
      <c r="D4047" s="14" t="s">
        <v>1161</v>
      </c>
      <c r="E4047" s="2">
        <f>Source!AT3243</f>
        <v>70</v>
      </c>
      <c r="F4047" s="16"/>
      <c r="G4047" s="15"/>
      <c r="H4047" s="2"/>
      <c r="I4047" s="2"/>
      <c r="J4047" s="16">
        <f>SUM(R4042:R4046)</f>
        <v>178.82</v>
      </c>
      <c r="K4047" s="16"/>
    </row>
    <row r="4048" spans="1:22" ht="14.25" x14ac:dyDescent="0.2">
      <c r="A4048" s="13"/>
      <c r="B4048" s="13"/>
      <c r="C4048" s="13" t="s">
        <v>1162</v>
      </c>
      <c r="D4048" s="14" t="s">
        <v>1161</v>
      </c>
      <c r="E4048" s="2">
        <f>Source!AU3243</f>
        <v>10</v>
      </c>
      <c r="F4048" s="16"/>
      <c r="G4048" s="15"/>
      <c r="H4048" s="2"/>
      <c r="I4048" s="2"/>
      <c r="J4048" s="16">
        <f>SUM(T4042:T4047)</f>
        <v>25.55</v>
      </c>
      <c r="K4048" s="16"/>
    </row>
    <row r="4049" spans="1:22" ht="14.25" x14ac:dyDescent="0.2">
      <c r="A4049" s="13"/>
      <c r="B4049" s="13"/>
      <c r="C4049" s="13" t="s">
        <v>1168</v>
      </c>
      <c r="D4049" s="14" t="s">
        <v>1161</v>
      </c>
      <c r="E4049" s="2">
        <f>108</f>
        <v>108</v>
      </c>
      <c r="F4049" s="16"/>
      <c r="G4049" s="15"/>
      <c r="H4049" s="2"/>
      <c r="I4049" s="2"/>
      <c r="J4049" s="16">
        <f>SUM(V4042:V4048)</f>
        <v>0.01</v>
      </c>
      <c r="K4049" s="16"/>
    </row>
    <row r="4050" spans="1:22" ht="14.25" x14ac:dyDescent="0.2">
      <c r="A4050" s="13"/>
      <c r="B4050" s="13"/>
      <c r="C4050" s="13" t="s">
        <v>1163</v>
      </c>
      <c r="D4050" s="14" t="s">
        <v>1164</v>
      </c>
      <c r="E4050" s="2">
        <f>Source!AQ3243</f>
        <v>39.22</v>
      </c>
      <c r="F4050" s="16"/>
      <c r="G4050" s="15" t="str">
        <f>Source!DI3243</f>
        <v/>
      </c>
      <c r="H4050" s="2">
        <f>Source!AV3243</f>
        <v>1</v>
      </c>
      <c r="I4050" s="2"/>
      <c r="J4050" s="16"/>
      <c r="K4050" s="16">
        <f>Source!U3243</f>
        <v>0.39219999999999999</v>
      </c>
    </row>
    <row r="4051" spans="1:22" ht="15" x14ac:dyDescent="0.25">
      <c r="A4051" s="20"/>
      <c r="B4051" s="20"/>
      <c r="C4051" s="20"/>
      <c r="D4051" s="20"/>
      <c r="E4051" s="20"/>
      <c r="F4051" s="20"/>
      <c r="G4051" s="20"/>
      <c r="H4051" s="20"/>
      <c r="I4051" s="58">
        <f>J4044+J4045+J4047+J4048+J4049</f>
        <v>460.16</v>
      </c>
      <c r="J4051" s="58"/>
      <c r="K4051" s="21">
        <f>IF(Source!I3243&lt;&gt;0, ROUND(I4051/Source!I3243, 2), 0)</f>
        <v>46016</v>
      </c>
      <c r="P4051" s="18">
        <f>I4051</f>
        <v>460.16</v>
      </c>
    </row>
    <row r="4052" spans="1:22" ht="42.75" x14ac:dyDescent="0.2">
      <c r="A4052" s="13">
        <v>466</v>
      </c>
      <c r="B4052" s="13" t="str">
        <f>Source!F3244</f>
        <v>1.20-3103-1-5/1</v>
      </c>
      <c r="C4052" s="13" t="str">
        <f>Source!G3244</f>
        <v>Установка выключателя двухклавишного утопленного типа при скрытой проводке</v>
      </c>
      <c r="D4052" s="14" t="str">
        <f>Source!H3244</f>
        <v>100 шт.</v>
      </c>
      <c r="E4052" s="2">
        <f>Source!I3244</f>
        <v>0.01</v>
      </c>
      <c r="F4052" s="16"/>
      <c r="G4052" s="15"/>
      <c r="H4052" s="2"/>
      <c r="I4052" s="2"/>
      <c r="J4052" s="16"/>
      <c r="K4052" s="16"/>
      <c r="Q4052">
        <f>ROUND((Source!BZ3244/100)*ROUND((Source!AF3244*Source!AV3244)*Source!I3244, 2), 2)</f>
        <v>157.88999999999999</v>
      </c>
      <c r="R4052">
        <f>Source!X3244</f>
        <v>157.88999999999999</v>
      </c>
      <c r="S4052">
        <f>ROUND((Source!CA3244/100)*ROUND((Source!AF3244*Source!AV3244)*Source!I3244, 2), 2)</f>
        <v>22.56</v>
      </c>
      <c r="T4052">
        <f>Source!Y3244</f>
        <v>22.56</v>
      </c>
      <c r="U4052">
        <f>ROUND((175/100)*ROUND((Source!AE3244*Source!AV3244)*Source!I3244, 2), 2)</f>
        <v>0</v>
      </c>
      <c r="V4052">
        <f>ROUND((108/100)*ROUND(Source!CS3244*Source!I3244, 2), 2)</f>
        <v>0</v>
      </c>
    </row>
    <row r="4053" spans="1:22" x14ac:dyDescent="0.2">
      <c r="C4053" s="17" t="str">
        <f>"Объем: "&amp;Source!I3244&amp;"=1/"&amp;"100"</f>
        <v>Объем: 0,01=1/100</v>
      </c>
    </row>
    <row r="4054" spans="1:22" ht="14.25" x14ac:dyDescent="0.2">
      <c r="A4054" s="13"/>
      <c r="B4054" s="13"/>
      <c r="C4054" s="13" t="s">
        <v>1159</v>
      </c>
      <c r="D4054" s="14"/>
      <c r="E4054" s="2"/>
      <c r="F4054" s="16">
        <f>Source!AO3244</f>
        <v>22555.56</v>
      </c>
      <c r="G4054" s="15" t="str">
        <f>Source!DG3244</f>
        <v/>
      </c>
      <c r="H4054" s="2">
        <f>Source!AV3244</f>
        <v>1</v>
      </c>
      <c r="I4054" s="2">
        <f>IF(Source!BA3244&lt;&gt; 0, Source!BA3244, 1)</f>
        <v>1</v>
      </c>
      <c r="J4054" s="16">
        <f>Source!S3244</f>
        <v>225.56</v>
      </c>
      <c r="K4054" s="16"/>
    </row>
    <row r="4055" spans="1:22" ht="14.25" x14ac:dyDescent="0.2">
      <c r="A4055" s="13"/>
      <c r="B4055" s="13"/>
      <c r="C4055" s="13" t="s">
        <v>1160</v>
      </c>
      <c r="D4055" s="14" t="s">
        <v>1161</v>
      </c>
      <c r="E4055" s="2">
        <f>Source!AT3244</f>
        <v>70</v>
      </c>
      <c r="F4055" s="16"/>
      <c r="G4055" s="15"/>
      <c r="H4055" s="2"/>
      <c r="I4055" s="2"/>
      <c r="J4055" s="16">
        <f>SUM(R4052:R4054)</f>
        <v>157.88999999999999</v>
      </c>
      <c r="K4055" s="16"/>
    </row>
    <row r="4056" spans="1:22" ht="14.25" x14ac:dyDescent="0.2">
      <c r="A4056" s="13"/>
      <c r="B4056" s="13"/>
      <c r="C4056" s="13" t="s">
        <v>1162</v>
      </c>
      <c r="D4056" s="14" t="s">
        <v>1161</v>
      </c>
      <c r="E4056" s="2">
        <f>Source!AU3244</f>
        <v>10</v>
      </c>
      <c r="F4056" s="16"/>
      <c r="G4056" s="15"/>
      <c r="H4056" s="2"/>
      <c r="I4056" s="2"/>
      <c r="J4056" s="16">
        <f>SUM(T4052:T4055)</f>
        <v>22.56</v>
      </c>
      <c r="K4056" s="16"/>
    </row>
    <row r="4057" spans="1:22" ht="14.25" x14ac:dyDescent="0.2">
      <c r="A4057" s="13"/>
      <c r="B4057" s="13"/>
      <c r="C4057" s="13" t="s">
        <v>1163</v>
      </c>
      <c r="D4057" s="14" t="s">
        <v>1164</v>
      </c>
      <c r="E4057" s="2">
        <f>Source!AQ3244</f>
        <v>34.630000000000003</v>
      </c>
      <c r="F4057" s="16"/>
      <c r="G4057" s="15" t="str">
        <f>Source!DI3244</f>
        <v/>
      </c>
      <c r="H4057" s="2">
        <f>Source!AV3244</f>
        <v>1</v>
      </c>
      <c r="I4057" s="2"/>
      <c r="J4057" s="16"/>
      <c r="K4057" s="16">
        <f>Source!U3244</f>
        <v>0.34630000000000005</v>
      </c>
    </row>
    <row r="4058" spans="1:22" ht="15" x14ac:dyDescent="0.25">
      <c r="A4058" s="20"/>
      <c r="B4058" s="20"/>
      <c r="C4058" s="20"/>
      <c r="D4058" s="20"/>
      <c r="E4058" s="20"/>
      <c r="F4058" s="20"/>
      <c r="G4058" s="20"/>
      <c r="H4058" s="20"/>
      <c r="I4058" s="58">
        <f>J4054+J4055+J4056</f>
        <v>406.01</v>
      </c>
      <c r="J4058" s="58"/>
      <c r="K4058" s="21">
        <f>IF(Source!I3244&lt;&gt;0, ROUND(I4058/Source!I3244, 2), 0)</f>
        <v>40601</v>
      </c>
      <c r="P4058" s="18">
        <f>I4058</f>
        <v>406.01</v>
      </c>
    </row>
    <row r="4060" spans="1:22" ht="15" x14ac:dyDescent="0.25">
      <c r="A4060" s="61" t="str">
        <f>CONCATENATE("Итого по разделу: ",IF(Source!G3246&lt;&gt;"Новый раздел", Source!G3246, ""))</f>
        <v>Итого по разделу: Помещение 323 Венткамера</v>
      </c>
      <c r="B4060" s="61"/>
      <c r="C4060" s="61"/>
      <c r="D4060" s="61"/>
      <c r="E4060" s="61"/>
      <c r="F4060" s="61"/>
      <c r="G4060" s="61"/>
      <c r="H4060" s="61"/>
      <c r="I4060" s="59">
        <f>SUM(P3998:P4059)</f>
        <v>3738.16</v>
      </c>
      <c r="J4060" s="60"/>
      <c r="K4060" s="23"/>
    </row>
    <row r="4063" spans="1:22" ht="16.5" x14ac:dyDescent="0.25">
      <c r="A4063" s="57" t="str">
        <f>CONCATENATE("Раздел: ",IF(Source!G3276&lt;&gt;"Новый раздел", Source!G3276, ""))</f>
        <v>Раздел: Помещение 321 Кабинет биологии (практика)</v>
      </c>
      <c r="B4063" s="57"/>
      <c r="C4063" s="57"/>
      <c r="D4063" s="57"/>
      <c r="E4063" s="57"/>
      <c r="F4063" s="57"/>
      <c r="G4063" s="57"/>
      <c r="H4063" s="57"/>
      <c r="I4063" s="57"/>
      <c r="J4063" s="57"/>
      <c r="K4063" s="57"/>
    </row>
    <row r="4064" spans="1:22" ht="28.5" x14ac:dyDescent="0.2">
      <c r="A4064" s="13">
        <v>467</v>
      </c>
      <c r="B4064" s="13" t="str">
        <f>Source!F3280</f>
        <v>1.21-3305-1-1/1</v>
      </c>
      <c r="C4064" s="13" t="str">
        <f>Source!G3280</f>
        <v>Демонтаж выключателей, розеток</v>
      </c>
      <c r="D4064" s="14" t="str">
        <f>Source!H3280</f>
        <v>100 шт.</v>
      </c>
      <c r="E4064" s="2">
        <f>Source!I3280</f>
        <v>0.04</v>
      </c>
      <c r="F4064" s="16"/>
      <c r="G4064" s="15"/>
      <c r="H4064" s="2"/>
      <c r="I4064" s="2"/>
      <c r="J4064" s="16"/>
      <c r="K4064" s="16"/>
      <c r="Q4064">
        <f>ROUND((Source!BZ3280/100)*ROUND((Source!AF3280*Source!AV3280)*Source!I3280, 2), 2)</f>
        <v>75.89</v>
      </c>
      <c r="R4064">
        <f>Source!X3280</f>
        <v>75.89</v>
      </c>
      <c r="S4064">
        <f>ROUND((Source!CA3280/100)*ROUND((Source!AF3280*Source!AV3280)*Source!I3280, 2), 2)</f>
        <v>10.84</v>
      </c>
      <c r="T4064">
        <f>Source!Y3280</f>
        <v>10.84</v>
      </c>
      <c r="U4064">
        <f>ROUND((175/100)*ROUND((Source!AE3280*Source!AV3280)*Source!I3280, 2), 2)</f>
        <v>0</v>
      </c>
      <c r="V4064">
        <f>ROUND((108/100)*ROUND(Source!CS3280*Source!I3280, 2), 2)</f>
        <v>0</v>
      </c>
    </row>
    <row r="4065" spans="1:22" x14ac:dyDescent="0.2">
      <c r="C4065" s="17" t="str">
        <f>"Объем: "&amp;Source!I3280&amp;"=4/"&amp;"100"</f>
        <v>Объем: 0,04=4/100</v>
      </c>
    </row>
    <row r="4066" spans="1:22" ht="14.25" x14ac:dyDescent="0.2">
      <c r="A4066" s="13"/>
      <c r="B4066" s="13"/>
      <c r="C4066" s="13" t="s">
        <v>1159</v>
      </c>
      <c r="D4066" s="14"/>
      <c r="E4066" s="2"/>
      <c r="F4066" s="16">
        <f>Source!AO3280</f>
        <v>2710.46</v>
      </c>
      <c r="G4066" s="15" t="str">
        <f>Source!DG3280</f>
        <v/>
      </c>
      <c r="H4066" s="2">
        <f>Source!AV3280</f>
        <v>1</v>
      </c>
      <c r="I4066" s="2">
        <f>IF(Source!BA3280&lt;&gt; 0, Source!BA3280, 1)</f>
        <v>1</v>
      </c>
      <c r="J4066" s="16">
        <f>Source!S3280</f>
        <v>108.42</v>
      </c>
      <c r="K4066" s="16"/>
    </row>
    <row r="4067" spans="1:22" ht="14.25" x14ac:dyDescent="0.2">
      <c r="A4067" s="13"/>
      <c r="B4067" s="13"/>
      <c r="C4067" s="13" t="s">
        <v>1160</v>
      </c>
      <c r="D4067" s="14" t="s">
        <v>1161</v>
      </c>
      <c r="E4067" s="2">
        <f>Source!AT3280</f>
        <v>70</v>
      </c>
      <c r="F4067" s="16"/>
      <c r="G4067" s="15"/>
      <c r="H4067" s="2"/>
      <c r="I4067" s="2"/>
      <c r="J4067" s="16">
        <f>SUM(R4064:R4066)</f>
        <v>75.89</v>
      </c>
      <c r="K4067" s="16"/>
    </row>
    <row r="4068" spans="1:22" ht="14.25" x14ac:dyDescent="0.2">
      <c r="A4068" s="13"/>
      <c r="B4068" s="13"/>
      <c r="C4068" s="13" t="s">
        <v>1162</v>
      </c>
      <c r="D4068" s="14" t="s">
        <v>1161</v>
      </c>
      <c r="E4068" s="2">
        <f>Source!AU3280</f>
        <v>10</v>
      </c>
      <c r="F4068" s="16"/>
      <c r="G4068" s="15"/>
      <c r="H4068" s="2"/>
      <c r="I4068" s="2"/>
      <c r="J4068" s="16">
        <f>SUM(T4064:T4067)</f>
        <v>10.84</v>
      </c>
      <c r="K4068" s="16"/>
    </row>
    <row r="4069" spans="1:22" ht="14.25" x14ac:dyDescent="0.2">
      <c r="A4069" s="13"/>
      <c r="B4069" s="13"/>
      <c r="C4069" s="13" t="s">
        <v>1163</v>
      </c>
      <c r="D4069" s="14" t="s">
        <v>1164</v>
      </c>
      <c r="E4069" s="2">
        <f>Source!AQ3280</f>
        <v>5.84</v>
      </c>
      <c r="F4069" s="16"/>
      <c r="G4069" s="15" t="str">
        <f>Source!DI3280</f>
        <v/>
      </c>
      <c r="H4069" s="2">
        <f>Source!AV3280</f>
        <v>1</v>
      </c>
      <c r="I4069" s="2"/>
      <c r="J4069" s="16"/>
      <c r="K4069" s="16">
        <f>Source!U3280</f>
        <v>0.2336</v>
      </c>
    </row>
    <row r="4070" spans="1:22" ht="15" x14ac:dyDescent="0.25">
      <c r="A4070" s="20"/>
      <c r="B4070" s="20"/>
      <c r="C4070" s="20"/>
      <c r="D4070" s="20"/>
      <c r="E4070" s="20"/>
      <c r="F4070" s="20"/>
      <c r="G4070" s="20"/>
      <c r="H4070" s="20"/>
      <c r="I4070" s="58">
        <f>J4066+J4067+J4068</f>
        <v>195.15</v>
      </c>
      <c r="J4070" s="58"/>
      <c r="K4070" s="21">
        <f>IF(Source!I3280&lt;&gt;0, ROUND(I4070/Source!I3280, 2), 0)</f>
        <v>4878.75</v>
      </c>
      <c r="P4070" s="18">
        <f>I4070</f>
        <v>195.15</v>
      </c>
    </row>
    <row r="4071" spans="1:22" ht="57" x14ac:dyDescent="0.2">
      <c r="A4071" s="13">
        <v>468</v>
      </c>
      <c r="B4071" s="13" t="str">
        <f>Source!F3281</f>
        <v>1.50-3204-13-6/1</v>
      </c>
      <c r="C4071" s="13" t="str">
        <f>Source!G3281</f>
        <v>Сверление отверстий в строительных конструкциях из кирпича установками алмазного сверления, диаметр сверла алмазного кольцевого 70 мм</v>
      </c>
      <c r="D4071" s="14" t="str">
        <f>Source!H3281</f>
        <v>10 СМ</v>
      </c>
      <c r="E4071" s="2">
        <f>Source!I3281</f>
        <v>0.2</v>
      </c>
      <c r="F4071" s="16"/>
      <c r="G4071" s="15"/>
      <c r="H4071" s="2"/>
      <c r="I4071" s="2"/>
      <c r="J4071" s="16"/>
      <c r="K4071" s="16"/>
      <c r="Q4071">
        <f>ROUND((Source!BZ3281/100)*ROUND((Source!AF3281*Source!AV3281)*Source!I3281, 2), 2)</f>
        <v>42.74</v>
      </c>
      <c r="R4071">
        <f>Source!X3281</f>
        <v>42.74</v>
      </c>
      <c r="S4071">
        <f>ROUND((Source!CA3281/100)*ROUND((Source!AF3281*Source!AV3281)*Source!I3281, 2), 2)</f>
        <v>6.11</v>
      </c>
      <c r="T4071">
        <f>Source!Y3281</f>
        <v>6.11</v>
      </c>
      <c r="U4071">
        <f>ROUND((175/100)*ROUND((Source!AE3281*Source!AV3281)*Source!I3281, 2), 2)</f>
        <v>0.05</v>
      </c>
      <c r="V4071">
        <f>ROUND((108/100)*ROUND(Source!CS3281*Source!I3281, 2), 2)</f>
        <v>0.03</v>
      </c>
    </row>
    <row r="4072" spans="1:22" x14ac:dyDescent="0.2">
      <c r="C4072" s="17" t="str">
        <f>"Объем: "&amp;Source!I3281&amp;"=2/"&amp;"10"</f>
        <v>Объем: 0,2=2/10</v>
      </c>
    </row>
    <row r="4073" spans="1:22" ht="14.25" x14ac:dyDescent="0.2">
      <c r="A4073" s="13"/>
      <c r="B4073" s="13"/>
      <c r="C4073" s="13" t="s">
        <v>1159</v>
      </c>
      <c r="D4073" s="14"/>
      <c r="E4073" s="2"/>
      <c r="F4073" s="16">
        <f>Source!AO3281</f>
        <v>305.27</v>
      </c>
      <c r="G4073" s="15" t="str">
        <f>Source!DG3281</f>
        <v/>
      </c>
      <c r="H4073" s="2">
        <f>Source!AV3281</f>
        <v>1</v>
      </c>
      <c r="I4073" s="2">
        <f>IF(Source!BA3281&lt;&gt; 0, Source!BA3281, 1)</f>
        <v>1</v>
      </c>
      <c r="J4073" s="16">
        <f>Source!S3281</f>
        <v>61.05</v>
      </c>
      <c r="K4073" s="16"/>
    </row>
    <row r="4074" spans="1:22" ht="14.25" x14ac:dyDescent="0.2">
      <c r="A4074" s="13"/>
      <c r="B4074" s="13"/>
      <c r="C4074" s="13" t="s">
        <v>1165</v>
      </c>
      <c r="D4074" s="14"/>
      <c r="E4074" s="2"/>
      <c r="F4074" s="16">
        <f>Source!AM3281</f>
        <v>8.99</v>
      </c>
      <c r="G4074" s="15" t="str">
        <f>Source!DE3281</f>
        <v/>
      </c>
      <c r="H4074" s="2">
        <f>Source!AV3281</f>
        <v>1</v>
      </c>
      <c r="I4074" s="2">
        <f>IF(Source!BB3281&lt;&gt; 0, Source!BB3281, 1)</f>
        <v>1</v>
      </c>
      <c r="J4074" s="16">
        <f>Source!Q3281</f>
        <v>1.8</v>
      </c>
      <c r="K4074" s="16"/>
    </row>
    <row r="4075" spans="1:22" ht="14.25" x14ac:dyDescent="0.2">
      <c r="A4075" s="13"/>
      <c r="B4075" s="13"/>
      <c r="C4075" s="13" t="s">
        <v>1166</v>
      </c>
      <c r="D4075" s="14"/>
      <c r="E4075" s="2"/>
      <c r="F4075" s="16">
        <f>Source!AN3281</f>
        <v>0.13</v>
      </c>
      <c r="G4075" s="15" t="str">
        <f>Source!DF3281</f>
        <v/>
      </c>
      <c r="H4075" s="2">
        <f>Source!AV3281</f>
        <v>1</v>
      </c>
      <c r="I4075" s="2">
        <f>IF(Source!BS3281&lt;&gt; 0, Source!BS3281, 1)</f>
        <v>1</v>
      </c>
      <c r="J4075" s="22">
        <f>Source!R3281</f>
        <v>0.03</v>
      </c>
      <c r="K4075" s="16"/>
    </row>
    <row r="4076" spans="1:22" ht="14.25" x14ac:dyDescent="0.2">
      <c r="A4076" s="13"/>
      <c r="B4076" s="13"/>
      <c r="C4076" s="13" t="s">
        <v>1167</v>
      </c>
      <c r="D4076" s="14"/>
      <c r="E4076" s="2"/>
      <c r="F4076" s="16">
        <f>Source!AL3281</f>
        <v>112.32</v>
      </c>
      <c r="G4076" s="15" t="str">
        <f>Source!DD3281</f>
        <v/>
      </c>
      <c r="H4076" s="2">
        <f>Source!AW3281</f>
        <v>1</v>
      </c>
      <c r="I4076" s="2">
        <f>IF(Source!BC3281&lt;&gt; 0, Source!BC3281, 1)</f>
        <v>1</v>
      </c>
      <c r="J4076" s="16">
        <f>Source!P3281</f>
        <v>22.46</v>
      </c>
      <c r="K4076" s="16"/>
    </row>
    <row r="4077" spans="1:22" ht="14.25" x14ac:dyDescent="0.2">
      <c r="A4077" s="13"/>
      <c r="B4077" s="13"/>
      <c r="C4077" s="13" t="s">
        <v>1160</v>
      </c>
      <c r="D4077" s="14" t="s">
        <v>1161</v>
      </c>
      <c r="E4077" s="2">
        <f>Source!AT3281</f>
        <v>70</v>
      </c>
      <c r="F4077" s="16"/>
      <c r="G4077" s="15"/>
      <c r="H4077" s="2"/>
      <c r="I4077" s="2"/>
      <c r="J4077" s="16">
        <f>SUM(R4071:R4076)</f>
        <v>42.74</v>
      </c>
      <c r="K4077" s="16"/>
    </row>
    <row r="4078" spans="1:22" ht="14.25" x14ac:dyDescent="0.2">
      <c r="A4078" s="13"/>
      <c r="B4078" s="13"/>
      <c r="C4078" s="13" t="s">
        <v>1162</v>
      </c>
      <c r="D4078" s="14" t="s">
        <v>1161</v>
      </c>
      <c r="E4078" s="2">
        <f>Source!AU3281</f>
        <v>10</v>
      </c>
      <c r="F4078" s="16"/>
      <c r="G4078" s="15"/>
      <c r="H4078" s="2"/>
      <c r="I4078" s="2"/>
      <c r="J4078" s="16">
        <f>SUM(T4071:T4077)</f>
        <v>6.11</v>
      </c>
      <c r="K4078" s="16"/>
    </row>
    <row r="4079" spans="1:22" ht="14.25" x14ac:dyDescent="0.2">
      <c r="A4079" s="13"/>
      <c r="B4079" s="13"/>
      <c r="C4079" s="13" t="s">
        <v>1168</v>
      </c>
      <c r="D4079" s="14" t="s">
        <v>1161</v>
      </c>
      <c r="E4079" s="2">
        <f>108</f>
        <v>108</v>
      </c>
      <c r="F4079" s="16"/>
      <c r="G4079" s="15"/>
      <c r="H4079" s="2"/>
      <c r="I4079" s="2"/>
      <c r="J4079" s="16">
        <f>SUM(V4071:V4078)</f>
        <v>0.03</v>
      </c>
      <c r="K4079" s="16"/>
    </row>
    <row r="4080" spans="1:22" ht="14.25" x14ac:dyDescent="0.2">
      <c r="A4080" s="13"/>
      <c r="B4080" s="13"/>
      <c r="C4080" s="13" t="s">
        <v>1163</v>
      </c>
      <c r="D4080" s="14" t="s">
        <v>1164</v>
      </c>
      <c r="E4080" s="2">
        <f>Source!AQ3281</f>
        <v>0.42</v>
      </c>
      <c r="F4080" s="16"/>
      <c r="G4080" s="15" t="str">
        <f>Source!DI3281</f>
        <v/>
      </c>
      <c r="H4080" s="2">
        <f>Source!AV3281</f>
        <v>1</v>
      </c>
      <c r="I4080" s="2"/>
      <c r="J4080" s="16"/>
      <c r="K4080" s="16">
        <f>Source!U3281</f>
        <v>8.4000000000000005E-2</v>
      </c>
    </row>
    <row r="4081" spans="1:22" ht="15" x14ac:dyDescent="0.25">
      <c r="A4081" s="20"/>
      <c r="B4081" s="20"/>
      <c r="C4081" s="20"/>
      <c r="D4081" s="20"/>
      <c r="E4081" s="20"/>
      <c r="F4081" s="20"/>
      <c r="G4081" s="20"/>
      <c r="H4081" s="20"/>
      <c r="I4081" s="58">
        <f>J4073+J4074+J4076+J4077+J4078+J4079</f>
        <v>134.19000000000003</v>
      </c>
      <c r="J4081" s="58"/>
      <c r="K4081" s="21">
        <f>IF(Source!I3281&lt;&gt;0, ROUND(I4081/Source!I3281, 2), 0)</f>
        <v>670.95</v>
      </c>
      <c r="P4081" s="18">
        <f>I4081</f>
        <v>134.19000000000003</v>
      </c>
    </row>
    <row r="4082" spans="1:22" ht="28.5" x14ac:dyDescent="0.2">
      <c r="A4082" s="13">
        <v>469</v>
      </c>
      <c r="B4082" s="13" t="str">
        <f>Source!F3282</f>
        <v>1.50-3204-10-1/1</v>
      </c>
      <c r="C4082" s="13" t="str">
        <f>Source!G3282</f>
        <v>Пробивка борозд в кирпичных стенах, площадь сечения до 20 см2</v>
      </c>
      <c r="D4082" s="14" t="str">
        <f>Source!H3282</f>
        <v>100 м</v>
      </c>
      <c r="E4082" s="2">
        <f>Source!I3282</f>
        <v>0.02</v>
      </c>
      <c r="F4082" s="16"/>
      <c r="G4082" s="15"/>
      <c r="H4082" s="2"/>
      <c r="I4082" s="2"/>
      <c r="J4082" s="16"/>
      <c r="K4082" s="16"/>
      <c r="Q4082">
        <f>ROUND((Source!BZ3282/100)*ROUND((Source!AF3282*Source!AV3282)*Source!I3282, 2), 2)</f>
        <v>115.07</v>
      </c>
      <c r="R4082">
        <f>Source!X3282</f>
        <v>115.07</v>
      </c>
      <c r="S4082">
        <f>ROUND((Source!CA3282/100)*ROUND((Source!AF3282*Source!AV3282)*Source!I3282, 2), 2)</f>
        <v>16.440000000000001</v>
      </c>
      <c r="T4082">
        <f>Source!Y3282</f>
        <v>16.440000000000001</v>
      </c>
      <c r="U4082">
        <f>ROUND((175/100)*ROUND((Source!AE3282*Source!AV3282)*Source!I3282, 2), 2)</f>
        <v>106.42</v>
      </c>
      <c r="V4082">
        <f>ROUND((108/100)*ROUND(Source!CS3282*Source!I3282, 2), 2)</f>
        <v>65.67</v>
      </c>
    </row>
    <row r="4083" spans="1:22" x14ac:dyDescent="0.2">
      <c r="C4083" s="17" t="str">
        <f>"Объем: "&amp;Source!I3282&amp;"=2/"&amp;"100"</f>
        <v>Объем: 0,02=2/100</v>
      </c>
    </row>
    <row r="4084" spans="1:22" ht="14.25" x14ac:dyDescent="0.2">
      <c r="A4084" s="13"/>
      <c r="B4084" s="13"/>
      <c r="C4084" s="13" t="s">
        <v>1159</v>
      </c>
      <c r="D4084" s="14"/>
      <c r="E4084" s="2"/>
      <c r="F4084" s="16">
        <f>Source!AO3282</f>
        <v>8219.68</v>
      </c>
      <c r="G4084" s="15" t="str">
        <f>Source!DG3282</f>
        <v/>
      </c>
      <c r="H4084" s="2">
        <f>Source!AV3282</f>
        <v>1</v>
      </c>
      <c r="I4084" s="2">
        <f>IF(Source!BA3282&lt;&gt; 0, Source!BA3282, 1)</f>
        <v>1</v>
      </c>
      <c r="J4084" s="16">
        <f>Source!S3282</f>
        <v>164.39</v>
      </c>
      <c r="K4084" s="16"/>
    </row>
    <row r="4085" spans="1:22" ht="14.25" x14ac:dyDescent="0.2">
      <c r="A4085" s="13"/>
      <c r="B4085" s="13"/>
      <c r="C4085" s="13" t="s">
        <v>1165</v>
      </c>
      <c r="D4085" s="14"/>
      <c r="E4085" s="2"/>
      <c r="F4085" s="16">
        <f>Source!AM3282</f>
        <v>5993.85</v>
      </c>
      <c r="G4085" s="15" t="str">
        <f>Source!DE3282</f>
        <v/>
      </c>
      <c r="H4085" s="2">
        <f>Source!AV3282</f>
        <v>1</v>
      </c>
      <c r="I4085" s="2">
        <f>IF(Source!BB3282&lt;&gt; 0, Source!BB3282, 1)</f>
        <v>1</v>
      </c>
      <c r="J4085" s="16">
        <f>Source!Q3282</f>
        <v>119.88</v>
      </c>
      <c r="K4085" s="16"/>
    </row>
    <row r="4086" spans="1:22" ht="14.25" x14ac:dyDescent="0.2">
      <c r="A4086" s="13"/>
      <c r="B4086" s="13"/>
      <c r="C4086" s="13" t="s">
        <v>1166</v>
      </c>
      <c r="D4086" s="14"/>
      <c r="E4086" s="2"/>
      <c r="F4086" s="16">
        <f>Source!AN3282</f>
        <v>3040.45</v>
      </c>
      <c r="G4086" s="15" t="str">
        <f>Source!DF3282</f>
        <v/>
      </c>
      <c r="H4086" s="2">
        <f>Source!AV3282</f>
        <v>1</v>
      </c>
      <c r="I4086" s="2">
        <f>IF(Source!BS3282&lt;&gt; 0, Source!BS3282, 1)</f>
        <v>1</v>
      </c>
      <c r="J4086" s="22">
        <f>Source!R3282</f>
        <v>60.81</v>
      </c>
      <c r="K4086" s="16"/>
    </row>
    <row r="4087" spans="1:22" ht="14.25" x14ac:dyDescent="0.2">
      <c r="A4087" s="13"/>
      <c r="B4087" s="13"/>
      <c r="C4087" s="13" t="s">
        <v>1160</v>
      </c>
      <c r="D4087" s="14" t="s">
        <v>1161</v>
      </c>
      <c r="E4087" s="2">
        <f>Source!AT3282</f>
        <v>70</v>
      </c>
      <c r="F4087" s="16"/>
      <c r="G4087" s="15"/>
      <c r="H4087" s="2"/>
      <c r="I4087" s="2"/>
      <c r="J4087" s="16">
        <f>SUM(R4082:R4086)</f>
        <v>115.07</v>
      </c>
      <c r="K4087" s="16"/>
    </row>
    <row r="4088" spans="1:22" ht="14.25" x14ac:dyDescent="0.2">
      <c r="A4088" s="13"/>
      <c r="B4088" s="13"/>
      <c r="C4088" s="13" t="s">
        <v>1162</v>
      </c>
      <c r="D4088" s="14" t="s">
        <v>1161</v>
      </c>
      <c r="E4088" s="2">
        <f>Source!AU3282</f>
        <v>10</v>
      </c>
      <c r="F4088" s="16"/>
      <c r="G4088" s="15"/>
      <c r="H4088" s="2"/>
      <c r="I4088" s="2"/>
      <c r="J4088" s="16">
        <f>SUM(T4082:T4087)</f>
        <v>16.440000000000001</v>
      </c>
      <c r="K4088" s="16"/>
    </row>
    <row r="4089" spans="1:22" ht="14.25" x14ac:dyDescent="0.2">
      <c r="A4089" s="13"/>
      <c r="B4089" s="13"/>
      <c r="C4089" s="13" t="s">
        <v>1168</v>
      </c>
      <c r="D4089" s="14" t="s">
        <v>1161</v>
      </c>
      <c r="E4089" s="2">
        <f>108</f>
        <v>108</v>
      </c>
      <c r="F4089" s="16"/>
      <c r="G4089" s="15"/>
      <c r="H4089" s="2"/>
      <c r="I4089" s="2"/>
      <c r="J4089" s="16">
        <f>SUM(V4082:V4088)</f>
        <v>65.67</v>
      </c>
      <c r="K4089" s="16"/>
    </row>
    <row r="4090" spans="1:22" ht="14.25" x14ac:dyDescent="0.2">
      <c r="A4090" s="13"/>
      <c r="B4090" s="13"/>
      <c r="C4090" s="13" t="s">
        <v>1163</v>
      </c>
      <c r="D4090" s="14" t="s">
        <v>1164</v>
      </c>
      <c r="E4090" s="2">
        <f>Source!AQ3282</f>
        <v>14</v>
      </c>
      <c r="F4090" s="16"/>
      <c r="G4090" s="15" t="str">
        <f>Source!DI3282</f>
        <v/>
      </c>
      <c r="H4090" s="2">
        <f>Source!AV3282</f>
        <v>1</v>
      </c>
      <c r="I4090" s="2"/>
      <c r="J4090" s="16"/>
      <c r="K4090" s="16">
        <f>Source!U3282</f>
        <v>0.28000000000000003</v>
      </c>
    </row>
    <row r="4091" spans="1:22" ht="15" x14ac:dyDescent="0.25">
      <c r="A4091" s="20"/>
      <c r="B4091" s="20"/>
      <c r="C4091" s="20"/>
      <c r="D4091" s="20"/>
      <c r="E4091" s="20"/>
      <c r="F4091" s="20"/>
      <c r="G4091" s="20"/>
      <c r="H4091" s="20"/>
      <c r="I4091" s="58">
        <f>J4084+J4085+J4087+J4088+J4089</f>
        <v>481.45</v>
      </c>
      <c r="J4091" s="58"/>
      <c r="K4091" s="21">
        <f>IF(Source!I3282&lt;&gt;0, ROUND(I4091/Source!I3282, 2), 0)</f>
        <v>24072.5</v>
      </c>
      <c r="P4091" s="18">
        <f>I4091</f>
        <v>481.45</v>
      </c>
    </row>
    <row r="4092" spans="1:22" ht="99.75" x14ac:dyDescent="0.2">
      <c r="A4092" s="13">
        <v>470</v>
      </c>
      <c r="B4092" s="13" t="str">
        <f>Source!F3283</f>
        <v>21.23-8-140</v>
      </c>
      <c r="C4092" s="13" t="str">
        <f>Source!G3283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4092" s="14" t="str">
        <f>Source!H3283</f>
        <v>км</v>
      </c>
      <c r="E4092" s="2">
        <f>Source!I3283</f>
        <v>2E-3</v>
      </c>
      <c r="F4092" s="16">
        <f>Source!AL3283</f>
        <v>99860.32</v>
      </c>
      <c r="G4092" s="15" t="str">
        <f>Source!DD3283</f>
        <v/>
      </c>
      <c r="H4092" s="2">
        <f>Source!AW3283</f>
        <v>1</v>
      </c>
      <c r="I4092" s="2">
        <f>IF(Source!BC3283&lt;&gt; 0, Source!BC3283, 1)</f>
        <v>1</v>
      </c>
      <c r="J4092" s="16">
        <f>Source!P3283</f>
        <v>199.72</v>
      </c>
      <c r="K4092" s="16"/>
      <c r="Q4092">
        <f>ROUND((Source!BZ3283/100)*ROUND((Source!AF3283*Source!AV3283)*Source!I3283, 2), 2)</f>
        <v>0</v>
      </c>
      <c r="R4092">
        <f>Source!X3283</f>
        <v>0</v>
      </c>
      <c r="S4092">
        <f>ROUND((Source!CA3283/100)*ROUND((Source!AF3283*Source!AV3283)*Source!I3283, 2), 2)</f>
        <v>0</v>
      </c>
      <c r="T4092">
        <f>Source!Y3283</f>
        <v>0</v>
      </c>
      <c r="U4092">
        <f>ROUND((175/100)*ROUND((Source!AE3283*Source!AV3283)*Source!I3283, 2), 2)</f>
        <v>0</v>
      </c>
      <c r="V4092">
        <f>ROUND((108/100)*ROUND(Source!CS3283*Source!I3283, 2), 2)</f>
        <v>0</v>
      </c>
    </row>
    <row r="4093" spans="1:22" ht="15" x14ac:dyDescent="0.25">
      <c r="A4093" s="20"/>
      <c r="B4093" s="20"/>
      <c r="C4093" s="20"/>
      <c r="D4093" s="20"/>
      <c r="E4093" s="20"/>
      <c r="F4093" s="20"/>
      <c r="G4093" s="20"/>
      <c r="H4093" s="20"/>
      <c r="I4093" s="58">
        <f>J4092</f>
        <v>199.72</v>
      </c>
      <c r="J4093" s="58"/>
      <c r="K4093" s="21">
        <f>IF(Source!I3283&lt;&gt;0, ROUND(I4093/Source!I3283, 2), 0)</f>
        <v>99860</v>
      </c>
      <c r="P4093" s="18">
        <f>I4093</f>
        <v>199.72</v>
      </c>
    </row>
    <row r="4094" spans="1:22" ht="57" x14ac:dyDescent="0.2">
      <c r="A4094" s="13">
        <v>471</v>
      </c>
      <c r="B4094" s="13" t="str">
        <f>Source!F3284</f>
        <v>21.21-5-84</v>
      </c>
      <c r="C4094" s="13" t="str">
        <f>Source!G3284</f>
        <v>Коробки для установки выключателей, переключателей и штепсельных розеток при скрытой электропроводке, тип КУВ-1М УХЛЗ</v>
      </c>
      <c r="D4094" s="14" t="str">
        <f>Source!H3284</f>
        <v>1000 шт.</v>
      </c>
      <c r="E4094" s="2">
        <f>Source!I3284</f>
        <v>6.0000000000000001E-3</v>
      </c>
      <c r="F4094" s="16">
        <f>Source!AL3284</f>
        <v>72169.899999999994</v>
      </c>
      <c r="G4094" s="15" t="str">
        <f>Source!DD3284</f>
        <v/>
      </c>
      <c r="H4094" s="2">
        <f>Source!AW3284</f>
        <v>1</v>
      </c>
      <c r="I4094" s="2">
        <f>IF(Source!BC3284&lt;&gt; 0, Source!BC3284, 1)</f>
        <v>1</v>
      </c>
      <c r="J4094" s="16">
        <f>Source!P3284</f>
        <v>433.02</v>
      </c>
      <c r="K4094" s="16"/>
      <c r="Q4094">
        <f>ROUND((Source!BZ3284/100)*ROUND((Source!AF3284*Source!AV3284)*Source!I3284, 2), 2)</f>
        <v>0</v>
      </c>
      <c r="R4094">
        <f>Source!X3284</f>
        <v>0</v>
      </c>
      <c r="S4094">
        <f>ROUND((Source!CA3284/100)*ROUND((Source!AF3284*Source!AV3284)*Source!I3284, 2), 2)</f>
        <v>0</v>
      </c>
      <c r="T4094">
        <f>Source!Y3284</f>
        <v>0</v>
      </c>
      <c r="U4094">
        <f>ROUND((175/100)*ROUND((Source!AE3284*Source!AV3284)*Source!I3284, 2), 2)</f>
        <v>0</v>
      </c>
      <c r="V4094">
        <f>ROUND((108/100)*ROUND(Source!CS3284*Source!I3284, 2), 2)</f>
        <v>0</v>
      </c>
    </row>
    <row r="4095" spans="1:22" x14ac:dyDescent="0.2">
      <c r="C4095" s="17" t="str">
        <f>"Объем: "&amp;Source!I3284&amp;"=6/"&amp;"1000"</f>
        <v>Объем: 0,006=6/1000</v>
      </c>
    </row>
    <row r="4096" spans="1:22" ht="15" x14ac:dyDescent="0.25">
      <c r="A4096" s="20"/>
      <c r="B4096" s="20"/>
      <c r="C4096" s="20"/>
      <c r="D4096" s="20"/>
      <c r="E4096" s="20"/>
      <c r="F4096" s="20"/>
      <c r="G4096" s="20"/>
      <c r="H4096" s="20"/>
      <c r="I4096" s="58">
        <f>J4094</f>
        <v>433.02</v>
      </c>
      <c r="J4096" s="58"/>
      <c r="K4096" s="21">
        <f>IF(Source!I3284&lt;&gt;0, ROUND(I4096/Source!I3284, 2), 0)</f>
        <v>72170</v>
      </c>
      <c r="P4096" s="18">
        <f>I4096</f>
        <v>433.02</v>
      </c>
    </row>
    <row r="4097" spans="1:22" ht="42.75" x14ac:dyDescent="0.2">
      <c r="A4097" s="13">
        <v>472</v>
      </c>
      <c r="B4097" s="13" t="str">
        <f>Source!F3285</f>
        <v>1.20-3103-1-8/1</v>
      </c>
      <c r="C4097" s="13" t="str">
        <f>Source!G3285</f>
        <v>Установка розетки штепсельной неутопленного типа при открытой проводке</v>
      </c>
      <c r="D4097" s="14" t="str">
        <f>Source!H3285</f>
        <v>100 шт.</v>
      </c>
      <c r="E4097" s="2">
        <f>Source!I3285</f>
        <v>0.34</v>
      </c>
      <c r="F4097" s="16"/>
      <c r="G4097" s="15"/>
      <c r="H4097" s="2"/>
      <c r="I4097" s="2"/>
      <c r="J4097" s="16"/>
      <c r="K4097" s="16"/>
      <c r="Q4097">
        <f>ROUND((Source!BZ3285/100)*ROUND((Source!AF3285*Source!AV3285)*Source!I3285, 2), 2)</f>
        <v>6636.26</v>
      </c>
      <c r="R4097">
        <f>Source!X3285</f>
        <v>6636.26</v>
      </c>
      <c r="S4097">
        <f>ROUND((Source!CA3285/100)*ROUND((Source!AF3285*Source!AV3285)*Source!I3285, 2), 2)</f>
        <v>948.04</v>
      </c>
      <c r="T4097">
        <f>Source!Y3285</f>
        <v>948.04</v>
      </c>
      <c r="U4097">
        <f>ROUND((175/100)*ROUND((Source!AE3285*Source!AV3285)*Source!I3285, 2), 2)</f>
        <v>0.4</v>
      </c>
      <c r="V4097">
        <f>ROUND((108/100)*ROUND(Source!CS3285*Source!I3285, 2), 2)</f>
        <v>0.25</v>
      </c>
    </row>
    <row r="4098" spans="1:22" x14ac:dyDescent="0.2">
      <c r="C4098" s="17" t="str">
        <f>"Объем: "&amp;Source!I3285&amp;"=34/"&amp;"100"</f>
        <v>Объем: 0,34=34/100</v>
      </c>
    </row>
    <row r="4099" spans="1:22" ht="14.25" x14ac:dyDescent="0.2">
      <c r="A4099" s="13"/>
      <c r="B4099" s="13"/>
      <c r="C4099" s="13" t="s">
        <v>1159</v>
      </c>
      <c r="D4099" s="14"/>
      <c r="E4099" s="2"/>
      <c r="F4099" s="16">
        <f>Source!AO3285</f>
        <v>27883.439999999999</v>
      </c>
      <c r="G4099" s="15" t="str">
        <f>Source!DG3285</f>
        <v/>
      </c>
      <c r="H4099" s="2">
        <f>Source!AV3285</f>
        <v>1</v>
      </c>
      <c r="I4099" s="2">
        <f>IF(Source!BA3285&lt;&gt; 0, Source!BA3285, 1)</f>
        <v>1</v>
      </c>
      <c r="J4099" s="16">
        <f>Source!S3285</f>
        <v>9480.3700000000008</v>
      </c>
      <c r="K4099" s="16"/>
    </row>
    <row r="4100" spans="1:22" ht="14.25" x14ac:dyDescent="0.2">
      <c r="A4100" s="13"/>
      <c r="B4100" s="13"/>
      <c r="C4100" s="13" t="s">
        <v>1165</v>
      </c>
      <c r="D4100" s="14"/>
      <c r="E4100" s="2"/>
      <c r="F4100" s="16">
        <f>Source!AM3285</f>
        <v>32.57</v>
      </c>
      <c r="G4100" s="15" t="str">
        <f>Source!DE3285</f>
        <v/>
      </c>
      <c r="H4100" s="2">
        <f>Source!AV3285</f>
        <v>1</v>
      </c>
      <c r="I4100" s="2">
        <f>IF(Source!BB3285&lt;&gt; 0, Source!BB3285, 1)</f>
        <v>1</v>
      </c>
      <c r="J4100" s="16">
        <f>Source!Q3285</f>
        <v>11.07</v>
      </c>
      <c r="K4100" s="16"/>
    </row>
    <row r="4101" spans="1:22" ht="14.25" x14ac:dyDescent="0.2">
      <c r="A4101" s="13"/>
      <c r="B4101" s="13"/>
      <c r="C4101" s="13" t="s">
        <v>1166</v>
      </c>
      <c r="D4101" s="14"/>
      <c r="E4101" s="2"/>
      <c r="F4101" s="16">
        <f>Source!AN3285</f>
        <v>0.69</v>
      </c>
      <c r="G4101" s="15" t="str">
        <f>Source!DF3285</f>
        <v/>
      </c>
      <c r="H4101" s="2">
        <f>Source!AV3285</f>
        <v>1</v>
      </c>
      <c r="I4101" s="2">
        <f>IF(Source!BS3285&lt;&gt; 0, Source!BS3285, 1)</f>
        <v>1</v>
      </c>
      <c r="J4101" s="22">
        <f>Source!R3285</f>
        <v>0.23</v>
      </c>
      <c r="K4101" s="16"/>
    </row>
    <row r="4102" spans="1:22" ht="14.25" x14ac:dyDescent="0.2">
      <c r="A4102" s="13"/>
      <c r="B4102" s="13"/>
      <c r="C4102" s="13" t="s">
        <v>1160</v>
      </c>
      <c r="D4102" s="14" t="s">
        <v>1161</v>
      </c>
      <c r="E4102" s="2">
        <f>Source!AT3285</f>
        <v>70</v>
      </c>
      <c r="F4102" s="16"/>
      <c r="G4102" s="15"/>
      <c r="H4102" s="2"/>
      <c r="I4102" s="2"/>
      <c r="J4102" s="16">
        <f>SUM(R4097:R4101)</f>
        <v>6636.26</v>
      </c>
      <c r="K4102" s="16"/>
    </row>
    <row r="4103" spans="1:22" ht="14.25" x14ac:dyDescent="0.2">
      <c r="A4103" s="13"/>
      <c r="B4103" s="13"/>
      <c r="C4103" s="13" t="s">
        <v>1162</v>
      </c>
      <c r="D4103" s="14" t="s">
        <v>1161</v>
      </c>
      <c r="E4103" s="2">
        <f>Source!AU3285</f>
        <v>10</v>
      </c>
      <c r="F4103" s="16"/>
      <c r="G4103" s="15"/>
      <c r="H4103" s="2"/>
      <c r="I4103" s="2"/>
      <c r="J4103" s="16">
        <f>SUM(T4097:T4102)</f>
        <v>948.04</v>
      </c>
      <c r="K4103" s="16"/>
    </row>
    <row r="4104" spans="1:22" ht="14.25" x14ac:dyDescent="0.2">
      <c r="A4104" s="13"/>
      <c r="B4104" s="13"/>
      <c r="C4104" s="13" t="s">
        <v>1168</v>
      </c>
      <c r="D4104" s="14" t="s">
        <v>1161</v>
      </c>
      <c r="E4104" s="2">
        <f>108</f>
        <v>108</v>
      </c>
      <c r="F4104" s="16"/>
      <c r="G4104" s="15"/>
      <c r="H4104" s="2"/>
      <c r="I4104" s="2"/>
      <c r="J4104" s="16">
        <f>SUM(V4097:V4103)</f>
        <v>0.25</v>
      </c>
      <c r="K4104" s="16"/>
    </row>
    <row r="4105" spans="1:22" ht="14.25" x14ac:dyDescent="0.2">
      <c r="A4105" s="13"/>
      <c r="B4105" s="13"/>
      <c r="C4105" s="13" t="s">
        <v>1163</v>
      </c>
      <c r="D4105" s="14" t="s">
        <v>1164</v>
      </c>
      <c r="E4105" s="2">
        <f>Source!AQ3285</f>
        <v>42.81</v>
      </c>
      <c r="F4105" s="16"/>
      <c r="G4105" s="15" t="str">
        <f>Source!DI3285</f>
        <v/>
      </c>
      <c r="H4105" s="2">
        <f>Source!AV3285</f>
        <v>1</v>
      </c>
      <c r="I4105" s="2"/>
      <c r="J4105" s="16"/>
      <c r="K4105" s="16">
        <f>Source!U3285</f>
        <v>14.555400000000002</v>
      </c>
    </row>
    <row r="4106" spans="1:22" ht="15" x14ac:dyDescent="0.25">
      <c r="A4106" s="20"/>
      <c r="B4106" s="20"/>
      <c r="C4106" s="20"/>
      <c r="D4106" s="20"/>
      <c r="E4106" s="20"/>
      <c r="F4106" s="20"/>
      <c r="G4106" s="20"/>
      <c r="H4106" s="20"/>
      <c r="I4106" s="58">
        <f>J4099+J4100+J4102+J4103+J4104</f>
        <v>17075.990000000002</v>
      </c>
      <c r="J4106" s="58"/>
      <c r="K4106" s="21">
        <f>IF(Source!I3285&lt;&gt;0, ROUND(I4106/Source!I3285, 2), 0)</f>
        <v>50223.5</v>
      </c>
      <c r="P4106" s="18">
        <f>I4106</f>
        <v>17075.990000000002</v>
      </c>
    </row>
    <row r="4107" spans="1:22" ht="42.75" x14ac:dyDescent="0.2">
      <c r="A4107" s="13">
        <v>473</v>
      </c>
      <c r="B4107" s="13" t="str">
        <f>Source!F3286</f>
        <v>1.20-3103-1-1/1</v>
      </c>
      <c r="C4107" s="13" t="str">
        <f>Source!G3286</f>
        <v>Установка выключателя одноклавишного неутопленного типа при открытой проводке</v>
      </c>
      <c r="D4107" s="14" t="str">
        <f>Source!H3286</f>
        <v>100 шт.</v>
      </c>
      <c r="E4107" s="2">
        <f>Source!I3286</f>
        <v>0.01</v>
      </c>
      <c r="F4107" s="16"/>
      <c r="G4107" s="15"/>
      <c r="H4107" s="2"/>
      <c r="I4107" s="2"/>
      <c r="J4107" s="16"/>
      <c r="K4107" s="16"/>
      <c r="Q4107">
        <f>ROUND((Source!BZ3286/100)*ROUND((Source!AF3286*Source!AV3286)*Source!I3286, 2), 2)</f>
        <v>178.82</v>
      </c>
      <c r="R4107">
        <f>Source!X3286</f>
        <v>178.82</v>
      </c>
      <c r="S4107">
        <f>ROUND((Source!CA3286/100)*ROUND((Source!AF3286*Source!AV3286)*Source!I3286, 2), 2)</f>
        <v>25.55</v>
      </c>
      <c r="T4107">
        <f>Source!Y3286</f>
        <v>25.55</v>
      </c>
      <c r="U4107">
        <f>ROUND((175/100)*ROUND((Source!AE3286*Source!AV3286)*Source!I3286, 2), 2)</f>
        <v>0.02</v>
      </c>
      <c r="V4107">
        <f>ROUND((108/100)*ROUND(Source!CS3286*Source!I3286, 2), 2)</f>
        <v>0.01</v>
      </c>
    </row>
    <row r="4108" spans="1:22" x14ac:dyDescent="0.2">
      <c r="C4108" s="17" t="str">
        <f>"Объем: "&amp;Source!I3286&amp;"=1/"&amp;"100"</f>
        <v>Объем: 0,01=1/100</v>
      </c>
    </row>
    <row r="4109" spans="1:22" ht="14.25" x14ac:dyDescent="0.2">
      <c r="A4109" s="13"/>
      <c r="B4109" s="13"/>
      <c r="C4109" s="13" t="s">
        <v>1159</v>
      </c>
      <c r="D4109" s="14"/>
      <c r="E4109" s="2"/>
      <c r="F4109" s="16">
        <f>Source!AO3286</f>
        <v>25545.16</v>
      </c>
      <c r="G4109" s="15" t="str">
        <f>Source!DG3286</f>
        <v/>
      </c>
      <c r="H4109" s="2">
        <f>Source!AV3286</f>
        <v>1</v>
      </c>
      <c r="I4109" s="2">
        <f>IF(Source!BA3286&lt;&gt; 0, Source!BA3286, 1)</f>
        <v>1</v>
      </c>
      <c r="J4109" s="16">
        <f>Source!S3286</f>
        <v>255.45</v>
      </c>
      <c r="K4109" s="16"/>
    </row>
    <row r="4110" spans="1:22" ht="14.25" x14ac:dyDescent="0.2">
      <c r="A4110" s="13"/>
      <c r="B4110" s="13"/>
      <c r="C4110" s="13" t="s">
        <v>1165</v>
      </c>
      <c r="D4110" s="14"/>
      <c r="E4110" s="2"/>
      <c r="F4110" s="16">
        <f>Source!AM3286</f>
        <v>32.57</v>
      </c>
      <c r="G4110" s="15" t="str">
        <f>Source!DE3286</f>
        <v/>
      </c>
      <c r="H4110" s="2">
        <f>Source!AV3286</f>
        <v>1</v>
      </c>
      <c r="I4110" s="2">
        <f>IF(Source!BB3286&lt;&gt; 0, Source!BB3286, 1)</f>
        <v>1</v>
      </c>
      <c r="J4110" s="16">
        <f>Source!Q3286</f>
        <v>0.33</v>
      </c>
      <c r="K4110" s="16"/>
    </row>
    <row r="4111" spans="1:22" ht="14.25" x14ac:dyDescent="0.2">
      <c r="A4111" s="13"/>
      <c r="B4111" s="13"/>
      <c r="C4111" s="13" t="s">
        <v>1166</v>
      </c>
      <c r="D4111" s="14"/>
      <c r="E4111" s="2"/>
      <c r="F4111" s="16">
        <f>Source!AN3286</f>
        <v>0.69</v>
      </c>
      <c r="G4111" s="15" t="str">
        <f>Source!DF3286</f>
        <v/>
      </c>
      <c r="H4111" s="2">
        <f>Source!AV3286</f>
        <v>1</v>
      </c>
      <c r="I4111" s="2">
        <f>IF(Source!BS3286&lt;&gt; 0, Source!BS3286, 1)</f>
        <v>1</v>
      </c>
      <c r="J4111" s="22">
        <f>Source!R3286</f>
        <v>0.01</v>
      </c>
      <c r="K4111" s="16"/>
    </row>
    <row r="4112" spans="1:22" ht="14.25" x14ac:dyDescent="0.2">
      <c r="A4112" s="13"/>
      <c r="B4112" s="13"/>
      <c r="C4112" s="13" t="s">
        <v>1160</v>
      </c>
      <c r="D4112" s="14" t="s">
        <v>1161</v>
      </c>
      <c r="E4112" s="2">
        <f>Source!AT3286</f>
        <v>70</v>
      </c>
      <c r="F4112" s="16"/>
      <c r="G4112" s="15"/>
      <c r="H4112" s="2"/>
      <c r="I4112" s="2"/>
      <c r="J4112" s="16">
        <f>SUM(R4107:R4111)</f>
        <v>178.82</v>
      </c>
      <c r="K4112" s="16"/>
    </row>
    <row r="4113" spans="1:22" ht="14.25" x14ac:dyDescent="0.2">
      <c r="A4113" s="13"/>
      <c r="B4113" s="13"/>
      <c r="C4113" s="13" t="s">
        <v>1162</v>
      </c>
      <c r="D4113" s="14" t="s">
        <v>1161</v>
      </c>
      <c r="E4113" s="2">
        <f>Source!AU3286</f>
        <v>10</v>
      </c>
      <c r="F4113" s="16"/>
      <c r="G4113" s="15"/>
      <c r="H4113" s="2"/>
      <c r="I4113" s="2"/>
      <c r="J4113" s="16">
        <f>SUM(T4107:T4112)</f>
        <v>25.55</v>
      </c>
      <c r="K4113" s="16"/>
    </row>
    <row r="4114" spans="1:22" ht="14.25" x14ac:dyDescent="0.2">
      <c r="A4114" s="13"/>
      <c r="B4114" s="13"/>
      <c r="C4114" s="13" t="s">
        <v>1168</v>
      </c>
      <c r="D4114" s="14" t="s">
        <v>1161</v>
      </c>
      <c r="E4114" s="2">
        <f>108</f>
        <v>108</v>
      </c>
      <c r="F4114" s="16"/>
      <c r="G4114" s="15"/>
      <c r="H4114" s="2"/>
      <c r="I4114" s="2"/>
      <c r="J4114" s="16">
        <f>SUM(V4107:V4113)</f>
        <v>0.01</v>
      </c>
      <c r="K4114" s="16"/>
    </row>
    <row r="4115" spans="1:22" ht="14.25" x14ac:dyDescent="0.2">
      <c r="A4115" s="13"/>
      <c r="B4115" s="13"/>
      <c r="C4115" s="13" t="s">
        <v>1163</v>
      </c>
      <c r="D4115" s="14" t="s">
        <v>1164</v>
      </c>
      <c r="E4115" s="2">
        <f>Source!AQ3286</f>
        <v>39.22</v>
      </c>
      <c r="F4115" s="16"/>
      <c r="G4115" s="15" t="str">
        <f>Source!DI3286</f>
        <v/>
      </c>
      <c r="H4115" s="2">
        <f>Source!AV3286</f>
        <v>1</v>
      </c>
      <c r="I4115" s="2"/>
      <c r="J4115" s="16"/>
      <c r="K4115" s="16">
        <f>Source!U3286</f>
        <v>0.39219999999999999</v>
      </c>
    </row>
    <row r="4116" spans="1:22" ht="15" x14ac:dyDescent="0.25">
      <c r="A4116" s="20"/>
      <c r="B4116" s="20"/>
      <c r="C4116" s="20"/>
      <c r="D4116" s="20"/>
      <c r="E4116" s="20"/>
      <c r="F4116" s="20"/>
      <c r="G4116" s="20"/>
      <c r="H4116" s="20"/>
      <c r="I4116" s="58">
        <f>J4109+J4110+J4112+J4113+J4114</f>
        <v>460.16</v>
      </c>
      <c r="J4116" s="58"/>
      <c r="K4116" s="21">
        <f>IF(Source!I3286&lt;&gt;0, ROUND(I4116/Source!I3286, 2), 0)</f>
        <v>46016</v>
      </c>
      <c r="P4116" s="18">
        <f>I4116</f>
        <v>460.16</v>
      </c>
    </row>
    <row r="4117" spans="1:22" ht="42.75" x14ac:dyDescent="0.2">
      <c r="A4117" s="13">
        <v>474</v>
      </c>
      <c r="B4117" s="13" t="str">
        <f>Source!F3287</f>
        <v>1.20-3103-1-5/1</v>
      </c>
      <c r="C4117" s="13" t="str">
        <f>Source!G3287</f>
        <v>Установка выключателя двухклавишного утопленного типа при скрытой проводке</v>
      </c>
      <c r="D4117" s="14" t="str">
        <f>Source!H3287</f>
        <v>100 шт.</v>
      </c>
      <c r="E4117" s="2">
        <f>Source!I3287</f>
        <v>0.01</v>
      </c>
      <c r="F4117" s="16"/>
      <c r="G4117" s="15"/>
      <c r="H4117" s="2"/>
      <c r="I4117" s="2"/>
      <c r="J4117" s="16"/>
      <c r="K4117" s="16"/>
      <c r="Q4117">
        <f>ROUND((Source!BZ3287/100)*ROUND((Source!AF3287*Source!AV3287)*Source!I3287, 2), 2)</f>
        <v>157.88999999999999</v>
      </c>
      <c r="R4117">
        <f>Source!X3287</f>
        <v>157.88999999999999</v>
      </c>
      <c r="S4117">
        <f>ROUND((Source!CA3287/100)*ROUND((Source!AF3287*Source!AV3287)*Source!I3287, 2), 2)</f>
        <v>22.56</v>
      </c>
      <c r="T4117">
        <f>Source!Y3287</f>
        <v>22.56</v>
      </c>
      <c r="U4117">
        <f>ROUND((175/100)*ROUND((Source!AE3287*Source!AV3287)*Source!I3287, 2), 2)</f>
        <v>0</v>
      </c>
      <c r="V4117">
        <f>ROUND((108/100)*ROUND(Source!CS3287*Source!I3287, 2), 2)</f>
        <v>0</v>
      </c>
    </row>
    <row r="4118" spans="1:22" x14ac:dyDescent="0.2">
      <c r="C4118" s="17" t="str">
        <f>"Объем: "&amp;Source!I3287&amp;"=1/"&amp;"100"</f>
        <v>Объем: 0,01=1/100</v>
      </c>
    </row>
    <row r="4119" spans="1:22" ht="14.25" x14ac:dyDescent="0.2">
      <c r="A4119" s="13"/>
      <c r="B4119" s="13"/>
      <c r="C4119" s="13" t="s">
        <v>1159</v>
      </c>
      <c r="D4119" s="14"/>
      <c r="E4119" s="2"/>
      <c r="F4119" s="16">
        <f>Source!AO3287</f>
        <v>22555.56</v>
      </c>
      <c r="G4119" s="15" t="str">
        <f>Source!DG3287</f>
        <v/>
      </c>
      <c r="H4119" s="2">
        <f>Source!AV3287</f>
        <v>1</v>
      </c>
      <c r="I4119" s="2">
        <f>IF(Source!BA3287&lt;&gt; 0, Source!BA3287, 1)</f>
        <v>1</v>
      </c>
      <c r="J4119" s="16">
        <f>Source!S3287</f>
        <v>225.56</v>
      </c>
      <c r="K4119" s="16"/>
    </row>
    <row r="4120" spans="1:22" ht="14.25" x14ac:dyDescent="0.2">
      <c r="A4120" s="13"/>
      <c r="B4120" s="13"/>
      <c r="C4120" s="13" t="s">
        <v>1160</v>
      </c>
      <c r="D4120" s="14" t="s">
        <v>1161</v>
      </c>
      <c r="E4120" s="2">
        <f>Source!AT3287</f>
        <v>70</v>
      </c>
      <c r="F4120" s="16"/>
      <c r="G4120" s="15"/>
      <c r="H4120" s="2"/>
      <c r="I4120" s="2"/>
      <c r="J4120" s="16">
        <f>SUM(R4117:R4119)</f>
        <v>157.88999999999999</v>
      </c>
      <c r="K4120" s="16"/>
    </row>
    <row r="4121" spans="1:22" ht="14.25" x14ac:dyDescent="0.2">
      <c r="A4121" s="13"/>
      <c r="B4121" s="13"/>
      <c r="C4121" s="13" t="s">
        <v>1162</v>
      </c>
      <c r="D4121" s="14" t="s">
        <v>1161</v>
      </c>
      <c r="E4121" s="2">
        <f>Source!AU3287</f>
        <v>10</v>
      </c>
      <c r="F4121" s="16"/>
      <c r="G4121" s="15"/>
      <c r="H4121" s="2"/>
      <c r="I4121" s="2"/>
      <c r="J4121" s="16">
        <f>SUM(T4117:T4120)</f>
        <v>22.56</v>
      </c>
      <c r="K4121" s="16"/>
    </row>
    <row r="4122" spans="1:22" ht="14.25" x14ac:dyDescent="0.2">
      <c r="A4122" s="13"/>
      <c r="B4122" s="13"/>
      <c r="C4122" s="13" t="s">
        <v>1163</v>
      </c>
      <c r="D4122" s="14" t="s">
        <v>1164</v>
      </c>
      <c r="E4122" s="2">
        <f>Source!AQ3287</f>
        <v>34.630000000000003</v>
      </c>
      <c r="F4122" s="16"/>
      <c r="G4122" s="15" t="str">
        <f>Source!DI3287</f>
        <v/>
      </c>
      <c r="H4122" s="2">
        <f>Source!AV3287</f>
        <v>1</v>
      </c>
      <c r="I4122" s="2"/>
      <c r="J4122" s="16"/>
      <c r="K4122" s="16">
        <f>Source!U3287</f>
        <v>0.34630000000000005</v>
      </c>
    </row>
    <row r="4123" spans="1:22" ht="15" x14ac:dyDescent="0.25">
      <c r="A4123" s="20"/>
      <c r="B4123" s="20"/>
      <c r="C4123" s="20"/>
      <c r="D4123" s="20"/>
      <c r="E4123" s="20"/>
      <c r="F4123" s="20"/>
      <c r="G4123" s="20"/>
      <c r="H4123" s="20"/>
      <c r="I4123" s="58">
        <f>J4119+J4120+J4121</f>
        <v>406.01</v>
      </c>
      <c r="J4123" s="58"/>
      <c r="K4123" s="21">
        <f>IF(Source!I3287&lt;&gt;0, ROUND(I4123/Source!I3287, 2), 0)</f>
        <v>40601</v>
      </c>
      <c r="P4123" s="18">
        <f>I4123</f>
        <v>406.01</v>
      </c>
    </row>
    <row r="4124" spans="1:22" ht="42.75" x14ac:dyDescent="0.2">
      <c r="A4124" s="13">
        <v>475</v>
      </c>
      <c r="B4124" s="13" t="str">
        <f>Source!F3288</f>
        <v>1.21-3103-31-1/4</v>
      </c>
      <c r="C4124" s="13" t="str">
        <f>Source!G3288</f>
        <v>Прокладка пластикового кабель-канала - по кирпичному основанию / сечение 105х50 мм</v>
      </c>
      <c r="D4124" s="14" t="str">
        <f>Source!H3288</f>
        <v>100 м</v>
      </c>
      <c r="E4124" s="2">
        <f>Source!I3288</f>
        <v>1.05</v>
      </c>
      <c r="F4124" s="16"/>
      <c r="G4124" s="15"/>
      <c r="H4124" s="2"/>
      <c r="I4124" s="2"/>
      <c r="J4124" s="16"/>
      <c r="K4124" s="16"/>
      <c r="Q4124">
        <f>ROUND((Source!BZ3288/100)*ROUND((Source!AF3288*Source!AV3288)*Source!I3288, 2), 2)</f>
        <v>16157.41</v>
      </c>
      <c r="R4124">
        <f>Source!X3288</f>
        <v>16157.41</v>
      </c>
      <c r="S4124">
        <f>ROUND((Source!CA3288/100)*ROUND((Source!AF3288*Source!AV3288)*Source!I3288, 2), 2)</f>
        <v>2308.1999999999998</v>
      </c>
      <c r="T4124">
        <f>Source!Y3288</f>
        <v>2308.1999999999998</v>
      </c>
      <c r="U4124">
        <f>ROUND((175/100)*ROUND((Source!AE3288*Source!AV3288)*Source!I3288, 2), 2)</f>
        <v>1.19</v>
      </c>
      <c r="V4124">
        <f>ROUND((108/100)*ROUND(Source!CS3288*Source!I3288, 2), 2)</f>
        <v>0.73</v>
      </c>
    </row>
    <row r="4125" spans="1:22" x14ac:dyDescent="0.2">
      <c r="C4125" s="17" t="str">
        <f>"Объем: "&amp;Source!I3288&amp;"=105/"&amp;"100"</f>
        <v>Объем: 1,05=105/100</v>
      </c>
    </row>
    <row r="4126" spans="1:22" ht="14.25" x14ac:dyDescent="0.2">
      <c r="A4126" s="13"/>
      <c r="B4126" s="13"/>
      <c r="C4126" s="13" t="s">
        <v>1159</v>
      </c>
      <c r="D4126" s="14"/>
      <c r="E4126" s="2"/>
      <c r="F4126" s="16">
        <f>Source!AO3288</f>
        <v>21982.87</v>
      </c>
      <c r="G4126" s="15" t="str">
        <f>Source!DG3288</f>
        <v/>
      </c>
      <c r="H4126" s="2">
        <f>Source!AV3288</f>
        <v>1</v>
      </c>
      <c r="I4126" s="2">
        <f>IF(Source!BA3288&lt;&gt; 0, Source!BA3288, 1)</f>
        <v>1</v>
      </c>
      <c r="J4126" s="16">
        <f>Source!S3288</f>
        <v>23082.01</v>
      </c>
      <c r="K4126" s="16"/>
    </row>
    <row r="4127" spans="1:22" ht="14.25" x14ac:dyDescent="0.2">
      <c r="A4127" s="13"/>
      <c r="B4127" s="13"/>
      <c r="C4127" s="13" t="s">
        <v>1165</v>
      </c>
      <c r="D4127" s="14"/>
      <c r="E4127" s="2"/>
      <c r="F4127" s="16">
        <f>Source!AM3288</f>
        <v>47.39</v>
      </c>
      <c r="G4127" s="15" t="str">
        <f>Source!DE3288</f>
        <v/>
      </c>
      <c r="H4127" s="2">
        <f>Source!AV3288</f>
        <v>1</v>
      </c>
      <c r="I4127" s="2">
        <f>IF(Source!BB3288&lt;&gt; 0, Source!BB3288, 1)</f>
        <v>1</v>
      </c>
      <c r="J4127" s="16">
        <f>Source!Q3288</f>
        <v>49.76</v>
      </c>
      <c r="K4127" s="16"/>
    </row>
    <row r="4128" spans="1:22" ht="14.25" x14ac:dyDescent="0.2">
      <c r="A4128" s="13"/>
      <c r="B4128" s="13"/>
      <c r="C4128" s="13" t="s">
        <v>1166</v>
      </c>
      <c r="D4128" s="14"/>
      <c r="E4128" s="2"/>
      <c r="F4128" s="16">
        <f>Source!AN3288</f>
        <v>0.65</v>
      </c>
      <c r="G4128" s="15" t="str">
        <f>Source!DF3288</f>
        <v/>
      </c>
      <c r="H4128" s="2">
        <f>Source!AV3288</f>
        <v>1</v>
      </c>
      <c r="I4128" s="2">
        <f>IF(Source!BS3288&lt;&gt; 0, Source!BS3288, 1)</f>
        <v>1</v>
      </c>
      <c r="J4128" s="22">
        <f>Source!R3288</f>
        <v>0.68</v>
      </c>
      <c r="K4128" s="16"/>
    </row>
    <row r="4129" spans="1:22" ht="14.25" x14ac:dyDescent="0.2">
      <c r="A4129" s="13"/>
      <c r="B4129" s="13"/>
      <c r="C4129" s="13" t="s">
        <v>1167</v>
      </c>
      <c r="D4129" s="14"/>
      <c r="E4129" s="2"/>
      <c r="F4129" s="16">
        <f>Source!AL3288</f>
        <v>90894.52</v>
      </c>
      <c r="G4129" s="15" t="str">
        <f>Source!DD3288</f>
        <v/>
      </c>
      <c r="H4129" s="2">
        <f>Source!AW3288</f>
        <v>1</v>
      </c>
      <c r="I4129" s="2">
        <f>IF(Source!BC3288&lt;&gt; 0, Source!BC3288, 1)</f>
        <v>1</v>
      </c>
      <c r="J4129" s="16">
        <f>Source!P3288</f>
        <v>95439.25</v>
      </c>
      <c r="K4129" s="16"/>
    </row>
    <row r="4130" spans="1:22" ht="14.25" x14ac:dyDescent="0.2">
      <c r="A4130" s="13"/>
      <c r="B4130" s="13"/>
      <c r="C4130" s="13" t="s">
        <v>1160</v>
      </c>
      <c r="D4130" s="14" t="s">
        <v>1161</v>
      </c>
      <c r="E4130" s="2">
        <f>Source!AT3288</f>
        <v>70</v>
      </c>
      <c r="F4130" s="16"/>
      <c r="G4130" s="15"/>
      <c r="H4130" s="2"/>
      <c r="I4130" s="2"/>
      <c r="J4130" s="16">
        <f>SUM(R4124:R4129)</f>
        <v>16157.41</v>
      </c>
      <c r="K4130" s="16"/>
    </row>
    <row r="4131" spans="1:22" ht="14.25" x14ac:dyDescent="0.2">
      <c r="A4131" s="13"/>
      <c r="B4131" s="13"/>
      <c r="C4131" s="13" t="s">
        <v>1162</v>
      </c>
      <c r="D4131" s="14" t="s">
        <v>1161</v>
      </c>
      <c r="E4131" s="2">
        <f>Source!AU3288</f>
        <v>10</v>
      </c>
      <c r="F4131" s="16"/>
      <c r="G4131" s="15"/>
      <c r="H4131" s="2"/>
      <c r="I4131" s="2"/>
      <c r="J4131" s="16">
        <f>SUM(T4124:T4130)</f>
        <v>2308.1999999999998</v>
      </c>
      <c r="K4131" s="16"/>
    </row>
    <row r="4132" spans="1:22" ht="14.25" x14ac:dyDescent="0.2">
      <c r="A4132" s="13"/>
      <c r="B4132" s="13"/>
      <c r="C4132" s="13" t="s">
        <v>1168</v>
      </c>
      <c r="D4132" s="14" t="s">
        <v>1161</v>
      </c>
      <c r="E4132" s="2">
        <f>108</f>
        <v>108</v>
      </c>
      <c r="F4132" s="16"/>
      <c r="G4132" s="15"/>
      <c r="H4132" s="2"/>
      <c r="I4132" s="2"/>
      <c r="J4132" s="16">
        <f>SUM(V4124:V4131)</f>
        <v>0.73</v>
      </c>
      <c r="K4132" s="16"/>
    </row>
    <row r="4133" spans="1:22" ht="14.25" x14ac:dyDescent="0.2">
      <c r="A4133" s="13"/>
      <c r="B4133" s="13"/>
      <c r="C4133" s="13" t="s">
        <v>1163</v>
      </c>
      <c r="D4133" s="14" t="s">
        <v>1164</v>
      </c>
      <c r="E4133" s="2">
        <f>Source!AQ3288</f>
        <v>38.86</v>
      </c>
      <c r="F4133" s="16"/>
      <c r="G4133" s="15" t="str">
        <f>Source!DI3288</f>
        <v/>
      </c>
      <c r="H4133" s="2">
        <f>Source!AV3288</f>
        <v>1</v>
      </c>
      <c r="I4133" s="2"/>
      <c r="J4133" s="16"/>
      <c r="K4133" s="16">
        <f>Source!U3288</f>
        <v>40.803000000000004</v>
      </c>
    </row>
    <row r="4134" spans="1:22" ht="15" x14ac:dyDescent="0.25">
      <c r="A4134" s="20"/>
      <c r="B4134" s="20"/>
      <c r="C4134" s="20"/>
      <c r="D4134" s="20"/>
      <c r="E4134" s="20"/>
      <c r="F4134" s="20"/>
      <c r="G4134" s="20"/>
      <c r="H4134" s="20"/>
      <c r="I4134" s="58">
        <f>J4126+J4127+J4129+J4130+J4131+J4132</f>
        <v>137037.36000000002</v>
      </c>
      <c r="J4134" s="58"/>
      <c r="K4134" s="21">
        <f>IF(Source!I3288&lt;&gt;0, ROUND(I4134/Source!I3288, 2), 0)</f>
        <v>130511.77</v>
      </c>
      <c r="P4134" s="18">
        <f>I4134</f>
        <v>137037.36000000002</v>
      </c>
    </row>
    <row r="4135" spans="1:22" ht="28.5" x14ac:dyDescent="0.2">
      <c r="A4135" s="13">
        <v>476</v>
      </c>
      <c r="B4135" s="13" t="str">
        <f>Source!F3289</f>
        <v>1.21-3103-7-1/1</v>
      </c>
      <c r="C4135" s="13" t="str">
        <f>Source!G3289</f>
        <v>Прокладка проводов и кабелей в лотках, провод сечением до 6 мм2</v>
      </c>
      <c r="D4135" s="14" t="str">
        <f>Source!H3289</f>
        <v>100 м</v>
      </c>
      <c r="E4135" s="2">
        <f>Source!I3289</f>
        <v>0.5</v>
      </c>
      <c r="F4135" s="16"/>
      <c r="G4135" s="15"/>
      <c r="H4135" s="2"/>
      <c r="I4135" s="2"/>
      <c r="J4135" s="16"/>
      <c r="K4135" s="16"/>
      <c r="Q4135">
        <f>ROUND((Source!BZ3289/100)*ROUND((Source!AF3289*Source!AV3289)*Source!I3289, 2), 2)</f>
        <v>251.84</v>
      </c>
      <c r="R4135">
        <f>Source!X3289</f>
        <v>251.84</v>
      </c>
      <c r="S4135">
        <f>ROUND((Source!CA3289/100)*ROUND((Source!AF3289*Source!AV3289)*Source!I3289, 2), 2)</f>
        <v>35.979999999999997</v>
      </c>
      <c r="T4135">
        <f>Source!Y3289</f>
        <v>35.979999999999997</v>
      </c>
      <c r="U4135">
        <f>ROUND((175/100)*ROUND((Source!AE3289*Source!AV3289)*Source!I3289, 2), 2)</f>
        <v>397.57</v>
      </c>
      <c r="V4135">
        <f>ROUND((108/100)*ROUND(Source!CS3289*Source!I3289, 2), 2)</f>
        <v>245.35</v>
      </c>
    </row>
    <row r="4136" spans="1:22" x14ac:dyDescent="0.2">
      <c r="C4136" s="17" t="str">
        <f>"Объем: "&amp;Source!I3289&amp;"=50/"&amp;"100"</f>
        <v>Объем: 0,5=50/100</v>
      </c>
    </row>
    <row r="4137" spans="1:22" ht="14.25" x14ac:dyDescent="0.2">
      <c r="A4137" s="13"/>
      <c r="B4137" s="13"/>
      <c r="C4137" s="13" t="s">
        <v>1159</v>
      </c>
      <c r="D4137" s="14"/>
      <c r="E4137" s="2"/>
      <c r="F4137" s="16">
        <f>Source!AO3289</f>
        <v>719.54</v>
      </c>
      <c r="G4137" s="15" t="str">
        <f>Source!DG3289</f>
        <v/>
      </c>
      <c r="H4137" s="2">
        <f>Source!AV3289</f>
        <v>1</v>
      </c>
      <c r="I4137" s="2">
        <f>IF(Source!BA3289&lt;&gt; 0, Source!BA3289, 1)</f>
        <v>1</v>
      </c>
      <c r="J4137" s="16">
        <f>Source!S3289</f>
        <v>359.77</v>
      </c>
      <c r="K4137" s="16"/>
    </row>
    <row r="4138" spans="1:22" ht="14.25" x14ac:dyDescent="0.2">
      <c r="A4138" s="13"/>
      <c r="B4138" s="13"/>
      <c r="C4138" s="13" t="s">
        <v>1165</v>
      </c>
      <c r="D4138" s="14"/>
      <c r="E4138" s="2"/>
      <c r="F4138" s="16">
        <f>Source!AM3289</f>
        <v>891.59</v>
      </c>
      <c r="G4138" s="15" t="str">
        <f>Source!DE3289</f>
        <v/>
      </c>
      <c r="H4138" s="2">
        <f>Source!AV3289</f>
        <v>1</v>
      </c>
      <c r="I4138" s="2">
        <f>IF(Source!BB3289&lt;&gt; 0, Source!BB3289, 1)</f>
        <v>1</v>
      </c>
      <c r="J4138" s="16">
        <f>Source!Q3289</f>
        <v>445.8</v>
      </c>
      <c r="K4138" s="16"/>
    </row>
    <row r="4139" spans="1:22" ht="14.25" x14ac:dyDescent="0.2">
      <c r="A4139" s="13"/>
      <c r="B4139" s="13"/>
      <c r="C4139" s="13" t="s">
        <v>1166</v>
      </c>
      <c r="D4139" s="14"/>
      <c r="E4139" s="2"/>
      <c r="F4139" s="16">
        <f>Source!AN3289</f>
        <v>454.35</v>
      </c>
      <c r="G4139" s="15" t="str">
        <f>Source!DF3289</f>
        <v/>
      </c>
      <c r="H4139" s="2">
        <f>Source!AV3289</f>
        <v>1</v>
      </c>
      <c r="I4139" s="2">
        <f>IF(Source!BS3289&lt;&gt; 0, Source!BS3289, 1)</f>
        <v>1</v>
      </c>
      <c r="J4139" s="22">
        <f>Source!R3289</f>
        <v>227.18</v>
      </c>
      <c r="K4139" s="16"/>
    </row>
    <row r="4140" spans="1:22" ht="14.25" x14ac:dyDescent="0.2">
      <c r="A4140" s="13"/>
      <c r="B4140" s="13"/>
      <c r="C4140" s="13" t="s">
        <v>1167</v>
      </c>
      <c r="D4140" s="14"/>
      <c r="E4140" s="2"/>
      <c r="F4140" s="16">
        <f>Source!AL3289</f>
        <v>10685.41</v>
      </c>
      <c r="G4140" s="15" t="str">
        <f>Source!DD3289</f>
        <v/>
      </c>
      <c r="H4140" s="2">
        <f>Source!AW3289</f>
        <v>1</v>
      </c>
      <c r="I4140" s="2">
        <f>IF(Source!BC3289&lt;&gt; 0, Source!BC3289, 1)</f>
        <v>1</v>
      </c>
      <c r="J4140" s="16">
        <f>Source!P3289</f>
        <v>5342.71</v>
      </c>
      <c r="K4140" s="16"/>
    </row>
    <row r="4141" spans="1:22" ht="14.25" x14ac:dyDescent="0.2">
      <c r="A4141" s="13"/>
      <c r="B4141" s="13"/>
      <c r="C4141" s="13" t="s">
        <v>1160</v>
      </c>
      <c r="D4141" s="14" t="s">
        <v>1161</v>
      </c>
      <c r="E4141" s="2">
        <f>Source!AT3289</f>
        <v>70</v>
      </c>
      <c r="F4141" s="16"/>
      <c r="G4141" s="15"/>
      <c r="H4141" s="2"/>
      <c r="I4141" s="2"/>
      <c r="J4141" s="16">
        <f>SUM(R4135:R4140)</f>
        <v>251.84</v>
      </c>
      <c r="K4141" s="16"/>
    </row>
    <row r="4142" spans="1:22" ht="14.25" x14ac:dyDescent="0.2">
      <c r="A4142" s="13"/>
      <c r="B4142" s="13"/>
      <c r="C4142" s="13" t="s">
        <v>1162</v>
      </c>
      <c r="D4142" s="14" t="s">
        <v>1161</v>
      </c>
      <c r="E4142" s="2">
        <f>Source!AU3289</f>
        <v>10</v>
      </c>
      <c r="F4142" s="16"/>
      <c r="G4142" s="15"/>
      <c r="H4142" s="2"/>
      <c r="I4142" s="2"/>
      <c r="J4142" s="16">
        <f>SUM(T4135:T4141)</f>
        <v>35.979999999999997</v>
      </c>
      <c r="K4142" s="16"/>
    </row>
    <row r="4143" spans="1:22" ht="14.25" x14ac:dyDescent="0.2">
      <c r="A4143" s="13"/>
      <c r="B4143" s="13"/>
      <c r="C4143" s="13" t="s">
        <v>1168</v>
      </c>
      <c r="D4143" s="14" t="s">
        <v>1161</v>
      </c>
      <c r="E4143" s="2">
        <f>108</f>
        <v>108</v>
      </c>
      <c r="F4143" s="16"/>
      <c r="G4143" s="15"/>
      <c r="H4143" s="2"/>
      <c r="I4143" s="2"/>
      <c r="J4143" s="16">
        <f>SUM(V4135:V4142)</f>
        <v>245.35</v>
      </c>
      <c r="K4143" s="16"/>
    </row>
    <row r="4144" spans="1:22" ht="14.25" x14ac:dyDescent="0.2">
      <c r="A4144" s="13"/>
      <c r="B4144" s="13"/>
      <c r="C4144" s="13" t="s">
        <v>1163</v>
      </c>
      <c r="D4144" s="14" t="s">
        <v>1164</v>
      </c>
      <c r="E4144" s="2">
        <f>Source!AQ3289</f>
        <v>1.18</v>
      </c>
      <c r="F4144" s="16"/>
      <c r="G4144" s="15" t="str">
        <f>Source!DI3289</f>
        <v/>
      </c>
      <c r="H4144" s="2">
        <f>Source!AV3289</f>
        <v>1</v>
      </c>
      <c r="I4144" s="2"/>
      <c r="J4144" s="16"/>
      <c r="K4144" s="16">
        <f>Source!U3289</f>
        <v>0.59</v>
      </c>
    </row>
    <row r="4145" spans="1:22" ht="15" x14ac:dyDescent="0.25">
      <c r="A4145" s="20"/>
      <c r="B4145" s="20"/>
      <c r="C4145" s="20"/>
      <c r="D4145" s="20"/>
      <c r="E4145" s="20"/>
      <c r="F4145" s="20"/>
      <c r="G4145" s="20"/>
      <c r="H4145" s="20"/>
      <c r="I4145" s="58">
        <f>J4137+J4138+J4140+J4141+J4142+J4143</f>
        <v>6681.45</v>
      </c>
      <c r="J4145" s="58"/>
      <c r="K4145" s="21">
        <f>IF(Source!I3289&lt;&gt;0, ROUND(I4145/Source!I3289, 2), 0)</f>
        <v>13362.9</v>
      </c>
      <c r="P4145" s="18">
        <f>I4145</f>
        <v>6681.45</v>
      </c>
    </row>
    <row r="4146" spans="1:22" ht="114" x14ac:dyDescent="0.2">
      <c r="A4146" s="13">
        <v>477</v>
      </c>
      <c r="B4146" s="13" t="str">
        <f>Source!F3290</f>
        <v>21.23-8-270</v>
      </c>
      <c r="C4146" s="13" t="str">
        <f>Source!G3290</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4146" s="14" t="str">
        <f>Source!H3290</f>
        <v>км</v>
      </c>
      <c r="E4146" s="2">
        <f>Source!I3290</f>
        <v>0.05</v>
      </c>
      <c r="F4146" s="16">
        <f>Source!AL3290</f>
        <v>129532.62</v>
      </c>
      <c r="G4146" s="15" t="str">
        <f>Source!DD3290</f>
        <v/>
      </c>
      <c r="H4146" s="2">
        <f>Source!AW3290</f>
        <v>1</v>
      </c>
      <c r="I4146" s="2">
        <f>IF(Source!BC3290&lt;&gt; 0, Source!BC3290, 1)</f>
        <v>1</v>
      </c>
      <c r="J4146" s="16">
        <f>Source!P3290</f>
        <v>6476.63</v>
      </c>
      <c r="K4146" s="16"/>
      <c r="Q4146">
        <f>ROUND((Source!BZ3290/100)*ROUND((Source!AF3290*Source!AV3290)*Source!I3290, 2), 2)</f>
        <v>0</v>
      </c>
      <c r="R4146">
        <f>Source!X3290</f>
        <v>0</v>
      </c>
      <c r="S4146">
        <f>ROUND((Source!CA3290/100)*ROUND((Source!AF3290*Source!AV3290)*Source!I3290, 2), 2)</f>
        <v>0</v>
      </c>
      <c r="T4146">
        <f>Source!Y3290</f>
        <v>0</v>
      </c>
      <c r="U4146">
        <f>ROUND((175/100)*ROUND((Source!AE3290*Source!AV3290)*Source!I3290, 2), 2)</f>
        <v>0</v>
      </c>
      <c r="V4146">
        <f>ROUND((108/100)*ROUND(Source!CS3290*Source!I3290, 2), 2)</f>
        <v>0</v>
      </c>
    </row>
    <row r="4147" spans="1:22" ht="15" x14ac:dyDescent="0.25">
      <c r="A4147" s="20"/>
      <c r="B4147" s="20"/>
      <c r="C4147" s="20"/>
      <c r="D4147" s="20"/>
      <c r="E4147" s="20"/>
      <c r="F4147" s="20"/>
      <c r="G4147" s="20"/>
      <c r="H4147" s="20"/>
      <c r="I4147" s="58">
        <f>J4146</f>
        <v>6476.63</v>
      </c>
      <c r="J4147" s="58"/>
      <c r="K4147" s="21">
        <f>IF(Source!I3290&lt;&gt;0, ROUND(I4147/Source!I3290, 2), 0)</f>
        <v>129532.6</v>
      </c>
      <c r="P4147" s="18">
        <f>I4147</f>
        <v>6476.63</v>
      </c>
    </row>
    <row r="4148" spans="1:22" ht="114" x14ac:dyDescent="0.2">
      <c r="A4148" s="13">
        <v>478</v>
      </c>
      <c r="B4148" s="13" t="str">
        <f>Source!F3291</f>
        <v>1.21-3703-4-1/1</v>
      </c>
      <c r="C4148" s="13" t="str">
        <f>Source!G3291</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4148" s="14" t="str">
        <f>Source!H3291</f>
        <v>100 жил</v>
      </c>
      <c r="E4148" s="2">
        <f>Source!I3291</f>
        <v>0.09</v>
      </c>
      <c r="F4148" s="16"/>
      <c r="G4148" s="15"/>
      <c r="H4148" s="2"/>
      <c r="I4148" s="2"/>
      <c r="J4148" s="16"/>
      <c r="K4148" s="16"/>
      <c r="Q4148">
        <f>ROUND((Source!BZ3291/100)*ROUND((Source!AF3291*Source!AV3291)*Source!I3291, 2), 2)</f>
        <v>729.17</v>
      </c>
      <c r="R4148">
        <f>Source!X3291</f>
        <v>729.17</v>
      </c>
      <c r="S4148">
        <f>ROUND((Source!CA3291/100)*ROUND((Source!AF3291*Source!AV3291)*Source!I3291, 2), 2)</f>
        <v>104.17</v>
      </c>
      <c r="T4148">
        <f>Source!Y3291</f>
        <v>104.17</v>
      </c>
      <c r="U4148">
        <f>ROUND((175/100)*ROUND((Source!AE3291*Source!AV3291)*Source!I3291, 2), 2)</f>
        <v>0</v>
      </c>
      <c r="V4148">
        <f>ROUND((108/100)*ROUND(Source!CS3291*Source!I3291, 2), 2)</f>
        <v>0</v>
      </c>
    </row>
    <row r="4149" spans="1:22" x14ac:dyDescent="0.2">
      <c r="C4149" s="17" t="str">
        <f>"Объем: "&amp;Source!I3291&amp;"=9/"&amp;"100"</f>
        <v>Объем: 0,09=9/100</v>
      </c>
    </row>
    <row r="4150" spans="1:22" ht="14.25" x14ac:dyDescent="0.2">
      <c r="A4150" s="13"/>
      <c r="B4150" s="13"/>
      <c r="C4150" s="13" t="s">
        <v>1159</v>
      </c>
      <c r="D4150" s="14"/>
      <c r="E4150" s="2"/>
      <c r="F4150" s="16">
        <f>Source!AO3291</f>
        <v>11574.13</v>
      </c>
      <c r="G4150" s="15" t="str">
        <f>Source!DG3291</f>
        <v/>
      </c>
      <c r="H4150" s="2">
        <f>Source!AV3291</f>
        <v>1</v>
      </c>
      <c r="I4150" s="2">
        <f>IF(Source!BA3291&lt;&gt; 0, Source!BA3291, 1)</f>
        <v>1</v>
      </c>
      <c r="J4150" s="16">
        <f>Source!S3291</f>
        <v>1041.67</v>
      </c>
      <c r="K4150" s="16"/>
    </row>
    <row r="4151" spans="1:22" ht="14.25" x14ac:dyDescent="0.2">
      <c r="A4151" s="13"/>
      <c r="B4151" s="13"/>
      <c r="C4151" s="13" t="s">
        <v>1160</v>
      </c>
      <c r="D4151" s="14" t="s">
        <v>1161</v>
      </c>
      <c r="E4151" s="2">
        <f>Source!AT3291</f>
        <v>70</v>
      </c>
      <c r="F4151" s="16"/>
      <c r="G4151" s="15"/>
      <c r="H4151" s="2"/>
      <c r="I4151" s="2"/>
      <c r="J4151" s="16">
        <f>SUM(R4148:R4150)</f>
        <v>729.17</v>
      </c>
      <c r="K4151" s="16"/>
    </row>
    <row r="4152" spans="1:22" ht="14.25" x14ac:dyDescent="0.2">
      <c r="A4152" s="13"/>
      <c r="B4152" s="13"/>
      <c r="C4152" s="13" t="s">
        <v>1162</v>
      </c>
      <c r="D4152" s="14" t="s">
        <v>1161</v>
      </c>
      <c r="E4152" s="2">
        <f>Source!AU3291</f>
        <v>10</v>
      </c>
      <c r="F4152" s="16"/>
      <c r="G4152" s="15"/>
      <c r="H4152" s="2"/>
      <c r="I4152" s="2"/>
      <c r="J4152" s="16">
        <f>SUM(T4148:T4151)</f>
        <v>104.17</v>
      </c>
      <c r="K4152" s="16"/>
    </row>
    <row r="4153" spans="1:22" ht="14.25" x14ac:dyDescent="0.2">
      <c r="A4153" s="13"/>
      <c r="B4153" s="13"/>
      <c r="C4153" s="13" t="s">
        <v>1163</v>
      </c>
      <c r="D4153" s="14" t="s">
        <v>1164</v>
      </c>
      <c r="E4153" s="2">
        <f>Source!AQ3291</f>
        <v>17.77</v>
      </c>
      <c r="F4153" s="16"/>
      <c r="G4153" s="15" t="str">
        <f>Source!DI3291</f>
        <v/>
      </c>
      <c r="H4153" s="2">
        <f>Source!AV3291</f>
        <v>1</v>
      </c>
      <c r="I4153" s="2"/>
      <c r="J4153" s="16"/>
      <c r="K4153" s="16">
        <f>Source!U3291</f>
        <v>1.5992999999999999</v>
      </c>
    </row>
    <row r="4154" spans="1:22" ht="15" x14ac:dyDescent="0.25">
      <c r="A4154" s="20"/>
      <c r="B4154" s="20"/>
      <c r="C4154" s="20"/>
      <c r="D4154" s="20"/>
      <c r="E4154" s="20"/>
      <c r="F4154" s="20"/>
      <c r="G4154" s="20"/>
      <c r="H4154" s="20"/>
      <c r="I4154" s="58">
        <f>J4150+J4151+J4152</f>
        <v>1875.0100000000002</v>
      </c>
      <c r="J4154" s="58"/>
      <c r="K4154" s="21">
        <f>IF(Source!I3291&lt;&gt;0, ROUND(I4154/Source!I3291, 2), 0)</f>
        <v>20833.439999999999</v>
      </c>
      <c r="P4154" s="18">
        <f>I4154</f>
        <v>1875.0100000000002</v>
      </c>
    </row>
    <row r="4155" spans="1:22" ht="85.5" x14ac:dyDescent="0.2">
      <c r="A4155" s="13">
        <v>479</v>
      </c>
      <c r="B4155" s="13" t="str">
        <f>Source!F3292</f>
        <v>1.21-3103-21-1/1</v>
      </c>
      <c r="C4155" s="13" t="str">
        <f>Source!G3292</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4155" s="14" t="str">
        <f>Source!H3292</f>
        <v>100 м</v>
      </c>
      <c r="E4155" s="2">
        <f>Source!I3292</f>
        <v>6</v>
      </c>
      <c r="F4155" s="16"/>
      <c r="G4155" s="15"/>
      <c r="H4155" s="2"/>
      <c r="I4155" s="2"/>
      <c r="J4155" s="16"/>
      <c r="K4155" s="16"/>
      <c r="Q4155">
        <f>ROUND((Source!BZ3292/100)*ROUND((Source!AF3292*Source!AV3292)*Source!I3292, 2), 2)</f>
        <v>15161.58</v>
      </c>
      <c r="R4155">
        <f>Source!X3292</f>
        <v>15161.58</v>
      </c>
      <c r="S4155">
        <f>ROUND((Source!CA3292/100)*ROUND((Source!AF3292*Source!AV3292)*Source!I3292, 2), 2)</f>
        <v>2165.94</v>
      </c>
      <c r="T4155">
        <f>Source!Y3292</f>
        <v>2165.94</v>
      </c>
      <c r="U4155">
        <f>ROUND((175/100)*ROUND((Source!AE3292*Source!AV3292)*Source!I3292, 2), 2)</f>
        <v>0</v>
      </c>
      <c r="V4155">
        <f>ROUND((108/100)*ROUND(Source!CS3292*Source!I3292, 2), 2)</f>
        <v>0</v>
      </c>
    </row>
    <row r="4156" spans="1:22" x14ac:dyDescent="0.2">
      <c r="C4156" s="17" t="str">
        <f>"Объем: "&amp;Source!I3292&amp;"=600/"&amp;"100"</f>
        <v>Объем: 6=600/100</v>
      </c>
    </row>
    <row r="4157" spans="1:22" ht="14.25" x14ac:dyDescent="0.2">
      <c r="A4157" s="13"/>
      <c r="B4157" s="13"/>
      <c r="C4157" s="13" t="s">
        <v>1159</v>
      </c>
      <c r="D4157" s="14"/>
      <c r="E4157" s="2"/>
      <c r="F4157" s="16">
        <f>Source!AO3292</f>
        <v>3609.9</v>
      </c>
      <c r="G4157" s="15" t="str">
        <f>Source!DG3292</f>
        <v/>
      </c>
      <c r="H4157" s="2">
        <f>Source!AV3292</f>
        <v>1</v>
      </c>
      <c r="I4157" s="2">
        <f>IF(Source!BA3292&lt;&gt; 0, Source!BA3292, 1)</f>
        <v>1</v>
      </c>
      <c r="J4157" s="16">
        <f>Source!S3292</f>
        <v>21659.4</v>
      </c>
      <c r="K4157" s="16"/>
    </row>
    <row r="4158" spans="1:22" ht="14.25" x14ac:dyDescent="0.2">
      <c r="A4158" s="13"/>
      <c r="B4158" s="13"/>
      <c r="C4158" s="13" t="s">
        <v>1160</v>
      </c>
      <c r="D4158" s="14" t="s">
        <v>1161</v>
      </c>
      <c r="E4158" s="2">
        <f>Source!AT3292</f>
        <v>70</v>
      </c>
      <c r="F4158" s="16"/>
      <c r="G4158" s="15"/>
      <c r="H4158" s="2"/>
      <c r="I4158" s="2"/>
      <c r="J4158" s="16">
        <f>SUM(R4155:R4157)</f>
        <v>15161.58</v>
      </c>
      <c r="K4158" s="16"/>
    </row>
    <row r="4159" spans="1:22" ht="14.25" x14ac:dyDescent="0.2">
      <c r="A4159" s="13"/>
      <c r="B4159" s="13"/>
      <c r="C4159" s="13" t="s">
        <v>1162</v>
      </c>
      <c r="D4159" s="14" t="s">
        <v>1161</v>
      </c>
      <c r="E4159" s="2">
        <f>Source!AU3292</f>
        <v>10</v>
      </c>
      <c r="F4159" s="16"/>
      <c r="G4159" s="15"/>
      <c r="H4159" s="2"/>
      <c r="I4159" s="2"/>
      <c r="J4159" s="16">
        <f>SUM(T4155:T4158)</f>
        <v>2165.94</v>
      </c>
      <c r="K4159" s="16"/>
    </row>
    <row r="4160" spans="1:22" ht="14.25" x14ac:dyDescent="0.2">
      <c r="A4160" s="13"/>
      <c r="B4160" s="13"/>
      <c r="C4160" s="13" t="s">
        <v>1163</v>
      </c>
      <c r="D4160" s="14" t="s">
        <v>1164</v>
      </c>
      <c r="E4160" s="2">
        <f>Source!AQ3292</f>
        <v>5.92</v>
      </c>
      <c r="F4160" s="16"/>
      <c r="G4160" s="15" t="str">
        <f>Source!DI3292</f>
        <v/>
      </c>
      <c r="H4160" s="2">
        <f>Source!AV3292</f>
        <v>1</v>
      </c>
      <c r="I4160" s="2"/>
      <c r="J4160" s="16"/>
      <c r="K4160" s="16">
        <f>Source!U3292</f>
        <v>35.519999999999996</v>
      </c>
    </row>
    <row r="4161" spans="1:22" ht="15" x14ac:dyDescent="0.25">
      <c r="A4161" s="20"/>
      <c r="B4161" s="20"/>
      <c r="C4161" s="20"/>
      <c r="D4161" s="20"/>
      <c r="E4161" s="20"/>
      <c r="F4161" s="20"/>
      <c r="G4161" s="20"/>
      <c r="H4161" s="20"/>
      <c r="I4161" s="58">
        <f>J4157+J4158+J4159</f>
        <v>38986.920000000006</v>
      </c>
      <c r="J4161" s="58"/>
      <c r="K4161" s="21">
        <f>IF(Source!I3292&lt;&gt;0, ROUND(I4161/Source!I3292, 2), 0)</f>
        <v>6497.82</v>
      </c>
      <c r="P4161" s="18">
        <f>I4161</f>
        <v>38986.920000000006</v>
      </c>
    </row>
    <row r="4163" spans="1:22" ht="15" x14ac:dyDescent="0.25">
      <c r="A4163" s="61" t="str">
        <f>CONCATENATE("Итого по разделу: ",IF(Source!G3294&lt;&gt;"Новый раздел", Source!G3294, ""))</f>
        <v>Итого по разделу: Помещение 321 Кабинет биологии (практика)</v>
      </c>
      <c r="B4163" s="61"/>
      <c r="C4163" s="61"/>
      <c r="D4163" s="61"/>
      <c r="E4163" s="61"/>
      <c r="F4163" s="61"/>
      <c r="G4163" s="61"/>
      <c r="H4163" s="61"/>
      <c r="I4163" s="59">
        <f>SUM(P4063:P4162)</f>
        <v>210443.06000000006</v>
      </c>
      <c r="J4163" s="60"/>
      <c r="K4163" s="23"/>
    </row>
    <row r="4166" spans="1:22" ht="16.5" x14ac:dyDescent="0.25">
      <c r="A4166" s="57" t="str">
        <f>CONCATENATE("Раздел: ",IF(Source!G3324&lt;&gt;"Новый раздел", Source!G3324, ""))</f>
        <v>Раздел: Помещение 322 Кабинет химии (практика)</v>
      </c>
      <c r="B4166" s="57"/>
      <c r="C4166" s="57"/>
      <c r="D4166" s="57"/>
      <c r="E4166" s="57"/>
      <c r="F4166" s="57"/>
      <c r="G4166" s="57"/>
      <c r="H4166" s="57"/>
      <c r="I4166" s="57"/>
      <c r="J4166" s="57"/>
      <c r="K4166" s="57"/>
    </row>
    <row r="4167" spans="1:22" ht="28.5" x14ac:dyDescent="0.2">
      <c r="A4167" s="13">
        <v>480</v>
      </c>
      <c r="B4167" s="13" t="str">
        <f>Source!F3328</f>
        <v>1.21-3305-1-1/1</v>
      </c>
      <c r="C4167" s="13" t="str">
        <f>Source!G3328</f>
        <v>Демонтаж выключателей, розеток</v>
      </c>
      <c r="D4167" s="14" t="str">
        <f>Source!H3328</f>
        <v>100 шт.</v>
      </c>
      <c r="E4167" s="2">
        <f>Source!I3328</f>
        <v>0.04</v>
      </c>
      <c r="F4167" s="16"/>
      <c r="G4167" s="15"/>
      <c r="H4167" s="2"/>
      <c r="I4167" s="2"/>
      <c r="J4167" s="16"/>
      <c r="K4167" s="16"/>
      <c r="Q4167">
        <f>ROUND((Source!BZ3328/100)*ROUND((Source!AF3328*Source!AV3328)*Source!I3328, 2), 2)</f>
        <v>75.89</v>
      </c>
      <c r="R4167">
        <f>Source!X3328</f>
        <v>75.89</v>
      </c>
      <c r="S4167">
        <f>ROUND((Source!CA3328/100)*ROUND((Source!AF3328*Source!AV3328)*Source!I3328, 2), 2)</f>
        <v>10.84</v>
      </c>
      <c r="T4167">
        <f>Source!Y3328</f>
        <v>10.84</v>
      </c>
      <c r="U4167">
        <f>ROUND((175/100)*ROUND((Source!AE3328*Source!AV3328)*Source!I3328, 2), 2)</f>
        <v>0</v>
      </c>
      <c r="V4167">
        <f>ROUND((108/100)*ROUND(Source!CS3328*Source!I3328, 2), 2)</f>
        <v>0</v>
      </c>
    </row>
    <row r="4168" spans="1:22" x14ac:dyDescent="0.2">
      <c r="C4168" s="17" t="str">
        <f>"Объем: "&amp;Source!I3328&amp;"=4/"&amp;"100"</f>
        <v>Объем: 0,04=4/100</v>
      </c>
    </row>
    <row r="4169" spans="1:22" ht="14.25" x14ac:dyDescent="0.2">
      <c r="A4169" s="13"/>
      <c r="B4169" s="13"/>
      <c r="C4169" s="13" t="s">
        <v>1159</v>
      </c>
      <c r="D4169" s="14"/>
      <c r="E4169" s="2"/>
      <c r="F4169" s="16">
        <f>Source!AO3328</f>
        <v>2710.46</v>
      </c>
      <c r="G4169" s="15" t="str">
        <f>Source!DG3328</f>
        <v/>
      </c>
      <c r="H4169" s="2">
        <f>Source!AV3328</f>
        <v>1</v>
      </c>
      <c r="I4169" s="2">
        <f>IF(Source!BA3328&lt;&gt; 0, Source!BA3328, 1)</f>
        <v>1</v>
      </c>
      <c r="J4169" s="16">
        <f>Source!S3328</f>
        <v>108.42</v>
      </c>
      <c r="K4169" s="16"/>
    </row>
    <row r="4170" spans="1:22" ht="14.25" x14ac:dyDescent="0.2">
      <c r="A4170" s="13"/>
      <c r="B4170" s="13"/>
      <c r="C4170" s="13" t="s">
        <v>1160</v>
      </c>
      <c r="D4170" s="14" t="s">
        <v>1161</v>
      </c>
      <c r="E4170" s="2">
        <f>Source!AT3328</f>
        <v>70</v>
      </c>
      <c r="F4170" s="16"/>
      <c r="G4170" s="15"/>
      <c r="H4170" s="2"/>
      <c r="I4170" s="2"/>
      <c r="J4170" s="16">
        <f>SUM(R4167:R4169)</f>
        <v>75.89</v>
      </c>
      <c r="K4170" s="16"/>
    </row>
    <row r="4171" spans="1:22" ht="14.25" x14ac:dyDescent="0.2">
      <c r="A4171" s="13"/>
      <c r="B4171" s="13"/>
      <c r="C4171" s="13" t="s">
        <v>1162</v>
      </c>
      <c r="D4171" s="14" t="s">
        <v>1161</v>
      </c>
      <c r="E4171" s="2">
        <f>Source!AU3328</f>
        <v>10</v>
      </c>
      <c r="F4171" s="16"/>
      <c r="G4171" s="15"/>
      <c r="H4171" s="2"/>
      <c r="I4171" s="2"/>
      <c r="J4171" s="16">
        <f>SUM(T4167:T4170)</f>
        <v>10.84</v>
      </c>
      <c r="K4171" s="16"/>
    </row>
    <row r="4172" spans="1:22" ht="14.25" x14ac:dyDescent="0.2">
      <c r="A4172" s="13"/>
      <c r="B4172" s="13"/>
      <c r="C4172" s="13" t="s">
        <v>1163</v>
      </c>
      <c r="D4172" s="14" t="s">
        <v>1164</v>
      </c>
      <c r="E4172" s="2">
        <f>Source!AQ3328</f>
        <v>5.84</v>
      </c>
      <c r="F4172" s="16"/>
      <c r="G4172" s="15" t="str">
        <f>Source!DI3328</f>
        <v/>
      </c>
      <c r="H4172" s="2">
        <f>Source!AV3328</f>
        <v>1</v>
      </c>
      <c r="I4172" s="2"/>
      <c r="J4172" s="16"/>
      <c r="K4172" s="16">
        <f>Source!U3328</f>
        <v>0.2336</v>
      </c>
    </row>
    <row r="4173" spans="1:22" ht="15" x14ac:dyDescent="0.25">
      <c r="A4173" s="20"/>
      <c r="B4173" s="20"/>
      <c r="C4173" s="20"/>
      <c r="D4173" s="20"/>
      <c r="E4173" s="20"/>
      <c r="F4173" s="20"/>
      <c r="G4173" s="20"/>
      <c r="H4173" s="20"/>
      <c r="I4173" s="58">
        <f>J4169+J4170+J4171</f>
        <v>195.15</v>
      </c>
      <c r="J4173" s="58"/>
      <c r="K4173" s="21">
        <f>IF(Source!I3328&lt;&gt;0, ROUND(I4173/Source!I3328, 2), 0)</f>
        <v>4878.75</v>
      </c>
      <c r="P4173" s="18">
        <f>I4173</f>
        <v>195.15</v>
      </c>
    </row>
    <row r="4174" spans="1:22" ht="57" x14ac:dyDescent="0.2">
      <c r="A4174" s="13">
        <v>481</v>
      </c>
      <c r="B4174" s="13" t="str">
        <f>Source!F3329</f>
        <v>1.50-3204-13-6/1</v>
      </c>
      <c r="C4174" s="13" t="str">
        <f>Source!G3329</f>
        <v>Сверление отверстий в строительных конструкциях из кирпича установками алмазного сверления, диаметр сверла алмазного кольцевого 70 мм</v>
      </c>
      <c r="D4174" s="14" t="str">
        <f>Source!H3329</f>
        <v>10 СМ</v>
      </c>
      <c r="E4174" s="2">
        <f>Source!I3329</f>
        <v>0.2</v>
      </c>
      <c r="F4174" s="16"/>
      <c r="G4174" s="15"/>
      <c r="H4174" s="2"/>
      <c r="I4174" s="2"/>
      <c r="J4174" s="16"/>
      <c r="K4174" s="16"/>
      <c r="Q4174">
        <f>ROUND((Source!BZ3329/100)*ROUND((Source!AF3329*Source!AV3329)*Source!I3329, 2), 2)</f>
        <v>42.74</v>
      </c>
      <c r="R4174">
        <f>Source!X3329</f>
        <v>42.74</v>
      </c>
      <c r="S4174">
        <f>ROUND((Source!CA3329/100)*ROUND((Source!AF3329*Source!AV3329)*Source!I3329, 2), 2)</f>
        <v>6.11</v>
      </c>
      <c r="T4174">
        <f>Source!Y3329</f>
        <v>6.11</v>
      </c>
      <c r="U4174">
        <f>ROUND((175/100)*ROUND((Source!AE3329*Source!AV3329)*Source!I3329, 2), 2)</f>
        <v>0.05</v>
      </c>
      <c r="V4174">
        <f>ROUND((108/100)*ROUND(Source!CS3329*Source!I3329, 2), 2)</f>
        <v>0.03</v>
      </c>
    </row>
    <row r="4175" spans="1:22" x14ac:dyDescent="0.2">
      <c r="C4175" s="17" t="str">
        <f>"Объем: "&amp;Source!I3329&amp;"=2/"&amp;"10"</f>
        <v>Объем: 0,2=2/10</v>
      </c>
    </row>
    <row r="4176" spans="1:22" ht="14.25" x14ac:dyDescent="0.2">
      <c r="A4176" s="13"/>
      <c r="B4176" s="13"/>
      <c r="C4176" s="13" t="s">
        <v>1159</v>
      </c>
      <c r="D4176" s="14"/>
      <c r="E4176" s="2"/>
      <c r="F4176" s="16">
        <f>Source!AO3329</f>
        <v>305.27</v>
      </c>
      <c r="G4176" s="15" t="str">
        <f>Source!DG3329</f>
        <v/>
      </c>
      <c r="H4176" s="2">
        <f>Source!AV3329</f>
        <v>1</v>
      </c>
      <c r="I4176" s="2">
        <f>IF(Source!BA3329&lt;&gt; 0, Source!BA3329, 1)</f>
        <v>1</v>
      </c>
      <c r="J4176" s="16">
        <f>Source!S3329</f>
        <v>61.05</v>
      </c>
      <c r="K4176" s="16"/>
    </row>
    <row r="4177" spans="1:22" ht="14.25" x14ac:dyDescent="0.2">
      <c r="A4177" s="13"/>
      <c r="B4177" s="13"/>
      <c r="C4177" s="13" t="s">
        <v>1165</v>
      </c>
      <c r="D4177" s="14"/>
      <c r="E4177" s="2"/>
      <c r="F4177" s="16">
        <f>Source!AM3329</f>
        <v>8.99</v>
      </c>
      <c r="G4177" s="15" t="str">
        <f>Source!DE3329</f>
        <v/>
      </c>
      <c r="H4177" s="2">
        <f>Source!AV3329</f>
        <v>1</v>
      </c>
      <c r="I4177" s="2">
        <f>IF(Source!BB3329&lt;&gt; 0, Source!BB3329, 1)</f>
        <v>1</v>
      </c>
      <c r="J4177" s="16">
        <f>Source!Q3329</f>
        <v>1.8</v>
      </c>
      <c r="K4177" s="16"/>
    </row>
    <row r="4178" spans="1:22" ht="14.25" x14ac:dyDescent="0.2">
      <c r="A4178" s="13"/>
      <c r="B4178" s="13"/>
      <c r="C4178" s="13" t="s">
        <v>1166</v>
      </c>
      <c r="D4178" s="14"/>
      <c r="E4178" s="2"/>
      <c r="F4178" s="16">
        <f>Source!AN3329</f>
        <v>0.13</v>
      </c>
      <c r="G4178" s="15" t="str">
        <f>Source!DF3329</f>
        <v/>
      </c>
      <c r="H4178" s="2">
        <f>Source!AV3329</f>
        <v>1</v>
      </c>
      <c r="I4178" s="2">
        <f>IF(Source!BS3329&lt;&gt; 0, Source!BS3329, 1)</f>
        <v>1</v>
      </c>
      <c r="J4178" s="22">
        <f>Source!R3329</f>
        <v>0.03</v>
      </c>
      <c r="K4178" s="16"/>
    </row>
    <row r="4179" spans="1:22" ht="14.25" x14ac:dyDescent="0.2">
      <c r="A4179" s="13"/>
      <c r="B4179" s="13"/>
      <c r="C4179" s="13" t="s">
        <v>1167</v>
      </c>
      <c r="D4179" s="14"/>
      <c r="E4179" s="2"/>
      <c r="F4179" s="16">
        <f>Source!AL3329</f>
        <v>112.32</v>
      </c>
      <c r="G4179" s="15" t="str">
        <f>Source!DD3329</f>
        <v/>
      </c>
      <c r="H4179" s="2">
        <f>Source!AW3329</f>
        <v>1</v>
      </c>
      <c r="I4179" s="2">
        <f>IF(Source!BC3329&lt;&gt; 0, Source!BC3329, 1)</f>
        <v>1</v>
      </c>
      <c r="J4179" s="16">
        <f>Source!P3329</f>
        <v>22.46</v>
      </c>
      <c r="K4179" s="16"/>
    </row>
    <row r="4180" spans="1:22" ht="14.25" x14ac:dyDescent="0.2">
      <c r="A4180" s="13"/>
      <c r="B4180" s="13"/>
      <c r="C4180" s="13" t="s">
        <v>1160</v>
      </c>
      <c r="D4180" s="14" t="s">
        <v>1161</v>
      </c>
      <c r="E4180" s="2">
        <f>Source!AT3329</f>
        <v>70</v>
      </c>
      <c r="F4180" s="16"/>
      <c r="G4180" s="15"/>
      <c r="H4180" s="2"/>
      <c r="I4180" s="2"/>
      <c r="J4180" s="16">
        <f>SUM(R4174:R4179)</f>
        <v>42.74</v>
      </c>
      <c r="K4180" s="16"/>
    </row>
    <row r="4181" spans="1:22" ht="14.25" x14ac:dyDescent="0.2">
      <c r="A4181" s="13"/>
      <c r="B4181" s="13"/>
      <c r="C4181" s="13" t="s">
        <v>1162</v>
      </c>
      <c r="D4181" s="14" t="s">
        <v>1161</v>
      </c>
      <c r="E4181" s="2">
        <f>Source!AU3329</f>
        <v>10</v>
      </c>
      <c r="F4181" s="16"/>
      <c r="G4181" s="15"/>
      <c r="H4181" s="2"/>
      <c r="I4181" s="2"/>
      <c r="J4181" s="16">
        <f>SUM(T4174:T4180)</f>
        <v>6.11</v>
      </c>
      <c r="K4181" s="16"/>
    </row>
    <row r="4182" spans="1:22" ht="14.25" x14ac:dyDescent="0.2">
      <c r="A4182" s="13"/>
      <c r="B4182" s="13"/>
      <c r="C4182" s="13" t="s">
        <v>1168</v>
      </c>
      <c r="D4182" s="14" t="s">
        <v>1161</v>
      </c>
      <c r="E4182" s="2">
        <f>108</f>
        <v>108</v>
      </c>
      <c r="F4182" s="16"/>
      <c r="G4182" s="15"/>
      <c r="H4182" s="2"/>
      <c r="I4182" s="2"/>
      <c r="J4182" s="16">
        <f>SUM(V4174:V4181)</f>
        <v>0.03</v>
      </c>
      <c r="K4182" s="16"/>
    </row>
    <row r="4183" spans="1:22" ht="14.25" x14ac:dyDescent="0.2">
      <c r="A4183" s="13"/>
      <c r="B4183" s="13"/>
      <c r="C4183" s="13" t="s">
        <v>1163</v>
      </c>
      <c r="D4183" s="14" t="s">
        <v>1164</v>
      </c>
      <c r="E4183" s="2">
        <f>Source!AQ3329</f>
        <v>0.42</v>
      </c>
      <c r="F4183" s="16"/>
      <c r="G4183" s="15" t="str">
        <f>Source!DI3329</f>
        <v/>
      </c>
      <c r="H4183" s="2">
        <f>Source!AV3329</f>
        <v>1</v>
      </c>
      <c r="I4183" s="2"/>
      <c r="J4183" s="16"/>
      <c r="K4183" s="16">
        <f>Source!U3329</f>
        <v>8.4000000000000005E-2</v>
      </c>
    </row>
    <row r="4184" spans="1:22" ht="15" x14ac:dyDescent="0.25">
      <c r="A4184" s="20"/>
      <c r="B4184" s="20"/>
      <c r="C4184" s="20"/>
      <c r="D4184" s="20"/>
      <c r="E4184" s="20"/>
      <c r="F4184" s="20"/>
      <c r="G4184" s="20"/>
      <c r="H4184" s="20"/>
      <c r="I4184" s="58">
        <f>J4176+J4177+J4179+J4180+J4181+J4182</f>
        <v>134.19000000000003</v>
      </c>
      <c r="J4184" s="58"/>
      <c r="K4184" s="21">
        <f>IF(Source!I3329&lt;&gt;0, ROUND(I4184/Source!I3329, 2), 0)</f>
        <v>670.95</v>
      </c>
      <c r="P4184" s="18">
        <f>I4184</f>
        <v>134.19000000000003</v>
      </c>
    </row>
    <row r="4185" spans="1:22" ht="28.5" x14ac:dyDescent="0.2">
      <c r="A4185" s="13">
        <v>482</v>
      </c>
      <c r="B4185" s="13" t="str">
        <f>Source!F3330</f>
        <v>1.50-3204-10-1/1</v>
      </c>
      <c r="C4185" s="13" t="str">
        <f>Source!G3330</f>
        <v>Пробивка борозд в кирпичных стенах, площадь сечения до 20 см2</v>
      </c>
      <c r="D4185" s="14" t="str">
        <f>Source!H3330</f>
        <v>100 м</v>
      </c>
      <c r="E4185" s="2">
        <f>Source!I3330</f>
        <v>0.02</v>
      </c>
      <c r="F4185" s="16"/>
      <c r="G4185" s="15"/>
      <c r="H4185" s="2"/>
      <c r="I4185" s="2"/>
      <c r="J4185" s="16"/>
      <c r="K4185" s="16"/>
      <c r="Q4185">
        <f>ROUND((Source!BZ3330/100)*ROUND((Source!AF3330*Source!AV3330)*Source!I3330, 2), 2)</f>
        <v>115.07</v>
      </c>
      <c r="R4185">
        <f>Source!X3330</f>
        <v>115.07</v>
      </c>
      <c r="S4185">
        <f>ROUND((Source!CA3330/100)*ROUND((Source!AF3330*Source!AV3330)*Source!I3330, 2), 2)</f>
        <v>16.440000000000001</v>
      </c>
      <c r="T4185">
        <f>Source!Y3330</f>
        <v>16.440000000000001</v>
      </c>
      <c r="U4185">
        <f>ROUND((175/100)*ROUND((Source!AE3330*Source!AV3330)*Source!I3330, 2), 2)</f>
        <v>106.42</v>
      </c>
      <c r="V4185">
        <f>ROUND((108/100)*ROUND(Source!CS3330*Source!I3330, 2), 2)</f>
        <v>65.67</v>
      </c>
    </row>
    <row r="4186" spans="1:22" x14ac:dyDescent="0.2">
      <c r="C4186" s="17" t="str">
        <f>"Объем: "&amp;Source!I3330&amp;"=2/"&amp;"100"</f>
        <v>Объем: 0,02=2/100</v>
      </c>
    </row>
    <row r="4187" spans="1:22" ht="14.25" x14ac:dyDescent="0.2">
      <c r="A4187" s="13"/>
      <c r="B4187" s="13"/>
      <c r="C4187" s="13" t="s">
        <v>1159</v>
      </c>
      <c r="D4187" s="14"/>
      <c r="E4187" s="2"/>
      <c r="F4187" s="16">
        <f>Source!AO3330</f>
        <v>8219.68</v>
      </c>
      <c r="G4187" s="15" t="str">
        <f>Source!DG3330</f>
        <v/>
      </c>
      <c r="H4187" s="2">
        <f>Source!AV3330</f>
        <v>1</v>
      </c>
      <c r="I4187" s="2">
        <f>IF(Source!BA3330&lt;&gt; 0, Source!BA3330, 1)</f>
        <v>1</v>
      </c>
      <c r="J4187" s="16">
        <f>Source!S3330</f>
        <v>164.39</v>
      </c>
      <c r="K4187" s="16"/>
    </row>
    <row r="4188" spans="1:22" ht="14.25" x14ac:dyDescent="0.2">
      <c r="A4188" s="13"/>
      <c r="B4188" s="13"/>
      <c r="C4188" s="13" t="s">
        <v>1165</v>
      </c>
      <c r="D4188" s="14"/>
      <c r="E4188" s="2"/>
      <c r="F4188" s="16">
        <f>Source!AM3330</f>
        <v>5993.85</v>
      </c>
      <c r="G4188" s="15" t="str">
        <f>Source!DE3330</f>
        <v/>
      </c>
      <c r="H4188" s="2">
        <f>Source!AV3330</f>
        <v>1</v>
      </c>
      <c r="I4188" s="2">
        <f>IF(Source!BB3330&lt;&gt; 0, Source!BB3330, 1)</f>
        <v>1</v>
      </c>
      <c r="J4188" s="16">
        <f>Source!Q3330</f>
        <v>119.88</v>
      </c>
      <c r="K4188" s="16"/>
    </row>
    <row r="4189" spans="1:22" ht="14.25" x14ac:dyDescent="0.2">
      <c r="A4189" s="13"/>
      <c r="B4189" s="13"/>
      <c r="C4189" s="13" t="s">
        <v>1166</v>
      </c>
      <c r="D4189" s="14"/>
      <c r="E4189" s="2"/>
      <c r="F4189" s="16">
        <f>Source!AN3330</f>
        <v>3040.45</v>
      </c>
      <c r="G4189" s="15" t="str">
        <f>Source!DF3330</f>
        <v/>
      </c>
      <c r="H4189" s="2">
        <f>Source!AV3330</f>
        <v>1</v>
      </c>
      <c r="I4189" s="2">
        <f>IF(Source!BS3330&lt;&gt; 0, Source!BS3330, 1)</f>
        <v>1</v>
      </c>
      <c r="J4189" s="22">
        <f>Source!R3330</f>
        <v>60.81</v>
      </c>
      <c r="K4189" s="16"/>
    </row>
    <row r="4190" spans="1:22" ht="14.25" x14ac:dyDescent="0.2">
      <c r="A4190" s="13"/>
      <c r="B4190" s="13"/>
      <c r="C4190" s="13" t="s">
        <v>1160</v>
      </c>
      <c r="D4190" s="14" t="s">
        <v>1161</v>
      </c>
      <c r="E4190" s="2">
        <f>Source!AT3330</f>
        <v>70</v>
      </c>
      <c r="F4190" s="16"/>
      <c r="G4190" s="15"/>
      <c r="H4190" s="2"/>
      <c r="I4190" s="2"/>
      <c r="J4190" s="16">
        <f>SUM(R4185:R4189)</f>
        <v>115.07</v>
      </c>
      <c r="K4190" s="16"/>
    </row>
    <row r="4191" spans="1:22" ht="14.25" x14ac:dyDescent="0.2">
      <c r="A4191" s="13"/>
      <c r="B4191" s="13"/>
      <c r="C4191" s="13" t="s">
        <v>1162</v>
      </c>
      <c r="D4191" s="14" t="s">
        <v>1161</v>
      </c>
      <c r="E4191" s="2">
        <f>Source!AU3330</f>
        <v>10</v>
      </c>
      <c r="F4191" s="16"/>
      <c r="G4191" s="15"/>
      <c r="H4191" s="2"/>
      <c r="I4191" s="2"/>
      <c r="J4191" s="16">
        <f>SUM(T4185:T4190)</f>
        <v>16.440000000000001</v>
      </c>
      <c r="K4191" s="16"/>
    </row>
    <row r="4192" spans="1:22" ht="14.25" x14ac:dyDescent="0.2">
      <c r="A4192" s="13"/>
      <c r="B4192" s="13"/>
      <c r="C4192" s="13" t="s">
        <v>1168</v>
      </c>
      <c r="D4192" s="14" t="s">
        <v>1161</v>
      </c>
      <c r="E4192" s="2">
        <f>108</f>
        <v>108</v>
      </c>
      <c r="F4192" s="16"/>
      <c r="G4192" s="15"/>
      <c r="H4192" s="2"/>
      <c r="I4192" s="2"/>
      <c r="J4192" s="16">
        <f>SUM(V4185:V4191)</f>
        <v>65.67</v>
      </c>
      <c r="K4192" s="16"/>
    </row>
    <row r="4193" spans="1:22" ht="14.25" x14ac:dyDescent="0.2">
      <c r="A4193" s="13"/>
      <c r="B4193" s="13"/>
      <c r="C4193" s="13" t="s">
        <v>1163</v>
      </c>
      <c r="D4193" s="14" t="s">
        <v>1164</v>
      </c>
      <c r="E4193" s="2">
        <f>Source!AQ3330</f>
        <v>14</v>
      </c>
      <c r="F4193" s="16"/>
      <c r="G4193" s="15" t="str">
        <f>Source!DI3330</f>
        <v/>
      </c>
      <c r="H4193" s="2">
        <f>Source!AV3330</f>
        <v>1</v>
      </c>
      <c r="I4193" s="2"/>
      <c r="J4193" s="16"/>
      <c r="K4193" s="16">
        <f>Source!U3330</f>
        <v>0.28000000000000003</v>
      </c>
    </row>
    <row r="4194" spans="1:22" ht="15" x14ac:dyDescent="0.25">
      <c r="A4194" s="20"/>
      <c r="B4194" s="20"/>
      <c r="C4194" s="20"/>
      <c r="D4194" s="20"/>
      <c r="E4194" s="20"/>
      <c r="F4194" s="20"/>
      <c r="G4194" s="20"/>
      <c r="H4194" s="20"/>
      <c r="I4194" s="58">
        <f>J4187+J4188+J4190+J4191+J4192</f>
        <v>481.45</v>
      </c>
      <c r="J4194" s="58"/>
      <c r="K4194" s="21">
        <f>IF(Source!I3330&lt;&gt;0, ROUND(I4194/Source!I3330, 2), 0)</f>
        <v>24072.5</v>
      </c>
      <c r="P4194" s="18">
        <f>I4194</f>
        <v>481.45</v>
      </c>
    </row>
    <row r="4195" spans="1:22" ht="99.75" x14ac:dyDescent="0.2">
      <c r="A4195" s="13">
        <v>483</v>
      </c>
      <c r="B4195" s="13" t="str">
        <f>Source!F3331</f>
        <v>21.23-8-140</v>
      </c>
      <c r="C4195" s="13" t="str">
        <f>Source!G3331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4195" s="14" t="str">
        <f>Source!H3331</f>
        <v>км</v>
      </c>
      <c r="E4195" s="2">
        <f>Source!I3331</f>
        <v>2E-3</v>
      </c>
      <c r="F4195" s="16">
        <f>Source!AL3331</f>
        <v>99860.32</v>
      </c>
      <c r="G4195" s="15" t="str">
        <f>Source!DD3331</f>
        <v/>
      </c>
      <c r="H4195" s="2">
        <f>Source!AW3331</f>
        <v>1</v>
      </c>
      <c r="I4195" s="2">
        <f>IF(Source!BC3331&lt;&gt; 0, Source!BC3331, 1)</f>
        <v>1</v>
      </c>
      <c r="J4195" s="16">
        <f>Source!P3331</f>
        <v>199.72</v>
      </c>
      <c r="K4195" s="16"/>
      <c r="Q4195">
        <f>ROUND((Source!BZ3331/100)*ROUND((Source!AF3331*Source!AV3331)*Source!I3331, 2), 2)</f>
        <v>0</v>
      </c>
      <c r="R4195">
        <f>Source!X3331</f>
        <v>0</v>
      </c>
      <c r="S4195">
        <f>ROUND((Source!CA3331/100)*ROUND((Source!AF3331*Source!AV3331)*Source!I3331, 2), 2)</f>
        <v>0</v>
      </c>
      <c r="T4195">
        <f>Source!Y3331</f>
        <v>0</v>
      </c>
      <c r="U4195">
        <f>ROUND((175/100)*ROUND((Source!AE3331*Source!AV3331)*Source!I3331, 2), 2)</f>
        <v>0</v>
      </c>
      <c r="V4195">
        <f>ROUND((108/100)*ROUND(Source!CS3331*Source!I3331, 2), 2)</f>
        <v>0</v>
      </c>
    </row>
    <row r="4196" spans="1:22" ht="15" x14ac:dyDescent="0.25">
      <c r="A4196" s="20"/>
      <c r="B4196" s="20"/>
      <c r="C4196" s="20"/>
      <c r="D4196" s="20"/>
      <c r="E4196" s="20"/>
      <c r="F4196" s="20"/>
      <c r="G4196" s="20"/>
      <c r="H4196" s="20"/>
      <c r="I4196" s="58">
        <f>J4195</f>
        <v>199.72</v>
      </c>
      <c r="J4196" s="58"/>
      <c r="K4196" s="21">
        <f>IF(Source!I3331&lt;&gt;0, ROUND(I4196/Source!I3331, 2), 0)</f>
        <v>99860</v>
      </c>
      <c r="P4196" s="18">
        <f>I4196</f>
        <v>199.72</v>
      </c>
    </row>
    <row r="4197" spans="1:22" ht="57" x14ac:dyDescent="0.2">
      <c r="A4197" s="13">
        <v>484</v>
      </c>
      <c r="B4197" s="13" t="str">
        <f>Source!F3332</f>
        <v>21.21-5-84</v>
      </c>
      <c r="C4197" s="13" t="str">
        <f>Source!G3332</f>
        <v>Коробки для установки выключателей, переключателей и штепсельных розеток при скрытой электропроводке, тип КУВ-1М УХЛЗ</v>
      </c>
      <c r="D4197" s="14" t="str">
        <f>Source!H3332</f>
        <v>1000 шт.</v>
      </c>
      <c r="E4197" s="2">
        <f>Source!I3332</f>
        <v>6.0000000000000001E-3</v>
      </c>
      <c r="F4197" s="16">
        <f>Source!AL3332</f>
        <v>72169.899999999994</v>
      </c>
      <c r="G4197" s="15" t="str">
        <f>Source!DD3332</f>
        <v/>
      </c>
      <c r="H4197" s="2">
        <f>Source!AW3332</f>
        <v>1</v>
      </c>
      <c r="I4197" s="2">
        <f>IF(Source!BC3332&lt;&gt; 0, Source!BC3332, 1)</f>
        <v>1</v>
      </c>
      <c r="J4197" s="16">
        <f>Source!P3332</f>
        <v>433.02</v>
      </c>
      <c r="K4197" s="16"/>
      <c r="Q4197">
        <f>ROUND((Source!BZ3332/100)*ROUND((Source!AF3332*Source!AV3332)*Source!I3332, 2), 2)</f>
        <v>0</v>
      </c>
      <c r="R4197">
        <f>Source!X3332</f>
        <v>0</v>
      </c>
      <c r="S4197">
        <f>ROUND((Source!CA3332/100)*ROUND((Source!AF3332*Source!AV3332)*Source!I3332, 2), 2)</f>
        <v>0</v>
      </c>
      <c r="T4197">
        <f>Source!Y3332</f>
        <v>0</v>
      </c>
      <c r="U4197">
        <f>ROUND((175/100)*ROUND((Source!AE3332*Source!AV3332)*Source!I3332, 2), 2)</f>
        <v>0</v>
      </c>
      <c r="V4197">
        <f>ROUND((108/100)*ROUND(Source!CS3332*Source!I3332, 2), 2)</f>
        <v>0</v>
      </c>
    </row>
    <row r="4198" spans="1:22" x14ac:dyDescent="0.2">
      <c r="C4198" s="17" t="str">
        <f>"Объем: "&amp;Source!I3332&amp;"=6/"&amp;"1000"</f>
        <v>Объем: 0,006=6/1000</v>
      </c>
    </row>
    <row r="4199" spans="1:22" ht="15" x14ac:dyDescent="0.25">
      <c r="A4199" s="20"/>
      <c r="B4199" s="20"/>
      <c r="C4199" s="20"/>
      <c r="D4199" s="20"/>
      <c r="E4199" s="20"/>
      <c r="F4199" s="20"/>
      <c r="G4199" s="20"/>
      <c r="H4199" s="20"/>
      <c r="I4199" s="58">
        <f>J4197</f>
        <v>433.02</v>
      </c>
      <c r="J4199" s="58"/>
      <c r="K4199" s="21">
        <f>IF(Source!I3332&lt;&gt;0, ROUND(I4199/Source!I3332, 2), 0)</f>
        <v>72170</v>
      </c>
      <c r="P4199" s="18">
        <f>I4199</f>
        <v>433.02</v>
      </c>
    </row>
    <row r="4200" spans="1:22" ht="42.75" x14ac:dyDescent="0.2">
      <c r="A4200" s="13">
        <v>485</v>
      </c>
      <c r="B4200" s="13" t="str">
        <f>Source!F3333</f>
        <v>1.20-3103-1-8/1</v>
      </c>
      <c r="C4200" s="13" t="str">
        <f>Source!G3333</f>
        <v>Установка розетки штепсельной неутопленного типа при открытой проводке</v>
      </c>
      <c r="D4200" s="14" t="str">
        <f>Source!H3333</f>
        <v>100 шт.</v>
      </c>
      <c r="E4200" s="2">
        <f>Source!I3333</f>
        <v>0.34</v>
      </c>
      <c r="F4200" s="16"/>
      <c r="G4200" s="15"/>
      <c r="H4200" s="2"/>
      <c r="I4200" s="2"/>
      <c r="J4200" s="16"/>
      <c r="K4200" s="16"/>
      <c r="Q4200">
        <f>ROUND((Source!BZ3333/100)*ROUND((Source!AF3333*Source!AV3333)*Source!I3333, 2), 2)</f>
        <v>6636.26</v>
      </c>
      <c r="R4200">
        <f>Source!X3333</f>
        <v>6636.26</v>
      </c>
      <c r="S4200">
        <f>ROUND((Source!CA3333/100)*ROUND((Source!AF3333*Source!AV3333)*Source!I3333, 2), 2)</f>
        <v>948.04</v>
      </c>
      <c r="T4200">
        <f>Source!Y3333</f>
        <v>948.04</v>
      </c>
      <c r="U4200">
        <f>ROUND((175/100)*ROUND((Source!AE3333*Source!AV3333)*Source!I3333, 2), 2)</f>
        <v>0.4</v>
      </c>
      <c r="V4200">
        <f>ROUND((108/100)*ROUND(Source!CS3333*Source!I3333, 2), 2)</f>
        <v>0.25</v>
      </c>
    </row>
    <row r="4201" spans="1:22" x14ac:dyDescent="0.2">
      <c r="C4201" s="17" t="str">
        <f>"Объем: "&amp;Source!I3333&amp;"=34/"&amp;"100"</f>
        <v>Объем: 0,34=34/100</v>
      </c>
    </row>
    <row r="4202" spans="1:22" ht="14.25" x14ac:dyDescent="0.2">
      <c r="A4202" s="13"/>
      <c r="B4202" s="13"/>
      <c r="C4202" s="13" t="s">
        <v>1159</v>
      </c>
      <c r="D4202" s="14"/>
      <c r="E4202" s="2"/>
      <c r="F4202" s="16">
        <f>Source!AO3333</f>
        <v>27883.439999999999</v>
      </c>
      <c r="G4202" s="15" t="str">
        <f>Source!DG3333</f>
        <v/>
      </c>
      <c r="H4202" s="2">
        <f>Source!AV3333</f>
        <v>1</v>
      </c>
      <c r="I4202" s="2">
        <f>IF(Source!BA3333&lt;&gt; 0, Source!BA3333, 1)</f>
        <v>1</v>
      </c>
      <c r="J4202" s="16">
        <f>Source!S3333</f>
        <v>9480.3700000000008</v>
      </c>
      <c r="K4202" s="16"/>
    </row>
    <row r="4203" spans="1:22" ht="14.25" x14ac:dyDescent="0.2">
      <c r="A4203" s="13"/>
      <c r="B4203" s="13"/>
      <c r="C4203" s="13" t="s">
        <v>1165</v>
      </c>
      <c r="D4203" s="14"/>
      <c r="E4203" s="2"/>
      <c r="F4203" s="16">
        <f>Source!AM3333</f>
        <v>32.57</v>
      </c>
      <c r="G4203" s="15" t="str">
        <f>Source!DE3333</f>
        <v/>
      </c>
      <c r="H4203" s="2">
        <f>Source!AV3333</f>
        <v>1</v>
      </c>
      <c r="I4203" s="2">
        <f>IF(Source!BB3333&lt;&gt; 0, Source!BB3333, 1)</f>
        <v>1</v>
      </c>
      <c r="J4203" s="16">
        <f>Source!Q3333</f>
        <v>11.07</v>
      </c>
      <c r="K4203" s="16"/>
    </row>
    <row r="4204" spans="1:22" ht="14.25" x14ac:dyDescent="0.2">
      <c r="A4204" s="13"/>
      <c r="B4204" s="13"/>
      <c r="C4204" s="13" t="s">
        <v>1166</v>
      </c>
      <c r="D4204" s="14"/>
      <c r="E4204" s="2"/>
      <c r="F4204" s="16">
        <f>Source!AN3333</f>
        <v>0.69</v>
      </c>
      <c r="G4204" s="15" t="str">
        <f>Source!DF3333</f>
        <v/>
      </c>
      <c r="H4204" s="2">
        <f>Source!AV3333</f>
        <v>1</v>
      </c>
      <c r="I4204" s="2">
        <f>IF(Source!BS3333&lt;&gt; 0, Source!BS3333, 1)</f>
        <v>1</v>
      </c>
      <c r="J4204" s="22">
        <f>Source!R3333</f>
        <v>0.23</v>
      </c>
      <c r="K4204" s="16"/>
    </row>
    <row r="4205" spans="1:22" ht="14.25" x14ac:dyDescent="0.2">
      <c r="A4205" s="13"/>
      <c r="B4205" s="13"/>
      <c r="C4205" s="13" t="s">
        <v>1160</v>
      </c>
      <c r="D4205" s="14" t="s">
        <v>1161</v>
      </c>
      <c r="E4205" s="2">
        <f>Source!AT3333</f>
        <v>70</v>
      </c>
      <c r="F4205" s="16"/>
      <c r="G4205" s="15"/>
      <c r="H4205" s="2"/>
      <c r="I4205" s="2"/>
      <c r="J4205" s="16">
        <f>SUM(R4200:R4204)</f>
        <v>6636.26</v>
      </c>
      <c r="K4205" s="16"/>
    </row>
    <row r="4206" spans="1:22" ht="14.25" x14ac:dyDescent="0.2">
      <c r="A4206" s="13"/>
      <c r="B4206" s="13"/>
      <c r="C4206" s="13" t="s">
        <v>1162</v>
      </c>
      <c r="D4206" s="14" t="s">
        <v>1161</v>
      </c>
      <c r="E4206" s="2">
        <f>Source!AU3333</f>
        <v>10</v>
      </c>
      <c r="F4206" s="16"/>
      <c r="G4206" s="15"/>
      <c r="H4206" s="2"/>
      <c r="I4206" s="2"/>
      <c r="J4206" s="16">
        <f>SUM(T4200:T4205)</f>
        <v>948.04</v>
      </c>
      <c r="K4206" s="16"/>
    </row>
    <row r="4207" spans="1:22" ht="14.25" x14ac:dyDescent="0.2">
      <c r="A4207" s="13"/>
      <c r="B4207" s="13"/>
      <c r="C4207" s="13" t="s">
        <v>1168</v>
      </c>
      <c r="D4207" s="14" t="s">
        <v>1161</v>
      </c>
      <c r="E4207" s="2">
        <f>108</f>
        <v>108</v>
      </c>
      <c r="F4207" s="16"/>
      <c r="G4207" s="15"/>
      <c r="H4207" s="2"/>
      <c r="I4207" s="2"/>
      <c r="J4207" s="16">
        <f>SUM(V4200:V4206)</f>
        <v>0.25</v>
      </c>
      <c r="K4207" s="16"/>
    </row>
    <row r="4208" spans="1:22" ht="14.25" x14ac:dyDescent="0.2">
      <c r="A4208" s="13"/>
      <c r="B4208" s="13"/>
      <c r="C4208" s="13" t="s">
        <v>1163</v>
      </c>
      <c r="D4208" s="14" t="s">
        <v>1164</v>
      </c>
      <c r="E4208" s="2">
        <f>Source!AQ3333</f>
        <v>42.81</v>
      </c>
      <c r="F4208" s="16"/>
      <c r="G4208" s="15" t="str">
        <f>Source!DI3333</f>
        <v/>
      </c>
      <c r="H4208" s="2">
        <f>Source!AV3333</f>
        <v>1</v>
      </c>
      <c r="I4208" s="2"/>
      <c r="J4208" s="16"/>
      <c r="K4208" s="16">
        <f>Source!U3333</f>
        <v>14.555400000000002</v>
      </c>
    </row>
    <row r="4209" spans="1:22" ht="15" x14ac:dyDescent="0.25">
      <c r="A4209" s="20"/>
      <c r="B4209" s="20"/>
      <c r="C4209" s="20"/>
      <c r="D4209" s="20"/>
      <c r="E4209" s="20"/>
      <c r="F4209" s="20"/>
      <c r="G4209" s="20"/>
      <c r="H4209" s="20"/>
      <c r="I4209" s="58">
        <f>J4202+J4203+J4205+J4206+J4207</f>
        <v>17075.990000000002</v>
      </c>
      <c r="J4209" s="58"/>
      <c r="K4209" s="21">
        <f>IF(Source!I3333&lt;&gt;0, ROUND(I4209/Source!I3333, 2), 0)</f>
        <v>50223.5</v>
      </c>
      <c r="P4209" s="18">
        <f>I4209</f>
        <v>17075.990000000002</v>
      </c>
    </row>
    <row r="4210" spans="1:22" ht="42.75" x14ac:dyDescent="0.2">
      <c r="A4210" s="13">
        <v>486</v>
      </c>
      <c r="B4210" s="13" t="str">
        <f>Source!F3334</f>
        <v>1.20-3103-1-1/1</v>
      </c>
      <c r="C4210" s="13" t="str">
        <f>Source!G3334</f>
        <v>Установка выключателя одноклавишного неутопленного типа при открытой проводке</v>
      </c>
      <c r="D4210" s="14" t="str">
        <f>Source!H3334</f>
        <v>100 шт.</v>
      </c>
      <c r="E4210" s="2">
        <f>Source!I3334</f>
        <v>0.01</v>
      </c>
      <c r="F4210" s="16"/>
      <c r="G4210" s="15"/>
      <c r="H4210" s="2"/>
      <c r="I4210" s="2"/>
      <c r="J4210" s="16"/>
      <c r="K4210" s="16"/>
      <c r="Q4210">
        <f>ROUND((Source!BZ3334/100)*ROUND((Source!AF3334*Source!AV3334)*Source!I3334, 2), 2)</f>
        <v>178.82</v>
      </c>
      <c r="R4210">
        <f>Source!X3334</f>
        <v>178.82</v>
      </c>
      <c r="S4210">
        <f>ROUND((Source!CA3334/100)*ROUND((Source!AF3334*Source!AV3334)*Source!I3334, 2), 2)</f>
        <v>25.55</v>
      </c>
      <c r="T4210">
        <f>Source!Y3334</f>
        <v>25.55</v>
      </c>
      <c r="U4210">
        <f>ROUND((175/100)*ROUND((Source!AE3334*Source!AV3334)*Source!I3334, 2), 2)</f>
        <v>0.02</v>
      </c>
      <c r="V4210">
        <f>ROUND((108/100)*ROUND(Source!CS3334*Source!I3334, 2), 2)</f>
        <v>0.01</v>
      </c>
    </row>
    <row r="4211" spans="1:22" x14ac:dyDescent="0.2">
      <c r="C4211" s="17" t="str">
        <f>"Объем: "&amp;Source!I3334&amp;"=1/"&amp;"100"</f>
        <v>Объем: 0,01=1/100</v>
      </c>
    </row>
    <row r="4212" spans="1:22" ht="14.25" x14ac:dyDescent="0.2">
      <c r="A4212" s="13"/>
      <c r="B4212" s="13"/>
      <c r="C4212" s="13" t="s">
        <v>1159</v>
      </c>
      <c r="D4212" s="14"/>
      <c r="E4212" s="2"/>
      <c r="F4212" s="16">
        <f>Source!AO3334</f>
        <v>25545.16</v>
      </c>
      <c r="G4212" s="15" t="str">
        <f>Source!DG3334</f>
        <v/>
      </c>
      <c r="H4212" s="2">
        <f>Source!AV3334</f>
        <v>1</v>
      </c>
      <c r="I4212" s="2">
        <f>IF(Source!BA3334&lt;&gt; 0, Source!BA3334, 1)</f>
        <v>1</v>
      </c>
      <c r="J4212" s="16">
        <f>Source!S3334</f>
        <v>255.45</v>
      </c>
      <c r="K4212" s="16"/>
    </row>
    <row r="4213" spans="1:22" ht="14.25" x14ac:dyDescent="0.2">
      <c r="A4213" s="13"/>
      <c r="B4213" s="13"/>
      <c r="C4213" s="13" t="s">
        <v>1165</v>
      </c>
      <c r="D4213" s="14"/>
      <c r="E4213" s="2"/>
      <c r="F4213" s="16">
        <f>Source!AM3334</f>
        <v>32.57</v>
      </c>
      <c r="G4213" s="15" t="str">
        <f>Source!DE3334</f>
        <v/>
      </c>
      <c r="H4213" s="2">
        <f>Source!AV3334</f>
        <v>1</v>
      </c>
      <c r="I4213" s="2">
        <f>IF(Source!BB3334&lt;&gt; 0, Source!BB3334, 1)</f>
        <v>1</v>
      </c>
      <c r="J4213" s="16">
        <f>Source!Q3334</f>
        <v>0.33</v>
      </c>
      <c r="K4213" s="16"/>
    </row>
    <row r="4214" spans="1:22" ht="14.25" x14ac:dyDescent="0.2">
      <c r="A4214" s="13"/>
      <c r="B4214" s="13"/>
      <c r="C4214" s="13" t="s">
        <v>1166</v>
      </c>
      <c r="D4214" s="14"/>
      <c r="E4214" s="2"/>
      <c r="F4214" s="16">
        <f>Source!AN3334</f>
        <v>0.69</v>
      </c>
      <c r="G4214" s="15" t="str">
        <f>Source!DF3334</f>
        <v/>
      </c>
      <c r="H4214" s="2">
        <f>Source!AV3334</f>
        <v>1</v>
      </c>
      <c r="I4214" s="2">
        <f>IF(Source!BS3334&lt;&gt; 0, Source!BS3334, 1)</f>
        <v>1</v>
      </c>
      <c r="J4214" s="22">
        <f>Source!R3334</f>
        <v>0.01</v>
      </c>
      <c r="K4214" s="16"/>
    </row>
    <row r="4215" spans="1:22" ht="14.25" x14ac:dyDescent="0.2">
      <c r="A4215" s="13"/>
      <c r="B4215" s="13"/>
      <c r="C4215" s="13" t="s">
        <v>1160</v>
      </c>
      <c r="D4215" s="14" t="s">
        <v>1161</v>
      </c>
      <c r="E4215" s="2">
        <f>Source!AT3334</f>
        <v>70</v>
      </c>
      <c r="F4215" s="16"/>
      <c r="G4215" s="15"/>
      <c r="H4215" s="2"/>
      <c r="I4215" s="2"/>
      <c r="J4215" s="16">
        <f>SUM(R4210:R4214)</f>
        <v>178.82</v>
      </c>
      <c r="K4215" s="16"/>
    </row>
    <row r="4216" spans="1:22" ht="14.25" x14ac:dyDescent="0.2">
      <c r="A4216" s="13"/>
      <c r="B4216" s="13"/>
      <c r="C4216" s="13" t="s">
        <v>1162</v>
      </c>
      <c r="D4216" s="14" t="s">
        <v>1161</v>
      </c>
      <c r="E4216" s="2">
        <f>Source!AU3334</f>
        <v>10</v>
      </c>
      <c r="F4216" s="16"/>
      <c r="G4216" s="15"/>
      <c r="H4216" s="2"/>
      <c r="I4216" s="2"/>
      <c r="J4216" s="16">
        <f>SUM(T4210:T4215)</f>
        <v>25.55</v>
      </c>
      <c r="K4216" s="16"/>
    </row>
    <row r="4217" spans="1:22" ht="14.25" x14ac:dyDescent="0.2">
      <c r="A4217" s="13"/>
      <c r="B4217" s="13"/>
      <c r="C4217" s="13" t="s">
        <v>1168</v>
      </c>
      <c r="D4217" s="14" t="s">
        <v>1161</v>
      </c>
      <c r="E4217" s="2">
        <f>108</f>
        <v>108</v>
      </c>
      <c r="F4217" s="16"/>
      <c r="G4217" s="15"/>
      <c r="H4217" s="2"/>
      <c r="I4217" s="2"/>
      <c r="J4217" s="16">
        <f>SUM(V4210:V4216)</f>
        <v>0.01</v>
      </c>
      <c r="K4217" s="16"/>
    </row>
    <row r="4218" spans="1:22" ht="14.25" x14ac:dyDescent="0.2">
      <c r="A4218" s="13"/>
      <c r="B4218" s="13"/>
      <c r="C4218" s="13" t="s">
        <v>1163</v>
      </c>
      <c r="D4218" s="14" t="s">
        <v>1164</v>
      </c>
      <c r="E4218" s="2">
        <f>Source!AQ3334</f>
        <v>39.22</v>
      </c>
      <c r="F4218" s="16"/>
      <c r="G4218" s="15" t="str">
        <f>Source!DI3334</f>
        <v/>
      </c>
      <c r="H4218" s="2">
        <f>Source!AV3334</f>
        <v>1</v>
      </c>
      <c r="I4218" s="2"/>
      <c r="J4218" s="16"/>
      <c r="K4218" s="16">
        <f>Source!U3334</f>
        <v>0.39219999999999999</v>
      </c>
    </row>
    <row r="4219" spans="1:22" ht="15" x14ac:dyDescent="0.25">
      <c r="A4219" s="20"/>
      <c r="B4219" s="20"/>
      <c r="C4219" s="20"/>
      <c r="D4219" s="20"/>
      <c r="E4219" s="20"/>
      <c r="F4219" s="20"/>
      <c r="G4219" s="20"/>
      <c r="H4219" s="20"/>
      <c r="I4219" s="58">
        <f>J4212+J4213+J4215+J4216+J4217</f>
        <v>460.16</v>
      </c>
      <c r="J4219" s="58"/>
      <c r="K4219" s="21">
        <f>IF(Source!I3334&lt;&gt;0, ROUND(I4219/Source!I3334, 2), 0)</f>
        <v>46016</v>
      </c>
      <c r="P4219" s="18">
        <f>I4219</f>
        <v>460.16</v>
      </c>
    </row>
    <row r="4220" spans="1:22" ht="42.75" x14ac:dyDescent="0.2">
      <c r="A4220" s="13">
        <v>487</v>
      </c>
      <c r="B4220" s="13" t="str">
        <f>Source!F3335</f>
        <v>1.20-3103-1-5/1</v>
      </c>
      <c r="C4220" s="13" t="str">
        <f>Source!G3335</f>
        <v>Установка выключателя двухклавишного утопленного типа при скрытой проводке</v>
      </c>
      <c r="D4220" s="14" t="str">
        <f>Source!H3335</f>
        <v>100 шт.</v>
      </c>
      <c r="E4220" s="2">
        <f>Source!I3335</f>
        <v>0.01</v>
      </c>
      <c r="F4220" s="16"/>
      <c r="G4220" s="15"/>
      <c r="H4220" s="2"/>
      <c r="I4220" s="2"/>
      <c r="J4220" s="16"/>
      <c r="K4220" s="16"/>
      <c r="Q4220">
        <f>ROUND((Source!BZ3335/100)*ROUND((Source!AF3335*Source!AV3335)*Source!I3335, 2), 2)</f>
        <v>157.88999999999999</v>
      </c>
      <c r="R4220">
        <f>Source!X3335</f>
        <v>157.88999999999999</v>
      </c>
      <c r="S4220">
        <f>ROUND((Source!CA3335/100)*ROUND((Source!AF3335*Source!AV3335)*Source!I3335, 2), 2)</f>
        <v>22.56</v>
      </c>
      <c r="T4220">
        <f>Source!Y3335</f>
        <v>22.56</v>
      </c>
      <c r="U4220">
        <f>ROUND((175/100)*ROUND((Source!AE3335*Source!AV3335)*Source!I3335, 2), 2)</f>
        <v>0</v>
      </c>
      <c r="V4220">
        <f>ROUND((108/100)*ROUND(Source!CS3335*Source!I3335, 2), 2)</f>
        <v>0</v>
      </c>
    </row>
    <row r="4221" spans="1:22" x14ac:dyDescent="0.2">
      <c r="C4221" s="17" t="str">
        <f>"Объем: "&amp;Source!I3335&amp;"=1/"&amp;"100"</f>
        <v>Объем: 0,01=1/100</v>
      </c>
    </row>
    <row r="4222" spans="1:22" ht="14.25" x14ac:dyDescent="0.2">
      <c r="A4222" s="13"/>
      <c r="B4222" s="13"/>
      <c r="C4222" s="13" t="s">
        <v>1159</v>
      </c>
      <c r="D4222" s="14"/>
      <c r="E4222" s="2"/>
      <c r="F4222" s="16">
        <f>Source!AO3335</f>
        <v>22555.56</v>
      </c>
      <c r="G4222" s="15" t="str">
        <f>Source!DG3335</f>
        <v/>
      </c>
      <c r="H4222" s="2">
        <f>Source!AV3335</f>
        <v>1</v>
      </c>
      <c r="I4222" s="2">
        <f>IF(Source!BA3335&lt;&gt; 0, Source!BA3335, 1)</f>
        <v>1</v>
      </c>
      <c r="J4222" s="16">
        <f>Source!S3335</f>
        <v>225.56</v>
      </c>
      <c r="K4222" s="16"/>
    </row>
    <row r="4223" spans="1:22" ht="14.25" x14ac:dyDescent="0.2">
      <c r="A4223" s="13"/>
      <c r="B4223" s="13"/>
      <c r="C4223" s="13" t="s">
        <v>1160</v>
      </c>
      <c r="D4223" s="14" t="s">
        <v>1161</v>
      </c>
      <c r="E4223" s="2">
        <f>Source!AT3335</f>
        <v>70</v>
      </c>
      <c r="F4223" s="16"/>
      <c r="G4223" s="15"/>
      <c r="H4223" s="2"/>
      <c r="I4223" s="2"/>
      <c r="J4223" s="16">
        <f>SUM(R4220:R4222)</f>
        <v>157.88999999999999</v>
      </c>
      <c r="K4223" s="16"/>
    </row>
    <row r="4224" spans="1:22" ht="14.25" x14ac:dyDescent="0.2">
      <c r="A4224" s="13"/>
      <c r="B4224" s="13"/>
      <c r="C4224" s="13" t="s">
        <v>1162</v>
      </c>
      <c r="D4224" s="14" t="s">
        <v>1161</v>
      </c>
      <c r="E4224" s="2">
        <f>Source!AU3335</f>
        <v>10</v>
      </c>
      <c r="F4224" s="16"/>
      <c r="G4224" s="15"/>
      <c r="H4224" s="2"/>
      <c r="I4224" s="2"/>
      <c r="J4224" s="16">
        <f>SUM(T4220:T4223)</f>
        <v>22.56</v>
      </c>
      <c r="K4224" s="16"/>
    </row>
    <row r="4225" spans="1:22" ht="14.25" x14ac:dyDescent="0.2">
      <c r="A4225" s="13"/>
      <c r="B4225" s="13"/>
      <c r="C4225" s="13" t="s">
        <v>1163</v>
      </c>
      <c r="D4225" s="14" t="s">
        <v>1164</v>
      </c>
      <c r="E4225" s="2">
        <f>Source!AQ3335</f>
        <v>34.630000000000003</v>
      </c>
      <c r="F4225" s="16"/>
      <c r="G4225" s="15" t="str">
        <f>Source!DI3335</f>
        <v/>
      </c>
      <c r="H4225" s="2">
        <f>Source!AV3335</f>
        <v>1</v>
      </c>
      <c r="I4225" s="2"/>
      <c r="J4225" s="16"/>
      <c r="K4225" s="16">
        <f>Source!U3335</f>
        <v>0.34630000000000005</v>
      </c>
    </row>
    <row r="4226" spans="1:22" ht="15" x14ac:dyDescent="0.25">
      <c r="A4226" s="20"/>
      <c r="B4226" s="20"/>
      <c r="C4226" s="20"/>
      <c r="D4226" s="20"/>
      <c r="E4226" s="20"/>
      <c r="F4226" s="20"/>
      <c r="G4226" s="20"/>
      <c r="H4226" s="20"/>
      <c r="I4226" s="58">
        <f>J4222+J4223+J4224</f>
        <v>406.01</v>
      </c>
      <c r="J4226" s="58"/>
      <c r="K4226" s="21">
        <f>IF(Source!I3335&lt;&gt;0, ROUND(I4226/Source!I3335, 2), 0)</f>
        <v>40601</v>
      </c>
      <c r="P4226" s="18">
        <f>I4226</f>
        <v>406.01</v>
      </c>
    </row>
    <row r="4227" spans="1:22" ht="42.75" x14ac:dyDescent="0.2">
      <c r="A4227" s="13">
        <v>488</v>
      </c>
      <c r="B4227" s="13" t="str">
        <f>Source!F3336</f>
        <v>1.21-3103-31-1/4</v>
      </c>
      <c r="C4227" s="13" t="str">
        <f>Source!G3336</f>
        <v>Прокладка пластикового кабель-канала - по кирпичному основанию / сечение 105х50 мм</v>
      </c>
      <c r="D4227" s="14" t="str">
        <f>Source!H3336</f>
        <v>100 м</v>
      </c>
      <c r="E4227" s="2">
        <f>Source!I3336</f>
        <v>1.05</v>
      </c>
      <c r="F4227" s="16"/>
      <c r="G4227" s="15"/>
      <c r="H4227" s="2"/>
      <c r="I4227" s="2"/>
      <c r="J4227" s="16"/>
      <c r="K4227" s="16"/>
      <c r="Q4227">
        <f>ROUND((Source!BZ3336/100)*ROUND((Source!AF3336*Source!AV3336)*Source!I3336, 2), 2)</f>
        <v>16157.41</v>
      </c>
      <c r="R4227">
        <f>Source!X3336</f>
        <v>16157.41</v>
      </c>
      <c r="S4227">
        <f>ROUND((Source!CA3336/100)*ROUND((Source!AF3336*Source!AV3336)*Source!I3336, 2), 2)</f>
        <v>2308.1999999999998</v>
      </c>
      <c r="T4227">
        <f>Source!Y3336</f>
        <v>2308.1999999999998</v>
      </c>
      <c r="U4227">
        <f>ROUND((175/100)*ROUND((Source!AE3336*Source!AV3336)*Source!I3336, 2), 2)</f>
        <v>1.19</v>
      </c>
      <c r="V4227">
        <f>ROUND((108/100)*ROUND(Source!CS3336*Source!I3336, 2), 2)</f>
        <v>0.73</v>
      </c>
    </row>
    <row r="4228" spans="1:22" x14ac:dyDescent="0.2">
      <c r="C4228" s="17" t="str">
        <f>"Объем: "&amp;Source!I3336&amp;"=105/"&amp;"100"</f>
        <v>Объем: 1,05=105/100</v>
      </c>
    </row>
    <row r="4229" spans="1:22" ht="14.25" x14ac:dyDescent="0.2">
      <c r="A4229" s="13"/>
      <c r="B4229" s="13"/>
      <c r="C4229" s="13" t="s">
        <v>1159</v>
      </c>
      <c r="D4229" s="14"/>
      <c r="E4229" s="2"/>
      <c r="F4229" s="16">
        <f>Source!AO3336</f>
        <v>21982.87</v>
      </c>
      <c r="G4229" s="15" t="str">
        <f>Source!DG3336</f>
        <v/>
      </c>
      <c r="H4229" s="2">
        <f>Source!AV3336</f>
        <v>1</v>
      </c>
      <c r="I4229" s="2">
        <f>IF(Source!BA3336&lt;&gt; 0, Source!BA3336, 1)</f>
        <v>1</v>
      </c>
      <c r="J4229" s="16">
        <f>Source!S3336</f>
        <v>23082.01</v>
      </c>
      <c r="K4229" s="16"/>
    </row>
    <row r="4230" spans="1:22" ht="14.25" x14ac:dyDescent="0.2">
      <c r="A4230" s="13"/>
      <c r="B4230" s="13"/>
      <c r="C4230" s="13" t="s">
        <v>1165</v>
      </c>
      <c r="D4230" s="14"/>
      <c r="E4230" s="2"/>
      <c r="F4230" s="16">
        <f>Source!AM3336</f>
        <v>47.39</v>
      </c>
      <c r="G4230" s="15" t="str">
        <f>Source!DE3336</f>
        <v/>
      </c>
      <c r="H4230" s="2">
        <f>Source!AV3336</f>
        <v>1</v>
      </c>
      <c r="I4230" s="2">
        <f>IF(Source!BB3336&lt;&gt; 0, Source!BB3336, 1)</f>
        <v>1</v>
      </c>
      <c r="J4230" s="16">
        <f>Source!Q3336</f>
        <v>49.76</v>
      </c>
      <c r="K4230" s="16"/>
    </row>
    <row r="4231" spans="1:22" ht="14.25" x14ac:dyDescent="0.2">
      <c r="A4231" s="13"/>
      <c r="B4231" s="13"/>
      <c r="C4231" s="13" t="s">
        <v>1166</v>
      </c>
      <c r="D4231" s="14"/>
      <c r="E4231" s="2"/>
      <c r="F4231" s="16">
        <f>Source!AN3336</f>
        <v>0.65</v>
      </c>
      <c r="G4231" s="15" t="str">
        <f>Source!DF3336</f>
        <v/>
      </c>
      <c r="H4231" s="2">
        <f>Source!AV3336</f>
        <v>1</v>
      </c>
      <c r="I4231" s="2">
        <f>IF(Source!BS3336&lt;&gt; 0, Source!BS3336, 1)</f>
        <v>1</v>
      </c>
      <c r="J4231" s="22">
        <f>Source!R3336</f>
        <v>0.68</v>
      </c>
      <c r="K4231" s="16"/>
    </row>
    <row r="4232" spans="1:22" ht="14.25" x14ac:dyDescent="0.2">
      <c r="A4232" s="13"/>
      <c r="B4232" s="13"/>
      <c r="C4232" s="13" t="s">
        <v>1167</v>
      </c>
      <c r="D4232" s="14"/>
      <c r="E4232" s="2"/>
      <c r="F4232" s="16">
        <f>Source!AL3336</f>
        <v>90894.52</v>
      </c>
      <c r="G4232" s="15" t="str">
        <f>Source!DD3336</f>
        <v/>
      </c>
      <c r="H4232" s="2">
        <f>Source!AW3336</f>
        <v>1</v>
      </c>
      <c r="I4232" s="2">
        <f>IF(Source!BC3336&lt;&gt; 0, Source!BC3336, 1)</f>
        <v>1</v>
      </c>
      <c r="J4232" s="16">
        <f>Source!P3336</f>
        <v>95439.25</v>
      </c>
      <c r="K4232" s="16"/>
    </row>
    <row r="4233" spans="1:22" ht="14.25" x14ac:dyDescent="0.2">
      <c r="A4233" s="13"/>
      <c r="B4233" s="13"/>
      <c r="C4233" s="13" t="s">
        <v>1160</v>
      </c>
      <c r="D4233" s="14" t="s">
        <v>1161</v>
      </c>
      <c r="E4233" s="2">
        <f>Source!AT3336</f>
        <v>70</v>
      </c>
      <c r="F4233" s="16"/>
      <c r="G4233" s="15"/>
      <c r="H4233" s="2"/>
      <c r="I4233" s="2"/>
      <c r="J4233" s="16">
        <f>SUM(R4227:R4232)</f>
        <v>16157.41</v>
      </c>
      <c r="K4233" s="16"/>
    </row>
    <row r="4234" spans="1:22" ht="14.25" x14ac:dyDescent="0.2">
      <c r="A4234" s="13"/>
      <c r="B4234" s="13"/>
      <c r="C4234" s="13" t="s">
        <v>1162</v>
      </c>
      <c r="D4234" s="14" t="s">
        <v>1161</v>
      </c>
      <c r="E4234" s="2">
        <f>Source!AU3336</f>
        <v>10</v>
      </c>
      <c r="F4234" s="16"/>
      <c r="G4234" s="15"/>
      <c r="H4234" s="2"/>
      <c r="I4234" s="2"/>
      <c r="J4234" s="16">
        <f>SUM(T4227:T4233)</f>
        <v>2308.1999999999998</v>
      </c>
      <c r="K4234" s="16"/>
    </row>
    <row r="4235" spans="1:22" ht="14.25" x14ac:dyDescent="0.2">
      <c r="A4235" s="13"/>
      <c r="B4235" s="13"/>
      <c r="C4235" s="13" t="s">
        <v>1168</v>
      </c>
      <c r="D4235" s="14" t="s">
        <v>1161</v>
      </c>
      <c r="E4235" s="2">
        <f>108</f>
        <v>108</v>
      </c>
      <c r="F4235" s="16"/>
      <c r="G4235" s="15"/>
      <c r="H4235" s="2"/>
      <c r="I4235" s="2"/>
      <c r="J4235" s="16">
        <f>SUM(V4227:V4234)</f>
        <v>0.73</v>
      </c>
      <c r="K4235" s="16"/>
    </row>
    <row r="4236" spans="1:22" ht="14.25" x14ac:dyDescent="0.2">
      <c r="A4236" s="13"/>
      <c r="B4236" s="13"/>
      <c r="C4236" s="13" t="s">
        <v>1163</v>
      </c>
      <c r="D4236" s="14" t="s">
        <v>1164</v>
      </c>
      <c r="E4236" s="2">
        <f>Source!AQ3336</f>
        <v>38.86</v>
      </c>
      <c r="F4236" s="16"/>
      <c r="G4236" s="15" t="str">
        <f>Source!DI3336</f>
        <v/>
      </c>
      <c r="H4236" s="2">
        <f>Source!AV3336</f>
        <v>1</v>
      </c>
      <c r="I4236" s="2"/>
      <c r="J4236" s="16"/>
      <c r="K4236" s="16">
        <f>Source!U3336</f>
        <v>40.803000000000004</v>
      </c>
    </row>
    <row r="4237" spans="1:22" ht="15" x14ac:dyDescent="0.25">
      <c r="A4237" s="20"/>
      <c r="B4237" s="20"/>
      <c r="C4237" s="20"/>
      <c r="D4237" s="20"/>
      <c r="E4237" s="20"/>
      <c r="F4237" s="20"/>
      <c r="G4237" s="20"/>
      <c r="H4237" s="20"/>
      <c r="I4237" s="58">
        <f>J4229+J4230+J4232+J4233+J4234+J4235</f>
        <v>137037.36000000002</v>
      </c>
      <c r="J4237" s="58"/>
      <c r="K4237" s="21">
        <f>IF(Source!I3336&lt;&gt;0, ROUND(I4237/Source!I3336, 2), 0)</f>
        <v>130511.77</v>
      </c>
      <c r="P4237" s="18">
        <f>I4237</f>
        <v>137037.36000000002</v>
      </c>
    </row>
    <row r="4238" spans="1:22" ht="28.5" x14ac:dyDescent="0.2">
      <c r="A4238" s="13">
        <v>489</v>
      </c>
      <c r="B4238" s="13" t="str">
        <f>Source!F3337</f>
        <v>1.21-3103-7-1/1</v>
      </c>
      <c r="C4238" s="13" t="str">
        <f>Source!G3337</f>
        <v>Прокладка проводов и кабелей в лотках, провод сечением до 6 мм2</v>
      </c>
      <c r="D4238" s="14" t="str">
        <f>Source!H3337</f>
        <v>100 м</v>
      </c>
      <c r="E4238" s="2">
        <f>Source!I3337</f>
        <v>0.5</v>
      </c>
      <c r="F4238" s="16"/>
      <c r="G4238" s="15"/>
      <c r="H4238" s="2"/>
      <c r="I4238" s="2"/>
      <c r="J4238" s="16"/>
      <c r="K4238" s="16"/>
      <c r="Q4238">
        <f>ROUND((Source!BZ3337/100)*ROUND((Source!AF3337*Source!AV3337)*Source!I3337, 2), 2)</f>
        <v>251.84</v>
      </c>
      <c r="R4238">
        <f>Source!X3337</f>
        <v>251.84</v>
      </c>
      <c r="S4238">
        <f>ROUND((Source!CA3337/100)*ROUND((Source!AF3337*Source!AV3337)*Source!I3337, 2), 2)</f>
        <v>35.979999999999997</v>
      </c>
      <c r="T4238">
        <f>Source!Y3337</f>
        <v>35.979999999999997</v>
      </c>
      <c r="U4238">
        <f>ROUND((175/100)*ROUND((Source!AE3337*Source!AV3337)*Source!I3337, 2), 2)</f>
        <v>397.57</v>
      </c>
      <c r="V4238">
        <f>ROUND((108/100)*ROUND(Source!CS3337*Source!I3337, 2), 2)</f>
        <v>245.35</v>
      </c>
    </row>
    <row r="4239" spans="1:22" x14ac:dyDescent="0.2">
      <c r="C4239" s="17" t="str">
        <f>"Объем: "&amp;Source!I3337&amp;"=50/"&amp;"100"</f>
        <v>Объем: 0,5=50/100</v>
      </c>
    </row>
    <row r="4240" spans="1:22" ht="14.25" x14ac:dyDescent="0.2">
      <c r="A4240" s="13"/>
      <c r="B4240" s="13"/>
      <c r="C4240" s="13" t="s">
        <v>1159</v>
      </c>
      <c r="D4240" s="14"/>
      <c r="E4240" s="2"/>
      <c r="F4240" s="16">
        <f>Source!AO3337</f>
        <v>719.54</v>
      </c>
      <c r="G4240" s="15" t="str">
        <f>Source!DG3337</f>
        <v/>
      </c>
      <c r="H4240" s="2">
        <f>Source!AV3337</f>
        <v>1</v>
      </c>
      <c r="I4240" s="2">
        <f>IF(Source!BA3337&lt;&gt; 0, Source!BA3337, 1)</f>
        <v>1</v>
      </c>
      <c r="J4240" s="16">
        <f>Source!S3337</f>
        <v>359.77</v>
      </c>
      <c r="K4240" s="16"/>
    </row>
    <row r="4241" spans="1:22" ht="14.25" x14ac:dyDescent="0.2">
      <c r="A4241" s="13"/>
      <c r="B4241" s="13"/>
      <c r="C4241" s="13" t="s">
        <v>1165</v>
      </c>
      <c r="D4241" s="14"/>
      <c r="E4241" s="2"/>
      <c r="F4241" s="16">
        <f>Source!AM3337</f>
        <v>891.59</v>
      </c>
      <c r="G4241" s="15" t="str">
        <f>Source!DE3337</f>
        <v/>
      </c>
      <c r="H4241" s="2">
        <f>Source!AV3337</f>
        <v>1</v>
      </c>
      <c r="I4241" s="2">
        <f>IF(Source!BB3337&lt;&gt; 0, Source!BB3337, 1)</f>
        <v>1</v>
      </c>
      <c r="J4241" s="16">
        <f>Source!Q3337</f>
        <v>445.8</v>
      </c>
      <c r="K4241" s="16"/>
    </row>
    <row r="4242" spans="1:22" ht="14.25" x14ac:dyDescent="0.2">
      <c r="A4242" s="13"/>
      <c r="B4242" s="13"/>
      <c r="C4242" s="13" t="s">
        <v>1166</v>
      </c>
      <c r="D4242" s="14"/>
      <c r="E4242" s="2"/>
      <c r="F4242" s="16">
        <f>Source!AN3337</f>
        <v>454.35</v>
      </c>
      <c r="G4242" s="15" t="str">
        <f>Source!DF3337</f>
        <v/>
      </c>
      <c r="H4242" s="2">
        <f>Source!AV3337</f>
        <v>1</v>
      </c>
      <c r="I4242" s="2">
        <f>IF(Source!BS3337&lt;&gt; 0, Source!BS3337, 1)</f>
        <v>1</v>
      </c>
      <c r="J4242" s="22">
        <f>Source!R3337</f>
        <v>227.18</v>
      </c>
      <c r="K4242" s="16"/>
    </row>
    <row r="4243" spans="1:22" ht="14.25" x14ac:dyDescent="0.2">
      <c r="A4243" s="13"/>
      <c r="B4243" s="13"/>
      <c r="C4243" s="13" t="s">
        <v>1167</v>
      </c>
      <c r="D4243" s="14"/>
      <c r="E4243" s="2"/>
      <c r="F4243" s="16">
        <f>Source!AL3337</f>
        <v>10685.41</v>
      </c>
      <c r="G4243" s="15" t="str">
        <f>Source!DD3337</f>
        <v/>
      </c>
      <c r="H4243" s="2">
        <f>Source!AW3337</f>
        <v>1</v>
      </c>
      <c r="I4243" s="2">
        <f>IF(Source!BC3337&lt;&gt; 0, Source!BC3337, 1)</f>
        <v>1</v>
      </c>
      <c r="J4243" s="16">
        <f>Source!P3337</f>
        <v>5342.71</v>
      </c>
      <c r="K4243" s="16"/>
    </row>
    <row r="4244" spans="1:22" ht="14.25" x14ac:dyDescent="0.2">
      <c r="A4244" s="13"/>
      <c r="B4244" s="13"/>
      <c r="C4244" s="13" t="s">
        <v>1160</v>
      </c>
      <c r="D4244" s="14" t="s">
        <v>1161</v>
      </c>
      <c r="E4244" s="2">
        <f>Source!AT3337</f>
        <v>70</v>
      </c>
      <c r="F4244" s="16"/>
      <c r="G4244" s="15"/>
      <c r="H4244" s="2"/>
      <c r="I4244" s="2"/>
      <c r="J4244" s="16">
        <f>SUM(R4238:R4243)</f>
        <v>251.84</v>
      </c>
      <c r="K4244" s="16"/>
    </row>
    <row r="4245" spans="1:22" ht="14.25" x14ac:dyDescent="0.2">
      <c r="A4245" s="13"/>
      <c r="B4245" s="13"/>
      <c r="C4245" s="13" t="s">
        <v>1162</v>
      </c>
      <c r="D4245" s="14" t="s">
        <v>1161</v>
      </c>
      <c r="E4245" s="2">
        <f>Source!AU3337</f>
        <v>10</v>
      </c>
      <c r="F4245" s="16"/>
      <c r="G4245" s="15"/>
      <c r="H4245" s="2"/>
      <c r="I4245" s="2"/>
      <c r="J4245" s="16">
        <f>SUM(T4238:T4244)</f>
        <v>35.979999999999997</v>
      </c>
      <c r="K4245" s="16"/>
    </row>
    <row r="4246" spans="1:22" ht="14.25" x14ac:dyDescent="0.2">
      <c r="A4246" s="13"/>
      <c r="B4246" s="13"/>
      <c r="C4246" s="13" t="s">
        <v>1168</v>
      </c>
      <c r="D4246" s="14" t="s">
        <v>1161</v>
      </c>
      <c r="E4246" s="2">
        <f>108</f>
        <v>108</v>
      </c>
      <c r="F4246" s="16"/>
      <c r="G4246" s="15"/>
      <c r="H4246" s="2"/>
      <c r="I4246" s="2"/>
      <c r="J4246" s="16">
        <f>SUM(V4238:V4245)</f>
        <v>245.35</v>
      </c>
      <c r="K4246" s="16"/>
    </row>
    <row r="4247" spans="1:22" ht="14.25" x14ac:dyDescent="0.2">
      <c r="A4247" s="13"/>
      <c r="B4247" s="13"/>
      <c r="C4247" s="13" t="s">
        <v>1163</v>
      </c>
      <c r="D4247" s="14" t="s">
        <v>1164</v>
      </c>
      <c r="E4247" s="2">
        <f>Source!AQ3337</f>
        <v>1.18</v>
      </c>
      <c r="F4247" s="16"/>
      <c r="G4247" s="15" t="str">
        <f>Source!DI3337</f>
        <v/>
      </c>
      <c r="H4247" s="2">
        <f>Source!AV3337</f>
        <v>1</v>
      </c>
      <c r="I4247" s="2"/>
      <c r="J4247" s="16"/>
      <c r="K4247" s="16">
        <f>Source!U3337</f>
        <v>0.59</v>
      </c>
    </row>
    <row r="4248" spans="1:22" ht="15" x14ac:dyDescent="0.25">
      <c r="A4248" s="20"/>
      <c r="B4248" s="20"/>
      <c r="C4248" s="20"/>
      <c r="D4248" s="20"/>
      <c r="E4248" s="20"/>
      <c r="F4248" s="20"/>
      <c r="G4248" s="20"/>
      <c r="H4248" s="20"/>
      <c r="I4248" s="58">
        <f>J4240+J4241+J4243+J4244+J4245+J4246</f>
        <v>6681.45</v>
      </c>
      <c r="J4248" s="58"/>
      <c r="K4248" s="21">
        <f>IF(Source!I3337&lt;&gt;0, ROUND(I4248/Source!I3337, 2), 0)</f>
        <v>13362.9</v>
      </c>
      <c r="P4248" s="18">
        <f>I4248</f>
        <v>6681.45</v>
      </c>
    </row>
    <row r="4249" spans="1:22" ht="114" x14ac:dyDescent="0.2">
      <c r="A4249" s="13">
        <v>490</v>
      </c>
      <c r="B4249" s="13" t="str">
        <f>Source!F3338</f>
        <v>21.23-8-270</v>
      </c>
      <c r="C4249" s="13" t="str">
        <f>Source!G3338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4249" s="14" t="str">
        <f>Source!H3338</f>
        <v>км</v>
      </c>
      <c r="E4249" s="2">
        <f>Source!I3338</f>
        <v>0.05</v>
      </c>
      <c r="F4249" s="16">
        <f>Source!AL3338</f>
        <v>129532.62</v>
      </c>
      <c r="G4249" s="15" t="str">
        <f>Source!DD3338</f>
        <v/>
      </c>
      <c r="H4249" s="2">
        <f>Source!AW3338</f>
        <v>1</v>
      </c>
      <c r="I4249" s="2">
        <f>IF(Source!BC3338&lt;&gt; 0, Source!BC3338, 1)</f>
        <v>1</v>
      </c>
      <c r="J4249" s="16">
        <f>Source!P3338</f>
        <v>6476.63</v>
      </c>
      <c r="K4249" s="16"/>
      <c r="Q4249">
        <f>ROUND((Source!BZ3338/100)*ROUND((Source!AF3338*Source!AV3338)*Source!I3338, 2), 2)</f>
        <v>0</v>
      </c>
      <c r="R4249">
        <f>Source!X3338</f>
        <v>0</v>
      </c>
      <c r="S4249">
        <f>ROUND((Source!CA3338/100)*ROUND((Source!AF3338*Source!AV3338)*Source!I3338, 2), 2)</f>
        <v>0</v>
      </c>
      <c r="T4249">
        <f>Source!Y3338</f>
        <v>0</v>
      </c>
      <c r="U4249">
        <f>ROUND((175/100)*ROUND((Source!AE3338*Source!AV3338)*Source!I3338, 2), 2)</f>
        <v>0</v>
      </c>
      <c r="V4249">
        <f>ROUND((108/100)*ROUND(Source!CS3338*Source!I3338, 2), 2)</f>
        <v>0</v>
      </c>
    </row>
    <row r="4250" spans="1:22" ht="15" x14ac:dyDescent="0.25">
      <c r="A4250" s="20"/>
      <c r="B4250" s="20"/>
      <c r="C4250" s="20"/>
      <c r="D4250" s="20"/>
      <c r="E4250" s="20"/>
      <c r="F4250" s="20"/>
      <c r="G4250" s="20"/>
      <c r="H4250" s="20"/>
      <c r="I4250" s="58">
        <f>J4249</f>
        <v>6476.63</v>
      </c>
      <c r="J4250" s="58"/>
      <c r="K4250" s="21">
        <f>IF(Source!I3338&lt;&gt;0, ROUND(I4250/Source!I3338, 2), 0)</f>
        <v>129532.6</v>
      </c>
      <c r="P4250" s="18">
        <f>I4250</f>
        <v>6476.63</v>
      </c>
    </row>
    <row r="4251" spans="1:22" ht="114" x14ac:dyDescent="0.2">
      <c r="A4251" s="13">
        <v>491</v>
      </c>
      <c r="B4251" s="13" t="str">
        <f>Source!F3339</f>
        <v>1.21-3703-4-1/1</v>
      </c>
      <c r="C4251" s="13" t="str">
        <f>Source!G3339</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4251" s="14" t="str">
        <f>Source!H3339</f>
        <v>100 жил</v>
      </c>
      <c r="E4251" s="2">
        <f>Source!I3339</f>
        <v>0.09</v>
      </c>
      <c r="F4251" s="16"/>
      <c r="G4251" s="15"/>
      <c r="H4251" s="2"/>
      <c r="I4251" s="2"/>
      <c r="J4251" s="16"/>
      <c r="K4251" s="16"/>
      <c r="Q4251">
        <f>ROUND((Source!BZ3339/100)*ROUND((Source!AF3339*Source!AV3339)*Source!I3339, 2), 2)</f>
        <v>729.17</v>
      </c>
      <c r="R4251">
        <f>Source!X3339</f>
        <v>729.17</v>
      </c>
      <c r="S4251">
        <f>ROUND((Source!CA3339/100)*ROUND((Source!AF3339*Source!AV3339)*Source!I3339, 2), 2)</f>
        <v>104.17</v>
      </c>
      <c r="T4251">
        <f>Source!Y3339</f>
        <v>104.17</v>
      </c>
      <c r="U4251">
        <f>ROUND((175/100)*ROUND((Source!AE3339*Source!AV3339)*Source!I3339, 2), 2)</f>
        <v>0</v>
      </c>
      <c r="V4251">
        <f>ROUND((108/100)*ROUND(Source!CS3339*Source!I3339, 2), 2)</f>
        <v>0</v>
      </c>
    </row>
    <row r="4252" spans="1:22" x14ac:dyDescent="0.2">
      <c r="C4252" s="17" t="str">
        <f>"Объем: "&amp;Source!I3339&amp;"=9/"&amp;"100"</f>
        <v>Объем: 0,09=9/100</v>
      </c>
    </row>
    <row r="4253" spans="1:22" ht="14.25" x14ac:dyDescent="0.2">
      <c r="A4253" s="13"/>
      <c r="B4253" s="13"/>
      <c r="C4253" s="13" t="s">
        <v>1159</v>
      </c>
      <c r="D4253" s="14"/>
      <c r="E4253" s="2"/>
      <c r="F4253" s="16">
        <f>Source!AO3339</f>
        <v>11574.13</v>
      </c>
      <c r="G4253" s="15" t="str">
        <f>Source!DG3339</f>
        <v/>
      </c>
      <c r="H4253" s="2">
        <f>Source!AV3339</f>
        <v>1</v>
      </c>
      <c r="I4253" s="2">
        <f>IF(Source!BA3339&lt;&gt; 0, Source!BA3339, 1)</f>
        <v>1</v>
      </c>
      <c r="J4253" s="16">
        <f>Source!S3339</f>
        <v>1041.67</v>
      </c>
      <c r="K4253" s="16"/>
    </row>
    <row r="4254" spans="1:22" ht="14.25" x14ac:dyDescent="0.2">
      <c r="A4254" s="13"/>
      <c r="B4254" s="13"/>
      <c r="C4254" s="13" t="s">
        <v>1160</v>
      </c>
      <c r="D4254" s="14" t="s">
        <v>1161</v>
      </c>
      <c r="E4254" s="2">
        <f>Source!AT3339</f>
        <v>70</v>
      </c>
      <c r="F4254" s="16"/>
      <c r="G4254" s="15"/>
      <c r="H4254" s="2"/>
      <c r="I4254" s="2"/>
      <c r="J4254" s="16">
        <f>SUM(R4251:R4253)</f>
        <v>729.17</v>
      </c>
      <c r="K4254" s="16"/>
    </row>
    <row r="4255" spans="1:22" ht="14.25" x14ac:dyDescent="0.2">
      <c r="A4255" s="13"/>
      <c r="B4255" s="13"/>
      <c r="C4255" s="13" t="s">
        <v>1162</v>
      </c>
      <c r="D4255" s="14" t="s">
        <v>1161</v>
      </c>
      <c r="E4255" s="2">
        <f>Source!AU3339</f>
        <v>10</v>
      </c>
      <c r="F4255" s="16"/>
      <c r="G4255" s="15"/>
      <c r="H4255" s="2"/>
      <c r="I4255" s="2"/>
      <c r="J4255" s="16">
        <f>SUM(T4251:T4254)</f>
        <v>104.17</v>
      </c>
      <c r="K4255" s="16"/>
    </row>
    <row r="4256" spans="1:22" ht="14.25" x14ac:dyDescent="0.2">
      <c r="A4256" s="13"/>
      <c r="B4256" s="13"/>
      <c r="C4256" s="13" t="s">
        <v>1163</v>
      </c>
      <c r="D4256" s="14" t="s">
        <v>1164</v>
      </c>
      <c r="E4256" s="2">
        <f>Source!AQ3339</f>
        <v>17.77</v>
      </c>
      <c r="F4256" s="16"/>
      <c r="G4256" s="15" t="str">
        <f>Source!DI3339</f>
        <v/>
      </c>
      <c r="H4256" s="2">
        <f>Source!AV3339</f>
        <v>1</v>
      </c>
      <c r="I4256" s="2"/>
      <c r="J4256" s="16"/>
      <c r="K4256" s="16">
        <f>Source!U3339</f>
        <v>1.5992999999999999</v>
      </c>
    </row>
    <row r="4257" spans="1:22" ht="15" x14ac:dyDescent="0.25">
      <c r="A4257" s="20"/>
      <c r="B4257" s="20"/>
      <c r="C4257" s="20"/>
      <c r="D4257" s="20"/>
      <c r="E4257" s="20"/>
      <c r="F4257" s="20"/>
      <c r="G4257" s="20"/>
      <c r="H4257" s="20"/>
      <c r="I4257" s="58">
        <f>J4253+J4254+J4255</f>
        <v>1875.0100000000002</v>
      </c>
      <c r="J4257" s="58"/>
      <c r="K4257" s="21">
        <f>IF(Source!I3339&lt;&gt;0, ROUND(I4257/Source!I3339, 2), 0)</f>
        <v>20833.439999999999</v>
      </c>
      <c r="P4257" s="18">
        <f>I4257</f>
        <v>1875.0100000000002</v>
      </c>
    </row>
    <row r="4258" spans="1:22" ht="85.5" x14ac:dyDescent="0.2">
      <c r="A4258" s="13">
        <v>492</v>
      </c>
      <c r="B4258" s="13" t="str">
        <f>Source!F3340</f>
        <v>1.21-3103-21-1/1</v>
      </c>
      <c r="C4258" s="13" t="str">
        <f>Source!G3340</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4258" s="14" t="str">
        <f>Source!H3340</f>
        <v>100 м</v>
      </c>
      <c r="E4258" s="2">
        <f>Source!I3340</f>
        <v>6</v>
      </c>
      <c r="F4258" s="16"/>
      <c r="G4258" s="15"/>
      <c r="H4258" s="2"/>
      <c r="I4258" s="2"/>
      <c r="J4258" s="16"/>
      <c r="K4258" s="16"/>
      <c r="Q4258">
        <f>ROUND((Source!BZ3340/100)*ROUND((Source!AF3340*Source!AV3340)*Source!I3340, 2), 2)</f>
        <v>15161.58</v>
      </c>
      <c r="R4258">
        <f>Source!X3340</f>
        <v>15161.58</v>
      </c>
      <c r="S4258">
        <f>ROUND((Source!CA3340/100)*ROUND((Source!AF3340*Source!AV3340)*Source!I3340, 2), 2)</f>
        <v>2165.94</v>
      </c>
      <c r="T4258">
        <f>Source!Y3340</f>
        <v>2165.94</v>
      </c>
      <c r="U4258">
        <f>ROUND((175/100)*ROUND((Source!AE3340*Source!AV3340)*Source!I3340, 2), 2)</f>
        <v>0</v>
      </c>
      <c r="V4258">
        <f>ROUND((108/100)*ROUND(Source!CS3340*Source!I3340, 2), 2)</f>
        <v>0</v>
      </c>
    </row>
    <row r="4259" spans="1:22" x14ac:dyDescent="0.2">
      <c r="C4259" s="17" t="str">
        <f>"Объем: "&amp;Source!I3340&amp;"=600/"&amp;"100"</f>
        <v>Объем: 6=600/100</v>
      </c>
    </row>
    <row r="4260" spans="1:22" ht="14.25" x14ac:dyDescent="0.2">
      <c r="A4260" s="13"/>
      <c r="B4260" s="13"/>
      <c r="C4260" s="13" t="s">
        <v>1159</v>
      </c>
      <c r="D4260" s="14"/>
      <c r="E4260" s="2"/>
      <c r="F4260" s="16">
        <f>Source!AO3340</f>
        <v>3609.9</v>
      </c>
      <c r="G4260" s="15" t="str">
        <f>Source!DG3340</f>
        <v/>
      </c>
      <c r="H4260" s="2">
        <f>Source!AV3340</f>
        <v>1</v>
      </c>
      <c r="I4260" s="2">
        <f>IF(Source!BA3340&lt;&gt; 0, Source!BA3340, 1)</f>
        <v>1</v>
      </c>
      <c r="J4260" s="16">
        <f>Source!S3340</f>
        <v>21659.4</v>
      </c>
      <c r="K4260" s="16"/>
    </row>
    <row r="4261" spans="1:22" ht="14.25" x14ac:dyDescent="0.2">
      <c r="A4261" s="13"/>
      <c r="B4261" s="13"/>
      <c r="C4261" s="13" t="s">
        <v>1160</v>
      </c>
      <c r="D4261" s="14" t="s">
        <v>1161</v>
      </c>
      <c r="E4261" s="2">
        <f>Source!AT3340</f>
        <v>70</v>
      </c>
      <c r="F4261" s="16"/>
      <c r="G4261" s="15"/>
      <c r="H4261" s="2"/>
      <c r="I4261" s="2"/>
      <c r="J4261" s="16">
        <f>SUM(R4258:R4260)</f>
        <v>15161.58</v>
      </c>
      <c r="K4261" s="16"/>
    </row>
    <row r="4262" spans="1:22" ht="14.25" x14ac:dyDescent="0.2">
      <c r="A4262" s="13"/>
      <c r="B4262" s="13"/>
      <c r="C4262" s="13" t="s">
        <v>1162</v>
      </c>
      <c r="D4262" s="14" t="s">
        <v>1161</v>
      </c>
      <c r="E4262" s="2">
        <f>Source!AU3340</f>
        <v>10</v>
      </c>
      <c r="F4262" s="16"/>
      <c r="G4262" s="15"/>
      <c r="H4262" s="2"/>
      <c r="I4262" s="2"/>
      <c r="J4262" s="16">
        <f>SUM(T4258:T4261)</f>
        <v>2165.94</v>
      </c>
      <c r="K4262" s="16"/>
    </row>
    <row r="4263" spans="1:22" ht="14.25" x14ac:dyDescent="0.2">
      <c r="A4263" s="13"/>
      <c r="B4263" s="13"/>
      <c r="C4263" s="13" t="s">
        <v>1163</v>
      </c>
      <c r="D4263" s="14" t="s">
        <v>1164</v>
      </c>
      <c r="E4263" s="2">
        <f>Source!AQ3340</f>
        <v>5.92</v>
      </c>
      <c r="F4263" s="16"/>
      <c r="G4263" s="15" t="str">
        <f>Source!DI3340</f>
        <v/>
      </c>
      <c r="H4263" s="2">
        <f>Source!AV3340</f>
        <v>1</v>
      </c>
      <c r="I4263" s="2"/>
      <c r="J4263" s="16"/>
      <c r="K4263" s="16">
        <f>Source!U3340</f>
        <v>35.519999999999996</v>
      </c>
    </row>
    <row r="4264" spans="1:22" ht="15" x14ac:dyDescent="0.25">
      <c r="A4264" s="20"/>
      <c r="B4264" s="20"/>
      <c r="C4264" s="20"/>
      <c r="D4264" s="20"/>
      <c r="E4264" s="20"/>
      <c r="F4264" s="20"/>
      <c r="G4264" s="20"/>
      <c r="H4264" s="20"/>
      <c r="I4264" s="58">
        <f>J4260+J4261+J4262</f>
        <v>38986.920000000006</v>
      </c>
      <c r="J4264" s="58"/>
      <c r="K4264" s="21">
        <f>IF(Source!I3340&lt;&gt;0, ROUND(I4264/Source!I3340, 2), 0)</f>
        <v>6497.82</v>
      </c>
      <c r="P4264" s="18">
        <f>I4264</f>
        <v>38986.920000000006</v>
      </c>
    </row>
    <row r="4266" spans="1:22" ht="15" x14ac:dyDescent="0.25">
      <c r="A4266" s="61" t="str">
        <f>CONCATENATE("Итого по разделу: ",IF(Source!G3342&lt;&gt;"Новый раздел", Source!G3342, ""))</f>
        <v>Итого по разделу: Помещение 322 Кабинет химии (практика)</v>
      </c>
      <c r="B4266" s="61"/>
      <c r="C4266" s="61"/>
      <c r="D4266" s="61"/>
      <c r="E4266" s="61"/>
      <c r="F4266" s="61"/>
      <c r="G4266" s="61"/>
      <c r="H4266" s="61"/>
      <c r="I4266" s="59">
        <f>SUM(P4166:P4265)</f>
        <v>210443.06000000006</v>
      </c>
      <c r="J4266" s="60"/>
      <c r="K4266" s="23"/>
    </row>
    <row r="4269" spans="1:22" ht="16.5" x14ac:dyDescent="0.25">
      <c r="A4269" s="57" t="str">
        <f>CONCATENATE("Раздел: ",IF(Source!G3372&lt;&gt;"Новый раздел", Source!G3372, ""))</f>
        <v>Раздел: Помещение 329 Коридор</v>
      </c>
      <c r="B4269" s="57"/>
      <c r="C4269" s="57"/>
      <c r="D4269" s="57"/>
      <c r="E4269" s="57"/>
      <c r="F4269" s="57"/>
      <c r="G4269" s="57"/>
      <c r="H4269" s="57"/>
      <c r="I4269" s="57"/>
      <c r="J4269" s="57"/>
      <c r="K4269" s="57"/>
    </row>
    <row r="4270" spans="1:22" ht="28.5" x14ac:dyDescent="0.2">
      <c r="A4270" s="13">
        <v>493</v>
      </c>
      <c r="B4270" s="13" t="str">
        <f>Source!F3376</f>
        <v>1.21-3305-1-1/1</v>
      </c>
      <c r="C4270" s="13" t="str">
        <f>Source!G3376</f>
        <v>Демонтаж выключателей, розеток</v>
      </c>
      <c r="D4270" s="14" t="str">
        <f>Source!H3376</f>
        <v>100 шт.</v>
      </c>
      <c r="E4270" s="2">
        <f>Source!I3376</f>
        <v>0.04</v>
      </c>
      <c r="F4270" s="16"/>
      <c r="G4270" s="15"/>
      <c r="H4270" s="2"/>
      <c r="I4270" s="2"/>
      <c r="J4270" s="16"/>
      <c r="K4270" s="16"/>
      <c r="Q4270">
        <f>ROUND((Source!BZ3376/100)*ROUND((Source!AF3376*Source!AV3376)*Source!I3376, 2), 2)</f>
        <v>75.89</v>
      </c>
      <c r="R4270">
        <f>Source!X3376</f>
        <v>75.89</v>
      </c>
      <c r="S4270">
        <f>ROUND((Source!CA3376/100)*ROUND((Source!AF3376*Source!AV3376)*Source!I3376, 2), 2)</f>
        <v>10.84</v>
      </c>
      <c r="T4270">
        <f>Source!Y3376</f>
        <v>10.84</v>
      </c>
      <c r="U4270">
        <f>ROUND((175/100)*ROUND((Source!AE3376*Source!AV3376)*Source!I3376, 2), 2)</f>
        <v>0</v>
      </c>
      <c r="V4270">
        <f>ROUND((108/100)*ROUND(Source!CS3376*Source!I3376, 2), 2)</f>
        <v>0</v>
      </c>
    </row>
    <row r="4271" spans="1:22" x14ac:dyDescent="0.2">
      <c r="C4271" s="17" t="str">
        <f>"Объем: "&amp;Source!I3376&amp;"=4/"&amp;"100"</f>
        <v>Объем: 0,04=4/100</v>
      </c>
    </row>
    <row r="4272" spans="1:22" ht="14.25" x14ac:dyDescent="0.2">
      <c r="A4272" s="13"/>
      <c r="B4272" s="13"/>
      <c r="C4272" s="13" t="s">
        <v>1159</v>
      </c>
      <c r="D4272" s="14"/>
      <c r="E4272" s="2"/>
      <c r="F4272" s="16">
        <f>Source!AO3376</f>
        <v>2710.46</v>
      </c>
      <c r="G4272" s="15" t="str">
        <f>Source!DG3376</f>
        <v/>
      </c>
      <c r="H4272" s="2">
        <f>Source!AV3376</f>
        <v>1</v>
      </c>
      <c r="I4272" s="2">
        <f>IF(Source!BA3376&lt;&gt; 0, Source!BA3376, 1)</f>
        <v>1</v>
      </c>
      <c r="J4272" s="16">
        <f>Source!S3376</f>
        <v>108.42</v>
      </c>
      <c r="K4272" s="16"/>
    </row>
    <row r="4273" spans="1:22" ht="14.25" x14ac:dyDescent="0.2">
      <c r="A4273" s="13"/>
      <c r="B4273" s="13"/>
      <c r="C4273" s="13" t="s">
        <v>1160</v>
      </c>
      <c r="D4273" s="14" t="s">
        <v>1161</v>
      </c>
      <c r="E4273" s="2">
        <f>Source!AT3376</f>
        <v>70</v>
      </c>
      <c r="F4273" s="16"/>
      <c r="G4273" s="15"/>
      <c r="H4273" s="2"/>
      <c r="I4273" s="2"/>
      <c r="J4273" s="16">
        <f>SUM(R4270:R4272)</f>
        <v>75.89</v>
      </c>
      <c r="K4273" s="16"/>
    </row>
    <row r="4274" spans="1:22" ht="14.25" x14ac:dyDescent="0.2">
      <c r="A4274" s="13"/>
      <c r="B4274" s="13"/>
      <c r="C4274" s="13" t="s">
        <v>1162</v>
      </c>
      <c r="D4274" s="14" t="s">
        <v>1161</v>
      </c>
      <c r="E4274" s="2">
        <f>Source!AU3376</f>
        <v>10</v>
      </c>
      <c r="F4274" s="16"/>
      <c r="G4274" s="15"/>
      <c r="H4274" s="2"/>
      <c r="I4274" s="2"/>
      <c r="J4274" s="16">
        <f>SUM(T4270:T4273)</f>
        <v>10.84</v>
      </c>
      <c r="K4274" s="16"/>
    </row>
    <row r="4275" spans="1:22" ht="14.25" x14ac:dyDescent="0.2">
      <c r="A4275" s="13"/>
      <c r="B4275" s="13"/>
      <c r="C4275" s="13" t="s">
        <v>1163</v>
      </c>
      <c r="D4275" s="14" t="s">
        <v>1164</v>
      </c>
      <c r="E4275" s="2">
        <f>Source!AQ3376</f>
        <v>5.84</v>
      </c>
      <c r="F4275" s="16"/>
      <c r="G4275" s="15" t="str">
        <f>Source!DI3376</f>
        <v/>
      </c>
      <c r="H4275" s="2">
        <f>Source!AV3376</f>
        <v>1</v>
      </c>
      <c r="I4275" s="2"/>
      <c r="J4275" s="16"/>
      <c r="K4275" s="16">
        <f>Source!U3376</f>
        <v>0.2336</v>
      </c>
    </row>
    <row r="4276" spans="1:22" ht="15" x14ac:dyDescent="0.25">
      <c r="A4276" s="20"/>
      <c r="B4276" s="20"/>
      <c r="C4276" s="20"/>
      <c r="D4276" s="20"/>
      <c r="E4276" s="20"/>
      <c r="F4276" s="20"/>
      <c r="G4276" s="20"/>
      <c r="H4276" s="20"/>
      <c r="I4276" s="58">
        <f>J4272+J4273+J4274</f>
        <v>195.15</v>
      </c>
      <c r="J4276" s="58"/>
      <c r="K4276" s="21">
        <f>IF(Source!I3376&lt;&gt;0, ROUND(I4276/Source!I3376, 2), 0)</f>
        <v>4878.75</v>
      </c>
      <c r="P4276" s="18">
        <f>I4276</f>
        <v>195.15</v>
      </c>
    </row>
    <row r="4277" spans="1:22" ht="42.75" x14ac:dyDescent="0.2">
      <c r="A4277" s="13">
        <v>494</v>
      </c>
      <c r="B4277" s="13" t="str">
        <f>Source!F3377</f>
        <v>1.20-3103-1-2/1</v>
      </c>
      <c r="C4277" s="13" t="str">
        <f>Source!G3377</f>
        <v>Установка выключателя одноклавишного утопленного типа при скрытой проводке</v>
      </c>
      <c r="D4277" s="14" t="str">
        <f>Source!H3377</f>
        <v>100 шт.</v>
      </c>
      <c r="E4277" s="2">
        <f>Source!I3377</f>
        <v>0.04</v>
      </c>
      <c r="F4277" s="16"/>
      <c r="G4277" s="15"/>
      <c r="H4277" s="2"/>
      <c r="I4277" s="2"/>
      <c r="J4277" s="16"/>
      <c r="K4277" s="16"/>
      <c r="Q4277">
        <f>ROUND((Source!BZ3377/100)*ROUND((Source!AF3377*Source!AV3377)*Source!I3377, 2), 2)</f>
        <v>629.19000000000005</v>
      </c>
      <c r="R4277">
        <f>Source!X3377</f>
        <v>629.19000000000005</v>
      </c>
      <c r="S4277">
        <f>ROUND((Source!CA3377/100)*ROUND((Source!AF3377*Source!AV3377)*Source!I3377, 2), 2)</f>
        <v>89.88</v>
      </c>
      <c r="T4277">
        <f>Source!Y3377</f>
        <v>89.88</v>
      </c>
      <c r="U4277">
        <f>ROUND((175/100)*ROUND((Source!AE3377*Source!AV3377)*Source!I3377, 2), 2)</f>
        <v>0</v>
      </c>
      <c r="V4277">
        <f>ROUND((108/100)*ROUND(Source!CS3377*Source!I3377, 2), 2)</f>
        <v>0</v>
      </c>
    </row>
    <row r="4278" spans="1:22" x14ac:dyDescent="0.2">
      <c r="C4278" s="17" t="str">
        <f>"Объем: "&amp;Source!I3377&amp;"=4/"&amp;"100"</f>
        <v>Объем: 0,04=4/100</v>
      </c>
    </row>
    <row r="4279" spans="1:22" ht="14.25" x14ac:dyDescent="0.2">
      <c r="A4279" s="13"/>
      <c r="B4279" s="13"/>
      <c r="C4279" s="13" t="s">
        <v>1159</v>
      </c>
      <c r="D4279" s="14"/>
      <c r="E4279" s="2"/>
      <c r="F4279" s="16">
        <f>Source!AO3377</f>
        <v>22470.89</v>
      </c>
      <c r="G4279" s="15" t="str">
        <f>Source!DG3377</f>
        <v/>
      </c>
      <c r="H4279" s="2">
        <f>Source!AV3377</f>
        <v>1</v>
      </c>
      <c r="I4279" s="2">
        <f>IF(Source!BA3377&lt;&gt; 0, Source!BA3377, 1)</f>
        <v>1</v>
      </c>
      <c r="J4279" s="16">
        <f>Source!S3377</f>
        <v>898.84</v>
      </c>
      <c r="K4279" s="16"/>
    </row>
    <row r="4280" spans="1:22" ht="14.25" x14ac:dyDescent="0.2">
      <c r="A4280" s="13"/>
      <c r="B4280" s="13"/>
      <c r="C4280" s="13" t="s">
        <v>1160</v>
      </c>
      <c r="D4280" s="14" t="s">
        <v>1161</v>
      </c>
      <c r="E4280" s="2">
        <f>Source!AT3377</f>
        <v>70</v>
      </c>
      <c r="F4280" s="16"/>
      <c r="G4280" s="15"/>
      <c r="H4280" s="2"/>
      <c r="I4280" s="2"/>
      <c r="J4280" s="16">
        <f>SUM(R4277:R4279)</f>
        <v>629.19000000000005</v>
      </c>
      <c r="K4280" s="16"/>
    </row>
    <row r="4281" spans="1:22" ht="14.25" x14ac:dyDescent="0.2">
      <c r="A4281" s="13"/>
      <c r="B4281" s="13"/>
      <c r="C4281" s="13" t="s">
        <v>1162</v>
      </c>
      <c r="D4281" s="14" t="s">
        <v>1161</v>
      </c>
      <c r="E4281" s="2">
        <f>Source!AU3377</f>
        <v>10</v>
      </c>
      <c r="F4281" s="16"/>
      <c r="G4281" s="15"/>
      <c r="H4281" s="2"/>
      <c r="I4281" s="2"/>
      <c r="J4281" s="16">
        <f>SUM(T4277:T4280)</f>
        <v>89.88</v>
      </c>
      <c r="K4281" s="16"/>
    </row>
    <row r="4282" spans="1:22" ht="14.25" x14ac:dyDescent="0.2">
      <c r="A4282" s="13"/>
      <c r="B4282" s="13"/>
      <c r="C4282" s="13" t="s">
        <v>1163</v>
      </c>
      <c r="D4282" s="14" t="s">
        <v>1164</v>
      </c>
      <c r="E4282" s="2">
        <f>Source!AQ3377</f>
        <v>34.5</v>
      </c>
      <c r="F4282" s="16"/>
      <c r="G4282" s="15" t="str">
        <f>Source!DI3377</f>
        <v/>
      </c>
      <c r="H4282" s="2">
        <f>Source!AV3377</f>
        <v>1</v>
      </c>
      <c r="I4282" s="2"/>
      <c r="J4282" s="16"/>
      <c r="K4282" s="16">
        <f>Source!U3377</f>
        <v>1.3800000000000001</v>
      </c>
    </row>
    <row r="4283" spans="1:22" ht="15" x14ac:dyDescent="0.25">
      <c r="A4283" s="20"/>
      <c r="B4283" s="20"/>
      <c r="C4283" s="20"/>
      <c r="D4283" s="20"/>
      <c r="E4283" s="20"/>
      <c r="F4283" s="20"/>
      <c r="G4283" s="20"/>
      <c r="H4283" s="20"/>
      <c r="I4283" s="58">
        <f>J4279+J4280+J4281</f>
        <v>1617.9100000000003</v>
      </c>
      <c r="J4283" s="58"/>
      <c r="K4283" s="21">
        <f>IF(Source!I3377&lt;&gt;0, ROUND(I4283/Source!I3377, 2), 0)</f>
        <v>40447.75</v>
      </c>
      <c r="P4283" s="18">
        <f>I4283</f>
        <v>1617.9100000000003</v>
      </c>
    </row>
    <row r="4285" spans="1:22" ht="15" x14ac:dyDescent="0.25">
      <c r="A4285" s="61" t="str">
        <f>CONCATENATE("Итого по разделу: ",IF(Source!G3379&lt;&gt;"Новый раздел", Source!G3379, ""))</f>
        <v>Итого по разделу: Помещение 329 Коридор</v>
      </c>
      <c r="B4285" s="61"/>
      <c r="C4285" s="61"/>
      <c r="D4285" s="61"/>
      <c r="E4285" s="61"/>
      <c r="F4285" s="61"/>
      <c r="G4285" s="61"/>
      <c r="H4285" s="61"/>
      <c r="I4285" s="59">
        <f>SUM(P4269:P4284)</f>
        <v>1813.0600000000004</v>
      </c>
      <c r="J4285" s="60"/>
      <c r="K4285" s="23"/>
    </row>
    <row r="4288" spans="1:22" ht="16.5" x14ac:dyDescent="0.25">
      <c r="A4288" s="57" t="str">
        <f>CONCATENATE("Раздел: ",IF(Source!G3409&lt;&gt;"Новый раздел", Source!G3409, ""))</f>
        <v>Раздел: Помещение 330 Лаборанская</v>
      </c>
      <c r="B4288" s="57"/>
      <c r="C4288" s="57"/>
      <c r="D4288" s="57"/>
      <c r="E4288" s="57"/>
      <c r="F4288" s="57"/>
      <c r="G4288" s="57"/>
      <c r="H4288" s="57"/>
      <c r="I4288" s="57"/>
      <c r="J4288" s="57"/>
      <c r="K4288" s="57"/>
    </row>
    <row r="4289" spans="1:22" ht="28.5" x14ac:dyDescent="0.2">
      <c r="A4289" s="13">
        <v>495</v>
      </c>
      <c r="B4289" s="13" t="str">
        <f>Source!F3413</f>
        <v>1.21-3305-1-1/1</v>
      </c>
      <c r="C4289" s="13" t="str">
        <f>Source!G3413</f>
        <v>Демонтаж выключателей, розеток</v>
      </c>
      <c r="D4289" s="14" t="str">
        <f>Source!H3413</f>
        <v>100 шт.</v>
      </c>
      <c r="E4289" s="2">
        <f>Source!I3413</f>
        <v>0.04</v>
      </c>
      <c r="F4289" s="16"/>
      <c r="G4289" s="15"/>
      <c r="H4289" s="2"/>
      <c r="I4289" s="2"/>
      <c r="J4289" s="16"/>
      <c r="K4289" s="16"/>
      <c r="Q4289">
        <f>ROUND((Source!BZ3413/100)*ROUND((Source!AF3413*Source!AV3413)*Source!I3413, 2), 2)</f>
        <v>75.89</v>
      </c>
      <c r="R4289">
        <f>Source!X3413</f>
        <v>75.89</v>
      </c>
      <c r="S4289">
        <f>ROUND((Source!CA3413/100)*ROUND((Source!AF3413*Source!AV3413)*Source!I3413, 2), 2)</f>
        <v>10.84</v>
      </c>
      <c r="T4289">
        <f>Source!Y3413</f>
        <v>10.84</v>
      </c>
      <c r="U4289">
        <f>ROUND((175/100)*ROUND((Source!AE3413*Source!AV3413)*Source!I3413, 2), 2)</f>
        <v>0</v>
      </c>
      <c r="V4289">
        <f>ROUND((108/100)*ROUND(Source!CS3413*Source!I3413, 2), 2)</f>
        <v>0</v>
      </c>
    </row>
    <row r="4290" spans="1:22" x14ac:dyDescent="0.2">
      <c r="C4290" s="17" t="str">
        <f>"Объем: "&amp;Source!I3413&amp;"=4/"&amp;"100"</f>
        <v>Объем: 0,04=4/100</v>
      </c>
    </row>
    <row r="4291" spans="1:22" ht="14.25" x14ac:dyDescent="0.2">
      <c r="A4291" s="13"/>
      <c r="B4291" s="13"/>
      <c r="C4291" s="13" t="s">
        <v>1159</v>
      </c>
      <c r="D4291" s="14"/>
      <c r="E4291" s="2"/>
      <c r="F4291" s="16">
        <f>Source!AO3413</f>
        <v>2710.46</v>
      </c>
      <c r="G4291" s="15" t="str">
        <f>Source!DG3413</f>
        <v/>
      </c>
      <c r="H4291" s="2">
        <f>Source!AV3413</f>
        <v>1</v>
      </c>
      <c r="I4291" s="2">
        <f>IF(Source!BA3413&lt;&gt; 0, Source!BA3413, 1)</f>
        <v>1</v>
      </c>
      <c r="J4291" s="16">
        <f>Source!S3413</f>
        <v>108.42</v>
      </c>
      <c r="K4291" s="16"/>
    </row>
    <row r="4292" spans="1:22" ht="14.25" x14ac:dyDescent="0.2">
      <c r="A4292" s="13"/>
      <c r="B4292" s="13"/>
      <c r="C4292" s="13" t="s">
        <v>1160</v>
      </c>
      <c r="D4292" s="14" t="s">
        <v>1161</v>
      </c>
      <c r="E4292" s="2">
        <f>Source!AT3413</f>
        <v>70</v>
      </c>
      <c r="F4292" s="16"/>
      <c r="G4292" s="15"/>
      <c r="H4292" s="2"/>
      <c r="I4292" s="2"/>
      <c r="J4292" s="16">
        <f>SUM(R4289:R4291)</f>
        <v>75.89</v>
      </c>
      <c r="K4292" s="16"/>
    </row>
    <row r="4293" spans="1:22" ht="14.25" x14ac:dyDescent="0.2">
      <c r="A4293" s="13"/>
      <c r="B4293" s="13"/>
      <c r="C4293" s="13" t="s">
        <v>1162</v>
      </c>
      <c r="D4293" s="14" t="s">
        <v>1161</v>
      </c>
      <c r="E4293" s="2">
        <f>Source!AU3413</f>
        <v>10</v>
      </c>
      <c r="F4293" s="16"/>
      <c r="G4293" s="15"/>
      <c r="H4293" s="2"/>
      <c r="I4293" s="2"/>
      <c r="J4293" s="16">
        <f>SUM(T4289:T4292)</f>
        <v>10.84</v>
      </c>
      <c r="K4293" s="16"/>
    </row>
    <row r="4294" spans="1:22" ht="14.25" x14ac:dyDescent="0.2">
      <c r="A4294" s="13"/>
      <c r="B4294" s="13"/>
      <c r="C4294" s="13" t="s">
        <v>1163</v>
      </c>
      <c r="D4294" s="14" t="s">
        <v>1164</v>
      </c>
      <c r="E4294" s="2">
        <f>Source!AQ3413</f>
        <v>5.84</v>
      </c>
      <c r="F4294" s="16"/>
      <c r="G4294" s="15" t="str">
        <f>Source!DI3413</f>
        <v/>
      </c>
      <c r="H4294" s="2">
        <f>Source!AV3413</f>
        <v>1</v>
      </c>
      <c r="I4294" s="2"/>
      <c r="J4294" s="16"/>
      <c r="K4294" s="16">
        <f>Source!U3413</f>
        <v>0.2336</v>
      </c>
    </row>
    <row r="4295" spans="1:22" ht="15" x14ac:dyDescent="0.25">
      <c r="A4295" s="20"/>
      <c r="B4295" s="20"/>
      <c r="C4295" s="20"/>
      <c r="D4295" s="20"/>
      <c r="E4295" s="20"/>
      <c r="F4295" s="20"/>
      <c r="G4295" s="20"/>
      <c r="H4295" s="20"/>
      <c r="I4295" s="58">
        <f>J4291+J4292+J4293</f>
        <v>195.15</v>
      </c>
      <c r="J4295" s="58"/>
      <c r="K4295" s="21">
        <f>IF(Source!I3413&lt;&gt;0, ROUND(I4295/Source!I3413, 2), 0)</f>
        <v>4878.75</v>
      </c>
      <c r="P4295" s="18">
        <f>I4295</f>
        <v>195.15</v>
      </c>
    </row>
    <row r="4296" spans="1:22" ht="57" x14ac:dyDescent="0.2">
      <c r="A4296" s="13">
        <v>496</v>
      </c>
      <c r="B4296" s="13" t="str">
        <f>Source!F3414</f>
        <v>1.50-3204-13-6/1</v>
      </c>
      <c r="C4296" s="13" t="str">
        <f>Source!G3414</f>
        <v>Сверление отверстий в строительных конструкциях из кирпича установками алмазного сверления, диаметр сверла алмазного кольцевого 70 мм</v>
      </c>
      <c r="D4296" s="14" t="str">
        <f>Source!H3414</f>
        <v>10 СМ</v>
      </c>
      <c r="E4296" s="2">
        <f>Source!I3414</f>
        <v>0.2</v>
      </c>
      <c r="F4296" s="16"/>
      <c r="G4296" s="15"/>
      <c r="H4296" s="2"/>
      <c r="I4296" s="2"/>
      <c r="J4296" s="16"/>
      <c r="K4296" s="16"/>
      <c r="Q4296">
        <f>ROUND((Source!BZ3414/100)*ROUND((Source!AF3414*Source!AV3414)*Source!I3414, 2), 2)</f>
        <v>42.74</v>
      </c>
      <c r="R4296">
        <f>Source!X3414</f>
        <v>42.74</v>
      </c>
      <c r="S4296">
        <f>ROUND((Source!CA3414/100)*ROUND((Source!AF3414*Source!AV3414)*Source!I3414, 2), 2)</f>
        <v>6.11</v>
      </c>
      <c r="T4296">
        <f>Source!Y3414</f>
        <v>6.11</v>
      </c>
      <c r="U4296">
        <f>ROUND((175/100)*ROUND((Source!AE3414*Source!AV3414)*Source!I3414, 2), 2)</f>
        <v>0.05</v>
      </c>
      <c r="V4296">
        <f>ROUND((108/100)*ROUND(Source!CS3414*Source!I3414, 2), 2)</f>
        <v>0.03</v>
      </c>
    </row>
    <row r="4297" spans="1:22" x14ac:dyDescent="0.2">
      <c r="C4297" s="17" t="str">
        <f>"Объем: "&amp;Source!I3414&amp;"=2/"&amp;"10"</f>
        <v>Объем: 0,2=2/10</v>
      </c>
    </row>
    <row r="4298" spans="1:22" ht="14.25" x14ac:dyDescent="0.2">
      <c r="A4298" s="13"/>
      <c r="B4298" s="13"/>
      <c r="C4298" s="13" t="s">
        <v>1159</v>
      </c>
      <c r="D4298" s="14"/>
      <c r="E4298" s="2"/>
      <c r="F4298" s="16">
        <f>Source!AO3414</f>
        <v>305.27</v>
      </c>
      <c r="G4298" s="15" t="str">
        <f>Source!DG3414</f>
        <v/>
      </c>
      <c r="H4298" s="2">
        <f>Source!AV3414</f>
        <v>1</v>
      </c>
      <c r="I4298" s="2">
        <f>IF(Source!BA3414&lt;&gt; 0, Source!BA3414, 1)</f>
        <v>1</v>
      </c>
      <c r="J4298" s="16">
        <f>Source!S3414</f>
        <v>61.05</v>
      </c>
      <c r="K4298" s="16"/>
    </row>
    <row r="4299" spans="1:22" ht="14.25" x14ac:dyDescent="0.2">
      <c r="A4299" s="13"/>
      <c r="B4299" s="13"/>
      <c r="C4299" s="13" t="s">
        <v>1165</v>
      </c>
      <c r="D4299" s="14"/>
      <c r="E4299" s="2"/>
      <c r="F4299" s="16">
        <f>Source!AM3414</f>
        <v>8.99</v>
      </c>
      <c r="G4299" s="15" t="str">
        <f>Source!DE3414</f>
        <v/>
      </c>
      <c r="H4299" s="2">
        <f>Source!AV3414</f>
        <v>1</v>
      </c>
      <c r="I4299" s="2">
        <f>IF(Source!BB3414&lt;&gt; 0, Source!BB3414, 1)</f>
        <v>1</v>
      </c>
      <c r="J4299" s="16">
        <f>Source!Q3414</f>
        <v>1.8</v>
      </c>
      <c r="K4299" s="16"/>
    </row>
    <row r="4300" spans="1:22" ht="14.25" x14ac:dyDescent="0.2">
      <c r="A4300" s="13"/>
      <c r="B4300" s="13"/>
      <c r="C4300" s="13" t="s">
        <v>1166</v>
      </c>
      <c r="D4300" s="14"/>
      <c r="E4300" s="2"/>
      <c r="F4300" s="16">
        <f>Source!AN3414</f>
        <v>0.13</v>
      </c>
      <c r="G4300" s="15" t="str">
        <f>Source!DF3414</f>
        <v/>
      </c>
      <c r="H4300" s="2">
        <f>Source!AV3414</f>
        <v>1</v>
      </c>
      <c r="I4300" s="2">
        <f>IF(Source!BS3414&lt;&gt; 0, Source!BS3414, 1)</f>
        <v>1</v>
      </c>
      <c r="J4300" s="22">
        <f>Source!R3414</f>
        <v>0.03</v>
      </c>
      <c r="K4300" s="16"/>
    </row>
    <row r="4301" spans="1:22" ht="14.25" x14ac:dyDescent="0.2">
      <c r="A4301" s="13"/>
      <c r="B4301" s="13"/>
      <c r="C4301" s="13" t="s">
        <v>1167</v>
      </c>
      <c r="D4301" s="14"/>
      <c r="E4301" s="2"/>
      <c r="F4301" s="16">
        <f>Source!AL3414</f>
        <v>112.32</v>
      </c>
      <c r="G4301" s="15" t="str">
        <f>Source!DD3414</f>
        <v/>
      </c>
      <c r="H4301" s="2">
        <f>Source!AW3414</f>
        <v>1</v>
      </c>
      <c r="I4301" s="2">
        <f>IF(Source!BC3414&lt;&gt; 0, Source!BC3414, 1)</f>
        <v>1</v>
      </c>
      <c r="J4301" s="16">
        <f>Source!P3414</f>
        <v>22.46</v>
      </c>
      <c r="K4301" s="16"/>
    </row>
    <row r="4302" spans="1:22" ht="14.25" x14ac:dyDescent="0.2">
      <c r="A4302" s="13"/>
      <c r="B4302" s="13"/>
      <c r="C4302" s="13" t="s">
        <v>1160</v>
      </c>
      <c r="D4302" s="14" t="s">
        <v>1161</v>
      </c>
      <c r="E4302" s="2">
        <f>Source!AT3414</f>
        <v>70</v>
      </c>
      <c r="F4302" s="16"/>
      <c r="G4302" s="15"/>
      <c r="H4302" s="2"/>
      <c r="I4302" s="2"/>
      <c r="J4302" s="16">
        <f>SUM(R4296:R4301)</f>
        <v>42.74</v>
      </c>
      <c r="K4302" s="16"/>
    </row>
    <row r="4303" spans="1:22" ht="14.25" x14ac:dyDescent="0.2">
      <c r="A4303" s="13"/>
      <c r="B4303" s="13"/>
      <c r="C4303" s="13" t="s">
        <v>1162</v>
      </c>
      <c r="D4303" s="14" t="s">
        <v>1161</v>
      </c>
      <c r="E4303" s="2">
        <f>Source!AU3414</f>
        <v>10</v>
      </c>
      <c r="F4303" s="16"/>
      <c r="G4303" s="15"/>
      <c r="H4303" s="2"/>
      <c r="I4303" s="2"/>
      <c r="J4303" s="16">
        <f>SUM(T4296:T4302)</f>
        <v>6.11</v>
      </c>
      <c r="K4303" s="16"/>
    </row>
    <row r="4304" spans="1:22" ht="14.25" x14ac:dyDescent="0.2">
      <c r="A4304" s="13"/>
      <c r="B4304" s="13"/>
      <c r="C4304" s="13" t="s">
        <v>1168</v>
      </c>
      <c r="D4304" s="14" t="s">
        <v>1161</v>
      </c>
      <c r="E4304" s="2">
        <f>108</f>
        <v>108</v>
      </c>
      <c r="F4304" s="16"/>
      <c r="G4304" s="15"/>
      <c r="H4304" s="2"/>
      <c r="I4304" s="2"/>
      <c r="J4304" s="16">
        <f>SUM(V4296:V4303)</f>
        <v>0.03</v>
      </c>
      <c r="K4304" s="16"/>
    </row>
    <row r="4305" spans="1:22" ht="14.25" x14ac:dyDescent="0.2">
      <c r="A4305" s="13"/>
      <c r="B4305" s="13"/>
      <c r="C4305" s="13" t="s">
        <v>1163</v>
      </c>
      <c r="D4305" s="14" t="s">
        <v>1164</v>
      </c>
      <c r="E4305" s="2">
        <f>Source!AQ3414</f>
        <v>0.42</v>
      </c>
      <c r="F4305" s="16"/>
      <c r="G4305" s="15" t="str">
        <f>Source!DI3414</f>
        <v/>
      </c>
      <c r="H4305" s="2">
        <f>Source!AV3414</f>
        <v>1</v>
      </c>
      <c r="I4305" s="2"/>
      <c r="J4305" s="16"/>
      <c r="K4305" s="16">
        <f>Source!U3414</f>
        <v>8.4000000000000005E-2</v>
      </c>
    </row>
    <row r="4306" spans="1:22" ht="15" x14ac:dyDescent="0.25">
      <c r="A4306" s="20"/>
      <c r="B4306" s="20"/>
      <c r="C4306" s="20"/>
      <c r="D4306" s="20"/>
      <c r="E4306" s="20"/>
      <c r="F4306" s="20"/>
      <c r="G4306" s="20"/>
      <c r="H4306" s="20"/>
      <c r="I4306" s="58">
        <f>J4298+J4299+J4301+J4302+J4303+J4304</f>
        <v>134.19000000000003</v>
      </c>
      <c r="J4306" s="58"/>
      <c r="K4306" s="21">
        <f>IF(Source!I3414&lt;&gt;0, ROUND(I4306/Source!I3414, 2), 0)</f>
        <v>670.95</v>
      </c>
      <c r="P4306" s="18">
        <f>I4306</f>
        <v>134.19000000000003</v>
      </c>
    </row>
    <row r="4307" spans="1:22" ht="28.5" x14ac:dyDescent="0.2">
      <c r="A4307" s="13">
        <v>497</v>
      </c>
      <c r="B4307" s="13" t="str">
        <f>Source!F3415</f>
        <v>1.50-3204-10-1/1</v>
      </c>
      <c r="C4307" s="13" t="str">
        <f>Source!G3415</f>
        <v>Пробивка борозд в кирпичных стенах, площадь сечения до 20 см2</v>
      </c>
      <c r="D4307" s="14" t="str">
        <f>Source!H3415</f>
        <v>100 м</v>
      </c>
      <c r="E4307" s="2">
        <f>Source!I3415</f>
        <v>0.02</v>
      </c>
      <c r="F4307" s="16"/>
      <c r="G4307" s="15"/>
      <c r="H4307" s="2"/>
      <c r="I4307" s="2"/>
      <c r="J4307" s="16"/>
      <c r="K4307" s="16"/>
      <c r="Q4307">
        <f>ROUND((Source!BZ3415/100)*ROUND((Source!AF3415*Source!AV3415)*Source!I3415, 2), 2)</f>
        <v>115.07</v>
      </c>
      <c r="R4307">
        <f>Source!X3415</f>
        <v>115.07</v>
      </c>
      <c r="S4307">
        <f>ROUND((Source!CA3415/100)*ROUND((Source!AF3415*Source!AV3415)*Source!I3415, 2), 2)</f>
        <v>16.440000000000001</v>
      </c>
      <c r="T4307">
        <f>Source!Y3415</f>
        <v>16.440000000000001</v>
      </c>
      <c r="U4307">
        <f>ROUND((175/100)*ROUND((Source!AE3415*Source!AV3415)*Source!I3415, 2), 2)</f>
        <v>106.42</v>
      </c>
      <c r="V4307">
        <f>ROUND((108/100)*ROUND(Source!CS3415*Source!I3415, 2), 2)</f>
        <v>65.67</v>
      </c>
    </row>
    <row r="4308" spans="1:22" x14ac:dyDescent="0.2">
      <c r="C4308" s="17" t="str">
        <f>"Объем: "&amp;Source!I3415&amp;"=2/"&amp;"100"</f>
        <v>Объем: 0,02=2/100</v>
      </c>
    </row>
    <row r="4309" spans="1:22" ht="14.25" x14ac:dyDescent="0.2">
      <c r="A4309" s="13"/>
      <c r="B4309" s="13"/>
      <c r="C4309" s="13" t="s">
        <v>1159</v>
      </c>
      <c r="D4309" s="14"/>
      <c r="E4309" s="2"/>
      <c r="F4309" s="16">
        <f>Source!AO3415</f>
        <v>8219.68</v>
      </c>
      <c r="G4309" s="15" t="str">
        <f>Source!DG3415</f>
        <v/>
      </c>
      <c r="H4309" s="2">
        <f>Source!AV3415</f>
        <v>1</v>
      </c>
      <c r="I4309" s="2">
        <f>IF(Source!BA3415&lt;&gt; 0, Source!BA3415, 1)</f>
        <v>1</v>
      </c>
      <c r="J4309" s="16">
        <f>Source!S3415</f>
        <v>164.39</v>
      </c>
      <c r="K4309" s="16"/>
    </row>
    <row r="4310" spans="1:22" ht="14.25" x14ac:dyDescent="0.2">
      <c r="A4310" s="13"/>
      <c r="B4310" s="13"/>
      <c r="C4310" s="13" t="s">
        <v>1165</v>
      </c>
      <c r="D4310" s="14"/>
      <c r="E4310" s="2"/>
      <c r="F4310" s="16">
        <f>Source!AM3415</f>
        <v>5993.85</v>
      </c>
      <c r="G4310" s="15" t="str">
        <f>Source!DE3415</f>
        <v/>
      </c>
      <c r="H4310" s="2">
        <f>Source!AV3415</f>
        <v>1</v>
      </c>
      <c r="I4310" s="2">
        <f>IF(Source!BB3415&lt;&gt; 0, Source!BB3415, 1)</f>
        <v>1</v>
      </c>
      <c r="J4310" s="16">
        <f>Source!Q3415</f>
        <v>119.88</v>
      </c>
      <c r="K4310" s="16"/>
    </row>
    <row r="4311" spans="1:22" ht="14.25" x14ac:dyDescent="0.2">
      <c r="A4311" s="13"/>
      <c r="B4311" s="13"/>
      <c r="C4311" s="13" t="s">
        <v>1166</v>
      </c>
      <c r="D4311" s="14"/>
      <c r="E4311" s="2"/>
      <c r="F4311" s="16">
        <f>Source!AN3415</f>
        <v>3040.45</v>
      </c>
      <c r="G4311" s="15" t="str">
        <f>Source!DF3415</f>
        <v/>
      </c>
      <c r="H4311" s="2">
        <f>Source!AV3415</f>
        <v>1</v>
      </c>
      <c r="I4311" s="2">
        <f>IF(Source!BS3415&lt;&gt; 0, Source!BS3415, 1)</f>
        <v>1</v>
      </c>
      <c r="J4311" s="22">
        <f>Source!R3415</f>
        <v>60.81</v>
      </c>
      <c r="K4311" s="16"/>
    </row>
    <row r="4312" spans="1:22" ht="14.25" x14ac:dyDescent="0.2">
      <c r="A4312" s="13"/>
      <c r="B4312" s="13"/>
      <c r="C4312" s="13" t="s">
        <v>1160</v>
      </c>
      <c r="D4312" s="14" t="s">
        <v>1161</v>
      </c>
      <c r="E4312" s="2">
        <f>Source!AT3415</f>
        <v>70</v>
      </c>
      <c r="F4312" s="16"/>
      <c r="G4312" s="15"/>
      <c r="H4312" s="2"/>
      <c r="I4312" s="2"/>
      <c r="J4312" s="16">
        <f>SUM(R4307:R4311)</f>
        <v>115.07</v>
      </c>
      <c r="K4312" s="16"/>
    </row>
    <row r="4313" spans="1:22" ht="14.25" x14ac:dyDescent="0.2">
      <c r="A4313" s="13"/>
      <c r="B4313" s="13"/>
      <c r="C4313" s="13" t="s">
        <v>1162</v>
      </c>
      <c r="D4313" s="14" t="s">
        <v>1161</v>
      </c>
      <c r="E4313" s="2">
        <f>Source!AU3415</f>
        <v>10</v>
      </c>
      <c r="F4313" s="16"/>
      <c r="G4313" s="15"/>
      <c r="H4313" s="2"/>
      <c r="I4313" s="2"/>
      <c r="J4313" s="16">
        <f>SUM(T4307:T4312)</f>
        <v>16.440000000000001</v>
      </c>
      <c r="K4313" s="16"/>
    </row>
    <row r="4314" spans="1:22" ht="14.25" x14ac:dyDescent="0.2">
      <c r="A4314" s="13"/>
      <c r="B4314" s="13"/>
      <c r="C4314" s="13" t="s">
        <v>1168</v>
      </c>
      <c r="D4314" s="14" t="s">
        <v>1161</v>
      </c>
      <c r="E4314" s="2">
        <f>108</f>
        <v>108</v>
      </c>
      <c r="F4314" s="16"/>
      <c r="G4314" s="15"/>
      <c r="H4314" s="2"/>
      <c r="I4314" s="2"/>
      <c r="J4314" s="16">
        <f>SUM(V4307:V4313)</f>
        <v>65.67</v>
      </c>
      <c r="K4314" s="16"/>
    </row>
    <row r="4315" spans="1:22" ht="14.25" x14ac:dyDescent="0.2">
      <c r="A4315" s="13"/>
      <c r="B4315" s="13"/>
      <c r="C4315" s="13" t="s">
        <v>1163</v>
      </c>
      <c r="D4315" s="14" t="s">
        <v>1164</v>
      </c>
      <c r="E4315" s="2">
        <f>Source!AQ3415</f>
        <v>14</v>
      </c>
      <c r="F4315" s="16"/>
      <c r="G4315" s="15" t="str">
        <f>Source!DI3415</f>
        <v/>
      </c>
      <c r="H4315" s="2">
        <f>Source!AV3415</f>
        <v>1</v>
      </c>
      <c r="I4315" s="2"/>
      <c r="J4315" s="16"/>
      <c r="K4315" s="16">
        <f>Source!U3415</f>
        <v>0.28000000000000003</v>
      </c>
    </row>
    <row r="4316" spans="1:22" ht="15" x14ac:dyDescent="0.25">
      <c r="A4316" s="20"/>
      <c r="B4316" s="20"/>
      <c r="C4316" s="20"/>
      <c r="D4316" s="20"/>
      <c r="E4316" s="20"/>
      <c r="F4316" s="20"/>
      <c r="G4316" s="20"/>
      <c r="H4316" s="20"/>
      <c r="I4316" s="58">
        <f>J4309+J4310+J4312+J4313+J4314</f>
        <v>481.45</v>
      </c>
      <c r="J4316" s="58"/>
      <c r="K4316" s="21">
        <f>IF(Source!I3415&lt;&gt;0, ROUND(I4316/Source!I3415, 2), 0)</f>
        <v>24072.5</v>
      </c>
      <c r="P4316" s="18">
        <f>I4316</f>
        <v>481.45</v>
      </c>
    </row>
    <row r="4317" spans="1:22" ht="99.75" x14ac:dyDescent="0.2">
      <c r="A4317" s="13">
        <v>498</v>
      </c>
      <c r="B4317" s="13" t="str">
        <f>Source!F3416</f>
        <v>21.23-8-140</v>
      </c>
      <c r="C4317" s="13" t="str">
        <f>Source!G3416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D4317" s="14" t="str">
        <f>Source!H3416</f>
        <v>км</v>
      </c>
      <c r="E4317" s="2">
        <f>Source!I3416</f>
        <v>2E-3</v>
      </c>
      <c r="F4317" s="16">
        <f>Source!AL3416</f>
        <v>99860.32</v>
      </c>
      <c r="G4317" s="15" t="str">
        <f>Source!DD3416</f>
        <v/>
      </c>
      <c r="H4317" s="2">
        <f>Source!AW3416</f>
        <v>1</v>
      </c>
      <c r="I4317" s="2">
        <f>IF(Source!BC3416&lt;&gt; 0, Source!BC3416, 1)</f>
        <v>1</v>
      </c>
      <c r="J4317" s="16">
        <f>Source!P3416</f>
        <v>199.72</v>
      </c>
      <c r="K4317" s="16"/>
      <c r="Q4317">
        <f>ROUND((Source!BZ3416/100)*ROUND((Source!AF3416*Source!AV3416)*Source!I3416, 2), 2)</f>
        <v>0</v>
      </c>
      <c r="R4317">
        <f>Source!X3416</f>
        <v>0</v>
      </c>
      <c r="S4317">
        <f>ROUND((Source!CA3416/100)*ROUND((Source!AF3416*Source!AV3416)*Source!I3416, 2), 2)</f>
        <v>0</v>
      </c>
      <c r="T4317">
        <f>Source!Y3416</f>
        <v>0</v>
      </c>
      <c r="U4317">
        <f>ROUND((175/100)*ROUND((Source!AE3416*Source!AV3416)*Source!I3416, 2), 2)</f>
        <v>0</v>
      </c>
      <c r="V4317">
        <f>ROUND((108/100)*ROUND(Source!CS3416*Source!I3416, 2), 2)</f>
        <v>0</v>
      </c>
    </row>
    <row r="4318" spans="1:22" ht="15" x14ac:dyDescent="0.25">
      <c r="A4318" s="20"/>
      <c r="B4318" s="20"/>
      <c r="C4318" s="20"/>
      <c r="D4318" s="20"/>
      <c r="E4318" s="20"/>
      <c r="F4318" s="20"/>
      <c r="G4318" s="20"/>
      <c r="H4318" s="20"/>
      <c r="I4318" s="58">
        <f>J4317</f>
        <v>199.72</v>
      </c>
      <c r="J4318" s="58"/>
      <c r="K4318" s="21">
        <f>IF(Source!I3416&lt;&gt;0, ROUND(I4318/Source!I3416, 2), 0)</f>
        <v>99860</v>
      </c>
      <c r="P4318" s="18">
        <f>I4318</f>
        <v>199.72</v>
      </c>
    </row>
    <row r="4319" spans="1:22" ht="57" x14ac:dyDescent="0.2">
      <c r="A4319" s="13">
        <v>499</v>
      </c>
      <c r="B4319" s="13" t="str">
        <f>Source!F3417</f>
        <v>21.21-5-84</v>
      </c>
      <c r="C4319" s="13" t="str">
        <f>Source!G3417</f>
        <v>Коробки для установки выключателей, переключателей и штепсельных розеток при скрытой электропроводке, тип КУВ-1М УХЛЗ</v>
      </c>
      <c r="D4319" s="14" t="str">
        <f>Source!H3417</f>
        <v>1000 шт.</v>
      </c>
      <c r="E4319" s="2">
        <f>Source!I3417</f>
        <v>6.0000000000000001E-3</v>
      </c>
      <c r="F4319" s="16">
        <f>Source!AL3417</f>
        <v>72169.899999999994</v>
      </c>
      <c r="G4319" s="15" t="str">
        <f>Source!DD3417</f>
        <v/>
      </c>
      <c r="H4319" s="2">
        <f>Source!AW3417</f>
        <v>1</v>
      </c>
      <c r="I4319" s="2">
        <f>IF(Source!BC3417&lt;&gt; 0, Source!BC3417, 1)</f>
        <v>1</v>
      </c>
      <c r="J4319" s="16">
        <f>Source!P3417</f>
        <v>433.02</v>
      </c>
      <c r="K4319" s="16"/>
      <c r="Q4319">
        <f>ROUND((Source!BZ3417/100)*ROUND((Source!AF3417*Source!AV3417)*Source!I3417, 2), 2)</f>
        <v>0</v>
      </c>
      <c r="R4319">
        <f>Source!X3417</f>
        <v>0</v>
      </c>
      <c r="S4319">
        <f>ROUND((Source!CA3417/100)*ROUND((Source!AF3417*Source!AV3417)*Source!I3417, 2), 2)</f>
        <v>0</v>
      </c>
      <c r="T4319">
        <f>Source!Y3417</f>
        <v>0</v>
      </c>
      <c r="U4319">
        <f>ROUND((175/100)*ROUND((Source!AE3417*Source!AV3417)*Source!I3417, 2), 2)</f>
        <v>0</v>
      </c>
      <c r="V4319">
        <f>ROUND((108/100)*ROUND(Source!CS3417*Source!I3417, 2), 2)</f>
        <v>0</v>
      </c>
    </row>
    <row r="4320" spans="1:22" x14ac:dyDescent="0.2">
      <c r="C4320" s="17" t="str">
        <f>"Объем: "&amp;Source!I3417&amp;"=6/"&amp;"1000"</f>
        <v>Объем: 0,006=6/1000</v>
      </c>
    </row>
    <row r="4321" spans="1:22" ht="15" x14ac:dyDescent="0.25">
      <c r="A4321" s="20"/>
      <c r="B4321" s="20"/>
      <c r="C4321" s="20"/>
      <c r="D4321" s="20"/>
      <c r="E4321" s="20"/>
      <c r="F4321" s="20"/>
      <c r="G4321" s="20"/>
      <c r="H4321" s="20"/>
      <c r="I4321" s="58">
        <f>J4319</f>
        <v>433.02</v>
      </c>
      <c r="J4321" s="58"/>
      <c r="K4321" s="21">
        <f>IF(Source!I3417&lt;&gt;0, ROUND(I4321/Source!I3417, 2), 0)</f>
        <v>72170</v>
      </c>
      <c r="P4321" s="18">
        <f>I4321</f>
        <v>433.02</v>
      </c>
    </row>
    <row r="4322" spans="1:22" ht="42.75" x14ac:dyDescent="0.2">
      <c r="A4322" s="13">
        <v>500</v>
      </c>
      <c r="B4322" s="13" t="str">
        <f>Source!F3418</f>
        <v>1.20-3103-1-8/1</v>
      </c>
      <c r="C4322" s="13" t="str">
        <f>Source!G3418</f>
        <v>Установка розетки штепсельной неутопленного типа при открытой проводке</v>
      </c>
      <c r="D4322" s="14" t="str">
        <f>Source!H3418</f>
        <v>100 шт.</v>
      </c>
      <c r="E4322" s="2">
        <f>Source!I3418</f>
        <v>0.34</v>
      </c>
      <c r="F4322" s="16"/>
      <c r="G4322" s="15"/>
      <c r="H4322" s="2"/>
      <c r="I4322" s="2"/>
      <c r="J4322" s="16"/>
      <c r="K4322" s="16"/>
      <c r="Q4322">
        <f>ROUND((Source!BZ3418/100)*ROUND((Source!AF3418*Source!AV3418)*Source!I3418, 2), 2)</f>
        <v>6636.26</v>
      </c>
      <c r="R4322">
        <f>Source!X3418</f>
        <v>6636.26</v>
      </c>
      <c r="S4322">
        <f>ROUND((Source!CA3418/100)*ROUND((Source!AF3418*Source!AV3418)*Source!I3418, 2), 2)</f>
        <v>948.04</v>
      </c>
      <c r="T4322">
        <f>Source!Y3418</f>
        <v>948.04</v>
      </c>
      <c r="U4322">
        <f>ROUND((175/100)*ROUND((Source!AE3418*Source!AV3418)*Source!I3418, 2), 2)</f>
        <v>0.4</v>
      </c>
      <c r="V4322">
        <f>ROUND((108/100)*ROUND(Source!CS3418*Source!I3418, 2), 2)</f>
        <v>0.25</v>
      </c>
    </row>
    <row r="4323" spans="1:22" x14ac:dyDescent="0.2">
      <c r="C4323" s="17" t="str">
        <f>"Объем: "&amp;Source!I3418&amp;"=34/"&amp;"100"</f>
        <v>Объем: 0,34=34/100</v>
      </c>
    </row>
    <row r="4324" spans="1:22" ht="14.25" x14ac:dyDescent="0.2">
      <c r="A4324" s="13"/>
      <c r="B4324" s="13"/>
      <c r="C4324" s="13" t="s">
        <v>1159</v>
      </c>
      <c r="D4324" s="14"/>
      <c r="E4324" s="2"/>
      <c r="F4324" s="16">
        <f>Source!AO3418</f>
        <v>27883.439999999999</v>
      </c>
      <c r="G4324" s="15" t="str">
        <f>Source!DG3418</f>
        <v/>
      </c>
      <c r="H4324" s="2">
        <f>Source!AV3418</f>
        <v>1</v>
      </c>
      <c r="I4324" s="2">
        <f>IF(Source!BA3418&lt;&gt; 0, Source!BA3418, 1)</f>
        <v>1</v>
      </c>
      <c r="J4324" s="16">
        <f>Source!S3418</f>
        <v>9480.3700000000008</v>
      </c>
      <c r="K4324" s="16"/>
    </row>
    <row r="4325" spans="1:22" ht="14.25" x14ac:dyDescent="0.2">
      <c r="A4325" s="13"/>
      <c r="B4325" s="13"/>
      <c r="C4325" s="13" t="s">
        <v>1165</v>
      </c>
      <c r="D4325" s="14"/>
      <c r="E4325" s="2"/>
      <c r="F4325" s="16">
        <f>Source!AM3418</f>
        <v>32.57</v>
      </c>
      <c r="G4325" s="15" t="str">
        <f>Source!DE3418</f>
        <v/>
      </c>
      <c r="H4325" s="2">
        <f>Source!AV3418</f>
        <v>1</v>
      </c>
      <c r="I4325" s="2">
        <f>IF(Source!BB3418&lt;&gt; 0, Source!BB3418, 1)</f>
        <v>1</v>
      </c>
      <c r="J4325" s="16">
        <f>Source!Q3418</f>
        <v>11.07</v>
      </c>
      <c r="K4325" s="16"/>
    </row>
    <row r="4326" spans="1:22" ht="14.25" x14ac:dyDescent="0.2">
      <c r="A4326" s="13"/>
      <c r="B4326" s="13"/>
      <c r="C4326" s="13" t="s">
        <v>1166</v>
      </c>
      <c r="D4326" s="14"/>
      <c r="E4326" s="2"/>
      <c r="F4326" s="16">
        <f>Source!AN3418</f>
        <v>0.69</v>
      </c>
      <c r="G4326" s="15" t="str">
        <f>Source!DF3418</f>
        <v/>
      </c>
      <c r="H4326" s="2">
        <f>Source!AV3418</f>
        <v>1</v>
      </c>
      <c r="I4326" s="2">
        <f>IF(Source!BS3418&lt;&gt; 0, Source!BS3418, 1)</f>
        <v>1</v>
      </c>
      <c r="J4326" s="22">
        <f>Source!R3418</f>
        <v>0.23</v>
      </c>
      <c r="K4326" s="16"/>
    </row>
    <row r="4327" spans="1:22" ht="14.25" x14ac:dyDescent="0.2">
      <c r="A4327" s="13"/>
      <c r="B4327" s="13"/>
      <c r="C4327" s="13" t="s">
        <v>1160</v>
      </c>
      <c r="D4327" s="14" t="s">
        <v>1161</v>
      </c>
      <c r="E4327" s="2">
        <f>Source!AT3418</f>
        <v>70</v>
      </c>
      <c r="F4327" s="16"/>
      <c r="G4327" s="15"/>
      <c r="H4327" s="2"/>
      <c r="I4327" s="2"/>
      <c r="J4327" s="16">
        <f>SUM(R4322:R4326)</f>
        <v>6636.26</v>
      </c>
      <c r="K4327" s="16"/>
    </row>
    <row r="4328" spans="1:22" ht="14.25" x14ac:dyDescent="0.2">
      <c r="A4328" s="13"/>
      <c r="B4328" s="13"/>
      <c r="C4328" s="13" t="s">
        <v>1162</v>
      </c>
      <c r="D4328" s="14" t="s">
        <v>1161</v>
      </c>
      <c r="E4328" s="2">
        <f>Source!AU3418</f>
        <v>10</v>
      </c>
      <c r="F4328" s="16"/>
      <c r="G4328" s="15"/>
      <c r="H4328" s="2"/>
      <c r="I4328" s="2"/>
      <c r="J4328" s="16">
        <f>SUM(T4322:T4327)</f>
        <v>948.04</v>
      </c>
      <c r="K4328" s="16"/>
    </row>
    <row r="4329" spans="1:22" ht="14.25" x14ac:dyDescent="0.2">
      <c r="A4329" s="13"/>
      <c r="B4329" s="13"/>
      <c r="C4329" s="13" t="s">
        <v>1168</v>
      </c>
      <c r="D4329" s="14" t="s">
        <v>1161</v>
      </c>
      <c r="E4329" s="2">
        <f>108</f>
        <v>108</v>
      </c>
      <c r="F4329" s="16"/>
      <c r="G4329" s="15"/>
      <c r="H4329" s="2"/>
      <c r="I4329" s="2"/>
      <c r="J4329" s="16">
        <f>SUM(V4322:V4328)</f>
        <v>0.25</v>
      </c>
      <c r="K4329" s="16"/>
    </row>
    <row r="4330" spans="1:22" ht="14.25" x14ac:dyDescent="0.2">
      <c r="A4330" s="13"/>
      <c r="B4330" s="13"/>
      <c r="C4330" s="13" t="s">
        <v>1163</v>
      </c>
      <c r="D4330" s="14" t="s">
        <v>1164</v>
      </c>
      <c r="E4330" s="2">
        <f>Source!AQ3418</f>
        <v>42.81</v>
      </c>
      <c r="F4330" s="16"/>
      <c r="G4330" s="15" t="str">
        <f>Source!DI3418</f>
        <v/>
      </c>
      <c r="H4330" s="2">
        <f>Source!AV3418</f>
        <v>1</v>
      </c>
      <c r="I4330" s="2"/>
      <c r="J4330" s="16"/>
      <c r="K4330" s="16">
        <f>Source!U3418</f>
        <v>14.555400000000002</v>
      </c>
    </row>
    <row r="4331" spans="1:22" ht="15" x14ac:dyDescent="0.25">
      <c r="A4331" s="20"/>
      <c r="B4331" s="20"/>
      <c r="C4331" s="20"/>
      <c r="D4331" s="20"/>
      <c r="E4331" s="20"/>
      <c r="F4331" s="20"/>
      <c r="G4331" s="20"/>
      <c r="H4331" s="20"/>
      <c r="I4331" s="58">
        <f>J4324+J4325+J4327+J4328+J4329</f>
        <v>17075.990000000002</v>
      </c>
      <c r="J4331" s="58"/>
      <c r="K4331" s="21">
        <f>IF(Source!I3418&lt;&gt;0, ROUND(I4331/Source!I3418, 2), 0)</f>
        <v>50223.5</v>
      </c>
      <c r="P4331" s="18">
        <f>I4331</f>
        <v>17075.990000000002</v>
      </c>
    </row>
    <row r="4332" spans="1:22" ht="42.75" x14ac:dyDescent="0.2">
      <c r="A4332" s="13">
        <v>501</v>
      </c>
      <c r="B4332" s="13" t="str">
        <f>Source!F3419</f>
        <v>1.20-3103-1-1/1</v>
      </c>
      <c r="C4332" s="13" t="str">
        <f>Source!G3419</f>
        <v>Установка выключателя одноклавишного неутопленного типа при открытой проводке</v>
      </c>
      <c r="D4332" s="14" t="str">
        <f>Source!H3419</f>
        <v>100 шт.</v>
      </c>
      <c r="E4332" s="2">
        <f>Source!I3419</f>
        <v>0.01</v>
      </c>
      <c r="F4332" s="16"/>
      <c r="G4332" s="15"/>
      <c r="H4332" s="2"/>
      <c r="I4332" s="2"/>
      <c r="J4332" s="16"/>
      <c r="K4332" s="16"/>
      <c r="Q4332">
        <f>ROUND((Source!BZ3419/100)*ROUND((Source!AF3419*Source!AV3419)*Source!I3419, 2), 2)</f>
        <v>178.82</v>
      </c>
      <c r="R4332">
        <f>Source!X3419</f>
        <v>178.82</v>
      </c>
      <c r="S4332">
        <f>ROUND((Source!CA3419/100)*ROUND((Source!AF3419*Source!AV3419)*Source!I3419, 2), 2)</f>
        <v>25.55</v>
      </c>
      <c r="T4332">
        <f>Source!Y3419</f>
        <v>25.55</v>
      </c>
      <c r="U4332">
        <f>ROUND((175/100)*ROUND((Source!AE3419*Source!AV3419)*Source!I3419, 2), 2)</f>
        <v>0.02</v>
      </c>
      <c r="V4332">
        <f>ROUND((108/100)*ROUND(Source!CS3419*Source!I3419, 2), 2)</f>
        <v>0.01</v>
      </c>
    </row>
    <row r="4333" spans="1:22" x14ac:dyDescent="0.2">
      <c r="C4333" s="17" t="str">
        <f>"Объем: "&amp;Source!I3419&amp;"=1/"&amp;"100"</f>
        <v>Объем: 0,01=1/100</v>
      </c>
    </row>
    <row r="4334" spans="1:22" ht="14.25" x14ac:dyDescent="0.2">
      <c r="A4334" s="13"/>
      <c r="B4334" s="13"/>
      <c r="C4334" s="13" t="s">
        <v>1159</v>
      </c>
      <c r="D4334" s="14"/>
      <c r="E4334" s="2"/>
      <c r="F4334" s="16">
        <f>Source!AO3419</f>
        <v>25545.16</v>
      </c>
      <c r="G4334" s="15" t="str">
        <f>Source!DG3419</f>
        <v/>
      </c>
      <c r="H4334" s="2">
        <f>Source!AV3419</f>
        <v>1</v>
      </c>
      <c r="I4334" s="2">
        <f>IF(Source!BA3419&lt;&gt; 0, Source!BA3419, 1)</f>
        <v>1</v>
      </c>
      <c r="J4334" s="16">
        <f>Source!S3419</f>
        <v>255.45</v>
      </c>
      <c r="K4334" s="16"/>
    </row>
    <row r="4335" spans="1:22" ht="14.25" x14ac:dyDescent="0.2">
      <c r="A4335" s="13"/>
      <c r="B4335" s="13"/>
      <c r="C4335" s="13" t="s">
        <v>1165</v>
      </c>
      <c r="D4335" s="14"/>
      <c r="E4335" s="2"/>
      <c r="F4335" s="16">
        <f>Source!AM3419</f>
        <v>32.57</v>
      </c>
      <c r="G4335" s="15" t="str">
        <f>Source!DE3419</f>
        <v/>
      </c>
      <c r="H4335" s="2">
        <f>Source!AV3419</f>
        <v>1</v>
      </c>
      <c r="I4335" s="2">
        <f>IF(Source!BB3419&lt;&gt; 0, Source!BB3419, 1)</f>
        <v>1</v>
      </c>
      <c r="J4335" s="16">
        <f>Source!Q3419</f>
        <v>0.33</v>
      </c>
      <c r="K4335" s="16"/>
    </row>
    <row r="4336" spans="1:22" ht="14.25" x14ac:dyDescent="0.2">
      <c r="A4336" s="13"/>
      <c r="B4336" s="13"/>
      <c r="C4336" s="13" t="s">
        <v>1166</v>
      </c>
      <c r="D4336" s="14"/>
      <c r="E4336" s="2"/>
      <c r="F4336" s="16">
        <f>Source!AN3419</f>
        <v>0.69</v>
      </c>
      <c r="G4336" s="15" t="str">
        <f>Source!DF3419</f>
        <v/>
      </c>
      <c r="H4336" s="2">
        <f>Source!AV3419</f>
        <v>1</v>
      </c>
      <c r="I4336" s="2">
        <f>IF(Source!BS3419&lt;&gt; 0, Source!BS3419, 1)</f>
        <v>1</v>
      </c>
      <c r="J4336" s="22">
        <f>Source!R3419</f>
        <v>0.01</v>
      </c>
      <c r="K4336" s="16"/>
    </row>
    <row r="4337" spans="1:22" ht="14.25" x14ac:dyDescent="0.2">
      <c r="A4337" s="13"/>
      <c r="B4337" s="13"/>
      <c r="C4337" s="13" t="s">
        <v>1160</v>
      </c>
      <c r="D4337" s="14" t="s">
        <v>1161</v>
      </c>
      <c r="E4337" s="2">
        <f>Source!AT3419</f>
        <v>70</v>
      </c>
      <c r="F4337" s="16"/>
      <c r="G4337" s="15"/>
      <c r="H4337" s="2"/>
      <c r="I4337" s="2"/>
      <c r="J4337" s="16">
        <f>SUM(R4332:R4336)</f>
        <v>178.82</v>
      </c>
      <c r="K4337" s="16"/>
    </row>
    <row r="4338" spans="1:22" ht="14.25" x14ac:dyDescent="0.2">
      <c r="A4338" s="13"/>
      <c r="B4338" s="13"/>
      <c r="C4338" s="13" t="s">
        <v>1162</v>
      </c>
      <c r="D4338" s="14" t="s">
        <v>1161</v>
      </c>
      <c r="E4338" s="2">
        <f>Source!AU3419</f>
        <v>10</v>
      </c>
      <c r="F4338" s="16"/>
      <c r="G4338" s="15"/>
      <c r="H4338" s="2"/>
      <c r="I4338" s="2"/>
      <c r="J4338" s="16">
        <f>SUM(T4332:T4337)</f>
        <v>25.55</v>
      </c>
      <c r="K4338" s="16"/>
    </row>
    <row r="4339" spans="1:22" ht="14.25" x14ac:dyDescent="0.2">
      <c r="A4339" s="13"/>
      <c r="B4339" s="13"/>
      <c r="C4339" s="13" t="s">
        <v>1168</v>
      </c>
      <c r="D4339" s="14" t="s">
        <v>1161</v>
      </c>
      <c r="E4339" s="2">
        <f>108</f>
        <v>108</v>
      </c>
      <c r="F4339" s="16"/>
      <c r="G4339" s="15"/>
      <c r="H4339" s="2"/>
      <c r="I4339" s="2"/>
      <c r="J4339" s="16">
        <f>SUM(V4332:V4338)</f>
        <v>0.01</v>
      </c>
      <c r="K4339" s="16"/>
    </row>
    <row r="4340" spans="1:22" ht="14.25" x14ac:dyDescent="0.2">
      <c r="A4340" s="13"/>
      <c r="B4340" s="13"/>
      <c r="C4340" s="13" t="s">
        <v>1163</v>
      </c>
      <c r="D4340" s="14" t="s">
        <v>1164</v>
      </c>
      <c r="E4340" s="2">
        <f>Source!AQ3419</f>
        <v>39.22</v>
      </c>
      <c r="F4340" s="16"/>
      <c r="G4340" s="15" t="str">
        <f>Source!DI3419</f>
        <v/>
      </c>
      <c r="H4340" s="2">
        <f>Source!AV3419</f>
        <v>1</v>
      </c>
      <c r="I4340" s="2"/>
      <c r="J4340" s="16"/>
      <c r="K4340" s="16">
        <f>Source!U3419</f>
        <v>0.39219999999999999</v>
      </c>
    </row>
    <row r="4341" spans="1:22" ht="15" x14ac:dyDescent="0.25">
      <c r="A4341" s="20"/>
      <c r="B4341" s="20"/>
      <c r="C4341" s="20"/>
      <c r="D4341" s="20"/>
      <c r="E4341" s="20"/>
      <c r="F4341" s="20"/>
      <c r="G4341" s="20"/>
      <c r="H4341" s="20"/>
      <c r="I4341" s="58">
        <f>J4334+J4335+J4337+J4338+J4339</f>
        <v>460.16</v>
      </c>
      <c r="J4341" s="58"/>
      <c r="K4341" s="21">
        <f>IF(Source!I3419&lt;&gt;0, ROUND(I4341/Source!I3419, 2), 0)</f>
        <v>46016</v>
      </c>
      <c r="P4341" s="18">
        <f>I4341</f>
        <v>460.16</v>
      </c>
    </row>
    <row r="4342" spans="1:22" ht="42.75" x14ac:dyDescent="0.2">
      <c r="A4342" s="13">
        <v>502</v>
      </c>
      <c r="B4342" s="13" t="str">
        <f>Source!F3420</f>
        <v>1.20-3103-1-5/1</v>
      </c>
      <c r="C4342" s="13" t="str">
        <f>Source!G3420</f>
        <v>Установка выключателя двухклавишного утопленного типа при скрытой проводке</v>
      </c>
      <c r="D4342" s="14" t="str">
        <f>Source!H3420</f>
        <v>100 шт.</v>
      </c>
      <c r="E4342" s="2">
        <f>Source!I3420</f>
        <v>0.01</v>
      </c>
      <c r="F4342" s="16"/>
      <c r="G4342" s="15"/>
      <c r="H4342" s="2"/>
      <c r="I4342" s="2"/>
      <c r="J4342" s="16"/>
      <c r="K4342" s="16"/>
      <c r="Q4342">
        <f>ROUND((Source!BZ3420/100)*ROUND((Source!AF3420*Source!AV3420)*Source!I3420, 2), 2)</f>
        <v>157.88999999999999</v>
      </c>
      <c r="R4342">
        <f>Source!X3420</f>
        <v>157.88999999999999</v>
      </c>
      <c r="S4342">
        <f>ROUND((Source!CA3420/100)*ROUND((Source!AF3420*Source!AV3420)*Source!I3420, 2), 2)</f>
        <v>22.56</v>
      </c>
      <c r="T4342">
        <f>Source!Y3420</f>
        <v>22.56</v>
      </c>
      <c r="U4342">
        <f>ROUND((175/100)*ROUND((Source!AE3420*Source!AV3420)*Source!I3420, 2), 2)</f>
        <v>0</v>
      </c>
      <c r="V4342">
        <f>ROUND((108/100)*ROUND(Source!CS3420*Source!I3420, 2), 2)</f>
        <v>0</v>
      </c>
    </row>
    <row r="4343" spans="1:22" x14ac:dyDescent="0.2">
      <c r="C4343" s="17" t="str">
        <f>"Объем: "&amp;Source!I3420&amp;"=1/"&amp;"100"</f>
        <v>Объем: 0,01=1/100</v>
      </c>
    </row>
    <row r="4344" spans="1:22" ht="14.25" x14ac:dyDescent="0.2">
      <c r="A4344" s="13"/>
      <c r="B4344" s="13"/>
      <c r="C4344" s="13" t="s">
        <v>1159</v>
      </c>
      <c r="D4344" s="14"/>
      <c r="E4344" s="2"/>
      <c r="F4344" s="16">
        <f>Source!AO3420</f>
        <v>22555.56</v>
      </c>
      <c r="G4344" s="15" t="str">
        <f>Source!DG3420</f>
        <v/>
      </c>
      <c r="H4344" s="2">
        <f>Source!AV3420</f>
        <v>1</v>
      </c>
      <c r="I4344" s="2">
        <f>IF(Source!BA3420&lt;&gt; 0, Source!BA3420, 1)</f>
        <v>1</v>
      </c>
      <c r="J4344" s="16">
        <f>Source!S3420</f>
        <v>225.56</v>
      </c>
      <c r="K4344" s="16"/>
    </row>
    <row r="4345" spans="1:22" ht="14.25" x14ac:dyDescent="0.2">
      <c r="A4345" s="13"/>
      <c r="B4345" s="13"/>
      <c r="C4345" s="13" t="s">
        <v>1160</v>
      </c>
      <c r="D4345" s="14" t="s">
        <v>1161</v>
      </c>
      <c r="E4345" s="2">
        <f>Source!AT3420</f>
        <v>70</v>
      </c>
      <c r="F4345" s="16"/>
      <c r="G4345" s="15"/>
      <c r="H4345" s="2"/>
      <c r="I4345" s="2"/>
      <c r="J4345" s="16">
        <f>SUM(R4342:R4344)</f>
        <v>157.88999999999999</v>
      </c>
      <c r="K4345" s="16"/>
    </row>
    <row r="4346" spans="1:22" ht="14.25" x14ac:dyDescent="0.2">
      <c r="A4346" s="13"/>
      <c r="B4346" s="13"/>
      <c r="C4346" s="13" t="s">
        <v>1162</v>
      </c>
      <c r="D4346" s="14" t="s">
        <v>1161</v>
      </c>
      <c r="E4346" s="2">
        <f>Source!AU3420</f>
        <v>10</v>
      </c>
      <c r="F4346" s="16"/>
      <c r="G4346" s="15"/>
      <c r="H4346" s="2"/>
      <c r="I4346" s="2"/>
      <c r="J4346" s="16">
        <f>SUM(T4342:T4345)</f>
        <v>22.56</v>
      </c>
      <c r="K4346" s="16"/>
    </row>
    <row r="4347" spans="1:22" ht="14.25" x14ac:dyDescent="0.2">
      <c r="A4347" s="13"/>
      <c r="B4347" s="13"/>
      <c r="C4347" s="13" t="s">
        <v>1163</v>
      </c>
      <c r="D4347" s="14" t="s">
        <v>1164</v>
      </c>
      <c r="E4347" s="2">
        <f>Source!AQ3420</f>
        <v>34.630000000000003</v>
      </c>
      <c r="F4347" s="16"/>
      <c r="G4347" s="15" t="str">
        <f>Source!DI3420</f>
        <v/>
      </c>
      <c r="H4347" s="2">
        <f>Source!AV3420</f>
        <v>1</v>
      </c>
      <c r="I4347" s="2"/>
      <c r="J4347" s="16"/>
      <c r="K4347" s="16">
        <f>Source!U3420</f>
        <v>0.34630000000000005</v>
      </c>
    </row>
    <row r="4348" spans="1:22" ht="15" x14ac:dyDescent="0.25">
      <c r="A4348" s="20"/>
      <c r="B4348" s="20"/>
      <c r="C4348" s="20"/>
      <c r="D4348" s="20"/>
      <c r="E4348" s="20"/>
      <c r="F4348" s="20"/>
      <c r="G4348" s="20"/>
      <c r="H4348" s="20"/>
      <c r="I4348" s="58">
        <f>J4344+J4345+J4346</f>
        <v>406.01</v>
      </c>
      <c r="J4348" s="58"/>
      <c r="K4348" s="21">
        <f>IF(Source!I3420&lt;&gt;0, ROUND(I4348/Source!I3420, 2), 0)</f>
        <v>40601</v>
      </c>
      <c r="P4348" s="18">
        <f>I4348</f>
        <v>406.01</v>
      </c>
    </row>
    <row r="4349" spans="1:22" ht="42.75" x14ac:dyDescent="0.2">
      <c r="A4349" s="13">
        <v>503</v>
      </c>
      <c r="B4349" s="13" t="str">
        <f>Source!F3421</f>
        <v>1.21-3103-31-1/4</v>
      </c>
      <c r="C4349" s="13" t="str">
        <f>Source!G3421</f>
        <v>Прокладка пластикового кабель-канала - по кирпичному основанию / сечение 105х50 мм</v>
      </c>
      <c r="D4349" s="14" t="str">
        <f>Source!H3421</f>
        <v>100 м</v>
      </c>
      <c r="E4349" s="2">
        <f>Source!I3421</f>
        <v>1.05</v>
      </c>
      <c r="F4349" s="16"/>
      <c r="G4349" s="15"/>
      <c r="H4349" s="2"/>
      <c r="I4349" s="2"/>
      <c r="J4349" s="16"/>
      <c r="K4349" s="16"/>
      <c r="Q4349">
        <f>ROUND((Source!BZ3421/100)*ROUND((Source!AF3421*Source!AV3421)*Source!I3421, 2), 2)</f>
        <v>16157.41</v>
      </c>
      <c r="R4349">
        <f>Source!X3421</f>
        <v>16157.41</v>
      </c>
      <c r="S4349">
        <f>ROUND((Source!CA3421/100)*ROUND((Source!AF3421*Source!AV3421)*Source!I3421, 2), 2)</f>
        <v>2308.1999999999998</v>
      </c>
      <c r="T4349">
        <f>Source!Y3421</f>
        <v>2308.1999999999998</v>
      </c>
      <c r="U4349">
        <f>ROUND((175/100)*ROUND((Source!AE3421*Source!AV3421)*Source!I3421, 2), 2)</f>
        <v>1.19</v>
      </c>
      <c r="V4349">
        <f>ROUND((108/100)*ROUND(Source!CS3421*Source!I3421, 2), 2)</f>
        <v>0.73</v>
      </c>
    </row>
    <row r="4350" spans="1:22" x14ac:dyDescent="0.2">
      <c r="C4350" s="17" t="str">
        <f>"Объем: "&amp;Source!I3421&amp;"=105/"&amp;"100"</f>
        <v>Объем: 1,05=105/100</v>
      </c>
    </row>
    <row r="4351" spans="1:22" ht="14.25" x14ac:dyDescent="0.2">
      <c r="A4351" s="13"/>
      <c r="B4351" s="13"/>
      <c r="C4351" s="13" t="s">
        <v>1159</v>
      </c>
      <c r="D4351" s="14"/>
      <c r="E4351" s="2"/>
      <c r="F4351" s="16">
        <f>Source!AO3421</f>
        <v>21982.87</v>
      </c>
      <c r="G4351" s="15" t="str">
        <f>Source!DG3421</f>
        <v/>
      </c>
      <c r="H4351" s="2">
        <f>Source!AV3421</f>
        <v>1</v>
      </c>
      <c r="I4351" s="2">
        <f>IF(Source!BA3421&lt;&gt; 0, Source!BA3421, 1)</f>
        <v>1</v>
      </c>
      <c r="J4351" s="16">
        <f>Source!S3421</f>
        <v>23082.01</v>
      </c>
      <c r="K4351" s="16"/>
    </row>
    <row r="4352" spans="1:22" ht="14.25" x14ac:dyDescent="0.2">
      <c r="A4352" s="13"/>
      <c r="B4352" s="13"/>
      <c r="C4352" s="13" t="s">
        <v>1165</v>
      </c>
      <c r="D4352" s="14"/>
      <c r="E4352" s="2"/>
      <c r="F4352" s="16">
        <f>Source!AM3421</f>
        <v>47.39</v>
      </c>
      <c r="G4352" s="15" t="str">
        <f>Source!DE3421</f>
        <v/>
      </c>
      <c r="H4352" s="2">
        <f>Source!AV3421</f>
        <v>1</v>
      </c>
      <c r="I4352" s="2">
        <f>IF(Source!BB3421&lt;&gt; 0, Source!BB3421, 1)</f>
        <v>1</v>
      </c>
      <c r="J4352" s="16">
        <f>Source!Q3421</f>
        <v>49.76</v>
      </c>
      <c r="K4352" s="16"/>
    </row>
    <row r="4353" spans="1:22" ht="14.25" x14ac:dyDescent="0.2">
      <c r="A4353" s="13"/>
      <c r="B4353" s="13"/>
      <c r="C4353" s="13" t="s">
        <v>1166</v>
      </c>
      <c r="D4353" s="14"/>
      <c r="E4353" s="2"/>
      <c r="F4353" s="16">
        <f>Source!AN3421</f>
        <v>0.65</v>
      </c>
      <c r="G4353" s="15" t="str">
        <f>Source!DF3421</f>
        <v/>
      </c>
      <c r="H4353" s="2">
        <f>Source!AV3421</f>
        <v>1</v>
      </c>
      <c r="I4353" s="2">
        <f>IF(Source!BS3421&lt;&gt; 0, Source!BS3421, 1)</f>
        <v>1</v>
      </c>
      <c r="J4353" s="22">
        <f>Source!R3421</f>
        <v>0.68</v>
      </c>
      <c r="K4353" s="16"/>
    </row>
    <row r="4354" spans="1:22" ht="14.25" x14ac:dyDescent="0.2">
      <c r="A4354" s="13"/>
      <c r="B4354" s="13"/>
      <c r="C4354" s="13" t="s">
        <v>1167</v>
      </c>
      <c r="D4354" s="14"/>
      <c r="E4354" s="2"/>
      <c r="F4354" s="16">
        <f>Source!AL3421</f>
        <v>90894.52</v>
      </c>
      <c r="G4354" s="15" t="str">
        <f>Source!DD3421</f>
        <v/>
      </c>
      <c r="H4354" s="2">
        <f>Source!AW3421</f>
        <v>1</v>
      </c>
      <c r="I4354" s="2">
        <f>IF(Source!BC3421&lt;&gt; 0, Source!BC3421, 1)</f>
        <v>1</v>
      </c>
      <c r="J4354" s="16">
        <f>Source!P3421</f>
        <v>95439.25</v>
      </c>
      <c r="K4354" s="16"/>
    </row>
    <row r="4355" spans="1:22" ht="14.25" x14ac:dyDescent="0.2">
      <c r="A4355" s="13"/>
      <c r="B4355" s="13"/>
      <c r="C4355" s="13" t="s">
        <v>1160</v>
      </c>
      <c r="D4355" s="14" t="s">
        <v>1161</v>
      </c>
      <c r="E4355" s="2">
        <f>Source!AT3421</f>
        <v>70</v>
      </c>
      <c r="F4355" s="16"/>
      <c r="G4355" s="15"/>
      <c r="H4355" s="2"/>
      <c r="I4355" s="2"/>
      <c r="J4355" s="16">
        <f>SUM(R4349:R4354)</f>
        <v>16157.41</v>
      </c>
      <c r="K4355" s="16"/>
    </row>
    <row r="4356" spans="1:22" ht="14.25" x14ac:dyDescent="0.2">
      <c r="A4356" s="13"/>
      <c r="B4356" s="13"/>
      <c r="C4356" s="13" t="s">
        <v>1162</v>
      </c>
      <c r="D4356" s="14" t="s">
        <v>1161</v>
      </c>
      <c r="E4356" s="2">
        <f>Source!AU3421</f>
        <v>10</v>
      </c>
      <c r="F4356" s="16"/>
      <c r="G4356" s="15"/>
      <c r="H4356" s="2"/>
      <c r="I4356" s="2"/>
      <c r="J4356" s="16">
        <f>SUM(T4349:T4355)</f>
        <v>2308.1999999999998</v>
      </c>
      <c r="K4356" s="16"/>
    </row>
    <row r="4357" spans="1:22" ht="14.25" x14ac:dyDescent="0.2">
      <c r="A4357" s="13"/>
      <c r="B4357" s="13"/>
      <c r="C4357" s="13" t="s">
        <v>1168</v>
      </c>
      <c r="D4357" s="14" t="s">
        <v>1161</v>
      </c>
      <c r="E4357" s="2">
        <f>108</f>
        <v>108</v>
      </c>
      <c r="F4357" s="16"/>
      <c r="G4357" s="15"/>
      <c r="H4357" s="2"/>
      <c r="I4357" s="2"/>
      <c r="J4357" s="16">
        <f>SUM(V4349:V4356)</f>
        <v>0.73</v>
      </c>
      <c r="K4357" s="16"/>
    </row>
    <row r="4358" spans="1:22" ht="14.25" x14ac:dyDescent="0.2">
      <c r="A4358" s="13"/>
      <c r="B4358" s="13"/>
      <c r="C4358" s="13" t="s">
        <v>1163</v>
      </c>
      <c r="D4358" s="14" t="s">
        <v>1164</v>
      </c>
      <c r="E4358" s="2">
        <f>Source!AQ3421</f>
        <v>38.86</v>
      </c>
      <c r="F4358" s="16"/>
      <c r="G4358" s="15" t="str">
        <f>Source!DI3421</f>
        <v/>
      </c>
      <c r="H4358" s="2">
        <f>Source!AV3421</f>
        <v>1</v>
      </c>
      <c r="I4358" s="2"/>
      <c r="J4358" s="16"/>
      <c r="K4358" s="16">
        <f>Source!U3421</f>
        <v>40.803000000000004</v>
      </c>
    </row>
    <row r="4359" spans="1:22" ht="15" x14ac:dyDescent="0.25">
      <c r="A4359" s="20"/>
      <c r="B4359" s="20"/>
      <c r="C4359" s="20"/>
      <c r="D4359" s="20"/>
      <c r="E4359" s="20"/>
      <c r="F4359" s="20"/>
      <c r="G4359" s="20"/>
      <c r="H4359" s="20"/>
      <c r="I4359" s="58">
        <f>J4351+J4352+J4354+J4355+J4356+J4357</f>
        <v>137037.36000000002</v>
      </c>
      <c r="J4359" s="58"/>
      <c r="K4359" s="21">
        <f>IF(Source!I3421&lt;&gt;0, ROUND(I4359/Source!I3421, 2), 0)</f>
        <v>130511.77</v>
      </c>
      <c r="P4359" s="18">
        <f>I4359</f>
        <v>137037.36000000002</v>
      </c>
    </row>
    <row r="4360" spans="1:22" ht="28.5" x14ac:dyDescent="0.2">
      <c r="A4360" s="13">
        <v>504</v>
      </c>
      <c r="B4360" s="13" t="str">
        <f>Source!F3422</f>
        <v>1.21-3103-7-1/1</v>
      </c>
      <c r="C4360" s="13" t="str">
        <f>Source!G3422</f>
        <v>Прокладка проводов и кабелей в лотках, провод сечением до 6 мм2</v>
      </c>
      <c r="D4360" s="14" t="str">
        <f>Source!H3422</f>
        <v>100 м</v>
      </c>
      <c r="E4360" s="2">
        <f>Source!I3422</f>
        <v>0.5</v>
      </c>
      <c r="F4360" s="16"/>
      <c r="G4360" s="15"/>
      <c r="H4360" s="2"/>
      <c r="I4360" s="2"/>
      <c r="J4360" s="16"/>
      <c r="K4360" s="16"/>
      <c r="Q4360">
        <f>ROUND((Source!BZ3422/100)*ROUND((Source!AF3422*Source!AV3422)*Source!I3422, 2), 2)</f>
        <v>251.84</v>
      </c>
      <c r="R4360">
        <f>Source!X3422</f>
        <v>251.84</v>
      </c>
      <c r="S4360">
        <f>ROUND((Source!CA3422/100)*ROUND((Source!AF3422*Source!AV3422)*Source!I3422, 2), 2)</f>
        <v>35.979999999999997</v>
      </c>
      <c r="T4360">
        <f>Source!Y3422</f>
        <v>35.979999999999997</v>
      </c>
      <c r="U4360">
        <f>ROUND((175/100)*ROUND((Source!AE3422*Source!AV3422)*Source!I3422, 2), 2)</f>
        <v>397.57</v>
      </c>
      <c r="V4360">
        <f>ROUND((108/100)*ROUND(Source!CS3422*Source!I3422, 2), 2)</f>
        <v>245.35</v>
      </c>
    </row>
    <row r="4361" spans="1:22" x14ac:dyDescent="0.2">
      <c r="C4361" s="17" t="str">
        <f>"Объем: "&amp;Source!I3422&amp;"=50/"&amp;"100"</f>
        <v>Объем: 0,5=50/100</v>
      </c>
    </row>
    <row r="4362" spans="1:22" ht="14.25" x14ac:dyDescent="0.2">
      <c r="A4362" s="13"/>
      <c r="B4362" s="13"/>
      <c r="C4362" s="13" t="s">
        <v>1159</v>
      </c>
      <c r="D4362" s="14"/>
      <c r="E4362" s="2"/>
      <c r="F4362" s="16">
        <f>Source!AO3422</f>
        <v>719.54</v>
      </c>
      <c r="G4362" s="15" t="str">
        <f>Source!DG3422</f>
        <v/>
      </c>
      <c r="H4362" s="2">
        <f>Source!AV3422</f>
        <v>1</v>
      </c>
      <c r="I4362" s="2">
        <f>IF(Source!BA3422&lt;&gt; 0, Source!BA3422, 1)</f>
        <v>1</v>
      </c>
      <c r="J4362" s="16">
        <f>Source!S3422</f>
        <v>359.77</v>
      </c>
      <c r="K4362" s="16"/>
    </row>
    <row r="4363" spans="1:22" ht="14.25" x14ac:dyDescent="0.2">
      <c r="A4363" s="13"/>
      <c r="B4363" s="13"/>
      <c r="C4363" s="13" t="s">
        <v>1165</v>
      </c>
      <c r="D4363" s="14"/>
      <c r="E4363" s="2"/>
      <c r="F4363" s="16">
        <f>Source!AM3422</f>
        <v>891.59</v>
      </c>
      <c r="G4363" s="15" t="str">
        <f>Source!DE3422</f>
        <v/>
      </c>
      <c r="H4363" s="2">
        <f>Source!AV3422</f>
        <v>1</v>
      </c>
      <c r="I4363" s="2">
        <f>IF(Source!BB3422&lt;&gt; 0, Source!BB3422, 1)</f>
        <v>1</v>
      </c>
      <c r="J4363" s="16">
        <f>Source!Q3422</f>
        <v>445.8</v>
      </c>
      <c r="K4363" s="16"/>
    </row>
    <row r="4364" spans="1:22" ht="14.25" x14ac:dyDescent="0.2">
      <c r="A4364" s="13"/>
      <c r="B4364" s="13"/>
      <c r="C4364" s="13" t="s">
        <v>1166</v>
      </c>
      <c r="D4364" s="14"/>
      <c r="E4364" s="2"/>
      <c r="F4364" s="16">
        <f>Source!AN3422</f>
        <v>454.35</v>
      </c>
      <c r="G4364" s="15" t="str">
        <f>Source!DF3422</f>
        <v/>
      </c>
      <c r="H4364" s="2">
        <f>Source!AV3422</f>
        <v>1</v>
      </c>
      <c r="I4364" s="2">
        <f>IF(Source!BS3422&lt;&gt; 0, Source!BS3422, 1)</f>
        <v>1</v>
      </c>
      <c r="J4364" s="22">
        <f>Source!R3422</f>
        <v>227.18</v>
      </c>
      <c r="K4364" s="16"/>
    </row>
    <row r="4365" spans="1:22" ht="14.25" x14ac:dyDescent="0.2">
      <c r="A4365" s="13"/>
      <c r="B4365" s="13"/>
      <c r="C4365" s="13" t="s">
        <v>1167</v>
      </c>
      <c r="D4365" s="14"/>
      <c r="E4365" s="2"/>
      <c r="F4365" s="16">
        <f>Source!AL3422</f>
        <v>10685.41</v>
      </c>
      <c r="G4365" s="15" t="str">
        <f>Source!DD3422</f>
        <v/>
      </c>
      <c r="H4365" s="2">
        <f>Source!AW3422</f>
        <v>1</v>
      </c>
      <c r="I4365" s="2">
        <f>IF(Source!BC3422&lt;&gt; 0, Source!BC3422, 1)</f>
        <v>1</v>
      </c>
      <c r="J4365" s="16">
        <f>Source!P3422</f>
        <v>5342.71</v>
      </c>
      <c r="K4365" s="16"/>
    </row>
    <row r="4366" spans="1:22" ht="14.25" x14ac:dyDescent="0.2">
      <c r="A4366" s="13"/>
      <c r="B4366" s="13"/>
      <c r="C4366" s="13" t="s">
        <v>1160</v>
      </c>
      <c r="D4366" s="14" t="s">
        <v>1161</v>
      </c>
      <c r="E4366" s="2">
        <f>Source!AT3422</f>
        <v>70</v>
      </c>
      <c r="F4366" s="16"/>
      <c r="G4366" s="15"/>
      <c r="H4366" s="2"/>
      <c r="I4366" s="2"/>
      <c r="J4366" s="16">
        <f>SUM(R4360:R4365)</f>
        <v>251.84</v>
      </c>
      <c r="K4366" s="16"/>
    </row>
    <row r="4367" spans="1:22" ht="14.25" x14ac:dyDescent="0.2">
      <c r="A4367" s="13"/>
      <c r="B4367" s="13"/>
      <c r="C4367" s="13" t="s">
        <v>1162</v>
      </c>
      <c r="D4367" s="14" t="s">
        <v>1161</v>
      </c>
      <c r="E4367" s="2">
        <f>Source!AU3422</f>
        <v>10</v>
      </c>
      <c r="F4367" s="16"/>
      <c r="G4367" s="15"/>
      <c r="H4367" s="2"/>
      <c r="I4367" s="2"/>
      <c r="J4367" s="16">
        <f>SUM(T4360:T4366)</f>
        <v>35.979999999999997</v>
      </c>
      <c r="K4367" s="16"/>
    </row>
    <row r="4368" spans="1:22" ht="14.25" x14ac:dyDescent="0.2">
      <c r="A4368" s="13"/>
      <c r="B4368" s="13"/>
      <c r="C4368" s="13" t="s">
        <v>1168</v>
      </c>
      <c r="D4368" s="14" t="s">
        <v>1161</v>
      </c>
      <c r="E4368" s="2">
        <f>108</f>
        <v>108</v>
      </c>
      <c r="F4368" s="16"/>
      <c r="G4368" s="15"/>
      <c r="H4368" s="2"/>
      <c r="I4368" s="2"/>
      <c r="J4368" s="16">
        <f>SUM(V4360:V4367)</f>
        <v>245.35</v>
      </c>
      <c r="K4368" s="16"/>
    </row>
    <row r="4369" spans="1:22" ht="14.25" x14ac:dyDescent="0.2">
      <c r="A4369" s="13"/>
      <c r="B4369" s="13"/>
      <c r="C4369" s="13" t="s">
        <v>1163</v>
      </c>
      <c r="D4369" s="14" t="s">
        <v>1164</v>
      </c>
      <c r="E4369" s="2">
        <f>Source!AQ3422</f>
        <v>1.18</v>
      </c>
      <c r="F4369" s="16"/>
      <c r="G4369" s="15" t="str">
        <f>Source!DI3422</f>
        <v/>
      </c>
      <c r="H4369" s="2">
        <f>Source!AV3422</f>
        <v>1</v>
      </c>
      <c r="I4369" s="2"/>
      <c r="J4369" s="16"/>
      <c r="K4369" s="16">
        <f>Source!U3422</f>
        <v>0.59</v>
      </c>
    </row>
    <row r="4370" spans="1:22" ht="15" x14ac:dyDescent="0.25">
      <c r="A4370" s="20"/>
      <c r="B4370" s="20"/>
      <c r="C4370" s="20"/>
      <c r="D4370" s="20"/>
      <c r="E4370" s="20"/>
      <c r="F4370" s="20"/>
      <c r="G4370" s="20"/>
      <c r="H4370" s="20"/>
      <c r="I4370" s="58">
        <f>J4362+J4363+J4365+J4366+J4367+J4368</f>
        <v>6681.45</v>
      </c>
      <c r="J4370" s="58"/>
      <c r="K4370" s="21">
        <f>IF(Source!I3422&lt;&gt;0, ROUND(I4370/Source!I3422, 2), 0)</f>
        <v>13362.9</v>
      </c>
      <c r="P4370" s="18">
        <f>I4370</f>
        <v>6681.45</v>
      </c>
    </row>
    <row r="4371" spans="1:22" ht="114" x14ac:dyDescent="0.2">
      <c r="A4371" s="13">
        <v>505</v>
      </c>
      <c r="B4371" s="13" t="str">
        <f>Source!F3423</f>
        <v>21.23-8-270</v>
      </c>
      <c r="C4371" s="13" t="str">
        <f>Source!G3423</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D4371" s="14" t="str">
        <f>Source!H3423</f>
        <v>км</v>
      </c>
      <c r="E4371" s="2">
        <f>Source!I3423</f>
        <v>0.05</v>
      </c>
      <c r="F4371" s="16">
        <f>Source!AL3423</f>
        <v>129532.62</v>
      </c>
      <c r="G4371" s="15" t="str">
        <f>Source!DD3423</f>
        <v/>
      </c>
      <c r="H4371" s="2">
        <f>Source!AW3423</f>
        <v>1</v>
      </c>
      <c r="I4371" s="2">
        <f>IF(Source!BC3423&lt;&gt; 0, Source!BC3423, 1)</f>
        <v>1</v>
      </c>
      <c r="J4371" s="16">
        <f>Source!P3423</f>
        <v>6476.63</v>
      </c>
      <c r="K4371" s="16"/>
      <c r="Q4371">
        <f>ROUND((Source!BZ3423/100)*ROUND((Source!AF3423*Source!AV3423)*Source!I3423, 2), 2)</f>
        <v>0</v>
      </c>
      <c r="R4371">
        <f>Source!X3423</f>
        <v>0</v>
      </c>
      <c r="S4371">
        <f>ROUND((Source!CA3423/100)*ROUND((Source!AF3423*Source!AV3423)*Source!I3423, 2), 2)</f>
        <v>0</v>
      </c>
      <c r="T4371">
        <f>Source!Y3423</f>
        <v>0</v>
      </c>
      <c r="U4371">
        <f>ROUND((175/100)*ROUND((Source!AE3423*Source!AV3423)*Source!I3423, 2), 2)</f>
        <v>0</v>
      </c>
      <c r="V4371">
        <f>ROUND((108/100)*ROUND(Source!CS3423*Source!I3423, 2), 2)</f>
        <v>0</v>
      </c>
    </row>
    <row r="4372" spans="1:22" ht="15" x14ac:dyDescent="0.25">
      <c r="A4372" s="20"/>
      <c r="B4372" s="20"/>
      <c r="C4372" s="20"/>
      <c r="D4372" s="20"/>
      <c r="E4372" s="20"/>
      <c r="F4372" s="20"/>
      <c r="G4372" s="20"/>
      <c r="H4372" s="20"/>
      <c r="I4372" s="58">
        <f>J4371</f>
        <v>6476.63</v>
      </c>
      <c r="J4372" s="58"/>
      <c r="K4372" s="21">
        <f>IF(Source!I3423&lt;&gt;0, ROUND(I4372/Source!I3423, 2), 0)</f>
        <v>129532.6</v>
      </c>
      <c r="P4372" s="18">
        <f>I4372</f>
        <v>6476.63</v>
      </c>
    </row>
    <row r="4373" spans="1:22" ht="114" x14ac:dyDescent="0.2">
      <c r="A4373" s="13">
        <v>506</v>
      </c>
      <c r="B4373" s="13" t="str">
        <f>Source!F3424</f>
        <v>1.21-3703-4-1/1</v>
      </c>
      <c r="C4373" s="13" t="str">
        <f>Source!G3424</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D4373" s="14" t="str">
        <f>Source!H3424</f>
        <v>100 жил</v>
      </c>
      <c r="E4373" s="2">
        <f>Source!I3424</f>
        <v>0.09</v>
      </c>
      <c r="F4373" s="16"/>
      <c r="G4373" s="15"/>
      <c r="H4373" s="2"/>
      <c r="I4373" s="2"/>
      <c r="J4373" s="16"/>
      <c r="K4373" s="16"/>
      <c r="Q4373">
        <f>ROUND((Source!BZ3424/100)*ROUND((Source!AF3424*Source!AV3424)*Source!I3424, 2), 2)</f>
        <v>729.17</v>
      </c>
      <c r="R4373">
        <f>Source!X3424</f>
        <v>729.17</v>
      </c>
      <c r="S4373">
        <f>ROUND((Source!CA3424/100)*ROUND((Source!AF3424*Source!AV3424)*Source!I3424, 2), 2)</f>
        <v>104.17</v>
      </c>
      <c r="T4373">
        <f>Source!Y3424</f>
        <v>104.17</v>
      </c>
      <c r="U4373">
        <f>ROUND((175/100)*ROUND((Source!AE3424*Source!AV3424)*Source!I3424, 2), 2)</f>
        <v>0</v>
      </c>
      <c r="V4373">
        <f>ROUND((108/100)*ROUND(Source!CS3424*Source!I3424, 2), 2)</f>
        <v>0</v>
      </c>
    </row>
    <row r="4374" spans="1:22" x14ac:dyDescent="0.2">
      <c r="C4374" s="17" t="str">
        <f>"Объем: "&amp;Source!I3424&amp;"=9/"&amp;"100"</f>
        <v>Объем: 0,09=9/100</v>
      </c>
    </row>
    <row r="4375" spans="1:22" ht="14.25" x14ac:dyDescent="0.2">
      <c r="A4375" s="13"/>
      <c r="B4375" s="13"/>
      <c r="C4375" s="13" t="s">
        <v>1159</v>
      </c>
      <c r="D4375" s="14"/>
      <c r="E4375" s="2"/>
      <c r="F4375" s="16">
        <f>Source!AO3424</f>
        <v>11574.13</v>
      </c>
      <c r="G4375" s="15" t="str">
        <f>Source!DG3424</f>
        <v/>
      </c>
      <c r="H4375" s="2">
        <f>Source!AV3424</f>
        <v>1</v>
      </c>
      <c r="I4375" s="2">
        <f>IF(Source!BA3424&lt;&gt; 0, Source!BA3424, 1)</f>
        <v>1</v>
      </c>
      <c r="J4375" s="16">
        <f>Source!S3424</f>
        <v>1041.67</v>
      </c>
      <c r="K4375" s="16"/>
    </row>
    <row r="4376" spans="1:22" ht="14.25" x14ac:dyDescent="0.2">
      <c r="A4376" s="13"/>
      <c r="B4376" s="13"/>
      <c r="C4376" s="13" t="s">
        <v>1160</v>
      </c>
      <c r="D4376" s="14" t="s">
        <v>1161</v>
      </c>
      <c r="E4376" s="2">
        <f>Source!AT3424</f>
        <v>70</v>
      </c>
      <c r="F4376" s="16"/>
      <c r="G4376" s="15"/>
      <c r="H4376" s="2"/>
      <c r="I4376" s="2"/>
      <c r="J4376" s="16">
        <f>SUM(R4373:R4375)</f>
        <v>729.17</v>
      </c>
      <c r="K4376" s="16"/>
    </row>
    <row r="4377" spans="1:22" ht="14.25" x14ac:dyDescent="0.2">
      <c r="A4377" s="13"/>
      <c r="B4377" s="13"/>
      <c r="C4377" s="13" t="s">
        <v>1162</v>
      </c>
      <c r="D4377" s="14" t="s">
        <v>1161</v>
      </c>
      <c r="E4377" s="2">
        <f>Source!AU3424</f>
        <v>10</v>
      </c>
      <c r="F4377" s="16"/>
      <c r="G4377" s="15"/>
      <c r="H4377" s="2"/>
      <c r="I4377" s="2"/>
      <c r="J4377" s="16">
        <f>SUM(T4373:T4376)</f>
        <v>104.17</v>
      </c>
      <c r="K4377" s="16"/>
    </row>
    <row r="4378" spans="1:22" ht="14.25" x14ac:dyDescent="0.2">
      <c r="A4378" s="13"/>
      <c r="B4378" s="13"/>
      <c r="C4378" s="13" t="s">
        <v>1163</v>
      </c>
      <c r="D4378" s="14" t="s">
        <v>1164</v>
      </c>
      <c r="E4378" s="2">
        <f>Source!AQ3424</f>
        <v>17.77</v>
      </c>
      <c r="F4378" s="16"/>
      <c r="G4378" s="15" t="str">
        <f>Source!DI3424</f>
        <v/>
      </c>
      <c r="H4378" s="2">
        <f>Source!AV3424</f>
        <v>1</v>
      </c>
      <c r="I4378" s="2"/>
      <c r="J4378" s="16"/>
      <c r="K4378" s="16">
        <f>Source!U3424</f>
        <v>1.5992999999999999</v>
      </c>
    </row>
    <row r="4379" spans="1:22" ht="15" x14ac:dyDescent="0.25">
      <c r="A4379" s="20"/>
      <c r="B4379" s="20"/>
      <c r="C4379" s="20"/>
      <c r="D4379" s="20"/>
      <c r="E4379" s="20"/>
      <c r="F4379" s="20"/>
      <c r="G4379" s="20"/>
      <c r="H4379" s="20"/>
      <c r="I4379" s="58">
        <f>J4375+J4376+J4377</f>
        <v>1875.0100000000002</v>
      </c>
      <c r="J4379" s="58"/>
      <c r="K4379" s="21">
        <f>IF(Source!I3424&lt;&gt;0, ROUND(I4379/Source!I3424, 2), 0)</f>
        <v>20833.439999999999</v>
      </c>
      <c r="P4379" s="18">
        <f>I4379</f>
        <v>1875.0100000000002</v>
      </c>
    </row>
    <row r="4380" spans="1:22" ht="85.5" x14ac:dyDescent="0.2">
      <c r="A4380" s="13">
        <v>507</v>
      </c>
      <c r="B4380" s="13" t="str">
        <f>Source!F3425</f>
        <v>1.21-3103-21-1/1</v>
      </c>
      <c r="C4380" s="13" t="str">
        <f>Source!G3425</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D4380" s="14" t="str">
        <f>Source!H3425</f>
        <v>100 м</v>
      </c>
      <c r="E4380" s="2">
        <f>Source!I3425</f>
        <v>6</v>
      </c>
      <c r="F4380" s="16"/>
      <c r="G4380" s="15"/>
      <c r="H4380" s="2"/>
      <c r="I4380" s="2"/>
      <c r="J4380" s="16"/>
      <c r="K4380" s="16"/>
      <c r="Q4380">
        <f>ROUND((Source!BZ3425/100)*ROUND((Source!AF3425*Source!AV3425)*Source!I3425, 2), 2)</f>
        <v>15161.58</v>
      </c>
      <c r="R4380">
        <f>Source!X3425</f>
        <v>15161.58</v>
      </c>
      <c r="S4380">
        <f>ROUND((Source!CA3425/100)*ROUND((Source!AF3425*Source!AV3425)*Source!I3425, 2), 2)</f>
        <v>2165.94</v>
      </c>
      <c r="T4380">
        <f>Source!Y3425</f>
        <v>2165.94</v>
      </c>
      <c r="U4380">
        <f>ROUND((175/100)*ROUND((Source!AE3425*Source!AV3425)*Source!I3425, 2), 2)</f>
        <v>0</v>
      </c>
      <c r="V4380">
        <f>ROUND((108/100)*ROUND(Source!CS3425*Source!I3425, 2), 2)</f>
        <v>0</v>
      </c>
    </row>
    <row r="4381" spans="1:22" x14ac:dyDescent="0.2">
      <c r="C4381" s="17" t="str">
        <f>"Объем: "&amp;Source!I3425&amp;"=600/"&amp;"100"</f>
        <v>Объем: 6=600/100</v>
      </c>
    </row>
    <row r="4382" spans="1:22" ht="14.25" x14ac:dyDescent="0.2">
      <c r="A4382" s="13"/>
      <c r="B4382" s="13"/>
      <c r="C4382" s="13" t="s">
        <v>1159</v>
      </c>
      <c r="D4382" s="14"/>
      <c r="E4382" s="2"/>
      <c r="F4382" s="16">
        <f>Source!AO3425</f>
        <v>3609.9</v>
      </c>
      <c r="G4382" s="15" t="str">
        <f>Source!DG3425</f>
        <v/>
      </c>
      <c r="H4382" s="2">
        <f>Source!AV3425</f>
        <v>1</v>
      </c>
      <c r="I4382" s="2">
        <f>IF(Source!BA3425&lt;&gt; 0, Source!BA3425, 1)</f>
        <v>1</v>
      </c>
      <c r="J4382" s="16">
        <f>Source!S3425</f>
        <v>21659.4</v>
      </c>
      <c r="K4382" s="16"/>
    </row>
    <row r="4383" spans="1:22" ht="14.25" x14ac:dyDescent="0.2">
      <c r="A4383" s="13"/>
      <c r="B4383" s="13"/>
      <c r="C4383" s="13" t="s">
        <v>1160</v>
      </c>
      <c r="D4383" s="14" t="s">
        <v>1161</v>
      </c>
      <c r="E4383" s="2">
        <f>Source!AT3425</f>
        <v>70</v>
      </c>
      <c r="F4383" s="16"/>
      <c r="G4383" s="15"/>
      <c r="H4383" s="2"/>
      <c r="I4383" s="2"/>
      <c r="J4383" s="16">
        <f>SUM(R4380:R4382)</f>
        <v>15161.58</v>
      </c>
      <c r="K4383" s="16"/>
    </row>
    <row r="4384" spans="1:22" ht="14.25" x14ac:dyDescent="0.2">
      <c r="A4384" s="13"/>
      <c r="B4384" s="13"/>
      <c r="C4384" s="13" t="s">
        <v>1162</v>
      </c>
      <c r="D4384" s="14" t="s">
        <v>1161</v>
      </c>
      <c r="E4384" s="2">
        <f>Source!AU3425</f>
        <v>10</v>
      </c>
      <c r="F4384" s="16"/>
      <c r="G4384" s="15"/>
      <c r="H4384" s="2"/>
      <c r="I4384" s="2"/>
      <c r="J4384" s="16">
        <f>SUM(T4380:T4383)</f>
        <v>2165.94</v>
      </c>
      <c r="K4384" s="16"/>
    </row>
    <row r="4385" spans="1:22" ht="14.25" x14ac:dyDescent="0.2">
      <c r="A4385" s="13"/>
      <c r="B4385" s="13"/>
      <c r="C4385" s="13" t="s">
        <v>1163</v>
      </c>
      <c r="D4385" s="14" t="s">
        <v>1164</v>
      </c>
      <c r="E4385" s="2">
        <f>Source!AQ3425</f>
        <v>5.92</v>
      </c>
      <c r="F4385" s="16"/>
      <c r="G4385" s="15" t="str">
        <f>Source!DI3425</f>
        <v/>
      </c>
      <c r="H4385" s="2">
        <f>Source!AV3425</f>
        <v>1</v>
      </c>
      <c r="I4385" s="2"/>
      <c r="J4385" s="16"/>
      <c r="K4385" s="16">
        <f>Source!U3425</f>
        <v>35.519999999999996</v>
      </c>
    </row>
    <row r="4386" spans="1:22" ht="15" x14ac:dyDescent="0.25">
      <c r="A4386" s="20"/>
      <c r="B4386" s="20"/>
      <c r="C4386" s="20"/>
      <c r="D4386" s="20"/>
      <c r="E4386" s="20"/>
      <c r="F4386" s="20"/>
      <c r="G4386" s="20"/>
      <c r="H4386" s="20"/>
      <c r="I4386" s="58">
        <f>J4382+J4383+J4384</f>
        <v>38986.920000000006</v>
      </c>
      <c r="J4386" s="58"/>
      <c r="K4386" s="21">
        <f>IF(Source!I3425&lt;&gt;0, ROUND(I4386/Source!I3425, 2), 0)</f>
        <v>6497.82</v>
      </c>
      <c r="P4386" s="18">
        <f>I4386</f>
        <v>38986.920000000006</v>
      </c>
    </row>
    <row r="4388" spans="1:22" ht="15" x14ac:dyDescent="0.25">
      <c r="A4388" s="61" t="str">
        <f>CONCATENATE("Итого по разделу: ",IF(Source!G3427&lt;&gt;"Новый раздел", Source!G3427, ""))</f>
        <v>Итого по разделу: Помещение 330 Лаборанская</v>
      </c>
      <c r="B4388" s="61"/>
      <c r="C4388" s="61"/>
      <c r="D4388" s="61"/>
      <c r="E4388" s="61"/>
      <c r="F4388" s="61"/>
      <c r="G4388" s="61"/>
      <c r="H4388" s="61"/>
      <c r="I4388" s="59">
        <f>SUM(P4288:P4387)</f>
        <v>210443.06000000006</v>
      </c>
      <c r="J4388" s="60"/>
      <c r="K4388" s="23"/>
    </row>
    <row r="4391" spans="1:22" ht="16.5" x14ac:dyDescent="0.25">
      <c r="A4391" s="57" t="str">
        <f>CONCATENATE("Раздел: ",IF(Source!G3457&lt;&gt;"Новый раздел", Source!G3457, ""))</f>
        <v>Раздел: Электрощит ЩАО 3.1</v>
      </c>
      <c r="B4391" s="57"/>
      <c r="C4391" s="57"/>
      <c r="D4391" s="57"/>
      <c r="E4391" s="57"/>
      <c r="F4391" s="57"/>
      <c r="G4391" s="57"/>
      <c r="H4391" s="57"/>
      <c r="I4391" s="57"/>
      <c r="J4391" s="57"/>
      <c r="K4391" s="57"/>
    </row>
    <row r="4392" spans="1:22" ht="85.5" x14ac:dyDescent="0.2">
      <c r="A4392" s="13">
        <v>508</v>
      </c>
      <c r="B4392" s="13" t="str">
        <f>Source!F3461</f>
        <v>1.21-3603-6-2/1</v>
      </c>
      <c r="C4392" s="13" t="str">
        <f>Source!G3461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392" s="14" t="str">
        <f>Source!H3461</f>
        <v>шт.</v>
      </c>
      <c r="E4392" s="2">
        <f>Source!I3461</f>
        <v>14</v>
      </c>
      <c r="F4392" s="16"/>
      <c r="G4392" s="15"/>
      <c r="H4392" s="2"/>
      <c r="I4392" s="2"/>
      <c r="J4392" s="16"/>
      <c r="K4392" s="16"/>
      <c r="Q4392">
        <f>ROUND((Source!BZ3461/100)*ROUND((Source!AF3461*Source!AV3461)*Source!I3461, 2), 2)</f>
        <v>2800.01</v>
      </c>
      <c r="R4392">
        <f>Source!X3461</f>
        <v>2800.01</v>
      </c>
      <c r="S4392">
        <f>ROUND((Source!CA3461/100)*ROUND((Source!AF3461*Source!AV3461)*Source!I3461, 2), 2)</f>
        <v>400</v>
      </c>
      <c r="T4392">
        <f>Source!Y3461</f>
        <v>400</v>
      </c>
      <c r="U4392">
        <f>ROUND((175/100)*ROUND((Source!AE3461*Source!AV3461)*Source!I3461, 2), 2)</f>
        <v>1.52</v>
      </c>
      <c r="V4392">
        <f>ROUND((108/100)*ROUND(Source!CS3461*Source!I3461, 2), 2)</f>
        <v>0.94</v>
      </c>
    </row>
    <row r="4393" spans="1:22" ht="14.25" x14ac:dyDescent="0.2">
      <c r="A4393" s="13"/>
      <c r="B4393" s="13"/>
      <c r="C4393" s="13" t="s">
        <v>1159</v>
      </c>
      <c r="D4393" s="14"/>
      <c r="E4393" s="2"/>
      <c r="F4393" s="16">
        <f>Source!AO3461</f>
        <v>1428.58</v>
      </c>
      <c r="G4393" s="15" t="str">
        <f>Source!DG3461</f>
        <v>*0,2</v>
      </c>
      <c r="H4393" s="2">
        <f>Source!AV3461</f>
        <v>1</v>
      </c>
      <c r="I4393" s="2">
        <f>IF(Source!BA3461&lt;&gt; 0, Source!BA3461, 1)</f>
        <v>1</v>
      </c>
      <c r="J4393" s="16">
        <f>Source!S3461</f>
        <v>4000.02</v>
      </c>
      <c r="K4393" s="16"/>
    </row>
    <row r="4394" spans="1:22" ht="14.25" x14ac:dyDescent="0.2">
      <c r="A4394" s="13"/>
      <c r="B4394" s="13"/>
      <c r="C4394" s="13" t="s">
        <v>1165</v>
      </c>
      <c r="D4394" s="14"/>
      <c r="E4394" s="2"/>
      <c r="F4394" s="16">
        <f>Source!AM3461</f>
        <v>66.25</v>
      </c>
      <c r="G4394" s="15" t="str">
        <f>Source!DE3461</f>
        <v>*0,2</v>
      </c>
      <c r="H4394" s="2">
        <f>Source!AV3461</f>
        <v>1</v>
      </c>
      <c r="I4394" s="2">
        <f>IF(Source!BB3461&lt;&gt; 0, Source!BB3461, 1)</f>
        <v>1</v>
      </c>
      <c r="J4394" s="16">
        <f>Source!Q3461</f>
        <v>185.5</v>
      </c>
      <c r="K4394" s="16"/>
    </row>
    <row r="4395" spans="1:22" ht="14.25" x14ac:dyDescent="0.2">
      <c r="A4395" s="13"/>
      <c r="B4395" s="13"/>
      <c r="C4395" s="13" t="s">
        <v>1166</v>
      </c>
      <c r="D4395" s="14"/>
      <c r="E4395" s="2"/>
      <c r="F4395" s="16">
        <f>Source!AN3461</f>
        <v>0.31</v>
      </c>
      <c r="G4395" s="15" t="str">
        <f>Source!DF3461</f>
        <v>*0,2</v>
      </c>
      <c r="H4395" s="2">
        <f>Source!AV3461</f>
        <v>1</v>
      </c>
      <c r="I4395" s="2">
        <f>IF(Source!BS3461&lt;&gt; 0, Source!BS3461, 1)</f>
        <v>1</v>
      </c>
      <c r="J4395" s="22">
        <f>Source!R3461</f>
        <v>0.87</v>
      </c>
      <c r="K4395" s="16"/>
    </row>
    <row r="4396" spans="1:22" ht="14.25" x14ac:dyDescent="0.2">
      <c r="A4396" s="13"/>
      <c r="B4396" s="13"/>
      <c r="C4396" s="13" t="s">
        <v>1160</v>
      </c>
      <c r="D4396" s="14" t="s">
        <v>1161</v>
      </c>
      <c r="E4396" s="2">
        <f>Source!AT3461</f>
        <v>70</v>
      </c>
      <c r="F4396" s="16"/>
      <c r="G4396" s="15"/>
      <c r="H4396" s="2"/>
      <c r="I4396" s="2"/>
      <c r="J4396" s="16">
        <f>SUM(R4392:R4395)</f>
        <v>2800.01</v>
      </c>
      <c r="K4396" s="16"/>
    </row>
    <row r="4397" spans="1:22" ht="14.25" x14ac:dyDescent="0.2">
      <c r="A4397" s="13"/>
      <c r="B4397" s="13"/>
      <c r="C4397" s="13" t="s">
        <v>1162</v>
      </c>
      <c r="D4397" s="14" t="s">
        <v>1161</v>
      </c>
      <c r="E4397" s="2">
        <f>Source!AU3461</f>
        <v>10</v>
      </c>
      <c r="F4397" s="16"/>
      <c r="G4397" s="15"/>
      <c r="H4397" s="2"/>
      <c r="I4397" s="2"/>
      <c r="J4397" s="16">
        <f>SUM(T4392:T4396)</f>
        <v>400</v>
      </c>
      <c r="K4397" s="16"/>
    </row>
    <row r="4398" spans="1:22" ht="14.25" x14ac:dyDescent="0.2">
      <c r="A4398" s="13"/>
      <c r="B4398" s="13"/>
      <c r="C4398" s="13" t="s">
        <v>1168</v>
      </c>
      <c r="D4398" s="14" t="s">
        <v>1161</v>
      </c>
      <c r="E4398" s="2">
        <f>108</f>
        <v>108</v>
      </c>
      <c r="F4398" s="16"/>
      <c r="G4398" s="15"/>
      <c r="H4398" s="2"/>
      <c r="I4398" s="2"/>
      <c r="J4398" s="16">
        <f>SUM(V4392:V4397)</f>
        <v>0.94</v>
      </c>
      <c r="K4398" s="16"/>
    </row>
    <row r="4399" spans="1:22" ht="14.25" x14ac:dyDescent="0.2">
      <c r="A4399" s="13"/>
      <c r="B4399" s="13"/>
      <c r="C4399" s="13" t="s">
        <v>1163</v>
      </c>
      <c r="D4399" s="14" t="s">
        <v>1164</v>
      </c>
      <c r="E4399" s="2">
        <f>Source!AQ3461</f>
        <v>2.2999999999999998</v>
      </c>
      <c r="F4399" s="16"/>
      <c r="G4399" s="15" t="str">
        <f>Source!DI3461</f>
        <v>*0,2</v>
      </c>
      <c r="H4399" s="2">
        <f>Source!AV3461</f>
        <v>1</v>
      </c>
      <c r="I4399" s="2"/>
      <c r="J4399" s="16"/>
      <c r="K4399" s="16">
        <f>Source!U3461</f>
        <v>6.4399999999999995</v>
      </c>
    </row>
    <row r="4400" spans="1:22" ht="15" x14ac:dyDescent="0.25">
      <c r="A4400" s="20"/>
      <c r="B4400" s="20"/>
      <c r="C4400" s="20"/>
      <c r="D4400" s="20"/>
      <c r="E4400" s="20"/>
      <c r="F4400" s="20"/>
      <c r="G4400" s="20"/>
      <c r="H4400" s="20"/>
      <c r="I4400" s="58">
        <f>J4393+J4394+J4396+J4397+J4398</f>
        <v>7386.47</v>
      </c>
      <c r="J4400" s="58"/>
      <c r="K4400" s="21">
        <f>IF(Source!I3461&lt;&gt;0, ROUND(I4400/Source!I3461, 2), 0)</f>
        <v>527.61</v>
      </c>
      <c r="P4400" s="18">
        <f>I4400</f>
        <v>7386.47</v>
      </c>
    </row>
    <row r="4401" spans="1:22" ht="71.25" x14ac:dyDescent="0.2">
      <c r="A4401" s="13">
        <v>509</v>
      </c>
      <c r="B4401" s="13" t="str">
        <f>Source!F3462</f>
        <v>1.21-3603-6-2/1</v>
      </c>
      <c r="C4401" s="13" t="str">
        <f>Source!G3462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401" s="14" t="str">
        <f>Source!H3462</f>
        <v>шт.</v>
      </c>
      <c r="E4401" s="2">
        <f>Source!I3462</f>
        <v>14</v>
      </c>
      <c r="F4401" s="16"/>
      <c r="G4401" s="15"/>
      <c r="H4401" s="2"/>
      <c r="I4401" s="2"/>
      <c r="J4401" s="16"/>
      <c r="K4401" s="16"/>
      <c r="Q4401">
        <f>ROUND((Source!BZ3462/100)*ROUND((Source!AF3462*Source!AV3462)*Source!I3462, 2), 2)</f>
        <v>14000.08</v>
      </c>
      <c r="R4401">
        <f>Source!X3462</f>
        <v>14000.08</v>
      </c>
      <c r="S4401">
        <f>ROUND((Source!CA3462/100)*ROUND((Source!AF3462*Source!AV3462)*Source!I3462, 2), 2)</f>
        <v>2000.01</v>
      </c>
      <c r="T4401">
        <f>Source!Y3462</f>
        <v>2000.01</v>
      </c>
      <c r="U4401">
        <f>ROUND((175/100)*ROUND((Source!AE3462*Source!AV3462)*Source!I3462, 2), 2)</f>
        <v>7.6</v>
      </c>
      <c r="V4401">
        <f>ROUND((108/100)*ROUND(Source!CS3462*Source!I3462, 2), 2)</f>
        <v>4.6900000000000004</v>
      </c>
    </row>
    <row r="4402" spans="1:22" ht="14.25" x14ac:dyDescent="0.2">
      <c r="A4402" s="13"/>
      <c r="B4402" s="13"/>
      <c r="C4402" s="13" t="s">
        <v>1159</v>
      </c>
      <c r="D4402" s="14"/>
      <c r="E4402" s="2"/>
      <c r="F4402" s="16">
        <f>Source!AO3462</f>
        <v>1428.58</v>
      </c>
      <c r="G4402" s="15" t="str">
        <f>Source!DG3462</f>
        <v/>
      </c>
      <c r="H4402" s="2">
        <f>Source!AV3462</f>
        <v>1</v>
      </c>
      <c r="I4402" s="2">
        <f>IF(Source!BA3462&lt;&gt; 0, Source!BA3462, 1)</f>
        <v>1</v>
      </c>
      <c r="J4402" s="16">
        <f>Source!S3462</f>
        <v>20000.12</v>
      </c>
      <c r="K4402" s="16"/>
    </row>
    <row r="4403" spans="1:22" ht="14.25" x14ac:dyDescent="0.2">
      <c r="A4403" s="13"/>
      <c r="B4403" s="13"/>
      <c r="C4403" s="13" t="s">
        <v>1165</v>
      </c>
      <c r="D4403" s="14"/>
      <c r="E4403" s="2"/>
      <c r="F4403" s="16">
        <f>Source!AM3462</f>
        <v>66.25</v>
      </c>
      <c r="G4403" s="15" t="str">
        <f>Source!DE3462</f>
        <v/>
      </c>
      <c r="H4403" s="2">
        <f>Source!AV3462</f>
        <v>1</v>
      </c>
      <c r="I4403" s="2">
        <f>IF(Source!BB3462&lt;&gt; 0, Source!BB3462, 1)</f>
        <v>1</v>
      </c>
      <c r="J4403" s="16">
        <f>Source!Q3462</f>
        <v>927.5</v>
      </c>
      <c r="K4403" s="16"/>
    </row>
    <row r="4404" spans="1:22" ht="14.25" x14ac:dyDescent="0.2">
      <c r="A4404" s="13"/>
      <c r="B4404" s="13"/>
      <c r="C4404" s="13" t="s">
        <v>1166</v>
      </c>
      <c r="D4404" s="14"/>
      <c r="E4404" s="2"/>
      <c r="F4404" s="16">
        <f>Source!AN3462</f>
        <v>0.31</v>
      </c>
      <c r="G4404" s="15" t="str">
        <f>Source!DF3462</f>
        <v/>
      </c>
      <c r="H4404" s="2">
        <f>Source!AV3462</f>
        <v>1</v>
      </c>
      <c r="I4404" s="2">
        <f>IF(Source!BS3462&lt;&gt; 0, Source!BS3462, 1)</f>
        <v>1</v>
      </c>
      <c r="J4404" s="22">
        <f>Source!R3462</f>
        <v>4.34</v>
      </c>
      <c r="K4404" s="16"/>
    </row>
    <row r="4405" spans="1:22" ht="14.25" x14ac:dyDescent="0.2">
      <c r="A4405" s="13"/>
      <c r="B4405" s="13"/>
      <c r="C4405" s="13" t="s">
        <v>1167</v>
      </c>
      <c r="D4405" s="14"/>
      <c r="E4405" s="2"/>
      <c r="F4405" s="16">
        <f>Source!AL3462</f>
        <v>2206.16</v>
      </c>
      <c r="G4405" s="15" t="str">
        <f>Source!DD3462</f>
        <v/>
      </c>
      <c r="H4405" s="2">
        <f>Source!AW3462</f>
        <v>1</v>
      </c>
      <c r="I4405" s="2">
        <f>IF(Source!BC3462&lt;&gt; 0, Source!BC3462, 1)</f>
        <v>1</v>
      </c>
      <c r="J4405" s="16">
        <f>Source!P3462</f>
        <v>30886.240000000002</v>
      </c>
      <c r="K4405" s="16"/>
    </row>
    <row r="4406" spans="1:22" ht="42.75" x14ac:dyDescent="0.2">
      <c r="A4406" s="13"/>
      <c r="B4406" s="13" t="str">
        <f>Source!F3463</f>
        <v>21.21-5-19</v>
      </c>
      <c r="C4406" s="13" t="str">
        <f>Source!G3463</f>
        <v>Выключатели автоматические, серия "Домовой", трехполюсные, тип ВА 63(С), на ток: 50 А, 63 А</v>
      </c>
      <c r="D4406" s="14" t="str">
        <f>Source!H3463</f>
        <v>шт.</v>
      </c>
      <c r="E4406" s="2">
        <f>Source!I3463</f>
        <v>-14</v>
      </c>
      <c r="F4406" s="16">
        <f>Source!AK3463</f>
        <v>2206.16</v>
      </c>
      <c r="G4406" s="24" t="s">
        <v>3</v>
      </c>
      <c r="H4406" s="2">
        <f>Source!AW3463</f>
        <v>1</v>
      </c>
      <c r="I4406" s="2">
        <f>IF(Source!BC3463&lt;&gt; 0, Source!BC3463, 1)</f>
        <v>1</v>
      </c>
      <c r="J4406" s="16">
        <f>Source!O3463</f>
        <v>-30886.240000000002</v>
      </c>
      <c r="K4406" s="16"/>
      <c r="Q4406">
        <f>ROUND((Source!BZ3463/100)*ROUND((Source!AF3463*Source!AV3463)*Source!I3463, 2), 2)</f>
        <v>0</v>
      </c>
      <c r="R4406">
        <f>Source!X3463</f>
        <v>0</v>
      </c>
      <c r="S4406">
        <f>ROUND((Source!CA3463/100)*ROUND((Source!AF3463*Source!AV3463)*Source!I3463, 2), 2)</f>
        <v>0</v>
      </c>
      <c r="T4406">
        <f>Source!Y3463</f>
        <v>0</v>
      </c>
      <c r="U4406">
        <f>ROUND((175/100)*ROUND((Source!AE3463*Source!AV3463)*Source!I3463, 2), 2)</f>
        <v>0</v>
      </c>
      <c r="V4406">
        <f>ROUND((108/100)*ROUND(Source!CS3463*Source!I3463, 2), 2)</f>
        <v>0</v>
      </c>
    </row>
    <row r="4407" spans="1:22" ht="14.25" x14ac:dyDescent="0.2">
      <c r="A4407" s="13"/>
      <c r="B4407" s="13"/>
      <c r="C4407" s="13" t="s">
        <v>1160</v>
      </c>
      <c r="D4407" s="14" t="s">
        <v>1161</v>
      </c>
      <c r="E4407" s="2">
        <f>Source!AT3462</f>
        <v>70</v>
      </c>
      <c r="F4407" s="16"/>
      <c r="G4407" s="15"/>
      <c r="H4407" s="2"/>
      <c r="I4407" s="2"/>
      <c r="J4407" s="16">
        <f>SUM(R4401:R4406)</f>
        <v>14000.08</v>
      </c>
      <c r="K4407" s="16"/>
    </row>
    <row r="4408" spans="1:22" ht="14.25" x14ac:dyDescent="0.2">
      <c r="A4408" s="13"/>
      <c r="B4408" s="13"/>
      <c r="C4408" s="13" t="s">
        <v>1162</v>
      </c>
      <c r="D4408" s="14" t="s">
        <v>1161</v>
      </c>
      <c r="E4408" s="2">
        <f>Source!AU3462</f>
        <v>10</v>
      </c>
      <c r="F4408" s="16"/>
      <c r="G4408" s="15"/>
      <c r="H4408" s="2"/>
      <c r="I4408" s="2"/>
      <c r="J4408" s="16">
        <f>SUM(T4401:T4407)</f>
        <v>2000.01</v>
      </c>
      <c r="K4408" s="16"/>
    </row>
    <row r="4409" spans="1:22" ht="14.25" x14ac:dyDescent="0.2">
      <c r="A4409" s="13"/>
      <c r="B4409" s="13"/>
      <c r="C4409" s="13" t="s">
        <v>1168</v>
      </c>
      <c r="D4409" s="14" t="s">
        <v>1161</v>
      </c>
      <c r="E4409" s="2">
        <f>108</f>
        <v>108</v>
      </c>
      <c r="F4409" s="16"/>
      <c r="G4409" s="15"/>
      <c r="H4409" s="2"/>
      <c r="I4409" s="2"/>
      <c r="J4409" s="16">
        <f>SUM(V4401:V4408)</f>
        <v>4.6900000000000004</v>
      </c>
      <c r="K4409" s="16"/>
    </row>
    <row r="4410" spans="1:22" ht="14.25" x14ac:dyDescent="0.2">
      <c r="A4410" s="13"/>
      <c r="B4410" s="13"/>
      <c r="C4410" s="13" t="s">
        <v>1163</v>
      </c>
      <c r="D4410" s="14" t="s">
        <v>1164</v>
      </c>
      <c r="E4410" s="2">
        <f>Source!AQ3462</f>
        <v>2.2999999999999998</v>
      </c>
      <c r="F4410" s="16"/>
      <c r="G4410" s="15" t="str">
        <f>Source!DI3462</f>
        <v/>
      </c>
      <c r="H4410" s="2">
        <f>Source!AV3462</f>
        <v>1</v>
      </c>
      <c r="I4410" s="2"/>
      <c r="J4410" s="16"/>
      <c r="K4410" s="16">
        <f>Source!U3462</f>
        <v>32.199999999999996</v>
      </c>
    </row>
    <row r="4411" spans="1:22" ht="15" x14ac:dyDescent="0.25">
      <c r="A4411" s="20"/>
      <c r="B4411" s="20"/>
      <c r="C4411" s="20"/>
      <c r="D4411" s="20"/>
      <c r="E4411" s="20"/>
      <c r="F4411" s="20"/>
      <c r="G4411" s="20"/>
      <c r="H4411" s="20"/>
      <c r="I4411" s="58">
        <f>J4402+J4403+J4405+J4407+J4408+J4409+SUM(J4406:J4406)</f>
        <v>36932.399999999994</v>
      </c>
      <c r="J4411" s="58"/>
      <c r="K4411" s="21">
        <f>IF(Source!I3462&lt;&gt;0, ROUND(I4411/Source!I3462, 2), 0)</f>
        <v>2638.03</v>
      </c>
      <c r="P4411" s="18">
        <f>I4411</f>
        <v>36932.399999999994</v>
      </c>
    </row>
    <row r="4413" spans="1:22" ht="15" x14ac:dyDescent="0.25">
      <c r="A4413" s="61" t="str">
        <f>CONCATENATE("Итого по разделу: ",IF(Source!G3465&lt;&gt;"Новый раздел", Source!G3465, ""))</f>
        <v>Итого по разделу: Электрощит ЩАО 3.1</v>
      </c>
      <c r="B4413" s="61"/>
      <c r="C4413" s="61"/>
      <c r="D4413" s="61"/>
      <c r="E4413" s="61"/>
      <c r="F4413" s="61"/>
      <c r="G4413" s="61"/>
      <c r="H4413" s="61"/>
      <c r="I4413" s="59">
        <f>SUM(P4391:P4412)</f>
        <v>44318.869999999995</v>
      </c>
      <c r="J4413" s="60"/>
      <c r="K4413" s="23"/>
    </row>
    <row r="4416" spans="1:22" ht="16.5" x14ac:dyDescent="0.25">
      <c r="A4416" s="57" t="str">
        <f>CONCATENATE("Раздел: ",IF(Source!G3495&lt;&gt;"Новый раздел", Source!G3495, ""))</f>
        <v>Раздел: Электрощит ЩО 3.1</v>
      </c>
      <c r="B4416" s="57"/>
      <c r="C4416" s="57"/>
      <c r="D4416" s="57"/>
      <c r="E4416" s="57"/>
      <c r="F4416" s="57"/>
      <c r="G4416" s="57"/>
      <c r="H4416" s="57"/>
      <c r="I4416" s="57"/>
      <c r="J4416" s="57"/>
      <c r="K4416" s="57"/>
    </row>
    <row r="4417" spans="1:22" ht="85.5" x14ac:dyDescent="0.2">
      <c r="A4417" s="13">
        <v>510</v>
      </c>
      <c r="B4417" s="13" t="str">
        <f>Source!F3499</f>
        <v>1.21-3603-6-2/1</v>
      </c>
      <c r="C4417" s="13" t="str">
        <f>Source!G3499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417" s="14" t="str">
        <f>Source!H3499</f>
        <v>шт.</v>
      </c>
      <c r="E4417" s="2">
        <f>Source!I3499</f>
        <v>12</v>
      </c>
      <c r="F4417" s="16"/>
      <c r="G4417" s="15"/>
      <c r="H4417" s="2"/>
      <c r="I4417" s="2"/>
      <c r="J4417" s="16"/>
      <c r="K4417" s="16"/>
      <c r="Q4417">
        <f>ROUND((Source!BZ3499/100)*ROUND((Source!AF3499*Source!AV3499)*Source!I3499, 2), 2)</f>
        <v>2400.0100000000002</v>
      </c>
      <c r="R4417">
        <f>Source!X3499</f>
        <v>2400.0100000000002</v>
      </c>
      <c r="S4417">
        <f>ROUND((Source!CA3499/100)*ROUND((Source!AF3499*Source!AV3499)*Source!I3499, 2), 2)</f>
        <v>342.86</v>
      </c>
      <c r="T4417">
        <f>Source!Y3499</f>
        <v>342.86</v>
      </c>
      <c r="U4417">
        <f>ROUND((175/100)*ROUND((Source!AE3499*Source!AV3499)*Source!I3499, 2), 2)</f>
        <v>1.3</v>
      </c>
      <c r="V4417">
        <f>ROUND((108/100)*ROUND(Source!CS3499*Source!I3499, 2), 2)</f>
        <v>0.8</v>
      </c>
    </row>
    <row r="4418" spans="1:22" ht="14.25" x14ac:dyDescent="0.2">
      <c r="A4418" s="13"/>
      <c r="B4418" s="13"/>
      <c r="C4418" s="13" t="s">
        <v>1159</v>
      </c>
      <c r="D4418" s="14"/>
      <c r="E4418" s="2"/>
      <c r="F4418" s="16">
        <f>Source!AO3499</f>
        <v>1428.58</v>
      </c>
      <c r="G4418" s="15" t="str">
        <f>Source!DG3499</f>
        <v>*0,2</v>
      </c>
      <c r="H4418" s="2">
        <f>Source!AV3499</f>
        <v>1</v>
      </c>
      <c r="I4418" s="2">
        <f>IF(Source!BA3499&lt;&gt; 0, Source!BA3499, 1)</f>
        <v>1</v>
      </c>
      <c r="J4418" s="16">
        <f>Source!S3499</f>
        <v>3428.59</v>
      </c>
      <c r="K4418" s="16"/>
    </row>
    <row r="4419" spans="1:22" ht="14.25" x14ac:dyDescent="0.2">
      <c r="A4419" s="13"/>
      <c r="B4419" s="13"/>
      <c r="C4419" s="13" t="s">
        <v>1165</v>
      </c>
      <c r="D4419" s="14"/>
      <c r="E4419" s="2"/>
      <c r="F4419" s="16">
        <f>Source!AM3499</f>
        <v>66.25</v>
      </c>
      <c r="G4419" s="15" t="str">
        <f>Source!DE3499</f>
        <v>*0,2</v>
      </c>
      <c r="H4419" s="2">
        <f>Source!AV3499</f>
        <v>1</v>
      </c>
      <c r="I4419" s="2">
        <f>IF(Source!BB3499&lt;&gt; 0, Source!BB3499, 1)</f>
        <v>1</v>
      </c>
      <c r="J4419" s="16">
        <f>Source!Q3499</f>
        <v>159</v>
      </c>
      <c r="K4419" s="16"/>
    </row>
    <row r="4420" spans="1:22" ht="14.25" x14ac:dyDescent="0.2">
      <c r="A4420" s="13"/>
      <c r="B4420" s="13"/>
      <c r="C4420" s="13" t="s">
        <v>1166</v>
      </c>
      <c r="D4420" s="14"/>
      <c r="E4420" s="2"/>
      <c r="F4420" s="16">
        <f>Source!AN3499</f>
        <v>0.31</v>
      </c>
      <c r="G4420" s="15" t="str">
        <f>Source!DF3499</f>
        <v>*0,2</v>
      </c>
      <c r="H4420" s="2">
        <f>Source!AV3499</f>
        <v>1</v>
      </c>
      <c r="I4420" s="2">
        <f>IF(Source!BS3499&lt;&gt; 0, Source!BS3499, 1)</f>
        <v>1</v>
      </c>
      <c r="J4420" s="22">
        <f>Source!R3499</f>
        <v>0.74</v>
      </c>
      <c r="K4420" s="16"/>
    </row>
    <row r="4421" spans="1:22" ht="14.25" x14ac:dyDescent="0.2">
      <c r="A4421" s="13"/>
      <c r="B4421" s="13"/>
      <c r="C4421" s="13" t="s">
        <v>1160</v>
      </c>
      <c r="D4421" s="14" t="s">
        <v>1161</v>
      </c>
      <c r="E4421" s="2">
        <f>Source!AT3499</f>
        <v>70</v>
      </c>
      <c r="F4421" s="16"/>
      <c r="G4421" s="15"/>
      <c r="H4421" s="2"/>
      <c r="I4421" s="2"/>
      <c r="J4421" s="16">
        <f>SUM(R4417:R4420)</f>
        <v>2400.0100000000002</v>
      </c>
      <c r="K4421" s="16"/>
    </row>
    <row r="4422" spans="1:22" ht="14.25" x14ac:dyDescent="0.2">
      <c r="A4422" s="13"/>
      <c r="B4422" s="13"/>
      <c r="C4422" s="13" t="s">
        <v>1162</v>
      </c>
      <c r="D4422" s="14" t="s">
        <v>1161</v>
      </c>
      <c r="E4422" s="2">
        <f>Source!AU3499</f>
        <v>10</v>
      </c>
      <c r="F4422" s="16"/>
      <c r="G4422" s="15"/>
      <c r="H4422" s="2"/>
      <c r="I4422" s="2"/>
      <c r="J4422" s="16">
        <f>SUM(T4417:T4421)</f>
        <v>342.86</v>
      </c>
      <c r="K4422" s="16"/>
    </row>
    <row r="4423" spans="1:22" ht="14.25" x14ac:dyDescent="0.2">
      <c r="A4423" s="13"/>
      <c r="B4423" s="13"/>
      <c r="C4423" s="13" t="s">
        <v>1168</v>
      </c>
      <c r="D4423" s="14" t="s">
        <v>1161</v>
      </c>
      <c r="E4423" s="2">
        <f>108</f>
        <v>108</v>
      </c>
      <c r="F4423" s="16"/>
      <c r="G4423" s="15"/>
      <c r="H4423" s="2"/>
      <c r="I4423" s="2"/>
      <c r="J4423" s="16">
        <f>SUM(V4417:V4422)</f>
        <v>0.8</v>
      </c>
      <c r="K4423" s="16"/>
    </row>
    <row r="4424" spans="1:22" ht="14.25" x14ac:dyDescent="0.2">
      <c r="A4424" s="13"/>
      <c r="B4424" s="13"/>
      <c r="C4424" s="13" t="s">
        <v>1163</v>
      </c>
      <c r="D4424" s="14" t="s">
        <v>1164</v>
      </c>
      <c r="E4424" s="2">
        <f>Source!AQ3499</f>
        <v>2.2999999999999998</v>
      </c>
      <c r="F4424" s="16"/>
      <c r="G4424" s="15" t="str">
        <f>Source!DI3499</f>
        <v>*0,2</v>
      </c>
      <c r="H4424" s="2">
        <f>Source!AV3499</f>
        <v>1</v>
      </c>
      <c r="I4424" s="2"/>
      <c r="J4424" s="16"/>
      <c r="K4424" s="16">
        <f>Source!U3499</f>
        <v>5.52</v>
      </c>
    </row>
    <row r="4425" spans="1:22" ht="15" x14ac:dyDescent="0.25">
      <c r="A4425" s="20"/>
      <c r="B4425" s="20"/>
      <c r="C4425" s="20"/>
      <c r="D4425" s="20"/>
      <c r="E4425" s="20"/>
      <c r="F4425" s="20"/>
      <c r="G4425" s="20"/>
      <c r="H4425" s="20"/>
      <c r="I4425" s="58">
        <f>J4418+J4419+J4421+J4422+J4423</f>
        <v>6331.26</v>
      </c>
      <c r="J4425" s="58"/>
      <c r="K4425" s="21">
        <f>IF(Source!I3499&lt;&gt;0, ROUND(I4425/Source!I3499, 2), 0)</f>
        <v>527.61</v>
      </c>
      <c r="P4425" s="18">
        <f>I4425</f>
        <v>6331.26</v>
      </c>
    </row>
    <row r="4426" spans="1:22" ht="71.25" x14ac:dyDescent="0.2">
      <c r="A4426" s="13">
        <v>511</v>
      </c>
      <c r="B4426" s="13" t="str">
        <f>Source!F3500</f>
        <v>1.21-3603-6-2/1</v>
      </c>
      <c r="C4426" s="13" t="str">
        <f>Source!G3500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426" s="14" t="str">
        <f>Source!H3500</f>
        <v>шт.</v>
      </c>
      <c r="E4426" s="2">
        <f>Source!I3500</f>
        <v>12</v>
      </c>
      <c r="F4426" s="16"/>
      <c r="G4426" s="15"/>
      <c r="H4426" s="2"/>
      <c r="I4426" s="2"/>
      <c r="J4426" s="16"/>
      <c r="K4426" s="16"/>
      <c r="Q4426">
        <f>ROUND((Source!BZ3500/100)*ROUND((Source!AF3500*Source!AV3500)*Source!I3500, 2), 2)</f>
        <v>12000.07</v>
      </c>
      <c r="R4426">
        <f>Source!X3500</f>
        <v>12000.07</v>
      </c>
      <c r="S4426">
        <f>ROUND((Source!CA3500/100)*ROUND((Source!AF3500*Source!AV3500)*Source!I3500, 2), 2)</f>
        <v>1714.3</v>
      </c>
      <c r="T4426">
        <f>Source!Y3500</f>
        <v>1714.3</v>
      </c>
      <c r="U4426">
        <f>ROUND((175/100)*ROUND((Source!AE3500*Source!AV3500)*Source!I3500, 2), 2)</f>
        <v>6.51</v>
      </c>
      <c r="V4426">
        <f>ROUND((108/100)*ROUND(Source!CS3500*Source!I3500, 2), 2)</f>
        <v>4.0199999999999996</v>
      </c>
    </row>
    <row r="4427" spans="1:22" ht="14.25" x14ac:dyDescent="0.2">
      <c r="A4427" s="13"/>
      <c r="B4427" s="13"/>
      <c r="C4427" s="13" t="s">
        <v>1159</v>
      </c>
      <c r="D4427" s="14"/>
      <c r="E4427" s="2"/>
      <c r="F4427" s="16">
        <f>Source!AO3500</f>
        <v>1428.58</v>
      </c>
      <c r="G4427" s="15" t="str">
        <f>Source!DG3500</f>
        <v/>
      </c>
      <c r="H4427" s="2">
        <f>Source!AV3500</f>
        <v>1</v>
      </c>
      <c r="I4427" s="2">
        <f>IF(Source!BA3500&lt;&gt; 0, Source!BA3500, 1)</f>
        <v>1</v>
      </c>
      <c r="J4427" s="16">
        <f>Source!S3500</f>
        <v>17142.96</v>
      </c>
      <c r="K4427" s="16"/>
    </row>
    <row r="4428" spans="1:22" ht="14.25" x14ac:dyDescent="0.2">
      <c r="A4428" s="13"/>
      <c r="B4428" s="13"/>
      <c r="C4428" s="13" t="s">
        <v>1165</v>
      </c>
      <c r="D4428" s="14"/>
      <c r="E4428" s="2"/>
      <c r="F4428" s="16">
        <f>Source!AM3500</f>
        <v>66.25</v>
      </c>
      <c r="G4428" s="15" t="str">
        <f>Source!DE3500</f>
        <v/>
      </c>
      <c r="H4428" s="2">
        <f>Source!AV3500</f>
        <v>1</v>
      </c>
      <c r="I4428" s="2">
        <f>IF(Source!BB3500&lt;&gt; 0, Source!BB3500, 1)</f>
        <v>1</v>
      </c>
      <c r="J4428" s="16">
        <f>Source!Q3500</f>
        <v>795</v>
      </c>
      <c r="K4428" s="16"/>
    </row>
    <row r="4429" spans="1:22" ht="14.25" x14ac:dyDescent="0.2">
      <c r="A4429" s="13"/>
      <c r="B4429" s="13"/>
      <c r="C4429" s="13" t="s">
        <v>1166</v>
      </c>
      <c r="D4429" s="14"/>
      <c r="E4429" s="2"/>
      <c r="F4429" s="16">
        <f>Source!AN3500</f>
        <v>0.31</v>
      </c>
      <c r="G4429" s="15" t="str">
        <f>Source!DF3500</f>
        <v/>
      </c>
      <c r="H4429" s="2">
        <f>Source!AV3500</f>
        <v>1</v>
      </c>
      <c r="I4429" s="2">
        <f>IF(Source!BS3500&lt;&gt; 0, Source!BS3500, 1)</f>
        <v>1</v>
      </c>
      <c r="J4429" s="22">
        <f>Source!R3500</f>
        <v>3.72</v>
      </c>
      <c r="K4429" s="16"/>
    </row>
    <row r="4430" spans="1:22" ht="14.25" x14ac:dyDescent="0.2">
      <c r="A4430" s="13"/>
      <c r="B4430" s="13"/>
      <c r="C4430" s="13" t="s">
        <v>1167</v>
      </c>
      <c r="D4430" s="14"/>
      <c r="E4430" s="2"/>
      <c r="F4430" s="16">
        <f>Source!AL3500</f>
        <v>2206.16</v>
      </c>
      <c r="G4430" s="15" t="str">
        <f>Source!DD3500</f>
        <v/>
      </c>
      <c r="H4430" s="2">
        <f>Source!AW3500</f>
        <v>1</v>
      </c>
      <c r="I4430" s="2">
        <f>IF(Source!BC3500&lt;&gt; 0, Source!BC3500, 1)</f>
        <v>1</v>
      </c>
      <c r="J4430" s="16">
        <f>Source!P3500</f>
        <v>26473.919999999998</v>
      </c>
      <c r="K4430" s="16"/>
    </row>
    <row r="4431" spans="1:22" ht="42.75" x14ac:dyDescent="0.2">
      <c r="A4431" s="13"/>
      <c r="B4431" s="13" t="str">
        <f>Source!F3501</f>
        <v>21.21-5-19</v>
      </c>
      <c r="C4431" s="13" t="str">
        <f>Source!G3501</f>
        <v>Выключатели автоматические, серия "Домовой", трехполюсные, тип ВА 63(С), на ток: 50 А, 63 А</v>
      </c>
      <c r="D4431" s="14" t="str">
        <f>Source!H3501</f>
        <v>шт.</v>
      </c>
      <c r="E4431" s="2">
        <f>Source!I3501</f>
        <v>-12</v>
      </c>
      <c r="F4431" s="16">
        <f>Source!AK3501</f>
        <v>2206.16</v>
      </c>
      <c r="G4431" s="24" t="s">
        <v>3</v>
      </c>
      <c r="H4431" s="2">
        <f>Source!AW3501</f>
        <v>1</v>
      </c>
      <c r="I4431" s="2">
        <f>IF(Source!BC3501&lt;&gt; 0, Source!BC3501, 1)</f>
        <v>1</v>
      </c>
      <c r="J4431" s="16">
        <f>Source!O3501</f>
        <v>-26473.919999999998</v>
      </c>
      <c r="K4431" s="16"/>
      <c r="Q4431">
        <f>ROUND((Source!BZ3501/100)*ROUND((Source!AF3501*Source!AV3501)*Source!I3501, 2), 2)</f>
        <v>0</v>
      </c>
      <c r="R4431">
        <f>Source!X3501</f>
        <v>0</v>
      </c>
      <c r="S4431">
        <f>ROUND((Source!CA3501/100)*ROUND((Source!AF3501*Source!AV3501)*Source!I3501, 2), 2)</f>
        <v>0</v>
      </c>
      <c r="T4431">
        <f>Source!Y3501</f>
        <v>0</v>
      </c>
      <c r="U4431">
        <f>ROUND((175/100)*ROUND((Source!AE3501*Source!AV3501)*Source!I3501, 2), 2)</f>
        <v>0</v>
      </c>
      <c r="V4431">
        <f>ROUND((108/100)*ROUND(Source!CS3501*Source!I3501, 2), 2)</f>
        <v>0</v>
      </c>
    </row>
    <row r="4432" spans="1:22" ht="14.25" x14ac:dyDescent="0.2">
      <c r="A4432" s="13"/>
      <c r="B4432" s="13"/>
      <c r="C4432" s="13" t="s">
        <v>1160</v>
      </c>
      <c r="D4432" s="14" t="s">
        <v>1161</v>
      </c>
      <c r="E4432" s="2">
        <f>Source!AT3500</f>
        <v>70</v>
      </c>
      <c r="F4432" s="16"/>
      <c r="G4432" s="15"/>
      <c r="H4432" s="2"/>
      <c r="I4432" s="2"/>
      <c r="J4432" s="16">
        <f>SUM(R4426:R4431)</f>
        <v>12000.07</v>
      </c>
      <c r="K4432" s="16"/>
    </row>
    <row r="4433" spans="1:22" ht="14.25" x14ac:dyDescent="0.2">
      <c r="A4433" s="13"/>
      <c r="B4433" s="13"/>
      <c r="C4433" s="13" t="s">
        <v>1162</v>
      </c>
      <c r="D4433" s="14" t="s">
        <v>1161</v>
      </c>
      <c r="E4433" s="2">
        <f>Source!AU3500</f>
        <v>10</v>
      </c>
      <c r="F4433" s="16"/>
      <c r="G4433" s="15"/>
      <c r="H4433" s="2"/>
      <c r="I4433" s="2"/>
      <c r="J4433" s="16">
        <f>SUM(T4426:T4432)</f>
        <v>1714.3</v>
      </c>
      <c r="K4433" s="16"/>
    </row>
    <row r="4434" spans="1:22" ht="14.25" x14ac:dyDescent="0.2">
      <c r="A4434" s="13"/>
      <c r="B4434" s="13"/>
      <c r="C4434" s="13" t="s">
        <v>1168</v>
      </c>
      <c r="D4434" s="14" t="s">
        <v>1161</v>
      </c>
      <c r="E4434" s="2">
        <f>108</f>
        <v>108</v>
      </c>
      <c r="F4434" s="16"/>
      <c r="G4434" s="15"/>
      <c r="H4434" s="2"/>
      <c r="I4434" s="2"/>
      <c r="J4434" s="16">
        <f>SUM(V4426:V4433)</f>
        <v>4.0199999999999996</v>
      </c>
      <c r="K4434" s="16"/>
    </row>
    <row r="4435" spans="1:22" ht="14.25" x14ac:dyDescent="0.2">
      <c r="A4435" s="13"/>
      <c r="B4435" s="13"/>
      <c r="C4435" s="13" t="s">
        <v>1163</v>
      </c>
      <c r="D4435" s="14" t="s">
        <v>1164</v>
      </c>
      <c r="E4435" s="2">
        <f>Source!AQ3500</f>
        <v>2.2999999999999998</v>
      </c>
      <c r="F4435" s="16"/>
      <c r="G4435" s="15" t="str">
        <f>Source!DI3500</f>
        <v/>
      </c>
      <c r="H4435" s="2">
        <f>Source!AV3500</f>
        <v>1</v>
      </c>
      <c r="I4435" s="2"/>
      <c r="J4435" s="16"/>
      <c r="K4435" s="16">
        <f>Source!U3500</f>
        <v>27.599999999999998</v>
      </c>
    </row>
    <row r="4436" spans="1:22" ht="15" x14ac:dyDescent="0.25">
      <c r="A4436" s="20"/>
      <c r="B4436" s="20"/>
      <c r="C4436" s="20"/>
      <c r="D4436" s="20"/>
      <c r="E4436" s="20"/>
      <c r="F4436" s="20"/>
      <c r="G4436" s="20"/>
      <c r="H4436" s="20"/>
      <c r="I4436" s="58">
        <f>J4427+J4428+J4430+J4432+J4433+J4434+SUM(J4431:J4431)</f>
        <v>31656.35</v>
      </c>
      <c r="J4436" s="58"/>
      <c r="K4436" s="21">
        <f>IF(Source!I3500&lt;&gt;0, ROUND(I4436/Source!I3500, 2), 0)</f>
        <v>2638.03</v>
      </c>
      <c r="P4436" s="18">
        <f>I4436</f>
        <v>31656.35</v>
      </c>
    </row>
    <row r="4438" spans="1:22" ht="15" x14ac:dyDescent="0.25">
      <c r="A4438" s="61" t="str">
        <f>CONCATENATE("Итого по разделу: ",IF(Source!G3503&lt;&gt;"Новый раздел", Source!G3503, ""))</f>
        <v>Итого по разделу: Электрощит ЩО 3.1</v>
      </c>
      <c r="B4438" s="61"/>
      <c r="C4438" s="61"/>
      <c r="D4438" s="61"/>
      <c r="E4438" s="61"/>
      <c r="F4438" s="61"/>
      <c r="G4438" s="61"/>
      <c r="H4438" s="61"/>
      <c r="I4438" s="59">
        <f>SUM(P4416:P4437)</f>
        <v>37987.61</v>
      </c>
      <c r="J4438" s="60"/>
      <c r="K4438" s="23"/>
    </row>
    <row r="4441" spans="1:22" ht="16.5" x14ac:dyDescent="0.25">
      <c r="A4441" s="57" t="str">
        <f>CONCATENATE("Раздел: ",IF(Source!G3533&lt;&gt;"Новый раздел", Source!G3533, ""))</f>
        <v>Раздел: Электрощит РЩ 3.1</v>
      </c>
      <c r="B4441" s="57"/>
      <c r="C4441" s="57"/>
      <c r="D4441" s="57"/>
      <c r="E4441" s="57"/>
      <c r="F4441" s="57"/>
      <c r="G4441" s="57"/>
      <c r="H4441" s="57"/>
      <c r="I4441" s="57"/>
      <c r="J4441" s="57"/>
      <c r="K4441" s="57"/>
    </row>
    <row r="4442" spans="1:22" ht="85.5" x14ac:dyDescent="0.2">
      <c r="A4442" s="13">
        <v>512</v>
      </c>
      <c r="B4442" s="13" t="str">
        <f>Source!F3537</f>
        <v>1.21-3603-6-2/1</v>
      </c>
      <c r="C4442" s="13" t="str">
        <f>Source!G3537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442" s="14" t="str">
        <f>Source!H3537</f>
        <v>шт.</v>
      </c>
      <c r="E4442" s="2">
        <f>Source!I3537</f>
        <v>11</v>
      </c>
      <c r="F4442" s="16"/>
      <c r="G4442" s="15"/>
      <c r="H4442" s="2"/>
      <c r="I4442" s="2"/>
      <c r="J4442" s="16"/>
      <c r="K4442" s="16"/>
      <c r="Q4442">
        <f>ROUND((Source!BZ3537/100)*ROUND((Source!AF3537*Source!AV3537)*Source!I3537, 2), 2)</f>
        <v>2200.02</v>
      </c>
      <c r="R4442">
        <f>Source!X3537</f>
        <v>2200.02</v>
      </c>
      <c r="S4442">
        <f>ROUND((Source!CA3537/100)*ROUND((Source!AF3537*Source!AV3537)*Source!I3537, 2), 2)</f>
        <v>314.29000000000002</v>
      </c>
      <c r="T4442">
        <f>Source!Y3537</f>
        <v>314.29000000000002</v>
      </c>
      <c r="U4442">
        <f>ROUND((175/100)*ROUND((Source!AE3537*Source!AV3537)*Source!I3537, 2), 2)</f>
        <v>1.19</v>
      </c>
      <c r="V4442">
        <f>ROUND((108/100)*ROUND(Source!CS3537*Source!I3537, 2), 2)</f>
        <v>0.73</v>
      </c>
    </row>
    <row r="4443" spans="1:22" ht="14.25" x14ac:dyDescent="0.2">
      <c r="A4443" s="13"/>
      <c r="B4443" s="13"/>
      <c r="C4443" s="13" t="s">
        <v>1159</v>
      </c>
      <c r="D4443" s="14"/>
      <c r="E4443" s="2"/>
      <c r="F4443" s="16">
        <f>Source!AO3537</f>
        <v>1428.58</v>
      </c>
      <c r="G4443" s="15" t="str">
        <f>Source!DG3537</f>
        <v>*0,2</v>
      </c>
      <c r="H4443" s="2">
        <f>Source!AV3537</f>
        <v>1</v>
      </c>
      <c r="I4443" s="2">
        <f>IF(Source!BA3537&lt;&gt; 0, Source!BA3537, 1)</f>
        <v>1</v>
      </c>
      <c r="J4443" s="16">
        <f>Source!S3537</f>
        <v>3142.88</v>
      </c>
      <c r="K4443" s="16"/>
    </row>
    <row r="4444" spans="1:22" ht="14.25" x14ac:dyDescent="0.2">
      <c r="A4444" s="13"/>
      <c r="B4444" s="13"/>
      <c r="C4444" s="13" t="s">
        <v>1165</v>
      </c>
      <c r="D4444" s="14"/>
      <c r="E4444" s="2"/>
      <c r="F4444" s="16">
        <f>Source!AM3537</f>
        <v>66.25</v>
      </c>
      <c r="G4444" s="15" t="str">
        <f>Source!DE3537</f>
        <v>*0,2</v>
      </c>
      <c r="H4444" s="2">
        <f>Source!AV3537</f>
        <v>1</v>
      </c>
      <c r="I4444" s="2">
        <f>IF(Source!BB3537&lt;&gt; 0, Source!BB3537, 1)</f>
        <v>1</v>
      </c>
      <c r="J4444" s="16">
        <f>Source!Q3537</f>
        <v>145.75</v>
      </c>
      <c r="K4444" s="16"/>
    </row>
    <row r="4445" spans="1:22" ht="14.25" x14ac:dyDescent="0.2">
      <c r="A4445" s="13"/>
      <c r="B4445" s="13"/>
      <c r="C4445" s="13" t="s">
        <v>1166</v>
      </c>
      <c r="D4445" s="14"/>
      <c r="E4445" s="2"/>
      <c r="F4445" s="16">
        <f>Source!AN3537</f>
        <v>0.31</v>
      </c>
      <c r="G4445" s="15" t="str">
        <f>Source!DF3537</f>
        <v>*0,2</v>
      </c>
      <c r="H4445" s="2">
        <f>Source!AV3537</f>
        <v>1</v>
      </c>
      <c r="I4445" s="2">
        <f>IF(Source!BS3537&lt;&gt; 0, Source!BS3537, 1)</f>
        <v>1</v>
      </c>
      <c r="J4445" s="22">
        <f>Source!R3537</f>
        <v>0.68</v>
      </c>
      <c r="K4445" s="16"/>
    </row>
    <row r="4446" spans="1:22" ht="14.25" x14ac:dyDescent="0.2">
      <c r="A4446" s="13"/>
      <c r="B4446" s="13"/>
      <c r="C4446" s="13" t="s">
        <v>1160</v>
      </c>
      <c r="D4446" s="14" t="s">
        <v>1161</v>
      </c>
      <c r="E4446" s="2">
        <f>Source!AT3537</f>
        <v>70</v>
      </c>
      <c r="F4446" s="16"/>
      <c r="G4446" s="15"/>
      <c r="H4446" s="2"/>
      <c r="I4446" s="2"/>
      <c r="J4446" s="16">
        <f>SUM(R4442:R4445)</f>
        <v>2200.02</v>
      </c>
      <c r="K4446" s="16"/>
    </row>
    <row r="4447" spans="1:22" ht="14.25" x14ac:dyDescent="0.2">
      <c r="A4447" s="13"/>
      <c r="B4447" s="13"/>
      <c r="C4447" s="13" t="s">
        <v>1162</v>
      </c>
      <c r="D4447" s="14" t="s">
        <v>1161</v>
      </c>
      <c r="E4447" s="2">
        <f>Source!AU3537</f>
        <v>10</v>
      </c>
      <c r="F4447" s="16"/>
      <c r="G4447" s="15"/>
      <c r="H4447" s="2"/>
      <c r="I4447" s="2"/>
      <c r="J4447" s="16">
        <f>SUM(T4442:T4446)</f>
        <v>314.29000000000002</v>
      </c>
      <c r="K4447" s="16"/>
    </row>
    <row r="4448" spans="1:22" ht="14.25" x14ac:dyDescent="0.2">
      <c r="A4448" s="13"/>
      <c r="B4448" s="13"/>
      <c r="C4448" s="13" t="s">
        <v>1168</v>
      </c>
      <c r="D4448" s="14" t="s">
        <v>1161</v>
      </c>
      <c r="E4448" s="2">
        <f>108</f>
        <v>108</v>
      </c>
      <c r="F4448" s="16"/>
      <c r="G4448" s="15"/>
      <c r="H4448" s="2"/>
      <c r="I4448" s="2"/>
      <c r="J4448" s="16">
        <f>SUM(V4442:V4447)</f>
        <v>0.73</v>
      </c>
      <c r="K4448" s="16"/>
    </row>
    <row r="4449" spans="1:22" ht="14.25" x14ac:dyDescent="0.2">
      <c r="A4449" s="13"/>
      <c r="B4449" s="13"/>
      <c r="C4449" s="13" t="s">
        <v>1163</v>
      </c>
      <c r="D4449" s="14" t="s">
        <v>1164</v>
      </c>
      <c r="E4449" s="2">
        <f>Source!AQ3537</f>
        <v>2.2999999999999998</v>
      </c>
      <c r="F4449" s="16"/>
      <c r="G4449" s="15" t="str">
        <f>Source!DI3537</f>
        <v>*0,2</v>
      </c>
      <c r="H4449" s="2">
        <f>Source!AV3537</f>
        <v>1</v>
      </c>
      <c r="I4449" s="2"/>
      <c r="J4449" s="16"/>
      <c r="K4449" s="16">
        <f>Source!U3537</f>
        <v>5.0599999999999996</v>
      </c>
    </row>
    <row r="4450" spans="1:22" ht="15" x14ac:dyDescent="0.25">
      <c r="A4450" s="20"/>
      <c r="B4450" s="20"/>
      <c r="C4450" s="20"/>
      <c r="D4450" s="20"/>
      <c r="E4450" s="20"/>
      <c r="F4450" s="20"/>
      <c r="G4450" s="20"/>
      <c r="H4450" s="20"/>
      <c r="I4450" s="58">
        <f>J4443+J4444+J4446+J4447+J4448</f>
        <v>5803.6699999999992</v>
      </c>
      <c r="J4450" s="58"/>
      <c r="K4450" s="21">
        <f>IF(Source!I3537&lt;&gt;0, ROUND(I4450/Source!I3537, 2), 0)</f>
        <v>527.61</v>
      </c>
      <c r="P4450" s="18">
        <f>I4450</f>
        <v>5803.6699999999992</v>
      </c>
    </row>
    <row r="4451" spans="1:22" ht="71.25" x14ac:dyDescent="0.2">
      <c r="A4451" s="13">
        <v>513</v>
      </c>
      <c r="B4451" s="13" t="str">
        <f>Source!F3538</f>
        <v>1.21-3603-6-2/1</v>
      </c>
      <c r="C4451" s="13" t="str">
        <f>Source!G3538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451" s="14" t="str">
        <f>Source!H3538</f>
        <v>шт.</v>
      </c>
      <c r="E4451" s="2">
        <f>Source!I3538</f>
        <v>11</v>
      </c>
      <c r="F4451" s="16"/>
      <c r="G4451" s="15"/>
      <c r="H4451" s="2"/>
      <c r="I4451" s="2"/>
      <c r="J4451" s="16"/>
      <c r="K4451" s="16"/>
      <c r="Q4451">
        <f>ROUND((Source!BZ3538/100)*ROUND((Source!AF3538*Source!AV3538)*Source!I3538, 2), 2)</f>
        <v>11000.07</v>
      </c>
      <c r="R4451">
        <f>Source!X3538</f>
        <v>11000.07</v>
      </c>
      <c r="S4451">
        <f>ROUND((Source!CA3538/100)*ROUND((Source!AF3538*Source!AV3538)*Source!I3538, 2), 2)</f>
        <v>1571.44</v>
      </c>
      <c r="T4451">
        <f>Source!Y3538</f>
        <v>1571.44</v>
      </c>
      <c r="U4451">
        <f>ROUND((175/100)*ROUND((Source!AE3538*Source!AV3538)*Source!I3538, 2), 2)</f>
        <v>5.97</v>
      </c>
      <c r="V4451">
        <f>ROUND((108/100)*ROUND(Source!CS3538*Source!I3538, 2), 2)</f>
        <v>3.68</v>
      </c>
    </row>
    <row r="4452" spans="1:22" ht="14.25" x14ac:dyDescent="0.2">
      <c r="A4452" s="13"/>
      <c r="B4452" s="13"/>
      <c r="C4452" s="13" t="s">
        <v>1159</v>
      </c>
      <c r="D4452" s="14"/>
      <c r="E4452" s="2"/>
      <c r="F4452" s="16">
        <f>Source!AO3538</f>
        <v>1428.58</v>
      </c>
      <c r="G4452" s="15" t="str">
        <f>Source!DG3538</f>
        <v/>
      </c>
      <c r="H4452" s="2">
        <f>Source!AV3538</f>
        <v>1</v>
      </c>
      <c r="I4452" s="2">
        <f>IF(Source!BA3538&lt;&gt; 0, Source!BA3538, 1)</f>
        <v>1</v>
      </c>
      <c r="J4452" s="16">
        <f>Source!S3538</f>
        <v>15714.38</v>
      </c>
      <c r="K4452" s="16"/>
    </row>
    <row r="4453" spans="1:22" ht="14.25" x14ac:dyDescent="0.2">
      <c r="A4453" s="13"/>
      <c r="B4453" s="13"/>
      <c r="C4453" s="13" t="s">
        <v>1165</v>
      </c>
      <c r="D4453" s="14"/>
      <c r="E4453" s="2"/>
      <c r="F4453" s="16">
        <f>Source!AM3538</f>
        <v>66.25</v>
      </c>
      <c r="G4453" s="15" t="str">
        <f>Source!DE3538</f>
        <v/>
      </c>
      <c r="H4453" s="2">
        <f>Source!AV3538</f>
        <v>1</v>
      </c>
      <c r="I4453" s="2">
        <f>IF(Source!BB3538&lt;&gt; 0, Source!BB3538, 1)</f>
        <v>1</v>
      </c>
      <c r="J4453" s="16">
        <f>Source!Q3538</f>
        <v>728.75</v>
      </c>
      <c r="K4453" s="16"/>
    </row>
    <row r="4454" spans="1:22" ht="14.25" x14ac:dyDescent="0.2">
      <c r="A4454" s="13"/>
      <c r="B4454" s="13"/>
      <c r="C4454" s="13" t="s">
        <v>1166</v>
      </c>
      <c r="D4454" s="14"/>
      <c r="E4454" s="2"/>
      <c r="F4454" s="16">
        <f>Source!AN3538</f>
        <v>0.31</v>
      </c>
      <c r="G4454" s="15" t="str">
        <f>Source!DF3538</f>
        <v/>
      </c>
      <c r="H4454" s="2">
        <f>Source!AV3538</f>
        <v>1</v>
      </c>
      <c r="I4454" s="2">
        <f>IF(Source!BS3538&lt;&gt; 0, Source!BS3538, 1)</f>
        <v>1</v>
      </c>
      <c r="J4454" s="22">
        <f>Source!R3538</f>
        <v>3.41</v>
      </c>
      <c r="K4454" s="16"/>
    </row>
    <row r="4455" spans="1:22" ht="14.25" x14ac:dyDescent="0.2">
      <c r="A4455" s="13"/>
      <c r="B4455" s="13"/>
      <c r="C4455" s="13" t="s">
        <v>1167</v>
      </c>
      <c r="D4455" s="14"/>
      <c r="E4455" s="2"/>
      <c r="F4455" s="16">
        <f>Source!AL3538</f>
        <v>2206.16</v>
      </c>
      <c r="G4455" s="15" t="str">
        <f>Source!DD3538</f>
        <v/>
      </c>
      <c r="H4455" s="2">
        <f>Source!AW3538</f>
        <v>1</v>
      </c>
      <c r="I4455" s="2">
        <f>IF(Source!BC3538&lt;&gt; 0, Source!BC3538, 1)</f>
        <v>1</v>
      </c>
      <c r="J4455" s="16">
        <f>Source!P3538</f>
        <v>24267.759999999998</v>
      </c>
      <c r="K4455" s="16"/>
    </row>
    <row r="4456" spans="1:22" ht="42.75" x14ac:dyDescent="0.2">
      <c r="A4456" s="13"/>
      <c r="B4456" s="13" t="str">
        <f>Source!F3539</f>
        <v>21.21-5-19</v>
      </c>
      <c r="C4456" s="13" t="str">
        <f>Source!G3539</f>
        <v>Выключатели автоматические, серия "Домовой", трехполюсные, тип ВА 63(С), на ток: 50 А, 63 А</v>
      </c>
      <c r="D4456" s="14" t="str">
        <f>Source!H3539</f>
        <v>шт.</v>
      </c>
      <c r="E4456" s="2">
        <f>Source!I3539</f>
        <v>-11</v>
      </c>
      <c r="F4456" s="16">
        <f>Source!AK3539</f>
        <v>2206.16</v>
      </c>
      <c r="G4456" s="24" t="s">
        <v>3</v>
      </c>
      <c r="H4456" s="2">
        <f>Source!AW3539</f>
        <v>1</v>
      </c>
      <c r="I4456" s="2">
        <f>IF(Source!BC3539&lt;&gt; 0, Source!BC3539, 1)</f>
        <v>1</v>
      </c>
      <c r="J4456" s="16">
        <f>Source!O3539</f>
        <v>-24267.759999999998</v>
      </c>
      <c r="K4456" s="16"/>
      <c r="Q4456">
        <f>ROUND((Source!BZ3539/100)*ROUND((Source!AF3539*Source!AV3539)*Source!I3539, 2), 2)</f>
        <v>0</v>
      </c>
      <c r="R4456">
        <f>Source!X3539</f>
        <v>0</v>
      </c>
      <c r="S4456">
        <f>ROUND((Source!CA3539/100)*ROUND((Source!AF3539*Source!AV3539)*Source!I3539, 2), 2)</f>
        <v>0</v>
      </c>
      <c r="T4456">
        <f>Source!Y3539</f>
        <v>0</v>
      </c>
      <c r="U4456">
        <f>ROUND((175/100)*ROUND((Source!AE3539*Source!AV3539)*Source!I3539, 2), 2)</f>
        <v>0</v>
      </c>
      <c r="V4456">
        <f>ROUND((108/100)*ROUND(Source!CS3539*Source!I3539, 2), 2)</f>
        <v>0</v>
      </c>
    </row>
    <row r="4457" spans="1:22" ht="14.25" x14ac:dyDescent="0.2">
      <c r="A4457" s="13"/>
      <c r="B4457" s="13"/>
      <c r="C4457" s="13" t="s">
        <v>1160</v>
      </c>
      <c r="D4457" s="14" t="s">
        <v>1161</v>
      </c>
      <c r="E4457" s="2">
        <f>Source!AT3538</f>
        <v>70</v>
      </c>
      <c r="F4457" s="16"/>
      <c r="G4457" s="15"/>
      <c r="H4457" s="2"/>
      <c r="I4457" s="2"/>
      <c r="J4457" s="16">
        <f>SUM(R4451:R4456)</f>
        <v>11000.07</v>
      </c>
      <c r="K4457" s="16"/>
    </row>
    <row r="4458" spans="1:22" ht="14.25" x14ac:dyDescent="0.2">
      <c r="A4458" s="13"/>
      <c r="B4458" s="13"/>
      <c r="C4458" s="13" t="s">
        <v>1162</v>
      </c>
      <c r="D4458" s="14" t="s">
        <v>1161</v>
      </c>
      <c r="E4458" s="2">
        <f>Source!AU3538</f>
        <v>10</v>
      </c>
      <c r="F4458" s="16"/>
      <c r="G4458" s="15"/>
      <c r="H4458" s="2"/>
      <c r="I4458" s="2"/>
      <c r="J4458" s="16">
        <f>SUM(T4451:T4457)</f>
        <v>1571.44</v>
      </c>
      <c r="K4458" s="16"/>
    </row>
    <row r="4459" spans="1:22" ht="14.25" x14ac:dyDescent="0.2">
      <c r="A4459" s="13"/>
      <c r="B4459" s="13"/>
      <c r="C4459" s="13" t="s">
        <v>1168</v>
      </c>
      <c r="D4459" s="14" t="s">
        <v>1161</v>
      </c>
      <c r="E4459" s="2">
        <f>108</f>
        <v>108</v>
      </c>
      <c r="F4459" s="16"/>
      <c r="G4459" s="15"/>
      <c r="H4459" s="2"/>
      <c r="I4459" s="2"/>
      <c r="J4459" s="16">
        <f>SUM(V4451:V4458)</f>
        <v>3.68</v>
      </c>
      <c r="K4459" s="16"/>
    </row>
    <row r="4460" spans="1:22" ht="14.25" x14ac:dyDescent="0.2">
      <c r="A4460" s="13"/>
      <c r="B4460" s="13"/>
      <c r="C4460" s="13" t="s">
        <v>1163</v>
      </c>
      <c r="D4460" s="14" t="s">
        <v>1164</v>
      </c>
      <c r="E4460" s="2">
        <f>Source!AQ3538</f>
        <v>2.2999999999999998</v>
      </c>
      <c r="F4460" s="16"/>
      <c r="G4460" s="15" t="str">
        <f>Source!DI3538</f>
        <v/>
      </c>
      <c r="H4460" s="2">
        <f>Source!AV3538</f>
        <v>1</v>
      </c>
      <c r="I4460" s="2"/>
      <c r="J4460" s="16"/>
      <c r="K4460" s="16">
        <f>Source!U3538</f>
        <v>25.299999999999997</v>
      </c>
    </row>
    <row r="4461" spans="1:22" ht="15" x14ac:dyDescent="0.25">
      <c r="A4461" s="20"/>
      <c r="B4461" s="20"/>
      <c r="C4461" s="20"/>
      <c r="D4461" s="20"/>
      <c r="E4461" s="20"/>
      <c r="F4461" s="20"/>
      <c r="G4461" s="20"/>
      <c r="H4461" s="20"/>
      <c r="I4461" s="58">
        <f>J4452+J4453+J4455+J4457+J4458+J4459+SUM(J4456:J4456)</f>
        <v>29018.320000000003</v>
      </c>
      <c r="J4461" s="58"/>
      <c r="K4461" s="21">
        <f>IF(Source!I3538&lt;&gt;0, ROUND(I4461/Source!I3538, 2), 0)</f>
        <v>2638.03</v>
      </c>
      <c r="P4461" s="18">
        <f>I4461</f>
        <v>29018.320000000003</v>
      </c>
    </row>
    <row r="4463" spans="1:22" ht="15" x14ac:dyDescent="0.25">
      <c r="A4463" s="61" t="str">
        <f>CONCATENATE("Итого по разделу: ",IF(Source!G3541&lt;&gt;"Новый раздел", Source!G3541, ""))</f>
        <v>Итого по разделу: Электрощит РЩ 3.1</v>
      </c>
      <c r="B4463" s="61"/>
      <c r="C4463" s="61"/>
      <c r="D4463" s="61"/>
      <c r="E4463" s="61"/>
      <c r="F4463" s="61"/>
      <c r="G4463" s="61"/>
      <c r="H4463" s="61"/>
      <c r="I4463" s="59">
        <f>SUM(P4441:P4462)</f>
        <v>34821.990000000005</v>
      </c>
      <c r="J4463" s="60"/>
      <c r="K4463" s="23"/>
    </row>
    <row r="4466" spans="1:22" ht="16.5" x14ac:dyDescent="0.25">
      <c r="A4466" s="57" t="str">
        <f>CONCATENATE("Раздел: ",IF(Source!G3571&lt;&gt;"Новый раздел", Source!G3571, ""))</f>
        <v>Раздел: Электрощит ЩАО 3.2</v>
      </c>
      <c r="B4466" s="57"/>
      <c r="C4466" s="57"/>
      <c r="D4466" s="57"/>
      <c r="E4466" s="57"/>
      <c r="F4466" s="57"/>
      <c r="G4466" s="57"/>
      <c r="H4466" s="57"/>
      <c r="I4466" s="57"/>
      <c r="J4466" s="57"/>
      <c r="K4466" s="57"/>
    </row>
    <row r="4467" spans="1:22" ht="85.5" x14ac:dyDescent="0.2">
      <c r="A4467" s="13">
        <v>514</v>
      </c>
      <c r="B4467" s="13" t="str">
        <f>Source!F3575</f>
        <v>1.21-3603-6-2/1</v>
      </c>
      <c r="C4467" s="13" t="str">
        <f>Source!G3575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467" s="14" t="str">
        <f>Source!H3575</f>
        <v>шт.</v>
      </c>
      <c r="E4467" s="2">
        <f>Source!I3575</f>
        <v>14</v>
      </c>
      <c r="F4467" s="16"/>
      <c r="G4467" s="15"/>
      <c r="H4467" s="2"/>
      <c r="I4467" s="2"/>
      <c r="J4467" s="16"/>
      <c r="K4467" s="16"/>
      <c r="Q4467">
        <f>ROUND((Source!BZ3575/100)*ROUND((Source!AF3575*Source!AV3575)*Source!I3575, 2), 2)</f>
        <v>2800.01</v>
      </c>
      <c r="R4467">
        <f>Source!X3575</f>
        <v>2800.01</v>
      </c>
      <c r="S4467">
        <f>ROUND((Source!CA3575/100)*ROUND((Source!AF3575*Source!AV3575)*Source!I3575, 2), 2)</f>
        <v>400</v>
      </c>
      <c r="T4467">
        <f>Source!Y3575</f>
        <v>400</v>
      </c>
      <c r="U4467">
        <f>ROUND((175/100)*ROUND((Source!AE3575*Source!AV3575)*Source!I3575, 2), 2)</f>
        <v>1.52</v>
      </c>
      <c r="V4467">
        <f>ROUND((108/100)*ROUND(Source!CS3575*Source!I3575, 2), 2)</f>
        <v>0.94</v>
      </c>
    </row>
    <row r="4468" spans="1:22" ht="14.25" x14ac:dyDescent="0.2">
      <c r="A4468" s="13"/>
      <c r="B4468" s="13"/>
      <c r="C4468" s="13" t="s">
        <v>1159</v>
      </c>
      <c r="D4468" s="14"/>
      <c r="E4468" s="2"/>
      <c r="F4468" s="16">
        <f>Source!AO3575</f>
        <v>1428.58</v>
      </c>
      <c r="G4468" s="15" t="str">
        <f>Source!DG3575</f>
        <v>*0,2</v>
      </c>
      <c r="H4468" s="2">
        <f>Source!AV3575</f>
        <v>1</v>
      </c>
      <c r="I4468" s="2">
        <f>IF(Source!BA3575&lt;&gt; 0, Source!BA3575, 1)</f>
        <v>1</v>
      </c>
      <c r="J4468" s="16">
        <f>Source!S3575</f>
        <v>4000.02</v>
      </c>
      <c r="K4468" s="16"/>
    </row>
    <row r="4469" spans="1:22" ht="14.25" x14ac:dyDescent="0.2">
      <c r="A4469" s="13"/>
      <c r="B4469" s="13"/>
      <c r="C4469" s="13" t="s">
        <v>1165</v>
      </c>
      <c r="D4469" s="14"/>
      <c r="E4469" s="2"/>
      <c r="F4469" s="16">
        <f>Source!AM3575</f>
        <v>66.25</v>
      </c>
      <c r="G4469" s="15" t="str">
        <f>Source!DE3575</f>
        <v>*0,2</v>
      </c>
      <c r="H4469" s="2">
        <f>Source!AV3575</f>
        <v>1</v>
      </c>
      <c r="I4469" s="2">
        <f>IF(Source!BB3575&lt;&gt; 0, Source!BB3575, 1)</f>
        <v>1</v>
      </c>
      <c r="J4469" s="16">
        <f>Source!Q3575</f>
        <v>185.5</v>
      </c>
      <c r="K4469" s="16"/>
    </row>
    <row r="4470" spans="1:22" ht="14.25" x14ac:dyDescent="0.2">
      <c r="A4470" s="13"/>
      <c r="B4470" s="13"/>
      <c r="C4470" s="13" t="s">
        <v>1166</v>
      </c>
      <c r="D4470" s="14"/>
      <c r="E4470" s="2"/>
      <c r="F4470" s="16">
        <f>Source!AN3575</f>
        <v>0.31</v>
      </c>
      <c r="G4470" s="15" t="str">
        <f>Source!DF3575</f>
        <v>*0,2</v>
      </c>
      <c r="H4470" s="2">
        <f>Source!AV3575</f>
        <v>1</v>
      </c>
      <c r="I4470" s="2">
        <f>IF(Source!BS3575&lt;&gt; 0, Source!BS3575, 1)</f>
        <v>1</v>
      </c>
      <c r="J4470" s="22">
        <f>Source!R3575</f>
        <v>0.87</v>
      </c>
      <c r="K4470" s="16"/>
    </row>
    <row r="4471" spans="1:22" ht="14.25" x14ac:dyDescent="0.2">
      <c r="A4471" s="13"/>
      <c r="B4471" s="13"/>
      <c r="C4471" s="13" t="s">
        <v>1160</v>
      </c>
      <c r="D4471" s="14" t="s">
        <v>1161</v>
      </c>
      <c r="E4471" s="2">
        <f>Source!AT3575</f>
        <v>70</v>
      </c>
      <c r="F4471" s="16"/>
      <c r="G4471" s="15"/>
      <c r="H4471" s="2"/>
      <c r="I4471" s="2"/>
      <c r="J4471" s="16">
        <f>SUM(R4467:R4470)</f>
        <v>2800.01</v>
      </c>
      <c r="K4471" s="16"/>
    </row>
    <row r="4472" spans="1:22" ht="14.25" x14ac:dyDescent="0.2">
      <c r="A4472" s="13"/>
      <c r="B4472" s="13"/>
      <c r="C4472" s="13" t="s">
        <v>1162</v>
      </c>
      <c r="D4472" s="14" t="s">
        <v>1161</v>
      </c>
      <c r="E4472" s="2">
        <f>Source!AU3575</f>
        <v>10</v>
      </c>
      <c r="F4472" s="16"/>
      <c r="G4472" s="15"/>
      <c r="H4472" s="2"/>
      <c r="I4472" s="2"/>
      <c r="J4472" s="16">
        <f>SUM(T4467:T4471)</f>
        <v>400</v>
      </c>
      <c r="K4472" s="16"/>
    </row>
    <row r="4473" spans="1:22" ht="14.25" x14ac:dyDescent="0.2">
      <c r="A4473" s="13"/>
      <c r="B4473" s="13"/>
      <c r="C4473" s="13" t="s">
        <v>1168</v>
      </c>
      <c r="D4473" s="14" t="s">
        <v>1161</v>
      </c>
      <c r="E4473" s="2">
        <f>108</f>
        <v>108</v>
      </c>
      <c r="F4473" s="16"/>
      <c r="G4473" s="15"/>
      <c r="H4473" s="2"/>
      <c r="I4473" s="2"/>
      <c r="J4473" s="16">
        <f>SUM(V4467:V4472)</f>
        <v>0.94</v>
      </c>
      <c r="K4473" s="16"/>
    </row>
    <row r="4474" spans="1:22" ht="14.25" x14ac:dyDescent="0.2">
      <c r="A4474" s="13"/>
      <c r="B4474" s="13"/>
      <c r="C4474" s="13" t="s">
        <v>1163</v>
      </c>
      <c r="D4474" s="14" t="s">
        <v>1164</v>
      </c>
      <c r="E4474" s="2">
        <f>Source!AQ3575</f>
        <v>2.2999999999999998</v>
      </c>
      <c r="F4474" s="16"/>
      <c r="G4474" s="15" t="str">
        <f>Source!DI3575</f>
        <v>*0,2</v>
      </c>
      <c r="H4474" s="2">
        <f>Source!AV3575</f>
        <v>1</v>
      </c>
      <c r="I4474" s="2"/>
      <c r="J4474" s="16"/>
      <c r="K4474" s="16">
        <f>Source!U3575</f>
        <v>6.4399999999999995</v>
      </c>
    </row>
    <row r="4475" spans="1:22" ht="15" x14ac:dyDescent="0.25">
      <c r="A4475" s="20"/>
      <c r="B4475" s="20"/>
      <c r="C4475" s="20"/>
      <c r="D4475" s="20"/>
      <c r="E4475" s="20"/>
      <c r="F4475" s="20"/>
      <c r="G4475" s="20"/>
      <c r="H4475" s="20"/>
      <c r="I4475" s="58">
        <f>J4468+J4469+J4471+J4472+J4473</f>
        <v>7386.47</v>
      </c>
      <c r="J4475" s="58"/>
      <c r="K4475" s="21">
        <f>IF(Source!I3575&lt;&gt;0, ROUND(I4475/Source!I3575, 2), 0)</f>
        <v>527.61</v>
      </c>
      <c r="P4475" s="18">
        <f>I4475</f>
        <v>7386.47</v>
      </c>
    </row>
    <row r="4476" spans="1:22" ht="71.25" x14ac:dyDescent="0.2">
      <c r="A4476" s="13">
        <v>515</v>
      </c>
      <c r="B4476" s="13" t="str">
        <f>Source!F3576</f>
        <v>1.21-3603-6-2/1</v>
      </c>
      <c r="C4476" s="13" t="str">
        <f>Source!G3576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476" s="14" t="str">
        <f>Source!H3576</f>
        <v>шт.</v>
      </c>
      <c r="E4476" s="2">
        <f>Source!I3576</f>
        <v>14</v>
      </c>
      <c r="F4476" s="16"/>
      <c r="G4476" s="15"/>
      <c r="H4476" s="2"/>
      <c r="I4476" s="2"/>
      <c r="J4476" s="16"/>
      <c r="K4476" s="16"/>
      <c r="Q4476">
        <f>ROUND((Source!BZ3576/100)*ROUND((Source!AF3576*Source!AV3576)*Source!I3576, 2), 2)</f>
        <v>14000.08</v>
      </c>
      <c r="R4476">
        <f>Source!X3576</f>
        <v>14000.08</v>
      </c>
      <c r="S4476">
        <f>ROUND((Source!CA3576/100)*ROUND((Source!AF3576*Source!AV3576)*Source!I3576, 2), 2)</f>
        <v>2000.01</v>
      </c>
      <c r="T4476">
        <f>Source!Y3576</f>
        <v>2000.01</v>
      </c>
      <c r="U4476">
        <f>ROUND((175/100)*ROUND((Source!AE3576*Source!AV3576)*Source!I3576, 2), 2)</f>
        <v>7.6</v>
      </c>
      <c r="V4476">
        <f>ROUND((108/100)*ROUND(Source!CS3576*Source!I3576, 2), 2)</f>
        <v>4.6900000000000004</v>
      </c>
    </row>
    <row r="4477" spans="1:22" ht="14.25" x14ac:dyDescent="0.2">
      <c r="A4477" s="13"/>
      <c r="B4477" s="13"/>
      <c r="C4477" s="13" t="s">
        <v>1159</v>
      </c>
      <c r="D4477" s="14"/>
      <c r="E4477" s="2"/>
      <c r="F4477" s="16">
        <f>Source!AO3576</f>
        <v>1428.58</v>
      </c>
      <c r="G4477" s="15" t="str">
        <f>Source!DG3576</f>
        <v/>
      </c>
      <c r="H4477" s="2">
        <f>Source!AV3576</f>
        <v>1</v>
      </c>
      <c r="I4477" s="2">
        <f>IF(Source!BA3576&lt;&gt; 0, Source!BA3576, 1)</f>
        <v>1</v>
      </c>
      <c r="J4477" s="16">
        <f>Source!S3576</f>
        <v>20000.12</v>
      </c>
      <c r="K4477" s="16"/>
    </row>
    <row r="4478" spans="1:22" ht="14.25" x14ac:dyDescent="0.2">
      <c r="A4478" s="13"/>
      <c r="B4478" s="13"/>
      <c r="C4478" s="13" t="s">
        <v>1165</v>
      </c>
      <c r="D4478" s="14"/>
      <c r="E4478" s="2"/>
      <c r="F4478" s="16">
        <f>Source!AM3576</f>
        <v>66.25</v>
      </c>
      <c r="G4478" s="15" t="str">
        <f>Source!DE3576</f>
        <v/>
      </c>
      <c r="H4478" s="2">
        <f>Source!AV3576</f>
        <v>1</v>
      </c>
      <c r="I4478" s="2">
        <f>IF(Source!BB3576&lt;&gt; 0, Source!BB3576, 1)</f>
        <v>1</v>
      </c>
      <c r="J4478" s="16">
        <f>Source!Q3576</f>
        <v>927.5</v>
      </c>
      <c r="K4478" s="16"/>
    </row>
    <row r="4479" spans="1:22" ht="14.25" x14ac:dyDescent="0.2">
      <c r="A4479" s="13"/>
      <c r="B4479" s="13"/>
      <c r="C4479" s="13" t="s">
        <v>1166</v>
      </c>
      <c r="D4479" s="14"/>
      <c r="E4479" s="2"/>
      <c r="F4479" s="16">
        <f>Source!AN3576</f>
        <v>0.31</v>
      </c>
      <c r="G4479" s="15" t="str">
        <f>Source!DF3576</f>
        <v/>
      </c>
      <c r="H4479" s="2">
        <f>Source!AV3576</f>
        <v>1</v>
      </c>
      <c r="I4479" s="2">
        <f>IF(Source!BS3576&lt;&gt; 0, Source!BS3576, 1)</f>
        <v>1</v>
      </c>
      <c r="J4479" s="22">
        <f>Source!R3576</f>
        <v>4.34</v>
      </c>
      <c r="K4479" s="16"/>
    </row>
    <row r="4480" spans="1:22" ht="14.25" x14ac:dyDescent="0.2">
      <c r="A4480" s="13"/>
      <c r="B4480" s="13"/>
      <c r="C4480" s="13" t="s">
        <v>1167</v>
      </c>
      <c r="D4480" s="14"/>
      <c r="E4480" s="2"/>
      <c r="F4480" s="16">
        <f>Source!AL3576</f>
        <v>2206.16</v>
      </c>
      <c r="G4480" s="15" t="str">
        <f>Source!DD3576</f>
        <v/>
      </c>
      <c r="H4480" s="2">
        <f>Source!AW3576</f>
        <v>1</v>
      </c>
      <c r="I4480" s="2">
        <f>IF(Source!BC3576&lt;&gt; 0, Source!BC3576, 1)</f>
        <v>1</v>
      </c>
      <c r="J4480" s="16">
        <f>Source!P3576</f>
        <v>30886.240000000002</v>
      </c>
      <c r="K4480" s="16"/>
    </row>
    <row r="4481" spans="1:22" ht="42.75" x14ac:dyDescent="0.2">
      <c r="A4481" s="13"/>
      <c r="B4481" s="13" t="str">
        <f>Source!F3577</f>
        <v>21.21-5-19</v>
      </c>
      <c r="C4481" s="13" t="str">
        <f>Source!G3577</f>
        <v>Выключатели автоматические, серия "Домовой", трехполюсные, тип ВА 63(С), на ток: 50 А, 63 А</v>
      </c>
      <c r="D4481" s="14" t="str">
        <f>Source!H3577</f>
        <v>шт.</v>
      </c>
      <c r="E4481" s="2">
        <f>Source!I3577</f>
        <v>-14</v>
      </c>
      <c r="F4481" s="16">
        <f>Source!AK3577</f>
        <v>2206.16</v>
      </c>
      <c r="G4481" s="24" t="s">
        <v>3</v>
      </c>
      <c r="H4481" s="2">
        <f>Source!AW3577</f>
        <v>1</v>
      </c>
      <c r="I4481" s="2">
        <f>IF(Source!BC3577&lt;&gt; 0, Source!BC3577, 1)</f>
        <v>1</v>
      </c>
      <c r="J4481" s="16">
        <f>Source!O3577</f>
        <v>-30886.240000000002</v>
      </c>
      <c r="K4481" s="16"/>
      <c r="Q4481">
        <f>ROUND((Source!BZ3577/100)*ROUND((Source!AF3577*Source!AV3577)*Source!I3577, 2), 2)</f>
        <v>0</v>
      </c>
      <c r="R4481">
        <f>Source!X3577</f>
        <v>0</v>
      </c>
      <c r="S4481">
        <f>ROUND((Source!CA3577/100)*ROUND((Source!AF3577*Source!AV3577)*Source!I3577, 2), 2)</f>
        <v>0</v>
      </c>
      <c r="T4481">
        <f>Source!Y3577</f>
        <v>0</v>
      </c>
      <c r="U4481">
        <f>ROUND((175/100)*ROUND((Source!AE3577*Source!AV3577)*Source!I3577, 2), 2)</f>
        <v>0</v>
      </c>
      <c r="V4481">
        <f>ROUND((108/100)*ROUND(Source!CS3577*Source!I3577, 2), 2)</f>
        <v>0</v>
      </c>
    </row>
    <row r="4482" spans="1:22" ht="14.25" x14ac:dyDescent="0.2">
      <c r="A4482" s="13"/>
      <c r="B4482" s="13"/>
      <c r="C4482" s="13" t="s">
        <v>1160</v>
      </c>
      <c r="D4482" s="14" t="s">
        <v>1161</v>
      </c>
      <c r="E4482" s="2">
        <f>Source!AT3576</f>
        <v>70</v>
      </c>
      <c r="F4482" s="16"/>
      <c r="G4482" s="15"/>
      <c r="H4482" s="2"/>
      <c r="I4482" s="2"/>
      <c r="J4482" s="16">
        <f>SUM(R4476:R4481)</f>
        <v>14000.08</v>
      </c>
      <c r="K4482" s="16"/>
    </row>
    <row r="4483" spans="1:22" ht="14.25" x14ac:dyDescent="0.2">
      <c r="A4483" s="13"/>
      <c r="B4483" s="13"/>
      <c r="C4483" s="13" t="s">
        <v>1162</v>
      </c>
      <c r="D4483" s="14" t="s">
        <v>1161</v>
      </c>
      <c r="E4483" s="2">
        <f>Source!AU3576</f>
        <v>10</v>
      </c>
      <c r="F4483" s="16"/>
      <c r="G4483" s="15"/>
      <c r="H4483" s="2"/>
      <c r="I4483" s="2"/>
      <c r="J4483" s="16">
        <f>SUM(T4476:T4482)</f>
        <v>2000.01</v>
      </c>
      <c r="K4483" s="16"/>
    </row>
    <row r="4484" spans="1:22" ht="14.25" x14ac:dyDescent="0.2">
      <c r="A4484" s="13"/>
      <c r="B4484" s="13"/>
      <c r="C4484" s="13" t="s">
        <v>1168</v>
      </c>
      <c r="D4484" s="14" t="s">
        <v>1161</v>
      </c>
      <c r="E4484" s="2">
        <f>108</f>
        <v>108</v>
      </c>
      <c r="F4484" s="16"/>
      <c r="G4484" s="15"/>
      <c r="H4484" s="2"/>
      <c r="I4484" s="2"/>
      <c r="J4484" s="16">
        <f>SUM(V4476:V4483)</f>
        <v>4.6900000000000004</v>
      </c>
      <c r="K4484" s="16"/>
    </row>
    <row r="4485" spans="1:22" ht="14.25" x14ac:dyDescent="0.2">
      <c r="A4485" s="13"/>
      <c r="B4485" s="13"/>
      <c r="C4485" s="13" t="s">
        <v>1163</v>
      </c>
      <c r="D4485" s="14" t="s">
        <v>1164</v>
      </c>
      <c r="E4485" s="2">
        <f>Source!AQ3576</f>
        <v>2.2999999999999998</v>
      </c>
      <c r="F4485" s="16"/>
      <c r="G4485" s="15" t="str">
        <f>Source!DI3576</f>
        <v/>
      </c>
      <c r="H4485" s="2">
        <f>Source!AV3576</f>
        <v>1</v>
      </c>
      <c r="I4485" s="2"/>
      <c r="J4485" s="16"/>
      <c r="K4485" s="16">
        <f>Source!U3576</f>
        <v>32.199999999999996</v>
      </c>
    </row>
    <row r="4486" spans="1:22" ht="15" x14ac:dyDescent="0.25">
      <c r="A4486" s="20"/>
      <c r="B4486" s="20"/>
      <c r="C4486" s="20"/>
      <c r="D4486" s="20"/>
      <c r="E4486" s="20"/>
      <c r="F4486" s="20"/>
      <c r="G4486" s="20"/>
      <c r="H4486" s="20"/>
      <c r="I4486" s="58">
        <f>J4477+J4478+J4480+J4482+J4483+J4484+SUM(J4481:J4481)</f>
        <v>36932.399999999994</v>
      </c>
      <c r="J4486" s="58"/>
      <c r="K4486" s="21">
        <f>IF(Source!I3576&lt;&gt;0, ROUND(I4486/Source!I3576, 2), 0)</f>
        <v>2638.03</v>
      </c>
      <c r="P4486" s="18">
        <f>I4486</f>
        <v>36932.399999999994</v>
      </c>
    </row>
    <row r="4488" spans="1:22" ht="15" x14ac:dyDescent="0.25">
      <c r="A4488" s="61" t="str">
        <f>CONCATENATE("Итого по разделу: ",IF(Source!G3579&lt;&gt;"Новый раздел", Source!G3579, ""))</f>
        <v>Итого по разделу: Электрощит ЩАО 3.2</v>
      </c>
      <c r="B4488" s="61"/>
      <c r="C4488" s="61"/>
      <c r="D4488" s="61"/>
      <c r="E4488" s="61"/>
      <c r="F4488" s="61"/>
      <c r="G4488" s="61"/>
      <c r="H4488" s="61"/>
      <c r="I4488" s="59">
        <f>SUM(P4466:P4487)</f>
        <v>44318.869999999995</v>
      </c>
      <c r="J4488" s="60"/>
      <c r="K4488" s="23"/>
    </row>
    <row r="4491" spans="1:22" ht="16.5" x14ac:dyDescent="0.25">
      <c r="A4491" s="57" t="str">
        <f>CONCATENATE("Раздел: ",IF(Source!G3609&lt;&gt;"Новый раздел", Source!G3609, ""))</f>
        <v>Раздел: Электрощит ЩО 3.2</v>
      </c>
      <c r="B4491" s="57"/>
      <c r="C4491" s="57"/>
      <c r="D4491" s="57"/>
      <c r="E4491" s="57"/>
      <c r="F4491" s="57"/>
      <c r="G4491" s="57"/>
      <c r="H4491" s="57"/>
      <c r="I4491" s="57"/>
      <c r="J4491" s="57"/>
      <c r="K4491" s="57"/>
    </row>
    <row r="4492" spans="1:22" ht="85.5" x14ac:dyDescent="0.2">
      <c r="A4492" s="13">
        <v>516</v>
      </c>
      <c r="B4492" s="13" t="str">
        <f>Source!F3613</f>
        <v>1.21-3603-6-2/1</v>
      </c>
      <c r="C4492" s="13" t="str">
        <f>Source!G3613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492" s="14" t="str">
        <f>Source!H3613</f>
        <v>шт.</v>
      </c>
      <c r="E4492" s="2">
        <f>Source!I3613</f>
        <v>13</v>
      </c>
      <c r="F4492" s="16"/>
      <c r="G4492" s="15"/>
      <c r="H4492" s="2"/>
      <c r="I4492" s="2"/>
      <c r="J4492" s="16"/>
      <c r="K4492" s="16"/>
      <c r="Q4492">
        <f>ROUND((Source!BZ3613/100)*ROUND((Source!AF3613*Source!AV3613)*Source!I3613, 2), 2)</f>
        <v>2600.02</v>
      </c>
      <c r="R4492">
        <f>Source!X3613</f>
        <v>2600.02</v>
      </c>
      <c r="S4492">
        <f>ROUND((Source!CA3613/100)*ROUND((Source!AF3613*Source!AV3613)*Source!I3613, 2), 2)</f>
        <v>371.43</v>
      </c>
      <c r="T4492">
        <f>Source!Y3613</f>
        <v>371.43</v>
      </c>
      <c r="U4492">
        <f>ROUND((175/100)*ROUND((Source!AE3613*Source!AV3613)*Source!I3613, 2), 2)</f>
        <v>1.42</v>
      </c>
      <c r="V4492">
        <f>ROUND((108/100)*ROUND(Source!CS3613*Source!I3613, 2), 2)</f>
        <v>0.87</v>
      </c>
    </row>
    <row r="4493" spans="1:22" ht="14.25" x14ac:dyDescent="0.2">
      <c r="A4493" s="13"/>
      <c r="B4493" s="13"/>
      <c r="C4493" s="13" t="s">
        <v>1159</v>
      </c>
      <c r="D4493" s="14"/>
      <c r="E4493" s="2"/>
      <c r="F4493" s="16">
        <f>Source!AO3613</f>
        <v>1428.58</v>
      </c>
      <c r="G4493" s="15" t="str">
        <f>Source!DG3613</f>
        <v>*0,2</v>
      </c>
      <c r="H4493" s="2">
        <f>Source!AV3613</f>
        <v>1</v>
      </c>
      <c r="I4493" s="2">
        <f>IF(Source!BA3613&lt;&gt; 0, Source!BA3613, 1)</f>
        <v>1</v>
      </c>
      <c r="J4493" s="16">
        <f>Source!S3613</f>
        <v>3714.31</v>
      </c>
      <c r="K4493" s="16"/>
    </row>
    <row r="4494" spans="1:22" ht="14.25" x14ac:dyDescent="0.2">
      <c r="A4494" s="13"/>
      <c r="B4494" s="13"/>
      <c r="C4494" s="13" t="s">
        <v>1165</v>
      </c>
      <c r="D4494" s="14"/>
      <c r="E4494" s="2"/>
      <c r="F4494" s="16">
        <f>Source!AM3613</f>
        <v>66.25</v>
      </c>
      <c r="G4494" s="15" t="str">
        <f>Source!DE3613</f>
        <v>*0,2</v>
      </c>
      <c r="H4494" s="2">
        <f>Source!AV3613</f>
        <v>1</v>
      </c>
      <c r="I4494" s="2">
        <f>IF(Source!BB3613&lt;&gt; 0, Source!BB3613, 1)</f>
        <v>1</v>
      </c>
      <c r="J4494" s="16">
        <f>Source!Q3613</f>
        <v>172.25</v>
      </c>
      <c r="K4494" s="16"/>
    </row>
    <row r="4495" spans="1:22" ht="14.25" x14ac:dyDescent="0.2">
      <c r="A4495" s="13"/>
      <c r="B4495" s="13"/>
      <c r="C4495" s="13" t="s">
        <v>1166</v>
      </c>
      <c r="D4495" s="14"/>
      <c r="E4495" s="2"/>
      <c r="F4495" s="16">
        <f>Source!AN3613</f>
        <v>0.31</v>
      </c>
      <c r="G4495" s="15" t="str">
        <f>Source!DF3613</f>
        <v>*0,2</v>
      </c>
      <c r="H4495" s="2">
        <f>Source!AV3613</f>
        <v>1</v>
      </c>
      <c r="I4495" s="2">
        <f>IF(Source!BS3613&lt;&gt; 0, Source!BS3613, 1)</f>
        <v>1</v>
      </c>
      <c r="J4495" s="22">
        <f>Source!R3613</f>
        <v>0.81</v>
      </c>
      <c r="K4495" s="16"/>
    </row>
    <row r="4496" spans="1:22" ht="14.25" x14ac:dyDescent="0.2">
      <c r="A4496" s="13"/>
      <c r="B4496" s="13"/>
      <c r="C4496" s="13" t="s">
        <v>1160</v>
      </c>
      <c r="D4496" s="14" t="s">
        <v>1161</v>
      </c>
      <c r="E4496" s="2">
        <f>Source!AT3613</f>
        <v>70</v>
      </c>
      <c r="F4496" s="16"/>
      <c r="G4496" s="15"/>
      <c r="H4496" s="2"/>
      <c r="I4496" s="2"/>
      <c r="J4496" s="16">
        <f>SUM(R4492:R4495)</f>
        <v>2600.02</v>
      </c>
      <c r="K4496" s="16"/>
    </row>
    <row r="4497" spans="1:22" ht="14.25" x14ac:dyDescent="0.2">
      <c r="A4497" s="13"/>
      <c r="B4497" s="13"/>
      <c r="C4497" s="13" t="s">
        <v>1162</v>
      </c>
      <c r="D4497" s="14" t="s">
        <v>1161</v>
      </c>
      <c r="E4497" s="2">
        <f>Source!AU3613</f>
        <v>10</v>
      </c>
      <c r="F4497" s="16"/>
      <c r="G4497" s="15"/>
      <c r="H4497" s="2"/>
      <c r="I4497" s="2"/>
      <c r="J4497" s="16">
        <f>SUM(T4492:T4496)</f>
        <v>371.43</v>
      </c>
      <c r="K4497" s="16"/>
    </row>
    <row r="4498" spans="1:22" ht="14.25" x14ac:dyDescent="0.2">
      <c r="A4498" s="13"/>
      <c r="B4498" s="13"/>
      <c r="C4498" s="13" t="s">
        <v>1168</v>
      </c>
      <c r="D4498" s="14" t="s">
        <v>1161</v>
      </c>
      <c r="E4498" s="2">
        <f>108</f>
        <v>108</v>
      </c>
      <c r="F4498" s="16"/>
      <c r="G4498" s="15"/>
      <c r="H4498" s="2"/>
      <c r="I4498" s="2"/>
      <c r="J4498" s="16">
        <f>SUM(V4492:V4497)</f>
        <v>0.87</v>
      </c>
      <c r="K4498" s="16"/>
    </row>
    <row r="4499" spans="1:22" ht="14.25" x14ac:dyDescent="0.2">
      <c r="A4499" s="13"/>
      <c r="B4499" s="13"/>
      <c r="C4499" s="13" t="s">
        <v>1163</v>
      </c>
      <c r="D4499" s="14" t="s">
        <v>1164</v>
      </c>
      <c r="E4499" s="2">
        <f>Source!AQ3613</f>
        <v>2.2999999999999998</v>
      </c>
      <c r="F4499" s="16"/>
      <c r="G4499" s="15" t="str">
        <f>Source!DI3613</f>
        <v>*0,2</v>
      </c>
      <c r="H4499" s="2">
        <f>Source!AV3613</f>
        <v>1</v>
      </c>
      <c r="I4499" s="2"/>
      <c r="J4499" s="16"/>
      <c r="K4499" s="16">
        <f>Source!U3613</f>
        <v>5.9799999999999995</v>
      </c>
    </row>
    <row r="4500" spans="1:22" ht="15" x14ac:dyDescent="0.25">
      <c r="A4500" s="20"/>
      <c r="B4500" s="20"/>
      <c r="C4500" s="20"/>
      <c r="D4500" s="20"/>
      <c r="E4500" s="20"/>
      <c r="F4500" s="20"/>
      <c r="G4500" s="20"/>
      <c r="H4500" s="20"/>
      <c r="I4500" s="58">
        <f>J4493+J4494+J4496+J4497+J4498</f>
        <v>6858.88</v>
      </c>
      <c r="J4500" s="58"/>
      <c r="K4500" s="21">
        <f>IF(Source!I3613&lt;&gt;0, ROUND(I4500/Source!I3613, 2), 0)</f>
        <v>527.61</v>
      </c>
      <c r="P4500" s="18">
        <f>I4500</f>
        <v>6858.88</v>
      </c>
    </row>
    <row r="4501" spans="1:22" ht="71.25" x14ac:dyDescent="0.2">
      <c r="A4501" s="13">
        <v>517</v>
      </c>
      <c r="B4501" s="13" t="str">
        <f>Source!F3614</f>
        <v>1.21-3603-6-2/1</v>
      </c>
      <c r="C4501" s="13" t="str">
        <f>Source!G3614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501" s="14" t="str">
        <f>Source!H3614</f>
        <v>шт.</v>
      </c>
      <c r="E4501" s="2">
        <f>Source!I3614</f>
        <v>13</v>
      </c>
      <c r="F4501" s="16"/>
      <c r="G4501" s="15"/>
      <c r="H4501" s="2"/>
      <c r="I4501" s="2"/>
      <c r="J4501" s="16"/>
      <c r="K4501" s="16"/>
      <c r="Q4501">
        <f>ROUND((Source!BZ3614/100)*ROUND((Source!AF3614*Source!AV3614)*Source!I3614, 2), 2)</f>
        <v>13000.08</v>
      </c>
      <c r="R4501">
        <f>Source!X3614</f>
        <v>13000.08</v>
      </c>
      <c r="S4501">
        <f>ROUND((Source!CA3614/100)*ROUND((Source!AF3614*Source!AV3614)*Source!I3614, 2), 2)</f>
        <v>1857.15</v>
      </c>
      <c r="T4501">
        <f>Source!Y3614</f>
        <v>1857.15</v>
      </c>
      <c r="U4501">
        <f>ROUND((175/100)*ROUND((Source!AE3614*Source!AV3614)*Source!I3614, 2), 2)</f>
        <v>7.05</v>
      </c>
      <c r="V4501">
        <f>ROUND((108/100)*ROUND(Source!CS3614*Source!I3614, 2), 2)</f>
        <v>4.3499999999999996</v>
      </c>
    </row>
    <row r="4502" spans="1:22" ht="14.25" x14ac:dyDescent="0.2">
      <c r="A4502" s="13"/>
      <c r="B4502" s="13"/>
      <c r="C4502" s="13" t="s">
        <v>1159</v>
      </c>
      <c r="D4502" s="14"/>
      <c r="E4502" s="2"/>
      <c r="F4502" s="16">
        <f>Source!AO3614</f>
        <v>1428.58</v>
      </c>
      <c r="G4502" s="15" t="str">
        <f>Source!DG3614</f>
        <v/>
      </c>
      <c r="H4502" s="2">
        <f>Source!AV3614</f>
        <v>1</v>
      </c>
      <c r="I4502" s="2">
        <f>IF(Source!BA3614&lt;&gt; 0, Source!BA3614, 1)</f>
        <v>1</v>
      </c>
      <c r="J4502" s="16">
        <f>Source!S3614</f>
        <v>18571.54</v>
      </c>
      <c r="K4502" s="16"/>
    </row>
    <row r="4503" spans="1:22" ht="14.25" x14ac:dyDescent="0.2">
      <c r="A4503" s="13"/>
      <c r="B4503" s="13"/>
      <c r="C4503" s="13" t="s">
        <v>1165</v>
      </c>
      <c r="D4503" s="14"/>
      <c r="E4503" s="2"/>
      <c r="F4503" s="16">
        <f>Source!AM3614</f>
        <v>66.25</v>
      </c>
      <c r="G4503" s="15" t="str">
        <f>Source!DE3614</f>
        <v/>
      </c>
      <c r="H4503" s="2">
        <f>Source!AV3614</f>
        <v>1</v>
      </c>
      <c r="I4503" s="2">
        <f>IF(Source!BB3614&lt;&gt; 0, Source!BB3614, 1)</f>
        <v>1</v>
      </c>
      <c r="J4503" s="16">
        <f>Source!Q3614</f>
        <v>861.25</v>
      </c>
      <c r="K4503" s="16"/>
    </row>
    <row r="4504" spans="1:22" ht="14.25" x14ac:dyDescent="0.2">
      <c r="A4504" s="13"/>
      <c r="B4504" s="13"/>
      <c r="C4504" s="13" t="s">
        <v>1166</v>
      </c>
      <c r="D4504" s="14"/>
      <c r="E4504" s="2"/>
      <c r="F4504" s="16">
        <f>Source!AN3614</f>
        <v>0.31</v>
      </c>
      <c r="G4504" s="15" t="str">
        <f>Source!DF3614</f>
        <v/>
      </c>
      <c r="H4504" s="2">
        <f>Source!AV3614</f>
        <v>1</v>
      </c>
      <c r="I4504" s="2">
        <f>IF(Source!BS3614&lt;&gt; 0, Source!BS3614, 1)</f>
        <v>1</v>
      </c>
      <c r="J4504" s="22">
        <f>Source!R3614</f>
        <v>4.03</v>
      </c>
      <c r="K4504" s="16"/>
    </row>
    <row r="4505" spans="1:22" ht="14.25" x14ac:dyDescent="0.2">
      <c r="A4505" s="13"/>
      <c r="B4505" s="13"/>
      <c r="C4505" s="13" t="s">
        <v>1167</v>
      </c>
      <c r="D4505" s="14"/>
      <c r="E4505" s="2"/>
      <c r="F4505" s="16">
        <f>Source!AL3614</f>
        <v>2206.16</v>
      </c>
      <c r="G4505" s="15" t="str">
        <f>Source!DD3614</f>
        <v/>
      </c>
      <c r="H4505" s="2">
        <f>Source!AW3614</f>
        <v>1</v>
      </c>
      <c r="I4505" s="2">
        <f>IF(Source!BC3614&lt;&gt; 0, Source!BC3614, 1)</f>
        <v>1</v>
      </c>
      <c r="J4505" s="16">
        <f>Source!P3614</f>
        <v>28680.080000000002</v>
      </c>
      <c r="K4505" s="16"/>
    </row>
    <row r="4506" spans="1:22" ht="42.75" x14ac:dyDescent="0.2">
      <c r="A4506" s="13"/>
      <c r="B4506" s="13" t="str">
        <f>Source!F3615</f>
        <v>21.21-5-19</v>
      </c>
      <c r="C4506" s="13" t="str">
        <f>Source!G3615</f>
        <v>Выключатели автоматические, серия "Домовой", трехполюсные, тип ВА 63(С), на ток: 50 А, 63 А</v>
      </c>
      <c r="D4506" s="14" t="str">
        <f>Source!H3615</f>
        <v>шт.</v>
      </c>
      <c r="E4506" s="2">
        <f>Source!I3615</f>
        <v>-13</v>
      </c>
      <c r="F4506" s="16">
        <f>Source!AK3615</f>
        <v>2206.16</v>
      </c>
      <c r="G4506" s="24" t="s">
        <v>3</v>
      </c>
      <c r="H4506" s="2">
        <f>Source!AW3615</f>
        <v>1</v>
      </c>
      <c r="I4506" s="2">
        <f>IF(Source!BC3615&lt;&gt; 0, Source!BC3615, 1)</f>
        <v>1</v>
      </c>
      <c r="J4506" s="16">
        <f>Source!O3615</f>
        <v>-28680.080000000002</v>
      </c>
      <c r="K4506" s="16"/>
      <c r="Q4506">
        <f>ROUND((Source!BZ3615/100)*ROUND((Source!AF3615*Source!AV3615)*Source!I3615, 2), 2)</f>
        <v>0</v>
      </c>
      <c r="R4506">
        <f>Source!X3615</f>
        <v>0</v>
      </c>
      <c r="S4506">
        <f>ROUND((Source!CA3615/100)*ROUND((Source!AF3615*Source!AV3615)*Source!I3615, 2), 2)</f>
        <v>0</v>
      </c>
      <c r="T4506">
        <f>Source!Y3615</f>
        <v>0</v>
      </c>
      <c r="U4506">
        <f>ROUND((175/100)*ROUND((Source!AE3615*Source!AV3615)*Source!I3615, 2), 2)</f>
        <v>0</v>
      </c>
      <c r="V4506">
        <f>ROUND((108/100)*ROUND(Source!CS3615*Source!I3615, 2), 2)</f>
        <v>0</v>
      </c>
    </row>
    <row r="4507" spans="1:22" ht="14.25" x14ac:dyDescent="0.2">
      <c r="A4507" s="13"/>
      <c r="B4507" s="13"/>
      <c r="C4507" s="13" t="s">
        <v>1160</v>
      </c>
      <c r="D4507" s="14" t="s">
        <v>1161</v>
      </c>
      <c r="E4507" s="2">
        <f>Source!AT3614</f>
        <v>70</v>
      </c>
      <c r="F4507" s="16"/>
      <c r="G4507" s="15"/>
      <c r="H4507" s="2"/>
      <c r="I4507" s="2"/>
      <c r="J4507" s="16">
        <f>SUM(R4501:R4506)</f>
        <v>13000.08</v>
      </c>
      <c r="K4507" s="16"/>
    </row>
    <row r="4508" spans="1:22" ht="14.25" x14ac:dyDescent="0.2">
      <c r="A4508" s="13"/>
      <c r="B4508" s="13"/>
      <c r="C4508" s="13" t="s">
        <v>1162</v>
      </c>
      <c r="D4508" s="14" t="s">
        <v>1161</v>
      </c>
      <c r="E4508" s="2">
        <f>Source!AU3614</f>
        <v>10</v>
      </c>
      <c r="F4508" s="16"/>
      <c r="G4508" s="15"/>
      <c r="H4508" s="2"/>
      <c r="I4508" s="2"/>
      <c r="J4508" s="16">
        <f>SUM(T4501:T4507)</f>
        <v>1857.15</v>
      </c>
      <c r="K4508" s="16"/>
    </row>
    <row r="4509" spans="1:22" ht="14.25" x14ac:dyDescent="0.2">
      <c r="A4509" s="13"/>
      <c r="B4509" s="13"/>
      <c r="C4509" s="13" t="s">
        <v>1168</v>
      </c>
      <c r="D4509" s="14" t="s">
        <v>1161</v>
      </c>
      <c r="E4509" s="2">
        <f>108</f>
        <v>108</v>
      </c>
      <c r="F4509" s="16"/>
      <c r="G4509" s="15"/>
      <c r="H4509" s="2"/>
      <c r="I4509" s="2"/>
      <c r="J4509" s="16">
        <f>SUM(V4501:V4508)</f>
        <v>4.3499999999999996</v>
      </c>
      <c r="K4509" s="16"/>
    </row>
    <row r="4510" spans="1:22" ht="14.25" x14ac:dyDescent="0.2">
      <c r="A4510" s="13"/>
      <c r="B4510" s="13"/>
      <c r="C4510" s="13" t="s">
        <v>1163</v>
      </c>
      <c r="D4510" s="14" t="s">
        <v>1164</v>
      </c>
      <c r="E4510" s="2">
        <f>Source!AQ3614</f>
        <v>2.2999999999999998</v>
      </c>
      <c r="F4510" s="16"/>
      <c r="G4510" s="15" t="str">
        <f>Source!DI3614</f>
        <v/>
      </c>
      <c r="H4510" s="2">
        <f>Source!AV3614</f>
        <v>1</v>
      </c>
      <c r="I4510" s="2"/>
      <c r="J4510" s="16"/>
      <c r="K4510" s="16">
        <f>Source!U3614</f>
        <v>29.9</v>
      </c>
    </row>
    <row r="4511" spans="1:22" ht="15" x14ac:dyDescent="0.25">
      <c r="A4511" s="20"/>
      <c r="B4511" s="20"/>
      <c r="C4511" s="20"/>
      <c r="D4511" s="20"/>
      <c r="E4511" s="20"/>
      <c r="F4511" s="20"/>
      <c r="G4511" s="20"/>
      <c r="H4511" s="20"/>
      <c r="I4511" s="58">
        <f>J4502+J4503+J4505+J4507+J4508+J4509+SUM(J4506:J4506)</f>
        <v>34294.370000000003</v>
      </c>
      <c r="J4511" s="58"/>
      <c r="K4511" s="21">
        <f>IF(Source!I3614&lt;&gt;0, ROUND(I4511/Source!I3614, 2), 0)</f>
        <v>2638.03</v>
      </c>
      <c r="P4511" s="18">
        <f>I4511</f>
        <v>34294.370000000003</v>
      </c>
    </row>
    <row r="4513" spans="1:22" ht="15" x14ac:dyDescent="0.25">
      <c r="A4513" s="61" t="str">
        <f>CONCATENATE("Итого по разделу: ",IF(Source!G3617&lt;&gt;"Новый раздел", Source!G3617, ""))</f>
        <v>Итого по разделу: Электрощит ЩО 3.2</v>
      </c>
      <c r="B4513" s="61"/>
      <c r="C4513" s="61"/>
      <c r="D4513" s="61"/>
      <c r="E4513" s="61"/>
      <c r="F4513" s="61"/>
      <c r="G4513" s="61"/>
      <c r="H4513" s="61"/>
      <c r="I4513" s="59">
        <f>SUM(P4491:P4512)</f>
        <v>41153.25</v>
      </c>
      <c r="J4513" s="60"/>
      <c r="K4513" s="23"/>
    </row>
    <row r="4516" spans="1:22" ht="16.5" x14ac:dyDescent="0.25">
      <c r="A4516" s="57" t="str">
        <f>CONCATENATE("Раздел: ",IF(Source!G3647&lt;&gt;"Новый раздел", Source!G3647, ""))</f>
        <v>Раздел: Электрощит РЩ 3.2</v>
      </c>
      <c r="B4516" s="57"/>
      <c r="C4516" s="57"/>
      <c r="D4516" s="57"/>
      <c r="E4516" s="57"/>
      <c r="F4516" s="57"/>
      <c r="G4516" s="57"/>
      <c r="H4516" s="57"/>
      <c r="I4516" s="57"/>
      <c r="J4516" s="57"/>
      <c r="K4516" s="57"/>
    </row>
    <row r="4517" spans="1:22" ht="85.5" x14ac:dyDescent="0.2">
      <c r="A4517" s="13">
        <v>518</v>
      </c>
      <c r="B4517" s="13" t="str">
        <f>Source!F3651</f>
        <v>1.21-3603-6-2/1</v>
      </c>
      <c r="C4517" s="13" t="str">
        <f>Source!G3651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517" s="14" t="str">
        <f>Source!H3651</f>
        <v>шт.</v>
      </c>
      <c r="E4517" s="2">
        <f>Source!I3651</f>
        <v>11</v>
      </c>
      <c r="F4517" s="16"/>
      <c r="G4517" s="15"/>
      <c r="H4517" s="2"/>
      <c r="I4517" s="2"/>
      <c r="J4517" s="16"/>
      <c r="K4517" s="16"/>
      <c r="Q4517">
        <f>ROUND((Source!BZ3651/100)*ROUND((Source!AF3651*Source!AV3651)*Source!I3651, 2), 2)</f>
        <v>2200.02</v>
      </c>
      <c r="R4517">
        <f>Source!X3651</f>
        <v>2200.02</v>
      </c>
      <c r="S4517">
        <f>ROUND((Source!CA3651/100)*ROUND((Source!AF3651*Source!AV3651)*Source!I3651, 2), 2)</f>
        <v>314.29000000000002</v>
      </c>
      <c r="T4517">
        <f>Source!Y3651</f>
        <v>314.29000000000002</v>
      </c>
      <c r="U4517">
        <f>ROUND((175/100)*ROUND((Source!AE3651*Source!AV3651)*Source!I3651, 2), 2)</f>
        <v>1.19</v>
      </c>
      <c r="V4517">
        <f>ROUND((108/100)*ROUND(Source!CS3651*Source!I3651, 2), 2)</f>
        <v>0.73</v>
      </c>
    </row>
    <row r="4518" spans="1:22" ht="14.25" x14ac:dyDescent="0.2">
      <c r="A4518" s="13"/>
      <c r="B4518" s="13"/>
      <c r="C4518" s="13" t="s">
        <v>1159</v>
      </c>
      <c r="D4518" s="14"/>
      <c r="E4518" s="2"/>
      <c r="F4518" s="16">
        <f>Source!AO3651</f>
        <v>1428.58</v>
      </c>
      <c r="G4518" s="15" t="str">
        <f>Source!DG3651</f>
        <v>*0,2</v>
      </c>
      <c r="H4518" s="2">
        <f>Source!AV3651</f>
        <v>1</v>
      </c>
      <c r="I4518" s="2">
        <f>IF(Source!BA3651&lt;&gt; 0, Source!BA3651, 1)</f>
        <v>1</v>
      </c>
      <c r="J4518" s="16">
        <f>Source!S3651</f>
        <v>3142.88</v>
      </c>
      <c r="K4518" s="16"/>
    </row>
    <row r="4519" spans="1:22" ht="14.25" x14ac:dyDescent="0.2">
      <c r="A4519" s="13"/>
      <c r="B4519" s="13"/>
      <c r="C4519" s="13" t="s">
        <v>1165</v>
      </c>
      <c r="D4519" s="14"/>
      <c r="E4519" s="2"/>
      <c r="F4519" s="16">
        <f>Source!AM3651</f>
        <v>66.25</v>
      </c>
      <c r="G4519" s="15" t="str">
        <f>Source!DE3651</f>
        <v>*0,2</v>
      </c>
      <c r="H4519" s="2">
        <f>Source!AV3651</f>
        <v>1</v>
      </c>
      <c r="I4519" s="2">
        <f>IF(Source!BB3651&lt;&gt; 0, Source!BB3651, 1)</f>
        <v>1</v>
      </c>
      <c r="J4519" s="16">
        <f>Source!Q3651</f>
        <v>145.75</v>
      </c>
      <c r="K4519" s="16"/>
    </row>
    <row r="4520" spans="1:22" ht="14.25" x14ac:dyDescent="0.2">
      <c r="A4520" s="13"/>
      <c r="B4520" s="13"/>
      <c r="C4520" s="13" t="s">
        <v>1166</v>
      </c>
      <c r="D4520" s="14"/>
      <c r="E4520" s="2"/>
      <c r="F4520" s="16">
        <f>Source!AN3651</f>
        <v>0.31</v>
      </c>
      <c r="G4520" s="15" t="str">
        <f>Source!DF3651</f>
        <v>*0,2</v>
      </c>
      <c r="H4520" s="2">
        <f>Source!AV3651</f>
        <v>1</v>
      </c>
      <c r="I4520" s="2">
        <f>IF(Source!BS3651&lt;&gt; 0, Source!BS3651, 1)</f>
        <v>1</v>
      </c>
      <c r="J4520" s="22">
        <f>Source!R3651</f>
        <v>0.68</v>
      </c>
      <c r="K4520" s="16"/>
    </row>
    <row r="4521" spans="1:22" ht="14.25" x14ac:dyDescent="0.2">
      <c r="A4521" s="13"/>
      <c r="B4521" s="13"/>
      <c r="C4521" s="13" t="s">
        <v>1160</v>
      </c>
      <c r="D4521" s="14" t="s">
        <v>1161</v>
      </c>
      <c r="E4521" s="2">
        <f>Source!AT3651</f>
        <v>70</v>
      </c>
      <c r="F4521" s="16"/>
      <c r="G4521" s="15"/>
      <c r="H4521" s="2"/>
      <c r="I4521" s="2"/>
      <c r="J4521" s="16">
        <f>SUM(R4517:R4520)</f>
        <v>2200.02</v>
      </c>
      <c r="K4521" s="16"/>
    </row>
    <row r="4522" spans="1:22" ht="14.25" x14ac:dyDescent="0.2">
      <c r="A4522" s="13"/>
      <c r="B4522" s="13"/>
      <c r="C4522" s="13" t="s">
        <v>1162</v>
      </c>
      <c r="D4522" s="14" t="s">
        <v>1161</v>
      </c>
      <c r="E4522" s="2">
        <f>Source!AU3651</f>
        <v>10</v>
      </c>
      <c r="F4522" s="16"/>
      <c r="G4522" s="15"/>
      <c r="H4522" s="2"/>
      <c r="I4522" s="2"/>
      <c r="J4522" s="16">
        <f>SUM(T4517:T4521)</f>
        <v>314.29000000000002</v>
      </c>
      <c r="K4522" s="16"/>
    </row>
    <row r="4523" spans="1:22" ht="14.25" x14ac:dyDescent="0.2">
      <c r="A4523" s="13"/>
      <c r="B4523" s="13"/>
      <c r="C4523" s="13" t="s">
        <v>1168</v>
      </c>
      <c r="D4523" s="14" t="s">
        <v>1161</v>
      </c>
      <c r="E4523" s="2">
        <f>108</f>
        <v>108</v>
      </c>
      <c r="F4523" s="16"/>
      <c r="G4523" s="15"/>
      <c r="H4523" s="2"/>
      <c r="I4523" s="2"/>
      <c r="J4523" s="16">
        <f>SUM(V4517:V4522)</f>
        <v>0.73</v>
      </c>
      <c r="K4523" s="16"/>
    </row>
    <row r="4524" spans="1:22" ht="14.25" x14ac:dyDescent="0.2">
      <c r="A4524" s="13"/>
      <c r="B4524" s="13"/>
      <c r="C4524" s="13" t="s">
        <v>1163</v>
      </c>
      <c r="D4524" s="14" t="s">
        <v>1164</v>
      </c>
      <c r="E4524" s="2">
        <f>Source!AQ3651</f>
        <v>2.2999999999999998</v>
      </c>
      <c r="F4524" s="16"/>
      <c r="G4524" s="15" t="str">
        <f>Source!DI3651</f>
        <v>*0,2</v>
      </c>
      <c r="H4524" s="2">
        <f>Source!AV3651</f>
        <v>1</v>
      </c>
      <c r="I4524" s="2"/>
      <c r="J4524" s="16"/>
      <c r="K4524" s="16">
        <f>Source!U3651</f>
        <v>5.0599999999999996</v>
      </c>
    </row>
    <row r="4525" spans="1:22" ht="15" x14ac:dyDescent="0.25">
      <c r="A4525" s="20"/>
      <c r="B4525" s="20"/>
      <c r="C4525" s="20"/>
      <c r="D4525" s="20"/>
      <c r="E4525" s="20"/>
      <c r="F4525" s="20"/>
      <c r="G4525" s="20"/>
      <c r="H4525" s="20"/>
      <c r="I4525" s="58">
        <f>J4518+J4519+J4521+J4522+J4523</f>
        <v>5803.6699999999992</v>
      </c>
      <c r="J4525" s="58"/>
      <c r="K4525" s="21">
        <f>IF(Source!I3651&lt;&gt;0, ROUND(I4525/Source!I3651, 2), 0)</f>
        <v>527.61</v>
      </c>
      <c r="P4525" s="18">
        <f>I4525</f>
        <v>5803.6699999999992</v>
      </c>
    </row>
    <row r="4526" spans="1:22" ht="71.25" x14ac:dyDescent="0.2">
      <c r="A4526" s="13">
        <v>519</v>
      </c>
      <c r="B4526" s="13" t="str">
        <f>Source!F3652</f>
        <v>1.21-3603-6-2/1</v>
      </c>
      <c r="C4526" s="13" t="str">
        <f>Source!G3652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526" s="14" t="str">
        <f>Source!H3652</f>
        <v>шт.</v>
      </c>
      <c r="E4526" s="2">
        <f>Source!I3652</f>
        <v>11</v>
      </c>
      <c r="F4526" s="16"/>
      <c r="G4526" s="15"/>
      <c r="H4526" s="2"/>
      <c r="I4526" s="2"/>
      <c r="J4526" s="16"/>
      <c r="K4526" s="16"/>
      <c r="Q4526">
        <f>ROUND((Source!BZ3652/100)*ROUND((Source!AF3652*Source!AV3652)*Source!I3652, 2), 2)</f>
        <v>11000.07</v>
      </c>
      <c r="R4526">
        <f>Source!X3652</f>
        <v>11000.07</v>
      </c>
      <c r="S4526">
        <f>ROUND((Source!CA3652/100)*ROUND((Source!AF3652*Source!AV3652)*Source!I3652, 2), 2)</f>
        <v>1571.44</v>
      </c>
      <c r="T4526">
        <f>Source!Y3652</f>
        <v>1571.44</v>
      </c>
      <c r="U4526">
        <f>ROUND((175/100)*ROUND((Source!AE3652*Source!AV3652)*Source!I3652, 2), 2)</f>
        <v>5.97</v>
      </c>
      <c r="V4526">
        <f>ROUND((108/100)*ROUND(Source!CS3652*Source!I3652, 2), 2)</f>
        <v>3.68</v>
      </c>
    </row>
    <row r="4527" spans="1:22" ht="14.25" x14ac:dyDescent="0.2">
      <c r="A4527" s="13"/>
      <c r="B4527" s="13"/>
      <c r="C4527" s="13" t="s">
        <v>1159</v>
      </c>
      <c r="D4527" s="14"/>
      <c r="E4527" s="2"/>
      <c r="F4527" s="16">
        <f>Source!AO3652</f>
        <v>1428.58</v>
      </c>
      <c r="G4527" s="15" t="str">
        <f>Source!DG3652</f>
        <v/>
      </c>
      <c r="H4527" s="2">
        <f>Source!AV3652</f>
        <v>1</v>
      </c>
      <c r="I4527" s="2">
        <f>IF(Source!BA3652&lt;&gt; 0, Source!BA3652, 1)</f>
        <v>1</v>
      </c>
      <c r="J4527" s="16">
        <f>Source!S3652</f>
        <v>15714.38</v>
      </c>
      <c r="K4527" s="16"/>
    </row>
    <row r="4528" spans="1:22" ht="14.25" x14ac:dyDescent="0.2">
      <c r="A4528" s="13"/>
      <c r="B4528" s="13"/>
      <c r="C4528" s="13" t="s">
        <v>1165</v>
      </c>
      <c r="D4528" s="14"/>
      <c r="E4528" s="2"/>
      <c r="F4528" s="16">
        <f>Source!AM3652</f>
        <v>66.25</v>
      </c>
      <c r="G4528" s="15" t="str">
        <f>Source!DE3652</f>
        <v/>
      </c>
      <c r="H4528" s="2">
        <f>Source!AV3652</f>
        <v>1</v>
      </c>
      <c r="I4528" s="2">
        <f>IF(Source!BB3652&lt;&gt; 0, Source!BB3652, 1)</f>
        <v>1</v>
      </c>
      <c r="J4528" s="16">
        <f>Source!Q3652</f>
        <v>728.75</v>
      </c>
      <c r="K4528" s="16"/>
    </row>
    <row r="4529" spans="1:22" ht="14.25" x14ac:dyDescent="0.2">
      <c r="A4529" s="13"/>
      <c r="B4529" s="13"/>
      <c r="C4529" s="13" t="s">
        <v>1166</v>
      </c>
      <c r="D4529" s="14"/>
      <c r="E4529" s="2"/>
      <c r="F4529" s="16">
        <f>Source!AN3652</f>
        <v>0.31</v>
      </c>
      <c r="G4529" s="15" t="str">
        <f>Source!DF3652</f>
        <v/>
      </c>
      <c r="H4529" s="2">
        <f>Source!AV3652</f>
        <v>1</v>
      </c>
      <c r="I4529" s="2">
        <f>IF(Source!BS3652&lt;&gt; 0, Source!BS3652, 1)</f>
        <v>1</v>
      </c>
      <c r="J4529" s="22">
        <f>Source!R3652</f>
        <v>3.41</v>
      </c>
      <c r="K4529" s="16"/>
    </row>
    <row r="4530" spans="1:22" ht="14.25" x14ac:dyDescent="0.2">
      <c r="A4530" s="13"/>
      <c r="B4530" s="13"/>
      <c r="C4530" s="13" t="s">
        <v>1167</v>
      </c>
      <c r="D4530" s="14"/>
      <c r="E4530" s="2"/>
      <c r="F4530" s="16">
        <f>Source!AL3652</f>
        <v>2206.16</v>
      </c>
      <c r="G4530" s="15" t="str">
        <f>Source!DD3652</f>
        <v/>
      </c>
      <c r="H4530" s="2">
        <f>Source!AW3652</f>
        <v>1</v>
      </c>
      <c r="I4530" s="2">
        <f>IF(Source!BC3652&lt;&gt; 0, Source!BC3652, 1)</f>
        <v>1</v>
      </c>
      <c r="J4530" s="16">
        <f>Source!P3652</f>
        <v>24267.759999999998</v>
      </c>
      <c r="K4530" s="16"/>
    </row>
    <row r="4531" spans="1:22" ht="42.75" x14ac:dyDescent="0.2">
      <c r="A4531" s="13"/>
      <c r="B4531" s="13" t="str">
        <f>Source!F3653</f>
        <v>21.21-5-19</v>
      </c>
      <c r="C4531" s="13" t="str">
        <f>Source!G3653</f>
        <v>Выключатели автоматические, серия "Домовой", трехполюсные, тип ВА 63(С), на ток: 50 А, 63 А</v>
      </c>
      <c r="D4531" s="14" t="str">
        <f>Source!H3653</f>
        <v>шт.</v>
      </c>
      <c r="E4531" s="2">
        <f>Source!I3653</f>
        <v>-11</v>
      </c>
      <c r="F4531" s="16">
        <f>Source!AK3653</f>
        <v>2206.16</v>
      </c>
      <c r="G4531" s="24" t="s">
        <v>3</v>
      </c>
      <c r="H4531" s="2">
        <f>Source!AW3653</f>
        <v>1</v>
      </c>
      <c r="I4531" s="2">
        <f>IF(Source!BC3653&lt;&gt; 0, Source!BC3653, 1)</f>
        <v>1</v>
      </c>
      <c r="J4531" s="16">
        <f>Source!O3653</f>
        <v>-24267.759999999998</v>
      </c>
      <c r="K4531" s="16"/>
      <c r="Q4531">
        <f>ROUND((Source!BZ3653/100)*ROUND((Source!AF3653*Source!AV3653)*Source!I3653, 2), 2)</f>
        <v>0</v>
      </c>
      <c r="R4531">
        <f>Source!X3653</f>
        <v>0</v>
      </c>
      <c r="S4531">
        <f>ROUND((Source!CA3653/100)*ROUND((Source!AF3653*Source!AV3653)*Source!I3653, 2), 2)</f>
        <v>0</v>
      </c>
      <c r="T4531">
        <f>Source!Y3653</f>
        <v>0</v>
      </c>
      <c r="U4531">
        <f>ROUND((175/100)*ROUND((Source!AE3653*Source!AV3653)*Source!I3653, 2), 2)</f>
        <v>0</v>
      </c>
      <c r="V4531">
        <f>ROUND((108/100)*ROUND(Source!CS3653*Source!I3653, 2), 2)</f>
        <v>0</v>
      </c>
    </row>
    <row r="4532" spans="1:22" ht="14.25" x14ac:dyDescent="0.2">
      <c r="A4532" s="13"/>
      <c r="B4532" s="13"/>
      <c r="C4532" s="13" t="s">
        <v>1160</v>
      </c>
      <c r="D4532" s="14" t="s">
        <v>1161</v>
      </c>
      <c r="E4532" s="2">
        <f>Source!AT3652</f>
        <v>70</v>
      </c>
      <c r="F4532" s="16"/>
      <c r="G4532" s="15"/>
      <c r="H4532" s="2"/>
      <c r="I4532" s="2"/>
      <c r="J4532" s="16">
        <f>SUM(R4526:R4531)</f>
        <v>11000.07</v>
      </c>
      <c r="K4532" s="16"/>
    </row>
    <row r="4533" spans="1:22" ht="14.25" x14ac:dyDescent="0.2">
      <c r="A4533" s="13"/>
      <c r="B4533" s="13"/>
      <c r="C4533" s="13" t="s">
        <v>1162</v>
      </c>
      <c r="D4533" s="14" t="s">
        <v>1161</v>
      </c>
      <c r="E4533" s="2">
        <f>Source!AU3652</f>
        <v>10</v>
      </c>
      <c r="F4533" s="16"/>
      <c r="G4533" s="15"/>
      <c r="H4533" s="2"/>
      <c r="I4533" s="2"/>
      <c r="J4533" s="16">
        <f>SUM(T4526:T4532)</f>
        <v>1571.44</v>
      </c>
      <c r="K4533" s="16"/>
    </row>
    <row r="4534" spans="1:22" ht="14.25" x14ac:dyDescent="0.2">
      <c r="A4534" s="13"/>
      <c r="B4534" s="13"/>
      <c r="C4534" s="13" t="s">
        <v>1168</v>
      </c>
      <c r="D4534" s="14" t="s">
        <v>1161</v>
      </c>
      <c r="E4534" s="2">
        <f>108</f>
        <v>108</v>
      </c>
      <c r="F4534" s="16"/>
      <c r="G4534" s="15"/>
      <c r="H4534" s="2"/>
      <c r="I4534" s="2"/>
      <c r="J4534" s="16">
        <f>SUM(V4526:V4533)</f>
        <v>3.68</v>
      </c>
      <c r="K4534" s="16"/>
    </row>
    <row r="4535" spans="1:22" ht="14.25" x14ac:dyDescent="0.2">
      <c r="A4535" s="13"/>
      <c r="B4535" s="13"/>
      <c r="C4535" s="13" t="s">
        <v>1163</v>
      </c>
      <c r="D4535" s="14" t="s">
        <v>1164</v>
      </c>
      <c r="E4535" s="2">
        <f>Source!AQ3652</f>
        <v>2.2999999999999998</v>
      </c>
      <c r="F4535" s="16"/>
      <c r="G4535" s="15" t="str">
        <f>Source!DI3652</f>
        <v/>
      </c>
      <c r="H4535" s="2">
        <f>Source!AV3652</f>
        <v>1</v>
      </c>
      <c r="I4535" s="2"/>
      <c r="J4535" s="16"/>
      <c r="K4535" s="16">
        <f>Source!U3652</f>
        <v>25.299999999999997</v>
      </c>
    </row>
    <row r="4536" spans="1:22" ht="15" x14ac:dyDescent="0.25">
      <c r="A4536" s="20"/>
      <c r="B4536" s="20"/>
      <c r="C4536" s="20"/>
      <c r="D4536" s="20"/>
      <c r="E4536" s="20"/>
      <c r="F4536" s="20"/>
      <c r="G4536" s="20"/>
      <c r="H4536" s="20"/>
      <c r="I4536" s="58">
        <f>J4527+J4528+J4530+J4532+J4533+J4534+SUM(J4531:J4531)</f>
        <v>29018.320000000003</v>
      </c>
      <c r="J4536" s="58"/>
      <c r="K4536" s="21">
        <f>IF(Source!I3652&lt;&gt;0, ROUND(I4536/Source!I3652, 2), 0)</f>
        <v>2638.03</v>
      </c>
      <c r="P4536" s="18">
        <f>I4536</f>
        <v>29018.320000000003</v>
      </c>
    </row>
    <row r="4538" spans="1:22" ht="15" x14ac:dyDescent="0.25">
      <c r="A4538" s="61" t="str">
        <f>CONCATENATE("Итого по разделу: ",IF(Source!G3655&lt;&gt;"Новый раздел", Source!G3655, ""))</f>
        <v>Итого по разделу: Электрощит РЩ 3.2</v>
      </c>
      <c r="B4538" s="61"/>
      <c r="C4538" s="61"/>
      <c r="D4538" s="61"/>
      <c r="E4538" s="61"/>
      <c r="F4538" s="61"/>
      <c r="G4538" s="61"/>
      <c r="H4538" s="61"/>
      <c r="I4538" s="59">
        <f>SUM(P4516:P4537)</f>
        <v>34821.990000000005</v>
      </c>
      <c r="J4538" s="60"/>
      <c r="K4538" s="23"/>
    </row>
    <row r="4541" spans="1:22" ht="16.5" x14ac:dyDescent="0.25">
      <c r="A4541" s="57" t="str">
        <f>CONCATENATE("Раздел: ",IF(Source!G3685&lt;&gt;"Новый раздел", Source!G3685, ""))</f>
        <v>Раздел: Электрощит ЩО (чердак)</v>
      </c>
      <c r="B4541" s="57"/>
      <c r="C4541" s="57"/>
      <c r="D4541" s="57"/>
      <c r="E4541" s="57"/>
      <c r="F4541" s="57"/>
      <c r="G4541" s="57"/>
      <c r="H4541" s="57"/>
      <c r="I4541" s="57"/>
      <c r="J4541" s="57"/>
      <c r="K4541" s="57"/>
    </row>
    <row r="4542" spans="1:22" ht="85.5" x14ac:dyDescent="0.2">
      <c r="A4542" s="13">
        <v>520</v>
      </c>
      <c r="B4542" s="13" t="str">
        <f>Source!F3689</f>
        <v>1.21-3603-6-2/1</v>
      </c>
      <c r="C4542" s="13" t="str">
        <f>Source!G3689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542" s="14" t="str">
        <f>Source!H3689</f>
        <v>шт.</v>
      </c>
      <c r="E4542" s="2">
        <f>Source!I3689</f>
        <v>13</v>
      </c>
      <c r="F4542" s="16"/>
      <c r="G4542" s="15"/>
      <c r="H4542" s="2"/>
      <c r="I4542" s="2"/>
      <c r="J4542" s="16"/>
      <c r="K4542" s="16"/>
      <c r="Q4542">
        <f>ROUND((Source!BZ3689/100)*ROUND((Source!AF3689*Source!AV3689)*Source!I3689, 2), 2)</f>
        <v>2600.02</v>
      </c>
      <c r="R4542">
        <f>Source!X3689</f>
        <v>2600.02</v>
      </c>
      <c r="S4542">
        <f>ROUND((Source!CA3689/100)*ROUND((Source!AF3689*Source!AV3689)*Source!I3689, 2), 2)</f>
        <v>371.43</v>
      </c>
      <c r="T4542">
        <f>Source!Y3689</f>
        <v>371.43</v>
      </c>
      <c r="U4542">
        <f>ROUND((175/100)*ROUND((Source!AE3689*Source!AV3689)*Source!I3689, 2), 2)</f>
        <v>1.42</v>
      </c>
      <c r="V4542">
        <f>ROUND((108/100)*ROUND(Source!CS3689*Source!I3689, 2), 2)</f>
        <v>0.87</v>
      </c>
    </row>
    <row r="4543" spans="1:22" ht="14.25" x14ac:dyDescent="0.2">
      <c r="A4543" s="13"/>
      <c r="B4543" s="13"/>
      <c r="C4543" s="13" t="s">
        <v>1159</v>
      </c>
      <c r="D4543" s="14"/>
      <c r="E4543" s="2"/>
      <c r="F4543" s="16">
        <f>Source!AO3689</f>
        <v>1428.58</v>
      </c>
      <c r="G4543" s="15" t="str">
        <f>Source!DG3689</f>
        <v>*0,2</v>
      </c>
      <c r="H4543" s="2">
        <f>Source!AV3689</f>
        <v>1</v>
      </c>
      <c r="I4543" s="2">
        <f>IF(Source!BA3689&lt;&gt; 0, Source!BA3689, 1)</f>
        <v>1</v>
      </c>
      <c r="J4543" s="16">
        <f>Source!S3689</f>
        <v>3714.31</v>
      </c>
      <c r="K4543" s="16"/>
    </row>
    <row r="4544" spans="1:22" ht="14.25" x14ac:dyDescent="0.2">
      <c r="A4544" s="13"/>
      <c r="B4544" s="13"/>
      <c r="C4544" s="13" t="s">
        <v>1165</v>
      </c>
      <c r="D4544" s="14"/>
      <c r="E4544" s="2"/>
      <c r="F4544" s="16">
        <f>Source!AM3689</f>
        <v>66.25</v>
      </c>
      <c r="G4544" s="15" t="str">
        <f>Source!DE3689</f>
        <v>*0,2</v>
      </c>
      <c r="H4544" s="2">
        <f>Source!AV3689</f>
        <v>1</v>
      </c>
      <c r="I4544" s="2">
        <f>IF(Source!BB3689&lt;&gt; 0, Source!BB3689, 1)</f>
        <v>1</v>
      </c>
      <c r="J4544" s="16">
        <f>Source!Q3689</f>
        <v>172.25</v>
      </c>
      <c r="K4544" s="16"/>
    </row>
    <row r="4545" spans="1:22" ht="14.25" x14ac:dyDescent="0.2">
      <c r="A4545" s="13"/>
      <c r="B4545" s="13"/>
      <c r="C4545" s="13" t="s">
        <v>1166</v>
      </c>
      <c r="D4545" s="14"/>
      <c r="E4545" s="2"/>
      <c r="F4545" s="16">
        <f>Source!AN3689</f>
        <v>0.31</v>
      </c>
      <c r="G4545" s="15" t="str">
        <f>Source!DF3689</f>
        <v>*0,2</v>
      </c>
      <c r="H4545" s="2">
        <f>Source!AV3689</f>
        <v>1</v>
      </c>
      <c r="I4545" s="2">
        <f>IF(Source!BS3689&lt;&gt; 0, Source!BS3689, 1)</f>
        <v>1</v>
      </c>
      <c r="J4545" s="22">
        <f>Source!R3689</f>
        <v>0.81</v>
      </c>
      <c r="K4545" s="16"/>
    </row>
    <row r="4546" spans="1:22" ht="14.25" x14ac:dyDescent="0.2">
      <c r="A4546" s="13"/>
      <c r="B4546" s="13"/>
      <c r="C4546" s="13" t="s">
        <v>1160</v>
      </c>
      <c r="D4546" s="14" t="s">
        <v>1161</v>
      </c>
      <c r="E4546" s="2">
        <f>Source!AT3689</f>
        <v>70</v>
      </c>
      <c r="F4546" s="16"/>
      <c r="G4546" s="15"/>
      <c r="H4546" s="2"/>
      <c r="I4546" s="2"/>
      <c r="J4546" s="16">
        <f>SUM(R4542:R4545)</f>
        <v>2600.02</v>
      </c>
      <c r="K4546" s="16"/>
    </row>
    <row r="4547" spans="1:22" ht="14.25" x14ac:dyDescent="0.2">
      <c r="A4547" s="13"/>
      <c r="B4547" s="13"/>
      <c r="C4547" s="13" t="s">
        <v>1162</v>
      </c>
      <c r="D4547" s="14" t="s">
        <v>1161</v>
      </c>
      <c r="E4547" s="2">
        <f>Source!AU3689</f>
        <v>10</v>
      </c>
      <c r="F4547" s="16"/>
      <c r="G4547" s="15"/>
      <c r="H4547" s="2"/>
      <c r="I4547" s="2"/>
      <c r="J4547" s="16">
        <f>SUM(T4542:T4546)</f>
        <v>371.43</v>
      </c>
      <c r="K4547" s="16"/>
    </row>
    <row r="4548" spans="1:22" ht="14.25" x14ac:dyDescent="0.2">
      <c r="A4548" s="13"/>
      <c r="B4548" s="13"/>
      <c r="C4548" s="13" t="s">
        <v>1168</v>
      </c>
      <c r="D4548" s="14" t="s">
        <v>1161</v>
      </c>
      <c r="E4548" s="2">
        <f>108</f>
        <v>108</v>
      </c>
      <c r="F4548" s="16"/>
      <c r="G4548" s="15"/>
      <c r="H4548" s="2"/>
      <c r="I4548" s="2"/>
      <c r="J4548" s="16">
        <f>SUM(V4542:V4547)</f>
        <v>0.87</v>
      </c>
      <c r="K4548" s="16"/>
    </row>
    <row r="4549" spans="1:22" ht="14.25" x14ac:dyDescent="0.2">
      <c r="A4549" s="13"/>
      <c r="B4549" s="13"/>
      <c r="C4549" s="13" t="s">
        <v>1163</v>
      </c>
      <c r="D4549" s="14" t="s">
        <v>1164</v>
      </c>
      <c r="E4549" s="2">
        <f>Source!AQ3689</f>
        <v>2.2999999999999998</v>
      </c>
      <c r="F4549" s="16"/>
      <c r="G4549" s="15" t="str">
        <f>Source!DI3689</f>
        <v>*0,2</v>
      </c>
      <c r="H4549" s="2">
        <f>Source!AV3689</f>
        <v>1</v>
      </c>
      <c r="I4549" s="2"/>
      <c r="J4549" s="16"/>
      <c r="K4549" s="16">
        <f>Source!U3689</f>
        <v>5.9799999999999995</v>
      </c>
    </row>
    <row r="4550" spans="1:22" ht="15" x14ac:dyDescent="0.25">
      <c r="A4550" s="20"/>
      <c r="B4550" s="20"/>
      <c r="C4550" s="20"/>
      <c r="D4550" s="20"/>
      <c r="E4550" s="20"/>
      <c r="F4550" s="20"/>
      <c r="G4550" s="20"/>
      <c r="H4550" s="20"/>
      <c r="I4550" s="58">
        <f>J4543+J4544+J4546+J4547+J4548</f>
        <v>6858.88</v>
      </c>
      <c r="J4550" s="58"/>
      <c r="K4550" s="21">
        <f>IF(Source!I3689&lt;&gt;0, ROUND(I4550/Source!I3689, 2), 0)</f>
        <v>527.61</v>
      </c>
      <c r="P4550" s="18">
        <f>I4550</f>
        <v>6858.88</v>
      </c>
    </row>
    <row r="4551" spans="1:22" ht="71.25" x14ac:dyDescent="0.2">
      <c r="A4551" s="13">
        <v>521</v>
      </c>
      <c r="B4551" s="13" t="str">
        <f>Source!F3690</f>
        <v>1.21-3603-6-2/1</v>
      </c>
      <c r="C4551" s="13" t="str">
        <f>Source!G3690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551" s="14" t="str">
        <f>Source!H3690</f>
        <v>шт.</v>
      </c>
      <c r="E4551" s="2">
        <f>Source!I3690</f>
        <v>13</v>
      </c>
      <c r="F4551" s="16"/>
      <c r="G4551" s="15"/>
      <c r="H4551" s="2"/>
      <c r="I4551" s="2"/>
      <c r="J4551" s="16"/>
      <c r="K4551" s="16"/>
      <c r="Q4551">
        <f>ROUND((Source!BZ3690/100)*ROUND((Source!AF3690*Source!AV3690)*Source!I3690, 2), 2)</f>
        <v>13000.08</v>
      </c>
      <c r="R4551">
        <f>Source!X3690</f>
        <v>13000.08</v>
      </c>
      <c r="S4551">
        <f>ROUND((Source!CA3690/100)*ROUND((Source!AF3690*Source!AV3690)*Source!I3690, 2), 2)</f>
        <v>1857.15</v>
      </c>
      <c r="T4551">
        <f>Source!Y3690</f>
        <v>1857.15</v>
      </c>
      <c r="U4551">
        <f>ROUND((175/100)*ROUND((Source!AE3690*Source!AV3690)*Source!I3690, 2), 2)</f>
        <v>7.05</v>
      </c>
      <c r="V4551">
        <f>ROUND((108/100)*ROUND(Source!CS3690*Source!I3690, 2), 2)</f>
        <v>4.3499999999999996</v>
      </c>
    </row>
    <row r="4552" spans="1:22" ht="14.25" x14ac:dyDescent="0.2">
      <c r="A4552" s="13"/>
      <c r="B4552" s="13"/>
      <c r="C4552" s="13" t="s">
        <v>1159</v>
      </c>
      <c r="D4552" s="14"/>
      <c r="E4552" s="2"/>
      <c r="F4552" s="16">
        <f>Source!AO3690</f>
        <v>1428.58</v>
      </c>
      <c r="G4552" s="15" t="str">
        <f>Source!DG3690</f>
        <v/>
      </c>
      <c r="H4552" s="2">
        <f>Source!AV3690</f>
        <v>1</v>
      </c>
      <c r="I4552" s="2">
        <f>IF(Source!BA3690&lt;&gt; 0, Source!BA3690, 1)</f>
        <v>1</v>
      </c>
      <c r="J4552" s="16">
        <f>Source!S3690</f>
        <v>18571.54</v>
      </c>
      <c r="K4552" s="16"/>
    </row>
    <row r="4553" spans="1:22" ht="14.25" x14ac:dyDescent="0.2">
      <c r="A4553" s="13"/>
      <c r="B4553" s="13"/>
      <c r="C4553" s="13" t="s">
        <v>1165</v>
      </c>
      <c r="D4553" s="14"/>
      <c r="E4553" s="2"/>
      <c r="F4553" s="16">
        <f>Source!AM3690</f>
        <v>66.25</v>
      </c>
      <c r="G4553" s="15" t="str">
        <f>Source!DE3690</f>
        <v/>
      </c>
      <c r="H4553" s="2">
        <f>Source!AV3690</f>
        <v>1</v>
      </c>
      <c r="I4553" s="2">
        <f>IF(Source!BB3690&lt;&gt; 0, Source!BB3690, 1)</f>
        <v>1</v>
      </c>
      <c r="J4553" s="16">
        <f>Source!Q3690</f>
        <v>861.25</v>
      </c>
      <c r="K4553" s="16"/>
    </row>
    <row r="4554" spans="1:22" ht="14.25" x14ac:dyDescent="0.2">
      <c r="A4554" s="13"/>
      <c r="B4554" s="13"/>
      <c r="C4554" s="13" t="s">
        <v>1166</v>
      </c>
      <c r="D4554" s="14"/>
      <c r="E4554" s="2"/>
      <c r="F4554" s="16">
        <f>Source!AN3690</f>
        <v>0.31</v>
      </c>
      <c r="G4554" s="15" t="str">
        <f>Source!DF3690</f>
        <v/>
      </c>
      <c r="H4554" s="2">
        <f>Source!AV3690</f>
        <v>1</v>
      </c>
      <c r="I4554" s="2">
        <f>IF(Source!BS3690&lt;&gt; 0, Source!BS3690, 1)</f>
        <v>1</v>
      </c>
      <c r="J4554" s="22">
        <f>Source!R3690</f>
        <v>4.03</v>
      </c>
      <c r="K4554" s="16"/>
    </row>
    <row r="4555" spans="1:22" ht="14.25" x14ac:dyDescent="0.2">
      <c r="A4555" s="13"/>
      <c r="B4555" s="13"/>
      <c r="C4555" s="13" t="s">
        <v>1167</v>
      </c>
      <c r="D4555" s="14"/>
      <c r="E4555" s="2"/>
      <c r="F4555" s="16">
        <f>Source!AL3690</f>
        <v>2206.16</v>
      </c>
      <c r="G4555" s="15" t="str">
        <f>Source!DD3690</f>
        <v/>
      </c>
      <c r="H4555" s="2">
        <f>Source!AW3690</f>
        <v>1</v>
      </c>
      <c r="I4555" s="2">
        <f>IF(Source!BC3690&lt;&gt; 0, Source!BC3690, 1)</f>
        <v>1</v>
      </c>
      <c r="J4555" s="16">
        <f>Source!P3690</f>
        <v>28680.080000000002</v>
      </c>
      <c r="K4555" s="16"/>
    </row>
    <row r="4556" spans="1:22" ht="42.75" x14ac:dyDescent="0.2">
      <c r="A4556" s="13"/>
      <c r="B4556" s="13" t="str">
        <f>Source!F3691</f>
        <v>21.21-5-19</v>
      </c>
      <c r="C4556" s="13" t="str">
        <f>Source!G3691</f>
        <v>Выключатели автоматические, серия "Домовой", трехполюсные, тип ВА 63(С), на ток: 50 А, 63 А</v>
      </c>
      <c r="D4556" s="14" t="str">
        <f>Source!H3691</f>
        <v>шт.</v>
      </c>
      <c r="E4556" s="2">
        <f>Source!I3691</f>
        <v>-13</v>
      </c>
      <c r="F4556" s="16">
        <f>Source!AK3691</f>
        <v>2206.16</v>
      </c>
      <c r="G4556" s="24" t="s">
        <v>3</v>
      </c>
      <c r="H4556" s="2">
        <f>Source!AW3691</f>
        <v>1</v>
      </c>
      <c r="I4556" s="2">
        <f>IF(Source!BC3691&lt;&gt; 0, Source!BC3691, 1)</f>
        <v>1</v>
      </c>
      <c r="J4556" s="16">
        <f>Source!O3691</f>
        <v>-28680.080000000002</v>
      </c>
      <c r="K4556" s="16"/>
      <c r="Q4556">
        <f>ROUND((Source!BZ3691/100)*ROUND((Source!AF3691*Source!AV3691)*Source!I3691, 2), 2)</f>
        <v>0</v>
      </c>
      <c r="R4556">
        <f>Source!X3691</f>
        <v>0</v>
      </c>
      <c r="S4556">
        <f>ROUND((Source!CA3691/100)*ROUND((Source!AF3691*Source!AV3691)*Source!I3691, 2), 2)</f>
        <v>0</v>
      </c>
      <c r="T4556">
        <f>Source!Y3691</f>
        <v>0</v>
      </c>
      <c r="U4556">
        <f>ROUND((175/100)*ROUND((Source!AE3691*Source!AV3691)*Source!I3691, 2), 2)</f>
        <v>0</v>
      </c>
      <c r="V4556">
        <f>ROUND((108/100)*ROUND(Source!CS3691*Source!I3691, 2), 2)</f>
        <v>0</v>
      </c>
    </row>
    <row r="4557" spans="1:22" ht="14.25" x14ac:dyDescent="0.2">
      <c r="A4557" s="13"/>
      <c r="B4557" s="13"/>
      <c r="C4557" s="13" t="s">
        <v>1160</v>
      </c>
      <c r="D4557" s="14" t="s">
        <v>1161</v>
      </c>
      <c r="E4557" s="2">
        <f>Source!AT3690</f>
        <v>70</v>
      </c>
      <c r="F4557" s="16"/>
      <c r="G4557" s="15"/>
      <c r="H4557" s="2"/>
      <c r="I4557" s="2"/>
      <c r="J4557" s="16">
        <f>SUM(R4551:R4556)</f>
        <v>13000.08</v>
      </c>
      <c r="K4557" s="16"/>
    </row>
    <row r="4558" spans="1:22" ht="14.25" x14ac:dyDescent="0.2">
      <c r="A4558" s="13"/>
      <c r="B4558" s="13"/>
      <c r="C4558" s="13" t="s">
        <v>1162</v>
      </c>
      <c r="D4558" s="14" t="s">
        <v>1161</v>
      </c>
      <c r="E4558" s="2">
        <f>Source!AU3690</f>
        <v>10</v>
      </c>
      <c r="F4558" s="16"/>
      <c r="G4558" s="15"/>
      <c r="H4558" s="2"/>
      <c r="I4558" s="2"/>
      <c r="J4558" s="16">
        <f>SUM(T4551:T4557)</f>
        <v>1857.15</v>
      </c>
      <c r="K4558" s="16"/>
    </row>
    <row r="4559" spans="1:22" ht="14.25" x14ac:dyDescent="0.2">
      <c r="A4559" s="13"/>
      <c r="B4559" s="13"/>
      <c r="C4559" s="13" t="s">
        <v>1168</v>
      </c>
      <c r="D4559" s="14" t="s">
        <v>1161</v>
      </c>
      <c r="E4559" s="2">
        <f>108</f>
        <v>108</v>
      </c>
      <c r="F4559" s="16"/>
      <c r="G4559" s="15"/>
      <c r="H4559" s="2"/>
      <c r="I4559" s="2"/>
      <c r="J4559" s="16">
        <f>SUM(V4551:V4558)</f>
        <v>4.3499999999999996</v>
      </c>
      <c r="K4559" s="16"/>
    </row>
    <row r="4560" spans="1:22" ht="14.25" x14ac:dyDescent="0.2">
      <c r="A4560" s="13"/>
      <c r="B4560" s="13"/>
      <c r="C4560" s="13" t="s">
        <v>1163</v>
      </c>
      <c r="D4560" s="14" t="s">
        <v>1164</v>
      </c>
      <c r="E4560" s="2">
        <f>Source!AQ3690</f>
        <v>2.2999999999999998</v>
      </c>
      <c r="F4560" s="16"/>
      <c r="G4560" s="15" t="str">
        <f>Source!DI3690</f>
        <v/>
      </c>
      <c r="H4560" s="2">
        <f>Source!AV3690</f>
        <v>1</v>
      </c>
      <c r="I4560" s="2"/>
      <c r="J4560" s="16"/>
      <c r="K4560" s="16">
        <f>Source!U3690</f>
        <v>29.9</v>
      </c>
    </row>
    <row r="4561" spans="1:22" ht="15" x14ac:dyDescent="0.25">
      <c r="A4561" s="20"/>
      <c r="B4561" s="20"/>
      <c r="C4561" s="20"/>
      <c r="D4561" s="20"/>
      <c r="E4561" s="20"/>
      <c r="F4561" s="20"/>
      <c r="G4561" s="20"/>
      <c r="H4561" s="20"/>
      <c r="I4561" s="58">
        <f>J4552+J4553+J4555+J4557+J4558+J4559+SUM(J4556:J4556)</f>
        <v>34294.370000000003</v>
      </c>
      <c r="J4561" s="58"/>
      <c r="K4561" s="21">
        <f>IF(Source!I3690&lt;&gt;0, ROUND(I4561/Source!I3690, 2), 0)</f>
        <v>2638.03</v>
      </c>
      <c r="P4561" s="18">
        <f>I4561</f>
        <v>34294.370000000003</v>
      </c>
    </row>
    <row r="4563" spans="1:22" ht="15" x14ac:dyDescent="0.25">
      <c r="A4563" s="61" t="str">
        <f>CONCATENATE("Итого по разделу: ",IF(Source!G3693&lt;&gt;"Новый раздел", Source!G3693, ""))</f>
        <v>Итого по разделу: Электрощит ЩО (чердак)</v>
      </c>
      <c r="B4563" s="61"/>
      <c r="C4563" s="61"/>
      <c r="D4563" s="61"/>
      <c r="E4563" s="61"/>
      <c r="F4563" s="61"/>
      <c r="G4563" s="61"/>
      <c r="H4563" s="61"/>
      <c r="I4563" s="59">
        <f>SUM(P4541:P4562)</f>
        <v>41153.25</v>
      </c>
      <c r="J4563" s="60"/>
      <c r="K4563" s="23"/>
    </row>
    <row r="4566" spans="1:22" ht="16.5" x14ac:dyDescent="0.25">
      <c r="A4566" s="57" t="str">
        <f>CONCATENATE("Раздел: ",IF(Source!G3723&lt;&gt;"Новый раздел", Source!G3723, ""))</f>
        <v>Раздел: Электрощит ЩАО (чердак)</v>
      </c>
      <c r="B4566" s="57"/>
      <c r="C4566" s="57"/>
      <c r="D4566" s="57"/>
      <c r="E4566" s="57"/>
      <c r="F4566" s="57"/>
      <c r="G4566" s="57"/>
      <c r="H4566" s="57"/>
      <c r="I4566" s="57"/>
      <c r="J4566" s="57"/>
      <c r="K4566" s="57"/>
    </row>
    <row r="4567" spans="1:22" ht="85.5" x14ac:dyDescent="0.2">
      <c r="A4567" s="13">
        <v>522</v>
      </c>
      <c r="B4567" s="13" t="str">
        <f>Source!F3727</f>
        <v>1.21-3603-6-2/1</v>
      </c>
      <c r="C4567" s="13" t="str">
        <f>Source!G3727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D4567" s="14" t="str">
        <f>Source!H3727</f>
        <v>шт.</v>
      </c>
      <c r="E4567" s="2">
        <f>Source!I3727</f>
        <v>15</v>
      </c>
      <c r="F4567" s="16"/>
      <c r="G4567" s="15"/>
      <c r="H4567" s="2"/>
      <c r="I4567" s="2"/>
      <c r="J4567" s="16"/>
      <c r="K4567" s="16"/>
      <c r="Q4567">
        <f>ROUND((Source!BZ3727/100)*ROUND((Source!AF3727*Source!AV3727)*Source!I3727, 2), 2)</f>
        <v>3000.02</v>
      </c>
      <c r="R4567">
        <f>Source!X3727</f>
        <v>3000.02</v>
      </c>
      <c r="S4567">
        <f>ROUND((Source!CA3727/100)*ROUND((Source!AF3727*Source!AV3727)*Source!I3727, 2), 2)</f>
        <v>428.57</v>
      </c>
      <c r="T4567">
        <f>Source!Y3727</f>
        <v>428.57</v>
      </c>
      <c r="U4567">
        <f>ROUND((175/100)*ROUND((Source!AE3727*Source!AV3727)*Source!I3727, 2), 2)</f>
        <v>1.63</v>
      </c>
      <c r="V4567">
        <f>ROUND((108/100)*ROUND(Source!CS3727*Source!I3727, 2), 2)</f>
        <v>1</v>
      </c>
    </row>
    <row r="4568" spans="1:22" ht="14.25" x14ac:dyDescent="0.2">
      <c r="A4568" s="13"/>
      <c r="B4568" s="13"/>
      <c r="C4568" s="13" t="s">
        <v>1159</v>
      </c>
      <c r="D4568" s="14"/>
      <c r="E4568" s="2"/>
      <c r="F4568" s="16">
        <f>Source!AO3727</f>
        <v>1428.58</v>
      </c>
      <c r="G4568" s="15" t="str">
        <f>Source!DG3727</f>
        <v>*0,2</v>
      </c>
      <c r="H4568" s="2">
        <f>Source!AV3727</f>
        <v>1</v>
      </c>
      <c r="I4568" s="2">
        <f>IF(Source!BA3727&lt;&gt; 0, Source!BA3727, 1)</f>
        <v>1</v>
      </c>
      <c r="J4568" s="16">
        <f>Source!S3727</f>
        <v>4285.74</v>
      </c>
      <c r="K4568" s="16"/>
    </row>
    <row r="4569" spans="1:22" ht="14.25" x14ac:dyDescent="0.2">
      <c r="A4569" s="13"/>
      <c r="B4569" s="13"/>
      <c r="C4569" s="13" t="s">
        <v>1165</v>
      </c>
      <c r="D4569" s="14"/>
      <c r="E4569" s="2"/>
      <c r="F4569" s="16">
        <f>Source!AM3727</f>
        <v>66.25</v>
      </c>
      <c r="G4569" s="15" t="str">
        <f>Source!DE3727</f>
        <v>*0,2</v>
      </c>
      <c r="H4569" s="2">
        <f>Source!AV3727</f>
        <v>1</v>
      </c>
      <c r="I4569" s="2">
        <f>IF(Source!BB3727&lt;&gt; 0, Source!BB3727, 1)</f>
        <v>1</v>
      </c>
      <c r="J4569" s="16">
        <f>Source!Q3727</f>
        <v>198.75</v>
      </c>
      <c r="K4569" s="16"/>
    </row>
    <row r="4570" spans="1:22" ht="14.25" x14ac:dyDescent="0.2">
      <c r="A4570" s="13"/>
      <c r="B4570" s="13"/>
      <c r="C4570" s="13" t="s">
        <v>1166</v>
      </c>
      <c r="D4570" s="14"/>
      <c r="E4570" s="2"/>
      <c r="F4570" s="16">
        <f>Source!AN3727</f>
        <v>0.31</v>
      </c>
      <c r="G4570" s="15" t="str">
        <f>Source!DF3727</f>
        <v>*0,2</v>
      </c>
      <c r="H4570" s="2">
        <f>Source!AV3727</f>
        <v>1</v>
      </c>
      <c r="I4570" s="2">
        <f>IF(Source!BS3727&lt;&gt; 0, Source!BS3727, 1)</f>
        <v>1</v>
      </c>
      <c r="J4570" s="22">
        <f>Source!R3727</f>
        <v>0.93</v>
      </c>
      <c r="K4570" s="16"/>
    </row>
    <row r="4571" spans="1:22" ht="14.25" x14ac:dyDescent="0.2">
      <c r="A4571" s="13"/>
      <c r="B4571" s="13"/>
      <c r="C4571" s="13" t="s">
        <v>1160</v>
      </c>
      <c r="D4571" s="14" t="s">
        <v>1161</v>
      </c>
      <c r="E4571" s="2">
        <f>Source!AT3727</f>
        <v>70</v>
      </c>
      <c r="F4571" s="16"/>
      <c r="G4571" s="15"/>
      <c r="H4571" s="2"/>
      <c r="I4571" s="2"/>
      <c r="J4571" s="16">
        <f>SUM(R4567:R4570)</f>
        <v>3000.02</v>
      </c>
      <c r="K4571" s="16"/>
    </row>
    <row r="4572" spans="1:22" ht="14.25" x14ac:dyDescent="0.2">
      <c r="A4572" s="13"/>
      <c r="B4572" s="13"/>
      <c r="C4572" s="13" t="s">
        <v>1162</v>
      </c>
      <c r="D4572" s="14" t="s">
        <v>1161</v>
      </c>
      <c r="E4572" s="2">
        <f>Source!AU3727</f>
        <v>10</v>
      </c>
      <c r="F4572" s="16"/>
      <c r="G4572" s="15"/>
      <c r="H4572" s="2"/>
      <c r="I4572" s="2"/>
      <c r="J4572" s="16">
        <f>SUM(T4567:T4571)</f>
        <v>428.57</v>
      </c>
      <c r="K4572" s="16"/>
    </row>
    <row r="4573" spans="1:22" ht="14.25" x14ac:dyDescent="0.2">
      <c r="A4573" s="13"/>
      <c r="B4573" s="13"/>
      <c r="C4573" s="13" t="s">
        <v>1168</v>
      </c>
      <c r="D4573" s="14" t="s">
        <v>1161</v>
      </c>
      <c r="E4573" s="2">
        <f>108</f>
        <v>108</v>
      </c>
      <c r="F4573" s="16"/>
      <c r="G4573" s="15"/>
      <c r="H4573" s="2"/>
      <c r="I4573" s="2"/>
      <c r="J4573" s="16">
        <f>SUM(V4567:V4572)</f>
        <v>1</v>
      </c>
      <c r="K4573" s="16"/>
    </row>
    <row r="4574" spans="1:22" ht="14.25" x14ac:dyDescent="0.2">
      <c r="A4574" s="13"/>
      <c r="B4574" s="13"/>
      <c r="C4574" s="13" t="s">
        <v>1163</v>
      </c>
      <c r="D4574" s="14" t="s">
        <v>1164</v>
      </c>
      <c r="E4574" s="2">
        <f>Source!AQ3727</f>
        <v>2.2999999999999998</v>
      </c>
      <c r="F4574" s="16"/>
      <c r="G4574" s="15" t="str">
        <f>Source!DI3727</f>
        <v>*0,2</v>
      </c>
      <c r="H4574" s="2">
        <f>Source!AV3727</f>
        <v>1</v>
      </c>
      <c r="I4574" s="2"/>
      <c r="J4574" s="16"/>
      <c r="K4574" s="16">
        <f>Source!U3727</f>
        <v>6.8999999999999995</v>
      </c>
    </row>
    <row r="4575" spans="1:22" ht="15" x14ac:dyDescent="0.25">
      <c r="A4575" s="20"/>
      <c r="B4575" s="20"/>
      <c r="C4575" s="20"/>
      <c r="D4575" s="20"/>
      <c r="E4575" s="20"/>
      <c r="F4575" s="20"/>
      <c r="G4575" s="20"/>
      <c r="H4575" s="20"/>
      <c r="I4575" s="58">
        <f>J4568+J4569+J4571+J4572+J4573</f>
        <v>7914.08</v>
      </c>
      <c r="J4575" s="58"/>
      <c r="K4575" s="21">
        <f>IF(Source!I3727&lt;&gt;0, ROUND(I4575/Source!I3727, 2), 0)</f>
        <v>527.61</v>
      </c>
      <c r="P4575" s="18">
        <f>I4575</f>
        <v>7914.08</v>
      </c>
    </row>
    <row r="4576" spans="1:22" ht="71.25" x14ac:dyDescent="0.2">
      <c r="A4576" s="13">
        <v>523</v>
      </c>
      <c r="B4576" s="13" t="str">
        <f>Source!F3728</f>
        <v>1.21-3603-6-2/1</v>
      </c>
      <c r="C4576" s="13" t="str">
        <f>Source!G3728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D4576" s="14" t="str">
        <f>Source!H3728</f>
        <v>шт.</v>
      </c>
      <c r="E4576" s="2">
        <f>Source!I3728</f>
        <v>15</v>
      </c>
      <c r="F4576" s="16"/>
      <c r="G4576" s="15"/>
      <c r="H4576" s="2"/>
      <c r="I4576" s="2"/>
      <c r="J4576" s="16"/>
      <c r="K4576" s="16"/>
      <c r="Q4576">
        <f>ROUND((Source!BZ3728/100)*ROUND((Source!AF3728*Source!AV3728)*Source!I3728, 2), 2)</f>
        <v>15000.09</v>
      </c>
      <c r="R4576">
        <f>Source!X3728</f>
        <v>15000.09</v>
      </c>
      <c r="S4576">
        <f>ROUND((Source!CA3728/100)*ROUND((Source!AF3728*Source!AV3728)*Source!I3728, 2), 2)</f>
        <v>2142.87</v>
      </c>
      <c r="T4576">
        <f>Source!Y3728</f>
        <v>2142.87</v>
      </c>
      <c r="U4576">
        <f>ROUND((175/100)*ROUND((Source!AE3728*Source!AV3728)*Source!I3728, 2), 2)</f>
        <v>8.14</v>
      </c>
      <c r="V4576">
        <f>ROUND((108/100)*ROUND(Source!CS3728*Source!I3728, 2), 2)</f>
        <v>5.0199999999999996</v>
      </c>
    </row>
    <row r="4577" spans="1:22" ht="14.25" x14ac:dyDescent="0.2">
      <c r="A4577" s="13"/>
      <c r="B4577" s="13"/>
      <c r="C4577" s="13" t="s">
        <v>1159</v>
      </c>
      <c r="D4577" s="14"/>
      <c r="E4577" s="2"/>
      <c r="F4577" s="16">
        <f>Source!AO3728</f>
        <v>1428.58</v>
      </c>
      <c r="G4577" s="15" t="str">
        <f>Source!DG3728</f>
        <v/>
      </c>
      <c r="H4577" s="2">
        <f>Source!AV3728</f>
        <v>1</v>
      </c>
      <c r="I4577" s="2">
        <f>IF(Source!BA3728&lt;&gt; 0, Source!BA3728, 1)</f>
        <v>1</v>
      </c>
      <c r="J4577" s="16">
        <f>Source!S3728</f>
        <v>21428.7</v>
      </c>
      <c r="K4577" s="16"/>
    </row>
    <row r="4578" spans="1:22" ht="14.25" x14ac:dyDescent="0.2">
      <c r="A4578" s="13"/>
      <c r="B4578" s="13"/>
      <c r="C4578" s="13" t="s">
        <v>1165</v>
      </c>
      <c r="D4578" s="14"/>
      <c r="E4578" s="2"/>
      <c r="F4578" s="16">
        <f>Source!AM3728</f>
        <v>66.25</v>
      </c>
      <c r="G4578" s="15" t="str">
        <f>Source!DE3728</f>
        <v/>
      </c>
      <c r="H4578" s="2">
        <f>Source!AV3728</f>
        <v>1</v>
      </c>
      <c r="I4578" s="2">
        <f>IF(Source!BB3728&lt;&gt; 0, Source!BB3728, 1)</f>
        <v>1</v>
      </c>
      <c r="J4578" s="16">
        <f>Source!Q3728</f>
        <v>993.75</v>
      </c>
      <c r="K4578" s="16"/>
    </row>
    <row r="4579" spans="1:22" ht="14.25" x14ac:dyDescent="0.2">
      <c r="A4579" s="13"/>
      <c r="B4579" s="13"/>
      <c r="C4579" s="13" t="s">
        <v>1166</v>
      </c>
      <c r="D4579" s="14"/>
      <c r="E4579" s="2"/>
      <c r="F4579" s="16">
        <f>Source!AN3728</f>
        <v>0.31</v>
      </c>
      <c r="G4579" s="15" t="str">
        <f>Source!DF3728</f>
        <v/>
      </c>
      <c r="H4579" s="2">
        <f>Source!AV3728</f>
        <v>1</v>
      </c>
      <c r="I4579" s="2">
        <f>IF(Source!BS3728&lt;&gt; 0, Source!BS3728, 1)</f>
        <v>1</v>
      </c>
      <c r="J4579" s="22">
        <f>Source!R3728</f>
        <v>4.6500000000000004</v>
      </c>
      <c r="K4579" s="16"/>
    </row>
    <row r="4580" spans="1:22" ht="14.25" x14ac:dyDescent="0.2">
      <c r="A4580" s="13"/>
      <c r="B4580" s="13"/>
      <c r="C4580" s="13" t="s">
        <v>1167</v>
      </c>
      <c r="D4580" s="14"/>
      <c r="E4580" s="2"/>
      <c r="F4580" s="16">
        <f>Source!AL3728</f>
        <v>2206.16</v>
      </c>
      <c r="G4580" s="15" t="str">
        <f>Source!DD3728</f>
        <v/>
      </c>
      <c r="H4580" s="2">
        <f>Source!AW3728</f>
        <v>1</v>
      </c>
      <c r="I4580" s="2">
        <f>IF(Source!BC3728&lt;&gt; 0, Source!BC3728, 1)</f>
        <v>1</v>
      </c>
      <c r="J4580" s="16">
        <f>Source!P3728</f>
        <v>33092.400000000001</v>
      </c>
      <c r="K4580" s="16"/>
    </row>
    <row r="4581" spans="1:22" ht="42.75" x14ac:dyDescent="0.2">
      <c r="A4581" s="13"/>
      <c r="B4581" s="13" t="str">
        <f>Source!F3729</f>
        <v>21.21-5-19</v>
      </c>
      <c r="C4581" s="13" t="str">
        <f>Source!G3729</f>
        <v>Выключатели автоматические, серия "Домовой", трехполюсные, тип ВА 63(С), на ток: 50 А, 63 А</v>
      </c>
      <c r="D4581" s="14" t="str">
        <f>Source!H3729</f>
        <v>шт.</v>
      </c>
      <c r="E4581" s="2">
        <f>Source!I3729</f>
        <v>-15</v>
      </c>
      <c r="F4581" s="16">
        <f>Source!AK3729</f>
        <v>2206.16</v>
      </c>
      <c r="G4581" s="24" t="s">
        <v>3</v>
      </c>
      <c r="H4581" s="2">
        <f>Source!AW3729</f>
        <v>1</v>
      </c>
      <c r="I4581" s="2">
        <f>IF(Source!BC3729&lt;&gt; 0, Source!BC3729, 1)</f>
        <v>1</v>
      </c>
      <c r="J4581" s="16">
        <f>Source!O3729</f>
        <v>-33092.400000000001</v>
      </c>
      <c r="K4581" s="16"/>
      <c r="Q4581">
        <f>ROUND((Source!BZ3729/100)*ROUND((Source!AF3729*Source!AV3729)*Source!I3729, 2), 2)</f>
        <v>0</v>
      </c>
      <c r="R4581">
        <f>Source!X3729</f>
        <v>0</v>
      </c>
      <c r="S4581">
        <f>ROUND((Source!CA3729/100)*ROUND((Source!AF3729*Source!AV3729)*Source!I3729, 2), 2)</f>
        <v>0</v>
      </c>
      <c r="T4581">
        <f>Source!Y3729</f>
        <v>0</v>
      </c>
      <c r="U4581">
        <f>ROUND((175/100)*ROUND((Source!AE3729*Source!AV3729)*Source!I3729, 2), 2)</f>
        <v>0</v>
      </c>
      <c r="V4581">
        <f>ROUND((108/100)*ROUND(Source!CS3729*Source!I3729, 2), 2)</f>
        <v>0</v>
      </c>
    </row>
    <row r="4582" spans="1:22" ht="14.25" x14ac:dyDescent="0.2">
      <c r="A4582" s="13"/>
      <c r="B4582" s="13"/>
      <c r="C4582" s="13" t="s">
        <v>1160</v>
      </c>
      <c r="D4582" s="14" t="s">
        <v>1161</v>
      </c>
      <c r="E4582" s="2">
        <f>Source!AT3728</f>
        <v>70</v>
      </c>
      <c r="F4582" s="16"/>
      <c r="G4582" s="15"/>
      <c r="H4582" s="2"/>
      <c r="I4582" s="2"/>
      <c r="J4582" s="16">
        <f>SUM(R4576:R4581)</f>
        <v>15000.09</v>
      </c>
      <c r="K4582" s="16"/>
    </row>
    <row r="4583" spans="1:22" ht="14.25" x14ac:dyDescent="0.2">
      <c r="A4583" s="13"/>
      <c r="B4583" s="13"/>
      <c r="C4583" s="13" t="s">
        <v>1162</v>
      </c>
      <c r="D4583" s="14" t="s">
        <v>1161</v>
      </c>
      <c r="E4583" s="2">
        <f>Source!AU3728</f>
        <v>10</v>
      </c>
      <c r="F4583" s="16"/>
      <c r="G4583" s="15"/>
      <c r="H4583" s="2"/>
      <c r="I4583" s="2"/>
      <c r="J4583" s="16">
        <f>SUM(T4576:T4582)</f>
        <v>2142.87</v>
      </c>
      <c r="K4583" s="16"/>
    </row>
    <row r="4584" spans="1:22" ht="14.25" x14ac:dyDescent="0.2">
      <c r="A4584" s="13"/>
      <c r="B4584" s="13"/>
      <c r="C4584" s="13" t="s">
        <v>1168</v>
      </c>
      <c r="D4584" s="14" t="s">
        <v>1161</v>
      </c>
      <c r="E4584" s="2">
        <f>108</f>
        <v>108</v>
      </c>
      <c r="F4584" s="16"/>
      <c r="G4584" s="15"/>
      <c r="H4584" s="2"/>
      <c r="I4584" s="2"/>
      <c r="J4584" s="16">
        <f>SUM(V4576:V4583)</f>
        <v>5.0199999999999996</v>
      </c>
      <c r="K4584" s="16"/>
    </row>
    <row r="4585" spans="1:22" ht="14.25" x14ac:dyDescent="0.2">
      <c r="A4585" s="13"/>
      <c r="B4585" s="13"/>
      <c r="C4585" s="13" t="s">
        <v>1163</v>
      </c>
      <c r="D4585" s="14" t="s">
        <v>1164</v>
      </c>
      <c r="E4585" s="2">
        <f>Source!AQ3728</f>
        <v>2.2999999999999998</v>
      </c>
      <c r="F4585" s="16"/>
      <c r="G4585" s="15" t="str">
        <f>Source!DI3728</f>
        <v/>
      </c>
      <c r="H4585" s="2">
        <f>Source!AV3728</f>
        <v>1</v>
      </c>
      <c r="I4585" s="2"/>
      <c r="J4585" s="16"/>
      <c r="K4585" s="16">
        <f>Source!U3728</f>
        <v>34.5</v>
      </c>
    </row>
    <row r="4586" spans="1:22" ht="15" x14ac:dyDescent="0.25">
      <c r="A4586" s="20"/>
      <c r="B4586" s="20"/>
      <c r="C4586" s="20"/>
      <c r="D4586" s="20"/>
      <c r="E4586" s="20"/>
      <c r="F4586" s="20"/>
      <c r="G4586" s="20"/>
      <c r="H4586" s="20"/>
      <c r="I4586" s="58">
        <f>J4577+J4578+J4580+J4582+J4583+J4584+SUM(J4581:J4581)</f>
        <v>39570.43</v>
      </c>
      <c r="J4586" s="58"/>
      <c r="K4586" s="21">
        <f>IF(Source!I3728&lt;&gt;0, ROUND(I4586/Source!I3728, 2), 0)</f>
        <v>2638.03</v>
      </c>
      <c r="P4586" s="18">
        <f>I4586</f>
        <v>39570.43</v>
      </c>
    </row>
    <row r="4588" spans="1:22" ht="15" x14ac:dyDescent="0.25">
      <c r="A4588" s="61" t="str">
        <f>CONCATENATE("Итого по разделу: ",IF(Source!G3731&lt;&gt;"Новый раздел", Source!G3731, ""))</f>
        <v>Итого по разделу: Электрощит ЩАО (чердак)</v>
      </c>
      <c r="B4588" s="61"/>
      <c r="C4588" s="61"/>
      <c r="D4588" s="61"/>
      <c r="E4588" s="61"/>
      <c r="F4588" s="61"/>
      <c r="G4588" s="61"/>
      <c r="H4588" s="61"/>
      <c r="I4588" s="59">
        <f>SUM(P4566:P4587)</f>
        <v>47484.51</v>
      </c>
      <c r="J4588" s="60"/>
      <c r="K4588" s="23"/>
    </row>
    <row r="4591" spans="1:22" ht="16.5" x14ac:dyDescent="0.25">
      <c r="A4591" s="57" t="str">
        <f>CONCATENATE("Раздел: ",IF(Source!G3761&lt;&gt;"Новый раздел", Source!G3761, ""))</f>
        <v>Раздел: Замеры сопротивления</v>
      </c>
      <c r="B4591" s="57"/>
      <c r="C4591" s="57"/>
      <c r="D4591" s="57"/>
      <c r="E4591" s="57"/>
      <c r="F4591" s="57"/>
      <c r="G4591" s="57"/>
      <c r="H4591" s="57"/>
      <c r="I4591" s="57"/>
      <c r="J4591" s="57"/>
      <c r="K4591" s="57"/>
    </row>
    <row r="4592" spans="1:22" ht="42.75" x14ac:dyDescent="0.2">
      <c r="A4592" s="13">
        <v>524</v>
      </c>
      <c r="B4592" s="13" t="str">
        <f>Source!F3765</f>
        <v>1.21-3106-4-1/1</v>
      </c>
      <c r="C4592" s="13" t="str">
        <f>Source!G3765</f>
        <v>Проверка наличия цепи между заземлителями и заземленными элементами</v>
      </c>
      <c r="D4592" s="14" t="str">
        <f>Source!H3765</f>
        <v>точка</v>
      </c>
      <c r="E4592" s="2">
        <f>Source!I3765</f>
        <v>316</v>
      </c>
      <c r="F4592" s="16"/>
      <c r="G4592" s="15"/>
      <c r="H4592" s="2"/>
      <c r="I4592" s="2"/>
      <c r="J4592" s="16"/>
      <c r="K4592" s="16"/>
      <c r="Q4592">
        <f>ROUND((Source!BZ3765/100)*ROUND((Source!AF3765*Source!AV3765)*Source!I3765, 2), 2)</f>
        <v>26287.41</v>
      </c>
      <c r="R4592">
        <f>Source!X3765</f>
        <v>26287.41</v>
      </c>
      <c r="S4592">
        <f>ROUND((Source!CA3765/100)*ROUND((Source!AF3765*Source!AV3765)*Source!I3765, 2), 2)</f>
        <v>3755.34</v>
      </c>
      <c r="T4592">
        <f>Source!Y3765</f>
        <v>3755.34</v>
      </c>
      <c r="U4592">
        <f>ROUND((175/100)*ROUND((Source!AE3765*Source!AV3765)*Source!I3765, 2), 2)</f>
        <v>0</v>
      </c>
      <c r="V4592">
        <f>ROUND((108/100)*ROUND(Source!CS3765*Source!I3765, 2), 2)</f>
        <v>0</v>
      </c>
    </row>
    <row r="4593" spans="1:22" ht="14.25" x14ac:dyDescent="0.2">
      <c r="A4593" s="13"/>
      <c r="B4593" s="13"/>
      <c r="C4593" s="13" t="s">
        <v>1159</v>
      </c>
      <c r="D4593" s="14"/>
      <c r="E4593" s="2"/>
      <c r="F4593" s="16">
        <f>Source!AO3765</f>
        <v>118.84</v>
      </c>
      <c r="G4593" s="15" t="str">
        <f>Source!DG3765</f>
        <v/>
      </c>
      <c r="H4593" s="2">
        <f>Source!AV3765</f>
        <v>1</v>
      </c>
      <c r="I4593" s="2">
        <f>IF(Source!BA3765&lt;&gt; 0, Source!BA3765, 1)</f>
        <v>1</v>
      </c>
      <c r="J4593" s="16">
        <f>Source!S3765</f>
        <v>37553.440000000002</v>
      </c>
      <c r="K4593" s="16"/>
    </row>
    <row r="4594" spans="1:22" ht="14.25" x14ac:dyDescent="0.2">
      <c r="A4594" s="13"/>
      <c r="B4594" s="13"/>
      <c r="C4594" s="13" t="s">
        <v>1160</v>
      </c>
      <c r="D4594" s="14" t="s">
        <v>1161</v>
      </c>
      <c r="E4594" s="2">
        <f>Source!AT3765</f>
        <v>70</v>
      </c>
      <c r="F4594" s="16"/>
      <c r="G4594" s="15"/>
      <c r="H4594" s="2"/>
      <c r="I4594" s="2"/>
      <c r="J4594" s="16">
        <f>SUM(R4592:R4593)</f>
        <v>26287.41</v>
      </c>
      <c r="K4594" s="16"/>
    </row>
    <row r="4595" spans="1:22" ht="14.25" x14ac:dyDescent="0.2">
      <c r="A4595" s="13"/>
      <c r="B4595" s="13"/>
      <c r="C4595" s="13" t="s">
        <v>1162</v>
      </c>
      <c r="D4595" s="14" t="s">
        <v>1161</v>
      </c>
      <c r="E4595" s="2">
        <f>Source!AU3765</f>
        <v>10</v>
      </c>
      <c r="F4595" s="16"/>
      <c r="G4595" s="15"/>
      <c r="H4595" s="2"/>
      <c r="I4595" s="2"/>
      <c r="J4595" s="16">
        <f>SUM(T4592:T4594)</f>
        <v>3755.34</v>
      </c>
      <c r="K4595" s="16"/>
    </row>
    <row r="4596" spans="1:22" ht="14.25" x14ac:dyDescent="0.2">
      <c r="A4596" s="13"/>
      <c r="B4596" s="13"/>
      <c r="C4596" s="13" t="s">
        <v>1163</v>
      </c>
      <c r="D4596" s="14" t="s">
        <v>1164</v>
      </c>
      <c r="E4596" s="2">
        <f>Source!AQ3765</f>
        <v>0.15</v>
      </c>
      <c r="F4596" s="16"/>
      <c r="G4596" s="15" t="str">
        <f>Source!DI3765</f>
        <v/>
      </c>
      <c r="H4596" s="2">
        <f>Source!AV3765</f>
        <v>1</v>
      </c>
      <c r="I4596" s="2"/>
      <c r="J4596" s="16"/>
      <c r="K4596" s="16">
        <f>Source!U3765</f>
        <v>47.4</v>
      </c>
    </row>
    <row r="4597" spans="1:22" ht="15" x14ac:dyDescent="0.25">
      <c r="A4597" s="20"/>
      <c r="B4597" s="20"/>
      <c r="C4597" s="20"/>
      <c r="D4597" s="20"/>
      <c r="E4597" s="20"/>
      <c r="F4597" s="20"/>
      <c r="G4597" s="20"/>
      <c r="H4597" s="20"/>
      <c r="I4597" s="58">
        <f>J4593+J4594+J4595</f>
        <v>67596.19</v>
      </c>
      <c r="J4597" s="58"/>
      <c r="K4597" s="21">
        <f>IF(Source!I3765&lt;&gt;0, ROUND(I4597/Source!I3765, 2), 0)</f>
        <v>213.91</v>
      </c>
      <c r="P4597" s="18">
        <f>I4597</f>
        <v>67596.19</v>
      </c>
    </row>
    <row r="4598" spans="1:22" ht="28.5" x14ac:dyDescent="0.2">
      <c r="A4598" s="13">
        <v>525</v>
      </c>
      <c r="B4598" s="13" t="str">
        <f>Source!F3766</f>
        <v>1.21-3106-6-1/1</v>
      </c>
      <c r="C4598" s="13" t="str">
        <f>Source!G3766</f>
        <v>Замер полного сопротивления цепи "фаза-нуль"</v>
      </c>
      <c r="D4598" s="14" t="str">
        <f>Source!H3766</f>
        <v>токоприемник</v>
      </c>
      <c r="E4598" s="2">
        <f>Source!I3766</f>
        <v>3001</v>
      </c>
      <c r="F4598" s="16"/>
      <c r="G4598" s="15"/>
      <c r="H4598" s="2"/>
      <c r="I4598" s="2"/>
      <c r="J4598" s="16"/>
      <c r="K4598" s="16"/>
      <c r="Q4598">
        <f>ROUND((Source!BZ3766/100)*ROUND((Source!AF3766*Source!AV3766)*Source!I3766, 2), 2)</f>
        <v>1664300.58</v>
      </c>
      <c r="R4598">
        <f>Source!X3766</f>
        <v>1664300.58</v>
      </c>
      <c r="S4598">
        <f>ROUND((Source!CA3766/100)*ROUND((Source!AF3766*Source!AV3766)*Source!I3766, 2), 2)</f>
        <v>237757.23</v>
      </c>
      <c r="T4598">
        <f>Source!Y3766</f>
        <v>237757.23</v>
      </c>
      <c r="U4598">
        <f>ROUND((175/100)*ROUND((Source!AE3766*Source!AV3766)*Source!I3766, 2), 2)</f>
        <v>0</v>
      </c>
      <c r="V4598">
        <f>ROUND((108/100)*ROUND(Source!CS3766*Source!I3766, 2), 2)</f>
        <v>0</v>
      </c>
    </row>
    <row r="4599" spans="1:22" ht="14.25" x14ac:dyDescent="0.2">
      <c r="A4599" s="13"/>
      <c r="B4599" s="13"/>
      <c r="C4599" s="13" t="s">
        <v>1159</v>
      </c>
      <c r="D4599" s="14"/>
      <c r="E4599" s="2"/>
      <c r="F4599" s="16">
        <f>Source!AO3766</f>
        <v>792.26</v>
      </c>
      <c r="G4599" s="15" t="str">
        <f>Source!DG3766</f>
        <v/>
      </c>
      <c r="H4599" s="2">
        <f>Source!AV3766</f>
        <v>1</v>
      </c>
      <c r="I4599" s="2">
        <f>IF(Source!BA3766&lt;&gt; 0, Source!BA3766, 1)</f>
        <v>1</v>
      </c>
      <c r="J4599" s="16">
        <f>Source!S3766</f>
        <v>2377572.2599999998</v>
      </c>
      <c r="K4599" s="16"/>
    </row>
    <row r="4600" spans="1:22" ht="14.25" x14ac:dyDescent="0.2">
      <c r="A4600" s="13"/>
      <c r="B4600" s="13"/>
      <c r="C4600" s="13" t="s">
        <v>1160</v>
      </c>
      <c r="D4600" s="14" t="s">
        <v>1161</v>
      </c>
      <c r="E4600" s="2">
        <f>Source!AT3766</f>
        <v>70</v>
      </c>
      <c r="F4600" s="16"/>
      <c r="G4600" s="15"/>
      <c r="H4600" s="2"/>
      <c r="I4600" s="2"/>
      <c r="J4600" s="16">
        <f>SUM(R4598:R4599)</f>
        <v>1664300.58</v>
      </c>
      <c r="K4600" s="16"/>
    </row>
    <row r="4601" spans="1:22" ht="14.25" x14ac:dyDescent="0.2">
      <c r="A4601" s="13"/>
      <c r="B4601" s="13"/>
      <c r="C4601" s="13" t="s">
        <v>1162</v>
      </c>
      <c r="D4601" s="14" t="s">
        <v>1161</v>
      </c>
      <c r="E4601" s="2">
        <f>Source!AU3766</f>
        <v>10</v>
      </c>
      <c r="F4601" s="16"/>
      <c r="G4601" s="15"/>
      <c r="H4601" s="2"/>
      <c r="I4601" s="2"/>
      <c r="J4601" s="16">
        <f>SUM(T4598:T4600)</f>
        <v>237757.23</v>
      </c>
      <c r="K4601" s="16"/>
    </row>
    <row r="4602" spans="1:22" ht="14.25" x14ac:dyDescent="0.2">
      <c r="A4602" s="13"/>
      <c r="B4602" s="13"/>
      <c r="C4602" s="13" t="s">
        <v>1163</v>
      </c>
      <c r="D4602" s="14" t="s">
        <v>1164</v>
      </c>
      <c r="E4602" s="2">
        <f>Source!AQ3766</f>
        <v>1</v>
      </c>
      <c r="F4602" s="16"/>
      <c r="G4602" s="15" t="str">
        <f>Source!DI3766</f>
        <v/>
      </c>
      <c r="H4602" s="2">
        <f>Source!AV3766</f>
        <v>1</v>
      </c>
      <c r="I4602" s="2"/>
      <c r="J4602" s="16"/>
      <c r="K4602" s="16">
        <f>Source!U3766</f>
        <v>3001</v>
      </c>
    </row>
    <row r="4603" spans="1:22" ht="15" x14ac:dyDescent="0.25">
      <c r="A4603" s="20"/>
      <c r="B4603" s="20"/>
      <c r="C4603" s="20"/>
      <c r="D4603" s="20"/>
      <c r="E4603" s="20"/>
      <c r="F4603" s="20"/>
      <c r="G4603" s="20"/>
      <c r="H4603" s="20"/>
      <c r="I4603" s="58">
        <f>J4599+J4600+J4601</f>
        <v>4279630.07</v>
      </c>
      <c r="J4603" s="58"/>
      <c r="K4603" s="21">
        <f>IF(Source!I3766&lt;&gt;0, ROUND(I4603/Source!I3766, 2), 0)</f>
        <v>1426.07</v>
      </c>
      <c r="P4603" s="18">
        <f>I4603</f>
        <v>4279630.07</v>
      </c>
    </row>
    <row r="4604" spans="1:22" ht="99.75" x14ac:dyDescent="0.2">
      <c r="A4604" s="13">
        <v>526</v>
      </c>
      <c r="B4604" s="13" t="str">
        <f>Source!F3767</f>
        <v>1.21-3106-17-1/1</v>
      </c>
      <c r="C4604" s="13" t="str">
        <f>Source!G3767</f>
        <v>Измерение сопротивления изоляции мегаомметром кабельных и других линий напряжением до 1 кВ, предназначенных для передачи электроэнергии к распределительным устройствам, щитам, шкафам и коммутационным аппаратам</v>
      </c>
      <c r="D4604" s="14" t="str">
        <f>Source!H3767</f>
        <v>измерение</v>
      </c>
      <c r="E4604" s="2">
        <f>Source!I3767</f>
        <v>301</v>
      </c>
      <c r="F4604" s="16"/>
      <c r="G4604" s="15"/>
      <c r="H4604" s="2"/>
      <c r="I4604" s="2"/>
      <c r="J4604" s="16"/>
      <c r="K4604" s="16"/>
      <c r="Q4604">
        <f>ROUND((Source!BZ3767/100)*ROUND((Source!AF3767*Source!AV3767)*Source!I3767, 2), 2)</f>
        <v>50121.32</v>
      </c>
      <c r="R4604">
        <f>Source!X3767</f>
        <v>50121.32</v>
      </c>
      <c r="S4604">
        <f>ROUND((Source!CA3767/100)*ROUND((Source!AF3767*Source!AV3767)*Source!I3767, 2), 2)</f>
        <v>7160.19</v>
      </c>
      <c r="T4604">
        <f>Source!Y3767</f>
        <v>7160.19</v>
      </c>
      <c r="U4604">
        <f>ROUND((175/100)*ROUND((Source!AE3767*Source!AV3767)*Source!I3767, 2), 2)</f>
        <v>0</v>
      </c>
      <c r="V4604">
        <f>ROUND((108/100)*ROUND(Source!CS3767*Source!I3767, 2), 2)</f>
        <v>0</v>
      </c>
    </row>
    <row r="4605" spans="1:22" ht="14.25" x14ac:dyDescent="0.2">
      <c r="A4605" s="13"/>
      <c r="B4605" s="13"/>
      <c r="C4605" s="13" t="s">
        <v>1159</v>
      </c>
      <c r="D4605" s="14"/>
      <c r="E4605" s="2"/>
      <c r="F4605" s="16">
        <f>Source!AO3767</f>
        <v>237.88</v>
      </c>
      <c r="G4605" s="15" t="str">
        <f>Source!DG3767</f>
        <v/>
      </c>
      <c r="H4605" s="2">
        <f>Source!AV3767</f>
        <v>1</v>
      </c>
      <c r="I4605" s="2">
        <f>IF(Source!BA3767&lt;&gt; 0, Source!BA3767, 1)</f>
        <v>1</v>
      </c>
      <c r="J4605" s="16">
        <f>Source!S3767</f>
        <v>71601.88</v>
      </c>
      <c r="K4605" s="16"/>
    </row>
    <row r="4606" spans="1:22" ht="14.25" x14ac:dyDescent="0.2">
      <c r="A4606" s="13"/>
      <c r="B4606" s="13"/>
      <c r="C4606" s="13" t="s">
        <v>1160</v>
      </c>
      <c r="D4606" s="14" t="s">
        <v>1161</v>
      </c>
      <c r="E4606" s="2">
        <f>Source!AT3767</f>
        <v>70</v>
      </c>
      <c r="F4606" s="16"/>
      <c r="G4606" s="15"/>
      <c r="H4606" s="2"/>
      <c r="I4606" s="2"/>
      <c r="J4606" s="16">
        <f>SUM(R4604:R4605)</f>
        <v>50121.32</v>
      </c>
      <c r="K4606" s="16"/>
    </row>
    <row r="4607" spans="1:22" ht="14.25" x14ac:dyDescent="0.2">
      <c r="A4607" s="13"/>
      <c r="B4607" s="13"/>
      <c r="C4607" s="13" t="s">
        <v>1162</v>
      </c>
      <c r="D4607" s="14" t="s">
        <v>1161</v>
      </c>
      <c r="E4607" s="2">
        <f>Source!AU3767</f>
        <v>10</v>
      </c>
      <c r="F4607" s="16"/>
      <c r="G4607" s="15"/>
      <c r="H4607" s="2"/>
      <c r="I4607" s="2"/>
      <c r="J4607" s="16">
        <f>SUM(T4604:T4606)</f>
        <v>7160.19</v>
      </c>
      <c r="K4607" s="16"/>
    </row>
    <row r="4608" spans="1:22" ht="14.25" x14ac:dyDescent="0.2">
      <c r="A4608" s="13"/>
      <c r="B4608" s="13"/>
      <c r="C4608" s="13" t="s">
        <v>1163</v>
      </c>
      <c r="D4608" s="14" t="s">
        <v>1164</v>
      </c>
      <c r="E4608" s="2">
        <f>Source!AQ3767</f>
        <v>0.36</v>
      </c>
      <c r="F4608" s="16"/>
      <c r="G4608" s="15" t="str">
        <f>Source!DI3767</f>
        <v/>
      </c>
      <c r="H4608" s="2">
        <f>Source!AV3767</f>
        <v>1</v>
      </c>
      <c r="I4608" s="2"/>
      <c r="J4608" s="16"/>
      <c r="K4608" s="16">
        <f>Source!U3767</f>
        <v>108.36</v>
      </c>
    </row>
    <row r="4609" spans="1:22" ht="15" x14ac:dyDescent="0.25">
      <c r="A4609" s="20"/>
      <c r="B4609" s="20"/>
      <c r="C4609" s="20"/>
      <c r="D4609" s="20"/>
      <c r="E4609" s="20"/>
      <c r="F4609" s="20"/>
      <c r="G4609" s="20"/>
      <c r="H4609" s="20"/>
      <c r="I4609" s="58">
        <f>J4605+J4606+J4607</f>
        <v>128883.39000000001</v>
      </c>
      <c r="J4609" s="58"/>
      <c r="K4609" s="21">
        <f>IF(Source!I3767&lt;&gt;0, ROUND(I4609/Source!I3767, 2), 0)</f>
        <v>428.18</v>
      </c>
      <c r="P4609" s="18">
        <f>I4609</f>
        <v>128883.39000000001</v>
      </c>
    </row>
    <row r="4610" spans="1:22" ht="85.5" x14ac:dyDescent="0.2">
      <c r="A4610" s="13">
        <v>527</v>
      </c>
      <c r="B4610" s="13" t="str">
        <f>Source!F3768</f>
        <v>1.21-3306-52-1/1</v>
      </c>
      <c r="C4610" s="13" t="str">
        <f>Source!G3768</f>
        <v>Пусконаладочные работы - схема разводки с количеством панелей (шкафов, ячеек) до 2 (Применительно, поиск, проверка и адресация потребителей, разработка и печеть однолинейных схем)</v>
      </c>
      <c r="D4610" s="14" t="str">
        <f>Source!H3768</f>
        <v>шт.</v>
      </c>
      <c r="E4610" s="2">
        <f>Source!I3768</f>
        <v>2</v>
      </c>
      <c r="F4610" s="16"/>
      <c r="G4610" s="15"/>
      <c r="H4610" s="2"/>
      <c r="I4610" s="2"/>
      <c r="J4610" s="16"/>
      <c r="K4610" s="16"/>
      <c r="Q4610">
        <f>ROUND((Source!BZ3768/100)*ROUND((Source!AF3768*Source!AV3768)*Source!I3768, 2), 2)</f>
        <v>3103.81</v>
      </c>
      <c r="R4610">
        <f>Source!X3768</f>
        <v>3103.81</v>
      </c>
      <c r="S4610">
        <f>ROUND((Source!CA3768/100)*ROUND((Source!AF3768*Source!AV3768)*Source!I3768, 2), 2)</f>
        <v>443.4</v>
      </c>
      <c r="T4610">
        <f>Source!Y3768</f>
        <v>443.4</v>
      </c>
      <c r="U4610">
        <f>ROUND((175/100)*ROUND((Source!AE3768*Source!AV3768)*Source!I3768, 2), 2)</f>
        <v>0</v>
      </c>
      <c r="V4610">
        <f>ROUND((108/100)*ROUND(Source!CS3768*Source!I3768, 2), 2)</f>
        <v>0</v>
      </c>
    </row>
    <row r="4611" spans="1:22" ht="14.25" x14ac:dyDescent="0.2">
      <c r="A4611" s="13"/>
      <c r="B4611" s="13"/>
      <c r="C4611" s="13" t="s">
        <v>1159</v>
      </c>
      <c r="D4611" s="14"/>
      <c r="E4611" s="2"/>
      <c r="F4611" s="16">
        <f>Source!AO3768</f>
        <v>2217.0100000000002</v>
      </c>
      <c r="G4611" s="15" t="str">
        <f>Source!DG3768</f>
        <v/>
      </c>
      <c r="H4611" s="2">
        <f>Source!AV3768</f>
        <v>1</v>
      </c>
      <c r="I4611" s="2">
        <f>IF(Source!BA3768&lt;&gt; 0, Source!BA3768, 1)</f>
        <v>1</v>
      </c>
      <c r="J4611" s="16">
        <f>Source!S3768</f>
        <v>4434.0200000000004</v>
      </c>
      <c r="K4611" s="16"/>
    </row>
    <row r="4612" spans="1:22" ht="14.25" x14ac:dyDescent="0.2">
      <c r="A4612" s="13"/>
      <c r="B4612" s="13"/>
      <c r="C4612" s="13" t="s">
        <v>1160</v>
      </c>
      <c r="D4612" s="14" t="s">
        <v>1161</v>
      </c>
      <c r="E4612" s="2">
        <f>Source!AT3768</f>
        <v>70</v>
      </c>
      <c r="F4612" s="16"/>
      <c r="G4612" s="15"/>
      <c r="H4612" s="2"/>
      <c r="I4612" s="2"/>
      <c r="J4612" s="16">
        <f>SUM(R4610:R4611)</f>
        <v>3103.81</v>
      </c>
      <c r="K4612" s="16"/>
    </row>
    <row r="4613" spans="1:22" ht="14.25" x14ac:dyDescent="0.2">
      <c r="A4613" s="13"/>
      <c r="B4613" s="13"/>
      <c r="C4613" s="13" t="s">
        <v>1162</v>
      </c>
      <c r="D4613" s="14" t="s">
        <v>1161</v>
      </c>
      <c r="E4613" s="2">
        <f>Source!AU3768</f>
        <v>10</v>
      </c>
      <c r="F4613" s="16"/>
      <c r="G4613" s="15"/>
      <c r="H4613" s="2"/>
      <c r="I4613" s="2"/>
      <c r="J4613" s="16">
        <f>SUM(T4610:T4612)</f>
        <v>443.4</v>
      </c>
      <c r="K4613" s="16"/>
    </row>
    <row r="4614" spans="1:22" ht="14.25" x14ac:dyDescent="0.2">
      <c r="A4614" s="13"/>
      <c r="B4614" s="13"/>
      <c r="C4614" s="13" t="s">
        <v>1163</v>
      </c>
      <c r="D4614" s="14" t="s">
        <v>1164</v>
      </c>
      <c r="E4614" s="2">
        <f>Source!AQ3768</f>
        <v>3.6</v>
      </c>
      <c r="F4614" s="16"/>
      <c r="G4614" s="15" t="str">
        <f>Source!DI3768</f>
        <v/>
      </c>
      <c r="H4614" s="2">
        <f>Source!AV3768</f>
        <v>1</v>
      </c>
      <c r="I4614" s="2"/>
      <c r="J4614" s="16"/>
      <c r="K4614" s="16">
        <f>Source!U3768</f>
        <v>7.2</v>
      </c>
    </row>
    <row r="4615" spans="1:22" ht="15" x14ac:dyDescent="0.25">
      <c r="A4615" s="20"/>
      <c r="B4615" s="20"/>
      <c r="C4615" s="20"/>
      <c r="D4615" s="20"/>
      <c r="E4615" s="20"/>
      <c r="F4615" s="20"/>
      <c r="G4615" s="20"/>
      <c r="H4615" s="20"/>
      <c r="I4615" s="58">
        <f>J4611+J4612+J4613</f>
        <v>7981.23</v>
      </c>
      <c r="J4615" s="58"/>
      <c r="K4615" s="21">
        <f>IF(Source!I3768&lt;&gt;0, ROUND(I4615/Source!I3768, 2), 0)</f>
        <v>3990.62</v>
      </c>
      <c r="P4615" s="18">
        <f>I4615</f>
        <v>7981.23</v>
      </c>
    </row>
    <row r="4616" spans="1:22" ht="85.5" x14ac:dyDescent="0.2">
      <c r="A4616" s="13">
        <v>528</v>
      </c>
      <c r="B4616" s="13" t="str">
        <f>Source!F3769</f>
        <v>1.21-3306-52-1/1</v>
      </c>
      <c r="C4616" s="13" t="str">
        <f>Source!G3769</f>
        <v>Пусконаладочные работы - схема разводки с количеством панелей (шкафов, ячеек) до 2 (Применительно, поиск, проверка и адресация потребителей, разработка и печеть однолинейных схем)</v>
      </c>
      <c r="D4616" s="14" t="str">
        <f>Source!H3769</f>
        <v>шт.</v>
      </c>
      <c r="E4616" s="2">
        <f>Source!I3769</f>
        <v>26</v>
      </c>
      <c r="F4616" s="16"/>
      <c r="G4616" s="15"/>
      <c r="H4616" s="2"/>
      <c r="I4616" s="2"/>
      <c r="J4616" s="16"/>
      <c r="K4616" s="16"/>
      <c r="Q4616">
        <f>ROUND((Source!BZ3769/100)*ROUND((Source!AF3769*Source!AV3769)*Source!I3769, 2), 2)</f>
        <v>40349.58</v>
      </c>
      <c r="R4616">
        <f>Source!X3769</f>
        <v>40349.58</v>
      </c>
      <c r="S4616">
        <f>ROUND((Source!CA3769/100)*ROUND((Source!AF3769*Source!AV3769)*Source!I3769, 2), 2)</f>
        <v>5764.23</v>
      </c>
      <c r="T4616">
        <f>Source!Y3769</f>
        <v>5764.23</v>
      </c>
      <c r="U4616">
        <f>ROUND((175/100)*ROUND((Source!AE3769*Source!AV3769)*Source!I3769, 2), 2)</f>
        <v>0</v>
      </c>
      <c r="V4616">
        <f>ROUND((108/100)*ROUND(Source!CS3769*Source!I3769, 2), 2)</f>
        <v>0</v>
      </c>
    </row>
    <row r="4617" spans="1:22" ht="14.25" x14ac:dyDescent="0.2">
      <c r="A4617" s="13"/>
      <c r="B4617" s="13"/>
      <c r="C4617" s="13" t="s">
        <v>1159</v>
      </c>
      <c r="D4617" s="14"/>
      <c r="E4617" s="2"/>
      <c r="F4617" s="16">
        <f>Source!AO3769</f>
        <v>2217.0100000000002</v>
      </c>
      <c r="G4617" s="15" t="str">
        <f>Source!DG3769</f>
        <v/>
      </c>
      <c r="H4617" s="2">
        <f>Source!AV3769</f>
        <v>1</v>
      </c>
      <c r="I4617" s="2">
        <f>IF(Source!BA3769&lt;&gt; 0, Source!BA3769, 1)</f>
        <v>1</v>
      </c>
      <c r="J4617" s="16">
        <f>Source!S3769</f>
        <v>57642.26</v>
      </c>
      <c r="K4617" s="16"/>
    </row>
    <row r="4618" spans="1:22" ht="14.25" x14ac:dyDescent="0.2">
      <c r="A4618" s="13"/>
      <c r="B4618" s="13"/>
      <c r="C4618" s="13" t="s">
        <v>1160</v>
      </c>
      <c r="D4618" s="14" t="s">
        <v>1161</v>
      </c>
      <c r="E4618" s="2">
        <f>Source!AT3769</f>
        <v>70</v>
      </c>
      <c r="F4618" s="16"/>
      <c r="G4618" s="15"/>
      <c r="H4618" s="2"/>
      <c r="I4618" s="2"/>
      <c r="J4618" s="16">
        <f>SUM(R4616:R4617)</f>
        <v>40349.58</v>
      </c>
      <c r="K4618" s="16"/>
    </row>
    <row r="4619" spans="1:22" ht="14.25" x14ac:dyDescent="0.2">
      <c r="A4619" s="13"/>
      <c r="B4619" s="13"/>
      <c r="C4619" s="13" t="s">
        <v>1162</v>
      </c>
      <c r="D4619" s="14" t="s">
        <v>1161</v>
      </c>
      <c r="E4619" s="2">
        <f>Source!AU3769</f>
        <v>10</v>
      </c>
      <c r="F4619" s="16"/>
      <c r="G4619" s="15"/>
      <c r="H4619" s="2"/>
      <c r="I4619" s="2"/>
      <c r="J4619" s="16">
        <f>SUM(T4616:T4618)</f>
        <v>5764.23</v>
      </c>
      <c r="K4619" s="16"/>
    </row>
    <row r="4620" spans="1:22" ht="14.25" x14ac:dyDescent="0.2">
      <c r="A4620" s="13"/>
      <c r="B4620" s="13"/>
      <c r="C4620" s="13" t="s">
        <v>1163</v>
      </c>
      <c r="D4620" s="14" t="s">
        <v>1164</v>
      </c>
      <c r="E4620" s="2">
        <f>Source!AQ3769</f>
        <v>3.6</v>
      </c>
      <c r="F4620" s="16"/>
      <c r="G4620" s="15" t="str">
        <f>Source!DI3769</f>
        <v/>
      </c>
      <c r="H4620" s="2">
        <f>Source!AV3769</f>
        <v>1</v>
      </c>
      <c r="I4620" s="2"/>
      <c r="J4620" s="16"/>
      <c r="K4620" s="16">
        <f>Source!U3769</f>
        <v>93.600000000000009</v>
      </c>
    </row>
    <row r="4621" spans="1:22" ht="15" x14ac:dyDescent="0.25">
      <c r="A4621" s="20"/>
      <c r="B4621" s="20"/>
      <c r="C4621" s="20"/>
      <c r="D4621" s="20"/>
      <c r="E4621" s="20"/>
      <c r="F4621" s="20"/>
      <c r="G4621" s="20"/>
      <c r="H4621" s="20"/>
      <c r="I4621" s="58">
        <f>J4617+J4618+J4619</f>
        <v>103756.06999999999</v>
      </c>
      <c r="J4621" s="58"/>
      <c r="K4621" s="21">
        <f>IF(Source!I3769&lt;&gt;0, ROUND(I4621/Source!I3769, 2), 0)</f>
        <v>3990.62</v>
      </c>
      <c r="P4621" s="18">
        <f>I4621</f>
        <v>103756.06999999999</v>
      </c>
    </row>
    <row r="4623" spans="1:22" ht="15" x14ac:dyDescent="0.25">
      <c r="A4623" s="61" t="str">
        <f>CONCATENATE("Итого по разделу: ",IF(Source!G3771&lt;&gt;"Новый раздел", Source!G3771, ""))</f>
        <v>Итого по разделу: Замеры сопротивления</v>
      </c>
      <c r="B4623" s="61"/>
      <c r="C4623" s="61"/>
      <c r="D4623" s="61"/>
      <c r="E4623" s="61"/>
      <c r="F4623" s="61"/>
      <c r="G4623" s="61"/>
      <c r="H4623" s="61"/>
      <c r="I4623" s="59">
        <f>SUM(P4591:P4622)</f>
        <v>4587846.9500000011</v>
      </c>
      <c r="J4623" s="60"/>
      <c r="K4623" s="23"/>
    </row>
    <row r="4626" spans="1:22" ht="16.5" x14ac:dyDescent="0.25">
      <c r="A4626" s="57" t="str">
        <f>CONCATENATE("Раздел: ",IF(Source!G3801&lt;&gt;"Новый раздел", Source!G3801, ""))</f>
        <v>Раздел: Материал</v>
      </c>
      <c r="B4626" s="57"/>
      <c r="C4626" s="57"/>
      <c r="D4626" s="57"/>
      <c r="E4626" s="57"/>
      <c r="F4626" s="57"/>
      <c r="G4626" s="57"/>
      <c r="H4626" s="57"/>
      <c r="I4626" s="57"/>
      <c r="J4626" s="57"/>
      <c r="K4626" s="57"/>
    </row>
    <row r="4627" spans="1:22" ht="71.25" x14ac:dyDescent="0.2">
      <c r="A4627" s="13">
        <v>529</v>
      </c>
      <c r="B4627" s="13" t="str">
        <f>Source!F3805</f>
        <v>Цена поставщика или эквивалент</v>
      </c>
      <c r="C4627" s="13" t="s">
        <v>1169</v>
      </c>
      <c r="D4627" s="14" t="str">
        <f>Source!H3805</f>
        <v>шт.</v>
      </c>
      <c r="E4627" s="2">
        <f>Source!I3805</f>
        <v>16</v>
      </c>
      <c r="F4627" s="16">
        <f>Source!AL3805</f>
        <v>38450.82</v>
      </c>
      <c r="G4627" s="15" t="str">
        <f>Source!DD3805</f>
        <v/>
      </c>
      <c r="H4627" s="2">
        <f>Source!AW3805</f>
        <v>1</v>
      </c>
      <c r="I4627" s="2">
        <f>IF(Source!BC3805&lt;&gt; 0, Source!BC3805, 1)</f>
        <v>1</v>
      </c>
      <c r="J4627" s="16">
        <f>Source!P3805</f>
        <v>615213.12</v>
      </c>
      <c r="K4627" s="16"/>
      <c r="Q4627">
        <f>ROUND((Source!BZ3805/100)*ROUND((Source!AF3805*Source!AV3805)*Source!I3805, 2), 2)</f>
        <v>0</v>
      </c>
      <c r="R4627">
        <f>Source!X3805</f>
        <v>0</v>
      </c>
      <c r="S4627">
        <f>ROUND((Source!CA3805/100)*ROUND((Source!AF3805*Source!AV3805)*Source!I3805, 2), 2)</f>
        <v>0</v>
      </c>
      <c r="T4627">
        <f>Source!Y3805</f>
        <v>0</v>
      </c>
      <c r="U4627">
        <f>ROUND((175/100)*ROUND((Source!AE3805*Source!AV3805)*Source!I3805, 2), 2)</f>
        <v>0</v>
      </c>
      <c r="V4627">
        <f>ROUND((108/100)*ROUND(Source!CS3805*Source!I3805, 2), 2)</f>
        <v>0</v>
      </c>
    </row>
    <row r="4628" spans="1:22" ht="15" x14ac:dyDescent="0.25">
      <c r="A4628" s="20"/>
      <c r="B4628" s="20"/>
      <c r="C4628" s="20"/>
      <c r="D4628" s="20"/>
      <c r="E4628" s="20"/>
      <c r="F4628" s="20"/>
      <c r="G4628" s="20"/>
      <c r="H4628" s="20"/>
      <c r="I4628" s="58">
        <f>J4627</f>
        <v>615213.12</v>
      </c>
      <c r="J4628" s="58"/>
      <c r="K4628" s="21">
        <f>IF(Source!I3805&lt;&gt;0, ROUND(I4628/Source!I3805, 2), 0)</f>
        <v>38450.82</v>
      </c>
      <c r="P4628" s="18">
        <f>I4628</f>
        <v>615213.12</v>
      </c>
    </row>
    <row r="4629" spans="1:22" ht="71.25" x14ac:dyDescent="0.2">
      <c r="A4629" s="13">
        <v>530</v>
      </c>
      <c r="B4629" s="13" t="str">
        <f>Source!F3806</f>
        <v>Цена поставщика или эквивалент</v>
      </c>
      <c r="C4629" s="13" t="s">
        <v>1170</v>
      </c>
      <c r="D4629" s="14" t="str">
        <f>Source!H3806</f>
        <v>шт.</v>
      </c>
      <c r="E4629" s="2">
        <f>Source!I3806</f>
        <v>8</v>
      </c>
      <c r="F4629" s="16">
        <f>Source!AL3806</f>
        <v>76766.67</v>
      </c>
      <c r="G4629" s="15" t="str">
        <f>Source!DD3806</f>
        <v/>
      </c>
      <c r="H4629" s="2">
        <f>Source!AW3806</f>
        <v>1</v>
      </c>
      <c r="I4629" s="2">
        <f>IF(Source!BC3806&lt;&gt; 0, Source!BC3806, 1)</f>
        <v>1</v>
      </c>
      <c r="J4629" s="16">
        <f>Source!P3806</f>
        <v>614133.36</v>
      </c>
      <c r="K4629" s="16"/>
      <c r="Q4629">
        <f>ROUND((Source!BZ3806/100)*ROUND((Source!AF3806*Source!AV3806)*Source!I3806, 2), 2)</f>
        <v>0</v>
      </c>
      <c r="R4629">
        <f>Source!X3806</f>
        <v>0</v>
      </c>
      <c r="S4629">
        <f>ROUND((Source!CA3806/100)*ROUND((Source!AF3806*Source!AV3806)*Source!I3806, 2), 2)</f>
        <v>0</v>
      </c>
      <c r="T4629">
        <f>Source!Y3806</f>
        <v>0</v>
      </c>
      <c r="U4629">
        <f>ROUND((175/100)*ROUND((Source!AE3806*Source!AV3806)*Source!I3806, 2), 2)</f>
        <v>0</v>
      </c>
      <c r="V4629">
        <f>ROUND((108/100)*ROUND(Source!CS3806*Source!I3806, 2), 2)</f>
        <v>0</v>
      </c>
    </row>
    <row r="4630" spans="1:22" ht="15" x14ac:dyDescent="0.25">
      <c r="A4630" s="20"/>
      <c r="B4630" s="20"/>
      <c r="C4630" s="20"/>
      <c r="D4630" s="20"/>
      <c r="E4630" s="20"/>
      <c r="F4630" s="20"/>
      <c r="G4630" s="20"/>
      <c r="H4630" s="20"/>
      <c r="I4630" s="58">
        <f>J4629</f>
        <v>614133.36</v>
      </c>
      <c r="J4630" s="58"/>
      <c r="K4630" s="21">
        <f>IF(Source!I3806&lt;&gt;0, ROUND(I4630/Source!I3806, 2), 0)</f>
        <v>76766.67</v>
      </c>
      <c r="P4630" s="18">
        <f>I4630</f>
        <v>614133.36</v>
      </c>
    </row>
    <row r="4631" spans="1:22" ht="183.75" x14ac:dyDescent="0.2">
      <c r="A4631" s="13">
        <v>531</v>
      </c>
      <c r="B4631" s="13" t="str">
        <f>Source!F3807</f>
        <v>Цена поставщика или эквивалент</v>
      </c>
      <c r="C4631" s="13" t="s">
        <v>1171</v>
      </c>
      <c r="D4631" s="14" t="str">
        <f>Source!H3807</f>
        <v>шт.</v>
      </c>
      <c r="E4631" s="2">
        <f>Source!I3807</f>
        <v>6</v>
      </c>
      <c r="F4631" s="16">
        <f>Source!AL3807</f>
        <v>9975</v>
      </c>
      <c r="G4631" s="15" t="str">
        <f>Source!DD3807</f>
        <v/>
      </c>
      <c r="H4631" s="2">
        <f>Source!AW3807</f>
        <v>1</v>
      </c>
      <c r="I4631" s="2">
        <f>IF(Source!BC3807&lt;&gt; 0, Source!BC3807, 1)</f>
        <v>1</v>
      </c>
      <c r="J4631" s="16">
        <f>Source!P3807</f>
        <v>59850</v>
      </c>
      <c r="K4631" s="16"/>
      <c r="Q4631">
        <f>ROUND((Source!BZ3807/100)*ROUND((Source!AF3807*Source!AV3807)*Source!I3807, 2), 2)</f>
        <v>0</v>
      </c>
      <c r="R4631">
        <f>Source!X3807</f>
        <v>0</v>
      </c>
      <c r="S4631">
        <f>ROUND((Source!CA3807/100)*ROUND((Source!AF3807*Source!AV3807)*Source!I3807, 2), 2)</f>
        <v>0</v>
      </c>
      <c r="T4631">
        <f>Source!Y3807</f>
        <v>0</v>
      </c>
      <c r="U4631">
        <f>ROUND((175/100)*ROUND((Source!AE3807*Source!AV3807)*Source!I3807, 2), 2)</f>
        <v>0</v>
      </c>
      <c r="V4631">
        <f>ROUND((108/100)*ROUND(Source!CS3807*Source!I3807, 2), 2)</f>
        <v>0</v>
      </c>
    </row>
    <row r="4632" spans="1:22" ht="15" x14ac:dyDescent="0.25">
      <c r="A4632" s="20"/>
      <c r="B4632" s="20"/>
      <c r="C4632" s="20"/>
      <c r="D4632" s="20"/>
      <c r="E4632" s="20"/>
      <c r="F4632" s="20"/>
      <c r="G4632" s="20"/>
      <c r="H4632" s="20"/>
      <c r="I4632" s="58">
        <f>J4631</f>
        <v>59850</v>
      </c>
      <c r="J4632" s="58"/>
      <c r="K4632" s="21">
        <f>IF(Source!I3807&lt;&gt;0, ROUND(I4632/Source!I3807, 2), 0)</f>
        <v>9975</v>
      </c>
      <c r="P4632" s="18">
        <f>I4632</f>
        <v>59850</v>
      </c>
    </row>
    <row r="4633" spans="1:22" ht="71.25" x14ac:dyDescent="0.2">
      <c r="A4633" s="13">
        <v>532</v>
      </c>
      <c r="B4633" s="13" t="str">
        <f>Source!F3808</f>
        <v>Цена поставщика или эквивалент</v>
      </c>
      <c r="C4633" s="13" t="s">
        <v>1172</v>
      </c>
      <c r="D4633" s="14" t="str">
        <f>Source!H3808</f>
        <v>шт.</v>
      </c>
      <c r="E4633" s="2">
        <f>Source!I3808</f>
        <v>1</v>
      </c>
      <c r="F4633" s="16">
        <f>Source!AL3808</f>
        <v>9412.7999999999993</v>
      </c>
      <c r="G4633" s="15" t="str">
        <f>Source!DD3808</f>
        <v/>
      </c>
      <c r="H4633" s="2">
        <f>Source!AW3808</f>
        <v>1</v>
      </c>
      <c r="I4633" s="2">
        <f>IF(Source!BC3808&lt;&gt; 0, Source!BC3808, 1)</f>
        <v>1</v>
      </c>
      <c r="J4633" s="16">
        <f>Source!P3808</f>
        <v>9412.7999999999993</v>
      </c>
      <c r="K4633" s="16"/>
      <c r="Q4633">
        <f>ROUND((Source!BZ3808/100)*ROUND((Source!AF3808*Source!AV3808)*Source!I3808, 2), 2)</f>
        <v>0</v>
      </c>
      <c r="R4633">
        <f>Source!X3808</f>
        <v>0</v>
      </c>
      <c r="S4633">
        <f>ROUND((Source!CA3808/100)*ROUND((Source!AF3808*Source!AV3808)*Source!I3808, 2), 2)</f>
        <v>0</v>
      </c>
      <c r="T4633">
        <f>Source!Y3808</f>
        <v>0</v>
      </c>
      <c r="U4633">
        <f>ROUND((175/100)*ROUND((Source!AE3808*Source!AV3808)*Source!I3808, 2), 2)</f>
        <v>0</v>
      </c>
      <c r="V4633">
        <f>ROUND((108/100)*ROUND(Source!CS3808*Source!I3808, 2), 2)</f>
        <v>0</v>
      </c>
    </row>
    <row r="4634" spans="1:22" ht="15" x14ac:dyDescent="0.25">
      <c r="A4634" s="20"/>
      <c r="B4634" s="20"/>
      <c r="C4634" s="20"/>
      <c r="D4634" s="20"/>
      <c r="E4634" s="20"/>
      <c r="F4634" s="20"/>
      <c r="G4634" s="20"/>
      <c r="H4634" s="20"/>
      <c r="I4634" s="58">
        <f>J4633</f>
        <v>9412.7999999999993</v>
      </c>
      <c r="J4634" s="58"/>
      <c r="K4634" s="21">
        <f>IF(Source!I3808&lt;&gt;0, ROUND(I4634/Source!I3808, 2), 0)</f>
        <v>9412.7999999999993</v>
      </c>
      <c r="P4634" s="18">
        <f>I4634</f>
        <v>9412.7999999999993</v>
      </c>
    </row>
    <row r="4635" spans="1:22" ht="71.25" x14ac:dyDescent="0.2">
      <c r="A4635" s="13">
        <v>533</v>
      </c>
      <c r="B4635" s="13" t="str">
        <f>Source!F3809</f>
        <v>Цена поставщика или эквивалент</v>
      </c>
      <c r="C4635" s="13" t="s">
        <v>1173</v>
      </c>
      <c r="D4635" s="14" t="str">
        <f>Source!H3809</f>
        <v>шт.</v>
      </c>
      <c r="E4635" s="2">
        <f>Source!I3809</f>
        <v>2</v>
      </c>
      <c r="F4635" s="16">
        <f>Source!AL3809</f>
        <v>9195.1</v>
      </c>
      <c r="G4635" s="15" t="str">
        <f>Source!DD3809</f>
        <v/>
      </c>
      <c r="H4635" s="2">
        <f>Source!AW3809</f>
        <v>1</v>
      </c>
      <c r="I4635" s="2">
        <f>IF(Source!BC3809&lt;&gt; 0, Source!BC3809, 1)</f>
        <v>1</v>
      </c>
      <c r="J4635" s="16">
        <f>Source!P3809</f>
        <v>18390.2</v>
      </c>
      <c r="K4635" s="16"/>
      <c r="Q4635">
        <f>ROUND((Source!BZ3809/100)*ROUND((Source!AF3809*Source!AV3809)*Source!I3809, 2), 2)</f>
        <v>0</v>
      </c>
      <c r="R4635">
        <f>Source!X3809</f>
        <v>0</v>
      </c>
      <c r="S4635">
        <f>ROUND((Source!CA3809/100)*ROUND((Source!AF3809*Source!AV3809)*Source!I3809, 2), 2)</f>
        <v>0</v>
      </c>
      <c r="T4635">
        <f>Source!Y3809</f>
        <v>0</v>
      </c>
      <c r="U4635">
        <f>ROUND((175/100)*ROUND((Source!AE3809*Source!AV3809)*Source!I3809, 2), 2)</f>
        <v>0</v>
      </c>
      <c r="V4635">
        <f>ROUND((108/100)*ROUND(Source!CS3809*Source!I3809, 2), 2)</f>
        <v>0</v>
      </c>
    </row>
    <row r="4636" spans="1:22" ht="15" x14ac:dyDescent="0.25">
      <c r="A4636" s="20"/>
      <c r="B4636" s="20"/>
      <c r="C4636" s="20"/>
      <c r="D4636" s="20"/>
      <c r="E4636" s="20"/>
      <c r="F4636" s="20"/>
      <c r="G4636" s="20"/>
      <c r="H4636" s="20"/>
      <c r="I4636" s="58">
        <f>J4635</f>
        <v>18390.2</v>
      </c>
      <c r="J4636" s="58"/>
      <c r="K4636" s="21">
        <f>IF(Source!I3809&lt;&gt;0, ROUND(I4636/Source!I3809, 2), 0)</f>
        <v>9195.1</v>
      </c>
      <c r="P4636" s="18">
        <f>I4636</f>
        <v>18390.2</v>
      </c>
    </row>
    <row r="4637" spans="1:22" ht="71.25" x14ac:dyDescent="0.2">
      <c r="A4637" s="13">
        <v>534</v>
      </c>
      <c r="B4637" s="13" t="str">
        <f>Source!F3810</f>
        <v>Цена поставщика или эквивалент</v>
      </c>
      <c r="C4637" s="13" t="s">
        <v>1174</v>
      </c>
      <c r="D4637" s="14" t="str">
        <f>Source!H3810</f>
        <v>шт.</v>
      </c>
      <c r="E4637" s="2">
        <f>Source!I3810</f>
        <v>2</v>
      </c>
      <c r="F4637" s="16">
        <f>Source!AL3810</f>
        <v>19128.95</v>
      </c>
      <c r="G4637" s="15" t="str">
        <f>Source!DD3810</f>
        <v/>
      </c>
      <c r="H4637" s="2">
        <f>Source!AW3810</f>
        <v>1</v>
      </c>
      <c r="I4637" s="2">
        <f>IF(Source!BC3810&lt;&gt; 0, Source!BC3810, 1)</f>
        <v>1</v>
      </c>
      <c r="J4637" s="16">
        <f>Source!P3810</f>
        <v>38257.9</v>
      </c>
      <c r="K4637" s="16"/>
      <c r="Q4637">
        <f>ROUND((Source!BZ3810/100)*ROUND((Source!AF3810*Source!AV3810)*Source!I3810, 2), 2)</f>
        <v>0</v>
      </c>
      <c r="R4637">
        <f>Source!X3810</f>
        <v>0</v>
      </c>
      <c r="S4637">
        <f>ROUND((Source!CA3810/100)*ROUND((Source!AF3810*Source!AV3810)*Source!I3810, 2), 2)</f>
        <v>0</v>
      </c>
      <c r="T4637">
        <f>Source!Y3810</f>
        <v>0</v>
      </c>
      <c r="U4637">
        <f>ROUND((175/100)*ROUND((Source!AE3810*Source!AV3810)*Source!I3810, 2), 2)</f>
        <v>0</v>
      </c>
      <c r="V4637">
        <f>ROUND((108/100)*ROUND(Source!CS3810*Source!I3810, 2), 2)</f>
        <v>0</v>
      </c>
    </row>
    <row r="4638" spans="1:22" ht="15" x14ac:dyDescent="0.25">
      <c r="A4638" s="20"/>
      <c r="B4638" s="20"/>
      <c r="C4638" s="20"/>
      <c r="D4638" s="20"/>
      <c r="E4638" s="20"/>
      <c r="F4638" s="20"/>
      <c r="G4638" s="20"/>
      <c r="H4638" s="20"/>
      <c r="I4638" s="58">
        <f>J4637</f>
        <v>38257.9</v>
      </c>
      <c r="J4638" s="58"/>
      <c r="K4638" s="21">
        <f>IF(Source!I3810&lt;&gt;0, ROUND(I4638/Source!I3810, 2), 0)</f>
        <v>19128.95</v>
      </c>
      <c r="P4638" s="18">
        <f>I4638</f>
        <v>38257.9</v>
      </c>
    </row>
    <row r="4639" spans="1:22" ht="71.25" x14ac:dyDescent="0.2">
      <c r="A4639" s="13">
        <v>535</v>
      </c>
      <c r="B4639" s="13" t="str">
        <f>Source!F3811</f>
        <v>Цена поставщика или эквивалент</v>
      </c>
      <c r="C4639" s="13" t="s">
        <v>1175</v>
      </c>
      <c r="D4639" s="14" t="str">
        <f>Source!H3811</f>
        <v>шт.</v>
      </c>
      <c r="E4639" s="2">
        <f>Source!I3811</f>
        <v>1</v>
      </c>
      <c r="F4639" s="16">
        <f>Source!AL3811</f>
        <v>3490.98</v>
      </c>
      <c r="G4639" s="15" t="str">
        <f>Source!DD3811</f>
        <v/>
      </c>
      <c r="H4639" s="2">
        <f>Source!AW3811</f>
        <v>1</v>
      </c>
      <c r="I4639" s="2">
        <f>IF(Source!BC3811&lt;&gt; 0, Source!BC3811, 1)</f>
        <v>1</v>
      </c>
      <c r="J4639" s="16">
        <f>Source!P3811</f>
        <v>3490.98</v>
      </c>
      <c r="K4639" s="16"/>
      <c r="Q4639">
        <f>ROUND((Source!BZ3811/100)*ROUND((Source!AF3811*Source!AV3811)*Source!I3811, 2), 2)</f>
        <v>0</v>
      </c>
      <c r="R4639">
        <f>Source!X3811</f>
        <v>0</v>
      </c>
      <c r="S4639">
        <f>ROUND((Source!CA3811/100)*ROUND((Source!AF3811*Source!AV3811)*Source!I3811, 2), 2)</f>
        <v>0</v>
      </c>
      <c r="T4639">
        <f>Source!Y3811</f>
        <v>0</v>
      </c>
      <c r="U4639">
        <f>ROUND((175/100)*ROUND((Source!AE3811*Source!AV3811)*Source!I3811, 2), 2)</f>
        <v>0</v>
      </c>
      <c r="V4639">
        <f>ROUND((108/100)*ROUND(Source!CS3811*Source!I3811, 2), 2)</f>
        <v>0</v>
      </c>
    </row>
    <row r="4640" spans="1:22" ht="15" x14ac:dyDescent="0.25">
      <c r="A4640" s="20"/>
      <c r="B4640" s="20"/>
      <c r="C4640" s="20"/>
      <c r="D4640" s="20"/>
      <c r="E4640" s="20"/>
      <c r="F4640" s="20"/>
      <c r="G4640" s="20"/>
      <c r="H4640" s="20"/>
      <c r="I4640" s="58">
        <f>J4639</f>
        <v>3490.98</v>
      </c>
      <c r="J4640" s="58"/>
      <c r="K4640" s="21">
        <f>IF(Source!I3811&lt;&gt;0, ROUND(I4640/Source!I3811, 2), 0)</f>
        <v>3490.98</v>
      </c>
      <c r="P4640" s="18">
        <f>I4640</f>
        <v>3490.98</v>
      </c>
    </row>
    <row r="4641" spans="1:22" ht="71.25" x14ac:dyDescent="0.2">
      <c r="A4641" s="13">
        <v>536</v>
      </c>
      <c r="B4641" s="13" t="str">
        <f>Source!F3812</f>
        <v>Цена поставщика или эквивалент</v>
      </c>
      <c r="C4641" s="13" t="s">
        <v>1176</v>
      </c>
      <c r="D4641" s="14" t="str">
        <f>Source!H3812</f>
        <v>шт.</v>
      </c>
      <c r="E4641" s="2">
        <f>Source!I3812</f>
        <v>2</v>
      </c>
      <c r="F4641" s="16">
        <f>Source!AL3812</f>
        <v>3364.75</v>
      </c>
      <c r="G4641" s="15" t="str">
        <f>Source!DD3812</f>
        <v/>
      </c>
      <c r="H4641" s="2">
        <f>Source!AW3812</f>
        <v>1</v>
      </c>
      <c r="I4641" s="2">
        <f>IF(Source!BC3812&lt;&gt; 0, Source!BC3812, 1)</f>
        <v>1</v>
      </c>
      <c r="J4641" s="16">
        <f>Source!P3812</f>
        <v>6729.5</v>
      </c>
      <c r="K4641" s="16"/>
      <c r="Q4641">
        <f>ROUND((Source!BZ3812/100)*ROUND((Source!AF3812*Source!AV3812)*Source!I3812, 2), 2)</f>
        <v>0</v>
      </c>
      <c r="R4641">
        <f>Source!X3812</f>
        <v>0</v>
      </c>
      <c r="S4641">
        <f>ROUND((Source!CA3812/100)*ROUND((Source!AF3812*Source!AV3812)*Source!I3812, 2), 2)</f>
        <v>0</v>
      </c>
      <c r="T4641">
        <f>Source!Y3812</f>
        <v>0</v>
      </c>
      <c r="U4641">
        <f>ROUND((175/100)*ROUND((Source!AE3812*Source!AV3812)*Source!I3812, 2), 2)</f>
        <v>0</v>
      </c>
      <c r="V4641">
        <f>ROUND((108/100)*ROUND(Source!CS3812*Source!I3812, 2), 2)</f>
        <v>0</v>
      </c>
    </row>
    <row r="4642" spans="1:22" ht="15" x14ac:dyDescent="0.25">
      <c r="A4642" s="20"/>
      <c r="B4642" s="20"/>
      <c r="C4642" s="20"/>
      <c r="D4642" s="20"/>
      <c r="E4642" s="20"/>
      <c r="F4642" s="20"/>
      <c r="G4642" s="20"/>
      <c r="H4642" s="20"/>
      <c r="I4642" s="58">
        <f>J4641</f>
        <v>6729.5</v>
      </c>
      <c r="J4642" s="58"/>
      <c r="K4642" s="21">
        <f>IF(Source!I3812&lt;&gt;0, ROUND(I4642/Source!I3812, 2), 0)</f>
        <v>3364.75</v>
      </c>
      <c r="P4642" s="18">
        <f>I4642</f>
        <v>6729.5</v>
      </c>
    </row>
    <row r="4643" spans="1:22" ht="71.25" x14ac:dyDescent="0.2">
      <c r="A4643" s="13">
        <v>537</v>
      </c>
      <c r="B4643" s="13" t="str">
        <f>Source!F3813</f>
        <v>Цена поставщика или эквивалент</v>
      </c>
      <c r="C4643" s="13" t="s">
        <v>1177</v>
      </c>
      <c r="D4643" s="14" t="str">
        <f>Source!H3813</f>
        <v>шт.</v>
      </c>
      <c r="E4643" s="2">
        <f>Source!I3813</f>
        <v>3</v>
      </c>
      <c r="F4643" s="16">
        <f>Source!AL3813</f>
        <v>3984.17</v>
      </c>
      <c r="G4643" s="15" t="str">
        <f>Source!DD3813</f>
        <v/>
      </c>
      <c r="H4643" s="2">
        <f>Source!AW3813</f>
        <v>1</v>
      </c>
      <c r="I4643" s="2">
        <f>IF(Source!BC3813&lt;&gt; 0, Source!BC3813, 1)</f>
        <v>1</v>
      </c>
      <c r="J4643" s="16">
        <f>Source!P3813</f>
        <v>11952.51</v>
      </c>
      <c r="K4643" s="16"/>
      <c r="Q4643">
        <f>ROUND((Source!BZ3813/100)*ROUND((Source!AF3813*Source!AV3813)*Source!I3813, 2), 2)</f>
        <v>0</v>
      </c>
      <c r="R4643">
        <f>Source!X3813</f>
        <v>0</v>
      </c>
      <c r="S4643">
        <f>ROUND((Source!CA3813/100)*ROUND((Source!AF3813*Source!AV3813)*Source!I3813, 2), 2)</f>
        <v>0</v>
      </c>
      <c r="T4643">
        <f>Source!Y3813</f>
        <v>0</v>
      </c>
      <c r="U4643">
        <f>ROUND((175/100)*ROUND((Source!AE3813*Source!AV3813)*Source!I3813, 2), 2)</f>
        <v>0</v>
      </c>
      <c r="V4643">
        <f>ROUND((108/100)*ROUND(Source!CS3813*Source!I3813, 2), 2)</f>
        <v>0</v>
      </c>
    </row>
    <row r="4644" spans="1:22" ht="15" x14ac:dyDescent="0.25">
      <c r="A4644" s="20"/>
      <c r="B4644" s="20"/>
      <c r="C4644" s="20"/>
      <c r="D4644" s="20"/>
      <c r="E4644" s="20"/>
      <c r="F4644" s="20"/>
      <c r="G4644" s="20"/>
      <c r="H4644" s="20"/>
      <c r="I4644" s="58">
        <f>J4643</f>
        <v>11952.51</v>
      </c>
      <c r="J4644" s="58"/>
      <c r="K4644" s="21">
        <f>IF(Source!I3813&lt;&gt;0, ROUND(I4644/Source!I3813, 2), 0)</f>
        <v>3984.17</v>
      </c>
      <c r="P4644" s="18">
        <f>I4644</f>
        <v>11952.51</v>
      </c>
    </row>
    <row r="4645" spans="1:22" ht="71.25" x14ac:dyDescent="0.2">
      <c r="A4645" s="13">
        <v>538</v>
      </c>
      <c r="B4645" s="13" t="str">
        <f>Source!F3814</f>
        <v>Цена поставщика или эквивалент</v>
      </c>
      <c r="C4645" s="13" t="s">
        <v>1178</v>
      </c>
      <c r="D4645" s="14" t="str">
        <f>Source!H3814</f>
        <v>шт.</v>
      </c>
      <c r="E4645" s="2">
        <f>Source!I3814</f>
        <v>3</v>
      </c>
      <c r="F4645" s="16">
        <f>Source!AL3814</f>
        <v>2947.54</v>
      </c>
      <c r="G4645" s="15" t="str">
        <f>Source!DD3814</f>
        <v/>
      </c>
      <c r="H4645" s="2">
        <f>Source!AW3814</f>
        <v>1</v>
      </c>
      <c r="I4645" s="2">
        <f>IF(Source!BC3814&lt;&gt; 0, Source!BC3814, 1)</f>
        <v>1</v>
      </c>
      <c r="J4645" s="16">
        <f>Source!P3814</f>
        <v>8842.6200000000008</v>
      </c>
      <c r="K4645" s="16"/>
      <c r="Q4645">
        <f>ROUND((Source!BZ3814/100)*ROUND((Source!AF3814*Source!AV3814)*Source!I3814, 2), 2)</f>
        <v>0</v>
      </c>
      <c r="R4645">
        <f>Source!X3814</f>
        <v>0</v>
      </c>
      <c r="S4645">
        <f>ROUND((Source!CA3814/100)*ROUND((Source!AF3814*Source!AV3814)*Source!I3814, 2), 2)</f>
        <v>0</v>
      </c>
      <c r="T4645">
        <f>Source!Y3814</f>
        <v>0</v>
      </c>
      <c r="U4645">
        <f>ROUND((175/100)*ROUND((Source!AE3814*Source!AV3814)*Source!I3814, 2), 2)</f>
        <v>0</v>
      </c>
      <c r="V4645">
        <f>ROUND((108/100)*ROUND(Source!CS3814*Source!I3814, 2), 2)</f>
        <v>0</v>
      </c>
    </row>
    <row r="4646" spans="1:22" ht="15" x14ac:dyDescent="0.25">
      <c r="A4646" s="20"/>
      <c r="B4646" s="20"/>
      <c r="C4646" s="20"/>
      <c r="D4646" s="20"/>
      <c r="E4646" s="20"/>
      <c r="F4646" s="20"/>
      <c r="G4646" s="20"/>
      <c r="H4646" s="20"/>
      <c r="I4646" s="58">
        <f>J4645</f>
        <v>8842.6200000000008</v>
      </c>
      <c r="J4646" s="58"/>
      <c r="K4646" s="21">
        <f>IF(Source!I3814&lt;&gt;0, ROUND(I4646/Source!I3814, 2), 0)</f>
        <v>2947.54</v>
      </c>
      <c r="P4646" s="18">
        <f>I4646</f>
        <v>8842.6200000000008</v>
      </c>
    </row>
    <row r="4647" spans="1:22" ht="71.25" x14ac:dyDescent="0.2">
      <c r="A4647" s="13">
        <v>539</v>
      </c>
      <c r="B4647" s="13" t="str">
        <f>Source!F3815</f>
        <v>Цена поставщика или эквивалент</v>
      </c>
      <c r="C4647" s="13" t="s">
        <v>1179</v>
      </c>
      <c r="D4647" s="14" t="str">
        <f>Source!H3815</f>
        <v>шт.</v>
      </c>
      <c r="E4647" s="2">
        <f>Source!I3815</f>
        <v>1</v>
      </c>
      <c r="F4647" s="16">
        <f>Source!AL3815</f>
        <v>592.62</v>
      </c>
      <c r="G4647" s="15" t="str">
        <f>Source!DD3815</f>
        <v/>
      </c>
      <c r="H4647" s="2">
        <f>Source!AW3815</f>
        <v>1</v>
      </c>
      <c r="I4647" s="2">
        <f>IF(Source!BC3815&lt;&gt; 0, Source!BC3815, 1)</f>
        <v>1</v>
      </c>
      <c r="J4647" s="16">
        <f>Source!P3815</f>
        <v>592.62</v>
      </c>
      <c r="K4647" s="16"/>
      <c r="Q4647">
        <f>ROUND((Source!BZ3815/100)*ROUND((Source!AF3815*Source!AV3815)*Source!I3815, 2), 2)</f>
        <v>0</v>
      </c>
      <c r="R4647">
        <f>Source!X3815</f>
        <v>0</v>
      </c>
      <c r="S4647">
        <f>ROUND((Source!CA3815/100)*ROUND((Source!AF3815*Source!AV3815)*Source!I3815, 2), 2)</f>
        <v>0</v>
      </c>
      <c r="T4647">
        <f>Source!Y3815</f>
        <v>0</v>
      </c>
      <c r="U4647">
        <f>ROUND((175/100)*ROUND((Source!AE3815*Source!AV3815)*Source!I3815, 2), 2)</f>
        <v>0</v>
      </c>
      <c r="V4647">
        <f>ROUND((108/100)*ROUND(Source!CS3815*Source!I3815, 2), 2)</f>
        <v>0</v>
      </c>
    </row>
    <row r="4648" spans="1:22" ht="15" x14ac:dyDescent="0.25">
      <c r="A4648" s="20"/>
      <c r="B4648" s="20"/>
      <c r="C4648" s="20"/>
      <c r="D4648" s="20"/>
      <c r="E4648" s="20"/>
      <c r="F4648" s="20"/>
      <c r="G4648" s="20"/>
      <c r="H4648" s="20"/>
      <c r="I4648" s="58">
        <f>J4647</f>
        <v>592.62</v>
      </c>
      <c r="J4648" s="58"/>
      <c r="K4648" s="21">
        <f>IF(Source!I3815&lt;&gt;0, ROUND(I4648/Source!I3815, 2), 0)</f>
        <v>592.62</v>
      </c>
      <c r="P4648" s="18">
        <f>I4648</f>
        <v>592.62</v>
      </c>
    </row>
    <row r="4649" spans="1:22" ht="71.25" x14ac:dyDescent="0.2">
      <c r="A4649" s="13">
        <v>540</v>
      </c>
      <c r="B4649" s="13" t="str">
        <f>Source!F3816</f>
        <v>Цена поставщика или эквивалент</v>
      </c>
      <c r="C4649" s="13" t="s">
        <v>1180</v>
      </c>
      <c r="D4649" s="14" t="str">
        <f>Source!H3816</f>
        <v>шт.</v>
      </c>
      <c r="E4649" s="2">
        <f>Source!I3816</f>
        <v>14</v>
      </c>
      <c r="F4649" s="16">
        <f>Source!AL3816</f>
        <v>2089.67</v>
      </c>
      <c r="G4649" s="15" t="str">
        <f>Source!DD3816</f>
        <v/>
      </c>
      <c r="H4649" s="2">
        <f>Source!AW3816</f>
        <v>1</v>
      </c>
      <c r="I4649" s="2">
        <f>IF(Source!BC3816&lt;&gt; 0, Source!BC3816, 1)</f>
        <v>1</v>
      </c>
      <c r="J4649" s="16">
        <f>Source!P3816</f>
        <v>29255.38</v>
      </c>
      <c r="K4649" s="16"/>
      <c r="Q4649">
        <f>ROUND((Source!BZ3816/100)*ROUND((Source!AF3816*Source!AV3816)*Source!I3816, 2), 2)</f>
        <v>0</v>
      </c>
      <c r="R4649">
        <f>Source!X3816</f>
        <v>0</v>
      </c>
      <c r="S4649">
        <f>ROUND((Source!CA3816/100)*ROUND((Source!AF3816*Source!AV3816)*Source!I3816, 2), 2)</f>
        <v>0</v>
      </c>
      <c r="T4649">
        <f>Source!Y3816</f>
        <v>0</v>
      </c>
      <c r="U4649">
        <f>ROUND((175/100)*ROUND((Source!AE3816*Source!AV3816)*Source!I3816, 2), 2)</f>
        <v>0</v>
      </c>
      <c r="V4649">
        <f>ROUND((108/100)*ROUND(Source!CS3816*Source!I3816, 2), 2)</f>
        <v>0</v>
      </c>
    </row>
    <row r="4650" spans="1:22" ht="15" x14ac:dyDescent="0.25">
      <c r="A4650" s="20"/>
      <c r="B4650" s="20"/>
      <c r="C4650" s="20"/>
      <c r="D4650" s="20"/>
      <c r="E4650" s="20"/>
      <c r="F4650" s="20"/>
      <c r="G4650" s="20"/>
      <c r="H4650" s="20"/>
      <c r="I4650" s="58">
        <f>J4649</f>
        <v>29255.38</v>
      </c>
      <c r="J4650" s="58"/>
      <c r="K4650" s="21">
        <f>IF(Source!I3816&lt;&gt;0, ROUND(I4650/Source!I3816, 2), 0)</f>
        <v>2089.67</v>
      </c>
      <c r="P4650" s="18">
        <f>I4650</f>
        <v>29255.38</v>
      </c>
    </row>
    <row r="4651" spans="1:22" ht="71.25" x14ac:dyDescent="0.2">
      <c r="A4651" s="13">
        <v>541</v>
      </c>
      <c r="B4651" s="13" t="str">
        <f>Source!F3817</f>
        <v>Цена поставщика или эквивалент</v>
      </c>
      <c r="C4651" s="13" t="s">
        <v>1181</v>
      </c>
      <c r="D4651" s="14" t="str">
        <f>Source!H3817</f>
        <v>шт.</v>
      </c>
      <c r="E4651" s="2">
        <f>Source!I3817</f>
        <v>3</v>
      </c>
      <c r="F4651" s="16">
        <f>Source!AL3817</f>
        <v>2973.77</v>
      </c>
      <c r="G4651" s="15" t="str">
        <f>Source!DD3817</f>
        <v/>
      </c>
      <c r="H4651" s="2">
        <f>Source!AW3817</f>
        <v>1</v>
      </c>
      <c r="I4651" s="2">
        <f>IF(Source!BC3817&lt;&gt; 0, Source!BC3817, 1)</f>
        <v>1</v>
      </c>
      <c r="J4651" s="16">
        <f>Source!P3817</f>
        <v>8921.31</v>
      </c>
      <c r="K4651" s="16"/>
      <c r="Q4651">
        <f>ROUND((Source!BZ3817/100)*ROUND((Source!AF3817*Source!AV3817)*Source!I3817, 2), 2)</f>
        <v>0</v>
      </c>
      <c r="R4651">
        <f>Source!X3817</f>
        <v>0</v>
      </c>
      <c r="S4651">
        <f>ROUND((Source!CA3817/100)*ROUND((Source!AF3817*Source!AV3817)*Source!I3817, 2), 2)</f>
        <v>0</v>
      </c>
      <c r="T4651">
        <f>Source!Y3817</f>
        <v>0</v>
      </c>
      <c r="U4651">
        <f>ROUND((175/100)*ROUND((Source!AE3817*Source!AV3817)*Source!I3817, 2), 2)</f>
        <v>0</v>
      </c>
      <c r="V4651">
        <f>ROUND((108/100)*ROUND(Source!CS3817*Source!I3817, 2), 2)</f>
        <v>0</v>
      </c>
    </row>
    <row r="4652" spans="1:22" ht="15" x14ac:dyDescent="0.25">
      <c r="A4652" s="20"/>
      <c r="B4652" s="20"/>
      <c r="C4652" s="20"/>
      <c r="D4652" s="20"/>
      <c r="E4652" s="20"/>
      <c r="F4652" s="20"/>
      <c r="G4652" s="20"/>
      <c r="H4652" s="20"/>
      <c r="I4652" s="58">
        <f>J4651</f>
        <v>8921.31</v>
      </c>
      <c r="J4652" s="58"/>
      <c r="K4652" s="21">
        <f>IF(Source!I3817&lt;&gt;0, ROUND(I4652/Source!I3817, 2), 0)</f>
        <v>2973.77</v>
      </c>
      <c r="P4652" s="18">
        <f>I4652</f>
        <v>8921.31</v>
      </c>
    </row>
    <row r="4653" spans="1:22" ht="71.25" x14ac:dyDescent="0.2">
      <c r="A4653" s="13">
        <v>542</v>
      </c>
      <c r="B4653" s="13" t="str">
        <f>Source!F3818</f>
        <v>Цена поставщика или эквивалент</v>
      </c>
      <c r="C4653" s="13" t="s">
        <v>1182</v>
      </c>
      <c r="D4653" s="14" t="str">
        <f>Source!H3818</f>
        <v>шт.</v>
      </c>
      <c r="E4653" s="2">
        <f>Source!I3818</f>
        <v>16</v>
      </c>
      <c r="F4653" s="16">
        <f>Source!AL3818</f>
        <v>1630</v>
      </c>
      <c r="G4653" s="15" t="str">
        <f>Source!DD3818</f>
        <v/>
      </c>
      <c r="H4653" s="2">
        <f>Source!AW3818</f>
        <v>1</v>
      </c>
      <c r="I4653" s="2">
        <f>IF(Source!BC3818&lt;&gt; 0, Source!BC3818, 1)</f>
        <v>1</v>
      </c>
      <c r="J4653" s="16">
        <f>Source!P3818</f>
        <v>26080</v>
      </c>
      <c r="K4653" s="16"/>
      <c r="Q4653">
        <f>ROUND((Source!BZ3818/100)*ROUND((Source!AF3818*Source!AV3818)*Source!I3818, 2), 2)</f>
        <v>0</v>
      </c>
      <c r="R4653">
        <f>Source!X3818</f>
        <v>0</v>
      </c>
      <c r="S4653">
        <f>ROUND((Source!CA3818/100)*ROUND((Source!AF3818*Source!AV3818)*Source!I3818, 2), 2)</f>
        <v>0</v>
      </c>
      <c r="T4653">
        <f>Source!Y3818</f>
        <v>0</v>
      </c>
      <c r="U4653">
        <f>ROUND((175/100)*ROUND((Source!AE3818*Source!AV3818)*Source!I3818, 2), 2)</f>
        <v>0</v>
      </c>
      <c r="V4653">
        <f>ROUND((108/100)*ROUND(Source!CS3818*Source!I3818, 2), 2)</f>
        <v>0</v>
      </c>
    </row>
    <row r="4654" spans="1:22" ht="15" x14ac:dyDescent="0.25">
      <c r="A4654" s="20"/>
      <c r="B4654" s="20"/>
      <c r="C4654" s="20"/>
      <c r="D4654" s="20"/>
      <c r="E4654" s="20"/>
      <c r="F4654" s="20"/>
      <c r="G4654" s="20"/>
      <c r="H4654" s="20"/>
      <c r="I4654" s="58">
        <f>J4653</f>
        <v>26080</v>
      </c>
      <c r="J4654" s="58"/>
      <c r="K4654" s="21">
        <f>IF(Source!I3818&lt;&gt;0, ROUND(I4654/Source!I3818, 2), 0)</f>
        <v>1630</v>
      </c>
      <c r="P4654" s="18">
        <f>I4654</f>
        <v>26080</v>
      </c>
    </row>
    <row r="4655" spans="1:22" ht="71.25" x14ac:dyDescent="0.2">
      <c r="A4655" s="13">
        <v>543</v>
      </c>
      <c r="B4655" s="13" t="str">
        <f>Source!F3819</f>
        <v>Цена поставщика или эквивалент</v>
      </c>
      <c r="C4655" s="13" t="s">
        <v>1183</v>
      </c>
      <c r="D4655" s="14" t="str">
        <f>Source!H3819</f>
        <v>шт.</v>
      </c>
      <c r="E4655" s="2">
        <f>Source!I3819</f>
        <v>3</v>
      </c>
      <c r="F4655" s="16">
        <f>Source!AL3819</f>
        <v>2256.25</v>
      </c>
      <c r="G4655" s="15" t="str">
        <f>Source!DD3819</f>
        <v/>
      </c>
      <c r="H4655" s="2">
        <f>Source!AW3819</f>
        <v>1</v>
      </c>
      <c r="I4655" s="2">
        <f>IF(Source!BC3819&lt;&gt; 0, Source!BC3819, 1)</f>
        <v>1</v>
      </c>
      <c r="J4655" s="16">
        <f>Source!P3819</f>
        <v>6768.75</v>
      </c>
      <c r="K4655" s="16"/>
      <c r="Q4655">
        <f>ROUND((Source!BZ3819/100)*ROUND((Source!AF3819*Source!AV3819)*Source!I3819, 2), 2)</f>
        <v>0</v>
      </c>
      <c r="R4655">
        <f>Source!X3819</f>
        <v>0</v>
      </c>
      <c r="S4655">
        <f>ROUND((Source!CA3819/100)*ROUND((Source!AF3819*Source!AV3819)*Source!I3819, 2), 2)</f>
        <v>0</v>
      </c>
      <c r="T4655">
        <f>Source!Y3819</f>
        <v>0</v>
      </c>
      <c r="U4655">
        <f>ROUND((175/100)*ROUND((Source!AE3819*Source!AV3819)*Source!I3819, 2), 2)</f>
        <v>0</v>
      </c>
      <c r="V4655">
        <f>ROUND((108/100)*ROUND(Source!CS3819*Source!I3819, 2), 2)</f>
        <v>0</v>
      </c>
    </row>
    <row r="4656" spans="1:22" ht="15" x14ac:dyDescent="0.25">
      <c r="A4656" s="20"/>
      <c r="B4656" s="20"/>
      <c r="C4656" s="20"/>
      <c r="D4656" s="20"/>
      <c r="E4656" s="20"/>
      <c r="F4656" s="20"/>
      <c r="G4656" s="20"/>
      <c r="H4656" s="20"/>
      <c r="I4656" s="58">
        <f>J4655</f>
        <v>6768.75</v>
      </c>
      <c r="J4656" s="58"/>
      <c r="K4656" s="21">
        <f>IF(Source!I3819&lt;&gt;0, ROUND(I4656/Source!I3819, 2), 0)</f>
        <v>2256.25</v>
      </c>
      <c r="P4656" s="18">
        <f>I4656</f>
        <v>6768.75</v>
      </c>
    </row>
    <row r="4657" spans="1:22" ht="71.25" x14ac:dyDescent="0.2">
      <c r="A4657" s="13">
        <v>544</v>
      </c>
      <c r="B4657" s="13" t="str">
        <f>Source!F3820</f>
        <v>Цена поставщика или эквивалент</v>
      </c>
      <c r="C4657" s="13" t="s">
        <v>1184</v>
      </c>
      <c r="D4657" s="14" t="str">
        <f>Source!H3820</f>
        <v>шт.</v>
      </c>
      <c r="E4657" s="2">
        <f>Source!I3820</f>
        <v>22</v>
      </c>
      <c r="F4657" s="16">
        <f>Source!AL3820</f>
        <v>622.95000000000005</v>
      </c>
      <c r="G4657" s="15" t="str">
        <f>Source!DD3820</f>
        <v/>
      </c>
      <c r="H4657" s="2">
        <f>Source!AW3820</f>
        <v>1</v>
      </c>
      <c r="I4657" s="2">
        <f>IF(Source!BC3820&lt;&gt; 0, Source!BC3820, 1)</f>
        <v>1</v>
      </c>
      <c r="J4657" s="16">
        <f>Source!P3820</f>
        <v>13704.9</v>
      </c>
      <c r="K4657" s="16"/>
      <c r="Q4657">
        <f>ROUND((Source!BZ3820/100)*ROUND((Source!AF3820*Source!AV3820)*Source!I3820, 2), 2)</f>
        <v>0</v>
      </c>
      <c r="R4657">
        <f>Source!X3820</f>
        <v>0</v>
      </c>
      <c r="S4657">
        <f>ROUND((Source!CA3820/100)*ROUND((Source!AF3820*Source!AV3820)*Source!I3820, 2), 2)</f>
        <v>0</v>
      </c>
      <c r="T4657">
        <f>Source!Y3820</f>
        <v>0</v>
      </c>
      <c r="U4657">
        <f>ROUND((175/100)*ROUND((Source!AE3820*Source!AV3820)*Source!I3820, 2), 2)</f>
        <v>0</v>
      </c>
      <c r="V4657">
        <f>ROUND((108/100)*ROUND(Source!CS3820*Source!I3820, 2), 2)</f>
        <v>0</v>
      </c>
    </row>
    <row r="4658" spans="1:22" ht="15" x14ac:dyDescent="0.25">
      <c r="A4658" s="20"/>
      <c r="B4658" s="20"/>
      <c r="C4658" s="20"/>
      <c r="D4658" s="20"/>
      <c r="E4658" s="20"/>
      <c r="F4658" s="20"/>
      <c r="G4658" s="20"/>
      <c r="H4658" s="20"/>
      <c r="I4658" s="58">
        <f>J4657</f>
        <v>13704.9</v>
      </c>
      <c r="J4658" s="58"/>
      <c r="K4658" s="21">
        <f>IF(Source!I3820&lt;&gt;0, ROUND(I4658/Source!I3820, 2), 0)</f>
        <v>622.95000000000005</v>
      </c>
      <c r="P4658" s="18">
        <f>I4658</f>
        <v>13704.9</v>
      </c>
    </row>
    <row r="4659" spans="1:22" ht="71.25" x14ac:dyDescent="0.2">
      <c r="A4659" s="13">
        <v>545</v>
      </c>
      <c r="B4659" s="13" t="str">
        <f>Source!F3821</f>
        <v>Цена поставщика или эквивалент</v>
      </c>
      <c r="C4659" s="13" t="s">
        <v>1180</v>
      </c>
      <c r="D4659" s="14" t="str">
        <f>Source!H3821</f>
        <v>шт.</v>
      </c>
      <c r="E4659" s="2">
        <f>Source!I3821</f>
        <v>10</v>
      </c>
      <c r="F4659" s="16">
        <f>Source!AL3821</f>
        <v>2089.67</v>
      </c>
      <c r="G4659" s="15" t="str">
        <f>Source!DD3821</f>
        <v/>
      </c>
      <c r="H4659" s="2">
        <f>Source!AW3821</f>
        <v>1</v>
      </c>
      <c r="I4659" s="2">
        <f>IF(Source!BC3821&lt;&gt; 0, Source!BC3821, 1)</f>
        <v>1</v>
      </c>
      <c r="J4659" s="16">
        <f>Source!P3821</f>
        <v>20896.7</v>
      </c>
      <c r="K4659" s="16"/>
      <c r="Q4659">
        <f>ROUND((Source!BZ3821/100)*ROUND((Source!AF3821*Source!AV3821)*Source!I3821, 2), 2)</f>
        <v>0</v>
      </c>
      <c r="R4659">
        <f>Source!X3821</f>
        <v>0</v>
      </c>
      <c r="S4659">
        <f>ROUND((Source!CA3821/100)*ROUND((Source!AF3821*Source!AV3821)*Source!I3821, 2), 2)</f>
        <v>0</v>
      </c>
      <c r="T4659">
        <f>Source!Y3821</f>
        <v>0</v>
      </c>
      <c r="U4659">
        <f>ROUND((175/100)*ROUND((Source!AE3821*Source!AV3821)*Source!I3821, 2), 2)</f>
        <v>0</v>
      </c>
      <c r="V4659">
        <f>ROUND((108/100)*ROUND(Source!CS3821*Source!I3821, 2), 2)</f>
        <v>0</v>
      </c>
    </row>
    <row r="4660" spans="1:22" ht="15" x14ac:dyDescent="0.25">
      <c r="A4660" s="20"/>
      <c r="B4660" s="20"/>
      <c r="C4660" s="20"/>
      <c r="D4660" s="20"/>
      <c r="E4660" s="20"/>
      <c r="F4660" s="20"/>
      <c r="G4660" s="20"/>
      <c r="H4660" s="20"/>
      <c r="I4660" s="58">
        <f>J4659</f>
        <v>20896.7</v>
      </c>
      <c r="J4660" s="58"/>
      <c r="K4660" s="21">
        <f>IF(Source!I3821&lt;&gt;0, ROUND(I4660/Source!I3821, 2), 0)</f>
        <v>2089.67</v>
      </c>
      <c r="P4660" s="18">
        <f>I4660</f>
        <v>20896.7</v>
      </c>
    </row>
    <row r="4661" spans="1:22" ht="71.25" x14ac:dyDescent="0.2">
      <c r="A4661" s="13">
        <v>546</v>
      </c>
      <c r="B4661" s="13" t="str">
        <f>Source!F3822</f>
        <v>Цена поставщика или эквивалент</v>
      </c>
      <c r="C4661" s="13" t="s">
        <v>1183</v>
      </c>
      <c r="D4661" s="14" t="str">
        <f>Source!H3822</f>
        <v>шт.</v>
      </c>
      <c r="E4661" s="2">
        <f>Source!I3822</f>
        <v>20</v>
      </c>
      <c r="F4661" s="16">
        <f>Source!AL3822</f>
        <v>2256.25</v>
      </c>
      <c r="G4661" s="15" t="str">
        <f>Source!DD3822</f>
        <v/>
      </c>
      <c r="H4661" s="2">
        <f>Source!AW3822</f>
        <v>1</v>
      </c>
      <c r="I4661" s="2">
        <f>IF(Source!BC3822&lt;&gt; 0, Source!BC3822, 1)</f>
        <v>1</v>
      </c>
      <c r="J4661" s="16">
        <f>Source!P3822</f>
        <v>45125</v>
      </c>
      <c r="K4661" s="16"/>
      <c r="Q4661">
        <f>ROUND((Source!BZ3822/100)*ROUND((Source!AF3822*Source!AV3822)*Source!I3822, 2), 2)</f>
        <v>0</v>
      </c>
      <c r="R4661">
        <f>Source!X3822</f>
        <v>0</v>
      </c>
      <c r="S4661">
        <f>ROUND((Source!CA3822/100)*ROUND((Source!AF3822*Source!AV3822)*Source!I3822, 2), 2)</f>
        <v>0</v>
      </c>
      <c r="T4661">
        <f>Source!Y3822</f>
        <v>0</v>
      </c>
      <c r="U4661">
        <f>ROUND((175/100)*ROUND((Source!AE3822*Source!AV3822)*Source!I3822, 2), 2)</f>
        <v>0</v>
      </c>
      <c r="V4661">
        <f>ROUND((108/100)*ROUND(Source!CS3822*Source!I3822, 2), 2)</f>
        <v>0</v>
      </c>
    </row>
    <row r="4662" spans="1:22" ht="15" x14ac:dyDescent="0.25">
      <c r="A4662" s="20"/>
      <c r="B4662" s="20"/>
      <c r="C4662" s="20"/>
      <c r="D4662" s="20"/>
      <c r="E4662" s="20"/>
      <c r="F4662" s="20"/>
      <c r="G4662" s="20"/>
      <c r="H4662" s="20"/>
      <c r="I4662" s="58">
        <f>J4661</f>
        <v>45125</v>
      </c>
      <c r="J4662" s="58"/>
      <c r="K4662" s="21">
        <f>IF(Source!I3822&lt;&gt;0, ROUND(I4662/Source!I3822, 2), 0)</f>
        <v>2256.25</v>
      </c>
      <c r="P4662" s="18">
        <f>I4662</f>
        <v>45125</v>
      </c>
    </row>
    <row r="4663" spans="1:22" ht="71.25" x14ac:dyDescent="0.2">
      <c r="A4663" s="13">
        <v>547</v>
      </c>
      <c r="B4663" s="13" t="str">
        <f>Source!F3823</f>
        <v>Цена поставщика или эквивалент</v>
      </c>
      <c r="C4663" s="13" t="s">
        <v>1184</v>
      </c>
      <c r="D4663" s="14" t="str">
        <f>Source!H3823</f>
        <v>шт.</v>
      </c>
      <c r="E4663" s="2">
        <f>Source!I3823</f>
        <v>173</v>
      </c>
      <c r="F4663" s="16">
        <f>Source!AL3823</f>
        <v>622.95000000000005</v>
      </c>
      <c r="G4663" s="15" t="str">
        <f>Source!DD3823</f>
        <v/>
      </c>
      <c r="H4663" s="2">
        <f>Source!AW3823</f>
        <v>1</v>
      </c>
      <c r="I4663" s="2">
        <f>IF(Source!BC3823&lt;&gt; 0, Source!BC3823, 1)</f>
        <v>1</v>
      </c>
      <c r="J4663" s="16">
        <f>Source!P3823</f>
        <v>107770.35</v>
      </c>
      <c r="K4663" s="16"/>
      <c r="Q4663">
        <f>ROUND((Source!BZ3823/100)*ROUND((Source!AF3823*Source!AV3823)*Source!I3823, 2), 2)</f>
        <v>0</v>
      </c>
      <c r="R4663">
        <f>Source!X3823</f>
        <v>0</v>
      </c>
      <c r="S4663">
        <f>ROUND((Source!CA3823/100)*ROUND((Source!AF3823*Source!AV3823)*Source!I3823, 2), 2)</f>
        <v>0</v>
      </c>
      <c r="T4663">
        <f>Source!Y3823</f>
        <v>0</v>
      </c>
      <c r="U4663">
        <f>ROUND((175/100)*ROUND((Source!AE3823*Source!AV3823)*Source!I3823, 2), 2)</f>
        <v>0</v>
      </c>
      <c r="V4663">
        <f>ROUND((108/100)*ROUND(Source!CS3823*Source!I3823, 2), 2)</f>
        <v>0</v>
      </c>
    </row>
    <row r="4664" spans="1:22" ht="15" x14ac:dyDescent="0.25">
      <c r="A4664" s="20"/>
      <c r="B4664" s="20"/>
      <c r="C4664" s="20"/>
      <c r="D4664" s="20"/>
      <c r="E4664" s="20"/>
      <c r="F4664" s="20"/>
      <c r="G4664" s="20"/>
      <c r="H4664" s="20"/>
      <c r="I4664" s="58">
        <f>J4663</f>
        <v>107770.35</v>
      </c>
      <c r="J4664" s="58"/>
      <c r="K4664" s="21">
        <f>IF(Source!I3823&lt;&gt;0, ROUND(I4664/Source!I3823, 2), 0)</f>
        <v>622.95000000000005</v>
      </c>
      <c r="P4664" s="18">
        <f>I4664</f>
        <v>107770.35</v>
      </c>
    </row>
    <row r="4665" spans="1:22" ht="71.25" x14ac:dyDescent="0.2">
      <c r="A4665" s="13">
        <v>548</v>
      </c>
      <c r="B4665" s="13" t="str">
        <f>Source!F3824</f>
        <v>Цена поставщика или эквивалент</v>
      </c>
      <c r="C4665" s="13" t="s">
        <v>1185</v>
      </c>
      <c r="D4665" s="14" t="str">
        <f>Source!H3824</f>
        <v>шт.</v>
      </c>
      <c r="E4665" s="2">
        <f>Source!I3824</f>
        <v>58</v>
      </c>
      <c r="F4665" s="16">
        <f>Source!AL3824</f>
        <v>2124.5</v>
      </c>
      <c r="G4665" s="15" t="str">
        <f>Source!DD3824</f>
        <v/>
      </c>
      <c r="H4665" s="2">
        <f>Source!AW3824</f>
        <v>1</v>
      </c>
      <c r="I4665" s="2">
        <f>IF(Source!BC3824&lt;&gt; 0, Source!BC3824, 1)</f>
        <v>1</v>
      </c>
      <c r="J4665" s="16">
        <f>Source!P3824</f>
        <v>123221</v>
      </c>
      <c r="K4665" s="16"/>
      <c r="Q4665">
        <f>ROUND((Source!BZ3824/100)*ROUND((Source!AF3824*Source!AV3824)*Source!I3824, 2), 2)</f>
        <v>0</v>
      </c>
      <c r="R4665">
        <f>Source!X3824</f>
        <v>0</v>
      </c>
      <c r="S4665">
        <f>ROUND((Source!CA3824/100)*ROUND((Source!AF3824*Source!AV3824)*Source!I3824, 2), 2)</f>
        <v>0</v>
      </c>
      <c r="T4665">
        <f>Source!Y3824</f>
        <v>0</v>
      </c>
      <c r="U4665">
        <f>ROUND((175/100)*ROUND((Source!AE3824*Source!AV3824)*Source!I3824, 2), 2)</f>
        <v>0</v>
      </c>
      <c r="V4665">
        <f>ROUND((108/100)*ROUND(Source!CS3824*Source!I3824, 2), 2)</f>
        <v>0</v>
      </c>
    </row>
    <row r="4666" spans="1:22" ht="15" x14ac:dyDescent="0.25">
      <c r="A4666" s="20"/>
      <c r="B4666" s="20"/>
      <c r="C4666" s="20"/>
      <c r="D4666" s="20"/>
      <c r="E4666" s="20"/>
      <c r="F4666" s="20"/>
      <c r="G4666" s="20"/>
      <c r="H4666" s="20"/>
      <c r="I4666" s="58">
        <f>J4665</f>
        <v>123221</v>
      </c>
      <c r="J4666" s="58"/>
      <c r="K4666" s="21">
        <f>IF(Source!I3824&lt;&gt;0, ROUND(I4666/Source!I3824, 2), 0)</f>
        <v>2124.5</v>
      </c>
      <c r="P4666" s="18">
        <f>I4666</f>
        <v>123221</v>
      </c>
    </row>
    <row r="4667" spans="1:22" ht="71.25" x14ac:dyDescent="0.2">
      <c r="A4667" s="13">
        <v>549</v>
      </c>
      <c r="B4667" s="13" t="str">
        <f>Source!F3825</f>
        <v>Цена поставщика или эквивалент</v>
      </c>
      <c r="C4667" s="13" t="s">
        <v>1186</v>
      </c>
      <c r="D4667" s="14" t="str">
        <f>Source!H3825</f>
        <v>шт.</v>
      </c>
      <c r="E4667" s="2">
        <f>Source!I3825</f>
        <v>20</v>
      </c>
      <c r="F4667" s="16">
        <f>Source!AL3825</f>
        <v>1645.71</v>
      </c>
      <c r="G4667" s="15" t="str">
        <f>Source!DD3825</f>
        <v/>
      </c>
      <c r="H4667" s="2">
        <f>Source!AW3825</f>
        <v>1</v>
      </c>
      <c r="I4667" s="2">
        <f>IF(Source!BC3825&lt;&gt; 0, Source!BC3825, 1)</f>
        <v>1</v>
      </c>
      <c r="J4667" s="16">
        <f>Source!P3825</f>
        <v>32914.199999999997</v>
      </c>
      <c r="K4667" s="16"/>
      <c r="Q4667">
        <f>ROUND((Source!BZ3825/100)*ROUND((Source!AF3825*Source!AV3825)*Source!I3825, 2), 2)</f>
        <v>0</v>
      </c>
      <c r="R4667">
        <f>Source!X3825</f>
        <v>0</v>
      </c>
      <c r="S4667">
        <f>ROUND((Source!CA3825/100)*ROUND((Source!AF3825*Source!AV3825)*Source!I3825, 2), 2)</f>
        <v>0</v>
      </c>
      <c r="T4667">
        <f>Source!Y3825</f>
        <v>0</v>
      </c>
      <c r="U4667">
        <f>ROUND((175/100)*ROUND((Source!AE3825*Source!AV3825)*Source!I3825, 2), 2)</f>
        <v>0</v>
      </c>
      <c r="V4667">
        <f>ROUND((108/100)*ROUND(Source!CS3825*Source!I3825, 2), 2)</f>
        <v>0</v>
      </c>
    </row>
    <row r="4668" spans="1:22" ht="15" x14ac:dyDescent="0.25">
      <c r="A4668" s="20"/>
      <c r="B4668" s="20"/>
      <c r="C4668" s="20"/>
      <c r="D4668" s="20"/>
      <c r="E4668" s="20"/>
      <c r="F4668" s="20"/>
      <c r="G4668" s="20"/>
      <c r="H4668" s="20"/>
      <c r="I4668" s="58">
        <f>J4667</f>
        <v>32914.199999999997</v>
      </c>
      <c r="J4668" s="58"/>
      <c r="K4668" s="21">
        <f>IF(Source!I3825&lt;&gt;0, ROUND(I4668/Source!I3825, 2), 0)</f>
        <v>1645.71</v>
      </c>
      <c r="P4668" s="18">
        <f>I4668</f>
        <v>32914.199999999997</v>
      </c>
    </row>
    <row r="4669" spans="1:22" ht="71.25" x14ac:dyDescent="0.2">
      <c r="A4669" s="13">
        <v>550</v>
      </c>
      <c r="B4669" s="13" t="str">
        <f>Source!F3826</f>
        <v>Цена поставщика или эквивалент</v>
      </c>
      <c r="C4669" s="13" t="s">
        <v>1187</v>
      </c>
      <c r="D4669" s="14" t="str">
        <f>Source!H3826</f>
        <v>шт.</v>
      </c>
      <c r="E4669" s="2">
        <f>Source!I3826</f>
        <v>215</v>
      </c>
      <c r="F4669" s="16">
        <f>Source!AL3826</f>
        <v>377.11</v>
      </c>
      <c r="G4669" s="15" t="str">
        <f>Source!DD3826</f>
        <v/>
      </c>
      <c r="H4669" s="2">
        <f>Source!AW3826</f>
        <v>1</v>
      </c>
      <c r="I4669" s="2">
        <f>IF(Source!BC3826&lt;&gt; 0, Source!BC3826, 1)</f>
        <v>1</v>
      </c>
      <c r="J4669" s="16">
        <f>Source!P3826</f>
        <v>81078.649999999994</v>
      </c>
      <c r="K4669" s="16"/>
      <c r="Q4669">
        <f>ROUND((Source!BZ3826/100)*ROUND((Source!AF3826*Source!AV3826)*Source!I3826, 2), 2)</f>
        <v>0</v>
      </c>
      <c r="R4669">
        <f>Source!X3826</f>
        <v>0</v>
      </c>
      <c r="S4669">
        <f>ROUND((Source!CA3826/100)*ROUND((Source!AF3826*Source!AV3826)*Source!I3826, 2), 2)</f>
        <v>0</v>
      </c>
      <c r="T4669">
        <f>Source!Y3826</f>
        <v>0</v>
      </c>
      <c r="U4669">
        <f>ROUND((175/100)*ROUND((Source!AE3826*Source!AV3826)*Source!I3826, 2), 2)</f>
        <v>0</v>
      </c>
      <c r="V4669">
        <f>ROUND((108/100)*ROUND(Source!CS3826*Source!I3826, 2), 2)</f>
        <v>0</v>
      </c>
    </row>
    <row r="4670" spans="1:22" ht="15" x14ac:dyDescent="0.25">
      <c r="A4670" s="20"/>
      <c r="B4670" s="20"/>
      <c r="C4670" s="20"/>
      <c r="D4670" s="20"/>
      <c r="E4670" s="20"/>
      <c r="F4670" s="20"/>
      <c r="G4670" s="20"/>
      <c r="H4670" s="20"/>
      <c r="I4670" s="58">
        <f>J4669</f>
        <v>81078.649999999994</v>
      </c>
      <c r="J4670" s="58"/>
      <c r="K4670" s="21">
        <f>IF(Source!I3826&lt;&gt;0, ROUND(I4670/Source!I3826, 2), 0)</f>
        <v>377.11</v>
      </c>
      <c r="P4670" s="18">
        <f>I4670</f>
        <v>81078.649999999994</v>
      </c>
    </row>
    <row r="4671" spans="1:22" ht="71.25" x14ac:dyDescent="0.2">
      <c r="A4671" s="13">
        <v>551</v>
      </c>
      <c r="B4671" s="13" t="str">
        <f>Source!F3827</f>
        <v>Цена поставщика или эквивалент</v>
      </c>
      <c r="C4671" s="13" t="s">
        <v>1188</v>
      </c>
      <c r="D4671" s="14" t="str">
        <f>Source!H3827</f>
        <v>шт.</v>
      </c>
      <c r="E4671" s="2">
        <f>Source!I3827</f>
        <v>50</v>
      </c>
      <c r="F4671" s="16">
        <f>Source!AL3827</f>
        <v>0.64</v>
      </c>
      <c r="G4671" s="15" t="str">
        <f>Source!DD3827</f>
        <v/>
      </c>
      <c r="H4671" s="2">
        <f>Source!AW3827</f>
        <v>1</v>
      </c>
      <c r="I4671" s="2">
        <f>IF(Source!BC3827&lt;&gt; 0, Source!BC3827, 1)</f>
        <v>1</v>
      </c>
      <c r="J4671" s="16">
        <f>Source!P3827</f>
        <v>32</v>
      </c>
      <c r="K4671" s="16"/>
      <c r="Q4671">
        <f>ROUND((Source!BZ3827/100)*ROUND((Source!AF3827*Source!AV3827)*Source!I3827, 2), 2)</f>
        <v>0</v>
      </c>
      <c r="R4671">
        <f>Source!X3827</f>
        <v>0</v>
      </c>
      <c r="S4671">
        <f>ROUND((Source!CA3827/100)*ROUND((Source!AF3827*Source!AV3827)*Source!I3827, 2), 2)</f>
        <v>0</v>
      </c>
      <c r="T4671">
        <f>Source!Y3827</f>
        <v>0</v>
      </c>
      <c r="U4671">
        <f>ROUND((175/100)*ROUND((Source!AE3827*Source!AV3827)*Source!I3827, 2), 2)</f>
        <v>0</v>
      </c>
      <c r="V4671">
        <f>ROUND((108/100)*ROUND(Source!CS3827*Source!I3827, 2), 2)</f>
        <v>0</v>
      </c>
    </row>
    <row r="4672" spans="1:22" ht="15" x14ac:dyDescent="0.25">
      <c r="A4672" s="20"/>
      <c r="B4672" s="20"/>
      <c r="C4672" s="20"/>
      <c r="D4672" s="20"/>
      <c r="E4672" s="20"/>
      <c r="F4672" s="20"/>
      <c r="G4672" s="20"/>
      <c r="H4672" s="20"/>
      <c r="I4672" s="58">
        <f>J4671</f>
        <v>32</v>
      </c>
      <c r="J4672" s="58"/>
      <c r="K4672" s="21">
        <f>IF(Source!I3827&lt;&gt;0, ROUND(I4672/Source!I3827, 2), 0)</f>
        <v>0.64</v>
      </c>
      <c r="P4672" s="18">
        <f>I4672</f>
        <v>32</v>
      </c>
    </row>
    <row r="4673" spans="1:22" ht="71.25" x14ac:dyDescent="0.2">
      <c r="A4673" s="13">
        <v>552</v>
      </c>
      <c r="B4673" s="13" t="str">
        <f>Source!F3828</f>
        <v>Цена поставщика или эквивалент</v>
      </c>
      <c r="C4673" s="13" t="s">
        <v>1189</v>
      </c>
      <c r="D4673" s="14" t="str">
        <f>Source!H3828</f>
        <v>шт.</v>
      </c>
      <c r="E4673" s="2">
        <f>Source!I3828</f>
        <v>58</v>
      </c>
      <c r="F4673" s="16">
        <f>Source!AL3828</f>
        <v>360.46</v>
      </c>
      <c r="G4673" s="15" t="str">
        <f>Source!DD3828</f>
        <v/>
      </c>
      <c r="H4673" s="2">
        <f>Source!AW3828</f>
        <v>1</v>
      </c>
      <c r="I4673" s="2">
        <f>IF(Source!BC3828&lt;&gt; 0, Source!BC3828, 1)</f>
        <v>1</v>
      </c>
      <c r="J4673" s="16">
        <f>Source!P3828</f>
        <v>20906.68</v>
      </c>
      <c r="K4673" s="16"/>
      <c r="Q4673">
        <f>ROUND((Source!BZ3828/100)*ROUND((Source!AF3828*Source!AV3828)*Source!I3828, 2), 2)</f>
        <v>0</v>
      </c>
      <c r="R4673">
        <f>Source!X3828</f>
        <v>0</v>
      </c>
      <c r="S4673">
        <f>ROUND((Source!CA3828/100)*ROUND((Source!AF3828*Source!AV3828)*Source!I3828, 2), 2)</f>
        <v>0</v>
      </c>
      <c r="T4673">
        <f>Source!Y3828</f>
        <v>0</v>
      </c>
      <c r="U4673">
        <f>ROUND((175/100)*ROUND((Source!AE3828*Source!AV3828)*Source!I3828, 2), 2)</f>
        <v>0</v>
      </c>
      <c r="V4673">
        <f>ROUND((108/100)*ROUND(Source!CS3828*Source!I3828, 2), 2)</f>
        <v>0</v>
      </c>
    </row>
    <row r="4674" spans="1:22" ht="15" x14ac:dyDescent="0.25">
      <c r="A4674" s="20"/>
      <c r="B4674" s="20"/>
      <c r="C4674" s="20"/>
      <c r="D4674" s="20"/>
      <c r="E4674" s="20"/>
      <c r="F4674" s="20"/>
      <c r="G4674" s="20"/>
      <c r="H4674" s="20"/>
      <c r="I4674" s="58">
        <f>J4673</f>
        <v>20906.68</v>
      </c>
      <c r="J4674" s="58"/>
      <c r="K4674" s="21">
        <f>IF(Source!I3828&lt;&gt;0, ROUND(I4674/Source!I3828, 2), 0)</f>
        <v>360.46</v>
      </c>
      <c r="P4674" s="18">
        <f>I4674</f>
        <v>20906.68</v>
      </c>
    </row>
    <row r="4675" spans="1:22" ht="71.25" x14ac:dyDescent="0.2">
      <c r="A4675" s="13">
        <v>553</v>
      </c>
      <c r="B4675" s="13" t="str">
        <f>Source!F3829</f>
        <v>Цена поставщика или эквивалент</v>
      </c>
      <c r="C4675" s="13" t="s">
        <v>1190</v>
      </c>
      <c r="D4675" s="14" t="str">
        <f>Source!H3829</f>
        <v>шт.</v>
      </c>
      <c r="E4675" s="2">
        <f>Source!I3829</f>
        <v>47</v>
      </c>
      <c r="F4675" s="16">
        <f>Source!AL3829</f>
        <v>484.67</v>
      </c>
      <c r="G4675" s="15" t="str">
        <f>Source!DD3829</f>
        <v/>
      </c>
      <c r="H4675" s="2">
        <f>Source!AW3829</f>
        <v>1</v>
      </c>
      <c r="I4675" s="2">
        <f>IF(Source!BC3829&lt;&gt; 0, Source!BC3829, 1)</f>
        <v>1</v>
      </c>
      <c r="J4675" s="16">
        <f>Source!P3829</f>
        <v>22779.49</v>
      </c>
      <c r="K4675" s="16"/>
      <c r="Q4675">
        <f>ROUND((Source!BZ3829/100)*ROUND((Source!AF3829*Source!AV3829)*Source!I3829, 2), 2)</f>
        <v>0</v>
      </c>
      <c r="R4675">
        <f>Source!X3829</f>
        <v>0</v>
      </c>
      <c r="S4675">
        <f>ROUND((Source!CA3829/100)*ROUND((Source!AF3829*Source!AV3829)*Source!I3829, 2), 2)</f>
        <v>0</v>
      </c>
      <c r="T4675">
        <f>Source!Y3829</f>
        <v>0</v>
      </c>
      <c r="U4675">
        <f>ROUND((175/100)*ROUND((Source!AE3829*Source!AV3829)*Source!I3829, 2), 2)</f>
        <v>0</v>
      </c>
      <c r="V4675">
        <f>ROUND((108/100)*ROUND(Source!CS3829*Source!I3829, 2), 2)</f>
        <v>0</v>
      </c>
    </row>
    <row r="4676" spans="1:22" ht="15" x14ac:dyDescent="0.25">
      <c r="A4676" s="20"/>
      <c r="B4676" s="20"/>
      <c r="C4676" s="20"/>
      <c r="D4676" s="20"/>
      <c r="E4676" s="20"/>
      <c r="F4676" s="20"/>
      <c r="G4676" s="20"/>
      <c r="H4676" s="20"/>
      <c r="I4676" s="58">
        <f>J4675</f>
        <v>22779.49</v>
      </c>
      <c r="J4676" s="58"/>
      <c r="K4676" s="21">
        <f>IF(Source!I3829&lt;&gt;0, ROUND(I4676/Source!I3829, 2), 0)</f>
        <v>484.67</v>
      </c>
      <c r="P4676" s="18">
        <f>I4676</f>
        <v>22779.49</v>
      </c>
    </row>
    <row r="4677" spans="1:22" ht="71.25" x14ac:dyDescent="0.2">
      <c r="A4677" s="13">
        <v>554</v>
      </c>
      <c r="B4677" s="13" t="str">
        <f>Source!F3830</f>
        <v>Цена поставщика или эквивалент</v>
      </c>
      <c r="C4677" s="13" t="s">
        <v>1191</v>
      </c>
      <c r="D4677" s="14" t="str">
        <f>Source!H3830</f>
        <v>шт.</v>
      </c>
      <c r="E4677" s="2">
        <f>Source!I3830</f>
        <v>22</v>
      </c>
      <c r="F4677" s="16">
        <f>Source!AL3830</f>
        <v>186.88</v>
      </c>
      <c r="G4677" s="15" t="str">
        <f>Source!DD3830</f>
        <v/>
      </c>
      <c r="H4677" s="2">
        <f>Source!AW3830</f>
        <v>1</v>
      </c>
      <c r="I4677" s="2">
        <f>IF(Source!BC3830&lt;&gt; 0, Source!BC3830, 1)</f>
        <v>1</v>
      </c>
      <c r="J4677" s="16">
        <f>Source!P3830</f>
        <v>4111.3599999999997</v>
      </c>
      <c r="K4677" s="16"/>
      <c r="Q4677">
        <f>ROUND((Source!BZ3830/100)*ROUND((Source!AF3830*Source!AV3830)*Source!I3830, 2), 2)</f>
        <v>0</v>
      </c>
      <c r="R4677">
        <f>Source!X3830</f>
        <v>0</v>
      </c>
      <c r="S4677">
        <f>ROUND((Source!CA3830/100)*ROUND((Source!AF3830*Source!AV3830)*Source!I3830, 2), 2)</f>
        <v>0</v>
      </c>
      <c r="T4677">
        <f>Source!Y3830</f>
        <v>0</v>
      </c>
      <c r="U4677">
        <f>ROUND((175/100)*ROUND((Source!AE3830*Source!AV3830)*Source!I3830, 2), 2)</f>
        <v>0</v>
      </c>
      <c r="V4677">
        <f>ROUND((108/100)*ROUND(Source!CS3830*Source!I3830, 2), 2)</f>
        <v>0</v>
      </c>
    </row>
    <row r="4678" spans="1:22" ht="15" x14ac:dyDescent="0.25">
      <c r="A4678" s="20"/>
      <c r="B4678" s="20"/>
      <c r="C4678" s="20"/>
      <c r="D4678" s="20"/>
      <c r="E4678" s="20"/>
      <c r="F4678" s="20"/>
      <c r="G4678" s="20"/>
      <c r="H4678" s="20"/>
      <c r="I4678" s="58">
        <f>J4677</f>
        <v>4111.3599999999997</v>
      </c>
      <c r="J4678" s="58"/>
      <c r="K4678" s="21">
        <f>IF(Source!I3830&lt;&gt;0, ROUND(I4678/Source!I3830, 2), 0)</f>
        <v>186.88</v>
      </c>
      <c r="P4678" s="18">
        <f>I4678</f>
        <v>4111.3599999999997</v>
      </c>
    </row>
    <row r="4679" spans="1:22" ht="71.25" x14ac:dyDescent="0.2">
      <c r="A4679" s="13">
        <v>555</v>
      </c>
      <c r="B4679" s="13" t="str">
        <f>Source!F3831</f>
        <v>Цена поставщика или эквивалент</v>
      </c>
      <c r="C4679" s="13" t="s">
        <v>1192</v>
      </c>
      <c r="D4679" s="14" t="str">
        <f>Source!H3831</f>
        <v>шт.</v>
      </c>
      <c r="E4679" s="2">
        <f>Source!I3831</f>
        <v>7</v>
      </c>
      <c r="F4679" s="16">
        <f>Source!AL3831</f>
        <v>510.5</v>
      </c>
      <c r="G4679" s="15" t="str">
        <f>Source!DD3831</f>
        <v/>
      </c>
      <c r="H4679" s="2">
        <f>Source!AW3831</f>
        <v>1</v>
      </c>
      <c r="I4679" s="2">
        <f>IF(Source!BC3831&lt;&gt; 0, Source!BC3831, 1)</f>
        <v>1</v>
      </c>
      <c r="J4679" s="16">
        <f>Source!P3831</f>
        <v>3573.5</v>
      </c>
      <c r="K4679" s="16"/>
      <c r="Q4679">
        <f>ROUND((Source!BZ3831/100)*ROUND((Source!AF3831*Source!AV3831)*Source!I3831, 2), 2)</f>
        <v>0</v>
      </c>
      <c r="R4679">
        <f>Source!X3831</f>
        <v>0</v>
      </c>
      <c r="S4679">
        <f>ROUND((Source!CA3831/100)*ROUND((Source!AF3831*Source!AV3831)*Source!I3831, 2), 2)</f>
        <v>0</v>
      </c>
      <c r="T4679">
        <f>Source!Y3831</f>
        <v>0</v>
      </c>
      <c r="U4679">
        <f>ROUND((175/100)*ROUND((Source!AE3831*Source!AV3831)*Source!I3831, 2), 2)</f>
        <v>0</v>
      </c>
      <c r="V4679">
        <f>ROUND((108/100)*ROUND(Source!CS3831*Source!I3831, 2), 2)</f>
        <v>0</v>
      </c>
    </row>
    <row r="4680" spans="1:22" ht="15" x14ac:dyDescent="0.25">
      <c r="A4680" s="20"/>
      <c r="B4680" s="20"/>
      <c r="C4680" s="20"/>
      <c r="D4680" s="20"/>
      <c r="E4680" s="20"/>
      <c r="F4680" s="20"/>
      <c r="G4680" s="20"/>
      <c r="H4680" s="20"/>
      <c r="I4680" s="58">
        <f>J4679</f>
        <v>3573.5</v>
      </c>
      <c r="J4680" s="58"/>
      <c r="K4680" s="21">
        <f>IF(Source!I3831&lt;&gt;0, ROUND(I4680/Source!I3831, 2), 0)</f>
        <v>510.5</v>
      </c>
      <c r="P4680" s="18">
        <f>I4680</f>
        <v>3573.5</v>
      </c>
    </row>
    <row r="4681" spans="1:22" ht="71.25" x14ac:dyDescent="0.2">
      <c r="A4681" s="13">
        <v>556</v>
      </c>
      <c r="B4681" s="13" t="str">
        <f>Source!F3832</f>
        <v>Цена поставщика или эквивалент</v>
      </c>
      <c r="C4681" s="13" t="s">
        <v>1193</v>
      </c>
      <c r="D4681" s="14" t="str">
        <f>Source!H3832</f>
        <v>шт.</v>
      </c>
      <c r="E4681" s="2">
        <f>Source!I3832</f>
        <v>11</v>
      </c>
      <c r="F4681" s="16">
        <f>Source!AL3832</f>
        <v>4098.3599999999997</v>
      </c>
      <c r="G4681" s="15" t="str">
        <f>Source!DD3832</f>
        <v/>
      </c>
      <c r="H4681" s="2">
        <f>Source!AW3832</f>
        <v>1</v>
      </c>
      <c r="I4681" s="2">
        <f>IF(Source!BC3832&lt;&gt; 0, Source!BC3832, 1)</f>
        <v>1</v>
      </c>
      <c r="J4681" s="16">
        <f>Source!P3832</f>
        <v>45081.96</v>
      </c>
      <c r="K4681" s="16"/>
      <c r="Q4681">
        <f>ROUND((Source!BZ3832/100)*ROUND((Source!AF3832*Source!AV3832)*Source!I3832, 2), 2)</f>
        <v>0</v>
      </c>
      <c r="R4681">
        <f>Source!X3832</f>
        <v>0</v>
      </c>
      <c r="S4681">
        <f>ROUND((Source!CA3832/100)*ROUND((Source!AF3832*Source!AV3832)*Source!I3832, 2), 2)</f>
        <v>0</v>
      </c>
      <c r="T4681">
        <f>Source!Y3832</f>
        <v>0</v>
      </c>
      <c r="U4681">
        <f>ROUND((175/100)*ROUND((Source!AE3832*Source!AV3832)*Source!I3832, 2), 2)</f>
        <v>0</v>
      </c>
      <c r="V4681">
        <f>ROUND((108/100)*ROUND(Source!CS3832*Source!I3832, 2), 2)</f>
        <v>0</v>
      </c>
    </row>
    <row r="4682" spans="1:22" ht="15" x14ac:dyDescent="0.25">
      <c r="A4682" s="20"/>
      <c r="B4682" s="20"/>
      <c r="C4682" s="20"/>
      <c r="D4682" s="20"/>
      <c r="E4682" s="20"/>
      <c r="F4682" s="20"/>
      <c r="G4682" s="20"/>
      <c r="H4682" s="20"/>
      <c r="I4682" s="58">
        <f>J4681</f>
        <v>45081.96</v>
      </c>
      <c r="J4682" s="58"/>
      <c r="K4682" s="21">
        <f>IF(Source!I3832&lt;&gt;0, ROUND(I4682/Source!I3832, 2), 0)</f>
        <v>4098.3599999999997</v>
      </c>
      <c r="P4682" s="18">
        <f>I4682</f>
        <v>45081.96</v>
      </c>
    </row>
    <row r="4683" spans="1:22" ht="71.25" x14ac:dyDescent="0.2">
      <c r="A4683" s="13">
        <v>557</v>
      </c>
      <c r="B4683" s="13" t="str">
        <f>Source!F3833</f>
        <v>Цена поставщика или эквивалент</v>
      </c>
      <c r="C4683" s="13" t="s">
        <v>1194</v>
      </c>
      <c r="D4683" s="14" t="str">
        <f>Source!H3833</f>
        <v>шт.</v>
      </c>
      <c r="E4683" s="2">
        <f>Source!I3833</f>
        <v>20</v>
      </c>
      <c r="F4683" s="16">
        <f>Source!AL3833</f>
        <v>154.91</v>
      </c>
      <c r="G4683" s="15" t="str">
        <f>Source!DD3833</f>
        <v/>
      </c>
      <c r="H4683" s="2">
        <f>Source!AW3833</f>
        <v>1</v>
      </c>
      <c r="I4683" s="2">
        <f>IF(Source!BC3833&lt;&gt; 0, Source!BC3833, 1)</f>
        <v>1</v>
      </c>
      <c r="J4683" s="16">
        <f>Source!P3833</f>
        <v>3098.2</v>
      </c>
      <c r="K4683" s="16"/>
      <c r="Q4683">
        <f>ROUND((Source!BZ3833/100)*ROUND((Source!AF3833*Source!AV3833)*Source!I3833, 2), 2)</f>
        <v>0</v>
      </c>
      <c r="R4683">
        <f>Source!X3833</f>
        <v>0</v>
      </c>
      <c r="S4683">
        <f>ROUND((Source!CA3833/100)*ROUND((Source!AF3833*Source!AV3833)*Source!I3833, 2), 2)</f>
        <v>0</v>
      </c>
      <c r="T4683">
        <f>Source!Y3833</f>
        <v>0</v>
      </c>
      <c r="U4683">
        <f>ROUND((175/100)*ROUND((Source!AE3833*Source!AV3833)*Source!I3833, 2), 2)</f>
        <v>0</v>
      </c>
      <c r="V4683">
        <f>ROUND((108/100)*ROUND(Source!CS3833*Source!I3833, 2), 2)</f>
        <v>0</v>
      </c>
    </row>
    <row r="4684" spans="1:22" ht="15" x14ac:dyDescent="0.25">
      <c r="A4684" s="20"/>
      <c r="B4684" s="20"/>
      <c r="C4684" s="20"/>
      <c r="D4684" s="20"/>
      <c r="E4684" s="20"/>
      <c r="F4684" s="20"/>
      <c r="G4684" s="20"/>
      <c r="H4684" s="20"/>
      <c r="I4684" s="58">
        <f>J4683</f>
        <v>3098.2</v>
      </c>
      <c r="J4684" s="58"/>
      <c r="K4684" s="21">
        <f>IF(Source!I3833&lt;&gt;0, ROUND(I4684/Source!I3833, 2), 0)</f>
        <v>154.91</v>
      </c>
      <c r="P4684" s="18">
        <f>I4684</f>
        <v>3098.2</v>
      </c>
    </row>
    <row r="4685" spans="1:22" ht="71.25" x14ac:dyDescent="0.2">
      <c r="A4685" s="13">
        <v>558</v>
      </c>
      <c r="B4685" s="13" t="str">
        <f>Source!F3834</f>
        <v>Цена поставщика или эквивалент</v>
      </c>
      <c r="C4685" s="13" t="s">
        <v>1195</v>
      </c>
      <c r="D4685" s="14" t="str">
        <f>Source!H3834</f>
        <v>шт.</v>
      </c>
      <c r="E4685" s="2">
        <f>Source!I3834</f>
        <v>16</v>
      </c>
      <c r="F4685" s="16">
        <f>Source!AL3834</f>
        <v>51.63</v>
      </c>
      <c r="G4685" s="15" t="str">
        <f>Source!DD3834</f>
        <v/>
      </c>
      <c r="H4685" s="2">
        <f>Source!AW3834</f>
        <v>1</v>
      </c>
      <c r="I4685" s="2">
        <f>IF(Source!BC3834&lt;&gt; 0, Source!BC3834, 1)</f>
        <v>1</v>
      </c>
      <c r="J4685" s="16">
        <f>Source!P3834</f>
        <v>826.08</v>
      </c>
      <c r="K4685" s="16"/>
      <c r="Q4685">
        <f>ROUND((Source!BZ3834/100)*ROUND((Source!AF3834*Source!AV3834)*Source!I3834, 2), 2)</f>
        <v>0</v>
      </c>
      <c r="R4685">
        <f>Source!X3834</f>
        <v>0</v>
      </c>
      <c r="S4685">
        <f>ROUND((Source!CA3834/100)*ROUND((Source!AF3834*Source!AV3834)*Source!I3834, 2), 2)</f>
        <v>0</v>
      </c>
      <c r="T4685">
        <f>Source!Y3834</f>
        <v>0</v>
      </c>
      <c r="U4685">
        <f>ROUND((175/100)*ROUND((Source!AE3834*Source!AV3834)*Source!I3834, 2), 2)</f>
        <v>0</v>
      </c>
      <c r="V4685">
        <f>ROUND((108/100)*ROUND(Source!CS3834*Source!I3834, 2), 2)</f>
        <v>0</v>
      </c>
    </row>
    <row r="4686" spans="1:22" ht="15" x14ac:dyDescent="0.25">
      <c r="A4686" s="20"/>
      <c r="B4686" s="20"/>
      <c r="C4686" s="20"/>
      <c r="D4686" s="20"/>
      <c r="E4686" s="20"/>
      <c r="F4686" s="20"/>
      <c r="G4686" s="20"/>
      <c r="H4686" s="20"/>
      <c r="I4686" s="58">
        <f>J4685</f>
        <v>826.08</v>
      </c>
      <c r="J4686" s="58"/>
      <c r="K4686" s="21">
        <f>IF(Source!I3834&lt;&gt;0, ROUND(I4686/Source!I3834, 2), 0)</f>
        <v>51.63</v>
      </c>
      <c r="P4686" s="18">
        <f>I4686</f>
        <v>826.08</v>
      </c>
    </row>
    <row r="4687" spans="1:22" ht="71.25" x14ac:dyDescent="0.2">
      <c r="A4687" s="13">
        <v>559</v>
      </c>
      <c r="B4687" s="13" t="str">
        <f>Source!F3835</f>
        <v>Цена поставщика или эквивалент</v>
      </c>
      <c r="C4687" s="13" t="s">
        <v>1196</v>
      </c>
      <c r="D4687" s="14" t="str">
        <f>Source!H3835</f>
        <v>шт.</v>
      </c>
      <c r="E4687" s="2">
        <f>Source!I3835</f>
        <v>3</v>
      </c>
      <c r="F4687" s="16">
        <f>Source!AL3835</f>
        <v>2104.65</v>
      </c>
      <c r="G4687" s="15" t="str">
        <f>Source!DD3835</f>
        <v/>
      </c>
      <c r="H4687" s="2">
        <f>Source!AW3835</f>
        <v>1</v>
      </c>
      <c r="I4687" s="2">
        <f>IF(Source!BC3835&lt;&gt; 0, Source!BC3835, 1)</f>
        <v>1</v>
      </c>
      <c r="J4687" s="16">
        <f>Source!P3835</f>
        <v>6313.95</v>
      </c>
      <c r="K4687" s="16"/>
      <c r="Q4687">
        <f>ROUND((Source!BZ3835/100)*ROUND((Source!AF3835*Source!AV3835)*Source!I3835, 2), 2)</f>
        <v>0</v>
      </c>
      <c r="R4687">
        <f>Source!X3835</f>
        <v>0</v>
      </c>
      <c r="S4687">
        <f>ROUND((Source!CA3835/100)*ROUND((Source!AF3835*Source!AV3835)*Source!I3835, 2), 2)</f>
        <v>0</v>
      </c>
      <c r="T4687">
        <f>Source!Y3835</f>
        <v>0</v>
      </c>
      <c r="U4687">
        <f>ROUND((175/100)*ROUND((Source!AE3835*Source!AV3835)*Source!I3835, 2), 2)</f>
        <v>0</v>
      </c>
      <c r="V4687">
        <f>ROUND((108/100)*ROUND(Source!CS3835*Source!I3835, 2), 2)</f>
        <v>0</v>
      </c>
    </row>
    <row r="4688" spans="1:22" ht="15" x14ac:dyDescent="0.25">
      <c r="A4688" s="20"/>
      <c r="B4688" s="20"/>
      <c r="C4688" s="20"/>
      <c r="D4688" s="20"/>
      <c r="E4688" s="20"/>
      <c r="F4688" s="20"/>
      <c r="G4688" s="20"/>
      <c r="H4688" s="20"/>
      <c r="I4688" s="58">
        <f>J4687</f>
        <v>6313.95</v>
      </c>
      <c r="J4688" s="58"/>
      <c r="K4688" s="21">
        <f>IF(Source!I3835&lt;&gt;0, ROUND(I4688/Source!I3835, 2), 0)</f>
        <v>2104.65</v>
      </c>
      <c r="P4688" s="18">
        <f>I4688</f>
        <v>6313.95</v>
      </c>
    </row>
    <row r="4689" spans="1:22" ht="71.25" x14ac:dyDescent="0.2">
      <c r="A4689" s="13">
        <v>560</v>
      </c>
      <c r="B4689" s="13" t="str">
        <f>Source!F3836</f>
        <v>Цена поставщика или эквивалент</v>
      </c>
      <c r="C4689" s="13" t="s">
        <v>1197</v>
      </c>
      <c r="D4689" s="14" t="str">
        <f>Source!H3836</f>
        <v>шт.</v>
      </c>
      <c r="E4689" s="2">
        <f>Source!I3836</f>
        <v>20</v>
      </c>
      <c r="F4689" s="16">
        <f>Source!AL3836</f>
        <v>65.959999999999994</v>
      </c>
      <c r="G4689" s="15" t="str">
        <f>Source!DD3836</f>
        <v/>
      </c>
      <c r="H4689" s="2">
        <f>Source!AW3836</f>
        <v>1</v>
      </c>
      <c r="I4689" s="2">
        <f>IF(Source!BC3836&lt;&gt; 0, Source!BC3836, 1)</f>
        <v>1</v>
      </c>
      <c r="J4689" s="16">
        <f>Source!P3836</f>
        <v>1319.2</v>
      </c>
      <c r="K4689" s="16"/>
      <c r="Q4689">
        <f>ROUND((Source!BZ3836/100)*ROUND((Source!AF3836*Source!AV3836)*Source!I3836, 2), 2)</f>
        <v>0</v>
      </c>
      <c r="R4689">
        <f>Source!X3836</f>
        <v>0</v>
      </c>
      <c r="S4689">
        <f>ROUND((Source!CA3836/100)*ROUND((Source!AF3836*Source!AV3836)*Source!I3836, 2), 2)</f>
        <v>0</v>
      </c>
      <c r="T4689">
        <f>Source!Y3836</f>
        <v>0</v>
      </c>
      <c r="U4689">
        <f>ROUND((175/100)*ROUND((Source!AE3836*Source!AV3836)*Source!I3836, 2), 2)</f>
        <v>0</v>
      </c>
      <c r="V4689">
        <f>ROUND((108/100)*ROUND(Source!CS3836*Source!I3836, 2), 2)</f>
        <v>0</v>
      </c>
    </row>
    <row r="4690" spans="1:22" ht="15" x14ac:dyDescent="0.25">
      <c r="A4690" s="20"/>
      <c r="B4690" s="20"/>
      <c r="C4690" s="20"/>
      <c r="D4690" s="20"/>
      <c r="E4690" s="20"/>
      <c r="F4690" s="20"/>
      <c r="G4690" s="20"/>
      <c r="H4690" s="20"/>
      <c r="I4690" s="58">
        <f>J4689</f>
        <v>1319.2</v>
      </c>
      <c r="J4690" s="58"/>
      <c r="K4690" s="21">
        <f>IF(Source!I3836&lt;&gt;0, ROUND(I4690/Source!I3836, 2), 0)</f>
        <v>65.959999999999994</v>
      </c>
      <c r="P4690" s="18">
        <f>I4690</f>
        <v>1319.2</v>
      </c>
    </row>
    <row r="4691" spans="1:22" ht="71.25" x14ac:dyDescent="0.2">
      <c r="A4691" s="13">
        <v>561</v>
      </c>
      <c r="B4691" s="13" t="str">
        <f>Source!F3837</f>
        <v>Цена поставщика или эквивалент</v>
      </c>
      <c r="C4691" s="13" t="s">
        <v>1198</v>
      </c>
      <c r="D4691" s="14" t="str">
        <f>Source!H3837</f>
        <v>шт.</v>
      </c>
      <c r="E4691" s="2">
        <f>Source!I3837</f>
        <v>143</v>
      </c>
      <c r="F4691" s="16">
        <f>Source!AL3837</f>
        <v>346.18</v>
      </c>
      <c r="G4691" s="15" t="str">
        <f>Source!DD3837</f>
        <v/>
      </c>
      <c r="H4691" s="2">
        <f>Source!AW3837</f>
        <v>1</v>
      </c>
      <c r="I4691" s="2">
        <f>IF(Source!BC3837&lt;&gt; 0, Source!BC3837, 1)</f>
        <v>1</v>
      </c>
      <c r="J4691" s="16">
        <f>Source!P3837</f>
        <v>49503.74</v>
      </c>
      <c r="K4691" s="16"/>
      <c r="Q4691">
        <f>ROUND((Source!BZ3837/100)*ROUND((Source!AF3837*Source!AV3837)*Source!I3837, 2), 2)</f>
        <v>0</v>
      </c>
      <c r="R4691">
        <f>Source!X3837</f>
        <v>0</v>
      </c>
      <c r="S4691">
        <f>ROUND((Source!CA3837/100)*ROUND((Source!AF3837*Source!AV3837)*Source!I3837, 2), 2)</f>
        <v>0</v>
      </c>
      <c r="T4691">
        <f>Source!Y3837</f>
        <v>0</v>
      </c>
      <c r="U4691">
        <f>ROUND((175/100)*ROUND((Source!AE3837*Source!AV3837)*Source!I3837, 2), 2)</f>
        <v>0</v>
      </c>
      <c r="V4691">
        <f>ROUND((108/100)*ROUND(Source!CS3837*Source!I3837, 2), 2)</f>
        <v>0</v>
      </c>
    </row>
    <row r="4692" spans="1:22" ht="15" x14ac:dyDescent="0.25">
      <c r="A4692" s="20"/>
      <c r="B4692" s="20"/>
      <c r="C4692" s="20"/>
      <c r="D4692" s="20"/>
      <c r="E4692" s="20"/>
      <c r="F4692" s="20"/>
      <c r="G4692" s="20"/>
      <c r="H4692" s="20"/>
      <c r="I4692" s="58">
        <f>J4691</f>
        <v>49503.74</v>
      </c>
      <c r="J4692" s="58"/>
      <c r="K4692" s="21">
        <f>IF(Source!I3837&lt;&gt;0, ROUND(I4692/Source!I3837, 2), 0)</f>
        <v>346.18</v>
      </c>
      <c r="P4692" s="18">
        <f>I4692</f>
        <v>49503.74</v>
      </c>
    </row>
    <row r="4693" spans="1:22" ht="71.25" x14ac:dyDescent="0.2">
      <c r="A4693" s="13">
        <v>562</v>
      </c>
      <c r="B4693" s="13" t="str">
        <f>Source!F3838</f>
        <v>Цена поставщика или эквивалент</v>
      </c>
      <c r="C4693" s="13" t="s">
        <v>1199</v>
      </c>
      <c r="D4693" s="14" t="str">
        <f>Source!H3838</f>
        <v>шт.</v>
      </c>
      <c r="E4693" s="2">
        <f>Source!I3838</f>
        <v>18</v>
      </c>
      <c r="F4693" s="16">
        <f>Source!AL3838</f>
        <v>538.79999999999995</v>
      </c>
      <c r="G4693" s="15" t="str">
        <f>Source!DD3838</f>
        <v/>
      </c>
      <c r="H4693" s="2">
        <f>Source!AW3838</f>
        <v>1</v>
      </c>
      <c r="I4693" s="2">
        <f>IF(Source!BC3838&lt;&gt; 0, Source!BC3838, 1)</f>
        <v>1</v>
      </c>
      <c r="J4693" s="16">
        <f>Source!P3838</f>
        <v>9698.4</v>
      </c>
      <c r="K4693" s="16"/>
      <c r="Q4693">
        <f>ROUND((Source!BZ3838/100)*ROUND((Source!AF3838*Source!AV3838)*Source!I3838, 2), 2)</f>
        <v>0</v>
      </c>
      <c r="R4693">
        <f>Source!X3838</f>
        <v>0</v>
      </c>
      <c r="S4693">
        <f>ROUND((Source!CA3838/100)*ROUND((Source!AF3838*Source!AV3838)*Source!I3838, 2), 2)</f>
        <v>0</v>
      </c>
      <c r="T4693">
        <f>Source!Y3838</f>
        <v>0</v>
      </c>
      <c r="U4693">
        <f>ROUND((175/100)*ROUND((Source!AE3838*Source!AV3838)*Source!I3838, 2), 2)</f>
        <v>0</v>
      </c>
      <c r="V4693">
        <f>ROUND((108/100)*ROUND(Source!CS3838*Source!I3838, 2), 2)</f>
        <v>0</v>
      </c>
    </row>
    <row r="4694" spans="1:22" ht="15" x14ac:dyDescent="0.25">
      <c r="A4694" s="20"/>
      <c r="B4694" s="20"/>
      <c r="C4694" s="20"/>
      <c r="D4694" s="20"/>
      <c r="E4694" s="20"/>
      <c r="F4694" s="20"/>
      <c r="G4694" s="20"/>
      <c r="H4694" s="20"/>
      <c r="I4694" s="58">
        <f>J4693</f>
        <v>9698.4</v>
      </c>
      <c r="J4694" s="58"/>
      <c r="K4694" s="21">
        <f>IF(Source!I3838&lt;&gt;0, ROUND(I4694/Source!I3838, 2), 0)</f>
        <v>538.79999999999995</v>
      </c>
      <c r="P4694" s="18">
        <f>I4694</f>
        <v>9698.4</v>
      </c>
    </row>
    <row r="4695" spans="1:22" ht="71.25" x14ac:dyDescent="0.2">
      <c r="A4695" s="13">
        <v>563</v>
      </c>
      <c r="B4695" s="13" t="str">
        <f>Source!F3839</f>
        <v>Цена поставщика или эквивалент</v>
      </c>
      <c r="C4695" s="13" t="s">
        <v>1200</v>
      </c>
      <c r="D4695" s="14" t="str">
        <f>Source!H3839</f>
        <v>шт.</v>
      </c>
      <c r="E4695" s="2">
        <f>Source!I3839</f>
        <v>2</v>
      </c>
      <c r="F4695" s="16">
        <f>Source!AL3839</f>
        <v>2373.15</v>
      </c>
      <c r="G4695" s="15" t="str">
        <f>Source!DD3839</f>
        <v/>
      </c>
      <c r="H4695" s="2">
        <f>Source!AW3839</f>
        <v>1</v>
      </c>
      <c r="I4695" s="2">
        <f>IF(Source!BC3839&lt;&gt; 0, Source!BC3839, 1)</f>
        <v>1</v>
      </c>
      <c r="J4695" s="16">
        <f>Source!P3839</f>
        <v>4746.3</v>
      </c>
      <c r="K4695" s="16"/>
      <c r="Q4695">
        <f>ROUND((Source!BZ3839/100)*ROUND((Source!AF3839*Source!AV3839)*Source!I3839, 2), 2)</f>
        <v>0</v>
      </c>
      <c r="R4695">
        <f>Source!X3839</f>
        <v>0</v>
      </c>
      <c r="S4695">
        <f>ROUND((Source!CA3839/100)*ROUND((Source!AF3839*Source!AV3839)*Source!I3839, 2), 2)</f>
        <v>0</v>
      </c>
      <c r="T4695">
        <f>Source!Y3839</f>
        <v>0</v>
      </c>
      <c r="U4695">
        <f>ROUND((175/100)*ROUND((Source!AE3839*Source!AV3839)*Source!I3839, 2), 2)</f>
        <v>0</v>
      </c>
      <c r="V4695">
        <f>ROUND((108/100)*ROUND(Source!CS3839*Source!I3839, 2), 2)</f>
        <v>0</v>
      </c>
    </row>
    <row r="4696" spans="1:22" ht="15" x14ac:dyDescent="0.25">
      <c r="A4696" s="20"/>
      <c r="B4696" s="20"/>
      <c r="C4696" s="20"/>
      <c r="D4696" s="20"/>
      <c r="E4696" s="20"/>
      <c r="F4696" s="20"/>
      <c r="G4696" s="20"/>
      <c r="H4696" s="20"/>
      <c r="I4696" s="58">
        <f>J4695</f>
        <v>4746.3</v>
      </c>
      <c r="J4696" s="58"/>
      <c r="K4696" s="21">
        <f>IF(Source!I3839&lt;&gt;0, ROUND(I4696/Source!I3839, 2), 0)</f>
        <v>2373.15</v>
      </c>
      <c r="P4696" s="18">
        <f>I4696</f>
        <v>4746.3</v>
      </c>
    </row>
    <row r="4697" spans="1:22" ht="71.25" x14ac:dyDescent="0.2">
      <c r="A4697" s="13">
        <v>564</v>
      </c>
      <c r="B4697" s="13" t="str">
        <f>Source!F3840</f>
        <v>Цена поставщика или эквивалент</v>
      </c>
      <c r="C4697" s="13" t="s">
        <v>1201</v>
      </c>
      <c r="D4697" s="14" t="str">
        <f>Source!H3840</f>
        <v>шт.</v>
      </c>
      <c r="E4697" s="2">
        <f>Source!I3840</f>
        <v>68</v>
      </c>
      <c r="F4697" s="16">
        <f>Source!AL3840</f>
        <v>70.430000000000007</v>
      </c>
      <c r="G4697" s="15" t="str">
        <f>Source!DD3840</f>
        <v/>
      </c>
      <c r="H4697" s="2">
        <f>Source!AW3840</f>
        <v>1</v>
      </c>
      <c r="I4697" s="2">
        <f>IF(Source!BC3840&lt;&gt; 0, Source!BC3840, 1)</f>
        <v>1</v>
      </c>
      <c r="J4697" s="16">
        <f>Source!P3840</f>
        <v>4789.24</v>
      </c>
      <c r="K4697" s="16"/>
      <c r="Q4697">
        <f>ROUND((Source!BZ3840/100)*ROUND((Source!AF3840*Source!AV3840)*Source!I3840, 2), 2)</f>
        <v>0</v>
      </c>
      <c r="R4697">
        <f>Source!X3840</f>
        <v>0</v>
      </c>
      <c r="S4697">
        <f>ROUND((Source!CA3840/100)*ROUND((Source!AF3840*Source!AV3840)*Source!I3840, 2), 2)</f>
        <v>0</v>
      </c>
      <c r="T4697">
        <f>Source!Y3840</f>
        <v>0</v>
      </c>
      <c r="U4697">
        <f>ROUND((175/100)*ROUND((Source!AE3840*Source!AV3840)*Source!I3840, 2), 2)</f>
        <v>0</v>
      </c>
      <c r="V4697">
        <f>ROUND((108/100)*ROUND(Source!CS3840*Source!I3840, 2), 2)</f>
        <v>0</v>
      </c>
    </row>
    <row r="4698" spans="1:22" ht="15" x14ac:dyDescent="0.25">
      <c r="A4698" s="20"/>
      <c r="B4698" s="20"/>
      <c r="C4698" s="20"/>
      <c r="D4698" s="20"/>
      <c r="E4698" s="20"/>
      <c r="F4698" s="20"/>
      <c r="G4698" s="20"/>
      <c r="H4698" s="20"/>
      <c r="I4698" s="58">
        <f>J4697</f>
        <v>4789.24</v>
      </c>
      <c r="J4698" s="58"/>
      <c r="K4698" s="21">
        <f>IF(Source!I3840&lt;&gt;0, ROUND(I4698/Source!I3840, 2), 0)</f>
        <v>70.430000000000007</v>
      </c>
      <c r="P4698" s="18">
        <f>I4698</f>
        <v>4789.24</v>
      </c>
    </row>
    <row r="4699" spans="1:22" ht="71.25" x14ac:dyDescent="0.2">
      <c r="A4699" s="13">
        <v>565</v>
      </c>
      <c r="B4699" s="13" t="str">
        <f>Source!F3841</f>
        <v>Цена поставщика или эквивалент</v>
      </c>
      <c r="C4699" s="13" t="s">
        <v>1202</v>
      </c>
      <c r="D4699" s="14" t="str">
        <f>Source!H3841</f>
        <v>шт.</v>
      </c>
      <c r="E4699" s="2">
        <f>Source!I3841</f>
        <v>50</v>
      </c>
      <c r="F4699" s="16">
        <f>Source!AL3841</f>
        <v>140.21</v>
      </c>
      <c r="G4699" s="15" t="str">
        <f>Source!DD3841</f>
        <v/>
      </c>
      <c r="H4699" s="2">
        <f>Source!AW3841</f>
        <v>1</v>
      </c>
      <c r="I4699" s="2">
        <f>IF(Source!BC3841&lt;&gt; 0, Source!BC3841, 1)</f>
        <v>1</v>
      </c>
      <c r="J4699" s="16">
        <f>Source!P3841</f>
        <v>7010.5</v>
      </c>
      <c r="K4699" s="16"/>
      <c r="Q4699">
        <f>ROUND((Source!BZ3841/100)*ROUND((Source!AF3841*Source!AV3841)*Source!I3841, 2), 2)</f>
        <v>0</v>
      </c>
      <c r="R4699">
        <f>Source!X3841</f>
        <v>0</v>
      </c>
      <c r="S4699">
        <f>ROUND((Source!CA3841/100)*ROUND((Source!AF3841*Source!AV3841)*Source!I3841, 2), 2)</f>
        <v>0</v>
      </c>
      <c r="T4699">
        <f>Source!Y3841</f>
        <v>0</v>
      </c>
      <c r="U4699">
        <f>ROUND((175/100)*ROUND((Source!AE3841*Source!AV3841)*Source!I3841, 2), 2)</f>
        <v>0</v>
      </c>
      <c r="V4699">
        <f>ROUND((108/100)*ROUND(Source!CS3841*Source!I3841, 2), 2)</f>
        <v>0</v>
      </c>
    </row>
    <row r="4700" spans="1:22" ht="15" x14ac:dyDescent="0.25">
      <c r="A4700" s="20"/>
      <c r="B4700" s="20"/>
      <c r="C4700" s="20"/>
      <c r="D4700" s="20"/>
      <c r="E4700" s="20"/>
      <c r="F4700" s="20"/>
      <c r="G4700" s="20"/>
      <c r="H4700" s="20"/>
      <c r="I4700" s="58">
        <f>J4699</f>
        <v>7010.5</v>
      </c>
      <c r="J4700" s="58"/>
      <c r="K4700" s="21">
        <f>IF(Source!I3841&lt;&gt;0, ROUND(I4700/Source!I3841, 2), 0)</f>
        <v>140.21</v>
      </c>
      <c r="P4700" s="18">
        <f>I4700</f>
        <v>7010.5</v>
      </c>
    </row>
    <row r="4701" spans="1:22" ht="71.25" x14ac:dyDescent="0.2">
      <c r="A4701" s="13">
        <v>566</v>
      </c>
      <c r="B4701" s="13" t="str">
        <f>Source!F3842</f>
        <v>Цена поставщика или эквивалент</v>
      </c>
      <c r="C4701" s="13" t="s">
        <v>1203</v>
      </c>
      <c r="D4701" s="14" t="str">
        <f>Source!H3842</f>
        <v>шт.</v>
      </c>
      <c r="E4701" s="2">
        <f>Source!I3842</f>
        <v>52</v>
      </c>
      <c r="F4701" s="16">
        <f>Source!AL3842</f>
        <v>34.520000000000003</v>
      </c>
      <c r="G4701" s="15" t="str">
        <f>Source!DD3842</f>
        <v/>
      </c>
      <c r="H4701" s="2">
        <f>Source!AW3842</f>
        <v>1</v>
      </c>
      <c r="I4701" s="2">
        <f>IF(Source!BC3842&lt;&gt; 0, Source!BC3842, 1)</f>
        <v>1</v>
      </c>
      <c r="J4701" s="16">
        <f>Source!P3842</f>
        <v>1795.04</v>
      </c>
      <c r="K4701" s="16"/>
      <c r="Q4701">
        <f>ROUND((Source!BZ3842/100)*ROUND((Source!AF3842*Source!AV3842)*Source!I3842, 2), 2)</f>
        <v>0</v>
      </c>
      <c r="R4701">
        <f>Source!X3842</f>
        <v>0</v>
      </c>
      <c r="S4701">
        <f>ROUND((Source!CA3842/100)*ROUND((Source!AF3842*Source!AV3842)*Source!I3842, 2), 2)</f>
        <v>0</v>
      </c>
      <c r="T4701">
        <f>Source!Y3842</f>
        <v>0</v>
      </c>
      <c r="U4701">
        <f>ROUND((175/100)*ROUND((Source!AE3842*Source!AV3842)*Source!I3842, 2), 2)</f>
        <v>0</v>
      </c>
      <c r="V4701">
        <f>ROUND((108/100)*ROUND(Source!CS3842*Source!I3842, 2), 2)</f>
        <v>0</v>
      </c>
    </row>
    <row r="4702" spans="1:22" ht="15" x14ac:dyDescent="0.25">
      <c r="A4702" s="20"/>
      <c r="B4702" s="20"/>
      <c r="C4702" s="20"/>
      <c r="D4702" s="20"/>
      <c r="E4702" s="20"/>
      <c r="F4702" s="20"/>
      <c r="G4702" s="20"/>
      <c r="H4702" s="20"/>
      <c r="I4702" s="58">
        <f>J4701</f>
        <v>1795.04</v>
      </c>
      <c r="J4702" s="58"/>
      <c r="K4702" s="21">
        <f>IF(Source!I3842&lt;&gt;0, ROUND(I4702/Source!I3842, 2), 0)</f>
        <v>34.520000000000003</v>
      </c>
      <c r="P4702" s="18">
        <f>I4702</f>
        <v>1795.04</v>
      </c>
    </row>
    <row r="4703" spans="1:22" ht="71.25" x14ac:dyDescent="0.2">
      <c r="A4703" s="13">
        <v>567</v>
      </c>
      <c r="B4703" s="13" t="str">
        <f>Source!F3843</f>
        <v>Цена поставщика или эквивалент</v>
      </c>
      <c r="C4703" s="13" t="s">
        <v>1204</v>
      </c>
      <c r="D4703" s="14" t="str">
        <f>Source!H3843</f>
        <v>шт.</v>
      </c>
      <c r="E4703" s="2">
        <f>Source!I3843</f>
        <v>4</v>
      </c>
      <c r="F4703" s="16">
        <f>Source!AL3843</f>
        <v>350.86</v>
      </c>
      <c r="G4703" s="15" t="str">
        <f>Source!DD3843</f>
        <v/>
      </c>
      <c r="H4703" s="2">
        <f>Source!AW3843</f>
        <v>1</v>
      </c>
      <c r="I4703" s="2">
        <f>IF(Source!BC3843&lt;&gt; 0, Source!BC3843, 1)</f>
        <v>1</v>
      </c>
      <c r="J4703" s="16">
        <f>Source!P3843</f>
        <v>1403.44</v>
      </c>
      <c r="K4703" s="16"/>
      <c r="Q4703">
        <f>ROUND((Source!BZ3843/100)*ROUND((Source!AF3843*Source!AV3843)*Source!I3843, 2), 2)</f>
        <v>0</v>
      </c>
      <c r="R4703">
        <f>Source!X3843</f>
        <v>0</v>
      </c>
      <c r="S4703">
        <f>ROUND((Source!CA3843/100)*ROUND((Source!AF3843*Source!AV3843)*Source!I3843, 2), 2)</f>
        <v>0</v>
      </c>
      <c r="T4703">
        <f>Source!Y3843</f>
        <v>0</v>
      </c>
      <c r="U4703">
        <f>ROUND((175/100)*ROUND((Source!AE3843*Source!AV3843)*Source!I3843, 2), 2)</f>
        <v>0</v>
      </c>
      <c r="V4703">
        <f>ROUND((108/100)*ROUND(Source!CS3843*Source!I3843, 2), 2)</f>
        <v>0</v>
      </c>
    </row>
    <row r="4704" spans="1:22" ht="15" x14ac:dyDescent="0.25">
      <c r="A4704" s="20"/>
      <c r="B4704" s="20"/>
      <c r="C4704" s="20"/>
      <c r="D4704" s="20"/>
      <c r="E4704" s="20"/>
      <c r="F4704" s="20"/>
      <c r="G4704" s="20"/>
      <c r="H4704" s="20"/>
      <c r="I4704" s="58">
        <f>J4703</f>
        <v>1403.44</v>
      </c>
      <c r="J4704" s="58"/>
      <c r="K4704" s="21">
        <f>IF(Source!I3843&lt;&gt;0, ROUND(I4704/Source!I3843, 2), 0)</f>
        <v>350.86</v>
      </c>
      <c r="P4704" s="18">
        <f>I4704</f>
        <v>1403.44</v>
      </c>
    </row>
    <row r="4705" spans="1:22" ht="71.25" x14ac:dyDescent="0.2">
      <c r="A4705" s="13">
        <v>568</v>
      </c>
      <c r="B4705" s="13" t="str">
        <f>Source!F3844</f>
        <v>Цена поставщика или эквивалент</v>
      </c>
      <c r="C4705" s="13" t="s">
        <v>1205</v>
      </c>
      <c r="D4705" s="14" t="str">
        <f>Source!H3844</f>
        <v>шт.</v>
      </c>
      <c r="E4705" s="2">
        <f>Source!I3844</f>
        <v>100</v>
      </c>
      <c r="F4705" s="16">
        <f>Source!AL3844</f>
        <v>412.12</v>
      </c>
      <c r="G4705" s="15" t="str">
        <f>Source!DD3844</f>
        <v/>
      </c>
      <c r="H4705" s="2">
        <f>Source!AW3844</f>
        <v>1</v>
      </c>
      <c r="I4705" s="2">
        <f>IF(Source!BC3844&lt;&gt; 0, Source!BC3844, 1)</f>
        <v>1</v>
      </c>
      <c r="J4705" s="16">
        <f>Source!P3844</f>
        <v>41212</v>
      </c>
      <c r="K4705" s="16"/>
      <c r="Q4705">
        <f>ROUND((Source!BZ3844/100)*ROUND((Source!AF3844*Source!AV3844)*Source!I3844, 2), 2)</f>
        <v>0</v>
      </c>
      <c r="R4705">
        <f>Source!X3844</f>
        <v>0</v>
      </c>
      <c r="S4705">
        <f>ROUND((Source!CA3844/100)*ROUND((Source!AF3844*Source!AV3844)*Source!I3844, 2), 2)</f>
        <v>0</v>
      </c>
      <c r="T4705">
        <f>Source!Y3844</f>
        <v>0</v>
      </c>
      <c r="U4705">
        <f>ROUND((175/100)*ROUND((Source!AE3844*Source!AV3844)*Source!I3844, 2), 2)</f>
        <v>0</v>
      </c>
      <c r="V4705">
        <f>ROUND((108/100)*ROUND(Source!CS3844*Source!I3844, 2), 2)</f>
        <v>0</v>
      </c>
    </row>
    <row r="4706" spans="1:22" ht="15" x14ac:dyDescent="0.25">
      <c r="A4706" s="20"/>
      <c r="B4706" s="20"/>
      <c r="C4706" s="20"/>
      <c r="D4706" s="20"/>
      <c r="E4706" s="20"/>
      <c r="F4706" s="20"/>
      <c r="G4706" s="20"/>
      <c r="H4706" s="20"/>
      <c r="I4706" s="58">
        <f>J4705</f>
        <v>41212</v>
      </c>
      <c r="J4706" s="58"/>
      <c r="K4706" s="21">
        <f>IF(Source!I3844&lt;&gt;0, ROUND(I4706/Source!I3844, 2), 0)</f>
        <v>412.12</v>
      </c>
      <c r="P4706" s="18">
        <f>I4706</f>
        <v>41212</v>
      </c>
    </row>
    <row r="4707" spans="1:22" ht="71.25" x14ac:dyDescent="0.2">
      <c r="A4707" s="13">
        <v>569</v>
      </c>
      <c r="B4707" s="13" t="str">
        <f>Source!F3845</f>
        <v>Цена поставщика или эквивалент</v>
      </c>
      <c r="C4707" s="13" t="s">
        <v>1206</v>
      </c>
      <c r="D4707" s="14" t="str">
        <f>Source!H3845</f>
        <v>шт.</v>
      </c>
      <c r="E4707" s="2">
        <f>Source!I3845</f>
        <v>2</v>
      </c>
      <c r="F4707" s="16">
        <f>Source!AL3845</f>
        <v>494.53</v>
      </c>
      <c r="G4707" s="15" t="str">
        <f>Source!DD3845</f>
        <v/>
      </c>
      <c r="H4707" s="2">
        <f>Source!AW3845</f>
        <v>1</v>
      </c>
      <c r="I4707" s="2">
        <f>IF(Source!BC3845&lt;&gt; 0, Source!BC3845, 1)</f>
        <v>1</v>
      </c>
      <c r="J4707" s="16">
        <f>Source!P3845</f>
        <v>989.06</v>
      </c>
      <c r="K4707" s="16"/>
      <c r="Q4707">
        <f>ROUND((Source!BZ3845/100)*ROUND((Source!AF3845*Source!AV3845)*Source!I3845, 2), 2)</f>
        <v>0</v>
      </c>
      <c r="R4707">
        <f>Source!X3845</f>
        <v>0</v>
      </c>
      <c r="S4707">
        <f>ROUND((Source!CA3845/100)*ROUND((Source!AF3845*Source!AV3845)*Source!I3845, 2), 2)</f>
        <v>0</v>
      </c>
      <c r="T4707">
        <f>Source!Y3845</f>
        <v>0</v>
      </c>
      <c r="U4707">
        <f>ROUND((175/100)*ROUND((Source!AE3845*Source!AV3845)*Source!I3845, 2), 2)</f>
        <v>0</v>
      </c>
      <c r="V4707">
        <f>ROUND((108/100)*ROUND(Source!CS3845*Source!I3845, 2), 2)</f>
        <v>0</v>
      </c>
    </row>
    <row r="4708" spans="1:22" ht="15" x14ac:dyDescent="0.25">
      <c r="A4708" s="20"/>
      <c r="B4708" s="20"/>
      <c r="C4708" s="20"/>
      <c r="D4708" s="20"/>
      <c r="E4708" s="20"/>
      <c r="F4708" s="20"/>
      <c r="G4708" s="20"/>
      <c r="H4708" s="20"/>
      <c r="I4708" s="58">
        <f>J4707</f>
        <v>989.06</v>
      </c>
      <c r="J4708" s="58"/>
      <c r="K4708" s="21">
        <f>IF(Source!I3845&lt;&gt;0, ROUND(I4708/Source!I3845, 2), 0)</f>
        <v>494.53</v>
      </c>
      <c r="P4708" s="18">
        <f>I4708</f>
        <v>989.06</v>
      </c>
    </row>
    <row r="4709" spans="1:22" ht="71.25" x14ac:dyDescent="0.2">
      <c r="A4709" s="13">
        <v>570</v>
      </c>
      <c r="B4709" s="13" t="str">
        <f>Source!F3846</f>
        <v>Цена поставщика или эквивалент</v>
      </c>
      <c r="C4709" s="13" t="s">
        <v>1207</v>
      </c>
      <c r="D4709" s="14" t="str">
        <f>Source!H3846</f>
        <v>шт.</v>
      </c>
      <c r="E4709" s="2">
        <f>Source!I3846</f>
        <v>17</v>
      </c>
      <c r="F4709" s="16">
        <f>Source!AL3846</f>
        <v>576.95000000000005</v>
      </c>
      <c r="G4709" s="15" t="str">
        <f>Source!DD3846</f>
        <v/>
      </c>
      <c r="H4709" s="2">
        <f>Source!AW3846</f>
        <v>1</v>
      </c>
      <c r="I4709" s="2">
        <f>IF(Source!BC3846&lt;&gt; 0, Source!BC3846, 1)</f>
        <v>1</v>
      </c>
      <c r="J4709" s="16">
        <f>Source!P3846</f>
        <v>9808.15</v>
      </c>
      <c r="K4709" s="16"/>
      <c r="Q4709">
        <f>ROUND((Source!BZ3846/100)*ROUND((Source!AF3846*Source!AV3846)*Source!I3846, 2), 2)</f>
        <v>0</v>
      </c>
      <c r="R4709">
        <f>Source!X3846</f>
        <v>0</v>
      </c>
      <c r="S4709">
        <f>ROUND((Source!CA3846/100)*ROUND((Source!AF3846*Source!AV3846)*Source!I3846, 2), 2)</f>
        <v>0</v>
      </c>
      <c r="T4709">
        <f>Source!Y3846</f>
        <v>0</v>
      </c>
      <c r="U4709">
        <f>ROUND((175/100)*ROUND((Source!AE3846*Source!AV3846)*Source!I3846, 2), 2)</f>
        <v>0</v>
      </c>
      <c r="V4709">
        <f>ROUND((108/100)*ROUND(Source!CS3846*Source!I3846, 2), 2)</f>
        <v>0</v>
      </c>
    </row>
    <row r="4710" spans="1:22" ht="15" x14ac:dyDescent="0.25">
      <c r="A4710" s="20"/>
      <c r="B4710" s="20"/>
      <c r="C4710" s="20"/>
      <c r="D4710" s="20"/>
      <c r="E4710" s="20"/>
      <c r="F4710" s="20"/>
      <c r="G4710" s="20"/>
      <c r="H4710" s="20"/>
      <c r="I4710" s="58">
        <f>J4709</f>
        <v>9808.15</v>
      </c>
      <c r="J4710" s="58"/>
      <c r="K4710" s="21">
        <f>IF(Source!I3846&lt;&gt;0, ROUND(I4710/Source!I3846, 2), 0)</f>
        <v>576.95000000000005</v>
      </c>
      <c r="P4710" s="18">
        <f>I4710</f>
        <v>9808.15</v>
      </c>
    </row>
    <row r="4711" spans="1:22" ht="71.25" x14ac:dyDescent="0.2">
      <c r="A4711" s="13">
        <v>571</v>
      </c>
      <c r="B4711" s="13" t="str">
        <f>Source!F3847</f>
        <v>Цена поставщика или эквивалент</v>
      </c>
      <c r="C4711" s="13" t="s">
        <v>1208</v>
      </c>
      <c r="D4711" s="14" t="str">
        <f>Source!H3847</f>
        <v>шт.</v>
      </c>
      <c r="E4711" s="2">
        <f>Source!I3847</f>
        <v>25</v>
      </c>
      <c r="F4711" s="16">
        <f>Source!AL3847</f>
        <v>145.38</v>
      </c>
      <c r="G4711" s="15" t="str">
        <f>Source!DD3847</f>
        <v/>
      </c>
      <c r="H4711" s="2">
        <f>Source!AW3847</f>
        <v>1</v>
      </c>
      <c r="I4711" s="2">
        <f>IF(Source!BC3847&lt;&gt; 0, Source!BC3847, 1)</f>
        <v>1</v>
      </c>
      <c r="J4711" s="16">
        <f>Source!P3847</f>
        <v>3634.5</v>
      </c>
      <c r="K4711" s="16"/>
      <c r="Q4711">
        <f>ROUND((Source!BZ3847/100)*ROUND((Source!AF3847*Source!AV3847)*Source!I3847, 2), 2)</f>
        <v>0</v>
      </c>
      <c r="R4711">
        <f>Source!X3847</f>
        <v>0</v>
      </c>
      <c r="S4711">
        <f>ROUND((Source!CA3847/100)*ROUND((Source!AF3847*Source!AV3847)*Source!I3847, 2), 2)</f>
        <v>0</v>
      </c>
      <c r="T4711">
        <f>Source!Y3847</f>
        <v>0</v>
      </c>
      <c r="U4711">
        <f>ROUND((175/100)*ROUND((Source!AE3847*Source!AV3847)*Source!I3847, 2), 2)</f>
        <v>0</v>
      </c>
      <c r="V4711">
        <f>ROUND((108/100)*ROUND(Source!CS3847*Source!I3847, 2), 2)</f>
        <v>0</v>
      </c>
    </row>
    <row r="4712" spans="1:22" ht="15" x14ac:dyDescent="0.25">
      <c r="A4712" s="20"/>
      <c r="B4712" s="20"/>
      <c r="C4712" s="20"/>
      <c r="D4712" s="20"/>
      <c r="E4712" s="20"/>
      <c r="F4712" s="20"/>
      <c r="G4712" s="20"/>
      <c r="H4712" s="20"/>
      <c r="I4712" s="58">
        <f>J4711</f>
        <v>3634.5</v>
      </c>
      <c r="J4712" s="58"/>
      <c r="K4712" s="21">
        <f>IF(Source!I3847&lt;&gt;0, ROUND(I4712/Source!I3847, 2), 0)</f>
        <v>145.38</v>
      </c>
      <c r="P4712" s="18">
        <f>I4712</f>
        <v>3634.5</v>
      </c>
    </row>
    <row r="4713" spans="1:22" ht="71.25" x14ac:dyDescent="0.2">
      <c r="A4713" s="13">
        <v>572</v>
      </c>
      <c r="B4713" s="13" t="str">
        <f>Source!F3848</f>
        <v>Цена поставщика или эквивалент</v>
      </c>
      <c r="C4713" s="13" t="s">
        <v>1209</v>
      </c>
      <c r="D4713" s="14" t="str">
        <f>Source!H3848</f>
        <v>шт.</v>
      </c>
      <c r="E4713" s="2">
        <f>Source!I3848</f>
        <v>40</v>
      </c>
      <c r="F4713" s="16">
        <f>Source!AL3848</f>
        <v>785.64</v>
      </c>
      <c r="G4713" s="15" t="str">
        <f>Source!DD3848</f>
        <v/>
      </c>
      <c r="H4713" s="2">
        <f>Source!AW3848</f>
        <v>1</v>
      </c>
      <c r="I4713" s="2">
        <f>IF(Source!BC3848&lt;&gt; 0, Source!BC3848, 1)</f>
        <v>1</v>
      </c>
      <c r="J4713" s="16">
        <f>Source!P3848</f>
        <v>31425.599999999999</v>
      </c>
      <c r="K4713" s="16"/>
      <c r="Q4713">
        <f>ROUND((Source!BZ3848/100)*ROUND((Source!AF3848*Source!AV3848)*Source!I3848, 2), 2)</f>
        <v>0</v>
      </c>
      <c r="R4713">
        <f>Source!X3848</f>
        <v>0</v>
      </c>
      <c r="S4713">
        <f>ROUND((Source!CA3848/100)*ROUND((Source!AF3848*Source!AV3848)*Source!I3848, 2), 2)</f>
        <v>0</v>
      </c>
      <c r="T4713">
        <f>Source!Y3848</f>
        <v>0</v>
      </c>
      <c r="U4713">
        <f>ROUND((175/100)*ROUND((Source!AE3848*Source!AV3848)*Source!I3848, 2), 2)</f>
        <v>0</v>
      </c>
      <c r="V4713">
        <f>ROUND((108/100)*ROUND(Source!CS3848*Source!I3848, 2), 2)</f>
        <v>0</v>
      </c>
    </row>
    <row r="4714" spans="1:22" ht="15" x14ac:dyDescent="0.25">
      <c r="A4714" s="20"/>
      <c r="B4714" s="20"/>
      <c r="C4714" s="20"/>
      <c r="D4714" s="20"/>
      <c r="E4714" s="20"/>
      <c r="F4714" s="20"/>
      <c r="G4714" s="20"/>
      <c r="H4714" s="20"/>
      <c r="I4714" s="58">
        <f>J4713</f>
        <v>31425.599999999999</v>
      </c>
      <c r="J4714" s="58"/>
      <c r="K4714" s="21">
        <f>IF(Source!I3848&lt;&gt;0, ROUND(I4714/Source!I3848, 2), 0)</f>
        <v>785.64</v>
      </c>
      <c r="P4714" s="18">
        <f>I4714</f>
        <v>31425.599999999999</v>
      </c>
    </row>
    <row r="4715" spans="1:22" ht="71.25" x14ac:dyDescent="0.2">
      <c r="A4715" s="13">
        <v>573</v>
      </c>
      <c r="B4715" s="13" t="str">
        <f>Source!F3849</f>
        <v>Цена поставщика или эквивалент</v>
      </c>
      <c r="C4715" s="13" t="s">
        <v>1210</v>
      </c>
      <c r="D4715" s="14" t="str">
        <f>Source!H3849</f>
        <v>шт.</v>
      </c>
      <c r="E4715" s="2">
        <f>Source!I3849</f>
        <v>20</v>
      </c>
      <c r="F4715" s="16">
        <f>Source!AL3849</f>
        <v>884</v>
      </c>
      <c r="G4715" s="15" t="str">
        <f>Source!DD3849</f>
        <v/>
      </c>
      <c r="H4715" s="2">
        <f>Source!AW3849</f>
        <v>1</v>
      </c>
      <c r="I4715" s="2">
        <f>IF(Source!BC3849&lt;&gt; 0, Source!BC3849, 1)</f>
        <v>1</v>
      </c>
      <c r="J4715" s="16">
        <f>Source!P3849</f>
        <v>17680</v>
      </c>
      <c r="K4715" s="16"/>
      <c r="Q4715">
        <f>ROUND((Source!BZ3849/100)*ROUND((Source!AF3849*Source!AV3849)*Source!I3849, 2), 2)</f>
        <v>0</v>
      </c>
      <c r="R4715">
        <f>Source!X3849</f>
        <v>0</v>
      </c>
      <c r="S4715">
        <f>ROUND((Source!CA3849/100)*ROUND((Source!AF3849*Source!AV3849)*Source!I3849, 2), 2)</f>
        <v>0</v>
      </c>
      <c r="T4715">
        <f>Source!Y3849</f>
        <v>0</v>
      </c>
      <c r="U4715">
        <f>ROUND((175/100)*ROUND((Source!AE3849*Source!AV3849)*Source!I3849, 2), 2)</f>
        <v>0</v>
      </c>
      <c r="V4715">
        <f>ROUND((108/100)*ROUND(Source!CS3849*Source!I3849, 2), 2)</f>
        <v>0</v>
      </c>
    </row>
    <row r="4716" spans="1:22" ht="15" x14ac:dyDescent="0.25">
      <c r="A4716" s="20"/>
      <c r="B4716" s="20"/>
      <c r="C4716" s="20"/>
      <c r="D4716" s="20"/>
      <c r="E4716" s="20"/>
      <c r="F4716" s="20"/>
      <c r="G4716" s="20"/>
      <c r="H4716" s="20"/>
      <c r="I4716" s="58">
        <f>J4715</f>
        <v>17680</v>
      </c>
      <c r="J4716" s="58"/>
      <c r="K4716" s="21">
        <f>IF(Source!I3849&lt;&gt;0, ROUND(I4716/Source!I3849, 2), 0)</f>
        <v>884</v>
      </c>
      <c r="P4716" s="18">
        <f>I4716</f>
        <v>17680</v>
      </c>
    </row>
    <row r="4717" spans="1:22" ht="71.25" x14ac:dyDescent="0.2">
      <c r="A4717" s="13">
        <v>574</v>
      </c>
      <c r="B4717" s="13" t="str">
        <f>Source!F3850</f>
        <v>Цена поставщика или эквивалент</v>
      </c>
      <c r="C4717" s="13" t="s">
        <v>1211</v>
      </c>
      <c r="D4717" s="14" t="str">
        <f>Source!H3850</f>
        <v>шт.</v>
      </c>
      <c r="E4717" s="2">
        <f>Source!I3850</f>
        <v>224</v>
      </c>
      <c r="F4717" s="16">
        <f>Source!AL3850</f>
        <v>1036.76</v>
      </c>
      <c r="G4717" s="15" t="str">
        <f>Source!DD3850</f>
        <v/>
      </c>
      <c r="H4717" s="2">
        <f>Source!AW3850</f>
        <v>1</v>
      </c>
      <c r="I4717" s="2">
        <f>IF(Source!BC3850&lt;&gt; 0, Source!BC3850, 1)</f>
        <v>1</v>
      </c>
      <c r="J4717" s="16">
        <f>Source!P3850</f>
        <v>232234.23999999999</v>
      </c>
      <c r="K4717" s="16"/>
      <c r="Q4717">
        <f>ROUND((Source!BZ3850/100)*ROUND((Source!AF3850*Source!AV3850)*Source!I3850, 2), 2)</f>
        <v>0</v>
      </c>
      <c r="R4717">
        <f>Source!X3850</f>
        <v>0</v>
      </c>
      <c r="S4717">
        <f>ROUND((Source!CA3850/100)*ROUND((Source!AF3850*Source!AV3850)*Source!I3850, 2), 2)</f>
        <v>0</v>
      </c>
      <c r="T4717">
        <f>Source!Y3850</f>
        <v>0</v>
      </c>
      <c r="U4717">
        <f>ROUND((175/100)*ROUND((Source!AE3850*Source!AV3850)*Source!I3850, 2), 2)</f>
        <v>0</v>
      </c>
      <c r="V4717">
        <f>ROUND((108/100)*ROUND(Source!CS3850*Source!I3850, 2), 2)</f>
        <v>0</v>
      </c>
    </row>
    <row r="4718" spans="1:22" ht="15" x14ac:dyDescent="0.25">
      <c r="A4718" s="20"/>
      <c r="B4718" s="20"/>
      <c r="C4718" s="20"/>
      <c r="D4718" s="20"/>
      <c r="E4718" s="20"/>
      <c r="F4718" s="20"/>
      <c r="G4718" s="20"/>
      <c r="H4718" s="20"/>
      <c r="I4718" s="58">
        <f>J4717</f>
        <v>232234.23999999999</v>
      </c>
      <c r="J4718" s="58"/>
      <c r="K4718" s="21">
        <f>IF(Source!I3850&lt;&gt;0, ROUND(I4718/Source!I3850, 2), 0)</f>
        <v>1036.76</v>
      </c>
      <c r="P4718" s="18">
        <f>I4718</f>
        <v>232234.23999999999</v>
      </c>
    </row>
    <row r="4719" spans="1:22" ht="71.25" x14ac:dyDescent="0.2">
      <c r="A4719" s="13">
        <v>575</v>
      </c>
      <c r="B4719" s="13" t="str">
        <f>Source!F3851</f>
        <v>Цена поставщика или эквивалент</v>
      </c>
      <c r="C4719" s="13" t="s">
        <v>1212</v>
      </c>
      <c r="D4719" s="14" t="str">
        <f>Source!H3851</f>
        <v>шт.</v>
      </c>
      <c r="E4719" s="2">
        <f>Source!I3851</f>
        <v>224</v>
      </c>
      <c r="F4719" s="16">
        <f>Source!AL3851</f>
        <v>160.72999999999999</v>
      </c>
      <c r="G4719" s="15" t="str">
        <f>Source!DD3851</f>
        <v/>
      </c>
      <c r="H4719" s="2">
        <f>Source!AW3851</f>
        <v>1</v>
      </c>
      <c r="I4719" s="2">
        <f>IF(Source!BC3851&lt;&gt; 0, Source!BC3851, 1)</f>
        <v>1</v>
      </c>
      <c r="J4719" s="16">
        <f>Source!P3851</f>
        <v>36003.519999999997</v>
      </c>
      <c r="K4719" s="16"/>
      <c r="Q4719">
        <f>ROUND((Source!BZ3851/100)*ROUND((Source!AF3851*Source!AV3851)*Source!I3851, 2), 2)</f>
        <v>0</v>
      </c>
      <c r="R4719">
        <f>Source!X3851</f>
        <v>0</v>
      </c>
      <c r="S4719">
        <f>ROUND((Source!CA3851/100)*ROUND((Source!AF3851*Source!AV3851)*Source!I3851, 2), 2)</f>
        <v>0</v>
      </c>
      <c r="T4719">
        <f>Source!Y3851</f>
        <v>0</v>
      </c>
      <c r="U4719">
        <f>ROUND((175/100)*ROUND((Source!AE3851*Source!AV3851)*Source!I3851, 2), 2)</f>
        <v>0</v>
      </c>
      <c r="V4719">
        <f>ROUND((108/100)*ROUND(Source!CS3851*Source!I3851, 2), 2)</f>
        <v>0</v>
      </c>
    </row>
    <row r="4720" spans="1:22" ht="15" x14ac:dyDescent="0.25">
      <c r="A4720" s="20"/>
      <c r="B4720" s="20"/>
      <c r="C4720" s="20"/>
      <c r="D4720" s="20"/>
      <c r="E4720" s="20"/>
      <c r="F4720" s="20"/>
      <c r="G4720" s="20"/>
      <c r="H4720" s="20"/>
      <c r="I4720" s="58">
        <f>J4719</f>
        <v>36003.519999999997</v>
      </c>
      <c r="J4720" s="58"/>
      <c r="K4720" s="21">
        <f>IF(Source!I3851&lt;&gt;0, ROUND(I4720/Source!I3851, 2), 0)</f>
        <v>160.72999999999999</v>
      </c>
      <c r="P4720" s="18">
        <f>I4720</f>
        <v>36003.519999999997</v>
      </c>
    </row>
    <row r="4721" spans="1:22" ht="71.25" x14ac:dyDescent="0.2">
      <c r="A4721" s="13">
        <v>576</v>
      </c>
      <c r="B4721" s="13" t="str">
        <f>Source!F3852</f>
        <v>Цена поставщика или эквивалент</v>
      </c>
      <c r="C4721" s="13" t="s">
        <v>1213</v>
      </c>
      <c r="D4721" s="14" t="str">
        <f>Source!H3852</f>
        <v>шт.</v>
      </c>
      <c r="E4721" s="2">
        <f>Source!I3852</f>
        <v>120</v>
      </c>
      <c r="F4721" s="16">
        <f>Source!AL3852</f>
        <v>70.400000000000006</v>
      </c>
      <c r="G4721" s="15" t="str">
        <f>Source!DD3852</f>
        <v/>
      </c>
      <c r="H4721" s="2">
        <f>Source!AW3852</f>
        <v>1</v>
      </c>
      <c r="I4721" s="2">
        <f>IF(Source!BC3852&lt;&gt; 0, Source!BC3852, 1)</f>
        <v>1</v>
      </c>
      <c r="J4721" s="16">
        <f>Source!P3852</f>
        <v>8448</v>
      </c>
      <c r="K4721" s="16"/>
      <c r="Q4721">
        <f>ROUND((Source!BZ3852/100)*ROUND((Source!AF3852*Source!AV3852)*Source!I3852, 2), 2)</f>
        <v>0</v>
      </c>
      <c r="R4721">
        <f>Source!X3852</f>
        <v>0</v>
      </c>
      <c r="S4721">
        <f>ROUND((Source!CA3852/100)*ROUND((Source!AF3852*Source!AV3852)*Source!I3852, 2), 2)</f>
        <v>0</v>
      </c>
      <c r="T4721">
        <f>Source!Y3852</f>
        <v>0</v>
      </c>
      <c r="U4721">
        <f>ROUND((175/100)*ROUND((Source!AE3852*Source!AV3852)*Source!I3852, 2), 2)</f>
        <v>0</v>
      </c>
      <c r="V4721">
        <f>ROUND((108/100)*ROUND(Source!CS3852*Source!I3852, 2), 2)</f>
        <v>0</v>
      </c>
    </row>
    <row r="4722" spans="1:22" ht="15" x14ac:dyDescent="0.25">
      <c r="A4722" s="20"/>
      <c r="B4722" s="20"/>
      <c r="C4722" s="20"/>
      <c r="D4722" s="20"/>
      <c r="E4722" s="20"/>
      <c r="F4722" s="20"/>
      <c r="G4722" s="20"/>
      <c r="H4722" s="20"/>
      <c r="I4722" s="58">
        <f>J4721</f>
        <v>8448</v>
      </c>
      <c r="J4722" s="58"/>
      <c r="K4722" s="21">
        <f>IF(Source!I3852&lt;&gt;0, ROUND(I4722/Source!I3852, 2), 0)</f>
        <v>70.400000000000006</v>
      </c>
      <c r="P4722" s="18">
        <f>I4722</f>
        <v>8448</v>
      </c>
    </row>
    <row r="4723" spans="1:22" ht="71.25" x14ac:dyDescent="0.2">
      <c r="A4723" s="13">
        <v>577</v>
      </c>
      <c r="B4723" s="13" t="str">
        <f>Source!F3853</f>
        <v>Цена поставщика или эквивалент</v>
      </c>
      <c r="C4723" s="13" t="s">
        <v>1214</v>
      </c>
      <c r="D4723" s="14" t="str">
        <f>Source!H3853</f>
        <v>шт.</v>
      </c>
      <c r="E4723" s="2">
        <f>Source!I3853</f>
        <v>120</v>
      </c>
      <c r="F4723" s="16">
        <f>Source!AL3853</f>
        <v>65.17</v>
      </c>
      <c r="G4723" s="15" t="str">
        <f>Source!DD3853</f>
        <v/>
      </c>
      <c r="H4723" s="2">
        <f>Source!AW3853</f>
        <v>1</v>
      </c>
      <c r="I4723" s="2">
        <f>IF(Source!BC3853&lt;&gt; 0, Source!BC3853, 1)</f>
        <v>1</v>
      </c>
      <c r="J4723" s="16">
        <f>Source!P3853</f>
        <v>7820.4</v>
      </c>
      <c r="K4723" s="16"/>
      <c r="Q4723">
        <f>ROUND((Source!BZ3853/100)*ROUND((Source!AF3853*Source!AV3853)*Source!I3853, 2), 2)</f>
        <v>0</v>
      </c>
      <c r="R4723">
        <f>Source!X3853</f>
        <v>0</v>
      </c>
      <c r="S4723">
        <f>ROUND((Source!CA3853/100)*ROUND((Source!AF3853*Source!AV3853)*Source!I3853, 2), 2)</f>
        <v>0</v>
      </c>
      <c r="T4723">
        <f>Source!Y3853</f>
        <v>0</v>
      </c>
      <c r="U4723">
        <f>ROUND((175/100)*ROUND((Source!AE3853*Source!AV3853)*Source!I3853, 2), 2)</f>
        <v>0</v>
      </c>
      <c r="V4723">
        <f>ROUND((108/100)*ROUND(Source!CS3853*Source!I3853, 2), 2)</f>
        <v>0</v>
      </c>
    </row>
    <row r="4724" spans="1:22" ht="15" x14ac:dyDescent="0.25">
      <c r="A4724" s="20"/>
      <c r="B4724" s="20"/>
      <c r="C4724" s="20"/>
      <c r="D4724" s="20"/>
      <c r="E4724" s="20"/>
      <c r="F4724" s="20"/>
      <c r="G4724" s="20"/>
      <c r="H4724" s="20"/>
      <c r="I4724" s="58">
        <f>J4723</f>
        <v>7820.4</v>
      </c>
      <c r="J4724" s="58"/>
      <c r="K4724" s="21">
        <f>IF(Source!I3853&lt;&gt;0, ROUND(I4724/Source!I3853, 2), 0)</f>
        <v>65.17</v>
      </c>
      <c r="P4724" s="18">
        <f>I4724</f>
        <v>7820.4</v>
      </c>
    </row>
    <row r="4725" spans="1:22" ht="71.25" x14ac:dyDescent="0.2">
      <c r="A4725" s="13">
        <v>578</v>
      </c>
      <c r="B4725" s="13" t="str">
        <f>Source!F3854</f>
        <v>Цена поставщика или эквивалент</v>
      </c>
      <c r="C4725" s="13" t="s">
        <v>1215</v>
      </c>
      <c r="D4725" s="14" t="str">
        <f>Source!H3854</f>
        <v>шт.</v>
      </c>
      <c r="E4725" s="2">
        <f>Source!I3854</f>
        <v>30</v>
      </c>
      <c r="F4725" s="16">
        <f>Source!AL3854</f>
        <v>80.27</v>
      </c>
      <c r="G4725" s="15" t="str">
        <f>Source!DD3854</f>
        <v/>
      </c>
      <c r="H4725" s="2">
        <f>Source!AW3854</f>
        <v>1</v>
      </c>
      <c r="I4725" s="2">
        <f>IF(Source!BC3854&lt;&gt; 0, Source!BC3854, 1)</f>
        <v>1</v>
      </c>
      <c r="J4725" s="16">
        <f>Source!P3854</f>
        <v>2408.1</v>
      </c>
      <c r="K4725" s="16"/>
      <c r="Q4725">
        <f>ROUND((Source!BZ3854/100)*ROUND((Source!AF3854*Source!AV3854)*Source!I3854, 2), 2)</f>
        <v>0</v>
      </c>
      <c r="R4725">
        <f>Source!X3854</f>
        <v>0</v>
      </c>
      <c r="S4725">
        <f>ROUND((Source!CA3854/100)*ROUND((Source!AF3854*Source!AV3854)*Source!I3854, 2), 2)</f>
        <v>0</v>
      </c>
      <c r="T4725">
        <f>Source!Y3854</f>
        <v>0</v>
      </c>
      <c r="U4725">
        <f>ROUND((175/100)*ROUND((Source!AE3854*Source!AV3854)*Source!I3854, 2), 2)</f>
        <v>0</v>
      </c>
      <c r="V4725">
        <f>ROUND((108/100)*ROUND(Source!CS3854*Source!I3854, 2), 2)</f>
        <v>0</v>
      </c>
    </row>
    <row r="4726" spans="1:22" ht="15" x14ac:dyDescent="0.25">
      <c r="A4726" s="20"/>
      <c r="B4726" s="20"/>
      <c r="C4726" s="20"/>
      <c r="D4726" s="20"/>
      <c r="E4726" s="20"/>
      <c r="F4726" s="20"/>
      <c r="G4726" s="20"/>
      <c r="H4726" s="20"/>
      <c r="I4726" s="58">
        <f>J4725</f>
        <v>2408.1</v>
      </c>
      <c r="J4726" s="58"/>
      <c r="K4726" s="21">
        <f>IF(Source!I3854&lt;&gt;0, ROUND(I4726/Source!I3854, 2), 0)</f>
        <v>80.27</v>
      </c>
      <c r="P4726" s="18">
        <f>I4726</f>
        <v>2408.1</v>
      </c>
    </row>
    <row r="4727" spans="1:22" ht="71.25" x14ac:dyDescent="0.2">
      <c r="A4727" s="13">
        <v>579</v>
      </c>
      <c r="B4727" s="13" t="str">
        <f>Source!F3855</f>
        <v>Цена поставщика или эквивалент</v>
      </c>
      <c r="C4727" s="13" t="s">
        <v>1216</v>
      </c>
      <c r="D4727" s="14" t="str">
        <f>Source!H3855</f>
        <v>шт.</v>
      </c>
      <c r="E4727" s="2">
        <f>Source!I3855</f>
        <v>72</v>
      </c>
      <c r="F4727" s="16">
        <f>Source!AL3855</f>
        <v>397.04</v>
      </c>
      <c r="G4727" s="15" t="str">
        <f>Source!DD3855</f>
        <v/>
      </c>
      <c r="H4727" s="2">
        <f>Source!AW3855</f>
        <v>1</v>
      </c>
      <c r="I4727" s="2">
        <f>IF(Source!BC3855&lt;&gt; 0, Source!BC3855, 1)</f>
        <v>1</v>
      </c>
      <c r="J4727" s="16">
        <f>Source!P3855</f>
        <v>28586.880000000001</v>
      </c>
      <c r="K4727" s="16"/>
      <c r="Q4727">
        <f>ROUND((Source!BZ3855/100)*ROUND((Source!AF3855*Source!AV3855)*Source!I3855, 2), 2)</f>
        <v>0</v>
      </c>
      <c r="R4727">
        <f>Source!X3855</f>
        <v>0</v>
      </c>
      <c r="S4727">
        <f>ROUND((Source!CA3855/100)*ROUND((Source!AF3855*Source!AV3855)*Source!I3855, 2), 2)</f>
        <v>0</v>
      </c>
      <c r="T4727">
        <f>Source!Y3855</f>
        <v>0</v>
      </c>
      <c r="U4727">
        <f>ROUND((175/100)*ROUND((Source!AE3855*Source!AV3855)*Source!I3855, 2), 2)</f>
        <v>0</v>
      </c>
      <c r="V4727">
        <f>ROUND((108/100)*ROUND(Source!CS3855*Source!I3855, 2), 2)</f>
        <v>0</v>
      </c>
    </row>
    <row r="4728" spans="1:22" ht="15" x14ac:dyDescent="0.25">
      <c r="A4728" s="20"/>
      <c r="B4728" s="20"/>
      <c r="C4728" s="20"/>
      <c r="D4728" s="20"/>
      <c r="E4728" s="20"/>
      <c r="F4728" s="20"/>
      <c r="G4728" s="20"/>
      <c r="H4728" s="20"/>
      <c r="I4728" s="58">
        <f>J4727</f>
        <v>28586.880000000001</v>
      </c>
      <c r="J4728" s="58"/>
      <c r="K4728" s="21">
        <f>IF(Source!I3855&lt;&gt;0, ROUND(I4728/Source!I3855, 2), 0)</f>
        <v>397.04</v>
      </c>
      <c r="P4728" s="18">
        <f>I4728</f>
        <v>28586.880000000001</v>
      </c>
    </row>
    <row r="4730" spans="1:22" ht="15" x14ac:dyDescent="0.25">
      <c r="A4730" s="61" t="str">
        <f>CONCATENATE("Итого по разделу: ",IF(Source!G3857&lt;&gt;"Новый раздел", Source!G3857, ""))</f>
        <v>Итого по разделу: Материал</v>
      </c>
      <c r="B4730" s="61"/>
      <c r="C4730" s="61"/>
      <c r="D4730" s="61"/>
      <c r="E4730" s="61"/>
      <c r="F4730" s="61"/>
      <c r="G4730" s="61"/>
      <c r="H4730" s="61"/>
      <c r="I4730" s="59">
        <f>SUM(P4626:P4729)</f>
        <v>2489841.3799999994</v>
      </c>
      <c r="J4730" s="60"/>
      <c r="K4730" s="23"/>
    </row>
    <row r="4733" spans="1:22" ht="15" x14ac:dyDescent="0.25">
      <c r="A4733" s="61" t="str">
        <f>CONCATENATE("Итого по локальной смете: ",IF(Source!G3887&lt;&gt;"Новая локальная смета", Source!G3887, ""))</f>
        <v xml:space="preserve">Итого по локальной смете: </v>
      </c>
      <c r="B4733" s="61"/>
      <c r="C4733" s="61"/>
      <c r="D4733" s="61"/>
      <c r="E4733" s="61"/>
      <c r="F4733" s="61"/>
      <c r="G4733" s="61"/>
      <c r="H4733" s="61"/>
      <c r="I4733" s="59">
        <f>SUM(P32:P4732)</f>
        <v>10358321.62999999</v>
      </c>
      <c r="J4733" s="60"/>
      <c r="K4733" s="23"/>
    </row>
    <row r="4735" spans="1:22" ht="14.25" x14ac:dyDescent="0.2">
      <c r="C4735" s="54" t="str">
        <f>Source!H3916</f>
        <v>Итого</v>
      </c>
      <c r="D4735" s="54"/>
      <c r="E4735" s="54"/>
      <c r="F4735" s="54"/>
      <c r="G4735" s="54"/>
      <c r="H4735" s="54"/>
      <c r="I4735" s="51">
        <f>IF(Source!F3916=0, "", Source!F3916)</f>
        <v>10358321.630000001</v>
      </c>
      <c r="J4735" s="51"/>
    </row>
    <row r="4736" spans="1:22" ht="14.25" x14ac:dyDescent="0.2">
      <c r="C4736" s="54" t="str">
        <f>Source!H3917</f>
        <v>НДС 22%</v>
      </c>
      <c r="D4736" s="54"/>
      <c r="E4736" s="54"/>
      <c r="F4736" s="54"/>
      <c r="G4736" s="54"/>
      <c r="H4736" s="54"/>
      <c r="I4736" s="51">
        <f>IF(Source!F3917=0, "", Source!F3917)</f>
        <v>2278830.7599999998</v>
      </c>
      <c r="J4736" s="51"/>
    </row>
    <row r="4737" spans="1:11" ht="14.25" x14ac:dyDescent="0.2">
      <c r="C4737" s="54" t="str">
        <f>Source!H3918</f>
        <v>Всего</v>
      </c>
      <c r="D4737" s="54"/>
      <c r="E4737" s="54"/>
      <c r="F4737" s="54"/>
      <c r="G4737" s="54"/>
      <c r="H4737" s="54"/>
      <c r="I4737" s="51">
        <f>IF(Source!F3918=0, "", Source!F3918)</f>
        <v>12637152.390000001</v>
      </c>
      <c r="J4737" s="51"/>
    </row>
    <row r="4741" spans="1:11" ht="14.25" x14ac:dyDescent="0.2">
      <c r="A4741" s="62" t="s">
        <v>1217</v>
      </c>
      <c r="B4741" s="62"/>
      <c r="C4741" s="26" t="str">
        <f>IF(Source!AC12&lt;&gt;"", Source!AC12," ")</f>
        <v xml:space="preserve"> </v>
      </c>
      <c r="D4741" s="26"/>
      <c r="E4741" s="26"/>
      <c r="F4741" s="26"/>
      <c r="G4741" s="26"/>
      <c r="H4741" s="3" t="str">
        <f>IF(Source!AB12&lt;&gt;"", Source!AB12," ")</f>
        <v xml:space="preserve"> </v>
      </c>
      <c r="I4741" s="3"/>
      <c r="J4741" s="3"/>
      <c r="K4741" s="3"/>
    </row>
    <row r="4742" spans="1:11" ht="14.25" x14ac:dyDescent="0.2">
      <c r="A4742" s="3"/>
      <c r="B4742" s="3"/>
      <c r="C4742" s="63" t="s">
        <v>1218</v>
      </c>
      <c r="D4742" s="63"/>
      <c r="E4742" s="63"/>
      <c r="F4742" s="63"/>
      <c r="G4742" s="63"/>
      <c r="H4742" s="3"/>
      <c r="I4742" s="3"/>
      <c r="J4742" s="3"/>
      <c r="K4742" s="3"/>
    </row>
    <row r="4743" spans="1:11" ht="14.25" x14ac:dyDescent="0.2">
      <c r="A4743" s="3"/>
      <c r="B4743" s="3"/>
      <c r="C4743" s="3"/>
      <c r="D4743" s="3"/>
      <c r="E4743" s="3"/>
      <c r="F4743" s="3"/>
      <c r="G4743" s="3"/>
      <c r="H4743" s="3"/>
      <c r="I4743" s="3"/>
      <c r="J4743" s="3"/>
      <c r="K4743" s="3"/>
    </row>
    <row r="4744" spans="1:11" ht="14.25" x14ac:dyDescent="0.2">
      <c r="A4744" s="62" t="s">
        <v>1219</v>
      </c>
      <c r="B4744" s="62"/>
      <c r="C4744" s="26" t="str">
        <f>IF(Source!AE12&lt;&gt;"", Source!AE12," ")</f>
        <v xml:space="preserve"> </v>
      </c>
      <c r="D4744" s="26"/>
      <c r="E4744" s="26"/>
      <c r="F4744" s="26"/>
      <c r="G4744" s="26"/>
      <c r="H4744" s="3" t="str">
        <f>IF(Source!AD12&lt;&gt;"", Source!AD12," ")</f>
        <v xml:space="preserve"> </v>
      </c>
      <c r="I4744" s="3"/>
      <c r="J4744" s="3"/>
      <c r="K4744" s="3"/>
    </row>
    <row r="4745" spans="1:11" ht="14.25" x14ac:dyDescent="0.2">
      <c r="A4745" s="3"/>
      <c r="B4745" s="3"/>
      <c r="C4745" s="63" t="s">
        <v>1218</v>
      </c>
      <c r="D4745" s="63"/>
      <c r="E4745" s="63"/>
      <c r="F4745" s="63"/>
      <c r="G4745" s="63"/>
      <c r="H4745" s="3"/>
      <c r="I4745" s="3"/>
      <c r="J4745" s="3"/>
      <c r="K4745" s="3"/>
    </row>
  </sheetData>
  <mergeCells count="906">
    <mergeCell ref="A4744:B4744"/>
    <mergeCell ref="C4745:G4745"/>
    <mergeCell ref="A4741:B4741"/>
    <mergeCell ref="C4742:G4742"/>
    <mergeCell ref="C4737:H4737"/>
    <mergeCell ref="I4737:J4737"/>
    <mergeCell ref="A4730:H4730"/>
    <mergeCell ref="I4733:J4733"/>
    <mergeCell ref="A4733:H4733"/>
    <mergeCell ref="C4735:H4735"/>
    <mergeCell ref="I4735:J4735"/>
    <mergeCell ref="C4736:H4736"/>
    <mergeCell ref="I4736:J4736"/>
    <mergeCell ref="I4720:J4720"/>
    <mergeCell ref="I4722:J4722"/>
    <mergeCell ref="I4724:J4724"/>
    <mergeCell ref="I4726:J4726"/>
    <mergeCell ref="I4728:J4728"/>
    <mergeCell ref="I4730:J4730"/>
    <mergeCell ref="I4708:J4708"/>
    <mergeCell ref="I4710:J4710"/>
    <mergeCell ref="I4712:J4712"/>
    <mergeCell ref="I4714:J4714"/>
    <mergeCell ref="I4716:J4716"/>
    <mergeCell ref="I4718:J4718"/>
    <mergeCell ref="I4696:J4696"/>
    <mergeCell ref="I4698:J4698"/>
    <mergeCell ref="I4700:J4700"/>
    <mergeCell ref="I4702:J4702"/>
    <mergeCell ref="I4704:J4704"/>
    <mergeCell ref="I4706:J4706"/>
    <mergeCell ref="I4684:J4684"/>
    <mergeCell ref="I4686:J4686"/>
    <mergeCell ref="I4688:J4688"/>
    <mergeCell ref="I4690:J4690"/>
    <mergeCell ref="I4692:J4692"/>
    <mergeCell ref="I4694:J4694"/>
    <mergeCell ref="I4672:J4672"/>
    <mergeCell ref="I4674:J4674"/>
    <mergeCell ref="I4676:J4676"/>
    <mergeCell ref="I4678:J4678"/>
    <mergeCell ref="I4680:J4680"/>
    <mergeCell ref="I4682:J4682"/>
    <mergeCell ref="I4660:J4660"/>
    <mergeCell ref="I4662:J4662"/>
    <mergeCell ref="I4664:J4664"/>
    <mergeCell ref="I4666:J4666"/>
    <mergeCell ref="I4668:J4668"/>
    <mergeCell ref="I4670:J4670"/>
    <mergeCell ref="I4648:J4648"/>
    <mergeCell ref="I4650:J4650"/>
    <mergeCell ref="I4652:J4652"/>
    <mergeCell ref="I4654:J4654"/>
    <mergeCell ref="I4656:J4656"/>
    <mergeCell ref="I4658:J4658"/>
    <mergeCell ref="I4636:J4636"/>
    <mergeCell ref="I4638:J4638"/>
    <mergeCell ref="I4640:J4640"/>
    <mergeCell ref="I4642:J4642"/>
    <mergeCell ref="I4644:J4644"/>
    <mergeCell ref="I4646:J4646"/>
    <mergeCell ref="A4623:H4623"/>
    <mergeCell ref="A4626:K4626"/>
    <mergeCell ref="I4628:J4628"/>
    <mergeCell ref="I4630:J4630"/>
    <mergeCell ref="I4632:J4632"/>
    <mergeCell ref="I4634:J4634"/>
    <mergeCell ref="I4597:J4597"/>
    <mergeCell ref="I4603:J4603"/>
    <mergeCell ref="I4609:J4609"/>
    <mergeCell ref="I4615:J4615"/>
    <mergeCell ref="I4621:J4621"/>
    <mergeCell ref="I4623:J4623"/>
    <mergeCell ref="A4566:K4566"/>
    <mergeCell ref="I4575:J4575"/>
    <mergeCell ref="I4586:J4586"/>
    <mergeCell ref="I4588:J4588"/>
    <mergeCell ref="A4588:H4588"/>
    <mergeCell ref="A4591:K4591"/>
    <mergeCell ref="I4538:J4538"/>
    <mergeCell ref="A4538:H4538"/>
    <mergeCell ref="A4541:K4541"/>
    <mergeCell ref="I4550:J4550"/>
    <mergeCell ref="I4561:J4561"/>
    <mergeCell ref="I4563:J4563"/>
    <mergeCell ref="A4563:H4563"/>
    <mergeCell ref="I4511:J4511"/>
    <mergeCell ref="I4513:J4513"/>
    <mergeCell ref="A4513:H4513"/>
    <mergeCell ref="A4516:K4516"/>
    <mergeCell ref="I4525:J4525"/>
    <mergeCell ref="I4536:J4536"/>
    <mergeCell ref="I4475:J4475"/>
    <mergeCell ref="I4486:J4486"/>
    <mergeCell ref="I4488:J4488"/>
    <mergeCell ref="A4488:H4488"/>
    <mergeCell ref="A4491:K4491"/>
    <mergeCell ref="I4500:J4500"/>
    <mergeCell ref="A4441:K4441"/>
    <mergeCell ref="I4450:J4450"/>
    <mergeCell ref="I4461:J4461"/>
    <mergeCell ref="I4463:J4463"/>
    <mergeCell ref="A4463:H4463"/>
    <mergeCell ref="A4466:K4466"/>
    <mergeCell ref="I4413:J4413"/>
    <mergeCell ref="A4413:H4413"/>
    <mergeCell ref="A4416:K4416"/>
    <mergeCell ref="I4425:J4425"/>
    <mergeCell ref="I4436:J4436"/>
    <mergeCell ref="I4438:J4438"/>
    <mergeCell ref="A4438:H4438"/>
    <mergeCell ref="I4386:J4386"/>
    <mergeCell ref="I4388:J4388"/>
    <mergeCell ref="A4388:H4388"/>
    <mergeCell ref="A4391:K4391"/>
    <mergeCell ref="I4400:J4400"/>
    <mergeCell ref="I4411:J4411"/>
    <mergeCell ref="I4341:J4341"/>
    <mergeCell ref="I4348:J4348"/>
    <mergeCell ref="I4359:J4359"/>
    <mergeCell ref="I4370:J4370"/>
    <mergeCell ref="I4372:J4372"/>
    <mergeCell ref="I4379:J4379"/>
    <mergeCell ref="I4295:J4295"/>
    <mergeCell ref="I4306:J4306"/>
    <mergeCell ref="I4316:J4316"/>
    <mergeCell ref="I4318:J4318"/>
    <mergeCell ref="I4321:J4321"/>
    <mergeCell ref="I4331:J4331"/>
    <mergeCell ref="A4269:K4269"/>
    <mergeCell ref="I4276:J4276"/>
    <mergeCell ref="I4283:J4283"/>
    <mergeCell ref="I4285:J4285"/>
    <mergeCell ref="A4285:H4285"/>
    <mergeCell ref="A4288:K4288"/>
    <mergeCell ref="I4248:J4248"/>
    <mergeCell ref="I4250:J4250"/>
    <mergeCell ref="I4257:J4257"/>
    <mergeCell ref="I4264:J4264"/>
    <mergeCell ref="I4266:J4266"/>
    <mergeCell ref="A4266:H4266"/>
    <mergeCell ref="I4196:J4196"/>
    <mergeCell ref="I4199:J4199"/>
    <mergeCell ref="I4209:J4209"/>
    <mergeCell ref="I4219:J4219"/>
    <mergeCell ref="I4226:J4226"/>
    <mergeCell ref="I4237:J4237"/>
    <mergeCell ref="I4163:J4163"/>
    <mergeCell ref="A4163:H4163"/>
    <mergeCell ref="A4166:K4166"/>
    <mergeCell ref="I4173:J4173"/>
    <mergeCell ref="I4184:J4184"/>
    <mergeCell ref="I4194:J4194"/>
    <mergeCell ref="I4123:J4123"/>
    <mergeCell ref="I4134:J4134"/>
    <mergeCell ref="I4145:J4145"/>
    <mergeCell ref="I4147:J4147"/>
    <mergeCell ref="I4154:J4154"/>
    <mergeCell ref="I4161:J4161"/>
    <mergeCell ref="I4081:J4081"/>
    <mergeCell ref="I4091:J4091"/>
    <mergeCell ref="I4093:J4093"/>
    <mergeCell ref="I4096:J4096"/>
    <mergeCell ref="I4106:J4106"/>
    <mergeCell ref="I4116:J4116"/>
    <mergeCell ref="I4051:J4051"/>
    <mergeCell ref="I4058:J4058"/>
    <mergeCell ref="I4060:J4060"/>
    <mergeCell ref="A4060:H4060"/>
    <mergeCell ref="A4063:K4063"/>
    <mergeCell ref="I4070:J4070"/>
    <mergeCell ref="I4005:J4005"/>
    <mergeCell ref="I4016:J4016"/>
    <mergeCell ref="I4026:J4026"/>
    <mergeCell ref="I4028:J4028"/>
    <mergeCell ref="I4031:J4031"/>
    <mergeCell ref="I4041:J4041"/>
    <mergeCell ref="I3976:J3976"/>
    <mergeCell ref="I3986:J3986"/>
    <mergeCell ref="I3993:J3993"/>
    <mergeCell ref="I3995:J3995"/>
    <mergeCell ref="A3995:H3995"/>
    <mergeCell ref="A3998:K3998"/>
    <mergeCell ref="A3933:K3933"/>
    <mergeCell ref="I3940:J3940"/>
    <mergeCell ref="I3951:J3951"/>
    <mergeCell ref="I3961:J3961"/>
    <mergeCell ref="I3963:J3963"/>
    <mergeCell ref="I3966:J3966"/>
    <mergeCell ref="I3901:J3901"/>
    <mergeCell ref="I3911:J3911"/>
    <mergeCell ref="I3921:J3921"/>
    <mergeCell ref="I3928:J3928"/>
    <mergeCell ref="I3930:J3930"/>
    <mergeCell ref="A3930:H3930"/>
    <mergeCell ref="A3865:H3865"/>
    <mergeCell ref="A3868:K3868"/>
    <mergeCell ref="I3875:J3875"/>
    <mergeCell ref="I3886:J3886"/>
    <mergeCell ref="I3896:J3896"/>
    <mergeCell ref="I3898:J3898"/>
    <mergeCell ref="I3833:J3833"/>
    <mergeCell ref="I3836:J3836"/>
    <mergeCell ref="I3846:J3846"/>
    <mergeCell ref="I3856:J3856"/>
    <mergeCell ref="I3863:J3863"/>
    <mergeCell ref="I3865:J3865"/>
    <mergeCell ref="I3800:J3800"/>
    <mergeCell ref="A3800:H3800"/>
    <mergeCell ref="A3803:K3803"/>
    <mergeCell ref="I3810:J3810"/>
    <mergeCell ref="I3821:J3821"/>
    <mergeCell ref="I3831:J3831"/>
    <mergeCell ref="I3766:J3766"/>
    <mergeCell ref="I3768:J3768"/>
    <mergeCell ref="I3771:J3771"/>
    <mergeCell ref="I3781:J3781"/>
    <mergeCell ref="I3791:J3791"/>
    <mergeCell ref="I3798:J3798"/>
    <mergeCell ref="I3733:J3733"/>
    <mergeCell ref="I3735:J3735"/>
    <mergeCell ref="A3735:H3735"/>
    <mergeCell ref="A3738:K3738"/>
    <mergeCell ref="I3745:J3745"/>
    <mergeCell ref="I3756:J3756"/>
    <mergeCell ref="I3691:J3691"/>
    <mergeCell ref="I3701:J3701"/>
    <mergeCell ref="I3703:J3703"/>
    <mergeCell ref="I3706:J3706"/>
    <mergeCell ref="I3716:J3716"/>
    <mergeCell ref="I3726:J3726"/>
    <mergeCell ref="I3661:J3661"/>
    <mergeCell ref="I3668:J3668"/>
    <mergeCell ref="I3670:J3670"/>
    <mergeCell ref="A3670:H3670"/>
    <mergeCell ref="A3673:K3673"/>
    <mergeCell ref="I3680:J3680"/>
    <mergeCell ref="I3615:J3615"/>
    <mergeCell ref="I3626:J3626"/>
    <mergeCell ref="I3636:J3636"/>
    <mergeCell ref="I3638:J3638"/>
    <mergeCell ref="I3641:J3641"/>
    <mergeCell ref="I3651:J3651"/>
    <mergeCell ref="I3586:J3586"/>
    <mergeCell ref="I3596:J3596"/>
    <mergeCell ref="I3603:J3603"/>
    <mergeCell ref="I3605:J3605"/>
    <mergeCell ref="A3605:H3605"/>
    <mergeCell ref="A3608:K3608"/>
    <mergeCell ref="A3543:K3543"/>
    <mergeCell ref="I3550:J3550"/>
    <mergeCell ref="I3561:J3561"/>
    <mergeCell ref="I3571:J3571"/>
    <mergeCell ref="I3573:J3573"/>
    <mergeCell ref="I3576:J3576"/>
    <mergeCell ref="I3518:J3518"/>
    <mergeCell ref="I3529:J3529"/>
    <mergeCell ref="I3531:J3531"/>
    <mergeCell ref="I3538:J3538"/>
    <mergeCell ref="I3540:J3540"/>
    <mergeCell ref="A3540:H3540"/>
    <mergeCell ref="I3479:J3479"/>
    <mergeCell ref="I3481:J3481"/>
    <mergeCell ref="I3484:J3484"/>
    <mergeCell ref="I3494:J3494"/>
    <mergeCell ref="I3504:J3504"/>
    <mergeCell ref="I3511:J3511"/>
    <mergeCell ref="I3449:J3449"/>
    <mergeCell ref="I3456:J3456"/>
    <mergeCell ref="I3458:J3458"/>
    <mergeCell ref="A3458:H3458"/>
    <mergeCell ref="A3461:K3461"/>
    <mergeCell ref="I3468:J3468"/>
    <mergeCell ref="I3403:J3403"/>
    <mergeCell ref="I3414:J3414"/>
    <mergeCell ref="I3424:J3424"/>
    <mergeCell ref="I3426:J3426"/>
    <mergeCell ref="I3429:J3429"/>
    <mergeCell ref="I3439:J3439"/>
    <mergeCell ref="I3374:J3374"/>
    <mergeCell ref="I3384:J3384"/>
    <mergeCell ref="I3391:J3391"/>
    <mergeCell ref="I3393:J3393"/>
    <mergeCell ref="A3393:H3393"/>
    <mergeCell ref="A3396:K3396"/>
    <mergeCell ref="A3331:K3331"/>
    <mergeCell ref="I3338:J3338"/>
    <mergeCell ref="I3349:J3349"/>
    <mergeCell ref="I3359:J3359"/>
    <mergeCell ref="I3361:J3361"/>
    <mergeCell ref="I3364:J3364"/>
    <mergeCell ref="A3306:H3306"/>
    <mergeCell ref="A3309:K3309"/>
    <mergeCell ref="I3316:J3316"/>
    <mergeCell ref="I3326:J3326"/>
    <mergeCell ref="I3328:J3328"/>
    <mergeCell ref="A3328:H3328"/>
    <mergeCell ref="I3274:J3274"/>
    <mergeCell ref="I3277:J3277"/>
    <mergeCell ref="I3287:J3287"/>
    <mergeCell ref="I3297:J3297"/>
    <mergeCell ref="I3304:J3304"/>
    <mergeCell ref="I3306:J3306"/>
    <mergeCell ref="I3241:J3241"/>
    <mergeCell ref="A3241:H3241"/>
    <mergeCell ref="A3244:K3244"/>
    <mergeCell ref="I3251:J3251"/>
    <mergeCell ref="I3262:J3262"/>
    <mergeCell ref="I3272:J3272"/>
    <mergeCell ref="I3205:J3205"/>
    <mergeCell ref="I3212:J3212"/>
    <mergeCell ref="I3219:J3219"/>
    <mergeCell ref="I3230:J3230"/>
    <mergeCell ref="I3232:J3232"/>
    <mergeCell ref="I3239:J3239"/>
    <mergeCell ref="I3159:J3159"/>
    <mergeCell ref="I3170:J3170"/>
    <mergeCell ref="I3180:J3180"/>
    <mergeCell ref="I3182:J3182"/>
    <mergeCell ref="I3185:J3185"/>
    <mergeCell ref="I3195:J3195"/>
    <mergeCell ref="A3127:K3127"/>
    <mergeCell ref="I3136:J3136"/>
    <mergeCell ref="I3147:J3147"/>
    <mergeCell ref="I3149:J3149"/>
    <mergeCell ref="A3149:H3149"/>
    <mergeCell ref="A3152:K3152"/>
    <mergeCell ref="I3099:J3099"/>
    <mergeCell ref="A3099:H3099"/>
    <mergeCell ref="A3102:K3102"/>
    <mergeCell ref="I3111:J3111"/>
    <mergeCell ref="I3122:J3122"/>
    <mergeCell ref="I3124:J3124"/>
    <mergeCell ref="A3124:H3124"/>
    <mergeCell ref="I3072:J3072"/>
    <mergeCell ref="I3074:J3074"/>
    <mergeCell ref="A3074:H3074"/>
    <mergeCell ref="A3077:K3077"/>
    <mergeCell ref="I3086:J3086"/>
    <mergeCell ref="I3097:J3097"/>
    <mergeCell ref="I3036:J3036"/>
    <mergeCell ref="I3047:J3047"/>
    <mergeCell ref="I3049:J3049"/>
    <mergeCell ref="A3049:H3049"/>
    <mergeCell ref="A3052:K3052"/>
    <mergeCell ref="I3061:J3061"/>
    <mergeCell ref="A3002:K3002"/>
    <mergeCell ref="I3011:J3011"/>
    <mergeCell ref="I3022:J3022"/>
    <mergeCell ref="I3024:J3024"/>
    <mergeCell ref="A3024:H3024"/>
    <mergeCell ref="A3027:K3027"/>
    <mergeCell ref="I2970:J2970"/>
    <mergeCell ref="I2980:J2980"/>
    <mergeCell ref="I2990:J2990"/>
    <mergeCell ref="I2997:J2997"/>
    <mergeCell ref="I2999:J2999"/>
    <mergeCell ref="A2999:H2999"/>
    <mergeCell ref="A2934:H2934"/>
    <mergeCell ref="A2937:K2937"/>
    <mergeCell ref="I2944:J2944"/>
    <mergeCell ref="I2955:J2955"/>
    <mergeCell ref="I2965:J2965"/>
    <mergeCell ref="I2967:J2967"/>
    <mergeCell ref="I2902:J2902"/>
    <mergeCell ref="I2905:J2905"/>
    <mergeCell ref="I2915:J2915"/>
    <mergeCell ref="I2925:J2925"/>
    <mergeCell ref="I2932:J2932"/>
    <mergeCell ref="I2934:J2934"/>
    <mergeCell ref="I2869:J2869"/>
    <mergeCell ref="A2869:H2869"/>
    <mergeCell ref="A2872:K2872"/>
    <mergeCell ref="I2879:J2879"/>
    <mergeCell ref="I2890:J2890"/>
    <mergeCell ref="I2900:J2900"/>
    <mergeCell ref="I2835:J2835"/>
    <mergeCell ref="I2837:J2837"/>
    <mergeCell ref="I2840:J2840"/>
    <mergeCell ref="I2850:J2850"/>
    <mergeCell ref="I2860:J2860"/>
    <mergeCell ref="I2867:J2867"/>
    <mergeCell ref="I2802:J2802"/>
    <mergeCell ref="I2804:J2804"/>
    <mergeCell ref="A2804:H2804"/>
    <mergeCell ref="A2807:K2807"/>
    <mergeCell ref="I2814:J2814"/>
    <mergeCell ref="I2825:J2825"/>
    <mergeCell ref="I2757:J2757"/>
    <mergeCell ref="I2764:J2764"/>
    <mergeCell ref="I2775:J2775"/>
    <mergeCell ref="I2786:J2786"/>
    <mergeCell ref="I2788:J2788"/>
    <mergeCell ref="I2795:J2795"/>
    <mergeCell ref="I2711:J2711"/>
    <mergeCell ref="I2722:J2722"/>
    <mergeCell ref="I2732:J2732"/>
    <mergeCell ref="I2734:J2734"/>
    <mergeCell ref="I2737:J2737"/>
    <mergeCell ref="I2747:J2747"/>
    <mergeCell ref="I2690:J2690"/>
    <mergeCell ref="I2692:J2692"/>
    <mergeCell ref="I2699:J2699"/>
    <mergeCell ref="I2701:J2701"/>
    <mergeCell ref="A2701:H2701"/>
    <mergeCell ref="A2704:K2704"/>
    <mergeCell ref="I2638:J2638"/>
    <mergeCell ref="I2641:J2641"/>
    <mergeCell ref="I2651:J2651"/>
    <mergeCell ref="I2661:J2661"/>
    <mergeCell ref="I2668:J2668"/>
    <mergeCell ref="I2679:J2679"/>
    <mergeCell ref="I2605:J2605"/>
    <mergeCell ref="A2605:H2605"/>
    <mergeCell ref="A2608:K2608"/>
    <mergeCell ref="I2615:J2615"/>
    <mergeCell ref="I2626:J2626"/>
    <mergeCell ref="I2636:J2636"/>
    <mergeCell ref="I2571:J2571"/>
    <mergeCell ref="I2573:J2573"/>
    <mergeCell ref="I2576:J2576"/>
    <mergeCell ref="I2586:J2586"/>
    <mergeCell ref="I2596:J2596"/>
    <mergeCell ref="I2603:J2603"/>
    <mergeCell ref="I2538:J2538"/>
    <mergeCell ref="I2540:J2540"/>
    <mergeCell ref="A2540:H2540"/>
    <mergeCell ref="A2543:K2543"/>
    <mergeCell ref="I2550:J2550"/>
    <mergeCell ref="I2561:J2561"/>
    <mergeCell ref="I2496:J2496"/>
    <mergeCell ref="I2506:J2506"/>
    <mergeCell ref="I2508:J2508"/>
    <mergeCell ref="I2511:J2511"/>
    <mergeCell ref="I2521:J2521"/>
    <mergeCell ref="I2531:J2531"/>
    <mergeCell ref="I2466:J2466"/>
    <mergeCell ref="I2473:J2473"/>
    <mergeCell ref="I2475:J2475"/>
    <mergeCell ref="A2475:H2475"/>
    <mergeCell ref="A2478:K2478"/>
    <mergeCell ref="I2485:J2485"/>
    <mergeCell ref="I2420:J2420"/>
    <mergeCell ref="I2431:J2431"/>
    <mergeCell ref="I2441:J2441"/>
    <mergeCell ref="I2443:J2443"/>
    <mergeCell ref="I2446:J2446"/>
    <mergeCell ref="I2456:J2456"/>
    <mergeCell ref="I2391:J2391"/>
    <mergeCell ref="I2401:J2401"/>
    <mergeCell ref="I2408:J2408"/>
    <mergeCell ref="I2410:J2410"/>
    <mergeCell ref="A2410:H2410"/>
    <mergeCell ref="A2413:K2413"/>
    <mergeCell ref="A2348:K2348"/>
    <mergeCell ref="I2355:J2355"/>
    <mergeCell ref="I2366:J2366"/>
    <mergeCell ref="I2376:J2376"/>
    <mergeCell ref="I2378:J2378"/>
    <mergeCell ref="I2381:J2381"/>
    <mergeCell ref="I2316:J2316"/>
    <mergeCell ref="I2326:J2326"/>
    <mergeCell ref="I2336:J2336"/>
    <mergeCell ref="I2343:J2343"/>
    <mergeCell ref="I2345:J2345"/>
    <mergeCell ref="A2345:H2345"/>
    <mergeCell ref="A2280:H2280"/>
    <mergeCell ref="A2283:K2283"/>
    <mergeCell ref="I2290:J2290"/>
    <mergeCell ref="I2301:J2301"/>
    <mergeCell ref="I2311:J2311"/>
    <mergeCell ref="I2313:J2313"/>
    <mergeCell ref="I2248:J2248"/>
    <mergeCell ref="I2251:J2251"/>
    <mergeCell ref="I2261:J2261"/>
    <mergeCell ref="I2271:J2271"/>
    <mergeCell ref="I2278:J2278"/>
    <mergeCell ref="I2280:J2280"/>
    <mergeCell ref="I2215:J2215"/>
    <mergeCell ref="A2215:H2215"/>
    <mergeCell ref="A2218:K2218"/>
    <mergeCell ref="I2225:J2225"/>
    <mergeCell ref="I2236:J2236"/>
    <mergeCell ref="I2246:J2246"/>
    <mergeCell ref="I2181:J2181"/>
    <mergeCell ref="I2183:J2183"/>
    <mergeCell ref="I2186:J2186"/>
    <mergeCell ref="I2196:J2196"/>
    <mergeCell ref="I2206:J2206"/>
    <mergeCell ref="I2213:J2213"/>
    <mergeCell ref="I2148:J2148"/>
    <mergeCell ref="I2150:J2150"/>
    <mergeCell ref="A2150:H2150"/>
    <mergeCell ref="A2153:K2153"/>
    <mergeCell ref="I2160:J2160"/>
    <mergeCell ref="I2171:J2171"/>
    <mergeCell ref="I2106:J2106"/>
    <mergeCell ref="I2116:J2116"/>
    <mergeCell ref="I2118:J2118"/>
    <mergeCell ref="I2121:J2121"/>
    <mergeCell ref="I2131:J2131"/>
    <mergeCell ref="I2141:J2141"/>
    <mergeCell ref="I2076:J2076"/>
    <mergeCell ref="I2083:J2083"/>
    <mergeCell ref="I2085:J2085"/>
    <mergeCell ref="A2085:H2085"/>
    <mergeCell ref="A2088:K2088"/>
    <mergeCell ref="I2095:J2095"/>
    <mergeCell ref="I2025:J2025"/>
    <mergeCell ref="I2035:J2035"/>
    <mergeCell ref="I2045:J2045"/>
    <mergeCell ref="I2052:J2052"/>
    <mergeCell ref="I2063:J2063"/>
    <mergeCell ref="I2074:J2074"/>
    <mergeCell ref="A1989:H1989"/>
    <mergeCell ref="A1992:K1992"/>
    <mergeCell ref="I1999:J1999"/>
    <mergeCell ref="I2010:J2010"/>
    <mergeCell ref="I2020:J2020"/>
    <mergeCell ref="I2022:J2022"/>
    <mergeCell ref="I1957:J1957"/>
    <mergeCell ref="I1960:J1960"/>
    <mergeCell ref="I1970:J1970"/>
    <mergeCell ref="I1980:J1980"/>
    <mergeCell ref="I1987:J1987"/>
    <mergeCell ref="I1989:J1989"/>
    <mergeCell ref="I1924:J1924"/>
    <mergeCell ref="A1924:H1924"/>
    <mergeCell ref="A1927:K1927"/>
    <mergeCell ref="I1934:J1934"/>
    <mergeCell ref="I1945:J1945"/>
    <mergeCell ref="I1955:J1955"/>
    <mergeCell ref="I1890:J1890"/>
    <mergeCell ref="I1892:J1892"/>
    <mergeCell ref="I1895:J1895"/>
    <mergeCell ref="I1905:J1905"/>
    <mergeCell ref="I1915:J1915"/>
    <mergeCell ref="I1922:J1922"/>
    <mergeCell ref="I1857:J1857"/>
    <mergeCell ref="I1859:J1859"/>
    <mergeCell ref="A1859:H1859"/>
    <mergeCell ref="A1862:K1862"/>
    <mergeCell ref="I1869:J1869"/>
    <mergeCell ref="I1880:J1880"/>
    <mergeCell ref="I1815:J1815"/>
    <mergeCell ref="I1825:J1825"/>
    <mergeCell ref="I1827:J1827"/>
    <mergeCell ref="I1830:J1830"/>
    <mergeCell ref="I1840:J1840"/>
    <mergeCell ref="I1850:J1850"/>
    <mergeCell ref="I1781:J1781"/>
    <mergeCell ref="I1792:J1792"/>
    <mergeCell ref="I1794:J1794"/>
    <mergeCell ref="A1794:H1794"/>
    <mergeCell ref="A1797:K1797"/>
    <mergeCell ref="I1804:J1804"/>
    <mergeCell ref="A1747:K1747"/>
    <mergeCell ref="I1756:J1756"/>
    <mergeCell ref="I1767:J1767"/>
    <mergeCell ref="I1769:J1769"/>
    <mergeCell ref="A1769:H1769"/>
    <mergeCell ref="A1772:K1772"/>
    <mergeCell ref="I1719:J1719"/>
    <mergeCell ref="A1719:H1719"/>
    <mergeCell ref="A1722:K1722"/>
    <mergeCell ref="I1731:J1731"/>
    <mergeCell ref="I1742:J1742"/>
    <mergeCell ref="I1744:J1744"/>
    <mergeCell ref="A1744:H1744"/>
    <mergeCell ref="I1692:J1692"/>
    <mergeCell ref="I1694:J1694"/>
    <mergeCell ref="A1694:H1694"/>
    <mergeCell ref="A1697:K1697"/>
    <mergeCell ref="I1706:J1706"/>
    <mergeCell ref="I1717:J1717"/>
    <mergeCell ref="I1656:J1656"/>
    <mergeCell ref="I1667:J1667"/>
    <mergeCell ref="I1669:J1669"/>
    <mergeCell ref="A1669:H1669"/>
    <mergeCell ref="A1672:K1672"/>
    <mergeCell ref="I1681:J1681"/>
    <mergeCell ref="I1622:J1622"/>
    <mergeCell ref="I1632:J1632"/>
    <mergeCell ref="I1642:J1642"/>
    <mergeCell ref="I1644:J1644"/>
    <mergeCell ref="A1644:H1644"/>
    <mergeCell ref="A1647:K1647"/>
    <mergeCell ref="I1590:J1590"/>
    <mergeCell ref="I1600:J1600"/>
    <mergeCell ref="I1610:J1610"/>
    <mergeCell ref="I1612:J1612"/>
    <mergeCell ref="A1612:H1612"/>
    <mergeCell ref="A1615:K1615"/>
    <mergeCell ref="A1561:K1561"/>
    <mergeCell ref="I1568:J1568"/>
    <mergeCell ref="I1578:J1578"/>
    <mergeCell ref="I1580:J1580"/>
    <mergeCell ref="A1580:H1580"/>
    <mergeCell ref="A1583:K1583"/>
    <mergeCell ref="I1536:J1536"/>
    <mergeCell ref="A1536:H1536"/>
    <mergeCell ref="A1539:K1539"/>
    <mergeCell ref="I1546:J1546"/>
    <mergeCell ref="I1556:J1556"/>
    <mergeCell ref="I1558:J1558"/>
    <mergeCell ref="A1558:H1558"/>
    <mergeCell ref="I1504:J1504"/>
    <mergeCell ref="A1504:H1504"/>
    <mergeCell ref="A1507:K1507"/>
    <mergeCell ref="I1514:J1514"/>
    <mergeCell ref="I1524:J1524"/>
    <mergeCell ref="I1534:J1534"/>
    <mergeCell ref="I1480:J1480"/>
    <mergeCell ref="I1482:J1482"/>
    <mergeCell ref="A1482:H1482"/>
    <mergeCell ref="A1485:K1485"/>
    <mergeCell ref="I1492:J1492"/>
    <mergeCell ref="I1502:J1502"/>
    <mergeCell ref="I1432:J1432"/>
    <mergeCell ref="I1442:J1442"/>
    <mergeCell ref="I1449:J1449"/>
    <mergeCell ref="I1460:J1460"/>
    <mergeCell ref="I1471:J1471"/>
    <mergeCell ref="I1473:J1473"/>
    <mergeCell ref="A1389:K1389"/>
    <mergeCell ref="I1396:J1396"/>
    <mergeCell ref="I1407:J1407"/>
    <mergeCell ref="I1417:J1417"/>
    <mergeCell ref="I1419:J1419"/>
    <mergeCell ref="I1422:J1422"/>
    <mergeCell ref="I1364:J1364"/>
    <mergeCell ref="I1375:J1375"/>
    <mergeCell ref="I1377:J1377"/>
    <mergeCell ref="I1384:J1384"/>
    <mergeCell ref="I1386:J1386"/>
    <mergeCell ref="A1386:H1386"/>
    <mergeCell ref="I1321:J1321"/>
    <mergeCell ref="I1323:J1323"/>
    <mergeCell ref="I1326:J1326"/>
    <mergeCell ref="I1336:J1336"/>
    <mergeCell ref="I1346:J1346"/>
    <mergeCell ref="I1353:J1353"/>
    <mergeCell ref="I1288:J1288"/>
    <mergeCell ref="I1290:J1290"/>
    <mergeCell ref="A1290:H1290"/>
    <mergeCell ref="A1293:K1293"/>
    <mergeCell ref="I1300:J1300"/>
    <mergeCell ref="I1311:J1311"/>
    <mergeCell ref="I1246:J1246"/>
    <mergeCell ref="I1256:J1256"/>
    <mergeCell ref="I1258:J1258"/>
    <mergeCell ref="I1261:J1261"/>
    <mergeCell ref="I1271:J1271"/>
    <mergeCell ref="I1281:J1281"/>
    <mergeCell ref="I1216:J1216"/>
    <mergeCell ref="I1223:J1223"/>
    <mergeCell ref="I1225:J1225"/>
    <mergeCell ref="A1225:H1225"/>
    <mergeCell ref="A1228:K1228"/>
    <mergeCell ref="I1235:J1235"/>
    <mergeCell ref="I1170:J1170"/>
    <mergeCell ref="I1181:J1181"/>
    <mergeCell ref="I1191:J1191"/>
    <mergeCell ref="I1193:J1193"/>
    <mergeCell ref="I1196:J1196"/>
    <mergeCell ref="I1206:J1206"/>
    <mergeCell ref="I1141:J1141"/>
    <mergeCell ref="I1151:J1151"/>
    <mergeCell ref="I1158:J1158"/>
    <mergeCell ref="I1160:J1160"/>
    <mergeCell ref="A1160:H1160"/>
    <mergeCell ref="A1163:K1163"/>
    <mergeCell ref="A1098:K1098"/>
    <mergeCell ref="I1105:J1105"/>
    <mergeCell ref="I1116:J1116"/>
    <mergeCell ref="I1126:J1126"/>
    <mergeCell ref="I1128:J1128"/>
    <mergeCell ref="I1131:J1131"/>
    <mergeCell ref="I1066:J1066"/>
    <mergeCell ref="I1076:J1076"/>
    <mergeCell ref="I1086:J1086"/>
    <mergeCell ref="I1093:J1093"/>
    <mergeCell ref="I1095:J1095"/>
    <mergeCell ref="A1095:H1095"/>
    <mergeCell ref="A1030:H1030"/>
    <mergeCell ref="A1033:K1033"/>
    <mergeCell ref="I1040:J1040"/>
    <mergeCell ref="I1051:J1051"/>
    <mergeCell ref="I1061:J1061"/>
    <mergeCell ref="I1063:J1063"/>
    <mergeCell ref="I998:J998"/>
    <mergeCell ref="I1001:J1001"/>
    <mergeCell ref="I1011:J1011"/>
    <mergeCell ref="I1021:J1021"/>
    <mergeCell ref="I1028:J1028"/>
    <mergeCell ref="I1030:J1030"/>
    <mergeCell ref="I965:J965"/>
    <mergeCell ref="A965:H965"/>
    <mergeCell ref="A968:K968"/>
    <mergeCell ref="I975:J975"/>
    <mergeCell ref="I986:J986"/>
    <mergeCell ref="I996:J996"/>
    <mergeCell ref="I928:J928"/>
    <mergeCell ref="I938:J938"/>
    <mergeCell ref="I940:J940"/>
    <mergeCell ref="I943:J943"/>
    <mergeCell ref="I953:J953"/>
    <mergeCell ref="I963:J963"/>
    <mergeCell ref="I898:J898"/>
    <mergeCell ref="I905:J905"/>
    <mergeCell ref="I907:J907"/>
    <mergeCell ref="A907:H907"/>
    <mergeCell ref="A910:K910"/>
    <mergeCell ref="I917:J917"/>
    <mergeCell ref="I852:J852"/>
    <mergeCell ref="I863:J863"/>
    <mergeCell ref="I873:J873"/>
    <mergeCell ref="I875:J875"/>
    <mergeCell ref="I878:J878"/>
    <mergeCell ref="I888:J888"/>
    <mergeCell ref="I831:J831"/>
    <mergeCell ref="I833:J833"/>
    <mergeCell ref="I840:J840"/>
    <mergeCell ref="I842:J842"/>
    <mergeCell ref="A842:H842"/>
    <mergeCell ref="A845:K845"/>
    <mergeCell ref="I779:J779"/>
    <mergeCell ref="I782:J782"/>
    <mergeCell ref="I792:J792"/>
    <mergeCell ref="I802:J802"/>
    <mergeCell ref="I809:J809"/>
    <mergeCell ref="I820:J820"/>
    <mergeCell ref="I746:J746"/>
    <mergeCell ref="A746:H746"/>
    <mergeCell ref="A749:K749"/>
    <mergeCell ref="I756:J756"/>
    <mergeCell ref="I767:J767"/>
    <mergeCell ref="I777:J777"/>
    <mergeCell ref="I712:J712"/>
    <mergeCell ref="I714:J714"/>
    <mergeCell ref="I717:J717"/>
    <mergeCell ref="I727:J727"/>
    <mergeCell ref="I737:J737"/>
    <mergeCell ref="I744:J744"/>
    <mergeCell ref="I679:J679"/>
    <mergeCell ref="I681:J681"/>
    <mergeCell ref="A681:H681"/>
    <mergeCell ref="A684:K684"/>
    <mergeCell ref="I691:J691"/>
    <mergeCell ref="I702:J702"/>
    <mergeCell ref="I633:J633"/>
    <mergeCell ref="I644:J644"/>
    <mergeCell ref="I654:J654"/>
    <mergeCell ref="I656:J656"/>
    <mergeCell ref="I659:J659"/>
    <mergeCell ref="I669:J669"/>
    <mergeCell ref="I601:J601"/>
    <mergeCell ref="I611:J611"/>
    <mergeCell ref="I621:J621"/>
    <mergeCell ref="I623:J623"/>
    <mergeCell ref="A623:H623"/>
    <mergeCell ref="A626:K626"/>
    <mergeCell ref="I569:J569"/>
    <mergeCell ref="I579:J579"/>
    <mergeCell ref="I581:J581"/>
    <mergeCell ref="A581:H581"/>
    <mergeCell ref="A584:K584"/>
    <mergeCell ref="I591:J591"/>
    <mergeCell ref="A544:H544"/>
    <mergeCell ref="A547:K547"/>
    <mergeCell ref="I549:J549"/>
    <mergeCell ref="A549:H549"/>
    <mergeCell ref="A552:K552"/>
    <mergeCell ref="I559:J559"/>
    <mergeCell ref="I515:J515"/>
    <mergeCell ref="I523:J523"/>
    <mergeCell ref="I534:J534"/>
    <mergeCell ref="I536:J536"/>
    <mergeCell ref="I542:J542"/>
    <mergeCell ref="I544:J544"/>
    <mergeCell ref="I481:J481"/>
    <mergeCell ref="I492:J492"/>
    <mergeCell ref="I503:J503"/>
    <mergeCell ref="I505:J505"/>
    <mergeCell ref="A505:H505"/>
    <mergeCell ref="A508:K508"/>
    <mergeCell ref="I447:J447"/>
    <mergeCell ref="I458:J458"/>
    <mergeCell ref="I460:J460"/>
    <mergeCell ref="A460:H460"/>
    <mergeCell ref="A463:K463"/>
    <mergeCell ref="I472:J472"/>
    <mergeCell ref="I413:J413"/>
    <mergeCell ref="I415:J415"/>
    <mergeCell ref="A415:H415"/>
    <mergeCell ref="A418:K418"/>
    <mergeCell ref="I427:J427"/>
    <mergeCell ref="I436:J436"/>
    <mergeCell ref="I370:J370"/>
    <mergeCell ref="A370:H370"/>
    <mergeCell ref="A373:K373"/>
    <mergeCell ref="I382:J382"/>
    <mergeCell ref="I391:J391"/>
    <mergeCell ref="I402:J402"/>
    <mergeCell ref="I346:J346"/>
    <mergeCell ref="I356:J356"/>
    <mergeCell ref="I358:J358"/>
    <mergeCell ref="A358:H358"/>
    <mergeCell ref="A361:K361"/>
    <mergeCell ref="I368:J368"/>
    <mergeCell ref="A317:K317"/>
    <mergeCell ref="I324:J324"/>
    <mergeCell ref="I334:J334"/>
    <mergeCell ref="I336:J336"/>
    <mergeCell ref="A336:H336"/>
    <mergeCell ref="A339:K339"/>
    <mergeCell ref="I302:J302"/>
    <mergeCell ref="A302:H302"/>
    <mergeCell ref="A305:K305"/>
    <mergeCell ref="I312:J312"/>
    <mergeCell ref="I314:J314"/>
    <mergeCell ref="A314:H314"/>
    <mergeCell ref="I281:J281"/>
    <mergeCell ref="I288:J288"/>
    <mergeCell ref="I290:J290"/>
    <mergeCell ref="A290:H290"/>
    <mergeCell ref="A293:K293"/>
    <mergeCell ref="I300:J300"/>
    <mergeCell ref="I249:J249"/>
    <mergeCell ref="I251:J251"/>
    <mergeCell ref="A251:H251"/>
    <mergeCell ref="A254:K254"/>
    <mergeCell ref="I261:J261"/>
    <mergeCell ref="I271:J271"/>
    <mergeCell ref="A199:K199"/>
    <mergeCell ref="I206:J206"/>
    <mergeCell ref="I216:J216"/>
    <mergeCell ref="I226:J226"/>
    <mergeCell ref="I236:J236"/>
    <mergeCell ref="I242:J242"/>
    <mergeCell ref="I171:J171"/>
    <mergeCell ref="A171:H171"/>
    <mergeCell ref="A174:K174"/>
    <mergeCell ref="I183:J183"/>
    <mergeCell ref="I194:J194"/>
    <mergeCell ref="I196:J196"/>
    <mergeCell ref="A196:H196"/>
    <mergeCell ref="I144:J144"/>
    <mergeCell ref="I146:J146"/>
    <mergeCell ref="A146:H146"/>
    <mergeCell ref="A149:K149"/>
    <mergeCell ref="I158:J158"/>
    <mergeCell ref="I169:J169"/>
    <mergeCell ref="I112:J112"/>
    <mergeCell ref="I119:J119"/>
    <mergeCell ref="I121:J121"/>
    <mergeCell ref="A121:H121"/>
    <mergeCell ref="A124:K124"/>
    <mergeCell ref="I133:J133"/>
    <mergeCell ref="I63:J63"/>
    <mergeCell ref="I65:J65"/>
    <mergeCell ref="I75:J75"/>
    <mergeCell ref="I85:J85"/>
    <mergeCell ref="I95:J95"/>
    <mergeCell ref="I101:J101"/>
    <mergeCell ref="I27:I29"/>
    <mergeCell ref="J27:J29"/>
    <mergeCell ref="A32:K32"/>
    <mergeCell ref="A34:K34"/>
    <mergeCell ref="I41:J41"/>
    <mergeCell ref="I52:J52"/>
    <mergeCell ref="F25:H25"/>
    <mergeCell ref="I25:J25"/>
    <mergeCell ref="A27:A29"/>
    <mergeCell ref="B27:B29"/>
    <mergeCell ref="C27:C29"/>
    <mergeCell ref="D27:D29"/>
    <mergeCell ref="E27:E29"/>
    <mergeCell ref="F27:F29"/>
    <mergeCell ref="G27:G29"/>
    <mergeCell ref="H27:H29"/>
    <mergeCell ref="F22:H22"/>
    <mergeCell ref="I22:J22"/>
    <mergeCell ref="F23:H23"/>
    <mergeCell ref="I23:J23"/>
    <mergeCell ref="F24:H24"/>
    <mergeCell ref="I24:J24"/>
    <mergeCell ref="A15:K15"/>
    <mergeCell ref="A16:K16"/>
    <mergeCell ref="A18:K18"/>
    <mergeCell ref="F20:H20"/>
    <mergeCell ref="I20:J20"/>
    <mergeCell ref="F21:H21"/>
    <mergeCell ref="I21:J21"/>
    <mergeCell ref="B7:E7"/>
    <mergeCell ref="G7:K7"/>
    <mergeCell ref="J2:K2"/>
    <mergeCell ref="A10:K10"/>
    <mergeCell ref="A11:K11"/>
    <mergeCell ref="A13:K13"/>
    <mergeCell ref="B3:E3"/>
    <mergeCell ref="G3:K3"/>
    <mergeCell ref="B4:E4"/>
    <mergeCell ref="G4:K4"/>
    <mergeCell ref="B6:E6"/>
    <mergeCell ref="G6:K6"/>
  </mergeCells>
  <pageMargins left="0.4" right="0.2" top="0.2" bottom="0.4" header="0.2" footer="0.2"/>
  <pageSetup paperSize="9" scale="63" fitToHeight="0" orientation="portrait" r:id="rId1"/>
  <headerFooter>
    <oddHeader>&amp;L&amp;8</oddHead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723"/>
  <sheetViews>
    <sheetView tabSelected="1" topLeftCell="A13" zoomScaleNormal="100" workbookViewId="0">
      <selection activeCell="A13" sqref="A1:XFD1048576"/>
    </sheetView>
  </sheetViews>
  <sheetFormatPr defaultRowHeight="12.75" x14ac:dyDescent="0.2"/>
  <cols>
    <col min="1" max="1" width="6.7109375" customWidth="1"/>
    <col min="2" max="2" width="75.7109375" customWidth="1"/>
    <col min="3" max="5" width="15.7109375" customWidth="1"/>
    <col min="30" max="32" width="0" hidden="1" customWidth="1"/>
  </cols>
  <sheetData>
    <row r="1" spans="1:5" x14ac:dyDescent="0.2">
      <c r="A1" s="1" t="str">
        <f>Source!B1</f>
        <v>Smeta.RU  (495) 974-1589</v>
      </c>
    </row>
    <row r="2" spans="1:5" ht="14.25" x14ac:dyDescent="0.2">
      <c r="B2" s="3"/>
      <c r="C2" s="3"/>
      <c r="D2" s="3"/>
    </row>
    <row r="3" spans="1:5" ht="15" x14ac:dyDescent="0.25">
      <c r="B3" s="27" t="s">
        <v>1132</v>
      </c>
      <c r="C3" s="3"/>
      <c r="D3" s="19" t="s">
        <v>1133</v>
      </c>
    </row>
    <row r="4" spans="1:5" ht="15" x14ac:dyDescent="0.25">
      <c r="B4" s="3"/>
      <c r="C4" s="19"/>
      <c r="D4" s="19"/>
    </row>
    <row r="5" spans="1:5" ht="15" x14ac:dyDescent="0.25">
      <c r="B5" s="27" t="s">
        <v>1220</v>
      </c>
      <c r="C5" s="65" t="s">
        <v>1220</v>
      </c>
      <c r="D5" s="65"/>
    </row>
    <row r="6" spans="1:5" ht="15" x14ac:dyDescent="0.25">
      <c r="B6" s="3"/>
      <c r="C6" s="28"/>
      <c r="D6" s="28"/>
    </row>
    <row r="7" spans="1:5" ht="15" x14ac:dyDescent="0.25">
      <c r="B7" s="27" t="s">
        <v>1220</v>
      </c>
      <c r="C7" s="65" t="s">
        <v>1220</v>
      </c>
      <c r="D7" s="65"/>
    </row>
    <row r="8" spans="1:5" ht="15" x14ac:dyDescent="0.25">
      <c r="B8" s="3"/>
      <c r="C8" s="28"/>
      <c r="D8" s="28"/>
    </row>
    <row r="9" spans="1:5" ht="15" x14ac:dyDescent="0.25">
      <c r="C9" s="19" t="s">
        <v>1221</v>
      </c>
      <c r="D9" s="3"/>
    </row>
    <row r="10" spans="1:5" ht="14.25" x14ac:dyDescent="0.2">
      <c r="A10" s="3"/>
      <c r="B10" s="3"/>
      <c r="C10" s="3"/>
      <c r="D10" s="3"/>
      <c r="E10" s="3"/>
    </row>
    <row r="11" spans="1:5" ht="15.75" x14ac:dyDescent="0.25">
      <c r="A11" s="66" t="str">
        <f>CONCATENATE("Дефектный акт ", IF(Source!AN15&lt;&gt;"", Source!AN15," "))</f>
        <v xml:space="preserve">Дефектный акт  </v>
      </c>
      <c r="B11" s="66"/>
      <c r="C11" s="66"/>
      <c r="D11" s="66"/>
      <c r="E11" s="3"/>
    </row>
    <row r="12" spans="1:5" ht="15" x14ac:dyDescent="0.25">
      <c r="A12" s="67" t="str">
        <f>CONCATENATE("На капитальный ремонт ", Source!G12)</f>
        <v>На капитальный ремонт Электрика новая</v>
      </c>
      <c r="B12" s="67"/>
      <c r="C12" s="67"/>
      <c r="D12" s="67"/>
      <c r="E12" s="3"/>
    </row>
    <row r="13" spans="1:5" ht="14.25" x14ac:dyDescent="0.2">
      <c r="A13" s="3"/>
      <c r="B13" s="3"/>
      <c r="C13" s="3"/>
      <c r="D13" s="3"/>
      <c r="E13" s="3"/>
    </row>
    <row r="14" spans="1:5" ht="15" x14ac:dyDescent="0.2">
      <c r="A14" s="3"/>
      <c r="B14" s="29" t="s">
        <v>1222</v>
      </c>
      <c r="C14" s="3"/>
      <c r="D14" s="3"/>
      <c r="E14" s="3"/>
    </row>
    <row r="15" spans="1:5" ht="15" x14ac:dyDescent="0.2">
      <c r="A15" s="3"/>
      <c r="B15" s="29" t="s">
        <v>1223</v>
      </c>
      <c r="C15" s="3"/>
      <c r="D15" s="3"/>
      <c r="E15" s="3"/>
    </row>
    <row r="16" spans="1:5" ht="15" x14ac:dyDescent="0.2">
      <c r="A16" s="3"/>
      <c r="B16" s="29" t="s">
        <v>1224</v>
      </c>
      <c r="C16" s="3"/>
      <c r="D16" s="3"/>
      <c r="E16" s="3"/>
    </row>
    <row r="17" spans="1:5" ht="28.5" x14ac:dyDescent="0.2">
      <c r="A17" s="12" t="s">
        <v>1225</v>
      </c>
      <c r="B17" s="12" t="s">
        <v>1147</v>
      </c>
      <c r="C17" s="12" t="s">
        <v>1148</v>
      </c>
      <c r="D17" s="12" t="s">
        <v>1226</v>
      </c>
      <c r="E17" s="30" t="s">
        <v>1227</v>
      </c>
    </row>
    <row r="18" spans="1:5" ht="14.25" x14ac:dyDescent="0.2">
      <c r="A18" s="31">
        <v>1</v>
      </c>
      <c r="B18" s="31">
        <v>2</v>
      </c>
      <c r="C18" s="31">
        <v>3</v>
      </c>
      <c r="D18" s="31">
        <v>4</v>
      </c>
      <c r="E18" s="32">
        <v>5</v>
      </c>
    </row>
    <row r="19" spans="1:5" ht="16.5" x14ac:dyDescent="0.25">
      <c r="A19" s="64" t="str">
        <f>CONCATENATE("Локальная смета: ", Source!G20)</f>
        <v>Локальная смета: Новая локальная смета</v>
      </c>
      <c r="B19" s="64"/>
      <c r="C19" s="64"/>
      <c r="D19" s="64"/>
      <c r="E19" s="64"/>
    </row>
    <row r="20" spans="1:5" ht="16.5" x14ac:dyDescent="0.25">
      <c r="A20" s="64" t="str">
        <f>CONCATENATE("Раздел: ", Source!G24)</f>
        <v>Раздел: Помещение 312 Актовый зал</v>
      </c>
      <c r="B20" s="64"/>
      <c r="C20" s="64"/>
      <c r="D20" s="64"/>
      <c r="E20" s="64"/>
    </row>
    <row r="21" spans="1:5" ht="14.25" x14ac:dyDescent="0.2">
      <c r="A21" s="37">
        <v>1</v>
      </c>
      <c r="B21" s="38" t="str">
        <f>Source!G28</f>
        <v>Демонтаж выключателей, розеток</v>
      </c>
      <c r="C21" s="39" t="str">
        <f>Source!H28</f>
        <v>100 шт.</v>
      </c>
      <c r="D21" s="40">
        <f>Source!I28</f>
        <v>0.1</v>
      </c>
      <c r="E21" s="38"/>
    </row>
    <row r="22" spans="1:5" ht="28.5" x14ac:dyDescent="0.2">
      <c r="A22" s="37">
        <v>2</v>
      </c>
      <c r="B22" s="38" t="str">
        <f>Source!G29</f>
        <v>Прокладка пластикового кабель-канала - по бетонному основанию / сечение 60х40 мм</v>
      </c>
      <c r="C22" s="39" t="str">
        <f>Source!H29</f>
        <v>100 м</v>
      </c>
      <c r="D22" s="40">
        <f>Source!I29</f>
        <v>3.15</v>
      </c>
      <c r="E22" s="38"/>
    </row>
    <row r="23" spans="1:5" ht="14.25" x14ac:dyDescent="0.2">
      <c r="A23" s="37">
        <v>3</v>
      </c>
      <c r="B23" s="38" t="str">
        <f>Source!G30</f>
        <v>Прокладка проводов и кабелей в лотках, провод сечением до 6 мм2</v>
      </c>
      <c r="C23" s="39" t="str">
        <f>Source!H30</f>
        <v>100 м</v>
      </c>
      <c r="D23" s="40">
        <f>Source!I30</f>
        <v>3.15</v>
      </c>
      <c r="E23" s="38"/>
    </row>
    <row r="24" spans="1:5" ht="57" x14ac:dyDescent="0.2">
      <c r="A24" s="37">
        <v>4</v>
      </c>
      <c r="B24" s="38" t="str">
        <f>Source!G31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24" s="39" t="str">
        <f>Source!H31</f>
        <v>км</v>
      </c>
      <c r="D24" s="40">
        <f>Source!I31</f>
        <v>0.27</v>
      </c>
      <c r="E24" s="38"/>
    </row>
    <row r="25" spans="1:5" ht="28.5" x14ac:dyDescent="0.2">
      <c r="A25" s="37">
        <v>5</v>
      </c>
      <c r="B25" s="38" t="str">
        <f>Source!G32</f>
        <v>Установка розетки штепсельной неутопленного типа при открытой проводке</v>
      </c>
      <c r="C25" s="39" t="str">
        <f>Source!H32</f>
        <v>100 шт.</v>
      </c>
      <c r="D25" s="40">
        <f>Source!I32</f>
        <v>0.12</v>
      </c>
      <c r="E25" s="38"/>
    </row>
    <row r="26" spans="1:5" ht="28.5" x14ac:dyDescent="0.2">
      <c r="A26" s="37">
        <v>6</v>
      </c>
      <c r="B26" s="38" t="str">
        <f>Source!G33</f>
        <v>Установка выключателя одноклавишного неутопленного типа при открытой проводке</v>
      </c>
      <c r="C26" s="39" t="str">
        <f>Source!H33</f>
        <v>100 шт.</v>
      </c>
      <c r="D26" s="40">
        <f>Source!I33</f>
        <v>0.02</v>
      </c>
      <c r="E26" s="38"/>
    </row>
    <row r="27" spans="1:5" ht="28.5" x14ac:dyDescent="0.2">
      <c r="A27" s="37">
        <v>7</v>
      </c>
      <c r="B27" s="38" t="str">
        <f>Source!G34</f>
        <v>Установка выключателя двухклавишного неутопленного типа при открытой проводке</v>
      </c>
      <c r="C27" s="39" t="str">
        <f>Source!H34</f>
        <v>100 шт.</v>
      </c>
      <c r="D27" s="40">
        <f>Source!I34</f>
        <v>0.02</v>
      </c>
      <c r="E27" s="38"/>
    </row>
    <row r="28" spans="1:5" ht="57" x14ac:dyDescent="0.2">
      <c r="A28" s="37">
        <v>8</v>
      </c>
      <c r="B28" s="38" t="str">
        <f>Source!G35</f>
        <v>Установка светильника светодиодного (панели) 595х595 мм в подвесном потолке, устанавливаемого на профиле, со встроенным драйвером / светильник (панель) 595х595х19 мм, 27 Вт, 3000 Лм, 4000 К,  IP40 / (демонтаж)</v>
      </c>
      <c r="C28" s="39" t="str">
        <f>Source!H35</f>
        <v>шт.</v>
      </c>
      <c r="D28" s="40">
        <f>Source!I35</f>
        <v>22</v>
      </c>
      <c r="E28" s="38"/>
    </row>
    <row r="29" spans="1:5" ht="42.75" x14ac:dyDescent="0.2">
      <c r="A29" s="37">
        <v>9</v>
      </c>
      <c r="B29" s="38" t="str">
        <f>Source!G36</f>
        <v>Установка светильников с люминесцентными лампами в подвесных потолках, устанавливаемых на подвесках, с количеством ламп в светильнике до 2</v>
      </c>
      <c r="C29" s="39" t="str">
        <f>Source!H36</f>
        <v>100 шт.</v>
      </c>
      <c r="D29" s="40">
        <f>Source!I36</f>
        <v>0.3</v>
      </c>
      <c r="E29" s="38"/>
    </row>
    <row r="30" spans="1:5" ht="57" x14ac:dyDescent="0.2">
      <c r="A30" s="37">
        <v>10</v>
      </c>
      <c r="B30" s="38" t="str">
        <f>Source!G37</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30" s="39" t="str">
        <f>Source!H37</f>
        <v>100 жил</v>
      </c>
      <c r="D30" s="40">
        <f>Source!I37</f>
        <v>0.9</v>
      </c>
      <c r="E30" s="38"/>
    </row>
    <row r="31" spans="1:5" ht="16.5" x14ac:dyDescent="0.25">
      <c r="A31" s="64" t="str">
        <f>CONCATENATE("Раздел: ", Source!G69)</f>
        <v>Раздел: Электрощит ЩАО (актовый зал)</v>
      </c>
      <c r="B31" s="64"/>
      <c r="C31" s="64"/>
      <c r="D31" s="64"/>
      <c r="E31" s="64"/>
    </row>
    <row r="32" spans="1:5" ht="42.75" x14ac:dyDescent="0.2">
      <c r="A32" s="37">
        <v>11</v>
      </c>
      <c r="B32" s="38" t="str">
        <f>Source!G73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32" s="39" t="str">
        <f>Source!H73</f>
        <v>шт.</v>
      </c>
      <c r="D32" s="40">
        <f>Source!I73</f>
        <v>13</v>
      </c>
      <c r="E32" s="38"/>
    </row>
    <row r="33" spans="1:5" ht="42.75" x14ac:dyDescent="0.2">
      <c r="A33" s="37">
        <v>12</v>
      </c>
      <c r="B33" s="38" t="str">
        <f>Source!G74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33" s="39" t="str">
        <f>Source!H74</f>
        <v>шт.</v>
      </c>
      <c r="D33" s="40">
        <f>Source!I74</f>
        <v>13</v>
      </c>
      <c r="E33" s="38"/>
    </row>
    <row r="34" spans="1:5" ht="28.5" x14ac:dyDescent="0.2">
      <c r="A34" s="37">
        <v>12.1</v>
      </c>
      <c r="B34" s="38" t="str">
        <f>Source!G75</f>
        <v>Выключатели автоматические, серия "Домовой", трехполюсные, тип ВА 63(С), на ток: 50 А, 63 А</v>
      </c>
      <c r="C34" s="39" t="str">
        <f>Source!H75</f>
        <v>шт.</v>
      </c>
      <c r="D34" s="40">
        <f>Source!I75</f>
        <v>-13</v>
      </c>
      <c r="E34" s="38"/>
    </row>
    <row r="35" spans="1:5" ht="16.5" x14ac:dyDescent="0.25">
      <c r="A35" s="64" t="str">
        <f>CONCATENATE("Раздел: ", Source!G107)</f>
        <v>Раздел: Электрощит ЩО (актовый зал)</v>
      </c>
      <c r="B35" s="64"/>
      <c r="C35" s="64"/>
      <c r="D35" s="64"/>
      <c r="E35" s="64"/>
    </row>
    <row r="36" spans="1:5" ht="42.75" x14ac:dyDescent="0.2">
      <c r="A36" s="37">
        <v>13</v>
      </c>
      <c r="B36" s="38" t="str">
        <f>Source!G111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36" s="39" t="str">
        <f>Source!H111</f>
        <v>шт.</v>
      </c>
      <c r="D36" s="40">
        <f>Source!I111</f>
        <v>11</v>
      </c>
      <c r="E36" s="38"/>
    </row>
    <row r="37" spans="1:5" ht="42.75" x14ac:dyDescent="0.2">
      <c r="A37" s="37">
        <v>14</v>
      </c>
      <c r="B37" s="38" t="str">
        <f>Source!G112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37" s="39" t="str">
        <f>Source!H112</f>
        <v>шт.</v>
      </c>
      <c r="D37" s="40">
        <f>Source!I112</f>
        <v>11</v>
      </c>
      <c r="E37" s="38"/>
    </row>
    <row r="38" spans="1:5" ht="28.5" x14ac:dyDescent="0.2">
      <c r="A38" s="37">
        <v>14.1</v>
      </c>
      <c r="B38" s="38" t="str">
        <f>Source!G113</f>
        <v>Выключатели автоматические, серия "Домовой", трехполюсные, тип ВА 63(С), на ток: 50 А, 63 А</v>
      </c>
      <c r="C38" s="39" t="str">
        <f>Source!H113</f>
        <v>шт.</v>
      </c>
      <c r="D38" s="40">
        <f>Source!I113</f>
        <v>-11</v>
      </c>
      <c r="E38" s="38"/>
    </row>
    <row r="39" spans="1:5" ht="16.5" x14ac:dyDescent="0.25">
      <c r="A39" s="64" t="str">
        <f>CONCATENATE("Раздел: ", Source!G145)</f>
        <v>Раздел: Электрощит РЩ (актовый зал)</v>
      </c>
      <c r="B39" s="64"/>
      <c r="C39" s="64"/>
      <c r="D39" s="64"/>
      <c r="E39" s="64"/>
    </row>
    <row r="40" spans="1:5" ht="42.75" x14ac:dyDescent="0.2">
      <c r="A40" s="37">
        <v>15</v>
      </c>
      <c r="B40" s="38" t="str">
        <f>Source!G149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0" s="39" t="str">
        <f>Source!H149</f>
        <v>шт.</v>
      </c>
      <c r="D40" s="40">
        <f>Source!I149</f>
        <v>11</v>
      </c>
      <c r="E40" s="38"/>
    </row>
    <row r="41" spans="1:5" ht="42.75" x14ac:dyDescent="0.2">
      <c r="A41" s="37">
        <v>16</v>
      </c>
      <c r="B41" s="38" t="str">
        <f>Source!G150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1" s="39" t="str">
        <f>Source!H150</f>
        <v>шт.</v>
      </c>
      <c r="D41" s="40">
        <f>Source!I150</f>
        <v>11</v>
      </c>
      <c r="E41" s="38"/>
    </row>
    <row r="42" spans="1:5" ht="28.5" x14ac:dyDescent="0.2">
      <c r="A42" s="37">
        <v>16.100000000000001</v>
      </c>
      <c r="B42" s="38" t="str">
        <f>Source!G151</f>
        <v>Выключатели автоматические, серия "Домовой", трехполюсные, тип ВА 63(С), на ток: 50 А, 63 А</v>
      </c>
      <c r="C42" s="39" t="str">
        <f>Source!H151</f>
        <v>шт.</v>
      </c>
      <c r="D42" s="40">
        <f>Source!I151</f>
        <v>-11</v>
      </c>
      <c r="E42" s="38"/>
    </row>
    <row r="43" spans="1:5" ht="16.5" x14ac:dyDescent="0.25">
      <c r="A43" s="64" t="str">
        <f>CONCATENATE("Раздел: ", Source!G183)</f>
        <v>Раздел: Помещение 108 Обеденный зал с умывальником</v>
      </c>
      <c r="B43" s="64"/>
      <c r="C43" s="64"/>
      <c r="D43" s="64"/>
      <c r="E43" s="64"/>
    </row>
    <row r="44" spans="1:5" ht="14.25" x14ac:dyDescent="0.2">
      <c r="A44" s="37">
        <v>17</v>
      </c>
      <c r="B44" s="38" t="str">
        <f>Source!G187</f>
        <v>Демонтаж выключателей, розеток</v>
      </c>
      <c r="C44" s="39" t="str">
        <f>Source!H187</f>
        <v>100 шт.</v>
      </c>
      <c r="D44" s="40">
        <f>Source!I187</f>
        <v>0.12</v>
      </c>
      <c r="E44" s="38"/>
    </row>
    <row r="45" spans="1:5" ht="28.5" x14ac:dyDescent="0.2">
      <c r="A45" s="37">
        <v>18</v>
      </c>
      <c r="B45" s="38" t="str">
        <f>Source!G188</f>
        <v>Установка розетки штепсельной неутопленного типа при открытой проводке</v>
      </c>
      <c r="C45" s="39" t="str">
        <f>Source!H188</f>
        <v>100 шт.</v>
      </c>
      <c r="D45" s="40">
        <f>Source!I188</f>
        <v>0.1</v>
      </c>
      <c r="E45" s="38"/>
    </row>
    <row r="46" spans="1:5" ht="28.5" x14ac:dyDescent="0.2">
      <c r="A46" s="37">
        <v>19</v>
      </c>
      <c r="B46" s="38" t="str">
        <f>Source!G189</f>
        <v>Установка выключателя одноклавишного неутопленного типа при открытой проводке</v>
      </c>
      <c r="C46" s="39" t="str">
        <f>Source!H189</f>
        <v>100 шт.</v>
      </c>
      <c r="D46" s="40">
        <f>Source!I189</f>
        <v>0.01</v>
      </c>
      <c r="E46" s="38"/>
    </row>
    <row r="47" spans="1:5" ht="28.5" x14ac:dyDescent="0.2">
      <c r="A47" s="37">
        <v>20</v>
      </c>
      <c r="B47" s="38" t="str">
        <f>Source!G190</f>
        <v>Установка выключателя двухклавишного неутопленного типа при открытой проводке</v>
      </c>
      <c r="C47" s="39" t="str">
        <f>Source!H190</f>
        <v>100 шт.</v>
      </c>
      <c r="D47" s="40">
        <f>Source!I190</f>
        <v>0.01</v>
      </c>
      <c r="E47" s="38"/>
    </row>
    <row r="48" spans="1:5" ht="14.25" x14ac:dyDescent="0.2">
      <c r="A48" s="37">
        <v>21</v>
      </c>
      <c r="B48" s="38" t="str">
        <f>Source!G191</f>
        <v>Замена электрополотенца (сушителя для рук) (без стоимости) (монтаж)</v>
      </c>
      <c r="C48" s="39" t="str">
        <f>Source!H191</f>
        <v>шт.</v>
      </c>
      <c r="D48" s="40">
        <f>Source!I191</f>
        <v>2</v>
      </c>
      <c r="E48" s="38"/>
    </row>
    <row r="49" spans="1:5" ht="57" x14ac:dyDescent="0.2">
      <c r="A49" s="37">
        <v>22</v>
      </c>
      <c r="B49" s="38" t="str">
        <f>Source!G192</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49" s="39" t="str">
        <f>Source!H192</f>
        <v>100 жил</v>
      </c>
      <c r="D49" s="40">
        <f>Source!I192</f>
        <v>0.12</v>
      </c>
      <c r="E49" s="38"/>
    </row>
    <row r="50" spans="1:5" ht="16.5" x14ac:dyDescent="0.25">
      <c r="A50" s="64" t="str">
        <f>CONCATENATE("Раздел: ", Source!G224)</f>
        <v>Раздел: Помещение 110 Кухня</v>
      </c>
      <c r="B50" s="64"/>
      <c r="C50" s="64"/>
      <c r="D50" s="64"/>
      <c r="E50" s="64"/>
    </row>
    <row r="51" spans="1:5" ht="14.25" x14ac:dyDescent="0.2">
      <c r="A51" s="37">
        <v>23</v>
      </c>
      <c r="B51" s="38" t="str">
        <f>Source!G228</f>
        <v>Демонтаж выключателей, розеток</v>
      </c>
      <c r="C51" s="39" t="str">
        <f>Source!H228</f>
        <v>100 шт.</v>
      </c>
      <c r="D51" s="40">
        <f>Source!I228</f>
        <v>0.06</v>
      </c>
      <c r="E51" s="38"/>
    </row>
    <row r="52" spans="1:5" ht="28.5" x14ac:dyDescent="0.2">
      <c r="A52" s="37">
        <v>24</v>
      </c>
      <c r="B52" s="38" t="str">
        <f>Source!G229</f>
        <v>Установка розетки штепсельной неутопленного типа при открытой проводке</v>
      </c>
      <c r="C52" s="39" t="str">
        <f>Source!H229</f>
        <v>100 шт.</v>
      </c>
      <c r="D52" s="40">
        <f>Source!I229</f>
        <v>0.02</v>
      </c>
      <c r="E52" s="38"/>
    </row>
    <row r="53" spans="1:5" ht="28.5" x14ac:dyDescent="0.2">
      <c r="A53" s="37">
        <v>25</v>
      </c>
      <c r="B53" s="38" t="str">
        <f>Source!G230</f>
        <v>Установка выключателя одноклавишного неутопленного типа при открытой проводке</v>
      </c>
      <c r="C53" s="39" t="str">
        <f>Source!H230</f>
        <v>100 шт.</v>
      </c>
      <c r="D53" s="40">
        <f>Source!I230</f>
        <v>0.04</v>
      </c>
      <c r="E53" s="38"/>
    </row>
    <row r="54" spans="1:5" ht="57" x14ac:dyDescent="0.2">
      <c r="A54" s="37">
        <v>26</v>
      </c>
      <c r="B54" s="38" t="str">
        <f>Source!G231</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54" s="39" t="str">
        <f>Source!H231</f>
        <v>100 жил</v>
      </c>
      <c r="D54" s="40">
        <f>Source!I231</f>
        <v>1.31</v>
      </c>
      <c r="E54" s="38"/>
    </row>
    <row r="55" spans="1:5" ht="16.5" x14ac:dyDescent="0.25">
      <c r="A55" s="64" t="str">
        <f>CONCATENATE("Раздел: ", Source!G263)</f>
        <v>Раздел: Помещение 111 Моечная</v>
      </c>
      <c r="B55" s="64"/>
      <c r="C55" s="64"/>
      <c r="D55" s="64"/>
      <c r="E55" s="64"/>
    </row>
    <row r="56" spans="1:5" ht="57" x14ac:dyDescent="0.2">
      <c r="A56" s="37">
        <v>27</v>
      </c>
      <c r="B56" s="38" t="str">
        <f>Source!G267</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56" s="39" t="str">
        <f>Source!H267</f>
        <v>100 жил</v>
      </c>
      <c r="D56" s="40">
        <f>Source!I267</f>
        <v>0.08</v>
      </c>
      <c r="E56" s="38"/>
    </row>
    <row r="57" spans="1:5" ht="16.5" x14ac:dyDescent="0.25">
      <c r="A57" s="64" t="str">
        <f>CONCATENATE("Раздел: ", Source!G299)</f>
        <v>Раздел: Помещение 116 Душ</v>
      </c>
      <c r="B57" s="64"/>
      <c r="C57" s="64"/>
      <c r="D57" s="64"/>
      <c r="E57" s="64"/>
    </row>
    <row r="58" spans="1:5" ht="57" x14ac:dyDescent="0.2">
      <c r="A58" s="37">
        <v>28</v>
      </c>
      <c r="B58" s="38" t="str">
        <f>Source!G303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58" s="39" t="str">
        <f>Source!H303</f>
        <v>100 жил</v>
      </c>
      <c r="D58" s="40">
        <f>Source!I303</f>
        <v>0.03</v>
      </c>
      <c r="E58" s="38"/>
    </row>
    <row r="59" spans="1:5" ht="16.5" x14ac:dyDescent="0.25">
      <c r="A59" s="64" t="str">
        <f>CONCATENATE("Раздел: ", Source!G335)</f>
        <v>Раздел: Помещение 117 Коридор</v>
      </c>
      <c r="B59" s="64"/>
      <c r="C59" s="64"/>
      <c r="D59" s="64"/>
      <c r="E59" s="64"/>
    </row>
    <row r="60" spans="1:5" ht="14.25" x14ac:dyDescent="0.2">
      <c r="A60" s="37">
        <v>29</v>
      </c>
      <c r="B60" s="38" t="str">
        <f>Source!G339</f>
        <v>Демонтаж выключателей, розеток</v>
      </c>
      <c r="C60" s="39" t="str">
        <f>Source!H339</f>
        <v>100 шт.</v>
      </c>
      <c r="D60" s="40">
        <f>Source!I339</f>
        <v>0.03</v>
      </c>
      <c r="E60" s="38"/>
    </row>
    <row r="61" spans="1:5" ht="28.5" x14ac:dyDescent="0.2">
      <c r="A61" s="37">
        <v>30</v>
      </c>
      <c r="B61" s="38" t="str">
        <f>Source!G340</f>
        <v>Установка выключателя одноклавишного неутопленного типа при открытой проводке</v>
      </c>
      <c r="C61" s="39" t="str">
        <f>Source!H340</f>
        <v>100 шт.</v>
      </c>
      <c r="D61" s="40">
        <f>Source!I340</f>
        <v>0.03</v>
      </c>
      <c r="E61" s="38"/>
    </row>
    <row r="62" spans="1:5" ht="16.5" x14ac:dyDescent="0.25">
      <c r="A62" s="64" t="str">
        <f>CONCATENATE("Раздел: ", Source!G372)</f>
        <v>Раздел: Помещение 118 Венткамера</v>
      </c>
      <c r="B62" s="64"/>
      <c r="C62" s="64"/>
      <c r="D62" s="64"/>
      <c r="E62" s="64"/>
    </row>
    <row r="63" spans="1:5" ht="14.25" x14ac:dyDescent="0.2">
      <c r="A63" s="37">
        <v>31</v>
      </c>
      <c r="B63" s="38" t="str">
        <f>Source!G376</f>
        <v>Демонтаж выключателей, розеток</v>
      </c>
      <c r="C63" s="39" t="str">
        <f>Source!H376</f>
        <v>100 шт.</v>
      </c>
      <c r="D63" s="40">
        <f>Source!I376</f>
        <v>0.01</v>
      </c>
      <c r="E63" s="38"/>
    </row>
    <row r="64" spans="1:5" ht="28.5" x14ac:dyDescent="0.2">
      <c r="A64" s="37">
        <v>32</v>
      </c>
      <c r="B64" s="38" t="str">
        <f>Source!G377</f>
        <v>Установка выключателя двухклавишного неутопленного типа при открытой проводке</v>
      </c>
      <c r="C64" s="39" t="str">
        <f>Source!H377</f>
        <v>100 шт.</v>
      </c>
      <c r="D64" s="40">
        <f>Source!I377</f>
        <v>0.01</v>
      </c>
      <c r="E64" s="38"/>
    </row>
    <row r="65" spans="1:5" ht="16.5" x14ac:dyDescent="0.25">
      <c r="A65" s="64" t="str">
        <f>CONCATENATE("Раздел: ", Source!G409)</f>
        <v>Раздел: Помещение 119 помещение уборочного инвентаря</v>
      </c>
      <c r="B65" s="64"/>
      <c r="C65" s="64"/>
      <c r="D65" s="64"/>
      <c r="E65" s="64"/>
    </row>
    <row r="66" spans="1:5" ht="57" x14ac:dyDescent="0.2">
      <c r="A66" s="37">
        <v>33</v>
      </c>
      <c r="B66" s="38" t="str">
        <f>Source!G413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66" s="39" t="str">
        <f>Source!H413</f>
        <v>100 жил</v>
      </c>
      <c r="D66" s="40">
        <f>Source!I413</f>
        <v>0.03</v>
      </c>
      <c r="E66" s="38"/>
    </row>
    <row r="67" spans="1:5" ht="16.5" x14ac:dyDescent="0.25">
      <c r="A67" s="64" t="str">
        <f>CONCATENATE("Раздел: ", Source!G445)</f>
        <v>Раздел: Электрощит ТХ1</v>
      </c>
      <c r="B67" s="64"/>
      <c r="C67" s="64"/>
      <c r="D67" s="64"/>
      <c r="E67" s="64"/>
    </row>
    <row r="68" spans="1:5" ht="42.75" x14ac:dyDescent="0.2">
      <c r="A68" s="37">
        <v>34</v>
      </c>
      <c r="B68" s="38" t="str">
        <f>Source!G449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C68" s="39" t="str">
        <f>Source!H449</f>
        <v>шт.</v>
      </c>
      <c r="D68" s="40">
        <f>Source!I449</f>
        <v>18</v>
      </c>
      <c r="E68" s="38"/>
    </row>
    <row r="69" spans="1:5" ht="42.75" x14ac:dyDescent="0.2">
      <c r="A69" s="37">
        <v>35</v>
      </c>
      <c r="B69" s="38" t="str">
        <f>Source!G450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9" s="39" t="str">
        <f>Source!H450</f>
        <v>шт.</v>
      </c>
      <c r="D69" s="40">
        <f>Source!I450</f>
        <v>6</v>
      </c>
      <c r="E69" s="38"/>
    </row>
    <row r="70" spans="1:5" ht="42.75" x14ac:dyDescent="0.2">
      <c r="A70" s="37">
        <v>36</v>
      </c>
      <c r="B70" s="38" t="str">
        <f>Source!G451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C70" s="39" t="str">
        <f>Source!H451</f>
        <v>шт.</v>
      </c>
      <c r="D70" s="40">
        <f>Source!I451</f>
        <v>18</v>
      </c>
      <c r="E70" s="38"/>
    </row>
    <row r="71" spans="1:5" ht="28.5" x14ac:dyDescent="0.2">
      <c r="A71" s="37">
        <v>36.1</v>
      </c>
      <c r="B71" s="38" t="str">
        <f>Source!G452</f>
        <v>Выключатели автоматические, серия "Домовой", однополюсные с нейтралью, тип ВА 63(С), на ток: 10 А - 40 А</v>
      </c>
      <c r="C71" s="39" t="str">
        <f>Source!H452</f>
        <v>шт.</v>
      </c>
      <c r="D71" s="40">
        <f>Source!I452</f>
        <v>-18</v>
      </c>
      <c r="E71" s="38"/>
    </row>
    <row r="72" spans="1:5" ht="42.75" x14ac:dyDescent="0.2">
      <c r="A72" s="37">
        <v>37</v>
      </c>
      <c r="B72" s="38" t="str">
        <f>Source!G453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72" s="39" t="str">
        <f>Source!H453</f>
        <v>шт.</v>
      </c>
      <c r="D72" s="40">
        <f>Source!I453</f>
        <v>6</v>
      </c>
      <c r="E72" s="38"/>
    </row>
    <row r="73" spans="1:5" ht="28.5" x14ac:dyDescent="0.2">
      <c r="A73" s="37">
        <v>37.1</v>
      </c>
      <c r="B73" s="38" t="str">
        <f>Source!G454</f>
        <v>Выключатели автоматические, серия "Домовой", трехполюсные, тип ВА 63(С), на ток: 50 А, 63 А</v>
      </c>
      <c r="C73" s="39" t="str">
        <f>Source!H454</f>
        <v>шт.</v>
      </c>
      <c r="D73" s="40">
        <f>Source!I454</f>
        <v>-6</v>
      </c>
      <c r="E73" s="38"/>
    </row>
    <row r="74" spans="1:5" ht="16.5" x14ac:dyDescent="0.25">
      <c r="A74" s="64" t="str">
        <f>CONCATENATE("Раздел: ", Source!G486)</f>
        <v>Раздел: Электрощит ТХ2</v>
      </c>
      <c r="B74" s="64"/>
      <c r="C74" s="64"/>
      <c r="D74" s="64"/>
      <c r="E74" s="64"/>
    </row>
    <row r="75" spans="1:5" ht="42.75" x14ac:dyDescent="0.2">
      <c r="A75" s="37">
        <v>38</v>
      </c>
      <c r="B75" s="38" t="str">
        <f>Source!G490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C75" s="39" t="str">
        <f>Source!H490</f>
        <v>шт.</v>
      </c>
      <c r="D75" s="40">
        <f>Source!I490</f>
        <v>14</v>
      </c>
      <c r="E75" s="38"/>
    </row>
    <row r="76" spans="1:5" ht="42.75" x14ac:dyDescent="0.2">
      <c r="A76" s="37">
        <v>39</v>
      </c>
      <c r="B76" s="38" t="str">
        <f>Source!G491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76" s="39" t="str">
        <f>Source!H491</f>
        <v>шт.</v>
      </c>
      <c r="D76" s="40">
        <f>Source!I491</f>
        <v>1</v>
      </c>
      <c r="E76" s="38"/>
    </row>
    <row r="77" spans="1:5" ht="42.75" x14ac:dyDescent="0.2">
      <c r="A77" s="37">
        <v>40</v>
      </c>
      <c r="B77" s="38" t="str">
        <f>Source!G492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C77" s="39" t="str">
        <f>Source!H492</f>
        <v>шт.</v>
      </c>
      <c r="D77" s="40">
        <f>Source!I492</f>
        <v>14</v>
      </c>
      <c r="E77" s="38"/>
    </row>
    <row r="78" spans="1:5" ht="28.5" x14ac:dyDescent="0.2">
      <c r="A78" s="37">
        <v>40.1</v>
      </c>
      <c r="B78" s="38" t="str">
        <f>Source!G493</f>
        <v>Выключатели автоматические, серия "Домовой", однополюсные с нейтралью, тип ВА 63(С), на ток: 10 А - 40 А</v>
      </c>
      <c r="C78" s="39" t="str">
        <f>Source!H493</f>
        <v>шт.</v>
      </c>
      <c r="D78" s="40">
        <f>Source!I493</f>
        <v>-14</v>
      </c>
      <c r="E78" s="38"/>
    </row>
    <row r="79" spans="1:5" ht="42.75" x14ac:dyDescent="0.2">
      <c r="A79" s="37">
        <v>41</v>
      </c>
      <c r="B79" s="38" t="str">
        <f>Source!G494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79" s="39" t="str">
        <f>Source!H494</f>
        <v>шт.</v>
      </c>
      <c r="D79" s="40">
        <f>Source!I494</f>
        <v>1</v>
      </c>
      <c r="E79" s="38"/>
    </row>
    <row r="80" spans="1:5" ht="28.5" x14ac:dyDescent="0.2">
      <c r="A80" s="37">
        <v>41.1</v>
      </c>
      <c r="B80" s="38" t="str">
        <f>Source!G495</f>
        <v>Выключатели автоматические, серия "Домовой", трехполюсные, тип ВА 63(С), на ток: 50 А, 63 А</v>
      </c>
      <c r="C80" s="39" t="str">
        <f>Source!H495</f>
        <v>шт.</v>
      </c>
      <c r="D80" s="40">
        <f>Source!I495</f>
        <v>-1</v>
      </c>
      <c r="E80" s="38"/>
    </row>
    <row r="81" spans="1:5" ht="16.5" x14ac:dyDescent="0.25">
      <c r="A81" s="64" t="str">
        <f>CONCATENATE("Раздел: ", Source!G527)</f>
        <v>Раздел: Электрощит ТХ3</v>
      </c>
      <c r="B81" s="64"/>
      <c r="C81" s="64"/>
      <c r="D81" s="64"/>
      <c r="E81" s="64"/>
    </row>
    <row r="82" spans="1:5" ht="42.75" x14ac:dyDescent="0.2">
      <c r="A82" s="37">
        <v>42</v>
      </c>
      <c r="B82" s="38" t="str">
        <f>Source!G531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 (демонтаж)</v>
      </c>
      <c r="C82" s="39" t="str">
        <f>Source!H531</f>
        <v>шт.</v>
      </c>
      <c r="D82" s="40">
        <f>Source!I531</f>
        <v>6</v>
      </c>
      <c r="E82" s="38"/>
    </row>
    <row r="83" spans="1:5" ht="42.75" x14ac:dyDescent="0.2">
      <c r="A83" s="37">
        <v>43</v>
      </c>
      <c r="B83" s="38" t="str">
        <f>Source!G532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83" s="39" t="str">
        <f>Source!H532</f>
        <v>шт.</v>
      </c>
      <c r="D83" s="40">
        <f>Source!I532</f>
        <v>1</v>
      </c>
      <c r="E83" s="38"/>
    </row>
    <row r="84" spans="1:5" ht="42.75" x14ac:dyDescent="0.2">
      <c r="A84" s="37">
        <v>44</v>
      </c>
      <c r="B84" s="38" t="str">
        <f>Source!G533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25 А</v>
      </c>
      <c r="C84" s="39" t="str">
        <f>Source!H533</f>
        <v>шт.</v>
      </c>
      <c r="D84" s="40">
        <f>Source!I533</f>
        <v>8</v>
      </c>
      <c r="E84" s="38"/>
    </row>
    <row r="85" spans="1:5" ht="28.5" x14ac:dyDescent="0.2">
      <c r="A85" s="37">
        <v>44.1</v>
      </c>
      <c r="B85" s="38" t="str">
        <f>Source!G534</f>
        <v>Выключатели автоматические, серия "Домовой", однополюсные с нейтралью, тип ВА 63(С), на ток: 10 А - 40 А</v>
      </c>
      <c r="C85" s="39" t="str">
        <f>Source!H534</f>
        <v>шт.</v>
      </c>
      <c r="D85" s="40">
        <f>Source!I534</f>
        <v>-8</v>
      </c>
      <c r="E85" s="38"/>
    </row>
    <row r="86" spans="1:5" ht="42.75" x14ac:dyDescent="0.2">
      <c r="A86" s="37">
        <v>45</v>
      </c>
      <c r="B86" s="38" t="str">
        <f>Source!G535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86" s="39" t="str">
        <f>Source!H535</f>
        <v>шт.</v>
      </c>
      <c r="D86" s="40">
        <f>Source!I535</f>
        <v>1</v>
      </c>
      <c r="E86" s="38"/>
    </row>
    <row r="87" spans="1:5" ht="28.5" x14ac:dyDescent="0.2">
      <c r="A87" s="37">
        <v>45.1</v>
      </c>
      <c r="B87" s="38" t="str">
        <f>Source!G536</f>
        <v>Выключатели автоматические, серия "Домовой", трехполюсные, тип ВА 63(С), на ток: 50 А, 63 А</v>
      </c>
      <c r="C87" s="39" t="str">
        <f>Source!H536</f>
        <v>шт.</v>
      </c>
      <c r="D87" s="40">
        <f>Source!I536</f>
        <v>-1</v>
      </c>
      <c r="E87" s="38"/>
    </row>
    <row r="88" spans="1:5" ht="16.5" x14ac:dyDescent="0.25">
      <c r="A88" s="64" t="str">
        <f>CONCATENATE("Раздел: ", Source!G568)</f>
        <v>Раздел: Помещение 104 Вестибюль</v>
      </c>
      <c r="B88" s="64"/>
      <c r="C88" s="64"/>
      <c r="D88" s="64"/>
      <c r="E88" s="64"/>
    </row>
    <row r="89" spans="1:5" ht="14.25" x14ac:dyDescent="0.2">
      <c r="A89" s="37">
        <v>46</v>
      </c>
      <c r="B89" s="38" t="str">
        <f>Source!G572</f>
        <v>Демонтаж выключателей, розеток</v>
      </c>
      <c r="C89" s="39" t="str">
        <f>Source!H572</f>
        <v>100 шт.</v>
      </c>
      <c r="D89" s="40">
        <f>Source!I572</f>
        <v>0.05</v>
      </c>
      <c r="E89" s="38"/>
    </row>
    <row r="90" spans="1:5" ht="28.5" x14ac:dyDescent="0.2">
      <c r="A90" s="37">
        <v>47</v>
      </c>
      <c r="B90" s="38" t="str">
        <f>Source!G573</f>
        <v>Прокладка пластикового кабель-канала - по кирпичному основанию / сечение 105х50 мм (демонтаж)</v>
      </c>
      <c r="C90" s="39" t="str">
        <f>Source!H573</f>
        <v>100 м</v>
      </c>
      <c r="D90" s="40">
        <f>Source!I573</f>
        <v>0.01</v>
      </c>
      <c r="E90" s="38"/>
    </row>
    <row r="91" spans="1:5" ht="28.5" x14ac:dyDescent="0.2">
      <c r="A91" s="37">
        <v>48</v>
      </c>
      <c r="B91" s="38" t="str">
        <f>Source!G574</f>
        <v>Прокладка пластикового кабель-канала - по кирпичному основанию / сечение 105х50 мм</v>
      </c>
      <c r="C91" s="39" t="str">
        <f>Source!H574</f>
        <v>100 м</v>
      </c>
      <c r="D91" s="40">
        <f>Source!I574</f>
        <v>0.01</v>
      </c>
      <c r="E91" s="38"/>
    </row>
    <row r="92" spans="1:5" ht="28.5" x14ac:dyDescent="0.2">
      <c r="A92" s="37">
        <v>49</v>
      </c>
      <c r="B92" s="38" t="str">
        <f>Source!G575</f>
        <v>Розетки (механизмы) штепсельные, серия "Мозаик", тип 2К+3, с винтовыми зажимами, с защитными шторками и заземляющим контактом</v>
      </c>
      <c r="C92" s="39" t="str">
        <f>Source!H575</f>
        <v>шт.</v>
      </c>
      <c r="D92" s="40">
        <f>Source!I575</f>
        <v>3</v>
      </c>
      <c r="E92" s="38"/>
    </row>
    <row r="93" spans="1:5" ht="14.25" x14ac:dyDescent="0.2">
      <c r="A93" s="37">
        <v>50</v>
      </c>
      <c r="B93" s="38" t="str">
        <f>Source!G576</f>
        <v>Установка нового рабочего места в составе ЛВС, установка розетки</v>
      </c>
      <c r="C93" s="39" t="str">
        <f>Source!H576</f>
        <v>шт.</v>
      </c>
      <c r="D93" s="40">
        <f>Source!I576</f>
        <v>2</v>
      </c>
      <c r="E93" s="38"/>
    </row>
    <row r="94" spans="1:5" ht="16.5" x14ac:dyDescent="0.25">
      <c r="A94" s="64" t="str">
        <f>CONCATENATE("Раздел: ", Source!G608)</f>
        <v>Раздел: Помещение 123 Электрощитовая</v>
      </c>
      <c r="B94" s="64"/>
      <c r="C94" s="64"/>
      <c r="D94" s="64"/>
      <c r="E94" s="64"/>
    </row>
    <row r="95" spans="1:5" ht="14.25" x14ac:dyDescent="0.2">
      <c r="A95" s="37">
        <v>51</v>
      </c>
      <c r="B95" s="38" t="str">
        <f>Source!G612</f>
        <v>прозвон*</v>
      </c>
      <c r="C95" s="39" t="str">
        <f>Source!H612</f>
        <v/>
      </c>
      <c r="D95" s="40">
        <f>Source!I612</f>
        <v>0</v>
      </c>
      <c r="E95" s="38"/>
    </row>
    <row r="96" spans="1:5" ht="14.25" x14ac:dyDescent="0.2">
      <c r="A96" s="37">
        <v>52</v>
      </c>
      <c r="B96" s="38" t="str">
        <f>Source!G613</f>
        <v/>
      </c>
      <c r="C96" s="39" t="str">
        <f>Source!H613</f>
        <v/>
      </c>
      <c r="D96" s="40">
        <f>Source!I613</f>
        <v>0</v>
      </c>
      <c r="E96" s="38"/>
    </row>
    <row r="97" spans="1:5" ht="16.5" x14ac:dyDescent="0.25">
      <c r="A97" s="64" t="str">
        <f>CONCATENATE("Раздел: ", Source!G645)</f>
        <v>Раздел: Помещение 125 Водомерный узел</v>
      </c>
      <c r="B97" s="64"/>
      <c r="C97" s="64"/>
      <c r="D97" s="64"/>
      <c r="E97" s="64"/>
    </row>
    <row r="98" spans="1:5" ht="14.25" x14ac:dyDescent="0.2">
      <c r="A98" s="37">
        <v>53</v>
      </c>
      <c r="B98" s="38" t="str">
        <f>Source!G649</f>
        <v>Демонтаж выключателей, розеток</v>
      </c>
      <c r="C98" s="39" t="str">
        <f>Source!H649</f>
        <v>100 шт.</v>
      </c>
      <c r="D98" s="40">
        <f>Source!I649</f>
        <v>0.03</v>
      </c>
      <c r="E98" s="38"/>
    </row>
    <row r="99" spans="1:5" ht="28.5" x14ac:dyDescent="0.2">
      <c r="A99" s="37">
        <v>54</v>
      </c>
      <c r="B99" s="38" t="str">
        <f>Source!G650</f>
        <v>Установка розетки штепсельной неутопленного типа при открытой проводке</v>
      </c>
      <c r="C99" s="39" t="str">
        <f>Source!H650</f>
        <v>100 шт.</v>
      </c>
      <c r="D99" s="40">
        <f>Source!I650</f>
        <v>0.02</v>
      </c>
      <c r="E99" s="38"/>
    </row>
    <row r="100" spans="1:5" ht="28.5" x14ac:dyDescent="0.2">
      <c r="A100" s="37">
        <v>55</v>
      </c>
      <c r="B100" s="38" t="str">
        <f>Source!G651</f>
        <v>Установка выключателя одноклавишного неутопленного типа при открытой проводке</v>
      </c>
      <c r="C100" s="39" t="str">
        <f>Source!H651</f>
        <v>100 шт.</v>
      </c>
      <c r="D100" s="40">
        <f>Source!I651</f>
        <v>0.01</v>
      </c>
      <c r="E100" s="38"/>
    </row>
    <row r="101" spans="1:5" ht="16.5" x14ac:dyDescent="0.25">
      <c r="A101" s="64" t="str">
        <f>CONCATENATE("Раздел: ", Source!G683)</f>
        <v>Раздел: Помещение 126 Комната охраны</v>
      </c>
      <c r="B101" s="64"/>
      <c r="C101" s="64"/>
      <c r="D101" s="64"/>
      <c r="E101" s="64"/>
    </row>
    <row r="102" spans="1:5" ht="14.25" x14ac:dyDescent="0.2">
      <c r="A102" s="37">
        <v>56</v>
      </c>
      <c r="B102" s="38" t="str">
        <f>Source!G687</f>
        <v>Демонтаж выключателей, розеток</v>
      </c>
      <c r="C102" s="39" t="str">
        <f>Source!H687</f>
        <v>100 шт.</v>
      </c>
      <c r="D102" s="40">
        <f>Source!I687</f>
        <v>0.14000000000000001</v>
      </c>
      <c r="E102" s="38"/>
    </row>
    <row r="103" spans="1:5" ht="28.5" x14ac:dyDescent="0.2">
      <c r="A103" s="37">
        <v>57</v>
      </c>
      <c r="B103" s="38" t="str">
        <f>Source!G688</f>
        <v>Установка розетки штепсельной неутопленного типа при открытой проводке</v>
      </c>
      <c r="C103" s="39" t="str">
        <f>Source!H688</f>
        <v>100 шт.</v>
      </c>
      <c r="D103" s="40">
        <f>Source!I688</f>
        <v>0.05</v>
      </c>
      <c r="E103" s="38"/>
    </row>
    <row r="104" spans="1:5" ht="28.5" x14ac:dyDescent="0.2">
      <c r="A104" s="37">
        <v>58</v>
      </c>
      <c r="B104" s="38" t="str">
        <f>Source!G689</f>
        <v>Установка выключателя одноклавишного неутопленного типа при открытой проводке</v>
      </c>
      <c r="C104" s="39" t="str">
        <f>Source!H689</f>
        <v>100 шт.</v>
      </c>
      <c r="D104" s="40">
        <f>Source!I689</f>
        <v>0.01</v>
      </c>
      <c r="E104" s="38"/>
    </row>
    <row r="105" spans="1:5" ht="28.5" x14ac:dyDescent="0.2">
      <c r="A105" s="37">
        <v>59</v>
      </c>
      <c r="B105" s="38" t="str">
        <f>Source!G690</f>
        <v>Установка выключателя двухклавишного неутопленного типа при открытой проводке</v>
      </c>
      <c r="C105" s="39" t="str">
        <f>Source!H690</f>
        <v>100 шт.</v>
      </c>
      <c r="D105" s="40">
        <f>Source!I690</f>
        <v>0.08</v>
      </c>
      <c r="E105" s="38"/>
    </row>
    <row r="106" spans="1:5" ht="16.5" x14ac:dyDescent="0.25">
      <c r="A106" s="64" t="str">
        <f>CONCATENATE("Раздел: ", Source!G722)</f>
        <v>Раздел: Помещение 127 Подсобное помещение</v>
      </c>
      <c r="B106" s="64"/>
      <c r="C106" s="64"/>
      <c r="D106" s="64"/>
      <c r="E106" s="64"/>
    </row>
    <row r="107" spans="1:5" ht="14.25" x14ac:dyDescent="0.2">
      <c r="A107" s="37">
        <v>60</v>
      </c>
      <c r="B107" s="38" t="str">
        <f>Source!G726</f>
        <v>Демонтаж выключателей, розеток</v>
      </c>
      <c r="C107" s="39" t="str">
        <f>Source!H726</f>
        <v>100 шт.</v>
      </c>
      <c r="D107" s="40">
        <f>Source!I726</f>
        <v>0.03</v>
      </c>
      <c r="E107" s="38"/>
    </row>
    <row r="108" spans="1:5" ht="42.75" x14ac:dyDescent="0.2">
      <c r="A108" s="37">
        <v>61</v>
      </c>
      <c r="B108" s="38" t="str">
        <f>Source!G727</f>
        <v>Сверление отверстий в строительных конструкциях из кирпича установками алмазного сверления, диаметр сверла алмазного кольцевого 70 мм</v>
      </c>
      <c r="C108" s="39" t="str">
        <f>Source!H727</f>
        <v>10 СМ</v>
      </c>
      <c r="D108" s="40">
        <f>Source!I727</f>
        <v>0.1</v>
      </c>
      <c r="E108" s="38"/>
    </row>
    <row r="109" spans="1:5" ht="14.25" x14ac:dyDescent="0.2">
      <c r="A109" s="37">
        <v>62</v>
      </c>
      <c r="B109" s="38" t="str">
        <f>Source!G728</f>
        <v>Пробивка борозд в кирпичных стенах, площадь сечения до 20 см2</v>
      </c>
      <c r="C109" s="39" t="str">
        <f>Source!H728</f>
        <v>100 м</v>
      </c>
      <c r="D109" s="40">
        <f>Source!I728</f>
        <v>0.01</v>
      </c>
      <c r="E109" s="38"/>
    </row>
    <row r="110" spans="1:5" ht="57" x14ac:dyDescent="0.2">
      <c r="A110" s="37">
        <v>63</v>
      </c>
      <c r="B110" s="38" t="str">
        <f>Source!G729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10" s="39" t="str">
        <f>Source!H729</f>
        <v>км</v>
      </c>
      <c r="D110" s="40">
        <f>Source!I729</f>
        <v>1E-3</v>
      </c>
      <c r="E110" s="38"/>
    </row>
    <row r="111" spans="1:5" ht="28.5" x14ac:dyDescent="0.2">
      <c r="A111" s="37">
        <v>64</v>
      </c>
      <c r="B111" s="38" t="str">
        <f>Source!G730</f>
        <v>Коробки для установки выключателей, переключателей и штепсельных розеток при скрытой электропроводке, тип КУВ-1М УХЛЗ</v>
      </c>
      <c r="C111" s="39" t="str">
        <f>Source!H730</f>
        <v>1000 шт.</v>
      </c>
      <c r="D111" s="40">
        <f>Source!I730</f>
        <v>2E-3</v>
      </c>
      <c r="E111" s="38"/>
    </row>
    <row r="112" spans="1:5" ht="28.5" x14ac:dyDescent="0.2">
      <c r="A112" s="37">
        <v>65</v>
      </c>
      <c r="B112" s="38" t="str">
        <f>Source!G731</f>
        <v>Установка розетки штепсельной неутопленного типа при открытой проводке</v>
      </c>
      <c r="C112" s="39" t="str">
        <f>Source!H731</f>
        <v>100 шт.</v>
      </c>
      <c r="D112" s="40">
        <f>Source!I731</f>
        <v>0.04</v>
      </c>
      <c r="E112" s="38"/>
    </row>
    <row r="113" spans="1:5" ht="28.5" x14ac:dyDescent="0.2">
      <c r="A113" s="37">
        <v>66</v>
      </c>
      <c r="B113" s="38" t="str">
        <f>Source!G732</f>
        <v>Установка выключателя одноклавишного неутопленного типа при открытой проводке</v>
      </c>
      <c r="C113" s="39" t="str">
        <f>Source!H732</f>
        <v>100 шт.</v>
      </c>
      <c r="D113" s="40">
        <f>Source!I732</f>
        <v>0.01</v>
      </c>
      <c r="E113" s="38"/>
    </row>
    <row r="114" spans="1:5" ht="16.5" x14ac:dyDescent="0.25">
      <c r="A114" s="64" t="str">
        <f>CONCATENATE("Раздел: ", Source!G764)</f>
        <v>Раздел: Помещение 128 Кабинет завхоза</v>
      </c>
      <c r="B114" s="64"/>
      <c r="C114" s="64"/>
      <c r="D114" s="64"/>
      <c r="E114" s="64"/>
    </row>
    <row r="115" spans="1:5" ht="14.25" x14ac:dyDescent="0.2">
      <c r="A115" s="37">
        <v>67</v>
      </c>
      <c r="B115" s="38" t="str">
        <f>Source!G768</f>
        <v>Демонтаж выключателей, розеток</v>
      </c>
      <c r="C115" s="39" t="str">
        <f>Source!H768</f>
        <v>100 шт.</v>
      </c>
      <c r="D115" s="40">
        <f>Source!I768</f>
        <v>7.0000000000000007E-2</v>
      </c>
      <c r="E115" s="38"/>
    </row>
    <row r="116" spans="1:5" ht="42.75" x14ac:dyDescent="0.2">
      <c r="A116" s="37">
        <v>68</v>
      </c>
      <c r="B116" s="38" t="str">
        <f>Source!G769</f>
        <v>Сверление отверстий в строительных конструкциях из кирпича установками алмазного сверления, диаметр сверла алмазного кольцевого 70 мм</v>
      </c>
      <c r="C116" s="39" t="str">
        <f>Source!H769</f>
        <v>10 СМ</v>
      </c>
      <c r="D116" s="40">
        <f>Source!I769</f>
        <v>0.1</v>
      </c>
      <c r="E116" s="38"/>
    </row>
    <row r="117" spans="1:5" ht="14.25" x14ac:dyDescent="0.2">
      <c r="A117" s="37">
        <v>69</v>
      </c>
      <c r="B117" s="38" t="str">
        <f>Source!G770</f>
        <v>Пробивка борозд в кирпичных стенах, площадь сечения до 20 см2</v>
      </c>
      <c r="C117" s="39" t="str">
        <f>Source!H770</f>
        <v>100 м</v>
      </c>
      <c r="D117" s="40">
        <f>Source!I770</f>
        <v>0.01</v>
      </c>
      <c r="E117" s="38"/>
    </row>
    <row r="118" spans="1:5" ht="57" x14ac:dyDescent="0.2">
      <c r="A118" s="37">
        <v>70</v>
      </c>
      <c r="B118" s="38" t="str">
        <f>Source!G771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18" s="39" t="str">
        <f>Source!H771</f>
        <v>км</v>
      </c>
      <c r="D118" s="40">
        <f>Source!I771</f>
        <v>1E-3</v>
      </c>
      <c r="E118" s="38"/>
    </row>
    <row r="119" spans="1:5" ht="28.5" x14ac:dyDescent="0.2">
      <c r="A119" s="37">
        <v>71</v>
      </c>
      <c r="B119" s="38" t="str">
        <f>Source!G772</f>
        <v>Коробки для установки выключателей, переключателей и штепсельных розеток при скрытой электропроводке, тип КУВ-1М УХЛЗ</v>
      </c>
      <c r="C119" s="39" t="str">
        <f>Source!H772</f>
        <v>1000 шт.</v>
      </c>
      <c r="D119" s="40">
        <f>Source!I772</f>
        <v>2E-3</v>
      </c>
      <c r="E119" s="38"/>
    </row>
    <row r="120" spans="1:5" ht="28.5" x14ac:dyDescent="0.2">
      <c r="A120" s="37">
        <v>72</v>
      </c>
      <c r="B120" s="38" t="str">
        <f>Source!G773</f>
        <v>Установка розетки штепсельной неутопленного типа при открытой проводке</v>
      </c>
      <c r="C120" s="39" t="str">
        <f>Source!H773</f>
        <v>100 шт.</v>
      </c>
      <c r="D120" s="40">
        <f>Source!I773</f>
        <v>0.04</v>
      </c>
      <c r="E120" s="38"/>
    </row>
    <row r="121" spans="1:5" ht="28.5" x14ac:dyDescent="0.2">
      <c r="A121" s="37">
        <v>73</v>
      </c>
      <c r="B121" s="38" t="str">
        <f>Source!G774</f>
        <v>Установка выключателя одноклавишного неутопленного типа при открытой проводке</v>
      </c>
      <c r="C121" s="39" t="str">
        <f>Source!H774</f>
        <v>100 шт.</v>
      </c>
      <c r="D121" s="40">
        <f>Source!I774</f>
        <v>0.01</v>
      </c>
      <c r="E121" s="38"/>
    </row>
    <row r="122" spans="1:5" ht="28.5" x14ac:dyDescent="0.2">
      <c r="A122" s="37">
        <v>74</v>
      </c>
      <c r="B122" s="38" t="str">
        <f>Source!G775</f>
        <v>Установка выключателя двухклавишного утопленного типа при скрытой проводке</v>
      </c>
      <c r="C122" s="39" t="str">
        <f>Source!H775</f>
        <v>100 шт.</v>
      </c>
      <c r="D122" s="40">
        <f>Source!I775</f>
        <v>0.02</v>
      </c>
      <c r="E122" s="38"/>
    </row>
    <row r="123" spans="1:5" ht="16.5" x14ac:dyDescent="0.25">
      <c r="A123" s="64" t="str">
        <f>CONCATENATE("Раздел: ", Source!G807)</f>
        <v>Раздел: Помещение 129 Интерактивная библиотека</v>
      </c>
      <c r="B123" s="64"/>
      <c r="C123" s="64"/>
      <c r="D123" s="64"/>
      <c r="E123" s="64"/>
    </row>
    <row r="124" spans="1:5" ht="14.25" x14ac:dyDescent="0.2">
      <c r="A124" s="37">
        <v>75</v>
      </c>
      <c r="B124" s="38" t="str">
        <f>Source!G811</f>
        <v>Демонтаж выключателей, розеток</v>
      </c>
      <c r="C124" s="39" t="str">
        <f>Source!H811</f>
        <v>100 шт.</v>
      </c>
      <c r="D124" s="40">
        <f>Source!I811</f>
        <v>0.08</v>
      </c>
      <c r="E124" s="38"/>
    </row>
    <row r="125" spans="1:5" ht="42.75" x14ac:dyDescent="0.2">
      <c r="A125" s="37">
        <v>76</v>
      </c>
      <c r="B125" s="38" t="str">
        <f>Source!G812</f>
        <v>Сверление отверстий в строительных конструкциях из кирпича установками алмазного сверления, диаметр сверла алмазного кольцевого 70 мм</v>
      </c>
      <c r="C125" s="39" t="str">
        <f>Source!H812</f>
        <v>10 СМ</v>
      </c>
      <c r="D125" s="40">
        <f>Source!I812</f>
        <v>2</v>
      </c>
      <c r="E125" s="38"/>
    </row>
    <row r="126" spans="1:5" ht="14.25" x14ac:dyDescent="0.2">
      <c r="A126" s="37">
        <v>77</v>
      </c>
      <c r="B126" s="38" t="str">
        <f>Source!G813</f>
        <v>Пробивка борозд в кирпичных стенах, площадь сечения до 20 см2</v>
      </c>
      <c r="C126" s="39" t="str">
        <f>Source!H813</f>
        <v>100 м</v>
      </c>
      <c r="D126" s="40">
        <f>Source!I813</f>
        <v>0.02</v>
      </c>
      <c r="E126" s="38"/>
    </row>
    <row r="127" spans="1:5" ht="57" x14ac:dyDescent="0.2">
      <c r="A127" s="37">
        <v>78</v>
      </c>
      <c r="B127" s="38" t="str">
        <f>Source!G814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27" s="39" t="str">
        <f>Source!H814</f>
        <v>км</v>
      </c>
      <c r="D127" s="40">
        <f>Source!I814</f>
        <v>1E-3</v>
      </c>
      <c r="E127" s="38"/>
    </row>
    <row r="128" spans="1:5" ht="28.5" x14ac:dyDescent="0.2">
      <c r="A128" s="37">
        <v>79</v>
      </c>
      <c r="B128" s="38" t="str">
        <f>Source!G815</f>
        <v>Коробки для установки выключателей, переключателей и штепсельных розеток при скрытой электропроводке, тип КУВ-1М УХЛЗ</v>
      </c>
      <c r="C128" s="39" t="str">
        <f>Source!H815</f>
        <v>1000 шт.</v>
      </c>
      <c r="D128" s="40">
        <f>Source!I815</f>
        <v>4.0000000000000001E-3</v>
      </c>
      <c r="E128" s="38"/>
    </row>
    <row r="129" spans="1:5" ht="28.5" x14ac:dyDescent="0.2">
      <c r="A129" s="37">
        <v>80</v>
      </c>
      <c r="B129" s="38" t="str">
        <f>Source!G816</f>
        <v>Установка розетки штепсельной неутопленного типа при открытой проводке</v>
      </c>
      <c r="C129" s="39" t="str">
        <f>Source!H816</f>
        <v>100 шт.</v>
      </c>
      <c r="D129" s="40">
        <f>Source!I816</f>
        <v>0.08</v>
      </c>
      <c r="E129" s="38"/>
    </row>
    <row r="130" spans="1:5" ht="28.5" x14ac:dyDescent="0.2">
      <c r="A130" s="37">
        <v>81</v>
      </c>
      <c r="B130" s="38" t="str">
        <f>Source!G817</f>
        <v>Установка выключателя одноклавишного неутопленного типа при открытой проводке</v>
      </c>
      <c r="C130" s="39" t="str">
        <f>Source!H817</f>
        <v>100 шт.</v>
      </c>
      <c r="D130" s="40">
        <f>Source!I817</f>
        <v>0.01</v>
      </c>
      <c r="E130" s="38"/>
    </row>
    <row r="131" spans="1:5" ht="28.5" x14ac:dyDescent="0.2">
      <c r="A131" s="37">
        <v>82</v>
      </c>
      <c r="B131" s="38" t="str">
        <f>Source!G818</f>
        <v>Установка выключателя двухклавишного утопленного типа при скрытой проводке</v>
      </c>
      <c r="C131" s="39" t="str">
        <f>Source!H818</f>
        <v>100 шт.</v>
      </c>
      <c r="D131" s="40">
        <f>Source!I818</f>
        <v>0.01</v>
      </c>
      <c r="E131" s="38"/>
    </row>
    <row r="132" spans="1:5" ht="28.5" x14ac:dyDescent="0.2">
      <c r="A132" s="37">
        <v>83</v>
      </c>
      <c r="B132" s="38" t="str">
        <f>Source!G819</f>
        <v>Прокладка пластикового кабель-канала - по бетонному основанию / сечение 60х40 мм</v>
      </c>
      <c r="C132" s="39" t="str">
        <f>Source!H819</f>
        <v>100 м</v>
      </c>
      <c r="D132" s="40">
        <f>Source!I819</f>
        <v>0.5</v>
      </c>
      <c r="E132" s="38"/>
    </row>
    <row r="133" spans="1:5" ht="14.25" x14ac:dyDescent="0.2">
      <c r="A133" s="37">
        <v>84</v>
      </c>
      <c r="B133" s="38" t="str">
        <f>Source!G820</f>
        <v>Прокладка проводов и кабелей в лотках, провод сечением до 6 мм2</v>
      </c>
      <c r="C133" s="39" t="str">
        <f>Source!H820</f>
        <v>100 м</v>
      </c>
      <c r="D133" s="40">
        <f>Source!I820</f>
        <v>0.5</v>
      </c>
      <c r="E133" s="38"/>
    </row>
    <row r="134" spans="1:5" ht="57" x14ac:dyDescent="0.2">
      <c r="A134" s="37">
        <v>85</v>
      </c>
      <c r="B134" s="38" t="str">
        <f>Source!G821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134" s="39" t="str">
        <f>Source!H821</f>
        <v>км</v>
      </c>
      <c r="D134" s="40">
        <f>Source!I821</f>
        <v>0.05</v>
      </c>
      <c r="E134" s="38"/>
    </row>
    <row r="135" spans="1:5" ht="57" x14ac:dyDescent="0.2">
      <c r="A135" s="37">
        <v>86</v>
      </c>
      <c r="B135" s="38" t="str">
        <f>Source!G822</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135" s="39" t="str">
        <f>Source!H822</f>
        <v>100 жил</v>
      </c>
      <c r="D135" s="40">
        <f>Source!I822</f>
        <v>0.09</v>
      </c>
      <c r="E135" s="38"/>
    </row>
    <row r="136" spans="1:5" ht="16.5" x14ac:dyDescent="0.25">
      <c r="A136" s="64" t="str">
        <f>CONCATENATE("Раздел: ", Source!G854)</f>
        <v>Раздел: Помещение 130 Вспомогательное помещение интерактивной библиотеки</v>
      </c>
      <c r="B136" s="64"/>
      <c r="C136" s="64"/>
      <c r="D136" s="64"/>
      <c r="E136" s="64"/>
    </row>
    <row r="137" spans="1:5" ht="14.25" x14ac:dyDescent="0.2">
      <c r="A137" s="37">
        <v>87</v>
      </c>
      <c r="B137" s="38" t="str">
        <f>Source!G858</f>
        <v>Демонтаж выключателей, розеток</v>
      </c>
      <c r="C137" s="39" t="str">
        <f>Source!H858</f>
        <v>100 шт.</v>
      </c>
      <c r="D137" s="40">
        <f>Source!I858</f>
        <v>0.08</v>
      </c>
      <c r="E137" s="38"/>
    </row>
    <row r="138" spans="1:5" ht="42.75" x14ac:dyDescent="0.2">
      <c r="A138" s="37">
        <v>88</v>
      </c>
      <c r="B138" s="38" t="str">
        <f>Source!G859</f>
        <v>Сверление отверстий в строительных конструкциях из кирпича установками алмазного сверления, диаметр сверла алмазного кольцевого 70 мм</v>
      </c>
      <c r="C138" s="39" t="str">
        <f>Source!H859</f>
        <v>10 СМ</v>
      </c>
      <c r="D138" s="40">
        <f>Source!I859</f>
        <v>0.2</v>
      </c>
      <c r="E138" s="38"/>
    </row>
    <row r="139" spans="1:5" ht="14.25" x14ac:dyDescent="0.2">
      <c r="A139" s="37">
        <v>89</v>
      </c>
      <c r="B139" s="38" t="str">
        <f>Source!G860</f>
        <v>Пробивка борозд в кирпичных стенах, площадь сечения до 20 см2</v>
      </c>
      <c r="C139" s="39" t="str">
        <f>Source!H860</f>
        <v>100 м</v>
      </c>
      <c r="D139" s="40">
        <f>Source!I860</f>
        <v>0.01</v>
      </c>
      <c r="E139" s="38"/>
    </row>
    <row r="140" spans="1:5" ht="57" x14ac:dyDescent="0.2">
      <c r="A140" s="37">
        <v>90</v>
      </c>
      <c r="B140" s="38" t="str">
        <f>Source!G861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40" s="39" t="str">
        <f>Source!H861</f>
        <v>км</v>
      </c>
      <c r="D140" s="40">
        <f>Source!I861</f>
        <v>1E-3</v>
      </c>
      <c r="E140" s="38"/>
    </row>
    <row r="141" spans="1:5" ht="28.5" x14ac:dyDescent="0.2">
      <c r="A141" s="37">
        <v>91</v>
      </c>
      <c r="B141" s="38" t="str">
        <f>Source!G862</f>
        <v>Коробки для установки выключателей, переключателей и штепсельных розеток при скрытой электропроводке, тип КУВ-1М УХЛЗ</v>
      </c>
      <c r="C141" s="39" t="str">
        <f>Source!H862</f>
        <v>1000 шт.</v>
      </c>
      <c r="D141" s="40">
        <f>Source!I862</f>
        <v>4.0000000000000001E-3</v>
      </c>
      <c r="E141" s="38"/>
    </row>
    <row r="142" spans="1:5" ht="28.5" x14ac:dyDescent="0.2">
      <c r="A142" s="37">
        <v>92</v>
      </c>
      <c r="B142" s="38" t="str">
        <f>Source!G863</f>
        <v>Установка розетки штепсельной неутопленного типа при открытой проводке</v>
      </c>
      <c r="C142" s="39" t="str">
        <f>Source!H863</f>
        <v>100 шт.</v>
      </c>
      <c r="D142" s="40">
        <f>Source!I863</f>
        <v>0.1</v>
      </c>
      <c r="E142" s="38"/>
    </row>
    <row r="143" spans="1:5" ht="28.5" x14ac:dyDescent="0.2">
      <c r="A143" s="37">
        <v>93</v>
      </c>
      <c r="B143" s="38" t="str">
        <f>Source!G864</f>
        <v>Установка выключателя одноклавишного неутопленного типа при открытой проводке</v>
      </c>
      <c r="C143" s="39" t="str">
        <f>Source!H864</f>
        <v>100 шт.</v>
      </c>
      <c r="D143" s="40">
        <f>Source!I864</f>
        <v>0.01</v>
      </c>
      <c r="E143" s="38"/>
    </row>
    <row r="144" spans="1:5" ht="28.5" x14ac:dyDescent="0.2">
      <c r="A144" s="37">
        <v>94</v>
      </c>
      <c r="B144" s="38" t="str">
        <f>Source!G865</f>
        <v>Установка выключателя двухклавишного утопленного типа при скрытой проводке</v>
      </c>
      <c r="C144" s="39" t="str">
        <f>Source!H865</f>
        <v>100 шт.</v>
      </c>
      <c r="D144" s="40">
        <f>Source!I865</f>
        <v>0.01</v>
      </c>
      <c r="E144" s="38"/>
    </row>
    <row r="145" spans="1:5" ht="16.5" x14ac:dyDescent="0.25">
      <c r="A145" s="64" t="str">
        <f>CONCATENATE("Раздел: ", Source!G897)</f>
        <v>Раздел: Помещение 131 Подсобное помещение</v>
      </c>
      <c r="B145" s="64"/>
      <c r="C145" s="64"/>
      <c r="D145" s="64"/>
      <c r="E145" s="64"/>
    </row>
    <row r="146" spans="1:5" ht="14.25" x14ac:dyDescent="0.2">
      <c r="A146" s="37">
        <v>95</v>
      </c>
      <c r="B146" s="38" t="str">
        <f>Source!G901</f>
        <v>Демонтаж выключателей, розеток</v>
      </c>
      <c r="C146" s="39" t="str">
        <f>Source!H901</f>
        <v>100 шт.</v>
      </c>
      <c r="D146" s="40">
        <f>Source!I901</f>
        <v>0.03</v>
      </c>
      <c r="E146" s="38"/>
    </row>
    <row r="147" spans="1:5" ht="42.75" x14ac:dyDescent="0.2">
      <c r="A147" s="37">
        <v>96</v>
      </c>
      <c r="B147" s="38" t="str">
        <f>Source!G902</f>
        <v>Сверление отверстий в строительных конструкциях из кирпича установками алмазного сверления, диаметр сверла алмазного кольцевого 70 мм</v>
      </c>
      <c r="C147" s="39" t="str">
        <f>Source!H902</f>
        <v>10 СМ</v>
      </c>
      <c r="D147" s="40">
        <f>Source!I902</f>
        <v>0.2</v>
      </c>
      <c r="E147" s="38"/>
    </row>
    <row r="148" spans="1:5" ht="14.25" x14ac:dyDescent="0.2">
      <c r="A148" s="37">
        <v>97</v>
      </c>
      <c r="B148" s="38" t="str">
        <f>Source!G903</f>
        <v>Пробивка борозд в кирпичных стенах, площадь сечения до 20 см2</v>
      </c>
      <c r="C148" s="39" t="str">
        <f>Source!H903</f>
        <v>100 м</v>
      </c>
      <c r="D148" s="40">
        <f>Source!I903</f>
        <v>0.01</v>
      </c>
      <c r="E148" s="38"/>
    </row>
    <row r="149" spans="1:5" ht="57" x14ac:dyDescent="0.2">
      <c r="A149" s="37">
        <v>98</v>
      </c>
      <c r="B149" s="38" t="str">
        <f>Source!G904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49" s="39" t="str">
        <f>Source!H904</f>
        <v>км</v>
      </c>
      <c r="D149" s="40">
        <f>Source!I904</f>
        <v>1E-3</v>
      </c>
      <c r="E149" s="38"/>
    </row>
    <row r="150" spans="1:5" ht="28.5" x14ac:dyDescent="0.2">
      <c r="A150" s="37">
        <v>99</v>
      </c>
      <c r="B150" s="38" t="str">
        <f>Source!G905</f>
        <v>Коробки для установки выключателей, переключателей и штепсельных розеток при скрытой электропроводке, тип КУВ-1М УХЛЗ</v>
      </c>
      <c r="C150" s="39" t="str">
        <f>Source!H905</f>
        <v>1000 шт.</v>
      </c>
      <c r="D150" s="40">
        <f>Source!I905</f>
        <v>2E-3</v>
      </c>
      <c r="E150" s="38"/>
    </row>
    <row r="151" spans="1:5" ht="28.5" x14ac:dyDescent="0.2">
      <c r="A151" s="37">
        <v>100</v>
      </c>
      <c r="B151" s="38" t="str">
        <f>Source!G906</f>
        <v>Установка розетки штепсельной неутопленного типа при открытой проводке</v>
      </c>
      <c r="C151" s="39" t="str">
        <f>Source!H906</f>
        <v>100 шт.</v>
      </c>
      <c r="D151" s="40">
        <f>Source!I906</f>
        <v>0.04</v>
      </c>
      <c r="E151" s="38"/>
    </row>
    <row r="152" spans="1:5" ht="28.5" x14ac:dyDescent="0.2">
      <c r="A152" s="37">
        <v>101</v>
      </c>
      <c r="B152" s="38" t="str">
        <f>Source!G907</f>
        <v>Установка выключателя одноклавишного неутопленного типа при открытой проводке</v>
      </c>
      <c r="C152" s="39" t="str">
        <f>Source!H907</f>
        <v>100 шт.</v>
      </c>
      <c r="D152" s="40">
        <f>Source!I907</f>
        <v>0.01</v>
      </c>
      <c r="E152" s="38"/>
    </row>
    <row r="153" spans="1:5" ht="16.5" x14ac:dyDescent="0.25">
      <c r="A153" s="64" t="str">
        <f>CONCATENATE("Раздел: ", Source!G939)</f>
        <v>Раздел: Помещение 133 Медкабинет</v>
      </c>
      <c r="B153" s="64"/>
      <c r="C153" s="64"/>
      <c r="D153" s="64"/>
      <c r="E153" s="64"/>
    </row>
    <row r="154" spans="1:5" ht="14.25" x14ac:dyDescent="0.2">
      <c r="A154" s="37">
        <v>102</v>
      </c>
      <c r="B154" s="38" t="str">
        <f>Source!G943</f>
        <v>Демонтаж выключателей, розеток</v>
      </c>
      <c r="C154" s="39" t="str">
        <f>Source!H943</f>
        <v>100 шт.</v>
      </c>
      <c r="D154" s="40">
        <f>Source!I943</f>
        <v>0.05</v>
      </c>
      <c r="E154" s="38"/>
    </row>
    <row r="155" spans="1:5" ht="42.75" x14ac:dyDescent="0.2">
      <c r="A155" s="37">
        <v>103</v>
      </c>
      <c r="B155" s="38" t="str">
        <f>Source!G944</f>
        <v>Сверление отверстий в строительных конструкциях из кирпича установками алмазного сверления, диаметр сверла алмазного кольцевого 70 мм</v>
      </c>
      <c r="C155" s="39" t="str">
        <f>Source!H944</f>
        <v>10 СМ</v>
      </c>
      <c r="D155" s="40">
        <f>Source!I944</f>
        <v>0.2</v>
      </c>
      <c r="E155" s="38"/>
    </row>
    <row r="156" spans="1:5" ht="14.25" x14ac:dyDescent="0.2">
      <c r="A156" s="37">
        <v>104</v>
      </c>
      <c r="B156" s="38" t="str">
        <f>Source!G945</f>
        <v>Пробивка борозд в кирпичных стенах, площадь сечения до 20 см2</v>
      </c>
      <c r="C156" s="39" t="str">
        <f>Source!H945</f>
        <v>100 м</v>
      </c>
      <c r="D156" s="40">
        <f>Source!I945</f>
        <v>0.01</v>
      </c>
      <c r="E156" s="38"/>
    </row>
    <row r="157" spans="1:5" ht="57" x14ac:dyDescent="0.2">
      <c r="A157" s="37">
        <v>105</v>
      </c>
      <c r="B157" s="38" t="str">
        <f>Source!G946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57" s="39" t="str">
        <f>Source!H946</f>
        <v>км</v>
      </c>
      <c r="D157" s="40">
        <f>Source!I946</f>
        <v>1E-3</v>
      </c>
      <c r="E157" s="38"/>
    </row>
    <row r="158" spans="1:5" ht="28.5" x14ac:dyDescent="0.2">
      <c r="A158" s="37">
        <v>106</v>
      </c>
      <c r="B158" s="38" t="str">
        <f>Source!G947</f>
        <v>Коробки для установки выключателей, переключателей и штепсельных розеток при скрытой электропроводке, тип КУВ-1М УХЛЗ</v>
      </c>
      <c r="C158" s="39" t="str">
        <f>Source!H947</f>
        <v>1000 шт.</v>
      </c>
      <c r="D158" s="40">
        <f>Source!I947</f>
        <v>2E-3</v>
      </c>
      <c r="E158" s="38"/>
    </row>
    <row r="159" spans="1:5" ht="28.5" x14ac:dyDescent="0.2">
      <c r="A159" s="37">
        <v>107</v>
      </c>
      <c r="B159" s="38" t="str">
        <f>Source!G948</f>
        <v>Установка розетки штепсельной неутопленного типа при открытой проводке</v>
      </c>
      <c r="C159" s="39" t="str">
        <f>Source!H948</f>
        <v>100 шт.</v>
      </c>
      <c r="D159" s="40">
        <f>Source!I948</f>
        <v>0.05</v>
      </c>
      <c r="E159" s="38"/>
    </row>
    <row r="160" spans="1:5" ht="28.5" x14ac:dyDescent="0.2">
      <c r="A160" s="37">
        <v>108</v>
      </c>
      <c r="B160" s="38" t="str">
        <f>Source!G949</f>
        <v>Установка выключателя одноклавишного неутопленного типа при открытой проводке</v>
      </c>
      <c r="C160" s="39" t="str">
        <f>Source!H949</f>
        <v>100 шт.</v>
      </c>
      <c r="D160" s="40">
        <f>Source!I949</f>
        <v>0.01</v>
      </c>
      <c r="E160" s="38"/>
    </row>
    <row r="161" spans="1:5" ht="28.5" x14ac:dyDescent="0.2">
      <c r="A161" s="37">
        <v>109</v>
      </c>
      <c r="B161" s="38" t="str">
        <f>Source!G950</f>
        <v>Установка выключателя двухклавишного утопленного типа при скрытой проводке</v>
      </c>
      <c r="C161" s="39" t="str">
        <f>Source!H950</f>
        <v>100 шт.</v>
      </c>
      <c r="D161" s="40">
        <f>Source!I950</f>
        <v>0.01</v>
      </c>
      <c r="E161" s="38"/>
    </row>
    <row r="162" spans="1:5" ht="16.5" x14ac:dyDescent="0.25">
      <c r="A162" s="64" t="str">
        <f>CONCATENATE("Раздел: ", Source!G982)</f>
        <v>Раздел: Помещение 134 Процедурная</v>
      </c>
      <c r="B162" s="64"/>
      <c r="C162" s="64"/>
      <c r="D162" s="64"/>
      <c r="E162" s="64"/>
    </row>
    <row r="163" spans="1:5" ht="14.25" x14ac:dyDescent="0.2">
      <c r="A163" s="37">
        <v>110</v>
      </c>
      <c r="B163" s="38" t="str">
        <f>Source!G986</f>
        <v>Демонтаж выключателей, розеток</v>
      </c>
      <c r="C163" s="39" t="str">
        <f>Source!H986</f>
        <v>100 шт.</v>
      </c>
      <c r="D163" s="40">
        <f>Source!I986</f>
        <v>0.05</v>
      </c>
      <c r="E163" s="38"/>
    </row>
    <row r="164" spans="1:5" ht="42.75" x14ac:dyDescent="0.2">
      <c r="A164" s="37">
        <v>111</v>
      </c>
      <c r="B164" s="38" t="str">
        <f>Source!G987</f>
        <v>Сверление отверстий в строительных конструкциях из кирпича установками алмазного сверления, диаметр сверла алмазного кольцевого 70 мм</v>
      </c>
      <c r="C164" s="39" t="str">
        <f>Source!H987</f>
        <v>10 СМ</v>
      </c>
      <c r="D164" s="40">
        <f>Source!I987</f>
        <v>0.2</v>
      </c>
      <c r="E164" s="38"/>
    </row>
    <row r="165" spans="1:5" ht="14.25" x14ac:dyDescent="0.2">
      <c r="A165" s="37">
        <v>112</v>
      </c>
      <c r="B165" s="38" t="str">
        <f>Source!G988</f>
        <v>Пробивка борозд в кирпичных стенах, площадь сечения до 20 см2</v>
      </c>
      <c r="C165" s="39" t="str">
        <f>Source!H988</f>
        <v>100 м</v>
      </c>
      <c r="D165" s="40">
        <f>Source!I988</f>
        <v>0.01</v>
      </c>
      <c r="E165" s="38"/>
    </row>
    <row r="166" spans="1:5" ht="57" x14ac:dyDescent="0.2">
      <c r="A166" s="37">
        <v>113</v>
      </c>
      <c r="B166" s="38" t="str">
        <f>Source!G989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66" s="39" t="str">
        <f>Source!H989</f>
        <v>км</v>
      </c>
      <c r="D166" s="40">
        <f>Source!I989</f>
        <v>1E-3</v>
      </c>
      <c r="E166" s="38"/>
    </row>
    <row r="167" spans="1:5" ht="28.5" x14ac:dyDescent="0.2">
      <c r="A167" s="37">
        <v>114</v>
      </c>
      <c r="B167" s="38" t="str">
        <f>Source!G990</f>
        <v>Коробки для установки выключателей, переключателей и штепсельных розеток при скрытой электропроводке, тип КУВ-1М УХЛЗ</v>
      </c>
      <c r="C167" s="39" t="str">
        <f>Source!H990</f>
        <v>1000 шт.</v>
      </c>
      <c r="D167" s="40">
        <f>Source!I990</f>
        <v>2E-3</v>
      </c>
      <c r="E167" s="38"/>
    </row>
    <row r="168" spans="1:5" ht="28.5" x14ac:dyDescent="0.2">
      <c r="A168" s="37">
        <v>115</v>
      </c>
      <c r="B168" s="38" t="str">
        <f>Source!G991</f>
        <v>Установка розетки штепсельной неутопленного типа при открытой проводке</v>
      </c>
      <c r="C168" s="39" t="str">
        <f>Source!H991</f>
        <v>100 шт.</v>
      </c>
      <c r="D168" s="40">
        <f>Source!I991</f>
        <v>0.05</v>
      </c>
      <c r="E168" s="38"/>
    </row>
    <row r="169" spans="1:5" ht="28.5" x14ac:dyDescent="0.2">
      <c r="A169" s="37">
        <v>116</v>
      </c>
      <c r="B169" s="38" t="str">
        <f>Source!G992</f>
        <v>Установка выключателя одноклавишного неутопленного типа при открытой проводке</v>
      </c>
      <c r="C169" s="39" t="str">
        <f>Source!H992</f>
        <v>100 шт.</v>
      </c>
      <c r="D169" s="40">
        <f>Source!I992</f>
        <v>0.01</v>
      </c>
      <c r="E169" s="38"/>
    </row>
    <row r="170" spans="1:5" ht="28.5" x14ac:dyDescent="0.2">
      <c r="A170" s="37">
        <v>117</v>
      </c>
      <c r="B170" s="38" t="str">
        <f>Source!G993</f>
        <v>Установка выключателя двухклавишного утопленного типа при скрытой проводке</v>
      </c>
      <c r="C170" s="39" t="str">
        <f>Source!H993</f>
        <v>100 шт.</v>
      </c>
      <c r="D170" s="40">
        <f>Source!I993</f>
        <v>0.01</v>
      </c>
      <c r="E170" s="38"/>
    </row>
    <row r="171" spans="1:5" ht="16.5" x14ac:dyDescent="0.25">
      <c r="A171" s="64" t="str">
        <f>CONCATENATE("Раздел: ", Source!G1025)</f>
        <v>Раздел: Помещение 135 Переговорная зам. директора</v>
      </c>
      <c r="B171" s="64"/>
      <c r="C171" s="64"/>
      <c r="D171" s="64"/>
      <c r="E171" s="64"/>
    </row>
    <row r="172" spans="1:5" ht="14.25" x14ac:dyDescent="0.2">
      <c r="A172" s="37">
        <v>118</v>
      </c>
      <c r="B172" s="38" t="str">
        <f>Source!G1029</f>
        <v>Демонтаж выключателей, розеток</v>
      </c>
      <c r="C172" s="39" t="str">
        <f>Source!H1029</f>
        <v>100 шт.</v>
      </c>
      <c r="D172" s="40">
        <f>Source!I1029</f>
        <v>0.05</v>
      </c>
      <c r="E172" s="38"/>
    </row>
    <row r="173" spans="1:5" ht="42.75" x14ac:dyDescent="0.2">
      <c r="A173" s="37">
        <v>119</v>
      </c>
      <c r="B173" s="38" t="str">
        <f>Source!G1030</f>
        <v>Сверление отверстий в строительных конструкциях из кирпича установками алмазного сверления, диаметр сверла алмазного кольцевого 70 мм</v>
      </c>
      <c r="C173" s="39" t="str">
        <f>Source!H1030</f>
        <v>10 СМ</v>
      </c>
      <c r="D173" s="40">
        <f>Source!I1030</f>
        <v>0.2</v>
      </c>
      <c r="E173" s="38"/>
    </row>
    <row r="174" spans="1:5" ht="14.25" x14ac:dyDescent="0.2">
      <c r="A174" s="37">
        <v>120</v>
      </c>
      <c r="B174" s="38" t="str">
        <f>Source!G1031</f>
        <v>Пробивка борозд в кирпичных стенах, площадь сечения до 20 см2</v>
      </c>
      <c r="C174" s="39" t="str">
        <f>Source!H1031</f>
        <v>100 м</v>
      </c>
      <c r="D174" s="40">
        <f>Source!I1031</f>
        <v>0.01</v>
      </c>
      <c r="E174" s="38"/>
    </row>
    <row r="175" spans="1:5" ht="57" x14ac:dyDescent="0.2">
      <c r="A175" s="37">
        <v>121</v>
      </c>
      <c r="B175" s="38" t="str">
        <f>Source!G1032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75" s="39" t="str">
        <f>Source!H1032</f>
        <v>км</v>
      </c>
      <c r="D175" s="40">
        <f>Source!I1032</f>
        <v>1E-3</v>
      </c>
      <c r="E175" s="38"/>
    </row>
    <row r="176" spans="1:5" ht="28.5" x14ac:dyDescent="0.2">
      <c r="A176" s="37">
        <v>122</v>
      </c>
      <c r="B176" s="38" t="str">
        <f>Source!G1033</f>
        <v>Коробки для установки выключателей, переключателей и штепсельных розеток при скрытой электропроводке, тип КУВ-1М УХЛЗ</v>
      </c>
      <c r="C176" s="39" t="str">
        <f>Source!H1033</f>
        <v>1000 шт.</v>
      </c>
      <c r="D176" s="40">
        <f>Source!I1033</f>
        <v>2E-3</v>
      </c>
      <c r="E176" s="38"/>
    </row>
    <row r="177" spans="1:5" ht="28.5" x14ac:dyDescent="0.2">
      <c r="A177" s="37">
        <v>123</v>
      </c>
      <c r="B177" s="38" t="str">
        <f>Source!G1034</f>
        <v>Установка розетки штепсельной неутопленного типа при открытой проводке</v>
      </c>
      <c r="C177" s="39" t="str">
        <f>Source!H1034</f>
        <v>100 шт.</v>
      </c>
      <c r="D177" s="40">
        <f>Source!I1034</f>
        <v>0.05</v>
      </c>
      <c r="E177" s="38"/>
    </row>
    <row r="178" spans="1:5" ht="28.5" x14ac:dyDescent="0.2">
      <c r="A178" s="37">
        <v>124</v>
      </c>
      <c r="B178" s="38" t="str">
        <f>Source!G1035</f>
        <v>Установка выключателя одноклавишного неутопленного типа при открытой проводке</v>
      </c>
      <c r="C178" s="39" t="str">
        <f>Source!H1035</f>
        <v>100 шт.</v>
      </c>
      <c r="D178" s="40">
        <f>Source!I1035</f>
        <v>0.01</v>
      </c>
      <c r="E178" s="38"/>
    </row>
    <row r="179" spans="1:5" ht="28.5" x14ac:dyDescent="0.2">
      <c r="A179" s="37">
        <v>125</v>
      </c>
      <c r="B179" s="38" t="str">
        <f>Source!G1036</f>
        <v>Установка выключателя двухклавишного утопленного типа при скрытой проводке</v>
      </c>
      <c r="C179" s="39" t="str">
        <f>Source!H1036</f>
        <v>100 шт.</v>
      </c>
      <c r="D179" s="40">
        <f>Source!I1036</f>
        <v>0.01</v>
      </c>
      <c r="E179" s="38"/>
    </row>
    <row r="180" spans="1:5" ht="16.5" x14ac:dyDescent="0.25">
      <c r="A180" s="64" t="str">
        <f>CONCATENATE("Раздел: ", Source!G1068)</f>
        <v>Раздел: Помещение 136 Приемная секретаря</v>
      </c>
      <c r="B180" s="64"/>
      <c r="C180" s="64"/>
      <c r="D180" s="64"/>
      <c r="E180" s="64"/>
    </row>
    <row r="181" spans="1:5" ht="14.25" x14ac:dyDescent="0.2">
      <c r="A181" s="37">
        <v>126</v>
      </c>
      <c r="B181" s="38" t="str">
        <f>Source!G1072</f>
        <v>Демонтаж выключателей, розеток</v>
      </c>
      <c r="C181" s="39" t="str">
        <f>Source!H1072</f>
        <v>100 шт.</v>
      </c>
      <c r="D181" s="40">
        <f>Source!I1072</f>
        <v>0.05</v>
      </c>
      <c r="E181" s="38"/>
    </row>
    <row r="182" spans="1:5" ht="42.75" x14ac:dyDescent="0.2">
      <c r="A182" s="37">
        <v>127</v>
      </c>
      <c r="B182" s="38" t="str">
        <f>Source!G1073</f>
        <v>Сверление отверстий в строительных конструкциях из кирпича установками алмазного сверления, диаметр сверла алмазного кольцевого 70 мм</v>
      </c>
      <c r="C182" s="39" t="str">
        <f>Source!H1073</f>
        <v>10 СМ</v>
      </c>
      <c r="D182" s="40">
        <f>Source!I1073</f>
        <v>0.2</v>
      </c>
      <c r="E182" s="38"/>
    </row>
    <row r="183" spans="1:5" ht="14.25" x14ac:dyDescent="0.2">
      <c r="A183" s="37">
        <v>128</v>
      </c>
      <c r="B183" s="38" t="str">
        <f>Source!G1074</f>
        <v>Пробивка борозд в кирпичных стенах, площадь сечения до 20 см2</v>
      </c>
      <c r="C183" s="39" t="str">
        <f>Source!H1074</f>
        <v>100 м</v>
      </c>
      <c r="D183" s="40">
        <f>Source!I1074</f>
        <v>0.01</v>
      </c>
      <c r="E183" s="38"/>
    </row>
    <row r="184" spans="1:5" ht="57" x14ac:dyDescent="0.2">
      <c r="A184" s="37">
        <v>129</v>
      </c>
      <c r="B184" s="38" t="str">
        <f>Source!G1075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84" s="39" t="str">
        <f>Source!H1075</f>
        <v>км</v>
      </c>
      <c r="D184" s="40">
        <f>Source!I1075</f>
        <v>1E-3</v>
      </c>
      <c r="E184" s="38"/>
    </row>
    <row r="185" spans="1:5" ht="28.5" x14ac:dyDescent="0.2">
      <c r="A185" s="37">
        <v>130</v>
      </c>
      <c r="B185" s="38" t="str">
        <f>Source!G1076</f>
        <v>Коробки для установки выключателей, переключателей и штепсельных розеток при скрытой электропроводке, тип КУВ-1М УХЛЗ</v>
      </c>
      <c r="C185" s="39" t="str">
        <f>Source!H1076</f>
        <v>1000 шт.</v>
      </c>
      <c r="D185" s="40">
        <f>Source!I1076</f>
        <v>2E-3</v>
      </c>
      <c r="E185" s="38"/>
    </row>
    <row r="186" spans="1:5" ht="28.5" x14ac:dyDescent="0.2">
      <c r="A186" s="37">
        <v>131</v>
      </c>
      <c r="B186" s="38" t="str">
        <f>Source!G1077</f>
        <v>Установка розетки штепсельной неутопленного типа при открытой проводке</v>
      </c>
      <c r="C186" s="39" t="str">
        <f>Source!H1077</f>
        <v>100 шт.</v>
      </c>
      <c r="D186" s="40">
        <f>Source!I1077</f>
        <v>0.05</v>
      </c>
      <c r="E186" s="38"/>
    </row>
    <row r="187" spans="1:5" ht="28.5" x14ac:dyDescent="0.2">
      <c r="A187" s="37">
        <v>132</v>
      </c>
      <c r="B187" s="38" t="str">
        <f>Source!G1078</f>
        <v>Установка выключателя одноклавишного неутопленного типа при открытой проводке</v>
      </c>
      <c r="C187" s="39" t="str">
        <f>Source!H1078</f>
        <v>100 шт.</v>
      </c>
      <c r="D187" s="40">
        <f>Source!I1078</f>
        <v>0.01</v>
      </c>
      <c r="E187" s="38"/>
    </row>
    <row r="188" spans="1:5" ht="28.5" x14ac:dyDescent="0.2">
      <c r="A188" s="37">
        <v>133</v>
      </c>
      <c r="B188" s="38" t="str">
        <f>Source!G1079</f>
        <v>Установка выключателя двухклавишного утопленного типа при скрытой проводке</v>
      </c>
      <c r="C188" s="39" t="str">
        <f>Source!H1079</f>
        <v>100 шт.</v>
      </c>
      <c r="D188" s="40">
        <f>Source!I1079</f>
        <v>0.01</v>
      </c>
      <c r="E188" s="38"/>
    </row>
    <row r="189" spans="1:5" ht="16.5" x14ac:dyDescent="0.25">
      <c r="A189" s="64" t="str">
        <f>CONCATENATE("Раздел: ", Source!G1111)</f>
        <v>Раздел: Помещение 137 Директор</v>
      </c>
      <c r="B189" s="64"/>
      <c r="C189" s="64"/>
      <c r="D189" s="64"/>
      <c r="E189" s="64"/>
    </row>
    <row r="190" spans="1:5" ht="14.25" x14ac:dyDescent="0.2">
      <c r="A190" s="37">
        <v>134</v>
      </c>
      <c r="B190" s="38" t="str">
        <f>Source!G1115</f>
        <v>Демонтаж выключателей, розеток</v>
      </c>
      <c r="C190" s="39" t="str">
        <f>Source!H1115</f>
        <v>100 шт.</v>
      </c>
      <c r="D190" s="40">
        <f>Source!I1115</f>
        <v>0.05</v>
      </c>
      <c r="E190" s="38"/>
    </row>
    <row r="191" spans="1:5" ht="42.75" x14ac:dyDescent="0.2">
      <c r="A191" s="37">
        <v>135</v>
      </c>
      <c r="B191" s="38" t="str">
        <f>Source!G1116</f>
        <v>Сверление отверстий в строительных конструкциях из кирпича установками алмазного сверления, диаметр сверла алмазного кольцевого 70 мм</v>
      </c>
      <c r="C191" s="39" t="str">
        <f>Source!H1116</f>
        <v>10 СМ</v>
      </c>
      <c r="D191" s="40">
        <f>Source!I1116</f>
        <v>0.2</v>
      </c>
      <c r="E191" s="38"/>
    </row>
    <row r="192" spans="1:5" ht="14.25" x14ac:dyDescent="0.2">
      <c r="A192" s="37">
        <v>136</v>
      </c>
      <c r="B192" s="38" t="str">
        <f>Source!G1117</f>
        <v>Пробивка борозд в кирпичных стенах, площадь сечения до 20 см2</v>
      </c>
      <c r="C192" s="39" t="str">
        <f>Source!H1117</f>
        <v>100 м</v>
      </c>
      <c r="D192" s="40">
        <f>Source!I1117</f>
        <v>0.01</v>
      </c>
      <c r="E192" s="38"/>
    </row>
    <row r="193" spans="1:5" ht="57" x14ac:dyDescent="0.2">
      <c r="A193" s="37">
        <v>137</v>
      </c>
      <c r="B193" s="38" t="str">
        <f>Source!G1118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193" s="39" t="str">
        <f>Source!H1118</f>
        <v>км</v>
      </c>
      <c r="D193" s="40">
        <f>Source!I1118</f>
        <v>1E-3</v>
      </c>
      <c r="E193" s="38"/>
    </row>
    <row r="194" spans="1:5" ht="28.5" x14ac:dyDescent="0.2">
      <c r="A194" s="37">
        <v>138</v>
      </c>
      <c r="B194" s="38" t="str">
        <f>Source!G1119</f>
        <v>Коробки для установки выключателей, переключателей и штепсельных розеток при скрытой электропроводке, тип КУВ-1М УХЛЗ</v>
      </c>
      <c r="C194" s="39" t="str">
        <f>Source!H1119</f>
        <v>1000 шт.</v>
      </c>
      <c r="D194" s="40">
        <f>Source!I1119</f>
        <v>2E-3</v>
      </c>
      <c r="E194" s="38"/>
    </row>
    <row r="195" spans="1:5" ht="28.5" x14ac:dyDescent="0.2">
      <c r="A195" s="37">
        <v>139</v>
      </c>
      <c r="B195" s="38" t="str">
        <f>Source!G1120</f>
        <v>Установка розетки штепсельной неутопленного типа при открытой проводке</v>
      </c>
      <c r="C195" s="39" t="str">
        <f>Source!H1120</f>
        <v>100 шт.</v>
      </c>
      <c r="D195" s="40">
        <f>Source!I1120</f>
        <v>0.05</v>
      </c>
      <c r="E195" s="38"/>
    </row>
    <row r="196" spans="1:5" ht="28.5" x14ac:dyDescent="0.2">
      <c r="A196" s="37">
        <v>140</v>
      </c>
      <c r="B196" s="38" t="str">
        <f>Source!G1121</f>
        <v>Установка выключателя одноклавишного неутопленного типа при открытой проводке</v>
      </c>
      <c r="C196" s="39" t="str">
        <f>Source!H1121</f>
        <v>100 шт.</v>
      </c>
      <c r="D196" s="40">
        <f>Source!I1121</f>
        <v>0.01</v>
      </c>
      <c r="E196" s="38"/>
    </row>
    <row r="197" spans="1:5" ht="28.5" x14ac:dyDescent="0.2">
      <c r="A197" s="37">
        <v>141</v>
      </c>
      <c r="B197" s="38" t="str">
        <f>Source!G1122</f>
        <v>Установка выключателя двухклавишного утопленного типа при скрытой проводке</v>
      </c>
      <c r="C197" s="39" t="str">
        <f>Source!H1122</f>
        <v>100 шт.</v>
      </c>
      <c r="D197" s="40">
        <f>Source!I1122</f>
        <v>0.01</v>
      </c>
      <c r="E197" s="38"/>
    </row>
    <row r="198" spans="1:5" ht="16.5" x14ac:dyDescent="0.25">
      <c r="A198" s="64" t="str">
        <f>CONCATENATE("Раздел: ", Source!G1154)</f>
        <v>Раздел: Помещение 139 Класс робототехники</v>
      </c>
      <c r="B198" s="64"/>
      <c r="C198" s="64"/>
      <c r="D198" s="64"/>
      <c r="E198" s="64"/>
    </row>
    <row r="199" spans="1:5" ht="14.25" x14ac:dyDescent="0.2">
      <c r="A199" s="37">
        <v>142</v>
      </c>
      <c r="B199" s="38" t="str">
        <f>Source!G1158</f>
        <v>Демонтаж выключателей, розеток</v>
      </c>
      <c r="C199" s="39" t="str">
        <f>Source!H1158</f>
        <v>100 шт.</v>
      </c>
      <c r="D199" s="40">
        <f>Source!I1158</f>
        <v>0.1</v>
      </c>
      <c r="E199" s="38"/>
    </row>
    <row r="200" spans="1:5" ht="42.75" x14ac:dyDescent="0.2">
      <c r="A200" s="37">
        <v>143</v>
      </c>
      <c r="B200" s="38" t="str">
        <f>Source!G1159</f>
        <v>Сверление отверстий в строительных конструкциях из кирпича установками алмазного сверления, диаметр сверла алмазного кольцевого 70 мм</v>
      </c>
      <c r="C200" s="39" t="str">
        <f>Source!H1159</f>
        <v>10 СМ</v>
      </c>
      <c r="D200" s="40">
        <f>Source!I1159</f>
        <v>3</v>
      </c>
      <c r="E200" s="38"/>
    </row>
    <row r="201" spans="1:5" ht="14.25" x14ac:dyDescent="0.2">
      <c r="A201" s="37">
        <v>144</v>
      </c>
      <c r="B201" s="38" t="str">
        <f>Source!G1160</f>
        <v>Пробивка борозд в кирпичных стенах, площадь сечения до 20 см2</v>
      </c>
      <c r="C201" s="39" t="str">
        <f>Source!H1160</f>
        <v>100 м</v>
      </c>
      <c r="D201" s="40">
        <f>Source!I1160</f>
        <v>0.03</v>
      </c>
      <c r="E201" s="38"/>
    </row>
    <row r="202" spans="1:5" ht="57" x14ac:dyDescent="0.2">
      <c r="A202" s="37">
        <v>145</v>
      </c>
      <c r="B202" s="38" t="str">
        <f>Source!G1161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202" s="39" t="str">
        <f>Source!H1161</f>
        <v>км</v>
      </c>
      <c r="D202" s="40">
        <f>Source!I1161</f>
        <v>2E-3</v>
      </c>
      <c r="E202" s="38"/>
    </row>
    <row r="203" spans="1:5" ht="28.5" x14ac:dyDescent="0.2">
      <c r="A203" s="37">
        <v>146</v>
      </c>
      <c r="B203" s="38" t="str">
        <f>Source!G1162</f>
        <v>Коробки для установки выключателей, переключателей и штепсельных розеток при скрытой электропроводке, тип КУВ-1М УХЛЗ</v>
      </c>
      <c r="C203" s="39" t="str">
        <f>Source!H1162</f>
        <v>1000 шт.</v>
      </c>
      <c r="D203" s="40">
        <f>Source!I1162</f>
        <v>1.4E-2</v>
      </c>
      <c r="E203" s="38"/>
    </row>
    <row r="204" spans="1:5" ht="28.5" x14ac:dyDescent="0.2">
      <c r="A204" s="37">
        <v>147</v>
      </c>
      <c r="B204" s="38" t="str">
        <f>Source!G1163</f>
        <v>Установка розетки штепсельной неутопленного типа при открытой проводке</v>
      </c>
      <c r="C204" s="39" t="str">
        <f>Source!H1163</f>
        <v>100 шт.</v>
      </c>
      <c r="D204" s="40">
        <f>Source!I1163</f>
        <v>0.12</v>
      </c>
      <c r="E204" s="38"/>
    </row>
    <row r="205" spans="1:5" ht="28.5" x14ac:dyDescent="0.2">
      <c r="A205" s="37">
        <v>148</v>
      </c>
      <c r="B205" s="38" t="str">
        <f>Source!G1164</f>
        <v>Установка выключателя одноклавишного неутопленного типа при открытой проводке</v>
      </c>
      <c r="C205" s="39" t="str">
        <f>Source!H1164</f>
        <v>100 шт.</v>
      </c>
      <c r="D205" s="40">
        <f>Source!I1164</f>
        <v>0.02</v>
      </c>
      <c r="E205" s="38"/>
    </row>
    <row r="206" spans="1:5" ht="28.5" x14ac:dyDescent="0.2">
      <c r="A206" s="37">
        <v>149</v>
      </c>
      <c r="B206" s="38" t="str">
        <f>Source!G1165</f>
        <v>Установка выключателя двухклавишного утопленного типа при скрытой проводке</v>
      </c>
      <c r="C206" s="39" t="str">
        <f>Source!H1165</f>
        <v>100 шт.</v>
      </c>
      <c r="D206" s="40">
        <f>Source!I1165</f>
        <v>0.02</v>
      </c>
      <c r="E206" s="38"/>
    </row>
    <row r="207" spans="1:5" ht="28.5" x14ac:dyDescent="0.2">
      <c r="A207" s="37">
        <v>150</v>
      </c>
      <c r="B207" s="38" t="str">
        <f>Source!G1166</f>
        <v>Прокладка пластикового кабель-канала - по кирпичному основанию / сечение 105х50 мм</v>
      </c>
      <c r="C207" s="39" t="str">
        <f>Source!H1166</f>
        <v>100 м</v>
      </c>
      <c r="D207" s="40">
        <f>Source!I1166</f>
        <v>0.8</v>
      </c>
      <c r="E207" s="38"/>
    </row>
    <row r="208" spans="1:5" ht="14.25" x14ac:dyDescent="0.2">
      <c r="A208" s="37">
        <v>151</v>
      </c>
      <c r="B208" s="38" t="str">
        <f>Source!G1167</f>
        <v>Прокладка проводов и кабелей в лотках, провод сечением до 6 мм2</v>
      </c>
      <c r="C208" s="39" t="str">
        <f>Source!H1167</f>
        <v>100 м</v>
      </c>
      <c r="D208" s="40">
        <f>Source!I1167</f>
        <v>0.5</v>
      </c>
      <c r="E208" s="38"/>
    </row>
    <row r="209" spans="1:5" ht="57" x14ac:dyDescent="0.2">
      <c r="A209" s="37">
        <v>152</v>
      </c>
      <c r="B209" s="38" t="str">
        <f>Source!G1168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209" s="39" t="str">
        <f>Source!H1168</f>
        <v>км</v>
      </c>
      <c r="D209" s="40">
        <f>Source!I1168</f>
        <v>0.05</v>
      </c>
      <c r="E209" s="38"/>
    </row>
    <row r="210" spans="1:5" ht="57" x14ac:dyDescent="0.2">
      <c r="A210" s="37">
        <v>153</v>
      </c>
      <c r="B210" s="38" t="str">
        <f>Source!G1169</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210" s="39" t="str">
        <f>Source!H1169</f>
        <v>100 жил</v>
      </c>
      <c r="D210" s="40">
        <f>Source!I1169</f>
        <v>0.18</v>
      </c>
      <c r="E210" s="38"/>
    </row>
    <row r="211" spans="1:5" ht="16.5" x14ac:dyDescent="0.25">
      <c r="A211" s="64" t="str">
        <f>CONCATENATE("Раздел: ", Source!G1201)</f>
        <v>Раздел: Помещение 140 Класс робототехники</v>
      </c>
      <c r="B211" s="64"/>
      <c r="C211" s="64"/>
      <c r="D211" s="64"/>
      <c r="E211" s="64"/>
    </row>
    <row r="212" spans="1:5" ht="14.25" x14ac:dyDescent="0.2">
      <c r="A212" s="37">
        <v>154</v>
      </c>
      <c r="B212" s="38" t="str">
        <f>Source!G1205</f>
        <v>Демонтаж выключателей, розеток</v>
      </c>
      <c r="C212" s="39" t="str">
        <f>Source!H1205</f>
        <v>100 шт.</v>
      </c>
      <c r="D212" s="40">
        <f>Source!I1205</f>
        <v>0.04</v>
      </c>
      <c r="E212" s="38"/>
    </row>
    <row r="213" spans="1:5" ht="42.75" x14ac:dyDescent="0.2">
      <c r="A213" s="37">
        <v>155</v>
      </c>
      <c r="B213" s="38" t="str">
        <f>Source!G1206</f>
        <v>Сверление отверстий в строительных конструкциях из кирпича установками алмазного сверления, диаметр сверла алмазного кольцевого 70 мм</v>
      </c>
      <c r="C213" s="39" t="str">
        <f>Source!H1206</f>
        <v>10 СМ</v>
      </c>
      <c r="D213" s="40">
        <f>Source!I1206</f>
        <v>0.2</v>
      </c>
      <c r="E213" s="38"/>
    </row>
    <row r="214" spans="1:5" ht="14.25" x14ac:dyDescent="0.2">
      <c r="A214" s="37">
        <v>156</v>
      </c>
      <c r="B214" s="38" t="str">
        <f>Source!G1207</f>
        <v>Пробивка борозд в кирпичных стенах, площадь сечения до 20 см2</v>
      </c>
      <c r="C214" s="39" t="str">
        <f>Source!H1207</f>
        <v>100 м</v>
      </c>
      <c r="D214" s="40">
        <f>Source!I1207</f>
        <v>0.03</v>
      </c>
      <c r="E214" s="38"/>
    </row>
    <row r="215" spans="1:5" ht="57" x14ac:dyDescent="0.2">
      <c r="A215" s="37">
        <v>157</v>
      </c>
      <c r="B215" s="38" t="str">
        <f>Source!G1208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215" s="39" t="str">
        <f>Source!H1208</f>
        <v>км</v>
      </c>
      <c r="D215" s="40">
        <f>Source!I1208</f>
        <v>2E-3</v>
      </c>
      <c r="E215" s="38"/>
    </row>
    <row r="216" spans="1:5" ht="28.5" x14ac:dyDescent="0.2">
      <c r="A216" s="37">
        <v>158</v>
      </c>
      <c r="B216" s="38" t="str">
        <f>Source!G1209</f>
        <v>Коробки для установки выключателей, переключателей и штепсельных розеток при скрытой электропроводке, тип КУВ-1М УХЛЗ</v>
      </c>
      <c r="C216" s="39" t="str">
        <f>Source!H1209</f>
        <v>1000 шт.</v>
      </c>
      <c r="D216" s="40">
        <f>Source!I1209</f>
        <v>6.0000000000000001E-3</v>
      </c>
      <c r="E216" s="38"/>
    </row>
    <row r="217" spans="1:5" ht="28.5" x14ac:dyDescent="0.2">
      <c r="A217" s="37">
        <v>159</v>
      </c>
      <c r="B217" s="38" t="str">
        <f>Source!G1210</f>
        <v>Установка розетки штепсельной неутопленного типа при открытой проводке</v>
      </c>
      <c r="C217" s="39" t="str">
        <f>Source!H1210</f>
        <v>100 шт.</v>
      </c>
      <c r="D217" s="40">
        <f>Source!I1210</f>
        <v>0.04</v>
      </c>
      <c r="E217" s="38"/>
    </row>
    <row r="218" spans="1:5" ht="28.5" x14ac:dyDescent="0.2">
      <c r="A218" s="37">
        <v>160</v>
      </c>
      <c r="B218" s="38" t="str">
        <f>Source!G1211</f>
        <v>Установка выключателя одноклавишного неутопленного типа при открытой проводке</v>
      </c>
      <c r="C218" s="39" t="str">
        <f>Source!H1211</f>
        <v>100 шт.</v>
      </c>
      <c r="D218" s="40">
        <f>Source!I1211</f>
        <v>0.01</v>
      </c>
      <c r="E218" s="38"/>
    </row>
    <row r="219" spans="1:5" ht="28.5" x14ac:dyDescent="0.2">
      <c r="A219" s="37">
        <v>161</v>
      </c>
      <c r="B219" s="38" t="str">
        <f>Source!G1212</f>
        <v>Установка выключателя двухклавишного утопленного типа при скрытой проводке</v>
      </c>
      <c r="C219" s="39" t="str">
        <f>Source!H1212</f>
        <v>100 шт.</v>
      </c>
      <c r="D219" s="40">
        <f>Source!I1212</f>
        <v>0.01</v>
      </c>
      <c r="E219" s="38"/>
    </row>
    <row r="220" spans="1:5" ht="28.5" x14ac:dyDescent="0.2">
      <c r="A220" s="37">
        <v>162</v>
      </c>
      <c r="B220" s="38" t="str">
        <f>Source!G1213</f>
        <v>Прокладка пластикового кабель-канала - по кирпичному основанию / сечение 105х50 мм</v>
      </c>
      <c r="C220" s="39" t="str">
        <f>Source!H1213</f>
        <v>100 м</v>
      </c>
      <c r="D220" s="40">
        <f>Source!I1213</f>
        <v>0.8</v>
      </c>
      <c r="E220" s="38"/>
    </row>
    <row r="221" spans="1:5" ht="14.25" x14ac:dyDescent="0.2">
      <c r="A221" s="37">
        <v>163</v>
      </c>
      <c r="B221" s="38" t="str">
        <f>Source!G1214</f>
        <v>Прокладка проводов и кабелей в лотках, провод сечением до 6 мм2</v>
      </c>
      <c r="C221" s="39" t="str">
        <f>Source!H1214</f>
        <v>100 м</v>
      </c>
      <c r="D221" s="40">
        <f>Source!I1214</f>
        <v>0.5</v>
      </c>
      <c r="E221" s="38"/>
    </row>
    <row r="222" spans="1:5" ht="57" x14ac:dyDescent="0.2">
      <c r="A222" s="37">
        <v>164</v>
      </c>
      <c r="B222" s="38" t="str">
        <f>Source!G1215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222" s="39" t="str">
        <f>Source!H1215</f>
        <v>км</v>
      </c>
      <c r="D222" s="40">
        <f>Source!I1215</f>
        <v>0.05</v>
      </c>
      <c r="E222" s="38"/>
    </row>
    <row r="223" spans="1:5" ht="57" x14ac:dyDescent="0.2">
      <c r="A223" s="37">
        <v>165</v>
      </c>
      <c r="B223" s="38" t="str">
        <f>Source!G1216</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223" s="39" t="str">
        <f>Source!H1216</f>
        <v>100 жил</v>
      </c>
      <c r="D223" s="40">
        <f>Source!I1216</f>
        <v>0.18</v>
      </c>
      <c r="E223" s="38"/>
    </row>
    <row r="224" spans="1:5" ht="16.5" x14ac:dyDescent="0.25">
      <c r="A224" s="64" t="str">
        <f>CONCATENATE("Раздел: ", Source!G1248)</f>
        <v>Раздел: Помещение 145 Спортзал</v>
      </c>
      <c r="B224" s="64"/>
      <c r="C224" s="64"/>
      <c r="D224" s="64"/>
      <c r="E224" s="64"/>
    </row>
    <row r="225" spans="1:5" ht="14.25" x14ac:dyDescent="0.2">
      <c r="A225" s="37">
        <v>166</v>
      </c>
      <c r="B225" s="38" t="str">
        <f>Source!G1252</f>
        <v>Демонтаж выключателей, розеток</v>
      </c>
      <c r="C225" s="39" t="str">
        <f>Source!H1252</f>
        <v>100 шт.</v>
      </c>
      <c r="D225" s="40">
        <f>Source!I1252</f>
        <v>0.02</v>
      </c>
      <c r="E225" s="38"/>
    </row>
    <row r="226" spans="1:5" ht="28.5" x14ac:dyDescent="0.2">
      <c r="A226" s="37">
        <v>167</v>
      </c>
      <c r="B226" s="38" t="str">
        <f>Source!G1253</f>
        <v>Установка выключателя одноклавишного неутопленного типа при открытой проводке</v>
      </c>
      <c r="C226" s="39" t="str">
        <f>Source!H1253</f>
        <v>100 шт.</v>
      </c>
      <c r="D226" s="40">
        <f>Source!I1253</f>
        <v>0.02</v>
      </c>
      <c r="E226" s="38"/>
    </row>
    <row r="227" spans="1:5" ht="16.5" x14ac:dyDescent="0.25">
      <c r="A227" s="64" t="str">
        <f>CONCATENATE("Раздел: ", Source!G1285)</f>
        <v>Раздел: Помещение 146 Тренерская</v>
      </c>
      <c r="B227" s="64"/>
      <c r="C227" s="64"/>
      <c r="D227" s="64"/>
      <c r="E227" s="64"/>
    </row>
    <row r="228" spans="1:5" ht="14.25" x14ac:dyDescent="0.2">
      <c r="A228" s="37">
        <v>168</v>
      </c>
      <c r="B228" s="38" t="str">
        <f>Source!G1289</f>
        <v>Демонтаж выключателей, розеток</v>
      </c>
      <c r="C228" s="39" t="str">
        <f>Source!H1289</f>
        <v>100 шт.</v>
      </c>
      <c r="D228" s="40">
        <f>Source!I1289</f>
        <v>0.04</v>
      </c>
      <c r="E228" s="38"/>
    </row>
    <row r="229" spans="1:5" ht="28.5" x14ac:dyDescent="0.2">
      <c r="A229" s="37">
        <v>169</v>
      </c>
      <c r="B229" s="38" t="str">
        <f>Source!G1290</f>
        <v>Установка розетки штепсельной неутопленного типа при открытой проводке</v>
      </c>
      <c r="C229" s="39" t="str">
        <f>Source!H1290</f>
        <v>100 шт.</v>
      </c>
      <c r="D229" s="40">
        <f>Source!I1290</f>
        <v>0.03</v>
      </c>
      <c r="E229" s="38"/>
    </row>
    <row r="230" spans="1:5" ht="28.5" x14ac:dyDescent="0.2">
      <c r="A230" s="37">
        <v>170</v>
      </c>
      <c r="B230" s="38" t="str">
        <f>Source!G1291</f>
        <v>Установка выключателя одноклавишного неутопленного типа при открытой проводке</v>
      </c>
      <c r="C230" s="39" t="str">
        <f>Source!H1291</f>
        <v>100 шт.</v>
      </c>
      <c r="D230" s="40">
        <f>Source!I1291</f>
        <v>0.01</v>
      </c>
      <c r="E230" s="38"/>
    </row>
    <row r="231" spans="1:5" ht="16.5" x14ac:dyDescent="0.25">
      <c r="A231" s="64" t="str">
        <f>CONCATENATE("Раздел: ", Source!G1323)</f>
        <v>Раздел: Помещение 147 Инвентарная</v>
      </c>
      <c r="B231" s="64"/>
      <c r="C231" s="64"/>
      <c r="D231" s="64"/>
      <c r="E231" s="64"/>
    </row>
    <row r="232" spans="1:5" ht="14.25" x14ac:dyDescent="0.2">
      <c r="A232" s="37">
        <v>171</v>
      </c>
      <c r="B232" s="38" t="str">
        <f>Source!G1327</f>
        <v>Демонтаж выключателей, розеток</v>
      </c>
      <c r="C232" s="39" t="str">
        <f>Source!H1327</f>
        <v>100 шт.</v>
      </c>
      <c r="D232" s="40">
        <f>Source!I1327</f>
        <v>0.01</v>
      </c>
      <c r="E232" s="38"/>
    </row>
    <row r="233" spans="1:5" ht="28.5" x14ac:dyDescent="0.2">
      <c r="A233" s="37">
        <v>172</v>
      </c>
      <c r="B233" s="38" t="str">
        <f>Source!G1328</f>
        <v>Установка выключателя одноклавишного неутопленного типа при открытой проводке</v>
      </c>
      <c r="C233" s="39" t="str">
        <f>Source!H1328</f>
        <v>100 шт.</v>
      </c>
      <c r="D233" s="40">
        <f>Source!I1328</f>
        <v>0.01</v>
      </c>
      <c r="E233" s="38"/>
    </row>
    <row r="234" spans="1:5" ht="16.5" x14ac:dyDescent="0.25">
      <c r="A234" s="64" t="str">
        <f>CONCATENATE("Раздел: ", Source!G1360)</f>
        <v>Раздел: Помещение 149 Тамбур</v>
      </c>
      <c r="B234" s="64"/>
      <c r="C234" s="64"/>
      <c r="D234" s="64"/>
      <c r="E234" s="64"/>
    </row>
    <row r="235" spans="1:5" ht="14.25" x14ac:dyDescent="0.2">
      <c r="A235" s="37">
        <v>173</v>
      </c>
      <c r="B235" s="38" t="str">
        <f>Source!G1364</f>
        <v>Демонтаж выключателей, розеток</v>
      </c>
      <c r="C235" s="39" t="str">
        <f>Source!H1364</f>
        <v>100 шт.</v>
      </c>
      <c r="D235" s="40">
        <f>Source!I1364</f>
        <v>0.02</v>
      </c>
      <c r="E235" s="38"/>
    </row>
    <row r="236" spans="1:5" ht="28.5" x14ac:dyDescent="0.2">
      <c r="A236" s="37">
        <v>174</v>
      </c>
      <c r="B236" s="38" t="str">
        <f>Source!G1365</f>
        <v>Установка выключателя одноклавишного неутопленного типа при открытой проводке</v>
      </c>
      <c r="C236" s="39" t="str">
        <f>Source!H1365</f>
        <v>100 шт.</v>
      </c>
      <c r="D236" s="40">
        <f>Source!I1365</f>
        <v>0.02</v>
      </c>
      <c r="E236" s="38"/>
    </row>
    <row r="237" spans="1:5" ht="16.5" x14ac:dyDescent="0.25">
      <c r="A237" s="64" t="str">
        <f>CONCATENATE("Раздел: ", Source!G1397)</f>
        <v>Раздел: Помещение 150 Раздевалка</v>
      </c>
      <c r="B237" s="64"/>
      <c r="C237" s="64"/>
      <c r="D237" s="64"/>
      <c r="E237" s="64"/>
    </row>
    <row r="238" spans="1:5" ht="14.25" x14ac:dyDescent="0.2">
      <c r="A238" s="37">
        <v>175</v>
      </c>
      <c r="B238" s="38" t="str">
        <f>Source!G1401</f>
        <v>Демонтаж выключателей, розеток</v>
      </c>
      <c r="C238" s="39" t="str">
        <f>Source!H1401</f>
        <v>100 шт.</v>
      </c>
      <c r="D238" s="40">
        <f>Source!I1401</f>
        <v>0.02</v>
      </c>
      <c r="E238" s="38"/>
    </row>
    <row r="239" spans="1:5" ht="28.5" x14ac:dyDescent="0.2">
      <c r="A239" s="37">
        <v>176</v>
      </c>
      <c r="B239" s="38" t="str">
        <f>Source!G1402</f>
        <v>Установка выключателя одноклавишного неутопленного типа при открытой проводке</v>
      </c>
      <c r="C239" s="39" t="str">
        <f>Source!H1402</f>
        <v>100 шт.</v>
      </c>
      <c r="D239" s="40">
        <f>Source!I1402</f>
        <v>0.01</v>
      </c>
      <c r="E239" s="38"/>
    </row>
    <row r="240" spans="1:5" ht="28.5" x14ac:dyDescent="0.2">
      <c r="A240" s="37">
        <v>177</v>
      </c>
      <c r="B240" s="38" t="str">
        <f>Source!G1403</f>
        <v>Установка выключателя двухклавишного неутопленного типа при открытой проводке</v>
      </c>
      <c r="C240" s="39" t="str">
        <f>Source!H1403</f>
        <v>100 шт.</v>
      </c>
      <c r="D240" s="40">
        <f>Source!I1403</f>
        <v>0.01</v>
      </c>
      <c r="E240" s="38"/>
    </row>
    <row r="241" spans="1:5" ht="16.5" x14ac:dyDescent="0.25">
      <c r="A241" s="64" t="str">
        <f>CONCATENATE("Раздел: ", Source!G1435)</f>
        <v>Раздел: Помещение 151 Раздевалка</v>
      </c>
      <c r="B241" s="64"/>
      <c r="C241" s="64"/>
      <c r="D241" s="64"/>
      <c r="E241" s="64"/>
    </row>
    <row r="242" spans="1:5" ht="14.25" x14ac:dyDescent="0.2">
      <c r="A242" s="37">
        <v>178</v>
      </c>
      <c r="B242" s="38" t="str">
        <f>Source!G1439</f>
        <v>Демонтаж выключателей, розеток</v>
      </c>
      <c r="C242" s="39" t="str">
        <f>Source!H1439</f>
        <v>100 шт.</v>
      </c>
      <c r="D242" s="40">
        <f>Source!I1439</f>
        <v>0.02</v>
      </c>
      <c r="E242" s="38"/>
    </row>
    <row r="243" spans="1:5" ht="28.5" x14ac:dyDescent="0.2">
      <c r="A243" s="37">
        <v>179</v>
      </c>
      <c r="B243" s="38" t="str">
        <f>Source!G1440</f>
        <v>Установка выключателя одноклавишного неутопленного типа при открытой проводке</v>
      </c>
      <c r="C243" s="39" t="str">
        <f>Source!H1440</f>
        <v>100 шт.</v>
      </c>
      <c r="D243" s="40">
        <f>Source!I1440</f>
        <v>0.01</v>
      </c>
      <c r="E243" s="38"/>
    </row>
    <row r="244" spans="1:5" ht="28.5" x14ac:dyDescent="0.2">
      <c r="A244" s="37">
        <v>180</v>
      </c>
      <c r="B244" s="38" t="str">
        <f>Source!G1441</f>
        <v>Установка выключателя двухклавишного неутопленного типа при открытой проводке</v>
      </c>
      <c r="C244" s="39" t="str">
        <f>Source!H1441</f>
        <v>100 шт.</v>
      </c>
      <c r="D244" s="40">
        <f>Source!I1441</f>
        <v>0.01</v>
      </c>
      <c r="E244" s="38"/>
    </row>
    <row r="245" spans="1:5" ht="16.5" x14ac:dyDescent="0.25">
      <c r="A245" s="64" t="str">
        <f>CONCATENATE("Раздел: ", Source!G1473)</f>
        <v>Раздел: Электрощит ЩАО 1.1</v>
      </c>
      <c r="B245" s="64"/>
      <c r="C245" s="64"/>
      <c r="D245" s="64"/>
      <c r="E245" s="64"/>
    </row>
    <row r="246" spans="1:5" ht="42.75" x14ac:dyDescent="0.2">
      <c r="A246" s="37">
        <v>181</v>
      </c>
      <c r="B246" s="38" t="str">
        <f>Source!G1477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46" s="39" t="str">
        <f>Source!H1477</f>
        <v>шт.</v>
      </c>
      <c r="D246" s="40">
        <f>Source!I1477</f>
        <v>18</v>
      </c>
      <c r="E246" s="38"/>
    </row>
    <row r="247" spans="1:5" ht="42.75" x14ac:dyDescent="0.2">
      <c r="A247" s="37">
        <v>182</v>
      </c>
      <c r="B247" s="38" t="str">
        <f>Source!G1478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47" s="39" t="str">
        <f>Source!H1478</f>
        <v>шт.</v>
      </c>
      <c r="D247" s="40">
        <f>Source!I1478</f>
        <v>18</v>
      </c>
      <c r="E247" s="38"/>
    </row>
    <row r="248" spans="1:5" ht="28.5" x14ac:dyDescent="0.2">
      <c r="A248" s="37">
        <v>182.1</v>
      </c>
      <c r="B248" s="38" t="str">
        <f>Source!G1479</f>
        <v>Выключатели автоматические, серия "Домовой", трехполюсные, тип ВА 63(С), на ток: 50 А, 63 А</v>
      </c>
      <c r="C248" s="39" t="str">
        <f>Source!H1479</f>
        <v>шт.</v>
      </c>
      <c r="D248" s="40">
        <f>Source!I1479</f>
        <v>-18</v>
      </c>
      <c r="E248" s="38"/>
    </row>
    <row r="249" spans="1:5" ht="16.5" x14ac:dyDescent="0.25">
      <c r="A249" s="64" t="str">
        <f>CONCATENATE("Раздел: ", Source!G1511)</f>
        <v>Раздел: Электрощит ЩО 1.1</v>
      </c>
      <c r="B249" s="64"/>
      <c r="C249" s="64"/>
      <c r="D249" s="64"/>
      <c r="E249" s="64"/>
    </row>
    <row r="250" spans="1:5" ht="42.75" x14ac:dyDescent="0.2">
      <c r="A250" s="37">
        <v>183</v>
      </c>
      <c r="B250" s="38" t="str">
        <f>Source!G1515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50" s="39" t="str">
        <f>Source!H1515</f>
        <v>шт.</v>
      </c>
      <c r="D250" s="40">
        <f>Source!I1515</f>
        <v>19</v>
      </c>
      <c r="E250" s="38"/>
    </row>
    <row r="251" spans="1:5" ht="42.75" x14ac:dyDescent="0.2">
      <c r="A251" s="37">
        <v>184</v>
      </c>
      <c r="B251" s="38" t="str">
        <f>Source!G1516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51" s="39" t="str">
        <f>Source!H1516</f>
        <v>шт.</v>
      </c>
      <c r="D251" s="40">
        <f>Source!I1516</f>
        <v>19</v>
      </c>
      <c r="E251" s="38"/>
    </row>
    <row r="252" spans="1:5" ht="28.5" x14ac:dyDescent="0.2">
      <c r="A252" s="37">
        <v>184.1</v>
      </c>
      <c r="B252" s="38" t="str">
        <f>Source!G1517</f>
        <v>Выключатели автоматические, серия "Домовой", трехполюсные, тип ВА 63(С), на ток: 50 А, 63 А</v>
      </c>
      <c r="C252" s="39" t="str">
        <f>Source!H1517</f>
        <v>шт.</v>
      </c>
      <c r="D252" s="40">
        <f>Source!I1517</f>
        <v>-19</v>
      </c>
      <c r="E252" s="38"/>
    </row>
    <row r="253" spans="1:5" ht="16.5" x14ac:dyDescent="0.25">
      <c r="A253" s="64" t="str">
        <f>CONCATENATE("Раздел: ", Source!G1549)</f>
        <v>Раздел: Электрощит РЩ 1.1</v>
      </c>
      <c r="B253" s="64"/>
      <c r="C253" s="64"/>
      <c r="D253" s="64"/>
      <c r="E253" s="64"/>
    </row>
    <row r="254" spans="1:5" ht="42.75" x14ac:dyDescent="0.2">
      <c r="A254" s="37">
        <v>185</v>
      </c>
      <c r="B254" s="38" t="str">
        <f>Source!G1553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54" s="39" t="str">
        <f>Source!H1553</f>
        <v>шт.</v>
      </c>
      <c r="D254" s="40">
        <f>Source!I1553</f>
        <v>9</v>
      </c>
      <c r="E254" s="38"/>
    </row>
    <row r="255" spans="1:5" ht="42.75" x14ac:dyDescent="0.2">
      <c r="A255" s="37">
        <v>186</v>
      </c>
      <c r="B255" s="38" t="str">
        <f>Source!G1554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55" s="39" t="str">
        <f>Source!H1554</f>
        <v>шт.</v>
      </c>
      <c r="D255" s="40">
        <f>Source!I1554</f>
        <v>9</v>
      </c>
      <c r="E255" s="38"/>
    </row>
    <row r="256" spans="1:5" ht="28.5" x14ac:dyDescent="0.2">
      <c r="A256" s="37">
        <v>186.1</v>
      </c>
      <c r="B256" s="38" t="str">
        <f>Source!G1555</f>
        <v>Выключатели автоматические, серия "Домовой", трехполюсные, тип ВА 63(С), на ток: 50 А, 63 А</v>
      </c>
      <c r="C256" s="39" t="str">
        <f>Source!H1555</f>
        <v>шт.</v>
      </c>
      <c r="D256" s="40">
        <f>Source!I1555</f>
        <v>-9</v>
      </c>
      <c r="E256" s="38"/>
    </row>
    <row r="257" spans="1:5" ht="16.5" x14ac:dyDescent="0.25">
      <c r="A257" s="64" t="str">
        <f>CONCATENATE("Раздел: ", Source!G1587)</f>
        <v>Раздел: Электрощит ЩАО 1.2</v>
      </c>
      <c r="B257" s="64"/>
      <c r="C257" s="64"/>
      <c r="D257" s="64"/>
      <c r="E257" s="64"/>
    </row>
    <row r="258" spans="1:5" ht="42.75" x14ac:dyDescent="0.2">
      <c r="A258" s="37">
        <v>187</v>
      </c>
      <c r="B258" s="38" t="str">
        <f>Source!G1591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58" s="39" t="str">
        <f>Source!H1591</f>
        <v>шт.</v>
      </c>
      <c r="D258" s="40">
        <f>Source!I1591</f>
        <v>13</v>
      </c>
      <c r="E258" s="38"/>
    </row>
    <row r="259" spans="1:5" ht="42.75" x14ac:dyDescent="0.2">
      <c r="A259" s="37">
        <v>188</v>
      </c>
      <c r="B259" s="38" t="str">
        <f>Source!G1592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59" s="39" t="str">
        <f>Source!H1592</f>
        <v>шт.</v>
      </c>
      <c r="D259" s="40">
        <f>Source!I1592</f>
        <v>13</v>
      </c>
      <c r="E259" s="38"/>
    </row>
    <row r="260" spans="1:5" ht="28.5" x14ac:dyDescent="0.2">
      <c r="A260" s="37">
        <v>188.1</v>
      </c>
      <c r="B260" s="38" t="str">
        <f>Source!G1593</f>
        <v>Выключатели автоматические, серия "Домовой", трехполюсные, тип ВА 63(С), на ток: 50 А, 63 А</v>
      </c>
      <c r="C260" s="39" t="str">
        <f>Source!H1593</f>
        <v>шт.</v>
      </c>
      <c r="D260" s="40">
        <f>Source!I1593</f>
        <v>-13</v>
      </c>
      <c r="E260" s="38"/>
    </row>
    <row r="261" spans="1:5" ht="16.5" x14ac:dyDescent="0.25">
      <c r="A261" s="64" t="str">
        <f>CONCATENATE("Раздел: ", Source!G1625)</f>
        <v>Раздел: Электрощит ЩО 1.2</v>
      </c>
      <c r="B261" s="64"/>
      <c r="C261" s="64"/>
      <c r="D261" s="64"/>
      <c r="E261" s="64"/>
    </row>
    <row r="262" spans="1:5" ht="42.75" x14ac:dyDescent="0.2">
      <c r="A262" s="37">
        <v>189</v>
      </c>
      <c r="B262" s="38" t="str">
        <f>Source!G1629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62" s="39" t="str">
        <f>Source!H1629</f>
        <v>шт.</v>
      </c>
      <c r="D262" s="40">
        <f>Source!I1629</f>
        <v>16</v>
      </c>
      <c r="E262" s="38"/>
    </row>
    <row r="263" spans="1:5" ht="42.75" x14ac:dyDescent="0.2">
      <c r="A263" s="37">
        <v>190</v>
      </c>
      <c r="B263" s="38" t="str">
        <f>Source!G1630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63" s="39" t="str">
        <f>Source!H1630</f>
        <v>шт.</v>
      </c>
      <c r="D263" s="40">
        <f>Source!I1630</f>
        <v>16</v>
      </c>
      <c r="E263" s="38"/>
    </row>
    <row r="264" spans="1:5" ht="28.5" x14ac:dyDescent="0.2">
      <c r="A264" s="37">
        <v>190.1</v>
      </c>
      <c r="B264" s="38" t="str">
        <f>Source!G1631</f>
        <v>Выключатели автоматические, серия "Домовой", трехполюсные, тип ВА 63(С), на ток: 50 А, 63 А</v>
      </c>
      <c r="C264" s="39" t="str">
        <f>Source!H1631</f>
        <v>шт.</v>
      </c>
      <c r="D264" s="40">
        <f>Source!I1631</f>
        <v>-16</v>
      </c>
      <c r="E264" s="38"/>
    </row>
    <row r="265" spans="1:5" ht="16.5" x14ac:dyDescent="0.25">
      <c r="A265" s="64" t="str">
        <f>CONCATENATE("Раздел: ", Source!G1663)</f>
        <v>Раздел: Электрощит РЩ 1.2</v>
      </c>
      <c r="B265" s="64"/>
      <c r="C265" s="64"/>
      <c r="D265" s="64"/>
      <c r="E265" s="64"/>
    </row>
    <row r="266" spans="1:5" ht="42.75" x14ac:dyDescent="0.2">
      <c r="A266" s="37">
        <v>191</v>
      </c>
      <c r="B266" s="38" t="str">
        <f>Source!G1667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266" s="39" t="str">
        <f>Source!H1667</f>
        <v>шт.</v>
      </c>
      <c r="D266" s="40">
        <f>Source!I1667</f>
        <v>15</v>
      </c>
      <c r="E266" s="38"/>
    </row>
    <row r="267" spans="1:5" ht="42.75" x14ac:dyDescent="0.2">
      <c r="A267" s="37">
        <v>192</v>
      </c>
      <c r="B267" s="38" t="str">
        <f>Source!G1668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267" s="39" t="str">
        <f>Source!H1668</f>
        <v>шт.</v>
      </c>
      <c r="D267" s="40">
        <f>Source!I1668</f>
        <v>15</v>
      </c>
      <c r="E267" s="38"/>
    </row>
    <row r="268" spans="1:5" ht="28.5" x14ac:dyDescent="0.2">
      <c r="A268" s="37">
        <v>192.1</v>
      </c>
      <c r="B268" s="38" t="str">
        <f>Source!G1669</f>
        <v>Выключатели автоматические, серия "Домовой", трехполюсные, тип ВА 63(С), на ток: 50 А, 63 А</v>
      </c>
      <c r="C268" s="39" t="str">
        <f>Source!H1669</f>
        <v>шт.</v>
      </c>
      <c r="D268" s="40">
        <f>Source!I1669</f>
        <v>-15</v>
      </c>
      <c r="E268" s="38"/>
    </row>
    <row r="269" spans="1:5" ht="16.5" x14ac:dyDescent="0.25">
      <c r="A269" s="64" t="str">
        <f>CONCATENATE("Раздел: ", Source!G1701)</f>
        <v>Раздел: Помещение 201 Кабинет иностранных языков</v>
      </c>
      <c r="B269" s="64"/>
      <c r="C269" s="64"/>
      <c r="D269" s="64"/>
      <c r="E269" s="64"/>
    </row>
    <row r="270" spans="1:5" ht="14.25" x14ac:dyDescent="0.2">
      <c r="A270" s="37">
        <v>193</v>
      </c>
      <c r="B270" s="38" t="str">
        <f>Source!G1705</f>
        <v>Демонтаж выключателей, розеток</v>
      </c>
      <c r="C270" s="39" t="str">
        <f>Source!H1705</f>
        <v>100 шт.</v>
      </c>
      <c r="D270" s="40">
        <f>Source!I1705</f>
        <v>0.05</v>
      </c>
      <c r="E270" s="38"/>
    </row>
    <row r="271" spans="1:5" ht="42.75" x14ac:dyDescent="0.2">
      <c r="A271" s="37">
        <v>194</v>
      </c>
      <c r="B271" s="38" t="str">
        <f>Source!G1706</f>
        <v>Сверление отверстий в строительных конструкциях из кирпича установками алмазного сверления, диаметр сверла алмазного кольцевого 70 мм</v>
      </c>
      <c r="C271" s="39" t="str">
        <f>Source!H1706</f>
        <v>10 СМ</v>
      </c>
      <c r="D271" s="40">
        <f>Source!I1706</f>
        <v>0.2</v>
      </c>
      <c r="E271" s="38"/>
    </row>
    <row r="272" spans="1:5" ht="14.25" x14ac:dyDescent="0.2">
      <c r="A272" s="37">
        <v>195</v>
      </c>
      <c r="B272" s="38" t="str">
        <f>Source!G1707</f>
        <v>Пробивка борозд в кирпичных стенах, площадь сечения до 20 см2</v>
      </c>
      <c r="C272" s="39" t="str">
        <f>Source!H1707</f>
        <v>100 м</v>
      </c>
      <c r="D272" s="40">
        <f>Source!I1707</f>
        <v>0.01</v>
      </c>
      <c r="E272" s="38"/>
    </row>
    <row r="273" spans="1:5" ht="57" x14ac:dyDescent="0.2">
      <c r="A273" s="37">
        <v>196</v>
      </c>
      <c r="B273" s="38" t="str">
        <f>Source!G1708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273" s="39" t="str">
        <f>Source!H1708</f>
        <v>км</v>
      </c>
      <c r="D273" s="40">
        <f>Source!I1708</f>
        <v>1E-3</v>
      </c>
      <c r="E273" s="38"/>
    </row>
    <row r="274" spans="1:5" ht="28.5" x14ac:dyDescent="0.2">
      <c r="A274" s="37">
        <v>197</v>
      </c>
      <c r="B274" s="38" t="str">
        <f>Source!G1709</f>
        <v>Коробки для установки выключателей, переключателей и штепсельных розеток при скрытой электропроводке, тип КУВ-1М УХЛЗ</v>
      </c>
      <c r="C274" s="39" t="str">
        <f>Source!H1709</f>
        <v>1000 шт.</v>
      </c>
      <c r="D274" s="40">
        <f>Source!I1709</f>
        <v>2E-3</v>
      </c>
      <c r="E274" s="38"/>
    </row>
    <row r="275" spans="1:5" ht="28.5" x14ac:dyDescent="0.2">
      <c r="A275" s="37">
        <v>198</v>
      </c>
      <c r="B275" s="38" t="str">
        <f>Source!G1710</f>
        <v>Установка розетки штепсельной неутопленного типа при открытой проводке</v>
      </c>
      <c r="C275" s="39" t="str">
        <f>Source!H1710</f>
        <v>100 шт.</v>
      </c>
      <c r="D275" s="40">
        <f>Source!I1710</f>
        <v>0.05</v>
      </c>
      <c r="E275" s="38"/>
    </row>
    <row r="276" spans="1:5" ht="28.5" x14ac:dyDescent="0.2">
      <c r="A276" s="37">
        <v>199</v>
      </c>
      <c r="B276" s="38" t="str">
        <f>Source!G1711</f>
        <v>Установка выключателя одноклавишного неутопленного типа при открытой проводке</v>
      </c>
      <c r="C276" s="39" t="str">
        <f>Source!H1711</f>
        <v>100 шт.</v>
      </c>
      <c r="D276" s="40">
        <f>Source!I1711</f>
        <v>0.01</v>
      </c>
      <c r="E276" s="38"/>
    </row>
    <row r="277" spans="1:5" ht="28.5" x14ac:dyDescent="0.2">
      <c r="A277" s="37">
        <v>200</v>
      </c>
      <c r="B277" s="38" t="str">
        <f>Source!G1712</f>
        <v>Установка выключателя двухклавишного утопленного типа при скрытой проводке</v>
      </c>
      <c r="C277" s="39" t="str">
        <f>Source!H1712</f>
        <v>100 шт.</v>
      </c>
      <c r="D277" s="40">
        <f>Source!I1712</f>
        <v>0.01</v>
      </c>
      <c r="E277" s="38"/>
    </row>
    <row r="278" spans="1:5" ht="16.5" x14ac:dyDescent="0.25">
      <c r="A278" s="64" t="str">
        <f>CONCATENATE("Раздел: ", Source!G1744)</f>
        <v>Раздел: Помещение 202 Учебный класс</v>
      </c>
      <c r="B278" s="64"/>
      <c r="C278" s="64"/>
      <c r="D278" s="64"/>
      <c r="E278" s="64"/>
    </row>
    <row r="279" spans="1:5" ht="14.25" x14ac:dyDescent="0.2">
      <c r="A279" s="37">
        <v>201</v>
      </c>
      <c r="B279" s="38" t="str">
        <f>Source!G1748</f>
        <v>Демонтаж выключателей, розеток</v>
      </c>
      <c r="C279" s="39" t="str">
        <f>Source!H1748</f>
        <v>100 шт.</v>
      </c>
      <c r="D279" s="40">
        <f>Source!I1748</f>
        <v>0.05</v>
      </c>
      <c r="E279" s="38"/>
    </row>
    <row r="280" spans="1:5" ht="42.75" x14ac:dyDescent="0.2">
      <c r="A280" s="37">
        <v>202</v>
      </c>
      <c r="B280" s="38" t="str">
        <f>Source!G1749</f>
        <v>Сверление отверстий в строительных конструкциях из кирпича установками алмазного сверления, диаметр сверла алмазного кольцевого 70 мм</v>
      </c>
      <c r="C280" s="39" t="str">
        <f>Source!H1749</f>
        <v>10 СМ</v>
      </c>
      <c r="D280" s="40">
        <f>Source!I1749</f>
        <v>0.2</v>
      </c>
      <c r="E280" s="38"/>
    </row>
    <row r="281" spans="1:5" ht="14.25" x14ac:dyDescent="0.2">
      <c r="A281" s="37">
        <v>203</v>
      </c>
      <c r="B281" s="38" t="str">
        <f>Source!G1750</f>
        <v>Пробивка борозд в кирпичных стенах, площадь сечения до 20 см2</v>
      </c>
      <c r="C281" s="39" t="str">
        <f>Source!H1750</f>
        <v>100 м</v>
      </c>
      <c r="D281" s="40">
        <f>Source!I1750</f>
        <v>0.01</v>
      </c>
      <c r="E281" s="38"/>
    </row>
    <row r="282" spans="1:5" ht="57" x14ac:dyDescent="0.2">
      <c r="A282" s="37">
        <v>204</v>
      </c>
      <c r="B282" s="38" t="str">
        <f>Source!G1751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282" s="39" t="str">
        <f>Source!H1751</f>
        <v>км</v>
      </c>
      <c r="D282" s="40">
        <f>Source!I1751</f>
        <v>1E-3</v>
      </c>
      <c r="E282" s="38"/>
    </row>
    <row r="283" spans="1:5" ht="28.5" x14ac:dyDescent="0.2">
      <c r="A283" s="37">
        <v>205</v>
      </c>
      <c r="B283" s="38" t="str">
        <f>Source!G1752</f>
        <v>Коробки для установки выключателей, переключателей и штепсельных розеток при скрытой электропроводке, тип КУВ-1М УХЛЗ</v>
      </c>
      <c r="C283" s="39" t="str">
        <f>Source!H1752</f>
        <v>1000 шт.</v>
      </c>
      <c r="D283" s="40">
        <f>Source!I1752</f>
        <v>2E-3</v>
      </c>
      <c r="E283" s="38"/>
    </row>
    <row r="284" spans="1:5" ht="28.5" x14ac:dyDescent="0.2">
      <c r="A284" s="37">
        <v>206</v>
      </c>
      <c r="B284" s="38" t="str">
        <f>Source!G1753</f>
        <v>Установка розетки штепсельной неутопленного типа при открытой проводке</v>
      </c>
      <c r="C284" s="39" t="str">
        <f>Source!H1753</f>
        <v>100 шт.</v>
      </c>
      <c r="D284" s="40">
        <f>Source!I1753</f>
        <v>0.05</v>
      </c>
      <c r="E284" s="38"/>
    </row>
    <row r="285" spans="1:5" ht="28.5" x14ac:dyDescent="0.2">
      <c r="A285" s="37">
        <v>207</v>
      </c>
      <c r="B285" s="38" t="str">
        <f>Source!G1754</f>
        <v>Установка выключателя одноклавишного неутопленного типа при открытой проводке</v>
      </c>
      <c r="C285" s="39" t="str">
        <f>Source!H1754</f>
        <v>100 шт.</v>
      </c>
      <c r="D285" s="40">
        <f>Source!I1754</f>
        <v>0.01</v>
      </c>
      <c r="E285" s="38"/>
    </row>
    <row r="286" spans="1:5" ht="28.5" x14ac:dyDescent="0.2">
      <c r="A286" s="37">
        <v>208</v>
      </c>
      <c r="B286" s="38" t="str">
        <f>Source!G1755</f>
        <v>Установка выключателя двухклавишного утопленного типа при скрытой проводке</v>
      </c>
      <c r="C286" s="39" t="str">
        <f>Source!H1755</f>
        <v>100 шт.</v>
      </c>
      <c r="D286" s="40">
        <f>Source!I1755</f>
        <v>0.01</v>
      </c>
      <c r="E286" s="38"/>
    </row>
    <row r="287" spans="1:5" ht="16.5" x14ac:dyDescent="0.25">
      <c r="A287" s="64" t="str">
        <f>CONCATENATE("Раздел: ", Source!G1787)</f>
        <v>Раздел: Помещение 203 Учебный класс</v>
      </c>
      <c r="B287" s="64"/>
      <c r="C287" s="64"/>
      <c r="D287" s="64"/>
      <c r="E287" s="64"/>
    </row>
    <row r="288" spans="1:5" ht="14.25" x14ac:dyDescent="0.2">
      <c r="A288" s="37">
        <v>209</v>
      </c>
      <c r="B288" s="38" t="str">
        <f>Source!G1791</f>
        <v>Демонтаж выключателей, розеток</v>
      </c>
      <c r="C288" s="39" t="str">
        <f>Source!H1791</f>
        <v>100 шт.</v>
      </c>
      <c r="D288" s="40">
        <f>Source!I1791</f>
        <v>0.05</v>
      </c>
      <c r="E288" s="38"/>
    </row>
    <row r="289" spans="1:5" ht="42.75" x14ac:dyDescent="0.2">
      <c r="A289" s="37">
        <v>210</v>
      </c>
      <c r="B289" s="38" t="str">
        <f>Source!G1792</f>
        <v>Сверление отверстий в строительных конструкциях из кирпича установками алмазного сверления, диаметр сверла алмазного кольцевого 70 мм</v>
      </c>
      <c r="C289" s="39" t="str">
        <f>Source!H1792</f>
        <v>10 СМ</v>
      </c>
      <c r="D289" s="40">
        <f>Source!I1792</f>
        <v>0.2</v>
      </c>
      <c r="E289" s="38"/>
    </row>
    <row r="290" spans="1:5" ht="14.25" x14ac:dyDescent="0.2">
      <c r="A290" s="37">
        <v>211</v>
      </c>
      <c r="B290" s="38" t="str">
        <f>Source!G1793</f>
        <v>Пробивка борозд в кирпичных стенах, площадь сечения до 20 см2</v>
      </c>
      <c r="C290" s="39" t="str">
        <f>Source!H1793</f>
        <v>100 м</v>
      </c>
      <c r="D290" s="40">
        <f>Source!I1793</f>
        <v>0.01</v>
      </c>
      <c r="E290" s="38"/>
    </row>
    <row r="291" spans="1:5" ht="57" x14ac:dyDescent="0.2">
      <c r="A291" s="37">
        <v>212</v>
      </c>
      <c r="B291" s="38" t="str">
        <f>Source!G1794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291" s="39" t="str">
        <f>Source!H1794</f>
        <v>км</v>
      </c>
      <c r="D291" s="40">
        <f>Source!I1794</f>
        <v>1E-3</v>
      </c>
      <c r="E291" s="38"/>
    </row>
    <row r="292" spans="1:5" ht="28.5" x14ac:dyDescent="0.2">
      <c r="A292" s="37">
        <v>213</v>
      </c>
      <c r="B292" s="38" t="str">
        <f>Source!G1795</f>
        <v>Коробки для установки выключателей, переключателей и штепсельных розеток при скрытой электропроводке, тип КУВ-1М УХЛЗ</v>
      </c>
      <c r="C292" s="39" t="str">
        <f>Source!H1795</f>
        <v>1000 шт.</v>
      </c>
      <c r="D292" s="40">
        <f>Source!I1795</f>
        <v>2E-3</v>
      </c>
      <c r="E292" s="38"/>
    </row>
    <row r="293" spans="1:5" ht="28.5" x14ac:dyDescent="0.2">
      <c r="A293" s="37">
        <v>214</v>
      </c>
      <c r="B293" s="38" t="str">
        <f>Source!G1796</f>
        <v>Установка розетки штепсельной неутопленного типа при открытой проводке</v>
      </c>
      <c r="C293" s="39" t="str">
        <f>Source!H1796</f>
        <v>100 шт.</v>
      </c>
      <c r="D293" s="40">
        <f>Source!I1796</f>
        <v>0.05</v>
      </c>
      <c r="E293" s="38"/>
    </row>
    <row r="294" spans="1:5" ht="28.5" x14ac:dyDescent="0.2">
      <c r="A294" s="37">
        <v>215</v>
      </c>
      <c r="B294" s="38" t="str">
        <f>Source!G1797</f>
        <v>Установка выключателя одноклавишного неутопленного типа при открытой проводке</v>
      </c>
      <c r="C294" s="39" t="str">
        <f>Source!H1797</f>
        <v>100 шт.</v>
      </c>
      <c r="D294" s="40">
        <f>Source!I1797</f>
        <v>0.01</v>
      </c>
      <c r="E294" s="38"/>
    </row>
    <row r="295" spans="1:5" ht="28.5" x14ac:dyDescent="0.2">
      <c r="A295" s="37">
        <v>216</v>
      </c>
      <c r="B295" s="38" t="str">
        <f>Source!G1798</f>
        <v>Установка выключателя двухклавишного утопленного типа при скрытой проводке</v>
      </c>
      <c r="C295" s="39" t="str">
        <f>Source!H1798</f>
        <v>100 шт.</v>
      </c>
      <c r="D295" s="40">
        <f>Source!I1798</f>
        <v>0.01</v>
      </c>
      <c r="E295" s="38"/>
    </row>
    <row r="296" spans="1:5" ht="16.5" x14ac:dyDescent="0.25">
      <c r="A296" s="64" t="str">
        <f>CONCATENATE("Раздел: ", Source!G1830)</f>
        <v>Раздел: Помещение 204 Учительская</v>
      </c>
      <c r="B296" s="64"/>
      <c r="C296" s="64"/>
      <c r="D296" s="64"/>
      <c r="E296" s="64"/>
    </row>
    <row r="297" spans="1:5" ht="14.25" x14ac:dyDescent="0.2">
      <c r="A297" s="37">
        <v>217</v>
      </c>
      <c r="B297" s="38" t="str">
        <f>Source!G1834</f>
        <v>Демонтаж выключателей, розеток</v>
      </c>
      <c r="C297" s="39" t="str">
        <f>Source!H1834</f>
        <v>100 шт.</v>
      </c>
      <c r="D297" s="40">
        <f>Source!I1834</f>
        <v>0.04</v>
      </c>
      <c r="E297" s="38"/>
    </row>
    <row r="298" spans="1:5" ht="42.75" x14ac:dyDescent="0.2">
      <c r="A298" s="37">
        <v>218</v>
      </c>
      <c r="B298" s="38" t="str">
        <f>Source!G1835</f>
        <v>Сверление отверстий в строительных конструкциях из кирпича установками алмазного сверления, диаметр сверла алмазного кольцевого 70 мм</v>
      </c>
      <c r="C298" s="39" t="str">
        <f>Source!H1835</f>
        <v>10 СМ</v>
      </c>
      <c r="D298" s="40">
        <f>Source!I1835</f>
        <v>0.2</v>
      </c>
      <c r="E298" s="38"/>
    </row>
    <row r="299" spans="1:5" ht="14.25" x14ac:dyDescent="0.2">
      <c r="A299" s="37">
        <v>219</v>
      </c>
      <c r="B299" s="38" t="str">
        <f>Source!G1836</f>
        <v>Пробивка борозд в кирпичных стенах, площадь сечения до 20 см2</v>
      </c>
      <c r="C299" s="39" t="str">
        <f>Source!H1836</f>
        <v>100 м</v>
      </c>
      <c r="D299" s="40">
        <f>Source!I1836</f>
        <v>0.02</v>
      </c>
      <c r="E299" s="38"/>
    </row>
    <row r="300" spans="1:5" ht="57" x14ac:dyDescent="0.2">
      <c r="A300" s="37">
        <v>220</v>
      </c>
      <c r="B300" s="38" t="str">
        <f>Source!G1837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00" s="39" t="str">
        <f>Source!H1837</f>
        <v>км</v>
      </c>
      <c r="D300" s="40">
        <f>Source!I1837</f>
        <v>2E-3</v>
      </c>
      <c r="E300" s="38"/>
    </row>
    <row r="301" spans="1:5" ht="28.5" x14ac:dyDescent="0.2">
      <c r="A301" s="37">
        <v>221</v>
      </c>
      <c r="B301" s="38" t="str">
        <f>Source!G1838</f>
        <v>Коробки для установки выключателей, переключателей и штепсельных розеток при скрытой электропроводке, тип КУВ-1М УХЛЗ</v>
      </c>
      <c r="C301" s="39" t="str">
        <f>Source!H1838</f>
        <v>1000 шт.</v>
      </c>
      <c r="D301" s="40">
        <f>Source!I1838</f>
        <v>6.0000000000000001E-3</v>
      </c>
      <c r="E301" s="38"/>
    </row>
    <row r="302" spans="1:5" ht="28.5" x14ac:dyDescent="0.2">
      <c r="A302" s="37">
        <v>222</v>
      </c>
      <c r="B302" s="38" t="str">
        <f>Source!G1839</f>
        <v>Установка розетки штепсельной неутопленного типа при открытой проводке</v>
      </c>
      <c r="C302" s="39" t="str">
        <f>Source!H1839</f>
        <v>100 шт.</v>
      </c>
      <c r="D302" s="40">
        <f>Source!I1839</f>
        <v>0.04</v>
      </c>
      <c r="E302" s="38"/>
    </row>
    <row r="303" spans="1:5" ht="28.5" x14ac:dyDescent="0.2">
      <c r="A303" s="37">
        <v>223</v>
      </c>
      <c r="B303" s="38" t="str">
        <f>Source!G1840</f>
        <v>Установка выключателя одноклавишного неутопленного типа при открытой проводке</v>
      </c>
      <c r="C303" s="39" t="str">
        <f>Source!H1840</f>
        <v>100 шт.</v>
      </c>
      <c r="D303" s="40">
        <f>Source!I1840</f>
        <v>0.01</v>
      </c>
      <c r="E303" s="38"/>
    </row>
    <row r="304" spans="1:5" ht="28.5" x14ac:dyDescent="0.2">
      <c r="A304" s="37">
        <v>224</v>
      </c>
      <c r="B304" s="38" t="str">
        <f>Source!G1841</f>
        <v>Установка выключателя двухклавишного утопленного типа при скрытой проводке</v>
      </c>
      <c r="C304" s="39" t="str">
        <f>Source!H1841</f>
        <v>100 шт.</v>
      </c>
      <c r="D304" s="40">
        <f>Source!I1841</f>
        <v>0.01</v>
      </c>
      <c r="E304" s="38"/>
    </row>
    <row r="305" spans="1:5" ht="28.5" x14ac:dyDescent="0.2">
      <c r="A305" s="37">
        <v>225</v>
      </c>
      <c r="B305" s="38" t="str">
        <f>Source!G1842</f>
        <v>Прокладка пластикового кабель-канала - по кирпичному основанию / сечение 105х50 мм</v>
      </c>
      <c r="C305" s="39" t="str">
        <f>Source!H1842</f>
        <v>100 м</v>
      </c>
      <c r="D305" s="40">
        <f>Source!I1842</f>
        <v>1.05</v>
      </c>
      <c r="E305" s="38"/>
    </row>
    <row r="306" spans="1:5" ht="14.25" x14ac:dyDescent="0.2">
      <c r="A306" s="37">
        <v>226</v>
      </c>
      <c r="B306" s="38" t="str">
        <f>Source!G1843</f>
        <v>Прокладка проводов и кабелей в лотках, провод сечением до 6 мм2</v>
      </c>
      <c r="C306" s="39" t="str">
        <f>Source!H1843</f>
        <v>100 м</v>
      </c>
      <c r="D306" s="40">
        <f>Source!I1843</f>
        <v>0.5</v>
      </c>
      <c r="E306" s="38"/>
    </row>
    <row r="307" spans="1:5" ht="57" x14ac:dyDescent="0.2">
      <c r="A307" s="37">
        <v>227</v>
      </c>
      <c r="B307" s="38" t="str">
        <f>Source!G1844</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307" s="39" t="str">
        <f>Source!H1844</f>
        <v>км</v>
      </c>
      <c r="D307" s="40">
        <f>Source!I1844</f>
        <v>0.05</v>
      </c>
      <c r="E307" s="38"/>
    </row>
    <row r="308" spans="1:5" ht="57" x14ac:dyDescent="0.2">
      <c r="A308" s="37">
        <v>228</v>
      </c>
      <c r="B308" s="38" t="str">
        <f>Source!G1845</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308" s="39" t="str">
        <f>Source!H1845</f>
        <v>100 жил</v>
      </c>
      <c r="D308" s="40">
        <f>Source!I1845</f>
        <v>0.06</v>
      </c>
      <c r="E308" s="38"/>
    </row>
    <row r="309" spans="1:5" ht="16.5" x14ac:dyDescent="0.25">
      <c r="A309" s="64" t="str">
        <f>CONCATENATE("Раздел: ", Source!G1877)</f>
        <v>Раздел: Помещение 205 Рекреация</v>
      </c>
      <c r="B309" s="64"/>
      <c r="C309" s="64"/>
      <c r="D309" s="64"/>
      <c r="E309" s="64"/>
    </row>
    <row r="310" spans="1:5" ht="14.25" x14ac:dyDescent="0.2">
      <c r="A310" s="37">
        <v>229</v>
      </c>
      <c r="B310" s="38" t="str">
        <f>Source!G1881</f>
        <v>Демонтаж выключателей, розеток</v>
      </c>
      <c r="C310" s="39" t="str">
        <f>Source!H1881</f>
        <v>100 шт.</v>
      </c>
      <c r="D310" s="40">
        <f>Source!I1881</f>
        <v>0.1</v>
      </c>
      <c r="E310" s="38"/>
    </row>
    <row r="311" spans="1:5" ht="42.75" x14ac:dyDescent="0.2">
      <c r="A311" s="37">
        <v>230</v>
      </c>
      <c r="B311" s="38" t="str">
        <f>Source!G1882</f>
        <v>Сверление отверстий в строительных конструкциях из кирпича установками алмазного сверления, диаметр сверла алмазного кольцевого 70 мм</v>
      </c>
      <c r="C311" s="39" t="str">
        <f>Source!H1882</f>
        <v>10 СМ</v>
      </c>
      <c r="D311" s="40">
        <f>Source!I1882</f>
        <v>0.3</v>
      </c>
      <c r="E311" s="38"/>
    </row>
    <row r="312" spans="1:5" ht="14.25" x14ac:dyDescent="0.2">
      <c r="A312" s="37">
        <v>231</v>
      </c>
      <c r="B312" s="38" t="str">
        <f>Source!G1883</f>
        <v>Пробивка борозд в кирпичных стенах, площадь сечения до 20 см2</v>
      </c>
      <c r="C312" s="39" t="str">
        <f>Source!H1883</f>
        <v>100 м</v>
      </c>
      <c r="D312" s="40">
        <f>Source!I1883</f>
        <v>0.02</v>
      </c>
      <c r="E312" s="38"/>
    </row>
    <row r="313" spans="1:5" ht="57" x14ac:dyDescent="0.2">
      <c r="A313" s="37">
        <v>232</v>
      </c>
      <c r="B313" s="38" t="str">
        <f>Source!G1884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13" s="39" t="str">
        <f>Source!H1884</f>
        <v>км</v>
      </c>
      <c r="D313" s="40">
        <f>Source!I1884</f>
        <v>0.02</v>
      </c>
      <c r="E313" s="38"/>
    </row>
    <row r="314" spans="1:5" ht="28.5" x14ac:dyDescent="0.2">
      <c r="A314" s="37">
        <v>233</v>
      </c>
      <c r="B314" s="38" t="str">
        <f>Source!G1885</f>
        <v>Коробки для установки выключателей, переключателей и штепсельных розеток при скрытой электропроводке, тип КУВ-1М УХЛЗ</v>
      </c>
      <c r="C314" s="39" t="str">
        <f>Source!H1885</f>
        <v>1000 шт.</v>
      </c>
      <c r="D314" s="40">
        <f>Source!I1885</f>
        <v>6.0000000000000001E-3</v>
      </c>
      <c r="E314" s="38"/>
    </row>
    <row r="315" spans="1:5" ht="28.5" x14ac:dyDescent="0.2">
      <c r="A315" s="37">
        <v>234</v>
      </c>
      <c r="B315" s="38" t="str">
        <f>Source!G1886</f>
        <v>Установка розетки штепсельной неутопленного типа при открытой проводке</v>
      </c>
      <c r="C315" s="39" t="str">
        <f>Source!H1886</f>
        <v>100 шт.</v>
      </c>
      <c r="D315" s="40">
        <f>Source!I1886</f>
        <v>0.14000000000000001</v>
      </c>
      <c r="E315" s="38"/>
    </row>
    <row r="316" spans="1:5" ht="28.5" x14ac:dyDescent="0.2">
      <c r="A316" s="37">
        <v>235</v>
      </c>
      <c r="B316" s="38" t="str">
        <f>Source!G1887</f>
        <v>Установка выключателя одноклавишного неутопленного типа при открытой проводке</v>
      </c>
      <c r="C316" s="39" t="str">
        <f>Source!H1887</f>
        <v>100 шт.</v>
      </c>
      <c r="D316" s="40">
        <f>Source!I1887</f>
        <v>0.02</v>
      </c>
      <c r="E316" s="38"/>
    </row>
    <row r="317" spans="1:5" ht="28.5" x14ac:dyDescent="0.2">
      <c r="A317" s="37">
        <v>236</v>
      </c>
      <c r="B317" s="38" t="str">
        <f>Source!G1888</f>
        <v>Установка выключателя двухклавишного утопленного типа при скрытой проводке</v>
      </c>
      <c r="C317" s="39" t="str">
        <f>Source!H1888</f>
        <v>100 шт.</v>
      </c>
      <c r="D317" s="40">
        <f>Source!I1888</f>
        <v>0.02</v>
      </c>
      <c r="E317" s="38"/>
    </row>
    <row r="318" spans="1:5" ht="16.5" x14ac:dyDescent="0.25">
      <c r="A318" s="64" t="str">
        <f>CONCATENATE("Раздел: ", Source!G1920)</f>
        <v>Раздел: Помещение 206 Кабинет иностранных языков</v>
      </c>
      <c r="B318" s="64"/>
      <c r="C318" s="64"/>
      <c r="D318" s="64"/>
      <c r="E318" s="64"/>
    </row>
    <row r="319" spans="1:5" ht="14.25" x14ac:dyDescent="0.2">
      <c r="A319" s="37">
        <v>237</v>
      </c>
      <c r="B319" s="38" t="str">
        <f>Source!G1924</f>
        <v>Демонтаж выключателей, розеток</v>
      </c>
      <c r="C319" s="39" t="str">
        <f>Source!H1924</f>
        <v>100 шт.</v>
      </c>
      <c r="D319" s="40">
        <f>Source!I1924</f>
        <v>0.05</v>
      </c>
      <c r="E319" s="38"/>
    </row>
    <row r="320" spans="1:5" ht="42.75" x14ac:dyDescent="0.2">
      <c r="A320" s="37">
        <v>238</v>
      </c>
      <c r="B320" s="38" t="str">
        <f>Source!G1925</f>
        <v>Сверление отверстий в строительных конструкциях из кирпича установками алмазного сверления, диаметр сверла алмазного кольцевого 70 мм</v>
      </c>
      <c r="C320" s="39" t="str">
        <f>Source!H1925</f>
        <v>10 СМ</v>
      </c>
      <c r="D320" s="40">
        <f>Source!I1925</f>
        <v>0.2</v>
      </c>
      <c r="E320" s="38"/>
    </row>
    <row r="321" spans="1:5" ht="14.25" x14ac:dyDescent="0.2">
      <c r="A321" s="37">
        <v>239</v>
      </c>
      <c r="B321" s="38" t="str">
        <f>Source!G1926</f>
        <v>Пробивка борозд в кирпичных стенах, площадь сечения до 20 см2</v>
      </c>
      <c r="C321" s="39" t="str">
        <f>Source!H1926</f>
        <v>100 м</v>
      </c>
      <c r="D321" s="40">
        <f>Source!I1926</f>
        <v>0.01</v>
      </c>
      <c r="E321" s="38"/>
    </row>
    <row r="322" spans="1:5" ht="57" x14ac:dyDescent="0.2">
      <c r="A322" s="37">
        <v>240</v>
      </c>
      <c r="B322" s="38" t="str">
        <f>Source!G1927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22" s="39" t="str">
        <f>Source!H1927</f>
        <v>км</v>
      </c>
      <c r="D322" s="40">
        <f>Source!I1927</f>
        <v>1E-3</v>
      </c>
      <c r="E322" s="38"/>
    </row>
    <row r="323" spans="1:5" ht="28.5" x14ac:dyDescent="0.2">
      <c r="A323" s="37">
        <v>241</v>
      </c>
      <c r="B323" s="38" t="str">
        <f>Source!G1928</f>
        <v>Коробки для установки выключателей, переключателей и штепсельных розеток при скрытой электропроводке, тип КУВ-1М УХЛЗ</v>
      </c>
      <c r="C323" s="39" t="str">
        <f>Source!H1928</f>
        <v>1000 шт.</v>
      </c>
      <c r="D323" s="40">
        <f>Source!I1928</f>
        <v>2E-3</v>
      </c>
      <c r="E323" s="38"/>
    </row>
    <row r="324" spans="1:5" ht="28.5" x14ac:dyDescent="0.2">
      <c r="A324" s="37">
        <v>242</v>
      </c>
      <c r="B324" s="38" t="str">
        <f>Source!G1929</f>
        <v>Установка розетки штепсельной неутопленного типа при открытой проводке</v>
      </c>
      <c r="C324" s="39" t="str">
        <f>Source!H1929</f>
        <v>100 шт.</v>
      </c>
      <c r="D324" s="40">
        <f>Source!I1929</f>
        <v>0.04</v>
      </c>
      <c r="E324" s="38"/>
    </row>
    <row r="325" spans="1:5" ht="28.5" x14ac:dyDescent="0.2">
      <c r="A325" s="37">
        <v>243</v>
      </c>
      <c r="B325" s="38" t="str">
        <f>Source!G1930</f>
        <v>Установка выключателя одноклавишного неутопленного типа при открытой проводке</v>
      </c>
      <c r="C325" s="39" t="str">
        <f>Source!H1930</f>
        <v>100 шт.</v>
      </c>
      <c r="D325" s="40">
        <f>Source!I1930</f>
        <v>0.01</v>
      </c>
      <c r="E325" s="38"/>
    </row>
    <row r="326" spans="1:5" ht="28.5" x14ac:dyDescent="0.2">
      <c r="A326" s="37">
        <v>244</v>
      </c>
      <c r="B326" s="38" t="str">
        <f>Source!G1931</f>
        <v>Установка выключателя двухклавишного утопленного типа при скрытой проводке</v>
      </c>
      <c r="C326" s="39" t="str">
        <f>Source!H1931</f>
        <v>100 шт.</v>
      </c>
      <c r="D326" s="40">
        <f>Source!I1931</f>
        <v>0.01</v>
      </c>
      <c r="E326" s="38"/>
    </row>
    <row r="327" spans="1:5" ht="16.5" x14ac:dyDescent="0.25">
      <c r="A327" s="64" t="str">
        <f>CONCATENATE("Раздел: ", Source!G1963)</f>
        <v>Раздел: Помещение 207 Кабинет иностранных языков</v>
      </c>
      <c r="B327" s="64"/>
      <c r="C327" s="64"/>
      <c r="D327" s="64"/>
      <c r="E327" s="64"/>
    </row>
    <row r="328" spans="1:5" ht="14.25" x14ac:dyDescent="0.2">
      <c r="A328" s="37">
        <v>245</v>
      </c>
      <c r="B328" s="38" t="str">
        <f>Source!G1967</f>
        <v>Демонтаж выключателей, розеток</v>
      </c>
      <c r="C328" s="39" t="str">
        <f>Source!H1967</f>
        <v>100 шт.</v>
      </c>
      <c r="D328" s="40">
        <f>Source!I1967</f>
        <v>0.05</v>
      </c>
      <c r="E328" s="38"/>
    </row>
    <row r="329" spans="1:5" ht="42.75" x14ac:dyDescent="0.2">
      <c r="A329" s="37">
        <v>246</v>
      </c>
      <c r="B329" s="38" t="str">
        <f>Source!G1968</f>
        <v>Сверление отверстий в строительных конструкциях из кирпича установками алмазного сверления, диаметр сверла алмазного кольцевого 70 мм</v>
      </c>
      <c r="C329" s="39" t="str">
        <f>Source!H1968</f>
        <v>10 СМ</v>
      </c>
      <c r="D329" s="40">
        <f>Source!I1968</f>
        <v>0.2</v>
      </c>
      <c r="E329" s="38"/>
    </row>
    <row r="330" spans="1:5" ht="14.25" x14ac:dyDescent="0.2">
      <c r="A330" s="37">
        <v>247</v>
      </c>
      <c r="B330" s="38" t="str">
        <f>Source!G1969</f>
        <v>Пробивка борозд в кирпичных стенах, площадь сечения до 20 см2</v>
      </c>
      <c r="C330" s="39" t="str">
        <f>Source!H1969</f>
        <v>100 м</v>
      </c>
      <c r="D330" s="40">
        <f>Source!I1969</f>
        <v>0.01</v>
      </c>
      <c r="E330" s="38"/>
    </row>
    <row r="331" spans="1:5" ht="57" x14ac:dyDescent="0.2">
      <c r="A331" s="37">
        <v>248</v>
      </c>
      <c r="B331" s="38" t="str">
        <f>Source!G1970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31" s="39" t="str">
        <f>Source!H1970</f>
        <v>км</v>
      </c>
      <c r="D331" s="40">
        <f>Source!I1970</f>
        <v>1E-3</v>
      </c>
      <c r="E331" s="38"/>
    </row>
    <row r="332" spans="1:5" ht="28.5" x14ac:dyDescent="0.2">
      <c r="A332" s="37">
        <v>249</v>
      </c>
      <c r="B332" s="38" t="str">
        <f>Source!G1971</f>
        <v>Коробки для установки выключателей, переключателей и штепсельных розеток при скрытой электропроводке, тип КУВ-1М УХЛЗ</v>
      </c>
      <c r="C332" s="39" t="str">
        <f>Source!H1971</f>
        <v>1000 шт.</v>
      </c>
      <c r="D332" s="40">
        <f>Source!I1971</f>
        <v>2E-3</v>
      </c>
      <c r="E332" s="38"/>
    </row>
    <row r="333" spans="1:5" ht="28.5" x14ac:dyDescent="0.2">
      <c r="A333" s="37">
        <v>250</v>
      </c>
      <c r="B333" s="38" t="str">
        <f>Source!G1972</f>
        <v>Установка розетки штепсельной неутопленного типа при открытой проводке</v>
      </c>
      <c r="C333" s="39" t="str">
        <f>Source!H1972</f>
        <v>100 шт.</v>
      </c>
      <c r="D333" s="40">
        <f>Source!I1972</f>
        <v>0.04</v>
      </c>
      <c r="E333" s="38"/>
    </row>
    <row r="334" spans="1:5" ht="28.5" x14ac:dyDescent="0.2">
      <c r="A334" s="37">
        <v>251</v>
      </c>
      <c r="B334" s="38" t="str">
        <f>Source!G1973</f>
        <v>Установка выключателя одноклавишного неутопленного типа при открытой проводке</v>
      </c>
      <c r="C334" s="39" t="str">
        <f>Source!H1973</f>
        <v>100 шт.</v>
      </c>
      <c r="D334" s="40">
        <f>Source!I1973</f>
        <v>0.01</v>
      </c>
      <c r="E334" s="38"/>
    </row>
    <row r="335" spans="1:5" ht="28.5" x14ac:dyDescent="0.2">
      <c r="A335" s="37">
        <v>252</v>
      </c>
      <c r="B335" s="38" t="str">
        <f>Source!G1974</f>
        <v>Установка выключателя двухклавишного утопленного типа при скрытой проводке</v>
      </c>
      <c r="C335" s="39" t="str">
        <f>Source!H1974</f>
        <v>100 шт.</v>
      </c>
      <c r="D335" s="40">
        <f>Source!I1974</f>
        <v>0.01</v>
      </c>
      <c r="E335" s="38"/>
    </row>
    <row r="336" spans="1:5" ht="16.5" x14ac:dyDescent="0.25">
      <c r="A336" s="64" t="str">
        <f>CONCATENATE("Раздел: ", Source!G2006)</f>
        <v>Раздел: Помещение 208 Учебный класс</v>
      </c>
      <c r="B336" s="64"/>
      <c r="C336" s="64"/>
      <c r="D336" s="64"/>
      <c r="E336" s="64"/>
    </row>
    <row r="337" spans="1:5" ht="14.25" x14ac:dyDescent="0.2">
      <c r="A337" s="37">
        <v>253</v>
      </c>
      <c r="B337" s="38" t="str">
        <f>Source!G2010</f>
        <v>Демонтаж выключателей, розеток</v>
      </c>
      <c r="C337" s="39" t="str">
        <f>Source!H2010</f>
        <v>100 шт.</v>
      </c>
      <c r="D337" s="40">
        <f>Source!I2010</f>
        <v>0.05</v>
      </c>
      <c r="E337" s="38"/>
    </row>
    <row r="338" spans="1:5" ht="42.75" x14ac:dyDescent="0.2">
      <c r="A338" s="37">
        <v>254</v>
      </c>
      <c r="B338" s="38" t="str">
        <f>Source!G2011</f>
        <v>Сверление отверстий в строительных конструкциях из кирпича установками алмазного сверления, диаметр сверла алмазного кольцевого 70 мм</v>
      </c>
      <c r="C338" s="39" t="str">
        <f>Source!H2011</f>
        <v>10 СМ</v>
      </c>
      <c r="D338" s="40">
        <f>Source!I2011</f>
        <v>0.2</v>
      </c>
      <c r="E338" s="38"/>
    </row>
    <row r="339" spans="1:5" ht="14.25" x14ac:dyDescent="0.2">
      <c r="A339" s="37">
        <v>255</v>
      </c>
      <c r="B339" s="38" t="str">
        <f>Source!G2012</f>
        <v>Пробивка борозд в кирпичных стенах, площадь сечения до 20 см2</v>
      </c>
      <c r="C339" s="39" t="str">
        <f>Source!H2012</f>
        <v>100 м</v>
      </c>
      <c r="D339" s="40">
        <f>Source!I2012</f>
        <v>0.01</v>
      </c>
      <c r="E339" s="38"/>
    </row>
    <row r="340" spans="1:5" ht="57" x14ac:dyDescent="0.2">
      <c r="A340" s="37">
        <v>256</v>
      </c>
      <c r="B340" s="38" t="str">
        <f>Source!G2013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40" s="39" t="str">
        <f>Source!H2013</f>
        <v>км</v>
      </c>
      <c r="D340" s="40">
        <f>Source!I2013</f>
        <v>1E-3</v>
      </c>
      <c r="E340" s="38"/>
    </row>
    <row r="341" spans="1:5" ht="28.5" x14ac:dyDescent="0.2">
      <c r="A341" s="37">
        <v>257</v>
      </c>
      <c r="B341" s="38" t="str">
        <f>Source!G2014</f>
        <v>Коробки для установки выключателей, переключателей и штепсельных розеток при скрытой электропроводке, тип КУВ-1М УХЛЗ</v>
      </c>
      <c r="C341" s="39" t="str">
        <f>Source!H2014</f>
        <v>1000 шт.</v>
      </c>
      <c r="D341" s="40">
        <f>Source!I2014</f>
        <v>2E-3</v>
      </c>
      <c r="E341" s="38"/>
    </row>
    <row r="342" spans="1:5" ht="28.5" x14ac:dyDescent="0.2">
      <c r="A342" s="37">
        <v>258</v>
      </c>
      <c r="B342" s="38" t="str">
        <f>Source!G2015</f>
        <v>Установка розетки штепсельной неутопленного типа при открытой проводке</v>
      </c>
      <c r="C342" s="39" t="str">
        <f>Source!H2015</f>
        <v>100 шт.</v>
      </c>
      <c r="D342" s="40">
        <f>Source!I2015</f>
        <v>0.04</v>
      </c>
      <c r="E342" s="38"/>
    </row>
    <row r="343" spans="1:5" ht="28.5" x14ac:dyDescent="0.2">
      <c r="A343" s="37">
        <v>259</v>
      </c>
      <c r="B343" s="38" t="str">
        <f>Source!G2016</f>
        <v>Установка выключателя одноклавишного неутопленного типа при открытой проводке</v>
      </c>
      <c r="C343" s="39" t="str">
        <f>Source!H2016</f>
        <v>100 шт.</v>
      </c>
      <c r="D343" s="40">
        <f>Source!I2016</f>
        <v>0.01</v>
      </c>
      <c r="E343" s="38"/>
    </row>
    <row r="344" spans="1:5" ht="28.5" x14ac:dyDescent="0.2">
      <c r="A344" s="37">
        <v>260</v>
      </c>
      <c r="B344" s="38" t="str">
        <f>Source!G2017</f>
        <v>Установка выключателя двухклавишного утопленного типа при скрытой проводке</v>
      </c>
      <c r="C344" s="39" t="str">
        <f>Source!H2017</f>
        <v>100 шт.</v>
      </c>
      <c r="D344" s="40">
        <f>Source!I2017</f>
        <v>0.01</v>
      </c>
      <c r="E344" s="38"/>
    </row>
    <row r="345" spans="1:5" ht="16.5" x14ac:dyDescent="0.25">
      <c r="A345" s="64" t="str">
        <f>CONCATENATE("Раздел: ", Source!G2049)</f>
        <v>Раздел: Помещение 209 Учебный класс</v>
      </c>
      <c r="B345" s="64"/>
      <c r="C345" s="64"/>
      <c r="D345" s="64"/>
      <c r="E345" s="64"/>
    </row>
    <row r="346" spans="1:5" ht="14.25" x14ac:dyDescent="0.2">
      <c r="A346" s="37">
        <v>261</v>
      </c>
      <c r="B346" s="38" t="str">
        <f>Source!G2053</f>
        <v>Демонтаж выключателей, розеток</v>
      </c>
      <c r="C346" s="39" t="str">
        <f>Source!H2053</f>
        <v>100 шт.</v>
      </c>
      <c r="D346" s="40">
        <f>Source!I2053</f>
        <v>0.05</v>
      </c>
      <c r="E346" s="38"/>
    </row>
    <row r="347" spans="1:5" ht="42.75" x14ac:dyDescent="0.2">
      <c r="A347" s="37">
        <v>262</v>
      </c>
      <c r="B347" s="38" t="str">
        <f>Source!G2054</f>
        <v>Сверление отверстий в строительных конструкциях из кирпича установками алмазного сверления, диаметр сверла алмазного кольцевого 70 мм</v>
      </c>
      <c r="C347" s="39" t="str">
        <f>Source!H2054</f>
        <v>10 СМ</v>
      </c>
      <c r="D347" s="40">
        <f>Source!I2054</f>
        <v>0.2</v>
      </c>
      <c r="E347" s="38"/>
    </row>
    <row r="348" spans="1:5" ht="14.25" x14ac:dyDescent="0.2">
      <c r="A348" s="37">
        <v>263</v>
      </c>
      <c r="B348" s="38" t="str">
        <f>Source!G2055</f>
        <v>Пробивка борозд в кирпичных стенах, площадь сечения до 20 см2</v>
      </c>
      <c r="C348" s="39" t="str">
        <f>Source!H2055</f>
        <v>100 м</v>
      </c>
      <c r="D348" s="40">
        <f>Source!I2055</f>
        <v>0.01</v>
      </c>
      <c r="E348" s="38"/>
    </row>
    <row r="349" spans="1:5" ht="57" x14ac:dyDescent="0.2">
      <c r="A349" s="37">
        <v>264</v>
      </c>
      <c r="B349" s="38" t="str">
        <f>Source!G2056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49" s="39" t="str">
        <f>Source!H2056</f>
        <v>км</v>
      </c>
      <c r="D349" s="40">
        <f>Source!I2056</f>
        <v>1E-3</v>
      </c>
      <c r="E349" s="38"/>
    </row>
    <row r="350" spans="1:5" ht="28.5" x14ac:dyDescent="0.2">
      <c r="A350" s="37">
        <v>265</v>
      </c>
      <c r="B350" s="38" t="str">
        <f>Source!G2057</f>
        <v>Коробки для установки выключателей, переключателей и штепсельных розеток при скрытой электропроводке, тип КУВ-1М УХЛЗ</v>
      </c>
      <c r="C350" s="39" t="str">
        <f>Source!H2057</f>
        <v>1000 шт.</v>
      </c>
      <c r="D350" s="40">
        <f>Source!I2057</f>
        <v>2E-3</v>
      </c>
      <c r="E350" s="38"/>
    </row>
    <row r="351" spans="1:5" ht="28.5" x14ac:dyDescent="0.2">
      <c r="A351" s="37">
        <v>266</v>
      </c>
      <c r="B351" s="38" t="str">
        <f>Source!G2058</f>
        <v>Установка розетки штепсельной неутопленного типа при открытой проводке</v>
      </c>
      <c r="C351" s="39" t="str">
        <f>Source!H2058</f>
        <v>100 шт.</v>
      </c>
      <c r="D351" s="40">
        <f>Source!I2058</f>
        <v>0.04</v>
      </c>
      <c r="E351" s="38"/>
    </row>
    <row r="352" spans="1:5" ht="28.5" x14ac:dyDescent="0.2">
      <c r="A352" s="37">
        <v>267</v>
      </c>
      <c r="B352" s="38" t="str">
        <f>Source!G2059</f>
        <v>Установка выключателя одноклавишного неутопленного типа при открытой проводке</v>
      </c>
      <c r="C352" s="39" t="str">
        <f>Source!H2059</f>
        <v>100 шт.</v>
      </c>
      <c r="D352" s="40">
        <f>Source!I2059</f>
        <v>0.01</v>
      </c>
      <c r="E352" s="38"/>
    </row>
    <row r="353" spans="1:5" ht="28.5" x14ac:dyDescent="0.2">
      <c r="A353" s="37">
        <v>268</v>
      </c>
      <c r="B353" s="38" t="str">
        <f>Source!G2060</f>
        <v>Установка выключателя двухклавишного утопленного типа при скрытой проводке</v>
      </c>
      <c r="C353" s="39" t="str">
        <f>Source!H2060</f>
        <v>100 шт.</v>
      </c>
      <c r="D353" s="40">
        <f>Source!I2060</f>
        <v>0.01</v>
      </c>
      <c r="E353" s="38"/>
    </row>
    <row r="354" spans="1:5" ht="16.5" x14ac:dyDescent="0.25">
      <c r="A354" s="64" t="str">
        <f>CONCATENATE("Раздел: ", Source!G2092)</f>
        <v>Раздел: Помещение 216 Учебный класс</v>
      </c>
      <c r="B354" s="64"/>
      <c r="C354" s="64"/>
      <c r="D354" s="64"/>
      <c r="E354" s="64"/>
    </row>
    <row r="355" spans="1:5" ht="14.25" x14ac:dyDescent="0.2">
      <c r="A355" s="37">
        <v>269</v>
      </c>
      <c r="B355" s="38" t="str">
        <f>Source!G2096</f>
        <v>Демонтаж выключателей, розеток</v>
      </c>
      <c r="C355" s="39" t="str">
        <f>Source!H2096</f>
        <v>100 шт.</v>
      </c>
      <c r="D355" s="40">
        <f>Source!I2096</f>
        <v>0.05</v>
      </c>
      <c r="E355" s="38"/>
    </row>
    <row r="356" spans="1:5" ht="42.75" x14ac:dyDescent="0.2">
      <c r="A356" s="37">
        <v>270</v>
      </c>
      <c r="B356" s="38" t="str">
        <f>Source!G2097</f>
        <v>Сверление отверстий в строительных конструкциях из кирпича установками алмазного сверления, диаметр сверла алмазного кольцевого 70 мм</v>
      </c>
      <c r="C356" s="39" t="str">
        <f>Source!H2097</f>
        <v>10 СМ</v>
      </c>
      <c r="D356" s="40">
        <f>Source!I2097</f>
        <v>0.2</v>
      </c>
      <c r="E356" s="38"/>
    </row>
    <row r="357" spans="1:5" ht="14.25" x14ac:dyDescent="0.2">
      <c r="A357" s="37">
        <v>271</v>
      </c>
      <c r="B357" s="38" t="str">
        <f>Source!G2098</f>
        <v>Пробивка борозд в кирпичных стенах, площадь сечения до 20 см2</v>
      </c>
      <c r="C357" s="39" t="str">
        <f>Source!H2098</f>
        <v>100 м</v>
      </c>
      <c r="D357" s="40">
        <f>Source!I2098</f>
        <v>0.01</v>
      </c>
      <c r="E357" s="38"/>
    </row>
    <row r="358" spans="1:5" ht="57" x14ac:dyDescent="0.2">
      <c r="A358" s="37">
        <v>272</v>
      </c>
      <c r="B358" s="38" t="str">
        <f>Source!G2099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58" s="39" t="str">
        <f>Source!H2099</f>
        <v>км</v>
      </c>
      <c r="D358" s="40">
        <f>Source!I2099</f>
        <v>1E-3</v>
      </c>
      <c r="E358" s="38"/>
    </row>
    <row r="359" spans="1:5" ht="28.5" x14ac:dyDescent="0.2">
      <c r="A359" s="37">
        <v>273</v>
      </c>
      <c r="B359" s="38" t="str">
        <f>Source!G2100</f>
        <v>Коробки для установки выключателей, переключателей и штепсельных розеток при скрытой электропроводке, тип КУВ-1М УХЛЗ</v>
      </c>
      <c r="C359" s="39" t="str">
        <f>Source!H2100</f>
        <v>1000 шт.</v>
      </c>
      <c r="D359" s="40">
        <f>Source!I2100</f>
        <v>2E-3</v>
      </c>
      <c r="E359" s="38"/>
    </row>
    <row r="360" spans="1:5" ht="28.5" x14ac:dyDescent="0.2">
      <c r="A360" s="37">
        <v>274</v>
      </c>
      <c r="B360" s="38" t="str">
        <f>Source!G2101</f>
        <v>Установка розетки штепсельной неутопленного типа при открытой проводке</v>
      </c>
      <c r="C360" s="39" t="str">
        <f>Source!H2101</f>
        <v>100 шт.</v>
      </c>
      <c r="D360" s="40">
        <f>Source!I2101</f>
        <v>0.04</v>
      </c>
      <c r="E360" s="38"/>
    </row>
    <row r="361" spans="1:5" ht="28.5" x14ac:dyDescent="0.2">
      <c r="A361" s="37">
        <v>275</v>
      </c>
      <c r="B361" s="38" t="str">
        <f>Source!G2102</f>
        <v>Установка выключателя одноклавишного неутопленного типа при открытой проводке</v>
      </c>
      <c r="C361" s="39" t="str">
        <f>Source!H2102</f>
        <v>100 шт.</v>
      </c>
      <c r="D361" s="40">
        <f>Source!I2102</f>
        <v>0.01</v>
      </c>
      <c r="E361" s="38"/>
    </row>
    <row r="362" spans="1:5" ht="28.5" x14ac:dyDescent="0.2">
      <c r="A362" s="37">
        <v>276</v>
      </c>
      <c r="B362" s="38" t="str">
        <f>Source!G2103</f>
        <v>Установка выключателя двухклавишного утопленного типа при скрытой проводке</v>
      </c>
      <c r="C362" s="39" t="str">
        <f>Source!H2103</f>
        <v>100 шт.</v>
      </c>
      <c r="D362" s="40">
        <f>Source!I2103</f>
        <v>0.01</v>
      </c>
      <c r="E362" s="38"/>
    </row>
    <row r="363" spans="1:5" ht="16.5" x14ac:dyDescent="0.25">
      <c r="A363" s="64" t="str">
        <f>CONCATENATE("Раздел: ", Source!G2135)</f>
        <v>Раздел: Помещение 217 Учебный класс</v>
      </c>
      <c r="B363" s="64"/>
      <c r="C363" s="64"/>
      <c r="D363" s="64"/>
      <c r="E363" s="64"/>
    </row>
    <row r="364" spans="1:5" ht="14.25" x14ac:dyDescent="0.2">
      <c r="A364" s="37">
        <v>277</v>
      </c>
      <c r="B364" s="38" t="str">
        <f>Source!G2139</f>
        <v>Демонтаж выключателей, розеток</v>
      </c>
      <c r="C364" s="39" t="str">
        <f>Source!H2139</f>
        <v>100 шт.</v>
      </c>
      <c r="D364" s="40">
        <f>Source!I2139</f>
        <v>0.05</v>
      </c>
      <c r="E364" s="38"/>
    </row>
    <row r="365" spans="1:5" ht="42.75" x14ac:dyDescent="0.2">
      <c r="A365" s="37">
        <v>278</v>
      </c>
      <c r="B365" s="38" t="str">
        <f>Source!G2140</f>
        <v>Сверление отверстий в строительных конструкциях из кирпича установками алмазного сверления, диаметр сверла алмазного кольцевого 70 мм</v>
      </c>
      <c r="C365" s="39" t="str">
        <f>Source!H2140</f>
        <v>10 СМ</v>
      </c>
      <c r="D365" s="40">
        <f>Source!I2140</f>
        <v>0.2</v>
      </c>
      <c r="E365" s="38"/>
    </row>
    <row r="366" spans="1:5" ht="14.25" x14ac:dyDescent="0.2">
      <c r="A366" s="37">
        <v>279</v>
      </c>
      <c r="B366" s="38" t="str">
        <f>Source!G2141</f>
        <v>Пробивка борозд в кирпичных стенах, площадь сечения до 20 см2</v>
      </c>
      <c r="C366" s="39" t="str">
        <f>Source!H2141</f>
        <v>100 м</v>
      </c>
      <c r="D366" s="40">
        <f>Source!I2141</f>
        <v>0.01</v>
      </c>
      <c r="E366" s="38"/>
    </row>
    <row r="367" spans="1:5" ht="57" x14ac:dyDescent="0.2">
      <c r="A367" s="37">
        <v>280</v>
      </c>
      <c r="B367" s="38" t="str">
        <f>Source!G2142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67" s="39" t="str">
        <f>Source!H2142</f>
        <v>км</v>
      </c>
      <c r="D367" s="40">
        <f>Source!I2142</f>
        <v>1E-3</v>
      </c>
      <c r="E367" s="38"/>
    </row>
    <row r="368" spans="1:5" ht="28.5" x14ac:dyDescent="0.2">
      <c r="A368" s="37">
        <v>281</v>
      </c>
      <c r="B368" s="38" t="str">
        <f>Source!G2143</f>
        <v>Коробки для установки выключателей, переключателей и штепсельных розеток при скрытой электропроводке, тип КУВ-1М УХЛЗ</v>
      </c>
      <c r="C368" s="39" t="str">
        <f>Source!H2143</f>
        <v>1000 шт.</v>
      </c>
      <c r="D368" s="40">
        <f>Source!I2143</f>
        <v>2E-3</v>
      </c>
      <c r="E368" s="38"/>
    </row>
    <row r="369" spans="1:5" ht="28.5" x14ac:dyDescent="0.2">
      <c r="A369" s="37">
        <v>282</v>
      </c>
      <c r="B369" s="38" t="str">
        <f>Source!G2144</f>
        <v>Установка розетки штепсельной неутопленного типа при открытой проводке</v>
      </c>
      <c r="C369" s="39" t="str">
        <f>Source!H2144</f>
        <v>100 шт.</v>
      </c>
      <c r="D369" s="40">
        <f>Source!I2144</f>
        <v>0.04</v>
      </c>
      <c r="E369" s="38"/>
    </row>
    <row r="370" spans="1:5" ht="28.5" x14ac:dyDescent="0.2">
      <c r="A370" s="37">
        <v>283</v>
      </c>
      <c r="B370" s="38" t="str">
        <f>Source!G2145</f>
        <v>Установка выключателя одноклавишного неутопленного типа при открытой проводке</v>
      </c>
      <c r="C370" s="39" t="str">
        <f>Source!H2145</f>
        <v>100 шт.</v>
      </c>
      <c r="D370" s="40">
        <f>Source!I2145</f>
        <v>0.01</v>
      </c>
      <c r="E370" s="38"/>
    </row>
    <row r="371" spans="1:5" ht="28.5" x14ac:dyDescent="0.2">
      <c r="A371" s="37">
        <v>284</v>
      </c>
      <c r="B371" s="38" t="str">
        <f>Source!G2146</f>
        <v>Установка выключателя двухклавишного утопленного типа при скрытой проводке</v>
      </c>
      <c r="C371" s="39" t="str">
        <f>Source!H2146</f>
        <v>100 шт.</v>
      </c>
      <c r="D371" s="40">
        <f>Source!I2146</f>
        <v>0.01</v>
      </c>
      <c r="E371" s="38"/>
    </row>
    <row r="372" spans="1:5" ht="16.5" x14ac:dyDescent="0.25">
      <c r="A372" s="64" t="str">
        <f>CONCATENATE("Раздел: ", Source!G2178)</f>
        <v>Раздел: Помещение 218 Лаборантская</v>
      </c>
      <c r="B372" s="64"/>
      <c r="C372" s="64"/>
      <c r="D372" s="64"/>
      <c r="E372" s="64"/>
    </row>
    <row r="373" spans="1:5" ht="14.25" x14ac:dyDescent="0.2">
      <c r="A373" s="37">
        <v>285</v>
      </c>
      <c r="B373" s="38" t="str">
        <f>Source!G2182</f>
        <v>Демонтаж выключателей, розеток</v>
      </c>
      <c r="C373" s="39" t="str">
        <f>Source!H2182</f>
        <v>100 шт.</v>
      </c>
      <c r="D373" s="40">
        <f>Source!I2182</f>
        <v>0.05</v>
      </c>
      <c r="E373" s="38"/>
    </row>
    <row r="374" spans="1:5" ht="42.75" x14ac:dyDescent="0.2">
      <c r="A374" s="37">
        <v>286</v>
      </c>
      <c r="B374" s="38" t="str">
        <f>Source!G2183</f>
        <v>Сверление отверстий в строительных конструкциях из кирпича установками алмазного сверления, диаметр сверла алмазного кольцевого 70 мм</v>
      </c>
      <c r="C374" s="39" t="str">
        <f>Source!H2183</f>
        <v>10 СМ</v>
      </c>
      <c r="D374" s="40">
        <f>Source!I2183</f>
        <v>0.2</v>
      </c>
      <c r="E374" s="38"/>
    </row>
    <row r="375" spans="1:5" ht="14.25" x14ac:dyDescent="0.2">
      <c r="A375" s="37">
        <v>287</v>
      </c>
      <c r="B375" s="38" t="str">
        <f>Source!G2184</f>
        <v>Пробивка борозд в кирпичных стенах, площадь сечения до 20 см2</v>
      </c>
      <c r="C375" s="39" t="str">
        <f>Source!H2184</f>
        <v>100 м</v>
      </c>
      <c r="D375" s="40">
        <f>Source!I2184</f>
        <v>0.01</v>
      </c>
      <c r="E375" s="38"/>
    </row>
    <row r="376" spans="1:5" ht="57" x14ac:dyDescent="0.2">
      <c r="A376" s="37">
        <v>288</v>
      </c>
      <c r="B376" s="38" t="str">
        <f>Source!G2185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76" s="39" t="str">
        <f>Source!H2185</f>
        <v>км</v>
      </c>
      <c r="D376" s="40">
        <f>Source!I2185</f>
        <v>1E-3</v>
      </c>
      <c r="E376" s="38"/>
    </row>
    <row r="377" spans="1:5" ht="28.5" x14ac:dyDescent="0.2">
      <c r="A377" s="37">
        <v>289</v>
      </c>
      <c r="B377" s="38" t="str">
        <f>Source!G2186</f>
        <v>Коробки для установки выключателей, переключателей и штепсельных розеток при скрытой электропроводке, тип КУВ-1М УХЛЗ</v>
      </c>
      <c r="C377" s="39" t="str">
        <f>Source!H2186</f>
        <v>1000 шт.</v>
      </c>
      <c r="D377" s="40">
        <f>Source!I2186</f>
        <v>2E-3</v>
      </c>
      <c r="E377" s="38"/>
    </row>
    <row r="378" spans="1:5" ht="28.5" x14ac:dyDescent="0.2">
      <c r="A378" s="37">
        <v>290</v>
      </c>
      <c r="B378" s="38" t="str">
        <f>Source!G2187</f>
        <v>Установка розетки штепсельной неутопленного типа при открытой проводке</v>
      </c>
      <c r="C378" s="39" t="str">
        <f>Source!H2187</f>
        <v>100 шт.</v>
      </c>
      <c r="D378" s="40">
        <f>Source!I2187</f>
        <v>0.04</v>
      </c>
      <c r="E378" s="38"/>
    </row>
    <row r="379" spans="1:5" ht="28.5" x14ac:dyDescent="0.2">
      <c r="A379" s="37">
        <v>291</v>
      </c>
      <c r="B379" s="38" t="str">
        <f>Source!G2188</f>
        <v>Установка выключателя одноклавишного неутопленного типа при открытой проводке</v>
      </c>
      <c r="C379" s="39" t="str">
        <f>Source!H2188</f>
        <v>100 шт.</v>
      </c>
      <c r="D379" s="40">
        <f>Source!I2188</f>
        <v>0.01</v>
      </c>
      <c r="E379" s="38"/>
    </row>
    <row r="380" spans="1:5" ht="28.5" x14ac:dyDescent="0.2">
      <c r="A380" s="37">
        <v>292</v>
      </c>
      <c r="B380" s="38" t="str">
        <f>Source!G2189</f>
        <v>Установка выключателя двухклавишного утопленного типа при скрытой проводке</v>
      </c>
      <c r="C380" s="39" t="str">
        <f>Source!H2189</f>
        <v>100 шт.</v>
      </c>
      <c r="D380" s="40">
        <f>Source!I2189</f>
        <v>0.01</v>
      </c>
      <c r="E380" s="38"/>
    </row>
    <row r="381" spans="1:5" ht="16.5" x14ac:dyDescent="0.25">
      <c r="A381" s="64" t="str">
        <f>CONCATENATE("Раздел: ", Source!G2221)</f>
        <v>Раздел: Помещение 219 кабинет ИТК</v>
      </c>
      <c r="B381" s="64"/>
      <c r="C381" s="64"/>
      <c r="D381" s="64"/>
      <c r="E381" s="64"/>
    </row>
    <row r="382" spans="1:5" ht="14.25" x14ac:dyDescent="0.2">
      <c r="A382" s="37">
        <v>293</v>
      </c>
      <c r="B382" s="38" t="str">
        <f>Source!G2225</f>
        <v>Демонтаж выключателей, розеток</v>
      </c>
      <c r="C382" s="39" t="str">
        <f>Source!H2225</f>
        <v>100 шт.</v>
      </c>
      <c r="D382" s="40">
        <f>Source!I2225</f>
        <v>0.04</v>
      </c>
      <c r="E382" s="38"/>
    </row>
    <row r="383" spans="1:5" ht="42.75" x14ac:dyDescent="0.2">
      <c r="A383" s="37">
        <v>294</v>
      </c>
      <c r="B383" s="38" t="str">
        <f>Source!G2226</f>
        <v>Сверление отверстий в строительных конструкциях из кирпича установками алмазного сверления, диаметр сверла алмазного кольцевого 70 мм</v>
      </c>
      <c r="C383" s="39" t="str">
        <f>Source!H2226</f>
        <v>10 СМ</v>
      </c>
      <c r="D383" s="40">
        <f>Source!I2226</f>
        <v>0.2</v>
      </c>
      <c r="E383" s="38"/>
    </row>
    <row r="384" spans="1:5" ht="14.25" x14ac:dyDescent="0.2">
      <c r="A384" s="37">
        <v>295</v>
      </c>
      <c r="B384" s="38" t="str">
        <f>Source!G2227</f>
        <v>Пробивка борозд в кирпичных стенах, площадь сечения до 20 см2</v>
      </c>
      <c r="C384" s="39" t="str">
        <f>Source!H2227</f>
        <v>100 м</v>
      </c>
      <c r="D384" s="40">
        <f>Source!I2227</f>
        <v>0.02</v>
      </c>
      <c r="E384" s="38"/>
    </row>
    <row r="385" spans="1:5" ht="57" x14ac:dyDescent="0.2">
      <c r="A385" s="37">
        <v>296</v>
      </c>
      <c r="B385" s="38" t="str">
        <f>Source!G2228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85" s="39" t="str">
        <f>Source!H2228</f>
        <v>км</v>
      </c>
      <c r="D385" s="40">
        <f>Source!I2228</f>
        <v>2E-3</v>
      </c>
      <c r="E385" s="38"/>
    </row>
    <row r="386" spans="1:5" ht="28.5" x14ac:dyDescent="0.2">
      <c r="A386" s="37">
        <v>297</v>
      </c>
      <c r="B386" s="38" t="str">
        <f>Source!G2229</f>
        <v>Коробки для установки выключателей, переключателей и штепсельных розеток при скрытой электропроводке, тип КУВ-1М УХЛЗ</v>
      </c>
      <c r="C386" s="39" t="str">
        <f>Source!H2229</f>
        <v>1000 шт.</v>
      </c>
      <c r="D386" s="40">
        <f>Source!I2229</f>
        <v>6.0000000000000001E-3</v>
      </c>
      <c r="E386" s="38"/>
    </row>
    <row r="387" spans="1:5" ht="28.5" x14ac:dyDescent="0.2">
      <c r="A387" s="37">
        <v>298</v>
      </c>
      <c r="B387" s="38" t="str">
        <f>Source!G2230</f>
        <v>Установка розетки штепсельной неутопленного типа при открытой проводке</v>
      </c>
      <c r="C387" s="39" t="str">
        <f>Source!H2230</f>
        <v>100 шт.</v>
      </c>
      <c r="D387" s="40">
        <f>Source!I2230</f>
        <v>0.04</v>
      </c>
      <c r="E387" s="38"/>
    </row>
    <row r="388" spans="1:5" ht="28.5" x14ac:dyDescent="0.2">
      <c r="A388" s="37">
        <v>299</v>
      </c>
      <c r="B388" s="38" t="str">
        <f>Source!G2231</f>
        <v>Установка выключателя одноклавишного неутопленного типа при открытой проводке</v>
      </c>
      <c r="C388" s="39" t="str">
        <f>Source!H2231</f>
        <v>100 шт.</v>
      </c>
      <c r="D388" s="40">
        <f>Source!I2231</f>
        <v>0.01</v>
      </c>
      <c r="E388" s="38"/>
    </row>
    <row r="389" spans="1:5" ht="28.5" x14ac:dyDescent="0.2">
      <c r="A389" s="37">
        <v>300</v>
      </c>
      <c r="B389" s="38" t="str">
        <f>Source!G2232</f>
        <v>Установка выключателя двухклавишного утопленного типа при скрытой проводке</v>
      </c>
      <c r="C389" s="39" t="str">
        <f>Source!H2232</f>
        <v>100 шт.</v>
      </c>
      <c r="D389" s="40">
        <f>Source!I2232</f>
        <v>0.01</v>
      </c>
      <c r="E389" s="38"/>
    </row>
    <row r="390" spans="1:5" ht="28.5" x14ac:dyDescent="0.2">
      <c r="A390" s="37">
        <v>301</v>
      </c>
      <c r="B390" s="38" t="str">
        <f>Source!G2233</f>
        <v>Прокладка пластикового кабель-канала - по кирпичному основанию / сечение 105х50 мм</v>
      </c>
      <c r="C390" s="39" t="str">
        <f>Source!H2233</f>
        <v>100 м</v>
      </c>
      <c r="D390" s="40">
        <f>Source!I2233</f>
        <v>1.05</v>
      </c>
      <c r="E390" s="38"/>
    </row>
    <row r="391" spans="1:5" ht="14.25" x14ac:dyDescent="0.2">
      <c r="A391" s="37">
        <v>302</v>
      </c>
      <c r="B391" s="38" t="str">
        <f>Source!G2234</f>
        <v>Прокладка проводов и кабелей в лотках, провод сечением до 6 мм2</v>
      </c>
      <c r="C391" s="39" t="str">
        <f>Source!H2234</f>
        <v>100 м</v>
      </c>
      <c r="D391" s="40">
        <f>Source!I2234</f>
        <v>0.5</v>
      </c>
      <c r="E391" s="38"/>
    </row>
    <row r="392" spans="1:5" ht="57" x14ac:dyDescent="0.2">
      <c r="A392" s="37">
        <v>303</v>
      </c>
      <c r="B392" s="38" t="str">
        <f>Source!G2235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392" s="39" t="str">
        <f>Source!H2235</f>
        <v>км</v>
      </c>
      <c r="D392" s="40">
        <f>Source!I2235</f>
        <v>0.05</v>
      </c>
      <c r="E392" s="38"/>
    </row>
    <row r="393" spans="1:5" ht="57" x14ac:dyDescent="0.2">
      <c r="A393" s="37">
        <v>304</v>
      </c>
      <c r="B393" s="38" t="str">
        <f>Source!G2236</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393" s="39" t="str">
        <f>Source!H2236</f>
        <v>100 жил</v>
      </c>
      <c r="D393" s="40">
        <f>Source!I2236</f>
        <v>0.09</v>
      </c>
      <c r="E393" s="38"/>
    </row>
    <row r="394" spans="1:5" ht="16.5" x14ac:dyDescent="0.25">
      <c r="A394" s="64" t="str">
        <f>CONCATENATE("Раздел: ", Source!G2268)</f>
        <v>Раздел: Помещение 220 Кабинет ИТК</v>
      </c>
      <c r="B394" s="64"/>
      <c r="C394" s="64"/>
      <c r="D394" s="64"/>
      <c r="E394" s="64"/>
    </row>
    <row r="395" spans="1:5" ht="14.25" x14ac:dyDescent="0.2">
      <c r="A395" s="37">
        <v>305</v>
      </c>
      <c r="B395" s="38" t="str">
        <f>Source!G2272</f>
        <v>Демонтаж выключателей, розеток</v>
      </c>
      <c r="C395" s="39" t="str">
        <f>Source!H2272</f>
        <v>100 шт.</v>
      </c>
      <c r="D395" s="40">
        <f>Source!I2272</f>
        <v>0.04</v>
      </c>
      <c r="E395" s="38"/>
    </row>
    <row r="396" spans="1:5" ht="42.75" x14ac:dyDescent="0.2">
      <c r="A396" s="37">
        <v>306</v>
      </c>
      <c r="B396" s="38" t="str">
        <f>Source!G2273</f>
        <v>Сверление отверстий в строительных конструкциях из кирпича установками алмазного сверления, диаметр сверла алмазного кольцевого 70 мм</v>
      </c>
      <c r="C396" s="39" t="str">
        <f>Source!H2273</f>
        <v>10 СМ</v>
      </c>
      <c r="D396" s="40">
        <f>Source!I2273</f>
        <v>0.2</v>
      </c>
      <c r="E396" s="38"/>
    </row>
    <row r="397" spans="1:5" ht="14.25" x14ac:dyDescent="0.2">
      <c r="A397" s="37">
        <v>307</v>
      </c>
      <c r="B397" s="38" t="str">
        <f>Source!G2274</f>
        <v>Пробивка борозд в кирпичных стенах, площадь сечения до 20 см2</v>
      </c>
      <c r="C397" s="39" t="str">
        <f>Source!H2274</f>
        <v>100 м</v>
      </c>
      <c r="D397" s="40">
        <f>Source!I2274</f>
        <v>0.02</v>
      </c>
      <c r="E397" s="38"/>
    </row>
    <row r="398" spans="1:5" ht="57" x14ac:dyDescent="0.2">
      <c r="A398" s="37">
        <v>308</v>
      </c>
      <c r="B398" s="38" t="str">
        <f>Source!G2275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398" s="39" t="str">
        <f>Source!H2275</f>
        <v>км</v>
      </c>
      <c r="D398" s="40">
        <f>Source!I2275</f>
        <v>2E-3</v>
      </c>
      <c r="E398" s="38"/>
    </row>
    <row r="399" spans="1:5" ht="28.5" x14ac:dyDescent="0.2">
      <c r="A399" s="37">
        <v>309</v>
      </c>
      <c r="B399" s="38" t="str">
        <f>Source!G2276</f>
        <v>Коробки для установки выключателей, переключателей и штепсельных розеток при скрытой электропроводке, тип КУВ-1М УХЛЗ</v>
      </c>
      <c r="C399" s="39" t="str">
        <f>Source!H2276</f>
        <v>1000 шт.</v>
      </c>
      <c r="D399" s="40">
        <f>Source!I2276</f>
        <v>6.0000000000000001E-3</v>
      </c>
      <c r="E399" s="38"/>
    </row>
    <row r="400" spans="1:5" ht="28.5" x14ac:dyDescent="0.2">
      <c r="A400" s="37">
        <v>310</v>
      </c>
      <c r="B400" s="38" t="str">
        <f>Source!G2277</f>
        <v>Установка розетки штепсельной неутопленного типа при открытой проводке</v>
      </c>
      <c r="C400" s="39" t="str">
        <f>Source!H2277</f>
        <v>100 шт.</v>
      </c>
      <c r="D400" s="40">
        <f>Source!I2277</f>
        <v>0.34</v>
      </c>
      <c r="E400" s="38"/>
    </row>
    <row r="401" spans="1:5" ht="28.5" x14ac:dyDescent="0.2">
      <c r="A401" s="37">
        <v>311</v>
      </c>
      <c r="B401" s="38" t="str">
        <f>Source!G2278</f>
        <v>Установка выключателя одноклавишного неутопленного типа при открытой проводке</v>
      </c>
      <c r="C401" s="39" t="str">
        <f>Source!H2278</f>
        <v>100 шт.</v>
      </c>
      <c r="D401" s="40">
        <f>Source!I2278</f>
        <v>0.01</v>
      </c>
      <c r="E401" s="38"/>
    </row>
    <row r="402" spans="1:5" ht="28.5" x14ac:dyDescent="0.2">
      <c r="A402" s="37">
        <v>312</v>
      </c>
      <c r="B402" s="38" t="str">
        <f>Source!G2279</f>
        <v>Установка выключателя двухклавишного утопленного типа при скрытой проводке</v>
      </c>
      <c r="C402" s="39" t="str">
        <f>Source!H2279</f>
        <v>100 шт.</v>
      </c>
      <c r="D402" s="40">
        <f>Source!I2279</f>
        <v>0.01</v>
      </c>
      <c r="E402" s="38"/>
    </row>
    <row r="403" spans="1:5" ht="28.5" x14ac:dyDescent="0.2">
      <c r="A403" s="37">
        <v>313</v>
      </c>
      <c r="B403" s="38" t="str">
        <f>Source!G2280</f>
        <v>Прокладка пластикового кабель-канала - по кирпичному основанию / сечение 105х50 мм</v>
      </c>
      <c r="C403" s="39" t="str">
        <f>Source!H2280</f>
        <v>100 м</v>
      </c>
      <c r="D403" s="40">
        <f>Source!I2280</f>
        <v>1.05</v>
      </c>
      <c r="E403" s="38"/>
    </row>
    <row r="404" spans="1:5" ht="14.25" x14ac:dyDescent="0.2">
      <c r="A404" s="37">
        <v>314</v>
      </c>
      <c r="B404" s="38" t="str">
        <f>Source!G2281</f>
        <v>Прокладка проводов и кабелей в лотках, провод сечением до 6 мм2</v>
      </c>
      <c r="C404" s="39" t="str">
        <f>Source!H2281</f>
        <v>100 м</v>
      </c>
      <c r="D404" s="40">
        <f>Source!I2281</f>
        <v>0.5</v>
      </c>
      <c r="E404" s="38"/>
    </row>
    <row r="405" spans="1:5" ht="57" x14ac:dyDescent="0.2">
      <c r="A405" s="37">
        <v>315</v>
      </c>
      <c r="B405" s="38" t="str">
        <f>Source!G2282</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405" s="39" t="str">
        <f>Source!H2282</f>
        <v>км</v>
      </c>
      <c r="D405" s="40">
        <f>Source!I2282</f>
        <v>0.05</v>
      </c>
      <c r="E405" s="38"/>
    </row>
    <row r="406" spans="1:5" ht="57" x14ac:dyDescent="0.2">
      <c r="A406" s="37">
        <v>316</v>
      </c>
      <c r="B406" s="38" t="str">
        <f>Source!G2283</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406" s="39" t="str">
        <f>Source!H2283</f>
        <v>100 жил</v>
      </c>
      <c r="D406" s="40">
        <f>Source!I2283</f>
        <v>0.09</v>
      </c>
      <c r="E406" s="38"/>
    </row>
    <row r="407" spans="1:5" ht="42.75" x14ac:dyDescent="0.2">
      <c r="A407" s="37">
        <v>317</v>
      </c>
      <c r="B407" s="38" t="str">
        <f>Source!G2284</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407" s="39" t="str">
        <f>Source!H2284</f>
        <v>100 м</v>
      </c>
      <c r="D407" s="40">
        <f>Source!I2284</f>
        <v>6</v>
      </c>
      <c r="E407" s="38"/>
    </row>
    <row r="408" spans="1:5" ht="16.5" x14ac:dyDescent="0.25">
      <c r="A408" s="64" t="str">
        <f>CONCATENATE("Раздел: ", Source!G2316)</f>
        <v>Раздел: Помещение 222 Учебный класс</v>
      </c>
      <c r="B408" s="64"/>
      <c r="C408" s="64"/>
      <c r="D408" s="64"/>
      <c r="E408" s="64"/>
    </row>
    <row r="409" spans="1:5" ht="14.25" x14ac:dyDescent="0.2">
      <c r="A409" s="37">
        <v>318</v>
      </c>
      <c r="B409" s="38" t="str">
        <f>Source!G2320</f>
        <v>Демонтаж выключателей, розеток</v>
      </c>
      <c r="C409" s="39" t="str">
        <f>Source!H2320</f>
        <v>100 шт.</v>
      </c>
      <c r="D409" s="40">
        <f>Source!I2320</f>
        <v>0.05</v>
      </c>
      <c r="E409" s="38"/>
    </row>
    <row r="410" spans="1:5" ht="42.75" x14ac:dyDescent="0.2">
      <c r="A410" s="37">
        <v>319</v>
      </c>
      <c r="B410" s="38" t="str">
        <f>Source!G2321</f>
        <v>Сверление отверстий в строительных конструкциях из кирпича установками алмазного сверления, диаметр сверла алмазного кольцевого 70 мм</v>
      </c>
      <c r="C410" s="39" t="str">
        <f>Source!H2321</f>
        <v>10 СМ</v>
      </c>
      <c r="D410" s="40">
        <f>Source!I2321</f>
        <v>0.2</v>
      </c>
      <c r="E410" s="38"/>
    </row>
    <row r="411" spans="1:5" ht="14.25" x14ac:dyDescent="0.2">
      <c r="A411" s="37">
        <v>320</v>
      </c>
      <c r="B411" s="38" t="str">
        <f>Source!G2322</f>
        <v>Пробивка борозд в кирпичных стенах, площадь сечения до 20 см2</v>
      </c>
      <c r="C411" s="39" t="str">
        <f>Source!H2322</f>
        <v>100 м</v>
      </c>
      <c r="D411" s="40">
        <f>Source!I2322</f>
        <v>0.01</v>
      </c>
      <c r="E411" s="38"/>
    </row>
    <row r="412" spans="1:5" ht="57" x14ac:dyDescent="0.2">
      <c r="A412" s="37">
        <v>321</v>
      </c>
      <c r="B412" s="38" t="str">
        <f>Source!G2323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12" s="39" t="str">
        <f>Source!H2323</f>
        <v>км</v>
      </c>
      <c r="D412" s="40">
        <f>Source!I2323</f>
        <v>1E-3</v>
      </c>
      <c r="E412" s="38"/>
    </row>
    <row r="413" spans="1:5" ht="28.5" x14ac:dyDescent="0.2">
      <c r="A413" s="37">
        <v>322</v>
      </c>
      <c r="B413" s="38" t="str">
        <f>Source!G2324</f>
        <v>Коробки для установки выключателей, переключателей и штепсельных розеток при скрытой электропроводке, тип КУВ-1М УХЛЗ</v>
      </c>
      <c r="C413" s="39" t="str">
        <f>Source!H2324</f>
        <v>1000 шт.</v>
      </c>
      <c r="D413" s="40">
        <f>Source!I2324</f>
        <v>2E-3</v>
      </c>
      <c r="E413" s="38"/>
    </row>
    <row r="414" spans="1:5" ht="28.5" x14ac:dyDescent="0.2">
      <c r="A414" s="37">
        <v>323</v>
      </c>
      <c r="B414" s="38" t="str">
        <f>Source!G2325</f>
        <v>Установка розетки штепсельной неутопленного типа при открытой проводке</v>
      </c>
      <c r="C414" s="39" t="str">
        <f>Source!H2325</f>
        <v>100 шт.</v>
      </c>
      <c r="D414" s="40">
        <f>Source!I2325</f>
        <v>0.04</v>
      </c>
      <c r="E414" s="38"/>
    </row>
    <row r="415" spans="1:5" ht="28.5" x14ac:dyDescent="0.2">
      <c r="A415" s="37">
        <v>324</v>
      </c>
      <c r="B415" s="38" t="str">
        <f>Source!G2326</f>
        <v>Установка выключателя одноклавишного неутопленного типа при открытой проводке</v>
      </c>
      <c r="C415" s="39" t="str">
        <f>Source!H2326</f>
        <v>100 шт.</v>
      </c>
      <c r="D415" s="40">
        <f>Source!I2326</f>
        <v>0.01</v>
      </c>
      <c r="E415" s="38"/>
    </row>
    <row r="416" spans="1:5" ht="28.5" x14ac:dyDescent="0.2">
      <c r="A416" s="37">
        <v>325</v>
      </c>
      <c r="B416" s="38" t="str">
        <f>Source!G2327</f>
        <v>Установка выключателя двухклавишного утопленного типа при скрытой проводке</v>
      </c>
      <c r="C416" s="39" t="str">
        <f>Source!H2327</f>
        <v>100 шт.</v>
      </c>
      <c r="D416" s="40">
        <f>Source!I2327</f>
        <v>0.01</v>
      </c>
      <c r="E416" s="38"/>
    </row>
    <row r="417" spans="1:5" ht="16.5" x14ac:dyDescent="0.25">
      <c r="A417" s="64" t="str">
        <f>CONCATENATE("Раздел: ", Source!G2359)</f>
        <v>Раздел: Помещение 223 Учебный класс</v>
      </c>
      <c r="B417" s="64"/>
      <c r="C417" s="64"/>
      <c r="D417" s="64"/>
      <c r="E417" s="64"/>
    </row>
    <row r="418" spans="1:5" ht="14.25" x14ac:dyDescent="0.2">
      <c r="A418" s="37">
        <v>326</v>
      </c>
      <c r="B418" s="38" t="str">
        <f>Source!G2363</f>
        <v>Демонтаж выключателей, розеток</v>
      </c>
      <c r="C418" s="39" t="str">
        <f>Source!H2363</f>
        <v>100 шт.</v>
      </c>
      <c r="D418" s="40">
        <f>Source!I2363</f>
        <v>0.05</v>
      </c>
      <c r="E418" s="38"/>
    </row>
    <row r="419" spans="1:5" ht="42.75" x14ac:dyDescent="0.2">
      <c r="A419" s="37">
        <v>327</v>
      </c>
      <c r="B419" s="38" t="str">
        <f>Source!G2364</f>
        <v>Сверление отверстий в строительных конструкциях из кирпича установками алмазного сверления, диаметр сверла алмазного кольцевого 70 мм</v>
      </c>
      <c r="C419" s="39" t="str">
        <f>Source!H2364</f>
        <v>10 СМ</v>
      </c>
      <c r="D419" s="40">
        <f>Source!I2364</f>
        <v>0.2</v>
      </c>
      <c r="E419" s="38"/>
    </row>
    <row r="420" spans="1:5" ht="14.25" x14ac:dyDescent="0.2">
      <c r="A420" s="37">
        <v>328</v>
      </c>
      <c r="B420" s="38" t="str">
        <f>Source!G2365</f>
        <v>Пробивка борозд в кирпичных стенах, площадь сечения до 20 см2</v>
      </c>
      <c r="C420" s="39" t="str">
        <f>Source!H2365</f>
        <v>100 м</v>
      </c>
      <c r="D420" s="40">
        <f>Source!I2365</f>
        <v>0.01</v>
      </c>
      <c r="E420" s="38"/>
    </row>
    <row r="421" spans="1:5" ht="57" x14ac:dyDescent="0.2">
      <c r="A421" s="37">
        <v>329</v>
      </c>
      <c r="B421" s="38" t="str">
        <f>Source!G2366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21" s="39" t="str">
        <f>Source!H2366</f>
        <v>км</v>
      </c>
      <c r="D421" s="40">
        <f>Source!I2366</f>
        <v>1E-3</v>
      </c>
      <c r="E421" s="38"/>
    </row>
    <row r="422" spans="1:5" ht="28.5" x14ac:dyDescent="0.2">
      <c r="A422" s="37">
        <v>330</v>
      </c>
      <c r="B422" s="38" t="str">
        <f>Source!G2367</f>
        <v>Коробки для установки выключателей, переключателей и штепсельных розеток при скрытой электропроводке, тип КУВ-1М УХЛЗ</v>
      </c>
      <c r="C422" s="39" t="str">
        <f>Source!H2367</f>
        <v>1000 шт.</v>
      </c>
      <c r="D422" s="40">
        <f>Source!I2367</f>
        <v>2E-3</v>
      </c>
      <c r="E422" s="38"/>
    </row>
    <row r="423" spans="1:5" ht="28.5" x14ac:dyDescent="0.2">
      <c r="A423" s="37">
        <v>331</v>
      </c>
      <c r="B423" s="38" t="str">
        <f>Source!G2368</f>
        <v>Установка розетки штепсельной неутопленного типа при открытой проводке</v>
      </c>
      <c r="C423" s="39" t="str">
        <f>Source!H2368</f>
        <v>100 шт.</v>
      </c>
      <c r="D423" s="40">
        <f>Source!I2368</f>
        <v>0.04</v>
      </c>
      <c r="E423" s="38"/>
    </row>
    <row r="424" spans="1:5" ht="28.5" x14ac:dyDescent="0.2">
      <c r="A424" s="37">
        <v>332</v>
      </c>
      <c r="B424" s="38" t="str">
        <f>Source!G2369</f>
        <v>Установка выключателя одноклавишного неутопленного типа при открытой проводке</v>
      </c>
      <c r="C424" s="39" t="str">
        <f>Source!H2369</f>
        <v>100 шт.</v>
      </c>
      <c r="D424" s="40">
        <f>Source!I2369</f>
        <v>0.01</v>
      </c>
      <c r="E424" s="38"/>
    </row>
    <row r="425" spans="1:5" ht="28.5" x14ac:dyDescent="0.2">
      <c r="A425" s="37">
        <v>333</v>
      </c>
      <c r="B425" s="38" t="str">
        <f>Source!G2370</f>
        <v>Установка выключателя двухклавишного утопленного типа при скрытой проводке</v>
      </c>
      <c r="C425" s="39" t="str">
        <f>Source!H2370</f>
        <v>100 шт.</v>
      </c>
      <c r="D425" s="40">
        <f>Source!I2370</f>
        <v>0.01</v>
      </c>
      <c r="E425" s="38"/>
    </row>
    <row r="426" spans="1:5" ht="16.5" x14ac:dyDescent="0.25">
      <c r="A426" s="64" t="str">
        <f>CONCATENATE("Раздел: ", Source!G2402)</f>
        <v>Раздел: Помещение 226 Подсобное помещение</v>
      </c>
      <c r="B426" s="64"/>
      <c r="C426" s="64"/>
      <c r="D426" s="64"/>
      <c r="E426" s="64"/>
    </row>
    <row r="427" spans="1:5" ht="14.25" x14ac:dyDescent="0.2">
      <c r="A427" s="37">
        <v>334</v>
      </c>
      <c r="B427" s="38" t="str">
        <f>Source!G2406</f>
        <v>Демонтаж выключателей, розеток</v>
      </c>
      <c r="C427" s="39" t="str">
        <f>Source!H2406</f>
        <v>100 шт.</v>
      </c>
      <c r="D427" s="40">
        <f>Source!I2406</f>
        <v>0.05</v>
      </c>
      <c r="E427" s="38"/>
    </row>
    <row r="428" spans="1:5" ht="42.75" x14ac:dyDescent="0.2">
      <c r="A428" s="37">
        <v>335</v>
      </c>
      <c r="B428" s="38" t="str">
        <f>Source!G2407</f>
        <v>Сверление отверстий в строительных конструкциях из кирпича установками алмазного сверления, диаметр сверла алмазного кольцевого 70 мм</v>
      </c>
      <c r="C428" s="39" t="str">
        <f>Source!H2407</f>
        <v>10 СМ</v>
      </c>
      <c r="D428" s="40">
        <f>Source!I2407</f>
        <v>0.2</v>
      </c>
      <c r="E428" s="38"/>
    </row>
    <row r="429" spans="1:5" ht="14.25" x14ac:dyDescent="0.2">
      <c r="A429" s="37">
        <v>336</v>
      </c>
      <c r="B429" s="38" t="str">
        <f>Source!G2408</f>
        <v>Пробивка борозд в кирпичных стенах, площадь сечения до 20 см2</v>
      </c>
      <c r="C429" s="39" t="str">
        <f>Source!H2408</f>
        <v>100 м</v>
      </c>
      <c r="D429" s="40">
        <f>Source!I2408</f>
        <v>0.01</v>
      </c>
      <c r="E429" s="38"/>
    </row>
    <row r="430" spans="1:5" ht="57" x14ac:dyDescent="0.2">
      <c r="A430" s="37">
        <v>337</v>
      </c>
      <c r="B430" s="38" t="str">
        <f>Source!G2409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30" s="39" t="str">
        <f>Source!H2409</f>
        <v>км</v>
      </c>
      <c r="D430" s="40">
        <f>Source!I2409</f>
        <v>1E-3</v>
      </c>
      <c r="E430" s="38"/>
    </row>
    <row r="431" spans="1:5" ht="28.5" x14ac:dyDescent="0.2">
      <c r="A431" s="37">
        <v>338</v>
      </c>
      <c r="B431" s="38" t="str">
        <f>Source!G2410</f>
        <v>Коробки для установки выключателей, переключателей и штепсельных розеток при скрытой электропроводке, тип КУВ-1М УХЛЗ</v>
      </c>
      <c r="C431" s="39" t="str">
        <f>Source!H2410</f>
        <v>1000 шт.</v>
      </c>
      <c r="D431" s="40">
        <f>Source!I2410</f>
        <v>2E-3</v>
      </c>
      <c r="E431" s="38"/>
    </row>
    <row r="432" spans="1:5" ht="28.5" x14ac:dyDescent="0.2">
      <c r="A432" s="37">
        <v>339</v>
      </c>
      <c r="B432" s="38" t="str">
        <f>Source!G2411</f>
        <v>Установка розетки штепсельной неутопленного типа при открытой проводке</v>
      </c>
      <c r="C432" s="39" t="str">
        <f>Source!H2411</f>
        <v>100 шт.</v>
      </c>
      <c r="D432" s="40">
        <f>Source!I2411</f>
        <v>0.04</v>
      </c>
      <c r="E432" s="38"/>
    </row>
    <row r="433" spans="1:5" ht="28.5" x14ac:dyDescent="0.2">
      <c r="A433" s="37">
        <v>340</v>
      </c>
      <c r="B433" s="38" t="str">
        <f>Source!G2412</f>
        <v>Установка выключателя одноклавишного неутопленного типа при открытой проводке</v>
      </c>
      <c r="C433" s="39" t="str">
        <f>Source!H2412</f>
        <v>100 шт.</v>
      </c>
      <c r="D433" s="40">
        <f>Source!I2412</f>
        <v>0.01</v>
      </c>
      <c r="E433" s="38"/>
    </row>
    <row r="434" spans="1:5" ht="28.5" x14ac:dyDescent="0.2">
      <c r="A434" s="37">
        <v>341</v>
      </c>
      <c r="B434" s="38" t="str">
        <f>Source!G2413</f>
        <v>Установка выключателя двухклавишного утопленного типа при скрытой проводке</v>
      </c>
      <c r="C434" s="39" t="str">
        <f>Source!H2413</f>
        <v>100 шт.</v>
      </c>
      <c r="D434" s="40">
        <f>Source!I2413</f>
        <v>0.01</v>
      </c>
      <c r="E434" s="38"/>
    </row>
    <row r="435" spans="1:5" ht="16.5" x14ac:dyDescent="0.25">
      <c r="A435" s="64" t="str">
        <f>CONCATENATE("Раздел: ", Source!G2445)</f>
        <v>Раздел: Электрощит ЩАО 2.1</v>
      </c>
      <c r="B435" s="64"/>
      <c r="C435" s="64"/>
      <c r="D435" s="64"/>
      <c r="E435" s="64"/>
    </row>
    <row r="436" spans="1:5" ht="42.75" x14ac:dyDescent="0.2">
      <c r="A436" s="37">
        <v>342</v>
      </c>
      <c r="B436" s="38" t="str">
        <f>Source!G2449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36" s="39" t="str">
        <f>Source!H2449</f>
        <v>шт.</v>
      </c>
      <c r="D436" s="40">
        <f>Source!I2449</f>
        <v>14</v>
      </c>
      <c r="E436" s="38"/>
    </row>
    <row r="437" spans="1:5" ht="42.75" x14ac:dyDescent="0.2">
      <c r="A437" s="37">
        <v>343</v>
      </c>
      <c r="B437" s="38" t="str">
        <f>Source!G2450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37" s="39" t="str">
        <f>Source!H2450</f>
        <v>шт.</v>
      </c>
      <c r="D437" s="40">
        <f>Source!I2450</f>
        <v>14</v>
      </c>
      <c r="E437" s="38"/>
    </row>
    <row r="438" spans="1:5" ht="28.5" x14ac:dyDescent="0.2">
      <c r="A438" s="37">
        <v>343.1</v>
      </c>
      <c r="B438" s="38" t="str">
        <f>Source!G2451</f>
        <v>Выключатели автоматические, серия "Домовой", трехполюсные, тип ВА 63(С), на ток: 50 А, 63 А</v>
      </c>
      <c r="C438" s="39" t="str">
        <f>Source!H2451</f>
        <v>шт.</v>
      </c>
      <c r="D438" s="40">
        <f>Source!I2451</f>
        <v>-14</v>
      </c>
      <c r="E438" s="38"/>
    </row>
    <row r="439" spans="1:5" ht="16.5" x14ac:dyDescent="0.25">
      <c r="A439" s="64" t="str">
        <f>CONCATENATE("Раздел: ", Source!G2483)</f>
        <v>Раздел: Электрощит ЩО 2.1</v>
      </c>
      <c r="B439" s="64"/>
      <c r="C439" s="64"/>
      <c r="D439" s="64"/>
      <c r="E439" s="64"/>
    </row>
    <row r="440" spans="1:5" ht="42.75" x14ac:dyDescent="0.2">
      <c r="A440" s="37">
        <v>344</v>
      </c>
      <c r="B440" s="38" t="str">
        <f>Source!G2487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40" s="39" t="str">
        <f>Source!H2487</f>
        <v>шт.</v>
      </c>
      <c r="D440" s="40">
        <f>Source!I2487</f>
        <v>15</v>
      </c>
      <c r="E440" s="38"/>
    </row>
    <row r="441" spans="1:5" ht="42.75" x14ac:dyDescent="0.2">
      <c r="A441" s="37">
        <v>345</v>
      </c>
      <c r="B441" s="38" t="str">
        <f>Source!G2488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41" s="39" t="str">
        <f>Source!H2488</f>
        <v>шт.</v>
      </c>
      <c r="D441" s="40">
        <f>Source!I2488</f>
        <v>15</v>
      </c>
      <c r="E441" s="38"/>
    </row>
    <row r="442" spans="1:5" ht="28.5" x14ac:dyDescent="0.2">
      <c r="A442" s="37">
        <v>345.1</v>
      </c>
      <c r="B442" s="38" t="str">
        <f>Source!G2489</f>
        <v>Выключатели автоматические, серия "Домовой", трехполюсные, тип ВА 63(С), на ток: 50 А, 63 А</v>
      </c>
      <c r="C442" s="39" t="str">
        <f>Source!H2489</f>
        <v>шт.</v>
      </c>
      <c r="D442" s="40">
        <f>Source!I2489</f>
        <v>-15</v>
      </c>
      <c r="E442" s="38"/>
    </row>
    <row r="443" spans="1:5" ht="16.5" x14ac:dyDescent="0.25">
      <c r="A443" s="64" t="str">
        <f>CONCATENATE("Раздел: ", Source!G2521)</f>
        <v>Раздел: Электрощит РЩ 2.1</v>
      </c>
      <c r="B443" s="64"/>
      <c r="C443" s="64"/>
      <c r="D443" s="64"/>
      <c r="E443" s="64"/>
    </row>
    <row r="444" spans="1:5" ht="42.75" x14ac:dyDescent="0.2">
      <c r="A444" s="37">
        <v>346</v>
      </c>
      <c r="B444" s="38" t="str">
        <f>Source!G2525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44" s="39" t="str">
        <f>Source!H2525</f>
        <v>шт.</v>
      </c>
      <c r="D444" s="40">
        <f>Source!I2525</f>
        <v>13</v>
      </c>
      <c r="E444" s="38"/>
    </row>
    <row r="445" spans="1:5" ht="42.75" x14ac:dyDescent="0.2">
      <c r="A445" s="37">
        <v>347</v>
      </c>
      <c r="B445" s="38" t="str">
        <f>Source!G2526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45" s="39" t="str">
        <f>Source!H2526</f>
        <v>шт.</v>
      </c>
      <c r="D445" s="40">
        <f>Source!I2526</f>
        <v>13</v>
      </c>
      <c r="E445" s="38"/>
    </row>
    <row r="446" spans="1:5" ht="28.5" x14ac:dyDescent="0.2">
      <c r="A446" s="37">
        <v>347.1</v>
      </c>
      <c r="B446" s="38" t="str">
        <f>Source!G2527</f>
        <v>Выключатели автоматические, серия "Домовой", трехполюсные, тип ВА 63(С), на ток: 50 А, 63 А</v>
      </c>
      <c r="C446" s="39" t="str">
        <f>Source!H2527</f>
        <v>шт.</v>
      </c>
      <c r="D446" s="40">
        <f>Source!I2527</f>
        <v>-13</v>
      </c>
      <c r="E446" s="38"/>
    </row>
    <row r="447" spans="1:5" ht="16.5" x14ac:dyDescent="0.25">
      <c r="A447" s="64" t="str">
        <f>CONCATENATE("Раздел: ", Source!G2559)</f>
        <v>Раздел: Электрощит ЩАО 2.2</v>
      </c>
      <c r="B447" s="64"/>
      <c r="C447" s="64"/>
      <c r="D447" s="64"/>
      <c r="E447" s="64"/>
    </row>
    <row r="448" spans="1:5" ht="42.75" x14ac:dyDescent="0.2">
      <c r="A448" s="37">
        <v>348</v>
      </c>
      <c r="B448" s="38" t="str">
        <f>Source!G2563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48" s="39" t="str">
        <f>Source!H2563</f>
        <v>шт.</v>
      </c>
      <c r="D448" s="40">
        <f>Source!I2563</f>
        <v>14</v>
      </c>
      <c r="E448" s="38"/>
    </row>
    <row r="449" spans="1:5" ht="42.75" x14ac:dyDescent="0.2">
      <c r="A449" s="37">
        <v>349</v>
      </c>
      <c r="B449" s="38" t="str">
        <f>Source!G2564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49" s="39" t="str">
        <f>Source!H2564</f>
        <v>шт.</v>
      </c>
      <c r="D449" s="40">
        <f>Source!I2564</f>
        <v>14</v>
      </c>
      <c r="E449" s="38"/>
    </row>
    <row r="450" spans="1:5" ht="28.5" x14ac:dyDescent="0.2">
      <c r="A450" s="37">
        <v>349.1</v>
      </c>
      <c r="B450" s="38" t="str">
        <f>Source!G2565</f>
        <v>Выключатели автоматические, серия "Домовой", трехполюсные, тип ВА 63(С), на ток: 50 А, 63 А</v>
      </c>
      <c r="C450" s="39" t="str">
        <f>Source!H2565</f>
        <v>шт.</v>
      </c>
      <c r="D450" s="40">
        <f>Source!I2565</f>
        <v>-14</v>
      </c>
      <c r="E450" s="38"/>
    </row>
    <row r="451" spans="1:5" ht="16.5" x14ac:dyDescent="0.25">
      <c r="A451" s="64" t="str">
        <f>CONCATENATE("Раздел: ", Source!G2597)</f>
        <v>Раздел: Электрощит ЩО 2.2</v>
      </c>
      <c r="B451" s="64"/>
      <c r="C451" s="64"/>
      <c r="D451" s="64"/>
      <c r="E451" s="64"/>
    </row>
    <row r="452" spans="1:5" ht="42.75" x14ac:dyDescent="0.2">
      <c r="A452" s="37">
        <v>350</v>
      </c>
      <c r="B452" s="38" t="str">
        <f>Source!G2601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52" s="39" t="str">
        <f>Source!H2601</f>
        <v>шт.</v>
      </c>
      <c r="D452" s="40">
        <f>Source!I2601</f>
        <v>14</v>
      </c>
      <c r="E452" s="38"/>
    </row>
    <row r="453" spans="1:5" ht="42.75" x14ac:dyDescent="0.2">
      <c r="A453" s="37">
        <v>351</v>
      </c>
      <c r="B453" s="38" t="str">
        <f>Source!G2602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53" s="39" t="str">
        <f>Source!H2602</f>
        <v>шт.</v>
      </c>
      <c r="D453" s="40">
        <f>Source!I2602</f>
        <v>14</v>
      </c>
      <c r="E453" s="38"/>
    </row>
    <row r="454" spans="1:5" ht="28.5" x14ac:dyDescent="0.2">
      <c r="A454" s="37">
        <v>351.1</v>
      </c>
      <c r="B454" s="38" t="str">
        <f>Source!G2603</f>
        <v>Выключатели автоматические, серия "Домовой", трехполюсные, тип ВА 63(С), на ток: 50 А, 63 А</v>
      </c>
      <c r="C454" s="39" t="str">
        <f>Source!H2603</f>
        <v>шт.</v>
      </c>
      <c r="D454" s="40">
        <f>Source!I2603</f>
        <v>-14</v>
      </c>
      <c r="E454" s="38"/>
    </row>
    <row r="455" spans="1:5" ht="16.5" x14ac:dyDescent="0.25">
      <c r="A455" s="64" t="str">
        <f>CONCATENATE("Раздел: ", Source!G2635)</f>
        <v>Раздел: Электрощит РЩ 2.2</v>
      </c>
      <c r="B455" s="64"/>
      <c r="C455" s="64"/>
      <c r="D455" s="64"/>
      <c r="E455" s="64"/>
    </row>
    <row r="456" spans="1:5" ht="42.75" x14ac:dyDescent="0.2">
      <c r="A456" s="37">
        <v>352</v>
      </c>
      <c r="B456" s="38" t="str">
        <f>Source!G2639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456" s="39" t="str">
        <f>Source!H2639</f>
        <v>шт.</v>
      </c>
      <c r="D456" s="40">
        <f>Source!I2639</f>
        <v>9</v>
      </c>
      <c r="E456" s="38"/>
    </row>
    <row r="457" spans="1:5" ht="42.75" x14ac:dyDescent="0.2">
      <c r="A457" s="37">
        <v>353</v>
      </c>
      <c r="B457" s="38" t="str">
        <f>Source!G2640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457" s="39" t="str">
        <f>Source!H2640</f>
        <v>шт.</v>
      </c>
      <c r="D457" s="40">
        <f>Source!I2640</f>
        <v>9</v>
      </c>
      <c r="E457" s="38"/>
    </row>
    <row r="458" spans="1:5" ht="28.5" x14ac:dyDescent="0.2">
      <c r="A458" s="37">
        <v>353.1</v>
      </c>
      <c r="B458" s="38" t="str">
        <f>Source!G2641</f>
        <v>Выключатели автоматические, серия "Домовой", трехполюсные, тип ВА 63(С), на ток: 50 А, 63 А</v>
      </c>
      <c r="C458" s="39" t="str">
        <f>Source!H2641</f>
        <v>шт.</v>
      </c>
      <c r="D458" s="40">
        <f>Source!I2641</f>
        <v>-9</v>
      </c>
      <c r="E458" s="38"/>
    </row>
    <row r="459" spans="1:5" ht="16.5" x14ac:dyDescent="0.25">
      <c r="A459" s="64" t="str">
        <f>CONCATENATE("Раздел: ", Source!G2673)</f>
        <v>Раздел: Помещение 301 Кабинет физики (теория)</v>
      </c>
      <c r="B459" s="64"/>
      <c r="C459" s="64"/>
      <c r="D459" s="64"/>
      <c r="E459" s="64"/>
    </row>
    <row r="460" spans="1:5" ht="14.25" x14ac:dyDescent="0.2">
      <c r="A460" s="37">
        <v>354</v>
      </c>
      <c r="B460" s="38" t="str">
        <f>Source!G2677</f>
        <v>Демонтаж выключателей, розеток</v>
      </c>
      <c r="C460" s="39" t="str">
        <f>Source!H2677</f>
        <v>100 шт.</v>
      </c>
      <c r="D460" s="40">
        <f>Source!I2677</f>
        <v>0.05</v>
      </c>
      <c r="E460" s="38"/>
    </row>
    <row r="461" spans="1:5" ht="42.75" x14ac:dyDescent="0.2">
      <c r="A461" s="37">
        <v>355</v>
      </c>
      <c r="B461" s="38" t="str">
        <f>Source!G2678</f>
        <v>Сверление отверстий в строительных конструкциях из кирпича установками алмазного сверления, диаметр сверла алмазного кольцевого 70 мм</v>
      </c>
      <c r="C461" s="39" t="str">
        <f>Source!H2678</f>
        <v>10 СМ</v>
      </c>
      <c r="D461" s="40">
        <f>Source!I2678</f>
        <v>0.2</v>
      </c>
      <c r="E461" s="38"/>
    </row>
    <row r="462" spans="1:5" ht="14.25" x14ac:dyDescent="0.2">
      <c r="A462" s="37">
        <v>356</v>
      </c>
      <c r="B462" s="38" t="str">
        <f>Source!G2679</f>
        <v>Пробивка борозд в кирпичных стенах, площадь сечения до 20 см2</v>
      </c>
      <c r="C462" s="39" t="str">
        <f>Source!H2679</f>
        <v>100 м</v>
      </c>
      <c r="D462" s="40">
        <f>Source!I2679</f>
        <v>0.06</v>
      </c>
      <c r="E462" s="38"/>
    </row>
    <row r="463" spans="1:5" ht="57" x14ac:dyDescent="0.2">
      <c r="A463" s="37">
        <v>357</v>
      </c>
      <c r="B463" s="38" t="str">
        <f>Source!G2680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63" s="39" t="str">
        <f>Source!H2680</f>
        <v>км</v>
      </c>
      <c r="D463" s="40">
        <f>Source!I2680</f>
        <v>1E-3</v>
      </c>
      <c r="E463" s="38"/>
    </row>
    <row r="464" spans="1:5" ht="28.5" x14ac:dyDescent="0.2">
      <c r="A464" s="37">
        <v>358</v>
      </c>
      <c r="B464" s="38" t="str">
        <f>Source!G2681</f>
        <v>Коробки для установки выключателей, переключателей и штепсельных розеток при скрытой электропроводке, тип КУВ-1М УХЛЗ</v>
      </c>
      <c r="C464" s="39" t="str">
        <f>Source!H2681</f>
        <v>1000 шт.</v>
      </c>
      <c r="D464" s="40">
        <f>Source!I2681</f>
        <v>2E-3</v>
      </c>
      <c r="E464" s="38"/>
    </row>
    <row r="465" spans="1:5" ht="28.5" x14ac:dyDescent="0.2">
      <c r="A465" s="37">
        <v>359</v>
      </c>
      <c r="B465" s="38" t="str">
        <f>Source!G2682</f>
        <v>Установка розетки штепсельной неутопленного типа при открытой проводке</v>
      </c>
      <c r="C465" s="39" t="str">
        <f>Source!H2682</f>
        <v>100 шт.</v>
      </c>
      <c r="D465" s="40">
        <f>Source!I2682</f>
        <v>0.05</v>
      </c>
      <c r="E465" s="38"/>
    </row>
    <row r="466" spans="1:5" ht="28.5" x14ac:dyDescent="0.2">
      <c r="A466" s="37">
        <v>360</v>
      </c>
      <c r="B466" s="38" t="str">
        <f>Source!G2683</f>
        <v>Установка выключателя одноклавишного неутопленного типа при открытой проводке</v>
      </c>
      <c r="C466" s="39" t="str">
        <f>Source!H2683</f>
        <v>100 шт.</v>
      </c>
      <c r="D466" s="40">
        <f>Source!I2683</f>
        <v>0.01</v>
      </c>
      <c r="E466" s="38"/>
    </row>
    <row r="467" spans="1:5" ht="28.5" x14ac:dyDescent="0.2">
      <c r="A467" s="37">
        <v>361</v>
      </c>
      <c r="B467" s="38" t="str">
        <f>Source!G2684</f>
        <v>Установка выключателя двухклавишного утопленного типа при скрытой проводке</v>
      </c>
      <c r="C467" s="39" t="str">
        <f>Source!H2684</f>
        <v>100 шт.</v>
      </c>
      <c r="D467" s="40">
        <f>Source!I2684</f>
        <v>0.01</v>
      </c>
      <c r="E467" s="38"/>
    </row>
    <row r="468" spans="1:5" ht="42.75" x14ac:dyDescent="0.2">
      <c r="A468" s="37">
        <v>362</v>
      </c>
      <c r="B468" s="38" t="str">
        <f>Source!G2685</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468" s="39" t="str">
        <f>Source!H2685</f>
        <v>100 м</v>
      </c>
      <c r="D468" s="40">
        <f>Source!I2685</f>
        <v>0.2</v>
      </c>
      <c r="E468" s="38"/>
    </row>
    <row r="469" spans="1:5" ht="14.25" x14ac:dyDescent="0.2">
      <c r="A469" s="37">
        <v>363</v>
      </c>
      <c r="B469" s="38" t="str">
        <f>Source!G2686</f>
        <v>Прокладка проводов и кабелей в лотках, провод сечением до 6 мм2</v>
      </c>
      <c r="C469" s="39" t="str">
        <f>Source!H2686</f>
        <v>100 м</v>
      </c>
      <c r="D469" s="40">
        <f>Source!I2686</f>
        <v>0.5</v>
      </c>
      <c r="E469" s="38"/>
    </row>
    <row r="470" spans="1:5" ht="57" x14ac:dyDescent="0.2">
      <c r="A470" s="37">
        <v>364</v>
      </c>
      <c r="B470" s="38" t="str">
        <f>Source!G2687</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470" s="39" t="str">
        <f>Source!H2687</f>
        <v>км</v>
      </c>
      <c r="D470" s="40">
        <f>Source!I2687</f>
        <v>0.05</v>
      </c>
      <c r="E470" s="38"/>
    </row>
    <row r="471" spans="1:5" ht="57" x14ac:dyDescent="0.2">
      <c r="A471" s="37">
        <v>365</v>
      </c>
      <c r="B471" s="38" t="str">
        <f>Source!G2688</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471" s="39" t="str">
        <f>Source!H2688</f>
        <v>100 жил</v>
      </c>
      <c r="D471" s="40">
        <f>Source!I2688</f>
        <v>0.09</v>
      </c>
      <c r="E471" s="38"/>
    </row>
    <row r="472" spans="1:5" ht="16.5" x14ac:dyDescent="0.25">
      <c r="A472" s="64" t="str">
        <f>CONCATENATE("Раздел: ", Source!G2720)</f>
        <v>Раздел: Помещение 302 Кабинет физики (практика)</v>
      </c>
      <c r="B472" s="64"/>
      <c r="C472" s="64"/>
      <c r="D472" s="64"/>
      <c r="E472" s="64"/>
    </row>
    <row r="473" spans="1:5" ht="14.25" x14ac:dyDescent="0.2">
      <c r="A473" s="37">
        <v>366</v>
      </c>
      <c r="B473" s="38" t="str">
        <f>Source!G2724</f>
        <v>Демонтаж выключателей, розеток</v>
      </c>
      <c r="C473" s="39" t="str">
        <f>Source!H2724</f>
        <v>100 шт.</v>
      </c>
      <c r="D473" s="40">
        <f>Source!I2724</f>
        <v>0.05</v>
      </c>
      <c r="E473" s="38"/>
    </row>
    <row r="474" spans="1:5" ht="42.75" x14ac:dyDescent="0.2">
      <c r="A474" s="37">
        <v>367</v>
      </c>
      <c r="B474" s="38" t="str">
        <f>Source!G2725</f>
        <v>Сверление отверстий в строительных конструкциях из кирпича установками алмазного сверления, диаметр сверла алмазного кольцевого 70 мм</v>
      </c>
      <c r="C474" s="39" t="str">
        <f>Source!H2725</f>
        <v>10 СМ</v>
      </c>
      <c r="D474" s="40">
        <f>Source!I2725</f>
        <v>0.2</v>
      </c>
      <c r="E474" s="38"/>
    </row>
    <row r="475" spans="1:5" ht="14.25" x14ac:dyDescent="0.2">
      <c r="A475" s="37">
        <v>368</v>
      </c>
      <c r="B475" s="38" t="str">
        <f>Source!G2726</f>
        <v>Пробивка борозд в кирпичных стенах, площадь сечения до 20 см2</v>
      </c>
      <c r="C475" s="39" t="str">
        <f>Source!H2726</f>
        <v>100 м</v>
      </c>
      <c r="D475" s="40">
        <f>Source!I2726</f>
        <v>0.01</v>
      </c>
      <c r="E475" s="38"/>
    </row>
    <row r="476" spans="1:5" ht="57" x14ac:dyDescent="0.2">
      <c r="A476" s="37">
        <v>369</v>
      </c>
      <c r="B476" s="38" t="str">
        <f>Source!G2727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76" s="39" t="str">
        <f>Source!H2727</f>
        <v>км</v>
      </c>
      <c r="D476" s="40">
        <f>Source!I2727</f>
        <v>1E-3</v>
      </c>
      <c r="E476" s="38"/>
    </row>
    <row r="477" spans="1:5" ht="28.5" x14ac:dyDescent="0.2">
      <c r="A477" s="37">
        <v>370</v>
      </c>
      <c r="B477" s="38" t="str">
        <f>Source!G2728</f>
        <v>Коробки для установки выключателей, переключателей и штепсельных розеток при скрытой электропроводке, тип КУВ-1М УХЛЗ</v>
      </c>
      <c r="C477" s="39" t="str">
        <f>Source!H2728</f>
        <v>1000 шт.</v>
      </c>
      <c r="D477" s="40">
        <f>Source!I2728</f>
        <v>2E-3</v>
      </c>
      <c r="E477" s="38"/>
    </row>
    <row r="478" spans="1:5" ht="28.5" x14ac:dyDescent="0.2">
      <c r="A478" s="37">
        <v>371</v>
      </c>
      <c r="B478" s="38" t="str">
        <f>Source!G2729</f>
        <v>Установка розетки штепсельной неутопленного типа при открытой проводке</v>
      </c>
      <c r="C478" s="39" t="str">
        <f>Source!H2729</f>
        <v>100 шт.</v>
      </c>
      <c r="D478" s="40">
        <f>Source!I2729</f>
        <v>0.04</v>
      </c>
      <c r="E478" s="38"/>
    </row>
    <row r="479" spans="1:5" ht="28.5" x14ac:dyDescent="0.2">
      <c r="A479" s="37">
        <v>372</v>
      </c>
      <c r="B479" s="38" t="str">
        <f>Source!G2730</f>
        <v>Установка выключателя одноклавишного неутопленного типа при открытой проводке</v>
      </c>
      <c r="C479" s="39" t="str">
        <f>Source!H2730</f>
        <v>100 шт.</v>
      </c>
      <c r="D479" s="40">
        <f>Source!I2730</f>
        <v>0.01</v>
      </c>
      <c r="E479" s="38"/>
    </row>
    <row r="480" spans="1:5" ht="28.5" x14ac:dyDescent="0.2">
      <c r="A480" s="37">
        <v>373</v>
      </c>
      <c r="B480" s="38" t="str">
        <f>Source!G2731</f>
        <v>Установка выключателя двухклавишного утопленного типа при скрытой проводке</v>
      </c>
      <c r="C480" s="39" t="str">
        <f>Source!H2731</f>
        <v>100 шт.</v>
      </c>
      <c r="D480" s="40">
        <f>Source!I2731</f>
        <v>0.01</v>
      </c>
      <c r="E480" s="38"/>
    </row>
    <row r="481" spans="1:5" ht="16.5" x14ac:dyDescent="0.25">
      <c r="A481" s="64" t="str">
        <f>CONCATENATE("Раздел: ", Source!G2763)</f>
        <v>Раздел: Помещение 303 Коридор</v>
      </c>
      <c r="B481" s="64"/>
      <c r="C481" s="64"/>
      <c r="D481" s="64"/>
      <c r="E481" s="64"/>
    </row>
    <row r="482" spans="1:5" ht="14.25" x14ac:dyDescent="0.2">
      <c r="A482" s="37">
        <v>374</v>
      </c>
      <c r="B482" s="38" t="str">
        <f>Source!G2767</f>
        <v>Демонтаж выключателей, розеток</v>
      </c>
      <c r="C482" s="39" t="str">
        <f>Source!H2767</f>
        <v>100 шт.</v>
      </c>
      <c r="D482" s="40">
        <f>Source!I2767</f>
        <v>0.04</v>
      </c>
      <c r="E482" s="38"/>
    </row>
    <row r="483" spans="1:5" ht="28.5" x14ac:dyDescent="0.2">
      <c r="A483" s="37">
        <v>375</v>
      </c>
      <c r="B483" s="38" t="str">
        <f>Source!G2768</f>
        <v>Установка выключателя одноклавишного неутопленного типа при открытой проводке</v>
      </c>
      <c r="C483" s="39" t="str">
        <f>Source!H2768</f>
        <v>100 шт.</v>
      </c>
      <c r="D483" s="40">
        <f>Source!I2768</f>
        <v>0.04</v>
      </c>
      <c r="E483" s="38"/>
    </row>
    <row r="484" spans="1:5" ht="16.5" x14ac:dyDescent="0.25">
      <c r="A484" s="64" t="str">
        <f>CONCATENATE("Раздел: ", Source!G2800)</f>
        <v>Раздел: Помещение 304 Учебный класс</v>
      </c>
      <c r="B484" s="64"/>
      <c r="C484" s="64"/>
      <c r="D484" s="64"/>
      <c r="E484" s="64"/>
    </row>
    <row r="485" spans="1:5" ht="14.25" x14ac:dyDescent="0.2">
      <c r="A485" s="37">
        <v>376</v>
      </c>
      <c r="B485" s="38" t="str">
        <f>Source!G2804</f>
        <v>Демонтаж выключателей, розеток</v>
      </c>
      <c r="C485" s="39" t="str">
        <f>Source!H2804</f>
        <v>100 шт.</v>
      </c>
      <c r="D485" s="40">
        <f>Source!I2804</f>
        <v>0.05</v>
      </c>
      <c r="E485" s="38"/>
    </row>
    <row r="486" spans="1:5" ht="42.75" x14ac:dyDescent="0.2">
      <c r="A486" s="37">
        <v>377</v>
      </c>
      <c r="B486" s="38" t="str">
        <f>Source!G2805</f>
        <v>Сверление отверстий в строительных конструкциях из кирпича установками алмазного сверления, диаметр сверла алмазного кольцевого 70 мм</v>
      </c>
      <c r="C486" s="39" t="str">
        <f>Source!H2805</f>
        <v>10 СМ</v>
      </c>
      <c r="D486" s="40">
        <f>Source!I2805</f>
        <v>0.2</v>
      </c>
      <c r="E486" s="38"/>
    </row>
    <row r="487" spans="1:5" ht="14.25" x14ac:dyDescent="0.2">
      <c r="A487" s="37">
        <v>378</v>
      </c>
      <c r="B487" s="38" t="str">
        <f>Source!G2806</f>
        <v>Пробивка борозд в кирпичных стенах, площадь сечения до 20 см2</v>
      </c>
      <c r="C487" s="39" t="str">
        <f>Source!H2806</f>
        <v>100 м</v>
      </c>
      <c r="D487" s="40">
        <f>Source!I2806</f>
        <v>0.01</v>
      </c>
      <c r="E487" s="38"/>
    </row>
    <row r="488" spans="1:5" ht="57" x14ac:dyDescent="0.2">
      <c r="A488" s="37">
        <v>379</v>
      </c>
      <c r="B488" s="38" t="str">
        <f>Source!G2807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88" s="39" t="str">
        <f>Source!H2807</f>
        <v>км</v>
      </c>
      <c r="D488" s="40">
        <f>Source!I2807</f>
        <v>1E-3</v>
      </c>
      <c r="E488" s="38"/>
    </row>
    <row r="489" spans="1:5" ht="28.5" x14ac:dyDescent="0.2">
      <c r="A489" s="37">
        <v>380</v>
      </c>
      <c r="B489" s="38" t="str">
        <f>Source!G2808</f>
        <v>Коробки для установки выключателей, переключателей и штепсельных розеток при скрытой электропроводке, тип КУВ-1М УХЛЗ</v>
      </c>
      <c r="C489" s="39" t="str">
        <f>Source!H2808</f>
        <v>1000 шт.</v>
      </c>
      <c r="D489" s="40">
        <f>Source!I2808</f>
        <v>2E-3</v>
      </c>
      <c r="E489" s="38"/>
    </row>
    <row r="490" spans="1:5" ht="28.5" x14ac:dyDescent="0.2">
      <c r="A490" s="37">
        <v>381</v>
      </c>
      <c r="B490" s="38" t="str">
        <f>Source!G2809</f>
        <v>Установка розетки штепсельной неутопленного типа при открытой проводке</v>
      </c>
      <c r="C490" s="39" t="str">
        <f>Source!H2809</f>
        <v>100 шт.</v>
      </c>
      <c r="D490" s="40">
        <f>Source!I2809</f>
        <v>0.04</v>
      </c>
      <c r="E490" s="38"/>
    </row>
    <row r="491" spans="1:5" ht="28.5" x14ac:dyDescent="0.2">
      <c r="A491" s="37">
        <v>382</v>
      </c>
      <c r="B491" s="38" t="str">
        <f>Source!G2810</f>
        <v>Установка выключателя одноклавишного неутопленного типа при открытой проводке</v>
      </c>
      <c r="C491" s="39" t="str">
        <f>Source!H2810</f>
        <v>100 шт.</v>
      </c>
      <c r="D491" s="40">
        <f>Source!I2810</f>
        <v>0.01</v>
      </c>
      <c r="E491" s="38"/>
    </row>
    <row r="492" spans="1:5" ht="28.5" x14ac:dyDescent="0.2">
      <c r="A492" s="37">
        <v>383</v>
      </c>
      <c r="B492" s="38" t="str">
        <f>Source!G2811</f>
        <v>Установка выключателя двухклавишного утопленного типа при скрытой проводке</v>
      </c>
      <c r="C492" s="39" t="str">
        <f>Source!H2811</f>
        <v>100 шт.</v>
      </c>
      <c r="D492" s="40">
        <f>Source!I2811</f>
        <v>0.01</v>
      </c>
      <c r="E492" s="38"/>
    </row>
    <row r="493" spans="1:5" ht="16.5" x14ac:dyDescent="0.25">
      <c r="A493" s="64" t="str">
        <f>CONCATENATE("Раздел: ", Source!G2843)</f>
        <v>Раздел: Помещение 305 Учебный класс</v>
      </c>
      <c r="B493" s="64"/>
      <c r="C493" s="64"/>
      <c r="D493" s="64"/>
      <c r="E493" s="64"/>
    </row>
    <row r="494" spans="1:5" ht="14.25" x14ac:dyDescent="0.2">
      <c r="A494" s="37">
        <v>384</v>
      </c>
      <c r="B494" s="38" t="str">
        <f>Source!G2847</f>
        <v>Демонтаж выключателей, розеток</v>
      </c>
      <c r="C494" s="39" t="str">
        <f>Source!H2847</f>
        <v>100 шт.</v>
      </c>
      <c r="D494" s="40">
        <f>Source!I2847</f>
        <v>0.05</v>
      </c>
      <c r="E494" s="38"/>
    </row>
    <row r="495" spans="1:5" ht="42.75" x14ac:dyDescent="0.2">
      <c r="A495" s="37">
        <v>385</v>
      </c>
      <c r="B495" s="38" t="str">
        <f>Source!G2848</f>
        <v>Сверление отверстий в строительных конструкциях из кирпича установками алмазного сверления, диаметр сверла алмазного кольцевого 70 мм</v>
      </c>
      <c r="C495" s="39" t="str">
        <f>Source!H2848</f>
        <v>10 СМ</v>
      </c>
      <c r="D495" s="40">
        <f>Source!I2848</f>
        <v>0.2</v>
      </c>
      <c r="E495" s="38"/>
    </row>
    <row r="496" spans="1:5" ht="14.25" x14ac:dyDescent="0.2">
      <c r="A496" s="37">
        <v>386</v>
      </c>
      <c r="B496" s="38" t="str">
        <f>Source!G2849</f>
        <v>Пробивка борозд в кирпичных стенах, площадь сечения до 20 см2</v>
      </c>
      <c r="C496" s="39" t="str">
        <f>Source!H2849</f>
        <v>100 м</v>
      </c>
      <c r="D496" s="40">
        <f>Source!I2849</f>
        <v>0.01</v>
      </c>
      <c r="E496" s="38"/>
    </row>
    <row r="497" spans="1:5" ht="57" x14ac:dyDescent="0.2">
      <c r="A497" s="37">
        <v>387</v>
      </c>
      <c r="B497" s="38" t="str">
        <f>Source!G2850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497" s="39" t="str">
        <f>Source!H2850</f>
        <v>км</v>
      </c>
      <c r="D497" s="40">
        <f>Source!I2850</f>
        <v>1E-3</v>
      </c>
      <c r="E497" s="38"/>
    </row>
    <row r="498" spans="1:5" ht="28.5" x14ac:dyDescent="0.2">
      <c r="A498" s="37">
        <v>388</v>
      </c>
      <c r="B498" s="38" t="str">
        <f>Source!G2851</f>
        <v>Коробки для установки выключателей, переключателей и штепсельных розеток при скрытой электропроводке, тип КУВ-1М УХЛЗ</v>
      </c>
      <c r="C498" s="39" t="str">
        <f>Source!H2851</f>
        <v>1000 шт.</v>
      </c>
      <c r="D498" s="40">
        <f>Source!I2851</f>
        <v>2E-3</v>
      </c>
      <c r="E498" s="38"/>
    </row>
    <row r="499" spans="1:5" ht="28.5" x14ac:dyDescent="0.2">
      <c r="A499" s="37">
        <v>389</v>
      </c>
      <c r="B499" s="38" t="str">
        <f>Source!G2852</f>
        <v>Установка розетки штепсельной неутопленного типа при открытой проводке</v>
      </c>
      <c r="C499" s="39" t="str">
        <f>Source!H2852</f>
        <v>100 шт.</v>
      </c>
      <c r="D499" s="40">
        <f>Source!I2852</f>
        <v>0.04</v>
      </c>
      <c r="E499" s="38"/>
    </row>
    <row r="500" spans="1:5" ht="28.5" x14ac:dyDescent="0.2">
      <c r="A500" s="37">
        <v>390</v>
      </c>
      <c r="B500" s="38" t="str">
        <f>Source!G2853</f>
        <v>Установка выключателя одноклавишного неутопленного типа при открытой проводке</v>
      </c>
      <c r="C500" s="39" t="str">
        <f>Source!H2853</f>
        <v>100 шт.</v>
      </c>
      <c r="D500" s="40">
        <f>Source!I2853</f>
        <v>0.01</v>
      </c>
      <c r="E500" s="38"/>
    </row>
    <row r="501" spans="1:5" ht="28.5" x14ac:dyDescent="0.2">
      <c r="A501" s="37">
        <v>391</v>
      </c>
      <c r="B501" s="38" t="str">
        <f>Source!G2854</f>
        <v>Установка выключателя двухклавишного утопленного типа при скрытой проводке</v>
      </c>
      <c r="C501" s="39" t="str">
        <f>Source!H2854</f>
        <v>100 шт.</v>
      </c>
      <c r="D501" s="40">
        <f>Source!I2854</f>
        <v>0.01</v>
      </c>
      <c r="E501" s="38"/>
    </row>
    <row r="502" spans="1:5" ht="16.5" x14ac:dyDescent="0.25">
      <c r="A502" s="64" t="str">
        <f>CONCATENATE("Раздел: ", Source!G2886)</f>
        <v>Раздел: Помещение 309 Рекриация</v>
      </c>
      <c r="B502" s="64"/>
      <c r="C502" s="64"/>
      <c r="D502" s="64"/>
      <c r="E502" s="64"/>
    </row>
    <row r="503" spans="1:5" ht="14.25" x14ac:dyDescent="0.2">
      <c r="A503" s="37">
        <v>392</v>
      </c>
      <c r="B503" s="38" t="str">
        <f>Source!G2890</f>
        <v>Демонтаж выключателей, розеток</v>
      </c>
      <c r="C503" s="39" t="str">
        <f>Source!H2890</f>
        <v>100 шт.</v>
      </c>
      <c r="D503" s="40">
        <f>Source!I2890</f>
        <v>0.06</v>
      </c>
      <c r="E503" s="38"/>
    </row>
    <row r="504" spans="1:5" ht="42.75" x14ac:dyDescent="0.2">
      <c r="A504" s="37">
        <v>393</v>
      </c>
      <c r="B504" s="38" t="str">
        <f>Source!G2891</f>
        <v>Сверление отверстий в строительных конструкциях из кирпича установками алмазного сверления, диаметр сверла алмазного кольцевого 70 мм</v>
      </c>
      <c r="C504" s="39" t="str">
        <f>Source!H2891</f>
        <v>10 СМ</v>
      </c>
      <c r="D504" s="40">
        <f>Source!I2891</f>
        <v>3</v>
      </c>
      <c r="E504" s="38"/>
    </row>
    <row r="505" spans="1:5" ht="57" x14ac:dyDescent="0.2">
      <c r="A505" s="37">
        <v>394</v>
      </c>
      <c r="B505" s="38" t="str">
        <f>Source!G2892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05" s="39" t="str">
        <f>Source!H2892</f>
        <v>км</v>
      </c>
      <c r="D505" s="40">
        <f>Source!I2892</f>
        <v>0.02</v>
      </c>
      <c r="E505" s="38"/>
    </row>
    <row r="506" spans="1:5" ht="28.5" x14ac:dyDescent="0.2">
      <c r="A506" s="37">
        <v>395</v>
      </c>
      <c r="B506" s="38" t="str">
        <f>Source!G2893</f>
        <v>Коробки для установки выключателей, переключателей и штепсельных розеток при скрытой электропроводке, тип КУВ-1М УХЛЗ</v>
      </c>
      <c r="C506" s="39" t="str">
        <f>Source!H2893</f>
        <v>1000 шт.</v>
      </c>
      <c r="D506" s="40">
        <f>Source!I2893</f>
        <v>6.0000000000000001E-3</v>
      </c>
      <c r="E506" s="38"/>
    </row>
    <row r="507" spans="1:5" ht="28.5" x14ac:dyDescent="0.2">
      <c r="A507" s="37">
        <v>396</v>
      </c>
      <c r="B507" s="38" t="str">
        <f>Source!G2894</f>
        <v>Установка розетки штепсельной неутопленного типа при открытой проводке</v>
      </c>
      <c r="C507" s="39" t="str">
        <f>Source!H2894</f>
        <v>100 шт.</v>
      </c>
      <c r="D507" s="40">
        <f>Source!I2894</f>
        <v>0.04</v>
      </c>
      <c r="E507" s="38"/>
    </row>
    <row r="508" spans="1:5" ht="28.5" x14ac:dyDescent="0.2">
      <c r="A508" s="37">
        <v>397</v>
      </c>
      <c r="B508" s="38" t="str">
        <f>Source!G2895</f>
        <v>Установка выключателя одноклавишного неутопленного типа при открытой проводке</v>
      </c>
      <c r="C508" s="39" t="str">
        <f>Source!H2895</f>
        <v>100 шт.</v>
      </c>
      <c r="D508" s="40">
        <f>Source!I2895</f>
        <v>0.04</v>
      </c>
      <c r="E508" s="38"/>
    </row>
    <row r="509" spans="1:5" ht="28.5" x14ac:dyDescent="0.2">
      <c r="A509" s="37">
        <v>398</v>
      </c>
      <c r="B509" s="38" t="str">
        <f>Source!G2896</f>
        <v>Установка выключателя двухклавишного утопленного типа при скрытой проводке</v>
      </c>
      <c r="C509" s="39" t="str">
        <f>Source!H2896</f>
        <v>100 шт.</v>
      </c>
      <c r="D509" s="40">
        <f>Source!I2896</f>
        <v>0.02</v>
      </c>
      <c r="E509" s="38"/>
    </row>
    <row r="510" spans="1:5" ht="42.75" x14ac:dyDescent="0.2">
      <c r="A510" s="37">
        <v>399</v>
      </c>
      <c r="B510" s="38" t="str">
        <f>Source!G2897</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510" s="39" t="str">
        <f>Source!H2897</f>
        <v>100 м</v>
      </c>
      <c r="D510" s="40">
        <f>Source!I2897</f>
        <v>0.2</v>
      </c>
      <c r="E510" s="38"/>
    </row>
    <row r="511" spans="1:5" ht="14.25" x14ac:dyDescent="0.2">
      <c r="A511" s="37">
        <v>400</v>
      </c>
      <c r="B511" s="38" t="str">
        <f>Source!G2898</f>
        <v>Прокладка проводов и кабелей в лотках, провод сечением до 6 мм2</v>
      </c>
      <c r="C511" s="39" t="str">
        <f>Source!H2898</f>
        <v>100 м</v>
      </c>
      <c r="D511" s="40">
        <f>Source!I2898</f>
        <v>0.5</v>
      </c>
      <c r="E511" s="38"/>
    </row>
    <row r="512" spans="1:5" ht="57" x14ac:dyDescent="0.2">
      <c r="A512" s="37">
        <v>401</v>
      </c>
      <c r="B512" s="38" t="str">
        <f>Source!G2899</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512" s="39" t="str">
        <f>Source!H2899</f>
        <v>км</v>
      </c>
      <c r="D512" s="40">
        <f>Source!I2899</f>
        <v>0.05</v>
      </c>
      <c r="E512" s="38"/>
    </row>
    <row r="513" spans="1:5" ht="57" x14ac:dyDescent="0.2">
      <c r="A513" s="37">
        <v>402</v>
      </c>
      <c r="B513" s="38" t="str">
        <f>Source!G2900</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513" s="39" t="str">
        <f>Source!H2900</f>
        <v>100 жил</v>
      </c>
      <c r="D513" s="40">
        <f>Source!I2900</f>
        <v>0.18</v>
      </c>
      <c r="E513" s="38"/>
    </row>
    <row r="514" spans="1:5" ht="16.5" x14ac:dyDescent="0.25">
      <c r="A514" s="64" t="str">
        <f>CONCATENATE("Раздел: ", Source!G2932)</f>
        <v>Раздел: Кабинет 313 Кабинет иностранных языков</v>
      </c>
      <c r="B514" s="64"/>
      <c r="C514" s="64"/>
      <c r="D514" s="64"/>
      <c r="E514" s="64"/>
    </row>
    <row r="515" spans="1:5" ht="14.25" x14ac:dyDescent="0.2">
      <c r="A515" s="37">
        <v>403</v>
      </c>
      <c r="B515" s="38" t="str">
        <f>Source!G2936</f>
        <v>Демонтаж выключателей, розеток</v>
      </c>
      <c r="C515" s="39" t="str">
        <f>Source!H2936</f>
        <v>100 шт.</v>
      </c>
      <c r="D515" s="40">
        <f>Source!I2936</f>
        <v>0.05</v>
      </c>
      <c r="E515" s="38"/>
    </row>
    <row r="516" spans="1:5" ht="42.75" x14ac:dyDescent="0.2">
      <c r="A516" s="37">
        <v>404</v>
      </c>
      <c r="B516" s="38" t="str">
        <f>Source!G2937</f>
        <v>Сверление отверстий в строительных конструкциях из кирпича установками алмазного сверления, диаметр сверла алмазного кольцевого 70 мм</v>
      </c>
      <c r="C516" s="39" t="str">
        <f>Source!H2937</f>
        <v>10 СМ</v>
      </c>
      <c r="D516" s="40">
        <f>Source!I2937</f>
        <v>0.2</v>
      </c>
      <c r="E516" s="38"/>
    </row>
    <row r="517" spans="1:5" ht="14.25" x14ac:dyDescent="0.2">
      <c r="A517" s="37">
        <v>405</v>
      </c>
      <c r="B517" s="38" t="str">
        <f>Source!G2938</f>
        <v>Пробивка борозд в кирпичных стенах, площадь сечения до 20 см2</v>
      </c>
      <c r="C517" s="39" t="str">
        <f>Source!H2938</f>
        <v>100 м</v>
      </c>
      <c r="D517" s="40">
        <f>Source!I2938</f>
        <v>0.01</v>
      </c>
      <c r="E517" s="38"/>
    </row>
    <row r="518" spans="1:5" ht="57" x14ac:dyDescent="0.2">
      <c r="A518" s="37">
        <v>406</v>
      </c>
      <c r="B518" s="38" t="str">
        <f>Source!G2939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18" s="39" t="str">
        <f>Source!H2939</f>
        <v>км</v>
      </c>
      <c r="D518" s="40">
        <f>Source!I2939</f>
        <v>1E-3</v>
      </c>
      <c r="E518" s="38"/>
    </row>
    <row r="519" spans="1:5" ht="28.5" x14ac:dyDescent="0.2">
      <c r="A519" s="37">
        <v>407</v>
      </c>
      <c r="B519" s="38" t="str">
        <f>Source!G2940</f>
        <v>Коробки для установки выключателей, переключателей и штепсельных розеток при скрытой электропроводке, тип КУВ-1М УХЛЗ</v>
      </c>
      <c r="C519" s="39" t="str">
        <f>Source!H2940</f>
        <v>1000 шт.</v>
      </c>
      <c r="D519" s="40">
        <f>Source!I2940</f>
        <v>2E-3</v>
      </c>
      <c r="E519" s="38"/>
    </row>
    <row r="520" spans="1:5" ht="28.5" x14ac:dyDescent="0.2">
      <c r="A520" s="37">
        <v>408</v>
      </c>
      <c r="B520" s="38" t="str">
        <f>Source!G2941</f>
        <v>Установка розетки штепсельной неутопленного типа при открытой проводке</v>
      </c>
      <c r="C520" s="39" t="str">
        <f>Source!H2941</f>
        <v>100 шт.</v>
      </c>
      <c r="D520" s="40">
        <f>Source!I2941</f>
        <v>0.04</v>
      </c>
      <c r="E520" s="38"/>
    </row>
    <row r="521" spans="1:5" ht="28.5" x14ac:dyDescent="0.2">
      <c r="A521" s="37">
        <v>409</v>
      </c>
      <c r="B521" s="38" t="str">
        <f>Source!G2942</f>
        <v>Установка выключателя одноклавишного неутопленного типа при открытой проводке</v>
      </c>
      <c r="C521" s="39" t="str">
        <f>Source!H2942</f>
        <v>100 шт.</v>
      </c>
      <c r="D521" s="40">
        <f>Source!I2942</f>
        <v>0.01</v>
      </c>
      <c r="E521" s="38"/>
    </row>
    <row r="522" spans="1:5" ht="28.5" x14ac:dyDescent="0.2">
      <c r="A522" s="37">
        <v>410</v>
      </c>
      <c r="B522" s="38" t="str">
        <f>Source!G2943</f>
        <v>Установка выключателя двухклавишного утопленного типа при скрытой проводке</v>
      </c>
      <c r="C522" s="39" t="str">
        <f>Source!H2943</f>
        <v>100 шт.</v>
      </c>
      <c r="D522" s="40">
        <f>Source!I2943</f>
        <v>0.01</v>
      </c>
      <c r="E522" s="38"/>
    </row>
    <row r="523" spans="1:5" ht="16.5" x14ac:dyDescent="0.25">
      <c r="A523" s="64" t="str">
        <f>CONCATENATE("Раздел: ", Source!G2975)</f>
        <v>Раздел: Помещение 314 Учебный класс</v>
      </c>
      <c r="B523" s="64"/>
      <c r="C523" s="64"/>
      <c r="D523" s="64"/>
      <c r="E523" s="64"/>
    </row>
    <row r="524" spans="1:5" ht="14.25" x14ac:dyDescent="0.2">
      <c r="A524" s="37">
        <v>411</v>
      </c>
      <c r="B524" s="38" t="str">
        <f>Source!G2979</f>
        <v>Демонтаж выключателей, розеток</v>
      </c>
      <c r="C524" s="39" t="str">
        <f>Source!H2979</f>
        <v>100 шт.</v>
      </c>
      <c r="D524" s="40">
        <f>Source!I2979</f>
        <v>0.05</v>
      </c>
      <c r="E524" s="38"/>
    </row>
    <row r="525" spans="1:5" ht="42.75" x14ac:dyDescent="0.2">
      <c r="A525" s="37">
        <v>412</v>
      </c>
      <c r="B525" s="38" t="str">
        <f>Source!G2980</f>
        <v>Сверление отверстий в строительных конструкциях из кирпича установками алмазного сверления, диаметр сверла алмазного кольцевого 70 мм</v>
      </c>
      <c r="C525" s="39" t="str">
        <f>Source!H2980</f>
        <v>10 СМ</v>
      </c>
      <c r="D525" s="40">
        <f>Source!I2980</f>
        <v>0.2</v>
      </c>
      <c r="E525" s="38"/>
    </row>
    <row r="526" spans="1:5" ht="14.25" x14ac:dyDescent="0.2">
      <c r="A526" s="37">
        <v>413</v>
      </c>
      <c r="B526" s="38" t="str">
        <f>Source!G2981</f>
        <v>Пробивка борозд в кирпичных стенах, площадь сечения до 20 см2</v>
      </c>
      <c r="C526" s="39" t="str">
        <f>Source!H2981</f>
        <v>100 м</v>
      </c>
      <c r="D526" s="40">
        <f>Source!I2981</f>
        <v>0.01</v>
      </c>
      <c r="E526" s="38"/>
    </row>
    <row r="527" spans="1:5" ht="57" x14ac:dyDescent="0.2">
      <c r="A527" s="37">
        <v>414</v>
      </c>
      <c r="B527" s="38" t="str">
        <f>Source!G2982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27" s="39" t="str">
        <f>Source!H2982</f>
        <v>км</v>
      </c>
      <c r="D527" s="40">
        <f>Source!I2982</f>
        <v>1E-3</v>
      </c>
      <c r="E527" s="38"/>
    </row>
    <row r="528" spans="1:5" ht="28.5" x14ac:dyDescent="0.2">
      <c r="A528" s="37">
        <v>415</v>
      </c>
      <c r="B528" s="38" t="str">
        <f>Source!G2983</f>
        <v>Коробки для установки выключателей, переключателей и штепсельных розеток при скрытой электропроводке, тип КУВ-1М УХЛЗ</v>
      </c>
      <c r="C528" s="39" t="str">
        <f>Source!H2983</f>
        <v>1000 шт.</v>
      </c>
      <c r="D528" s="40">
        <f>Source!I2983</f>
        <v>2E-3</v>
      </c>
      <c r="E528" s="38"/>
    </row>
    <row r="529" spans="1:5" ht="28.5" x14ac:dyDescent="0.2">
      <c r="A529" s="37">
        <v>416</v>
      </c>
      <c r="B529" s="38" t="str">
        <f>Source!G2984</f>
        <v>Установка розетки штепсельной неутопленного типа при открытой проводке</v>
      </c>
      <c r="C529" s="39" t="str">
        <f>Source!H2984</f>
        <v>100 шт.</v>
      </c>
      <c r="D529" s="40">
        <f>Source!I2984</f>
        <v>0.04</v>
      </c>
      <c r="E529" s="38"/>
    </row>
    <row r="530" spans="1:5" ht="28.5" x14ac:dyDescent="0.2">
      <c r="A530" s="37">
        <v>417</v>
      </c>
      <c r="B530" s="38" t="str">
        <f>Source!G2985</f>
        <v>Установка выключателя одноклавишного неутопленного типа при открытой проводке</v>
      </c>
      <c r="C530" s="39" t="str">
        <f>Source!H2985</f>
        <v>100 шт.</v>
      </c>
      <c r="D530" s="40">
        <f>Source!I2985</f>
        <v>0.01</v>
      </c>
      <c r="E530" s="38"/>
    </row>
    <row r="531" spans="1:5" ht="28.5" x14ac:dyDescent="0.2">
      <c r="A531" s="37">
        <v>418</v>
      </c>
      <c r="B531" s="38" t="str">
        <f>Source!G2986</f>
        <v>Установка выключателя двухклавишного утопленного типа при скрытой проводке</v>
      </c>
      <c r="C531" s="39" t="str">
        <f>Source!H2986</f>
        <v>100 шт.</v>
      </c>
      <c r="D531" s="40">
        <f>Source!I2986</f>
        <v>0.01</v>
      </c>
      <c r="E531" s="38"/>
    </row>
    <row r="532" spans="1:5" ht="16.5" x14ac:dyDescent="0.25">
      <c r="A532" s="64" t="str">
        <f>CONCATENATE("Раздел: ", Source!G3018)</f>
        <v>Раздел: Помещение 315 Кабинет иностранных языков</v>
      </c>
      <c r="B532" s="64"/>
      <c r="C532" s="64"/>
      <c r="D532" s="64"/>
      <c r="E532" s="64"/>
    </row>
    <row r="533" spans="1:5" ht="14.25" x14ac:dyDescent="0.2">
      <c r="A533" s="37">
        <v>419</v>
      </c>
      <c r="B533" s="38" t="str">
        <f>Source!G3022</f>
        <v>Демонтаж выключателей, розеток</v>
      </c>
      <c r="C533" s="39" t="str">
        <f>Source!H3022</f>
        <v>100 шт.</v>
      </c>
      <c r="D533" s="40">
        <f>Source!I3022</f>
        <v>0.05</v>
      </c>
      <c r="E533" s="38"/>
    </row>
    <row r="534" spans="1:5" ht="42.75" x14ac:dyDescent="0.2">
      <c r="A534" s="37">
        <v>420</v>
      </c>
      <c r="B534" s="38" t="str">
        <f>Source!G3023</f>
        <v>Сверление отверстий в строительных конструкциях из кирпича установками алмазного сверления, диаметр сверла алмазного кольцевого 70 мм</v>
      </c>
      <c r="C534" s="39" t="str">
        <f>Source!H3023</f>
        <v>10 СМ</v>
      </c>
      <c r="D534" s="40">
        <f>Source!I3023</f>
        <v>0.2</v>
      </c>
      <c r="E534" s="38"/>
    </row>
    <row r="535" spans="1:5" ht="14.25" x14ac:dyDescent="0.2">
      <c r="A535" s="37">
        <v>421</v>
      </c>
      <c r="B535" s="38" t="str">
        <f>Source!G3024</f>
        <v>Пробивка борозд в кирпичных стенах, площадь сечения до 20 см2</v>
      </c>
      <c r="C535" s="39" t="str">
        <f>Source!H3024</f>
        <v>100 м</v>
      </c>
      <c r="D535" s="40">
        <f>Source!I3024</f>
        <v>0.01</v>
      </c>
      <c r="E535" s="38"/>
    </row>
    <row r="536" spans="1:5" ht="57" x14ac:dyDescent="0.2">
      <c r="A536" s="37">
        <v>422</v>
      </c>
      <c r="B536" s="38" t="str">
        <f>Source!G3025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36" s="39" t="str">
        <f>Source!H3025</f>
        <v>км</v>
      </c>
      <c r="D536" s="40">
        <f>Source!I3025</f>
        <v>1E-3</v>
      </c>
      <c r="E536" s="38"/>
    </row>
    <row r="537" spans="1:5" ht="28.5" x14ac:dyDescent="0.2">
      <c r="A537" s="37">
        <v>423</v>
      </c>
      <c r="B537" s="38" t="str">
        <f>Source!G3026</f>
        <v>Коробки для установки выключателей, переключателей и штепсельных розеток при скрытой электропроводке, тип КУВ-1М УХЛЗ</v>
      </c>
      <c r="C537" s="39" t="str">
        <f>Source!H3026</f>
        <v>1000 шт.</v>
      </c>
      <c r="D537" s="40">
        <f>Source!I3026</f>
        <v>2E-3</v>
      </c>
      <c r="E537" s="38"/>
    </row>
    <row r="538" spans="1:5" ht="28.5" x14ac:dyDescent="0.2">
      <c r="A538" s="37">
        <v>424</v>
      </c>
      <c r="B538" s="38" t="str">
        <f>Source!G3027</f>
        <v>Установка розетки штепсельной неутопленного типа при открытой проводке</v>
      </c>
      <c r="C538" s="39" t="str">
        <f>Source!H3027</f>
        <v>100 шт.</v>
      </c>
      <c r="D538" s="40">
        <f>Source!I3027</f>
        <v>0.04</v>
      </c>
      <c r="E538" s="38"/>
    </row>
    <row r="539" spans="1:5" ht="28.5" x14ac:dyDescent="0.2">
      <c r="A539" s="37">
        <v>425</v>
      </c>
      <c r="B539" s="38" t="str">
        <f>Source!G3028</f>
        <v>Установка выключателя одноклавишного неутопленного типа при открытой проводке</v>
      </c>
      <c r="C539" s="39" t="str">
        <f>Source!H3028</f>
        <v>100 шт.</v>
      </c>
      <c r="D539" s="40">
        <f>Source!I3028</f>
        <v>0.01</v>
      </c>
      <c r="E539" s="38"/>
    </row>
    <row r="540" spans="1:5" ht="28.5" x14ac:dyDescent="0.2">
      <c r="A540" s="37">
        <v>426</v>
      </c>
      <c r="B540" s="38" t="str">
        <f>Source!G3029</f>
        <v>Установка выключателя двухклавишного утопленного типа при скрытой проводке</v>
      </c>
      <c r="C540" s="39" t="str">
        <f>Source!H3029</f>
        <v>100 шт.</v>
      </c>
      <c r="D540" s="40">
        <f>Source!I3029</f>
        <v>0.01</v>
      </c>
      <c r="E540" s="38"/>
    </row>
    <row r="541" spans="1:5" ht="16.5" x14ac:dyDescent="0.25">
      <c r="A541" s="64" t="str">
        <f>CONCATENATE("Раздел: ", Source!G3061)</f>
        <v>Раздел: Помещение 316 Учебный класс</v>
      </c>
      <c r="B541" s="64"/>
      <c r="C541" s="64"/>
      <c r="D541" s="64"/>
      <c r="E541" s="64"/>
    </row>
    <row r="542" spans="1:5" ht="14.25" x14ac:dyDescent="0.2">
      <c r="A542" s="37">
        <v>427</v>
      </c>
      <c r="B542" s="38" t="str">
        <f>Source!G3065</f>
        <v>Демонтаж выключателей, розеток</v>
      </c>
      <c r="C542" s="39" t="str">
        <f>Source!H3065</f>
        <v>100 шт.</v>
      </c>
      <c r="D542" s="40">
        <f>Source!I3065</f>
        <v>0.05</v>
      </c>
      <c r="E542" s="38"/>
    </row>
    <row r="543" spans="1:5" ht="42.75" x14ac:dyDescent="0.2">
      <c r="A543" s="37">
        <v>428</v>
      </c>
      <c r="B543" s="38" t="str">
        <f>Source!G3066</f>
        <v>Сверление отверстий в строительных конструкциях из кирпича установками алмазного сверления, диаметр сверла алмазного кольцевого 70 мм</v>
      </c>
      <c r="C543" s="39" t="str">
        <f>Source!H3066</f>
        <v>10 СМ</v>
      </c>
      <c r="D543" s="40">
        <f>Source!I3066</f>
        <v>0.2</v>
      </c>
      <c r="E543" s="38"/>
    </row>
    <row r="544" spans="1:5" ht="14.25" x14ac:dyDescent="0.2">
      <c r="A544" s="37">
        <v>429</v>
      </c>
      <c r="B544" s="38" t="str">
        <f>Source!G3067</f>
        <v>Пробивка борозд в кирпичных стенах, площадь сечения до 20 см2</v>
      </c>
      <c r="C544" s="39" t="str">
        <f>Source!H3067</f>
        <v>100 м</v>
      </c>
      <c r="D544" s="40">
        <f>Source!I3067</f>
        <v>0.01</v>
      </c>
      <c r="E544" s="38"/>
    </row>
    <row r="545" spans="1:5" ht="57" x14ac:dyDescent="0.2">
      <c r="A545" s="37">
        <v>430</v>
      </c>
      <c r="B545" s="38" t="str">
        <f>Source!G3068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45" s="39" t="str">
        <f>Source!H3068</f>
        <v>км</v>
      </c>
      <c r="D545" s="40">
        <f>Source!I3068</f>
        <v>1E-3</v>
      </c>
      <c r="E545" s="38"/>
    </row>
    <row r="546" spans="1:5" ht="28.5" x14ac:dyDescent="0.2">
      <c r="A546" s="37">
        <v>431</v>
      </c>
      <c r="B546" s="38" t="str">
        <f>Source!G3069</f>
        <v>Коробки для установки выключателей, переключателей и штепсельных розеток при скрытой электропроводке, тип КУВ-1М УХЛЗ</v>
      </c>
      <c r="C546" s="39" t="str">
        <f>Source!H3069</f>
        <v>1000 шт.</v>
      </c>
      <c r="D546" s="40">
        <f>Source!I3069</f>
        <v>2E-3</v>
      </c>
      <c r="E546" s="38"/>
    </row>
    <row r="547" spans="1:5" ht="28.5" x14ac:dyDescent="0.2">
      <c r="A547" s="37">
        <v>432</v>
      </c>
      <c r="B547" s="38" t="str">
        <f>Source!G3070</f>
        <v>Установка розетки штепсельной неутопленного типа при открытой проводке</v>
      </c>
      <c r="C547" s="39" t="str">
        <f>Source!H3070</f>
        <v>100 шт.</v>
      </c>
      <c r="D547" s="40">
        <f>Source!I3070</f>
        <v>0.04</v>
      </c>
      <c r="E547" s="38"/>
    </row>
    <row r="548" spans="1:5" ht="28.5" x14ac:dyDescent="0.2">
      <c r="A548" s="37">
        <v>433</v>
      </c>
      <c r="B548" s="38" t="str">
        <f>Source!G3071</f>
        <v>Установка выключателя одноклавишного неутопленного типа при открытой проводке</v>
      </c>
      <c r="C548" s="39" t="str">
        <f>Source!H3071</f>
        <v>100 шт.</v>
      </c>
      <c r="D548" s="40">
        <f>Source!I3071</f>
        <v>0.01</v>
      </c>
      <c r="E548" s="38"/>
    </row>
    <row r="549" spans="1:5" ht="28.5" x14ac:dyDescent="0.2">
      <c r="A549" s="37">
        <v>434</v>
      </c>
      <c r="B549" s="38" t="str">
        <f>Source!G3072</f>
        <v>Установка выключателя двухклавишного утопленного типа при скрытой проводке</v>
      </c>
      <c r="C549" s="39" t="str">
        <f>Source!H3072</f>
        <v>100 шт.</v>
      </c>
      <c r="D549" s="40">
        <f>Source!I3072</f>
        <v>0.01</v>
      </c>
      <c r="E549" s="38"/>
    </row>
    <row r="550" spans="1:5" ht="16.5" x14ac:dyDescent="0.25">
      <c r="A550" s="64" t="str">
        <f>CONCATENATE("Раздел: ", Source!G3104)</f>
        <v>Раздел: Помещение 318 Кабинет химии (теория)</v>
      </c>
      <c r="B550" s="64"/>
      <c r="C550" s="64"/>
      <c r="D550" s="64"/>
      <c r="E550" s="64"/>
    </row>
    <row r="551" spans="1:5" ht="14.25" x14ac:dyDescent="0.2">
      <c r="A551" s="37">
        <v>435</v>
      </c>
      <c r="B551" s="38" t="str">
        <f>Source!G3108</f>
        <v>Демонтаж выключателей, розеток</v>
      </c>
      <c r="C551" s="39" t="str">
        <f>Source!H3108</f>
        <v>100 шт.</v>
      </c>
      <c r="D551" s="40">
        <f>Source!I3108</f>
        <v>0.05</v>
      </c>
      <c r="E551" s="38"/>
    </row>
    <row r="552" spans="1:5" ht="42.75" x14ac:dyDescent="0.2">
      <c r="A552" s="37">
        <v>436</v>
      </c>
      <c r="B552" s="38" t="str">
        <f>Source!G3109</f>
        <v>Сверление отверстий в строительных конструкциях из кирпича установками алмазного сверления, диаметр сверла алмазного кольцевого 70 мм</v>
      </c>
      <c r="C552" s="39" t="str">
        <f>Source!H3109</f>
        <v>10 СМ</v>
      </c>
      <c r="D552" s="40">
        <f>Source!I3109</f>
        <v>0.2</v>
      </c>
      <c r="E552" s="38"/>
    </row>
    <row r="553" spans="1:5" ht="14.25" x14ac:dyDescent="0.2">
      <c r="A553" s="37">
        <v>437</v>
      </c>
      <c r="B553" s="38" t="str">
        <f>Source!G3110</f>
        <v>Пробивка борозд в кирпичных стенах, площадь сечения до 20 см2</v>
      </c>
      <c r="C553" s="39" t="str">
        <f>Source!H3110</f>
        <v>100 м</v>
      </c>
      <c r="D553" s="40">
        <f>Source!I3110</f>
        <v>0.01</v>
      </c>
      <c r="E553" s="38"/>
    </row>
    <row r="554" spans="1:5" ht="57" x14ac:dyDescent="0.2">
      <c r="A554" s="37">
        <v>438</v>
      </c>
      <c r="B554" s="38" t="str">
        <f>Source!G3111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54" s="39" t="str">
        <f>Source!H3111</f>
        <v>км</v>
      </c>
      <c r="D554" s="40">
        <f>Source!I3111</f>
        <v>1E-3</v>
      </c>
      <c r="E554" s="38"/>
    </row>
    <row r="555" spans="1:5" ht="28.5" x14ac:dyDescent="0.2">
      <c r="A555" s="37">
        <v>439</v>
      </c>
      <c r="B555" s="38" t="str">
        <f>Source!G3112</f>
        <v>Коробки для установки выключателей, переключателей и штепсельных розеток при скрытой электропроводке, тип КУВ-1М УХЛЗ</v>
      </c>
      <c r="C555" s="39" t="str">
        <f>Source!H3112</f>
        <v>1000 шт.</v>
      </c>
      <c r="D555" s="40">
        <f>Source!I3112</f>
        <v>2E-3</v>
      </c>
      <c r="E555" s="38"/>
    </row>
    <row r="556" spans="1:5" ht="28.5" x14ac:dyDescent="0.2">
      <c r="A556" s="37">
        <v>440</v>
      </c>
      <c r="B556" s="38" t="str">
        <f>Source!G3113</f>
        <v>Установка розетки штепсельной неутопленного типа при открытой проводке</v>
      </c>
      <c r="C556" s="39" t="str">
        <f>Source!H3113</f>
        <v>100 шт.</v>
      </c>
      <c r="D556" s="40">
        <f>Source!I3113</f>
        <v>0.04</v>
      </c>
      <c r="E556" s="38"/>
    </row>
    <row r="557" spans="1:5" ht="28.5" x14ac:dyDescent="0.2">
      <c r="A557" s="37">
        <v>441</v>
      </c>
      <c r="B557" s="38" t="str">
        <f>Source!G3114</f>
        <v>Установка выключателя одноклавишного неутопленного типа при открытой проводке</v>
      </c>
      <c r="C557" s="39" t="str">
        <f>Source!H3114</f>
        <v>100 шт.</v>
      </c>
      <c r="D557" s="40">
        <f>Source!I3114</f>
        <v>0.01</v>
      </c>
      <c r="E557" s="38"/>
    </row>
    <row r="558" spans="1:5" ht="28.5" x14ac:dyDescent="0.2">
      <c r="A558" s="37">
        <v>442</v>
      </c>
      <c r="B558" s="38" t="str">
        <f>Source!G3115</f>
        <v>Установка выключателя двухклавишного утопленного типа при скрытой проводке</v>
      </c>
      <c r="C558" s="39" t="str">
        <f>Source!H3115</f>
        <v>100 шт.</v>
      </c>
      <c r="D558" s="40">
        <f>Source!I3115</f>
        <v>0.01</v>
      </c>
      <c r="E558" s="38"/>
    </row>
    <row r="559" spans="1:5" ht="16.5" x14ac:dyDescent="0.25">
      <c r="A559" s="64" t="str">
        <f>CONCATENATE("Раздел: ", Source!G3147)</f>
        <v>Раздел: Помещение 319 Кабинет биологии (теория)</v>
      </c>
      <c r="B559" s="64"/>
      <c r="C559" s="64"/>
      <c r="D559" s="64"/>
      <c r="E559" s="64"/>
    </row>
    <row r="560" spans="1:5" ht="14.25" x14ac:dyDescent="0.2">
      <c r="A560" s="37">
        <v>443</v>
      </c>
      <c r="B560" s="38" t="str">
        <f>Source!G3151</f>
        <v>Демонтаж выключателей, розеток</v>
      </c>
      <c r="C560" s="39" t="str">
        <f>Source!H3151</f>
        <v>100 шт.</v>
      </c>
      <c r="D560" s="40">
        <f>Source!I3151</f>
        <v>0.05</v>
      </c>
      <c r="E560" s="38"/>
    </row>
    <row r="561" spans="1:5" ht="42.75" x14ac:dyDescent="0.2">
      <c r="A561" s="37">
        <v>444</v>
      </c>
      <c r="B561" s="38" t="str">
        <f>Source!G3152</f>
        <v>Сверление отверстий в строительных конструкциях из кирпича установками алмазного сверления, диаметр сверла алмазного кольцевого 70 мм</v>
      </c>
      <c r="C561" s="39" t="str">
        <f>Source!H3152</f>
        <v>10 СМ</v>
      </c>
      <c r="D561" s="40">
        <f>Source!I3152</f>
        <v>0.2</v>
      </c>
      <c r="E561" s="38"/>
    </row>
    <row r="562" spans="1:5" ht="14.25" x14ac:dyDescent="0.2">
      <c r="A562" s="37">
        <v>445</v>
      </c>
      <c r="B562" s="38" t="str">
        <f>Source!G3153</f>
        <v>Пробивка борозд в кирпичных стенах, площадь сечения до 20 см2</v>
      </c>
      <c r="C562" s="39" t="str">
        <f>Source!H3153</f>
        <v>100 м</v>
      </c>
      <c r="D562" s="40">
        <f>Source!I3153</f>
        <v>0.01</v>
      </c>
      <c r="E562" s="38"/>
    </row>
    <row r="563" spans="1:5" ht="57" x14ac:dyDescent="0.2">
      <c r="A563" s="37">
        <v>446</v>
      </c>
      <c r="B563" s="38" t="str">
        <f>Source!G3154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63" s="39" t="str">
        <f>Source!H3154</f>
        <v>км</v>
      </c>
      <c r="D563" s="40">
        <f>Source!I3154</f>
        <v>1E-3</v>
      </c>
      <c r="E563" s="38"/>
    </row>
    <row r="564" spans="1:5" ht="28.5" x14ac:dyDescent="0.2">
      <c r="A564" s="37">
        <v>447</v>
      </c>
      <c r="B564" s="38" t="str">
        <f>Source!G3155</f>
        <v>Коробки для установки выключателей, переключателей и штепсельных розеток при скрытой электропроводке, тип КУВ-1М УХЛЗ</v>
      </c>
      <c r="C564" s="39" t="str">
        <f>Source!H3155</f>
        <v>1000 шт.</v>
      </c>
      <c r="D564" s="40">
        <f>Source!I3155</f>
        <v>2E-3</v>
      </c>
      <c r="E564" s="38"/>
    </row>
    <row r="565" spans="1:5" ht="28.5" x14ac:dyDescent="0.2">
      <c r="A565" s="37">
        <v>448</v>
      </c>
      <c r="B565" s="38" t="str">
        <f>Source!G3156</f>
        <v>Установка розетки штепсельной неутопленного типа при открытой проводке</v>
      </c>
      <c r="C565" s="39" t="str">
        <f>Source!H3156</f>
        <v>100 шт.</v>
      </c>
      <c r="D565" s="40">
        <f>Source!I3156</f>
        <v>0.04</v>
      </c>
      <c r="E565" s="38"/>
    </row>
    <row r="566" spans="1:5" ht="28.5" x14ac:dyDescent="0.2">
      <c r="A566" s="37">
        <v>449</v>
      </c>
      <c r="B566" s="38" t="str">
        <f>Source!G3157</f>
        <v>Установка выключателя одноклавишного неутопленного типа при открытой проводке</v>
      </c>
      <c r="C566" s="39" t="str">
        <f>Source!H3157</f>
        <v>100 шт.</v>
      </c>
      <c r="D566" s="40">
        <f>Source!I3157</f>
        <v>0.01</v>
      </c>
      <c r="E566" s="38"/>
    </row>
    <row r="567" spans="1:5" ht="28.5" x14ac:dyDescent="0.2">
      <c r="A567" s="37">
        <v>450</v>
      </c>
      <c r="B567" s="38" t="str">
        <f>Source!G3158</f>
        <v>Установка выключателя двухклавишного утопленного типа при скрытой проводке</v>
      </c>
      <c r="C567" s="39" t="str">
        <f>Source!H3158</f>
        <v>100 шт.</v>
      </c>
      <c r="D567" s="40">
        <f>Source!I3158</f>
        <v>0.01</v>
      </c>
      <c r="E567" s="38"/>
    </row>
    <row r="568" spans="1:5" ht="16.5" x14ac:dyDescent="0.25">
      <c r="A568" s="64" t="str">
        <f>CONCATENATE("Раздел: ", Source!G3190)</f>
        <v>Раздел: Помещение 320 Лаборанская</v>
      </c>
      <c r="B568" s="64"/>
      <c r="C568" s="64"/>
      <c r="D568" s="64"/>
      <c r="E568" s="64"/>
    </row>
    <row r="569" spans="1:5" ht="14.25" x14ac:dyDescent="0.2">
      <c r="A569" s="37">
        <v>451</v>
      </c>
      <c r="B569" s="38" t="str">
        <f>Source!G3194</f>
        <v>Демонтаж выключателей, розеток</v>
      </c>
      <c r="C569" s="39" t="str">
        <f>Source!H3194</f>
        <v>100 шт.</v>
      </c>
      <c r="D569" s="40">
        <f>Source!I3194</f>
        <v>0.05</v>
      </c>
      <c r="E569" s="38"/>
    </row>
    <row r="570" spans="1:5" ht="42.75" x14ac:dyDescent="0.2">
      <c r="A570" s="37">
        <v>452</v>
      </c>
      <c r="B570" s="38" t="str">
        <f>Source!G3195</f>
        <v>Сверление отверстий в строительных конструкциях из кирпича установками алмазного сверления, диаметр сверла алмазного кольцевого 70 мм</v>
      </c>
      <c r="C570" s="39" t="str">
        <f>Source!H3195</f>
        <v>10 СМ</v>
      </c>
      <c r="D570" s="40">
        <f>Source!I3195</f>
        <v>0.2</v>
      </c>
      <c r="E570" s="38"/>
    </row>
    <row r="571" spans="1:5" ht="14.25" x14ac:dyDescent="0.2">
      <c r="A571" s="37">
        <v>453</v>
      </c>
      <c r="B571" s="38" t="str">
        <f>Source!G3196</f>
        <v>Пробивка борозд в кирпичных стенах, площадь сечения до 20 см2</v>
      </c>
      <c r="C571" s="39" t="str">
        <f>Source!H3196</f>
        <v>100 м</v>
      </c>
      <c r="D571" s="40">
        <f>Source!I3196</f>
        <v>0.01</v>
      </c>
      <c r="E571" s="38"/>
    </row>
    <row r="572" spans="1:5" ht="57" x14ac:dyDescent="0.2">
      <c r="A572" s="37">
        <v>454</v>
      </c>
      <c r="B572" s="38" t="str">
        <f>Source!G3197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72" s="39" t="str">
        <f>Source!H3197</f>
        <v>км</v>
      </c>
      <c r="D572" s="40">
        <f>Source!I3197</f>
        <v>1E-3</v>
      </c>
      <c r="E572" s="38"/>
    </row>
    <row r="573" spans="1:5" ht="28.5" x14ac:dyDescent="0.2">
      <c r="A573" s="37">
        <v>455</v>
      </c>
      <c r="B573" s="38" t="str">
        <f>Source!G3198</f>
        <v>Коробки для установки выключателей, переключателей и штепсельных розеток при скрытой электропроводке, тип КУВ-1М УХЛЗ</v>
      </c>
      <c r="C573" s="39" t="str">
        <f>Source!H3198</f>
        <v>1000 шт.</v>
      </c>
      <c r="D573" s="40">
        <f>Source!I3198</f>
        <v>2E-3</v>
      </c>
      <c r="E573" s="38"/>
    </row>
    <row r="574" spans="1:5" ht="28.5" x14ac:dyDescent="0.2">
      <c r="A574" s="37">
        <v>456</v>
      </c>
      <c r="B574" s="38" t="str">
        <f>Source!G3199</f>
        <v>Установка розетки штепсельной неутопленного типа при открытой проводке</v>
      </c>
      <c r="C574" s="39" t="str">
        <f>Source!H3199</f>
        <v>100 шт.</v>
      </c>
      <c r="D574" s="40">
        <f>Source!I3199</f>
        <v>0.04</v>
      </c>
      <c r="E574" s="38"/>
    </row>
    <row r="575" spans="1:5" ht="28.5" x14ac:dyDescent="0.2">
      <c r="A575" s="37">
        <v>457</v>
      </c>
      <c r="B575" s="38" t="str">
        <f>Source!G3200</f>
        <v>Установка выключателя одноклавишного неутопленного типа при открытой проводке</v>
      </c>
      <c r="C575" s="39" t="str">
        <f>Source!H3200</f>
        <v>100 шт.</v>
      </c>
      <c r="D575" s="40">
        <f>Source!I3200</f>
        <v>0.01</v>
      </c>
      <c r="E575" s="38"/>
    </row>
    <row r="576" spans="1:5" ht="28.5" x14ac:dyDescent="0.2">
      <c r="A576" s="37">
        <v>458</v>
      </c>
      <c r="B576" s="38" t="str">
        <f>Source!G3201</f>
        <v>Установка выключателя двухклавишного утопленного типа при скрытой проводке</v>
      </c>
      <c r="C576" s="39" t="str">
        <f>Source!H3201</f>
        <v>100 шт.</v>
      </c>
      <c r="D576" s="40">
        <f>Source!I3201</f>
        <v>0.01</v>
      </c>
      <c r="E576" s="38"/>
    </row>
    <row r="577" spans="1:5" ht="16.5" x14ac:dyDescent="0.25">
      <c r="A577" s="64" t="str">
        <f>CONCATENATE("Раздел: ", Source!G3233)</f>
        <v>Раздел: Помещение 323 Венткамера</v>
      </c>
      <c r="B577" s="64"/>
      <c r="C577" s="64"/>
      <c r="D577" s="64"/>
      <c r="E577" s="64"/>
    </row>
    <row r="578" spans="1:5" ht="14.25" x14ac:dyDescent="0.2">
      <c r="A578" s="37">
        <v>459</v>
      </c>
      <c r="B578" s="38" t="str">
        <f>Source!G3237</f>
        <v>Демонтаж выключателей, розеток</v>
      </c>
      <c r="C578" s="39" t="str">
        <f>Source!H3237</f>
        <v>100 шт.</v>
      </c>
      <c r="D578" s="40">
        <f>Source!I3237</f>
        <v>0.05</v>
      </c>
      <c r="E578" s="38"/>
    </row>
    <row r="579" spans="1:5" ht="42.75" x14ac:dyDescent="0.2">
      <c r="A579" s="37">
        <v>460</v>
      </c>
      <c r="B579" s="38" t="str">
        <f>Source!G3238</f>
        <v>Сверление отверстий в строительных конструкциях из кирпича установками алмазного сверления, диаметр сверла алмазного кольцевого 70 мм</v>
      </c>
      <c r="C579" s="39" t="str">
        <f>Source!H3238</f>
        <v>10 СМ</v>
      </c>
      <c r="D579" s="40">
        <f>Source!I3238</f>
        <v>0.2</v>
      </c>
      <c r="E579" s="38"/>
    </row>
    <row r="580" spans="1:5" ht="14.25" x14ac:dyDescent="0.2">
      <c r="A580" s="37">
        <v>461</v>
      </c>
      <c r="B580" s="38" t="str">
        <f>Source!G3239</f>
        <v>Пробивка борозд в кирпичных стенах, площадь сечения до 20 см2</v>
      </c>
      <c r="C580" s="39" t="str">
        <f>Source!H3239</f>
        <v>100 м</v>
      </c>
      <c r="D580" s="40">
        <f>Source!I3239</f>
        <v>0.01</v>
      </c>
      <c r="E580" s="38"/>
    </row>
    <row r="581" spans="1:5" ht="57" x14ac:dyDescent="0.2">
      <c r="A581" s="37">
        <v>462</v>
      </c>
      <c r="B581" s="38" t="str">
        <f>Source!G3240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81" s="39" t="str">
        <f>Source!H3240</f>
        <v>км</v>
      </c>
      <c r="D581" s="40">
        <f>Source!I3240</f>
        <v>1E-3</v>
      </c>
      <c r="E581" s="38"/>
    </row>
    <row r="582" spans="1:5" ht="28.5" x14ac:dyDescent="0.2">
      <c r="A582" s="37">
        <v>463</v>
      </c>
      <c r="B582" s="38" t="str">
        <f>Source!G3241</f>
        <v>Коробки для установки выключателей, переключателей и штепсельных розеток при скрытой электропроводке, тип КУВ-1М УХЛЗ</v>
      </c>
      <c r="C582" s="39" t="str">
        <f>Source!H3241</f>
        <v>1000 шт.</v>
      </c>
      <c r="D582" s="40">
        <f>Source!I3241</f>
        <v>2E-3</v>
      </c>
      <c r="E582" s="38"/>
    </row>
    <row r="583" spans="1:5" ht="28.5" x14ac:dyDescent="0.2">
      <c r="A583" s="37">
        <v>464</v>
      </c>
      <c r="B583" s="38" t="str">
        <f>Source!G3242</f>
        <v>Установка розетки штепсельной неутопленного типа при открытой проводке</v>
      </c>
      <c r="C583" s="39" t="str">
        <f>Source!H3242</f>
        <v>100 шт.</v>
      </c>
      <c r="D583" s="40">
        <f>Source!I3242</f>
        <v>0.04</v>
      </c>
      <c r="E583" s="38"/>
    </row>
    <row r="584" spans="1:5" ht="28.5" x14ac:dyDescent="0.2">
      <c r="A584" s="37">
        <v>465</v>
      </c>
      <c r="B584" s="38" t="str">
        <f>Source!G3243</f>
        <v>Установка выключателя одноклавишного неутопленного типа при открытой проводке</v>
      </c>
      <c r="C584" s="39" t="str">
        <f>Source!H3243</f>
        <v>100 шт.</v>
      </c>
      <c r="D584" s="40">
        <f>Source!I3243</f>
        <v>0.01</v>
      </c>
      <c r="E584" s="38"/>
    </row>
    <row r="585" spans="1:5" ht="28.5" x14ac:dyDescent="0.2">
      <c r="A585" s="37">
        <v>466</v>
      </c>
      <c r="B585" s="38" t="str">
        <f>Source!G3244</f>
        <v>Установка выключателя двухклавишного утопленного типа при скрытой проводке</v>
      </c>
      <c r="C585" s="39" t="str">
        <f>Source!H3244</f>
        <v>100 шт.</v>
      </c>
      <c r="D585" s="40">
        <f>Source!I3244</f>
        <v>0.01</v>
      </c>
      <c r="E585" s="38"/>
    </row>
    <row r="586" spans="1:5" ht="16.5" x14ac:dyDescent="0.25">
      <c r="A586" s="64" t="str">
        <f>CONCATENATE("Раздел: ", Source!G3276)</f>
        <v>Раздел: Помещение 321 Кабинет биологии (практика)</v>
      </c>
      <c r="B586" s="64"/>
      <c r="C586" s="64"/>
      <c r="D586" s="64"/>
      <c r="E586" s="64"/>
    </row>
    <row r="587" spans="1:5" ht="14.25" x14ac:dyDescent="0.2">
      <c r="A587" s="37">
        <v>467</v>
      </c>
      <c r="B587" s="38" t="str">
        <f>Source!G3280</f>
        <v>Демонтаж выключателей, розеток</v>
      </c>
      <c r="C587" s="39" t="str">
        <f>Source!H3280</f>
        <v>100 шт.</v>
      </c>
      <c r="D587" s="40">
        <f>Source!I3280</f>
        <v>0.04</v>
      </c>
      <c r="E587" s="38"/>
    </row>
    <row r="588" spans="1:5" ht="42.75" x14ac:dyDescent="0.2">
      <c r="A588" s="37">
        <v>468</v>
      </c>
      <c r="B588" s="38" t="str">
        <f>Source!G3281</f>
        <v>Сверление отверстий в строительных конструкциях из кирпича установками алмазного сверления, диаметр сверла алмазного кольцевого 70 мм</v>
      </c>
      <c r="C588" s="39" t="str">
        <f>Source!H3281</f>
        <v>10 СМ</v>
      </c>
      <c r="D588" s="40">
        <f>Source!I3281</f>
        <v>0.2</v>
      </c>
      <c r="E588" s="38"/>
    </row>
    <row r="589" spans="1:5" ht="14.25" x14ac:dyDescent="0.2">
      <c r="A589" s="37">
        <v>469</v>
      </c>
      <c r="B589" s="38" t="str">
        <f>Source!G3282</f>
        <v>Пробивка борозд в кирпичных стенах, площадь сечения до 20 см2</v>
      </c>
      <c r="C589" s="39" t="str">
        <f>Source!H3282</f>
        <v>100 м</v>
      </c>
      <c r="D589" s="40">
        <f>Source!I3282</f>
        <v>0.02</v>
      </c>
      <c r="E589" s="38"/>
    </row>
    <row r="590" spans="1:5" ht="57" x14ac:dyDescent="0.2">
      <c r="A590" s="37">
        <v>470</v>
      </c>
      <c r="B590" s="38" t="str">
        <f>Source!G3283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590" s="39" t="str">
        <f>Source!H3283</f>
        <v>км</v>
      </c>
      <c r="D590" s="40">
        <f>Source!I3283</f>
        <v>2E-3</v>
      </c>
      <c r="E590" s="38"/>
    </row>
    <row r="591" spans="1:5" ht="28.5" x14ac:dyDescent="0.2">
      <c r="A591" s="37">
        <v>471</v>
      </c>
      <c r="B591" s="38" t="str">
        <f>Source!G3284</f>
        <v>Коробки для установки выключателей, переключателей и штепсельных розеток при скрытой электропроводке, тип КУВ-1М УХЛЗ</v>
      </c>
      <c r="C591" s="39" t="str">
        <f>Source!H3284</f>
        <v>1000 шт.</v>
      </c>
      <c r="D591" s="40">
        <f>Source!I3284</f>
        <v>6.0000000000000001E-3</v>
      </c>
      <c r="E591" s="38"/>
    </row>
    <row r="592" spans="1:5" ht="28.5" x14ac:dyDescent="0.2">
      <c r="A592" s="37">
        <v>472</v>
      </c>
      <c r="B592" s="38" t="str">
        <f>Source!G3285</f>
        <v>Установка розетки штепсельной неутопленного типа при открытой проводке</v>
      </c>
      <c r="C592" s="39" t="str">
        <f>Source!H3285</f>
        <v>100 шт.</v>
      </c>
      <c r="D592" s="40">
        <f>Source!I3285</f>
        <v>0.34</v>
      </c>
      <c r="E592" s="38"/>
    </row>
    <row r="593" spans="1:5" ht="28.5" x14ac:dyDescent="0.2">
      <c r="A593" s="37">
        <v>473</v>
      </c>
      <c r="B593" s="38" t="str">
        <f>Source!G3286</f>
        <v>Установка выключателя одноклавишного неутопленного типа при открытой проводке</v>
      </c>
      <c r="C593" s="39" t="str">
        <f>Source!H3286</f>
        <v>100 шт.</v>
      </c>
      <c r="D593" s="40">
        <f>Source!I3286</f>
        <v>0.01</v>
      </c>
      <c r="E593" s="38"/>
    </row>
    <row r="594" spans="1:5" ht="28.5" x14ac:dyDescent="0.2">
      <c r="A594" s="37">
        <v>474</v>
      </c>
      <c r="B594" s="38" t="str">
        <f>Source!G3287</f>
        <v>Установка выключателя двухклавишного утопленного типа при скрытой проводке</v>
      </c>
      <c r="C594" s="39" t="str">
        <f>Source!H3287</f>
        <v>100 шт.</v>
      </c>
      <c r="D594" s="40">
        <f>Source!I3287</f>
        <v>0.01</v>
      </c>
      <c r="E594" s="38"/>
    </row>
    <row r="595" spans="1:5" ht="28.5" x14ac:dyDescent="0.2">
      <c r="A595" s="37">
        <v>475</v>
      </c>
      <c r="B595" s="38" t="str">
        <f>Source!G3288</f>
        <v>Прокладка пластикового кабель-канала - по кирпичному основанию / сечение 105х50 мм</v>
      </c>
      <c r="C595" s="39" t="str">
        <f>Source!H3288</f>
        <v>100 м</v>
      </c>
      <c r="D595" s="40">
        <f>Source!I3288</f>
        <v>1.05</v>
      </c>
      <c r="E595" s="38"/>
    </row>
    <row r="596" spans="1:5" ht="14.25" x14ac:dyDescent="0.2">
      <c r="A596" s="37">
        <v>476</v>
      </c>
      <c r="B596" s="38" t="str">
        <f>Source!G3289</f>
        <v>Прокладка проводов и кабелей в лотках, провод сечением до 6 мм2</v>
      </c>
      <c r="C596" s="39" t="str">
        <f>Source!H3289</f>
        <v>100 м</v>
      </c>
      <c r="D596" s="40">
        <f>Source!I3289</f>
        <v>0.5</v>
      </c>
      <c r="E596" s="38"/>
    </row>
    <row r="597" spans="1:5" ht="57" x14ac:dyDescent="0.2">
      <c r="A597" s="37">
        <v>477</v>
      </c>
      <c r="B597" s="38" t="str">
        <f>Source!G3290</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597" s="39" t="str">
        <f>Source!H3290</f>
        <v>км</v>
      </c>
      <c r="D597" s="40">
        <f>Source!I3290</f>
        <v>0.05</v>
      </c>
      <c r="E597" s="38"/>
    </row>
    <row r="598" spans="1:5" ht="57" x14ac:dyDescent="0.2">
      <c r="A598" s="37">
        <v>478</v>
      </c>
      <c r="B598" s="38" t="str">
        <f>Source!G3291</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598" s="39" t="str">
        <f>Source!H3291</f>
        <v>100 жил</v>
      </c>
      <c r="D598" s="40">
        <f>Source!I3291</f>
        <v>0.09</v>
      </c>
      <c r="E598" s="38"/>
    </row>
    <row r="599" spans="1:5" ht="42.75" x14ac:dyDescent="0.2">
      <c r="A599" s="37">
        <v>479</v>
      </c>
      <c r="B599" s="38" t="str">
        <f>Source!G3292</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599" s="39" t="str">
        <f>Source!H3292</f>
        <v>100 м</v>
      </c>
      <c r="D599" s="40">
        <f>Source!I3292</f>
        <v>6</v>
      </c>
      <c r="E599" s="38"/>
    </row>
    <row r="600" spans="1:5" ht="16.5" x14ac:dyDescent="0.25">
      <c r="A600" s="64" t="str">
        <f>CONCATENATE("Раздел: ", Source!G3324)</f>
        <v>Раздел: Помещение 322 Кабинет химии (практика)</v>
      </c>
      <c r="B600" s="64"/>
      <c r="C600" s="64"/>
      <c r="D600" s="64"/>
      <c r="E600" s="64"/>
    </row>
    <row r="601" spans="1:5" ht="14.25" x14ac:dyDescent="0.2">
      <c r="A601" s="37">
        <v>480</v>
      </c>
      <c r="B601" s="38" t="str">
        <f>Source!G3328</f>
        <v>Демонтаж выключателей, розеток</v>
      </c>
      <c r="C601" s="39" t="str">
        <f>Source!H3328</f>
        <v>100 шт.</v>
      </c>
      <c r="D601" s="40">
        <f>Source!I3328</f>
        <v>0.04</v>
      </c>
      <c r="E601" s="38"/>
    </row>
    <row r="602" spans="1:5" ht="42.75" x14ac:dyDescent="0.2">
      <c r="A602" s="37">
        <v>481</v>
      </c>
      <c r="B602" s="38" t="str">
        <f>Source!G3329</f>
        <v>Сверление отверстий в строительных конструкциях из кирпича установками алмазного сверления, диаметр сверла алмазного кольцевого 70 мм</v>
      </c>
      <c r="C602" s="39" t="str">
        <f>Source!H3329</f>
        <v>10 СМ</v>
      </c>
      <c r="D602" s="40">
        <f>Source!I3329</f>
        <v>0.2</v>
      </c>
      <c r="E602" s="38"/>
    </row>
    <row r="603" spans="1:5" ht="14.25" x14ac:dyDescent="0.2">
      <c r="A603" s="37">
        <v>482</v>
      </c>
      <c r="B603" s="38" t="str">
        <f>Source!G3330</f>
        <v>Пробивка борозд в кирпичных стенах, площадь сечения до 20 см2</v>
      </c>
      <c r="C603" s="39" t="str">
        <f>Source!H3330</f>
        <v>100 м</v>
      </c>
      <c r="D603" s="40">
        <f>Source!I3330</f>
        <v>0.02</v>
      </c>
      <c r="E603" s="38"/>
    </row>
    <row r="604" spans="1:5" ht="57" x14ac:dyDescent="0.2">
      <c r="A604" s="37">
        <v>483</v>
      </c>
      <c r="B604" s="38" t="str">
        <f>Source!G3331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604" s="39" t="str">
        <f>Source!H3331</f>
        <v>км</v>
      </c>
      <c r="D604" s="40">
        <f>Source!I3331</f>
        <v>2E-3</v>
      </c>
      <c r="E604" s="38"/>
    </row>
    <row r="605" spans="1:5" ht="28.5" x14ac:dyDescent="0.2">
      <c r="A605" s="37">
        <v>484</v>
      </c>
      <c r="B605" s="38" t="str">
        <f>Source!G3332</f>
        <v>Коробки для установки выключателей, переключателей и штепсельных розеток при скрытой электропроводке, тип КУВ-1М УХЛЗ</v>
      </c>
      <c r="C605" s="39" t="str">
        <f>Source!H3332</f>
        <v>1000 шт.</v>
      </c>
      <c r="D605" s="40">
        <f>Source!I3332</f>
        <v>6.0000000000000001E-3</v>
      </c>
      <c r="E605" s="38"/>
    </row>
    <row r="606" spans="1:5" ht="28.5" x14ac:dyDescent="0.2">
      <c r="A606" s="37">
        <v>485</v>
      </c>
      <c r="B606" s="38" t="str">
        <f>Source!G3333</f>
        <v>Установка розетки штепсельной неутопленного типа при открытой проводке</v>
      </c>
      <c r="C606" s="39" t="str">
        <f>Source!H3333</f>
        <v>100 шт.</v>
      </c>
      <c r="D606" s="40">
        <f>Source!I3333</f>
        <v>0.34</v>
      </c>
      <c r="E606" s="38"/>
    </row>
    <row r="607" spans="1:5" ht="28.5" x14ac:dyDescent="0.2">
      <c r="A607" s="37">
        <v>486</v>
      </c>
      <c r="B607" s="38" t="str">
        <f>Source!G3334</f>
        <v>Установка выключателя одноклавишного неутопленного типа при открытой проводке</v>
      </c>
      <c r="C607" s="39" t="str">
        <f>Source!H3334</f>
        <v>100 шт.</v>
      </c>
      <c r="D607" s="40">
        <f>Source!I3334</f>
        <v>0.01</v>
      </c>
      <c r="E607" s="38"/>
    </row>
    <row r="608" spans="1:5" ht="28.5" x14ac:dyDescent="0.2">
      <c r="A608" s="37">
        <v>487</v>
      </c>
      <c r="B608" s="38" t="str">
        <f>Source!G3335</f>
        <v>Установка выключателя двухклавишного утопленного типа при скрытой проводке</v>
      </c>
      <c r="C608" s="39" t="str">
        <f>Source!H3335</f>
        <v>100 шт.</v>
      </c>
      <c r="D608" s="40">
        <f>Source!I3335</f>
        <v>0.01</v>
      </c>
      <c r="E608" s="38"/>
    </row>
    <row r="609" spans="1:5" ht="28.5" x14ac:dyDescent="0.2">
      <c r="A609" s="37">
        <v>488</v>
      </c>
      <c r="B609" s="38" t="str">
        <f>Source!G3336</f>
        <v>Прокладка пластикового кабель-канала - по кирпичному основанию / сечение 105х50 мм</v>
      </c>
      <c r="C609" s="39" t="str">
        <f>Source!H3336</f>
        <v>100 м</v>
      </c>
      <c r="D609" s="40">
        <f>Source!I3336</f>
        <v>1.05</v>
      </c>
      <c r="E609" s="38"/>
    </row>
    <row r="610" spans="1:5" ht="14.25" x14ac:dyDescent="0.2">
      <c r="A610" s="37">
        <v>489</v>
      </c>
      <c r="B610" s="38" t="str">
        <f>Source!G3337</f>
        <v>Прокладка проводов и кабелей в лотках, провод сечением до 6 мм2</v>
      </c>
      <c r="C610" s="39" t="str">
        <f>Source!H3337</f>
        <v>100 м</v>
      </c>
      <c r="D610" s="40">
        <f>Source!I3337</f>
        <v>0.5</v>
      </c>
      <c r="E610" s="38"/>
    </row>
    <row r="611" spans="1:5" ht="57" x14ac:dyDescent="0.2">
      <c r="A611" s="37">
        <v>490</v>
      </c>
      <c r="B611" s="38" t="str">
        <f>Source!G3338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611" s="39" t="str">
        <f>Source!H3338</f>
        <v>км</v>
      </c>
      <c r="D611" s="40">
        <f>Source!I3338</f>
        <v>0.05</v>
      </c>
      <c r="E611" s="38"/>
    </row>
    <row r="612" spans="1:5" ht="57" x14ac:dyDescent="0.2">
      <c r="A612" s="37">
        <v>491</v>
      </c>
      <c r="B612" s="38" t="str">
        <f>Source!G3339</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612" s="39" t="str">
        <f>Source!H3339</f>
        <v>100 жил</v>
      </c>
      <c r="D612" s="40">
        <f>Source!I3339</f>
        <v>0.09</v>
      </c>
      <c r="E612" s="38"/>
    </row>
    <row r="613" spans="1:5" ht="42.75" x14ac:dyDescent="0.2">
      <c r="A613" s="37">
        <v>492</v>
      </c>
      <c r="B613" s="38" t="str">
        <f>Source!G3340</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613" s="39" t="str">
        <f>Source!H3340</f>
        <v>100 м</v>
      </c>
      <c r="D613" s="40">
        <f>Source!I3340</f>
        <v>6</v>
      </c>
      <c r="E613" s="38"/>
    </row>
    <row r="614" spans="1:5" ht="16.5" x14ac:dyDescent="0.25">
      <c r="A614" s="64" t="str">
        <f>CONCATENATE("Раздел: ", Source!G3372)</f>
        <v>Раздел: Помещение 329 Коридор</v>
      </c>
      <c r="B614" s="64"/>
      <c r="C614" s="64"/>
      <c r="D614" s="64"/>
      <c r="E614" s="64"/>
    </row>
    <row r="615" spans="1:5" ht="14.25" x14ac:dyDescent="0.2">
      <c r="A615" s="37">
        <v>493</v>
      </c>
      <c r="B615" s="38" t="str">
        <f>Source!G3376</f>
        <v>Демонтаж выключателей, розеток</v>
      </c>
      <c r="C615" s="39" t="str">
        <f>Source!H3376</f>
        <v>100 шт.</v>
      </c>
      <c r="D615" s="40">
        <f>Source!I3376</f>
        <v>0.04</v>
      </c>
      <c r="E615" s="38"/>
    </row>
    <row r="616" spans="1:5" ht="28.5" x14ac:dyDescent="0.2">
      <c r="A616" s="37">
        <v>494</v>
      </c>
      <c r="B616" s="38" t="str">
        <f>Source!G3377</f>
        <v>Установка выключателя одноклавишного утопленного типа при скрытой проводке</v>
      </c>
      <c r="C616" s="39" t="str">
        <f>Source!H3377</f>
        <v>100 шт.</v>
      </c>
      <c r="D616" s="40">
        <f>Source!I3377</f>
        <v>0.04</v>
      </c>
      <c r="E616" s="38"/>
    </row>
    <row r="617" spans="1:5" ht="16.5" x14ac:dyDescent="0.25">
      <c r="A617" s="64" t="str">
        <f>CONCATENATE("Раздел: ", Source!G3409)</f>
        <v>Раздел: Помещение 330 Лаборанская</v>
      </c>
      <c r="B617" s="64"/>
      <c r="C617" s="64"/>
      <c r="D617" s="64"/>
      <c r="E617" s="64"/>
    </row>
    <row r="618" spans="1:5" ht="14.25" x14ac:dyDescent="0.2">
      <c r="A618" s="37">
        <v>495</v>
      </c>
      <c r="B618" s="38" t="str">
        <f>Source!G3413</f>
        <v>Демонтаж выключателей, розеток</v>
      </c>
      <c r="C618" s="39" t="str">
        <f>Source!H3413</f>
        <v>100 шт.</v>
      </c>
      <c r="D618" s="40">
        <f>Source!I3413</f>
        <v>0.04</v>
      </c>
      <c r="E618" s="38"/>
    </row>
    <row r="619" spans="1:5" ht="42.75" x14ac:dyDescent="0.2">
      <c r="A619" s="37">
        <v>496</v>
      </c>
      <c r="B619" s="38" t="str">
        <f>Source!G3414</f>
        <v>Сверление отверстий в строительных конструкциях из кирпича установками алмазного сверления, диаметр сверла алмазного кольцевого 70 мм</v>
      </c>
      <c r="C619" s="39" t="str">
        <f>Source!H3414</f>
        <v>10 СМ</v>
      </c>
      <c r="D619" s="40">
        <f>Source!I3414</f>
        <v>0.2</v>
      </c>
      <c r="E619" s="38"/>
    </row>
    <row r="620" spans="1:5" ht="14.25" x14ac:dyDescent="0.2">
      <c r="A620" s="37">
        <v>497</v>
      </c>
      <c r="B620" s="38" t="str">
        <f>Source!G3415</f>
        <v>Пробивка борозд в кирпичных стенах, площадь сечения до 20 см2</v>
      </c>
      <c r="C620" s="39" t="str">
        <f>Source!H3415</f>
        <v>100 м</v>
      </c>
      <c r="D620" s="40">
        <f>Source!I3415</f>
        <v>0.02</v>
      </c>
      <c r="E620" s="38"/>
    </row>
    <row r="621" spans="1:5" ht="57" x14ac:dyDescent="0.2">
      <c r="A621" s="37">
        <v>498</v>
      </c>
      <c r="B621" s="38" t="str">
        <f>Source!G3416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C621" s="39" t="str">
        <f>Source!H3416</f>
        <v>км</v>
      </c>
      <c r="D621" s="40">
        <f>Source!I3416</f>
        <v>2E-3</v>
      </c>
      <c r="E621" s="38"/>
    </row>
    <row r="622" spans="1:5" ht="28.5" x14ac:dyDescent="0.2">
      <c r="A622" s="37">
        <v>499</v>
      </c>
      <c r="B622" s="38" t="str">
        <f>Source!G3417</f>
        <v>Коробки для установки выключателей, переключателей и штепсельных розеток при скрытой электропроводке, тип КУВ-1М УХЛЗ</v>
      </c>
      <c r="C622" s="39" t="str">
        <f>Source!H3417</f>
        <v>1000 шт.</v>
      </c>
      <c r="D622" s="40">
        <f>Source!I3417</f>
        <v>6.0000000000000001E-3</v>
      </c>
      <c r="E622" s="38"/>
    </row>
    <row r="623" spans="1:5" ht="28.5" x14ac:dyDescent="0.2">
      <c r="A623" s="37">
        <v>500</v>
      </c>
      <c r="B623" s="38" t="str">
        <f>Source!G3418</f>
        <v>Установка розетки штепсельной неутопленного типа при открытой проводке</v>
      </c>
      <c r="C623" s="39" t="str">
        <f>Source!H3418</f>
        <v>100 шт.</v>
      </c>
      <c r="D623" s="40">
        <f>Source!I3418</f>
        <v>0.34</v>
      </c>
      <c r="E623" s="38"/>
    </row>
    <row r="624" spans="1:5" ht="28.5" x14ac:dyDescent="0.2">
      <c r="A624" s="37">
        <v>501</v>
      </c>
      <c r="B624" s="38" t="str">
        <f>Source!G3419</f>
        <v>Установка выключателя одноклавишного неутопленного типа при открытой проводке</v>
      </c>
      <c r="C624" s="39" t="str">
        <f>Source!H3419</f>
        <v>100 шт.</v>
      </c>
      <c r="D624" s="40">
        <f>Source!I3419</f>
        <v>0.01</v>
      </c>
      <c r="E624" s="38"/>
    </row>
    <row r="625" spans="1:5" ht="28.5" x14ac:dyDescent="0.2">
      <c r="A625" s="37">
        <v>502</v>
      </c>
      <c r="B625" s="38" t="str">
        <f>Source!G3420</f>
        <v>Установка выключателя двухклавишного утопленного типа при скрытой проводке</v>
      </c>
      <c r="C625" s="39" t="str">
        <f>Source!H3420</f>
        <v>100 шт.</v>
      </c>
      <c r="D625" s="40">
        <f>Source!I3420</f>
        <v>0.01</v>
      </c>
      <c r="E625" s="38"/>
    </row>
    <row r="626" spans="1:5" ht="28.5" x14ac:dyDescent="0.2">
      <c r="A626" s="37">
        <v>503</v>
      </c>
      <c r="B626" s="38" t="str">
        <f>Source!G3421</f>
        <v>Прокладка пластикового кабель-канала - по кирпичному основанию / сечение 105х50 мм</v>
      </c>
      <c r="C626" s="39" t="str">
        <f>Source!H3421</f>
        <v>100 м</v>
      </c>
      <c r="D626" s="40">
        <f>Source!I3421</f>
        <v>1.05</v>
      </c>
      <c r="E626" s="38"/>
    </row>
    <row r="627" spans="1:5" ht="14.25" x14ac:dyDescent="0.2">
      <c r="A627" s="37">
        <v>504</v>
      </c>
      <c r="B627" s="38" t="str">
        <f>Source!G3422</f>
        <v>Прокладка проводов и кабелей в лотках, провод сечением до 6 мм2</v>
      </c>
      <c r="C627" s="39" t="str">
        <f>Source!H3422</f>
        <v>100 м</v>
      </c>
      <c r="D627" s="40">
        <f>Source!I3422</f>
        <v>0.5</v>
      </c>
      <c r="E627" s="38"/>
    </row>
    <row r="628" spans="1:5" ht="57" x14ac:dyDescent="0.2">
      <c r="A628" s="37">
        <v>505</v>
      </c>
      <c r="B628" s="38" t="str">
        <f>Source!G3423</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C628" s="39" t="str">
        <f>Source!H3423</f>
        <v>км</v>
      </c>
      <c r="D628" s="40">
        <f>Source!I3423</f>
        <v>0.05</v>
      </c>
      <c r="E628" s="38"/>
    </row>
    <row r="629" spans="1:5" ht="57" x14ac:dyDescent="0.2">
      <c r="A629" s="37">
        <v>506</v>
      </c>
      <c r="B629" s="38" t="str">
        <f>Source!G3424</f>
        <v>Разводка по устройствам и подключение жил кабелей или проводов внешней сети к блокам зажимов и к зажимам аппаратов и приборов, установленных на устройствах, кабели и провода сечение до 10 мм2 (без стоимости материалов)</v>
      </c>
      <c r="C629" s="39" t="str">
        <f>Source!H3424</f>
        <v>100 жил</v>
      </c>
      <c r="D629" s="40">
        <f>Source!I3424</f>
        <v>0.09</v>
      </c>
      <c r="E629" s="38"/>
    </row>
    <row r="630" spans="1:5" ht="42.75" x14ac:dyDescent="0.2">
      <c r="A630" s="37">
        <v>507</v>
      </c>
      <c r="B630" s="38" t="str">
        <f>Source!G3425</f>
        <v>Затягивание проводов и кабелей в проложенные трубы и металлические рукава, провод первый одножильный или многожильный в общей оплетке, суммарное сечение до 2,5 мм2 (без стоимости материалов)</v>
      </c>
      <c r="C630" s="39" t="str">
        <f>Source!H3425</f>
        <v>100 м</v>
      </c>
      <c r="D630" s="40">
        <f>Source!I3425</f>
        <v>6</v>
      </c>
      <c r="E630" s="38"/>
    </row>
    <row r="631" spans="1:5" ht="16.5" x14ac:dyDescent="0.25">
      <c r="A631" s="64" t="str">
        <f>CONCATENATE("Раздел: ", Source!G3457)</f>
        <v>Раздел: Электрощит ЩАО 3.1</v>
      </c>
      <c r="B631" s="64"/>
      <c r="C631" s="64"/>
      <c r="D631" s="64"/>
      <c r="E631" s="64"/>
    </row>
    <row r="632" spans="1:5" ht="42.75" x14ac:dyDescent="0.2">
      <c r="A632" s="37">
        <v>508</v>
      </c>
      <c r="B632" s="38" t="str">
        <f>Source!G3461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32" s="39" t="str">
        <f>Source!H3461</f>
        <v>шт.</v>
      </c>
      <c r="D632" s="40">
        <f>Source!I3461</f>
        <v>14</v>
      </c>
      <c r="E632" s="38"/>
    </row>
    <row r="633" spans="1:5" ht="42.75" x14ac:dyDescent="0.2">
      <c r="A633" s="37">
        <v>509</v>
      </c>
      <c r="B633" s="38" t="str">
        <f>Source!G3462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33" s="39" t="str">
        <f>Source!H3462</f>
        <v>шт.</v>
      </c>
      <c r="D633" s="40">
        <f>Source!I3462</f>
        <v>14</v>
      </c>
      <c r="E633" s="38"/>
    </row>
    <row r="634" spans="1:5" ht="28.5" x14ac:dyDescent="0.2">
      <c r="A634" s="37">
        <v>509.1</v>
      </c>
      <c r="B634" s="38" t="str">
        <f>Source!G3463</f>
        <v>Выключатели автоматические, серия "Домовой", трехполюсные, тип ВА 63(С), на ток: 50 А, 63 А</v>
      </c>
      <c r="C634" s="39" t="str">
        <f>Source!H3463</f>
        <v>шт.</v>
      </c>
      <c r="D634" s="40">
        <f>Source!I3463</f>
        <v>-14</v>
      </c>
      <c r="E634" s="38"/>
    </row>
    <row r="635" spans="1:5" ht="16.5" x14ac:dyDescent="0.25">
      <c r="A635" s="64" t="str">
        <f>CONCATENATE("Раздел: ", Source!G3495)</f>
        <v>Раздел: Электрощит ЩО 3.1</v>
      </c>
      <c r="B635" s="64"/>
      <c r="C635" s="64"/>
      <c r="D635" s="64"/>
      <c r="E635" s="64"/>
    </row>
    <row r="636" spans="1:5" ht="42.75" x14ac:dyDescent="0.2">
      <c r="A636" s="37">
        <v>510</v>
      </c>
      <c r="B636" s="38" t="str">
        <f>Source!G3499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36" s="39" t="str">
        <f>Source!H3499</f>
        <v>шт.</v>
      </c>
      <c r="D636" s="40">
        <f>Source!I3499</f>
        <v>12</v>
      </c>
      <c r="E636" s="38"/>
    </row>
    <row r="637" spans="1:5" ht="42.75" x14ac:dyDescent="0.2">
      <c r="A637" s="37">
        <v>511</v>
      </c>
      <c r="B637" s="38" t="str">
        <f>Source!G3500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37" s="39" t="str">
        <f>Source!H3500</f>
        <v>шт.</v>
      </c>
      <c r="D637" s="40">
        <f>Source!I3500</f>
        <v>12</v>
      </c>
      <c r="E637" s="38"/>
    </row>
    <row r="638" spans="1:5" ht="28.5" x14ac:dyDescent="0.2">
      <c r="A638" s="37">
        <v>511.1</v>
      </c>
      <c r="B638" s="38" t="str">
        <f>Source!G3501</f>
        <v>Выключатели автоматические, серия "Домовой", трехполюсные, тип ВА 63(С), на ток: 50 А, 63 А</v>
      </c>
      <c r="C638" s="39" t="str">
        <f>Source!H3501</f>
        <v>шт.</v>
      </c>
      <c r="D638" s="40">
        <f>Source!I3501</f>
        <v>-12</v>
      </c>
      <c r="E638" s="38"/>
    </row>
    <row r="639" spans="1:5" ht="16.5" x14ac:dyDescent="0.25">
      <c r="A639" s="64" t="str">
        <f>CONCATENATE("Раздел: ", Source!G3533)</f>
        <v>Раздел: Электрощит РЩ 3.1</v>
      </c>
      <c r="B639" s="64"/>
      <c r="C639" s="64"/>
      <c r="D639" s="64"/>
      <c r="E639" s="64"/>
    </row>
    <row r="640" spans="1:5" ht="42.75" x14ac:dyDescent="0.2">
      <c r="A640" s="37">
        <v>512</v>
      </c>
      <c r="B640" s="38" t="str">
        <f>Source!G3537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40" s="39" t="str">
        <f>Source!H3537</f>
        <v>шт.</v>
      </c>
      <c r="D640" s="40">
        <f>Source!I3537</f>
        <v>11</v>
      </c>
      <c r="E640" s="38"/>
    </row>
    <row r="641" spans="1:5" ht="42.75" x14ac:dyDescent="0.2">
      <c r="A641" s="37">
        <v>513</v>
      </c>
      <c r="B641" s="38" t="str">
        <f>Source!G3538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41" s="39" t="str">
        <f>Source!H3538</f>
        <v>шт.</v>
      </c>
      <c r="D641" s="40">
        <f>Source!I3538</f>
        <v>11</v>
      </c>
      <c r="E641" s="38"/>
    </row>
    <row r="642" spans="1:5" ht="28.5" x14ac:dyDescent="0.2">
      <c r="A642" s="37">
        <v>513.1</v>
      </c>
      <c r="B642" s="38" t="str">
        <f>Source!G3539</f>
        <v>Выключатели автоматические, серия "Домовой", трехполюсные, тип ВА 63(С), на ток: 50 А, 63 А</v>
      </c>
      <c r="C642" s="39" t="str">
        <f>Source!H3539</f>
        <v>шт.</v>
      </c>
      <c r="D642" s="40">
        <f>Source!I3539</f>
        <v>-11</v>
      </c>
      <c r="E642" s="38"/>
    </row>
    <row r="643" spans="1:5" ht="16.5" x14ac:dyDescent="0.25">
      <c r="A643" s="64" t="str">
        <f>CONCATENATE("Раздел: ", Source!G3571)</f>
        <v>Раздел: Электрощит ЩАО 3.2</v>
      </c>
      <c r="B643" s="64"/>
      <c r="C643" s="64"/>
      <c r="D643" s="64"/>
      <c r="E643" s="64"/>
    </row>
    <row r="644" spans="1:5" ht="42.75" x14ac:dyDescent="0.2">
      <c r="A644" s="37">
        <v>514</v>
      </c>
      <c r="B644" s="38" t="str">
        <f>Source!G3575</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44" s="39" t="str">
        <f>Source!H3575</f>
        <v>шт.</v>
      </c>
      <c r="D644" s="40">
        <f>Source!I3575</f>
        <v>14</v>
      </c>
      <c r="E644" s="38"/>
    </row>
    <row r="645" spans="1:5" ht="42.75" x14ac:dyDescent="0.2">
      <c r="A645" s="37">
        <v>515</v>
      </c>
      <c r="B645" s="38" t="str">
        <f>Source!G3576</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45" s="39" t="str">
        <f>Source!H3576</f>
        <v>шт.</v>
      </c>
      <c r="D645" s="40">
        <f>Source!I3576</f>
        <v>14</v>
      </c>
      <c r="E645" s="38"/>
    </row>
    <row r="646" spans="1:5" ht="28.5" x14ac:dyDescent="0.2">
      <c r="A646" s="37">
        <v>515.1</v>
      </c>
      <c r="B646" s="38" t="str">
        <f>Source!G3577</f>
        <v>Выключатели автоматические, серия "Домовой", трехполюсные, тип ВА 63(С), на ток: 50 А, 63 А</v>
      </c>
      <c r="C646" s="39" t="str">
        <f>Source!H3577</f>
        <v>шт.</v>
      </c>
      <c r="D646" s="40">
        <f>Source!I3577</f>
        <v>-14</v>
      </c>
      <c r="E646" s="38"/>
    </row>
    <row r="647" spans="1:5" ht="16.5" x14ac:dyDescent="0.25">
      <c r="A647" s="64" t="str">
        <f>CONCATENATE("Раздел: ", Source!G3609)</f>
        <v>Раздел: Электрощит ЩО 3.2</v>
      </c>
      <c r="B647" s="64"/>
      <c r="C647" s="64"/>
      <c r="D647" s="64"/>
      <c r="E647" s="64"/>
    </row>
    <row r="648" spans="1:5" ht="42.75" x14ac:dyDescent="0.2">
      <c r="A648" s="37">
        <v>516</v>
      </c>
      <c r="B648" s="38" t="str">
        <f>Source!G3613</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48" s="39" t="str">
        <f>Source!H3613</f>
        <v>шт.</v>
      </c>
      <c r="D648" s="40">
        <f>Source!I3613</f>
        <v>13</v>
      </c>
      <c r="E648" s="38"/>
    </row>
    <row r="649" spans="1:5" ht="42.75" x14ac:dyDescent="0.2">
      <c r="A649" s="37">
        <v>517</v>
      </c>
      <c r="B649" s="38" t="str">
        <f>Source!G3614</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49" s="39" t="str">
        <f>Source!H3614</f>
        <v>шт.</v>
      </c>
      <c r="D649" s="40">
        <f>Source!I3614</f>
        <v>13</v>
      </c>
      <c r="E649" s="38"/>
    </row>
    <row r="650" spans="1:5" ht="28.5" x14ac:dyDescent="0.2">
      <c r="A650" s="37">
        <v>517.1</v>
      </c>
      <c r="B650" s="38" t="str">
        <f>Source!G3615</f>
        <v>Выключатели автоматические, серия "Домовой", трехполюсные, тип ВА 63(С), на ток: 50 А, 63 А</v>
      </c>
      <c r="C650" s="39" t="str">
        <f>Source!H3615</f>
        <v>шт.</v>
      </c>
      <c r="D650" s="40">
        <f>Source!I3615</f>
        <v>-13</v>
      </c>
      <c r="E650" s="38"/>
    </row>
    <row r="651" spans="1:5" ht="16.5" x14ac:dyDescent="0.25">
      <c r="A651" s="64" t="str">
        <f>CONCATENATE("Раздел: ", Source!G3647)</f>
        <v>Раздел: Электрощит РЩ 3.2</v>
      </c>
      <c r="B651" s="64"/>
      <c r="C651" s="64"/>
      <c r="D651" s="64"/>
      <c r="E651" s="64"/>
    </row>
    <row r="652" spans="1:5" ht="42.75" x14ac:dyDescent="0.2">
      <c r="A652" s="37">
        <v>518</v>
      </c>
      <c r="B652" s="38" t="str">
        <f>Source!G3651</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52" s="39" t="str">
        <f>Source!H3651</f>
        <v>шт.</v>
      </c>
      <c r="D652" s="40">
        <f>Source!I3651</f>
        <v>11</v>
      </c>
      <c r="E652" s="38"/>
    </row>
    <row r="653" spans="1:5" ht="42.75" x14ac:dyDescent="0.2">
      <c r="A653" s="37">
        <v>519</v>
      </c>
      <c r="B653" s="38" t="str">
        <f>Source!G3652</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53" s="39" t="str">
        <f>Source!H3652</f>
        <v>шт.</v>
      </c>
      <c r="D653" s="40">
        <f>Source!I3652</f>
        <v>11</v>
      </c>
      <c r="E653" s="38"/>
    </row>
    <row r="654" spans="1:5" ht="28.5" x14ac:dyDescent="0.2">
      <c r="A654" s="37">
        <v>519.1</v>
      </c>
      <c r="B654" s="38" t="str">
        <f>Source!G3653</f>
        <v>Выключатели автоматические, серия "Домовой", трехполюсные, тип ВА 63(С), на ток: 50 А, 63 А</v>
      </c>
      <c r="C654" s="39" t="str">
        <f>Source!H3653</f>
        <v>шт.</v>
      </c>
      <c r="D654" s="40">
        <f>Source!I3653</f>
        <v>-11</v>
      </c>
      <c r="E654" s="38"/>
    </row>
    <row r="655" spans="1:5" ht="16.5" x14ac:dyDescent="0.25">
      <c r="A655" s="64" t="str">
        <f>CONCATENATE("Раздел: ", Source!G3685)</f>
        <v>Раздел: Электрощит ЩО (чердак)</v>
      </c>
      <c r="B655" s="64"/>
      <c r="C655" s="64"/>
      <c r="D655" s="64"/>
      <c r="E655" s="64"/>
    </row>
    <row r="656" spans="1:5" ht="42.75" x14ac:dyDescent="0.2">
      <c r="A656" s="37">
        <v>520</v>
      </c>
      <c r="B656" s="38" t="str">
        <f>Source!G3689</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56" s="39" t="str">
        <f>Source!H3689</f>
        <v>шт.</v>
      </c>
      <c r="D656" s="40">
        <f>Source!I3689</f>
        <v>13</v>
      </c>
      <c r="E656" s="38"/>
    </row>
    <row r="657" spans="1:5" ht="42.75" x14ac:dyDescent="0.2">
      <c r="A657" s="37">
        <v>521</v>
      </c>
      <c r="B657" s="38" t="str">
        <f>Source!G3690</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57" s="39" t="str">
        <f>Source!H3690</f>
        <v>шт.</v>
      </c>
      <c r="D657" s="40">
        <f>Source!I3690</f>
        <v>13</v>
      </c>
      <c r="E657" s="38"/>
    </row>
    <row r="658" spans="1:5" ht="28.5" x14ac:dyDescent="0.2">
      <c r="A658" s="37">
        <v>521.1</v>
      </c>
      <c r="B658" s="38" t="str">
        <f>Source!G3691</f>
        <v>Выключатели автоматические, серия "Домовой", трехполюсные, тип ВА 63(С), на ток: 50 А, 63 А</v>
      </c>
      <c r="C658" s="39" t="str">
        <f>Source!H3691</f>
        <v>шт.</v>
      </c>
      <c r="D658" s="40">
        <f>Source!I3691</f>
        <v>-13</v>
      </c>
      <c r="E658" s="38"/>
    </row>
    <row r="659" spans="1:5" ht="16.5" x14ac:dyDescent="0.25">
      <c r="A659" s="64" t="str">
        <f>CONCATENATE("Раздел: ", Source!G3723)</f>
        <v>Раздел: Электрощит ЩАО (чердак)</v>
      </c>
      <c r="B659" s="64"/>
      <c r="C659" s="64"/>
      <c r="D659" s="64"/>
      <c r="E659" s="64"/>
    </row>
    <row r="660" spans="1:5" ht="42.75" x14ac:dyDescent="0.2">
      <c r="A660" s="37">
        <v>522</v>
      </c>
      <c r="B660" s="38" t="str">
        <f>Source!G3727</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 (демонтаж)</v>
      </c>
      <c r="C660" s="39" t="str">
        <f>Source!H3727</f>
        <v>шт.</v>
      </c>
      <c r="D660" s="40">
        <f>Source!I3727</f>
        <v>15</v>
      </c>
      <c r="E660" s="38"/>
    </row>
    <row r="661" spans="1:5" ht="42.75" x14ac:dyDescent="0.2">
      <c r="A661" s="37">
        <v>523</v>
      </c>
      <c r="B661" s="38" t="str">
        <f>Source!G3728</f>
        <v>Установка выключателя установочного автоматического (автомата) или неавтоматического одно-, двух-, трехполюсного на конструкции на стене или колонне на ток до 100 А</v>
      </c>
      <c r="C661" s="39" t="str">
        <f>Source!H3728</f>
        <v>шт.</v>
      </c>
      <c r="D661" s="40">
        <f>Source!I3728</f>
        <v>15</v>
      </c>
      <c r="E661" s="38"/>
    </row>
    <row r="662" spans="1:5" ht="28.5" x14ac:dyDescent="0.2">
      <c r="A662" s="37">
        <v>523.1</v>
      </c>
      <c r="B662" s="38" t="str">
        <f>Source!G3729</f>
        <v>Выключатели автоматические, серия "Домовой", трехполюсные, тип ВА 63(С), на ток: 50 А, 63 А</v>
      </c>
      <c r="C662" s="39" t="str">
        <f>Source!H3729</f>
        <v>шт.</v>
      </c>
      <c r="D662" s="40">
        <f>Source!I3729</f>
        <v>-15</v>
      </c>
      <c r="E662" s="38"/>
    </row>
    <row r="663" spans="1:5" ht="16.5" x14ac:dyDescent="0.25">
      <c r="A663" s="64" t="str">
        <f>CONCATENATE("Раздел: ", Source!G3761)</f>
        <v>Раздел: Замеры сопротивления</v>
      </c>
      <c r="B663" s="64"/>
      <c r="C663" s="64"/>
      <c r="D663" s="64"/>
      <c r="E663" s="64"/>
    </row>
    <row r="664" spans="1:5" ht="28.5" x14ac:dyDescent="0.2">
      <c r="A664" s="37">
        <v>524</v>
      </c>
      <c r="B664" s="38" t="str">
        <f>Source!G3765</f>
        <v>Проверка наличия цепи между заземлителями и заземленными элементами</v>
      </c>
      <c r="C664" s="39" t="str">
        <f>Source!H3765</f>
        <v>точка</v>
      </c>
      <c r="D664" s="40">
        <f>Source!I3765</f>
        <v>316</v>
      </c>
      <c r="E664" s="38"/>
    </row>
    <row r="665" spans="1:5" ht="14.25" x14ac:dyDescent="0.2">
      <c r="A665" s="37">
        <v>525</v>
      </c>
      <c r="B665" s="38" t="str">
        <f>Source!G3766</f>
        <v>Замер полного сопротивления цепи "фаза-нуль"</v>
      </c>
      <c r="C665" s="39" t="str">
        <f>Source!H3766</f>
        <v>токоприемник</v>
      </c>
      <c r="D665" s="40">
        <f>Source!I3766</f>
        <v>3001</v>
      </c>
      <c r="E665" s="38"/>
    </row>
    <row r="666" spans="1:5" ht="57" x14ac:dyDescent="0.2">
      <c r="A666" s="37">
        <v>526</v>
      </c>
      <c r="B666" s="38" t="str">
        <f>Source!G3767</f>
        <v>Измерение сопротивления изоляции мегаомметром кабельных и других линий напряжением до 1 кВ, предназначенных для передачи электроэнергии к распределительным устройствам, щитам, шкафам и коммутационным аппаратам</v>
      </c>
      <c r="C666" s="39" t="str">
        <f>Source!H3767</f>
        <v>измерение</v>
      </c>
      <c r="D666" s="40">
        <f>Source!I3767</f>
        <v>301</v>
      </c>
      <c r="E666" s="38"/>
    </row>
    <row r="667" spans="1:5" ht="42.75" x14ac:dyDescent="0.2">
      <c r="A667" s="37">
        <v>527</v>
      </c>
      <c r="B667" s="38" t="str">
        <f>Source!G3768</f>
        <v>Пусконаладочные работы - схема разводки с количеством панелей (шкафов, ячеек) до 2 (Применительно, поиск, проверка и адресация потребителей, разработка и печеть однолинейных схем)</v>
      </c>
      <c r="C667" s="39" t="str">
        <f>Source!H3768</f>
        <v>шт.</v>
      </c>
      <c r="D667" s="40">
        <f>Source!I3768</f>
        <v>2</v>
      </c>
      <c r="E667" s="38"/>
    </row>
    <row r="668" spans="1:5" ht="42.75" x14ac:dyDescent="0.2">
      <c r="A668" s="37">
        <v>528</v>
      </c>
      <c r="B668" s="38" t="str">
        <f>Source!G3769</f>
        <v>Пусконаладочные работы - схема разводки с количеством панелей (шкафов, ячеек) до 2 (Применительно, поиск, проверка и адресация потребителей, разработка и печеть однолинейных схем)</v>
      </c>
      <c r="C668" s="39" t="str">
        <f>Source!H3769</f>
        <v>шт.</v>
      </c>
      <c r="D668" s="40">
        <f>Source!I3769</f>
        <v>26</v>
      </c>
      <c r="E668" s="38"/>
    </row>
    <row r="669" spans="1:5" ht="16.5" x14ac:dyDescent="0.25">
      <c r="A669" s="64" t="str">
        <f>CONCATENATE("Раздел: ", Source!G3801)</f>
        <v>Раздел: Материал</v>
      </c>
      <c r="B669" s="64"/>
      <c r="C669" s="64"/>
      <c r="D669" s="64"/>
      <c r="E669" s="64"/>
    </row>
    <row r="670" spans="1:5" ht="28.5" x14ac:dyDescent="0.2">
      <c r="A670" s="37">
        <v>529</v>
      </c>
      <c r="B670" s="38" t="str">
        <f>Source!G3805</f>
        <v>Светильник подвесной в форме шара 50 IP40 4000K  Диаметр 50 см  Мощность  25 вт  Световой поток  4000 Лм</v>
      </c>
      <c r="C670" s="39" t="str">
        <f>Source!H3805</f>
        <v>шт.</v>
      </c>
      <c r="D670" s="40">
        <f>Source!I3805</f>
        <v>16</v>
      </c>
      <c r="E670" s="38"/>
    </row>
    <row r="671" spans="1:5" ht="28.5" x14ac:dyDescent="0.2">
      <c r="A671" s="37">
        <v>530</v>
      </c>
      <c r="B671" s="38" t="str">
        <f>Source!G3806</f>
        <v>Светильник подвесной в форме круга 120 IP40 4000K  Диаметр 120 см  Мощность  73 вт  Световой поток 12260 Лм</v>
      </c>
      <c r="C671" s="39" t="str">
        <f>Source!H3806</f>
        <v>шт.</v>
      </c>
      <c r="D671" s="40">
        <f>Source!I3806</f>
        <v>8</v>
      </c>
      <c r="E671" s="38"/>
    </row>
    <row r="672" spans="1:5" ht="85.5" x14ac:dyDescent="0.2">
      <c r="A672" s="37">
        <v>531</v>
      </c>
      <c r="B672" s="38" t="str">
        <f>Source!G3807</f>
        <v>Светодиодная панель с торцевой засветкой. Мощность 40 Вт, св. поток 4240 лм, 106 лм/Вт, дневной 4000 K, CRI&gt;80, угол 120°, напряжение питания 230 В. Белый квадратный корпус из алюминия, экран PS, LGP PMMA, степень защиты IP40. Размер (Д?Ш?В) 595?595?10,4 мм. Монтаж встраиваемый, установочное отверстие длина 575 мм, ширина 575 мм.. Драйвер 27-38 В, 1050 мА, пульсация &lt;5%.</v>
      </c>
      <c r="C672" s="39" t="str">
        <f>Source!H3807</f>
        <v>шт.</v>
      </c>
      <c r="D672" s="40">
        <f>Source!I3807</f>
        <v>6</v>
      </c>
      <c r="E672" s="38"/>
    </row>
    <row r="673" spans="1:5" ht="14.25" x14ac:dyDescent="0.2">
      <c r="A673" s="37">
        <v>532</v>
      </c>
      <c r="B673" s="38" t="str">
        <f>Source!G3808</f>
        <v>EKF AVERES Выключатель автоматический AV-125 3P 125A (C) 10kA</v>
      </c>
      <c r="C673" s="39" t="str">
        <f>Source!H3808</f>
        <v>шт.</v>
      </c>
      <c r="D673" s="40">
        <f>Source!I3808</f>
        <v>1</v>
      </c>
      <c r="E673" s="38"/>
    </row>
    <row r="674" spans="1:5" ht="14.25" x14ac:dyDescent="0.2">
      <c r="A674" s="37">
        <v>533</v>
      </c>
      <c r="B674" s="38" t="str">
        <f>Source!G3809</f>
        <v>EKF AVERES Выключатель автоматический AV-125 3P 100A (C) 10kA</v>
      </c>
      <c r="C674" s="39" t="str">
        <f>Source!H3809</f>
        <v>шт.</v>
      </c>
      <c r="D674" s="40">
        <f>Source!I3809</f>
        <v>2</v>
      </c>
      <c r="E674" s="38"/>
    </row>
    <row r="675" spans="1:5" ht="14.25" x14ac:dyDescent="0.2">
      <c r="A675" s="37">
        <v>534</v>
      </c>
      <c r="B675" s="38" t="str">
        <f>Source!G3810</f>
        <v>EKF AVERES Выключатель автоматический AV-6 DC 3P 63A (C) 6kA</v>
      </c>
      <c r="C675" s="39" t="str">
        <f>Source!H3810</f>
        <v>шт.</v>
      </c>
      <c r="D675" s="40">
        <f>Source!I3810</f>
        <v>2</v>
      </c>
      <c r="E675" s="38"/>
    </row>
    <row r="676" spans="1:5" ht="14.25" x14ac:dyDescent="0.2">
      <c r="A676" s="37">
        <v>535</v>
      </c>
      <c r="B676" s="38" t="str">
        <f>Source!G3811</f>
        <v>EKF Averes AV-6  Автоматический выключатель  (С) 3P 50А 6kA</v>
      </c>
      <c r="C676" s="39" t="str">
        <f>Source!H3811</f>
        <v>шт.</v>
      </c>
      <c r="D676" s="40">
        <f>Source!I3811</f>
        <v>1</v>
      </c>
      <c r="E676" s="38"/>
    </row>
    <row r="677" spans="1:5" ht="14.25" x14ac:dyDescent="0.2">
      <c r="A677" s="37">
        <v>536</v>
      </c>
      <c r="B677" s="38" t="str">
        <f>Source!G3812</f>
        <v>EKF Averes AV-6  Автоматический выключатель  (С) 3P 40А 6kA</v>
      </c>
      <c r="C677" s="39" t="str">
        <f>Source!H3812</f>
        <v>шт.</v>
      </c>
      <c r="D677" s="40">
        <f>Source!I3812</f>
        <v>2</v>
      </c>
      <c r="E677" s="38"/>
    </row>
    <row r="678" spans="1:5" ht="14.25" x14ac:dyDescent="0.2">
      <c r="A678" s="37">
        <v>537</v>
      </c>
      <c r="B678" s="38" t="str">
        <f>Source!G3813</f>
        <v>EKF AVERES Выключатель автоматический AV-10 3P 32A (C) 10kA</v>
      </c>
      <c r="C678" s="39" t="str">
        <f>Source!H3813</f>
        <v>шт.</v>
      </c>
      <c r="D678" s="40">
        <f>Source!I3813</f>
        <v>3</v>
      </c>
      <c r="E678" s="38"/>
    </row>
    <row r="679" spans="1:5" ht="14.25" x14ac:dyDescent="0.2">
      <c r="A679" s="37">
        <v>538</v>
      </c>
      <c r="B679" s="38" t="str">
        <f>Source!G3814</f>
        <v>EKF Averes AV-10 Автоматический выключатель  (С) 3P 10А 10kA</v>
      </c>
      <c r="C679" s="39" t="str">
        <f>Source!H3814</f>
        <v>шт.</v>
      </c>
      <c r="D679" s="40">
        <f>Source!I3814</f>
        <v>3</v>
      </c>
      <c r="E679" s="38"/>
    </row>
    <row r="680" spans="1:5" ht="14.25" x14ac:dyDescent="0.2">
      <c r="A680" s="37">
        <v>539</v>
      </c>
      <c r="B680" s="38" t="str">
        <f>Source!G3815</f>
        <v>EKF AVERES Выключатель автоматический AV-6 1P 16A (C) 6kA</v>
      </c>
      <c r="C680" s="39" t="str">
        <f>Source!H3815</f>
        <v>шт.</v>
      </c>
      <c r="D680" s="40">
        <f>Source!I3815</f>
        <v>1</v>
      </c>
      <c r="E680" s="38"/>
    </row>
    <row r="681" spans="1:5" ht="14.25" x14ac:dyDescent="0.2">
      <c r="A681" s="37">
        <v>540</v>
      </c>
      <c r="B681" s="38" t="str">
        <f>Source!G3816</f>
        <v>EKF Basic ВДT-40  УЗО 2P 16А/10мА (AC) электронное</v>
      </c>
      <c r="C681" s="39" t="str">
        <f>Source!H3816</f>
        <v>шт.</v>
      </c>
      <c r="D681" s="40">
        <f>Source!I3816</f>
        <v>14</v>
      </c>
      <c r="E681" s="38"/>
    </row>
    <row r="682" spans="1:5" ht="14.25" x14ac:dyDescent="0.2">
      <c r="A682" s="37">
        <v>541</v>
      </c>
      <c r="B682" s="38" t="str">
        <f>Source!G3817</f>
        <v>EKF AVERES Выключатель автоматический AV-10 3P 16A (C) 10kA</v>
      </c>
      <c r="C682" s="39" t="str">
        <f>Source!H3817</f>
        <v>шт.</v>
      </c>
      <c r="D682" s="40">
        <f>Source!I3817</f>
        <v>3</v>
      </c>
      <c r="E682" s="38"/>
    </row>
    <row r="683" spans="1:5" ht="14.25" x14ac:dyDescent="0.2">
      <c r="A683" s="37">
        <v>542</v>
      </c>
      <c r="B683" s="38" t="str">
        <f>Source!G3818</f>
        <v>ВДТ 2P 10А 30мА тип AC 6кА УЗО-03 нов.</v>
      </c>
      <c r="C683" s="39" t="str">
        <f>Source!H3818</f>
        <v>шт.</v>
      </c>
      <c r="D683" s="40">
        <f>Source!I3818</f>
        <v>16</v>
      </c>
      <c r="E683" s="38"/>
    </row>
    <row r="684" spans="1:5" ht="14.25" x14ac:dyDescent="0.2">
      <c r="A684" s="37">
        <v>543</v>
      </c>
      <c r="B684" s="38" t="str">
        <f>Source!G3819</f>
        <v>EKF Averes AV-6  Автоматический выключатель  (С) 3P 20А 6kA</v>
      </c>
      <c r="C684" s="39" t="str">
        <f>Source!H3819</f>
        <v>шт.</v>
      </c>
      <c r="D684" s="40">
        <f>Source!I3819</f>
        <v>3</v>
      </c>
      <c r="E684" s="38"/>
    </row>
    <row r="685" spans="1:5" ht="14.25" x14ac:dyDescent="0.2">
      <c r="A685" s="37">
        <v>544</v>
      </c>
      <c r="B685" s="38" t="str">
        <f>Source!G3820</f>
        <v>EKF AVERES Выключатель автоматический AV-6 1P 10A (C) 6kA</v>
      </c>
      <c r="C685" s="39" t="str">
        <f>Source!H3820</f>
        <v>шт.</v>
      </c>
      <c r="D685" s="40">
        <f>Source!I3820</f>
        <v>22</v>
      </c>
      <c r="E685" s="38"/>
    </row>
    <row r="686" spans="1:5" ht="14.25" x14ac:dyDescent="0.2">
      <c r="A686" s="37">
        <v>545</v>
      </c>
      <c r="B686" s="38" t="str">
        <f>Source!G3821</f>
        <v>EKF Basic ВДT-40  УЗО 2P 16А/10мА (AC) электронное</v>
      </c>
      <c r="C686" s="39" t="str">
        <f>Source!H3821</f>
        <v>шт.</v>
      </c>
      <c r="D686" s="40">
        <f>Source!I3821</f>
        <v>10</v>
      </c>
      <c r="E686" s="38"/>
    </row>
    <row r="687" spans="1:5" ht="14.25" x14ac:dyDescent="0.2">
      <c r="A687" s="37">
        <v>546</v>
      </c>
      <c r="B687" s="38" t="str">
        <f>Source!G3822</f>
        <v>EKF Averes AV-6  Автоматический выключатель  (С) 3P 20А 6kA</v>
      </c>
      <c r="C687" s="39" t="str">
        <f>Source!H3822</f>
        <v>шт.</v>
      </c>
      <c r="D687" s="40">
        <f>Source!I3822</f>
        <v>20</v>
      </c>
      <c r="E687" s="38"/>
    </row>
    <row r="688" spans="1:5" ht="14.25" x14ac:dyDescent="0.2">
      <c r="A688" s="37">
        <v>547</v>
      </c>
      <c r="B688" s="38" t="str">
        <f>Source!G3823</f>
        <v>EKF AVERES Выключатель автоматический AV-6 1P 10A (C) 6kA</v>
      </c>
      <c r="C688" s="39" t="str">
        <f>Source!H3823</f>
        <v>шт.</v>
      </c>
      <c r="D688" s="40">
        <f>Source!I3823</f>
        <v>173</v>
      </c>
      <c r="E688" s="38"/>
    </row>
    <row r="689" spans="1:5" ht="14.25" x14ac:dyDescent="0.2">
      <c r="A689" s="37">
        <v>548</v>
      </c>
      <c r="B689" s="38" t="str">
        <f>Source!G3824</f>
        <v>EKF Basic ВДT-40  УЗО 2P 16А/10мА (AC) электронное</v>
      </c>
      <c r="C689" s="39" t="str">
        <f>Source!H3824</f>
        <v>шт.</v>
      </c>
      <c r="D689" s="40">
        <f>Source!I3824</f>
        <v>58</v>
      </c>
      <c r="E689" s="38"/>
    </row>
    <row r="690" spans="1:5" ht="14.25" x14ac:dyDescent="0.2">
      <c r="A690" s="37">
        <v>549</v>
      </c>
      <c r="B690" s="38" t="str">
        <f>Source!G3825</f>
        <v>EKF PROxima Контактор модульный КМ 20А 2NО (2 мод.)</v>
      </c>
      <c r="C690" s="39" t="str">
        <f>Source!H3825</f>
        <v>шт.</v>
      </c>
      <c r="D690" s="40">
        <f>Source!I3825</f>
        <v>20</v>
      </c>
      <c r="E690" s="38"/>
    </row>
    <row r="691" spans="1:5" ht="28.5" x14ac:dyDescent="0.2">
      <c r="A691" s="37">
        <v>550</v>
      </c>
      <c r="B691" s="38" t="str">
        <f>Source!G3826</f>
        <v>Розетка SCHUKO© с защитными шторками 16A 250V~ 2P+T, цвет белый глянцевый</v>
      </c>
      <c r="C691" s="39" t="str">
        <f>Source!H3826</f>
        <v>шт.</v>
      </c>
      <c r="D691" s="40">
        <f>Source!I3826</f>
        <v>215</v>
      </c>
      <c r="E691" s="38"/>
    </row>
    <row r="692" spans="1:5" ht="14.25" x14ac:dyDescent="0.2">
      <c r="A692" s="37">
        <v>551</v>
      </c>
      <c r="B692" s="38" t="str">
        <f>Source!G3827</f>
        <v>Интернет-розетка RJ45 двойная с накладкой, цвет белый глянцевый</v>
      </c>
      <c r="C692" s="39" t="str">
        <f>Source!H3827</f>
        <v>шт.</v>
      </c>
      <c r="D692" s="40">
        <f>Source!I3827</f>
        <v>50</v>
      </c>
      <c r="E692" s="38"/>
    </row>
    <row r="693" spans="1:5" ht="28.5" x14ac:dyDescent="0.2">
      <c r="A693" s="37">
        <v>552</v>
      </c>
      <c r="B693" s="38" t="str">
        <f>Source!G3828</f>
        <v>Выключатель одноклавишный 10A 250V~ с накладкой, цвет белый глянцевый</v>
      </c>
      <c r="C693" s="39" t="str">
        <f>Source!H3828</f>
        <v>шт.</v>
      </c>
      <c r="D693" s="40">
        <f>Source!I3828</f>
        <v>58</v>
      </c>
      <c r="E693" s="38"/>
    </row>
    <row r="694" spans="1:5" ht="28.5" x14ac:dyDescent="0.2">
      <c r="A694" s="37">
        <v>553</v>
      </c>
      <c r="B694" s="38" t="str">
        <f>Source!G3829</f>
        <v>Выключатель двухклавишный 10A 250V~ с накладкой, цвет белый глянцевый</v>
      </c>
      <c r="C694" s="39" t="str">
        <f>Source!H3829</f>
        <v>шт.</v>
      </c>
      <c r="D694" s="40">
        <f>Source!I3829</f>
        <v>47</v>
      </c>
      <c r="E694" s="38"/>
    </row>
    <row r="695" spans="1:5" ht="28.5" x14ac:dyDescent="0.2">
      <c r="A695" s="37">
        <v>554</v>
      </c>
      <c r="B695" s="38" t="str">
        <f>Source!G3830</f>
        <v>Розетка одноместная Schuko со шторками, накладного монтажа, (цвет белый) 16A 250V~ 2P+T</v>
      </c>
      <c r="C695" s="39" t="str">
        <f>Source!H3830</f>
        <v>шт.</v>
      </c>
      <c r="D695" s="40">
        <f>Source!I3830</f>
        <v>22</v>
      </c>
      <c r="E695" s="38"/>
    </row>
    <row r="696" spans="1:5" ht="28.5" x14ac:dyDescent="0.2">
      <c r="A696" s="37">
        <v>555</v>
      </c>
      <c r="B696" s="38" t="str">
        <f>Source!G3831</f>
        <v>BLANCA О/У РОЗЕТКА двойная компьютерная RJ45, кат.5E, ИЗОЛ.ПЛ., БЕЛЫЙ</v>
      </c>
      <c r="C696" s="39" t="str">
        <f>Source!H3831</f>
        <v>шт.</v>
      </c>
      <c r="D696" s="40">
        <f>Source!I3831</f>
        <v>7</v>
      </c>
      <c r="E696" s="38"/>
    </row>
    <row r="697" spans="1:5" ht="28.5" x14ac:dyDescent="0.2">
      <c r="A697" s="37">
        <v>556</v>
      </c>
      <c r="B697" s="38" t="str">
        <f>Source!G3832</f>
        <v>Schneider Electric Mureva Styl наруж Антрацит Розетка с/з и шторками IP55</v>
      </c>
      <c r="C697" s="39" t="str">
        <f>Source!H3832</f>
        <v>шт.</v>
      </c>
      <c r="D697" s="40">
        <f>Source!I3832</f>
        <v>11</v>
      </c>
      <c r="E697" s="38"/>
    </row>
    <row r="698" spans="1:5" ht="28.5" x14ac:dyDescent="0.2">
      <c r="A698" s="37">
        <v>557</v>
      </c>
      <c r="B698" s="38" t="str">
        <f>Source!G3833</f>
        <v>Одноклавишный выключатель, накладного монтажа, (цвет белый) 10AX 250V~,</v>
      </c>
      <c r="C698" s="39" t="str">
        <f>Source!H3833</f>
        <v>шт.</v>
      </c>
      <c r="D698" s="40">
        <f>Source!I3833</f>
        <v>20</v>
      </c>
      <c r="E698" s="38"/>
    </row>
    <row r="699" spans="1:5" ht="28.5" x14ac:dyDescent="0.2">
      <c r="A699" s="37">
        <v>558</v>
      </c>
      <c r="B699" s="38" t="str">
        <f>Source!G3834</f>
        <v>Двухклавишный  выключатель, накладного монтажа, (цвет белый) 10AX 250V~</v>
      </c>
      <c r="C699" s="39" t="str">
        <f>Source!H3834</f>
        <v>шт.</v>
      </c>
      <c r="D699" s="40">
        <f>Source!I3834</f>
        <v>16</v>
      </c>
      <c r="E699" s="38"/>
    </row>
    <row r="700" spans="1:5" ht="14.25" x14ac:dyDescent="0.2">
      <c r="A700" s="37">
        <v>559</v>
      </c>
      <c r="B700" s="38" t="str">
        <f>Source!G3835</f>
        <v>Schneider Electric Mureva Styl наруж Бел Переключатель IP55</v>
      </c>
      <c r="C700" s="39" t="str">
        <f>Source!H3835</f>
        <v>шт.</v>
      </c>
      <c r="D700" s="40">
        <f>Source!I3835</f>
        <v>3</v>
      </c>
      <c r="E700" s="38"/>
    </row>
    <row r="701" spans="1:5" ht="14.25" x14ac:dyDescent="0.2">
      <c r="A701" s="37">
        <v>560</v>
      </c>
      <c r="B701" s="38" t="str">
        <f>Source!G3836</f>
        <v>"Заглушка модульная, ""Avanti"", ""Белое облако"", 1 модуль (упак. 1шт)"</v>
      </c>
      <c r="C701" s="39" t="str">
        <f>Source!H3836</f>
        <v>шт.</v>
      </c>
      <c r="D701" s="40">
        <f>Source!I3836</f>
        <v>20</v>
      </c>
      <c r="E701" s="38"/>
    </row>
    <row r="702" spans="1:5" ht="28.5" x14ac:dyDescent="0.2">
      <c r="A702" s="37">
        <v>561</v>
      </c>
      <c r="B702" s="38" t="str">
        <f>Source!G3837</f>
        <v>"Розетка модульная, 2P+E, с з/ш, ""Avanti"", ""Белое облако"", 2 модуля (упак. 1шт)"</v>
      </c>
      <c r="C702" s="39" t="str">
        <f>Source!H3837</f>
        <v>шт.</v>
      </c>
      <c r="D702" s="40">
        <f>Source!I3837</f>
        <v>143</v>
      </c>
      <c r="E702" s="38"/>
    </row>
    <row r="703" spans="1:5" ht="28.5" x14ac:dyDescent="0.2">
      <c r="A703" s="37">
        <v>562</v>
      </c>
      <c r="B703" s="38" t="str">
        <f>Source!G3838</f>
        <v>"Компьютерная розетка RJ-45 без шторки модульная, кат.5е, ""Avanti"", ""Белое облако"", 1 модуль"</v>
      </c>
      <c r="C703" s="39" t="str">
        <f>Source!H3838</f>
        <v>шт.</v>
      </c>
      <c r="D703" s="40">
        <f>Source!I3838</f>
        <v>18</v>
      </c>
      <c r="E703" s="38"/>
    </row>
    <row r="704" spans="1:5" ht="28.5" x14ac:dyDescent="0.2">
      <c r="A704" s="37">
        <v>563</v>
      </c>
      <c r="B704" s="38" t="str">
        <f>Source!G3839</f>
        <v>"Розетка TV оконечная модульная, ""Avanti"", ""Белое облако"", 1 модуль (упак. 1шт)"</v>
      </c>
      <c r="C704" s="39" t="str">
        <f>Source!H3839</f>
        <v>шт.</v>
      </c>
      <c r="D704" s="40">
        <f>Source!I3839</f>
        <v>2</v>
      </c>
      <c r="E704" s="38"/>
    </row>
    <row r="705" spans="1:5" ht="14.25" x14ac:dyDescent="0.2">
      <c r="A705" s="37">
        <v>564</v>
      </c>
      <c r="B705" s="38" t="str">
        <f>Source!G3840</f>
        <v>Рамка G-Classic  1-постовая, цвет белый глянцевый</v>
      </c>
      <c r="C705" s="39" t="str">
        <f>Source!H3840</f>
        <v>шт.</v>
      </c>
      <c r="D705" s="40">
        <f>Source!I3840</f>
        <v>68</v>
      </c>
      <c r="E705" s="38"/>
    </row>
    <row r="706" spans="1:5" ht="14.25" x14ac:dyDescent="0.2">
      <c r="A706" s="37">
        <v>565</v>
      </c>
      <c r="B706" s="38" t="str">
        <f>Source!G3841</f>
        <v>Рамка G-Classic  2-постовая, цвет белый глянцевый</v>
      </c>
      <c r="C706" s="39" t="str">
        <f>Source!H3841</f>
        <v>шт.</v>
      </c>
      <c r="D706" s="40">
        <f>Source!I3841</f>
        <v>50</v>
      </c>
      <c r="E706" s="38"/>
    </row>
    <row r="707" spans="1:5" ht="14.25" x14ac:dyDescent="0.2">
      <c r="A707" s="37">
        <v>566</v>
      </c>
      <c r="B707" s="38" t="str">
        <f>Source!G3842</f>
        <v>Рамка G-Classic  4-постовая, цвет белый глянцевый</v>
      </c>
      <c r="C707" s="39" t="str">
        <f>Source!H3842</f>
        <v>шт.</v>
      </c>
      <c r="D707" s="40">
        <f>Source!I3842</f>
        <v>52</v>
      </c>
      <c r="E707" s="38"/>
    </row>
    <row r="708" spans="1:5" ht="14.25" x14ac:dyDescent="0.2">
      <c r="A708" s="37">
        <v>567</v>
      </c>
      <c r="B708" s="38" t="str">
        <f>Source!G3843</f>
        <v>Рамка G-Classic  5-постовая, цвет белый глянцевый</v>
      </c>
      <c r="C708" s="39" t="str">
        <f>Source!H3843</f>
        <v>шт.</v>
      </c>
      <c r="D708" s="40">
        <f>Source!I3843</f>
        <v>4</v>
      </c>
      <c r="E708" s="38"/>
    </row>
    <row r="709" spans="1:5" ht="28.5" x14ac:dyDescent="0.2">
      <c r="A709" s="37">
        <v>568</v>
      </c>
      <c r="B709" s="38" t="str">
        <f>Source!G3844</f>
        <v>"Рамка-суппорт ""Avanti"" для ""In-liner Front"", белый, 2 модуля (упак. 1шт)"</v>
      </c>
      <c r="C709" s="39" t="str">
        <f>Source!H3844</f>
        <v>шт.</v>
      </c>
      <c r="D709" s="40">
        <f>Source!I3844</f>
        <v>100</v>
      </c>
      <c r="E709" s="38"/>
    </row>
    <row r="710" spans="1:5" ht="28.5" x14ac:dyDescent="0.2">
      <c r="A710" s="37">
        <v>569</v>
      </c>
      <c r="B710" s="38" t="str">
        <f>Source!G3845</f>
        <v>"Рамка-суппорт ""Avanti"" для ""In-liner Front"", белый, 4 модуля (упак. 1шт)"</v>
      </c>
      <c r="C710" s="39" t="str">
        <f>Source!H3845</f>
        <v>шт.</v>
      </c>
      <c r="D710" s="40">
        <f>Source!I3845</f>
        <v>2</v>
      </c>
      <c r="E710" s="38"/>
    </row>
    <row r="711" spans="1:5" ht="28.5" x14ac:dyDescent="0.2">
      <c r="A711" s="37">
        <v>570</v>
      </c>
      <c r="B711" s="38" t="str">
        <f>Source!G3846</f>
        <v>"Рамка-суппорт ""Avanti"" для ""In-liner Front"", белый, 6 модулей (упак. 1шт)"</v>
      </c>
      <c r="C711" s="39" t="str">
        <f>Source!H3846</f>
        <v>шт.</v>
      </c>
      <c r="D711" s="40">
        <f>Source!I3846</f>
        <v>17</v>
      </c>
      <c r="E711" s="38"/>
    </row>
    <row r="712" spans="1:5" ht="14.25" x14ac:dyDescent="0.2">
      <c r="A712" s="37">
        <v>571</v>
      </c>
      <c r="B712" s="38" t="str">
        <f>Source!G3847</f>
        <v>Заглушка 110х50 мм (упак. 2шт)</v>
      </c>
      <c r="C712" s="39" t="str">
        <f>Source!H3847</f>
        <v>шт.</v>
      </c>
      <c r="D712" s="40">
        <f>Source!I3847</f>
        <v>25</v>
      </c>
      <c r="E712" s="38"/>
    </row>
    <row r="713" spans="1:5" ht="14.25" x14ac:dyDescent="0.2">
      <c r="A713" s="37">
        <v>572</v>
      </c>
      <c r="B713" s="38" t="str">
        <f>Source!G3848</f>
        <v>Угол внутренний 110х50 мм, изменяемый (70-120°) (упак. 1шт)</v>
      </c>
      <c r="C713" s="39" t="str">
        <f>Source!H3848</f>
        <v>шт.</v>
      </c>
      <c r="D713" s="40">
        <f>Source!I3848</f>
        <v>40</v>
      </c>
      <c r="E713" s="38"/>
    </row>
    <row r="714" spans="1:5" ht="14.25" x14ac:dyDescent="0.2">
      <c r="A714" s="37">
        <v>573</v>
      </c>
      <c r="B714" s="38" t="str">
        <f>Source!G3849</f>
        <v>Угол внешний 110х50 мм, изменяемый (80-120°) (упак. 1шт)</v>
      </c>
      <c r="C714" s="39" t="str">
        <f>Source!H3849</f>
        <v>шт.</v>
      </c>
      <c r="D714" s="40">
        <f>Source!I3849</f>
        <v>20</v>
      </c>
      <c r="E714" s="38"/>
    </row>
    <row r="715" spans="1:5" ht="14.25" x14ac:dyDescent="0.2">
      <c r="A715" s="37">
        <v>574</v>
      </c>
      <c r="B715" s="38" t="str">
        <f>Source!G3850</f>
        <v>Кабель-канал 110х50 мм с фронтальной крышкой (упак. 16/2м)</v>
      </c>
      <c r="C715" s="39" t="str">
        <f>Source!H3850</f>
        <v>шт.</v>
      </c>
      <c r="D715" s="40">
        <f>Source!I3850</f>
        <v>224</v>
      </c>
      <c r="E715" s="38"/>
    </row>
    <row r="716" spans="1:5" ht="14.25" x14ac:dyDescent="0.2">
      <c r="A716" s="37">
        <v>575</v>
      </c>
      <c r="B716" s="38" t="str">
        <f>Source!G3851</f>
        <v>SEP-N 60/50 Разделитель универсальный (упак. 40/2м)</v>
      </c>
      <c r="C716" s="39" t="str">
        <f>Source!H3851</f>
        <v>шт.</v>
      </c>
      <c r="D716" s="40">
        <f>Source!I3851</f>
        <v>224</v>
      </c>
      <c r="E716" s="38"/>
    </row>
    <row r="717" spans="1:5" ht="14.25" x14ac:dyDescent="0.2">
      <c r="A717" s="37">
        <v>576</v>
      </c>
      <c r="B717" s="38" t="str">
        <f>Source!G3852</f>
        <v>Накладка на стык профиля 110х50 мм (упак. 10шт)</v>
      </c>
      <c r="C717" s="39" t="str">
        <f>Source!H3852</f>
        <v>шт.</v>
      </c>
      <c r="D717" s="40">
        <f>Source!I3852</f>
        <v>120</v>
      </c>
      <c r="E717" s="38"/>
    </row>
    <row r="718" spans="1:5" ht="14.25" x14ac:dyDescent="0.2">
      <c r="A718" s="37">
        <v>577</v>
      </c>
      <c r="B718" s="38" t="str">
        <f>Source!G3853</f>
        <v>Накладка на стык фронтальная 60 мм (упак. 5шт)</v>
      </c>
      <c r="C718" s="39" t="str">
        <f>Source!H3853</f>
        <v>шт.</v>
      </c>
      <c r="D718" s="40">
        <f>Source!I3853</f>
        <v>120</v>
      </c>
      <c r="E718" s="38"/>
    </row>
    <row r="719" spans="1:5" ht="14.25" x14ac:dyDescent="0.2">
      <c r="A719" s="37">
        <v>578</v>
      </c>
      <c r="B719" s="38" t="str">
        <f>Source!G3854</f>
        <v>DKC In-Liner Миниканал TMC 15/1x17 W0</v>
      </c>
      <c r="C719" s="39" t="str">
        <f>Source!H3854</f>
        <v>шт.</v>
      </c>
      <c r="D719" s="40">
        <f>Source!I3854</f>
        <v>30</v>
      </c>
      <c r="E719" s="38"/>
    </row>
    <row r="720" spans="1:5" ht="28.5" x14ac:dyDescent="0.2">
      <c r="A720" s="33">
        <v>579</v>
      </c>
      <c r="B720" s="34" t="str">
        <f>Source!G3855</f>
        <v>TA-GN 60x40 Короб с крышкой с направляющими для установки разделителей (упак. 24/2м)</v>
      </c>
      <c r="C720" s="35" t="str">
        <f>Source!H3855</f>
        <v>шт.</v>
      </c>
      <c r="D720" s="36">
        <f>Source!I3855</f>
        <v>72</v>
      </c>
      <c r="E720" s="34"/>
    </row>
    <row r="723" spans="1:5" ht="15" x14ac:dyDescent="0.25">
      <c r="A723" s="23"/>
      <c r="B723" s="23" t="s">
        <v>1228</v>
      </c>
      <c r="C723" s="23"/>
      <c r="D723" s="23"/>
      <c r="E723" s="3"/>
    </row>
  </sheetData>
  <mergeCells count="98">
    <mergeCell ref="A663:E663"/>
    <mergeCell ref="A669:E669"/>
    <mergeCell ref="A639:E639"/>
    <mergeCell ref="A643:E643"/>
    <mergeCell ref="A647:E647"/>
    <mergeCell ref="A651:E651"/>
    <mergeCell ref="A655:E655"/>
    <mergeCell ref="A659:E659"/>
    <mergeCell ref="A635:E635"/>
    <mergeCell ref="A532:E532"/>
    <mergeCell ref="A541:E541"/>
    <mergeCell ref="A550:E550"/>
    <mergeCell ref="A559:E559"/>
    <mergeCell ref="A568:E568"/>
    <mergeCell ref="A577:E577"/>
    <mergeCell ref="A586:E586"/>
    <mergeCell ref="A600:E600"/>
    <mergeCell ref="A614:E614"/>
    <mergeCell ref="A617:E617"/>
    <mergeCell ref="A631:E631"/>
    <mergeCell ref="A523:E523"/>
    <mergeCell ref="A443:E443"/>
    <mergeCell ref="A447:E447"/>
    <mergeCell ref="A451:E451"/>
    <mergeCell ref="A455:E455"/>
    <mergeCell ref="A459:E459"/>
    <mergeCell ref="A472:E472"/>
    <mergeCell ref="A481:E481"/>
    <mergeCell ref="A484:E484"/>
    <mergeCell ref="A493:E493"/>
    <mergeCell ref="A502:E502"/>
    <mergeCell ref="A514:E514"/>
    <mergeCell ref="A439:E439"/>
    <mergeCell ref="A336:E336"/>
    <mergeCell ref="A345:E345"/>
    <mergeCell ref="A354:E354"/>
    <mergeCell ref="A363:E363"/>
    <mergeCell ref="A372:E372"/>
    <mergeCell ref="A381:E381"/>
    <mergeCell ref="A394:E394"/>
    <mergeCell ref="A408:E408"/>
    <mergeCell ref="A417:E417"/>
    <mergeCell ref="A426:E426"/>
    <mergeCell ref="A435:E435"/>
    <mergeCell ref="A327:E327"/>
    <mergeCell ref="A249:E249"/>
    <mergeCell ref="A253:E253"/>
    <mergeCell ref="A257:E257"/>
    <mergeCell ref="A261:E261"/>
    <mergeCell ref="A265:E265"/>
    <mergeCell ref="A269:E269"/>
    <mergeCell ref="A278:E278"/>
    <mergeCell ref="A287:E287"/>
    <mergeCell ref="A296:E296"/>
    <mergeCell ref="A309:E309"/>
    <mergeCell ref="A318:E318"/>
    <mergeCell ref="A245:E245"/>
    <mergeCell ref="A171:E171"/>
    <mergeCell ref="A180:E180"/>
    <mergeCell ref="A189:E189"/>
    <mergeCell ref="A198:E198"/>
    <mergeCell ref="A211:E211"/>
    <mergeCell ref="A224:E224"/>
    <mergeCell ref="A227:E227"/>
    <mergeCell ref="A231:E231"/>
    <mergeCell ref="A234:E234"/>
    <mergeCell ref="A237:E237"/>
    <mergeCell ref="A241:E241"/>
    <mergeCell ref="A162:E162"/>
    <mergeCell ref="A81:E81"/>
    <mergeCell ref="A88:E88"/>
    <mergeCell ref="A94:E94"/>
    <mergeCell ref="A97:E97"/>
    <mergeCell ref="A101:E101"/>
    <mergeCell ref="A106:E106"/>
    <mergeCell ref="A114:E114"/>
    <mergeCell ref="A123:E123"/>
    <mergeCell ref="A136:E136"/>
    <mergeCell ref="A145:E145"/>
    <mergeCell ref="A153:E153"/>
    <mergeCell ref="A74:E74"/>
    <mergeCell ref="A31:E31"/>
    <mergeCell ref="A35:E35"/>
    <mergeCell ref="A39:E39"/>
    <mergeCell ref="A43:E43"/>
    <mergeCell ref="A50:E50"/>
    <mergeCell ref="A55:E55"/>
    <mergeCell ref="A57:E57"/>
    <mergeCell ref="A59:E59"/>
    <mergeCell ref="A62:E62"/>
    <mergeCell ref="A65:E65"/>
    <mergeCell ref="A67:E67"/>
    <mergeCell ref="A20:E20"/>
    <mergeCell ref="C5:D5"/>
    <mergeCell ref="C7:D7"/>
    <mergeCell ref="A11:D11"/>
    <mergeCell ref="A12:D12"/>
    <mergeCell ref="A19:E19"/>
  </mergeCells>
  <pageMargins left="0.4" right="0.2" top="0.2" bottom="0.4" header="0.2" footer="0.2"/>
  <pageSetup paperSize="9" scale="77" fitToHeight="0" orientation="portrait" r:id="rId1"/>
  <headerFooter>
    <oddHeader>&amp;L&amp;8</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47"/>
  <sheetViews>
    <sheetView workbookViewId="0"/>
  </sheetViews>
  <sheetFormatPr defaultRowHeight="12.75" x14ac:dyDescent="0.2"/>
  <sheetData>
    <row r="1" spans="1:28" x14ac:dyDescent="0.2">
      <c r="A1" t="s">
        <v>1257</v>
      </c>
      <c r="B1" t="s">
        <v>1259</v>
      </c>
      <c r="C1" t="s">
        <v>1260</v>
      </c>
      <c r="D1" t="s">
        <v>1261</v>
      </c>
      <c r="E1" t="s">
        <v>1262</v>
      </c>
      <c r="F1" t="s">
        <v>1263</v>
      </c>
      <c r="G1" t="s">
        <v>1264</v>
      </c>
      <c r="H1" t="s">
        <v>1265</v>
      </c>
      <c r="I1" t="s">
        <v>1266</v>
      </c>
      <c r="J1" t="s">
        <v>1267</v>
      </c>
      <c r="K1" t="s">
        <v>1268</v>
      </c>
      <c r="L1" t="s">
        <v>1269</v>
      </c>
      <c r="M1" t="s">
        <v>1270</v>
      </c>
      <c r="N1" t="s">
        <v>1271</v>
      </c>
      <c r="O1" t="s">
        <v>1258</v>
      </c>
    </row>
    <row r="2" spans="1:28" x14ac:dyDescent="0.2">
      <c r="A2">
        <v>1</v>
      </c>
      <c r="B2">
        <v>0</v>
      </c>
      <c r="C2">
        <v>0</v>
      </c>
      <c r="D2">
        <v>1</v>
      </c>
      <c r="E2">
        <v>1</v>
      </c>
      <c r="F2">
        <v>1</v>
      </c>
      <c r="G2">
        <v>1</v>
      </c>
      <c r="H2">
        <v>0</v>
      </c>
      <c r="I2">
        <v>1</v>
      </c>
      <c r="J2">
        <v>0</v>
      </c>
      <c r="K2">
        <v>1</v>
      </c>
      <c r="L2">
        <v>35364244</v>
      </c>
      <c r="M2">
        <v>0</v>
      </c>
      <c r="N2">
        <v>0</v>
      </c>
      <c r="O2">
        <v>0</v>
      </c>
    </row>
    <row r="4" spans="1:28" x14ac:dyDescent="0.2">
      <c r="A4" t="s">
        <v>1229</v>
      </c>
      <c r="B4" t="s">
        <v>1230</v>
      </c>
      <c r="C4" t="s">
        <v>1231</v>
      </c>
      <c r="D4" t="s">
        <v>1232</v>
      </c>
      <c r="E4" t="s">
        <v>1233</v>
      </c>
      <c r="F4" t="s">
        <v>1234</v>
      </c>
      <c r="G4" t="s">
        <v>1235</v>
      </c>
      <c r="H4" t="s">
        <v>1236</v>
      </c>
      <c r="I4" t="s">
        <v>1237</v>
      </c>
      <c r="J4" t="s">
        <v>1238</v>
      </c>
      <c r="K4" t="s">
        <v>1239</v>
      </c>
      <c r="L4" t="s">
        <v>1240</v>
      </c>
      <c r="M4" t="s">
        <v>1241</v>
      </c>
      <c r="N4" t="s">
        <v>1242</v>
      </c>
      <c r="O4" t="s">
        <v>1243</v>
      </c>
      <c r="P4" t="s">
        <v>1244</v>
      </c>
      <c r="Q4" t="s">
        <v>1245</v>
      </c>
      <c r="R4" t="s">
        <v>1246</v>
      </c>
      <c r="S4" t="s">
        <v>1247</v>
      </c>
      <c r="T4" t="s">
        <v>1248</v>
      </c>
      <c r="U4" t="s">
        <v>1252</v>
      </c>
      <c r="V4" t="s">
        <v>1253</v>
      </c>
      <c r="W4" t="s">
        <v>1254</v>
      </c>
      <c r="X4" t="s">
        <v>1255</v>
      </c>
      <c r="Y4" t="s">
        <v>1256</v>
      </c>
      <c r="Z4" t="s">
        <v>1249</v>
      </c>
      <c r="AA4" t="s">
        <v>1250</v>
      </c>
      <c r="AB4" t="s">
        <v>1251</v>
      </c>
    </row>
    <row r="6" spans="1:28" x14ac:dyDescent="0.2">
      <c r="A6">
        <f>Source!A20</f>
        <v>3</v>
      </c>
      <c r="B6">
        <v>20</v>
      </c>
      <c r="G6" t="str">
        <f>Source!G20</f>
        <v>Новая локальная смета</v>
      </c>
    </row>
    <row r="7" spans="1:28" x14ac:dyDescent="0.2">
      <c r="A7">
        <f>Source!A24</f>
        <v>4</v>
      </c>
      <c r="B7">
        <v>24</v>
      </c>
      <c r="G7" t="str">
        <f>Source!G24</f>
        <v>Помещение 312 Актовый зал</v>
      </c>
    </row>
    <row r="8" spans="1:28" x14ac:dyDescent="0.2">
      <c r="A8">
        <v>20</v>
      </c>
      <c r="B8">
        <v>14</v>
      </c>
      <c r="C8">
        <v>3</v>
      </c>
      <c r="D8">
        <v>0</v>
      </c>
      <c r="E8">
        <f>SmtRes!AV14</f>
        <v>0</v>
      </c>
      <c r="F8" t="str">
        <f>SmtRes!I14</f>
        <v>21.7-3-54</v>
      </c>
      <c r="G8" t="str">
        <f>SmtRes!K14</f>
        <v>Сверло с алмазным покрытием, диаметр 6 мм</v>
      </c>
      <c r="H8" t="str">
        <f>SmtRes!O14</f>
        <v>шт.</v>
      </c>
      <c r="I8">
        <f>SmtRes!Y14*Source!I29</f>
        <v>12.6</v>
      </c>
      <c r="J8">
        <f>SmtRes!AO14</f>
        <v>1</v>
      </c>
      <c r="K8">
        <f>SmtRes!AE14</f>
        <v>1555.5</v>
      </c>
      <c r="L8">
        <f>SmtRes!DB14</f>
        <v>6222</v>
      </c>
      <c r="M8">
        <f>ROUND(ROUND(L8*Source!I29, 6)*1, 2)</f>
        <v>19599.3</v>
      </c>
      <c r="N8">
        <f>SmtRes!AA14</f>
        <v>1555.5</v>
      </c>
      <c r="O8">
        <f>ROUND(ROUND(L8*Source!I29, 6)*SmtRes!DA14, 2)</f>
        <v>19599.3</v>
      </c>
      <c r="P8">
        <f>SmtRes!AG14</f>
        <v>0</v>
      </c>
      <c r="Q8">
        <f>SmtRes!DC14</f>
        <v>0</v>
      </c>
      <c r="R8">
        <f>ROUND(ROUND(Q8*Source!I29, 6)*1, 2)</f>
        <v>0</v>
      </c>
      <c r="S8">
        <f>SmtRes!AC14</f>
        <v>0</v>
      </c>
      <c r="T8">
        <f>ROUND(ROUND(Q8*Source!I29, 6)*SmtRes!AK14, 2)</f>
        <v>0</v>
      </c>
      <c r="U8">
        <v>3</v>
      </c>
      <c r="Z8">
        <f>SmtRes!X14</f>
        <v>1662095060</v>
      </c>
      <c r="AA8">
        <v>-618828638</v>
      </c>
      <c r="AB8">
        <v>-618828638</v>
      </c>
    </row>
    <row r="9" spans="1:28" x14ac:dyDescent="0.2">
      <c r="A9">
        <v>20</v>
      </c>
      <c r="B9">
        <v>13</v>
      </c>
      <c r="C9">
        <v>3</v>
      </c>
      <c r="D9">
        <v>0</v>
      </c>
      <c r="E9">
        <f>SmtRes!AV13</f>
        <v>0</v>
      </c>
      <c r="F9" t="str">
        <f>SmtRes!I13</f>
        <v>21.1-25-1034</v>
      </c>
      <c r="G9" t="str">
        <f>SmtRes!K13</f>
        <v>Кабель-каналы, размер 60х40 мм: углы плоские</v>
      </c>
      <c r="H9" t="str">
        <f>SmtRes!O13</f>
        <v>шт.</v>
      </c>
      <c r="I9">
        <f>SmtRes!Y13*Source!I29</f>
        <v>6.3</v>
      </c>
      <c r="J9">
        <f>SmtRes!AO13</f>
        <v>1</v>
      </c>
      <c r="K9">
        <f>SmtRes!AE13</f>
        <v>214.92</v>
      </c>
      <c r="L9">
        <f>SmtRes!DB13</f>
        <v>429.84</v>
      </c>
      <c r="M9">
        <f>ROUND(ROUND(L9*Source!I29, 6)*1, 2)</f>
        <v>1354</v>
      </c>
      <c r="N9">
        <f>SmtRes!AA13</f>
        <v>214.92</v>
      </c>
      <c r="O9">
        <f>ROUND(ROUND(L9*Source!I29, 6)*SmtRes!DA13, 2)</f>
        <v>1354</v>
      </c>
      <c r="P9">
        <f>SmtRes!AG13</f>
        <v>0</v>
      </c>
      <c r="Q9">
        <f>SmtRes!DC13</f>
        <v>0</v>
      </c>
      <c r="R9">
        <f>ROUND(ROUND(Q9*Source!I29, 6)*1, 2)</f>
        <v>0</v>
      </c>
      <c r="S9">
        <f>SmtRes!AC13</f>
        <v>0</v>
      </c>
      <c r="T9">
        <f>ROUND(ROUND(Q9*Source!I29, 6)*SmtRes!AK13, 2)</f>
        <v>0</v>
      </c>
      <c r="U9">
        <v>3</v>
      </c>
      <c r="Z9">
        <f>SmtRes!X13</f>
        <v>-1452375277</v>
      </c>
      <c r="AA9">
        <v>1614893387</v>
      </c>
      <c r="AB9">
        <v>1614893387</v>
      </c>
    </row>
    <row r="10" spans="1:28" x14ac:dyDescent="0.2">
      <c r="A10">
        <v>20</v>
      </c>
      <c r="B10">
        <v>12</v>
      </c>
      <c r="C10">
        <v>3</v>
      </c>
      <c r="D10">
        <v>0</v>
      </c>
      <c r="E10">
        <f>SmtRes!AV12</f>
        <v>0</v>
      </c>
      <c r="F10" t="str">
        <f>SmtRes!I12</f>
        <v>21.1-25-1033</v>
      </c>
      <c r="G10" t="str">
        <f>SmtRes!K12</f>
        <v>Кабель-каналы, размер 60х40 мм: углы наружные</v>
      </c>
      <c r="H10" t="str">
        <f>SmtRes!O12</f>
        <v>шт.</v>
      </c>
      <c r="I10">
        <f>SmtRes!Y12*Source!I29</f>
        <v>47.25</v>
      </c>
      <c r="J10">
        <f>SmtRes!AO12</f>
        <v>1</v>
      </c>
      <c r="K10">
        <f>SmtRes!AE12</f>
        <v>203.06</v>
      </c>
      <c r="L10">
        <f>SmtRes!DB12</f>
        <v>3045.9</v>
      </c>
      <c r="M10">
        <f>ROUND(ROUND(L10*Source!I29, 6)*1, 2)</f>
        <v>9594.59</v>
      </c>
      <c r="N10">
        <f>SmtRes!AA12</f>
        <v>203.06</v>
      </c>
      <c r="O10">
        <f>ROUND(ROUND(L10*Source!I29, 6)*SmtRes!DA12, 2)</f>
        <v>9594.59</v>
      </c>
      <c r="P10">
        <f>SmtRes!AG12</f>
        <v>0</v>
      </c>
      <c r="Q10">
        <f>SmtRes!DC12</f>
        <v>0</v>
      </c>
      <c r="R10">
        <f>ROUND(ROUND(Q10*Source!I29, 6)*1, 2)</f>
        <v>0</v>
      </c>
      <c r="S10">
        <f>SmtRes!AC12</f>
        <v>0</v>
      </c>
      <c r="T10">
        <f>ROUND(ROUND(Q10*Source!I29, 6)*SmtRes!AK12, 2)</f>
        <v>0</v>
      </c>
      <c r="U10">
        <v>3</v>
      </c>
      <c r="Z10">
        <f>SmtRes!X12</f>
        <v>1479709201</v>
      </c>
      <c r="AA10">
        <v>-124735961</v>
      </c>
      <c r="AB10">
        <v>-124735961</v>
      </c>
    </row>
    <row r="11" spans="1:28" x14ac:dyDescent="0.2">
      <c r="A11">
        <v>20</v>
      </c>
      <c r="B11">
        <v>11</v>
      </c>
      <c r="C11">
        <v>3</v>
      </c>
      <c r="D11">
        <v>0</v>
      </c>
      <c r="E11">
        <f>SmtRes!AV11</f>
        <v>0</v>
      </c>
      <c r="F11" t="str">
        <f>SmtRes!I11</f>
        <v>21.1-25-1032</v>
      </c>
      <c r="G11" t="str">
        <f>SmtRes!K11</f>
        <v>Кабель-каналы, размер 60х40 мм: углы внутренние</v>
      </c>
      <c r="H11" t="str">
        <f>SmtRes!O11</f>
        <v>шт.</v>
      </c>
      <c r="I11">
        <f>SmtRes!Y11*Source!I29</f>
        <v>6.3</v>
      </c>
      <c r="J11">
        <f>SmtRes!AO11</f>
        <v>1</v>
      </c>
      <c r="K11">
        <f>SmtRes!AE11</f>
        <v>186.55</v>
      </c>
      <c r="L11">
        <f>SmtRes!DB11</f>
        <v>373.1</v>
      </c>
      <c r="M11">
        <f>ROUND(ROUND(L11*Source!I29, 6)*1, 2)</f>
        <v>1175.27</v>
      </c>
      <c r="N11">
        <f>SmtRes!AA11</f>
        <v>186.55</v>
      </c>
      <c r="O11">
        <f>ROUND(ROUND(L11*Source!I29, 6)*SmtRes!DA11, 2)</f>
        <v>1175.27</v>
      </c>
      <c r="P11">
        <f>SmtRes!AG11</f>
        <v>0</v>
      </c>
      <c r="Q11">
        <f>SmtRes!DC11</f>
        <v>0</v>
      </c>
      <c r="R11">
        <f>ROUND(ROUND(Q11*Source!I29, 6)*1, 2)</f>
        <v>0</v>
      </c>
      <c r="S11">
        <f>SmtRes!AC11</f>
        <v>0</v>
      </c>
      <c r="T11">
        <f>ROUND(ROUND(Q11*Source!I29, 6)*SmtRes!AK11, 2)</f>
        <v>0</v>
      </c>
      <c r="U11">
        <v>3</v>
      </c>
      <c r="Z11">
        <f>SmtRes!X11</f>
        <v>-32305080</v>
      </c>
      <c r="AA11">
        <v>-1064398607</v>
      </c>
      <c r="AB11">
        <v>-1064398607</v>
      </c>
    </row>
    <row r="12" spans="1:28" x14ac:dyDescent="0.2">
      <c r="A12">
        <v>20</v>
      </c>
      <c r="B12">
        <v>10</v>
      </c>
      <c r="C12">
        <v>3</v>
      </c>
      <c r="D12">
        <v>0</v>
      </c>
      <c r="E12">
        <f>SmtRes!AV10</f>
        <v>0</v>
      </c>
      <c r="F12" t="str">
        <f>SmtRes!I10</f>
        <v>21.1-25-1031</v>
      </c>
      <c r="G12" t="str">
        <f>SmtRes!K10</f>
        <v>Кабель-каналы, размер 60х40 мм: тройники</v>
      </c>
      <c r="H12" t="str">
        <f>SmtRes!O10</f>
        <v>шт.</v>
      </c>
      <c r="I12">
        <f>SmtRes!Y10*Source!I29</f>
        <v>6.3</v>
      </c>
      <c r="J12">
        <f>SmtRes!AO10</f>
        <v>1</v>
      </c>
      <c r="K12">
        <f>SmtRes!AE10</f>
        <v>219.52</v>
      </c>
      <c r="L12">
        <f>SmtRes!DB10</f>
        <v>439.04</v>
      </c>
      <c r="M12">
        <f>ROUND(ROUND(L12*Source!I29, 6)*1, 2)</f>
        <v>1382.98</v>
      </c>
      <c r="N12">
        <f>SmtRes!AA10</f>
        <v>219.52</v>
      </c>
      <c r="O12">
        <f>ROUND(ROUND(L12*Source!I29, 6)*SmtRes!DA10, 2)</f>
        <v>1382.98</v>
      </c>
      <c r="P12">
        <f>SmtRes!AG10</f>
        <v>0</v>
      </c>
      <c r="Q12">
        <f>SmtRes!DC10</f>
        <v>0</v>
      </c>
      <c r="R12">
        <f>ROUND(ROUND(Q12*Source!I29, 6)*1, 2)</f>
        <v>0</v>
      </c>
      <c r="S12">
        <f>SmtRes!AC10</f>
        <v>0</v>
      </c>
      <c r="T12">
        <f>ROUND(ROUND(Q12*Source!I29, 6)*SmtRes!AK10, 2)</f>
        <v>0</v>
      </c>
      <c r="U12">
        <v>3</v>
      </c>
      <c r="Z12">
        <f>SmtRes!X10</f>
        <v>1816340030</v>
      </c>
      <c r="AA12">
        <v>-1841828503</v>
      </c>
      <c r="AB12">
        <v>-1841828503</v>
      </c>
    </row>
    <row r="13" spans="1:28" x14ac:dyDescent="0.2">
      <c r="A13">
        <v>20</v>
      </c>
      <c r="B13">
        <v>9</v>
      </c>
      <c r="C13">
        <v>3</v>
      </c>
      <c r="D13">
        <v>0</v>
      </c>
      <c r="E13">
        <f>SmtRes!AV9</f>
        <v>0</v>
      </c>
      <c r="F13" t="str">
        <f>SmtRes!I9</f>
        <v>21.1-25-1029</v>
      </c>
      <c r="G13" t="str">
        <f>SmtRes!K9</f>
        <v>Кабель-каналы, размер 60х40 мм: накладки стыковые</v>
      </c>
      <c r="H13" t="str">
        <f>SmtRes!O9</f>
        <v>шт.</v>
      </c>
      <c r="I13">
        <f>SmtRes!Y9*Source!I29</f>
        <v>12.6</v>
      </c>
      <c r="J13">
        <f>SmtRes!AO9</f>
        <v>1</v>
      </c>
      <c r="K13">
        <f>SmtRes!AE9</f>
        <v>126.89</v>
      </c>
      <c r="L13">
        <f>SmtRes!DB9</f>
        <v>507.56</v>
      </c>
      <c r="M13">
        <f>ROUND(ROUND(L13*Source!I29, 6)*1, 2)</f>
        <v>1598.81</v>
      </c>
      <c r="N13">
        <f>SmtRes!AA9</f>
        <v>126.89</v>
      </c>
      <c r="O13">
        <f>ROUND(ROUND(L13*Source!I29, 6)*SmtRes!DA9, 2)</f>
        <v>1598.81</v>
      </c>
      <c r="P13">
        <f>SmtRes!AG9</f>
        <v>0</v>
      </c>
      <c r="Q13">
        <f>SmtRes!DC9</f>
        <v>0</v>
      </c>
      <c r="R13">
        <f>ROUND(ROUND(Q13*Source!I29, 6)*1, 2)</f>
        <v>0</v>
      </c>
      <c r="S13">
        <f>SmtRes!AC9</f>
        <v>0</v>
      </c>
      <c r="T13">
        <f>ROUND(ROUND(Q13*Source!I29, 6)*SmtRes!AK9, 2)</f>
        <v>0</v>
      </c>
      <c r="U13">
        <v>3</v>
      </c>
      <c r="Z13">
        <f>SmtRes!X9</f>
        <v>-1376764488</v>
      </c>
      <c r="AA13">
        <v>1140495319</v>
      </c>
      <c r="AB13">
        <v>1140495319</v>
      </c>
    </row>
    <row r="14" spans="1:28" x14ac:dyDescent="0.2">
      <c r="A14">
        <v>20</v>
      </c>
      <c r="B14">
        <v>8</v>
      </c>
      <c r="C14">
        <v>3</v>
      </c>
      <c r="D14">
        <v>0</v>
      </c>
      <c r="E14">
        <f>SmtRes!AV8</f>
        <v>0</v>
      </c>
      <c r="F14" t="str">
        <f>SmtRes!I8</f>
        <v>21.1-25-1028</v>
      </c>
      <c r="G14" t="str">
        <f>SmtRes!K8</f>
        <v>Кабель-каналы, размер 60х40 мм: заглушки</v>
      </c>
      <c r="H14" t="str">
        <f>SmtRes!O8</f>
        <v>шт.</v>
      </c>
      <c r="I14">
        <f>SmtRes!Y8*Source!I29</f>
        <v>47.25</v>
      </c>
      <c r="J14">
        <f>SmtRes!AO8</f>
        <v>1</v>
      </c>
      <c r="K14">
        <f>SmtRes!AE8</f>
        <v>145.46</v>
      </c>
      <c r="L14">
        <f>SmtRes!DB8</f>
        <v>2181.9</v>
      </c>
      <c r="M14">
        <f>ROUND(ROUND(L14*Source!I29, 6)*1, 2)</f>
        <v>6872.99</v>
      </c>
      <c r="N14">
        <f>SmtRes!AA8</f>
        <v>145.46</v>
      </c>
      <c r="O14">
        <f>ROUND(ROUND(L14*Source!I29, 6)*SmtRes!DA8, 2)</f>
        <v>6872.99</v>
      </c>
      <c r="P14">
        <f>SmtRes!AG8</f>
        <v>0</v>
      </c>
      <c r="Q14">
        <f>SmtRes!DC8</f>
        <v>0</v>
      </c>
      <c r="R14">
        <f>ROUND(ROUND(Q14*Source!I29, 6)*1, 2)</f>
        <v>0</v>
      </c>
      <c r="S14">
        <f>SmtRes!AC8</f>
        <v>0</v>
      </c>
      <c r="T14">
        <f>ROUND(ROUND(Q14*Source!I29, 6)*SmtRes!AK8, 2)</f>
        <v>0</v>
      </c>
      <c r="U14">
        <v>3</v>
      </c>
      <c r="Z14">
        <f>SmtRes!X8</f>
        <v>-1986506557</v>
      </c>
      <c r="AA14">
        <v>368106192</v>
      </c>
      <c r="AB14">
        <v>368106192</v>
      </c>
    </row>
    <row r="15" spans="1:28" x14ac:dyDescent="0.2">
      <c r="A15">
        <v>20</v>
      </c>
      <c r="B15">
        <v>7</v>
      </c>
      <c r="C15">
        <v>3</v>
      </c>
      <c r="D15">
        <v>0</v>
      </c>
      <c r="E15">
        <f>SmtRes!AV7</f>
        <v>0</v>
      </c>
      <c r="F15" t="str">
        <f>SmtRes!I7</f>
        <v>21.1-25-1027</v>
      </c>
      <c r="G15" t="str">
        <f>SmtRes!K7</f>
        <v>Кабель-каналы, размер 60х40 мм: кабель-каналы</v>
      </c>
      <c r="H15" t="str">
        <f>SmtRes!O7</f>
        <v>м</v>
      </c>
      <c r="I15">
        <f>SmtRes!Y7*Source!I29</f>
        <v>315</v>
      </c>
      <c r="J15">
        <f>SmtRes!AO7</f>
        <v>1</v>
      </c>
      <c r="K15">
        <f>SmtRes!AE7</f>
        <v>138.94</v>
      </c>
      <c r="L15">
        <f>SmtRes!DB7</f>
        <v>13894</v>
      </c>
      <c r="M15">
        <f>ROUND(ROUND(L15*Source!I29, 6)*1, 2)</f>
        <v>43766.1</v>
      </c>
      <c r="N15">
        <f>SmtRes!AA7</f>
        <v>138.94</v>
      </c>
      <c r="O15">
        <f>ROUND(ROUND(L15*Source!I29, 6)*SmtRes!DA7, 2)</f>
        <v>43766.1</v>
      </c>
      <c r="P15">
        <f>SmtRes!AG7</f>
        <v>0</v>
      </c>
      <c r="Q15">
        <f>SmtRes!DC7</f>
        <v>0</v>
      </c>
      <c r="R15">
        <f>ROUND(ROUND(Q15*Source!I29, 6)*1, 2)</f>
        <v>0</v>
      </c>
      <c r="S15">
        <f>SmtRes!AC7</f>
        <v>0</v>
      </c>
      <c r="T15">
        <f>ROUND(ROUND(Q15*Source!I29, 6)*SmtRes!AK7, 2)</f>
        <v>0</v>
      </c>
      <c r="U15">
        <v>3</v>
      </c>
      <c r="Z15">
        <f>SmtRes!X7</f>
        <v>1471616812</v>
      </c>
      <c r="AA15">
        <v>-402984879</v>
      </c>
      <c r="AB15">
        <v>-402984879</v>
      </c>
    </row>
    <row r="16" spans="1:28" x14ac:dyDescent="0.2">
      <c r="A16">
        <v>20</v>
      </c>
      <c r="B16">
        <v>6</v>
      </c>
      <c r="C16">
        <v>3</v>
      </c>
      <c r="D16">
        <v>0</v>
      </c>
      <c r="E16">
        <f>SmtRes!AV6</f>
        <v>0</v>
      </c>
      <c r="F16" t="str">
        <f>SmtRes!I6</f>
        <v>21.1-11-81</v>
      </c>
      <c r="G16" t="str">
        <f>SmtRes!K6</f>
        <v>Патроны, калибр 6,8/11 М для дюбеля</v>
      </c>
      <c r="H16" t="str">
        <f>SmtRes!O6</f>
        <v>100 шт.</v>
      </c>
      <c r="I16">
        <f>SmtRes!Y6*Source!I29</f>
        <v>12.6</v>
      </c>
      <c r="J16">
        <f>SmtRes!AO6</f>
        <v>1</v>
      </c>
      <c r="K16">
        <f>SmtRes!AE6</f>
        <v>997.35</v>
      </c>
      <c r="L16">
        <f>SmtRes!DB6</f>
        <v>3989.4</v>
      </c>
      <c r="M16">
        <f>ROUND(ROUND(L16*Source!I29, 6)*1, 2)</f>
        <v>12566.61</v>
      </c>
      <c r="N16">
        <f>SmtRes!AA6</f>
        <v>997.35</v>
      </c>
      <c r="O16">
        <f>ROUND(ROUND(L16*Source!I29, 6)*SmtRes!DA6, 2)</f>
        <v>12566.61</v>
      </c>
      <c r="P16">
        <f>SmtRes!AG6</f>
        <v>0</v>
      </c>
      <c r="Q16">
        <f>SmtRes!DC6</f>
        <v>0</v>
      </c>
      <c r="R16">
        <f>ROUND(ROUND(Q16*Source!I29, 6)*1, 2)</f>
        <v>0</v>
      </c>
      <c r="S16">
        <f>SmtRes!AC6</f>
        <v>0</v>
      </c>
      <c r="T16">
        <f>ROUND(ROUND(Q16*Source!I29, 6)*SmtRes!AK6, 2)</f>
        <v>0</v>
      </c>
      <c r="U16">
        <v>3</v>
      </c>
      <c r="Z16">
        <f>SmtRes!X6</f>
        <v>1583670906</v>
      </c>
      <c r="AA16">
        <v>-274985448</v>
      </c>
      <c r="AB16">
        <v>-274985448</v>
      </c>
    </row>
    <row r="17" spans="1:28" x14ac:dyDescent="0.2">
      <c r="A17">
        <v>20</v>
      </c>
      <c r="B17">
        <v>5</v>
      </c>
      <c r="C17">
        <v>3</v>
      </c>
      <c r="D17">
        <v>0</v>
      </c>
      <c r="E17">
        <f>SmtRes!AV5</f>
        <v>0</v>
      </c>
      <c r="F17" t="str">
        <f>SmtRes!I5</f>
        <v>21.1-11-108</v>
      </c>
      <c r="G17" t="str">
        <f>SmtRes!K5</f>
        <v>Шурупы-саморезы, размер 3,5х45 мм</v>
      </c>
      <c r="H17" t="str">
        <f>SmtRes!O5</f>
        <v>т</v>
      </c>
      <c r="I17">
        <f>SmtRes!Y5*Source!I29</f>
        <v>2.3309999999999997E-3</v>
      </c>
      <c r="J17">
        <f>SmtRes!AO5</f>
        <v>1</v>
      </c>
      <c r="K17">
        <f>SmtRes!AE5</f>
        <v>190540.34</v>
      </c>
      <c r="L17">
        <f>SmtRes!DB5</f>
        <v>141</v>
      </c>
      <c r="M17">
        <f>ROUND(ROUND(L17*Source!I29, 6)*1, 2)</f>
        <v>444.15</v>
      </c>
      <c r="N17">
        <f>SmtRes!AA5</f>
        <v>190540.34</v>
      </c>
      <c r="O17">
        <f>ROUND(ROUND(L17*Source!I29, 6)*SmtRes!DA5, 2)</f>
        <v>444.15</v>
      </c>
      <c r="P17">
        <f>SmtRes!AG5</f>
        <v>0</v>
      </c>
      <c r="Q17">
        <f>SmtRes!DC5</f>
        <v>0</v>
      </c>
      <c r="R17">
        <f>ROUND(ROUND(Q17*Source!I29, 6)*1, 2)</f>
        <v>0</v>
      </c>
      <c r="S17">
        <f>SmtRes!AC5</f>
        <v>0</v>
      </c>
      <c r="T17">
        <f>ROUND(ROUND(Q17*Source!I29, 6)*SmtRes!AK5, 2)</f>
        <v>0</v>
      </c>
      <c r="U17">
        <v>3</v>
      </c>
      <c r="Z17">
        <f>SmtRes!X5</f>
        <v>-181271767</v>
      </c>
      <c r="AA17">
        <v>-2066596354</v>
      </c>
      <c r="AB17">
        <v>-2066596354</v>
      </c>
    </row>
    <row r="18" spans="1:28" x14ac:dyDescent="0.2">
      <c r="A18">
        <v>20</v>
      </c>
      <c r="B18">
        <v>23</v>
      </c>
      <c r="C18">
        <v>3</v>
      </c>
      <c r="D18">
        <v>0</v>
      </c>
      <c r="E18">
        <f>SmtRes!AV23</f>
        <v>0</v>
      </c>
      <c r="F18" t="str">
        <f>SmtRes!I23</f>
        <v>21.23-13-14</v>
      </c>
      <c r="G18" t="str">
        <f>SmtRes!K23</f>
        <v>Провода силовые с медными жилами в поливинилхлоридной изоляции, марка ПуГВ, номинальное напряжение до 450 В, число жил и сечение 1х6 мм2</v>
      </c>
      <c r="H18" t="str">
        <f>SmtRes!O23</f>
        <v>км</v>
      </c>
      <c r="I18">
        <f>SmtRes!Y23*Source!I30</f>
        <v>0.32444999999999996</v>
      </c>
      <c r="J18">
        <f>SmtRes!AO23</f>
        <v>1</v>
      </c>
      <c r="K18">
        <f>SmtRes!AE23</f>
        <v>99643.05</v>
      </c>
      <c r="L18">
        <f>SmtRes!DB23</f>
        <v>10263.23</v>
      </c>
      <c r="M18">
        <f>ROUND(ROUND(L18*Source!I30, 6)*1, 2)</f>
        <v>32329.17</v>
      </c>
      <c r="N18">
        <f>SmtRes!AA23</f>
        <v>99643.05</v>
      </c>
      <c r="O18">
        <f>ROUND(ROUND(L18*Source!I30, 6)*SmtRes!DA23, 2)</f>
        <v>32329.17</v>
      </c>
      <c r="P18">
        <f>SmtRes!AG23</f>
        <v>0</v>
      </c>
      <c r="Q18">
        <f>SmtRes!DC23</f>
        <v>0</v>
      </c>
      <c r="R18">
        <f>ROUND(ROUND(Q18*Source!I30, 6)*1, 2)</f>
        <v>0</v>
      </c>
      <c r="S18">
        <f>SmtRes!AC23</f>
        <v>0</v>
      </c>
      <c r="T18">
        <f>ROUND(ROUND(Q18*Source!I30, 6)*SmtRes!AK23, 2)</f>
        <v>0</v>
      </c>
      <c r="U18">
        <v>3</v>
      </c>
      <c r="Z18">
        <f>SmtRes!X23</f>
        <v>1173250179</v>
      </c>
      <c r="AA18">
        <v>-458052105</v>
      </c>
      <c r="AB18">
        <v>-458052105</v>
      </c>
    </row>
    <row r="19" spans="1:28" x14ac:dyDescent="0.2">
      <c r="A19">
        <v>20</v>
      </c>
      <c r="B19">
        <v>22</v>
      </c>
      <c r="C19">
        <v>3</v>
      </c>
      <c r="D19">
        <v>0</v>
      </c>
      <c r="E19">
        <f>SmtRes!AV22</f>
        <v>0</v>
      </c>
      <c r="F19" t="str">
        <f>SmtRes!I22</f>
        <v>21.21-5-44</v>
      </c>
      <c r="G19" t="str">
        <f>SmtRes!K22</f>
        <v>Кнопки для ленты ЛМ, тип 3,5</v>
      </c>
      <c r="H19" t="str">
        <f>SmtRes!O22</f>
        <v>1000 шт.</v>
      </c>
      <c r="I19">
        <f>SmtRes!Y22*Source!I30</f>
        <v>6.3E-2</v>
      </c>
      <c r="J19">
        <f>SmtRes!AO22</f>
        <v>1</v>
      </c>
      <c r="K19">
        <f>SmtRes!AE22</f>
        <v>258.44</v>
      </c>
      <c r="L19">
        <f>SmtRes!DB22</f>
        <v>5.17</v>
      </c>
      <c r="M19">
        <f>ROUND(ROUND(L19*Source!I30, 6)*1, 2)</f>
        <v>16.29</v>
      </c>
      <c r="N19">
        <f>SmtRes!AA22</f>
        <v>258.44</v>
      </c>
      <c r="O19">
        <f>ROUND(ROUND(L19*Source!I30, 6)*SmtRes!DA22, 2)</f>
        <v>16.29</v>
      </c>
      <c r="P19">
        <f>SmtRes!AG22</f>
        <v>0</v>
      </c>
      <c r="Q19">
        <f>SmtRes!DC22</f>
        <v>0</v>
      </c>
      <c r="R19">
        <f>ROUND(ROUND(Q19*Source!I30, 6)*1, 2)</f>
        <v>0</v>
      </c>
      <c r="S19">
        <f>SmtRes!AC22</f>
        <v>0</v>
      </c>
      <c r="T19">
        <f>ROUND(ROUND(Q19*Source!I30, 6)*SmtRes!AK22, 2)</f>
        <v>0</v>
      </c>
      <c r="U19">
        <v>3</v>
      </c>
      <c r="Z19">
        <f>SmtRes!X22</f>
        <v>-1680055193</v>
      </c>
      <c r="AA19">
        <v>-2054620093</v>
      </c>
      <c r="AB19">
        <v>-2054620093</v>
      </c>
    </row>
    <row r="20" spans="1:28" x14ac:dyDescent="0.2">
      <c r="A20">
        <v>20</v>
      </c>
      <c r="B20">
        <v>21</v>
      </c>
      <c r="C20">
        <v>3</v>
      </c>
      <c r="D20">
        <v>0</v>
      </c>
      <c r="E20">
        <f>SmtRes!AV21</f>
        <v>0</v>
      </c>
      <c r="F20" t="str">
        <f>SmtRes!I21</f>
        <v>21.21-5-342</v>
      </c>
      <c r="G20" t="str">
        <f>SmtRes!K21</f>
        <v>Хомуты (стяжки) кабельные из полиамида, размеры 3,6х200 мм</v>
      </c>
      <c r="H20" t="str">
        <f>SmtRes!O21</f>
        <v>100 шт.</v>
      </c>
      <c r="I20">
        <f>SmtRes!Y21*Source!I30</f>
        <v>0.81899999999999995</v>
      </c>
      <c r="J20">
        <f>SmtRes!AO21</f>
        <v>1</v>
      </c>
      <c r="K20">
        <f>SmtRes!AE21</f>
        <v>127.48</v>
      </c>
      <c r="L20">
        <f>SmtRes!DB21</f>
        <v>33.14</v>
      </c>
      <c r="M20">
        <f>ROUND(ROUND(L20*Source!I30, 6)*1, 2)</f>
        <v>104.39</v>
      </c>
      <c r="N20">
        <f>SmtRes!AA21</f>
        <v>127.48</v>
      </c>
      <c r="O20">
        <f>ROUND(ROUND(L20*Source!I30, 6)*SmtRes!DA21, 2)</f>
        <v>104.39</v>
      </c>
      <c r="P20">
        <f>SmtRes!AG21</f>
        <v>0</v>
      </c>
      <c r="Q20">
        <f>SmtRes!DC21</f>
        <v>0</v>
      </c>
      <c r="R20">
        <f>ROUND(ROUND(Q20*Source!I30, 6)*1, 2)</f>
        <v>0</v>
      </c>
      <c r="S20">
        <f>SmtRes!AC21</f>
        <v>0</v>
      </c>
      <c r="T20">
        <f>ROUND(ROUND(Q20*Source!I30, 6)*SmtRes!AK21, 2)</f>
        <v>0</v>
      </c>
      <c r="U20">
        <v>3</v>
      </c>
      <c r="Z20">
        <f>SmtRes!X21</f>
        <v>527662241</v>
      </c>
      <c r="AA20">
        <v>-1533345047</v>
      </c>
      <c r="AB20">
        <v>-1533345047</v>
      </c>
    </row>
    <row r="21" spans="1:28" x14ac:dyDescent="0.2">
      <c r="A21">
        <v>20</v>
      </c>
      <c r="B21">
        <v>20</v>
      </c>
      <c r="C21">
        <v>3</v>
      </c>
      <c r="D21">
        <v>0</v>
      </c>
      <c r="E21">
        <f>SmtRes!AV20</f>
        <v>0</v>
      </c>
      <c r="F21" t="str">
        <f>SmtRes!I20</f>
        <v>21.21-5-305</v>
      </c>
      <c r="G21" t="str">
        <f>SmtRes!K20</f>
        <v>Сжимы, тип У731М для проводников магистральных сечением от 4 до 10 мм2 и ответвительных от 1,5 до 10 мм2</v>
      </c>
      <c r="H21" t="str">
        <f>SmtRes!O20</f>
        <v>шт.</v>
      </c>
      <c r="I21">
        <f>SmtRes!Y20*Source!I30</f>
        <v>31.5</v>
      </c>
      <c r="J21">
        <f>SmtRes!AO20</f>
        <v>1</v>
      </c>
      <c r="K21">
        <f>SmtRes!AE20</f>
        <v>29.36</v>
      </c>
      <c r="L21">
        <f>SmtRes!DB20</f>
        <v>293.60000000000002</v>
      </c>
      <c r="M21">
        <f>ROUND(ROUND(L21*Source!I30, 6)*1, 2)</f>
        <v>924.84</v>
      </c>
      <c r="N21">
        <f>SmtRes!AA20</f>
        <v>29.36</v>
      </c>
      <c r="O21">
        <f>ROUND(ROUND(L21*Source!I30, 6)*SmtRes!DA20, 2)</f>
        <v>924.84</v>
      </c>
      <c r="P21">
        <f>SmtRes!AG20</f>
        <v>0</v>
      </c>
      <c r="Q21">
        <f>SmtRes!DC20</f>
        <v>0</v>
      </c>
      <c r="R21">
        <f>ROUND(ROUND(Q21*Source!I30, 6)*1, 2)</f>
        <v>0</v>
      </c>
      <c r="S21">
        <f>SmtRes!AC20</f>
        <v>0</v>
      </c>
      <c r="T21">
        <f>ROUND(ROUND(Q21*Source!I30, 6)*SmtRes!AK20, 2)</f>
        <v>0</v>
      </c>
      <c r="U21">
        <v>3</v>
      </c>
      <c r="Z21">
        <f>SmtRes!X20</f>
        <v>1884843886</v>
      </c>
      <c r="AA21">
        <v>1143219249</v>
      </c>
      <c r="AB21">
        <v>1143219249</v>
      </c>
    </row>
    <row r="22" spans="1:28" x14ac:dyDescent="0.2">
      <c r="A22">
        <v>20</v>
      </c>
      <c r="B22">
        <v>19</v>
      </c>
      <c r="C22">
        <v>3</v>
      </c>
      <c r="D22">
        <v>0</v>
      </c>
      <c r="E22">
        <f>SmtRes!AV19</f>
        <v>0</v>
      </c>
      <c r="F22" t="str">
        <f>SmtRes!I19</f>
        <v>21.21-5-2</v>
      </c>
      <c r="G22" t="str">
        <f>SmtRes!K19</f>
        <v>Бирки маркировочные для кабелей и проводов, тип У153 У3,5</v>
      </c>
      <c r="H22" t="str">
        <f>SmtRes!O19</f>
        <v>1000 шт.</v>
      </c>
      <c r="I22">
        <f>SmtRes!Y19*Source!I30</f>
        <v>1.575E-2</v>
      </c>
      <c r="J22">
        <f>SmtRes!AO19</f>
        <v>1</v>
      </c>
      <c r="K22">
        <f>SmtRes!AE19</f>
        <v>718.56</v>
      </c>
      <c r="L22">
        <f>SmtRes!DB19</f>
        <v>3.59</v>
      </c>
      <c r="M22">
        <f>ROUND(ROUND(L22*Source!I30, 6)*1, 2)</f>
        <v>11.31</v>
      </c>
      <c r="N22">
        <f>SmtRes!AA19</f>
        <v>718.56</v>
      </c>
      <c r="O22">
        <f>ROUND(ROUND(L22*Source!I30, 6)*SmtRes!DA19, 2)</f>
        <v>11.31</v>
      </c>
      <c r="P22">
        <f>SmtRes!AG19</f>
        <v>0</v>
      </c>
      <c r="Q22">
        <f>SmtRes!DC19</f>
        <v>0</v>
      </c>
      <c r="R22">
        <f>ROUND(ROUND(Q22*Source!I30, 6)*1, 2)</f>
        <v>0</v>
      </c>
      <c r="S22">
        <f>SmtRes!AC19</f>
        <v>0</v>
      </c>
      <c r="T22">
        <f>ROUND(ROUND(Q22*Source!I30, 6)*SmtRes!AK19, 2)</f>
        <v>0</v>
      </c>
      <c r="U22">
        <v>3</v>
      </c>
      <c r="Z22">
        <f>SmtRes!X19</f>
        <v>-1948375318</v>
      </c>
      <c r="AA22">
        <v>299589489</v>
      </c>
      <c r="AB22">
        <v>299589489</v>
      </c>
    </row>
    <row r="23" spans="1:28" x14ac:dyDescent="0.2">
      <c r="A23">
        <v>20</v>
      </c>
      <c r="B23">
        <v>18</v>
      </c>
      <c r="C23">
        <v>3</v>
      </c>
      <c r="D23">
        <v>0</v>
      </c>
      <c r="E23">
        <f>SmtRes!AV18</f>
        <v>0</v>
      </c>
      <c r="F23" t="str">
        <f>SmtRes!I18</f>
        <v>21.21-5-114</v>
      </c>
      <c r="G23" t="str">
        <f>SmtRes!K18</f>
        <v>Лента монтажная, тип ЛМ-5</v>
      </c>
      <c r="H23" t="str">
        <f>SmtRes!O18</f>
        <v>м</v>
      </c>
      <c r="I23">
        <f>SmtRes!Y18*Source!I30</f>
        <v>15.75</v>
      </c>
      <c r="J23">
        <f>SmtRes!AO18</f>
        <v>1</v>
      </c>
      <c r="K23">
        <f>SmtRes!AE18</f>
        <v>5.71</v>
      </c>
      <c r="L23">
        <f>SmtRes!DB18</f>
        <v>28.55</v>
      </c>
      <c r="M23">
        <f>ROUND(ROUND(L23*Source!I30, 6)*1, 2)</f>
        <v>89.93</v>
      </c>
      <c r="N23">
        <f>SmtRes!AA18</f>
        <v>5.71</v>
      </c>
      <c r="O23">
        <f>ROUND(ROUND(L23*Source!I30, 6)*SmtRes!DA18, 2)</f>
        <v>89.93</v>
      </c>
      <c r="P23">
        <f>SmtRes!AG18</f>
        <v>0</v>
      </c>
      <c r="Q23">
        <f>SmtRes!DC18</f>
        <v>0</v>
      </c>
      <c r="R23">
        <f>ROUND(ROUND(Q23*Source!I30, 6)*1, 2)</f>
        <v>0</v>
      </c>
      <c r="S23">
        <f>SmtRes!AC18</f>
        <v>0</v>
      </c>
      <c r="T23">
        <f>ROUND(ROUND(Q23*Source!I30, 6)*SmtRes!AK18, 2)</f>
        <v>0</v>
      </c>
      <c r="U23">
        <v>3</v>
      </c>
      <c r="Z23">
        <f>SmtRes!X18</f>
        <v>-1189895200</v>
      </c>
      <c r="AA23">
        <v>193152040</v>
      </c>
      <c r="AB23">
        <v>193152040</v>
      </c>
    </row>
    <row r="24" spans="1:28" x14ac:dyDescent="0.2">
      <c r="A24">
        <v>20</v>
      </c>
      <c r="B24">
        <v>17</v>
      </c>
      <c r="C24">
        <v>3</v>
      </c>
      <c r="D24">
        <v>0</v>
      </c>
      <c r="E24">
        <f>SmtRes!AV17</f>
        <v>0</v>
      </c>
      <c r="F24" t="str">
        <f>SmtRes!I17</f>
        <v>21.1-20-10</v>
      </c>
      <c r="G24" t="str">
        <f>SmtRes!K17</f>
        <v>Лента изоляционная хлопчатобумажная</v>
      </c>
      <c r="H24" t="str">
        <f>SmtRes!O17</f>
        <v>кг</v>
      </c>
      <c r="I24">
        <f>SmtRes!Y17*Source!I30</f>
        <v>0.504</v>
      </c>
      <c r="J24">
        <f>SmtRes!AO17</f>
        <v>1</v>
      </c>
      <c r="K24">
        <f>SmtRes!AE17</f>
        <v>363.22</v>
      </c>
      <c r="L24">
        <f>SmtRes!DB17</f>
        <v>58.12</v>
      </c>
      <c r="M24">
        <f>ROUND(ROUND(L24*Source!I30, 6)*1, 2)</f>
        <v>183.08</v>
      </c>
      <c r="N24">
        <f>SmtRes!AA17</f>
        <v>363.22</v>
      </c>
      <c r="O24">
        <f>ROUND(ROUND(L24*Source!I30, 6)*SmtRes!DA17, 2)</f>
        <v>183.08</v>
      </c>
      <c r="P24">
        <f>SmtRes!AG17</f>
        <v>0</v>
      </c>
      <c r="Q24">
        <f>SmtRes!DC17</f>
        <v>0</v>
      </c>
      <c r="R24">
        <f>ROUND(ROUND(Q24*Source!I30, 6)*1, 2)</f>
        <v>0</v>
      </c>
      <c r="S24">
        <f>SmtRes!AC17</f>
        <v>0</v>
      </c>
      <c r="T24">
        <f>ROUND(ROUND(Q24*Source!I30, 6)*SmtRes!AK17, 2)</f>
        <v>0</v>
      </c>
      <c r="U24">
        <v>3</v>
      </c>
      <c r="Z24">
        <f>SmtRes!X17</f>
        <v>1719425291</v>
      </c>
      <c r="AA24">
        <v>-1596111638</v>
      </c>
      <c r="AB24">
        <v>-1596111638</v>
      </c>
    </row>
    <row r="25" spans="1:28" x14ac:dyDescent="0.2">
      <c r="A25">
        <f>Source!A31</f>
        <v>17</v>
      </c>
      <c r="B25">
        <v>31</v>
      </c>
      <c r="C25">
        <v>3</v>
      </c>
      <c r="D25">
        <f>Source!BI31</f>
        <v>4</v>
      </c>
      <c r="E25">
        <f>Source!FS31</f>
        <v>0</v>
      </c>
      <c r="F25" t="str">
        <f>Source!F31</f>
        <v>21.23-8-270</v>
      </c>
      <c r="G25" t="str">
        <f>Source!G31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25" t="str">
        <f>Source!H31</f>
        <v>км</v>
      </c>
      <c r="I25">
        <f>Source!I31</f>
        <v>0.27</v>
      </c>
      <c r="J25">
        <v>1</v>
      </c>
      <c r="K25">
        <f>Source!AC31</f>
        <v>129532.62</v>
      </c>
      <c r="M25">
        <f>ROUND(K25*I25, 2)</f>
        <v>34973.81</v>
      </c>
      <c r="N25">
        <f>Source!AC31*IF(Source!BC31&lt;&gt; 0, Source!BC31, 1)</f>
        <v>129532.62</v>
      </c>
      <c r="O25">
        <f>ROUND(N25*I25, 2)</f>
        <v>34973.81</v>
      </c>
      <c r="P25">
        <f>Source!AE31</f>
        <v>0</v>
      </c>
      <c r="R25">
        <f>ROUND(P25*I25, 2)</f>
        <v>0</v>
      </c>
      <c r="S25">
        <f>Source!AE31*IF(Source!BS31&lt;&gt; 0, Source!BS31, 1)</f>
        <v>0</v>
      </c>
      <c r="T25">
        <f>ROUND(S25*I25, 2)</f>
        <v>0</v>
      </c>
      <c r="U25">
        <v>3</v>
      </c>
      <c r="Z25">
        <f>Source!GF31</f>
        <v>7717958</v>
      </c>
      <c r="AA25">
        <v>2094450950</v>
      </c>
      <c r="AB25">
        <v>2094450950</v>
      </c>
    </row>
    <row r="26" spans="1:28" x14ac:dyDescent="0.2">
      <c r="A26">
        <v>20</v>
      </c>
      <c r="B26">
        <v>44</v>
      </c>
      <c r="C26">
        <v>3</v>
      </c>
      <c r="D26">
        <v>0</v>
      </c>
      <c r="E26">
        <f>SmtRes!AV44</f>
        <v>0</v>
      </c>
      <c r="F26" t="str">
        <f>SmtRes!I44</f>
        <v>21.7-4-15</v>
      </c>
      <c r="G26" t="str">
        <f>SmtRes!K44</f>
        <v>Профили стоек металлические для монтажа гипсовых перегородок и подвесных потолков стальные, оцинкованные, марка ПСЭ-2, сечение 50х35х0,55 мм</v>
      </c>
      <c r="H26" t="str">
        <f>SmtRes!O44</f>
        <v>т</v>
      </c>
      <c r="I26">
        <f>SmtRes!Y44*Source!I36</f>
        <v>1.0799999999999999E-2</v>
      </c>
      <c r="J26">
        <f>SmtRes!AO44</f>
        <v>1</v>
      </c>
      <c r="K26">
        <f>SmtRes!AE44</f>
        <v>40246.74</v>
      </c>
      <c r="L26">
        <f>SmtRes!DB44</f>
        <v>1448.88</v>
      </c>
      <c r="M26">
        <f>ROUND(ROUND(L26*Source!I36, 6)*1, 2)</f>
        <v>434.66</v>
      </c>
      <c r="N26">
        <f>SmtRes!AA44</f>
        <v>40246.74</v>
      </c>
      <c r="O26">
        <f>ROUND(ROUND(L26*Source!I36, 6)*SmtRes!DA44, 2)</f>
        <v>434.66</v>
      </c>
      <c r="P26">
        <f>SmtRes!AG44</f>
        <v>0</v>
      </c>
      <c r="Q26">
        <f>SmtRes!DC44</f>
        <v>0</v>
      </c>
      <c r="R26">
        <f>ROUND(ROUND(Q26*Source!I36, 6)*1, 2)</f>
        <v>0</v>
      </c>
      <c r="S26">
        <f>SmtRes!AC44</f>
        <v>0</v>
      </c>
      <c r="T26">
        <f>ROUND(ROUND(Q26*Source!I36, 6)*SmtRes!AK44, 2)</f>
        <v>0</v>
      </c>
      <c r="U26">
        <v>3</v>
      </c>
      <c r="Z26">
        <f>SmtRes!X44</f>
        <v>-493677975</v>
      </c>
      <c r="AA26">
        <v>162372630</v>
      </c>
      <c r="AB26">
        <v>162372630</v>
      </c>
    </row>
    <row r="27" spans="1:28" x14ac:dyDescent="0.2">
      <c r="A27">
        <v>20</v>
      </c>
      <c r="B27">
        <v>43</v>
      </c>
      <c r="C27">
        <v>3</v>
      </c>
      <c r="D27">
        <v>0</v>
      </c>
      <c r="E27">
        <f>SmtRes!AV43</f>
        <v>0</v>
      </c>
      <c r="F27" t="str">
        <f>SmtRes!I43</f>
        <v>21.23-8-258</v>
      </c>
      <c r="G27" t="str">
        <f>SmtRes!K43</f>
        <v>Кабели силовые с медными жилами с поливинилхлоридной изоляцией в оболочке из поливинилхлоридного пластиката пониженной горючести, напряжение 660 В, марка ВВГнг(А), число жил и сечение, мм2: 1х 4</v>
      </c>
      <c r="H27" t="str">
        <f>SmtRes!O43</f>
        <v>км</v>
      </c>
      <c r="I27">
        <f>SmtRes!Y43*Source!I36</f>
        <v>1.0799999999999999E-2</v>
      </c>
      <c r="J27">
        <f>SmtRes!AO43</f>
        <v>1</v>
      </c>
      <c r="K27">
        <f>SmtRes!AE43</f>
        <v>47900.07</v>
      </c>
      <c r="L27">
        <f>SmtRes!DB43</f>
        <v>1724.4</v>
      </c>
      <c r="M27">
        <f>ROUND(ROUND(L27*Source!I36, 6)*1, 2)</f>
        <v>517.32000000000005</v>
      </c>
      <c r="N27">
        <f>SmtRes!AA43</f>
        <v>47900.07</v>
      </c>
      <c r="O27">
        <f>ROUND(ROUND(L27*Source!I36, 6)*SmtRes!DA43, 2)</f>
        <v>517.32000000000005</v>
      </c>
      <c r="P27">
        <f>SmtRes!AG43</f>
        <v>0</v>
      </c>
      <c r="Q27">
        <f>SmtRes!DC43</f>
        <v>0</v>
      </c>
      <c r="R27">
        <f>ROUND(ROUND(Q27*Source!I36, 6)*1, 2)</f>
        <v>0</v>
      </c>
      <c r="S27">
        <f>SmtRes!AC43</f>
        <v>0</v>
      </c>
      <c r="T27">
        <f>ROUND(ROUND(Q27*Source!I36, 6)*SmtRes!AK43, 2)</f>
        <v>0</v>
      </c>
      <c r="U27">
        <v>3</v>
      </c>
      <c r="Z27">
        <f>SmtRes!X43</f>
        <v>286422571</v>
      </c>
      <c r="AA27">
        <v>249487062</v>
      </c>
      <c r="AB27">
        <v>249487062</v>
      </c>
    </row>
    <row r="28" spans="1:28" x14ac:dyDescent="0.2">
      <c r="A28">
        <v>20</v>
      </c>
      <c r="B28">
        <v>42</v>
      </c>
      <c r="C28">
        <v>3</v>
      </c>
      <c r="D28">
        <v>0</v>
      </c>
      <c r="E28">
        <f>SmtRes!AV42</f>
        <v>0</v>
      </c>
      <c r="F28" t="str">
        <f>SmtRes!I42</f>
        <v>21.1-6-37</v>
      </c>
      <c r="G28" t="str">
        <f>SmtRes!K42</f>
        <v>Краски водно-дисперсионные поливинилацетатные, белые, марка ВД-ВА-17</v>
      </c>
      <c r="H28" t="str">
        <f>SmtRes!O42</f>
        <v>т</v>
      </c>
      <c r="I28">
        <f>SmtRes!Y42*Source!I36</f>
        <v>8.9999999999999998E-4</v>
      </c>
      <c r="J28">
        <f>SmtRes!AO42</f>
        <v>1</v>
      </c>
      <c r="K28">
        <f>SmtRes!AE42</f>
        <v>75121.86</v>
      </c>
      <c r="L28">
        <f>SmtRes!DB42</f>
        <v>225.37</v>
      </c>
      <c r="M28">
        <f>ROUND(ROUND(L28*Source!I36, 6)*1, 2)</f>
        <v>67.61</v>
      </c>
      <c r="N28">
        <f>SmtRes!AA42</f>
        <v>75121.86</v>
      </c>
      <c r="O28">
        <f>ROUND(ROUND(L28*Source!I36, 6)*SmtRes!DA42, 2)</f>
        <v>67.61</v>
      </c>
      <c r="P28">
        <f>SmtRes!AG42</f>
        <v>0</v>
      </c>
      <c r="Q28">
        <f>SmtRes!DC42</f>
        <v>0</v>
      </c>
      <c r="R28">
        <f>ROUND(ROUND(Q28*Source!I36, 6)*1, 2)</f>
        <v>0</v>
      </c>
      <c r="S28">
        <f>SmtRes!AC42</f>
        <v>0</v>
      </c>
      <c r="T28">
        <f>ROUND(ROUND(Q28*Source!I36, 6)*SmtRes!AK42, 2)</f>
        <v>0</v>
      </c>
      <c r="U28">
        <v>3</v>
      </c>
      <c r="Z28">
        <f>SmtRes!X42</f>
        <v>-794464499</v>
      </c>
      <c r="AA28">
        <v>266707854</v>
      </c>
      <c r="AB28">
        <v>266707854</v>
      </c>
    </row>
    <row r="29" spans="1:28" x14ac:dyDescent="0.2">
      <c r="A29">
        <v>20</v>
      </c>
      <c r="B29">
        <v>41</v>
      </c>
      <c r="C29">
        <v>3</v>
      </c>
      <c r="D29">
        <v>0</v>
      </c>
      <c r="E29">
        <f>SmtRes!AV41</f>
        <v>0</v>
      </c>
      <c r="F29" t="str">
        <f>SmtRes!I41</f>
        <v>21.1-23-9</v>
      </c>
      <c r="G29" t="str">
        <f>SmtRes!K41</f>
        <v>Электроды, тип Э-42, 46, 50, диаметр 4 - 6 мм</v>
      </c>
      <c r="H29" t="str">
        <f>SmtRes!O41</f>
        <v>т</v>
      </c>
      <c r="I29">
        <f>SmtRes!Y41*Source!I36</f>
        <v>6.2999999999999992E-4</v>
      </c>
      <c r="J29">
        <f>SmtRes!AO41</f>
        <v>1</v>
      </c>
      <c r="K29">
        <f>SmtRes!AE41</f>
        <v>109992.36</v>
      </c>
      <c r="L29">
        <f>SmtRes!DB41</f>
        <v>230.98</v>
      </c>
      <c r="M29">
        <f>ROUND(ROUND(L29*Source!I36, 6)*1, 2)</f>
        <v>69.290000000000006</v>
      </c>
      <c r="N29">
        <f>SmtRes!AA41</f>
        <v>109992.36</v>
      </c>
      <c r="O29">
        <f>ROUND(ROUND(L29*Source!I36, 6)*SmtRes!DA41, 2)</f>
        <v>69.290000000000006</v>
      </c>
      <c r="P29">
        <f>SmtRes!AG41</f>
        <v>0</v>
      </c>
      <c r="Q29">
        <f>SmtRes!DC41</f>
        <v>0</v>
      </c>
      <c r="R29">
        <f>ROUND(ROUND(Q29*Source!I36, 6)*1, 2)</f>
        <v>0</v>
      </c>
      <c r="S29">
        <f>SmtRes!AC41</f>
        <v>0</v>
      </c>
      <c r="T29">
        <f>ROUND(ROUND(Q29*Source!I36, 6)*SmtRes!AK41, 2)</f>
        <v>0</v>
      </c>
      <c r="U29">
        <v>3</v>
      </c>
      <c r="Z29">
        <f>SmtRes!X41</f>
        <v>277207382</v>
      </c>
      <c r="AA29">
        <v>1948239711</v>
      </c>
      <c r="AB29">
        <v>1948239711</v>
      </c>
    </row>
    <row r="30" spans="1:28" x14ac:dyDescent="0.2">
      <c r="A30">
        <v>20</v>
      </c>
      <c r="B30">
        <v>40</v>
      </c>
      <c r="C30">
        <v>3</v>
      </c>
      <c r="D30">
        <v>0</v>
      </c>
      <c r="E30">
        <f>SmtRes!AV40</f>
        <v>0</v>
      </c>
      <c r="F30" t="str">
        <f>SmtRes!I40</f>
        <v>21.1-20-10</v>
      </c>
      <c r="G30" t="str">
        <f>SmtRes!K40</f>
        <v>Лента изоляционная хлопчатобумажная</v>
      </c>
      <c r="H30" t="str">
        <f>SmtRes!O40</f>
        <v>кг</v>
      </c>
      <c r="I30">
        <f>SmtRes!Y40*Source!I36</f>
        <v>0.126</v>
      </c>
      <c r="J30">
        <f>SmtRes!AO40</f>
        <v>1</v>
      </c>
      <c r="K30">
        <f>SmtRes!AE40</f>
        <v>363.22</v>
      </c>
      <c r="L30">
        <f>SmtRes!DB40</f>
        <v>152.55000000000001</v>
      </c>
      <c r="M30">
        <f>ROUND(ROUND(L30*Source!I36, 6)*1, 2)</f>
        <v>45.77</v>
      </c>
      <c r="N30">
        <f>SmtRes!AA40</f>
        <v>363.22</v>
      </c>
      <c r="O30">
        <f>ROUND(ROUND(L30*Source!I36, 6)*SmtRes!DA40, 2)</f>
        <v>45.77</v>
      </c>
      <c r="P30">
        <f>SmtRes!AG40</f>
        <v>0</v>
      </c>
      <c r="Q30">
        <f>SmtRes!DC40</f>
        <v>0</v>
      </c>
      <c r="R30">
        <f>ROUND(ROUND(Q30*Source!I36, 6)*1, 2)</f>
        <v>0</v>
      </c>
      <c r="S30">
        <f>SmtRes!AC40</f>
        <v>0</v>
      </c>
      <c r="T30">
        <f>ROUND(ROUND(Q30*Source!I36, 6)*SmtRes!AK40, 2)</f>
        <v>0</v>
      </c>
      <c r="U30">
        <v>3</v>
      </c>
      <c r="Z30">
        <f>SmtRes!X40</f>
        <v>1719425291</v>
      </c>
      <c r="AA30">
        <v>-1596111638</v>
      </c>
      <c r="AB30">
        <v>-1596111638</v>
      </c>
    </row>
    <row r="31" spans="1:28" x14ac:dyDescent="0.2">
      <c r="A31">
        <v>20</v>
      </c>
      <c r="B31">
        <v>39</v>
      </c>
      <c r="C31">
        <v>3</v>
      </c>
      <c r="D31">
        <v>0</v>
      </c>
      <c r="E31">
        <f>SmtRes!AV39</f>
        <v>0</v>
      </c>
      <c r="F31" t="str">
        <f>SmtRes!I39</f>
        <v>21.1-11-21</v>
      </c>
      <c r="G31" t="str">
        <f>SmtRes!K39</f>
        <v>Болты строительные черные с гайками и шайбами (10х100мм)</v>
      </c>
      <c r="H31" t="str">
        <f>SmtRes!O39</f>
        <v>т</v>
      </c>
      <c r="I31">
        <f>SmtRes!Y39*Source!I36</f>
        <v>3.1199999999999999E-3</v>
      </c>
      <c r="J31">
        <f>SmtRes!AO39</f>
        <v>1</v>
      </c>
      <c r="K31">
        <f>SmtRes!AE39</f>
        <v>161977.32</v>
      </c>
      <c r="L31">
        <f>SmtRes!DB39</f>
        <v>1684.56</v>
      </c>
      <c r="M31">
        <f>ROUND(ROUND(L31*Source!I36, 6)*1, 2)</f>
        <v>505.37</v>
      </c>
      <c r="N31">
        <f>SmtRes!AA39</f>
        <v>161977.32</v>
      </c>
      <c r="O31">
        <f>ROUND(ROUND(L31*Source!I36, 6)*SmtRes!DA39, 2)</f>
        <v>505.37</v>
      </c>
      <c r="P31">
        <f>SmtRes!AG39</f>
        <v>0</v>
      </c>
      <c r="Q31">
        <f>SmtRes!DC39</f>
        <v>0</v>
      </c>
      <c r="R31">
        <f>ROUND(ROUND(Q31*Source!I36, 6)*1, 2)</f>
        <v>0</v>
      </c>
      <c r="S31">
        <f>SmtRes!AC39</f>
        <v>0</v>
      </c>
      <c r="T31">
        <f>ROUND(ROUND(Q31*Source!I36, 6)*SmtRes!AK39, 2)</f>
        <v>0</v>
      </c>
      <c r="U31">
        <v>3</v>
      </c>
      <c r="Z31">
        <f>SmtRes!X39</f>
        <v>1955262950</v>
      </c>
      <c r="AA31">
        <v>-1191326009</v>
      </c>
      <c r="AB31">
        <v>-1191326009</v>
      </c>
    </row>
    <row r="32" spans="1:28" x14ac:dyDescent="0.2">
      <c r="A32">
        <v>20</v>
      </c>
      <c r="B32">
        <v>38</v>
      </c>
      <c r="C32">
        <v>3</v>
      </c>
      <c r="D32">
        <v>0</v>
      </c>
      <c r="E32">
        <f>SmtRes!AV38</f>
        <v>0</v>
      </c>
      <c r="F32" t="str">
        <f>SmtRes!I38</f>
        <v>21.1-11-198</v>
      </c>
      <c r="G32" t="str">
        <f>SmtRes!K38</f>
        <v>Дюбели пластмассовые</v>
      </c>
      <c r="H32" t="str">
        <f>SmtRes!O38</f>
        <v>шт.</v>
      </c>
      <c r="I32">
        <f>SmtRes!Y38*Source!I36</f>
        <v>45.9</v>
      </c>
      <c r="J32">
        <f>SmtRes!AO38</f>
        <v>1</v>
      </c>
      <c r="K32">
        <f>SmtRes!AE38</f>
        <v>1.23</v>
      </c>
      <c r="L32">
        <f>SmtRes!DB38</f>
        <v>188.19</v>
      </c>
      <c r="M32">
        <f>ROUND(ROUND(L32*Source!I36, 6)*1, 2)</f>
        <v>56.46</v>
      </c>
      <c r="N32">
        <f>SmtRes!AA38</f>
        <v>1.23</v>
      </c>
      <c r="O32">
        <f>ROUND(ROUND(L32*Source!I36, 6)*SmtRes!DA38, 2)</f>
        <v>56.46</v>
      </c>
      <c r="P32">
        <f>SmtRes!AG38</f>
        <v>0</v>
      </c>
      <c r="Q32">
        <f>SmtRes!DC38</f>
        <v>0</v>
      </c>
      <c r="R32">
        <f>ROUND(ROUND(Q32*Source!I36, 6)*1, 2)</f>
        <v>0</v>
      </c>
      <c r="S32">
        <f>SmtRes!AC38</f>
        <v>0</v>
      </c>
      <c r="T32">
        <f>ROUND(ROUND(Q32*Source!I36, 6)*SmtRes!AK38, 2)</f>
        <v>0</v>
      </c>
      <c r="U32">
        <v>3</v>
      </c>
      <c r="Z32">
        <f>SmtRes!X38</f>
        <v>136717287</v>
      </c>
      <c r="AA32">
        <v>798392207</v>
      </c>
      <c r="AB32">
        <v>798392207</v>
      </c>
    </row>
    <row r="33" spans="1:28" x14ac:dyDescent="0.2">
      <c r="A33">
        <v>20</v>
      </c>
      <c r="B33">
        <v>37</v>
      </c>
      <c r="C33">
        <v>3</v>
      </c>
      <c r="D33">
        <v>0</v>
      </c>
      <c r="E33">
        <f>SmtRes!AV37</f>
        <v>0</v>
      </c>
      <c r="F33" t="str">
        <f>SmtRes!I37</f>
        <v>21.1-11-133</v>
      </c>
      <c r="G33" t="str">
        <f>SmtRes!K37</f>
        <v>Дюбель-гвоздь с патроном</v>
      </c>
      <c r="H33" t="str">
        <f>SmtRes!O37</f>
        <v>шт.</v>
      </c>
      <c r="I33">
        <f>SmtRes!Y37*Source!I36</f>
        <v>45.9</v>
      </c>
      <c r="J33">
        <f>SmtRes!AO37</f>
        <v>1</v>
      </c>
      <c r="K33">
        <f>SmtRes!AE37</f>
        <v>10.83</v>
      </c>
      <c r="L33">
        <f>SmtRes!DB37</f>
        <v>1656.99</v>
      </c>
      <c r="M33">
        <f>ROUND(ROUND(L33*Source!I36, 6)*1, 2)</f>
        <v>497.1</v>
      </c>
      <c r="N33">
        <f>SmtRes!AA37</f>
        <v>10.83</v>
      </c>
      <c r="O33">
        <f>ROUND(ROUND(L33*Source!I36, 6)*SmtRes!DA37, 2)</f>
        <v>497.1</v>
      </c>
      <c r="P33">
        <f>SmtRes!AG37</f>
        <v>0</v>
      </c>
      <c r="Q33">
        <f>SmtRes!DC37</f>
        <v>0</v>
      </c>
      <c r="R33">
        <f>ROUND(ROUND(Q33*Source!I36, 6)*1, 2)</f>
        <v>0</v>
      </c>
      <c r="S33">
        <f>SmtRes!AC37</f>
        <v>0</v>
      </c>
      <c r="T33">
        <f>ROUND(ROUND(Q33*Source!I36, 6)*SmtRes!AK37, 2)</f>
        <v>0</v>
      </c>
      <c r="U33">
        <v>3</v>
      </c>
      <c r="Z33">
        <f>SmtRes!X37</f>
        <v>-795121688</v>
      </c>
      <c r="AA33">
        <v>-503754449</v>
      </c>
      <c r="AB33">
        <v>-503754449</v>
      </c>
    </row>
    <row r="34" spans="1:28" x14ac:dyDescent="0.2">
      <c r="A34">
        <v>20</v>
      </c>
      <c r="B34">
        <v>36</v>
      </c>
      <c r="C34">
        <v>3</v>
      </c>
      <c r="D34">
        <v>0</v>
      </c>
      <c r="E34">
        <f>SmtRes!AV36</f>
        <v>0</v>
      </c>
      <c r="F34" t="str">
        <f>SmtRes!I36</f>
        <v>21.1-10-159</v>
      </c>
      <c r="G34" t="str">
        <f>SmtRes!K36</f>
        <v>Сталь круглая и квадратная общего назначения углеродистая кипящая, марка Ст0, размер 5-12 мм</v>
      </c>
      <c r="H34" t="str">
        <f>SmtRes!O36</f>
        <v>т</v>
      </c>
      <c r="I34">
        <f>SmtRes!Y36*Source!I36</f>
        <v>0.16800000000000001</v>
      </c>
      <c r="J34">
        <f>SmtRes!AO36</f>
        <v>1</v>
      </c>
      <c r="K34">
        <f>SmtRes!AE36</f>
        <v>51568.06</v>
      </c>
      <c r="L34">
        <f>SmtRes!DB36</f>
        <v>28878.11</v>
      </c>
      <c r="M34">
        <f>ROUND(ROUND(L34*Source!I36, 6)*1, 2)</f>
        <v>8663.43</v>
      </c>
      <c r="N34">
        <f>SmtRes!AA36</f>
        <v>51568.06</v>
      </c>
      <c r="O34">
        <f>ROUND(ROUND(L34*Source!I36, 6)*SmtRes!DA36, 2)</f>
        <v>8663.43</v>
      </c>
      <c r="P34">
        <f>SmtRes!AG36</f>
        <v>0</v>
      </c>
      <c r="Q34">
        <f>SmtRes!DC36</f>
        <v>0</v>
      </c>
      <c r="R34">
        <f>ROUND(ROUND(Q34*Source!I36, 6)*1, 2)</f>
        <v>0</v>
      </c>
      <c r="S34">
        <f>SmtRes!AC36</f>
        <v>0</v>
      </c>
      <c r="T34">
        <f>ROUND(ROUND(Q34*Source!I36, 6)*SmtRes!AK36, 2)</f>
        <v>0</v>
      </c>
      <c r="U34">
        <v>3</v>
      </c>
      <c r="Z34">
        <f>SmtRes!X36</f>
        <v>-480916634</v>
      </c>
      <c r="AA34">
        <v>1531175116</v>
      </c>
      <c r="AB34">
        <v>1531175116</v>
      </c>
    </row>
    <row r="35" spans="1:28" x14ac:dyDescent="0.2">
      <c r="A35">
        <f>Source!A69</f>
        <v>4</v>
      </c>
      <c r="B35">
        <v>69</v>
      </c>
      <c r="G35" t="str">
        <f>Source!G69</f>
        <v>Электрощит ЩАО (актовый зал)</v>
      </c>
    </row>
    <row r="36" spans="1:28" x14ac:dyDescent="0.2">
      <c r="A36">
        <f>Source!A107</f>
        <v>4</v>
      </c>
      <c r="B36">
        <v>107</v>
      </c>
      <c r="G36" t="str">
        <f>Source!G107</f>
        <v>Электрощит ЩО (актовый зал)</v>
      </c>
    </row>
    <row r="37" spans="1:28" x14ac:dyDescent="0.2">
      <c r="A37">
        <f>Source!A145</f>
        <v>4</v>
      </c>
      <c r="B37">
        <v>145</v>
      </c>
      <c r="G37" t="str">
        <f>Source!G145</f>
        <v>Электрощит РЩ (актовый зал)</v>
      </c>
    </row>
    <row r="38" spans="1:28" x14ac:dyDescent="0.2">
      <c r="A38">
        <f>Source!A183</f>
        <v>4</v>
      </c>
      <c r="B38">
        <v>183</v>
      </c>
      <c r="G38" t="str">
        <f>Source!G183</f>
        <v>Помещение 108 Обеденный зал с умывальником</v>
      </c>
    </row>
    <row r="39" spans="1:28" x14ac:dyDescent="0.2">
      <c r="A39">
        <f>Source!A224</f>
        <v>4</v>
      </c>
      <c r="B39">
        <v>224</v>
      </c>
      <c r="G39" t="str">
        <f>Source!G224</f>
        <v>Помещение 110 Кухня</v>
      </c>
    </row>
    <row r="40" spans="1:28" x14ac:dyDescent="0.2">
      <c r="A40">
        <f>Source!A263</f>
        <v>4</v>
      </c>
      <c r="B40">
        <v>263</v>
      </c>
      <c r="G40" t="str">
        <f>Source!G263</f>
        <v>Помещение 111 Моечная</v>
      </c>
    </row>
    <row r="41" spans="1:28" x14ac:dyDescent="0.2">
      <c r="A41">
        <f>Source!A299</f>
        <v>4</v>
      </c>
      <c r="B41">
        <v>299</v>
      </c>
      <c r="G41" t="str">
        <f>Source!G299</f>
        <v>Помещение 116 Душ</v>
      </c>
    </row>
    <row r="42" spans="1:28" x14ac:dyDescent="0.2">
      <c r="A42">
        <f>Source!A335</f>
        <v>4</v>
      </c>
      <c r="B42">
        <v>335</v>
      </c>
      <c r="G42" t="str">
        <f>Source!G335</f>
        <v>Помещение 117 Коридор</v>
      </c>
    </row>
    <row r="43" spans="1:28" x14ac:dyDescent="0.2">
      <c r="A43">
        <f>Source!A372</f>
        <v>4</v>
      </c>
      <c r="B43">
        <v>372</v>
      </c>
      <c r="G43" t="str">
        <f>Source!G372</f>
        <v>Помещение 118 Венткамера</v>
      </c>
    </row>
    <row r="44" spans="1:28" x14ac:dyDescent="0.2">
      <c r="A44">
        <f>Source!A409</f>
        <v>4</v>
      </c>
      <c r="B44">
        <v>409</v>
      </c>
      <c r="G44" t="str">
        <f>Source!G409</f>
        <v>Помещение 119 помещение уборочного инвентаря</v>
      </c>
    </row>
    <row r="45" spans="1:28" x14ac:dyDescent="0.2">
      <c r="A45">
        <f>Source!A445</f>
        <v>4</v>
      </c>
      <c r="B45">
        <v>445</v>
      </c>
      <c r="G45" t="str">
        <f>Source!G445</f>
        <v>Электрощит ТХ1</v>
      </c>
    </row>
    <row r="46" spans="1:28" x14ac:dyDescent="0.2">
      <c r="A46">
        <f>Source!A486</f>
        <v>4</v>
      </c>
      <c r="B46">
        <v>486</v>
      </c>
      <c r="G46" t="str">
        <f>Source!G486</f>
        <v>Электрощит ТХ2</v>
      </c>
    </row>
    <row r="47" spans="1:28" x14ac:dyDescent="0.2">
      <c r="A47">
        <f>Source!A527</f>
        <v>4</v>
      </c>
      <c r="B47">
        <v>527</v>
      </c>
      <c r="G47" t="str">
        <f>Source!G527</f>
        <v>Электрощит ТХ3</v>
      </c>
    </row>
    <row r="48" spans="1:28" x14ac:dyDescent="0.2">
      <c r="A48">
        <f>Source!A568</f>
        <v>4</v>
      </c>
      <c r="B48">
        <v>568</v>
      </c>
      <c r="G48" t="str">
        <f>Source!G568</f>
        <v>Помещение 104 Вестибюль</v>
      </c>
    </row>
    <row r="49" spans="1:28" x14ac:dyDescent="0.2">
      <c r="A49">
        <v>20</v>
      </c>
      <c r="B49">
        <v>180</v>
      </c>
      <c r="C49">
        <v>3</v>
      </c>
      <c r="D49">
        <v>0</v>
      </c>
      <c r="E49">
        <f>SmtRes!AV180</f>
        <v>0</v>
      </c>
      <c r="F49" t="str">
        <f>SmtRes!I180</f>
        <v>21.1-25-1042</v>
      </c>
      <c r="G49" t="str">
        <f>SmtRes!K180</f>
        <v>Кабель-каналы, размер 105х50 мм: углы плоские</v>
      </c>
      <c r="H49" t="str">
        <f>SmtRes!O180</f>
        <v>шт.</v>
      </c>
      <c r="I49">
        <f>SmtRes!Y180*Source!I574</f>
        <v>0.02</v>
      </c>
      <c r="J49">
        <f>SmtRes!AO180</f>
        <v>1</v>
      </c>
      <c r="K49">
        <f>SmtRes!AE180</f>
        <v>947.75</v>
      </c>
      <c r="L49">
        <f>SmtRes!DB180</f>
        <v>1895.5</v>
      </c>
      <c r="M49">
        <f>ROUND(ROUND(L49*Source!I574, 6)*1, 2)</f>
        <v>18.96</v>
      </c>
      <c r="N49">
        <f>SmtRes!AA180</f>
        <v>947.75</v>
      </c>
      <c r="O49">
        <f>ROUND(ROUND(L49*Source!I574, 6)*SmtRes!DA180, 2)</f>
        <v>18.96</v>
      </c>
      <c r="P49">
        <f>SmtRes!AG180</f>
        <v>0</v>
      </c>
      <c r="Q49">
        <f>SmtRes!DC180</f>
        <v>0</v>
      </c>
      <c r="R49">
        <f>ROUND(ROUND(Q49*Source!I574, 6)*1, 2)</f>
        <v>0</v>
      </c>
      <c r="S49">
        <f>SmtRes!AC180</f>
        <v>0</v>
      </c>
      <c r="T49">
        <f>ROUND(ROUND(Q49*Source!I574, 6)*SmtRes!AK180, 2)</f>
        <v>0</v>
      </c>
      <c r="U49">
        <v>3</v>
      </c>
      <c r="Z49">
        <f>SmtRes!X180</f>
        <v>1625024360</v>
      </c>
      <c r="AA49">
        <v>1537823898</v>
      </c>
      <c r="AB49">
        <v>1537823898</v>
      </c>
    </row>
    <row r="50" spans="1:28" x14ac:dyDescent="0.2">
      <c r="A50">
        <v>20</v>
      </c>
      <c r="B50">
        <v>179</v>
      </c>
      <c r="C50">
        <v>3</v>
      </c>
      <c r="D50">
        <v>0</v>
      </c>
      <c r="E50">
        <f>SmtRes!AV179</f>
        <v>0</v>
      </c>
      <c r="F50" t="str">
        <f>SmtRes!I179</f>
        <v>21.1-25-1041</v>
      </c>
      <c r="G50" t="str">
        <f>SmtRes!K179</f>
        <v>Кабель-каналы, размер 105х50 мм: углы наружные</v>
      </c>
      <c r="H50" t="str">
        <f>SmtRes!O179</f>
        <v>шт.</v>
      </c>
      <c r="I50">
        <f>SmtRes!Y179*Source!I574</f>
        <v>0.15</v>
      </c>
      <c r="J50">
        <f>SmtRes!AO179</f>
        <v>1</v>
      </c>
      <c r="K50">
        <f>SmtRes!AE179</f>
        <v>776.23</v>
      </c>
      <c r="L50">
        <f>SmtRes!DB179</f>
        <v>11643.45</v>
      </c>
      <c r="M50">
        <f>ROUND(ROUND(L50*Source!I574, 6)*1, 2)</f>
        <v>116.43</v>
      </c>
      <c r="N50">
        <f>SmtRes!AA179</f>
        <v>776.23</v>
      </c>
      <c r="O50">
        <f>ROUND(ROUND(L50*Source!I574, 6)*SmtRes!DA179, 2)</f>
        <v>116.43</v>
      </c>
      <c r="P50">
        <f>SmtRes!AG179</f>
        <v>0</v>
      </c>
      <c r="Q50">
        <f>SmtRes!DC179</f>
        <v>0</v>
      </c>
      <c r="R50">
        <f>ROUND(ROUND(Q50*Source!I574, 6)*1, 2)</f>
        <v>0</v>
      </c>
      <c r="S50">
        <f>SmtRes!AC179</f>
        <v>0</v>
      </c>
      <c r="T50">
        <f>ROUND(ROUND(Q50*Source!I574, 6)*SmtRes!AK179, 2)</f>
        <v>0</v>
      </c>
      <c r="U50">
        <v>3</v>
      </c>
      <c r="Z50">
        <f>SmtRes!X179</f>
        <v>-1994768362</v>
      </c>
      <c r="AA50">
        <v>-619013872</v>
      </c>
      <c r="AB50">
        <v>-619013872</v>
      </c>
    </row>
    <row r="51" spans="1:28" x14ac:dyDescent="0.2">
      <c r="A51">
        <v>20</v>
      </c>
      <c r="B51">
        <v>178</v>
      </c>
      <c r="C51">
        <v>3</v>
      </c>
      <c r="D51">
        <v>0</v>
      </c>
      <c r="E51">
        <f>SmtRes!AV178</f>
        <v>0</v>
      </c>
      <c r="F51" t="str">
        <f>SmtRes!I178</f>
        <v>21.1-25-1040</v>
      </c>
      <c r="G51" t="str">
        <f>SmtRes!K178</f>
        <v>Кабель-каналы, размер 105х50 мм: углы внутренние</v>
      </c>
      <c r="H51" t="str">
        <f>SmtRes!O178</f>
        <v>шт.</v>
      </c>
      <c r="I51">
        <f>SmtRes!Y178*Source!I574</f>
        <v>0.02</v>
      </c>
      <c r="J51">
        <f>SmtRes!AO178</f>
        <v>1</v>
      </c>
      <c r="K51">
        <f>SmtRes!AE178</f>
        <v>666.11</v>
      </c>
      <c r="L51">
        <f>SmtRes!DB178</f>
        <v>1332.22</v>
      </c>
      <c r="M51">
        <f>ROUND(ROUND(L51*Source!I574, 6)*1, 2)</f>
        <v>13.32</v>
      </c>
      <c r="N51">
        <f>SmtRes!AA178</f>
        <v>666.11</v>
      </c>
      <c r="O51">
        <f>ROUND(ROUND(L51*Source!I574, 6)*SmtRes!DA178, 2)</f>
        <v>13.32</v>
      </c>
      <c r="P51">
        <f>SmtRes!AG178</f>
        <v>0</v>
      </c>
      <c r="Q51">
        <f>SmtRes!DC178</f>
        <v>0</v>
      </c>
      <c r="R51">
        <f>ROUND(ROUND(Q51*Source!I574, 6)*1, 2)</f>
        <v>0</v>
      </c>
      <c r="S51">
        <f>SmtRes!AC178</f>
        <v>0</v>
      </c>
      <c r="T51">
        <f>ROUND(ROUND(Q51*Source!I574, 6)*SmtRes!AK178, 2)</f>
        <v>0</v>
      </c>
      <c r="U51">
        <v>3</v>
      </c>
      <c r="Z51">
        <f>SmtRes!X178</f>
        <v>1509415827</v>
      </c>
      <c r="AA51">
        <v>746688475</v>
      </c>
      <c r="AB51">
        <v>746688475</v>
      </c>
    </row>
    <row r="52" spans="1:28" x14ac:dyDescent="0.2">
      <c r="A52">
        <v>20</v>
      </c>
      <c r="B52">
        <v>177</v>
      </c>
      <c r="C52">
        <v>3</v>
      </c>
      <c r="D52">
        <v>0</v>
      </c>
      <c r="E52">
        <f>SmtRes!AV177</f>
        <v>0</v>
      </c>
      <c r="F52" t="str">
        <f>SmtRes!I177</f>
        <v>21.1-25-1038</v>
      </c>
      <c r="G52" t="str">
        <f>SmtRes!K177</f>
        <v>Кабель-каналы, размер 105х50 мм: накладки на стык профилей</v>
      </c>
      <c r="H52" t="str">
        <f>SmtRes!O177</f>
        <v>шт.</v>
      </c>
      <c r="I52">
        <f>SmtRes!Y177*Source!I574</f>
        <v>0.04</v>
      </c>
      <c r="J52">
        <f>SmtRes!AO177</f>
        <v>1</v>
      </c>
      <c r="K52">
        <f>SmtRes!AE177</f>
        <v>54.24</v>
      </c>
      <c r="L52">
        <f>SmtRes!DB177</f>
        <v>216.96</v>
      </c>
      <c r="M52">
        <f>ROUND(ROUND(L52*Source!I574, 6)*1, 2)</f>
        <v>2.17</v>
      </c>
      <c r="N52">
        <f>SmtRes!AA177</f>
        <v>54.24</v>
      </c>
      <c r="O52">
        <f>ROUND(ROUND(L52*Source!I574, 6)*SmtRes!DA177, 2)</f>
        <v>2.17</v>
      </c>
      <c r="P52">
        <f>SmtRes!AG177</f>
        <v>0</v>
      </c>
      <c r="Q52">
        <f>SmtRes!DC177</f>
        <v>0</v>
      </c>
      <c r="R52">
        <f>ROUND(ROUND(Q52*Source!I574, 6)*1, 2)</f>
        <v>0</v>
      </c>
      <c r="S52">
        <f>SmtRes!AC177</f>
        <v>0</v>
      </c>
      <c r="T52">
        <f>ROUND(ROUND(Q52*Source!I574, 6)*SmtRes!AK177, 2)</f>
        <v>0</v>
      </c>
      <c r="U52">
        <v>3</v>
      </c>
      <c r="Z52">
        <f>SmtRes!X177</f>
        <v>-2070555848</v>
      </c>
      <c r="AA52">
        <v>-158674467</v>
      </c>
      <c r="AB52">
        <v>-158674467</v>
      </c>
    </row>
    <row r="53" spans="1:28" x14ac:dyDescent="0.2">
      <c r="A53">
        <v>20</v>
      </c>
      <c r="B53">
        <v>176</v>
      </c>
      <c r="C53">
        <v>3</v>
      </c>
      <c r="D53">
        <v>0</v>
      </c>
      <c r="E53">
        <f>SmtRes!AV176</f>
        <v>0</v>
      </c>
      <c r="F53" t="str">
        <f>SmtRes!I176</f>
        <v>21.1-25-1037</v>
      </c>
      <c r="G53" t="str">
        <f>SmtRes!K176</f>
        <v>Кабель-каналы, размер 105х50 мм: накладки на стык крышки</v>
      </c>
      <c r="H53" t="str">
        <f>SmtRes!O176</f>
        <v>шт.</v>
      </c>
      <c r="I53">
        <f>SmtRes!Y176*Source!I574</f>
        <v>0.04</v>
      </c>
      <c r="J53">
        <f>SmtRes!AO176</f>
        <v>1</v>
      </c>
      <c r="K53">
        <f>SmtRes!AE176</f>
        <v>172.42</v>
      </c>
      <c r="L53">
        <f>SmtRes!DB176</f>
        <v>689.68</v>
      </c>
      <c r="M53">
        <f>ROUND(ROUND(L53*Source!I574, 6)*1, 2)</f>
        <v>6.9</v>
      </c>
      <c r="N53">
        <f>SmtRes!AA176</f>
        <v>172.42</v>
      </c>
      <c r="O53">
        <f>ROUND(ROUND(L53*Source!I574, 6)*SmtRes!DA176, 2)</f>
        <v>6.9</v>
      </c>
      <c r="P53">
        <f>SmtRes!AG176</f>
        <v>0</v>
      </c>
      <c r="Q53">
        <f>SmtRes!DC176</f>
        <v>0</v>
      </c>
      <c r="R53">
        <f>ROUND(ROUND(Q53*Source!I574, 6)*1, 2)</f>
        <v>0</v>
      </c>
      <c r="S53">
        <f>SmtRes!AC176</f>
        <v>0</v>
      </c>
      <c r="T53">
        <f>ROUND(ROUND(Q53*Source!I574, 6)*SmtRes!AK176, 2)</f>
        <v>0</v>
      </c>
      <c r="U53">
        <v>3</v>
      </c>
      <c r="Z53">
        <f>SmtRes!X176</f>
        <v>1474194811</v>
      </c>
      <c r="AA53">
        <v>528708715</v>
      </c>
      <c r="AB53">
        <v>528708715</v>
      </c>
    </row>
    <row r="54" spans="1:28" x14ac:dyDescent="0.2">
      <c r="A54">
        <v>20</v>
      </c>
      <c r="B54">
        <v>175</v>
      </c>
      <c r="C54">
        <v>3</v>
      </c>
      <c r="D54">
        <v>0</v>
      </c>
      <c r="E54">
        <f>SmtRes!AV175</f>
        <v>0</v>
      </c>
      <c r="F54" t="str">
        <f>SmtRes!I175</f>
        <v>21.1-25-1036</v>
      </c>
      <c r="G54" t="str">
        <f>SmtRes!K175</f>
        <v>Кабель-каналы, размер 105х50 мм: заглушки</v>
      </c>
      <c r="H54" t="str">
        <f>SmtRes!O175</f>
        <v>шт.</v>
      </c>
      <c r="I54">
        <f>SmtRes!Y175*Source!I574</f>
        <v>0.15</v>
      </c>
      <c r="J54">
        <f>SmtRes!AO175</f>
        <v>1</v>
      </c>
      <c r="K54">
        <f>SmtRes!AE175</f>
        <v>153.13</v>
      </c>
      <c r="L54">
        <f>SmtRes!DB175</f>
        <v>2296.9499999999998</v>
      </c>
      <c r="M54">
        <f>ROUND(ROUND(L54*Source!I574, 6)*1, 2)</f>
        <v>22.97</v>
      </c>
      <c r="N54">
        <f>SmtRes!AA175</f>
        <v>153.13</v>
      </c>
      <c r="O54">
        <f>ROUND(ROUND(L54*Source!I574, 6)*SmtRes!DA175, 2)</f>
        <v>22.97</v>
      </c>
      <c r="P54">
        <f>SmtRes!AG175</f>
        <v>0</v>
      </c>
      <c r="Q54">
        <f>SmtRes!DC175</f>
        <v>0</v>
      </c>
      <c r="R54">
        <f>ROUND(ROUND(Q54*Source!I574, 6)*1, 2)</f>
        <v>0</v>
      </c>
      <c r="S54">
        <f>SmtRes!AC175</f>
        <v>0</v>
      </c>
      <c r="T54">
        <f>ROUND(ROUND(Q54*Source!I574, 6)*SmtRes!AK175, 2)</f>
        <v>0</v>
      </c>
      <c r="U54">
        <v>3</v>
      </c>
      <c r="Z54">
        <f>SmtRes!X175</f>
        <v>1594614613</v>
      </c>
      <c r="AA54">
        <v>-1719495285</v>
      </c>
      <c r="AB54">
        <v>-1719495285</v>
      </c>
    </row>
    <row r="55" spans="1:28" x14ac:dyDescent="0.2">
      <c r="A55">
        <v>20</v>
      </c>
      <c r="B55">
        <v>174</v>
      </c>
      <c r="C55">
        <v>3</v>
      </c>
      <c r="D55">
        <v>0</v>
      </c>
      <c r="E55">
        <f>SmtRes!AV174</f>
        <v>0</v>
      </c>
      <c r="F55" t="str">
        <f>SmtRes!I174</f>
        <v>21.1-25-1035</v>
      </c>
      <c r="G55" t="str">
        <f>SmtRes!K174</f>
        <v>Кабель-каналы, размер 105х50 мм: короба c направляющими</v>
      </c>
      <c r="H55" t="str">
        <f>SmtRes!O174</f>
        <v>м</v>
      </c>
      <c r="I55">
        <f>SmtRes!Y174*Source!I574</f>
        <v>1</v>
      </c>
      <c r="J55">
        <f>SmtRes!AO174</f>
        <v>1</v>
      </c>
      <c r="K55">
        <f>SmtRes!AE174</f>
        <v>658.59</v>
      </c>
      <c r="L55">
        <f>SmtRes!DB174</f>
        <v>65859</v>
      </c>
      <c r="M55">
        <f>ROUND(ROUND(L55*Source!I574, 6)*1, 2)</f>
        <v>658.59</v>
      </c>
      <c r="N55">
        <f>SmtRes!AA174</f>
        <v>658.59</v>
      </c>
      <c r="O55">
        <f>ROUND(ROUND(L55*Source!I574, 6)*SmtRes!DA174, 2)</f>
        <v>658.59</v>
      </c>
      <c r="P55">
        <f>SmtRes!AG174</f>
        <v>0</v>
      </c>
      <c r="Q55">
        <f>SmtRes!DC174</f>
        <v>0</v>
      </c>
      <c r="R55">
        <f>ROUND(ROUND(Q55*Source!I574, 6)*1, 2)</f>
        <v>0</v>
      </c>
      <c r="S55">
        <f>SmtRes!AC174</f>
        <v>0</v>
      </c>
      <c r="T55">
        <f>ROUND(ROUND(Q55*Source!I574, 6)*SmtRes!AK174, 2)</f>
        <v>0</v>
      </c>
      <c r="U55">
        <v>3</v>
      </c>
      <c r="Z55">
        <f>SmtRes!X174</f>
        <v>1505022798</v>
      </c>
      <c r="AA55">
        <v>892245811</v>
      </c>
      <c r="AB55">
        <v>892245811</v>
      </c>
    </row>
    <row r="56" spans="1:28" x14ac:dyDescent="0.2">
      <c r="A56">
        <v>20</v>
      </c>
      <c r="B56">
        <v>173</v>
      </c>
      <c r="C56">
        <v>3</v>
      </c>
      <c r="D56">
        <v>0</v>
      </c>
      <c r="E56">
        <f>SmtRes!AV173</f>
        <v>0</v>
      </c>
      <c r="F56" t="str">
        <f>SmtRes!I173</f>
        <v>21.1-11-81</v>
      </c>
      <c r="G56" t="str">
        <f>SmtRes!K173</f>
        <v>Патроны, калибр 6,8/11 М для дюбеля</v>
      </c>
      <c r="H56" t="str">
        <f>SmtRes!O173</f>
        <v>100 шт.</v>
      </c>
      <c r="I56">
        <f>SmtRes!Y173*Source!I574</f>
        <v>0.04</v>
      </c>
      <c r="J56">
        <f>SmtRes!AO173</f>
        <v>1</v>
      </c>
      <c r="K56">
        <f>SmtRes!AE173</f>
        <v>997.35</v>
      </c>
      <c r="L56">
        <f>SmtRes!DB173</f>
        <v>3989.4</v>
      </c>
      <c r="M56">
        <f>ROUND(ROUND(L56*Source!I574, 6)*1, 2)</f>
        <v>39.89</v>
      </c>
      <c r="N56">
        <f>SmtRes!AA173</f>
        <v>997.35</v>
      </c>
      <c r="O56">
        <f>ROUND(ROUND(L56*Source!I574, 6)*SmtRes!DA173, 2)</f>
        <v>39.89</v>
      </c>
      <c r="P56">
        <f>SmtRes!AG173</f>
        <v>0</v>
      </c>
      <c r="Q56">
        <f>SmtRes!DC173</f>
        <v>0</v>
      </c>
      <c r="R56">
        <f>ROUND(ROUND(Q56*Source!I574, 6)*1, 2)</f>
        <v>0</v>
      </c>
      <c r="S56">
        <f>SmtRes!AC173</f>
        <v>0</v>
      </c>
      <c r="T56">
        <f>ROUND(ROUND(Q56*Source!I574, 6)*SmtRes!AK173, 2)</f>
        <v>0</v>
      </c>
      <c r="U56">
        <v>3</v>
      </c>
      <c r="Z56">
        <f>SmtRes!X173</f>
        <v>1583670906</v>
      </c>
      <c r="AA56">
        <v>-274985448</v>
      </c>
      <c r="AB56">
        <v>-274985448</v>
      </c>
    </row>
    <row r="57" spans="1:28" x14ac:dyDescent="0.2">
      <c r="A57">
        <v>20</v>
      </c>
      <c r="B57">
        <v>172</v>
      </c>
      <c r="C57">
        <v>3</v>
      </c>
      <c r="D57">
        <v>0</v>
      </c>
      <c r="E57">
        <f>SmtRes!AV172</f>
        <v>0</v>
      </c>
      <c r="F57" t="str">
        <f>SmtRes!I172</f>
        <v>21.1-11-108</v>
      </c>
      <c r="G57" t="str">
        <f>SmtRes!K172</f>
        <v>Шурупы-саморезы, размер 3,5х45 мм</v>
      </c>
      <c r="H57" t="str">
        <f>SmtRes!O172</f>
        <v>т</v>
      </c>
      <c r="I57">
        <f>SmtRes!Y172*Source!I574</f>
        <v>7.4000000000000003E-6</v>
      </c>
      <c r="J57">
        <f>SmtRes!AO172</f>
        <v>1</v>
      </c>
      <c r="K57">
        <f>SmtRes!AE172</f>
        <v>190540.34</v>
      </c>
      <c r="L57">
        <f>SmtRes!DB172</f>
        <v>141</v>
      </c>
      <c r="M57">
        <f>ROUND(ROUND(L57*Source!I574, 6)*1, 2)</f>
        <v>1.41</v>
      </c>
      <c r="N57">
        <f>SmtRes!AA172</f>
        <v>190540.34</v>
      </c>
      <c r="O57">
        <f>ROUND(ROUND(L57*Source!I574, 6)*SmtRes!DA172, 2)</f>
        <v>1.41</v>
      </c>
      <c r="P57">
        <f>SmtRes!AG172</f>
        <v>0</v>
      </c>
      <c r="Q57">
        <f>SmtRes!DC172</f>
        <v>0</v>
      </c>
      <c r="R57">
        <f>ROUND(ROUND(Q57*Source!I574, 6)*1, 2)</f>
        <v>0</v>
      </c>
      <c r="S57">
        <f>SmtRes!AC172</f>
        <v>0</v>
      </c>
      <c r="T57">
        <f>ROUND(ROUND(Q57*Source!I574, 6)*SmtRes!AK172, 2)</f>
        <v>0</v>
      </c>
      <c r="U57">
        <v>3</v>
      </c>
      <c r="Z57">
        <f>SmtRes!X172</f>
        <v>-181271767</v>
      </c>
      <c r="AA57">
        <v>-2066596354</v>
      </c>
      <c r="AB57">
        <v>-2066596354</v>
      </c>
    </row>
    <row r="58" spans="1:28" x14ac:dyDescent="0.2">
      <c r="A58">
        <v>20</v>
      </c>
      <c r="B58">
        <v>171</v>
      </c>
      <c r="C58">
        <v>3</v>
      </c>
      <c r="D58">
        <v>0</v>
      </c>
      <c r="E58">
        <f>SmtRes!AV171</f>
        <v>0</v>
      </c>
      <c r="F58" t="str">
        <f>SmtRes!I171</f>
        <v>21.1-1-1065</v>
      </c>
      <c r="G58" t="str">
        <f>SmtRes!K171</f>
        <v>Кабель-каналы, размер 105х50 мм: ответвления Т-образные</v>
      </c>
      <c r="H58" t="str">
        <f>SmtRes!O171</f>
        <v>шт.</v>
      </c>
      <c r="I58">
        <f>SmtRes!Y171*Source!I574</f>
        <v>0.02</v>
      </c>
      <c r="J58">
        <f>SmtRes!AO171</f>
        <v>1</v>
      </c>
      <c r="K58">
        <f>SmtRes!AE171</f>
        <v>1415.18</v>
      </c>
      <c r="L58">
        <f>SmtRes!DB171</f>
        <v>2830.36</v>
      </c>
      <c r="M58">
        <f>ROUND(ROUND(L58*Source!I574, 6)*1, 2)</f>
        <v>28.3</v>
      </c>
      <c r="N58">
        <f>SmtRes!AA171</f>
        <v>1415.18</v>
      </c>
      <c r="O58">
        <f>ROUND(ROUND(L58*Source!I574, 6)*SmtRes!DA171, 2)</f>
        <v>28.3</v>
      </c>
      <c r="P58">
        <f>SmtRes!AG171</f>
        <v>0</v>
      </c>
      <c r="Q58">
        <f>SmtRes!DC171</f>
        <v>0</v>
      </c>
      <c r="R58">
        <f>ROUND(ROUND(Q58*Source!I574, 6)*1, 2)</f>
        <v>0</v>
      </c>
      <c r="S58">
        <f>SmtRes!AC171</f>
        <v>0</v>
      </c>
      <c r="T58">
        <f>ROUND(ROUND(Q58*Source!I574, 6)*SmtRes!AK171, 2)</f>
        <v>0</v>
      </c>
      <c r="U58">
        <v>3</v>
      </c>
      <c r="Z58">
        <f>SmtRes!X171</f>
        <v>-1464590454</v>
      </c>
      <c r="AA58">
        <v>-1296774037</v>
      </c>
      <c r="AB58">
        <v>-1296774037</v>
      </c>
    </row>
    <row r="59" spans="1:28" x14ac:dyDescent="0.2">
      <c r="A59">
        <f>Source!A575</f>
        <v>17</v>
      </c>
      <c r="B59">
        <v>575</v>
      </c>
      <c r="C59">
        <v>3</v>
      </c>
      <c r="D59">
        <f>Source!BI575</f>
        <v>4</v>
      </c>
      <c r="E59">
        <f>Source!FS575</f>
        <v>0</v>
      </c>
      <c r="F59" t="str">
        <f>Source!F575</f>
        <v>21.21-5-397</v>
      </c>
      <c r="G59" t="str">
        <f>Source!G575</f>
        <v>Розетки (механизмы) штепсельные, серия "Мозаик", тип 2К+3, с винтовыми зажимами, с защитными шторками и заземляющим контактом</v>
      </c>
      <c r="H59" t="str">
        <f>Source!H575</f>
        <v>шт.</v>
      </c>
      <c r="I59">
        <f>Source!I575</f>
        <v>3</v>
      </c>
      <c r="J59">
        <v>1</v>
      </c>
      <c r="K59">
        <f>Source!AC575</f>
        <v>432.44</v>
      </c>
      <c r="M59">
        <f>ROUND(K59*I59, 2)</f>
        <v>1297.32</v>
      </c>
      <c r="N59">
        <f>Source!AC575*IF(Source!BC575&lt;&gt; 0, Source!BC575, 1)</f>
        <v>432.44</v>
      </c>
      <c r="O59">
        <f>ROUND(N59*I59, 2)</f>
        <v>1297.32</v>
      </c>
      <c r="P59">
        <f>Source!AE575</f>
        <v>0</v>
      </c>
      <c r="R59">
        <f>ROUND(P59*I59, 2)</f>
        <v>0</v>
      </c>
      <c r="S59">
        <f>Source!AE575*IF(Source!BS575&lt;&gt; 0, Source!BS575, 1)</f>
        <v>0</v>
      </c>
      <c r="T59">
        <f>ROUND(S59*I59, 2)</f>
        <v>0</v>
      </c>
      <c r="U59">
        <v>3</v>
      </c>
      <c r="Z59">
        <f>Source!GF575</f>
        <v>-1520967538</v>
      </c>
      <c r="AA59">
        <v>-303846849</v>
      </c>
      <c r="AB59">
        <v>-303846849</v>
      </c>
    </row>
    <row r="60" spans="1:28" x14ac:dyDescent="0.2">
      <c r="A60">
        <f>Source!A608</f>
        <v>4</v>
      </c>
      <c r="B60">
        <v>608</v>
      </c>
      <c r="G60" t="str">
        <f>Source!G608</f>
        <v>Помещение 123 Электрощитовая</v>
      </c>
    </row>
    <row r="61" spans="1:28" x14ac:dyDescent="0.2">
      <c r="A61">
        <f>Source!A645</f>
        <v>4</v>
      </c>
      <c r="B61">
        <v>645</v>
      </c>
      <c r="G61" t="str">
        <f>Source!G645</f>
        <v>Помещение 125 Водомерный узел</v>
      </c>
    </row>
    <row r="62" spans="1:28" x14ac:dyDescent="0.2">
      <c r="A62">
        <f>Source!A683</f>
        <v>4</v>
      </c>
      <c r="B62">
        <v>683</v>
      </c>
      <c r="G62" t="str">
        <f>Source!G683</f>
        <v>Помещение 126 Комната охраны</v>
      </c>
    </row>
    <row r="63" spans="1:28" x14ac:dyDescent="0.2">
      <c r="A63">
        <f>Source!A722</f>
        <v>4</v>
      </c>
      <c r="B63">
        <v>722</v>
      </c>
      <c r="G63" t="str">
        <f>Source!G722</f>
        <v>Помещение 127 Подсобное помещение</v>
      </c>
    </row>
    <row r="64" spans="1:28" x14ac:dyDescent="0.2">
      <c r="A64">
        <v>20</v>
      </c>
      <c r="B64">
        <v>198</v>
      </c>
      <c r="C64">
        <v>3</v>
      </c>
      <c r="D64">
        <v>0</v>
      </c>
      <c r="E64">
        <f>SmtRes!AV198</f>
        <v>0</v>
      </c>
      <c r="F64" t="str">
        <f>SmtRes!I198</f>
        <v>21.7-3-29</v>
      </c>
      <c r="G64" t="str">
        <f>SmtRes!K198</f>
        <v>Сверло алмазное кольцевое, высокоэффективное, для всех типов бетона, длина 430 мм, диаметр 72 мм</v>
      </c>
      <c r="H64" t="str">
        <f>SmtRes!O198</f>
        <v>шт.</v>
      </c>
      <c r="I64">
        <f>SmtRes!Y198*Source!I727</f>
        <v>6.7000000000000002E-4</v>
      </c>
      <c r="J64">
        <f>SmtRes!AO198</f>
        <v>1</v>
      </c>
      <c r="K64">
        <f>SmtRes!AE198</f>
        <v>16620.27</v>
      </c>
      <c r="L64">
        <f>SmtRes!DB198</f>
        <v>111.36</v>
      </c>
      <c r="M64">
        <f>ROUND(ROUND(L64*Source!I727, 6)*1, 2)</f>
        <v>11.14</v>
      </c>
      <c r="N64">
        <f>SmtRes!AA198</f>
        <v>16620.27</v>
      </c>
      <c r="O64">
        <f>ROUND(ROUND(L64*Source!I727, 6)*SmtRes!DA198, 2)</f>
        <v>11.14</v>
      </c>
      <c r="P64">
        <f>SmtRes!AG198</f>
        <v>0</v>
      </c>
      <c r="Q64">
        <f>SmtRes!DC198</f>
        <v>0</v>
      </c>
      <c r="R64">
        <f>ROUND(ROUND(Q64*Source!I727, 6)*1, 2)</f>
        <v>0</v>
      </c>
      <c r="S64">
        <f>SmtRes!AC198</f>
        <v>0</v>
      </c>
      <c r="T64">
        <f>ROUND(ROUND(Q64*Source!I727, 6)*SmtRes!AK198, 2)</f>
        <v>0</v>
      </c>
      <c r="U64">
        <v>3</v>
      </c>
      <c r="Z64">
        <f>SmtRes!X198</f>
        <v>656259231</v>
      </c>
      <c r="AA64">
        <v>-55341773</v>
      </c>
      <c r="AB64">
        <v>-55341773</v>
      </c>
    </row>
    <row r="65" spans="1:28" x14ac:dyDescent="0.2">
      <c r="A65">
        <v>20</v>
      </c>
      <c r="B65">
        <v>197</v>
      </c>
      <c r="C65">
        <v>3</v>
      </c>
      <c r="D65">
        <v>0</v>
      </c>
      <c r="E65">
        <f>SmtRes!AV197</f>
        <v>0</v>
      </c>
      <c r="F65" t="str">
        <f>SmtRes!I197</f>
        <v>21.1-25-13</v>
      </c>
      <c r="G65" t="str">
        <f>SmtRes!K197</f>
        <v>Вода</v>
      </c>
      <c r="H65" t="str">
        <f>SmtRes!O197</f>
        <v>м3</v>
      </c>
      <c r="I65">
        <f>SmtRes!Y197*Source!I727</f>
        <v>1.7600000000000003E-3</v>
      </c>
      <c r="J65">
        <f>SmtRes!AO197</f>
        <v>1</v>
      </c>
      <c r="K65">
        <f>SmtRes!AE197</f>
        <v>54.81</v>
      </c>
      <c r="L65">
        <f>SmtRes!DB197</f>
        <v>0.96</v>
      </c>
      <c r="M65">
        <f>ROUND(ROUND(L65*Source!I727, 6)*1, 2)</f>
        <v>0.1</v>
      </c>
      <c r="N65">
        <f>SmtRes!AA197</f>
        <v>54.81</v>
      </c>
      <c r="O65">
        <f>ROUND(ROUND(L65*Source!I727, 6)*SmtRes!DA197, 2)</f>
        <v>0.1</v>
      </c>
      <c r="P65">
        <f>SmtRes!AG197</f>
        <v>0</v>
      </c>
      <c r="Q65">
        <f>SmtRes!DC197</f>
        <v>0</v>
      </c>
      <c r="R65">
        <f>ROUND(ROUND(Q65*Source!I727, 6)*1, 2)</f>
        <v>0</v>
      </c>
      <c r="S65">
        <f>SmtRes!AC197</f>
        <v>0</v>
      </c>
      <c r="T65">
        <f>ROUND(ROUND(Q65*Source!I727, 6)*SmtRes!AK197, 2)</f>
        <v>0</v>
      </c>
      <c r="U65">
        <v>3</v>
      </c>
      <c r="Z65">
        <f>SmtRes!X197</f>
        <v>-35091971</v>
      </c>
      <c r="AA65">
        <v>1203958368</v>
      </c>
      <c r="AB65">
        <v>1203958368</v>
      </c>
    </row>
    <row r="66" spans="1:28" x14ac:dyDescent="0.2">
      <c r="A66">
        <f>Source!A729</f>
        <v>17</v>
      </c>
      <c r="B66">
        <v>729</v>
      </c>
      <c r="C66">
        <v>3</v>
      </c>
      <c r="D66">
        <f>Source!BI729</f>
        <v>4</v>
      </c>
      <c r="E66">
        <f>Source!FS729</f>
        <v>0</v>
      </c>
      <c r="F66" t="str">
        <f>Source!F729</f>
        <v>21.23-8-140</v>
      </c>
      <c r="G66" t="str">
        <f>Source!G729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66" t="str">
        <f>Source!H729</f>
        <v>км</v>
      </c>
      <c r="I66">
        <f>Source!I729</f>
        <v>1E-3</v>
      </c>
      <c r="J66">
        <v>1</v>
      </c>
      <c r="K66">
        <f>Source!AC729</f>
        <v>99860.32</v>
      </c>
      <c r="M66">
        <f>ROUND(K66*I66, 2)</f>
        <v>99.86</v>
      </c>
      <c r="N66">
        <f>Source!AC729*IF(Source!BC729&lt;&gt; 0, Source!BC729, 1)</f>
        <v>99860.32</v>
      </c>
      <c r="O66">
        <f>ROUND(N66*I66, 2)</f>
        <v>99.86</v>
      </c>
      <c r="P66">
        <f>Source!AE729</f>
        <v>0</v>
      </c>
      <c r="R66">
        <f>ROUND(P66*I66, 2)</f>
        <v>0</v>
      </c>
      <c r="S66">
        <f>Source!AE729*IF(Source!BS729&lt;&gt; 0, Source!BS729, 1)</f>
        <v>0</v>
      </c>
      <c r="T66">
        <f>ROUND(S66*I66, 2)</f>
        <v>0</v>
      </c>
      <c r="U66">
        <v>3</v>
      </c>
      <c r="Z66">
        <f>Source!GF729</f>
        <v>2077141205</v>
      </c>
      <c r="AA66">
        <v>472379674</v>
      </c>
      <c r="AB66">
        <v>472379674</v>
      </c>
    </row>
    <row r="67" spans="1:28" x14ac:dyDescent="0.2">
      <c r="A67">
        <f>Source!A730</f>
        <v>17</v>
      </c>
      <c r="B67">
        <v>730</v>
      </c>
      <c r="C67">
        <v>3</v>
      </c>
      <c r="D67">
        <f>Source!BI730</f>
        <v>4</v>
      </c>
      <c r="E67">
        <f>Source!FS730</f>
        <v>0</v>
      </c>
      <c r="F67" t="str">
        <f>Source!F730</f>
        <v>21.21-5-84</v>
      </c>
      <c r="G67" t="str">
        <f>Source!G730</f>
        <v>Коробки для установки выключателей, переключателей и штепсельных розеток при скрытой электропроводке, тип КУВ-1М УХЛЗ</v>
      </c>
      <c r="H67" t="str">
        <f>Source!H730</f>
        <v>1000 шт.</v>
      </c>
      <c r="I67">
        <f>Source!I730</f>
        <v>2E-3</v>
      </c>
      <c r="J67">
        <v>1</v>
      </c>
      <c r="K67">
        <f>Source!AC730</f>
        <v>72169.899999999994</v>
      </c>
      <c r="M67">
        <f>ROUND(K67*I67, 2)</f>
        <v>144.34</v>
      </c>
      <c r="N67">
        <f>Source!AC730*IF(Source!BC730&lt;&gt; 0, Source!BC730, 1)</f>
        <v>72169.899999999994</v>
      </c>
      <c r="O67">
        <f>ROUND(N67*I67, 2)</f>
        <v>144.34</v>
      </c>
      <c r="P67">
        <f>Source!AE730</f>
        <v>0</v>
      </c>
      <c r="R67">
        <f>ROUND(P67*I67, 2)</f>
        <v>0</v>
      </c>
      <c r="S67">
        <f>Source!AE730*IF(Source!BS730&lt;&gt; 0, Source!BS730, 1)</f>
        <v>0</v>
      </c>
      <c r="T67">
        <f>ROUND(S67*I67, 2)</f>
        <v>0</v>
      </c>
      <c r="U67">
        <v>3</v>
      </c>
      <c r="Z67">
        <f>Source!GF730</f>
        <v>653953554</v>
      </c>
      <c r="AA67">
        <v>-1378273173</v>
      </c>
      <c r="AB67">
        <v>-1378273173</v>
      </c>
    </row>
    <row r="68" spans="1:28" x14ac:dyDescent="0.2">
      <c r="A68">
        <f>Source!A764</f>
        <v>4</v>
      </c>
      <c r="B68">
        <v>764</v>
      </c>
      <c r="G68" t="str">
        <f>Source!G764</f>
        <v>Помещение 128 Кабинет завхоза</v>
      </c>
    </row>
    <row r="69" spans="1:28" x14ac:dyDescent="0.2">
      <c r="A69">
        <v>20</v>
      </c>
      <c r="B69">
        <v>210</v>
      </c>
      <c r="C69">
        <v>3</v>
      </c>
      <c r="D69">
        <v>0</v>
      </c>
      <c r="E69">
        <f>SmtRes!AV210</f>
        <v>0</v>
      </c>
      <c r="F69" t="str">
        <f>SmtRes!I210</f>
        <v>21.7-3-29</v>
      </c>
      <c r="G69" t="str">
        <f>SmtRes!K210</f>
        <v>Сверло алмазное кольцевое, высокоэффективное, для всех типов бетона, длина 430 мм, диаметр 72 мм</v>
      </c>
      <c r="H69" t="str">
        <f>SmtRes!O210</f>
        <v>шт.</v>
      </c>
      <c r="I69">
        <f>SmtRes!Y210*Source!I769</f>
        <v>6.7000000000000002E-4</v>
      </c>
      <c r="J69">
        <f>SmtRes!AO210</f>
        <v>1</v>
      </c>
      <c r="K69">
        <f>SmtRes!AE210</f>
        <v>16620.27</v>
      </c>
      <c r="L69">
        <f>SmtRes!DB210</f>
        <v>111.36</v>
      </c>
      <c r="M69">
        <f>ROUND(ROUND(L69*Source!I769, 6)*1, 2)</f>
        <v>11.14</v>
      </c>
      <c r="N69">
        <f>SmtRes!AA210</f>
        <v>16620.27</v>
      </c>
      <c r="O69">
        <f>ROUND(ROUND(L69*Source!I769, 6)*SmtRes!DA210, 2)</f>
        <v>11.14</v>
      </c>
      <c r="P69">
        <f>SmtRes!AG210</f>
        <v>0</v>
      </c>
      <c r="Q69">
        <f>SmtRes!DC210</f>
        <v>0</v>
      </c>
      <c r="R69">
        <f>ROUND(ROUND(Q69*Source!I769, 6)*1, 2)</f>
        <v>0</v>
      </c>
      <c r="S69">
        <f>SmtRes!AC210</f>
        <v>0</v>
      </c>
      <c r="T69">
        <f>ROUND(ROUND(Q69*Source!I769, 6)*SmtRes!AK210, 2)</f>
        <v>0</v>
      </c>
      <c r="U69">
        <v>3</v>
      </c>
      <c r="Z69">
        <f>SmtRes!X210</f>
        <v>656259231</v>
      </c>
      <c r="AA69">
        <v>-55341773</v>
      </c>
      <c r="AB69">
        <v>-55341773</v>
      </c>
    </row>
    <row r="70" spans="1:28" x14ac:dyDescent="0.2">
      <c r="A70">
        <v>20</v>
      </c>
      <c r="B70">
        <v>209</v>
      </c>
      <c r="C70">
        <v>3</v>
      </c>
      <c r="D70">
        <v>0</v>
      </c>
      <c r="E70">
        <f>SmtRes!AV209</f>
        <v>0</v>
      </c>
      <c r="F70" t="str">
        <f>SmtRes!I209</f>
        <v>21.1-25-13</v>
      </c>
      <c r="G70" t="str">
        <f>SmtRes!K209</f>
        <v>Вода</v>
      </c>
      <c r="H70" t="str">
        <f>SmtRes!O209</f>
        <v>м3</v>
      </c>
      <c r="I70">
        <f>SmtRes!Y209*Source!I769</f>
        <v>1.7600000000000003E-3</v>
      </c>
      <c r="J70">
        <f>SmtRes!AO209</f>
        <v>1</v>
      </c>
      <c r="K70">
        <f>SmtRes!AE209</f>
        <v>54.81</v>
      </c>
      <c r="L70">
        <f>SmtRes!DB209</f>
        <v>0.96</v>
      </c>
      <c r="M70">
        <f>ROUND(ROUND(L70*Source!I769, 6)*1, 2)</f>
        <v>0.1</v>
      </c>
      <c r="N70">
        <f>SmtRes!AA209</f>
        <v>54.81</v>
      </c>
      <c r="O70">
        <f>ROUND(ROUND(L70*Source!I769, 6)*SmtRes!DA209, 2)</f>
        <v>0.1</v>
      </c>
      <c r="P70">
        <f>SmtRes!AG209</f>
        <v>0</v>
      </c>
      <c r="Q70">
        <f>SmtRes!DC209</f>
        <v>0</v>
      </c>
      <c r="R70">
        <f>ROUND(ROUND(Q70*Source!I769, 6)*1, 2)</f>
        <v>0</v>
      </c>
      <c r="S70">
        <f>SmtRes!AC209</f>
        <v>0</v>
      </c>
      <c r="T70">
        <f>ROUND(ROUND(Q70*Source!I769, 6)*SmtRes!AK209, 2)</f>
        <v>0</v>
      </c>
      <c r="U70">
        <v>3</v>
      </c>
      <c r="Z70">
        <f>SmtRes!X209</f>
        <v>-35091971</v>
      </c>
      <c r="AA70">
        <v>1203958368</v>
      </c>
      <c r="AB70">
        <v>1203958368</v>
      </c>
    </row>
    <row r="71" spans="1:28" x14ac:dyDescent="0.2">
      <c r="A71">
        <f>Source!A771</f>
        <v>17</v>
      </c>
      <c r="B71">
        <v>771</v>
      </c>
      <c r="C71">
        <v>3</v>
      </c>
      <c r="D71">
        <f>Source!BI771</f>
        <v>4</v>
      </c>
      <c r="E71">
        <f>Source!FS771</f>
        <v>0</v>
      </c>
      <c r="F71" t="str">
        <f>Source!F771</f>
        <v>21.23-8-140</v>
      </c>
      <c r="G71" t="str">
        <f>Source!G771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71" t="str">
        <f>Source!H771</f>
        <v>км</v>
      </c>
      <c r="I71">
        <f>Source!I771</f>
        <v>1E-3</v>
      </c>
      <c r="J71">
        <v>1</v>
      </c>
      <c r="K71">
        <f>Source!AC771</f>
        <v>99860.32</v>
      </c>
      <c r="M71">
        <f>ROUND(K71*I71, 2)</f>
        <v>99.86</v>
      </c>
      <c r="N71">
        <f>Source!AC771*IF(Source!BC771&lt;&gt; 0, Source!BC771, 1)</f>
        <v>99860.32</v>
      </c>
      <c r="O71">
        <f>ROUND(N71*I71, 2)</f>
        <v>99.86</v>
      </c>
      <c r="P71">
        <f>Source!AE771</f>
        <v>0</v>
      </c>
      <c r="R71">
        <f>ROUND(P71*I71, 2)</f>
        <v>0</v>
      </c>
      <c r="S71">
        <f>Source!AE771*IF(Source!BS771&lt;&gt; 0, Source!BS771, 1)</f>
        <v>0</v>
      </c>
      <c r="T71">
        <f>ROUND(S71*I71, 2)</f>
        <v>0</v>
      </c>
      <c r="U71">
        <v>3</v>
      </c>
      <c r="Z71">
        <f>Source!GF771</f>
        <v>2077141205</v>
      </c>
      <c r="AA71">
        <v>472379674</v>
      </c>
      <c r="AB71">
        <v>472379674</v>
      </c>
    </row>
    <row r="72" spans="1:28" x14ac:dyDescent="0.2">
      <c r="A72">
        <f>Source!A772</f>
        <v>17</v>
      </c>
      <c r="B72">
        <v>772</v>
      </c>
      <c r="C72">
        <v>3</v>
      </c>
      <c r="D72">
        <f>Source!BI772</f>
        <v>4</v>
      </c>
      <c r="E72">
        <f>Source!FS772</f>
        <v>0</v>
      </c>
      <c r="F72" t="str">
        <f>Source!F772</f>
        <v>21.21-5-84</v>
      </c>
      <c r="G72" t="str">
        <f>Source!G772</f>
        <v>Коробки для установки выключателей, переключателей и штепсельных розеток при скрытой электропроводке, тип КУВ-1М УХЛЗ</v>
      </c>
      <c r="H72" t="str">
        <f>Source!H772</f>
        <v>1000 шт.</v>
      </c>
      <c r="I72">
        <f>Source!I772</f>
        <v>2E-3</v>
      </c>
      <c r="J72">
        <v>1</v>
      </c>
      <c r="K72">
        <f>Source!AC772</f>
        <v>72169.899999999994</v>
      </c>
      <c r="M72">
        <f>ROUND(K72*I72, 2)</f>
        <v>144.34</v>
      </c>
      <c r="N72">
        <f>Source!AC772*IF(Source!BC772&lt;&gt; 0, Source!BC772, 1)</f>
        <v>72169.899999999994</v>
      </c>
      <c r="O72">
        <f>ROUND(N72*I72, 2)</f>
        <v>144.34</v>
      </c>
      <c r="P72">
        <f>Source!AE772</f>
        <v>0</v>
      </c>
      <c r="R72">
        <f>ROUND(P72*I72, 2)</f>
        <v>0</v>
      </c>
      <c r="S72">
        <f>Source!AE772*IF(Source!BS772&lt;&gt; 0, Source!BS772, 1)</f>
        <v>0</v>
      </c>
      <c r="T72">
        <f>ROUND(S72*I72, 2)</f>
        <v>0</v>
      </c>
      <c r="U72">
        <v>3</v>
      </c>
      <c r="Z72">
        <f>Source!GF772</f>
        <v>653953554</v>
      </c>
      <c r="AA72">
        <v>-1378273173</v>
      </c>
      <c r="AB72">
        <v>-1378273173</v>
      </c>
    </row>
    <row r="73" spans="1:28" x14ac:dyDescent="0.2">
      <c r="A73">
        <f>Source!A807</f>
        <v>4</v>
      </c>
      <c r="B73">
        <v>807</v>
      </c>
      <c r="G73" t="str">
        <f>Source!G807</f>
        <v>Помещение 129 Интерактивная библиотека</v>
      </c>
    </row>
    <row r="74" spans="1:28" x14ac:dyDescent="0.2">
      <c r="A74">
        <v>20</v>
      </c>
      <c r="B74">
        <v>223</v>
      </c>
      <c r="C74">
        <v>3</v>
      </c>
      <c r="D74">
        <v>0</v>
      </c>
      <c r="E74">
        <f>SmtRes!AV223</f>
        <v>0</v>
      </c>
      <c r="F74" t="str">
        <f>SmtRes!I223</f>
        <v>21.7-3-29</v>
      </c>
      <c r="G74" t="str">
        <f>SmtRes!K223</f>
        <v>Сверло алмазное кольцевое, высокоэффективное, для всех типов бетона, длина 430 мм, диаметр 72 мм</v>
      </c>
      <c r="H74" t="str">
        <f>SmtRes!O223</f>
        <v>шт.</v>
      </c>
      <c r="I74">
        <f>SmtRes!Y223*Source!I812</f>
        <v>1.34E-2</v>
      </c>
      <c r="J74">
        <f>SmtRes!AO223</f>
        <v>1</v>
      </c>
      <c r="K74">
        <f>SmtRes!AE223</f>
        <v>16620.27</v>
      </c>
      <c r="L74">
        <f>SmtRes!DB223</f>
        <v>111.36</v>
      </c>
      <c r="M74">
        <f>ROUND(ROUND(L74*Source!I812, 6)*1, 2)</f>
        <v>222.72</v>
      </c>
      <c r="N74">
        <f>SmtRes!AA223</f>
        <v>16620.27</v>
      </c>
      <c r="O74">
        <f>ROUND(ROUND(L74*Source!I812, 6)*SmtRes!DA223, 2)</f>
        <v>222.72</v>
      </c>
      <c r="P74">
        <f>SmtRes!AG223</f>
        <v>0</v>
      </c>
      <c r="Q74">
        <f>SmtRes!DC223</f>
        <v>0</v>
      </c>
      <c r="R74">
        <f>ROUND(ROUND(Q74*Source!I812, 6)*1, 2)</f>
        <v>0</v>
      </c>
      <c r="S74">
        <f>SmtRes!AC223</f>
        <v>0</v>
      </c>
      <c r="T74">
        <f>ROUND(ROUND(Q74*Source!I812, 6)*SmtRes!AK223, 2)</f>
        <v>0</v>
      </c>
      <c r="U74">
        <v>3</v>
      </c>
      <c r="Z74">
        <f>SmtRes!X223</f>
        <v>656259231</v>
      </c>
      <c r="AA74">
        <v>-55341773</v>
      </c>
      <c r="AB74">
        <v>-55341773</v>
      </c>
    </row>
    <row r="75" spans="1:28" x14ac:dyDescent="0.2">
      <c r="A75">
        <v>20</v>
      </c>
      <c r="B75">
        <v>222</v>
      </c>
      <c r="C75">
        <v>3</v>
      </c>
      <c r="D75">
        <v>0</v>
      </c>
      <c r="E75">
        <f>SmtRes!AV222</f>
        <v>0</v>
      </c>
      <c r="F75" t="str">
        <f>SmtRes!I222</f>
        <v>21.1-25-13</v>
      </c>
      <c r="G75" t="str">
        <f>SmtRes!K222</f>
        <v>Вода</v>
      </c>
      <c r="H75" t="str">
        <f>SmtRes!O222</f>
        <v>м3</v>
      </c>
      <c r="I75">
        <f>SmtRes!Y222*Source!I812</f>
        <v>3.5200000000000002E-2</v>
      </c>
      <c r="J75">
        <f>SmtRes!AO222</f>
        <v>1</v>
      </c>
      <c r="K75">
        <f>SmtRes!AE222</f>
        <v>54.81</v>
      </c>
      <c r="L75">
        <f>SmtRes!DB222</f>
        <v>0.96</v>
      </c>
      <c r="M75">
        <f>ROUND(ROUND(L75*Source!I812, 6)*1, 2)</f>
        <v>1.92</v>
      </c>
      <c r="N75">
        <f>SmtRes!AA222</f>
        <v>54.81</v>
      </c>
      <c r="O75">
        <f>ROUND(ROUND(L75*Source!I812, 6)*SmtRes!DA222, 2)</f>
        <v>1.92</v>
      </c>
      <c r="P75">
        <f>SmtRes!AG222</f>
        <v>0</v>
      </c>
      <c r="Q75">
        <f>SmtRes!DC222</f>
        <v>0</v>
      </c>
      <c r="R75">
        <f>ROUND(ROUND(Q75*Source!I812, 6)*1, 2)</f>
        <v>0</v>
      </c>
      <c r="S75">
        <f>SmtRes!AC222</f>
        <v>0</v>
      </c>
      <c r="T75">
        <f>ROUND(ROUND(Q75*Source!I812, 6)*SmtRes!AK222, 2)</f>
        <v>0</v>
      </c>
      <c r="U75">
        <v>3</v>
      </c>
      <c r="Z75">
        <f>SmtRes!X222</f>
        <v>-35091971</v>
      </c>
      <c r="AA75">
        <v>1203958368</v>
      </c>
      <c r="AB75">
        <v>1203958368</v>
      </c>
    </row>
    <row r="76" spans="1:28" x14ac:dyDescent="0.2">
      <c r="A76">
        <f>Source!A814</f>
        <v>17</v>
      </c>
      <c r="B76">
        <v>814</v>
      </c>
      <c r="C76">
        <v>3</v>
      </c>
      <c r="D76">
        <f>Source!BI814</f>
        <v>4</v>
      </c>
      <c r="E76">
        <f>Source!FS814</f>
        <v>0</v>
      </c>
      <c r="F76" t="str">
        <f>Source!F814</f>
        <v>21.23-8-140</v>
      </c>
      <c r="G76" t="str">
        <f>Source!G814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76" t="str">
        <f>Source!H814</f>
        <v>км</v>
      </c>
      <c r="I76">
        <f>Source!I814</f>
        <v>1E-3</v>
      </c>
      <c r="J76">
        <v>1</v>
      </c>
      <c r="K76">
        <f>Source!AC814</f>
        <v>99860.32</v>
      </c>
      <c r="M76">
        <f>ROUND(K76*I76, 2)</f>
        <v>99.86</v>
      </c>
      <c r="N76">
        <f>Source!AC814*IF(Source!BC814&lt;&gt; 0, Source!BC814, 1)</f>
        <v>99860.32</v>
      </c>
      <c r="O76">
        <f>ROUND(N76*I76, 2)</f>
        <v>99.86</v>
      </c>
      <c r="P76">
        <f>Source!AE814</f>
        <v>0</v>
      </c>
      <c r="R76">
        <f>ROUND(P76*I76, 2)</f>
        <v>0</v>
      </c>
      <c r="S76">
        <f>Source!AE814*IF(Source!BS814&lt;&gt; 0, Source!BS814, 1)</f>
        <v>0</v>
      </c>
      <c r="T76">
        <f>ROUND(S76*I76, 2)</f>
        <v>0</v>
      </c>
      <c r="U76">
        <v>3</v>
      </c>
      <c r="Z76">
        <f>Source!GF814</f>
        <v>2077141205</v>
      </c>
      <c r="AA76">
        <v>472379674</v>
      </c>
      <c r="AB76">
        <v>472379674</v>
      </c>
    </row>
    <row r="77" spans="1:28" x14ac:dyDescent="0.2">
      <c r="A77">
        <f>Source!A815</f>
        <v>17</v>
      </c>
      <c r="B77">
        <v>815</v>
      </c>
      <c r="C77">
        <v>3</v>
      </c>
      <c r="D77">
        <f>Source!BI815</f>
        <v>4</v>
      </c>
      <c r="E77">
        <f>Source!FS815</f>
        <v>0</v>
      </c>
      <c r="F77" t="str">
        <f>Source!F815</f>
        <v>21.21-5-84</v>
      </c>
      <c r="G77" t="str">
        <f>Source!G815</f>
        <v>Коробки для установки выключателей, переключателей и штепсельных розеток при скрытой электропроводке, тип КУВ-1М УХЛЗ</v>
      </c>
      <c r="H77" t="str">
        <f>Source!H815</f>
        <v>1000 шт.</v>
      </c>
      <c r="I77">
        <f>Source!I815</f>
        <v>4.0000000000000001E-3</v>
      </c>
      <c r="J77">
        <v>1</v>
      </c>
      <c r="K77">
        <f>Source!AC815</f>
        <v>72169.899999999994</v>
      </c>
      <c r="M77">
        <f>ROUND(K77*I77, 2)</f>
        <v>288.68</v>
      </c>
      <c r="N77">
        <f>Source!AC815*IF(Source!BC815&lt;&gt; 0, Source!BC815, 1)</f>
        <v>72169.899999999994</v>
      </c>
      <c r="O77">
        <f>ROUND(N77*I77, 2)</f>
        <v>288.68</v>
      </c>
      <c r="P77">
        <f>Source!AE815</f>
        <v>0</v>
      </c>
      <c r="R77">
        <f>ROUND(P77*I77, 2)</f>
        <v>0</v>
      </c>
      <c r="S77">
        <f>Source!AE815*IF(Source!BS815&lt;&gt; 0, Source!BS815, 1)</f>
        <v>0</v>
      </c>
      <c r="T77">
        <f>ROUND(S77*I77, 2)</f>
        <v>0</v>
      </c>
      <c r="U77">
        <v>3</v>
      </c>
      <c r="Z77">
        <f>Source!GF815</f>
        <v>653953554</v>
      </c>
      <c r="AA77">
        <v>-1378273173</v>
      </c>
      <c r="AB77">
        <v>-1378273173</v>
      </c>
    </row>
    <row r="78" spans="1:28" x14ac:dyDescent="0.2">
      <c r="A78">
        <v>20</v>
      </c>
      <c r="B78">
        <v>244</v>
      </c>
      <c r="C78">
        <v>3</v>
      </c>
      <c r="D78">
        <v>0</v>
      </c>
      <c r="E78">
        <f>SmtRes!AV244</f>
        <v>0</v>
      </c>
      <c r="F78" t="str">
        <f>SmtRes!I244</f>
        <v>21.7-3-54</v>
      </c>
      <c r="G78" t="str">
        <f>SmtRes!K244</f>
        <v>Сверло с алмазным покрытием, диаметр 6 мм</v>
      </c>
      <c r="H78" t="str">
        <f>SmtRes!O244</f>
        <v>шт.</v>
      </c>
      <c r="I78">
        <f>SmtRes!Y244*Source!I819</f>
        <v>2</v>
      </c>
      <c r="J78">
        <f>SmtRes!AO244</f>
        <v>1</v>
      </c>
      <c r="K78">
        <f>SmtRes!AE244</f>
        <v>1555.5</v>
      </c>
      <c r="L78">
        <f>SmtRes!DB244</f>
        <v>6222</v>
      </c>
      <c r="M78">
        <f>ROUND(ROUND(L78*Source!I819, 6)*1, 2)</f>
        <v>3111</v>
      </c>
      <c r="N78">
        <f>SmtRes!AA244</f>
        <v>1555.5</v>
      </c>
      <c r="O78">
        <f>ROUND(ROUND(L78*Source!I819, 6)*SmtRes!DA244, 2)</f>
        <v>3111</v>
      </c>
      <c r="P78">
        <f>SmtRes!AG244</f>
        <v>0</v>
      </c>
      <c r="Q78">
        <f>SmtRes!DC244</f>
        <v>0</v>
      </c>
      <c r="R78">
        <f>ROUND(ROUND(Q78*Source!I819, 6)*1, 2)</f>
        <v>0</v>
      </c>
      <c r="S78">
        <f>SmtRes!AC244</f>
        <v>0</v>
      </c>
      <c r="T78">
        <f>ROUND(ROUND(Q78*Source!I819, 6)*SmtRes!AK244, 2)</f>
        <v>0</v>
      </c>
      <c r="U78">
        <v>3</v>
      </c>
      <c r="Z78">
        <f>SmtRes!X244</f>
        <v>1662095060</v>
      </c>
      <c r="AA78">
        <v>-618828638</v>
      </c>
      <c r="AB78">
        <v>-618828638</v>
      </c>
    </row>
    <row r="79" spans="1:28" x14ac:dyDescent="0.2">
      <c r="A79">
        <v>20</v>
      </c>
      <c r="B79">
        <v>243</v>
      </c>
      <c r="C79">
        <v>3</v>
      </c>
      <c r="D79">
        <v>0</v>
      </c>
      <c r="E79">
        <f>SmtRes!AV243</f>
        <v>0</v>
      </c>
      <c r="F79" t="str">
        <f>SmtRes!I243</f>
        <v>21.1-25-1034</v>
      </c>
      <c r="G79" t="str">
        <f>SmtRes!K243</f>
        <v>Кабель-каналы, размер 60х40 мм: углы плоские</v>
      </c>
      <c r="H79" t="str">
        <f>SmtRes!O243</f>
        <v>шт.</v>
      </c>
      <c r="I79">
        <f>SmtRes!Y243*Source!I819</f>
        <v>1</v>
      </c>
      <c r="J79">
        <f>SmtRes!AO243</f>
        <v>1</v>
      </c>
      <c r="K79">
        <f>SmtRes!AE243</f>
        <v>214.92</v>
      </c>
      <c r="L79">
        <f>SmtRes!DB243</f>
        <v>429.84</v>
      </c>
      <c r="M79">
        <f>ROUND(ROUND(L79*Source!I819, 6)*1, 2)</f>
        <v>214.92</v>
      </c>
      <c r="N79">
        <f>SmtRes!AA243</f>
        <v>214.92</v>
      </c>
      <c r="O79">
        <f>ROUND(ROUND(L79*Source!I819, 6)*SmtRes!DA243, 2)</f>
        <v>214.92</v>
      </c>
      <c r="P79">
        <f>SmtRes!AG243</f>
        <v>0</v>
      </c>
      <c r="Q79">
        <f>SmtRes!DC243</f>
        <v>0</v>
      </c>
      <c r="R79">
        <f>ROUND(ROUND(Q79*Source!I819, 6)*1, 2)</f>
        <v>0</v>
      </c>
      <c r="S79">
        <f>SmtRes!AC243</f>
        <v>0</v>
      </c>
      <c r="T79">
        <f>ROUND(ROUND(Q79*Source!I819, 6)*SmtRes!AK243, 2)</f>
        <v>0</v>
      </c>
      <c r="U79">
        <v>3</v>
      </c>
      <c r="Z79">
        <f>SmtRes!X243</f>
        <v>-1452375277</v>
      </c>
      <c r="AA79">
        <v>1614893387</v>
      </c>
      <c r="AB79">
        <v>1614893387</v>
      </c>
    </row>
    <row r="80" spans="1:28" x14ac:dyDescent="0.2">
      <c r="A80">
        <v>20</v>
      </c>
      <c r="B80">
        <v>242</v>
      </c>
      <c r="C80">
        <v>3</v>
      </c>
      <c r="D80">
        <v>0</v>
      </c>
      <c r="E80">
        <f>SmtRes!AV242</f>
        <v>0</v>
      </c>
      <c r="F80" t="str">
        <f>SmtRes!I242</f>
        <v>21.1-25-1033</v>
      </c>
      <c r="G80" t="str">
        <f>SmtRes!K242</f>
        <v>Кабель-каналы, размер 60х40 мм: углы наружные</v>
      </c>
      <c r="H80" t="str">
        <f>SmtRes!O242</f>
        <v>шт.</v>
      </c>
      <c r="I80">
        <f>SmtRes!Y242*Source!I819</f>
        <v>7.5</v>
      </c>
      <c r="J80">
        <f>SmtRes!AO242</f>
        <v>1</v>
      </c>
      <c r="K80">
        <f>SmtRes!AE242</f>
        <v>203.06</v>
      </c>
      <c r="L80">
        <f>SmtRes!DB242</f>
        <v>3045.9</v>
      </c>
      <c r="M80">
        <f>ROUND(ROUND(L80*Source!I819, 6)*1, 2)</f>
        <v>1522.95</v>
      </c>
      <c r="N80">
        <f>SmtRes!AA242</f>
        <v>203.06</v>
      </c>
      <c r="O80">
        <f>ROUND(ROUND(L80*Source!I819, 6)*SmtRes!DA242, 2)</f>
        <v>1522.95</v>
      </c>
      <c r="P80">
        <f>SmtRes!AG242</f>
        <v>0</v>
      </c>
      <c r="Q80">
        <f>SmtRes!DC242</f>
        <v>0</v>
      </c>
      <c r="R80">
        <f>ROUND(ROUND(Q80*Source!I819, 6)*1, 2)</f>
        <v>0</v>
      </c>
      <c r="S80">
        <f>SmtRes!AC242</f>
        <v>0</v>
      </c>
      <c r="T80">
        <f>ROUND(ROUND(Q80*Source!I819, 6)*SmtRes!AK242, 2)</f>
        <v>0</v>
      </c>
      <c r="U80">
        <v>3</v>
      </c>
      <c r="Z80">
        <f>SmtRes!X242</f>
        <v>1479709201</v>
      </c>
      <c r="AA80">
        <v>-124735961</v>
      </c>
      <c r="AB80">
        <v>-124735961</v>
      </c>
    </row>
    <row r="81" spans="1:28" x14ac:dyDescent="0.2">
      <c r="A81">
        <v>20</v>
      </c>
      <c r="B81">
        <v>241</v>
      </c>
      <c r="C81">
        <v>3</v>
      </c>
      <c r="D81">
        <v>0</v>
      </c>
      <c r="E81">
        <f>SmtRes!AV241</f>
        <v>0</v>
      </c>
      <c r="F81" t="str">
        <f>SmtRes!I241</f>
        <v>21.1-25-1032</v>
      </c>
      <c r="G81" t="str">
        <f>SmtRes!K241</f>
        <v>Кабель-каналы, размер 60х40 мм: углы внутренние</v>
      </c>
      <c r="H81" t="str">
        <f>SmtRes!O241</f>
        <v>шт.</v>
      </c>
      <c r="I81">
        <f>SmtRes!Y241*Source!I819</f>
        <v>1</v>
      </c>
      <c r="J81">
        <f>SmtRes!AO241</f>
        <v>1</v>
      </c>
      <c r="K81">
        <f>SmtRes!AE241</f>
        <v>186.55</v>
      </c>
      <c r="L81">
        <f>SmtRes!DB241</f>
        <v>373.1</v>
      </c>
      <c r="M81">
        <f>ROUND(ROUND(L81*Source!I819, 6)*1, 2)</f>
        <v>186.55</v>
      </c>
      <c r="N81">
        <f>SmtRes!AA241</f>
        <v>186.55</v>
      </c>
      <c r="O81">
        <f>ROUND(ROUND(L81*Source!I819, 6)*SmtRes!DA241, 2)</f>
        <v>186.55</v>
      </c>
      <c r="P81">
        <f>SmtRes!AG241</f>
        <v>0</v>
      </c>
      <c r="Q81">
        <f>SmtRes!DC241</f>
        <v>0</v>
      </c>
      <c r="R81">
        <f>ROUND(ROUND(Q81*Source!I819, 6)*1, 2)</f>
        <v>0</v>
      </c>
      <c r="S81">
        <f>SmtRes!AC241</f>
        <v>0</v>
      </c>
      <c r="T81">
        <f>ROUND(ROUND(Q81*Source!I819, 6)*SmtRes!AK241, 2)</f>
        <v>0</v>
      </c>
      <c r="U81">
        <v>3</v>
      </c>
      <c r="Z81">
        <f>SmtRes!X241</f>
        <v>-32305080</v>
      </c>
      <c r="AA81">
        <v>-1064398607</v>
      </c>
      <c r="AB81">
        <v>-1064398607</v>
      </c>
    </row>
    <row r="82" spans="1:28" x14ac:dyDescent="0.2">
      <c r="A82">
        <v>20</v>
      </c>
      <c r="B82">
        <v>240</v>
      </c>
      <c r="C82">
        <v>3</v>
      </c>
      <c r="D82">
        <v>0</v>
      </c>
      <c r="E82">
        <f>SmtRes!AV240</f>
        <v>0</v>
      </c>
      <c r="F82" t="str">
        <f>SmtRes!I240</f>
        <v>21.1-25-1031</v>
      </c>
      <c r="G82" t="str">
        <f>SmtRes!K240</f>
        <v>Кабель-каналы, размер 60х40 мм: тройники</v>
      </c>
      <c r="H82" t="str">
        <f>SmtRes!O240</f>
        <v>шт.</v>
      </c>
      <c r="I82">
        <f>SmtRes!Y240*Source!I819</f>
        <v>1</v>
      </c>
      <c r="J82">
        <f>SmtRes!AO240</f>
        <v>1</v>
      </c>
      <c r="K82">
        <f>SmtRes!AE240</f>
        <v>219.52</v>
      </c>
      <c r="L82">
        <f>SmtRes!DB240</f>
        <v>439.04</v>
      </c>
      <c r="M82">
        <f>ROUND(ROUND(L82*Source!I819, 6)*1, 2)</f>
        <v>219.52</v>
      </c>
      <c r="N82">
        <f>SmtRes!AA240</f>
        <v>219.52</v>
      </c>
      <c r="O82">
        <f>ROUND(ROUND(L82*Source!I819, 6)*SmtRes!DA240, 2)</f>
        <v>219.52</v>
      </c>
      <c r="P82">
        <f>SmtRes!AG240</f>
        <v>0</v>
      </c>
      <c r="Q82">
        <f>SmtRes!DC240</f>
        <v>0</v>
      </c>
      <c r="R82">
        <f>ROUND(ROUND(Q82*Source!I819, 6)*1, 2)</f>
        <v>0</v>
      </c>
      <c r="S82">
        <f>SmtRes!AC240</f>
        <v>0</v>
      </c>
      <c r="T82">
        <f>ROUND(ROUND(Q82*Source!I819, 6)*SmtRes!AK240, 2)</f>
        <v>0</v>
      </c>
      <c r="U82">
        <v>3</v>
      </c>
      <c r="Z82">
        <f>SmtRes!X240</f>
        <v>1816340030</v>
      </c>
      <c r="AA82">
        <v>-1841828503</v>
      </c>
      <c r="AB82">
        <v>-1841828503</v>
      </c>
    </row>
    <row r="83" spans="1:28" x14ac:dyDescent="0.2">
      <c r="A83">
        <v>20</v>
      </c>
      <c r="B83">
        <v>239</v>
      </c>
      <c r="C83">
        <v>3</v>
      </c>
      <c r="D83">
        <v>0</v>
      </c>
      <c r="E83">
        <f>SmtRes!AV239</f>
        <v>0</v>
      </c>
      <c r="F83" t="str">
        <f>SmtRes!I239</f>
        <v>21.1-25-1029</v>
      </c>
      <c r="G83" t="str">
        <f>SmtRes!K239</f>
        <v>Кабель-каналы, размер 60х40 мм: накладки стыковые</v>
      </c>
      <c r="H83" t="str">
        <f>SmtRes!O239</f>
        <v>шт.</v>
      </c>
      <c r="I83">
        <f>SmtRes!Y239*Source!I819</f>
        <v>2</v>
      </c>
      <c r="J83">
        <f>SmtRes!AO239</f>
        <v>1</v>
      </c>
      <c r="K83">
        <f>SmtRes!AE239</f>
        <v>126.89</v>
      </c>
      <c r="L83">
        <f>SmtRes!DB239</f>
        <v>507.56</v>
      </c>
      <c r="M83">
        <f>ROUND(ROUND(L83*Source!I819, 6)*1, 2)</f>
        <v>253.78</v>
      </c>
      <c r="N83">
        <f>SmtRes!AA239</f>
        <v>126.89</v>
      </c>
      <c r="O83">
        <f>ROUND(ROUND(L83*Source!I819, 6)*SmtRes!DA239, 2)</f>
        <v>253.78</v>
      </c>
      <c r="P83">
        <f>SmtRes!AG239</f>
        <v>0</v>
      </c>
      <c r="Q83">
        <f>SmtRes!DC239</f>
        <v>0</v>
      </c>
      <c r="R83">
        <f>ROUND(ROUND(Q83*Source!I819, 6)*1, 2)</f>
        <v>0</v>
      </c>
      <c r="S83">
        <f>SmtRes!AC239</f>
        <v>0</v>
      </c>
      <c r="T83">
        <f>ROUND(ROUND(Q83*Source!I819, 6)*SmtRes!AK239, 2)</f>
        <v>0</v>
      </c>
      <c r="U83">
        <v>3</v>
      </c>
      <c r="Z83">
        <f>SmtRes!X239</f>
        <v>-1376764488</v>
      </c>
      <c r="AA83">
        <v>1140495319</v>
      </c>
      <c r="AB83">
        <v>1140495319</v>
      </c>
    </row>
    <row r="84" spans="1:28" x14ac:dyDescent="0.2">
      <c r="A84">
        <v>20</v>
      </c>
      <c r="B84">
        <v>238</v>
      </c>
      <c r="C84">
        <v>3</v>
      </c>
      <c r="D84">
        <v>0</v>
      </c>
      <c r="E84">
        <f>SmtRes!AV238</f>
        <v>0</v>
      </c>
      <c r="F84" t="str">
        <f>SmtRes!I238</f>
        <v>21.1-25-1028</v>
      </c>
      <c r="G84" t="str">
        <f>SmtRes!K238</f>
        <v>Кабель-каналы, размер 60х40 мм: заглушки</v>
      </c>
      <c r="H84" t="str">
        <f>SmtRes!O238</f>
        <v>шт.</v>
      </c>
      <c r="I84">
        <f>SmtRes!Y238*Source!I819</f>
        <v>7.5</v>
      </c>
      <c r="J84">
        <f>SmtRes!AO238</f>
        <v>1</v>
      </c>
      <c r="K84">
        <f>SmtRes!AE238</f>
        <v>145.46</v>
      </c>
      <c r="L84">
        <f>SmtRes!DB238</f>
        <v>2181.9</v>
      </c>
      <c r="M84">
        <f>ROUND(ROUND(L84*Source!I819, 6)*1, 2)</f>
        <v>1090.95</v>
      </c>
      <c r="N84">
        <f>SmtRes!AA238</f>
        <v>145.46</v>
      </c>
      <c r="O84">
        <f>ROUND(ROUND(L84*Source!I819, 6)*SmtRes!DA238, 2)</f>
        <v>1090.95</v>
      </c>
      <c r="P84">
        <f>SmtRes!AG238</f>
        <v>0</v>
      </c>
      <c r="Q84">
        <f>SmtRes!DC238</f>
        <v>0</v>
      </c>
      <c r="R84">
        <f>ROUND(ROUND(Q84*Source!I819, 6)*1, 2)</f>
        <v>0</v>
      </c>
      <c r="S84">
        <f>SmtRes!AC238</f>
        <v>0</v>
      </c>
      <c r="T84">
        <f>ROUND(ROUND(Q84*Source!I819, 6)*SmtRes!AK238, 2)</f>
        <v>0</v>
      </c>
      <c r="U84">
        <v>3</v>
      </c>
      <c r="Z84">
        <f>SmtRes!X238</f>
        <v>-1986506557</v>
      </c>
      <c r="AA84">
        <v>368106192</v>
      </c>
      <c r="AB84">
        <v>368106192</v>
      </c>
    </row>
    <row r="85" spans="1:28" x14ac:dyDescent="0.2">
      <c r="A85">
        <v>20</v>
      </c>
      <c r="B85">
        <v>237</v>
      </c>
      <c r="C85">
        <v>3</v>
      </c>
      <c r="D85">
        <v>0</v>
      </c>
      <c r="E85">
        <f>SmtRes!AV237</f>
        <v>0</v>
      </c>
      <c r="F85" t="str">
        <f>SmtRes!I237</f>
        <v>21.1-25-1027</v>
      </c>
      <c r="G85" t="str">
        <f>SmtRes!K237</f>
        <v>Кабель-каналы, размер 60х40 мм: кабель-каналы</v>
      </c>
      <c r="H85" t="str">
        <f>SmtRes!O237</f>
        <v>м</v>
      </c>
      <c r="I85">
        <f>SmtRes!Y237*Source!I819</f>
        <v>50</v>
      </c>
      <c r="J85">
        <f>SmtRes!AO237</f>
        <v>1</v>
      </c>
      <c r="K85">
        <f>SmtRes!AE237</f>
        <v>138.94</v>
      </c>
      <c r="L85">
        <f>SmtRes!DB237</f>
        <v>13894</v>
      </c>
      <c r="M85">
        <f>ROUND(ROUND(L85*Source!I819, 6)*1, 2)</f>
        <v>6947</v>
      </c>
      <c r="N85">
        <f>SmtRes!AA237</f>
        <v>138.94</v>
      </c>
      <c r="O85">
        <f>ROUND(ROUND(L85*Source!I819, 6)*SmtRes!DA237, 2)</f>
        <v>6947</v>
      </c>
      <c r="P85">
        <f>SmtRes!AG237</f>
        <v>0</v>
      </c>
      <c r="Q85">
        <f>SmtRes!DC237</f>
        <v>0</v>
      </c>
      <c r="R85">
        <f>ROUND(ROUND(Q85*Source!I819, 6)*1, 2)</f>
        <v>0</v>
      </c>
      <c r="S85">
        <f>SmtRes!AC237</f>
        <v>0</v>
      </c>
      <c r="T85">
        <f>ROUND(ROUND(Q85*Source!I819, 6)*SmtRes!AK237, 2)</f>
        <v>0</v>
      </c>
      <c r="U85">
        <v>3</v>
      </c>
      <c r="Z85">
        <f>SmtRes!X237</f>
        <v>1471616812</v>
      </c>
      <c r="AA85">
        <v>-402984879</v>
      </c>
      <c r="AB85">
        <v>-402984879</v>
      </c>
    </row>
    <row r="86" spans="1:28" x14ac:dyDescent="0.2">
      <c r="A86">
        <v>20</v>
      </c>
      <c r="B86">
        <v>236</v>
      </c>
      <c r="C86">
        <v>3</v>
      </c>
      <c r="D86">
        <v>0</v>
      </c>
      <c r="E86">
        <f>SmtRes!AV236</f>
        <v>0</v>
      </c>
      <c r="F86" t="str">
        <f>SmtRes!I236</f>
        <v>21.1-11-81</v>
      </c>
      <c r="G86" t="str">
        <f>SmtRes!K236</f>
        <v>Патроны, калибр 6,8/11 М для дюбеля</v>
      </c>
      <c r="H86" t="str">
        <f>SmtRes!O236</f>
        <v>100 шт.</v>
      </c>
      <c r="I86">
        <f>SmtRes!Y236*Source!I819</f>
        <v>2</v>
      </c>
      <c r="J86">
        <f>SmtRes!AO236</f>
        <v>1</v>
      </c>
      <c r="K86">
        <f>SmtRes!AE236</f>
        <v>997.35</v>
      </c>
      <c r="L86">
        <f>SmtRes!DB236</f>
        <v>3989.4</v>
      </c>
      <c r="M86">
        <f>ROUND(ROUND(L86*Source!I819, 6)*1, 2)</f>
        <v>1994.7</v>
      </c>
      <c r="N86">
        <f>SmtRes!AA236</f>
        <v>997.35</v>
      </c>
      <c r="O86">
        <f>ROUND(ROUND(L86*Source!I819, 6)*SmtRes!DA236, 2)</f>
        <v>1994.7</v>
      </c>
      <c r="P86">
        <f>SmtRes!AG236</f>
        <v>0</v>
      </c>
      <c r="Q86">
        <f>SmtRes!DC236</f>
        <v>0</v>
      </c>
      <c r="R86">
        <f>ROUND(ROUND(Q86*Source!I819, 6)*1, 2)</f>
        <v>0</v>
      </c>
      <c r="S86">
        <f>SmtRes!AC236</f>
        <v>0</v>
      </c>
      <c r="T86">
        <f>ROUND(ROUND(Q86*Source!I819, 6)*SmtRes!AK236, 2)</f>
        <v>0</v>
      </c>
      <c r="U86">
        <v>3</v>
      </c>
      <c r="Z86">
        <f>SmtRes!X236</f>
        <v>1583670906</v>
      </c>
      <c r="AA86">
        <v>-274985448</v>
      </c>
      <c r="AB86">
        <v>-274985448</v>
      </c>
    </row>
    <row r="87" spans="1:28" x14ac:dyDescent="0.2">
      <c r="A87">
        <v>20</v>
      </c>
      <c r="B87">
        <v>235</v>
      </c>
      <c r="C87">
        <v>3</v>
      </c>
      <c r="D87">
        <v>0</v>
      </c>
      <c r="E87">
        <f>SmtRes!AV235</f>
        <v>0</v>
      </c>
      <c r="F87" t="str">
        <f>SmtRes!I235</f>
        <v>21.1-11-108</v>
      </c>
      <c r="G87" t="str">
        <f>SmtRes!K235</f>
        <v>Шурупы-саморезы, размер 3,5х45 мм</v>
      </c>
      <c r="H87" t="str">
        <f>SmtRes!O235</f>
        <v>т</v>
      </c>
      <c r="I87">
        <f>SmtRes!Y235*Source!I819</f>
        <v>3.6999999999999999E-4</v>
      </c>
      <c r="J87">
        <f>SmtRes!AO235</f>
        <v>1</v>
      </c>
      <c r="K87">
        <f>SmtRes!AE235</f>
        <v>190540.34</v>
      </c>
      <c r="L87">
        <f>SmtRes!DB235</f>
        <v>141</v>
      </c>
      <c r="M87">
        <f>ROUND(ROUND(L87*Source!I819, 6)*1, 2)</f>
        <v>70.5</v>
      </c>
      <c r="N87">
        <f>SmtRes!AA235</f>
        <v>190540.34</v>
      </c>
      <c r="O87">
        <f>ROUND(ROUND(L87*Source!I819, 6)*SmtRes!DA235, 2)</f>
        <v>70.5</v>
      </c>
      <c r="P87">
        <f>SmtRes!AG235</f>
        <v>0</v>
      </c>
      <c r="Q87">
        <f>SmtRes!DC235</f>
        <v>0</v>
      </c>
      <c r="R87">
        <f>ROUND(ROUND(Q87*Source!I819, 6)*1, 2)</f>
        <v>0</v>
      </c>
      <c r="S87">
        <f>SmtRes!AC235</f>
        <v>0</v>
      </c>
      <c r="T87">
        <f>ROUND(ROUND(Q87*Source!I819, 6)*SmtRes!AK235, 2)</f>
        <v>0</v>
      </c>
      <c r="U87">
        <v>3</v>
      </c>
      <c r="Z87">
        <f>SmtRes!X235</f>
        <v>-181271767</v>
      </c>
      <c r="AA87">
        <v>-2066596354</v>
      </c>
      <c r="AB87">
        <v>-2066596354</v>
      </c>
    </row>
    <row r="88" spans="1:28" x14ac:dyDescent="0.2">
      <c r="A88">
        <v>20</v>
      </c>
      <c r="B88">
        <v>253</v>
      </c>
      <c r="C88">
        <v>3</v>
      </c>
      <c r="D88">
        <v>0</v>
      </c>
      <c r="E88">
        <f>SmtRes!AV253</f>
        <v>0</v>
      </c>
      <c r="F88" t="str">
        <f>SmtRes!I253</f>
        <v>21.23-13-14</v>
      </c>
      <c r="G88" t="str">
        <f>SmtRes!K253</f>
        <v>Провода силовые с медными жилами в поливинилхлоридной изоляции, марка ПуГВ, номинальное напряжение до 450 В, число жил и сечение 1х6 мм2</v>
      </c>
      <c r="H88" t="str">
        <f>SmtRes!O253</f>
        <v>км</v>
      </c>
      <c r="I88">
        <f>SmtRes!Y253*Source!I820</f>
        <v>5.1499999999999997E-2</v>
      </c>
      <c r="J88">
        <f>SmtRes!AO253</f>
        <v>1</v>
      </c>
      <c r="K88">
        <f>SmtRes!AE253</f>
        <v>99643.05</v>
      </c>
      <c r="L88">
        <f>SmtRes!DB253</f>
        <v>10263.23</v>
      </c>
      <c r="M88">
        <f>ROUND(ROUND(L88*Source!I820, 6)*1, 2)</f>
        <v>5131.62</v>
      </c>
      <c r="N88">
        <f>SmtRes!AA253</f>
        <v>99643.05</v>
      </c>
      <c r="O88">
        <f>ROUND(ROUND(L88*Source!I820, 6)*SmtRes!DA253, 2)</f>
        <v>5131.62</v>
      </c>
      <c r="P88">
        <f>SmtRes!AG253</f>
        <v>0</v>
      </c>
      <c r="Q88">
        <f>SmtRes!DC253</f>
        <v>0</v>
      </c>
      <c r="R88">
        <f>ROUND(ROUND(Q88*Source!I820, 6)*1, 2)</f>
        <v>0</v>
      </c>
      <c r="S88">
        <f>SmtRes!AC253</f>
        <v>0</v>
      </c>
      <c r="T88">
        <f>ROUND(ROUND(Q88*Source!I820, 6)*SmtRes!AK253, 2)</f>
        <v>0</v>
      </c>
      <c r="U88">
        <v>3</v>
      </c>
      <c r="Z88">
        <f>SmtRes!X253</f>
        <v>1173250179</v>
      </c>
      <c r="AA88">
        <v>-458052105</v>
      </c>
      <c r="AB88">
        <v>-458052105</v>
      </c>
    </row>
    <row r="89" spans="1:28" x14ac:dyDescent="0.2">
      <c r="A89">
        <v>20</v>
      </c>
      <c r="B89">
        <v>252</v>
      </c>
      <c r="C89">
        <v>3</v>
      </c>
      <c r="D89">
        <v>0</v>
      </c>
      <c r="E89">
        <f>SmtRes!AV252</f>
        <v>0</v>
      </c>
      <c r="F89" t="str">
        <f>SmtRes!I252</f>
        <v>21.21-5-44</v>
      </c>
      <c r="G89" t="str">
        <f>SmtRes!K252</f>
        <v>Кнопки для ленты ЛМ, тип 3,5</v>
      </c>
      <c r="H89" t="str">
        <f>SmtRes!O252</f>
        <v>1000 шт.</v>
      </c>
      <c r="I89">
        <f>SmtRes!Y252*Source!I820</f>
        <v>0.01</v>
      </c>
      <c r="J89">
        <f>SmtRes!AO252</f>
        <v>1</v>
      </c>
      <c r="K89">
        <f>SmtRes!AE252</f>
        <v>258.44</v>
      </c>
      <c r="L89">
        <f>SmtRes!DB252</f>
        <v>5.17</v>
      </c>
      <c r="M89">
        <f>ROUND(ROUND(L89*Source!I820, 6)*1, 2)</f>
        <v>2.59</v>
      </c>
      <c r="N89">
        <f>SmtRes!AA252</f>
        <v>258.44</v>
      </c>
      <c r="O89">
        <f>ROUND(ROUND(L89*Source!I820, 6)*SmtRes!DA252, 2)</f>
        <v>2.59</v>
      </c>
      <c r="P89">
        <f>SmtRes!AG252</f>
        <v>0</v>
      </c>
      <c r="Q89">
        <f>SmtRes!DC252</f>
        <v>0</v>
      </c>
      <c r="R89">
        <f>ROUND(ROUND(Q89*Source!I820, 6)*1, 2)</f>
        <v>0</v>
      </c>
      <c r="S89">
        <f>SmtRes!AC252</f>
        <v>0</v>
      </c>
      <c r="T89">
        <f>ROUND(ROUND(Q89*Source!I820, 6)*SmtRes!AK252, 2)</f>
        <v>0</v>
      </c>
      <c r="U89">
        <v>3</v>
      </c>
      <c r="Z89">
        <f>SmtRes!X252</f>
        <v>-1680055193</v>
      </c>
      <c r="AA89">
        <v>-2054620093</v>
      </c>
      <c r="AB89">
        <v>-2054620093</v>
      </c>
    </row>
    <row r="90" spans="1:28" x14ac:dyDescent="0.2">
      <c r="A90">
        <v>20</v>
      </c>
      <c r="B90">
        <v>251</v>
      </c>
      <c r="C90">
        <v>3</v>
      </c>
      <c r="D90">
        <v>0</v>
      </c>
      <c r="E90">
        <f>SmtRes!AV251</f>
        <v>0</v>
      </c>
      <c r="F90" t="str">
        <f>SmtRes!I251</f>
        <v>21.21-5-342</v>
      </c>
      <c r="G90" t="str">
        <f>SmtRes!K251</f>
        <v>Хомуты (стяжки) кабельные из полиамида, размеры 3,6х200 мм</v>
      </c>
      <c r="H90" t="str">
        <f>SmtRes!O251</f>
        <v>100 шт.</v>
      </c>
      <c r="I90">
        <f>SmtRes!Y251*Source!I820</f>
        <v>0.13</v>
      </c>
      <c r="J90">
        <f>SmtRes!AO251</f>
        <v>1</v>
      </c>
      <c r="K90">
        <f>SmtRes!AE251</f>
        <v>127.48</v>
      </c>
      <c r="L90">
        <f>SmtRes!DB251</f>
        <v>33.14</v>
      </c>
      <c r="M90">
        <f>ROUND(ROUND(L90*Source!I820, 6)*1, 2)</f>
        <v>16.57</v>
      </c>
      <c r="N90">
        <f>SmtRes!AA251</f>
        <v>127.48</v>
      </c>
      <c r="O90">
        <f>ROUND(ROUND(L90*Source!I820, 6)*SmtRes!DA251, 2)</f>
        <v>16.57</v>
      </c>
      <c r="P90">
        <f>SmtRes!AG251</f>
        <v>0</v>
      </c>
      <c r="Q90">
        <f>SmtRes!DC251</f>
        <v>0</v>
      </c>
      <c r="R90">
        <f>ROUND(ROUND(Q90*Source!I820, 6)*1, 2)</f>
        <v>0</v>
      </c>
      <c r="S90">
        <f>SmtRes!AC251</f>
        <v>0</v>
      </c>
      <c r="T90">
        <f>ROUND(ROUND(Q90*Source!I820, 6)*SmtRes!AK251, 2)</f>
        <v>0</v>
      </c>
      <c r="U90">
        <v>3</v>
      </c>
      <c r="Z90">
        <f>SmtRes!X251</f>
        <v>527662241</v>
      </c>
      <c r="AA90">
        <v>-1533345047</v>
      </c>
      <c r="AB90">
        <v>-1533345047</v>
      </c>
    </row>
    <row r="91" spans="1:28" x14ac:dyDescent="0.2">
      <c r="A91">
        <v>20</v>
      </c>
      <c r="B91">
        <v>250</v>
      </c>
      <c r="C91">
        <v>3</v>
      </c>
      <c r="D91">
        <v>0</v>
      </c>
      <c r="E91">
        <f>SmtRes!AV250</f>
        <v>0</v>
      </c>
      <c r="F91" t="str">
        <f>SmtRes!I250</f>
        <v>21.21-5-305</v>
      </c>
      <c r="G91" t="str">
        <f>SmtRes!K250</f>
        <v>Сжимы, тип У731М для проводников магистральных сечением от 4 до 10 мм2 и ответвительных от 1,5 до 10 мм2</v>
      </c>
      <c r="H91" t="str">
        <f>SmtRes!O250</f>
        <v>шт.</v>
      </c>
      <c r="I91">
        <f>SmtRes!Y250*Source!I820</f>
        <v>5</v>
      </c>
      <c r="J91">
        <f>SmtRes!AO250</f>
        <v>1</v>
      </c>
      <c r="K91">
        <f>SmtRes!AE250</f>
        <v>29.36</v>
      </c>
      <c r="L91">
        <f>SmtRes!DB250</f>
        <v>293.60000000000002</v>
      </c>
      <c r="M91">
        <f>ROUND(ROUND(L91*Source!I820, 6)*1, 2)</f>
        <v>146.80000000000001</v>
      </c>
      <c r="N91">
        <f>SmtRes!AA250</f>
        <v>29.36</v>
      </c>
      <c r="O91">
        <f>ROUND(ROUND(L91*Source!I820, 6)*SmtRes!DA250, 2)</f>
        <v>146.80000000000001</v>
      </c>
      <c r="P91">
        <f>SmtRes!AG250</f>
        <v>0</v>
      </c>
      <c r="Q91">
        <f>SmtRes!DC250</f>
        <v>0</v>
      </c>
      <c r="R91">
        <f>ROUND(ROUND(Q91*Source!I820, 6)*1, 2)</f>
        <v>0</v>
      </c>
      <c r="S91">
        <f>SmtRes!AC250</f>
        <v>0</v>
      </c>
      <c r="T91">
        <f>ROUND(ROUND(Q91*Source!I820, 6)*SmtRes!AK250, 2)</f>
        <v>0</v>
      </c>
      <c r="U91">
        <v>3</v>
      </c>
      <c r="Z91">
        <f>SmtRes!X250</f>
        <v>1884843886</v>
      </c>
      <c r="AA91">
        <v>1143219249</v>
      </c>
      <c r="AB91">
        <v>1143219249</v>
      </c>
    </row>
    <row r="92" spans="1:28" x14ac:dyDescent="0.2">
      <c r="A92">
        <v>20</v>
      </c>
      <c r="B92">
        <v>249</v>
      </c>
      <c r="C92">
        <v>3</v>
      </c>
      <c r="D92">
        <v>0</v>
      </c>
      <c r="E92">
        <f>SmtRes!AV249</f>
        <v>0</v>
      </c>
      <c r="F92" t="str">
        <f>SmtRes!I249</f>
        <v>21.21-5-2</v>
      </c>
      <c r="G92" t="str">
        <f>SmtRes!K249</f>
        <v>Бирки маркировочные для кабелей и проводов, тип У153 У3,5</v>
      </c>
      <c r="H92" t="str">
        <f>SmtRes!O249</f>
        <v>1000 шт.</v>
      </c>
      <c r="I92">
        <f>SmtRes!Y249*Source!I820</f>
        <v>2.5000000000000001E-3</v>
      </c>
      <c r="J92">
        <f>SmtRes!AO249</f>
        <v>1</v>
      </c>
      <c r="K92">
        <f>SmtRes!AE249</f>
        <v>718.56</v>
      </c>
      <c r="L92">
        <f>SmtRes!DB249</f>
        <v>3.59</v>
      </c>
      <c r="M92">
        <f>ROUND(ROUND(L92*Source!I820, 6)*1, 2)</f>
        <v>1.8</v>
      </c>
      <c r="N92">
        <f>SmtRes!AA249</f>
        <v>718.56</v>
      </c>
      <c r="O92">
        <f>ROUND(ROUND(L92*Source!I820, 6)*SmtRes!DA249, 2)</f>
        <v>1.8</v>
      </c>
      <c r="P92">
        <f>SmtRes!AG249</f>
        <v>0</v>
      </c>
      <c r="Q92">
        <f>SmtRes!DC249</f>
        <v>0</v>
      </c>
      <c r="R92">
        <f>ROUND(ROUND(Q92*Source!I820, 6)*1, 2)</f>
        <v>0</v>
      </c>
      <c r="S92">
        <f>SmtRes!AC249</f>
        <v>0</v>
      </c>
      <c r="T92">
        <f>ROUND(ROUND(Q92*Source!I820, 6)*SmtRes!AK249, 2)</f>
        <v>0</v>
      </c>
      <c r="U92">
        <v>3</v>
      </c>
      <c r="Z92">
        <f>SmtRes!X249</f>
        <v>-1948375318</v>
      </c>
      <c r="AA92">
        <v>299589489</v>
      </c>
      <c r="AB92">
        <v>299589489</v>
      </c>
    </row>
    <row r="93" spans="1:28" x14ac:dyDescent="0.2">
      <c r="A93">
        <v>20</v>
      </c>
      <c r="B93">
        <v>248</v>
      </c>
      <c r="C93">
        <v>3</v>
      </c>
      <c r="D93">
        <v>0</v>
      </c>
      <c r="E93">
        <f>SmtRes!AV248</f>
        <v>0</v>
      </c>
      <c r="F93" t="str">
        <f>SmtRes!I248</f>
        <v>21.21-5-114</v>
      </c>
      <c r="G93" t="str">
        <f>SmtRes!K248</f>
        <v>Лента монтажная, тип ЛМ-5</v>
      </c>
      <c r="H93" t="str">
        <f>SmtRes!O248</f>
        <v>м</v>
      </c>
      <c r="I93">
        <f>SmtRes!Y248*Source!I820</f>
        <v>2.5</v>
      </c>
      <c r="J93">
        <f>SmtRes!AO248</f>
        <v>1</v>
      </c>
      <c r="K93">
        <f>SmtRes!AE248</f>
        <v>5.71</v>
      </c>
      <c r="L93">
        <f>SmtRes!DB248</f>
        <v>28.55</v>
      </c>
      <c r="M93">
        <f>ROUND(ROUND(L93*Source!I820, 6)*1, 2)</f>
        <v>14.28</v>
      </c>
      <c r="N93">
        <f>SmtRes!AA248</f>
        <v>5.71</v>
      </c>
      <c r="O93">
        <f>ROUND(ROUND(L93*Source!I820, 6)*SmtRes!DA248, 2)</f>
        <v>14.28</v>
      </c>
      <c r="P93">
        <f>SmtRes!AG248</f>
        <v>0</v>
      </c>
      <c r="Q93">
        <f>SmtRes!DC248</f>
        <v>0</v>
      </c>
      <c r="R93">
        <f>ROUND(ROUND(Q93*Source!I820, 6)*1, 2)</f>
        <v>0</v>
      </c>
      <c r="S93">
        <f>SmtRes!AC248</f>
        <v>0</v>
      </c>
      <c r="T93">
        <f>ROUND(ROUND(Q93*Source!I820, 6)*SmtRes!AK248, 2)</f>
        <v>0</v>
      </c>
      <c r="U93">
        <v>3</v>
      </c>
      <c r="Z93">
        <f>SmtRes!X248</f>
        <v>-1189895200</v>
      </c>
      <c r="AA93">
        <v>193152040</v>
      </c>
      <c r="AB93">
        <v>193152040</v>
      </c>
    </row>
    <row r="94" spans="1:28" x14ac:dyDescent="0.2">
      <c r="A94">
        <v>20</v>
      </c>
      <c r="B94">
        <v>247</v>
      </c>
      <c r="C94">
        <v>3</v>
      </c>
      <c r="D94">
        <v>0</v>
      </c>
      <c r="E94">
        <f>SmtRes!AV247</f>
        <v>0</v>
      </c>
      <c r="F94" t="str">
        <f>SmtRes!I247</f>
        <v>21.1-20-10</v>
      </c>
      <c r="G94" t="str">
        <f>SmtRes!K247</f>
        <v>Лента изоляционная хлопчатобумажная</v>
      </c>
      <c r="H94" t="str">
        <f>SmtRes!O247</f>
        <v>кг</v>
      </c>
      <c r="I94">
        <f>SmtRes!Y247*Source!I820</f>
        <v>0.08</v>
      </c>
      <c r="J94">
        <f>SmtRes!AO247</f>
        <v>1</v>
      </c>
      <c r="K94">
        <f>SmtRes!AE247</f>
        <v>363.22</v>
      </c>
      <c r="L94">
        <f>SmtRes!DB247</f>
        <v>58.12</v>
      </c>
      <c r="M94">
        <f>ROUND(ROUND(L94*Source!I820, 6)*1, 2)</f>
        <v>29.06</v>
      </c>
      <c r="N94">
        <f>SmtRes!AA247</f>
        <v>363.22</v>
      </c>
      <c r="O94">
        <f>ROUND(ROUND(L94*Source!I820, 6)*SmtRes!DA247, 2)</f>
        <v>29.06</v>
      </c>
      <c r="P94">
        <f>SmtRes!AG247</f>
        <v>0</v>
      </c>
      <c r="Q94">
        <f>SmtRes!DC247</f>
        <v>0</v>
      </c>
      <c r="R94">
        <f>ROUND(ROUND(Q94*Source!I820, 6)*1, 2)</f>
        <v>0</v>
      </c>
      <c r="S94">
        <f>SmtRes!AC247</f>
        <v>0</v>
      </c>
      <c r="T94">
        <f>ROUND(ROUND(Q94*Source!I820, 6)*SmtRes!AK247, 2)</f>
        <v>0</v>
      </c>
      <c r="U94">
        <v>3</v>
      </c>
      <c r="Z94">
        <f>SmtRes!X247</f>
        <v>1719425291</v>
      </c>
      <c r="AA94">
        <v>-1596111638</v>
      </c>
      <c r="AB94">
        <v>-1596111638</v>
      </c>
    </row>
    <row r="95" spans="1:28" x14ac:dyDescent="0.2">
      <c r="A95">
        <f>Source!A821</f>
        <v>17</v>
      </c>
      <c r="B95">
        <v>821</v>
      </c>
      <c r="C95">
        <v>3</v>
      </c>
      <c r="D95">
        <f>Source!BI821</f>
        <v>4</v>
      </c>
      <c r="E95">
        <f>Source!FS821</f>
        <v>0</v>
      </c>
      <c r="F95" t="str">
        <f>Source!F821</f>
        <v>21.23-8-270</v>
      </c>
      <c r="G95" t="str">
        <f>Source!G821</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95" t="str">
        <f>Source!H821</f>
        <v>км</v>
      </c>
      <c r="I95">
        <f>Source!I821</f>
        <v>0.05</v>
      </c>
      <c r="J95">
        <v>1</v>
      </c>
      <c r="K95">
        <f>Source!AC821</f>
        <v>129532.62</v>
      </c>
      <c r="M95">
        <f>ROUND(K95*I95, 2)</f>
        <v>6476.63</v>
      </c>
      <c r="N95">
        <f>Source!AC821*IF(Source!BC821&lt;&gt; 0, Source!BC821, 1)</f>
        <v>129532.62</v>
      </c>
      <c r="O95">
        <f>ROUND(N95*I95, 2)</f>
        <v>6476.63</v>
      </c>
      <c r="P95">
        <f>Source!AE821</f>
        <v>0</v>
      </c>
      <c r="R95">
        <f>ROUND(P95*I95, 2)</f>
        <v>0</v>
      </c>
      <c r="S95">
        <f>Source!AE821*IF(Source!BS821&lt;&gt; 0, Source!BS821, 1)</f>
        <v>0</v>
      </c>
      <c r="T95">
        <f>ROUND(S95*I95, 2)</f>
        <v>0</v>
      </c>
      <c r="U95">
        <v>3</v>
      </c>
      <c r="Z95">
        <f>Source!GF821</f>
        <v>7717958</v>
      </c>
      <c r="AA95">
        <v>2094450950</v>
      </c>
      <c r="AB95">
        <v>2094450950</v>
      </c>
    </row>
    <row r="96" spans="1:28" x14ac:dyDescent="0.2">
      <c r="A96">
        <f>Source!A854</f>
        <v>4</v>
      </c>
      <c r="B96">
        <v>854</v>
      </c>
      <c r="G96" t="str">
        <f>Source!G854</f>
        <v>Помещение 130 Вспомогательное помещение интерактивной библиотеки</v>
      </c>
    </row>
    <row r="97" spans="1:28" x14ac:dyDescent="0.2">
      <c r="A97">
        <v>20</v>
      </c>
      <c r="B97">
        <v>259</v>
      </c>
      <c r="C97">
        <v>3</v>
      </c>
      <c r="D97">
        <v>0</v>
      </c>
      <c r="E97">
        <f>SmtRes!AV259</f>
        <v>0</v>
      </c>
      <c r="F97" t="str">
        <f>SmtRes!I259</f>
        <v>21.7-3-29</v>
      </c>
      <c r="G97" t="str">
        <f>SmtRes!K259</f>
        <v>Сверло алмазное кольцевое, высокоэффективное, для всех типов бетона, длина 430 мм, диаметр 72 мм</v>
      </c>
      <c r="H97" t="str">
        <f>SmtRes!O259</f>
        <v>шт.</v>
      </c>
      <c r="I97">
        <f>SmtRes!Y259*Source!I859</f>
        <v>1.34E-3</v>
      </c>
      <c r="J97">
        <f>SmtRes!AO259</f>
        <v>1</v>
      </c>
      <c r="K97">
        <f>SmtRes!AE259</f>
        <v>16620.27</v>
      </c>
      <c r="L97">
        <f>SmtRes!DB259</f>
        <v>111.36</v>
      </c>
      <c r="M97">
        <f>ROUND(ROUND(L97*Source!I859, 6)*1, 2)</f>
        <v>22.27</v>
      </c>
      <c r="N97">
        <f>SmtRes!AA259</f>
        <v>16620.27</v>
      </c>
      <c r="O97">
        <f>ROUND(ROUND(L97*Source!I859, 6)*SmtRes!DA259, 2)</f>
        <v>22.27</v>
      </c>
      <c r="P97">
        <f>SmtRes!AG259</f>
        <v>0</v>
      </c>
      <c r="Q97">
        <f>SmtRes!DC259</f>
        <v>0</v>
      </c>
      <c r="R97">
        <f>ROUND(ROUND(Q97*Source!I859, 6)*1, 2)</f>
        <v>0</v>
      </c>
      <c r="S97">
        <f>SmtRes!AC259</f>
        <v>0</v>
      </c>
      <c r="T97">
        <f>ROUND(ROUND(Q97*Source!I859, 6)*SmtRes!AK259, 2)</f>
        <v>0</v>
      </c>
      <c r="U97">
        <v>3</v>
      </c>
      <c r="Z97">
        <f>SmtRes!X259</f>
        <v>656259231</v>
      </c>
      <c r="AA97">
        <v>-55341773</v>
      </c>
      <c r="AB97">
        <v>-55341773</v>
      </c>
    </row>
    <row r="98" spans="1:28" x14ac:dyDescent="0.2">
      <c r="A98">
        <v>20</v>
      </c>
      <c r="B98">
        <v>258</v>
      </c>
      <c r="C98">
        <v>3</v>
      </c>
      <c r="D98">
        <v>0</v>
      </c>
      <c r="E98">
        <f>SmtRes!AV258</f>
        <v>0</v>
      </c>
      <c r="F98" t="str">
        <f>SmtRes!I258</f>
        <v>21.1-25-13</v>
      </c>
      <c r="G98" t="str">
        <f>SmtRes!K258</f>
        <v>Вода</v>
      </c>
      <c r="H98" t="str">
        <f>SmtRes!O258</f>
        <v>м3</v>
      </c>
      <c r="I98">
        <f>SmtRes!Y258*Source!I859</f>
        <v>3.5200000000000006E-3</v>
      </c>
      <c r="J98">
        <f>SmtRes!AO258</f>
        <v>1</v>
      </c>
      <c r="K98">
        <f>SmtRes!AE258</f>
        <v>54.81</v>
      </c>
      <c r="L98">
        <f>SmtRes!DB258</f>
        <v>0.96</v>
      </c>
      <c r="M98">
        <f>ROUND(ROUND(L98*Source!I859, 6)*1, 2)</f>
        <v>0.19</v>
      </c>
      <c r="N98">
        <f>SmtRes!AA258</f>
        <v>54.81</v>
      </c>
      <c r="O98">
        <f>ROUND(ROUND(L98*Source!I859, 6)*SmtRes!DA258, 2)</f>
        <v>0.19</v>
      </c>
      <c r="P98">
        <f>SmtRes!AG258</f>
        <v>0</v>
      </c>
      <c r="Q98">
        <f>SmtRes!DC258</f>
        <v>0</v>
      </c>
      <c r="R98">
        <f>ROUND(ROUND(Q98*Source!I859, 6)*1, 2)</f>
        <v>0</v>
      </c>
      <c r="S98">
        <f>SmtRes!AC258</f>
        <v>0</v>
      </c>
      <c r="T98">
        <f>ROUND(ROUND(Q98*Source!I859, 6)*SmtRes!AK258, 2)</f>
        <v>0</v>
      </c>
      <c r="U98">
        <v>3</v>
      </c>
      <c r="Z98">
        <f>SmtRes!X258</f>
        <v>-35091971</v>
      </c>
      <c r="AA98">
        <v>1203958368</v>
      </c>
      <c r="AB98">
        <v>1203958368</v>
      </c>
    </row>
    <row r="99" spans="1:28" x14ac:dyDescent="0.2">
      <c r="A99">
        <f>Source!A861</f>
        <v>17</v>
      </c>
      <c r="B99">
        <v>861</v>
      </c>
      <c r="C99">
        <v>3</v>
      </c>
      <c r="D99">
        <f>Source!BI861</f>
        <v>4</v>
      </c>
      <c r="E99">
        <f>Source!FS861</f>
        <v>0</v>
      </c>
      <c r="F99" t="str">
        <f>Source!F861</f>
        <v>21.23-8-140</v>
      </c>
      <c r="G99" t="str">
        <f>Source!G861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99" t="str">
        <f>Source!H861</f>
        <v>км</v>
      </c>
      <c r="I99">
        <f>Source!I861</f>
        <v>1E-3</v>
      </c>
      <c r="J99">
        <v>1</v>
      </c>
      <c r="K99">
        <f>Source!AC861</f>
        <v>99860.32</v>
      </c>
      <c r="M99">
        <f>ROUND(K99*I99, 2)</f>
        <v>99.86</v>
      </c>
      <c r="N99">
        <f>Source!AC861*IF(Source!BC861&lt;&gt; 0, Source!BC861, 1)</f>
        <v>99860.32</v>
      </c>
      <c r="O99">
        <f>ROUND(N99*I99, 2)</f>
        <v>99.86</v>
      </c>
      <c r="P99">
        <f>Source!AE861</f>
        <v>0</v>
      </c>
      <c r="R99">
        <f>ROUND(P99*I99, 2)</f>
        <v>0</v>
      </c>
      <c r="S99">
        <f>Source!AE861*IF(Source!BS861&lt;&gt; 0, Source!BS861, 1)</f>
        <v>0</v>
      </c>
      <c r="T99">
        <f>ROUND(S99*I99, 2)</f>
        <v>0</v>
      </c>
      <c r="U99">
        <v>3</v>
      </c>
      <c r="Z99">
        <f>Source!GF861</f>
        <v>2077141205</v>
      </c>
      <c r="AA99">
        <v>472379674</v>
      </c>
      <c r="AB99">
        <v>472379674</v>
      </c>
    </row>
    <row r="100" spans="1:28" x14ac:dyDescent="0.2">
      <c r="A100">
        <f>Source!A862</f>
        <v>17</v>
      </c>
      <c r="B100">
        <v>862</v>
      </c>
      <c r="C100">
        <v>3</v>
      </c>
      <c r="D100">
        <f>Source!BI862</f>
        <v>4</v>
      </c>
      <c r="E100">
        <f>Source!FS862</f>
        <v>0</v>
      </c>
      <c r="F100" t="str">
        <f>Source!F862</f>
        <v>21.21-5-84</v>
      </c>
      <c r="G100" t="str">
        <f>Source!G862</f>
        <v>Коробки для установки выключателей, переключателей и штепсельных розеток при скрытой электропроводке, тип КУВ-1М УХЛЗ</v>
      </c>
      <c r="H100" t="str">
        <f>Source!H862</f>
        <v>1000 шт.</v>
      </c>
      <c r="I100">
        <f>Source!I862</f>
        <v>4.0000000000000001E-3</v>
      </c>
      <c r="J100">
        <v>1</v>
      </c>
      <c r="K100">
        <f>Source!AC862</f>
        <v>72169.899999999994</v>
      </c>
      <c r="M100">
        <f>ROUND(K100*I100, 2)</f>
        <v>288.68</v>
      </c>
      <c r="N100">
        <f>Source!AC862*IF(Source!BC862&lt;&gt; 0, Source!BC862, 1)</f>
        <v>72169.899999999994</v>
      </c>
      <c r="O100">
        <f>ROUND(N100*I100, 2)</f>
        <v>288.68</v>
      </c>
      <c r="P100">
        <f>Source!AE862</f>
        <v>0</v>
      </c>
      <c r="R100">
        <f>ROUND(P100*I100, 2)</f>
        <v>0</v>
      </c>
      <c r="S100">
        <f>Source!AE862*IF(Source!BS862&lt;&gt; 0, Source!BS862, 1)</f>
        <v>0</v>
      </c>
      <c r="T100">
        <f>ROUND(S100*I100, 2)</f>
        <v>0</v>
      </c>
      <c r="U100">
        <v>3</v>
      </c>
      <c r="Z100">
        <f>Source!GF862</f>
        <v>653953554</v>
      </c>
      <c r="AA100">
        <v>-1378273173</v>
      </c>
      <c r="AB100">
        <v>-1378273173</v>
      </c>
    </row>
    <row r="101" spans="1:28" x14ac:dyDescent="0.2">
      <c r="A101">
        <f>Source!A897</f>
        <v>4</v>
      </c>
      <c r="B101">
        <v>897</v>
      </c>
      <c r="G101" t="str">
        <f>Source!G897</f>
        <v>Помещение 131 Подсобное помещение</v>
      </c>
    </row>
    <row r="102" spans="1:28" x14ac:dyDescent="0.2">
      <c r="A102">
        <v>20</v>
      </c>
      <c r="B102">
        <v>272</v>
      </c>
      <c r="C102">
        <v>3</v>
      </c>
      <c r="D102">
        <v>0</v>
      </c>
      <c r="E102">
        <f>SmtRes!AV272</f>
        <v>0</v>
      </c>
      <c r="F102" t="str">
        <f>SmtRes!I272</f>
        <v>21.7-3-29</v>
      </c>
      <c r="G102" t="str">
        <f>SmtRes!K272</f>
        <v>Сверло алмазное кольцевое, высокоэффективное, для всех типов бетона, длина 430 мм, диаметр 72 мм</v>
      </c>
      <c r="H102" t="str">
        <f>SmtRes!O272</f>
        <v>шт.</v>
      </c>
      <c r="I102">
        <f>SmtRes!Y272*Source!I902</f>
        <v>1.34E-3</v>
      </c>
      <c r="J102">
        <f>SmtRes!AO272</f>
        <v>1</v>
      </c>
      <c r="K102">
        <f>SmtRes!AE272</f>
        <v>16620.27</v>
      </c>
      <c r="L102">
        <f>SmtRes!DB272</f>
        <v>111.36</v>
      </c>
      <c r="M102">
        <f>ROUND(ROUND(L102*Source!I902, 6)*1, 2)</f>
        <v>22.27</v>
      </c>
      <c r="N102">
        <f>SmtRes!AA272</f>
        <v>16620.27</v>
      </c>
      <c r="O102">
        <f>ROUND(ROUND(L102*Source!I902, 6)*SmtRes!DA272, 2)</f>
        <v>22.27</v>
      </c>
      <c r="P102">
        <f>SmtRes!AG272</f>
        <v>0</v>
      </c>
      <c r="Q102">
        <f>SmtRes!DC272</f>
        <v>0</v>
      </c>
      <c r="R102">
        <f>ROUND(ROUND(Q102*Source!I902, 6)*1, 2)</f>
        <v>0</v>
      </c>
      <c r="S102">
        <f>SmtRes!AC272</f>
        <v>0</v>
      </c>
      <c r="T102">
        <f>ROUND(ROUND(Q102*Source!I902, 6)*SmtRes!AK272, 2)</f>
        <v>0</v>
      </c>
      <c r="U102">
        <v>3</v>
      </c>
      <c r="Z102">
        <f>SmtRes!X272</f>
        <v>656259231</v>
      </c>
      <c r="AA102">
        <v>-55341773</v>
      </c>
      <c r="AB102">
        <v>-55341773</v>
      </c>
    </row>
    <row r="103" spans="1:28" x14ac:dyDescent="0.2">
      <c r="A103">
        <v>20</v>
      </c>
      <c r="B103">
        <v>271</v>
      </c>
      <c r="C103">
        <v>3</v>
      </c>
      <c r="D103">
        <v>0</v>
      </c>
      <c r="E103">
        <f>SmtRes!AV271</f>
        <v>0</v>
      </c>
      <c r="F103" t="str">
        <f>SmtRes!I271</f>
        <v>21.1-25-13</v>
      </c>
      <c r="G103" t="str">
        <f>SmtRes!K271</f>
        <v>Вода</v>
      </c>
      <c r="H103" t="str">
        <f>SmtRes!O271</f>
        <v>м3</v>
      </c>
      <c r="I103">
        <f>SmtRes!Y271*Source!I902</f>
        <v>3.5200000000000006E-3</v>
      </c>
      <c r="J103">
        <f>SmtRes!AO271</f>
        <v>1</v>
      </c>
      <c r="K103">
        <f>SmtRes!AE271</f>
        <v>54.81</v>
      </c>
      <c r="L103">
        <f>SmtRes!DB271</f>
        <v>0.96</v>
      </c>
      <c r="M103">
        <f>ROUND(ROUND(L103*Source!I902, 6)*1, 2)</f>
        <v>0.19</v>
      </c>
      <c r="N103">
        <f>SmtRes!AA271</f>
        <v>54.81</v>
      </c>
      <c r="O103">
        <f>ROUND(ROUND(L103*Source!I902, 6)*SmtRes!DA271, 2)</f>
        <v>0.19</v>
      </c>
      <c r="P103">
        <f>SmtRes!AG271</f>
        <v>0</v>
      </c>
      <c r="Q103">
        <f>SmtRes!DC271</f>
        <v>0</v>
      </c>
      <c r="R103">
        <f>ROUND(ROUND(Q103*Source!I902, 6)*1, 2)</f>
        <v>0</v>
      </c>
      <c r="S103">
        <f>SmtRes!AC271</f>
        <v>0</v>
      </c>
      <c r="T103">
        <f>ROUND(ROUND(Q103*Source!I902, 6)*SmtRes!AK271, 2)</f>
        <v>0</v>
      </c>
      <c r="U103">
        <v>3</v>
      </c>
      <c r="Z103">
        <f>SmtRes!X271</f>
        <v>-35091971</v>
      </c>
      <c r="AA103">
        <v>1203958368</v>
      </c>
      <c r="AB103">
        <v>1203958368</v>
      </c>
    </row>
    <row r="104" spans="1:28" x14ac:dyDescent="0.2">
      <c r="A104">
        <f>Source!A904</f>
        <v>17</v>
      </c>
      <c r="B104">
        <v>904</v>
      </c>
      <c r="C104">
        <v>3</v>
      </c>
      <c r="D104">
        <f>Source!BI904</f>
        <v>4</v>
      </c>
      <c r="E104">
        <f>Source!FS904</f>
        <v>0</v>
      </c>
      <c r="F104" t="str">
        <f>Source!F904</f>
        <v>21.23-8-140</v>
      </c>
      <c r="G104" t="str">
        <f>Source!G904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04" t="str">
        <f>Source!H904</f>
        <v>км</v>
      </c>
      <c r="I104">
        <f>Source!I904</f>
        <v>1E-3</v>
      </c>
      <c r="J104">
        <v>1</v>
      </c>
      <c r="K104">
        <f>Source!AC904</f>
        <v>99860.32</v>
      </c>
      <c r="M104">
        <f>ROUND(K104*I104, 2)</f>
        <v>99.86</v>
      </c>
      <c r="N104">
        <f>Source!AC904*IF(Source!BC904&lt;&gt; 0, Source!BC904, 1)</f>
        <v>99860.32</v>
      </c>
      <c r="O104">
        <f>ROUND(N104*I104, 2)</f>
        <v>99.86</v>
      </c>
      <c r="P104">
        <f>Source!AE904</f>
        <v>0</v>
      </c>
      <c r="R104">
        <f>ROUND(P104*I104, 2)</f>
        <v>0</v>
      </c>
      <c r="S104">
        <f>Source!AE904*IF(Source!BS904&lt;&gt; 0, Source!BS904, 1)</f>
        <v>0</v>
      </c>
      <c r="T104">
        <f>ROUND(S104*I104, 2)</f>
        <v>0</v>
      </c>
      <c r="U104">
        <v>3</v>
      </c>
      <c r="Z104">
        <f>Source!GF904</f>
        <v>2077141205</v>
      </c>
      <c r="AA104">
        <v>472379674</v>
      </c>
      <c r="AB104">
        <v>472379674</v>
      </c>
    </row>
    <row r="105" spans="1:28" x14ac:dyDescent="0.2">
      <c r="A105">
        <f>Source!A905</f>
        <v>17</v>
      </c>
      <c r="B105">
        <v>905</v>
      </c>
      <c r="C105">
        <v>3</v>
      </c>
      <c r="D105">
        <f>Source!BI905</f>
        <v>4</v>
      </c>
      <c r="E105">
        <f>Source!FS905</f>
        <v>0</v>
      </c>
      <c r="F105" t="str">
        <f>Source!F905</f>
        <v>21.21-5-84</v>
      </c>
      <c r="G105" t="str">
        <f>Source!G905</f>
        <v>Коробки для установки выключателей, переключателей и штепсельных розеток при скрытой электропроводке, тип КУВ-1М УХЛЗ</v>
      </c>
      <c r="H105" t="str">
        <f>Source!H905</f>
        <v>1000 шт.</v>
      </c>
      <c r="I105">
        <f>Source!I905</f>
        <v>2E-3</v>
      </c>
      <c r="J105">
        <v>1</v>
      </c>
      <c r="K105">
        <f>Source!AC905</f>
        <v>72169.899999999994</v>
      </c>
      <c r="M105">
        <f>ROUND(K105*I105, 2)</f>
        <v>144.34</v>
      </c>
      <c r="N105">
        <f>Source!AC905*IF(Source!BC905&lt;&gt; 0, Source!BC905, 1)</f>
        <v>72169.899999999994</v>
      </c>
      <c r="O105">
        <f>ROUND(N105*I105, 2)</f>
        <v>144.34</v>
      </c>
      <c r="P105">
        <f>Source!AE905</f>
        <v>0</v>
      </c>
      <c r="R105">
        <f>ROUND(P105*I105, 2)</f>
        <v>0</v>
      </c>
      <c r="S105">
        <f>Source!AE905*IF(Source!BS905&lt;&gt; 0, Source!BS905, 1)</f>
        <v>0</v>
      </c>
      <c r="T105">
        <f>ROUND(S105*I105, 2)</f>
        <v>0</v>
      </c>
      <c r="U105">
        <v>3</v>
      </c>
      <c r="Z105">
        <f>Source!GF905</f>
        <v>653953554</v>
      </c>
      <c r="AA105">
        <v>-1378273173</v>
      </c>
      <c r="AB105">
        <v>-1378273173</v>
      </c>
    </row>
    <row r="106" spans="1:28" x14ac:dyDescent="0.2">
      <c r="A106">
        <f>Source!A939</f>
        <v>4</v>
      </c>
      <c r="B106">
        <v>939</v>
      </c>
      <c r="G106" t="str">
        <f>Source!G939</f>
        <v>Помещение 133 Медкабинет</v>
      </c>
    </row>
    <row r="107" spans="1:28" x14ac:dyDescent="0.2">
      <c r="A107">
        <v>20</v>
      </c>
      <c r="B107">
        <v>284</v>
      </c>
      <c r="C107">
        <v>3</v>
      </c>
      <c r="D107">
        <v>0</v>
      </c>
      <c r="E107">
        <f>SmtRes!AV284</f>
        <v>0</v>
      </c>
      <c r="F107" t="str">
        <f>SmtRes!I284</f>
        <v>21.7-3-29</v>
      </c>
      <c r="G107" t="str">
        <f>SmtRes!K284</f>
        <v>Сверло алмазное кольцевое, высокоэффективное, для всех типов бетона, длина 430 мм, диаметр 72 мм</v>
      </c>
      <c r="H107" t="str">
        <f>SmtRes!O284</f>
        <v>шт.</v>
      </c>
      <c r="I107">
        <f>SmtRes!Y284*Source!I944</f>
        <v>1.34E-3</v>
      </c>
      <c r="J107">
        <f>SmtRes!AO284</f>
        <v>1</v>
      </c>
      <c r="K107">
        <f>SmtRes!AE284</f>
        <v>16620.27</v>
      </c>
      <c r="L107">
        <f>SmtRes!DB284</f>
        <v>111.36</v>
      </c>
      <c r="M107">
        <f>ROUND(ROUND(L107*Source!I944, 6)*1, 2)</f>
        <v>22.27</v>
      </c>
      <c r="N107">
        <f>SmtRes!AA284</f>
        <v>16620.27</v>
      </c>
      <c r="O107">
        <f>ROUND(ROUND(L107*Source!I944, 6)*SmtRes!DA284, 2)</f>
        <v>22.27</v>
      </c>
      <c r="P107">
        <f>SmtRes!AG284</f>
        <v>0</v>
      </c>
      <c r="Q107">
        <f>SmtRes!DC284</f>
        <v>0</v>
      </c>
      <c r="R107">
        <f>ROUND(ROUND(Q107*Source!I944, 6)*1, 2)</f>
        <v>0</v>
      </c>
      <c r="S107">
        <f>SmtRes!AC284</f>
        <v>0</v>
      </c>
      <c r="T107">
        <f>ROUND(ROUND(Q107*Source!I944, 6)*SmtRes!AK284, 2)</f>
        <v>0</v>
      </c>
      <c r="U107">
        <v>3</v>
      </c>
      <c r="Z107">
        <f>SmtRes!X284</f>
        <v>656259231</v>
      </c>
      <c r="AA107">
        <v>-55341773</v>
      </c>
      <c r="AB107">
        <v>-55341773</v>
      </c>
    </row>
    <row r="108" spans="1:28" x14ac:dyDescent="0.2">
      <c r="A108">
        <v>20</v>
      </c>
      <c r="B108">
        <v>283</v>
      </c>
      <c r="C108">
        <v>3</v>
      </c>
      <c r="D108">
        <v>0</v>
      </c>
      <c r="E108">
        <f>SmtRes!AV283</f>
        <v>0</v>
      </c>
      <c r="F108" t="str">
        <f>SmtRes!I283</f>
        <v>21.1-25-13</v>
      </c>
      <c r="G108" t="str">
        <f>SmtRes!K283</f>
        <v>Вода</v>
      </c>
      <c r="H108" t="str">
        <f>SmtRes!O283</f>
        <v>м3</v>
      </c>
      <c r="I108">
        <f>SmtRes!Y283*Source!I944</f>
        <v>3.5200000000000006E-3</v>
      </c>
      <c r="J108">
        <f>SmtRes!AO283</f>
        <v>1</v>
      </c>
      <c r="K108">
        <f>SmtRes!AE283</f>
        <v>54.81</v>
      </c>
      <c r="L108">
        <f>SmtRes!DB283</f>
        <v>0.96</v>
      </c>
      <c r="M108">
        <f>ROUND(ROUND(L108*Source!I944, 6)*1, 2)</f>
        <v>0.19</v>
      </c>
      <c r="N108">
        <f>SmtRes!AA283</f>
        <v>54.81</v>
      </c>
      <c r="O108">
        <f>ROUND(ROUND(L108*Source!I944, 6)*SmtRes!DA283, 2)</f>
        <v>0.19</v>
      </c>
      <c r="P108">
        <f>SmtRes!AG283</f>
        <v>0</v>
      </c>
      <c r="Q108">
        <f>SmtRes!DC283</f>
        <v>0</v>
      </c>
      <c r="R108">
        <f>ROUND(ROUND(Q108*Source!I944, 6)*1, 2)</f>
        <v>0</v>
      </c>
      <c r="S108">
        <f>SmtRes!AC283</f>
        <v>0</v>
      </c>
      <c r="T108">
        <f>ROUND(ROUND(Q108*Source!I944, 6)*SmtRes!AK283, 2)</f>
        <v>0</v>
      </c>
      <c r="U108">
        <v>3</v>
      </c>
      <c r="Z108">
        <f>SmtRes!X283</f>
        <v>-35091971</v>
      </c>
      <c r="AA108">
        <v>1203958368</v>
      </c>
      <c r="AB108">
        <v>1203958368</v>
      </c>
    </row>
    <row r="109" spans="1:28" x14ac:dyDescent="0.2">
      <c r="A109">
        <f>Source!A946</f>
        <v>17</v>
      </c>
      <c r="B109">
        <v>946</v>
      </c>
      <c r="C109">
        <v>3</v>
      </c>
      <c r="D109">
        <f>Source!BI946</f>
        <v>4</v>
      </c>
      <c r="E109">
        <f>Source!FS946</f>
        <v>0</v>
      </c>
      <c r="F109" t="str">
        <f>Source!F946</f>
        <v>21.23-8-140</v>
      </c>
      <c r="G109" t="str">
        <f>Source!G946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09" t="str">
        <f>Source!H946</f>
        <v>км</v>
      </c>
      <c r="I109">
        <f>Source!I946</f>
        <v>1E-3</v>
      </c>
      <c r="J109">
        <v>1</v>
      </c>
      <c r="K109">
        <f>Source!AC946</f>
        <v>99860.32</v>
      </c>
      <c r="M109">
        <f>ROUND(K109*I109, 2)</f>
        <v>99.86</v>
      </c>
      <c r="N109">
        <f>Source!AC946*IF(Source!BC946&lt;&gt; 0, Source!BC946, 1)</f>
        <v>99860.32</v>
      </c>
      <c r="O109">
        <f>ROUND(N109*I109, 2)</f>
        <v>99.86</v>
      </c>
      <c r="P109">
        <f>Source!AE946</f>
        <v>0</v>
      </c>
      <c r="R109">
        <f>ROUND(P109*I109, 2)</f>
        <v>0</v>
      </c>
      <c r="S109">
        <f>Source!AE946*IF(Source!BS946&lt;&gt; 0, Source!BS946, 1)</f>
        <v>0</v>
      </c>
      <c r="T109">
        <f>ROUND(S109*I109, 2)</f>
        <v>0</v>
      </c>
      <c r="U109">
        <v>3</v>
      </c>
      <c r="Z109">
        <f>Source!GF946</f>
        <v>2077141205</v>
      </c>
      <c r="AA109">
        <v>472379674</v>
      </c>
      <c r="AB109">
        <v>472379674</v>
      </c>
    </row>
    <row r="110" spans="1:28" x14ac:dyDescent="0.2">
      <c r="A110">
        <f>Source!A947</f>
        <v>17</v>
      </c>
      <c r="B110">
        <v>947</v>
      </c>
      <c r="C110">
        <v>3</v>
      </c>
      <c r="D110">
        <f>Source!BI947</f>
        <v>4</v>
      </c>
      <c r="E110">
        <f>Source!FS947</f>
        <v>0</v>
      </c>
      <c r="F110" t="str">
        <f>Source!F947</f>
        <v>21.21-5-84</v>
      </c>
      <c r="G110" t="str">
        <f>Source!G947</f>
        <v>Коробки для установки выключателей, переключателей и штепсельных розеток при скрытой электропроводке, тип КУВ-1М УХЛЗ</v>
      </c>
      <c r="H110" t="str">
        <f>Source!H947</f>
        <v>1000 шт.</v>
      </c>
      <c r="I110">
        <f>Source!I947</f>
        <v>2E-3</v>
      </c>
      <c r="J110">
        <v>1</v>
      </c>
      <c r="K110">
        <f>Source!AC947</f>
        <v>72169.899999999994</v>
      </c>
      <c r="M110">
        <f>ROUND(K110*I110, 2)</f>
        <v>144.34</v>
      </c>
      <c r="N110">
        <f>Source!AC947*IF(Source!BC947&lt;&gt; 0, Source!BC947, 1)</f>
        <v>72169.899999999994</v>
      </c>
      <c r="O110">
        <f>ROUND(N110*I110, 2)</f>
        <v>144.34</v>
      </c>
      <c r="P110">
        <f>Source!AE947</f>
        <v>0</v>
      </c>
      <c r="R110">
        <f>ROUND(P110*I110, 2)</f>
        <v>0</v>
      </c>
      <c r="S110">
        <f>Source!AE947*IF(Source!BS947&lt;&gt; 0, Source!BS947, 1)</f>
        <v>0</v>
      </c>
      <c r="T110">
        <f>ROUND(S110*I110, 2)</f>
        <v>0</v>
      </c>
      <c r="U110">
        <v>3</v>
      </c>
      <c r="Z110">
        <f>Source!GF947</f>
        <v>653953554</v>
      </c>
      <c r="AA110">
        <v>-1378273173</v>
      </c>
      <c r="AB110">
        <v>-1378273173</v>
      </c>
    </row>
    <row r="111" spans="1:28" x14ac:dyDescent="0.2">
      <c r="A111">
        <f>Source!A982</f>
        <v>4</v>
      </c>
      <c r="B111">
        <v>982</v>
      </c>
      <c r="G111" t="str">
        <f>Source!G982</f>
        <v>Помещение 134 Процедурная</v>
      </c>
    </row>
    <row r="112" spans="1:28" x14ac:dyDescent="0.2">
      <c r="A112">
        <v>20</v>
      </c>
      <c r="B112">
        <v>297</v>
      </c>
      <c r="C112">
        <v>3</v>
      </c>
      <c r="D112">
        <v>0</v>
      </c>
      <c r="E112">
        <f>SmtRes!AV297</f>
        <v>0</v>
      </c>
      <c r="F112" t="str">
        <f>SmtRes!I297</f>
        <v>21.7-3-29</v>
      </c>
      <c r="G112" t="str">
        <f>SmtRes!K297</f>
        <v>Сверло алмазное кольцевое, высокоэффективное, для всех типов бетона, длина 430 мм, диаметр 72 мм</v>
      </c>
      <c r="H112" t="str">
        <f>SmtRes!O297</f>
        <v>шт.</v>
      </c>
      <c r="I112">
        <f>SmtRes!Y297*Source!I987</f>
        <v>1.34E-3</v>
      </c>
      <c r="J112">
        <f>SmtRes!AO297</f>
        <v>1</v>
      </c>
      <c r="K112">
        <f>SmtRes!AE297</f>
        <v>16620.27</v>
      </c>
      <c r="L112">
        <f>SmtRes!DB297</f>
        <v>111.36</v>
      </c>
      <c r="M112">
        <f>ROUND(ROUND(L112*Source!I987, 6)*1, 2)</f>
        <v>22.27</v>
      </c>
      <c r="N112">
        <f>SmtRes!AA297</f>
        <v>16620.27</v>
      </c>
      <c r="O112">
        <f>ROUND(ROUND(L112*Source!I987, 6)*SmtRes!DA297, 2)</f>
        <v>22.27</v>
      </c>
      <c r="P112">
        <f>SmtRes!AG297</f>
        <v>0</v>
      </c>
      <c r="Q112">
        <f>SmtRes!DC297</f>
        <v>0</v>
      </c>
      <c r="R112">
        <f>ROUND(ROUND(Q112*Source!I987, 6)*1, 2)</f>
        <v>0</v>
      </c>
      <c r="S112">
        <f>SmtRes!AC297</f>
        <v>0</v>
      </c>
      <c r="T112">
        <f>ROUND(ROUND(Q112*Source!I987, 6)*SmtRes!AK297, 2)</f>
        <v>0</v>
      </c>
      <c r="U112">
        <v>3</v>
      </c>
      <c r="Z112">
        <f>SmtRes!X297</f>
        <v>656259231</v>
      </c>
      <c r="AA112">
        <v>-55341773</v>
      </c>
      <c r="AB112">
        <v>-55341773</v>
      </c>
    </row>
    <row r="113" spans="1:28" x14ac:dyDescent="0.2">
      <c r="A113">
        <v>20</v>
      </c>
      <c r="B113">
        <v>296</v>
      </c>
      <c r="C113">
        <v>3</v>
      </c>
      <c r="D113">
        <v>0</v>
      </c>
      <c r="E113">
        <f>SmtRes!AV296</f>
        <v>0</v>
      </c>
      <c r="F113" t="str">
        <f>SmtRes!I296</f>
        <v>21.1-25-13</v>
      </c>
      <c r="G113" t="str">
        <f>SmtRes!K296</f>
        <v>Вода</v>
      </c>
      <c r="H113" t="str">
        <f>SmtRes!O296</f>
        <v>м3</v>
      </c>
      <c r="I113">
        <f>SmtRes!Y296*Source!I987</f>
        <v>3.5200000000000006E-3</v>
      </c>
      <c r="J113">
        <f>SmtRes!AO296</f>
        <v>1</v>
      </c>
      <c r="K113">
        <f>SmtRes!AE296</f>
        <v>54.81</v>
      </c>
      <c r="L113">
        <f>SmtRes!DB296</f>
        <v>0.96</v>
      </c>
      <c r="M113">
        <f>ROUND(ROUND(L113*Source!I987, 6)*1, 2)</f>
        <v>0.19</v>
      </c>
      <c r="N113">
        <f>SmtRes!AA296</f>
        <v>54.81</v>
      </c>
      <c r="O113">
        <f>ROUND(ROUND(L113*Source!I987, 6)*SmtRes!DA296, 2)</f>
        <v>0.19</v>
      </c>
      <c r="P113">
        <f>SmtRes!AG296</f>
        <v>0</v>
      </c>
      <c r="Q113">
        <f>SmtRes!DC296</f>
        <v>0</v>
      </c>
      <c r="R113">
        <f>ROUND(ROUND(Q113*Source!I987, 6)*1, 2)</f>
        <v>0</v>
      </c>
      <c r="S113">
        <f>SmtRes!AC296</f>
        <v>0</v>
      </c>
      <c r="T113">
        <f>ROUND(ROUND(Q113*Source!I987, 6)*SmtRes!AK296, 2)</f>
        <v>0</v>
      </c>
      <c r="U113">
        <v>3</v>
      </c>
      <c r="Z113">
        <f>SmtRes!X296</f>
        <v>-35091971</v>
      </c>
      <c r="AA113">
        <v>1203958368</v>
      </c>
      <c r="AB113">
        <v>1203958368</v>
      </c>
    </row>
    <row r="114" spans="1:28" x14ac:dyDescent="0.2">
      <c r="A114">
        <f>Source!A989</f>
        <v>17</v>
      </c>
      <c r="B114">
        <v>989</v>
      </c>
      <c r="C114">
        <v>3</v>
      </c>
      <c r="D114">
        <f>Source!BI989</f>
        <v>4</v>
      </c>
      <c r="E114">
        <f>Source!FS989</f>
        <v>0</v>
      </c>
      <c r="F114" t="str">
        <f>Source!F989</f>
        <v>21.23-8-140</v>
      </c>
      <c r="G114" t="str">
        <f>Source!G989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14" t="str">
        <f>Source!H989</f>
        <v>км</v>
      </c>
      <c r="I114">
        <f>Source!I989</f>
        <v>1E-3</v>
      </c>
      <c r="J114">
        <v>1</v>
      </c>
      <c r="K114">
        <f>Source!AC989</f>
        <v>99860.32</v>
      </c>
      <c r="M114">
        <f>ROUND(K114*I114, 2)</f>
        <v>99.86</v>
      </c>
      <c r="N114">
        <f>Source!AC989*IF(Source!BC989&lt;&gt; 0, Source!BC989, 1)</f>
        <v>99860.32</v>
      </c>
      <c r="O114">
        <f>ROUND(N114*I114, 2)</f>
        <v>99.86</v>
      </c>
      <c r="P114">
        <f>Source!AE989</f>
        <v>0</v>
      </c>
      <c r="R114">
        <f>ROUND(P114*I114, 2)</f>
        <v>0</v>
      </c>
      <c r="S114">
        <f>Source!AE989*IF(Source!BS989&lt;&gt; 0, Source!BS989, 1)</f>
        <v>0</v>
      </c>
      <c r="T114">
        <f>ROUND(S114*I114, 2)</f>
        <v>0</v>
      </c>
      <c r="U114">
        <v>3</v>
      </c>
      <c r="Z114">
        <f>Source!GF989</f>
        <v>2077141205</v>
      </c>
      <c r="AA114">
        <v>472379674</v>
      </c>
      <c r="AB114">
        <v>472379674</v>
      </c>
    </row>
    <row r="115" spans="1:28" x14ac:dyDescent="0.2">
      <c r="A115">
        <f>Source!A990</f>
        <v>17</v>
      </c>
      <c r="B115">
        <v>990</v>
      </c>
      <c r="C115">
        <v>3</v>
      </c>
      <c r="D115">
        <f>Source!BI990</f>
        <v>4</v>
      </c>
      <c r="E115">
        <f>Source!FS990</f>
        <v>0</v>
      </c>
      <c r="F115" t="str">
        <f>Source!F990</f>
        <v>21.21-5-84</v>
      </c>
      <c r="G115" t="str">
        <f>Source!G990</f>
        <v>Коробки для установки выключателей, переключателей и штепсельных розеток при скрытой электропроводке, тип КУВ-1М УХЛЗ</v>
      </c>
      <c r="H115" t="str">
        <f>Source!H990</f>
        <v>1000 шт.</v>
      </c>
      <c r="I115">
        <f>Source!I990</f>
        <v>2E-3</v>
      </c>
      <c r="J115">
        <v>1</v>
      </c>
      <c r="K115">
        <f>Source!AC990</f>
        <v>72169.899999999994</v>
      </c>
      <c r="M115">
        <f>ROUND(K115*I115, 2)</f>
        <v>144.34</v>
      </c>
      <c r="N115">
        <f>Source!AC990*IF(Source!BC990&lt;&gt; 0, Source!BC990, 1)</f>
        <v>72169.899999999994</v>
      </c>
      <c r="O115">
        <f>ROUND(N115*I115, 2)</f>
        <v>144.34</v>
      </c>
      <c r="P115">
        <f>Source!AE990</f>
        <v>0</v>
      </c>
      <c r="R115">
        <f>ROUND(P115*I115, 2)</f>
        <v>0</v>
      </c>
      <c r="S115">
        <f>Source!AE990*IF(Source!BS990&lt;&gt; 0, Source!BS990, 1)</f>
        <v>0</v>
      </c>
      <c r="T115">
        <f>ROUND(S115*I115, 2)</f>
        <v>0</v>
      </c>
      <c r="U115">
        <v>3</v>
      </c>
      <c r="Z115">
        <f>Source!GF990</f>
        <v>653953554</v>
      </c>
      <c r="AA115">
        <v>-1378273173</v>
      </c>
      <c r="AB115">
        <v>-1378273173</v>
      </c>
    </row>
    <row r="116" spans="1:28" x14ac:dyDescent="0.2">
      <c r="A116">
        <f>Source!A1025</f>
        <v>4</v>
      </c>
      <c r="B116">
        <v>1025</v>
      </c>
      <c r="G116" t="str">
        <f>Source!G1025</f>
        <v>Помещение 135 Переговорная зам. директора</v>
      </c>
    </row>
    <row r="117" spans="1:28" x14ac:dyDescent="0.2">
      <c r="A117">
        <v>20</v>
      </c>
      <c r="B117">
        <v>310</v>
      </c>
      <c r="C117">
        <v>3</v>
      </c>
      <c r="D117">
        <v>0</v>
      </c>
      <c r="E117">
        <f>SmtRes!AV310</f>
        <v>0</v>
      </c>
      <c r="F117" t="str">
        <f>SmtRes!I310</f>
        <v>21.7-3-29</v>
      </c>
      <c r="G117" t="str">
        <f>SmtRes!K310</f>
        <v>Сверло алмазное кольцевое, высокоэффективное, для всех типов бетона, длина 430 мм, диаметр 72 мм</v>
      </c>
      <c r="H117" t="str">
        <f>SmtRes!O310</f>
        <v>шт.</v>
      </c>
      <c r="I117">
        <f>SmtRes!Y310*Source!I1030</f>
        <v>1.34E-3</v>
      </c>
      <c r="J117">
        <f>SmtRes!AO310</f>
        <v>1</v>
      </c>
      <c r="K117">
        <f>SmtRes!AE310</f>
        <v>16620.27</v>
      </c>
      <c r="L117">
        <f>SmtRes!DB310</f>
        <v>111.36</v>
      </c>
      <c r="M117">
        <f>ROUND(ROUND(L117*Source!I1030, 6)*1, 2)</f>
        <v>22.27</v>
      </c>
      <c r="N117">
        <f>SmtRes!AA310</f>
        <v>16620.27</v>
      </c>
      <c r="O117">
        <f>ROUND(ROUND(L117*Source!I1030, 6)*SmtRes!DA310, 2)</f>
        <v>22.27</v>
      </c>
      <c r="P117">
        <f>SmtRes!AG310</f>
        <v>0</v>
      </c>
      <c r="Q117">
        <f>SmtRes!DC310</f>
        <v>0</v>
      </c>
      <c r="R117">
        <f>ROUND(ROUND(Q117*Source!I1030, 6)*1, 2)</f>
        <v>0</v>
      </c>
      <c r="S117">
        <f>SmtRes!AC310</f>
        <v>0</v>
      </c>
      <c r="T117">
        <f>ROUND(ROUND(Q117*Source!I1030, 6)*SmtRes!AK310, 2)</f>
        <v>0</v>
      </c>
      <c r="U117">
        <v>3</v>
      </c>
      <c r="Z117">
        <f>SmtRes!X310</f>
        <v>656259231</v>
      </c>
      <c r="AA117">
        <v>-55341773</v>
      </c>
      <c r="AB117">
        <v>-55341773</v>
      </c>
    </row>
    <row r="118" spans="1:28" x14ac:dyDescent="0.2">
      <c r="A118">
        <v>20</v>
      </c>
      <c r="B118">
        <v>309</v>
      </c>
      <c r="C118">
        <v>3</v>
      </c>
      <c r="D118">
        <v>0</v>
      </c>
      <c r="E118">
        <f>SmtRes!AV309</f>
        <v>0</v>
      </c>
      <c r="F118" t="str">
        <f>SmtRes!I309</f>
        <v>21.1-25-13</v>
      </c>
      <c r="G118" t="str">
        <f>SmtRes!K309</f>
        <v>Вода</v>
      </c>
      <c r="H118" t="str">
        <f>SmtRes!O309</f>
        <v>м3</v>
      </c>
      <c r="I118">
        <f>SmtRes!Y309*Source!I1030</f>
        <v>3.5200000000000006E-3</v>
      </c>
      <c r="J118">
        <f>SmtRes!AO309</f>
        <v>1</v>
      </c>
      <c r="K118">
        <f>SmtRes!AE309</f>
        <v>54.81</v>
      </c>
      <c r="L118">
        <f>SmtRes!DB309</f>
        <v>0.96</v>
      </c>
      <c r="M118">
        <f>ROUND(ROUND(L118*Source!I1030, 6)*1, 2)</f>
        <v>0.19</v>
      </c>
      <c r="N118">
        <f>SmtRes!AA309</f>
        <v>54.81</v>
      </c>
      <c r="O118">
        <f>ROUND(ROUND(L118*Source!I1030, 6)*SmtRes!DA309, 2)</f>
        <v>0.19</v>
      </c>
      <c r="P118">
        <f>SmtRes!AG309</f>
        <v>0</v>
      </c>
      <c r="Q118">
        <f>SmtRes!DC309</f>
        <v>0</v>
      </c>
      <c r="R118">
        <f>ROUND(ROUND(Q118*Source!I1030, 6)*1, 2)</f>
        <v>0</v>
      </c>
      <c r="S118">
        <f>SmtRes!AC309</f>
        <v>0</v>
      </c>
      <c r="T118">
        <f>ROUND(ROUND(Q118*Source!I1030, 6)*SmtRes!AK309, 2)</f>
        <v>0</v>
      </c>
      <c r="U118">
        <v>3</v>
      </c>
      <c r="Z118">
        <f>SmtRes!X309</f>
        <v>-35091971</v>
      </c>
      <c r="AA118">
        <v>1203958368</v>
      </c>
      <c r="AB118">
        <v>1203958368</v>
      </c>
    </row>
    <row r="119" spans="1:28" x14ac:dyDescent="0.2">
      <c r="A119">
        <f>Source!A1032</f>
        <v>17</v>
      </c>
      <c r="B119">
        <v>1032</v>
      </c>
      <c r="C119">
        <v>3</v>
      </c>
      <c r="D119">
        <f>Source!BI1032</f>
        <v>4</v>
      </c>
      <c r="E119">
        <f>Source!FS1032</f>
        <v>0</v>
      </c>
      <c r="F119" t="str">
        <f>Source!F1032</f>
        <v>21.23-8-140</v>
      </c>
      <c r="G119" t="str">
        <f>Source!G1032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19" t="str">
        <f>Source!H1032</f>
        <v>км</v>
      </c>
      <c r="I119">
        <f>Source!I1032</f>
        <v>1E-3</v>
      </c>
      <c r="J119">
        <v>1</v>
      </c>
      <c r="K119">
        <f>Source!AC1032</f>
        <v>99860.32</v>
      </c>
      <c r="M119">
        <f>ROUND(K119*I119, 2)</f>
        <v>99.86</v>
      </c>
      <c r="N119">
        <f>Source!AC1032*IF(Source!BC1032&lt;&gt; 0, Source!BC1032, 1)</f>
        <v>99860.32</v>
      </c>
      <c r="O119">
        <f>ROUND(N119*I119, 2)</f>
        <v>99.86</v>
      </c>
      <c r="P119">
        <f>Source!AE1032</f>
        <v>0</v>
      </c>
      <c r="R119">
        <f>ROUND(P119*I119, 2)</f>
        <v>0</v>
      </c>
      <c r="S119">
        <f>Source!AE1032*IF(Source!BS1032&lt;&gt; 0, Source!BS1032, 1)</f>
        <v>0</v>
      </c>
      <c r="T119">
        <f>ROUND(S119*I119, 2)</f>
        <v>0</v>
      </c>
      <c r="U119">
        <v>3</v>
      </c>
      <c r="Z119">
        <f>Source!GF1032</f>
        <v>2077141205</v>
      </c>
      <c r="AA119">
        <v>472379674</v>
      </c>
      <c r="AB119">
        <v>472379674</v>
      </c>
    </row>
    <row r="120" spans="1:28" x14ac:dyDescent="0.2">
      <c r="A120">
        <f>Source!A1033</f>
        <v>17</v>
      </c>
      <c r="B120">
        <v>1033</v>
      </c>
      <c r="C120">
        <v>3</v>
      </c>
      <c r="D120">
        <f>Source!BI1033</f>
        <v>4</v>
      </c>
      <c r="E120">
        <f>Source!FS1033</f>
        <v>0</v>
      </c>
      <c r="F120" t="str">
        <f>Source!F1033</f>
        <v>21.21-5-84</v>
      </c>
      <c r="G120" t="str">
        <f>Source!G1033</f>
        <v>Коробки для установки выключателей, переключателей и штепсельных розеток при скрытой электропроводке, тип КУВ-1М УХЛЗ</v>
      </c>
      <c r="H120" t="str">
        <f>Source!H1033</f>
        <v>1000 шт.</v>
      </c>
      <c r="I120">
        <f>Source!I1033</f>
        <v>2E-3</v>
      </c>
      <c r="J120">
        <v>1</v>
      </c>
      <c r="K120">
        <f>Source!AC1033</f>
        <v>72169.899999999994</v>
      </c>
      <c r="M120">
        <f>ROUND(K120*I120, 2)</f>
        <v>144.34</v>
      </c>
      <c r="N120">
        <f>Source!AC1033*IF(Source!BC1033&lt;&gt; 0, Source!BC1033, 1)</f>
        <v>72169.899999999994</v>
      </c>
      <c r="O120">
        <f>ROUND(N120*I120, 2)</f>
        <v>144.34</v>
      </c>
      <c r="P120">
        <f>Source!AE1033</f>
        <v>0</v>
      </c>
      <c r="R120">
        <f>ROUND(P120*I120, 2)</f>
        <v>0</v>
      </c>
      <c r="S120">
        <f>Source!AE1033*IF(Source!BS1033&lt;&gt; 0, Source!BS1033, 1)</f>
        <v>0</v>
      </c>
      <c r="T120">
        <f>ROUND(S120*I120, 2)</f>
        <v>0</v>
      </c>
      <c r="U120">
        <v>3</v>
      </c>
      <c r="Z120">
        <f>Source!GF1033</f>
        <v>653953554</v>
      </c>
      <c r="AA120">
        <v>-1378273173</v>
      </c>
      <c r="AB120">
        <v>-1378273173</v>
      </c>
    </row>
    <row r="121" spans="1:28" x14ac:dyDescent="0.2">
      <c r="A121">
        <f>Source!A1068</f>
        <v>4</v>
      </c>
      <c r="B121">
        <v>1068</v>
      </c>
      <c r="G121" t="str">
        <f>Source!G1068</f>
        <v>Помещение 136 Приемная секретаря</v>
      </c>
    </row>
    <row r="122" spans="1:28" x14ac:dyDescent="0.2">
      <c r="A122">
        <v>20</v>
      </c>
      <c r="B122">
        <v>323</v>
      </c>
      <c r="C122">
        <v>3</v>
      </c>
      <c r="D122">
        <v>0</v>
      </c>
      <c r="E122">
        <f>SmtRes!AV323</f>
        <v>0</v>
      </c>
      <c r="F122" t="str">
        <f>SmtRes!I323</f>
        <v>21.7-3-29</v>
      </c>
      <c r="G122" t="str">
        <f>SmtRes!K323</f>
        <v>Сверло алмазное кольцевое, высокоэффективное, для всех типов бетона, длина 430 мм, диаметр 72 мм</v>
      </c>
      <c r="H122" t="str">
        <f>SmtRes!O323</f>
        <v>шт.</v>
      </c>
      <c r="I122">
        <f>SmtRes!Y323*Source!I1073</f>
        <v>1.34E-3</v>
      </c>
      <c r="J122">
        <f>SmtRes!AO323</f>
        <v>1</v>
      </c>
      <c r="K122">
        <f>SmtRes!AE323</f>
        <v>16620.27</v>
      </c>
      <c r="L122">
        <f>SmtRes!DB323</f>
        <v>111.36</v>
      </c>
      <c r="M122">
        <f>ROUND(ROUND(L122*Source!I1073, 6)*1, 2)</f>
        <v>22.27</v>
      </c>
      <c r="N122">
        <f>SmtRes!AA323</f>
        <v>16620.27</v>
      </c>
      <c r="O122">
        <f>ROUND(ROUND(L122*Source!I1073, 6)*SmtRes!DA323, 2)</f>
        <v>22.27</v>
      </c>
      <c r="P122">
        <f>SmtRes!AG323</f>
        <v>0</v>
      </c>
      <c r="Q122">
        <f>SmtRes!DC323</f>
        <v>0</v>
      </c>
      <c r="R122">
        <f>ROUND(ROUND(Q122*Source!I1073, 6)*1, 2)</f>
        <v>0</v>
      </c>
      <c r="S122">
        <f>SmtRes!AC323</f>
        <v>0</v>
      </c>
      <c r="T122">
        <f>ROUND(ROUND(Q122*Source!I1073, 6)*SmtRes!AK323, 2)</f>
        <v>0</v>
      </c>
      <c r="U122">
        <v>3</v>
      </c>
      <c r="Z122">
        <f>SmtRes!X323</f>
        <v>656259231</v>
      </c>
      <c r="AA122">
        <v>-55341773</v>
      </c>
      <c r="AB122">
        <v>-55341773</v>
      </c>
    </row>
    <row r="123" spans="1:28" x14ac:dyDescent="0.2">
      <c r="A123">
        <v>20</v>
      </c>
      <c r="B123">
        <v>322</v>
      </c>
      <c r="C123">
        <v>3</v>
      </c>
      <c r="D123">
        <v>0</v>
      </c>
      <c r="E123">
        <f>SmtRes!AV322</f>
        <v>0</v>
      </c>
      <c r="F123" t="str">
        <f>SmtRes!I322</f>
        <v>21.1-25-13</v>
      </c>
      <c r="G123" t="str">
        <f>SmtRes!K322</f>
        <v>Вода</v>
      </c>
      <c r="H123" t="str">
        <f>SmtRes!O322</f>
        <v>м3</v>
      </c>
      <c r="I123">
        <f>SmtRes!Y322*Source!I1073</f>
        <v>3.5200000000000006E-3</v>
      </c>
      <c r="J123">
        <f>SmtRes!AO322</f>
        <v>1</v>
      </c>
      <c r="K123">
        <f>SmtRes!AE322</f>
        <v>54.81</v>
      </c>
      <c r="L123">
        <f>SmtRes!DB322</f>
        <v>0.96</v>
      </c>
      <c r="M123">
        <f>ROUND(ROUND(L123*Source!I1073, 6)*1, 2)</f>
        <v>0.19</v>
      </c>
      <c r="N123">
        <f>SmtRes!AA322</f>
        <v>54.81</v>
      </c>
      <c r="O123">
        <f>ROUND(ROUND(L123*Source!I1073, 6)*SmtRes!DA322, 2)</f>
        <v>0.19</v>
      </c>
      <c r="P123">
        <f>SmtRes!AG322</f>
        <v>0</v>
      </c>
      <c r="Q123">
        <f>SmtRes!DC322</f>
        <v>0</v>
      </c>
      <c r="R123">
        <f>ROUND(ROUND(Q123*Source!I1073, 6)*1, 2)</f>
        <v>0</v>
      </c>
      <c r="S123">
        <f>SmtRes!AC322</f>
        <v>0</v>
      </c>
      <c r="T123">
        <f>ROUND(ROUND(Q123*Source!I1073, 6)*SmtRes!AK322, 2)</f>
        <v>0</v>
      </c>
      <c r="U123">
        <v>3</v>
      </c>
      <c r="Z123">
        <f>SmtRes!X322</f>
        <v>-35091971</v>
      </c>
      <c r="AA123">
        <v>1203958368</v>
      </c>
      <c r="AB123">
        <v>1203958368</v>
      </c>
    </row>
    <row r="124" spans="1:28" x14ac:dyDescent="0.2">
      <c r="A124">
        <f>Source!A1075</f>
        <v>17</v>
      </c>
      <c r="B124">
        <v>1075</v>
      </c>
      <c r="C124">
        <v>3</v>
      </c>
      <c r="D124">
        <f>Source!BI1075</f>
        <v>4</v>
      </c>
      <c r="E124">
        <f>Source!FS1075</f>
        <v>0</v>
      </c>
      <c r="F124" t="str">
        <f>Source!F1075</f>
        <v>21.23-8-140</v>
      </c>
      <c r="G124" t="str">
        <f>Source!G1075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24" t="str">
        <f>Source!H1075</f>
        <v>км</v>
      </c>
      <c r="I124">
        <f>Source!I1075</f>
        <v>1E-3</v>
      </c>
      <c r="J124">
        <v>1</v>
      </c>
      <c r="K124">
        <f>Source!AC1075</f>
        <v>99860.32</v>
      </c>
      <c r="M124">
        <f>ROUND(K124*I124, 2)</f>
        <v>99.86</v>
      </c>
      <c r="N124">
        <f>Source!AC1075*IF(Source!BC1075&lt;&gt; 0, Source!BC1075, 1)</f>
        <v>99860.32</v>
      </c>
      <c r="O124">
        <f>ROUND(N124*I124, 2)</f>
        <v>99.86</v>
      </c>
      <c r="P124">
        <f>Source!AE1075</f>
        <v>0</v>
      </c>
      <c r="R124">
        <f>ROUND(P124*I124, 2)</f>
        <v>0</v>
      </c>
      <c r="S124">
        <f>Source!AE1075*IF(Source!BS1075&lt;&gt; 0, Source!BS1075, 1)</f>
        <v>0</v>
      </c>
      <c r="T124">
        <f>ROUND(S124*I124, 2)</f>
        <v>0</v>
      </c>
      <c r="U124">
        <v>3</v>
      </c>
      <c r="Z124">
        <f>Source!GF1075</f>
        <v>2077141205</v>
      </c>
      <c r="AA124">
        <v>472379674</v>
      </c>
      <c r="AB124">
        <v>472379674</v>
      </c>
    </row>
    <row r="125" spans="1:28" x14ac:dyDescent="0.2">
      <c r="A125">
        <f>Source!A1076</f>
        <v>17</v>
      </c>
      <c r="B125">
        <v>1076</v>
      </c>
      <c r="C125">
        <v>3</v>
      </c>
      <c r="D125">
        <f>Source!BI1076</f>
        <v>4</v>
      </c>
      <c r="E125">
        <f>Source!FS1076</f>
        <v>0</v>
      </c>
      <c r="F125" t="str">
        <f>Source!F1076</f>
        <v>21.21-5-84</v>
      </c>
      <c r="G125" t="str">
        <f>Source!G1076</f>
        <v>Коробки для установки выключателей, переключателей и штепсельных розеток при скрытой электропроводке, тип КУВ-1М УХЛЗ</v>
      </c>
      <c r="H125" t="str">
        <f>Source!H1076</f>
        <v>1000 шт.</v>
      </c>
      <c r="I125">
        <f>Source!I1076</f>
        <v>2E-3</v>
      </c>
      <c r="J125">
        <v>1</v>
      </c>
      <c r="K125">
        <f>Source!AC1076</f>
        <v>72169.899999999994</v>
      </c>
      <c r="M125">
        <f>ROUND(K125*I125, 2)</f>
        <v>144.34</v>
      </c>
      <c r="N125">
        <f>Source!AC1076*IF(Source!BC1076&lt;&gt; 0, Source!BC1076, 1)</f>
        <v>72169.899999999994</v>
      </c>
      <c r="O125">
        <f>ROUND(N125*I125, 2)</f>
        <v>144.34</v>
      </c>
      <c r="P125">
        <f>Source!AE1076</f>
        <v>0</v>
      </c>
      <c r="R125">
        <f>ROUND(P125*I125, 2)</f>
        <v>0</v>
      </c>
      <c r="S125">
        <f>Source!AE1076*IF(Source!BS1076&lt;&gt; 0, Source!BS1076, 1)</f>
        <v>0</v>
      </c>
      <c r="T125">
        <f>ROUND(S125*I125, 2)</f>
        <v>0</v>
      </c>
      <c r="U125">
        <v>3</v>
      </c>
      <c r="Z125">
        <f>Source!GF1076</f>
        <v>653953554</v>
      </c>
      <c r="AA125">
        <v>-1378273173</v>
      </c>
      <c r="AB125">
        <v>-1378273173</v>
      </c>
    </row>
    <row r="126" spans="1:28" x14ac:dyDescent="0.2">
      <c r="A126">
        <f>Source!A1111</f>
        <v>4</v>
      </c>
      <c r="B126">
        <v>1111</v>
      </c>
      <c r="G126" t="str">
        <f>Source!G1111</f>
        <v>Помещение 137 Директор</v>
      </c>
    </row>
    <row r="127" spans="1:28" x14ac:dyDescent="0.2">
      <c r="A127">
        <v>20</v>
      </c>
      <c r="B127">
        <v>336</v>
      </c>
      <c r="C127">
        <v>3</v>
      </c>
      <c r="D127">
        <v>0</v>
      </c>
      <c r="E127">
        <f>SmtRes!AV336</f>
        <v>0</v>
      </c>
      <c r="F127" t="str">
        <f>SmtRes!I336</f>
        <v>21.7-3-29</v>
      </c>
      <c r="G127" t="str">
        <f>SmtRes!K336</f>
        <v>Сверло алмазное кольцевое, высокоэффективное, для всех типов бетона, длина 430 мм, диаметр 72 мм</v>
      </c>
      <c r="H127" t="str">
        <f>SmtRes!O336</f>
        <v>шт.</v>
      </c>
      <c r="I127">
        <f>SmtRes!Y336*Source!I1116</f>
        <v>1.34E-3</v>
      </c>
      <c r="J127">
        <f>SmtRes!AO336</f>
        <v>1</v>
      </c>
      <c r="K127">
        <f>SmtRes!AE336</f>
        <v>16620.27</v>
      </c>
      <c r="L127">
        <f>SmtRes!DB336</f>
        <v>111.36</v>
      </c>
      <c r="M127">
        <f>ROUND(ROUND(L127*Source!I1116, 6)*1, 2)</f>
        <v>22.27</v>
      </c>
      <c r="N127">
        <f>SmtRes!AA336</f>
        <v>16620.27</v>
      </c>
      <c r="O127">
        <f>ROUND(ROUND(L127*Source!I1116, 6)*SmtRes!DA336, 2)</f>
        <v>22.27</v>
      </c>
      <c r="P127">
        <f>SmtRes!AG336</f>
        <v>0</v>
      </c>
      <c r="Q127">
        <f>SmtRes!DC336</f>
        <v>0</v>
      </c>
      <c r="R127">
        <f>ROUND(ROUND(Q127*Source!I1116, 6)*1, 2)</f>
        <v>0</v>
      </c>
      <c r="S127">
        <f>SmtRes!AC336</f>
        <v>0</v>
      </c>
      <c r="T127">
        <f>ROUND(ROUND(Q127*Source!I1116, 6)*SmtRes!AK336, 2)</f>
        <v>0</v>
      </c>
      <c r="U127">
        <v>3</v>
      </c>
      <c r="Z127">
        <f>SmtRes!X336</f>
        <v>656259231</v>
      </c>
      <c r="AA127">
        <v>-55341773</v>
      </c>
      <c r="AB127">
        <v>-55341773</v>
      </c>
    </row>
    <row r="128" spans="1:28" x14ac:dyDescent="0.2">
      <c r="A128">
        <v>20</v>
      </c>
      <c r="B128">
        <v>335</v>
      </c>
      <c r="C128">
        <v>3</v>
      </c>
      <c r="D128">
        <v>0</v>
      </c>
      <c r="E128">
        <f>SmtRes!AV335</f>
        <v>0</v>
      </c>
      <c r="F128" t="str">
        <f>SmtRes!I335</f>
        <v>21.1-25-13</v>
      </c>
      <c r="G128" t="str">
        <f>SmtRes!K335</f>
        <v>Вода</v>
      </c>
      <c r="H128" t="str">
        <f>SmtRes!O335</f>
        <v>м3</v>
      </c>
      <c r="I128">
        <f>SmtRes!Y335*Source!I1116</f>
        <v>3.5200000000000006E-3</v>
      </c>
      <c r="J128">
        <f>SmtRes!AO335</f>
        <v>1</v>
      </c>
      <c r="K128">
        <f>SmtRes!AE335</f>
        <v>54.81</v>
      </c>
      <c r="L128">
        <f>SmtRes!DB335</f>
        <v>0.96</v>
      </c>
      <c r="M128">
        <f>ROUND(ROUND(L128*Source!I1116, 6)*1, 2)</f>
        <v>0.19</v>
      </c>
      <c r="N128">
        <f>SmtRes!AA335</f>
        <v>54.81</v>
      </c>
      <c r="O128">
        <f>ROUND(ROUND(L128*Source!I1116, 6)*SmtRes!DA335, 2)</f>
        <v>0.19</v>
      </c>
      <c r="P128">
        <f>SmtRes!AG335</f>
        <v>0</v>
      </c>
      <c r="Q128">
        <f>SmtRes!DC335</f>
        <v>0</v>
      </c>
      <c r="R128">
        <f>ROUND(ROUND(Q128*Source!I1116, 6)*1, 2)</f>
        <v>0</v>
      </c>
      <c r="S128">
        <f>SmtRes!AC335</f>
        <v>0</v>
      </c>
      <c r="T128">
        <f>ROUND(ROUND(Q128*Source!I1116, 6)*SmtRes!AK335, 2)</f>
        <v>0</v>
      </c>
      <c r="U128">
        <v>3</v>
      </c>
      <c r="Z128">
        <f>SmtRes!X335</f>
        <v>-35091971</v>
      </c>
      <c r="AA128">
        <v>1203958368</v>
      </c>
      <c r="AB128">
        <v>1203958368</v>
      </c>
    </row>
    <row r="129" spans="1:28" x14ac:dyDescent="0.2">
      <c r="A129">
        <f>Source!A1118</f>
        <v>17</v>
      </c>
      <c r="B129">
        <v>1118</v>
      </c>
      <c r="C129">
        <v>3</v>
      </c>
      <c r="D129">
        <f>Source!BI1118</f>
        <v>4</v>
      </c>
      <c r="E129">
        <f>Source!FS1118</f>
        <v>0</v>
      </c>
      <c r="F129" t="str">
        <f>Source!F1118</f>
        <v>21.23-8-140</v>
      </c>
      <c r="G129" t="str">
        <f>Source!G1118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29" t="str">
        <f>Source!H1118</f>
        <v>км</v>
      </c>
      <c r="I129">
        <f>Source!I1118</f>
        <v>1E-3</v>
      </c>
      <c r="J129">
        <v>1</v>
      </c>
      <c r="K129">
        <f>Source!AC1118</f>
        <v>99860.32</v>
      </c>
      <c r="M129">
        <f>ROUND(K129*I129, 2)</f>
        <v>99.86</v>
      </c>
      <c r="N129">
        <f>Source!AC1118*IF(Source!BC1118&lt;&gt; 0, Source!BC1118, 1)</f>
        <v>99860.32</v>
      </c>
      <c r="O129">
        <f>ROUND(N129*I129, 2)</f>
        <v>99.86</v>
      </c>
      <c r="P129">
        <f>Source!AE1118</f>
        <v>0</v>
      </c>
      <c r="R129">
        <f>ROUND(P129*I129, 2)</f>
        <v>0</v>
      </c>
      <c r="S129">
        <f>Source!AE1118*IF(Source!BS1118&lt;&gt; 0, Source!BS1118, 1)</f>
        <v>0</v>
      </c>
      <c r="T129">
        <f>ROUND(S129*I129, 2)</f>
        <v>0</v>
      </c>
      <c r="U129">
        <v>3</v>
      </c>
      <c r="Z129">
        <f>Source!GF1118</f>
        <v>2077141205</v>
      </c>
      <c r="AA129">
        <v>472379674</v>
      </c>
      <c r="AB129">
        <v>472379674</v>
      </c>
    </row>
    <row r="130" spans="1:28" x14ac:dyDescent="0.2">
      <c r="A130">
        <f>Source!A1119</f>
        <v>17</v>
      </c>
      <c r="B130">
        <v>1119</v>
      </c>
      <c r="C130">
        <v>3</v>
      </c>
      <c r="D130">
        <f>Source!BI1119</f>
        <v>4</v>
      </c>
      <c r="E130">
        <f>Source!FS1119</f>
        <v>0</v>
      </c>
      <c r="F130" t="str">
        <f>Source!F1119</f>
        <v>21.21-5-84</v>
      </c>
      <c r="G130" t="str">
        <f>Source!G1119</f>
        <v>Коробки для установки выключателей, переключателей и штепсельных розеток при скрытой электропроводке, тип КУВ-1М УХЛЗ</v>
      </c>
      <c r="H130" t="str">
        <f>Source!H1119</f>
        <v>1000 шт.</v>
      </c>
      <c r="I130">
        <f>Source!I1119</f>
        <v>2E-3</v>
      </c>
      <c r="J130">
        <v>1</v>
      </c>
      <c r="K130">
        <f>Source!AC1119</f>
        <v>72169.899999999994</v>
      </c>
      <c r="M130">
        <f>ROUND(K130*I130, 2)</f>
        <v>144.34</v>
      </c>
      <c r="N130">
        <f>Source!AC1119*IF(Source!BC1119&lt;&gt; 0, Source!BC1119, 1)</f>
        <v>72169.899999999994</v>
      </c>
      <c r="O130">
        <f>ROUND(N130*I130, 2)</f>
        <v>144.34</v>
      </c>
      <c r="P130">
        <f>Source!AE1119</f>
        <v>0</v>
      </c>
      <c r="R130">
        <f>ROUND(P130*I130, 2)</f>
        <v>0</v>
      </c>
      <c r="S130">
        <f>Source!AE1119*IF(Source!BS1119&lt;&gt; 0, Source!BS1119, 1)</f>
        <v>0</v>
      </c>
      <c r="T130">
        <f>ROUND(S130*I130, 2)</f>
        <v>0</v>
      </c>
      <c r="U130">
        <v>3</v>
      </c>
      <c r="Z130">
        <f>Source!GF1119</f>
        <v>653953554</v>
      </c>
      <c r="AA130">
        <v>-1378273173</v>
      </c>
      <c r="AB130">
        <v>-1378273173</v>
      </c>
    </row>
    <row r="131" spans="1:28" x14ac:dyDescent="0.2">
      <c r="A131">
        <f>Source!A1154</f>
        <v>4</v>
      </c>
      <c r="B131">
        <v>1154</v>
      </c>
      <c r="G131" t="str">
        <f>Source!G1154</f>
        <v>Помещение 139 Класс робототехники</v>
      </c>
    </row>
    <row r="132" spans="1:28" x14ac:dyDescent="0.2">
      <c r="A132">
        <v>20</v>
      </c>
      <c r="B132">
        <v>349</v>
      </c>
      <c r="C132">
        <v>3</v>
      </c>
      <c r="D132">
        <v>0</v>
      </c>
      <c r="E132">
        <f>SmtRes!AV349</f>
        <v>0</v>
      </c>
      <c r="F132" t="str">
        <f>SmtRes!I349</f>
        <v>21.7-3-29</v>
      </c>
      <c r="G132" t="str">
        <f>SmtRes!K349</f>
        <v>Сверло алмазное кольцевое, высокоэффективное, для всех типов бетона, длина 430 мм, диаметр 72 мм</v>
      </c>
      <c r="H132" t="str">
        <f>SmtRes!O349</f>
        <v>шт.</v>
      </c>
      <c r="I132">
        <f>SmtRes!Y349*Source!I1159</f>
        <v>2.01E-2</v>
      </c>
      <c r="J132">
        <f>SmtRes!AO349</f>
        <v>1</v>
      </c>
      <c r="K132">
        <f>SmtRes!AE349</f>
        <v>16620.27</v>
      </c>
      <c r="L132">
        <f>SmtRes!DB349</f>
        <v>111.36</v>
      </c>
      <c r="M132">
        <f>ROUND(ROUND(L132*Source!I1159, 6)*1, 2)</f>
        <v>334.08</v>
      </c>
      <c r="N132">
        <f>SmtRes!AA349</f>
        <v>16620.27</v>
      </c>
      <c r="O132">
        <f>ROUND(ROUND(L132*Source!I1159, 6)*SmtRes!DA349, 2)</f>
        <v>334.08</v>
      </c>
      <c r="P132">
        <f>SmtRes!AG349</f>
        <v>0</v>
      </c>
      <c r="Q132">
        <f>SmtRes!DC349</f>
        <v>0</v>
      </c>
      <c r="R132">
        <f>ROUND(ROUND(Q132*Source!I1159, 6)*1, 2)</f>
        <v>0</v>
      </c>
      <c r="S132">
        <f>SmtRes!AC349</f>
        <v>0</v>
      </c>
      <c r="T132">
        <f>ROUND(ROUND(Q132*Source!I1159, 6)*SmtRes!AK349, 2)</f>
        <v>0</v>
      </c>
      <c r="U132">
        <v>3</v>
      </c>
      <c r="Z132">
        <f>SmtRes!X349</f>
        <v>656259231</v>
      </c>
      <c r="AA132">
        <v>-55341773</v>
      </c>
      <c r="AB132">
        <v>-55341773</v>
      </c>
    </row>
    <row r="133" spans="1:28" x14ac:dyDescent="0.2">
      <c r="A133">
        <v>20</v>
      </c>
      <c r="B133">
        <v>348</v>
      </c>
      <c r="C133">
        <v>3</v>
      </c>
      <c r="D133">
        <v>0</v>
      </c>
      <c r="E133">
        <f>SmtRes!AV348</f>
        <v>0</v>
      </c>
      <c r="F133" t="str">
        <f>SmtRes!I348</f>
        <v>21.1-25-13</v>
      </c>
      <c r="G133" t="str">
        <f>SmtRes!K348</f>
        <v>Вода</v>
      </c>
      <c r="H133" t="str">
        <f>SmtRes!O348</f>
        <v>м3</v>
      </c>
      <c r="I133">
        <f>SmtRes!Y348*Source!I1159</f>
        <v>5.28E-2</v>
      </c>
      <c r="J133">
        <f>SmtRes!AO348</f>
        <v>1</v>
      </c>
      <c r="K133">
        <f>SmtRes!AE348</f>
        <v>54.81</v>
      </c>
      <c r="L133">
        <f>SmtRes!DB348</f>
        <v>0.96</v>
      </c>
      <c r="M133">
        <f>ROUND(ROUND(L133*Source!I1159, 6)*1, 2)</f>
        <v>2.88</v>
      </c>
      <c r="N133">
        <f>SmtRes!AA348</f>
        <v>54.81</v>
      </c>
      <c r="O133">
        <f>ROUND(ROUND(L133*Source!I1159, 6)*SmtRes!DA348, 2)</f>
        <v>2.88</v>
      </c>
      <c r="P133">
        <f>SmtRes!AG348</f>
        <v>0</v>
      </c>
      <c r="Q133">
        <f>SmtRes!DC348</f>
        <v>0</v>
      </c>
      <c r="R133">
        <f>ROUND(ROUND(Q133*Source!I1159, 6)*1, 2)</f>
        <v>0</v>
      </c>
      <c r="S133">
        <f>SmtRes!AC348</f>
        <v>0</v>
      </c>
      <c r="T133">
        <f>ROUND(ROUND(Q133*Source!I1159, 6)*SmtRes!AK348, 2)</f>
        <v>0</v>
      </c>
      <c r="U133">
        <v>3</v>
      </c>
      <c r="Z133">
        <f>SmtRes!X348</f>
        <v>-35091971</v>
      </c>
      <c r="AA133">
        <v>1203958368</v>
      </c>
      <c r="AB133">
        <v>1203958368</v>
      </c>
    </row>
    <row r="134" spans="1:28" x14ac:dyDescent="0.2">
      <c r="A134">
        <f>Source!A1161</f>
        <v>17</v>
      </c>
      <c r="B134">
        <v>1161</v>
      </c>
      <c r="C134">
        <v>3</v>
      </c>
      <c r="D134">
        <f>Source!BI1161</f>
        <v>4</v>
      </c>
      <c r="E134">
        <f>Source!FS1161</f>
        <v>0</v>
      </c>
      <c r="F134" t="str">
        <f>Source!F1161</f>
        <v>21.23-8-140</v>
      </c>
      <c r="G134" t="str">
        <f>Source!G1161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34" t="str">
        <f>Source!H1161</f>
        <v>км</v>
      </c>
      <c r="I134">
        <f>Source!I1161</f>
        <v>2E-3</v>
      </c>
      <c r="J134">
        <v>1</v>
      </c>
      <c r="K134">
        <f>Source!AC1161</f>
        <v>99860.32</v>
      </c>
      <c r="M134">
        <f>ROUND(K134*I134, 2)</f>
        <v>199.72</v>
      </c>
      <c r="N134">
        <f>Source!AC1161*IF(Source!BC1161&lt;&gt; 0, Source!BC1161, 1)</f>
        <v>99860.32</v>
      </c>
      <c r="O134">
        <f>ROUND(N134*I134, 2)</f>
        <v>199.72</v>
      </c>
      <c r="P134">
        <f>Source!AE1161</f>
        <v>0</v>
      </c>
      <c r="R134">
        <f>ROUND(P134*I134, 2)</f>
        <v>0</v>
      </c>
      <c r="S134">
        <f>Source!AE1161*IF(Source!BS1161&lt;&gt; 0, Source!BS1161, 1)</f>
        <v>0</v>
      </c>
      <c r="T134">
        <f>ROUND(S134*I134, 2)</f>
        <v>0</v>
      </c>
      <c r="U134">
        <v>3</v>
      </c>
      <c r="Z134">
        <f>Source!GF1161</f>
        <v>2077141205</v>
      </c>
      <c r="AA134">
        <v>472379674</v>
      </c>
      <c r="AB134">
        <v>472379674</v>
      </c>
    </row>
    <row r="135" spans="1:28" x14ac:dyDescent="0.2">
      <c r="A135">
        <f>Source!A1162</f>
        <v>17</v>
      </c>
      <c r="B135">
        <v>1162</v>
      </c>
      <c r="C135">
        <v>3</v>
      </c>
      <c r="D135">
        <f>Source!BI1162</f>
        <v>4</v>
      </c>
      <c r="E135">
        <f>Source!FS1162</f>
        <v>0</v>
      </c>
      <c r="F135" t="str">
        <f>Source!F1162</f>
        <v>21.21-5-84</v>
      </c>
      <c r="G135" t="str">
        <f>Source!G1162</f>
        <v>Коробки для установки выключателей, переключателей и штепсельных розеток при скрытой электропроводке, тип КУВ-1М УХЛЗ</v>
      </c>
      <c r="H135" t="str">
        <f>Source!H1162</f>
        <v>1000 шт.</v>
      </c>
      <c r="I135">
        <f>Source!I1162</f>
        <v>1.4E-2</v>
      </c>
      <c r="J135">
        <v>1</v>
      </c>
      <c r="K135">
        <f>Source!AC1162</f>
        <v>72169.899999999994</v>
      </c>
      <c r="M135">
        <f>ROUND(K135*I135, 2)</f>
        <v>1010.38</v>
      </c>
      <c r="N135">
        <f>Source!AC1162*IF(Source!BC1162&lt;&gt; 0, Source!BC1162, 1)</f>
        <v>72169.899999999994</v>
      </c>
      <c r="O135">
        <f>ROUND(N135*I135, 2)</f>
        <v>1010.38</v>
      </c>
      <c r="P135">
        <f>Source!AE1162</f>
        <v>0</v>
      </c>
      <c r="R135">
        <f>ROUND(P135*I135, 2)</f>
        <v>0</v>
      </c>
      <c r="S135">
        <f>Source!AE1162*IF(Source!BS1162&lt;&gt; 0, Source!BS1162, 1)</f>
        <v>0</v>
      </c>
      <c r="T135">
        <f>ROUND(S135*I135, 2)</f>
        <v>0</v>
      </c>
      <c r="U135">
        <v>3</v>
      </c>
      <c r="Z135">
        <f>Source!GF1162</f>
        <v>653953554</v>
      </c>
      <c r="AA135">
        <v>-1378273173</v>
      </c>
      <c r="AB135">
        <v>-1378273173</v>
      </c>
    </row>
    <row r="136" spans="1:28" x14ac:dyDescent="0.2">
      <c r="A136">
        <v>20</v>
      </c>
      <c r="B136">
        <v>370</v>
      </c>
      <c r="C136">
        <v>3</v>
      </c>
      <c r="D136">
        <v>0</v>
      </c>
      <c r="E136">
        <f>SmtRes!AV370</f>
        <v>0</v>
      </c>
      <c r="F136" t="str">
        <f>SmtRes!I370</f>
        <v>21.1-25-1042</v>
      </c>
      <c r="G136" t="str">
        <f>SmtRes!K370</f>
        <v>Кабель-каналы, размер 105х50 мм: углы плоские</v>
      </c>
      <c r="H136" t="str">
        <f>SmtRes!O370</f>
        <v>шт.</v>
      </c>
      <c r="I136">
        <f>SmtRes!Y370*Source!I1166</f>
        <v>1.6</v>
      </c>
      <c r="J136">
        <f>SmtRes!AO370</f>
        <v>1</v>
      </c>
      <c r="K136">
        <f>SmtRes!AE370</f>
        <v>947.75</v>
      </c>
      <c r="L136">
        <f>SmtRes!DB370</f>
        <v>1895.5</v>
      </c>
      <c r="M136">
        <f>ROUND(ROUND(L136*Source!I1166, 6)*1, 2)</f>
        <v>1516.4</v>
      </c>
      <c r="N136">
        <f>SmtRes!AA370</f>
        <v>947.75</v>
      </c>
      <c r="O136">
        <f>ROUND(ROUND(L136*Source!I1166, 6)*SmtRes!DA370, 2)</f>
        <v>1516.4</v>
      </c>
      <c r="P136">
        <f>SmtRes!AG370</f>
        <v>0</v>
      </c>
      <c r="Q136">
        <f>SmtRes!DC370</f>
        <v>0</v>
      </c>
      <c r="R136">
        <f>ROUND(ROUND(Q136*Source!I1166, 6)*1, 2)</f>
        <v>0</v>
      </c>
      <c r="S136">
        <f>SmtRes!AC370</f>
        <v>0</v>
      </c>
      <c r="T136">
        <f>ROUND(ROUND(Q136*Source!I1166, 6)*SmtRes!AK370, 2)</f>
        <v>0</v>
      </c>
      <c r="U136">
        <v>3</v>
      </c>
      <c r="Z136">
        <f>SmtRes!X370</f>
        <v>1625024360</v>
      </c>
      <c r="AA136">
        <v>1537823898</v>
      </c>
      <c r="AB136">
        <v>1537823898</v>
      </c>
    </row>
    <row r="137" spans="1:28" x14ac:dyDescent="0.2">
      <c r="A137">
        <v>20</v>
      </c>
      <c r="B137">
        <v>369</v>
      </c>
      <c r="C137">
        <v>3</v>
      </c>
      <c r="D137">
        <v>0</v>
      </c>
      <c r="E137">
        <f>SmtRes!AV369</f>
        <v>0</v>
      </c>
      <c r="F137" t="str">
        <f>SmtRes!I369</f>
        <v>21.1-25-1041</v>
      </c>
      <c r="G137" t="str">
        <f>SmtRes!K369</f>
        <v>Кабель-каналы, размер 105х50 мм: углы наружные</v>
      </c>
      <c r="H137" t="str">
        <f>SmtRes!O369</f>
        <v>шт.</v>
      </c>
      <c r="I137">
        <f>SmtRes!Y369*Source!I1166</f>
        <v>12</v>
      </c>
      <c r="J137">
        <f>SmtRes!AO369</f>
        <v>1</v>
      </c>
      <c r="K137">
        <f>SmtRes!AE369</f>
        <v>776.23</v>
      </c>
      <c r="L137">
        <f>SmtRes!DB369</f>
        <v>11643.45</v>
      </c>
      <c r="M137">
        <f>ROUND(ROUND(L137*Source!I1166, 6)*1, 2)</f>
        <v>9314.76</v>
      </c>
      <c r="N137">
        <f>SmtRes!AA369</f>
        <v>776.23</v>
      </c>
      <c r="O137">
        <f>ROUND(ROUND(L137*Source!I1166, 6)*SmtRes!DA369, 2)</f>
        <v>9314.76</v>
      </c>
      <c r="P137">
        <f>SmtRes!AG369</f>
        <v>0</v>
      </c>
      <c r="Q137">
        <f>SmtRes!DC369</f>
        <v>0</v>
      </c>
      <c r="R137">
        <f>ROUND(ROUND(Q137*Source!I1166, 6)*1, 2)</f>
        <v>0</v>
      </c>
      <c r="S137">
        <f>SmtRes!AC369</f>
        <v>0</v>
      </c>
      <c r="T137">
        <f>ROUND(ROUND(Q137*Source!I1166, 6)*SmtRes!AK369, 2)</f>
        <v>0</v>
      </c>
      <c r="U137">
        <v>3</v>
      </c>
      <c r="Z137">
        <f>SmtRes!X369</f>
        <v>-1994768362</v>
      </c>
      <c r="AA137">
        <v>-619013872</v>
      </c>
      <c r="AB137">
        <v>-619013872</v>
      </c>
    </row>
    <row r="138" spans="1:28" x14ac:dyDescent="0.2">
      <c r="A138">
        <v>20</v>
      </c>
      <c r="B138">
        <v>368</v>
      </c>
      <c r="C138">
        <v>3</v>
      </c>
      <c r="D138">
        <v>0</v>
      </c>
      <c r="E138">
        <f>SmtRes!AV368</f>
        <v>0</v>
      </c>
      <c r="F138" t="str">
        <f>SmtRes!I368</f>
        <v>21.1-25-1040</v>
      </c>
      <c r="G138" t="str">
        <f>SmtRes!K368</f>
        <v>Кабель-каналы, размер 105х50 мм: углы внутренние</v>
      </c>
      <c r="H138" t="str">
        <f>SmtRes!O368</f>
        <v>шт.</v>
      </c>
      <c r="I138">
        <f>SmtRes!Y368*Source!I1166</f>
        <v>1.6</v>
      </c>
      <c r="J138">
        <f>SmtRes!AO368</f>
        <v>1</v>
      </c>
      <c r="K138">
        <f>SmtRes!AE368</f>
        <v>666.11</v>
      </c>
      <c r="L138">
        <f>SmtRes!DB368</f>
        <v>1332.22</v>
      </c>
      <c r="M138">
        <f>ROUND(ROUND(L138*Source!I1166, 6)*1, 2)</f>
        <v>1065.78</v>
      </c>
      <c r="N138">
        <f>SmtRes!AA368</f>
        <v>666.11</v>
      </c>
      <c r="O138">
        <f>ROUND(ROUND(L138*Source!I1166, 6)*SmtRes!DA368, 2)</f>
        <v>1065.78</v>
      </c>
      <c r="P138">
        <f>SmtRes!AG368</f>
        <v>0</v>
      </c>
      <c r="Q138">
        <f>SmtRes!DC368</f>
        <v>0</v>
      </c>
      <c r="R138">
        <f>ROUND(ROUND(Q138*Source!I1166, 6)*1, 2)</f>
        <v>0</v>
      </c>
      <c r="S138">
        <f>SmtRes!AC368</f>
        <v>0</v>
      </c>
      <c r="T138">
        <f>ROUND(ROUND(Q138*Source!I1166, 6)*SmtRes!AK368, 2)</f>
        <v>0</v>
      </c>
      <c r="U138">
        <v>3</v>
      </c>
      <c r="Z138">
        <f>SmtRes!X368</f>
        <v>1509415827</v>
      </c>
      <c r="AA138">
        <v>746688475</v>
      </c>
      <c r="AB138">
        <v>746688475</v>
      </c>
    </row>
    <row r="139" spans="1:28" x14ac:dyDescent="0.2">
      <c r="A139">
        <v>20</v>
      </c>
      <c r="B139">
        <v>367</v>
      </c>
      <c r="C139">
        <v>3</v>
      </c>
      <c r="D139">
        <v>0</v>
      </c>
      <c r="E139">
        <f>SmtRes!AV367</f>
        <v>0</v>
      </c>
      <c r="F139" t="str">
        <f>SmtRes!I367</f>
        <v>21.1-25-1038</v>
      </c>
      <c r="G139" t="str">
        <f>SmtRes!K367</f>
        <v>Кабель-каналы, размер 105х50 мм: накладки на стык профилей</v>
      </c>
      <c r="H139" t="str">
        <f>SmtRes!O367</f>
        <v>шт.</v>
      </c>
      <c r="I139">
        <f>SmtRes!Y367*Source!I1166</f>
        <v>3.2</v>
      </c>
      <c r="J139">
        <f>SmtRes!AO367</f>
        <v>1</v>
      </c>
      <c r="K139">
        <f>SmtRes!AE367</f>
        <v>54.24</v>
      </c>
      <c r="L139">
        <f>SmtRes!DB367</f>
        <v>216.96</v>
      </c>
      <c r="M139">
        <f>ROUND(ROUND(L139*Source!I1166, 6)*1, 2)</f>
        <v>173.57</v>
      </c>
      <c r="N139">
        <f>SmtRes!AA367</f>
        <v>54.24</v>
      </c>
      <c r="O139">
        <f>ROUND(ROUND(L139*Source!I1166, 6)*SmtRes!DA367, 2)</f>
        <v>173.57</v>
      </c>
      <c r="P139">
        <f>SmtRes!AG367</f>
        <v>0</v>
      </c>
      <c r="Q139">
        <f>SmtRes!DC367</f>
        <v>0</v>
      </c>
      <c r="R139">
        <f>ROUND(ROUND(Q139*Source!I1166, 6)*1, 2)</f>
        <v>0</v>
      </c>
      <c r="S139">
        <f>SmtRes!AC367</f>
        <v>0</v>
      </c>
      <c r="T139">
        <f>ROUND(ROUND(Q139*Source!I1166, 6)*SmtRes!AK367, 2)</f>
        <v>0</v>
      </c>
      <c r="U139">
        <v>3</v>
      </c>
      <c r="Z139">
        <f>SmtRes!X367</f>
        <v>-2070555848</v>
      </c>
      <c r="AA139">
        <v>-158674467</v>
      </c>
      <c r="AB139">
        <v>-158674467</v>
      </c>
    </row>
    <row r="140" spans="1:28" x14ac:dyDescent="0.2">
      <c r="A140">
        <v>20</v>
      </c>
      <c r="B140">
        <v>366</v>
      </c>
      <c r="C140">
        <v>3</v>
      </c>
      <c r="D140">
        <v>0</v>
      </c>
      <c r="E140">
        <f>SmtRes!AV366</f>
        <v>0</v>
      </c>
      <c r="F140" t="str">
        <f>SmtRes!I366</f>
        <v>21.1-25-1037</v>
      </c>
      <c r="G140" t="str">
        <f>SmtRes!K366</f>
        <v>Кабель-каналы, размер 105х50 мм: накладки на стык крышки</v>
      </c>
      <c r="H140" t="str">
        <f>SmtRes!O366</f>
        <v>шт.</v>
      </c>
      <c r="I140">
        <f>SmtRes!Y366*Source!I1166</f>
        <v>3.2</v>
      </c>
      <c r="J140">
        <f>SmtRes!AO366</f>
        <v>1</v>
      </c>
      <c r="K140">
        <f>SmtRes!AE366</f>
        <v>172.42</v>
      </c>
      <c r="L140">
        <f>SmtRes!DB366</f>
        <v>689.68</v>
      </c>
      <c r="M140">
        <f>ROUND(ROUND(L140*Source!I1166, 6)*1, 2)</f>
        <v>551.74</v>
      </c>
      <c r="N140">
        <f>SmtRes!AA366</f>
        <v>172.42</v>
      </c>
      <c r="O140">
        <f>ROUND(ROUND(L140*Source!I1166, 6)*SmtRes!DA366, 2)</f>
        <v>551.74</v>
      </c>
      <c r="P140">
        <f>SmtRes!AG366</f>
        <v>0</v>
      </c>
      <c r="Q140">
        <f>SmtRes!DC366</f>
        <v>0</v>
      </c>
      <c r="R140">
        <f>ROUND(ROUND(Q140*Source!I1166, 6)*1, 2)</f>
        <v>0</v>
      </c>
      <c r="S140">
        <f>SmtRes!AC366</f>
        <v>0</v>
      </c>
      <c r="T140">
        <f>ROUND(ROUND(Q140*Source!I1166, 6)*SmtRes!AK366, 2)</f>
        <v>0</v>
      </c>
      <c r="U140">
        <v>3</v>
      </c>
      <c r="Z140">
        <f>SmtRes!X366</f>
        <v>1474194811</v>
      </c>
      <c r="AA140">
        <v>528708715</v>
      </c>
      <c r="AB140">
        <v>528708715</v>
      </c>
    </row>
    <row r="141" spans="1:28" x14ac:dyDescent="0.2">
      <c r="A141">
        <v>20</v>
      </c>
      <c r="B141">
        <v>365</v>
      </c>
      <c r="C141">
        <v>3</v>
      </c>
      <c r="D141">
        <v>0</v>
      </c>
      <c r="E141">
        <f>SmtRes!AV365</f>
        <v>0</v>
      </c>
      <c r="F141" t="str">
        <f>SmtRes!I365</f>
        <v>21.1-25-1036</v>
      </c>
      <c r="G141" t="str">
        <f>SmtRes!K365</f>
        <v>Кабель-каналы, размер 105х50 мм: заглушки</v>
      </c>
      <c r="H141" t="str">
        <f>SmtRes!O365</f>
        <v>шт.</v>
      </c>
      <c r="I141">
        <f>SmtRes!Y365*Source!I1166</f>
        <v>12</v>
      </c>
      <c r="J141">
        <f>SmtRes!AO365</f>
        <v>1</v>
      </c>
      <c r="K141">
        <f>SmtRes!AE365</f>
        <v>153.13</v>
      </c>
      <c r="L141">
        <f>SmtRes!DB365</f>
        <v>2296.9499999999998</v>
      </c>
      <c r="M141">
        <f>ROUND(ROUND(L141*Source!I1166, 6)*1, 2)</f>
        <v>1837.56</v>
      </c>
      <c r="N141">
        <f>SmtRes!AA365</f>
        <v>153.13</v>
      </c>
      <c r="O141">
        <f>ROUND(ROUND(L141*Source!I1166, 6)*SmtRes!DA365, 2)</f>
        <v>1837.56</v>
      </c>
      <c r="P141">
        <f>SmtRes!AG365</f>
        <v>0</v>
      </c>
      <c r="Q141">
        <f>SmtRes!DC365</f>
        <v>0</v>
      </c>
      <c r="R141">
        <f>ROUND(ROUND(Q141*Source!I1166, 6)*1, 2)</f>
        <v>0</v>
      </c>
      <c r="S141">
        <f>SmtRes!AC365</f>
        <v>0</v>
      </c>
      <c r="T141">
        <f>ROUND(ROUND(Q141*Source!I1166, 6)*SmtRes!AK365, 2)</f>
        <v>0</v>
      </c>
      <c r="U141">
        <v>3</v>
      </c>
      <c r="Z141">
        <f>SmtRes!X365</f>
        <v>1594614613</v>
      </c>
      <c r="AA141">
        <v>-1719495285</v>
      </c>
      <c r="AB141">
        <v>-1719495285</v>
      </c>
    </row>
    <row r="142" spans="1:28" x14ac:dyDescent="0.2">
      <c r="A142">
        <v>20</v>
      </c>
      <c r="B142">
        <v>364</v>
      </c>
      <c r="C142">
        <v>3</v>
      </c>
      <c r="D142">
        <v>0</v>
      </c>
      <c r="E142">
        <f>SmtRes!AV364</f>
        <v>0</v>
      </c>
      <c r="F142" t="str">
        <f>SmtRes!I364</f>
        <v>21.1-25-1035</v>
      </c>
      <c r="G142" t="str">
        <f>SmtRes!K364</f>
        <v>Кабель-каналы, размер 105х50 мм: короба c направляющими</v>
      </c>
      <c r="H142" t="str">
        <f>SmtRes!O364</f>
        <v>м</v>
      </c>
      <c r="I142">
        <f>SmtRes!Y364*Source!I1166</f>
        <v>80</v>
      </c>
      <c r="J142">
        <f>SmtRes!AO364</f>
        <v>1</v>
      </c>
      <c r="K142">
        <f>SmtRes!AE364</f>
        <v>658.59</v>
      </c>
      <c r="L142">
        <f>SmtRes!DB364</f>
        <v>65859</v>
      </c>
      <c r="M142">
        <f>ROUND(ROUND(L142*Source!I1166, 6)*1, 2)</f>
        <v>52687.199999999997</v>
      </c>
      <c r="N142">
        <f>SmtRes!AA364</f>
        <v>658.59</v>
      </c>
      <c r="O142">
        <f>ROUND(ROUND(L142*Source!I1166, 6)*SmtRes!DA364, 2)</f>
        <v>52687.199999999997</v>
      </c>
      <c r="P142">
        <f>SmtRes!AG364</f>
        <v>0</v>
      </c>
      <c r="Q142">
        <f>SmtRes!DC364</f>
        <v>0</v>
      </c>
      <c r="R142">
        <f>ROUND(ROUND(Q142*Source!I1166, 6)*1, 2)</f>
        <v>0</v>
      </c>
      <c r="S142">
        <f>SmtRes!AC364</f>
        <v>0</v>
      </c>
      <c r="T142">
        <f>ROUND(ROUND(Q142*Source!I1166, 6)*SmtRes!AK364, 2)</f>
        <v>0</v>
      </c>
      <c r="U142">
        <v>3</v>
      </c>
      <c r="Z142">
        <f>SmtRes!X364</f>
        <v>1505022798</v>
      </c>
      <c r="AA142">
        <v>892245811</v>
      </c>
      <c r="AB142">
        <v>892245811</v>
      </c>
    </row>
    <row r="143" spans="1:28" x14ac:dyDescent="0.2">
      <c r="A143">
        <v>20</v>
      </c>
      <c r="B143">
        <v>363</v>
      </c>
      <c r="C143">
        <v>3</v>
      </c>
      <c r="D143">
        <v>0</v>
      </c>
      <c r="E143">
        <f>SmtRes!AV363</f>
        <v>0</v>
      </c>
      <c r="F143" t="str">
        <f>SmtRes!I363</f>
        <v>21.1-11-81</v>
      </c>
      <c r="G143" t="str">
        <f>SmtRes!K363</f>
        <v>Патроны, калибр 6,8/11 М для дюбеля</v>
      </c>
      <c r="H143" t="str">
        <f>SmtRes!O363</f>
        <v>100 шт.</v>
      </c>
      <c r="I143">
        <f>SmtRes!Y363*Source!I1166</f>
        <v>3.2</v>
      </c>
      <c r="J143">
        <f>SmtRes!AO363</f>
        <v>1</v>
      </c>
      <c r="K143">
        <f>SmtRes!AE363</f>
        <v>997.35</v>
      </c>
      <c r="L143">
        <f>SmtRes!DB363</f>
        <v>3989.4</v>
      </c>
      <c r="M143">
        <f>ROUND(ROUND(L143*Source!I1166, 6)*1, 2)</f>
        <v>3191.52</v>
      </c>
      <c r="N143">
        <f>SmtRes!AA363</f>
        <v>997.35</v>
      </c>
      <c r="O143">
        <f>ROUND(ROUND(L143*Source!I1166, 6)*SmtRes!DA363, 2)</f>
        <v>3191.52</v>
      </c>
      <c r="P143">
        <f>SmtRes!AG363</f>
        <v>0</v>
      </c>
      <c r="Q143">
        <f>SmtRes!DC363</f>
        <v>0</v>
      </c>
      <c r="R143">
        <f>ROUND(ROUND(Q143*Source!I1166, 6)*1, 2)</f>
        <v>0</v>
      </c>
      <c r="S143">
        <f>SmtRes!AC363</f>
        <v>0</v>
      </c>
      <c r="T143">
        <f>ROUND(ROUND(Q143*Source!I1166, 6)*SmtRes!AK363, 2)</f>
        <v>0</v>
      </c>
      <c r="U143">
        <v>3</v>
      </c>
      <c r="Z143">
        <f>SmtRes!X363</f>
        <v>1583670906</v>
      </c>
      <c r="AA143">
        <v>-274985448</v>
      </c>
      <c r="AB143">
        <v>-274985448</v>
      </c>
    </row>
    <row r="144" spans="1:28" x14ac:dyDescent="0.2">
      <c r="A144">
        <v>20</v>
      </c>
      <c r="B144">
        <v>362</v>
      </c>
      <c r="C144">
        <v>3</v>
      </c>
      <c r="D144">
        <v>0</v>
      </c>
      <c r="E144">
        <f>SmtRes!AV362</f>
        <v>0</v>
      </c>
      <c r="F144" t="str">
        <f>SmtRes!I362</f>
        <v>21.1-11-108</v>
      </c>
      <c r="G144" t="str">
        <f>SmtRes!K362</f>
        <v>Шурупы-саморезы, размер 3,5х45 мм</v>
      </c>
      <c r="H144" t="str">
        <f>SmtRes!O362</f>
        <v>т</v>
      </c>
      <c r="I144">
        <f>SmtRes!Y362*Source!I1166</f>
        <v>5.9200000000000008E-4</v>
      </c>
      <c r="J144">
        <f>SmtRes!AO362</f>
        <v>1</v>
      </c>
      <c r="K144">
        <f>SmtRes!AE362</f>
        <v>190540.34</v>
      </c>
      <c r="L144">
        <f>SmtRes!DB362</f>
        <v>141</v>
      </c>
      <c r="M144">
        <f>ROUND(ROUND(L144*Source!I1166, 6)*1, 2)</f>
        <v>112.8</v>
      </c>
      <c r="N144">
        <f>SmtRes!AA362</f>
        <v>190540.34</v>
      </c>
      <c r="O144">
        <f>ROUND(ROUND(L144*Source!I1166, 6)*SmtRes!DA362, 2)</f>
        <v>112.8</v>
      </c>
      <c r="P144">
        <f>SmtRes!AG362</f>
        <v>0</v>
      </c>
      <c r="Q144">
        <f>SmtRes!DC362</f>
        <v>0</v>
      </c>
      <c r="R144">
        <f>ROUND(ROUND(Q144*Source!I1166, 6)*1, 2)</f>
        <v>0</v>
      </c>
      <c r="S144">
        <f>SmtRes!AC362</f>
        <v>0</v>
      </c>
      <c r="T144">
        <f>ROUND(ROUND(Q144*Source!I1166, 6)*SmtRes!AK362, 2)</f>
        <v>0</v>
      </c>
      <c r="U144">
        <v>3</v>
      </c>
      <c r="Z144">
        <f>SmtRes!X362</f>
        <v>-181271767</v>
      </c>
      <c r="AA144">
        <v>-2066596354</v>
      </c>
      <c r="AB144">
        <v>-2066596354</v>
      </c>
    </row>
    <row r="145" spans="1:28" x14ac:dyDescent="0.2">
      <c r="A145">
        <v>20</v>
      </c>
      <c r="B145">
        <v>361</v>
      </c>
      <c r="C145">
        <v>3</v>
      </c>
      <c r="D145">
        <v>0</v>
      </c>
      <c r="E145">
        <f>SmtRes!AV361</f>
        <v>0</v>
      </c>
      <c r="F145" t="str">
        <f>SmtRes!I361</f>
        <v>21.1-1-1065</v>
      </c>
      <c r="G145" t="str">
        <f>SmtRes!K361</f>
        <v>Кабель-каналы, размер 105х50 мм: ответвления Т-образные</v>
      </c>
      <c r="H145" t="str">
        <f>SmtRes!O361</f>
        <v>шт.</v>
      </c>
      <c r="I145">
        <f>SmtRes!Y361*Source!I1166</f>
        <v>1.6</v>
      </c>
      <c r="J145">
        <f>SmtRes!AO361</f>
        <v>1</v>
      </c>
      <c r="K145">
        <f>SmtRes!AE361</f>
        <v>1415.18</v>
      </c>
      <c r="L145">
        <f>SmtRes!DB361</f>
        <v>2830.36</v>
      </c>
      <c r="M145">
        <f>ROUND(ROUND(L145*Source!I1166, 6)*1, 2)</f>
        <v>2264.29</v>
      </c>
      <c r="N145">
        <f>SmtRes!AA361</f>
        <v>1415.18</v>
      </c>
      <c r="O145">
        <f>ROUND(ROUND(L145*Source!I1166, 6)*SmtRes!DA361, 2)</f>
        <v>2264.29</v>
      </c>
      <c r="P145">
        <f>SmtRes!AG361</f>
        <v>0</v>
      </c>
      <c r="Q145">
        <f>SmtRes!DC361</f>
        <v>0</v>
      </c>
      <c r="R145">
        <f>ROUND(ROUND(Q145*Source!I1166, 6)*1, 2)</f>
        <v>0</v>
      </c>
      <c r="S145">
        <f>SmtRes!AC361</f>
        <v>0</v>
      </c>
      <c r="T145">
        <f>ROUND(ROUND(Q145*Source!I1166, 6)*SmtRes!AK361, 2)</f>
        <v>0</v>
      </c>
      <c r="U145">
        <v>3</v>
      </c>
      <c r="Z145">
        <f>SmtRes!X361</f>
        <v>-1464590454</v>
      </c>
      <c r="AA145">
        <v>-1296774037</v>
      </c>
      <c r="AB145">
        <v>-1296774037</v>
      </c>
    </row>
    <row r="146" spans="1:28" x14ac:dyDescent="0.2">
      <c r="A146">
        <v>20</v>
      </c>
      <c r="B146">
        <v>379</v>
      </c>
      <c r="C146">
        <v>3</v>
      </c>
      <c r="D146">
        <v>0</v>
      </c>
      <c r="E146">
        <f>SmtRes!AV379</f>
        <v>0</v>
      </c>
      <c r="F146" t="str">
        <f>SmtRes!I379</f>
        <v>21.23-13-14</v>
      </c>
      <c r="G146" t="str">
        <f>SmtRes!K379</f>
        <v>Провода силовые с медными жилами в поливинилхлоридной изоляции, марка ПуГВ, номинальное напряжение до 450 В, число жил и сечение 1х6 мм2</v>
      </c>
      <c r="H146" t="str">
        <f>SmtRes!O379</f>
        <v>км</v>
      </c>
      <c r="I146">
        <f>SmtRes!Y379*Source!I1167</f>
        <v>5.1499999999999997E-2</v>
      </c>
      <c r="J146">
        <f>SmtRes!AO379</f>
        <v>1</v>
      </c>
      <c r="K146">
        <f>SmtRes!AE379</f>
        <v>99643.05</v>
      </c>
      <c r="L146">
        <f>SmtRes!DB379</f>
        <v>10263.23</v>
      </c>
      <c r="M146">
        <f>ROUND(ROUND(L146*Source!I1167, 6)*1, 2)</f>
        <v>5131.62</v>
      </c>
      <c r="N146">
        <f>SmtRes!AA379</f>
        <v>99643.05</v>
      </c>
      <c r="O146">
        <f>ROUND(ROUND(L146*Source!I1167, 6)*SmtRes!DA379, 2)</f>
        <v>5131.62</v>
      </c>
      <c r="P146">
        <f>SmtRes!AG379</f>
        <v>0</v>
      </c>
      <c r="Q146">
        <f>SmtRes!DC379</f>
        <v>0</v>
      </c>
      <c r="R146">
        <f>ROUND(ROUND(Q146*Source!I1167, 6)*1, 2)</f>
        <v>0</v>
      </c>
      <c r="S146">
        <f>SmtRes!AC379</f>
        <v>0</v>
      </c>
      <c r="T146">
        <f>ROUND(ROUND(Q146*Source!I1167, 6)*SmtRes!AK379, 2)</f>
        <v>0</v>
      </c>
      <c r="U146">
        <v>3</v>
      </c>
      <c r="Z146">
        <f>SmtRes!X379</f>
        <v>1173250179</v>
      </c>
      <c r="AA146">
        <v>-458052105</v>
      </c>
      <c r="AB146">
        <v>-458052105</v>
      </c>
    </row>
    <row r="147" spans="1:28" x14ac:dyDescent="0.2">
      <c r="A147">
        <v>20</v>
      </c>
      <c r="B147">
        <v>378</v>
      </c>
      <c r="C147">
        <v>3</v>
      </c>
      <c r="D147">
        <v>0</v>
      </c>
      <c r="E147">
        <f>SmtRes!AV378</f>
        <v>0</v>
      </c>
      <c r="F147" t="str">
        <f>SmtRes!I378</f>
        <v>21.21-5-44</v>
      </c>
      <c r="G147" t="str">
        <f>SmtRes!K378</f>
        <v>Кнопки для ленты ЛМ, тип 3,5</v>
      </c>
      <c r="H147" t="str">
        <f>SmtRes!O378</f>
        <v>1000 шт.</v>
      </c>
      <c r="I147">
        <f>SmtRes!Y378*Source!I1167</f>
        <v>0.01</v>
      </c>
      <c r="J147">
        <f>SmtRes!AO378</f>
        <v>1</v>
      </c>
      <c r="K147">
        <f>SmtRes!AE378</f>
        <v>258.44</v>
      </c>
      <c r="L147">
        <f>SmtRes!DB378</f>
        <v>5.17</v>
      </c>
      <c r="M147">
        <f>ROUND(ROUND(L147*Source!I1167, 6)*1, 2)</f>
        <v>2.59</v>
      </c>
      <c r="N147">
        <f>SmtRes!AA378</f>
        <v>258.44</v>
      </c>
      <c r="O147">
        <f>ROUND(ROUND(L147*Source!I1167, 6)*SmtRes!DA378, 2)</f>
        <v>2.59</v>
      </c>
      <c r="P147">
        <f>SmtRes!AG378</f>
        <v>0</v>
      </c>
      <c r="Q147">
        <f>SmtRes!DC378</f>
        <v>0</v>
      </c>
      <c r="R147">
        <f>ROUND(ROUND(Q147*Source!I1167, 6)*1, 2)</f>
        <v>0</v>
      </c>
      <c r="S147">
        <f>SmtRes!AC378</f>
        <v>0</v>
      </c>
      <c r="T147">
        <f>ROUND(ROUND(Q147*Source!I1167, 6)*SmtRes!AK378, 2)</f>
        <v>0</v>
      </c>
      <c r="U147">
        <v>3</v>
      </c>
      <c r="Z147">
        <f>SmtRes!X378</f>
        <v>-1680055193</v>
      </c>
      <c r="AA147">
        <v>-2054620093</v>
      </c>
      <c r="AB147">
        <v>-2054620093</v>
      </c>
    </row>
    <row r="148" spans="1:28" x14ac:dyDescent="0.2">
      <c r="A148">
        <v>20</v>
      </c>
      <c r="B148">
        <v>377</v>
      </c>
      <c r="C148">
        <v>3</v>
      </c>
      <c r="D148">
        <v>0</v>
      </c>
      <c r="E148">
        <f>SmtRes!AV377</f>
        <v>0</v>
      </c>
      <c r="F148" t="str">
        <f>SmtRes!I377</f>
        <v>21.21-5-342</v>
      </c>
      <c r="G148" t="str">
        <f>SmtRes!K377</f>
        <v>Хомуты (стяжки) кабельные из полиамида, размеры 3,6х200 мм</v>
      </c>
      <c r="H148" t="str">
        <f>SmtRes!O377</f>
        <v>100 шт.</v>
      </c>
      <c r="I148">
        <f>SmtRes!Y377*Source!I1167</f>
        <v>0.13</v>
      </c>
      <c r="J148">
        <f>SmtRes!AO377</f>
        <v>1</v>
      </c>
      <c r="K148">
        <f>SmtRes!AE377</f>
        <v>127.48</v>
      </c>
      <c r="L148">
        <f>SmtRes!DB377</f>
        <v>33.14</v>
      </c>
      <c r="M148">
        <f>ROUND(ROUND(L148*Source!I1167, 6)*1, 2)</f>
        <v>16.57</v>
      </c>
      <c r="N148">
        <f>SmtRes!AA377</f>
        <v>127.48</v>
      </c>
      <c r="O148">
        <f>ROUND(ROUND(L148*Source!I1167, 6)*SmtRes!DA377, 2)</f>
        <v>16.57</v>
      </c>
      <c r="P148">
        <f>SmtRes!AG377</f>
        <v>0</v>
      </c>
      <c r="Q148">
        <f>SmtRes!DC377</f>
        <v>0</v>
      </c>
      <c r="R148">
        <f>ROUND(ROUND(Q148*Source!I1167, 6)*1, 2)</f>
        <v>0</v>
      </c>
      <c r="S148">
        <f>SmtRes!AC377</f>
        <v>0</v>
      </c>
      <c r="T148">
        <f>ROUND(ROUND(Q148*Source!I1167, 6)*SmtRes!AK377, 2)</f>
        <v>0</v>
      </c>
      <c r="U148">
        <v>3</v>
      </c>
      <c r="Z148">
        <f>SmtRes!X377</f>
        <v>527662241</v>
      </c>
      <c r="AA148">
        <v>-1533345047</v>
      </c>
      <c r="AB148">
        <v>-1533345047</v>
      </c>
    </row>
    <row r="149" spans="1:28" x14ac:dyDescent="0.2">
      <c r="A149">
        <v>20</v>
      </c>
      <c r="B149">
        <v>376</v>
      </c>
      <c r="C149">
        <v>3</v>
      </c>
      <c r="D149">
        <v>0</v>
      </c>
      <c r="E149">
        <f>SmtRes!AV376</f>
        <v>0</v>
      </c>
      <c r="F149" t="str">
        <f>SmtRes!I376</f>
        <v>21.21-5-305</v>
      </c>
      <c r="G149" t="str">
        <f>SmtRes!K376</f>
        <v>Сжимы, тип У731М для проводников магистральных сечением от 4 до 10 мм2 и ответвительных от 1,5 до 10 мм2</v>
      </c>
      <c r="H149" t="str">
        <f>SmtRes!O376</f>
        <v>шт.</v>
      </c>
      <c r="I149">
        <f>SmtRes!Y376*Source!I1167</f>
        <v>5</v>
      </c>
      <c r="J149">
        <f>SmtRes!AO376</f>
        <v>1</v>
      </c>
      <c r="K149">
        <f>SmtRes!AE376</f>
        <v>29.36</v>
      </c>
      <c r="L149">
        <f>SmtRes!DB376</f>
        <v>293.60000000000002</v>
      </c>
      <c r="M149">
        <f>ROUND(ROUND(L149*Source!I1167, 6)*1, 2)</f>
        <v>146.80000000000001</v>
      </c>
      <c r="N149">
        <f>SmtRes!AA376</f>
        <v>29.36</v>
      </c>
      <c r="O149">
        <f>ROUND(ROUND(L149*Source!I1167, 6)*SmtRes!DA376, 2)</f>
        <v>146.80000000000001</v>
      </c>
      <c r="P149">
        <f>SmtRes!AG376</f>
        <v>0</v>
      </c>
      <c r="Q149">
        <f>SmtRes!DC376</f>
        <v>0</v>
      </c>
      <c r="R149">
        <f>ROUND(ROUND(Q149*Source!I1167, 6)*1, 2)</f>
        <v>0</v>
      </c>
      <c r="S149">
        <f>SmtRes!AC376</f>
        <v>0</v>
      </c>
      <c r="T149">
        <f>ROUND(ROUND(Q149*Source!I1167, 6)*SmtRes!AK376, 2)</f>
        <v>0</v>
      </c>
      <c r="U149">
        <v>3</v>
      </c>
      <c r="Z149">
        <f>SmtRes!X376</f>
        <v>1884843886</v>
      </c>
      <c r="AA149">
        <v>1143219249</v>
      </c>
      <c r="AB149">
        <v>1143219249</v>
      </c>
    </row>
    <row r="150" spans="1:28" x14ac:dyDescent="0.2">
      <c r="A150">
        <v>20</v>
      </c>
      <c r="B150">
        <v>375</v>
      </c>
      <c r="C150">
        <v>3</v>
      </c>
      <c r="D150">
        <v>0</v>
      </c>
      <c r="E150">
        <f>SmtRes!AV375</f>
        <v>0</v>
      </c>
      <c r="F150" t="str">
        <f>SmtRes!I375</f>
        <v>21.21-5-2</v>
      </c>
      <c r="G150" t="str">
        <f>SmtRes!K375</f>
        <v>Бирки маркировочные для кабелей и проводов, тип У153 У3,5</v>
      </c>
      <c r="H150" t="str">
        <f>SmtRes!O375</f>
        <v>1000 шт.</v>
      </c>
      <c r="I150">
        <f>SmtRes!Y375*Source!I1167</f>
        <v>2.5000000000000001E-3</v>
      </c>
      <c r="J150">
        <f>SmtRes!AO375</f>
        <v>1</v>
      </c>
      <c r="K150">
        <f>SmtRes!AE375</f>
        <v>718.56</v>
      </c>
      <c r="L150">
        <f>SmtRes!DB375</f>
        <v>3.59</v>
      </c>
      <c r="M150">
        <f>ROUND(ROUND(L150*Source!I1167, 6)*1, 2)</f>
        <v>1.8</v>
      </c>
      <c r="N150">
        <f>SmtRes!AA375</f>
        <v>718.56</v>
      </c>
      <c r="O150">
        <f>ROUND(ROUND(L150*Source!I1167, 6)*SmtRes!DA375, 2)</f>
        <v>1.8</v>
      </c>
      <c r="P150">
        <f>SmtRes!AG375</f>
        <v>0</v>
      </c>
      <c r="Q150">
        <f>SmtRes!DC375</f>
        <v>0</v>
      </c>
      <c r="R150">
        <f>ROUND(ROUND(Q150*Source!I1167, 6)*1, 2)</f>
        <v>0</v>
      </c>
      <c r="S150">
        <f>SmtRes!AC375</f>
        <v>0</v>
      </c>
      <c r="T150">
        <f>ROUND(ROUND(Q150*Source!I1167, 6)*SmtRes!AK375, 2)</f>
        <v>0</v>
      </c>
      <c r="U150">
        <v>3</v>
      </c>
      <c r="Z150">
        <f>SmtRes!X375</f>
        <v>-1948375318</v>
      </c>
      <c r="AA150">
        <v>299589489</v>
      </c>
      <c r="AB150">
        <v>299589489</v>
      </c>
    </row>
    <row r="151" spans="1:28" x14ac:dyDescent="0.2">
      <c r="A151">
        <v>20</v>
      </c>
      <c r="B151">
        <v>374</v>
      </c>
      <c r="C151">
        <v>3</v>
      </c>
      <c r="D151">
        <v>0</v>
      </c>
      <c r="E151">
        <f>SmtRes!AV374</f>
        <v>0</v>
      </c>
      <c r="F151" t="str">
        <f>SmtRes!I374</f>
        <v>21.21-5-114</v>
      </c>
      <c r="G151" t="str">
        <f>SmtRes!K374</f>
        <v>Лента монтажная, тип ЛМ-5</v>
      </c>
      <c r="H151" t="str">
        <f>SmtRes!O374</f>
        <v>м</v>
      </c>
      <c r="I151">
        <f>SmtRes!Y374*Source!I1167</f>
        <v>2.5</v>
      </c>
      <c r="J151">
        <f>SmtRes!AO374</f>
        <v>1</v>
      </c>
      <c r="K151">
        <f>SmtRes!AE374</f>
        <v>5.71</v>
      </c>
      <c r="L151">
        <f>SmtRes!DB374</f>
        <v>28.55</v>
      </c>
      <c r="M151">
        <f>ROUND(ROUND(L151*Source!I1167, 6)*1, 2)</f>
        <v>14.28</v>
      </c>
      <c r="N151">
        <f>SmtRes!AA374</f>
        <v>5.71</v>
      </c>
      <c r="O151">
        <f>ROUND(ROUND(L151*Source!I1167, 6)*SmtRes!DA374, 2)</f>
        <v>14.28</v>
      </c>
      <c r="P151">
        <f>SmtRes!AG374</f>
        <v>0</v>
      </c>
      <c r="Q151">
        <f>SmtRes!DC374</f>
        <v>0</v>
      </c>
      <c r="R151">
        <f>ROUND(ROUND(Q151*Source!I1167, 6)*1, 2)</f>
        <v>0</v>
      </c>
      <c r="S151">
        <f>SmtRes!AC374</f>
        <v>0</v>
      </c>
      <c r="T151">
        <f>ROUND(ROUND(Q151*Source!I1167, 6)*SmtRes!AK374, 2)</f>
        <v>0</v>
      </c>
      <c r="U151">
        <v>3</v>
      </c>
      <c r="Z151">
        <f>SmtRes!X374</f>
        <v>-1189895200</v>
      </c>
      <c r="AA151">
        <v>193152040</v>
      </c>
      <c r="AB151">
        <v>193152040</v>
      </c>
    </row>
    <row r="152" spans="1:28" x14ac:dyDescent="0.2">
      <c r="A152">
        <v>20</v>
      </c>
      <c r="B152">
        <v>373</v>
      </c>
      <c r="C152">
        <v>3</v>
      </c>
      <c r="D152">
        <v>0</v>
      </c>
      <c r="E152">
        <f>SmtRes!AV373</f>
        <v>0</v>
      </c>
      <c r="F152" t="str">
        <f>SmtRes!I373</f>
        <v>21.1-20-10</v>
      </c>
      <c r="G152" t="str">
        <f>SmtRes!K373</f>
        <v>Лента изоляционная хлопчатобумажная</v>
      </c>
      <c r="H152" t="str">
        <f>SmtRes!O373</f>
        <v>кг</v>
      </c>
      <c r="I152">
        <f>SmtRes!Y373*Source!I1167</f>
        <v>0.08</v>
      </c>
      <c r="J152">
        <f>SmtRes!AO373</f>
        <v>1</v>
      </c>
      <c r="K152">
        <f>SmtRes!AE373</f>
        <v>363.22</v>
      </c>
      <c r="L152">
        <f>SmtRes!DB373</f>
        <v>58.12</v>
      </c>
      <c r="M152">
        <f>ROUND(ROUND(L152*Source!I1167, 6)*1, 2)</f>
        <v>29.06</v>
      </c>
      <c r="N152">
        <f>SmtRes!AA373</f>
        <v>363.22</v>
      </c>
      <c r="O152">
        <f>ROUND(ROUND(L152*Source!I1167, 6)*SmtRes!DA373, 2)</f>
        <v>29.06</v>
      </c>
      <c r="P152">
        <f>SmtRes!AG373</f>
        <v>0</v>
      </c>
      <c r="Q152">
        <f>SmtRes!DC373</f>
        <v>0</v>
      </c>
      <c r="R152">
        <f>ROUND(ROUND(Q152*Source!I1167, 6)*1, 2)</f>
        <v>0</v>
      </c>
      <c r="S152">
        <f>SmtRes!AC373</f>
        <v>0</v>
      </c>
      <c r="T152">
        <f>ROUND(ROUND(Q152*Source!I1167, 6)*SmtRes!AK373, 2)</f>
        <v>0</v>
      </c>
      <c r="U152">
        <v>3</v>
      </c>
      <c r="Z152">
        <f>SmtRes!X373</f>
        <v>1719425291</v>
      </c>
      <c r="AA152">
        <v>-1596111638</v>
      </c>
      <c r="AB152">
        <v>-1596111638</v>
      </c>
    </row>
    <row r="153" spans="1:28" x14ac:dyDescent="0.2">
      <c r="A153">
        <f>Source!A1168</f>
        <v>17</v>
      </c>
      <c r="B153">
        <v>1168</v>
      </c>
      <c r="C153">
        <v>3</v>
      </c>
      <c r="D153">
        <f>Source!BI1168</f>
        <v>4</v>
      </c>
      <c r="E153">
        <f>Source!FS1168</f>
        <v>0</v>
      </c>
      <c r="F153" t="str">
        <f>Source!F1168</f>
        <v>21.23-8-270</v>
      </c>
      <c r="G153" t="str">
        <f>Source!G1168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153" t="str">
        <f>Source!H1168</f>
        <v>км</v>
      </c>
      <c r="I153">
        <f>Source!I1168</f>
        <v>0.05</v>
      </c>
      <c r="J153">
        <v>1</v>
      </c>
      <c r="K153">
        <f>Source!AC1168</f>
        <v>129532.62</v>
      </c>
      <c r="M153">
        <f>ROUND(K153*I153, 2)</f>
        <v>6476.63</v>
      </c>
      <c r="N153">
        <f>Source!AC1168*IF(Source!BC1168&lt;&gt; 0, Source!BC1168, 1)</f>
        <v>129532.62</v>
      </c>
      <c r="O153">
        <f>ROUND(N153*I153, 2)</f>
        <v>6476.63</v>
      </c>
      <c r="P153">
        <f>Source!AE1168</f>
        <v>0</v>
      </c>
      <c r="R153">
        <f>ROUND(P153*I153, 2)</f>
        <v>0</v>
      </c>
      <c r="S153">
        <f>Source!AE1168*IF(Source!BS1168&lt;&gt; 0, Source!BS1168, 1)</f>
        <v>0</v>
      </c>
      <c r="T153">
        <f>ROUND(S153*I153, 2)</f>
        <v>0</v>
      </c>
      <c r="U153">
        <v>3</v>
      </c>
      <c r="Z153">
        <f>Source!GF1168</f>
        <v>7717958</v>
      </c>
      <c r="AA153">
        <v>2094450950</v>
      </c>
      <c r="AB153">
        <v>2094450950</v>
      </c>
    </row>
    <row r="154" spans="1:28" x14ac:dyDescent="0.2">
      <c r="A154">
        <f>Source!A1201</f>
        <v>4</v>
      </c>
      <c r="B154">
        <v>1201</v>
      </c>
      <c r="G154" t="str">
        <f>Source!G1201</f>
        <v>Помещение 140 Класс робототехники</v>
      </c>
    </row>
    <row r="155" spans="1:28" x14ac:dyDescent="0.2">
      <c r="A155">
        <v>20</v>
      </c>
      <c r="B155">
        <v>385</v>
      </c>
      <c r="C155">
        <v>3</v>
      </c>
      <c r="D155">
        <v>0</v>
      </c>
      <c r="E155">
        <f>SmtRes!AV385</f>
        <v>0</v>
      </c>
      <c r="F155" t="str">
        <f>SmtRes!I385</f>
        <v>21.7-3-29</v>
      </c>
      <c r="G155" t="str">
        <f>SmtRes!K385</f>
        <v>Сверло алмазное кольцевое, высокоэффективное, для всех типов бетона, длина 430 мм, диаметр 72 мм</v>
      </c>
      <c r="H155" t="str">
        <f>SmtRes!O385</f>
        <v>шт.</v>
      </c>
      <c r="I155">
        <f>SmtRes!Y385*Source!I1206</f>
        <v>1.34E-3</v>
      </c>
      <c r="J155">
        <f>SmtRes!AO385</f>
        <v>1</v>
      </c>
      <c r="K155">
        <f>SmtRes!AE385</f>
        <v>16620.27</v>
      </c>
      <c r="L155">
        <f>SmtRes!DB385</f>
        <v>111.36</v>
      </c>
      <c r="M155">
        <f>ROUND(ROUND(L155*Source!I1206, 6)*1, 2)</f>
        <v>22.27</v>
      </c>
      <c r="N155">
        <f>SmtRes!AA385</f>
        <v>16620.27</v>
      </c>
      <c r="O155">
        <f>ROUND(ROUND(L155*Source!I1206, 6)*SmtRes!DA385, 2)</f>
        <v>22.27</v>
      </c>
      <c r="P155">
        <f>SmtRes!AG385</f>
        <v>0</v>
      </c>
      <c r="Q155">
        <f>SmtRes!DC385</f>
        <v>0</v>
      </c>
      <c r="R155">
        <f>ROUND(ROUND(Q155*Source!I1206, 6)*1, 2)</f>
        <v>0</v>
      </c>
      <c r="S155">
        <f>SmtRes!AC385</f>
        <v>0</v>
      </c>
      <c r="T155">
        <f>ROUND(ROUND(Q155*Source!I1206, 6)*SmtRes!AK385, 2)</f>
        <v>0</v>
      </c>
      <c r="U155">
        <v>3</v>
      </c>
      <c r="Z155">
        <f>SmtRes!X385</f>
        <v>656259231</v>
      </c>
      <c r="AA155">
        <v>-55341773</v>
      </c>
      <c r="AB155">
        <v>-55341773</v>
      </c>
    </row>
    <row r="156" spans="1:28" x14ac:dyDescent="0.2">
      <c r="A156">
        <v>20</v>
      </c>
      <c r="B156">
        <v>384</v>
      </c>
      <c r="C156">
        <v>3</v>
      </c>
      <c r="D156">
        <v>0</v>
      </c>
      <c r="E156">
        <f>SmtRes!AV384</f>
        <v>0</v>
      </c>
      <c r="F156" t="str">
        <f>SmtRes!I384</f>
        <v>21.1-25-13</v>
      </c>
      <c r="G156" t="str">
        <f>SmtRes!K384</f>
        <v>Вода</v>
      </c>
      <c r="H156" t="str">
        <f>SmtRes!O384</f>
        <v>м3</v>
      </c>
      <c r="I156">
        <f>SmtRes!Y384*Source!I1206</f>
        <v>3.5200000000000006E-3</v>
      </c>
      <c r="J156">
        <f>SmtRes!AO384</f>
        <v>1</v>
      </c>
      <c r="K156">
        <f>SmtRes!AE384</f>
        <v>54.81</v>
      </c>
      <c r="L156">
        <f>SmtRes!DB384</f>
        <v>0.96</v>
      </c>
      <c r="M156">
        <f>ROUND(ROUND(L156*Source!I1206, 6)*1, 2)</f>
        <v>0.19</v>
      </c>
      <c r="N156">
        <f>SmtRes!AA384</f>
        <v>54.81</v>
      </c>
      <c r="O156">
        <f>ROUND(ROUND(L156*Source!I1206, 6)*SmtRes!DA384, 2)</f>
        <v>0.19</v>
      </c>
      <c r="P156">
        <f>SmtRes!AG384</f>
        <v>0</v>
      </c>
      <c r="Q156">
        <f>SmtRes!DC384</f>
        <v>0</v>
      </c>
      <c r="R156">
        <f>ROUND(ROUND(Q156*Source!I1206, 6)*1, 2)</f>
        <v>0</v>
      </c>
      <c r="S156">
        <f>SmtRes!AC384</f>
        <v>0</v>
      </c>
      <c r="T156">
        <f>ROUND(ROUND(Q156*Source!I1206, 6)*SmtRes!AK384, 2)</f>
        <v>0</v>
      </c>
      <c r="U156">
        <v>3</v>
      </c>
      <c r="Z156">
        <f>SmtRes!X384</f>
        <v>-35091971</v>
      </c>
      <c r="AA156">
        <v>1203958368</v>
      </c>
      <c r="AB156">
        <v>1203958368</v>
      </c>
    </row>
    <row r="157" spans="1:28" x14ac:dyDescent="0.2">
      <c r="A157">
        <f>Source!A1208</f>
        <v>17</v>
      </c>
      <c r="B157">
        <v>1208</v>
      </c>
      <c r="C157">
        <v>3</v>
      </c>
      <c r="D157">
        <f>Source!BI1208</f>
        <v>4</v>
      </c>
      <c r="E157">
        <f>Source!FS1208</f>
        <v>0</v>
      </c>
      <c r="F157" t="str">
        <f>Source!F1208</f>
        <v>21.23-8-140</v>
      </c>
      <c r="G157" t="str">
        <f>Source!G1208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57" t="str">
        <f>Source!H1208</f>
        <v>км</v>
      </c>
      <c r="I157">
        <f>Source!I1208</f>
        <v>2E-3</v>
      </c>
      <c r="J157">
        <v>1</v>
      </c>
      <c r="K157">
        <f>Source!AC1208</f>
        <v>99860.32</v>
      </c>
      <c r="M157">
        <f>ROUND(K157*I157, 2)</f>
        <v>199.72</v>
      </c>
      <c r="N157">
        <f>Source!AC1208*IF(Source!BC1208&lt;&gt; 0, Source!BC1208, 1)</f>
        <v>99860.32</v>
      </c>
      <c r="O157">
        <f>ROUND(N157*I157, 2)</f>
        <v>199.72</v>
      </c>
      <c r="P157">
        <f>Source!AE1208</f>
        <v>0</v>
      </c>
      <c r="R157">
        <f>ROUND(P157*I157, 2)</f>
        <v>0</v>
      </c>
      <c r="S157">
        <f>Source!AE1208*IF(Source!BS1208&lt;&gt; 0, Source!BS1208, 1)</f>
        <v>0</v>
      </c>
      <c r="T157">
        <f>ROUND(S157*I157, 2)</f>
        <v>0</v>
      </c>
      <c r="U157">
        <v>3</v>
      </c>
      <c r="Z157">
        <f>Source!GF1208</f>
        <v>2077141205</v>
      </c>
      <c r="AA157">
        <v>472379674</v>
      </c>
      <c r="AB157">
        <v>472379674</v>
      </c>
    </row>
    <row r="158" spans="1:28" x14ac:dyDescent="0.2">
      <c r="A158">
        <f>Source!A1209</f>
        <v>17</v>
      </c>
      <c r="B158">
        <v>1209</v>
      </c>
      <c r="C158">
        <v>3</v>
      </c>
      <c r="D158">
        <f>Source!BI1209</f>
        <v>4</v>
      </c>
      <c r="E158">
        <f>Source!FS1209</f>
        <v>0</v>
      </c>
      <c r="F158" t="str">
        <f>Source!F1209</f>
        <v>21.21-5-84</v>
      </c>
      <c r="G158" t="str">
        <f>Source!G1209</f>
        <v>Коробки для установки выключателей, переключателей и штепсельных розеток при скрытой электропроводке, тип КУВ-1М УХЛЗ</v>
      </c>
      <c r="H158" t="str">
        <f>Source!H1209</f>
        <v>1000 шт.</v>
      </c>
      <c r="I158">
        <f>Source!I1209</f>
        <v>6.0000000000000001E-3</v>
      </c>
      <c r="J158">
        <v>1</v>
      </c>
      <c r="K158">
        <f>Source!AC1209</f>
        <v>72169.899999999994</v>
      </c>
      <c r="M158">
        <f>ROUND(K158*I158, 2)</f>
        <v>433.02</v>
      </c>
      <c r="N158">
        <f>Source!AC1209*IF(Source!BC1209&lt;&gt; 0, Source!BC1209, 1)</f>
        <v>72169.899999999994</v>
      </c>
      <c r="O158">
        <f>ROUND(N158*I158, 2)</f>
        <v>433.02</v>
      </c>
      <c r="P158">
        <f>Source!AE1209</f>
        <v>0</v>
      </c>
      <c r="R158">
        <f>ROUND(P158*I158, 2)</f>
        <v>0</v>
      </c>
      <c r="S158">
        <f>Source!AE1209*IF(Source!BS1209&lt;&gt; 0, Source!BS1209, 1)</f>
        <v>0</v>
      </c>
      <c r="T158">
        <f>ROUND(S158*I158, 2)</f>
        <v>0</v>
      </c>
      <c r="U158">
        <v>3</v>
      </c>
      <c r="Z158">
        <f>Source!GF1209</f>
        <v>653953554</v>
      </c>
      <c r="AA158">
        <v>-1378273173</v>
      </c>
      <c r="AB158">
        <v>-1378273173</v>
      </c>
    </row>
    <row r="159" spans="1:28" x14ac:dyDescent="0.2">
      <c r="A159">
        <v>20</v>
      </c>
      <c r="B159">
        <v>406</v>
      </c>
      <c r="C159">
        <v>3</v>
      </c>
      <c r="D159">
        <v>0</v>
      </c>
      <c r="E159">
        <f>SmtRes!AV406</f>
        <v>0</v>
      </c>
      <c r="F159" t="str">
        <f>SmtRes!I406</f>
        <v>21.1-25-1042</v>
      </c>
      <c r="G159" t="str">
        <f>SmtRes!K406</f>
        <v>Кабель-каналы, размер 105х50 мм: углы плоские</v>
      </c>
      <c r="H159" t="str">
        <f>SmtRes!O406</f>
        <v>шт.</v>
      </c>
      <c r="I159">
        <f>SmtRes!Y406*Source!I1213</f>
        <v>1.6</v>
      </c>
      <c r="J159">
        <f>SmtRes!AO406</f>
        <v>1</v>
      </c>
      <c r="K159">
        <f>SmtRes!AE406</f>
        <v>947.75</v>
      </c>
      <c r="L159">
        <f>SmtRes!DB406</f>
        <v>1895.5</v>
      </c>
      <c r="M159">
        <f>ROUND(ROUND(L159*Source!I1213, 6)*1, 2)</f>
        <v>1516.4</v>
      </c>
      <c r="N159">
        <f>SmtRes!AA406</f>
        <v>947.75</v>
      </c>
      <c r="O159">
        <f>ROUND(ROUND(L159*Source!I1213, 6)*SmtRes!DA406, 2)</f>
        <v>1516.4</v>
      </c>
      <c r="P159">
        <f>SmtRes!AG406</f>
        <v>0</v>
      </c>
      <c r="Q159">
        <f>SmtRes!DC406</f>
        <v>0</v>
      </c>
      <c r="R159">
        <f>ROUND(ROUND(Q159*Source!I1213, 6)*1, 2)</f>
        <v>0</v>
      </c>
      <c r="S159">
        <f>SmtRes!AC406</f>
        <v>0</v>
      </c>
      <c r="T159">
        <f>ROUND(ROUND(Q159*Source!I1213, 6)*SmtRes!AK406, 2)</f>
        <v>0</v>
      </c>
      <c r="U159">
        <v>3</v>
      </c>
      <c r="Z159">
        <f>SmtRes!X406</f>
        <v>1625024360</v>
      </c>
      <c r="AA159">
        <v>1537823898</v>
      </c>
      <c r="AB159">
        <v>1537823898</v>
      </c>
    </row>
    <row r="160" spans="1:28" x14ac:dyDescent="0.2">
      <c r="A160">
        <v>20</v>
      </c>
      <c r="B160">
        <v>405</v>
      </c>
      <c r="C160">
        <v>3</v>
      </c>
      <c r="D160">
        <v>0</v>
      </c>
      <c r="E160">
        <f>SmtRes!AV405</f>
        <v>0</v>
      </c>
      <c r="F160" t="str">
        <f>SmtRes!I405</f>
        <v>21.1-25-1041</v>
      </c>
      <c r="G160" t="str">
        <f>SmtRes!K405</f>
        <v>Кабель-каналы, размер 105х50 мм: углы наружные</v>
      </c>
      <c r="H160" t="str">
        <f>SmtRes!O405</f>
        <v>шт.</v>
      </c>
      <c r="I160">
        <f>SmtRes!Y405*Source!I1213</f>
        <v>12</v>
      </c>
      <c r="J160">
        <f>SmtRes!AO405</f>
        <v>1</v>
      </c>
      <c r="K160">
        <f>SmtRes!AE405</f>
        <v>776.23</v>
      </c>
      <c r="L160">
        <f>SmtRes!DB405</f>
        <v>11643.45</v>
      </c>
      <c r="M160">
        <f>ROUND(ROUND(L160*Source!I1213, 6)*1, 2)</f>
        <v>9314.76</v>
      </c>
      <c r="N160">
        <f>SmtRes!AA405</f>
        <v>776.23</v>
      </c>
      <c r="O160">
        <f>ROUND(ROUND(L160*Source!I1213, 6)*SmtRes!DA405, 2)</f>
        <v>9314.76</v>
      </c>
      <c r="P160">
        <f>SmtRes!AG405</f>
        <v>0</v>
      </c>
      <c r="Q160">
        <f>SmtRes!DC405</f>
        <v>0</v>
      </c>
      <c r="R160">
        <f>ROUND(ROUND(Q160*Source!I1213, 6)*1, 2)</f>
        <v>0</v>
      </c>
      <c r="S160">
        <f>SmtRes!AC405</f>
        <v>0</v>
      </c>
      <c r="T160">
        <f>ROUND(ROUND(Q160*Source!I1213, 6)*SmtRes!AK405, 2)</f>
        <v>0</v>
      </c>
      <c r="U160">
        <v>3</v>
      </c>
      <c r="Z160">
        <f>SmtRes!X405</f>
        <v>-1994768362</v>
      </c>
      <c r="AA160">
        <v>-619013872</v>
      </c>
      <c r="AB160">
        <v>-619013872</v>
      </c>
    </row>
    <row r="161" spans="1:28" x14ac:dyDescent="0.2">
      <c r="A161">
        <v>20</v>
      </c>
      <c r="B161">
        <v>404</v>
      </c>
      <c r="C161">
        <v>3</v>
      </c>
      <c r="D161">
        <v>0</v>
      </c>
      <c r="E161">
        <f>SmtRes!AV404</f>
        <v>0</v>
      </c>
      <c r="F161" t="str">
        <f>SmtRes!I404</f>
        <v>21.1-25-1040</v>
      </c>
      <c r="G161" t="str">
        <f>SmtRes!K404</f>
        <v>Кабель-каналы, размер 105х50 мм: углы внутренние</v>
      </c>
      <c r="H161" t="str">
        <f>SmtRes!O404</f>
        <v>шт.</v>
      </c>
      <c r="I161">
        <f>SmtRes!Y404*Source!I1213</f>
        <v>1.6</v>
      </c>
      <c r="J161">
        <f>SmtRes!AO404</f>
        <v>1</v>
      </c>
      <c r="K161">
        <f>SmtRes!AE404</f>
        <v>666.11</v>
      </c>
      <c r="L161">
        <f>SmtRes!DB404</f>
        <v>1332.22</v>
      </c>
      <c r="M161">
        <f>ROUND(ROUND(L161*Source!I1213, 6)*1, 2)</f>
        <v>1065.78</v>
      </c>
      <c r="N161">
        <f>SmtRes!AA404</f>
        <v>666.11</v>
      </c>
      <c r="O161">
        <f>ROUND(ROUND(L161*Source!I1213, 6)*SmtRes!DA404, 2)</f>
        <v>1065.78</v>
      </c>
      <c r="P161">
        <f>SmtRes!AG404</f>
        <v>0</v>
      </c>
      <c r="Q161">
        <f>SmtRes!DC404</f>
        <v>0</v>
      </c>
      <c r="R161">
        <f>ROUND(ROUND(Q161*Source!I1213, 6)*1, 2)</f>
        <v>0</v>
      </c>
      <c r="S161">
        <f>SmtRes!AC404</f>
        <v>0</v>
      </c>
      <c r="T161">
        <f>ROUND(ROUND(Q161*Source!I1213, 6)*SmtRes!AK404, 2)</f>
        <v>0</v>
      </c>
      <c r="U161">
        <v>3</v>
      </c>
      <c r="Z161">
        <f>SmtRes!X404</f>
        <v>1509415827</v>
      </c>
      <c r="AA161">
        <v>746688475</v>
      </c>
      <c r="AB161">
        <v>746688475</v>
      </c>
    </row>
    <row r="162" spans="1:28" x14ac:dyDescent="0.2">
      <c r="A162">
        <v>20</v>
      </c>
      <c r="B162">
        <v>403</v>
      </c>
      <c r="C162">
        <v>3</v>
      </c>
      <c r="D162">
        <v>0</v>
      </c>
      <c r="E162">
        <f>SmtRes!AV403</f>
        <v>0</v>
      </c>
      <c r="F162" t="str">
        <f>SmtRes!I403</f>
        <v>21.1-25-1038</v>
      </c>
      <c r="G162" t="str">
        <f>SmtRes!K403</f>
        <v>Кабель-каналы, размер 105х50 мм: накладки на стык профилей</v>
      </c>
      <c r="H162" t="str">
        <f>SmtRes!O403</f>
        <v>шт.</v>
      </c>
      <c r="I162">
        <f>SmtRes!Y403*Source!I1213</f>
        <v>3.2</v>
      </c>
      <c r="J162">
        <f>SmtRes!AO403</f>
        <v>1</v>
      </c>
      <c r="K162">
        <f>SmtRes!AE403</f>
        <v>54.24</v>
      </c>
      <c r="L162">
        <f>SmtRes!DB403</f>
        <v>216.96</v>
      </c>
      <c r="M162">
        <f>ROUND(ROUND(L162*Source!I1213, 6)*1, 2)</f>
        <v>173.57</v>
      </c>
      <c r="N162">
        <f>SmtRes!AA403</f>
        <v>54.24</v>
      </c>
      <c r="O162">
        <f>ROUND(ROUND(L162*Source!I1213, 6)*SmtRes!DA403, 2)</f>
        <v>173.57</v>
      </c>
      <c r="P162">
        <f>SmtRes!AG403</f>
        <v>0</v>
      </c>
      <c r="Q162">
        <f>SmtRes!DC403</f>
        <v>0</v>
      </c>
      <c r="R162">
        <f>ROUND(ROUND(Q162*Source!I1213, 6)*1, 2)</f>
        <v>0</v>
      </c>
      <c r="S162">
        <f>SmtRes!AC403</f>
        <v>0</v>
      </c>
      <c r="T162">
        <f>ROUND(ROUND(Q162*Source!I1213, 6)*SmtRes!AK403, 2)</f>
        <v>0</v>
      </c>
      <c r="U162">
        <v>3</v>
      </c>
      <c r="Z162">
        <f>SmtRes!X403</f>
        <v>-2070555848</v>
      </c>
      <c r="AA162">
        <v>-158674467</v>
      </c>
      <c r="AB162">
        <v>-158674467</v>
      </c>
    </row>
    <row r="163" spans="1:28" x14ac:dyDescent="0.2">
      <c r="A163">
        <v>20</v>
      </c>
      <c r="B163">
        <v>402</v>
      </c>
      <c r="C163">
        <v>3</v>
      </c>
      <c r="D163">
        <v>0</v>
      </c>
      <c r="E163">
        <f>SmtRes!AV402</f>
        <v>0</v>
      </c>
      <c r="F163" t="str">
        <f>SmtRes!I402</f>
        <v>21.1-25-1037</v>
      </c>
      <c r="G163" t="str">
        <f>SmtRes!K402</f>
        <v>Кабель-каналы, размер 105х50 мм: накладки на стык крышки</v>
      </c>
      <c r="H163" t="str">
        <f>SmtRes!O402</f>
        <v>шт.</v>
      </c>
      <c r="I163">
        <f>SmtRes!Y402*Source!I1213</f>
        <v>3.2</v>
      </c>
      <c r="J163">
        <f>SmtRes!AO402</f>
        <v>1</v>
      </c>
      <c r="K163">
        <f>SmtRes!AE402</f>
        <v>172.42</v>
      </c>
      <c r="L163">
        <f>SmtRes!DB402</f>
        <v>689.68</v>
      </c>
      <c r="M163">
        <f>ROUND(ROUND(L163*Source!I1213, 6)*1, 2)</f>
        <v>551.74</v>
      </c>
      <c r="N163">
        <f>SmtRes!AA402</f>
        <v>172.42</v>
      </c>
      <c r="O163">
        <f>ROUND(ROUND(L163*Source!I1213, 6)*SmtRes!DA402, 2)</f>
        <v>551.74</v>
      </c>
      <c r="P163">
        <f>SmtRes!AG402</f>
        <v>0</v>
      </c>
      <c r="Q163">
        <f>SmtRes!DC402</f>
        <v>0</v>
      </c>
      <c r="R163">
        <f>ROUND(ROUND(Q163*Source!I1213, 6)*1, 2)</f>
        <v>0</v>
      </c>
      <c r="S163">
        <f>SmtRes!AC402</f>
        <v>0</v>
      </c>
      <c r="T163">
        <f>ROUND(ROUND(Q163*Source!I1213, 6)*SmtRes!AK402, 2)</f>
        <v>0</v>
      </c>
      <c r="U163">
        <v>3</v>
      </c>
      <c r="Z163">
        <f>SmtRes!X402</f>
        <v>1474194811</v>
      </c>
      <c r="AA163">
        <v>528708715</v>
      </c>
      <c r="AB163">
        <v>528708715</v>
      </c>
    </row>
    <row r="164" spans="1:28" x14ac:dyDescent="0.2">
      <c r="A164">
        <v>20</v>
      </c>
      <c r="B164">
        <v>401</v>
      </c>
      <c r="C164">
        <v>3</v>
      </c>
      <c r="D164">
        <v>0</v>
      </c>
      <c r="E164">
        <f>SmtRes!AV401</f>
        <v>0</v>
      </c>
      <c r="F164" t="str">
        <f>SmtRes!I401</f>
        <v>21.1-25-1036</v>
      </c>
      <c r="G164" t="str">
        <f>SmtRes!K401</f>
        <v>Кабель-каналы, размер 105х50 мм: заглушки</v>
      </c>
      <c r="H164" t="str">
        <f>SmtRes!O401</f>
        <v>шт.</v>
      </c>
      <c r="I164">
        <f>SmtRes!Y401*Source!I1213</f>
        <v>12</v>
      </c>
      <c r="J164">
        <f>SmtRes!AO401</f>
        <v>1</v>
      </c>
      <c r="K164">
        <f>SmtRes!AE401</f>
        <v>153.13</v>
      </c>
      <c r="L164">
        <f>SmtRes!DB401</f>
        <v>2296.9499999999998</v>
      </c>
      <c r="M164">
        <f>ROUND(ROUND(L164*Source!I1213, 6)*1, 2)</f>
        <v>1837.56</v>
      </c>
      <c r="N164">
        <f>SmtRes!AA401</f>
        <v>153.13</v>
      </c>
      <c r="O164">
        <f>ROUND(ROUND(L164*Source!I1213, 6)*SmtRes!DA401, 2)</f>
        <v>1837.56</v>
      </c>
      <c r="P164">
        <f>SmtRes!AG401</f>
        <v>0</v>
      </c>
      <c r="Q164">
        <f>SmtRes!DC401</f>
        <v>0</v>
      </c>
      <c r="R164">
        <f>ROUND(ROUND(Q164*Source!I1213, 6)*1, 2)</f>
        <v>0</v>
      </c>
      <c r="S164">
        <f>SmtRes!AC401</f>
        <v>0</v>
      </c>
      <c r="T164">
        <f>ROUND(ROUND(Q164*Source!I1213, 6)*SmtRes!AK401, 2)</f>
        <v>0</v>
      </c>
      <c r="U164">
        <v>3</v>
      </c>
      <c r="Z164">
        <f>SmtRes!X401</f>
        <v>1594614613</v>
      </c>
      <c r="AA164">
        <v>-1719495285</v>
      </c>
      <c r="AB164">
        <v>-1719495285</v>
      </c>
    </row>
    <row r="165" spans="1:28" x14ac:dyDescent="0.2">
      <c r="A165">
        <v>20</v>
      </c>
      <c r="B165">
        <v>400</v>
      </c>
      <c r="C165">
        <v>3</v>
      </c>
      <c r="D165">
        <v>0</v>
      </c>
      <c r="E165">
        <f>SmtRes!AV400</f>
        <v>0</v>
      </c>
      <c r="F165" t="str">
        <f>SmtRes!I400</f>
        <v>21.1-25-1035</v>
      </c>
      <c r="G165" t="str">
        <f>SmtRes!K400</f>
        <v>Кабель-каналы, размер 105х50 мм: короба c направляющими</v>
      </c>
      <c r="H165" t="str">
        <f>SmtRes!O400</f>
        <v>м</v>
      </c>
      <c r="I165">
        <f>SmtRes!Y400*Source!I1213</f>
        <v>80</v>
      </c>
      <c r="J165">
        <f>SmtRes!AO400</f>
        <v>1</v>
      </c>
      <c r="K165">
        <f>SmtRes!AE400</f>
        <v>658.59</v>
      </c>
      <c r="L165">
        <f>SmtRes!DB400</f>
        <v>65859</v>
      </c>
      <c r="M165">
        <f>ROUND(ROUND(L165*Source!I1213, 6)*1, 2)</f>
        <v>52687.199999999997</v>
      </c>
      <c r="N165">
        <f>SmtRes!AA400</f>
        <v>658.59</v>
      </c>
      <c r="O165">
        <f>ROUND(ROUND(L165*Source!I1213, 6)*SmtRes!DA400, 2)</f>
        <v>52687.199999999997</v>
      </c>
      <c r="P165">
        <f>SmtRes!AG400</f>
        <v>0</v>
      </c>
      <c r="Q165">
        <f>SmtRes!DC400</f>
        <v>0</v>
      </c>
      <c r="R165">
        <f>ROUND(ROUND(Q165*Source!I1213, 6)*1, 2)</f>
        <v>0</v>
      </c>
      <c r="S165">
        <f>SmtRes!AC400</f>
        <v>0</v>
      </c>
      <c r="T165">
        <f>ROUND(ROUND(Q165*Source!I1213, 6)*SmtRes!AK400, 2)</f>
        <v>0</v>
      </c>
      <c r="U165">
        <v>3</v>
      </c>
      <c r="Z165">
        <f>SmtRes!X400</f>
        <v>1505022798</v>
      </c>
      <c r="AA165">
        <v>892245811</v>
      </c>
      <c r="AB165">
        <v>892245811</v>
      </c>
    </row>
    <row r="166" spans="1:28" x14ac:dyDescent="0.2">
      <c r="A166">
        <v>20</v>
      </c>
      <c r="B166">
        <v>399</v>
      </c>
      <c r="C166">
        <v>3</v>
      </c>
      <c r="D166">
        <v>0</v>
      </c>
      <c r="E166">
        <f>SmtRes!AV399</f>
        <v>0</v>
      </c>
      <c r="F166" t="str">
        <f>SmtRes!I399</f>
        <v>21.1-11-81</v>
      </c>
      <c r="G166" t="str">
        <f>SmtRes!K399</f>
        <v>Патроны, калибр 6,8/11 М для дюбеля</v>
      </c>
      <c r="H166" t="str">
        <f>SmtRes!O399</f>
        <v>100 шт.</v>
      </c>
      <c r="I166">
        <f>SmtRes!Y399*Source!I1213</f>
        <v>3.2</v>
      </c>
      <c r="J166">
        <f>SmtRes!AO399</f>
        <v>1</v>
      </c>
      <c r="K166">
        <f>SmtRes!AE399</f>
        <v>997.35</v>
      </c>
      <c r="L166">
        <f>SmtRes!DB399</f>
        <v>3989.4</v>
      </c>
      <c r="M166">
        <f>ROUND(ROUND(L166*Source!I1213, 6)*1, 2)</f>
        <v>3191.52</v>
      </c>
      <c r="N166">
        <f>SmtRes!AA399</f>
        <v>997.35</v>
      </c>
      <c r="O166">
        <f>ROUND(ROUND(L166*Source!I1213, 6)*SmtRes!DA399, 2)</f>
        <v>3191.52</v>
      </c>
      <c r="P166">
        <f>SmtRes!AG399</f>
        <v>0</v>
      </c>
      <c r="Q166">
        <f>SmtRes!DC399</f>
        <v>0</v>
      </c>
      <c r="R166">
        <f>ROUND(ROUND(Q166*Source!I1213, 6)*1, 2)</f>
        <v>0</v>
      </c>
      <c r="S166">
        <f>SmtRes!AC399</f>
        <v>0</v>
      </c>
      <c r="T166">
        <f>ROUND(ROUND(Q166*Source!I1213, 6)*SmtRes!AK399, 2)</f>
        <v>0</v>
      </c>
      <c r="U166">
        <v>3</v>
      </c>
      <c r="Z166">
        <f>SmtRes!X399</f>
        <v>1583670906</v>
      </c>
      <c r="AA166">
        <v>-274985448</v>
      </c>
      <c r="AB166">
        <v>-274985448</v>
      </c>
    </row>
    <row r="167" spans="1:28" x14ac:dyDescent="0.2">
      <c r="A167">
        <v>20</v>
      </c>
      <c r="B167">
        <v>398</v>
      </c>
      <c r="C167">
        <v>3</v>
      </c>
      <c r="D167">
        <v>0</v>
      </c>
      <c r="E167">
        <f>SmtRes!AV398</f>
        <v>0</v>
      </c>
      <c r="F167" t="str">
        <f>SmtRes!I398</f>
        <v>21.1-11-108</v>
      </c>
      <c r="G167" t="str">
        <f>SmtRes!K398</f>
        <v>Шурупы-саморезы, размер 3,5х45 мм</v>
      </c>
      <c r="H167" t="str">
        <f>SmtRes!O398</f>
        <v>т</v>
      </c>
      <c r="I167">
        <f>SmtRes!Y398*Source!I1213</f>
        <v>5.9200000000000008E-4</v>
      </c>
      <c r="J167">
        <f>SmtRes!AO398</f>
        <v>1</v>
      </c>
      <c r="K167">
        <f>SmtRes!AE398</f>
        <v>190540.34</v>
      </c>
      <c r="L167">
        <f>SmtRes!DB398</f>
        <v>141</v>
      </c>
      <c r="M167">
        <f>ROUND(ROUND(L167*Source!I1213, 6)*1, 2)</f>
        <v>112.8</v>
      </c>
      <c r="N167">
        <f>SmtRes!AA398</f>
        <v>190540.34</v>
      </c>
      <c r="O167">
        <f>ROUND(ROUND(L167*Source!I1213, 6)*SmtRes!DA398, 2)</f>
        <v>112.8</v>
      </c>
      <c r="P167">
        <f>SmtRes!AG398</f>
        <v>0</v>
      </c>
      <c r="Q167">
        <f>SmtRes!DC398</f>
        <v>0</v>
      </c>
      <c r="R167">
        <f>ROUND(ROUND(Q167*Source!I1213, 6)*1, 2)</f>
        <v>0</v>
      </c>
      <c r="S167">
        <f>SmtRes!AC398</f>
        <v>0</v>
      </c>
      <c r="T167">
        <f>ROUND(ROUND(Q167*Source!I1213, 6)*SmtRes!AK398, 2)</f>
        <v>0</v>
      </c>
      <c r="U167">
        <v>3</v>
      </c>
      <c r="Z167">
        <f>SmtRes!X398</f>
        <v>-181271767</v>
      </c>
      <c r="AA167">
        <v>-2066596354</v>
      </c>
      <c r="AB167">
        <v>-2066596354</v>
      </c>
    </row>
    <row r="168" spans="1:28" x14ac:dyDescent="0.2">
      <c r="A168">
        <v>20</v>
      </c>
      <c r="B168">
        <v>397</v>
      </c>
      <c r="C168">
        <v>3</v>
      </c>
      <c r="D168">
        <v>0</v>
      </c>
      <c r="E168">
        <f>SmtRes!AV397</f>
        <v>0</v>
      </c>
      <c r="F168" t="str">
        <f>SmtRes!I397</f>
        <v>21.1-1-1065</v>
      </c>
      <c r="G168" t="str">
        <f>SmtRes!K397</f>
        <v>Кабель-каналы, размер 105х50 мм: ответвления Т-образные</v>
      </c>
      <c r="H168" t="str">
        <f>SmtRes!O397</f>
        <v>шт.</v>
      </c>
      <c r="I168">
        <f>SmtRes!Y397*Source!I1213</f>
        <v>1.6</v>
      </c>
      <c r="J168">
        <f>SmtRes!AO397</f>
        <v>1</v>
      </c>
      <c r="K168">
        <f>SmtRes!AE397</f>
        <v>1415.18</v>
      </c>
      <c r="L168">
        <f>SmtRes!DB397</f>
        <v>2830.36</v>
      </c>
      <c r="M168">
        <f>ROUND(ROUND(L168*Source!I1213, 6)*1, 2)</f>
        <v>2264.29</v>
      </c>
      <c r="N168">
        <f>SmtRes!AA397</f>
        <v>1415.18</v>
      </c>
      <c r="O168">
        <f>ROUND(ROUND(L168*Source!I1213, 6)*SmtRes!DA397, 2)</f>
        <v>2264.29</v>
      </c>
      <c r="P168">
        <f>SmtRes!AG397</f>
        <v>0</v>
      </c>
      <c r="Q168">
        <f>SmtRes!DC397</f>
        <v>0</v>
      </c>
      <c r="R168">
        <f>ROUND(ROUND(Q168*Source!I1213, 6)*1, 2)</f>
        <v>0</v>
      </c>
      <c r="S168">
        <f>SmtRes!AC397</f>
        <v>0</v>
      </c>
      <c r="T168">
        <f>ROUND(ROUND(Q168*Source!I1213, 6)*SmtRes!AK397, 2)</f>
        <v>0</v>
      </c>
      <c r="U168">
        <v>3</v>
      </c>
      <c r="Z168">
        <f>SmtRes!X397</f>
        <v>-1464590454</v>
      </c>
      <c r="AA168">
        <v>-1296774037</v>
      </c>
      <c r="AB168">
        <v>-1296774037</v>
      </c>
    </row>
    <row r="169" spans="1:28" x14ac:dyDescent="0.2">
      <c r="A169">
        <v>20</v>
      </c>
      <c r="B169">
        <v>415</v>
      </c>
      <c r="C169">
        <v>3</v>
      </c>
      <c r="D169">
        <v>0</v>
      </c>
      <c r="E169">
        <f>SmtRes!AV415</f>
        <v>0</v>
      </c>
      <c r="F169" t="str">
        <f>SmtRes!I415</f>
        <v>21.23-13-14</v>
      </c>
      <c r="G169" t="str">
        <f>SmtRes!K415</f>
        <v>Провода силовые с медными жилами в поливинилхлоридной изоляции, марка ПуГВ, номинальное напряжение до 450 В, число жил и сечение 1х6 мм2</v>
      </c>
      <c r="H169" t="str">
        <f>SmtRes!O415</f>
        <v>км</v>
      </c>
      <c r="I169">
        <f>SmtRes!Y415*Source!I1214</f>
        <v>5.1499999999999997E-2</v>
      </c>
      <c r="J169">
        <f>SmtRes!AO415</f>
        <v>1</v>
      </c>
      <c r="K169">
        <f>SmtRes!AE415</f>
        <v>99643.05</v>
      </c>
      <c r="L169">
        <f>SmtRes!DB415</f>
        <v>10263.23</v>
      </c>
      <c r="M169">
        <f>ROUND(ROUND(L169*Source!I1214, 6)*1, 2)</f>
        <v>5131.62</v>
      </c>
      <c r="N169">
        <f>SmtRes!AA415</f>
        <v>99643.05</v>
      </c>
      <c r="O169">
        <f>ROUND(ROUND(L169*Source!I1214, 6)*SmtRes!DA415, 2)</f>
        <v>5131.62</v>
      </c>
      <c r="P169">
        <f>SmtRes!AG415</f>
        <v>0</v>
      </c>
      <c r="Q169">
        <f>SmtRes!DC415</f>
        <v>0</v>
      </c>
      <c r="R169">
        <f>ROUND(ROUND(Q169*Source!I1214, 6)*1, 2)</f>
        <v>0</v>
      </c>
      <c r="S169">
        <f>SmtRes!AC415</f>
        <v>0</v>
      </c>
      <c r="T169">
        <f>ROUND(ROUND(Q169*Source!I1214, 6)*SmtRes!AK415, 2)</f>
        <v>0</v>
      </c>
      <c r="U169">
        <v>3</v>
      </c>
      <c r="Z169">
        <f>SmtRes!X415</f>
        <v>1173250179</v>
      </c>
      <c r="AA169">
        <v>-458052105</v>
      </c>
      <c r="AB169">
        <v>-458052105</v>
      </c>
    </row>
    <row r="170" spans="1:28" x14ac:dyDescent="0.2">
      <c r="A170">
        <v>20</v>
      </c>
      <c r="B170">
        <v>414</v>
      </c>
      <c r="C170">
        <v>3</v>
      </c>
      <c r="D170">
        <v>0</v>
      </c>
      <c r="E170">
        <f>SmtRes!AV414</f>
        <v>0</v>
      </c>
      <c r="F170" t="str">
        <f>SmtRes!I414</f>
        <v>21.21-5-44</v>
      </c>
      <c r="G170" t="str">
        <f>SmtRes!K414</f>
        <v>Кнопки для ленты ЛМ, тип 3,5</v>
      </c>
      <c r="H170" t="str">
        <f>SmtRes!O414</f>
        <v>1000 шт.</v>
      </c>
      <c r="I170">
        <f>SmtRes!Y414*Source!I1214</f>
        <v>0.01</v>
      </c>
      <c r="J170">
        <f>SmtRes!AO414</f>
        <v>1</v>
      </c>
      <c r="K170">
        <f>SmtRes!AE414</f>
        <v>258.44</v>
      </c>
      <c r="L170">
        <f>SmtRes!DB414</f>
        <v>5.17</v>
      </c>
      <c r="M170">
        <f>ROUND(ROUND(L170*Source!I1214, 6)*1, 2)</f>
        <v>2.59</v>
      </c>
      <c r="N170">
        <f>SmtRes!AA414</f>
        <v>258.44</v>
      </c>
      <c r="O170">
        <f>ROUND(ROUND(L170*Source!I1214, 6)*SmtRes!DA414, 2)</f>
        <v>2.59</v>
      </c>
      <c r="P170">
        <f>SmtRes!AG414</f>
        <v>0</v>
      </c>
      <c r="Q170">
        <f>SmtRes!DC414</f>
        <v>0</v>
      </c>
      <c r="R170">
        <f>ROUND(ROUND(Q170*Source!I1214, 6)*1, 2)</f>
        <v>0</v>
      </c>
      <c r="S170">
        <f>SmtRes!AC414</f>
        <v>0</v>
      </c>
      <c r="T170">
        <f>ROUND(ROUND(Q170*Source!I1214, 6)*SmtRes!AK414, 2)</f>
        <v>0</v>
      </c>
      <c r="U170">
        <v>3</v>
      </c>
      <c r="Z170">
        <f>SmtRes!X414</f>
        <v>-1680055193</v>
      </c>
      <c r="AA170">
        <v>-2054620093</v>
      </c>
      <c r="AB170">
        <v>-2054620093</v>
      </c>
    </row>
    <row r="171" spans="1:28" x14ac:dyDescent="0.2">
      <c r="A171">
        <v>20</v>
      </c>
      <c r="B171">
        <v>413</v>
      </c>
      <c r="C171">
        <v>3</v>
      </c>
      <c r="D171">
        <v>0</v>
      </c>
      <c r="E171">
        <f>SmtRes!AV413</f>
        <v>0</v>
      </c>
      <c r="F171" t="str">
        <f>SmtRes!I413</f>
        <v>21.21-5-342</v>
      </c>
      <c r="G171" t="str">
        <f>SmtRes!K413</f>
        <v>Хомуты (стяжки) кабельные из полиамида, размеры 3,6х200 мм</v>
      </c>
      <c r="H171" t="str">
        <f>SmtRes!O413</f>
        <v>100 шт.</v>
      </c>
      <c r="I171">
        <f>SmtRes!Y413*Source!I1214</f>
        <v>0.13</v>
      </c>
      <c r="J171">
        <f>SmtRes!AO413</f>
        <v>1</v>
      </c>
      <c r="K171">
        <f>SmtRes!AE413</f>
        <v>127.48</v>
      </c>
      <c r="L171">
        <f>SmtRes!DB413</f>
        <v>33.14</v>
      </c>
      <c r="M171">
        <f>ROUND(ROUND(L171*Source!I1214, 6)*1, 2)</f>
        <v>16.57</v>
      </c>
      <c r="N171">
        <f>SmtRes!AA413</f>
        <v>127.48</v>
      </c>
      <c r="O171">
        <f>ROUND(ROUND(L171*Source!I1214, 6)*SmtRes!DA413, 2)</f>
        <v>16.57</v>
      </c>
      <c r="P171">
        <f>SmtRes!AG413</f>
        <v>0</v>
      </c>
      <c r="Q171">
        <f>SmtRes!DC413</f>
        <v>0</v>
      </c>
      <c r="R171">
        <f>ROUND(ROUND(Q171*Source!I1214, 6)*1, 2)</f>
        <v>0</v>
      </c>
      <c r="S171">
        <f>SmtRes!AC413</f>
        <v>0</v>
      </c>
      <c r="T171">
        <f>ROUND(ROUND(Q171*Source!I1214, 6)*SmtRes!AK413, 2)</f>
        <v>0</v>
      </c>
      <c r="U171">
        <v>3</v>
      </c>
      <c r="Z171">
        <f>SmtRes!X413</f>
        <v>527662241</v>
      </c>
      <c r="AA171">
        <v>-1533345047</v>
      </c>
      <c r="AB171">
        <v>-1533345047</v>
      </c>
    </row>
    <row r="172" spans="1:28" x14ac:dyDescent="0.2">
      <c r="A172">
        <v>20</v>
      </c>
      <c r="B172">
        <v>412</v>
      </c>
      <c r="C172">
        <v>3</v>
      </c>
      <c r="D172">
        <v>0</v>
      </c>
      <c r="E172">
        <f>SmtRes!AV412</f>
        <v>0</v>
      </c>
      <c r="F172" t="str">
        <f>SmtRes!I412</f>
        <v>21.21-5-305</v>
      </c>
      <c r="G172" t="str">
        <f>SmtRes!K412</f>
        <v>Сжимы, тип У731М для проводников магистральных сечением от 4 до 10 мм2 и ответвительных от 1,5 до 10 мм2</v>
      </c>
      <c r="H172" t="str">
        <f>SmtRes!O412</f>
        <v>шт.</v>
      </c>
      <c r="I172">
        <f>SmtRes!Y412*Source!I1214</f>
        <v>5</v>
      </c>
      <c r="J172">
        <f>SmtRes!AO412</f>
        <v>1</v>
      </c>
      <c r="K172">
        <f>SmtRes!AE412</f>
        <v>29.36</v>
      </c>
      <c r="L172">
        <f>SmtRes!DB412</f>
        <v>293.60000000000002</v>
      </c>
      <c r="M172">
        <f>ROUND(ROUND(L172*Source!I1214, 6)*1, 2)</f>
        <v>146.80000000000001</v>
      </c>
      <c r="N172">
        <f>SmtRes!AA412</f>
        <v>29.36</v>
      </c>
      <c r="O172">
        <f>ROUND(ROUND(L172*Source!I1214, 6)*SmtRes!DA412, 2)</f>
        <v>146.80000000000001</v>
      </c>
      <c r="P172">
        <f>SmtRes!AG412</f>
        <v>0</v>
      </c>
      <c r="Q172">
        <f>SmtRes!DC412</f>
        <v>0</v>
      </c>
      <c r="R172">
        <f>ROUND(ROUND(Q172*Source!I1214, 6)*1, 2)</f>
        <v>0</v>
      </c>
      <c r="S172">
        <f>SmtRes!AC412</f>
        <v>0</v>
      </c>
      <c r="T172">
        <f>ROUND(ROUND(Q172*Source!I1214, 6)*SmtRes!AK412, 2)</f>
        <v>0</v>
      </c>
      <c r="U172">
        <v>3</v>
      </c>
      <c r="Z172">
        <f>SmtRes!X412</f>
        <v>1884843886</v>
      </c>
      <c r="AA172">
        <v>1143219249</v>
      </c>
      <c r="AB172">
        <v>1143219249</v>
      </c>
    </row>
    <row r="173" spans="1:28" x14ac:dyDescent="0.2">
      <c r="A173">
        <v>20</v>
      </c>
      <c r="B173">
        <v>411</v>
      </c>
      <c r="C173">
        <v>3</v>
      </c>
      <c r="D173">
        <v>0</v>
      </c>
      <c r="E173">
        <f>SmtRes!AV411</f>
        <v>0</v>
      </c>
      <c r="F173" t="str">
        <f>SmtRes!I411</f>
        <v>21.21-5-2</v>
      </c>
      <c r="G173" t="str">
        <f>SmtRes!K411</f>
        <v>Бирки маркировочные для кабелей и проводов, тип У153 У3,5</v>
      </c>
      <c r="H173" t="str">
        <f>SmtRes!O411</f>
        <v>1000 шт.</v>
      </c>
      <c r="I173">
        <f>SmtRes!Y411*Source!I1214</f>
        <v>2.5000000000000001E-3</v>
      </c>
      <c r="J173">
        <f>SmtRes!AO411</f>
        <v>1</v>
      </c>
      <c r="K173">
        <f>SmtRes!AE411</f>
        <v>718.56</v>
      </c>
      <c r="L173">
        <f>SmtRes!DB411</f>
        <v>3.59</v>
      </c>
      <c r="M173">
        <f>ROUND(ROUND(L173*Source!I1214, 6)*1, 2)</f>
        <v>1.8</v>
      </c>
      <c r="N173">
        <f>SmtRes!AA411</f>
        <v>718.56</v>
      </c>
      <c r="O173">
        <f>ROUND(ROUND(L173*Source!I1214, 6)*SmtRes!DA411, 2)</f>
        <v>1.8</v>
      </c>
      <c r="P173">
        <f>SmtRes!AG411</f>
        <v>0</v>
      </c>
      <c r="Q173">
        <f>SmtRes!DC411</f>
        <v>0</v>
      </c>
      <c r="R173">
        <f>ROUND(ROUND(Q173*Source!I1214, 6)*1, 2)</f>
        <v>0</v>
      </c>
      <c r="S173">
        <f>SmtRes!AC411</f>
        <v>0</v>
      </c>
      <c r="T173">
        <f>ROUND(ROUND(Q173*Source!I1214, 6)*SmtRes!AK411, 2)</f>
        <v>0</v>
      </c>
      <c r="U173">
        <v>3</v>
      </c>
      <c r="Z173">
        <f>SmtRes!X411</f>
        <v>-1948375318</v>
      </c>
      <c r="AA173">
        <v>299589489</v>
      </c>
      <c r="AB173">
        <v>299589489</v>
      </c>
    </row>
    <row r="174" spans="1:28" x14ac:dyDescent="0.2">
      <c r="A174">
        <v>20</v>
      </c>
      <c r="B174">
        <v>410</v>
      </c>
      <c r="C174">
        <v>3</v>
      </c>
      <c r="D174">
        <v>0</v>
      </c>
      <c r="E174">
        <f>SmtRes!AV410</f>
        <v>0</v>
      </c>
      <c r="F174" t="str">
        <f>SmtRes!I410</f>
        <v>21.21-5-114</v>
      </c>
      <c r="G174" t="str">
        <f>SmtRes!K410</f>
        <v>Лента монтажная, тип ЛМ-5</v>
      </c>
      <c r="H174" t="str">
        <f>SmtRes!O410</f>
        <v>м</v>
      </c>
      <c r="I174">
        <f>SmtRes!Y410*Source!I1214</f>
        <v>2.5</v>
      </c>
      <c r="J174">
        <f>SmtRes!AO410</f>
        <v>1</v>
      </c>
      <c r="K174">
        <f>SmtRes!AE410</f>
        <v>5.71</v>
      </c>
      <c r="L174">
        <f>SmtRes!DB410</f>
        <v>28.55</v>
      </c>
      <c r="M174">
        <f>ROUND(ROUND(L174*Source!I1214, 6)*1, 2)</f>
        <v>14.28</v>
      </c>
      <c r="N174">
        <f>SmtRes!AA410</f>
        <v>5.71</v>
      </c>
      <c r="O174">
        <f>ROUND(ROUND(L174*Source!I1214, 6)*SmtRes!DA410, 2)</f>
        <v>14.28</v>
      </c>
      <c r="P174">
        <f>SmtRes!AG410</f>
        <v>0</v>
      </c>
      <c r="Q174">
        <f>SmtRes!DC410</f>
        <v>0</v>
      </c>
      <c r="R174">
        <f>ROUND(ROUND(Q174*Source!I1214, 6)*1, 2)</f>
        <v>0</v>
      </c>
      <c r="S174">
        <f>SmtRes!AC410</f>
        <v>0</v>
      </c>
      <c r="T174">
        <f>ROUND(ROUND(Q174*Source!I1214, 6)*SmtRes!AK410, 2)</f>
        <v>0</v>
      </c>
      <c r="U174">
        <v>3</v>
      </c>
      <c r="Z174">
        <f>SmtRes!X410</f>
        <v>-1189895200</v>
      </c>
      <c r="AA174">
        <v>193152040</v>
      </c>
      <c r="AB174">
        <v>193152040</v>
      </c>
    </row>
    <row r="175" spans="1:28" x14ac:dyDescent="0.2">
      <c r="A175">
        <v>20</v>
      </c>
      <c r="B175">
        <v>409</v>
      </c>
      <c r="C175">
        <v>3</v>
      </c>
      <c r="D175">
        <v>0</v>
      </c>
      <c r="E175">
        <f>SmtRes!AV409</f>
        <v>0</v>
      </c>
      <c r="F175" t="str">
        <f>SmtRes!I409</f>
        <v>21.1-20-10</v>
      </c>
      <c r="G175" t="str">
        <f>SmtRes!K409</f>
        <v>Лента изоляционная хлопчатобумажная</v>
      </c>
      <c r="H175" t="str">
        <f>SmtRes!O409</f>
        <v>кг</v>
      </c>
      <c r="I175">
        <f>SmtRes!Y409*Source!I1214</f>
        <v>0.08</v>
      </c>
      <c r="J175">
        <f>SmtRes!AO409</f>
        <v>1</v>
      </c>
      <c r="K175">
        <f>SmtRes!AE409</f>
        <v>363.22</v>
      </c>
      <c r="L175">
        <f>SmtRes!DB409</f>
        <v>58.12</v>
      </c>
      <c r="M175">
        <f>ROUND(ROUND(L175*Source!I1214, 6)*1, 2)</f>
        <v>29.06</v>
      </c>
      <c r="N175">
        <f>SmtRes!AA409</f>
        <v>363.22</v>
      </c>
      <c r="O175">
        <f>ROUND(ROUND(L175*Source!I1214, 6)*SmtRes!DA409, 2)</f>
        <v>29.06</v>
      </c>
      <c r="P175">
        <f>SmtRes!AG409</f>
        <v>0</v>
      </c>
      <c r="Q175">
        <f>SmtRes!DC409</f>
        <v>0</v>
      </c>
      <c r="R175">
        <f>ROUND(ROUND(Q175*Source!I1214, 6)*1, 2)</f>
        <v>0</v>
      </c>
      <c r="S175">
        <f>SmtRes!AC409</f>
        <v>0</v>
      </c>
      <c r="T175">
        <f>ROUND(ROUND(Q175*Source!I1214, 6)*SmtRes!AK409, 2)</f>
        <v>0</v>
      </c>
      <c r="U175">
        <v>3</v>
      </c>
      <c r="Z175">
        <f>SmtRes!X409</f>
        <v>1719425291</v>
      </c>
      <c r="AA175">
        <v>-1596111638</v>
      </c>
      <c r="AB175">
        <v>-1596111638</v>
      </c>
    </row>
    <row r="176" spans="1:28" x14ac:dyDescent="0.2">
      <c r="A176">
        <f>Source!A1215</f>
        <v>17</v>
      </c>
      <c r="B176">
        <v>1215</v>
      </c>
      <c r="C176">
        <v>3</v>
      </c>
      <c r="D176">
        <f>Source!BI1215</f>
        <v>4</v>
      </c>
      <c r="E176">
        <f>Source!FS1215</f>
        <v>0</v>
      </c>
      <c r="F176" t="str">
        <f>Source!F1215</f>
        <v>21.23-8-270</v>
      </c>
      <c r="G176" t="str">
        <f>Source!G1215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176" t="str">
        <f>Source!H1215</f>
        <v>км</v>
      </c>
      <c r="I176">
        <f>Source!I1215</f>
        <v>0.05</v>
      </c>
      <c r="J176">
        <v>1</v>
      </c>
      <c r="K176">
        <f>Source!AC1215</f>
        <v>129532.62</v>
      </c>
      <c r="M176">
        <f>ROUND(K176*I176, 2)</f>
        <v>6476.63</v>
      </c>
      <c r="N176">
        <f>Source!AC1215*IF(Source!BC1215&lt;&gt; 0, Source!BC1215, 1)</f>
        <v>129532.62</v>
      </c>
      <c r="O176">
        <f>ROUND(N176*I176, 2)</f>
        <v>6476.63</v>
      </c>
      <c r="P176">
        <f>Source!AE1215</f>
        <v>0</v>
      </c>
      <c r="R176">
        <f>ROUND(P176*I176, 2)</f>
        <v>0</v>
      </c>
      <c r="S176">
        <f>Source!AE1215*IF(Source!BS1215&lt;&gt; 0, Source!BS1215, 1)</f>
        <v>0</v>
      </c>
      <c r="T176">
        <f>ROUND(S176*I176, 2)</f>
        <v>0</v>
      </c>
      <c r="U176">
        <v>3</v>
      </c>
      <c r="Z176">
        <f>Source!GF1215</f>
        <v>7717958</v>
      </c>
      <c r="AA176">
        <v>2094450950</v>
      </c>
      <c r="AB176">
        <v>2094450950</v>
      </c>
    </row>
    <row r="177" spans="1:28" x14ac:dyDescent="0.2">
      <c r="A177">
        <f>Source!A1248</f>
        <v>4</v>
      </c>
      <c r="B177">
        <v>1248</v>
      </c>
      <c r="G177" t="str">
        <f>Source!G1248</f>
        <v>Помещение 145 Спортзал</v>
      </c>
    </row>
    <row r="178" spans="1:28" x14ac:dyDescent="0.2">
      <c r="A178">
        <f>Source!A1285</f>
        <v>4</v>
      </c>
      <c r="B178">
        <v>1285</v>
      </c>
      <c r="G178" t="str">
        <f>Source!G1285</f>
        <v>Помещение 146 Тренерская</v>
      </c>
    </row>
    <row r="179" spans="1:28" x14ac:dyDescent="0.2">
      <c r="A179">
        <f>Source!A1323</f>
        <v>4</v>
      </c>
      <c r="B179">
        <v>1323</v>
      </c>
      <c r="G179" t="str">
        <f>Source!G1323</f>
        <v>Помещение 147 Инвентарная</v>
      </c>
    </row>
    <row r="180" spans="1:28" x14ac:dyDescent="0.2">
      <c r="A180">
        <f>Source!A1360</f>
        <v>4</v>
      </c>
      <c r="B180">
        <v>1360</v>
      </c>
      <c r="G180" t="str">
        <f>Source!G1360</f>
        <v>Помещение 149 Тамбур</v>
      </c>
    </row>
    <row r="181" spans="1:28" x14ac:dyDescent="0.2">
      <c r="A181">
        <f>Source!A1397</f>
        <v>4</v>
      </c>
      <c r="B181">
        <v>1397</v>
      </c>
      <c r="G181" t="str">
        <f>Source!G1397</f>
        <v>Помещение 150 Раздевалка</v>
      </c>
    </row>
    <row r="182" spans="1:28" x14ac:dyDescent="0.2">
      <c r="A182">
        <f>Source!A1435</f>
        <v>4</v>
      </c>
      <c r="B182">
        <v>1435</v>
      </c>
      <c r="G182" t="str">
        <f>Source!G1435</f>
        <v>Помещение 151 Раздевалка</v>
      </c>
    </row>
    <row r="183" spans="1:28" x14ac:dyDescent="0.2">
      <c r="A183">
        <f>Source!A1473</f>
        <v>4</v>
      </c>
      <c r="B183">
        <v>1473</v>
      </c>
      <c r="G183" t="str">
        <f>Source!G1473</f>
        <v>Электрощит ЩАО 1.1</v>
      </c>
    </row>
    <row r="184" spans="1:28" x14ac:dyDescent="0.2">
      <c r="A184">
        <f>Source!A1511</f>
        <v>4</v>
      </c>
      <c r="B184">
        <v>1511</v>
      </c>
      <c r="G184" t="str">
        <f>Source!G1511</f>
        <v>Электрощит ЩО 1.1</v>
      </c>
    </row>
    <row r="185" spans="1:28" x14ac:dyDescent="0.2">
      <c r="A185">
        <f>Source!A1549</f>
        <v>4</v>
      </c>
      <c r="B185">
        <v>1549</v>
      </c>
      <c r="G185" t="str">
        <f>Source!G1549</f>
        <v>Электрощит РЩ 1.1</v>
      </c>
    </row>
    <row r="186" spans="1:28" x14ac:dyDescent="0.2">
      <c r="A186">
        <f>Source!A1587</f>
        <v>4</v>
      </c>
      <c r="B186">
        <v>1587</v>
      </c>
      <c r="G186" t="str">
        <f>Source!G1587</f>
        <v>Электрощит ЩАО 1.2</v>
      </c>
    </row>
    <row r="187" spans="1:28" x14ac:dyDescent="0.2">
      <c r="A187">
        <f>Source!A1625</f>
        <v>4</v>
      </c>
      <c r="B187">
        <v>1625</v>
      </c>
      <c r="G187" t="str">
        <f>Source!G1625</f>
        <v>Электрощит ЩО 1.2</v>
      </c>
    </row>
    <row r="188" spans="1:28" x14ac:dyDescent="0.2">
      <c r="A188">
        <f>Source!A1663</f>
        <v>4</v>
      </c>
      <c r="B188">
        <v>1663</v>
      </c>
      <c r="G188" t="str">
        <f>Source!G1663</f>
        <v>Электрощит РЩ 1.2</v>
      </c>
    </row>
    <row r="189" spans="1:28" x14ac:dyDescent="0.2">
      <c r="A189">
        <f>Source!A1701</f>
        <v>4</v>
      </c>
      <c r="B189">
        <v>1701</v>
      </c>
      <c r="G189" t="str">
        <f>Source!G1701</f>
        <v>Помещение 201 Кабинет иностранных языков</v>
      </c>
    </row>
    <row r="190" spans="1:28" x14ac:dyDescent="0.2">
      <c r="A190">
        <v>20</v>
      </c>
      <c r="B190">
        <v>505</v>
      </c>
      <c r="C190">
        <v>3</v>
      </c>
      <c r="D190">
        <v>0</v>
      </c>
      <c r="E190">
        <f>SmtRes!AV505</f>
        <v>0</v>
      </c>
      <c r="F190" t="str">
        <f>SmtRes!I505</f>
        <v>21.7-3-29</v>
      </c>
      <c r="G190" t="str">
        <f>SmtRes!K505</f>
        <v>Сверло алмазное кольцевое, высокоэффективное, для всех типов бетона, длина 430 мм, диаметр 72 мм</v>
      </c>
      <c r="H190" t="str">
        <f>SmtRes!O505</f>
        <v>шт.</v>
      </c>
      <c r="I190">
        <f>SmtRes!Y505*Source!I1706</f>
        <v>1.34E-3</v>
      </c>
      <c r="J190">
        <f>SmtRes!AO505</f>
        <v>1</v>
      </c>
      <c r="K190">
        <f>SmtRes!AE505</f>
        <v>16620.27</v>
      </c>
      <c r="L190">
        <f>SmtRes!DB505</f>
        <v>111.36</v>
      </c>
      <c r="M190">
        <f>ROUND(ROUND(L190*Source!I1706, 6)*1, 2)</f>
        <v>22.27</v>
      </c>
      <c r="N190">
        <f>SmtRes!AA505</f>
        <v>16620.27</v>
      </c>
      <c r="O190">
        <f>ROUND(ROUND(L190*Source!I1706, 6)*SmtRes!DA505, 2)</f>
        <v>22.27</v>
      </c>
      <c r="P190">
        <f>SmtRes!AG505</f>
        <v>0</v>
      </c>
      <c r="Q190">
        <f>SmtRes!DC505</f>
        <v>0</v>
      </c>
      <c r="R190">
        <f>ROUND(ROUND(Q190*Source!I1706, 6)*1, 2)</f>
        <v>0</v>
      </c>
      <c r="S190">
        <f>SmtRes!AC505</f>
        <v>0</v>
      </c>
      <c r="T190">
        <f>ROUND(ROUND(Q190*Source!I1706, 6)*SmtRes!AK505, 2)</f>
        <v>0</v>
      </c>
      <c r="U190">
        <v>3</v>
      </c>
      <c r="Z190">
        <f>SmtRes!X505</f>
        <v>656259231</v>
      </c>
      <c r="AA190">
        <v>-55341773</v>
      </c>
      <c r="AB190">
        <v>-55341773</v>
      </c>
    </row>
    <row r="191" spans="1:28" x14ac:dyDescent="0.2">
      <c r="A191">
        <v>20</v>
      </c>
      <c r="B191">
        <v>504</v>
      </c>
      <c r="C191">
        <v>3</v>
      </c>
      <c r="D191">
        <v>0</v>
      </c>
      <c r="E191">
        <f>SmtRes!AV504</f>
        <v>0</v>
      </c>
      <c r="F191" t="str">
        <f>SmtRes!I504</f>
        <v>21.1-25-13</v>
      </c>
      <c r="G191" t="str">
        <f>SmtRes!K504</f>
        <v>Вода</v>
      </c>
      <c r="H191" t="str">
        <f>SmtRes!O504</f>
        <v>м3</v>
      </c>
      <c r="I191">
        <f>SmtRes!Y504*Source!I1706</f>
        <v>3.5200000000000006E-3</v>
      </c>
      <c r="J191">
        <f>SmtRes!AO504</f>
        <v>1</v>
      </c>
      <c r="K191">
        <f>SmtRes!AE504</f>
        <v>54.81</v>
      </c>
      <c r="L191">
        <f>SmtRes!DB504</f>
        <v>0.96</v>
      </c>
      <c r="M191">
        <f>ROUND(ROUND(L191*Source!I1706, 6)*1, 2)</f>
        <v>0.19</v>
      </c>
      <c r="N191">
        <f>SmtRes!AA504</f>
        <v>54.81</v>
      </c>
      <c r="O191">
        <f>ROUND(ROUND(L191*Source!I1706, 6)*SmtRes!DA504, 2)</f>
        <v>0.19</v>
      </c>
      <c r="P191">
        <f>SmtRes!AG504</f>
        <v>0</v>
      </c>
      <c r="Q191">
        <f>SmtRes!DC504</f>
        <v>0</v>
      </c>
      <c r="R191">
        <f>ROUND(ROUND(Q191*Source!I1706, 6)*1, 2)</f>
        <v>0</v>
      </c>
      <c r="S191">
        <f>SmtRes!AC504</f>
        <v>0</v>
      </c>
      <c r="T191">
        <f>ROUND(ROUND(Q191*Source!I1706, 6)*SmtRes!AK504, 2)</f>
        <v>0</v>
      </c>
      <c r="U191">
        <v>3</v>
      </c>
      <c r="Z191">
        <f>SmtRes!X504</f>
        <v>-35091971</v>
      </c>
      <c r="AA191">
        <v>1203958368</v>
      </c>
      <c r="AB191">
        <v>1203958368</v>
      </c>
    </row>
    <row r="192" spans="1:28" x14ac:dyDescent="0.2">
      <c r="A192">
        <f>Source!A1708</f>
        <v>17</v>
      </c>
      <c r="B192">
        <v>1708</v>
      </c>
      <c r="C192">
        <v>3</v>
      </c>
      <c r="D192">
        <f>Source!BI1708</f>
        <v>4</v>
      </c>
      <c r="E192">
        <f>Source!FS1708</f>
        <v>0</v>
      </c>
      <c r="F192" t="str">
        <f>Source!F1708</f>
        <v>21.23-8-140</v>
      </c>
      <c r="G192" t="str">
        <f>Source!G1708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92" t="str">
        <f>Source!H1708</f>
        <v>км</v>
      </c>
      <c r="I192">
        <f>Source!I1708</f>
        <v>1E-3</v>
      </c>
      <c r="J192">
        <v>1</v>
      </c>
      <c r="K192">
        <f>Source!AC1708</f>
        <v>99860.32</v>
      </c>
      <c r="M192">
        <f>ROUND(K192*I192, 2)</f>
        <v>99.86</v>
      </c>
      <c r="N192">
        <f>Source!AC1708*IF(Source!BC1708&lt;&gt; 0, Source!BC1708, 1)</f>
        <v>99860.32</v>
      </c>
      <c r="O192">
        <f>ROUND(N192*I192, 2)</f>
        <v>99.86</v>
      </c>
      <c r="P192">
        <f>Source!AE1708</f>
        <v>0</v>
      </c>
      <c r="R192">
        <f>ROUND(P192*I192, 2)</f>
        <v>0</v>
      </c>
      <c r="S192">
        <f>Source!AE1708*IF(Source!BS1708&lt;&gt; 0, Source!BS1708, 1)</f>
        <v>0</v>
      </c>
      <c r="T192">
        <f>ROUND(S192*I192, 2)</f>
        <v>0</v>
      </c>
      <c r="U192">
        <v>3</v>
      </c>
      <c r="Z192">
        <f>Source!GF1708</f>
        <v>2077141205</v>
      </c>
      <c r="AA192">
        <v>472379674</v>
      </c>
      <c r="AB192">
        <v>472379674</v>
      </c>
    </row>
    <row r="193" spans="1:28" x14ac:dyDescent="0.2">
      <c r="A193">
        <f>Source!A1709</f>
        <v>17</v>
      </c>
      <c r="B193">
        <v>1709</v>
      </c>
      <c r="C193">
        <v>3</v>
      </c>
      <c r="D193">
        <f>Source!BI1709</f>
        <v>4</v>
      </c>
      <c r="E193">
        <f>Source!FS1709</f>
        <v>0</v>
      </c>
      <c r="F193" t="str">
        <f>Source!F1709</f>
        <v>21.21-5-84</v>
      </c>
      <c r="G193" t="str">
        <f>Source!G1709</f>
        <v>Коробки для установки выключателей, переключателей и штепсельных розеток при скрытой электропроводке, тип КУВ-1М УХЛЗ</v>
      </c>
      <c r="H193" t="str">
        <f>Source!H1709</f>
        <v>1000 шт.</v>
      </c>
      <c r="I193">
        <f>Source!I1709</f>
        <v>2E-3</v>
      </c>
      <c r="J193">
        <v>1</v>
      </c>
      <c r="K193">
        <f>Source!AC1709</f>
        <v>72169.899999999994</v>
      </c>
      <c r="M193">
        <f>ROUND(K193*I193, 2)</f>
        <v>144.34</v>
      </c>
      <c r="N193">
        <f>Source!AC1709*IF(Source!BC1709&lt;&gt; 0, Source!BC1709, 1)</f>
        <v>72169.899999999994</v>
      </c>
      <c r="O193">
        <f>ROUND(N193*I193, 2)</f>
        <v>144.34</v>
      </c>
      <c r="P193">
        <f>Source!AE1709</f>
        <v>0</v>
      </c>
      <c r="R193">
        <f>ROUND(P193*I193, 2)</f>
        <v>0</v>
      </c>
      <c r="S193">
        <f>Source!AE1709*IF(Source!BS1709&lt;&gt; 0, Source!BS1709, 1)</f>
        <v>0</v>
      </c>
      <c r="T193">
        <f>ROUND(S193*I193, 2)</f>
        <v>0</v>
      </c>
      <c r="U193">
        <v>3</v>
      </c>
      <c r="Z193">
        <f>Source!GF1709</f>
        <v>653953554</v>
      </c>
      <c r="AA193">
        <v>-1378273173</v>
      </c>
      <c r="AB193">
        <v>-1378273173</v>
      </c>
    </row>
    <row r="194" spans="1:28" x14ac:dyDescent="0.2">
      <c r="A194">
        <f>Source!A1744</f>
        <v>4</v>
      </c>
      <c r="B194">
        <v>1744</v>
      </c>
      <c r="G194" t="str">
        <f>Source!G1744</f>
        <v>Помещение 202 Учебный класс</v>
      </c>
    </row>
    <row r="195" spans="1:28" x14ac:dyDescent="0.2">
      <c r="A195">
        <v>20</v>
      </c>
      <c r="B195">
        <v>518</v>
      </c>
      <c r="C195">
        <v>3</v>
      </c>
      <c r="D195">
        <v>0</v>
      </c>
      <c r="E195">
        <f>SmtRes!AV518</f>
        <v>0</v>
      </c>
      <c r="F195" t="str">
        <f>SmtRes!I518</f>
        <v>21.7-3-29</v>
      </c>
      <c r="G195" t="str">
        <f>SmtRes!K518</f>
        <v>Сверло алмазное кольцевое, высокоэффективное, для всех типов бетона, длина 430 мм, диаметр 72 мм</v>
      </c>
      <c r="H195" t="str">
        <f>SmtRes!O518</f>
        <v>шт.</v>
      </c>
      <c r="I195">
        <f>SmtRes!Y518*Source!I1749</f>
        <v>1.34E-3</v>
      </c>
      <c r="J195">
        <f>SmtRes!AO518</f>
        <v>1</v>
      </c>
      <c r="K195">
        <f>SmtRes!AE518</f>
        <v>16620.27</v>
      </c>
      <c r="L195">
        <f>SmtRes!DB518</f>
        <v>111.36</v>
      </c>
      <c r="M195">
        <f>ROUND(ROUND(L195*Source!I1749, 6)*1, 2)</f>
        <v>22.27</v>
      </c>
      <c r="N195">
        <f>SmtRes!AA518</f>
        <v>16620.27</v>
      </c>
      <c r="O195">
        <f>ROUND(ROUND(L195*Source!I1749, 6)*SmtRes!DA518, 2)</f>
        <v>22.27</v>
      </c>
      <c r="P195">
        <f>SmtRes!AG518</f>
        <v>0</v>
      </c>
      <c r="Q195">
        <f>SmtRes!DC518</f>
        <v>0</v>
      </c>
      <c r="R195">
        <f>ROUND(ROUND(Q195*Source!I1749, 6)*1, 2)</f>
        <v>0</v>
      </c>
      <c r="S195">
        <f>SmtRes!AC518</f>
        <v>0</v>
      </c>
      <c r="T195">
        <f>ROUND(ROUND(Q195*Source!I1749, 6)*SmtRes!AK518, 2)</f>
        <v>0</v>
      </c>
      <c r="U195">
        <v>3</v>
      </c>
      <c r="Z195">
        <f>SmtRes!X518</f>
        <v>656259231</v>
      </c>
      <c r="AA195">
        <v>-55341773</v>
      </c>
      <c r="AB195">
        <v>-55341773</v>
      </c>
    </row>
    <row r="196" spans="1:28" x14ac:dyDescent="0.2">
      <c r="A196">
        <v>20</v>
      </c>
      <c r="B196">
        <v>517</v>
      </c>
      <c r="C196">
        <v>3</v>
      </c>
      <c r="D196">
        <v>0</v>
      </c>
      <c r="E196">
        <f>SmtRes!AV517</f>
        <v>0</v>
      </c>
      <c r="F196" t="str">
        <f>SmtRes!I517</f>
        <v>21.1-25-13</v>
      </c>
      <c r="G196" t="str">
        <f>SmtRes!K517</f>
        <v>Вода</v>
      </c>
      <c r="H196" t="str">
        <f>SmtRes!O517</f>
        <v>м3</v>
      </c>
      <c r="I196">
        <f>SmtRes!Y517*Source!I1749</f>
        <v>3.5200000000000006E-3</v>
      </c>
      <c r="J196">
        <f>SmtRes!AO517</f>
        <v>1</v>
      </c>
      <c r="K196">
        <f>SmtRes!AE517</f>
        <v>54.81</v>
      </c>
      <c r="L196">
        <f>SmtRes!DB517</f>
        <v>0.96</v>
      </c>
      <c r="M196">
        <f>ROUND(ROUND(L196*Source!I1749, 6)*1, 2)</f>
        <v>0.19</v>
      </c>
      <c r="N196">
        <f>SmtRes!AA517</f>
        <v>54.81</v>
      </c>
      <c r="O196">
        <f>ROUND(ROUND(L196*Source!I1749, 6)*SmtRes!DA517, 2)</f>
        <v>0.19</v>
      </c>
      <c r="P196">
        <f>SmtRes!AG517</f>
        <v>0</v>
      </c>
      <c r="Q196">
        <f>SmtRes!DC517</f>
        <v>0</v>
      </c>
      <c r="R196">
        <f>ROUND(ROUND(Q196*Source!I1749, 6)*1, 2)</f>
        <v>0</v>
      </c>
      <c r="S196">
        <f>SmtRes!AC517</f>
        <v>0</v>
      </c>
      <c r="T196">
        <f>ROUND(ROUND(Q196*Source!I1749, 6)*SmtRes!AK517, 2)</f>
        <v>0</v>
      </c>
      <c r="U196">
        <v>3</v>
      </c>
      <c r="Z196">
        <f>SmtRes!X517</f>
        <v>-35091971</v>
      </c>
      <c r="AA196">
        <v>1203958368</v>
      </c>
      <c r="AB196">
        <v>1203958368</v>
      </c>
    </row>
    <row r="197" spans="1:28" x14ac:dyDescent="0.2">
      <c r="A197">
        <f>Source!A1751</f>
        <v>17</v>
      </c>
      <c r="B197">
        <v>1751</v>
      </c>
      <c r="C197">
        <v>3</v>
      </c>
      <c r="D197">
        <f>Source!BI1751</f>
        <v>4</v>
      </c>
      <c r="E197">
        <f>Source!FS1751</f>
        <v>0</v>
      </c>
      <c r="F197" t="str">
        <f>Source!F1751</f>
        <v>21.23-8-140</v>
      </c>
      <c r="G197" t="str">
        <f>Source!G1751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197" t="str">
        <f>Source!H1751</f>
        <v>км</v>
      </c>
      <c r="I197">
        <f>Source!I1751</f>
        <v>1E-3</v>
      </c>
      <c r="J197">
        <v>1</v>
      </c>
      <c r="K197">
        <f>Source!AC1751</f>
        <v>99860.32</v>
      </c>
      <c r="M197">
        <f>ROUND(K197*I197, 2)</f>
        <v>99.86</v>
      </c>
      <c r="N197">
        <f>Source!AC1751*IF(Source!BC1751&lt;&gt; 0, Source!BC1751, 1)</f>
        <v>99860.32</v>
      </c>
      <c r="O197">
        <f>ROUND(N197*I197, 2)</f>
        <v>99.86</v>
      </c>
      <c r="P197">
        <f>Source!AE1751</f>
        <v>0</v>
      </c>
      <c r="R197">
        <f>ROUND(P197*I197, 2)</f>
        <v>0</v>
      </c>
      <c r="S197">
        <f>Source!AE1751*IF(Source!BS1751&lt;&gt; 0, Source!BS1751, 1)</f>
        <v>0</v>
      </c>
      <c r="T197">
        <f>ROUND(S197*I197, 2)</f>
        <v>0</v>
      </c>
      <c r="U197">
        <v>3</v>
      </c>
      <c r="Z197">
        <f>Source!GF1751</f>
        <v>2077141205</v>
      </c>
      <c r="AA197">
        <v>472379674</v>
      </c>
      <c r="AB197">
        <v>472379674</v>
      </c>
    </row>
    <row r="198" spans="1:28" x14ac:dyDescent="0.2">
      <c r="A198">
        <f>Source!A1752</f>
        <v>17</v>
      </c>
      <c r="B198">
        <v>1752</v>
      </c>
      <c r="C198">
        <v>3</v>
      </c>
      <c r="D198">
        <f>Source!BI1752</f>
        <v>4</v>
      </c>
      <c r="E198">
        <f>Source!FS1752</f>
        <v>0</v>
      </c>
      <c r="F198" t="str">
        <f>Source!F1752</f>
        <v>21.21-5-84</v>
      </c>
      <c r="G198" t="str">
        <f>Source!G1752</f>
        <v>Коробки для установки выключателей, переключателей и штепсельных розеток при скрытой электропроводке, тип КУВ-1М УХЛЗ</v>
      </c>
      <c r="H198" t="str">
        <f>Source!H1752</f>
        <v>1000 шт.</v>
      </c>
      <c r="I198">
        <f>Source!I1752</f>
        <v>2E-3</v>
      </c>
      <c r="J198">
        <v>1</v>
      </c>
      <c r="K198">
        <f>Source!AC1752</f>
        <v>72169.899999999994</v>
      </c>
      <c r="M198">
        <f>ROUND(K198*I198, 2)</f>
        <v>144.34</v>
      </c>
      <c r="N198">
        <f>Source!AC1752*IF(Source!BC1752&lt;&gt; 0, Source!BC1752, 1)</f>
        <v>72169.899999999994</v>
      </c>
      <c r="O198">
        <f>ROUND(N198*I198, 2)</f>
        <v>144.34</v>
      </c>
      <c r="P198">
        <f>Source!AE1752</f>
        <v>0</v>
      </c>
      <c r="R198">
        <f>ROUND(P198*I198, 2)</f>
        <v>0</v>
      </c>
      <c r="S198">
        <f>Source!AE1752*IF(Source!BS1752&lt;&gt; 0, Source!BS1752, 1)</f>
        <v>0</v>
      </c>
      <c r="T198">
        <f>ROUND(S198*I198, 2)</f>
        <v>0</v>
      </c>
      <c r="U198">
        <v>3</v>
      </c>
      <c r="Z198">
        <f>Source!GF1752</f>
        <v>653953554</v>
      </c>
      <c r="AA198">
        <v>-1378273173</v>
      </c>
      <c r="AB198">
        <v>-1378273173</v>
      </c>
    </row>
    <row r="199" spans="1:28" x14ac:dyDescent="0.2">
      <c r="A199">
        <f>Source!A1787</f>
        <v>4</v>
      </c>
      <c r="B199">
        <v>1787</v>
      </c>
      <c r="G199" t="str">
        <f>Source!G1787</f>
        <v>Помещение 203 Учебный класс</v>
      </c>
    </row>
    <row r="200" spans="1:28" x14ac:dyDescent="0.2">
      <c r="A200">
        <v>20</v>
      </c>
      <c r="B200">
        <v>531</v>
      </c>
      <c r="C200">
        <v>3</v>
      </c>
      <c r="D200">
        <v>0</v>
      </c>
      <c r="E200">
        <f>SmtRes!AV531</f>
        <v>0</v>
      </c>
      <c r="F200" t="str">
        <f>SmtRes!I531</f>
        <v>21.7-3-29</v>
      </c>
      <c r="G200" t="str">
        <f>SmtRes!K531</f>
        <v>Сверло алмазное кольцевое, высокоэффективное, для всех типов бетона, длина 430 мм, диаметр 72 мм</v>
      </c>
      <c r="H200" t="str">
        <f>SmtRes!O531</f>
        <v>шт.</v>
      </c>
      <c r="I200">
        <f>SmtRes!Y531*Source!I1792</f>
        <v>1.34E-3</v>
      </c>
      <c r="J200">
        <f>SmtRes!AO531</f>
        <v>1</v>
      </c>
      <c r="K200">
        <f>SmtRes!AE531</f>
        <v>16620.27</v>
      </c>
      <c r="L200">
        <f>SmtRes!DB531</f>
        <v>111.36</v>
      </c>
      <c r="M200">
        <f>ROUND(ROUND(L200*Source!I1792, 6)*1, 2)</f>
        <v>22.27</v>
      </c>
      <c r="N200">
        <f>SmtRes!AA531</f>
        <v>16620.27</v>
      </c>
      <c r="O200">
        <f>ROUND(ROUND(L200*Source!I1792, 6)*SmtRes!DA531, 2)</f>
        <v>22.27</v>
      </c>
      <c r="P200">
        <f>SmtRes!AG531</f>
        <v>0</v>
      </c>
      <c r="Q200">
        <f>SmtRes!DC531</f>
        <v>0</v>
      </c>
      <c r="R200">
        <f>ROUND(ROUND(Q200*Source!I1792, 6)*1, 2)</f>
        <v>0</v>
      </c>
      <c r="S200">
        <f>SmtRes!AC531</f>
        <v>0</v>
      </c>
      <c r="T200">
        <f>ROUND(ROUND(Q200*Source!I1792, 6)*SmtRes!AK531, 2)</f>
        <v>0</v>
      </c>
      <c r="U200">
        <v>3</v>
      </c>
      <c r="Z200">
        <f>SmtRes!X531</f>
        <v>656259231</v>
      </c>
      <c r="AA200">
        <v>-55341773</v>
      </c>
      <c r="AB200">
        <v>-55341773</v>
      </c>
    </row>
    <row r="201" spans="1:28" x14ac:dyDescent="0.2">
      <c r="A201">
        <v>20</v>
      </c>
      <c r="B201">
        <v>530</v>
      </c>
      <c r="C201">
        <v>3</v>
      </c>
      <c r="D201">
        <v>0</v>
      </c>
      <c r="E201">
        <f>SmtRes!AV530</f>
        <v>0</v>
      </c>
      <c r="F201" t="str">
        <f>SmtRes!I530</f>
        <v>21.1-25-13</v>
      </c>
      <c r="G201" t="str">
        <f>SmtRes!K530</f>
        <v>Вода</v>
      </c>
      <c r="H201" t="str">
        <f>SmtRes!O530</f>
        <v>м3</v>
      </c>
      <c r="I201">
        <f>SmtRes!Y530*Source!I1792</f>
        <v>3.5200000000000006E-3</v>
      </c>
      <c r="J201">
        <f>SmtRes!AO530</f>
        <v>1</v>
      </c>
      <c r="K201">
        <f>SmtRes!AE530</f>
        <v>54.81</v>
      </c>
      <c r="L201">
        <f>SmtRes!DB530</f>
        <v>0.96</v>
      </c>
      <c r="M201">
        <f>ROUND(ROUND(L201*Source!I1792, 6)*1, 2)</f>
        <v>0.19</v>
      </c>
      <c r="N201">
        <f>SmtRes!AA530</f>
        <v>54.81</v>
      </c>
      <c r="O201">
        <f>ROUND(ROUND(L201*Source!I1792, 6)*SmtRes!DA530, 2)</f>
        <v>0.19</v>
      </c>
      <c r="P201">
        <f>SmtRes!AG530</f>
        <v>0</v>
      </c>
      <c r="Q201">
        <f>SmtRes!DC530</f>
        <v>0</v>
      </c>
      <c r="R201">
        <f>ROUND(ROUND(Q201*Source!I1792, 6)*1, 2)</f>
        <v>0</v>
      </c>
      <c r="S201">
        <f>SmtRes!AC530</f>
        <v>0</v>
      </c>
      <c r="T201">
        <f>ROUND(ROUND(Q201*Source!I1792, 6)*SmtRes!AK530, 2)</f>
        <v>0</v>
      </c>
      <c r="U201">
        <v>3</v>
      </c>
      <c r="Z201">
        <f>SmtRes!X530</f>
        <v>-35091971</v>
      </c>
      <c r="AA201">
        <v>1203958368</v>
      </c>
      <c r="AB201">
        <v>1203958368</v>
      </c>
    </row>
    <row r="202" spans="1:28" x14ac:dyDescent="0.2">
      <c r="A202">
        <f>Source!A1794</f>
        <v>17</v>
      </c>
      <c r="B202">
        <v>1794</v>
      </c>
      <c r="C202">
        <v>3</v>
      </c>
      <c r="D202">
        <f>Source!BI1794</f>
        <v>4</v>
      </c>
      <c r="E202">
        <f>Source!FS1794</f>
        <v>0</v>
      </c>
      <c r="F202" t="str">
        <f>Source!F1794</f>
        <v>21.23-8-140</v>
      </c>
      <c r="G202" t="str">
        <f>Source!G1794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02" t="str">
        <f>Source!H1794</f>
        <v>км</v>
      </c>
      <c r="I202">
        <f>Source!I1794</f>
        <v>1E-3</v>
      </c>
      <c r="J202">
        <v>1</v>
      </c>
      <c r="K202">
        <f>Source!AC1794</f>
        <v>99860.32</v>
      </c>
      <c r="M202">
        <f>ROUND(K202*I202, 2)</f>
        <v>99.86</v>
      </c>
      <c r="N202">
        <f>Source!AC1794*IF(Source!BC1794&lt;&gt; 0, Source!BC1794, 1)</f>
        <v>99860.32</v>
      </c>
      <c r="O202">
        <f>ROUND(N202*I202, 2)</f>
        <v>99.86</v>
      </c>
      <c r="P202">
        <f>Source!AE1794</f>
        <v>0</v>
      </c>
      <c r="R202">
        <f>ROUND(P202*I202, 2)</f>
        <v>0</v>
      </c>
      <c r="S202">
        <f>Source!AE1794*IF(Source!BS1794&lt;&gt; 0, Source!BS1794, 1)</f>
        <v>0</v>
      </c>
      <c r="T202">
        <f>ROUND(S202*I202, 2)</f>
        <v>0</v>
      </c>
      <c r="U202">
        <v>3</v>
      </c>
      <c r="Z202">
        <f>Source!GF1794</f>
        <v>2077141205</v>
      </c>
      <c r="AA202">
        <v>472379674</v>
      </c>
      <c r="AB202">
        <v>472379674</v>
      </c>
    </row>
    <row r="203" spans="1:28" x14ac:dyDescent="0.2">
      <c r="A203">
        <f>Source!A1795</f>
        <v>17</v>
      </c>
      <c r="B203">
        <v>1795</v>
      </c>
      <c r="C203">
        <v>3</v>
      </c>
      <c r="D203">
        <f>Source!BI1795</f>
        <v>4</v>
      </c>
      <c r="E203">
        <f>Source!FS1795</f>
        <v>0</v>
      </c>
      <c r="F203" t="str">
        <f>Source!F1795</f>
        <v>21.21-5-84</v>
      </c>
      <c r="G203" t="str">
        <f>Source!G1795</f>
        <v>Коробки для установки выключателей, переключателей и штепсельных розеток при скрытой электропроводке, тип КУВ-1М УХЛЗ</v>
      </c>
      <c r="H203" t="str">
        <f>Source!H1795</f>
        <v>1000 шт.</v>
      </c>
      <c r="I203">
        <f>Source!I1795</f>
        <v>2E-3</v>
      </c>
      <c r="J203">
        <v>1</v>
      </c>
      <c r="K203">
        <f>Source!AC1795</f>
        <v>72169.899999999994</v>
      </c>
      <c r="M203">
        <f>ROUND(K203*I203, 2)</f>
        <v>144.34</v>
      </c>
      <c r="N203">
        <f>Source!AC1795*IF(Source!BC1795&lt;&gt; 0, Source!BC1795, 1)</f>
        <v>72169.899999999994</v>
      </c>
      <c r="O203">
        <f>ROUND(N203*I203, 2)</f>
        <v>144.34</v>
      </c>
      <c r="P203">
        <f>Source!AE1795</f>
        <v>0</v>
      </c>
      <c r="R203">
        <f>ROUND(P203*I203, 2)</f>
        <v>0</v>
      </c>
      <c r="S203">
        <f>Source!AE1795*IF(Source!BS1795&lt;&gt; 0, Source!BS1795, 1)</f>
        <v>0</v>
      </c>
      <c r="T203">
        <f>ROUND(S203*I203, 2)</f>
        <v>0</v>
      </c>
      <c r="U203">
        <v>3</v>
      </c>
      <c r="Z203">
        <f>Source!GF1795</f>
        <v>653953554</v>
      </c>
      <c r="AA203">
        <v>-1378273173</v>
      </c>
      <c r="AB203">
        <v>-1378273173</v>
      </c>
    </row>
    <row r="204" spans="1:28" x14ac:dyDescent="0.2">
      <c r="A204">
        <f>Source!A1830</f>
        <v>4</v>
      </c>
      <c r="B204">
        <v>1830</v>
      </c>
      <c r="G204" t="str">
        <f>Source!G1830</f>
        <v>Помещение 204 Учительская</v>
      </c>
    </row>
    <row r="205" spans="1:28" x14ac:dyDescent="0.2">
      <c r="A205">
        <v>20</v>
      </c>
      <c r="B205">
        <v>544</v>
      </c>
      <c r="C205">
        <v>3</v>
      </c>
      <c r="D205">
        <v>0</v>
      </c>
      <c r="E205">
        <f>SmtRes!AV544</f>
        <v>0</v>
      </c>
      <c r="F205" t="str">
        <f>SmtRes!I544</f>
        <v>21.7-3-29</v>
      </c>
      <c r="G205" t="str">
        <f>SmtRes!K544</f>
        <v>Сверло алмазное кольцевое, высокоэффективное, для всех типов бетона, длина 430 мм, диаметр 72 мм</v>
      </c>
      <c r="H205" t="str">
        <f>SmtRes!O544</f>
        <v>шт.</v>
      </c>
      <c r="I205">
        <f>SmtRes!Y544*Source!I1835</f>
        <v>1.34E-3</v>
      </c>
      <c r="J205">
        <f>SmtRes!AO544</f>
        <v>1</v>
      </c>
      <c r="K205">
        <f>SmtRes!AE544</f>
        <v>16620.27</v>
      </c>
      <c r="L205">
        <f>SmtRes!DB544</f>
        <v>111.36</v>
      </c>
      <c r="M205">
        <f>ROUND(ROUND(L205*Source!I1835, 6)*1, 2)</f>
        <v>22.27</v>
      </c>
      <c r="N205">
        <f>SmtRes!AA544</f>
        <v>16620.27</v>
      </c>
      <c r="O205">
        <f>ROUND(ROUND(L205*Source!I1835, 6)*SmtRes!DA544, 2)</f>
        <v>22.27</v>
      </c>
      <c r="P205">
        <f>SmtRes!AG544</f>
        <v>0</v>
      </c>
      <c r="Q205">
        <f>SmtRes!DC544</f>
        <v>0</v>
      </c>
      <c r="R205">
        <f>ROUND(ROUND(Q205*Source!I1835, 6)*1, 2)</f>
        <v>0</v>
      </c>
      <c r="S205">
        <f>SmtRes!AC544</f>
        <v>0</v>
      </c>
      <c r="T205">
        <f>ROUND(ROUND(Q205*Source!I1835, 6)*SmtRes!AK544, 2)</f>
        <v>0</v>
      </c>
      <c r="U205">
        <v>3</v>
      </c>
      <c r="Z205">
        <f>SmtRes!X544</f>
        <v>656259231</v>
      </c>
      <c r="AA205">
        <v>-55341773</v>
      </c>
      <c r="AB205">
        <v>-55341773</v>
      </c>
    </row>
    <row r="206" spans="1:28" x14ac:dyDescent="0.2">
      <c r="A206">
        <v>20</v>
      </c>
      <c r="B206">
        <v>543</v>
      </c>
      <c r="C206">
        <v>3</v>
      </c>
      <c r="D206">
        <v>0</v>
      </c>
      <c r="E206">
        <f>SmtRes!AV543</f>
        <v>0</v>
      </c>
      <c r="F206" t="str">
        <f>SmtRes!I543</f>
        <v>21.1-25-13</v>
      </c>
      <c r="G206" t="str">
        <f>SmtRes!K543</f>
        <v>Вода</v>
      </c>
      <c r="H206" t="str">
        <f>SmtRes!O543</f>
        <v>м3</v>
      </c>
      <c r="I206">
        <f>SmtRes!Y543*Source!I1835</f>
        <v>3.5200000000000006E-3</v>
      </c>
      <c r="J206">
        <f>SmtRes!AO543</f>
        <v>1</v>
      </c>
      <c r="K206">
        <f>SmtRes!AE543</f>
        <v>54.81</v>
      </c>
      <c r="L206">
        <f>SmtRes!DB543</f>
        <v>0.96</v>
      </c>
      <c r="M206">
        <f>ROUND(ROUND(L206*Source!I1835, 6)*1, 2)</f>
        <v>0.19</v>
      </c>
      <c r="N206">
        <f>SmtRes!AA543</f>
        <v>54.81</v>
      </c>
      <c r="O206">
        <f>ROUND(ROUND(L206*Source!I1835, 6)*SmtRes!DA543, 2)</f>
        <v>0.19</v>
      </c>
      <c r="P206">
        <f>SmtRes!AG543</f>
        <v>0</v>
      </c>
      <c r="Q206">
        <f>SmtRes!DC543</f>
        <v>0</v>
      </c>
      <c r="R206">
        <f>ROUND(ROUND(Q206*Source!I1835, 6)*1, 2)</f>
        <v>0</v>
      </c>
      <c r="S206">
        <f>SmtRes!AC543</f>
        <v>0</v>
      </c>
      <c r="T206">
        <f>ROUND(ROUND(Q206*Source!I1835, 6)*SmtRes!AK543, 2)</f>
        <v>0</v>
      </c>
      <c r="U206">
        <v>3</v>
      </c>
      <c r="Z206">
        <f>SmtRes!X543</f>
        <v>-35091971</v>
      </c>
      <c r="AA206">
        <v>1203958368</v>
      </c>
      <c r="AB206">
        <v>1203958368</v>
      </c>
    </row>
    <row r="207" spans="1:28" x14ac:dyDescent="0.2">
      <c r="A207">
        <f>Source!A1837</f>
        <v>17</v>
      </c>
      <c r="B207">
        <v>1837</v>
      </c>
      <c r="C207">
        <v>3</v>
      </c>
      <c r="D207">
        <f>Source!BI1837</f>
        <v>4</v>
      </c>
      <c r="E207">
        <f>Source!FS1837</f>
        <v>0</v>
      </c>
      <c r="F207" t="str">
        <f>Source!F1837</f>
        <v>21.23-8-140</v>
      </c>
      <c r="G207" t="str">
        <f>Source!G1837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07" t="str">
        <f>Source!H1837</f>
        <v>км</v>
      </c>
      <c r="I207">
        <f>Source!I1837</f>
        <v>2E-3</v>
      </c>
      <c r="J207">
        <v>1</v>
      </c>
      <c r="K207">
        <f>Source!AC1837</f>
        <v>99860.32</v>
      </c>
      <c r="M207">
        <f>ROUND(K207*I207, 2)</f>
        <v>199.72</v>
      </c>
      <c r="N207">
        <f>Source!AC1837*IF(Source!BC1837&lt;&gt; 0, Source!BC1837, 1)</f>
        <v>99860.32</v>
      </c>
      <c r="O207">
        <f>ROUND(N207*I207, 2)</f>
        <v>199.72</v>
      </c>
      <c r="P207">
        <f>Source!AE1837</f>
        <v>0</v>
      </c>
      <c r="R207">
        <f>ROUND(P207*I207, 2)</f>
        <v>0</v>
      </c>
      <c r="S207">
        <f>Source!AE1837*IF(Source!BS1837&lt;&gt; 0, Source!BS1837, 1)</f>
        <v>0</v>
      </c>
      <c r="T207">
        <f>ROUND(S207*I207, 2)</f>
        <v>0</v>
      </c>
      <c r="U207">
        <v>3</v>
      </c>
      <c r="Z207">
        <f>Source!GF1837</f>
        <v>2077141205</v>
      </c>
      <c r="AA207">
        <v>472379674</v>
      </c>
      <c r="AB207">
        <v>472379674</v>
      </c>
    </row>
    <row r="208" spans="1:28" x14ac:dyDescent="0.2">
      <c r="A208">
        <f>Source!A1838</f>
        <v>17</v>
      </c>
      <c r="B208">
        <v>1838</v>
      </c>
      <c r="C208">
        <v>3</v>
      </c>
      <c r="D208">
        <f>Source!BI1838</f>
        <v>4</v>
      </c>
      <c r="E208">
        <f>Source!FS1838</f>
        <v>0</v>
      </c>
      <c r="F208" t="str">
        <f>Source!F1838</f>
        <v>21.21-5-84</v>
      </c>
      <c r="G208" t="str">
        <f>Source!G1838</f>
        <v>Коробки для установки выключателей, переключателей и штепсельных розеток при скрытой электропроводке, тип КУВ-1М УХЛЗ</v>
      </c>
      <c r="H208" t="str">
        <f>Source!H1838</f>
        <v>1000 шт.</v>
      </c>
      <c r="I208">
        <f>Source!I1838</f>
        <v>6.0000000000000001E-3</v>
      </c>
      <c r="J208">
        <v>1</v>
      </c>
      <c r="K208">
        <f>Source!AC1838</f>
        <v>72169.899999999994</v>
      </c>
      <c r="M208">
        <f>ROUND(K208*I208, 2)</f>
        <v>433.02</v>
      </c>
      <c r="N208">
        <f>Source!AC1838*IF(Source!BC1838&lt;&gt; 0, Source!BC1838, 1)</f>
        <v>72169.899999999994</v>
      </c>
      <c r="O208">
        <f>ROUND(N208*I208, 2)</f>
        <v>433.02</v>
      </c>
      <c r="P208">
        <f>Source!AE1838</f>
        <v>0</v>
      </c>
      <c r="R208">
        <f>ROUND(P208*I208, 2)</f>
        <v>0</v>
      </c>
      <c r="S208">
        <f>Source!AE1838*IF(Source!BS1838&lt;&gt; 0, Source!BS1838, 1)</f>
        <v>0</v>
      </c>
      <c r="T208">
        <f>ROUND(S208*I208, 2)</f>
        <v>0</v>
      </c>
      <c r="U208">
        <v>3</v>
      </c>
      <c r="Z208">
        <f>Source!GF1838</f>
        <v>653953554</v>
      </c>
      <c r="AA208">
        <v>-1378273173</v>
      </c>
      <c r="AB208">
        <v>-1378273173</v>
      </c>
    </row>
    <row r="209" spans="1:28" x14ac:dyDescent="0.2">
      <c r="A209">
        <v>20</v>
      </c>
      <c r="B209">
        <v>565</v>
      </c>
      <c r="C209">
        <v>3</v>
      </c>
      <c r="D209">
        <v>0</v>
      </c>
      <c r="E209">
        <f>SmtRes!AV565</f>
        <v>0</v>
      </c>
      <c r="F209" t="str">
        <f>SmtRes!I565</f>
        <v>21.1-25-1042</v>
      </c>
      <c r="G209" t="str">
        <f>SmtRes!K565</f>
        <v>Кабель-каналы, размер 105х50 мм: углы плоские</v>
      </c>
      <c r="H209" t="str">
        <f>SmtRes!O565</f>
        <v>шт.</v>
      </c>
      <c r="I209">
        <f>SmtRes!Y565*Source!I1842</f>
        <v>2.1</v>
      </c>
      <c r="J209">
        <f>SmtRes!AO565</f>
        <v>1</v>
      </c>
      <c r="K209">
        <f>SmtRes!AE565</f>
        <v>947.75</v>
      </c>
      <c r="L209">
        <f>SmtRes!DB565</f>
        <v>1895.5</v>
      </c>
      <c r="M209">
        <f>ROUND(ROUND(L209*Source!I1842, 6)*1, 2)</f>
        <v>1990.28</v>
      </c>
      <c r="N209">
        <f>SmtRes!AA565</f>
        <v>947.75</v>
      </c>
      <c r="O209">
        <f>ROUND(ROUND(L209*Source!I1842, 6)*SmtRes!DA565, 2)</f>
        <v>1990.28</v>
      </c>
      <c r="P209">
        <f>SmtRes!AG565</f>
        <v>0</v>
      </c>
      <c r="Q209">
        <f>SmtRes!DC565</f>
        <v>0</v>
      </c>
      <c r="R209">
        <f>ROUND(ROUND(Q209*Source!I1842, 6)*1, 2)</f>
        <v>0</v>
      </c>
      <c r="S209">
        <f>SmtRes!AC565</f>
        <v>0</v>
      </c>
      <c r="T209">
        <f>ROUND(ROUND(Q209*Source!I1842, 6)*SmtRes!AK565, 2)</f>
        <v>0</v>
      </c>
      <c r="U209">
        <v>3</v>
      </c>
      <c r="Z209">
        <f>SmtRes!X565</f>
        <v>1625024360</v>
      </c>
      <c r="AA209">
        <v>1537823898</v>
      </c>
      <c r="AB209">
        <v>1537823898</v>
      </c>
    </row>
    <row r="210" spans="1:28" x14ac:dyDescent="0.2">
      <c r="A210">
        <v>20</v>
      </c>
      <c r="B210">
        <v>564</v>
      </c>
      <c r="C210">
        <v>3</v>
      </c>
      <c r="D210">
        <v>0</v>
      </c>
      <c r="E210">
        <f>SmtRes!AV564</f>
        <v>0</v>
      </c>
      <c r="F210" t="str">
        <f>SmtRes!I564</f>
        <v>21.1-25-1041</v>
      </c>
      <c r="G210" t="str">
        <f>SmtRes!K564</f>
        <v>Кабель-каналы, размер 105х50 мм: углы наружные</v>
      </c>
      <c r="H210" t="str">
        <f>SmtRes!O564</f>
        <v>шт.</v>
      </c>
      <c r="I210">
        <f>SmtRes!Y564*Source!I1842</f>
        <v>15.75</v>
      </c>
      <c r="J210">
        <f>SmtRes!AO564</f>
        <v>1</v>
      </c>
      <c r="K210">
        <f>SmtRes!AE564</f>
        <v>776.23</v>
      </c>
      <c r="L210">
        <f>SmtRes!DB564</f>
        <v>11643.45</v>
      </c>
      <c r="M210">
        <f>ROUND(ROUND(L210*Source!I1842, 6)*1, 2)</f>
        <v>12225.62</v>
      </c>
      <c r="N210">
        <f>SmtRes!AA564</f>
        <v>776.23</v>
      </c>
      <c r="O210">
        <f>ROUND(ROUND(L210*Source!I1842, 6)*SmtRes!DA564, 2)</f>
        <v>12225.62</v>
      </c>
      <c r="P210">
        <f>SmtRes!AG564</f>
        <v>0</v>
      </c>
      <c r="Q210">
        <f>SmtRes!DC564</f>
        <v>0</v>
      </c>
      <c r="R210">
        <f>ROUND(ROUND(Q210*Source!I1842, 6)*1, 2)</f>
        <v>0</v>
      </c>
      <c r="S210">
        <f>SmtRes!AC564</f>
        <v>0</v>
      </c>
      <c r="T210">
        <f>ROUND(ROUND(Q210*Source!I1842, 6)*SmtRes!AK564, 2)</f>
        <v>0</v>
      </c>
      <c r="U210">
        <v>3</v>
      </c>
      <c r="Z210">
        <f>SmtRes!X564</f>
        <v>-1994768362</v>
      </c>
      <c r="AA210">
        <v>-619013872</v>
      </c>
      <c r="AB210">
        <v>-619013872</v>
      </c>
    </row>
    <row r="211" spans="1:28" x14ac:dyDescent="0.2">
      <c r="A211">
        <v>20</v>
      </c>
      <c r="B211">
        <v>563</v>
      </c>
      <c r="C211">
        <v>3</v>
      </c>
      <c r="D211">
        <v>0</v>
      </c>
      <c r="E211">
        <f>SmtRes!AV563</f>
        <v>0</v>
      </c>
      <c r="F211" t="str">
        <f>SmtRes!I563</f>
        <v>21.1-25-1040</v>
      </c>
      <c r="G211" t="str">
        <f>SmtRes!K563</f>
        <v>Кабель-каналы, размер 105х50 мм: углы внутренние</v>
      </c>
      <c r="H211" t="str">
        <f>SmtRes!O563</f>
        <v>шт.</v>
      </c>
      <c r="I211">
        <f>SmtRes!Y563*Source!I1842</f>
        <v>2.1</v>
      </c>
      <c r="J211">
        <f>SmtRes!AO563</f>
        <v>1</v>
      </c>
      <c r="K211">
        <f>SmtRes!AE563</f>
        <v>666.11</v>
      </c>
      <c r="L211">
        <f>SmtRes!DB563</f>
        <v>1332.22</v>
      </c>
      <c r="M211">
        <f>ROUND(ROUND(L211*Source!I1842, 6)*1, 2)</f>
        <v>1398.83</v>
      </c>
      <c r="N211">
        <f>SmtRes!AA563</f>
        <v>666.11</v>
      </c>
      <c r="O211">
        <f>ROUND(ROUND(L211*Source!I1842, 6)*SmtRes!DA563, 2)</f>
        <v>1398.83</v>
      </c>
      <c r="P211">
        <f>SmtRes!AG563</f>
        <v>0</v>
      </c>
      <c r="Q211">
        <f>SmtRes!DC563</f>
        <v>0</v>
      </c>
      <c r="R211">
        <f>ROUND(ROUND(Q211*Source!I1842, 6)*1, 2)</f>
        <v>0</v>
      </c>
      <c r="S211">
        <f>SmtRes!AC563</f>
        <v>0</v>
      </c>
      <c r="T211">
        <f>ROUND(ROUND(Q211*Source!I1842, 6)*SmtRes!AK563, 2)</f>
        <v>0</v>
      </c>
      <c r="U211">
        <v>3</v>
      </c>
      <c r="Z211">
        <f>SmtRes!X563</f>
        <v>1509415827</v>
      </c>
      <c r="AA211">
        <v>746688475</v>
      </c>
      <c r="AB211">
        <v>746688475</v>
      </c>
    </row>
    <row r="212" spans="1:28" x14ac:dyDescent="0.2">
      <c r="A212">
        <v>20</v>
      </c>
      <c r="B212">
        <v>562</v>
      </c>
      <c r="C212">
        <v>3</v>
      </c>
      <c r="D212">
        <v>0</v>
      </c>
      <c r="E212">
        <f>SmtRes!AV562</f>
        <v>0</v>
      </c>
      <c r="F212" t="str">
        <f>SmtRes!I562</f>
        <v>21.1-25-1038</v>
      </c>
      <c r="G212" t="str">
        <f>SmtRes!K562</f>
        <v>Кабель-каналы, размер 105х50 мм: накладки на стык профилей</v>
      </c>
      <c r="H212" t="str">
        <f>SmtRes!O562</f>
        <v>шт.</v>
      </c>
      <c r="I212">
        <f>SmtRes!Y562*Source!I1842</f>
        <v>4.2</v>
      </c>
      <c r="J212">
        <f>SmtRes!AO562</f>
        <v>1</v>
      </c>
      <c r="K212">
        <f>SmtRes!AE562</f>
        <v>54.24</v>
      </c>
      <c r="L212">
        <f>SmtRes!DB562</f>
        <v>216.96</v>
      </c>
      <c r="M212">
        <f>ROUND(ROUND(L212*Source!I1842, 6)*1, 2)</f>
        <v>227.81</v>
      </c>
      <c r="N212">
        <f>SmtRes!AA562</f>
        <v>54.24</v>
      </c>
      <c r="O212">
        <f>ROUND(ROUND(L212*Source!I1842, 6)*SmtRes!DA562, 2)</f>
        <v>227.81</v>
      </c>
      <c r="P212">
        <f>SmtRes!AG562</f>
        <v>0</v>
      </c>
      <c r="Q212">
        <f>SmtRes!DC562</f>
        <v>0</v>
      </c>
      <c r="R212">
        <f>ROUND(ROUND(Q212*Source!I1842, 6)*1, 2)</f>
        <v>0</v>
      </c>
      <c r="S212">
        <f>SmtRes!AC562</f>
        <v>0</v>
      </c>
      <c r="T212">
        <f>ROUND(ROUND(Q212*Source!I1842, 6)*SmtRes!AK562, 2)</f>
        <v>0</v>
      </c>
      <c r="U212">
        <v>3</v>
      </c>
      <c r="Z212">
        <f>SmtRes!X562</f>
        <v>-2070555848</v>
      </c>
      <c r="AA212">
        <v>-158674467</v>
      </c>
      <c r="AB212">
        <v>-158674467</v>
      </c>
    </row>
    <row r="213" spans="1:28" x14ac:dyDescent="0.2">
      <c r="A213">
        <v>20</v>
      </c>
      <c r="B213">
        <v>561</v>
      </c>
      <c r="C213">
        <v>3</v>
      </c>
      <c r="D213">
        <v>0</v>
      </c>
      <c r="E213">
        <f>SmtRes!AV561</f>
        <v>0</v>
      </c>
      <c r="F213" t="str">
        <f>SmtRes!I561</f>
        <v>21.1-25-1037</v>
      </c>
      <c r="G213" t="str">
        <f>SmtRes!K561</f>
        <v>Кабель-каналы, размер 105х50 мм: накладки на стык крышки</v>
      </c>
      <c r="H213" t="str">
        <f>SmtRes!O561</f>
        <v>шт.</v>
      </c>
      <c r="I213">
        <f>SmtRes!Y561*Source!I1842</f>
        <v>4.2</v>
      </c>
      <c r="J213">
        <f>SmtRes!AO561</f>
        <v>1</v>
      </c>
      <c r="K213">
        <f>SmtRes!AE561</f>
        <v>172.42</v>
      </c>
      <c r="L213">
        <f>SmtRes!DB561</f>
        <v>689.68</v>
      </c>
      <c r="M213">
        <f>ROUND(ROUND(L213*Source!I1842, 6)*1, 2)</f>
        <v>724.16</v>
      </c>
      <c r="N213">
        <f>SmtRes!AA561</f>
        <v>172.42</v>
      </c>
      <c r="O213">
        <f>ROUND(ROUND(L213*Source!I1842, 6)*SmtRes!DA561, 2)</f>
        <v>724.16</v>
      </c>
      <c r="P213">
        <f>SmtRes!AG561</f>
        <v>0</v>
      </c>
      <c r="Q213">
        <f>SmtRes!DC561</f>
        <v>0</v>
      </c>
      <c r="R213">
        <f>ROUND(ROUND(Q213*Source!I1842, 6)*1, 2)</f>
        <v>0</v>
      </c>
      <c r="S213">
        <f>SmtRes!AC561</f>
        <v>0</v>
      </c>
      <c r="T213">
        <f>ROUND(ROUND(Q213*Source!I1842, 6)*SmtRes!AK561, 2)</f>
        <v>0</v>
      </c>
      <c r="U213">
        <v>3</v>
      </c>
      <c r="Z213">
        <f>SmtRes!X561</f>
        <v>1474194811</v>
      </c>
      <c r="AA213">
        <v>528708715</v>
      </c>
      <c r="AB213">
        <v>528708715</v>
      </c>
    </row>
    <row r="214" spans="1:28" x14ac:dyDescent="0.2">
      <c r="A214">
        <v>20</v>
      </c>
      <c r="B214">
        <v>560</v>
      </c>
      <c r="C214">
        <v>3</v>
      </c>
      <c r="D214">
        <v>0</v>
      </c>
      <c r="E214">
        <f>SmtRes!AV560</f>
        <v>0</v>
      </c>
      <c r="F214" t="str">
        <f>SmtRes!I560</f>
        <v>21.1-25-1036</v>
      </c>
      <c r="G214" t="str">
        <f>SmtRes!K560</f>
        <v>Кабель-каналы, размер 105х50 мм: заглушки</v>
      </c>
      <c r="H214" t="str">
        <f>SmtRes!O560</f>
        <v>шт.</v>
      </c>
      <c r="I214">
        <f>SmtRes!Y560*Source!I1842</f>
        <v>15.75</v>
      </c>
      <c r="J214">
        <f>SmtRes!AO560</f>
        <v>1</v>
      </c>
      <c r="K214">
        <f>SmtRes!AE560</f>
        <v>153.13</v>
      </c>
      <c r="L214">
        <f>SmtRes!DB560</f>
        <v>2296.9499999999998</v>
      </c>
      <c r="M214">
        <f>ROUND(ROUND(L214*Source!I1842, 6)*1, 2)</f>
        <v>2411.8000000000002</v>
      </c>
      <c r="N214">
        <f>SmtRes!AA560</f>
        <v>153.13</v>
      </c>
      <c r="O214">
        <f>ROUND(ROUND(L214*Source!I1842, 6)*SmtRes!DA560, 2)</f>
        <v>2411.8000000000002</v>
      </c>
      <c r="P214">
        <f>SmtRes!AG560</f>
        <v>0</v>
      </c>
      <c r="Q214">
        <f>SmtRes!DC560</f>
        <v>0</v>
      </c>
      <c r="R214">
        <f>ROUND(ROUND(Q214*Source!I1842, 6)*1, 2)</f>
        <v>0</v>
      </c>
      <c r="S214">
        <f>SmtRes!AC560</f>
        <v>0</v>
      </c>
      <c r="T214">
        <f>ROUND(ROUND(Q214*Source!I1842, 6)*SmtRes!AK560, 2)</f>
        <v>0</v>
      </c>
      <c r="U214">
        <v>3</v>
      </c>
      <c r="Z214">
        <f>SmtRes!X560</f>
        <v>1594614613</v>
      </c>
      <c r="AA214">
        <v>-1719495285</v>
      </c>
      <c r="AB214">
        <v>-1719495285</v>
      </c>
    </row>
    <row r="215" spans="1:28" x14ac:dyDescent="0.2">
      <c r="A215">
        <v>20</v>
      </c>
      <c r="B215">
        <v>559</v>
      </c>
      <c r="C215">
        <v>3</v>
      </c>
      <c r="D215">
        <v>0</v>
      </c>
      <c r="E215">
        <f>SmtRes!AV559</f>
        <v>0</v>
      </c>
      <c r="F215" t="str">
        <f>SmtRes!I559</f>
        <v>21.1-25-1035</v>
      </c>
      <c r="G215" t="str">
        <f>SmtRes!K559</f>
        <v>Кабель-каналы, размер 105х50 мм: короба c направляющими</v>
      </c>
      <c r="H215" t="str">
        <f>SmtRes!O559</f>
        <v>м</v>
      </c>
      <c r="I215">
        <f>SmtRes!Y559*Source!I1842</f>
        <v>105</v>
      </c>
      <c r="J215">
        <f>SmtRes!AO559</f>
        <v>1</v>
      </c>
      <c r="K215">
        <f>SmtRes!AE559</f>
        <v>658.59</v>
      </c>
      <c r="L215">
        <f>SmtRes!DB559</f>
        <v>65859</v>
      </c>
      <c r="M215">
        <f>ROUND(ROUND(L215*Source!I1842, 6)*1, 2)</f>
        <v>69151.95</v>
      </c>
      <c r="N215">
        <f>SmtRes!AA559</f>
        <v>658.59</v>
      </c>
      <c r="O215">
        <f>ROUND(ROUND(L215*Source!I1842, 6)*SmtRes!DA559, 2)</f>
        <v>69151.95</v>
      </c>
      <c r="P215">
        <f>SmtRes!AG559</f>
        <v>0</v>
      </c>
      <c r="Q215">
        <f>SmtRes!DC559</f>
        <v>0</v>
      </c>
      <c r="R215">
        <f>ROUND(ROUND(Q215*Source!I1842, 6)*1, 2)</f>
        <v>0</v>
      </c>
      <c r="S215">
        <f>SmtRes!AC559</f>
        <v>0</v>
      </c>
      <c r="T215">
        <f>ROUND(ROUND(Q215*Source!I1842, 6)*SmtRes!AK559, 2)</f>
        <v>0</v>
      </c>
      <c r="U215">
        <v>3</v>
      </c>
      <c r="Z215">
        <f>SmtRes!X559</f>
        <v>1505022798</v>
      </c>
      <c r="AA215">
        <v>892245811</v>
      </c>
      <c r="AB215">
        <v>892245811</v>
      </c>
    </row>
    <row r="216" spans="1:28" x14ac:dyDescent="0.2">
      <c r="A216">
        <v>20</v>
      </c>
      <c r="B216">
        <v>558</v>
      </c>
      <c r="C216">
        <v>3</v>
      </c>
      <c r="D216">
        <v>0</v>
      </c>
      <c r="E216">
        <f>SmtRes!AV558</f>
        <v>0</v>
      </c>
      <c r="F216" t="str">
        <f>SmtRes!I558</f>
        <v>21.1-11-81</v>
      </c>
      <c r="G216" t="str">
        <f>SmtRes!K558</f>
        <v>Патроны, калибр 6,8/11 М для дюбеля</v>
      </c>
      <c r="H216" t="str">
        <f>SmtRes!O558</f>
        <v>100 шт.</v>
      </c>
      <c r="I216">
        <f>SmtRes!Y558*Source!I1842</f>
        <v>4.2</v>
      </c>
      <c r="J216">
        <f>SmtRes!AO558</f>
        <v>1</v>
      </c>
      <c r="K216">
        <f>SmtRes!AE558</f>
        <v>997.35</v>
      </c>
      <c r="L216">
        <f>SmtRes!DB558</f>
        <v>3989.4</v>
      </c>
      <c r="M216">
        <f>ROUND(ROUND(L216*Source!I1842, 6)*1, 2)</f>
        <v>4188.87</v>
      </c>
      <c r="N216">
        <f>SmtRes!AA558</f>
        <v>997.35</v>
      </c>
      <c r="O216">
        <f>ROUND(ROUND(L216*Source!I1842, 6)*SmtRes!DA558, 2)</f>
        <v>4188.87</v>
      </c>
      <c r="P216">
        <f>SmtRes!AG558</f>
        <v>0</v>
      </c>
      <c r="Q216">
        <f>SmtRes!DC558</f>
        <v>0</v>
      </c>
      <c r="R216">
        <f>ROUND(ROUND(Q216*Source!I1842, 6)*1, 2)</f>
        <v>0</v>
      </c>
      <c r="S216">
        <f>SmtRes!AC558</f>
        <v>0</v>
      </c>
      <c r="T216">
        <f>ROUND(ROUND(Q216*Source!I1842, 6)*SmtRes!AK558, 2)</f>
        <v>0</v>
      </c>
      <c r="U216">
        <v>3</v>
      </c>
      <c r="Z216">
        <f>SmtRes!X558</f>
        <v>1583670906</v>
      </c>
      <c r="AA216">
        <v>-274985448</v>
      </c>
      <c r="AB216">
        <v>-274985448</v>
      </c>
    </row>
    <row r="217" spans="1:28" x14ac:dyDescent="0.2">
      <c r="A217">
        <v>20</v>
      </c>
      <c r="B217">
        <v>557</v>
      </c>
      <c r="C217">
        <v>3</v>
      </c>
      <c r="D217">
        <v>0</v>
      </c>
      <c r="E217">
        <f>SmtRes!AV557</f>
        <v>0</v>
      </c>
      <c r="F217" t="str">
        <f>SmtRes!I557</f>
        <v>21.1-11-108</v>
      </c>
      <c r="G217" t="str">
        <f>SmtRes!K557</f>
        <v>Шурупы-саморезы, размер 3,5х45 мм</v>
      </c>
      <c r="H217" t="str">
        <f>SmtRes!O557</f>
        <v>т</v>
      </c>
      <c r="I217">
        <f>SmtRes!Y557*Source!I1842</f>
        <v>7.7700000000000002E-4</v>
      </c>
      <c r="J217">
        <f>SmtRes!AO557</f>
        <v>1</v>
      </c>
      <c r="K217">
        <f>SmtRes!AE557</f>
        <v>190540.34</v>
      </c>
      <c r="L217">
        <f>SmtRes!DB557</f>
        <v>141</v>
      </c>
      <c r="M217">
        <f>ROUND(ROUND(L217*Source!I1842, 6)*1, 2)</f>
        <v>148.05000000000001</v>
      </c>
      <c r="N217">
        <f>SmtRes!AA557</f>
        <v>190540.34</v>
      </c>
      <c r="O217">
        <f>ROUND(ROUND(L217*Source!I1842, 6)*SmtRes!DA557, 2)</f>
        <v>148.05000000000001</v>
      </c>
      <c r="P217">
        <f>SmtRes!AG557</f>
        <v>0</v>
      </c>
      <c r="Q217">
        <f>SmtRes!DC557</f>
        <v>0</v>
      </c>
      <c r="R217">
        <f>ROUND(ROUND(Q217*Source!I1842, 6)*1, 2)</f>
        <v>0</v>
      </c>
      <c r="S217">
        <f>SmtRes!AC557</f>
        <v>0</v>
      </c>
      <c r="T217">
        <f>ROUND(ROUND(Q217*Source!I1842, 6)*SmtRes!AK557, 2)</f>
        <v>0</v>
      </c>
      <c r="U217">
        <v>3</v>
      </c>
      <c r="Z217">
        <f>SmtRes!X557</f>
        <v>-181271767</v>
      </c>
      <c r="AA217">
        <v>-2066596354</v>
      </c>
      <c r="AB217">
        <v>-2066596354</v>
      </c>
    </row>
    <row r="218" spans="1:28" x14ac:dyDescent="0.2">
      <c r="A218">
        <v>20</v>
      </c>
      <c r="B218">
        <v>556</v>
      </c>
      <c r="C218">
        <v>3</v>
      </c>
      <c r="D218">
        <v>0</v>
      </c>
      <c r="E218">
        <f>SmtRes!AV556</f>
        <v>0</v>
      </c>
      <c r="F218" t="str">
        <f>SmtRes!I556</f>
        <v>21.1-1-1065</v>
      </c>
      <c r="G218" t="str">
        <f>SmtRes!K556</f>
        <v>Кабель-каналы, размер 105х50 мм: ответвления Т-образные</v>
      </c>
      <c r="H218" t="str">
        <f>SmtRes!O556</f>
        <v>шт.</v>
      </c>
      <c r="I218">
        <f>SmtRes!Y556*Source!I1842</f>
        <v>2.1</v>
      </c>
      <c r="J218">
        <f>SmtRes!AO556</f>
        <v>1</v>
      </c>
      <c r="K218">
        <f>SmtRes!AE556</f>
        <v>1415.18</v>
      </c>
      <c r="L218">
        <f>SmtRes!DB556</f>
        <v>2830.36</v>
      </c>
      <c r="M218">
        <f>ROUND(ROUND(L218*Source!I1842, 6)*1, 2)</f>
        <v>2971.88</v>
      </c>
      <c r="N218">
        <f>SmtRes!AA556</f>
        <v>1415.18</v>
      </c>
      <c r="O218">
        <f>ROUND(ROUND(L218*Source!I1842, 6)*SmtRes!DA556, 2)</f>
        <v>2971.88</v>
      </c>
      <c r="P218">
        <f>SmtRes!AG556</f>
        <v>0</v>
      </c>
      <c r="Q218">
        <f>SmtRes!DC556</f>
        <v>0</v>
      </c>
      <c r="R218">
        <f>ROUND(ROUND(Q218*Source!I1842, 6)*1, 2)</f>
        <v>0</v>
      </c>
      <c r="S218">
        <f>SmtRes!AC556</f>
        <v>0</v>
      </c>
      <c r="T218">
        <f>ROUND(ROUND(Q218*Source!I1842, 6)*SmtRes!AK556, 2)</f>
        <v>0</v>
      </c>
      <c r="U218">
        <v>3</v>
      </c>
      <c r="Z218">
        <f>SmtRes!X556</f>
        <v>-1464590454</v>
      </c>
      <c r="AA218">
        <v>-1296774037</v>
      </c>
      <c r="AB218">
        <v>-1296774037</v>
      </c>
    </row>
    <row r="219" spans="1:28" x14ac:dyDescent="0.2">
      <c r="A219">
        <v>20</v>
      </c>
      <c r="B219">
        <v>574</v>
      </c>
      <c r="C219">
        <v>3</v>
      </c>
      <c r="D219">
        <v>0</v>
      </c>
      <c r="E219">
        <f>SmtRes!AV574</f>
        <v>0</v>
      </c>
      <c r="F219" t="str">
        <f>SmtRes!I574</f>
        <v>21.23-13-14</v>
      </c>
      <c r="G219" t="str">
        <f>SmtRes!K574</f>
        <v>Провода силовые с медными жилами в поливинилхлоридной изоляции, марка ПуГВ, номинальное напряжение до 450 В, число жил и сечение 1х6 мм2</v>
      </c>
      <c r="H219" t="str">
        <f>SmtRes!O574</f>
        <v>км</v>
      </c>
      <c r="I219">
        <f>SmtRes!Y574*Source!I1843</f>
        <v>5.1499999999999997E-2</v>
      </c>
      <c r="J219">
        <f>SmtRes!AO574</f>
        <v>1</v>
      </c>
      <c r="K219">
        <f>SmtRes!AE574</f>
        <v>99643.05</v>
      </c>
      <c r="L219">
        <f>SmtRes!DB574</f>
        <v>10263.23</v>
      </c>
      <c r="M219">
        <f>ROUND(ROUND(L219*Source!I1843, 6)*1, 2)</f>
        <v>5131.62</v>
      </c>
      <c r="N219">
        <f>SmtRes!AA574</f>
        <v>99643.05</v>
      </c>
      <c r="O219">
        <f>ROUND(ROUND(L219*Source!I1843, 6)*SmtRes!DA574, 2)</f>
        <v>5131.62</v>
      </c>
      <c r="P219">
        <f>SmtRes!AG574</f>
        <v>0</v>
      </c>
      <c r="Q219">
        <f>SmtRes!DC574</f>
        <v>0</v>
      </c>
      <c r="R219">
        <f>ROUND(ROUND(Q219*Source!I1843, 6)*1, 2)</f>
        <v>0</v>
      </c>
      <c r="S219">
        <f>SmtRes!AC574</f>
        <v>0</v>
      </c>
      <c r="T219">
        <f>ROUND(ROUND(Q219*Source!I1843, 6)*SmtRes!AK574, 2)</f>
        <v>0</v>
      </c>
      <c r="U219">
        <v>3</v>
      </c>
      <c r="Z219">
        <f>SmtRes!X574</f>
        <v>1173250179</v>
      </c>
      <c r="AA219">
        <v>-458052105</v>
      </c>
      <c r="AB219">
        <v>-458052105</v>
      </c>
    </row>
    <row r="220" spans="1:28" x14ac:dyDescent="0.2">
      <c r="A220">
        <v>20</v>
      </c>
      <c r="B220">
        <v>573</v>
      </c>
      <c r="C220">
        <v>3</v>
      </c>
      <c r="D220">
        <v>0</v>
      </c>
      <c r="E220">
        <f>SmtRes!AV573</f>
        <v>0</v>
      </c>
      <c r="F220" t="str">
        <f>SmtRes!I573</f>
        <v>21.21-5-44</v>
      </c>
      <c r="G220" t="str">
        <f>SmtRes!K573</f>
        <v>Кнопки для ленты ЛМ, тип 3,5</v>
      </c>
      <c r="H220" t="str">
        <f>SmtRes!O573</f>
        <v>1000 шт.</v>
      </c>
      <c r="I220">
        <f>SmtRes!Y573*Source!I1843</f>
        <v>0.01</v>
      </c>
      <c r="J220">
        <f>SmtRes!AO573</f>
        <v>1</v>
      </c>
      <c r="K220">
        <f>SmtRes!AE573</f>
        <v>258.44</v>
      </c>
      <c r="L220">
        <f>SmtRes!DB573</f>
        <v>5.17</v>
      </c>
      <c r="M220">
        <f>ROUND(ROUND(L220*Source!I1843, 6)*1, 2)</f>
        <v>2.59</v>
      </c>
      <c r="N220">
        <f>SmtRes!AA573</f>
        <v>258.44</v>
      </c>
      <c r="O220">
        <f>ROUND(ROUND(L220*Source!I1843, 6)*SmtRes!DA573, 2)</f>
        <v>2.59</v>
      </c>
      <c r="P220">
        <f>SmtRes!AG573</f>
        <v>0</v>
      </c>
      <c r="Q220">
        <f>SmtRes!DC573</f>
        <v>0</v>
      </c>
      <c r="R220">
        <f>ROUND(ROUND(Q220*Source!I1843, 6)*1, 2)</f>
        <v>0</v>
      </c>
      <c r="S220">
        <f>SmtRes!AC573</f>
        <v>0</v>
      </c>
      <c r="T220">
        <f>ROUND(ROUND(Q220*Source!I1843, 6)*SmtRes!AK573, 2)</f>
        <v>0</v>
      </c>
      <c r="U220">
        <v>3</v>
      </c>
      <c r="Z220">
        <f>SmtRes!X573</f>
        <v>-1680055193</v>
      </c>
      <c r="AA220">
        <v>-2054620093</v>
      </c>
      <c r="AB220">
        <v>-2054620093</v>
      </c>
    </row>
    <row r="221" spans="1:28" x14ac:dyDescent="0.2">
      <c r="A221">
        <v>20</v>
      </c>
      <c r="B221">
        <v>572</v>
      </c>
      <c r="C221">
        <v>3</v>
      </c>
      <c r="D221">
        <v>0</v>
      </c>
      <c r="E221">
        <f>SmtRes!AV572</f>
        <v>0</v>
      </c>
      <c r="F221" t="str">
        <f>SmtRes!I572</f>
        <v>21.21-5-342</v>
      </c>
      <c r="G221" t="str">
        <f>SmtRes!K572</f>
        <v>Хомуты (стяжки) кабельные из полиамида, размеры 3,6х200 мм</v>
      </c>
      <c r="H221" t="str">
        <f>SmtRes!O572</f>
        <v>100 шт.</v>
      </c>
      <c r="I221">
        <f>SmtRes!Y572*Source!I1843</f>
        <v>0.13</v>
      </c>
      <c r="J221">
        <f>SmtRes!AO572</f>
        <v>1</v>
      </c>
      <c r="K221">
        <f>SmtRes!AE572</f>
        <v>127.48</v>
      </c>
      <c r="L221">
        <f>SmtRes!DB572</f>
        <v>33.14</v>
      </c>
      <c r="M221">
        <f>ROUND(ROUND(L221*Source!I1843, 6)*1, 2)</f>
        <v>16.57</v>
      </c>
      <c r="N221">
        <f>SmtRes!AA572</f>
        <v>127.48</v>
      </c>
      <c r="O221">
        <f>ROUND(ROUND(L221*Source!I1843, 6)*SmtRes!DA572, 2)</f>
        <v>16.57</v>
      </c>
      <c r="P221">
        <f>SmtRes!AG572</f>
        <v>0</v>
      </c>
      <c r="Q221">
        <f>SmtRes!DC572</f>
        <v>0</v>
      </c>
      <c r="R221">
        <f>ROUND(ROUND(Q221*Source!I1843, 6)*1, 2)</f>
        <v>0</v>
      </c>
      <c r="S221">
        <f>SmtRes!AC572</f>
        <v>0</v>
      </c>
      <c r="T221">
        <f>ROUND(ROUND(Q221*Source!I1843, 6)*SmtRes!AK572, 2)</f>
        <v>0</v>
      </c>
      <c r="U221">
        <v>3</v>
      </c>
      <c r="Z221">
        <f>SmtRes!X572</f>
        <v>527662241</v>
      </c>
      <c r="AA221">
        <v>-1533345047</v>
      </c>
      <c r="AB221">
        <v>-1533345047</v>
      </c>
    </row>
    <row r="222" spans="1:28" x14ac:dyDescent="0.2">
      <c r="A222">
        <v>20</v>
      </c>
      <c r="B222">
        <v>571</v>
      </c>
      <c r="C222">
        <v>3</v>
      </c>
      <c r="D222">
        <v>0</v>
      </c>
      <c r="E222">
        <f>SmtRes!AV571</f>
        <v>0</v>
      </c>
      <c r="F222" t="str">
        <f>SmtRes!I571</f>
        <v>21.21-5-305</v>
      </c>
      <c r="G222" t="str">
        <f>SmtRes!K571</f>
        <v>Сжимы, тип У731М для проводников магистральных сечением от 4 до 10 мм2 и ответвительных от 1,5 до 10 мм2</v>
      </c>
      <c r="H222" t="str">
        <f>SmtRes!O571</f>
        <v>шт.</v>
      </c>
      <c r="I222">
        <f>SmtRes!Y571*Source!I1843</f>
        <v>5</v>
      </c>
      <c r="J222">
        <f>SmtRes!AO571</f>
        <v>1</v>
      </c>
      <c r="K222">
        <f>SmtRes!AE571</f>
        <v>29.36</v>
      </c>
      <c r="L222">
        <f>SmtRes!DB571</f>
        <v>293.60000000000002</v>
      </c>
      <c r="M222">
        <f>ROUND(ROUND(L222*Source!I1843, 6)*1, 2)</f>
        <v>146.80000000000001</v>
      </c>
      <c r="N222">
        <f>SmtRes!AA571</f>
        <v>29.36</v>
      </c>
      <c r="O222">
        <f>ROUND(ROUND(L222*Source!I1843, 6)*SmtRes!DA571, 2)</f>
        <v>146.80000000000001</v>
      </c>
      <c r="P222">
        <f>SmtRes!AG571</f>
        <v>0</v>
      </c>
      <c r="Q222">
        <f>SmtRes!DC571</f>
        <v>0</v>
      </c>
      <c r="R222">
        <f>ROUND(ROUND(Q222*Source!I1843, 6)*1, 2)</f>
        <v>0</v>
      </c>
      <c r="S222">
        <f>SmtRes!AC571</f>
        <v>0</v>
      </c>
      <c r="T222">
        <f>ROUND(ROUND(Q222*Source!I1843, 6)*SmtRes!AK571, 2)</f>
        <v>0</v>
      </c>
      <c r="U222">
        <v>3</v>
      </c>
      <c r="Z222">
        <f>SmtRes!X571</f>
        <v>1884843886</v>
      </c>
      <c r="AA222">
        <v>1143219249</v>
      </c>
      <c r="AB222">
        <v>1143219249</v>
      </c>
    </row>
    <row r="223" spans="1:28" x14ac:dyDescent="0.2">
      <c r="A223">
        <v>20</v>
      </c>
      <c r="B223">
        <v>570</v>
      </c>
      <c r="C223">
        <v>3</v>
      </c>
      <c r="D223">
        <v>0</v>
      </c>
      <c r="E223">
        <f>SmtRes!AV570</f>
        <v>0</v>
      </c>
      <c r="F223" t="str">
        <f>SmtRes!I570</f>
        <v>21.21-5-2</v>
      </c>
      <c r="G223" t="str">
        <f>SmtRes!K570</f>
        <v>Бирки маркировочные для кабелей и проводов, тип У153 У3,5</v>
      </c>
      <c r="H223" t="str">
        <f>SmtRes!O570</f>
        <v>1000 шт.</v>
      </c>
      <c r="I223">
        <f>SmtRes!Y570*Source!I1843</f>
        <v>2.5000000000000001E-3</v>
      </c>
      <c r="J223">
        <f>SmtRes!AO570</f>
        <v>1</v>
      </c>
      <c r="K223">
        <f>SmtRes!AE570</f>
        <v>718.56</v>
      </c>
      <c r="L223">
        <f>SmtRes!DB570</f>
        <v>3.59</v>
      </c>
      <c r="M223">
        <f>ROUND(ROUND(L223*Source!I1843, 6)*1, 2)</f>
        <v>1.8</v>
      </c>
      <c r="N223">
        <f>SmtRes!AA570</f>
        <v>718.56</v>
      </c>
      <c r="O223">
        <f>ROUND(ROUND(L223*Source!I1843, 6)*SmtRes!DA570, 2)</f>
        <v>1.8</v>
      </c>
      <c r="P223">
        <f>SmtRes!AG570</f>
        <v>0</v>
      </c>
      <c r="Q223">
        <f>SmtRes!DC570</f>
        <v>0</v>
      </c>
      <c r="R223">
        <f>ROUND(ROUND(Q223*Source!I1843, 6)*1, 2)</f>
        <v>0</v>
      </c>
      <c r="S223">
        <f>SmtRes!AC570</f>
        <v>0</v>
      </c>
      <c r="T223">
        <f>ROUND(ROUND(Q223*Source!I1843, 6)*SmtRes!AK570, 2)</f>
        <v>0</v>
      </c>
      <c r="U223">
        <v>3</v>
      </c>
      <c r="Z223">
        <f>SmtRes!X570</f>
        <v>-1948375318</v>
      </c>
      <c r="AA223">
        <v>299589489</v>
      </c>
      <c r="AB223">
        <v>299589489</v>
      </c>
    </row>
    <row r="224" spans="1:28" x14ac:dyDescent="0.2">
      <c r="A224">
        <v>20</v>
      </c>
      <c r="B224">
        <v>569</v>
      </c>
      <c r="C224">
        <v>3</v>
      </c>
      <c r="D224">
        <v>0</v>
      </c>
      <c r="E224">
        <f>SmtRes!AV569</f>
        <v>0</v>
      </c>
      <c r="F224" t="str">
        <f>SmtRes!I569</f>
        <v>21.21-5-114</v>
      </c>
      <c r="G224" t="str">
        <f>SmtRes!K569</f>
        <v>Лента монтажная, тип ЛМ-5</v>
      </c>
      <c r="H224" t="str">
        <f>SmtRes!O569</f>
        <v>м</v>
      </c>
      <c r="I224">
        <f>SmtRes!Y569*Source!I1843</f>
        <v>2.5</v>
      </c>
      <c r="J224">
        <f>SmtRes!AO569</f>
        <v>1</v>
      </c>
      <c r="K224">
        <f>SmtRes!AE569</f>
        <v>5.71</v>
      </c>
      <c r="L224">
        <f>SmtRes!DB569</f>
        <v>28.55</v>
      </c>
      <c r="M224">
        <f>ROUND(ROUND(L224*Source!I1843, 6)*1, 2)</f>
        <v>14.28</v>
      </c>
      <c r="N224">
        <f>SmtRes!AA569</f>
        <v>5.71</v>
      </c>
      <c r="O224">
        <f>ROUND(ROUND(L224*Source!I1843, 6)*SmtRes!DA569, 2)</f>
        <v>14.28</v>
      </c>
      <c r="P224">
        <f>SmtRes!AG569</f>
        <v>0</v>
      </c>
      <c r="Q224">
        <f>SmtRes!DC569</f>
        <v>0</v>
      </c>
      <c r="R224">
        <f>ROUND(ROUND(Q224*Source!I1843, 6)*1, 2)</f>
        <v>0</v>
      </c>
      <c r="S224">
        <f>SmtRes!AC569</f>
        <v>0</v>
      </c>
      <c r="T224">
        <f>ROUND(ROUND(Q224*Source!I1843, 6)*SmtRes!AK569, 2)</f>
        <v>0</v>
      </c>
      <c r="U224">
        <v>3</v>
      </c>
      <c r="Z224">
        <f>SmtRes!X569</f>
        <v>-1189895200</v>
      </c>
      <c r="AA224">
        <v>193152040</v>
      </c>
      <c r="AB224">
        <v>193152040</v>
      </c>
    </row>
    <row r="225" spans="1:28" x14ac:dyDescent="0.2">
      <c r="A225">
        <v>20</v>
      </c>
      <c r="B225">
        <v>568</v>
      </c>
      <c r="C225">
        <v>3</v>
      </c>
      <c r="D225">
        <v>0</v>
      </c>
      <c r="E225">
        <f>SmtRes!AV568</f>
        <v>0</v>
      </c>
      <c r="F225" t="str">
        <f>SmtRes!I568</f>
        <v>21.1-20-10</v>
      </c>
      <c r="G225" t="str">
        <f>SmtRes!K568</f>
        <v>Лента изоляционная хлопчатобумажная</v>
      </c>
      <c r="H225" t="str">
        <f>SmtRes!O568</f>
        <v>кг</v>
      </c>
      <c r="I225">
        <f>SmtRes!Y568*Source!I1843</f>
        <v>0.08</v>
      </c>
      <c r="J225">
        <f>SmtRes!AO568</f>
        <v>1</v>
      </c>
      <c r="K225">
        <f>SmtRes!AE568</f>
        <v>363.22</v>
      </c>
      <c r="L225">
        <f>SmtRes!DB568</f>
        <v>58.12</v>
      </c>
      <c r="M225">
        <f>ROUND(ROUND(L225*Source!I1843, 6)*1, 2)</f>
        <v>29.06</v>
      </c>
      <c r="N225">
        <f>SmtRes!AA568</f>
        <v>363.22</v>
      </c>
      <c r="O225">
        <f>ROUND(ROUND(L225*Source!I1843, 6)*SmtRes!DA568, 2)</f>
        <v>29.06</v>
      </c>
      <c r="P225">
        <f>SmtRes!AG568</f>
        <v>0</v>
      </c>
      <c r="Q225">
        <f>SmtRes!DC568</f>
        <v>0</v>
      </c>
      <c r="R225">
        <f>ROUND(ROUND(Q225*Source!I1843, 6)*1, 2)</f>
        <v>0</v>
      </c>
      <c r="S225">
        <f>SmtRes!AC568</f>
        <v>0</v>
      </c>
      <c r="T225">
        <f>ROUND(ROUND(Q225*Source!I1843, 6)*SmtRes!AK568, 2)</f>
        <v>0</v>
      </c>
      <c r="U225">
        <v>3</v>
      </c>
      <c r="Z225">
        <f>SmtRes!X568</f>
        <v>1719425291</v>
      </c>
      <c r="AA225">
        <v>-1596111638</v>
      </c>
      <c r="AB225">
        <v>-1596111638</v>
      </c>
    </row>
    <row r="226" spans="1:28" x14ac:dyDescent="0.2">
      <c r="A226">
        <f>Source!A1844</f>
        <v>17</v>
      </c>
      <c r="B226">
        <v>1844</v>
      </c>
      <c r="C226">
        <v>3</v>
      </c>
      <c r="D226">
        <f>Source!BI1844</f>
        <v>4</v>
      </c>
      <c r="E226">
        <f>Source!FS1844</f>
        <v>0</v>
      </c>
      <c r="F226" t="str">
        <f>Source!F1844</f>
        <v>21.23-8-270</v>
      </c>
      <c r="G226" t="str">
        <f>Source!G1844</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226" t="str">
        <f>Source!H1844</f>
        <v>км</v>
      </c>
      <c r="I226">
        <f>Source!I1844</f>
        <v>0.05</v>
      </c>
      <c r="J226">
        <v>1</v>
      </c>
      <c r="K226">
        <f>Source!AC1844</f>
        <v>129532.62</v>
      </c>
      <c r="M226">
        <f>ROUND(K226*I226, 2)</f>
        <v>6476.63</v>
      </c>
      <c r="N226">
        <f>Source!AC1844*IF(Source!BC1844&lt;&gt; 0, Source!BC1844, 1)</f>
        <v>129532.62</v>
      </c>
      <c r="O226">
        <f>ROUND(N226*I226, 2)</f>
        <v>6476.63</v>
      </c>
      <c r="P226">
        <f>Source!AE1844</f>
        <v>0</v>
      </c>
      <c r="R226">
        <f>ROUND(P226*I226, 2)</f>
        <v>0</v>
      </c>
      <c r="S226">
        <f>Source!AE1844*IF(Source!BS1844&lt;&gt; 0, Source!BS1844, 1)</f>
        <v>0</v>
      </c>
      <c r="T226">
        <f>ROUND(S226*I226, 2)</f>
        <v>0</v>
      </c>
      <c r="U226">
        <v>3</v>
      </c>
      <c r="Z226">
        <f>Source!GF1844</f>
        <v>7717958</v>
      </c>
      <c r="AA226">
        <v>2094450950</v>
      </c>
      <c r="AB226">
        <v>2094450950</v>
      </c>
    </row>
    <row r="227" spans="1:28" x14ac:dyDescent="0.2">
      <c r="A227">
        <f>Source!A1877</f>
        <v>4</v>
      </c>
      <c r="B227">
        <v>1877</v>
      </c>
      <c r="G227" t="str">
        <f>Source!G1877</f>
        <v>Помещение 205 Рекреация</v>
      </c>
    </row>
    <row r="228" spans="1:28" x14ac:dyDescent="0.2">
      <c r="A228">
        <v>20</v>
      </c>
      <c r="B228">
        <v>580</v>
      </c>
      <c r="C228">
        <v>3</v>
      </c>
      <c r="D228">
        <v>0</v>
      </c>
      <c r="E228">
        <f>SmtRes!AV580</f>
        <v>0</v>
      </c>
      <c r="F228" t="str">
        <f>SmtRes!I580</f>
        <v>21.7-3-29</v>
      </c>
      <c r="G228" t="str">
        <f>SmtRes!K580</f>
        <v>Сверло алмазное кольцевое, высокоэффективное, для всех типов бетона, длина 430 мм, диаметр 72 мм</v>
      </c>
      <c r="H228" t="str">
        <f>SmtRes!O580</f>
        <v>шт.</v>
      </c>
      <c r="I228">
        <f>SmtRes!Y580*Source!I1882</f>
        <v>2.0100000000000001E-3</v>
      </c>
      <c r="J228">
        <f>SmtRes!AO580</f>
        <v>1</v>
      </c>
      <c r="K228">
        <f>SmtRes!AE580</f>
        <v>16620.27</v>
      </c>
      <c r="L228">
        <f>SmtRes!DB580</f>
        <v>111.36</v>
      </c>
      <c r="M228">
        <f>ROUND(ROUND(L228*Source!I1882, 6)*1, 2)</f>
        <v>33.409999999999997</v>
      </c>
      <c r="N228">
        <f>SmtRes!AA580</f>
        <v>16620.27</v>
      </c>
      <c r="O228">
        <f>ROUND(ROUND(L228*Source!I1882, 6)*SmtRes!DA580, 2)</f>
        <v>33.409999999999997</v>
      </c>
      <c r="P228">
        <f>SmtRes!AG580</f>
        <v>0</v>
      </c>
      <c r="Q228">
        <f>SmtRes!DC580</f>
        <v>0</v>
      </c>
      <c r="R228">
        <f>ROUND(ROUND(Q228*Source!I1882, 6)*1, 2)</f>
        <v>0</v>
      </c>
      <c r="S228">
        <f>SmtRes!AC580</f>
        <v>0</v>
      </c>
      <c r="T228">
        <f>ROUND(ROUND(Q228*Source!I1882, 6)*SmtRes!AK580, 2)</f>
        <v>0</v>
      </c>
      <c r="U228">
        <v>3</v>
      </c>
      <c r="Z228">
        <f>SmtRes!X580</f>
        <v>656259231</v>
      </c>
      <c r="AA228">
        <v>-55341773</v>
      </c>
      <c r="AB228">
        <v>-55341773</v>
      </c>
    </row>
    <row r="229" spans="1:28" x14ac:dyDescent="0.2">
      <c r="A229">
        <v>20</v>
      </c>
      <c r="B229">
        <v>579</v>
      </c>
      <c r="C229">
        <v>3</v>
      </c>
      <c r="D229">
        <v>0</v>
      </c>
      <c r="E229">
        <f>SmtRes!AV579</f>
        <v>0</v>
      </c>
      <c r="F229" t="str">
        <f>SmtRes!I579</f>
        <v>21.1-25-13</v>
      </c>
      <c r="G229" t="str">
        <f>SmtRes!K579</f>
        <v>Вода</v>
      </c>
      <c r="H229" t="str">
        <f>SmtRes!O579</f>
        <v>м3</v>
      </c>
      <c r="I229">
        <f>SmtRes!Y579*Source!I1882</f>
        <v>5.28E-3</v>
      </c>
      <c r="J229">
        <f>SmtRes!AO579</f>
        <v>1</v>
      </c>
      <c r="K229">
        <f>SmtRes!AE579</f>
        <v>54.81</v>
      </c>
      <c r="L229">
        <f>SmtRes!DB579</f>
        <v>0.96</v>
      </c>
      <c r="M229">
        <f>ROUND(ROUND(L229*Source!I1882, 6)*1, 2)</f>
        <v>0.28999999999999998</v>
      </c>
      <c r="N229">
        <f>SmtRes!AA579</f>
        <v>54.81</v>
      </c>
      <c r="O229">
        <f>ROUND(ROUND(L229*Source!I1882, 6)*SmtRes!DA579, 2)</f>
        <v>0.28999999999999998</v>
      </c>
      <c r="P229">
        <f>SmtRes!AG579</f>
        <v>0</v>
      </c>
      <c r="Q229">
        <f>SmtRes!DC579</f>
        <v>0</v>
      </c>
      <c r="R229">
        <f>ROUND(ROUND(Q229*Source!I1882, 6)*1, 2)</f>
        <v>0</v>
      </c>
      <c r="S229">
        <f>SmtRes!AC579</f>
        <v>0</v>
      </c>
      <c r="T229">
        <f>ROUND(ROUND(Q229*Source!I1882, 6)*SmtRes!AK579, 2)</f>
        <v>0</v>
      </c>
      <c r="U229">
        <v>3</v>
      </c>
      <c r="Z229">
        <f>SmtRes!X579</f>
        <v>-35091971</v>
      </c>
      <c r="AA229">
        <v>1203958368</v>
      </c>
      <c r="AB229">
        <v>1203958368</v>
      </c>
    </row>
    <row r="230" spans="1:28" x14ac:dyDescent="0.2">
      <c r="A230">
        <f>Source!A1884</f>
        <v>17</v>
      </c>
      <c r="B230">
        <v>1884</v>
      </c>
      <c r="C230">
        <v>3</v>
      </c>
      <c r="D230">
        <f>Source!BI1884</f>
        <v>4</v>
      </c>
      <c r="E230">
        <f>Source!FS1884</f>
        <v>0</v>
      </c>
      <c r="F230" t="str">
        <f>Source!F1884</f>
        <v>21.23-8-140</v>
      </c>
      <c r="G230" t="str">
        <f>Source!G1884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30" t="str">
        <f>Source!H1884</f>
        <v>км</v>
      </c>
      <c r="I230">
        <f>Source!I1884</f>
        <v>0.02</v>
      </c>
      <c r="J230">
        <v>1</v>
      </c>
      <c r="K230">
        <f>Source!AC1884</f>
        <v>99860.32</v>
      </c>
      <c r="M230">
        <f>ROUND(K230*I230, 2)</f>
        <v>1997.21</v>
      </c>
      <c r="N230">
        <f>Source!AC1884*IF(Source!BC1884&lt;&gt; 0, Source!BC1884, 1)</f>
        <v>99860.32</v>
      </c>
      <c r="O230">
        <f>ROUND(N230*I230, 2)</f>
        <v>1997.21</v>
      </c>
      <c r="P230">
        <f>Source!AE1884</f>
        <v>0</v>
      </c>
      <c r="R230">
        <f>ROUND(P230*I230, 2)</f>
        <v>0</v>
      </c>
      <c r="S230">
        <f>Source!AE1884*IF(Source!BS1884&lt;&gt; 0, Source!BS1884, 1)</f>
        <v>0</v>
      </c>
      <c r="T230">
        <f>ROUND(S230*I230, 2)</f>
        <v>0</v>
      </c>
      <c r="U230">
        <v>3</v>
      </c>
      <c r="Z230">
        <f>Source!GF1884</f>
        <v>2077141205</v>
      </c>
      <c r="AA230">
        <v>472379674</v>
      </c>
      <c r="AB230">
        <v>472379674</v>
      </c>
    </row>
    <row r="231" spans="1:28" x14ac:dyDescent="0.2">
      <c r="A231">
        <f>Source!A1885</f>
        <v>17</v>
      </c>
      <c r="B231">
        <v>1885</v>
      </c>
      <c r="C231">
        <v>3</v>
      </c>
      <c r="D231">
        <f>Source!BI1885</f>
        <v>4</v>
      </c>
      <c r="E231">
        <f>Source!FS1885</f>
        <v>0</v>
      </c>
      <c r="F231" t="str">
        <f>Source!F1885</f>
        <v>21.21-5-84</v>
      </c>
      <c r="G231" t="str">
        <f>Source!G1885</f>
        <v>Коробки для установки выключателей, переключателей и штепсельных розеток при скрытой электропроводке, тип КУВ-1М УХЛЗ</v>
      </c>
      <c r="H231" t="str">
        <f>Source!H1885</f>
        <v>1000 шт.</v>
      </c>
      <c r="I231">
        <f>Source!I1885</f>
        <v>6.0000000000000001E-3</v>
      </c>
      <c r="J231">
        <v>1</v>
      </c>
      <c r="K231">
        <f>Source!AC1885</f>
        <v>72169.899999999994</v>
      </c>
      <c r="M231">
        <f>ROUND(K231*I231, 2)</f>
        <v>433.02</v>
      </c>
      <c r="N231">
        <f>Source!AC1885*IF(Source!BC1885&lt;&gt; 0, Source!BC1885, 1)</f>
        <v>72169.899999999994</v>
      </c>
      <c r="O231">
        <f>ROUND(N231*I231, 2)</f>
        <v>433.02</v>
      </c>
      <c r="P231">
        <f>Source!AE1885</f>
        <v>0</v>
      </c>
      <c r="R231">
        <f>ROUND(P231*I231, 2)</f>
        <v>0</v>
      </c>
      <c r="S231">
        <f>Source!AE1885*IF(Source!BS1885&lt;&gt; 0, Source!BS1885, 1)</f>
        <v>0</v>
      </c>
      <c r="T231">
        <f>ROUND(S231*I231, 2)</f>
        <v>0</v>
      </c>
      <c r="U231">
        <v>3</v>
      </c>
      <c r="Z231">
        <f>Source!GF1885</f>
        <v>653953554</v>
      </c>
      <c r="AA231">
        <v>-1378273173</v>
      </c>
      <c r="AB231">
        <v>-1378273173</v>
      </c>
    </row>
    <row r="232" spans="1:28" x14ac:dyDescent="0.2">
      <c r="A232">
        <f>Source!A1920</f>
        <v>4</v>
      </c>
      <c r="B232">
        <v>1920</v>
      </c>
      <c r="G232" t="str">
        <f>Source!G1920</f>
        <v>Помещение 206 Кабинет иностранных языков</v>
      </c>
    </row>
    <row r="233" spans="1:28" x14ac:dyDescent="0.2">
      <c r="A233">
        <v>20</v>
      </c>
      <c r="B233">
        <v>593</v>
      </c>
      <c r="C233">
        <v>3</v>
      </c>
      <c r="D233">
        <v>0</v>
      </c>
      <c r="E233">
        <f>SmtRes!AV593</f>
        <v>0</v>
      </c>
      <c r="F233" t="str">
        <f>SmtRes!I593</f>
        <v>21.7-3-29</v>
      </c>
      <c r="G233" t="str">
        <f>SmtRes!K593</f>
        <v>Сверло алмазное кольцевое, высокоэффективное, для всех типов бетона, длина 430 мм, диаметр 72 мм</v>
      </c>
      <c r="H233" t="str">
        <f>SmtRes!O593</f>
        <v>шт.</v>
      </c>
      <c r="I233">
        <f>SmtRes!Y593*Source!I1925</f>
        <v>1.34E-3</v>
      </c>
      <c r="J233">
        <f>SmtRes!AO593</f>
        <v>1</v>
      </c>
      <c r="K233">
        <f>SmtRes!AE593</f>
        <v>16620.27</v>
      </c>
      <c r="L233">
        <f>SmtRes!DB593</f>
        <v>111.36</v>
      </c>
      <c r="M233">
        <f>ROUND(ROUND(L233*Source!I1925, 6)*1, 2)</f>
        <v>22.27</v>
      </c>
      <c r="N233">
        <f>SmtRes!AA593</f>
        <v>16620.27</v>
      </c>
      <c r="O233">
        <f>ROUND(ROUND(L233*Source!I1925, 6)*SmtRes!DA593, 2)</f>
        <v>22.27</v>
      </c>
      <c r="P233">
        <f>SmtRes!AG593</f>
        <v>0</v>
      </c>
      <c r="Q233">
        <f>SmtRes!DC593</f>
        <v>0</v>
      </c>
      <c r="R233">
        <f>ROUND(ROUND(Q233*Source!I1925, 6)*1, 2)</f>
        <v>0</v>
      </c>
      <c r="S233">
        <f>SmtRes!AC593</f>
        <v>0</v>
      </c>
      <c r="T233">
        <f>ROUND(ROUND(Q233*Source!I1925, 6)*SmtRes!AK593, 2)</f>
        <v>0</v>
      </c>
      <c r="U233">
        <v>3</v>
      </c>
      <c r="Z233">
        <f>SmtRes!X593</f>
        <v>656259231</v>
      </c>
      <c r="AA233">
        <v>-55341773</v>
      </c>
      <c r="AB233">
        <v>-55341773</v>
      </c>
    </row>
    <row r="234" spans="1:28" x14ac:dyDescent="0.2">
      <c r="A234">
        <v>20</v>
      </c>
      <c r="B234">
        <v>592</v>
      </c>
      <c r="C234">
        <v>3</v>
      </c>
      <c r="D234">
        <v>0</v>
      </c>
      <c r="E234">
        <f>SmtRes!AV592</f>
        <v>0</v>
      </c>
      <c r="F234" t="str">
        <f>SmtRes!I592</f>
        <v>21.1-25-13</v>
      </c>
      <c r="G234" t="str">
        <f>SmtRes!K592</f>
        <v>Вода</v>
      </c>
      <c r="H234" t="str">
        <f>SmtRes!O592</f>
        <v>м3</v>
      </c>
      <c r="I234">
        <f>SmtRes!Y592*Source!I1925</f>
        <v>3.5200000000000006E-3</v>
      </c>
      <c r="J234">
        <f>SmtRes!AO592</f>
        <v>1</v>
      </c>
      <c r="K234">
        <f>SmtRes!AE592</f>
        <v>54.81</v>
      </c>
      <c r="L234">
        <f>SmtRes!DB592</f>
        <v>0.96</v>
      </c>
      <c r="M234">
        <f>ROUND(ROUND(L234*Source!I1925, 6)*1, 2)</f>
        <v>0.19</v>
      </c>
      <c r="N234">
        <f>SmtRes!AA592</f>
        <v>54.81</v>
      </c>
      <c r="O234">
        <f>ROUND(ROUND(L234*Source!I1925, 6)*SmtRes!DA592, 2)</f>
        <v>0.19</v>
      </c>
      <c r="P234">
        <f>SmtRes!AG592</f>
        <v>0</v>
      </c>
      <c r="Q234">
        <f>SmtRes!DC592</f>
        <v>0</v>
      </c>
      <c r="R234">
        <f>ROUND(ROUND(Q234*Source!I1925, 6)*1, 2)</f>
        <v>0</v>
      </c>
      <c r="S234">
        <f>SmtRes!AC592</f>
        <v>0</v>
      </c>
      <c r="T234">
        <f>ROUND(ROUND(Q234*Source!I1925, 6)*SmtRes!AK592, 2)</f>
        <v>0</v>
      </c>
      <c r="U234">
        <v>3</v>
      </c>
      <c r="Z234">
        <f>SmtRes!X592</f>
        <v>-35091971</v>
      </c>
      <c r="AA234">
        <v>1203958368</v>
      </c>
      <c r="AB234">
        <v>1203958368</v>
      </c>
    </row>
    <row r="235" spans="1:28" x14ac:dyDescent="0.2">
      <c r="A235">
        <f>Source!A1927</f>
        <v>17</v>
      </c>
      <c r="B235">
        <v>1927</v>
      </c>
      <c r="C235">
        <v>3</v>
      </c>
      <c r="D235">
        <f>Source!BI1927</f>
        <v>4</v>
      </c>
      <c r="E235">
        <f>Source!FS1927</f>
        <v>0</v>
      </c>
      <c r="F235" t="str">
        <f>Source!F1927</f>
        <v>21.23-8-140</v>
      </c>
      <c r="G235" t="str">
        <f>Source!G1927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35" t="str">
        <f>Source!H1927</f>
        <v>км</v>
      </c>
      <c r="I235">
        <f>Source!I1927</f>
        <v>1E-3</v>
      </c>
      <c r="J235">
        <v>1</v>
      </c>
      <c r="K235">
        <f>Source!AC1927</f>
        <v>99860.32</v>
      </c>
      <c r="M235">
        <f>ROUND(K235*I235, 2)</f>
        <v>99.86</v>
      </c>
      <c r="N235">
        <f>Source!AC1927*IF(Source!BC1927&lt;&gt; 0, Source!BC1927, 1)</f>
        <v>99860.32</v>
      </c>
      <c r="O235">
        <f>ROUND(N235*I235, 2)</f>
        <v>99.86</v>
      </c>
      <c r="P235">
        <f>Source!AE1927</f>
        <v>0</v>
      </c>
      <c r="R235">
        <f>ROUND(P235*I235, 2)</f>
        <v>0</v>
      </c>
      <c r="S235">
        <f>Source!AE1927*IF(Source!BS1927&lt;&gt; 0, Source!BS1927, 1)</f>
        <v>0</v>
      </c>
      <c r="T235">
        <f>ROUND(S235*I235, 2)</f>
        <v>0</v>
      </c>
      <c r="U235">
        <v>3</v>
      </c>
      <c r="Z235">
        <f>Source!GF1927</f>
        <v>2077141205</v>
      </c>
      <c r="AA235">
        <v>472379674</v>
      </c>
      <c r="AB235">
        <v>472379674</v>
      </c>
    </row>
    <row r="236" spans="1:28" x14ac:dyDescent="0.2">
      <c r="A236">
        <f>Source!A1928</f>
        <v>17</v>
      </c>
      <c r="B236">
        <v>1928</v>
      </c>
      <c r="C236">
        <v>3</v>
      </c>
      <c r="D236">
        <f>Source!BI1928</f>
        <v>4</v>
      </c>
      <c r="E236">
        <f>Source!FS1928</f>
        <v>0</v>
      </c>
      <c r="F236" t="str">
        <f>Source!F1928</f>
        <v>21.21-5-84</v>
      </c>
      <c r="G236" t="str">
        <f>Source!G1928</f>
        <v>Коробки для установки выключателей, переключателей и штепсельных розеток при скрытой электропроводке, тип КУВ-1М УХЛЗ</v>
      </c>
      <c r="H236" t="str">
        <f>Source!H1928</f>
        <v>1000 шт.</v>
      </c>
      <c r="I236">
        <f>Source!I1928</f>
        <v>2E-3</v>
      </c>
      <c r="J236">
        <v>1</v>
      </c>
      <c r="K236">
        <f>Source!AC1928</f>
        <v>72169.899999999994</v>
      </c>
      <c r="M236">
        <f>ROUND(K236*I236, 2)</f>
        <v>144.34</v>
      </c>
      <c r="N236">
        <f>Source!AC1928*IF(Source!BC1928&lt;&gt; 0, Source!BC1928, 1)</f>
        <v>72169.899999999994</v>
      </c>
      <c r="O236">
        <f>ROUND(N236*I236, 2)</f>
        <v>144.34</v>
      </c>
      <c r="P236">
        <f>Source!AE1928</f>
        <v>0</v>
      </c>
      <c r="R236">
        <f>ROUND(P236*I236, 2)</f>
        <v>0</v>
      </c>
      <c r="S236">
        <f>Source!AE1928*IF(Source!BS1928&lt;&gt; 0, Source!BS1928, 1)</f>
        <v>0</v>
      </c>
      <c r="T236">
        <f>ROUND(S236*I236, 2)</f>
        <v>0</v>
      </c>
      <c r="U236">
        <v>3</v>
      </c>
      <c r="Z236">
        <f>Source!GF1928</f>
        <v>653953554</v>
      </c>
      <c r="AA236">
        <v>-1378273173</v>
      </c>
      <c r="AB236">
        <v>-1378273173</v>
      </c>
    </row>
    <row r="237" spans="1:28" x14ac:dyDescent="0.2">
      <c r="A237">
        <f>Source!A1963</f>
        <v>4</v>
      </c>
      <c r="B237">
        <v>1963</v>
      </c>
      <c r="G237" t="str">
        <f>Source!G1963</f>
        <v>Помещение 207 Кабинет иностранных языков</v>
      </c>
    </row>
    <row r="238" spans="1:28" x14ac:dyDescent="0.2">
      <c r="A238">
        <v>20</v>
      </c>
      <c r="B238">
        <v>606</v>
      </c>
      <c r="C238">
        <v>3</v>
      </c>
      <c r="D238">
        <v>0</v>
      </c>
      <c r="E238">
        <f>SmtRes!AV606</f>
        <v>0</v>
      </c>
      <c r="F238" t="str">
        <f>SmtRes!I606</f>
        <v>21.7-3-29</v>
      </c>
      <c r="G238" t="str">
        <f>SmtRes!K606</f>
        <v>Сверло алмазное кольцевое, высокоэффективное, для всех типов бетона, длина 430 мм, диаметр 72 мм</v>
      </c>
      <c r="H238" t="str">
        <f>SmtRes!O606</f>
        <v>шт.</v>
      </c>
      <c r="I238">
        <f>SmtRes!Y606*Source!I1968</f>
        <v>1.34E-3</v>
      </c>
      <c r="J238">
        <f>SmtRes!AO606</f>
        <v>1</v>
      </c>
      <c r="K238">
        <f>SmtRes!AE606</f>
        <v>16620.27</v>
      </c>
      <c r="L238">
        <f>SmtRes!DB606</f>
        <v>111.36</v>
      </c>
      <c r="M238">
        <f>ROUND(ROUND(L238*Source!I1968, 6)*1, 2)</f>
        <v>22.27</v>
      </c>
      <c r="N238">
        <f>SmtRes!AA606</f>
        <v>16620.27</v>
      </c>
      <c r="O238">
        <f>ROUND(ROUND(L238*Source!I1968, 6)*SmtRes!DA606, 2)</f>
        <v>22.27</v>
      </c>
      <c r="P238">
        <f>SmtRes!AG606</f>
        <v>0</v>
      </c>
      <c r="Q238">
        <f>SmtRes!DC606</f>
        <v>0</v>
      </c>
      <c r="R238">
        <f>ROUND(ROUND(Q238*Source!I1968, 6)*1, 2)</f>
        <v>0</v>
      </c>
      <c r="S238">
        <f>SmtRes!AC606</f>
        <v>0</v>
      </c>
      <c r="T238">
        <f>ROUND(ROUND(Q238*Source!I1968, 6)*SmtRes!AK606, 2)</f>
        <v>0</v>
      </c>
      <c r="U238">
        <v>3</v>
      </c>
      <c r="Z238">
        <f>SmtRes!X606</f>
        <v>656259231</v>
      </c>
      <c r="AA238">
        <v>-55341773</v>
      </c>
      <c r="AB238">
        <v>-55341773</v>
      </c>
    </row>
    <row r="239" spans="1:28" x14ac:dyDescent="0.2">
      <c r="A239">
        <v>20</v>
      </c>
      <c r="B239">
        <v>605</v>
      </c>
      <c r="C239">
        <v>3</v>
      </c>
      <c r="D239">
        <v>0</v>
      </c>
      <c r="E239">
        <f>SmtRes!AV605</f>
        <v>0</v>
      </c>
      <c r="F239" t="str">
        <f>SmtRes!I605</f>
        <v>21.1-25-13</v>
      </c>
      <c r="G239" t="str">
        <f>SmtRes!K605</f>
        <v>Вода</v>
      </c>
      <c r="H239" t="str">
        <f>SmtRes!O605</f>
        <v>м3</v>
      </c>
      <c r="I239">
        <f>SmtRes!Y605*Source!I1968</f>
        <v>3.5200000000000006E-3</v>
      </c>
      <c r="J239">
        <f>SmtRes!AO605</f>
        <v>1</v>
      </c>
      <c r="K239">
        <f>SmtRes!AE605</f>
        <v>54.81</v>
      </c>
      <c r="L239">
        <f>SmtRes!DB605</f>
        <v>0.96</v>
      </c>
      <c r="M239">
        <f>ROUND(ROUND(L239*Source!I1968, 6)*1, 2)</f>
        <v>0.19</v>
      </c>
      <c r="N239">
        <f>SmtRes!AA605</f>
        <v>54.81</v>
      </c>
      <c r="O239">
        <f>ROUND(ROUND(L239*Source!I1968, 6)*SmtRes!DA605, 2)</f>
        <v>0.19</v>
      </c>
      <c r="P239">
        <f>SmtRes!AG605</f>
        <v>0</v>
      </c>
      <c r="Q239">
        <f>SmtRes!DC605</f>
        <v>0</v>
      </c>
      <c r="R239">
        <f>ROUND(ROUND(Q239*Source!I1968, 6)*1, 2)</f>
        <v>0</v>
      </c>
      <c r="S239">
        <f>SmtRes!AC605</f>
        <v>0</v>
      </c>
      <c r="T239">
        <f>ROUND(ROUND(Q239*Source!I1968, 6)*SmtRes!AK605, 2)</f>
        <v>0</v>
      </c>
      <c r="U239">
        <v>3</v>
      </c>
      <c r="Z239">
        <f>SmtRes!X605</f>
        <v>-35091971</v>
      </c>
      <c r="AA239">
        <v>1203958368</v>
      </c>
      <c r="AB239">
        <v>1203958368</v>
      </c>
    </row>
    <row r="240" spans="1:28" x14ac:dyDescent="0.2">
      <c r="A240">
        <f>Source!A1970</f>
        <v>17</v>
      </c>
      <c r="B240">
        <v>1970</v>
      </c>
      <c r="C240">
        <v>3</v>
      </c>
      <c r="D240">
        <f>Source!BI1970</f>
        <v>4</v>
      </c>
      <c r="E240">
        <f>Source!FS1970</f>
        <v>0</v>
      </c>
      <c r="F240" t="str">
        <f>Source!F1970</f>
        <v>21.23-8-140</v>
      </c>
      <c r="G240" t="str">
        <f>Source!G1970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40" t="str">
        <f>Source!H1970</f>
        <v>км</v>
      </c>
      <c r="I240">
        <f>Source!I1970</f>
        <v>1E-3</v>
      </c>
      <c r="J240">
        <v>1</v>
      </c>
      <c r="K240">
        <f>Source!AC1970</f>
        <v>99860.32</v>
      </c>
      <c r="M240">
        <f>ROUND(K240*I240, 2)</f>
        <v>99.86</v>
      </c>
      <c r="N240">
        <f>Source!AC1970*IF(Source!BC1970&lt;&gt; 0, Source!BC1970, 1)</f>
        <v>99860.32</v>
      </c>
      <c r="O240">
        <f>ROUND(N240*I240, 2)</f>
        <v>99.86</v>
      </c>
      <c r="P240">
        <f>Source!AE1970</f>
        <v>0</v>
      </c>
      <c r="R240">
        <f>ROUND(P240*I240, 2)</f>
        <v>0</v>
      </c>
      <c r="S240">
        <f>Source!AE1970*IF(Source!BS1970&lt;&gt; 0, Source!BS1970, 1)</f>
        <v>0</v>
      </c>
      <c r="T240">
        <f>ROUND(S240*I240, 2)</f>
        <v>0</v>
      </c>
      <c r="U240">
        <v>3</v>
      </c>
      <c r="Z240">
        <f>Source!GF1970</f>
        <v>2077141205</v>
      </c>
      <c r="AA240">
        <v>472379674</v>
      </c>
      <c r="AB240">
        <v>472379674</v>
      </c>
    </row>
    <row r="241" spans="1:28" x14ac:dyDescent="0.2">
      <c r="A241">
        <f>Source!A1971</f>
        <v>17</v>
      </c>
      <c r="B241">
        <v>1971</v>
      </c>
      <c r="C241">
        <v>3</v>
      </c>
      <c r="D241">
        <f>Source!BI1971</f>
        <v>4</v>
      </c>
      <c r="E241">
        <f>Source!FS1971</f>
        <v>0</v>
      </c>
      <c r="F241" t="str">
        <f>Source!F1971</f>
        <v>21.21-5-84</v>
      </c>
      <c r="G241" t="str">
        <f>Source!G1971</f>
        <v>Коробки для установки выключателей, переключателей и штепсельных розеток при скрытой электропроводке, тип КУВ-1М УХЛЗ</v>
      </c>
      <c r="H241" t="str">
        <f>Source!H1971</f>
        <v>1000 шт.</v>
      </c>
      <c r="I241">
        <f>Source!I1971</f>
        <v>2E-3</v>
      </c>
      <c r="J241">
        <v>1</v>
      </c>
      <c r="K241">
        <f>Source!AC1971</f>
        <v>72169.899999999994</v>
      </c>
      <c r="M241">
        <f>ROUND(K241*I241, 2)</f>
        <v>144.34</v>
      </c>
      <c r="N241">
        <f>Source!AC1971*IF(Source!BC1971&lt;&gt; 0, Source!BC1971, 1)</f>
        <v>72169.899999999994</v>
      </c>
      <c r="O241">
        <f>ROUND(N241*I241, 2)</f>
        <v>144.34</v>
      </c>
      <c r="P241">
        <f>Source!AE1971</f>
        <v>0</v>
      </c>
      <c r="R241">
        <f>ROUND(P241*I241, 2)</f>
        <v>0</v>
      </c>
      <c r="S241">
        <f>Source!AE1971*IF(Source!BS1971&lt;&gt; 0, Source!BS1971, 1)</f>
        <v>0</v>
      </c>
      <c r="T241">
        <f>ROUND(S241*I241, 2)</f>
        <v>0</v>
      </c>
      <c r="U241">
        <v>3</v>
      </c>
      <c r="Z241">
        <f>Source!GF1971</f>
        <v>653953554</v>
      </c>
      <c r="AA241">
        <v>-1378273173</v>
      </c>
      <c r="AB241">
        <v>-1378273173</v>
      </c>
    </row>
    <row r="242" spans="1:28" x14ac:dyDescent="0.2">
      <c r="A242">
        <f>Source!A2006</f>
        <v>4</v>
      </c>
      <c r="B242">
        <v>2006</v>
      </c>
      <c r="G242" t="str">
        <f>Source!G2006</f>
        <v>Помещение 208 Учебный класс</v>
      </c>
    </row>
    <row r="243" spans="1:28" x14ac:dyDescent="0.2">
      <c r="A243">
        <v>20</v>
      </c>
      <c r="B243">
        <v>619</v>
      </c>
      <c r="C243">
        <v>3</v>
      </c>
      <c r="D243">
        <v>0</v>
      </c>
      <c r="E243">
        <f>SmtRes!AV619</f>
        <v>0</v>
      </c>
      <c r="F243" t="str">
        <f>SmtRes!I619</f>
        <v>21.7-3-29</v>
      </c>
      <c r="G243" t="str">
        <f>SmtRes!K619</f>
        <v>Сверло алмазное кольцевое, высокоэффективное, для всех типов бетона, длина 430 мм, диаметр 72 мм</v>
      </c>
      <c r="H243" t="str">
        <f>SmtRes!O619</f>
        <v>шт.</v>
      </c>
      <c r="I243">
        <f>SmtRes!Y619*Source!I2011</f>
        <v>1.34E-3</v>
      </c>
      <c r="J243">
        <f>SmtRes!AO619</f>
        <v>1</v>
      </c>
      <c r="K243">
        <f>SmtRes!AE619</f>
        <v>16620.27</v>
      </c>
      <c r="L243">
        <f>SmtRes!DB619</f>
        <v>111.36</v>
      </c>
      <c r="M243">
        <f>ROUND(ROUND(L243*Source!I2011, 6)*1, 2)</f>
        <v>22.27</v>
      </c>
      <c r="N243">
        <f>SmtRes!AA619</f>
        <v>16620.27</v>
      </c>
      <c r="O243">
        <f>ROUND(ROUND(L243*Source!I2011, 6)*SmtRes!DA619, 2)</f>
        <v>22.27</v>
      </c>
      <c r="P243">
        <f>SmtRes!AG619</f>
        <v>0</v>
      </c>
      <c r="Q243">
        <f>SmtRes!DC619</f>
        <v>0</v>
      </c>
      <c r="R243">
        <f>ROUND(ROUND(Q243*Source!I2011, 6)*1, 2)</f>
        <v>0</v>
      </c>
      <c r="S243">
        <f>SmtRes!AC619</f>
        <v>0</v>
      </c>
      <c r="T243">
        <f>ROUND(ROUND(Q243*Source!I2011, 6)*SmtRes!AK619, 2)</f>
        <v>0</v>
      </c>
      <c r="U243">
        <v>3</v>
      </c>
      <c r="Z243">
        <f>SmtRes!X619</f>
        <v>656259231</v>
      </c>
      <c r="AA243">
        <v>-55341773</v>
      </c>
      <c r="AB243">
        <v>-55341773</v>
      </c>
    </row>
    <row r="244" spans="1:28" x14ac:dyDescent="0.2">
      <c r="A244">
        <v>20</v>
      </c>
      <c r="B244">
        <v>618</v>
      </c>
      <c r="C244">
        <v>3</v>
      </c>
      <c r="D244">
        <v>0</v>
      </c>
      <c r="E244">
        <f>SmtRes!AV618</f>
        <v>0</v>
      </c>
      <c r="F244" t="str">
        <f>SmtRes!I618</f>
        <v>21.1-25-13</v>
      </c>
      <c r="G244" t="str">
        <f>SmtRes!K618</f>
        <v>Вода</v>
      </c>
      <c r="H244" t="str">
        <f>SmtRes!O618</f>
        <v>м3</v>
      </c>
      <c r="I244">
        <f>SmtRes!Y618*Source!I2011</f>
        <v>3.5200000000000006E-3</v>
      </c>
      <c r="J244">
        <f>SmtRes!AO618</f>
        <v>1</v>
      </c>
      <c r="K244">
        <f>SmtRes!AE618</f>
        <v>54.81</v>
      </c>
      <c r="L244">
        <f>SmtRes!DB618</f>
        <v>0.96</v>
      </c>
      <c r="M244">
        <f>ROUND(ROUND(L244*Source!I2011, 6)*1, 2)</f>
        <v>0.19</v>
      </c>
      <c r="N244">
        <f>SmtRes!AA618</f>
        <v>54.81</v>
      </c>
      <c r="O244">
        <f>ROUND(ROUND(L244*Source!I2011, 6)*SmtRes!DA618, 2)</f>
        <v>0.19</v>
      </c>
      <c r="P244">
        <f>SmtRes!AG618</f>
        <v>0</v>
      </c>
      <c r="Q244">
        <f>SmtRes!DC618</f>
        <v>0</v>
      </c>
      <c r="R244">
        <f>ROUND(ROUND(Q244*Source!I2011, 6)*1, 2)</f>
        <v>0</v>
      </c>
      <c r="S244">
        <f>SmtRes!AC618</f>
        <v>0</v>
      </c>
      <c r="T244">
        <f>ROUND(ROUND(Q244*Source!I2011, 6)*SmtRes!AK618, 2)</f>
        <v>0</v>
      </c>
      <c r="U244">
        <v>3</v>
      </c>
      <c r="Z244">
        <f>SmtRes!X618</f>
        <v>-35091971</v>
      </c>
      <c r="AA244">
        <v>1203958368</v>
      </c>
      <c r="AB244">
        <v>1203958368</v>
      </c>
    </row>
    <row r="245" spans="1:28" x14ac:dyDescent="0.2">
      <c r="A245">
        <f>Source!A2013</f>
        <v>17</v>
      </c>
      <c r="B245">
        <v>2013</v>
      </c>
      <c r="C245">
        <v>3</v>
      </c>
      <c r="D245">
        <f>Source!BI2013</f>
        <v>4</v>
      </c>
      <c r="E245">
        <f>Source!FS2013</f>
        <v>0</v>
      </c>
      <c r="F245" t="str">
        <f>Source!F2013</f>
        <v>21.23-8-140</v>
      </c>
      <c r="G245" t="str">
        <f>Source!G2013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45" t="str">
        <f>Source!H2013</f>
        <v>км</v>
      </c>
      <c r="I245">
        <f>Source!I2013</f>
        <v>1E-3</v>
      </c>
      <c r="J245">
        <v>1</v>
      </c>
      <c r="K245">
        <f>Source!AC2013</f>
        <v>99860.32</v>
      </c>
      <c r="M245">
        <f>ROUND(K245*I245, 2)</f>
        <v>99.86</v>
      </c>
      <c r="N245">
        <f>Source!AC2013*IF(Source!BC2013&lt;&gt; 0, Source!BC2013, 1)</f>
        <v>99860.32</v>
      </c>
      <c r="O245">
        <f>ROUND(N245*I245, 2)</f>
        <v>99.86</v>
      </c>
      <c r="P245">
        <f>Source!AE2013</f>
        <v>0</v>
      </c>
      <c r="R245">
        <f>ROUND(P245*I245, 2)</f>
        <v>0</v>
      </c>
      <c r="S245">
        <f>Source!AE2013*IF(Source!BS2013&lt;&gt; 0, Source!BS2013, 1)</f>
        <v>0</v>
      </c>
      <c r="T245">
        <f>ROUND(S245*I245, 2)</f>
        <v>0</v>
      </c>
      <c r="U245">
        <v>3</v>
      </c>
      <c r="Z245">
        <f>Source!GF2013</f>
        <v>2077141205</v>
      </c>
      <c r="AA245">
        <v>472379674</v>
      </c>
      <c r="AB245">
        <v>472379674</v>
      </c>
    </row>
    <row r="246" spans="1:28" x14ac:dyDescent="0.2">
      <c r="A246">
        <f>Source!A2014</f>
        <v>17</v>
      </c>
      <c r="B246">
        <v>2014</v>
      </c>
      <c r="C246">
        <v>3</v>
      </c>
      <c r="D246">
        <f>Source!BI2014</f>
        <v>4</v>
      </c>
      <c r="E246">
        <f>Source!FS2014</f>
        <v>0</v>
      </c>
      <c r="F246" t="str">
        <f>Source!F2014</f>
        <v>21.21-5-84</v>
      </c>
      <c r="G246" t="str">
        <f>Source!G2014</f>
        <v>Коробки для установки выключателей, переключателей и штепсельных розеток при скрытой электропроводке, тип КУВ-1М УХЛЗ</v>
      </c>
      <c r="H246" t="str">
        <f>Source!H2014</f>
        <v>1000 шт.</v>
      </c>
      <c r="I246">
        <f>Source!I2014</f>
        <v>2E-3</v>
      </c>
      <c r="J246">
        <v>1</v>
      </c>
      <c r="K246">
        <f>Source!AC2014</f>
        <v>72169.899999999994</v>
      </c>
      <c r="M246">
        <f>ROUND(K246*I246, 2)</f>
        <v>144.34</v>
      </c>
      <c r="N246">
        <f>Source!AC2014*IF(Source!BC2014&lt;&gt; 0, Source!BC2014, 1)</f>
        <v>72169.899999999994</v>
      </c>
      <c r="O246">
        <f>ROUND(N246*I246, 2)</f>
        <v>144.34</v>
      </c>
      <c r="P246">
        <f>Source!AE2014</f>
        <v>0</v>
      </c>
      <c r="R246">
        <f>ROUND(P246*I246, 2)</f>
        <v>0</v>
      </c>
      <c r="S246">
        <f>Source!AE2014*IF(Source!BS2014&lt;&gt; 0, Source!BS2014, 1)</f>
        <v>0</v>
      </c>
      <c r="T246">
        <f>ROUND(S246*I246, 2)</f>
        <v>0</v>
      </c>
      <c r="U246">
        <v>3</v>
      </c>
      <c r="Z246">
        <f>Source!GF2014</f>
        <v>653953554</v>
      </c>
      <c r="AA246">
        <v>-1378273173</v>
      </c>
      <c r="AB246">
        <v>-1378273173</v>
      </c>
    </row>
    <row r="247" spans="1:28" x14ac:dyDescent="0.2">
      <c r="A247">
        <f>Source!A2049</f>
        <v>4</v>
      </c>
      <c r="B247">
        <v>2049</v>
      </c>
      <c r="G247" t="str">
        <f>Source!G2049</f>
        <v>Помещение 209 Учебный класс</v>
      </c>
    </row>
    <row r="248" spans="1:28" x14ac:dyDescent="0.2">
      <c r="A248">
        <v>20</v>
      </c>
      <c r="B248">
        <v>632</v>
      </c>
      <c r="C248">
        <v>3</v>
      </c>
      <c r="D248">
        <v>0</v>
      </c>
      <c r="E248">
        <f>SmtRes!AV632</f>
        <v>0</v>
      </c>
      <c r="F248" t="str">
        <f>SmtRes!I632</f>
        <v>21.7-3-29</v>
      </c>
      <c r="G248" t="str">
        <f>SmtRes!K632</f>
        <v>Сверло алмазное кольцевое, высокоэффективное, для всех типов бетона, длина 430 мм, диаметр 72 мм</v>
      </c>
      <c r="H248" t="str">
        <f>SmtRes!O632</f>
        <v>шт.</v>
      </c>
      <c r="I248">
        <f>SmtRes!Y632*Source!I2054</f>
        <v>1.34E-3</v>
      </c>
      <c r="J248">
        <f>SmtRes!AO632</f>
        <v>1</v>
      </c>
      <c r="K248">
        <f>SmtRes!AE632</f>
        <v>16620.27</v>
      </c>
      <c r="L248">
        <f>SmtRes!DB632</f>
        <v>111.36</v>
      </c>
      <c r="M248">
        <f>ROUND(ROUND(L248*Source!I2054, 6)*1, 2)</f>
        <v>22.27</v>
      </c>
      <c r="N248">
        <f>SmtRes!AA632</f>
        <v>16620.27</v>
      </c>
      <c r="O248">
        <f>ROUND(ROUND(L248*Source!I2054, 6)*SmtRes!DA632, 2)</f>
        <v>22.27</v>
      </c>
      <c r="P248">
        <f>SmtRes!AG632</f>
        <v>0</v>
      </c>
      <c r="Q248">
        <f>SmtRes!DC632</f>
        <v>0</v>
      </c>
      <c r="R248">
        <f>ROUND(ROUND(Q248*Source!I2054, 6)*1, 2)</f>
        <v>0</v>
      </c>
      <c r="S248">
        <f>SmtRes!AC632</f>
        <v>0</v>
      </c>
      <c r="T248">
        <f>ROUND(ROUND(Q248*Source!I2054, 6)*SmtRes!AK632, 2)</f>
        <v>0</v>
      </c>
      <c r="U248">
        <v>3</v>
      </c>
      <c r="Z248">
        <f>SmtRes!X632</f>
        <v>656259231</v>
      </c>
      <c r="AA248">
        <v>-55341773</v>
      </c>
      <c r="AB248">
        <v>-55341773</v>
      </c>
    </row>
    <row r="249" spans="1:28" x14ac:dyDescent="0.2">
      <c r="A249">
        <v>20</v>
      </c>
      <c r="B249">
        <v>631</v>
      </c>
      <c r="C249">
        <v>3</v>
      </c>
      <c r="D249">
        <v>0</v>
      </c>
      <c r="E249">
        <f>SmtRes!AV631</f>
        <v>0</v>
      </c>
      <c r="F249" t="str">
        <f>SmtRes!I631</f>
        <v>21.1-25-13</v>
      </c>
      <c r="G249" t="str">
        <f>SmtRes!K631</f>
        <v>Вода</v>
      </c>
      <c r="H249" t="str">
        <f>SmtRes!O631</f>
        <v>м3</v>
      </c>
      <c r="I249">
        <f>SmtRes!Y631*Source!I2054</f>
        <v>3.5200000000000006E-3</v>
      </c>
      <c r="J249">
        <f>SmtRes!AO631</f>
        <v>1</v>
      </c>
      <c r="K249">
        <f>SmtRes!AE631</f>
        <v>54.81</v>
      </c>
      <c r="L249">
        <f>SmtRes!DB631</f>
        <v>0.96</v>
      </c>
      <c r="M249">
        <f>ROUND(ROUND(L249*Source!I2054, 6)*1, 2)</f>
        <v>0.19</v>
      </c>
      <c r="N249">
        <f>SmtRes!AA631</f>
        <v>54.81</v>
      </c>
      <c r="O249">
        <f>ROUND(ROUND(L249*Source!I2054, 6)*SmtRes!DA631, 2)</f>
        <v>0.19</v>
      </c>
      <c r="P249">
        <f>SmtRes!AG631</f>
        <v>0</v>
      </c>
      <c r="Q249">
        <f>SmtRes!DC631</f>
        <v>0</v>
      </c>
      <c r="R249">
        <f>ROUND(ROUND(Q249*Source!I2054, 6)*1, 2)</f>
        <v>0</v>
      </c>
      <c r="S249">
        <f>SmtRes!AC631</f>
        <v>0</v>
      </c>
      <c r="T249">
        <f>ROUND(ROUND(Q249*Source!I2054, 6)*SmtRes!AK631, 2)</f>
        <v>0</v>
      </c>
      <c r="U249">
        <v>3</v>
      </c>
      <c r="Z249">
        <f>SmtRes!X631</f>
        <v>-35091971</v>
      </c>
      <c r="AA249">
        <v>1203958368</v>
      </c>
      <c r="AB249">
        <v>1203958368</v>
      </c>
    </row>
    <row r="250" spans="1:28" x14ac:dyDescent="0.2">
      <c r="A250">
        <f>Source!A2056</f>
        <v>17</v>
      </c>
      <c r="B250">
        <v>2056</v>
      </c>
      <c r="C250">
        <v>3</v>
      </c>
      <c r="D250">
        <f>Source!BI2056</f>
        <v>4</v>
      </c>
      <c r="E250">
        <f>Source!FS2056</f>
        <v>0</v>
      </c>
      <c r="F250" t="str">
        <f>Source!F2056</f>
        <v>21.23-8-140</v>
      </c>
      <c r="G250" t="str">
        <f>Source!G2056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50" t="str">
        <f>Source!H2056</f>
        <v>км</v>
      </c>
      <c r="I250">
        <f>Source!I2056</f>
        <v>1E-3</v>
      </c>
      <c r="J250">
        <v>1</v>
      </c>
      <c r="K250">
        <f>Source!AC2056</f>
        <v>99860.32</v>
      </c>
      <c r="M250">
        <f>ROUND(K250*I250, 2)</f>
        <v>99.86</v>
      </c>
      <c r="N250">
        <f>Source!AC2056*IF(Source!BC2056&lt;&gt; 0, Source!BC2056, 1)</f>
        <v>99860.32</v>
      </c>
      <c r="O250">
        <f>ROUND(N250*I250, 2)</f>
        <v>99.86</v>
      </c>
      <c r="P250">
        <f>Source!AE2056</f>
        <v>0</v>
      </c>
      <c r="R250">
        <f>ROUND(P250*I250, 2)</f>
        <v>0</v>
      </c>
      <c r="S250">
        <f>Source!AE2056*IF(Source!BS2056&lt;&gt; 0, Source!BS2056, 1)</f>
        <v>0</v>
      </c>
      <c r="T250">
        <f>ROUND(S250*I250, 2)</f>
        <v>0</v>
      </c>
      <c r="U250">
        <v>3</v>
      </c>
      <c r="Z250">
        <f>Source!GF2056</f>
        <v>2077141205</v>
      </c>
      <c r="AA250">
        <v>472379674</v>
      </c>
      <c r="AB250">
        <v>472379674</v>
      </c>
    </row>
    <row r="251" spans="1:28" x14ac:dyDescent="0.2">
      <c r="A251">
        <f>Source!A2057</f>
        <v>17</v>
      </c>
      <c r="B251">
        <v>2057</v>
      </c>
      <c r="C251">
        <v>3</v>
      </c>
      <c r="D251">
        <f>Source!BI2057</f>
        <v>4</v>
      </c>
      <c r="E251">
        <f>Source!FS2057</f>
        <v>0</v>
      </c>
      <c r="F251" t="str">
        <f>Source!F2057</f>
        <v>21.21-5-84</v>
      </c>
      <c r="G251" t="str">
        <f>Source!G2057</f>
        <v>Коробки для установки выключателей, переключателей и штепсельных розеток при скрытой электропроводке, тип КУВ-1М УХЛЗ</v>
      </c>
      <c r="H251" t="str">
        <f>Source!H2057</f>
        <v>1000 шт.</v>
      </c>
      <c r="I251">
        <f>Source!I2057</f>
        <v>2E-3</v>
      </c>
      <c r="J251">
        <v>1</v>
      </c>
      <c r="K251">
        <f>Source!AC2057</f>
        <v>72169.899999999994</v>
      </c>
      <c r="M251">
        <f>ROUND(K251*I251, 2)</f>
        <v>144.34</v>
      </c>
      <c r="N251">
        <f>Source!AC2057*IF(Source!BC2057&lt;&gt; 0, Source!BC2057, 1)</f>
        <v>72169.899999999994</v>
      </c>
      <c r="O251">
        <f>ROUND(N251*I251, 2)</f>
        <v>144.34</v>
      </c>
      <c r="P251">
        <f>Source!AE2057</f>
        <v>0</v>
      </c>
      <c r="R251">
        <f>ROUND(P251*I251, 2)</f>
        <v>0</v>
      </c>
      <c r="S251">
        <f>Source!AE2057*IF(Source!BS2057&lt;&gt; 0, Source!BS2057, 1)</f>
        <v>0</v>
      </c>
      <c r="T251">
        <f>ROUND(S251*I251, 2)</f>
        <v>0</v>
      </c>
      <c r="U251">
        <v>3</v>
      </c>
      <c r="Z251">
        <f>Source!GF2057</f>
        <v>653953554</v>
      </c>
      <c r="AA251">
        <v>-1378273173</v>
      </c>
      <c r="AB251">
        <v>-1378273173</v>
      </c>
    </row>
    <row r="252" spans="1:28" x14ac:dyDescent="0.2">
      <c r="A252">
        <f>Source!A2092</f>
        <v>4</v>
      </c>
      <c r="B252">
        <v>2092</v>
      </c>
      <c r="G252" t="str">
        <f>Source!G2092</f>
        <v>Помещение 216 Учебный класс</v>
      </c>
    </row>
    <row r="253" spans="1:28" x14ac:dyDescent="0.2">
      <c r="A253">
        <v>20</v>
      </c>
      <c r="B253">
        <v>645</v>
      </c>
      <c r="C253">
        <v>3</v>
      </c>
      <c r="D253">
        <v>0</v>
      </c>
      <c r="E253">
        <f>SmtRes!AV645</f>
        <v>0</v>
      </c>
      <c r="F253" t="str">
        <f>SmtRes!I645</f>
        <v>21.7-3-29</v>
      </c>
      <c r="G253" t="str">
        <f>SmtRes!K645</f>
        <v>Сверло алмазное кольцевое, высокоэффективное, для всех типов бетона, длина 430 мм, диаметр 72 мм</v>
      </c>
      <c r="H253" t="str">
        <f>SmtRes!O645</f>
        <v>шт.</v>
      </c>
      <c r="I253">
        <f>SmtRes!Y645*Source!I2097</f>
        <v>1.34E-3</v>
      </c>
      <c r="J253">
        <f>SmtRes!AO645</f>
        <v>1</v>
      </c>
      <c r="K253">
        <f>SmtRes!AE645</f>
        <v>16620.27</v>
      </c>
      <c r="L253">
        <f>SmtRes!DB645</f>
        <v>111.36</v>
      </c>
      <c r="M253">
        <f>ROUND(ROUND(L253*Source!I2097, 6)*1, 2)</f>
        <v>22.27</v>
      </c>
      <c r="N253">
        <f>SmtRes!AA645</f>
        <v>16620.27</v>
      </c>
      <c r="O253">
        <f>ROUND(ROUND(L253*Source!I2097, 6)*SmtRes!DA645, 2)</f>
        <v>22.27</v>
      </c>
      <c r="P253">
        <f>SmtRes!AG645</f>
        <v>0</v>
      </c>
      <c r="Q253">
        <f>SmtRes!DC645</f>
        <v>0</v>
      </c>
      <c r="R253">
        <f>ROUND(ROUND(Q253*Source!I2097, 6)*1, 2)</f>
        <v>0</v>
      </c>
      <c r="S253">
        <f>SmtRes!AC645</f>
        <v>0</v>
      </c>
      <c r="T253">
        <f>ROUND(ROUND(Q253*Source!I2097, 6)*SmtRes!AK645, 2)</f>
        <v>0</v>
      </c>
      <c r="U253">
        <v>3</v>
      </c>
      <c r="Z253">
        <f>SmtRes!X645</f>
        <v>656259231</v>
      </c>
      <c r="AA253">
        <v>-55341773</v>
      </c>
      <c r="AB253">
        <v>-55341773</v>
      </c>
    </row>
    <row r="254" spans="1:28" x14ac:dyDescent="0.2">
      <c r="A254">
        <v>20</v>
      </c>
      <c r="B254">
        <v>644</v>
      </c>
      <c r="C254">
        <v>3</v>
      </c>
      <c r="D254">
        <v>0</v>
      </c>
      <c r="E254">
        <f>SmtRes!AV644</f>
        <v>0</v>
      </c>
      <c r="F254" t="str">
        <f>SmtRes!I644</f>
        <v>21.1-25-13</v>
      </c>
      <c r="G254" t="str">
        <f>SmtRes!K644</f>
        <v>Вода</v>
      </c>
      <c r="H254" t="str">
        <f>SmtRes!O644</f>
        <v>м3</v>
      </c>
      <c r="I254">
        <f>SmtRes!Y644*Source!I2097</f>
        <v>3.5200000000000006E-3</v>
      </c>
      <c r="J254">
        <f>SmtRes!AO644</f>
        <v>1</v>
      </c>
      <c r="K254">
        <f>SmtRes!AE644</f>
        <v>54.81</v>
      </c>
      <c r="L254">
        <f>SmtRes!DB644</f>
        <v>0.96</v>
      </c>
      <c r="M254">
        <f>ROUND(ROUND(L254*Source!I2097, 6)*1, 2)</f>
        <v>0.19</v>
      </c>
      <c r="N254">
        <f>SmtRes!AA644</f>
        <v>54.81</v>
      </c>
      <c r="O254">
        <f>ROUND(ROUND(L254*Source!I2097, 6)*SmtRes!DA644, 2)</f>
        <v>0.19</v>
      </c>
      <c r="P254">
        <f>SmtRes!AG644</f>
        <v>0</v>
      </c>
      <c r="Q254">
        <f>SmtRes!DC644</f>
        <v>0</v>
      </c>
      <c r="R254">
        <f>ROUND(ROUND(Q254*Source!I2097, 6)*1, 2)</f>
        <v>0</v>
      </c>
      <c r="S254">
        <f>SmtRes!AC644</f>
        <v>0</v>
      </c>
      <c r="T254">
        <f>ROUND(ROUND(Q254*Source!I2097, 6)*SmtRes!AK644, 2)</f>
        <v>0</v>
      </c>
      <c r="U254">
        <v>3</v>
      </c>
      <c r="Z254">
        <f>SmtRes!X644</f>
        <v>-35091971</v>
      </c>
      <c r="AA254">
        <v>1203958368</v>
      </c>
      <c r="AB254">
        <v>1203958368</v>
      </c>
    </row>
    <row r="255" spans="1:28" x14ac:dyDescent="0.2">
      <c r="A255">
        <f>Source!A2099</f>
        <v>17</v>
      </c>
      <c r="B255">
        <v>2099</v>
      </c>
      <c r="C255">
        <v>3</v>
      </c>
      <c r="D255">
        <f>Source!BI2099</f>
        <v>4</v>
      </c>
      <c r="E255">
        <f>Source!FS2099</f>
        <v>0</v>
      </c>
      <c r="F255" t="str">
        <f>Source!F2099</f>
        <v>21.23-8-140</v>
      </c>
      <c r="G255" t="str">
        <f>Source!G2099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55" t="str">
        <f>Source!H2099</f>
        <v>км</v>
      </c>
      <c r="I255">
        <f>Source!I2099</f>
        <v>1E-3</v>
      </c>
      <c r="J255">
        <v>1</v>
      </c>
      <c r="K255">
        <f>Source!AC2099</f>
        <v>99860.32</v>
      </c>
      <c r="M255">
        <f>ROUND(K255*I255, 2)</f>
        <v>99.86</v>
      </c>
      <c r="N255">
        <f>Source!AC2099*IF(Source!BC2099&lt;&gt; 0, Source!BC2099, 1)</f>
        <v>99860.32</v>
      </c>
      <c r="O255">
        <f>ROUND(N255*I255, 2)</f>
        <v>99.86</v>
      </c>
      <c r="P255">
        <f>Source!AE2099</f>
        <v>0</v>
      </c>
      <c r="R255">
        <f>ROUND(P255*I255, 2)</f>
        <v>0</v>
      </c>
      <c r="S255">
        <f>Source!AE2099*IF(Source!BS2099&lt;&gt; 0, Source!BS2099, 1)</f>
        <v>0</v>
      </c>
      <c r="T255">
        <f>ROUND(S255*I255, 2)</f>
        <v>0</v>
      </c>
      <c r="U255">
        <v>3</v>
      </c>
      <c r="Z255">
        <f>Source!GF2099</f>
        <v>2077141205</v>
      </c>
      <c r="AA255">
        <v>472379674</v>
      </c>
      <c r="AB255">
        <v>472379674</v>
      </c>
    </row>
    <row r="256" spans="1:28" x14ac:dyDescent="0.2">
      <c r="A256">
        <f>Source!A2100</f>
        <v>17</v>
      </c>
      <c r="B256">
        <v>2100</v>
      </c>
      <c r="C256">
        <v>3</v>
      </c>
      <c r="D256">
        <f>Source!BI2100</f>
        <v>4</v>
      </c>
      <c r="E256">
        <f>Source!FS2100</f>
        <v>0</v>
      </c>
      <c r="F256" t="str">
        <f>Source!F2100</f>
        <v>21.21-5-84</v>
      </c>
      <c r="G256" t="str">
        <f>Source!G2100</f>
        <v>Коробки для установки выключателей, переключателей и штепсельных розеток при скрытой электропроводке, тип КУВ-1М УХЛЗ</v>
      </c>
      <c r="H256" t="str">
        <f>Source!H2100</f>
        <v>1000 шт.</v>
      </c>
      <c r="I256">
        <f>Source!I2100</f>
        <v>2E-3</v>
      </c>
      <c r="J256">
        <v>1</v>
      </c>
      <c r="K256">
        <f>Source!AC2100</f>
        <v>72169.899999999994</v>
      </c>
      <c r="M256">
        <f>ROUND(K256*I256, 2)</f>
        <v>144.34</v>
      </c>
      <c r="N256">
        <f>Source!AC2100*IF(Source!BC2100&lt;&gt; 0, Source!BC2100, 1)</f>
        <v>72169.899999999994</v>
      </c>
      <c r="O256">
        <f>ROUND(N256*I256, 2)</f>
        <v>144.34</v>
      </c>
      <c r="P256">
        <f>Source!AE2100</f>
        <v>0</v>
      </c>
      <c r="R256">
        <f>ROUND(P256*I256, 2)</f>
        <v>0</v>
      </c>
      <c r="S256">
        <f>Source!AE2100*IF(Source!BS2100&lt;&gt; 0, Source!BS2100, 1)</f>
        <v>0</v>
      </c>
      <c r="T256">
        <f>ROUND(S256*I256, 2)</f>
        <v>0</v>
      </c>
      <c r="U256">
        <v>3</v>
      </c>
      <c r="Z256">
        <f>Source!GF2100</f>
        <v>653953554</v>
      </c>
      <c r="AA256">
        <v>-1378273173</v>
      </c>
      <c r="AB256">
        <v>-1378273173</v>
      </c>
    </row>
    <row r="257" spans="1:28" x14ac:dyDescent="0.2">
      <c r="A257">
        <f>Source!A2135</f>
        <v>4</v>
      </c>
      <c r="B257">
        <v>2135</v>
      </c>
      <c r="G257" t="str">
        <f>Source!G2135</f>
        <v>Помещение 217 Учебный класс</v>
      </c>
    </row>
    <row r="258" spans="1:28" x14ac:dyDescent="0.2">
      <c r="A258">
        <v>20</v>
      </c>
      <c r="B258">
        <v>658</v>
      </c>
      <c r="C258">
        <v>3</v>
      </c>
      <c r="D258">
        <v>0</v>
      </c>
      <c r="E258">
        <f>SmtRes!AV658</f>
        <v>0</v>
      </c>
      <c r="F258" t="str">
        <f>SmtRes!I658</f>
        <v>21.7-3-29</v>
      </c>
      <c r="G258" t="str">
        <f>SmtRes!K658</f>
        <v>Сверло алмазное кольцевое, высокоэффективное, для всех типов бетона, длина 430 мм, диаметр 72 мм</v>
      </c>
      <c r="H258" t="str">
        <f>SmtRes!O658</f>
        <v>шт.</v>
      </c>
      <c r="I258">
        <f>SmtRes!Y658*Source!I2140</f>
        <v>1.34E-3</v>
      </c>
      <c r="J258">
        <f>SmtRes!AO658</f>
        <v>1</v>
      </c>
      <c r="K258">
        <f>SmtRes!AE658</f>
        <v>16620.27</v>
      </c>
      <c r="L258">
        <f>SmtRes!DB658</f>
        <v>111.36</v>
      </c>
      <c r="M258">
        <f>ROUND(ROUND(L258*Source!I2140, 6)*1, 2)</f>
        <v>22.27</v>
      </c>
      <c r="N258">
        <f>SmtRes!AA658</f>
        <v>16620.27</v>
      </c>
      <c r="O258">
        <f>ROUND(ROUND(L258*Source!I2140, 6)*SmtRes!DA658, 2)</f>
        <v>22.27</v>
      </c>
      <c r="P258">
        <f>SmtRes!AG658</f>
        <v>0</v>
      </c>
      <c r="Q258">
        <f>SmtRes!DC658</f>
        <v>0</v>
      </c>
      <c r="R258">
        <f>ROUND(ROUND(Q258*Source!I2140, 6)*1, 2)</f>
        <v>0</v>
      </c>
      <c r="S258">
        <f>SmtRes!AC658</f>
        <v>0</v>
      </c>
      <c r="T258">
        <f>ROUND(ROUND(Q258*Source!I2140, 6)*SmtRes!AK658, 2)</f>
        <v>0</v>
      </c>
      <c r="U258">
        <v>3</v>
      </c>
      <c r="Z258">
        <f>SmtRes!X658</f>
        <v>656259231</v>
      </c>
      <c r="AA258">
        <v>-55341773</v>
      </c>
      <c r="AB258">
        <v>-55341773</v>
      </c>
    </row>
    <row r="259" spans="1:28" x14ac:dyDescent="0.2">
      <c r="A259">
        <v>20</v>
      </c>
      <c r="B259">
        <v>657</v>
      </c>
      <c r="C259">
        <v>3</v>
      </c>
      <c r="D259">
        <v>0</v>
      </c>
      <c r="E259">
        <f>SmtRes!AV657</f>
        <v>0</v>
      </c>
      <c r="F259" t="str">
        <f>SmtRes!I657</f>
        <v>21.1-25-13</v>
      </c>
      <c r="G259" t="str">
        <f>SmtRes!K657</f>
        <v>Вода</v>
      </c>
      <c r="H259" t="str">
        <f>SmtRes!O657</f>
        <v>м3</v>
      </c>
      <c r="I259">
        <f>SmtRes!Y657*Source!I2140</f>
        <v>3.5200000000000006E-3</v>
      </c>
      <c r="J259">
        <f>SmtRes!AO657</f>
        <v>1</v>
      </c>
      <c r="K259">
        <f>SmtRes!AE657</f>
        <v>54.81</v>
      </c>
      <c r="L259">
        <f>SmtRes!DB657</f>
        <v>0.96</v>
      </c>
      <c r="M259">
        <f>ROUND(ROUND(L259*Source!I2140, 6)*1, 2)</f>
        <v>0.19</v>
      </c>
      <c r="N259">
        <f>SmtRes!AA657</f>
        <v>54.81</v>
      </c>
      <c r="O259">
        <f>ROUND(ROUND(L259*Source!I2140, 6)*SmtRes!DA657, 2)</f>
        <v>0.19</v>
      </c>
      <c r="P259">
        <f>SmtRes!AG657</f>
        <v>0</v>
      </c>
      <c r="Q259">
        <f>SmtRes!DC657</f>
        <v>0</v>
      </c>
      <c r="R259">
        <f>ROUND(ROUND(Q259*Source!I2140, 6)*1, 2)</f>
        <v>0</v>
      </c>
      <c r="S259">
        <f>SmtRes!AC657</f>
        <v>0</v>
      </c>
      <c r="T259">
        <f>ROUND(ROUND(Q259*Source!I2140, 6)*SmtRes!AK657, 2)</f>
        <v>0</v>
      </c>
      <c r="U259">
        <v>3</v>
      </c>
      <c r="Z259">
        <f>SmtRes!X657</f>
        <v>-35091971</v>
      </c>
      <c r="AA259">
        <v>1203958368</v>
      </c>
      <c r="AB259">
        <v>1203958368</v>
      </c>
    </row>
    <row r="260" spans="1:28" x14ac:dyDescent="0.2">
      <c r="A260">
        <f>Source!A2142</f>
        <v>17</v>
      </c>
      <c r="B260">
        <v>2142</v>
      </c>
      <c r="C260">
        <v>3</v>
      </c>
      <c r="D260">
        <f>Source!BI2142</f>
        <v>4</v>
      </c>
      <c r="E260">
        <f>Source!FS2142</f>
        <v>0</v>
      </c>
      <c r="F260" t="str">
        <f>Source!F2142</f>
        <v>21.23-8-140</v>
      </c>
      <c r="G260" t="str">
        <f>Source!G2142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60" t="str">
        <f>Source!H2142</f>
        <v>км</v>
      </c>
      <c r="I260">
        <f>Source!I2142</f>
        <v>1E-3</v>
      </c>
      <c r="J260">
        <v>1</v>
      </c>
      <c r="K260">
        <f>Source!AC2142</f>
        <v>99860.32</v>
      </c>
      <c r="M260">
        <f>ROUND(K260*I260, 2)</f>
        <v>99.86</v>
      </c>
      <c r="N260">
        <f>Source!AC2142*IF(Source!BC2142&lt;&gt; 0, Source!BC2142, 1)</f>
        <v>99860.32</v>
      </c>
      <c r="O260">
        <f>ROUND(N260*I260, 2)</f>
        <v>99.86</v>
      </c>
      <c r="P260">
        <f>Source!AE2142</f>
        <v>0</v>
      </c>
      <c r="R260">
        <f>ROUND(P260*I260, 2)</f>
        <v>0</v>
      </c>
      <c r="S260">
        <f>Source!AE2142*IF(Source!BS2142&lt;&gt; 0, Source!BS2142, 1)</f>
        <v>0</v>
      </c>
      <c r="T260">
        <f>ROUND(S260*I260, 2)</f>
        <v>0</v>
      </c>
      <c r="U260">
        <v>3</v>
      </c>
      <c r="Z260">
        <f>Source!GF2142</f>
        <v>2077141205</v>
      </c>
      <c r="AA260">
        <v>472379674</v>
      </c>
      <c r="AB260">
        <v>472379674</v>
      </c>
    </row>
    <row r="261" spans="1:28" x14ac:dyDescent="0.2">
      <c r="A261">
        <f>Source!A2143</f>
        <v>17</v>
      </c>
      <c r="B261">
        <v>2143</v>
      </c>
      <c r="C261">
        <v>3</v>
      </c>
      <c r="D261">
        <f>Source!BI2143</f>
        <v>4</v>
      </c>
      <c r="E261">
        <f>Source!FS2143</f>
        <v>0</v>
      </c>
      <c r="F261" t="str">
        <f>Source!F2143</f>
        <v>21.21-5-84</v>
      </c>
      <c r="G261" t="str">
        <f>Source!G2143</f>
        <v>Коробки для установки выключателей, переключателей и штепсельных розеток при скрытой электропроводке, тип КУВ-1М УХЛЗ</v>
      </c>
      <c r="H261" t="str">
        <f>Source!H2143</f>
        <v>1000 шт.</v>
      </c>
      <c r="I261">
        <f>Source!I2143</f>
        <v>2E-3</v>
      </c>
      <c r="J261">
        <v>1</v>
      </c>
      <c r="K261">
        <f>Source!AC2143</f>
        <v>72169.899999999994</v>
      </c>
      <c r="M261">
        <f>ROUND(K261*I261, 2)</f>
        <v>144.34</v>
      </c>
      <c r="N261">
        <f>Source!AC2143*IF(Source!BC2143&lt;&gt; 0, Source!BC2143, 1)</f>
        <v>72169.899999999994</v>
      </c>
      <c r="O261">
        <f>ROUND(N261*I261, 2)</f>
        <v>144.34</v>
      </c>
      <c r="P261">
        <f>Source!AE2143</f>
        <v>0</v>
      </c>
      <c r="R261">
        <f>ROUND(P261*I261, 2)</f>
        <v>0</v>
      </c>
      <c r="S261">
        <f>Source!AE2143*IF(Source!BS2143&lt;&gt; 0, Source!BS2143, 1)</f>
        <v>0</v>
      </c>
      <c r="T261">
        <f>ROUND(S261*I261, 2)</f>
        <v>0</v>
      </c>
      <c r="U261">
        <v>3</v>
      </c>
      <c r="Z261">
        <f>Source!GF2143</f>
        <v>653953554</v>
      </c>
      <c r="AA261">
        <v>-1378273173</v>
      </c>
      <c r="AB261">
        <v>-1378273173</v>
      </c>
    </row>
    <row r="262" spans="1:28" x14ac:dyDescent="0.2">
      <c r="A262">
        <f>Source!A2178</f>
        <v>4</v>
      </c>
      <c r="B262">
        <v>2178</v>
      </c>
      <c r="G262" t="str">
        <f>Source!G2178</f>
        <v>Помещение 218 Лаборантская</v>
      </c>
    </row>
    <row r="263" spans="1:28" x14ac:dyDescent="0.2">
      <c r="A263">
        <v>20</v>
      </c>
      <c r="B263">
        <v>671</v>
      </c>
      <c r="C263">
        <v>3</v>
      </c>
      <c r="D263">
        <v>0</v>
      </c>
      <c r="E263">
        <f>SmtRes!AV671</f>
        <v>0</v>
      </c>
      <c r="F263" t="str">
        <f>SmtRes!I671</f>
        <v>21.7-3-29</v>
      </c>
      <c r="G263" t="str">
        <f>SmtRes!K671</f>
        <v>Сверло алмазное кольцевое, высокоэффективное, для всех типов бетона, длина 430 мм, диаметр 72 мм</v>
      </c>
      <c r="H263" t="str">
        <f>SmtRes!O671</f>
        <v>шт.</v>
      </c>
      <c r="I263">
        <f>SmtRes!Y671*Source!I2183</f>
        <v>1.34E-3</v>
      </c>
      <c r="J263">
        <f>SmtRes!AO671</f>
        <v>1</v>
      </c>
      <c r="K263">
        <f>SmtRes!AE671</f>
        <v>16620.27</v>
      </c>
      <c r="L263">
        <f>SmtRes!DB671</f>
        <v>111.36</v>
      </c>
      <c r="M263">
        <f>ROUND(ROUND(L263*Source!I2183, 6)*1, 2)</f>
        <v>22.27</v>
      </c>
      <c r="N263">
        <f>SmtRes!AA671</f>
        <v>16620.27</v>
      </c>
      <c r="O263">
        <f>ROUND(ROUND(L263*Source!I2183, 6)*SmtRes!DA671, 2)</f>
        <v>22.27</v>
      </c>
      <c r="P263">
        <f>SmtRes!AG671</f>
        <v>0</v>
      </c>
      <c r="Q263">
        <f>SmtRes!DC671</f>
        <v>0</v>
      </c>
      <c r="R263">
        <f>ROUND(ROUND(Q263*Source!I2183, 6)*1, 2)</f>
        <v>0</v>
      </c>
      <c r="S263">
        <f>SmtRes!AC671</f>
        <v>0</v>
      </c>
      <c r="T263">
        <f>ROUND(ROUND(Q263*Source!I2183, 6)*SmtRes!AK671, 2)</f>
        <v>0</v>
      </c>
      <c r="U263">
        <v>3</v>
      </c>
      <c r="Z263">
        <f>SmtRes!X671</f>
        <v>656259231</v>
      </c>
      <c r="AA263">
        <v>-55341773</v>
      </c>
      <c r="AB263">
        <v>-55341773</v>
      </c>
    </row>
    <row r="264" spans="1:28" x14ac:dyDescent="0.2">
      <c r="A264">
        <v>20</v>
      </c>
      <c r="B264">
        <v>670</v>
      </c>
      <c r="C264">
        <v>3</v>
      </c>
      <c r="D264">
        <v>0</v>
      </c>
      <c r="E264">
        <f>SmtRes!AV670</f>
        <v>0</v>
      </c>
      <c r="F264" t="str">
        <f>SmtRes!I670</f>
        <v>21.1-25-13</v>
      </c>
      <c r="G264" t="str">
        <f>SmtRes!K670</f>
        <v>Вода</v>
      </c>
      <c r="H264" t="str">
        <f>SmtRes!O670</f>
        <v>м3</v>
      </c>
      <c r="I264">
        <f>SmtRes!Y670*Source!I2183</f>
        <v>3.5200000000000006E-3</v>
      </c>
      <c r="J264">
        <f>SmtRes!AO670</f>
        <v>1</v>
      </c>
      <c r="K264">
        <f>SmtRes!AE670</f>
        <v>54.81</v>
      </c>
      <c r="L264">
        <f>SmtRes!DB670</f>
        <v>0.96</v>
      </c>
      <c r="M264">
        <f>ROUND(ROUND(L264*Source!I2183, 6)*1, 2)</f>
        <v>0.19</v>
      </c>
      <c r="N264">
        <f>SmtRes!AA670</f>
        <v>54.81</v>
      </c>
      <c r="O264">
        <f>ROUND(ROUND(L264*Source!I2183, 6)*SmtRes!DA670, 2)</f>
        <v>0.19</v>
      </c>
      <c r="P264">
        <f>SmtRes!AG670</f>
        <v>0</v>
      </c>
      <c r="Q264">
        <f>SmtRes!DC670</f>
        <v>0</v>
      </c>
      <c r="R264">
        <f>ROUND(ROUND(Q264*Source!I2183, 6)*1, 2)</f>
        <v>0</v>
      </c>
      <c r="S264">
        <f>SmtRes!AC670</f>
        <v>0</v>
      </c>
      <c r="T264">
        <f>ROUND(ROUND(Q264*Source!I2183, 6)*SmtRes!AK670, 2)</f>
        <v>0</v>
      </c>
      <c r="U264">
        <v>3</v>
      </c>
      <c r="Z264">
        <f>SmtRes!X670</f>
        <v>-35091971</v>
      </c>
      <c r="AA264">
        <v>1203958368</v>
      </c>
      <c r="AB264">
        <v>1203958368</v>
      </c>
    </row>
    <row r="265" spans="1:28" x14ac:dyDescent="0.2">
      <c r="A265">
        <f>Source!A2185</f>
        <v>17</v>
      </c>
      <c r="B265">
        <v>2185</v>
      </c>
      <c r="C265">
        <v>3</v>
      </c>
      <c r="D265">
        <f>Source!BI2185</f>
        <v>4</v>
      </c>
      <c r="E265">
        <f>Source!FS2185</f>
        <v>0</v>
      </c>
      <c r="F265" t="str">
        <f>Source!F2185</f>
        <v>21.23-8-140</v>
      </c>
      <c r="G265" t="str">
        <f>Source!G2185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65" t="str">
        <f>Source!H2185</f>
        <v>км</v>
      </c>
      <c r="I265">
        <f>Source!I2185</f>
        <v>1E-3</v>
      </c>
      <c r="J265">
        <v>1</v>
      </c>
      <c r="K265">
        <f>Source!AC2185</f>
        <v>99860.32</v>
      </c>
      <c r="M265">
        <f>ROUND(K265*I265, 2)</f>
        <v>99.86</v>
      </c>
      <c r="N265">
        <f>Source!AC2185*IF(Source!BC2185&lt;&gt; 0, Source!BC2185, 1)</f>
        <v>99860.32</v>
      </c>
      <c r="O265">
        <f>ROUND(N265*I265, 2)</f>
        <v>99.86</v>
      </c>
      <c r="P265">
        <f>Source!AE2185</f>
        <v>0</v>
      </c>
      <c r="R265">
        <f>ROUND(P265*I265, 2)</f>
        <v>0</v>
      </c>
      <c r="S265">
        <f>Source!AE2185*IF(Source!BS2185&lt;&gt; 0, Source!BS2185, 1)</f>
        <v>0</v>
      </c>
      <c r="T265">
        <f>ROUND(S265*I265, 2)</f>
        <v>0</v>
      </c>
      <c r="U265">
        <v>3</v>
      </c>
      <c r="Z265">
        <f>Source!GF2185</f>
        <v>2077141205</v>
      </c>
      <c r="AA265">
        <v>472379674</v>
      </c>
      <c r="AB265">
        <v>472379674</v>
      </c>
    </row>
    <row r="266" spans="1:28" x14ac:dyDescent="0.2">
      <c r="A266">
        <f>Source!A2186</f>
        <v>17</v>
      </c>
      <c r="B266">
        <v>2186</v>
      </c>
      <c r="C266">
        <v>3</v>
      </c>
      <c r="D266">
        <f>Source!BI2186</f>
        <v>4</v>
      </c>
      <c r="E266">
        <f>Source!FS2186</f>
        <v>0</v>
      </c>
      <c r="F266" t="str">
        <f>Source!F2186</f>
        <v>21.21-5-84</v>
      </c>
      <c r="G266" t="str">
        <f>Source!G2186</f>
        <v>Коробки для установки выключателей, переключателей и штепсельных розеток при скрытой электропроводке, тип КУВ-1М УХЛЗ</v>
      </c>
      <c r="H266" t="str">
        <f>Source!H2186</f>
        <v>1000 шт.</v>
      </c>
      <c r="I266">
        <f>Source!I2186</f>
        <v>2E-3</v>
      </c>
      <c r="J266">
        <v>1</v>
      </c>
      <c r="K266">
        <f>Source!AC2186</f>
        <v>72169.899999999994</v>
      </c>
      <c r="M266">
        <f>ROUND(K266*I266, 2)</f>
        <v>144.34</v>
      </c>
      <c r="N266">
        <f>Source!AC2186*IF(Source!BC2186&lt;&gt; 0, Source!BC2186, 1)</f>
        <v>72169.899999999994</v>
      </c>
      <c r="O266">
        <f>ROUND(N266*I266, 2)</f>
        <v>144.34</v>
      </c>
      <c r="P266">
        <f>Source!AE2186</f>
        <v>0</v>
      </c>
      <c r="R266">
        <f>ROUND(P266*I266, 2)</f>
        <v>0</v>
      </c>
      <c r="S266">
        <f>Source!AE2186*IF(Source!BS2186&lt;&gt; 0, Source!BS2186, 1)</f>
        <v>0</v>
      </c>
      <c r="T266">
        <f>ROUND(S266*I266, 2)</f>
        <v>0</v>
      </c>
      <c r="U266">
        <v>3</v>
      </c>
      <c r="Z266">
        <f>Source!GF2186</f>
        <v>653953554</v>
      </c>
      <c r="AA266">
        <v>-1378273173</v>
      </c>
      <c r="AB266">
        <v>-1378273173</v>
      </c>
    </row>
    <row r="267" spans="1:28" x14ac:dyDescent="0.2">
      <c r="A267">
        <f>Source!A2221</f>
        <v>4</v>
      </c>
      <c r="B267">
        <v>2221</v>
      </c>
      <c r="G267" t="str">
        <f>Source!G2221</f>
        <v>Помещение 219 кабинет ИТК</v>
      </c>
    </row>
    <row r="268" spans="1:28" x14ac:dyDescent="0.2">
      <c r="A268">
        <v>20</v>
      </c>
      <c r="B268">
        <v>684</v>
      </c>
      <c r="C268">
        <v>3</v>
      </c>
      <c r="D268">
        <v>0</v>
      </c>
      <c r="E268">
        <f>SmtRes!AV684</f>
        <v>0</v>
      </c>
      <c r="F268" t="str">
        <f>SmtRes!I684</f>
        <v>21.7-3-29</v>
      </c>
      <c r="G268" t="str">
        <f>SmtRes!K684</f>
        <v>Сверло алмазное кольцевое, высокоэффективное, для всех типов бетона, длина 430 мм, диаметр 72 мм</v>
      </c>
      <c r="H268" t="str">
        <f>SmtRes!O684</f>
        <v>шт.</v>
      </c>
      <c r="I268">
        <f>SmtRes!Y684*Source!I2226</f>
        <v>1.34E-3</v>
      </c>
      <c r="J268">
        <f>SmtRes!AO684</f>
        <v>1</v>
      </c>
      <c r="K268">
        <f>SmtRes!AE684</f>
        <v>16620.27</v>
      </c>
      <c r="L268">
        <f>SmtRes!DB684</f>
        <v>111.36</v>
      </c>
      <c r="M268">
        <f>ROUND(ROUND(L268*Source!I2226, 6)*1, 2)</f>
        <v>22.27</v>
      </c>
      <c r="N268">
        <f>SmtRes!AA684</f>
        <v>16620.27</v>
      </c>
      <c r="O268">
        <f>ROUND(ROUND(L268*Source!I2226, 6)*SmtRes!DA684, 2)</f>
        <v>22.27</v>
      </c>
      <c r="P268">
        <f>SmtRes!AG684</f>
        <v>0</v>
      </c>
      <c r="Q268">
        <f>SmtRes!DC684</f>
        <v>0</v>
      </c>
      <c r="R268">
        <f>ROUND(ROUND(Q268*Source!I2226, 6)*1, 2)</f>
        <v>0</v>
      </c>
      <c r="S268">
        <f>SmtRes!AC684</f>
        <v>0</v>
      </c>
      <c r="T268">
        <f>ROUND(ROUND(Q268*Source!I2226, 6)*SmtRes!AK684, 2)</f>
        <v>0</v>
      </c>
      <c r="U268">
        <v>3</v>
      </c>
      <c r="Z268">
        <f>SmtRes!X684</f>
        <v>656259231</v>
      </c>
      <c r="AA268">
        <v>-55341773</v>
      </c>
      <c r="AB268">
        <v>-55341773</v>
      </c>
    </row>
    <row r="269" spans="1:28" x14ac:dyDescent="0.2">
      <c r="A269">
        <v>20</v>
      </c>
      <c r="B269">
        <v>683</v>
      </c>
      <c r="C269">
        <v>3</v>
      </c>
      <c r="D269">
        <v>0</v>
      </c>
      <c r="E269">
        <f>SmtRes!AV683</f>
        <v>0</v>
      </c>
      <c r="F269" t="str">
        <f>SmtRes!I683</f>
        <v>21.1-25-13</v>
      </c>
      <c r="G269" t="str">
        <f>SmtRes!K683</f>
        <v>Вода</v>
      </c>
      <c r="H269" t="str">
        <f>SmtRes!O683</f>
        <v>м3</v>
      </c>
      <c r="I269">
        <f>SmtRes!Y683*Source!I2226</f>
        <v>3.5200000000000006E-3</v>
      </c>
      <c r="J269">
        <f>SmtRes!AO683</f>
        <v>1</v>
      </c>
      <c r="K269">
        <f>SmtRes!AE683</f>
        <v>54.81</v>
      </c>
      <c r="L269">
        <f>SmtRes!DB683</f>
        <v>0.96</v>
      </c>
      <c r="M269">
        <f>ROUND(ROUND(L269*Source!I2226, 6)*1, 2)</f>
        <v>0.19</v>
      </c>
      <c r="N269">
        <f>SmtRes!AA683</f>
        <v>54.81</v>
      </c>
      <c r="O269">
        <f>ROUND(ROUND(L269*Source!I2226, 6)*SmtRes!DA683, 2)</f>
        <v>0.19</v>
      </c>
      <c r="P269">
        <f>SmtRes!AG683</f>
        <v>0</v>
      </c>
      <c r="Q269">
        <f>SmtRes!DC683</f>
        <v>0</v>
      </c>
      <c r="R269">
        <f>ROUND(ROUND(Q269*Source!I2226, 6)*1, 2)</f>
        <v>0</v>
      </c>
      <c r="S269">
        <f>SmtRes!AC683</f>
        <v>0</v>
      </c>
      <c r="T269">
        <f>ROUND(ROUND(Q269*Source!I2226, 6)*SmtRes!AK683, 2)</f>
        <v>0</v>
      </c>
      <c r="U269">
        <v>3</v>
      </c>
      <c r="Z269">
        <f>SmtRes!X683</f>
        <v>-35091971</v>
      </c>
      <c r="AA269">
        <v>1203958368</v>
      </c>
      <c r="AB269">
        <v>1203958368</v>
      </c>
    </row>
    <row r="270" spans="1:28" x14ac:dyDescent="0.2">
      <c r="A270">
        <f>Source!A2228</f>
        <v>17</v>
      </c>
      <c r="B270">
        <v>2228</v>
      </c>
      <c r="C270">
        <v>3</v>
      </c>
      <c r="D270">
        <f>Source!BI2228</f>
        <v>4</v>
      </c>
      <c r="E270">
        <f>Source!FS2228</f>
        <v>0</v>
      </c>
      <c r="F270" t="str">
        <f>Source!F2228</f>
        <v>21.23-8-140</v>
      </c>
      <c r="G270" t="str">
        <f>Source!G2228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70" t="str">
        <f>Source!H2228</f>
        <v>км</v>
      </c>
      <c r="I270">
        <f>Source!I2228</f>
        <v>2E-3</v>
      </c>
      <c r="J270">
        <v>1</v>
      </c>
      <c r="K270">
        <f>Source!AC2228</f>
        <v>99860.32</v>
      </c>
      <c r="M270">
        <f>ROUND(K270*I270, 2)</f>
        <v>199.72</v>
      </c>
      <c r="N270">
        <f>Source!AC2228*IF(Source!BC2228&lt;&gt; 0, Source!BC2228, 1)</f>
        <v>99860.32</v>
      </c>
      <c r="O270">
        <f>ROUND(N270*I270, 2)</f>
        <v>199.72</v>
      </c>
      <c r="P270">
        <f>Source!AE2228</f>
        <v>0</v>
      </c>
      <c r="R270">
        <f>ROUND(P270*I270, 2)</f>
        <v>0</v>
      </c>
      <c r="S270">
        <f>Source!AE2228*IF(Source!BS2228&lt;&gt; 0, Source!BS2228, 1)</f>
        <v>0</v>
      </c>
      <c r="T270">
        <f>ROUND(S270*I270, 2)</f>
        <v>0</v>
      </c>
      <c r="U270">
        <v>3</v>
      </c>
      <c r="Z270">
        <f>Source!GF2228</f>
        <v>2077141205</v>
      </c>
      <c r="AA270">
        <v>472379674</v>
      </c>
      <c r="AB270">
        <v>472379674</v>
      </c>
    </row>
    <row r="271" spans="1:28" x14ac:dyDescent="0.2">
      <c r="A271">
        <f>Source!A2229</f>
        <v>17</v>
      </c>
      <c r="B271">
        <v>2229</v>
      </c>
      <c r="C271">
        <v>3</v>
      </c>
      <c r="D271">
        <f>Source!BI2229</f>
        <v>4</v>
      </c>
      <c r="E271">
        <f>Source!FS2229</f>
        <v>0</v>
      </c>
      <c r="F271" t="str">
        <f>Source!F2229</f>
        <v>21.21-5-84</v>
      </c>
      <c r="G271" t="str">
        <f>Source!G2229</f>
        <v>Коробки для установки выключателей, переключателей и штепсельных розеток при скрытой электропроводке, тип КУВ-1М УХЛЗ</v>
      </c>
      <c r="H271" t="str">
        <f>Source!H2229</f>
        <v>1000 шт.</v>
      </c>
      <c r="I271">
        <f>Source!I2229</f>
        <v>6.0000000000000001E-3</v>
      </c>
      <c r="J271">
        <v>1</v>
      </c>
      <c r="K271">
        <f>Source!AC2229</f>
        <v>72169.899999999994</v>
      </c>
      <c r="M271">
        <f>ROUND(K271*I271, 2)</f>
        <v>433.02</v>
      </c>
      <c r="N271">
        <f>Source!AC2229*IF(Source!BC2229&lt;&gt; 0, Source!BC2229, 1)</f>
        <v>72169.899999999994</v>
      </c>
      <c r="O271">
        <f>ROUND(N271*I271, 2)</f>
        <v>433.02</v>
      </c>
      <c r="P271">
        <f>Source!AE2229</f>
        <v>0</v>
      </c>
      <c r="R271">
        <f>ROUND(P271*I271, 2)</f>
        <v>0</v>
      </c>
      <c r="S271">
        <f>Source!AE2229*IF(Source!BS2229&lt;&gt; 0, Source!BS2229, 1)</f>
        <v>0</v>
      </c>
      <c r="T271">
        <f>ROUND(S271*I271, 2)</f>
        <v>0</v>
      </c>
      <c r="U271">
        <v>3</v>
      </c>
      <c r="Z271">
        <f>Source!GF2229</f>
        <v>653953554</v>
      </c>
      <c r="AA271">
        <v>-1378273173</v>
      </c>
      <c r="AB271">
        <v>-1378273173</v>
      </c>
    </row>
    <row r="272" spans="1:28" x14ac:dyDescent="0.2">
      <c r="A272">
        <v>20</v>
      </c>
      <c r="B272">
        <v>705</v>
      </c>
      <c r="C272">
        <v>3</v>
      </c>
      <c r="D272">
        <v>0</v>
      </c>
      <c r="E272">
        <f>SmtRes!AV705</f>
        <v>0</v>
      </c>
      <c r="F272" t="str">
        <f>SmtRes!I705</f>
        <v>21.1-25-1042</v>
      </c>
      <c r="G272" t="str">
        <f>SmtRes!K705</f>
        <v>Кабель-каналы, размер 105х50 мм: углы плоские</v>
      </c>
      <c r="H272" t="str">
        <f>SmtRes!O705</f>
        <v>шт.</v>
      </c>
      <c r="I272">
        <f>SmtRes!Y705*Source!I2233</f>
        <v>2.1</v>
      </c>
      <c r="J272">
        <f>SmtRes!AO705</f>
        <v>1</v>
      </c>
      <c r="K272">
        <f>SmtRes!AE705</f>
        <v>947.75</v>
      </c>
      <c r="L272">
        <f>SmtRes!DB705</f>
        <v>1895.5</v>
      </c>
      <c r="M272">
        <f>ROUND(ROUND(L272*Source!I2233, 6)*1, 2)</f>
        <v>1990.28</v>
      </c>
      <c r="N272">
        <f>SmtRes!AA705</f>
        <v>947.75</v>
      </c>
      <c r="O272">
        <f>ROUND(ROUND(L272*Source!I2233, 6)*SmtRes!DA705, 2)</f>
        <v>1990.28</v>
      </c>
      <c r="P272">
        <f>SmtRes!AG705</f>
        <v>0</v>
      </c>
      <c r="Q272">
        <f>SmtRes!DC705</f>
        <v>0</v>
      </c>
      <c r="R272">
        <f>ROUND(ROUND(Q272*Source!I2233, 6)*1, 2)</f>
        <v>0</v>
      </c>
      <c r="S272">
        <f>SmtRes!AC705</f>
        <v>0</v>
      </c>
      <c r="T272">
        <f>ROUND(ROUND(Q272*Source!I2233, 6)*SmtRes!AK705, 2)</f>
        <v>0</v>
      </c>
      <c r="U272">
        <v>3</v>
      </c>
      <c r="Z272">
        <f>SmtRes!X705</f>
        <v>1625024360</v>
      </c>
      <c r="AA272">
        <v>1537823898</v>
      </c>
      <c r="AB272">
        <v>1537823898</v>
      </c>
    </row>
    <row r="273" spans="1:28" x14ac:dyDescent="0.2">
      <c r="A273">
        <v>20</v>
      </c>
      <c r="B273">
        <v>704</v>
      </c>
      <c r="C273">
        <v>3</v>
      </c>
      <c r="D273">
        <v>0</v>
      </c>
      <c r="E273">
        <f>SmtRes!AV704</f>
        <v>0</v>
      </c>
      <c r="F273" t="str">
        <f>SmtRes!I704</f>
        <v>21.1-25-1041</v>
      </c>
      <c r="G273" t="str">
        <f>SmtRes!K704</f>
        <v>Кабель-каналы, размер 105х50 мм: углы наружные</v>
      </c>
      <c r="H273" t="str">
        <f>SmtRes!O704</f>
        <v>шт.</v>
      </c>
      <c r="I273">
        <f>SmtRes!Y704*Source!I2233</f>
        <v>15.75</v>
      </c>
      <c r="J273">
        <f>SmtRes!AO704</f>
        <v>1</v>
      </c>
      <c r="K273">
        <f>SmtRes!AE704</f>
        <v>776.23</v>
      </c>
      <c r="L273">
        <f>SmtRes!DB704</f>
        <v>11643.45</v>
      </c>
      <c r="M273">
        <f>ROUND(ROUND(L273*Source!I2233, 6)*1, 2)</f>
        <v>12225.62</v>
      </c>
      <c r="N273">
        <f>SmtRes!AA704</f>
        <v>776.23</v>
      </c>
      <c r="O273">
        <f>ROUND(ROUND(L273*Source!I2233, 6)*SmtRes!DA704, 2)</f>
        <v>12225.62</v>
      </c>
      <c r="P273">
        <f>SmtRes!AG704</f>
        <v>0</v>
      </c>
      <c r="Q273">
        <f>SmtRes!DC704</f>
        <v>0</v>
      </c>
      <c r="R273">
        <f>ROUND(ROUND(Q273*Source!I2233, 6)*1, 2)</f>
        <v>0</v>
      </c>
      <c r="S273">
        <f>SmtRes!AC704</f>
        <v>0</v>
      </c>
      <c r="T273">
        <f>ROUND(ROUND(Q273*Source!I2233, 6)*SmtRes!AK704, 2)</f>
        <v>0</v>
      </c>
      <c r="U273">
        <v>3</v>
      </c>
      <c r="Z273">
        <f>SmtRes!X704</f>
        <v>-1994768362</v>
      </c>
      <c r="AA273">
        <v>-619013872</v>
      </c>
      <c r="AB273">
        <v>-619013872</v>
      </c>
    </row>
    <row r="274" spans="1:28" x14ac:dyDescent="0.2">
      <c r="A274">
        <v>20</v>
      </c>
      <c r="B274">
        <v>703</v>
      </c>
      <c r="C274">
        <v>3</v>
      </c>
      <c r="D274">
        <v>0</v>
      </c>
      <c r="E274">
        <f>SmtRes!AV703</f>
        <v>0</v>
      </c>
      <c r="F274" t="str">
        <f>SmtRes!I703</f>
        <v>21.1-25-1040</v>
      </c>
      <c r="G274" t="str">
        <f>SmtRes!K703</f>
        <v>Кабель-каналы, размер 105х50 мм: углы внутренние</v>
      </c>
      <c r="H274" t="str">
        <f>SmtRes!O703</f>
        <v>шт.</v>
      </c>
      <c r="I274">
        <f>SmtRes!Y703*Source!I2233</f>
        <v>2.1</v>
      </c>
      <c r="J274">
        <f>SmtRes!AO703</f>
        <v>1</v>
      </c>
      <c r="K274">
        <f>SmtRes!AE703</f>
        <v>666.11</v>
      </c>
      <c r="L274">
        <f>SmtRes!DB703</f>
        <v>1332.22</v>
      </c>
      <c r="M274">
        <f>ROUND(ROUND(L274*Source!I2233, 6)*1, 2)</f>
        <v>1398.83</v>
      </c>
      <c r="N274">
        <f>SmtRes!AA703</f>
        <v>666.11</v>
      </c>
      <c r="O274">
        <f>ROUND(ROUND(L274*Source!I2233, 6)*SmtRes!DA703, 2)</f>
        <v>1398.83</v>
      </c>
      <c r="P274">
        <f>SmtRes!AG703</f>
        <v>0</v>
      </c>
      <c r="Q274">
        <f>SmtRes!DC703</f>
        <v>0</v>
      </c>
      <c r="R274">
        <f>ROUND(ROUND(Q274*Source!I2233, 6)*1, 2)</f>
        <v>0</v>
      </c>
      <c r="S274">
        <f>SmtRes!AC703</f>
        <v>0</v>
      </c>
      <c r="T274">
        <f>ROUND(ROUND(Q274*Source!I2233, 6)*SmtRes!AK703, 2)</f>
        <v>0</v>
      </c>
      <c r="U274">
        <v>3</v>
      </c>
      <c r="Z274">
        <f>SmtRes!X703</f>
        <v>1509415827</v>
      </c>
      <c r="AA274">
        <v>746688475</v>
      </c>
      <c r="AB274">
        <v>746688475</v>
      </c>
    </row>
    <row r="275" spans="1:28" x14ac:dyDescent="0.2">
      <c r="A275">
        <v>20</v>
      </c>
      <c r="B275">
        <v>702</v>
      </c>
      <c r="C275">
        <v>3</v>
      </c>
      <c r="D275">
        <v>0</v>
      </c>
      <c r="E275">
        <f>SmtRes!AV702</f>
        <v>0</v>
      </c>
      <c r="F275" t="str">
        <f>SmtRes!I702</f>
        <v>21.1-25-1038</v>
      </c>
      <c r="G275" t="str">
        <f>SmtRes!K702</f>
        <v>Кабель-каналы, размер 105х50 мм: накладки на стык профилей</v>
      </c>
      <c r="H275" t="str">
        <f>SmtRes!O702</f>
        <v>шт.</v>
      </c>
      <c r="I275">
        <f>SmtRes!Y702*Source!I2233</f>
        <v>4.2</v>
      </c>
      <c r="J275">
        <f>SmtRes!AO702</f>
        <v>1</v>
      </c>
      <c r="K275">
        <f>SmtRes!AE702</f>
        <v>54.24</v>
      </c>
      <c r="L275">
        <f>SmtRes!DB702</f>
        <v>216.96</v>
      </c>
      <c r="M275">
        <f>ROUND(ROUND(L275*Source!I2233, 6)*1, 2)</f>
        <v>227.81</v>
      </c>
      <c r="N275">
        <f>SmtRes!AA702</f>
        <v>54.24</v>
      </c>
      <c r="O275">
        <f>ROUND(ROUND(L275*Source!I2233, 6)*SmtRes!DA702, 2)</f>
        <v>227.81</v>
      </c>
      <c r="P275">
        <f>SmtRes!AG702</f>
        <v>0</v>
      </c>
      <c r="Q275">
        <f>SmtRes!DC702</f>
        <v>0</v>
      </c>
      <c r="R275">
        <f>ROUND(ROUND(Q275*Source!I2233, 6)*1, 2)</f>
        <v>0</v>
      </c>
      <c r="S275">
        <f>SmtRes!AC702</f>
        <v>0</v>
      </c>
      <c r="T275">
        <f>ROUND(ROUND(Q275*Source!I2233, 6)*SmtRes!AK702, 2)</f>
        <v>0</v>
      </c>
      <c r="U275">
        <v>3</v>
      </c>
      <c r="Z275">
        <f>SmtRes!X702</f>
        <v>-2070555848</v>
      </c>
      <c r="AA275">
        <v>-158674467</v>
      </c>
      <c r="AB275">
        <v>-158674467</v>
      </c>
    </row>
    <row r="276" spans="1:28" x14ac:dyDescent="0.2">
      <c r="A276">
        <v>20</v>
      </c>
      <c r="B276">
        <v>701</v>
      </c>
      <c r="C276">
        <v>3</v>
      </c>
      <c r="D276">
        <v>0</v>
      </c>
      <c r="E276">
        <f>SmtRes!AV701</f>
        <v>0</v>
      </c>
      <c r="F276" t="str">
        <f>SmtRes!I701</f>
        <v>21.1-25-1037</v>
      </c>
      <c r="G276" t="str">
        <f>SmtRes!K701</f>
        <v>Кабель-каналы, размер 105х50 мм: накладки на стык крышки</v>
      </c>
      <c r="H276" t="str">
        <f>SmtRes!O701</f>
        <v>шт.</v>
      </c>
      <c r="I276">
        <f>SmtRes!Y701*Source!I2233</f>
        <v>4.2</v>
      </c>
      <c r="J276">
        <f>SmtRes!AO701</f>
        <v>1</v>
      </c>
      <c r="K276">
        <f>SmtRes!AE701</f>
        <v>172.42</v>
      </c>
      <c r="L276">
        <f>SmtRes!DB701</f>
        <v>689.68</v>
      </c>
      <c r="M276">
        <f>ROUND(ROUND(L276*Source!I2233, 6)*1, 2)</f>
        <v>724.16</v>
      </c>
      <c r="N276">
        <f>SmtRes!AA701</f>
        <v>172.42</v>
      </c>
      <c r="O276">
        <f>ROUND(ROUND(L276*Source!I2233, 6)*SmtRes!DA701, 2)</f>
        <v>724.16</v>
      </c>
      <c r="P276">
        <f>SmtRes!AG701</f>
        <v>0</v>
      </c>
      <c r="Q276">
        <f>SmtRes!DC701</f>
        <v>0</v>
      </c>
      <c r="R276">
        <f>ROUND(ROUND(Q276*Source!I2233, 6)*1, 2)</f>
        <v>0</v>
      </c>
      <c r="S276">
        <f>SmtRes!AC701</f>
        <v>0</v>
      </c>
      <c r="T276">
        <f>ROUND(ROUND(Q276*Source!I2233, 6)*SmtRes!AK701, 2)</f>
        <v>0</v>
      </c>
      <c r="U276">
        <v>3</v>
      </c>
      <c r="Z276">
        <f>SmtRes!X701</f>
        <v>1474194811</v>
      </c>
      <c r="AA276">
        <v>528708715</v>
      </c>
      <c r="AB276">
        <v>528708715</v>
      </c>
    </row>
    <row r="277" spans="1:28" x14ac:dyDescent="0.2">
      <c r="A277">
        <v>20</v>
      </c>
      <c r="B277">
        <v>700</v>
      </c>
      <c r="C277">
        <v>3</v>
      </c>
      <c r="D277">
        <v>0</v>
      </c>
      <c r="E277">
        <f>SmtRes!AV700</f>
        <v>0</v>
      </c>
      <c r="F277" t="str">
        <f>SmtRes!I700</f>
        <v>21.1-25-1036</v>
      </c>
      <c r="G277" t="str">
        <f>SmtRes!K700</f>
        <v>Кабель-каналы, размер 105х50 мм: заглушки</v>
      </c>
      <c r="H277" t="str">
        <f>SmtRes!O700</f>
        <v>шт.</v>
      </c>
      <c r="I277">
        <f>SmtRes!Y700*Source!I2233</f>
        <v>15.75</v>
      </c>
      <c r="J277">
        <f>SmtRes!AO700</f>
        <v>1</v>
      </c>
      <c r="K277">
        <f>SmtRes!AE700</f>
        <v>153.13</v>
      </c>
      <c r="L277">
        <f>SmtRes!DB700</f>
        <v>2296.9499999999998</v>
      </c>
      <c r="M277">
        <f>ROUND(ROUND(L277*Source!I2233, 6)*1, 2)</f>
        <v>2411.8000000000002</v>
      </c>
      <c r="N277">
        <f>SmtRes!AA700</f>
        <v>153.13</v>
      </c>
      <c r="O277">
        <f>ROUND(ROUND(L277*Source!I2233, 6)*SmtRes!DA700, 2)</f>
        <v>2411.8000000000002</v>
      </c>
      <c r="P277">
        <f>SmtRes!AG700</f>
        <v>0</v>
      </c>
      <c r="Q277">
        <f>SmtRes!DC700</f>
        <v>0</v>
      </c>
      <c r="R277">
        <f>ROUND(ROUND(Q277*Source!I2233, 6)*1, 2)</f>
        <v>0</v>
      </c>
      <c r="S277">
        <f>SmtRes!AC700</f>
        <v>0</v>
      </c>
      <c r="T277">
        <f>ROUND(ROUND(Q277*Source!I2233, 6)*SmtRes!AK700, 2)</f>
        <v>0</v>
      </c>
      <c r="U277">
        <v>3</v>
      </c>
      <c r="Z277">
        <f>SmtRes!X700</f>
        <v>1594614613</v>
      </c>
      <c r="AA277">
        <v>-1719495285</v>
      </c>
      <c r="AB277">
        <v>-1719495285</v>
      </c>
    </row>
    <row r="278" spans="1:28" x14ac:dyDescent="0.2">
      <c r="A278">
        <v>20</v>
      </c>
      <c r="B278">
        <v>699</v>
      </c>
      <c r="C278">
        <v>3</v>
      </c>
      <c r="D278">
        <v>0</v>
      </c>
      <c r="E278">
        <f>SmtRes!AV699</f>
        <v>0</v>
      </c>
      <c r="F278" t="str">
        <f>SmtRes!I699</f>
        <v>21.1-25-1035</v>
      </c>
      <c r="G278" t="str">
        <f>SmtRes!K699</f>
        <v>Кабель-каналы, размер 105х50 мм: короба c направляющими</v>
      </c>
      <c r="H278" t="str">
        <f>SmtRes!O699</f>
        <v>м</v>
      </c>
      <c r="I278">
        <f>SmtRes!Y699*Source!I2233</f>
        <v>105</v>
      </c>
      <c r="J278">
        <f>SmtRes!AO699</f>
        <v>1</v>
      </c>
      <c r="K278">
        <f>SmtRes!AE699</f>
        <v>658.59</v>
      </c>
      <c r="L278">
        <f>SmtRes!DB699</f>
        <v>65859</v>
      </c>
      <c r="M278">
        <f>ROUND(ROUND(L278*Source!I2233, 6)*1, 2)</f>
        <v>69151.95</v>
      </c>
      <c r="N278">
        <f>SmtRes!AA699</f>
        <v>658.59</v>
      </c>
      <c r="O278">
        <f>ROUND(ROUND(L278*Source!I2233, 6)*SmtRes!DA699, 2)</f>
        <v>69151.95</v>
      </c>
      <c r="P278">
        <f>SmtRes!AG699</f>
        <v>0</v>
      </c>
      <c r="Q278">
        <f>SmtRes!DC699</f>
        <v>0</v>
      </c>
      <c r="R278">
        <f>ROUND(ROUND(Q278*Source!I2233, 6)*1, 2)</f>
        <v>0</v>
      </c>
      <c r="S278">
        <f>SmtRes!AC699</f>
        <v>0</v>
      </c>
      <c r="T278">
        <f>ROUND(ROUND(Q278*Source!I2233, 6)*SmtRes!AK699, 2)</f>
        <v>0</v>
      </c>
      <c r="U278">
        <v>3</v>
      </c>
      <c r="Z278">
        <f>SmtRes!X699</f>
        <v>1505022798</v>
      </c>
      <c r="AA278">
        <v>892245811</v>
      </c>
      <c r="AB278">
        <v>892245811</v>
      </c>
    </row>
    <row r="279" spans="1:28" x14ac:dyDescent="0.2">
      <c r="A279">
        <v>20</v>
      </c>
      <c r="B279">
        <v>698</v>
      </c>
      <c r="C279">
        <v>3</v>
      </c>
      <c r="D279">
        <v>0</v>
      </c>
      <c r="E279">
        <f>SmtRes!AV698</f>
        <v>0</v>
      </c>
      <c r="F279" t="str">
        <f>SmtRes!I698</f>
        <v>21.1-11-81</v>
      </c>
      <c r="G279" t="str">
        <f>SmtRes!K698</f>
        <v>Патроны, калибр 6,8/11 М для дюбеля</v>
      </c>
      <c r="H279" t="str">
        <f>SmtRes!O698</f>
        <v>100 шт.</v>
      </c>
      <c r="I279">
        <f>SmtRes!Y698*Source!I2233</f>
        <v>4.2</v>
      </c>
      <c r="J279">
        <f>SmtRes!AO698</f>
        <v>1</v>
      </c>
      <c r="K279">
        <f>SmtRes!AE698</f>
        <v>997.35</v>
      </c>
      <c r="L279">
        <f>SmtRes!DB698</f>
        <v>3989.4</v>
      </c>
      <c r="M279">
        <f>ROUND(ROUND(L279*Source!I2233, 6)*1, 2)</f>
        <v>4188.87</v>
      </c>
      <c r="N279">
        <f>SmtRes!AA698</f>
        <v>997.35</v>
      </c>
      <c r="O279">
        <f>ROUND(ROUND(L279*Source!I2233, 6)*SmtRes!DA698, 2)</f>
        <v>4188.87</v>
      </c>
      <c r="P279">
        <f>SmtRes!AG698</f>
        <v>0</v>
      </c>
      <c r="Q279">
        <f>SmtRes!DC698</f>
        <v>0</v>
      </c>
      <c r="R279">
        <f>ROUND(ROUND(Q279*Source!I2233, 6)*1, 2)</f>
        <v>0</v>
      </c>
      <c r="S279">
        <f>SmtRes!AC698</f>
        <v>0</v>
      </c>
      <c r="T279">
        <f>ROUND(ROUND(Q279*Source!I2233, 6)*SmtRes!AK698, 2)</f>
        <v>0</v>
      </c>
      <c r="U279">
        <v>3</v>
      </c>
      <c r="Z279">
        <f>SmtRes!X698</f>
        <v>1583670906</v>
      </c>
      <c r="AA279">
        <v>-274985448</v>
      </c>
      <c r="AB279">
        <v>-274985448</v>
      </c>
    </row>
    <row r="280" spans="1:28" x14ac:dyDescent="0.2">
      <c r="A280">
        <v>20</v>
      </c>
      <c r="B280">
        <v>697</v>
      </c>
      <c r="C280">
        <v>3</v>
      </c>
      <c r="D280">
        <v>0</v>
      </c>
      <c r="E280">
        <f>SmtRes!AV697</f>
        <v>0</v>
      </c>
      <c r="F280" t="str">
        <f>SmtRes!I697</f>
        <v>21.1-11-108</v>
      </c>
      <c r="G280" t="str">
        <f>SmtRes!K697</f>
        <v>Шурупы-саморезы, размер 3,5х45 мм</v>
      </c>
      <c r="H280" t="str">
        <f>SmtRes!O697</f>
        <v>т</v>
      </c>
      <c r="I280">
        <f>SmtRes!Y697*Source!I2233</f>
        <v>7.7700000000000002E-4</v>
      </c>
      <c r="J280">
        <f>SmtRes!AO697</f>
        <v>1</v>
      </c>
      <c r="K280">
        <f>SmtRes!AE697</f>
        <v>190540.34</v>
      </c>
      <c r="L280">
        <f>SmtRes!DB697</f>
        <v>141</v>
      </c>
      <c r="M280">
        <f>ROUND(ROUND(L280*Source!I2233, 6)*1, 2)</f>
        <v>148.05000000000001</v>
      </c>
      <c r="N280">
        <f>SmtRes!AA697</f>
        <v>190540.34</v>
      </c>
      <c r="O280">
        <f>ROUND(ROUND(L280*Source!I2233, 6)*SmtRes!DA697, 2)</f>
        <v>148.05000000000001</v>
      </c>
      <c r="P280">
        <f>SmtRes!AG697</f>
        <v>0</v>
      </c>
      <c r="Q280">
        <f>SmtRes!DC697</f>
        <v>0</v>
      </c>
      <c r="R280">
        <f>ROUND(ROUND(Q280*Source!I2233, 6)*1, 2)</f>
        <v>0</v>
      </c>
      <c r="S280">
        <f>SmtRes!AC697</f>
        <v>0</v>
      </c>
      <c r="T280">
        <f>ROUND(ROUND(Q280*Source!I2233, 6)*SmtRes!AK697, 2)</f>
        <v>0</v>
      </c>
      <c r="U280">
        <v>3</v>
      </c>
      <c r="Z280">
        <f>SmtRes!X697</f>
        <v>-181271767</v>
      </c>
      <c r="AA280">
        <v>-2066596354</v>
      </c>
      <c r="AB280">
        <v>-2066596354</v>
      </c>
    </row>
    <row r="281" spans="1:28" x14ac:dyDescent="0.2">
      <c r="A281">
        <v>20</v>
      </c>
      <c r="B281">
        <v>696</v>
      </c>
      <c r="C281">
        <v>3</v>
      </c>
      <c r="D281">
        <v>0</v>
      </c>
      <c r="E281">
        <f>SmtRes!AV696</f>
        <v>0</v>
      </c>
      <c r="F281" t="str">
        <f>SmtRes!I696</f>
        <v>21.1-1-1065</v>
      </c>
      <c r="G281" t="str">
        <f>SmtRes!K696</f>
        <v>Кабель-каналы, размер 105х50 мм: ответвления Т-образные</v>
      </c>
      <c r="H281" t="str">
        <f>SmtRes!O696</f>
        <v>шт.</v>
      </c>
      <c r="I281">
        <f>SmtRes!Y696*Source!I2233</f>
        <v>2.1</v>
      </c>
      <c r="J281">
        <f>SmtRes!AO696</f>
        <v>1</v>
      </c>
      <c r="K281">
        <f>SmtRes!AE696</f>
        <v>1415.18</v>
      </c>
      <c r="L281">
        <f>SmtRes!DB696</f>
        <v>2830.36</v>
      </c>
      <c r="M281">
        <f>ROUND(ROUND(L281*Source!I2233, 6)*1, 2)</f>
        <v>2971.88</v>
      </c>
      <c r="N281">
        <f>SmtRes!AA696</f>
        <v>1415.18</v>
      </c>
      <c r="O281">
        <f>ROUND(ROUND(L281*Source!I2233, 6)*SmtRes!DA696, 2)</f>
        <v>2971.88</v>
      </c>
      <c r="P281">
        <f>SmtRes!AG696</f>
        <v>0</v>
      </c>
      <c r="Q281">
        <f>SmtRes!DC696</f>
        <v>0</v>
      </c>
      <c r="R281">
        <f>ROUND(ROUND(Q281*Source!I2233, 6)*1, 2)</f>
        <v>0</v>
      </c>
      <c r="S281">
        <f>SmtRes!AC696</f>
        <v>0</v>
      </c>
      <c r="T281">
        <f>ROUND(ROUND(Q281*Source!I2233, 6)*SmtRes!AK696, 2)</f>
        <v>0</v>
      </c>
      <c r="U281">
        <v>3</v>
      </c>
      <c r="Z281">
        <f>SmtRes!X696</f>
        <v>-1464590454</v>
      </c>
      <c r="AA281">
        <v>-1296774037</v>
      </c>
      <c r="AB281">
        <v>-1296774037</v>
      </c>
    </row>
    <row r="282" spans="1:28" x14ac:dyDescent="0.2">
      <c r="A282">
        <v>20</v>
      </c>
      <c r="B282">
        <v>714</v>
      </c>
      <c r="C282">
        <v>3</v>
      </c>
      <c r="D282">
        <v>0</v>
      </c>
      <c r="E282">
        <f>SmtRes!AV714</f>
        <v>0</v>
      </c>
      <c r="F282" t="str">
        <f>SmtRes!I714</f>
        <v>21.23-13-14</v>
      </c>
      <c r="G282" t="str">
        <f>SmtRes!K714</f>
        <v>Провода силовые с медными жилами в поливинилхлоридной изоляции, марка ПуГВ, номинальное напряжение до 450 В, число жил и сечение 1х6 мм2</v>
      </c>
      <c r="H282" t="str">
        <f>SmtRes!O714</f>
        <v>км</v>
      </c>
      <c r="I282">
        <f>SmtRes!Y714*Source!I2234</f>
        <v>5.1499999999999997E-2</v>
      </c>
      <c r="J282">
        <f>SmtRes!AO714</f>
        <v>1</v>
      </c>
      <c r="K282">
        <f>SmtRes!AE714</f>
        <v>99643.05</v>
      </c>
      <c r="L282">
        <f>SmtRes!DB714</f>
        <v>10263.23</v>
      </c>
      <c r="M282">
        <f>ROUND(ROUND(L282*Source!I2234, 6)*1, 2)</f>
        <v>5131.62</v>
      </c>
      <c r="N282">
        <f>SmtRes!AA714</f>
        <v>99643.05</v>
      </c>
      <c r="O282">
        <f>ROUND(ROUND(L282*Source!I2234, 6)*SmtRes!DA714, 2)</f>
        <v>5131.62</v>
      </c>
      <c r="P282">
        <f>SmtRes!AG714</f>
        <v>0</v>
      </c>
      <c r="Q282">
        <f>SmtRes!DC714</f>
        <v>0</v>
      </c>
      <c r="R282">
        <f>ROUND(ROUND(Q282*Source!I2234, 6)*1, 2)</f>
        <v>0</v>
      </c>
      <c r="S282">
        <f>SmtRes!AC714</f>
        <v>0</v>
      </c>
      <c r="T282">
        <f>ROUND(ROUND(Q282*Source!I2234, 6)*SmtRes!AK714, 2)</f>
        <v>0</v>
      </c>
      <c r="U282">
        <v>3</v>
      </c>
      <c r="Z282">
        <f>SmtRes!X714</f>
        <v>1173250179</v>
      </c>
      <c r="AA282">
        <v>-458052105</v>
      </c>
      <c r="AB282">
        <v>-458052105</v>
      </c>
    </row>
    <row r="283" spans="1:28" x14ac:dyDescent="0.2">
      <c r="A283">
        <v>20</v>
      </c>
      <c r="B283">
        <v>713</v>
      </c>
      <c r="C283">
        <v>3</v>
      </c>
      <c r="D283">
        <v>0</v>
      </c>
      <c r="E283">
        <f>SmtRes!AV713</f>
        <v>0</v>
      </c>
      <c r="F283" t="str">
        <f>SmtRes!I713</f>
        <v>21.21-5-44</v>
      </c>
      <c r="G283" t="str">
        <f>SmtRes!K713</f>
        <v>Кнопки для ленты ЛМ, тип 3,5</v>
      </c>
      <c r="H283" t="str">
        <f>SmtRes!O713</f>
        <v>1000 шт.</v>
      </c>
      <c r="I283">
        <f>SmtRes!Y713*Source!I2234</f>
        <v>0.01</v>
      </c>
      <c r="J283">
        <f>SmtRes!AO713</f>
        <v>1</v>
      </c>
      <c r="K283">
        <f>SmtRes!AE713</f>
        <v>258.44</v>
      </c>
      <c r="L283">
        <f>SmtRes!DB713</f>
        <v>5.17</v>
      </c>
      <c r="M283">
        <f>ROUND(ROUND(L283*Source!I2234, 6)*1, 2)</f>
        <v>2.59</v>
      </c>
      <c r="N283">
        <f>SmtRes!AA713</f>
        <v>258.44</v>
      </c>
      <c r="O283">
        <f>ROUND(ROUND(L283*Source!I2234, 6)*SmtRes!DA713, 2)</f>
        <v>2.59</v>
      </c>
      <c r="P283">
        <f>SmtRes!AG713</f>
        <v>0</v>
      </c>
      <c r="Q283">
        <f>SmtRes!DC713</f>
        <v>0</v>
      </c>
      <c r="R283">
        <f>ROUND(ROUND(Q283*Source!I2234, 6)*1, 2)</f>
        <v>0</v>
      </c>
      <c r="S283">
        <f>SmtRes!AC713</f>
        <v>0</v>
      </c>
      <c r="T283">
        <f>ROUND(ROUND(Q283*Source!I2234, 6)*SmtRes!AK713, 2)</f>
        <v>0</v>
      </c>
      <c r="U283">
        <v>3</v>
      </c>
      <c r="Z283">
        <f>SmtRes!X713</f>
        <v>-1680055193</v>
      </c>
      <c r="AA283">
        <v>-2054620093</v>
      </c>
      <c r="AB283">
        <v>-2054620093</v>
      </c>
    </row>
    <row r="284" spans="1:28" x14ac:dyDescent="0.2">
      <c r="A284">
        <v>20</v>
      </c>
      <c r="B284">
        <v>712</v>
      </c>
      <c r="C284">
        <v>3</v>
      </c>
      <c r="D284">
        <v>0</v>
      </c>
      <c r="E284">
        <f>SmtRes!AV712</f>
        <v>0</v>
      </c>
      <c r="F284" t="str">
        <f>SmtRes!I712</f>
        <v>21.21-5-342</v>
      </c>
      <c r="G284" t="str">
        <f>SmtRes!K712</f>
        <v>Хомуты (стяжки) кабельные из полиамида, размеры 3,6х200 мм</v>
      </c>
      <c r="H284" t="str">
        <f>SmtRes!O712</f>
        <v>100 шт.</v>
      </c>
      <c r="I284">
        <f>SmtRes!Y712*Source!I2234</f>
        <v>0.13</v>
      </c>
      <c r="J284">
        <f>SmtRes!AO712</f>
        <v>1</v>
      </c>
      <c r="K284">
        <f>SmtRes!AE712</f>
        <v>127.48</v>
      </c>
      <c r="L284">
        <f>SmtRes!DB712</f>
        <v>33.14</v>
      </c>
      <c r="M284">
        <f>ROUND(ROUND(L284*Source!I2234, 6)*1, 2)</f>
        <v>16.57</v>
      </c>
      <c r="N284">
        <f>SmtRes!AA712</f>
        <v>127.48</v>
      </c>
      <c r="O284">
        <f>ROUND(ROUND(L284*Source!I2234, 6)*SmtRes!DA712, 2)</f>
        <v>16.57</v>
      </c>
      <c r="P284">
        <f>SmtRes!AG712</f>
        <v>0</v>
      </c>
      <c r="Q284">
        <f>SmtRes!DC712</f>
        <v>0</v>
      </c>
      <c r="R284">
        <f>ROUND(ROUND(Q284*Source!I2234, 6)*1, 2)</f>
        <v>0</v>
      </c>
      <c r="S284">
        <f>SmtRes!AC712</f>
        <v>0</v>
      </c>
      <c r="T284">
        <f>ROUND(ROUND(Q284*Source!I2234, 6)*SmtRes!AK712, 2)</f>
        <v>0</v>
      </c>
      <c r="U284">
        <v>3</v>
      </c>
      <c r="Z284">
        <f>SmtRes!X712</f>
        <v>527662241</v>
      </c>
      <c r="AA284">
        <v>-1533345047</v>
      </c>
      <c r="AB284">
        <v>-1533345047</v>
      </c>
    </row>
    <row r="285" spans="1:28" x14ac:dyDescent="0.2">
      <c r="A285">
        <v>20</v>
      </c>
      <c r="B285">
        <v>711</v>
      </c>
      <c r="C285">
        <v>3</v>
      </c>
      <c r="D285">
        <v>0</v>
      </c>
      <c r="E285">
        <f>SmtRes!AV711</f>
        <v>0</v>
      </c>
      <c r="F285" t="str">
        <f>SmtRes!I711</f>
        <v>21.21-5-305</v>
      </c>
      <c r="G285" t="str">
        <f>SmtRes!K711</f>
        <v>Сжимы, тип У731М для проводников магистральных сечением от 4 до 10 мм2 и ответвительных от 1,5 до 10 мм2</v>
      </c>
      <c r="H285" t="str">
        <f>SmtRes!O711</f>
        <v>шт.</v>
      </c>
      <c r="I285">
        <f>SmtRes!Y711*Source!I2234</f>
        <v>5</v>
      </c>
      <c r="J285">
        <f>SmtRes!AO711</f>
        <v>1</v>
      </c>
      <c r="K285">
        <f>SmtRes!AE711</f>
        <v>29.36</v>
      </c>
      <c r="L285">
        <f>SmtRes!DB711</f>
        <v>293.60000000000002</v>
      </c>
      <c r="M285">
        <f>ROUND(ROUND(L285*Source!I2234, 6)*1, 2)</f>
        <v>146.80000000000001</v>
      </c>
      <c r="N285">
        <f>SmtRes!AA711</f>
        <v>29.36</v>
      </c>
      <c r="O285">
        <f>ROUND(ROUND(L285*Source!I2234, 6)*SmtRes!DA711, 2)</f>
        <v>146.80000000000001</v>
      </c>
      <c r="P285">
        <f>SmtRes!AG711</f>
        <v>0</v>
      </c>
      <c r="Q285">
        <f>SmtRes!DC711</f>
        <v>0</v>
      </c>
      <c r="R285">
        <f>ROUND(ROUND(Q285*Source!I2234, 6)*1, 2)</f>
        <v>0</v>
      </c>
      <c r="S285">
        <f>SmtRes!AC711</f>
        <v>0</v>
      </c>
      <c r="T285">
        <f>ROUND(ROUND(Q285*Source!I2234, 6)*SmtRes!AK711, 2)</f>
        <v>0</v>
      </c>
      <c r="U285">
        <v>3</v>
      </c>
      <c r="Z285">
        <f>SmtRes!X711</f>
        <v>1884843886</v>
      </c>
      <c r="AA285">
        <v>1143219249</v>
      </c>
      <c r="AB285">
        <v>1143219249</v>
      </c>
    </row>
    <row r="286" spans="1:28" x14ac:dyDescent="0.2">
      <c r="A286">
        <v>20</v>
      </c>
      <c r="B286">
        <v>710</v>
      </c>
      <c r="C286">
        <v>3</v>
      </c>
      <c r="D286">
        <v>0</v>
      </c>
      <c r="E286">
        <f>SmtRes!AV710</f>
        <v>0</v>
      </c>
      <c r="F286" t="str">
        <f>SmtRes!I710</f>
        <v>21.21-5-2</v>
      </c>
      <c r="G286" t="str">
        <f>SmtRes!K710</f>
        <v>Бирки маркировочные для кабелей и проводов, тип У153 У3,5</v>
      </c>
      <c r="H286" t="str">
        <f>SmtRes!O710</f>
        <v>1000 шт.</v>
      </c>
      <c r="I286">
        <f>SmtRes!Y710*Source!I2234</f>
        <v>2.5000000000000001E-3</v>
      </c>
      <c r="J286">
        <f>SmtRes!AO710</f>
        <v>1</v>
      </c>
      <c r="K286">
        <f>SmtRes!AE710</f>
        <v>718.56</v>
      </c>
      <c r="L286">
        <f>SmtRes!DB710</f>
        <v>3.59</v>
      </c>
      <c r="M286">
        <f>ROUND(ROUND(L286*Source!I2234, 6)*1, 2)</f>
        <v>1.8</v>
      </c>
      <c r="N286">
        <f>SmtRes!AA710</f>
        <v>718.56</v>
      </c>
      <c r="O286">
        <f>ROUND(ROUND(L286*Source!I2234, 6)*SmtRes!DA710, 2)</f>
        <v>1.8</v>
      </c>
      <c r="P286">
        <f>SmtRes!AG710</f>
        <v>0</v>
      </c>
      <c r="Q286">
        <f>SmtRes!DC710</f>
        <v>0</v>
      </c>
      <c r="R286">
        <f>ROUND(ROUND(Q286*Source!I2234, 6)*1, 2)</f>
        <v>0</v>
      </c>
      <c r="S286">
        <f>SmtRes!AC710</f>
        <v>0</v>
      </c>
      <c r="T286">
        <f>ROUND(ROUND(Q286*Source!I2234, 6)*SmtRes!AK710, 2)</f>
        <v>0</v>
      </c>
      <c r="U286">
        <v>3</v>
      </c>
      <c r="Z286">
        <f>SmtRes!X710</f>
        <v>-1948375318</v>
      </c>
      <c r="AA286">
        <v>299589489</v>
      </c>
      <c r="AB286">
        <v>299589489</v>
      </c>
    </row>
    <row r="287" spans="1:28" x14ac:dyDescent="0.2">
      <c r="A287">
        <v>20</v>
      </c>
      <c r="B287">
        <v>709</v>
      </c>
      <c r="C287">
        <v>3</v>
      </c>
      <c r="D287">
        <v>0</v>
      </c>
      <c r="E287">
        <f>SmtRes!AV709</f>
        <v>0</v>
      </c>
      <c r="F287" t="str">
        <f>SmtRes!I709</f>
        <v>21.21-5-114</v>
      </c>
      <c r="G287" t="str">
        <f>SmtRes!K709</f>
        <v>Лента монтажная, тип ЛМ-5</v>
      </c>
      <c r="H287" t="str">
        <f>SmtRes!O709</f>
        <v>м</v>
      </c>
      <c r="I287">
        <f>SmtRes!Y709*Source!I2234</f>
        <v>2.5</v>
      </c>
      <c r="J287">
        <f>SmtRes!AO709</f>
        <v>1</v>
      </c>
      <c r="K287">
        <f>SmtRes!AE709</f>
        <v>5.71</v>
      </c>
      <c r="L287">
        <f>SmtRes!DB709</f>
        <v>28.55</v>
      </c>
      <c r="M287">
        <f>ROUND(ROUND(L287*Source!I2234, 6)*1, 2)</f>
        <v>14.28</v>
      </c>
      <c r="N287">
        <f>SmtRes!AA709</f>
        <v>5.71</v>
      </c>
      <c r="O287">
        <f>ROUND(ROUND(L287*Source!I2234, 6)*SmtRes!DA709, 2)</f>
        <v>14.28</v>
      </c>
      <c r="P287">
        <f>SmtRes!AG709</f>
        <v>0</v>
      </c>
      <c r="Q287">
        <f>SmtRes!DC709</f>
        <v>0</v>
      </c>
      <c r="R287">
        <f>ROUND(ROUND(Q287*Source!I2234, 6)*1, 2)</f>
        <v>0</v>
      </c>
      <c r="S287">
        <f>SmtRes!AC709</f>
        <v>0</v>
      </c>
      <c r="T287">
        <f>ROUND(ROUND(Q287*Source!I2234, 6)*SmtRes!AK709, 2)</f>
        <v>0</v>
      </c>
      <c r="U287">
        <v>3</v>
      </c>
      <c r="Z287">
        <f>SmtRes!X709</f>
        <v>-1189895200</v>
      </c>
      <c r="AA287">
        <v>193152040</v>
      </c>
      <c r="AB287">
        <v>193152040</v>
      </c>
    </row>
    <row r="288" spans="1:28" x14ac:dyDescent="0.2">
      <c r="A288">
        <v>20</v>
      </c>
      <c r="B288">
        <v>708</v>
      </c>
      <c r="C288">
        <v>3</v>
      </c>
      <c r="D288">
        <v>0</v>
      </c>
      <c r="E288">
        <f>SmtRes!AV708</f>
        <v>0</v>
      </c>
      <c r="F288" t="str">
        <f>SmtRes!I708</f>
        <v>21.1-20-10</v>
      </c>
      <c r="G288" t="str">
        <f>SmtRes!K708</f>
        <v>Лента изоляционная хлопчатобумажная</v>
      </c>
      <c r="H288" t="str">
        <f>SmtRes!O708</f>
        <v>кг</v>
      </c>
      <c r="I288">
        <f>SmtRes!Y708*Source!I2234</f>
        <v>0.08</v>
      </c>
      <c r="J288">
        <f>SmtRes!AO708</f>
        <v>1</v>
      </c>
      <c r="K288">
        <f>SmtRes!AE708</f>
        <v>363.22</v>
      </c>
      <c r="L288">
        <f>SmtRes!DB708</f>
        <v>58.12</v>
      </c>
      <c r="M288">
        <f>ROUND(ROUND(L288*Source!I2234, 6)*1, 2)</f>
        <v>29.06</v>
      </c>
      <c r="N288">
        <f>SmtRes!AA708</f>
        <v>363.22</v>
      </c>
      <c r="O288">
        <f>ROUND(ROUND(L288*Source!I2234, 6)*SmtRes!DA708, 2)</f>
        <v>29.06</v>
      </c>
      <c r="P288">
        <f>SmtRes!AG708</f>
        <v>0</v>
      </c>
      <c r="Q288">
        <f>SmtRes!DC708</f>
        <v>0</v>
      </c>
      <c r="R288">
        <f>ROUND(ROUND(Q288*Source!I2234, 6)*1, 2)</f>
        <v>0</v>
      </c>
      <c r="S288">
        <f>SmtRes!AC708</f>
        <v>0</v>
      </c>
      <c r="T288">
        <f>ROUND(ROUND(Q288*Source!I2234, 6)*SmtRes!AK708, 2)</f>
        <v>0</v>
      </c>
      <c r="U288">
        <v>3</v>
      </c>
      <c r="Z288">
        <f>SmtRes!X708</f>
        <v>1719425291</v>
      </c>
      <c r="AA288">
        <v>-1596111638</v>
      </c>
      <c r="AB288">
        <v>-1596111638</v>
      </c>
    </row>
    <row r="289" spans="1:28" x14ac:dyDescent="0.2">
      <c r="A289">
        <f>Source!A2235</f>
        <v>17</v>
      </c>
      <c r="B289">
        <v>2235</v>
      </c>
      <c r="C289">
        <v>3</v>
      </c>
      <c r="D289">
        <f>Source!BI2235</f>
        <v>4</v>
      </c>
      <c r="E289">
        <f>Source!FS2235</f>
        <v>0</v>
      </c>
      <c r="F289" t="str">
        <f>Source!F2235</f>
        <v>21.23-8-270</v>
      </c>
      <c r="G289" t="str">
        <f>Source!G2235</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289" t="str">
        <f>Source!H2235</f>
        <v>км</v>
      </c>
      <c r="I289">
        <f>Source!I2235</f>
        <v>0.05</v>
      </c>
      <c r="J289">
        <v>1</v>
      </c>
      <c r="K289">
        <f>Source!AC2235</f>
        <v>129532.62</v>
      </c>
      <c r="M289">
        <f>ROUND(K289*I289, 2)</f>
        <v>6476.63</v>
      </c>
      <c r="N289">
        <f>Source!AC2235*IF(Source!BC2235&lt;&gt; 0, Source!BC2235, 1)</f>
        <v>129532.62</v>
      </c>
      <c r="O289">
        <f>ROUND(N289*I289, 2)</f>
        <v>6476.63</v>
      </c>
      <c r="P289">
        <f>Source!AE2235</f>
        <v>0</v>
      </c>
      <c r="R289">
        <f>ROUND(P289*I289, 2)</f>
        <v>0</v>
      </c>
      <c r="S289">
        <f>Source!AE2235*IF(Source!BS2235&lt;&gt; 0, Source!BS2235, 1)</f>
        <v>0</v>
      </c>
      <c r="T289">
        <f>ROUND(S289*I289, 2)</f>
        <v>0</v>
      </c>
      <c r="U289">
        <v>3</v>
      </c>
      <c r="Z289">
        <f>Source!GF2235</f>
        <v>7717958</v>
      </c>
      <c r="AA289">
        <v>2094450950</v>
      </c>
      <c r="AB289">
        <v>2094450950</v>
      </c>
    </row>
    <row r="290" spans="1:28" x14ac:dyDescent="0.2">
      <c r="A290">
        <f>Source!A2268</f>
        <v>4</v>
      </c>
      <c r="B290">
        <v>2268</v>
      </c>
      <c r="G290" t="str">
        <f>Source!G2268</f>
        <v>Помещение 220 Кабинет ИТК</v>
      </c>
    </row>
    <row r="291" spans="1:28" x14ac:dyDescent="0.2">
      <c r="A291">
        <v>20</v>
      </c>
      <c r="B291">
        <v>720</v>
      </c>
      <c r="C291">
        <v>3</v>
      </c>
      <c r="D291">
        <v>0</v>
      </c>
      <c r="E291">
        <f>SmtRes!AV720</f>
        <v>0</v>
      </c>
      <c r="F291" t="str">
        <f>SmtRes!I720</f>
        <v>21.7-3-29</v>
      </c>
      <c r="G291" t="str">
        <f>SmtRes!K720</f>
        <v>Сверло алмазное кольцевое, высокоэффективное, для всех типов бетона, длина 430 мм, диаметр 72 мм</v>
      </c>
      <c r="H291" t="str">
        <f>SmtRes!O720</f>
        <v>шт.</v>
      </c>
      <c r="I291">
        <f>SmtRes!Y720*Source!I2273</f>
        <v>1.34E-3</v>
      </c>
      <c r="J291">
        <f>SmtRes!AO720</f>
        <v>1</v>
      </c>
      <c r="K291">
        <f>SmtRes!AE720</f>
        <v>16620.27</v>
      </c>
      <c r="L291">
        <f>SmtRes!DB720</f>
        <v>111.36</v>
      </c>
      <c r="M291">
        <f>ROUND(ROUND(L291*Source!I2273, 6)*1, 2)</f>
        <v>22.27</v>
      </c>
      <c r="N291">
        <f>SmtRes!AA720</f>
        <v>16620.27</v>
      </c>
      <c r="O291">
        <f>ROUND(ROUND(L291*Source!I2273, 6)*SmtRes!DA720, 2)</f>
        <v>22.27</v>
      </c>
      <c r="P291">
        <f>SmtRes!AG720</f>
        <v>0</v>
      </c>
      <c r="Q291">
        <f>SmtRes!DC720</f>
        <v>0</v>
      </c>
      <c r="R291">
        <f>ROUND(ROUND(Q291*Source!I2273, 6)*1, 2)</f>
        <v>0</v>
      </c>
      <c r="S291">
        <f>SmtRes!AC720</f>
        <v>0</v>
      </c>
      <c r="T291">
        <f>ROUND(ROUND(Q291*Source!I2273, 6)*SmtRes!AK720, 2)</f>
        <v>0</v>
      </c>
      <c r="U291">
        <v>3</v>
      </c>
      <c r="Z291">
        <f>SmtRes!X720</f>
        <v>656259231</v>
      </c>
      <c r="AA291">
        <v>-55341773</v>
      </c>
      <c r="AB291">
        <v>-55341773</v>
      </c>
    </row>
    <row r="292" spans="1:28" x14ac:dyDescent="0.2">
      <c r="A292">
        <v>20</v>
      </c>
      <c r="B292">
        <v>719</v>
      </c>
      <c r="C292">
        <v>3</v>
      </c>
      <c r="D292">
        <v>0</v>
      </c>
      <c r="E292">
        <f>SmtRes!AV719</f>
        <v>0</v>
      </c>
      <c r="F292" t="str">
        <f>SmtRes!I719</f>
        <v>21.1-25-13</v>
      </c>
      <c r="G292" t="str">
        <f>SmtRes!K719</f>
        <v>Вода</v>
      </c>
      <c r="H292" t="str">
        <f>SmtRes!O719</f>
        <v>м3</v>
      </c>
      <c r="I292">
        <f>SmtRes!Y719*Source!I2273</f>
        <v>3.5200000000000006E-3</v>
      </c>
      <c r="J292">
        <f>SmtRes!AO719</f>
        <v>1</v>
      </c>
      <c r="K292">
        <f>SmtRes!AE719</f>
        <v>54.81</v>
      </c>
      <c r="L292">
        <f>SmtRes!DB719</f>
        <v>0.96</v>
      </c>
      <c r="M292">
        <f>ROUND(ROUND(L292*Source!I2273, 6)*1, 2)</f>
        <v>0.19</v>
      </c>
      <c r="N292">
        <f>SmtRes!AA719</f>
        <v>54.81</v>
      </c>
      <c r="O292">
        <f>ROUND(ROUND(L292*Source!I2273, 6)*SmtRes!DA719, 2)</f>
        <v>0.19</v>
      </c>
      <c r="P292">
        <f>SmtRes!AG719</f>
        <v>0</v>
      </c>
      <c r="Q292">
        <f>SmtRes!DC719</f>
        <v>0</v>
      </c>
      <c r="R292">
        <f>ROUND(ROUND(Q292*Source!I2273, 6)*1, 2)</f>
        <v>0</v>
      </c>
      <c r="S292">
        <f>SmtRes!AC719</f>
        <v>0</v>
      </c>
      <c r="T292">
        <f>ROUND(ROUND(Q292*Source!I2273, 6)*SmtRes!AK719, 2)</f>
        <v>0</v>
      </c>
      <c r="U292">
        <v>3</v>
      </c>
      <c r="Z292">
        <f>SmtRes!X719</f>
        <v>-35091971</v>
      </c>
      <c r="AA292">
        <v>1203958368</v>
      </c>
      <c r="AB292">
        <v>1203958368</v>
      </c>
    </row>
    <row r="293" spans="1:28" x14ac:dyDescent="0.2">
      <c r="A293">
        <f>Source!A2275</f>
        <v>17</v>
      </c>
      <c r="B293">
        <v>2275</v>
      </c>
      <c r="C293">
        <v>3</v>
      </c>
      <c r="D293">
        <f>Source!BI2275</f>
        <v>4</v>
      </c>
      <c r="E293">
        <f>Source!FS2275</f>
        <v>0</v>
      </c>
      <c r="F293" t="str">
        <f>Source!F2275</f>
        <v>21.23-8-140</v>
      </c>
      <c r="G293" t="str">
        <f>Source!G2275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293" t="str">
        <f>Source!H2275</f>
        <v>км</v>
      </c>
      <c r="I293">
        <f>Source!I2275</f>
        <v>2E-3</v>
      </c>
      <c r="J293">
        <v>1</v>
      </c>
      <c r="K293">
        <f>Source!AC2275</f>
        <v>99860.32</v>
      </c>
      <c r="M293">
        <f>ROUND(K293*I293, 2)</f>
        <v>199.72</v>
      </c>
      <c r="N293">
        <f>Source!AC2275*IF(Source!BC2275&lt;&gt; 0, Source!BC2275, 1)</f>
        <v>99860.32</v>
      </c>
      <c r="O293">
        <f>ROUND(N293*I293, 2)</f>
        <v>199.72</v>
      </c>
      <c r="P293">
        <f>Source!AE2275</f>
        <v>0</v>
      </c>
      <c r="R293">
        <f>ROUND(P293*I293, 2)</f>
        <v>0</v>
      </c>
      <c r="S293">
        <f>Source!AE2275*IF(Source!BS2275&lt;&gt; 0, Source!BS2275, 1)</f>
        <v>0</v>
      </c>
      <c r="T293">
        <f>ROUND(S293*I293, 2)</f>
        <v>0</v>
      </c>
      <c r="U293">
        <v>3</v>
      </c>
      <c r="Z293">
        <f>Source!GF2275</f>
        <v>2077141205</v>
      </c>
      <c r="AA293">
        <v>472379674</v>
      </c>
      <c r="AB293">
        <v>472379674</v>
      </c>
    </row>
    <row r="294" spans="1:28" x14ac:dyDescent="0.2">
      <c r="A294">
        <f>Source!A2276</f>
        <v>17</v>
      </c>
      <c r="B294">
        <v>2276</v>
      </c>
      <c r="C294">
        <v>3</v>
      </c>
      <c r="D294">
        <f>Source!BI2276</f>
        <v>4</v>
      </c>
      <c r="E294">
        <f>Source!FS2276</f>
        <v>0</v>
      </c>
      <c r="F294" t="str">
        <f>Source!F2276</f>
        <v>21.21-5-84</v>
      </c>
      <c r="G294" t="str">
        <f>Source!G2276</f>
        <v>Коробки для установки выключателей, переключателей и штепсельных розеток при скрытой электропроводке, тип КУВ-1М УХЛЗ</v>
      </c>
      <c r="H294" t="str">
        <f>Source!H2276</f>
        <v>1000 шт.</v>
      </c>
      <c r="I294">
        <f>Source!I2276</f>
        <v>6.0000000000000001E-3</v>
      </c>
      <c r="J294">
        <v>1</v>
      </c>
      <c r="K294">
        <f>Source!AC2276</f>
        <v>72169.899999999994</v>
      </c>
      <c r="M294">
        <f>ROUND(K294*I294, 2)</f>
        <v>433.02</v>
      </c>
      <c r="N294">
        <f>Source!AC2276*IF(Source!BC2276&lt;&gt; 0, Source!BC2276, 1)</f>
        <v>72169.899999999994</v>
      </c>
      <c r="O294">
        <f>ROUND(N294*I294, 2)</f>
        <v>433.02</v>
      </c>
      <c r="P294">
        <f>Source!AE2276</f>
        <v>0</v>
      </c>
      <c r="R294">
        <f>ROUND(P294*I294, 2)</f>
        <v>0</v>
      </c>
      <c r="S294">
        <f>Source!AE2276*IF(Source!BS2276&lt;&gt; 0, Source!BS2276, 1)</f>
        <v>0</v>
      </c>
      <c r="T294">
        <f>ROUND(S294*I294, 2)</f>
        <v>0</v>
      </c>
      <c r="U294">
        <v>3</v>
      </c>
      <c r="Z294">
        <f>Source!GF2276</f>
        <v>653953554</v>
      </c>
      <c r="AA294">
        <v>-1378273173</v>
      </c>
      <c r="AB294">
        <v>-1378273173</v>
      </c>
    </row>
    <row r="295" spans="1:28" x14ac:dyDescent="0.2">
      <c r="A295">
        <v>20</v>
      </c>
      <c r="B295">
        <v>741</v>
      </c>
      <c r="C295">
        <v>3</v>
      </c>
      <c r="D295">
        <v>0</v>
      </c>
      <c r="E295">
        <f>SmtRes!AV741</f>
        <v>0</v>
      </c>
      <c r="F295" t="str">
        <f>SmtRes!I741</f>
        <v>21.1-25-1042</v>
      </c>
      <c r="G295" t="str">
        <f>SmtRes!K741</f>
        <v>Кабель-каналы, размер 105х50 мм: углы плоские</v>
      </c>
      <c r="H295" t="str">
        <f>SmtRes!O741</f>
        <v>шт.</v>
      </c>
      <c r="I295">
        <f>SmtRes!Y741*Source!I2280</f>
        <v>2.1</v>
      </c>
      <c r="J295">
        <f>SmtRes!AO741</f>
        <v>1</v>
      </c>
      <c r="K295">
        <f>SmtRes!AE741</f>
        <v>947.75</v>
      </c>
      <c r="L295">
        <f>SmtRes!DB741</f>
        <v>1895.5</v>
      </c>
      <c r="M295">
        <f>ROUND(ROUND(L295*Source!I2280, 6)*1, 2)</f>
        <v>1990.28</v>
      </c>
      <c r="N295">
        <f>SmtRes!AA741</f>
        <v>947.75</v>
      </c>
      <c r="O295">
        <f>ROUND(ROUND(L295*Source!I2280, 6)*SmtRes!DA741, 2)</f>
        <v>1990.28</v>
      </c>
      <c r="P295">
        <f>SmtRes!AG741</f>
        <v>0</v>
      </c>
      <c r="Q295">
        <f>SmtRes!DC741</f>
        <v>0</v>
      </c>
      <c r="R295">
        <f>ROUND(ROUND(Q295*Source!I2280, 6)*1, 2)</f>
        <v>0</v>
      </c>
      <c r="S295">
        <f>SmtRes!AC741</f>
        <v>0</v>
      </c>
      <c r="T295">
        <f>ROUND(ROUND(Q295*Source!I2280, 6)*SmtRes!AK741, 2)</f>
        <v>0</v>
      </c>
      <c r="U295">
        <v>3</v>
      </c>
      <c r="Z295">
        <f>SmtRes!X741</f>
        <v>1625024360</v>
      </c>
      <c r="AA295">
        <v>1537823898</v>
      </c>
      <c r="AB295">
        <v>1537823898</v>
      </c>
    </row>
    <row r="296" spans="1:28" x14ac:dyDescent="0.2">
      <c r="A296">
        <v>20</v>
      </c>
      <c r="B296">
        <v>740</v>
      </c>
      <c r="C296">
        <v>3</v>
      </c>
      <c r="D296">
        <v>0</v>
      </c>
      <c r="E296">
        <f>SmtRes!AV740</f>
        <v>0</v>
      </c>
      <c r="F296" t="str">
        <f>SmtRes!I740</f>
        <v>21.1-25-1041</v>
      </c>
      <c r="G296" t="str">
        <f>SmtRes!K740</f>
        <v>Кабель-каналы, размер 105х50 мм: углы наружные</v>
      </c>
      <c r="H296" t="str">
        <f>SmtRes!O740</f>
        <v>шт.</v>
      </c>
      <c r="I296">
        <f>SmtRes!Y740*Source!I2280</f>
        <v>15.75</v>
      </c>
      <c r="J296">
        <f>SmtRes!AO740</f>
        <v>1</v>
      </c>
      <c r="K296">
        <f>SmtRes!AE740</f>
        <v>776.23</v>
      </c>
      <c r="L296">
        <f>SmtRes!DB740</f>
        <v>11643.45</v>
      </c>
      <c r="M296">
        <f>ROUND(ROUND(L296*Source!I2280, 6)*1, 2)</f>
        <v>12225.62</v>
      </c>
      <c r="N296">
        <f>SmtRes!AA740</f>
        <v>776.23</v>
      </c>
      <c r="O296">
        <f>ROUND(ROUND(L296*Source!I2280, 6)*SmtRes!DA740, 2)</f>
        <v>12225.62</v>
      </c>
      <c r="P296">
        <f>SmtRes!AG740</f>
        <v>0</v>
      </c>
      <c r="Q296">
        <f>SmtRes!DC740</f>
        <v>0</v>
      </c>
      <c r="R296">
        <f>ROUND(ROUND(Q296*Source!I2280, 6)*1, 2)</f>
        <v>0</v>
      </c>
      <c r="S296">
        <f>SmtRes!AC740</f>
        <v>0</v>
      </c>
      <c r="T296">
        <f>ROUND(ROUND(Q296*Source!I2280, 6)*SmtRes!AK740, 2)</f>
        <v>0</v>
      </c>
      <c r="U296">
        <v>3</v>
      </c>
      <c r="Z296">
        <f>SmtRes!X740</f>
        <v>-1994768362</v>
      </c>
      <c r="AA296">
        <v>-619013872</v>
      </c>
      <c r="AB296">
        <v>-619013872</v>
      </c>
    </row>
    <row r="297" spans="1:28" x14ac:dyDescent="0.2">
      <c r="A297">
        <v>20</v>
      </c>
      <c r="B297">
        <v>739</v>
      </c>
      <c r="C297">
        <v>3</v>
      </c>
      <c r="D297">
        <v>0</v>
      </c>
      <c r="E297">
        <f>SmtRes!AV739</f>
        <v>0</v>
      </c>
      <c r="F297" t="str">
        <f>SmtRes!I739</f>
        <v>21.1-25-1040</v>
      </c>
      <c r="G297" t="str">
        <f>SmtRes!K739</f>
        <v>Кабель-каналы, размер 105х50 мм: углы внутренние</v>
      </c>
      <c r="H297" t="str">
        <f>SmtRes!O739</f>
        <v>шт.</v>
      </c>
      <c r="I297">
        <f>SmtRes!Y739*Source!I2280</f>
        <v>2.1</v>
      </c>
      <c r="J297">
        <f>SmtRes!AO739</f>
        <v>1</v>
      </c>
      <c r="K297">
        <f>SmtRes!AE739</f>
        <v>666.11</v>
      </c>
      <c r="L297">
        <f>SmtRes!DB739</f>
        <v>1332.22</v>
      </c>
      <c r="M297">
        <f>ROUND(ROUND(L297*Source!I2280, 6)*1, 2)</f>
        <v>1398.83</v>
      </c>
      <c r="N297">
        <f>SmtRes!AA739</f>
        <v>666.11</v>
      </c>
      <c r="O297">
        <f>ROUND(ROUND(L297*Source!I2280, 6)*SmtRes!DA739, 2)</f>
        <v>1398.83</v>
      </c>
      <c r="P297">
        <f>SmtRes!AG739</f>
        <v>0</v>
      </c>
      <c r="Q297">
        <f>SmtRes!DC739</f>
        <v>0</v>
      </c>
      <c r="R297">
        <f>ROUND(ROUND(Q297*Source!I2280, 6)*1, 2)</f>
        <v>0</v>
      </c>
      <c r="S297">
        <f>SmtRes!AC739</f>
        <v>0</v>
      </c>
      <c r="T297">
        <f>ROUND(ROUND(Q297*Source!I2280, 6)*SmtRes!AK739, 2)</f>
        <v>0</v>
      </c>
      <c r="U297">
        <v>3</v>
      </c>
      <c r="Z297">
        <f>SmtRes!X739</f>
        <v>1509415827</v>
      </c>
      <c r="AA297">
        <v>746688475</v>
      </c>
      <c r="AB297">
        <v>746688475</v>
      </c>
    </row>
    <row r="298" spans="1:28" x14ac:dyDescent="0.2">
      <c r="A298">
        <v>20</v>
      </c>
      <c r="B298">
        <v>738</v>
      </c>
      <c r="C298">
        <v>3</v>
      </c>
      <c r="D298">
        <v>0</v>
      </c>
      <c r="E298">
        <f>SmtRes!AV738</f>
        <v>0</v>
      </c>
      <c r="F298" t="str">
        <f>SmtRes!I738</f>
        <v>21.1-25-1038</v>
      </c>
      <c r="G298" t="str">
        <f>SmtRes!K738</f>
        <v>Кабель-каналы, размер 105х50 мм: накладки на стык профилей</v>
      </c>
      <c r="H298" t="str">
        <f>SmtRes!O738</f>
        <v>шт.</v>
      </c>
      <c r="I298">
        <f>SmtRes!Y738*Source!I2280</f>
        <v>4.2</v>
      </c>
      <c r="J298">
        <f>SmtRes!AO738</f>
        <v>1</v>
      </c>
      <c r="K298">
        <f>SmtRes!AE738</f>
        <v>54.24</v>
      </c>
      <c r="L298">
        <f>SmtRes!DB738</f>
        <v>216.96</v>
      </c>
      <c r="M298">
        <f>ROUND(ROUND(L298*Source!I2280, 6)*1, 2)</f>
        <v>227.81</v>
      </c>
      <c r="N298">
        <f>SmtRes!AA738</f>
        <v>54.24</v>
      </c>
      <c r="O298">
        <f>ROUND(ROUND(L298*Source!I2280, 6)*SmtRes!DA738, 2)</f>
        <v>227.81</v>
      </c>
      <c r="P298">
        <f>SmtRes!AG738</f>
        <v>0</v>
      </c>
      <c r="Q298">
        <f>SmtRes!DC738</f>
        <v>0</v>
      </c>
      <c r="R298">
        <f>ROUND(ROUND(Q298*Source!I2280, 6)*1, 2)</f>
        <v>0</v>
      </c>
      <c r="S298">
        <f>SmtRes!AC738</f>
        <v>0</v>
      </c>
      <c r="T298">
        <f>ROUND(ROUND(Q298*Source!I2280, 6)*SmtRes!AK738, 2)</f>
        <v>0</v>
      </c>
      <c r="U298">
        <v>3</v>
      </c>
      <c r="Z298">
        <f>SmtRes!X738</f>
        <v>-2070555848</v>
      </c>
      <c r="AA298">
        <v>-158674467</v>
      </c>
      <c r="AB298">
        <v>-158674467</v>
      </c>
    </row>
    <row r="299" spans="1:28" x14ac:dyDescent="0.2">
      <c r="A299">
        <v>20</v>
      </c>
      <c r="B299">
        <v>737</v>
      </c>
      <c r="C299">
        <v>3</v>
      </c>
      <c r="D299">
        <v>0</v>
      </c>
      <c r="E299">
        <f>SmtRes!AV737</f>
        <v>0</v>
      </c>
      <c r="F299" t="str">
        <f>SmtRes!I737</f>
        <v>21.1-25-1037</v>
      </c>
      <c r="G299" t="str">
        <f>SmtRes!K737</f>
        <v>Кабель-каналы, размер 105х50 мм: накладки на стык крышки</v>
      </c>
      <c r="H299" t="str">
        <f>SmtRes!O737</f>
        <v>шт.</v>
      </c>
      <c r="I299">
        <f>SmtRes!Y737*Source!I2280</f>
        <v>4.2</v>
      </c>
      <c r="J299">
        <f>SmtRes!AO737</f>
        <v>1</v>
      </c>
      <c r="K299">
        <f>SmtRes!AE737</f>
        <v>172.42</v>
      </c>
      <c r="L299">
        <f>SmtRes!DB737</f>
        <v>689.68</v>
      </c>
      <c r="M299">
        <f>ROUND(ROUND(L299*Source!I2280, 6)*1, 2)</f>
        <v>724.16</v>
      </c>
      <c r="N299">
        <f>SmtRes!AA737</f>
        <v>172.42</v>
      </c>
      <c r="O299">
        <f>ROUND(ROUND(L299*Source!I2280, 6)*SmtRes!DA737, 2)</f>
        <v>724.16</v>
      </c>
      <c r="P299">
        <f>SmtRes!AG737</f>
        <v>0</v>
      </c>
      <c r="Q299">
        <f>SmtRes!DC737</f>
        <v>0</v>
      </c>
      <c r="R299">
        <f>ROUND(ROUND(Q299*Source!I2280, 6)*1, 2)</f>
        <v>0</v>
      </c>
      <c r="S299">
        <f>SmtRes!AC737</f>
        <v>0</v>
      </c>
      <c r="T299">
        <f>ROUND(ROUND(Q299*Source!I2280, 6)*SmtRes!AK737, 2)</f>
        <v>0</v>
      </c>
      <c r="U299">
        <v>3</v>
      </c>
      <c r="Z299">
        <f>SmtRes!X737</f>
        <v>1474194811</v>
      </c>
      <c r="AA299">
        <v>528708715</v>
      </c>
      <c r="AB299">
        <v>528708715</v>
      </c>
    </row>
    <row r="300" spans="1:28" x14ac:dyDescent="0.2">
      <c r="A300">
        <v>20</v>
      </c>
      <c r="B300">
        <v>736</v>
      </c>
      <c r="C300">
        <v>3</v>
      </c>
      <c r="D300">
        <v>0</v>
      </c>
      <c r="E300">
        <f>SmtRes!AV736</f>
        <v>0</v>
      </c>
      <c r="F300" t="str">
        <f>SmtRes!I736</f>
        <v>21.1-25-1036</v>
      </c>
      <c r="G300" t="str">
        <f>SmtRes!K736</f>
        <v>Кабель-каналы, размер 105х50 мм: заглушки</v>
      </c>
      <c r="H300" t="str">
        <f>SmtRes!O736</f>
        <v>шт.</v>
      </c>
      <c r="I300">
        <f>SmtRes!Y736*Source!I2280</f>
        <v>15.75</v>
      </c>
      <c r="J300">
        <f>SmtRes!AO736</f>
        <v>1</v>
      </c>
      <c r="K300">
        <f>SmtRes!AE736</f>
        <v>153.13</v>
      </c>
      <c r="L300">
        <f>SmtRes!DB736</f>
        <v>2296.9499999999998</v>
      </c>
      <c r="M300">
        <f>ROUND(ROUND(L300*Source!I2280, 6)*1, 2)</f>
        <v>2411.8000000000002</v>
      </c>
      <c r="N300">
        <f>SmtRes!AA736</f>
        <v>153.13</v>
      </c>
      <c r="O300">
        <f>ROUND(ROUND(L300*Source!I2280, 6)*SmtRes!DA736, 2)</f>
        <v>2411.8000000000002</v>
      </c>
      <c r="P300">
        <f>SmtRes!AG736</f>
        <v>0</v>
      </c>
      <c r="Q300">
        <f>SmtRes!DC736</f>
        <v>0</v>
      </c>
      <c r="R300">
        <f>ROUND(ROUND(Q300*Source!I2280, 6)*1, 2)</f>
        <v>0</v>
      </c>
      <c r="S300">
        <f>SmtRes!AC736</f>
        <v>0</v>
      </c>
      <c r="T300">
        <f>ROUND(ROUND(Q300*Source!I2280, 6)*SmtRes!AK736, 2)</f>
        <v>0</v>
      </c>
      <c r="U300">
        <v>3</v>
      </c>
      <c r="Z300">
        <f>SmtRes!X736</f>
        <v>1594614613</v>
      </c>
      <c r="AA300">
        <v>-1719495285</v>
      </c>
      <c r="AB300">
        <v>-1719495285</v>
      </c>
    </row>
    <row r="301" spans="1:28" x14ac:dyDescent="0.2">
      <c r="A301">
        <v>20</v>
      </c>
      <c r="B301">
        <v>735</v>
      </c>
      <c r="C301">
        <v>3</v>
      </c>
      <c r="D301">
        <v>0</v>
      </c>
      <c r="E301">
        <f>SmtRes!AV735</f>
        <v>0</v>
      </c>
      <c r="F301" t="str">
        <f>SmtRes!I735</f>
        <v>21.1-25-1035</v>
      </c>
      <c r="G301" t="str">
        <f>SmtRes!K735</f>
        <v>Кабель-каналы, размер 105х50 мм: короба c направляющими</v>
      </c>
      <c r="H301" t="str">
        <f>SmtRes!O735</f>
        <v>м</v>
      </c>
      <c r="I301">
        <f>SmtRes!Y735*Source!I2280</f>
        <v>105</v>
      </c>
      <c r="J301">
        <f>SmtRes!AO735</f>
        <v>1</v>
      </c>
      <c r="K301">
        <f>SmtRes!AE735</f>
        <v>658.59</v>
      </c>
      <c r="L301">
        <f>SmtRes!DB735</f>
        <v>65859</v>
      </c>
      <c r="M301">
        <f>ROUND(ROUND(L301*Source!I2280, 6)*1, 2)</f>
        <v>69151.95</v>
      </c>
      <c r="N301">
        <f>SmtRes!AA735</f>
        <v>658.59</v>
      </c>
      <c r="O301">
        <f>ROUND(ROUND(L301*Source!I2280, 6)*SmtRes!DA735, 2)</f>
        <v>69151.95</v>
      </c>
      <c r="P301">
        <f>SmtRes!AG735</f>
        <v>0</v>
      </c>
      <c r="Q301">
        <f>SmtRes!DC735</f>
        <v>0</v>
      </c>
      <c r="R301">
        <f>ROUND(ROUND(Q301*Source!I2280, 6)*1, 2)</f>
        <v>0</v>
      </c>
      <c r="S301">
        <f>SmtRes!AC735</f>
        <v>0</v>
      </c>
      <c r="T301">
        <f>ROUND(ROUND(Q301*Source!I2280, 6)*SmtRes!AK735, 2)</f>
        <v>0</v>
      </c>
      <c r="U301">
        <v>3</v>
      </c>
      <c r="Z301">
        <f>SmtRes!X735</f>
        <v>1505022798</v>
      </c>
      <c r="AA301">
        <v>892245811</v>
      </c>
      <c r="AB301">
        <v>892245811</v>
      </c>
    </row>
    <row r="302" spans="1:28" x14ac:dyDescent="0.2">
      <c r="A302">
        <v>20</v>
      </c>
      <c r="B302">
        <v>734</v>
      </c>
      <c r="C302">
        <v>3</v>
      </c>
      <c r="D302">
        <v>0</v>
      </c>
      <c r="E302">
        <f>SmtRes!AV734</f>
        <v>0</v>
      </c>
      <c r="F302" t="str">
        <f>SmtRes!I734</f>
        <v>21.1-11-81</v>
      </c>
      <c r="G302" t="str">
        <f>SmtRes!K734</f>
        <v>Патроны, калибр 6,8/11 М для дюбеля</v>
      </c>
      <c r="H302" t="str">
        <f>SmtRes!O734</f>
        <v>100 шт.</v>
      </c>
      <c r="I302">
        <f>SmtRes!Y734*Source!I2280</f>
        <v>4.2</v>
      </c>
      <c r="J302">
        <f>SmtRes!AO734</f>
        <v>1</v>
      </c>
      <c r="K302">
        <f>SmtRes!AE734</f>
        <v>997.35</v>
      </c>
      <c r="L302">
        <f>SmtRes!DB734</f>
        <v>3989.4</v>
      </c>
      <c r="M302">
        <f>ROUND(ROUND(L302*Source!I2280, 6)*1, 2)</f>
        <v>4188.87</v>
      </c>
      <c r="N302">
        <f>SmtRes!AA734</f>
        <v>997.35</v>
      </c>
      <c r="O302">
        <f>ROUND(ROUND(L302*Source!I2280, 6)*SmtRes!DA734, 2)</f>
        <v>4188.87</v>
      </c>
      <c r="P302">
        <f>SmtRes!AG734</f>
        <v>0</v>
      </c>
      <c r="Q302">
        <f>SmtRes!DC734</f>
        <v>0</v>
      </c>
      <c r="R302">
        <f>ROUND(ROUND(Q302*Source!I2280, 6)*1, 2)</f>
        <v>0</v>
      </c>
      <c r="S302">
        <f>SmtRes!AC734</f>
        <v>0</v>
      </c>
      <c r="T302">
        <f>ROUND(ROUND(Q302*Source!I2280, 6)*SmtRes!AK734, 2)</f>
        <v>0</v>
      </c>
      <c r="U302">
        <v>3</v>
      </c>
      <c r="Z302">
        <f>SmtRes!X734</f>
        <v>1583670906</v>
      </c>
      <c r="AA302">
        <v>-274985448</v>
      </c>
      <c r="AB302">
        <v>-274985448</v>
      </c>
    </row>
    <row r="303" spans="1:28" x14ac:dyDescent="0.2">
      <c r="A303">
        <v>20</v>
      </c>
      <c r="B303">
        <v>733</v>
      </c>
      <c r="C303">
        <v>3</v>
      </c>
      <c r="D303">
        <v>0</v>
      </c>
      <c r="E303">
        <f>SmtRes!AV733</f>
        <v>0</v>
      </c>
      <c r="F303" t="str">
        <f>SmtRes!I733</f>
        <v>21.1-11-108</v>
      </c>
      <c r="G303" t="str">
        <f>SmtRes!K733</f>
        <v>Шурупы-саморезы, размер 3,5х45 мм</v>
      </c>
      <c r="H303" t="str">
        <f>SmtRes!O733</f>
        <v>т</v>
      </c>
      <c r="I303">
        <f>SmtRes!Y733*Source!I2280</f>
        <v>7.7700000000000002E-4</v>
      </c>
      <c r="J303">
        <f>SmtRes!AO733</f>
        <v>1</v>
      </c>
      <c r="K303">
        <f>SmtRes!AE733</f>
        <v>190540.34</v>
      </c>
      <c r="L303">
        <f>SmtRes!DB733</f>
        <v>141</v>
      </c>
      <c r="M303">
        <f>ROUND(ROUND(L303*Source!I2280, 6)*1, 2)</f>
        <v>148.05000000000001</v>
      </c>
      <c r="N303">
        <f>SmtRes!AA733</f>
        <v>190540.34</v>
      </c>
      <c r="O303">
        <f>ROUND(ROUND(L303*Source!I2280, 6)*SmtRes!DA733, 2)</f>
        <v>148.05000000000001</v>
      </c>
      <c r="P303">
        <f>SmtRes!AG733</f>
        <v>0</v>
      </c>
      <c r="Q303">
        <f>SmtRes!DC733</f>
        <v>0</v>
      </c>
      <c r="R303">
        <f>ROUND(ROUND(Q303*Source!I2280, 6)*1, 2)</f>
        <v>0</v>
      </c>
      <c r="S303">
        <f>SmtRes!AC733</f>
        <v>0</v>
      </c>
      <c r="T303">
        <f>ROUND(ROUND(Q303*Source!I2280, 6)*SmtRes!AK733, 2)</f>
        <v>0</v>
      </c>
      <c r="U303">
        <v>3</v>
      </c>
      <c r="Z303">
        <f>SmtRes!X733</f>
        <v>-181271767</v>
      </c>
      <c r="AA303">
        <v>-2066596354</v>
      </c>
      <c r="AB303">
        <v>-2066596354</v>
      </c>
    </row>
    <row r="304" spans="1:28" x14ac:dyDescent="0.2">
      <c r="A304">
        <v>20</v>
      </c>
      <c r="B304">
        <v>732</v>
      </c>
      <c r="C304">
        <v>3</v>
      </c>
      <c r="D304">
        <v>0</v>
      </c>
      <c r="E304">
        <f>SmtRes!AV732</f>
        <v>0</v>
      </c>
      <c r="F304" t="str">
        <f>SmtRes!I732</f>
        <v>21.1-1-1065</v>
      </c>
      <c r="G304" t="str">
        <f>SmtRes!K732</f>
        <v>Кабель-каналы, размер 105х50 мм: ответвления Т-образные</v>
      </c>
      <c r="H304" t="str">
        <f>SmtRes!O732</f>
        <v>шт.</v>
      </c>
      <c r="I304">
        <f>SmtRes!Y732*Source!I2280</f>
        <v>2.1</v>
      </c>
      <c r="J304">
        <f>SmtRes!AO732</f>
        <v>1</v>
      </c>
      <c r="K304">
        <f>SmtRes!AE732</f>
        <v>1415.18</v>
      </c>
      <c r="L304">
        <f>SmtRes!DB732</f>
        <v>2830.36</v>
      </c>
      <c r="M304">
        <f>ROUND(ROUND(L304*Source!I2280, 6)*1, 2)</f>
        <v>2971.88</v>
      </c>
      <c r="N304">
        <f>SmtRes!AA732</f>
        <v>1415.18</v>
      </c>
      <c r="O304">
        <f>ROUND(ROUND(L304*Source!I2280, 6)*SmtRes!DA732, 2)</f>
        <v>2971.88</v>
      </c>
      <c r="P304">
        <f>SmtRes!AG732</f>
        <v>0</v>
      </c>
      <c r="Q304">
        <f>SmtRes!DC732</f>
        <v>0</v>
      </c>
      <c r="R304">
        <f>ROUND(ROUND(Q304*Source!I2280, 6)*1, 2)</f>
        <v>0</v>
      </c>
      <c r="S304">
        <f>SmtRes!AC732</f>
        <v>0</v>
      </c>
      <c r="T304">
        <f>ROUND(ROUND(Q304*Source!I2280, 6)*SmtRes!AK732, 2)</f>
        <v>0</v>
      </c>
      <c r="U304">
        <v>3</v>
      </c>
      <c r="Z304">
        <f>SmtRes!X732</f>
        <v>-1464590454</v>
      </c>
      <c r="AA304">
        <v>-1296774037</v>
      </c>
      <c r="AB304">
        <v>-1296774037</v>
      </c>
    </row>
    <row r="305" spans="1:28" x14ac:dyDescent="0.2">
      <c r="A305">
        <v>20</v>
      </c>
      <c r="B305">
        <v>750</v>
      </c>
      <c r="C305">
        <v>3</v>
      </c>
      <c r="D305">
        <v>0</v>
      </c>
      <c r="E305">
        <f>SmtRes!AV750</f>
        <v>0</v>
      </c>
      <c r="F305" t="str">
        <f>SmtRes!I750</f>
        <v>21.23-13-14</v>
      </c>
      <c r="G305" t="str">
        <f>SmtRes!K750</f>
        <v>Провода силовые с медными жилами в поливинилхлоридной изоляции, марка ПуГВ, номинальное напряжение до 450 В, число жил и сечение 1х6 мм2</v>
      </c>
      <c r="H305" t="str">
        <f>SmtRes!O750</f>
        <v>км</v>
      </c>
      <c r="I305">
        <f>SmtRes!Y750*Source!I2281</f>
        <v>5.1499999999999997E-2</v>
      </c>
      <c r="J305">
        <f>SmtRes!AO750</f>
        <v>1</v>
      </c>
      <c r="K305">
        <f>SmtRes!AE750</f>
        <v>99643.05</v>
      </c>
      <c r="L305">
        <f>SmtRes!DB750</f>
        <v>10263.23</v>
      </c>
      <c r="M305">
        <f>ROUND(ROUND(L305*Source!I2281, 6)*1, 2)</f>
        <v>5131.62</v>
      </c>
      <c r="N305">
        <f>SmtRes!AA750</f>
        <v>99643.05</v>
      </c>
      <c r="O305">
        <f>ROUND(ROUND(L305*Source!I2281, 6)*SmtRes!DA750, 2)</f>
        <v>5131.62</v>
      </c>
      <c r="P305">
        <f>SmtRes!AG750</f>
        <v>0</v>
      </c>
      <c r="Q305">
        <f>SmtRes!DC750</f>
        <v>0</v>
      </c>
      <c r="R305">
        <f>ROUND(ROUND(Q305*Source!I2281, 6)*1, 2)</f>
        <v>0</v>
      </c>
      <c r="S305">
        <f>SmtRes!AC750</f>
        <v>0</v>
      </c>
      <c r="T305">
        <f>ROUND(ROUND(Q305*Source!I2281, 6)*SmtRes!AK750, 2)</f>
        <v>0</v>
      </c>
      <c r="U305">
        <v>3</v>
      </c>
      <c r="Z305">
        <f>SmtRes!X750</f>
        <v>1173250179</v>
      </c>
      <c r="AA305">
        <v>-458052105</v>
      </c>
      <c r="AB305">
        <v>-458052105</v>
      </c>
    </row>
    <row r="306" spans="1:28" x14ac:dyDescent="0.2">
      <c r="A306">
        <v>20</v>
      </c>
      <c r="B306">
        <v>749</v>
      </c>
      <c r="C306">
        <v>3</v>
      </c>
      <c r="D306">
        <v>0</v>
      </c>
      <c r="E306">
        <f>SmtRes!AV749</f>
        <v>0</v>
      </c>
      <c r="F306" t="str">
        <f>SmtRes!I749</f>
        <v>21.21-5-44</v>
      </c>
      <c r="G306" t="str">
        <f>SmtRes!K749</f>
        <v>Кнопки для ленты ЛМ, тип 3,5</v>
      </c>
      <c r="H306" t="str">
        <f>SmtRes!O749</f>
        <v>1000 шт.</v>
      </c>
      <c r="I306">
        <f>SmtRes!Y749*Source!I2281</f>
        <v>0.01</v>
      </c>
      <c r="J306">
        <f>SmtRes!AO749</f>
        <v>1</v>
      </c>
      <c r="K306">
        <f>SmtRes!AE749</f>
        <v>258.44</v>
      </c>
      <c r="L306">
        <f>SmtRes!DB749</f>
        <v>5.17</v>
      </c>
      <c r="M306">
        <f>ROUND(ROUND(L306*Source!I2281, 6)*1, 2)</f>
        <v>2.59</v>
      </c>
      <c r="N306">
        <f>SmtRes!AA749</f>
        <v>258.44</v>
      </c>
      <c r="O306">
        <f>ROUND(ROUND(L306*Source!I2281, 6)*SmtRes!DA749, 2)</f>
        <v>2.59</v>
      </c>
      <c r="P306">
        <f>SmtRes!AG749</f>
        <v>0</v>
      </c>
      <c r="Q306">
        <f>SmtRes!DC749</f>
        <v>0</v>
      </c>
      <c r="R306">
        <f>ROUND(ROUND(Q306*Source!I2281, 6)*1, 2)</f>
        <v>0</v>
      </c>
      <c r="S306">
        <f>SmtRes!AC749</f>
        <v>0</v>
      </c>
      <c r="T306">
        <f>ROUND(ROUND(Q306*Source!I2281, 6)*SmtRes!AK749, 2)</f>
        <v>0</v>
      </c>
      <c r="U306">
        <v>3</v>
      </c>
      <c r="Z306">
        <f>SmtRes!X749</f>
        <v>-1680055193</v>
      </c>
      <c r="AA306">
        <v>-2054620093</v>
      </c>
      <c r="AB306">
        <v>-2054620093</v>
      </c>
    </row>
    <row r="307" spans="1:28" x14ac:dyDescent="0.2">
      <c r="A307">
        <v>20</v>
      </c>
      <c r="B307">
        <v>748</v>
      </c>
      <c r="C307">
        <v>3</v>
      </c>
      <c r="D307">
        <v>0</v>
      </c>
      <c r="E307">
        <f>SmtRes!AV748</f>
        <v>0</v>
      </c>
      <c r="F307" t="str">
        <f>SmtRes!I748</f>
        <v>21.21-5-342</v>
      </c>
      <c r="G307" t="str">
        <f>SmtRes!K748</f>
        <v>Хомуты (стяжки) кабельные из полиамида, размеры 3,6х200 мм</v>
      </c>
      <c r="H307" t="str">
        <f>SmtRes!O748</f>
        <v>100 шт.</v>
      </c>
      <c r="I307">
        <f>SmtRes!Y748*Source!I2281</f>
        <v>0.13</v>
      </c>
      <c r="J307">
        <f>SmtRes!AO748</f>
        <v>1</v>
      </c>
      <c r="K307">
        <f>SmtRes!AE748</f>
        <v>127.48</v>
      </c>
      <c r="L307">
        <f>SmtRes!DB748</f>
        <v>33.14</v>
      </c>
      <c r="M307">
        <f>ROUND(ROUND(L307*Source!I2281, 6)*1, 2)</f>
        <v>16.57</v>
      </c>
      <c r="N307">
        <f>SmtRes!AA748</f>
        <v>127.48</v>
      </c>
      <c r="O307">
        <f>ROUND(ROUND(L307*Source!I2281, 6)*SmtRes!DA748, 2)</f>
        <v>16.57</v>
      </c>
      <c r="P307">
        <f>SmtRes!AG748</f>
        <v>0</v>
      </c>
      <c r="Q307">
        <f>SmtRes!DC748</f>
        <v>0</v>
      </c>
      <c r="R307">
        <f>ROUND(ROUND(Q307*Source!I2281, 6)*1, 2)</f>
        <v>0</v>
      </c>
      <c r="S307">
        <f>SmtRes!AC748</f>
        <v>0</v>
      </c>
      <c r="T307">
        <f>ROUND(ROUND(Q307*Source!I2281, 6)*SmtRes!AK748, 2)</f>
        <v>0</v>
      </c>
      <c r="U307">
        <v>3</v>
      </c>
      <c r="Z307">
        <f>SmtRes!X748</f>
        <v>527662241</v>
      </c>
      <c r="AA307">
        <v>-1533345047</v>
      </c>
      <c r="AB307">
        <v>-1533345047</v>
      </c>
    </row>
    <row r="308" spans="1:28" x14ac:dyDescent="0.2">
      <c r="A308">
        <v>20</v>
      </c>
      <c r="B308">
        <v>747</v>
      </c>
      <c r="C308">
        <v>3</v>
      </c>
      <c r="D308">
        <v>0</v>
      </c>
      <c r="E308">
        <f>SmtRes!AV747</f>
        <v>0</v>
      </c>
      <c r="F308" t="str">
        <f>SmtRes!I747</f>
        <v>21.21-5-305</v>
      </c>
      <c r="G308" t="str">
        <f>SmtRes!K747</f>
        <v>Сжимы, тип У731М для проводников магистральных сечением от 4 до 10 мм2 и ответвительных от 1,5 до 10 мм2</v>
      </c>
      <c r="H308" t="str">
        <f>SmtRes!O747</f>
        <v>шт.</v>
      </c>
      <c r="I308">
        <f>SmtRes!Y747*Source!I2281</f>
        <v>5</v>
      </c>
      <c r="J308">
        <f>SmtRes!AO747</f>
        <v>1</v>
      </c>
      <c r="K308">
        <f>SmtRes!AE747</f>
        <v>29.36</v>
      </c>
      <c r="L308">
        <f>SmtRes!DB747</f>
        <v>293.60000000000002</v>
      </c>
      <c r="M308">
        <f>ROUND(ROUND(L308*Source!I2281, 6)*1, 2)</f>
        <v>146.80000000000001</v>
      </c>
      <c r="N308">
        <f>SmtRes!AA747</f>
        <v>29.36</v>
      </c>
      <c r="O308">
        <f>ROUND(ROUND(L308*Source!I2281, 6)*SmtRes!DA747, 2)</f>
        <v>146.80000000000001</v>
      </c>
      <c r="P308">
        <f>SmtRes!AG747</f>
        <v>0</v>
      </c>
      <c r="Q308">
        <f>SmtRes!DC747</f>
        <v>0</v>
      </c>
      <c r="R308">
        <f>ROUND(ROUND(Q308*Source!I2281, 6)*1, 2)</f>
        <v>0</v>
      </c>
      <c r="S308">
        <f>SmtRes!AC747</f>
        <v>0</v>
      </c>
      <c r="T308">
        <f>ROUND(ROUND(Q308*Source!I2281, 6)*SmtRes!AK747, 2)</f>
        <v>0</v>
      </c>
      <c r="U308">
        <v>3</v>
      </c>
      <c r="Z308">
        <f>SmtRes!X747</f>
        <v>1884843886</v>
      </c>
      <c r="AA308">
        <v>1143219249</v>
      </c>
      <c r="AB308">
        <v>1143219249</v>
      </c>
    </row>
    <row r="309" spans="1:28" x14ac:dyDescent="0.2">
      <c r="A309">
        <v>20</v>
      </c>
      <c r="B309">
        <v>746</v>
      </c>
      <c r="C309">
        <v>3</v>
      </c>
      <c r="D309">
        <v>0</v>
      </c>
      <c r="E309">
        <f>SmtRes!AV746</f>
        <v>0</v>
      </c>
      <c r="F309" t="str">
        <f>SmtRes!I746</f>
        <v>21.21-5-2</v>
      </c>
      <c r="G309" t="str">
        <f>SmtRes!K746</f>
        <v>Бирки маркировочные для кабелей и проводов, тип У153 У3,5</v>
      </c>
      <c r="H309" t="str">
        <f>SmtRes!O746</f>
        <v>1000 шт.</v>
      </c>
      <c r="I309">
        <f>SmtRes!Y746*Source!I2281</f>
        <v>2.5000000000000001E-3</v>
      </c>
      <c r="J309">
        <f>SmtRes!AO746</f>
        <v>1</v>
      </c>
      <c r="K309">
        <f>SmtRes!AE746</f>
        <v>718.56</v>
      </c>
      <c r="L309">
        <f>SmtRes!DB746</f>
        <v>3.59</v>
      </c>
      <c r="M309">
        <f>ROUND(ROUND(L309*Source!I2281, 6)*1, 2)</f>
        <v>1.8</v>
      </c>
      <c r="N309">
        <f>SmtRes!AA746</f>
        <v>718.56</v>
      </c>
      <c r="O309">
        <f>ROUND(ROUND(L309*Source!I2281, 6)*SmtRes!DA746, 2)</f>
        <v>1.8</v>
      </c>
      <c r="P309">
        <f>SmtRes!AG746</f>
        <v>0</v>
      </c>
      <c r="Q309">
        <f>SmtRes!DC746</f>
        <v>0</v>
      </c>
      <c r="R309">
        <f>ROUND(ROUND(Q309*Source!I2281, 6)*1, 2)</f>
        <v>0</v>
      </c>
      <c r="S309">
        <f>SmtRes!AC746</f>
        <v>0</v>
      </c>
      <c r="T309">
        <f>ROUND(ROUND(Q309*Source!I2281, 6)*SmtRes!AK746, 2)</f>
        <v>0</v>
      </c>
      <c r="U309">
        <v>3</v>
      </c>
      <c r="Z309">
        <f>SmtRes!X746</f>
        <v>-1948375318</v>
      </c>
      <c r="AA309">
        <v>299589489</v>
      </c>
      <c r="AB309">
        <v>299589489</v>
      </c>
    </row>
    <row r="310" spans="1:28" x14ac:dyDescent="0.2">
      <c r="A310">
        <v>20</v>
      </c>
      <c r="B310">
        <v>745</v>
      </c>
      <c r="C310">
        <v>3</v>
      </c>
      <c r="D310">
        <v>0</v>
      </c>
      <c r="E310">
        <f>SmtRes!AV745</f>
        <v>0</v>
      </c>
      <c r="F310" t="str">
        <f>SmtRes!I745</f>
        <v>21.21-5-114</v>
      </c>
      <c r="G310" t="str">
        <f>SmtRes!K745</f>
        <v>Лента монтажная, тип ЛМ-5</v>
      </c>
      <c r="H310" t="str">
        <f>SmtRes!O745</f>
        <v>м</v>
      </c>
      <c r="I310">
        <f>SmtRes!Y745*Source!I2281</f>
        <v>2.5</v>
      </c>
      <c r="J310">
        <f>SmtRes!AO745</f>
        <v>1</v>
      </c>
      <c r="K310">
        <f>SmtRes!AE745</f>
        <v>5.71</v>
      </c>
      <c r="L310">
        <f>SmtRes!DB745</f>
        <v>28.55</v>
      </c>
      <c r="M310">
        <f>ROUND(ROUND(L310*Source!I2281, 6)*1, 2)</f>
        <v>14.28</v>
      </c>
      <c r="N310">
        <f>SmtRes!AA745</f>
        <v>5.71</v>
      </c>
      <c r="O310">
        <f>ROUND(ROUND(L310*Source!I2281, 6)*SmtRes!DA745, 2)</f>
        <v>14.28</v>
      </c>
      <c r="P310">
        <f>SmtRes!AG745</f>
        <v>0</v>
      </c>
      <c r="Q310">
        <f>SmtRes!DC745</f>
        <v>0</v>
      </c>
      <c r="R310">
        <f>ROUND(ROUND(Q310*Source!I2281, 6)*1, 2)</f>
        <v>0</v>
      </c>
      <c r="S310">
        <f>SmtRes!AC745</f>
        <v>0</v>
      </c>
      <c r="T310">
        <f>ROUND(ROUND(Q310*Source!I2281, 6)*SmtRes!AK745, 2)</f>
        <v>0</v>
      </c>
      <c r="U310">
        <v>3</v>
      </c>
      <c r="Z310">
        <f>SmtRes!X745</f>
        <v>-1189895200</v>
      </c>
      <c r="AA310">
        <v>193152040</v>
      </c>
      <c r="AB310">
        <v>193152040</v>
      </c>
    </row>
    <row r="311" spans="1:28" x14ac:dyDescent="0.2">
      <c r="A311">
        <v>20</v>
      </c>
      <c r="B311">
        <v>744</v>
      </c>
      <c r="C311">
        <v>3</v>
      </c>
      <c r="D311">
        <v>0</v>
      </c>
      <c r="E311">
        <f>SmtRes!AV744</f>
        <v>0</v>
      </c>
      <c r="F311" t="str">
        <f>SmtRes!I744</f>
        <v>21.1-20-10</v>
      </c>
      <c r="G311" t="str">
        <f>SmtRes!K744</f>
        <v>Лента изоляционная хлопчатобумажная</v>
      </c>
      <c r="H311" t="str">
        <f>SmtRes!O744</f>
        <v>кг</v>
      </c>
      <c r="I311">
        <f>SmtRes!Y744*Source!I2281</f>
        <v>0.08</v>
      </c>
      <c r="J311">
        <f>SmtRes!AO744</f>
        <v>1</v>
      </c>
      <c r="K311">
        <f>SmtRes!AE744</f>
        <v>363.22</v>
      </c>
      <c r="L311">
        <f>SmtRes!DB744</f>
        <v>58.12</v>
      </c>
      <c r="M311">
        <f>ROUND(ROUND(L311*Source!I2281, 6)*1, 2)</f>
        <v>29.06</v>
      </c>
      <c r="N311">
        <f>SmtRes!AA744</f>
        <v>363.22</v>
      </c>
      <c r="O311">
        <f>ROUND(ROUND(L311*Source!I2281, 6)*SmtRes!DA744, 2)</f>
        <v>29.06</v>
      </c>
      <c r="P311">
        <f>SmtRes!AG744</f>
        <v>0</v>
      </c>
      <c r="Q311">
        <f>SmtRes!DC744</f>
        <v>0</v>
      </c>
      <c r="R311">
        <f>ROUND(ROUND(Q311*Source!I2281, 6)*1, 2)</f>
        <v>0</v>
      </c>
      <c r="S311">
        <f>SmtRes!AC744</f>
        <v>0</v>
      </c>
      <c r="T311">
        <f>ROUND(ROUND(Q311*Source!I2281, 6)*SmtRes!AK744, 2)</f>
        <v>0</v>
      </c>
      <c r="U311">
        <v>3</v>
      </c>
      <c r="Z311">
        <f>SmtRes!X744</f>
        <v>1719425291</v>
      </c>
      <c r="AA311">
        <v>-1596111638</v>
      </c>
      <c r="AB311">
        <v>-1596111638</v>
      </c>
    </row>
    <row r="312" spans="1:28" x14ac:dyDescent="0.2">
      <c r="A312">
        <f>Source!A2282</f>
        <v>17</v>
      </c>
      <c r="B312">
        <v>2282</v>
      </c>
      <c r="C312">
        <v>3</v>
      </c>
      <c r="D312">
        <f>Source!BI2282</f>
        <v>4</v>
      </c>
      <c r="E312">
        <f>Source!FS2282</f>
        <v>0</v>
      </c>
      <c r="F312" t="str">
        <f>Source!F2282</f>
        <v>21.23-8-270</v>
      </c>
      <c r="G312" t="str">
        <f>Source!G2282</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312" t="str">
        <f>Source!H2282</f>
        <v>км</v>
      </c>
      <c r="I312">
        <f>Source!I2282</f>
        <v>0.05</v>
      </c>
      <c r="J312">
        <v>1</v>
      </c>
      <c r="K312">
        <f>Source!AC2282</f>
        <v>129532.62</v>
      </c>
      <c r="M312">
        <f>ROUND(K312*I312, 2)</f>
        <v>6476.63</v>
      </c>
      <c r="N312">
        <f>Source!AC2282*IF(Source!BC2282&lt;&gt; 0, Source!BC2282, 1)</f>
        <v>129532.62</v>
      </c>
      <c r="O312">
        <f>ROUND(N312*I312, 2)</f>
        <v>6476.63</v>
      </c>
      <c r="P312">
        <f>Source!AE2282</f>
        <v>0</v>
      </c>
      <c r="R312">
        <f>ROUND(P312*I312, 2)</f>
        <v>0</v>
      </c>
      <c r="S312">
        <f>Source!AE2282*IF(Source!BS2282&lt;&gt; 0, Source!BS2282, 1)</f>
        <v>0</v>
      </c>
      <c r="T312">
        <f>ROUND(S312*I312, 2)</f>
        <v>0</v>
      </c>
      <c r="U312">
        <v>3</v>
      </c>
      <c r="Z312">
        <f>Source!GF2282</f>
        <v>7717958</v>
      </c>
      <c r="AA312">
        <v>2094450950</v>
      </c>
      <c r="AB312">
        <v>2094450950</v>
      </c>
    </row>
    <row r="313" spans="1:28" x14ac:dyDescent="0.2">
      <c r="A313">
        <f>Source!A2316</f>
        <v>4</v>
      </c>
      <c r="B313">
        <v>2316</v>
      </c>
      <c r="G313" t="str">
        <f>Source!G2316</f>
        <v>Помещение 222 Учебный класс</v>
      </c>
    </row>
    <row r="314" spans="1:28" x14ac:dyDescent="0.2">
      <c r="A314">
        <v>20</v>
      </c>
      <c r="B314">
        <v>757</v>
      </c>
      <c r="C314">
        <v>3</v>
      </c>
      <c r="D314">
        <v>0</v>
      </c>
      <c r="E314">
        <f>SmtRes!AV757</f>
        <v>0</v>
      </c>
      <c r="F314" t="str">
        <f>SmtRes!I757</f>
        <v>21.7-3-29</v>
      </c>
      <c r="G314" t="str">
        <f>SmtRes!K757</f>
        <v>Сверло алмазное кольцевое, высокоэффективное, для всех типов бетона, длина 430 мм, диаметр 72 мм</v>
      </c>
      <c r="H314" t="str">
        <f>SmtRes!O757</f>
        <v>шт.</v>
      </c>
      <c r="I314">
        <f>SmtRes!Y757*Source!I2321</f>
        <v>1.34E-3</v>
      </c>
      <c r="J314">
        <f>SmtRes!AO757</f>
        <v>1</v>
      </c>
      <c r="K314">
        <f>SmtRes!AE757</f>
        <v>16620.27</v>
      </c>
      <c r="L314">
        <f>SmtRes!DB757</f>
        <v>111.36</v>
      </c>
      <c r="M314">
        <f>ROUND(ROUND(L314*Source!I2321, 6)*1, 2)</f>
        <v>22.27</v>
      </c>
      <c r="N314">
        <f>SmtRes!AA757</f>
        <v>16620.27</v>
      </c>
      <c r="O314">
        <f>ROUND(ROUND(L314*Source!I2321, 6)*SmtRes!DA757, 2)</f>
        <v>22.27</v>
      </c>
      <c r="P314">
        <f>SmtRes!AG757</f>
        <v>0</v>
      </c>
      <c r="Q314">
        <f>SmtRes!DC757</f>
        <v>0</v>
      </c>
      <c r="R314">
        <f>ROUND(ROUND(Q314*Source!I2321, 6)*1, 2)</f>
        <v>0</v>
      </c>
      <c r="S314">
        <f>SmtRes!AC757</f>
        <v>0</v>
      </c>
      <c r="T314">
        <f>ROUND(ROUND(Q314*Source!I2321, 6)*SmtRes!AK757, 2)</f>
        <v>0</v>
      </c>
      <c r="U314">
        <v>3</v>
      </c>
      <c r="Z314">
        <f>SmtRes!X757</f>
        <v>656259231</v>
      </c>
      <c r="AA314">
        <v>-55341773</v>
      </c>
      <c r="AB314">
        <v>-55341773</v>
      </c>
    </row>
    <row r="315" spans="1:28" x14ac:dyDescent="0.2">
      <c r="A315">
        <v>20</v>
      </c>
      <c r="B315">
        <v>756</v>
      </c>
      <c r="C315">
        <v>3</v>
      </c>
      <c r="D315">
        <v>0</v>
      </c>
      <c r="E315">
        <f>SmtRes!AV756</f>
        <v>0</v>
      </c>
      <c r="F315" t="str">
        <f>SmtRes!I756</f>
        <v>21.1-25-13</v>
      </c>
      <c r="G315" t="str">
        <f>SmtRes!K756</f>
        <v>Вода</v>
      </c>
      <c r="H315" t="str">
        <f>SmtRes!O756</f>
        <v>м3</v>
      </c>
      <c r="I315">
        <f>SmtRes!Y756*Source!I2321</f>
        <v>3.5200000000000006E-3</v>
      </c>
      <c r="J315">
        <f>SmtRes!AO756</f>
        <v>1</v>
      </c>
      <c r="K315">
        <f>SmtRes!AE756</f>
        <v>54.81</v>
      </c>
      <c r="L315">
        <f>SmtRes!DB756</f>
        <v>0.96</v>
      </c>
      <c r="M315">
        <f>ROUND(ROUND(L315*Source!I2321, 6)*1, 2)</f>
        <v>0.19</v>
      </c>
      <c r="N315">
        <f>SmtRes!AA756</f>
        <v>54.81</v>
      </c>
      <c r="O315">
        <f>ROUND(ROUND(L315*Source!I2321, 6)*SmtRes!DA756, 2)</f>
        <v>0.19</v>
      </c>
      <c r="P315">
        <f>SmtRes!AG756</f>
        <v>0</v>
      </c>
      <c r="Q315">
        <f>SmtRes!DC756</f>
        <v>0</v>
      </c>
      <c r="R315">
        <f>ROUND(ROUND(Q315*Source!I2321, 6)*1, 2)</f>
        <v>0</v>
      </c>
      <c r="S315">
        <f>SmtRes!AC756</f>
        <v>0</v>
      </c>
      <c r="T315">
        <f>ROUND(ROUND(Q315*Source!I2321, 6)*SmtRes!AK756, 2)</f>
        <v>0</v>
      </c>
      <c r="U315">
        <v>3</v>
      </c>
      <c r="Z315">
        <f>SmtRes!X756</f>
        <v>-35091971</v>
      </c>
      <c r="AA315">
        <v>1203958368</v>
      </c>
      <c r="AB315">
        <v>1203958368</v>
      </c>
    </row>
    <row r="316" spans="1:28" x14ac:dyDescent="0.2">
      <c r="A316">
        <f>Source!A2323</f>
        <v>17</v>
      </c>
      <c r="B316">
        <v>2323</v>
      </c>
      <c r="C316">
        <v>3</v>
      </c>
      <c r="D316">
        <f>Source!BI2323</f>
        <v>4</v>
      </c>
      <c r="E316">
        <f>Source!FS2323</f>
        <v>0</v>
      </c>
      <c r="F316" t="str">
        <f>Source!F2323</f>
        <v>21.23-8-140</v>
      </c>
      <c r="G316" t="str">
        <f>Source!G2323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16" t="str">
        <f>Source!H2323</f>
        <v>км</v>
      </c>
      <c r="I316">
        <f>Source!I2323</f>
        <v>1E-3</v>
      </c>
      <c r="J316">
        <v>1</v>
      </c>
      <c r="K316">
        <f>Source!AC2323</f>
        <v>99860.32</v>
      </c>
      <c r="M316">
        <f>ROUND(K316*I316, 2)</f>
        <v>99.86</v>
      </c>
      <c r="N316">
        <f>Source!AC2323*IF(Source!BC2323&lt;&gt; 0, Source!BC2323, 1)</f>
        <v>99860.32</v>
      </c>
      <c r="O316">
        <f>ROUND(N316*I316, 2)</f>
        <v>99.86</v>
      </c>
      <c r="P316">
        <f>Source!AE2323</f>
        <v>0</v>
      </c>
      <c r="R316">
        <f>ROUND(P316*I316, 2)</f>
        <v>0</v>
      </c>
      <c r="S316">
        <f>Source!AE2323*IF(Source!BS2323&lt;&gt; 0, Source!BS2323, 1)</f>
        <v>0</v>
      </c>
      <c r="T316">
        <f>ROUND(S316*I316, 2)</f>
        <v>0</v>
      </c>
      <c r="U316">
        <v>3</v>
      </c>
      <c r="Z316">
        <f>Source!GF2323</f>
        <v>2077141205</v>
      </c>
      <c r="AA316">
        <v>472379674</v>
      </c>
      <c r="AB316">
        <v>472379674</v>
      </c>
    </row>
    <row r="317" spans="1:28" x14ac:dyDescent="0.2">
      <c r="A317">
        <f>Source!A2324</f>
        <v>17</v>
      </c>
      <c r="B317">
        <v>2324</v>
      </c>
      <c r="C317">
        <v>3</v>
      </c>
      <c r="D317">
        <f>Source!BI2324</f>
        <v>4</v>
      </c>
      <c r="E317">
        <f>Source!FS2324</f>
        <v>0</v>
      </c>
      <c r="F317" t="str">
        <f>Source!F2324</f>
        <v>21.21-5-84</v>
      </c>
      <c r="G317" t="str">
        <f>Source!G2324</f>
        <v>Коробки для установки выключателей, переключателей и штепсельных розеток при скрытой электропроводке, тип КУВ-1М УХЛЗ</v>
      </c>
      <c r="H317" t="str">
        <f>Source!H2324</f>
        <v>1000 шт.</v>
      </c>
      <c r="I317">
        <f>Source!I2324</f>
        <v>2E-3</v>
      </c>
      <c r="J317">
        <v>1</v>
      </c>
      <c r="K317">
        <f>Source!AC2324</f>
        <v>72169.899999999994</v>
      </c>
      <c r="M317">
        <f>ROUND(K317*I317, 2)</f>
        <v>144.34</v>
      </c>
      <c r="N317">
        <f>Source!AC2324*IF(Source!BC2324&lt;&gt; 0, Source!BC2324, 1)</f>
        <v>72169.899999999994</v>
      </c>
      <c r="O317">
        <f>ROUND(N317*I317, 2)</f>
        <v>144.34</v>
      </c>
      <c r="P317">
        <f>Source!AE2324</f>
        <v>0</v>
      </c>
      <c r="R317">
        <f>ROUND(P317*I317, 2)</f>
        <v>0</v>
      </c>
      <c r="S317">
        <f>Source!AE2324*IF(Source!BS2324&lt;&gt; 0, Source!BS2324, 1)</f>
        <v>0</v>
      </c>
      <c r="T317">
        <f>ROUND(S317*I317, 2)</f>
        <v>0</v>
      </c>
      <c r="U317">
        <v>3</v>
      </c>
      <c r="Z317">
        <f>Source!GF2324</f>
        <v>653953554</v>
      </c>
      <c r="AA317">
        <v>-1378273173</v>
      </c>
      <c r="AB317">
        <v>-1378273173</v>
      </c>
    </row>
    <row r="318" spans="1:28" x14ac:dyDescent="0.2">
      <c r="A318">
        <f>Source!A2359</f>
        <v>4</v>
      </c>
      <c r="B318">
        <v>2359</v>
      </c>
      <c r="G318" t="str">
        <f>Source!G2359</f>
        <v>Помещение 223 Учебный класс</v>
      </c>
    </row>
    <row r="319" spans="1:28" x14ac:dyDescent="0.2">
      <c r="A319">
        <v>20</v>
      </c>
      <c r="B319">
        <v>770</v>
      </c>
      <c r="C319">
        <v>3</v>
      </c>
      <c r="D319">
        <v>0</v>
      </c>
      <c r="E319">
        <f>SmtRes!AV770</f>
        <v>0</v>
      </c>
      <c r="F319" t="str">
        <f>SmtRes!I770</f>
        <v>21.7-3-29</v>
      </c>
      <c r="G319" t="str">
        <f>SmtRes!K770</f>
        <v>Сверло алмазное кольцевое, высокоэффективное, для всех типов бетона, длина 430 мм, диаметр 72 мм</v>
      </c>
      <c r="H319" t="str">
        <f>SmtRes!O770</f>
        <v>шт.</v>
      </c>
      <c r="I319">
        <f>SmtRes!Y770*Source!I2364</f>
        <v>1.34E-3</v>
      </c>
      <c r="J319">
        <f>SmtRes!AO770</f>
        <v>1</v>
      </c>
      <c r="K319">
        <f>SmtRes!AE770</f>
        <v>16620.27</v>
      </c>
      <c r="L319">
        <f>SmtRes!DB770</f>
        <v>111.36</v>
      </c>
      <c r="M319">
        <f>ROUND(ROUND(L319*Source!I2364, 6)*1, 2)</f>
        <v>22.27</v>
      </c>
      <c r="N319">
        <f>SmtRes!AA770</f>
        <v>16620.27</v>
      </c>
      <c r="O319">
        <f>ROUND(ROUND(L319*Source!I2364, 6)*SmtRes!DA770, 2)</f>
        <v>22.27</v>
      </c>
      <c r="P319">
        <f>SmtRes!AG770</f>
        <v>0</v>
      </c>
      <c r="Q319">
        <f>SmtRes!DC770</f>
        <v>0</v>
      </c>
      <c r="R319">
        <f>ROUND(ROUND(Q319*Source!I2364, 6)*1, 2)</f>
        <v>0</v>
      </c>
      <c r="S319">
        <f>SmtRes!AC770</f>
        <v>0</v>
      </c>
      <c r="T319">
        <f>ROUND(ROUND(Q319*Source!I2364, 6)*SmtRes!AK770, 2)</f>
        <v>0</v>
      </c>
      <c r="U319">
        <v>3</v>
      </c>
      <c r="Z319">
        <f>SmtRes!X770</f>
        <v>656259231</v>
      </c>
      <c r="AA319">
        <v>-55341773</v>
      </c>
      <c r="AB319">
        <v>-55341773</v>
      </c>
    </row>
    <row r="320" spans="1:28" x14ac:dyDescent="0.2">
      <c r="A320">
        <v>20</v>
      </c>
      <c r="B320">
        <v>769</v>
      </c>
      <c r="C320">
        <v>3</v>
      </c>
      <c r="D320">
        <v>0</v>
      </c>
      <c r="E320">
        <f>SmtRes!AV769</f>
        <v>0</v>
      </c>
      <c r="F320" t="str">
        <f>SmtRes!I769</f>
        <v>21.1-25-13</v>
      </c>
      <c r="G320" t="str">
        <f>SmtRes!K769</f>
        <v>Вода</v>
      </c>
      <c r="H320" t="str">
        <f>SmtRes!O769</f>
        <v>м3</v>
      </c>
      <c r="I320">
        <f>SmtRes!Y769*Source!I2364</f>
        <v>3.5200000000000006E-3</v>
      </c>
      <c r="J320">
        <f>SmtRes!AO769</f>
        <v>1</v>
      </c>
      <c r="K320">
        <f>SmtRes!AE769</f>
        <v>54.81</v>
      </c>
      <c r="L320">
        <f>SmtRes!DB769</f>
        <v>0.96</v>
      </c>
      <c r="M320">
        <f>ROUND(ROUND(L320*Source!I2364, 6)*1, 2)</f>
        <v>0.19</v>
      </c>
      <c r="N320">
        <f>SmtRes!AA769</f>
        <v>54.81</v>
      </c>
      <c r="O320">
        <f>ROUND(ROUND(L320*Source!I2364, 6)*SmtRes!DA769, 2)</f>
        <v>0.19</v>
      </c>
      <c r="P320">
        <f>SmtRes!AG769</f>
        <v>0</v>
      </c>
      <c r="Q320">
        <f>SmtRes!DC769</f>
        <v>0</v>
      </c>
      <c r="R320">
        <f>ROUND(ROUND(Q320*Source!I2364, 6)*1, 2)</f>
        <v>0</v>
      </c>
      <c r="S320">
        <f>SmtRes!AC769</f>
        <v>0</v>
      </c>
      <c r="T320">
        <f>ROUND(ROUND(Q320*Source!I2364, 6)*SmtRes!AK769, 2)</f>
        <v>0</v>
      </c>
      <c r="U320">
        <v>3</v>
      </c>
      <c r="Z320">
        <f>SmtRes!X769</f>
        <v>-35091971</v>
      </c>
      <c r="AA320">
        <v>1203958368</v>
      </c>
      <c r="AB320">
        <v>1203958368</v>
      </c>
    </row>
    <row r="321" spans="1:28" x14ac:dyDescent="0.2">
      <c r="A321">
        <f>Source!A2366</f>
        <v>17</v>
      </c>
      <c r="B321">
        <v>2366</v>
      </c>
      <c r="C321">
        <v>3</v>
      </c>
      <c r="D321">
        <f>Source!BI2366</f>
        <v>4</v>
      </c>
      <c r="E321">
        <f>Source!FS2366</f>
        <v>0</v>
      </c>
      <c r="F321" t="str">
        <f>Source!F2366</f>
        <v>21.23-8-140</v>
      </c>
      <c r="G321" t="str">
        <f>Source!G2366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21" t="str">
        <f>Source!H2366</f>
        <v>км</v>
      </c>
      <c r="I321">
        <f>Source!I2366</f>
        <v>1E-3</v>
      </c>
      <c r="J321">
        <v>1</v>
      </c>
      <c r="K321">
        <f>Source!AC2366</f>
        <v>99860.32</v>
      </c>
      <c r="M321">
        <f>ROUND(K321*I321, 2)</f>
        <v>99.86</v>
      </c>
      <c r="N321">
        <f>Source!AC2366*IF(Source!BC2366&lt;&gt; 0, Source!BC2366, 1)</f>
        <v>99860.32</v>
      </c>
      <c r="O321">
        <f>ROUND(N321*I321, 2)</f>
        <v>99.86</v>
      </c>
      <c r="P321">
        <f>Source!AE2366</f>
        <v>0</v>
      </c>
      <c r="R321">
        <f>ROUND(P321*I321, 2)</f>
        <v>0</v>
      </c>
      <c r="S321">
        <f>Source!AE2366*IF(Source!BS2366&lt;&gt; 0, Source!BS2366, 1)</f>
        <v>0</v>
      </c>
      <c r="T321">
        <f>ROUND(S321*I321, 2)</f>
        <v>0</v>
      </c>
      <c r="U321">
        <v>3</v>
      </c>
      <c r="Z321">
        <f>Source!GF2366</f>
        <v>2077141205</v>
      </c>
      <c r="AA321">
        <v>472379674</v>
      </c>
      <c r="AB321">
        <v>472379674</v>
      </c>
    </row>
    <row r="322" spans="1:28" x14ac:dyDescent="0.2">
      <c r="A322">
        <f>Source!A2367</f>
        <v>17</v>
      </c>
      <c r="B322">
        <v>2367</v>
      </c>
      <c r="C322">
        <v>3</v>
      </c>
      <c r="D322">
        <f>Source!BI2367</f>
        <v>4</v>
      </c>
      <c r="E322">
        <f>Source!FS2367</f>
        <v>0</v>
      </c>
      <c r="F322" t="str">
        <f>Source!F2367</f>
        <v>21.21-5-84</v>
      </c>
      <c r="G322" t="str">
        <f>Source!G2367</f>
        <v>Коробки для установки выключателей, переключателей и штепсельных розеток при скрытой электропроводке, тип КУВ-1М УХЛЗ</v>
      </c>
      <c r="H322" t="str">
        <f>Source!H2367</f>
        <v>1000 шт.</v>
      </c>
      <c r="I322">
        <f>Source!I2367</f>
        <v>2E-3</v>
      </c>
      <c r="J322">
        <v>1</v>
      </c>
      <c r="K322">
        <f>Source!AC2367</f>
        <v>72169.899999999994</v>
      </c>
      <c r="M322">
        <f>ROUND(K322*I322, 2)</f>
        <v>144.34</v>
      </c>
      <c r="N322">
        <f>Source!AC2367*IF(Source!BC2367&lt;&gt; 0, Source!BC2367, 1)</f>
        <v>72169.899999999994</v>
      </c>
      <c r="O322">
        <f>ROUND(N322*I322, 2)</f>
        <v>144.34</v>
      </c>
      <c r="P322">
        <f>Source!AE2367</f>
        <v>0</v>
      </c>
      <c r="R322">
        <f>ROUND(P322*I322, 2)</f>
        <v>0</v>
      </c>
      <c r="S322">
        <f>Source!AE2367*IF(Source!BS2367&lt;&gt; 0, Source!BS2367, 1)</f>
        <v>0</v>
      </c>
      <c r="T322">
        <f>ROUND(S322*I322, 2)</f>
        <v>0</v>
      </c>
      <c r="U322">
        <v>3</v>
      </c>
      <c r="Z322">
        <f>Source!GF2367</f>
        <v>653953554</v>
      </c>
      <c r="AA322">
        <v>-1378273173</v>
      </c>
      <c r="AB322">
        <v>-1378273173</v>
      </c>
    </row>
    <row r="323" spans="1:28" x14ac:dyDescent="0.2">
      <c r="A323">
        <f>Source!A2402</f>
        <v>4</v>
      </c>
      <c r="B323">
        <v>2402</v>
      </c>
      <c r="G323" t="str">
        <f>Source!G2402</f>
        <v>Помещение 226 Подсобное помещение</v>
      </c>
    </row>
    <row r="324" spans="1:28" x14ac:dyDescent="0.2">
      <c r="A324">
        <v>20</v>
      </c>
      <c r="B324">
        <v>783</v>
      </c>
      <c r="C324">
        <v>3</v>
      </c>
      <c r="D324">
        <v>0</v>
      </c>
      <c r="E324">
        <f>SmtRes!AV783</f>
        <v>0</v>
      </c>
      <c r="F324" t="str">
        <f>SmtRes!I783</f>
        <v>21.7-3-29</v>
      </c>
      <c r="G324" t="str">
        <f>SmtRes!K783</f>
        <v>Сверло алмазное кольцевое, высокоэффективное, для всех типов бетона, длина 430 мм, диаметр 72 мм</v>
      </c>
      <c r="H324" t="str">
        <f>SmtRes!O783</f>
        <v>шт.</v>
      </c>
      <c r="I324">
        <f>SmtRes!Y783*Source!I2407</f>
        <v>1.34E-3</v>
      </c>
      <c r="J324">
        <f>SmtRes!AO783</f>
        <v>1</v>
      </c>
      <c r="K324">
        <f>SmtRes!AE783</f>
        <v>16620.27</v>
      </c>
      <c r="L324">
        <f>SmtRes!DB783</f>
        <v>111.36</v>
      </c>
      <c r="M324">
        <f>ROUND(ROUND(L324*Source!I2407, 6)*1, 2)</f>
        <v>22.27</v>
      </c>
      <c r="N324">
        <f>SmtRes!AA783</f>
        <v>16620.27</v>
      </c>
      <c r="O324">
        <f>ROUND(ROUND(L324*Source!I2407, 6)*SmtRes!DA783, 2)</f>
        <v>22.27</v>
      </c>
      <c r="P324">
        <f>SmtRes!AG783</f>
        <v>0</v>
      </c>
      <c r="Q324">
        <f>SmtRes!DC783</f>
        <v>0</v>
      </c>
      <c r="R324">
        <f>ROUND(ROUND(Q324*Source!I2407, 6)*1, 2)</f>
        <v>0</v>
      </c>
      <c r="S324">
        <f>SmtRes!AC783</f>
        <v>0</v>
      </c>
      <c r="T324">
        <f>ROUND(ROUND(Q324*Source!I2407, 6)*SmtRes!AK783, 2)</f>
        <v>0</v>
      </c>
      <c r="U324">
        <v>3</v>
      </c>
      <c r="Z324">
        <f>SmtRes!X783</f>
        <v>656259231</v>
      </c>
      <c r="AA324">
        <v>-55341773</v>
      </c>
      <c r="AB324">
        <v>-55341773</v>
      </c>
    </row>
    <row r="325" spans="1:28" x14ac:dyDescent="0.2">
      <c r="A325">
        <v>20</v>
      </c>
      <c r="B325">
        <v>782</v>
      </c>
      <c r="C325">
        <v>3</v>
      </c>
      <c r="D325">
        <v>0</v>
      </c>
      <c r="E325">
        <f>SmtRes!AV782</f>
        <v>0</v>
      </c>
      <c r="F325" t="str">
        <f>SmtRes!I782</f>
        <v>21.1-25-13</v>
      </c>
      <c r="G325" t="str">
        <f>SmtRes!K782</f>
        <v>Вода</v>
      </c>
      <c r="H325" t="str">
        <f>SmtRes!O782</f>
        <v>м3</v>
      </c>
      <c r="I325">
        <f>SmtRes!Y782*Source!I2407</f>
        <v>3.5200000000000006E-3</v>
      </c>
      <c r="J325">
        <f>SmtRes!AO782</f>
        <v>1</v>
      </c>
      <c r="K325">
        <f>SmtRes!AE782</f>
        <v>54.81</v>
      </c>
      <c r="L325">
        <f>SmtRes!DB782</f>
        <v>0.96</v>
      </c>
      <c r="M325">
        <f>ROUND(ROUND(L325*Source!I2407, 6)*1, 2)</f>
        <v>0.19</v>
      </c>
      <c r="N325">
        <f>SmtRes!AA782</f>
        <v>54.81</v>
      </c>
      <c r="O325">
        <f>ROUND(ROUND(L325*Source!I2407, 6)*SmtRes!DA782, 2)</f>
        <v>0.19</v>
      </c>
      <c r="P325">
        <f>SmtRes!AG782</f>
        <v>0</v>
      </c>
      <c r="Q325">
        <f>SmtRes!DC782</f>
        <v>0</v>
      </c>
      <c r="R325">
        <f>ROUND(ROUND(Q325*Source!I2407, 6)*1, 2)</f>
        <v>0</v>
      </c>
      <c r="S325">
        <f>SmtRes!AC782</f>
        <v>0</v>
      </c>
      <c r="T325">
        <f>ROUND(ROUND(Q325*Source!I2407, 6)*SmtRes!AK782, 2)</f>
        <v>0</v>
      </c>
      <c r="U325">
        <v>3</v>
      </c>
      <c r="Z325">
        <f>SmtRes!X782</f>
        <v>-35091971</v>
      </c>
      <c r="AA325">
        <v>1203958368</v>
      </c>
      <c r="AB325">
        <v>1203958368</v>
      </c>
    </row>
    <row r="326" spans="1:28" x14ac:dyDescent="0.2">
      <c r="A326">
        <f>Source!A2409</f>
        <v>17</v>
      </c>
      <c r="B326">
        <v>2409</v>
      </c>
      <c r="C326">
        <v>3</v>
      </c>
      <c r="D326">
        <f>Source!BI2409</f>
        <v>4</v>
      </c>
      <c r="E326">
        <f>Source!FS2409</f>
        <v>0</v>
      </c>
      <c r="F326" t="str">
        <f>Source!F2409</f>
        <v>21.23-8-140</v>
      </c>
      <c r="G326" t="str">
        <f>Source!G2409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26" t="str">
        <f>Source!H2409</f>
        <v>км</v>
      </c>
      <c r="I326">
        <f>Source!I2409</f>
        <v>1E-3</v>
      </c>
      <c r="J326">
        <v>1</v>
      </c>
      <c r="K326">
        <f>Source!AC2409</f>
        <v>99860.32</v>
      </c>
      <c r="M326">
        <f>ROUND(K326*I326, 2)</f>
        <v>99.86</v>
      </c>
      <c r="N326">
        <f>Source!AC2409*IF(Source!BC2409&lt;&gt; 0, Source!BC2409, 1)</f>
        <v>99860.32</v>
      </c>
      <c r="O326">
        <f>ROUND(N326*I326, 2)</f>
        <v>99.86</v>
      </c>
      <c r="P326">
        <f>Source!AE2409</f>
        <v>0</v>
      </c>
      <c r="R326">
        <f>ROUND(P326*I326, 2)</f>
        <v>0</v>
      </c>
      <c r="S326">
        <f>Source!AE2409*IF(Source!BS2409&lt;&gt; 0, Source!BS2409, 1)</f>
        <v>0</v>
      </c>
      <c r="T326">
        <f>ROUND(S326*I326, 2)</f>
        <v>0</v>
      </c>
      <c r="U326">
        <v>3</v>
      </c>
      <c r="Z326">
        <f>Source!GF2409</f>
        <v>2077141205</v>
      </c>
      <c r="AA326">
        <v>472379674</v>
      </c>
      <c r="AB326">
        <v>472379674</v>
      </c>
    </row>
    <row r="327" spans="1:28" x14ac:dyDescent="0.2">
      <c r="A327">
        <f>Source!A2410</f>
        <v>17</v>
      </c>
      <c r="B327">
        <v>2410</v>
      </c>
      <c r="C327">
        <v>3</v>
      </c>
      <c r="D327">
        <f>Source!BI2410</f>
        <v>4</v>
      </c>
      <c r="E327">
        <f>Source!FS2410</f>
        <v>0</v>
      </c>
      <c r="F327" t="str">
        <f>Source!F2410</f>
        <v>21.21-5-84</v>
      </c>
      <c r="G327" t="str">
        <f>Source!G2410</f>
        <v>Коробки для установки выключателей, переключателей и штепсельных розеток при скрытой электропроводке, тип КУВ-1М УХЛЗ</v>
      </c>
      <c r="H327" t="str">
        <f>Source!H2410</f>
        <v>1000 шт.</v>
      </c>
      <c r="I327">
        <f>Source!I2410</f>
        <v>2E-3</v>
      </c>
      <c r="J327">
        <v>1</v>
      </c>
      <c r="K327">
        <f>Source!AC2410</f>
        <v>72169.899999999994</v>
      </c>
      <c r="M327">
        <f>ROUND(K327*I327, 2)</f>
        <v>144.34</v>
      </c>
      <c r="N327">
        <f>Source!AC2410*IF(Source!BC2410&lt;&gt; 0, Source!BC2410, 1)</f>
        <v>72169.899999999994</v>
      </c>
      <c r="O327">
        <f>ROUND(N327*I327, 2)</f>
        <v>144.34</v>
      </c>
      <c r="P327">
        <f>Source!AE2410</f>
        <v>0</v>
      </c>
      <c r="R327">
        <f>ROUND(P327*I327, 2)</f>
        <v>0</v>
      </c>
      <c r="S327">
        <f>Source!AE2410*IF(Source!BS2410&lt;&gt; 0, Source!BS2410, 1)</f>
        <v>0</v>
      </c>
      <c r="T327">
        <f>ROUND(S327*I327, 2)</f>
        <v>0</v>
      </c>
      <c r="U327">
        <v>3</v>
      </c>
      <c r="Z327">
        <f>Source!GF2410</f>
        <v>653953554</v>
      </c>
      <c r="AA327">
        <v>-1378273173</v>
      </c>
      <c r="AB327">
        <v>-1378273173</v>
      </c>
    </row>
    <row r="328" spans="1:28" x14ac:dyDescent="0.2">
      <c r="A328">
        <f>Source!A2445</f>
        <v>4</v>
      </c>
      <c r="B328">
        <v>2445</v>
      </c>
      <c r="G328" t="str">
        <f>Source!G2445</f>
        <v>Электрощит ЩАО 2.1</v>
      </c>
    </row>
    <row r="329" spans="1:28" x14ac:dyDescent="0.2">
      <c r="A329">
        <f>Source!A2483</f>
        <v>4</v>
      </c>
      <c r="B329">
        <v>2483</v>
      </c>
      <c r="G329" t="str">
        <f>Source!G2483</f>
        <v>Электрощит ЩО 2.1</v>
      </c>
    </row>
    <row r="330" spans="1:28" x14ac:dyDescent="0.2">
      <c r="A330">
        <f>Source!A2521</f>
        <v>4</v>
      </c>
      <c r="B330">
        <v>2521</v>
      </c>
      <c r="G330" t="str">
        <f>Source!G2521</f>
        <v>Электрощит РЩ 2.1</v>
      </c>
    </row>
    <row r="331" spans="1:28" x14ac:dyDescent="0.2">
      <c r="A331">
        <f>Source!A2559</f>
        <v>4</v>
      </c>
      <c r="B331">
        <v>2559</v>
      </c>
      <c r="G331" t="str">
        <f>Source!G2559</f>
        <v>Электрощит ЩАО 2.2</v>
      </c>
    </row>
    <row r="332" spans="1:28" x14ac:dyDescent="0.2">
      <c r="A332">
        <f>Source!A2597</f>
        <v>4</v>
      </c>
      <c r="B332">
        <v>2597</v>
      </c>
      <c r="G332" t="str">
        <f>Source!G2597</f>
        <v>Электрощит ЩО 2.2</v>
      </c>
    </row>
    <row r="333" spans="1:28" x14ac:dyDescent="0.2">
      <c r="A333">
        <f>Source!A2635</f>
        <v>4</v>
      </c>
      <c r="B333">
        <v>2635</v>
      </c>
      <c r="G333" t="str">
        <f>Source!G2635</f>
        <v>Электрощит РЩ 2.2</v>
      </c>
    </row>
    <row r="334" spans="1:28" x14ac:dyDescent="0.2">
      <c r="A334">
        <f>Source!A2673</f>
        <v>4</v>
      </c>
      <c r="B334">
        <v>2673</v>
      </c>
      <c r="G334" t="str">
        <f>Source!G2673</f>
        <v>Помещение 301 Кабинет физики (теория)</v>
      </c>
    </row>
    <row r="335" spans="1:28" x14ac:dyDescent="0.2">
      <c r="A335">
        <v>20</v>
      </c>
      <c r="B335">
        <v>856</v>
      </c>
      <c r="C335">
        <v>3</v>
      </c>
      <c r="D335">
        <v>0</v>
      </c>
      <c r="E335">
        <f>SmtRes!AV856</f>
        <v>0</v>
      </c>
      <c r="F335" t="str">
        <f>SmtRes!I856</f>
        <v>21.7-3-29</v>
      </c>
      <c r="G335" t="str">
        <f>SmtRes!K856</f>
        <v>Сверло алмазное кольцевое, высокоэффективное, для всех типов бетона, длина 430 мм, диаметр 72 мм</v>
      </c>
      <c r="H335" t="str">
        <f>SmtRes!O856</f>
        <v>шт.</v>
      </c>
      <c r="I335">
        <f>SmtRes!Y856*Source!I2678</f>
        <v>1.34E-3</v>
      </c>
      <c r="J335">
        <f>SmtRes!AO856</f>
        <v>1</v>
      </c>
      <c r="K335">
        <f>SmtRes!AE856</f>
        <v>16620.27</v>
      </c>
      <c r="L335">
        <f>SmtRes!DB856</f>
        <v>111.36</v>
      </c>
      <c r="M335">
        <f>ROUND(ROUND(L335*Source!I2678, 6)*1, 2)</f>
        <v>22.27</v>
      </c>
      <c r="N335">
        <f>SmtRes!AA856</f>
        <v>16620.27</v>
      </c>
      <c r="O335">
        <f>ROUND(ROUND(L335*Source!I2678, 6)*SmtRes!DA856, 2)</f>
        <v>22.27</v>
      </c>
      <c r="P335">
        <f>SmtRes!AG856</f>
        <v>0</v>
      </c>
      <c r="Q335">
        <f>SmtRes!DC856</f>
        <v>0</v>
      </c>
      <c r="R335">
        <f>ROUND(ROUND(Q335*Source!I2678, 6)*1, 2)</f>
        <v>0</v>
      </c>
      <c r="S335">
        <f>SmtRes!AC856</f>
        <v>0</v>
      </c>
      <c r="T335">
        <f>ROUND(ROUND(Q335*Source!I2678, 6)*SmtRes!AK856, 2)</f>
        <v>0</v>
      </c>
      <c r="U335">
        <v>3</v>
      </c>
      <c r="Z335">
        <f>SmtRes!X856</f>
        <v>656259231</v>
      </c>
      <c r="AA335">
        <v>-55341773</v>
      </c>
      <c r="AB335">
        <v>-55341773</v>
      </c>
    </row>
    <row r="336" spans="1:28" x14ac:dyDescent="0.2">
      <c r="A336">
        <v>20</v>
      </c>
      <c r="B336">
        <v>855</v>
      </c>
      <c r="C336">
        <v>3</v>
      </c>
      <c r="D336">
        <v>0</v>
      </c>
      <c r="E336">
        <f>SmtRes!AV855</f>
        <v>0</v>
      </c>
      <c r="F336" t="str">
        <f>SmtRes!I855</f>
        <v>21.1-25-13</v>
      </c>
      <c r="G336" t="str">
        <f>SmtRes!K855</f>
        <v>Вода</v>
      </c>
      <c r="H336" t="str">
        <f>SmtRes!O855</f>
        <v>м3</v>
      </c>
      <c r="I336">
        <f>SmtRes!Y855*Source!I2678</f>
        <v>3.5200000000000006E-3</v>
      </c>
      <c r="J336">
        <f>SmtRes!AO855</f>
        <v>1</v>
      </c>
      <c r="K336">
        <f>SmtRes!AE855</f>
        <v>54.81</v>
      </c>
      <c r="L336">
        <f>SmtRes!DB855</f>
        <v>0.96</v>
      </c>
      <c r="M336">
        <f>ROUND(ROUND(L336*Source!I2678, 6)*1, 2)</f>
        <v>0.19</v>
      </c>
      <c r="N336">
        <f>SmtRes!AA855</f>
        <v>54.81</v>
      </c>
      <c r="O336">
        <f>ROUND(ROUND(L336*Source!I2678, 6)*SmtRes!DA855, 2)</f>
        <v>0.19</v>
      </c>
      <c r="P336">
        <f>SmtRes!AG855</f>
        <v>0</v>
      </c>
      <c r="Q336">
        <f>SmtRes!DC855</f>
        <v>0</v>
      </c>
      <c r="R336">
        <f>ROUND(ROUND(Q336*Source!I2678, 6)*1, 2)</f>
        <v>0</v>
      </c>
      <c r="S336">
        <f>SmtRes!AC855</f>
        <v>0</v>
      </c>
      <c r="T336">
        <f>ROUND(ROUND(Q336*Source!I2678, 6)*SmtRes!AK855, 2)</f>
        <v>0</v>
      </c>
      <c r="U336">
        <v>3</v>
      </c>
      <c r="Z336">
        <f>SmtRes!X855</f>
        <v>-35091971</v>
      </c>
      <c r="AA336">
        <v>1203958368</v>
      </c>
      <c r="AB336">
        <v>1203958368</v>
      </c>
    </row>
    <row r="337" spans="1:28" x14ac:dyDescent="0.2">
      <c r="A337">
        <f>Source!A2680</f>
        <v>17</v>
      </c>
      <c r="B337">
        <v>2680</v>
      </c>
      <c r="C337">
        <v>3</v>
      </c>
      <c r="D337">
        <f>Source!BI2680</f>
        <v>4</v>
      </c>
      <c r="E337">
        <f>Source!FS2680</f>
        <v>0</v>
      </c>
      <c r="F337" t="str">
        <f>Source!F2680</f>
        <v>21.23-8-140</v>
      </c>
      <c r="G337" t="str">
        <f>Source!G2680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37" t="str">
        <f>Source!H2680</f>
        <v>км</v>
      </c>
      <c r="I337">
        <f>Source!I2680</f>
        <v>1E-3</v>
      </c>
      <c r="J337">
        <v>1</v>
      </c>
      <c r="K337">
        <f>Source!AC2680</f>
        <v>99860.32</v>
      </c>
      <c r="M337">
        <f>ROUND(K337*I337, 2)</f>
        <v>99.86</v>
      </c>
      <c r="N337">
        <f>Source!AC2680*IF(Source!BC2680&lt;&gt; 0, Source!BC2680, 1)</f>
        <v>99860.32</v>
      </c>
      <c r="O337">
        <f>ROUND(N337*I337, 2)</f>
        <v>99.86</v>
      </c>
      <c r="P337">
        <f>Source!AE2680</f>
        <v>0</v>
      </c>
      <c r="R337">
        <f>ROUND(P337*I337, 2)</f>
        <v>0</v>
      </c>
      <c r="S337">
        <f>Source!AE2680*IF(Source!BS2680&lt;&gt; 0, Source!BS2680, 1)</f>
        <v>0</v>
      </c>
      <c r="T337">
        <f>ROUND(S337*I337, 2)</f>
        <v>0</v>
      </c>
      <c r="U337">
        <v>3</v>
      </c>
      <c r="Z337">
        <f>Source!GF2680</f>
        <v>2077141205</v>
      </c>
      <c r="AA337">
        <v>472379674</v>
      </c>
      <c r="AB337">
        <v>472379674</v>
      </c>
    </row>
    <row r="338" spans="1:28" x14ac:dyDescent="0.2">
      <c r="A338">
        <f>Source!A2681</f>
        <v>17</v>
      </c>
      <c r="B338">
        <v>2681</v>
      </c>
      <c r="C338">
        <v>3</v>
      </c>
      <c r="D338">
        <f>Source!BI2681</f>
        <v>4</v>
      </c>
      <c r="E338">
        <f>Source!FS2681</f>
        <v>0</v>
      </c>
      <c r="F338" t="str">
        <f>Source!F2681</f>
        <v>21.21-5-84</v>
      </c>
      <c r="G338" t="str">
        <f>Source!G2681</f>
        <v>Коробки для установки выключателей, переключателей и штепсельных розеток при скрытой электропроводке, тип КУВ-1М УХЛЗ</v>
      </c>
      <c r="H338" t="str">
        <f>Source!H2681</f>
        <v>1000 шт.</v>
      </c>
      <c r="I338">
        <f>Source!I2681</f>
        <v>2E-3</v>
      </c>
      <c r="J338">
        <v>1</v>
      </c>
      <c r="K338">
        <f>Source!AC2681</f>
        <v>72169.899999999994</v>
      </c>
      <c r="M338">
        <f>ROUND(K338*I338, 2)</f>
        <v>144.34</v>
      </c>
      <c r="N338">
        <f>Source!AC2681*IF(Source!BC2681&lt;&gt; 0, Source!BC2681, 1)</f>
        <v>72169.899999999994</v>
      </c>
      <c r="O338">
        <f>ROUND(N338*I338, 2)</f>
        <v>144.34</v>
      </c>
      <c r="P338">
        <f>Source!AE2681</f>
        <v>0</v>
      </c>
      <c r="R338">
        <f>ROUND(P338*I338, 2)</f>
        <v>0</v>
      </c>
      <c r="S338">
        <f>Source!AE2681*IF(Source!BS2681&lt;&gt; 0, Source!BS2681, 1)</f>
        <v>0</v>
      </c>
      <c r="T338">
        <f>ROUND(S338*I338, 2)</f>
        <v>0</v>
      </c>
      <c r="U338">
        <v>3</v>
      </c>
      <c r="Z338">
        <f>Source!GF2681</f>
        <v>653953554</v>
      </c>
      <c r="AA338">
        <v>-1378273173</v>
      </c>
      <c r="AB338">
        <v>-1378273173</v>
      </c>
    </row>
    <row r="339" spans="1:28" x14ac:dyDescent="0.2">
      <c r="A339">
        <v>20</v>
      </c>
      <c r="B339">
        <v>874</v>
      </c>
      <c r="C339">
        <v>3</v>
      </c>
      <c r="D339">
        <v>0</v>
      </c>
      <c r="E339">
        <f>SmtRes!AV874</f>
        <v>0</v>
      </c>
      <c r="F339" t="str">
        <f>SmtRes!I874</f>
        <v>21.23-13-14</v>
      </c>
      <c r="G339" t="str">
        <f>SmtRes!K874</f>
        <v>Провода силовые с медными жилами в поливинилхлоридной изоляции, марка ПуГВ, номинальное напряжение до 450 В, число жил и сечение 1х6 мм2</v>
      </c>
      <c r="H339" t="str">
        <f>SmtRes!O874</f>
        <v>км</v>
      </c>
      <c r="I339">
        <f>SmtRes!Y874*Source!I2686</f>
        <v>5.1499999999999997E-2</v>
      </c>
      <c r="J339">
        <f>SmtRes!AO874</f>
        <v>1</v>
      </c>
      <c r="K339">
        <f>SmtRes!AE874</f>
        <v>99643.05</v>
      </c>
      <c r="L339">
        <f>SmtRes!DB874</f>
        <v>10263.23</v>
      </c>
      <c r="M339">
        <f>ROUND(ROUND(L339*Source!I2686, 6)*1, 2)</f>
        <v>5131.62</v>
      </c>
      <c r="N339">
        <f>SmtRes!AA874</f>
        <v>99643.05</v>
      </c>
      <c r="O339">
        <f>ROUND(ROUND(L339*Source!I2686, 6)*SmtRes!DA874, 2)</f>
        <v>5131.62</v>
      </c>
      <c r="P339">
        <f>SmtRes!AG874</f>
        <v>0</v>
      </c>
      <c r="Q339">
        <f>SmtRes!DC874</f>
        <v>0</v>
      </c>
      <c r="R339">
        <f>ROUND(ROUND(Q339*Source!I2686, 6)*1, 2)</f>
        <v>0</v>
      </c>
      <c r="S339">
        <f>SmtRes!AC874</f>
        <v>0</v>
      </c>
      <c r="T339">
        <f>ROUND(ROUND(Q339*Source!I2686, 6)*SmtRes!AK874, 2)</f>
        <v>0</v>
      </c>
      <c r="U339">
        <v>3</v>
      </c>
      <c r="Z339">
        <f>SmtRes!X874</f>
        <v>1173250179</v>
      </c>
      <c r="AA339">
        <v>-458052105</v>
      </c>
      <c r="AB339">
        <v>-458052105</v>
      </c>
    </row>
    <row r="340" spans="1:28" x14ac:dyDescent="0.2">
      <c r="A340">
        <v>20</v>
      </c>
      <c r="B340">
        <v>873</v>
      </c>
      <c r="C340">
        <v>3</v>
      </c>
      <c r="D340">
        <v>0</v>
      </c>
      <c r="E340">
        <f>SmtRes!AV873</f>
        <v>0</v>
      </c>
      <c r="F340" t="str">
        <f>SmtRes!I873</f>
        <v>21.21-5-44</v>
      </c>
      <c r="G340" t="str">
        <f>SmtRes!K873</f>
        <v>Кнопки для ленты ЛМ, тип 3,5</v>
      </c>
      <c r="H340" t="str">
        <f>SmtRes!O873</f>
        <v>1000 шт.</v>
      </c>
      <c r="I340">
        <f>SmtRes!Y873*Source!I2686</f>
        <v>0.01</v>
      </c>
      <c r="J340">
        <f>SmtRes!AO873</f>
        <v>1</v>
      </c>
      <c r="K340">
        <f>SmtRes!AE873</f>
        <v>258.44</v>
      </c>
      <c r="L340">
        <f>SmtRes!DB873</f>
        <v>5.17</v>
      </c>
      <c r="M340">
        <f>ROUND(ROUND(L340*Source!I2686, 6)*1, 2)</f>
        <v>2.59</v>
      </c>
      <c r="N340">
        <f>SmtRes!AA873</f>
        <v>258.44</v>
      </c>
      <c r="O340">
        <f>ROUND(ROUND(L340*Source!I2686, 6)*SmtRes!DA873, 2)</f>
        <v>2.59</v>
      </c>
      <c r="P340">
        <f>SmtRes!AG873</f>
        <v>0</v>
      </c>
      <c r="Q340">
        <f>SmtRes!DC873</f>
        <v>0</v>
      </c>
      <c r="R340">
        <f>ROUND(ROUND(Q340*Source!I2686, 6)*1, 2)</f>
        <v>0</v>
      </c>
      <c r="S340">
        <f>SmtRes!AC873</f>
        <v>0</v>
      </c>
      <c r="T340">
        <f>ROUND(ROUND(Q340*Source!I2686, 6)*SmtRes!AK873, 2)</f>
        <v>0</v>
      </c>
      <c r="U340">
        <v>3</v>
      </c>
      <c r="Z340">
        <f>SmtRes!X873</f>
        <v>-1680055193</v>
      </c>
      <c r="AA340">
        <v>-2054620093</v>
      </c>
      <c r="AB340">
        <v>-2054620093</v>
      </c>
    </row>
    <row r="341" spans="1:28" x14ac:dyDescent="0.2">
      <c r="A341">
        <v>20</v>
      </c>
      <c r="B341">
        <v>872</v>
      </c>
      <c r="C341">
        <v>3</v>
      </c>
      <c r="D341">
        <v>0</v>
      </c>
      <c r="E341">
        <f>SmtRes!AV872</f>
        <v>0</v>
      </c>
      <c r="F341" t="str">
        <f>SmtRes!I872</f>
        <v>21.21-5-342</v>
      </c>
      <c r="G341" t="str">
        <f>SmtRes!K872</f>
        <v>Хомуты (стяжки) кабельные из полиамида, размеры 3,6х200 мм</v>
      </c>
      <c r="H341" t="str">
        <f>SmtRes!O872</f>
        <v>100 шт.</v>
      </c>
      <c r="I341">
        <f>SmtRes!Y872*Source!I2686</f>
        <v>0.13</v>
      </c>
      <c r="J341">
        <f>SmtRes!AO872</f>
        <v>1</v>
      </c>
      <c r="K341">
        <f>SmtRes!AE872</f>
        <v>127.48</v>
      </c>
      <c r="L341">
        <f>SmtRes!DB872</f>
        <v>33.14</v>
      </c>
      <c r="M341">
        <f>ROUND(ROUND(L341*Source!I2686, 6)*1, 2)</f>
        <v>16.57</v>
      </c>
      <c r="N341">
        <f>SmtRes!AA872</f>
        <v>127.48</v>
      </c>
      <c r="O341">
        <f>ROUND(ROUND(L341*Source!I2686, 6)*SmtRes!DA872, 2)</f>
        <v>16.57</v>
      </c>
      <c r="P341">
        <f>SmtRes!AG872</f>
        <v>0</v>
      </c>
      <c r="Q341">
        <f>SmtRes!DC872</f>
        <v>0</v>
      </c>
      <c r="R341">
        <f>ROUND(ROUND(Q341*Source!I2686, 6)*1, 2)</f>
        <v>0</v>
      </c>
      <c r="S341">
        <f>SmtRes!AC872</f>
        <v>0</v>
      </c>
      <c r="T341">
        <f>ROUND(ROUND(Q341*Source!I2686, 6)*SmtRes!AK872, 2)</f>
        <v>0</v>
      </c>
      <c r="U341">
        <v>3</v>
      </c>
      <c r="Z341">
        <f>SmtRes!X872</f>
        <v>527662241</v>
      </c>
      <c r="AA341">
        <v>-1533345047</v>
      </c>
      <c r="AB341">
        <v>-1533345047</v>
      </c>
    </row>
    <row r="342" spans="1:28" x14ac:dyDescent="0.2">
      <c r="A342">
        <v>20</v>
      </c>
      <c r="B342">
        <v>871</v>
      </c>
      <c r="C342">
        <v>3</v>
      </c>
      <c r="D342">
        <v>0</v>
      </c>
      <c r="E342">
        <f>SmtRes!AV871</f>
        <v>0</v>
      </c>
      <c r="F342" t="str">
        <f>SmtRes!I871</f>
        <v>21.21-5-305</v>
      </c>
      <c r="G342" t="str">
        <f>SmtRes!K871</f>
        <v>Сжимы, тип У731М для проводников магистральных сечением от 4 до 10 мм2 и ответвительных от 1,5 до 10 мм2</v>
      </c>
      <c r="H342" t="str">
        <f>SmtRes!O871</f>
        <v>шт.</v>
      </c>
      <c r="I342">
        <f>SmtRes!Y871*Source!I2686</f>
        <v>5</v>
      </c>
      <c r="J342">
        <f>SmtRes!AO871</f>
        <v>1</v>
      </c>
      <c r="K342">
        <f>SmtRes!AE871</f>
        <v>29.36</v>
      </c>
      <c r="L342">
        <f>SmtRes!DB871</f>
        <v>293.60000000000002</v>
      </c>
      <c r="M342">
        <f>ROUND(ROUND(L342*Source!I2686, 6)*1, 2)</f>
        <v>146.80000000000001</v>
      </c>
      <c r="N342">
        <f>SmtRes!AA871</f>
        <v>29.36</v>
      </c>
      <c r="O342">
        <f>ROUND(ROUND(L342*Source!I2686, 6)*SmtRes!DA871, 2)</f>
        <v>146.80000000000001</v>
      </c>
      <c r="P342">
        <f>SmtRes!AG871</f>
        <v>0</v>
      </c>
      <c r="Q342">
        <f>SmtRes!DC871</f>
        <v>0</v>
      </c>
      <c r="R342">
        <f>ROUND(ROUND(Q342*Source!I2686, 6)*1, 2)</f>
        <v>0</v>
      </c>
      <c r="S342">
        <f>SmtRes!AC871</f>
        <v>0</v>
      </c>
      <c r="T342">
        <f>ROUND(ROUND(Q342*Source!I2686, 6)*SmtRes!AK871, 2)</f>
        <v>0</v>
      </c>
      <c r="U342">
        <v>3</v>
      </c>
      <c r="Z342">
        <f>SmtRes!X871</f>
        <v>1884843886</v>
      </c>
      <c r="AA342">
        <v>1143219249</v>
      </c>
      <c r="AB342">
        <v>1143219249</v>
      </c>
    </row>
    <row r="343" spans="1:28" x14ac:dyDescent="0.2">
      <c r="A343">
        <v>20</v>
      </c>
      <c r="B343">
        <v>870</v>
      </c>
      <c r="C343">
        <v>3</v>
      </c>
      <c r="D343">
        <v>0</v>
      </c>
      <c r="E343">
        <f>SmtRes!AV870</f>
        <v>0</v>
      </c>
      <c r="F343" t="str">
        <f>SmtRes!I870</f>
        <v>21.21-5-2</v>
      </c>
      <c r="G343" t="str">
        <f>SmtRes!K870</f>
        <v>Бирки маркировочные для кабелей и проводов, тип У153 У3,5</v>
      </c>
      <c r="H343" t="str">
        <f>SmtRes!O870</f>
        <v>1000 шт.</v>
      </c>
      <c r="I343">
        <f>SmtRes!Y870*Source!I2686</f>
        <v>2.5000000000000001E-3</v>
      </c>
      <c r="J343">
        <f>SmtRes!AO870</f>
        <v>1</v>
      </c>
      <c r="K343">
        <f>SmtRes!AE870</f>
        <v>718.56</v>
      </c>
      <c r="L343">
        <f>SmtRes!DB870</f>
        <v>3.59</v>
      </c>
      <c r="M343">
        <f>ROUND(ROUND(L343*Source!I2686, 6)*1, 2)</f>
        <v>1.8</v>
      </c>
      <c r="N343">
        <f>SmtRes!AA870</f>
        <v>718.56</v>
      </c>
      <c r="O343">
        <f>ROUND(ROUND(L343*Source!I2686, 6)*SmtRes!DA870, 2)</f>
        <v>1.8</v>
      </c>
      <c r="P343">
        <f>SmtRes!AG870</f>
        <v>0</v>
      </c>
      <c r="Q343">
        <f>SmtRes!DC870</f>
        <v>0</v>
      </c>
      <c r="R343">
        <f>ROUND(ROUND(Q343*Source!I2686, 6)*1, 2)</f>
        <v>0</v>
      </c>
      <c r="S343">
        <f>SmtRes!AC870</f>
        <v>0</v>
      </c>
      <c r="T343">
        <f>ROUND(ROUND(Q343*Source!I2686, 6)*SmtRes!AK870, 2)</f>
        <v>0</v>
      </c>
      <c r="U343">
        <v>3</v>
      </c>
      <c r="Z343">
        <f>SmtRes!X870</f>
        <v>-1948375318</v>
      </c>
      <c r="AA343">
        <v>299589489</v>
      </c>
      <c r="AB343">
        <v>299589489</v>
      </c>
    </row>
    <row r="344" spans="1:28" x14ac:dyDescent="0.2">
      <c r="A344">
        <v>20</v>
      </c>
      <c r="B344">
        <v>869</v>
      </c>
      <c r="C344">
        <v>3</v>
      </c>
      <c r="D344">
        <v>0</v>
      </c>
      <c r="E344">
        <f>SmtRes!AV869</f>
        <v>0</v>
      </c>
      <c r="F344" t="str">
        <f>SmtRes!I869</f>
        <v>21.21-5-114</v>
      </c>
      <c r="G344" t="str">
        <f>SmtRes!K869</f>
        <v>Лента монтажная, тип ЛМ-5</v>
      </c>
      <c r="H344" t="str">
        <f>SmtRes!O869</f>
        <v>м</v>
      </c>
      <c r="I344">
        <f>SmtRes!Y869*Source!I2686</f>
        <v>2.5</v>
      </c>
      <c r="J344">
        <f>SmtRes!AO869</f>
        <v>1</v>
      </c>
      <c r="K344">
        <f>SmtRes!AE869</f>
        <v>5.71</v>
      </c>
      <c r="L344">
        <f>SmtRes!DB869</f>
        <v>28.55</v>
      </c>
      <c r="M344">
        <f>ROUND(ROUND(L344*Source!I2686, 6)*1, 2)</f>
        <v>14.28</v>
      </c>
      <c r="N344">
        <f>SmtRes!AA869</f>
        <v>5.71</v>
      </c>
      <c r="O344">
        <f>ROUND(ROUND(L344*Source!I2686, 6)*SmtRes!DA869, 2)</f>
        <v>14.28</v>
      </c>
      <c r="P344">
        <f>SmtRes!AG869</f>
        <v>0</v>
      </c>
      <c r="Q344">
        <f>SmtRes!DC869</f>
        <v>0</v>
      </c>
      <c r="R344">
        <f>ROUND(ROUND(Q344*Source!I2686, 6)*1, 2)</f>
        <v>0</v>
      </c>
      <c r="S344">
        <f>SmtRes!AC869</f>
        <v>0</v>
      </c>
      <c r="T344">
        <f>ROUND(ROUND(Q344*Source!I2686, 6)*SmtRes!AK869, 2)</f>
        <v>0</v>
      </c>
      <c r="U344">
        <v>3</v>
      </c>
      <c r="Z344">
        <f>SmtRes!X869</f>
        <v>-1189895200</v>
      </c>
      <c r="AA344">
        <v>193152040</v>
      </c>
      <c r="AB344">
        <v>193152040</v>
      </c>
    </row>
    <row r="345" spans="1:28" x14ac:dyDescent="0.2">
      <c r="A345">
        <v>20</v>
      </c>
      <c r="B345">
        <v>868</v>
      </c>
      <c r="C345">
        <v>3</v>
      </c>
      <c r="D345">
        <v>0</v>
      </c>
      <c r="E345">
        <f>SmtRes!AV868</f>
        <v>0</v>
      </c>
      <c r="F345" t="str">
        <f>SmtRes!I868</f>
        <v>21.1-20-10</v>
      </c>
      <c r="G345" t="str">
        <f>SmtRes!K868</f>
        <v>Лента изоляционная хлопчатобумажная</v>
      </c>
      <c r="H345" t="str">
        <f>SmtRes!O868</f>
        <v>кг</v>
      </c>
      <c r="I345">
        <f>SmtRes!Y868*Source!I2686</f>
        <v>0.08</v>
      </c>
      <c r="J345">
        <f>SmtRes!AO868</f>
        <v>1</v>
      </c>
      <c r="K345">
        <f>SmtRes!AE868</f>
        <v>363.22</v>
      </c>
      <c r="L345">
        <f>SmtRes!DB868</f>
        <v>58.12</v>
      </c>
      <c r="M345">
        <f>ROUND(ROUND(L345*Source!I2686, 6)*1, 2)</f>
        <v>29.06</v>
      </c>
      <c r="N345">
        <f>SmtRes!AA868</f>
        <v>363.22</v>
      </c>
      <c r="O345">
        <f>ROUND(ROUND(L345*Source!I2686, 6)*SmtRes!DA868, 2)</f>
        <v>29.06</v>
      </c>
      <c r="P345">
        <f>SmtRes!AG868</f>
        <v>0</v>
      </c>
      <c r="Q345">
        <f>SmtRes!DC868</f>
        <v>0</v>
      </c>
      <c r="R345">
        <f>ROUND(ROUND(Q345*Source!I2686, 6)*1, 2)</f>
        <v>0</v>
      </c>
      <c r="S345">
        <f>SmtRes!AC868</f>
        <v>0</v>
      </c>
      <c r="T345">
        <f>ROUND(ROUND(Q345*Source!I2686, 6)*SmtRes!AK868, 2)</f>
        <v>0</v>
      </c>
      <c r="U345">
        <v>3</v>
      </c>
      <c r="Z345">
        <f>SmtRes!X868</f>
        <v>1719425291</v>
      </c>
      <c r="AA345">
        <v>-1596111638</v>
      </c>
      <c r="AB345">
        <v>-1596111638</v>
      </c>
    </row>
    <row r="346" spans="1:28" x14ac:dyDescent="0.2">
      <c r="A346">
        <f>Source!A2687</f>
        <v>17</v>
      </c>
      <c r="B346">
        <v>2687</v>
      </c>
      <c r="C346">
        <v>3</v>
      </c>
      <c r="D346">
        <f>Source!BI2687</f>
        <v>4</v>
      </c>
      <c r="E346">
        <f>Source!FS2687</f>
        <v>0</v>
      </c>
      <c r="F346" t="str">
        <f>Source!F2687</f>
        <v>21.23-8-270</v>
      </c>
      <c r="G346" t="str">
        <f>Source!G2687</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346" t="str">
        <f>Source!H2687</f>
        <v>км</v>
      </c>
      <c r="I346">
        <f>Source!I2687</f>
        <v>0.05</v>
      </c>
      <c r="J346">
        <v>1</v>
      </c>
      <c r="K346">
        <f>Source!AC2687</f>
        <v>129532.62</v>
      </c>
      <c r="M346">
        <f>ROUND(K346*I346, 2)</f>
        <v>6476.63</v>
      </c>
      <c r="N346">
        <f>Source!AC2687*IF(Source!BC2687&lt;&gt; 0, Source!BC2687, 1)</f>
        <v>129532.62</v>
      </c>
      <c r="O346">
        <f>ROUND(N346*I346, 2)</f>
        <v>6476.63</v>
      </c>
      <c r="P346">
        <f>Source!AE2687</f>
        <v>0</v>
      </c>
      <c r="R346">
        <f>ROUND(P346*I346, 2)</f>
        <v>0</v>
      </c>
      <c r="S346">
        <f>Source!AE2687*IF(Source!BS2687&lt;&gt; 0, Source!BS2687, 1)</f>
        <v>0</v>
      </c>
      <c r="T346">
        <f>ROUND(S346*I346, 2)</f>
        <v>0</v>
      </c>
      <c r="U346">
        <v>3</v>
      </c>
      <c r="Z346">
        <f>Source!GF2687</f>
        <v>7717958</v>
      </c>
      <c r="AA346">
        <v>2094450950</v>
      </c>
      <c r="AB346">
        <v>2094450950</v>
      </c>
    </row>
    <row r="347" spans="1:28" x14ac:dyDescent="0.2">
      <c r="A347">
        <f>Source!A2720</f>
        <v>4</v>
      </c>
      <c r="B347">
        <v>2720</v>
      </c>
      <c r="G347" t="str">
        <f>Source!G2720</f>
        <v>Помещение 302 Кабинет физики (практика)</v>
      </c>
    </row>
    <row r="348" spans="1:28" x14ac:dyDescent="0.2">
      <c r="A348">
        <v>20</v>
      </c>
      <c r="B348">
        <v>880</v>
      </c>
      <c r="C348">
        <v>3</v>
      </c>
      <c r="D348">
        <v>0</v>
      </c>
      <c r="E348">
        <f>SmtRes!AV880</f>
        <v>0</v>
      </c>
      <c r="F348" t="str">
        <f>SmtRes!I880</f>
        <v>21.7-3-29</v>
      </c>
      <c r="G348" t="str">
        <f>SmtRes!K880</f>
        <v>Сверло алмазное кольцевое, высокоэффективное, для всех типов бетона, длина 430 мм, диаметр 72 мм</v>
      </c>
      <c r="H348" t="str">
        <f>SmtRes!O880</f>
        <v>шт.</v>
      </c>
      <c r="I348">
        <f>SmtRes!Y880*Source!I2725</f>
        <v>1.34E-3</v>
      </c>
      <c r="J348">
        <f>SmtRes!AO880</f>
        <v>1</v>
      </c>
      <c r="K348">
        <f>SmtRes!AE880</f>
        <v>16620.27</v>
      </c>
      <c r="L348">
        <f>SmtRes!DB880</f>
        <v>111.36</v>
      </c>
      <c r="M348">
        <f>ROUND(ROUND(L348*Source!I2725, 6)*1, 2)</f>
        <v>22.27</v>
      </c>
      <c r="N348">
        <f>SmtRes!AA880</f>
        <v>16620.27</v>
      </c>
      <c r="O348">
        <f>ROUND(ROUND(L348*Source!I2725, 6)*SmtRes!DA880, 2)</f>
        <v>22.27</v>
      </c>
      <c r="P348">
        <f>SmtRes!AG880</f>
        <v>0</v>
      </c>
      <c r="Q348">
        <f>SmtRes!DC880</f>
        <v>0</v>
      </c>
      <c r="R348">
        <f>ROUND(ROUND(Q348*Source!I2725, 6)*1, 2)</f>
        <v>0</v>
      </c>
      <c r="S348">
        <f>SmtRes!AC880</f>
        <v>0</v>
      </c>
      <c r="T348">
        <f>ROUND(ROUND(Q348*Source!I2725, 6)*SmtRes!AK880, 2)</f>
        <v>0</v>
      </c>
      <c r="U348">
        <v>3</v>
      </c>
      <c r="Z348">
        <f>SmtRes!X880</f>
        <v>656259231</v>
      </c>
      <c r="AA348">
        <v>-55341773</v>
      </c>
      <c r="AB348">
        <v>-55341773</v>
      </c>
    </row>
    <row r="349" spans="1:28" x14ac:dyDescent="0.2">
      <c r="A349">
        <v>20</v>
      </c>
      <c r="B349">
        <v>879</v>
      </c>
      <c r="C349">
        <v>3</v>
      </c>
      <c r="D349">
        <v>0</v>
      </c>
      <c r="E349">
        <f>SmtRes!AV879</f>
        <v>0</v>
      </c>
      <c r="F349" t="str">
        <f>SmtRes!I879</f>
        <v>21.1-25-13</v>
      </c>
      <c r="G349" t="str">
        <f>SmtRes!K879</f>
        <v>Вода</v>
      </c>
      <c r="H349" t="str">
        <f>SmtRes!O879</f>
        <v>м3</v>
      </c>
      <c r="I349">
        <f>SmtRes!Y879*Source!I2725</f>
        <v>3.5200000000000006E-3</v>
      </c>
      <c r="J349">
        <f>SmtRes!AO879</f>
        <v>1</v>
      </c>
      <c r="K349">
        <f>SmtRes!AE879</f>
        <v>54.81</v>
      </c>
      <c r="L349">
        <f>SmtRes!DB879</f>
        <v>0.96</v>
      </c>
      <c r="M349">
        <f>ROUND(ROUND(L349*Source!I2725, 6)*1, 2)</f>
        <v>0.19</v>
      </c>
      <c r="N349">
        <f>SmtRes!AA879</f>
        <v>54.81</v>
      </c>
      <c r="O349">
        <f>ROUND(ROUND(L349*Source!I2725, 6)*SmtRes!DA879, 2)</f>
        <v>0.19</v>
      </c>
      <c r="P349">
        <f>SmtRes!AG879</f>
        <v>0</v>
      </c>
      <c r="Q349">
        <f>SmtRes!DC879</f>
        <v>0</v>
      </c>
      <c r="R349">
        <f>ROUND(ROUND(Q349*Source!I2725, 6)*1, 2)</f>
        <v>0</v>
      </c>
      <c r="S349">
        <f>SmtRes!AC879</f>
        <v>0</v>
      </c>
      <c r="T349">
        <f>ROUND(ROUND(Q349*Source!I2725, 6)*SmtRes!AK879, 2)</f>
        <v>0</v>
      </c>
      <c r="U349">
        <v>3</v>
      </c>
      <c r="Z349">
        <f>SmtRes!X879</f>
        <v>-35091971</v>
      </c>
      <c r="AA349">
        <v>1203958368</v>
      </c>
      <c r="AB349">
        <v>1203958368</v>
      </c>
    </row>
    <row r="350" spans="1:28" x14ac:dyDescent="0.2">
      <c r="A350">
        <f>Source!A2727</f>
        <v>17</v>
      </c>
      <c r="B350">
        <v>2727</v>
      </c>
      <c r="C350">
        <v>3</v>
      </c>
      <c r="D350">
        <f>Source!BI2727</f>
        <v>4</v>
      </c>
      <c r="E350">
        <f>Source!FS2727</f>
        <v>0</v>
      </c>
      <c r="F350" t="str">
        <f>Source!F2727</f>
        <v>21.23-8-140</v>
      </c>
      <c r="G350" t="str">
        <f>Source!G2727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50" t="str">
        <f>Source!H2727</f>
        <v>км</v>
      </c>
      <c r="I350">
        <f>Source!I2727</f>
        <v>1E-3</v>
      </c>
      <c r="J350">
        <v>1</v>
      </c>
      <c r="K350">
        <f>Source!AC2727</f>
        <v>99860.32</v>
      </c>
      <c r="M350">
        <f>ROUND(K350*I350, 2)</f>
        <v>99.86</v>
      </c>
      <c r="N350">
        <f>Source!AC2727*IF(Source!BC2727&lt;&gt; 0, Source!BC2727, 1)</f>
        <v>99860.32</v>
      </c>
      <c r="O350">
        <f>ROUND(N350*I350, 2)</f>
        <v>99.86</v>
      </c>
      <c r="P350">
        <f>Source!AE2727</f>
        <v>0</v>
      </c>
      <c r="R350">
        <f>ROUND(P350*I350, 2)</f>
        <v>0</v>
      </c>
      <c r="S350">
        <f>Source!AE2727*IF(Source!BS2727&lt;&gt; 0, Source!BS2727, 1)</f>
        <v>0</v>
      </c>
      <c r="T350">
        <f>ROUND(S350*I350, 2)</f>
        <v>0</v>
      </c>
      <c r="U350">
        <v>3</v>
      </c>
      <c r="Z350">
        <f>Source!GF2727</f>
        <v>2077141205</v>
      </c>
      <c r="AA350">
        <v>472379674</v>
      </c>
      <c r="AB350">
        <v>472379674</v>
      </c>
    </row>
    <row r="351" spans="1:28" x14ac:dyDescent="0.2">
      <c r="A351">
        <f>Source!A2728</f>
        <v>17</v>
      </c>
      <c r="B351">
        <v>2728</v>
      </c>
      <c r="C351">
        <v>3</v>
      </c>
      <c r="D351">
        <f>Source!BI2728</f>
        <v>4</v>
      </c>
      <c r="E351">
        <f>Source!FS2728</f>
        <v>0</v>
      </c>
      <c r="F351" t="str">
        <f>Source!F2728</f>
        <v>21.21-5-84</v>
      </c>
      <c r="G351" t="str">
        <f>Source!G2728</f>
        <v>Коробки для установки выключателей, переключателей и штепсельных розеток при скрытой электропроводке, тип КУВ-1М УХЛЗ</v>
      </c>
      <c r="H351" t="str">
        <f>Source!H2728</f>
        <v>1000 шт.</v>
      </c>
      <c r="I351">
        <f>Source!I2728</f>
        <v>2E-3</v>
      </c>
      <c r="J351">
        <v>1</v>
      </c>
      <c r="K351">
        <f>Source!AC2728</f>
        <v>72169.899999999994</v>
      </c>
      <c r="M351">
        <f>ROUND(K351*I351, 2)</f>
        <v>144.34</v>
      </c>
      <c r="N351">
        <f>Source!AC2728*IF(Source!BC2728&lt;&gt; 0, Source!BC2728, 1)</f>
        <v>72169.899999999994</v>
      </c>
      <c r="O351">
        <f>ROUND(N351*I351, 2)</f>
        <v>144.34</v>
      </c>
      <c r="P351">
        <f>Source!AE2728</f>
        <v>0</v>
      </c>
      <c r="R351">
        <f>ROUND(P351*I351, 2)</f>
        <v>0</v>
      </c>
      <c r="S351">
        <f>Source!AE2728*IF(Source!BS2728&lt;&gt; 0, Source!BS2728, 1)</f>
        <v>0</v>
      </c>
      <c r="T351">
        <f>ROUND(S351*I351, 2)</f>
        <v>0</v>
      </c>
      <c r="U351">
        <v>3</v>
      </c>
      <c r="Z351">
        <f>Source!GF2728</f>
        <v>653953554</v>
      </c>
      <c r="AA351">
        <v>-1378273173</v>
      </c>
      <c r="AB351">
        <v>-1378273173</v>
      </c>
    </row>
    <row r="352" spans="1:28" x14ac:dyDescent="0.2">
      <c r="A352">
        <f>Source!A2763</f>
        <v>4</v>
      </c>
      <c r="B352">
        <v>2763</v>
      </c>
      <c r="G352" t="str">
        <f>Source!G2763</f>
        <v>Помещение 303 Коридор</v>
      </c>
    </row>
    <row r="353" spans="1:28" x14ac:dyDescent="0.2">
      <c r="A353">
        <f>Source!A2800</f>
        <v>4</v>
      </c>
      <c r="B353">
        <v>2800</v>
      </c>
      <c r="G353" t="str">
        <f>Source!G2800</f>
        <v>Помещение 304 Учебный класс</v>
      </c>
    </row>
    <row r="354" spans="1:28" x14ac:dyDescent="0.2">
      <c r="A354">
        <v>20</v>
      </c>
      <c r="B354">
        <v>896</v>
      </c>
      <c r="C354">
        <v>3</v>
      </c>
      <c r="D354">
        <v>0</v>
      </c>
      <c r="E354">
        <f>SmtRes!AV896</f>
        <v>0</v>
      </c>
      <c r="F354" t="str">
        <f>SmtRes!I896</f>
        <v>21.7-3-29</v>
      </c>
      <c r="G354" t="str">
        <f>SmtRes!K896</f>
        <v>Сверло алмазное кольцевое, высокоэффективное, для всех типов бетона, длина 430 мм, диаметр 72 мм</v>
      </c>
      <c r="H354" t="str">
        <f>SmtRes!O896</f>
        <v>шт.</v>
      </c>
      <c r="I354">
        <f>SmtRes!Y896*Source!I2805</f>
        <v>1.34E-3</v>
      </c>
      <c r="J354">
        <f>SmtRes!AO896</f>
        <v>1</v>
      </c>
      <c r="K354">
        <f>SmtRes!AE896</f>
        <v>16620.27</v>
      </c>
      <c r="L354">
        <f>SmtRes!DB896</f>
        <v>111.36</v>
      </c>
      <c r="M354">
        <f>ROUND(ROUND(L354*Source!I2805, 6)*1, 2)</f>
        <v>22.27</v>
      </c>
      <c r="N354">
        <f>SmtRes!AA896</f>
        <v>16620.27</v>
      </c>
      <c r="O354">
        <f>ROUND(ROUND(L354*Source!I2805, 6)*SmtRes!DA896, 2)</f>
        <v>22.27</v>
      </c>
      <c r="P354">
        <f>SmtRes!AG896</f>
        <v>0</v>
      </c>
      <c r="Q354">
        <f>SmtRes!DC896</f>
        <v>0</v>
      </c>
      <c r="R354">
        <f>ROUND(ROUND(Q354*Source!I2805, 6)*1, 2)</f>
        <v>0</v>
      </c>
      <c r="S354">
        <f>SmtRes!AC896</f>
        <v>0</v>
      </c>
      <c r="T354">
        <f>ROUND(ROUND(Q354*Source!I2805, 6)*SmtRes!AK896, 2)</f>
        <v>0</v>
      </c>
      <c r="U354">
        <v>3</v>
      </c>
      <c r="Z354">
        <f>SmtRes!X896</f>
        <v>656259231</v>
      </c>
      <c r="AA354">
        <v>-55341773</v>
      </c>
      <c r="AB354">
        <v>-55341773</v>
      </c>
    </row>
    <row r="355" spans="1:28" x14ac:dyDescent="0.2">
      <c r="A355">
        <v>20</v>
      </c>
      <c r="B355">
        <v>895</v>
      </c>
      <c r="C355">
        <v>3</v>
      </c>
      <c r="D355">
        <v>0</v>
      </c>
      <c r="E355">
        <f>SmtRes!AV895</f>
        <v>0</v>
      </c>
      <c r="F355" t="str">
        <f>SmtRes!I895</f>
        <v>21.1-25-13</v>
      </c>
      <c r="G355" t="str">
        <f>SmtRes!K895</f>
        <v>Вода</v>
      </c>
      <c r="H355" t="str">
        <f>SmtRes!O895</f>
        <v>м3</v>
      </c>
      <c r="I355">
        <f>SmtRes!Y895*Source!I2805</f>
        <v>3.5200000000000006E-3</v>
      </c>
      <c r="J355">
        <f>SmtRes!AO895</f>
        <v>1</v>
      </c>
      <c r="K355">
        <f>SmtRes!AE895</f>
        <v>54.81</v>
      </c>
      <c r="L355">
        <f>SmtRes!DB895</f>
        <v>0.96</v>
      </c>
      <c r="M355">
        <f>ROUND(ROUND(L355*Source!I2805, 6)*1, 2)</f>
        <v>0.19</v>
      </c>
      <c r="N355">
        <f>SmtRes!AA895</f>
        <v>54.81</v>
      </c>
      <c r="O355">
        <f>ROUND(ROUND(L355*Source!I2805, 6)*SmtRes!DA895, 2)</f>
        <v>0.19</v>
      </c>
      <c r="P355">
        <f>SmtRes!AG895</f>
        <v>0</v>
      </c>
      <c r="Q355">
        <f>SmtRes!DC895</f>
        <v>0</v>
      </c>
      <c r="R355">
        <f>ROUND(ROUND(Q355*Source!I2805, 6)*1, 2)</f>
        <v>0</v>
      </c>
      <c r="S355">
        <f>SmtRes!AC895</f>
        <v>0</v>
      </c>
      <c r="T355">
        <f>ROUND(ROUND(Q355*Source!I2805, 6)*SmtRes!AK895, 2)</f>
        <v>0</v>
      </c>
      <c r="U355">
        <v>3</v>
      </c>
      <c r="Z355">
        <f>SmtRes!X895</f>
        <v>-35091971</v>
      </c>
      <c r="AA355">
        <v>1203958368</v>
      </c>
      <c r="AB355">
        <v>1203958368</v>
      </c>
    </row>
    <row r="356" spans="1:28" x14ac:dyDescent="0.2">
      <c r="A356">
        <f>Source!A2807</f>
        <v>17</v>
      </c>
      <c r="B356">
        <v>2807</v>
      </c>
      <c r="C356">
        <v>3</v>
      </c>
      <c r="D356">
        <f>Source!BI2807</f>
        <v>4</v>
      </c>
      <c r="E356">
        <f>Source!FS2807</f>
        <v>0</v>
      </c>
      <c r="F356" t="str">
        <f>Source!F2807</f>
        <v>21.23-8-140</v>
      </c>
      <c r="G356" t="str">
        <f>Source!G2807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56" t="str">
        <f>Source!H2807</f>
        <v>км</v>
      </c>
      <c r="I356">
        <f>Source!I2807</f>
        <v>1E-3</v>
      </c>
      <c r="J356">
        <v>1</v>
      </c>
      <c r="K356">
        <f>Source!AC2807</f>
        <v>99860.32</v>
      </c>
      <c r="M356">
        <f>ROUND(K356*I356, 2)</f>
        <v>99.86</v>
      </c>
      <c r="N356">
        <f>Source!AC2807*IF(Source!BC2807&lt;&gt; 0, Source!BC2807, 1)</f>
        <v>99860.32</v>
      </c>
      <c r="O356">
        <f>ROUND(N356*I356, 2)</f>
        <v>99.86</v>
      </c>
      <c r="P356">
        <f>Source!AE2807</f>
        <v>0</v>
      </c>
      <c r="R356">
        <f>ROUND(P356*I356, 2)</f>
        <v>0</v>
      </c>
      <c r="S356">
        <f>Source!AE2807*IF(Source!BS2807&lt;&gt; 0, Source!BS2807, 1)</f>
        <v>0</v>
      </c>
      <c r="T356">
        <f>ROUND(S356*I356, 2)</f>
        <v>0</v>
      </c>
      <c r="U356">
        <v>3</v>
      </c>
      <c r="Z356">
        <f>Source!GF2807</f>
        <v>2077141205</v>
      </c>
      <c r="AA356">
        <v>472379674</v>
      </c>
      <c r="AB356">
        <v>472379674</v>
      </c>
    </row>
    <row r="357" spans="1:28" x14ac:dyDescent="0.2">
      <c r="A357">
        <f>Source!A2808</f>
        <v>17</v>
      </c>
      <c r="B357">
        <v>2808</v>
      </c>
      <c r="C357">
        <v>3</v>
      </c>
      <c r="D357">
        <f>Source!BI2808</f>
        <v>4</v>
      </c>
      <c r="E357">
        <f>Source!FS2808</f>
        <v>0</v>
      </c>
      <c r="F357" t="str">
        <f>Source!F2808</f>
        <v>21.21-5-84</v>
      </c>
      <c r="G357" t="str">
        <f>Source!G2808</f>
        <v>Коробки для установки выключателей, переключателей и штепсельных розеток при скрытой электропроводке, тип КУВ-1М УХЛЗ</v>
      </c>
      <c r="H357" t="str">
        <f>Source!H2808</f>
        <v>1000 шт.</v>
      </c>
      <c r="I357">
        <f>Source!I2808</f>
        <v>2E-3</v>
      </c>
      <c r="J357">
        <v>1</v>
      </c>
      <c r="K357">
        <f>Source!AC2808</f>
        <v>72169.899999999994</v>
      </c>
      <c r="M357">
        <f>ROUND(K357*I357, 2)</f>
        <v>144.34</v>
      </c>
      <c r="N357">
        <f>Source!AC2808*IF(Source!BC2808&lt;&gt; 0, Source!BC2808, 1)</f>
        <v>72169.899999999994</v>
      </c>
      <c r="O357">
        <f>ROUND(N357*I357, 2)</f>
        <v>144.34</v>
      </c>
      <c r="P357">
        <f>Source!AE2808</f>
        <v>0</v>
      </c>
      <c r="R357">
        <f>ROUND(P357*I357, 2)</f>
        <v>0</v>
      </c>
      <c r="S357">
        <f>Source!AE2808*IF(Source!BS2808&lt;&gt; 0, Source!BS2808, 1)</f>
        <v>0</v>
      </c>
      <c r="T357">
        <f>ROUND(S357*I357, 2)</f>
        <v>0</v>
      </c>
      <c r="U357">
        <v>3</v>
      </c>
      <c r="Z357">
        <f>Source!GF2808</f>
        <v>653953554</v>
      </c>
      <c r="AA357">
        <v>-1378273173</v>
      </c>
      <c r="AB357">
        <v>-1378273173</v>
      </c>
    </row>
    <row r="358" spans="1:28" x14ac:dyDescent="0.2">
      <c r="A358">
        <f>Source!A2843</f>
        <v>4</v>
      </c>
      <c r="B358">
        <v>2843</v>
      </c>
      <c r="G358" t="str">
        <f>Source!G2843</f>
        <v>Помещение 305 Учебный класс</v>
      </c>
    </row>
    <row r="359" spans="1:28" x14ac:dyDescent="0.2">
      <c r="A359">
        <v>20</v>
      </c>
      <c r="B359">
        <v>909</v>
      </c>
      <c r="C359">
        <v>3</v>
      </c>
      <c r="D359">
        <v>0</v>
      </c>
      <c r="E359">
        <f>SmtRes!AV909</f>
        <v>0</v>
      </c>
      <c r="F359" t="str">
        <f>SmtRes!I909</f>
        <v>21.7-3-29</v>
      </c>
      <c r="G359" t="str">
        <f>SmtRes!K909</f>
        <v>Сверло алмазное кольцевое, высокоэффективное, для всех типов бетона, длина 430 мм, диаметр 72 мм</v>
      </c>
      <c r="H359" t="str">
        <f>SmtRes!O909</f>
        <v>шт.</v>
      </c>
      <c r="I359">
        <f>SmtRes!Y909*Source!I2848</f>
        <v>1.34E-3</v>
      </c>
      <c r="J359">
        <f>SmtRes!AO909</f>
        <v>1</v>
      </c>
      <c r="K359">
        <f>SmtRes!AE909</f>
        <v>16620.27</v>
      </c>
      <c r="L359">
        <f>SmtRes!DB909</f>
        <v>111.36</v>
      </c>
      <c r="M359">
        <f>ROUND(ROUND(L359*Source!I2848, 6)*1, 2)</f>
        <v>22.27</v>
      </c>
      <c r="N359">
        <f>SmtRes!AA909</f>
        <v>16620.27</v>
      </c>
      <c r="O359">
        <f>ROUND(ROUND(L359*Source!I2848, 6)*SmtRes!DA909, 2)</f>
        <v>22.27</v>
      </c>
      <c r="P359">
        <f>SmtRes!AG909</f>
        <v>0</v>
      </c>
      <c r="Q359">
        <f>SmtRes!DC909</f>
        <v>0</v>
      </c>
      <c r="R359">
        <f>ROUND(ROUND(Q359*Source!I2848, 6)*1, 2)</f>
        <v>0</v>
      </c>
      <c r="S359">
        <f>SmtRes!AC909</f>
        <v>0</v>
      </c>
      <c r="T359">
        <f>ROUND(ROUND(Q359*Source!I2848, 6)*SmtRes!AK909, 2)</f>
        <v>0</v>
      </c>
      <c r="U359">
        <v>3</v>
      </c>
      <c r="Z359">
        <f>SmtRes!X909</f>
        <v>656259231</v>
      </c>
      <c r="AA359">
        <v>-55341773</v>
      </c>
      <c r="AB359">
        <v>-55341773</v>
      </c>
    </row>
    <row r="360" spans="1:28" x14ac:dyDescent="0.2">
      <c r="A360">
        <v>20</v>
      </c>
      <c r="B360">
        <v>908</v>
      </c>
      <c r="C360">
        <v>3</v>
      </c>
      <c r="D360">
        <v>0</v>
      </c>
      <c r="E360">
        <f>SmtRes!AV908</f>
        <v>0</v>
      </c>
      <c r="F360" t="str">
        <f>SmtRes!I908</f>
        <v>21.1-25-13</v>
      </c>
      <c r="G360" t="str">
        <f>SmtRes!K908</f>
        <v>Вода</v>
      </c>
      <c r="H360" t="str">
        <f>SmtRes!O908</f>
        <v>м3</v>
      </c>
      <c r="I360">
        <f>SmtRes!Y908*Source!I2848</f>
        <v>3.5200000000000006E-3</v>
      </c>
      <c r="J360">
        <f>SmtRes!AO908</f>
        <v>1</v>
      </c>
      <c r="K360">
        <f>SmtRes!AE908</f>
        <v>54.81</v>
      </c>
      <c r="L360">
        <f>SmtRes!DB908</f>
        <v>0.96</v>
      </c>
      <c r="M360">
        <f>ROUND(ROUND(L360*Source!I2848, 6)*1, 2)</f>
        <v>0.19</v>
      </c>
      <c r="N360">
        <f>SmtRes!AA908</f>
        <v>54.81</v>
      </c>
      <c r="O360">
        <f>ROUND(ROUND(L360*Source!I2848, 6)*SmtRes!DA908, 2)</f>
        <v>0.19</v>
      </c>
      <c r="P360">
        <f>SmtRes!AG908</f>
        <v>0</v>
      </c>
      <c r="Q360">
        <f>SmtRes!DC908</f>
        <v>0</v>
      </c>
      <c r="R360">
        <f>ROUND(ROUND(Q360*Source!I2848, 6)*1, 2)</f>
        <v>0</v>
      </c>
      <c r="S360">
        <f>SmtRes!AC908</f>
        <v>0</v>
      </c>
      <c r="T360">
        <f>ROUND(ROUND(Q360*Source!I2848, 6)*SmtRes!AK908, 2)</f>
        <v>0</v>
      </c>
      <c r="U360">
        <v>3</v>
      </c>
      <c r="Z360">
        <f>SmtRes!X908</f>
        <v>-35091971</v>
      </c>
      <c r="AA360">
        <v>1203958368</v>
      </c>
      <c r="AB360">
        <v>1203958368</v>
      </c>
    </row>
    <row r="361" spans="1:28" x14ac:dyDescent="0.2">
      <c r="A361">
        <f>Source!A2850</f>
        <v>17</v>
      </c>
      <c r="B361">
        <v>2850</v>
      </c>
      <c r="C361">
        <v>3</v>
      </c>
      <c r="D361">
        <f>Source!BI2850</f>
        <v>4</v>
      </c>
      <c r="E361">
        <f>Source!FS2850</f>
        <v>0</v>
      </c>
      <c r="F361" t="str">
        <f>Source!F2850</f>
        <v>21.23-8-140</v>
      </c>
      <c r="G361" t="str">
        <f>Source!G2850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61" t="str">
        <f>Source!H2850</f>
        <v>км</v>
      </c>
      <c r="I361">
        <f>Source!I2850</f>
        <v>1E-3</v>
      </c>
      <c r="J361">
        <v>1</v>
      </c>
      <c r="K361">
        <f>Source!AC2850</f>
        <v>99860.32</v>
      </c>
      <c r="M361">
        <f>ROUND(K361*I361, 2)</f>
        <v>99.86</v>
      </c>
      <c r="N361">
        <f>Source!AC2850*IF(Source!BC2850&lt;&gt; 0, Source!BC2850, 1)</f>
        <v>99860.32</v>
      </c>
      <c r="O361">
        <f>ROUND(N361*I361, 2)</f>
        <v>99.86</v>
      </c>
      <c r="P361">
        <f>Source!AE2850</f>
        <v>0</v>
      </c>
      <c r="R361">
        <f>ROUND(P361*I361, 2)</f>
        <v>0</v>
      </c>
      <c r="S361">
        <f>Source!AE2850*IF(Source!BS2850&lt;&gt; 0, Source!BS2850, 1)</f>
        <v>0</v>
      </c>
      <c r="T361">
        <f>ROUND(S361*I361, 2)</f>
        <v>0</v>
      </c>
      <c r="U361">
        <v>3</v>
      </c>
      <c r="Z361">
        <f>Source!GF2850</f>
        <v>2077141205</v>
      </c>
      <c r="AA361">
        <v>472379674</v>
      </c>
      <c r="AB361">
        <v>472379674</v>
      </c>
    </row>
    <row r="362" spans="1:28" x14ac:dyDescent="0.2">
      <c r="A362">
        <f>Source!A2851</f>
        <v>17</v>
      </c>
      <c r="B362">
        <v>2851</v>
      </c>
      <c r="C362">
        <v>3</v>
      </c>
      <c r="D362">
        <f>Source!BI2851</f>
        <v>4</v>
      </c>
      <c r="E362">
        <f>Source!FS2851</f>
        <v>0</v>
      </c>
      <c r="F362" t="str">
        <f>Source!F2851</f>
        <v>21.21-5-84</v>
      </c>
      <c r="G362" t="str">
        <f>Source!G2851</f>
        <v>Коробки для установки выключателей, переключателей и штепсельных розеток при скрытой электропроводке, тип КУВ-1М УХЛЗ</v>
      </c>
      <c r="H362" t="str">
        <f>Source!H2851</f>
        <v>1000 шт.</v>
      </c>
      <c r="I362">
        <f>Source!I2851</f>
        <v>2E-3</v>
      </c>
      <c r="J362">
        <v>1</v>
      </c>
      <c r="K362">
        <f>Source!AC2851</f>
        <v>72169.899999999994</v>
      </c>
      <c r="M362">
        <f>ROUND(K362*I362, 2)</f>
        <v>144.34</v>
      </c>
      <c r="N362">
        <f>Source!AC2851*IF(Source!BC2851&lt;&gt; 0, Source!BC2851, 1)</f>
        <v>72169.899999999994</v>
      </c>
      <c r="O362">
        <f>ROUND(N362*I362, 2)</f>
        <v>144.34</v>
      </c>
      <c r="P362">
        <f>Source!AE2851</f>
        <v>0</v>
      </c>
      <c r="R362">
        <f>ROUND(P362*I362, 2)</f>
        <v>0</v>
      </c>
      <c r="S362">
        <f>Source!AE2851*IF(Source!BS2851&lt;&gt; 0, Source!BS2851, 1)</f>
        <v>0</v>
      </c>
      <c r="T362">
        <f>ROUND(S362*I362, 2)</f>
        <v>0</v>
      </c>
      <c r="U362">
        <v>3</v>
      </c>
      <c r="Z362">
        <f>Source!GF2851</f>
        <v>653953554</v>
      </c>
      <c r="AA362">
        <v>-1378273173</v>
      </c>
      <c r="AB362">
        <v>-1378273173</v>
      </c>
    </row>
    <row r="363" spans="1:28" x14ac:dyDescent="0.2">
      <c r="A363">
        <f>Source!A2886</f>
        <v>4</v>
      </c>
      <c r="B363">
        <v>2886</v>
      </c>
      <c r="G363" t="str">
        <f>Source!G2886</f>
        <v>Помещение 309 Рекриация</v>
      </c>
    </row>
    <row r="364" spans="1:28" x14ac:dyDescent="0.2">
      <c r="A364">
        <v>20</v>
      </c>
      <c r="B364">
        <v>922</v>
      </c>
      <c r="C364">
        <v>3</v>
      </c>
      <c r="D364">
        <v>0</v>
      </c>
      <c r="E364">
        <f>SmtRes!AV922</f>
        <v>0</v>
      </c>
      <c r="F364" t="str">
        <f>SmtRes!I922</f>
        <v>21.7-3-29</v>
      </c>
      <c r="G364" t="str">
        <f>SmtRes!K922</f>
        <v>Сверло алмазное кольцевое, высокоэффективное, для всех типов бетона, длина 430 мм, диаметр 72 мм</v>
      </c>
      <c r="H364" t="str">
        <f>SmtRes!O922</f>
        <v>шт.</v>
      </c>
      <c r="I364">
        <f>SmtRes!Y922*Source!I2891</f>
        <v>2.01E-2</v>
      </c>
      <c r="J364">
        <f>SmtRes!AO922</f>
        <v>1</v>
      </c>
      <c r="K364">
        <f>SmtRes!AE922</f>
        <v>16620.27</v>
      </c>
      <c r="L364">
        <f>SmtRes!DB922</f>
        <v>111.36</v>
      </c>
      <c r="M364">
        <f>ROUND(ROUND(L364*Source!I2891, 6)*1, 2)</f>
        <v>334.08</v>
      </c>
      <c r="N364">
        <f>SmtRes!AA922</f>
        <v>16620.27</v>
      </c>
      <c r="O364">
        <f>ROUND(ROUND(L364*Source!I2891, 6)*SmtRes!DA922, 2)</f>
        <v>334.08</v>
      </c>
      <c r="P364">
        <f>SmtRes!AG922</f>
        <v>0</v>
      </c>
      <c r="Q364">
        <f>SmtRes!DC922</f>
        <v>0</v>
      </c>
      <c r="R364">
        <f>ROUND(ROUND(Q364*Source!I2891, 6)*1, 2)</f>
        <v>0</v>
      </c>
      <c r="S364">
        <f>SmtRes!AC922</f>
        <v>0</v>
      </c>
      <c r="T364">
        <f>ROUND(ROUND(Q364*Source!I2891, 6)*SmtRes!AK922, 2)</f>
        <v>0</v>
      </c>
      <c r="U364">
        <v>3</v>
      </c>
      <c r="Z364">
        <f>SmtRes!X922</f>
        <v>656259231</v>
      </c>
      <c r="AA364">
        <v>-55341773</v>
      </c>
      <c r="AB364">
        <v>-55341773</v>
      </c>
    </row>
    <row r="365" spans="1:28" x14ac:dyDescent="0.2">
      <c r="A365">
        <v>20</v>
      </c>
      <c r="B365">
        <v>921</v>
      </c>
      <c r="C365">
        <v>3</v>
      </c>
      <c r="D365">
        <v>0</v>
      </c>
      <c r="E365">
        <f>SmtRes!AV921</f>
        <v>0</v>
      </c>
      <c r="F365" t="str">
        <f>SmtRes!I921</f>
        <v>21.1-25-13</v>
      </c>
      <c r="G365" t="str">
        <f>SmtRes!K921</f>
        <v>Вода</v>
      </c>
      <c r="H365" t="str">
        <f>SmtRes!O921</f>
        <v>м3</v>
      </c>
      <c r="I365">
        <f>SmtRes!Y921*Source!I2891</f>
        <v>5.28E-2</v>
      </c>
      <c r="J365">
        <f>SmtRes!AO921</f>
        <v>1</v>
      </c>
      <c r="K365">
        <f>SmtRes!AE921</f>
        <v>54.81</v>
      </c>
      <c r="L365">
        <f>SmtRes!DB921</f>
        <v>0.96</v>
      </c>
      <c r="M365">
        <f>ROUND(ROUND(L365*Source!I2891, 6)*1, 2)</f>
        <v>2.88</v>
      </c>
      <c r="N365">
        <f>SmtRes!AA921</f>
        <v>54.81</v>
      </c>
      <c r="O365">
        <f>ROUND(ROUND(L365*Source!I2891, 6)*SmtRes!DA921, 2)</f>
        <v>2.88</v>
      </c>
      <c r="P365">
        <f>SmtRes!AG921</f>
        <v>0</v>
      </c>
      <c r="Q365">
        <f>SmtRes!DC921</f>
        <v>0</v>
      </c>
      <c r="R365">
        <f>ROUND(ROUND(Q365*Source!I2891, 6)*1, 2)</f>
        <v>0</v>
      </c>
      <c r="S365">
        <f>SmtRes!AC921</f>
        <v>0</v>
      </c>
      <c r="T365">
        <f>ROUND(ROUND(Q365*Source!I2891, 6)*SmtRes!AK921, 2)</f>
        <v>0</v>
      </c>
      <c r="U365">
        <v>3</v>
      </c>
      <c r="Z365">
        <f>SmtRes!X921</f>
        <v>-35091971</v>
      </c>
      <c r="AA365">
        <v>1203958368</v>
      </c>
      <c r="AB365">
        <v>1203958368</v>
      </c>
    </row>
    <row r="366" spans="1:28" x14ac:dyDescent="0.2">
      <c r="A366">
        <f>Source!A2892</f>
        <v>17</v>
      </c>
      <c r="B366">
        <v>2892</v>
      </c>
      <c r="C366">
        <v>3</v>
      </c>
      <c r="D366">
        <f>Source!BI2892</f>
        <v>4</v>
      </c>
      <c r="E366">
        <f>Source!FS2892</f>
        <v>0</v>
      </c>
      <c r="F366" t="str">
        <f>Source!F2892</f>
        <v>21.23-8-140</v>
      </c>
      <c r="G366" t="str">
        <f>Source!G2892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66" t="str">
        <f>Source!H2892</f>
        <v>км</v>
      </c>
      <c r="I366">
        <f>Source!I2892</f>
        <v>0.02</v>
      </c>
      <c r="J366">
        <v>1</v>
      </c>
      <c r="K366">
        <f>Source!AC2892</f>
        <v>99860.32</v>
      </c>
      <c r="M366">
        <f>ROUND(K366*I366, 2)</f>
        <v>1997.21</v>
      </c>
      <c r="N366">
        <f>Source!AC2892*IF(Source!BC2892&lt;&gt; 0, Source!BC2892, 1)</f>
        <v>99860.32</v>
      </c>
      <c r="O366">
        <f>ROUND(N366*I366, 2)</f>
        <v>1997.21</v>
      </c>
      <c r="P366">
        <f>Source!AE2892</f>
        <v>0</v>
      </c>
      <c r="R366">
        <f>ROUND(P366*I366, 2)</f>
        <v>0</v>
      </c>
      <c r="S366">
        <f>Source!AE2892*IF(Source!BS2892&lt;&gt; 0, Source!BS2892, 1)</f>
        <v>0</v>
      </c>
      <c r="T366">
        <f>ROUND(S366*I366, 2)</f>
        <v>0</v>
      </c>
      <c r="U366">
        <v>3</v>
      </c>
      <c r="Z366">
        <f>Source!GF2892</f>
        <v>2077141205</v>
      </c>
      <c r="AA366">
        <v>472379674</v>
      </c>
      <c r="AB366">
        <v>472379674</v>
      </c>
    </row>
    <row r="367" spans="1:28" x14ac:dyDescent="0.2">
      <c r="A367">
        <f>Source!A2893</f>
        <v>17</v>
      </c>
      <c r="B367">
        <v>2893</v>
      </c>
      <c r="C367">
        <v>3</v>
      </c>
      <c r="D367">
        <f>Source!BI2893</f>
        <v>4</v>
      </c>
      <c r="E367">
        <f>Source!FS2893</f>
        <v>0</v>
      </c>
      <c r="F367" t="str">
        <f>Source!F2893</f>
        <v>21.21-5-84</v>
      </c>
      <c r="G367" t="str">
        <f>Source!G2893</f>
        <v>Коробки для установки выключателей, переключателей и штепсельных розеток при скрытой электропроводке, тип КУВ-1М УХЛЗ</v>
      </c>
      <c r="H367" t="str">
        <f>Source!H2893</f>
        <v>1000 шт.</v>
      </c>
      <c r="I367">
        <f>Source!I2893</f>
        <v>6.0000000000000001E-3</v>
      </c>
      <c r="J367">
        <v>1</v>
      </c>
      <c r="K367">
        <f>Source!AC2893</f>
        <v>72169.899999999994</v>
      </c>
      <c r="M367">
        <f>ROUND(K367*I367, 2)</f>
        <v>433.02</v>
      </c>
      <c r="N367">
        <f>Source!AC2893*IF(Source!BC2893&lt;&gt; 0, Source!BC2893, 1)</f>
        <v>72169.899999999994</v>
      </c>
      <c r="O367">
        <f>ROUND(N367*I367, 2)</f>
        <v>433.02</v>
      </c>
      <c r="P367">
        <f>Source!AE2893</f>
        <v>0</v>
      </c>
      <c r="R367">
        <f>ROUND(P367*I367, 2)</f>
        <v>0</v>
      </c>
      <c r="S367">
        <f>Source!AE2893*IF(Source!BS2893&lt;&gt; 0, Source!BS2893, 1)</f>
        <v>0</v>
      </c>
      <c r="T367">
        <f>ROUND(S367*I367, 2)</f>
        <v>0</v>
      </c>
      <c r="U367">
        <v>3</v>
      </c>
      <c r="Z367">
        <f>Source!GF2893</f>
        <v>653953554</v>
      </c>
      <c r="AA367">
        <v>-1378273173</v>
      </c>
      <c r="AB367">
        <v>-1378273173</v>
      </c>
    </row>
    <row r="368" spans="1:28" x14ac:dyDescent="0.2">
      <c r="A368">
        <v>20</v>
      </c>
      <c r="B368">
        <v>937</v>
      </c>
      <c r="C368">
        <v>3</v>
      </c>
      <c r="D368">
        <v>0</v>
      </c>
      <c r="E368">
        <f>SmtRes!AV937</f>
        <v>0</v>
      </c>
      <c r="F368" t="str">
        <f>SmtRes!I937</f>
        <v>21.23-13-14</v>
      </c>
      <c r="G368" t="str">
        <f>SmtRes!K937</f>
        <v>Провода силовые с медными жилами в поливинилхлоридной изоляции, марка ПуГВ, номинальное напряжение до 450 В, число жил и сечение 1х6 мм2</v>
      </c>
      <c r="H368" t="str">
        <f>SmtRes!O937</f>
        <v>км</v>
      </c>
      <c r="I368">
        <f>SmtRes!Y937*Source!I2898</f>
        <v>5.1499999999999997E-2</v>
      </c>
      <c r="J368">
        <f>SmtRes!AO937</f>
        <v>1</v>
      </c>
      <c r="K368">
        <f>SmtRes!AE937</f>
        <v>99643.05</v>
      </c>
      <c r="L368">
        <f>SmtRes!DB937</f>
        <v>10263.23</v>
      </c>
      <c r="M368">
        <f>ROUND(ROUND(L368*Source!I2898, 6)*1, 2)</f>
        <v>5131.62</v>
      </c>
      <c r="N368">
        <f>SmtRes!AA937</f>
        <v>99643.05</v>
      </c>
      <c r="O368">
        <f>ROUND(ROUND(L368*Source!I2898, 6)*SmtRes!DA937, 2)</f>
        <v>5131.62</v>
      </c>
      <c r="P368">
        <f>SmtRes!AG937</f>
        <v>0</v>
      </c>
      <c r="Q368">
        <f>SmtRes!DC937</f>
        <v>0</v>
      </c>
      <c r="R368">
        <f>ROUND(ROUND(Q368*Source!I2898, 6)*1, 2)</f>
        <v>0</v>
      </c>
      <c r="S368">
        <f>SmtRes!AC937</f>
        <v>0</v>
      </c>
      <c r="T368">
        <f>ROUND(ROUND(Q368*Source!I2898, 6)*SmtRes!AK937, 2)</f>
        <v>0</v>
      </c>
      <c r="U368">
        <v>3</v>
      </c>
      <c r="Z368">
        <f>SmtRes!X937</f>
        <v>1173250179</v>
      </c>
      <c r="AA368">
        <v>-458052105</v>
      </c>
      <c r="AB368">
        <v>-458052105</v>
      </c>
    </row>
    <row r="369" spans="1:28" x14ac:dyDescent="0.2">
      <c r="A369">
        <v>20</v>
      </c>
      <c r="B369">
        <v>936</v>
      </c>
      <c r="C369">
        <v>3</v>
      </c>
      <c r="D369">
        <v>0</v>
      </c>
      <c r="E369">
        <f>SmtRes!AV936</f>
        <v>0</v>
      </c>
      <c r="F369" t="str">
        <f>SmtRes!I936</f>
        <v>21.21-5-44</v>
      </c>
      <c r="G369" t="str">
        <f>SmtRes!K936</f>
        <v>Кнопки для ленты ЛМ, тип 3,5</v>
      </c>
      <c r="H369" t="str">
        <f>SmtRes!O936</f>
        <v>1000 шт.</v>
      </c>
      <c r="I369">
        <f>SmtRes!Y936*Source!I2898</f>
        <v>0.01</v>
      </c>
      <c r="J369">
        <f>SmtRes!AO936</f>
        <v>1</v>
      </c>
      <c r="K369">
        <f>SmtRes!AE936</f>
        <v>258.44</v>
      </c>
      <c r="L369">
        <f>SmtRes!DB936</f>
        <v>5.17</v>
      </c>
      <c r="M369">
        <f>ROUND(ROUND(L369*Source!I2898, 6)*1, 2)</f>
        <v>2.59</v>
      </c>
      <c r="N369">
        <f>SmtRes!AA936</f>
        <v>258.44</v>
      </c>
      <c r="O369">
        <f>ROUND(ROUND(L369*Source!I2898, 6)*SmtRes!DA936, 2)</f>
        <v>2.59</v>
      </c>
      <c r="P369">
        <f>SmtRes!AG936</f>
        <v>0</v>
      </c>
      <c r="Q369">
        <f>SmtRes!DC936</f>
        <v>0</v>
      </c>
      <c r="R369">
        <f>ROUND(ROUND(Q369*Source!I2898, 6)*1, 2)</f>
        <v>0</v>
      </c>
      <c r="S369">
        <f>SmtRes!AC936</f>
        <v>0</v>
      </c>
      <c r="T369">
        <f>ROUND(ROUND(Q369*Source!I2898, 6)*SmtRes!AK936, 2)</f>
        <v>0</v>
      </c>
      <c r="U369">
        <v>3</v>
      </c>
      <c r="Z369">
        <f>SmtRes!X936</f>
        <v>-1680055193</v>
      </c>
      <c r="AA369">
        <v>-2054620093</v>
      </c>
      <c r="AB369">
        <v>-2054620093</v>
      </c>
    </row>
    <row r="370" spans="1:28" x14ac:dyDescent="0.2">
      <c r="A370">
        <v>20</v>
      </c>
      <c r="B370">
        <v>935</v>
      </c>
      <c r="C370">
        <v>3</v>
      </c>
      <c r="D370">
        <v>0</v>
      </c>
      <c r="E370">
        <f>SmtRes!AV935</f>
        <v>0</v>
      </c>
      <c r="F370" t="str">
        <f>SmtRes!I935</f>
        <v>21.21-5-342</v>
      </c>
      <c r="G370" t="str">
        <f>SmtRes!K935</f>
        <v>Хомуты (стяжки) кабельные из полиамида, размеры 3,6х200 мм</v>
      </c>
      <c r="H370" t="str">
        <f>SmtRes!O935</f>
        <v>100 шт.</v>
      </c>
      <c r="I370">
        <f>SmtRes!Y935*Source!I2898</f>
        <v>0.13</v>
      </c>
      <c r="J370">
        <f>SmtRes!AO935</f>
        <v>1</v>
      </c>
      <c r="K370">
        <f>SmtRes!AE935</f>
        <v>127.48</v>
      </c>
      <c r="L370">
        <f>SmtRes!DB935</f>
        <v>33.14</v>
      </c>
      <c r="M370">
        <f>ROUND(ROUND(L370*Source!I2898, 6)*1, 2)</f>
        <v>16.57</v>
      </c>
      <c r="N370">
        <f>SmtRes!AA935</f>
        <v>127.48</v>
      </c>
      <c r="O370">
        <f>ROUND(ROUND(L370*Source!I2898, 6)*SmtRes!DA935, 2)</f>
        <v>16.57</v>
      </c>
      <c r="P370">
        <f>SmtRes!AG935</f>
        <v>0</v>
      </c>
      <c r="Q370">
        <f>SmtRes!DC935</f>
        <v>0</v>
      </c>
      <c r="R370">
        <f>ROUND(ROUND(Q370*Source!I2898, 6)*1, 2)</f>
        <v>0</v>
      </c>
      <c r="S370">
        <f>SmtRes!AC935</f>
        <v>0</v>
      </c>
      <c r="T370">
        <f>ROUND(ROUND(Q370*Source!I2898, 6)*SmtRes!AK935, 2)</f>
        <v>0</v>
      </c>
      <c r="U370">
        <v>3</v>
      </c>
      <c r="Z370">
        <f>SmtRes!X935</f>
        <v>527662241</v>
      </c>
      <c r="AA370">
        <v>-1533345047</v>
      </c>
      <c r="AB370">
        <v>-1533345047</v>
      </c>
    </row>
    <row r="371" spans="1:28" x14ac:dyDescent="0.2">
      <c r="A371">
        <v>20</v>
      </c>
      <c r="B371">
        <v>934</v>
      </c>
      <c r="C371">
        <v>3</v>
      </c>
      <c r="D371">
        <v>0</v>
      </c>
      <c r="E371">
        <f>SmtRes!AV934</f>
        <v>0</v>
      </c>
      <c r="F371" t="str">
        <f>SmtRes!I934</f>
        <v>21.21-5-305</v>
      </c>
      <c r="G371" t="str">
        <f>SmtRes!K934</f>
        <v>Сжимы, тип У731М для проводников магистральных сечением от 4 до 10 мм2 и ответвительных от 1,5 до 10 мм2</v>
      </c>
      <c r="H371" t="str">
        <f>SmtRes!O934</f>
        <v>шт.</v>
      </c>
      <c r="I371">
        <f>SmtRes!Y934*Source!I2898</f>
        <v>5</v>
      </c>
      <c r="J371">
        <f>SmtRes!AO934</f>
        <v>1</v>
      </c>
      <c r="K371">
        <f>SmtRes!AE934</f>
        <v>29.36</v>
      </c>
      <c r="L371">
        <f>SmtRes!DB934</f>
        <v>293.60000000000002</v>
      </c>
      <c r="M371">
        <f>ROUND(ROUND(L371*Source!I2898, 6)*1, 2)</f>
        <v>146.80000000000001</v>
      </c>
      <c r="N371">
        <f>SmtRes!AA934</f>
        <v>29.36</v>
      </c>
      <c r="O371">
        <f>ROUND(ROUND(L371*Source!I2898, 6)*SmtRes!DA934, 2)</f>
        <v>146.80000000000001</v>
      </c>
      <c r="P371">
        <f>SmtRes!AG934</f>
        <v>0</v>
      </c>
      <c r="Q371">
        <f>SmtRes!DC934</f>
        <v>0</v>
      </c>
      <c r="R371">
        <f>ROUND(ROUND(Q371*Source!I2898, 6)*1, 2)</f>
        <v>0</v>
      </c>
      <c r="S371">
        <f>SmtRes!AC934</f>
        <v>0</v>
      </c>
      <c r="T371">
        <f>ROUND(ROUND(Q371*Source!I2898, 6)*SmtRes!AK934, 2)</f>
        <v>0</v>
      </c>
      <c r="U371">
        <v>3</v>
      </c>
      <c r="Z371">
        <f>SmtRes!X934</f>
        <v>1884843886</v>
      </c>
      <c r="AA371">
        <v>1143219249</v>
      </c>
      <c r="AB371">
        <v>1143219249</v>
      </c>
    </row>
    <row r="372" spans="1:28" x14ac:dyDescent="0.2">
      <c r="A372">
        <v>20</v>
      </c>
      <c r="B372">
        <v>933</v>
      </c>
      <c r="C372">
        <v>3</v>
      </c>
      <c r="D372">
        <v>0</v>
      </c>
      <c r="E372">
        <f>SmtRes!AV933</f>
        <v>0</v>
      </c>
      <c r="F372" t="str">
        <f>SmtRes!I933</f>
        <v>21.21-5-2</v>
      </c>
      <c r="G372" t="str">
        <f>SmtRes!K933</f>
        <v>Бирки маркировочные для кабелей и проводов, тип У153 У3,5</v>
      </c>
      <c r="H372" t="str">
        <f>SmtRes!O933</f>
        <v>1000 шт.</v>
      </c>
      <c r="I372">
        <f>SmtRes!Y933*Source!I2898</f>
        <v>2.5000000000000001E-3</v>
      </c>
      <c r="J372">
        <f>SmtRes!AO933</f>
        <v>1</v>
      </c>
      <c r="K372">
        <f>SmtRes!AE933</f>
        <v>718.56</v>
      </c>
      <c r="L372">
        <f>SmtRes!DB933</f>
        <v>3.59</v>
      </c>
      <c r="M372">
        <f>ROUND(ROUND(L372*Source!I2898, 6)*1, 2)</f>
        <v>1.8</v>
      </c>
      <c r="N372">
        <f>SmtRes!AA933</f>
        <v>718.56</v>
      </c>
      <c r="O372">
        <f>ROUND(ROUND(L372*Source!I2898, 6)*SmtRes!DA933, 2)</f>
        <v>1.8</v>
      </c>
      <c r="P372">
        <f>SmtRes!AG933</f>
        <v>0</v>
      </c>
      <c r="Q372">
        <f>SmtRes!DC933</f>
        <v>0</v>
      </c>
      <c r="R372">
        <f>ROUND(ROUND(Q372*Source!I2898, 6)*1, 2)</f>
        <v>0</v>
      </c>
      <c r="S372">
        <f>SmtRes!AC933</f>
        <v>0</v>
      </c>
      <c r="T372">
        <f>ROUND(ROUND(Q372*Source!I2898, 6)*SmtRes!AK933, 2)</f>
        <v>0</v>
      </c>
      <c r="U372">
        <v>3</v>
      </c>
      <c r="Z372">
        <f>SmtRes!X933</f>
        <v>-1948375318</v>
      </c>
      <c r="AA372">
        <v>299589489</v>
      </c>
      <c r="AB372">
        <v>299589489</v>
      </c>
    </row>
    <row r="373" spans="1:28" x14ac:dyDescent="0.2">
      <c r="A373">
        <v>20</v>
      </c>
      <c r="B373">
        <v>932</v>
      </c>
      <c r="C373">
        <v>3</v>
      </c>
      <c r="D373">
        <v>0</v>
      </c>
      <c r="E373">
        <f>SmtRes!AV932</f>
        <v>0</v>
      </c>
      <c r="F373" t="str">
        <f>SmtRes!I932</f>
        <v>21.21-5-114</v>
      </c>
      <c r="G373" t="str">
        <f>SmtRes!K932</f>
        <v>Лента монтажная, тип ЛМ-5</v>
      </c>
      <c r="H373" t="str">
        <f>SmtRes!O932</f>
        <v>м</v>
      </c>
      <c r="I373">
        <f>SmtRes!Y932*Source!I2898</f>
        <v>2.5</v>
      </c>
      <c r="J373">
        <f>SmtRes!AO932</f>
        <v>1</v>
      </c>
      <c r="K373">
        <f>SmtRes!AE932</f>
        <v>5.71</v>
      </c>
      <c r="L373">
        <f>SmtRes!DB932</f>
        <v>28.55</v>
      </c>
      <c r="M373">
        <f>ROUND(ROUND(L373*Source!I2898, 6)*1, 2)</f>
        <v>14.28</v>
      </c>
      <c r="N373">
        <f>SmtRes!AA932</f>
        <v>5.71</v>
      </c>
      <c r="O373">
        <f>ROUND(ROUND(L373*Source!I2898, 6)*SmtRes!DA932, 2)</f>
        <v>14.28</v>
      </c>
      <c r="P373">
        <f>SmtRes!AG932</f>
        <v>0</v>
      </c>
      <c r="Q373">
        <f>SmtRes!DC932</f>
        <v>0</v>
      </c>
      <c r="R373">
        <f>ROUND(ROUND(Q373*Source!I2898, 6)*1, 2)</f>
        <v>0</v>
      </c>
      <c r="S373">
        <f>SmtRes!AC932</f>
        <v>0</v>
      </c>
      <c r="T373">
        <f>ROUND(ROUND(Q373*Source!I2898, 6)*SmtRes!AK932, 2)</f>
        <v>0</v>
      </c>
      <c r="U373">
        <v>3</v>
      </c>
      <c r="Z373">
        <f>SmtRes!X932</f>
        <v>-1189895200</v>
      </c>
      <c r="AA373">
        <v>193152040</v>
      </c>
      <c r="AB373">
        <v>193152040</v>
      </c>
    </row>
    <row r="374" spans="1:28" x14ac:dyDescent="0.2">
      <c r="A374">
        <v>20</v>
      </c>
      <c r="B374">
        <v>931</v>
      </c>
      <c r="C374">
        <v>3</v>
      </c>
      <c r="D374">
        <v>0</v>
      </c>
      <c r="E374">
        <f>SmtRes!AV931</f>
        <v>0</v>
      </c>
      <c r="F374" t="str">
        <f>SmtRes!I931</f>
        <v>21.1-20-10</v>
      </c>
      <c r="G374" t="str">
        <f>SmtRes!K931</f>
        <v>Лента изоляционная хлопчатобумажная</v>
      </c>
      <c r="H374" t="str">
        <f>SmtRes!O931</f>
        <v>кг</v>
      </c>
      <c r="I374">
        <f>SmtRes!Y931*Source!I2898</f>
        <v>0.08</v>
      </c>
      <c r="J374">
        <f>SmtRes!AO931</f>
        <v>1</v>
      </c>
      <c r="K374">
        <f>SmtRes!AE931</f>
        <v>363.22</v>
      </c>
      <c r="L374">
        <f>SmtRes!DB931</f>
        <v>58.12</v>
      </c>
      <c r="M374">
        <f>ROUND(ROUND(L374*Source!I2898, 6)*1, 2)</f>
        <v>29.06</v>
      </c>
      <c r="N374">
        <f>SmtRes!AA931</f>
        <v>363.22</v>
      </c>
      <c r="O374">
        <f>ROUND(ROUND(L374*Source!I2898, 6)*SmtRes!DA931, 2)</f>
        <v>29.06</v>
      </c>
      <c r="P374">
        <f>SmtRes!AG931</f>
        <v>0</v>
      </c>
      <c r="Q374">
        <f>SmtRes!DC931</f>
        <v>0</v>
      </c>
      <c r="R374">
        <f>ROUND(ROUND(Q374*Source!I2898, 6)*1, 2)</f>
        <v>0</v>
      </c>
      <c r="S374">
        <f>SmtRes!AC931</f>
        <v>0</v>
      </c>
      <c r="T374">
        <f>ROUND(ROUND(Q374*Source!I2898, 6)*SmtRes!AK931, 2)</f>
        <v>0</v>
      </c>
      <c r="U374">
        <v>3</v>
      </c>
      <c r="Z374">
        <f>SmtRes!X931</f>
        <v>1719425291</v>
      </c>
      <c r="AA374">
        <v>-1596111638</v>
      </c>
      <c r="AB374">
        <v>-1596111638</v>
      </c>
    </row>
    <row r="375" spans="1:28" x14ac:dyDescent="0.2">
      <c r="A375">
        <f>Source!A2899</f>
        <v>17</v>
      </c>
      <c r="B375">
        <v>2899</v>
      </c>
      <c r="C375">
        <v>3</v>
      </c>
      <c r="D375">
        <f>Source!BI2899</f>
        <v>4</v>
      </c>
      <c r="E375">
        <f>Source!FS2899</f>
        <v>0</v>
      </c>
      <c r="F375" t="str">
        <f>Source!F2899</f>
        <v>21.23-8-270</v>
      </c>
      <c r="G375" t="str">
        <f>Source!G2899</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375" t="str">
        <f>Source!H2899</f>
        <v>км</v>
      </c>
      <c r="I375">
        <f>Source!I2899</f>
        <v>0.05</v>
      </c>
      <c r="J375">
        <v>1</v>
      </c>
      <c r="K375">
        <f>Source!AC2899</f>
        <v>129532.62</v>
      </c>
      <c r="M375">
        <f>ROUND(K375*I375, 2)</f>
        <v>6476.63</v>
      </c>
      <c r="N375">
        <f>Source!AC2899*IF(Source!BC2899&lt;&gt; 0, Source!BC2899, 1)</f>
        <v>129532.62</v>
      </c>
      <c r="O375">
        <f>ROUND(N375*I375, 2)</f>
        <v>6476.63</v>
      </c>
      <c r="P375">
        <f>Source!AE2899</f>
        <v>0</v>
      </c>
      <c r="R375">
        <f>ROUND(P375*I375, 2)</f>
        <v>0</v>
      </c>
      <c r="S375">
        <f>Source!AE2899*IF(Source!BS2899&lt;&gt; 0, Source!BS2899, 1)</f>
        <v>0</v>
      </c>
      <c r="T375">
        <f>ROUND(S375*I375, 2)</f>
        <v>0</v>
      </c>
      <c r="U375">
        <v>3</v>
      </c>
      <c r="Z375">
        <f>Source!GF2899</f>
        <v>7717958</v>
      </c>
      <c r="AA375">
        <v>2094450950</v>
      </c>
      <c r="AB375">
        <v>2094450950</v>
      </c>
    </row>
    <row r="376" spans="1:28" x14ac:dyDescent="0.2">
      <c r="A376">
        <f>Source!A2932</f>
        <v>4</v>
      </c>
      <c r="B376">
        <v>2932</v>
      </c>
      <c r="G376" t="str">
        <f>Source!G2932</f>
        <v>Кабинет 313 Кабинет иностранных языков</v>
      </c>
    </row>
    <row r="377" spans="1:28" x14ac:dyDescent="0.2">
      <c r="A377">
        <v>20</v>
      </c>
      <c r="B377">
        <v>943</v>
      </c>
      <c r="C377">
        <v>3</v>
      </c>
      <c r="D377">
        <v>0</v>
      </c>
      <c r="E377">
        <f>SmtRes!AV943</f>
        <v>0</v>
      </c>
      <c r="F377" t="str">
        <f>SmtRes!I943</f>
        <v>21.7-3-29</v>
      </c>
      <c r="G377" t="str">
        <f>SmtRes!K943</f>
        <v>Сверло алмазное кольцевое, высокоэффективное, для всех типов бетона, длина 430 мм, диаметр 72 мм</v>
      </c>
      <c r="H377" t="str">
        <f>SmtRes!O943</f>
        <v>шт.</v>
      </c>
      <c r="I377">
        <f>SmtRes!Y943*Source!I2937</f>
        <v>1.34E-3</v>
      </c>
      <c r="J377">
        <f>SmtRes!AO943</f>
        <v>1</v>
      </c>
      <c r="K377">
        <f>SmtRes!AE943</f>
        <v>16620.27</v>
      </c>
      <c r="L377">
        <f>SmtRes!DB943</f>
        <v>111.36</v>
      </c>
      <c r="M377">
        <f>ROUND(ROUND(L377*Source!I2937, 6)*1, 2)</f>
        <v>22.27</v>
      </c>
      <c r="N377">
        <f>SmtRes!AA943</f>
        <v>16620.27</v>
      </c>
      <c r="O377">
        <f>ROUND(ROUND(L377*Source!I2937, 6)*SmtRes!DA943, 2)</f>
        <v>22.27</v>
      </c>
      <c r="P377">
        <f>SmtRes!AG943</f>
        <v>0</v>
      </c>
      <c r="Q377">
        <f>SmtRes!DC943</f>
        <v>0</v>
      </c>
      <c r="R377">
        <f>ROUND(ROUND(Q377*Source!I2937, 6)*1, 2)</f>
        <v>0</v>
      </c>
      <c r="S377">
        <f>SmtRes!AC943</f>
        <v>0</v>
      </c>
      <c r="T377">
        <f>ROUND(ROUND(Q377*Source!I2937, 6)*SmtRes!AK943, 2)</f>
        <v>0</v>
      </c>
      <c r="U377">
        <v>3</v>
      </c>
      <c r="Z377">
        <f>SmtRes!X943</f>
        <v>656259231</v>
      </c>
      <c r="AA377">
        <v>-55341773</v>
      </c>
      <c r="AB377">
        <v>-55341773</v>
      </c>
    </row>
    <row r="378" spans="1:28" x14ac:dyDescent="0.2">
      <c r="A378">
        <v>20</v>
      </c>
      <c r="B378">
        <v>942</v>
      </c>
      <c r="C378">
        <v>3</v>
      </c>
      <c r="D378">
        <v>0</v>
      </c>
      <c r="E378">
        <f>SmtRes!AV942</f>
        <v>0</v>
      </c>
      <c r="F378" t="str">
        <f>SmtRes!I942</f>
        <v>21.1-25-13</v>
      </c>
      <c r="G378" t="str">
        <f>SmtRes!K942</f>
        <v>Вода</v>
      </c>
      <c r="H378" t="str">
        <f>SmtRes!O942</f>
        <v>м3</v>
      </c>
      <c r="I378">
        <f>SmtRes!Y942*Source!I2937</f>
        <v>3.5200000000000006E-3</v>
      </c>
      <c r="J378">
        <f>SmtRes!AO942</f>
        <v>1</v>
      </c>
      <c r="K378">
        <f>SmtRes!AE942</f>
        <v>54.81</v>
      </c>
      <c r="L378">
        <f>SmtRes!DB942</f>
        <v>0.96</v>
      </c>
      <c r="M378">
        <f>ROUND(ROUND(L378*Source!I2937, 6)*1, 2)</f>
        <v>0.19</v>
      </c>
      <c r="N378">
        <f>SmtRes!AA942</f>
        <v>54.81</v>
      </c>
      <c r="O378">
        <f>ROUND(ROUND(L378*Source!I2937, 6)*SmtRes!DA942, 2)</f>
        <v>0.19</v>
      </c>
      <c r="P378">
        <f>SmtRes!AG942</f>
        <v>0</v>
      </c>
      <c r="Q378">
        <f>SmtRes!DC942</f>
        <v>0</v>
      </c>
      <c r="R378">
        <f>ROUND(ROUND(Q378*Source!I2937, 6)*1, 2)</f>
        <v>0</v>
      </c>
      <c r="S378">
        <f>SmtRes!AC942</f>
        <v>0</v>
      </c>
      <c r="T378">
        <f>ROUND(ROUND(Q378*Source!I2937, 6)*SmtRes!AK942, 2)</f>
        <v>0</v>
      </c>
      <c r="U378">
        <v>3</v>
      </c>
      <c r="Z378">
        <f>SmtRes!X942</f>
        <v>-35091971</v>
      </c>
      <c r="AA378">
        <v>1203958368</v>
      </c>
      <c r="AB378">
        <v>1203958368</v>
      </c>
    </row>
    <row r="379" spans="1:28" x14ac:dyDescent="0.2">
      <c r="A379">
        <f>Source!A2939</f>
        <v>17</v>
      </c>
      <c r="B379">
        <v>2939</v>
      </c>
      <c r="C379">
        <v>3</v>
      </c>
      <c r="D379">
        <f>Source!BI2939</f>
        <v>4</v>
      </c>
      <c r="E379">
        <f>Source!FS2939</f>
        <v>0</v>
      </c>
      <c r="F379" t="str">
        <f>Source!F2939</f>
        <v>21.23-8-140</v>
      </c>
      <c r="G379" t="str">
        <f>Source!G2939</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79" t="str">
        <f>Source!H2939</f>
        <v>км</v>
      </c>
      <c r="I379">
        <f>Source!I2939</f>
        <v>1E-3</v>
      </c>
      <c r="J379">
        <v>1</v>
      </c>
      <c r="K379">
        <f>Source!AC2939</f>
        <v>99860.32</v>
      </c>
      <c r="M379">
        <f>ROUND(K379*I379, 2)</f>
        <v>99.86</v>
      </c>
      <c r="N379">
        <f>Source!AC2939*IF(Source!BC2939&lt;&gt; 0, Source!BC2939, 1)</f>
        <v>99860.32</v>
      </c>
      <c r="O379">
        <f>ROUND(N379*I379, 2)</f>
        <v>99.86</v>
      </c>
      <c r="P379">
        <f>Source!AE2939</f>
        <v>0</v>
      </c>
      <c r="R379">
        <f>ROUND(P379*I379, 2)</f>
        <v>0</v>
      </c>
      <c r="S379">
        <f>Source!AE2939*IF(Source!BS2939&lt;&gt; 0, Source!BS2939, 1)</f>
        <v>0</v>
      </c>
      <c r="T379">
        <f>ROUND(S379*I379, 2)</f>
        <v>0</v>
      </c>
      <c r="U379">
        <v>3</v>
      </c>
      <c r="Z379">
        <f>Source!GF2939</f>
        <v>2077141205</v>
      </c>
      <c r="AA379">
        <v>472379674</v>
      </c>
      <c r="AB379">
        <v>472379674</v>
      </c>
    </row>
    <row r="380" spans="1:28" x14ac:dyDescent="0.2">
      <c r="A380">
        <f>Source!A2940</f>
        <v>17</v>
      </c>
      <c r="B380">
        <v>2940</v>
      </c>
      <c r="C380">
        <v>3</v>
      </c>
      <c r="D380">
        <f>Source!BI2940</f>
        <v>4</v>
      </c>
      <c r="E380">
        <f>Source!FS2940</f>
        <v>0</v>
      </c>
      <c r="F380" t="str">
        <f>Source!F2940</f>
        <v>21.21-5-84</v>
      </c>
      <c r="G380" t="str">
        <f>Source!G2940</f>
        <v>Коробки для установки выключателей, переключателей и штепсельных розеток при скрытой электропроводке, тип КУВ-1М УХЛЗ</v>
      </c>
      <c r="H380" t="str">
        <f>Source!H2940</f>
        <v>1000 шт.</v>
      </c>
      <c r="I380">
        <f>Source!I2940</f>
        <v>2E-3</v>
      </c>
      <c r="J380">
        <v>1</v>
      </c>
      <c r="K380">
        <f>Source!AC2940</f>
        <v>72169.899999999994</v>
      </c>
      <c r="M380">
        <f>ROUND(K380*I380, 2)</f>
        <v>144.34</v>
      </c>
      <c r="N380">
        <f>Source!AC2940*IF(Source!BC2940&lt;&gt; 0, Source!BC2940, 1)</f>
        <v>72169.899999999994</v>
      </c>
      <c r="O380">
        <f>ROUND(N380*I380, 2)</f>
        <v>144.34</v>
      </c>
      <c r="P380">
        <f>Source!AE2940</f>
        <v>0</v>
      </c>
      <c r="R380">
        <f>ROUND(P380*I380, 2)</f>
        <v>0</v>
      </c>
      <c r="S380">
        <f>Source!AE2940*IF(Source!BS2940&lt;&gt; 0, Source!BS2940, 1)</f>
        <v>0</v>
      </c>
      <c r="T380">
        <f>ROUND(S380*I380, 2)</f>
        <v>0</v>
      </c>
      <c r="U380">
        <v>3</v>
      </c>
      <c r="Z380">
        <f>Source!GF2940</f>
        <v>653953554</v>
      </c>
      <c r="AA380">
        <v>-1378273173</v>
      </c>
      <c r="AB380">
        <v>-1378273173</v>
      </c>
    </row>
    <row r="381" spans="1:28" x14ac:dyDescent="0.2">
      <c r="A381">
        <f>Source!A2975</f>
        <v>4</v>
      </c>
      <c r="B381">
        <v>2975</v>
      </c>
      <c r="G381" t="str">
        <f>Source!G2975</f>
        <v>Помещение 314 Учебный класс</v>
      </c>
    </row>
    <row r="382" spans="1:28" x14ac:dyDescent="0.2">
      <c r="A382">
        <v>20</v>
      </c>
      <c r="B382">
        <v>956</v>
      </c>
      <c r="C382">
        <v>3</v>
      </c>
      <c r="D382">
        <v>0</v>
      </c>
      <c r="E382">
        <f>SmtRes!AV956</f>
        <v>0</v>
      </c>
      <c r="F382" t="str">
        <f>SmtRes!I956</f>
        <v>21.7-3-29</v>
      </c>
      <c r="G382" t="str">
        <f>SmtRes!K956</f>
        <v>Сверло алмазное кольцевое, высокоэффективное, для всех типов бетона, длина 430 мм, диаметр 72 мм</v>
      </c>
      <c r="H382" t="str">
        <f>SmtRes!O956</f>
        <v>шт.</v>
      </c>
      <c r="I382">
        <f>SmtRes!Y956*Source!I2980</f>
        <v>1.34E-3</v>
      </c>
      <c r="J382">
        <f>SmtRes!AO956</f>
        <v>1</v>
      </c>
      <c r="K382">
        <f>SmtRes!AE956</f>
        <v>16620.27</v>
      </c>
      <c r="L382">
        <f>SmtRes!DB956</f>
        <v>111.36</v>
      </c>
      <c r="M382">
        <f>ROUND(ROUND(L382*Source!I2980, 6)*1, 2)</f>
        <v>22.27</v>
      </c>
      <c r="N382">
        <f>SmtRes!AA956</f>
        <v>16620.27</v>
      </c>
      <c r="O382">
        <f>ROUND(ROUND(L382*Source!I2980, 6)*SmtRes!DA956, 2)</f>
        <v>22.27</v>
      </c>
      <c r="P382">
        <f>SmtRes!AG956</f>
        <v>0</v>
      </c>
      <c r="Q382">
        <f>SmtRes!DC956</f>
        <v>0</v>
      </c>
      <c r="R382">
        <f>ROUND(ROUND(Q382*Source!I2980, 6)*1, 2)</f>
        <v>0</v>
      </c>
      <c r="S382">
        <f>SmtRes!AC956</f>
        <v>0</v>
      </c>
      <c r="T382">
        <f>ROUND(ROUND(Q382*Source!I2980, 6)*SmtRes!AK956, 2)</f>
        <v>0</v>
      </c>
      <c r="U382">
        <v>3</v>
      </c>
      <c r="Z382">
        <f>SmtRes!X956</f>
        <v>656259231</v>
      </c>
      <c r="AA382">
        <v>-55341773</v>
      </c>
      <c r="AB382">
        <v>-55341773</v>
      </c>
    </row>
    <row r="383" spans="1:28" x14ac:dyDescent="0.2">
      <c r="A383">
        <v>20</v>
      </c>
      <c r="B383">
        <v>955</v>
      </c>
      <c r="C383">
        <v>3</v>
      </c>
      <c r="D383">
        <v>0</v>
      </c>
      <c r="E383">
        <f>SmtRes!AV955</f>
        <v>0</v>
      </c>
      <c r="F383" t="str">
        <f>SmtRes!I955</f>
        <v>21.1-25-13</v>
      </c>
      <c r="G383" t="str">
        <f>SmtRes!K955</f>
        <v>Вода</v>
      </c>
      <c r="H383" t="str">
        <f>SmtRes!O955</f>
        <v>м3</v>
      </c>
      <c r="I383">
        <f>SmtRes!Y955*Source!I2980</f>
        <v>3.5200000000000006E-3</v>
      </c>
      <c r="J383">
        <f>SmtRes!AO955</f>
        <v>1</v>
      </c>
      <c r="K383">
        <f>SmtRes!AE955</f>
        <v>54.81</v>
      </c>
      <c r="L383">
        <f>SmtRes!DB955</f>
        <v>0.96</v>
      </c>
      <c r="M383">
        <f>ROUND(ROUND(L383*Source!I2980, 6)*1, 2)</f>
        <v>0.19</v>
      </c>
      <c r="N383">
        <f>SmtRes!AA955</f>
        <v>54.81</v>
      </c>
      <c r="O383">
        <f>ROUND(ROUND(L383*Source!I2980, 6)*SmtRes!DA955, 2)</f>
        <v>0.19</v>
      </c>
      <c r="P383">
        <f>SmtRes!AG955</f>
        <v>0</v>
      </c>
      <c r="Q383">
        <f>SmtRes!DC955</f>
        <v>0</v>
      </c>
      <c r="R383">
        <f>ROUND(ROUND(Q383*Source!I2980, 6)*1, 2)</f>
        <v>0</v>
      </c>
      <c r="S383">
        <f>SmtRes!AC955</f>
        <v>0</v>
      </c>
      <c r="T383">
        <f>ROUND(ROUND(Q383*Source!I2980, 6)*SmtRes!AK955, 2)</f>
        <v>0</v>
      </c>
      <c r="U383">
        <v>3</v>
      </c>
      <c r="Z383">
        <f>SmtRes!X955</f>
        <v>-35091971</v>
      </c>
      <c r="AA383">
        <v>1203958368</v>
      </c>
      <c r="AB383">
        <v>1203958368</v>
      </c>
    </row>
    <row r="384" spans="1:28" x14ac:dyDescent="0.2">
      <c r="A384">
        <f>Source!A2982</f>
        <v>17</v>
      </c>
      <c r="B384">
        <v>2982</v>
      </c>
      <c r="C384">
        <v>3</v>
      </c>
      <c r="D384">
        <f>Source!BI2982</f>
        <v>4</v>
      </c>
      <c r="E384">
        <f>Source!FS2982</f>
        <v>0</v>
      </c>
      <c r="F384" t="str">
        <f>Source!F2982</f>
        <v>21.23-8-140</v>
      </c>
      <c r="G384" t="str">
        <f>Source!G2982</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84" t="str">
        <f>Source!H2982</f>
        <v>км</v>
      </c>
      <c r="I384">
        <f>Source!I2982</f>
        <v>1E-3</v>
      </c>
      <c r="J384">
        <v>1</v>
      </c>
      <c r="K384">
        <f>Source!AC2982</f>
        <v>99860.32</v>
      </c>
      <c r="M384">
        <f>ROUND(K384*I384, 2)</f>
        <v>99.86</v>
      </c>
      <c r="N384">
        <f>Source!AC2982*IF(Source!BC2982&lt;&gt; 0, Source!BC2982, 1)</f>
        <v>99860.32</v>
      </c>
      <c r="O384">
        <f>ROUND(N384*I384, 2)</f>
        <v>99.86</v>
      </c>
      <c r="P384">
        <f>Source!AE2982</f>
        <v>0</v>
      </c>
      <c r="R384">
        <f>ROUND(P384*I384, 2)</f>
        <v>0</v>
      </c>
      <c r="S384">
        <f>Source!AE2982*IF(Source!BS2982&lt;&gt; 0, Source!BS2982, 1)</f>
        <v>0</v>
      </c>
      <c r="T384">
        <f>ROUND(S384*I384, 2)</f>
        <v>0</v>
      </c>
      <c r="U384">
        <v>3</v>
      </c>
      <c r="Z384">
        <f>Source!GF2982</f>
        <v>2077141205</v>
      </c>
      <c r="AA384">
        <v>472379674</v>
      </c>
      <c r="AB384">
        <v>472379674</v>
      </c>
    </row>
    <row r="385" spans="1:28" x14ac:dyDescent="0.2">
      <c r="A385">
        <f>Source!A2983</f>
        <v>17</v>
      </c>
      <c r="B385">
        <v>2983</v>
      </c>
      <c r="C385">
        <v>3</v>
      </c>
      <c r="D385">
        <f>Source!BI2983</f>
        <v>4</v>
      </c>
      <c r="E385">
        <f>Source!FS2983</f>
        <v>0</v>
      </c>
      <c r="F385" t="str">
        <f>Source!F2983</f>
        <v>21.21-5-84</v>
      </c>
      <c r="G385" t="str">
        <f>Source!G2983</f>
        <v>Коробки для установки выключателей, переключателей и штепсельных розеток при скрытой электропроводке, тип КУВ-1М УХЛЗ</v>
      </c>
      <c r="H385" t="str">
        <f>Source!H2983</f>
        <v>1000 шт.</v>
      </c>
      <c r="I385">
        <f>Source!I2983</f>
        <v>2E-3</v>
      </c>
      <c r="J385">
        <v>1</v>
      </c>
      <c r="K385">
        <f>Source!AC2983</f>
        <v>72169.899999999994</v>
      </c>
      <c r="M385">
        <f>ROUND(K385*I385, 2)</f>
        <v>144.34</v>
      </c>
      <c r="N385">
        <f>Source!AC2983*IF(Source!BC2983&lt;&gt; 0, Source!BC2983, 1)</f>
        <v>72169.899999999994</v>
      </c>
      <c r="O385">
        <f>ROUND(N385*I385, 2)</f>
        <v>144.34</v>
      </c>
      <c r="P385">
        <f>Source!AE2983</f>
        <v>0</v>
      </c>
      <c r="R385">
        <f>ROUND(P385*I385, 2)</f>
        <v>0</v>
      </c>
      <c r="S385">
        <f>Source!AE2983*IF(Source!BS2983&lt;&gt; 0, Source!BS2983, 1)</f>
        <v>0</v>
      </c>
      <c r="T385">
        <f>ROUND(S385*I385, 2)</f>
        <v>0</v>
      </c>
      <c r="U385">
        <v>3</v>
      </c>
      <c r="Z385">
        <f>Source!GF2983</f>
        <v>653953554</v>
      </c>
      <c r="AA385">
        <v>-1378273173</v>
      </c>
      <c r="AB385">
        <v>-1378273173</v>
      </c>
    </row>
    <row r="386" spans="1:28" x14ac:dyDescent="0.2">
      <c r="A386">
        <f>Source!A3018</f>
        <v>4</v>
      </c>
      <c r="B386">
        <v>3018</v>
      </c>
      <c r="G386" t="str">
        <f>Source!G3018</f>
        <v>Помещение 315 Кабинет иностранных языков</v>
      </c>
    </row>
    <row r="387" spans="1:28" x14ac:dyDescent="0.2">
      <c r="A387">
        <v>20</v>
      </c>
      <c r="B387">
        <v>969</v>
      </c>
      <c r="C387">
        <v>3</v>
      </c>
      <c r="D387">
        <v>0</v>
      </c>
      <c r="E387">
        <f>SmtRes!AV969</f>
        <v>0</v>
      </c>
      <c r="F387" t="str">
        <f>SmtRes!I969</f>
        <v>21.7-3-29</v>
      </c>
      <c r="G387" t="str">
        <f>SmtRes!K969</f>
        <v>Сверло алмазное кольцевое, высокоэффективное, для всех типов бетона, длина 430 мм, диаметр 72 мм</v>
      </c>
      <c r="H387" t="str">
        <f>SmtRes!O969</f>
        <v>шт.</v>
      </c>
      <c r="I387">
        <f>SmtRes!Y969*Source!I3023</f>
        <v>1.34E-3</v>
      </c>
      <c r="J387">
        <f>SmtRes!AO969</f>
        <v>1</v>
      </c>
      <c r="K387">
        <f>SmtRes!AE969</f>
        <v>16620.27</v>
      </c>
      <c r="L387">
        <f>SmtRes!DB969</f>
        <v>111.36</v>
      </c>
      <c r="M387">
        <f>ROUND(ROUND(L387*Source!I3023, 6)*1, 2)</f>
        <v>22.27</v>
      </c>
      <c r="N387">
        <f>SmtRes!AA969</f>
        <v>16620.27</v>
      </c>
      <c r="O387">
        <f>ROUND(ROUND(L387*Source!I3023, 6)*SmtRes!DA969, 2)</f>
        <v>22.27</v>
      </c>
      <c r="P387">
        <f>SmtRes!AG969</f>
        <v>0</v>
      </c>
      <c r="Q387">
        <f>SmtRes!DC969</f>
        <v>0</v>
      </c>
      <c r="R387">
        <f>ROUND(ROUND(Q387*Source!I3023, 6)*1, 2)</f>
        <v>0</v>
      </c>
      <c r="S387">
        <f>SmtRes!AC969</f>
        <v>0</v>
      </c>
      <c r="T387">
        <f>ROUND(ROUND(Q387*Source!I3023, 6)*SmtRes!AK969, 2)</f>
        <v>0</v>
      </c>
      <c r="U387">
        <v>3</v>
      </c>
      <c r="Z387">
        <f>SmtRes!X969</f>
        <v>656259231</v>
      </c>
      <c r="AA387">
        <v>-55341773</v>
      </c>
      <c r="AB387">
        <v>-55341773</v>
      </c>
    </row>
    <row r="388" spans="1:28" x14ac:dyDescent="0.2">
      <c r="A388">
        <v>20</v>
      </c>
      <c r="B388">
        <v>968</v>
      </c>
      <c r="C388">
        <v>3</v>
      </c>
      <c r="D388">
        <v>0</v>
      </c>
      <c r="E388">
        <f>SmtRes!AV968</f>
        <v>0</v>
      </c>
      <c r="F388" t="str">
        <f>SmtRes!I968</f>
        <v>21.1-25-13</v>
      </c>
      <c r="G388" t="str">
        <f>SmtRes!K968</f>
        <v>Вода</v>
      </c>
      <c r="H388" t="str">
        <f>SmtRes!O968</f>
        <v>м3</v>
      </c>
      <c r="I388">
        <f>SmtRes!Y968*Source!I3023</f>
        <v>3.5200000000000006E-3</v>
      </c>
      <c r="J388">
        <f>SmtRes!AO968</f>
        <v>1</v>
      </c>
      <c r="K388">
        <f>SmtRes!AE968</f>
        <v>54.81</v>
      </c>
      <c r="L388">
        <f>SmtRes!DB968</f>
        <v>0.96</v>
      </c>
      <c r="M388">
        <f>ROUND(ROUND(L388*Source!I3023, 6)*1, 2)</f>
        <v>0.19</v>
      </c>
      <c r="N388">
        <f>SmtRes!AA968</f>
        <v>54.81</v>
      </c>
      <c r="O388">
        <f>ROUND(ROUND(L388*Source!I3023, 6)*SmtRes!DA968, 2)</f>
        <v>0.19</v>
      </c>
      <c r="P388">
        <f>SmtRes!AG968</f>
        <v>0</v>
      </c>
      <c r="Q388">
        <f>SmtRes!DC968</f>
        <v>0</v>
      </c>
      <c r="R388">
        <f>ROUND(ROUND(Q388*Source!I3023, 6)*1, 2)</f>
        <v>0</v>
      </c>
      <c r="S388">
        <f>SmtRes!AC968</f>
        <v>0</v>
      </c>
      <c r="T388">
        <f>ROUND(ROUND(Q388*Source!I3023, 6)*SmtRes!AK968, 2)</f>
        <v>0</v>
      </c>
      <c r="U388">
        <v>3</v>
      </c>
      <c r="Z388">
        <f>SmtRes!X968</f>
        <v>-35091971</v>
      </c>
      <c r="AA388">
        <v>1203958368</v>
      </c>
      <c r="AB388">
        <v>1203958368</v>
      </c>
    </row>
    <row r="389" spans="1:28" x14ac:dyDescent="0.2">
      <c r="A389">
        <f>Source!A3025</f>
        <v>17</v>
      </c>
      <c r="B389">
        <v>3025</v>
      </c>
      <c r="C389">
        <v>3</v>
      </c>
      <c r="D389">
        <f>Source!BI3025</f>
        <v>4</v>
      </c>
      <c r="E389">
        <f>Source!FS3025</f>
        <v>0</v>
      </c>
      <c r="F389" t="str">
        <f>Source!F3025</f>
        <v>21.23-8-140</v>
      </c>
      <c r="G389" t="str">
        <f>Source!G3025</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89" t="str">
        <f>Source!H3025</f>
        <v>км</v>
      </c>
      <c r="I389">
        <f>Source!I3025</f>
        <v>1E-3</v>
      </c>
      <c r="J389">
        <v>1</v>
      </c>
      <c r="K389">
        <f>Source!AC3025</f>
        <v>99860.32</v>
      </c>
      <c r="M389">
        <f>ROUND(K389*I389, 2)</f>
        <v>99.86</v>
      </c>
      <c r="N389">
        <f>Source!AC3025*IF(Source!BC3025&lt;&gt; 0, Source!BC3025, 1)</f>
        <v>99860.32</v>
      </c>
      <c r="O389">
        <f>ROUND(N389*I389, 2)</f>
        <v>99.86</v>
      </c>
      <c r="P389">
        <f>Source!AE3025</f>
        <v>0</v>
      </c>
      <c r="R389">
        <f>ROUND(P389*I389, 2)</f>
        <v>0</v>
      </c>
      <c r="S389">
        <f>Source!AE3025*IF(Source!BS3025&lt;&gt; 0, Source!BS3025, 1)</f>
        <v>0</v>
      </c>
      <c r="T389">
        <f>ROUND(S389*I389, 2)</f>
        <v>0</v>
      </c>
      <c r="U389">
        <v>3</v>
      </c>
      <c r="Z389">
        <f>Source!GF3025</f>
        <v>2077141205</v>
      </c>
      <c r="AA389">
        <v>472379674</v>
      </c>
      <c r="AB389">
        <v>472379674</v>
      </c>
    </row>
    <row r="390" spans="1:28" x14ac:dyDescent="0.2">
      <c r="A390">
        <f>Source!A3026</f>
        <v>17</v>
      </c>
      <c r="B390">
        <v>3026</v>
      </c>
      <c r="C390">
        <v>3</v>
      </c>
      <c r="D390">
        <f>Source!BI3026</f>
        <v>4</v>
      </c>
      <c r="E390">
        <f>Source!FS3026</f>
        <v>0</v>
      </c>
      <c r="F390" t="str">
        <f>Source!F3026</f>
        <v>21.21-5-84</v>
      </c>
      <c r="G390" t="str">
        <f>Source!G3026</f>
        <v>Коробки для установки выключателей, переключателей и штепсельных розеток при скрытой электропроводке, тип КУВ-1М УХЛЗ</v>
      </c>
      <c r="H390" t="str">
        <f>Source!H3026</f>
        <v>1000 шт.</v>
      </c>
      <c r="I390">
        <f>Source!I3026</f>
        <v>2E-3</v>
      </c>
      <c r="J390">
        <v>1</v>
      </c>
      <c r="K390">
        <f>Source!AC3026</f>
        <v>72169.899999999994</v>
      </c>
      <c r="M390">
        <f>ROUND(K390*I390, 2)</f>
        <v>144.34</v>
      </c>
      <c r="N390">
        <f>Source!AC3026*IF(Source!BC3026&lt;&gt; 0, Source!BC3026, 1)</f>
        <v>72169.899999999994</v>
      </c>
      <c r="O390">
        <f>ROUND(N390*I390, 2)</f>
        <v>144.34</v>
      </c>
      <c r="P390">
        <f>Source!AE3026</f>
        <v>0</v>
      </c>
      <c r="R390">
        <f>ROUND(P390*I390, 2)</f>
        <v>0</v>
      </c>
      <c r="S390">
        <f>Source!AE3026*IF(Source!BS3026&lt;&gt; 0, Source!BS3026, 1)</f>
        <v>0</v>
      </c>
      <c r="T390">
        <f>ROUND(S390*I390, 2)</f>
        <v>0</v>
      </c>
      <c r="U390">
        <v>3</v>
      </c>
      <c r="Z390">
        <f>Source!GF3026</f>
        <v>653953554</v>
      </c>
      <c r="AA390">
        <v>-1378273173</v>
      </c>
      <c r="AB390">
        <v>-1378273173</v>
      </c>
    </row>
    <row r="391" spans="1:28" x14ac:dyDescent="0.2">
      <c r="A391">
        <f>Source!A3061</f>
        <v>4</v>
      </c>
      <c r="B391">
        <v>3061</v>
      </c>
      <c r="G391" t="str">
        <f>Source!G3061</f>
        <v>Помещение 316 Учебный класс</v>
      </c>
    </row>
    <row r="392" spans="1:28" x14ac:dyDescent="0.2">
      <c r="A392">
        <v>20</v>
      </c>
      <c r="B392">
        <v>982</v>
      </c>
      <c r="C392">
        <v>3</v>
      </c>
      <c r="D392">
        <v>0</v>
      </c>
      <c r="E392">
        <f>SmtRes!AV982</f>
        <v>0</v>
      </c>
      <c r="F392" t="str">
        <f>SmtRes!I982</f>
        <v>21.7-3-29</v>
      </c>
      <c r="G392" t="str">
        <f>SmtRes!K982</f>
        <v>Сверло алмазное кольцевое, высокоэффективное, для всех типов бетона, длина 430 мм, диаметр 72 мм</v>
      </c>
      <c r="H392" t="str">
        <f>SmtRes!O982</f>
        <v>шт.</v>
      </c>
      <c r="I392">
        <f>SmtRes!Y982*Source!I3066</f>
        <v>1.34E-3</v>
      </c>
      <c r="J392">
        <f>SmtRes!AO982</f>
        <v>1</v>
      </c>
      <c r="K392">
        <f>SmtRes!AE982</f>
        <v>16620.27</v>
      </c>
      <c r="L392">
        <f>SmtRes!DB982</f>
        <v>111.36</v>
      </c>
      <c r="M392">
        <f>ROUND(ROUND(L392*Source!I3066, 6)*1, 2)</f>
        <v>22.27</v>
      </c>
      <c r="N392">
        <f>SmtRes!AA982</f>
        <v>16620.27</v>
      </c>
      <c r="O392">
        <f>ROUND(ROUND(L392*Source!I3066, 6)*SmtRes!DA982, 2)</f>
        <v>22.27</v>
      </c>
      <c r="P392">
        <f>SmtRes!AG982</f>
        <v>0</v>
      </c>
      <c r="Q392">
        <f>SmtRes!DC982</f>
        <v>0</v>
      </c>
      <c r="R392">
        <f>ROUND(ROUND(Q392*Source!I3066, 6)*1, 2)</f>
        <v>0</v>
      </c>
      <c r="S392">
        <f>SmtRes!AC982</f>
        <v>0</v>
      </c>
      <c r="T392">
        <f>ROUND(ROUND(Q392*Source!I3066, 6)*SmtRes!AK982, 2)</f>
        <v>0</v>
      </c>
      <c r="U392">
        <v>3</v>
      </c>
      <c r="Z392">
        <f>SmtRes!X982</f>
        <v>656259231</v>
      </c>
      <c r="AA392">
        <v>-55341773</v>
      </c>
      <c r="AB392">
        <v>-55341773</v>
      </c>
    </row>
    <row r="393" spans="1:28" x14ac:dyDescent="0.2">
      <c r="A393">
        <v>20</v>
      </c>
      <c r="B393">
        <v>981</v>
      </c>
      <c r="C393">
        <v>3</v>
      </c>
      <c r="D393">
        <v>0</v>
      </c>
      <c r="E393">
        <f>SmtRes!AV981</f>
        <v>0</v>
      </c>
      <c r="F393" t="str">
        <f>SmtRes!I981</f>
        <v>21.1-25-13</v>
      </c>
      <c r="G393" t="str">
        <f>SmtRes!K981</f>
        <v>Вода</v>
      </c>
      <c r="H393" t="str">
        <f>SmtRes!O981</f>
        <v>м3</v>
      </c>
      <c r="I393">
        <f>SmtRes!Y981*Source!I3066</f>
        <v>3.5200000000000006E-3</v>
      </c>
      <c r="J393">
        <f>SmtRes!AO981</f>
        <v>1</v>
      </c>
      <c r="K393">
        <f>SmtRes!AE981</f>
        <v>54.81</v>
      </c>
      <c r="L393">
        <f>SmtRes!DB981</f>
        <v>0.96</v>
      </c>
      <c r="M393">
        <f>ROUND(ROUND(L393*Source!I3066, 6)*1, 2)</f>
        <v>0.19</v>
      </c>
      <c r="N393">
        <f>SmtRes!AA981</f>
        <v>54.81</v>
      </c>
      <c r="O393">
        <f>ROUND(ROUND(L393*Source!I3066, 6)*SmtRes!DA981, 2)</f>
        <v>0.19</v>
      </c>
      <c r="P393">
        <f>SmtRes!AG981</f>
        <v>0</v>
      </c>
      <c r="Q393">
        <f>SmtRes!DC981</f>
        <v>0</v>
      </c>
      <c r="R393">
        <f>ROUND(ROUND(Q393*Source!I3066, 6)*1, 2)</f>
        <v>0</v>
      </c>
      <c r="S393">
        <f>SmtRes!AC981</f>
        <v>0</v>
      </c>
      <c r="T393">
        <f>ROUND(ROUND(Q393*Source!I3066, 6)*SmtRes!AK981, 2)</f>
        <v>0</v>
      </c>
      <c r="U393">
        <v>3</v>
      </c>
      <c r="Z393">
        <f>SmtRes!X981</f>
        <v>-35091971</v>
      </c>
      <c r="AA393">
        <v>1203958368</v>
      </c>
      <c r="AB393">
        <v>1203958368</v>
      </c>
    </row>
    <row r="394" spans="1:28" x14ac:dyDescent="0.2">
      <c r="A394">
        <f>Source!A3068</f>
        <v>17</v>
      </c>
      <c r="B394">
        <v>3068</v>
      </c>
      <c r="C394">
        <v>3</v>
      </c>
      <c r="D394">
        <f>Source!BI3068</f>
        <v>4</v>
      </c>
      <c r="E394">
        <f>Source!FS3068</f>
        <v>0</v>
      </c>
      <c r="F394" t="str">
        <f>Source!F3068</f>
        <v>21.23-8-140</v>
      </c>
      <c r="G394" t="str">
        <f>Source!G3068</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94" t="str">
        <f>Source!H3068</f>
        <v>км</v>
      </c>
      <c r="I394">
        <f>Source!I3068</f>
        <v>1E-3</v>
      </c>
      <c r="J394">
        <v>1</v>
      </c>
      <c r="K394">
        <f>Source!AC3068</f>
        <v>99860.32</v>
      </c>
      <c r="M394">
        <f>ROUND(K394*I394, 2)</f>
        <v>99.86</v>
      </c>
      <c r="N394">
        <f>Source!AC3068*IF(Source!BC3068&lt;&gt; 0, Source!BC3068, 1)</f>
        <v>99860.32</v>
      </c>
      <c r="O394">
        <f>ROUND(N394*I394, 2)</f>
        <v>99.86</v>
      </c>
      <c r="P394">
        <f>Source!AE3068</f>
        <v>0</v>
      </c>
      <c r="R394">
        <f>ROUND(P394*I394, 2)</f>
        <v>0</v>
      </c>
      <c r="S394">
        <f>Source!AE3068*IF(Source!BS3068&lt;&gt; 0, Source!BS3068, 1)</f>
        <v>0</v>
      </c>
      <c r="T394">
        <f>ROUND(S394*I394, 2)</f>
        <v>0</v>
      </c>
      <c r="U394">
        <v>3</v>
      </c>
      <c r="Z394">
        <f>Source!GF3068</f>
        <v>2077141205</v>
      </c>
      <c r="AA394">
        <v>472379674</v>
      </c>
      <c r="AB394">
        <v>472379674</v>
      </c>
    </row>
    <row r="395" spans="1:28" x14ac:dyDescent="0.2">
      <c r="A395">
        <f>Source!A3069</f>
        <v>17</v>
      </c>
      <c r="B395">
        <v>3069</v>
      </c>
      <c r="C395">
        <v>3</v>
      </c>
      <c r="D395">
        <f>Source!BI3069</f>
        <v>4</v>
      </c>
      <c r="E395">
        <f>Source!FS3069</f>
        <v>0</v>
      </c>
      <c r="F395" t="str">
        <f>Source!F3069</f>
        <v>21.21-5-84</v>
      </c>
      <c r="G395" t="str">
        <f>Source!G3069</f>
        <v>Коробки для установки выключателей, переключателей и штепсельных розеток при скрытой электропроводке, тип КУВ-1М УХЛЗ</v>
      </c>
      <c r="H395" t="str">
        <f>Source!H3069</f>
        <v>1000 шт.</v>
      </c>
      <c r="I395">
        <f>Source!I3069</f>
        <v>2E-3</v>
      </c>
      <c r="J395">
        <v>1</v>
      </c>
      <c r="K395">
        <f>Source!AC3069</f>
        <v>72169.899999999994</v>
      </c>
      <c r="M395">
        <f>ROUND(K395*I395, 2)</f>
        <v>144.34</v>
      </c>
      <c r="N395">
        <f>Source!AC3069*IF(Source!BC3069&lt;&gt; 0, Source!BC3069, 1)</f>
        <v>72169.899999999994</v>
      </c>
      <c r="O395">
        <f>ROUND(N395*I395, 2)</f>
        <v>144.34</v>
      </c>
      <c r="P395">
        <f>Source!AE3069</f>
        <v>0</v>
      </c>
      <c r="R395">
        <f>ROUND(P395*I395, 2)</f>
        <v>0</v>
      </c>
      <c r="S395">
        <f>Source!AE3069*IF(Source!BS3069&lt;&gt; 0, Source!BS3069, 1)</f>
        <v>0</v>
      </c>
      <c r="T395">
        <f>ROUND(S395*I395, 2)</f>
        <v>0</v>
      </c>
      <c r="U395">
        <v>3</v>
      </c>
      <c r="Z395">
        <f>Source!GF3069</f>
        <v>653953554</v>
      </c>
      <c r="AA395">
        <v>-1378273173</v>
      </c>
      <c r="AB395">
        <v>-1378273173</v>
      </c>
    </row>
    <row r="396" spans="1:28" x14ac:dyDescent="0.2">
      <c r="A396">
        <f>Source!A3104</f>
        <v>4</v>
      </c>
      <c r="B396">
        <v>3104</v>
      </c>
      <c r="G396" t="str">
        <f>Source!G3104</f>
        <v>Помещение 318 Кабинет химии (теория)</v>
      </c>
    </row>
    <row r="397" spans="1:28" x14ac:dyDescent="0.2">
      <c r="A397">
        <v>20</v>
      </c>
      <c r="B397">
        <v>995</v>
      </c>
      <c r="C397">
        <v>3</v>
      </c>
      <c r="D397">
        <v>0</v>
      </c>
      <c r="E397">
        <f>SmtRes!AV995</f>
        <v>0</v>
      </c>
      <c r="F397" t="str">
        <f>SmtRes!I995</f>
        <v>21.7-3-29</v>
      </c>
      <c r="G397" t="str">
        <f>SmtRes!K995</f>
        <v>Сверло алмазное кольцевое, высокоэффективное, для всех типов бетона, длина 430 мм, диаметр 72 мм</v>
      </c>
      <c r="H397" t="str">
        <f>SmtRes!O995</f>
        <v>шт.</v>
      </c>
      <c r="I397">
        <f>SmtRes!Y995*Source!I3109</f>
        <v>1.34E-3</v>
      </c>
      <c r="J397">
        <f>SmtRes!AO995</f>
        <v>1</v>
      </c>
      <c r="K397">
        <f>SmtRes!AE995</f>
        <v>16620.27</v>
      </c>
      <c r="L397">
        <f>SmtRes!DB995</f>
        <v>111.36</v>
      </c>
      <c r="M397">
        <f>ROUND(ROUND(L397*Source!I3109, 6)*1, 2)</f>
        <v>22.27</v>
      </c>
      <c r="N397">
        <f>SmtRes!AA995</f>
        <v>16620.27</v>
      </c>
      <c r="O397">
        <f>ROUND(ROUND(L397*Source!I3109, 6)*SmtRes!DA995, 2)</f>
        <v>22.27</v>
      </c>
      <c r="P397">
        <f>SmtRes!AG995</f>
        <v>0</v>
      </c>
      <c r="Q397">
        <f>SmtRes!DC995</f>
        <v>0</v>
      </c>
      <c r="R397">
        <f>ROUND(ROUND(Q397*Source!I3109, 6)*1, 2)</f>
        <v>0</v>
      </c>
      <c r="S397">
        <f>SmtRes!AC995</f>
        <v>0</v>
      </c>
      <c r="T397">
        <f>ROUND(ROUND(Q397*Source!I3109, 6)*SmtRes!AK995, 2)</f>
        <v>0</v>
      </c>
      <c r="U397">
        <v>3</v>
      </c>
      <c r="Z397">
        <f>SmtRes!X995</f>
        <v>656259231</v>
      </c>
      <c r="AA397">
        <v>-55341773</v>
      </c>
      <c r="AB397">
        <v>-55341773</v>
      </c>
    </row>
    <row r="398" spans="1:28" x14ac:dyDescent="0.2">
      <c r="A398">
        <v>20</v>
      </c>
      <c r="B398">
        <v>994</v>
      </c>
      <c r="C398">
        <v>3</v>
      </c>
      <c r="D398">
        <v>0</v>
      </c>
      <c r="E398">
        <f>SmtRes!AV994</f>
        <v>0</v>
      </c>
      <c r="F398" t="str">
        <f>SmtRes!I994</f>
        <v>21.1-25-13</v>
      </c>
      <c r="G398" t="str">
        <f>SmtRes!K994</f>
        <v>Вода</v>
      </c>
      <c r="H398" t="str">
        <f>SmtRes!O994</f>
        <v>м3</v>
      </c>
      <c r="I398">
        <f>SmtRes!Y994*Source!I3109</f>
        <v>3.5200000000000006E-3</v>
      </c>
      <c r="J398">
        <f>SmtRes!AO994</f>
        <v>1</v>
      </c>
      <c r="K398">
        <f>SmtRes!AE994</f>
        <v>54.81</v>
      </c>
      <c r="L398">
        <f>SmtRes!DB994</f>
        <v>0.96</v>
      </c>
      <c r="M398">
        <f>ROUND(ROUND(L398*Source!I3109, 6)*1, 2)</f>
        <v>0.19</v>
      </c>
      <c r="N398">
        <f>SmtRes!AA994</f>
        <v>54.81</v>
      </c>
      <c r="O398">
        <f>ROUND(ROUND(L398*Source!I3109, 6)*SmtRes!DA994, 2)</f>
        <v>0.19</v>
      </c>
      <c r="P398">
        <f>SmtRes!AG994</f>
        <v>0</v>
      </c>
      <c r="Q398">
        <f>SmtRes!DC994</f>
        <v>0</v>
      </c>
      <c r="R398">
        <f>ROUND(ROUND(Q398*Source!I3109, 6)*1, 2)</f>
        <v>0</v>
      </c>
      <c r="S398">
        <f>SmtRes!AC994</f>
        <v>0</v>
      </c>
      <c r="T398">
        <f>ROUND(ROUND(Q398*Source!I3109, 6)*SmtRes!AK994, 2)</f>
        <v>0</v>
      </c>
      <c r="U398">
        <v>3</v>
      </c>
      <c r="Z398">
        <f>SmtRes!X994</f>
        <v>-35091971</v>
      </c>
      <c r="AA398">
        <v>1203958368</v>
      </c>
      <c r="AB398">
        <v>1203958368</v>
      </c>
    </row>
    <row r="399" spans="1:28" x14ac:dyDescent="0.2">
      <c r="A399">
        <f>Source!A3111</f>
        <v>17</v>
      </c>
      <c r="B399">
        <v>3111</v>
      </c>
      <c r="C399">
        <v>3</v>
      </c>
      <c r="D399">
        <f>Source!BI3111</f>
        <v>4</v>
      </c>
      <c r="E399">
        <f>Source!FS3111</f>
        <v>0</v>
      </c>
      <c r="F399" t="str">
        <f>Source!F3111</f>
        <v>21.23-8-140</v>
      </c>
      <c r="G399" t="str">
        <f>Source!G3111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399" t="str">
        <f>Source!H3111</f>
        <v>км</v>
      </c>
      <c r="I399">
        <f>Source!I3111</f>
        <v>1E-3</v>
      </c>
      <c r="J399">
        <v>1</v>
      </c>
      <c r="K399">
        <f>Source!AC3111</f>
        <v>99860.32</v>
      </c>
      <c r="M399">
        <f>ROUND(K399*I399, 2)</f>
        <v>99.86</v>
      </c>
      <c r="N399">
        <f>Source!AC3111*IF(Source!BC3111&lt;&gt; 0, Source!BC3111, 1)</f>
        <v>99860.32</v>
      </c>
      <c r="O399">
        <f>ROUND(N399*I399, 2)</f>
        <v>99.86</v>
      </c>
      <c r="P399">
        <f>Source!AE3111</f>
        <v>0</v>
      </c>
      <c r="R399">
        <f>ROUND(P399*I399, 2)</f>
        <v>0</v>
      </c>
      <c r="S399">
        <f>Source!AE3111*IF(Source!BS3111&lt;&gt; 0, Source!BS3111, 1)</f>
        <v>0</v>
      </c>
      <c r="T399">
        <f>ROUND(S399*I399, 2)</f>
        <v>0</v>
      </c>
      <c r="U399">
        <v>3</v>
      </c>
      <c r="Z399">
        <f>Source!GF3111</f>
        <v>2077141205</v>
      </c>
      <c r="AA399">
        <v>472379674</v>
      </c>
      <c r="AB399">
        <v>472379674</v>
      </c>
    </row>
    <row r="400" spans="1:28" x14ac:dyDescent="0.2">
      <c r="A400">
        <f>Source!A3112</f>
        <v>17</v>
      </c>
      <c r="B400">
        <v>3112</v>
      </c>
      <c r="C400">
        <v>3</v>
      </c>
      <c r="D400">
        <f>Source!BI3112</f>
        <v>4</v>
      </c>
      <c r="E400">
        <f>Source!FS3112</f>
        <v>0</v>
      </c>
      <c r="F400" t="str">
        <f>Source!F3112</f>
        <v>21.21-5-84</v>
      </c>
      <c r="G400" t="str">
        <f>Source!G3112</f>
        <v>Коробки для установки выключателей, переключателей и штепсельных розеток при скрытой электропроводке, тип КУВ-1М УХЛЗ</v>
      </c>
      <c r="H400" t="str">
        <f>Source!H3112</f>
        <v>1000 шт.</v>
      </c>
      <c r="I400">
        <f>Source!I3112</f>
        <v>2E-3</v>
      </c>
      <c r="J400">
        <v>1</v>
      </c>
      <c r="K400">
        <f>Source!AC3112</f>
        <v>72169.899999999994</v>
      </c>
      <c r="M400">
        <f>ROUND(K400*I400, 2)</f>
        <v>144.34</v>
      </c>
      <c r="N400">
        <f>Source!AC3112*IF(Source!BC3112&lt;&gt; 0, Source!BC3112, 1)</f>
        <v>72169.899999999994</v>
      </c>
      <c r="O400">
        <f>ROUND(N400*I400, 2)</f>
        <v>144.34</v>
      </c>
      <c r="P400">
        <f>Source!AE3112</f>
        <v>0</v>
      </c>
      <c r="R400">
        <f>ROUND(P400*I400, 2)</f>
        <v>0</v>
      </c>
      <c r="S400">
        <f>Source!AE3112*IF(Source!BS3112&lt;&gt; 0, Source!BS3112, 1)</f>
        <v>0</v>
      </c>
      <c r="T400">
        <f>ROUND(S400*I400, 2)</f>
        <v>0</v>
      </c>
      <c r="U400">
        <v>3</v>
      </c>
      <c r="Z400">
        <f>Source!GF3112</f>
        <v>653953554</v>
      </c>
      <c r="AA400">
        <v>-1378273173</v>
      </c>
      <c r="AB400">
        <v>-1378273173</v>
      </c>
    </row>
    <row r="401" spans="1:28" x14ac:dyDescent="0.2">
      <c r="A401">
        <f>Source!A3147</f>
        <v>4</v>
      </c>
      <c r="B401">
        <v>3147</v>
      </c>
      <c r="G401" t="str">
        <f>Source!G3147</f>
        <v>Помещение 319 Кабинет биологии (теория)</v>
      </c>
    </row>
    <row r="402" spans="1:28" x14ac:dyDescent="0.2">
      <c r="A402">
        <v>20</v>
      </c>
      <c r="B402">
        <v>1008</v>
      </c>
      <c r="C402">
        <v>3</v>
      </c>
      <c r="D402">
        <v>0</v>
      </c>
      <c r="E402">
        <f>SmtRes!AV1008</f>
        <v>0</v>
      </c>
      <c r="F402" t="str">
        <f>SmtRes!I1008</f>
        <v>21.7-3-29</v>
      </c>
      <c r="G402" t="str">
        <f>SmtRes!K1008</f>
        <v>Сверло алмазное кольцевое, высокоэффективное, для всех типов бетона, длина 430 мм, диаметр 72 мм</v>
      </c>
      <c r="H402" t="str">
        <f>SmtRes!O1008</f>
        <v>шт.</v>
      </c>
      <c r="I402">
        <f>SmtRes!Y1008*Source!I3152</f>
        <v>1.34E-3</v>
      </c>
      <c r="J402">
        <f>SmtRes!AO1008</f>
        <v>1</v>
      </c>
      <c r="K402">
        <f>SmtRes!AE1008</f>
        <v>16620.27</v>
      </c>
      <c r="L402">
        <f>SmtRes!DB1008</f>
        <v>111.36</v>
      </c>
      <c r="M402">
        <f>ROUND(ROUND(L402*Source!I3152, 6)*1, 2)</f>
        <v>22.27</v>
      </c>
      <c r="N402">
        <f>SmtRes!AA1008</f>
        <v>16620.27</v>
      </c>
      <c r="O402">
        <f>ROUND(ROUND(L402*Source!I3152, 6)*SmtRes!DA1008, 2)</f>
        <v>22.27</v>
      </c>
      <c r="P402">
        <f>SmtRes!AG1008</f>
        <v>0</v>
      </c>
      <c r="Q402">
        <f>SmtRes!DC1008</f>
        <v>0</v>
      </c>
      <c r="R402">
        <f>ROUND(ROUND(Q402*Source!I3152, 6)*1, 2)</f>
        <v>0</v>
      </c>
      <c r="S402">
        <f>SmtRes!AC1008</f>
        <v>0</v>
      </c>
      <c r="T402">
        <f>ROUND(ROUND(Q402*Source!I3152, 6)*SmtRes!AK1008, 2)</f>
        <v>0</v>
      </c>
      <c r="U402">
        <v>3</v>
      </c>
      <c r="Z402">
        <f>SmtRes!X1008</f>
        <v>656259231</v>
      </c>
      <c r="AA402">
        <v>-55341773</v>
      </c>
      <c r="AB402">
        <v>-55341773</v>
      </c>
    </row>
    <row r="403" spans="1:28" x14ac:dyDescent="0.2">
      <c r="A403">
        <v>20</v>
      </c>
      <c r="B403">
        <v>1007</v>
      </c>
      <c r="C403">
        <v>3</v>
      </c>
      <c r="D403">
        <v>0</v>
      </c>
      <c r="E403">
        <f>SmtRes!AV1007</f>
        <v>0</v>
      </c>
      <c r="F403" t="str">
        <f>SmtRes!I1007</f>
        <v>21.1-25-13</v>
      </c>
      <c r="G403" t="str">
        <f>SmtRes!K1007</f>
        <v>Вода</v>
      </c>
      <c r="H403" t="str">
        <f>SmtRes!O1007</f>
        <v>м3</v>
      </c>
      <c r="I403">
        <f>SmtRes!Y1007*Source!I3152</f>
        <v>3.5200000000000006E-3</v>
      </c>
      <c r="J403">
        <f>SmtRes!AO1007</f>
        <v>1</v>
      </c>
      <c r="K403">
        <f>SmtRes!AE1007</f>
        <v>54.81</v>
      </c>
      <c r="L403">
        <f>SmtRes!DB1007</f>
        <v>0.96</v>
      </c>
      <c r="M403">
        <f>ROUND(ROUND(L403*Source!I3152, 6)*1, 2)</f>
        <v>0.19</v>
      </c>
      <c r="N403">
        <f>SmtRes!AA1007</f>
        <v>54.81</v>
      </c>
      <c r="O403">
        <f>ROUND(ROUND(L403*Source!I3152, 6)*SmtRes!DA1007, 2)</f>
        <v>0.19</v>
      </c>
      <c r="P403">
        <f>SmtRes!AG1007</f>
        <v>0</v>
      </c>
      <c r="Q403">
        <f>SmtRes!DC1007</f>
        <v>0</v>
      </c>
      <c r="R403">
        <f>ROUND(ROUND(Q403*Source!I3152, 6)*1, 2)</f>
        <v>0</v>
      </c>
      <c r="S403">
        <f>SmtRes!AC1007</f>
        <v>0</v>
      </c>
      <c r="T403">
        <f>ROUND(ROUND(Q403*Source!I3152, 6)*SmtRes!AK1007, 2)</f>
        <v>0</v>
      </c>
      <c r="U403">
        <v>3</v>
      </c>
      <c r="Z403">
        <f>SmtRes!X1007</f>
        <v>-35091971</v>
      </c>
      <c r="AA403">
        <v>1203958368</v>
      </c>
      <c r="AB403">
        <v>1203958368</v>
      </c>
    </row>
    <row r="404" spans="1:28" x14ac:dyDescent="0.2">
      <c r="A404">
        <f>Source!A3154</f>
        <v>17</v>
      </c>
      <c r="B404">
        <v>3154</v>
      </c>
      <c r="C404">
        <v>3</v>
      </c>
      <c r="D404">
        <f>Source!BI3154</f>
        <v>4</v>
      </c>
      <c r="E404">
        <f>Source!FS3154</f>
        <v>0</v>
      </c>
      <c r="F404" t="str">
        <f>Source!F3154</f>
        <v>21.23-8-140</v>
      </c>
      <c r="G404" t="str">
        <f>Source!G3154</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04" t="str">
        <f>Source!H3154</f>
        <v>км</v>
      </c>
      <c r="I404">
        <f>Source!I3154</f>
        <v>1E-3</v>
      </c>
      <c r="J404">
        <v>1</v>
      </c>
      <c r="K404">
        <f>Source!AC3154</f>
        <v>99860.32</v>
      </c>
      <c r="M404">
        <f>ROUND(K404*I404, 2)</f>
        <v>99.86</v>
      </c>
      <c r="N404">
        <f>Source!AC3154*IF(Source!BC3154&lt;&gt; 0, Source!BC3154, 1)</f>
        <v>99860.32</v>
      </c>
      <c r="O404">
        <f>ROUND(N404*I404, 2)</f>
        <v>99.86</v>
      </c>
      <c r="P404">
        <f>Source!AE3154</f>
        <v>0</v>
      </c>
      <c r="R404">
        <f>ROUND(P404*I404, 2)</f>
        <v>0</v>
      </c>
      <c r="S404">
        <f>Source!AE3154*IF(Source!BS3154&lt;&gt; 0, Source!BS3154, 1)</f>
        <v>0</v>
      </c>
      <c r="T404">
        <f>ROUND(S404*I404, 2)</f>
        <v>0</v>
      </c>
      <c r="U404">
        <v>3</v>
      </c>
      <c r="Z404">
        <f>Source!GF3154</f>
        <v>2077141205</v>
      </c>
      <c r="AA404">
        <v>472379674</v>
      </c>
      <c r="AB404">
        <v>472379674</v>
      </c>
    </row>
    <row r="405" spans="1:28" x14ac:dyDescent="0.2">
      <c r="A405">
        <f>Source!A3155</f>
        <v>17</v>
      </c>
      <c r="B405">
        <v>3155</v>
      </c>
      <c r="C405">
        <v>3</v>
      </c>
      <c r="D405">
        <f>Source!BI3155</f>
        <v>4</v>
      </c>
      <c r="E405">
        <f>Source!FS3155</f>
        <v>0</v>
      </c>
      <c r="F405" t="str">
        <f>Source!F3155</f>
        <v>21.21-5-84</v>
      </c>
      <c r="G405" t="str">
        <f>Source!G3155</f>
        <v>Коробки для установки выключателей, переключателей и штепсельных розеток при скрытой электропроводке, тип КУВ-1М УХЛЗ</v>
      </c>
      <c r="H405" t="str">
        <f>Source!H3155</f>
        <v>1000 шт.</v>
      </c>
      <c r="I405">
        <f>Source!I3155</f>
        <v>2E-3</v>
      </c>
      <c r="J405">
        <v>1</v>
      </c>
      <c r="K405">
        <f>Source!AC3155</f>
        <v>72169.899999999994</v>
      </c>
      <c r="M405">
        <f>ROUND(K405*I405, 2)</f>
        <v>144.34</v>
      </c>
      <c r="N405">
        <f>Source!AC3155*IF(Source!BC3155&lt;&gt; 0, Source!BC3155, 1)</f>
        <v>72169.899999999994</v>
      </c>
      <c r="O405">
        <f>ROUND(N405*I405, 2)</f>
        <v>144.34</v>
      </c>
      <c r="P405">
        <f>Source!AE3155</f>
        <v>0</v>
      </c>
      <c r="R405">
        <f>ROUND(P405*I405, 2)</f>
        <v>0</v>
      </c>
      <c r="S405">
        <f>Source!AE3155*IF(Source!BS3155&lt;&gt; 0, Source!BS3155, 1)</f>
        <v>0</v>
      </c>
      <c r="T405">
        <f>ROUND(S405*I405, 2)</f>
        <v>0</v>
      </c>
      <c r="U405">
        <v>3</v>
      </c>
      <c r="Z405">
        <f>Source!GF3155</f>
        <v>653953554</v>
      </c>
      <c r="AA405">
        <v>-1378273173</v>
      </c>
      <c r="AB405">
        <v>-1378273173</v>
      </c>
    </row>
    <row r="406" spans="1:28" x14ac:dyDescent="0.2">
      <c r="A406">
        <f>Source!A3190</f>
        <v>4</v>
      </c>
      <c r="B406">
        <v>3190</v>
      </c>
      <c r="G406" t="str">
        <f>Source!G3190</f>
        <v>Помещение 320 Лаборанская</v>
      </c>
    </row>
    <row r="407" spans="1:28" x14ac:dyDescent="0.2">
      <c r="A407">
        <v>20</v>
      </c>
      <c r="B407">
        <v>1021</v>
      </c>
      <c r="C407">
        <v>3</v>
      </c>
      <c r="D407">
        <v>0</v>
      </c>
      <c r="E407">
        <f>SmtRes!AV1021</f>
        <v>0</v>
      </c>
      <c r="F407" t="str">
        <f>SmtRes!I1021</f>
        <v>21.7-3-29</v>
      </c>
      <c r="G407" t="str">
        <f>SmtRes!K1021</f>
        <v>Сверло алмазное кольцевое, высокоэффективное, для всех типов бетона, длина 430 мм, диаметр 72 мм</v>
      </c>
      <c r="H407" t="str">
        <f>SmtRes!O1021</f>
        <v>шт.</v>
      </c>
      <c r="I407">
        <f>SmtRes!Y1021*Source!I3195</f>
        <v>1.34E-3</v>
      </c>
      <c r="J407">
        <f>SmtRes!AO1021</f>
        <v>1</v>
      </c>
      <c r="K407">
        <f>SmtRes!AE1021</f>
        <v>16620.27</v>
      </c>
      <c r="L407">
        <f>SmtRes!DB1021</f>
        <v>111.36</v>
      </c>
      <c r="M407">
        <f>ROUND(ROUND(L407*Source!I3195, 6)*1, 2)</f>
        <v>22.27</v>
      </c>
      <c r="N407">
        <f>SmtRes!AA1021</f>
        <v>16620.27</v>
      </c>
      <c r="O407">
        <f>ROUND(ROUND(L407*Source!I3195, 6)*SmtRes!DA1021, 2)</f>
        <v>22.27</v>
      </c>
      <c r="P407">
        <f>SmtRes!AG1021</f>
        <v>0</v>
      </c>
      <c r="Q407">
        <f>SmtRes!DC1021</f>
        <v>0</v>
      </c>
      <c r="R407">
        <f>ROUND(ROUND(Q407*Source!I3195, 6)*1, 2)</f>
        <v>0</v>
      </c>
      <c r="S407">
        <f>SmtRes!AC1021</f>
        <v>0</v>
      </c>
      <c r="T407">
        <f>ROUND(ROUND(Q407*Source!I3195, 6)*SmtRes!AK1021, 2)</f>
        <v>0</v>
      </c>
      <c r="U407">
        <v>3</v>
      </c>
      <c r="Z407">
        <f>SmtRes!X1021</f>
        <v>656259231</v>
      </c>
      <c r="AA407">
        <v>-55341773</v>
      </c>
      <c r="AB407">
        <v>-55341773</v>
      </c>
    </row>
    <row r="408" spans="1:28" x14ac:dyDescent="0.2">
      <c r="A408">
        <v>20</v>
      </c>
      <c r="B408">
        <v>1020</v>
      </c>
      <c r="C408">
        <v>3</v>
      </c>
      <c r="D408">
        <v>0</v>
      </c>
      <c r="E408">
        <f>SmtRes!AV1020</f>
        <v>0</v>
      </c>
      <c r="F408" t="str">
        <f>SmtRes!I1020</f>
        <v>21.1-25-13</v>
      </c>
      <c r="G408" t="str">
        <f>SmtRes!K1020</f>
        <v>Вода</v>
      </c>
      <c r="H408" t="str">
        <f>SmtRes!O1020</f>
        <v>м3</v>
      </c>
      <c r="I408">
        <f>SmtRes!Y1020*Source!I3195</f>
        <v>3.5200000000000006E-3</v>
      </c>
      <c r="J408">
        <f>SmtRes!AO1020</f>
        <v>1</v>
      </c>
      <c r="K408">
        <f>SmtRes!AE1020</f>
        <v>54.81</v>
      </c>
      <c r="L408">
        <f>SmtRes!DB1020</f>
        <v>0.96</v>
      </c>
      <c r="M408">
        <f>ROUND(ROUND(L408*Source!I3195, 6)*1, 2)</f>
        <v>0.19</v>
      </c>
      <c r="N408">
        <f>SmtRes!AA1020</f>
        <v>54.81</v>
      </c>
      <c r="O408">
        <f>ROUND(ROUND(L408*Source!I3195, 6)*SmtRes!DA1020, 2)</f>
        <v>0.19</v>
      </c>
      <c r="P408">
        <f>SmtRes!AG1020</f>
        <v>0</v>
      </c>
      <c r="Q408">
        <f>SmtRes!DC1020</f>
        <v>0</v>
      </c>
      <c r="R408">
        <f>ROUND(ROUND(Q408*Source!I3195, 6)*1, 2)</f>
        <v>0</v>
      </c>
      <c r="S408">
        <f>SmtRes!AC1020</f>
        <v>0</v>
      </c>
      <c r="T408">
        <f>ROUND(ROUND(Q408*Source!I3195, 6)*SmtRes!AK1020, 2)</f>
        <v>0</v>
      </c>
      <c r="U408">
        <v>3</v>
      </c>
      <c r="Z408">
        <f>SmtRes!X1020</f>
        <v>-35091971</v>
      </c>
      <c r="AA408">
        <v>1203958368</v>
      </c>
      <c r="AB408">
        <v>1203958368</v>
      </c>
    </row>
    <row r="409" spans="1:28" x14ac:dyDescent="0.2">
      <c r="A409">
        <f>Source!A3197</f>
        <v>17</v>
      </c>
      <c r="B409">
        <v>3197</v>
      </c>
      <c r="C409">
        <v>3</v>
      </c>
      <c r="D409">
        <f>Source!BI3197</f>
        <v>4</v>
      </c>
      <c r="E409">
        <f>Source!FS3197</f>
        <v>0</v>
      </c>
      <c r="F409" t="str">
        <f>Source!F3197</f>
        <v>21.23-8-140</v>
      </c>
      <c r="G409" t="str">
        <f>Source!G3197</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09" t="str">
        <f>Source!H3197</f>
        <v>км</v>
      </c>
      <c r="I409">
        <f>Source!I3197</f>
        <v>1E-3</v>
      </c>
      <c r="J409">
        <v>1</v>
      </c>
      <c r="K409">
        <f>Source!AC3197</f>
        <v>99860.32</v>
      </c>
      <c r="M409">
        <f>ROUND(K409*I409, 2)</f>
        <v>99.86</v>
      </c>
      <c r="N409">
        <f>Source!AC3197*IF(Source!BC3197&lt;&gt; 0, Source!BC3197, 1)</f>
        <v>99860.32</v>
      </c>
      <c r="O409">
        <f>ROUND(N409*I409, 2)</f>
        <v>99.86</v>
      </c>
      <c r="P409">
        <f>Source!AE3197</f>
        <v>0</v>
      </c>
      <c r="R409">
        <f>ROUND(P409*I409, 2)</f>
        <v>0</v>
      </c>
      <c r="S409">
        <f>Source!AE3197*IF(Source!BS3197&lt;&gt; 0, Source!BS3197, 1)</f>
        <v>0</v>
      </c>
      <c r="T409">
        <f>ROUND(S409*I409, 2)</f>
        <v>0</v>
      </c>
      <c r="U409">
        <v>3</v>
      </c>
      <c r="Z409">
        <f>Source!GF3197</f>
        <v>2077141205</v>
      </c>
      <c r="AA409">
        <v>472379674</v>
      </c>
      <c r="AB409">
        <v>472379674</v>
      </c>
    </row>
    <row r="410" spans="1:28" x14ac:dyDescent="0.2">
      <c r="A410">
        <f>Source!A3198</f>
        <v>17</v>
      </c>
      <c r="B410">
        <v>3198</v>
      </c>
      <c r="C410">
        <v>3</v>
      </c>
      <c r="D410">
        <f>Source!BI3198</f>
        <v>4</v>
      </c>
      <c r="E410">
        <f>Source!FS3198</f>
        <v>0</v>
      </c>
      <c r="F410" t="str">
        <f>Source!F3198</f>
        <v>21.21-5-84</v>
      </c>
      <c r="G410" t="str">
        <f>Source!G3198</f>
        <v>Коробки для установки выключателей, переключателей и штепсельных розеток при скрытой электропроводке, тип КУВ-1М УХЛЗ</v>
      </c>
      <c r="H410" t="str">
        <f>Source!H3198</f>
        <v>1000 шт.</v>
      </c>
      <c r="I410">
        <f>Source!I3198</f>
        <v>2E-3</v>
      </c>
      <c r="J410">
        <v>1</v>
      </c>
      <c r="K410">
        <f>Source!AC3198</f>
        <v>72169.899999999994</v>
      </c>
      <c r="M410">
        <f>ROUND(K410*I410, 2)</f>
        <v>144.34</v>
      </c>
      <c r="N410">
        <f>Source!AC3198*IF(Source!BC3198&lt;&gt; 0, Source!BC3198, 1)</f>
        <v>72169.899999999994</v>
      </c>
      <c r="O410">
        <f>ROUND(N410*I410, 2)</f>
        <v>144.34</v>
      </c>
      <c r="P410">
        <f>Source!AE3198</f>
        <v>0</v>
      </c>
      <c r="R410">
        <f>ROUND(P410*I410, 2)</f>
        <v>0</v>
      </c>
      <c r="S410">
        <f>Source!AE3198*IF(Source!BS3198&lt;&gt; 0, Source!BS3198, 1)</f>
        <v>0</v>
      </c>
      <c r="T410">
        <f>ROUND(S410*I410, 2)</f>
        <v>0</v>
      </c>
      <c r="U410">
        <v>3</v>
      </c>
      <c r="Z410">
        <f>Source!GF3198</f>
        <v>653953554</v>
      </c>
      <c r="AA410">
        <v>-1378273173</v>
      </c>
      <c r="AB410">
        <v>-1378273173</v>
      </c>
    </row>
    <row r="411" spans="1:28" x14ac:dyDescent="0.2">
      <c r="A411">
        <f>Source!A3233</f>
        <v>4</v>
      </c>
      <c r="B411">
        <v>3233</v>
      </c>
      <c r="G411" t="str">
        <f>Source!G3233</f>
        <v>Помещение 323 Венткамера</v>
      </c>
    </row>
    <row r="412" spans="1:28" x14ac:dyDescent="0.2">
      <c r="A412">
        <v>20</v>
      </c>
      <c r="B412">
        <v>1034</v>
      </c>
      <c r="C412">
        <v>3</v>
      </c>
      <c r="D412">
        <v>0</v>
      </c>
      <c r="E412">
        <f>SmtRes!AV1034</f>
        <v>0</v>
      </c>
      <c r="F412" t="str">
        <f>SmtRes!I1034</f>
        <v>21.7-3-29</v>
      </c>
      <c r="G412" t="str">
        <f>SmtRes!K1034</f>
        <v>Сверло алмазное кольцевое, высокоэффективное, для всех типов бетона, длина 430 мм, диаметр 72 мм</v>
      </c>
      <c r="H412" t="str">
        <f>SmtRes!O1034</f>
        <v>шт.</v>
      </c>
      <c r="I412">
        <f>SmtRes!Y1034*Source!I3238</f>
        <v>1.34E-3</v>
      </c>
      <c r="J412">
        <f>SmtRes!AO1034</f>
        <v>1</v>
      </c>
      <c r="K412">
        <f>SmtRes!AE1034</f>
        <v>16620.27</v>
      </c>
      <c r="L412">
        <f>SmtRes!DB1034</f>
        <v>111.36</v>
      </c>
      <c r="M412">
        <f>ROUND(ROUND(L412*Source!I3238, 6)*1, 2)</f>
        <v>22.27</v>
      </c>
      <c r="N412">
        <f>SmtRes!AA1034</f>
        <v>16620.27</v>
      </c>
      <c r="O412">
        <f>ROUND(ROUND(L412*Source!I3238, 6)*SmtRes!DA1034, 2)</f>
        <v>22.27</v>
      </c>
      <c r="P412">
        <f>SmtRes!AG1034</f>
        <v>0</v>
      </c>
      <c r="Q412">
        <f>SmtRes!DC1034</f>
        <v>0</v>
      </c>
      <c r="R412">
        <f>ROUND(ROUND(Q412*Source!I3238, 6)*1, 2)</f>
        <v>0</v>
      </c>
      <c r="S412">
        <f>SmtRes!AC1034</f>
        <v>0</v>
      </c>
      <c r="T412">
        <f>ROUND(ROUND(Q412*Source!I3238, 6)*SmtRes!AK1034, 2)</f>
        <v>0</v>
      </c>
      <c r="U412">
        <v>3</v>
      </c>
      <c r="Z412">
        <f>SmtRes!X1034</f>
        <v>656259231</v>
      </c>
      <c r="AA412">
        <v>-55341773</v>
      </c>
      <c r="AB412">
        <v>-55341773</v>
      </c>
    </row>
    <row r="413" spans="1:28" x14ac:dyDescent="0.2">
      <c r="A413">
        <v>20</v>
      </c>
      <c r="B413">
        <v>1033</v>
      </c>
      <c r="C413">
        <v>3</v>
      </c>
      <c r="D413">
        <v>0</v>
      </c>
      <c r="E413">
        <f>SmtRes!AV1033</f>
        <v>0</v>
      </c>
      <c r="F413" t="str">
        <f>SmtRes!I1033</f>
        <v>21.1-25-13</v>
      </c>
      <c r="G413" t="str">
        <f>SmtRes!K1033</f>
        <v>Вода</v>
      </c>
      <c r="H413" t="str">
        <f>SmtRes!O1033</f>
        <v>м3</v>
      </c>
      <c r="I413">
        <f>SmtRes!Y1033*Source!I3238</f>
        <v>3.5200000000000006E-3</v>
      </c>
      <c r="J413">
        <f>SmtRes!AO1033</f>
        <v>1</v>
      </c>
      <c r="K413">
        <f>SmtRes!AE1033</f>
        <v>54.81</v>
      </c>
      <c r="L413">
        <f>SmtRes!DB1033</f>
        <v>0.96</v>
      </c>
      <c r="M413">
        <f>ROUND(ROUND(L413*Source!I3238, 6)*1, 2)</f>
        <v>0.19</v>
      </c>
      <c r="N413">
        <f>SmtRes!AA1033</f>
        <v>54.81</v>
      </c>
      <c r="O413">
        <f>ROUND(ROUND(L413*Source!I3238, 6)*SmtRes!DA1033, 2)</f>
        <v>0.19</v>
      </c>
      <c r="P413">
        <f>SmtRes!AG1033</f>
        <v>0</v>
      </c>
      <c r="Q413">
        <f>SmtRes!DC1033</f>
        <v>0</v>
      </c>
      <c r="R413">
        <f>ROUND(ROUND(Q413*Source!I3238, 6)*1, 2)</f>
        <v>0</v>
      </c>
      <c r="S413">
        <f>SmtRes!AC1033</f>
        <v>0</v>
      </c>
      <c r="T413">
        <f>ROUND(ROUND(Q413*Source!I3238, 6)*SmtRes!AK1033, 2)</f>
        <v>0</v>
      </c>
      <c r="U413">
        <v>3</v>
      </c>
      <c r="Z413">
        <f>SmtRes!X1033</f>
        <v>-35091971</v>
      </c>
      <c r="AA413">
        <v>1203958368</v>
      </c>
      <c r="AB413">
        <v>1203958368</v>
      </c>
    </row>
    <row r="414" spans="1:28" x14ac:dyDescent="0.2">
      <c r="A414">
        <f>Source!A3240</f>
        <v>17</v>
      </c>
      <c r="B414">
        <v>3240</v>
      </c>
      <c r="C414">
        <v>3</v>
      </c>
      <c r="D414">
        <f>Source!BI3240</f>
        <v>4</v>
      </c>
      <c r="E414">
        <f>Source!FS3240</f>
        <v>0</v>
      </c>
      <c r="F414" t="str">
        <f>Source!F3240</f>
        <v>21.23-8-140</v>
      </c>
      <c r="G414" t="str">
        <f>Source!G3240</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14" t="str">
        <f>Source!H3240</f>
        <v>км</v>
      </c>
      <c r="I414">
        <f>Source!I3240</f>
        <v>1E-3</v>
      </c>
      <c r="J414">
        <v>1</v>
      </c>
      <c r="K414">
        <f>Source!AC3240</f>
        <v>99860.32</v>
      </c>
      <c r="M414">
        <f>ROUND(K414*I414, 2)</f>
        <v>99.86</v>
      </c>
      <c r="N414">
        <f>Source!AC3240*IF(Source!BC3240&lt;&gt; 0, Source!BC3240, 1)</f>
        <v>99860.32</v>
      </c>
      <c r="O414">
        <f>ROUND(N414*I414, 2)</f>
        <v>99.86</v>
      </c>
      <c r="P414">
        <f>Source!AE3240</f>
        <v>0</v>
      </c>
      <c r="R414">
        <f>ROUND(P414*I414, 2)</f>
        <v>0</v>
      </c>
      <c r="S414">
        <f>Source!AE3240*IF(Source!BS3240&lt;&gt; 0, Source!BS3240, 1)</f>
        <v>0</v>
      </c>
      <c r="T414">
        <f>ROUND(S414*I414, 2)</f>
        <v>0</v>
      </c>
      <c r="U414">
        <v>3</v>
      </c>
      <c r="Z414">
        <f>Source!GF3240</f>
        <v>2077141205</v>
      </c>
      <c r="AA414">
        <v>472379674</v>
      </c>
      <c r="AB414">
        <v>472379674</v>
      </c>
    </row>
    <row r="415" spans="1:28" x14ac:dyDescent="0.2">
      <c r="A415">
        <f>Source!A3241</f>
        <v>17</v>
      </c>
      <c r="B415">
        <v>3241</v>
      </c>
      <c r="C415">
        <v>3</v>
      </c>
      <c r="D415">
        <f>Source!BI3241</f>
        <v>4</v>
      </c>
      <c r="E415">
        <f>Source!FS3241</f>
        <v>0</v>
      </c>
      <c r="F415" t="str">
        <f>Source!F3241</f>
        <v>21.21-5-84</v>
      </c>
      <c r="G415" t="str">
        <f>Source!G3241</f>
        <v>Коробки для установки выключателей, переключателей и штепсельных розеток при скрытой электропроводке, тип КУВ-1М УХЛЗ</v>
      </c>
      <c r="H415" t="str">
        <f>Source!H3241</f>
        <v>1000 шт.</v>
      </c>
      <c r="I415">
        <f>Source!I3241</f>
        <v>2E-3</v>
      </c>
      <c r="J415">
        <v>1</v>
      </c>
      <c r="K415">
        <f>Source!AC3241</f>
        <v>72169.899999999994</v>
      </c>
      <c r="M415">
        <f>ROUND(K415*I415, 2)</f>
        <v>144.34</v>
      </c>
      <c r="N415">
        <f>Source!AC3241*IF(Source!BC3241&lt;&gt; 0, Source!BC3241, 1)</f>
        <v>72169.899999999994</v>
      </c>
      <c r="O415">
        <f>ROUND(N415*I415, 2)</f>
        <v>144.34</v>
      </c>
      <c r="P415">
        <f>Source!AE3241</f>
        <v>0</v>
      </c>
      <c r="R415">
        <f>ROUND(P415*I415, 2)</f>
        <v>0</v>
      </c>
      <c r="S415">
        <f>Source!AE3241*IF(Source!BS3241&lt;&gt; 0, Source!BS3241, 1)</f>
        <v>0</v>
      </c>
      <c r="T415">
        <f>ROUND(S415*I415, 2)</f>
        <v>0</v>
      </c>
      <c r="U415">
        <v>3</v>
      </c>
      <c r="Z415">
        <f>Source!GF3241</f>
        <v>653953554</v>
      </c>
      <c r="AA415">
        <v>-1378273173</v>
      </c>
      <c r="AB415">
        <v>-1378273173</v>
      </c>
    </row>
    <row r="416" spans="1:28" x14ac:dyDescent="0.2">
      <c r="A416">
        <f>Source!A3276</f>
        <v>4</v>
      </c>
      <c r="B416">
        <v>3276</v>
      </c>
      <c r="G416" t="str">
        <f>Source!G3276</f>
        <v>Помещение 321 Кабинет биологии (практика)</v>
      </c>
    </row>
    <row r="417" spans="1:28" x14ac:dyDescent="0.2">
      <c r="A417">
        <v>20</v>
      </c>
      <c r="B417">
        <v>1047</v>
      </c>
      <c r="C417">
        <v>3</v>
      </c>
      <c r="D417">
        <v>0</v>
      </c>
      <c r="E417">
        <f>SmtRes!AV1047</f>
        <v>0</v>
      </c>
      <c r="F417" t="str">
        <f>SmtRes!I1047</f>
        <v>21.7-3-29</v>
      </c>
      <c r="G417" t="str">
        <f>SmtRes!K1047</f>
        <v>Сверло алмазное кольцевое, высокоэффективное, для всех типов бетона, длина 430 мм, диаметр 72 мм</v>
      </c>
      <c r="H417" t="str">
        <f>SmtRes!O1047</f>
        <v>шт.</v>
      </c>
      <c r="I417">
        <f>SmtRes!Y1047*Source!I3281</f>
        <v>1.34E-3</v>
      </c>
      <c r="J417">
        <f>SmtRes!AO1047</f>
        <v>1</v>
      </c>
      <c r="K417">
        <f>SmtRes!AE1047</f>
        <v>16620.27</v>
      </c>
      <c r="L417">
        <f>SmtRes!DB1047</f>
        <v>111.36</v>
      </c>
      <c r="M417">
        <f>ROUND(ROUND(L417*Source!I3281, 6)*1, 2)</f>
        <v>22.27</v>
      </c>
      <c r="N417">
        <f>SmtRes!AA1047</f>
        <v>16620.27</v>
      </c>
      <c r="O417">
        <f>ROUND(ROUND(L417*Source!I3281, 6)*SmtRes!DA1047, 2)</f>
        <v>22.27</v>
      </c>
      <c r="P417">
        <f>SmtRes!AG1047</f>
        <v>0</v>
      </c>
      <c r="Q417">
        <f>SmtRes!DC1047</f>
        <v>0</v>
      </c>
      <c r="R417">
        <f>ROUND(ROUND(Q417*Source!I3281, 6)*1, 2)</f>
        <v>0</v>
      </c>
      <c r="S417">
        <f>SmtRes!AC1047</f>
        <v>0</v>
      </c>
      <c r="T417">
        <f>ROUND(ROUND(Q417*Source!I3281, 6)*SmtRes!AK1047, 2)</f>
        <v>0</v>
      </c>
      <c r="U417">
        <v>3</v>
      </c>
      <c r="Z417">
        <f>SmtRes!X1047</f>
        <v>656259231</v>
      </c>
      <c r="AA417">
        <v>-55341773</v>
      </c>
      <c r="AB417">
        <v>-55341773</v>
      </c>
    </row>
    <row r="418" spans="1:28" x14ac:dyDescent="0.2">
      <c r="A418">
        <v>20</v>
      </c>
      <c r="B418">
        <v>1046</v>
      </c>
      <c r="C418">
        <v>3</v>
      </c>
      <c r="D418">
        <v>0</v>
      </c>
      <c r="E418">
        <f>SmtRes!AV1046</f>
        <v>0</v>
      </c>
      <c r="F418" t="str">
        <f>SmtRes!I1046</f>
        <v>21.1-25-13</v>
      </c>
      <c r="G418" t="str">
        <f>SmtRes!K1046</f>
        <v>Вода</v>
      </c>
      <c r="H418" t="str">
        <f>SmtRes!O1046</f>
        <v>м3</v>
      </c>
      <c r="I418">
        <f>SmtRes!Y1046*Source!I3281</f>
        <v>3.5200000000000006E-3</v>
      </c>
      <c r="J418">
        <f>SmtRes!AO1046</f>
        <v>1</v>
      </c>
      <c r="K418">
        <f>SmtRes!AE1046</f>
        <v>54.81</v>
      </c>
      <c r="L418">
        <f>SmtRes!DB1046</f>
        <v>0.96</v>
      </c>
      <c r="M418">
        <f>ROUND(ROUND(L418*Source!I3281, 6)*1, 2)</f>
        <v>0.19</v>
      </c>
      <c r="N418">
        <f>SmtRes!AA1046</f>
        <v>54.81</v>
      </c>
      <c r="O418">
        <f>ROUND(ROUND(L418*Source!I3281, 6)*SmtRes!DA1046, 2)</f>
        <v>0.19</v>
      </c>
      <c r="P418">
        <f>SmtRes!AG1046</f>
        <v>0</v>
      </c>
      <c r="Q418">
        <f>SmtRes!DC1046</f>
        <v>0</v>
      </c>
      <c r="R418">
        <f>ROUND(ROUND(Q418*Source!I3281, 6)*1, 2)</f>
        <v>0</v>
      </c>
      <c r="S418">
        <f>SmtRes!AC1046</f>
        <v>0</v>
      </c>
      <c r="T418">
        <f>ROUND(ROUND(Q418*Source!I3281, 6)*SmtRes!AK1046, 2)</f>
        <v>0</v>
      </c>
      <c r="U418">
        <v>3</v>
      </c>
      <c r="Z418">
        <f>SmtRes!X1046</f>
        <v>-35091971</v>
      </c>
      <c r="AA418">
        <v>1203958368</v>
      </c>
      <c r="AB418">
        <v>1203958368</v>
      </c>
    </row>
    <row r="419" spans="1:28" x14ac:dyDescent="0.2">
      <c r="A419">
        <f>Source!A3283</f>
        <v>17</v>
      </c>
      <c r="B419">
        <v>3283</v>
      </c>
      <c r="C419">
        <v>3</v>
      </c>
      <c r="D419">
        <f>Source!BI3283</f>
        <v>4</v>
      </c>
      <c r="E419">
        <f>Source!FS3283</f>
        <v>0</v>
      </c>
      <c r="F419" t="str">
        <f>Source!F3283</f>
        <v>21.23-8-140</v>
      </c>
      <c r="G419" t="str">
        <f>Source!G3283</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19" t="str">
        <f>Source!H3283</f>
        <v>км</v>
      </c>
      <c r="I419">
        <f>Source!I3283</f>
        <v>2E-3</v>
      </c>
      <c r="J419">
        <v>1</v>
      </c>
      <c r="K419">
        <f>Source!AC3283</f>
        <v>99860.32</v>
      </c>
      <c r="M419">
        <f>ROUND(K419*I419, 2)</f>
        <v>199.72</v>
      </c>
      <c r="N419">
        <f>Source!AC3283*IF(Source!BC3283&lt;&gt; 0, Source!BC3283, 1)</f>
        <v>99860.32</v>
      </c>
      <c r="O419">
        <f>ROUND(N419*I419, 2)</f>
        <v>199.72</v>
      </c>
      <c r="P419">
        <f>Source!AE3283</f>
        <v>0</v>
      </c>
      <c r="R419">
        <f>ROUND(P419*I419, 2)</f>
        <v>0</v>
      </c>
      <c r="S419">
        <f>Source!AE3283*IF(Source!BS3283&lt;&gt; 0, Source!BS3283, 1)</f>
        <v>0</v>
      </c>
      <c r="T419">
        <f>ROUND(S419*I419, 2)</f>
        <v>0</v>
      </c>
      <c r="U419">
        <v>3</v>
      </c>
      <c r="Z419">
        <f>Source!GF3283</f>
        <v>2077141205</v>
      </c>
      <c r="AA419">
        <v>472379674</v>
      </c>
      <c r="AB419">
        <v>472379674</v>
      </c>
    </row>
    <row r="420" spans="1:28" x14ac:dyDescent="0.2">
      <c r="A420">
        <f>Source!A3284</f>
        <v>17</v>
      </c>
      <c r="B420">
        <v>3284</v>
      </c>
      <c r="C420">
        <v>3</v>
      </c>
      <c r="D420">
        <f>Source!BI3284</f>
        <v>4</v>
      </c>
      <c r="E420">
        <f>Source!FS3284</f>
        <v>0</v>
      </c>
      <c r="F420" t="str">
        <f>Source!F3284</f>
        <v>21.21-5-84</v>
      </c>
      <c r="G420" t="str">
        <f>Source!G3284</f>
        <v>Коробки для установки выключателей, переключателей и штепсельных розеток при скрытой электропроводке, тип КУВ-1М УХЛЗ</v>
      </c>
      <c r="H420" t="str">
        <f>Source!H3284</f>
        <v>1000 шт.</v>
      </c>
      <c r="I420">
        <f>Source!I3284</f>
        <v>6.0000000000000001E-3</v>
      </c>
      <c r="J420">
        <v>1</v>
      </c>
      <c r="K420">
        <f>Source!AC3284</f>
        <v>72169.899999999994</v>
      </c>
      <c r="M420">
        <f>ROUND(K420*I420, 2)</f>
        <v>433.02</v>
      </c>
      <c r="N420">
        <f>Source!AC3284*IF(Source!BC3284&lt;&gt; 0, Source!BC3284, 1)</f>
        <v>72169.899999999994</v>
      </c>
      <c r="O420">
        <f>ROUND(N420*I420, 2)</f>
        <v>433.02</v>
      </c>
      <c r="P420">
        <f>Source!AE3284</f>
        <v>0</v>
      </c>
      <c r="R420">
        <f>ROUND(P420*I420, 2)</f>
        <v>0</v>
      </c>
      <c r="S420">
        <f>Source!AE3284*IF(Source!BS3284&lt;&gt; 0, Source!BS3284, 1)</f>
        <v>0</v>
      </c>
      <c r="T420">
        <f>ROUND(S420*I420, 2)</f>
        <v>0</v>
      </c>
      <c r="U420">
        <v>3</v>
      </c>
      <c r="Z420">
        <f>Source!GF3284</f>
        <v>653953554</v>
      </c>
      <c r="AA420">
        <v>-1378273173</v>
      </c>
      <c r="AB420">
        <v>-1378273173</v>
      </c>
    </row>
    <row r="421" spans="1:28" x14ac:dyDescent="0.2">
      <c r="A421">
        <v>20</v>
      </c>
      <c r="B421">
        <v>1068</v>
      </c>
      <c r="C421">
        <v>3</v>
      </c>
      <c r="D421">
        <v>0</v>
      </c>
      <c r="E421">
        <f>SmtRes!AV1068</f>
        <v>0</v>
      </c>
      <c r="F421" t="str">
        <f>SmtRes!I1068</f>
        <v>21.1-25-1042</v>
      </c>
      <c r="G421" t="str">
        <f>SmtRes!K1068</f>
        <v>Кабель-каналы, размер 105х50 мм: углы плоские</v>
      </c>
      <c r="H421" t="str">
        <f>SmtRes!O1068</f>
        <v>шт.</v>
      </c>
      <c r="I421">
        <f>SmtRes!Y1068*Source!I3288</f>
        <v>2.1</v>
      </c>
      <c r="J421">
        <f>SmtRes!AO1068</f>
        <v>1</v>
      </c>
      <c r="K421">
        <f>SmtRes!AE1068</f>
        <v>947.75</v>
      </c>
      <c r="L421">
        <f>SmtRes!DB1068</f>
        <v>1895.5</v>
      </c>
      <c r="M421">
        <f>ROUND(ROUND(L421*Source!I3288, 6)*1, 2)</f>
        <v>1990.28</v>
      </c>
      <c r="N421">
        <f>SmtRes!AA1068</f>
        <v>947.75</v>
      </c>
      <c r="O421">
        <f>ROUND(ROUND(L421*Source!I3288, 6)*SmtRes!DA1068, 2)</f>
        <v>1990.28</v>
      </c>
      <c r="P421">
        <f>SmtRes!AG1068</f>
        <v>0</v>
      </c>
      <c r="Q421">
        <f>SmtRes!DC1068</f>
        <v>0</v>
      </c>
      <c r="R421">
        <f>ROUND(ROUND(Q421*Source!I3288, 6)*1, 2)</f>
        <v>0</v>
      </c>
      <c r="S421">
        <f>SmtRes!AC1068</f>
        <v>0</v>
      </c>
      <c r="T421">
        <f>ROUND(ROUND(Q421*Source!I3288, 6)*SmtRes!AK1068, 2)</f>
        <v>0</v>
      </c>
      <c r="U421">
        <v>3</v>
      </c>
      <c r="Z421">
        <f>SmtRes!X1068</f>
        <v>1625024360</v>
      </c>
      <c r="AA421">
        <v>1537823898</v>
      </c>
      <c r="AB421">
        <v>1537823898</v>
      </c>
    </row>
    <row r="422" spans="1:28" x14ac:dyDescent="0.2">
      <c r="A422">
        <v>20</v>
      </c>
      <c r="B422">
        <v>1067</v>
      </c>
      <c r="C422">
        <v>3</v>
      </c>
      <c r="D422">
        <v>0</v>
      </c>
      <c r="E422">
        <f>SmtRes!AV1067</f>
        <v>0</v>
      </c>
      <c r="F422" t="str">
        <f>SmtRes!I1067</f>
        <v>21.1-25-1041</v>
      </c>
      <c r="G422" t="str">
        <f>SmtRes!K1067</f>
        <v>Кабель-каналы, размер 105х50 мм: углы наружные</v>
      </c>
      <c r="H422" t="str">
        <f>SmtRes!O1067</f>
        <v>шт.</v>
      </c>
      <c r="I422">
        <f>SmtRes!Y1067*Source!I3288</f>
        <v>15.75</v>
      </c>
      <c r="J422">
        <f>SmtRes!AO1067</f>
        <v>1</v>
      </c>
      <c r="K422">
        <f>SmtRes!AE1067</f>
        <v>776.23</v>
      </c>
      <c r="L422">
        <f>SmtRes!DB1067</f>
        <v>11643.45</v>
      </c>
      <c r="M422">
        <f>ROUND(ROUND(L422*Source!I3288, 6)*1, 2)</f>
        <v>12225.62</v>
      </c>
      <c r="N422">
        <f>SmtRes!AA1067</f>
        <v>776.23</v>
      </c>
      <c r="O422">
        <f>ROUND(ROUND(L422*Source!I3288, 6)*SmtRes!DA1067, 2)</f>
        <v>12225.62</v>
      </c>
      <c r="P422">
        <f>SmtRes!AG1067</f>
        <v>0</v>
      </c>
      <c r="Q422">
        <f>SmtRes!DC1067</f>
        <v>0</v>
      </c>
      <c r="R422">
        <f>ROUND(ROUND(Q422*Source!I3288, 6)*1, 2)</f>
        <v>0</v>
      </c>
      <c r="S422">
        <f>SmtRes!AC1067</f>
        <v>0</v>
      </c>
      <c r="T422">
        <f>ROUND(ROUND(Q422*Source!I3288, 6)*SmtRes!AK1067, 2)</f>
        <v>0</v>
      </c>
      <c r="U422">
        <v>3</v>
      </c>
      <c r="Z422">
        <f>SmtRes!X1067</f>
        <v>-1994768362</v>
      </c>
      <c r="AA422">
        <v>-619013872</v>
      </c>
      <c r="AB422">
        <v>-619013872</v>
      </c>
    </row>
    <row r="423" spans="1:28" x14ac:dyDescent="0.2">
      <c r="A423">
        <v>20</v>
      </c>
      <c r="B423">
        <v>1066</v>
      </c>
      <c r="C423">
        <v>3</v>
      </c>
      <c r="D423">
        <v>0</v>
      </c>
      <c r="E423">
        <f>SmtRes!AV1066</f>
        <v>0</v>
      </c>
      <c r="F423" t="str">
        <f>SmtRes!I1066</f>
        <v>21.1-25-1040</v>
      </c>
      <c r="G423" t="str">
        <f>SmtRes!K1066</f>
        <v>Кабель-каналы, размер 105х50 мм: углы внутренние</v>
      </c>
      <c r="H423" t="str">
        <f>SmtRes!O1066</f>
        <v>шт.</v>
      </c>
      <c r="I423">
        <f>SmtRes!Y1066*Source!I3288</f>
        <v>2.1</v>
      </c>
      <c r="J423">
        <f>SmtRes!AO1066</f>
        <v>1</v>
      </c>
      <c r="K423">
        <f>SmtRes!AE1066</f>
        <v>666.11</v>
      </c>
      <c r="L423">
        <f>SmtRes!DB1066</f>
        <v>1332.22</v>
      </c>
      <c r="M423">
        <f>ROUND(ROUND(L423*Source!I3288, 6)*1, 2)</f>
        <v>1398.83</v>
      </c>
      <c r="N423">
        <f>SmtRes!AA1066</f>
        <v>666.11</v>
      </c>
      <c r="O423">
        <f>ROUND(ROUND(L423*Source!I3288, 6)*SmtRes!DA1066, 2)</f>
        <v>1398.83</v>
      </c>
      <c r="P423">
        <f>SmtRes!AG1066</f>
        <v>0</v>
      </c>
      <c r="Q423">
        <f>SmtRes!DC1066</f>
        <v>0</v>
      </c>
      <c r="R423">
        <f>ROUND(ROUND(Q423*Source!I3288, 6)*1, 2)</f>
        <v>0</v>
      </c>
      <c r="S423">
        <f>SmtRes!AC1066</f>
        <v>0</v>
      </c>
      <c r="T423">
        <f>ROUND(ROUND(Q423*Source!I3288, 6)*SmtRes!AK1066, 2)</f>
        <v>0</v>
      </c>
      <c r="U423">
        <v>3</v>
      </c>
      <c r="Z423">
        <f>SmtRes!X1066</f>
        <v>1509415827</v>
      </c>
      <c r="AA423">
        <v>746688475</v>
      </c>
      <c r="AB423">
        <v>746688475</v>
      </c>
    </row>
    <row r="424" spans="1:28" x14ac:dyDescent="0.2">
      <c r="A424">
        <v>20</v>
      </c>
      <c r="B424">
        <v>1065</v>
      </c>
      <c r="C424">
        <v>3</v>
      </c>
      <c r="D424">
        <v>0</v>
      </c>
      <c r="E424">
        <f>SmtRes!AV1065</f>
        <v>0</v>
      </c>
      <c r="F424" t="str">
        <f>SmtRes!I1065</f>
        <v>21.1-25-1038</v>
      </c>
      <c r="G424" t="str">
        <f>SmtRes!K1065</f>
        <v>Кабель-каналы, размер 105х50 мм: накладки на стык профилей</v>
      </c>
      <c r="H424" t="str">
        <f>SmtRes!O1065</f>
        <v>шт.</v>
      </c>
      <c r="I424">
        <f>SmtRes!Y1065*Source!I3288</f>
        <v>4.2</v>
      </c>
      <c r="J424">
        <f>SmtRes!AO1065</f>
        <v>1</v>
      </c>
      <c r="K424">
        <f>SmtRes!AE1065</f>
        <v>54.24</v>
      </c>
      <c r="L424">
        <f>SmtRes!DB1065</f>
        <v>216.96</v>
      </c>
      <c r="M424">
        <f>ROUND(ROUND(L424*Source!I3288, 6)*1, 2)</f>
        <v>227.81</v>
      </c>
      <c r="N424">
        <f>SmtRes!AA1065</f>
        <v>54.24</v>
      </c>
      <c r="O424">
        <f>ROUND(ROUND(L424*Source!I3288, 6)*SmtRes!DA1065, 2)</f>
        <v>227.81</v>
      </c>
      <c r="P424">
        <f>SmtRes!AG1065</f>
        <v>0</v>
      </c>
      <c r="Q424">
        <f>SmtRes!DC1065</f>
        <v>0</v>
      </c>
      <c r="R424">
        <f>ROUND(ROUND(Q424*Source!I3288, 6)*1, 2)</f>
        <v>0</v>
      </c>
      <c r="S424">
        <f>SmtRes!AC1065</f>
        <v>0</v>
      </c>
      <c r="T424">
        <f>ROUND(ROUND(Q424*Source!I3288, 6)*SmtRes!AK1065, 2)</f>
        <v>0</v>
      </c>
      <c r="U424">
        <v>3</v>
      </c>
      <c r="Z424">
        <f>SmtRes!X1065</f>
        <v>-2070555848</v>
      </c>
      <c r="AA424">
        <v>-158674467</v>
      </c>
      <c r="AB424">
        <v>-158674467</v>
      </c>
    </row>
    <row r="425" spans="1:28" x14ac:dyDescent="0.2">
      <c r="A425">
        <v>20</v>
      </c>
      <c r="B425">
        <v>1064</v>
      </c>
      <c r="C425">
        <v>3</v>
      </c>
      <c r="D425">
        <v>0</v>
      </c>
      <c r="E425">
        <f>SmtRes!AV1064</f>
        <v>0</v>
      </c>
      <c r="F425" t="str">
        <f>SmtRes!I1064</f>
        <v>21.1-25-1037</v>
      </c>
      <c r="G425" t="str">
        <f>SmtRes!K1064</f>
        <v>Кабель-каналы, размер 105х50 мм: накладки на стык крышки</v>
      </c>
      <c r="H425" t="str">
        <f>SmtRes!O1064</f>
        <v>шт.</v>
      </c>
      <c r="I425">
        <f>SmtRes!Y1064*Source!I3288</f>
        <v>4.2</v>
      </c>
      <c r="J425">
        <f>SmtRes!AO1064</f>
        <v>1</v>
      </c>
      <c r="K425">
        <f>SmtRes!AE1064</f>
        <v>172.42</v>
      </c>
      <c r="L425">
        <f>SmtRes!DB1064</f>
        <v>689.68</v>
      </c>
      <c r="M425">
        <f>ROUND(ROUND(L425*Source!I3288, 6)*1, 2)</f>
        <v>724.16</v>
      </c>
      <c r="N425">
        <f>SmtRes!AA1064</f>
        <v>172.42</v>
      </c>
      <c r="O425">
        <f>ROUND(ROUND(L425*Source!I3288, 6)*SmtRes!DA1064, 2)</f>
        <v>724.16</v>
      </c>
      <c r="P425">
        <f>SmtRes!AG1064</f>
        <v>0</v>
      </c>
      <c r="Q425">
        <f>SmtRes!DC1064</f>
        <v>0</v>
      </c>
      <c r="R425">
        <f>ROUND(ROUND(Q425*Source!I3288, 6)*1, 2)</f>
        <v>0</v>
      </c>
      <c r="S425">
        <f>SmtRes!AC1064</f>
        <v>0</v>
      </c>
      <c r="T425">
        <f>ROUND(ROUND(Q425*Source!I3288, 6)*SmtRes!AK1064, 2)</f>
        <v>0</v>
      </c>
      <c r="U425">
        <v>3</v>
      </c>
      <c r="Z425">
        <f>SmtRes!X1064</f>
        <v>1474194811</v>
      </c>
      <c r="AA425">
        <v>528708715</v>
      </c>
      <c r="AB425">
        <v>528708715</v>
      </c>
    </row>
    <row r="426" spans="1:28" x14ac:dyDescent="0.2">
      <c r="A426">
        <v>20</v>
      </c>
      <c r="B426">
        <v>1063</v>
      </c>
      <c r="C426">
        <v>3</v>
      </c>
      <c r="D426">
        <v>0</v>
      </c>
      <c r="E426">
        <f>SmtRes!AV1063</f>
        <v>0</v>
      </c>
      <c r="F426" t="str">
        <f>SmtRes!I1063</f>
        <v>21.1-25-1036</v>
      </c>
      <c r="G426" t="str">
        <f>SmtRes!K1063</f>
        <v>Кабель-каналы, размер 105х50 мм: заглушки</v>
      </c>
      <c r="H426" t="str">
        <f>SmtRes!O1063</f>
        <v>шт.</v>
      </c>
      <c r="I426">
        <f>SmtRes!Y1063*Source!I3288</f>
        <v>15.75</v>
      </c>
      <c r="J426">
        <f>SmtRes!AO1063</f>
        <v>1</v>
      </c>
      <c r="K426">
        <f>SmtRes!AE1063</f>
        <v>153.13</v>
      </c>
      <c r="L426">
        <f>SmtRes!DB1063</f>
        <v>2296.9499999999998</v>
      </c>
      <c r="M426">
        <f>ROUND(ROUND(L426*Source!I3288, 6)*1, 2)</f>
        <v>2411.8000000000002</v>
      </c>
      <c r="N426">
        <f>SmtRes!AA1063</f>
        <v>153.13</v>
      </c>
      <c r="O426">
        <f>ROUND(ROUND(L426*Source!I3288, 6)*SmtRes!DA1063, 2)</f>
        <v>2411.8000000000002</v>
      </c>
      <c r="P426">
        <f>SmtRes!AG1063</f>
        <v>0</v>
      </c>
      <c r="Q426">
        <f>SmtRes!DC1063</f>
        <v>0</v>
      </c>
      <c r="R426">
        <f>ROUND(ROUND(Q426*Source!I3288, 6)*1, 2)</f>
        <v>0</v>
      </c>
      <c r="S426">
        <f>SmtRes!AC1063</f>
        <v>0</v>
      </c>
      <c r="T426">
        <f>ROUND(ROUND(Q426*Source!I3288, 6)*SmtRes!AK1063, 2)</f>
        <v>0</v>
      </c>
      <c r="U426">
        <v>3</v>
      </c>
      <c r="Z426">
        <f>SmtRes!X1063</f>
        <v>1594614613</v>
      </c>
      <c r="AA426">
        <v>-1719495285</v>
      </c>
      <c r="AB426">
        <v>-1719495285</v>
      </c>
    </row>
    <row r="427" spans="1:28" x14ac:dyDescent="0.2">
      <c r="A427">
        <v>20</v>
      </c>
      <c r="B427">
        <v>1062</v>
      </c>
      <c r="C427">
        <v>3</v>
      </c>
      <c r="D427">
        <v>0</v>
      </c>
      <c r="E427">
        <f>SmtRes!AV1062</f>
        <v>0</v>
      </c>
      <c r="F427" t="str">
        <f>SmtRes!I1062</f>
        <v>21.1-25-1035</v>
      </c>
      <c r="G427" t="str">
        <f>SmtRes!K1062</f>
        <v>Кабель-каналы, размер 105х50 мм: короба c направляющими</v>
      </c>
      <c r="H427" t="str">
        <f>SmtRes!O1062</f>
        <v>м</v>
      </c>
      <c r="I427">
        <f>SmtRes!Y1062*Source!I3288</f>
        <v>105</v>
      </c>
      <c r="J427">
        <f>SmtRes!AO1062</f>
        <v>1</v>
      </c>
      <c r="K427">
        <f>SmtRes!AE1062</f>
        <v>658.59</v>
      </c>
      <c r="L427">
        <f>SmtRes!DB1062</f>
        <v>65859</v>
      </c>
      <c r="M427">
        <f>ROUND(ROUND(L427*Source!I3288, 6)*1, 2)</f>
        <v>69151.95</v>
      </c>
      <c r="N427">
        <f>SmtRes!AA1062</f>
        <v>658.59</v>
      </c>
      <c r="O427">
        <f>ROUND(ROUND(L427*Source!I3288, 6)*SmtRes!DA1062, 2)</f>
        <v>69151.95</v>
      </c>
      <c r="P427">
        <f>SmtRes!AG1062</f>
        <v>0</v>
      </c>
      <c r="Q427">
        <f>SmtRes!DC1062</f>
        <v>0</v>
      </c>
      <c r="R427">
        <f>ROUND(ROUND(Q427*Source!I3288, 6)*1, 2)</f>
        <v>0</v>
      </c>
      <c r="S427">
        <f>SmtRes!AC1062</f>
        <v>0</v>
      </c>
      <c r="T427">
        <f>ROUND(ROUND(Q427*Source!I3288, 6)*SmtRes!AK1062, 2)</f>
        <v>0</v>
      </c>
      <c r="U427">
        <v>3</v>
      </c>
      <c r="Z427">
        <f>SmtRes!X1062</f>
        <v>1505022798</v>
      </c>
      <c r="AA427">
        <v>892245811</v>
      </c>
      <c r="AB427">
        <v>892245811</v>
      </c>
    </row>
    <row r="428" spans="1:28" x14ac:dyDescent="0.2">
      <c r="A428">
        <v>20</v>
      </c>
      <c r="B428">
        <v>1061</v>
      </c>
      <c r="C428">
        <v>3</v>
      </c>
      <c r="D428">
        <v>0</v>
      </c>
      <c r="E428">
        <f>SmtRes!AV1061</f>
        <v>0</v>
      </c>
      <c r="F428" t="str">
        <f>SmtRes!I1061</f>
        <v>21.1-11-81</v>
      </c>
      <c r="G428" t="str">
        <f>SmtRes!K1061</f>
        <v>Патроны, калибр 6,8/11 М для дюбеля</v>
      </c>
      <c r="H428" t="str">
        <f>SmtRes!O1061</f>
        <v>100 шт.</v>
      </c>
      <c r="I428">
        <f>SmtRes!Y1061*Source!I3288</f>
        <v>4.2</v>
      </c>
      <c r="J428">
        <f>SmtRes!AO1061</f>
        <v>1</v>
      </c>
      <c r="K428">
        <f>SmtRes!AE1061</f>
        <v>997.35</v>
      </c>
      <c r="L428">
        <f>SmtRes!DB1061</f>
        <v>3989.4</v>
      </c>
      <c r="M428">
        <f>ROUND(ROUND(L428*Source!I3288, 6)*1, 2)</f>
        <v>4188.87</v>
      </c>
      <c r="N428">
        <f>SmtRes!AA1061</f>
        <v>997.35</v>
      </c>
      <c r="O428">
        <f>ROUND(ROUND(L428*Source!I3288, 6)*SmtRes!DA1061, 2)</f>
        <v>4188.87</v>
      </c>
      <c r="P428">
        <f>SmtRes!AG1061</f>
        <v>0</v>
      </c>
      <c r="Q428">
        <f>SmtRes!DC1061</f>
        <v>0</v>
      </c>
      <c r="R428">
        <f>ROUND(ROUND(Q428*Source!I3288, 6)*1, 2)</f>
        <v>0</v>
      </c>
      <c r="S428">
        <f>SmtRes!AC1061</f>
        <v>0</v>
      </c>
      <c r="T428">
        <f>ROUND(ROUND(Q428*Source!I3288, 6)*SmtRes!AK1061, 2)</f>
        <v>0</v>
      </c>
      <c r="U428">
        <v>3</v>
      </c>
      <c r="Z428">
        <f>SmtRes!X1061</f>
        <v>1583670906</v>
      </c>
      <c r="AA428">
        <v>-274985448</v>
      </c>
      <c r="AB428">
        <v>-274985448</v>
      </c>
    </row>
    <row r="429" spans="1:28" x14ac:dyDescent="0.2">
      <c r="A429">
        <v>20</v>
      </c>
      <c r="B429">
        <v>1060</v>
      </c>
      <c r="C429">
        <v>3</v>
      </c>
      <c r="D429">
        <v>0</v>
      </c>
      <c r="E429">
        <f>SmtRes!AV1060</f>
        <v>0</v>
      </c>
      <c r="F429" t="str">
        <f>SmtRes!I1060</f>
        <v>21.1-11-108</v>
      </c>
      <c r="G429" t="str">
        <f>SmtRes!K1060</f>
        <v>Шурупы-саморезы, размер 3,5х45 мм</v>
      </c>
      <c r="H429" t="str">
        <f>SmtRes!O1060</f>
        <v>т</v>
      </c>
      <c r="I429">
        <f>SmtRes!Y1060*Source!I3288</f>
        <v>7.7700000000000002E-4</v>
      </c>
      <c r="J429">
        <f>SmtRes!AO1060</f>
        <v>1</v>
      </c>
      <c r="K429">
        <f>SmtRes!AE1060</f>
        <v>190540.34</v>
      </c>
      <c r="L429">
        <f>SmtRes!DB1060</f>
        <v>141</v>
      </c>
      <c r="M429">
        <f>ROUND(ROUND(L429*Source!I3288, 6)*1, 2)</f>
        <v>148.05000000000001</v>
      </c>
      <c r="N429">
        <f>SmtRes!AA1060</f>
        <v>190540.34</v>
      </c>
      <c r="O429">
        <f>ROUND(ROUND(L429*Source!I3288, 6)*SmtRes!DA1060, 2)</f>
        <v>148.05000000000001</v>
      </c>
      <c r="P429">
        <f>SmtRes!AG1060</f>
        <v>0</v>
      </c>
      <c r="Q429">
        <f>SmtRes!DC1060</f>
        <v>0</v>
      </c>
      <c r="R429">
        <f>ROUND(ROUND(Q429*Source!I3288, 6)*1, 2)</f>
        <v>0</v>
      </c>
      <c r="S429">
        <f>SmtRes!AC1060</f>
        <v>0</v>
      </c>
      <c r="T429">
        <f>ROUND(ROUND(Q429*Source!I3288, 6)*SmtRes!AK1060, 2)</f>
        <v>0</v>
      </c>
      <c r="U429">
        <v>3</v>
      </c>
      <c r="Z429">
        <f>SmtRes!X1060</f>
        <v>-181271767</v>
      </c>
      <c r="AA429">
        <v>-2066596354</v>
      </c>
      <c r="AB429">
        <v>-2066596354</v>
      </c>
    </row>
    <row r="430" spans="1:28" x14ac:dyDescent="0.2">
      <c r="A430">
        <v>20</v>
      </c>
      <c r="B430">
        <v>1059</v>
      </c>
      <c r="C430">
        <v>3</v>
      </c>
      <c r="D430">
        <v>0</v>
      </c>
      <c r="E430">
        <f>SmtRes!AV1059</f>
        <v>0</v>
      </c>
      <c r="F430" t="str">
        <f>SmtRes!I1059</f>
        <v>21.1-1-1065</v>
      </c>
      <c r="G430" t="str">
        <f>SmtRes!K1059</f>
        <v>Кабель-каналы, размер 105х50 мм: ответвления Т-образные</v>
      </c>
      <c r="H430" t="str">
        <f>SmtRes!O1059</f>
        <v>шт.</v>
      </c>
      <c r="I430">
        <f>SmtRes!Y1059*Source!I3288</f>
        <v>2.1</v>
      </c>
      <c r="J430">
        <f>SmtRes!AO1059</f>
        <v>1</v>
      </c>
      <c r="K430">
        <f>SmtRes!AE1059</f>
        <v>1415.18</v>
      </c>
      <c r="L430">
        <f>SmtRes!DB1059</f>
        <v>2830.36</v>
      </c>
      <c r="M430">
        <f>ROUND(ROUND(L430*Source!I3288, 6)*1, 2)</f>
        <v>2971.88</v>
      </c>
      <c r="N430">
        <f>SmtRes!AA1059</f>
        <v>1415.18</v>
      </c>
      <c r="O430">
        <f>ROUND(ROUND(L430*Source!I3288, 6)*SmtRes!DA1059, 2)</f>
        <v>2971.88</v>
      </c>
      <c r="P430">
        <f>SmtRes!AG1059</f>
        <v>0</v>
      </c>
      <c r="Q430">
        <f>SmtRes!DC1059</f>
        <v>0</v>
      </c>
      <c r="R430">
        <f>ROUND(ROUND(Q430*Source!I3288, 6)*1, 2)</f>
        <v>0</v>
      </c>
      <c r="S430">
        <f>SmtRes!AC1059</f>
        <v>0</v>
      </c>
      <c r="T430">
        <f>ROUND(ROUND(Q430*Source!I3288, 6)*SmtRes!AK1059, 2)</f>
        <v>0</v>
      </c>
      <c r="U430">
        <v>3</v>
      </c>
      <c r="Z430">
        <f>SmtRes!X1059</f>
        <v>-1464590454</v>
      </c>
      <c r="AA430">
        <v>-1296774037</v>
      </c>
      <c r="AB430">
        <v>-1296774037</v>
      </c>
    </row>
    <row r="431" spans="1:28" x14ac:dyDescent="0.2">
      <c r="A431">
        <v>20</v>
      </c>
      <c r="B431">
        <v>1077</v>
      </c>
      <c r="C431">
        <v>3</v>
      </c>
      <c r="D431">
        <v>0</v>
      </c>
      <c r="E431">
        <f>SmtRes!AV1077</f>
        <v>0</v>
      </c>
      <c r="F431" t="str">
        <f>SmtRes!I1077</f>
        <v>21.23-13-14</v>
      </c>
      <c r="G431" t="str">
        <f>SmtRes!K1077</f>
        <v>Провода силовые с медными жилами в поливинилхлоридной изоляции, марка ПуГВ, номинальное напряжение до 450 В, число жил и сечение 1х6 мм2</v>
      </c>
      <c r="H431" t="str">
        <f>SmtRes!O1077</f>
        <v>км</v>
      </c>
      <c r="I431">
        <f>SmtRes!Y1077*Source!I3289</f>
        <v>5.1499999999999997E-2</v>
      </c>
      <c r="J431">
        <f>SmtRes!AO1077</f>
        <v>1</v>
      </c>
      <c r="K431">
        <f>SmtRes!AE1077</f>
        <v>99643.05</v>
      </c>
      <c r="L431">
        <f>SmtRes!DB1077</f>
        <v>10263.23</v>
      </c>
      <c r="M431">
        <f>ROUND(ROUND(L431*Source!I3289, 6)*1, 2)</f>
        <v>5131.62</v>
      </c>
      <c r="N431">
        <f>SmtRes!AA1077</f>
        <v>99643.05</v>
      </c>
      <c r="O431">
        <f>ROUND(ROUND(L431*Source!I3289, 6)*SmtRes!DA1077, 2)</f>
        <v>5131.62</v>
      </c>
      <c r="P431">
        <f>SmtRes!AG1077</f>
        <v>0</v>
      </c>
      <c r="Q431">
        <f>SmtRes!DC1077</f>
        <v>0</v>
      </c>
      <c r="R431">
        <f>ROUND(ROUND(Q431*Source!I3289, 6)*1, 2)</f>
        <v>0</v>
      </c>
      <c r="S431">
        <f>SmtRes!AC1077</f>
        <v>0</v>
      </c>
      <c r="T431">
        <f>ROUND(ROUND(Q431*Source!I3289, 6)*SmtRes!AK1077, 2)</f>
        <v>0</v>
      </c>
      <c r="U431">
        <v>3</v>
      </c>
      <c r="Z431">
        <f>SmtRes!X1077</f>
        <v>1173250179</v>
      </c>
      <c r="AA431">
        <v>-458052105</v>
      </c>
      <c r="AB431">
        <v>-458052105</v>
      </c>
    </row>
    <row r="432" spans="1:28" x14ac:dyDescent="0.2">
      <c r="A432">
        <v>20</v>
      </c>
      <c r="B432">
        <v>1076</v>
      </c>
      <c r="C432">
        <v>3</v>
      </c>
      <c r="D432">
        <v>0</v>
      </c>
      <c r="E432">
        <f>SmtRes!AV1076</f>
        <v>0</v>
      </c>
      <c r="F432" t="str">
        <f>SmtRes!I1076</f>
        <v>21.21-5-44</v>
      </c>
      <c r="G432" t="str">
        <f>SmtRes!K1076</f>
        <v>Кнопки для ленты ЛМ, тип 3,5</v>
      </c>
      <c r="H432" t="str">
        <f>SmtRes!O1076</f>
        <v>1000 шт.</v>
      </c>
      <c r="I432">
        <f>SmtRes!Y1076*Source!I3289</f>
        <v>0.01</v>
      </c>
      <c r="J432">
        <f>SmtRes!AO1076</f>
        <v>1</v>
      </c>
      <c r="K432">
        <f>SmtRes!AE1076</f>
        <v>258.44</v>
      </c>
      <c r="L432">
        <f>SmtRes!DB1076</f>
        <v>5.17</v>
      </c>
      <c r="M432">
        <f>ROUND(ROUND(L432*Source!I3289, 6)*1, 2)</f>
        <v>2.59</v>
      </c>
      <c r="N432">
        <f>SmtRes!AA1076</f>
        <v>258.44</v>
      </c>
      <c r="O432">
        <f>ROUND(ROUND(L432*Source!I3289, 6)*SmtRes!DA1076, 2)</f>
        <v>2.59</v>
      </c>
      <c r="P432">
        <f>SmtRes!AG1076</f>
        <v>0</v>
      </c>
      <c r="Q432">
        <f>SmtRes!DC1076</f>
        <v>0</v>
      </c>
      <c r="R432">
        <f>ROUND(ROUND(Q432*Source!I3289, 6)*1, 2)</f>
        <v>0</v>
      </c>
      <c r="S432">
        <f>SmtRes!AC1076</f>
        <v>0</v>
      </c>
      <c r="T432">
        <f>ROUND(ROUND(Q432*Source!I3289, 6)*SmtRes!AK1076, 2)</f>
        <v>0</v>
      </c>
      <c r="U432">
        <v>3</v>
      </c>
      <c r="Z432">
        <f>SmtRes!X1076</f>
        <v>-1680055193</v>
      </c>
      <c r="AA432">
        <v>-2054620093</v>
      </c>
      <c r="AB432">
        <v>-2054620093</v>
      </c>
    </row>
    <row r="433" spans="1:28" x14ac:dyDescent="0.2">
      <c r="A433">
        <v>20</v>
      </c>
      <c r="B433">
        <v>1075</v>
      </c>
      <c r="C433">
        <v>3</v>
      </c>
      <c r="D433">
        <v>0</v>
      </c>
      <c r="E433">
        <f>SmtRes!AV1075</f>
        <v>0</v>
      </c>
      <c r="F433" t="str">
        <f>SmtRes!I1075</f>
        <v>21.21-5-342</v>
      </c>
      <c r="G433" t="str">
        <f>SmtRes!K1075</f>
        <v>Хомуты (стяжки) кабельные из полиамида, размеры 3,6х200 мм</v>
      </c>
      <c r="H433" t="str">
        <f>SmtRes!O1075</f>
        <v>100 шт.</v>
      </c>
      <c r="I433">
        <f>SmtRes!Y1075*Source!I3289</f>
        <v>0.13</v>
      </c>
      <c r="J433">
        <f>SmtRes!AO1075</f>
        <v>1</v>
      </c>
      <c r="K433">
        <f>SmtRes!AE1075</f>
        <v>127.48</v>
      </c>
      <c r="L433">
        <f>SmtRes!DB1075</f>
        <v>33.14</v>
      </c>
      <c r="M433">
        <f>ROUND(ROUND(L433*Source!I3289, 6)*1, 2)</f>
        <v>16.57</v>
      </c>
      <c r="N433">
        <f>SmtRes!AA1075</f>
        <v>127.48</v>
      </c>
      <c r="O433">
        <f>ROUND(ROUND(L433*Source!I3289, 6)*SmtRes!DA1075, 2)</f>
        <v>16.57</v>
      </c>
      <c r="P433">
        <f>SmtRes!AG1075</f>
        <v>0</v>
      </c>
      <c r="Q433">
        <f>SmtRes!DC1075</f>
        <v>0</v>
      </c>
      <c r="R433">
        <f>ROUND(ROUND(Q433*Source!I3289, 6)*1, 2)</f>
        <v>0</v>
      </c>
      <c r="S433">
        <f>SmtRes!AC1075</f>
        <v>0</v>
      </c>
      <c r="T433">
        <f>ROUND(ROUND(Q433*Source!I3289, 6)*SmtRes!AK1075, 2)</f>
        <v>0</v>
      </c>
      <c r="U433">
        <v>3</v>
      </c>
      <c r="Z433">
        <f>SmtRes!X1075</f>
        <v>527662241</v>
      </c>
      <c r="AA433">
        <v>-1533345047</v>
      </c>
      <c r="AB433">
        <v>-1533345047</v>
      </c>
    </row>
    <row r="434" spans="1:28" x14ac:dyDescent="0.2">
      <c r="A434">
        <v>20</v>
      </c>
      <c r="B434">
        <v>1074</v>
      </c>
      <c r="C434">
        <v>3</v>
      </c>
      <c r="D434">
        <v>0</v>
      </c>
      <c r="E434">
        <f>SmtRes!AV1074</f>
        <v>0</v>
      </c>
      <c r="F434" t="str">
        <f>SmtRes!I1074</f>
        <v>21.21-5-305</v>
      </c>
      <c r="G434" t="str">
        <f>SmtRes!K1074</f>
        <v>Сжимы, тип У731М для проводников магистральных сечением от 4 до 10 мм2 и ответвительных от 1,5 до 10 мм2</v>
      </c>
      <c r="H434" t="str">
        <f>SmtRes!O1074</f>
        <v>шт.</v>
      </c>
      <c r="I434">
        <f>SmtRes!Y1074*Source!I3289</f>
        <v>5</v>
      </c>
      <c r="J434">
        <f>SmtRes!AO1074</f>
        <v>1</v>
      </c>
      <c r="K434">
        <f>SmtRes!AE1074</f>
        <v>29.36</v>
      </c>
      <c r="L434">
        <f>SmtRes!DB1074</f>
        <v>293.60000000000002</v>
      </c>
      <c r="M434">
        <f>ROUND(ROUND(L434*Source!I3289, 6)*1, 2)</f>
        <v>146.80000000000001</v>
      </c>
      <c r="N434">
        <f>SmtRes!AA1074</f>
        <v>29.36</v>
      </c>
      <c r="O434">
        <f>ROUND(ROUND(L434*Source!I3289, 6)*SmtRes!DA1074, 2)</f>
        <v>146.80000000000001</v>
      </c>
      <c r="P434">
        <f>SmtRes!AG1074</f>
        <v>0</v>
      </c>
      <c r="Q434">
        <f>SmtRes!DC1074</f>
        <v>0</v>
      </c>
      <c r="R434">
        <f>ROUND(ROUND(Q434*Source!I3289, 6)*1, 2)</f>
        <v>0</v>
      </c>
      <c r="S434">
        <f>SmtRes!AC1074</f>
        <v>0</v>
      </c>
      <c r="T434">
        <f>ROUND(ROUND(Q434*Source!I3289, 6)*SmtRes!AK1074, 2)</f>
        <v>0</v>
      </c>
      <c r="U434">
        <v>3</v>
      </c>
      <c r="Z434">
        <f>SmtRes!X1074</f>
        <v>1884843886</v>
      </c>
      <c r="AA434">
        <v>1143219249</v>
      </c>
      <c r="AB434">
        <v>1143219249</v>
      </c>
    </row>
    <row r="435" spans="1:28" x14ac:dyDescent="0.2">
      <c r="A435">
        <v>20</v>
      </c>
      <c r="B435">
        <v>1073</v>
      </c>
      <c r="C435">
        <v>3</v>
      </c>
      <c r="D435">
        <v>0</v>
      </c>
      <c r="E435">
        <f>SmtRes!AV1073</f>
        <v>0</v>
      </c>
      <c r="F435" t="str">
        <f>SmtRes!I1073</f>
        <v>21.21-5-2</v>
      </c>
      <c r="G435" t="str">
        <f>SmtRes!K1073</f>
        <v>Бирки маркировочные для кабелей и проводов, тип У153 У3,5</v>
      </c>
      <c r="H435" t="str">
        <f>SmtRes!O1073</f>
        <v>1000 шт.</v>
      </c>
      <c r="I435">
        <f>SmtRes!Y1073*Source!I3289</f>
        <v>2.5000000000000001E-3</v>
      </c>
      <c r="J435">
        <f>SmtRes!AO1073</f>
        <v>1</v>
      </c>
      <c r="K435">
        <f>SmtRes!AE1073</f>
        <v>718.56</v>
      </c>
      <c r="L435">
        <f>SmtRes!DB1073</f>
        <v>3.59</v>
      </c>
      <c r="M435">
        <f>ROUND(ROUND(L435*Source!I3289, 6)*1, 2)</f>
        <v>1.8</v>
      </c>
      <c r="N435">
        <f>SmtRes!AA1073</f>
        <v>718.56</v>
      </c>
      <c r="O435">
        <f>ROUND(ROUND(L435*Source!I3289, 6)*SmtRes!DA1073, 2)</f>
        <v>1.8</v>
      </c>
      <c r="P435">
        <f>SmtRes!AG1073</f>
        <v>0</v>
      </c>
      <c r="Q435">
        <f>SmtRes!DC1073</f>
        <v>0</v>
      </c>
      <c r="R435">
        <f>ROUND(ROUND(Q435*Source!I3289, 6)*1, 2)</f>
        <v>0</v>
      </c>
      <c r="S435">
        <f>SmtRes!AC1073</f>
        <v>0</v>
      </c>
      <c r="T435">
        <f>ROUND(ROUND(Q435*Source!I3289, 6)*SmtRes!AK1073, 2)</f>
        <v>0</v>
      </c>
      <c r="U435">
        <v>3</v>
      </c>
      <c r="Z435">
        <f>SmtRes!X1073</f>
        <v>-1948375318</v>
      </c>
      <c r="AA435">
        <v>299589489</v>
      </c>
      <c r="AB435">
        <v>299589489</v>
      </c>
    </row>
    <row r="436" spans="1:28" x14ac:dyDescent="0.2">
      <c r="A436">
        <v>20</v>
      </c>
      <c r="B436">
        <v>1072</v>
      </c>
      <c r="C436">
        <v>3</v>
      </c>
      <c r="D436">
        <v>0</v>
      </c>
      <c r="E436">
        <f>SmtRes!AV1072</f>
        <v>0</v>
      </c>
      <c r="F436" t="str">
        <f>SmtRes!I1072</f>
        <v>21.21-5-114</v>
      </c>
      <c r="G436" t="str">
        <f>SmtRes!K1072</f>
        <v>Лента монтажная, тип ЛМ-5</v>
      </c>
      <c r="H436" t="str">
        <f>SmtRes!O1072</f>
        <v>м</v>
      </c>
      <c r="I436">
        <f>SmtRes!Y1072*Source!I3289</f>
        <v>2.5</v>
      </c>
      <c r="J436">
        <f>SmtRes!AO1072</f>
        <v>1</v>
      </c>
      <c r="K436">
        <f>SmtRes!AE1072</f>
        <v>5.71</v>
      </c>
      <c r="L436">
        <f>SmtRes!DB1072</f>
        <v>28.55</v>
      </c>
      <c r="M436">
        <f>ROUND(ROUND(L436*Source!I3289, 6)*1, 2)</f>
        <v>14.28</v>
      </c>
      <c r="N436">
        <f>SmtRes!AA1072</f>
        <v>5.71</v>
      </c>
      <c r="O436">
        <f>ROUND(ROUND(L436*Source!I3289, 6)*SmtRes!DA1072, 2)</f>
        <v>14.28</v>
      </c>
      <c r="P436">
        <f>SmtRes!AG1072</f>
        <v>0</v>
      </c>
      <c r="Q436">
        <f>SmtRes!DC1072</f>
        <v>0</v>
      </c>
      <c r="R436">
        <f>ROUND(ROUND(Q436*Source!I3289, 6)*1, 2)</f>
        <v>0</v>
      </c>
      <c r="S436">
        <f>SmtRes!AC1072</f>
        <v>0</v>
      </c>
      <c r="T436">
        <f>ROUND(ROUND(Q436*Source!I3289, 6)*SmtRes!AK1072, 2)</f>
        <v>0</v>
      </c>
      <c r="U436">
        <v>3</v>
      </c>
      <c r="Z436">
        <f>SmtRes!X1072</f>
        <v>-1189895200</v>
      </c>
      <c r="AA436">
        <v>193152040</v>
      </c>
      <c r="AB436">
        <v>193152040</v>
      </c>
    </row>
    <row r="437" spans="1:28" x14ac:dyDescent="0.2">
      <c r="A437">
        <v>20</v>
      </c>
      <c r="B437">
        <v>1071</v>
      </c>
      <c r="C437">
        <v>3</v>
      </c>
      <c r="D437">
        <v>0</v>
      </c>
      <c r="E437">
        <f>SmtRes!AV1071</f>
        <v>0</v>
      </c>
      <c r="F437" t="str">
        <f>SmtRes!I1071</f>
        <v>21.1-20-10</v>
      </c>
      <c r="G437" t="str">
        <f>SmtRes!K1071</f>
        <v>Лента изоляционная хлопчатобумажная</v>
      </c>
      <c r="H437" t="str">
        <f>SmtRes!O1071</f>
        <v>кг</v>
      </c>
      <c r="I437">
        <f>SmtRes!Y1071*Source!I3289</f>
        <v>0.08</v>
      </c>
      <c r="J437">
        <f>SmtRes!AO1071</f>
        <v>1</v>
      </c>
      <c r="K437">
        <f>SmtRes!AE1071</f>
        <v>363.22</v>
      </c>
      <c r="L437">
        <f>SmtRes!DB1071</f>
        <v>58.12</v>
      </c>
      <c r="M437">
        <f>ROUND(ROUND(L437*Source!I3289, 6)*1, 2)</f>
        <v>29.06</v>
      </c>
      <c r="N437">
        <f>SmtRes!AA1071</f>
        <v>363.22</v>
      </c>
      <c r="O437">
        <f>ROUND(ROUND(L437*Source!I3289, 6)*SmtRes!DA1071, 2)</f>
        <v>29.06</v>
      </c>
      <c r="P437">
        <f>SmtRes!AG1071</f>
        <v>0</v>
      </c>
      <c r="Q437">
        <f>SmtRes!DC1071</f>
        <v>0</v>
      </c>
      <c r="R437">
        <f>ROUND(ROUND(Q437*Source!I3289, 6)*1, 2)</f>
        <v>0</v>
      </c>
      <c r="S437">
        <f>SmtRes!AC1071</f>
        <v>0</v>
      </c>
      <c r="T437">
        <f>ROUND(ROUND(Q437*Source!I3289, 6)*SmtRes!AK1071, 2)</f>
        <v>0</v>
      </c>
      <c r="U437">
        <v>3</v>
      </c>
      <c r="Z437">
        <f>SmtRes!X1071</f>
        <v>1719425291</v>
      </c>
      <c r="AA437">
        <v>-1596111638</v>
      </c>
      <c r="AB437">
        <v>-1596111638</v>
      </c>
    </row>
    <row r="438" spans="1:28" x14ac:dyDescent="0.2">
      <c r="A438">
        <f>Source!A3290</f>
        <v>17</v>
      </c>
      <c r="B438">
        <v>3290</v>
      </c>
      <c r="C438">
        <v>3</v>
      </c>
      <c r="D438">
        <f>Source!BI3290</f>
        <v>4</v>
      </c>
      <c r="E438">
        <f>Source!FS3290</f>
        <v>0</v>
      </c>
      <c r="F438" t="str">
        <f>Source!F3290</f>
        <v>21.23-8-270</v>
      </c>
      <c r="G438" t="str">
        <f>Source!G3290</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438" t="str">
        <f>Source!H3290</f>
        <v>км</v>
      </c>
      <c r="I438">
        <f>Source!I3290</f>
        <v>0.05</v>
      </c>
      <c r="J438">
        <v>1</v>
      </c>
      <c r="K438">
        <f>Source!AC3290</f>
        <v>129532.62</v>
      </c>
      <c r="M438">
        <f>ROUND(K438*I438, 2)</f>
        <v>6476.63</v>
      </c>
      <c r="N438">
        <f>Source!AC3290*IF(Source!BC3290&lt;&gt; 0, Source!BC3290, 1)</f>
        <v>129532.62</v>
      </c>
      <c r="O438">
        <f>ROUND(N438*I438, 2)</f>
        <v>6476.63</v>
      </c>
      <c r="P438">
        <f>Source!AE3290</f>
        <v>0</v>
      </c>
      <c r="R438">
        <f>ROUND(P438*I438, 2)</f>
        <v>0</v>
      </c>
      <c r="S438">
        <f>Source!AE3290*IF(Source!BS3290&lt;&gt; 0, Source!BS3290, 1)</f>
        <v>0</v>
      </c>
      <c r="T438">
        <f>ROUND(S438*I438, 2)</f>
        <v>0</v>
      </c>
      <c r="U438">
        <v>3</v>
      </c>
      <c r="Z438">
        <f>Source!GF3290</f>
        <v>7717958</v>
      </c>
      <c r="AA438">
        <v>2094450950</v>
      </c>
      <c r="AB438">
        <v>2094450950</v>
      </c>
    </row>
    <row r="439" spans="1:28" x14ac:dyDescent="0.2">
      <c r="A439">
        <f>Source!A3324</f>
        <v>4</v>
      </c>
      <c r="B439">
        <v>3324</v>
      </c>
      <c r="G439" t="str">
        <f>Source!G3324</f>
        <v>Помещение 322 Кабинет химии (практика)</v>
      </c>
    </row>
    <row r="440" spans="1:28" x14ac:dyDescent="0.2">
      <c r="A440">
        <v>20</v>
      </c>
      <c r="B440">
        <v>1084</v>
      </c>
      <c r="C440">
        <v>3</v>
      </c>
      <c r="D440">
        <v>0</v>
      </c>
      <c r="E440">
        <f>SmtRes!AV1084</f>
        <v>0</v>
      </c>
      <c r="F440" t="str">
        <f>SmtRes!I1084</f>
        <v>21.7-3-29</v>
      </c>
      <c r="G440" t="str">
        <f>SmtRes!K1084</f>
        <v>Сверло алмазное кольцевое, высокоэффективное, для всех типов бетона, длина 430 мм, диаметр 72 мм</v>
      </c>
      <c r="H440" t="str">
        <f>SmtRes!O1084</f>
        <v>шт.</v>
      </c>
      <c r="I440">
        <f>SmtRes!Y1084*Source!I3329</f>
        <v>1.34E-3</v>
      </c>
      <c r="J440">
        <f>SmtRes!AO1084</f>
        <v>1</v>
      </c>
      <c r="K440">
        <f>SmtRes!AE1084</f>
        <v>16620.27</v>
      </c>
      <c r="L440">
        <f>SmtRes!DB1084</f>
        <v>111.36</v>
      </c>
      <c r="M440">
        <f>ROUND(ROUND(L440*Source!I3329, 6)*1, 2)</f>
        <v>22.27</v>
      </c>
      <c r="N440">
        <f>SmtRes!AA1084</f>
        <v>16620.27</v>
      </c>
      <c r="O440">
        <f>ROUND(ROUND(L440*Source!I3329, 6)*SmtRes!DA1084, 2)</f>
        <v>22.27</v>
      </c>
      <c r="P440">
        <f>SmtRes!AG1084</f>
        <v>0</v>
      </c>
      <c r="Q440">
        <f>SmtRes!DC1084</f>
        <v>0</v>
      </c>
      <c r="R440">
        <f>ROUND(ROUND(Q440*Source!I3329, 6)*1, 2)</f>
        <v>0</v>
      </c>
      <c r="S440">
        <f>SmtRes!AC1084</f>
        <v>0</v>
      </c>
      <c r="T440">
        <f>ROUND(ROUND(Q440*Source!I3329, 6)*SmtRes!AK1084, 2)</f>
        <v>0</v>
      </c>
      <c r="U440">
        <v>3</v>
      </c>
      <c r="Z440">
        <f>SmtRes!X1084</f>
        <v>656259231</v>
      </c>
      <c r="AA440">
        <v>-55341773</v>
      </c>
      <c r="AB440">
        <v>-55341773</v>
      </c>
    </row>
    <row r="441" spans="1:28" x14ac:dyDescent="0.2">
      <c r="A441">
        <v>20</v>
      </c>
      <c r="B441">
        <v>1083</v>
      </c>
      <c r="C441">
        <v>3</v>
      </c>
      <c r="D441">
        <v>0</v>
      </c>
      <c r="E441">
        <f>SmtRes!AV1083</f>
        <v>0</v>
      </c>
      <c r="F441" t="str">
        <f>SmtRes!I1083</f>
        <v>21.1-25-13</v>
      </c>
      <c r="G441" t="str">
        <f>SmtRes!K1083</f>
        <v>Вода</v>
      </c>
      <c r="H441" t="str">
        <f>SmtRes!O1083</f>
        <v>м3</v>
      </c>
      <c r="I441">
        <f>SmtRes!Y1083*Source!I3329</f>
        <v>3.5200000000000006E-3</v>
      </c>
      <c r="J441">
        <f>SmtRes!AO1083</f>
        <v>1</v>
      </c>
      <c r="K441">
        <f>SmtRes!AE1083</f>
        <v>54.81</v>
      </c>
      <c r="L441">
        <f>SmtRes!DB1083</f>
        <v>0.96</v>
      </c>
      <c r="M441">
        <f>ROUND(ROUND(L441*Source!I3329, 6)*1, 2)</f>
        <v>0.19</v>
      </c>
      <c r="N441">
        <f>SmtRes!AA1083</f>
        <v>54.81</v>
      </c>
      <c r="O441">
        <f>ROUND(ROUND(L441*Source!I3329, 6)*SmtRes!DA1083, 2)</f>
        <v>0.19</v>
      </c>
      <c r="P441">
        <f>SmtRes!AG1083</f>
        <v>0</v>
      </c>
      <c r="Q441">
        <f>SmtRes!DC1083</f>
        <v>0</v>
      </c>
      <c r="R441">
        <f>ROUND(ROUND(Q441*Source!I3329, 6)*1, 2)</f>
        <v>0</v>
      </c>
      <c r="S441">
        <f>SmtRes!AC1083</f>
        <v>0</v>
      </c>
      <c r="T441">
        <f>ROUND(ROUND(Q441*Source!I3329, 6)*SmtRes!AK1083, 2)</f>
        <v>0</v>
      </c>
      <c r="U441">
        <v>3</v>
      </c>
      <c r="Z441">
        <f>SmtRes!X1083</f>
        <v>-35091971</v>
      </c>
      <c r="AA441">
        <v>1203958368</v>
      </c>
      <c r="AB441">
        <v>1203958368</v>
      </c>
    </row>
    <row r="442" spans="1:28" x14ac:dyDescent="0.2">
      <c r="A442">
        <f>Source!A3331</f>
        <v>17</v>
      </c>
      <c r="B442">
        <v>3331</v>
      </c>
      <c r="C442">
        <v>3</v>
      </c>
      <c r="D442">
        <f>Source!BI3331</f>
        <v>4</v>
      </c>
      <c r="E442">
        <f>Source!FS3331</f>
        <v>0</v>
      </c>
      <c r="F442" t="str">
        <f>Source!F3331</f>
        <v>21.23-8-140</v>
      </c>
      <c r="G442" t="str">
        <f>Source!G3331</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42" t="str">
        <f>Source!H3331</f>
        <v>км</v>
      </c>
      <c r="I442">
        <f>Source!I3331</f>
        <v>2E-3</v>
      </c>
      <c r="J442">
        <v>1</v>
      </c>
      <c r="K442">
        <f>Source!AC3331</f>
        <v>99860.32</v>
      </c>
      <c r="M442">
        <f>ROUND(K442*I442, 2)</f>
        <v>199.72</v>
      </c>
      <c r="N442">
        <f>Source!AC3331*IF(Source!BC3331&lt;&gt; 0, Source!BC3331, 1)</f>
        <v>99860.32</v>
      </c>
      <c r="O442">
        <f>ROUND(N442*I442, 2)</f>
        <v>199.72</v>
      </c>
      <c r="P442">
        <f>Source!AE3331</f>
        <v>0</v>
      </c>
      <c r="R442">
        <f>ROUND(P442*I442, 2)</f>
        <v>0</v>
      </c>
      <c r="S442">
        <f>Source!AE3331*IF(Source!BS3331&lt;&gt; 0, Source!BS3331, 1)</f>
        <v>0</v>
      </c>
      <c r="T442">
        <f>ROUND(S442*I442, 2)</f>
        <v>0</v>
      </c>
      <c r="U442">
        <v>3</v>
      </c>
      <c r="Z442">
        <f>Source!GF3331</f>
        <v>2077141205</v>
      </c>
      <c r="AA442">
        <v>472379674</v>
      </c>
      <c r="AB442">
        <v>472379674</v>
      </c>
    </row>
    <row r="443" spans="1:28" x14ac:dyDescent="0.2">
      <c r="A443">
        <f>Source!A3332</f>
        <v>17</v>
      </c>
      <c r="B443">
        <v>3332</v>
      </c>
      <c r="C443">
        <v>3</v>
      </c>
      <c r="D443">
        <f>Source!BI3332</f>
        <v>4</v>
      </c>
      <c r="E443">
        <f>Source!FS3332</f>
        <v>0</v>
      </c>
      <c r="F443" t="str">
        <f>Source!F3332</f>
        <v>21.21-5-84</v>
      </c>
      <c r="G443" t="str">
        <f>Source!G3332</f>
        <v>Коробки для установки выключателей, переключателей и штепсельных розеток при скрытой электропроводке, тип КУВ-1М УХЛЗ</v>
      </c>
      <c r="H443" t="str">
        <f>Source!H3332</f>
        <v>1000 шт.</v>
      </c>
      <c r="I443">
        <f>Source!I3332</f>
        <v>6.0000000000000001E-3</v>
      </c>
      <c r="J443">
        <v>1</v>
      </c>
      <c r="K443">
        <f>Source!AC3332</f>
        <v>72169.899999999994</v>
      </c>
      <c r="M443">
        <f>ROUND(K443*I443, 2)</f>
        <v>433.02</v>
      </c>
      <c r="N443">
        <f>Source!AC3332*IF(Source!BC3332&lt;&gt; 0, Source!BC3332, 1)</f>
        <v>72169.899999999994</v>
      </c>
      <c r="O443">
        <f>ROUND(N443*I443, 2)</f>
        <v>433.02</v>
      </c>
      <c r="P443">
        <f>Source!AE3332</f>
        <v>0</v>
      </c>
      <c r="R443">
        <f>ROUND(P443*I443, 2)</f>
        <v>0</v>
      </c>
      <c r="S443">
        <f>Source!AE3332*IF(Source!BS3332&lt;&gt; 0, Source!BS3332, 1)</f>
        <v>0</v>
      </c>
      <c r="T443">
        <f>ROUND(S443*I443, 2)</f>
        <v>0</v>
      </c>
      <c r="U443">
        <v>3</v>
      </c>
      <c r="Z443">
        <f>Source!GF3332</f>
        <v>653953554</v>
      </c>
      <c r="AA443">
        <v>-1378273173</v>
      </c>
      <c r="AB443">
        <v>-1378273173</v>
      </c>
    </row>
    <row r="444" spans="1:28" x14ac:dyDescent="0.2">
      <c r="A444">
        <v>20</v>
      </c>
      <c r="B444">
        <v>1105</v>
      </c>
      <c r="C444">
        <v>3</v>
      </c>
      <c r="D444">
        <v>0</v>
      </c>
      <c r="E444">
        <f>SmtRes!AV1105</f>
        <v>0</v>
      </c>
      <c r="F444" t="str">
        <f>SmtRes!I1105</f>
        <v>21.1-25-1042</v>
      </c>
      <c r="G444" t="str">
        <f>SmtRes!K1105</f>
        <v>Кабель-каналы, размер 105х50 мм: углы плоские</v>
      </c>
      <c r="H444" t="str">
        <f>SmtRes!O1105</f>
        <v>шт.</v>
      </c>
      <c r="I444">
        <f>SmtRes!Y1105*Source!I3336</f>
        <v>2.1</v>
      </c>
      <c r="J444">
        <f>SmtRes!AO1105</f>
        <v>1</v>
      </c>
      <c r="K444">
        <f>SmtRes!AE1105</f>
        <v>947.75</v>
      </c>
      <c r="L444">
        <f>SmtRes!DB1105</f>
        <v>1895.5</v>
      </c>
      <c r="M444">
        <f>ROUND(ROUND(L444*Source!I3336, 6)*1, 2)</f>
        <v>1990.28</v>
      </c>
      <c r="N444">
        <f>SmtRes!AA1105</f>
        <v>947.75</v>
      </c>
      <c r="O444">
        <f>ROUND(ROUND(L444*Source!I3336, 6)*SmtRes!DA1105, 2)</f>
        <v>1990.28</v>
      </c>
      <c r="P444">
        <f>SmtRes!AG1105</f>
        <v>0</v>
      </c>
      <c r="Q444">
        <f>SmtRes!DC1105</f>
        <v>0</v>
      </c>
      <c r="R444">
        <f>ROUND(ROUND(Q444*Source!I3336, 6)*1, 2)</f>
        <v>0</v>
      </c>
      <c r="S444">
        <f>SmtRes!AC1105</f>
        <v>0</v>
      </c>
      <c r="T444">
        <f>ROUND(ROUND(Q444*Source!I3336, 6)*SmtRes!AK1105, 2)</f>
        <v>0</v>
      </c>
      <c r="U444">
        <v>3</v>
      </c>
      <c r="Z444">
        <f>SmtRes!X1105</f>
        <v>1625024360</v>
      </c>
      <c r="AA444">
        <v>1537823898</v>
      </c>
      <c r="AB444">
        <v>1537823898</v>
      </c>
    </row>
    <row r="445" spans="1:28" x14ac:dyDescent="0.2">
      <c r="A445">
        <v>20</v>
      </c>
      <c r="B445">
        <v>1104</v>
      </c>
      <c r="C445">
        <v>3</v>
      </c>
      <c r="D445">
        <v>0</v>
      </c>
      <c r="E445">
        <f>SmtRes!AV1104</f>
        <v>0</v>
      </c>
      <c r="F445" t="str">
        <f>SmtRes!I1104</f>
        <v>21.1-25-1041</v>
      </c>
      <c r="G445" t="str">
        <f>SmtRes!K1104</f>
        <v>Кабель-каналы, размер 105х50 мм: углы наружные</v>
      </c>
      <c r="H445" t="str">
        <f>SmtRes!O1104</f>
        <v>шт.</v>
      </c>
      <c r="I445">
        <f>SmtRes!Y1104*Source!I3336</f>
        <v>15.75</v>
      </c>
      <c r="J445">
        <f>SmtRes!AO1104</f>
        <v>1</v>
      </c>
      <c r="K445">
        <f>SmtRes!AE1104</f>
        <v>776.23</v>
      </c>
      <c r="L445">
        <f>SmtRes!DB1104</f>
        <v>11643.45</v>
      </c>
      <c r="M445">
        <f>ROUND(ROUND(L445*Source!I3336, 6)*1, 2)</f>
        <v>12225.62</v>
      </c>
      <c r="N445">
        <f>SmtRes!AA1104</f>
        <v>776.23</v>
      </c>
      <c r="O445">
        <f>ROUND(ROUND(L445*Source!I3336, 6)*SmtRes!DA1104, 2)</f>
        <v>12225.62</v>
      </c>
      <c r="P445">
        <f>SmtRes!AG1104</f>
        <v>0</v>
      </c>
      <c r="Q445">
        <f>SmtRes!DC1104</f>
        <v>0</v>
      </c>
      <c r="R445">
        <f>ROUND(ROUND(Q445*Source!I3336, 6)*1, 2)</f>
        <v>0</v>
      </c>
      <c r="S445">
        <f>SmtRes!AC1104</f>
        <v>0</v>
      </c>
      <c r="T445">
        <f>ROUND(ROUND(Q445*Source!I3336, 6)*SmtRes!AK1104, 2)</f>
        <v>0</v>
      </c>
      <c r="U445">
        <v>3</v>
      </c>
      <c r="Z445">
        <f>SmtRes!X1104</f>
        <v>-1994768362</v>
      </c>
      <c r="AA445">
        <v>-619013872</v>
      </c>
      <c r="AB445">
        <v>-619013872</v>
      </c>
    </row>
    <row r="446" spans="1:28" x14ac:dyDescent="0.2">
      <c r="A446">
        <v>20</v>
      </c>
      <c r="B446">
        <v>1103</v>
      </c>
      <c r="C446">
        <v>3</v>
      </c>
      <c r="D446">
        <v>0</v>
      </c>
      <c r="E446">
        <f>SmtRes!AV1103</f>
        <v>0</v>
      </c>
      <c r="F446" t="str">
        <f>SmtRes!I1103</f>
        <v>21.1-25-1040</v>
      </c>
      <c r="G446" t="str">
        <f>SmtRes!K1103</f>
        <v>Кабель-каналы, размер 105х50 мм: углы внутренние</v>
      </c>
      <c r="H446" t="str">
        <f>SmtRes!O1103</f>
        <v>шт.</v>
      </c>
      <c r="I446">
        <f>SmtRes!Y1103*Source!I3336</f>
        <v>2.1</v>
      </c>
      <c r="J446">
        <f>SmtRes!AO1103</f>
        <v>1</v>
      </c>
      <c r="K446">
        <f>SmtRes!AE1103</f>
        <v>666.11</v>
      </c>
      <c r="L446">
        <f>SmtRes!DB1103</f>
        <v>1332.22</v>
      </c>
      <c r="M446">
        <f>ROUND(ROUND(L446*Source!I3336, 6)*1, 2)</f>
        <v>1398.83</v>
      </c>
      <c r="N446">
        <f>SmtRes!AA1103</f>
        <v>666.11</v>
      </c>
      <c r="O446">
        <f>ROUND(ROUND(L446*Source!I3336, 6)*SmtRes!DA1103, 2)</f>
        <v>1398.83</v>
      </c>
      <c r="P446">
        <f>SmtRes!AG1103</f>
        <v>0</v>
      </c>
      <c r="Q446">
        <f>SmtRes!DC1103</f>
        <v>0</v>
      </c>
      <c r="R446">
        <f>ROUND(ROUND(Q446*Source!I3336, 6)*1, 2)</f>
        <v>0</v>
      </c>
      <c r="S446">
        <f>SmtRes!AC1103</f>
        <v>0</v>
      </c>
      <c r="T446">
        <f>ROUND(ROUND(Q446*Source!I3336, 6)*SmtRes!AK1103, 2)</f>
        <v>0</v>
      </c>
      <c r="U446">
        <v>3</v>
      </c>
      <c r="Z446">
        <f>SmtRes!X1103</f>
        <v>1509415827</v>
      </c>
      <c r="AA446">
        <v>746688475</v>
      </c>
      <c r="AB446">
        <v>746688475</v>
      </c>
    </row>
    <row r="447" spans="1:28" x14ac:dyDescent="0.2">
      <c r="A447">
        <v>20</v>
      </c>
      <c r="B447">
        <v>1102</v>
      </c>
      <c r="C447">
        <v>3</v>
      </c>
      <c r="D447">
        <v>0</v>
      </c>
      <c r="E447">
        <f>SmtRes!AV1102</f>
        <v>0</v>
      </c>
      <c r="F447" t="str">
        <f>SmtRes!I1102</f>
        <v>21.1-25-1038</v>
      </c>
      <c r="G447" t="str">
        <f>SmtRes!K1102</f>
        <v>Кабель-каналы, размер 105х50 мм: накладки на стык профилей</v>
      </c>
      <c r="H447" t="str">
        <f>SmtRes!O1102</f>
        <v>шт.</v>
      </c>
      <c r="I447">
        <f>SmtRes!Y1102*Source!I3336</f>
        <v>4.2</v>
      </c>
      <c r="J447">
        <f>SmtRes!AO1102</f>
        <v>1</v>
      </c>
      <c r="K447">
        <f>SmtRes!AE1102</f>
        <v>54.24</v>
      </c>
      <c r="L447">
        <f>SmtRes!DB1102</f>
        <v>216.96</v>
      </c>
      <c r="M447">
        <f>ROUND(ROUND(L447*Source!I3336, 6)*1, 2)</f>
        <v>227.81</v>
      </c>
      <c r="N447">
        <f>SmtRes!AA1102</f>
        <v>54.24</v>
      </c>
      <c r="O447">
        <f>ROUND(ROUND(L447*Source!I3336, 6)*SmtRes!DA1102, 2)</f>
        <v>227.81</v>
      </c>
      <c r="P447">
        <f>SmtRes!AG1102</f>
        <v>0</v>
      </c>
      <c r="Q447">
        <f>SmtRes!DC1102</f>
        <v>0</v>
      </c>
      <c r="R447">
        <f>ROUND(ROUND(Q447*Source!I3336, 6)*1, 2)</f>
        <v>0</v>
      </c>
      <c r="S447">
        <f>SmtRes!AC1102</f>
        <v>0</v>
      </c>
      <c r="T447">
        <f>ROUND(ROUND(Q447*Source!I3336, 6)*SmtRes!AK1102, 2)</f>
        <v>0</v>
      </c>
      <c r="U447">
        <v>3</v>
      </c>
      <c r="Z447">
        <f>SmtRes!X1102</f>
        <v>-2070555848</v>
      </c>
      <c r="AA447">
        <v>-158674467</v>
      </c>
      <c r="AB447">
        <v>-158674467</v>
      </c>
    </row>
    <row r="448" spans="1:28" x14ac:dyDescent="0.2">
      <c r="A448">
        <v>20</v>
      </c>
      <c r="B448">
        <v>1101</v>
      </c>
      <c r="C448">
        <v>3</v>
      </c>
      <c r="D448">
        <v>0</v>
      </c>
      <c r="E448">
        <f>SmtRes!AV1101</f>
        <v>0</v>
      </c>
      <c r="F448" t="str">
        <f>SmtRes!I1101</f>
        <v>21.1-25-1037</v>
      </c>
      <c r="G448" t="str">
        <f>SmtRes!K1101</f>
        <v>Кабель-каналы, размер 105х50 мм: накладки на стык крышки</v>
      </c>
      <c r="H448" t="str">
        <f>SmtRes!O1101</f>
        <v>шт.</v>
      </c>
      <c r="I448">
        <f>SmtRes!Y1101*Source!I3336</f>
        <v>4.2</v>
      </c>
      <c r="J448">
        <f>SmtRes!AO1101</f>
        <v>1</v>
      </c>
      <c r="K448">
        <f>SmtRes!AE1101</f>
        <v>172.42</v>
      </c>
      <c r="L448">
        <f>SmtRes!DB1101</f>
        <v>689.68</v>
      </c>
      <c r="M448">
        <f>ROUND(ROUND(L448*Source!I3336, 6)*1, 2)</f>
        <v>724.16</v>
      </c>
      <c r="N448">
        <f>SmtRes!AA1101</f>
        <v>172.42</v>
      </c>
      <c r="O448">
        <f>ROUND(ROUND(L448*Source!I3336, 6)*SmtRes!DA1101, 2)</f>
        <v>724.16</v>
      </c>
      <c r="P448">
        <f>SmtRes!AG1101</f>
        <v>0</v>
      </c>
      <c r="Q448">
        <f>SmtRes!DC1101</f>
        <v>0</v>
      </c>
      <c r="R448">
        <f>ROUND(ROUND(Q448*Source!I3336, 6)*1, 2)</f>
        <v>0</v>
      </c>
      <c r="S448">
        <f>SmtRes!AC1101</f>
        <v>0</v>
      </c>
      <c r="T448">
        <f>ROUND(ROUND(Q448*Source!I3336, 6)*SmtRes!AK1101, 2)</f>
        <v>0</v>
      </c>
      <c r="U448">
        <v>3</v>
      </c>
      <c r="Z448">
        <f>SmtRes!X1101</f>
        <v>1474194811</v>
      </c>
      <c r="AA448">
        <v>528708715</v>
      </c>
      <c r="AB448">
        <v>528708715</v>
      </c>
    </row>
    <row r="449" spans="1:28" x14ac:dyDescent="0.2">
      <c r="A449">
        <v>20</v>
      </c>
      <c r="B449">
        <v>1100</v>
      </c>
      <c r="C449">
        <v>3</v>
      </c>
      <c r="D449">
        <v>0</v>
      </c>
      <c r="E449">
        <f>SmtRes!AV1100</f>
        <v>0</v>
      </c>
      <c r="F449" t="str">
        <f>SmtRes!I1100</f>
        <v>21.1-25-1036</v>
      </c>
      <c r="G449" t="str">
        <f>SmtRes!K1100</f>
        <v>Кабель-каналы, размер 105х50 мм: заглушки</v>
      </c>
      <c r="H449" t="str">
        <f>SmtRes!O1100</f>
        <v>шт.</v>
      </c>
      <c r="I449">
        <f>SmtRes!Y1100*Source!I3336</f>
        <v>15.75</v>
      </c>
      <c r="J449">
        <f>SmtRes!AO1100</f>
        <v>1</v>
      </c>
      <c r="K449">
        <f>SmtRes!AE1100</f>
        <v>153.13</v>
      </c>
      <c r="L449">
        <f>SmtRes!DB1100</f>
        <v>2296.9499999999998</v>
      </c>
      <c r="M449">
        <f>ROUND(ROUND(L449*Source!I3336, 6)*1, 2)</f>
        <v>2411.8000000000002</v>
      </c>
      <c r="N449">
        <f>SmtRes!AA1100</f>
        <v>153.13</v>
      </c>
      <c r="O449">
        <f>ROUND(ROUND(L449*Source!I3336, 6)*SmtRes!DA1100, 2)</f>
        <v>2411.8000000000002</v>
      </c>
      <c r="P449">
        <f>SmtRes!AG1100</f>
        <v>0</v>
      </c>
      <c r="Q449">
        <f>SmtRes!DC1100</f>
        <v>0</v>
      </c>
      <c r="R449">
        <f>ROUND(ROUND(Q449*Source!I3336, 6)*1, 2)</f>
        <v>0</v>
      </c>
      <c r="S449">
        <f>SmtRes!AC1100</f>
        <v>0</v>
      </c>
      <c r="T449">
        <f>ROUND(ROUND(Q449*Source!I3336, 6)*SmtRes!AK1100, 2)</f>
        <v>0</v>
      </c>
      <c r="U449">
        <v>3</v>
      </c>
      <c r="Z449">
        <f>SmtRes!X1100</f>
        <v>1594614613</v>
      </c>
      <c r="AA449">
        <v>-1719495285</v>
      </c>
      <c r="AB449">
        <v>-1719495285</v>
      </c>
    </row>
    <row r="450" spans="1:28" x14ac:dyDescent="0.2">
      <c r="A450">
        <v>20</v>
      </c>
      <c r="B450">
        <v>1099</v>
      </c>
      <c r="C450">
        <v>3</v>
      </c>
      <c r="D450">
        <v>0</v>
      </c>
      <c r="E450">
        <f>SmtRes!AV1099</f>
        <v>0</v>
      </c>
      <c r="F450" t="str">
        <f>SmtRes!I1099</f>
        <v>21.1-25-1035</v>
      </c>
      <c r="G450" t="str">
        <f>SmtRes!K1099</f>
        <v>Кабель-каналы, размер 105х50 мм: короба c направляющими</v>
      </c>
      <c r="H450" t="str">
        <f>SmtRes!O1099</f>
        <v>м</v>
      </c>
      <c r="I450">
        <f>SmtRes!Y1099*Source!I3336</f>
        <v>105</v>
      </c>
      <c r="J450">
        <f>SmtRes!AO1099</f>
        <v>1</v>
      </c>
      <c r="K450">
        <f>SmtRes!AE1099</f>
        <v>658.59</v>
      </c>
      <c r="L450">
        <f>SmtRes!DB1099</f>
        <v>65859</v>
      </c>
      <c r="M450">
        <f>ROUND(ROUND(L450*Source!I3336, 6)*1, 2)</f>
        <v>69151.95</v>
      </c>
      <c r="N450">
        <f>SmtRes!AA1099</f>
        <v>658.59</v>
      </c>
      <c r="O450">
        <f>ROUND(ROUND(L450*Source!I3336, 6)*SmtRes!DA1099, 2)</f>
        <v>69151.95</v>
      </c>
      <c r="P450">
        <f>SmtRes!AG1099</f>
        <v>0</v>
      </c>
      <c r="Q450">
        <f>SmtRes!DC1099</f>
        <v>0</v>
      </c>
      <c r="R450">
        <f>ROUND(ROUND(Q450*Source!I3336, 6)*1, 2)</f>
        <v>0</v>
      </c>
      <c r="S450">
        <f>SmtRes!AC1099</f>
        <v>0</v>
      </c>
      <c r="T450">
        <f>ROUND(ROUND(Q450*Source!I3336, 6)*SmtRes!AK1099, 2)</f>
        <v>0</v>
      </c>
      <c r="U450">
        <v>3</v>
      </c>
      <c r="Z450">
        <f>SmtRes!X1099</f>
        <v>1505022798</v>
      </c>
      <c r="AA450">
        <v>892245811</v>
      </c>
      <c r="AB450">
        <v>892245811</v>
      </c>
    </row>
    <row r="451" spans="1:28" x14ac:dyDescent="0.2">
      <c r="A451">
        <v>20</v>
      </c>
      <c r="B451">
        <v>1098</v>
      </c>
      <c r="C451">
        <v>3</v>
      </c>
      <c r="D451">
        <v>0</v>
      </c>
      <c r="E451">
        <f>SmtRes!AV1098</f>
        <v>0</v>
      </c>
      <c r="F451" t="str">
        <f>SmtRes!I1098</f>
        <v>21.1-11-81</v>
      </c>
      <c r="G451" t="str">
        <f>SmtRes!K1098</f>
        <v>Патроны, калибр 6,8/11 М для дюбеля</v>
      </c>
      <c r="H451" t="str">
        <f>SmtRes!O1098</f>
        <v>100 шт.</v>
      </c>
      <c r="I451">
        <f>SmtRes!Y1098*Source!I3336</f>
        <v>4.2</v>
      </c>
      <c r="J451">
        <f>SmtRes!AO1098</f>
        <v>1</v>
      </c>
      <c r="K451">
        <f>SmtRes!AE1098</f>
        <v>997.35</v>
      </c>
      <c r="L451">
        <f>SmtRes!DB1098</f>
        <v>3989.4</v>
      </c>
      <c r="M451">
        <f>ROUND(ROUND(L451*Source!I3336, 6)*1, 2)</f>
        <v>4188.87</v>
      </c>
      <c r="N451">
        <f>SmtRes!AA1098</f>
        <v>997.35</v>
      </c>
      <c r="O451">
        <f>ROUND(ROUND(L451*Source!I3336, 6)*SmtRes!DA1098, 2)</f>
        <v>4188.87</v>
      </c>
      <c r="P451">
        <f>SmtRes!AG1098</f>
        <v>0</v>
      </c>
      <c r="Q451">
        <f>SmtRes!DC1098</f>
        <v>0</v>
      </c>
      <c r="R451">
        <f>ROUND(ROUND(Q451*Source!I3336, 6)*1, 2)</f>
        <v>0</v>
      </c>
      <c r="S451">
        <f>SmtRes!AC1098</f>
        <v>0</v>
      </c>
      <c r="T451">
        <f>ROUND(ROUND(Q451*Source!I3336, 6)*SmtRes!AK1098, 2)</f>
        <v>0</v>
      </c>
      <c r="U451">
        <v>3</v>
      </c>
      <c r="Z451">
        <f>SmtRes!X1098</f>
        <v>1583670906</v>
      </c>
      <c r="AA451">
        <v>-274985448</v>
      </c>
      <c r="AB451">
        <v>-274985448</v>
      </c>
    </row>
    <row r="452" spans="1:28" x14ac:dyDescent="0.2">
      <c r="A452">
        <v>20</v>
      </c>
      <c r="B452">
        <v>1097</v>
      </c>
      <c r="C452">
        <v>3</v>
      </c>
      <c r="D452">
        <v>0</v>
      </c>
      <c r="E452">
        <f>SmtRes!AV1097</f>
        <v>0</v>
      </c>
      <c r="F452" t="str">
        <f>SmtRes!I1097</f>
        <v>21.1-11-108</v>
      </c>
      <c r="G452" t="str">
        <f>SmtRes!K1097</f>
        <v>Шурупы-саморезы, размер 3,5х45 мм</v>
      </c>
      <c r="H452" t="str">
        <f>SmtRes!O1097</f>
        <v>т</v>
      </c>
      <c r="I452">
        <f>SmtRes!Y1097*Source!I3336</f>
        <v>7.7700000000000002E-4</v>
      </c>
      <c r="J452">
        <f>SmtRes!AO1097</f>
        <v>1</v>
      </c>
      <c r="K452">
        <f>SmtRes!AE1097</f>
        <v>190540.34</v>
      </c>
      <c r="L452">
        <f>SmtRes!DB1097</f>
        <v>141</v>
      </c>
      <c r="M452">
        <f>ROUND(ROUND(L452*Source!I3336, 6)*1, 2)</f>
        <v>148.05000000000001</v>
      </c>
      <c r="N452">
        <f>SmtRes!AA1097</f>
        <v>190540.34</v>
      </c>
      <c r="O452">
        <f>ROUND(ROUND(L452*Source!I3336, 6)*SmtRes!DA1097, 2)</f>
        <v>148.05000000000001</v>
      </c>
      <c r="P452">
        <f>SmtRes!AG1097</f>
        <v>0</v>
      </c>
      <c r="Q452">
        <f>SmtRes!DC1097</f>
        <v>0</v>
      </c>
      <c r="R452">
        <f>ROUND(ROUND(Q452*Source!I3336, 6)*1, 2)</f>
        <v>0</v>
      </c>
      <c r="S452">
        <f>SmtRes!AC1097</f>
        <v>0</v>
      </c>
      <c r="T452">
        <f>ROUND(ROUND(Q452*Source!I3336, 6)*SmtRes!AK1097, 2)</f>
        <v>0</v>
      </c>
      <c r="U452">
        <v>3</v>
      </c>
      <c r="Z452">
        <f>SmtRes!X1097</f>
        <v>-181271767</v>
      </c>
      <c r="AA452">
        <v>-2066596354</v>
      </c>
      <c r="AB452">
        <v>-2066596354</v>
      </c>
    </row>
    <row r="453" spans="1:28" x14ac:dyDescent="0.2">
      <c r="A453">
        <v>20</v>
      </c>
      <c r="B453">
        <v>1096</v>
      </c>
      <c r="C453">
        <v>3</v>
      </c>
      <c r="D453">
        <v>0</v>
      </c>
      <c r="E453">
        <f>SmtRes!AV1096</f>
        <v>0</v>
      </c>
      <c r="F453" t="str">
        <f>SmtRes!I1096</f>
        <v>21.1-1-1065</v>
      </c>
      <c r="G453" t="str">
        <f>SmtRes!K1096</f>
        <v>Кабель-каналы, размер 105х50 мм: ответвления Т-образные</v>
      </c>
      <c r="H453" t="str">
        <f>SmtRes!O1096</f>
        <v>шт.</v>
      </c>
      <c r="I453">
        <f>SmtRes!Y1096*Source!I3336</f>
        <v>2.1</v>
      </c>
      <c r="J453">
        <f>SmtRes!AO1096</f>
        <v>1</v>
      </c>
      <c r="K453">
        <f>SmtRes!AE1096</f>
        <v>1415.18</v>
      </c>
      <c r="L453">
        <f>SmtRes!DB1096</f>
        <v>2830.36</v>
      </c>
      <c r="M453">
        <f>ROUND(ROUND(L453*Source!I3336, 6)*1, 2)</f>
        <v>2971.88</v>
      </c>
      <c r="N453">
        <f>SmtRes!AA1096</f>
        <v>1415.18</v>
      </c>
      <c r="O453">
        <f>ROUND(ROUND(L453*Source!I3336, 6)*SmtRes!DA1096, 2)</f>
        <v>2971.88</v>
      </c>
      <c r="P453">
        <f>SmtRes!AG1096</f>
        <v>0</v>
      </c>
      <c r="Q453">
        <f>SmtRes!DC1096</f>
        <v>0</v>
      </c>
      <c r="R453">
        <f>ROUND(ROUND(Q453*Source!I3336, 6)*1, 2)</f>
        <v>0</v>
      </c>
      <c r="S453">
        <f>SmtRes!AC1096</f>
        <v>0</v>
      </c>
      <c r="T453">
        <f>ROUND(ROUND(Q453*Source!I3336, 6)*SmtRes!AK1096, 2)</f>
        <v>0</v>
      </c>
      <c r="U453">
        <v>3</v>
      </c>
      <c r="Z453">
        <f>SmtRes!X1096</f>
        <v>-1464590454</v>
      </c>
      <c r="AA453">
        <v>-1296774037</v>
      </c>
      <c r="AB453">
        <v>-1296774037</v>
      </c>
    </row>
    <row r="454" spans="1:28" x14ac:dyDescent="0.2">
      <c r="A454">
        <v>20</v>
      </c>
      <c r="B454">
        <v>1114</v>
      </c>
      <c r="C454">
        <v>3</v>
      </c>
      <c r="D454">
        <v>0</v>
      </c>
      <c r="E454">
        <f>SmtRes!AV1114</f>
        <v>0</v>
      </c>
      <c r="F454" t="str">
        <f>SmtRes!I1114</f>
        <v>21.23-13-14</v>
      </c>
      <c r="G454" t="str">
        <f>SmtRes!K1114</f>
        <v>Провода силовые с медными жилами в поливинилхлоридной изоляции, марка ПуГВ, номинальное напряжение до 450 В, число жил и сечение 1х6 мм2</v>
      </c>
      <c r="H454" t="str">
        <f>SmtRes!O1114</f>
        <v>км</v>
      </c>
      <c r="I454">
        <f>SmtRes!Y1114*Source!I3337</f>
        <v>5.1499999999999997E-2</v>
      </c>
      <c r="J454">
        <f>SmtRes!AO1114</f>
        <v>1</v>
      </c>
      <c r="K454">
        <f>SmtRes!AE1114</f>
        <v>99643.05</v>
      </c>
      <c r="L454">
        <f>SmtRes!DB1114</f>
        <v>10263.23</v>
      </c>
      <c r="M454">
        <f>ROUND(ROUND(L454*Source!I3337, 6)*1, 2)</f>
        <v>5131.62</v>
      </c>
      <c r="N454">
        <f>SmtRes!AA1114</f>
        <v>99643.05</v>
      </c>
      <c r="O454">
        <f>ROUND(ROUND(L454*Source!I3337, 6)*SmtRes!DA1114, 2)</f>
        <v>5131.62</v>
      </c>
      <c r="P454">
        <f>SmtRes!AG1114</f>
        <v>0</v>
      </c>
      <c r="Q454">
        <f>SmtRes!DC1114</f>
        <v>0</v>
      </c>
      <c r="R454">
        <f>ROUND(ROUND(Q454*Source!I3337, 6)*1, 2)</f>
        <v>0</v>
      </c>
      <c r="S454">
        <f>SmtRes!AC1114</f>
        <v>0</v>
      </c>
      <c r="T454">
        <f>ROUND(ROUND(Q454*Source!I3337, 6)*SmtRes!AK1114, 2)</f>
        <v>0</v>
      </c>
      <c r="U454">
        <v>3</v>
      </c>
      <c r="Z454">
        <f>SmtRes!X1114</f>
        <v>1173250179</v>
      </c>
      <c r="AA454">
        <v>-458052105</v>
      </c>
      <c r="AB454">
        <v>-458052105</v>
      </c>
    </row>
    <row r="455" spans="1:28" x14ac:dyDescent="0.2">
      <c r="A455">
        <v>20</v>
      </c>
      <c r="B455">
        <v>1113</v>
      </c>
      <c r="C455">
        <v>3</v>
      </c>
      <c r="D455">
        <v>0</v>
      </c>
      <c r="E455">
        <f>SmtRes!AV1113</f>
        <v>0</v>
      </c>
      <c r="F455" t="str">
        <f>SmtRes!I1113</f>
        <v>21.21-5-44</v>
      </c>
      <c r="G455" t="str">
        <f>SmtRes!K1113</f>
        <v>Кнопки для ленты ЛМ, тип 3,5</v>
      </c>
      <c r="H455" t="str">
        <f>SmtRes!O1113</f>
        <v>1000 шт.</v>
      </c>
      <c r="I455">
        <f>SmtRes!Y1113*Source!I3337</f>
        <v>0.01</v>
      </c>
      <c r="J455">
        <f>SmtRes!AO1113</f>
        <v>1</v>
      </c>
      <c r="K455">
        <f>SmtRes!AE1113</f>
        <v>258.44</v>
      </c>
      <c r="L455">
        <f>SmtRes!DB1113</f>
        <v>5.17</v>
      </c>
      <c r="M455">
        <f>ROUND(ROUND(L455*Source!I3337, 6)*1, 2)</f>
        <v>2.59</v>
      </c>
      <c r="N455">
        <f>SmtRes!AA1113</f>
        <v>258.44</v>
      </c>
      <c r="O455">
        <f>ROUND(ROUND(L455*Source!I3337, 6)*SmtRes!DA1113, 2)</f>
        <v>2.59</v>
      </c>
      <c r="P455">
        <f>SmtRes!AG1113</f>
        <v>0</v>
      </c>
      <c r="Q455">
        <f>SmtRes!DC1113</f>
        <v>0</v>
      </c>
      <c r="R455">
        <f>ROUND(ROUND(Q455*Source!I3337, 6)*1, 2)</f>
        <v>0</v>
      </c>
      <c r="S455">
        <f>SmtRes!AC1113</f>
        <v>0</v>
      </c>
      <c r="T455">
        <f>ROUND(ROUND(Q455*Source!I3337, 6)*SmtRes!AK1113, 2)</f>
        <v>0</v>
      </c>
      <c r="U455">
        <v>3</v>
      </c>
      <c r="Z455">
        <f>SmtRes!X1113</f>
        <v>-1680055193</v>
      </c>
      <c r="AA455">
        <v>-2054620093</v>
      </c>
      <c r="AB455">
        <v>-2054620093</v>
      </c>
    </row>
    <row r="456" spans="1:28" x14ac:dyDescent="0.2">
      <c r="A456">
        <v>20</v>
      </c>
      <c r="B456">
        <v>1112</v>
      </c>
      <c r="C456">
        <v>3</v>
      </c>
      <c r="D456">
        <v>0</v>
      </c>
      <c r="E456">
        <f>SmtRes!AV1112</f>
        <v>0</v>
      </c>
      <c r="F456" t="str">
        <f>SmtRes!I1112</f>
        <v>21.21-5-342</v>
      </c>
      <c r="G456" t="str">
        <f>SmtRes!K1112</f>
        <v>Хомуты (стяжки) кабельные из полиамида, размеры 3,6х200 мм</v>
      </c>
      <c r="H456" t="str">
        <f>SmtRes!O1112</f>
        <v>100 шт.</v>
      </c>
      <c r="I456">
        <f>SmtRes!Y1112*Source!I3337</f>
        <v>0.13</v>
      </c>
      <c r="J456">
        <f>SmtRes!AO1112</f>
        <v>1</v>
      </c>
      <c r="K456">
        <f>SmtRes!AE1112</f>
        <v>127.48</v>
      </c>
      <c r="L456">
        <f>SmtRes!DB1112</f>
        <v>33.14</v>
      </c>
      <c r="M456">
        <f>ROUND(ROUND(L456*Source!I3337, 6)*1, 2)</f>
        <v>16.57</v>
      </c>
      <c r="N456">
        <f>SmtRes!AA1112</f>
        <v>127.48</v>
      </c>
      <c r="O456">
        <f>ROUND(ROUND(L456*Source!I3337, 6)*SmtRes!DA1112, 2)</f>
        <v>16.57</v>
      </c>
      <c r="P456">
        <f>SmtRes!AG1112</f>
        <v>0</v>
      </c>
      <c r="Q456">
        <f>SmtRes!DC1112</f>
        <v>0</v>
      </c>
      <c r="R456">
        <f>ROUND(ROUND(Q456*Source!I3337, 6)*1, 2)</f>
        <v>0</v>
      </c>
      <c r="S456">
        <f>SmtRes!AC1112</f>
        <v>0</v>
      </c>
      <c r="T456">
        <f>ROUND(ROUND(Q456*Source!I3337, 6)*SmtRes!AK1112, 2)</f>
        <v>0</v>
      </c>
      <c r="U456">
        <v>3</v>
      </c>
      <c r="Z456">
        <f>SmtRes!X1112</f>
        <v>527662241</v>
      </c>
      <c r="AA456">
        <v>-1533345047</v>
      </c>
      <c r="AB456">
        <v>-1533345047</v>
      </c>
    </row>
    <row r="457" spans="1:28" x14ac:dyDescent="0.2">
      <c r="A457">
        <v>20</v>
      </c>
      <c r="B457">
        <v>1111</v>
      </c>
      <c r="C457">
        <v>3</v>
      </c>
      <c r="D457">
        <v>0</v>
      </c>
      <c r="E457">
        <f>SmtRes!AV1111</f>
        <v>0</v>
      </c>
      <c r="F457" t="str">
        <f>SmtRes!I1111</f>
        <v>21.21-5-305</v>
      </c>
      <c r="G457" t="str">
        <f>SmtRes!K1111</f>
        <v>Сжимы, тип У731М для проводников магистральных сечением от 4 до 10 мм2 и ответвительных от 1,5 до 10 мм2</v>
      </c>
      <c r="H457" t="str">
        <f>SmtRes!O1111</f>
        <v>шт.</v>
      </c>
      <c r="I457">
        <f>SmtRes!Y1111*Source!I3337</f>
        <v>5</v>
      </c>
      <c r="J457">
        <f>SmtRes!AO1111</f>
        <v>1</v>
      </c>
      <c r="K457">
        <f>SmtRes!AE1111</f>
        <v>29.36</v>
      </c>
      <c r="L457">
        <f>SmtRes!DB1111</f>
        <v>293.60000000000002</v>
      </c>
      <c r="M457">
        <f>ROUND(ROUND(L457*Source!I3337, 6)*1, 2)</f>
        <v>146.80000000000001</v>
      </c>
      <c r="N457">
        <f>SmtRes!AA1111</f>
        <v>29.36</v>
      </c>
      <c r="O457">
        <f>ROUND(ROUND(L457*Source!I3337, 6)*SmtRes!DA1111, 2)</f>
        <v>146.80000000000001</v>
      </c>
      <c r="P457">
        <f>SmtRes!AG1111</f>
        <v>0</v>
      </c>
      <c r="Q457">
        <f>SmtRes!DC1111</f>
        <v>0</v>
      </c>
      <c r="R457">
        <f>ROUND(ROUND(Q457*Source!I3337, 6)*1, 2)</f>
        <v>0</v>
      </c>
      <c r="S457">
        <f>SmtRes!AC1111</f>
        <v>0</v>
      </c>
      <c r="T457">
        <f>ROUND(ROUND(Q457*Source!I3337, 6)*SmtRes!AK1111, 2)</f>
        <v>0</v>
      </c>
      <c r="U457">
        <v>3</v>
      </c>
      <c r="Z457">
        <f>SmtRes!X1111</f>
        <v>1884843886</v>
      </c>
      <c r="AA457">
        <v>1143219249</v>
      </c>
      <c r="AB457">
        <v>1143219249</v>
      </c>
    </row>
    <row r="458" spans="1:28" x14ac:dyDescent="0.2">
      <c r="A458">
        <v>20</v>
      </c>
      <c r="B458">
        <v>1110</v>
      </c>
      <c r="C458">
        <v>3</v>
      </c>
      <c r="D458">
        <v>0</v>
      </c>
      <c r="E458">
        <f>SmtRes!AV1110</f>
        <v>0</v>
      </c>
      <c r="F458" t="str">
        <f>SmtRes!I1110</f>
        <v>21.21-5-2</v>
      </c>
      <c r="G458" t="str">
        <f>SmtRes!K1110</f>
        <v>Бирки маркировочные для кабелей и проводов, тип У153 У3,5</v>
      </c>
      <c r="H458" t="str">
        <f>SmtRes!O1110</f>
        <v>1000 шт.</v>
      </c>
      <c r="I458">
        <f>SmtRes!Y1110*Source!I3337</f>
        <v>2.5000000000000001E-3</v>
      </c>
      <c r="J458">
        <f>SmtRes!AO1110</f>
        <v>1</v>
      </c>
      <c r="K458">
        <f>SmtRes!AE1110</f>
        <v>718.56</v>
      </c>
      <c r="L458">
        <f>SmtRes!DB1110</f>
        <v>3.59</v>
      </c>
      <c r="M458">
        <f>ROUND(ROUND(L458*Source!I3337, 6)*1, 2)</f>
        <v>1.8</v>
      </c>
      <c r="N458">
        <f>SmtRes!AA1110</f>
        <v>718.56</v>
      </c>
      <c r="O458">
        <f>ROUND(ROUND(L458*Source!I3337, 6)*SmtRes!DA1110, 2)</f>
        <v>1.8</v>
      </c>
      <c r="P458">
        <f>SmtRes!AG1110</f>
        <v>0</v>
      </c>
      <c r="Q458">
        <f>SmtRes!DC1110</f>
        <v>0</v>
      </c>
      <c r="R458">
        <f>ROUND(ROUND(Q458*Source!I3337, 6)*1, 2)</f>
        <v>0</v>
      </c>
      <c r="S458">
        <f>SmtRes!AC1110</f>
        <v>0</v>
      </c>
      <c r="T458">
        <f>ROUND(ROUND(Q458*Source!I3337, 6)*SmtRes!AK1110, 2)</f>
        <v>0</v>
      </c>
      <c r="U458">
        <v>3</v>
      </c>
      <c r="Z458">
        <f>SmtRes!X1110</f>
        <v>-1948375318</v>
      </c>
      <c r="AA458">
        <v>299589489</v>
      </c>
      <c r="AB458">
        <v>299589489</v>
      </c>
    </row>
    <row r="459" spans="1:28" x14ac:dyDescent="0.2">
      <c r="A459">
        <v>20</v>
      </c>
      <c r="B459">
        <v>1109</v>
      </c>
      <c r="C459">
        <v>3</v>
      </c>
      <c r="D459">
        <v>0</v>
      </c>
      <c r="E459">
        <f>SmtRes!AV1109</f>
        <v>0</v>
      </c>
      <c r="F459" t="str">
        <f>SmtRes!I1109</f>
        <v>21.21-5-114</v>
      </c>
      <c r="G459" t="str">
        <f>SmtRes!K1109</f>
        <v>Лента монтажная, тип ЛМ-5</v>
      </c>
      <c r="H459" t="str">
        <f>SmtRes!O1109</f>
        <v>м</v>
      </c>
      <c r="I459">
        <f>SmtRes!Y1109*Source!I3337</f>
        <v>2.5</v>
      </c>
      <c r="J459">
        <f>SmtRes!AO1109</f>
        <v>1</v>
      </c>
      <c r="K459">
        <f>SmtRes!AE1109</f>
        <v>5.71</v>
      </c>
      <c r="L459">
        <f>SmtRes!DB1109</f>
        <v>28.55</v>
      </c>
      <c r="M459">
        <f>ROUND(ROUND(L459*Source!I3337, 6)*1, 2)</f>
        <v>14.28</v>
      </c>
      <c r="N459">
        <f>SmtRes!AA1109</f>
        <v>5.71</v>
      </c>
      <c r="O459">
        <f>ROUND(ROUND(L459*Source!I3337, 6)*SmtRes!DA1109, 2)</f>
        <v>14.28</v>
      </c>
      <c r="P459">
        <f>SmtRes!AG1109</f>
        <v>0</v>
      </c>
      <c r="Q459">
        <f>SmtRes!DC1109</f>
        <v>0</v>
      </c>
      <c r="R459">
        <f>ROUND(ROUND(Q459*Source!I3337, 6)*1, 2)</f>
        <v>0</v>
      </c>
      <c r="S459">
        <f>SmtRes!AC1109</f>
        <v>0</v>
      </c>
      <c r="T459">
        <f>ROUND(ROUND(Q459*Source!I3337, 6)*SmtRes!AK1109, 2)</f>
        <v>0</v>
      </c>
      <c r="U459">
        <v>3</v>
      </c>
      <c r="Z459">
        <f>SmtRes!X1109</f>
        <v>-1189895200</v>
      </c>
      <c r="AA459">
        <v>193152040</v>
      </c>
      <c r="AB459">
        <v>193152040</v>
      </c>
    </row>
    <row r="460" spans="1:28" x14ac:dyDescent="0.2">
      <c r="A460">
        <v>20</v>
      </c>
      <c r="B460">
        <v>1108</v>
      </c>
      <c r="C460">
        <v>3</v>
      </c>
      <c r="D460">
        <v>0</v>
      </c>
      <c r="E460">
        <f>SmtRes!AV1108</f>
        <v>0</v>
      </c>
      <c r="F460" t="str">
        <f>SmtRes!I1108</f>
        <v>21.1-20-10</v>
      </c>
      <c r="G460" t="str">
        <f>SmtRes!K1108</f>
        <v>Лента изоляционная хлопчатобумажная</v>
      </c>
      <c r="H460" t="str">
        <f>SmtRes!O1108</f>
        <v>кг</v>
      </c>
      <c r="I460">
        <f>SmtRes!Y1108*Source!I3337</f>
        <v>0.08</v>
      </c>
      <c r="J460">
        <f>SmtRes!AO1108</f>
        <v>1</v>
      </c>
      <c r="K460">
        <f>SmtRes!AE1108</f>
        <v>363.22</v>
      </c>
      <c r="L460">
        <f>SmtRes!DB1108</f>
        <v>58.12</v>
      </c>
      <c r="M460">
        <f>ROUND(ROUND(L460*Source!I3337, 6)*1, 2)</f>
        <v>29.06</v>
      </c>
      <c r="N460">
        <f>SmtRes!AA1108</f>
        <v>363.22</v>
      </c>
      <c r="O460">
        <f>ROUND(ROUND(L460*Source!I3337, 6)*SmtRes!DA1108, 2)</f>
        <v>29.06</v>
      </c>
      <c r="P460">
        <f>SmtRes!AG1108</f>
        <v>0</v>
      </c>
      <c r="Q460">
        <f>SmtRes!DC1108</f>
        <v>0</v>
      </c>
      <c r="R460">
        <f>ROUND(ROUND(Q460*Source!I3337, 6)*1, 2)</f>
        <v>0</v>
      </c>
      <c r="S460">
        <f>SmtRes!AC1108</f>
        <v>0</v>
      </c>
      <c r="T460">
        <f>ROUND(ROUND(Q460*Source!I3337, 6)*SmtRes!AK1108, 2)</f>
        <v>0</v>
      </c>
      <c r="U460">
        <v>3</v>
      </c>
      <c r="Z460">
        <f>SmtRes!X1108</f>
        <v>1719425291</v>
      </c>
      <c r="AA460">
        <v>-1596111638</v>
      </c>
      <c r="AB460">
        <v>-1596111638</v>
      </c>
    </row>
    <row r="461" spans="1:28" x14ac:dyDescent="0.2">
      <c r="A461">
        <f>Source!A3338</f>
        <v>17</v>
      </c>
      <c r="B461">
        <v>3338</v>
      </c>
      <c r="C461">
        <v>3</v>
      </c>
      <c r="D461">
        <f>Source!BI3338</f>
        <v>4</v>
      </c>
      <c r="E461">
        <f>Source!FS3338</f>
        <v>0</v>
      </c>
      <c r="F461" t="str">
        <f>Source!F3338</f>
        <v>21.23-8-270</v>
      </c>
      <c r="G461" t="str">
        <f>Source!G3338</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461" t="str">
        <f>Source!H3338</f>
        <v>км</v>
      </c>
      <c r="I461">
        <f>Source!I3338</f>
        <v>0.05</v>
      </c>
      <c r="J461">
        <v>1</v>
      </c>
      <c r="K461">
        <f>Source!AC3338</f>
        <v>129532.62</v>
      </c>
      <c r="M461">
        <f>ROUND(K461*I461, 2)</f>
        <v>6476.63</v>
      </c>
      <c r="N461">
        <f>Source!AC3338*IF(Source!BC3338&lt;&gt; 0, Source!BC3338, 1)</f>
        <v>129532.62</v>
      </c>
      <c r="O461">
        <f>ROUND(N461*I461, 2)</f>
        <v>6476.63</v>
      </c>
      <c r="P461">
        <f>Source!AE3338</f>
        <v>0</v>
      </c>
      <c r="R461">
        <f>ROUND(P461*I461, 2)</f>
        <v>0</v>
      </c>
      <c r="S461">
        <f>Source!AE3338*IF(Source!BS3338&lt;&gt; 0, Source!BS3338, 1)</f>
        <v>0</v>
      </c>
      <c r="T461">
        <f>ROUND(S461*I461, 2)</f>
        <v>0</v>
      </c>
      <c r="U461">
        <v>3</v>
      </c>
      <c r="Z461">
        <f>Source!GF3338</f>
        <v>7717958</v>
      </c>
      <c r="AA461">
        <v>2094450950</v>
      </c>
      <c r="AB461">
        <v>2094450950</v>
      </c>
    </row>
    <row r="462" spans="1:28" x14ac:dyDescent="0.2">
      <c r="A462">
        <f>Source!A3372</f>
        <v>4</v>
      </c>
      <c r="B462">
        <v>3372</v>
      </c>
      <c r="G462" t="str">
        <f>Source!G3372</f>
        <v>Помещение 329 Коридор</v>
      </c>
    </row>
    <row r="463" spans="1:28" x14ac:dyDescent="0.2">
      <c r="A463">
        <f>Source!A3409</f>
        <v>4</v>
      </c>
      <c r="B463">
        <v>3409</v>
      </c>
      <c r="G463" t="str">
        <f>Source!G3409</f>
        <v>Помещение 330 Лаборанская</v>
      </c>
    </row>
    <row r="464" spans="1:28" x14ac:dyDescent="0.2">
      <c r="A464">
        <v>20</v>
      </c>
      <c r="B464">
        <v>1123</v>
      </c>
      <c r="C464">
        <v>3</v>
      </c>
      <c r="D464">
        <v>0</v>
      </c>
      <c r="E464">
        <f>SmtRes!AV1123</f>
        <v>0</v>
      </c>
      <c r="F464" t="str">
        <f>SmtRes!I1123</f>
        <v>21.7-3-29</v>
      </c>
      <c r="G464" t="str">
        <f>SmtRes!K1123</f>
        <v>Сверло алмазное кольцевое, высокоэффективное, для всех типов бетона, длина 430 мм, диаметр 72 мм</v>
      </c>
      <c r="H464" t="str">
        <f>SmtRes!O1123</f>
        <v>шт.</v>
      </c>
      <c r="I464">
        <f>SmtRes!Y1123*Source!I3414</f>
        <v>1.34E-3</v>
      </c>
      <c r="J464">
        <f>SmtRes!AO1123</f>
        <v>1</v>
      </c>
      <c r="K464">
        <f>SmtRes!AE1123</f>
        <v>16620.27</v>
      </c>
      <c r="L464">
        <f>SmtRes!DB1123</f>
        <v>111.36</v>
      </c>
      <c r="M464">
        <f>ROUND(ROUND(L464*Source!I3414, 6)*1, 2)</f>
        <v>22.27</v>
      </c>
      <c r="N464">
        <f>SmtRes!AA1123</f>
        <v>16620.27</v>
      </c>
      <c r="O464">
        <f>ROUND(ROUND(L464*Source!I3414, 6)*SmtRes!DA1123, 2)</f>
        <v>22.27</v>
      </c>
      <c r="P464">
        <f>SmtRes!AG1123</f>
        <v>0</v>
      </c>
      <c r="Q464">
        <f>SmtRes!DC1123</f>
        <v>0</v>
      </c>
      <c r="R464">
        <f>ROUND(ROUND(Q464*Source!I3414, 6)*1, 2)</f>
        <v>0</v>
      </c>
      <c r="S464">
        <f>SmtRes!AC1123</f>
        <v>0</v>
      </c>
      <c r="T464">
        <f>ROUND(ROUND(Q464*Source!I3414, 6)*SmtRes!AK1123, 2)</f>
        <v>0</v>
      </c>
      <c r="U464">
        <v>3</v>
      </c>
      <c r="Z464">
        <f>SmtRes!X1123</f>
        <v>656259231</v>
      </c>
      <c r="AA464">
        <v>-55341773</v>
      </c>
      <c r="AB464">
        <v>-55341773</v>
      </c>
    </row>
    <row r="465" spans="1:28" x14ac:dyDescent="0.2">
      <c r="A465">
        <v>20</v>
      </c>
      <c r="B465">
        <v>1122</v>
      </c>
      <c r="C465">
        <v>3</v>
      </c>
      <c r="D465">
        <v>0</v>
      </c>
      <c r="E465">
        <f>SmtRes!AV1122</f>
        <v>0</v>
      </c>
      <c r="F465" t="str">
        <f>SmtRes!I1122</f>
        <v>21.1-25-13</v>
      </c>
      <c r="G465" t="str">
        <f>SmtRes!K1122</f>
        <v>Вода</v>
      </c>
      <c r="H465" t="str">
        <f>SmtRes!O1122</f>
        <v>м3</v>
      </c>
      <c r="I465">
        <f>SmtRes!Y1122*Source!I3414</f>
        <v>3.5200000000000006E-3</v>
      </c>
      <c r="J465">
        <f>SmtRes!AO1122</f>
        <v>1</v>
      </c>
      <c r="K465">
        <f>SmtRes!AE1122</f>
        <v>54.81</v>
      </c>
      <c r="L465">
        <f>SmtRes!DB1122</f>
        <v>0.96</v>
      </c>
      <c r="M465">
        <f>ROUND(ROUND(L465*Source!I3414, 6)*1, 2)</f>
        <v>0.19</v>
      </c>
      <c r="N465">
        <f>SmtRes!AA1122</f>
        <v>54.81</v>
      </c>
      <c r="O465">
        <f>ROUND(ROUND(L465*Source!I3414, 6)*SmtRes!DA1122, 2)</f>
        <v>0.19</v>
      </c>
      <c r="P465">
        <f>SmtRes!AG1122</f>
        <v>0</v>
      </c>
      <c r="Q465">
        <f>SmtRes!DC1122</f>
        <v>0</v>
      </c>
      <c r="R465">
        <f>ROUND(ROUND(Q465*Source!I3414, 6)*1, 2)</f>
        <v>0</v>
      </c>
      <c r="S465">
        <f>SmtRes!AC1122</f>
        <v>0</v>
      </c>
      <c r="T465">
        <f>ROUND(ROUND(Q465*Source!I3414, 6)*SmtRes!AK1122, 2)</f>
        <v>0</v>
      </c>
      <c r="U465">
        <v>3</v>
      </c>
      <c r="Z465">
        <f>SmtRes!X1122</f>
        <v>-35091971</v>
      </c>
      <c r="AA465">
        <v>1203958368</v>
      </c>
      <c r="AB465">
        <v>1203958368</v>
      </c>
    </row>
    <row r="466" spans="1:28" x14ac:dyDescent="0.2">
      <c r="A466">
        <f>Source!A3416</f>
        <v>17</v>
      </c>
      <c r="B466">
        <v>3416</v>
      </c>
      <c r="C466">
        <v>3</v>
      </c>
      <c r="D466">
        <f>Source!BI3416</f>
        <v>4</v>
      </c>
      <c r="E466">
        <f>Source!FS3416</f>
        <v>0</v>
      </c>
      <c r="F466" t="str">
        <f>Source!F3416</f>
        <v>21.23-8-140</v>
      </c>
      <c r="G466" t="str">
        <f>Source!G3416</f>
        <v>Кабели силовые с медными жилами, с изоляцией и оболочкой из поливинилхлоридных композиций пониженной пожароопасности, с низким дымо - и газовыделением, марка ВВГнг(А)-LS, напряжение 660 В, число жил и сечение, мм2: 3х2,5</v>
      </c>
      <c r="H466" t="str">
        <f>Source!H3416</f>
        <v>км</v>
      </c>
      <c r="I466">
        <f>Source!I3416</f>
        <v>2E-3</v>
      </c>
      <c r="J466">
        <v>1</v>
      </c>
      <c r="K466">
        <f>Source!AC3416</f>
        <v>99860.32</v>
      </c>
      <c r="M466">
        <f>ROUND(K466*I466, 2)</f>
        <v>199.72</v>
      </c>
      <c r="N466">
        <f>Source!AC3416*IF(Source!BC3416&lt;&gt; 0, Source!BC3416, 1)</f>
        <v>99860.32</v>
      </c>
      <c r="O466">
        <f>ROUND(N466*I466, 2)</f>
        <v>199.72</v>
      </c>
      <c r="P466">
        <f>Source!AE3416</f>
        <v>0</v>
      </c>
      <c r="R466">
        <f>ROUND(P466*I466, 2)</f>
        <v>0</v>
      </c>
      <c r="S466">
        <f>Source!AE3416*IF(Source!BS3416&lt;&gt; 0, Source!BS3416, 1)</f>
        <v>0</v>
      </c>
      <c r="T466">
        <f>ROUND(S466*I466, 2)</f>
        <v>0</v>
      </c>
      <c r="U466">
        <v>3</v>
      </c>
      <c r="Z466">
        <f>Source!GF3416</f>
        <v>2077141205</v>
      </c>
      <c r="AA466">
        <v>472379674</v>
      </c>
      <c r="AB466">
        <v>472379674</v>
      </c>
    </row>
    <row r="467" spans="1:28" x14ac:dyDescent="0.2">
      <c r="A467">
        <f>Source!A3417</f>
        <v>17</v>
      </c>
      <c r="B467">
        <v>3417</v>
      </c>
      <c r="C467">
        <v>3</v>
      </c>
      <c r="D467">
        <f>Source!BI3417</f>
        <v>4</v>
      </c>
      <c r="E467">
        <f>Source!FS3417</f>
        <v>0</v>
      </c>
      <c r="F467" t="str">
        <f>Source!F3417</f>
        <v>21.21-5-84</v>
      </c>
      <c r="G467" t="str">
        <f>Source!G3417</f>
        <v>Коробки для установки выключателей, переключателей и штепсельных розеток при скрытой электропроводке, тип КУВ-1М УХЛЗ</v>
      </c>
      <c r="H467" t="str">
        <f>Source!H3417</f>
        <v>1000 шт.</v>
      </c>
      <c r="I467">
        <f>Source!I3417</f>
        <v>6.0000000000000001E-3</v>
      </c>
      <c r="J467">
        <v>1</v>
      </c>
      <c r="K467">
        <f>Source!AC3417</f>
        <v>72169.899999999994</v>
      </c>
      <c r="M467">
        <f>ROUND(K467*I467, 2)</f>
        <v>433.02</v>
      </c>
      <c r="N467">
        <f>Source!AC3417*IF(Source!BC3417&lt;&gt; 0, Source!BC3417, 1)</f>
        <v>72169.899999999994</v>
      </c>
      <c r="O467">
        <f>ROUND(N467*I467, 2)</f>
        <v>433.02</v>
      </c>
      <c r="P467">
        <f>Source!AE3417</f>
        <v>0</v>
      </c>
      <c r="R467">
        <f>ROUND(P467*I467, 2)</f>
        <v>0</v>
      </c>
      <c r="S467">
        <f>Source!AE3417*IF(Source!BS3417&lt;&gt; 0, Source!BS3417, 1)</f>
        <v>0</v>
      </c>
      <c r="T467">
        <f>ROUND(S467*I467, 2)</f>
        <v>0</v>
      </c>
      <c r="U467">
        <v>3</v>
      </c>
      <c r="Z467">
        <f>Source!GF3417</f>
        <v>653953554</v>
      </c>
      <c r="AA467">
        <v>-1378273173</v>
      </c>
      <c r="AB467">
        <v>-1378273173</v>
      </c>
    </row>
    <row r="468" spans="1:28" x14ac:dyDescent="0.2">
      <c r="A468">
        <v>20</v>
      </c>
      <c r="B468">
        <v>1144</v>
      </c>
      <c r="C468">
        <v>3</v>
      </c>
      <c r="D468">
        <v>0</v>
      </c>
      <c r="E468">
        <f>SmtRes!AV1144</f>
        <v>0</v>
      </c>
      <c r="F468" t="str">
        <f>SmtRes!I1144</f>
        <v>21.1-25-1042</v>
      </c>
      <c r="G468" t="str">
        <f>SmtRes!K1144</f>
        <v>Кабель-каналы, размер 105х50 мм: углы плоские</v>
      </c>
      <c r="H468" t="str">
        <f>SmtRes!O1144</f>
        <v>шт.</v>
      </c>
      <c r="I468">
        <f>SmtRes!Y1144*Source!I3421</f>
        <v>2.1</v>
      </c>
      <c r="J468">
        <f>SmtRes!AO1144</f>
        <v>1</v>
      </c>
      <c r="K468">
        <f>SmtRes!AE1144</f>
        <v>947.75</v>
      </c>
      <c r="L468">
        <f>SmtRes!DB1144</f>
        <v>1895.5</v>
      </c>
      <c r="M468">
        <f>ROUND(ROUND(L468*Source!I3421, 6)*1, 2)</f>
        <v>1990.28</v>
      </c>
      <c r="N468">
        <f>SmtRes!AA1144</f>
        <v>947.75</v>
      </c>
      <c r="O468">
        <f>ROUND(ROUND(L468*Source!I3421, 6)*SmtRes!DA1144, 2)</f>
        <v>1990.28</v>
      </c>
      <c r="P468">
        <f>SmtRes!AG1144</f>
        <v>0</v>
      </c>
      <c r="Q468">
        <f>SmtRes!DC1144</f>
        <v>0</v>
      </c>
      <c r="R468">
        <f>ROUND(ROUND(Q468*Source!I3421, 6)*1, 2)</f>
        <v>0</v>
      </c>
      <c r="S468">
        <f>SmtRes!AC1144</f>
        <v>0</v>
      </c>
      <c r="T468">
        <f>ROUND(ROUND(Q468*Source!I3421, 6)*SmtRes!AK1144, 2)</f>
        <v>0</v>
      </c>
      <c r="U468">
        <v>3</v>
      </c>
      <c r="Z468">
        <f>SmtRes!X1144</f>
        <v>1625024360</v>
      </c>
      <c r="AA468">
        <v>1537823898</v>
      </c>
      <c r="AB468">
        <v>1537823898</v>
      </c>
    </row>
    <row r="469" spans="1:28" x14ac:dyDescent="0.2">
      <c r="A469">
        <v>20</v>
      </c>
      <c r="B469">
        <v>1143</v>
      </c>
      <c r="C469">
        <v>3</v>
      </c>
      <c r="D469">
        <v>0</v>
      </c>
      <c r="E469">
        <f>SmtRes!AV1143</f>
        <v>0</v>
      </c>
      <c r="F469" t="str">
        <f>SmtRes!I1143</f>
        <v>21.1-25-1041</v>
      </c>
      <c r="G469" t="str">
        <f>SmtRes!K1143</f>
        <v>Кабель-каналы, размер 105х50 мм: углы наружные</v>
      </c>
      <c r="H469" t="str">
        <f>SmtRes!O1143</f>
        <v>шт.</v>
      </c>
      <c r="I469">
        <f>SmtRes!Y1143*Source!I3421</f>
        <v>15.75</v>
      </c>
      <c r="J469">
        <f>SmtRes!AO1143</f>
        <v>1</v>
      </c>
      <c r="K469">
        <f>SmtRes!AE1143</f>
        <v>776.23</v>
      </c>
      <c r="L469">
        <f>SmtRes!DB1143</f>
        <v>11643.45</v>
      </c>
      <c r="M469">
        <f>ROUND(ROUND(L469*Source!I3421, 6)*1, 2)</f>
        <v>12225.62</v>
      </c>
      <c r="N469">
        <f>SmtRes!AA1143</f>
        <v>776.23</v>
      </c>
      <c r="O469">
        <f>ROUND(ROUND(L469*Source!I3421, 6)*SmtRes!DA1143, 2)</f>
        <v>12225.62</v>
      </c>
      <c r="P469">
        <f>SmtRes!AG1143</f>
        <v>0</v>
      </c>
      <c r="Q469">
        <f>SmtRes!DC1143</f>
        <v>0</v>
      </c>
      <c r="R469">
        <f>ROUND(ROUND(Q469*Source!I3421, 6)*1, 2)</f>
        <v>0</v>
      </c>
      <c r="S469">
        <f>SmtRes!AC1143</f>
        <v>0</v>
      </c>
      <c r="T469">
        <f>ROUND(ROUND(Q469*Source!I3421, 6)*SmtRes!AK1143, 2)</f>
        <v>0</v>
      </c>
      <c r="U469">
        <v>3</v>
      </c>
      <c r="Z469">
        <f>SmtRes!X1143</f>
        <v>-1994768362</v>
      </c>
      <c r="AA469">
        <v>-619013872</v>
      </c>
      <c r="AB469">
        <v>-619013872</v>
      </c>
    </row>
    <row r="470" spans="1:28" x14ac:dyDescent="0.2">
      <c r="A470">
        <v>20</v>
      </c>
      <c r="B470">
        <v>1142</v>
      </c>
      <c r="C470">
        <v>3</v>
      </c>
      <c r="D470">
        <v>0</v>
      </c>
      <c r="E470">
        <f>SmtRes!AV1142</f>
        <v>0</v>
      </c>
      <c r="F470" t="str">
        <f>SmtRes!I1142</f>
        <v>21.1-25-1040</v>
      </c>
      <c r="G470" t="str">
        <f>SmtRes!K1142</f>
        <v>Кабель-каналы, размер 105х50 мм: углы внутренние</v>
      </c>
      <c r="H470" t="str">
        <f>SmtRes!O1142</f>
        <v>шт.</v>
      </c>
      <c r="I470">
        <f>SmtRes!Y1142*Source!I3421</f>
        <v>2.1</v>
      </c>
      <c r="J470">
        <f>SmtRes!AO1142</f>
        <v>1</v>
      </c>
      <c r="K470">
        <f>SmtRes!AE1142</f>
        <v>666.11</v>
      </c>
      <c r="L470">
        <f>SmtRes!DB1142</f>
        <v>1332.22</v>
      </c>
      <c r="M470">
        <f>ROUND(ROUND(L470*Source!I3421, 6)*1, 2)</f>
        <v>1398.83</v>
      </c>
      <c r="N470">
        <f>SmtRes!AA1142</f>
        <v>666.11</v>
      </c>
      <c r="O470">
        <f>ROUND(ROUND(L470*Source!I3421, 6)*SmtRes!DA1142, 2)</f>
        <v>1398.83</v>
      </c>
      <c r="P470">
        <f>SmtRes!AG1142</f>
        <v>0</v>
      </c>
      <c r="Q470">
        <f>SmtRes!DC1142</f>
        <v>0</v>
      </c>
      <c r="R470">
        <f>ROUND(ROUND(Q470*Source!I3421, 6)*1, 2)</f>
        <v>0</v>
      </c>
      <c r="S470">
        <f>SmtRes!AC1142</f>
        <v>0</v>
      </c>
      <c r="T470">
        <f>ROUND(ROUND(Q470*Source!I3421, 6)*SmtRes!AK1142, 2)</f>
        <v>0</v>
      </c>
      <c r="U470">
        <v>3</v>
      </c>
      <c r="Z470">
        <f>SmtRes!X1142</f>
        <v>1509415827</v>
      </c>
      <c r="AA470">
        <v>746688475</v>
      </c>
      <c r="AB470">
        <v>746688475</v>
      </c>
    </row>
    <row r="471" spans="1:28" x14ac:dyDescent="0.2">
      <c r="A471">
        <v>20</v>
      </c>
      <c r="B471">
        <v>1141</v>
      </c>
      <c r="C471">
        <v>3</v>
      </c>
      <c r="D471">
        <v>0</v>
      </c>
      <c r="E471">
        <f>SmtRes!AV1141</f>
        <v>0</v>
      </c>
      <c r="F471" t="str">
        <f>SmtRes!I1141</f>
        <v>21.1-25-1038</v>
      </c>
      <c r="G471" t="str">
        <f>SmtRes!K1141</f>
        <v>Кабель-каналы, размер 105х50 мм: накладки на стык профилей</v>
      </c>
      <c r="H471" t="str">
        <f>SmtRes!O1141</f>
        <v>шт.</v>
      </c>
      <c r="I471">
        <f>SmtRes!Y1141*Source!I3421</f>
        <v>4.2</v>
      </c>
      <c r="J471">
        <f>SmtRes!AO1141</f>
        <v>1</v>
      </c>
      <c r="K471">
        <f>SmtRes!AE1141</f>
        <v>54.24</v>
      </c>
      <c r="L471">
        <f>SmtRes!DB1141</f>
        <v>216.96</v>
      </c>
      <c r="M471">
        <f>ROUND(ROUND(L471*Source!I3421, 6)*1, 2)</f>
        <v>227.81</v>
      </c>
      <c r="N471">
        <f>SmtRes!AA1141</f>
        <v>54.24</v>
      </c>
      <c r="O471">
        <f>ROUND(ROUND(L471*Source!I3421, 6)*SmtRes!DA1141, 2)</f>
        <v>227.81</v>
      </c>
      <c r="P471">
        <f>SmtRes!AG1141</f>
        <v>0</v>
      </c>
      <c r="Q471">
        <f>SmtRes!DC1141</f>
        <v>0</v>
      </c>
      <c r="R471">
        <f>ROUND(ROUND(Q471*Source!I3421, 6)*1, 2)</f>
        <v>0</v>
      </c>
      <c r="S471">
        <f>SmtRes!AC1141</f>
        <v>0</v>
      </c>
      <c r="T471">
        <f>ROUND(ROUND(Q471*Source!I3421, 6)*SmtRes!AK1141, 2)</f>
        <v>0</v>
      </c>
      <c r="U471">
        <v>3</v>
      </c>
      <c r="Z471">
        <f>SmtRes!X1141</f>
        <v>-2070555848</v>
      </c>
      <c r="AA471">
        <v>-158674467</v>
      </c>
      <c r="AB471">
        <v>-158674467</v>
      </c>
    </row>
    <row r="472" spans="1:28" x14ac:dyDescent="0.2">
      <c r="A472">
        <v>20</v>
      </c>
      <c r="B472">
        <v>1140</v>
      </c>
      <c r="C472">
        <v>3</v>
      </c>
      <c r="D472">
        <v>0</v>
      </c>
      <c r="E472">
        <f>SmtRes!AV1140</f>
        <v>0</v>
      </c>
      <c r="F472" t="str">
        <f>SmtRes!I1140</f>
        <v>21.1-25-1037</v>
      </c>
      <c r="G472" t="str">
        <f>SmtRes!K1140</f>
        <v>Кабель-каналы, размер 105х50 мм: накладки на стык крышки</v>
      </c>
      <c r="H472" t="str">
        <f>SmtRes!O1140</f>
        <v>шт.</v>
      </c>
      <c r="I472">
        <f>SmtRes!Y1140*Source!I3421</f>
        <v>4.2</v>
      </c>
      <c r="J472">
        <f>SmtRes!AO1140</f>
        <v>1</v>
      </c>
      <c r="K472">
        <f>SmtRes!AE1140</f>
        <v>172.42</v>
      </c>
      <c r="L472">
        <f>SmtRes!DB1140</f>
        <v>689.68</v>
      </c>
      <c r="M472">
        <f>ROUND(ROUND(L472*Source!I3421, 6)*1, 2)</f>
        <v>724.16</v>
      </c>
      <c r="N472">
        <f>SmtRes!AA1140</f>
        <v>172.42</v>
      </c>
      <c r="O472">
        <f>ROUND(ROUND(L472*Source!I3421, 6)*SmtRes!DA1140, 2)</f>
        <v>724.16</v>
      </c>
      <c r="P472">
        <f>SmtRes!AG1140</f>
        <v>0</v>
      </c>
      <c r="Q472">
        <f>SmtRes!DC1140</f>
        <v>0</v>
      </c>
      <c r="R472">
        <f>ROUND(ROUND(Q472*Source!I3421, 6)*1, 2)</f>
        <v>0</v>
      </c>
      <c r="S472">
        <f>SmtRes!AC1140</f>
        <v>0</v>
      </c>
      <c r="T472">
        <f>ROUND(ROUND(Q472*Source!I3421, 6)*SmtRes!AK1140, 2)</f>
        <v>0</v>
      </c>
      <c r="U472">
        <v>3</v>
      </c>
      <c r="Z472">
        <f>SmtRes!X1140</f>
        <v>1474194811</v>
      </c>
      <c r="AA472">
        <v>528708715</v>
      </c>
      <c r="AB472">
        <v>528708715</v>
      </c>
    </row>
    <row r="473" spans="1:28" x14ac:dyDescent="0.2">
      <c r="A473">
        <v>20</v>
      </c>
      <c r="B473">
        <v>1139</v>
      </c>
      <c r="C473">
        <v>3</v>
      </c>
      <c r="D473">
        <v>0</v>
      </c>
      <c r="E473">
        <f>SmtRes!AV1139</f>
        <v>0</v>
      </c>
      <c r="F473" t="str">
        <f>SmtRes!I1139</f>
        <v>21.1-25-1036</v>
      </c>
      <c r="G473" t="str">
        <f>SmtRes!K1139</f>
        <v>Кабель-каналы, размер 105х50 мм: заглушки</v>
      </c>
      <c r="H473" t="str">
        <f>SmtRes!O1139</f>
        <v>шт.</v>
      </c>
      <c r="I473">
        <f>SmtRes!Y1139*Source!I3421</f>
        <v>15.75</v>
      </c>
      <c r="J473">
        <f>SmtRes!AO1139</f>
        <v>1</v>
      </c>
      <c r="K473">
        <f>SmtRes!AE1139</f>
        <v>153.13</v>
      </c>
      <c r="L473">
        <f>SmtRes!DB1139</f>
        <v>2296.9499999999998</v>
      </c>
      <c r="M473">
        <f>ROUND(ROUND(L473*Source!I3421, 6)*1, 2)</f>
        <v>2411.8000000000002</v>
      </c>
      <c r="N473">
        <f>SmtRes!AA1139</f>
        <v>153.13</v>
      </c>
      <c r="O473">
        <f>ROUND(ROUND(L473*Source!I3421, 6)*SmtRes!DA1139, 2)</f>
        <v>2411.8000000000002</v>
      </c>
      <c r="P473">
        <f>SmtRes!AG1139</f>
        <v>0</v>
      </c>
      <c r="Q473">
        <f>SmtRes!DC1139</f>
        <v>0</v>
      </c>
      <c r="R473">
        <f>ROUND(ROUND(Q473*Source!I3421, 6)*1, 2)</f>
        <v>0</v>
      </c>
      <c r="S473">
        <f>SmtRes!AC1139</f>
        <v>0</v>
      </c>
      <c r="T473">
        <f>ROUND(ROUND(Q473*Source!I3421, 6)*SmtRes!AK1139, 2)</f>
        <v>0</v>
      </c>
      <c r="U473">
        <v>3</v>
      </c>
      <c r="Z473">
        <f>SmtRes!X1139</f>
        <v>1594614613</v>
      </c>
      <c r="AA473">
        <v>-1719495285</v>
      </c>
      <c r="AB473">
        <v>-1719495285</v>
      </c>
    </row>
    <row r="474" spans="1:28" x14ac:dyDescent="0.2">
      <c r="A474">
        <v>20</v>
      </c>
      <c r="B474">
        <v>1138</v>
      </c>
      <c r="C474">
        <v>3</v>
      </c>
      <c r="D474">
        <v>0</v>
      </c>
      <c r="E474">
        <f>SmtRes!AV1138</f>
        <v>0</v>
      </c>
      <c r="F474" t="str">
        <f>SmtRes!I1138</f>
        <v>21.1-25-1035</v>
      </c>
      <c r="G474" t="str">
        <f>SmtRes!K1138</f>
        <v>Кабель-каналы, размер 105х50 мм: короба c направляющими</v>
      </c>
      <c r="H474" t="str">
        <f>SmtRes!O1138</f>
        <v>м</v>
      </c>
      <c r="I474">
        <f>SmtRes!Y1138*Source!I3421</f>
        <v>105</v>
      </c>
      <c r="J474">
        <f>SmtRes!AO1138</f>
        <v>1</v>
      </c>
      <c r="K474">
        <f>SmtRes!AE1138</f>
        <v>658.59</v>
      </c>
      <c r="L474">
        <f>SmtRes!DB1138</f>
        <v>65859</v>
      </c>
      <c r="M474">
        <f>ROUND(ROUND(L474*Source!I3421, 6)*1, 2)</f>
        <v>69151.95</v>
      </c>
      <c r="N474">
        <f>SmtRes!AA1138</f>
        <v>658.59</v>
      </c>
      <c r="O474">
        <f>ROUND(ROUND(L474*Source!I3421, 6)*SmtRes!DA1138, 2)</f>
        <v>69151.95</v>
      </c>
      <c r="P474">
        <f>SmtRes!AG1138</f>
        <v>0</v>
      </c>
      <c r="Q474">
        <f>SmtRes!DC1138</f>
        <v>0</v>
      </c>
      <c r="R474">
        <f>ROUND(ROUND(Q474*Source!I3421, 6)*1, 2)</f>
        <v>0</v>
      </c>
      <c r="S474">
        <f>SmtRes!AC1138</f>
        <v>0</v>
      </c>
      <c r="T474">
        <f>ROUND(ROUND(Q474*Source!I3421, 6)*SmtRes!AK1138, 2)</f>
        <v>0</v>
      </c>
      <c r="U474">
        <v>3</v>
      </c>
      <c r="Z474">
        <f>SmtRes!X1138</f>
        <v>1505022798</v>
      </c>
      <c r="AA474">
        <v>892245811</v>
      </c>
      <c r="AB474">
        <v>892245811</v>
      </c>
    </row>
    <row r="475" spans="1:28" x14ac:dyDescent="0.2">
      <c r="A475">
        <v>20</v>
      </c>
      <c r="B475">
        <v>1137</v>
      </c>
      <c r="C475">
        <v>3</v>
      </c>
      <c r="D475">
        <v>0</v>
      </c>
      <c r="E475">
        <f>SmtRes!AV1137</f>
        <v>0</v>
      </c>
      <c r="F475" t="str">
        <f>SmtRes!I1137</f>
        <v>21.1-11-81</v>
      </c>
      <c r="G475" t="str">
        <f>SmtRes!K1137</f>
        <v>Патроны, калибр 6,8/11 М для дюбеля</v>
      </c>
      <c r="H475" t="str">
        <f>SmtRes!O1137</f>
        <v>100 шт.</v>
      </c>
      <c r="I475">
        <f>SmtRes!Y1137*Source!I3421</f>
        <v>4.2</v>
      </c>
      <c r="J475">
        <f>SmtRes!AO1137</f>
        <v>1</v>
      </c>
      <c r="K475">
        <f>SmtRes!AE1137</f>
        <v>997.35</v>
      </c>
      <c r="L475">
        <f>SmtRes!DB1137</f>
        <v>3989.4</v>
      </c>
      <c r="M475">
        <f>ROUND(ROUND(L475*Source!I3421, 6)*1, 2)</f>
        <v>4188.87</v>
      </c>
      <c r="N475">
        <f>SmtRes!AA1137</f>
        <v>997.35</v>
      </c>
      <c r="O475">
        <f>ROUND(ROUND(L475*Source!I3421, 6)*SmtRes!DA1137, 2)</f>
        <v>4188.87</v>
      </c>
      <c r="P475">
        <f>SmtRes!AG1137</f>
        <v>0</v>
      </c>
      <c r="Q475">
        <f>SmtRes!DC1137</f>
        <v>0</v>
      </c>
      <c r="R475">
        <f>ROUND(ROUND(Q475*Source!I3421, 6)*1, 2)</f>
        <v>0</v>
      </c>
      <c r="S475">
        <f>SmtRes!AC1137</f>
        <v>0</v>
      </c>
      <c r="T475">
        <f>ROUND(ROUND(Q475*Source!I3421, 6)*SmtRes!AK1137, 2)</f>
        <v>0</v>
      </c>
      <c r="U475">
        <v>3</v>
      </c>
      <c r="Z475">
        <f>SmtRes!X1137</f>
        <v>1583670906</v>
      </c>
      <c r="AA475">
        <v>-274985448</v>
      </c>
      <c r="AB475">
        <v>-274985448</v>
      </c>
    </row>
    <row r="476" spans="1:28" x14ac:dyDescent="0.2">
      <c r="A476">
        <v>20</v>
      </c>
      <c r="B476">
        <v>1136</v>
      </c>
      <c r="C476">
        <v>3</v>
      </c>
      <c r="D476">
        <v>0</v>
      </c>
      <c r="E476">
        <f>SmtRes!AV1136</f>
        <v>0</v>
      </c>
      <c r="F476" t="str">
        <f>SmtRes!I1136</f>
        <v>21.1-11-108</v>
      </c>
      <c r="G476" t="str">
        <f>SmtRes!K1136</f>
        <v>Шурупы-саморезы, размер 3,5х45 мм</v>
      </c>
      <c r="H476" t="str">
        <f>SmtRes!O1136</f>
        <v>т</v>
      </c>
      <c r="I476">
        <f>SmtRes!Y1136*Source!I3421</f>
        <v>7.7700000000000002E-4</v>
      </c>
      <c r="J476">
        <f>SmtRes!AO1136</f>
        <v>1</v>
      </c>
      <c r="K476">
        <f>SmtRes!AE1136</f>
        <v>190540.34</v>
      </c>
      <c r="L476">
        <f>SmtRes!DB1136</f>
        <v>141</v>
      </c>
      <c r="M476">
        <f>ROUND(ROUND(L476*Source!I3421, 6)*1, 2)</f>
        <v>148.05000000000001</v>
      </c>
      <c r="N476">
        <f>SmtRes!AA1136</f>
        <v>190540.34</v>
      </c>
      <c r="O476">
        <f>ROUND(ROUND(L476*Source!I3421, 6)*SmtRes!DA1136, 2)</f>
        <v>148.05000000000001</v>
      </c>
      <c r="P476">
        <f>SmtRes!AG1136</f>
        <v>0</v>
      </c>
      <c r="Q476">
        <f>SmtRes!DC1136</f>
        <v>0</v>
      </c>
      <c r="R476">
        <f>ROUND(ROUND(Q476*Source!I3421, 6)*1, 2)</f>
        <v>0</v>
      </c>
      <c r="S476">
        <f>SmtRes!AC1136</f>
        <v>0</v>
      </c>
      <c r="T476">
        <f>ROUND(ROUND(Q476*Source!I3421, 6)*SmtRes!AK1136, 2)</f>
        <v>0</v>
      </c>
      <c r="U476">
        <v>3</v>
      </c>
      <c r="Z476">
        <f>SmtRes!X1136</f>
        <v>-181271767</v>
      </c>
      <c r="AA476">
        <v>-2066596354</v>
      </c>
      <c r="AB476">
        <v>-2066596354</v>
      </c>
    </row>
    <row r="477" spans="1:28" x14ac:dyDescent="0.2">
      <c r="A477">
        <v>20</v>
      </c>
      <c r="B477">
        <v>1135</v>
      </c>
      <c r="C477">
        <v>3</v>
      </c>
      <c r="D477">
        <v>0</v>
      </c>
      <c r="E477">
        <f>SmtRes!AV1135</f>
        <v>0</v>
      </c>
      <c r="F477" t="str">
        <f>SmtRes!I1135</f>
        <v>21.1-1-1065</v>
      </c>
      <c r="G477" t="str">
        <f>SmtRes!K1135</f>
        <v>Кабель-каналы, размер 105х50 мм: ответвления Т-образные</v>
      </c>
      <c r="H477" t="str">
        <f>SmtRes!O1135</f>
        <v>шт.</v>
      </c>
      <c r="I477">
        <f>SmtRes!Y1135*Source!I3421</f>
        <v>2.1</v>
      </c>
      <c r="J477">
        <f>SmtRes!AO1135</f>
        <v>1</v>
      </c>
      <c r="K477">
        <f>SmtRes!AE1135</f>
        <v>1415.18</v>
      </c>
      <c r="L477">
        <f>SmtRes!DB1135</f>
        <v>2830.36</v>
      </c>
      <c r="M477">
        <f>ROUND(ROUND(L477*Source!I3421, 6)*1, 2)</f>
        <v>2971.88</v>
      </c>
      <c r="N477">
        <f>SmtRes!AA1135</f>
        <v>1415.18</v>
      </c>
      <c r="O477">
        <f>ROUND(ROUND(L477*Source!I3421, 6)*SmtRes!DA1135, 2)</f>
        <v>2971.88</v>
      </c>
      <c r="P477">
        <f>SmtRes!AG1135</f>
        <v>0</v>
      </c>
      <c r="Q477">
        <f>SmtRes!DC1135</f>
        <v>0</v>
      </c>
      <c r="R477">
        <f>ROUND(ROUND(Q477*Source!I3421, 6)*1, 2)</f>
        <v>0</v>
      </c>
      <c r="S477">
        <f>SmtRes!AC1135</f>
        <v>0</v>
      </c>
      <c r="T477">
        <f>ROUND(ROUND(Q477*Source!I3421, 6)*SmtRes!AK1135, 2)</f>
        <v>0</v>
      </c>
      <c r="U477">
        <v>3</v>
      </c>
      <c r="Z477">
        <f>SmtRes!X1135</f>
        <v>-1464590454</v>
      </c>
      <c r="AA477">
        <v>-1296774037</v>
      </c>
      <c r="AB477">
        <v>-1296774037</v>
      </c>
    </row>
    <row r="478" spans="1:28" x14ac:dyDescent="0.2">
      <c r="A478">
        <v>20</v>
      </c>
      <c r="B478">
        <v>1153</v>
      </c>
      <c r="C478">
        <v>3</v>
      </c>
      <c r="D478">
        <v>0</v>
      </c>
      <c r="E478">
        <f>SmtRes!AV1153</f>
        <v>0</v>
      </c>
      <c r="F478" t="str">
        <f>SmtRes!I1153</f>
        <v>21.23-13-14</v>
      </c>
      <c r="G478" t="str">
        <f>SmtRes!K1153</f>
        <v>Провода силовые с медными жилами в поливинилхлоридной изоляции, марка ПуГВ, номинальное напряжение до 450 В, число жил и сечение 1х6 мм2</v>
      </c>
      <c r="H478" t="str">
        <f>SmtRes!O1153</f>
        <v>км</v>
      </c>
      <c r="I478">
        <f>SmtRes!Y1153*Source!I3422</f>
        <v>5.1499999999999997E-2</v>
      </c>
      <c r="J478">
        <f>SmtRes!AO1153</f>
        <v>1</v>
      </c>
      <c r="K478">
        <f>SmtRes!AE1153</f>
        <v>99643.05</v>
      </c>
      <c r="L478">
        <f>SmtRes!DB1153</f>
        <v>10263.23</v>
      </c>
      <c r="M478">
        <f>ROUND(ROUND(L478*Source!I3422, 6)*1, 2)</f>
        <v>5131.62</v>
      </c>
      <c r="N478">
        <f>SmtRes!AA1153</f>
        <v>99643.05</v>
      </c>
      <c r="O478">
        <f>ROUND(ROUND(L478*Source!I3422, 6)*SmtRes!DA1153, 2)</f>
        <v>5131.62</v>
      </c>
      <c r="P478">
        <f>SmtRes!AG1153</f>
        <v>0</v>
      </c>
      <c r="Q478">
        <f>SmtRes!DC1153</f>
        <v>0</v>
      </c>
      <c r="R478">
        <f>ROUND(ROUND(Q478*Source!I3422, 6)*1, 2)</f>
        <v>0</v>
      </c>
      <c r="S478">
        <f>SmtRes!AC1153</f>
        <v>0</v>
      </c>
      <c r="T478">
        <f>ROUND(ROUND(Q478*Source!I3422, 6)*SmtRes!AK1153, 2)</f>
        <v>0</v>
      </c>
      <c r="U478">
        <v>3</v>
      </c>
      <c r="Z478">
        <f>SmtRes!X1153</f>
        <v>1173250179</v>
      </c>
      <c r="AA478">
        <v>-458052105</v>
      </c>
      <c r="AB478">
        <v>-458052105</v>
      </c>
    </row>
    <row r="479" spans="1:28" x14ac:dyDescent="0.2">
      <c r="A479">
        <v>20</v>
      </c>
      <c r="B479">
        <v>1152</v>
      </c>
      <c r="C479">
        <v>3</v>
      </c>
      <c r="D479">
        <v>0</v>
      </c>
      <c r="E479">
        <f>SmtRes!AV1152</f>
        <v>0</v>
      </c>
      <c r="F479" t="str">
        <f>SmtRes!I1152</f>
        <v>21.21-5-44</v>
      </c>
      <c r="G479" t="str">
        <f>SmtRes!K1152</f>
        <v>Кнопки для ленты ЛМ, тип 3,5</v>
      </c>
      <c r="H479" t="str">
        <f>SmtRes!O1152</f>
        <v>1000 шт.</v>
      </c>
      <c r="I479">
        <f>SmtRes!Y1152*Source!I3422</f>
        <v>0.01</v>
      </c>
      <c r="J479">
        <f>SmtRes!AO1152</f>
        <v>1</v>
      </c>
      <c r="K479">
        <f>SmtRes!AE1152</f>
        <v>258.44</v>
      </c>
      <c r="L479">
        <f>SmtRes!DB1152</f>
        <v>5.17</v>
      </c>
      <c r="M479">
        <f>ROUND(ROUND(L479*Source!I3422, 6)*1, 2)</f>
        <v>2.59</v>
      </c>
      <c r="N479">
        <f>SmtRes!AA1152</f>
        <v>258.44</v>
      </c>
      <c r="O479">
        <f>ROUND(ROUND(L479*Source!I3422, 6)*SmtRes!DA1152, 2)</f>
        <v>2.59</v>
      </c>
      <c r="P479">
        <f>SmtRes!AG1152</f>
        <v>0</v>
      </c>
      <c r="Q479">
        <f>SmtRes!DC1152</f>
        <v>0</v>
      </c>
      <c r="R479">
        <f>ROUND(ROUND(Q479*Source!I3422, 6)*1, 2)</f>
        <v>0</v>
      </c>
      <c r="S479">
        <f>SmtRes!AC1152</f>
        <v>0</v>
      </c>
      <c r="T479">
        <f>ROUND(ROUND(Q479*Source!I3422, 6)*SmtRes!AK1152, 2)</f>
        <v>0</v>
      </c>
      <c r="U479">
        <v>3</v>
      </c>
      <c r="Z479">
        <f>SmtRes!X1152</f>
        <v>-1680055193</v>
      </c>
      <c r="AA479">
        <v>-2054620093</v>
      </c>
      <c r="AB479">
        <v>-2054620093</v>
      </c>
    </row>
    <row r="480" spans="1:28" x14ac:dyDescent="0.2">
      <c r="A480">
        <v>20</v>
      </c>
      <c r="B480">
        <v>1151</v>
      </c>
      <c r="C480">
        <v>3</v>
      </c>
      <c r="D480">
        <v>0</v>
      </c>
      <c r="E480">
        <f>SmtRes!AV1151</f>
        <v>0</v>
      </c>
      <c r="F480" t="str">
        <f>SmtRes!I1151</f>
        <v>21.21-5-342</v>
      </c>
      <c r="G480" t="str">
        <f>SmtRes!K1151</f>
        <v>Хомуты (стяжки) кабельные из полиамида, размеры 3,6х200 мм</v>
      </c>
      <c r="H480" t="str">
        <f>SmtRes!O1151</f>
        <v>100 шт.</v>
      </c>
      <c r="I480">
        <f>SmtRes!Y1151*Source!I3422</f>
        <v>0.13</v>
      </c>
      <c r="J480">
        <f>SmtRes!AO1151</f>
        <v>1</v>
      </c>
      <c r="K480">
        <f>SmtRes!AE1151</f>
        <v>127.48</v>
      </c>
      <c r="L480">
        <f>SmtRes!DB1151</f>
        <v>33.14</v>
      </c>
      <c r="M480">
        <f>ROUND(ROUND(L480*Source!I3422, 6)*1, 2)</f>
        <v>16.57</v>
      </c>
      <c r="N480">
        <f>SmtRes!AA1151</f>
        <v>127.48</v>
      </c>
      <c r="O480">
        <f>ROUND(ROUND(L480*Source!I3422, 6)*SmtRes!DA1151, 2)</f>
        <v>16.57</v>
      </c>
      <c r="P480">
        <f>SmtRes!AG1151</f>
        <v>0</v>
      </c>
      <c r="Q480">
        <f>SmtRes!DC1151</f>
        <v>0</v>
      </c>
      <c r="R480">
        <f>ROUND(ROUND(Q480*Source!I3422, 6)*1, 2)</f>
        <v>0</v>
      </c>
      <c r="S480">
        <f>SmtRes!AC1151</f>
        <v>0</v>
      </c>
      <c r="T480">
        <f>ROUND(ROUND(Q480*Source!I3422, 6)*SmtRes!AK1151, 2)</f>
        <v>0</v>
      </c>
      <c r="U480">
        <v>3</v>
      </c>
      <c r="Z480">
        <f>SmtRes!X1151</f>
        <v>527662241</v>
      </c>
      <c r="AA480">
        <v>-1533345047</v>
      </c>
      <c r="AB480">
        <v>-1533345047</v>
      </c>
    </row>
    <row r="481" spans="1:28" x14ac:dyDescent="0.2">
      <c r="A481">
        <v>20</v>
      </c>
      <c r="B481">
        <v>1150</v>
      </c>
      <c r="C481">
        <v>3</v>
      </c>
      <c r="D481">
        <v>0</v>
      </c>
      <c r="E481">
        <f>SmtRes!AV1150</f>
        <v>0</v>
      </c>
      <c r="F481" t="str">
        <f>SmtRes!I1150</f>
        <v>21.21-5-305</v>
      </c>
      <c r="G481" t="str">
        <f>SmtRes!K1150</f>
        <v>Сжимы, тип У731М для проводников магистральных сечением от 4 до 10 мм2 и ответвительных от 1,5 до 10 мм2</v>
      </c>
      <c r="H481" t="str">
        <f>SmtRes!O1150</f>
        <v>шт.</v>
      </c>
      <c r="I481">
        <f>SmtRes!Y1150*Source!I3422</f>
        <v>5</v>
      </c>
      <c r="J481">
        <f>SmtRes!AO1150</f>
        <v>1</v>
      </c>
      <c r="K481">
        <f>SmtRes!AE1150</f>
        <v>29.36</v>
      </c>
      <c r="L481">
        <f>SmtRes!DB1150</f>
        <v>293.60000000000002</v>
      </c>
      <c r="M481">
        <f>ROUND(ROUND(L481*Source!I3422, 6)*1, 2)</f>
        <v>146.80000000000001</v>
      </c>
      <c r="N481">
        <f>SmtRes!AA1150</f>
        <v>29.36</v>
      </c>
      <c r="O481">
        <f>ROUND(ROUND(L481*Source!I3422, 6)*SmtRes!DA1150, 2)</f>
        <v>146.80000000000001</v>
      </c>
      <c r="P481">
        <f>SmtRes!AG1150</f>
        <v>0</v>
      </c>
      <c r="Q481">
        <f>SmtRes!DC1150</f>
        <v>0</v>
      </c>
      <c r="R481">
        <f>ROUND(ROUND(Q481*Source!I3422, 6)*1, 2)</f>
        <v>0</v>
      </c>
      <c r="S481">
        <f>SmtRes!AC1150</f>
        <v>0</v>
      </c>
      <c r="T481">
        <f>ROUND(ROUND(Q481*Source!I3422, 6)*SmtRes!AK1150, 2)</f>
        <v>0</v>
      </c>
      <c r="U481">
        <v>3</v>
      </c>
      <c r="Z481">
        <f>SmtRes!X1150</f>
        <v>1884843886</v>
      </c>
      <c r="AA481">
        <v>1143219249</v>
      </c>
      <c r="AB481">
        <v>1143219249</v>
      </c>
    </row>
    <row r="482" spans="1:28" x14ac:dyDescent="0.2">
      <c r="A482">
        <v>20</v>
      </c>
      <c r="B482">
        <v>1149</v>
      </c>
      <c r="C482">
        <v>3</v>
      </c>
      <c r="D482">
        <v>0</v>
      </c>
      <c r="E482">
        <f>SmtRes!AV1149</f>
        <v>0</v>
      </c>
      <c r="F482" t="str">
        <f>SmtRes!I1149</f>
        <v>21.21-5-2</v>
      </c>
      <c r="G482" t="str">
        <f>SmtRes!K1149</f>
        <v>Бирки маркировочные для кабелей и проводов, тип У153 У3,5</v>
      </c>
      <c r="H482" t="str">
        <f>SmtRes!O1149</f>
        <v>1000 шт.</v>
      </c>
      <c r="I482">
        <f>SmtRes!Y1149*Source!I3422</f>
        <v>2.5000000000000001E-3</v>
      </c>
      <c r="J482">
        <f>SmtRes!AO1149</f>
        <v>1</v>
      </c>
      <c r="K482">
        <f>SmtRes!AE1149</f>
        <v>718.56</v>
      </c>
      <c r="L482">
        <f>SmtRes!DB1149</f>
        <v>3.59</v>
      </c>
      <c r="M482">
        <f>ROUND(ROUND(L482*Source!I3422, 6)*1, 2)</f>
        <v>1.8</v>
      </c>
      <c r="N482">
        <f>SmtRes!AA1149</f>
        <v>718.56</v>
      </c>
      <c r="O482">
        <f>ROUND(ROUND(L482*Source!I3422, 6)*SmtRes!DA1149, 2)</f>
        <v>1.8</v>
      </c>
      <c r="P482">
        <f>SmtRes!AG1149</f>
        <v>0</v>
      </c>
      <c r="Q482">
        <f>SmtRes!DC1149</f>
        <v>0</v>
      </c>
      <c r="R482">
        <f>ROUND(ROUND(Q482*Source!I3422, 6)*1, 2)</f>
        <v>0</v>
      </c>
      <c r="S482">
        <f>SmtRes!AC1149</f>
        <v>0</v>
      </c>
      <c r="T482">
        <f>ROUND(ROUND(Q482*Source!I3422, 6)*SmtRes!AK1149, 2)</f>
        <v>0</v>
      </c>
      <c r="U482">
        <v>3</v>
      </c>
      <c r="Z482">
        <f>SmtRes!X1149</f>
        <v>-1948375318</v>
      </c>
      <c r="AA482">
        <v>299589489</v>
      </c>
      <c r="AB482">
        <v>299589489</v>
      </c>
    </row>
    <row r="483" spans="1:28" x14ac:dyDescent="0.2">
      <c r="A483">
        <v>20</v>
      </c>
      <c r="B483">
        <v>1148</v>
      </c>
      <c r="C483">
        <v>3</v>
      </c>
      <c r="D483">
        <v>0</v>
      </c>
      <c r="E483">
        <f>SmtRes!AV1148</f>
        <v>0</v>
      </c>
      <c r="F483" t="str">
        <f>SmtRes!I1148</f>
        <v>21.21-5-114</v>
      </c>
      <c r="G483" t="str">
        <f>SmtRes!K1148</f>
        <v>Лента монтажная, тип ЛМ-5</v>
      </c>
      <c r="H483" t="str">
        <f>SmtRes!O1148</f>
        <v>м</v>
      </c>
      <c r="I483">
        <f>SmtRes!Y1148*Source!I3422</f>
        <v>2.5</v>
      </c>
      <c r="J483">
        <f>SmtRes!AO1148</f>
        <v>1</v>
      </c>
      <c r="K483">
        <f>SmtRes!AE1148</f>
        <v>5.71</v>
      </c>
      <c r="L483">
        <f>SmtRes!DB1148</f>
        <v>28.55</v>
      </c>
      <c r="M483">
        <f>ROUND(ROUND(L483*Source!I3422, 6)*1, 2)</f>
        <v>14.28</v>
      </c>
      <c r="N483">
        <f>SmtRes!AA1148</f>
        <v>5.71</v>
      </c>
      <c r="O483">
        <f>ROUND(ROUND(L483*Source!I3422, 6)*SmtRes!DA1148, 2)</f>
        <v>14.28</v>
      </c>
      <c r="P483">
        <f>SmtRes!AG1148</f>
        <v>0</v>
      </c>
      <c r="Q483">
        <f>SmtRes!DC1148</f>
        <v>0</v>
      </c>
      <c r="R483">
        <f>ROUND(ROUND(Q483*Source!I3422, 6)*1, 2)</f>
        <v>0</v>
      </c>
      <c r="S483">
        <f>SmtRes!AC1148</f>
        <v>0</v>
      </c>
      <c r="T483">
        <f>ROUND(ROUND(Q483*Source!I3422, 6)*SmtRes!AK1148, 2)</f>
        <v>0</v>
      </c>
      <c r="U483">
        <v>3</v>
      </c>
      <c r="Z483">
        <f>SmtRes!X1148</f>
        <v>-1189895200</v>
      </c>
      <c r="AA483">
        <v>193152040</v>
      </c>
      <c r="AB483">
        <v>193152040</v>
      </c>
    </row>
    <row r="484" spans="1:28" x14ac:dyDescent="0.2">
      <c r="A484">
        <v>20</v>
      </c>
      <c r="B484">
        <v>1147</v>
      </c>
      <c r="C484">
        <v>3</v>
      </c>
      <c r="D484">
        <v>0</v>
      </c>
      <c r="E484">
        <f>SmtRes!AV1147</f>
        <v>0</v>
      </c>
      <c r="F484" t="str">
        <f>SmtRes!I1147</f>
        <v>21.1-20-10</v>
      </c>
      <c r="G484" t="str">
        <f>SmtRes!K1147</f>
        <v>Лента изоляционная хлопчатобумажная</v>
      </c>
      <c r="H484" t="str">
        <f>SmtRes!O1147</f>
        <v>кг</v>
      </c>
      <c r="I484">
        <f>SmtRes!Y1147*Source!I3422</f>
        <v>0.08</v>
      </c>
      <c r="J484">
        <f>SmtRes!AO1147</f>
        <v>1</v>
      </c>
      <c r="K484">
        <f>SmtRes!AE1147</f>
        <v>363.22</v>
      </c>
      <c r="L484">
        <f>SmtRes!DB1147</f>
        <v>58.12</v>
      </c>
      <c r="M484">
        <f>ROUND(ROUND(L484*Source!I3422, 6)*1, 2)</f>
        <v>29.06</v>
      </c>
      <c r="N484">
        <f>SmtRes!AA1147</f>
        <v>363.22</v>
      </c>
      <c r="O484">
        <f>ROUND(ROUND(L484*Source!I3422, 6)*SmtRes!DA1147, 2)</f>
        <v>29.06</v>
      </c>
      <c r="P484">
        <f>SmtRes!AG1147</f>
        <v>0</v>
      </c>
      <c r="Q484">
        <f>SmtRes!DC1147</f>
        <v>0</v>
      </c>
      <c r="R484">
        <f>ROUND(ROUND(Q484*Source!I3422, 6)*1, 2)</f>
        <v>0</v>
      </c>
      <c r="S484">
        <f>SmtRes!AC1147</f>
        <v>0</v>
      </c>
      <c r="T484">
        <f>ROUND(ROUND(Q484*Source!I3422, 6)*SmtRes!AK1147, 2)</f>
        <v>0</v>
      </c>
      <c r="U484">
        <v>3</v>
      </c>
      <c r="Z484">
        <f>SmtRes!X1147</f>
        <v>1719425291</v>
      </c>
      <c r="AA484">
        <v>-1596111638</v>
      </c>
      <c r="AB484">
        <v>-1596111638</v>
      </c>
    </row>
    <row r="485" spans="1:28" x14ac:dyDescent="0.2">
      <c r="A485">
        <f>Source!A3423</f>
        <v>17</v>
      </c>
      <c r="B485">
        <v>3423</v>
      </c>
      <c r="C485">
        <v>3</v>
      </c>
      <c r="D485">
        <f>Source!BI3423</f>
        <v>4</v>
      </c>
      <c r="E485">
        <f>Source!FS3423</f>
        <v>0</v>
      </c>
      <c r="F485" t="str">
        <f>Source!F3423</f>
        <v>21.23-8-270</v>
      </c>
      <c r="G485" t="str">
        <f>Source!G3423</f>
        <v>Кабели силовые, с медными жилами, с изоляц. и оболоч.из ПВХ пластиката пониж.пожар.опасности, не распростр.горение, с пониж.дымо- и газовыделением и с низк.токсич-тью продуктов горения, напряж.1000 В, марка ВВГнг(А)-LSLTx, число жил и сечение, мм2: 3х2,5</v>
      </c>
      <c r="H485" t="str">
        <f>Source!H3423</f>
        <v>км</v>
      </c>
      <c r="I485">
        <f>Source!I3423</f>
        <v>0.05</v>
      </c>
      <c r="J485">
        <v>1</v>
      </c>
      <c r="K485">
        <f>Source!AC3423</f>
        <v>129532.62</v>
      </c>
      <c r="M485">
        <f>ROUND(K485*I485, 2)</f>
        <v>6476.63</v>
      </c>
      <c r="N485">
        <f>Source!AC3423*IF(Source!BC3423&lt;&gt; 0, Source!BC3423, 1)</f>
        <v>129532.62</v>
      </c>
      <c r="O485">
        <f>ROUND(N485*I485, 2)</f>
        <v>6476.63</v>
      </c>
      <c r="P485">
        <f>Source!AE3423</f>
        <v>0</v>
      </c>
      <c r="R485">
        <f>ROUND(P485*I485, 2)</f>
        <v>0</v>
      </c>
      <c r="S485">
        <f>Source!AE3423*IF(Source!BS3423&lt;&gt; 0, Source!BS3423, 1)</f>
        <v>0</v>
      </c>
      <c r="T485">
        <f>ROUND(S485*I485, 2)</f>
        <v>0</v>
      </c>
      <c r="U485">
        <v>3</v>
      </c>
      <c r="Z485">
        <f>Source!GF3423</f>
        <v>7717958</v>
      </c>
      <c r="AA485">
        <v>2094450950</v>
      </c>
      <c r="AB485">
        <v>2094450950</v>
      </c>
    </row>
    <row r="486" spans="1:28" x14ac:dyDescent="0.2">
      <c r="A486">
        <f>Source!A3457</f>
        <v>4</v>
      </c>
      <c r="B486">
        <v>3457</v>
      </c>
      <c r="G486" t="str">
        <f>Source!G3457</f>
        <v>Электрощит ЩАО 3.1</v>
      </c>
    </row>
    <row r="487" spans="1:28" x14ac:dyDescent="0.2">
      <c r="A487">
        <f>Source!A3495</f>
        <v>4</v>
      </c>
      <c r="B487">
        <v>3495</v>
      </c>
      <c r="G487" t="str">
        <f>Source!G3495</f>
        <v>Электрощит ЩО 3.1</v>
      </c>
    </row>
    <row r="488" spans="1:28" x14ac:dyDescent="0.2">
      <c r="A488">
        <f>Source!A3533</f>
        <v>4</v>
      </c>
      <c r="B488">
        <v>3533</v>
      </c>
      <c r="G488" t="str">
        <f>Source!G3533</f>
        <v>Электрощит РЩ 3.1</v>
      </c>
    </row>
    <row r="489" spans="1:28" x14ac:dyDescent="0.2">
      <c r="A489">
        <f>Source!A3571</f>
        <v>4</v>
      </c>
      <c r="B489">
        <v>3571</v>
      </c>
      <c r="G489" t="str">
        <f>Source!G3571</f>
        <v>Электрощит ЩАО 3.2</v>
      </c>
    </row>
    <row r="490" spans="1:28" x14ac:dyDescent="0.2">
      <c r="A490">
        <f>Source!A3609</f>
        <v>4</v>
      </c>
      <c r="B490">
        <v>3609</v>
      </c>
      <c r="G490" t="str">
        <f>Source!G3609</f>
        <v>Электрощит ЩО 3.2</v>
      </c>
    </row>
    <row r="491" spans="1:28" x14ac:dyDescent="0.2">
      <c r="A491">
        <f>Source!A3647</f>
        <v>4</v>
      </c>
      <c r="B491">
        <v>3647</v>
      </c>
      <c r="G491" t="str">
        <f>Source!G3647</f>
        <v>Электрощит РЩ 3.2</v>
      </c>
    </row>
    <row r="492" spans="1:28" x14ac:dyDescent="0.2">
      <c r="A492">
        <f>Source!A3685</f>
        <v>4</v>
      </c>
      <c r="B492">
        <v>3685</v>
      </c>
      <c r="G492" t="str">
        <f>Source!G3685</f>
        <v>Электрощит ЩО (чердак)</v>
      </c>
    </row>
    <row r="493" spans="1:28" x14ac:dyDescent="0.2">
      <c r="A493">
        <f>Source!A3723</f>
        <v>4</v>
      </c>
      <c r="B493">
        <v>3723</v>
      </c>
      <c r="G493" t="str">
        <f>Source!G3723</f>
        <v>Электрощит ЩАО (чердак)</v>
      </c>
    </row>
    <row r="494" spans="1:28" x14ac:dyDescent="0.2">
      <c r="A494">
        <f>Source!A3761</f>
        <v>4</v>
      </c>
      <c r="B494">
        <v>3761</v>
      </c>
      <c r="G494" t="str">
        <f>Source!G3761</f>
        <v>Замеры сопротивления</v>
      </c>
    </row>
    <row r="495" spans="1:28" x14ac:dyDescent="0.2">
      <c r="A495">
        <f>Source!A3801</f>
        <v>4</v>
      </c>
      <c r="B495">
        <v>3801</v>
      </c>
      <c r="G495" t="str">
        <f>Source!G3801</f>
        <v>Материал</v>
      </c>
    </row>
    <row r="496" spans="1:28" x14ac:dyDescent="0.2">
      <c r="A496">
        <f>Source!A3805</f>
        <v>17</v>
      </c>
      <c r="B496">
        <v>3805</v>
      </c>
      <c r="C496">
        <v>3</v>
      </c>
      <c r="D496">
        <f>Source!BI3805</f>
        <v>1</v>
      </c>
      <c r="E496">
        <f>Source!FS3805</f>
        <v>0</v>
      </c>
      <c r="F496" t="str">
        <f>Source!F3805</f>
        <v>Цена поставщика или эквивалент</v>
      </c>
      <c r="G496" t="str">
        <f>Source!G3805</f>
        <v>Светильник подвесной в форме шара 50 IP40 4000K  Диаметр 50 см  Мощность  25 вт  Световой поток  4000 Лм</v>
      </c>
      <c r="H496" t="str">
        <f>Source!H3805</f>
        <v>шт.</v>
      </c>
      <c r="I496">
        <f>Source!I3805</f>
        <v>16</v>
      </c>
      <c r="J496">
        <v>1</v>
      </c>
      <c r="K496">
        <f>Source!AC3805</f>
        <v>38450.82</v>
      </c>
      <c r="M496">
        <f t="shared" ref="M496:M527" si="0">ROUND(K496*I496, 2)</f>
        <v>615213.12</v>
      </c>
      <c r="N496">
        <f>Source!AC3805*IF(Source!BC3805&lt;&gt; 0, Source!BC3805, 1)</f>
        <v>38450.82</v>
      </c>
      <c r="O496">
        <f t="shared" ref="O496:O527" si="1">ROUND(N496*I496, 2)</f>
        <v>615213.12</v>
      </c>
      <c r="P496">
        <f>Source!AE3805</f>
        <v>0</v>
      </c>
      <c r="R496">
        <f t="shared" ref="R496:R527" si="2">ROUND(P496*I496, 2)</f>
        <v>0</v>
      </c>
      <c r="S496">
        <f>Source!AE3805*IF(Source!BS3805&lt;&gt; 0, Source!BS3805, 1)</f>
        <v>0</v>
      </c>
      <c r="T496">
        <f t="shared" ref="T496:T527" si="3">ROUND(S496*I496, 2)</f>
        <v>0</v>
      </c>
      <c r="U496">
        <v>3</v>
      </c>
      <c r="Z496">
        <f>Source!GF3805</f>
        <v>-232988178</v>
      </c>
      <c r="AA496">
        <v>1488503363</v>
      </c>
      <c r="AB496">
        <v>1488503363</v>
      </c>
    </row>
    <row r="497" spans="1:28" x14ac:dyDescent="0.2">
      <c r="A497">
        <f>Source!A3806</f>
        <v>17</v>
      </c>
      <c r="B497">
        <v>3806</v>
      </c>
      <c r="C497">
        <v>3</v>
      </c>
      <c r="D497">
        <f>Source!BI3806</f>
        <v>1</v>
      </c>
      <c r="E497">
        <f>Source!FS3806</f>
        <v>0</v>
      </c>
      <c r="F497" t="str">
        <f>Source!F3806</f>
        <v>Цена поставщика или эквивалент</v>
      </c>
      <c r="G497" t="str">
        <f>Source!G3806</f>
        <v>Светильник подвесной в форме круга 120 IP40 4000K  Диаметр 120 см  Мощность  73 вт  Световой поток 12260 Лм</v>
      </c>
      <c r="H497" t="str">
        <f>Source!H3806</f>
        <v>шт.</v>
      </c>
      <c r="I497">
        <f>Source!I3806</f>
        <v>8</v>
      </c>
      <c r="J497">
        <v>1</v>
      </c>
      <c r="K497">
        <f>Source!AC3806</f>
        <v>76766.67</v>
      </c>
      <c r="M497">
        <f t="shared" si="0"/>
        <v>614133.36</v>
      </c>
      <c r="N497">
        <f>Source!AC3806*IF(Source!BC3806&lt;&gt; 0, Source!BC3806, 1)</f>
        <v>76766.67</v>
      </c>
      <c r="O497">
        <f t="shared" si="1"/>
        <v>614133.36</v>
      </c>
      <c r="P497">
        <f>Source!AE3806</f>
        <v>0</v>
      </c>
      <c r="R497">
        <f t="shared" si="2"/>
        <v>0</v>
      </c>
      <c r="S497">
        <f>Source!AE3806*IF(Source!BS3806&lt;&gt; 0, Source!BS3806, 1)</f>
        <v>0</v>
      </c>
      <c r="T497">
        <f t="shared" si="3"/>
        <v>0</v>
      </c>
      <c r="U497">
        <v>3</v>
      </c>
      <c r="Z497">
        <f>Source!GF3806</f>
        <v>1107649356</v>
      </c>
      <c r="AA497">
        <v>1839188173</v>
      </c>
      <c r="AB497">
        <v>1839188173</v>
      </c>
    </row>
    <row r="498" spans="1:28" x14ac:dyDescent="0.2">
      <c r="A498">
        <f>Source!A3807</f>
        <v>17</v>
      </c>
      <c r="B498">
        <v>3807</v>
      </c>
      <c r="C498">
        <v>3</v>
      </c>
      <c r="D498">
        <f>Source!BI3807</f>
        <v>1</v>
      </c>
      <c r="E498">
        <f>Source!FS3807</f>
        <v>0</v>
      </c>
      <c r="F498" t="str">
        <f>Source!F3807</f>
        <v>Цена поставщика или эквивалент</v>
      </c>
      <c r="G498" t="str">
        <f>Source!G3807</f>
        <v>Светодиодная панель с торцевой засветкой. Мощность 40 Вт, св. поток 4240 лм, 106 лм/Вт, дневной 4000 K, CRI&gt;80, угол 120°, напряжение питания 230 В. Белый квадратный корпус из алюминия, экран PS, LGP PMMA, степень защиты IP40. Размер (Д?Ш?В) 595?595?10,4 мм. Монтаж встраиваемый, установочное отверстие длина 575 мм, ширина 575 мм.. Драйвер 27-38 В, 1050 мА, пульсация &lt;5%.</v>
      </c>
      <c r="H498" t="str">
        <f>Source!H3807</f>
        <v>шт.</v>
      </c>
      <c r="I498">
        <f>Source!I3807</f>
        <v>6</v>
      </c>
      <c r="J498">
        <v>1</v>
      </c>
      <c r="K498">
        <f>Source!AC3807</f>
        <v>9975</v>
      </c>
      <c r="M498">
        <f t="shared" si="0"/>
        <v>59850</v>
      </c>
      <c r="N498">
        <f>Source!AC3807*IF(Source!BC3807&lt;&gt; 0, Source!BC3807, 1)</f>
        <v>9975</v>
      </c>
      <c r="O498">
        <f t="shared" si="1"/>
        <v>59850</v>
      </c>
      <c r="P498">
        <f>Source!AE3807</f>
        <v>0</v>
      </c>
      <c r="R498">
        <f t="shared" si="2"/>
        <v>0</v>
      </c>
      <c r="S498">
        <f>Source!AE3807*IF(Source!BS3807&lt;&gt; 0, Source!BS3807, 1)</f>
        <v>0</v>
      </c>
      <c r="T498">
        <f t="shared" si="3"/>
        <v>0</v>
      </c>
      <c r="U498">
        <v>3</v>
      </c>
      <c r="Z498">
        <f>Source!GF3807</f>
        <v>478943669</v>
      </c>
      <c r="AA498">
        <v>151130110</v>
      </c>
      <c r="AB498">
        <v>151130110</v>
      </c>
    </row>
    <row r="499" spans="1:28" x14ac:dyDescent="0.2">
      <c r="A499">
        <f>Source!A3808</f>
        <v>17</v>
      </c>
      <c r="B499">
        <v>3808</v>
      </c>
      <c r="C499">
        <v>3</v>
      </c>
      <c r="D499">
        <f>Source!BI3808</f>
        <v>1</v>
      </c>
      <c r="E499">
        <f>Source!FS3808</f>
        <v>0</v>
      </c>
      <c r="F499" t="str">
        <f>Source!F3808</f>
        <v>Цена поставщика или эквивалент</v>
      </c>
      <c r="G499" t="str">
        <f>Source!G3808</f>
        <v>EKF AVERES Выключатель автоматический AV-125 3P 125A (C) 10kA</v>
      </c>
      <c r="H499" t="str">
        <f>Source!H3808</f>
        <v>шт.</v>
      </c>
      <c r="I499">
        <f>Source!I3808</f>
        <v>1</v>
      </c>
      <c r="J499">
        <v>1</v>
      </c>
      <c r="K499">
        <f>Source!AC3808</f>
        <v>9412.7999999999993</v>
      </c>
      <c r="M499">
        <f t="shared" si="0"/>
        <v>9412.7999999999993</v>
      </c>
      <c r="N499">
        <f>Source!AC3808*IF(Source!BC3808&lt;&gt; 0, Source!BC3808, 1)</f>
        <v>9412.7999999999993</v>
      </c>
      <c r="O499">
        <f t="shared" si="1"/>
        <v>9412.7999999999993</v>
      </c>
      <c r="P499">
        <f>Source!AE3808</f>
        <v>0</v>
      </c>
      <c r="R499">
        <f t="shared" si="2"/>
        <v>0</v>
      </c>
      <c r="S499">
        <f>Source!AE3808*IF(Source!BS3808&lt;&gt; 0, Source!BS3808, 1)</f>
        <v>0</v>
      </c>
      <c r="T499">
        <f t="shared" si="3"/>
        <v>0</v>
      </c>
      <c r="U499">
        <v>3</v>
      </c>
      <c r="Z499">
        <f>Source!GF3808</f>
        <v>1000794517</v>
      </c>
      <c r="AA499">
        <v>605544234</v>
      </c>
      <c r="AB499">
        <v>605544234</v>
      </c>
    </row>
    <row r="500" spans="1:28" x14ac:dyDescent="0.2">
      <c r="A500">
        <f>Source!A3809</f>
        <v>17</v>
      </c>
      <c r="B500">
        <v>3809</v>
      </c>
      <c r="C500">
        <v>3</v>
      </c>
      <c r="D500">
        <f>Source!BI3809</f>
        <v>1</v>
      </c>
      <c r="E500">
        <f>Source!FS3809</f>
        <v>0</v>
      </c>
      <c r="F500" t="str">
        <f>Source!F3809</f>
        <v>Цена поставщика или эквивалент</v>
      </c>
      <c r="G500" t="str">
        <f>Source!G3809</f>
        <v>EKF AVERES Выключатель автоматический AV-125 3P 100A (C) 10kA</v>
      </c>
      <c r="H500" t="str">
        <f>Source!H3809</f>
        <v>шт.</v>
      </c>
      <c r="I500">
        <f>Source!I3809</f>
        <v>2</v>
      </c>
      <c r="J500">
        <v>1</v>
      </c>
      <c r="K500">
        <f>Source!AC3809</f>
        <v>9195.1</v>
      </c>
      <c r="M500">
        <f t="shared" si="0"/>
        <v>18390.2</v>
      </c>
      <c r="N500">
        <f>Source!AC3809*IF(Source!BC3809&lt;&gt; 0, Source!BC3809, 1)</f>
        <v>9195.1</v>
      </c>
      <c r="O500">
        <f t="shared" si="1"/>
        <v>18390.2</v>
      </c>
      <c r="P500">
        <f>Source!AE3809</f>
        <v>0</v>
      </c>
      <c r="R500">
        <f t="shared" si="2"/>
        <v>0</v>
      </c>
      <c r="S500">
        <f>Source!AE3809*IF(Source!BS3809&lt;&gt; 0, Source!BS3809, 1)</f>
        <v>0</v>
      </c>
      <c r="T500">
        <f t="shared" si="3"/>
        <v>0</v>
      </c>
      <c r="U500">
        <v>3</v>
      </c>
      <c r="Z500">
        <f>Source!GF3809</f>
        <v>-1840423833</v>
      </c>
      <c r="AA500">
        <v>-403323440</v>
      </c>
      <c r="AB500">
        <v>-403323440</v>
      </c>
    </row>
    <row r="501" spans="1:28" x14ac:dyDescent="0.2">
      <c r="A501">
        <f>Source!A3810</f>
        <v>17</v>
      </c>
      <c r="B501">
        <v>3810</v>
      </c>
      <c r="C501">
        <v>3</v>
      </c>
      <c r="D501">
        <f>Source!BI3810</f>
        <v>1</v>
      </c>
      <c r="E501">
        <f>Source!FS3810</f>
        <v>0</v>
      </c>
      <c r="F501" t="str">
        <f>Source!F3810</f>
        <v>Цена поставщика или эквивалент</v>
      </c>
      <c r="G501" t="str">
        <f>Source!G3810</f>
        <v>EKF AVERES Выключатель автоматический AV-6 DC 3P 63A (C) 6kA</v>
      </c>
      <c r="H501" t="str">
        <f>Source!H3810</f>
        <v>шт.</v>
      </c>
      <c r="I501">
        <f>Source!I3810</f>
        <v>2</v>
      </c>
      <c r="J501">
        <v>1</v>
      </c>
      <c r="K501">
        <f>Source!AC3810</f>
        <v>19128.95</v>
      </c>
      <c r="M501">
        <f t="shared" si="0"/>
        <v>38257.9</v>
      </c>
      <c r="N501">
        <f>Source!AC3810*IF(Source!BC3810&lt;&gt; 0, Source!BC3810, 1)</f>
        <v>19128.95</v>
      </c>
      <c r="O501">
        <f t="shared" si="1"/>
        <v>38257.9</v>
      </c>
      <c r="P501">
        <f>Source!AE3810</f>
        <v>0</v>
      </c>
      <c r="R501">
        <f t="shared" si="2"/>
        <v>0</v>
      </c>
      <c r="S501">
        <f>Source!AE3810*IF(Source!BS3810&lt;&gt; 0, Source!BS3810, 1)</f>
        <v>0</v>
      </c>
      <c r="T501">
        <f t="shared" si="3"/>
        <v>0</v>
      </c>
      <c r="U501">
        <v>3</v>
      </c>
      <c r="Z501">
        <f>Source!GF3810</f>
        <v>-392742658</v>
      </c>
      <c r="AA501">
        <v>1051973527</v>
      </c>
      <c r="AB501">
        <v>1051973527</v>
      </c>
    </row>
    <row r="502" spans="1:28" x14ac:dyDescent="0.2">
      <c r="A502">
        <f>Source!A3811</f>
        <v>17</v>
      </c>
      <c r="B502">
        <v>3811</v>
      </c>
      <c r="C502">
        <v>3</v>
      </c>
      <c r="D502">
        <f>Source!BI3811</f>
        <v>1</v>
      </c>
      <c r="E502">
        <f>Source!FS3811</f>
        <v>0</v>
      </c>
      <c r="F502" t="str">
        <f>Source!F3811</f>
        <v>Цена поставщика или эквивалент</v>
      </c>
      <c r="G502" t="str">
        <f>Source!G3811</f>
        <v>EKF Averes AV-6  Автоматический выключатель  (С) 3P 50А 6kA</v>
      </c>
      <c r="H502" t="str">
        <f>Source!H3811</f>
        <v>шт.</v>
      </c>
      <c r="I502">
        <f>Source!I3811</f>
        <v>1</v>
      </c>
      <c r="J502">
        <v>1</v>
      </c>
      <c r="K502">
        <f>Source!AC3811</f>
        <v>3490.98</v>
      </c>
      <c r="M502">
        <f t="shared" si="0"/>
        <v>3490.98</v>
      </c>
      <c r="N502">
        <f>Source!AC3811*IF(Source!BC3811&lt;&gt; 0, Source!BC3811, 1)</f>
        <v>3490.98</v>
      </c>
      <c r="O502">
        <f t="shared" si="1"/>
        <v>3490.98</v>
      </c>
      <c r="P502">
        <f>Source!AE3811</f>
        <v>0</v>
      </c>
      <c r="R502">
        <f t="shared" si="2"/>
        <v>0</v>
      </c>
      <c r="S502">
        <f>Source!AE3811*IF(Source!BS3811&lt;&gt; 0, Source!BS3811, 1)</f>
        <v>0</v>
      </c>
      <c r="T502">
        <f t="shared" si="3"/>
        <v>0</v>
      </c>
      <c r="U502">
        <v>3</v>
      </c>
      <c r="Z502">
        <f>Source!GF3811</f>
        <v>-215593167</v>
      </c>
      <c r="AA502">
        <v>-187953745</v>
      </c>
      <c r="AB502">
        <v>-187953745</v>
      </c>
    </row>
    <row r="503" spans="1:28" x14ac:dyDescent="0.2">
      <c r="A503">
        <f>Source!A3812</f>
        <v>17</v>
      </c>
      <c r="B503">
        <v>3812</v>
      </c>
      <c r="C503">
        <v>3</v>
      </c>
      <c r="D503">
        <f>Source!BI3812</f>
        <v>1</v>
      </c>
      <c r="E503">
        <f>Source!FS3812</f>
        <v>0</v>
      </c>
      <c r="F503" t="str">
        <f>Source!F3812</f>
        <v>Цена поставщика или эквивалент</v>
      </c>
      <c r="G503" t="str">
        <f>Source!G3812</f>
        <v>EKF Averes AV-6  Автоматический выключатель  (С) 3P 40А 6kA</v>
      </c>
      <c r="H503" t="str">
        <f>Source!H3812</f>
        <v>шт.</v>
      </c>
      <c r="I503">
        <f>Source!I3812</f>
        <v>2</v>
      </c>
      <c r="J503">
        <v>1</v>
      </c>
      <c r="K503">
        <f>Source!AC3812</f>
        <v>3364.75</v>
      </c>
      <c r="M503">
        <f t="shared" si="0"/>
        <v>6729.5</v>
      </c>
      <c r="N503">
        <f>Source!AC3812*IF(Source!BC3812&lt;&gt; 0, Source!BC3812, 1)</f>
        <v>3364.75</v>
      </c>
      <c r="O503">
        <f t="shared" si="1"/>
        <v>6729.5</v>
      </c>
      <c r="P503">
        <f>Source!AE3812</f>
        <v>0</v>
      </c>
      <c r="R503">
        <f t="shared" si="2"/>
        <v>0</v>
      </c>
      <c r="S503">
        <f>Source!AE3812*IF(Source!BS3812&lt;&gt; 0, Source!BS3812, 1)</f>
        <v>0</v>
      </c>
      <c r="T503">
        <f t="shared" si="3"/>
        <v>0</v>
      </c>
      <c r="U503">
        <v>3</v>
      </c>
      <c r="Z503">
        <f>Source!GF3812</f>
        <v>609680270</v>
      </c>
      <c r="AA503">
        <v>605236461</v>
      </c>
      <c r="AB503">
        <v>605236461</v>
      </c>
    </row>
    <row r="504" spans="1:28" x14ac:dyDescent="0.2">
      <c r="A504">
        <f>Source!A3813</f>
        <v>17</v>
      </c>
      <c r="B504">
        <v>3813</v>
      </c>
      <c r="C504">
        <v>3</v>
      </c>
      <c r="D504">
        <f>Source!BI3813</f>
        <v>1</v>
      </c>
      <c r="E504">
        <f>Source!FS3813</f>
        <v>0</v>
      </c>
      <c r="F504" t="str">
        <f>Source!F3813</f>
        <v>Цена поставщика или эквивалент</v>
      </c>
      <c r="G504" t="str">
        <f>Source!G3813</f>
        <v>EKF AVERES Выключатель автоматический AV-10 3P 32A (C) 10kA</v>
      </c>
      <c r="H504" t="str">
        <f>Source!H3813</f>
        <v>шт.</v>
      </c>
      <c r="I504">
        <f>Source!I3813</f>
        <v>3</v>
      </c>
      <c r="J504">
        <v>1</v>
      </c>
      <c r="K504">
        <f>Source!AC3813</f>
        <v>3984.17</v>
      </c>
      <c r="M504">
        <f t="shared" si="0"/>
        <v>11952.51</v>
      </c>
      <c r="N504">
        <f>Source!AC3813*IF(Source!BC3813&lt;&gt; 0, Source!BC3813, 1)</f>
        <v>3984.17</v>
      </c>
      <c r="O504">
        <f t="shared" si="1"/>
        <v>11952.51</v>
      </c>
      <c r="P504">
        <f>Source!AE3813</f>
        <v>0</v>
      </c>
      <c r="R504">
        <f t="shared" si="2"/>
        <v>0</v>
      </c>
      <c r="S504">
        <f>Source!AE3813*IF(Source!BS3813&lt;&gt; 0, Source!BS3813, 1)</f>
        <v>0</v>
      </c>
      <c r="T504">
        <f t="shared" si="3"/>
        <v>0</v>
      </c>
      <c r="U504">
        <v>3</v>
      </c>
      <c r="Z504">
        <f>Source!GF3813</f>
        <v>2008295352</v>
      </c>
      <c r="AA504">
        <v>-414702025</v>
      </c>
      <c r="AB504">
        <v>-414702025</v>
      </c>
    </row>
    <row r="505" spans="1:28" x14ac:dyDescent="0.2">
      <c r="A505">
        <f>Source!A3814</f>
        <v>17</v>
      </c>
      <c r="B505">
        <v>3814</v>
      </c>
      <c r="C505">
        <v>3</v>
      </c>
      <c r="D505">
        <f>Source!BI3814</f>
        <v>1</v>
      </c>
      <c r="E505">
        <f>Source!FS3814</f>
        <v>0</v>
      </c>
      <c r="F505" t="str">
        <f>Source!F3814</f>
        <v>Цена поставщика или эквивалент</v>
      </c>
      <c r="G505" t="str">
        <f>Source!G3814</f>
        <v>EKF Averes AV-10 Автоматический выключатель  (С) 3P 10А 10kA</v>
      </c>
      <c r="H505" t="str">
        <f>Source!H3814</f>
        <v>шт.</v>
      </c>
      <c r="I505">
        <f>Source!I3814</f>
        <v>3</v>
      </c>
      <c r="J505">
        <v>1</v>
      </c>
      <c r="K505">
        <f>Source!AC3814</f>
        <v>2947.54</v>
      </c>
      <c r="M505">
        <f t="shared" si="0"/>
        <v>8842.6200000000008</v>
      </c>
      <c r="N505">
        <f>Source!AC3814*IF(Source!BC3814&lt;&gt; 0, Source!BC3814, 1)</f>
        <v>2947.54</v>
      </c>
      <c r="O505">
        <f t="shared" si="1"/>
        <v>8842.6200000000008</v>
      </c>
      <c r="P505">
        <f>Source!AE3814</f>
        <v>0</v>
      </c>
      <c r="R505">
        <f t="shared" si="2"/>
        <v>0</v>
      </c>
      <c r="S505">
        <f>Source!AE3814*IF(Source!BS3814&lt;&gt; 0, Source!BS3814, 1)</f>
        <v>0</v>
      </c>
      <c r="T505">
        <f t="shared" si="3"/>
        <v>0</v>
      </c>
      <c r="U505">
        <v>3</v>
      </c>
      <c r="Z505">
        <f>Source!GF3814</f>
        <v>796056253</v>
      </c>
      <c r="AA505">
        <v>-509170030</v>
      </c>
      <c r="AB505">
        <v>-509170030</v>
      </c>
    </row>
    <row r="506" spans="1:28" x14ac:dyDescent="0.2">
      <c r="A506">
        <f>Source!A3815</f>
        <v>17</v>
      </c>
      <c r="B506">
        <v>3815</v>
      </c>
      <c r="C506">
        <v>3</v>
      </c>
      <c r="D506">
        <f>Source!BI3815</f>
        <v>1</v>
      </c>
      <c r="E506">
        <f>Source!FS3815</f>
        <v>0</v>
      </c>
      <c r="F506" t="str">
        <f>Source!F3815</f>
        <v>Цена поставщика или эквивалент</v>
      </c>
      <c r="G506" t="str">
        <f>Source!G3815</f>
        <v>EKF AVERES Выключатель автоматический AV-6 1P 16A (C) 6kA</v>
      </c>
      <c r="H506" t="str">
        <f>Source!H3815</f>
        <v>шт.</v>
      </c>
      <c r="I506">
        <f>Source!I3815</f>
        <v>1</v>
      </c>
      <c r="J506">
        <v>1</v>
      </c>
      <c r="K506">
        <f>Source!AC3815</f>
        <v>592.62</v>
      </c>
      <c r="M506">
        <f t="shared" si="0"/>
        <v>592.62</v>
      </c>
      <c r="N506">
        <f>Source!AC3815*IF(Source!BC3815&lt;&gt; 0, Source!BC3815, 1)</f>
        <v>592.62</v>
      </c>
      <c r="O506">
        <f t="shared" si="1"/>
        <v>592.62</v>
      </c>
      <c r="P506">
        <f>Source!AE3815</f>
        <v>0</v>
      </c>
      <c r="R506">
        <f t="shared" si="2"/>
        <v>0</v>
      </c>
      <c r="S506">
        <f>Source!AE3815*IF(Source!BS3815&lt;&gt; 0, Source!BS3815, 1)</f>
        <v>0</v>
      </c>
      <c r="T506">
        <f t="shared" si="3"/>
        <v>0</v>
      </c>
      <c r="U506">
        <v>3</v>
      </c>
      <c r="Z506">
        <f>Source!GF3815</f>
        <v>-1091400383</v>
      </c>
      <c r="AA506">
        <v>-1863822263</v>
      </c>
      <c r="AB506">
        <v>-1863822263</v>
      </c>
    </row>
    <row r="507" spans="1:28" x14ac:dyDescent="0.2">
      <c r="A507">
        <f>Source!A3816</f>
        <v>17</v>
      </c>
      <c r="B507">
        <v>3816</v>
      </c>
      <c r="C507">
        <v>3</v>
      </c>
      <c r="D507">
        <f>Source!BI3816</f>
        <v>1</v>
      </c>
      <c r="E507">
        <f>Source!FS3816</f>
        <v>0</v>
      </c>
      <c r="F507" t="str">
        <f>Source!F3816</f>
        <v>Цена поставщика или эквивалент</v>
      </c>
      <c r="G507" t="str">
        <f>Source!G3816</f>
        <v>EKF Basic ВДT-40  УЗО 2P 16А/10мА (AC) электронное</v>
      </c>
      <c r="H507" t="str">
        <f>Source!H3816</f>
        <v>шт.</v>
      </c>
      <c r="I507">
        <f>Source!I3816</f>
        <v>14</v>
      </c>
      <c r="J507">
        <v>1</v>
      </c>
      <c r="K507">
        <f>Source!AC3816</f>
        <v>2089.67</v>
      </c>
      <c r="M507">
        <f t="shared" si="0"/>
        <v>29255.38</v>
      </c>
      <c r="N507">
        <f>Source!AC3816*IF(Source!BC3816&lt;&gt; 0, Source!BC3816, 1)</f>
        <v>2089.67</v>
      </c>
      <c r="O507">
        <f t="shared" si="1"/>
        <v>29255.38</v>
      </c>
      <c r="P507">
        <f>Source!AE3816</f>
        <v>0</v>
      </c>
      <c r="R507">
        <f t="shared" si="2"/>
        <v>0</v>
      </c>
      <c r="S507">
        <f>Source!AE3816*IF(Source!BS3816&lt;&gt; 0, Source!BS3816, 1)</f>
        <v>0</v>
      </c>
      <c r="T507">
        <f t="shared" si="3"/>
        <v>0</v>
      </c>
      <c r="U507">
        <v>3</v>
      </c>
      <c r="Z507">
        <f>Source!GF3816</f>
        <v>264241173</v>
      </c>
      <c r="AA507">
        <v>1251218238</v>
      </c>
      <c r="AB507">
        <v>1251218238</v>
      </c>
    </row>
    <row r="508" spans="1:28" x14ac:dyDescent="0.2">
      <c r="A508">
        <f>Source!A3817</f>
        <v>17</v>
      </c>
      <c r="B508">
        <v>3817</v>
      </c>
      <c r="C508">
        <v>3</v>
      </c>
      <c r="D508">
        <f>Source!BI3817</f>
        <v>1</v>
      </c>
      <c r="E508">
        <f>Source!FS3817</f>
        <v>0</v>
      </c>
      <c r="F508" t="str">
        <f>Source!F3817</f>
        <v>Цена поставщика или эквивалент</v>
      </c>
      <c r="G508" t="str">
        <f>Source!G3817</f>
        <v>EKF AVERES Выключатель автоматический AV-10 3P 16A (C) 10kA</v>
      </c>
      <c r="H508" t="str">
        <f>Source!H3817</f>
        <v>шт.</v>
      </c>
      <c r="I508">
        <f>Source!I3817</f>
        <v>3</v>
      </c>
      <c r="J508">
        <v>1</v>
      </c>
      <c r="K508">
        <f>Source!AC3817</f>
        <v>2973.77</v>
      </c>
      <c r="M508">
        <f t="shared" si="0"/>
        <v>8921.31</v>
      </c>
      <c r="N508">
        <f>Source!AC3817*IF(Source!BC3817&lt;&gt; 0, Source!BC3817, 1)</f>
        <v>2973.77</v>
      </c>
      <c r="O508">
        <f t="shared" si="1"/>
        <v>8921.31</v>
      </c>
      <c r="P508">
        <f>Source!AE3817</f>
        <v>0</v>
      </c>
      <c r="R508">
        <f t="shared" si="2"/>
        <v>0</v>
      </c>
      <c r="S508">
        <f>Source!AE3817*IF(Source!BS3817&lt;&gt; 0, Source!BS3817, 1)</f>
        <v>0</v>
      </c>
      <c r="T508">
        <f t="shared" si="3"/>
        <v>0</v>
      </c>
      <c r="U508">
        <v>3</v>
      </c>
      <c r="Z508">
        <f>Source!GF3817</f>
        <v>-561675317</v>
      </c>
      <c r="AA508">
        <v>952441674</v>
      </c>
      <c r="AB508">
        <v>952441674</v>
      </c>
    </row>
    <row r="509" spans="1:28" x14ac:dyDescent="0.2">
      <c r="A509">
        <f>Source!A3818</f>
        <v>17</v>
      </c>
      <c r="B509">
        <v>3818</v>
      </c>
      <c r="C509">
        <v>3</v>
      </c>
      <c r="D509">
        <f>Source!BI3818</f>
        <v>1</v>
      </c>
      <c r="E509">
        <f>Source!FS3818</f>
        <v>0</v>
      </c>
      <c r="F509" t="str">
        <f>Source!F3818</f>
        <v>Цена поставщика или эквивалент</v>
      </c>
      <c r="G509" t="str">
        <f>Source!G3818</f>
        <v>ВДТ 2P 10А 30мА тип AC 6кА УЗО-03 нов.</v>
      </c>
      <c r="H509" t="str">
        <f>Source!H3818</f>
        <v>шт.</v>
      </c>
      <c r="I509">
        <f>Source!I3818</f>
        <v>16</v>
      </c>
      <c r="J509">
        <v>1</v>
      </c>
      <c r="K509">
        <f>Source!AC3818</f>
        <v>1630</v>
      </c>
      <c r="M509">
        <f t="shared" si="0"/>
        <v>26080</v>
      </c>
      <c r="N509">
        <f>Source!AC3818*IF(Source!BC3818&lt;&gt; 0, Source!BC3818, 1)</f>
        <v>1630</v>
      </c>
      <c r="O509">
        <f t="shared" si="1"/>
        <v>26080</v>
      </c>
      <c r="P509">
        <f>Source!AE3818</f>
        <v>0</v>
      </c>
      <c r="R509">
        <f t="shared" si="2"/>
        <v>0</v>
      </c>
      <c r="S509">
        <f>Source!AE3818*IF(Source!BS3818&lt;&gt; 0, Source!BS3818, 1)</f>
        <v>0</v>
      </c>
      <c r="T509">
        <f t="shared" si="3"/>
        <v>0</v>
      </c>
      <c r="U509">
        <v>3</v>
      </c>
      <c r="Z509">
        <f>Source!GF3818</f>
        <v>-602571180</v>
      </c>
      <c r="AA509">
        <v>-594920954</v>
      </c>
      <c r="AB509">
        <v>-594920954</v>
      </c>
    </row>
    <row r="510" spans="1:28" x14ac:dyDescent="0.2">
      <c r="A510">
        <f>Source!A3819</f>
        <v>17</v>
      </c>
      <c r="B510">
        <v>3819</v>
      </c>
      <c r="C510">
        <v>3</v>
      </c>
      <c r="D510">
        <f>Source!BI3819</f>
        <v>1</v>
      </c>
      <c r="E510">
        <f>Source!FS3819</f>
        <v>0</v>
      </c>
      <c r="F510" t="str">
        <f>Source!F3819</f>
        <v>Цена поставщика или эквивалент</v>
      </c>
      <c r="G510" t="str">
        <f>Source!G3819</f>
        <v>EKF Averes AV-6  Автоматический выключатель  (С) 3P 20А 6kA</v>
      </c>
      <c r="H510" t="str">
        <f>Source!H3819</f>
        <v>шт.</v>
      </c>
      <c r="I510">
        <f>Source!I3819</f>
        <v>3</v>
      </c>
      <c r="J510">
        <v>1</v>
      </c>
      <c r="K510">
        <f>Source!AC3819</f>
        <v>2256.25</v>
      </c>
      <c r="M510">
        <f t="shared" si="0"/>
        <v>6768.75</v>
      </c>
      <c r="N510">
        <f>Source!AC3819*IF(Source!BC3819&lt;&gt; 0, Source!BC3819, 1)</f>
        <v>2256.25</v>
      </c>
      <c r="O510">
        <f t="shared" si="1"/>
        <v>6768.75</v>
      </c>
      <c r="P510">
        <f>Source!AE3819</f>
        <v>0</v>
      </c>
      <c r="R510">
        <f t="shared" si="2"/>
        <v>0</v>
      </c>
      <c r="S510">
        <f>Source!AE3819*IF(Source!BS3819&lt;&gt; 0, Source!BS3819, 1)</f>
        <v>0</v>
      </c>
      <c r="T510">
        <f t="shared" si="3"/>
        <v>0</v>
      </c>
      <c r="U510">
        <v>3</v>
      </c>
      <c r="Z510">
        <f>Source!GF3819</f>
        <v>287949538</v>
      </c>
      <c r="AA510">
        <v>37876863</v>
      </c>
      <c r="AB510">
        <v>37876863</v>
      </c>
    </row>
    <row r="511" spans="1:28" x14ac:dyDescent="0.2">
      <c r="A511">
        <f>Source!A3820</f>
        <v>17</v>
      </c>
      <c r="B511">
        <v>3820</v>
      </c>
      <c r="C511">
        <v>3</v>
      </c>
      <c r="D511">
        <f>Source!BI3820</f>
        <v>1</v>
      </c>
      <c r="E511">
        <f>Source!FS3820</f>
        <v>0</v>
      </c>
      <c r="F511" t="str">
        <f>Source!F3820</f>
        <v>Цена поставщика или эквивалент</v>
      </c>
      <c r="G511" t="str">
        <f>Source!G3820</f>
        <v>EKF AVERES Выключатель автоматический AV-6 1P 10A (C) 6kA</v>
      </c>
      <c r="H511" t="str">
        <f>Source!H3820</f>
        <v>шт.</v>
      </c>
      <c r="I511">
        <f>Source!I3820</f>
        <v>22</v>
      </c>
      <c r="J511">
        <v>1</v>
      </c>
      <c r="K511">
        <f>Source!AC3820</f>
        <v>622.95000000000005</v>
      </c>
      <c r="M511">
        <f t="shared" si="0"/>
        <v>13704.9</v>
      </c>
      <c r="N511">
        <f>Source!AC3820*IF(Source!BC3820&lt;&gt; 0, Source!BC3820, 1)</f>
        <v>622.95000000000005</v>
      </c>
      <c r="O511">
        <f t="shared" si="1"/>
        <v>13704.9</v>
      </c>
      <c r="P511">
        <f>Source!AE3820</f>
        <v>0</v>
      </c>
      <c r="R511">
        <f t="shared" si="2"/>
        <v>0</v>
      </c>
      <c r="S511">
        <f>Source!AE3820*IF(Source!BS3820&lt;&gt; 0, Source!BS3820, 1)</f>
        <v>0</v>
      </c>
      <c r="T511">
        <f t="shared" si="3"/>
        <v>0</v>
      </c>
      <c r="U511">
        <v>3</v>
      </c>
      <c r="Z511">
        <f>Source!GF3820</f>
        <v>-810155025</v>
      </c>
      <c r="AA511">
        <v>-791505900</v>
      </c>
      <c r="AB511">
        <v>-791505900</v>
      </c>
    </row>
    <row r="512" spans="1:28" x14ac:dyDescent="0.2">
      <c r="A512">
        <f>Source!A3821</f>
        <v>17</v>
      </c>
      <c r="B512">
        <v>3821</v>
      </c>
      <c r="C512">
        <v>3</v>
      </c>
      <c r="D512">
        <f>Source!BI3821</f>
        <v>1</v>
      </c>
      <c r="E512">
        <f>Source!FS3821</f>
        <v>0</v>
      </c>
      <c r="F512" t="str">
        <f>Source!F3821</f>
        <v>Цена поставщика или эквивалент</v>
      </c>
      <c r="G512" t="str">
        <f>Source!G3821</f>
        <v>EKF Basic ВДT-40  УЗО 2P 16А/10мА (AC) электронное</v>
      </c>
      <c r="H512" t="str">
        <f>Source!H3821</f>
        <v>шт.</v>
      </c>
      <c r="I512">
        <f>Source!I3821</f>
        <v>10</v>
      </c>
      <c r="J512">
        <v>1</v>
      </c>
      <c r="K512">
        <f>Source!AC3821</f>
        <v>2089.67</v>
      </c>
      <c r="M512">
        <f t="shared" si="0"/>
        <v>20896.7</v>
      </c>
      <c r="N512">
        <f>Source!AC3821*IF(Source!BC3821&lt;&gt; 0, Source!BC3821, 1)</f>
        <v>2089.67</v>
      </c>
      <c r="O512">
        <f t="shared" si="1"/>
        <v>20896.7</v>
      </c>
      <c r="P512">
        <f>Source!AE3821</f>
        <v>0</v>
      </c>
      <c r="R512">
        <f t="shared" si="2"/>
        <v>0</v>
      </c>
      <c r="S512">
        <f>Source!AE3821*IF(Source!BS3821&lt;&gt; 0, Source!BS3821, 1)</f>
        <v>0</v>
      </c>
      <c r="T512">
        <f t="shared" si="3"/>
        <v>0</v>
      </c>
      <c r="U512">
        <v>3</v>
      </c>
      <c r="Z512">
        <f>Source!GF3821</f>
        <v>264241173</v>
      </c>
      <c r="AA512">
        <v>1251218238</v>
      </c>
      <c r="AB512">
        <v>1251218238</v>
      </c>
    </row>
    <row r="513" spans="1:28" x14ac:dyDescent="0.2">
      <c r="A513">
        <f>Source!A3822</f>
        <v>17</v>
      </c>
      <c r="B513">
        <v>3822</v>
      </c>
      <c r="C513">
        <v>3</v>
      </c>
      <c r="D513">
        <f>Source!BI3822</f>
        <v>1</v>
      </c>
      <c r="E513">
        <f>Source!FS3822</f>
        <v>0</v>
      </c>
      <c r="F513" t="str">
        <f>Source!F3822</f>
        <v>Цена поставщика или эквивалент</v>
      </c>
      <c r="G513" t="str">
        <f>Source!G3822</f>
        <v>EKF Averes AV-6  Автоматический выключатель  (С) 3P 20А 6kA</v>
      </c>
      <c r="H513" t="str">
        <f>Source!H3822</f>
        <v>шт.</v>
      </c>
      <c r="I513">
        <f>Source!I3822</f>
        <v>20</v>
      </c>
      <c r="J513">
        <v>1</v>
      </c>
      <c r="K513">
        <f>Source!AC3822</f>
        <v>2256.25</v>
      </c>
      <c r="M513">
        <f t="shared" si="0"/>
        <v>45125</v>
      </c>
      <c r="N513">
        <f>Source!AC3822*IF(Source!BC3822&lt;&gt; 0, Source!BC3822, 1)</f>
        <v>2256.25</v>
      </c>
      <c r="O513">
        <f t="shared" si="1"/>
        <v>45125</v>
      </c>
      <c r="P513">
        <f>Source!AE3822</f>
        <v>0</v>
      </c>
      <c r="R513">
        <f t="shared" si="2"/>
        <v>0</v>
      </c>
      <c r="S513">
        <f>Source!AE3822*IF(Source!BS3822&lt;&gt; 0, Source!BS3822, 1)</f>
        <v>0</v>
      </c>
      <c r="T513">
        <f t="shared" si="3"/>
        <v>0</v>
      </c>
      <c r="U513">
        <v>3</v>
      </c>
      <c r="Z513">
        <f>Source!GF3822</f>
        <v>287949538</v>
      </c>
      <c r="AA513">
        <v>37876863</v>
      </c>
      <c r="AB513">
        <v>37876863</v>
      </c>
    </row>
    <row r="514" spans="1:28" x14ac:dyDescent="0.2">
      <c r="A514">
        <f>Source!A3823</f>
        <v>17</v>
      </c>
      <c r="B514">
        <v>3823</v>
      </c>
      <c r="C514">
        <v>3</v>
      </c>
      <c r="D514">
        <f>Source!BI3823</f>
        <v>1</v>
      </c>
      <c r="E514">
        <f>Source!FS3823</f>
        <v>0</v>
      </c>
      <c r="F514" t="str">
        <f>Source!F3823</f>
        <v>Цена поставщика или эквивалент</v>
      </c>
      <c r="G514" t="str">
        <f>Source!G3823</f>
        <v>EKF AVERES Выключатель автоматический AV-6 1P 10A (C) 6kA</v>
      </c>
      <c r="H514" t="str">
        <f>Source!H3823</f>
        <v>шт.</v>
      </c>
      <c r="I514">
        <f>Source!I3823</f>
        <v>173</v>
      </c>
      <c r="J514">
        <v>1</v>
      </c>
      <c r="K514">
        <f>Source!AC3823</f>
        <v>622.95000000000005</v>
      </c>
      <c r="M514">
        <f t="shared" si="0"/>
        <v>107770.35</v>
      </c>
      <c r="N514">
        <f>Source!AC3823*IF(Source!BC3823&lt;&gt; 0, Source!BC3823, 1)</f>
        <v>622.95000000000005</v>
      </c>
      <c r="O514">
        <f t="shared" si="1"/>
        <v>107770.35</v>
      </c>
      <c r="P514">
        <f>Source!AE3823</f>
        <v>0</v>
      </c>
      <c r="R514">
        <f t="shared" si="2"/>
        <v>0</v>
      </c>
      <c r="S514">
        <f>Source!AE3823*IF(Source!BS3823&lt;&gt; 0, Source!BS3823, 1)</f>
        <v>0</v>
      </c>
      <c r="T514">
        <f t="shared" si="3"/>
        <v>0</v>
      </c>
      <c r="U514">
        <v>3</v>
      </c>
      <c r="Z514">
        <f>Source!GF3823</f>
        <v>-810155025</v>
      </c>
      <c r="AA514">
        <v>-791505900</v>
      </c>
      <c r="AB514">
        <v>-791505900</v>
      </c>
    </row>
    <row r="515" spans="1:28" x14ac:dyDescent="0.2">
      <c r="A515">
        <f>Source!A3824</f>
        <v>17</v>
      </c>
      <c r="B515">
        <v>3824</v>
      </c>
      <c r="C515">
        <v>3</v>
      </c>
      <c r="D515">
        <f>Source!BI3824</f>
        <v>1</v>
      </c>
      <c r="E515">
        <f>Source!FS3824</f>
        <v>0</v>
      </c>
      <c r="F515" t="str">
        <f>Source!F3824</f>
        <v>Цена поставщика или эквивалент</v>
      </c>
      <c r="G515" t="str">
        <f>Source!G3824</f>
        <v>EKF Basic ВДT-40  УЗО 2P 16А/10мА (AC) электронное</v>
      </c>
      <c r="H515" t="str">
        <f>Source!H3824</f>
        <v>шт.</v>
      </c>
      <c r="I515">
        <f>Source!I3824</f>
        <v>58</v>
      </c>
      <c r="J515">
        <v>1</v>
      </c>
      <c r="K515">
        <f>Source!AC3824</f>
        <v>2124.5</v>
      </c>
      <c r="M515">
        <f t="shared" si="0"/>
        <v>123221</v>
      </c>
      <c r="N515">
        <f>Source!AC3824*IF(Source!BC3824&lt;&gt; 0, Source!BC3824, 1)</f>
        <v>2124.5</v>
      </c>
      <c r="O515">
        <f t="shared" si="1"/>
        <v>123221</v>
      </c>
      <c r="P515">
        <f>Source!AE3824</f>
        <v>0</v>
      </c>
      <c r="R515">
        <f t="shared" si="2"/>
        <v>0</v>
      </c>
      <c r="S515">
        <f>Source!AE3824*IF(Source!BS3824&lt;&gt; 0, Source!BS3824, 1)</f>
        <v>0</v>
      </c>
      <c r="T515">
        <f t="shared" si="3"/>
        <v>0</v>
      </c>
      <c r="U515">
        <v>3</v>
      </c>
      <c r="Z515">
        <f>Source!GF3824</f>
        <v>264241173</v>
      </c>
      <c r="AA515">
        <v>-2016410552</v>
      </c>
      <c r="AB515">
        <v>-2016410552</v>
      </c>
    </row>
    <row r="516" spans="1:28" x14ac:dyDescent="0.2">
      <c r="A516">
        <f>Source!A3825</f>
        <v>17</v>
      </c>
      <c r="B516">
        <v>3825</v>
      </c>
      <c r="C516">
        <v>3</v>
      </c>
      <c r="D516">
        <f>Source!BI3825</f>
        <v>1</v>
      </c>
      <c r="E516">
        <f>Source!FS3825</f>
        <v>0</v>
      </c>
      <c r="F516" t="str">
        <f>Source!F3825</f>
        <v>Цена поставщика или эквивалент</v>
      </c>
      <c r="G516" t="str">
        <f>Source!G3825</f>
        <v>EKF PROxima Контактор модульный КМ 20А 2NО (2 мод.)</v>
      </c>
      <c r="H516" t="str">
        <f>Source!H3825</f>
        <v>шт.</v>
      </c>
      <c r="I516">
        <f>Source!I3825</f>
        <v>20</v>
      </c>
      <c r="J516">
        <v>1</v>
      </c>
      <c r="K516">
        <f>Source!AC3825</f>
        <v>1645.71</v>
      </c>
      <c r="M516">
        <f t="shared" si="0"/>
        <v>32914.199999999997</v>
      </c>
      <c r="N516">
        <f>Source!AC3825*IF(Source!BC3825&lt;&gt; 0, Source!BC3825, 1)</f>
        <v>1645.71</v>
      </c>
      <c r="O516">
        <f t="shared" si="1"/>
        <v>32914.199999999997</v>
      </c>
      <c r="P516">
        <f>Source!AE3825</f>
        <v>0</v>
      </c>
      <c r="R516">
        <f t="shared" si="2"/>
        <v>0</v>
      </c>
      <c r="S516">
        <f>Source!AE3825*IF(Source!BS3825&lt;&gt; 0, Source!BS3825, 1)</f>
        <v>0</v>
      </c>
      <c r="T516">
        <f t="shared" si="3"/>
        <v>0</v>
      </c>
      <c r="U516">
        <v>3</v>
      </c>
      <c r="Z516">
        <f>Source!GF3825</f>
        <v>1135907314</v>
      </c>
      <c r="AA516">
        <v>-947704937</v>
      </c>
      <c r="AB516">
        <v>-947704937</v>
      </c>
    </row>
    <row r="517" spans="1:28" x14ac:dyDescent="0.2">
      <c r="A517">
        <f>Source!A3826</f>
        <v>17</v>
      </c>
      <c r="B517">
        <v>3826</v>
      </c>
      <c r="C517">
        <v>3</v>
      </c>
      <c r="D517">
        <f>Source!BI3826</f>
        <v>1</v>
      </c>
      <c r="E517">
        <f>Source!FS3826</f>
        <v>0</v>
      </c>
      <c r="F517" t="str">
        <f>Source!F3826</f>
        <v>Цена поставщика или эквивалент</v>
      </c>
      <c r="G517" t="str">
        <f>Source!G3826</f>
        <v>Розетка SCHUKO© с защитными шторками 16A 250V~ 2P+T, цвет белый глянцевый</v>
      </c>
      <c r="H517" t="str">
        <f>Source!H3826</f>
        <v>шт.</v>
      </c>
      <c r="I517">
        <f>Source!I3826</f>
        <v>215</v>
      </c>
      <c r="J517">
        <v>1</v>
      </c>
      <c r="K517">
        <f>Source!AC3826</f>
        <v>377.11</v>
      </c>
      <c r="M517">
        <f t="shared" si="0"/>
        <v>81078.649999999994</v>
      </c>
      <c r="N517">
        <f>Source!AC3826*IF(Source!BC3826&lt;&gt; 0, Source!BC3826, 1)</f>
        <v>377.11</v>
      </c>
      <c r="O517">
        <f t="shared" si="1"/>
        <v>81078.649999999994</v>
      </c>
      <c r="P517">
        <f>Source!AE3826</f>
        <v>0</v>
      </c>
      <c r="R517">
        <f t="shared" si="2"/>
        <v>0</v>
      </c>
      <c r="S517">
        <f>Source!AE3826*IF(Source!BS3826&lt;&gt; 0, Source!BS3826, 1)</f>
        <v>0</v>
      </c>
      <c r="T517">
        <f t="shared" si="3"/>
        <v>0</v>
      </c>
      <c r="U517">
        <v>3</v>
      </c>
      <c r="Z517">
        <f>Source!GF3826</f>
        <v>479654498</v>
      </c>
      <c r="AA517">
        <v>-691082383</v>
      </c>
      <c r="AB517">
        <v>-691082383</v>
      </c>
    </row>
    <row r="518" spans="1:28" x14ac:dyDescent="0.2">
      <c r="A518">
        <f>Source!A3827</f>
        <v>17</v>
      </c>
      <c r="B518">
        <v>3827</v>
      </c>
      <c r="C518">
        <v>3</v>
      </c>
      <c r="D518">
        <f>Source!BI3827</f>
        <v>1</v>
      </c>
      <c r="E518">
        <f>Source!FS3827</f>
        <v>0</v>
      </c>
      <c r="F518" t="str">
        <f>Source!F3827</f>
        <v>Цена поставщика или эквивалент</v>
      </c>
      <c r="G518" t="str">
        <f>Source!G3827</f>
        <v>Интернет-розетка RJ45 двойная с накладкой, цвет белый глянцевый</v>
      </c>
      <c r="H518" t="str">
        <f>Source!H3827</f>
        <v>шт.</v>
      </c>
      <c r="I518">
        <f>Source!I3827</f>
        <v>50</v>
      </c>
      <c r="J518">
        <v>1</v>
      </c>
      <c r="K518">
        <f>Source!AC3827</f>
        <v>0.64</v>
      </c>
      <c r="M518">
        <f t="shared" si="0"/>
        <v>32</v>
      </c>
      <c r="N518">
        <f>Source!AC3827*IF(Source!BC3827&lt;&gt; 0, Source!BC3827, 1)</f>
        <v>0.64</v>
      </c>
      <c r="O518">
        <f t="shared" si="1"/>
        <v>32</v>
      </c>
      <c r="P518">
        <f>Source!AE3827</f>
        <v>0</v>
      </c>
      <c r="R518">
        <f t="shared" si="2"/>
        <v>0</v>
      </c>
      <c r="S518">
        <f>Source!AE3827*IF(Source!BS3827&lt;&gt; 0, Source!BS3827, 1)</f>
        <v>0</v>
      </c>
      <c r="T518">
        <f t="shared" si="3"/>
        <v>0</v>
      </c>
      <c r="U518">
        <v>3</v>
      </c>
      <c r="Z518">
        <f>Source!GF3827</f>
        <v>-1994338117</v>
      </c>
      <c r="AA518">
        <v>-1350539984</v>
      </c>
      <c r="AB518">
        <v>-1350539984</v>
      </c>
    </row>
    <row r="519" spans="1:28" x14ac:dyDescent="0.2">
      <c r="A519">
        <f>Source!A3828</f>
        <v>17</v>
      </c>
      <c r="B519">
        <v>3828</v>
      </c>
      <c r="C519">
        <v>3</v>
      </c>
      <c r="D519">
        <f>Source!BI3828</f>
        <v>1</v>
      </c>
      <c r="E519">
        <f>Source!FS3828</f>
        <v>0</v>
      </c>
      <c r="F519" t="str">
        <f>Source!F3828</f>
        <v>Цена поставщика или эквивалент</v>
      </c>
      <c r="G519" t="str">
        <f>Source!G3828</f>
        <v>Выключатель одноклавишный 10A 250V~ с накладкой, цвет белый глянцевый</v>
      </c>
      <c r="H519" t="str">
        <f>Source!H3828</f>
        <v>шт.</v>
      </c>
      <c r="I519">
        <f>Source!I3828</f>
        <v>58</v>
      </c>
      <c r="J519">
        <v>1</v>
      </c>
      <c r="K519">
        <f>Source!AC3828</f>
        <v>360.46</v>
      </c>
      <c r="M519">
        <f t="shared" si="0"/>
        <v>20906.68</v>
      </c>
      <c r="N519">
        <f>Source!AC3828*IF(Source!BC3828&lt;&gt; 0, Source!BC3828, 1)</f>
        <v>360.46</v>
      </c>
      <c r="O519">
        <f t="shared" si="1"/>
        <v>20906.68</v>
      </c>
      <c r="P519">
        <f>Source!AE3828</f>
        <v>0</v>
      </c>
      <c r="R519">
        <f t="shared" si="2"/>
        <v>0</v>
      </c>
      <c r="S519">
        <f>Source!AE3828*IF(Source!BS3828&lt;&gt; 0, Source!BS3828, 1)</f>
        <v>0</v>
      </c>
      <c r="T519">
        <f t="shared" si="3"/>
        <v>0</v>
      </c>
      <c r="U519">
        <v>3</v>
      </c>
      <c r="Z519">
        <f>Source!GF3828</f>
        <v>-313353557</v>
      </c>
      <c r="AA519">
        <v>152298970</v>
      </c>
      <c r="AB519">
        <v>152298970</v>
      </c>
    </row>
    <row r="520" spans="1:28" x14ac:dyDescent="0.2">
      <c r="A520">
        <f>Source!A3829</f>
        <v>17</v>
      </c>
      <c r="B520">
        <v>3829</v>
      </c>
      <c r="C520">
        <v>3</v>
      </c>
      <c r="D520">
        <f>Source!BI3829</f>
        <v>1</v>
      </c>
      <c r="E520">
        <f>Source!FS3829</f>
        <v>0</v>
      </c>
      <c r="F520" t="str">
        <f>Source!F3829</f>
        <v>Цена поставщика или эквивалент</v>
      </c>
      <c r="G520" t="str">
        <f>Source!G3829</f>
        <v>Выключатель двухклавишный 10A 250V~ с накладкой, цвет белый глянцевый</v>
      </c>
      <c r="H520" t="str">
        <f>Source!H3829</f>
        <v>шт.</v>
      </c>
      <c r="I520">
        <f>Source!I3829</f>
        <v>47</v>
      </c>
      <c r="J520">
        <v>1</v>
      </c>
      <c r="K520">
        <f>Source!AC3829</f>
        <v>484.67</v>
      </c>
      <c r="M520">
        <f t="shared" si="0"/>
        <v>22779.49</v>
      </c>
      <c r="N520">
        <f>Source!AC3829*IF(Source!BC3829&lt;&gt; 0, Source!BC3829, 1)</f>
        <v>484.67</v>
      </c>
      <c r="O520">
        <f t="shared" si="1"/>
        <v>22779.49</v>
      </c>
      <c r="P520">
        <f>Source!AE3829</f>
        <v>0</v>
      </c>
      <c r="R520">
        <f t="shared" si="2"/>
        <v>0</v>
      </c>
      <c r="S520">
        <f>Source!AE3829*IF(Source!BS3829&lt;&gt; 0, Source!BS3829, 1)</f>
        <v>0</v>
      </c>
      <c r="T520">
        <f t="shared" si="3"/>
        <v>0</v>
      </c>
      <c r="U520">
        <v>3</v>
      </c>
      <c r="Z520">
        <f>Source!GF3829</f>
        <v>-487313095</v>
      </c>
      <c r="AA520">
        <v>670948642</v>
      </c>
      <c r="AB520">
        <v>670948642</v>
      </c>
    </row>
    <row r="521" spans="1:28" x14ac:dyDescent="0.2">
      <c r="A521">
        <f>Source!A3830</f>
        <v>17</v>
      </c>
      <c r="B521">
        <v>3830</v>
      </c>
      <c r="C521">
        <v>3</v>
      </c>
      <c r="D521">
        <f>Source!BI3830</f>
        <v>1</v>
      </c>
      <c r="E521">
        <f>Source!FS3830</f>
        <v>0</v>
      </c>
      <c r="F521" t="str">
        <f>Source!F3830</f>
        <v>Цена поставщика или эквивалент</v>
      </c>
      <c r="G521" t="str">
        <f>Source!G3830</f>
        <v>Розетка одноместная Schuko со шторками, накладного монтажа, (цвет белый) 16A 250V~ 2P+T</v>
      </c>
      <c r="H521" t="str">
        <f>Source!H3830</f>
        <v>шт.</v>
      </c>
      <c r="I521">
        <f>Source!I3830</f>
        <v>22</v>
      </c>
      <c r="J521">
        <v>1</v>
      </c>
      <c r="K521">
        <f>Source!AC3830</f>
        <v>186.88</v>
      </c>
      <c r="M521">
        <f t="shared" si="0"/>
        <v>4111.3599999999997</v>
      </c>
      <c r="N521">
        <f>Source!AC3830*IF(Source!BC3830&lt;&gt; 0, Source!BC3830, 1)</f>
        <v>186.88</v>
      </c>
      <c r="O521">
        <f t="shared" si="1"/>
        <v>4111.3599999999997</v>
      </c>
      <c r="P521">
        <f>Source!AE3830</f>
        <v>0</v>
      </c>
      <c r="R521">
        <f t="shared" si="2"/>
        <v>0</v>
      </c>
      <c r="S521">
        <f>Source!AE3830*IF(Source!BS3830&lt;&gt; 0, Source!BS3830, 1)</f>
        <v>0</v>
      </c>
      <c r="T521">
        <f t="shared" si="3"/>
        <v>0</v>
      </c>
      <c r="U521">
        <v>3</v>
      </c>
      <c r="Z521">
        <f>Source!GF3830</f>
        <v>1901265476</v>
      </c>
      <c r="AA521">
        <v>-594956177</v>
      </c>
      <c r="AB521">
        <v>-594956177</v>
      </c>
    </row>
    <row r="522" spans="1:28" x14ac:dyDescent="0.2">
      <c r="A522">
        <f>Source!A3831</f>
        <v>17</v>
      </c>
      <c r="B522">
        <v>3831</v>
      </c>
      <c r="C522">
        <v>3</v>
      </c>
      <c r="D522">
        <f>Source!BI3831</f>
        <v>1</v>
      </c>
      <c r="E522">
        <f>Source!FS3831</f>
        <v>0</v>
      </c>
      <c r="F522" t="str">
        <f>Source!F3831</f>
        <v>Цена поставщика или эквивалент</v>
      </c>
      <c r="G522" t="str">
        <f>Source!G3831</f>
        <v>BLANCA О/У РОЗЕТКА двойная компьютерная RJ45, кат.5E, ИЗОЛ.ПЛ., БЕЛЫЙ</v>
      </c>
      <c r="H522" t="str">
        <f>Source!H3831</f>
        <v>шт.</v>
      </c>
      <c r="I522">
        <f>Source!I3831</f>
        <v>7</v>
      </c>
      <c r="J522">
        <v>1</v>
      </c>
      <c r="K522">
        <f>Source!AC3831</f>
        <v>510.5</v>
      </c>
      <c r="M522">
        <f t="shared" si="0"/>
        <v>3573.5</v>
      </c>
      <c r="N522">
        <f>Source!AC3831*IF(Source!BC3831&lt;&gt; 0, Source!BC3831, 1)</f>
        <v>510.5</v>
      </c>
      <c r="O522">
        <f t="shared" si="1"/>
        <v>3573.5</v>
      </c>
      <c r="P522">
        <f>Source!AE3831</f>
        <v>0</v>
      </c>
      <c r="R522">
        <f t="shared" si="2"/>
        <v>0</v>
      </c>
      <c r="S522">
        <f>Source!AE3831*IF(Source!BS3831&lt;&gt; 0, Source!BS3831, 1)</f>
        <v>0</v>
      </c>
      <c r="T522">
        <f t="shared" si="3"/>
        <v>0</v>
      </c>
      <c r="U522">
        <v>3</v>
      </c>
      <c r="Z522">
        <f>Source!GF3831</f>
        <v>-468679393</v>
      </c>
      <c r="AA522">
        <v>54213270</v>
      </c>
      <c r="AB522">
        <v>54213270</v>
      </c>
    </row>
    <row r="523" spans="1:28" x14ac:dyDescent="0.2">
      <c r="A523">
        <f>Source!A3832</f>
        <v>17</v>
      </c>
      <c r="B523">
        <v>3832</v>
      </c>
      <c r="C523">
        <v>3</v>
      </c>
      <c r="D523">
        <f>Source!BI3832</f>
        <v>1</v>
      </c>
      <c r="E523">
        <f>Source!FS3832</f>
        <v>0</v>
      </c>
      <c r="F523" t="str">
        <f>Source!F3832</f>
        <v>Цена поставщика или эквивалент</v>
      </c>
      <c r="G523" t="str">
        <f>Source!G3832</f>
        <v>Schneider Electric Mureva Styl наруж Антрацит Розетка с/з и шторками IP55</v>
      </c>
      <c r="H523" t="str">
        <f>Source!H3832</f>
        <v>шт.</v>
      </c>
      <c r="I523">
        <f>Source!I3832</f>
        <v>11</v>
      </c>
      <c r="J523">
        <v>1</v>
      </c>
      <c r="K523">
        <f>Source!AC3832</f>
        <v>4098.3599999999997</v>
      </c>
      <c r="M523">
        <f t="shared" si="0"/>
        <v>45081.96</v>
      </c>
      <c r="N523">
        <f>Source!AC3832*IF(Source!BC3832&lt;&gt; 0, Source!BC3832, 1)</f>
        <v>4098.3599999999997</v>
      </c>
      <c r="O523">
        <f t="shared" si="1"/>
        <v>45081.96</v>
      </c>
      <c r="P523">
        <f>Source!AE3832</f>
        <v>0</v>
      </c>
      <c r="R523">
        <f t="shared" si="2"/>
        <v>0</v>
      </c>
      <c r="S523">
        <f>Source!AE3832*IF(Source!BS3832&lt;&gt; 0, Source!BS3832, 1)</f>
        <v>0</v>
      </c>
      <c r="T523">
        <f t="shared" si="3"/>
        <v>0</v>
      </c>
      <c r="U523">
        <v>3</v>
      </c>
      <c r="Z523">
        <f>Source!GF3832</f>
        <v>1142386071</v>
      </c>
      <c r="AA523">
        <v>408093804</v>
      </c>
      <c r="AB523">
        <v>408093804</v>
      </c>
    </row>
    <row r="524" spans="1:28" x14ac:dyDescent="0.2">
      <c r="A524">
        <f>Source!A3833</f>
        <v>17</v>
      </c>
      <c r="B524">
        <v>3833</v>
      </c>
      <c r="C524">
        <v>3</v>
      </c>
      <c r="D524">
        <f>Source!BI3833</f>
        <v>1</v>
      </c>
      <c r="E524">
        <f>Source!FS3833</f>
        <v>0</v>
      </c>
      <c r="F524" t="str">
        <f>Source!F3833</f>
        <v>Цена поставщика или эквивалент</v>
      </c>
      <c r="G524" t="str">
        <f>Source!G3833</f>
        <v>Одноклавишный выключатель, накладного монтажа, (цвет белый) 10AX 250V~,</v>
      </c>
      <c r="H524" t="str">
        <f>Source!H3833</f>
        <v>шт.</v>
      </c>
      <c r="I524">
        <f>Source!I3833</f>
        <v>20</v>
      </c>
      <c r="J524">
        <v>1</v>
      </c>
      <c r="K524">
        <f>Source!AC3833</f>
        <v>154.91</v>
      </c>
      <c r="M524">
        <f t="shared" si="0"/>
        <v>3098.2</v>
      </c>
      <c r="N524">
        <f>Source!AC3833*IF(Source!BC3833&lt;&gt; 0, Source!BC3833, 1)</f>
        <v>154.91</v>
      </c>
      <c r="O524">
        <f t="shared" si="1"/>
        <v>3098.2</v>
      </c>
      <c r="P524">
        <f>Source!AE3833</f>
        <v>0</v>
      </c>
      <c r="R524">
        <f t="shared" si="2"/>
        <v>0</v>
      </c>
      <c r="S524">
        <f>Source!AE3833*IF(Source!BS3833&lt;&gt; 0, Source!BS3833, 1)</f>
        <v>0</v>
      </c>
      <c r="T524">
        <f t="shared" si="3"/>
        <v>0</v>
      </c>
      <c r="U524">
        <v>3</v>
      </c>
      <c r="Z524">
        <f>Source!GF3833</f>
        <v>1023822859</v>
      </c>
      <c r="AA524">
        <v>821714322</v>
      </c>
      <c r="AB524">
        <v>821714322</v>
      </c>
    </row>
    <row r="525" spans="1:28" x14ac:dyDescent="0.2">
      <c r="A525">
        <f>Source!A3834</f>
        <v>17</v>
      </c>
      <c r="B525">
        <v>3834</v>
      </c>
      <c r="C525">
        <v>3</v>
      </c>
      <c r="D525">
        <f>Source!BI3834</f>
        <v>1</v>
      </c>
      <c r="E525">
        <f>Source!FS3834</f>
        <v>0</v>
      </c>
      <c r="F525" t="str">
        <f>Source!F3834</f>
        <v>Цена поставщика или эквивалент</v>
      </c>
      <c r="G525" t="str">
        <f>Source!G3834</f>
        <v>Двухклавишный  выключатель, накладного монтажа, (цвет белый) 10AX 250V~</v>
      </c>
      <c r="H525" t="str">
        <f>Source!H3834</f>
        <v>шт.</v>
      </c>
      <c r="I525">
        <f>Source!I3834</f>
        <v>16</v>
      </c>
      <c r="J525">
        <v>1</v>
      </c>
      <c r="K525">
        <f>Source!AC3834</f>
        <v>51.63</v>
      </c>
      <c r="M525">
        <f t="shared" si="0"/>
        <v>826.08</v>
      </c>
      <c r="N525">
        <f>Source!AC3834*IF(Source!BC3834&lt;&gt; 0, Source!BC3834, 1)</f>
        <v>51.63</v>
      </c>
      <c r="O525">
        <f t="shared" si="1"/>
        <v>826.08</v>
      </c>
      <c r="P525">
        <f>Source!AE3834</f>
        <v>0</v>
      </c>
      <c r="R525">
        <f t="shared" si="2"/>
        <v>0</v>
      </c>
      <c r="S525">
        <f>Source!AE3834*IF(Source!BS3834&lt;&gt; 0, Source!BS3834, 1)</f>
        <v>0</v>
      </c>
      <c r="T525">
        <f t="shared" si="3"/>
        <v>0</v>
      </c>
      <c r="U525">
        <v>3</v>
      </c>
      <c r="Z525">
        <f>Source!GF3834</f>
        <v>241333055</v>
      </c>
      <c r="AA525">
        <v>-802506003</v>
      </c>
      <c r="AB525">
        <v>-802506003</v>
      </c>
    </row>
    <row r="526" spans="1:28" x14ac:dyDescent="0.2">
      <c r="A526">
        <f>Source!A3835</f>
        <v>17</v>
      </c>
      <c r="B526">
        <v>3835</v>
      </c>
      <c r="C526">
        <v>3</v>
      </c>
      <c r="D526">
        <f>Source!BI3835</f>
        <v>1</v>
      </c>
      <c r="E526">
        <f>Source!FS3835</f>
        <v>0</v>
      </c>
      <c r="F526" t="str">
        <f>Source!F3835</f>
        <v>Цена поставщика или эквивалент</v>
      </c>
      <c r="G526" t="str">
        <f>Source!G3835</f>
        <v>Schneider Electric Mureva Styl наруж Бел Переключатель IP55</v>
      </c>
      <c r="H526" t="str">
        <f>Source!H3835</f>
        <v>шт.</v>
      </c>
      <c r="I526">
        <f>Source!I3835</f>
        <v>3</v>
      </c>
      <c r="J526">
        <v>1</v>
      </c>
      <c r="K526">
        <f>Source!AC3835</f>
        <v>2104.65</v>
      </c>
      <c r="M526">
        <f t="shared" si="0"/>
        <v>6313.95</v>
      </c>
      <c r="N526">
        <f>Source!AC3835*IF(Source!BC3835&lt;&gt; 0, Source!BC3835, 1)</f>
        <v>2104.65</v>
      </c>
      <c r="O526">
        <f t="shared" si="1"/>
        <v>6313.95</v>
      </c>
      <c r="P526">
        <f>Source!AE3835</f>
        <v>0</v>
      </c>
      <c r="R526">
        <f t="shared" si="2"/>
        <v>0</v>
      </c>
      <c r="S526">
        <f>Source!AE3835*IF(Source!BS3835&lt;&gt; 0, Source!BS3835, 1)</f>
        <v>0</v>
      </c>
      <c r="T526">
        <f t="shared" si="3"/>
        <v>0</v>
      </c>
      <c r="U526">
        <v>3</v>
      </c>
      <c r="Z526">
        <f>Source!GF3835</f>
        <v>-1370857302</v>
      </c>
      <c r="AA526">
        <v>-13416052</v>
      </c>
      <c r="AB526">
        <v>-13416052</v>
      </c>
    </row>
    <row r="527" spans="1:28" x14ac:dyDescent="0.2">
      <c r="A527">
        <f>Source!A3836</f>
        <v>17</v>
      </c>
      <c r="B527">
        <v>3836</v>
      </c>
      <c r="C527">
        <v>3</v>
      </c>
      <c r="D527">
        <f>Source!BI3836</f>
        <v>1</v>
      </c>
      <c r="E527">
        <f>Source!FS3836</f>
        <v>0</v>
      </c>
      <c r="F527" t="str">
        <f>Source!F3836</f>
        <v>Цена поставщика или эквивалент</v>
      </c>
      <c r="G527" t="str">
        <f>Source!G3836</f>
        <v>"Заглушка модульная, ""Avanti"", ""Белое облако"", 1 модуль (упак. 1шт)"</v>
      </c>
      <c r="H527" t="str">
        <f>Source!H3836</f>
        <v>шт.</v>
      </c>
      <c r="I527">
        <f>Source!I3836</f>
        <v>20</v>
      </c>
      <c r="J527">
        <v>1</v>
      </c>
      <c r="K527">
        <f>Source!AC3836</f>
        <v>65.959999999999994</v>
      </c>
      <c r="M527">
        <f t="shared" si="0"/>
        <v>1319.2</v>
      </c>
      <c r="N527">
        <f>Source!AC3836*IF(Source!BC3836&lt;&gt; 0, Source!BC3836, 1)</f>
        <v>65.959999999999994</v>
      </c>
      <c r="O527">
        <f t="shared" si="1"/>
        <v>1319.2</v>
      </c>
      <c r="P527">
        <f>Source!AE3836</f>
        <v>0</v>
      </c>
      <c r="R527">
        <f t="shared" si="2"/>
        <v>0</v>
      </c>
      <c r="S527">
        <f>Source!AE3836*IF(Source!BS3836&lt;&gt; 0, Source!BS3836, 1)</f>
        <v>0</v>
      </c>
      <c r="T527">
        <f t="shared" si="3"/>
        <v>0</v>
      </c>
      <c r="U527">
        <v>3</v>
      </c>
      <c r="Z527">
        <f>Source!GF3836</f>
        <v>896461582</v>
      </c>
      <c r="AA527">
        <v>971257354</v>
      </c>
      <c r="AB527">
        <v>971257354</v>
      </c>
    </row>
    <row r="528" spans="1:28" x14ac:dyDescent="0.2">
      <c r="A528">
        <f>Source!A3837</f>
        <v>17</v>
      </c>
      <c r="B528">
        <v>3837</v>
      </c>
      <c r="C528">
        <v>3</v>
      </c>
      <c r="D528">
        <f>Source!BI3837</f>
        <v>1</v>
      </c>
      <c r="E528">
        <f>Source!FS3837</f>
        <v>0</v>
      </c>
      <c r="F528" t="str">
        <f>Source!F3837</f>
        <v>Цена поставщика или эквивалент</v>
      </c>
      <c r="G528" t="str">
        <f>Source!G3837</f>
        <v>"Розетка модульная, 2P+E, с з/ш, ""Avanti"", ""Белое облако"", 2 модуля (упак. 1шт)"</v>
      </c>
      <c r="H528" t="str">
        <f>Source!H3837</f>
        <v>шт.</v>
      </c>
      <c r="I528">
        <f>Source!I3837</f>
        <v>143</v>
      </c>
      <c r="J528">
        <v>1</v>
      </c>
      <c r="K528">
        <f>Source!AC3837</f>
        <v>346.18</v>
      </c>
      <c r="M528">
        <f t="shared" ref="M528:M546" si="4">ROUND(K528*I528, 2)</f>
        <v>49503.74</v>
      </c>
      <c r="N528">
        <f>Source!AC3837*IF(Source!BC3837&lt;&gt; 0, Source!BC3837, 1)</f>
        <v>346.18</v>
      </c>
      <c r="O528">
        <f t="shared" ref="O528:O546" si="5">ROUND(N528*I528, 2)</f>
        <v>49503.74</v>
      </c>
      <c r="P528">
        <f>Source!AE3837</f>
        <v>0</v>
      </c>
      <c r="R528">
        <f t="shared" ref="R528:R546" si="6">ROUND(P528*I528, 2)</f>
        <v>0</v>
      </c>
      <c r="S528">
        <f>Source!AE3837*IF(Source!BS3837&lt;&gt; 0, Source!BS3837, 1)</f>
        <v>0</v>
      </c>
      <c r="T528">
        <f t="shared" ref="T528:T546" si="7">ROUND(S528*I528, 2)</f>
        <v>0</v>
      </c>
      <c r="U528">
        <v>3</v>
      </c>
      <c r="Z528">
        <f>Source!GF3837</f>
        <v>1917639856</v>
      </c>
      <c r="AA528">
        <v>-213101341</v>
      </c>
      <c r="AB528">
        <v>-213101341</v>
      </c>
    </row>
    <row r="529" spans="1:28" x14ac:dyDescent="0.2">
      <c r="A529">
        <f>Source!A3838</f>
        <v>17</v>
      </c>
      <c r="B529">
        <v>3838</v>
      </c>
      <c r="C529">
        <v>3</v>
      </c>
      <c r="D529">
        <f>Source!BI3838</f>
        <v>1</v>
      </c>
      <c r="E529">
        <f>Source!FS3838</f>
        <v>0</v>
      </c>
      <c r="F529" t="str">
        <f>Source!F3838</f>
        <v>Цена поставщика или эквивалент</v>
      </c>
      <c r="G529" t="str">
        <f>Source!G3838</f>
        <v>"Компьютерная розетка RJ-45 без шторки модульная, кат.5е, ""Avanti"", ""Белое облако"", 1 модуль"</v>
      </c>
      <c r="H529" t="str">
        <f>Source!H3838</f>
        <v>шт.</v>
      </c>
      <c r="I529">
        <f>Source!I3838</f>
        <v>18</v>
      </c>
      <c r="J529">
        <v>1</v>
      </c>
      <c r="K529">
        <f>Source!AC3838</f>
        <v>538.79999999999995</v>
      </c>
      <c r="M529">
        <f t="shared" si="4"/>
        <v>9698.4</v>
      </c>
      <c r="N529">
        <f>Source!AC3838*IF(Source!BC3838&lt;&gt; 0, Source!BC3838, 1)</f>
        <v>538.79999999999995</v>
      </c>
      <c r="O529">
        <f t="shared" si="5"/>
        <v>9698.4</v>
      </c>
      <c r="P529">
        <f>Source!AE3838</f>
        <v>0</v>
      </c>
      <c r="R529">
        <f t="shared" si="6"/>
        <v>0</v>
      </c>
      <c r="S529">
        <f>Source!AE3838*IF(Source!BS3838&lt;&gt; 0, Source!BS3838, 1)</f>
        <v>0</v>
      </c>
      <c r="T529">
        <f t="shared" si="7"/>
        <v>0</v>
      </c>
      <c r="U529">
        <v>3</v>
      </c>
      <c r="Z529">
        <f>Source!GF3838</f>
        <v>-1186049014</v>
      </c>
      <c r="AA529">
        <v>1657146650</v>
      </c>
      <c r="AB529">
        <v>1657146650</v>
      </c>
    </row>
    <row r="530" spans="1:28" x14ac:dyDescent="0.2">
      <c r="A530">
        <f>Source!A3839</f>
        <v>17</v>
      </c>
      <c r="B530">
        <v>3839</v>
      </c>
      <c r="C530">
        <v>3</v>
      </c>
      <c r="D530">
        <f>Source!BI3839</f>
        <v>1</v>
      </c>
      <c r="E530">
        <f>Source!FS3839</f>
        <v>0</v>
      </c>
      <c r="F530" t="str">
        <f>Source!F3839</f>
        <v>Цена поставщика или эквивалент</v>
      </c>
      <c r="G530" t="str">
        <f>Source!G3839</f>
        <v>"Розетка TV оконечная модульная, ""Avanti"", ""Белое облако"", 1 модуль (упак. 1шт)"</v>
      </c>
      <c r="H530" t="str">
        <f>Source!H3839</f>
        <v>шт.</v>
      </c>
      <c r="I530">
        <f>Source!I3839</f>
        <v>2</v>
      </c>
      <c r="J530">
        <v>1</v>
      </c>
      <c r="K530">
        <f>Source!AC3839</f>
        <v>2373.15</v>
      </c>
      <c r="M530">
        <f t="shared" si="4"/>
        <v>4746.3</v>
      </c>
      <c r="N530">
        <f>Source!AC3839*IF(Source!BC3839&lt;&gt; 0, Source!BC3839, 1)</f>
        <v>2373.15</v>
      </c>
      <c r="O530">
        <f t="shared" si="5"/>
        <v>4746.3</v>
      </c>
      <c r="P530">
        <f>Source!AE3839</f>
        <v>0</v>
      </c>
      <c r="R530">
        <f t="shared" si="6"/>
        <v>0</v>
      </c>
      <c r="S530">
        <f>Source!AE3839*IF(Source!BS3839&lt;&gt; 0, Source!BS3839, 1)</f>
        <v>0</v>
      </c>
      <c r="T530">
        <f t="shared" si="7"/>
        <v>0</v>
      </c>
      <c r="U530">
        <v>3</v>
      </c>
      <c r="Z530">
        <f>Source!GF3839</f>
        <v>1615704295</v>
      </c>
      <c r="AA530">
        <v>1345425412</v>
      </c>
      <c r="AB530">
        <v>1345425412</v>
      </c>
    </row>
    <row r="531" spans="1:28" x14ac:dyDescent="0.2">
      <c r="A531">
        <f>Source!A3840</f>
        <v>17</v>
      </c>
      <c r="B531">
        <v>3840</v>
      </c>
      <c r="C531">
        <v>3</v>
      </c>
      <c r="D531">
        <f>Source!BI3840</f>
        <v>1</v>
      </c>
      <c r="E531">
        <f>Source!FS3840</f>
        <v>0</v>
      </c>
      <c r="F531" t="str">
        <f>Source!F3840</f>
        <v>Цена поставщика или эквивалент</v>
      </c>
      <c r="G531" t="str">
        <f>Source!G3840</f>
        <v>Рамка G-Classic  1-постовая, цвет белый глянцевый</v>
      </c>
      <c r="H531" t="str">
        <f>Source!H3840</f>
        <v>шт.</v>
      </c>
      <c r="I531">
        <f>Source!I3840</f>
        <v>68</v>
      </c>
      <c r="J531">
        <v>1</v>
      </c>
      <c r="K531">
        <f>Source!AC3840</f>
        <v>70.430000000000007</v>
      </c>
      <c r="M531">
        <f t="shared" si="4"/>
        <v>4789.24</v>
      </c>
      <c r="N531">
        <f>Source!AC3840*IF(Source!BC3840&lt;&gt; 0, Source!BC3840, 1)</f>
        <v>70.430000000000007</v>
      </c>
      <c r="O531">
        <f t="shared" si="5"/>
        <v>4789.24</v>
      </c>
      <c r="P531">
        <f>Source!AE3840</f>
        <v>0</v>
      </c>
      <c r="R531">
        <f t="shared" si="6"/>
        <v>0</v>
      </c>
      <c r="S531">
        <f>Source!AE3840*IF(Source!BS3840&lt;&gt; 0, Source!BS3840, 1)</f>
        <v>0</v>
      </c>
      <c r="T531">
        <f t="shared" si="7"/>
        <v>0</v>
      </c>
      <c r="U531">
        <v>3</v>
      </c>
      <c r="Z531">
        <f>Source!GF3840</f>
        <v>-1255823841</v>
      </c>
      <c r="AA531">
        <v>1102037791</v>
      </c>
      <c r="AB531">
        <v>1102037791</v>
      </c>
    </row>
    <row r="532" spans="1:28" x14ac:dyDescent="0.2">
      <c r="A532">
        <f>Source!A3841</f>
        <v>17</v>
      </c>
      <c r="B532">
        <v>3841</v>
      </c>
      <c r="C532">
        <v>3</v>
      </c>
      <c r="D532">
        <f>Source!BI3841</f>
        <v>1</v>
      </c>
      <c r="E532">
        <f>Source!FS3841</f>
        <v>0</v>
      </c>
      <c r="F532" t="str">
        <f>Source!F3841</f>
        <v>Цена поставщика или эквивалент</v>
      </c>
      <c r="G532" t="str">
        <f>Source!G3841</f>
        <v>Рамка G-Classic  2-постовая, цвет белый глянцевый</v>
      </c>
      <c r="H532" t="str">
        <f>Source!H3841</f>
        <v>шт.</v>
      </c>
      <c r="I532">
        <f>Source!I3841</f>
        <v>50</v>
      </c>
      <c r="J532">
        <v>1</v>
      </c>
      <c r="K532">
        <f>Source!AC3841</f>
        <v>140.21</v>
      </c>
      <c r="M532">
        <f t="shared" si="4"/>
        <v>7010.5</v>
      </c>
      <c r="N532">
        <f>Source!AC3841*IF(Source!BC3841&lt;&gt; 0, Source!BC3841, 1)</f>
        <v>140.21</v>
      </c>
      <c r="O532">
        <f t="shared" si="5"/>
        <v>7010.5</v>
      </c>
      <c r="P532">
        <f>Source!AE3841</f>
        <v>0</v>
      </c>
      <c r="R532">
        <f t="shared" si="6"/>
        <v>0</v>
      </c>
      <c r="S532">
        <f>Source!AE3841*IF(Source!BS3841&lt;&gt; 0, Source!BS3841, 1)</f>
        <v>0</v>
      </c>
      <c r="T532">
        <f t="shared" si="7"/>
        <v>0</v>
      </c>
      <c r="U532">
        <v>3</v>
      </c>
      <c r="Z532">
        <f>Source!GF3841</f>
        <v>-451903435</v>
      </c>
      <c r="AA532">
        <v>-1741078247</v>
      </c>
      <c r="AB532">
        <v>-1741078247</v>
      </c>
    </row>
    <row r="533" spans="1:28" x14ac:dyDescent="0.2">
      <c r="A533">
        <f>Source!A3842</f>
        <v>17</v>
      </c>
      <c r="B533">
        <v>3842</v>
      </c>
      <c r="C533">
        <v>3</v>
      </c>
      <c r="D533">
        <f>Source!BI3842</f>
        <v>1</v>
      </c>
      <c r="E533">
        <f>Source!FS3842</f>
        <v>0</v>
      </c>
      <c r="F533" t="str">
        <f>Source!F3842</f>
        <v>Цена поставщика или эквивалент</v>
      </c>
      <c r="G533" t="str">
        <f>Source!G3842</f>
        <v>Рамка G-Classic  4-постовая, цвет белый глянцевый</v>
      </c>
      <c r="H533" t="str">
        <f>Source!H3842</f>
        <v>шт.</v>
      </c>
      <c r="I533">
        <f>Source!I3842</f>
        <v>52</v>
      </c>
      <c r="J533">
        <v>1</v>
      </c>
      <c r="K533">
        <f>Source!AC3842</f>
        <v>34.520000000000003</v>
      </c>
      <c r="M533">
        <f t="shared" si="4"/>
        <v>1795.04</v>
      </c>
      <c r="N533">
        <f>Source!AC3842*IF(Source!BC3842&lt;&gt; 0, Source!BC3842, 1)</f>
        <v>34.520000000000003</v>
      </c>
      <c r="O533">
        <f t="shared" si="5"/>
        <v>1795.04</v>
      </c>
      <c r="P533">
        <f>Source!AE3842</f>
        <v>0</v>
      </c>
      <c r="R533">
        <f t="shared" si="6"/>
        <v>0</v>
      </c>
      <c r="S533">
        <f>Source!AE3842*IF(Source!BS3842&lt;&gt; 0, Source!BS3842, 1)</f>
        <v>0</v>
      </c>
      <c r="T533">
        <f t="shared" si="7"/>
        <v>0</v>
      </c>
      <c r="U533">
        <v>3</v>
      </c>
      <c r="Z533">
        <f>Source!GF3842</f>
        <v>-1316465119</v>
      </c>
      <c r="AA533">
        <v>-279002524</v>
      </c>
      <c r="AB533">
        <v>-279002524</v>
      </c>
    </row>
    <row r="534" spans="1:28" x14ac:dyDescent="0.2">
      <c r="A534">
        <f>Source!A3843</f>
        <v>17</v>
      </c>
      <c r="B534">
        <v>3843</v>
      </c>
      <c r="C534">
        <v>3</v>
      </c>
      <c r="D534">
        <f>Source!BI3843</f>
        <v>1</v>
      </c>
      <c r="E534">
        <f>Source!FS3843</f>
        <v>0</v>
      </c>
      <c r="F534" t="str">
        <f>Source!F3843</f>
        <v>Цена поставщика или эквивалент</v>
      </c>
      <c r="G534" t="str">
        <f>Source!G3843</f>
        <v>Рамка G-Classic  5-постовая, цвет белый глянцевый</v>
      </c>
      <c r="H534" t="str">
        <f>Source!H3843</f>
        <v>шт.</v>
      </c>
      <c r="I534">
        <f>Source!I3843</f>
        <v>4</v>
      </c>
      <c r="J534">
        <v>1</v>
      </c>
      <c r="K534">
        <f>Source!AC3843</f>
        <v>350.86</v>
      </c>
      <c r="M534">
        <f t="shared" si="4"/>
        <v>1403.44</v>
      </c>
      <c r="N534">
        <f>Source!AC3843*IF(Source!BC3843&lt;&gt; 0, Source!BC3843, 1)</f>
        <v>350.86</v>
      </c>
      <c r="O534">
        <f t="shared" si="5"/>
        <v>1403.44</v>
      </c>
      <c r="P534">
        <f>Source!AE3843</f>
        <v>0</v>
      </c>
      <c r="R534">
        <f t="shared" si="6"/>
        <v>0</v>
      </c>
      <c r="S534">
        <f>Source!AE3843*IF(Source!BS3843&lt;&gt; 0, Source!BS3843, 1)</f>
        <v>0</v>
      </c>
      <c r="T534">
        <f t="shared" si="7"/>
        <v>0</v>
      </c>
      <c r="U534">
        <v>3</v>
      </c>
      <c r="Z534">
        <f>Source!GF3843</f>
        <v>-491043574</v>
      </c>
      <c r="AA534">
        <v>848765986</v>
      </c>
      <c r="AB534">
        <v>848765986</v>
      </c>
    </row>
    <row r="535" spans="1:28" x14ac:dyDescent="0.2">
      <c r="A535">
        <f>Source!A3844</f>
        <v>17</v>
      </c>
      <c r="B535">
        <v>3844</v>
      </c>
      <c r="C535">
        <v>3</v>
      </c>
      <c r="D535">
        <f>Source!BI3844</f>
        <v>1</v>
      </c>
      <c r="E535">
        <f>Source!FS3844</f>
        <v>0</v>
      </c>
      <c r="F535" t="str">
        <f>Source!F3844</f>
        <v>Цена поставщика или эквивалент</v>
      </c>
      <c r="G535" t="str">
        <f>Source!G3844</f>
        <v>"Рамка-суппорт ""Avanti"" для ""In-liner Front"", белый, 2 модуля (упак. 1шт)"</v>
      </c>
      <c r="H535" t="str">
        <f>Source!H3844</f>
        <v>шт.</v>
      </c>
      <c r="I535">
        <f>Source!I3844</f>
        <v>100</v>
      </c>
      <c r="J535">
        <v>1</v>
      </c>
      <c r="K535">
        <f>Source!AC3844</f>
        <v>412.12</v>
      </c>
      <c r="M535">
        <f t="shared" si="4"/>
        <v>41212</v>
      </c>
      <c r="N535">
        <f>Source!AC3844*IF(Source!BC3844&lt;&gt; 0, Source!BC3844, 1)</f>
        <v>412.12</v>
      </c>
      <c r="O535">
        <f t="shared" si="5"/>
        <v>41212</v>
      </c>
      <c r="P535">
        <f>Source!AE3844</f>
        <v>0</v>
      </c>
      <c r="R535">
        <f t="shared" si="6"/>
        <v>0</v>
      </c>
      <c r="S535">
        <f>Source!AE3844*IF(Source!BS3844&lt;&gt; 0, Source!BS3844, 1)</f>
        <v>0</v>
      </c>
      <c r="T535">
        <f t="shared" si="7"/>
        <v>0</v>
      </c>
      <c r="U535">
        <v>3</v>
      </c>
      <c r="Z535">
        <f>Source!GF3844</f>
        <v>-197612904</v>
      </c>
      <c r="AA535">
        <v>-786820021</v>
      </c>
      <c r="AB535">
        <v>-786820021</v>
      </c>
    </row>
    <row r="536" spans="1:28" x14ac:dyDescent="0.2">
      <c r="A536">
        <f>Source!A3845</f>
        <v>17</v>
      </c>
      <c r="B536">
        <v>3845</v>
      </c>
      <c r="C536">
        <v>3</v>
      </c>
      <c r="D536">
        <f>Source!BI3845</f>
        <v>1</v>
      </c>
      <c r="E536">
        <f>Source!FS3845</f>
        <v>0</v>
      </c>
      <c r="F536" t="str">
        <f>Source!F3845</f>
        <v>Цена поставщика или эквивалент</v>
      </c>
      <c r="G536" t="str">
        <f>Source!G3845</f>
        <v>"Рамка-суппорт ""Avanti"" для ""In-liner Front"", белый, 4 модуля (упак. 1шт)"</v>
      </c>
      <c r="H536" t="str">
        <f>Source!H3845</f>
        <v>шт.</v>
      </c>
      <c r="I536">
        <f>Source!I3845</f>
        <v>2</v>
      </c>
      <c r="J536">
        <v>1</v>
      </c>
      <c r="K536">
        <f>Source!AC3845</f>
        <v>494.53</v>
      </c>
      <c r="M536">
        <f t="shared" si="4"/>
        <v>989.06</v>
      </c>
      <c r="N536">
        <f>Source!AC3845*IF(Source!BC3845&lt;&gt; 0, Source!BC3845, 1)</f>
        <v>494.53</v>
      </c>
      <c r="O536">
        <f t="shared" si="5"/>
        <v>989.06</v>
      </c>
      <c r="P536">
        <f>Source!AE3845</f>
        <v>0</v>
      </c>
      <c r="R536">
        <f t="shared" si="6"/>
        <v>0</v>
      </c>
      <c r="S536">
        <f>Source!AE3845*IF(Source!BS3845&lt;&gt; 0, Source!BS3845, 1)</f>
        <v>0</v>
      </c>
      <c r="T536">
        <f t="shared" si="7"/>
        <v>0</v>
      </c>
      <c r="U536">
        <v>3</v>
      </c>
      <c r="Z536">
        <f>Source!GF3845</f>
        <v>-525877020</v>
      </c>
      <c r="AA536">
        <v>-1999493269</v>
      </c>
      <c r="AB536">
        <v>-1999493269</v>
      </c>
    </row>
    <row r="537" spans="1:28" x14ac:dyDescent="0.2">
      <c r="A537">
        <f>Source!A3846</f>
        <v>17</v>
      </c>
      <c r="B537">
        <v>3846</v>
      </c>
      <c r="C537">
        <v>3</v>
      </c>
      <c r="D537">
        <f>Source!BI3846</f>
        <v>1</v>
      </c>
      <c r="E537">
        <f>Source!FS3846</f>
        <v>0</v>
      </c>
      <c r="F537" t="str">
        <f>Source!F3846</f>
        <v>Цена поставщика или эквивалент</v>
      </c>
      <c r="G537" t="str">
        <f>Source!G3846</f>
        <v>"Рамка-суппорт ""Avanti"" для ""In-liner Front"", белый, 6 модулей (упак. 1шт)"</v>
      </c>
      <c r="H537" t="str">
        <f>Source!H3846</f>
        <v>шт.</v>
      </c>
      <c r="I537">
        <f>Source!I3846</f>
        <v>17</v>
      </c>
      <c r="J537">
        <v>1</v>
      </c>
      <c r="K537">
        <f>Source!AC3846</f>
        <v>576.95000000000005</v>
      </c>
      <c r="M537">
        <f t="shared" si="4"/>
        <v>9808.15</v>
      </c>
      <c r="N537">
        <f>Source!AC3846*IF(Source!BC3846&lt;&gt; 0, Source!BC3846, 1)</f>
        <v>576.95000000000005</v>
      </c>
      <c r="O537">
        <f t="shared" si="5"/>
        <v>9808.15</v>
      </c>
      <c r="P537">
        <f>Source!AE3846</f>
        <v>0</v>
      </c>
      <c r="R537">
        <f t="shared" si="6"/>
        <v>0</v>
      </c>
      <c r="S537">
        <f>Source!AE3846*IF(Source!BS3846&lt;&gt; 0, Source!BS3846, 1)</f>
        <v>0</v>
      </c>
      <c r="T537">
        <f t="shared" si="7"/>
        <v>0</v>
      </c>
      <c r="U537">
        <v>3</v>
      </c>
      <c r="Z537">
        <f>Source!GF3846</f>
        <v>-1477013432</v>
      </c>
      <c r="AA537">
        <v>-346386568</v>
      </c>
      <c r="AB537">
        <v>-346386568</v>
      </c>
    </row>
    <row r="538" spans="1:28" x14ac:dyDescent="0.2">
      <c r="A538">
        <f>Source!A3847</f>
        <v>17</v>
      </c>
      <c r="B538">
        <v>3847</v>
      </c>
      <c r="C538">
        <v>3</v>
      </c>
      <c r="D538">
        <f>Source!BI3847</f>
        <v>1</v>
      </c>
      <c r="E538">
        <f>Source!FS3847</f>
        <v>0</v>
      </c>
      <c r="F538" t="str">
        <f>Source!F3847</f>
        <v>Цена поставщика или эквивалент</v>
      </c>
      <c r="G538" t="str">
        <f>Source!G3847</f>
        <v>Заглушка 110х50 мм (упак. 2шт)</v>
      </c>
      <c r="H538" t="str">
        <f>Source!H3847</f>
        <v>шт.</v>
      </c>
      <c r="I538">
        <f>Source!I3847</f>
        <v>25</v>
      </c>
      <c r="J538">
        <v>1</v>
      </c>
      <c r="K538">
        <f>Source!AC3847</f>
        <v>145.38</v>
      </c>
      <c r="M538">
        <f t="shared" si="4"/>
        <v>3634.5</v>
      </c>
      <c r="N538">
        <f>Source!AC3847*IF(Source!BC3847&lt;&gt; 0, Source!BC3847, 1)</f>
        <v>145.38</v>
      </c>
      <c r="O538">
        <f t="shared" si="5"/>
        <v>3634.5</v>
      </c>
      <c r="P538">
        <f>Source!AE3847</f>
        <v>0</v>
      </c>
      <c r="R538">
        <f t="shared" si="6"/>
        <v>0</v>
      </c>
      <c r="S538">
        <f>Source!AE3847*IF(Source!BS3847&lt;&gt; 0, Source!BS3847, 1)</f>
        <v>0</v>
      </c>
      <c r="T538">
        <f t="shared" si="7"/>
        <v>0</v>
      </c>
      <c r="U538">
        <v>3</v>
      </c>
      <c r="Z538">
        <f>Source!GF3847</f>
        <v>-916036801</v>
      </c>
      <c r="AA538">
        <v>-261109915</v>
      </c>
      <c r="AB538">
        <v>-261109915</v>
      </c>
    </row>
    <row r="539" spans="1:28" x14ac:dyDescent="0.2">
      <c r="A539">
        <f>Source!A3848</f>
        <v>17</v>
      </c>
      <c r="B539">
        <v>3848</v>
      </c>
      <c r="C539">
        <v>3</v>
      </c>
      <c r="D539">
        <f>Source!BI3848</f>
        <v>1</v>
      </c>
      <c r="E539">
        <f>Source!FS3848</f>
        <v>0</v>
      </c>
      <c r="F539" t="str">
        <f>Source!F3848</f>
        <v>Цена поставщика или эквивалент</v>
      </c>
      <c r="G539" t="str">
        <f>Source!G3848</f>
        <v>Угол внутренний 110х50 мм, изменяемый (70-120°) (упак. 1шт)</v>
      </c>
      <c r="H539" t="str">
        <f>Source!H3848</f>
        <v>шт.</v>
      </c>
      <c r="I539">
        <f>Source!I3848</f>
        <v>40</v>
      </c>
      <c r="J539">
        <v>1</v>
      </c>
      <c r="K539">
        <f>Source!AC3848</f>
        <v>785.64</v>
      </c>
      <c r="M539">
        <f t="shared" si="4"/>
        <v>31425.599999999999</v>
      </c>
      <c r="N539">
        <f>Source!AC3848*IF(Source!BC3848&lt;&gt; 0, Source!BC3848, 1)</f>
        <v>785.64</v>
      </c>
      <c r="O539">
        <f t="shared" si="5"/>
        <v>31425.599999999999</v>
      </c>
      <c r="P539">
        <f>Source!AE3848</f>
        <v>0</v>
      </c>
      <c r="R539">
        <f t="shared" si="6"/>
        <v>0</v>
      </c>
      <c r="S539">
        <f>Source!AE3848*IF(Source!BS3848&lt;&gt; 0, Source!BS3848, 1)</f>
        <v>0</v>
      </c>
      <c r="T539">
        <f t="shared" si="7"/>
        <v>0</v>
      </c>
      <c r="U539">
        <v>3</v>
      </c>
      <c r="Z539">
        <f>Source!GF3848</f>
        <v>2066909746</v>
      </c>
      <c r="AA539">
        <v>-603429257</v>
      </c>
      <c r="AB539">
        <v>-603429257</v>
      </c>
    </row>
    <row r="540" spans="1:28" x14ac:dyDescent="0.2">
      <c r="A540">
        <f>Source!A3849</f>
        <v>17</v>
      </c>
      <c r="B540">
        <v>3849</v>
      </c>
      <c r="C540">
        <v>3</v>
      </c>
      <c r="D540">
        <f>Source!BI3849</f>
        <v>1</v>
      </c>
      <c r="E540">
        <f>Source!FS3849</f>
        <v>0</v>
      </c>
      <c r="F540" t="str">
        <f>Source!F3849</f>
        <v>Цена поставщика или эквивалент</v>
      </c>
      <c r="G540" t="str">
        <f>Source!G3849</f>
        <v>Угол внешний 110х50 мм, изменяемый (80-120°) (упак. 1шт)</v>
      </c>
      <c r="H540" t="str">
        <f>Source!H3849</f>
        <v>шт.</v>
      </c>
      <c r="I540">
        <f>Source!I3849</f>
        <v>20</v>
      </c>
      <c r="J540">
        <v>1</v>
      </c>
      <c r="K540">
        <f>Source!AC3849</f>
        <v>884</v>
      </c>
      <c r="M540">
        <f t="shared" si="4"/>
        <v>17680</v>
      </c>
      <c r="N540">
        <f>Source!AC3849*IF(Source!BC3849&lt;&gt; 0, Source!BC3849, 1)</f>
        <v>884</v>
      </c>
      <c r="O540">
        <f t="shared" si="5"/>
        <v>17680</v>
      </c>
      <c r="P540">
        <f>Source!AE3849</f>
        <v>0</v>
      </c>
      <c r="R540">
        <f t="shared" si="6"/>
        <v>0</v>
      </c>
      <c r="S540">
        <f>Source!AE3849*IF(Source!BS3849&lt;&gt; 0, Source!BS3849, 1)</f>
        <v>0</v>
      </c>
      <c r="T540">
        <f t="shared" si="7"/>
        <v>0</v>
      </c>
      <c r="U540">
        <v>3</v>
      </c>
      <c r="Z540">
        <f>Source!GF3849</f>
        <v>1833684012</v>
      </c>
      <c r="AA540">
        <v>1002539123</v>
      </c>
      <c r="AB540">
        <v>1002539123</v>
      </c>
    </row>
    <row r="541" spans="1:28" x14ac:dyDescent="0.2">
      <c r="A541">
        <f>Source!A3850</f>
        <v>17</v>
      </c>
      <c r="B541">
        <v>3850</v>
      </c>
      <c r="C541">
        <v>3</v>
      </c>
      <c r="D541">
        <f>Source!BI3850</f>
        <v>1</v>
      </c>
      <c r="E541">
        <f>Source!FS3850</f>
        <v>0</v>
      </c>
      <c r="F541" t="str">
        <f>Source!F3850</f>
        <v>Цена поставщика или эквивалент</v>
      </c>
      <c r="G541" t="str">
        <f>Source!G3850</f>
        <v>Кабель-канал 110х50 мм с фронтальной крышкой (упак. 16/2м)</v>
      </c>
      <c r="H541" t="str">
        <f>Source!H3850</f>
        <v>шт.</v>
      </c>
      <c r="I541">
        <f>Source!I3850</f>
        <v>224</v>
      </c>
      <c r="J541">
        <v>1</v>
      </c>
      <c r="K541">
        <f>Source!AC3850</f>
        <v>1036.76</v>
      </c>
      <c r="M541">
        <f t="shared" si="4"/>
        <v>232234.23999999999</v>
      </c>
      <c r="N541">
        <f>Source!AC3850*IF(Source!BC3850&lt;&gt; 0, Source!BC3850, 1)</f>
        <v>1036.76</v>
      </c>
      <c r="O541">
        <f t="shared" si="5"/>
        <v>232234.23999999999</v>
      </c>
      <c r="P541">
        <f>Source!AE3850</f>
        <v>0</v>
      </c>
      <c r="R541">
        <f t="shared" si="6"/>
        <v>0</v>
      </c>
      <c r="S541">
        <f>Source!AE3850*IF(Source!BS3850&lt;&gt; 0, Source!BS3850, 1)</f>
        <v>0</v>
      </c>
      <c r="T541">
        <f t="shared" si="7"/>
        <v>0</v>
      </c>
      <c r="U541">
        <v>3</v>
      </c>
      <c r="Z541">
        <f>Source!GF3850</f>
        <v>999748916</v>
      </c>
      <c r="AA541">
        <v>-666046963</v>
      </c>
      <c r="AB541">
        <v>-666046963</v>
      </c>
    </row>
    <row r="542" spans="1:28" x14ac:dyDescent="0.2">
      <c r="A542">
        <f>Source!A3851</f>
        <v>17</v>
      </c>
      <c r="B542">
        <v>3851</v>
      </c>
      <c r="C542">
        <v>3</v>
      </c>
      <c r="D542">
        <f>Source!BI3851</f>
        <v>1</v>
      </c>
      <c r="E542">
        <f>Source!FS3851</f>
        <v>0</v>
      </c>
      <c r="F542" t="str">
        <f>Source!F3851</f>
        <v>Цена поставщика или эквивалент</v>
      </c>
      <c r="G542" t="str">
        <f>Source!G3851</f>
        <v>SEP-N 60/50 Разделитель универсальный (упак. 40/2м)</v>
      </c>
      <c r="H542" t="str">
        <f>Source!H3851</f>
        <v>шт.</v>
      </c>
      <c r="I542">
        <f>Source!I3851</f>
        <v>224</v>
      </c>
      <c r="J542">
        <v>1</v>
      </c>
      <c r="K542">
        <f>Source!AC3851</f>
        <v>160.72999999999999</v>
      </c>
      <c r="M542">
        <f t="shared" si="4"/>
        <v>36003.519999999997</v>
      </c>
      <c r="N542">
        <f>Source!AC3851*IF(Source!BC3851&lt;&gt; 0, Source!BC3851, 1)</f>
        <v>160.72999999999999</v>
      </c>
      <c r="O542">
        <f t="shared" si="5"/>
        <v>36003.519999999997</v>
      </c>
      <c r="P542">
        <f>Source!AE3851</f>
        <v>0</v>
      </c>
      <c r="R542">
        <f t="shared" si="6"/>
        <v>0</v>
      </c>
      <c r="S542">
        <f>Source!AE3851*IF(Source!BS3851&lt;&gt; 0, Source!BS3851, 1)</f>
        <v>0</v>
      </c>
      <c r="T542">
        <f t="shared" si="7"/>
        <v>0</v>
      </c>
      <c r="U542">
        <v>3</v>
      </c>
      <c r="Z542">
        <f>Source!GF3851</f>
        <v>-113907542</v>
      </c>
      <c r="AA542">
        <v>-1417440363</v>
      </c>
      <c r="AB542">
        <v>-1417440363</v>
      </c>
    </row>
    <row r="543" spans="1:28" x14ac:dyDescent="0.2">
      <c r="A543">
        <f>Source!A3852</f>
        <v>17</v>
      </c>
      <c r="B543">
        <v>3852</v>
      </c>
      <c r="C543">
        <v>3</v>
      </c>
      <c r="D543">
        <f>Source!BI3852</f>
        <v>1</v>
      </c>
      <c r="E543">
        <f>Source!FS3852</f>
        <v>0</v>
      </c>
      <c r="F543" t="str">
        <f>Source!F3852</f>
        <v>Цена поставщика или эквивалент</v>
      </c>
      <c r="G543" t="str">
        <f>Source!G3852</f>
        <v>Накладка на стык профиля 110х50 мм (упак. 10шт)</v>
      </c>
      <c r="H543" t="str">
        <f>Source!H3852</f>
        <v>шт.</v>
      </c>
      <c r="I543">
        <f>Source!I3852</f>
        <v>120</v>
      </c>
      <c r="J543">
        <v>1</v>
      </c>
      <c r="K543">
        <f>Source!AC3852</f>
        <v>70.400000000000006</v>
      </c>
      <c r="M543">
        <f t="shared" si="4"/>
        <v>8448</v>
      </c>
      <c r="N543">
        <f>Source!AC3852*IF(Source!BC3852&lt;&gt; 0, Source!BC3852, 1)</f>
        <v>70.400000000000006</v>
      </c>
      <c r="O543">
        <f t="shared" si="5"/>
        <v>8448</v>
      </c>
      <c r="P543">
        <f>Source!AE3852</f>
        <v>0</v>
      </c>
      <c r="R543">
        <f t="shared" si="6"/>
        <v>0</v>
      </c>
      <c r="S543">
        <f>Source!AE3852*IF(Source!BS3852&lt;&gt; 0, Source!BS3852, 1)</f>
        <v>0</v>
      </c>
      <c r="T543">
        <f t="shared" si="7"/>
        <v>0</v>
      </c>
      <c r="U543">
        <v>3</v>
      </c>
      <c r="Z543">
        <f>Source!GF3852</f>
        <v>236247623</v>
      </c>
      <c r="AA543">
        <v>1588841999</v>
      </c>
      <c r="AB543">
        <v>1588841999</v>
      </c>
    </row>
    <row r="544" spans="1:28" x14ac:dyDescent="0.2">
      <c r="A544">
        <f>Source!A3853</f>
        <v>17</v>
      </c>
      <c r="B544">
        <v>3853</v>
      </c>
      <c r="C544">
        <v>3</v>
      </c>
      <c r="D544">
        <f>Source!BI3853</f>
        <v>1</v>
      </c>
      <c r="E544">
        <f>Source!FS3853</f>
        <v>0</v>
      </c>
      <c r="F544" t="str">
        <f>Source!F3853</f>
        <v>Цена поставщика или эквивалент</v>
      </c>
      <c r="G544" t="str">
        <f>Source!G3853</f>
        <v>Накладка на стык фронтальная 60 мм (упак. 5шт)</v>
      </c>
      <c r="H544" t="str">
        <f>Source!H3853</f>
        <v>шт.</v>
      </c>
      <c r="I544">
        <f>Source!I3853</f>
        <v>120</v>
      </c>
      <c r="J544">
        <v>1</v>
      </c>
      <c r="K544">
        <f>Source!AC3853</f>
        <v>65.17</v>
      </c>
      <c r="M544">
        <f t="shared" si="4"/>
        <v>7820.4</v>
      </c>
      <c r="N544">
        <f>Source!AC3853*IF(Source!BC3853&lt;&gt; 0, Source!BC3853, 1)</f>
        <v>65.17</v>
      </c>
      <c r="O544">
        <f t="shared" si="5"/>
        <v>7820.4</v>
      </c>
      <c r="P544">
        <f>Source!AE3853</f>
        <v>0</v>
      </c>
      <c r="R544">
        <f t="shared" si="6"/>
        <v>0</v>
      </c>
      <c r="S544">
        <f>Source!AE3853*IF(Source!BS3853&lt;&gt; 0, Source!BS3853, 1)</f>
        <v>0</v>
      </c>
      <c r="T544">
        <f t="shared" si="7"/>
        <v>0</v>
      </c>
      <c r="U544">
        <v>3</v>
      </c>
      <c r="Z544">
        <f>Source!GF3853</f>
        <v>88583148</v>
      </c>
      <c r="AA544">
        <v>800179636</v>
      </c>
      <c r="AB544">
        <v>800179636</v>
      </c>
    </row>
    <row r="545" spans="1:28" x14ac:dyDescent="0.2">
      <c r="A545">
        <f>Source!A3854</f>
        <v>17</v>
      </c>
      <c r="B545">
        <v>3854</v>
      </c>
      <c r="C545">
        <v>3</v>
      </c>
      <c r="D545">
        <f>Source!BI3854</f>
        <v>1</v>
      </c>
      <c r="E545">
        <f>Source!FS3854</f>
        <v>0</v>
      </c>
      <c r="F545" t="str">
        <f>Source!F3854</f>
        <v>Цена поставщика или эквивалент</v>
      </c>
      <c r="G545" t="str">
        <f>Source!G3854</f>
        <v>DKC In-Liner Миниканал TMC 15/1x17 W0</v>
      </c>
      <c r="H545" t="str">
        <f>Source!H3854</f>
        <v>шт.</v>
      </c>
      <c r="I545">
        <f>Source!I3854</f>
        <v>30</v>
      </c>
      <c r="J545">
        <v>1</v>
      </c>
      <c r="K545">
        <f>Source!AC3854</f>
        <v>80.27</v>
      </c>
      <c r="M545">
        <f t="shared" si="4"/>
        <v>2408.1</v>
      </c>
      <c r="N545">
        <f>Source!AC3854*IF(Source!BC3854&lt;&gt; 0, Source!BC3854, 1)</f>
        <v>80.27</v>
      </c>
      <c r="O545">
        <f t="shared" si="5"/>
        <v>2408.1</v>
      </c>
      <c r="P545">
        <f>Source!AE3854</f>
        <v>0</v>
      </c>
      <c r="R545">
        <f t="shared" si="6"/>
        <v>0</v>
      </c>
      <c r="S545">
        <f>Source!AE3854*IF(Source!BS3854&lt;&gt; 0, Source!BS3854, 1)</f>
        <v>0</v>
      </c>
      <c r="T545">
        <f t="shared" si="7"/>
        <v>0</v>
      </c>
      <c r="U545">
        <v>3</v>
      </c>
      <c r="Z545">
        <f>Source!GF3854</f>
        <v>-1423606864</v>
      </c>
      <c r="AA545">
        <v>-740089044</v>
      </c>
      <c r="AB545">
        <v>-740089044</v>
      </c>
    </row>
    <row r="546" spans="1:28" x14ac:dyDescent="0.2">
      <c r="A546">
        <f>Source!A3855</f>
        <v>17</v>
      </c>
      <c r="B546">
        <v>3855</v>
      </c>
      <c r="C546">
        <v>3</v>
      </c>
      <c r="D546">
        <f>Source!BI3855</f>
        <v>1</v>
      </c>
      <c r="E546">
        <f>Source!FS3855</f>
        <v>0</v>
      </c>
      <c r="F546" t="str">
        <f>Source!F3855</f>
        <v>Цена поставщика или эквивалент</v>
      </c>
      <c r="G546" t="str">
        <f>Source!G3855</f>
        <v>TA-GN 60x40 Короб с крышкой с направляющими для установки разделителей (упак. 24/2м)</v>
      </c>
      <c r="H546" t="str">
        <f>Source!H3855</f>
        <v>шт.</v>
      </c>
      <c r="I546">
        <f>Source!I3855</f>
        <v>72</v>
      </c>
      <c r="J546">
        <v>1</v>
      </c>
      <c r="K546">
        <f>Source!AC3855</f>
        <v>397.04</v>
      </c>
      <c r="M546">
        <f t="shared" si="4"/>
        <v>28586.880000000001</v>
      </c>
      <c r="N546">
        <f>Source!AC3855*IF(Source!BC3855&lt;&gt; 0, Source!BC3855, 1)</f>
        <v>397.04</v>
      </c>
      <c r="O546">
        <f t="shared" si="5"/>
        <v>28586.880000000001</v>
      </c>
      <c r="P546">
        <f>Source!AE3855</f>
        <v>0</v>
      </c>
      <c r="R546">
        <f t="shared" si="6"/>
        <v>0</v>
      </c>
      <c r="S546">
        <f>Source!AE3855*IF(Source!BS3855&lt;&gt; 0, Source!BS3855, 1)</f>
        <v>0</v>
      </c>
      <c r="T546">
        <f t="shared" si="7"/>
        <v>0</v>
      </c>
      <c r="U546">
        <v>3</v>
      </c>
      <c r="Z546">
        <f>Source!GF3855</f>
        <v>-181724861</v>
      </c>
      <c r="AA546">
        <v>1970034699</v>
      </c>
      <c r="AB546">
        <v>1970034699</v>
      </c>
    </row>
    <row r="547" spans="1:28" x14ac:dyDescent="0.2">
      <c r="A547">
        <v>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Q640"/>
  <sheetViews>
    <sheetView topLeftCell="A31" workbookViewId="0">
      <selection activeCell="A36" sqref="A36:XFD36"/>
    </sheetView>
  </sheetViews>
  <sheetFormatPr defaultRowHeight="12.75" x14ac:dyDescent="0.2"/>
  <cols>
    <col min="1" max="1" width="18.7109375" customWidth="1"/>
    <col min="2" max="2" width="40.7109375" customWidth="1"/>
    <col min="3" max="6" width="12.7109375" customWidth="1"/>
    <col min="15" max="18" width="0" hidden="1" customWidth="1"/>
  </cols>
  <sheetData>
    <row r="2" spans="1:17" ht="16.5" x14ac:dyDescent="0.2">
      <c r="A2" s="68" t="s">
        <v>1272</v>
      </c>
      <c r="B2" s="69"/>
      <c r="C2" s="69"/>
      <c r="D2" s="69"/>
      <c r="E2" s="69"/>
      <c r="F2" s="69"/>
    </row>
    <row r="3" spans="1:17" ht="16.5" x14ac:dyDescent="0.2">
      <c r="A3" s="68" t="str">
        <f>CONCATENATE("Объект: ",IF(Source!G3920&lt;&gt;"Новый объект", Source!G3920, ""))</f>
        <v>Объект: Электрика новая</v>
      </c>
      <c r="B3" s="69"/>
      <c r="C3" s="69"/>
      <c r="D3" s="69"/>
      <c r="E3" s="69"/>
      <c r="F3" s="69"/>
    </row>
    <row r="4" spans="1:17" x14ac:dyDescent="0.2">
      <c r="A4" s="55" t="s">
        <v>1273</v>
      </c>
      <c r="B4" s="55" t="s">
        <v>1274</v>
      </c>
      <c r="C4" s="55" t="s">
        <v>1148</v>
      </c>
      <c r="D4" s="55" t="s">
        <v>1275</v>
      </c>
      <c r="E4" s="75" t="s">
        <v>1276</v>
      </c>
      <c r="F4" s="76"/>
    </row>
    <row r="5" spans="1:17" x14ac:dyDescent="0.2">
      <c r="A5" s="56"/>
      <c r="B5" s="56"/>
      <c r="C5" s="56"/>
      <c r="D5" s="56"/>
      <c r="E5" s="77"/>
      <c r="F5" s="78"/>
    </row>
    <row r="6" spans="1:17" ht="14.25" x14ac:dyDescent="0.2">
      <c r="A6" s="74"/>
      <c r="B6" s="74"/>
      <c r="C6" s="74"/>
      <c r="D6" s="74"/>
      <c r="E6" s="12" t="s">
        <v>1277</v>
      </c>
      <c r="F6" s="12" t="s">
        <v>1278</v>
      </c>
    </row>
    <row r="7" spans="1:17" ht="14.25" x14ac:dyDescent="0.2">
      <c r="A7" s="12">
        <v>1</v>
      </c>
      <c r="B7" s="12">
        <v>2</v>
      </c>
      <c r="C7" s="12">
        <v>3</v>
      </c>
      <c r="D7" s="12">
        <v>4</v>
      </c>
      <c r="E7" s="12">
        <v>5</v>
      </c>
      <c r="F7" s="12">
        <v>6</v>
      </c>
    </row>
    <row r="8" spans="1:17" ht="16.5" x14ac:dyDescent="0.2">
      <c r="A8" s="68" t="str">
        <f>CONCATENATE("Локальная смета: ",IF(Source!G22&lt;&gt;"Новая локальная смета", Source!G22, ""))</f>
        <v xml:space="preserve">Локальная смета: </v>
      </c>
      <c r="B8" s="69"/>
      <c r="C8" s="69"/>
      <c r="D8" s="69"/>
      <c r="E8" s="69"/>
      <c r="F8" s="69"/>
    </row>
    <row r="9" spans="1:17" ht="16.5" x14ac:dyDescent="0.2">
      <c r="A9" s="68" t="str">
        <f>CONCATENATE("Раздел: ",IF(Source!G26&lt;&gt;"Новый раздел", Source!G26, ""))</f>
        <v>Раздел: Помещение 312 Актовый зал</v>
      </c>
      <c r="B9" s="69"/>
      <c r="C9" s="69"/>
      <c r="D9" s="69"/>
      <c r="E9" s="69"/>
      <c r="F9" s="69"/>
    </row>
    <row r="10" spans="1:17" ht="14.25" x14ac:dyDescent="0.2">
      <c r="A10" s="70" t="s">
        <v>1279</v>
      </c>
      <c r="B10" s="71"/>
      <c r="C10" s="71"/>
      <c r="D10" s="71"/>
      <c r="E10" s="71"/>
      <c r="F10" s="71"/>
    </row>
    <row r="11" spans="1:17" ht="42.75" x14ac:dyDescent="0.2">
      <c r="A11" s="41" t="s">
        <v>1058</v>
      </c>
      <c r="B11" s="34" t="s">
        <v>1060</v>
      </c>
      <c r="C11" s="34" t="s">
        <v>995</v>
      </c>
      <c r="D11" s="35">
        <f>ROUND(SUMIF(RV_DATA!AA8:AA34, 1531175116, RV_DATA!I8:I34), 6)</f>
        <v>0.16800000000000001</v>
      </c>
      <c r="E11" s="42">
        <f>ROUND(RV_DATA!K34, 6)</f>
        <v>51568.06</v>
      </c>
      <c r="F11" s="42">
        <f>ROUND(SUMIF(RV_DATA!AA8:AA34, 1531175116, RV_DATA!M8:M34), 6)</f>
        <v>8663.43</v>
      </c>
      <c r="Q11">
        <v>3</v>
      </c>
    </row>
    <row r="12" spans="1:17" ht="14.25" x14ac:dyDescent="0.2">
      <c r="A12" s="41" t="s">
        <v>992</v>
      </c>
      <c r="B12" s="34" t="s">
        <v>994</v>
      </c>
      <c r="C12" s="34" t="s">
        <v>995</v>
      </c>
      <c r="D12" s="35">
        <f>ROUND(SUMIF(RV_DATA!AA8:AA34, -2066596354, RV_DATA!I8:I34), 6)</f>
        <v>2.3310000000000002E-3</v>
      </c>
      <c r="E12" s="42">
        <f>ROUND(RV_DATA!K17, 6)</f>
        <v>190540.34</v>
      </c>
      <c r="F12" s="42">
        <f>ROUND(SUMIF(RV_DATA!AA8:AA34, -2066596354, RV_DATA!M8:M34), 6)</f>
        <v>444.15</v>
      </c>
      <c r="Q12">
        <v>3</v>
      </c>
    </row>
    <row r="13" spans="1:17" ht="14.25" x14ac:dyDescent="0.2">
      <c r="A13" s="41" t="s">
        <v>1061</v>
      </c>
      <c r="B13" s="34" t="s">
        <v>1062</v>
      </c>
      <c r="C13" s="34" t="s">
        <v>52</v>
      </c>
      <c r="D13" s="35">
        <f>ROUND(SUMIF(RV_DATA!AA8:AA34, -503754449, RV_DATA!I8:I34), 6)</f>
        <v>45.9</v>
      </c>
      <c r="E13" s="42">
        <f>ROUND(RV_DATA!K33, 6)</f>
        <v>10.83</v>
      </c>
      <c r="F13" s="42">
        <f>ROUND(SUMIF(RV_DATA!AA8:AA34, -503754449, RV_DATA!M8:M34), 6)</f>
        <v>497.1</v>
      </c>
      <c r="Q13">
        <v>3</v>
      </c>
    </row>
    <row r="14" spans="1:17" ht="14.25" x14ac:dyDescent="0.2">
      <c r="A14" s="41" t="s">
        <v>1063</v>
      </c>
      <c r="B14" s="34" t="s">
        <v>1065</v>
      </c>
      <c r="C14" s="34" t="s">
        <v>52</v>
      </c>
      <c r="D14" s="35">
        <f>ROUND(SUMIF(RV_DATA!AA8:AA34, 798392207, RV_DATA!I8:I34), 6)</f>
        <v>45.9</v>
      </c>
      <c r="E14" s="42">
        <f>ROUND(RV_DATA!K32, 6)</f>
        <v>1.23</v>
      </c>
      <c r="F14" s="42">
        <f>ROUND(SUMIF(RV_DATA!AA8:AA34, 798392207, RV_DATA!M8:M34), 6)</f>
        <v>56.46</v>
      </c>
      <c r="Q14">
        <v>3</v>
      </c>
    </row>
    <row r="15" spans="1:17" ht="28.5" x14ac:dyDescent="0.2">
      <c r="A15" s="41" t="s">
        <v>1066</v>
      </c>
      <c r="B15" s="34" t="s">
        <v>1068</v>
      </c>
      <c r="C15" s="34" t="s">
        <v>995</v>
      </c>
      <c r="D15" s="35">
        <f>ROUND(SUMIF(RV_DATA!AA8:AA34, -1191326009, RV_DATA!I8:I34), 6)</f>
        <v>3.1199999999999999E-3</v>
      </c>
      <c r="E15" s="42">
        <f>ROUND(RV_DATA!K31, 6)</f>
        <v>161977.32</v>
      </c>
      <c r="F15" s="42">
        <f>ROUND(SUMIF(RV_DATA!AA8:AA34, -1191326009, RV_DATA!M8:M34), 6)</f>
        <v>505.37</v>
      </c>
      <c r="Q15">
        <v>3</v>
      </c>
    </row>
    <row r="16" spans="1:17" ht="14.25" x14ac:dyDescent="0.2">
      <c r="A16" s="41" t="s">
        <v>996</v>
      </c>
      <c r="B16" s="34" t="s">
        <v>998</v>
      </c>
      <c r="C16" s="34" t="s">
        <v>18</v>
      </c>
      <c r="D16" s="35">
        <f>ROUND(SUMIF(RV_DATA!AA8:AA34, -274985448, RV_DATA!I8:I34), 6)</f>
        <v>12.6</v>
      </c>
      <c r="E16" s="42">
        <f>ROUND(RV_DATA!K16, 6)</f>
        <v>997.35</v>
      </c>
      <c r="F16" s="42">
        <f>ROUND(SUMIF(RV_DATA!AA8:AA34, -274985448, RV_DATA!M8:M34), 6)</f>
        <v>12566.61</v>
      </c>
      <c r="Q16">
        <v>3</v>
      </c>
    </row>
    <row r="17" spans="1:17" ht="28.5" x14ac:dyDescent="0.2">
      <c r="A17" s="41" t="s">
        <v>1027</v>
      </c>
      <c r="B17" s="34" t="s">
        <v>1029</v>
      </c>
      <c r="C17" s="34" t="s">
        <v>1030</v>
      </c>
      <c r="D17" s="35">
        <f>ROUND(SUMIF(RV_DATA!AA8:AA34, -1596111638, RV_DATA!I8:I34), 6)</f>
        <v>0.63</v>
      </c>
      <c r="E17" s="42">
        <f>ROUND(RV_DATA!K24, 6)</f>
        <v>363.22</v>
      </c>
      <c r="F17" s="42">
        <f>ROUND(SUMIF(RV_DATA!AA8:AA34, -1596111638, RV_DATA!M8:M34), 6)</f>
        <v>228.85</v>
      </c>
      <c r="Q17">
        <v>3</v>
      </c>
    </row>
    <row r="18" spans="1:17" ht="28.5" x14ac:dyDescent="0.2">
      <c r="A18" s="41" t="s">
        <v>1069</v>
      </c>
      <c r="B18" s="34" t="s">
        <v>1071</v>
      </c>
      <c r="C18" s="34" t="s">
        <v>995</v>
      </c>
      <c r="D18" s="35">
        <f>ROUND(SUMIF(RV_DATA!AA8:AA34, 1948239711, RV_DATA!I8:I34), 6)</f>
        <v>6.3000000000000003E-4</v>
      </c>
      <c r="E18" s="42">
        <f>ROUND(RV_DATA!K29, 6)</f>
        <v>109992.36</v>
      </c>
      <c r="F18" s="42">
        <f>ROUND(SUMIF(RV_DATA!AA8:AA34, 1948239711, RV_DATA!M8:M34), 6)</f>
        <v>69.290000000000006</v>
      </c>
      <c r="Q18">
        <v>3</v>
      </c>
    </row>
    <row r="19" spans="1:17" ht="28.5" x14ac:dyDescent="0.2">
      <c r="A19" s="41" t="s">
        <v>999</v>
      </c>
      <c r="B19" s="34" t="s">
        <v>1001</v>
      </c>
      <c r="C19" s="34" t="s">
        <v>1002</v>
      </c>
      <c r="D19" s="35">
        <f>ROUND(SUMIF(RV_DATA!AA8:AA34, -402984879, RV_DATA!I8:I34), 6)</f>
        <v>315</v>
      </c>
      <c r="E19" s="42">
        <f>ROUND(RV_DATA!K15, 6)</f>
        <v>138.94</v>
      </c>
      <c r="F19" s="42">
        <f>ROUND(SUMIF(RV_DATA!AA8:AA34, -402984879, RV_DATA!M8:M34), 6)</f>
        <v>43766.1</v>
      </c>
      <c r="Q19">
        <v>3</v>
      </c>
    </row>
    <row r="20" spans="1:17" ht="28.5" x14ac:dyDescent="0.2">
      <c r="A20" s="41" t="s">
        <v>1003</v>
      </c>
      <c r="B20" s="34" t="s">
        <v>1005</v>
      </c>
      <c r="C20" s="34" t="s">
        <v>52</v>
      </c>
      <c r="D20" s="35">
        <f>ROUND(SUMIF(RV_DATA!AA8:AA34, 368106192, RV_DATA!I8:I34), 6)</f>
        <v>47.25</v>
      </c>
      <c r="E20" s="42">
        <f>ROUND(RV_DATA!K14, 6)</f>
        <v>145.46</v>
      </c>
      <c r="F20" s="42">
        <f>ROUND(SUMIF(RV_DATA!AA8:AA34, 368106192, RV_DATA!M8:M34), 6)</f>
        <v>6872.99</v>
      </c>
      <c r="Q20">
        <v>3</v>
      </c>
    </row>
    <row r="21" spans="1:17" ht="28.5" x14ac:dyDescent="0.2">
      <c r="A21" s="41" t="s">
        <v>1006</v>
      </c>
      <c r="B21" s="34" t="s">
        <v>1008</v>
      </c>
      <c r="C21" s="34" t="s">
        <v>52</v>
      </c>
      <c r="D21" s="35">
        <f>ROUND(SUMIF(RV_DATA!AA8:AA34, 1140495319, RV_DATA!I8:I34), 6)</f>
        <v>12.6</v>
      </c>
      <c r="E21" s="42">
        <f>ROUND(RV_DATA!K13, 6)</f>
        <v>126.89</v>
      </c>
      <c r="F21" s="42">
        <f>ROUND(SUMIF(RV_DATA!AA8:AA34, 1140495319, RV_DATA!M8:M34), 6)</f>
        <v>1598.81</v>
      </c>
      <c r="Q21">
        <v>3</v>
      </c>
    </row>
    <row r="22" spans="1:17" ht="28.5" x14ac:dyDescent="0.2">
      <c r="A22" s="41" t="s">
        <v>1009</v>
      </c>
      <c r="B22" s="34" t="s">
        <v>1011</v>
      </c>
      <c r="C22" s="34" t="s">
        <v>52</v>
      </c>
      <c r="D22" s="35">
        <f>ROUND(SUMIF(RV_DATA!AA8:AA34, -1841828503, RV_DATA!I8:I34), 6)</f>
        <v>6.3</v>
      </c>
      <c r="E22" s="42">
        <f>ROUND(RV_DATA!K12, 6)</f>
        <v>219.52</v>
      </c>
      <c r="F22" s="42">
        <f>ROUND(SUMIF(RV_DATA!AA8:AA34, -1841828503, RV_DATA!M8:M34), 6)</f>
        <v>1382.98</v>
      </c>
      <c r="Q22">
        <v>3</v>
      </c>
    </row>
    <row r="23" spans="1:17" ht="28.5" x14ac:dyDescent="0.2">
      <c r="A23" s="41" t="s">
        <v>1012</v>
      </c>
      <c r="B23" s="34" t="s">
        <v>1014</v>
      </c>
      <c r="C23" s="34" t="s">
        <v>52</v>
      </c>
      <c r="D23" s="35">
        <f>ROUND(SUMIF(RV_DATA!AA8:AA34, -1064398607, RV_DATA!I8:I34), 6)</f>
        <v>6.3</v>
      </c>
      <c r="E23" s="42">
        <f>ROUND(RV_DATA!K11, 6)</f>
        <v>186.55</v>
      </c>
      <c r="F23" s="42">
        <f>ROUND(SUMIF(RV_DATA!AA8:AA34, -1064398607, RV_DATA!M8:M34), 6)</f>
        <v>1175.27</v>
      </c>
      <c r="Q23">
        <v>3</v>
      </c>
    </row>
    <row r="24" spans="1:17" ht="28.5" x14ac:dyDescent="0.2">
      <c r="A24" s="41" t="s">
        <v>1015</v>
      </c>
      <c r="B24" s="34" t="s">
        <v>1017</v>
      </c>
      <c r="C24" s="34" t="s">
        <v>52</v>
      </c>
      <c r="D24" s="35">
        <f>ROUND(SUMIF(RV_DATA!AA8:AA34, -124735961, RV_DATA!I8:I34), 6)</f>
        <v>47.25</v>
      </c>
      <c r="E24" s="42">
        <f>ROUND(RV_DATA!K10, 6)</f>
        <v>203.06</v>
      </c>
      <c r="F24" s="42">
        <f>ROUND(SUMIF(RV_DATA!AA8:AA34, -124735961, RV_DATA!M8:M34), 6)</f>
        <v>9594.59</v>
      </c>
      <c r="Q24">
        <v>3</v>
      </c>
    </row>
    <row r="25" spans="1:17" ht="28.5" x14ac:dyDescent="0.2">
      <c r="A25" s="41" t="s">
        <v>1018</v>
      </c>
      <c r="B25" s="34" t="s">
        <v>1020</v>
      </c>
      <c r="C25" s="34" t="s">
        <v>52</v>
      </c>
      <c r="D25" s="35">
        <f>ROUND(SUMIF(RV_DATA!AA8:AA34, 1614893387, RV_DATA!I8:I34), 6)</f>
        <v>6.3</v>
      </c>
      <c r="E25" s="42">
        <f>ROUND(RV_DATA!K9, 6)</f>
        <v>214.92</v>
      </c>
      <c r="F25" s="42">
        <f>ROUND(SUMIF(RV_DATA!AA8:AA34, 1614893387, RV_DATA!M8:M34), 6)</f>
        <v>1354</v>
      </c>
      <c r="Q25">
        <v>3</v>
      </c>
    </row>
    <row r="26" spans="1:17" ht="42.75" x14ac:dyDescent="0.2">
      <c r="A26" s="41" t="s">
        <v>1072</v>
      </c>
      <c r="B26" s="34" t="s">
        <v>1074</v>
      </c>
      <c r="C26" s="34" t="s">
        <v>995</v>
      </c>
      <c r="D26" s="35">
        <f>ROUND(SUMIF(RV_DATA!AA8:AA34, 266707854, RV_DATA!I8:I34), 6)</f>
        <v>8.9999999999999998E-4</v>
      </c>
      <c r="E26" s="42">
        <f>ROUND(RV_DATA!K28, 6)</f>
        <v>75121.86</v>
      </c>
      <c r="F26" s="42">
        <f>ROUND(SUMIF(RV_DATA!AA8:AA34, 266707854, RV_DATA!M8:M34), 6)</f>
        <v>67.61</v>
      </c>
      <c r="Q26">
        <v>3</v>
      </c>
    </row>
    <row r="27" spans="1:17" ht="14.25" x14ac:dyDescent="0.2">
      <c r="A27" s="41" t="s">
        <v>1031</v>
      </c>
      <c r="B27" s="34" t="s">
        <v>1033</v>
      </c>
      <c r="C27" s="34" t="s">
        <v>1002</v>
      </c>
      <c r="D27" s="35">
        <f>ROUND(SUMIF(RV_DATA!AA8:AA34, 193152040, RV_DATA!I8:I34), 6)</f>
        <v>15.75</v>
      </c>
      <c r="E27" s="42">
        <f>ROUND(RV_DATA!K23, 6)</f>
        <v>5.71</v>
      </c>
      <c r="F27" s="42">
        <f>ROUND(SUMIF(RV_DATA!AA8:AA34, 193152040, RV_DATA!M8:M34), 6)</f>
        <v>89.93</v>
      </c>
      <c r="Q27">
        <v>3</v>
      </c>
    </row>
    <row r="28" spans="1:17" ht="28.5" x14ac:dyDescent="0.2">
      <c r="A28" s="41" t="s">
        <v>1034</v>
      </c>
      <c r="B28" s="34" t="s">
        <v>1036</v>
      </c>
      <c r="C28" s="34" t="s">
        <v>242</v>
      </c>
      <c r="D28" s="35">
        <f>ROUND(SUMIF(RV_DATA!AA8:AA34, 299589489, RV_DATA!I8:I34), 6)</f>
        <v>1.575E-2</v>
      </c>
      <c r="E28" s="42">
        <f>ROUND(RV_DATA!K22, 6)</f>
        <v>718.56</v>
      </c>
      <c r="F28" s="42">
        <f>ROUND(SUMIF(RV_DATA!AA8:AA34, 299589489, RV_DATA!M8:M34), 6)</f>
        <v>11.31</v>
      </c>
      <c r="Q28">
        <v>3</v>
      </c>
    </row>
    <row r="29" spans="1:17" ht="42.75" x14ac:dyDescent="0.2">
      <c r="A29" s="41" t="s">
        <v>1037</v>
      </c>
      <c r="B29" s="34" t="s">
        <v>1039</v>
      </c>
      <c r="C29" s="34" t="s">
        <v>52</v>
      </c>
      <c r="D29" s="35">
        <f>ROUND(SUMIF(RV_DATA!AA8:AA34, 1143219249, RV_DATA!I8:I34), 6)</f>
        <v>31.5</v>
      </c>
      <c r="E29" s="42">
        <f>ROUND(RV_DATA!K21, 6)</f>
        <v>29.36</v>
      </c>
      <c r="F29" s="42">
        <f>ROUND(SUMIF(RV_DATA!AA8:AA34, 1143219249, RV_DATA!M8:M34), 6)</f>
        <v>924.84</v>
      </c>
      <c r="Q29">
        <v>3</v>
      </c>
    </row>
    <row r="30" spans="1:17" ht="28.5" x14ac:dyDescent="0.2">
      <c r="A30" s="41" t="s">
        <v>1040</v>
      </c>
      <c r="B30" s="34" t="s">
        <v>1042</v>
      </c>
      <c r="C30" s="34" t="s">
        <v>18</v>
      </c>
      <c r="D30" s="35">
        <f>ROUND(SUMIF(RV_DATA!AA8:AA34, -1533345047, RV_DATA!I8:I34), 6)</f>
        <v>0.81899999999999995</v>
      </c>
      <c r="E30" s="42">
        <f>ROUND(RV_DATA!K20, 6)</f>
        <v>127.48</v>
      </c>
      <c r="F30" s="42">
        <f>ROUND(SUMIF(RV_DATA!AA8:AA34, -1533345047, RV_DATA!M8:M34), 6)</f>
        <v>104.39</v>
      </c>
      <c r="Q30">
        <v>3</v>
      </c>
    </row>
    <row r="31" spans="1:17" ht="14.25" x14ac:dyDescent="0.2">
      <c r="A31" s="41" t="s">
        <v>1043</v>
      </c>
      <c r="B31" s="34" t="s">
        <v>1045</v>
      </c>
      <c r="C31" s="34" t="s">
        <v>242</v>
      </c>
      <c r="D31" s="35">
        <f>ROUND(SUMIF(RV_DATA!AA8:AA34, -2054620093, RV_DATA!I8:I34), 6)</f>
        <v>6.3E-2</v>
      </c>
      <c r="E31" s="42">
        <f>ROUND(RV_DATA!K19, 6)</f>
        <v>258.44</v>
      </c>
      <c r="F31" s="42">
        <f>ROUND(SUMIF(RV_DATA!AA8:AA34, -2054620093, RV_DATA!M8:M34), 6)</f>
        <v>16.29</v>
      </c>
      <c r="Q31">
        <v>3</v>
      </c>
    </row>
    <row r="32" spans="1:17" ht="57" x14ac:dyDescent="0.2">
      <c r="A32" s="41" t="s">
        <v>1046</v>
      </c>
      <c r="B32" s="34" t="s">
        <v>1048</v>
      </c>
      <c r="C32" s="34" t="s">
        <v>35</v>
      </c>
      <c r="D32" s="35">
        <f>ROUND(SUMIF(RV_DATA!AA8:AA34, -458052105, RV_DATA!I8:I34), 6)</f>
        <v>0.32445000000000002</v>
      </c>
      <c r="E32" s="42">
        <f>ROUND(RV_DATA!K18, 6)</f>
        <v>99643.05</v>
      </c>
      <c r="F32" s="42">
        <f>ROUND(SUMIF(RV_DATA!AA8:AA34, -458052105, RV_DATA!M8:M34), 6)</f>
        <v>32329.17</v>
      </c>
      <c r="Q32">
        <v>3</v>
      </c>
    </row>
    <row r="33" spans="1:17" ht="85.5" x14ac:dyDescent="0.2">
      <c r="A33" s="41" t="s">
        <v>1075</v>
      </c>
      <c r="B33" s="34" t="s">
        <v>1077</v>
      </c>
      <c r="C33" s="34" t="s">
        <v>35</v>
      </c>
      <c r="D33" s="35">
        <f>ROUND(SUMIF(RV_DATA!AA8:AA34, 249487062, RV_DATA!I8:I34), 6)</f>
        <v>1.0800000000000001E-2</v>
      </c>
      <c r="E33" s="42">
        <f>ROUND(RV_DATA!K27, 6)</f>
        <v>47900.07</v>
      </c>
      <c r="F33" s="42">
        <f>ROUND(SUMIF(RV_DATA!AA8:AA34, 249487062, RV_DATA!M8:M34), 6)</f>
        <v>517.32000000000005</v>
      </c>
      <c r="Q33">
        <v>3</v>
      </c>
    </row>
    <row r="34" spans="1:17" ht="114" x14ac:dyDescent="0.2">
      <c r="A34" s="41" t="s">
        <v>33</v>
      </c>
      <c r="B34" s="34" t="s">
        <v>34</v>
      </c>
      <c r="C34" s="34" t="s">
        <v>35</v>
      </c>
      <c r="D34" s="35">
        <f>ROUND(SUMIF(RV_DATA!AA8:AA34, 2094450950, RV_DATA!I8:I34), 6)</f>
        <v>0.27</v>
      </c>
      <c r="E34" s="42">
        <f>ROUND(RV_DATA!K25, 6)</f>
        <v>129532.62</v>
      </c>
      <c r="F34" s="42">
        <f>ROUND(SUMIF(RV_DATA!AA8:AA34, 2094450950, RV_DATA!M8:M34), 6)</f>
        <v>34973.81</v>
      </c>
      <c r="Q34">
        <v>3</v>
      </c>
    </row>
    <row r="35" spans="1:17" ht="28.5" x14ac:dyDescent="0.2">
      <c r="A35" s="41" t="s">
        <v>1021</v>
      </c>
      <c r="B35" s="34" t="s">
        <v>1023</v>
      </c>
      <c r="C35" s="34" t="s">
        <v>52</v>
      </c>
      <c r="D35" s="35">
        <f>ROUND(SUMIF(RV_DATA!AA8:AA34, -618828638, RV_DATA!I8:I34), 6)</f>
        <v>12.6</v>
      </c>
      <c r="E35" s="42">
        <f>ROUND(RV_DATA!K8, 6)</f>
        <v>1555.5</v>
      </c>
      <c r="F35" s="42">
        <f>ROUND(SUMIF(RV_DATA!AA8:AA34, -618828638, RV_DATA!M8:M34), 6)</f>
        <v>19599.3</v>
      </c>
      <c r="Q35">
        <v>3</v>
      </c>
    </row>
    <row r="36" spans="1:17" ht="71.25" x14ac:dyDescent="0.2">
      <c r="A36" s="41" t="s">
        <v>1078</v>
      </c>
      <c r="B36" s="34" t="s">
        <v>1080</v>
      </c>
      <c r="C36" s="34" t="s">
        <v>995</v>
      </c>
      <c r="D36" s="35">
        <f>ROUND(SUMIF(RV_DATA!AA8:AA34, 162372630, RV_DATA!I8:I34), 6)</f>
        <v>1.0800000000000001E-2</v>
      </c>
      <c r="E36" s="42">
        <f>ROUND(RV_DATA!K26, 6)</f>
        <v>40246.74</v>
      </c>
      <c r="F36" s="42">
        <f>ROUND(SUMIF(RV_DATA!AA8:AA34, 162372630, RV_DATA!M8:M34), 6)</f>
        <v>434.66</v>
      </c>
      <c r="Q36">
        <v>3</v>
      </c>
    </row>
    <row r="37" spans="1:17" ht="15" x14ac:dyDescent="0.25">
      <c r="A37" s="72" t="s">
        <v>1280</v>
      </c>
      <c r="B37" s="72"/>
      <c r="C37" s="72"/>
      <c r="D37" s="72"/>
      <c r="E37" s="73">
        <f>SUMIF(Q11:Q36, 3, F11:F36)</f>
        <v>177844.62999999998</v>
      </c>
      <c r="F37" s="73"/>
    </row>
    <row r="38" spans="1:17" ht="16.5" x14ac:dyDescent="0.2">
      <c r="A38" s="68" t="str">
        <f>CONCATENATE("Раздел: ",IF(Source!G71&lt;&gt;"Новый раздел", Source!G71, ""))</f>
        <v>Раздел: Электрощит ЩАО (актовый зал)</v>
      </c>
      <c r="B38" s="69"/>
      <c r="C38" s="69"/>
      <c r="D38" s="69"/>
      <c r="E38" s="69"/>
      <c r="F38" s="69"/>
    </row>
    <row r="39" spans="1:17" ht="16.5" x14ac:dyDescent="0.2">
      <c r="A39" s="68" t="str">
        <f>CONCATENATE("Раздел: ",IF(Source!G109&lt;&gt;"Новый раздел", Source!G109, ""))</f>
        <v>Раздел: Электрощит ЩО (актовый зал)</v>
      </c>
      <c r="B39" s="69"/>
      <c r="C39" s="69"/>
      <c r="D39" s="69"/>
      <c r="E39" s="69"/>
      <c r="F39" s="69"/>
    </row>
    <row r="40" spans="1:17" ht="16.5" x14ac:dyDescent="0.2">
      <c r="A40" s="68" t="str">
        <f>CONCATENATE("Раздел: ",IF(Source!G147&lt;&gt;"Новый раздел", Source!G147, ""))</f>
        <v>Раздел: Электрощит РЩ (актовый зал)</v>
      </c>
      <c r="B40" s="69"/>
      <c r="C40" s="69"/>
      <c r="D40" s="69"/>
      <c r="E40" s="69"/>
      <c r="F40" s="69"/>
    </row>
    <row r="41" spans="1:17" ht="16.5" x14ac:dyDescent="0.2">
      <c r="A41" s="68" t="str">
        <f>CONCATENATE("Раздел: ",IF(Source!G185&lt;&gt;"Новый раздел", Source!G185, ""))</f>
        <v>Раздел: Помещение 108 Обеденный зал с умывальником</v>
      </c>
      <c r="B41" s="69"/>
      <c r="C41" s="69"/>
      <c r="D41" s="69"/>
      <c r="E41" s="69"/>
      <c r="F41" s="69"/>
    </row>
    <row r="42" spans="1:17" ht="16.5" x14ac:dyDescent="0.2">
      <c r="A42" s="68" t="str">
        <f>CONCATENATE("Раздел: ",IF(Source!G226&lt;&gt;"Новый раздел", Source!G226, ""))</f>
        <v>Раздел: Помещение 110 Кухня</v>
      </c>
      <c r="B42" s="69"/>
      <c r="C42" s="69"/>
      <c r="D42" s="69"/>
      <c r="E42" s="69"/>
      <c r="F42" s="69"/>
    </row>
    <row r="43" spans="1:17" ht="16.5" x14ac:dyDescent="0.2">
      <c r="A43" s="68" t="str">
        <f>CONCATENATE("Раздел: ",IF(Source!G265&lt;&gt;"Новый раздел", Source!G265, ""))</f>
        <v>Раздел: Помещение 111 Моечная</v>
      </c>
      <c r="B43" s="69"/>
      <c r="C43" s="69"/>
      <c r="D43" s="69"/>
      <c r="E43" s="69"/>
      <c r="F43" s="69"/>
    </row>
    <row r="44" spans="1:17" ht="16.5" x14ac:dyDescent="0.2">
      <c r="A44" s="68" t="str">
        <f>CONCATENATE("Раздел: ",IF(Source!G301&lt;&gt;"Новый раздел", Source!G301, ""))</f>
        <v>Раздел: Помещение 116 Душ</v>
      </c>
      <c r="B44" s="69"/>
      <c r="C44" s="69"/>
      <c r="D44" s="69"/>
      <c r="E44" s="69"/>
      <c r="F44" s="69"/>
    </row>
    <row r="45" spans="1:17" ht="16.5" x14ac:dyDescent="0.2">
      <c r="A45" s="68" t="str">
        <f>CONCATENATE("Раздел: ",IF(Source!G337&lt;&gt;"Новый раздел", Source!G337, ""))</f>
        <v>Раздел: Помещение 117 Коридор</v>
      </c>
      <c r="B45" s="69"/>
      <c r="C45" s="69"/>
      <c r="D45" s="69"/>
      <c r="E45" s="69"/>
      <c r="F45" s="69"/>
    </row>
    <row r="46" spans="1:17" ht="16.5" x14ac:dyDescent="0.2">
      <c r="A46" s="68" t="str">
        <f>CONCATENATE("Раздел: ",IF(Source!G374&lt;&gt;"Новый раздел", Source!G374, ""))</f>
        <v>Раздел: Помещение 118 Венткамера</v>
      </c>
      <c r="B46" s="69"/>
      <c r="C46" s="69"/>
      <c r="D46" s="69"/>
      <c r="E46" s="69"/>
      <c r="F46" s="69"/>
    </row>
    <row r="47" spans="1:17" ht="16.5" x14ac:dyDescent="0.2">
      <c r="A47" s="68" t="str">
        <f>CONCATENATE("Раздел: ",IF(Source!G411&lt;&gt;"Новый раздел", Source!G411, ""))</f>
        <v>Раздел: Помещение 119 помещение уборочного инвентаря</v>
      </c>
      <c r="B47" s="69"/>
      <c r="C47" s="69"/>
      <c r="D47" s="69"/>
      <c r="E47" s="69"/>
      <c r="F47" s="69"/>
    </row>
    <row r="48" spans="1:17" ht="16.5" x14ac:dyDescent="0.2">
      <c r="A48" s="68" t="str">
        <f>CONCATENATE("Раздел: ",IF(Source!G447&lt;&gt;"Новый раздел", Source!G447, ""))</f>
        <v>Раздел: Электрощит ТХ1</v>
      </c>
      <c r="B48" s="69"/>
      <c r="C48" s="69"/>
      <c r="D48" s="69"/>
      <c r="E48" s="69"/>
      <c r="F48" s="69"/>
    </row>
    <row r="49" spans="1:17" ht="16.5" x14ac:dyDescent="0.2">
      <c r="A49" s="68" t="str">
        <f>CONCATENATE("Раздел: ",IF(Source!G488&lt;&gt;"Новый раздел", Source!G488, ""))</f>
        <v>Раздел: Электрощит ТХ2</v>
      </c>
      <c r="B49" s="69"/>
      <c r="C49" s="69"/>
      <c r="D49" s="69"/>
      <c r="E49" s="69"/>
      <c r="F49" s="69"/>
    </row>
    <row r="50" spans="1:17" ht="16.5" x14ac:dyDescent="0.2">
      <c r="A50" s="68" t="str">
        <f>CONCATENATE("Раздел: ",IF(Source!G529&lt;&gt;"Новый раздел", Source!G529, ""))</f>
        <v>Раздел: Электрощит ТХ3</v>
      </c>
      <c r="B50" s="69"/>
      <c r="C50" s="69"/>
      <c r="D50" s="69"/>
      <c r="E50" s="69"/>
      <c r="F50" s="69"/>
    </row>
    <row r="51" spans="1:17" ht="16.5" x14ac:dyDescent="0.2">
      <c r="A51" s="68" t="str">
        <f>CONCATENATE("Раздел: ",IF(Source!G570&lt;&gt;"Новый раздел", Source!G570, ""))</f>
        <v>Раздел: Помещение 104 Вестибюль</v>
      </c>
      <c r="B51" s="69"/>
      <c r="C51" s="69"/>
      <c r="D51" s="69"/>
      <c r="E51" s="69"/>
      <c r="F51" s="69"/>
    </row>
    <row r="52" spans="1:17" ht="14.25" x14ac:dyDescent="0.2">
      <c r="A52" s="70" t="s">
        <v>1279</v>
      </c>
      <c r="B52" s="71"/>
      <c r="C52" s="71"/>
      <c r="D52" s="71"/>
      <c r="E52" s="71"/>
      <c r="F52" s="71"/>
    </row>
    <row r="53" spans="1:17" ht="28.5" x14ac:dyDescent="0.2">
      <c r="A53" s="41" t="s">
        <v>1087</v>
      </c>
      <c r="B53" s="34" t="s">
        <v>1089</v>
      </c>
      <c r="C53" s="34" t="s">
        <v>52</v>
      </c>
      <c r="D53" s="35">
        <f>ROUND(SUMIF(RV_DATA!AA49:AA59, -1296774037, RV_DATA!I49:I59), 6)</f>
        <v>0.02</v>
      </c>
      <c r="E53" s="42">
        <f>ROUND(RV_DATA!K58, 6)</f>
        <v>1415.18</v>
      </c>
      <c r="F53" s="42">
        <f>ROUND(SUMIF(RV_DATA!AA49:AA59, -1296774037, RV_DATA!M49:M59), 6)</f>
        <v>28.3</v>
      </c>
      <c r="Q53">
        <v>3</v>
      </c>
    </row>
    <row r="54" spans="1:17" ht="14.25" x14ac:dyDescent="0.2">
      <c r="A54" s="41" t="s">
        <v>992</v>
      </c>
      <c r="B54" s="34" t="s">
        <v>994</v>
      </c>
      <c r="C54" s="34" t="s">
        <v>995</v>
      </c>
      <c r="D54" s="35">
        <f>ROUND(SUMIF(RV_DATA!AA49:AA59, -2066596354, RV_DATA!I49:I59), 6)</f>
        <v>6.9999999999999999E-6</v>
      </c>
      <c r="E54" s="42">
        <f>ROUND(RV_DATA!K57, 6)</f>
        <v>190540.34</v>
      </c>
      <c r="F54" s="42">
        <f>ROUND(SUMIF(RV_DATA!AA49:AA59, -2066596354, RV_DATA!M49:M59), 6)</f>
        <v>1.41</v>
      </c>
      <c r="Q54">
        <v>3</v>
      </c>
    </row>
    <row r="55" spans="1:17" ht="14.25" x14ac:dyDescent="0.2">
      <c r="A55" s="41" t="s">
        <v>996</v>
      </c>
      <c r="B55" s="34" t="s">
        <v>998</v>
      </c>
      <c r="C55" s="34" t="s">
        <v>18</v>
      </c>
      <c r="D55" s="35">
        <f>ROUND(SUMIF(RV_DATA!AA49:AA59, -274985448, RV_DATA!I49:I59), 6)</f>
        <v>0.04</v>
      </c>
      <c r="E55" s="42">
        <f>ROUND(RV_DATA!K56, 6)</f>
        <v>997.35</v>
      </c>
      <c r="F55" s="42">
        <f>ROUND(SUMIF(RV_DATA!AA49:AA59, -274985448, RV_DATA!M49:M59), 6)</f>
        <v>39.89</v>
      </c>
      <c r="Q55">
        <v>3</v>
      </c>
    </row>
    <row r="56" spans="1:17" ht="28.5" x14ac:dyDescent="0.2">
      <c r="A56" s="41" t="s">
        <v>1090</v>
      </c>
      <c r="B56" s="34" t="s">
        <v>1092</v>
      </c>
      <c r="C56" s="34" t="s">
        <v>1002</v>
      </c>
      <c r="D56" s="35">
        <f>ROUND(SUMIF(RV_DATA!AA49:AA59, 892245811, RV_DATA!I49:I59), 6)</f>
        <v>1</v>
      </c>
      <c r="E56" s="42">
        <f>ROUND(RV_DATA!K55, 6)</f>
        <v>658.59</v>
      </c>
      <c r="F56" s="42">
        <f>ROUND(SUMIF(RV_DATA!AA49:AA59, 892245811, RV_DATA!M49:M59), 6)</f>
        <v>658.59</v>
      </c>
      <c r="Q56">
        <v>3</v>
      </c>
    </row>
    <row r="57" spans="1:17" ht="28.5" x14ac:dyDescent="0.2">
      <c r="A57" s="41" t="s">
        <v>1093</v>
      </c>
      <c r="B57" s="34" t="s">
        <v>1095</v>
      </c>
      <c r="C57" s="34" t="s">
        <v>52</v>
      </c>
      <c r="D57" s="35">
        <f>ROUND(SUMIF(RV_DATA!AA49:AA59, -1719495285, RV_DATA!I49:I59), 6)</f>
        <v>0.15</v>
      </c>
      <c r="E57" s="42">
        <f>ROUND(RV_DATA!K54, 6)</f>
        <v>153.13</v>
      </c>
      <c r="F57" s="42">
        <f>ROUND(SUMIF(RV_DATA!AA49:AA59, -1719495285, RV_DATA!M49:M59), 6)</f>
        <v>22.97</v>
      </c>
      <c r="Q57">
        <v>3</v>
      </c>
    </row>
    <row r="58" spans="1:17" ht="28.5" x14ac:dyDescent="0.2">
      <c r="A58" s="41" t="s">
        <v>1096</v>
      </c>
      <c r="B58" s="34" t="s">
        <v>1098</v>
      </c>
      <c r="C58" s="34" t="s">
        <v>52</v>
      </c>
      <c r="D58" s="35">
        <f>ROUND(SUMIF(RV_DATA!AA49:AA59, 528708715, RV_DATA!I49:I59), 6)</f>
        <v>0.04</v>
      </c>
      <c r="E58" s="42">
        <f>ROUND(RV_DATA!K53, 6)</f>
        <v>172.42</v>
      </c>
      <c r="F58" s="42">
        <f>ROUND(SUMIF(RV_DATA!AA49:AA59, 528708715, RV_DATA!M49:M59), 6)</f>
        <v>6.9</v>
      </c>
      <c r="Q58">
        <v>3</v>
      </c>
    </row>
    <row r="59" spans="1:17" ht="28.5" x14ac:dyDescent="0.2">
      <c r="A59" s="41" t="s">
        <v>1099</v>
      </c>
      <c r="B59" s="34" t="s">
        <v>1101</v>
      </c>
      <c r="C59" s="34" t="s">
        <v>52</v>
      </c>
      <c r="D59" s="35">
        <f>ROUND(SUMIF(RV_DATA!AA49:AA59, -158674467, RV_DATA!I49:I59), 6)</f>
        <v>0.04</v>
      </c>
      <c r="E59" s="42">
        <f>ROUND(RV_DATA!K52, 6)</f>
        <v>54.24</v>
      </c>
      <c r="F59" s="42">
        <f>ROUND(SUMIF(RV_DATA!AA49:AA59, -158674467, RV_DATA!M49:M59), 6)</f>
        <v>2.17</v>
      </c>
      <c r="Q59">
        <v>3</v>
      </c>
    </row>
    <row r="60" spans="1:17" ht="28.5" x14ac:dyDescent="0.2">
      <c r="A60" s="41" t="s">
        <v>1102</v>
      </c>
      <c r="B60" s="34" t="s">
        <v>1104</v>
      </c>
      <c r="C60" s="34" t="s">
        <v>52</v>
      </c>
      <c r="D60" s="35">
        <f>ROUND(SUMIF(RV_DATA!AA49:AA59, 746688475, RV_DATA!I49:I59), 6)</f>
        <v>0.02</v>
      </c>
      <c r="E60" s="42">
        <f>ROUND(RV_DATA!K51, 6)</f>
        <v>666.11</v>
      </c>
      <c r="F60" s="42">
        <f>ROUND(SUMIF(RV_DATA!AA49:AA59, 746688475, RV_DATA!M49:M59), 6)</f>
        <v>13.32</v>
      </c>
      <c r="Q60">
        <v>3</v>
      </c>
    </row>
    <row r="61" spans="1:17" ht="28.5" x14ac:dyDescent="0.2">
      <c r="A61" s="41" t="s">
        <v>1105</v>
      </c>
      <c r="B61" s="34" t="s">
        <v>1107</v>
      </c>
      <c r="C61" s="34" t="s">
        <v>52</v>
      </c>
      <c r="D61" s="35">
        <f>ROUND(SUMIF(RV_DATA!AA49:AA59, -619013872, RV_DATA!I49:I59), 6)</f>
        <v>0.15</v>
      </c>
      <c r="E61" s="42">
        <f>ROUND(RV_DATA!K50, 6)</f>
        <v>776.23</v>
      </c>
      <c r="F61" s="42">
        <f>ROUND(SUMIF(RV_DATA!AA49:AA59, -619013872, RV_DATA!M49:M59), 6)</f>
        <v>116.43</v>
      </c>
      <c r="Q61">
        <v>3</v>
      </c>
    </row>
    <row r="62" spans="1:17" ht="28.5" x14ac:dyDescent="0.2">
      <c r="A62" s="41" t="s">
        <v>1108</v>
      </c>
      <c r="B62" s="34" t="s">
        <v>1110</v>
      </c>
      <c r="C62" s="34" t="s">
        <v>52</v>
      </c>
      <c r="D62" s="35">
        <f>ROUND(SUMIF(RV_DATA!AA49:AA59, 1537823898, RV_DATA!I49:I59), 6)</f>
        <v>0.02</v>
      </c>
      <c r="E62" s="42">
        <f>ROUND(RV_DATA!K49, 6)</f>
        <v>947.75</v>
      </c>
      <c r="F62" s="42">
        <f>ROUND(SUMIF(RV_DATA!AA49:AA59, 1537823898, RV_DATA!M49:M59), 6)</f>
        <v>18.96</v>
      </c>
      <c r="Q62">
        <v>3</v>
      </c>
    </row>
    <row r="63" spans="1:17" ht="57" x14ac:dyDescent="0.2">
      <c r="A63" s="41" t="s">
        <v>204</v>
      </c>
      <c r="B63" s="34" t="s">
        <v>205</v>
      </c>
      <c r="C63" s="34" t="s">
        <v>52</v>
      </c>
      <c r="D63" s="35">
        <f>ROUND(SUMIF(RV_DATA!AA49:AA59, -303846849, RV_DATA!I49:I59), 6)</f>
        <v>3</v>
      </c>
      <c r="E63" s="42">
        <f>ROUND(RV_DATA!K59, 6)</f>
        <v>432.44</v>
      </c>
      <c r="F63" s="42">
        <f>ROUND(SUMIF(RV_DATA!AA49:AA59, -303846849, RV_DATA!M49:M59), 6)</f>
        <v>1297.32</v>
      </c>
      <c r="Q63">
        <v>3</v>
      </c>
    </row>
    <row r="64" spans="1:17" ht="15" x14ac:dyDescent="0.25">
      <c r="A64" s="72" t="s">
        <v>1280</v>
      </c>
      <c r="B64" s="72"/>
      <c r="C64" s="72"/>
      <c r="D64" s="72"/>
      <c r="E64" s="73">
        <f>SUMIF(Q53:Q63, 3, F53:F63)</f>
        <v>2206.2600000000002</v>
      </c>
      <c r="F64" s="73"/>
    </row>
    <row r="65" spans="1:17" ht="16.5" x14ac:dyDescent="0.2">
      <c r="A65" s="68" t="str">
        <f>CONCATENATE("Раздел: ",IF(Source!G610&lt;&gt;"Новый раздел", Source!G610, ""))</f>
        <v>Раздел: Помещение 123 Электрощитовая</v>
      </c>
      <c r="B65" s="69"/>
      <c r="C65" s="69"/>
      <c r="D65" s="69"/>
      <c r="E65" s="69"/>
      <c r="F65" s="69"/>
    </row>
    <row r="66" spans="1:17" ht="16.5" x14ac:dyDescent="0.2">
      <c r="A66" s="68" t="str">
        <f>CONCATENATE("Раздел: ",IF(Source!G647&lt;&gt;"Новый раздел", Source!G647, ""))</f>
        <v>Раздел: Помещение 125 Водомерный узел</v>
      </c>
      <c r="B66" s="69"/>
      <c r="C66" s="69"/>
      <c r="D66" s="69"/>
      <c r="E66" s="69"/>
      <c r="F66" s="69"/>
    </row>
    <row r="67" spans="1:17" ht="16.5" x14ac:dyDescent="0.2">
      <c r="A67" s="68" t="str">
        <f>CONCATENATE("Раздел: ",IF(Source!G685&lt;&gt;"Новый раздел", Source!G685, ""))</f>
        <v>Раздел: Помещение 126 Комната охраны</v>
      </c>
      <c r="B67" s="69"/>
      <c r="C67" s="69"/>
      <c r="D67" s="69"/>
      <c r="E67" s="69"/>
      <c r="F67" s="69"/>
    </row>
    <row r="68" spans="1:17" ht="16.5" x14ac:dyDescent="0.2">
      <c r="A68" s="68" t="str">
        <f>CONCATENATE("Раздел: ",IF(Source!G724&lt;&gt;"Новый раздел", Source!G724, ""))</f>
        <v>Раздел: Помещение 127 Подсобное помещение</v>
      </c>
      <c r="B68" s="69"/>
      <c r="C68" s="69"/>
      <c r="D68" s="69"/>
      <c r="E68" s="69"/>
      <c r="F68" s="69"/>
    </row>
    <row r="69" spans="1:17" ht="14.25" x14ac:dyDescent="0.2">
      <c r="A69" s="70" t="s">
        <v>1279</v>
      </c>
      <c r="B69" s="71"/>
      <c r="C69" s="71"/>
      <c r="D69" s="71"/>
      <c r="E69" s="71"/>
      <c r="F69" s="71"/>
    </row>
    <row r="70" spans="1:17" ht="14.25" x14ac:dyDescent="0.2">
      <c r="A70" s="41" t="s">
        <v>1114</v>
      </c>
      <c r="B70" s="34" t="s">
        <v>1116</v>
      </c>
      <c r="C70" s="34" t="s">
        <v>1117</v>
      </c>
      <c r="D70" s="35">
        <f>ROUND(SUMIF(RV_DATA!AA64:AA67, 1203958368, RV_DATA!I64:I67), 6)</f>
        <v>1.7600000000000001E-3</v>
      </c>
      <c r="E70" s="42">
        <f>ROUND(RV_DATA!K65, 6)</f>
        <v>54.81</v>
      </c>
      <c r="F70" s="42">
        <f>ROUND(SUMIF(RV_DATA!AA64:AA67, 1203958368, RV_DATA!M64:M67), 6)</f>
        <v>0.1</v>
      </c>
      <c r="Q70">
        <v>3</v>
      </c>
    </row>
    <row r="71" spans="1:17" ht="57" x14ac:dyDescent="0.2">
      <c r="A71" s="41" t="s">
        <v>240</v>
      </c>
      <c r="B71" s="34" t="s">
        <v>241</v>
      </c>
      <c r="C71" s="34" t="s">
        <v>242</v>
      </c>
      <c r="D71" s="35">
        <f>ROUND(SUMIF(RV_DATA!AA64:AA67, -1378273173, RV_DATA!I64:I67), 6)</f>
        <v>2E-3</v>
      </c>
      <c r="E71" s="42">
        <f>ROUND(RV_DATA!K67, 6)</f>
        <v>72169.899999999994</v>
      </c>
      <c r="F71" s="42">
        <f>ROUND(SUMIF(RV_DATA!AA64:AA67, -1378273173, RV_DATA!M64:M67), 6)</f>
        <v>144.34</v>
      </c>
      <c r="Q71">
        <v>3</v>
      </c>
    </row>
    <row r="72" spans="1:17" ht="99.75" x14ac:dyDescent="0.2">
      <c r="A72" s="41" t="s">
        <v>236</v>
      </c>
      <c r="B72" s="34" t="s">
        <v>237</v>
      </c>
      <c r="C72" s="34" t="s">
        <v>35</v>
      </c>
      <c r="D72" s="35">
        <f>ROUND(SUMIF(RV_DATA!AA64:AA67, 472379674, RV_DATA!I64:I67), 6)</f>
        <v>1E-3</v>
      </c>
      <c r="E72" s="42">
        <f>ROUND(RV_DATA!K66, 6)</f>
        <v>99860.32</v>
      </c>
      <c r="F72" s="42">
        <f>ROUND(SUMIF(RV_DATA!AA64:AA67, 472379674, RV_DATA!M64:M67), 6)</f>
        <v>99.86</v>
      </c>
      <c r="Q72">
        <v>3</v>
      </c>
    </row>
    <row r="73" spans="1:17" ht="42.75" x14ac:dyDescent="0.2">
      <c r="A73" s="41" t="s">
        <v>1118</v>
      </c>
      <c r="B73" s="34" t="s">
        <v>1120</v>
      </c>
      <c r="C73" s="34" t="s">
        <v>52</v>
      </c>
      <c r="D73" s="35">
        <f>ROUND(SUMIF(RV_DATA!AA64:AA67, -55341773, RV_DATA!I64:I67), 6)</f>
        <v>6.7000000000000002E-4</v>
      </c>
      <c r="E73" s="42">
        <f>ROUND(RV_DATA!K64, 6)</f>
        <v>16620.27</v>
      </c>
      <c r="F73" s="42">
        <f>ROUND(SUMIF(RV_DATA!AA64:AA67, -55341773, RV_DATA!M64:M67), 6)</f>
        <v>11.14</v>
      </c>
      <c r="Q73">
        <v>3</v>
      </c>
    </row>
    <row r="74" spans="1:17" ht="15" x14ac:dyDescent="0.25">
      <c r="A74" s="72" t="s">
        <v>1280</v>
      </c>
      <c r="B74" s="72"/>
      <c r="C74" s="72"/>
      <c r="D74" s="72"/>
      <c r="E74" s="73">
        <f>SUMIF(Q70:Q73, 3, F70:F73)</f>
        <v>255.44</v>
      </c>
      <c r="F74" s="73"/>
    </row>
    <row r="75" spans="1:17" ht="16.5" x14ac:dyDescent="0.2">
      <c r="A75" s="68" t="str">
        <f>CONCATENATE("Раздел: ",IF(Source!G766&lt;&gt;"Новый раздел", Source!G766, ""))</f>
        <v>Раздел: Помещение 128 Кабинет завхоза</v>
      </c>
      <c r="B75" s="69"/>
      <c r="C75" s="69"/>
      <c r="D75" s="69"/>
      <c r="E75" s="69"/>
      <c r="F75" s="69"/>
    </row>
    <row r="76" spans="1:17" ht="14.25" x14ac:dyDescent="0.2">
      <c r="A76" s="70" t="s">
        <v>1279</v>
      </c>
      <c r="B76" s="71"/>
      <c r="C76" s="71"/>
      <c r="D76" s="71"/>
      <c r="E76" s="71"/>
      <c r="F76" s="71"/>
    </row>
    <row r="77" spans="1:17" ht="14.25" x14ac:dyDescent="0.2">
      <c r="A77" s="41" t="s">
        <v>1114</v>
      </c>
      <c r="B77" s="34" t="s">
        <v>1116</v>
      </c>
      <c r="C77" s="34" t="s">
        <v>1117</v>
      </c>
      <c r="D77" s="35">
        <f>ROUND(SUMIF(RV_DATA!AA69:AA72, 1203958368, RV_DATA!I69:I72), 6)</f>
        <v>1.7600000000000001E-3</v>
      </c>
      <c r="E77" s="42">
        <f>ROUND(RV_DATA!K70, 6)</f>
        <v>54.81</v>
      </c>
      <c r="F77" s="42">
        <f>ROUND(SUMIF(RV_DATA!AA69:AA72, 1203958368, RV_DATA!M69:M72), 6)</f>
        <v>0.1</v>
      </c>
      <c r="Q77">
        <v>3</v>
      </c>
    </row>
    <row r="78" spans="1:17" ht="57" x14ac:dyDescent="0.2">
      <c r="A78" s="41" t="s">
        <v>240</v>
      </c>
      <c r="B78" s="34" t="s">
        <v>241</v>
      </c>
      <c r="C78" s="34" t="s">
        <v>242</v>
      </c>
      <c r="D78" s="35">
        <f>ROUND(SUMIF(RV_DATA!AA69:AA72, -1378273173, RV_DATA!I69:I72), 6)</f>
        <v>2E-3</v>
      </c>
      <c r="E78" s="42">
        <f>ROUND(RV_DATA!K72, 6)</f>
        <v>72169.899999999994</v>
      </c>
      <c r="F78" s="42">
        <f>ROUND(SUMIF(RV_DATA!AA69:AA72, -1378273173, RV_DATA!M69:M72), 6)</f>
        <v>144.34</v>
      </c>
      <c r="Q78">
        <v>3</v>
      </c>
    </row>
    <row r="79" spans="1:17" ht="99.75" x14ac:dyDescent="0.2">
      <c r="A79" s="41" t="s">
        <v>236</v>
      </c>
      <c r="B79" s="34" t="s">
        <v>237</v>
      </c>
      <c r="C79" s="34" t="s">
        <v>35</v>
      </c>
      <c r="D79" s="35">
        <f>ROUND(SUMIF(RV_DATA!AA69:AA72, 472379674, RV_DATA!I69:I72), 6)</f>
        <v>1E-3</v>
      </c>
      <c r="E79" s="42">
        <f>ROUND(RV_DATA!K71, 6)</f>
        <v>99860.32</v>
      </c>
      <c r="F79" s="42">
        <f>ROUND(SUMIF(RV_DATA!AA69:AA72, 472379674, RV_DATA!M69:M72), 6)</f>
        <v>99.86</v>
      </c>
      <c r="Q79">
        <v>3</v>
      </c>
    </row>
    <row r="80" spans="1:17" ht="42.75" x14ac:dyDescent="0.2">
      <c r="A80" s="41" t="s">
        <v>1118</v>
      </c>
      <c r="B80" s="34" t="s">
        <v>1120</v>
      </c>
      <c r="C80" s="34" t="s">
        <v>52</v>
      </c>
      <c r="D80" s="35">
        <f>ROUND(SUMIF(RV_DATA!AA69:AA72, -55341773, RV_DATA!I69:I72), 6)</f>
        <v>6.7000000000000002E-4</v>
      </c>
      <c r="E80" s="42">
        <f>ROUND(RV_DATA!K69, 6)</f>
        <v>16620.27</v>
      </c>
      <c r="F80" s="42">
        <f>ROUND(SUMIF(RV_DATA!AA69:AA72, -55341773, RV_DATA!M69:M72), 6)</f>
        <v>11.14</v>
      </c>
      <c r="Q80">
        <v>3</v>
      </c>
    </row>
    <row r="81" spans="1:17" ht="15" x14ac:dyDescent="0.25">
      <c r="A81" s="72" t="s">
        <v>1280</v>
      </c>
      <c r="B81" s="72"/>
      <c r="C81" s="72"/>
      <c r="D81" s="72"/>
      <c r="E81" s="73">
        <f>SUMIF(Q77:Q80, 3, F77:F80)</f>
        <v>255.44</v>
      </c>
      <c r="F81" s="73"/>
    </row>
    <row r="82" spans="1:17" ht="16.5" x14ac:dyDescent="0.2">
      <c r="A82" s="68" t="str">
        <f>CONCATENATE("Раздел: ",IF(Source!G809&lt;&gt;"Новый раздел", Source!G809, ""))</f>
        <v>Раздел: Помещение 129 Интерактивная библиотека</v>
      </c>
      <c r="B82" s="69"/>
      <c r="C82" s="69"/>
      <c r="D82" s="69"/>
      <c r="E82" s="69"/>
      <c r="F82" s="69"/>
    </row>
    <row r="83" spans="1:17" ht="14.25" x14ac:dyDescent="0.2">
      <c r="A83" s="70" t="s">
        <v>1279</v>
      </c>
      <c r="B83" s="71"/>
      <c r="C83" s="71"/>
      <c r="D83" s="71"/>
      <c r="E83" s="71"/>
      <c r="F83" s="71"/>
    </row>
    <row r="84" spans="1:17" ht="14.25" x14ac:dyDescent="0.2">
      <c r="A84" s="41" t="s">
        <v>992</v>
      </c>
      <c r="B84" s="34" t="s">
        <v>994</v>
      </c>
      <c r="C84" s="34" t="s">
        <v>995</v>
      </c>
      <c r="D84" s="35">
        <f>ROUND(SUMIF(RV_DATA!AA74:AA95, -2066596354, RV_DATA!I74:I95), 6)</f>
        <v>3.6999999999999999E-4</v>
      </c>
      <c r="E84" s="42">
        <f>ROUND(RV_DATA!K87, 6)</f>
        <v>190540.34</v>
      </c>
      <c r="F84" s="42">
        <f>ROUND(SUMIF(RV_DATA!AA74:AA95, -2066596354, RV_DATA!M74:M95), 6)</f>
        <v>70.5</v>
      </c>
      <c r="Q84">
        <v>3</v>
      </c>
    </row>
    <row r="85" spans="1:17" ht="14.25" x14ac:dyDescent="0.2">
      <c r="A85" s="41" t="s">
        <v>996</v>
      </c>
      <c r="B85" s="34" t="s">
        <v>998</v>
      </c>
      <c r="C85" s="34" t="s">
        <v>18</v>
      </c>
      <c r="D85" s="35">
        <f>ROUND(SUMIF(RV_DATA!AA74:AA95, -274985448, RV_DATA!I74:I95), 6)</f>
        <v>2</v>
      </c>
      <c r="E85" s="42">
        <f>ROUND(RV_DATA!K86, 6)</f>
        <v>997.35</v>
      </c>
      <c r="F85" s="42">
        <f>ROUND(SUMIF(RV_DATA!AA74:AA95, -274985448, RV_DATA!M74:M95), 6)</f>
        <v>1994.7</v>
      </c>
      <c r="Q85">
        <v>3</v>
      </c>
    </row>
    <row r="86" spans="1:17" ht="28.5" x14ac:dyDescent="0.2">
      <c r="A86" s="41" t="s">
        <v>1027</v>
      </c>
      <c r="B86" s="34" t="s">
        <v>1029</v>
      </c>
      <c r="C86" s="34" t="s">
        <v>1030</v>
      </c>
      <c r="D86" s="35">
        <f>ROUND(SUMIF(RV_DATA!AA74:AA95, -1596111638, RV_DATA!I74:I95), 6)</f>
        <v>0.08</v>
      </c>
      <c r="E86" s="42">
        <f>ROUND(RV_DATA!K94, 6)</f>
        <v>363.22</v>
      </c>
      <c r="F86" s="42">
        <f>ROUND(SUMIF(RV_DATA!AA74:AA95, -1596111638, RV_DATA!M74:M95), 6)</f>
        <v>29.06</v>
      </c>
      <c r="Q86">
        <v>3</v>
      </c>
    </row>
    <row r="87" spans="1:17" ht="28.5" x14ac:dyDescent="0.2">
      <c r="A87" s="41" t="s">
        <v>999</v>
      </c>
      <c r="B87" s="34" t="s">
        <v>1001</v>
      </c>
      <c r="C87" s="34" t="s">
        <v>1002</v>
      </c>
      <c r="D87" s="35">
        <f>ROUND(SUMIF(RV_DATA!AA74:AA95, -402984879, RV_DATA!I74:I95), 6)</f>
        <v>50</v>
      </c>
      <c r="E87" s="42">
        <f>ROUND(RV_DATA!K85, 6)</f>
        <v>138.94</v>
      </c>
      <c r="F87" s="42">
        <f>ROUND(SUMIF(RV_DATA!AA74:AA95, -402984879, RV_DATA!M74:M95), 6)</f>
        <v>6947</v>
      </c>
      <c r="Q87">
        <v>3</v>
      </c>
    </row>
    <row r="88" spans="1:17" ht="28.5" x14ac:dyDescent="0.2">
      <c r="A88" s="41" t="s">
        <v>1003</v>
      </c>
      <c r="B88" s="34" t="s">
        <v>1005</v>
      </c>
      <c r="C88" s="34" t="s">
        <v>52</v>
      </c>
      <c r="D88" s="35">
        <f>ROUND(SUMIF(RV_DATA!AA74:AA95, 368106192, RV_DATA!I74:I95), 6)</f>
        <v>7.5</v>
      </c>
      <c r="E88" s="42">
        <f>ROUND(RV_DATA!K84, 6)</f>
        <v>145.46</v>
      </c>
      <c r="F88" s="42">
        <f>ROUND(SUMIF(RV_DATA!AA74:AA95, 368106192, RV_DATA!M74:M95), 6)</f>
        <v>1090.95</v>
      </c>
      <c r="Q88">
        <v>3</v>
      </c>
    </row>
    <row r="89" spans="1:17" ht="28.5" x14ac:dyDescent="0.2">
      <c r="A89" s="41" t="s">
        <v>1006</v>
      </c>
      <c r="B89" s="34" t="s">
        <v>1008</v>
      </c>
      <c r="C89" s="34" t="s">
        <v>52</v>
      </c>
      <c r="D89" s="35">
        <f>ROUND(SUMIF(RV_DATA!AA74:AA95, 1140495319, RV_DATA!I74:I95), 6)</f>
        <v>2</v>
      </c>
      <c r="E89" s="42">
        <f>ROUND(RV_DATA!K83, 6)</f>
        <v>126.89</v>
      </c>
      <c r="F89" s="42">
        <f>ROUND(SUMIF(RV_DATA!AA74:AA95, 1140495319, RV_DATA!M74:M95), 6)</f>
        <v>253.78</v>
      </c>
      <c r="Q89">
        <v>3</v>
      </c>
    </row>
    <row r="90" spans="1:17" ht="28.5" x14ac:dyDescent="0.2">
      <c r="A90" s="41" t="s">
        <v>1009</v>
      </c>
      <c r="B90" s="34" t="s">
        <v>1011</v>
      </c>
      <c r="C90" s="34" t="s">
        <v>52</v>
      </c>
      <c r="D90" s="35">
        <f>ROUND(SUMIF(RV_DATA!AA74:AA95, -1841828503, RV_DATA!I74:I95), 6)</f>
        <v>1</v>
      </c>
      <c r="E90" s="42">
        <f>ROUND(RV_DATA!K82, 6)</f>
        <v>219.52</v>
      </c>
      <c r="F90" s="42">
        <f>ROUND(SUMIF(RV_DATA!AA74:AA95, -1841828503, RV_DATA!M74:M95), 6)</f>
        <v>219.52</v>
      </c>
      <c r="Q90">
        <v>3</v>
      </c>
    </row>
    <row r="91" spans="1:17" ht="28.5" x14ac:dyDescent="0.2">
      <c r="A91" s="41" t="s">
        <v>1012</v>
      </c>
      <c r="B91" s="34" t="s">
        <v>1014</v>
      </c>
      <c r="C91" s="34" t="s">
        <v>52</v>
      </c>
      <c r="D91" s="35">
        <f>ROUND(SUMIF(RV_DATA!AA74:AA95, -1064398607, RV_DATA!I74:I95), 6)</f>
        <v>1</v>
      </c>
      <c r="E91" s="42">
        <f>ROUND(RV_DATA!K81, 6)</f>
        <v>186.55</v>
      </c>
      <c r="F91" s="42">
        <f>ROUND(SUMIF(RV_DATA!AA74:AA95, -1064398607, RV_DATA!M74:M95), 6)</f>
        <v>186.55</v>
      </c>
      <c r="Q91">
        <v>3</v>
      </c>
    </row>
    <row r="92" spans="1:17" ht="28.5" x14ac:dyDescent="0.2">
      <c r="A92" s="41" t="s">
        <v>1015</v>
      </c>
      <c r="B92" s="34" t="s">
        <v>1017</v>
      </c>
      <c r="C92" s="34" t="s">
        <v>52</v>
      </c>
      <c r="D92" s="35">
        <f>ROUND(SUMIF(RV_DATA!AA74:AA95, -124735961, RV_DATA!I74:I95), 6)</f>
        <v>7.5</v>
      </c>
      <c r="E92" s="42">
        <f>ROUND(RV_DATA!K80, 6)</f>
        <v>203.06</v>
      </c>
      <c r="F92" s="42">
        <f>ROUND(SUMIF(RV_DATA!AA74:AA95, -124735961, RV_DATA!M74:M95), 6)</f>
        <v>1522.95</v>
      </c>
      <c r="Q92">
        <v>3</v>
      </c>
    </row>
    <row r="93" spans="1:17" ht="28.5" x14ac:dyDescent="0.2">
      <c r="A93" s="41" t="s">
        <v>1018</v>
      </c>
      <c r="B93" s="34" t="s">
        <v>1020</v>
      </c>
      <c r="C93" s="34" t="s">
        <v>52</v>
      </c>
      <c r="D93" s="35">
        <f>ROUND(SUMIF(RV_DATA!AA74:AA95, 1614893387, RV_DATA!I74:I95), 6)</f>
        <v>1</v>
      </c>
      <c r="E93" s="42">
        <f>ROUND(RV_DATA!K79, 6)</f>
        <v>214.92</v>
      </c>
      <c r="F93" s="42">
        <f>ROUND(SUMIF(RV_DATA!AA74:AA95, 1614893387, RV_DATA!M74:M95), 6)</f>
        <v>214.92</v>
      </c>
      <c r="Q93">
        <v>3</v>
      </c>
    </row>
    <row r="94" spans="1:17" ht="14.25" x14ac:dyDescent="0.2">
      <c r="A94" s="41" t="s">
        <v>1114</v>
      </c>
      <c r="B94" s="34" t="s">
        <v>1116</v>
      </c>
      <c r="C94" s="34" t="s">
        <v>1117</v>
      </c>
      <c r="D94" s="35">
        <f>ROUND(SUMIF(RV_DATA!AA74:AA95, 1203958368, RV_DATA!I74:I95), 6)</f>
        <v>3.5200000000000002E-2</v>
      </c>
      <c r="E94" s="42">
        <f>ROUND(RV_DATA!K75, 6)</f>
        <v>54.81</v>
      </c>
      <c r="F94" s="42">
        <f>ROUND(SUMIF(RV_DATA!AA74:AA95, 1203958368, RV_DATA!M74:M95), 6)</f>
        <v>1.92</v>
      </c>
      <c r="Q94">
        <v>3</v>
      </c>
    </row>
    <row r="95" spans="1:17" ht="14.25" x14ac:dyDescent="0.2">
      <c r="A95" s="41" t="s">
        <v>1031</v>
      </c>
      <c r="B95" s="34" t="s">
        <v>1033</v>
      </c>
      <c r="C95" s="34" t="s">
        <v>1002</v>
      </c>
      <c r="D95" s="35">
        <f>ROUND(SUMIF(RV_DATA!AA74:AA95, 193152040, RV_DATA!I74:I95), 6)</f>
        <v>2.5</v>
      </c>
      <c r="E95" s="42">
        <f>ROUND(RV_DATA!K93, 6)</f>
        <v>5.71</v>
      </c>
      <c r="F95" s="42">
        <f>ROUND(SUMIF(RV_DATA!AA74:AA95, 193152040, RV_DATA!M74:M95), 6)</f>
        <v>14.28</v>
      </c>
      <c r="Q95">
        <v>3</v>
      </c>
    </row>
    <row r="96" spans="1:17" ht="28.5" x14ac:dyDescent="0.2">
      <c r="A96" s="41" t="s">
        <v>1034</v>
      </c>
      <c r="B96" s="34" t="s">
        <v>1036</v>
      </c>
      <c r="C96" s="34" t="s">
        <v>242</v>
      </c>
      <c r="D96" s="35">
        <f>ROUND(SUMIF(RV_DATA!AA74:AA95, 299589489, RV_DATA!I74:I95), 6)</f>
        <v>2.5000000000000001E-3</v>
      </c>
      <c r="E96" s="42">
        <f>ROUND(RV_DATA!K92, 6)</f>
        <v>718.56</v>
      </c>
      <c r="F96" s="42">
        <f>ROUND(SUMIF(RV_DATA!AA74:AA95, 299589489, RV_DATA!M74:M95), 6)</f>
        <v>1.8</v>
      </c>
      <c r="Q96">
        <v>3</v>
      </c>
    </row>
    <row r="97" spans="1:17" ht="42.75" x14ac:dyDescent="0.2">
      <c r="A97" s="41" t="s">
        <v>1037</v>
      </c>
      <c r="B97" s="34" t="s">
        <v>1039</v>
      </c>
      <c r="C97" s="34" t="s">
        <v>52</v>
      </c>
      <c r="D97" s="35">
        <f>ROUND(SUMIF(RV_DATA!AA74:AA95, 1143219249, RV_DATA!I74:I95), 6)</f>
        <v>5</v>
      </c>
      <c r="E97" s="42">
        <f>ROUND(RV_DATA!K91, 6)</f>
        <v>29.36</v>
      </c>
      <c r="F97" s="42">
        <f>ROUND(SUMIF(RV_DATA!AA74:AA95, 1143219249, RV_DATA!M74:M95), 6)</f>
        <v>146.80000000000001</v>
      </c>
      <c r="Q97">
        <v>3</v>
      </c>
    </row>
    <row r="98" spans="1:17" ht="28.5" x14ac:dyDescent="0.2">
      <c r="A98" s="41" t="s">
        <v>1040</v>
      </c>
      <c r="B98" s="34" t="s">
        <v>1042</v>
      </c>
      <c r="C98" s="34" t="s">
        <v>18</v>
      </c>
      <c r="D98" s="35">
        <f>ROUND(SUMIF(RV_DATA!AA74:AA95, -1533345047, RV_DATA!I74:I95), 6)</f>
        <v>0.13</v>
      </c>
      <c r="E98" s="42">
        <f>ROUND(RV_DATA!K90, 6)</f>
        <v>127.48</v>
      </c>
      <c r="F98" s="42">
        <f>ROUND(SUMIF(RV_DATA!AA74:AA95, -1533345047, RV_DATA!M74:M95), 6)</f>
        <v>16.57</v>
      </c>
      <c r="Q98">
        <v>3</v>
      </c>
    </row>
    <row r="99" spans="1:17" ht="14.25" x14ac:dyDescent="0.2">
      <c r="A99" s="41" t="s">
        <v>1043</v>
      </c>
      <c r="B99" s="34" t="s">
        <v>1045</v>
      </c>
      <c r="C99" s="34" t="s">
        <v>242</v>
      </c>
      <c r="D99" s="35">
        <f>ROUND(SUMIF(RV_DATA!AA74:AA95, -2054620093, RV_DATA!I74:I95), 6)</f>
        <v>0.01</v>
      </c>
      <c r="E99" s="42">
        <f>ROUND(RV_DATA!K89, 6)</f>
        <v>258.44</v>
      </c>
      <c r="F99" s="42">
        <f>ROUND(SUMIF(RV_DATA!AA74:AA95, -2054620093, RV_DATA!M74:M95), 6)</f>
        <v>2.59</v>
      </c>
      <c r="Q99">
        <v>3</v>
      </c>
    </row>
    <row r="100" spans="1:17" ht="57" x14ac:dyDescent="0.2">
      <c r="A100" s="41" t="s">
        <v>240</v>
      </c>
      <c r="B100" s="34" t="s">
        <v>241</v>
      </c>
      <c r="C100" s="34" t="s">
        <v>242</v>
      </c>
      <c r="D100" s="35">
        <f>ROUND(SUMIF(RV_DATA!AA74:AA95, -1378273173, RV_DATA!I74:I95), 6)</f>
        <v>4.0000000000000001E-3</v>
      </c>
      <c r="E100" s="42">
        <f>ROUND(RV_DATA!K77, 6)</f>
        <v>72169.899999999994</v>
      </c>
      <c r="F100" s="42">
        <f>ROUND(SUMIF(RV_DATA!AA74:AA95, -1378273173, RV_DATA!M74:M95), 6)</f>
        <v>288.68</v>
      </c>
      <c r="Q100">
        <v>3</v>
      </c>
    </row>
    <row r="101" spans="1:17" ht="57" x14ac:dyDescent="0.2">
      <c r="A101" s="41" t="s">
        <v>1046</v>
      </c>
      <c r="B101" s="34" t="s">
        <v>1048</v>
      </c>
      <c r="C101" s="34" t="s">
        <v>35</v>
      </c>
      <c r="D101" s="35">
        <f>ROUND(SUMIF(RV_DATA!AA74:AA95, -458052105, RV_DATA!I74:I95), 6)</f>
        <v>5.1499999999999997E-2</v>
      </c>
      <c r="E101" s="42">
        <f>ROUND(RV_DATA!K88, 6)</f>
        <v>99643.05</v>
      </c>
      <c r="F101" s="42">
        <f>ROUND(SUMIF(RV_DATA!AA74:AA95, -458052105, RV_DATA!M74:M95), 6)</f>
        <v>5131.62</v>
      </c>
      <c r="Q101">
        <v>3</v>
      </c>
    </row>
    <row r="102" spans="1:17" ht="99.75" x14ac:dyDescent="0.2">
      <c r="A102" s="41" t="s">
        <v>236</v>
      </c>
      <c r="B102" s="34" t="s">
        <v>237</v>
      </c>
      <c r="C102" s="34" t="s">
        <v>35</v>
      </c>
      <c r="D102" s="35">
        <f>ROUND(SUMIF(RV_DATA!AA74:AA95, 472379674, RV_DATA!I74:I95), 6)</f>
        <v>1E-3</v>
      </c>
      <c r="E102" s="42">
        <f>ROUND(RV_DATA!K76, 6)</f>
        <v>99860.32</v>
      </c>
      <c r="F102" s="42">
        <f>ROUND(SUMIF(RV_DATA!AA74:AA95, 472379674, RV_DATA!M74:M95), 6)</f>
        <v>99.86</v>
      </c>
      <c r="Q102">
        <v>3</v>
      </c>
    </row>
    <row r="103" spans="1:17" ht="114" x14ac:dyDescent="0.2">
      <c r="A103" s="41" t="s">
        <v>33</v>
      </c>
      <c r="B103" s="34" t="s">
        <v>34</v>
      </c>
      <c r="C103" s="34" t="s">
        <v>35</v>
      </c>
      <c r="D103" s="35">
        <f>ROUND(SUMIF(RV_DATA!AA74:AA95, 2094450950, RV_DATA!I74:I95), 6)</f>
        <v>0.05</v>
      </c>
      <c r="E103" s="42">
        <f>ROUND(RV_DATA!K95, 6)</f>
        <v>129532.62</v>
      </c>
      <c r="F103" s="42">
        <f>ROUND(SUMIF(RV_DATA!AA74:AA95, 2094450950, RV_DATA!M74:M95), 6)</f>
        <v>6476.63</v>
      </c>
      <c r="Q103">
        <v>3</v>
      </c>
    </row>
    <row r="104" spans="1:17" ht="42.75" x14ac:dyDescent="0.2">
      <c r="A104" s="41" t="s">
        <v>1118</v>
      </c>
      <c r="B104" s="34" t="s">
        <v>1120</v>
      </c>
      <c r="C104" s="34" t="s">
        <v>52</v>
      </c>
      <c r="D104" s="35">
        <f>ROUND(SUMIF(RV_DATA!AA74:AA95, -55341773, RV_DATA!I74:I95), 6)</f>
        <v>1.34E-2</v>
      </c>
      <c r="E104" s="42">
        <f>ROUND(RV_DATA!K74, 6)</f>
        <v>16620.27</v>
      </c>
      <c r="F104" s="42">
        <f>ROUND(SUMIF(RV_DATA!AA74:AA95, -55341773, RV_DATA!M74:M95), 6)</f>
        <v>222.72</v>
      </c>
      <c r="Q104">
        <v>3</v>
      </c>
    </row>
    <row r="105" spans="1:17" ht="28.5" x14ac:dyDescent="0.2">
      <c r="A105" s="41" t="s">
        <v>1021</v>
      </c>
      <c r="B105" s="34" t="s">
        <v>1023</v>
      </c>
      <c r="C105" s="34" t="s">
        <v>52</v>
      </c>
      <c r="D105" s="35">
        <f>ROUND(SUMIF(RV_DATA!AA74:AA95, -618828638, RV_DATA!I74:I95), 6)</f>
        <v>2</v>
      </c>
      <c r="E105" s="42">
        <f>ROUND(RV_DATA!K78, 6)</f>
        <v>1555.5</v>
      </c>
      <c r="F105" s="42">
        <f>ROUND(SUMIF(RV_DATA!AA74:AA95, -618828638, RV_DATA!M74:M95), 6)</f>
        <v>3111</v>
      </c>
      <c r="Q105">
        <v>3</v>
      </c>
    </row>
    <row r="106" spans="1:17" ht="15" x14ac:dyDescent="0.25">
      <c r="A106" s="72" t="s">
        <v>1280</v>
      </c>
      <c r="B106" s="72"/>
      <c r="C106" s="72"/>
      <c r="D106" s="72"/>
      <c r="E106" s="73">
        <f>SUMIF(Q84:Q105, 3, F84:F105)</f>
        <v>28044.400000000005</v>
      </c>
      <c r="F106" s="73"/>
    </row>
    <row r="107" spans="1:17" ht="16.5" x14ac:dyDescent="0.2">
      <c r="A107" s="68" t="str">
        <f>CONCATENATE("Раздел: ",IF(Source!G856&lt;&gt;"Новый раздел", Source!G856, ""))</f>
        <v>Раздел: Помещение 130 Вспомогательное помещение интерактивной библиотеки</v>
      </c>
      <c r="B107" s="69"/>
      <c r="C107" s="69"/>
      <c r="D107" s="69"/>
      <c r="E107" s="69"/>
      <c r="F107" s="69"/>
    </row>
    <row r="108" spans="1:17" ht="14.25" x14ac:dyDescent="0.2">
      <c r="A108" s="70" t="s">
        <v>1279</v>
      </c>
      <c r="B108" s="71"/>
      <c r="C108" s="71"/>
      <c r="D108" s="71"/>
      <c r="E108" s="71"/>
      <c r="F108" s="71"/>
    </row>
    <row r="109" spans="1:17" ht="14.25" x14ac:dyDescent="0.2">
      <c r="A109" s="41" t="s">
        <v>1114</v>
      </c>
      <c r="B109" s="34" t="s">
        <v>1116</v>
      </c>
      <c r="C109" s="34" t="s">
        <v>1117</v>
      </c>
      <c r="D109" s="35">
        <f>ROUND(SUMIF(RV_DATA!AA97:AA100, 1203958368, RV_DATA!I97:I100), 6)</f>
        <v>3.5200000000000001E-3</v>
      </c>
      <c r="E109" s="42">
        <f>ROUND(RV_DATA!K98, 6)</f>
        <v>54.81</v>
      </c>
      <c r="F109" s="42">
        <f>ROUND(SUMIF(RV_DATA!AA97:AA100, 1203958368, RV_DATA!M97:M100), 6)</f>
        <v>0.19</v>
      </c>
      <c r="Q109">
        <v>3</v>
      </c>
    </row>
    <row r="110" spans="1:17" ht="57" x14ac:dyDescent="0.2">
      <c r="A110" s="41" t="s">
        <v>240</v>
      </c>
      <c r="B110" s="34" t="s">
        <v>241</v>
      </c>
      <c r="C110" s="34" t="s">
        <v>242</v>
      </c>
      <c r="D110" s="35">
        <f>ROUND(SUMIF(RV_DATA!AA97:AA100, -1378273173, RV_DATA!I97:I100), 6)</f>
        <v>4.0000000000000001E-3</v>
      </c>
      <c r="E110" s="42">
        <f>ROUND(RV_DATA!K100, 6)</f>
        <v>72169.899999999994</v>
      </c>
      <c r="F110" s="42">
        <f>ROUND(SUMIF(RV_DATA!AA97:AA100, -1378273173, RV_DATA!M97:M100), 6)</f>
        <v>288.68</v>
      </c>
      <c r="Q110">
        <v>3</v>
      </c>
    </row>
    <row r="111" spans="1:17" ht="99.75" x14ac:dyDescent="0.2">
      <c r="A111" s="41" t="s">
        <v>236</v>
      </c>
      <c r="B111" s="34" t="s">
        <v>237</v>
      </c>
      <c r="C111" s="34" t="s">
        <v>35</v>
      </c>
      <c r="D111" s="35">
        <f>ROUND(SUMIF(RV_DATA!AA97:AA100, 472379674, RV_DATA!I97:I100), 6)</f>
        <v>1E-3</v>
      </c>
      <c r="E111" s="42">
        <f>ROUND(RV_DATA!K99, 6)</f>
        <v>99860.32</v>
      </c>
      <c r="F111" s="42">
        <f>ROUND(SUMIF(RV_DATA!AA97:AA100, 472379674, RV_DATA!M97:M100), 6)</f>
        <v>99.86</v>
      </c>
      <c r="Q111">
        <v>3</v>
      </c>
    </row>
    <row r="112" spans="1:17" ht="42.75" x14ac:dyDescent="0.2">
      <c r="A112" s="41" t="s">
        <v>1118</v>
      </c>
      <c r="B112" s="34" t="s">
        <v>1120</v>
      </c>
      <c r="C112" s="34" t="s">
        <v>52</v>
      </c>
      <c r="D112" s="35">
        <f>ROUND(SUMIF(RV_DATA!AA97:AA100, -55341773, RV_DATA!I97:I100), 6)</f>
        <v>1.34E-3</v>
      </c>
      <c r="E112" s="42">
        <f>ROUND(RV_DATA!K97, 6)</f>
        <v>16620.27</v>
      </c>
      <c r="F112" s="42">
        <f>ROUND(SUMIF(RV_DATA!AA97:AA100, -55341773, RV_DATA!M97:M100), 6)</f>
        <v>22.27</v>
      </c>
      <c r="Q112">
        <v>3</v>
      </c>
    </row>
    <row r="113" spans="1:17" ht="15" x14ac:dyDescent="0.25">
      <c r="A113" s="72" t="s">
        <v>1280</v>
      </c>
      <c r="B113" s="72"/>
      <c r="C113" s="72"/>
      <c r="D113" s="72"/>
      <c r="E113" s="73">
        <f>SUMIF(Q109:Q112, 3, F109:F112)</f>
        <v>411</v>
      </c>
      <c r="F113" s="73"/>
    </row>
    <row r="114" spans="1:17" ht="16.5" x14ac:dyDescent="0.2">
      <c r="A114" s="68" t="str">
        <f>CONCATENATE("Раздел: ",IF(Source!G899&lt;&gt;"Новый раздел", Source!G899, ""))</f>
        <v>Раздел: Помещение 131 Подсобное помещение</v>
      </c>
      <c r="B114" s="69"/>
      <c r="C114" s="69"/>
      <c r="D114" s="69"/>
      <c r="E114" s="69"/>
      <c r="F114" s="69"/>
    </row>
    <row r="115" spans="1:17" ht="14.25" x14ac:dyDescent="0.2">
      <c r="A115" s="70" t="s">
        <v>1279</v>
      </c>
      <c r="B115" s="71"/>
      <c r="C115" s="71"/>
      <c r="D115" s="71"/>
      <c r="E115" s="71"/>
      <c r="F115" s="71"/>
    </row>
    <row r="116" spans="1:17" ht="14.25" x14ac:dyDescent="0.2">
      <c r="A116" s="41" t="s">
        <v>1114</v>
      </c>
      <c r="B116" s="34" t="s">
        <v>1116</v>
      </c>
      <c r="C116" s="34" t="s">
        <v>1117</v>
      </c>
      <c r="D116" s="35">
        <f>ROUND(SUMIF(RV_DATA!AA102:AA105, 1203958368, RV_DATA!I102:I105), 6)</f>
        <v>3.5200000000000001E-3</v>
      </c>
      <c r="E116" s="42">
        <f>ROUND(RV_DATA!K103, 6)</f>
        <v>54.81</v>
      </c>
      <c r="F116" s="42">
        <f>ROUND(SUMIF(RV_DATA!AA102:AA105, 1203958368, RV_DATA!M102:M105), 6)</f>
        <v>0.19</v>
      </c>
      <c r="Q116">
        <v>3</v>
      </c>
    </row>
    <row r="117" spans="1:17" ht="57" x14ac:dyDescent="0.2">
      <c r="A117" s="41" t="s">
        <v>240</v>
      </c>
      <c r="B117" s="34" t="s">
        <v>241</v>
      </c>
      <c r="C117" s="34" t="s">
        <v>242</v>
      </c>
      <c r="D117" s="35">
        <f>ROUND(SUMIF(RV_DATA!AA102:AA105, -1378273173, RV_DATA!I102:I105), 6)</f>
        <v>2E-3</v>
      </c>
      <c r="E117" s="42">
        <f>ROUND(RV_DATA!K105, 6)</f>
        <v>72169.899999999994</v>
      </c>
      <c r="F117" s="42">
        <f>ROUND(SUMIF(RV_DATA!AA102:AA105, -1378273173, RV_DATA!M102:M105), 6)</f>
        <v>144.34</v>
      </c>
      <c r="Q117">
        <v>3</v>
      </c>
    </row>
    <row r="118" spans="1:17" ht="99.75" x14ac:dyDescent="0.2">
      <c r="A118" s="41" t="s">
        <v>236</v>
      </c>
      <c r="B118" s="34" t="s">
        <v>237</v>
      </c>
      <c r="C118" s="34" t="s">
        <v>35</v>
      </c>
      <c r="D118" s="35">
        <f>ROUND(SUMIF(RV_DATA!AA102:AA105, 472379674, RV_DATA!I102:I105), 6)</f>
        <v>1E-3</v>
      </c>
      <c r="E118" s="42">
        <f>ROUND(RV_DATA!K104, 6)</f>
        <v>99860.32</v>
      </c>
      <c r="F118" s="42">
        <f>ROUND(SUMIF(RV_DATA!AA102:AA105, 472379674, RV_DATA!M102:M105), 6)</f>
        <v>99.86</v>
      </c>
      <c r="Q118">
        <v>3</v>
      </c>
    </row>
    <row r="119" spans="1:17" ht="42.75" x14ac:dyDescent="0.2">
      <c r="A119" s="41" t="s">
        <v>1118</v>
      </c>
      <c r="B119" s="34" t="s">
        <v>1120</v>
      </c>
      <c r="C119" s="34" t="s">
        <v>52</v>
      </c>
      <c r="D119" s="35">
        <f>ROUND(SUMIF(RV_DATA!AA102:AA105, -55341773, RV_DATA!I102:I105), 6)</f>
        <v>1.34E-3</v>
      </c>
      <c r="E119" s="42">
        <f>ROUND(RV_DATA!K102, 6)</f>
        <v>16620.27</v>
      </c>
      <c r="F119" s="42">
        <f>ROUND(SUMIF(RV_DATA!AA102:AA105, -55341773, RV_DATA!M102:M105), 6)</f>
        <v>22.27</v>
      </c>
      <c r="Q119">
        <v>3</v>
      </c>
    </row>
    <row r="120" spans="1:17" ht="15" x14ac:dyDescent="0.25">
      <c r="A120" s="72" t="s">
        <v>1280</v>
      </c>
      <c r="B120" s="72"/>
      <c r="C120" s="72"/>
      <c r="D120" s="72"/>
      <c r="E120" s="73">
        <f>SUMIF(Q116:Q119, 3, F116:F119)</f>
        <v>266.65999999999997</v>
      </c>
      <c r="F120" s="73"/>
    </row>
    <row r="121" spans="1:17" ht="16.5" x14ac:dyDescent="0.2">
      <c r="A121" s="68" t="str">
        <f>CONCATENATE("Раздел: ",IF(Source!G941&lt;&gt;"Новый раздел", Source!G941, ""))</f>
        <v>Раздел: Помещение 133 Медкабинет</v>
      </c>
      <c r="B121" s="69"/>
      <c r="C121" s="69"/>
      <c r="D121" s="69"/>
      <c r="E121" s="69"/>
      <c r="F121" s="69"/>
    </row>
    <row r="122" spans="1:17" ht="14.25" x14ac:dyDescent="0.2">
      <c r="A122" s="70" t="s">
        <v>1279</v>
      </c>
      <c r="B122" s="71"/>
      <c r="C122" s="71"/>
      <c r="D122" s="71"/>
      <c r="E122" s="71"/>
      <c r="F122" s="71"/>
    </row>
    <row r="123" spans="1:17" ht="14.25" x14ac:dyDescent="0.2">
      <c r="A123" s="41" t="s">
        <v>1114</v>
      </c>
      <c r="B123" s="34" t="s">
        <v>1116</v>
      </c>
      <c r="C123" s="34" t="s">
        <v>1117</v>
      </c>
      <c r="D123" s="35">
        <f>ROUND(SUMIF(RV_DATA!AA107:AA110, 1203958368, RV_DATA!I107:I110), 6)</f>
        <v>3.5200000000000001E-3</v>
      </c>
      <c r="E123" s="42">
        <f>ROUND(RV_DATA!K108, 6)</f>
        <v>54.81</v>
      </c>
      <c r="F123" s="42">
        <f>ROUND(SUMIF(RV_DATA!AA107:AA110, 1203958368, RV_DATA!M107:M110), 6)</f>
        <v>0.19</v>
      </c>
      <c r="Q123">
        <v>3</v>
      </c>
    </row>
    <row r="124" spans="1:17" ht="57" x14ac:dyDescent="0.2">
      <c r="A124" s="41" t="s">
        <v>240</v>
      </c>
      <c r="B124" s="34" t="s">
        <v>241</v>
      </c>
      <c r="C124" s="34" t="s">
        <v>242</v>
      </c>
      <c r="D124" s="35">
        <f>ROUND(SUMIF(RV_DATA!AA107:AA110, -1378273173, RV_DATA!I107:I110), 6)</f>
        <v>2E-3</v>
      </c>
      <c r="E124" s="42">
        <f>ROUND(RV_DATA!K110, 6)</f>
        <v>72169.899999999994</v>
      </c>
      <c r="F124" s="42">
        <f>ROUND(SUMIF(RV_DATA!AA107:AA110, -1378273173, RV_DATA!M107:M110), 6)</f>
        <v>144.34</v>
      </c>
      <c r="Q124">
        <v>3</v>
      </c>
    </row>
    <row r="125" spans="1:17" ht="99.75" x14ac:dyDescent="0.2">
      <c r="A125" s="41" t="s">
        <v>236</v>
      </c>
      <c r="B125" s="34" t="s">
        <v>237</v>
      </c>
      <c r="C125" s="34" t="s">
        <v>35</v>
      </c>
      <c r="D125" s="35">
        <f>ROUND(SUMIF(RV_DATA!AA107:AA110, 472379674, RV_DATA!I107:I110), 6)</f>
        <v>1E-3</v>
      </c>
      <c r="E125" s="42">
        <f>ROUND(RV_DATA!K109, 6)</f>
        <v>99860.32</v>
      </c>
      <c r="F125" s="42">
        <f>ROUND(SUMIF(RV_DATA!AA107:AA110, 472379674, RV_DATA!M107:M110), 6)</f>
        <v>99.86</v>
      </c>
      <c r="Q125">
        <v>3</v>
      </c>
    </row>
    <row r="126" spans="1:17" ht="42.75" x14ac:dyDescent="0.2">
      <c r="A126" s="41" t="s">
        <v>1118</v>
      </c>
      <c r="B126" s="34" t="s">
        <v>1120</v>
      </c>
      <c r="C126" s="34" t="s">
        <v>52</v>
      </c>
      <c r="D126" s="35">
        <f>ROUND(SUMIF(RV_DATA!AA107:AA110, -55341773, RV_DATA!I107:I110), 6)</f>
        <v>1.34E-3</v>
      </c>
      <c r="E126" s="42">
        <f>ROUND(RV_DATA!K107, 6)</f>
        <v>16620.27</v>
      </c>
      <c r="F126" s="42">
        <f>ROUND(SUMIF(RV_DATA!AA107:AA110, -55341773, RV_DATA!M107:M110), 6)</f>
        <v>22.27</v>
      </c>
      <c r="Q126">
        <v>3</v>
      </c>
    </row>
    <row r="127" spans="1:17" ht="15" x14ac:dyDescent="0.25">
      <c r="A127" s="72" t="s">
        <v>1280</v>
      </c>
      <c r="B127" s="72"/>
      <c r="C127" s="72"/>
      <c r="D127" s="72"/>
      <c r="E127" s="73">
        <f>SUMIF(Q123:Q126, 3, F123:F126)</f>
        <v>266.65999999999997</v>
      </c>
      <c r="F127" s="73"/>
    </row>
    <row r="128" spans="1:17" ht="16.5" x14ac:dyDescent="0.2">
      <c r="A128" s="68" t="str">
        <f>CONCATENATE("Раздел: ",IF(Source!G984&lt;&gt;"Новый раздел", Source!G984, ""))</f>
        <v>Раздел: Помещение 134 Процедурная</v>
      </c>
      <c r="B128" s="69"/>
      <c r="C128" s="69"/>
      <c r="D128" s="69"/>
      <c r="E128" s="69"/>
      <c r="F128" s="69"/>
    </row>
    <row r="129" spans="1:17" ht="14.25" x14ac:dyDescent="0.2">
      <c r="A129" s="70" t="s">
        <v>1279</v>
      </c>
      <c r="B129" s="71"/>
      <c r="C129" s="71"/>
      <c r="D129" s="71"/>
      <c r="E129" s="71"/>
      <c r="F129" s="71"/>
    </row>
    <row r="130" spans="1:17" ht="14.25" x14ac:dyDescent="0.2">
      <c r="A130" s="41" t="s">
        <v>1114</v>
      </c>
      <c r="B130" s="34" t="s">
        <v>1116</v>
      </c>
      <c r="C130" s="34" t="s">
        <v>1117</v>
      </c>
      <c r="D130" s="35">
        <f>ROUND(SUMIF(RV_DATA!AA112:AA115, 1203958368, RV_DATA!I112:I115), 6)</f>
        <v>3.5200000000000001E-3</v>
      </c>
      <c r="E130" s="42">
        <f>ROUND(RV_DATA!K113, 6)</f>
        <v>54.81</v>
      </c>
      <c r="F130" s="42">
        <f>ROUND(SUMIF(RV_DATA!AA112:AA115, 1203958368, RV_DATA!M112:M115), 6)</f>
        <v>0.19</v>
      </c>
      <c r="Q130">
        <v>3</v>
      </c>
    </row>
    <row r="131" spans="1:17" ht="57" x14ac:dyDescent="0.2">
      <c r="A131" s="41" t="s">
        <v>240</v>
      </c>
      <c r="B131" s="34" t="s">
        <v>241</v>
      </c>
      <c r="C131" s="34" t="s">
        <v>242</v>
      </c>
      <c r="D131" s="35">
        <f>ROUND(SUMIF(RV_DATA!AA112:AA115, -1378273173, RV_DATA!I112:I115), 6)</f>
        <v>2E-3</v>
      </c>
      <c r="E131" s="42">
        <f>ROUND(RV_DATA!K115, 6)</f>
        <v>72169.899999999994</v>
      </c>
      <c r="F131" s="42">
        <f>ROUND(SUMIF(RV_DATA!AA112:AA115, -1378273173, RV_DATA!M112:M115), 6)</f>
        <v>144.34</v>
      </c>
      <c r="Q131">
        <v>3</v>
      </c>
    </row>
    <row r="132" spans="1:17" ht="99.75" x14ac:dyDescent="0.2">
      <c r="A132" s="41" t="s">
        <v>236</v>
      </c>
      <c r="B132" s="34" t="s">
        <v>237</v>
      </c>
      <c r="C132" s="34" t="s">
        <v>35</v>
      </c>
      <c r="D132" s="35">
        <f>ROUND(SUMIF(RV_DATA!AA112:AA115, 472379674, RV_DATA!I112:I115), 6)</f>
        <v>1E-3</v>
      </c>
      <c r="E132" s="42">
        <f>ROUND(RV_DATA!K114, 6)</f>
        <v>99860.32</v>
      </c>
      <c r="F132" s="42">
        <f>ROUND(SUMIF(RV_DATA!AA112:AA115, 472379674, RV_DATA!M112:M115), 6)</f>
        <v>99.86</v>
      </c>
      <c r="Q132">
        <v>3</v>
      </c>
    </row>
    <row r="133" spans="1:17" ht="42.75" x14ac:dyDescent="0.2">
      <c r="A133" s="41" t="s">
        <v>1118</v>
      </c>
      <c r="B133" s="34" t="s">
        <v>1120</v>
      </c>
      <c r="C133" s="34" t="s">
        <v>52</v>
      </c>
      <c r="D133" s="35">
        <f>ROUND(SUMIF(RV_DATA!AA112:AA115, -55341773, RV_DATA!I112:I115), 6)</f>
        <v>1.34E-3</v>
      </c>
      <c r="E133" s="42">
        <f>ROUND(RV_DATA!K112, 6)</f>
        <v>16620.27</v>
      </c>
      <c r="F133" s="42">
        <f>ROUND(SUMIF(RV_DATA!AA112:AA115, -55341773, RV_DATA!M112:M115), 6)</f>
        <v>22.27</v>
      </c>
      <c r="Q133">
        <v>3</v>
      </c>
    </row>
    <row r="134" spans="1:17" ht="15" x14ac:dyDescent="0.25">
      <c r="A134" s="72" t="s">
        <v>1280</v>
      </c>
      <c r="B134" s="72"/>
      <c r="C134" s="72"/>
      <c r="D134" s="72"/>
      <c r="E134" s="73">
        <f>SUMIF(Q130:Q133, 3, F130:F133)</f>
        <v>266.65999999999997</v>
      </c>
      <c r="F134" s="73"/>
    </row>
    <row r="135" spans="1:17" ht="16.5" x14ac:dyDescent="0.2">
      <c r="A135" s="68" t="str">
        <f>CONCATENATE("Раздел: ",IF(Source!G1027&lt;&gt;"Новый раздел", Source!G1027, ""))</f>
        <v>Раздел: Помещение 135 Переговорная зам. директора</v>
      </c>
      <c r="B135" s="69"/>
      <c r="C135" s="69"/>
      <c r="D135" s="69"/>
      <c r="E135" s="69"/>
      <c r="F135" s="69"/>
    </row>
    <row r="136" spans="1:17" ht="14.25" x14ac:dyDescent="0.2">
      <c r="A136" s="70" t="s">
        <v>1279</v>
      </c>
      <c r="B136" s="71"/>
      <c r="C136" s="71"/>
      <c r="D136" s="71"/>
      <c r="E136" s="71"/>
      <c r="F136" s="71"/>
    </row>
    <row r="137" spans="1:17" ht="14.25" x14ac:dyDescent="0.2">
      <c r="A137" s="41" t="s">
        <v>1114</v>
      </c>
      <c r="B137" s="34" t="s">
        <v>1116</v>
      </c>
      <c r="C137" s="34" t="s">
        <v>1117</v>
      </c>
      <c r="D137" s="35">
        <f>ROUND(SUMIF(RV_DATA!AA117:AA120, 1203958368, RV_DATA!I117:I120), 6)</f>
        <v>3.5200000000000001E-3</v>
      </c>
      <c r="E137" s="42">
        <f>ROUND(RV_DATA!K118, 6)</f>
        <v>54.81</v>
      </c>
      <c r="F137" s="42">
        <f>ROUND(SUMIF(RV_DATA!AA117:AA120, 1203958368, RV_DATA!M117:M120), 6)</f>
        <v>0.19</v>
      </c>
      <c r="Q137">
        <v>3</v>
      </c>
    </row>
    <row r="138" spans="1:17" ht="57" x14ac:dyDescent="0.2">
      <c r="A138" s="41" t="s">
        <v>240</v>
      </c>
      <c r="B138" s="34" t="s">
        <v>241</v>
      </c>
      <c r="C138" s="34" t="s">
        <v>242</v>
      </c>
      <c r="D138" s="35">
        <f>ROUND(SUMIF(RV_DATA!AA117:AA120, -1378273173, RV_DATA!I117:I120), 6)</f>
        <v>2E-3</v>
      </c>
      <c r="E138" s="42">
        <f>ROUND(RV_DATA!K120, 6)</f>
        <v>72169.899999999994</v>
      </c>
      <c r="F138" s="42">
        <f>ROUND(SUMIF(RV_DATA!AA117:AA120, -1378273173, RV_DATA!M117:M120), 6)</f>
        <v>144.34</v>
      </c>
      <c r="Q138">
        <v>3</v>
      </c>
    </row>
    <row r="139" spans="1:17" ht="99.75" x14ac:dyDescent="0.2">
      <c r="A139" s="41" t="s">
        <v>236</v>
      </c>
      <c r="B139" s="34" t="s">
        <v>237</v>
      </c>
      <c r="C139" s="34" t="s">
        <v>35</v>
      </c>
      <c r="D139" s="35">
        <f>ROUND(SUMIF(RV_DATA!AA117:AA120, 472379674, RV_DATA!I117:I120), 6)</f>
        <v>1E-3</v>
      </c>
      <c r="E139" s="42">
        <f>ROUND(RV_DATA!K119, 6)</f>
        <v>99860.32</v>
      </c>
      <c r="F139" s="42">
        <f>ROUND(SUMIF(RV_DATA!AA117:AA120, 472379674, RV_DATA!M117:M120), 6)</f>
        <v>99.86</v>
      </c>
      <c r="Q139">
        <v>3</v>
      </c>
    </row>
    <row r="140" spans="1:17" ht="42.75" x14ac:dyDescent="0.2">
      <c r="A140" s="41" t="s">
        <v>1118</v>
      </c>
      <c r="B140" s="34" t="s">
        <v>1120</v>
      </c>
      <c r="C140" s="34" t="s">
        <v>52</v>
      </c>
      <c r="D140" s="35">
        <f>ROUND(SUMIF(RV_DATA!AA117:AA120, -55341773, RV_DATA!I117:I120), 6)</f>
        <v>1.34E-3</v>
      </c>
      <c r="E140" s="42">
        <f>ROUND(RV_DATA!K117, 6)</f>
        <v>16620.27</v>
      </c>
      <c r="F140" s="42">
        <f>ROUND(SUMIF(RV_DATA!AA117:AA120, -55341773, RV_DATA!M117:M120), 6)</f>
        <v>22.27</v>
      </c>
      <c r="Q140">
        <v>3</v>
      </c>
    </row>
    <row r="141" spans="1:17" ht="15" x14ac:dyDescent="0.25">
      <c r="A141" s="72" t="s">
        <v>1280</v>
      </c>
      <c r="B141" s="72"/>
      <c r="C141" s="72"/>
      <c r="D141" s="72"/>
      <c r="E141" s="73">
        <f>SUMIF(Q137:Q140, 3, F137:F140)</f>
        <v>266.65999999999997</v>
      </c>
      <c r="F141" s="73"/>
    </row>
    <row r="142" spans="1:17" ht="16.5" x14ac:dyDescent="0.2">
      <c r="A142" s="68" t="str">
        <f>CONCATENATE("Раздел: ",IF(Source!G1070&lt;&gt;"Новый раздел", Source!G1070, ""))</f>
        <v>Раздел: Помещение 136 Приемная секретаря</v>
      </c>
      <c r="B142" s="69"/>
      <c r="C142" s="69"/>
      <c r="D142" s="69"/>
      <c r="E142" s="69"/>
      <c r="F142" s="69"/>
    </row>
    <row r="143" spans="1:17" ht="14.25" x14ac:dyDescent="0.2">
      <c r="A143" s="70" t="s">
        <v>1279</v>
      </c>
      <c r="B143" s="71"/>
      <c r="C143" s="71"/>
      <c r="D143" s="71"/>
      <c r="E143" s="71"/>
      <c r="F143" s="71"/>
    </row>
    <row r="144" spans="1:17" ht="14.25" x14ac:dyDescent="0.2">
      <c r="A144" s="41" t="s">
        <v>1114</v>
      </c>
      <c r="B144" s="34" t="s">
        <v>1116</v>
      </c>
      <c r="C144" s="34" t="s">
        <v>1117</v>
      </c>
      <c r="D144" s="35">
        <f>ROUND(SUMIF(RV_DATA!AA122:AA125, 1203958368, RV_DATA!I122:I125), 6)</f>
        <v>3.5200000000000001E-3</v>
      </c>
      <c r="E144" s="42">
        <f>ROUND(RV_DATA!K123, 6)</f>
        <v>54.81</v>
      </c>
      <c r="F144" s="42">
        <f>ROUND(SUMIF(RV_DATA!AA122:AA125, 1203958368, RV_DATA!M122:M125), 6)</f>
        <v>0.19</v>
      </c>
      <c r="Q144">
        <v>3</v>
      </c>
    </row>
    <row r="145" spans="1:17" ht="57" x14ac:dyDescent="0.2">
      <c r="A145" s="41" t="s">
        <v>240</v>
      </c>
      <c r="B145" s="34" t="s">
        <v>241</v>
      </c>
      <c r="C145" s="34" t="s">
        <v>242</v>
      </c>
      <c r="D145" s="35">
        <f>ROUND(SUMIF(RV_DATA!AA122:AA125, -1378273173, RV_DATA!I122:I125), 6)</f>
        <v>2E-3</v>
      </c>
      <c r="E145" s="42">
        <f>ROUND(RV_DATA!K125, 6)</f>
        <v>72169.899999999994</v>
      </c>
      <c r="F145" s="42">
        <f>ROUND(SUMIF(RV_DATA!AA122:AA125, -1378273173, RV_DATA!M122:M125), 6)</f>
        <v>144.34</v>
      </c>
      <c r="Q145">
        <v>3</v>
      </c>
    </row>
    <row r="146" spans="1:17" ht="99.75" x14ac:dyDescent="0.2">
      <c r="A146" s="41" t="s">
        <v>236</v>
      </c>
      <c r="B146" s="34" t="s">
        <v>237</v>
      </c>
      <c r="C146" s="34" t="s">
        <v>35</v>
      </c>
      <c r="D146" s="35">
        <f>ROUND(SUMIF(RV_DATA!AA122:AA125, 472379674, RV_DATA!I122:I125), 6)</f>
        <v>1E-3</v>
      </c>
      <c r="E146" s="42">
        <f>ROUND(RV_DATA!K124, 6)</f>
        <v>99860.32</v>
      </c>
      <c r="F146" s="42">
        <f>ROUND(SUMIF(RV_DATA!AA122:AA125, 472379674, RV_DATA!M122:M125), 6)</f>
        <v>99.86</v>
      </c>
      <c r="Q146">
        <v>3</v>
      </c>
    </row>
    <row r="147" spans="1:17" ht="42.75" x14ac:dyDescent="0.2">
      <c r="A147" s="41" t="s">
        <v>1118</v>
      </c>
      <c r="B147" s="34" t="s">
        <v>1120</v>
      </c>
      <c r="C147" s="34" t="s">
        <v>52</v>
      </c>
      <c r="D147" s="35">
        <f>ROUND(SUMIF(RV_DATA!AA122:AA125, -55341773, RV_DATA!I122:I125), 6)</f>
        <v>1.34E-3</v>
      </c>
      <c r="E147" s="42">
        <f>ROUND(RV_DATA!K122, 6)</f>
        <v>16620.27</v>
      </c>
      <c r="F147" s="42">
        <f>ROUND(SUMIF(RV_DATA!AA122:AA125, -55341773, RV_DATA!M122:M125), 6)</f>
        <v>22.27</v>
      </c>
      <c r="Q147">
        <v>3</v>
      </c>
    </row>
    <row r="148" spans="1:17" ht="15" x14ac:dyDescent="0.25">
      <c r="A148" s="72" t="s">
        <v>1280</v>
      </c>
      <c r="B148" s="72"/>
      <c r="C148" s="72"/>
      <c r="D148" s="72"/>
      <c r="E148" s="73">
        <f>SUMIF(Q144:Q147, 3, F144:F147)</f>
        <v>266.65999999999997</v>
      </c>
      <c r="F148" s="73"/>
    </row>
    <row r="149" spans="1:17" ht="16.5" x14ac:dyDescent="0.2">
      <c r="A149" s="68" t="str">
        <f>CONCATENATE("Раздел: ",IF(Source!G1113&lt;&gt;"Новый раздел", Source!G1113, ""))</f>
        <v>Раздел: Помещение 137 Директор</v>
      </c>
      <c r="B149" s="69"/>
      <c r="C149" s="69"/>
      <c r="D149" s="69"/>
      <c r="E149" s="69"/>
      <c r="F149" s="69"/>
    </row>
    <row r="150" spans="1:17" ht="14.25" x14ac:dyDescent="0.2">
      <c r="A150" s="70" t="s">
        <v>1279</v>
      </c>
      <c r="B150" s="71"/>
      <c r="C150" s="71"/>
      <c r="D150" s="71"/>
      <c r="E150" s="71"/>
      <c r="F150" s="71"/>
    </row>
    <row r="151" spans="1:17" ht="14.25" x14ac:dyDescent="0.2">
      <c r="A151" s="41" t="s">
        <v>1114</v>
      </c>
      <c r="B151" s="34" t="s">
        <v>1116</v>
      </c>
      <c r="C151" s="34" t="s">
        <v>1117</v>
      </c>
      <c r="D151" s="35">
        <f>ROUND(SUMIF(RV_DATA!AA127:AA130, 1203958368, RV_DATA!I127:I130), 6)</f>
        <v>3.5200000000000001E-3</v>
      </c>
      <c r="E151" s="42">
        <f>ROUND(RV_DATA!K128, 6)</f>
        <v>54.81</v>
      </c>
      <c r="F151" s="42">
        <f>ROUND(SUMIF(RV_DATA!AA127:AA130, 1203958368, RV_DATA!M127:M130), 6)</f>
        <v>0.19</v>
      </c>
      <c r="Q151">
        <v>3</v>
      </c>
    </row>
    <row r="152" spans="1:17" ht="57" x14ac:dyDescent="0.2">
      <c r="A152" s="41" t="s">
        <v>240</v>
      </c>
      <c r="B152" s="34" t="s">
        <v>241</v>
      </c>
      <c r="C152" s="34" t="s">
        <v>242</v>
      </c>
      <c r="D152" s="35">
        <f>ROUND(SUMIF(RV_DATA!AA127:AA130, -1378273173, RV_DATA!I127:I130), 6)</f>
        <v>2E-3</v>
      </c>
      <c r="E152" s="42">
        <f>ROUND(RV_DATA!K130, 6)</f>
        <v>72169.899999999994</v>
      </c>
      <c r="F152" s="42">
        <f>ROUND(SUMIF(RV_DATA!AA127:AA130, -1378273173, RV_DATA!M127:M130), 6)</f>
        <v>144.34</v>
      </c>
      <c r="Q152">
        <v>3</v>
      </c>
    </row>
    <row r="153" spans="1:17" ht="99.75" x14ac:dyDescent="0.2">
      <c r="A153" s="41" t="s">
        <v>236</v>
      </c>
      <c r="B153" s="34" t="s">
        <v>237</v>
      </c>
      <c r="C153" s="34" t="s">
        <v>35</v>
      </c>
      <c r="D153" s="35">
        <f>ROUND(SUMIF(RV_DATA!AA127:AA130, 472379674, RV_DATA!I127:I130), 6)</f>
        <v>1E-3</v>
      </c>
      <c r="E153" s="42">
        <f>ROUND(RV_DATA!K129, 6)</f>
        <v>99860.32</v>
      </c>
      <c r="F153" s="42">
        <f>ROUND(SUMIF(RV_DATA!AA127:AA130, 472379674, RV_DATA!M127:M130), 6)</f>
        <v>99.86</v>
      </c>
      <c r="Q153">
        <v>3</v>
      </c>
    </row>
    <row r="154" spans="1:17" ht="42.75" x14ac:dyDescent="0.2">
      <c r="A154" s="41" t="s">
        <v>1118</v>
      </c>
      <c r="B154" s="34" t="s">
        <v>1120</v>
      </c>
      <c r="C154" s="34" t="s">
        <v>52</v>
      </c>
      <c r="D154" s="35">
        <f>ROUND(SUMIF(RV_DATA!AA127:AA130, -55341773, RV_DATA!I127:I130), 6)</f>
        <v>1.34E-3</v>
      </c>
      <c r="E154" s="42">
        <f>ROUND(RV_DATA!K127, 6)</f>
        <v>16620.27</v>
      </c>
      <c r="F154" s="42">
        <f>ROUND(SUMIF(RV_DATA!AA127:AA130, -55341773, RV_DATA!M127:M130), 6)</f>
        <v>22.27</v>
      </c>
      <c r="Q154">
        <v>3</v>
      </c>
    </row>
    <row r="155" spans="1:17" ht="15" x14ac:dyDescent="0.25">
      <c r="A155" s="72" t="s">
        <v>1280</v>
      </c>
      <c r="B155" s="72"/>
      <c r="C155" s="72"/>
      <c r="D155" s="72"/>
      <c r="E155" s="73">
        <f>SUMIF(Q151:Q154, 3, F151:F154)</f>
        <v>266.65999999999997</v>
      </c>
      <c r="F155" s="73"/>
    </row>
    <row r="156" spans="1:17" ht="16.5" x14ac:dyDescent="0.2">
      <c r="A156" s="68" t="str">
        <f>CONCATENATE("Раздел: ",IF(Source!G1156&lt;&gt;"Новый раздел", Source!G1156, ""))</f>
        <v>Раздел: Помещение 139 Класс робототехники</v>
      </c>
      <c r="B156" s="69"/>
      <c r="C156" s="69"/>
      <c r="D156" s="69"/>
      <c r="E156" s="69"/>
      <c r="F156" s="69"/>
    </row>
    <row r="157" spans="1:17" ht="14.25" x14ac:dyDescent="0.2">
      <c r="A157" s="70" t="s">
        <v>1279</v>
      </c>
      <c r="B157" s="71"/>
      <c r="C157" s="71"/>
      <c r="D157" s="71"/>
      <c r="E157" s="71"/>
      <c r="F157" s="71"/>
    </row>
    <row r="158" spans="1:17" ht="28.5" x14ac:dyDescent="0.2">
      <c r="A158" s="41" t="s">
        <v>1087</v>
      </c>
      <c r="B158" s="34" t="s">
        <v>1089</v>
      </c>
      <c r="C158" s="34" t="s">
        <v>52</v>
      </c>
      <c r="D158" s="35">
        <f>ROUND(SUMIF(RV_DATA!AA132:AA153, -1296774037, RV_DATA!I132:I153), 6)</f>
        <v>1.6</v>
      </c>
      <c r="E158" s="42">
        <f>ROUND(RV_DATA!K145, 6)</f>
        <v>1415.18</v>
      </c>
      <c r="F158" s="42">
        <f>ROUND(SUMIF(RV_DATA!AA132:AA153, -1296774037, RV_DATA!M132:M153), 6)</f>
        <v>2264.29</v>
      </c>
      <c r="Q158">
        <v>3</v>
      </c>
    </row>
    <row r="159" spans="1:17" ht="14.25" x14ac:dyDescent="0.2">
      <c r="A159" s="41" t="s">
        <v>992</v>
      </c>
      <c r="B159" s="34" t="s">
        <v>994</v>
      </c>
      <c r="C159" s="34" t="s">
        <v>995</v>
      </c>
      <c r="D159" s="35">
        <f>ROUND(SUMIF(RV_DATA!AA132:AA153, -2066596354, RV_DATA!I132:I153), 6)</f>
        <v>5.9199999999999997E-4</v>
      </c>
      <c r="E159" s="42">
        <f>ROUND(RV_DATA!K144, 6)</f>
        <v>190540.34</v>
      </c>
      <c r="F159" s="42">
        <f>ROUND(SUMIF(RV_DATA!AA132:AA153, -2066596354, RV_DATA!M132:M153), 6)</f>
        <v>112.8</v>
      </c>
      <c r="Q159">
        <v>3</v>
      </c>
    </row>
    <row r="160" spans="1:17" ht="14.25" x14ac:dyDescent="0.2">
      <c r="A160" s="41" t="s">
        <v>996</v>
      </c>
      <c r="B160" s="34" t="s">
        <v>998</v>
      </c>
      <c r="C160" s="34" t="s">
        <v>18</v>
      </c>
      <c r="D160" s="35">
        <f>ROUND(SUMIF(RV_DATA!AA132:AA153, -274985448, RV_DATA!I132:I153), 6)</f>
        <v>3.2</v>
      </c>
      <c r="E160" s="42">
        <f>ROUND(RV_DATA!K143, 6)</f>
        <v>997.35</v>
      </c>
      <c r="F160" s="42">
        <f>ROUND(SUMIF(RV_DATA!AA132:AA153, -274985448, RV_DATA!M132:M153), 6)</f>
        <v>3191.52</v>
      </c>
      <c r="Q160">
        <v>3</v>
      </c>
    </row>
    <row r="161" spans="1:17" ht="28.5" x14ac:dyDescent="0.2">
      <c r="A161" s="41" t="s">
        <v>1027</v>
      </c>
      <c r="B161" s="34" t="s">
        <v>1029</v>
      </c>
      <c r="C161" s="34" t="s">
        <v>1030</v>
      </c>
      <c r="D161" s="35">
        <f>ROUND(SUMIF(RV_DATA!AA132:AA153, -1596111638, RV_DATA!I132:I153), 6)</f>
        <v>0.08</v>
      </c>
      <c r="E161" s="42">
        <f>ROUND(RV_DATA!K152, 6)</f>
        <v>363.22</v>
      </c>
      <c r="F161" s="42">
        <f>ROUND(SUMIF(RV_DATA!AA132:AA153, -1596111638, RV_DATA!M132:M153), 6)</f>
        <v>29.06</v>
      </c>
      <c r="Q161">
        <v>3</v>
      </c>
    </row>
    <row r="162" spans="1:17" ht="28.5" x14ac:dyDescent="0.2">
      <c r="A162" s="41" t="s">
        <v>1090</v>
      </c>
      <c r="B162" s="34" t="s">
        <v>1092</v>
      </c>
      <c r="C162" s="34" t="s">
        <v>1002</v>
      </c>
      <c r="D162" s="35">
        <f>ROUND(SUMIF(RV_DATA!AA132:AA153, 892245811, RV_DATA!I132:I153), 6)</f>
        <v>80</v>
      </c>
      <c r="E162" s="42">
        <f>ROUND(RV_DATA!K142, 6)</f>
        <v>658.59</v>
      </c>
      <c r="F162" s="42">
        <f>ROUND(SUMIF(RV_DATA!AA132:AA153, 892245811, RV_DATA!M132:M153), 6)</f>
        <v>52687.199999999997</v>
      </c>
      <c r="Q162">
        <v>3</v>
      </c>
    </row>
    <row r="163" spans="1:17" ht="28.5" x14ac:dyDescent="0.2">
      <c r="A163" s="41" t="s">
        <v>1093</v>
      </c>
      <c r="B163" s="34" t="s">
        <v>1095</v>
      </c>
      <c r="C163" s="34" t="s">
        <v>52</v>
      </c>
      <c r="D163" s="35">
        <f>ROUND(SUMIF(RV_DATA!AA132:AA153, -1719495285, RV_DATA!I132:I153), 6)</f>
        <v>12</v>
      </c>
      <c r="E163" s="42">
        <f>ROUND(RV_DATA!K141, 6)</f>
        <v>153.13</v>
      </c>
      <c r="F163" s="42">
        <f>ROUND(SUMIF(RV_DATA!AA132:AA153, -1719495285, RV_DATA!M132:M153), 6)</f>
        <v>1837.56</v>
      </c>
      <c r="Q163">
        <v>3</v>
      </c>
    </row>
    <row r="164" spans="1:17" ht="28.5" x14ac:dyDescent="0.2">
      <c r="A164" s="41" t="s">
        <v>1096</v>
      </c>
      <c r="B164" s="34" t="s">
        <v>1098</v>
      </c>
      <c r="C164" s="34" t="s">
        <v>52</v>
      </c>
      <c r="D164" s="35">
        <f>ROUND(SUMIF(RV_DATA!AA132:AA153, 528708715, RV_DATA!I132:I153), 6)</f>
        <v>3.2</v>
      </c>
      <c r="E164" s="42">
        <f>ROUND(RV_DATA!K140, 6)</f>
        <v>172.42</v>
      </c>
      <c r="F164" s="42">
        <f>ROUND(SUMIF(RV_DATA!AA132:AA153, 528708715, RV_DATA!M132:M153), 6)</f>
        <v>551.74</v>
      </c>
      <c r="Q164">
        <v>3</v>
      </c>
    </row>
    <row r="165" spans="1:17" ht="28.5" x14ac:dyDescent="0.2">
      <c r="A165" s="41" t="s">
        <v>1099</v>
      </c>
      <c r="B165" s="34" t="s">
        <v>1101</v>
      </c>
      <c r="C165" s="34" t="s">
        <v>52</v>
      </c>
      <c r="D165" s="35">
        <f>ROUND(SUMIF(RV_DATA!AA132:AA153, -158674467, RV_DATA!I132:I153), 6)</f>
        <v>3.2</v>
      </c>
      <c r="E165" s="42">
        <f>ROUND(RV_DATA!K139, 6)</f>
        <v>54.24</v>
      </c>
      <c r="F165" s="42">
        <f>ROUND(SUMIF(RV_DATA!AA132:AA153, -158674467, RV_DATA!M132:M153), 6)</f>
        <v>173.57</v>
      </c>
      <c r="Q165">
        <v>3</v>
      </c>
    </row>
    <row r="166" spans="1:17" ht="28.5" x14ac:dyDescent="0.2">
      <c r="A166" s="41" t="s">
        <v>1102</v>
      </c>
      <c r="B166" s="34" t="s">
        <v>1104</v>
      </c>
      <c r="C166" s="34" t="s">
        <v>52</v>
      </c>
      <c r="D166" s="35">
        <f>ROUND(SUMIF(RV_DATA!AA132:AA153, 746688475, RV_DATA!I132:I153), 6)</f>
        <v>1.6</v>
      </c>
      <c r="E166" s="42">
        <f>ROUND(RV_DATA!K138, 6)</f>
        <v>666.11</v>
      </c>
      <c r="F166" s="42">
        <f>ROUND(SUMIF(RV_DATA!AA132:AA153, 746688475, RV_DATA!M132:M153), 6)</f>
        <v>1065.78</v>
      </c>
      <c r="Q166">
        <v>3</v>
      </c>
    </row>
    <row r="167" spans="1:17" ht="28.5" x14ac:dyDescent="0.2">
      <c r="A167" s="41" t="s">
        <v>1105</v>
      </c>
      <c r="B167" s="34" t="s">
        <v>1107</v>
      </c>
      <c r="C167" s="34" t="s">
        <v>52</v>
      </c>
      <c r="D167" s="35">
        <f>ROUND(SUMIF(RV_DATA!AA132:AA153, -619013872, RV_DATA!I132:I153), 6)</f>
        <v>12</v>
      </c>
      <c r="E167" s="42">
        <f>ROUND(RV_DATA!K137, 6)</f>
        <v>776.23</v>
      </c>
      <c r="F167" s="42">
        <f>ROUND(SUMIF(RV_DATA!AA132:AA153, -619013872, RV_DATA!M132:M153), 6)</f>
        <v>9314.76</v>
      </c>
      <c r="Q167">
        <v>3</v>
      </c>
    </row>
    <row r="168" spans="1:17" ht="28.5" x14ac:dyDescent="0.2">
      <c r="A168" s="41" t="s">
        <v>1108</v>
      </c>
      <c r="B168" s="34" t="s">
        <v>1110</v>
      </c>
      <c r="C168" s="34" t="s">
        <v>52</v>
      </c>
      <c r="D168" s="35">
        <f>ROUND(SUMIF(RV_DATA!AA132:AA153, 1537823898, RV_DATA!I132:I153), 6)</f>
        <v>1.6</v>
      </c>
      <c r="E168" s="42">
        <f>ROUND(RV_DATA!K136, 6)</f>
        <v>947.75</v>
      </c>
      <c r="F168" s="42">
        <f>ROUND(SUMIF(RV_DATA!AA132:AA153, 1537823898, RV_DATA!M132:M153), 6)</f>
        <v>1516.4</v>
      </c>
      <c r="Q168">
        <v>3</v>
      </c>
    </row>
    <row r="169" spans="1:17" ht="14.25" x14ac:dyDescent="0.2">
      <c r="A169" s="41" t="s">
        <v>1114</v>
      </c>
      <c r="B169" s="34" t="s">
        <v>1116</v>
      </c>
      <c r="C169" s="34" t="s">
        <v>1117</v>
      </c>
      <c r="D169" s="35">
        <f>ROUND(SUMIF(RV_DATA!AA132:AA153, 1203958368, RV_DATA!I132:I153), 6)</f>
        <v>5.28E-2</v>
      </c>
      <c r="E169" s="42">
        <f>ROUND(RV_DATA!K133, 6)</f>
        <v>54.81</v>
      </c>
      <c r="F169" s="42">
        <f>ROUND(SUMIF(RV_DATA!AA132:AA153, 1203958368, RV_DATA!M132:M153), 6)</f>
        <v>2.88</v>
      </c>
      <c r="Q169">
        <v>3</v>
      </c>
    </row>
    <row r="170" spans="1:17" ht="14.25" x14ac:dyDescent="0.2">
      <c r="A170" s="41" t="s">
        <v>1031</v>
      </c>
      <c r="B170" s="34" t="s">
        <v>1033</v>
      </c>
      <c r="C170" s="34" t="s">
        <v>1002</v>
      </c>
      <c r="D170" s="35">
        <f>ROUND(SUMIF(RV_DATA!AA132:AA153, 193152040, RV_DATA!I132:I153), 6)</f>
        <v>2.5</v>
      </c>
      <c r="E170" s="42">
        <f>ROUND(RV_DATA!K151, 6)</f>
        <v>5.71</v>
      </c>
      <c r="F170" s="42">
        <f>ROUND(SUMIF(RV_DATA!AA132:AA153, 193152040, RV_DATA!M132:M153), 6)</f>
        <v>14.28</v>
      </c>
      <c r="Q170">
        <v>3</v>
      </c>
    </row>
    <row r="171" spans="1:17" ht="28.5" x14ac:dyDescent="0.2">
      <c r="A171" s="41" t="s">
        <v>1034</v>
      </c>
      <c r="B171" s="34" t="s">
        <v>1036</v>
      </c>
      <c r="C171" s="34" t="s">
        <v>242</v>
      </c>
      <c r="D171" s="35">
        <f>ROUND(SUMIF(RV_DATA!AA132:AA153, 299589489, RV_DATA!I132:I153), 6)</f>
        <v>2.5000000000000001E-3</v>
      </c>
      <c r="E171" s="42">
        <f>ROUND(RV_DATA!K150, 6)</f>
        <v>718.56</v>
      </c>
      <c r="F171" s="42">
        <f>ROUND(SUMIF(RV_DATA!AA132:AA153, 299589489, RV_DATA!M132:M153), 6)</f>
        <v>1.8</v>
      </c>
      <c r="Q171">
        <v>3</v>
      </c>
    </row>
    <row r="172" spans="1:17" ht="42.75" x14ac:dyDescent="0.2">
      <c r="A172" s="41" t="s">
        <v>1037</v>
      </c>
      <c r="B172" s="34" t="s">
        <v>1039</v>
      </c>
      <c r="C172" s="34" t="s">
        <v>52</v>
      </c>
      <c r="D172" s="35">
        <f>ROUND(SUMIF(RV_DATA!AA132:AA153, 1143219249, RV_DATA!I132:I153), 6)</f>
        <v>5</v>
      </c>
      <c r="E172" s="42">
        <f>ROUND(RV_DATA!K149, 6)</f>
        <v>29.36</v>
      </c>
      <c r="F172" s="42">
        <f>ROUND(SUMIF(RV_DATA!AA132:AA153, 1143219249, RV_DATA!M132:M153), 6)</f>
        <v>146.80000000000001</v>
      </c>
      <c r="Q172">
        <v>3</v>
      </c>
    </row>
    <row r="173" spans="1:17" ht="28.5" x14ac:dyDescent="0.2">
      <c r="A173" s="41" t="s">
        <v>1040</v>
      </c>
      <c r="B173" s="34" t="s">
        <v>1042</v>
      </c>
      <c r="C173" s="34" t="s">
        <v>18</v>
      </c>
      <c r="D173" s="35">
        <f>ROUND(SUMIF(RV_DATA!AA132:AA153, -1533345047, RV_DATA!I132:I153), 6)</f>
        <v>0.13</v>
      </c>
      <c r="E173" s="42">
        <f>ROUND(RV_DATA!K148, 6)</f>
        <v>127.48</v>
      </c>
      <c r="F173" s="42">
        <f>ROUND(SUMIF(RV_DATA!AA132:AA153, -1533345047, RV_DATA!M132:M153), 6)</f>
        <v>16.57</v>
      </c>
      <c r="Q173">
        <v>3</v>
      </c>
    </row>
    <row r="174" spans="1:17" ht="14.25" x14ac:dyDescent="0.2">
      <c r="A174" s="41" t="s">
        <v>1043</v>
      </c>
      <c r="B174" s="34" t="s">
        <v>1045</v>
      </c>
      <c r="C174" s="34" t="s">
        <v>242</v>
      </c>
      <c r="D174" s="35">
        <f>ROUND(SUMIF(RV_DATA!AA132:AA153, -2054620093, RV_DATA!I132:I153), 6)</f>
        <v>0.01</v>
      </c>
      <c r="E174" s="42">
        <f>ROUND(RV_DATA!K147, 6)</f>
        <v>258.44</v>
      </c>
      <c r="F174" s="42">
        <f>ROUND(SUMIF(RV_DATA!AA132:AA153, -2054620093, RV_DATA!M132:M153), 6)</f>
        <v>2.59</v>
      </c>
      <c r="Q174">
        <v>3</v>
      </c>
    </row>
    <row r="175" spans="1:17" ht="57" x14ac:dyDescent="0.2">
      <c r="A175" s="41" t="s">
        <v>240</v>
      </c>
      <c r="B175" s="34" t="s">
        <v>241</v>
      </c>
      <c r="C175" s="34" t="s">
        <v>242</v>
      </c>
      <c r="D175" s="35">
        <f>ROUND(SUMIF(RV_DATA!AA132:AA153, -1378273173, RV_DATA!I132:I153), 6)</f>
        <v>1.4E-2</v>
      </c>
      <c r="E175" s="42">
        <f>ROUND(RV_DATA!K135, 6)</f>
        <v>72169.899999999994</v>
      </c>
      <c r="F175" s="42">
        <f>ROUND(SUMIF(RV_DATA!AA132:AA153, -1378273173, RV_DATA!M132:M153), 6)</f>
        <v>1010.38</v>
      </c>
      <c r="Q175">
        <v>3</v>
      </c>
    </row>
    <row r="176" spans="1:17" ht="57" x14ac:dyDescent="0.2">
      <c r="A176" s="41" t="s">
        <v>1046</v>
      </c>
      <c r="B176" s="34" t="s">
        <v>1048</v>
      </c>
      <c r="C176" s="34" t="s">
        <v>35</v>
      </c>
      <c r="D176" s="35">
        <f>ROUND(SUMIF(RV_DATA!AA132:AA153, -458052105, RV_DATA!I132:I153), 6)</f>
        <v>5.1499999999999997E-2</v>
      </c>
      <c r="E176" s="42">
        <f>ROUND(RV_DATA!K146, 6)</f>
        <v>99643.05</v>
      </c>
      <c r="F176" s="42">
        <f>ROUND(SUMIF(RV_DATA!AA132:AA153, -458052105, RV_DATA!M132:M153), 6)</f>
        <v>5131.62</v>
      </c>
      <c r="Q176">
        <v>3</v>
      </c>
    </row>
    <row r="177" spans="1:17" ht="99.75" x14ac:dyDescent="0.2">
      <c r="A177" s="41" t="s">
        <v>236</v>
      </c>
      <c r="B177" s="34" t="s">
        <v>237</v>
      </c>
      <c r="C177" s="34" t="s">
        <v>35</v>
      </c>
      <c r="D177" s="35">
        <f>ROUND(SUMIF(RV_DATA!AA132:AA153, 472379674, RV_DATA!I132:I153), 6)</f>
        <v>2E-3</v>
      </c>
      <c r="E177" s="42">
        <f>ROUND(RV_DATA!K134, 6)</f>
        <v>99860.32</v>
      </c>
      <c r="F177" s="42">
        <f>ROUND(SUMIF(RV_DATA!AA132:AA153, 472379674, RV_DATA!M132:M153), 6)</f>
        <v>199.72</v>
      </c>
      <c r="Q177">
        <v>3</v>
      </c>
    </row>
    <row r="178" spans="1:17" ht="114" x14ac:dyDescent="0.2">
      <c r="A178" s="41" t="s">
        <v>33</v>
      </c>
      <c r="B178" s="34" t="s">
        <v>34</v>
      </c>
      <c r="C178" s="34" t="s">
        <v>35</v>
      </c>
      <c r="D178" s="35">
        <f>ROUND(SUMIF(RV_DATA!AA132:AA153, 2094450950, RV_DATA!I132:I153), 6)</f>
        <v>0.05</v>
      </c>
      <c r="E178" s="42">
        <f>ROUND(RV_DATA!K153, 6)</f>
        <v>129532.62</v>
      </c>
      <c r="F178" s="42">
        <f>ROUND(SUMIF(RV_DATA!AA132:AA153, 2094450950, RV_DATA!M132:M153), 6)</f>
        <v>6476.63</v>
      </c>
      <c r="Q178">
        <v>3</v>
      </c>
    </row>
    <row r="179" spans="1:17" ht="42.75" x14ac:dyDescent="0.2">
      <c r="A179" s="41" t="s">
        <v>1118</v>
      </c>
      <c r="B179" s="34" t="s">
        <v>1120</v>
      </c>
      <c r="C179" s="34" t="s">
        <v>52</v>
      </c>
      <c r="D179" s="35">
        <f>ROUND(SUMIF(RV_DATA!AA132:AA153, -55341773, RV_DATA!I132:I153), 6)</f>
        <v>2.01E-2</v>
      </c>
      <c r="E179" s="42">
        <f>ROUND(RV_DATA!K132, 6)</f>
        <v>16620.27</v>
      </c>
      <c r="F179" s="42">
        <f>ROUND(SUMIF(RV_DATA!AA132:AA153, -55341773, RV_DATA!M132:M153), 6)</f>
        <v>334.08</v>
      </c>
      <c r="Q179">
        <v>3</v>
      </c>
    </row>
    <row r="180" spans="1:17" ht="15" x14ac:dyDescent="0.25">
      <c r="A180" s="72" t="s">
        <v>1280</v>
      </c>
      <c r="B180" s="72"/>
      <c r="C180" s="72"/>
      <c r="D180" s="72"/>
      <c r="E180" s="73">
        <f>SUMIF(Q158:Q179, 3, F158:F179)</f>
        <v>86082.03</v>
      </c>
      <c r="F180" s="73"/>
    </row>
    <row r="181" spans="1:17" ht="16.5" x14ac:dyDescent="0.2">
      <c r="A181" s="68" t="str">
        <f>CONCATENATE("Раздел: ",IF(Source!G1203&lt;&gt;"Новый раздел", Source!G1203, ""))</f>
        <v>Раздел: Помещение 140 Класс робототехники</v>
      </c>
      <c r="B181" s="69"/>
      <c r="C181" s="69"/>
      <c r="D181" s="69"/>
      <c r="E181" s="69"/>
      <c r="F181" s="69"/>
    </row>
    <row r="182" spans="1:17" ht="14.25" x14ac:dyDescent="0.2">
      <c r="A182" s="70" t="s">
        <v>1279</v>
      </c>
      <c r="B182" s="71"/>
      <c r="C182" s="71"/>
      <c r="D182" s="71"/>
      <c r="E182" s="71"/>
      <c r="F182" s="71"/>
    </row>
    <row r="183" spans="1:17" ht="28.5" x14ac:dyDescent="0.2">
      <c r="A183" s="41" t="s">
        <v>1087</v>
      </c>
      <c r="B183" s="34" t="s">
        <v>1089</v>
      </c>
      <c r="C183" s="34" t="s">
        <v>52</v>
      </c>
      <c r="D183" s="35">
        <f>ROUND(SUMIF(RV_DATA!AA155:AA176, -1296774037, RV_DATA!I155:I176), 6)</f>
        <v>1.6</v>
      </c>
      <c r="E183" s="42">
        <f>ROUND(RV_DATA!K168, 6)</f>
        <v>1415.18</v>
      </c>
      <c r="F183" s="42">
        <f>ROUND(SUMIF(RV_DATA!AA155:AA176, -1296774037, RV_DATA!M155:M176), 6)</f>
        <v>2264.29</v>
      </c>
      <c r="Q183">
        <v>3</v>
      </c>
    </row>
    <row r="184" spans="1:17" ht="14.25" x14ac:dyDescent="0.2">
      <c r="A184" s="41" t="s">
        <v>992</v>
      </c>
      <c r="B184" s="34" t="s">
        <v>994</v>
      </c>
      <c r="C184" s="34" t="s">
        <v>995</v>
      </c>
      <c r="D184" s="35">
        <f>ROUND(SUMIF(RV_DATA!AA155:AA176, -2066596354, RV_DATA!I155:I176), 6)</f>
        <v>5.9199999999999997E-4</v>
      </c>
      <c r="E184" s="42">
        <f>ROUND(RV_DATA!K167, 6)</f>
        <v>190540.34</v>
      </c>
      <c r="F184" s="42">
        <f>ROUND(SUMIF(RV_DATA!AA155:AA176, -2066596354, RV_DATA!M155:M176), 6)</f>
        <v>112.8</v>
      </c>
      <c r="Q184">
        <v>3</v>
      </c>
    </row>
    <row r="185" spans="1:17" ht="14.25" x14ac:dyDescent="0.2">
      <c r="A185" s="41" t="s">
        <v>996</v>
      </c>
      <c r="B185" s="34" t="s">
        <v>998</v>
      </c>
      <c r="C185" s="34" t="s">
        <v>18</v>
      </c>
      <c r="D185" s="35">
        <f>ROUND(SUMIF(RV_DATA!AA155:AA176, -274985448, RV_DATA!I155:I176), 6)</f>
        <v>3.2</v>
      </c>
      <c r="E185" s="42">
        <f>ROUND(RV_DATA!K166, 6)</f>
        <v>997.35</v>
      </c>
      <c r="F185" s="42">
        <f>ROUND(SUMIF(RV_DATA!AA155:AA176, -274985448, RV_DATA!M155:M176), 6)</f>
        <v>3191.52</v>
      </c>
      <c r="Q185">
        <v>3</v>
      </c>
    </row>
    <row r="186" spans="1:17" ht="28.5" x14ac:dyDescent="0.2">
      <c r="A186" s="41" t="s">
        <v>1027</v>
      </c>
      <c r="B186" s="34" t="s">
        <v>1029</v>
      </c>
      <c r="C186" s="34" t="s">
        <v>1030</v>
      </c>
      <c r="D186" s="35">
        <f>ROUND(SUMIF(RV_DATA!AA155:AA176, -1596111638, RV_DATA!I155:I176), 6)</f>
        <v>0.08</v>
      </c>
      <c r="E186" s="42">
        <f>ROUND(RV_DATA!K175, 6)</f>
        <v>363.22</v>
      </c>
      <c r="F186" s="42">
        <f>ROUND(SUMIF(RV_DATA!AA155:AA176, -1596111638, RV_DATA!M155:M176), 6)</f>
        <v>29.06</v>
      </c>
      <c r="Q186">
        <v>3</v>
      </c>
    </row>
    <row r="187" spans="1:17" ht="28.5" x14ac:dyDescent="0.2">
      <c r="A187" s="41" t="s">
        <v>1090</v>
      </c>
      <c r="B187" s="34" t="s">
        <v>1092</v>
      </c>
      <c r="C187" s="34" t="s">
        <v>1002</v>
      </c>
      <c r="D187" s="35">
        <f>ROUND(SUMIF(RV_DATA!AA155:AA176, 892245811, RV_DATA!I155:I176), 6)</f>
        <v>80</v>
      </c>
      <c r="E187" s="42">
        <f>ROUND(RV_DATA!K165, 6)</f>
        <v>658.59</v>
      </c>
      <c r="F187" s="42">
        <f>ROUND(SUMIF(RV_DATA!AA155:AA176, 892245811, RV_DATA!M155:M176), 6)</f>
        <v>52687.199999999997</v>
      </c>
      <c r="Q187">
        <v>3</v>
      </c>
    </row>
    <row r="188" spans="1:17" ht="28.5" x14ac:dyDescent="0.2">
      <c r="A188" s="41" t="s">
        <v>1093</v>
      </c>
      <c r="B188" s="34" t="s">
        <v>1095</v>
      </c>
      <c r="C188" s="34" t="s">
        <v>52</v>
      </c>
      <c r="D188" s="35">
        <f>ROUND(SUMIF(RV_DATA!AA155:AA176, -1719495285, RV_DATA!I155:I176), 6)</f>
        <v>12</v>
      </c>
      <c r="E188" s="42">
        <f>ROUND(RV_DATA!K164, 6)</f>
        <v>153.13</v>
      </c>
      <c r="F188" s="42">
        <f>ROUND(SUMIF(RV_DATA!AA155:AA176, -1719495285, RV_DATA!M155:M176), 6)</f>
        <v>1837.56</v>
      </c>
      <c r="Q188">
        <v>3</v>
      </c>
    </row>
    <row r="189" spans="1:17" ht="28.5" x14ac:dyDescent="0.2">
      <c r="A189" s="41" t="s">
        <v>1096</v>
      </c>
      <c r="B189" s="34" t="s">
        <v>1098</v>
      </c>
      <c r="C189" s="34" t="s">
        <v>52</v>
      </c>
      <c r="D189" s="35">
        <f>ROUND(SUMIF(RV_DATA!AA155:AA176, 528708715, RV_DATA!I155:I176), 6)</f>
        <v>3.2</v>
      </c>
      <c r="E189" s="42">
        <f>ROUND(RV_DATA!K163, 6)</f>
        <v>172.42</v>
      </c>
      <c r="F189" s="42">
        <f>ROUND(SUMIF(RV_DATA!AA155:AA176, 528708715, RV_DATA!M155:M176), 6)</f>
        <v>551.74</v>
      </c>
      <c r="Q189">
        <v>3</v>
      </c>
    </row>
    <row r="190" spans="1:17" ht="28.5" x14ac:dyDescent="0.2">
      <c r="A190" s="41" t="s">
        <v>1099</v>
      </c>
      <c r="B190" s="34" t="s">
        <v>1101</v>
      </c>
      <c r="C190" s="34" t="s">
        <v>52</v>
      </c>
      <c r="D190" s="35">
        <f>ROUND(SUMIF(RV_DATA!AA155:AA176, -158674467, RV_DATA!I155:I176), 6)</f>
        <v>3.2</v>
      </c>
      <c r="E190" s="42">
        <f>ROUND(RV_DATA!K162, 6)</f>
        <v>54.24</v>
      </c>
      <c r="F190" s="42">
        <f>ROUND(SUMIF(RV_DATA!AA155:AA176, -158674467, RV_DATA!M155:M176), 6)</f>
        <v>173.57</v>
      </c>
      <c r="Q190">
        <v>3</v>
      </c>
    </row>
    <row r="191" spans="1:17" ht="28.5" x14ac:dyDescent="0.2">
      <c r="A191" s="41" t="s">
        <v>1102</v>
      </c>
      <c r="B191" s="34" t="s">
        <v>1104</v>
      </c>
      <c r="C191" s="34" t="s">
        <v>52</v>
      </c>
      <c r="D191" s="35">
        <f>ROUND(SUMIF(RV_DATA!AA155:AA176, 746688475, RV_DATA!I155:I176), 6)</f>
        <v>1.6</v>
      </c>
      <c r="E191" s="42">
        <f>ROUND(RV_DATA!K161, 6)</f>
        <v>666.11</v>
      </c>
      <c r="F191" s="42">
        <f>ROUND(SUMIF(RV_DATA!AA155:AA176, 746688475, RV_DATA!M155:M176), 6)</f>
        <v>1065.78</v>
      </c>
      <c r="Q191">
        <v>3</v>
      </c>
    </row>
    <row r="192" spans="1:17" ht="28.5" x14ac:dyDescent="0.2">
      <c r="A192" s="41" t="s">
        <v>1105</v>
      </c>
      <c r="B192" s="34" t="s">
        <v>1107</v>
      </c>
      <c r="C192" s="34" t="s">
        <v>52</v>
      </c>
      <c r="D192" s="35">
        <f>ROUND(SUMIF(RV_DATA!AA155:AA176, -619013872, RV_DATA!I155:I176), 6)</f>
        <v>12</v>
      </c>
      <c r="E192" s="42">
        <f>ROUND(RV_DATA!K160, 6)</f>
        <v>776.23</v>
      </c>
      <c r="F192" s="42">
        <f>ROUND(SUMIF(RV_DATA!AA155:AA176, -619013872, RV_DATA!M155:M176), 6)</f>
        <v>9314.76</v>
      </c>
      <c r="Q192">
        <v>3</v>
      </c>
    </row>
    <row r="193" spans="1:17" ht="28.5" x14ac:dyDescent="0.2">
      <c r="A193" s="41" t="s">
        <v>1108</v>
      </c>
      <c r="B193" s="34" t="s">
        <v>1110</v>
      </c>
      <c r="C193" s="34" t="s">
        <v>52</v>
      </c>
      <c r="D193" s="35">
        <f>ROUND(SUMIF(RV_DATA!AA155:AA176, 1537823898, RV_DATA!I155:I176), 6)</f>
        <v>1.6</v>
      </c>
      <c r="E193" s="42">
        <f>ROUND(RV_DATA!K159, 6)</f>
        <v>947.75</v>
      </c>
      <c r="F193" s="42">
        <f>ROUND(SUMIF(RV_DATA!AA155:AA176, 1537823898, RV_DATA!M155:M176), 6)</f>
        <v>1516.4</v>
      </c>
      <c r="Q193">
        <v>3</v>
      </c>
    </row>
    <row r="194" spans="1:17" ht="14.25" x14ac:dyDescent="0.2">
      <c r="A194" s="41" t="s">
        <v>1114</v>
      </c>
      <c r="B194" s="34" t="s">
        <v>1116</v>
      </c>
      <c r="C194" s="34" t="s">
        <v>1117</v>
      </c>
      <c r="D194" s="35">
        <f>ROUND(SUMIF(RV_DATA!AA155:AA176, 1203958368, RV_DATA!I155:I176), 6)</f>
        <v>3.5200000000000001E-3</v>
      </c>
      <c r="E194" s="42">
        <f>ROUND(RV_DATA!K156, 6)</f>
        <v>54.81</v>
      </c>
      <c r="F194" s="42">
        <f>ROUND(SUMIF(RV_DATA!AA155:AA176, 1203958368, RV_DATA!M155:M176), 6)</f>
        <v>0.19</v>
      </c>
      <c r="Q194">
        <v>3</v>
      </c>
    </row>
    <row r="195" spans="1:17" ht="14.25" x14ac:dyDescent="0.2">
      <c r="A195" s="41" t="s">
        <v>1031</v>
      </c>
      <c r="B195" s="34" t="s">
        <v>1033</v>
      </c>
      <c r="C195" s="34" t="s">
        <v>1002</v>
      </c>
      <c r="D195" s="35">
        <f>ROUND(SUMIF(RV_DATA!AA155:AA176, 193152040, RV_DATA!I155:I176), 6)</f>
        <v>2.5</v>
      </c>
      <c r="E195" s="42">
        <f>ROUND(RV_DATA!K174, 6)</f>
        <v>5.71</v>
      </c>
      <c r="F195" s="42">
        <f>ROUND(SUMIF(RV_DATA!AA155:AA176, 193152040, RV_DATA!M155:M176), 6)</f>
        <v>14.28</v>
      </c>
      <c r="Q195">
        <v>3</v>
      </c>
    </row>
    <row r="196" spans="1:17" ht="28.5" x14ac:dyDescent="0.2">
      <c r="A196" s="41" t="s">
        <v>1034</v>
      </c>
      <c r="B196" s="34" t="s">
        <v>1036</v>
      </c>
      <c r="C196" s="34" t="s">
        <v>242</v>
      </c>
      <c r="D196" s="35">
        <f>ROUND(SUMIF(RV_DATA!AA155:AA176, 299589489, RV_DATA!I155:I176), 6)</f>
        <v>2.5000000000000001E-3</v>
      </c>
      <c r="E196" s="42">
        <f>ROUND(RV_DATA!K173, 6)</f>
        <v>718.56</v>
      </c>
      <c r="F196" s="42">
        <f>ROUND(SUMIF(RV_DATA!AA155:AA176, 299589489, RV_DATA!M155:M176), 6)</f>
        <v>1.8</v>
      </c>
      <c r="Q196">
        <v>3</v>
      </c>
    </row>
    <row r="197" spans="1:17" ht="42.75" x14ac:dyDescent="0.2">
      <c r="A197" s="41" t="s">
        <v>1037</v>
      </c>
      <c r="B197" s="34" t="s">
        <v>1039</v>
      </c>
      <c r="C197" s="34" t="s">
        <v>52</v>
      </c>
      <c r="D197" s="35">
        <f>ROUND(SUMIF(RV_DATA!AA155:AA176, 1143219249, RV_DATA!I155:I176), 6)</f>
        <v>5</v>
      </c>
      <c r="E197" s="42">
        <f>ROUND(RV_DATA!K172, 6)</f>
        <v>29.36</v>
      </c>
      <c r="F197" s="42">
        <f>ROUND(SUMIF(RV_DATA!AA155:AA176, 1143219249, RV_DATA!M155:M176), 6)</f>
        <v>146.80000000000001</v>
      </c>
      <c r="Q197">
        <v>3</v>
      </c>
    </row>
    <row r="198" spans="1:17" ht="28.5" x14ac:dyDescent="0.2">
      <c r="A198" s="41" t="s">
        <v>1040</v>
      </c>
      <c r="B198" s="34" t="s">
        <v>1042</v>
      </c>
      <c r="C198" s="34" t="s">
        <v>18</v>
      </c>
      <c r="D198" s="35">
        <f>ROUND(SUMIF(RV_DATA!AA155:AA176, -1533345047, RV_DATA!I155:I176), 6)</f>
        <v>0.13</v>
      </c>
      <c r="E198" s="42">
        <f>ROUND(RV_DATA!K171, 6)</f>
        <v>127.48</v>
      </c>
      <c r="F198" s="42">
        <f>ROUND(SUMIF(RV_DATA!AA155:AA176, -1533345047, RV_DATA!M155:M176), 6)</f>
        <v>16.57</v>
      </c>
      <c r="Q198">
        <v>3</v>
      </c>
    </row>
    <row r="199" spans="1:17" ht="14.25" x14ac:dyDescent="0.2">
      <c r="A199" s="41" t="s">
        <v>1043</v>
      </c>
      <c r="B199" s="34" t="s">
        <v>1045</v>
      </c>
      <c r="C199" s="34" t="s">
        <v>242</v>
      </c>
      <c r="D199" s="35">
        <f>ROUND(SUMIF(RV_DATA!AA155:AA176, -2054620093, RV_DATA!I155:I176), 6)</f>
        <v>0.01</v>
      </c>
      <c r="E199" s="42">
        <f>ROUND(RV_DATA!K170, 6)</f>
        <v>258.44</v>
      </c>
      <c r="F199" s="42">
        <f>ROUND(SUMIF(RV_DATA!AA155:AA176, -2054620093, RV_DATA!M155:M176), 6)</f>
        <v>2.59</v>
      </c>
      <c r="Q199">
        <v>3</v>
      </c>
    </row>
    <row r="200" spans="1:17" ht="57" x14ac:dyDescent="0.2">
      <c r="A200" s="41" t="s">
        <v>240</v>
      </c>
      <c r="B200" s="34" t="s">
        <v>241</v>
      </c>
      <c r="C200" s="34" t="s">
        <v>242</v>
      </c>
      <c r="D200" s="35">
        <f>ROUND(SUMIF(RV_DATA!AA155:AA176, -1378273173, RV_DATA!I155:I176), 6)</f>
        <v>6.0000000000000001E-3</v>
      </c>
      <c r="E200" s="42">
        <f>ROUND(RV_DATA!K158, 6)</f>
        <v>72169.899999999994</v>
      </c>
      <c r="F200" s="42">
        <f>ROUND(SUMIF(RV_DATA!AA155:AA176, -1378273173, RV_DATA!M155:M176), 6)</f>
        <v>433.02</v>
      </c>
      <c r="Q200">
        <v>3</v>
      </c>
    </row>
    <row r="201" spans="1:17" ht="57" x14ac:dyDescent="0.2">
      <c r="A201" s="41" t="s">
        <v>1046</v>
      </c>
      <c r="B201" s="34" t="s">
        <v>1048</v>
      </c>
      <c r="C201" s="34" t="s">
        <v>35</v>
      </c>
      <c r="D201" s="35">
        <f>ROUND(SUMIF(RV_DATA!AA155:AA176, -458052105, RV_DATA!I155:I176), 6)</f>
        <v>5.1499999999999997E-2</v>
      </c>
      <c r="E201" s="42">
        <f>ROUND(RV_DATA!K169, 6)</f>
        <v>99643.05</v>
      </c>
      <c r="F201" s="42">
        <f>ROUND(SUMIF(RV_DATA!AA155:AA176, -458052105, RV_DATA!M155:M176), 6)</f>
        <v>5131.62</v>
      </c>
      <c r="Q201">
        <v>3</v>
      </c>
    </row>
    <row r="202" spans="1:17" ht="99.75" x14ac:dyDescent="0.2">
      <c r="A202" s="41" t="s">
        <v>236</v>
      </c>
      <c r="B202" s="34" t="s">
        <v>237</v>
      </c>
      <c r="C202" s="34" t="s">
        <v>35</v>
      </c>
      <c r="D202" s="35">
        <f>ROUND(SUMIF(RV_DATA!AA155:AA176, 472379674, RV_DATA!I155:I176), 6)</f>
        <v>2E-3</v>
      </c>
      <c r="E202" s="42">
        <f>ROUND(RV_DATA!K157, 6)</f>
        <v>99860.32</v>
      </c>
      <c r="F202" s="42">
        <f>ROUND(SUMIF(RV_DATA!AA155:AA176, 472379674, RV_DATA!M155:M176), 6)</f>
        <v>199.72</v>
      </c>
      <c r="Q202">
        <v>3</v>
      </c>
    </row>
    <row r="203" spans="1:17" ht="114" x14ac:dyDescent="0.2">
      <c r="A203" s="41" t="s">
        <v>33</v>
      </c>
      <c r="B203" s="34" t="s">
        <v>34</v>
      </c>
      <c r="C203" s="34" t="s">
        <v>35</v>
      </c>
      <c r="D203" s="35">
        <f>ROUND(SUMIF(RV_DATA!AA155:AA176, 2094450950, RV_DATA!I155:I176), 6)</f>
        <v>0.05</v>
      </c>
      <c r="E203" s="42">
        <f>ROUND(RV_DATA!K176, 6)</f>
        <v>129532.62</v>
      </c>
      <c r="F203" s="42">
        <f>ROUND(SUMIF(RV_DATA!AA155:AA176, 2094450950, RV_DATA!M155:M176), 6)</f>
        <v>6476.63</v>
      </c>
      <c r="Q203">
        <v>3</v>
      </c>
    </row>
    <row r="204" spans="1:17" ht="42.75" x14ac:dyDescent="0.2">
      <c r="A204" s="41" t="s">
        <v>1118</v>
      </c>
      <c r="B204" s="34" t="s">
        <v>1120</v>
      </c>
      <c r="C204" s="34" t="s">
        <v>52</v>
      </c>
      <c r="D204" s="35">
        <f>ROUND(SUMIF(RV_DATA!AA155:AA176, -55341773, RV_DATA!I155:I176), 6)</f>
        <v>1.34E-3</v>
      </c>
      <c r="E204" s="42">
        <f>ROUND(RV_DATA!K155, 6)</f>
        <v>16620.27</v>
      </c>
      <c r="F204" s="42">
        <f>ROUND(SUMIF(RV_DATA!AA155:AA176, -55341773, RV_DATA!M155:M176), 6)</f>
        <v>22.27</v>
      </c>
      <c r="Q204">
        <v>3</v>
      </c>
    </row>
    <row r="205" spans="1:17" ht="15" x14ac:dyDescent="0.25">
      <c r="A205" s="72" t="s">
        <v>1280</v>
      </c>
      <c r="B205" s="72"/>
      <c r="C205" s="72"/>
      <c r="D205" s="72"/>
      <c r="E205" s="73">
        <f>SUMIF(Q183:Q204, 3, F183:F204)</f>
        <v>85190.17</v>
      </c>
      <c r="F205" s="73"/>
    </row>
    <row r="206" spans="1:17" ht="16.5" x14ac:dyDescent="0.2">
      <c r="A206" s="68" t="str">
        <f>CONCATENATE("Раздел: ",IF(Source!G1250&lt;&gt;"Новый раздел", Source!G1250, ""))</f>
        <v>Раздел: Помещение 145 Спортзал</v>
      </c>
      <c r="B206" s="69"/>
      <c r="C206" s="69"/>
      <c r="D206" s="69"/>
      <c r="E206" s="69"/>
      <c r="F206" s="69"/>
    </row>
    <row r="207" spans="1:17" ht="16.5" x14ac:dyDescent="0.2">
      <c r="A207" s="68" t="str">
        <f>CONCATENATE("Раздел: ",IF(Source!G1287&lt;&gt;"Новый раздел", Source!G1287, ""))</f>
        <v>Раздел: Помещение 146 Тренерская</v>
      </c>
      <c r="B207" s="69"/>
      <c r="C207" s="69"/>
      <c r="D207" s="69"/>
      <c r="E207" s="69"/>
      <c r="F207" s="69"/>
    </row>
    <row r="208" spans="1:17" ht="16.5" x14ac:dyDescent="0.2">
      <c r="A208" s="68" t="str">
        <f>CONCATENATE("Раздел: ",IF(Source!G1325&lt;&gt;"Новый раздел", Source!G1325, ""))</f>
        <v>Раздел: Помещение 147 Инвентарная</v>
      </c>
      <c r="B208" s="69"/>
      <c r="C208" s="69"/>
      <c r="D208" s="69"/>
      <c r="E208" s="69"/>
      <c r="F208" s="69"/>
    </row>
    <row r="209" spans="1:17" ht="16.5" x14ac:dyDescent="0.2">
      <c r="A209" s="68" t="str">
        <f>CONCATENATE("Раздел: ",IF(Source!G1362&lt;&gt;"Новый раздел", Source!G1362, ""))</f>
        <v>Раздел: Помещение 149 Тамбур</v>
      </c>
      <c r="B209" s="69"/>
      <c r="C209" s="69"/>
      <c r="D209" s="69"/>
      <c r="E209" s="69"/>
      <c r="F209" s="69"/>
    </row>
    <row r="210" spans="1:17" ht="16.5" x14ac:dyDescent="0.2">
      <c r="A210" s="68" t="str">
        <f>CONCATENATE("Раздел: ",IF(Source!G1399&lt;&gt;"Новый раздел", Source!G1399, ""))</f>
        <v>Раздел: Помещение 150 Раздевалка</v>
      </c>
      <c r="B210" s="69"/>
      <c r="C210" s="69"/>
      <c r="D210" s="69"/>
      <c r="E210" s="69"/>
      <c r="F210" s="69"/>
    </row>
    <row r="211" spans="1:17" ht="16.5" x14ac:dyDescent="0.2">
      <c r="A211" s="68" t="str">
        <f>CONCATENATE("Раздел: ",IF(Source!G1437&lt;&gt;"Новый раздел", Source!G1437, ""))</f>
        <v>Раздел: Помещение 151 Раздевалка</v>
      </c>
      <c r="B211" s="69"/>
      <c r="C211" s="69"/>
      <c r="D211" s="69"/>
      <c r="E211" s="69"/>
      <c r="F211" s="69"/>
    </row>
    <row r="212" spans="1:17" ht="16.5" x14ac:dyDescent="0.2">
      <c r="A212" s="68" t="str">
        <f>CONCATENATE("Раздел: ",IF(Source!G1475&lt;&gt;"Новый раздел", Source!G1475, ""))</f>
        <v>Раздел: Электрощит ЩАО 1.1</v>
      </c>
      <c r="B212" s="69"/>
      <c r="C212" s="69"/>
      <c r="D212" s="69"/>
      <c r="E212" s="69"/>
      <c r="F212" s="69"/>
    </row>
    <row r="213" spans="1:17" ht="16.5" x14ac:dyDescent="0.2">
      <c r="A213" s="68" t="str">
        <f>CONCATENATE("Раздел: ",IF(Source!G1513&lt;&gt;"Новый раздел", Source!G1513, ""))</f>
        <v>Раздел: Электрощит ЩО 1.1</v>
      </c>
      <c r="B213" s="69"/>
      <c r="C213" s="69"/>
      <c r="D213" s="69"/>
      <c r="E213" s="69"/>
      <c r="F213" s="69"/>
    </row>
    <row r="214" spans="1:17" ht="16.5" x14ac:dyDescent="0.2">
      <c r="A214" s="68" t="str">
        <f>CONCATENATE("Раздел: ",IF(Source!G1551&lt;&gt;"Новый раздел", Source!G1551, ""))</f>
        <v>Раздел: Электрощит РЩ 1.1</v>
      </c>
      <c r="B214" s="69"/>
      <c r="C214" s="69"/>
      <c r="D214" s="69"/>
      <c r="E214" s="69"/>
      <c r="F214" s="69"/>
    </row>
    <row r="215" spans="1:17" ht="16.5" x14ac:dyDescent="0.2">
      <c r="A215" s="68" t="str">
        <f>CONCATENATE("Раздел: ",IF(Source!G1589&lt;&gt;"Новый раздел", Source!G1589, ""))</f>
        <v>Раздел: Электрощит ЩАО 1.2</v>
      </c>
      <c r="B215" s="69"/>
      <c r="C215" s="69"/>
      <c r="D215" s="69"/>
      <c r="E215" s="69"/>
      <c r="F215" s="69"/>
    </row>
    <row r="216" spans="1:17" ht="16.5" x14ac:dyDescent="0.2">
      <c r="A216" s="68" t="str">
        <f>CONCATENATE("Раздел: ",IF(Source!G1627&lt;&gt;"Новый раздел", Source!G1627, ""))</f>
        <v>Раздел: Электрощит ЩО 1.2</v>
      </c>
      <c r="B216" s="69"/>
      <c r="C216" s="69"/>
      <c r="D216" s="69"/>
      <c r="E216" s="69"/>
      <c r="F216" s="69"/>
    </row>
    <row r="217" spans="1:17" ht="16.5" x14ac:dyDescent="0.2">
      <c r="A217" s="68" t="str">
        <f>CONCATENATE("Раздел: ",IF(Source!G1665&lt;&gt;"Новый раздел", Source!G1665, ""))</f>
        <v>Раздел: Электрощит РЩ 1.2</v>
      </c>
      <c r="B217" s="69"/>
      <c r="C217" s="69"/>
      <c r="D217" s="69"/>
      <c r="E217" s="69"/>
      <c r="F217" s="69"/>
    </row>
    <row r="218" spans="1:17" ht="16.5" x14ac:dyDescent="0.2">
      <c r="A218" s="68" t="str">
        <f>CONCATENATE("Раздел: ",IF(Source!G1703&lt;&gt;"Новый раздел", Source!G1703, ""))</f>
        <v>Раздел: Помещение 201 Кабинет иностранных языков</v>
      </c>
      <c r="B218" s="69"/>
      <c r="C218" s="69"/>
      <c r="D218" s="69"/>
      <c r="E218" s="69"/>
      <c r="F218" s="69"/>
    </row>
    <row r="219" spans="1:17" ht="14.25" x14ac:dyDescent="0.2">
      <c r="A219" s="70" t="s">
        <v>1279</v>
      </c>
      <c r="B219" s="71"/>
      <c r="C219" s="71"/>
      <c r="D219" s="71"/>
      <c r="E219" s="71"/>
      <c r="F219" s="71"/>
    </row>
    <row r="220" spans="1:17" ht="14.25" x14ac:dyDescent="0.2">
      <c r="A220" s="41" t="s">
        <v>1114</v>
      </c>
      <c r="B220" s="34" t="s">
        <v>1116</v>
      </c>
      <c r="C220" s="34" t="s">
        <v>1117</v>
      </c>
      <c r="D220" s="35">
        <f>ROUND(SUMIF(RV_DATA!AA190:AA193, 1203958368, RV_DATA!I190:I193), 6)</f>
        <v>3.5200000000000001E-3</v>
      </c>
      <c r="E220" s="42">
        <f>ROUND(RV_DATA!K191, 6)</f>
        <v>54.81</v>
      </c>
      <c r="F220" s="42">
        <f>ROUND(SUMIF(RV_DATA!AA190:AA193, 1203958368, RV_DATA!M190:M193), 6)</f>
        <v>0.19</v>
      </c>
      <c r="Q220">
        <v>3</v>
      </c>
    </row>
    <row r="221" spans="1:17" ht="57" x14ac:dyDescent="0.2">
      <c r="A221" s="41" t="s">
        <v>240</v>
      </c>
      <c r="B221" s="34" t="s">
        <v>241</v>
      </c>
      <c r="C221" s="34" t="s">
        <v>242</v>
      </c>
      <c r="D221" s="35">
        <f>ROUND(SUMIF(RV_DATA!AA190:AA193, -1378273173, RV_DATA!I190:I193), 6)</f>
        <v>2E-3</v>
      </c>
      <c r="E221" s="42">
        <f>ROUND(RV_DATA!K193, 6)</f>
        <v>72169.899999999994</v>
      </c>
      <c r="F221" s="42">
        <f>ROUND(SUMIF(RV_DATA!AA190:AA193, -1378273173, RV_DATA!M190:M193), 6)</f>
        <v>144.34</v>
      </c>
      <c r="Q221">
        <v>3</v>
      </c>
    </row>
    <row r="222" spans="1:17" ht="99.75" x14ac:dyDescent="0.2">
      <c r="A222" s="41" t="s">
        <v>236</v>
      </c>
      <c r="B222" s="34" t="s">
        <v>237</v>
      </c>
      <c r="C222" s="34" t="s">
        <v>35</v>
      </c>
      <c r="D222" s="35">
        <f>ROUND(SUMIF(RV_DATA!AA190:AA193, 472379674, RV_DATA!I190:I193), 6)</f>
        <v>1E-3</v>
      </c>
      <c r="E222" s="42">
        <f>ROUND(RV_DATA!K192, 6)</f>
        <v>99860.32</v>
      </c>
      <c r="F222" s="42">
        <f>ROUND(SUMIF(RV_DATA!AA190:AA193, 472379674, RV_DATA!M190:M193), 6)</f>
        <v>99.86</v>
      </c>
      <c r="Q222">
        <v>3</v>
      </c>
    </row>
    <row r="223" spans="1:17" ht="42.75" x14ac:dyDescent="0.2">
      <c r="A223" s="41" t="s">
        <v>1118</v>
      </c>
      <c r="B223" s="34" t="s">
        <v>1120</v>
      </c>
      <c r="C223" s="34" t="s">
        <v>52</v>
      </c>
      <c r="D223" s="35">
        <f>ROUND(SUMIF(RV_DATA!AA190:AA193, -55341773, RV_DATA!I190:I193), 6)</f>
        <v>1.34E-3</v>
      </c>
      <c r="E223" s="42">
        <f>ROUND(RV_DATA!K190, 6)</f>
        <v>16620.27</v>
      </c>
      <c r="F223" s="42">
        <f>ROUND(SUMIF(RV_DATA!AA190:AA193, -55341773, RV_DATA!M190:M193), 6)</f>
        <v>22.27</v>
      </c>
      <c r="Q223">
        <v>3</v>
      </c>
    </row>
    <row r="224" spans="1:17" ht="15" x14ac:dyDescent="0.25">
      <c r="A224" s="72" t="s">
        <v>1280</v>
      </c>
      <c r="B224" s="72"/>
      <c r="C224" s="72"/>
      <c r="D224" s="72"/>
      <c r="E224" s="73">
        <f>SUMIF(Q220:Q223, 3, F220:F223)</f>
        <v>266.65999999999997</v>
      </c>
      <c r="F224" s="73"/>
    </row>
    <row r="225" spans="1:17" ht="16.5" x14ac:dyDescent="0.2">
      <c r="A225" s="68" t="str">
        <f>CONCATENATE("Раздел: ",IF(Source!G1746&lt;&gt;"Новый раздел", Source!G1746, ""))</f>
        <v>Раздел: Помещение 202 Учебный класс</v>
      </c>
      <c r="B225" s="69"/>
      <c r="C225" s="69"/>
      <c r="D225" s="69"/>
      <c r="E225" s="69"/>
      <c r="F225" s="69"/>
    </row>
    <row r="226" spans="1:17" ht="14.25" x14ac:dyDescent="0.2">
      <c r="A226" s="70" t="s">
        <v>1279</v>
      </c>
      <c r="B226" s="71"/>
      <c r="C226" s="71"/>
      <c r="D226" s="71"/>
      <c r="E226" s="71"/>
      <c r="F226" s="71"/>
    </row>
    <row r="227" spans="1:17" ht="14.25" x14ac:dyDescent="0.2">
      <c r="A227" s="41" t="s">
        <v>1114</v>
      </c>
      <c r="B227" s="34" t="s">
        <v>1116</v>
      </c>
      <c r="C227" s="34" t="s">
        <v>1117</v>
      </c>
      <c r="D227" s="35">
        <f>ROUND(SUMIF(RV_DATA!AA195:AA198, 1203958368, RV_DATA!I195:I198), 6)</f>
        <v>3.5200000000000001E-3</v>
      </c>
      <c r="E227" s="42">
        <f>ROUND(RV_DATA!K196, 6)</f>
        <v>54.81</v>
      </c>
      <c r="F227" s="42">
        <f>ROUND(SUMIF(RV_DATA!AA195:AA198, 1203958368, RV_DATA!M195:M198), 6)</f>
        <v>0.19</v>
      </c>
      <c r="Q227">
        <v>3</v>
      </c>
    </row>
    <row r="228" spans="1:17" ht="57" x14ac:dyDescent="0.2">
      <c r="A228" s="41" t="s">
        <v>240</v>
      </c>
      <c r="B228" s="34" t="s">
        <v>241</v>
      </c>
      <c r="C228" s="34" t="s">
        <v>242</v>
      </c>
      <c r="D228" s="35">
        <f>ROUND(SUMIF(RV_DATA!AA195:AA198, -1378273173, RV_DATA!I195:I198), 6)</f>
        <v>2E-3</v>
      </c>
      <c r="E228" s="42">
        <f>ROUND(RV_DATA!K198, 6)</f>
        <v>72169.899999999994</v>
      </c>
      <c r="F228" s="42">
        <f>ROUND(SUMIF(RV_DATA!AA195:AA198, -1378273173, RV_DATA!M195:M198), 6)</f>
        <v>144.34</v>
      </c>
      <c r="Q228">
        <v>3</v>
      </c>
    </row>
    <row r="229" spans="1:17" ht="99.75" x14ac:dyDescent="0.2">
      <c r="A229" s="41" t="s">
        <v>236</v>
      </c>
      <c r="B229" s="34" t="s">
        <v>237</v>
      </c>
      <c r="C229" s="34" t="s">
        <v>35</v>
      </c>
      <c r="D229" s="35">
        <f>ROUND(SUMIF(RV_DATA!AA195:AA198, 472379674, RV_DATA!I195:I198), 6)</f>
        <v>1E-3</v>
      </c>
      <c r="E229" s="42">
        <f>ROUND(RV_DATA!K197, 6)</f>
        <v>99860.32</v>
      </c>
      <c r="F229" s="42">
        <f>ROUND(SUMIF(RV_DATA!AA195:AA198, 472379674, RV_DATA!M195:M198), 6)</f>
        <v>99.86</v>
      </c>
      <c r="Q229">
        <v>3</v>
      </c>
    </row>
    <row r="230" spans="1:17" ht="42.75" x14ac:dyDescent="0.2">
      <c r="A230" s="41" t="s">
        <v>1118</v>
      </c>
      <c r="B230" s="34" t="s">
        <v>1120</v>
      </c>
      <c r="C230" s="34" t="s">
        <v>52</v>
      </c>
      <c r="D230" s="35">
        <f>ROUND(SUMIF(RV_DATA!AA195:AA198, -55341773, RV_DATA!I195:I198), 6)</f>
        <v>1.34E-3</v>
      </c>
      <c r="E230" s="42">
        <f>ROUND(RV_DATA!K195, 6)</f>
        <v>16620.27</v>
      </c>
      <c r="F230" s="42">
        <f>ROUND(SUMIF(RV_DATA!AA195:AA198, -55341773, RV_DATA!M195:M198), 6)</f>
        <v>22.27</v>
      </c>
      <c r="Q230">
        <v>3</v>
      </c>
    </row>
    <row r="231" spans="1:17" ht="15" x14ac:dyDescent="0.25">
      <c r="A231" s="72" t="s">
        <v>1280</v>
      </c>
      <c r="B231" s="72"/>
      <c r="C231" s="72"/>
      <c r="D231" s="72"/>
      <c r="E231" s="73">
        <f>SUMIF(Q227:Q230, 3, F227:F230)</f>
        <v>266.65999999999997</v>
      </c>
      <c r="F231" s="73"/>
    </row>
    <row r="232" spans="1:17" ht="16.5" x14ac:dyDescent="0.2">
      <c r="A232" s="68" t="str">
        <f>CONCATENATE("Раздел: ",IF(Source!G1789&lt;&gt;"Новый раздел", Source!G1789, ""))</f>
        <v>Раздел: Помещение 203 Учебный класс</v>
      </c>
      <c r="B232" s="69"/>
      <c r="C232" s="69"/>
      <c r="D232" s="69"/>
      <c r="E232" s="69"/>
      <c r="F232" s="69"/>
    </row>
    <row r="233" spans="1:17" ht="14.25" x14ac:dyDescent="0.2">
      <c r="A233" s="70" t="s">
        <v>1279</v>
      </c>
      <c r="B233" s="71"/>
      <c r="C233" s="71"/>
      <c r="D233" s="71"/>
      <c r="E233" s="71"/>
      <c r="F233" s="71"/>
    </row>
    <row r="234" spans="1:17" ht="14.25" x14ac:dyDescent="0.2">
      <c r="A234" s="41" t="s">
        <v>1114</v>
      </c>
      <c r="B234" s="34" t="s">
        <v>1116</v>
      </c>
      <c r="C234" s="34" t="s">
        <v>1117</v>
      </c>
      <c r="D234" s="35">
        <f>ROUND(SUMIF(RV_DATA!AA200:AA203, 1203958368, RV_DATA!I200:I203), 6)</f>
        <v>3.5200000000000001E-3</v>
      </c>
      <c r="E234" s="42">
        <f>ROUND(RV_DATA!K201, 6)</f>
        <v>54.81</v>
      </c>
      <c r="F234" s="42">
        <f>ROUND(SUMIF(RV_DATA!AA200:AA203, 1203958368, RV_DATA!M200:M203), 6)</f>
        <v>0.19</v>
      </c>
      <c r="Q234">
        <v>3</v>
      </c>
    </row>
    <row r="235" spans="1:17" ht="57" x14ac:dyDescent="0.2">
      <c r="A235" s="41" t="s">
        <v>240</v>
      </c>
      <c r="B235" s="34" t="s">
        <v>241</v>
      </c>
      <c r="C235" s="34" t="s">
        <v>242</v>
      </c>
      <c r="D235" s="35">
        <f>ROUND(SUMIF(RV_DATA!AA200:AA203, -1378273173, RV_DATA!I200:I203), 6)</f>
        <v>2E-3</v>
      </c>
      <c r="E235" s="42">
        <f>ROUND(RV_DATA!K203, 6)</f>
        <v>72169.899999999994</v>
      </c>
      <c r="F235" s="42">
        <f>ROUND(SUMIF(RV_DATA!AA200:AA203, -1378273173, RV_DATA!M200:M203), 6)</f>
        <v>144.34</v>
      </c>
      <c r="Q235">
        <v>3</v>
      </c>
    </row>
    <row r="236" spans="1:17" ht="99.75" x14ac:dyDescent="0.2">
      <c r="A236" s="41" t="s">
        <v>236</v>
      </c>
      <c r="B236" s="34" t="s">
        <v>237</v>
      </c>
      <c r="C236" s="34" t="s">
        <v>35</v>
      </c>
      <c r="D236" s="35">
        <f>ROUND(SUMIF(RV_DATA!AA200:AA203, 472379674, RV_DATA!I200:I203), 6)</f>
        <v>1E-3</v>
      </c>
      <c r="E236" s="42">
        <f>ROUND(RV_DATA!K202, 6)</f>
        <v>99860.32</v>
      </c>
      <c r="F236" s="42">
        <f>ROUND(SUMIF(RV_DATA!AA200:AA203, 472379674, RV_DATA!M200:M203), 6)</f>
        <v>99.86</v>
      </c>
      <c r="Q236">
        <v>3</v>
      </c>
    </row>
    <row r="237" spans="1:17" ht="42.75" x14ac:dyDescent="0.2">
      <c r="A237" s="41" t="s">
        <v>1118</v>
      </c>
      <c r="B237" s="34" t="s">
        <v>1120</v>
      </c>
      <c r="C237" s="34" t="s">
        <v>52</v>
      </c>
      <c r="D237" s="35">
        <f>ROUND(SUMIF(RV_DATA!AA200:AA203, -55341773, RV_DATA!I200:I203), 6)</f>
        <v>1.34E-3</v>
      </c>
      <c r="E237" s="42">
        <f>ROUND(RV_DATA!K200, 6)</f>
        <v>16620.27</v>
      </c>
      <c r="F237" s="42">
        <f>ROUND(SUMIF(RV_DATA!AA200:AA203, -55341773, RV_DATA!M200:M203), 6)</f>
        <v>22.27</v>
      </c>
      <c r="Q237">
        <v>3</v>
      </c>
    </row>
    <row r="238" spans="1:17" ht="15" x14ac:dyDescent="0.25">
      <c r="A238" s="72" t="s">
        <v>1280</v>
      </c>
      <c r="B238" s="72"/>
      <c r="C238" s="72"/>
      <c r="D238" s="72"/>
      <c r="E238" s="73">
        <f>SUMIF(Q234:Q237, 3, F234:F237)</f>
        <v>266.65999999999997</v>
      </c>
      <c r="F238" s="73"/>
    </row>
    <row r="239" spans="1:17" ht="16.5" x14ac:dyDescent="0.2">
      <c r="A239" s="68" t="str">
        <f>CONCATENATE("Раздел: ",IF(Source!G1832&lt;&gt;"Новый раздел", Source!G1832, ""))</f>
        <v>Раздел: Помещение 204 Учительская</v>
      </c>
      <c r="B239" s="69"/>
      <c r="C239" s="69"/>
      <c r="D239" s="69"/>
      <c r="E239" s="69"/>
      <c r="F239" s="69"/>
    </row>
    <row r="240" spans="1:17" ht="14.25" x14ac:dyDescent="0.2">
      <c r="A240" s="70" t="s">
        <v>1279</v>
      </c>
      <c r="B240" s="71"/>
      <c r="C240" s="71"/>
      <c r="D240" s="71"/>
      <c r="E240" s="71"/>
      <c r="F240" s="71"/>
    </row>
    <row r="241" spans="1:17" ht="28.5" x14ac:dyDescent="0.2">
      <c r="A241" s="41" t="s">
        <v>1087</v>
      </c>
      <c r="B241" s="34" t="s">
        <v>1089</v>
      </c>
      <c r="C241" s="34" t="s">
        <v>52</v>
      </c>
      <c r="D241" s="35">
        <f>ROUND(SUMIF(RV_DATA!AA205:AA226, -1296774037, RV_DATA!I205:I226), 6)</f>
        <v>2.1</v>
      </c>
      <c r="E241" s="42">
        <f>ROUND(RV_DATA!K218, 6)</f>
        <v>1415.18</v>
      </c>
      <c r="F241" s="42">
        <f>ROUND(SUMIF(RV_DATA!AA205:AA226, -1296774037, RV_DATA!M205:M226), 6)</f>
        <v>2971.88</v>
      </c>
      <c r="Q241">
        <v>3</v>
      </c>
    </row>
    <row r="242" spans="1:17" ht="14.25" x14ac:dyDescent="0.2">
      <c r="A242" s="41" t="s">
        <v>992</v>
      </c>
      <c r="B242" s="34" t="s">
        <v>994</v>
      </c>
      <c r="C242" s="34" t="s">
        <v>995</v>
      </c>
      <c r="D242" s="35">
        <f>ROUND(SUMIF(RV_DATA!AA205:AA226, -2066596354, RV_DATA!I205:I226), 6)</f>
        <v>7.7700000000000002E-4</v>
      </c>
      <c r="E242" s="42">
        <f>ROUND(RV_DATA!K217, 6)</f>
        <v>190540.34</v>
      </c>
      <c r="F242" s="42">
        <f>ROUND(SUMIF(RV_DATA!AA205:AA226, -2066596354, RV_DATA!M205:M226), 6)</f>
        <v>148.05000000000001</v>
      </c>
      <c r="Q242">
        <v>3</v>
      </c>
    </row>
    <row r="243" spans="1:17" ht="14.25" x14ac:dyDescent="0.2">
      <c r="A243" s="41" t="s">
        <v>996</v>
      </c>
      <c r="B243" s="34" t="s">
        <v>998</v>
      </c>
      <c r="C243" s="34" t="s">
        <v>18</v>
      </c>
      <c r="D243" s="35">
        <f>ROUND(SUMIF(RV_DATA!AA205:AA226, -274985448, RV_DATA!I205:I226), 6)</f>
        <v>4.2</v>
      </c>
      <c r="E243" s="42">
        <f>ROUND(RV_DATA!K216, 6)</f>
        <v>997.35</v>
      </c>
      <c r="F243" s="42">
        <f>ROUND(SUMIF(RV_DATA!AA205:AA226, -274985448, RV_DATA!M205:M226), 6)</f>
        <v>4188.87</v>
      </c>
      <c r="Q243">
        <v>3</v>
      </c>
    </row>
    <row r="244" spans="1:17" ht="28.5" x14ac:dyDescent="0.2">
      <c r="A244" s="41" t="s">
        <v>1027</v>
      </c>
      <c r="B244" s="34" t="s">
        <v>1029</v>
      </c>
      <c r="C244" s="34" t="s">
        <v>1030</v>
      </c>
      <c r="D244" s="35">
        <f>ROUND(SUMIF(RV_DATA!AA205:AA226, -1596111638, RV_DATA!I205:I226), 6)</f>
        <v>0.08</v>
      </c>
      <c r="E244" s="42">
        <f>ROUND(RV_DATA!K225, 6)</f>
        <v>363.22</v>
      </c>
      <c r="F244" s="42">
        <f>ROUND(SUMIF(RV_DATA!AA205:AA226, -1596111638, RV_DATA!M205:M226), 6)</f>
        <v>29.06</v>
      </c>
      <c r="Q244">
        <v>3</v>
      </c>
    </row>
    <row r="245" spans="1:17" ht="28.5" x14ac:dyDescent="0.2">
      <c r="A245" s="41" t="s">
        <v>1090</v>
      </c>
      <c r="B245" s="34" t="s">
        <v>1092</v>
      </c>
      <c r="C245" s="34" t="s">
        <v>1002</v>
      </c>
      <c r="D245" s="35">
        <f>ROUND(SUMIF(RV_DATA!AA205:AA226, 892245811, RV_DATA!I205:I226), 6)</f>
        <v>105</v>
      </c>
      <c r="E245" s="42">
        <f>ROUND(RV_DATA!K215, 6)</f>
        <v>658.59</v>
      </c>
      <c r="F245" s="42">
        <f>ROUND(SUMIF(RV_DATA!AA205:AA226, 892245811, RV_DATA!M205:M226), 6)</f>
        <v>69151.95</v>
      </c>
      <c r="Q245">
        <v>3</v>
      </c>
    </row>
    <row r="246" spans="1:17" ht="28.5" x14ac:dyDescent="0.2">
      <c r="A246" s="41" t="s">
        <v>1093</v>
      </c>
      <c r="B246" s="34" t="s">
        <v>1095</v>
      </c>
      <c r="C246" s="34" t="s">
        <v>52</v>
      </c>
      <c r="D246" s="35">
        <f>ROUND(SUMIF(RV_DATA!AA205:AA226, -1719495285, RV_DATA!I205:I226), 6)</f>
        <v>15.75</v>
      </c>
      <c r="E246" s="42">
        <f>ROUND(RV_DATA!K214, 6)</f>
        <v>153.13</v>
      </c>
      <c r="F246" s="42">
        <f>ROUND(SUMIF(RV_DATA!AA205:AA226, -1719495285, RV_DATA!M205:M226), 6)</f>
        <v>2411.8000000000002</v>
      </c>
      <c r="Q246">
        <v>3</v>
      </c>
    </row>
    <row r="247" spans="1:17" ht="28.5" x14ac:dyDescent="0.2">
      <c r="A247" s="41" t="s">
        <v>1096</v>
      </c>
      <c r="B247" s="34" t="s">
        <v>1098</v>
      </c>
      <c r="C247" s="34" t="s">
        <v>52</v>
      </c>
      <c r="D247" s="35">
        <f>ROUND(SUMIF(RV_DATA!AA205:AA226, 528708715, RV_DATA!I205:I226), 6)</f>
        <v>4.2</v>
      </c>
      <c r="E247" s="42">
        <f>ROUND(RV_DATA!K213, 6)</f>
        <v>172.42</v>
      </c>
      <c r="F247" s="42">
        <f>ROUND(SUMIF(RV_DATA!AA205:AA226, 528708715, RV_DATA!M205:M226), 6)</f>
        <v>724.16</v>
      </c>
      <c r="Q247">
        <v>3</v>
      </c>
    </row>
    <row r="248" spans="1:17" ht="28.5" x14ac:dyDescent="0.2">
      <c r="A248" s="41" t="s">
        <v>1099</v>
      </c>
      <c r="B248" s="34" t="s">
        <v>1101</v>
      </c>
      <c r="C248" s="34" t="s">
        <v>52</v>
      </c>
      <c r="D248" s="35">
        <f>ROUND(SUMIF(RV_DATA!AA205:AA226, -158674467, RV_DATA!I205:I226), 6)</f>
        <v>4.2</v>
      </c>
      <c r="E248" s="42">
        <f>ROUND(RV_DATA!K212, 6)</f>
        <v>54.24</v>
      </c>
      <c r="F248" s="42">
        <f>ROUND(SUMIF(RV_DATA!AA205:AA226, -158674467, RV_DATA!M205:M226), 6)</f>
        <v>227.81</v>
      </c>
      <c r="Q248">
        <v>3</v>
      </c>
    </row>
    <row r="249" spans="1:17" ht="28.5" x14ac:dyDescent="0.2">
      <c r="A249" s="41" t="s">
        <v>1102</v>
      </c>
      <c r="B249" s="34" t="s">
        <v>1104</v>
      </c>
      <c r="C249" s="34" t="s">
        <v>52</v>
      </c>
      <c r="D249" s="35">
        <f>ROUND(SUMIF(RV_DATA!AA205:AA226, 746688475, RV_DATA!I205:I226), 6)</f>
        <v>2.1</v>
      </c>
      <c r="E249" s="42">
        <f>ROUND(RV_DATA!K211, 6)</f>
        <v>666.11</v>
      </c>
      <c r="F249" s="42">
        <f>ROUND(SUMIF(RV_DATA!AA205:AA226, 746688475, RV_DATA!M205:M226), 6)</f>
        <v>1398.83</v>
      </c>
      <c r="Q249">
        <v>3</v>
      </c>
    </row>
    <row r="250" spans="1:17" ht="28.5" x14ac:dyDescent="0.2">
      <c r="A250" s="41" t="s">
        <v>1105</v>
      </c>
      <c r="B250" s="34" t="s">
        <v>1107</v>
      </c>
      <c r="C250" s="34" t="s">
        <v>52</v>
      </c>
      <c r="D250" s="35">
        <f>ROUND(SUMIF(RV_DATA!AA205:AA226, -619013872, RV_DATA!I205:I226), 6)</f>
        <v>15.75</v>
      </c>
      <c r="E250" s="42">
        <f>ROUND(RV_DATA!K210, 6)</f>
        <v>776.23</v>
      </c>
      <c r="F250" s="42">
        <f>ROUND(SUMIF(RV_DATA!AA205:AA226, -619013872, RV_DATA!M205:M226), 6)</f>
        <v>12225.62</v>
      </c>
      <c r="Q250">
        <v>3</v>
      </c>
    </row>
    <row r="251" spans="1:17" ht="28.5" x14ac:dyDescent="0.2">
      <c r="A251" s="41" t="s">
        <v>1108</v>
      </c>
      <c r="B251" s="34" t="s">
        <v>1110</v>
      </c>
      <c r="C251" s="34" t="s">
        <v>52</v>
      </c>
      <c r="D251" s="35">
        <f>ROUND(SUMIF(RV_DATA!AA205:AA226, 1537823898, RV_DATA!I205:I226), 6)</f>
        <v>2.1</v>
      </c>
      <c r="E251" s="42">
        <f>ROUND(RV_DATA!K209, 6)</f>
        <v>947.75</v>
      </c>
      <c r="F251" s="42">
        <f>ROUND(SUMIF(RV_DATA!AA205:AA226, 1537823898, RV_DATA!M205:M226), 6)</f>
        <v>1990.28</v>
      </c>
      <c r="Q251">
        <v>3</v>
      </c>
    </row>
    <row r="252" spans="1:17" ht="14.25" x14ac:dyDescent="0.2">
      <c r="A252" s="41" t="s">
        <v>1114</v>
      </c>
      <c r="B252" s="34" t="s">
        <v>1116</v>
      </c>
      <c r="C252" s="34" t="s">
        <v>1117</v>
      </c>
      <c r="D252" s="35">
        <f>ROUND(SUMIF(RV_DATA!AA205:AA226, 1203958368, RV_DATA!I205:I226), 6)</f>
        <v>3.5200000000000001E-3</v>
      </c>
      <c r="E252" s="42">
        <f>ROUND(RV_DATA!K206, 6)</f>
        <v>54.81</v>
      </c>
      <c r="F252" s="42">
        <f>ROUND(SUMIF(RV_DATA!AA205:AA226, 1203958368, RV_DATA!M205:M226), 6)</f>
        <v>0.19</v>
      </c>
      <c r="Q252">
        <v>3</v>
      </c>
    </row>
    <row r="253" spans="1:17" ht="14.25" x14ac:dyDescent="0.2">
      <c r="A253" s="41" t="s">
        <v>1031</v>
      </c>
      <c r="B253" s="34" t="s">
        <v>1033</v>
      </c>
      <c r="C253" s="34" t="s">
        <v>1002</v>
      </c>
      <c r="D253" s="35">
        <f>ROUND(SUMIF(RV_DATA!AA205:AA226, 193152040, RV_DATA!I205:I226), 6)</f>
        <v>2.5</v>
      </c>
      <c r="E253" s="42">
        <f>ROUND(RV_DATA!K224, 6)</f>
        <v>5.71</v>
      </c>
      <c r="F253" s="42">
        <f>ROUND(SUMIF(RV_DATA!AA205:AA226, 193152040, RV_DATA!M205:M226), 6)</f>
        <v>14.28</v>
      </c>
      <c r="Q253">
        <v>3</v>
      </c>
    </row>
    <row r="254" spans="1:17" ht="28.5" x14ac:dyDescent="0.2">
      <c r="A254" s="41" t="s">
        <v>1034</v>
      </c>
      <c r="B254" s="34" t="s">
        <v>1036</v>
      </c>
      <c r="C254" s="34" t="s">
        <v>242</v>
      </c>
      <c r="D254" s="35">
        <f>ROUND(SUMIF(RV_DATA!AA205:AA226, 299589489, RV_DATA!I205:I226), 6)</f>
        <v>2.5000000000000001E-3</v>
      </c>
      <c r="E254" s="42">
        <f>ROUND(RV_DATA!K223, 6)</f>
        <v>718.56</v>
      </c>
      <c r="F254" s="42">
        <f>ROUND(SUMIF(RV_DATA!AA205:AA226, 299589489, RV_DATA!M205:M226), 6)</f>
        <v>1.8</v>
      </c>
      <c r="Q254">
        <v>3</v>
      </c>
    </row>
    <row r="255" spans="1:17" ht="42.75" x14ac:dyDescent="0.2">
      <c r="A255" s="41" t="s">
        <v>1037</v>
      </c>
      <c r="B255" s="34" t="s">
        <v>1039</v>
      </c>
      <c r="C255" s="34" t="s">
        <v>52</v>
      </c>
      <c r="D255" s="35">
        <f>ROUND(SUMIF(RV_DATA!AA205:AA226, 1143219249, RV_DATA!I205:I226), 6)</f>
        <v>5</v>
      </c>
      <c r="E255" s="42">
        <f>ROUND(RV_DATA!K222, 6)</f>
        <v>29.36</v>
      </c>
      <c r="F255" s="42">
        <f>ROUND(SUMIF(RV_DATA!AA205:AA226, 1143219249, RV_DATA!M205:M226), 6)</f>
        <v>146.80000000000001</v>
      </c>
      <c r="Q255">
        <v>3</v>
      </c>
    </row>
    <row r="256" spans="1:17" ht="28.5" x14ac:dyDescent="0.2">
      <c r="A256" s="41" t="s">
        <v>1040</v>
      </c>
      <c r="B256" s="34" t="s">
        <v>1042</v>
      </c>
      <c r="C256" s="34" t="s">
        <v>18</v>
      </c>
      <c r="D256" s="35">
        <f>ROUND(SUMIF(RV_DATA!AA205:AA226, -1533345047, RV_DATA!I205:I226), 6)</f>
        <v>0.13</v>
      </c>
      <c r="E256" s="42">
        <f>ROUND(RV_DATA!K221, 6)</f>
        <v>127.48</v>
      </c>
      <c r="F256" s="42">
        <f>ROUND(SUMIF(RV_DATA!AA205:AA226, -1533345047, RV_DATA!M205:M226), 6)</f>
        <v>16.57</v>
      </c>
      <c r="Q256">
        <v>3</v>
      </c>
    </row>
    <row r="257" spans="1:17" ht="14.25" x14ac:dyDescent="0.2">
      <c r="A257" s="41" t="s">
        <v>1043</v>
      </c>
      <c r="B257" s="34" t="s">
        <v>1045</v>
      </c>
      <c r="C257" s="34" t="s">
        <v>242</v>
      </c>
      <c r="D257" s="35">
        <f>ROUND(SUMIF(RV_DATA!AA205:AA226, -2054620093, RV_DATA!I205:I226), 6)</f>
        <v>0.01</v>
      </c>
      <c r="E257" s="42">
        <f>ROUND(RV_DATA!K220, 6)</f>
        <v>258.44</v>
      </c>
      <c r="F257" s="42">
        <f>ROUND(SUMIF(RV_DATA!AA205:AA226, -2054620093, RV_DATA!M205:M226), 6)</f>
        <v>2.59</v>
      </c>
      <c r="Q257">
        <v>3</v>
      </c>
    </row>
    <row r="258" spans="1:17" ht="57" x14ac:dyDescent="0.2">
      <c r="A258" s="41" t="s">
        <v>240</v>
      </c>
      <c r="B258" s="34" t="s">
        <v>241</v>
      </c>
      <c r="C258" s="34" t="s">
        <v>242</v>
      </c>
      <c r="D258" s="35">
        <f>ROUND(SUMIF(RV_DATA!AA205:AA226, -1378273173, RV_DATA!I205:I226), 6)</f>
        <v>6.0000000000000001E-3</v>
      </c>
      <c r="E258" s="42">
        <f>ROUND(RV_DATA!K208, 6)</f>
        <v>72169.899999999994</v>
      </c>
      <c r="F258" s="42">
        <f>ROUND(SUMIF(RV_DATA!AA205:AA226, -1378273173, RV_DATA!M205:M226), 6)</f>
        <v>433.02</v>
      </c>
      <c r="Q258">
        <v>3</v>
      </c>
    </row>
    <row r="259" spans="1:17" ht="57" x14ac:dyDescent="0.2">
      <c r="A259" s="41" t="s">
        <v>1046</v>
      </c>
      <c r="B259" s="34" t="s">
        <v>1048</v>
      </c>
      <c r="C259" s="34" t="s">
        <v>35</v>
      </c>
      <c r="D259" s="35">
        <f>ROUND(SUMIF(RV_DATA!AA205:AA226, -458052105, RV_DATA!I205:I226), 6)</f>
        <v>5.1499999999999997E-2</v>
      </c>
      <c r="E259" s="42">
        <f>ROUND(RV_DATA!K219, 6)</f>
        <v>99643.05</v>
      </c>
      <c r="F259" s="42">
        <f>ROUND(SUMIF(RV_DATA!AA205:AA226, -458052105, RV_DATA!M205:M226), 6)</f>
        <v>5131.62</v>
      </c>
      <c r="Q259">
        <v>3</v>
      </c>
    </row>
    <row r="260" spans="1:17" ht="99.75" x14ac:dyDescent="0.2">
      <c r="A260" s="41" t="s">
        <v>236</v>
      </c>
      <c r="B260" s="34" t="s">
        <v>237</v>
      </c>
      <c r="C260" s="34" t="s">
        <v>35</v>
      </c>
      <c r="D260" s="35">
        <f>ROUND(SUMIF(RV_DATA!AA205:AA226, 472379674, RV_DATA!I205:I226), 6)</f>
        <v>2E-3</v>
      </c>
      <c r="E260" s="42">
        <f>ROUND(RV_DATA!K207, 6)</f>
        <v>99860.32</v>
      </c>
      <c r="F260" s="42">
        <f>ROUND(SUMIF(RV_DATA!AA205:AA226, 472379674, RV_DATA!M205:M226), 6)</f>
        <v>199.72</v>
      </c>
      <c r="Q260">
        <v>3</v>
      </c>
    </row>
    <row r="261" spans="1:17" ht="114" x14ac:dyDescent="0.2">
      <c r="A261" s="41" t="s">
        <v>33</v>
      </c>
      <c r="B261" s="34" t="s">
        <v>34</v>
      </c>
      <c r="C261" s="34" t="s">
        <v>35</v>
      </c>
      <c r="D261" s="35">
        <f>ROUND(SUMIF(RV_DATA!AA205:AA226, 2094450950, RV_DATA!I205:I226), 6)</f>
        <v>0.05</v>
      </c>
      <c r="E261" s="42">
        <f>ROUND(RV_DATA!K226, 6)</f>
        <v>129532.62</v>
      </c>
      <c r="F261" s="42">
        <f>ROUND(SUMIF(RV_DATA!AA205:AA226, 2094450950, RV_DATA!M205:M226), 6)</f>
        <v>6476.63</v>
      </c>
      <c r="Q261">
        <v>3</v>
      </c>
    </row>
    <row r="262" spans="1:17" ht="42.75" x14ac:dyDescent="0.2">
      <c r="A262" s="41" t="s">
        <v>1118</v>
      </c>
      <c r="B262" s="34" t="s">
        <v>1120</v>
      </c>
      <c r="C262" s="34" t="s">
        <v>52</v>
      </c>
      <c r="D262" s="35">
        <f>ROUND(SUMIF(RV_DATA!AA205:AA226, -55341773, RV_DATA!I205:I226), 6)</f>
        <v>1.34E-3</v>
      </c>
      <c r="E262" s="42">
        <f>ROUND(RV_DATA!K205, 6)</f>
        <v>16620.27</v>
      </c>
      <c r="F262" s="42">
        <f>ROUND(SUMIF(RV_DATA!AA205:AA226, -55341773, RV_DATA!M205:M226), 6)</f>
        <v>22.27</v>
      </c>
      <c r="Q262">
        <v>3</v>
      </c>
    </row>
    <row r="263" spans="1:17" ht="15" x14ac:dyDescent="0.25">
      <c r="A263" s="72" t="s">
        <v>1280</v>
      </c>
      <c r="B263" s="72"/>
      <c r="C263" s="72"/>
      <c r="D263" s="72"/>
      <c r="E263" s="73">
        <f>SUMIF(Q241:Q262, 3, F241:F262)</f>
        <v>107913.80000000002</v>
      </c>
      <c r="F263" s="73"/>
    </row>
    <row r="264" spans="1:17" ht="16.5" x14ac:dyDescent="0.2">
      <c r="A264" s="68" t="str">
        <f>CONCATENATE("Раздел: ",IF(Source!G1879&lt;&gt;"Новый раздел", Source!G1879, ""))</f>
        <v>Раздел: Помещение 205 Рекреация</v>
      </c>
      <c r="B264" s="69"/>
      <c r="C264" s="69"/>
      <c r="D264" s="69"/>
      <c r="E264" s="69"/>
      <c r="F264" s="69"/>
    </row>
    <row r="265" spans="1:17" ht="14.25" x14ac:dyDescent="0.2">
      <c r="A265" s="70" t="s">
        <v>1279</v>
      </c>
      <c r="B265" s="71"/>
      <c r="C265" s="71"/>
      <c r="D265" s="71"/>
      <c r="E265" s="71"/>
      <c r="F265" s="71"/>
    </row>
    <row r="266" spans="1:17" ht="14.25" x14ac:dyDescent="0.2">
      <c r="A266" s="41" t="s">
        <v>1114</v>
      </c>
      <c r="B266" s="34" t="s">
        <v>1116</v>
      </c>
      <c r="C266" s="34" t="s">
        <v>1117</v>
      </c>
      <c r="D266" s="35">
        <f>ROUND(SUMIF(RV_DATA!AA228:AA231, 1203958368, RV_DATA!I228:I231), 6)</f>
        <v>5.28E-3</v>
      </c>
      <c r="E266" s="42">
        <f>ROUND(RV_DATA!K229, 6)</f>
        <v>54.81</v>
      </c>
      <c r="F266" s="42">
        <f>ROUND(SUMIF(RV_DATA!AA228:AA231, 1203958368, RV_DATA!M228:M231), 6)</f>
        <v>0.28999999999999998</v>
      </c>
      <c r="Q266">
        <v>3</v>
      </c>
    </row>
    <row r="267" spans="1:17" ht="57" x14ac:dyDescent="0.2">
      <c r="A267" s="41" t="s">
        <v>240</v>
      </c>
      <c r="B267" s="34" t="s">
        <v>241</v>
      </c>
      <c r="C267" s="34" t="s">
        <v>242</v>
      </c>
      <c r="D267" s="35">
        <f>ROUND(SUMIF(RV_DATA!AA228:AA231, -1378273173, RV_DATA!I228:I231), 6)</f>
        <v>6.0000000000000001E-3</v>
      </c>
      <c r="E267" s="42">
        <f>ROUND(RV_DATA!K231, 6)</f>
        <v>72169.899999999994</v>
      </c>
      <c r="F267" s="42">
        <f>ROUND(SUMIF(RV_DATA!AA228:AA231, -1378273173, RV_DATA!M228:M231), 6)</f>
        <v>433.02</v>
      </c>
      <c r="Q267">
        <v>3</v>
      </c>
    </row>
    <row r="268" spans="1:17" ht="99.75" x14ac:dyDescent="0.2">
      <c r="A268" s="41" t="s">
        <v>236</v>
      </c>
      <c r="B268" s="34" t="s">
        <v>237</v>
      </c>
      <c r="C268" s="34" t="s">
        <v>35</v>
      </c>
      <c r="D268" s="35">
        <f>ROUND(SUMIF(RV_DATA!AA228:AA231, 472379674, RV_DATA!I228:I231), 6)</f>
        <v>0.02</v>
      </c>
      <c r="E268" s="42">
        <f>ROUND(RV_DATA!K230, 6)</f>
        <v>99860.32</v>
      </c>
      <c r="F268" s="42">
        <f>ROUND(SUMIF(RV_DATA!AA228:AA231, 472379674, RV_DATA!M228:M231), 6)</f>
        <v>1997.21</v>
      </c>
      <c r="Q268">
        <v>3</v>
      </c>
    </row>
    <row r="269" spans="1:17" ht="42.75" x14ac:dyDescent="0.2">
      <c r="A269" s="41" t="s">
        <v>1118</v>
      </c>
      <c r="B269" s="34" t="s">
        <v>1120</v>
      </c>
      <c r="C269" s="34" t="s">
        <v>52</v>
      </c>
      <c r="D269" s="35">
        <f>ROUND(SUMIF(RV_DATA!AA228:AA231, -55341773, RV_DATA!I228:I231), 6)</f>
        <v>2.0100000000000001E-3</v>
      </c>
      <c r="E269" s="42">
        <f>ROUND(RV_DATA!K228, 6)</f>
        <v>16620.27</v>
      </c>
      <c r="F269" s="42">
        <f>ROUND(SUMIF(RV_DATA!AA228:AA231, -55341773, RV_DATA!M228:M231), 6)</f>
        <v>33.409999999999997</v>
      </c>
      <c r="Q269">
        <v>3</v>
      </c>
    </row>
    <row r="270" spans="1:17" ht="15" x14ac:dyDescent="0.25">
      <c r="A270" s="72" t="s">
        <v>1280</v>
      </c>
      <c r="B270" s="72"/>
      <c r="C270" s="72"/>
      <c r="D270" s="72"/>
      <c r="E270" s="73">
        <f>SUMIF(Q266:Q269, 3, F266:F269)</f>
        <v>2463.9299999999998</v>
      </c>
      <c r="F270" s="73"/>
    </row>
    <row r="271" spans="1:17" ht="16.5" x14ac:dyDescent="0.2">
      <c r="A271" s="68" t="str">
        <f>CONCATENATE("Раздел: ",IF(Source!G1922&lt;&gt;"Новый раздел", Source!G1922, ""))</f>
        <v>Раздел: Помещение 206 Кабинет иностранных языков</v>
      </c>
      <c r="B271" s="69"/>
      <c r="C271" s="69"/>
      <c r="D271" s="69"/>
      <c r="E271" s="69"/>
      <c r="F271" s="69"/>
    </row>
    <row r="272" spans="1:17" ht="14.25" x14ac:dyDescent="0.2">
      <c r="A272" s="70" t="s">
        <v>1279</v>
      </c>
      <c r="B272" s="71"/>
      <c r="C272" s="71"/>
      <c r="D272" s="71"/>
      <c r="E272" s="71"/>
      <c r="F272" s="71"/>
    </row>
    <row r="273" spans="1:17" ht="14.25" x14ac:dyDescent="0.2">
      <c r="A273" s="41" t="s">
        <v>1114</v>
      </c>
      <c r="B273" s="34" t="s">
        <v>1116</v>
      </c>
      <c r="C273" s="34" t="s">
        <v>1117</v>
      </c>
      <c r="D273" s="35">
        <f>ROUND(SUMIF(RV_DATA!AA233:AA236, 1203958368, RV_DATA!I233:I236), 6)</f>
        <v>3.5200000000000001E-3</v>
      </c>
      <c r="E273" s="42">
        <f>ROUND(RV_DATA!K234, 6)</f>
        <v>54.81</v>
      </c>
      <c r="F273" s="42">
        <f>ROUND(SUMIF(RV_DATA!AA233:AA236, 1203958368, RV_DATA!M233:M236), 6)</f>
        <v>0.19</v>
      </c>
      <c r="Q273">
        <v>3</v>
      </c>
    </row>
    <row r="274" spans="1:17" ht="57" x14ac:dyDescent="0.2">
      <c r="A274" s="41" t="s">
        <v>240</v>
      </c>
      <c r="B274" s="34" t="s">
        <v>241</v>
      </c>
      <c r="C274" s="34" t="s">
        <v>242</v>
      </c>
      <c r="D274" s="35">
        <f>ROUND(SUMIF(RV_DATA!AA233:AA236, -1378273173, RV_DATA!I233:I236), 6)</f>
        <v>2E-3</v>
      </c>
      <c r="E274" s="42">
        <f>ROUND(RV_DATA!K236, 6)</f>
        <v>72169.899999999994</v>
      </c>
      <c r="F274" s="42">
        <f>ROUND(SUMIF(RV_DATA!AA233:AA236, -1378273173, RV_DATA!M233:M236), 6)</f>
        <v>144.34</v>
      </c>
      <c r="Q274">
        <v>3</v>
      </c>
    </row>
    <row r="275" spans="1:17" ht="99.75" x14ac:dyDescent="0.2">
      <c r="A275" s="41" t="s">
        <v>236</v>
      </c>
      <c r="B275" s="34" t="s">
        <v>237</v>
      </c>
      <c r="C275" s="34" t="s">
        <v>35</v>
      </c>
      <c r="D275" s="35">
        <f>ROUND(SUMIF(RV_DATA!AA233:AA236, 472379674, RV_DATA!I233:I236), 6)</f>
        <v>1E-3</v>
      </c>
      <c r="E275" s="42">
        <f>ROUND(RV_DATA!K235, 6)</f>
        <v>99860.32</v>
      </c>
      <c r="F275" s="42">
        <f>ROUND(SUMIF(RV_DATA!AA233:AA236, 472379674, RV_DATA!M233:M236), 6)</f>
        <v>99.86</v>
      </c>
      <c r="Q275">
        <v>3</v>
      </c>
    </row>
    <row r="276" spans="1:17" ht="42.75" x14ac:dyDescent="0.2">
      <c r="A276" s="41" t="s">
        <v>1118</v>
      </c>
      <c r="B276" s="34" t="s">
        <v>1120</v>
      </c>
      <c r="C276" s="34" t="s">
        <v>52</v>
      </c>
      <c r="D276" s="35">
        <f>ROUND(SUMIF(RV_DATA!AA233:AA236, -55341773, RV_DATA!I233:I236), 6)</f>
        <v>1.34E-3</v>
      </c>
      <c r="E276" s="42">
        <f>ROUND(RV_DATA!K233, 6)</f>
        <v>16620.27</v>
      </c>
      <c r="F276" s="42">
        <f>ROUND(SUMIF(RV_DATA!AA233:AA236, -55341773, RV_DATA!M233:M236), 6)</f>
        <v>22.27</v>
      </c>
      <c r="Q276">
        <v>3</v>
      </c>
    </row>
    <row r="277" spans="1:17" ht="15" x14ac:dyDescent="0.25">
      <c r="A277" s="72" t="s">
        <v>1280</v>
      </c>
      <c r="B277" s="72"/>
      <c r="C277" s="72"/>
      <c r="D277" s="72"/>
      <c r="E277" s="73">
        <f>SUMIF(Q273:Q276, 3, F273:F276)</f>
        <v>266.65999999999997</v>
      </c>
      <c r="F277" s="73"/>
    </row>
    <row r="278" spans="1:17" ht="16.5" x14ac:dyDescent="0.2">
      <c r="A278" s="68" t="str">
        <f>CONCATENATE("Раздел: ",IF(Source!G1965&lt;&gt;"Новый раздел", Source!G1965, ""))</f>
        <v>Раздел: Помещение 207 Кабинет иностранных языков</v>
      </c>
      <c r="B278" s="69"/>
      <c r="C278" s="69"/>
      <c r="D278" s="69"/>
      <c r="E278" s="69"/>
      <c r="F278" s="69"/>
    </row>
    <row r="279" spans="1:17" ht="14.25" x14ac:dyDescent="0.2">
      <c r="A279" s="70" t="s">
        <v>1279</v>
      </c>
      <c r="B279" s="71"/>
      <c r="C279" s="71"/>
      <c r="D279" s="71"/>
      <c r="E279" s="71"/>
      <c r="F279" s="71"/>
    </row>
    <row r="280" spans="1:17" ht="14.25" x14ac:dyDescent="0.2">
      <c r="A280" s="41" t="s">
        <v>1114</v>
      </c>
      <c r="B280" s="34" t="s">
        <v>1116</v>
      </c>
      <c r="C280" s="34" t="s">
        <v>1117</v>
      </c>
      <c r="D280" s="35">
        <f>ROUND(SUMIF(RV_DATA!AA238:AA241, 1203958368, RV_DATA!I238:I241), 6)</f>
        <v>3.5200000000000001E-3</v>
      </c>
      <c r="E280" s="42">
        <f>ROUND(RV_DATA!K239, 6)</f>
        <v>54.81</v>
      </c>
      <c r="F280" s="42">
        <f>ROUND(SUMIF(RV_DATA!AA238:AA241, 1203958368, RV_DATA!M238:M241), 6)</f>
        <v>0.19</v>
      </c>
      <c r="Q280">
        <v>3</v>
      </c>
    </row>
    <row r="281" spans="1:17" ht="57" x14ac:dyDescent="0.2">
      <c r="A281" s="41" t="s">
        <v>240</v>
      </c>
      <c r="B281" s="34" t="s">
        <v>241</v>
      </c>
      <c r="C281" s="34" t="s">
        <v>242</v>
      </c>
      <c r="D281" s="35">
        <f>ROUND(SUMIF(RV_DATA!AA238:AA241, -1378273173, RV_DATA!I238:I241), 6)</f>
        <v>2E-3</v>
      </c>
      <c r="E281" s="42">
        <f>ROUND(RV_DATA!K241, 6)</f>
        <v>72169.899999999994</v>
      </c>
      <c r="F281" s="42">
        <f>ROUND(SUMIF(RV_DATA!AA238:AA241, -1378273173, RV_DATA!M238:M241), 6)</f>
        <v>144.34</v>
      </c>
      <c r="Q281">
        <v>3</v>
      </c>
    </row>
    <row r="282" spans="1:17" ht="99.75" x14ac:dyDescent="0.2">
      <c r="A282" s="41" t="s">
        <v>236</v>
      </c>
      <c r="B282" s="34" t="s">
        <v>237</v>
      </c>
      <c r="C282" s="34" t="s">
        <v>35</v>
      </c>
      <c r="D282" s="35">
        <f>ROUND(SUMIF(RV_DATA!AA238:AA241, 472379674, RV_DATA!I238:I241), 6)</f>
        <v>1E-3</v>
      </c>
      <c r="E282" s="42">
        <f>ROUND(RV_DATA!K240, 6)</f>
        <v>99860.32</v>
      </c>
      <c r="F282" s="42">
        <f>ROUND(SUMIF(RV_DATA!AA238:AA241, 472379674, RV_DATA!M238:M241), 6)</f>
        <v>99.86</v>
      </c>
      <c r="Q282">
        <v>3</v>
      </c>
    </row>
    <row r="283" spans="1:17" ht="42.75" x14ac:dyDescent="0.2">
      <c r="A283" s="41" t="s">
        <v>1118</v>
      </c>
      <c r="B283" s="34" t="s">
        <v>1120</v>
      </c>
      <c r="C283" s="34" t="s">
        <v>52</v>
      </c>
      <c r="D283" s="35">
        <f>ROUND(SUMIF(RV_DATA!AA238:AA241, -55341773, RV_DATA!I238:I241), 6)</f>
        <v>1.34E-3</v>
      </c>
      <c r="E283" s="42">
        <f>ROUND(RV_DATA!K238, 6)</f>
        <v>16620.27</v>
      </c>
      <c r="F283" s="42">
        <f>ROUND(SUMIF(RV_DATA!AA238:AA241, -55341773, RV_DATA!M238:M241), 6)</f>
        <v>22.27</v>
      </c>
      <c r="Q283">
        <v>3</v>
      </c>
    </row>
    <row r="284" spans="1:17" ht="15" x14ac:dyDescent="0.25">
      <c r="A284" s="72" t="s">
        <v>1280</v>
      </c>
      <c r="B284" s="72"/>
      <c r="C284" s="72"/>
      <c r="D284" s="72"/>
      <c r="E284" s="73">
        <f>SUMIF(Q280:Q283, 3, F280:F283)</f>
        <v>266.65999999999997</v>
      </c>
      <c r="F284" s="73"/>
    </row>
    <row r="285" spans="1:17" ht="16.5" x14ac:dyDescent="0.2">
      <c r="A285" s="68" t="str">
        <f>CONCATENATE("Раздел: ",IF(Source!G2008&lt;&gt;"Новый раздел", Source!G2008, ""))</f>
        <v>Раздел: Помещение 208 Учебный класс</v>
      </c>
      <c r="B285" s="69"/>
      <c r="C285" s="69"/>
      <c r="D285" s="69"/>
      <c r="E285" s="69"/>
      <c r="F285" s="69"/>
    </row>
    <row r="286" spans="1:17" ht="14.25" x14ac:dyDescent="0.2">
      <c r="A286" s="70" t="s">
        <v>1279</v>
      </c>
      <c r="B286" s="71"/>
      <c r="C286" s="71"/>
      <c r="D286" s="71"/>
      <c r="E286" s="71"/>
      <c r="F286" s="71"/>
    </row>
    <row r="287" spans="1:17" ht="14.25" x14ac:dyDescent="0.2">
      <c r="A287" s="41" t="s">
        <v>1114</v>
      </c>
      <c r="B287" s="34" t="s">
        <v>1116</v>
      </c>
      <c r="C287" s="34" t="s">
        <v>1117</v>
      </c>
      <c r="D287" s="35">
        <f>ROUND(SUMIF(RV_DATA!AA243:AA246, 1203958368, RV_DATA!I243:I246), 6)</f>
        <v>3.5200000000000001E-3</v>
      </c>
      <c r="E287" s="42">
        <f>ROUND(RV_DATA!K244, 6)</f>
        <v>54.81</v>
      </c>
      <c r="F287" s="42">
        <f>ROUND(SUMIF(RV_DATA!AA243:AA246, 1203958368, RV_DATA!M243:M246), 6)</f>
        <v>0.19</v>
      </c>
      <c r="Q287">
        <v>3</v>
      </c>
    </row>
    <row r="288" spans="1:17" ht="57" x14ac:dyDescent="0.2">
      <c r="A288" s="41" t="s">
        <v>240</v>
      </c>
      <c r="B288" s="34" t="s">
        <v>241</v>
      </c>
      <c r="C288" s="34" t="s">
        <v>242</v>
      </c>
      <c r="D288" s="35">
        <f>ROUND(SUMIF(RV_DATA!AA243:AA246, -1378273173, RV_DATA!I243:I246), 6)</f>
        <v>2E-3</v>
      </c>
      <c r="E288" s="42">
        <f>ROUND(RV_DATA!K246, 6)</f>
        <v>72169.899999999994</v>
      </c>
      <c r="F288" s="42">
        <f>ROUND(SUMIF(RV_DATA!AA243:AA246, -1378273173, RV_DATA!M243:M246), 6)</f>
        <v>144.34</v>
      </c>
      <c r="Q288">
        <v>3</v>
      </c>
    </row>
    <row r="289" spans="1:17" ht="99.75" x14ac:dyDescent="0.2">
      <c r="A289" s="41" t="s">
        <v>236</v>
      </c>
      <c r="B289" s="34" t="s">
        <v>237</v>
      </c>
      <c r="C289" s="34" t="s">
        <v>35</v>
      </c>
      <c r="D289" s="35">
        <f>ROUND(SUMIF(RV_DATA!AA243:AA246, 472379674, RV_DATA!I243:I246), 6)</f>
        <v>1E-3</v>
      </c>
      <c r="E289" s="42">
        <f>ROUND(RV_DATA!K245, 6)</f>
        <v>99860.32</v>
      </c>
      <c r="F289" s="42">
        <f>ROUND(SUMIF(RV_DATA!AA243:AA246, 472379674, RV_DATA!M243:M246), 6)</f>
        <v>99.86</v>
      </c>
      <c r="Q289">
        <v>3</v>
      </c>
    </row>
    <row r="290" spans="1:17" ht="42.75" x14ac:dyDescent="0.2">
      <c r="A290" s="41" t="s">
        <v>1118</v>
      </c>
      <c r="B290" s="34" t="s">
        <v>1120</v>
      </c>
      <c r="C290" s="34" t="s">
        <v>52</v>
      </c>
      <c r="D290" s="35">
        <f>ROUND(SUMIF(RV_DATA!AA243:AA246, -55341773, RV_DATA!I243:I246), 6)</f>
        <v>1.34E-3</v>
      </c>
      <c r="E290" s="42">
        <f>ROUND(RV_DATA!K243, 6)</f>
        <v>16620.27</v>
      </c>
      <c r="F290" s="42">
        <f>ROUND(SUMIF(RV_DATA!AA243:AA246, -55341773, RV_DATA!M243:M246), 6)</f>
        <v>22.27</v>
      </c>
      <c r="Q290">
        <v>3</v>
      </c>
    </row>
    <row r="291" spans="1:17" ht="15" x14ac:dyDescent="0.25">
      <c r="A291" s="72" t="s">
        <v>1280</v>
      </c>
      <c r="B291" s="72"/>
      <c r="C291" s="72"/>
      <c r="D291" s="72"/>
      <c r="E291" s="73">
        <f>SUMIF(Q287:Q290, 3, F287:F290)</f>
        <v>266.65999999999997</v>
      </c>
      <c r="F291" s="73"/>
    </row>
    <row r="292" spans="1:17" ht="16.5" x14ac:dyDescent="0.2">
      <c r="A292" s="68" t="str">
        <f>CONCATENATE("Раздел: ",IF(Source!G2051&lt;&gt;"Новый раздел", Source!G2051, ""))</f>
        <v>Раздел: Помещение 209 Учебный класс</v>
      </c>
      <c r="B292" s="69"/>
      <c r="C292" s="69"/>
      <c r="D292" s="69"/>
      <c r="E292" s="69"/>
      <c r="F292" s="69"/>
    </row>
    <row r="293" spans="1:17" ht="14.25" x14ac:dyDescent="0.2">
      <c r="A293" s="70" t="s">
        <v>1279</v>
      </c>
      <c r="B293" s="71"/>
      <c r="C293" s="71"/>
      <c r="D293" s="71"/>
      <c r="E293" s="71"/>
      <c r="F293" s="71"/>
    </row>
    <row r="294" spans="1:17" ht="14.25" x14ac:dyDescent="0.2">
      <c r="A294" s="41" t="s">
        <v>1114</v>
      </c>
      <c r="B294" s="34" t="s">
        <v>1116</v>
      </c>
      <c r="C294" s="34" t="s">
        <v>1117</v>
      </c>
      <c r="D294" s="35">
        <f>ROUND(SUMIF(RV_DATA!AA248:AA251, 1203958368, RV_DATA!I248:I251), 6)</f>
        <v>3.5200000000000001E-3</v>
      </c>
      <c r="E294" s="42">
        <f>ROUND(RV_DATA!K249, 6)</f>
        <v>54.81</v>
      </c>
      <c r="F294" s="42">
        <f>ROUND(SUMIF(RV_DATA!AA248:AA251, 1203958368, RV_DATA!M248:M251), 6)</f>
        <v>0.19</v>
      </c>
      <c r="Q294">
        <v>3</v>
      </c>
    </row>
    <row r="295" spans="1:17" ht="57" x14ac:dyDescent="0.2">
      <c r="A295" s="41" t="s">
        <v>240</v>
      </c>
      <c r="B295" s="34" t="s">
        <v>241</v>
      </c>
      <c r="C295" s="34" t="s">
        <v>242</v>
      </c>
      <c r="D295" s="35">
        <f>ROUND(SUMIF(RV_DATA!AA248:AA251, -1378273173, RV_DATA!I248:I251), 6)</f>
        <v>2E-3</v>
      </c>
      <c r="E295" s="42">
        <f>ROUND(RV_DATA!K251, 6)</f>
        <v>72169.899999999994</v>
      </c>
      <c r="F295" s="42">
        <f>ROUND(SUMIF(RV_DATA!AA248:AA251, -1378273173, RV_DATA!M248:M251), 6)</f>
        <v>144.34</v>
      </c>
      <c r="Q295">
        <v>3</v>
      </c>
    </row>
    <row r="296" spans="1:17" ht="99.75" x14ac:dyDescent="0.2">
      <c r="A296" s="41" t="s">
        <v>236</v>
      </c>
      <c r="B296" s="34" t="s">
        <v>237</v>
      </c>
      <c r="C296" s="34" t="s">
        <v>35</v>
      </c>
      <c r="D296" s="35">
        <f>ROUND(SUMIF(RV_DATA!AA248:AA251, 472379674, RV_DATA!I248:I251), 6)</f>
        <v>1E-3</v>
      </c>
      <c r="E296" s="42">
        <f>ROUND(RV_DATA!K250, 6)</f>
        <v>99860.32</v>
      </c>
      <c r="F296" s="42">
        <f>ROUND(SUMIF(RV_DATA!AA248:AA251, 472379674, RV_DATA!M248:M251), 6)</f>
        <v>99.86</v>
      </c>
      <c r="Q296">
        <v>3</v>
      </c>
    </row>
    <row r="297" spans="1:17" ht="42.75" x14ac:dyDescent="0.2">
      <c r="A297" s="41" t="s">
        <v>1118</v>
      </c>
      <c r="B297" s="34" t="s">
        <v>1120</v>
      </c>
      <c r="C297" s="34" t="s">
        <v>52</v>
      </c>
      <c r="D297" s="35">
        <f>ROUND(SUMIF(RV_DATA!AA248:AA251, -55341773, RV_DATA!I248:I251), 6)</f>
        <v>1.34E-3</v>
      </c>
      <c r="E297" s="42">
        <f>ROUND(RV_DATA!K248, 6)</f>
        <v>16620.27</v>
      </c>
      <c r="F297" s="42">
        <f>ROUND(SUMIF(RV_DATA!AA248:AA251, -55341773, RV_DATA!M248:M251), 6)</f>
        <v>22.27</v>
      </c>
      <c r="Q297">
        <v>3</v>
      </c>
    </row>
    <row r="298" spans="1:17" ht="15" x14ac:dyDescent="0.25">
      <c r="A298" s="72" t="s">
        <v>1280</v>
      </c>
      <c r="B298" s="72"/>
      <c r="C298" s="72"/>
      <c r="D298" s="72"/>
      <c r="E298" s="73">
        <f>SUMIF(Q294:Q297, 3, F294:F297)</f>
        <v>266.65999999999997</v>
      </c>
      <c r="F298" s="73"/>
    </row>
    <row r="299" spans="1:17" ht="16.5" x14ac:dyDescent="0.2">
      <c r="A299" s="68" t="str">
        <f>CONCATENATE("Раздел: ",IF(Source!G2094&lt;&gt;"Новый раздел", Source!G2094, ""))</f>
        <v>Раздел: Помещение 216 Учебный класс</v>
      </c>
      <c r="B299" s="69"/>
      <c r="C299" s="69"/>
      <c r="D299" s="69"/>
      <c r="E299" s="69"/>
      <c r="F299" s="69"/>
    </row>
    <row r="300" spans="1:17" ht="14.25" x14ac:dyDescent="0.2">
      <c r="A300" s="70" t="s">
        <v>1279</v>
      </c>
      <c r="B300" s="71"/>
      <c r="C300" s="71"/>
      <c r="D300" s="71"/>
      <c r="E300" s="71"/>
      <c r="F300" s="71"/>
    </row>
    <row r="301" spans="1:17" ht="14.25" x14ac:dyDescent="0.2">
      <c r="A301" s="41" t="s">
        <v>1114</v>
      </c>
      <c r="B301" s="34" t="s">
        <v>1116</v>
      </c>
      <c r="C301" s="34" t="s">
        <v>1117</v>
      </c>
      <c r="D301" s="35">
        <f>ROUND(SUMIF(RV_DATA!AA253:AA256, 1203958368, RV_DATA!I253:I256), 6)</f>
        <v>3.5200000000000001E-3</v>
      </c>
      <c r="E301" s="42">
        <f>ROUND(RV_DATA!K254, 6)</f>
        <v>54.81</v>
      </c>
      <c r="F301" s="42">
        <f>ROUND(SUMIF(RV_DATA!AA253:AA256, 1203958368, RV_DATA!M253:M256), 6)</f>
        <v>0.19</v>
      </c>
      <c r="Q301">
        <v>3</v>
      </c>
    </row>
    <row r="302" spans="1:17" ht="57" x14ac:dyDescent="0.2">
      <c r="A302" s="41" t="s">
        <v>240</v>
      </c>
      <c r="B302" s="34" t="s">
        <v>241</v>
      </c>
      <c r="C302" s="34" t="s">
        <v>242</v>
      </c>
      <c r="D302" s="35">
        <f>ROUND(SUMIF(RV_DATA!AA253:AA256, -1378273173, RV_DATA!I253:I256), 6)</f>
        <v>2E-3</v>
      </c>
      <c r="E302" s="42">
        <f>ROUND(RV_DATA!K256, 6)</f>
        <v>72169.899999999994</v>
      </c>
      <c r="F302" s="42">
        <f>ROUND(SUMIF(RV_DATA!AA253:AA256, -1378273173, RV_DATA!M253:M256), 6)</f>
        <v>144.34</v>
      </c>
      <c r="Q302">
        <v>3</v>
      </c>
    </row>
    <row r="303" spans="1:17" ht="99.75" x14ac:dyDescent="0.2">
      <c r="A303" s="41" t="s">
        <v>236</v>
      </c>
      <c r="B303" s="34" t="s">
        <v>237</v>
      </c>
      <c r="C303" s="34" t="s">
        <v>35</v>
      </c>
      <c r="D303" s="35">
        <f>ROUND(SUMIF(RV_DATA!AA253:AA256, 472379674, RV_DATA!I253:I256), 6)</f>
        <v>1E-3</v>
      </c>
      <c r="E303" s="42">
        <f>ROUND(RV_DATA!K255, 6)</f>
        <v>99860.32</v>
      </c>
      <c r="F303" s="42">
        <f>ROUND(SUMIF(RV_DATA!AA253:AA256, 472379674, RV_DATA!M253:M256), 6)</f>
        <v>99.86</v>
      </c>
      <c r="Q303">
        <v>3</v>
      </c>
    </row>
    <row r="304" spans="1:17" ht="42.75" x14ac:dyDescent="0.2">
      <c r="A304" s="41" t="s">
        <v>1118</v>
      </c>
      <c r="B304" s="34" t="s">
        <v>1120</v>
      </c>
      <c r="C304" s="34" t="s">
        <v>52</v>
      </c>
      <c r="D304" s="35">
        <f>ROUND(SUMIF(RV_DATA!AA253:AA256, -55341773, RV_DATA!I253:I256), 6)</f>
        <v>1.34E-3</v>
      </c>
      <c r="E304" s="42">
        <f>ROUND(RV_DATA!K253, 6)</f>
        <v>16620.27</v>
      </c>
      <c r="F304" s="42">
        <f>ROUND(SUMIF(RV_DATA!AA253:AA256, -55341773, RV_DATA!M253:M256), 6)</f>
        <v>22.27</v>
      </c>
      <c r="Q304">
        <v>3</v>
      </c>
    </row>
    <row r="305" spans="1:17" ht="15" x14ac:dyDescent="0.25">
      <c r="A305" s="72" t="s">
        <v>1280</v>
      </c>
      <c r="B305" s="72"/>
      <c r="C305" s="72"/>
      <c r="D305" s="72"/>
      <c r="E305" s="73">
        <f>SUMIF(Q301:Q304, 3, F301:F304)</f>
        <v>266.65999999999997</v>
      </c>
      <c r="F305" s="73"/>
    </row>
    <row r="306" spans="1:17" ht="16.5" x14ac:dyDescent="0.2">
      <c r="A306" s="68" t="str">
        <f>CONCATENATE("Раздел: ",IF(Source!G2137&lt;&gt;"Новый раздел", Source!G2137, ""))</f>
        <v>Раздел: Помещение 217 Учебный класс</v>
      </c>
      <c r="B306" s="69"/>
      <c r="C306" s="69"/>
      <c r="D306" s="69"/>
      <c r="E306" s="69"/>
      <c r="F306" s="69"/>
    </row>
    <row r="307" spans="1:17" ht="14.25" x14ac:dyDescent="0.2">
      <c r="A307" s="70" t="s">
        <v>1279</v>
      </c>
      <c r="B307" s="71"/>
      <c r="C307" s="71"/>
      <c r="D307" s="71"/>
      <c r="E307" s="71"/>
      <c r="F307" s="71"/>
    </row>
    <row r="308" spans="1:17" ht="14.25" x14ac:dyDescent="0.2">
      <c r="A308" s="41" t="s">
        <v>1114</v>
      </c>
      <c r="B308" s="34" t="s">
        <v>1116</v>
      </c>
      <c r="C308" s="34" t="s">
        <v>1117</v>
      </c>
      <c r="D308" s="35">
        <f>ROUND(SUMIF(RV_DATA!AA258:AA261, 1203958368, RV_DATA!I258:I261), 6)</f>
        <v>3.5200000000000001E-3</v>
      </c>
      <c r="E308" s="42">
        <f>ROUND(RV_DATA!K259, 6)</f>
        <v>54.81</v>
      </c>
      <c r="F308" s="42">
        <f>ROUND(SUMIF(RV_DATA!AA258:AA261, 1203958368, RV_DATA!M258:M261), 6)</f>
        <v>0.19</v>
      </c>
      <c r="Q308">
        <v>3</v>
      </c>
    </row>
    <row r="309" spans="1:17" ht="57" x14ac:dyDescent="0.2">
      <c r="A309" s="41" t="s">
        <v>240</v>
      </c>
      <c r="B309" s="34" t="s">
        <v>241</v>
      </c>
      <c r="C309" s="34" t="s">
        <v>242</v>
      </c>
      <c r="D309" s="35">
        <f>ROUND(SUMIF(RV_DATA!AA258:AA261, -1378273173, RV_DATA!I258:I261), 6)</f>
        <v>2E-3</v>
      </c>
      <c r="E309" s="42">
        <f>ROUND(RV_DATA!K261, 6)</f>
        <v>72169.899999999994</v>
      </c>
      <c r="F309" s="42">
        <f>ROUND(SUMIF(RV_DATA!AA258:AA261, -1378273173, RV_DATA!M258:M261), 6)</f>
        <v>144.34</v>
      </c>
      <c r="Q309">
        <v>3</v>
      </c>
    </row>
    <row r="310" spans="1:17" ht="99.75" x14ac:dyDescent="0.2">
      <c r="A310" s="41" t="s">
        <v>236</v>
      </c>
      <c r="B310" s="34" t="s">
        <v>237</v>
      </c>
      <c r="C310" s="34" t="s">
        <v>35</v>
      </c>
      <c r="D310" s="35">
        <f>ROUND(SUMIF(RV_DATA!AA258:AA261, 472379674, RV_DATA!I258:I261), 6)</f>
        <v>1E-3</v>
      </c>
      <c r="E310" s="42">
        <f>ROUND(RV_DATA!K260, 6)</f>
        <v>99860.32</v>
      </c>
      <c r="F310" s="42">
        <f>ROUND(SUMIF(RV_DATA!AA258:AA261, 472379674, RV_DATA!M258:M261), 6)</f>
        <v>99.86</v>
      </c>
      <c r="Q310">
        <v>3</v>
      </c>
    </row>
    <row r="311" spans="1:17" ht="42.75" x14ac:dyDescent="0.2">
      <c r="A311" s="41" t="s">
        <v>1118</v>
      </c>
      <c r="B311" s="34" t="s">
        <v>1120</v>
      </c>
      <c r="C311" s="34" t="s">
        <v>52</v>
      </c>
      <c r="D311" s="35">
        <f>ROUND(SUMIF(RV_DATA!AA258:AA261, -55341773, RV_DATA!I258:I261), 6)</f>
        <v>1.34E-3</v>
      </c>
      <c r="E311" s="42">
        <f>ROUND(RV_DATA!K258, 6)</f>
        <v>16620.27</v>
      </c>
      <c r="F311" s="42">
        <f>ROUND(SUMIF(RV_DATA!AA258:AA261, -55341773, RV_DATA!M258:M261), 6)</f>
        <v>22.27</v>
      </c>
      <c r="Q311">
        <v>3</v>
      </c>
    </row>
    <row r="312" spans="1:17" ht="15" x14ac:dyDescent="0.25">
      <c r="A312" s="72" t="s">
        <v>1280</v>
      </c>
      <c r="B312" s="72"/>
      <c r="C312" s="72"/>
      <c r="D312" s="72"/>
      <c r="E312" s="73">
        <f>SUMIF(Q308:Q311, 3, F308:F311)</f>
        <v>266.65999999999997</v>
      </c>
      <c r="F312" s="73"/>
    </row>
    <row r="313" spans="1:17" ht="16.5" x14ac:dyDescent="0.2">
      <c r="A313" s="68" t="str">
        <f>CONCATENATE("Раздел: ",IF(Source!G2180&lt;&gt;"Новый раздел", Source!G2180, ""))</f>
        <v>Раздел: Помещение 218 Лаборантская</v>
      </c>
      <c r="B313" s="69"/>
      <c r="C313" s="69"/>
      <c r="D313" s="69"/>
      <c r="E313" s="69"/>
      <c r="F313" s="69"/>
    </row>
    <row r="314" spans="1:17" ht="14.25" x14ac:dyDescent="0.2">
      <c r="A314" s="70" t="s">
        <v>1279</v>
      </c>
      <c r="B314" s="71"/>
      <c r="C314" s="71"/>
      <c r="D314" s="71"/>
      <c r="E314" s="71"/>
      <c r="F314" s="71"/>
    </row>
    <row r="315" spans="1:17" ht="14.25" x14ac:dyDescent="0.2">
      <c r="A315" s="41" t="s">
        <v>1114</v>
      </c>
      <c r="B315" s="34" t="s">
        <v>1116</v>
      </c>
      <c r="C315" s="34" t="s">
        <v>1117</v>
      </c>
      <c r="D315" s="35">
        <f>ROUND(SUMIF(RV_DATA!AA263:AA266, 1203958368, RV_DATA!I263:I266), 6)</f>
        <v>3.5200000000000001E-3</v>
      </c>
      <c r="E315" s="42">
        <f>ROUND(RV_DATA!K264, 6)</f>
        <v>54.81</v>
      </c>
      <c r="F315" s="42">
        <f>ROUND(SUMIF(RV_DATA!AA263:AA266, 1203958368, RV_DATA!M263:M266), 6)</f>
        <v>0.19</v>
      </c>
      <c r="Q315">
        <v>3</v>
      </c>
    </row>
    <row r="316" spans="1:17" ht="57" x14ac:dyDescent="0.2">
      <c r="A316" s="41" t="s">
        <v>240</v>
      </c>
      <c r="B316" s="34" t="s">
        <v>241</v>
      </c>
      <c r="C316" s="34" t="s">
        <v>242</v>
      </c>
      <c r="D316" s="35">
        <f>ROUND(SUMIF(RV_DATA!AA263:AA266, -1378273173, RV_DATA!I263:I266), 6)</f>
        <v>2E-3</v>
      </c>
      <c r="E316" s="42">
        <f>ROUND(RV_DATA!K266, 6)</f>
        <v>72169.899999999994</v>
      </c>
      <c r="F316" s="42">
        <f>ROUND(SUMIF(RV_DATA!AA263:AA266, -1378273173, RV_DATA!M263:M266), 6)</f>
        <v>144.34</v>
      </c>
      <c r="Q316">
        <v>3</v>
      </c>
    </row>
    <row r="317" spans="1:17" ht="99.75" x14ac:dyDescent="0.2">
      <c r="A317" s="41" t="s">
        <v>236</v>
      </c>
      <c r="B317" s="34" t="s">
        <v>237</v>
      </c>
      <c r="C317" s="34" t="s">
        <v>35</v>
      </c>
      <c r="D317" s="35">
        <f>ROUND(SUMIF(RV_DATA!AA263:AA266, 472379674, RV_DATA!I263:I266), 6)</f>
        <v>1E-3</v>
      </c>
      <c r="E317" s="42">
        <f>ROUND(RV_DATA!K265, 6)</f>
        <v>99860.32</v>
      </c>
      <c r="F317" s="42">
        <f>ROUND(SUMIF(RV_DATA!AA263:AA266, 472379674, RV_DATA!M263:M266), 6)</f>
        <v>99.86</v>
      </c>
      <c r="Q317">
        <v>3</v>
      </c>
    </row>
    <row r="318" spans="1:17" ht="42.75" x14ac:dyDescent="0.2">
      <c r="A318" s="41" t="s">
        <v>1118</v>
      </c>
      <c r="B318" s="34" t="s">
        <v>1120</v>
      </c>
      <c r="C318" s="34" t="s">
        <v>52</v>
      </c>
      <c r="D318" s="35">
        <f>ROUND(SUMIF(RV_DATA!AA263:AA266, -55341773, RV_DATA!I263:I266), 6)</f>
        <v>1.34E-3</v>
      </c>
      <c r="E318" s="42">
        <f>ROUND(RV_DATA!K263, 6)</f>
        <v>16620.27</v>
      </c>
      <c r="F318" s="42">
        <f>ROUND(SUMIF(RV_DATA!AA263:AA266, -55341773, RV_DATA!M263:M266), 6)</f>
        <v>22.27</v>
      </c>
      <c r="Q318">
        <v>3</v>
      </c>
    </row>
    <row r="319" spans="1:17" ht="15" x14ac:dyDescent="0.25">
      <c r="A319" s="72" t="s">
        <v>1280</v>
      </c>
      <c r="B319" s="72"/>
      <c r="C319" s="72"/>
      <c r="D319" s="72"/>
      <c r="E319" s="73">
        <f>SUMIF(Q315:Q318, 3, F315:F318)</f>
        <v>266.65999999999997</v>
      </c>
      <c r="F319" s="73"/>
    </row>
    <row r="320" spans="1:17" ht="16.5" x14ac:dyDescent="0.2">
      <c r="A320" s="68" t="str">
        <f>CONCATENATE("Раздел: ",IF(Source!G2223&lt;&gt;"Новый раздел", Source!G2223, ""))</f>
        <v>Раздел: Помещение 219 кабинет ИТК</v>
      </c>
      <c r="B320" s="69"/>
      <c r="C320" s="69"/>
      <c r="D320" s="69"/>
      <c r="E320" s="69"/>
      <c r="F320" s="69"/>
    </row>
    <row r="321" spans="1:17" ht="14.25" x14ac:dyDescent="0.2">
      <c r="A321" s="70" t="s">
        <v>1279</v>
      </c>
      <c r="B321" s="71"/>
      <c r="C321" s="71"/>
      <c r="D321" s="71"/>
      <c r="E321" s="71"/>
      <c r="F321" s="71"/>
    </row>
    <row r="322" spans="1:17" ht="28.5" x14ac:dyDescent="0.2">
      <c r="A322" s="41" t="s">
        <v>1087</v>
      </c>
      <c r="B322" s="34" t="s">
        <v>1089</v>
      </c>
      <c r="C322" s="34" t="s">
        <v>52</v>
      </c>
      <c r="D322" s="35">
        <f>ROUND(SUMIF(RV_DATA!AA268:AA289, -1296774037, RV_DATA!I268:I289), 6)</f>
        <v>2.1</v>
      </c>
      <c r="E322" s="42">
        <f>ROUND(RV_DATA!K281, 6)</f>
        <v>1415.18</v>
      </c>
      <c r="F322" s="42">
        <f>ROUND(SUMIF(RV_DATA!AA268:AA289, -1296774037, RV_DATA!M268:M289), 6)</f>
        <v>2971.88</v>
      </c>
      <c r="Q322">
        <v>3</v>
      </c>
    </row>
    <row r="323" spans="1:17" ht="14.25" x14ac:dyDescent="0.2">
      <c r="A323" s="41" t="s">
        <v>992</v>
      </c>
      <c r="B323" s="34" t="s">
        <v>994</v>
      </c>
      <c r="C323" s="34" t="s">
        <v>995</v>
      </c>
      <c r="D323" s="35">
        <f>ROUND(SUMIF(RV_DATA!AA268:AA289, -2066596354, RV_DATA!I268:I289), 6)</f>
        <v>7.7700000000000002E-4</v>
      </c>
      <c r="E323" s="42">
        <f>ROUND(RV_DATA!K280, 6)</f>
        <v>190540.34</v>
      </c>
      <c r="F323" s="42">
        <f>ROUND(SUMIF(RV_DATA!AA268:AA289, -2066596354, RV_DATA!M268:M289), 6)</f>
        <v>148.05000000000001</v>
      </c>
      <c r="Q323">
        <v>3</v>
      </c>
    </row>
    <row r="324" spans="1:17" ht="14.25" x14ac:dyDescent="0.2">
      <c r="A324" s="41" t="s">
        <v>996</v>
      </c>
      <c r="B324" s="34" t="s">
        <v>998</v>
      </c>
      <c r="C324" s="34" t="s">
        <v>18</v>
      </c>
      <c r="D324" s="35">
        <f>ROUND(SUMIF(RV_DATA!AA268:AA289, -274985448, RV_DATA!I268:I289), 6)</f>
        <v>4.2</v>
      </c>
      <c r="E324" s="42">
        <f>ROUND(RV_DATA!K279, 6)</f>
        <v>997.35</v>
      </c>
      <c r="F324" s="42">
        <f>ROUND(SUMIF(RV_DATA!AA268:AA289, -274985448, RV_DATA!M268:M289), 6)</f>
        <v>4188.87</v>
      </c>
      <c r="Q324">
        <v>3</v>
      </c>
    </row>
    <row r="325" spans="1:17" ht="28.5" x14ac:dyDescent="0.2">
      <c r="A325" s="41" t="s">
        <v>1027</v>
      </c>
      <c r="B325" s="34" t="s">
        <v>1029</v>
      </c>
      <c r="C325" s="34" t="s">
        <v>1030</v>
      </c>
      <c r="D325" s="35">
        <f>ROUND(SUMIF(RV_DATA!AA268:AA289, -1596111638, RV_DATA!I268:I289), 6)</f>
        <v>0.08</v>
      </c>
      <c r="E325" s="42">
        <f>ROUND(RV_DATA!K288, 6)</f>
        <v>363.22</v>
      </c>
      <c r="F325" s="42">
        <f>ROUND(SUMIF(RV_DATA!AA268:AA289, -1596111638, RV_DATA!M268:M289), 6)</f>
        <v>29.06</v>
      </c>
      <c r="Q325">
        <v>3</v>
      </c>
    </row>
    <row r="326" spans="1:17" ht="28.5" x14ac:dyDescent="0.2">
      <c r="A326" s="41" t="s">
        <v>1090</v>
      </c>
      <c r="B326" s="34" t="s">
        <v>1092</v>
      </c>
      <c r="C326" s="34" t="s">
        <v>1002</v>
      </c>
      <c r="D326" s="35">
        <f>ROUND(SUMIF(RV_DATA!AA268:AA289, 892245811, RV_DATA!I268:I289), 6)</f>
        <v>105</v>
      </c>
      <c r="E326" s="42">
        <f>ROUND(RV_DATA!K278, 6)</f>
        <v>658.59</v>
      </c>
      <c r="F326" s="42">
        <f>ROUND(SUMIF(RV_DATA!AA268:AA289, 892245811, RV_DATA!M268:M289), 6)</f>
        <v>69151.95</v>
      </c>
      <c r="Q326">
        <v>3</v>
      </c>
    </row>
    <row r="327" spans="1:17" ht="28.5" x14ac:dyDescent="0.2">
      <c r="A327" s="41" t="s">
        <v>1093</v>
      </c>
      <c r="B327" s="34" t="s">
        <v>1095</v>
      </c>
      <c r="C327" s="34" t="s">
        <v>52</v>
      </c>
      <c r="D327" s="35">
        <f>ROUND(SUMIF(RV_DATA!AA268:AA289, -1719495285, RV_DATA!I268:I289), 6)</f>
        <v>15.75</v>
      </c>
      <c r="E327" s="42">
        <f>ROUND(RV_DATA!K277, 6)</f>
        <v>153.13</v>
      </c>
      <c r="F327" s="42">
        <f>ROUND(SUMIF(RV_DATA!AA268:AA289, -1719495285, RV_DATA!M268:M289), 6)</f>
        <v>2411.8000000000002</v>
      </c>
      <c r="Q327">
        <v>3</v>
      </c>
    </row>
    <row r="328" spans="1:17" ht="28.5" x14ac:dyDescent="0.2">
      <c r="A328" s="41" t="s">
        <v>1096</v>
      </c>
      <c r="B328" s="34" t="s">
        <v>1098</v>
      </c>
      <c r="C328" s="34" t="s">
        <v>52</v>
      </c>
      <c r="D328" s="35">
        <f>ROUND(SUMIF(RV_DATA!AA268:AA289, 528708715, RV_DATA!I268:I289), 6)</f>
        <v>4.2</v>
      </c>
      <c r="E328" s="42">
        <f>ROUND(RV_DATA!K276, 6)</f>
        <v>172.42</v>
      </c>
      <c r="F328" s="42">
        <f>ROUND(SUMIF(RV_DATA!AA268:AA289, 528708715, RV_DATA!M268:M289), 6)</f>
        <v>724.16</v>
      </c>
      <c r="Q328">
        <v>3</v>
      </c>
    </row>
    <row r="329" spans="1:17" ht="28.5" x14ac:dyDescent="0.2">
      <c r="A329" s="41" t="s">
        <v>1099</v>
      </c>
      <c r="B329" s="34" t="s">
        <v>1101</v>
      </c>
      <c r="C329" s="34" t="s">
        <v>52</v>
      </c>
      <c r="D329" s="35">
        <f>ROUND(SUMIF(RV_DATA!AA268:AA289, -158674467, RV_DATA!I268:I289), 6)</f>
        <v>4.2</v>
      </c>
      <c r="E329" s="42">
        <f>ROUND(RV_DATA!K275, 6)</f>
        <v>54.24</v>
      </c>
      <c r="F329" s="42">
        <f>ROUND(SUMIF(RV_DATA!AA268:AA289, -158674467, RV_DATA!M268:M289), 6)</f>
        <v>227.81</v>
      </c>
      <c r="Q329">
        <v>3</v>
      </c>
    </row>
    <row r="330" spans="1:17" ht="28.5" x14ac:dyDescent="0.2">
      <c r="A330" s="41" t="s">
        <v>1102</v>
      </c>
      <c r="B330" s="34" t="s">
        <v>1104</v>
      </c>
      <c r="C330" s="34" t="s">
        <v>52</v>
      </c>
      <c r="D330" s="35">
        <f>ROUND(SUMIF(RV_DATA!AA268:AA289, 746688475, RV_DATA!I268:I289), 6)</f>
        <v>2.1</v>
      </c>
      <c r="E330" s="42">
        <f>ROUND(RV_DATA!K274, 6)</f>
        <v>666.11</v>
      </c>
      <c r="F330" s="42">
        <f>ROUND(SUMIF(RV_DATA!AA268:AA289, 746688475, RV_DATA!M268:M289), 6)</f>
        <v>1398.83</v>
      </c>
      <c r="Q330">
        <v>3</v>
      </c>
    </row>
    <row r="331" spans="1:17" ht="28.5" x14ac:dyDescent="0.2">
      <c r="A331" s="41" t="s">
        <v>1105</v>
      </c>
      <c r="B331" s="34" t="s">
        <v>1107</v>
      </c>
      <c r="C331" s="34" t="s">
        <v>52</v>
      </c>
      <c r="D331" s="35">
        <f>ROUND(SUMIF(RV_DATA!AA268:AA289, -619013872, RV_DATA!I268:I289), 6)</f>
        <v>15.75</v>
      </c>
      <c r="E331" s="42">
        <f>ROUND(RV_DATA!K273, 6)</f>
        <v>776.23</v>
      </c>
      <c r="F331" s="42">
        <f>ROUND(SUMIF(RV_DATA!AA268:AA289, -619013872, RV_DATA!M268:M289), 6)</f>
        <v>12225.62</v>
      </c>
      <c r="Q331">
        <v>3</v>
      </c>
    </row>
    <row r="332" spans="1:17" ht="28.5" x14ac:dyDescent="0.2">
      <c r="A332" s="41" t="s">
        <v>1108</v>
      </c>
      <c r="B332" s="34" t="s">
        <v>1110</v>
      </c>
      <c r="C332" s="34" t="s">
        <v>52</v>
      </c>
      <c r="D332" s="35">
        <f>ROUND(SUMIF(RV_DATA!AA268:AA289, 1537823898, RV_DATA!I268:I289), 6)</f>
        <v>2.1</v>
      </c>
      <c r="E332" s="42">
        <f>ROUND(RV_DATA!K272, 6)</f>
        <v>947.75</v>
      </c>
      <c r="F332" s="42">
        <f>ROUND(SUMIF(RV_DATA!AA268:AA289, 1537823898, RV_DATA!M268:M289), 6)</f>
        <v>1990.28</v>
      </c>
      <c r="Q332">
        <v>3</v>
      </c>
    </row>
    <row r="333" spans="1:17" ht="14.25" x14ac:dyDescent="0.2">
      <c r="A333" s="41" t="s">
        <v>1114</v>
      </c>
      <c r="B333" s="34" t="s">
        <v>1116</v>
      </c>
      <c r="C333" s="34" t="s">
        <v>1117</v>
      </c>
      <c r="D333" s="35">
        <f>ROUND(SUMIF(RV_DATA!AA268:AA289, 1203958368, RV_DATA!I268:I289), 6)</f>
        <v>3.5200000000000001E-3</v>
      </c>
      <c r="E333" s="42">
        <f>ROUND(RV_DATA!K269, 6)</f>
        <v>54.81</v>
      </c>
      <c r="F333" s="42">
        <f>ROUND(SUMIF(RV_DATA!AA268:AA289, 1203958368, RV_DATA!M268:M289), 6)</f>
        <v>0.19</v>
      </c>
      <c r="Q333">
        <v>3</v>
      </c>
    </row>
    <row r="334" spans="1:17" ht="14.25" x14ac:dyDescent="0.2">
      <c r="A334" s="41" t="s">
        <v>1031</v>
      </c>
      <c r="B334" s="34" t="s">
        <v>1033</v>
      </c>
      <c r="C334" s="34" t="s">
        <v>1002</v>
      </c>
      <c r="D334" s="35">
        <f>ROUND(SUMIF(RV_DATA!AA268:AA289, 193152040, RV_DATA!I268:I289), 6)</f>
        <v>2.5</v>
      </c>
      <c r="E334" s="42">
        <f>ROUND(RV_DATA!K287, 6)</f>
        <v>5.71</v>
      </c>
      <c r="F334" s="42">
        <f>ROUND(SUMIF(RV_DATA!AA268:AA289, 193152040, RV_DATA!M268:M289), 6)</f>
        <v>14.28</v>
      </c>
      <c r="Q334">
        <v>3</v>
      </c>
    </row>
    <row r="335" spans="1:17" ht="28.5" x14ac:dyDescent="0.2">
      <c r="A335" s="41" t="s">
        <v>1034</v>
      </c>
      <c r="B335" s="34" t="s">
        <v>1036</v>
      </c>
      <c r="C335" s="34" t="s">
        <v>242</v>
      </c>
      <c r="D335" s="35">
        <f>ROUND(SUMIF(RV_DATA!AA268:AA289, 299589489, RV_DATA!I268:I289), 6)</f>
        <v>2.5000000000000001E-3</v>
      </c>
      <c r="E335" s="42">
        <f>ROUND(RV_DATA!K286, 6)</f>
        <v>718.56</v>
      </c>
      <c r="F335" s="42">
        <f>ROUND(SUMIF(RV_DATA!AA268:AA289, 299589489, RV_DATA!M268:M289), 6)</f>
        <v>1.8</v>
      </c>
      <c r="Q335">
        <v>3</v>
      </c>
    </row>
    <row r="336" spans="1:17" ht="42.75" x14ac:dyDescent="0.2">
      <c r="A336" s="41" t="s">
        <v>1037</v>
      </c>
      <c r="B336" s="34" t="s">
        <v>1039</v>
      </c>
      <c r="C336" s="34" t="s">
        <v>52</v>
      </c>
      <c r="D336" s="35">
        <f>ROUND(SUMIF(RV_DATA!AA268:AA289, 1143219249, RV_DATA!I268:I289), 6)</f>
        <v>5</v>
      </c>
      <c r="E336" s="42">
        <f>ROUND(RV_DATA!K285, 6)</f>
        <v>29.36</v>
      </c>
      <c r="F336" s="42">
        <f>ROUND(SUMIF(RV_DATA!AA268:AA289, 1143219249, RV_DATA!M268:M289), 6)</f>
        <v>146.80000000000001</v>
      </c>
      <c r="Q336">
        <v>3</v>
      </c>
    </row>
    <row r="337" spans="1:17" ht="28.5" x14ac:dyDescent="0.2">
      <c r="A337" s="41" t="s">
        <v>1040</v>
      </c>
      <c r="B337" s="34" t="s">
        <v>1042</v>
      </c>
      <c r="C337" s="34" t="s">
        <v>18</v>
      </c>
      <c r="D337" s="35">
        <f>ROUND(SUMIF(RV_DATA!AA268:AA289, -1533345047, RV_DATA!I268:I289), 6)</f>
        <v>0.13</v>
      </c>
      <c r="E337" s="42">
        <f>ROUND(RV_DATA!K284, 6)</f>
        <v>127.48</v>
      </c>
      <c r="F337" s="42">
        <f>ROUND(SUMIF(RV_DATA!AA268:AA289, -1533345047, RV_DATA!M268:M289), 6)</f>
        <v>16.57</v>
      </c>
      <c r="Q337">
        <v>3</v>
      </c>
    </row>
    <row r="338" spans="1:17" ht="14.25" x14ac:dyDescent="0.2">
      <c r="A338" s="41" t="s">
        <v>1043</v>
      </c>
      <c r="B338" s="34" t="s">
        <v>1045</v>
      </c>
      <c r="C338" s="34" t="s">
        <v>242</v>
      </c>
      <c r="D338" s="35">
        <f>ROUND(SUMIF(RV_DATA!AA268:AA289, -2054620093, RV_DATA!I268:I289), 6)</f>
        <v>0.01</v>
      </c>
      <c r="E338" s="42">
        <f>ROUND(RV_DATA!K283, 6)</f>
        <v>258.44</v>
      </c>
      <c r="F338" s="42">
        <f>ROUND(SUMIF(RV_DATA!AA268:AA289, -2054620093, RV_DATA!M268:M289), 6)</f>
        <v>2.59</v>
      </c>
      <c r="Q338">
        <v>3</v>
      </c>
    </row>
    <row r="339" spans="1:17" ht="57" x14ac:dyDescent="0.2">
      <c r="A339" s="41" t="s">
        <v>240</v>
      </c>
      <c r="B339" s="34" t="s">
        <v>241</v>
      </c>
      <c r="C339" s="34" t="s">
        <v>242</v>
      </c>
      <c r="D339" s="35">
        <f>ROUND(SUMIF(RV_DATA!AA268:AA289, -1378273173, RV_DATA!I268:I289), 6)</f>
        <v>6.0000000000000001E-3</v>
      </c>
      <c r="E339" s="42">
        <f>ROUND(RV_DATA!K271, 6)</f>
        <v>72169.899999999994</v>
      </c>
      <c r="F339" s="42">
        <f>ROUND(SUMIF(RV_DATA!AA268:AA289, -1378273173, RV_DATA!M268:M289), 6)</f>
        <v>433.02</v>
      </c>
      <c r="Q339">
        <v>3</v>
      </c>
    </row>
    <row r="340" spans="1:17" ht="57" x14ac:dyDescent="0.2">
      <c r="A340" s="41" t="s">
        <v>1046</v>
      </c>
      <c r="B340" s="34" t="s">
        <v>1048</v>
      </c>
      <c r="C340" s="34" t="s">
        <v>35</v>
      </c>
      <c r="D340" s="35">
        <f>ROUND(SUMIF(RV_DATA!AA268:AA289, -458052105, RV_DATA!I268:I289), 6)</f>
        <v>5.1499999999999997E-2</v>
      </c>
      <c r="E340" s="42">
        <f>ROUND(RV_DATA!K282, 6)</f>
        <v>99643.05</v>
      </c>
      <c r="F340" s="42">
        <f>ROUND(SUMIF(RV_DATA!AA268:AA289, -458052105, RV_DATA!M268:M289), 6)</f>
        <v>5131.62</v>
      </c>
      <c r="Q340">
        <v>3</v>
      </c>
    </row>
    <row r="341" spans="1:17" ht="99.75" x14ac:dyDescent="0.2">
      <c r="A341" s="41" t="s">
        <v>236</v>
      </c>
      <c r="B341" s="34" t="s">
        <v>237</v>
      </c>
      <c r="C341" s="34" t="s">
        <v>35</v>
      </c>
      <c r="D341" s="35">
        <f>ROUND(SUMIF(RV_DATA!AA268:AA289, 472379674, RV_DATA!I268:I289), 6)</f>
        <v>2E-3</v>
      </c>
      <c r="E341" s="42">
        <f>ROUND(RV_DATA!K270, 6)</f>
        <v>99860.32</v>
      </c>
      <c r="F341" s="42">
        <f>ROUND(SUMIF(RV_DATA!AA268:AA289, 472379674, RV_DATA!M268:M289), 6)</f>
        <v>199.72</v>
      </c>
      <c r="Q341">
        <v>3</v>
      </c>
    </row>
    <row r="342" spans="1:17" ht="114" x14ac:dyDescent="0.2">
      <c r="A342" s="41" t="s">
        <v>33</v>
      </c>
      <c r="B342" s="34" t="s">
        <v>34</v>
      </c>
      <c r="C342" s="34" t="s">
        <v>35</v>
      </c>
      <c r="D342" s="35">
        <f>ROUND(SUMIF(RV_DATA!AA268:AA289, 2094450950, RV_DATA!I268:I289), 6)</f>
        <v>0.05</v>
      </c>
      <c r="E342" s="42">
        <f>ROUND(RV_DATA!K289, 6)</f>
        <v>129532.62</v>
      </c>
      <c r="F342" s="42">
        <f>ROUND(SUMIF(RV_DATA!AA268:AA289, 2094450950, RV_DATA!M268:M289), 6)</f>
        <v>6476.63</v>
      </c>
      <c r="Q342">
        <v>3</v>
      </c>
    </row>
    <row r="343" spans="1:17" ht="42.75" x14ac:dyDescent="0.2">
      <c r="A343" s="41" t="s">
        <v>1118</v>
      </c>
      <c r="B343" s="34" t="s">
        <v>1120</v>
      </c>
      <c r="C343" s="34" t="s">
        <v>52</v>
      </c>
      <c r="D343" s="35">
        <f>ROUND(SUMIF(RV_DATA!AA268:AA289, -55341773, RV_DATA!I268:I289), 6)</f>
        <v>1.34E-3</v>
      </c>
      <c r="E343" s="42">
        <f>ROUND(RV_DATA!K268, 6)</f>
        <v>16620.27</v>
      </c>
      <c r="F343" s="42">
        <f>ROUND(SUMIF(RV_DATA!AA268:AA289, -55341773, RV_DATA!M268:M289), 6)</f>
        <v>22.27</v>
      </c>
      <c r="Q343">
        <v>3</v>
      </c>
    </row>
    <row r="344" spans="1:17" ht="15" x14ac:dyDescent="0.25">
      <c r="A344" s="72" t="s">
        <v>1280</v>
      </c>
      <c r="B344" s="72"/>
      <c r="C344" s="72"/>
      <c r="D344" s="72"/>
      <c r="E344" s="73">
        <f>SUMIF(Q322:Q343, 3, F322:F343)</f>
        <v>107913.80000000002</v>
      </c>
      <c r="F344" s="73"/>
    </row>
    <row r="345" spans="1:17" ht="16.5" x14ac:dyDescent="0.2">
      <c r="A345" s="68" t="str">
        <f>CONCATENATE("Раздел: ",IF(Source!G2270&lt;&gt;"Новый раздел", Source!G2270, ""))</f>
        <v>Раздел: Помещение 220 Кабинет ИТК</v>
      </c>
      <c r="B345" s="69"/>
      <c r="C345" s="69"/>
      <c r="D345" s="69"/>
      <c r="E345" s="69"/>
      <c r="F345" s="69"/>
    </row>
    <row r="346" spans="1:17" ht="14.25" x14ac:dyDescent="0.2">
      <c r="A346" s="70" t="s">
        <v>1279</v>
      </c>
      <c r="B346" s="71"/>
      <c r="C346" s="71"/>
      <c r="D346" s="71"/>
      <c r="E346" s="71"/>
      <c r="F346" s="71"/>
    </row>
    <row r="347" spans="1:17" ht="28.5" x14ac:dyDescent="0.2">
      <c r="A347" s="41" t="s">
        <v>1087</v>
      </c>
      <c r="B347" s="34" t="s">
        <v>1089</v>
      </c>
      <c r="C347" s="34" t="s">
        <v>52</v>
      </c>
      <c r="D347" s="35">
        <f>ROUND(SUMIF(RV_DATA!AA291:AA312, -1296774037, RV_DATA!I291:I312), 6)</f>
        <v>2.1</v>
      </c>
      <c r="E347" s="42">
        <f>ROUND(RV_DATA!K304, 6)</f>
        <v>1415.18</v>
      </c>
      <c r="F347" s="42">
        <f>ROUND(SUMIF(RV_DATA!AA291:AA312, -1296774037, RV_DATA!M291:M312), 6)</f>
        <v>2971.88</v>
      </c>
      <c r="Q347">
        <v>3</v>
      </c>
    </row>
    <row r="348" spans="1:17" ht="14.25" x14ac:dyDescent="0.2">
      <c r="A348" s="41" t="s">
        <v>992</v>
      </c>
      <c r="B348" s="34" t="s">
        <v>994</v>
      </c>
      <c r="C348" s="34" t="s">
        <v>995</v>
      </c>
      <c r="D348" s="35">
        <f>ROUND(SUMIF(RV_DATA!AA291:AA312, -2066596354, RV_DATA!I291:I312), 6)</f>
        <v>7.7700000000000002E-4</v>
      </c>
      <c r="E348" s="42">
        <f>ROUND(RV_DATA!K303, 6)</f>
        <v>190540.34</v>
      </c>
      <c r="F348" s="42">
        <f>ROUND(SUMIF(RV_DATA!AA291:AA312, -2066596354, RV_DATA!M291:M312), 6)</f>
        <v>148.05000000000001</v>
      </c>
      <c r="Q348">
        <v>3</v>
      </c>
    </row>
    <row r="349" spans="1:17" ht="14.25" x14ac:dyDescent="0.2">
      <c r="A349" s="41" t="s">
        <v>996</v>
      </c>
      <c r="B349" s="34" t="s">
        <v>998</v>
      </c>
      <c r="C349" s="34" t="s">
        <v>18</v>
      </c>
      <c r="D349" s="35">
        <f>ROUND(SUMIF(RV_DATA!AA291:AA312, -274985448, RV_DATA!I291:I312), 6)</f>
        <v>4.2</v>
      </c>
      <c r="E349" s="42">
        <f>ROUND(RV_DATA!K302, 6)</f>
        <v>997.35</v>
      </c>
      <c r="F349" s="42">
        <f>ROUND(SUMIF(RV_DATA!AA291:AA312, -274985448, RV_DATA!M291:M312), 6)</f>
        <v>4188.87</v>
      </c>
      <c r="Q349">
        <v>3</v>
      </c>
    </row>
    <row r="350" spans="1:17" ht="28.5" x14ac:dyDescent="0.2">
      <c r="A350" s="41" t="s">
        <v>1027</v>
      </c>
      <c r="B350" s="34" t="s">
        <v>1029</v>
      </c>
      <c r="C350" s="34" t="s">
        <v>1030</v>
      </c>
      <c r="D350" s="35">
        <f>ROUND(SUMIF(RV_DATA!AA291:AA312, -1596111638, RV_DATA!I291:I312), 6)</f>
        <v>0.08</v>
      </c>
      <c r="E350" s="42">
        <f>ROUND(RV_DATA!K311, 6)</f>
        <v>363.22</v>
      </c>
      <c r="F350" s="42">
        <f>ROUND(SUMIF(RV_DATA!AA291:AA312, -1596111638, RV_DATA!M291:M312), 6)</f>
        <v>29.06</v>
      </c>
      <c r="Q350">
        <v>3</v>
      </c>
    </row>
    <row r="351" spans="1:17" ht="28.5" x14ac:dyDescent="0.2">
      <c r="A351" s="41" t="s">
        <v>1090</v>
      </c>
      <c r="B351" s="34" t="s">
        <v>1092</v>
      </c>
      <c r="C351" s="34" t="s">
        <v>1002</v>
      </c>
      <c r="D351" s="35">
        <f>ROUND(SUMIF(RV_DATA!AA291:AA312, 892245811, RV_DATA!I291:I312), 6)</f>
        <v>105</v>
      </c>
      <c r="E351" s="42">
        <f>ROUND(RV_DATA!K301, 6)</f>
        <v>658.59</v>
      </c>
      <c r="F351" s="42">
        <f>ROUND(SUMIF(RV_DATA!AA291:AA312, 892245811, RV_DATA!M291:M312), 6)</f>
        <v>69151.95</v>
      </c>
      <c r="Q351">
        <v>3</v>
      </c>
    </row>
    <row r="352" spans="1:17" ht="28.5" x14ac:dyDescent="0.2">
      <c r="A352" s="41" t="s">
        <v>1093</v>
      </c>
      <c r="B352" s="34" t="s">
        <v>1095</v>
      </c>
      <c r="C352" s="34" t="s">
        <v>52</v>
      </c>
      <c r="D352" s="35">
        <f>ROUND(SUMIF(RV_DATA!AA291:AA312, -1719495285, RV_DATA!I291:I312), 6)</f>
        <v>15.75</v>
      </c>
      <c r="E352" s="42">
        <f>ROUND(RV_DATA!K300, 6)</f>
        <v>153.13</v>
      </c>
      <c r="F352" s="42">
        <f>ROUND(SUMIF(RV_DATA!AA291:AA312, -1719495285, RV_DATA!M291:M312), 6)</f>
        <v>2411.8000000000002</v>
      </c>
      <c r="Q352">
        <v>3</v>
      </c>
    </row>
    <row r="353" spans="1:17" ht="28.5" x14ac:dyDescent="0.2">
      <c r="A353" s="41" t="s">
        <v>1096</v>
      </c>
      <c r="B353" s="34" t="s">
        <v>1098</v>
      </c>
      <c r="C353" s="34" t="s">
        <v>52</v>
      </c>
      <c r="D353" s="35">
        <f>ROUND(SUMIF(RV_DATA!AA291:AA312, 528708715, RV_DATA!I291:I312), 6)</f>
        <v>4.2</v>
      </c>
      <c r="E353" s="42">
        <f>ROUND(RV_DATA!K299, 6)</f>
        <v>172.42</v>
      </c>
      <c r="F353" s="42">
        <f>ROUND(SUMIF(RV_DATA!AA291:AA312, 528708715, RV_DATA!M291:M312), 6)</f>
        <v>724.16</v>
      </c>
      <c r="Q353">
        <v>3</v>
      </c>
    </row>
    <row r="354" spans="1:17" ht="28.5" x14ac:dyDescent="0.2">
      <c r="A354" s="41" t="s">
        <v>1099</v>
      </c>
      <c r="B354" s="34" t="s">
        <v>1101</v>
      </c>
      <c r="C354" s="34" t="s">
        <v>52</v>
      </c>
      <c r="D354" s="35">
        <f>ROUND(SUMIF(RV_DATA!AA291:AA312, -158674467, RV_DATA!I291:I312), 6)</f>
        <v>4.2</v>
      </c>
      <c r="E354" s="42">
        <f>ROUND(RV_DATA!K298, 6)</f>
        <v>54.24</v>
      </c>
      <c r="F354" s="42">
        <f>ROUND(SUMIF(RV_DATA!AA291:AA312, -158674467, RV_DATA!M291:M312), 6)</f>
        <v>227.81</v>
      </c>
      <c r="Q354">
        <v>3</v>
      </c>
    </row>
    <row r="355" spans="1:17" ht="28.5" x14ac:dyDescent="0.2">
      <c r="A355" s="41" t="s">
        <v>1102</v>
      </c>
      <c r="B355" s="34" t="s">
        <v>1104</v>
      </c>
      <c r="C355" s="34" t="s">
        <v>52</v>
      </c>
      <c r="D355" s="35">
        <f>ROUND(SUMIF(RV_DATA!AA291:AA312, 746688475, RV_DATA!I291:I312), 6)</f>
        <v>2.1</v>
      </c>
      <c r="E355" s="42">
        <f>ROUND(RV_DATA!K297, 6)</f>
        <v>666.11</v>
      </c>
      <c r="F355" s="42">
        <f>ROUND(SUMIF(RV_DATA!AA291:AA312, 746688475, RV_DATA!M291:M312), 6)</f>
        <v>1398.83</v>
      </c>
      <c r="Q355">
        <v>3</v>
      </c>
    </row>
    <row r="356" spans="1:17" ht="28.5" x14ac:dyDescent="0.2">
      <c r="A356" s="41" t="s">
        <v>1105</v>
      </c>
      <c r="B356" s="34" t="s">
        <v>1107</v>
      </c>
      <c r="C356" s="34" t="s">
        <v>52</v>
      </c>
      <c r="D356" s="35">
        <f>ROUND(SUMIF(RV_DATA!AA291:AA312, -619013872, RV_DATA!I291:I312), 6)</f>
        <v>15.75</v>
      </c>
      <c r="E356" s="42">
        <f>ROUND(RV_DATA!K296, 6)</f>
        <v>776.23</v>
      </c>
      <c r="F356" s="42">
        <f>ROUND(SUMIF(RV_DATA!AA291:AA312, -619013872, RV_DATA!M291:M312), 6)</f>
        <v>12225.62</v>
      </c>
      <c r="Q356">
        <v>3</v>
      </c>
    </row>
    <row r="357" spans="1:17" ht="28.5" x14ac:dyDescent="0.2">
      <c r="A357" s="41" t="s">
        <v>1108</v>
      </c>
      <c r="B357" s="34" t="s">
        <v>1110</v>
      </c>
      <c r="C357" s="34" t="s">
        <v>52</v>
      </c>
      <c r="D357" s="35">
        <f>ROUND(SUMIF(RV_DATA!AA291:AA312, 1537823898, RV_DATA!I291:I312), 6)</f>
        <v>2.1</v>
      </c>
      <c r="E357" s="42">
        <f>ROUND(RV_DATA!K295, 6)</f>
        <v>947.75</v>
      </c>
      <c r="F357" s="42">
        <f>ROUND(SUMIF(RV_DATA!AA291:AA312, 1537823898, RV_DATA!M291:M312), 6)</f>
        <v>1990.28</v>
      </c>
      <c r="Q357">
        <v>3</v>
      </c>
    </row>
    <row r="358" spans="1:17" ht="14.25" x14ac:dyDescent="0.2">
      <c r="A358" s="41" t="s">
        <v>1114</v>
      </c>
      <c r="B358" s="34" t="s">
        <v>1116</v>
      </c>
      <c r="C358" s="34" t="s">
        <v>1117</v>
      </c>
      <c r="D358" s="35">
        <f>ROUND(SUMIF(RV_DATA!AA291:AA312, 1203958368, RV_DATA!I291:I312), 6)</f>
        <v>3.5200000000000001E-3</v>
      </c>
      <c r="E358" s="42">
        <f>ROUND(RV_DATA!K292, 6)</f>
        <v>54.81</v>
      </c>
      <c r="F358" s="42">
        <f>ROUND(SUMIF(RV_DATA!AA291:AA312, 1203958368, RV_DATA!M291:M312), 6)</f>
        <v>0.19</v>
      </c>
      <c r="Q358">
        <v>3</v>
      </c>
    </row>
    <row r="359" spans="1:17" ht="14.25" x14ac:dyDescent="0.2">
      <c r="A359" s="41" t="s">
        <v>1031</v>
      </c>
      <c r="B359" s="34" t="s">
        <v>1033</v>
      </c>
      <c r="C359" s="34" t="s">
        <v>1002</v>
      </c>
      <c r="D359" s="35">
        <f>ROUND(SUMIF(RV_DATA!AA291:AA312, 193152040, RV_DATA!I291:I312), 6)</f>
        <v>2.5</v>
      </c>
      <c r="E359" s="42">
        <f>ROUND(RV_DATA!K310, 6)</f>
        <v>5.71</v>
      </c>
      <c r="F359" s="42">
        <f>ROUND(SUMIF(RV_DATA!AA291:AA312, 193152040, RV_DATA!M291:M312), 6)</f>
        <v>14.28</v>
      </c>
      <c r="Q359">
        <v>3</v>
      </c>
    </row>
    <row r="360" spans="1:17" ht="28.5" x14ac:dyDescent="0.2">
      <c r="A360" s="41" t="s">
        <v>1034</v>
      </c>
      <c r="B360" s="34" t="s">
        <v>1036</v>
      </c>
      <c r="C360" s="34" t="s">
        <v>242</v>
      </c>
      <c r="D360" s="35">
        <f>ROUND(SUMIF(RV_DATA!AA291:AA312, 299589489, RV_DATA!I291:I312), 6)</f>
        <v>2.5000000000000001E-3</v>
      </c>
      <c r="E360" s="42">
        <f>ROUND(RV_DATA!K309, 6)</f>
        <v>718.56</v>
      </c>
      <c r="F360" s="42">
        <f>ROUND(SUMIF(RV_DATA!AA291:AA312, 299589489, RV_DATA!M291:M312), 6)</f>
        <v>1.8</v>
      </c>
      <c r="Q360">
        <v>3</v>
      </c>
    </row>
    <row r="361" spans="1:17" ht="42.75" x14ac:dyDescent="0.2">
      <c r="A361" s="41" t="s">
        <v>1037</v>
      </c>
      <c r="B361" s="34" t="s">
        <v>1039</v>
      </c>
      <c r="C361" s="34" t="s">
        <v>52</v>
      </c>
      <c r="D361" s="35">
        <f>ROUND(SUMIF(RV_DATA!AA291:AA312, 1143219249, RV_DATA!I291:I312), 6)</f>
        <v>5</v>
      </c>
      <c r="E361" s="42">
        <f>ROUND(RV_DATA!K308, 6)</f>
        <v>29.36</v>
      </c>
      <c r="F361" s="42">
        <f>ROUND(SUMIF(RV_DATA!AA291:AA312, 1143219249, RV_DATA!M291:M312), 6)</f>
        <v>146.80000000000001</v>
      </c>
      <c r="Q361">
        <v>3</v>
      </c>
    </row>
    <row r="362" spans="1:17" ht="28.5" x14ac:dyDescent="0.2">
      <c r="A362" s="41" t="s">
        <v>1040</v>
      </c>
      <c r="B362" s="34" t="s">
        <v>1042</v>
      </c>
      <c r="C362" s="34" t="s">
        <v>18</v>
      </c>
      <c r="D362" s="35">
        <f>ROUND(SUMIF(RV_DATA!AA291:AA312, -1533345047, RV_DATA!I291:I312), 6)</f>
        <v>0.13</v>
      </c>
      <c r="E362" s="42">
        <f>ROUND(RV_DATA!K307, 6)</f>
        <v>127.48</v>
      </c>
      <c r="F362" s="42">
        <f>ROUND(SUMIF(RV_DATA!AA291:AA312, -1533345047, RV_DATA!M291:M312), 6)</f>
        <v>16.57</v>
      </c>
      <c r="Q362">
        <v>3</v>
      </c>
    </row>
    <row r="363" spans="1:17" ht="14.25" x14ac:dyDescent="0.2">
      <c r="A363" s="41" t="s">
        <v>1043</v>
      </c>
      <c r="B363" s="34" t="s">
        <v>1045</v>
      </c>
      <c r="C363" s="34" t="s">
        <v>242</v>
      </c>
      <c r="D363" s="35">
        <f>ROUND(SUMIF(RV_DATA!AA291:AA312, -2054620093, RV_DATA!I291:I312), 6)</f>
        <v>0.01</v>
      </c>
      <c r="E363" s="42">
        <f>ROUND(RV_DATA!K306, 6)</f>
        <v>258.44</v>
      </c>
      <c r="F363" s="42">
        <f>ROUND(SUMIF(RV_DATA!AA291:AA312, -2054620093, RV_DATA!M291:M312), 6)</f>
        <v>2.59</v>
      </c>
      <c r="Q363">
        <v>3</v>
      </c>
    </row>
    <row r="364" spans="1:17" ht="57" x14ac:dyDescent="0.2">
      <c r="A364" s="41" t="s">
        <v>240</v>
      </c>
      <c r="B364" s="34" t="s">
        <v>241</v>
      </c>
      <c r="C364" s="34" t="s">
        <v>242</v>
      </c>
      <c r="D364" s="35">
        <f>ROUND(SUMIF(RV_DATA!AA291:AA312, -1378273173, RV_DATA!I291:I312), 6)</f>
        <v>6.0000000000000001E-3</v>
      </c>
      <c r="E364" s="42">
        <f>ROUND(RV_DATA!K294, 6)</f>
        <v>72169.899999999994</v>
      </c>
      <c r="F364" s="42">
        <f>ROUND(SUMIF(RV_DATA!AA291:AA312, -1378273173, RV_DATA!M291:M312), 6)</f>
        <v>433.02</v>
      </c>
      <c r="Q364">
        <v>3</v>
      </c>
    </row>
    <row r="365" spans="1:17" ht="57" x14ac:dyDescent="0.2">
      <c r="A365" s="41" t="s">
        <v>1046</v>
      </c>
      <c r="B365" s="34" t="s">
        <v>1048</v>
      </c>
      <c r="C365" s="34" t="s">
        <v>35</v>
      </c>
      <c r="D365" s="35">
        <f>ROUND(SUMIF(RV_DATA!AA291:AA312, -458052105, RV_DATA!I291:I312), 6)</f>
        <v>5.1499999999999997E-2</v>
      </c>
      <c r="E365" s="42">
        <f>ROUND(RV_DATA!K305, 6)</f>
        <v>99643.05</v>
      </c>
      <c r="F365" s="42">
        <f>ROUND(SUMIF(RV_DATA!AA291:AA312, -458052105, RV_DATA!M291:M312), 6)</f>
        <v>5131.62</v>
      </c>
      <c r="Q365">
        <v>3</v>
      </c>
    </row>
    <row r="366" spans="1:17" ht="99.75" x14ac:dyDescent="0.2">
      <c r="A366" s="41" t="s">
        <v>236</v>
      </c>
      <c r="B366" s="34" t="s">
        <v>237</v>
      </c>
      <c r="C366" s="34" t="s">
        <v>35</v>
      </c>
      <c r="D366" s="35">
        <f>ROUND(SUMIF(RV_DATA!AA291:AA312, 472379674, RV_DATA!I291:I312), 6)</f>
        <v>2E-3</v>
      </c>
      <c r="E366" s="42">
        <f>ROUND(RV_DATA!K293, 6)</f>
        <v>99860.32</v>
      </c>
      <c r="F366" s="42">
        <f>ROUND(SUMIF(RV_DATA!AA291:AA312, 472379674, RV_DATA!M291:M312), 6)</f>
        <v>199.72</v>
      </c>
      <c r="Q366">
        <v>3</v>
      </c>
    </row>
    <row r="367" spans="1:17" ht="114" x14ac:dyDescent="0.2">
      <c r="A367" s="41" t="s">
        <v>33</v>
      </c>
      <c r="B367" s="34" t="s">
        <v>34</v>
      </c>
      <c r="C367" s="34" t="s">
        <v>35</v>
      </c>
      <c r="D367" s="35">
        <f>ROUND(SUMIF(RV_DATA!AA291:AA312, 2094450950, RV_DATA!I291:I312), 6)</f>
        <v>0.05</v>
      </c>
      <c r="E367" s="42">
        <f>ROUND(RV_DATA!K312, 6)</f>
        <v>129532.62</v>
      </c>
      <c r="F367" s="42">
        <f>ROUND(SUMIF(RV_DATA!AA291:AA312, 2094450950, RV_DATA!M291:M312), 6)</f>
        <v>6476.63</v>
      </c>
      <c r="Q367">
        <v>3</v>
      </c>
    </row>
    <row r="368" spans="1:17" ht="42.75" x14ac:dyDescent="0.2">
      <c r="A368" s="41" t="s">
        <v>1118</v>
      </c>
      <c r="B368" s="34" t="s">
        <v>1120</v>
      </c>
      <c r="C368" s="34" t="s">
        <v>52</v>
      </c>
      <c r="D368" s="35">
        <f>ROUND(SUMIF(RV_DATA!AA291:AA312, -55341773, RV_DATA!I291:I312), 6)</f>
        <v>1.34E-3</v>
      </c>
      <c r="E368" s="42">
        <f>ROUND(RV_DATA!K291, 6)</f>
        <v>16620.27</v>
      </c>
      <c r="F368" s="42">
        <f>ROUND(SUMIF(RV_DATA!AA291:AA312, -55341773, RV_DATA!M291:M312), 6)</f>
        <v>22.27</v>
      </c>
      <c r="Q368">
        <v>3</v>
      </c>
    </row>
    <row r="369" spans="1:17" ht="15" x14ac:dyDescent="0.25">
      <c r="A369" s="72" t="s">
        <v>1280</v>
      </c>
      <c r="B369" s="72"/>
      <c r="C369" s="72"/>
      <c r="D369" s="72"/>
      <c r="E369" s="73">
        <f>SUMIF(Q347:Q368, 3, F347:F368)</f>
        <v>107913.80000000002</v>
      </c>
      <c r="F369" s="73"/>
    </row>
    <row r="370" spans="1:17" ht="16.5" x14ac:dyDescent="0.2">
      <c r="A370" s="68" t="str">
        <f>CONCATENATE("Раздел: ",IF(Source!G2318&lt;&gt;"Новый раздел", Source!G2318, ""))</f>
        <v>Раздел: Помещение 222 Учебный класс</v>
      </c>
      <c r="B370" s="69"/>
      <c r="C370" s="69"/>
      <c r="D370" s="69"/>
      <c r="E370" s="69"/>
      <c r="F370" s="69"/>
    </row>
    <row r="371" spans="1:17" ht="14.25" x14ac:dyDescent="0.2">
      <c r="A371" s="70" t="s">
        <v>1279</v>
      </c>
      <c r="B371" s="71"/>
      <c r="C371" s="71"/>
      <c r="D371" s="71"/>
      <c r="E371" s="71"/>
      <c r="F371" s="71"/>
    </row>
    <row r="372" spans="1:17" ht="14.25" x14ac:dyDescent="0.2">
      <c r="A372" s="41" t="s">
        <v>1114</v>
      </c>
      <c r="B372" s="34" t="s">
        <v>1116</v>
      </c>
      <c r="C372" s="34" t="s">
        <v>1117</v>
      </c>
      <c r="D372" s="35">
        <f>ROUND(SUMIF(RV_DATA!AA314:AA317, 1203958368, RV_DATA!I314:I317), 6)</f>
        <v>3.5200000000000001E-3</v>
      </c>
      <c r="E372" s="42">
        <f>ROUND(RV_DATA!K315, 6)</f>
        <v>54.81</v>
      </c>
      <c r="F372" s="42">
        <f>ROUND(SUMIF(RV_DATA!AA314:AA317, 1203958368, RV_DATA!M314:M317), 6)</f>
        <v>0.19</v>
      </c>
      <c r="Q372">
        <v>3</v>
      </c>
    </row>
    <row r="373" spans="1:17" ht="57" x14ac:dyDescent="0.2">
      <c r="A373" s="41" t="s">
        <v>240</v>
      </c>
      <c r="B373" s="34" t="s">
        <v>241</v>
      </c>
      <c r="C373" s="34" t="s">
        <v>242</v>
      </c>
      <c r="D373" s="35">
        <f>ROUND(SUMIF(RV_DATA!AA314:AA317, -1378273173, RV_DATA!I314:I317), 6)</f>
        <v>2E-3</v>
      </c>
      <c r="E373" s="42">
        <f>ROUND(RV_DATA!K317, 6)</f>
        <v>72169.899999999994</v>
      </c>
      <c r="F373" s="42">
        <f>ROUND(SUMIF(RV_DATA!AA314:AA317, -1378273173, RV_DATA!M314:M317), 6)</f>
        <v>144.34</v>
      </c>
      <c r="Q373">
        <v>3</v>
      </c>
    </row>
    <row r="374" spans="1:17" ht="99.75" x14ac:dyDescent="0.2">
      <c r="A374" s="41" t="s">
        <v>236</v>
      </c>
      <c r="B374" s="34" t="s">
        <v>237</v>
      </c>
      <c r="C374" s="34" t="s">
        <v>35</v>
      </c>
      <c r="D374" s="35">
        <f>ROUND(SUMIF(RV_DATA!AA314:AA317, 472379674, RV_DATA!I314:I317), 6)</f>
        <v>1E-3</v>
      </c>
      <c r="E374" s="42">
        <f>ROUND(RV_DATA!K316, 6)</f>
        <v>99860.32</v>
      </c>
      <c r="F374" s="42">
        <f>ROUND(SUMIF(RV_DATA!AA314:AA317, 472379674, RV_DATA!M314:M317), 6)</f>
        <v>99.86</v>
      </c>
      <c r="Q374">
        <v>3</v>
      </c>
    </row>
    <row r="375" spans="1:17" ht="42.75" x14ac:dyDescent="0.2">
      <c r="A375" s="41" t="s">
        <v>1118</v>
      </c>
      <c r="B375" s="34" t="s">
        <v>1120</v>
      </c>
      <c r="C375" s="34" t="s">
        <v>52</v>
      </c>
      <c r="D375" s="35">
        <f>ROUND(SUMIF(RV_DATA!AA314:AA317, -55341773, RV_DATA!I314:I317), 6)</f>
        <v>1.34E-3</v>
      </c>
      <c r="E375" s="42">
        <f>ROUND(RV_DATA!K314, 6)</f>
        <v>16620.27</v>
      </c>
      <c r="F375" s="42">
        <f>ROUND(SUMIF(RV_DATA!AA314:AA317, -55341773, RV_DATA!M314:M317), 6)</f>
        <v>22.27</v>
      </c>
      <c r="Q375">
        <v>3</v>
      </c>
    </row>
    <row r="376" spans="1:17" ht="15" x14ac:dyDescent="0.25">
      <c r="A376" s="72" t="s">
        <v>1280</v>
      </c>
      <c r="B376" s="72"/>
      <c r="C376" s="72"/>
      <c r="D376" s="72"/>
      <c r="E376" s="73">
        <f>SUMIF(Q372:Q375, 3, F372:F375)</f>
        <v>266.65999999999997</v>
      </c>
      <c r="F376" s="73"/>
    </row>
    <row r="377" spans="1:17" ht="16.5" x14ac:dyDescent="0.2">
      <c r="A377" s="68" t="str">
        <f>CONCATENATE("Раздел: ",IF(Source!G2361&lt;&gt;"Новый раздел", Source!G2361, ""))</f>
        <v>Раздел: Помещение 223 Учебный класс</v>
      </c>
      <c r="B377" s="69"/>
      <c r="C377" s="69"/>
      <c r="D377" s="69"/>
      <c r="E377" s="69"/>
      <c r="F377" s="69"/>
    </row>
    <row r="378" spans="1:17" ht="14.25" x14ac:dyDescent="0.2">
      <c r="A378" s="70" t="s">
        <v>1279</v>
      </c>
      <c r="B378" s="71"/>
      <c r="C378" s="71"/>
      <c r="D378" s="71"/>
      <c r="E378" s="71"/>
      <c r="F378" s="71"/>
    </row>
    <row r="379" spans="1:17" ht="14.25" x14ac:dyDescent="0.2">
      <c r="A379" s="41" t="s">
        <v>1114</v>
      </c>
      <c r="B379" s="34" t="s">
        <v>1116</v>
      </c>
      <c r="C379" s="34" t="s">
        <v>1117</v>
      </c>
      <c r="D379" s="35">
        <f>ROUND(SUMIF(RV_DATA!AA319:AA322, 1203958368, RV_DATA!I319:I322), 6)</f>
        <v>3.5200000000000001E-3</v>
      </c>
      <c r="E379" s="42">
        <f>ROUND(RV_DATA!K320, 6)</f>
        <v>54.81</v>
      </c>
      <c r="F379" s="42">
        <f>ROUND(SUMIF(RV_DATA!AA319:AA322, 1203958368, RV_DATA!M319:M322), 6)</f>
        <v>0.19</v>
      </c>
      <c r="Q379">
        <v>3</v>
      </c>
    </row>
    <row r="380" spans="1:17" ht="57" x14ac:dyDescent="0.2">
      <c r="A380" s="41" t="s">
        <v>240</v>
      </c>
      <c r="B380" s="34" t="s">
        <v>241</v>
      </c>
      <c r="C380" s="34" t="s">
        <v>242</v>
      </c>
      <c r="D380" s="35">
        <f>ROUND(SUMIF(RV_DATA!AA319:AA322, -1378273173, RV_DATA!I319:I322), 6)</f>
        <v>2E-3</v>
      </c>
      <c r="E380" s="42">
        <f>ROUND(RV_DATA!K322, 6)</f>
        <v>72169.899999999994</v>
      </c>
      <c r="F380" s="42">
        <f>ROUND(SUMIF(RV_DATA!AA319:AA322, -1378273173, RV_DATA!M319:M322), 6)</f>
        <v>144.34</v>
      </c>
      <c r="Q380">
        <v>3</v>
      </c>
    </row>
    <row r="381" spans="1:17" ht="99.75" x14ac:dyDescent="0.2">
      <c r="A381" s="41" t="s">
        <v>236</v>
      </c>
      <c r="B381" s="34" t="s">
        <v>237</v>
      </c>
      <c r="C381" s="34" t="s">
        <v>35</v>
      </c>
      <c r="D381" s="35">
        <f>ROUND(SUMIF(RV_DATA!AA319:AA322, 472379674, RV_DATA!I319:I322), 6)</f>
        <v>1E-3</v>
      </c>
      <c r="E381" s="42">
        <f>ROUND(RV_DATA!K321, 6)</f>
        <v>99860.32</v>
      </c>
      <c r="F381" s="42">
        <f>ROUND(SUMIF(RV_DATA!AA319:AA322, 472379674, RV_DATA!M319:M322), 6)</f>
        <v>99.86</v>
      </c>
      <c r="Q381">
        <v>3</v>
      </c>
    </row>
    <row r="382" spans="1:17" ht="42.75" x14ac:dyDescent="0.2">
      <c r="A382" s="41" t="s">
        <v>1118</v>
      </c>
      <c r="B382" s="34" t="s">
        <v>1120</v>
      </c>
      <c r="C382" s="34" t="s">
        <v>52</v>
      </c>
      <c r="D382" s="35">
        <f>ROUND(SUMIF(RV_DATA!AA319:AA322, -55341773, RV_DATA!I319:I322), 6)</f>
        <v>1.34E-3</v>
      </c>
      <c r="E382" s="42">
        <f>ROUND(RV_DATA!K319, 6)</f>
        <v>16620.27</v>
      </c>
      <c r="F382" s="42">
        <f>ROUND(SUMIF(RV_DATA!AA319:AA322, -55341773, RV_DATA!M319:M322), 6)</f>
        <v>22.27</v>
      </c>
      <c r="Q382">
        <v>3</v>
      </c>
    </row>
    <row r="383" spans="1:17" ht="15" x14ac:dyDescent="0.25">
      <c r="A383" s="72" t="s">
        <v>1280</v>
      </c>
      <c r="B383" s="72"/>
      <c r="C383" s="72"/>
      <c r="D383" s="72"/>
      <c r="E383" s="73">
        <f>SUMIF(Q379:Q382, 3, F379:F382)</f>
        <v>266.65999999999997</v>
      </c>
      <c r="F383" s="73"/>
    </row>
    <row r="384" spans="1:17" ht="16.5" x14ac:dyDescent="0.2">
      <c r="A384" s="68" t="str">
        <f>CONCATENATE("Раздел: ",IF(Source!G2404&lt;&gt;"Новый раздел", Source!G2404, ""))</f>
        <v>Раздел: Помещение 226 Подсобное помещение</v>
      </c>
      <c r="B384" s="69"/>
      <c r="C384" s="69"/>
      <c r="D384" s="69"/>
      <c r="E384" s="69"/>
      <c r="F384" s="69"/>
    </row>
    <row r="385" spans="1:17" ht="14.25" x14ac:dyDescent="0.2">
      <c r="A385" s="70" t="s">
        <v>1279</v>
      </c>
      <c r="B385" s="71"/>
      <c r="C385" s="71"/>
      <c r="D385" s="71"/>
      <c r="E385" s="71"/>
      <c r="F385" s="71"/>
    </row>
    <row r="386" spans="1:17" ht="14.25" x14ac:dyDescent="0.2">
      <c r="A386" s="41" t="s">
        <v>1114</v>
      </c>
      <c r="B386" s="34" t="s">
        <v>1116</v>
      </c>
      <c r="C386" s="34" t="s">
        <v>1117</v>
      </c>
      <c r="D386" s="35">
        <f>ROUND(SUMIF(RV_DATA!AA324:AA327, 1203958368, RV_DATA!I324:I327), 6)</f>
        <v>3.5200000000000001E-3</v>
      </c>
      <c r="E386" s="42">
        <f>ROUND(RV_DATA!K325, 6)</f>
        <v>54.81</v>
      </c>
      <c r="F386" s="42">
        <f>ROUND(SUMIF(RV_DATA!AA324:AA327, 1203958368, RV_DATA!M324:M327), 6)</f>
        <v>0.19</v>
      </c>
      <c r="Q386">
        <v>3</v>
      </c>
    </row>
    <row r="387" spans="1:17" ht="57" x14ac:dyDescent="0.2">
      <c r="A387" s="41" t="s">
        <v>240</v>
      </c>
      <c r="B387" s="34" t="s">
        <v>241</v>
      </c>
      <c r="C387" s="34" t="s">
        <v>242</v>
      </c>
      <c r="D387" s="35">
        <f>ROUND(SUMIF(RV_DATA!AA324:AA327, -1378273173, RV_DATA!I324:I327), 6)</f>
        <v>2E-3</v>
      </c>
      <c r="E387" s="42">
        <f>ROUND(RV_DATA!K327, 6)</f>
        <v>72169.899999999994</v>
      </c>
      <c r="F387" s="42">
        <f>ROUND(SUMIF(RV_DATA!AA324:AA327, -1378273173, RV_DATA!M324:M327), 6)</f>
        <v>144.34</v>
      </c>
      <c r="Q387">
        <v>3</v>
      </c>
    </row>
    <row r="388" spans="1:17" ht="99.75" x14ac:dyDescent="0.2">
      <c r="A388" s="41" t="s">
        <v>236</v>
      </c>
      <c r="B388" s="34" t="s">
        <v>237</v>
      </c>
      <c r="C388" s="34" t="s">
        <v>35</v>
      </c>
      <c r="D388" s="35">
        <f>ROUND(SUMIF(RV_DATA!AA324:AA327, 472379674, RV_DATA!I324:I327), 6)</f>
        <v>1E-3</v>
      </c>
      <c r="E388" s="42">
        <f>ROUND(RV_DATA!K326, 6)</f>
        <v>99860.32</v>
      </c>
      <c r="F388" s="42">
        <f>ROUND(SUMIF(RV_DATA!AA324:AA327, 472379674, RV_DATA!M324:M327), 6)</f>
        <v>99.86</v>
      </c>
      <c r="Q388">
        <v>3</v>
      </c>
    </row>
    <row r="389" spans="1:17" ht="42.75" x14ac:dyDescent="0.2">
      <c r="A389" s="41" t="s">
        <v>1118</v>
      </c>
      <c r="B389" s="34" t="s">
        <v>1120</v>
      </c>
      <c r="C389" s="34" t="s">
        <v>52</v>
      </c>
      <c r="D389" s="35">
        <f>ROUND(SUMIF(RV_DATA!AA324:AA327, -55341773, RV_DATA!I324:I327), 6)</f>
        <v>1.34E-3</v>
      </c>
      <c r="E389" s="42">
        <f>ROUND(RV_DATA!K324, 6)</f>
        <v>16620.27</v>
      </c>
      <c r="F389" s="42">
        <f>ROUND(SUMIF(RV_DATA!AA324:AA327, -55341773, RV_DATA!M324:M327), 6)</f>
        <v>22.27</v>
      </c>
      <c r="Q389">
        <v>3</v>
      </c>
    </row>
    <row r="390" spans="1:17" ht="15" x14ac:dyDescent="0.25">
      <c r="A390" s="72" t="s">
        <v>1280</v>
      </c>
      <c r="B390" s="72"/>
      <c r="C390" s="72"/>
      <c r="D390" s="72"/>
      <c r="E390" s="73">
        <f>SUMIF(Q386:Q389, 3, F386:F389)</f>
        <v>266.65999999999997</v>
      </c>
      <c r="F390" s="73"/>
    </row>
    <row r="391" spans="1:17" ht="16.5" x14ac:dyDescent="0.2">
      <c r="A391" s="68" t="str">
        <f>CONCATENATE("Раздел: ",IF(Source!G2447&lt;&gt;"Новый раздел", Source!G2447, ""))</f>
        <v>Раздел: Электрощит ЩАО 2.1</v>
      </c>
      <c r="B391" s="69"/>
      <c r="C391" s="69"/>
      <c r="D391" s="69"/>
      <c r="E391" s="69"/>
      <c r="F391" s="69"/>
    </row>
    <row r="392" spans="1:17" ht="16.5" x14ac:dyDescent="0.2">
      <c r="A392" s="68" t="str">
        <f>CONCATENATE("Раздел: ",IF(Source!G2485&lt;&gt;"Новый раздел", Source!G2485, ""))</f>
        <v>Раздел: Электрощит ЩО 2.1</v>
      </c>
      <c r="B392" s="69"/>
      <c r="C392" s="69"/>
      <c r="D392" s="69"/>
      <c r="E392" s="69"/>
      <c r="F392" s="69"/>
    </row>
    <row r="393" spans="1:17" ht="16.5" x14ac:dyDescent="0.2">
      <c r="A393" s="68" t="str">
        <f>CONCATENATE("Раздел: ",IF(Source!G2523&lt;&gt;"Новый раздел", Source!G2523, ""))</f>
        <v>Раздел: Электрощит РЩ 2.1</v>
      </c>
      <c r="B393" s="69"/>
      <c r="C393" s="69"/>
      <c r="D393" s="69"/>
      <c r="E393" s="69"/>
      <c r="F393" s="69"/>
    </row>
    <row r="394" spans="1:17" ht="16.5" x14ac:dyDescent="0.2">
      <c r="A394" s="68" t="str">
        <f>CONCATENATE("Раздел: ",IF(Source!G2561&lt;&gt;"Новый раздел", Source!G2561, ""))</f>
        <v>Раздел: Электрощит ЩАО 2.2</v>
      </c>
      <c r="B394" s="69"/>
      <c r="C394" s="69"/>
      <c r="D394" s="69"/>
      <c r="E394" s="69"/>
      <c r="F394" s="69"/>
    </row>
    <row r="395" spans="1:17" ht="16.5" x14ac:dyDescent="0.2">
      <c r="A395" s="68" t="str">
        <f>CONCATENATE("Раздел: ",IF(Source!G2599&lt;&gt;"Новый раздел", Source!G2599, ""))</f>
        <v>Раздел: Электрощит ЩО 2.2</v>
      </c>
      <c r="B395" s="69"/>
      <c r="C395" s="69"/>
      <c r="D395" s="69"/>
      <c r="E395" s="69"/>
      <c r="F395" s="69"/>
    </row>
    <row r="396" spans="1:17" ht="16.5" x14ac:dyDescent="0.2">
      <c r="A396" s="68" t="str">
        <f>CONCATENATE("Раздел: ",IF(Source!G2637&lt;&gt;"Новый раздел", Source!G2637, ""))</f>
        <v>Раздел: Электрощит РЩ 2.2</v>
      </c>
      <c r="B396" s="69"/>
      <c r="C396" s="69"/>
      <c r="D396" s="69"/>
      <c r="E396" s="69"/>
      <c r="F396" s="69"/>
    </row>
    <row r="397" spans="1:17" ht="16.5" x14ac:dyDescent="0.2">
      <c r="A397" s="68" t="str">
        <f>CONCATENATE("Раздел: ",IF(Source!G2675&lt;&gt;"Новый раздел", Source!G2675, ""))</f>
        <v>Раздел: Помещение 301 Кабинет физики (теория)</v>
      </c>
      <c r="B397" s="69"/>
      <c r="C397" s="69"/>
      <c r="D397" s="69"/>
      <c r="E397" s="69"/>
      <c r="F397" s="69"/>
    </row>
    <row r="398" spans="1:17" ht="14.25" x14ac:dyDescent="0.2">
      <c r="A398" s="70" t="s">
        <v>1279</v>
      </c>
      <c r="B398" s="71"/>
      <c r="C398" s="71"/>
      <c r="D398" s="71"/>
      <c r="E398" s="71"/>
      <c r="F398" s="71"/>
    </row>
    <row r="399" spans="1:17" ht="28.5" x14ac:dyDescent="0.2">
      <c r="A399" s="41" t="s">
        <v>1027</v>
      </c>
      <c r="B399" s="34" t="s">
        <v>1029</v>
      </c>
      <c r="C399" s="34" t="s">
        <v>1030</v>
      </c>
      <c r="D399" s="35">
        <f>ROUND(SUMIF(RV_DATA!AA335:AA346, -1596111638, RV_DATA!I335:I346), 6)</f>
        <v>0.08</v>
      </c>
      <c r="E399" s="42">
        <f>ROUND(RV_DATA!K345, 6)</f>
        <v>363.22</v>
      </c>
      <c r="F399" s="42">
        <f>ROUND(SUMIF(RV_DATA!AA335:AA346, -1596111638, RV_DATA!M335:M346), 6)</f>
        <v>29.06</v>
      </c>
      <c r="Q399">
        <v>3</v>
      </c>
    </row>
    <row r="400" spans="1:17" ht="14.25" x14ac:dyDescent="0.2">
      <c r="A400" s="41" t="s">
        <v>1114</v>
      </c>
      <c r="B400" s="34" t="s">
        <v>1116</v>
      </c>
      <c r="C400" s="34" t="s">
        <v>1117</v>
      </c>
      <c r="D400" s="35">
        <f>ROUND(SUMIF(RV_DATA!AA335:AA346, 1203958368, RV_DATA!I335:I346), 6)</f>
        <v>3.5200000000000001E-3</v>
      </c>
      <c r="E400" s="42">
        <f>ROUND(RV_DATA!K336, 6)</f>
        <v>54.81</v>
      </c>
      <c r="F400" s="42">
        <f>ROUND(SUMIF(RV_DATA!AA335:AA346, 1203958368, RV_DATA!M335:M346), 6)</f>
        <v>0.19</v>
      </c>
      <c r="Q400">
        <v>3</v>
      </c>
    </row>
    <row r="401" spans="1:17" ht="14.25" x14ac:dyDescent="0.2">
      <c r="A401" s="41" t="s">
        <v>1031</v>
      </c>
      <c r="B401" s="34" t="s">
        <v>1033</v>
      </c>
      <c r="C401" s="34" t="s">
        <v>1002</v>
      </c>
      <c r="D401" s="35">
        <f>ROUND(SUMIF(RV_DATA!AA335:AA346, 193152040, RV_DATA!I335:I346), 6)</f>
        <v>2.5</v>
      </c>
      <c r="E401" s="42">
        <f>ROUND(RV_DATA!K344, 6)</f>
        <v>5.71</v>
      </c>
      <c r="F401" s="42">
        <f>ROUND(SUMIF(RV_DATA!AA335:AA346, 193152040, RV_DATA!M335:M346), 6)</f>
        <v>14.28</v>
      </c>
      <c r="Q401">
        <v>3</v>
      </c>
    </row>
    <row r="402" spans="1:17" ht="28.5" x14ac:dyDescent="0.2">
      <c r="A402" s="41" t="s">
        <v>1034</v>
      </c>
      <c r="B402" s="34" t="s">
        <v>1036</v>
      </c>
      <c r="C402" s="34" t="s">
        <v>242</v>
      </c>
      <c r="D402" s="35">
        <f>ROUND(SUMIF(RV_DATA!AA335:AA346, 299589489, RV_DATA!I335:I346), 6)</f>
        <v>2.5000000000000001E-3</v>
      </c>
      <c r="E402" s="42">
        <f>ROUND(RV_DATA!K343, 6)</f>
        <v>718.56</v>
      </c>
      <c r="F402" s="42">
        <f>ROUND(SUMIF(RV_DATA!AA335:AA346, 299589489, RV_DATA!M335:M346), 6)</f>
        <v>1.8</v>
      </c>
      <c r="Q402">
        <v>3</v>
      </c>
    </row>
    <row r="403" spans="1:17" ht="42.75" x14ac:dyDescent="0.2">
      <c r="A403" s="41" t="s">
        <v>1037</v>
      </c>
      <c r="B403" s="34" t="s">
        <v>1039</v>
      </c>
      <c r="C403" s="34" t="s">
        <v>52</v>
      </c>
      <c r="D403" s="35">
        <f>ROUND(SUMIF(RV_DATA!AA335:AA346, 1143219249, RV_DATA!I335:I346), 6)</f>
        <v>5</v>
      </c>
      <c r="E403" s="42">
        <f>ROUND(RV_DATA!K342, 6)</f>
        <v>29.36</v>
      </c>
      <c r="F403" s="42">
        <f>ROUND(SUMIF(RV_DATA!AA335:AA346, 1143219249, RV_DATA!M335:M346), 6)</f>
        <v>146.80000000000001</v>
      </c>
      <c r="Q403">
        <v>3</v>
      </c>
    </row>
    <row r="404" spans="1:17" ht="28.5" x14ac:dyDescent="0.2">
      <c r="A404" s="41" t="s">
        <v>1040</v>
      </c>
      <c r="B404" s="34" t="s">
        <v>1042</v>
      </c>
      <c r="C404" s="34" t="s">
        <v>18</v>
      </c>
      <c r="D404" s="35">
        <f>ROUND(SUMIF(RV_DATA!AA335:AA346, -1533345047, RV_DATA!I335:I346), 6)</f>
        <v>0.13</v>
      </c>
      <c r="E404" s="42">
        <f>ROUND(RV_DATA!K341, 6)</f>
        <v>127.48</v>
      </c>
      <c r="F404" s="42">
        <f>ROUND(SUMIF(RV_DATA!AA335:AA346, -1533345047, RV_DATA!M335:M346), 6)</f>
        <v>16.57</v>
      </c>
      <c r="Q404">
        <v>3</v>
      </c>
    </row>
    <row r="405" spans="1:17" ht="14.25" x14ac:dyDescent="0.2">
      <c r="A405" s="41" t="s">
        <v>1043</v>
      </c>
      <c r="B405" s="34" t="s">
        <v>1045</v>
      </c>
      <c r="C405" s="34" t="s">
        <v>242</v>
      </c>
      <c r="D405" s="35">
        <f>ROUND(SUMIF(RV_DATA!AA335:AA346, -2054620093, RV_DATA!I335:I346), 6)</f>
        <v>0.01</v>
      </c>
      <c r="E405" s="42">
        <f>ROUND(RV_DATA!K340, 6)</f>
        <v>258.44</v>
      </c>
      <c r="F405" s="42">
        <f>ROUND(SUMIF(RV_DATA!AA335:AA346, -2054620093, RV_DATA!M335:M346), 6)</f>
        <v>2.59</v>
      </c>
      <c r="Q405">
        <v>3</v>
      </c>
    </row>
    <row r="406" spans="1:17" ht="57" x14ac:dyDescent="0.2">
      <c r="A406" s="41" t="s">
        <v>240</v>
      </c>
      <c r="B406" s="34" t="s">
        <v>241</v>
      </c>
      <c r="C406" s="34" t="s">
        <v>242</v>
      </c>
      <c r="D406" s="35">
        <f>ROUND(SUMIF(RV_DATA!AA335:AA346, -1378273173, RV_DATA!I335:I346), 6)</f>
        <v>2E-3</v>
      </c>
      <c r="E406" s="42">
        <f>ROUND(RV_DATA!K338, 6)</f>
        <v>72169.899999999994</v>
      </c>
      <c r="F406" s="42">
        <f>ROUND(SUMIF(RV_DATA!AA335:AA346, -1378273173, RV_DATA!M335:M346), 6)</f>
        <v>144.34</v>
      </c>
      <c r="Q406">
        <v>3</v>
      </c>
    </row>
    <row r="407" spans="1:17" ht="57" x14ac:dyDescent="0.2">
      <c r="A407" s="41" t="s">
        <v>1046</v>
      </c>
      <c r="B407" s="34" t="s">
        <v>1048</v>
      </c>
      <c r="C407" s="34" t="s">
        <v>35</v>
      </c>
      <c r="D407" s="35">
        <f>ROUND(SUMIF(RV_DATA!AA335:AA346, -458052105, RV_DATA!I335:I346), 6)</f>
        <v>5.1499999999999997E-2</v>
      </c>
      <c r="E407" s="42">
        <f>ROUND(RV_DATA!K339, 6)</f>
        <v>99643.05</v>
      </c>
      <c r="F407" s="42">
        <f>ROUND(SUMIF(RV_DATA!AA335:AA346, -458052105, RV_DATA!M335:M346), 6)</f>
        <v>5131.62</v>
      </c>
      <c r="Q407">
        <v>3</v>
      </c>
    </row>
    <row r="408" spans="1:17" ht="99.75" x14ac:dyDescent="0.2">
      <c r="A408" s="41" t="s">
        <v>236</v>
      </c>
      <c r="B408" s="34" t="s">
        <v>237</v>
      </c>
      <c r="C408" s="34" t="s">
        <v>35</v>
      </c>
      <c r="D408" s="35">
        <f>ROUND(SUMIF(RV_DATA!AA335:AA346, 472379674, RV_DATA!I335:I346), 6)</f>
        <v>1E-3</v>
      </c>
      <c r="E408" s="42">
        <f>ROUND(RV_DATA!K337, 6)</f>
        <v>99860.32</v>
      </c>
      <c r="F408" s="42">
        <f>ROUND(SUMIF(RV_DATA!AA335:AA346, 472379674, RV_DATA!M335:M346), 6)</f>
        <v>99.86</v>
      </c>
      <c r="Q408">
        <v>3</v>
      </c>
    </row>
    <row r="409" spans="1:17" ht="114" x14ac:dyDescent="0.2">
      <c r="A409" s="41" t="s">
        <v>33</v>
      </c>
      <c r="B409" s="34" t="s">
        <v>34</v>
      </c>
      <c r="C409" s="34" t="s">
        <v>35</v>
      </c>
      <c r="D409" s="35">
        <f>ROUND(SUMIF(RV_DATA!AA335:AA346, 2094450950, RV_DATA!I335:I346), 6)</f>
        <v>0.05</v>
      </c>
      <c r="E409" s="42">
        <f>ROUND(RV_DATA!K346, 6)</f>
        <v>129532.62</v>
      </c>
      <c r="F409" s="42">
        <f>ROUND(SUMIF(RV_DATA!AA335:AA346, 2094450950, RV_DATA!M335:M346), 6)</f>
        <v>6476.63</v>
      </c>
      <c r="Q409">
        <v>3</v>
      </c>
    </row>
    <row r="410" spans="1:17" ht="42.75" x14ac:dyDescent="0.2">
      <c r="A410" s="41" t="s">
        <v>1118</v>
      </c>
      <c r="B410" s="34" t="s">
        <v>1120</v>
      </c>
      <c r="C410" s="34" t="s">
        <v>52</v>
      </c>
      <c r="D410" s="35">
        <f>ROUND(SUMIF(RV_DATA!AA335:AA346, -55341773, RV_DATA!I335:I346), 6)</f>
        <v>1.34E-3</v>
      </c>
      <c r="E410" s="42">
        <f>ROUND(RV_DATA!K335, 6)</f>
        <v>16620.27</v>
      </c>
      <c r="F410" s="42">
        <f>ROUND(SUMIF(RV_DATA!AA335:AA346, -55341773, RV_DATA!M335:M346), 6)</f>
        <v>22.27</v>
      </c>
      <c r="Q410">
        <v>3</v>
      </c>
    </row>
    <row r="411" spans="1:17" ht="15" x14ac:dyDescent="0.25">
      <c r="A411" s="72" t="s">
        <v>1280</v>
      </c>
      <c r="B411" s="72"/>
      <c r="C411" s="72"/>
      <c r="D411" s="72"/>
      <c r="E411" s="73">
        <f>SUMIF(Q399:Q410, 3, F399:F410)</f>
        <v>12086.01</v>
      </c>
      <c r="F411" s="73"/>
    </row>
    <row r="412" spans="1:17" ht="16.5" x14ac:dyDescent="0.2">
      <c r="A412" s="68" t="str">
        <f>CONCATENATE("Раздел: ",IF(Source!G2722&lt;&gt;"Новый раздел", Source!G2722, ""))</f>
        <v>Раздел: Помещение 302 Кабинет физики (практика)</v>
      </c>
      <c r="B412" s="69"/>
      <c r="C412" s="69"/>
      <c r="D412" s="69"/>
      <c r="E412" s="69"/>
      <c r="F412" s="69"/>
    </row>
    <row r="413" spans="1:17" ht="14.25" x14ac:dyDescent="0.2">
      <c r="A413" s="70" t="s">
        <v>1279</v>
      </c>
      <c r="B413" s="71"/>
      <c r="C413" s="71"/>
      <c r="D413" s="71"/>
      <c r="E413" s="71"/>
      <c r="F413" s="71"/>
    </row>
    <row r="414" spans="1:17" ht="14.25" x14ac:dyDescent="0.2">
      <c r="A414" s="41" t="s">
        <v>1114</v>
      </c>
      <c r="B414" s="34" t="s">
        <v>1116</v>
      </c>
      <c r="C414" s="34" t="s">
        <v>1117</v>
      </c>
      <c r="D414" s="35">
        <f>ROUND(SUMIF(RV_DATA!AA348:AA351, 1203958368, RV_DATA!I348:I351), 6)</f>
        <v>3.5200000000000001E-3</v>
      </c>
      <c r="E414" s="42">
        <f>ROUND(RV_DATA!K349, 6)</f>
        <v>54.81</v>
      </c>
      <c r="F414" s="42">
        <f>ROUND(SUMIF(RV_DATA!AA348:AA351, 1203958368, RV_DATA!M348:M351), 6)</f>
        <v>0.19</v>
      </c>
      <c r="Q414">
        <v>3</v>
      </c>
    </row>
    <row r="415" spans="1:17" ht="57" x14ac:dyDescent="0.2">
      <c r="A415" s="41" t="s">
        <v>240</v>
      </c>
      <c r="B415" s="34" t="s">
        <v>241</v>
      </c>
      <c r="C415" s="34" t="s">
        <v>242</v>
      </c>
      <c r="D415" s="35">
        <f>ROUND(SUMIF(RV_DATA!AA348:AA351, -1378273173, RV_DATA!I348:I351), 6)</f>
        <v>2E-3</v>
      </c>
      <c r="E415" s="42">
        <f>ROUND(RV_DATA!K351, 6)</f>
        <v>72169.899999999994</v>
      </c>
      <c r="F415" s="42">
        <f>ROUND(SUMIF(RV_DATA!AA348:AA351, -1378273173, RV_DATA!M348:M351), 6)</f>
        <v>144.34</v>
      </c>
      <c r="Q415">
        <v>3</v>
      </c>
    </row>
    <row r="416" spans="1:17" ht="99.75" x14ac:dyDescent="0.2">
      <c r="A416" s="41" t="s">
        <v>236</v>
      </c>
      <c r="B416" s="34" t="s">
        <v>237</v>
      </c>
      <c r="C416" s="34" t="s">
        <v>35</v>
      </c>
      <c r="D416" s="35">
        <f>ROUND(SUMIF(RV_DATA!AA348:AA351, 472379674, RV_DATA!I348:I351), 6)</f>
        <v>1E-3</v>
      </c>
      <c r="E416" s="42">
        <f>ROUND(RV_DATA!K350, 6)</f>
        <v>99860.32</v>
      </c>
      <c r="F416" s="42">
        <f>ROUND(SUMIF(RV_DATA!AA348:AA351, 472379674, RV_DATA!M348:M351), 6)</f>
        <v>99.86</v>
      </c>
      <c r="Q416">
        <v>3</v>
      </c>
    </row>
    <row r="417" spans="1:17" ht="42.75" x14ac:dyDescent="0.2">
      <c r="A417" s="41" t="s">
        <v>1118</v>
      </c>
      <c r="B417" s="34" t="s">
        <v>1120</v>
      </c>
      <c r="C417" s="34" t="s">
        <v>52</v>
      </c>
      <c r="D417" s="35">
        <f>ROUND(SUMIF(RV_DATA!AA348:AA351, -55341773, RV_DATA!I348:I351), 6)</f>
        <v>1.34E-3</v>
      </c>
      <c r="E417" s="42">
        <f>ROUND(RV_DATA!K348, 6)</f>
        <v>16620.27</v>
      </c>
      <c r="F417" s="42">
        <f>ROUND(SUMIF(RV_DATA!AA348:AA351, -55341773, RV_DATA!M348:M351), 6)</f>
        <v>22.27</v>
      </c>
      <c r="Q417">
        <v>3</v>
      </c>
    </row>
    <row r="418" spans="1:17" ht="15" x14ac:dyDescent="0.25">
      <c r="A418" s="72" t="s">
        <v>1280</v>
      </c>
      <c r="B418" s="72"/>
      <c r="C418" s="72"/>
      <c r="D418" s="72"/>
      <c r="E418" s="73">
        <f>SUMIF(Q414:Q417, 3, F414:F417)</f>
        <v>266.65999999999997</v>
      </c>
      <c r="F418" s="73"/>
    </row>
    <row r="419" spans="1:17" ht="16.5" x14ac:dyDescent="0.2">
      <c r="A419" s="68" t="str">
        <f>CONCATENATE("Раздел: ",IF(Source!G2765&lt;&gt;"Новый раздел", Source!G2765, ""))</f>
        <v>Раздел: Помещение 303 Коридор</v>
      </c>
      <c r="B419" s="69"/>
      <c r="C419" s="69"/>
      <c r="D419" s="69"/>
      <c r="E419" s="69"/>
      <c r="F419" s="69"/>
    </row>
    <row r="420" spans="1:17" ht="16.5" x14ac:dyDescent="0.2">
      <c r="A420" s="68" t="str">
        <f>CONCATENATE("Раздел: ",IF(Source!G2802&lt;&gt;"Новый раздел", Source!G2802, ""))</f>
        <v>Раздел: Помещение 304 Учебный класс</v>
      </c>
      <c r="B420" s="69"/>
      <c r="C420" s="69"/>
      <c r="D420" s="69"/>
      <c r="E420" s="69"/>
      <c r="F420" s="69"/>
    </row>
    <row r="421" spans="1:17" ht="14.25" x14ac:dyDescent="0.2">
      <c r="A421" s="70" t="s">
        <v>1279</v>
      </c>
      <c r="B421" s="71"/>
      <c r="C421" s="71"/>
      <c r="D421" s="71"/>
      <c r="E421" s="71"/>
      <c r="F421" s="71"/>
    </row>
    <row r="422" spans="1:17" ht="14.25" x14ac:dyDescent="0.2">
      <c r="A422" s="41" t="s">
        <v>1114</v>
      </c>
      <c r="B422" s="34" t="s">
        <v>1116</v>
      </c>
      <c r="C422" s="34" t="s">
        <v>1117</v>
      </c>
      <c r="D422" s="35">
        <f>ROUND(SUMIF(RV_DATA!AA354:AA357, 1203958368, RV_DATA!I354:I357), 6)</f>
        <v>3.5200000000000001E-3</v>
      </c>
      <c r="E422" s="42">
        <f>ROUND(RV_DATA!K355, 6)</f>
        <v>54.81</v>
      </c>
      <c r="F422" s="42">
        <f>ROUND(SUMIF(RV_DATA!AA354:AA357, 1203958368, RV_DATA!M354:M357), 6)</f>
        <v>0.19</v>
      </c>
      <c r="Q422">
        <v>3</v>
      </c>
    </row>
    <row r="423" spans="1:17" ht="57" x14ac:dyDescent="0.2">
      <c r="A423" s="41" t="s">
        <v>240</v>
      </c>
      <c r="B423" s="34" t="s">
        <v>241</v>
      </c>
      <c r="C423" s="34" t="s">
        <v>242</v>
      </c>
      <c r="D423" s="35">
        <f>ROUND(SUMIF(RV_DATA!AA354:AA357, -1378273173, RV_DATA!I354:I357), 6)</f>
        <v>2E-3</v>
      </c>
      <c r="E423" s="42">
        <f>ROUND(RV_DATA!K357, 6)</f>
        <v>72169.899999999994</v>
      </c>
      <c r="F423" s="42">
        <f>ROUND(SUMIF(RV_DATA!AA354:AA357, -1378273173, RV_DATA!M354:M357), 6)</f>
        <v>144.34</v>
      </c>
      <c r="Q423">
        <v>3</v>
      </c>
    </row>
    <row r="424" spans="1:17" ht="99.75" x14ac:dyDescent="0.2">
      <c r="A424" s="41" t="s">
        <v>236</v>
      </c>
      <c r="B424" s="34" t="s">
        <v>237</v>
      </c>
      <c r="C424" s="34" t="s">
        <v>35</v>
      </c>
      <c r="D424" s="35">
        <f>ROUND(SUMIF(RV_DATA!AA354:AA357, 472379674, RV_DATA!I354:I357), 6)</f>
        <v>1E-3</v>
      </c>
      <c r="E424" s="42">
        <f>ROUND(RV_DATA!K356, 6)</f>
        <v>99860.32</v>
      </c>
      <c r="F424" s="42">
        <f>ROUND(SUMIF(RV_DATA!AA354:AA357, 472379674, RV_DATA!M354:M357), 6)</f>
        <v>99.86</v>
      </c>
      <c r="Q424">
        <v>3</v>
      </c>
    </row>
    <row r="425" spans="1:17" ht="42.75" x14ac:dyDescent="0.2">
      <c r="A425" s="41" t="s">
        <v>1118</v>
      </c>
      <c r="B425" s="34" t="s">
        <v>1120</v>
      </c>
      <c r="C425" s="34" t="s">
        <v>52</v>
      </c>
      <c r="D425" s="35">
        <f>ROUND(SUMIF(RV_DATA!AA354:AA357, -55341773, RV_DATA!I354:I357), 6)</f>
        <v>1.34E-3</v>
      </c>
      <c r="E425" s="42">
        <f>ROUND(RV_DATA!K354, 6)</f>
        <v>16620.27</v>
      </c>
      <c r="F425" s="42">
        <f>ROUND(SUMIF(RV_DATA!AA354:AA357, -55341773, RV_DATA!M354:M357), 6)</f>
        <v>22.27</v>
      </c>
      <c r="Q425">
        <v>3</v>
      </c>
    </row>
    <row r="426" spans="1:17" ht="15" x14ac:dyDescent="0.25">
      <c r="A426" s="72" t="s">
        <v>1280</v>
      </c>
      <c r="B426" s="72"/>
      <c r="C426" s="72"/>
      <c r="D426" s="72"/>
      <c r="E426" s="73">
        <f>SUMIF(Q422:Q425, 3, F422:F425)</f>
        <v>266.65999999999997</v>
      </c>
      <c r="F426" s="73"/>
    </row>
    <row r="427" spans="1:17" ht="16.5" x14ac:dyDescent="0.2">
      <c r="A427" s="68" t="str">
        <f>CONCATENATE("Раздел: ",IF(Source!G2845&lt;&gt;"Новый раздел", Source!G2845, ""))</f>
        <v>Раздел: Помещение 305 Учебный класс</v>
      </c>
      <c r="B427" s="69"/>
      <c r="C427" s="69"/>
      <c r="D427" s="69"/>
      <c r="E427" s="69"/>
      <c r="F427" s="69"/>
    </row>
    <row r="428" spans="1:17" ht="14.25" x14ac:dyDescent="0.2">
      <c r="A428" s="70" t="s">
        <v>1279</v>
      </c>
      <c r="B428" s="71"/>
      <c r="C428" s="71"/>
      <c r="D428" s="71"/>
      <c r="E428" s="71"/>
      <c r="F428" s="71"/>
    </row>
    <row r="429" spans="1:17" ht="14.25" x14ac:dyDescent="0.2">
      <c r="A429" s="41" t="s">
        <v>1114</v>
      </c>
      <c r="B429" s="34" t="s">
        <v>1116</v>
      </c>
      <c r="C429" s="34" t="s">
        <v>1117</v>
      </c>
      <c r="D429" s="35">
        <f>ROUND(SUMIF(RV_DATA!AA359:AA362, 1203958368, RV_DATA!I359:I362), 6)</f>
        <v>3.5200000000000001E-3</v>
      </c>
      <c r="E429" s="42">
        <f>ROUND(RV_DATA!K360, 6)</f>
        <v>54.81</v>
      </c>
      <c r="F429" s="42">
        <f>ROUND(SUMIF(RV_DATA!AA359:AA362, 1203958368, RV_DATA!M359:M362), 6)</f>
        <v>0.19</v>
      </c>
      <c r="Q429">
        <v>3</v>
      </c>
    </row>
    <row r="430" spans="1:17" ht="57" x14ac:dyDescent="0.2">
      <c r="A430" s="41" t="s">
        <v>240</v>
      </c>
      <c r="B430" s="34" t="s">
        <v>241</v>
      </c>
      <c r="C430" s="34" t="s">
        <v>242</v>
      </c>
      <c r="D430" s="35">
        <f>ROUND(SUMIF(RV_DATA!AA359:AA362, -1378273173, RV_DATA!I359:I362), 6)</f>
        <v>2E-3</v>
      </c>
      <c r="E430" s="42">
        <f>ROUND(RV_DATA!K362, 6)</f>
        <v>72169.899999999994</v>
      </c>
      <c r="F430" s="42">
        <f>ROUND(SUMIF(RV_DATA!AA359:AA362, -1378273173, RV_DATA!M359:M362), 6)</f>
        <v>144.34</v>
      </c>
      <c r="Q430">
        <v>3</v>
      </c>
    </row>
    <row r="431" spans="1:17" ht="99.75" x14ac:dyDescent="0.2">
      <c r="A431" s="41" t="s">
        <v>236</v>
      </c>
      <c r="B431" s="34" t="s">
        <v>237</v>
      </c>
      <c r="C431" s="34" t="s">
        <v>35</v>
      </c>
      <c r="D431" s="35">
        <f>ROUND(SUMIF(RV_DATA!AA359:AA362, 472379674, RV_DATA!I359:I362), 6)</f>
        <v>1E-3</v>
      </c>
      <c r="E431" s="42">
        <f>ROUND(RV_DATA!K361, 6)</f>
        <v>99860.32</v>
      </c>
      <c r="F431" s="42">
        <f>ROUND(SUMIF(RV_DATA!AA359:AA362, 472379674, RV_DATA!M359:M362), 6)</f>
        <v>99.86</v>
      </c>
      <c r="Q431">
        <v>3</v>
      </c>
    </row>
    <row r="432" spans="1:17" ht="42.75" x14ac:dyDescent="0.2">
      <c r="A432" s="41" t="s">
        <v>1118</v>
      </c>
      <c r="B432" s="34" t="s">
        <v>1120</v>
      </c>
      <c r="C432" s="34" t="s">
        <v>52</v>
      </c>
      <c r="D432" s="35">
        <f>ROUND(SUMIF(RV_DATA!AA359:AA362, -55341773, RV_DATA!I359:I362), 6)</f>
        <v>1.34E-3</v>
      </c>
      <c r="E432" s="42">
        <f>ROUND(RV_DATA!K359, 6)</f>
        <v>16620.27</v>
      </c>
      <c r="F432" s="42">
        <f>ROUND(SUMIF(RV_DATA!AA359:AA362, -55341773, RV_DATA!M359:M362), 6)</f>
        <v>22.27</v>
      </c>
      <c r="Q432">
        <v>3</v>
      </c>
    </row>
    <row r="433" spans="1:17" ht="15" x14ac:dyDescent="0.25">
      <c r="A433" s="72" t="s">
        <v>1280</v>
      </c>
      <c r="B433" s="72"/>
      <c r="C433" s="72"/>
      <c r="D433" s="72"/>
      <c r="E433" s="73">
        <f>SUMIF(Q429:Q432, 3, F429:F432)</f>
        <v>266.65999999999997</v>
      </c>
      <c r="F433" s="73"/>
    </row>
    <row r="434" spans="1:17" ht="16.5" x14ac:dyDescent="0.2">
      <c r="A434" s="68" t="str">
        <f>CONCATENATE("Раздел: ",IF(Source!G2888&lt;&gt;"Новый раздел", Source!G2888, ""))</f>
        <v>Раздел: Помещение 309 Рекриация</v>
      </c>
      <c r="B434" s="69"/>
      <c r="C434" s="69"/>
      <c r="D434" s="69"/>
      <c r="E434" s="69"/>
      <c r="F434" s="69"/>
    </row>
    <row r="435" spans="1:17" ht="14.25" x14ac:dyDescent="0.2">
      <c r="A435" s="70" t="s">
        <v>1279</v>
      </c>
      <c r="B435" s="71"/>
      <c r="C435" s="71"/>
      <c r="D435" s="71"/>
      <c r="E435" s="71"/>
      <c r="F435" s="71"/>
    </row>
    <row r="436" spans="1:17" ht="28.5" x14ac:dyDescent="0.2">
      <c r="A436" s="41" t="s">
        <v>1027</v>
      </c>
      <c r="B436" s="34" t="s">
        <v>1029</v>
      </c>
      <c r="C436" s="34" t="s">
        <v>1030</v>
      </c>
      <c r="D436" s="35">
        <f>ROUND(SUMIF(RV_DATA!AA364:AA375, -1596111638, RV_DATA!I364:I375), 6)</f>
        <v>0.08</v>
      </c>
      <c r="E436" s="42">
        <f>ROUND(RV_DATA!K374, 6)</f>
        <v>363.22</v>
      </c>
      <c r="F436" s="42">
        <f>ROUND(SUMIF(RV_DATA!AA364:AA375, -1596111638, RV_DATA!M364:M375), 6)</f>
        <v>29.06</v>
      </c>
      <c r="Q436">
        <v>3</v>
      </c>
    </row>
    <row r="437" spans="1:17" ht="14.25" x14ac:dyDescent="0.2">
      <c r="A437" s="41" t="s">
        <v>1114</v>
      </c>
      <c r="B437" s="34" t="s">
        <v>1116</v>
      </c>
      <c r="C437" s="34" t="s">
        <v>1117</v>
      </c>
      <c r="D437" s="35">
        <f>ROUND(SUMIF(RV_DATA!AA364:AA375, 1203958368, RV_DATA!I364:I375), 6)</f>
        <v>5.28E-2</v>
      </c>
      <c r="E437" s="42">
        <f>ROUND(RV_DATA!K365, 6)</f>
        <v>54.81</v>
      </c>
      <c r="F437" s="42">
        <f>ROUND(SUMIF(RV_DATA!AA364:AA375, 1203958368, RV_DATA!M364:M375), 6)</f>
        <v>2.88</v>
      </c>
      <c r="Q437">
        <v>3</v>
      </c>
    </row>
    <row r="438" spans="1:17" ht="14.25" x14ac:dyDescent="0.2">
      <c r="A438" s="41" t="s">
        <v>1031</v>
      </c>
      <c r="B438" s="34" t="s">
        <v>1033</v>
      </c>
      <c r="C438" s="34" t="s">
        <v>1002</v>
      </c>
      <c r="D438" s="35">
        <f>ROUND(SUMIF(RV_DATA!AA364:AA375, 193152040, RV_DATA!I364:I375), 6)</f>
        <v>2.5</v>
      </c>
      <c r="E438" s="42">
        <f>ROUND(RV_DATA!K373, 6)</f>
        <v>5.71</v>
      </c>
      <c r="F438" s="42">
        <f>ROUND(SUMIF(RV_DATA!AA364:AA375, 193152040, RV_DATA!M364:M375), 6)</f>
        <v>14.28</v>
      </c>
      <c r="Q438">
        <v>3</v>
      </c>
    </row>
    <row r="439" spans="1:17" ht="28.5" x14ac:dyDescent="0.2">
      <c r="A439" s="41" t="s">
        <v>1034</v>
      </c>
      <c r="B439" s="34" t="s">
        <v>1036</v>
      </c>
      <c r="C439" s="34" t="s">
        <v>242</v>
      </c>
      <c r="D439" s="35">
        <f>ROUND(SUMIF(RV_DATA!AA364:AA375, 299589489, RV_DATA!I364:I375), 6)</f>
        <v>2.5000000000000001E-3</v>
      </c>
      <c r="E439" s="42">
        <f>ROUND(RV_DATA!K372, 6)</f>
        <v>718.56</v>
      </c>
      <c r="F439" s="42">
        <f>ROUND(SUMIF(RV_DATA!AA364:AA375, 299589489, RV_DATA!M364:M375), 6)</f>
        <v>1.8</v>
      </c>
      <c r="Q439">
        <v>3</v>
      </c>
    </row>
    <row r="440" spans="1:17" ht="42.75" x14ac:dyDescent="0.2">
      <c r="A440" s="41" t="s">
        <v>1037</v>
      </c>
      <c r="B440" s="34" t="s">
        <v>1039</v>
      </c>
      <c r="C440" s="34" t="s">
        <v>52</v>
      </c>
      <c r="D440" s="35">
        <f>ROUND(SUMIF(RV_DATA!AA364:AA375, 1143219249, RV_DATA!I364:I375), 6)</f>
        <v>5</v>
      </c>
      <c r="E440" s="42">
        <f>ROUND(RV_DATA!K371, 6)</f>
        <v>29.36</v>
      </c>
      <c r="F440" s="42">
        <f>ROUND(SUMIF(RV_DATA!AA364:AA375, 1143219249, RV_DATA!M364:M375), 6)</f>
        <v>146.80000000000001</v>
      </c>
      <c r="Q440">
        <v>3</v>
      </c>
    </row>
    <row r="441" spans="1:17" ht="28.5" x14ac:dyDescent="0.2">
      <c r="A441" s="41" t="s">
        <v>1040</v>
      </c>
      <c r="B441" s="34" t="s">
        <v>1042</v>
      </c>
      <c r="C441" s="34" t="s">
        <v>18</v>
      </c>
      <c r="D441" s="35">
        <f>ROUND(SUMIF(RV_DATA!AA364:AA375, -1533345047, RV_DATA!I364:I375), 6)</f>
        <v>0.13</v>
      </c>
      <c r="E441" s="42">
        <f>ROUND(RV_DATA!K370, 6)</f>
        <v>127.48</v>
      </c>
      <c r="F441" s="42">
        <f>ROUND(SUMIF(RV_DATA!AA364:AA375, -1533345047, RV_DATA!M364:M375), 6)</f>
        <v>16.57</v>
      </c>
      <c r="Q441">
        <v>3</v>
      </c>
    </row>
    <row r="442" spans="1:17" ht="14.25" x14ac:dyDescent="0.2">
      <c r="A442" s="41" t="s">
        <v>1043</v>
      </c>
      <c r="B442" s="34" t="s">
        <v>1045</v>
      </c>
      <c r="C442" s="34" t="s">
        <v>242</v>
      </c>
      <c r="D442" s="35">
        <f>ROUND(SUMIF(RV_DATA!AA364:AA375, -2054620093, RV_DATA!I364:I375), 6)</f>
        <v>0.01</v>
      </c>
      <c r="E442" s="42">
        <f>ROUND(RV_DATA!K369, 6)</f>
        <v>258.44</v>
      </c>
      <c r="F442" s="42">
        <f>ROUND(SUMIF(RV_DATA!AA364:AA375, -2054620093, RV_DATA!M364:M375), 6)</f>
        <v>2.59</v>
      </c>
      <c r="Q442">
        <v>3</v>
      </c>
    </row>
    <row r="443" spans="1:17" ht="57" x14ac:dyDescent="0.2">
      <c r="A443" s="41" t="s">
        <v>240</v>
      </c>
      <c r="B443" s="34" t="s">
        <v>241</v>
      </c>
      <c r="C443" s="34" t="s">
        <v>242</v>
      </c>
      <c r="D443" s="35">
        <f>ROUND(SUMIF(RV_DATA!AA364:AA375, -1378273173, RV_DATA!I364:I375), 6)</f>
        <v>6.0000000000000001E-3</v>
      </c>
      <c r="E443" s="42">
        <f>ROUND(RV_DATA!K367, 6)</f>
        <v>72169.899999999994</v>
      </c>
      <c r="F443" s="42">
        <f>ROUND(SUMIF(RV_DATA!AA364:AA375, -1378273173, RV_DATA!M364:M375), 6)</f>
        <v>433.02</v>
      </c>
      <c r="Q443">
        <v>3</v>
      </c>
    </row>
    <row r="444" spans="1:17" ht="57" x14ac:dyDescent="0.2">
      <c r="A444" s="41" t="s">
        <v>1046</v>
      </c>
      <c r="B444" s="34" t="s">
        <v>1048</v>
      </c>
      <c r="C444" s="34" t="s">
        <v>35</v>
      </c>
      <c r="D444" s="35">
        <f>ROUND(SUMIF(RV_DATA!AA364:AA375, -458052105, RV_DATA!I364:I375), 6)</f>
        <v>5.1499999999999997E-2</v>
      </c>
      <c r="E444" s="42">
        <f>ROUND(RV_DATA!K368, 6)</f>
        <v>99643.05</v>
      </c>
      <c r="F444" s="42">
        <f>ROUND(SUMIF(RV_DATA!AA364:AA375, -458052105, RV_DATA!M364:M375), 6)</f>
        <v>5131.62</v>
      </c>
      <c r="Q444">
        <v>3</v>
      </c>
    </row>
    <row r="445" spans="1:17" ht="99.75" x14ac:dyDescent="0.2">
      <c r="A445" s="41" t="s">
        <v>236</v>
      </c>
      <c r="B445" s="34" t="s">
        <v>237</v>
      </c>
      <c r="C445" s="34" t="s">
        <v>35</v>
      </c>
      <c r="D445" s="35">
        <f>ROUND(SUMIF(RV_DATA!AA364:AA375, 472379674, RV_DATA!I364:I375), 6)</f>
        <v>0.02</v>
      </c>
      <c r="E445" s="42">
        <f>ROUND(RV_DATA!K366, 6)</f>
        <v>99860.32</v>
      </c>
      <c r="F445" s="42">
        <f>ROUND(SUMIF(RV_DATA!AA364:AA375, 472379674, RV_DATA!M364:M375), 6)</f>
        <v>1997.21</v>
      </c>
      <c r="Q445">
        <v>3</v>
      </c>
    </row>
    <row r="446" spans="1:17" ht="114" x14ac:dyDescent="0.2">
      <c r="A446" s="41" t="s">
        <v>33</v>
      </c>
      <c r="B446" s="34" t="s">
        <v>34</v>
      </c>
      <c r="C446" s="34" t="s">
        <v>35</v>
      </c>
      <c r="D446" s="35">
        <f>ROUND(SUMIF(RV_DATA!AA364:AA375, 2094450950, RV_DATA!I364:I375), 6)</f>
        <v>0.05</v>
      </c>
      <c r="E446" s="42">
        <f>ROUND(RV_DATA!K375, 6)</f>
        <v>129532.62</v>
      </c>
      <c r="F446" s="42">
        <f>ROUND(SUMIF(RV_DATA!AA364:AA375, 2094450950, RV_DATA!M364:M375), 6)</f>
        <v>6476.63</v>
      </c>
      <c r="Q446">
        <v>3</v>
      </c>
    </row>
    <row r="447" spans="1:17" ht="42.75" x14ac:dyDescent="0.2">
      <c r="A447" s="41" t="s">
        <v>1118</v>
      </c>
      <c r="B447" s="34" t="s">
        <v>1120</v>
      </c>
      <c r="C447" s="34" t="s">
        <v>52</v>
      </c>
      <c r="D447" s="35">
        <f>ROUND(SUMIF(RV_DATA!AA364:AA375, -55341773, RV_DATA!I364:I375), 6)</f>
        <v>2.01E-2</v>
      </c>
      <c r="E447" s="42">
        <f>ROUND(RV_DATA!K364, 6)</f>
        <v>16620.27</v>
      </c>
      <c r="F447" s="42">
        <f>ROUND(SUMIF(RV_DATA!AA364:AA375, -55341773, RV_DATA!M364:M375), 6)</f>
        <v>334.08</v>
      </c>
      <c r="Q447">
        <v>3</v>
      </c>
    </row>
    <row r="448" spans="1:17" ht="15" x14ac:dyDescent="0.25">
      <c r="A448" s="72" t="s">
        <v>1280</v>
      </c>
      <c r="B448" s="72"/>
      <c r="C448" s="72"/>
      <c r="D448" s="72"/>
      <c r="E448" s="73">
        <f>SUMIF(Q436:Q447, 3, F436:F447)</f>
        <v>14586.539999999999</v>
      </c>
      <c r="F448" s="73"/>
    </row>
    <row r="449" spans="1:17" ht="16.5" x14ac:dyDescent="0.2">
      <c r="A449" s="68" t="str">
        <f>CONCATENATE("Раздел: ",IF(Source!G2934&lt;&gt;"Новый раздел", Source!G2934, ""))</f>
        <v>Раздел: Кабинет 313 Кабинет иностранных языков</v>
      </c>
      <c r="B449" s="69"/>
      <c r="C449" s="69"/>
      <c r="D449" s="69"/>
      <c r="E449" s="69"/>
      <c r="F449" s="69"/>
    </row>
    <row r="450" spans="1:17" ht="14.25" x14ac:dyDescent="0.2">
      <c r="A450" s="70" t="s">
        <v>1279</v>
      </c>
      <c r="B450" s="71"/>
      <c r="C450" s="71"/>
      <c r="D450" s="71"/>
      <c r="E450" s="71"/>
      <c r="F450" s="71"/>
    </row>
    <row r="451" spans="1:17" ht="14.25" x14ac:dyDescent="0.2">
      <c r="A451" s="41" t="s">
        <v>1114</v>
      </c>
      <c r="B451" s="34" t="s">
        <v>1116</v>
      </c>
      <c r="C451" s="34" t="s">
        <v>1117</v>
      </c>
      <c r="D451" s="35">
        <f>ROUND(SUMIF(RV_DATA!AA377:AA380, 1203958368, RV_DATA!I377:I380), 6)</f>
        <v>3.5200000000000001E-3</v>
      </c>
      <c r="E451" s="42">
        <f>ROUND(RV_DATA!K378, 6)</f>
        <v>54.81</v>
      </c>
      <c r="F451" s="42">
        <f>ROUND(SUMIF(RV_DATA!AA377:AA380, 1203958368, RV_DATA!M377:M380), 6)</f>
        <v>0.19</v>
      </c>
      <c r="Q451">
        <v>3</v>
      </c>
    </row>
    <row r="452" spans="1:17" ht="57" x14ac:dyDescent="0.2">
      <c r="A452" s="41" t="s">
        <v>240</v>
      </c>
      <c r="B452" s="34" t="s">
        <v>241</v>
      </c>
      <c r="C452" s="34" t="s">
        <v>242</v>
      </c>
      <c r="D452" s="35">
        <f>ROUND(SUMIF(RV_DATA!AA377:AA380, -1378273173, RV_DATA!I377:I380), 6)</f>
        <v>2E-3</v>
      </c>
      <c r="E452" s="42">
        <f>ROUND(RV_DATA!K380, 6)</f>
        <v>72169.899999999994</v>
      </c>
      <c r="F452" s="42">
        <f>ROUND(SUMIF(RV_DATA!AA377:AA380, -1378273173, RV_DATA!M377:M380), 6)</f>
        <v>144.34</v>
      </c>
      <c r="Q452">
        <v>3</v>
      </c>
    </row>
    <row r="453" spans="1:17" ht="99.75" x14ac:dyDescent="0.2">
      <c r="A453" s="41" t="s">
        <v>236</v>
      </c>
      <c r="B453" s="34" t="s">
        <v>237</v>
      </c>
      <c r="C453" s="34" t="s">
        <v>35</v>
      </c>
      <c r="D453" s="35">
        <f>ROUND(SUMIF(RV_DATA!AA377:AA380, 472379674, RV_DATA!I377:I380), 6)</f>
        <v>1E-3</v>
      </c>
      <c r="E453" s="42">
        <f>ROUND(RV_DATA!K379, 6)</f>
        <v>99860.32</v>
      </c>
      <c r="F453" s="42">
        <f>ROUND(SUMIF(RV_DATA!AA377:AA380, 472379674, RV_DATA!M377:M380), 6)</f>
        <v>99.86</v>
      </c>
      <c r="Q453">
        <v>3</v>
      </c>
    </row>
    <row r="454" spans="1:17" ht="42.75" x14ac:dyDescent="0.2">
      <c r="A454" s="41" t="s">
        <v>1118</v>
      </c>
      <c r="B454" s="34" t="s">
        <v>1120</v>
      </c>
      <c r="C454" s="34" t="s">
        <v>52</v>
      </c>
      <c r="D454" s="35">
        <f>ROUND(SUMIF(RV_DATA!AA377:AA380, -55341773, RV_DATA!I377:I380), 6)</f>
        <v>1.34E-3</v>
      </c>
      <c r="E454" s="42">
        <f>ROUND(RV_DATA!K377, 6)</f>
        <v>16620.27</v>
      </c>
      <c r="F454" s="42">
        <f>ROUND(SUMIF(RV_DATA!AA377:AA380, -55341773, RV_DATA!M377:M380), 6)</f>
        <v>22.27</v>
      </c>
      <c r="Q454">
        <v>3</v>
      </c>
    </row>
    <row r="455" spans="1:17" ht="15" x14ac:dyDescent="0.25">
      <c r="A455" s="72" t="s">
        <v>1280</v>
      </c>
      <c r="B455" s="72"/>
      <c r="C455" s="72"/>
      <c r="D455" s="72"/>
      <c r="E455" s="73">
        <f>SUMIF(Q451:Q454, 3, F451:F454)</f>
        <v>266.65999999999997</v>
      </c>
      <c r="F455" s="73"/>
    </row>
    <row r="456" spans="1:17" ht="16.5" x14ac:dyDescent="0.2">
      <c r="A456" s="68" t="str">
        <f>CONCATENATE("Раздел: ",IF(Source!G2977&lt;&gt;"Новый раздел", Source!G2977, ""))</f>
        <v>Раздел: Помещение 314 Учебный класс</v>
      </c>
      <c r="B456" s="69"/>
      <c r="C456" s="69"/>
      <c r="D456" s="69"/>
      <c r="E456" s="69"/>
      <c r="F456" s="69"/>
    </row>
    <row r="457" spans="1:17" ht="14.25" x14ac:dyDescent="0.2">
      <c r="A457" s="70" t="s">
        <v>1279</v>
      </c>
      <c r="B457" s="71"/>
      <c r="C457" s="71"/>
      <c r="D457" s="71"/>
      <c r="E457" s="71"/>
      <c r="F457" s="71"/>
    </row>
    <row r="458" spans="1:17" ht="14.25" x14ac:dyDescent="0.2">
      <c r="A458" s="41" t="s">
        <v>1114</v>
      </c>
      <c r="B458" s="34" t="s">
        <v>1116</v>
      </c>
      <c r="C458" s="34" t="s">
        <v>1117</v>
      </c>
      <c r="D458" s="35">
        <f>ROUND(SUMIF(RV_DATA!AA382:AA385, 1203958368, RV_DATA!I382:I385), 6)</f>
        <v>3.5200000000000001E-3</v>
      </c>
      <c r="E458" s="42">
        <f>ROUND(RV_DATA!K383, 6)</f>
        <v>54.81</v>
      </c>
      <c r="F458" s="42">
        <f>ROUND(SUMIF(RV_DATA!AA382:AA385, 1203958368, RV_DATA!M382:M385), 6)</f>
        <v>0.19</v>
      </c>
      <c r="Q458">
        <v>3</v>
      </c>
    </row>
    <row r="459" spans="1:17" ht="57" x14ac:dyDescent="0.2">
      <c r="A459" s="41" t="s">
        <v>240</v>
      </c>
      <c r="B459" s="34" t="s">
        <v>241</v>
      </c>
      <c r="C459" s="34" t="s">
        <v>242</v>
      </c>
      <c r="D459" s="35">
        <f>ROUND(SUMIF(RV_DATA!AA382:AA385, -1378273173, RV_DATA!I382:I385), 6)</f>
        <v>2E-3</v>
      </c>
      <c r="E459" s="42">
        <f>ROUND(RV_DATA!K385, 6)</f>
        <v>72169.899999999994</v>
      </c>
      <c r="F459" s="42">
        <f>ROUND(SUMIF(RV_DATA!AA382:AA385, -1378273173, RV_DATA!M382:M385), 6)</f>
        <v>144.34</v>
      </c>
      <c r="Q459">
        <v>3</v>
      </c>
    </row>
    <row r="460" spans="1:17" ht="99.75" x14ac:dyDescent="0.2">
      <c r="A460" s="41" t="s">
        <v>236</v>
      </c>
      <c r="B460" s="34" t="s">
        <v>237</v>
      </c>
      <c r="C460" s="34" t="s">
        <v>35</v>
      </c>
      <c r="D460" s="35">
        <f>ROUND(SUMIF(RV_DATA!AA382:AA385, 472379674, RV_DATA!I382:I385), 6)</f>
        <v>1E-3</v>
      </c>
      <c r="E460" s="42">
        <f>ROUND(RV_DATA!K384, 6)</f>
        <v>99860.32</v>
      </c>
      <c r="F460" s="42">
        <f>ROUND(SUMIF(RV_DATA!AA382:AA385, 472379674, RV_DATA!M382:M385), 6)</f>
        <v>99.86</v>
      </c>
      <c r="Q460">
        <v>3</v>
      </c>
    </row>
    <row r="461" spans="1:17" ht="42.75" x14ac:dyDescent="0.2">
      <c r="A461" s="41" t="s">
        <v>1118</v>
      </c>
      <c r="B461" s="34" t="s">
        <v>1120</v>
      </c>
      <c r="C461" s="34" t="s">
        <v>52</v>
      </c>
      <c r="D461" s="35">
        <f>ROUND(SUMIF(RV_DATA!AA382:AA385, -55341773, RV_DATA!I382:I385), 6)</f>
        <v>1.34E-3</v>
      </c>
      <c r="E461" s="42">
        <f>ROUND(RV_DATA!K382, 6)</f>
        <v>16620.27</v>
      </c>
      <c r="F461" s="42">
        <f>ROUND(SUMIF(RV_DATA!AA382:AA385, -55341773, RV_DATA!M382:M385), 6)</f>
        <v>22.27</v>
      </c>
      <c r="Q461">
        <v>3</v>
      </c>
    </row>
    <row r="462" spans="1:17" ht="15" x14ac:dyDescent="0.25">
      <c r="A462" s="72" t="s">
        <v>1280</v>
      </c>
      <c r="B462" s="72"/>
      <c r="C462" s="72"/>
      <c r="D462" s="72"/>
      <c r="E462" s="73">
        <f>SUMIF(Q458:Q461, 3, F458:F461)</f>
        <v>266.65999999999997</v>
      </c>
      <c r="F462" s="73"/>
    </row>
    <row r="463" spans="1:17" ht="16.5" x14ac:dyDescent="0.2">
      <c r="A463" s="68" t="str">
        <f>CONCATENATE("Раздел: ",IF(Source!G3020&lt;&gt;"Новый раздел", Source!G3020, ""))</f>
        <v>Раздел: Помещение 315 Кабинет иностранных языков</v>
      </c>
      <c r="B463" s="69"/>
      <c r="C463" s="69"/>
      <c r="D463" s="69"/>
      <c r="E463" s="69"/>
      <c r="F463" s="69"/>
    </row>
    <row r="464" spans="1:17" ht="14.25" x14ac:dyDescent="0.2">
      <c r="A464" s="70" t="s">
        <v>1279</v>
      </c>
      <c r="B464" s="71"/>
      <c r="C464" s="71"/>
      <c r="D464" s="71"/>
      <c r="E464" s="71"/>
      <c r="F464" s="71"/>
    </row>
    <row r="465" spans="1:17" ht="14.25" x14ac:dyDescent="0.2">
      <c r="A465" s="41" t="s">
        <v>1114</v>
      </c>
      <c r="B465" s="34" t="s">
        <v>1116</v>
      </c>
      <c r="C465" s="34" t="s">
        <v>1117</v>
      </c>
      <c r="D465" s="35">
        <f>ROUND(SUMIF(RV_DATA!AA387:AA390, 1203958368, RV_DATA!I387:I390), 6)</f>
        <v>3.5200000000000001E-3</v>
      </c>
      <c r="E465" s="42">
        <f>ROUND(RV_DATA!K388, 6)</f>
        <v>54.81</v>
      </c>
      <c r="F465" s="42">
        <f>ROUND(SUMIF(RV_DATA!AA387:AA390, 1203958368, RV_DATA!M387:M390), 6)</f>
        <v>0.19</v>
      </c>
      <c r="Q465">
        <v>3</v>
      </c>
    </row>
    <row r="466" spans="1:17" ht="57" x14ac:dyDescent="0.2">
      <c r="A466" s="41" t="s">
        <v>240</v>
      </c>
      <c r="B466" s="34" t="s">
        <v>241</v>
      </c>
      <c r="C466" s="34" t="s">
        <v>242</v>
      </c>
      <c r="D466" s="35">
        <f>ROUND(SUMIF(RV_DATA!AA387:AA390, -1378273173, RV_DATA!I387:I390), 6)</f>
        <v>2E-3</v>
      </c>
      <c r="E466" s="42">
        <f>ROUND(RV_DATA!K390, 6)</f>
        <v>72169.899999999994</v>
      </c>
      <c r="F466" s="42">
        <f>ROUND(SUMIF(RV_DATA!AA387:AA390, -1378273173, RV_DATA!M387:M390), 6)</f>
        <v>144.34</v>
      </c>
      <c r="Q466">
        <v>3</v>
      </c>
    </row>
    <row r="467" spans="1:17" ht="99.75" x14ac:dyDescent="0.2">
      <c r="A467" s="41" t="s">
        <v>236</v>
      </c>
      <c r="B467" s="34" t="s">
        <v>237</v>
      </c>
      <c r="C467" s="34" t="s">
        <v>35</v>
      </c>
      <c r="D467" s="35">
        <f>ROUND(SUMIF(RV_DATA!AA387:AA390, 472379674, RV_DATA!I387:I390), 6)</f>
        <v>1E-3</v>
      </c>
      <c r="E467" s="42">
        <f>ROUND(RV_DATA!K389, 6)</f>
        <v>99860.32</v>
      </c>
      <c r="F467" s="42">
        <f>ROUND(SUMIF(RV_DATA!AA387:AA390, 472379674, RV_DATA!M387:M390), 6)</f>
        <v>99.86</v>
      </c>
      <c r="Q467">
        <v>3</v>
      </c>
    </row>
    <row r="468" spans="1:17" ht="42.75" x14ac:dyDescent="0.2">
      <c r="A468" s="41" t="s">
        <v>1118</v>
      </c>
      <c r="B468" s="34" t="s">
        <v>1120</v>
      </c>
      <c r="C468" s="34" t="s">
        <v>52</v>
      </c>
      <c r="D468" s="35">
        <f>ROUND(SUMIF(RV_DATA!AA387:AA390, -55341773, RV_DATA!I387:I390), 6)</f>
        <v>1.34E-3</v>
      </c>
      <c r="E468" s="42">
        <f>ROUND(RV_DATA!K387, 6)</f>
        <v>16620.27</v>
      </c>
      <c r="F468" s="42">
        <f>ROUND(SUMIF(RV_DATA!AA387:AA390, -55341773, RV_DATA!M387:M390), 6)</f>
        <v>22.27</v>
      </c>
      <c r="Q468">
        <v>3</v>
      </c>
    </row>
    <row r="469" spans="1:17" ht="15" x14ac:dyDescent="0.25">
      <c r="A469" s="72" t="s">
        <v>1280</v>
      </c>
      <c r="B469" s="72"/>
      <c r="C469" s="72"/>
      <c r="D469" s="72"/>
      <c r="E469" s="73">
        <f>SUMIF(Q465:Q468, 3, F465:F468)</f>
        <v>266.65999999999997</v>
      </c>
      <c r="F469" s="73"/>
    </row>
    <row r="470" spans="1:17" ht="16.5" x14ac:dyDescent="0.2">
      <c r="A470" s="68" t="str">
        <f>CONCATENATE("Раздел: ",IF(Source!G3063&lt;&gt;"Новый раздел", Source!G3063, ""))</f>
        <v>Раздел: Помещение 316 Учебный класс</v>
      </c>
      <c r="B470" s="69"/>
      <c r="C470" s="69"/>
      <c r="D470" s="69"/>
      <c r="E470" s="69"/>
      <c r="F470" s="69"/>
    </row>
    <row r="471" spans="1:17" ht="14.25" x14ac:dyDescent="0.2">
      <c r="A471" s="70" t="s">
        <v>1279</v>
      </c>
      <c r="B471" s="71"/>
      <c r="C471" s="71"/>
      <c r="D471" s="71"/>
      <c r="E471" s="71"/>
      <c r="F471" s="71"/>
    </row>
    <row r="472" spans="1:17" ht="14.25" x14ac:dyDescent="0.2">
      <c r="A472" s="41" t="s">
        <v>1114</v>
      </c>
      <c r="B472" s="34" t="s">
        <v>1116</v>
      </c>
      <c r="C472" s="34" t="s">
        <v>1117</v>
      </c>
      <c r="D472" s="35">
        <f>ROUND(SUMIF(RV_DATA!AA392:AA395, 1203958368, RV_DATA!I392:I395), 6)</f>
        <v>3.5200000000000001E-3</v>
      </c>
      <c r="E472" s="42">
        <f>ROUND(RV_DATA!K393, 6)</f>
        <v>54.81</v>
      </c>
      <c r="F472" s="42">
        <f>ROUND(SUMIF(RV_DATA!AA392:AA395, 1203958368, RV_DATA!M392:M395), 6)</f>
        <v>0.19</v>
      </c>
      <c r="Q472">
        <v>3</v>
      </c>
    </row>
    <row r="473" spans="1:17" ht="57" x14ac:dyDescent="0.2">
      <c r="A473" s="41" t="s">
        <v>240</v>
      </c>
      <c r="B473" s="34" t="s">
        <v>241</v>
      </c>
      <c r="C473" s="34" t="s">
        <v>242</v>
      </c>
      <c r="D473" s="35">
        <f>ROUND(SUMIF(RV_DATA!AA392:AA395, -1378273173, RV_DATA!I392:I395), 6)</f>
        <v>2E-3</v>
      </c>
      <c r="E473" s="42">
        <f>ROUND(RV_DATA!K395, 6)</f>
        <v>72169.899999999994</v>
      </c>
      <c r="F473" s="42">
        <f>ROUND(SUMIF(RV_DATA!AA392:AA395, -1378273173, RV_DATA!M392:M395), 6)</f>
        <v>144.34</v>
      </c>
      <c r="Q473">
        <v>3</v>
      </c>
    </row>
    <row r="474" spans="1:17" ht="99.75" x14ac:dyDescent="0.2">
      <c r="A474" s="41" t="s">
        <v>236</v>
      </c>
      <c r="B474" s="34" t="s">
        <v>237</v>
      </c>
      <c r="C474" s="34" t="s">
        <v>35</v>
      </c>
      <c r="D474" s="35">
        <f>ROUND(SUMIF(RV_DATA!AA392:AA395, 472379674, RV_DATA!I392:I395), 6)</f>
        <v>1E-3</v>
      </c>
      <c r="E474" s="42">
        <f>ROUND(RV_DATA!K394, 6)</f>
        <v>99860.32</v>
      </c>
      <c r="F474" s="42">
        <f>ROUND(SUMIF(RV_DATA!AA392:AA395, 472379674, RV_DATA!M392:M395), 6)</f>
        <v>99.86</v>
      </c>
      <c r="Q474">
        <v>3</v>
      </c>
    </row>
    <row r="475" spans="1:17" ht="42.75" x14ac:dyDescent="0.2">
      <c r="A475" s="41" t="s">
        <v>1118</v>
      </c>
      <c r="B475" s="34" t="s">
        <v>1120</v>
      </c>
      <c r="C475" s="34" t="s">
        <v>52</v>
      </c>
      <c r="D475" s="35">
        <f>ROUND(SUMIF(RV_DATA!AA392:AA395, -55341773, RV_DATA!I392:I395), 6)</f>
        <v>1.34E-3</v>
      </c>
      <c r="E475" s="42">
        <f>ROUND(RV_DATA!K392, 6)</f>
        <v>16620.27</v>
      </c>
      <c r="F475" s="42">
        <f>ROUND(SUMIF(RV_DATA!AA392:AA395, -55341773, RV_DATA!M392:M395), 6)</f>
        <v>22.27</v>
      </c>
      <c r="Q475">
        <v>3</v>
      </c>
    </row>
    <row r="476" spans="1:17" ht="15" x14ac:dyDescent="0.25">
      <c r="A476" s="72" t="s">
        <v>1280</v>
      </c>
      <c r="B476" s="72"/>
      <c r="C476" s="72"/>
      <c r="D476" s="72"/>
      <c r="E476" s="73">
        <f>SUMIF(Q472:Q475, 3, F472:F475)</f>
        <v>266.65999999999997</v>
      </c>
      <c r="F476" s="73"/>
    </row>
    <row r="477" spans="1:17" ht="16.5" x14ac:dyDescent="0.2">
      <c r="A477" s="68" t="str">
        <f>CONCATENATE("Раздел: ",IF(Source!G3106&lt;&gt;"Новый раздел", Source!G3106, ""))</f>
        <v>Раздел: Помещение 318 Кабинет химии (теория)</v>
      </c>
      <c r="B477" s="69"/>
      <c r="C477" s="69"/>
      <c r="D477" s="69"/>
      <c r="E477" s="69"/>
      <c r="F477" s="69"/>
    </row>
    <row r="478" spans="1:17" ht="14.25" x14ac:dyDescent="0.2">
      <c r="A478" s="70" t="s">
        <v>1279</v>
      </c>
      <c r="B478" s="71"/>
      <c r="C478" s="71"/>
      <c r="D478" s="71"/>
      <c r="E478" s="71"/>
      <c r="F478" s="71"/>
    </row>
    <row r="479" spans="1:17" ht="14.25" x14ac:dyDescent="0.2">
      <c r="A479" s="41" t="s">
        <v>1114</v>
      </c>
      <c r="B479" s="34" t="s">
        <v>1116</v>
      </c>
      <c r="C479" s="34" t="s">
        <v>1117</v>
      </c>
      <c r="D479" s="35">
        <f>ROUND(SUMIF(RV_DATA!AA397:AA400, 1203958368, RV_DATA!I397:I400), 6)</f>
        <v>3.5200000000000001E-3</v>
      </c>
      <c r="E479" s="42">
        <f>ROUND(RV_DATA!K398, 6)</f>
        <v>54.81</v>
      </c>
      <c r="F479" s="42">
        <f>ROUND(SUMIF(RV_DATA!AA397:AA400, 1203958368, RV_DATA!M397:M400), 6)</f>
        <v>0.19</v>
      </c>
      <c r="Q479">
        <v>3</v>
      </c>
    </row>
    <row r="480" spans="1:17" ht="57" x14ac:dyDescent="0.2">
      <c r="A480" s="41" t="s">
        <v>240</v>
      </c>
      <c r="B480" s="34" t="s">
        <v>241</v>
      </c>
      <c r="C480" s="34" t="s">
        <v>242</v>
      </c>
      <c r="D480" s="35">
        <f>ROUND(SUMIF(RV_DATA!AA397:AA400, -1378273173, RV_DATA!I397:I400), 6)</f>
        <v>2E-3</v>
      </c>
      <c r="E480" s="42">
        <f>ROUND(RV_DATA!K400, 6)</f>
        <v>72169.899999999994</v>
      </c>
      <c r="F480" s="42">
        <f>ROUND(SUMIF(RV_DATA!AA397:AA400, -1378273173, RV_DATA!M397:M400), 6)</f>
        <v>144.34</v>
      </c>
      <c r="Q480">
        <v>3</v>
      </c>
    </row>
    <row r="481" spans="1:17" ht="99.75" x14ac:dyDescent="0.2">
      <c r="A481" s="41" t="s">
        <v>236</v>
      </c>
      <c r="B481" s="34" t="s">
        <v>237</v>
      </c>
      <c r="C481" s="34" t="s">
        <v>35</v>
      </c>
      <c r="D481" s="35">
        <f>ROUND(SUMIF(RV_DATA!AA397:AA400, 472379674, RV_DATA!I397:I400), 6)</f>
        <v>1E-3</v>
      </c>
      <c r="E481" s="42">
        <f>ROUND(RV_DATA!K399, 6)</f>
        <v>99860.32</v>
      </c>
      <c r="F481" s="42">
        <f>ROUND(SUMIF(RV_DATA!AA397:AA400, 472379674, RV_DATA!M397:M400), 6)</f>
        <v>99.86</v>
      </c>
      <c r="Q481">
        <v>3</v>
      </c>
    </row>
    <row r="482" spans="1:17" ht="42.75" x14ac:dyDescent="0.2">
      <c r="A482" s="41" t="s">
        <v>1118</v>
      </c>
      <c r="B482" s="34" t="s">
        <v>1120</v>
      </c>
      <c r="C482" s="34" t="s">
        <v>52</v>
      </c>
      <c r="D482" s="35">
        <f>ROUND(SUMIF(RV_DATA!AA397:AA400, -55341773, RV_DATA!I397:I400), 6)</f>
        <v>1.34E-3</v>
      </c>
      <c r="E482" s="42">
        <f>ROUND(RV_DATA!K397, 6)</f>
        <v>16620.27</v>
      </c>
      <c r="F482" s="42">
        <f>ROUND(SUMIF(RV_DATA!AA397:AA400, -55341773, RV_DATA!M397:M400), 6)</f>
        <v>22.27</v>
      </c>
      <c r="Q482">
        <v>3</v>
      </c>
    </row>
    <row r="483" spans="1:17" ht="15" x14ac:dyDescent="0.25">
      <c r="A483" s="72" t="s">
        <v>1280</v>
      </c>
      <c r="B483" s="72"/>
      <c r="C483" s="72"/>
      <c r="D483" s="72"/>
      <c r="E483" s="73">
        <f>SUMIF(Q479:Q482, 3, F479:F482)</f>
        <v>266.65999999999997</v>
      </c>
      <c r="F483" s="73"/>
    </row>
    <row r="484" spans="1:17" ht="16.5" x14ac:dyDescent="0.2">
      <c r="A484" s="68" t="str">
        <f>CONCATENATE("Раздел: ",IF(Source!G3149&lt;&gt;"Новый раздел", Source!G3149, ""))</f>
        <v>Раздел: Помещение 319 Кабинет биологии (теория)</v>
      </c>
      <c r="B484" s="69"/>
      <c r="C484" s="69"/>
      <c r="D484" s="69"/>
      <c r="E484" s="69"/>
      <c r="F484" s="69"/>
    </row>
    <row r="485" spans="1:17" ht="14.25" x14ac:dyDescent="0.2">
      <c r="A485" s="70" t="s">
        <v>1279</v>
      </c>
      <c r="B485" s="71"/>
      <c r="C485" s="71"/>
      <c r="D485" s="71"/>
      <c r="E485" s="71"/>
      <c r="F485" s="71"/>
    </row>
    <row r="486" spans="1:17" ht="14.25" x14ac:dyDescent="0.2">
      <c r="A486" s="41" t="s">
        <v>1114</v>
      </c>
      <c r="B486" s="34" t="s">
        <v>1116</v>
      </c>
      <c r="C486" s="34" t="s">
        <v>1117</v>
      </c>
      <c r="D486" s="35">
        <f>ROUND(SUMIF(RV_DATA!AA402:AA405, 1203958368, RV_DATA!I402:I405), 6)</f>
        <v>3.5200000000000001E-3</v>
      </c>
      <c r="E486" s="42">
        <f>ROUND(RV_DATA!K403, 6)</f>
        <v>54.81</v>
      </c>
      <c r="F486" s="42">
        <f>ROUND(SUMIF(RV_DATA!AA402:AA405, 1203958368, RV_DATA!M402:M405), 6)</f>
        <v>0.19</v>
      </c>
      <c r="Q486">
        <v>3</v>
      </c>
    </row>
    <row r="487" spans="1:17" ht="57" x14ac:dyDescent="0.2">
      <c r="A487" s="41" t="s">
        <v>240</v>
      </c>
      <c r="B487" s="34" t="s">
        <v>241</v>
      </c>
      <c r="C487" s="34" t="s">
        <v>242</v>
      </c>
      <c r="D487" s="35">
        <f>ROUND(SUMIF(RV_DATA!AA402:AA405, -1378273173, RV_DATA!I402:I405), 6)</f>
        <v>2E-3</v>
      </c>
      <c r="E487" s="42">
        <f>ROUND(RV_DATA!K405, 6)</f>
        <v>72169.899999999994</v>
      </c>
      <c r="F487" s="42">
        <f>ROUND(SUMIF(RV_DATA!AA402:AA405, -1378273173, RV_DATA!M402:M405), 6)</f>
        <v>144.34</v>
      </c>
      <c r="Q487">
        <v>3</v>
      </c>
    </row>
    <row r="488" spans="1:17" ht="99.75" x14ac:dyDescent="0.2">
      <c r="A488" s="41" t="s">
        <v>236</v>
      </c>
      <c r="B488" s="34" t="s">
        <v>237</v>
      </c>
      <c r="C488" s="34" t="s">
        <v>35</v>
      </c>
      <c r="D488" s="35">
        <f>ROUND(SUMIF(RV_DATA!AA402:AA405, 472379674, RV_DATA!I402:I405), 6)</f>
        <v>1E-3</v>
      </c>
      <c r="E488" s="42">
        <f>ROUND(RV_DATA!K404, 6)</f>
        <v>99860.32</v>
      </c>
      <c r="F488" s="42">
        <f>ROUND(SUMIF(RV_DATA!AA402:AA405, 472379674, RV_DATA!M402:M405), 6)</f>
        <v>99.86</v>
      </c>
      <c r="Q488">
        <v>3</v>
      </c>
    </row>
    <row r="489" spans="1:17" ht="42.75" x14ac:dyDescent="0.2">
      <c r="A489" s="41" t="s">
        <v>1118</v>
      </c>
      <c r="B489" s="34" t="s">
        <v>1120</v>
      </c>
      <c r="C489" s="34" t="s">
        <v>52</v>
      </c>
      <c r="D489" s="35">
        <f>ROUND(SUMIF(RV_DATA!AA402:AA405, -55341773, RV_DATA!I402:I405), 6)</f>
        <v>1.34E-3</v>
      </c>
      <c r="E489" s="42">
        <f>ROUND(RV_DATA!K402, 6)</f>
        <v>16620.27</v>
      </c>
      <c r="F489" s="42">
        <f>ROUND(SUMIF(RV_DATA!AA402:AA405, -55341773, RV_DATA!M402:M405), 6)</f>
        <v>22.27</v>
      </c>
      <c r="Q489">
        <v>3</v>
      </c>
    </row>
    <row r="490" spans="1:17" ht="15" x14ac:dyDescent="0.25">
      <c r="A490" s="72" t="s">
        <v>1280</v>
      </c>
      <c r="B490" s="72"/>
      <c r="C490" s="72"/>
      <c r="D490" s="72"/>
      <c r="E490" s="73">
        <f>SUMIF(Q486:Q489, 3, F486:F489)</f>
        <v>266.65999999999997</v>
      </c>
      <c r="F490" s="73"/>
    </row>
    <row r="491" spans="1:17" ht="16.5" x14ac:dyDescent="0.2">
      <c r="A491" s="68" t="str">
        <f>CONCATENATE("Раздел: ",IF(Source!G3192&lt;&gt;"Новый раздел", Source!G3192, ""))</f>
        <v>Раздел: Помещение 320 Лаборанская</v>
      </c>
      <c r="B491" s="69"/>
      <c r="C491" s="69"/>
      <c r="D491" s="69"/>
      <c r="E491" s="69"/>
      <c r="F491" s="69"/>
    </row>
    <row r="492" spans="1:17" ht="14.25" x14ac:dyDescent="0.2">
      <c r="A492" s="70" t="s">
        <v>1279</v>
      </c>
      <c r="B492" s="71"/>
      <c r="C492" s="71"/>
      <c r="D492" s="71"/>
      <c r="E492" s="71"/>
      <c r="F492" s="71"/>
    </row>
    <row r="493" spans="1:17" ht="14.25" x14ac:dyDescent="0.2">
      <c r="A493" s="41" t="s">
        <v>1114</v>
      </c>
      <c r="B493" s="34" t="s">
        <v>1116</v>
      </c>
      <c r="C493" s="34" t="s">
        <v>1117</v>
      </c>
      <c r="D493" s="35">
        <f>ROUND(SUMIF(RV_DATA!AA407:AA410, 1203958368, RV_DATA!I407:I410), 6)</f>
        <v>3.5200000000000001E-3</v>
      </c>
      <c r="E493" s="42">
        <f>ROUND(RV_DATA!K408, 6)</f>
        <v>54.81</v>
      </c>
      <c r="F493" s="42">
        <f>ROUND(SUMIF(RV_DATA!AA407:AA410, 1203958368, RV_DATA!M407:M410), 6)</f>
        <v>0.19</v>
      </c>
      <c r="Q493">
        <v>3</v>
      </c>
    </row>
    <row r="494" spans="1:17" ht="57" x14ac:dyDescent="0.2">
      <c r="A494" s="41" t="s">
        <v>240</v>
      </c>
      <c r="B494" s="34" t="s">
        <v>241</v>
      </c>
      <c r="C494" s="34" t="s">
        <v>242</v>
      </c>
      <c r="D494" s="35">
        <f>ROUND(SUMIF(RV_DATA!AA407:AA410, -1378273173, RV_DATA!I407:I410), 6)</f>
        <v>2E-3</v>
      </c>
      <c r="E494" s="42">
        <f>ROUND(RV_DATA!K410, 6)</f>
        <v>72169.899999999994</v>
      </c>
      <c r="F494" s="42">
        <f>ROUND(SUMIF(RV_DATA!AA407:AA410, -1378273173, RV_DATA!M407:M410), 6)</f>
        <v>144.34</v>
      </c>
      <c r="Q494">
        <v>3</v>
      </c>
    </row>
    <row r="495" spans="1:17" ht="99.75" x14ac:dyDescent="0.2">
      <c r="A495" s="41" t="s">
        <v>236</v>
      </c>
      <c r="B495" s="34" t="s">
        <v>237</v>
      </c>
      <c r="C495" s="34" t="s">
        <v>35</v>
      </c>
      <c r="D495" s="35">
        <f>ROUND(SUMIF(RV_DATA!AA407:AA410, 472379674, RV_DATA!I407:I410), 6)</f>
        <v>1E-3</v>
      </c>
      <c r="E495" s="42">
        <f>ROUND(RV_DATA!K409, 6)</f>
        <v>99860.32</v>
      </c>
      <c r="F495" s="42">
        <f>ROUND(SUMIF(RV_DATA!AA407:AA410, 472379674, RV_DATA!M407:M410), 6)</f>
        <v>99.86</v>
      </c>
      <c r="Q495">
        <v>3</v>
      </c>
    </row>
    <row r="496" spans="1:17" ht="42.75" x14ac:dyDescent="0.2">
      <c r="A496" s="41" t="s">
        <v>1118</v>
      </c>
      <c r="B496" s="34" t="s">
        <v>1120</v>
      </c>
      <c r="C496" s="34" t="s">
        <v>52</v>
      </c>
      <c r="D496" s="35">
        <f>ROUND(SUMIF(RV_DATA!AA407:AA410, -55341773, RV_DATA!I407:I410), 6)</f>
        <v>1.34E-3</v>
      </c>
      <c r="E496" s="42">
        <f>ROUND(RV_DATA!K407, 6)</f>
        <v>16620.27</v>
      </c>
      <c r="F496" s="42">
        <f>ROUND(SUMIF(RV_DATA!AA407:AA410, -55341773, RV_DATA!M407:M410), 6)</f>
        <v>22.27</v>
      </c>
      <c r="Q496">
        <v>3</v>
      </c>
    </row>
    <row r="497" spans="1:17" ht="15" x14ac:dyDescent="0.25">
      <c r="A497" s="72" t="s">
        <v>1280</v>
      </c>
      <c r="B497" s="72"/>
      <c r="C497" s="72"/>
      <c r="D497" s="72"/>
      <c r="E497" s="73">
        <f>SUMIF(Q493:Q496, 3, F493:F496)</f>
        <v>266.65999999999997</v>
      </c>
      <c r="F497" s="73"/>
    </row>
    <row r="498" spans="1:17" ht="16.5" x14ac:dyDescent="0.2">
      <c r="A498" s="68" t="str">
        <f>CONCATENATE("Раздел: ",IF(Source!G3235&lt;&gt;"Новый раздел", Source!G3235, ""))</f>
        <v>Раздел: Помещение 323 Венткамера</v>
      </c>
      <c r="B498" s="69"/>
      <c r="C498" s="69"/>
      <c r="D498" s="69"/>
      <c r="E498" s="69"/>
      <c r="F498" s="69"/>
    </row>
    <row r="499" spans="1:17" ht="14.25" x14ac:dyDescent="0.2">
      <c r="A499" s="70" t="s">
        <v>1279</v>
      </c>
      <c r="B499" s="71"/>
      <c r="C499" s="71"/>
      <c r="D499" s="71"/>
      <c r="E499" s="71"/>
      <c r="F499" s="71"/>
    </row>
    <row r="500" spans="1:17" ht="14.25" x14ac:dyDescent="0.2">
      <c r="A500" s="41" t="s">
        <v>1114</v>
      </c>
      <c r="B500" s="34" t="s">
        <v>1116</v>
      </c>
      <c r="C500" s="34" t="s">
        <v>1117</v>
      </c>
      <c r="D500" s="35">
        <f>ROUND(SUMIF(RV_DATA!AA412:AA415, 1203958368, RV_DATA!I412:I415), 6)</f>
        <v>3.5200000000000001E-3</v>
      </c>
      <c r="E500" s="42">
        <f>ROUND(RV_DATA!K413, 6)</f>
        <v>54.81</v>
      </c>
      <c r="F500" s="42">
        <f>ROUND(SUMIF(RV_DATA!AA412:AA415, 1203958368, RV_DATA!M412:M415), 6)</f>
        <v>0.19</v>
      </c>
      <c r="Q500">
        <v>3</v>
      </c>
    </row>
    <row r="501" spans="1:17" ht="57" x14ac:dyDescent="0.2">
      <c r="A501" s="41" t="s">
        <v>240</v>
      </c>
      <c r="B501" s="34" t="s">
        <v>241</v>
      </c>
      <c r="C501" s="34" t="s">
        <v>242</v>
      </c>
      <c r="D501" s="35">
        <f>ROUND(SUMIF(RV_DATA!AA412:AA415, -1378273173, RV_DATA!I412:I415), 6)</f>
        <v>2E-3</v>
      </c>
      <c r="E501" s="42">
        <f>ROUND(RV_DATA!K415, 6)</f>
        <v>72169.899999999994</v>
      </c>
      <c r="F501" s="42">
        <f>ROUND(SUMIF(RV_DATA!AA412:AA415, -1378273173, RV_DATA!M412:M415), 6)</f>
        <v>144.34</v>
      </c>
      <c r="Q501">
        <v>3</v>
      </c>
    </row>
    <row r="502" spans="1:17" ht="99.75" x14ac:dyDescent="0.2">
      <c r="A502" s="41" t="s">
        <v>236</v>
      </c>
      <c r="B502" s="34" t="s">
        <v>237</v>
      </c>
      <c r="C502" s="34" t="s">
        <v>35</v>
      </c>
      <c r="D502" s="35">
        <f>ROUND(SUMIF(RV_DATA!AA412:AA415, 472379674, RV_DATA!I412:I415), 6)</f>
        <v>1E-3</v>
      </c>
      <c r="E502" s="42">
        <f>ROUND(RV_DATA!K414, 6)</f>
        <v>99860.32</v>
      </c>
      <c r="F502" s="42">
        <f>ROUND(SUMIF(RV_DATA!AA412:AA415, 472379674, RV_DATA!M412:M415), 6)</f>
        <v>99.86</v>
      </c>
      <c r="Q502">
        <v>3</v>
      </c>
    </row>
    <row r="503" spans="1:17" ht="42.75" x14ac:dyDescent="0.2">
      <c r="A503" s="41" t="s">
        <v>1118</v>
      </c>
      <c r="B503" s="34" t="s">
        <v>1120</v>
      </c>
      <c r="C503" s="34" t="s">
        <v>52</v>
      </c>
      <c r="D503" s="35">
        <f>ROUND(SUMIF(RV_DATA!AA412:AA415, -55341773, RV_DATA!I412:I415), 6)</f>
        <v>1.34E-3</v>
      </c>
      <c r="E503" s="42">
        <f>ROUND(RV_DATA!K412, 6)</f>
        <v>16620.27</v>
      </c>
      <c r="F503" s="42">
        <f>ROUND(SUMIF(RV_DATA!AA412:AA415, -55341773, RV_DATA!M412:M415), 6)</f>
        <v>22.27</v>
      </c>
      <c r="Q503">
        <v>3</v>
      </c>
    </row>
    <row r="504" spans="1:17" ht="15" x14ac:dyDescent="0.25">
      <c r="A504" s="72" t="s">
        <v>1280</v>
      </c>
      <c r="B504" s="72"/>
      <c r="C504" s="72"/>
      <c r="D504" s="72"/>
      <c r="E504" s="73">
        <f>SUMIF(Q500:Q503, 3, F500:F503)</f>
        <v>266.65999999999997</v>
      </c>
      <c r="F504" s="73"/>
    </row>
    <row r="505" spans="1:17" ht="16.5" x14ac:dyDescent="0.2">
      <c r="A505" s="68" t="str">
        <f>CONCATENATE("Раздел: ",IF(Source!G3278&lt;&gt;"Новый раздел", Source!G3278, ""))</f>
        <v>Раздел: Помещение 321 Кабинет биологии (практика)</v>
      </c>
      <c r="B505" s="69"/>
      <c r="C505" s="69"/>
      <c r="D505" s="69"/>
      <c r="E505" s="69"/>
      <c r="F505" s="69"/>
    </row>
    <row r="506" spans="1:17" ht="14.25" x14ac:dyDescent="0.2">
      <c r="A506" s="70" t="s">
        <v>1279</v>
      </c>
      <c r="B506" s="71"/>
      <c r="C506" s="71"/>
      <c r="D506" s="71"/>
      <c r="E506" s="71"/>
      <c r="F506" s="71"/>
    </row>
    <row r="507" spans="1:17" ht="28.5" x14ac:dyDescent="0.2">
      <c r="A507" s="41" t="s">
        <v>1087</v>
      </c>
      <c r="B507" s="34" t="s">
        <v>1089</v>
      </c>
      <c r="C507" s="34" t="s">
        <v>52</v>
      </c>
      <c r="D507" s="35">
        <f>ROUND(SUMIF(RV_DATA!AA417:AA438, -1296774037, RV_DATA!I417:I438), 6)</f>
        <v>2.1</v>
      </c>
      <c r="E507" s="42">
        <f>ROUND(RV_DATA!K430, 6)</f>
        <v>1415.18</v>
      </c>
      <c r="F507" s="42">
        <f>ROUND(SUMIF(RV_DATA!AA417:AA438, -1296774037, RV_DATA!M417:M438), 6)</f>
        <v>2971.88</v>
      </c>
      <c r="Q507">
        <v>3</v>
      </c>
    </row>
    <row r="508" spans="1:17" ht="14.25" x14ac:dyDescent="0.2">
      <c r="A508" s="41" t="s">
        <v>992</v>
      </c>
      <c r="B508" s="34" t="s">
        <v>994</v>
      </c>
      <c r="C508" s="34" t="s">
        <v>995</v>
      </c>
      <c r="D508" s="35">
        <f>ROUND(SUMIF(RV_DATA!AA417:AA438, -2066596354, RV_DATA!I417:I438), 6)</f>
        <v>7.7700000000000002E-4</v>
      </c>
      <c r="E508" s="42">
        <f>ROUND(RV_DATA!K429, 6)</f>
        <v>190540.34</v>
      </c>
      <c r="F508" s="42">
        <f>ROUND(SUMIF(RV_DATA!AA417:AA438, -2066596354, RV_DATA!M417:M438), 6)</f>
        <v>148.05000000000001</v>
      </c>
      <c r="Q508">
        <v>3</v>
      </c>
    </row>
    <row r="509" spans="1:17" ht="14.25" x14ac:dyDescent="0.2">
      <c r="A509" s="41" t="s">
        <v>996</v>
      </c>
      <c r="B509" s="34" t="s">
        <v>998</v>
      </c>
      <c r="C509" s="34" t="s">
        <v>18</v>
      </c>
      <c r="D509" s="35">
        <f>ROUND(SUMIF(RV_DATA!AA417:AA438, -274985448, RV_DATA!I417:I438), 6)</f>
        <v>4.2</v>
      </c>
      <c r="E509" s="42">
        <f>ROUND(RV_DATA!K428, 6)</f>
        <v>997.35</v>
      </c>
      <c r="F509" s="42">
        <f>ROUND(SUMIF(RV_DATA!AA417:AA438, -274985448, RV_DATA!M417:M438), 6)</f>
        <v>4188.87</v>
      </c>
      <c r="Q509">
        <v>3</v>
      </c>
    </row>
    <row r="510" spans="1:17" ht="28.5" x14ac:dyDescent="0.2">
      <c r="A510" s="41" t="s">
        <v>1027</v>
      </c>
      <c r="B510" s="34" t="s">
        <v>1029</v>
      </c>
      <c r="C510" s="34" t="s">
        <v>1030</v>
      </c>
      <c r="D510" s="35">
        <f>ROUND(SUMIF(RV_DATA!AA417:AA438, -1596111638, RV_DATA!I417:I438), 6)</f>
        <v>0.08</v>
      </c>
      <c r="E510" s="42">
        <f>ROUND(RV_DATA!K437, 6)</f>
        <v>363.22</v>
      </c>
      <c r="F510" s="42">
        <f>ROUND(SUMIF(RV_DATA!AA417:AA438, -1596111638, RV_DATA!M417:M438), 6)</f>
        <v>29.06</v>
      </c>
      <c r="Q510">
        <v>3</v>
      </c>
    </row>
    <row r="511" spans="1:17" ht="28.5" x14ac:dyDescent="0.2">
      <c r="A511" s="41" t="s">
        <v>1090</v>
      </c>
      <c r="B511" s="34" t="s">
        <v>1092</v>
      </c>
      <c r="C511" s="34" t="s">
        <v>1002</v>
      </c>
      <c r="D511" s="35">
        <f>ROUND(SUMIF(RV_DATA!AA417:AA438, 892245811, RV_DATA!I417:I438), 6)</f>
        <v>105</v>
      </c>
      <c r="E511" s="42">
        <f>ROUND(RV_DATA!K427, 6)</f>
        <v>658.59</v>
      </c>
      <c r="F511" s="42">
        <f>ROUND(SUMIF(RV_DATA!AA417:AA438, 892245811, RV_DATA!M417:M438), 6)</f>
        <v>69151.95</v>
      </c>
      <c r="Q511">
        <v>3</v>
      </c>
    </row>
    <row r="512" spans="1:17" ht="28.5" x14ac:dyDescent="0.2">
      <c r="A512" s="41" t="s">
        <v>1093</v>
      </c>
      <c r="B512" s="34" t="s">
        <v>1095</v>
      </c>
      <c r="C512" s="34" t="s">
        <v>52</v>
      </c>
      <c r="D512" s="35">
        <f>ROUND(SUMIF(RV_DATA!AA417:AA438, -1719495285, RV_DATA!I417:I438), 6)</f>
        <v>15.75</v>
      </c>
      <c r="E512" s="42">
        <f>ROUND(RV_DATA!K426, 6)</f>
        <v>153.13</v>
      </c>
      <c r="F512" s="42">
        <f>ROUND(SUMIF(RV_DATA!AA417:AA438, -1719495285, RV_DATA!M417:M438), 6)</f>
        <v>2411.8000000000002</v>
      </c>
      <c r="Q512">
        <v>3</v>
      </c>
    </row>
    <row r="513" spans="1:17" ht="28.5" x14ac:dyDescent="0.2">
      <c r="A513" s="41" t="s">
        <v>1096</v>
      </c>
      <c r="B513" s="34" t="s">
        <v>1098</v>
      </c>
      <c r="C513" s="34" t="s">
        <v>52</v>
      </c>
      <c r="D513" s="35">
        <f>ROUND(SUMIF(RV_DATA!AA417:AA438, 528708715, RV_DATA!I417:I438), 6)</f>
        <v>4.2</v>
      </c>
      <c r="E513" s="42">
        <f>ROUND(RV_DATA!K425, 6)</f>
        <v>172.42</v>
      </c>
      <c r="F513" s="42">
        <f>ROUND(SUMIF(RV_DATA!AA417:AA438, 528708715, RV_DATA!M417:M438), 6)</f>
        <v>724.16</v>
      </c>
      <c r="Q513">
        <v>3</v>
      </c>
    </row>
    <row r="514" spans="1:17" ht="28.5" x14ac:dyDescent="0.2">
      <c r="A514" s="41" t="s">
        <v>1099</v>
      </c>
      <c r="B514" s="34" t="s">
        <v>1101</v>
      </c>
      <c r="C514" s="34" t="s">
        <v>52</v>
      </c>
      <c r="D514" s="35">
        <f>ROUND(SUMIF(RV_DATA!AA417:AA438, -158674467, RV_DATA!I417:I438), 6)</f>
        <v>4.2</v>
      </c>
      <c r="E514" s="42">
        <f>ROUND(RV_DATA!K424, 6)</f>
        <v>54.24</v>
      </c>
      <c r="F514" s="42">
        <f>ROUND(SUMIF(RV_DATA!AA417:AA438, -158674467, RV_DATA!M417:M438), 6)</f>
        <v>227.81</v>
      </c>
      <c r="Q514">
        <v>3</v>
      </c>
    </row>
    <row r="515" spans="1:17" ht="28.5" x14ac:dyDescent="0.2">
      <c r="A515" s="41" t="s">
        <v>1102</v>
      </c>
      <c r="B515" s="34" t="s">
        <v>1104</v>
      </c>
      <c r="C515" s="34" t="s">
        <v>52</v>
      </c>
      <c r="D515" s="35">
        <f>ROUND(SUMIF(RV_DATA!AA417:AA438, 746688475, RV_DATA!I417:I438), 6)</f>
        <v>2.1</v>
      </c>
      <c r="E515" s="42">
        <f>ROUND(RV_DATA!K423, 6)</f>
        <v>666.11</v>
      </c>
      <c r="F515" s="42">
        <f>ROUND(SUMIF(RV_DATA!AA417:AA438, 746688475, RV_DATA!M417:M438), 6)</f>
        <v>1398.83</v>
      </c>
      <c r="Q515">
        <v>3</v>
      </c>
    </row>
    <row r="516" spans="1:17" ht="28.5" x14ac:dyDescent="0.2">
      <c r="A516" s="41" t="s">
        <v>1105</v>
      </c>
      <c r="B516" s="34" t="s">
        <v>1107</v>
      </c>
      <c r="C516" s="34" t="s">
        <v>52</v>
      </c>
      <c r="D516" s="35">
        <f>ROUND(SUMIF(RV_DATA!AA417:AA438, -619013872, RV_DATA!I417:I438), 6)</f>
        <v>15.75</v>
      </c>
      <c r="E516" s="42">
        <f>ROUND(RV_DATA!K422, 6)</f>
        <v>776.23</v>
      </c>
      <c r="F516" s="42">
        <f>ROUND(SUMIF(RV_DATA!AA417:AA438, -619013872, RV_DATA!M417:M438), 6)</f>
        <v>12225.62</v>
      </c>
      <c r="Q516">
        <v>3</v>
      </c>
    </row>
    <row r="517" spans="1:17" ht="28.5" x14ac:dyDescent="0.2">
      <c r="A517" s="41" t="s">
        <v>1108</v>
      </c>
      <c r="B517" s="34" t="s">
        <v>1110</v>
      </c>
      <c r="C517" s="34" t="s">
        <v>52</v>
      </c>
      <c r="D517" s="35">
        <f>ROUND(SUMIF(RV_DATA!AA417:AA438, 1537823898, RV_DATA!I417:I438), 6)</f>
        <v>2.1</v>
      </c>
      <c r="E517" s="42">
        <f>ROUND(RV_DATA!K421, 6)</f>
        <v>947.75</v>
      </c>
      <c r="F517" s="42">
        <f>ROUND(SUMIF(RV_DATA!AA417:AA438, 1537823898, RV_DATA!M417:M438), 6)</f>
        <v>1990.28</v>
      </c>
      <c r="Q517">
        <v>3</v>
      </c>
    </row>
    <row r="518" spans="1:17" ht="14.25" x14ac:dyDescent="0.2">
      <c r="A518" s="41" t="s">
        <v>1114</v>
      </c>
      <c r="B518" s="34" t="s">
        <v>1116</v>
      </c>
      <c r="C518" s="34" t="s">
        <v>1117</v>
      </c>
      <c r="D518" s="35">
        <f>ROUND(SUMIF(RV_DATA!AA417:AA438, 1203958368, RV_DATA!I417:I438), 6)</f>
        <v>3.5200000000000001E-3</v>
      </c>
      <c r="E518" s="42">
        <f>ROUND(RV_DATA!K418, 6)</f>
        <v>54.81</v>
      </c>
      <c r="F518" s="42">
        <f>ROUND(SUMIF(RV_DATA!AA417:AA438, 1203958368, RV_DATA!M417:M438), 6)</f>
        <v>0.19</v>
      </c>
      <c r="Q518">
        <v>3</v>
      </c>
    </row>
    <row r="519" spans="1:17" ht="14.25" x14ac:dyDescent="0.2">
      <c r="A519" s="41" t="s">
        <v>1031</v>
      </c>
      <c r="B519" s="34" t="s">
        <v>1033</v>
      </c>
      <c r="C519" s="34" t="s">
        <v>1002</v>
      </c>
      <c r="D519" s="35">
        <f>ROUND(SUMIF(RV_DATA!AA417:AA438, 193152040, RV_DATA!I417:I438), 6)</f>
        <v>2.5</v>
      </c>
      <c r="E519" s="42">
        <f>ROUND(RV_DATA!K436, 6)</f>
        <v>5.71</v>
      </c>
      <c r="F519" s="42">
        <f>ROUND(SUMIF(RV_DATA!AA417:AA438, 193152040, RV_DATA!M417:M438), 6)</f>
        <v>14.28</v>
      </c>
      <c r="Q519">
        <v>3</v>
      </c>
    </row>
    <row r="520" spans="1:17" ht="28.5" x14ac:dyDescent="0.2">
      <c r="A520" s="41" t="s">
        <v>1034</v>
      </c>
      <c r="B520" s="34" t="s">
        <v>1036</v>
      </c>
      <c r="C520" s="34" t="s">
        <v>242</v>
      </c>
      <c r="D520" s="35">
        <f>ROUND(SUMIF(RV_DATA!AA417:AA438, 299589489, RV_DATA!I417:I438), 6)</f>
        <v>2.5000000000000001E-3</v>
      </c>
      <c r="E520" s="42">
        <f>ROUND(RV_DATA!K435, 6)</f>
        <v>718.56</v>
      </c>
      <c r="F520" s="42">
        <f>ROUND(SUMIF(RV_DATA!AA417:AA438, 299589489, RV_DATA!M417:M438), 6)</f>
        <v>1.8</v>
      </c>
      <c r="Q520">
        <v>3</v>
      </c>
    </row>
    <row r="521" spans="1:17" ht="42.75" x14ac:dyDescent="0.2">
      <c r="A521" s="41" t="s">
        <v>1037</v>
      </c>
      <c r="B521" s="34" t="s">
        <v>1039</v>
      </c>
      <c r="C521" s="34" t="s">
        <v>52</v>
      </c>
      <c r="D521" s="35">
        <f>ROUND(SUMIF(RV_DATA!AA417:AA438, 1143219249, RV_DATA!I417:I438), 6)</f>
        <v>5</v>
      </c>
      <c r="E521" s="42">
        <f>ROUND(RV_DATA!K434, 6)</f>
        <v>29.36</v>
      </c>
      <c r="F521" s="42">
        <f>ROUND(SUMIF(RV_DATA!AA417:AA438, 1143219249, RV_DATA!M417:M438), 6)</f>
        <v>146.80000000000001</v>
      </c>
      <c r="Q521">
        <v>3</v>
      </c>
    </row>
    <row r="522" spans="1:17" ht="28.5" x14ac:dyDescent="0.2">
      <c r="A522" s="41" t="s">
        <v>1040</v>
      </c>
      <c r="B522" s="34" t="s">
        <v>1042</v>
      </c>
      <c r="C522" s="34" t="s">
        <v>18</v>
      </c>
      <c r="D522" s="35">
        <f>ROUND(SUMIF(RV_DATA!AA417:AA438, -1533345047, RV_DATA!I417:I438), 6)</f>
        <v>0.13</v>
      </c>
      <c r="E522" s="42">
        <f>ROUND(RV_DATA!K433, 6)</f>
        <v>127.48</v>
      </c>
      <c r="F522" s="42">
        <f>ROUND(SUMIF(RV_DATA!AA417:AA438, -1533345047, RV_DATA!M417:M438), 6)</f>
        <v>16.57</v>
      </c>
      <c r="Q522">
        <v>3</v>
      </c>
    </row>
    <row r="523" spans="1:17" ht="14.25" x14ac:dyDescent="0.2">
      <c r="A523" s="41" t="s">
        <v>1043</v>
      </c>
      <c r="B523" s="34" t="s">
        <v>1045</v>
      </c>
      <c r="C523" s="34" t="s">
        <v>242</v>
      </c>
      <c r="D523" s="35">
        <f>ROUND(SUMIF(RV_DATA!AA417:AA438, -2054620093, RV_DATA!I417:I438), 6)</f>
        <v>0.01</v>
      </c>
      <c r="E523" s="42">
        <f>ROUND(RV_DATA!K432, 6)</f>
        <v>258.44</v>
      </c>
      <c r="F523" s="42">
        <f>ROUND(SUMIF(RV_DATA!AA417:AA438, -2054620093, RV_DATA!M417:M438), 6)</f>
        <v>2.59</v>
      </c>
      <c r="Q523">
        <v>3</v>
      </c>
    </row>
    <row r="524" spans="1:17" ht="57" x14ac:dyDescent="0.2">
      <c r="A524" s="41" t="s">
        <v>240</v>
      </c>
      <c r="B524" s="34" t="s">
        <v>241</v>
      </c>
      <c r="C524" s="34" t="s">
        <v>242</v>
      </c>
      <c r="D524" s="35">
        <f>ROUND(SUMIF(RV_DATA!AA417:AA438, -1378273173, RV_DATA!I417:I438), 6)</f>
        <v>6.0000000000000001E-3</v>
      </c>
      <c r="E524" s="42">
        <f>ROUND(RV_DATA!K420, 6)</f>
        <v>72169.899999999994</v>
      </c>
      <c r="F524" s="42">
        <f>ROUND(SUMIF(RV_DATA!AA417:AA438, -1378273173, RV_DATA!M417:M438), 6)</f>
        <v>433.02</v>
      </c>
      <c r="Q524">
        <v>3</v>
      </c>
    </row>
    <row r="525" spans="1:17" ht="57" x14ac:dyDescent="0.2">
      <c r="A525" s="41" t="s">
        <v>1046</v>
      </c>
      <c r="B525" s="34" t="s">
        <v>1048</v>
      </c>
      <c r="C525" s="34" t="s">
        <v>35</v>
      </c>
      <c r="D525" s="35">
        <f>ROUND(SUMIF(RV_DATA!AA417:AA438, -458052105, RV_DATA!I417:I438), 6)</f>
        <v>5.1499999999999997E-2</v>
      </c>
      <c r="E525" s="42">
        <f>ROUND(RV_DATA!K431, 6)</f>
        <v>99643.05</v>
      </c>
      <c r="F525" s="42">
        <f>ROUND(SUMIF(RV_DATA!AA417:AA438, -458052105, RV_DATA!M417:M438), 6)</f>
        <v>5131.62</v>
      </c>
      <c r="Q525">
        <v>3</v>
      </c>
    </row>
    <row r="526" spans="1:17" ht="99.75" x14ac:dyDescent="0.2">
      <c r="A526" s="41" t="s">
        <v>236</v>
      </c>
      <c r="B526" s="34" t="s">
        <v>237</v>
      </c>
      <c r="C526" s="34" t="s">
        <v>35</v>
      </c>
      <c r="D526" s="35">
        <f>ROUND(SUMIF(RV_DATA!AA417:AA438, 472379674, RV_DATA!I417:I438), 6)</f>
        <v>2E-3</v>
      </c>
      <c r="E526" s="42">
        <f>ROUND(RV_DATA!K419, 6)</f>
        <v>99860.32</v>
      </c>
      <c r="F526" s="42">
        <f>ROUND(SUMIF(RV_DATA!AA417:AA438, 472379674, RV_DATA!M417:M438), 6)</f>
        <v>199.72</v>
      </c>
      <c r="Q526">
        <v>3</v>
      </c>
    </row>
    <row r="527" spans="1:17" ht="114" x14ac:dyDescent="0.2">
      <c r="A527" s="41" t="s">
        <v>33</v>
      </c>
      <c r="B527" s="34" t="s">
        <v>34</v>
      </c>
      <c r="C527" s="34" t="s">
        <v>35</v>
      </c>
      <c r="D527" s="35">
        <f>ROUND(SUMIF(RV_DATA!AA417:AA438, 2094450950, RV_DATA!I417:I438), 6)</f>
        <v>0.05</v>
      </c>
      <c r="E527" s="42">
        <f>ROUND(RV_DATA!K438, 6)</f>
        <v>129532.62</v>
      </c>
      <c r="F527" s="42">
        <f>ROUND(SUMIF(RV_DATA!AA417:AA438, 2094450950, RV_DATA!M417:M438), 6)</f>
        <v>6476.63</v>
      </c>
      <c r="Q527">
        <v>3</v>
      </c>
    </row>
    <row r="528" spans="1:17" ht="42.75" x14ac:dyDescent="0.2">
      <c r="A528" s="41" t="s">
        <v>1118</v>
      </c>
      <c r="B528" s="34" t="s">
        <v>1120</v>
      </c>
      <c r="C528" s="34" t="s">
        <v>52</v>
      </c>
      <c r="D528" s="35">
        <f>ROUND(SUMIF(RV_DATA!AA417:AA438, -55341773, RV_DATA!I417:I438), 6)</f>
        <v>1.34E-3</v>
      </c>
      <c r="E528" s="42">
        <f>ROUND(RV_DATA!K417, 6)</f>
        <v>16620.27</v>
      </c>
      <c r="F528" s="42">
        <f>ROUND(SUMIF(RV_DATA!AA417:AA438, -55341773, RV_DATA!M417:M438), 6)</f>
        <v>22.27</v>
      </c>
      <c r="Q528">
        <v>3</v>
      </c>
    </row>
    <row r="529" spans="1:17" ht="15" x14ac:dyDescent="0.25">
      <c r="A529" s="72" t="s">
        <v>1280</v>
      </c>
      <c r="B529" s="72"/>
      <c r="C529" s="72"/>
      <c r="D529" s="72"/>
      <c r="E529" s="73">
        <f>SUMIF(Q507:Q528, 3, F507:F528)</f>
        <v>107913.80000000002</v>
      </c>
      <c r="F529" s="73"/>
    </row>
    <row r="530" spans="1:17" ht="16.5" x14ac:dyDescent="0.2">
      <c r="A530" s="68" t="str">
        <f>CONCATENATE("Раздел: ",IF(Source!G3326&lt;&gt;"Новый раздел", Source!G3326, ""))</f>
        <v>Раздел: Помещение 322 Кабинет химии (практика)</v>
      </c>
      <c r="B530" s="69"/>
      <c r="C530" s="69"/>
      <c r="D530" s="69"/>
      <c r="E530" s="69"/>
      <c r="F530" s="69"/>
    </row>
    <row r="531" spans="1:17" ht="14.25" x14ac:dyDescent="0.2">
      <c r="A531" s="70" t="s">
        <v>1279</v>
      </c>
      <c r="B531" s="71"/>
      <c r="C531" s="71"/>
      <c r="D531" s="71"/>
      <c r="E531" s="71"/>
      <c r="F531" s="71"/>
    </row>
    <row r="532" spans="1:17" ht="28.5" x14ac:dyDescent="0.2">
      <c r="A532" s="41" t="s">
        <v>1087</v>
      </c>
      <c r="B532" s="34" t="s">
        <v>1089</v>
      </c>
      <c r="C532" s="34" t="s">
        <v>52</v>
      </c>
      <c r="D532" s="35">
        <f>ROUND(SUMIF(RV_DATA!AA440:AA461, -1296774037, RV_DATA!I440:I461), 6)</f>
        <v>2.1</v>
      </c>
      <c r="E532" s="42">
        <f>ROUND(RV_DATA!K453, 6)</f>
        <v>1415.18</v>
      </c>
      <c r="F532" s="42">
        <f>ROUND(SUMIF(RV_DATA!AA440:AA461, -1296774037, RV_DATA!M440:M461), 6)</f>
        <v>2971.88</v>
      </c>
      <c r="Q532">
        <v>3</v>
      </c>
    </row>
    <row r="533" spans="1:17" ht="14.25" x14ac:dyDescent="0.2">
      <c r="A533" s="41" t="s">
        <v>992</v>
      </c>
      <c r="B533" s="34" t="s">
        <v>994</v>
      </c>
      <c r="C533" s="34" t="s">
        <v>995</v>
      </c>
      <c r="D533" s="35">
        <f>ROUND(SUMIF(RV_DATA!AA440:AA461, -2066596354, RV_DATA!I440:I461), 6)</f>
        <v>7.7700000000000002E-4</v>
      </c>
      <c r="E533" s="42">
        <f>ROUND(RV_DATA!K452, 6)</f>
        <v>190540.34</v>
      </c>
      <c r="F533" s="42">
        <f>ROUND(SUMIF(RV_DATA!AA440:AA461, -2066596354, RV_DATA!M440:M461), 6)</f>
        <v>148.05000000000001</v>
      </c>
      <c r="Q533">
        <v>3</v>
      </c>
    </row>
    <row r="534" spans="1:17" ht="14.25" x14ac:dyDescent="0.2">
      <c r="A534" s="41" t="s">
        <v>996</v>
      </c>
      <c r="B534" s="34" t="s">
        <v>998</v>
      </c>
      <c r="C534" s="34" t="s">
        <v>18</v>
      </c>
      <c r="D534" s="35">
        <f>ROUND(SUMIF(RV_DATA!AA440:AA461, -274985448, RV_DATA!I440:I461), 6)</f>
        <v>4.2</v>
      </c>
      <c r="E534" s="42">
        <f>ROUND(RV_DATA!K451, 6)</f>
        <v>997.35</v>
      </c>
      <c r="F534" s="42">
        <f>ROUND(SUMIF(RV_DATA!AA440:AA461, -274985448, RV_DATA!M440:M461), 6)</f>
        <v>4188.87</v>
      </c>
      <c r="Q534">
        <v>3</v>
      </c>
    </row>
    <row r="535" spans="1:17" ht="28.5" x14ac:dyDescent="0.2">
      <c r="A535" s="41" t="s">
        <v>1027</v>
      </c>
      <c r="B535" s="34" t="s">
        <v>1029</v>
      </c>
      <c r="C535" s="34" t="s">
        <v>1030</v>
      </c>
      <c r="D535" s="35">
        <f>ROUND(SUMIF(RV_DATA!AA440:AA461, -1596111638, RV_DATA!I440:I461), 6)</f>
        <v>0.08</v>
      </c>
      <c r="E535" s="42">
        <f>ROUND(RV_DATA!K460, 6)</f>
        <v>363.22</v>
      </c>
      <c r="F535" s="42">
        <f>ROUND(SUMIF(RV_DATA!AA440:AA461, -1596111638, RV_DATA!M440:M461), 6)</f>
        <v>29.06</v>
      </c>
      <c r="Q535">
        <v>3</v>
      </c>
    </row>
    <row r="536" spans="1:17" ht="28.5" x14ac:dyDescent="0.2">
      <c r="A536" s="41" t="s">
        <v>1090</v>
      </c>
      <c r="B536" s="34" t="s">
        <v>1092</v>
      </c>
      <c r="C536" s="34" t="s">
        <v>1002</v>
      </c>
      <c r="D536" s="35">
        <f>ROUND(SUMIF(RV_DATA!AA440:AA461, 892245811, RV_DATA!I440:I461), 6)</f>
        <v>105</v>
      </c>
      <c r="E536" s="42">
        <f>ROUND(RV_DATA!K450, 6)</f>
        <v>658.59</v>
      </c>
      <c r="F536" s="42">
        <f>ROUND(SUMIF(RV_DATA!AA440:AA461, 892245811, RV_DATA!M440:M461), 6)</f>
        <v>69151.95</v>
      </c>
      <c r="Q536">
        <v>3</v>
      </c>
    </row>
    <row r="537" spans="1:17" ht="28.5" x14ac:dyDescent="0.2">
      <c r="A537" s="41" t="s">
        <v>1093</v>
      </c>
      <c r="B537" s="34" t="s">
        <v>1095</v>
      </c>
      <c r="C537" s="34" t="s">
        <v>52</v>
      </c>
      <c r="D537" s="35">
        <f>ROUND(SUMIF(RV_DATA!AA440:AA461, -1719495285, RV_DATA!I440:I461), 6)</f>
        <v>15.75</v>
      </c>
      <c r="E537" s="42">
        <f>ROUND(RV_DATA!K449, 6)</f>
        <v>153.13</v>
      </c>
      <c r="F537" s="42">
        <f>ROUND(SUMIF(RV_DATA!AA440:AA461, -1719495285, RV_DATA!M440:M461), 6)</f>
        <v>2411.8000000000002</v>
      </c>
      <c r="Q537">
        <v>3</v>
      </c>
    </row>
    <row r="538" spans="1:17" ht="28.5" x14ac:dyDescent="0.2">
      <c r="A538" s="41" t="s">
        <v>1096</v>
      </c>
      <c r="B538" s="34" t="s">
        <v>1098</v>
      </c>
      <c r="C538" s="34" t="s">
        <v>52</v>
      </c>
      <c r="D538" s="35">
        <f>ROUND(SUMIF(RV_DATA!AA440:AA461, 528708715, RV_DATA!I440:I461), 6)</f>
        <v>4.2</v>
      </c>
      <c r="E538" s="42">
        <f>ROUND(RV_DATA!K448, 6)</f>
        <v>172.42</v>
      </c>
      <c r="F538" s="42">
        <f>ROUND(SUMIF(RV_DATA!AA440:AA461, 528708715, RV_DATA!M440:M461), 6)</f>
        <v>724.16</v>
      </c>
      <c r="Q538">
        <v>3</v>
      </c>
    </row>
    <row r="539" spans="1:17" ht="28.5" x14ac:dyDescent="0.2">
      <c r="A539" s="41" t="s">
        <v>1099</v>
      </c>
      <c r="B539" s="34" t="s">
        <v>1101</v>
      </c>
      <c r="C539" s="34" t="s">
        <v>52</v>
      </c>
      <c r="D539" s="35">
        <f>ROUND(SUMIF(RV_DATA!AA440:AA461, -158674467, RV_DATA!I440:I461), 6)</f>
        <v>4.2</v>
      </c>
      <c r="E539" s="42">
        <f>ROUND(RV_DATA!K447, 6)</f>
        <v>54.24</v>
      </c>
      <c r="F539" s="42">
        <f>ROUND(SUMIF(RV_DATA!AA440:AA461, -158674467, RV_DATA!M440:M461), 6)</f>
        <v>227.81</v>
      </c>
      <c r="Q539">
        <v>3</v>
      </c>
    </row>
    <row r="540" spans="1:17" ht="28.5" x14ac:dyDescent="0.2">
      <c r="A540" s="41" t="s">
        <v>1102</v>
      </c>
      <c r="B540" s="34" t="s">
        <v>1104</v>
      </c>
      <c r="C540" s="34" t="s">
        <v>52</v>
      </c>
      <c r="D540" s="35">
        <f>ROUND(SUMIF(RV_DATA!AA440:AA461, 746688475, RV_DATA!I440:I461), 6)</f>
        <v>2.1</v>
      </c>
      <c r="E540" s="42">
        <f>ROUND(RV_DATA!K446, 6)</f>
        <v>666.11</v>
      </c>
      <c r="F540" s="42">
        <f>ROUND(SUMIF(RV_DATA!AA440:AA461, 746688475, RV_DATA!M440:M461), 6)</f>
        <v>1398.83</v>
      </c>
      <c r="Q540">
        <v>3</v>
      </c>
    </row>
    <row r="541" spans="1:17" ht="28.5" x14ac:dyDescent="0.2">
      <c r="A541" s="41" t="s">
        <v>1105</v>
      </c>
      <c r="B541" s="34" t="s">
        <v>1107</v>
      </c>
      <c r="C541" s="34" t="s">
        <v>52</v>
      </c>
      <c r="D541" s="35">
        <f>ROUND(SUMIF(RV_DATA!AA440:AA461, -619013872, RV_DATA!I440:I461), 6)</f>
        <v>15.75</v>
      </c>
      <c r="E541" s="42">
        <f>ROUND(RV_DATA!K445, 6)</f>
        <v>776.23</v>
      </c>
      <c r="F541" s="42">
        <f>ROUND(SUMIF(RV_DATA!AA440:AA461, -619013872, RV_DATA!M440:M461), 6)</f>
        <v>12225.62</v>
      </c>
      <c r="Q541">
        <v>3</v>
      </c>
    </row>
    <row r="542" spans="1:17" ht="28.5" x14ac:dyDescent="0.2">
      <c r="A542" s="41" t="s">
        <v>1108</v>
      </c>
      <c r="B542" s="34" t="s">
        <v>1110</v>
      </c>
      <c r="C542" s="34" t="s">
        <v>52</v>
      </c>
      <c r="D542" s="35">
        <f>ROUND(SUMIF(RV_DATA!AA440:AA461, 1537823898, RV_DATA!I440:I461), 6)</f>
        <v>2.1</v>
      </c>
      <c r="E542" s="42">
        <f>ROUND(RV_DATA!K444, 6)</f>
        <v>947.75</v>
      </c>
      <c r="F542" s="42">
        <f>ROUND(SUMIF(RV_DATA!AA440:AA461, 1537823898, RV_DATA!M440:M461), 6)</f>
        <v>1990.28</v>
      </c>
      <c r="Q542">
        <v>3</v>
      </c>
    </row>
    <row r="543" spans="1:17" ht="14.25" x14ac:dyDescent="0.2">
      <c r="A543" s="41" t="s">
        <v>1114</v>
      </c>
      <c r="B543" s="34" t="s">
        <v>1116</v>
      </c>
      <c r="C543" s="34" t="s">
        <v>1117</v>
      </c>
      <c r="D543" s="35">
        <f>ROUND(SUMIF(RV_DATA!AA440:AA461, 1203958368, RV_DATA!I440:I461), 6)</f>
        <v>3.5200000000000001E-3</v>
      </c>
      <c r="E543" s="42">
        <f>ROUND(RV_DATA!K441, 6)</f>
        <v>54.81</v>
      </c>
      <c r="F543" s="42">
        <f>ROUND(SUMIF(RV_DATA!AA440:AA461, 1203958368, RV_DATA!M440:M461), 6)</f>
        <v>0.19</v>
      </c>
      <c r="Q543">
        <v>3</v>
      </c>
    </row>
    <row r="544" spans="1:17" ht="14.25" x14ac:dyDescent="0.2">
      <c r="A544" s="41" t="s">
        <v>1031</v>
      </c>
      <c r="B544" s="34" t="s">
        <v>1033</v>
      </c>
      <c r="C544" s="34" t="s">
        <v>1002</v>
      </c>
      <c r="D544" s="35">
        <f>ROUND(SUMIF(RV_DATA!AA440:AA461, 193152040, RV_DATA!I440:I461), 6)</f>
        <v>2.5</v>
      </c>
      <c r="E544" s="42">
        <f>ROUND(RV_DATA!K459, 6)</f>
        <v>5.71</v>
      </c>
      <c r="F544" s="42">
        <f>ROUND(SUMIF(RV_DATA!AA440:AA461, 193152040, RV_DATA!M440:M461), 6)</f>
        <v>14.28</v>
      </c>
      <c r="Q544">
        <v>3</v>
      </c>
    </row>
    <row r="545" spans="1:17" ht="28.5" x14ac:dyDescent="0.2">
      <c r="A545" s="41" t="s">
        <v>1034</v>
      </c>
      <c r="B545" s="34" t="s">
        <v>1036</v>
      </c>
      <c r="C545" s="34" t="s">
        <v>242</v>
      </c>
      <c r="D545" s="35">
        <f>ROUND(SUMIF(RV_DATA!AA440:AA461, 299589489, RV_DATA!I440:I461), 6)</f>
        <v>2.5000000000000001E-3</v>
      </c>
      <c r="E545" s="42">
        <f>ROUND(RV_DATA!K458, 6)</f>
        <v>718.56</v>
      </c>
      <c r="F545" s="42">
        <f>ROUND(SUMIF(RV_DATA!AA440:AA461, 299589489, RV_DATA!M440:M461), 6)</f>
        <v>1.8</v>
      </c>
      <c r="Q545">
        <v>3</v>
      </c>
    </row>
    <row r="546" spans="1:17" ht="42.75" x14ac:dyDescent="0.2">
      <c r="A546" s="41" t="s">
        <v>1037</v>
      </c>
      <c r="B546" s="34" t="s">
        <v>1039</v>
      </c>
      <c r="C546" s="34" t="s">
        <v>52</v>
      </c>
      <c r="D546" s="35">
        <f>ROUND(SUMIF(RV_DATA!AA440:AA461, 1143219249, RV_DATA!I440:I461), 6)</f>
        <v>5</v>
      </c>
      <c r="E546" s="42">
        <f>ROUND(RV_DATA!K457, 6)</f>
        <v>29.36</v>
      </c>
      <c r="F546" s="42">
        <f>ROUND(SUMIF(RV_DATA!AA440:AA461, 1143219249, RV_DATA!M440:M461), 6)</f>
        <v>146.80000000000001</v>
      </c>
      <c r="Q546">
        <v>3</v>
      </c>
    </row>
    <row r="547" spans="1:17" ht="28.5" x14ac:dyDescent="0.2">
      <c r="A547" s="41" t="s">
        <v>1040</v>
      </c>
      <c r="B547" s="34" t="s">
        <v>1042</v>
      </c>
      <c r="C547" s="34" t="s">
        <v>18</v>
      </c>
      <c r="D547" s="35">
        <f>ROUND(SUMIF(RV_DATA!AA440:AA461, -1533345047, RV_DATA!I440:I461), 6)</f>
        <v>0.13</v>
      </c>
      <c r="E547" s="42">
        <f>ROUND(RV_DATA!K456, 6)</f>
        <v>127.48</v>
      </c>
      <c r="F547" s="42">
        <f>ROUND(SUMIF(RV_DATA!AA440:AA461, -1533345047, RV_DATA!M440:M461), 6)</f>
        <v>16.57</v>
      </c>
      <c r="Q547">
        <v>3</v>
      </c>
    </row>
    <row r="548" spans="1:17" ht="14.25" x14ac:dyDescent="0.2">
      <c r="A548" s="41" t="s">
        <v>1043</v>
      </c>
      <c r="B548" s="34" t="s">
        <v>1045</v>
      </c>
      <c r="C548" s="34" t="s">
        <v>242</v>
      </c>
      <c r="D548" s="35">
        <f>ROUND(SUMIF(RV_DATA!AA440:AA461, -2054620093, RV_DATA!I440:I461), 6)</f>
        <v>0.01</v>
      </c>
      <c r="E548" s="42">
        <f>ROUND(RV_DATA!K455, 6)</f>
        <v>258.44</v>
      </c>
      <c r="F548" s="42">
        <f>ROUND(SUMIF(RV_DATA!AA440:AA461, -2054620093, RV_DATA!M440:M461), 6)</f>
        <v>2.59</v>
      </c>
      <c r="Q548">
        <v>3</v>
      </c>
    </row>
    <row r="549" spans="1:17" ht="57" x14ac:dyDescent="0.2">
      <c r="A549" s="41" t="s">
        <v>240</v>
      </c>
      <c r="B549" s="34" t="s">
        <v>241</v>
      </c>
      <c r="C549" s="34" t="s">
        <v>242</v>
      </c>
      <c r="D549" s="35">
        <f>ROUND(SUMIF(RV_DATA!AA440:AA461, -1378273173, RV_DATA!I440:I461), 6)</f>
        <v>6.0000000000000001E-3</v>
      </c>
      <c r="E549" s="42">
        <f>ROUND(RV_DATA!K443, 6)</f>
        <v>72169.899999999994</v>
      </c>
      <c r="F549" s="42">
        <f>ROUND(SUMIF(RV_DATA!AA440:AA461, -1378273173, RV_DATA!M440:M461), 6)</f>
        <v>433.02</v>
      </c>
      <c r="Q549">
        <v>3</v>
      </c>
    </row>
    <row r="550" spans="1:17" ht="57" x14ac:dyDescent="0.2">
      <c r="A550" s="41" t="s">
        <v>1046</v>
      </c>
      <c r="B550" s="34" t="s">
        <v>1048</v>
      </c>
      <c r="C550" s="34" t="s">
        <v>35</v>
      </c>
      <c r="D550" s="35">
        <f>ROUND(SUMIF(RV_DATA!AA440:AA461, -458052105, RV_DATA!I440:I461), 6)</f>
        <v>5.1499999999999997E-2</v>
      </c>
      <c r="E550" s="42">
        <f>ROUND(RV_DATA!K454, 6)</f>
        <v>99643.05</v>
      </c>
      <c r="F550" s="42">
        <f>ROUND(SUMIF(RV_DATA!AA440:AA461, -458052105, RV_DATA!M440:M461), 6)</f>
        <v>5131.62</v>
      </c>
      <c r="Q550">
        <v>3</v>
      </c>
    </row>
    <row r="551" spans="1:17" ht="99.75" x14ac:dyDescent="0.2">
      <c r="A551" s="41" t="s">
        <v>236</v>
      </c>
      <c r="B551" s="34" t="s">
        <v>237</v>
      </c>
      <c r="C551" s="34" t="s">
        <v>35</v>
      </c>
      <c r="D551" s="35">
        <f>ROUND(SUMIF(RV_DATA!AA440:AA461, 472379674, RV_DATA!I440:I461), 6)</f>
        <v>2E-3</v>
      </c>
      <c r="E551" s="42">
        <f>ROUND(RV_DATA!K442, 6)</f>
        <v>99860.32</v>
      </c>
      <c r="F551" s="42">
        <f>ROUND(SUMIF(RV_DATA!AA440:AA461, 472379674, RV_DATA!M440:M461), 6)</f>
        <v>199.72</v>
      </c>
      <c r="Q551">
        <v>3</v>
      </c>
    </row>
    <row r="552" spans="1:17" ht="114" x14ac:dyDescent="0.2">
      <c r="A552" s="41" t="s">
        <v>33</v>
      </c>
      <c r="B552" s="34" t="s">
        <v>34</v>
      </c>
      <c r="C552" s="34" t="s">
        <v>35</v>
      </c>
      <c r="D552" s="35">
        <f>ROUND(SUMIF(RV_DATA!AA440:AA461, 2094450950, RV_DATA!I440:I461), 6)</f>
        <v>0.05</v>
      </c>
      <c r="E552" s="42">
        <f>ROUND(RV_DATA!K461, 6)</f>
        <v>129532.62</v>
      </c>
      <c r="F552" s="42">
        <f>ROUND(SUMIF(RV_DATA!AA440:AA461, 2094450950, RV_DATA!M440:M461), 6)</f>
        <v>6476.63</v>
      </c>
      <c r="Q552">
        <v>3</v>
      </c>
    </row>
    <row r="553" spans="1:17" ht="42.75" x14ac:dyDescent="0.2">
      <c r="A553" s="41" t="s">
        <v>1118</v>
      </c>
      <c r="B553" s="34" t="s">
        <v>1120</v>
      </c>
      <c r="C553" s="34" t="s">
        <v>52</v>
      </c>
      <c r="D553" s="35">
        <f>ROUND(SUMIF(RV_DATA!AA440:AA461, -55341773, RV_DATA!I440:I461), 6)</f>
        <v>1.34E-3</v>
      </c>
      <c r="E553" s="42">
        <f>ROUND(RV_DATA!K440, 6)</f>
        <v>16620.27</v>
      </c>
      <c r="F553" s="42">
        <f>ROUND(SUMIF(RV_DATA!AA440:AA461, -55341773, RV_DATA!M440:M461), 6)</f>
        <v>22.27</v>
      </c>
      <c r="Q553">
        <v>3</v>
      </c>
    </row>
    <row r="554" spans="1:17" ht="15" x14ac:dyDescent="0.25">
      <c r="A554" s="72" t="s">
        <v>1280</v>
      </c>
      <c r="B554" s="72"/>
      <c r="C554" s="72"/>
      <c r="D554" s="72"/>
      <c r="E554" s="73">
        <f>SUMIF(Q532:Q553, 3, F532:F553)</f>
        <v>107913.80000000002</v>
      </c>
      <c r="F554" s="73"/>
    </row>
    <row r="555" spans="1:17" ht="16.5" x14ac:dyDescent="0.2">
      <c r="A555" s="68" t="str">
        <f>CONCATENATE("Раздел: ",IF(Source!G3374&lt;&gt;"Новый раздел", Source!G3374, ""))</f>
        <v>Раздел: Помещение 329 Коридор</v>
      </c>
      <c r="B555" s="69"/>
      <c r="C555" s="69"/>
      <c r="D555" s="69"/>
      <c r="E555" s="69"/>
      <c r="F555" s="69"/>
    </row>
    <row r="556" spans="1:17" ht="16.5" x14ac:dyDescent="0.2">
      <c r="A556" s="68" t="str">
        <f>CONCATENATE("Раздел: ",IF(Source!G3411&lt;&gt;"Новый раздел", Source!G3411, ""))</f>
        <v>Раздел: Помещение 330 Лаборанская</v>
      </c>
      <c r="B556" s="69"/>
      <c r="C556" s="69"/>
      <c r="D556" s="69"/>
      <c r="E556" s="69"/>
      <c r="F556" s="69"/>
    </row>
    <row r="557" spans="1:17" ht="14.25" x14ac:dyDescent="0.2">
      <c r="A557" s="70" t="s">
        <v>1279</v>
      </c>
      <c r="B557" s="71"/>
      <c r="C557" s="71"/>
      <c r="D557" s="71"/>
      <c r="E557" s="71"/>
      <c r="F557" s="71"/>
    </row>
    <row r="558" spans="1:17" ht="28.5" x14ac:dyDescent="0.2">
      <c r="A558" s="41" t="s">
        <v>1087</v>
      </c>
      <c r="B558" s="34" t="s">
        <v>1089</v>
      </c>
      <c r="C558" s="34" t="s">
        <v>52</v>
      </c>
      <c r="D558" s="35">
        <f>ROUND(SUMIF(RV_DATA!AA464:AA485, -1296774037, RV_DATA!I464:I485), 6)</f>
        <v>2.1</v>
      </c>
      <c r="E558" s="42">
        <f>ROUND(RV_DATA!K477, 6)</f>
        <v>1415.18</v>
      </c>
      <c r="F558" s="42">
        <f>ROUND(SUMIF(RV_DATA!AA464:AA485, -1296774037, RV_DATA!M464:M485), 6)</f>
        <v>2971.88</v>
      </c>
      <c r="Q558">
        <v>3</v>
      </c>
    </row>
    <row r="559" spans="1:17" ht="14.25" x14ac:dyDescent="0.2">
      <c r="A559" s="41" t="s">
        <v>992</v>
      </c>
      <c r="B559" s="34" t="s">
        <v>994</v>
      </c>
      <c r="C559" s="34" t="s">
        <v>995</v>
      </c>
      <c r="D559" s="35">
        <f>ROUND(SUMIF(RV_DATA!AA464:AA485, -2066596354, RV_DATA!I464:I485), 6)</f>
        <v>7.7700000000000002E-4</v>
      </c>
      <c r="E559" s="42">
        <f>ROUND(RV_DATA!K476, 6)</f>
        <v>190540.34</v>
      </c>
      <c r="F559" s="42">
        <f>ROUND(SUMIF(RV_DATA!AA464:AA485, -2066596354, RV_DATA!M464:M485), 6)</f>
        <v>148.05000000000001</v>
      </c>
      <c r="Q559">
        <v>3</v>
      </c>
    </row>
    <row r="560" spans="1:17" ht="14.25" x14ac:dyDescent="0.2">
      <c r="A560" s="41" t="s">
        <v>996</v>
      </c>
      <c r="B560" s="34" t="s">
        <v>998</v>
      </c>
      <c r="C560" s="34" t="s">
        <v>18</v>
      </c>
      <c r="D560" s="35">
        <f>ROUND(SUMIF(RV_DATA!AA464:AA485, -274985448, RV_DATA!I464:I485), 6)</f>
        <v>4.2</v>
      </c>
      <c r="E560" s="42">
        <f>ROUND(RV_DATA!K475, 6)</f>
        <v>997.35</v>
      </c>
      <c r="F560" s="42">
        <f>ROUND(SUMIF(RV_DATA!AA464:AA485, -274985448, RV_DATA!M464:M485), 6)</f>
        <v>4188.87</v>
      </c>
      <c r="Q560">
        <v>3</v>
      </c>
    </row>
    <row r="561" spans="1:17" ht="28.5" x14ac:dyDescent="0.2">
      <c r="A561" s="41" t="s">
        <v>1027</v>
      </c>
      <c r="B561" s="34" t="s">
        <v>1029</v>
      </c>
      <c r="C561" s="34" t="s">
        <v>1030</v>
      </c>
      <c r="D561" s="35">
        <f>ROUND(SUMIF(RV_DATA!AA464:AA485, -1596111638, RV_DATA!I464:I485), 6)</f>
        <v>0.08</v>
      </c>
      <c r="E561" s="42">
        <f>ROUND(RV_DATA!K484, 6)</f>
        <v>363.22</v>
      </c>
      <c r="F561" s="42">
        <f>ROUND(SUMIF(RV_DATA!AA464:AA485, -1596111638, RV_DATA!M464:M485), 6)</f>
        <v>29.06</v>
      </c>
      <c r="Q561">
        <v>3</v>
      </c>
    </row>
    <row r="562" spans="1:17" ht="28.5" x14ac:dyDescent="0.2">
      <c r="A562" s="41" t="s">
        <v>1090</v>
      </c>
      <c r="B562" s="34" t="s">
        <v>1092</v>
      </c>
      <c r="C562" s="34" t="s">
        <v>1002</v>
      </c>
      <c r="D562" s="35">
        <f>ROUND(SUMIF(RV_DATA!AA464:AA485, 892245811, RV_DATA!I464:I485), 6)</f>
        <v>105</v>
      </c>
      <c r="E562" s="42">
        <f>ROUND(RV_DATA!K474, 6)</f>
        <v>658.59</v>
      </c>
      <c r="F562" s="42">
        <f>ROUND(SUMIF(RV_DATA!AA464:AA485, 892245811, RV_DATA!M464:M485), 6)</f>
        <v>69151.95</v>
      </c>
      <c r="Q562">
        <v>3</v>
      </c>
    </row>
    <row r="563" spans="1:17" ht="28.5" x14ac:dyDescent="0.2">
      <c r="A563" s="41" t="s">
        <v>1093</v>
      </c>
      <c r="B563" s="34" t="s">
        <v>1095</v>
      </c>
      <c r="C563" s="34" t="s">
        <v>52</v>
      </c>
      <c r="D563" s="35">
        <f>ROUND(SUMIF(RV_DATA!AA464:AA485, -1719495285, RV_DATA!I464:I485), 6)</f>
        <v>15.75</v>
      </c>
      <c r="E563" s="42">
        <f>ROUND(RV_DATA!K473, 6)</f>
        <v>153.13</v>
      </c>
      <c r="F563" s="42">
        <f>ROUND(SUMIF(RV_DATA!AA464:AA485, -1719495285, RV_DATA!M464:M485), 6)</f>
        <v>2411.8000000000002</v>
      </c>
      <c r="Q563">
        <v>3</v>
      </c>
    </row>
    <row r="564" spans="1:17" ht="28.5" x14ac:dyDescent="0.2">
      <c r="A564" s="41" t="s">
        <v>1096</v>
      </c>
      <c r="B564" s="34" t="s">
        <v>1098</v>
      </c>
      <c r="C564" s="34" t="s">
        <v>52</v>
      </c>
      <c r="D564" s="35">
        <f>ROUND(SUMIF(RV_DATA!AA464:AA485, 528708715, RV_DATA!I464:I485), 6)</f>
        <v>4.2</v>
      </c>
      <c r="E564" s="42">
        <f>ROUND(RV_DATA!K472, 6)</f>
        <v>172.42</v>
      </c>
      <c r="F564" s="42">
        <f>ROUND(SUMIF(RV_DATA!AA464:AA485, 528708715, RV_DATA!M464:M485), 6)</f>
        <v>724.16</v>
      </c>
      <c r="Q564">
        <v>3</v>
      </c>
    </row>
    <row r="565" spans="1:17" ht="28.5" x14ac:dyDescent="0.2">
      <c r="A565" s="41" t="s">
        <v>1099</v>
      </c>
      <c r="B565" s="34" t="s">
        <v>1101</v>
      </c>
      <c r="C565" s="34" t="s">
        <v>52</v>
      </c>
      <c r="D565" s="35">
        <f>ROUND(SUMIF(RV_DATA!AA464:AA485, -158674467, RV_DATA!I464:I485), 6)</f>
        <v>4.2</v>
      </c>
      <c r="E565" s="42">
        <f>ROUND(RV_DATA!K471, 6)</f>
        <v>54.24</v>
      </c>
      <c r="F565" s="42">
        <f>ROUND(SUMIF(RV_DATA!AA464:AA485, -158674467, RV_DATA!M464:M485), 6)</f>
        <v>227.81</v>
      </c>
      <c r="Q565">
        <v>3</v>
      </c>
    </row>
    <row r="566" spans="1:17" ht="28.5" x14ac:dyDescent="0.2">
      <c r="A566" s="41" t="s">
        <v>1102</v>
      </c>
      <c r="B566" s="34" t="s">
        <v>1104</v>
      </c>
      <c r="C566" s="34" t="s">
        <v>52</v>
      </c>
      <c r="D566" s="35">
        <f>ROUND(SUMIF(RV_DATA!AA464:AA485, 746688475, RV_DATA!I464:I485), 6)</f>
        <v>2.1</v>
      </c>
      <c r="E566" s="42">
        <f>ROUND(RV_DATA!K470, 6)</f>
        <v>666.11</v>
      </c>
      <c r="F566" s="42">
        <f>ROUND(SUMIF(RV_DATA!AA464:AA485, 746688475, RV_DATA!M464:M485), 6)</f>
        <v>1398.83</v>
      </c>
      <c r="Q566">
        <v>3</v>
      </c>
    </row>
    <row r="567" spans="1:17" ht="28.5" x14ac:dyDescent="0.2">
      <c r="A567" s="41" t="s">
        <v>1105</v>
      </c>
      <c r="B567" s="34" t="s">
        <v>1107</v>
      </c>
      <c r="C567" s="34" t="s">
        <v>52</v>
      </c>
      <c r="D567" s="35">
        <f>ROUND(SUMIF(RV_DATA!AA464:AA485, -619013872, RV_DATA!I464:I485), 6)</f>
        <v>15.75</v>
      </c>
      <c r="E567" s="42">
        <f>ROUND(RV_DATA!K469, 6)</f>
        <v>776.23</v>
      </c>
      <c r="F567" s="42">
        <f>ROUND(SUMIF(RV_DATA!AA464:AA485, -619013872, RV_DATA!M464:M485), 6)</f>
        <v>12225.62</v>
      </c>
      <c r="Q567">
        <v>3</v>
      </c>
    </row>
    <row r="568" spans="1:17" ht="28.5" x14ac:dyDescent="0.2">
      <c r="A568" s="41" t="s">
        <v>1108</v>
      </c>
      <c r="B568" s="34" t="s">
        <v>1110</v>
      </c>
      <c r="C568" s="34" t="s">
        <v>52</v>
      </c>
      <c r="D568" s="35">
        <f>ROUND(SUMIF(RV_DATA!AA464:AA485, 1537823898, RV_DATA!I464:I485), 6)</f>
        <v>2.1</v>
      </c>
      <c r="E568" s="42">
        <f>ROUND(RV_DATA!K468, 6)</f>
        <v>947.75</v>
      </c>
      <c r="F568" s="42">
        <f>ROUND(SUMIF(RV_DATA!AA464:AA485, 1537823898, RV_DATA!M464:M485), 6)</f>
        <v>1990.28</v>
      </c>
      <c r="Q568">
        <v>3</v>
      </c>
    </row>
    <row r="569" spans="1:17" ht="14.25" x14ac:dyDescent="0.2">
      <c r="A569" s="41" t="s">
        <v>1114</v>
      </c>
      <c r="B569" s="34" t="s">
        <v>1116</v>
      </c>
      <c r="C569" s="34" t="s">
        <v>1117</v>
      </c>
      <c r="D569" s="35">
        <f>ROUND(SUMIF(RV_DATA!AA464:AA485, 1203958368, RV_DATA!I464:I485), 6)</f>
        <v>3.5200000000000001E-3</v>
      </c>
      <c r="E569" s="42">
        <f>ROUND(RV_DATA!K465, 6)</f>
        <v>54.81</v>
      </c>
      <c r="F569" s="42">
        <f>ROUND(SUMIF(RV_DATA!AA464:AA485, 1203958368, RV_DATA!M464:M485), 6)</f>
        <v>0.19</v>
      </c>
      <c r="Q569">
        <v>3</v>
      </c>
    </row>
    <row r="570" spans="1:17" ht="14.25" x14ac:dyDescent="0.2">
      <c r="A570" s="41" t="s">
        <v>1031</v>
      </c>
      <c r="B570" s="34" t="s">
        <v>1033</v>
      </c>
      <c r="C570" s="34" t="s">
        <v>1002</v>
      </c>
      <c r="D570" s="35">
        <f>ROUND(SUMIF(RV_DATA!AA464:AA485, 193152040, RV_DATA!I464:I485), 6)</f>
        <v>2.5</v>
      </c>
      <c r="E570" s="42">
        <f>ROUND(RV_DATA!K483, 6)</f>
        <v>5.71</v>
      </c>
      <c r="F570" s="42">
        <f>ROUND(SUMIF(RV_DATA!AA464:AA485, 193152040, RV_DATA!M464:M485), 6)</f>
        <v>14.28</v>
      </c>
      <c r="Q570">
        <v>3</v>
      </c>
    </row>
    <row r="571" spans="1:17" ht="28.5" x14ac:dyDescent="0.2">
      <c r="A571" s="41" t="s">
        <v>1034</v>
      </c>
      <c r="B571" s="34" t="s">
        <v>1036</v>
      </c>
      <c r="C571" s="34" t="s">
        <v>242</v>
      </c>
      <c r="D571" s="35">
        <f>ROUND(SUMIF(RV_DATA!AA464:AA485, 299589489, RV_DATA!I464:I485), 6)</f>
        <v>2.5000000000000001E-3</v>
      </c>
      <c r="E571" s="42">
        <f>ROUND(RV_DATA!K482, 6)</f>
        <v>718.56</v>
      </c>
      <c r="F571" s="42">
        <f>ROUND(SUMIF(RV_DATA!AA464:AA485, 299589489, RV_DATA!M464:M485), 6)</f>
        <v>1.8</v>
      </c>
      <c r="Q571">
        <v>3</v>
      </c>
    </row>
    <row r="572" spans="1:17" ht="42.75" x14ac:dyDescent="0.2">
      <c r="A572" s="41" t="s">
        <v>1037</v>
      </c>
      <c r="B572" s="34" t="s">
        <v>1039</v>
      </c>
      <c r="C572" s="34" t="s">
        <v>52</v>
      </c>
      <c r="D572" s="35">
        <f>ROUND(SUMIF(RV_DATA!AA464:AA485, 1143219249, RV_DATA!I464:I485), 6)</f>
        <v>5</v>
      </c>
      <c r="E572" s="42">
        <f>ROUND(RV_DATA!K481, 6)</f>
        <v>29.36</v>
      </c>
      <c r="F572" s="42">
        <f>ROUND(SUMIF(RV_DATA!AA464:AA485, 1143219249, RV_DATA!M464:M485), 6)</f>
        <v>146.80000000000001</v>
      </c>
      <c r="Q572">
        <v>3</v>
      </c>
    </row>
    <row r="573" spans="1:17" ht="28.5" x14ac:dyDescent="0.2">
      <c r="A573" s="41" t="s">
        <v>1040</v>
      </c>
      <c r="B573" s="34" t="s">
        <v>1042</v>
      </c>
      <c r="C573" s="34" t="s">
        <v>18</v>
      </c>
      <c r="D573" s="35">
        <f>ROUND(SUMIF(RV_DATA!AA464:AA485, -1533345047, RV_DATA!I464:I485), 6)</f>
        <v>0.13</v>
      </c>
      <c r="E573" s="42">
        <f>ROUND(RV_DATA!K480, 6)</f>
        <v>127.48</v>
      </c>
      <c r="F573" s="42">
        <f>ROUND(SUMIF(RV_DATA!AA464:AA485, -1533345047, RV_DATA!M464:M485), 6)</f>
        <v>16.57</v>
      </c>
      <c r="Q573">
        <v>3</v>
      </c>
    </row>
    <row r="574" spans="1:17" ht="14.25" x14ac:dyDescent="0.2">
      <c r="A574" s="41" t="s">
        <v>1043</v>
      </c>
      <c r="B574" s="34" t="s">
        <v>1045</v>
      </c>
      <c r="C574" s="34" t="s">
        <v>242</v>
      </c>
      <c r="D574" s="35">
        <f>ROUND(SUMIF(RV_DATA!AA464:AA485, -2054620093, RV_DATA!I464:I485), 6)</f>
        <v>0.01</v>
      </c>
      <c r="E574" s="42">
        <f>ROUND(RV_DATA!K479, 6)</f>
        <v>258.44</v>
      </c>
      <c r="F574" s="42">
        <f>ROUND(SUMIF(RV_DATA!AA464:AA485, -2054620093, RV_DATA!M464:M485), 6)</f>
        <v>2.59</v>
      </c>
      <c r="Q574">
        <v>3</v>
      </c>
    </row>
    <row r="575" spans="1:17" ht="57" x14ac:dyDescent="0.2">
      <c r="A575" s="41" t="s">
        <v>240</v>
      </c>
      <c r="B575" s="34" t="s">
        <v>241</v>
      </c>
      <c r="C575" s="34" t="s">
        <v>242</v>
      </c>
      <c r="D575" s="35">
        <f>ROUND(SUMIF(RV_DATA!AA464:AA485, -1378273173, RV_DATA!I464:I485), 6)</f>
        <v>6.0000000000000001E-3</v>
      </c>
      <c r="E575" s="42">
        <f>ROUND(RV_DATA!K467, 6)</f>
        <v>72169.899999999994</v>
      </c>
      <c r="F575" s="42">
        <f>ROUND(SUMIF(RV_DATA!AA464:AA485, -1378273173, RV_DATA!M464:M485), 6)</f>
        <v>433.02</v>
      </c>
      <c r="Q575">
        <v>3</v>
      </c>
    </row>
    <row r="576" spans="1:17" ht="57" x14ac:dyDescent="0.2">
      <c r="A576" s="41" t="s">
        <v>1046</v>
      </c>
      <c r="B576" s="34" t="s">
        <v>1048</v>
      </c>
      <c r="C576" s="34" t="s">
        <v>35</v>
      </c>
      <c r="D576" s="35">
        <f>ROUND(SUMIF(RV_DATA!AA464:AA485, -458052105, RV_DATA!I464:I485), 6)</f>
        <v>5.1499999999999997E-2</v>
      </c>
      <c r="E576" s="42">
        <f>ROUND(RV_DATA!K478, 6)</f>
        <v>99643.05</v>
      </c>
      <c r="F576" s="42">
        <f>ROUND(SUMIF(RV_DATA!AA464:AA485, -458052105, RV_DATA!M464:M485), 6)</f>
        <v>5131.62</v>
      </c>
      <c r="Q576">
        <v>3</v>
      </c>
    </row>
    <row r="577" spans="1:17" ht="99.75" x14ac:dyDescent="0.2">
      <c r="A577" s="41" t="s">
        <v>236</v>
      </c>
      <c r="B577" s="34" t="s">
        <v>237</v>
      </c>
      <c r="C577" s="34" t="s">
        <v>35</v>
      </c>
      <c r="D577" s="35">
        <f>ROUND(SUMIF(RV_DATA!AA464:AA485, 472379674, RV_DATA!I464:I485), 6)</f>
        <v>2E-3</v>
      </c>
      <c r="E577" s="42">
        <f>ROUND(RV_DATA!K466, 6)</f>
        <v>99860.32</v>
      </c>
      <c r="F577" s="42">
        <f>ROUND(SUMIF(RV_DATA!AA464:AA485, 472379674, RV_DATA!M464:M485), 6)</f>
        <v>199.72</v>
      </c>
      <c r="Q577">
        <v>3</v>
      </c>
    </row>
    <row r="578" spans="1:17" ht="114" x14ac:dyDescent="0.2">
      <c r="A578" s="41" t="s">
        <v>33</v>
      </c>
      <c r="B578" s="34" t="s">
        <v>34</v>
      </c>
      <c r="C578" s="34" t="s">
        <v>35</v>
      </c>
      <c r="D578" s="35">
        <f>ROUND(SUMIF(RV_DATA!AA464:AA485, 2094450950, RV_DATA!I464:I485), 6)</f>
        <v>0.05</v>
      </c>
      <c r="E578" s="42">
        <f>ROUND(RV_DATA!K485, 6)</f>
        <v>129532.62</v>
      </c>
      <c r="F578" s="42">
        <f>ROUND(SUMIF(RV_DATA!AA464:AA485, 2094450950, RV_DATA!M464:M485), 6)</f>
        <v>6476.63</v>
      </c>
      <c r="Q578">
        <v>3</v>
      </c>
    </row>
    <row r="579" spans="1:17" ht="42.75" x14ac:dyDescent="0.2">
      <c r="A579" s="41" t="s">
        <v>1118</v>
      </c>
      <c r="B579" s="34" t="s">
        <v>1120</v>
      </c>
      <c r="C579" s="34" t="s">
        <v>52</v>
      </c>
      <c r="D579" s="35">
        <f>ROUND(SUMIF(RV_DATA!AA464:AA485, -55341773, RV_DATA!I464:I485), 6)</f>
        <v>1.34E-3</v>
      </c>
      <c r="E579" s="42">
        <f>ROUND(RV_DATA!K464, 6)</f>
        <v>16620.27</v>
      </c>
      <c r="F579" s="42">
        <f>ROUND(SUMIF(RV_DATA!AA464:AA485, -55341773, RV_DATA!M464:M485), 6)</f>
        <v>22.27</v>
      </c>
      <c r="Q579">
        <v>3</v>
      </c>
    </row>
    <row r="580" spans="1:17" ht="15" x14ac:dyDescent="0.25">
      <c r="A580" s="72" t="s">
        <v>1280</v>
      </c>
      <c r="B580" s="72"/>
      <c r="C580" s="72"/>
      <c r="D580" s="72"/>
      <c r="E580" s="73">
        <f>SUMIF(Q558:Q579, 3, F558:F579)</f>
        <v>107913.80000000002</v>
      </c>
      <c r="F580" s="73"/>
    </row>
    <row r="581" spans="1:17" ht="16.5" x14ac:dyDescent="0.2">
      <c r="A581" s="68" t="str">
        <f>CONCATENATE("Раздел: ",IF(Source!G3459&lt;&gt;"Новый раздел", Source!G3459, ""))</f>
        <v>Раздел: Электрощит ЩАО 3.1</v>
      </c>
      <c r="B581" s="69"/>
      <c r="C581" s="69"/>
      <c r="D581" s="69"/>
      <c r="E581" s="69"/>
      <c r="F581" s="69"/>
    </row>
    <row r="582" spans="1:17" ht="16.5" x14ac:dyDescent="0.2">
      <c r="A582" s="68" t="str">
        <f>CONCATENATE("Раздел: ",IF(Source!G3497&lt;&gt;"Новый раздел", Source!G3497, ""))</f>
        <v>Раздел: Электрощит ЩО 3.1</v>
      </c>
      <c r="B582" s="69"/>
      <c r="C582" s="69"/>
      <c r="D582" s="69"/>
      <c r="E582" s="69"/>
      <c r="F582" s="69"/>
    </row>
    <row r="583" spans="1:17" ht="16.5" x14ac:dyDescent="0.2">
      <c r="A583" s="68" t="str">
        <f>CONCATENATE("Раздел: ",IF(Source!G3535&lt;&gt;"Новый раздел", Source!G3535, ""))</f>
        <v>Раздел: Электрощит РЩ 3.1</v>
      </c>
      <c r="B583" s="69"/>
      <c r="C583" s="69"/>
      <c r="D583" s="69"/>
      <c r="E583" s="69"/>
      <c r="F583" s="69"/>
    </row>
    <row r="584" spans="1:17" ht="16.5" x14ac:dyDescent="0.2">
      <c r="A584" s="68" t="str">
        <f>CONCATENATE("Раздел: ",IF(Source!G3573&lt;&gt;"Новый раздел", Source!G3573, ""))</f>
        <v>Раздел: Электрощит ЩАО 3.2</v>
      </c>
      <c r="B584" s="69"/>
      <c r="C584" s="69"/>
      <c r="D584" s="69"/>
      <c r="E584" s="69"/>
      <c r="F584" s="69"/>
    </row>
    <row r="585" spans="1:17" ht="16.5" x14ac:dyDescent="0.2">
      <c r="A585" s="68" t="str">
        <f>CONCATENATE("Раздел: ",IF(Source!G3611&lt;&gt;"Новый раздел", Source!G3611, ""))</f>
        <v>Раздел: Электрощит ЩО 3.2</v>
      </c>
      <c r="B585" s="69"/>
      <c r="C585" s="69"/>
      <c r="D585" s="69"/>
      <c r="E585" s="69"/>
      <c r="F585" s="69"/>
    </row>
    <row r="586" spans="1:17" ht="16.5" x14ac:dyDescent="0.2">
      <c r="A586" s="68" t="str">
        <f>CONCATENATE("Раздел: ",IF(Source!G3649&lt;&gt;"Новый раздел", Source!G3649, ""))</f>
        <v>Раздел: Электрощит РЩ 3.2</v>
      </c>
      <c r="B586" s="69"/>
      <c r="C586" s="69"/>
      <c r="D586" s="69"/>
      <c r="E586" s="69"/>
      <c r="F586" s="69"/>
    </row>
    <row r="587" spans="1:17" ht="16.5" x14ac:dyDescent="0.2">
      <c r="A587" s="68" t="str">
        <f>CONCATENATE("Раздел: ",IF(Source!G3687&lt;&gt;"Новый раздел", Source!G3687, ""))</f>
        <v>Раздел: Электрощит ЩО (чердак)</v>
      </c>
      <c r="B587" s="69"/>
      <c r="C587" s="69"/>
      <c r="D587" s="69"/>
      <c r="E587" s="69"/>
      <c r="F587" s="69"/>
    </row>
    <row r="588" spans="1:17" ht="16.5" x14ac:dyDescent="0.2">
      <c r="A588" s="68" t="str">
        <f>CONCATENATE("Раздел: ",IF(Source!G3725&lt;&gt;"Новый раздел", Source!G3725, ""))</f>
        <v>Раздел: Электрощит ЩАО (чердак)</v>
      </c>
      <c r="B588" s="69"/>
      <c r="C588" s="69"/>
      <c r="D588" s="69"/>
      <c r="E588" s="69"/>
      <c r="F588" s="69"/>
    </row>
    <row r="589" spans="1:17" ht="16.5" x14ac:dyDescent="0.2">
      <c r="A589" s="68" t="str">
        <f>CONCATENATE("Раздел: ",IF(Source!G3763&lt;&gt;"Новый раздел", Source!G3763, ""))</f>
        <v>Раздел: Замеры сопротивления</v>
      </c>
      <c r="B589" s="69"/>
      <c r="C589" s="69"/>
      <c r="D589" s="69"/>
      <c r="E589" s="69"/>
      <c r="F589" s="69"/>
    </row>
    <row r="590" spans="1:17" ht="16.5" x14ac:dyDescent="0.2">
      <c r="A590" s="68" t="str">
        <f>CONCATENATE("Раздел: ",IF(Source!G3803&lt;&gt;"Новый раздел", Source!G3803, ""))</f>
        <v>Раздел: Материал</v>
      </c>
      <c r="B590" s="69"/>
      <c r="C590" s="69"/>
      <c r="D590" s="69"/>
      <c r="E590" s="69"/>
      <c r="F590" s="69"/>
    </row>
    <row r="591" spans="1:17" ht="14.25" x14ac:dyDescent="0.2">
      <c r="A591" s="70" t="s">
        <v>1279</v>
      </c>
      <c r="B591" s="71"/>
      <c r="C591" s="71"/>
      <c r="D591" s="71"/>
      <c r="E591" s="71"/>
      <c r="F591" s="71"/>
    </row>
    <row r="592" spans="1:17" ht="57" x14ac:dyDescent="0.2">
      <c r="A592" s="41" t="s">
        <v>827</v>
      </c>
      <c r="B592" s="34" t="s">
        <v>828</v>
      </c>
      <c r="C592" s="34" t="s">
        <v>52</v>
      </c>
      <c r="D592" s="35">
        <f>ROUND(SUMIF(RV_DATA!AA496:AA546, 1488503363, RV_DATA!I496:I546), 6)</f>
        <v>16</v>
      </c>
      <c r="E592" s="42">
        <f>ROUND(RV_DATA!K496, 6)</f>
        <v>38450.82</v>
      </c>
      <c r="F592" s="42">
        <f>ROUND(SUMIF(RV_DATA!AA496:AA546, 1488503363, RV_DATA!M496:M546), 6)</f>
        <v>615213.12</v>
      </c>
      <c r="Q592">
        <v>3</v>
      </c>
    </row>
    <row r="593" spans="1:17" ht="57" x14ac:dyDescent="0.2">
      <c r="A593" s="41" t="s">
        <v>827</v>
      </c>
      <c r="B593" s="34" t="s">
        <v>834</v>
      </c>
      <c r="C593" s="34" t="s">
        <v>52</v>
      </c>
      <c r="D593" s="35">
        <f>ROUND(SUMIF(RV_DATA!AA496:AA546, 1839188173, RV_DATA!I496:I546), 6)</f>
        <v>8</v>
      </c>
      <c r="E593" s="42">
        <f>ROUND(RV_DATA!K497, 6)</f>
        <v>76766.67</v>
      </c>
      <c r="F593" s="42">
        <f>ROUND(SUMIF(RV_DATA!AA496:AA546, 1839188173, RV_DATA!M496:M546), 6)</f>
        <v>614133.36</v>
      </c>
      <c r="Q593">
        <v>3</v>
      </c>
    </row>
    <row r="594" spans="1:17" ht="171" x14ac:dyDescent="0.2">
      <c r="A594" s="41" t="s">
        <v>827</v>
      </c>
      <c r="B594" s="34" t="s">
        <v>1131</v>
      </c>
      <c r="C594" s="34" t="s">
        <v>52</v>
      </c>
      <c r="D594" s="35">
        <f>ROUND(SUMIF(RV_DATA!AA496:AA546, 151130110, RV_DATA!I496:I546), 6)</f>
        <v>6</v>
      </c>
      <c r="E594" s="42">
        <f>ROUND(RV_DATA!K498, 6)</f>
        <v>9975</v>
      </c>
      <c r="F594" s="42">
        <f>ROUND(SUMIF(RV_DATA!AA496:AA546, 151130110, RV_DATA!M496:M546), 6)</f>
        <v>59850</v>
      </c>
      <c r="Q594">
        <v>3</v>
      </c>
    </row>
    <row r="595" spans="1:17" ht="42.75" x14ac:dyDescent="0.2">
      <c r="A595" s="41" t="s">
        <v>827</v>
      </c>
      <c r="B595" s="34" t="s">
        <v>839</v>
      </c>
      <c r="C595" s="34" t="s">
        <v>52</v>
      </c>
      <c r="D595" s="35">
        <f>ROUND(SUMIF(RV_DATA!AA496:AA546, 605544234, RV_DATA!I496:I546), 6)</f>
        <v>1</v>
      </c>
      <c r="E595" s="42">
        <f>ROUND(RV_DATA!K499, 6)</f>
        <v>9412.7999999999993</v>
      </c>
      <c r="F595" s="42">
        <f>ROUND(SUMIF(RV_DATA!AA496:AA546, 605544234, RV_DATA!M496:M546), 6)</f>
        <v>9412.7999999999993</v>
      </c>
      <c r="Q595">
        <v>3</v>
      </c>
    </row>
    <row r="596" spans="1:17" ht="42.75" x14ac:dyDescent="0.2">
      <c r="A596" s="41" t="s">
        <v>827</v>
      </c>
      <c r="B596" s="34" t="s">
        <v>842</v>
      </c>
      <c r="C596" s="34" t="s">
        <v>52</v>
      </c>
      <c r="D596" s="35">
        <f>ROUND(SUMIF(RV_DATA!AA496:AA546, -403323440, RV_DATA!I496:I546), 6)</f>
        <v>2</v>
      </c>
      <c r="E596" s="42">
        <f>ROUND(RV_DATA!K500, 6)</f>
        <v>9195.1</v>
      </c>
      <c r="F596" s="42">
        <f>ROUND(SUMIF(RV_DATA!AA496:AA546, -403323440, RV_DATA!M496:M546), 6)</f>
        <v>18390.2</v>
      </c>
      <c r="Q596">
        <v>3</v>
      </c>
    </row>
    <row r="597" spans="1:17" ht="42.75" x14ac:dyDescent="0.2">
      <c r="A597" s="41" t="s">
        <v>827</v>
      </c>
      <c r="B597" s="34" t="s">
        <v>845</v>
      </c>
      <c r="C597" s="34" t="s">
        <v>52</v>
      </c>
      <c r="D597" s="35">
        <f>ROUND(SUMIF(RV_DATA!AA496:AA546, 1051973527, RV_DATA!I496:I546), 6)</f>
        <v>2</v>
      </c>
      <c r="E597" s="42">
        <f>ROUND(RV_DATA!K501, 6)</f>
        <v>19128.95</v>
      </c>
      <c r="F597" s="42">
        <f>ROUND(SUMIF(RV_DATA!AA496:AA546, 1051973527, RV_DATA!M496:M546), 6)</f>
        <v>38257.9</v>
      </c>
      <c r="Q597">
        <v>3</v>
      </c>
    </row>
    <row r="598" spans="1:17" ht="28.5" x14ac:dyDescent="0.2">
      <c r="A598" s="41" t="s">
        <v>827</v>
      </c>
      <c r="B598" s="34" t="s">
        <v>848</v>
      </c>
      <c r="C598" s="34" t="s">
        <v>52</v>
      </c>
      <c r="D598" s="35">
        <f>ROUND(SUMIF(RV_DATA!AA496:AA546, -187953745, RV_DATA!I496:I546), 6)</f>
        <v>1</v>
      </c>
      <c r="E598" s="42">
        <f>ROUND(RV_DATA!K502, 6)</f>
        <v>3490.98</v>
      </c>
      <c r="F598" s="42">
        <f>ROUND(SUMIF(RV_DATA!AA496:AA546, -187953745, RV_DATA!M496:M546), 6)</f>
        <v>3490.98</v>
      </c>
      <c r="Q598">
        <v>3</v>
      </c>
    </row>
    <row r="599" spans="1:17" ht="28.5" x14ac:dyDescent="0.2">
      <c r="A599" s="41" t="s">
        <v>827</v>
      </c>
      <c r="B599" s="34" t="s">
        <v>851</v>
      </c>
      <c r="C599" s="34" t="s">
        <v>52</v>
      </c>
      <c r="D599" s="35">
        <f>ROUND(SUMIF(RV_DATA!AA496:AA546, 605236461, RV_DATA!I496:I546), 6)</f>
        <v>2</v>
      </c>
      <c r="E599" s="42">
        <f>ROUND(RV_DATA!K503, 6)</f>
        <v>3364.75</v>
      </c>
      <c r="F599" s="42">
        <f>ROUND(SUMIF(RV_DATA!AA496:AA546, 605236461, RV_DATA!M496:M546), 6)</f>
        <v>6729.5</v>
      </c>
      <c r="Q599">
        <v>3</v>
      </c>
    </row>
    <row r="600" spans="1:17" ht="28.5" x14ac:dyDescent="0.2">
      <c r="A600" s="41" t="s">
        <v>827</v>
      </c>
      <c r="B600" s="34" t="s">
        <v>854</v>
      </c>
      <c r="C600" s="34" t="s">
        <v>52</v>
      </c>
      <c r="D600" s="35">
        <f>ROUND(SUMIF(RV_DATA!AA496:AA546, -414702025, RV_DATA!I496:I546), 6)</f>
        <v>3</v>
      </c>
      <c r="E600" s="42">
        <f>ROUND(RV_DATA!K504, 6)</f>
        <v>3984.17</v>
      </c>
      <c r="F600" s="42">
        <f>ROUND(SUMIF(RV_DATA!AA496:AA546, -414702025, RV_DATA!M496:M546), 6)</f>
        <v>11952.51</v>
      </c>
      <c r="Q600">
        <v>3</v>
      </c>
    </row>
    <row r="601" spans="1:17" ht="28.5" x14ac:dyDescent="0.2">
      <c r="A601" s="41" t="s">
        <v>827</v>
      </c>
      <c r="B601" s="34" t="s">
        <v>857</v>
      </c>
      <c r="C601" s="34" t="s">
        <v>52</v>
      </c>
      <c r="D601" s="35">
        <f>ROUND(SUMIF(RV_DATA!AA496:AA546, -509170030, RV_DATA!I496:I546), 6)</f>
        <v>3</v>
      </c>
      <c r="E601" s="42">
        <f>ROUND(RV_DATA!K505, 6)</f>
        <v>2947.54</v>
      </c>
      <c r="F601" s="42">
        <f>ROUND(SUMIF(RV_DATA!AA496:AA546, -509170030, RV_DATA!M496:M546), 6)</f>
        <v>8842.6200000000008</v>
      </c>
      <c r="Q601">
        <v>3</v>
      </c>
    </row>
    <row r="602" spans="1:17" ht="28.5" x14ac:dyDescent="0.2">
      <c r="A602" s="41" t="s">
        <v>827</v>
      </c>
      <c r="B602" s="34" t="s">
        <v>860</v>
      </c>
      <c r="C602" s="34" t="s">
        <v>52</v>
      </c>
      <c r="D602" s="35">
        <f>ROUND(SUMIF(RV_DATA!AA496:AA546, -1863822263, RV_DATA!I496:I546), 6)</f>
        <v>1</v>
      </c>
      <c r="E602" s="42">
        <f>ROUND(RV_DATA!K506, 6)</f>
        <v>592.62</v>
      </c>
      <c r="F602" s="42">
        <f>ROUND(SUMIF(RV_DATA!AA496:AA546, -1863822263, RV_DATA!M496:M546), 6)</f>
        <v>592.62</v>
      </c>
      <c r="Q602">
        <v>3</v>
      </c>
    </row>
    <row r="603" spans="1:17" ht="28.5" x14ac:dyDescent="0.2">
      <c r="A603" s="41" t="s">
        <v>827</v>
      </c>
      <c r="B603" s="34" t="s">
        <v>863</v>
      </c>
      <c r="C603" s="34" t="s">
        <v>52</v>
      </c>
      <c r="D603" s="35">
        <f>ROUND(SUMIF(RV_DATA!AA496:AA546, 1251218238, RV_DATA!I496:I546), 6)</f>
        <v>24</v>
      </c>
      <c r="E603" s="42">
        <f>ROUND(RV_DATA!K507, 6)</f>
        <v>2089.67</v>
      </c>
      <c r="F603" s="42">
        <f>ROUND(SUMIF(RV_DATA!AA496:AA546, 1251218238, RV_DATA!M496:M546), 6)</f>
        <v>50152.08</v>
      </c>
      <c r="Q603">
        <v>3</v>
      </c>
    </row>
    <row r="604" spans="1:17" ht="28.5" x14ac:dyDescent="0.2">
      <c r="A604" s="41" t="s">
        <v>827</v>
      </c>
      <c r="B604" s="34" t="s">
        <v>866</v>
      </c>
      <c r="C604" s="34" t="s">
        <v>52</v>
      </c>
      <c r="D604" s="35">
        <f>ROUND(SUMIF(RV_DATA!AA496:AA546, 952441674, RV_DATA!I496:I546), 6)</f>
        <v>3</v>
      </c>
      <c r="E604" s="42">
        <f>ROUND(RV_DATA!K508, 6)</f>
        <v>2973.77</v>
      </c>
      <c r="F604" s="42">
        <f>ROUND(SUMIF(RV_DATA!AA496:AA546, 952441674, RV_DATA!M496:M546), 6)</f>
        <v>8921.31</v>
      </c>
      <c r="Q604">
        <v>3</v>
      </c>
    </row>
    <row r="605" spans="1:17" ht="28.5" x14ac:dyDescent="0.2">
      <c r="A605" s="41" t="s">
        <v>827</v>
      </c>
      <c r="B605" s="34" t="s">
        <v>869</v>
      </c>
      <c r="C605" s="34" t="s">
        <v>52</v>
      </c>
      <c r="D605" s="35">
        <f>ROUND(SUMIF(RV_DATA!AA496:AA546, -594920954, RV_DATA!I496:I546), 6)</f>
        <v>16</v>
      </c>
      <c r="E605" s="42">
        <f>ROUND(RV_DATA!K509, 6)</f>
        <v>1630</v>
      </c>
      <c r="F605" s="42">
        <f>ROUND(SUMIF(RV_DATA!AA496:AA546, -594920954, RV_DATA!M496:M546), 6)</f>
        <v>26080</v>
      </c>
      <c r="Q605">
        <v>3</v>
      </c>
    </row>
    <row r="606" spans="1:17" ht="28.5" x14ac:dyDescent="0.2">
      <c r="A606" s="41" t="s">
        <v>827</v>
      </c>
      <c r="B606" s="34" t="s">
        <v>872</v>
      </c>
      <c r="C606" s="34" t="s">
        <v>52</v>
      </c>
      <c r="D606" s="35">
        <f>ROUND(SUMIF(RV_DATA!AA496:AA546, 37876863, RV_DATA!I496:I546), 6)</f>
        <v>23</v>
      </c>
      <c r="E606" s="42">
        <f>ROUND(RV_DATA!K510, 6)</f>
        <v>2256.25</v>
      </c>
      <c r="F606" s="42">
        <f>ROUND(SUMIF(RV_DATA!AA496:AA546, 37876863, RV_DATA!M496:M546), 6)</f>
        <v>51893.75</v>
      </c>
      <c r="Q606">
        <v>3</v>
      </c>
    </row>
    <row r="607" spans="1:17" ht="28.5" x14ac:dyDescent="0.2">
      <c r="A607" s="41" t="s">
        <v>827</v>
      </c>
      <c r="B607" s="34" t="s">
        <v>875</v>
      </c>
      <c r="C607" s="34" t="s">
        <v>52</v>
      </c>
      <c r="D607" s="35">
        <f>ROUND(SUMIF(RV_DATA!AA496:AA546, -791505900, RV_DATA!I496:I546), 6)</f>
        <v>195</v>
      </c>
      <c r="E607" s="42">
        <f>ROUND(RV_DATA!K511, 6)</f>
        <v>622.95000000000005</v>
      </c>
      <c r="F607" s="42">
        <f>ROUND(SUMIF(RV_DATA!AA496:AA546, -791505900, RV_DATA!M496:M546), 6)</f>
        <v>121475.25</v>
      </c>
      <c r="Q607">
        <v>3</v>
      </c>
    </row>
    <row r="608" spans="1:17" ht="28.5" x14ac:dyDescent="0.2">
      <c r="A608" s="41" t="s">
        <v>827</v>
      </c>
      <c r="B608" s="34" t="s">
        <v>863</v>
      </c>
      <c r="C608" s="34" t="s">
        <v>52</v>
      </c>
      <c r="D608" s="35">
        <f>ROUND(SUMIF(RV_DATA!AA496:AA546, -2016410552, RV_DATA!I496:I546), 6)</f>
        <v>58</v>
      </c>
      <c r="E608" s="42">
        <f>ROUND(RV_DATA!K515, 6)</f>
        <v>2124.5</v>
      </c>
      <c r="F608" s="42">
        <f>ROUND(SUMIF(RV_DATA!AA496:AA546, -2016410552, RV_DATA!M496:M546), 6)</f>
        <v>123221</v>
      </c>
      <c r="Q608">
        <v>3</v>
      </c>
    </row>
    <row r="609" spans="1:17" ht="28.5" x14ac:dyDescent="0.2">
      <c r="A609" s="41" t="s">
        <v>827</v>
      </c>
      <c r="B609" s="34" t="s">
        <v>883</v>
      </c>
      <c r="C609" s="34" t="s">
        <v>52</v>
      </c>
      <c r="D609" s="35">
        <f>ROUND(SUMIF(RV_DATA!AA496:AA546, -947704937, RV_DATA!I496:I546), 6)</f>
        <v>20</v>
      </c>
      <c r="E609" s="42">
        <f>ROUND(RV_DATA!K516, 6)</f>
        <v>1645.71</v>
      </c>
      <c r="F609" s="42">
        <f>ROUND(SUMIF(RV_DATA!AA496:AA546, -947704937, RV_DATA!M496:M546), 6)</f>
        <v>32914.199999999997</v>
      </c>
      <c r="Q609">
        <v>3</v>
      </c>
    </row>
    <row r="610" spans="1:17" ht="42.75" x14ac:dyDescent="0.2">
      <c r="A610" s="41" t="s">
        <v>827</v>
      </c>
      <c r="B610" s="34" t="s">
        <v>886</v>
      </c>
      <c r="C610" s="34" t="s">
        <v>52</v>
      </c>
      <c r="D610" s="35">
        <f>ROUND(SUMIF(RV_DATA!AA496:AA546, -691082383, RV_DATA!I496:I546), 6)</f>
        <v>215</v>
      </c>
      <c r="E610" s="42">
        <f>ROUND(RV_DATA!K517, 6)</f>
        <v>377.11</v>
      </c>
      <c r="F610" s="42">
        <f>ROUND(SUMIF(RV_DATA!AA496:AA546, -691082383, RV_DATA!M496:M546), 6)</f>
        <v>81078.649999999994</v>
      </c>
      <c r="Q610">
        <v>3</v>
      </c>
    </row>
    <row r="611" spans="1:17" ht="28.5" x14ac:dyDescent="0.2">
      <c r="A611" s="41" t="s">
        <v>827</v>
      </c>
      <c r="B611" s="34" t="s">
        <v>889</v>
      </c>
      <c r="C611" s="34" t="s">
        <v>52</v>
      </c>
      <c r="D611" s="35">
        <f>ROUND(SUMIF(RV_DATA!AA496:AA546, -1350539984, RV_DATA!I496:I546), 6)</f>
        <v>50</v>
      </c>
      <c r="E611" s="42">
        <f>ROUND(RV_DATA!K518, 6)</f>
        <v>0.64</v>
      </c>
      <c r="F611" s="42">
        <f>ROUND(SUMIF(RV_DATA!AA496:AA546, -1350539984, RV_DATA!M496:M546), 6)</f>
        <v>32</v>
      </c>
      <c r="Q611">
        <v>3</v>
      </c>
    </row>
    <row r="612" spans="1:17" ht="42.75" x14ac:dyDescent="0.2">
      <c r="A612" s="41" t="s">
        <v>827</v>
      </c>
      <c r="B612" s="34" t="s">
        <v>892</v>
      </c>
      <c r="C612" s="34" t="s">
        <v>52</v>
      </c>
      <c r="D612" s="35">
        <f>ROUND(SUMIF(RV_DATA!AA496:AA546, 152298970, RV_DATA!I496:I546), 6)</f>
        <v>58</v>
      </c>
      <c r="E612" s="42">
        <f>ROUND(RV_DATA!K519, 6)</f>
        <v>360.46</v>
      </c>
      <c r="F612" s="42">
        <f>ROUND(SUMIF(RV_DATA!AA496:AA546, 152298970, RV_DATA!M496:M546), 6)</f>
        <v>20906.68</v>
      </c>
      <c r="Q612">
        <v>3</v>
      </c>
    </row>
    <row r="613" spans="1:17" ht="42.75" x14ac:dyDescent="0.2">
      <c r="A613" s="41" t="s">
        <v>827</v>
      </c>
      <c r="B613" s="34" t="s">
        <v>895</v>
      </c>
      <c r="C613" s="34" t="s">
        <v>52</v>
      </c>
      <c r="D613" s="35">
        <f>ROUND(SUMIF(RV_DATA!AA496:AA546, 670948642, RV_DATA!I496:I546), 6)</f>
        <v>47</v>
      </c>
      <c r="E613" s="42">
        <f>ROUND(RV_DATA!K520, 6)</f>
        <v>484.67</v>
      </c>
      <c r="F613" s="42">
        <f>ROUND(SUMIF(RV_DATA!AA496:AA546, 670948642, RV_DATA!M496:M546), 6)</f>
        <v>22779.49</v>
      </c>
      <c r="Q613">
        <v>3</v>
      </c>
    </row>
    <row r="614" spans="1:17" ht="42.75" x14ac:dyDescent="0.2">
      <c r="A614" s="41" t="s">
        <v>827</v>
      </c>
      <c r="B614" s="34" t="s">
        <v>898</v>
      </c>
      <c r="C614" s="34" t="s">
        <v>52</v>
      </c>
      <c r="D614" s="35">
        <f>ROUND(SUMIF(RV_DATA!AA496:AA546, -594956177, RV_DATA!I496:I546), 6)</f>
        <v>22</v>
      </c>
      <c r="E614" s="42">
        <f>ROUND(RV_DATA!K521, 6)</f>
        <v>186.88</v>
      </c>
      <c r="F614" s="42">
        <f>ROUND(SUMIF(RV_DATA!AA496:AA546, -594956177, RV_DATA!M496:M546), 6)</f>
        <v>4111.3599999999997</v>
      </c>
      <c r="Q614">
        <v>3</v>
      </c>
    </row>
    <row r="615" spans="1:17" ht="42.75" x14ac:dyDescent="0.2">
      <c r="A615" s="41" t="s">
        <v>827</v>
      </c>
      <c r="B615" s="34" t="s">
        <v>901</v>
      </c>
      <c r="C615" s="34" t="s">
        <v>52</v>
      </c>
      <c r="D615" s="35">
        <f>ROUND(SUMIF(RV_DATA!AA496:AA546, 54213270, RV_DATA!I496:I546), 6)</f>
        <v>7</v>
      </c>
      <c r="E615" s="42">
        <f>ROUND(RV_DATA!K522, 6)</f>
        <v>510.5</v>
      </c>
      <c r="F615" s="42">
        <f>ROUND(SUMIF(RV_DATA!AA496:AA546, 54213270, RV_DATA!M496:M546), 6)</f>
        <v>3573.5</v>
      </c>
      <c r="Q615">
        <v>3</v>
      </c>
    </row>
    <row r="616" spans="1:17" ht="28.5" x14ac:dyDescent="0.2">
      <c r="A616" s="41" t="s">
        <v>827</v>
      </c>
      <c r="B616" s="34" t="s">
        <v>904</v>
      </c>
      <c r="C616" s="34" t="s">
        <v>52</v>
      </c>
      <c r="D616" s="35">
        <f>ROUND(SUMIF(RV_DATA!AA496:AA546, 408093804, RV_DATA!I496:I546), 6)</f>
        <v>11</v>
      </c>
      <c r="E616" s="42">
        <f>ROUND(RV_DATA!K523, 6)</f>
        <v>4098.3599999999997</v>
      </c>
      <c r="F616" s="42">
        <f>ROUND(SUMIF(RV_DATA!AA496:AA546, 408093804, RV_DATA!M496:M546), 6)</f>
        <v>45081.96</v>
      </c>
      <c r="Q616">
        <v>3</v>
      </c>
    </row>
    <row r="617" spans="1:17" ht="42.75" x14ac:dyDescent="0.2">
      <c r="A617" s="41" t="s">
        <v>827</v>
      </c>
      <c r="B617" s="34" t="s">
        <v>907</v>
      </c>
      <c r="C617" s="34" t="s">
        <v>52</v>
      </c>
      <c r="D617" s="35">
        <f>ROUND(SUMIF(RV_DATA!AA496:AA546, 821714322, RV_DATA!I496:I546), 6)</f>
        <v>20</v>
      </c>
      <c r="E617" s="42">
        <f>ROUND(RV_DATA!K524, 6)</f>
        <v>154.91</v>
      </c>
      <c r="F617" s="42">
        <f>ROUND(SUMIF(RV_DATA!AA496:AA546, 821714322, RV_DATA!M496:M546), 6)</f>
        <v>3098.2</v>
      </c>
      <c r="Q617">
        <v>3</v>
      </c>
    </row>
    <row r="618" spans="1:17" ht="42.75" x14ac:dyDescent="0.2">
      <c r="A618" s="41" t="s">
        <v>827</v>
      </c>
      <c r="B618" s="34" t="s">
        <v>910</v>
      </c>
      <c r="C618" s="34" t="s">
        <v>52</v>
      </c>
      <c r="D618" s="35">
        <f>ROUND(SUMIF(RV_DATA!AA496:AA546, -802506003, RV_DATA!I496:I546), 6)</f>
        <v>16</v>
      </c>
      <c r="E618" s="42">
        <f>ROUND(RV_DATA!K525, 6)</f>
        <v>51.63</v>
      </c>
      <c r="F618" s="42">
        <f>ROUND(SUMIF(RV_DATA!AA496:AA546, -802506003, RV_DATA!M496:M546), 6)</f>
        <v>826.08</v>
      </c>
      <c r="Q618">
        <v>3</v>
      </c>
    </row>
    <row r="619" spans="1:17" ht="28.5" x14ac:dyDescent="0.2">
      <c r="A619" s="41" t="s">
        <v>827</v>
      </c>
      <c r="B619" s="34" t="s">
        <v>913</v>
      </c>
      <c r="C619" s="34" t="s">
        <v>52</v>
      </c>
      <c r="D619" s="35">
        <f>ROUND(SUMIF(RV_DATA!AA496:AA546, -13416052, RV_DATA!I496:I546), 6)</f>
        <v>3</v>
      </c>
      <c r="E619" s="42">
        <f>ROUND(RV_DATA!K526, 6)</f>
        <v>2104.65</v>
      </c>
      <c r="F619" s="42">
        <f>ROUND(SUMIF(RV_DATA!AA496:AA546, -13416052, RV_DATA!M496:M546), 6)</f>
        <v>6313.95</v>
      </c>
      <c r="Q619">
        <v>3</v>
      </c>
    </row>
    <row r="620" spans="1:17" ht="28.5" x14ac:dyDescent="0.2">
      <c r="A620" s="41" t="s">
        <v>827</v>
      </c>
      <c r="B620" s="34" t="s">
        <v>916</v>
      </c>
      <c r="C620" s="34" t="s">
        <v>52</v>
      </c>
      <c r="D620" s="35">
        <f>ROUND(SUMIF(RV_DATA!AA496:AA546, 971257354, RV_DATA!I496:I546), 6)</f>
        <v>20</v>
      </c>
      <c r="E620" s="42">
        <f>ROUND(RV_DATA!K527, 6)</f>
        <v>65.959999999999994</v>
      </c>
      <c r="F620" s="42">
        <f>ROUND(SUMIF(RV_DATA!AA496:AA546, 971257354, RV_DATA!M496:M546), 6)</f>
        <v>1319.2</v>
      </c>
      <c r="Q620">
        <v>3</v>
      </c>
    </row>
    <row r="621" spans="1:17" ht="42.75" x14ac:dyDescent="0.2">
      <c r="A621" s="41" t="s">
        <v>827</v>
      </c>
      <c r="B621" s="34" t="s">
        <v>919</v>
      </c>
      <c r="C621" s="34" t="s">
        <v>52</v>
      </c>
      <c r="D621" s="35">
        <f>ROUND(SUMIF(RV_DATA!AA496:AA546, -213101341, RV_DATA!I496:I546), 6)</f>
        <v>143</v>
      </c>
      <c r="E621" s="42">
        <f>ROUND(RV_DATA!K528, 6)</f>
        <v>346.18</v>
      </c>
      <c r="F621" s="42">
        <f>ROUND(SUMIF(RV_DATA!AA496:AA546, -213101341, RV_DATA!M496:M546), 6)</f>
        <v>49503.74</v>
      </c>
      <c r="Q621">
        <v>3</v>
      </c>
    </row>
    <row r="622" spans="1:17" ht="42.75" x14ac:dyDescent="0.2">
      <c r="A622" s="41" t="s">
        <v>827</v>
      </c>
      <c r="B622" s="34" t="s">
        <v>922</v>
      </c>
      <c r="C622" s="34" t="s">
        <v>52</v>
      </c>
      <c r="D622" s="35">
        <f>ROUND(SUMIF(RV_DATA!AA496:AA546, 1657146650, RV_DATA!I496:I546), 6)</f>
        <v>18</v>
      </c>
      <c r="E622" s="42">
        <f>ROUND(RV_DATA!K529, 6)</f>
        <v>538.79999999999995</v>
      </c>
      <c r="F622" s="42">
        <f>ROUND(SUMIF(RV_DATA!AA496:AA546, 1657146650, RV_DATA!M496:M546), 6)</f>
        <v>9698.4</v>
      </c>
      <c r="Q622">
        <v>3</v>
      </c>
    </row>
    <row r="623" spans="1:17" ht="42.75" x14ac:dyDescent="0.2">
      <c r="A623" s="41" t="s">
        <v>827</v>
      </c>
      <c r="B623" s="34" t="s">
        <v>925</v>
      </c>
      <c r="C623" s="34" t="s">
        <v>52</v>
      </c>
      <c r="D623" s="35">
        <f>ROUND(SUMIF(RV_DATA!AA496:AA546, 1345425412, RV_DATA!I496:I546), 6)</f>
        <v>2</v>
      </c>
      <c r="E623" s="42">
        <f>ROUND(RV_DATA!K530, 6)</f>
        <v>2373.15</v>
      </c>
      <c r="F623" s="42">
        <f>ROUND(SUMIF(RV_DATA!AA496:AA546, 1345425412, RV_DATA!M496:M546), 6)</f>
        <v>4746.3</v>
      </c>
      <c r="Q623">
        <v>3</v>
      </c>
    </row>
    <row r="624" spans="1:17" ht="28.5" x14ac:dyDescent="0.2">
      <c r="A624" s="41" t="s">
        <v>827</v>
      </c>
      <c r="B624" s="34" t="s">
        <v>928</v>
      </c>
      <c r="C624" s="34" t="s">
        <v>52</v>
      </c>
      <c r="D624" s="35">
        <f>ROUND(SUMIF(RV_DATA!AA496:AA546, 1102037791, RV_DATA!I496:I546), 6)</f>
        <v>68</v>
      </c>
      <c r="E624" s="42">
        <f>ROUND(RV_DATA!K531, 6)</f>
        <v>70.430000000000007</v>
      </c>
      <c r="F624" s="42">
        <f>ROUND(SUMIF(RV_DATA!AA496:AA546, 1102037791, RV_DATA!M496:M546), 6)</f>
        <v>4789.24</v>
      </c>
      <c r="Q624">
        <v>3</v>
      </c>
    </row>
    <row r="625" spans="1:17" ht="28.5" x14ac:dyDescent="0.2">
      <c r="A625" s="41" t="s">
        <v>827</v>
      </c>
      <c r="B625" s="34" t="s">
        <v>931</v>
      </c>
      <c r="C625" s="34" t="s">
        <v>52</v>
      </c>
      <c r="D625" s="35">
        <f>ROUND(SUMIF(RV_DATA!AA496:AA546, -1741078247, RV_DATA!I496:I546), 6)</f>
        <v>50</v>
      </c>
      <c r="E625" s="42">
        <f>ROUND(RV_DATA!K532, 6)</f>
        <v>140.21</v>
      </c>
      <c r="F625" s="42">
        <f>ROUND(SUMIF(RV_DATA!AA496:AA546, -1741078247, RV_DATA!M496:M546), 6)</f>
        <v>7010.5</v>
      </c>
      <c r="Q625">
        <v>3</v>
      </c>
    </row>
    <row r="626" spans="1:17" ht="28.5" x14ac:dyDescent="0.2">
      <c r="A626" s="41" t="s">
        <v>827</v>
      </c>
      <c r="B626" s="34" t="s">
        <v>934</v>
      </c>
      <c r="C626" s="34" t="s">
        <v>52</v>
      </c>
      <c r="D626" s="35">
        <f>ROUND(SUMIF(RV_DATA!AA496:AA546, -279002524, RV_DATA!I496:I546), 6)</f>
        <v>52</v>
      </c>
      <c r="E626" s="42">
        <f>ROUND(RV_DATA!K533, 6)</f>
        <v>34.520000000000003</v>
      </c>
      <c r="F626" s="42">
        <f>ROUND(SUMIF(RV_DATA!AA496:AA546, -279002524, RV_DATA!M496:M546), 6)</f>
        <v>1795.04</v>
      </c>
      <c r="Q626">
        <v>3</v>
      </c>
    </row>
    <row r="627" spans="1:17" ht="28.5" x14ac:dyDescent="0.2">
      <c r="A627" s="41" t="s">
        <v>827</v>
      </c>
      <c r="B627" s="34" t="s">
        <v>937</v>
      </c>
      <c r="C627" s="34" t="s">
        <v>52</v>
      </c>
      <c r="D627" s="35">
        <f>ROUND(SUMIF(RV_DATA!AA496:AA546, 848765986, RV_DATA!I496:I546), 6)</f>
        <v>4</v>
      </c>
      <c r="E627" s="42">
        <f>ROUND(RV_DATA!K534, 6)</f>
        <v>350.86</v>
      </c>
      <c r="F627" s="42">
        <f>ROUND(SUMIF(RV_DATA!AA496:AA546, 848765986, RV_DATA!M496:M546), 6)</f>
        <v>1403.44</v>
      </c>
      <c r="Q627">
        <v>3</v>
      </c>
    </row>
    <row r="628" spans="1:17" ht="28.5" x14ac:dyDescent="0.2">
      <c r="A628" s="41" t="s">
        <v>827</v>
      </c>
      <c r="B628" s="34" t="s">
        <v>940</v>
      </c>
      <c r="C628" s="34" t="s">
        <v>52</v>
      </c>
      <c r="D628" s="35">
        <f>ROUND(SUMIF(RV_DATA!AA496:AA546, -786820021, RV_DATA!I496:I546), 6)</f>
        <v>100</v>
      </c>
      <c r="E628" s="42">
        <f>ROUND(RV_DATA!K535, 6)</f>
        <v>412.12</v>
      </c>
      <c r="F628" s="42">
        <f>ROUND(SUMIF(RV_DATA!AA496:AA546, -786820021, RV_DATA!M496:M546), 6)</f>
        <v>41212</v>
      </c>
      <c r="Q628">
        <v>3</v>
      </c>
    </row>
    <row r="629" spans="1:17" ht="28.5" x14ac:dyDescent="0.2">
      <c r="A629" s="41" t="s">
        <v>827</v>
      </c>
      <c r="B629" s="34" t="s">
        <v>943</v>
      </c>
      <c r="C629" s="34" t="s">
        <v>52</v>
      </c>
      <c r="D629" s="35">
        <f>ROUND(SUMIF(RV_DATA!AA496:AA546, -1999493269, RV_DATA!I496:I546), 6)</f>
        <v>2</v>
      </c>
      <c r="E629" s="42">
        <f>ROUND(RV_DATA!K536, 6)</f>
        <v>494.53</v>
      </c>
      <c r="F629" s="42">
        <f>ROUND(SUMIF(RV_DATA!AA496:AA546, -1999493269, RV_DATA!M496:M546), 6)</f>
        <v>989.06</v>
      </c>
      <c r="Q629">
        <v>3</v>
      </c>
    </row>
    <row r="630" spans="1:17" ht="28.5" x14ac:dyDescent="0.2">
      <c r="A630" s="41" t="s">
        <v>827</v>
      </c>
      <c r="B630" s="34" t="s">
        <v>946</v>
      </c>
      <c r="C630" s="34" t="s">
        <v>52</v>
      </c>
      <c r="D630" s="35">
        <f>ROUND(SUMIF(RV_DATA!AA496:AA546, -346386568, RV_DATA!I496:I546), 6)</f>
        <v>17</v>
      </c>
      <c r="E630" s="42">
        <f>ROUND(RV_DATA!K537, 6)</f>
        <v>576.95000000000005</v>
      </c>
      <c r="F630" s="42">
        <f>ROUND(SUMIF(RV_DATA!AA496:AA546, -346386568, RV_DATA!M496:M546), 6)</f>
        <v>9808.15</v>
      </c>
      <c r="Q630">
        <v>3</v>
      </c>
    </row>
    <row r="631" spans="1:17" ht="28.5" x14ac:dyDescent="0.2">
      <c r="A631" s="41" t="s">
        <v>827</v>
      </c>
      <c r="B631" s="34" t="s">
        <v>949</v>
      </c>
      <c r="C631" s="34" t="s">
        <v>52</v>
      </c>
      <c r="D631" s="35">
        <f>ROUND(SUMIF(RV_DATA!AA496:AA546, -261109915, RV_DATA!I496:I546), 6)</f>
        <v>25</v>
      </c>
      <c r="E631" s="42">
        <f>ROUND(RV_DATA!K538, 6)</f>
        <v>145.38</v>
      </c>
      <c r="F631" s="42">
        <f>ROUND(SUMIF(RV_DATA!AA496:AA546, -261109915, RV_DATA!M496:M546), 6)</f>
        <v>3634.5</v>
      </c>
      <c r="Q631">
        <v>3</v>
      </c>
    </row>
    <row r="632" spans="1:17" ht="28.5" x14ac:dyDescent="0.2">
      <c r="A632" s="41" t="s">
        <v>827</v>
      </c>
      <c r="B632" s="34" t="s">
        <v>952</v>
      </c>
      <c r="C632" s="34" t="s">
        <v>52</v>
      </c>
      <c r="D632" s="35">
        <f>ROUND(SUMIF(RV_DATA!AA496:AA546, -603429257, RV_DATA!I496:I546), 6)</f>
        <v>40</v>
      </c>
      <c r="E632" s="42">
        <f>ROUND(RV_DATA!K539, 6)</f>
        <v>785.64</v>
      </c>
      <c r="F632" s="42">
        <f>ROUND(SUMIF(RV_DATA!AA496:AA546, -603429257, RV_DATA!M496:M546), 6)</f>
        <v>31425.599999999999</v>
      </c>
      <c r="Q632">
        <v>3</v>
      </c>
    </row>
    <row r="633" spans="1:17" ht="28.5" x14ac:dyDescent="0.2">
      <c r="A633" s="41" t="s">
        <v>827</v>
      </c>
      <c r="B633" s="34" t="s">
        <v>955</v>
      </c>
      <c r="C633" s="34" t="s">
        <v>52</v>
      </c>
      <c r="D633" s="35">
        <f>ROUND(SUMIF(RV_DATA!AA496:AA546, 1002539123, RV_DATA!I496:I546), 6)</f>
        <v>20</v>
      </c>
      <c r="E633" s="42">
        <f>ROUND(RV_DATA!K540, 6)</f>
        <v>884</v>
      </c>
      <c r="F633" s="42">
        <f>ROUND(SUMIF(RV_DATA!AA496:AA546, 1002539123, RV_DATA!M496:M546), 6)</f>
        <v>17680</v>
      </c>
      <c r="Q633">
        <v>3</v>
      </c>
    </row>
    <row r="634" spans="1:17" ht="28.5" x14ac:dyDescent="0.2">
      <c r="A634" s="41" t="s">
        <v>827</v>
      </c>
      <c r="B634" s="34" t="s">
        <v>958</v>
      </c>
      <c r="C634" s="34" t="s">
        <v>52</v>
      </c>
      <c r="D634" s="35">
        <f>ROUND(SUMIF(RV_DATA!AA496:AA546, -666046963, RV_DATA!I496:I546), 6)</f>
        <v>224</v>
      </c>
      <c r="E634" s="42">
        <f>ROUND(RV_DATA!K541, 6)</f>
        <v>1036.76</v>
      </c>
      <c r="F634" s="42">
        <f>ROUND(SUMIF(RV_DATA!AA496:AA546, -666046963, RV_DATA!M496:M546), 6)</f>
        <v>232234.23999999999</v>
      </c>
      <c r="Q634">
        <v>3</v>
      </c>
    </row>
    <row r="635" spans="1:17" ht="28.5" x14ac:dyDescent="0.2">
      <c r="A635" s="41" t="s">
        <v>827</v>
      </c>
      <c r="B635" s="34" t="s">
        <v>961</v>
      </c>
      <c r="C635" s="34" t="s">
        <v>52</v>
      </c>
      <c r="D635" s="35">
        <f>ROUND(SUMIF(RV_DATA!AA496:AA546, -1417440363, RV_DATA!I496:I546), 6)</f>
        <v>224</v>
      </c>
      <c r="E635" s="42">
        <f>ROUND(RV_DATA!K542, 6)</f>
        <v>160.72999999999999</v>
      </c>
      <c r="F635" s="42">
        <f>ROUND(SUMIF(RV_DATA!AA496:AA546, -1417440363, RV_DATA!M496:M546), 6)</f>
        <v>36003.519999999997</v>
      </c>
      <c r="Q635">
        <v>3</v>
      </c>
    </row>
    <row r="636" spans="1:17" ht="28.5" x14ac:dyDescent="0.2">
      <c r="A636" s="41" t="s">
        <v>827</v>
      </c>
      <c r="B636" s="34" t="s">
        <v>964</v>
      </c>
      <c r="C636" s="34" t="s">
        <v>52</v>
      </c>
      <c r="D636" s="35">
        <f>ROUND(SUMIF(RV_DATA!AA496:AA546, 1588841999, RV_DATA!I496:I546), 6)</f>
        <v>120</v>
      </c>
      <c r="E636" s="42">
        <f>ROUND(RV_DATA!K543, 6)</f>
        <v>70.400000000000006</v>
      </c>
      <c r="F636" s="42">
        <f>ROUND(SUMIF(RV_DATA!AA496:AA546, 1588841999, RV_DATA!M496:M546), 6)</f>
        <v>8448</v>
      </c>
      <c r="Q636">
        <v>3</v>
      </c>
    </row>
    <row r="637" spans="1:17" ht="28.5" x14ac:dyDescent="0.2">
      <c r="A637" s="41" t="s">
        <v>827</v>
      </c>
      <c r="B637" s="34" t="s">
        <v>967</v>
      </c>
      <c r="C637" s="34" t="s">
        <v>52</v>
      </c>
      <c r="D637" s="35">
        <f>ROUND(SUMIF(RV_DATA!AA496:AA546, 800179636, RV_DATA!I496:I546), 6)</f>
        <v>120</v>
      </c>
      <c r="E637" s="42">
        <f>ROUND(RV_DATA!K544, 6)</f>
        <v>65.17</v>
      </c>
      <c r="F637" s="42">
        <f>ROUND(SUMIF(RV_DATA!AA496:AA546, 800179636, RV_DATA!M496:M546), 6)</f>
        <v>7820.4</v>
      </c>
      <c r="Q637">
        <v>3</v>
      </c>
    </row>
    <row r="638" spans="1:17" ht="28.5" x14ac:dyDescent="0.2">
      <c r="A638" s="41" t="s">
        <v>827</v>
      </c>
      <c r="B638" s="34" t="s">
        <v>970</v>
      </c>
      <c r="C638" s="34" t="s">
        <v>52</v>
      </c>
      <c r="D638" s="35">
        <f>ROUND(SUMIF(RV_DATA!AA496:AA546, -740089044, RV_DATA!I496:I546), 6)</f>
        <v>30</v>
      </c>
      <c r="E638" s="42">
        <f>ROUND(RV_DATA!K545, 6)</f>
        <v>80.27</v>
      </c>
      <c r="F638" s="42">
        <f>ROUND(SUMIF(RV_DATA!AA496:AA546, -740089044, RV_DATA!M496:M546), 6)</f>
        <v>2408.1</v>
      </c>
      <c r="Q638">
        <v>3</v>
      </c>
    </row>
    <row r="639" spans="1:17" ht="42.75" x14ac:dyDescent="0.2">
      <c r="A639" s="41" t="s">
        <v>827</v>
      </c>
      <c r="B639" s="34" t="s">
        <v>973</v>
      </c>
      <c r="C639" s="34" t="s">
        <v>52</v>
      </c>
      <c r="D639" s="35">
        <f>ROUND(SUMIF(RV_DATA!AA496:AA546, 1970034699, RV_DATA!I496:I546), 6)</f>
        <v>72</v>
      </c>
      <c r="E639" s="42">
        <f>ROUND(RV_DATA!K546, 6)</f>
        <v>397.04</v>
      </c>
      <c r="F639" s="42">
        <f>ROUND(SUMIF(RV_DATA!AA496:AA546, 1970034699, RV_DATA!M496:M546), 6)</f>
        <v>28586.880000000001</v>
      </c>
      <c r="Q639">
        <v>3</v>
      </c>
    </row>
    <row r="640" spans="1:17" ht="15" x14ac:dyDescent="0.25">
      <c r="A640" s="72" t="s">
        <v>1280</v>
      </c>
      <c r="B640" s="72"/>
      <c r="C640" s="72"/>
      <c r="D640" s="72"/>
      <c r="E640" s="73">
        <f>SUMIF(Q592:Q639, 3, F592:F639)</f>
        <v>2489841.3799999994</v>
      </c>
      <c r="F640" s="73"/>
    </row>
  </sheetData>
  <sortState ref="A592:R639">
    <sortCondition ref="A592"/>
  </sortState>
  <mergeCells count="245">
    <mergeCell ref="A587:F587"/>
    <mergeCell ref="A588:F588"/>
    <mergeCell ref="A589:F589"/>
    <mergeCell ref="A590:F590"/>
    <mergeCell ref="A591:F591"/>
    <mergeCell ref="A640:D640"/>
    <mergeCell ref="E640:F640"/>
    <mergeCell ref="A581:F581"/>
    <mergeCell ref="A582:F582"/>
    <mergeCell ref="A583:F583"/>
    <mergeCell ref="A584:F584"/>
    <mergeCell ref="A585:F585"/>
    <mergeCell ref="A586:F586"/>
    <mergeCell ref="A554:D554"/>
    <mergeCell ref="E554:F554"/>
    <mergeCell ref="A555:F555"/>
    <mergeCell ref="A556:F556"/>
    <mergeCell ref="A557:F557"/>
    <mergeCell ref="A580:D580"/>
    <mergeCell ref="E580:F580"/>
    <mergeCell ref="A505:F505"/>
    <mergeCell ref="A506:F506"/>
    <mergeCell ref="A529:D529"/>
    <mergeCell ref="E529:F529"/>
    <mergeCell ref="A530:F530"/>
    <mergeCell ref="A531:F531"/>
    <mergeCell ref="A497:D497"/>
    <mergeCell ref="E497:F497"/>
    <mergeCell ref="A498:F498"/>
    <mergeCell ref="A499:F499"/>
    <mergeCell ref="A504:D504"/>
    <mergeCell ref="E504:F504"/>
    <mergeCell ref="A484:F484"/>
    <mergeCell ref="A485:F485"/>
    <mergeCell ref="A490:D490"/>
    <mergeCell ref="E490:F490"/>
    <mergeCell ref="A491:F491"/>
    <mergeCell ref="A492:F492"/>
    <mergeCell ref="A476:D476"/>
    <mergeCell ref="E476:F476"/>
    <mergeCell ref="A477:F477"/>
    <mergeCell ref="A478:F478"/>
    <mergeCell ref="A483:D483"/>
    <mergeCell ref="E483:F483"/>
    <mergeCell ref="A463:F463"/>
    <mergeCell ref="A464:F464"/>
    <mergeCell ref="A469:D469"/>
    <mergeCell ref="E469:F469"/>
    <mergeCell ref="A470:F470"/>
    <mergeCell ref="A471:F471"/>
    <mergeCell ref="A455:D455"/>
    <mergeCell ref="E455:F455"/>
    <mergeCell ref="A456:F456"/>
    <mergeCell ref="A457:F457"/>
    <mergeCell ref="A462:D462"/>
    <mergeCell ref="E462:F462"/>
    <mergeCell ref="A434:F434"/>
    <mergeCell ref="A435:F435"/>
    <mergeCell ref="A448:D448"/>
    <mergeCell ref="E448:F448"/>
    <mergeCell ref="A449:F449"/>
    <mergeCell ref="A450:F450"/>
    <mergeCell ref="A421:F421"/>
    <mergeCell ref="A426:D426"/>
    <mergeCell ref="E426:F426"/>
    <mergeCell ref="A427:F427"/>
    <mergeCell ref="A428:F428"/>
    <mergeCell ref="A433:D433"/>
    <mergeCell ref="E433:F433"/>
    <mergeCell ref="A412:F412"/>
    <mergeCell ref="A413:F413"/>
    <mergeCell ref="A418:D418"/>
    <mergeCell ref="E418:F418"/>
    <mergeCell ref="A419:F419"/>
    <mergeCell ref="A420:F420"/>
    <mergeCell ref="A395:F395"/>
    <mergeCell ref="A396:F396"/>
    <mergeCell ref="A397:F397"/>
    <mergeCell ref="A398:F398"/>
    <mergeCell ref="A411:D411"/>
    <mergeCell ref="E411:F411"/>
    <mergeCell ref="A390:D390"/>
    <mergeCell ref="E390:F390"/>
    <mergeCell ref="A391:F391"/>
    <mergeCell ref="A392:F392"/>
    <mergeCell ref="A393:F393"/>
    <mergeCell ref="A394:F394"/>
    <mergeCell ref="A377:F377"/>
    <mergeCell ref="A378:F378"/>
    <mergeCell ref="A383:D383"/>
    <mergeCell ref="E383:F383"/>
    <mergeCell ref="A384:F384"/>
    <mergeCell ref="A385:F385"/>
    <mergeCell ref="A369:D369"/>
    <mergeCell ref="E369:F369"/>
    <mergeCell ref="A370:F370"/>
    <mergeCell ref="A371:F371"/>
    <mergeCell ref="A376:D376"/>
    <mergeCell ref="E376:F376"/>
    <mergeCell ref="A320:F320"/>
    <mergeCell ref="A321:F321"/>
    <mergeCell ref="A344:D344"/>
    <mergeCell ref="E344:F344"/>
    <mergeCell ref="A345:F345"/>
    <mergeCell ref="A346:F346"/>
    <mergeCell ref="A312:D312"/>
    <mergeCell ref="E312:F312"/>
    <mergeCell ref="A313:F313"/>
    <mergeCell ref="A314:F314"/>
    <mergeCell ref="A319:D319"/>
    <mergeCell ref="E319:F319"/>
    <mergeCell ref="A299:F299"/>
    <mergeCell ref="A300:F300"/>
    <mergeCell ref="A305:D305"/>
    <mergeCell ref="E305:F305"/>
    <mergeCell ref="A306:F306"/>
    <mergeCell ref="A307:F307"/>
    <mergeCell ref="A291:D291"/>
    <mergeCell ref="E291:F291"/>
    <mergeCell ref="A292:F292"/>
    <mergeCell ref="A293:F293"/>
    <mergeCell ref="A298:D298"/>
    <mergeCell ref="E298:F298"/>
    <mergeCell ref="A278:F278"/>
    <mergeCell ref="A279:F279"/>
    <mergeCell ref="A284:D284"/>
    <mergeCell ref="E284:F284"/>
    <mergeCell ref="A285:F285"/>
    <mergeCell ref="A286:F286"/>
    <mergeCell ref="A270:D270"/>
    <mergeCell ref="E270:F270"/>
    <mergeCell ref="A271:F271"/>
    <mergeCell ref="A272:F272"/>
    <mergeCell ref="A277:D277"/>
    <mergeCell ref="E277:F277"/>
    <mergeCell ref="A239:F239"/>
    <mergeCell ref="A240:F240"/>
    <mergeCell ref="A263:D263"/>
    <mergeCell ref="E263:F263"/>
    <mergeCell ref="A264:F264"/>
    <mergeCell ref="A265:F265"/>
    <mergeCell ref="A231:D231"/>
    <mergeCell ref="E231:F231"/>
    <mergeCell ref="A232:F232"/>
    <mergeCell ref="A233:F233"/>
    <mergeCell ref="A238:D238"/>
    <mergeCell ref="E238:F238"/>
    <mergeCell ref="A218:F218"/>
    <mergeCell ref="A219:F219"/>
    <mergeCell ref="A224:D224"/>
    <mergeCell ref="E224:F224"/>
    <mergeCell ref="A225:F225"/>
    <mergeCell ref="A226:F226"/>
    <mergeCell ref="A212:F212"/>
    <mergeCell ref="A213:F213"/>
    <mergeCell ref="A214:F214"/>
    <mergeCell ref="A215:F215"/>
    <mergeCell ref="A216:F216"/>
    <mergeCell ref="A217:F217"/>
    <mergeCell ref="A206:F206"/>
    <mergeCell ref="A207:F207"/>
    <mergeCell ref="A208:F208"/>
    <mergeCell ref="A209:F209"/>
    <mergeCell ref="A210:F210"/>
    <mergeCell ref="A211:F211"/>
    <mergeCell ref="A180:D180"/>
    <mergeCell ref="E180:F180"/>
    <mergeCell ref="A181:F181"/>
    <mergeCell ref="A182:F182"/>
    <mergeCell ref="A205:D205"/>
    <mergeCell ref="E205:F205"/>
    <mergeCell ref="A149:F149"/>
    <mergeCell ref="A150:F150"/>
    <mergeCell ref="A155:D155"/>
    <mergeCell ref="E155:F155"/>
    <mergeCell ref="A156:F156"/>
    <mergeCell ref="A157:F157"/>
    <mergeCell ref="A141:D141"/>
    <mergeCell ref="E141:F141"/>
    <mergeCell ref="A142:F142"/>
    <mergeCell ref="A143:F143"/>
    <mergeCell ref="A148:D148"/>
    <mergeCell ref="E148:F148"/>
    <mergeCell ref="A128:F128"/>
    <mergeCell ref="A129:F129"/>
    <mergeCell ref="A134:D134"/>
    <mergeCell ref="E134:F134"/>
    <mergeCell ref="A135:F135"/>
    <mergeCell ref="A136:F136"/>
    <mergeCell ref="A120:D120"/>
    <mergeCell ref="E120:F120"/>
    <mergeCell ref="A121:F121"/>
    <mergeCell ref="A122:F122"/>
    <mergeCell ref="A127:D127"/>
    <mergeCell ref="E127:F127"/>
    <mergeCell ref="A107:F107"/>
    <mergeCell ref="A108:F108"/>
    <mergeCell ref="A113:D113"/>
    <mergeCell ref="E113:F113"/>
    <mergeCell ref="A114:F114"/>
    <mergeCell ref="A115:F115"/>
    <mergeCell ref="A76:F76"/>
    <mergeCell ref="A81:D81"/>
    <mergeCell ref="E81:F81"/>
    <mergeCell ref="A82:F82"/>
    <mergeCell ref="A83:F83"/>
    <mergeCell ref="A106:D106"/>
    <mergeCell ref="E106:F106"/>
    <mergeCell ref="A67:F67"/>
    <mergeCell ref="A68:F68"/>
    <mergeCell ref="A69:F69"/>
    <mergeCell ref="A74:D74"/>
    <mergeCell ref="E74:F74"/>
    <mergeCell ref="A75:F75"/>
    <mergeCell ref="A51:F51"/>
    <mergeCell ref="A52:F52"/>
    <mergeCell ref="A64:D64"/>
    <mergeCell ref="E64:F64"/>
    <mergeCell ref="A65:F65"/>
    <mergeCell ref="A66:F66"/>
    <mergeCell ref="A45:F45"/>
    <mergeCell ref="A46:F46"/>
    <mergeCell ref="A47:F47"/>
    <mergeCell ref="A48:F48"/>
    <mergeCell ref="A49:F49"/>
    <mergeCell ref="A50:F50"/>
    <mergeCell ref="A39:F39"/>
    <mergeCell ref="A40:F40"/>
    <mergeCell ref="A41:F41"/>
    <mergeCell ref="A42:F42"/>
    <mergeCell ref="A43:F43"/>
    <mergeCell ref="A44:F44"/>
    <mergeCell ref="A8:F8"/>
    <mergeCell ref="A9:F9"/>
    <mergeCell ref="A10:F10"/>
    <mergeCell ref="A37:D37"/>
    <mergeCell ref="E37:F37"/>
    <mergeCell ref="A38:F38"/>
    <mergeCell ref="A2:F2"/>
    <mergeCell ref="A3:F3"/>
    <mergeCell ref="A4:A6"/>
    <mergeCell ref="B4:B6"/>
    <mergeCell ref="C4:C6"/>
    <mergeCell ref="D4:D6"/>
    <mergeCell ref="E4:F5"/>
  </mergeCells>
  <pageMargins left="0.6" right="0.4" top="0.65" bottom="0.4" header="0.4" footer="0.4"/>
  <pageSetup paperSize="9" scale="85" fitToHeight="0" orientation="portrait" r:id="rId1"/>
  <headerFooter>
    <oddHeader>&amp;C&amp;P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K3960"/>
  <sheetViews>
    <sheetView workbookViewId="0"/>
  </sheetViews>
  <sheetFormatPr defaultColWidth="9.140625" defaultRowHeight="12.75" x14ac:dyDescent="0.2"/>
  <cols>
    <col min="1" max="256" width="9.140625" customWidth="1"/>
  </cols>
  <sheetData>
    <row r="1" spans="1:133" x14ac:dyDescent="0.2">
      <c r="A1">
        <v>0</v>
      </c>
      <c r="B1" t="s">
        <v>0</v>
      </c>
      <c r="D1" t="s">
        <v>1</v>
      </c>
      <c r="F1">
        <v>0</v>
      </c>
      <c r="G1">
        <v>0</v>
      </c>
      <c r="H1">
        <v>0</v>
      </c>
      <c r="I1" t="s">
        <v>2</v>
      </c>
      <c r="J1" t="s">
        <v>3</v>
      </c>
      <c r="K1">
        <v>1</v>
      </c>
      <c r="L1">
        <v>54800</v>
      </c>
      <c r="M1">
        <v>10</v>
      </c>
      <c r="N1">
        <v>11</v>
      </c>
      <c r="O1">
        <v>15</v>
      </c>
      <c r="P1">
        <v>0</v>
      </c>
      <c r="Q1">
        <v>2</v>
      </c>
    </row>
    <row r="12" spans="1:133" x14ac:dyDescent="0.2">
      <c r="A12">
        <v>1</v>
      </c>
      <c r="B12">
        <v>3956</v>
      </c>
      <c r="C12">
        <v>0</v>
      </c>
      <c r="D12">
        <f>ROW(A3920)</f>
        <v>3920</v>
      </c>
      <c r="E12">
        <v>0</v>
      </c>
      <c r="F12" t="s">
        <v>4</v>
      </c>
      <c r="G12" t="s">
        <v>5</v>
      </c>
      <c r="H12" t="s">
        <v>3</v>
      </c>
      <c r="I12">
        <v>0</v>
      </c>
      <c r="J12" t="s">
        <v>3</v>
      </c>
      <c r="K12">
        <v>0</v>
      </c>
      <c r="L12">
        <v>0</v>
      </c>
      <c r="M12">
        <v>2</v>
      </c>
      <c r="O12">
        <v>0</v>
      </c>
      <c r="P12">
        <v>0</v>
      </c>
      <c r="Q12">
        <v>0</v>
      </c>
      <c r="R12">
        <v>108</v>
      </c>
      <c r="T12">
        <v>1</v>
      </c>
      <c r="U12" t="s">
        <v>3</v>
      </c>
      <c r="V12">
        <v>0</v>
      </c>
      <c r="W12" t="s">
        <v>3</v>
      </c>
      <c r="X12" t="s">
        <v>3</v>
      </c>
      <c r="Y12" t="s">
        <v>3</v>
      </c>
      <c r="Z12" t="s">
        <v>3</v>
      </c>
      <c r="AA12" t="s">
        <v>3</v>
      </c>
      <c r="AB12" t="s">
        <v>3</v>
      </c>
      <c r="AC12" t="s">
        <v>3</v>
      </c>
      <c r="AD12" t="s">
        <v>3</v>
      </c>
      <c r="AE12" t="s">
        <v>3</v>
      </c>
      <c r="AF12" t="s">
        <v>3</v>
      </c>
      <c r="AG12" t="s">
        <v>3</v>
      </c>
      <c r="AH12" t="s">
        <v>3</v>
      </c>
      <c r="AI12" t="s">
        <v>3</v>
      </c>
      <c r="AJ12" t="s">
        <v>3</v>
      </c>
      <c r="AL12" t="s">
        <v>3</v>
      </c>
      <c r="AM12" t="s">
        <v>3</v>
      </c>
      <c r="AN12" t="s">
        <v>3</v>
      </c>
      <c r="AP12" t="s">
        <v>3</v>
      </c>
      <c r="AQ12" t="s">
        <v>3</v>
      </c>
      <c r="AR12" t="s">
        <v>3</v>
      </c>
      <c r="AX12" t="s">
        <v>3</v>
      </c>
      <c r="AY12" t="s">
        <v>3</v>
      </c>
      <c r="AZ12" t="s">
        <v>3</v>
      </c>
      <c r="BB12">
        <v>0</v>
      </c>
      <c r="BH12" t="s">
        <v>6</v>
      </c>
      <c r="BI12" t="s">
        <v>7</v>
      </c>
      <c r="BJ12">
        <v>1</v>
      </c>
      <c r="BK12">
        <v>1</v>
      </c>
      <c r="BL12">
        <v>0</v>
      </c>
      <c r="BM12">
        <v>0</v>
      </c>
      <c r="BN12">
        <v>1</v>
      </c>
      <c r="BO12">
        <v>0</v>
      </c>
      <c r="BP12">
        <v>6</v>
      </c>
      <c r="BQ12">
        <v>2</v>
      </c>
      <c r="BR12">
        <v>1</v>
      </c>
      <c r="BS12">
        <v>1</v>
      </c>
      <c r="BT12">
        <v>0</v>
      </c>
      <c r="BU12">
        <v>0</v>
      </c>
      <c r="BV12">
        <v>1</v>
      </c>
      <c r="BW12">
        <v>0</v>
      </c>
      <c r="BX12">
        <v>0</v>
      </c>
      <c r="BY12" t="s">
        <v>8</v>
      </c>
      <c r="BZ12" t="s">
        <v>9</v>
      </c>
      <c r="CA12" t="s">
        <v>10</v>
      </c>
      <c r="CB12" t="s">
        <v>10</v>
      </c>
      <c r="CC12" t="s">
        <v>10</v>
      </c>
      <c r="CD12" t="s">
        <v>10</v>
      </c>
      <c r="CE12" t="s">
        <v>11</v>
      </c>
      <c r="CF12">
        <v>0</v>
      </c>
      <c r="CG12">
        <v>0</v>
      </c>
      <c r="CH12">
        <v>2097160</v>
      </c>
      <c r="CI12" t="s">
        <v>3</v>
      </c>
      <c r="CJ12" t="s">
        <v>3</v>
      </c>
      <c r="CK12">
        <v>0</v>
      </c>
      <c r="CY12">
        <v>0</v>
      </c>
      <c r="CZ12" t="s">
        <v>3</v>
      </c>
      <c r="DA12" t="s">
        <v>3</v>
      </c>
      <c r="EC12">
        <v>0</v>
      </c>
    </row>
    <row r="15" spans="1:133" x14ac:dyDescent="0.2">
      <c r="A15">
        <v>15</v>
      </c>
      <c r="B15">
        <v>1</v>
      </c>
    </row>
    <row r="18" spans="1:245" x14ac:dyDescent="0.2">
      <c r="A18">
        <v>52</v>
      </c>
      <c r="B18">
        <f t="shared" ref="B18:G18" si="0">B3920</f>
        <v>3956</v>
      </c>
      <c r="C18">
        <f t="shared" si="0"/>
        <v>1</v>
      </c>
      <c r="D18">
        <f t="shared" si="0"/>
        <v>12</v>
      </c>
      <c r="E18">
        <f t="shared" si="0"/>
        <v>0</v>
      </c>
      <c r="F18" t="str">
        <f t="shared" si="0"/>
        <v>Новый объект</v>
      </c>
      <c r="G18" t="str">
        <f t="shared" si="0"/>
        <v>Электрика новая</v>
      </c>
      <c r="O18">
        <f t="shared" ref="O18:AT18" si="1">O3920</f>
        <v>7348912.96</v>
      </c>
      <c r="P18">
        <f t="shared" si="1"/>
        <v>3554749.72</v>
      </c>
      <c r="Q18">
        <f t="shared" si="1"/>
        <v>40402.550000000003</v>
      </c>
      <c r="R18">
        <f t="shared" si="1"/>
        <v>5925.72</v>
      </c>
      <c r="S18">
        <f t="shared" si="1"/>
        <v>3753760.69</v>
      </c>
      <c r="T18">
        <f t="shared" si="1"/>
        <v>0</v>
      </c>
      <c r="U18">
        <f t="shared" si="1"/>
        <v>5228.5613199999989</v>
      </c>
      <c r="V18">
        <f t="shared" si="1"/>
        <v>0</v>
      </c>
      <c r="W18">
        <f t="shared" si="1"/>
        <v>0</v>
      </c>
      <c r="X18">
        <f t="shared" si="1"/>
        <v>2627632.9</v>
      </c>
      <c r="Y18">
        <f t="shared" si="1"/>
        <v>375376.51</v>
      </c>
      <c r="Z18">
        <f t="shared" si="1"/>
        <v>0</v>
      </c>
      <c r="AA18">
        <f t="shared" si="1"/>
        <v>0</v>
      </c>
      <c r="AB18">
        <f t="shared" si="1"/>
        <v>0</v>
      </c>
      <c r="AC18">
        <f t="shared" si="1"/>
        <v>0</v>
      </c>
      <c r="AD18">
        <f t="shared" si="1"/>
        <v>0</v>
      </c>
      <c r="AE18">
        <f t="shared" si="1"/>
        <v>0</v>
      </c>
      <c r="AF18">
        <f t="shared" si="1"/>
        <v>0</v>
      </c>
      <c r="AG18">
        <f t="shared" si="1"/>
        <v>0</v>
      </c>
      <c r="AH18">
        <f t="shared" si="1"/>
        <v>0</v>
      </c>
      <c r="AI18">
        <f t="shared" si="1"/>
        <v>0</v>
      </c>
      <c r="AJ18">
        <f t="shared" si="1"/>
        <v>0</v>
      </c>
      <c r="AK18">
        <f t="shared" si="1"/>
        <v>0</v>
      </c>
      <c r="AL18">
        <f t="shared" si="1"/>
        <v>0</v>
      </c>
      <c r="AM18">
        <f t="shared" si="1"/>
        <v>0</v>
      </c>
      <c r="AN18">
        <f t="shared" si="1"/>
        <v>0</v>
      </c>
      <c r="AO18">
        <f t="shared" si="1"/>
        <v>0</v>
      </c>
      <c r="AP18">
        <f t="shared" si="1"/>
        <v>0</v>
      </c>
      <c r="AQ18">
        <f t="shared" si="1"/>
        <v>0</v>
      </c>
      <c r="AR18">
        <f t="shared" si="1"/>
        <v>10358321.630000001</v>
      </c>
      <c r="AS18">
        <f t="shared" si="1"/>
        <v>2489841.38</v>
      </c>
      <c r="AT18">
        <f t="shared" si="1"/>
        <v>0</v>
      </c>
      <c r="AU18">
        <f t="shared" ref="AU18:BZ18" si="2">AU3920</f>
        <v>7868480.25</v>
      </c>
      <c r="AV18">
        <f t="shared" si="2"/>
        <v>3554749.72</v>
      </c>
      <c r="AW18">
        <f t="shared" si="2"/>
        <v>3554749.72</v>
      </c>
      <c r="AX18">
        <f t="shared" si="2"/>
        <v>0</v>
      </c>
      <c r="AY18">
        <f t="shared" si="2"/>
        <v>3554749.72</v>
      </c>
      <c r="AZ18">
        <f t="shared" si="2"/>
        <v>0</v>
      </c>
      <c r="BA18">
        <f t="shared" si="2"/>
        <v>0</v>
      </c>
      <c r="BB18">
        <f t="shared" si="2"/>
        <v>0</v>
      </c>
      <c r="BC18">
        <f t="shared" si="2"/>
        <v>0</v>
      </c>
      <c r="BD18">
        <f t="shared" si="2"/>
        <v>0</v>
      </c>
      <c r="BE18">
        <f t="shared" si="2"/>
        <v>0</v>
      </c>
      <c r="BF18">
        <f t="shared" si="2"/>
        <v>0</v>
      </c>
      <c r="BG18">
        <f t="shared" si="2"/>
        <v>0</v>
      </c>
      <c r="BH18">
        <f t="shared" si="2"/>
        <v>0</v>
      </c>
      <c r="BI18">
        <f t="shared" si="2"/>
        <v>0</v>
      </c>
      <c r="BJ18">
        <f t="shared" si="2"/>
        <v>0</v>
      </c>
      <c r="BK18">
        <f t="shared" si="2"/>
        <v>0</v>
      </c>
      <c r="BL18">
        <f t="shared" si="2"/>
        <v>0</v>
      </c>
      <c r="BM18">
        <f t="shared" si="2"/>
        <v>0</v>
      </c>
      <c r="BN18">
        <f t="shared" si="2"/>
        <v>0</v>
      </c>
      <c r="BO18">
        <f t="shared" si="2"/>
        <v>0</v>
      </c>
      <c r="BP18">
        <f t="shared" si="2"/>
        <v>0</v>
      </c>
      <c r="BQ18">
        <f t="shared" si="2"/>
        <v>0</v>
      </c>
      <c r="BR18">
        <f t="shared" si="2"/>
        <v>0</v>
      </c>
      <c r="BS18">
        <f t="shared" si="2"/>
        <v>0</v>
      </c>
      <c r="BT18">
        <f t="shared" si="2"/>
        <v>0</v>
      </c>
      <c r="BU18">
        <f t="shared" si="2"/>
        <v>0</v>
      </c>
      <c r="BV18">
        <f t="shared" si="2"/>
        <v>0</v>
      </c>
      <c r="BW18">
        <f t="shared" si="2"/>
        <v>0</v>
      </c>
      <c r="BX18">
        <f t="shared" si="2"/>
        <v>0</v>
      </c>
      <c r="BY18">
        <f t="shared" si="2"/>
        <v>0</v>
      </c>
      <c r="BZ18">
        <f t="shared" si="2"/>
        <v>0</v>
      </c>
      <c r="CA18">
        <f t="shared" ref="CA18:DF18" si="3">CA3920</f>
        <v>0</v>
      </c>
      <c r="CB18">
        <f t="shared" si="3"/>
        <v>0</v>
      </c>
      <c r="CC18">
        <f t="shared" si="3"/>
        <v>0</v>
      </c>
      <c r="CD18">
        <f t="shared" si="3"/>
        <v>0</v>
      </c>
      <c r="CE18">
        <f t="shared" si="3"/>
        <v>0</v>
      </c>
      <c r="CF18">
        <f t="shared" si="3"/>
        <v>0</v>
      </c>
      <c r="CG18">
        <f t="shared" si="3"/>
        <v>0</v>
      </c>
      <c r="CH18">
        <f t="shared" si="3"/>
        <v>0</v>
      </c>
      <c r="CI18">
        <f t="shared" si="3"/>
        <v>0</v>
      </c>
      <c r="CJ18">
        <f t="shared" si="3"/>
        <v>0</v>
      </c>
      <c r="CK18">
        <f t="shared" si="3"/>
        <v>0</v>
      </c>
      <c r="CL18">
        <f t="shared" si="3"/>
        <v>0</v>
      </c>
      <c r="CM18">
        <f t="shared" si="3"/>
        <v>0</v>
      </c>
      <c r="CN18">
        <f t="shared" si="3"/>
        <v>0</v>
      </c>
      <c r="CO18">
        <f t="shared" si="3"/>
        <v>0</v>
      </c>
      <c r="CP18">
        <f t="shared" si="3"/>
        <v>0</v>
      </c>
      <c r="CQ18">
        <f t="shared" si="3"/>
        <v>0</v>
      </c>
      <c r="CR18">
        <f t="shared" si="3"/>
        <v>0</v>
      </c>
      <c r="CS18">
        <f t="shared" si="3"/>
        <v>0</v>
      </c>
      <c r="CT18">
        <f t="shared" si="3"/>
        <v>0</v>
      </c>
      <c r="CU18">
        <f t="shared" si="3"/>
        <v>0</v>
      </c>
      <c r="CV18">
        <f t="shared" si="3"/>
        <v>0</v>
      </c>
      <c r="CW18">
        <f t="shared" si="3"/>
        <v>0</v>
      </c>
      <c r="CX18">
        <f t="shared" si="3"/>
        <v>0</v>
      </c>
      <c r="CY18">
        <f t="shared" si="3"/>
        <v>0</v>
      </c>
      <c r="CZ18">
        <f t="shared" si="3"/>
        <v>0</v>
      </c>
      <c r="DA18">
        <f t="shared" si="3"/>
        <v>0</v>
      </c>
      <c r="DB18">
        <f t="shared" si="3"/>
        <v>0</v>
      </c>
      <c r="DC18">
        <f t="shared" si="3"/>
        <v>0</v>
      </c>
      <c r="DD18">
        <f t="shared" si="3"/>
        <v>0</v>
      </c>
      <c r="DE18">
        <f t="shared" si="3"/>
        <v>0</v>
      </c>
      <c r="DF18">
        <f t="shared" si="3"/>
        <v>0</v>
      </c>
      <c r="DG18">
        <f t="shared" ref="DG18:EL18" si="4">DG3920</f>
        <v>0</v>
      </c>
      <c r="DH18">
        <f t="shared" si="4"/>
        <v>0</v>
      </c>
      <c r="DI18">
        <f t="shared" si="4"/>
        <v>0</v>
      </c>
      <c r="DJ18">
        <f t="shared" si="4"/>
        <v>0</v>
      </c>
      <c r="DK18">
        <f t="shared" si="4"/>
        <v>0</v>
      </c>
      <c r="DL18">
        <f t="shared" si="4"/>
        <v>0</v>
      </c>
      <c r="DM18">
        <f t="shared" si="4"/>
        <v>0</v>
      </c>
      <c r="DN18">
        <f t="shared" si="4"/>
        <v>0</v>
      </c>
      <c r="DO18">
        <f t="shared" si="4"/>
        <v>0</v>
      </c>
      <c r="DP18">
        <f t="shared" si="4"/>
        <v>0</v>
      </c>
      <c r="DQ18">
        <f t="shared" si="4"/>
        <v>0</v>
      </c>
      <c r="DR18">
        <f t="shared" si="4"/>
        <v>0</v>
      </c>
      <c r="DS18">
        <f t="shared" si="4"/>
        <v>0</v>
      </c>
      <c r="DT18">
        <f t="shared" si="4"/>
        <v>0</v>
      </c>
      <c r="DU18">
        <f t="shared" si="4"/>
        <v>0</v>
      </c>
      <c r="DV18">
        <f t="shared" si="4"/>
        <v>0</v>
      </c>
      <c r="DW18">
        <f t="shared" si="4"/>
        <v>0</v>
      </c>
      <c r="DX18">
        <f t="shared" si="4"/>
        <v>0</v>
      </c>
      <c r="DY18">
        <f t="shared" si="4"/>
        <v>0</v>
      </c>
      <c r="DZ18">
        <f t="shared" si="4"/>
        <v>0</v>
      </c>
      <c r="EA18">
        <f t="shared" si="4"/>
        <v>0</v>
      </c>
      <c r="EB18">
        <f t="shared" si="4"/>
        <v>0</v>
      </c>
      <c r="EC18">
        <f t="shared" si="4"/>
        <v>0</v>
      </c>
      <c r="ED18">
        <f t="shared" si="4"/>
        <v>0</v>
      </c>
      <c r="EE18">
        <f t="shared" si="4"/>
        <v>0</v>
      </c>
      <c r="EF18">
        <f t="shared" si="4"/>
        <v>0</v>
      </c>
      <c r="EG18">
        <f t="shared" si="4"/>
        <v>0</v>
      </c>
      <c r="EH18">
        <f t="shared" si="4"/>
        <v>0</v>
      </c>
      <c r="EI18">
        <f t="shared" si="4"/>
        <v>0</v>
      </c>
      <c r="EJ18">
        <f t="shared" si="4"/>
        <v>0</v>
      </c>
      <c r="EK18">
        <f t="shared" si="4"/>
        <v>0</v>
      </c>
      <c r="EL18">
        <f t="shared" si="4"/>
        <v>0</v>
      </c>
      <c r="EM18">
        <f t="shared" ref="EM18:FR18" si="5">EM3920</f>
        <v>0</v>
      </c>
      <c r="EN18">
        <f t="shared" si="5"/>
        <v>0</v>
      </c>
      <c r="EO18">
        <f t="shared" si="5"/>
        <v>0</v>
      </c>
      <c r="EP18">
        <f t="shared" si="5"/>
        <v>0</v>
      </c>
      <c r="EQ18">
        <f t="shared" si="5"/>
        <v>0</v>
      </c>
      <c r="ER18">
        <f t="shared" si="5"/>
        <v>0</v>
      </c>
      <c r="ES18">
        <f t="shared" si="5"/>
        <v>0</v>
      </c>
      <c r="ET18">
        <f t="shared" si="5"/>
        <v>0</v>
      </c>
      <c r="EU18">
        <f t="shared" si="5"/>
        <v>0</v>
      </c>
      <c r="EV18">
        <f t="shared" si="5"/>
        <v>0</v>
      </c>
      <c r="EW18">
        <f t="shared" si="5"/>
        <v>0</v>
      </c>
      <c r="EX18">
        <f t="shared" si="5"/>
        <v>0</v>
      </c>
      <c r="EY18">
        <f t="shared" si="5"/>
        <v>0</v>
      </c>
      <c r="EZ18">
        <f t="shared" si="5"/>
        <v>0</v>
      </c>
      <c r="FA18">
        <f t="shared" si="5"/>
        <v>0</v>
      </c>
      <c r="FB18">
        <f t="shared" si="5"/>
        <v>0</v>
      </c>
      <c r="FC18">
        <f t="shared" si="5"/>
        <v>0</v>
      </c>
      <c r="FD18">
        <f t="shared" si="5"/>
        <v>0</v>
      </c>
      <c r="FE18">
        <f t="shared" si="5"/>
        <v>0</v>
      </c>
      <c r="FF18">
        <f t="shared" si="5"/>
        <v>0</v>
      </c>
      <c r="FG18">
        <f t="shared" si="5"/>
        <v>0</v>
      </c>
      <c r="FH18">
        <f t="shared" si="5"/>
        <v>0</v>
      </c>
      <c r="FI18">
        <f t="shared" si="5"/>
        <v>0</v>
      </c>
      <c r="FJ18">
        <f t="shared" si="5"/>
        <v>0</v>
      </c>
      <c r="FK18">
        <f t="shared" si="5"/>
        <v>0</v>
      </c>
      <c r="FL18">
        <f t="shared" si="5"/>
        <v>0</v>
      </c>
      <c r="FM18">
        <f t="shared" si="5"/>
        <v>0</v>
      </c>
      <c r="FN18">
        <f t="shared" si="5"/>
        <v>0</v>
      </c>
      <c r="FO18">
        <f t="shared" si="5"/>
        <v>0</v>
      </c>
      <c r="FP18">
        <f t="shared" si="5"/>
        <v>0</v>
      </c>
      <c r="FQ18">
        <f t="shared" si="5"/>
        <v>0</v>
      </c>
      <c r="FR18">
        <f t="shared" si="5"/>
        <v>0</v>
      </c>
      <c r="FS18">
        <f t="shared" ref="FS18:GX18" si="6">FS3920</f>
        <v>0</v>
      </c>
      <c r="FT18">
        <f t="shared" si="6"/>
        <v>0</v>
      </c>
      <c r="FU18">
        <f t="shared" si="6"/>
        <v>0</v>
      </c>
      <c r="FV18">
        <f t="shared" si="6"/>
        <v>0</v>
      </c>
      <c r="FW18">
        <f t="shared" si="6"/>
        <v>0</v>
      </c>
      <c r="FX18">
        <f t="shared" si="6"/>
        <v>0</v>
      </c>
      <c r="FY18">
        <f t="shared" si="6"/>
        <v>0</v>
      </c>
      <c r="FZ18">
        <f t="shared" si="6"/>
        <v>0</v>
      </c>
      <c r="GA18">
        <f t="shared" si="6"/>
        <v>0</v>
      </c>
      <c r="GB18">
        <f t="shared" si="6"/>
        <v>0</v>
      </c>
      <c r="GC18">
        <f t="shared" si="6"/>
        <v>0</v>
      </c>
      <c r="GD18">
        <f t="shared" si="6"/>
        <v>0</v>
      </c>
      <c r="GE18">
        <f t="shared" si="6"/>
        <v>0</v>
      </c>
      <c r="GF18">
        <f t="shared" si="6"/>
        <v>0</v>
      </c>
      <c r="GG18">
        <f t="shared" si="6"/>
        <v>0</v>
      </c>
      <c r="GH18">
        <f t="shared" si="6"/>
        <v>0</v>
      </c>
      <c r="GI18">
        <f t="shared" si="6"/>
        <v>0</v>
      </c>
      <c r="GJ18">
        <f t="shared" si="6"/>
        <v>0</v>
      </c>
      <c r="GK18">
        <f t="shared" si="6"/>
        <v>0</v>
      </c>
      <c r="GL18">
        <f t="shared" si="6"/>
        <v>0</v>
      </c>
      <c r="GM18">
        <f t="shared" si="6"/>
        <v>0</v>
      </c>
      <c r="GN18">
        <f t="shared" si="6"/>
        <v>0</v>
      </c>
      <c r="GO18">
        <f t="shared" si="6"/>
        <v>0</v>
      </c>
      <c r="GP18">
        <f t="shared" si="6"/>
        <v>0</v>
      </c>
      <c r="GQ18">
        <f t="shared" si="6"/>
        <v>0</v>
      </c>
      <c r="GR18">
        <f t="shared" si="6"/>
        <v>0</v>
      </c>
      <c r="GS18">
        <f t="shared" si="6"/>
        <v>0</v>
      </c>
      <c r="GT18">
        <f t="shared" si="6"/>
        <v>0</v>
      </c>
      <c r="GU18">
        <f t="shared" si="6"/>
        <v>0</v>
      </c>
      <c r="GV18">
        <f t="shared" si="6"/>
        <v>0</v>
      </c>
      <c r="GW18">
        <f t="shared" si="6"/>
        <v>0</v>
      </c>
      <c r="GX18">
        <f t="shared" si="6"/>
        <v>0</v>
      </c>
    </row>
    <row r="20" spans="1:245" x14ac:dyDescent="0.2">
      <c r="A20">
        <v>3</v>
      </c>
      <c r="B20">
        <v>1</v>
      </c>
      <c r="D20">
        <f>ROW(A3887)</f>
        <v>3887</v>
      </c>
      <c r="F20" t="s">
        <v>12</v>
      </c>
      <c r="G20" t="s">
        <v>12</v>
      </c>
      <c r="H20" t="s">
        <v>3</v>
      </c>
      <c r="I20">
        <v>0</v>
      </c>
      <c r="J20" t="s">
        <v>3</v>
      </c>
      <c r="K20">
        <v>0</v>
      </c>
      <c r="L20" t="s">
        <v>12</v>
      </c>
      <c r="M20" t="s">
        <v>3</v>
      </c>
      <c r="S20">
        <v>0</v>
      </c>
      <c r="U20" t="s">
        <v>3</v>
      </c>
      <c r="V20">
        <v>0</v>
      </c>
      <c r="AB20" t="s">
        <v>3</v>
      </c>
      <c r="AC20" t="s">
        <v>3</v>
      </c>
      <c r="AD20" t="s">
        <v>3</v>
      </c>
      <c r="AE20" t="s">
        <v>3</v>
      </c>
      <c r="AF20" t="s">
        <v>3</v>
      </c>
      <c r="AG20" t="s">
        <v>3</v>
      </c>
      <c r="AP20" t="s">
        <v>3</v>
      </c>
      <c r="AQ20" t="s">
        <v>3</v>
      </c>
      <c r="AR20" t="s">
        <v>3</v>
      </c>
      <c r="AZ20" t="s">
        <v>3</v>
      </c>
      <c r="BB20" t="s">
        <v>3</v>
      </c>
      <c r="BC20" t="s">
        <v>3</v>
      </c>
      <c r="BD20" t="s">
        <v>3</v>
      </c>
      <c r="BE20" t="s">
        <v>3</v>
      </c>
      <c r="BF20" t="s">
        <v>3</v>
      </c>
      <c r="BG20" t="s">
        <v>3</v>
      </c>
      <c r="BH20" t="s">
        <v>3</v>
      </c>
      <c r="BI20" t="s">
        <v>3</v>
      </c>
      <c r="BJ20" t="s">
        <v>3</v>
      </c>
      <c r="BK20" t="s">
        <v>3</v>
      </c>
      <c r="BL20" t="s">
        <v>3</v>
      </c>
      <c r="BM20" t="s">
        <v>3</v>
      </c>
      <c r="BN20" t="s">
        <v>3</v>
      </c>
      <c r="BO20" t="s">
        <v>3</v>
      </c>
      <c r="BP20" t="s">
        <v>3</v>
      </c>
      <c r="BX20">
        <v>0</v>
      </c>
      <c r="CF20">
        <v>0</v>
      </c>
      <c r="CG20">
        <v>0</v>
      </c>
      <c r="CI20" t="s">
        <v>3</v>
      </c>
      <c r="CJ20" t="s">
        <v>3</v>
      </c>
      <c r="CK20" t="s">
        <v>3</v>
      </c>
      <c r="CL20" t="s">
        <v>3</v>
      </c>
      <c r="CM20" t="s">
        <v>3</v>
      </c>
      <c r="CN20" t="s">
        <v>3</v>
      </c>
      <c r="CO20" t="s">
        <v>3</v>
      </c>
      <c r="CP20" t="s">
        <v>3</v>
      </c>
      <c r="CQ20" t="s">
        <v>3</v>
      </c>
    </row>
    <row r="22" spans="1:245" x14ac:dyDescent="0.2">
      <c r="A22">
        <v>52</v>
      </c>
      <c r="B22">
        <f t="shared" ref="B22:G22" si="7">B3887</f>
        <v>1</v>
      </c>
      <c r="C22">
        <f t="shared" si="7"/>
        <v>3</v>
      </c>
      <c r="D22">
        <f t="shared" si="7"/>
        <v>20</v>
      </c>
      <c r="E22">
        <f t="shared" si="7"/>
        <v>0</v>
      </c>
      <c r="F22" t="str">
        <f t="shared" si="7"/>
        <v>Новая локальная смета</v>
      </c>
      <c r="G22" t="str">
        <f t="shared" si="7"/>
        <v>Новая локальная смета</v>
      </c>
      <c r="O22">
        <f t="shared" ref="O22:AT22" si="8">O3887</f>
        <v>7348912.96</v>
      </c>
      <c r="P22">
        <f t="shared" si="8"/>
        <v>3554749.72</v>
      </c>
      <c r="Q22">
        <f t="shared" si="8"/>
        <v>40402.550000000003</v>
      </c>
      <c r="R22">
        <f t="shared" si="8"/>
        <v>5925.72</v>
      </c>
      <c r="S22">
        <f t="shared" si="8"/>
        <v>3753760.69</v>
      </c>
      <c r="T22">
        <f t="shared" si="8"/>
        <v>0</v>
      </c>
      <c r="U22">
        <f t="shared" si="8"/>
        <v>5228.5613199999989</v>
      </c>
      <c r="V22">
        <f t="shared" si="8"/>
        <v>0</v>
      </c>
      <c r="W22">
        <f t="shared" si="8"/>
        <v>0</v>
      </c>
      <c r="X22">
        <f t="shared" si="8"/>
        <v>2627632.9</v>
      </c>
      <c r="Y22">
        <f t="shared" si="8"/>
        <v>375376.51</v>
      </c>
      <c r="Z22">
        <f t="shared" si="8"/>
        <v>0</v>
      </c>
      <c r="AA22">
        <f t="shared" si="8"/>
        <v>0</v>
      </c>
      <c r="AB22">
        <f t="shared" si="8"/>
        <v>0</v>
      </c>
      <c r="AC22">
        <f t="shared" si="8"/>
        <v>0</v>
      </c>
      <c r="AD22">
        <f t="shared" si="8"/>
        <v>0</v>
      </c>
      <c r="AE22">
        <f t="shared" si="8"/>
        <v>0</v>
      </c>
      <c r="AF22">
        <f t="shared" si="8"/>
        <v>0</v>
      </c>
      <c r="AG22">
        <f t="shared" si="8"/>
        <v>0</v>
      </c>
      <c r="AH22">
        <f t="shared" si="8"/>
        <v>0</v>
      </c>
      <c r="AI22">
        <f t="shared" si="8"/>
        <v>0</v>
      </c>
      <c r="AJ22">
        <f t="shared" si="8"/>
        <v>0</v>
      </c>
      <c r="AK22">
        <f t="shared" si="8"/>
        <v>0</v>
      </c>
      <c r="AL22">
        <f t="shared" si="8"/>
        <v>0</v>
      </c>
      <c r="AM22">
        <f t="shared" si="8"/>
        <v>0</v>
      </c>
      <c r="AN22">
        <f t="shared" si="8"/>
        <v>0</v>
      </c>
      <c r="AO22">
        <f t="shared" si="8"/>
        <v>0</v>
      </c>
      <c r="AP22">
        <f t="shared" si="8"/>
        <v>0</v>
      </c>
      <c r="AQ22">
        <f t="shared" si="8"/>
        <v>0</v>
      </c>
      <c r="AR22">
        <f t="shared" si="8"/>
        <v>10358321.630000001</v>
      </c>
      <c r="AS22">
        <f t="shared" si="8"/>
        <v>2489841.38</v>
      </c>
      <c r="AT22">
        <f t="shared" si="8"/>
        <v>0</v>
      </c>
      <c r="AU22">
        <f t="shared" ref="AU22:BZ22" si="9">AU3887</f>
        <v>7868480.25</v>
      </c>
      <c r="AV22">
        <f t="shared" si="9"/>
        <v>3554749.72</v>
      </c>
      <c r="AW22">
        <f t="shared" si="9"/>
        <v>3554749.72</v>
      </c>
      <c r="AX22">
        <f t="shared" si="9"/>
        <v>0</v>
      </c>
      <c r="AY22">
        <f t="shared" si="9"/>
        <v>3554749.72</v>
      </c>
      <c r="AZ22">
        <f t="shared" si="9"/>
        <v>0</v>
      </c>
      <c r="BA22">
        <f t="shared" si="9"/>
        <v>0</v>
      </c>
      <c r="BB22">
        <f t="shared" si="9"/>
        <v>0</v>
      </c>
      <c r="BC22">
        <f t="shared" si="9"/>
        <v>0</v>
      </c>
      <c r="BD22">
        <f t="shared" si="9"/>
        <v>0</v>
      </c>
      <c r="BE22">
        <f t="shared" si="9"/>
        <v>0</v>
      </c>
      <c r="BF22">
        <f t="shared" si="9"/>
        <v>0</v>
      </c>
      <c r="BG22">
        <f t="shared" si="9"/>
        <v>0</v>
      </c>
      <c r="BH22">
        <f t="shared" si="9"/>
        <v>0</v>
      </c>
      <c r="BI22">
        <f t="shared" si="9"/>
        <v>0</v>
      </c>
      <c r="BJ22">
        <f t="shared" si="9"/>
        <v>0</v>
      </c>
      <c r="BK22">
        <f t="shared" si="9"/>
        <v>0</v>
      </c>
      <c r="BL22">
        <f t="shared" si="9"/>
        <v>0</v>
      </c>
      <c r="BM22">
        <f t="shared" si="9"/>
        <v>0</v>
      </c>
      <c r="BN22">
        <f t="shared" si="9"/>
        <v>0</v>
      </c>
      <c r="BO22">
        <f t="shared" si="9"/>
        <v>0</v>
      </c>
      <c r="BP22">
        <f t="shared" si="9"/>
        <v>0</v>
      </c>
      <c r="BQ22">
        <f t="shared" si="9"/>
        <v>0</v>
      </c>
      <c r="BR22">
        <f t="shared" si="9"/>
        <v>0</v>
      </c>
      <c r="BS22">
        <f t="shared" si="9"/>
        <v>0</v>
      </c>
      <c r="BT22">
        <f t="shared" si="9"/>
        <v>0</v>
      </c>
      <c r="BU22">
        <f t="shared" si="9"/>
        <v>0</v>
      </c>
      <c r="BV22">
        <f t="shared" si="9"/>
        <v>0</v>
      </c>
      <c r="BW22">
        <f t="shared" si="9"/>
        <v>0</v>
      </c>
      <c r="BX22">
        <f t="shared" si="9"/>
        <v>0</v>
      </c>
      <c r="BY22">
        <f t="shared" si="9"/>
        <v>0</v>
      </c>
      <c r="BZ22">
        <f t="shared" si="9"/>
        <v>0</v>
      </c>
      <c r="CA22">
        <f t="shared" ref="CA22:DF22" si="10">CA3887</f>
        <v>0</v>
      </c>
      <c r="CB22">
        <f t="shared" si="10"/>
        <v>0</v>
      </c>
      <c r="CC22">
        <f t="shared" si="10"/>
        <v>0</v>
      </c>
      <c r="CD22">
        <f t="shared" si="10"/>
        <v>0</v>
      </c>
      <c r="CE22">
        <f t="shared" si="10"/>
        <v>0</v>
      </c>
      <c r="CF22">
        <f t="shared" si="10"/>
        <v>0</v>
      </c>
      <c r="CG22">
        <f t="shared" si="10"/>
        <v>0</v>
      </c>
      <c r="CH22">
        <f t="shared" si="10"/>
        <v>0</v>
      </c>
      <c r="CI22">
        <f t="shared" si="10"/>
        <v>0</v>
      </c>
      <c r="CJ22">
        <f t="shared" si="10"/>
        <v>0</v>
      </c>
      <c r="CK22">
        <f t="shared" si="10"/>
        <v>0</v>
      </c>
      <c r="CL22">
        <f t="shared" si="10"/>
        <v>0</v>
      </c>
      <c r="CM22">
        <f t="shared" si="10"/>
        <v>0</v>
      </c>
      <c r="CN22">
        <f t="shared" si="10"/>
        <v>0</v>
      </c>
      <c r="CO22">
        <f t="shared" si="10"/>
        <v>0</v>
      </c>
      <c r="CP22">
        <f t="shared" si="10"/>
        <v>0</v>
      </c>
      <c r="CQ22">
        <f t="shared" si="10"/>
        <v>0</v>
      </c>
      <c r="CR22">
        <f t="shared" si="10"/>
        <v>0</v>
      </c>
      <c r="CS22">
        <f t="shared" si="10"/>
        <v>0</v>
      </c>
      <c r="CT22">
        <f t="shared" si="10"/>
        <v>0</v>
      </c>
      <c r="CU22">
        <f t="shared" si="10"/>
        <v>0</v>
      </c>
      <c r="CV22">
        <f t="shared" si="10"/>
        <v>0</v>
      </c>
      <c r="CW22">
        <f t="shared" si="10"/>
        <v>0</v>
      </c>
      <c r="CX22">
        <f t="shared" si="10"/>
        <v>0</v>
      </c>
      <c r="CY22">
        <f t="shared" si="10"/>
        <v>0</v>
      </c>
      <c r="CZ22">
        <f t="shared" si="10"/>
        <v>0</v>
      </c>
      <c r="DA22">
        <f t="shared" si="10"/>
        <v>0</v>
      </c>
      <c r="DB22">
        <f t="shared" si="10"/>
        <v>0</v>
      </c>
      <c r="DC22">
        <f t="shared" si="10"/>
        <v>0</v>
      </c>
      <c r="DD22">
        <f t="shared" si="10"/>
        <v>0</v>
      </c>
      <c r="DE22">
        <f t="shared" si="10"/>
        <v>0</v>
      </c>
      <c r="DF22">
        <f t="shared" si="10"/>
        <v>0</v>
      </c>
      <c r="DG22">
        <f t="shared" ref="DG22:EL22" si="11">DG3887</f>
        <v>0</v>
      </c>
      <c r="DH22">
        <f t="shared" si="11"/>
        <v>0</v>
      </c>
      <c r="DI22">
        <f t="shared" si="11"/>
        <v>0</v>
      </c>
      <c r="DJ22">
        <f t="shared" si="11"/>
        <v>0</v>
      </c>
      <c r="DK22">
        <f t="shared" si="11"/>
        <v>0</v>
      </c>
      <c r="DL22">
        <f t="shared" si="11"/>
        <v>0</v>
      </c>
      <c r="DM22">
        <f t="shared" si="11"/>
        <v>0</v>
      </c>
      <c r="DN22">
        <f t="shared" si="11"/>
        <v>0</v>
      </c>
      <c r="DO22">
        <f t="shared" si="11"/>
        <v>0</v>
      </c>
      <c r="DP22">
        <f t="shared" si="11"/>
        <v>0</v>
      </c>
      <c r="DQ22">
        <f t="shared" si="11"/>
        <v>0</v>
      </c>
      <c r="DR22">
        <f t="shared" si="11"/>
        <v>0</v>
      </c>
      <c r="DS22">
        <f t="shared" si="11"/>
        <v>0</v>
      </c>
      <c r="DT22">
        <f t="shared" si="11"/>
        <v>0</v>
      </c>
      <c r="DU22">
        <f t="shared" si="11"/>
        <v>0</v>
      </c>
      <c r="DV22">
        <f t="shared" si="11"/>
        <v>0</v>
      </c>
      <c r="DW22">
        <f t="shared" si="11"/>
        <v>0</v>
      </c>
      <c r="DX22">
        <f t="shared" si="11"/>
        <v>0</v>
      </c>
      <c r="DY22">
        <f t="shared" si="11"/>
        <v>0</v>
      </c>
      <c r="DZ22">
        <f t="shared" si="11"/>
        <v>0</v>
      </c>
      <c r="EA22">
        <f t="shared" si="11"/>
        <v>0</v>
      </c>
      <c r="EB22">
        <f t="shared" si="11"/>
        <v>0</v>
      </c>
      <c r="EC22">
        <f t="shared" si="11"/>
        <v>0</v>
      </c>
      <c r="ED22">
        <f t="shared" si="11"/>
        <v>0</v>
      </c>
      <c r="EE22">
        <f t="shared" si="11"/>
        <v>0</v>
      </c>
      <c r="EF22">
        <f t="shared" si="11"/>
        <v>0</v>
      </c>
      <c r="EG22">
        <f t="shared" si="11"/>
        <v>0</v>
      </c>
      <c r="EH22">
        <f t="shared" si="11"/>
        <v>0</v>
      </c>
      <c r="EI22">
        <f t="shared" si="11"/>
        <v>0</v>
      </c>
      <c r="EJ22">
        <f t="shared" si="11"/>
        <v>0</v>
      </c>
      <c r="EK22">
        <f t="shared" si="11"/>
        <v>0</v>
      </c>
      <c r="EL22">
        <f t="shared" si="11"/>
        <v>0</v>
      </c>
      <c r="EM22">
        <f t="shared" ref="EM22:FR22" si="12">EM3887</f>
        <v>0</v>
      </c>
      <c r="EN22">
        <f t="shared" si="12"/>
        <v>0</v>
      </c>
      <c r="EO22">
        <f t="shared" si="12"/>
        <v>0</v>
      </c>
      <c r="EP22">
        <f t="shared" si="12"/>
        <v>0</v>
      </c>
      <c r="EQ22">
        <f t="shared" si="12"/>
        <v>0</v>
      </c>
      <c r="ER22">
        <f t="shared" si="12"/>
        <v>0</v>
      </c>
      <c r="ES22">
        <f t="shared" si="12"/>
        <v>0</v>
      </c>
      <c r="ET22">
        <f t="shared" si="12"/>
        <v>0</v>
      </c>
      <c r="EU22">
        <f t="shared" si="12"/>
        <v>0</v>
      </c>
      <c r="EV22">
        <f t="shared" si="12"/>
        <v>0</v>
      </c>
      <c r="EW22">
        <f t="shared" si="12"/>
        <v>0</v>
      </c>
      <c r="EX22">
        <f t="shared" si="12"/>
        <v>0</v>
      </c>
      <c r="EY22">
        <f t="shared" si="12"/>
        <v>0</v>
      </c>
      <c r="EZ22">
        <f t="shared" si="12"/>
        <v>0</v>
      </c>
      <c r="FA22">
        <f t="shared" si="12"/>
        <v>0</v>
      </c>
      <c r="FB22">
        <f t="shared" si="12"/>
        <v>0</v>
      </c>
      <c r="FC22">
        <f t="shared" si="12"/>
        <v>0</v>
      </c>
      <c r="FD22">
        <f t="shared" si="12"/>
        <v>0</v>
      </c>
      <c r="FE22">
        <f t="shared" si="12"/>
        <v>0</v>
      </c>
      <c r="FF22">
        <f t="shared" si="12"/>
        <v>0</v>
      </c>
      <c r="FG22">
        <f t="shared" si="12"/>
        <v>0</v>
      </c>
      <c r="FH22">
        <f t="shared" si="12"/>
        <v>0</v>
      </c>
      <c r="FI22">
        <f t="shared" si="12"/>
        <v>0</v>
      </c>
      <c r="FJ22">
        <f t="shared" si="12"/>
        <v>0</v>
      </c>
      <c r="FK22">
        <f t="shared" si="12"/>
        <v>0</v>
      </c>
      <c r="FL22">
        <f t="shared" si="12"/>
        <v>0</v>
      </c>
      <c r="FM22">
        <f t="shared" si="12"/>
        <v>0</v>
      </c>
      <c r="FN22">
        <f t="shared" si="12"/>
        <v>0</v>
      </c>
      <c r="FO22">
        <f t="shared" si="12"/>
        <v>0</v>
      </c>
      <c r="FP22">
        <f t="shared" si="12"/>
        <v>0</v>
      </c>
      <c r="FQ22">
        <f t="shared" si="12"/>
        <v>0</v>
      </c>
      <c r="FR22">
        <f t="shared" si="12"/>
        <v>0</v>
      </c>
      <c r="FS22">
        <f t="shared" ref="FS22:GX22" si="13">FS3887</f>
        <v>0</v>
      </c>
      <c r="FT22">
        <f t="shared" si="13"/>
        <v>0</v>
      </c>
      <c r="FU22">
        <f t="shared" si="13"/>
        <v>0</v>
      </c>
      <c r="FV22">
        <f t="shared" si="13"/>
        <v>0</v>
      </c>
      <c r="FW22">
        <f t="shared" si="13"/>
        <v>0</v>
      </c>
      <c r="FX22">
        <f t="shared" si="13"/>
        <v>0</v>
      </c>
      <c r="FY22">
        <f t="shared" si="13"/>
        <v>0</v>
      </c>
      <c r="FZ22">
        <f t="shared" si="13"/>
        <v>0</v>
      </c>
      <c r="GA22">
        <f t="shared" si="13"/>
        <v>0</v>
      </c>
      <c r="GB22">
        <f t="shared" si="13"/>
        <v>0</v>
      </c>
      <c r="GC22">
        <f t="shared" si="13"/>
        <v>0</v>
      </c>
      <c r="GD22">
        <f t="shared" si="13"/>
        <v>0</v>
      </c>
      <c r="GE22">
        <f t="shared" si="13"/>
        <v>0</v>
      </c>
      <c r="GF22">
        <f t="shared" si="13"/>
        <v>0</v>
      </c>
      <c r="GG22">
        <f t="shared" si="13"/>
        <v>0</v>
      </c>
      <c r="GH22">
        <f t="shared" si="13"/>
        <v>0</v>
      </c>
      <c r="GI22">
        <f t="shared" si="13"/>
        <v>0</v>
      </c>
      <c r="GJ22">
        <f t="shared" si="13"/>
        <v>0</v>
      </c>
      <c r="GK22">
        <f t="shared" si="13"/>
        <v>0</v>
      </c>
      <c r="GL22">
        <f t="shared" si="13"/>
        <v>0</v>
      </c>
      <c r="GM22">
        <f t="shared" si="13"/>
        <v>0</v>
      </c>
      <c r="GN22">
        <f t="shared" si="13"/>
        <v>0</v>
      </c>
      <c r="GO22">
        <f t="shared" si="13"/>
        <v>0</v>
      </c>
      <c r="GP22">
        <f t="shared" si="13"/>
        <v>0</v>
      </c>
      <c r="GQ22">
        <f t="shared" si="13"/>
        <v>0</v>
      </c>
      <c r="GR22">
        <f t="shared" si="13"/>
        <v>0</v>
      </c>
      <c r="GS22">
        <f t="shared" si="13"/>
        <v>0</v>
      </c>
      <c r="GT22">
        <f t="shared" si="13"/>
        <v>0</v>
      </c>
      <c r="GU22">
        <f t="shared" si="13"/>
        <v>0</v>
      </c>
      <c r="GV22">
        <f t="shared" si="13"/>
        <v>0</v>
      </c>
      <c r="GW22">
        <f t="shared" si="13"/>
        <v>0</v>
      </c>
      <c r="GX22">
        <f t="shared" si="13"/>
        <v>0</v>
      </c>
    </row>
    <row r="24" spans="1:245" x14ac:dyDescent="0.2">
      <c r="A24">
        <v>4</v>
      </c>
      <c r="B24">
        <v>1</v>
      </c>
      <c r="D24">
        <f>ROW(A39)</f>
        <v>39</v>
      </c>
      <c r="F24" t="s">
        <v>13</v>
      </c>
      <c r="G24" t="s">
        <v>14</v>
      </c>
      <c r="H24" t="s">
        <v>3</v>
      </c>
      <c r="I24">
        <v>0</v>
      </c>
      <c r="K24">
        <v>0</v>
      </c>
      <c r="M24" t="s">
        <v>3</v>
      </c>
      <c r="S24">
        <v>0</v>
      </c>
      <c r="U24" t="s">
        <v>3</v>
      </c>
      <c r="V24">
        <v>0</v>
      </c>
      <c r="AB24" t="s">
        <v>3</v>
      </c>
      <c r="AC24" t="s">
        <v>3</v>
      </c>
      <c r="AD24" t="s">
        <v>3</v>
      </c>
      <c r="AE24" t="s">
        <v>3</v>
      </c>
      <c r="AF24" t="s">
        <v>3</v>
      </c>
      <c r="AG24" t="s">
        <v>3</v>
      </c>
      <c r="AP24" t="s">
        <v>3</v>
      </c>
      <c r="AQ24" t="s">
        <v>3</v>
      </c>
      <c r="AR24" t="s">
        <v>3</v>
      </c>
      <c r="AZ24" t="s">
        <v>3</v>
      </c>
      <c r="BB24" t="s">
        <v>3</v>
      </c>
      <c r="BC24" t="s">
        <v>3</v>
      </c>
      <c r="BD24" t="s">
        <v>3</v>
      </c>
      <c r="BE24" t="s">
        <v>3</v>
      </c>
      <c r="BF24" t="s">
        <v>3</v>
      </c>
      <c r="BG24" t="s">
        <v>3</v>
      </c>
      <c r="BH24" t="s">
        <v>3</v>
      </c>
      <c r="BI24" t="s">
        <v>3</v>
      </c>
      <c r="BJ24" t="s">
        <v>3</v>
      </c>
      <c r="BK24" t="s">
        <v>3</v>
      </c>
      <c r="BL24" t="s">
        <v>3</v>
      </c>
      <c r="BM24" t="s">
        <v>3</v>
      </c>
      <c r="BN24" t="s">
        <v>3</v>
      </c>
      <c r="BO24" t="s">
        <v>3</v>
      </c>
      <c r="BP24" t="s">
        <v>3</v>
      </c>
      <c r="BX24">
        <v>0</v>
      </c>
      <c r="CJ24">
        <v>0</v>
      </c>
    </row>
    <row r="26" spans="1:245" x14ac:dyDescent="0.2">
      <c r="A26">
        <v>52</v>
      </c>
      <c r="B26">
        <f t="shared" ref="B26:G26" si="14">B39</f>
        <v>1</v>
      </c>
      <c r="C26">
        <f t="shared" si="14"/>
        <v>4</v>
      </c>
      <c r="D26">
        <f t="shared" si="14"/>
        <v>24</v>
      </c>
      <c r="E26">
        <f t="shared" si="14"/>
        <v>0</v>
      </c>
      <c r="F26" t="str">
        <f t="shared" si="14"/>
        <v>Новый раздел</v>
      </c>
      <c r="G26" t="str">
        <f t="shared" si="14"/>
        <v>Помещение 312 Актовый зал</v>
      </c>
      <c r="O26">
        <f t="shared" ref="O26:AT26" si="15">O39</f>
        <v>336394.13</v>
      </c>
      <c r="P26">
        <f t="shared" si="15"/>
        <v>177844.64</v>
      </c>
      <c r="Q26">
        <f t="shared" si="15"/>
        <v>3050.01</v>
      </c>
      <c r="R26">
        <f t="shared" si="15"/>
        <v>1434.4</v>
      </c>
      <c r="S26">
        <f t="shared" si="15"/>
        <v>155499.48000000001</v>
      </c>
      <c r="T26">
        <f t="shared" si="15"/>
        <v>0</v>
      </c>
      <c r="U26">
        <f t="shared" si="15"/>
        <v>258.21300000000002</v>
      </c>
      <c r="V26">
        <f t="shared" si="15"/>
        <v>0</v>
      </c>
      <c r="W26">
        <f t="shared" si="15"/>
        <v>0</v>
      </c>
      <c r="X26">
        <f t="shared" si="15"/>
        <v>108849.65</v>
      </c>
      <c r="Y26">
        <f t="shared" si="15"/>
        <v>15549.95</v>
      </c>
      <c r="Z26">
        <f t="shared" si="15"/>
        <v>0</v>
      </c>
      <c r="AA26">
        <f t="shared" si="15"/>
        <v>0</v>
      </c>
      <c r="AB26">
        <f t="shared" si="15"/>
        <v>336394.13</v>
      </c>
      <c r="AC26">
        <f t="shared" si="15"/>
        <v>177844.64</v>
      </c>
      <c r="AD26">
        <f t="shared" si="15"/>
        <v>3050.01</v>
      </c>
      <c r="AE26">
        <f t="shared" si="15"/>
        <v>1434.4</v>
      </c>
      <c r="AF26">
        <f t="shared" si="15"/>
        <v>155499.48000000001</v>
      </c>
      <c r="AG26">
        <f t="shared" si="15"/>
        <v>0</v>
      </c>
      <c r="AH26">
        <f t="shared" si="15"/>
        <v>258.21300000000002</v>
      </c>
      <c r="AI26">
        <f t="shared" si="15"/>
        <v>0</v>
      </c>
      <c r="AJ26">
        <f t="shared" si="15"/>
        <v>0</v>
      </c>
      <c r="AK26">
        <f t="shared" si="15"/>
        <v>108849.65</v>
      </c>
      <c r="AL26">
        <f t="shared" si="15"/>
        <v>15549.95</v>
      </c>
      <c r="AM26">
        <f t="shared" si="15"/>
        <v>0</v>
      </c>
      <c r="AN26">
        <f t="shared" si="15"/>
        <v>0</v>
      </c>
      <c r="AO26">
        <f t="shared" si="15"/>
        <v>0</v>
      </c>
      <c r="AP26">
        <f t="shared" si="15"/>
        <v>0</v>
      </c>
      <c r="AQ26">
        <f t="shared" si="15"/>
        <v>0</v>
      </c>
      <c r="AR26">
        <f t="shared" si="15"/>
        <v>462342.88</v>
      </c>
      <c r="AS26">
        <f t="shared" si="15"/>
        <v>0</v>
      </c>
      <c r="AT26">
        <f t="shared" si="15"/>
        <v>0</v>
      </c>
      <c r="AU26">
        <f t="shared" ref="AU26:BZ26" si="16">AU39</f>
        <v>462342.88</v>
      </c>
      <c r="AV26">
        <f t="shared" si="16"/>
        <v>177844.64</v>
      </c>
      <c r="AW26">
        <f t="shared" si="16"/>
        <v>177844.64</v>
      </c>
      <c r="AX26">
        <f t="shared" si="16"/>
        <v>0</v>
      </c>
      <c r="AY26">
        <f t="shared" si="16"/>
        <v>177844.64</v>
      </c>
      <c r="AZ26">
        <f t="shared" si="16"/>
        <v>0</v>
      </c>
      <c r="BA26">
        <f t="shared" si="16"/>
        <v>0</v>
      </c>
      <c r="BB26">
        <f t="shared" si="16"/>
        <v>0</v>
      </c>
      <c r="BC26">
        <f t="shared" si="16"/>
        <v>0</v>
      </c>
      <c r="BD26">
        <f t="shared" si="16"/>
        <v>0</v>
      </c>
      <c r="BE26">
        <f t="shared" si="16"/>
        <v>0</v>
      </c>
      <c r="BF26">
        <f t="shared" si="16"/>
        <v>0</v>
      </c>
      <c r="BG26">
        <f t="shared" si="16"/>
        <v>0</v>
      </c>
      <c r="BH26">
        <f t="shared" si="16"/>
        <v>0</v>
      </c>
      <c r="BI26">
        <f t="shared" si="16"/>
        <v>0</v>
      </c>
      <c r="BJ26">
        <f t="shared" si="16"/>
        <v>0</v>
      </c>
      <c r="BK26">
        <f t="shared" si="16"/>
        <v>0</v>
      </c>
      <c r="BL26">
        <f t="shared" si="16"/>
        <v>0</v>
      </c>
      <c r="BM26">
        <f t="shared" si="16"/>
        <v>0</v>
      </c>
      <c r="BN26">
        <f t="shared" si="16"/>
        <v>0</v>
      </c>
      <c r="BO26">
        <f t="shared" si="16"/>
        <v>0</v>
      </c>
      <c r="BP26">
        <f t="shared" si="16"/>
        <v>0</v>
      </c>
      <c r="BQ26">
        <f t="shared" si="16"/>
        <v>0</v>
      </c>
      <c r="BR26">
        <f t="shared" si="16"/>
        <v>0</v>
      </c>
      <c r="BS26">
        <f t="shared" si="16"/>
        <v>0</v>
      </c>
      <c r="BT26">
        <f t="shared" si="16"/>
        <v>0</v>
      </c>
      <c r="BU26">
        <f t="shared" si="16"/>
        <v>0</v>
      </c>
      <c r="BV26">
        <f t="shared" si="16"/>
        <v>0</v>
      </c>
      <c r="BW26">
        <f t="shared" si="16"/>
        <v>0</v>
      </c>
      <c r="BX26">
        <f t="shared" si="16"/>
        <v>0</v>
      </c>
      <c r="BY26">
        <f t="shared" si="16"/>
        <v>0</v>
      </c>
      <c r="BZ26">
        <f t="shared" si="16"/>
        <v>0</v>
      </c>
      <c r="CA26">
        <f t="shared" ref="CA26:DF26" si="17">CA39</f>
        <v>462342.88</v>
      </c>
      <c r="CB26">
        <f t="shared" si="17"/>
        <v>0</v>
      </c>
      <c r="CC26">
        <f t="shared" si="17"/>
        <v>0</v>
      </c>
      <c r="CD26">
        <f t="shared" si="17"/>
        <v>462342.88</v>
      </c>
      <c r="CE26">
        <f t="shared" si="17"/>
        <v>177844.64</v>
      </c>
      <c r="CF26">
        <f t="shared" si="17"/>
        <v>177844.64</v>
      </c>
      <c r="CG26">
        <f t="shared" si="17"/>
        <v>0</v>
      </c>
      <c r="CH26">
        <f t="shared" si="17"/>
        <v>177844.64</v>
      </c>
      <c r="CI26">
        <f t="shared" si="17"/>
        <v>0</v>
      </c>
      <c r="CJ26">
        <f t="shared" si="17"/>
        <v>0</v>
      </c>
      <c r="CK26">
        <f t="shared" si="17"/>
        <v>0</v>
      </c>
      <c r="CL26">
        <f t="shared" si="17"/>
        <v>0</v>
      </c>
      <c r="CM26">
        <f t="shared" si="17"/>
        <v>0</v>
      </c>
      <c r="CN26">
        <f t="shared" si="17"/>
        <v>0</v>
      </c>
      <c r="CO26">
        <f t="shared" si="17"/>
        <v>0</v>
      </c>
      <c r="CP26">
        <f t="shared" si="17"/>
        <v>0</v>
      </c>
      <c r="CQ26">
        <f t="shared" si="17"/>
        <v>0</v>
      </c>
      <c r="CR26">
        <f t="shared" si="17"/>
        <v>0</v>
      </c>
      <c r="CS26">
        <f t="shared" si="17"/>
        <v>0</v>
      </c>
      <c r="CT26">
        <f t="shared" si="17"/>
        <v>0</v>
      </c>
      <c r="CU26">
        <f t="shared" si="17"/>
        <v>0</v>
      </c>
      <c r="CV26">
        <f t="shared" si="17"/>
        <v>0</v>
      </c>
      <c r="CW26">
        <f t="shared" si="17"/>
        <v>0</v>
      </c>
      <c r="CX26">
        <f t="shared" si="17"/>
        <v>0</v>
      </c>
      <c r="CY26">
        <f t="shared" si="17"/>
        <v>0</v>
      </c>
      <c r="CZ26">
        <f t="shared" si="17"/>
        <v>0</v>
      </c>
      <c r="DA26">
        <f t="shared" si="17"/>
        <v>0</v>
      </c>
      <c r="DB26">
        <f t="shared" si="17"/>
        <v>0</v>
      </c>
      <c r="DC26">
        <f t="shared" si="17"/>
        <v>0</v>
      </c>
      <c r="DD26">
        <f t="shared" si="17"/>
        <v>0</v>
      </c>
      <c r="DE26">
        <f t="shared" si="17"/>
        <v>0</v>
      </c>
      <c r="DF26">
        <f t="shared" si="17"/>
        <v>0</v>
      </c>
      <c r="DG26">
        <f t="shared" ref="DG26:EL26" si="18">DG39</f>
        <v>0</v>
      </c>
      <c r="DH26">
        <f t="shared" si="18"/>
        <v>0</v>
      </c>
      <c r="DI26">
        <f t="shared" si="18"/>
        <v>0</v>
      </c>
      <c r="DJ26">
        <f t="shared" si="18"/>
        <v>0</v>
      </c>
      <c r="DK26">
        <f t="shared" si="18"/>
        <v>0</v>
      </c>
      <c r="DL26">
        <f t="shared" si="18"/>
        <v>0</v>
      </c>
      <c r="DM26">
        <f t="shared" si="18"/>
        <v>0</v>
      </c>
      <c r="DN26">
        <f t="shared" si="18"/>
        <v>0</v>
      </c>
      <c r="DO26">
        <f t="shared" si="18"/>
        <v>0</v>
      </c>
      <c r="DP26">
        <f t="shared" si="18"/>
        <v>0</v>
      </c>
      <c r="DQ26">
        <f t="shared" si="18"/>
        <v>0</v>
      </c>
      <c r="DR26">
        <f t="shared" si="18"/>
        <v>0</v>
      </c>
      <c r="DS26">
        <f t="shared" si="18"/>
        <v>0</v>
      </c>
      <c r="DT26">
        <f t="shared" si="18"/>
        <v>0</v>
      </c>
      <c r="DU26">
        <f t="shared" si="18"/>
        <v>0</v>
      </c>
      <c r="DV26">
        <f t="shared" si="18"/>
        <v>0</v>
      </c>
      <c r="DW26">
        <f t="shared" si="18"/>
        <v>0</v>
      </c>
      <c r="DX26">
        <f t="shared" si="18"/>
        <v>0</v>
      </c>
      <c r="DY26">
        <f t="shared" si="18"/>
        <v>0</v>
      </c>
      <c r="DZ26">
        <f t="shared" si="18"/>
        <v>0</v>
      </c>
      <c r="EA26">
        <f t="shared" si="18"/>
        <v>0</v>
      </c>
      <c r="EB26">
        <f t="shared" si="18"/>
        <v>0</v>
      </c>
      <c r="EC26">
        <f t="shared" si="18"/>
        <v>0</v>
      </c>
      <c r="ED26">
        <f t="shared" si="18"/>
        <v>0</v>
      </c>
      <c r="EE26">
        <f t="shared" si="18"/>
        <v>0</v>
      </c>
      <c r="EF26">
        <f t="shared" si="18"/>
        <v>0</v>
      </c>
      <c r="EG26">
        <f t="shared" si="18"/>
        <v>0</v>
      </c>
      <c r="EH26">
        <f t="shared" si="18"/>
        <v>0</v>
      </c>
      <c r="EI26">
        <f t="shared" si="18"/>
        <v>0</v>
      </c>
      <c r="EJ26">
        <f t="shared" si="18"/>
        <v>0</v>
      </c>
      <c r="EK26">
        <f t="shared" si="18"/>
        <v>0</v>
      </c>
      <c r="EL26">
        <f t="shared" si="18"/>
        <v>0</v>
      </c>
      <c r="EM26">
        <f t="shared" ref="EM26:FR26" si="19">EM39</f>
        <v>0</v>
      </c>
      <c r="EN26">
        <f t="shared" si="19"/>
        <v>0</v>
      </c>
      <c r="EO26">
        <f t="shared" si="19"/>
        <v>0</v>
      </c>
      <c r="EP26">
        <f t="shared" si="19"/>
        <v>0</v>
      </c>
      <c r="EQ26">
        <f t="shared" si="19"/>
        <v>0</v>
      </c>
      <c r="ER26">
        <f t="shared" si="19"/>
        <v>0</v>
      </c>
      <c r="ES26">
        <f t="shared" si="19"/>
        <v>0</v>
      </c>
      <c r="ET26">
        <f t="shared" si="19"/>
        <v>0</v>
      </c>
      <c r="EU26">
        <f t="shared" si="19"/>
        <v>0</v>
      </c>
      <c r="EV26">
        <f t="shared" si="19"/>
        <v>0</v>
      </c>
      <c r="EW26">
        <f t="shared" si="19"/>
        <v>0</v>
      </c>
      <c r="EX26">
        <f t="shared" si="19"/>
        <v>0</v>
      </c>
      <c r="EY26">
        <f t="shared" si="19"/>
        <v>0</v>
      </c>
      <c r="EZ26">
        <f t="shared" si="19"/>
        <v>0</v>
      </c>
      <c r="FA26">
        <f t="shared" si="19"/>
        <v>0</v>
      </c>
      <c r="FB26">
        <f t="shared" si="19"/>
        <v>0</v>
      </c>
      <c r="FC26">
        <f t="shared" si="19"/>
        <v>0</v>
      </c>
      <c r="FD26">
        <f t="shared" si="19"/>
        <v>0</v>
      </c>
      <c r="FE26">
        <f t="shared" si="19"/>
        <v>0</v>
      </c>
      <c r="FF26">
        <f t="shared" si="19"/>
        <v>0</v>
      </c>
      <c r="FG26">
        <f t="shared" si="19"/>
        <v>0</v>
      </c>
      <c r="FH26">
        <f t="shared" si="19"/>
        <v>0</v>
      </c>
      <c r="FI26">
        <f t="shared" si="19"/>
        <v>0</v>
      </c>
      <c r="FJ26">
        <f t="shared" si="19"/>
        <v>0</v>
      </c>
      <c r="FK26">
        <f t="shared" si="19"/>
        <v>0</v>
      </c>
      <c r="FL26">
        <f t="shared" si="19"/>
        <v>0</v>
      </c>
      <c r="FM26">
        <f t="shared" si="19"/>
        <v>0</v>
      </c>
      <c r="FN26">
        <f t="shared" si="19"/>
        <v>0</v>
      </c>
      <c r="FO26">
        <f t="shared" si="19"/>
        <v>0</v>
      </c>
      <c r="FP26">
        <f t="shared" si="19"/>
        <v>0</v>
      </c>
      <c r="FQ26">
        <f t="shared" si="19"/>
        <v>0</v>
      </c>
      <c r="FR26">
        <f t="shared" si="19"/>
        <v>0</v>
      </c>
      <c r="FS26">
        <f t="shared" ref="FS26:GX26" si="20">FS39</f>
        <v>0</v>
      </c>
      <c r="FT26">
        <f t="shared" si="20"/>
        <v>0</v>
      </c>
      <c r="FU26">
        <f t="shared" si="20"/>
        <v>0</v>
      </c>
      <c r="FV26">
        <f t="shared" si="20"/>
        <v>0</v>
      </c>
      <c r="FW26">
        <f t="shared" si="20"/>
        <v>0</v>
      </c>
      <c r="FX26">
        <f t="shared" si="20"/>
        <v>0</v>
      </c>
      <c r="FY26">
        <f t="shared" si="20"/>
        <v>0</v>
      </c>
      <c r="FZ26">
        <f t="shared" si="20"/>
        <v>0</v>
      </c>
      <c r="GA26">
        <f t="shared" si="20"/>
        <v>0</v>
      </c>
      <c r="GB26">
        <f t="shared" si="20"/>
        <v>0</v>
      </c>
      <c r="GC26">
        <f t="shared" si="20"/>
        <v>0</v>
      </c>
      <c r="GD26">
        <f t="shared" si="20"/>
        <v>0</v>
      </c>
      <c r="GE26">
        <f t="shared" si="20"/>
        <v>0</v>
      </c>
      <c r="GF26">
        <f t="shared" si="20"/>
        <v>0</v>
      </c>
      <c r="GG26">
        <f t="shared" si="20"/>
        <v>0</v>
      </c>
      <c r="GH26">
        <f t="shared" si="20"/>
        <v>0</v>
      </c>
      <c r="GI26">
        <f t="shared" si="20"/>
        <v>0</v>
      </c>
      <c r="GJ26">
        <f t="shared" si="20"/>
        <v>0</v>
      </c>
      <c r="GK26">
        <f t="shared" si="20"/>
        <v>0</v>
      </c>
      <c r="GL26">
        <f t="shared" si="20"/>
        <v>0</v>
      </c>
      <c r="GM26">
        <f t="shared" si="20"/>
        <v>0</v>
      </c>
      <c r="GN26">
        <f t="shared" si="20"/>
        <v>0</v>
      </c>
      <c r="GO26">
        <f t="shared" si="20"/>
        <v>0</v>
      </c>
      <c r="GP26">
        <f t="shared" si="20"/>
        <v>0</v>
      </c>
      <c r="GQ26">
        <f t="shared" si="20"/>
        <v>0</v>
      </c>
      <c r="GR26">
        <f t="shared" si="20"/>
        <v>0</v>
      </c>
      <c r="GS26">
        <f t="shared" si="20"/>
        <v>0</v>
      </c>
      <c r="GT26">
        <f t="shared" si="20"/>
        <v>0</v>
      </c>
      <c r="GU26">
        <f t="shared" si="20"/>
        <v>0</v>
      </c>
      <c r="GV26">
        <f t="shared" si="20"/>
        <v>0</v>
      </c>
      <c r="GW26">
        <f t="shared" si="20"/>
        <v>0</v>
      </c>
      <c r="GX26">
        <f t="shared" si="20"/>
        <v>0</v>
      </c>
    </row>
    <row r="28" spans="1:245" x14ac:dyDescent="0.2">
      <c r="A28">
        <v>17</v>
      </c>
      <c r="B28">
        <v>1</v>
      </c>
      <c r="C28">
        <f>ROW(SmtRes!A1)</f>
        <v>1</v>
      </c>
      <c r="D28">
        <f>ROW(EtalonRes!A1)</f>
        <v>1</v>
      </c>
      <c r="E28" t="s">
        <v>15</v>
      </c>
      <c r="F28" t="s">
        <v>16</v>
      </c>
      <c r="G28" t="s">
        <v>17</v>
      </c>
      <c r="H28" t="s">
        <v>18</v>
      </c>
      <c r="I28">
        <f>ROUND(10/100,9)</f>
        <v>0.1</v>
      </c>
      <c r="J28">
        <v>0</v>
      </c>
      <c r="K28">
        <f>ROUND(10/100,9)</f>
        <v>0.1</v>
      </c>
      <c r="O28">
        <f t="shared" ref="O28:O37" si="21">ROUND(CP28,2)</f>
        <v>271.05</v>
      </c>
      <c r="P28">
        <f t="shared" ref="P28:P37" si="22">ROUND(CQ28*I28,2)</f>
        <v>0</v>
      </c>
      <c r="Q28">
        <f t="shared" ref="Q28:Q37" si="23">ROUND(CR28*I28,2)</f>
        <v>0</v>
      </c>
      <c r="R28">
        <f t="shared" ref="R28:R37" si="24">ROUND(CS28*I28,2)</f>
        <v>0</v>
      </c>
      <c r="S28">
        <f t="shared" ref="S28:S37" si="25">ROUND(CT28*I28,2)</f>
        <v>271.05</v>
      </c>
      <c r="T28">
        <f t="shared" ref="T28:T37" si="26">ROUND(CU28*I28,2)</f>
        <v>0</v>
      </c>
      <c r="U28">
        <f t="shared" ref="U28:U37" si="27">CV28*I28</f>
        <v>0.58399999999999996</v>
      </c>
      <c r="V28">
        <f t="shared" ref="V28:V37" si="28">CW28*I28</f>
        <v>0</v>
      </c>
      <c r="W28">
        <f t="shared" ref="W28:W37" si="29">ROUND(CX28*I28,2)</f>
        <v>0</v>
      </c>
      <c r="X28">
        <f t="shared" ref="X28:X37" si="30">ROUND(CY28,2)</f>
        <v>189.74</v>
      </c>
      <c r="Y28">
        <f t="shared" ref="Y28:Y37" si="31">ROUND(CZ28,2)</f>
        <v>27.11</v>
      </c>
      <c r="AA28">
        <v>35364244</v>
      </c>
      <c r="AB28">
        <f t="shared" ref="AB28:AB37" si="32">ROUND((AC28+AD28+AF28),6)</f>
        <v>2710.46</v>
      </c>
      <c r="AC28">
        <f t="shared" ref="AC28:AC34" si="33">ROUND((ES28),6)</f>
        <v>0</v>
      </c>
      <c r="AD28">
        <f t="shared" ref="AD28:AD34" si="34">ROUND((((ET28)-(EU28))+AE28),6)</f>
        <v>0</v>
      </c>
      <c r="AE28">
        <f t="shared" ref="AE28:AF34" si="35">ROUND((EU28),6)</f>
        <v>0</v>
      </c>
      <c r="AF28">
        <f t="shared" si="35"/>
        <v>2710.46</v>
      </c>
      <c r="AG28">
        <f t="shared" ref="AG28:AG37" si="36">ROUND((AP28),6)</f>
        <v>0</v>
      </c>
      <c r="AH28">
        <f t="shared" ref="AH28:AI34" si="37">(EW28)</f>
        <v>5.84</v>
      </c>
      <c r="AI28">
        <f t="shared" si="37"/>
        <v>0</v>
      </c>
      <c r="AJ28">
        <f t="shared" ref="AJ28:AJ37" si="38">(AS28)</f>
        <v>0</v>
      </c>
      <c r="AK28">
        <v>2710.46</v>
      </c>
      <c r="AL28">
        <v>0</v>
      </c>
      <c r="AM28">
        <v>0</v>
      </c>
      <c r="AN28">
        <v>0</v>
      </c>
      <c r="AO28">
        <v>2710.46</v>
      </c>
      <c r="AP28">
        <v>0</v>
      </c>
      <c r="AQ28">
        <v>5.84</v>
      </c>
      <c r="AR28">
        <v>0</v>
      </c>
      <c r="AS28">
        <v>0</v>
      </c>
      <c r="AT28">
        <v>70</v>
      </c>
      <c r="AU28">
        <v>10</v>
      </c>
      <c r="AV28">
        <v>1</v>
      </c>
      <c r="AW28">
        <v>1</v>
      </c>
      <c r="AZ28">
        <v>1</v>
      </c>
      <c r="BA28">
        <v>1</v>
      </c>
      <c r="BB28">
        <v>1</v>
      </c>
      <c r="BC28">
        <v>1</v>
      </c>
      <c r="BD28" t="s">
        <v>3</v>
      </c>
      <c r="BE28" t="s">
        <v>3</v>
      </c>
      <c r="BF28" t="s">
        <v>3</v>
      </c>
      <c r="BG28" t="s">
        <v>3</v>
      </c>
      <c r="BH28">
        <v>0</v>
      </c>
      <c r="BI28">
        <v>4</v>
      </c>
      <c r="BJ28" t="s">
        <v>19</v>
      </c>
      <c r="BM28">
        <v>0</v>
      </c>
      <c r="BN28">
        <v>0</v>
      </c>
      <c r="BO28" t="s">
        <v>3</v>
      </c>
      <c r="BP28">
        <v>0</v>
      </c>
      <c r="BQ28">
        <v>1</v>
      </c>
      <c r="BR28">
        <v>0</v>
      </c>
      <c r="BS28">
        <v>1</v>
      </c>
      <c r="BT28">
        <v>1</v>
      </c>
      <c r="BU28">
        <v>1</v>
      </c>
      <c r="BV28">
        <v>1</v>
      </c>
      <c r="BW28">
        <v>1</v>
      </c>
      <c r="BX28">
        <v>1</v>
      </c>
      <c r="BY28" t="s">
        <v>3</v>
      </c>
      <c r="BZ28">
        <v>70</v>
      </c>
      <c r="CA28">
        <v>10</v>
      </c>
      <c r="CB28" t="s">
        <v>3</v>
      </c>
      <c r="CE28">
        <v>0</v>
      </c>
      <c r="CF28">
        <v>0</v>
      </c>
      <c r="CG28">
        <v>0</v>
      </c>
      <c r="CM28">
        <v>0</v>
      </c>
      <c r="CN28" t="s">
        <v>3</v>
      </c>
      <c r="CO28">
        <v>0</v>
      </c>
      <c r="CP28">
        <f t="shared" ref="CP28:CP37" si="39">(P28+Q28+S28)</f>
        <v>271.05</v>
      </c>
      <c r="CQ28">
        <f t="shared" ref="CQ28:CQ37" si="40">(AC28*BC28*AW28)</f>
        <v>0</v>
      </c>
      <c r="CR28">
        <f t="shared" ref="CR28:CR34" si="41">((((ET28)*BB28-(EU28)*BS28)+AE28*BS28)*AV28)</f>
        <v>0</v>
      </c>
      <c r="CS28">
        <f t="shared" ref="CS28:CS37" si="42">(AE28*BS28*AV28)</f>
        <v>0</v>
      </c>
      <c r="CT28">
        <f t="shared" ref="CT28:CT37" si="43">(AF28*BA28*AV28)</f>
        <v>2710.46</v>
      </c>
      <c r="CU28">
        <f t="shared" ref="CU28:CU37" si="44">AG28</f>
        <v>0</v>
      </c>
      <c r="CV28">
        <f t="shared" ref="CV28:CV37" si="45">(AH28*AV28)</f>
        <v>5.84</v>
      </c>
      <c r="CW28">
        <f t="shared" ref="CW28:CW37" si="46">AI28</f>
        <v>0</v>
      </c>
      <c r="CX28">
        <f t="shared" ref="CX28:CX37" si="47">AJ28</f>
        <v>0</v>
      </c>
      <c r="CY28">
        <f t="shared" ref="CY28:CY37" si="48">((S28*BZ28)/100)</f>
        <v>189.73500000000001</v>
      </c>
      <c r="CZ28">
        <f t="shared" ref="CZ28:CZ37" si="49">((S28*CA28)/100)</f>
        <v>27.105</v>
      </c>
      <c r="DC28" t="s">
        <v>3</v>
      </c>
      <c r="DD28" t="s">
        <v>3</v>
      </c>
      <c r="DE28" t="s">
        <v>3</v>
      </c>
      <c r="DF28" t="s">
        <v>3</v>
      </c>
      <c r="DG28" t="s">
        <v>3</v>
      </c>
      <c r="DH28" t="s">
        <v>3</v>
      </c>
      <c r="DI28" t="s">
        <v>3</v>
      </c>
      <c r="DJ28" t="s">
        <v>3</v>
      </c>
      <c r="DK28" t="s">
        <v>3</v>
      </c>
      <c r="DL28" t="s">
        <v>3</v>
      </c>
      <c r="DM28" t="s">
        <v>3</v>
      </c>
      <c r="DN28">
        <v>0</v>
      </c>
      <c r="DO28">
        <v>0</v>
      </c>
      <c r="DP28">
        <v>1</v>
      </c>
      <c r="DQ28">
        <v>1</v>
      </c>
      <c r="DU28">
        <v>1010</v>
      </c>
      <c r="DV28" t="s">
        <v>18</v>
      </c>
      <c r="DW28" t="s">
        <v>18</v>
      </c>
      <c r="DX28">
        <v>100</v>
      </c>
      <c r="DZ28" t="s">
        <v>3</v>
      </c>
      <c r="EA28" t="s">
        <v>3</v>
      </c>
      <c r="EB28" t="s">
        <v>3</v>
      </c>
      <c r="EC28" t="s">
        <v>3</v>
      </c>
      <c r="EE28">
        <v>35096056</v>
      </c>
      <c r="EF28">
        <v>1</v>
      </c>
      <c r="EG28" t="s">
        <v>20</v>
      </c>
      <c r="EH28">
        <v>0</v>
      </c>
      <c r="EI28" t="s">
        <v>3</v>
      </c>
      <c r="EJ28">
        <v>4</v>
      </c>
      <c r="EK28">
        <v>0</v>
      </c>
      <c r="EL28" t="s">
        <v>21</v>
      </c>
      <c r="EM28" t="s">
        <v>22</v>
      </c>
      <c r="EO28" t="s">
        <v>3</v>
      </c>
      <c r="EQ28">
        <v>0</v>
      </c>
      <c r="ER28">
        <v>2710.46</v>
      </c>
      <c r="ES28">
        <v>0</v>
      </c>
      <c r="ET28">
        <v>0</v>
      </c>
      <c r="EU28">
        <v>0</v>
      </c>
      <c r="EV28">
        <v>2710.46</v>
      </c>
      <c r="EW28">
        <v>5.84</v>
      </c>
      <c r="EX28">
        <v>0</v>
      </c>
      <c r="EY28">
        <v>0</v>
      </c>
      <c r="FQ28">
        <v>0</v>
      </c>
      <c r="FR28">
        <v>0</v>
      </c>
      <c r="FS28">
        <v>0</v>
      </c>
      <c r="FX28">
        <v>70</v>
      </c>
      <c r="FY28">
        <v>10</v>
      </c>
      <c r="GA28" t="s">
        <v>3</v>
      </c>
      <c r="GD28">
        <v>0</v>
      </c>
      <c r="GF28">
        <v>-931379651</v>
      </c>
      <c r="GG28">
        <v>2</v>
      </c>
      <c r="GH28">
        <v>1</v>
      </c>
      <c r="GI28">
        <v>-2</v>
      </c>
      <c r="GJ28">
        <v>0</v>
      </c>
      <c r="GK28">
        <f>ROUND(R28*(R12)/100,2)</f>
        <v>0</v>
      </c>
      <c r="GL28">
        <f t="shared" ref="GL28:GL37" si="50">ROUND(IF(AND(BH28=3,BI28=3,FS28&lt;&gt;0),P28,0),2)</f>
        <v>0</v>
      </c>
      <c r="GM28">
        <f t="shared" ref="GM28:GM37" si="51">ROUND(O28+X28+Y28+GK28,2)+GX28</f>
        <v>487.9</v>
      </c>
      <c r="GN28">
        <f t="shared" ref="GN28:GN37" si="52">IF(OR(BI28=0,BI28=1),GM28-GX28,0)</f>
        <v>0</v>
      </c>
      <c r="GO28">
        <f t="shared" ref="GO28:GO37" si="53">IF(BI28=2,GM28-GX28,0)</f>
        <v>0</v>
      </c>
      <c r="GP28">
        <f t="shared" ref="GP28:GP37" si="54">IF(BI28=4,GM28-GX28,0)</f>
        <v>487.9</v>
      </c>
      <c r="GR28">
        <v>0</v>
      </c>
      <c r="GS28">
        <v>3</v>
      </c>
      <c r="GT28">
        <v>0</v>
      </c>
      <c r="GU28" t="s">
        <v>3</v>
      </c>
      <c r="GV28">
        <f t="shared" ref="GV28:GV37" si="55">ROUND((GT28),6)</f>
        <v>0</v>
      </c>
      <c r="GW28">
        <v>1</v>
      </c>
      <c r="GX28">
        <f t="shared" ref="GX28:GX37" si="56">ROUND(HC28*I28,2)</f>
        <v>0</v>
      </c>
      <c r="HA28">
        <v>0</v>
      </c>
      <c r="HB28">
        <v>0</v>
      </c>
      <c r="HC28">
        <f t="shared" ref="HC28:HC37" si="57">GV28*GW28</f>
        <v>0</v>
      </c>
      <c r="HE28" t="s">
        <v>3</v>
      </c>
      <c r="HF28" t="s">
        <v>3</v>
      </c>
      <c r="HM28" t="s">
        <v>3</v>
      </c>
      <c r="HN28" t="s">
        <v>3</v>
      </c>
      <c r="HO28" t="s">
        <v>3</v>
      </c>
      <c r="HP28" t="s">
        <v>3</v>
      </c>
      <c r="HQ28" t="s">
        <v>3</v>
      </c>
      <c r="HS28">
        <v>0</v>
      </c>
      <c r="IK28">
        <v>0</v>
      </c>
    </row>
    <row r="29" spans="1:245" x14ac:dyDescent="0.2">
      <c r="A29">
        <v>17</v>
      </c>
      <c r="B29">
        <v>1</v>
      </c>
      <c r="C29">
        <f>ROW(SmtRes!A14)</f>
        <v>14</v>
      </c>
      <c r="D29">
        <f>ROW(EtalonRes!A14)</f>
        <v>14</v>
      </c>
      <c r="E29" t="s">
        <v>23</v>
      </c>
      <c r="F29" t="s">
        <v>24</v>
      </c>
      <c r="G29" t="s">
        <v>25</v>
      </c>
      <c r="H29" t="s">
        <v>26</v>
      </c>
      <c r="I29">
        <f>ROUND(315/100,9)</f>
        <v>3.15</v>
      </c>
      <c r="J29">
        <v>0</v>
      </c>
      <c r="K29">
        <f>ROUND(315/100,9)</f>
        <v>3.15</v>
      </c>
      <c r="O29">
        <f t="shared" si="21"/>
        <v>182312.64</v>
      </c>
      <c r="P29">
        <f t="shared" si="22"/>
        <v>98354.78</v>
      </c>
      <c r="Q29">
        <f t="shared" si="23"/>
        <v>212.31</v>
      </c>
      <c r="R29">
        <f t="shared" si="24"/>
        <v>2.93</v>
      </c>
      <c r="S29">
        <f t="shared" si="25"/>
        <v>83745.55</v>
      </c>
      <c r="T29">
        <f t="shared" si="26"/>
        <v>0</v>
      </c>
      <c r="U29">
        <f t="shared" si="27"/>
        <v>147.357</v>
      </c>
      <c r="V29">
        <f t="shared" si="28"/>
        <v>0</v>
      </c>
      <c r="W29">
        <f t="shared" si="29"/>
        <v>0</v>
      </c>
      <c r="X29">
        <f t="shared" si="30"/>
        <v>58621.89</v>
      </c>
      <c r="Y29">
        <f t="shared" si="31"/>
        <v>8374.56</v>
      </c>
      <c r="AA29">
        <v>35364244</v>
      </c>
      <c r="AB29">
        <f t="shared" si="32"/>
        <v>57877.03</v>
      </c>
      <c r="AC29">
        <f t="shared" si="33"/>
        <v>31223.74</v>
      </c>
      <c r="AD29">
        <f t="shared" si="34"/>
        <v>67.400000000000006</v>
      </c>
      <c r="AE29">
        <f t="shared" si="35"/>
        <v>0.93</v>
      </c>
      <c r="AF29">
        <f t="shared" si="35"/>
        <v>26585.89</v>
      </c>
      <c r="AG29">
        <f t="shared" si="36"/>
        <v>0</v>
      </c>
      <c r="AH29">
        <f t="shared" si="37"/>
        <v>46.78</v>
      </c>
      <c r="AI29">
        <f t="shared" si="37"/>
        <v>0</v>
      </c>
      <c r="AJ29">
        <f t="shared" si="38"/>
        <v>0</v>
      </c>
      <c r="AK29">
        <v>57877.03</v>
      </c>
      <c r="AL29">
        <v>31223.74</v>
      </c>
      <c r="AM29">
        <v>67.400000000000006</v>
      </c>
      <c r="AN29">
        <v>0.93</v>
      </c>
      <c r="AO29">
        <v>26585.89</v>
      </c>
      <c r="AP29">
        <v>0</v>
      </c>
      <c r="AQ29">
        <v>46.78</v>
      </c>
      <c r="AR29">
        <v>0</v>
      </c>
      <c r="AS29">
        <v>0</v>
      </c>
      <c r="AT29">
        <v>70</v>
      </c>
      <c r="AU29">
        <v>10</v>
      </c>
      <c r="AV29">
        <v>1</v>
      </c>
      <c r="AW29">
        <v>1</v>
      </c>
      <c r="AZ29">
        <v>1</v>
      </c>
      <c r="BA29">
        <v>1</v>
      </c>
      <c r="BB29">
        <v>1</v>
      </c>
      <c r="BC29">
        <v>1</v>
      </c>
      <c r="BD29" t="s">
        <v>3</v>
      </c>
      <c r="BE29" t="s">
        <v>3</v>
      </c>
      <c r="BF29" t="s">
        <v>3</v>
      </c>
      <c r="BG29" t="s">
        <v>3</v>
      </c>
      <c r="BH29">
        <v>0</v>
      </c>
      <c r="BI29">
        <v>4</v>
      </c>
      <c r="BJ29" t="s">
        <v>27</v>
      </c>
      <c r="BM29">
        <v>0</v>
      </c>
      <c r="BN29">
        <v>0</v>
      </c>
      <c r="BO29" t="s">
        <v>3</v>
      </c>
      <c r="BP29">
        <v>0</v>
      </c>
      <c r="BQ29">
        <v>1</v>
      </c>
      <c r="BR29">
        <v>0</v>
      </c>
      <c r="BS29">
        <v>1</v>
      </c>
      <c r="BT29">
        <v>1</v>
      </c>
      <c r="BU29">
        <v>1</v>
      </c>
      <c r="BV29">
        <v>1</v>
      </c>
      <c r="BW29">
        <v>1</v>
      </c>
      <c r="BX29">
        <v>1</v>
      </c>
      <c r="BY29" t="s">
        <v>3</v>
      </c>
      <c r="BZ29">
        <v>70</v>
      </c>
      <c r="CA29">
        <v>10</v>
      </c>
      <c r="CB29" t="s">
        <v>3</v>
      </c>
      <c r="CE29">
        <v>0</v>
      </c>
      <c r="CF29">
        <v>0</v>
      </c>
      <c r="CG29">
        <v>0</v>
      </c>
      <c r="CM29">
        <v>0</v>
      </c>
      <c r="CN29" t="s">
        <v>3</v>
      </c>
      <c r="CO29">
        <v>0</v>
      </c>
      <c r="CP29">
        <f t="shared" si="39"/>
        <v>182312.64</v>
      </c>
      <c r="CQ29">
        <f t="shared" si="40"/>
        <v>31223.74</v>
      </c>
      <c r="CR29">
        <f t="shared" si="41"/>
        <v>67.400000000000006</v>
      </c>
      <c r="CS29">
        <f t="shared" si="42"/>
        <v>0.93</v>
      </c>
      <c r="CT29">
        <f t="shared" si="43"/>
        <v>26585.89</v>
      </c>
      <c r="CU29">
        <f t="shared" si="44"/>
        <v>0</v>
      </c>
      <c r="CV29">
        <f t="shared" si="45"/>
        <v>46.78</v>
      </c>
      <c r="CW29">
        <f t="shared" si="46"/>
        <v>0</v>
      </c>
      <c r="CX29">
        <f t="shared" si="47"/>
        <v>0</v>
      </c>
      <c r="CY29">
        <f t="shared" si="48"/>
        <v>58621.885000000002</v>
      </c>
      <c r="CZ29">
        <f t="shared" si="49"/>
        <v>8374.5550000000003</v>
      </c>
      <c r="DC29" t="s">
        <v>3</v>
      </c>
      <c r="DD29" t="s">
        <v>3</v>
      </c>
      <c r="DE29" t="s">
        <v>3</v>
      </c>
      <c r="DF29" t="s">
        <v>3</v>
      </c>
      <c r="DG29" t="s">
        <v>3</v>
      </c>
      <c r="DH29" t="s">
        <v>3</v>
      </c>
      <c r="DI29" t="s">
        <v>3</v>
      </c>
      <c r="DJ29" t="s">
        <v>3</v>
      </c>
      <c r="DK29" t="s">
        <v>3</v>
      </c>
      <c r="DL29" t="s">
        <v>3</v>
      </c>
      <c r="DM29" t="s">
        <v>3</v>
      </c>
      <c r="DN29">
        <v>0</v>
      </c>
      <c r="DO29">
        <v>0</v>
      </c>
      <c r="DP29">
        <v>1</v>
      </c>
      <c r="DQ29">
        <v>1</v>
      </c>
      <c r="DU29">
        <v>1003</v>
      </c>
      <c r="DV29" t="s">
        <v>26</v>
      </c>
      <c r="DW29" t="s">
        <v>26</v>
      </c>
      <c r="DX29">
        <v>100</v>
      </c>
      <c r="DZ29" t="s">
        <v>3</v>
      </c>
      <c r="EA29" t="s">
        <v>3</v>
      </c>
      <c r="EB29" t="s">
        <v>3</v>
      </c>
      <c r="EC29" t="s">
        <v>3</v>
      </c>
      <c r="EE29">
        <v>35096056</v>
      </c>
      <c r="EF29">
        <v>1</v>
      </c>
      <c r="EG29" t="s">
        <v>20</v>
      </c>
      <c r="EH29">
        <v>0</v>
      </c>
      <c r="EI29" t="s">
        <v>3</v>
      </c>
      <c r="EJ29">
        <v>4</v>
      </c>
      <c r="EK29">
        <v>0</v>
      </c>
      <c r="EL29" t="s">
        <v>21</v>
      </c>
      <c r="EM29" t="s">
        <v>22</v>
      </c>
      <c r="EO29" t="s">
        <v>3</v>
      </c>
      <c r="EQ29">
        <v>0</v>
      </c>
      <c r="ER29">
        <v>57877.03</v>
      </c>
      <c r="ES29">
        <v>31223.74</v>
      </c>
      <c r="ET29">
        <v>67.400000000000006</v>
      </c>
      <c r="EU29">
        <v>0.93</v>
      </c>
      <c r="EV29">
        <v>26585.89</v>
      </c>
      <c r="EW29">
        <v>46.78</v>
      </c>
      <c r="EX29">
        <v>0</v>
      </c>
      <c r="EY29">
        <v>0</v>
      </c>
      <c r="FQ29">
        <v>0</v>
      </c>
      <c r="FR29">
        <v>0</v>
      </c>
      <c r="FS29">
        <v>0</v>
      </c>
      <c r="FX29">
        <v>70</v>
      </c>
      <c r="FY29">
        <v>10</v>
      </c>
      <c r="GA29" t="s">
        <v>3</v>
      </c>
      <c r="GD29">
        <v>0</v>
      </c>
      <c r="GF29">
        <v>-236507790</v>
      </c>
      <c r="GG29">
        <v>2</v>
      </c>
      <c r="GH29">
        <v>1</v>
      </c>
      <c r="GI29">
        <v>-2</v>
      </c>
      <c r="GJ29">
        <v>0</v>
      </c>
      <c r="GK29">
        <f>ROUND(R29*(R12)/100,2)</f>
        <v>3.16</v>
      </c>
      <c r="GL29">
        <f t="shared" si="50"/>
        <v>0</v>
      </c>
      <c r="GM29">
        <f t="shared" si="51"/>
        <v>249312.25</v>
      </c>
      <c r="GN29">
        <f t="shared" si="52"/>
        <v>0</v>
      </c>
      <c r="GO29">
        <f t="shared" si="53"/>
        <v>0</v>
      </c>
      <c r="GP29">
        <f t="shared" si="54"/>
        <v>249312.25</v>
      </c>
      <c r="GR29">
        <v>0</v>
      </c>
      <c r="GS29">
        <v>3</v>
      </c>
      <c r="GT29">
        <v>0</v>
      </c>
      <c r="GU29" t="s">
        <v>3</v>
      </c>
      <c r="GV29">
        <f t="shared" si="55"/>
        <v>0</v>
      </c>
      <c r="GW29">
        <v>1</v>
      </c>
      <c r="GX29">
        <f t="shared" si="56"/>
        <v>0</v>
      </c>
      <c r="HA29">
        <v>0</v>
      </c>
      <c r="HB29">
        <v>0</v>
      </c>
      <c r="HC29">
        <f t="shared" si="57"/>
        <v>0</v>
      </c>
      <c r="HE29" t="s">
        <v>3</v>
      </c>
      <c r="HF29" t="s">
        <v>3</v>
      </c>
      <c r="HM29" t="s">
        <v>3</v>
      </c>
      <c r="HN29" t="s">
        <v>3</v>
      </c>
      <c r="HO29" t="s">
        <v>3</v>
      </c>
      <c r="HP29" t="s">
        <v>3</v>
      </c>
      <c r="HQ29" t="s">
        <v>3</v>
      </c>
      <c r="HS29">
        <v>0</v>
      </c>
      <c r="IK29">
        <v>0</v>
      </c>
    </row>
    <row r="30" spans="1:245" x14ac:dyDescent="0.2">
      <c r="A30">
        <v>17</v>
      </c>
      <c r="B30">
        <v>1</v>
      </c>
      <c r="C30">
        <f>ROW(SmtRes!A23)</f>
        <v>23</v>
      </c>
      <c r="D30">
        <f>ROW(EtalonRes!A23)</f>
        <v>23</v>
      </c>
      <c r="E30" t="s">
        <v>28</v>
      </c>
      <c r="F30" t="s">
        <v>29</v>
      </c>
      <c r="G30" t="s">
        <v>30</v>
      </c>
      <c r="H30" t="s">
        <v>26</v>
      </c>
      <c r="I30">
        <f>ROUND(315/100,9)</f>
        <v>3.15</v>
      </c>
      <c r="J30">
        <v>0</v>
      </c>
      <c r="K30">
        <f>ROUND(315/100,9)</f>
        <v>3.15</v>
      </c>
      <c r="O30">
        <f t="shared" si="21"/>
        <v>38734.1</v>
      </c>
      <c r="P30">
        <f t="shared" si="22"/>
        <v>33659.040000000001</v>
      </c>
      <c r="Q30">
        <f t="shared" si="23"/>
        <v>2808.51</v>
      </c>
      <c r="R30">
        <f t="shared" si="24"/>
        <v>1431.2</v>
      </c>
      <c r="S30">
        <f t="shared" si="25"/>
        <v>2266.5500000000002</v>
      </c>
      <c r="T30">
        <f t="shared" si="26"/>
        <v>0</v>
      </c>
      <c r="U30">
        <f t="shared" si="27"/>
        <v>3.7169999999999996</v>
      </c>
      <c r="V30">
        <f t="shared" si="28"/>
        <v>0</v>
      </c>
      <c r="W30">
        <f t="shared" si="29"/>
        <v>0</v>
      </c>
      <c r="X30">
        <f t="shared" si="30"/>
        <v>1586.59</v>
      </c>
      <c r="Y30">
        <f t="shared" si="31"/>
        <v>226.66</v>
      </c>
      <c r="AA30">
        <v>35364244</v>
      </c>
      <c r="AB30">
        <f t="shared" si="32"/>
        <v>12296.54</v>
      </c>
      <c r="AC30">
        <f t="shared" si="33"/>
        <v>10685.41</v>
      </c>
      <c r="AD30">
        <f t="shared" si="34"/>
        <v>891.59</v>
      </c>
      <c r="AE30">
        <f t="shared" si="35"/>
        <v>454.35</v>
      </c>
      <c r="AF30">
        <f t="shared" si="35"/>
        <v>719.54</v>
      </c>
      <c r="AG30">
        <f t="shared" si="36"/>
        <v>0</v>
      </c>
      <c r="AH30">
        <f t="shared" si="37"/>
        <v>1.18</v>
      </c>
      <c r="AI30">
        <f t="shared" si="37"/>
        <v>0</v>
      </c>
      <c r="AJ30">
        <f t="shared" si="38"/>
        <v>0</v>
      </c>
      <c r="AK30">
        <v>12296.54</v>
      </c>
      <c r="AL30">
        <v>10685.41</v>
      </c>
      <c r="AM30">
        <v>891.59</v>
      </c>
      <c r="AN30">
        <v>454.35</v>
      </c>
      <c r="AO30">
        <v>719.54</v>
      </c>
      <c r="AP30">
        <v>0</v>
      </c>
      <c r="AQ30">
        <v>1.18</v>
      </c>
      <c r="AR30">
        <v>0</v>
      </c>
      <c r="AS30">
        <v>0</v>
      </c>
      <c r="AT30">
        <v>70</v>
      </c>
      <c r="AU30">
        <v>10</v>
      </c>
      <c r="AV30">
        <v>1</v>
      </c>
      <c r="AW30">
        <v>1</v>
      </c>
      <c r="AZ30">
        <v>1</v>
      </c>
      <c r="BA30">
        <v>1</v>
      </c>
      <c r="BB30">
        <v>1</v>
      </c>
      <c r="BC30">
        <v>1</v>
      </c>
      <c r="BD30" t="s">
        <v>3</v>
      </c>
      <c r="BE30" t="s">
        <v>3</v>
      </c>
      <c r="BF30" t="s">
        <v>3</v>
      </c>
      <c r="BG30" t="s">
        <v>3</v>
      </c>
      <c r="BH30">
        <v>0</v>
      </c>
      <c r="BI30">
        <v>4</v>
      </c>
      <c r="BJ30" t="s">
        <v>31</v>
      </c>
      <c r="BM30">
        <v>0</v>
      </c>
      <c r="BN30">
        <v>0</v>
      </c>
      <c r="BO30" t="s">
        <v>3</v>
      </c>
      <c r="BP30">
        <v>0</v>
      </c>
      <c r="BQ30">
        <v>1</v>
      </c>
      <c r="BR30">
        <v>0</v>
      </c>
      <c r="BS30">
        <v>1</v>
      </c>
      <c r="BT30">
        <v>1</v>
      </c>
      <c r="BU30">
        <v>1</v>
      </c>
      <c r="BV30">
        <v>1</v>
      </c>
      <c r="BW30">
        <v>1</v>
      </c>
      <c r="BX30">
        <v>1</v>
      </c>
      <c r="BY30" t="s">
        <v>3</v>
      </c>
      <c r="BZ30">
        <v>70</v>
      </c>
      <c r="CA30">
        <v>10</v>
      </c>
      <c r="CB30" t="s">
        <v>3</v>
      </c>
      <c r="CE30">
        <v>0</v>
      </c>
      <c r="CF30">
        <v>0</v>
      </c>
      <c r="CG30">
        <v>0</v>
      </c>
      <c r="CM30">
        <v>0</v>
      </c>
      <c r="CN30" t="s">
        <v>3</v>
      </c>
      <c r="CO30">
        <v>0</v>
      </c>
      <c r="CP30">
        <f t="shared" si="39"/>
        <v>38734.100000000006</v>
      </c>
      <c r="CQ30">
        <f t="shared" si="40"/>
        <v>10685.41</v>
      </c>
      <c r="CR30">
        <f t="shared" si="41"/>
        <v>891.59</v>
      </c>
      <c r="CS30">
        <f t="shared" si="42"/>
        <v>454.35</v>
      </c>
      <c r="CT30">
        <f t="shared" si="43"/>
        <v>719.54</v>
      </c>
      <c r="CU30">
        <f t="shared" si="44"/>
        <v>0</v>
      </c>
      <c r="CV30">
        <f t="shared" si="45"/>
        <v>1.18</v>
      </c>
      <c r="CW30">
        <f t="shared" si="46"/>
        <v>0</v>
      </c>
      <c r="CX30">
        <f t="shared" si="47"/>
        <v>0</v>
      </c>
      <c r="CY30">
        <f t="shared" si="48"/>
        <v>1586.585</v>
      </c>
      <c r="CZ30">
        <f t="shared" si="49"/>
        <v>226.655</v>
      </c>
      <c r="DC30" t="s">
        <v>3</v>
      </c>
      <c r="DD30" t="s">
        <v>3</v>
      </c>
      <c r="DE30" t="s">
        <v>3</v>
      </c>
      <c r="DF30" t="s">
        <v>3</v>
      </c>
      <c r="DG30" t="s">
        <v>3</v>
      </c>
      <c r="DH30" t="s">
        <v>3</v>
      </c>
      <c r="DI30" t="s">
        <v>3</v>
      </c>
      <c r="DJ30" t="s">
        <v>3</v>
      </c>
      <c r="DK30" t="s">
        <v>3</v>
      </c>
      <c r="DL30" t="s">
        <v>3</v>
      </c>
      <c r="DM30" t="s">
        <v>3</v>
      </c>
      <c r="DN30">
        <v>0</v>
      </c>
      <c r="DO30">
        <v>0</v>
      </c>
      <c r="DP30">
        <v>1</v>
      </c>
      <c r="DQ30">
        <v>1</v>
      </c>
      <c r="DU30">
        <v>1003</v>
      </c>
      <c r="DV30" t="s">
        <v>26</v>
      </c>
      <c r="DW30" t="s">
        <v>26</v>
      </c>
      <c r="DX30">
        <v>100</v>
      </c>
      <c r="DZ30" t="s">
        <v>3</v>
      </c>
      <c r="EA30" t="s">
        <v>3</v>
      </c>
      <c r="EB30" t="s">
        <v>3</v>
      </c>
      <c r="EC30" t="s">
        <v>3</v>
      </c>
      <c r="EE30">
        <v>35096056</v>
      </c>
      <c r="EF30">
        <v>1</v>
      </c>
      <c r="EG30" t="s">
        <v>20</v>
      </c>
      <c r="EH30">
        <v>0</v>
      </c>
      <c r="EI30" t="s">
        <v>3</v>
      </c>
      <c r="EJ30">
        <v>4</v>
      </c>
      <c r="EK30">
        <v>0</v>
      </c>
      <c r="EL30" t="s">
        <v>21</v>
      </c>
      <c r="EM30" t="s">
        <v>22</v>
      </c>
      <c r="EO30" t="s">
        <v>3</v>
      </c>
      <c r="EQ30">
        <v>0</v>
      </c>
      <c r="ER30">
        <v>12296.54</v>
      </c>
      <c r="ES30">
        <v>10685.41</v>
      </c>
      <c r="ET30">
        <v>891.59</v>
      </c>
      <c r="EU30">
        <v>454.35</v>
      </c>
      <c r="EV30">
        <v>719.54</v>
      </c>
      <c r="EW30">
        <v>1.18</v>
      </c>
      <c r="EX30">
        <v>0</v>
      </c>
      <c r="EY30">
        <v>0</v>
      </c>
      <c r="FQ30">
        <v>0</v>
      </c>
      <c r="FR30">
        <v>0</v>
      </c>
      <c r="FS30">
        <v>0</v>
      </c>
      <c r="FX30">
        <v>70</v>
      </c>
      <c r="FY30">
        <v>10</v>
      </c>
      <c r="GA30" t="s">
        <v>3</v>
      </c>
      <c r="GD30">
        <v>0</v>
      </c>
      <c r="GF30">
        <v>1756020469</v>
      </c>
      <c r="GG30">
        <v>2</v>
      </c>
      <c r="GH30">
        <v>1</v>
      </c>
      <c r="GI30">
        <v>-2</v>
      </c>
      <c r="GJ30">
        <v>0</v>
      </c>
      <c r="GK30">
        <f>ROUND(R30*(R12)/100,2)</f>
        <v>1545.7</v>
      </c>
      <c r="GL30">
        <f t="shared" si="50"/>
        <v>0</v>
      </c>
      <c r="GM30">
        <f t="shared" si="51"/>
        <v>42093.05</v>
      </c>
      <c r="GN30">
        <f t="shared" si="52"/>
        <v>0</v>
      </c>
      <c r="GO30">
        <f t="shared" si="53"/>
        <v>0</v>
      </c>
      <c r="GP30">
        <f t="shared" si="54"/>
        <v>42093.05</v>
      </c>
      <c r="GR30">
        <v>0</v>
      </c>
      <c r="GS30">
        <v>3</v>
      </c>
      <c r="GT30">
        <v>0</v>
      </c>
      <c r="GU30" t="s">
        <v>3</v>
      </c>
      <c r="GV30">
        <f t="shared" si="55"/>
        <v>0</v>
      </c>
      <c r="GW30">
        <v>1</v>
      </c>
      <c r="GX30">
        <f t="shared" si="56"/>
        <v>0</v>
      </c>
      <c r="HA30">
        <v>0</v>
      </c>
      <c r="HB30">
        <v>0</v>
      </c>
      <c r="HC30">
        <f t="shared" si="57"/>
        <v>0</v>
      </c>
      <c r="HE30" t="s">
        <v>3</v>
      </c>
      <c r="HF30" t="s">
        <v>3</v>
      </c>
      <c r="HM30" t="s">
        <v>3</v>
      </c>
      <c r="HN30" t="s">
        <v>3</v>
      </c>
      <c r="HO30" t="s">
        <v>3</v>
      </c>
      <c r="HP30" t="s">
        <v>3</v>
      </c>
      <c r="HQ30" t="s">
        <v>3</v>
      </c>
      <c r="HS30">
        <v>0</v>
      </c>
      <c r="IK30">
        <v>0</v>
      </c>
    </row>
    <row r="31" spans="1:245" x14ac:dyDescent="0.2">
      <c r="A31">
        <v>17</v>
      </c>
      <c r="B31">
        <v>1</v>
      </c>
      <c r="E31" t="s">
        <v>32</v>
      </c>
      <c r="F31" t="s">
        <v>33</v>
      </c>
      <c r="G31" t="s">
        <v>34</v>
      </c>
      <c r="H31" t="s">
        <v>35</v>
      </c>
      <c r="I31">
        <v>0.27</v>
      </c>
      <c r="J31">
        <v>0</v>
      </c>
      <c r="K31">
        <v>0.27</v>
      </c>
      <c r="O31">
        <f t="shared" si="21"/>
        <v>34973.81</v>
      </c>
      <c r="P31">
        <f t="shared" si="22"/>
        <v>34973.81</v>
      </c>
      <c r="Q31">
        <f t="shared" si="23"/>
        <v>0</v>
      </c>
      <c r="R31">
        <f t="shared" si="24"/>
        <v>0</v>
      </c>
      <c r="S31">
        <f t="shared" si="25"/>
        <v>0</v>
      </c>
      <c r="T31">
        <f t="shared" si="26"/>
        <v>0</v>
      </c>
      <c r="U31">
        <f t="shared" si="27"/>
        <v>0</v>
      </c>
      <c r="V31">
        <f t="shared" si="28"/>
        <v>0</v>
      </c>
      <c r="W31">
        <f t="shared" si="29"/>
        <v>0</v>
      </c>
      <c r="X31">
        <f t="shared" si="30"/>
        <v>0</v>
      </c>
      <c r="Y31">
        <f t="shared" si="31"/>
        <v>0</v>
      </c>
      <c r="AA31">
        <v>35364244</v>
      </c>
      <c r="AB31">
        <f t="shared" si="32"/>
        <v>129532.62</v>
      </c>
      <c r="AC31">
        <f t="shared" si="33"/>
        <v>129532.62</v>
      </c>
      <c r="AD31">
        <f t="shared" si="34"/>
        <v>0</v>
      </c>
      <c r="AE31">
        <f t="shared" si="35"/>
        <v>0</v>
      </c>
      <c r="AF31">
        <f t="shared" si="35"/>
        <v>0</v>
      </c>
      <c r="AG31">
        <f t="shared" si="36"/>
        <v>0</v>
      </c>
      <c r="AH31">
        <f t="shared" si="37"/>
        <v>0</v>
      </c>
      <c r="AI31">
        <f t="shared" si="37"/>
        <v>0</v>
      </c>
      <c r="AJ31">
        <f t="shared" si="38"/>
        <v>0</v>
      </c>
      <c r="AK31">
        <v>129532.62</v>
      </c>
      <c r="AL31">
        <v>129532.62</v>
      </c>
      <c r="AM31">
        <v>0</v>
      </c>
      <c r="AN31">
        <v>0</v>
      </c>
      <c r="AO31">
        <v>0</v>
      </c>
      <c r="AP31">
        <v>0</v>
      </c>
      <c r="AQ31">
        <v>0</v>
      </c>
      <c r="AR31">
        <v>0</v>
      </c>
      <c r="AS31">
        <v>0</v>
      </c>
      <c r="AT31">
        <v>70</v>
      </c>
      <c r="AU31">
        <v>10</v>
      </c>
      <c r="AV31">
        <v>1</v>
      </c>
      <c r="AW31">
        <v>1</v>
      </c>
      <c r="AZ31">
        <v>1</v>
      </c>
      <c r="BA31">
        <v>1</v>
      </c>
      <c r="BB31">
        <v>1</v>
      </c>
      <c r="BC31">
        <v>1</v>
      </c>
      <c r="BD31" t="s">
        <v>3</v>
      </c>
      <c r="BE31" t="s">
        <v>3</v>
      </c>
      <c r="BF31" t="s">
        <v>3</v>
      </c>
      <c r="BG31" t="s">
        <v>3</v>
      </c>
      <c r="BH31">
        <v>3</v>
      </c>
      <c r="BI31">
        <v>4</v>
      </c>
      <c r="BJ31" t="s">
        <v>36</v>
      </c>
      <c r="BM31">
        <v>0</v>
      </c>
      <c r="BN31">
        <v>0</v>
      </c>
      <c r="BO31" t="s">
        <v>3</v>
      </c>
      <c r="BP31">
        <v>0</v>
      </c>
      <c r="BQ31">
        <v>1</v>
      </c>
      <c r="BR31">
        <v>0</v>
      </c>
      <c r="BS31">
        <v>1</v>
      </c>
      <c r="BT31">
        <v>1</v>
      </c>
      <c r="BU31">
        <v>1</v>
      </c>
      <c r="BV31">
        <v>1</v>
      </c>
      <c r="BW31">
        <v>1</v>
      </c>
      <c r="BX31">
        <v>1</v>
      </c>
      <c r="BY31" t="s">
        <v>3</v>
      </c>
      <c r="BZ31">
        <v>70</v>
      </c>
      <c r="CA31">
        <v>10</v>
      </c>
      <c r="CB31" t="s">
        <v>3</v>
      </c>
      <c r="CE31">
        <v>0</v>
      </c>
      <c r="CF31">
        <v>0</v>
      </c>
      <c r="CG31">
        <v>0</v>
      </c>
      <c r="CM31">
        <v>0</v>
      </c>
      <c r="CN31" t="s">
        <v>3</v>
      </c>
      <c r="CO31">
        <v>0</v>
      </c>
      <c r="CP31">
        <f t="shared" si="39"/>
        <v>34973.81</v>
      </c>
      <c r="CQ31">
        <f t="shared" si="40"/>
        <v>129532.62</v>
      </c>
      <c r="CR31">
        <f t="shared" si="41"/>
        <v>0</v>
      </c>
      <c r="CS31">
        <f t="shared" si="42"/>
        <v>0</v>
      </c>
      <c r="CT31">
        <f t="shared" si="43"/>
        <v>0</v>
      </c>
      <c r="CU31">
        <f t="shared" si="44"/>
        <v>0</v>
      </c>
      <c r="CV31">
        <f t="shared" si="45"/>
        <v>0</v>
      </c>
      <c r="CW31">
        <f t="shared" si="46"/>
        <v>0</v>
      </c>
      <c r="CX31">
        <f t="shared" si="47"/>
        <v>0</v>
      </c>
      <c r="CY31">
        <f t="shared" si="48"/>
        <v>0</v>
      </c>
      <c r="CZ31">
        <f t="shared" si="49"/>
        <v>0</v>
      </c>
      <c r="DC31" t="s">
        <v>3</v>
      </c>
      <c r="DD31" t="s">
        <v>3</v>
      </c>
      <c r="DE31" t="s">
        <v>3</v>
      </c>
      <c r="DF31" t="s">
        <v>3</v>
      </c>
      <c r="DG31" t="s">
        <v>3</v>
      </c>
      <c r="DH31" t="s">
        <v>3</v>
      </c>
      <c r="DI31" t="s">
        <v>3</v>
      </c>
      <c r="DJ31" t="s">
        <v>3</v>
      </c>
      <c r="DK31" t="s">
        <v>3</v>
      </c>
      <c r="DL31" t="s">
        <v>3</v>
      </c>
      <c r="DM31" t="s">
        <v>3</v>
      </c>
      <c r="DN31">
        <v>0</v>
      </c>
      <c r="DO31">
        <v>0</v>
      </c>
      <c r="DP31">
        <v>1</v>
      </c>
      <c r="DQ31">
        <v>1</v>
      </c>
      <c r="DU31">
        <v>1003</v>
      </c>
      <c r="DV31" t="s">
        <v>35</v>
      </c>
      <c r="DW31" t="s">
        <v>35</v>
      </c>
      <c r="DX31">
        <v>1000</v>
      </c>
      <c r="DZ31" t="s">
        <v>3</v>
      </c>
      <c r="EA31" t="s">
        <v>3</v>
      </c>
      <c r="EB31" t="s">
        <v>3</v>
      </c>
      <c r="EC31" t="s">
        <v>3</v>
      </c>
      <c r="EE31">
        <v>35096056</v>
      </c>
      <c r="EF31">
        <v>1</v>
      </c>
      <c r="EG31" t="s">
        <v>20</v>
      </c>
      <c r="EH31">
        <v>0</v>
      </c>
      <c r="EI31" t="s">
        <v>3</v>
      </c>
      <c r="EJ31">
        <v>4</v>
      </c>
      <c r="EK31">
        <v>0</v>
      </c>
      <c r="EL31" t="s">
        <v>21</v>
      </c>
      <c r="EM31" t="s">
        <v>22</v>
      </c>
      <c r="EO31" t="s">
        <v>3</v>
      </c>
      <c r="EQ31">
        <v>0</v>
      </c>
      <c r="ER31">
        <v>129532.62</v>
      </c>
      <c r="ES31">
        <v>129532.62</v>
      </c>
      <c r="ET31">
        <v>0</v>
      </c>
      <c r="EU31">
        <v>0</v>
      </c>
      <c r="EV31">
        <v>0</v>
      </c>
      <c r="EW31">
        <v>0</v>
      </c>
      <c r="EX31">
        <v>0</v>
      </c>
      <c r="EY31">
        <v>0</v>
      </c>
      <c r="FQ31">
        <v>0</v>
      </c>
      <c r="FR31">
        <v>0</v>
      </c>
      <c r="FS31">
        <v>0</v>
      </c>
      <c r="FX31">
        <v>70</v>
      </c>
      <c r="FY31">
        <v>10</v>
      </c>
      <c r="GA31" t="s">
        <v>3</v>
      </c>
      <c r="GD31">
        <v>0</v>
      </c>
      <c r="GF31">
        <v>7717958</v>
      </c>
      <c r="GG31">
        <v>2</v>
      </c>
      <c r="GH31">
        <v>1</v>
      </c>
      <c r="GI31">
        <v>-2</v>
      </c>
      <c r="GJ31">
        <v>0</v>
      </c>
      <c r="GK31">
        <f>ROUND(R31*(R12)/100,2)</f>
        <v>0</v>
      </c>
      <c r="GL31">
        <f t="shared" si="50"/>
        <v>0</v>
      </c>
      <c r="GM31">
        <f t="shared" si="51"/>
        <v>34973.81</v>
      </c>
      <c r="GN31">
        <f t="shared" si="52"/>
        <v>0</v>
      </c>
      <c r="GO31">
        <f t="shared" si="53"/>
        <v>0</v>
      </c>
      <c r="GP31">
        <f t="shared" si="54"/>
        <v>34973.81</v>
      </c>
      <c r="GR31">
        <v>0</v>
      </c>
      <c r="GS31">
        <v>3</v>
      </c>
      <c r="GT31">
        <v>0</v>
      </c>
      <c r="GU31" t="s">
        <v>3</v>
      </c>
      <c r="GV31">
        <f t="shared" si="55"/>
        <v>0</v>
      </c>
      <c r="GW31">
        <v>1</v>
      </c>
      <c r="GX31">
        <f t="shared" si="56"/>
        <v>0</v>
      </c>
      <c r="HA31">
        <v>0</v>
      </c>
      <c r="HB31">
        <v>0</v>
      </c>
      <c r="HC31">
        <f t="shared" si="57"/>
        <v>0</v>
      </c>
      <c r="HE31" t="s">
        <v>3</v>
      </c>
      <c r="HF31" t="s">
        <v>3</v>
      </c>
      <c r="HM31" t="s">
        <v>3</v>
      </c>
      <c r="HN31" t="s">
        <v>3</v>
      </c>
      <c r="HO31" t="s">
        <v>3</v>
      </c>
      <c r="HP31" t="s">
        <v>3</v>
      </c>
      <c r="HQ31" t="s">
        <v>3</v>
      </c>
      <c r="HS31">
        <v>0</v>
      </c>
      <c r="IK31">
        <v>0</v>
      </c>
    </row>
    <row r="32" spans="1:245" x14ac:dyDescent="0.2">
      <c r="A32">
        <v>17</v>
      </c>
      <c r="B32">
        <v>1</v>
      </c>
      <c r="C32">
        <f>ROW(SmtRes!A25)</f>
        <v>25</v>
      </c>
      <c r="D32">
        <f>ROW(EtalonRes!A25)</f>
        <v>25</v>
      </c>
      <c r="E32" t="s">
        <v>37</v>
      </c>
      <c r="F32" t="s">
        <v>38</v>
      </c>
      <c r="G32" t="s">
        <v>39</v>
      </c>
      <c r="H32" t="s">
        <v>18</v>
      </c>
      <c r="I32">
        <f>ROUND(12/100,9)</f>
        <v>0.12</v>
      </c>
      <c r="J32">
        <v>0</v>
      </c>
      <c r="K32">
        <f>ROUND(12/100,9)</f>
        <v>0.12</v>
      </c>
      <c r="O32">
        <f t="shared" si="21"/>
        <v>3349.92</v>
      </c>
      <c r="P32">
        <f t="shared" si="22"/>
        <v>0</v>
      </c>
      <c r="Q32">
        <f t="shared" si="23"/>
        <v>3.91</v>
      </c>
      <c r="R32">
        <f t="shared" si="24"/>
        <v>0.08</v>
      </c>
      <c r="S32">
        <f t="shared" si="25"/>
        <v>3346.01</v>
      </c>
      <c r="T32">
        <f t="shared" si="26"/>
        <v>0</v>
      </c>
      <c r="U32">
        <f t="shared" si="27"/>
        <v>5.1372</v>
      </c>
      <c r="V32">
        <f t="shared" si="28"/>
        <v>0</v>
      </c>
      <c r="W32">
        <f t="shared" si="29"/>
        <v>0</v>
      </c>
      <c r="X32">
        <f t="shared" si="30"/>
        <v>2342.21</v>
      </c>
      <c r="Y32">
        <f t="shared" si="31"/>
        <v>334.6</v>
      </c>
      <c r="AA32">
        <v>35364244</v>
      </c>
      <c r="AB32">
        <f t="shared" si="32"/>
        <v>27916.01</v>
      </c>
      <c r="AC32">
        <f t="shared" si="33"/>
        <v>0</v>
      </c>
      <c r="AD32">
        <f t="shared" si="34"/>
        <v>32.57</v>
      </c>
      <c r="AE32">
        <f t="shared" si="35"/>
        <v>0.69</v>
      </c>
      <c r="AF32">
        <f t="shared" si="35"/>
        <v>27883.439999999999</v>
      </c>
      <c r="AG32">
        <f t="shared" si="36"/>
        <v>0</v>
      </c>
      <c r="AH32">
        <f t="shared" si="37"/>
        <v>42.81</v>
      </c>
      <c r="AI32">
        <f t="shared" si="37"/>
        <v>0</v>
      </c>
      <c r="AJ32">
        <f t="shared" si="38"/>
        <v>0</v>
      </c>
      <c r="AK32">
        <v>27916.01</v>
      </c>
      <c r="AL32">
        <v>0</v>
      </c>
      <c r="AM32">
        <v>32.57</v>
      </c>
      <c r="AN32">
        <v>0.69</v>
      </c>
      <c r="AO32">
        <v>27883.439999999999</v>
      </c>
      <c r="AP32">
        <v>0</v>
      </c>
      <c r="AQ32">
        <v>42.81</v>
      </c>
      <c r="AR32">
        <v>0</v>
      </c>
      <c r="AS32">
        <v>0</v>
      </c>
      <c r="AT32">
        <v>70</v>
      </c>
      <c r="AU32">
        <v>10</v>
      </c>
      <c r="AV32">
        <v>1</v>
      </c>
      <c r="AW32">
        <v>1</v>
      </c>
      <c r="AZ32">
        <v>1</v>
      </c>
      <c r="BA32">
        <v>1</v>
      </c>
      <c r="BB32">
        <v>1</v>
      </c>
      <c r="BC32">
        <v>1</v>
      </c>
      <c r="BD32" t="s">
        <v>3</v>
      </c>
      <c r="BE32" t="s">
        <v>3</v>
      </c>
      <c r="BF32" t="s">
        <v>3</v>
      </c>
      <c r="BG32" t="s">
        <v>3</v>
      </c>
      <c r="BH32">
        <v>0</v>
      </c>
      <c r="BI32">
        <v>4</v>
      </c>
      <c r="BJ32" t="s">
        <v>40</v>
      </c>
      <c r="BM32">
        <v>0</v>
      </c>
      <c r="BN32">
        <v>0</v>
      </c>
      <c r="BO32" t="s">
        <v>3</v>
      </c>
      <c r="BP32">
        <v>0</v>
      </c>
      <c r="BQ32">
        <v>1</v>
      </c>
      <c r="BR32">
        <v>0</v>
      </c>
      <c r="BS32">
        <v>1</v>
      </c>
      <c r="BT32">
        <v>1</v>
      </c>
      <c r="BU32">
        <v>1</v>
      </c>
      <c r="BV32">
        <v>1</v>
      </c>
      <c r="BW32">
        <v>1</v>
      </c>
      <c r="BX32">
        <v>1</v>
      </c>
      <c r="BY32" t="s">
        <v>3</v>
      </c>
      <c r="BZ32">
        <v>70</v>
      </c>
      <c r="CA32">
        <v>10</v>
      </c>
      <c r="CB32" t="s">
        <v>3</v>
      </c>
      <c r="CE32">
        <v>0</v>
      </c>
      <c r="CF32">
        <v>0</v>
      </c>
      <c r="CG32">
        <v>0</v>
      </c>
      <c r="CM32">
        <v>0</v>
      </c>
      <c r="CN32" t="s">
        <v>3</v>
      </c>
      <c r="CO32">
        <v>0</v>
      </c>
      <c r="CP32">
        <f t="shared" si="39"/>
        <v>3349.92</v>
      </c>
      <c r="CQ32">
        <f t="shared" si="40"/>
        <v>0</v>
      </c>
      <c r="CR32">
        <f t="shared" si="41"/>
        <v>32.57</v>
      </c>
      <c r="CS32">
        <f t="shared" si="42"/>
        <v>0.69</v>
      </c>
      <c r="CT32">
        <f t="shared" si="43"/>
        <v>27883.439999999999</v>
      </c>
      <c r="CU32">
        <f t="shared" si="44"/>
        <v>0</v>
      </c>
      <c r="CV32">
        <f t="shared" si="45"/>
        <v>42.81</v>
      </c>
      <c r="CW32">
        <f t="shared" si="46"/>
        <v>0</v>
      </c>
      <c r="CX32">
        <f t="shared" si="47"/>
        <v>0</v>
      </c>
      <c r="CY32">
        <f t="shared" si="48"/>
        <v>2342.2070000000003</v>
      </c>
      <c r="CZ32">
        <f t="shared" si="49"/>
        <v>334.60100000000006</v>
      </c>
      <c r="DC32" t="s">
        <v>3</v>
      </c>
      <c r="DD32" t="s">
        <v>3</v>
      </c>
      <c r="DE32" t="s">
        <v>3</v>
      </c>
      <c r="DF32" t="s">
        <v>3</v>
      </c>
      <c r="DG32" t="s">
        <v>3</v>
      </c>
      <c r="DH32" t="s">
        <v>3</v>
      </c>
      <c r="DI32" t="s">
        <v>3</v>
      </c>
      <c r="DJ32" t="s">
        <v>3</v>
      </c>
      <c r="DK32" t="s">
        <v>3</v>
      </c>
      <c r="DL32" t="s">
        <v>3</v>
      </c>
      <c r="DM32" t="s">
        <v>3</v>
      </c>
      <c r="DN32">
        <v>0</v>
      </c>
      <c r="DO32">
        <v>0</v>
      </c>
      <c r="DP32">
        <v>1</v>
      </c>
      <c r="DQ32">
        <v>1</v>
      </c>
      <c r="DU32">
        <v>1010</v>
      </c>
      <c r="DV32" t="s">
        <v>18</v>
      </c>
      <c r="DW32" t="s">
        <v>18</v>
      </c>
      <c r="DX32">
        <v>100</v>
      </c>
      <c r="DZ32" t="s">
        <v>3</v>
      </c>
      <c r="EA32" t="s">
        <v>3</v>
      </c>
      <c r="EB32" t="s">
        <v>3</v>
      </c>
      <c r="EC32" t="s">
        <v>3</v>
      </c>
      <c r="EE32">
        <v>35096056</v>
      </c>
      <c r="EF32">
        <v>1</v>
      </c>
      <c r="EG32" t="s">
        <v>20</v>
      </c>
      <c r="EH32">
        <v>0</v>
      </c>
      <c r="EI32" t="s">
        <v>3</v>
      </c>
      <c r="EJ32">
        <v>4</v>
      </c>
      <c r="EK32">
        <v>0</v>
      </c>
      <c r="EL32" t="s">
        <v>21</v>
      </c>
      <c r="EM32" t="s">
        <v>22</v>
      </c>
      <c r="EO32" t="s">
        <v>3</v>
      </c>
      <c r="EQ32">
        <v>262144</v>
      </c>
      <c r="ER32">
        <v>27916.01</v>
      </c>
      <c r="ES32">
        <v>0</v>
      </c>
      <c r="ET32">
        <v>32.57</v>
      </c>
      <c r="EU32">
        <v>0.69</v>
      </c>
      <c r="EV32">
        <v>27883.439999999999</v>
      </c>
      <c r="EW32">
        <v>42.81</v>
      </c>
      <c r="EX32">
        <v>0</v>
      </c>
      <c r="EY32">
        <v>0</v>
      </c>
      <c r="FQ32">
        <v>0</v>
      </c>
      <c r="FR32">
        <v>0</v>
      </c>
      <c r="FS32">
        <v>0</v>
      </c>
      <c r="FX32">
        <v>70</v>
      </c>
      <c r="FY32">
        <v>10</v>
      </c>
      <c r="GA32" t="s">
        <v>3</v>
      </c>
      <c r="GD32">
        <v>0</v>
      </c>
      <c r="GF32">
        <v>1394402761</v>
      </c>
      <c r="GG32">
        <v>2</v>
      </c>
      <c r="GH32">
        <v>1</v>
      </c>
      <c r="GI32">
        <v>-2</v>
      </c>
      <c r="GJ32">
        <v>0</v>
      </c>
      <c r="GK32">
        <f>ROUND(R32*(R12)/100,2)</f>
        <v>0.09</v>
      </c>
      <c r="GL32">
        <f t="shared" si="50"/>
        <v>0</v>
      </c>
      <c r="GM32">
        <f t="shared" si="51"/>
        <v>6026.82</v>
      </c>
      <c r="GN32">
        <f t="shared" si="52"/>
        <v>0</v>
      </c>
      <c r="GO32">
        <f t="shared" si="53"/>
        <v>0</v>
      </c>
      <c r="GP32">
        <f t="shared" si="54"/>
        <v>6026.82</v>
      </c>
      <c r="GR32">
        <v>0</v>
      </c>
      <c r="GS32">
        <v>3</v>
      </c>
      <c r="GT32">
        <v>0</v>
      </c>
      <c r="GU32" t="s">
        <v>3</v>
      </c>
      <c r="GV32">
        <f t="shared" si="55"/>
        <v>0</v>
      </c>
      <c r="GW32">
        <v>1</v>
      </c>
      <c r="GX32">
        <f t="shared" si="56"/>
        <v>0</v>
      </c>
      <c r="HA32">
        <v>0</v>
      </c>
      <c r="HB32">
        <v>0</v>
      </c>
      <c r="HC32">
        <f t="shared" si="57"/>
        <v>0</v>
      </c>
      <c r="HE32" t="s">
        <v>3</v>
      </c>
      <c r="HF32" t="s">
        <v>3</v>
      </c>
      <c r="HM32" t="s">
        <v>3</v>
      </c>
      <c r="HN32" t="s">
        <v>3</v>
      </c>
      <c r="HO32" t="s">
        <v>3</v>
      </c>
      <c r="HP32" t="s">
        <v>3</v>
      </c>
      <c r="HQ32" t="s">
        <v>3</v>
      </c>
      <c r="HS32">
        <v>0</v>
      </c>
      <c r="IK32">
        <v>0</v>
      </c>
    </row>
    <row r="33" spans="1:245" x14ac:dyDescent="0.2">
      <c r="A33">
        <v>17</v>
      </c>
      <c r="B33">
        <v>1</v>
      </c>
      <c r="C33">
        <f>ROW(SmtRes!A27)</f>
        <v>27</v>
      </c>
      <c r="D33">
        <f>ROW(EtalonRes!A27)</f>
        <v>27</v>
      </c>
      <c r="E33" t="s">
        <v>41</v>
      </c>
      <c r="F33" t="s">
        <v>42</v>
      </c>
      <c r="G33" t="s">
        <v>43</v>
      </c>
      <c r="H33" t="s">
        <v>18</v>
      </c>
      <c r="I33">
        <f>ROUND(2/100,9)</f>
        <v>0.02</v>
      </c>
      <c r="J33">
        <v>0</v>
      </c>
      <c r="K33">
        <f>ROUND(2/100,9)</f>
        <v>0.02</v>
      </c>
      <c r="O33">
        <f t="shared" si="21"/>
        <v>511.55</v>
      </c>
      <c r="P33">
        <f t="shared" si="22"/>
        <v>0</v>
      </c>
      <c r="Q33">
        <f t="shared" si="23"/>
        <v>0.65</v>
      </c>
      <c r="R33">
        <f t="shared" si="24"/>
        <v>0.01</v>
      </c>
      <c r="S33">
        <f t="shared" si="25"/>
        <v>510.9</v>
      </c>
      <c r="T33">
        <f t="shared" si="26"/>
        <v>0</v>
      </c>
      <c r="U33">
        <f t="shared" si="27"/>
        <v>0.78439999999999999</v>
      </c>
      <c r="V33">
        <f t="shared" si="28"/>
        <v>0</v>
      </c>
      <c r="W33">
        <f t="shared" si="29"/>
        <v>0</v>
      </c>
      <c r="X33">
        <f t="shared" si="30"/>
        <v>357.63</v>
      </c>
      <c r="Y33">
        <f t="shared" si="31"/>
        <v>51.09</v>
      </c>
      <c r="AA33">
        <v>35364244</v>
      </c>
      <c r="AB33">
        <f t="shared" si="32"/>
        <v>25577.73</v>
      </c>
      <c r="AC33">
        <f t="shared" si="33"/>
        <v>0</v>
      </c>
      <c r="AD33">
        <f t="shared" si="34"/>
        <v>32.57</v>
      </c>
      <c r="AE33">
        <f t="shared" si="35"/>
        <v>0.69</v>
      </c>
      <c r="AF33">
        <f t="shared" si="35"/>
        <v>25545.16</v>
      </c>
      <c r="AG33">
        <f t="shared" si="36"/>
        <v>0</v>
      </c>
      <c r="AH33">
        <f t="shared" si="37"/>
        <v>39.22</v>
      </c>
      <c r="AI33">
        <f t="shared" si="37"/>
        <v>0</v>
      </c>
      <c r="AJ33">
        <f t="shared" si="38"/>
        <v>0</v>
      </c>
      <c r="AK33">
        <v>25577.73</v>
      </c>
      <c r="AL33">
        <v>0</v>
      </c>
      <c r="AM33">
        <v>32.57</v>
      </c>
      <c r="AN33">
        <v>0.69</v>
      </c>
      <c r="AO33">
        <v>25545.16</v>
      </c>
      <c r="AP33">
        <v>0</v>
      </c>
      <c r="AQ33">
        <v>39.22</v>
      </c>
      <c r="AR33">
        <v>0</v>
      </c>
      <c r="AS33">
        <v>0</v>
      </c>
      <c r="AT33">
        <v>70</v>
      </c>
      <c r="AU33">
        <v>10</v>
      </c>
      <c r="AV33">
        <v>1</v>
      </c>
      <c r="AW33">
        <v>1</v>
      </c>
      <c r="AZ33">
        <v>1</v>
      </c>
      <c r="BA33">
        <v>1</v>
      </c>
      <c r="BB33">
        <v>1</v>
      </c>
      <c r="BC33">
        <v>1</v>
      </c>
      <c r="BD33" t="s">
        <v>3</v>
      </c>
      <c r="BE33" t="s">
        <v>3</v>
      </c>
      <c r="BF33" t="s">
        <v>3</v>
      </c>
      <c r="BG33" t="s">
        <v>3</v>
      </c>
      <c r="BH33">
        <v>0</v>
      </c>
      <c r="BI33">
        <v>4</v>
      </c>
      <c r="BJ33" t="s">
        <v>44</v>
      </c>
      <c r="BM33">
        <v>0</v>
      </c>
      <c r="BN33">
        <v>0</v>
      </c>
      <c r="BO33" t="s">
        <v>3</v>
      </c>
      <c r="BP33">
        <v>0</v>
      </c>
      <c r="BQ33">
        <v>1</v>
      </c>
      <c r="BR33">
        <v>0</v>
      </c>
      <c r="BS33">
        <v>1</v>
      </c>
      <c r="BT33">
        <v>1</v>
      </c>
      <c r="BU33">
        <v>1</v>
      </c>
      <c r="BV33">
        <v>1</v>
      </c>
      <c r="BW33">
        <v>1</v>
      </c>
      <c r="BX33">
        <v>1</v>
      </c>
      <c r="BY33" t="s">
        <v>3</v>
      </c>
      <c r="BZ33">
        <v>70</v>
      </c>
      <c r="CA33">
        <v>10</v>
      </c>
      <c r="CB33" t="s">
        <v>3</v>
      </c>
      <c r="CE33">
        <v>0</v>
      </c>
      <c r="CF33">
        <v>0</v>
      </c>
      <c r="CG33">
        <v>0</v>
      </c>
      <c r="CM33">
        <v>0</v>
      </c>
      <c r="CN33" t="s">
        <v>3</v>
      </c>
      <c r="CO33">
        <v>0</v>
      </c>
      <c r="CP33">
        <f t="shared" si="39"/>
        <v>511.54999999999995</v>
      </c>
      <c r="CQ33">
        <f t="shared" si="40"/>
        <v>0</v>
      </c>
      <c r="CR33">
        <f t="shared" si="41"/>
        <v>32.57</v>
      </c>
      <c r="CS33">
        <f t="shared" si="42"/>
        <v>0.69</v>
      </c>
      <c r="CT33">
        <f t="shared" si="43"/>
        <v>25545.16</v>
      </c>
      <c r="CU33">
        <f t="shared" si="44"/>
        <v>0</v>
      </c>
      <c r="CV33">
        <f t="shared" si="45"/>
        <v>39.22</v>
      </c>
      <c r="CW33">
        <f t="shared" si="46"/>
        <v>0</v>
      </c>
      <c r="CX33">
        <f t="shared" si="47"/>
        <v>0</v>
      </c>
      <c r="CY33">
        <f t="shared" si="48"/>
        <v>357.63</v>
      </c>
      <c r="CZ33">
        <f t="shared" si="49"/>
        <v>51.09</v>
      </c>
      <c r="DC33" t="s">
        <v>3</v>
      </c>
      <c r="DD33" t="s">
        <v>3</v>
      </c>
      <c r="DE33" t="s">
        <v>3</v>
      </c>
      <c r="DF33" t="s">
        <v>3</v>
      </c>
      <c r="DG33" t="s">
        <v>3</v>
      </c>
      <c r="DH33" t="s">
        <v>3</v>
      </c>
      <c r="DI33" t="s">
        <v>3</v>
      </c>
      <c r="DJ33" t="s">
        <v>3</v>
      </c>
      <c r="DK33" t="s">
        <v>3</v>
      </c>
      <c r="DL33" t="s">
        <v>3</v>
      </c>
      <c r="DM33" t="s">
        <v>3</v>
      </c>
      <c r="DN33">
        <v>0</v>
      </c>
      <c r="DO33">
        <v>0</v>
      </c>
      <c r="DP33">
        <v>1</v>
      </c>
      <c r="DQ33">
        <v>1</v>
      </c>
      <c r="DU33">
        <v>1010</v>
      </c>
      <c r="DV33" t="s">
        <v>18</v>
      </c>
      <c r="DW33" t="s">
        <v>18</v>
      </c>
      <c r="DX33">
        <v>100</v>
      </c>
      <c r="DZ33" t="s">
        <v>3</v>
      </c>
      <c r="EA33" t="s">
        <v>3</v>
      </c>
      <c r="EB33" t="s">
        <v>3</v>
      </c>
      <c r="EC33" t="s">
        <v>3</v>
      </c>
      <c r="EE33">
        <v>35096056</v>
      </c>
      <c r="EF33">
        <v>1</v>
      </c>
      <c r="EG33" t="s">
        <v>20</v>
      </c>
      <c r="EH33">
        <v>0</v>
      </c>
      <c r="EI33" t="s">
        <v>3</v>
      </c>
      <c r="EJ33">
        <v>4</v>
      </c>
      <c r="EK33">
        <v>0</v>
      </c>
      <c r="EL33" t="s">
        <v>21</v>
      </c>
      <c r="EM33" t="s">
        <v>22</v>
      </c>
      <c r="EO33" t="s">
        <v>3</v>
      </c>
      <c r="EQ33">
        <v>262144</v>
      </c>
      <c r="ER33">
        <v>25577.73</v>
      </c>
      <c r="ES33">
        <v>0</v>
      </c>
      <c r="ET33">
        <v>32.57</v>
      </c>
      <c r="EU33">
        <v>0.69</v>
      </c>
      <c r="EV33">
        <v>25545.16</v>
      </c>
      <c r="EW33">
        <v>39.22</v>
      </c>
      <c r="EX33">
        <v>0</v>
      </c>
      <c r="EY33">
        <v>0</v>
      </c>
      <c r="FQ33">
        <v>0</v>
      </c>
      <c r="FR33">
        <v>0</v>
      </c>
      <c r="FS33">
        <v>0</v>
      </c>
      <c r="FX33">
        <v>70</v>
      </c>
      <c r="FY33">
        <v>10</v>
      </c>
      <c r="GA33" t="s">
        <v>3</v>
      </c>
      <c r="GD33">
        <v>0</v>
      </c>
      <c r="GF33">
        <v>1212913616</v>
      </c>
      <c r="GG33">
        <v>2</v>
      </c>
      <c r="GH33">
        <v>1</v>
      </c>
      <c r="GI33">
        <v>-2</v>
      </c>
      <c r="GJ33">
        <v>0</v>
      </c>
      <c r="GK33">
        <f>ROUND(R33*(R12)/100,2)</f>
        <v>0.01</v>
      </c>
      <c r="GL33">
        <f t="shared" si="50"/>
        <v>0</v>
      </c>
      <c r="GM33">
        <f t="shared" si="51"/>
        <v>920.28</v>
      </c>
      <c r="GN33">
        <f t="shared" si="52"/>
        <v>0</v>
      </c>
      <c r="GO33">
        <f t="shared" si="53"/>
        <v>0</v>
      </c>
      <c r="GP33">
        <f t="shared" si="54"/>
        <v>920.28</v>
      </c>
      <c r="GR33">
        <v>0</v>
      </c>
      <c r="GS33">
        <v>3</v>
      </c>
      <c r="GT33">
        <v>0</v>
      </c>
      <c r="GU33" t="s">
        <v>3</v>
      </c>
      <c r="GV33">
        <f t="shared" si="55"/>
        <v>0</v>
      </c>
      <c r="GW33">
        <v>1</v>
      </c>
      <c r="GX33">
        <f t="shared" si="56"/>
        <v>0</v>
      </c>
      <c r="HA33">
        <v>0</v>
      </c>
      <c r="HB33">
        <v>0</v>
      </c>
      <c r="HC33">
        <f t="shared" si="57"/>
        <v>0</v>
      </c>
      <c r="HE33" t="s">
        <v>3</v>
      </c>
      <c r="HF33" t="s">
        <v>3</v>
      </c>
      <c r="HM33" t="s">
        <v>3</v>
      </c>
      <c r="HN33" t="s">
        <v>3</v>
      </c>
      <c r="HO33" t="s">
        <v>3</v>
      </c>
      <c r="HP33" t="s">
        <v>3</v>
      </c>
      <c r="HQ33" t="s">
        <v>3</v>
      </c>
      <c r="HS33">
        <v>0</v>
      </c>
      <c r="IK33">
        <v>0</v>
      </c>
    </row>
    <row r="34" spans="1:245" x14ac:dyDescent="0.2">
      <c r="A34">
        <v>17</v>
      </c>
      <c r="B34">
        <v>1</v>
      </c>
      <c r="C34">
        <f>ROW(SmtRes!A29)</f>
        <v>29</v>
      </c>
      <c r="D34">
        <f>ROW(EtalonRes!A29)</f>
        <v>29</v>
      </c>
      <c r="E34" t="s">
        <v>45</v>
      </c>
      <c r="F34" t="s">
        <v>46</v>
      </c>
      <c r="G34" t="s">
        <v>47</v>
      </c>
      <c r="H34" t="s">
        <v>18</v>
      </c>
      <c r="I34">
        <f>ROUND(2/100,9)</f>
        <v>0.02</v>
      </c>
      <c r="J34">
        <v>0</v>
      </c>
      <c r="K34">
        <f>ROUND(2/100,9)</f>
        <v>0.02</v>
      </c>
      <c r="O34">
        <f t="shared" si="21"/>
        <v>571.48</v>
      </c>
      <c r="P34">
        <f t="shared" si="22"/>
        <v>0</v>
      </c>
      <c r="Q34">
        <f t="shared" si="23"/>
        <v>0.65</v>
      </c>
      <c r="R34">
        <f t="shared" si="24"/>
        <v>0.01</v>
      </c>
      <c r="S34">
        <f t="shared" si="25"/>
        <v>570.83000000000004</v>
      </c>
      <c r="T34">
        <f t="shared" si="26"/>
        <v>0</v>
      </c>
      <c r="U34">
        <f t="shared" si="27"/>
        <v>0.87640000000000007</v>
      </c>
      <c r="V34">
        <f t="shared" si="28"/>
        <v>0</v>
      </c>
      <c r="W34">
        <f t="shared" si="29"/>
        <v>0</v>
      </c>
      <c r="X34">
        <f t="shared" si="30"/>
        <v>399.58</v>
      </c>
      <c r="Y34">
        <f t="shared" si="31"/>
        <v>57.08</v>
      </c>
      <c r="AA34">
        <v>35364244</v>
      </c>
      <c r="AB34">
        <f t="shared" si="32"/>
        <v>28573.85</v>
      </c>
      <c r="AC34">
        <f t="shared" si="33"/>
        <v>0</v>
      </c>
      <c r="AD34">
        <f t="shared" si="34"/>
        <v>32.57</v>
      </c>
      <c r="AE34">
        <f t="shared" si="35"/>
        <v>0.69</v>
      </c>
      <c r="AF34">
        <f t="shared" si="35"/>
        <v>28541.279999999999</v>
      </c>
      <c r="AG34">
        <f t="shared" si="36"/>
        <v>0</v>
      </c>
      <c r="AH34">
        <f t="shared" si="37"/>
        <v>43.82</v>
      </c>
      <c r="AI34">
        <f t="shared" si="37"/>
        <v>0</v>
      </c>
      <c r="AJ34">
        <f t="shared" si="38"/>
        <v>0</v>
      </c>
      <c r="AK34">
        <v>28573.85</v>
      </c>
      <c r="AL34">
        <v>0</v>
      </c>
      <c r="AM34">
        <v>32.57</v>
      </c>
      <c r="AN34">
        <v>0.69</v>
      </c>
      <c r="AO34">
        <v>28541.279999999999</v>
      </c>
      <c r="AP34">
        <v>0</v>
      </c>
      <c r="AQ34">
        <v>43.82</v>
      </c>
      <c r="AR34">
        <v>0</v>
      </c>
      <c r="AS34">
        <v>0</v>
      </c>
      <c r="AT34">
        <v>70</v>
      </c>
      <c r="AU34">
        <v>10</v>
      </c>
      <c r="AV34">
        <v>1</v>
      </c>
      <c r="AW34">
        <v>1</v>
      </c>
      <c r="AZ34">
        <v>1</v>
      </c>
      <c r="BA34">
        <v>1</v>
      </c>
      <c r="BB34">
        <v>1</v>
      </c>
      <c r="BC34">
        <v>1</v>
      </c>
      <c r="BD34" t="s">
        <v>3</v>
      </c>
      <c r="BE34" t="s">
        <v>3</v>
      </c>
      <c r="BF34" t="s">
        <v>3</v>
      </c>
      <c r="BG34" t="s">
        <v>3</v>
      </c>
      <c r="BH34">
        <v>0</v>
      </c>
      <c r="BI34">
        <v>4</v>
      </c>
      <c r="BJ34" t="s">
        <v>48</v>
      </c>
      <c r="BM34">
        <v>0</v>
      </c>
      <c r="BN34">
        <v>0</v>
      </c>
      <c r="BO34" t="s">
        <v>3</v>
      </c>
      <c r="BP34">
        <v>0</v>
      </c>
      <c r="BQ34">
        <v>1</v>
      </c>
      <c r="BR34">
        <v>0</v>
      </c>
      <c r="BS34">
        <v>1</v>
      </c>
      <c r="BT34">
        <v>1</v>
      </c>
      <c r="BU34">
        <v>1</v>
      </c>
      <c r="BV34">
        <v>1</v>
      </c>
      <c r="BW34">
        <v>1</v>
      </c>
      <c r="BX34">
        <v>1</v>
      </c>
      <c r="BY34" t="s">
        <v>3</v>
      </c>
      <c r="BZ34">
        <v>70</v>
      </c>
      <c r="CA34">
        <v>10</v>
      </c>
      <c r="CB34" t="s">
        <v>3</v>
      </c>
      <c r="CE34">
        <v>0</v>
      </c>
      <c r="CF34">
        <v>0</v>
      </c>
      <c r="CG34">
        <v>0</v>
      </c>
      <c r="CM34">
        <v>0</v>
      </c>
      <c r="CN34" t="s">
        <v>3</v>
      </c>
      <c r="CO34">
        <v>0</v>
      </c>
      <c r="CP34">
        <f t="shared" si="39"/>
        <v>571.48</v>
      </c>
      <c r="CQ34">
        <f t="shared" si="40"/>
        <v>0</v>
      </c>
      <c r="CR34">
        <f t="shared" si="41"/>
        <v>32.57</v>
      </c>
      <c r="CS34">
        <f t="shared" si="42"/>
        <v>0.69</v>
      </c>
      <c r="CT34">
        <f t="shared" si="43"/>
        <v>28541.279999999999</v>
      </c>
      <c r="CU34">
        <f t="shared" si="44"/>
        <v>0</v>
      </c>
      <c r="CV34">
        <f t="shared" si="45"/>
        <v>43.82</v>
      </c>
      <c r="CW34">
        <f t="shared" si="46"/>
        <v>0</v>
      </c>
      <c r="CX34">
        <f t="shared" si="47"/>
        <v>0</v>
      </c>
      <c r="CY34">
        <f t="shared" si="48"/>
        <v>399.58100000000007</v>
      </c>
      <c r="CZ34">
        <f t="shared" si="49"/>
        <v>57.082999999999998</v>
      </c>
      <c r="DC34" t="s">
        <v>3</v>
      </c>
      <c r="DD34" t="s">
        <v>3</v>
      </c>
      <c r="DE34" t="s">
        <v>3</v>
      </c>
      <c r="DF34" t="s">
        <v>3</v>
      </c>
      <c r="DG34" t="s">
        <v>3</v>
      </c>
      <c r="DH34" t="s">
        <v>3</v>
      </c>
      <c r="DI34" t="s">
        <v>3</v>
      </c>
      <c r="DJ34" t="s">
        <v>3</v>
      </c>
      <c r="DK34" t="s">
        <v>3</v>
      </c>
      <c r="DL34" t="s">
        <v>3</v>
      </c>
      <c r="DM34" t="s">
        <v>3</v>
      </c>
      <c r="DN34">
        <v>0</v>
      </c>
      <c r="DO34">
        <v>0</v>
      </c>
      <c r="DP34">
        <v>1</v>
      </c>
      <c r="DQ34">
        <v>1</v>
      </c>
      <c r="DU34">
        <v>1010</v>
      </c>
      <c r="DV34" t="s">
        <v>18</v>
      </c>
      <c r="DW34" t="s">
        <v>18</v>
      </c>
      <c r="DX34">
        <v>100</v>
      </c>
      <c r="DZ34" t="s">
        <v>3</v>
      </c>
      <c r="EA34" t="s">
        <v>3</v>
      </c>
      <c r="EB34" t="s">
        <v>3</v>
      </c>
      <c r="EC34" t="s">
        <v>3</v>
      </c>
      <c r="EE34">
        <v>35096056</v>
      </c>
      <c r="EF34">
        <v>1</v>
      </c>
      <c r="EG34" t="s">
        <v>20</v>
      </c>
      <c r="EH34">
        <v>0</v>
      </c>
      <c r="EI34" t="s">
        <v>3</v>
      </c>
      <c r="EJ34">
        <v>4</v>
      </c>
      <c r="EK34">
        <v>0</v>
      </c>
      <c r="EL34" t="s">
        <v>21</v>
      </c>
      <c r="EM34" t="s">
        <v>22</v>
      </c>
      <c r="EO34" t="s">
        <v>3</v>
      </c>
      <c r="EQ34">
        <v>262144</v>
      </c>
      <c r="ER34">
        <v>28573.85</v>
      </c>
      <c r="ES34">
        <v>0</v>
      </c>
      <c r="ET34">
        <v>32.57</v>
      </c>
      <c r="EU34">
        <v>0.69</v>
      </c>
      <c r="EV34">
        <v>28541.279999999999</v>
      </c>
      <c r="EW34">
        <v>43.82</v>
      </c>
      <c r="EX34">
        <v>0</v>
      </c>
      <c r="EY34">
        <v>0</v>
      </c>
      <c r="FQ34">
        <v>0</v>
      </c>
      <c r="FR34">
        <v>0</v>
      </c>
      <c r="FS34">
        <v>0</v>
      </c>
      <c r="FX34">
        <v>70</v>
      </c>
      <c r="FY34">
        <v>10</v>
      </c>
      <c r="GA34" t="s">
        <v>3</v>
      </c>
      <c r="GD34">
        <v>0</v>
      </c>
      <c r="GF34">
        <v>-1730436719</v>
      </c>
      <c r="GG34">
        <v>2</v>
      </c>
      <c r="GH34">
        <v>1</v>
      </c>
      <c r="GI34">
        <v>-2</v>
      </c>
      <c r="GJ34">
        <v>0</v>
      </c>
      <c r="GK34">
        <f>ROUND(R34*(R12)/100,2)</f>
        <v>0.01</v>
      </c>
      <c r="GL34">
        <f t="shared" si="50"/>
        <v>0</v>
      </c>
      <c r="GM34">
        <f t="shared" si="51"/>
        <v>1028.1500000000001</v>
      </c>
      <c r="GN34">
        <f t="shared" si="52"/>
        <v>0</v>
      </c>
      <c r="GO34">
        <f t="shared" si="53"/>
        <v>0</v>
      </c>
      <c r="GP34">
        <f t="shared" si="54"/>
        <v>1028.1500000000001</v>
      </c>
      <c r="GR34">
        <v>0</v>
      </c>
      <c r="GS34">
        <v>3</v>
      </c>
      <c r="GT34">
        <v>0</v>
      </c>
      <c r="GU34" t="s">
        <v>3</v>
      </c>
      <c r="GV34">
        <f t="shared" si="55"/>
        <v>0</v>
      </c>
      <c r="GW34">
        <v>1</v>
      </c>
      <c r="GX34">
        <f t="shared" si="56"/>
        <v>0</v>
      </c>
      <c r="HA34">
        <v>0</v>
      </c>
      <c r="HB34">
        <v>0</v>
      </c>
      <c r="HC34">
        <f t="shared" si="57"/>
        <v>0</v>
      </c>
      <c r="HE34" t="s">
        <v>3</v>
      </c>
      <c r="HF34" t="s">
        <v>3</v>
      </c>
      <c r="HM34" t="s">
        <v>3</v>
      </c>
      <c r="HN34" t="s">
        <v>3</v>
      </c>
      <c r="HO34" t="s">
        <v>3</v>
      </c>
      <c r="HP34" t="s">
        <v>3</v>
      </c>
      <c r="HQ34" t="s">
        <v>3</v>
      </c>
      <c r="HS34">
        <v>0</v>
      </c>
      <c r="IK34">
        <v>0</v>
      </c>
    </row>
    <row r="35" spans="1:245" x14ac:dyDescent="0.2">
      <c r="A35">
        <v>17</v>
      </c>
      <c r="B35">
        <v>1</v>
      </c>
      <c r="C35">
        <f>ROW(SmtRes!A32)</f>
        <v>32</v>
      </c>
      <c r="D35">
        <f>ROW(EtalonRes!A32)</f>
        <v>32</v>
      </c>
      <c r="E35" t="s">
        <v>49</v>
      </c>
      <c r="F35" t="s">
        <v>50</v>
      </c>
      <c r="G35" t="s">
        <v>51</v>
      </c>
      <c r="H35" t="s">
        <v>52</v>
      </c>
      <c r="I35">
        <v>22</v>
      </c>
      <c r="J35">
        <v>0</v>
      </c>
      <c r="K35">
        <v>22</v>
      </c>
      <c r="O35">
        <f t="shared" si="21"/>
        <v>1418.74</v>
      </c>
      <c r="P35">
        <f t="shared" si="22"/>
        <v>0</v>
      </c>
      <c r="Q35">
        <f t="shared" si="23"/>
        <v>0</v>
      </c>
      <c r="R35">
        <f t="shared" si="24"/>
        <v>0</v>
      </c>
      <c r="S35">
        <f t="shared" si="25"/>
        <v>1418.74</v>
      </c>
      <c r="T35">
        <f t="shared" si="26"/>
        <v>0</v>
      </c>
      <c r="U35">
        <f t="shared" si="27"/>
        <v>2.4640000000000004</v>
      </c>
      <c r="V35">
        <f t="shared" si="28"/>
        <v>0</v>
      </c>
      <c r="W35">
        <f t="shared" si="29"/>
        <v>0</v>
      </c>
      <c r="X35">
        <f t="shared" si="30"/>
        <v>993.12</v>
      </c>
      <c r="Y35">
        <f t="shared" si="31"/>
        <v>141.87</v>
      </c>
      <c r="AA35">
        <v>35364244</v>
      </c>
      <c r="AB35">
        <f t="shared" si="32"/>
        <v>64.488</v>
      </c>
      <c r="AC35">
        <f>ROUND(((ES35*0)),6)</f>
        <v>0</v>
      </c>
      <c r="AD35">
        <f>ROUND(((((ET35*0.2))-((EU35*0.2)))+AE35),6)</f>
        <v>0</v>
      </c>
      <c r="AE35">
        <f>ROUND(((EU35*0.2)),6)</f>
        <v>0</v>
      </c>
      <c r="AF35">
        <f>ROUND(((EV35*0.2)),6)</f>
        <v>64.488</v>
      </c>
      <c r="AG35">
        <f t="shared" si="36"/>
        <v>0</v>
      </c>
      <c r="AH35">
        <f>((EW35*0.2))</f>
        <v>0.11200000000000002</v>
      </c>
      <c r="AI35">
        <f>((EX35*0.2))</f>
        <v>0</v>
      </c>
      <c r="AJ35">
        <f t="shared" si="38"/>
        <v>0</v>
      </c>
      <c r="AK35">
        <v>2841.38</v>
      </c>
      <c r="AL35">
        <v>2518.94</v>
      </c>
      <c r="AM35">
        <v>0</v>
      </c>
      <c r="AN35">
        <v>0</v>
      </c>
      <c r="AO35">
        <v>322.44</v>
      </c>
      <c r="AP35">
        <v>0</v>
      </c>
      <c r="AQ35">
        <v>0.56000000000000005</v>
      </c>
      <c r="AR35">
        <v>0</v>
      </c>
      <c r="AS35">
        <v>0</v>
      </c>
      <c r="AT35">
        <v>70</v>
      </c>
      <c r="AU35">
        <v>10</v>
      </c>
      <c r="AV35">
        <v>1</v>
      </c>
      <c r="AW35">
        <v>1</v>
      </c>
      <c r="AZ35">
        <v>1</v>
      </c>
      <c r="BA35">
        <v>1</v>
      </c>
      <c r="BB35">
        <v>1</v>
      </c>
      <c r="BC35">
        <v>1</v>
      </c>
      <c r="BD35" t="s">
        <v>3</v>
      </c>
      <c r="BE35" t="s">
        <v>3</v>
      </c>
      <c r="BF35" t="s">
        <v>3</v>
      </c>
      <c r="BG35" t="s">
        <v>3</v>
      </c>
      <c r="BH35">
        <v>0</v>
      </c>
      <c r="BI35">
        <v>4</v>
      </c>
      <c r="BJ35" t="s">
        <v>53</v>
      </c>
      <c r="BM35">
        <v>0</v>
      </c>
      <c r="BN35">
        <v>0</v>
      </c>
      <c r="BO35" t="s">
        <v>3</v>
      </c>
      <c r="BP35">
        <v>0</v>
      </c>
      <c r="BQ35">
        <v>1</v>
      </c>
      <c r="BR35">
        <v>0</v>
      </c>
      <c r="BS35">
        <v>1</v>
      </c>
      <c r="BT35">
        <v>1</v>
      </c>
      <c r="BU35">
        <v>1</v>
      </c>
      <c r="BV35">
        <v>1</v>
      </c>
      <c r="BW35">
        <v>1</v>
      </c>
      <c r="BX35">
        <v>1</v>
      </c>
      <c r="BY35" t="s">
        <v>3</v>
      </c>
      <c r="BZ35">
        <v>70</v>
      </c>
      <c r="CA35">
        <v>10</v>
      </c>
      <c r="CB35" t="s">
        <v>3</v>
      </c>
      <c r="CE35">
        <v>0</v>
      </c>
      <c r="CF35">
        <v>0</v>
      </c>
      <c r="CG35">
        <v>0</v>
      </c>
      <c r="CM35">
        <v>0</v>
      </c>
      <c r="CN35" t="s">
        <v>1130</v>
      </c>
      <c r="CO35">
        <v>0</v>
      </c>
      <c r="CP35">
        <f t="shared" si="39"/>
        <v>1418.74</v>
      </c>
      <c r="CQ35">
        <f t="shared" si="40"/>
        <v>0</v>
      </c>
      <c r="CR35">
        <f>(((((ET35*0.2))*BB35-((EU35*0.2))*BS35)+AE35*BS35)*AV35)</f>
        <v>0</v>
      </c>
      <c r="CS35">
        <f t="shared" si="42"/>
        <v>0</v>
      </c>
      <c r="CT35">
        <f t="shared" si="43"/>
        <v>64.488</v>
      </c>
      <c r="CU35">
        <f t="shared" si="44"/>
        <v>0</v>
      </c>
      <c r="CV35">
        <f t="shared" si="45"/>
        <v>0.11200000000000002</v>
      </c>
      <c r="CW35">
        <f t="shared" si="46"/>
        <v>0</v>
      </c>
      <c r="CX35">
        <f t="shared" si="47"/>
        <v>0</v>
      </c>
      <c r="CY35">
        <f t="shared" si="48"/>
        <v>993.11800000000005</v>
      </c>
      <c r="CZ35">
        <f t="shared" si="49"/>
        <v>141.874</v>
      </c>
      <c r="DB35">
        <v>1</v>
      </c>
      <c r="DC35" t="s">
        <v>3</v>
      </c>
      <c r="DD35" t="s">
        <v>54</v>
      </c>
      <c r="DE35" t="s">
        <v>55</v>
      </c>
      <c r="DF35" t="s">
        <v>55</v>
      </c>
      <c r="DG35" t="s">
        <v>55</v>
      </c>
      <c r="DH35" t="s">
        <v>3</v>
      </c>
      <c r="DI35" t="s">
        <v>55</v>
      </c>
      <c r="DJ35" t="s">
        <v>55</v>
      </c>
      <c r="DK35" t="s">
        <v>3</v>
      </c>
      <c r="DL35" t="s">
        <v>3</v>
      </c>
      <c r="DM35" t="s">
        <v>3</v>
      </c>
      <c r="DN35">
        <v>0</v>
      </c>
      <c r="DO35">
        <v>0</v>
      </c>
      <c r="DP35">
        <v>1</v>
      </c>
      <c r="DQ35">
        <v>1</v>
      </c>
      <c r="DU35">
        <v>1010</v>
      </c>
      <c r="DV35" t="s">
        <v>52</v>
      </c>
      <c r="DW35" t="s">
        <v>52</v>
      </c>
      <c r="DX35">
        <v>1</v>
      </c>
      <c r="DZ35" t="s">
        <v>3</v>
      </c>
      <c r="EA35" t="s">
        <v>3</v>
      </c>
      <c r="EB35" t="s">
        <v>3</v>
      </c>
      <c r="EC35" t="s">
        <v>3</v>
      </c>
      <c r="EE35">
        <v>35096056</v>
      </c>
      <c r="EF35">
        <v>1</v>
      </c>
      <c r="EG35" t="s">
        <v>20</v>
      </c>
      <c r="EH35">
        <v>0</v>
      </c>
      <c r="EI35" t="s">
        <v>3</v>
      </c>
      <c r="EJ35">
        <v>4</v>
      </c>
      <c r="EK35">
        <v>0</v>
      </c>
      <c r="EL35" t="s">
        <v>21</v>
      </c>
      <c r="EM35" t="s">
        <v>22</v>
      </c>
      <c r="EO35" t="s">
        <v>56</v>
      </c>
      <c r="EQ35">
        <v>0</v>
      </c>
      <c r="ER35">
        <v>2841.38</v>
      </c>
      <c r="ES35">
        <v>2518.94</v>
      </c>
      <c r="ET35">
        <v>0</v>
      </c>
      <c r="EU35">
        <v>0</v>
      </c>
      <c r="EV35">
        <v>322.44</v>
      </c>
      <c r="EW35">
        <v>0.56000000000000005</v>
      </c>
      <c r="EX35">
        <v>0</v>
      </c>
      <c r="EY35">
        <v>0</v>
      </c>
      <c r="FQ35">
        <v>0</v>
      </c>
      <c r="FR35">
        <v>0</v>
      </c>
      <c r="FS35">
        <v>0</v>
      </c>
      <c r="FX35">
        <v>70</v>
      </c>
      <c r="FY35">
        <v>10</v>
      </c>
      <c r="GA35" t="s">
        <v>3</v>
      </c>
      <c r="GD35">
        <v>0</v>
      </c>
      <c r="GF35">
        <v>32409756</v>
      </c>
      <c r="GG35">
        <v>2</v>
      </c>
      <c r="GH35">
        <v>1</v>
      </c>
      <c r="GI35">
        <v>-2</v>
      </c>
      <c r="GJ35">
        <v>0</v>
      </c>
      <c r="GK35">
        <f>ROUND(R35*(R12)/100,2)</f>
        <v>0</v>
      </c>
      <c r="GL35">
        <f t="shared" si="50"/>
        <v>0</v>
      </c>
      <c r="GM35">
        <f t="shared" si="51"/>
        <v>2553.73</v>
      </c>
      <c r="GN35">
        <f t="shared" si="52"/>
        <v>0</v>
      </c>
      <c r="GO35">
        <f t="shared" si="53"/>
        <v>0</v>
      </c>
      <c r="GP35">
        <f t="shared" si="54"/>
        <v>2553.73</v>
      </c>
      <c r="GR35">
        <v>0</v>
      </c>
      <c r="GS35">
        <v>3</v>
      </c>
      <c r="GT35">
        <v>0</v>
      </c>
      <c r="GU35" t="s">
        <v>3</v>
      </c>
      <c r="GV35">
        <f t="shared" si="55"/>
        <v>0</v>
      </c>
      <c r="GW35">
        <v>1</v>
      </c>
      <c r="GX35">
        <f t="shared" si="56"/>
        <v>0</v>
      </c>
      <c r="HA35">
        <v>0</v>
      </c>
      <c r="HB35">
        <v>0</v>
      </c>
      <c r="HC35">
        <f t="shared" si="57"/>
        <v>0</v>
      </c>
      <c r="HE35" t="s">
        <v>3</v>
      </c>
      <c r="HF35" t="s">
        <v>3</v>
      </c>
      <c r="HM35" t="s">
        <v>3</v>
      </c>
      <c r="HN35" t="s">
        <v>3</v>
      </c>
      <c r="HO35" t="s">
        <v>3</v>
      </c>
      <c r="HP35" t="s">
        <v>3</v>
      </c>
      <c r="HQ35" t="s">
        <v>3</v>
      </c>
      <c r="HS35">
        <v>0</v>
      </c>
      <c r="IK35">
        <v>0</v>
      </c>
    </row>
    <row r="36" spans="1:245" x14ac:dyDescent="0.2">
      <c r="A36">
        <v>17</v>
      </c>
      <c r="B36">
        <v>1</v>
      </c>
      <c r="C36">
        <f>ROW(SmtRes!A44)</f>
        <v>44</v>
      </c>
      <c r="D36">
        <f>ROW(EtalonRes!A44)</f>
        <v>44</v>
      </c>
      <c r="E36" t="s">
        <v>57</v>
      </c>
      <c r="F36" t="s">
        <v>58</v>
      </c>
      <c r="G36" t="s">
        <v>59</v>
      </c>
      <c r="H36" t="s">
        <v>18</v>
      </c>
      <c r="I36">
        <f>ROUND(30/100,9)</f>
        <v>0.3</v>
      </c>
      <c r="J36">
        <v>0</v>
      </c>
      <c r="K36">
        <f>ROUND(30/100,9)</f>
        <v>0.3</v>
      </c>
      <c r="O36">
        <f t="shared" si="21"/>
        <v>63834.12</v>
      </c>
      <c r="P36">
        <f t="shared" si="22"/>
        <v>10857.01</v>
      </c>
      <c r="Q36">
        <f t="shared" si="23"/>
        <v>23.98</v>
      </c>
      <c r="R36">
        <f t="shared" si="24"/>
        <v>0.17</v>
      </c>
      <c r="S36">
        <f t="shared" si="25"/>
        <v>52953.13</v>
      </c>
      <c r="T36">
        <f t="shared" si="26"/>
        <v>0</v>
      </c>
      <c r="U36">
        <f t="shared" si="27"/>
        <v>81.3</v>
      </c>
      <c r="V36">
        <f t="shared" si="28"/>
        <v>0</v>
      </c>
      <c r="W36">
        <f t="shared" si="29"/>
        <v>0</v>
      </c>
      <c r="X36">
        <f t="shared" si="30"/>
        <v>37067.19</v>
      </c>
      <c r="Y36">
        <f t="shared" si="31"/>
        <v>5295.31</v>
      </c>
      <c r="AA36">
        <v>35364244</v>
      </c>
      <c r="AB36">
        <f t="shared" si="32"/>
        <v>212780.39</v>
      </c>
      <c r="AC36">
        <f>ROUND((ES36),6)</f>
        <v>36190.04</v>
      </c>
      <c r="AD36">
        <f>ROUND((((ET36)-(EU36))+AE36),6)</f>
        <v>79.92</v>
      </c>
      <c r="AE36">
        <f>ROUND((EU36),6)</f>
        <v>0.55000000000000004</v>
      </c>
      <c r="AF36">
        <f>ROUND((EV36),6)</f>
        <v>176510.43</v>
      </c>
      <c r="AG36">
        <f t="shared" si="36"/>
        <v>0</v>
      </c>
      <c r="AH36">
        <f>(EW36)</f>
        <v>271</v>
      </c>
      <c r="AI36">
        <f>(EX36)</f>
        <v>0</v>
      </c>
      <c r="AJ36">
        <f t="shared" si="38"/>
        <v>0</v>
      </c>
      <c r="AK36">
        <v>212780.39</v>
      </c>
      <c r="AL36">
        <v>36190.04</v>
      </c>
      <c r="AM36">
        <v>79.92</v>
      </c>
      <c r="AN36">
        <v>0.55000000000000004</v>
      </c>
      <c r="AO36">
        <v>176510.43</v>
      </c>
      <c r="AP36">
        <v>0</v>
      </c>
      <c r="AQ36">
        <v>271</v>
      </c>
      <c r="AR36">
        <v>0</v>
      </c>
      <c r="AS36">
        <v>0</v>
      </c>
      <c r="AT36">
        <v>70</v>
      </c>
      <c r="AU36">
        <v>10</v>
      </c>
      <c r="AV36">
        <v>1</v>
      </c>
      <c r="AW36">
        <v>1</v>
      </c>
      <c r="AZ36">
        <v>1</v>
      </c>
      <c r="BA36">
        <v>1</v>
      </c>
      <c r="BB36">
        <v>1</v>
      </c>
      <c r="BC36">
        <v>1</v>
      </c>
      <c r="BD36" t="s">
        <v>3</v>
      </c>
      <c r="BE36" t="s">
        <v>3</v>
      </c>
      <c r="BF36" t="s">
        <v>3</v>
      </c>
      <c r="BG36" t="s">
        <v>3</v>
      </c>
      <c r="BH36">
        <v>0</v>
      </c>
      <c r="BI36">
        <v>4</v>
      </c>
      <c r="BJ36" t="s">
        <v>60</v>
      </c>
      <c r="BM36">
        <v>0</v>
      </c>
      <c r="BN36">
        <v>0</v>
      </c>
      <c r="BO36" t="s">
        <v>3</v>
      </c>
      <c r="BP36">
        <v>0</v>
      </c>
      <c r="BQ36">
        <v>1</v>
      </c>
      <c r="BR36">
        <v>0</v>
      </c>
      <c r="BS36">
        <v>1</v>
      </c>
      <c r="BT36">
        <v>1</v>
      </c>
      <c r="BU36">
        <v>1</v>
      </c>
      <c r="BV36">
        <v>1</v>
      </c>
      <c r="BW36">
        <v>1</v>
      </c>
      <c r="BX36">
        <v>1</v>
      </c>
      <c r="BY36" t="s">
        <v>3</v>
      </c>
      <c r="BZ36">
        <v>70</v>
      </c>
      <c r="CA36">
        <v>10</v>
      </c>
      <c r="CB36" t="s">
        <v>3</v>
      </c>
      <c r="CE36">
        <v>0</v>
      </c>
      <c r="CF36">
        <v>0</v>
      </c>
      <c r="CG36">
        <v>0</v>
      </c>
      <c r="CM36">
        <v>0</v>
      </c>
      <c r="CN36" t="s">
        <v>3</v>
      </c>
      <c r="CO36">
        <v>0</v>
      </c>
      <c r="CP36">
        <f t="shared" si="39"/>
        <v>63834.119999999995</v>
      </c>
      <c r="CQ36">
        <f t="shared" si="40"/>
        <v>36190.04</v>
      </c>
      <c r="CR36">
        <f>((((ET36)*BB36-(EU36)*BS36)+AE36*BS36)*AV36)</f>
        <v>79.92</v>
      </c>
      <c r="CS36">
        <f t="shared" si="42"/>
        <v>0.55000000000000004</v>
      </c>
      <c r="CT36">
        <f t="shared" si="43"/>
        <v>176510.43</v>
      </c>
      <c r="CU36">
        <f t="shared" si="44"/>
        <v>0</v>
      </c>
      <c r="CV36">
        <f t="shared" si="45"/>
        <v>271</v>
      </c>
      <c r="CW36">
        <f t="shared" si="46"/>
        <v>0</v>
      </c>
      <c r="CX36">
        <f t="shared" si="47"/>
        <v>0</v>
      </c>
      <c r="CY36">
        <f t="shared" si="48"/>
        <v>37067.190999999999</v>
      </c>
      <c r="CZ36">
        <f t="shared" si="49"/>
        <v>5295.3129999999992</v>
      </c>
      <c r="DC36" t="s">
        <v>3</v>
      </c>
      <c r="DD36" t="s">
        <v>3</v>
      </c>
      <c r="DE36" t="s">
        <v>3</v>
      </c>
      <c r="DF36" t="s">
        <v>3</v>
      </c>
      <c r="DG36" t="s">
        <v>3</v>
      </c>
      <c r="DH36" t="s">
        <v>3</v>
      </c>
      <c r="DI36" t="s">
        <v>3</v>
      </c>
      <c r="DJ36" t="s">
        <v>3</v>
      </c>
      <c r="DK36" t="s">
        <v>3</v>
      </c>
      <c r="DL36" t="s">
        <v>3</v>
      </c>
      <c r="DM36" t="s">
        <v>3</v>
      </c>
      <c r="DN36">
        <v>0</v>
      </c>
      <c r="DO36">
        <v>0</v>
      </c>
      <c r="DP36">
        <v>1</v>
      </c>
      <c r="DQ36">
        <v>1</v>
      </c>
      <c r="DU36">
        <v>1010</v>
      </c>
      <c r="DV36" t="s">
        <v>18</v>
      </c>
      <c r="DW36" t="s">
        <v>18</v>
      </c>
      <c r="DX36">
        <v>100</v>
      </c>
      <c r="DZ36" t="s">
        <v>3</v>
      </c>
      <c r="EA36" t="s">
        <v>3</v>
      </c>
      <c r="EB36" t="s">
        <v>3</v>
      </c>
      <c r="EC36" t="s">
        <v>3</v>
      </c>
      <c r="EE36">
        <v>35096056</v>
      </c>
      <c r="EF36">
        <v>1</v>
      </c>
      <c r="EG36" t="s">
        <v>20</v>
      </c>
      <c r="EH36">
        <v>0</v>
      </c>
      <c r="EI36" t="s">
        <v>3</v>
      </c>
      <c r="EJ36">
        <v>4</v>
      </c>
      <c r="EK36">
        <v>0</v>
      </c>
      <c r="EL36" t="s">
        <v>21</v>
      </c>
      <c r="EM36" t="s">
        <v>22</v>
      </c>
      <c r="EO36" t="s">
        <v>3</v>
      </c>
      <c r="EQ36">
        <v>0</v>
      </c>
      <c r="ER36">
        <v>212780.39</v>
      </c>
      <c r="ES36">
        <v>36190.04</v>
      </c>
      <c r="ET36">
        <v>79.92</v>
      </c>
      <c r="EU36">
        <v>0.55000000000000004</v>
      </c>
      <c r="EV36">
        <v>176510.43</v>
      </c>
      <c r="EW36">
        <v>271</v>
      </c>
      <c r="EX36">
        <v>0</v>
      </c>
      <c r="EY36">
        <v>0</v>
      </c>
      <c r="FQ36">
        <v>0</v>
      </c>
      <c r="FR36">
        <v>0</v>
      </c>
      <c r="FS36">
        <v>0</v>
      </c>
      <c r="FX36">
        <v>70</v>
      </c>
      <c r="FY36">
        <v>10</v>
      </c>
      <c r="GA36" t="s">
        <v>3</v>
      </c>
      <c r="GD36">
        <v>0</v>
      </c>
      <c r="GF36">
        <v>-46929286</v>
      </c>
      <c r="GG36">
        <v>2</v>
      </c>
      <c r="GH36">
        <v>1</v>
      </c>
      <c r="GI36">
        <v>-2</v>
      </c>
      <c r="GJ36">
        <v>0</v>
      </c>
      <c r="GK36">
        <f>ROUND(R36*(R12)/100,2)</f>
        <v>0.18</v>
      </c>
      <c r="GL36">
        <f t="shared" si="50"/>
        <v>0</v>
      </c>
      <c r="GM36">
        <f t="shared" si="51"/>
        <v>106196.8</v>
      </c>
      <c r="GN36">
        <f t="shared" si="52"/>
        <v>0</v>
      </c>
      <c r="GO36">
        <f t="shared" si="53"/>
        <v>0</v>
      </c>
      <c r="GP36">
        <f t="shared" si="54"/>
        <v>106196.8</v>
      </c>
      <c r="GR36">
        <v>0</v>
      </c>
      <c r="GS36">
        <v>3</v>
      </c>
      <c r="GT36">
        <v>0</v>
      </c>
      <c r="GU36" t="s">
        <v>3</v>
      </c>
      <c r="GV36">
        <f t="shared" si="55"/>
        <v>0</v>
      </c>
      <c r="GW36">
        <v>1</v>
      </c>
      <c r="GX36">
        <f t="shared" si="56"/>
        <v>0</v>
      </c>
      <c r="HA36">
        <v>0</v>
      </c>
      <c r="HB36">
        <v>0</v>
      </c>
      <c r="HC36">
        <f t="shared" si="57"/>
        <v>0</v>
      </c>
      <c r="HE36" t="s">
        <v>3</v>
      </c>
      <c r="HF36" t="s">
        <v>3</v>
      </c>
      <c r="HM36" t="s">
        <v>3</v>
      </c>
      <c r="HN36" t="s">
        <v>3</v>
      </c>
      <c r="HO36" t="s">
        <v>3</v>
      </c>
      <c r="HP36" t="s">
        <v>3</v>
      </c>
      <c r="HQ36" t="s">
        <v>3</v>
      </c>
      <c r="HS36">
        <v>0</v>
      </c>
      <c r="IK36">
        <v>0</v>
      </c>
    </row>
    <row r="37" spans="1:245" x14ac:dyDescent="0.2">
      <c r="A37">
        <v>17</v>
      </c>
      <c r="B37">
        <v>1</v>
      </c>
      <c r="C37">
        <f>ROW(SmtRes!A45)</f>
        <v>45</v>
      </c>
      <c r="D37">
        <f>ROW(EtalonRes!A45)</f>
        <v>45</v>
      </c>
      <c r="E37" t="s">
        <v>61</v>
      </c>
      <c r="F37" t="s">
        <v>62</v>
      </c>
      <c r="G37" t="s">
        <v>63</v>
      </c>
      <c r="H37" t="s">
        <v>64</v>
      </c>
      <c r="I37">
        <f>ROUND(90/100,9)</f>
        <v>0.9</v>
      </c>
      <c r="J37">
        <v>0</v>
      </c>
      <c r="K37">
        <f>ROUND(90/100,9)</f>
        <v>0.9</v>
      </c>
      <c r="O37">
        <f t="shared" si="21"/>
        <v>10416.719999999999</v>
      </c>
      <c r="P37">
        <f t="shared" si="22"/>
        <v>0</v>
      </c>
      <c r="Q37">
        <f t="shared" si="23"/>
        <v>0</v>
      </c>
      <c r="R37">
        <f t="shared" si="24"/>
        <v>0</v>
      </c>
      <c r="S37">
        <f t="shared" si="25"/>
        <v>10416.719999999999</v>
      </c>
      <c r="T37">
        <f t="shared" si="26"/>
        <v>0</v>
      </c>
      <c r="U37">
        <f t="shared" si="27"/>
        <v>15.993</v>
      </c>
      <c r="V37">
        <f t="shared" si="28"/>
        <v>0</v>
      </c>
      <c r="W37">
        <f t="shared" si="29"/>
        <v>0</v>
      </c>
      <c r="X37">
        <f t="shared" si="30"/>
        <v>7291.7</v>
      </c>
      <c r="Y37">
        <f t="shared" si="31"/>
        <v>1041.67</v>
      </c>
      <c r="AA37">
        <v>35364244</v>
      </c>
      <c r="AB37">
        <f t="shared" si="32"/>
        <v>11574.13</v>
      </c>
      <c r="AC37">
        <f>ROUND((ES37),6)</f>
        <v>0</v>
      </c>
      <c r="AD37">
        <f>ROUND((((ET37)-(EU37))+AE37),6)</f>
        <v>0</v>
      </c>
      <c r="AE37">
        <f>ROUND((EU37),6)</f>
        <v>0</v>
      </c>
      <c r="AF37">
        <f>ROUND((EV37),6)</f>
        <v>11574.13</v>
      </c>
      <c r="AG37">
        <f t="shared" si="36"/>
        <v>0</v>
      </c>
      <c r="AH37">
        <f>(EW37)</f>
        <v>17.77</v>
      </c>
      <c r="AI37">
        <f>(EX37)</f>
        <v>0</v>
      </c>
      <c r="AJ37">
        <f t="shared" si="38"/>
        <v>0</v>
      </c>
      <c r="AK37">
        <v>11574.13</v>
      </c>
      <c r="AL37">
        <v>0</v>
      </c>
      <c r="AM37">
        <v>0</v>
      </c>
      <c r="AN37">
        <v>0</v>
      </c>
      <c r="AO37">
        <v>11574.13</v>
      </c>
      <c r="AP37">
        <v>0</v>
      </c>
      <c r="AQ37">
        <v>17.77</v>
      </c>
      <c r="AR37">
        <v>0</v>
      </c>
      <c r="AS37">
        <v>0</v>
      </c>
      <c r="AT37">
        <v>70</v>
      </c>
      <c r="AU37">
        <v>10</v>
      </c>
      <c r="AV37">
        <v>1</v>
      </c>
      <c r="AW37">
        <v>1</v>
      </c>
      <c r="AZ37">
        <v>1</v>
      </c>
      <c r="BA37">
        <v>1</v>
      </c>
      <c r="BB37">
        <v>1</v>
      </c>
      <c r="BC37">
        <v>1</v>
      </c>
      <c r="BD37" t="s">
        <v>3</v>
      </c>
      <c r="BE37" t="s">
        <v>3</v>
      </c>
      <c r="BF37" t="s">
        <v>3</v>
      </c>
      <c r="BG37" t="s">
        <v>3</v>
      </c>
      <c r="BH37">
        <v>0</v>
      </c>
      <c r="BI37">
        <v>4</v>
      </c>
      <c r="BJ37" t="s">
        <v>65</v>
      </c>
      <c r="BM37">
        <v>0</v>
      </c>
      <c r="BN37">
        <v>0</v>
      </c>
      <c r="BO37" t="s">
        <v>3</v>
      </c>
      <c r="BP37">
        <v>0</v>
      </c>
      <c r="BQ37">
        <v>1</v>
      </c>
      <c r="BR37">
        <v>0</v>
      </c>
      <c r="BS37">
        <v>1</v>
      </c>
      <c r="BT37">
        <v>1</v>
      </c>
      <c r="BU37">
        <v>1</v>
      </c>
      <c r="BV37">
        <v>1</v>
      </c>
      <c r="BW37">
        <v>1</v>
      </c>
      <c r="BX37">
        <v>1</v>
      </c>
      <c r="BY37" t="s">
        <v>3</v>
      </c>
      <c r="BZ37">
        <v>70</v>
      </c>
      <c r="CA37">
        <v>10</v>
      </c>
      <c r="CB37" t="s">
        <v>3</v>
      </c>
      <c r="CE37">
        <v>0</v>
      </c>
      <c r="CF37">
        <v>0</v>
      </c>
      <c r="CG37">
        <v>0</v>
      </c>
      <c r="CM37">
        <v>0</v>
      </c>
      <c r="CN37" t="s">
        <v>3</v>
      </c>
      <c r="CO37">
        <v>0</v>
      </c>
      <c r="CP37">
        <f t="shared" si="39"/>
        <v>10416.719999999999</v>
      </c>
      <c r="CQ37">
        <f t="shared" si="40"/>
        <v>0</v>
      </c>
      <c r="CR37">
        <f>((((ET37)*BB37-(EU37)*BS37)+AE37*BS37)*AV37)</f>
        <v>0</v>
      </c>
      <c r="CS37">
        <f t="shared" si="42"/>
        <v>0</v>
      </c>
      <c r="CT37">
        <f t="shared" si="43"/>
        <v>11574.13</v>
      </c>
      <c r="CU37">
        <f t="shared" si="44"/>
        <v>0</v>
      </c>
      <c r="CV37">
        <f t="shared" si="45"/>
        <v>17.77</v>
      </c>
      <c r="CW37">
        <f t="shared" si="46"/>
        <v>0</v>
      </c>
      <c r="CX37">
        <f t="shared" si="47"/>
        <v>0</v>
      </c>
      <c r="CY37">
        <f t="shared" si="48"/>
        <v>7291.7039999999988</v>
      </c>
      <c r="CZ37">
        <f t="shared" si="49"/>
        <v>1041.672</v>
      </c>
      <c r="DC37" t="s">
        <v>3</v>
      </c>
      <c r="DD37" t="s">
        <v>3</v>
      </c>
      <c r="DE37" t="s">
        <v>3</v>
      </c>
      <c r="DF37" t="s">
        <v>3</v>
      </c>
      <c r="DG37" t="s">
        <v>3</v>
      </c>
      <c r="DH37" t="s">
        <v>3</v>
      </c>
      <c r="DI37" t="s">
        <v>3</v>
      </c>
      <c r="DJ37" t="s">
        <v>3</v>
      </c>
      <c r="DK37" t="s">
        <v>3</v>
      </c>
      <c r="DL37" t="s">
        <v>3</v>
      </c>
      <c r="DM37" t="s">
        <v>3</v>
      </c>
      <c r="DN37">
        <v>0</v>
      </c>
      <c r="DO37">
        <v>0</v>
      </c>
      <c r="DP37">
        <v>1</v>
      </c>
      <c r="DQ37">
        <v>1</v>
      </c>
      <c r="DU37">
        <v>1013</v>
      </c>
      <c r="DV37" t="s">
        <v>64</v>
      </c>
      <c r="DW37" t="s">
        <v>64</v>
      </c>
      <c r="DX37">
        <v>1</v>
      </c>
      <c r="DZ37" t="s">
        <v>3</v>
      </c>
      <c r="EA37" t="s">
        <v>3</v>
      </c>
      <c r="EB37" t="s">
        <v>3</v>
      </c>
      <c r="EC37" t="s">
        <v>3</v>
      </c>
      <c r="EE37">
        <v>35096056</v>
      </c>
      <c r="EF37">
        <v>1</v>
      </c>
      <c r="EG37" t="s">
        <v>20</v>
      </c>
      <c r="EH37">
        <v>0</v>
      </c>
      <c r="EI37" t="s">
        <v>3</v>
      </c>
      <c r="EJ37">
        <v>4</v>
      </c>
      <c r="EK37">
        <v>0</v>
      </c>
      <c r="EL37" t="s">
        <v>21</v>
      </c>
      <c r="EM37" t="s">
        <v>22</v>
      </c>
      <c r="EO37" t="s">
        <v>3</v>
      </c>
      <c r="EQ37">
        <v>0</v>
      </c>
      <c r="ER37">
        <v>11574.13</v>
      </c>
      <c r="ES37">
        <v>0</v>
      </c>
      <c r="ET37">
        <v>0</v>
      </c>
      <c r="EU37">
        <v>0</v>
      </c>
      <c r="EV37">
        <v>11574.13</v>
      </c>
      <c r="EW37">
        <v>17.77</v>
      </c>
      <c r="EX37">
        <v>0</v>
      </c>
      <c r="EY37">
        <v>0</v>
      </c>
      <c r="FQ37">
        <v>0</v>
      </c>
      <c r="FR37">
        <v>0</v>
      </c>
      <c r="FS37">
        <v>0</v>
      </c>
      <c r="FX37">
        <v>70</v>
      </c>
      <c r="FY37">
        <v>10</v>
      </c>
      <c r="GA37" t="s">
        <v>3</v>
      </c>
      <c r="GD37">
        <v>0</v>
      </c>
      <c r="GF37">
        <v>407535083</v>
      </c>
      <c r="GG37">
        <v>2</v>
      </c>
      <c r="GH37">
        <v>1</v>
      </c>
      <c r="GI37">
        <v>-2</v>
      </c>
      <c r="GJ37">
        <v>0</v>
      </c>
      <c r="GK37">
        <f>ROUND(R37*(R12)/100,2)</f>
        <v>0</v>
      </c>
      <c r="GL37">
        <f t="shared" si="50"/>
        <v>0</v>
      </c>
      <c r="GM37">
        <f t="shared" si="51"/>
        <v>18750.09</v>
      </c>
      <c r="GN37">
        <f t="shared" si="52"/>
        <v>0</v>
      </c>
      <c r="GO37">
        <f t="shared" si="53"/>
        <v>0</v>
      </c>
      <c r="GP37">
        <f t="shared" si="54"/>
        <v>18750.09</v>
      </c>
      <c r="GR37">
        <v>0</v>
      </c>
      <c r="GS37">
        <v>3</v>
      </c>
      <c r="GT37">
        <v>0</v>
      </c>
      <c r="GU37" t="s">
        <v>3</v>
      </c>
      <c r="GV37">
        <f t="shared" si="55"/>
        <v>0</v>
      </c>
      <c r="GW37">
        <v>1</v>
      </c>
      <c r="GX37">
        <f t="shared" si="56"/>
        <v>0</v>
      </c>
      <c r="HA37">
        <v>0</v>
      </c>
      <c r="HB37">
        <v>0</v>
      </c>
      <c r="HC37">
        <f t="shared" si="57"/>
        <v>0</v>
      </c>
      <c r="HE37" t="s">
        <v>3</v>
      </c>
      <c r="HF37" t="s">
        <v>3</v>
      </c>
      <c r="HM37" t="s">
        <v>3</v>
      </c>
      <c r="HN37" t="s">
        <v>3</v>
      </c>
      <c r="HO37" t="s">
        <v>3</v>
      </c>
      <c r="HP37" t="s">
        <v>3</v>
      </c>
      <c r="HQ37" t="s">
        <v>3</v>
      </c>
      <c r="HS37">
        <v>0</v>
      </c>
      <c r="IK37">
        <v>0</v>
      </c>
    </row>
    <row r="39" spans="1:245" x14ac:dyDescent="0.2">
      <c r="A39">
        <v>51</v>
      </c>
      <c r="B39">
        <f>B24</f>
        <v>1</v>
      </c>
      <c r="C39">
        <f>A24</f>
        <v>4</v>
      </c>
      <c r="D39">
        <f>ROW(A24)</f>
        <v>24</v>
      </c>
      <c r="F39" t="str">
        <f>IF(F24&lt;&gt;"",F24,"")</f>
        <v>Новый раздел</v>
      </c>
      <c r="G39" t="str">
        <f>IF(G24&lt;&gt;"",G24,"")</f>
        <v>Помещение 312 Актовый зал</v>
      </c>
      <c r="H39">
        <v>0</v>
      </c>
      <c r="O39">
        <f t="shared" ref="O39:T39" si="58">ROUND(AB39,2)</f>
        <v>336394.13</v>
      </c>
      <c r="P39">
        <f t="shared" si="58"/>
        <v>177844.64</v>
      </c>
      <c r="Q39">
        <f t="shared" si="58"/>
        <v>3050.01</v>
      </c>
      <c r="R39">
        <f t="shared" si="58"/>
        <v>1434.4</v>
      </c>
      <c r="S39">
        <f t="shared" si="58"/>
        <v>155499.48000000001</v>
      </c>
      <c r="T39">
        <f t="shared" si="58"/>
        <v>0</v>
      </c>
      <c r="U39">
        <f>AH39</f>
        <v>258.21300000000002</v>
      </c>
      <c r="V39">
        <f>AI39</f>
        <v>0</v>
      </c>
      <c r="W39">
        <f>ROUND(AJ39,2)</f>
        <v>0</v>
      </c>
      <c r="X39">
        <f>ROUND(AK39,2)</f>
        <v>108849.65</v>
      </c>
      <c r="Y39">
        <f>ROUND(AL39,2)</f>
        <v>15549.95</v>
      </c>
      <c r="AB39">
        <f>ROUND(SUMIF(AA28:AA37,"=35364244",O28:O37),2)</f>
        <v>336394.13</v>
      </c>
      <c r="AC39">
        <f>ROUND(SUMIF(AA28:AA37,"=35364244",P28:P37),2)</f>
        <v>177844.64</v>
      </c>
      <c r="AD39">
        <f>ROUND(SUMIF(AA28:AA37,"=35364244",Q28:Q37),2)</f>
        <v>3050.01</v>
      </c>
      <c r="AE39">
        <f>ROUND(SUMIF(AA28:AA37,"=35364244",R28:R37),2)</f>
        <v>1434.4</v>
      </c>
      <c r="AF39">
        <f>ROUND(SUMIF(AA28:AA37,"=35364244",S28:S37),2)</f>
        <v>155499.48000000001</v>
      </c>
      <c r="AG39">
        <f>ROUND(SUMIF(AA28:AA37,"=35364244",T28:T37),2)</f>
        <v>0</v>
      </c>
      <c r="AH39">
        <f>SUMIF(AA28:AA37,"=35364244",U28:U37)</f>
        <v>258.21300000000002</v>
      </c>
      <c r="AI39">
        <f>SUMIF(AA28:AA37,"=35364244",V28:V37)</f>
        <v>0</v>
      </c>
      <c r="AJ39">
        <f>ROUND(SUMIF(AA28:AA37,"=35364244",W28:W37),2)</f>
        <v>0</v>
      </c>
      <c r="AK39">
        <f>ROUND(SUMIF(AA28:AA37,"=35364244",X28:X37),2)</f>
        <v>108849.65</v>
      </c>
      <c r="AL39">
        <f>ROUND(SUMIF(AA28:AA37,"=35364244",Y28:Y37),2)</f>
        <v>15549.95</v>
      </c>
      <c r="AO39">
        <f t="shared" ref="AO39:BD39" si="59">ROUND(BX39,2)</f>
        <v>0</v>
      </c>
      <c r="AP39">
        <f t="shared" si="59"/>
        <v>0</v>
      </c>
      <c r="AQ39">
        <f t="shared" si="59"/>
        <v>0</v>
      </c>
      <c r="AR39">
        <f t="shared" si="59"/>
        <v>462342.88</v>
      </c>
      <c r="AS39">
        <f t="shared" si="59"/>
        <v>0</v>
      </c>
      <c r="AT39">
        <f t="shared" si="59"/>
        <v>0</v>
      </c>
      <c r="AU39">
        <f t="shared" si="59"/>
        <v>462342.88</v>
      </c>
      <c r="AV39">
        <f t="shared" si="59"/>
        <v>177844.64</v>
      </c>
      <c r="AW39">
        <f t="shared" si="59"/>
        <v>177844.64</v>
      </c>
      <c r="AX39">
        <f t="shared" si="59"/>
        <v>0</v>
      </c>
      <c r="AY39">
        <f t="shared" si="59"/>
        <v>177844.64</v>
      </c>
      <c r="AZ39">
        <f t="shared" si="59"/>
        <v>0</v>
      </c>
      <c r="BA39">
        <f t="shared" si="59"/>
        <v>0</v>
      </c>
      <c r="BB39">
        <f t="shared" si="59"/>
        <v>0</v>
      </c>
      <c r="BC39">
        <f t="shared" si="59"/>
        <v>0</v>
      </c>
      <c r="BD39">
        <f t="shared" si="59"/>
        <v>0</v>
      </c>
      <c r="BX39">
        <f>ROUND(SUMIF(AA28:AA37,"=35364244",FQ28:FQ37),2)</f>
        <v>0</v>
      </c>
      <c r="BY39">
        <f>ROUND(SUMIF(AA28:AA37,"=35364244",FR28:FR37),2)</f>
        <v>0</v>
      </c>
      <c r="BZ39">
        <f>ROUND(SUMIF(AA28:AA37,"=35364244",GL28:GL37),2)</f>
        <v>0</v>
      </c>
      <c r="CA39">
        <f>ROUND(SUMIF(AA28:AA37,"=35364244",GM28:GM37),2)</f>
        <v>462342.88</v>
      </c>
      <c r="CB39">
        <f>ROUND(SUMIF(AA28:AA37,"=35364244",GN28:GN37),2)</f>
        <v>0</v>
      </c>
      <c r="CC39">
        <f>ROUND(SUMIF(AA28:AA37,"=35364244",GO28:GO37),2)</f>
        <v>0</v>
      </c>
      <c r="CD39">
        <f>ROUND(SUMIF(AA28:AA37,"=35364244",GP28:GP37),2)</f>
        <v>462342.88</v>
      </c>
      <c r="CE39">
        <f>AC39-BX39</f>
        <v>177844.64</v>
      </c>
      <c r="CF39">
        <f>AC39-BY39</f>
        <v>177844.64</v>
      </c>
      <c r="CG39">
        <f>BX39-BZ39</f>
        <v>0</v>
      </c>
      <c r="CH39">
        <f>AC39-BX39-BY39+BZ39</f>
        <v>177844.64</v>
      </c>
      <c r="CI39">
        <f>BY39-BZ39</f>
        <v>0</v>
      </c>
      <c r="CJ39">
        <f>ROUND(SUMIF(AA28:AA37,"=35364244",GX28:GX37),2)</f>
        <v>0</v>
      </c>
      <c r="CK39">
        <f>ROUND(SUMIF(AA28:AA37,"=35364244",GY28:GY37),2)</f>
        <v>0</v>
      </c>
      <c r="CL39">
        <f>ROUND(SUMIF(AA28:AA37,"=35364244",GZ28:GZ37),2)</f>
        <v>0</v>
      </c>
      <c r="CM39">
        <f>ROUND(SUMIF(AA28:AA37,"=35364244",HD28:HD37),2)</f>
        <v>0</v>
      </c>
      <c r="GX39">
        <v>0</v>
      </c>
    </row>
    <row r="41" spans="1:245" x14ac:dyDescent="0.2">
      <c r="A41">
        <v>50</v>
      </c>
      <c r="B41">
        <v>0</v>
      </c>
      <c r="C41">
        <v>0</v>
      </c>
      <c r="D41">
        <v>1</v>
      </c>
      <c r="E41">
        <v>201</v>
      </c>
      <c r="F41">
        <f>ROUND(Source!O39,O41)</f>
        <v>336394.13</v>
      </c>
      <c r="G41" t="s">
        <v>66</v>
      </c>
      <c r="H41" t="s">
        <v>67</v>
      </c>
      <c r="K41">
        <v>201</v>
      </c>
      <c r="L41">
        <v>1</v>
      </c>
      <c r="M41">
        <v>3</v>
      </c>
      <c r="N41" t="s">
        <v>3</v>
      </c>
      <c r="O41">
        <v>2</v>
      </c>
      <c r="W41">
        <v>336394.13</v>
      </c>
      <c r="X41">
        <v>1</v>
      </c>
      <c r="Y41">
        <v>336394.13</v>
      </c>
    </row>
    <row r="42" spans="1:245" x14ac:dyDescent="0.2">
      <c r="A42">
        <v>50</v>
      </c>
      <c r="B42">
        <v>0</v>
      </c>
      <c r="C42">
        <v>0</v>
      </c>
      <c r="D42">
        <v>1</v>
      </c>
      <c r="E42">
        <v>202</v>
      </c>
      <c r="F42">
        <f>ROUND(Source!P39,O42)</f>
        <v>177844.64</v>
      </c>
      <c r="G42" t="s">
        <v>68</v>
      </c>
      <c r="H42" t="s">
        <v>69</v>
      </c>
      <c r="K42">
        <v>202</v>
      </c>
      <c r="L42">
        <v>2</v>
      </c>
      <c r="M42">
        <v>3</v>
      </c>
      <c r="N42" t="s">
        <v>3</v>
      </c>
      <c r="O42">
        <v>2</v>
      </c>
      <c r="W42">
        <v>177844.64</v>
      </c>
      <c r="X42">
        <v>1</v>
      </c>
      <c r="Y42">
        <v>177844.64</v>
      </c>
    </row>
    <row r="43" spans="1:245" x14ac:dyDescent="0.2">
      <c r="A43">
        <v>50</v>
      </c>
      <c r="B43">
        <v>0</v>
      </c>
      <c r="C43">
        <v>0</v>
      </c>
      <c r="D43">
        <v>1</v>
      </c>
      <c r="E43">
        <v>222</v>
      </c>
      <c r="F43">
        <f>ROUND(Source!AO39,O43)</f>
        <v>0</v>
      </c>
      <c r="G43" t="s">
        <v>70</v>
      </c>
      <c r="H43" t="s">
        <v>71</v>
      </c>
      <c r="K43">
        <v>222</v>
      </c>
      <c r="L43">
        <v>3</v>
      </c>
      <c r="M43">
        <v>3</v>
      </c>
      <c r="N43" t="s">
        <v>3</v>
      </c>
      <c r="O43">
        <v>2</v>
      </c>
      <c r="W43">
        <v>0</v>
      </c>
      <c r="X43">
        <v>1</v>
      </c>
      <c r="Y43">
        <v>0</v>
      </c>
    </row>
    <row r="44" spans="1:245" x14ac:dyDescent="0.2">
      <c r="A44">
        <v>50</v>
      </c>
      <c r="B44">
        <v>0</v>
      </c>
      <c r="C44">
        <v>0</v>
      </c>
      <c r="D44">
        <v>1</v>
      </c>
      <c r="E44">
        <v>225</v>
      </c>
      <c r="F44">
        <f>ROUND(Source!AV39,O44)</f>
        <v>177844.64</v>
      </c>
      <c r="G44" t="s">
        <v>72</v>
      </c>
      <c r="H44" t="s">
        <v>73</v>
      </c>
      <c r="K44">
        <v>225</v>
      </c>
      <c r="L44">
        <v>4</v>
      </c>
      <c r="M44">
        <v>3</v>
      </c>
      <c r="N44" t="s">
        <v>3</v>
      </c>
      <c r="O44">
        <v>2</v>
      </c>
      <c r="W44">
        <v>177844.64</v>
      </c>
      <c r="X44">
        <v>1</v>
      </c>
      <c r="Y44">
        <v>177844.64</v>
      </c>
    </row>
    <row r="45" spans="1:245" x14ac:dyDescent="0.2">
      <c r="A45">
        <v>50</v>
      </c>
      <c r="B45">
        <v>0</v>
      </c>
      <c r="C45">
        <v>0</v>
      </c>
      <c r="D45">
        <v>1</v>
      </c>
      <c r="E45">
        <v>226</v>
      </c>
      <c r="F45">
        <f>ROUND(Source!AW39,O45)</f>
        <v>177844.64</v>
      </c>
      <c r="G45" t="s">
        <v>74</v>
      </c>
      <c r="H45" t="s">
        <v>75</v>
      </c>
      <c r="K45">
        <v>226</v>
      </c>
      <c r="L45">
        <v>5</v>
      </c>
      <c r="M45">
        <v>3</v>
      </c>
      <c r="N45" t="s">
        <v>3</v>
      </c>
      <c r="O45">
        <v>2</v>
      </c>
      <c r="W45">
        <v>177844.64</v>
      </c>
      <c r="X45">
        <v>1</v>
      </c>
      <c r="Y45">
        <v>177844.64</v>
      </c>
    </row>
    <row r="46" spans="1:245" x14ac:dyDescent="0.2">
      <c r="A46">
        <v>50</v>
      </c>
      <c r="B46">
        <v>0</v>
      </c>
      <c r="C46">
        <v>0</v>
      </c>
      <c r="D46">
        <v>1</v>
      </c>
      <c r="E46">
        <v>227</v>
      </c>
      <c r="F46">
        <f>ROUND(Source!AX39,O46)</f>
        <v>0</v>
      </c>
      <c r="G46" t="s">
        <v>76</v>
      </c>
      <c r="H46" t="s">
        <v>77</v>
      </c>
      <c r="K46">
        <v>227</v>
      </c>
      <c r="L46">
        <v>6</v>
      </c>
      <c r="M46">
        <v>3</v>
      </c>
      <c r="N46" t="s">
        <v>3</v>
      </c>
      <c r="O46">
        <v>2</v>
      </c>
      <c r="W46">
        <v>0</v>
      </c>
      <c r="X46">
        <v>1</v>
      </c>
      <c r="Y46">
        <v>0</v>
      </c>
    </row>
    <row r="47" spans="1:245" x14ac:dyDescent="0.2">
      <c r="A47">
        <v>50</v>
      </c>
      <c r="B47">
        <v>0</v>
      </c>
      <c r="C47">
        <v>0</v>
      </c>
      <c r="D47">
        <v>1</v>
      </c>
      <c r="E47">
        <v>228</v>
      </c>
      <c r="F47">
        <f>ROUND(Source!AY39,O47)</f>
        <v>177844.64</v>
      </c>
      <c r="G47" t="s">
        <v>78</v>
      </c>
      <c r="H47" t="s">
        <v>79</v>
      </c>
      <c r="K47">
        <v>228</v>
      </c>
      <c r="L47">
        <v>7</v>
      </c>
      <c r="M47">
        <v>3</v>
      </c>
      <c r="N47" t="s">
        <v>3</v>
      </c>
      <c r="O47">
        <v>2</v>
      </c>
      <c r="W47">
        <v>177844.64</v>
      </c>
      <c r="X47">
        <v>1</v>
      </c>
      <c r="Y47">
        <v>177844.64</v>
      </c>
    </row>
    <row r="48" spans="1:245" x14ac:dyDescent="0.2">
      <c r="A48">
        <v>50</v>
      </c>
      <c r="B48">
        <v>0</v>
      </c>
      <c r="C48">
        <v>0</v>
      </c>
      <c r="D48">
        <v>1</v>
      </c>
      <c r="E48">
        <v>216</v>
      </c>
      <c r="F48">
        <f>ROUND(Source!AP39,O48)</f>
        <v>0</v>
      </c>
      <c r="G48" t="s">
        <v>80</v>
      </c>
      <c r="H48" t="s">
        <v>81</v>
      </c>
      <c r="K48">
        <v>216</v>
      </c>
      <c r="L48">
        <v>8</v>
      </c>
      <c r="M48">
        <v>3</v>
      </c>
      <c r="N48" t="s">
        <v>3</v>
      </c>
      <c r="O48">
        <v>2</v>
      </c>
      <c r="W48">
        <v>0</v>
      </c>
      <c r="X48">
        <v>1</v>
      </c>
      <c r="Y48">
        <v>0</v>
      </c>
    </row>
    <row r="49" spans="1:25" x14ac:dyDescent="0.2">
      <c r="A49">
        <v>50</v>
      </c>
      <c r="B49">
        <v>0</v>
      </c>
      <c r="C49">
        <v>0</v>
      </c>
      <c r="D49">
        <v>1</v>
      </c>
      <c r="E49">
        <v>223</v>
      </c>
      <c r="F49">
        <f>ROUND(Source!AQ39,O49)</f>
        <v>0</v>
      </c>
      <c r="G49" t="s">
        <v>82</v>
      </c>
      <c r="H49" t="s">
        <v>83</v>
      </c>
      <c r="K49">
        <v>223</v>
      </c>
      <c r="L49">
        <v>9</v>
      </c>
      <c r="M49">
        <v>3</v>
      </c>
      <c r="N49" t="s">
        <v>3</v>
      </c>
      <c r="O49">
        <v>2</v>
      </c>
      <c r="W49">
        <v>0</v>
      </c>
      <c r="X49">
        <v>1</v>
      </c>
      <c r="Y49">
        <v>0</v>
      </c>
    </row>
    <row r="50" spans="1:25" x14ac:dyDescent="0.2">
      <c r="A50">
        <v>50</v>
      </c>
      <c r="B50">
        <v>0</v>
      </c>
      <c r="C50">
        <v>0</v>
      </c>
      <c r="D50">
        <v>1</v>
      </c>
      <c r="E50">
        <v>229</v>
      </c>
      <c r="F50">
        <f>ROUND(Source!AZ39,O50)</f>
        <v>0</v>
      </c>
      <c r="G50" t="s">
        <v>84</v>
      </c>
      <c r="H50" t="s">
        <v>85</v>
      </c>
      <c r="K50">
        <v>229</v>
      </c>
      <c r="L50">
        <v>10</v>
      </c>
      <c r="M50">
        <v>3</v>
      </c>
      <c r="N50" t="s">
        <v>3</v>
      </c>
      <c r="O50">
        <v>2</v>
      </c>
      <c r="W50">
        <v>0</v>
      </c>
      <c r="X50">
        <v>1</v>
      </c>
      <c r="Y50">
        <v>0</v>
      </c>
    </row>
    <row r="51" spans="1:25" x14ac:dyDescent="0.2">
      <c r="A51">
        <v>50</v>
      </c>
      <c r="B51">
        <v>0</v>
      </c>
      <c r="C51">
        <v>0</v>
      </c>
      <c r="D51">
        <v>1</v>
      </c>
      <c r="E51">
        <v>203</v>
      </c>
      <c r="F51">
        <f>ROUND(Source!Q39,O51)</f>
        <v>3050.01</v>
      </c>
      <c r="G51" t="s">
        <v>86</v>
      </c>
      <c r="H51" t="s">
        <v>87</v>
      </c>
      <c r="K51">
        <v>203</v>
      </c>
      <c r="L51">
        <v>11</v>
      </c>
      <c r="M51">
        <v>3</v>
      </c>
      <c r="N51" t="s">
        <v>3</v>
      </c>
      <c r="O51">
        <v>2</v>
      </c>
      <c r="W51">
        <v>3050.01</v>
      </c>
      <c r="X51">
        <v>1</v>
      </c>
      <c r="Y51">
        <v>3050.01</v>
      </c>
    </row>
    <row r="52" spans="1:25" x14ac:dyDescent="0.2">
      <c r="A52">
        <v>50</v>
      </c>
      <c r="B52">
        <v>0</v>
      </c>
      <c r="C52">
        <v>0</v>
      </c>
      <c r="D52">
        <v>1</v>
      </c>
      <c r="E52">
        <v>231</v>
      </c>
      <c r="F52">
        <f>ROUND(Source!BB39,O52)</f>
        <v>0</v>
      </c>
      <c r="G52" t="s">
        <v>88</v>
      </c>
      <c r="H52" t="s">
        <v>89</v>
      </c>
      <c r="K52">
        <v>231</v>
      </c>
      <c r="L52">
        <v>12</v>
      </c>
      <c r="M52">
        <v>3</v>
      </c>
      <c r="N52" t="s">
        <v>3</v>
      </c>
      <c r="O52">
        <v>2</v>
      </c>
      <c r="W52">
        <v>0</v>
      </c>
      <c r="X52">
        <v>1</v>
      </c>
      <c r="Y52">
        <v>0</v>
      </c>
    </row>
    <row r="53" spans="1:25" x14ac:dyDescent="0.2">
      <c r="A53">
        <v>50</v>
      </c>
      <c r="B53">
        <v>0</v>
      </c>
      <c r="C53">
        <v>0</v>
      </c>
      <c r="D53">
        <v>1</v>
      </c>
      <c r="E53">
        <v>204</v>
      </c>
      <c r="F53">
        <f>ROUND(Source!R39,O53)</f>
        <v>1434.4</v>
      </c>
      <c r="G53" t="s">
        <v>90</v>
      </c>
      <c r="H53" t="s">
        <v>91</v>
      </c>
      <c r="K53">
        <v>204</v>
      </c>
      <c r="L53">
        <v>13</v>
      </c>
      <c r="M53">
        <v>3</v>
      </c>
      <c r="N53" t="s">
        <v>3</v>
      </c>
      <c r="O53">
        <v>2</v>
      </c>
      <c r="W53">
        <v>1434.4</v>
      </c>
      <c r="X53">
        <v>1</v>
      </c>
      <c r="Y53">
        <v>1434.4</v>
      </c>
    </row>
    <row r="54" spans="1:25" x14ac:dyDescent="0.2">
      <c r="A54">
        <v>50</v>
      </c>
      <c r="B54">
        <v>0</v>
      </c>
      <c r="C54">
        <v>0</v>
      </c>
      <c r="D54">
        <v>1</v>
      </c>
      <c r="E54">
        <v>205</v>
      </c>
      <c r="F54">
        <f>ROUND(Source!S39,O54)</f>
        <v>155499.48000000001</v>
      </c>
      <c r="G54" t="s">
        <v>92</v>
      </c>
      <c r="H54" t="s">
        <v>93</v>
      </c>
      <c r="K54">
        <v>205</v>
      </c>
      <c r="L54">
        <v>14</v>
      </c>
      <c r="M54">
        <v>3</v>
      </c>
      <c r="N54" t="s">
        <v>3</v>
      </c>
      <c r="O54">
        <v>2</v>
      </c>
      <c r="W54">
        <v>155499.48000000001</v>
      </c>
      <c r="X54">
        <v>1</v>
      </c>
      <c r="Y54">
        <v>155499.48000000001</v>
      </c>
    </row>
    <row r="55" spans="1:25" x14ac:dyDescent="0.2">
      <c r="A55">
        <v>50</v>
      </c>
      <c r="B55">
        <v>0</v>
      </c>
      <c r="C55">
        <v>0</v>
      </c>
      <c r="D55">
        <v>1</v>
      </c>
      <c r="E55">
        <v>232</v>
      </c>
      <c r="F55">
        <f>ROUND(Source!BC39,O55)</f>
        <v>0</v>
      </c>
      <c r="G55" t="s">
        <v>94</v>
      </c>
      <c r="H55" t="s">
        <v>95</v>
      </c>
      <c r="K55">
        <v>232</v>
      </c>
      <c r="L55">
        <v>15</v>
      </c>
      <c r="M55">
        <v>3</v>
      </c>
      <c r="N55" t="s">
        <v>3</v>
      </c>
      <c r="O55">
        <v>2</v>
      </c>
      <c r="W55">
        <v>0</v>
      </c>
      <c r="X55">
        <v>1</v>
      </c>
      <c r="Y55">
        <v>0</v>
      </c>
    </row>
    <row r="56" spans="1:25" x14ac:dyDescent="0.2">
      <c r="A56">
        <v>50</v>
      </c>
      <c r="B56">
        <v>0</v>
      </c>
      <c r="C56">
        <v>0</v>
      </c>
      <c r="D56">
        <v>1</v>
      </c>
      <c r="E56">
        <v>214</v>
      </c>
      <c r="F56">
        <f>ROUND(Source!AS39,O56)</f>
        <v>0</v>
      </c>
      <c r="G56" t="s">
        <v>96</v>
      </c>
      <c r="H56" t="s">
        <v>97</v>
      </c>
      <c r="K56">
        <v>214</v>
      </c>
      <c r="L56">
        <v>16</v>
      </c>
      <c r="M56">
        <v>3</v>
      </c>
      <c r="N56" t="s">
        <v>3</v>
      </c>
      <c r="O56">
        <v>2</v>
      </c>
      <c r="W56">
        <v>0</v>
      </c>
      <c r="X56">
        <v>1</v>
      </c>
      <c r="Y56">
        <v>0</v>
      </c>
    </row>
    <row r="57" spans="1:25" x14ac:dyDescent="0.2">
      <c r="A57">
        <v>50</v>
      </c>
      <c r="B57">
        <v>0</v>
      </c>
      <c r="C57">
        <v>0</v>
      </c>
      <c r="D57">
        <v>1</v>
      </c>
      <c r="E57">
        <v>215</v>
      </c>
      <c r="F57">
        <f>ROUND(Source!AT39,O57)</f>
        <v>0</v>
      </c>
      <c r="G57" t="s">
        <v>98</v>
      </c>
      <c r="H57" t="s">
        <v>99</v>
      </c>
      <c r="K57">
        <v>215</v>
      </c>
      <c r="L57">
        <v>17</v>
      </c>
      <c r="M57">
        <v>3</v>
      </c>
      <c r="N57" t="s">
        <v>3</v>
      </c>
      <c r="O57">
        <v>2</v>
      </c>
      <c r="W57">
        <v>0</v>
      </c>
      <c r="X57">
        <v>1</v>
      </c>
      <c r="Y57">
        <v>0</v>
      </c>
    </row>
    <row r="58" spans="1:25" x14ac:dyDescent="0.2">
      <c r="A58">
        <v>50</v>
      </c>
      <c r="B58">
        <v>0</v>
      </c>
      <c r="C58">
        <v>0</v>
      </c>
      <c r="D58">
        <v>1</v>
      </c>
      <c r="E58">
        <v>217</v>
      </c>
      <c r="F58">
        <f>ROUND(Source!AU39,O58)</f>
        <v>462342.88</v>
      </c>
      <c r="G58" t="s">
        <v>100</v>
      </c>
      <c r="H58" t="s">
        <v>101</v>
      </c>
      <c r="K58">
        <v>217</v>
      </c>
      <c r="L58">
        <v>18</v>
      </c>
      <c r="M58">
        <v>3</v>
      </c>
      <c r="N58" t="s">
        <v>3</v>
      </c>
      <c r="O58">
        <v>2</v>
      </c>
      <c r="W58">
        <v>462342.88</v>
      </c>
      <c r="X58">
        <v>1</v>
      </c>
      <c r="Y58">
        <v>462342.88</v>
      </c>
    </row>
    <row r="59" spans="1:25" x14ac:dyDescent="0.2">
      <c r="A59">
        <v>50</v>
      </c>
      <c r="B59">
        <v>0</v>
      </c>
      <c r="C59">
        <v>0</v>
      </c>
      <c r="D59">
        <v>1</v>
      </c>
      <c r="E59">
        <v>230</v>
      </c>
      <c r="F59">
        <f>ROUND(Source!BA39,O59)</f>
        <v>0</v>
      </c>
      <c r="G59" t="s">
        <v>102</v>
      </c>
      <c r="H59" t="s">
        <v>103</v>
      </c>
      <c r="K59">
        <v>230</v>
      </c>
      <c r="L59">
        <v>19</v>
      </c>
      <c r="M59">
        <v>3</v>
      </c>
      <c r="N59" t="s">
        <v>3</v>
      </c>
      <c r="O59">
        <v>2</v>
      </c>
      <c r="W59">
        <v>0</v>
      </c>
      <c r="X59">
        <v>1</v>
      </c>
      <c r="Y59">
        <v>0</v>
      </c>
    </row>
    <row r="60" spans="1:25" x14ac:dyDescent="0.2">
      <c r="A60">
        <v>50</v>
      </c>
      <c r="B60">
        <v>0</v>
      </c>
      <c r="C60">
        <v>0</v>
      </c>
      <c r="D60">
        <v>1</v>
      </c>
      <c r="E60">
        <v>206</v>
      </c>
      <c r="F60">
        <f>ROUND(Source!T39,O60)</f>
        <v>0</v>
      </c>
      <c r="G60" t="s">
        <v>104</v>
      </c>
      <c r="H60" t="s">
        <v>105</v>
      </c>
      <c r="K60">
        <v>206</v>
      </c>
      <c r="L60">
        <v>20</v>
      </c>
      <c r="M60">
        <v>3</v>
      </c>
      <c r="N60" t="s">
        <v>3</v>
      </c>
      <c r="O60">
        <v>2</v>
      </c>
      <c r="W60">
        <v>0</v>
      </c>
      <c r="X60">
        <v>1</v>
      </c>
      <c r="Y60">
        <v>0</v>
      </c>
    </row>
    <row r="61" spans="1:25" x14ac:dyDescent="0.2">
      <c r="A61">
        <v>50</v>
      </c>
      <c r="B61">
        <v>0</v>
      </c>
      <c r="C61">
        <v>0</v>
      </c>
      <c r="D61">
        <v>1</v>
      </c>
      <c r="E61">
        <v>207</v>
      </c>
      <c r="F61">
        <f>Source!U39</f>
        <v>258.21300000000002</v>
      </c>
      <c r="G61" t="s">
        <v>106</v>
      </c>
      <c r="H61" t="s">
        <v>107</v>
      </c>
      <c r="K61">
        <v>207</v>
      </c>
      <c r="L61">
        <v>21</v>
      </c>
      <c r="M61">
        <v>3</v>
      </c>
      <c r="N61" t="s">
        <v>3</v>
      </c>
      <c r="O61">
        <v>-1</v>
      </c>
      <c r="W61">
        <v>258.21300000000002</v>
      </c>
      <c r="X61">
        <v>1</v>
      </c>
      <c r="Y61">
        <v>258.21300000000002</v>
      </c>
    </row>
    <row r="62" spans="1:25" x14ac:dyDescent="0.2">
      <c r="A62">
        <v>50</v>
      </c>
      <c r="B62">
        <v>0</v>
      </c>
      <c r="C62">
        <v>0</v>
      </c>
      <c r="D62">
        <v>1</v>
      </c>
      <c r="E62">
        <v>208</v>
      </c>
      <c r="F62">
        <f>Source!V39</f>
        <v>0</v>
      </c>
      <c r="G62" t="s">
        <v>108</v>
      </c>
      <c r="H62" t="s">
        <v>109</v>
      </c>
      <c r="K62">
        <v>208</v>
      </c>
      <c r="L62">
        <v>22</v>
      </c>
      <c r="M62">
        <v>3</v>
      </c>
      <c r="N62" t="s">
        <v>3</v>
      </c>
      <c r="O62">
        <v>-1</v>
      </c>
      <c r="W62">
        <v>0</v>
      </c>
      <c r="X62">
        <v>1</v>
      </c>
      <c r="Y62">
        <v>0</v>
      </c>
    </row>
    <row r="63" spans="1:25" x14ac:dyDescent="0.2">
      <c r="A63">
        <v>50</v>
      </c>
      <c r="B63">
        <v>0</v>
      </c>
      <c r="C63">
        <v>0</v>
      </c>
      <c r="D63">
        <v>1</v>
      </c>
      <c r="E63">
        <v>209</v>
      </c>
      <c r="F63">
        <f>ROUND(Source!W39,O63)</f>
        <v>0</v>
      </c>
      <c r="G63" t="s">
        <v>110</v>
      </c>
      <c r="H63" t="s">
        <v>111</v>
      </c>
      <c r="K63">
        <v>209</v>
      </c>
      <c r="L63">
        <v>23</v>
      </c>
      <c r="M63">
        <v>3</v>
      </c>
      <c r="N63" t="s">
        <v>3</v>
      </c>
      <c r="O63">
        <v>2</v>
      </c>
      <c r="W63">
        <v>0</v>
      </c>
      <c r="X63">
        <v>1</v>
      </c>
      <c r="Y63">
        <v>0</v>
      </c>
    </row>
    <row r="64" spans="1:25" x14ac:dyDescent="0.2">
      <c r="A64">
        <v>50</v>
      </c>
      <c r="B64">
        <v>0</v>
      </c>
      <c r="C64">
        <v>0</v>
      </c>
      <c r="D64">
        <v>1</v>
      </c>
      <c r="E64">
        <v>233</v>
      </c>
      <c r="F64">
        <f>ROUND(Source!BD39,O64)</f>
        <v>0</v>
      </c>
      <c r="G64" t="s">
        <v>112</v>
      </c>
      <c r="H64" t="s">
        <v>113</v>
      </c>
      <c r="K64">
        <v>233</v>
      </c>
      <c r="L64">
        <v>24</v>
      </c>
      <c r="M64">
        <v>3</v>
      </c>
      <c r="N64" t="s">
        <v>3</v>
      </c>
      <c r="O64">
        <v>2</v>
      </c>
      <c r="W64">
        <v>0</v>
      </c>
      <c r="X64">
        <v>1</v>
      </c>
      <c r="Y64">
        <v>0</v>
      </c>
    </row>
    <row r="65" spans="1:245" x14ac:dyDescent="0.2">
      <c r="A65">
        <v>50</v>
      </c>
      <c r="B65">
        <v>0</v>
      </c>
      <c r="C65">
        <v>0</v>
      </c>
      <c r="D65">
        <v>1</v>
      </c>
      <c r="E65">
        <v>210</v>
      </c>
      <c r="F65">
        <f>ROUND(Source!X39,O65)</f>
        <v>108849.65</v>
      </c>
      <c r="G65" t="s">
        <v>114</v>
      </c>
      <c r="H65" t="s">
        <v>115</v>
      </c>
      <c r="K65">
        <v>210</v>
      </c>
      <c r="L65">
        <v>25</v>
      </c>
      <c r="M65">
        <v>3</v>
      </c>
      <c r="N65" t="s">
        <v>3</v>
      </c>
      <c r="O65">
        <v>2</v>
      </c>
      <c r="W65">
        <v>108849.65</v>
      </c>
      <c r="X65">
        <v>1</v>
      </c>
      <c r="Y65">
        <v>108849.65</v>
      </c>
    </row>
    <row r="66" spans="1:245" x14ac:dyDescent="0.2">
      <c r="A66">
        <v>50</v>
      </c>
      <c r="B66">
        <v>0</v>
      </c>
      <c r="C66">
        <v>0</v>
      </c>
      <c r="D66">
        <v>1</v>
      </c>
      <c r="E66">
        <v>211</v>
      </c>
      <c r="F66">
        <f>ROUND(Source!Y39,O66)</f>
        <v>15549.95</v>
      </c>
      <c r="G66" t="s">
        <v>116</v>
      </c>
      <c r="H66" t="s">
        <v>117</v>
      </c>
      <c r="K66">
        <v>211</v>
      </c>
      <c r="L66">
        <v>26</v>
      </c>
      <c r="M66">
        <v>3</v>
      </c>
      <c r="N66" t="s">
        <v>3</v>
      </c>
      <c r="O66">
        <v>2</v>
      </c>
      <c r="W66">
        <v>15549.95</v>
      </c>
      <c r="X66">
        <v>1</v>
      </c>
      <c r="Y66">
        <v>15549.95</v>
      </c>
    </row>
    <row r="67" spans="1:245" x14ac:dyDescent="0.2">
      <c r="A67">
        <v>50</v>
      </c>
      <c r="B67">
        <v>0</v>
      </c>
      <c r="C67">
        <v>0</v>
      </c>
      <c r="D67">
        <v>1</v>
      </c>
      <c r="E67">
        <v>224</v>
      </c>
      <c r="F67">
        <f>ROUND(Source!AR39,O67)</f>
        <v>462342.88</v>
      </c>
      <c r="G67" t="s">
        <v>118</v>
      </c>
      <c r="H67" t="s">
        <v>119</v>
      </c>
      <c r="K67">
        <v>224</v>
      </c>
      <c r="L67">
        <v>27</v>
      </c>
      <c r="M67">
        <v>3</v>
      </c>
      <c r="N67" t="s">
        <v>3</v>
      </c>
      <c r="O67">
        <v>2</v>
      </c>
      <c r="W67">
        <v>462342.88</v>
      </c>
      <c r="X67">
        <v>1</v>
      </c>
      <c r="Y67">
        <v>462342.88</v>
      </c>
    </row>
    <row r="69" spans="1:245" x14ac:dyDescent="0.2">
      <c r="A69">
        <v>4</v>
      </c>
      <c r="B69">
        <v>1</v>
      </c>
      <c r="D69">
        <f>ROW(A77)</f>
        <v>77</v>
      </c>
      <c r="F69" t="s">
        <v>13</v>
      </c>
      <c r="G69" t="s">
        <v>120</v>
      </c>
      <c r="H69" t="s">
        <v>3</v>
      </c>
      <c r="I69">
        <v>0</v>
      </c>
      <c r="K69">
        <v>0</v>
      </c>
      <c r="M69" t="s">
        <v>3</v>
      </c>
      <c r="S69">
        <v>0</v>
      </c>
      <c r="U69" t="s">
        <v>3</v>
      </c>
      <c r="V69">
        <v>0</v>
      </c>
      <c r="AB69" t="s">
        <v>3</v>
      </c>
      <c r="AC69" t="s">
        <v>3</v>
      </c>
      <c r="AD69" t="s">
        <v>3</v>
      </c>
      <c r="AE69" t="s">
        <v>3</v>
      </c>
      <c r="AF69" t="s">
        <v>3</v>
      </c>
      <c r="AG69" t="s">
        <v>3</v>
      </c>
      <c r="AP69" t="s">
        <v>3</v>
      </c>
      <c r="AQ69" t="s">
        <v>3</v>
      </c>
      <c r="AR69" t="s">
        <v>3</v>
      </c>
      <c r="AZ69" t="s">
        <v>3</v>
      </c>
      <c r="BB69" t="s">
        <v>3</v>
      </c>
      <c r="BC69" t="s">
        <v>3</v>
      </c>
      <c r="BD69" t="s">
        <v>3</v>
      </c>
      <c r="BE69" t="s">
        <v>3</v>
      </c>
      <c r="BF69" t="s">
        <v>3</v>
      </c>
      <c r="BG69" t="s">
        <v>3</v>
      </c>
      <c r="BH69" t="s">
        <v>3</v>
      </c>
      <c r="BI69" t="s">
        <v>3</v>
      </c>
      <c r="BJ69" t="s">
        <v>3</v>
      </c>
      <c r="BK69" t="s">
        <v>3</v>
      </c>
      <c r="BL69" t="s">
        <v>3</v>
      </c>
      <c r="BM69" t="s">
        <v>3</v>
      </c>
      <c r="BN69" t="s">
        <v>3</v>
      </c>
      <c r="BO69" t="s">
        <v>3</v>
      </c>
      <c r="BP69" t="s">
        <v>3</v>
      </c>
      <c r="BX69">
        <v>0</v>
      </c>
      <c r="CJ69">
        <v>0</v>
      </c>
    </row>
    <row r="71" spans="1:245" x14ac:dyDescent="0.2">
      <c r="A71">
        <v>52</v>
      </c>
      <c r="B71">
        <f t="shared" ref="B71:G71" si="60">B77</f>
        <v>1</v>
      </c>
      <c r="C71">
        <f t="shared" si="60"/>
        <v>4</v>
      </c>
      <c r="D71">
        <f t="shared" si="60"/>
        <v>69</v>
      </c>
      <c r="E71">
        <f t="shared" si="60"/>
        <v>0</v>
      </c>
      <c r="F71" t="str">
        <f t="shared" si="60"/>
        <v>Новый раздел</v>
      </c>
      <c r="G71" t="str">
        <f t="shared" si="60"/>
        <v>Электрощит ЩАО (актовый зал)</v>
      </c>
      <c r="O71">
        <f t="shared" ref="O71:AT71" si="61">O77</f>
        <v>23319.35</v>
      </c>
      <c r="P71">
        <f t="shared" si="61"/>
        <v>0</v>
      </c>
      <c r="Q71">
        <f t="shared" si="61"/>
        <v>1033.5</v>
      </c>
      <c r="R71">
        <f t="shared" si="61"/>
        <v>4.84</v>
      </c>
      <c r="S71">
        <f t="shared" si="61"/>
        <v>22285.85</v>
      </c>
      <c r="T71">
        <f t="shared" si="61"/>
        <v>0</v>
      </c>
      <c r="U71">
        <f t="shared" si="61"/>
        <v>35.879999999999995</v>
      </c>
      <c r="V71">
        <f t="shared" si="61"/>
        <v>0</v>
      </c>
      <c r="W71">
        <f t="shared" si="61"/>
        <v>0</v>
      </c>
      <c r="X71">
        <f t="shared" si="61"/>
        <v>15600.1</v>
      </c>
      <c r="Y71">
        <f t="shared" si="61"/>
        <v>2228.58</v>
      </c>
      <c r="Z71">
        <f t="shared" si="61"/>
        <v>0</v>
      </c>
      <c r="AA71">
        <f t="shared" si="61"/>
        <v>0</v>
      </c>
      <c r="AB71">
        <f t="shared" si="61"/>
        <v>23319.35</v>
      </c>
      <c r="AC71">
        <f t="shared" si="61"/>
        <v>0</v>
      </c>
      <c r="AD71">
        <f t="shared" si="61"/>
        <v>1033.5</v>
      </c>
      <c r="AE71">
        <f t="shared" si="61"/>
        <v>4.84</v>
      </c>
      <c r="AF71">
        <f t="shared" si="61"/>
        <v>22285.85</v>
      </c>
      <c r="AG71">
        <f t="shared" si="61"/>
        <v>0</v>
      </c>
      <c r="AH71">
        <f t="shared" si="61"/>
        <v>35.879999999999995</v>
      </c>
      <c r="AI71">
        <f t="shared" si="61"/>
        <v>0</v>
      </c>
      <c r="AJ71">
        <f t="shared" si="61"/>
        <v>0</v>
      </c>
      <c r="AK71">
        <f t="shared" si="61"/>
        <v>15600.1</v>
      </c>
      <c r="AL71">
        <f t="shared" si="61"/>
        <v>2228.58</v>
      </c>
      <c r="AM71">
        <f t="shared" si="61"/>
        <v>0</v>
      </c>
      <c r="AN71">
        <f t="shared" si="61"/>
        <v>0</v>
      </c>
      <c r="AO71">
        <f t="shared" si="61"/>
        <v>0</v>
      </c>
      <c r="AP71">
        <f t="shared" si="61"/>
        <v>0</v>
      </c>
      <c r="AQ71">
        <f t="shared" si="61"/>
        <v>0</v>
      </c>
      <c r="AR71">
        <f t="shared" si="61"/>
        <v>41153.25</v>
      </c>
      <c r="AS71">
        <f t="shared" si="61"/>
        <v>0</v>
      </c>
      <c r="AT71">
        <f t="shared" si="61"/>
        <v>0</v>
      </c>
      <c r="AU71">
        <f t="shared" ref="AU71:BZ71" si="62">AU77</f>
        <v>41153.25</v>
      </c>
      <c r="AV71">
        <f t="shared" si="62"/>
        <v>0</v>
      </c>
      <c r="AW71">
        <f t="shared" si="62"/>
        <v>0</v>
      </c>
      <c r="AX71">
        <f t="shared" si="62"/>
        <v>0</v>
      </c>
      <c r="AY71">
        <f t="shared" si="62"/>
        <v>0</v>
      </c>
      <c r="AZ71">
        <f t="shared" si="62"/>
        <v>0</v>
      </c>
      <c r="BA71">
        <f t="shared" si="62"/>
        <v>0</v>
      </c>
      <c r="BB71">
        <f t="shared" si="62"/>
        <v>0</v>
      </c>
      <c r="BC71">
        <f t="shared" si="62"/>
        <v>0</v>
      </c>
      <c r="BD71">
        <f t="shared" si="62"/>
        <v>0</v>
      </c>
      <c r="BE71">
        <f t="shared" si="62"/>
        <v>0</v>
      </c>
      <c r="BF71">
        <f t="shared" si="62"/>
        <v>0</v>
      </c>
      <c r="BG71">
        <f t="shared" si="62"/>
        <v>0</v>
      </c>
      <c r="BH71">
        <f t="shared" si="62"/>
        <v>0</v>
      </c>
      <c r="BI71">
        <f t="shared" si="62"/>
        <v>0</v>
      </c>
      <c r="BJ71">
        <f t="shared" si="62"/>
        <v>0</v>
      </c>
      <c r="BK71">
        <f t="shared" si="62"/>
        <v>0</v>
      </c>
      <c r="BL71">
        <f t="shared" si="62"/>
        <v>0</v>
      </c>
      <c r="BM71">
        <f t="shared" si="62"/>
        <v>0</v>
      </c>
      <c r="BN71">
        <f t="shared" si="62"/>
        <v>0</v>
      </c>
      <c r="BO71">
        <f t="shared" si="62"/>
        <v>0</v>
      </c>
      <c r="BP71">
        <f t="shared" si="62"/>
        <v>0</v>
      </c>
      <c r="BQ71">
        <f t="shared" si="62"/>
        <v>0</v>
      </c>
      <c r="BR71">
        <f t="shared" si="62"/>
        <v>0</v>
      </c>
      <c r="BS71">
        <f t="shared" si="62"/>
        <v>0</v>
      </c>
      <c r="BT71">
        <f t="shared" si="62"/>
        <v>0</v>
      </c>
      <c r="BU71">
        <f t="shared" si="62"/>
        <v>0</v>
      </c>
      <c r="BV71">
        <f t="shared" si="62"/>
        <v>0</v>
      </c>
      <c r="BW71">
        <f t="shared" si="62"/>
        <v>0</v>
      </c>
      <c r="BX71">
        <f t="shared" si="62"/>
        <v>0</v>
      </c>
      <c r="BY71">
        <f t="shared" si="62"/>
        <v>0</v>
      </c>
      <c r="BZ71">
        <f t="shared" si="62"/>
        <v>0</v>
      </c>
      <c r="CA71">
        <f t="shared" ref="CA71:DF71" si="63">CA77</f>
        <v>41153.25</v>
      </c>
      <c r="CB71">
        <f t="shared" si="63"/>
        <v>0</v>
      </c>
      <c r="CC71">
        <f t="shared" si="63"/>
        <v>0</v>
      </c>
      <c r="CD71">
        <f t="shared" si="63"/>
        <v>41153.25</v>
      </c>
      <c r="CE71">
        <f t="shared" si="63"/>
        <v>0</v>
      </c>
      <c r="CF71">
        <f t="shared" si="63"/>
        <v>0</v>
      </c>
      <c r="CG71">
        <f t="shared" si="63"/>
        <v>0</v>
      </c>
      <c r="CH71">
        <f t="shared" si="63"/>
        <v>0</v>
      </c>
      <c r="CI71">
        <f t="shared" si="63"/>
        <v>0</v>
      </c>
      <c r="CJ71">
        <f t="shared" si="63"/>
        <v>0</v>
      </c>
      <c r="CK71">
        <f t="shared" si="63"/>
        <v>0</v>
      </c>
      <c r="CL71">
        <f t="shared" si="63"/>
        <v>0</v>
      </c>
      <c r="CM71">
        <f t="shared" si="63"/>
        <v>0</v>
      </c>
      <c r="CN71">
        <f t="shared" si="63"/>
        <v>0</v>
      </c>
      <c r="CO71">
        <f t="shared" si="63"/>
        <v>0</v>
      </c>
      <c r="CP71">
        <f t="shared" si="63"/>
        <v>0</v>
      </c>
      <c r="CQ71">
        <f t="shared" si="63"/>
        <v>0</v>
      </c>
      <c r="CR71">
        <f t="shared" si="63"/>
        <v>0</v>
      </c>
      <c r="CS71">
        <f t="shared" si="63"/>
        <v>0</v>
      </c>
      <c r="CT71">
        <f t="shared" si="63"/>
        <v>0</v>
      </c>
      <c r="CU71">
        <f t="shared" si="63"/>
        <v>0</v>
      </c>
      <c r="CV71">
        <f t="shared" si="63"/>
        <v>0</v>
      </c>
      <c r="CW71">
        <f t="shared" si="63"/>
        <v>0</v>
      </c>
      <c r="CX71">
        <f t="shared" si="63"/>
        <v>0</v>
      </c>
      <c r="CY71">
        <f t="shared" si="63"/>
        <v>0</v>
      </c>
      <c r="CZ71">
        <f t="shared" si="63"/>
        <v>0</v>
      </c>
      <c r="DA71">
        <f t="shared" si="63"/>
        <v>0</v>
      </c>
      <c r="DB71">
        <f t="shared" si="63"/>
        <v>0</v>
      </c>
      <c r="DC71">
        <f t="shared" si="63"/>
        <v>0</v>
      </c>
      <c r="DD71">
        <f t="shared" si="63"/>
        <v>0</v>
      </c>
      <c r="DE71">
        <f t="shared" si="63"/>
        <v>0</v>
      </c>
      <c r="DF71">
        <f t="shared" si="63"/>
        <v>0</v>
      </c>
      <c r="DG71">
        <f t="shared" ref="DG71:EL71" si="64">DG77</f>
        <v>0</v>
      </c>
      <c r="DH71">
        <f t="shared" si="64"/>
        <v>0</v>
      </c>
      <c r="DI71">
        <f t="shared" si="64"/>
        <v>0</v>
      </c>
      <c r="DJ71">
        <f t="shared" si="64"/>
        <v>0</v>
      </c>
      <c r="DK71">
        <f t="shared" si="64"/>
        <v>0</v>
      </c>
      <c r="DL71">
        <f t="shared" si="64"/>
        <v>0</v>
      </c>
      <c r="DM71">
        <f t="shared" si="64"/>
        <v>0</v>
      </c>
      <c r="DN71">
        <f t="shared" si="64"/>
        <v>0</v>
      </c>
      <c r="DO71">
        <f t="shared" si="64"/>
        <v>0</v>
      </c>
      <c r="DP71">
        <f t="shared" si="64"/>
        <v>0</v>
      </c>
      <c r="DQ71">
        <f t="shared" si="64"/>
        <v>0</v>
      </c>
      <c r="DR71">
        <f t="shared" si="64"/>
        <v>0</v>
      </c>
      <c r="DS71">
        <f t="shared" si="64"/>
        <v>0</v>
      </c>
      <c r="DT71">
        <f t="shared" si="64"/>
        <v>0</v>
      </c>
      <c r="DU71">
        <f t="shared" si="64"/>
        <v>0</v>
      </c>
      <c r="DV71">
        <f t="shared" si="64"/>
        <v>0</v>
      </c>
      <c r="DW71">
        <f t="shared" si="64"/>
        <v>0</v>
      </c>
      <c r="DX71">
        <f t="shared" si="64"/>
        <v>0</v>
      </c>
      <c r="DY71">
        <f t="shared" si="64"/>
        <v>0</v>
      </c>
      <c r="DZ71">
        <f t="shared" si="64"/>
        <v>0</v>
      </c>
      <c r="EA71">
        <f t="shared" si="64"/>
        <v>0</v>
      </c>
      <c r="EB71">
        <f t="shared" si="64"/>
        <v>0</v>
      </c>
      <c r="EC71">
        <f t="shared" si="64"/>
        <v>0</v>
      </c>
      <c r="ED71">
        <f t="shared" si="64"/>
        <v>0</v>
      </c>
      <c r="EE71">
        <f t="shared" si="64"/>
        <v>0</v>
      </c>
      <c r="EF71">
        <f t="shared" si="64"/>
        <v>0</v>
      </c>
      <c r="EG71">
        <f t="shared" si="64"/>
        <v>0</v>
      </c>
      <c r="EH71">
        <f t="shared" si="64"/>
        <v>0</v>
      </c>
      <c r="EI71">
        <f t="shared" si="64"/>
        <v>0</v>
      </c>
      <c r="EJ71">
        <f t="shared" si="64"/>
        <v>0</v>
      </c>
      <c r="EK71">
        <f t="shared" si="64"/>
        <v>0</v>
      </c>
      <c r="EL71">
        <f t="shared" si="64"/>
        <v>0</v>
      </c>
      <c r="EM71">
        <f t="shared" ref="EM71:FR71" si="65">EM77</f>
        <v>0</v>
      </c>
      <c r="EN71">
        <f t="shared" si="65"/>
        <v>0</v>
      </c>
      <c r="EO71">
        <f t="shared" si="65"/>
        <v>0</v>
      </c>
      <c r="EP71">
        <f t="shared" si="65"/>
        <v>0</v>
      </c>
      <c r="EQ71">
        <f t="shared" si="65"/>
        <v>0</v>
      </c>
      <c r="ER71">
        <f t="shared" si="65"/>
        <v>0</v>
      </c>
      <c r="ES71">
        <f t="shared" si="65"/>
        <v>0</v>
      </c>
      <c r="ET71">
        <f t="shared" si="65"/>
        <v>0</v>
      </c>
      <c r="EU71">
        <f t="shared" si="65"/>
        <v>0</v>
      </c>
      <c r="EV71">
        <f t="shared" si="65"/>
        <v>0</v>
      </c>
      <c r="EW71">
        <f t="shared" si="65"/>
        <v>0</v>
      </c>
      <c r="EX71">
        <f t="shared" si="65"/>
        <v>0</v>
      </c>
      <c r="EY71">
        <f t="shared" si="65"/>
        <v>0</v>
      </c>
      <c r="EZ71">
        <f t="shared" si="65"/>
        <v>0</v>
      </c>
      <c r="FA71">
        <f t="shared" si="65"/>
        <v>0</v>
      </c>
      <c r="FB71">
        <f t="shared" si="65"/>
        <v>0</v>
      </c>
      <c r="FC71">
        <f t="shared" si="65"/>
        <v>0</v>
      </c>
      <c r="FD71">
        <f t="shared" si="65"/>
        <v>0</v>
      </c>
      <c r="FE71">
        <f t="shared" si="65"/>
        <v>0</v>
      </c>
      <c r="FF71">
        <f t="shared" si="65"/>
        <v>0</v>
      </c>
      <c r="FG71">
        <f t="shared" si="65"/>
        <v>0</v>
      </c>
      <c r="FH71">
        <f t="shared" si="65"/>
        <v>0</v>
      </c>
      <c r="FI71">
        <f t="shared" si="65"/>
        <v>0</v>
      </c>
      <c r="FJ71">
        <f t="shared" si="65"/>
        <v>0</v>
      </c>
      <c r="FK71">
        <f t="shared" si="65"/>
        <v>0</v>
      </c>
      <c r="FL71">
        <f t="shared" si="65"/>
        <v>0</v>
      </c>
      <c r="FM71">
        <f t="shared" si="65"/>
        <v>0</v>
      </c>
      <c r="FN71">
        <f t="shared" si="65"/>
        <v>0</v>
      </c>
      <c r="FO71">
        <f t="shared" si="65"/>
        <v>0</v>
      </c>
      <c r="FP71">
        <f t="shared" si="65"/>
        <v>0</v>
      </c>
      <c r="FQ71">
        <f t="shared" si="65"/>
        <v>0</v>
      </c>
      <c r="FR71">
        <f t="shared" si="65"/>
        <v>0</v>
      </c>
      <c r="FS71">
        <f t="shared" ref="FS71:GX71" si="66">FS77</f>
        <v>0</v>
      </c>
      <c r="FT71">
        <f t="shared" si="66"/>
        <v>0</v>
      </c>
      <c r="FU71">
        <f t="shared" si="66"/>
        <v>0</v>
      </c>
      <c r="FV71">
        <f t="shared" si="66"/>
        <v>0</v>
      </c>
      <c r="FW71">
        <f t="shared" si="66"/>
        <v>0</v>
      </c>
      <c r="FX71">
        <f t="shared" si="66"/>
        <v>0</v>
      </c>
      <c r="FY71">
        <f t="shared" si="66"/>
        <v>0</v>
      </c>
      <c r="FZ71">
        <f t="shared" si="66"/>
        <v>0</v>
      </c>
      <c r="GA71">
        <f t="shared" si="66"/>
        <v>0</v>
      </c>
      <c r="GB71">
        <f t="shared" si="66"/>
        <v>0</v>
      </c>
      <c r="GC71">
        <f t="shared" si="66"/>
        <v>0</v>
      </c>
      <c r="GD71">
        <f t="shared" si="66"/>
        <v>0</v>
      </c>
      <c r="GE71">
        <f t="shared" si="66"/>
        <v>0</v>
      </c>
      <c r="GF71">
        <f t="shared" si="66"/>
        <v>0</v>
      </c>
      <c r="GG71">
        <f t="shared" si="66"/>
        <v>0</v>
      </c>
      <c r="GH71">
        <f t="shared" si="66"/>
        <v>0</v>
      </c>
      <c r="GI71">
        <f t="shared" si="66"/>
        <v>0</v>
      </c>
      <c r="GJ71">
        <f t="shared" si="66"/>
        <v>0</v>
      </c>
      <c r="GK71">
        <f t="shared" si="66"/>
        <v>0</v>
      </c>
      <c r="GL71">
        <f t="shared" si="66"/>
        <v>0</v>
      </c>
      <c r="GM71">
        <f t="shared" si="66"/>
        <v>0</v>
      </c>
      <c r="GN71">
        <f t="shared" si="66"/>
        <v>0</v>
      </c>
      <c r="GO71">
        <f t="shared" si="66"/>
        <v>0</v>
      </c>
      <c r="GP71">
        <f t="shared" si="66"/>
        <v>0</v>
      </c>
      <c r="GQ71">
        <f t="shared" si="66"/>
        <v>0</v>
      </c>
      <c r="GR71">
        <f t="shared" si="66"/>
        <v>0</v>
      </c>
      <c r="GS71">
        <f t="shared" si="66"/>
        <v>0</v>
      </c>
      <c r="GT71">
        <f t="shared" si="66"/>
        <v>0</v>
      </c>
      <c r="GU71">
        <f t="shared" si="66"/>
        <v>0</v>
      </c>
      <c r="GV71">
        <f t="shared" si="66"/>
        <v>0</v>
      </c>
      <c r="GW71">
        <f t="shared" si="66"/>
        <v>0</v>
      </c>
      <c r="GX71">
        <f t="shared" si="66"/>
        <v>0</v>
      </c>
    </row>
    <row r="73" spans="1:245" x14ac:dyDescent="0.2">
      <c r="A73">
        <v>17</v>
      </c>
      <c r="B73">
        <v>1</v>
      </c>
      <c r="C73">
        <f>ROW(SmtRes!A50)</f>
        <v>50</v>
      </c>
      <c r="D73">
        <f>ROW(EtalonRes!A50)</f>
        <v>50</v>
      </c>
      <c r="E73" t="s">
        <v>121</v>
      </c>
      <c r="F73" t="s">
        <v>122</v>
      </c>
      <c r="G73" t="s">
        <v>123</v>
      </c>
      <c r="H73" t="s">
        <v>52</v>
      </c>
      <c r="I73">
        <v>13</v>
      </c>
      <c r="J73">
        <v>0</v>
      </c>
      <c r="K73">
        <v>13</v>
      </c>
      <c r="O73">
        <f>ROUND(CP73,2)</f>
        <v>3886.56</v>
      </c>
      <c r="P73">
        <f>ROUND(CQ73*I73,2)</f>
        <v>0</v>
      </c>
      <c r="Q73">
        <f>ROUND(CR73*I73,2)</f>
        <v>172.25</v>
      </c>
      <c r="R73">
        <f>ROUND(CS73*I73,2)</f>
        <v>0.81</v>
      </c>
      <c r="S73">
        <f>ROUND(CT73*I73,2)</f>
        <v>3714.31</v>
      </c>
      <c r="T73">
        <f>ROUND(CU73*I73,2)</f>
        <v>0</v>
      </c>
      <c r="U73">
        <f>CV73*I73</f>
        <v>5.9799999999999995</v>
      </c>
      <c r="V73">
        <f>CW73*I73</f>
        <v>0</v>
      </c>
      <c r="W73">
        <f>ROUND(CX73*I73,2)</f>
        <v>0</v>
      </c>
      <c r="X73">
        <f t="shared" ref="X73:Y75" si="67">ROUND(CY73,2)</f>
        <v>2600.02</v>
      </c>
      <c r="Y73">
        <f t="shared" si="67"/>
        <v>371.43</v>
      </c>
      <c r="AA73">
        <v>35364244</v>
      </c>
      <c r="AB73">
        <f>ROUND((AC73+AD73+AF73),6)</f>
        <v>298.96600000000001</v>
      </c>
      <c r="AC73">
        <f>ROUND(((ES73*0)),6)</f>
        <v>0</v>
      </c>
      <c r="AD73">
        <f>ROUND(((((ET73*0.2))-((EU73*0.2)))+AE73),6)</f>
        <v>13.25</v>
      </c>
      <c r="AE73">
        <f>ROUND(((EU73*0.2)),6)</f>
        <v>6.2E-2</v>
      </c>
      <c r="AF73">
        <f>ROUND(((EV73*0.2)),6)</f>
        <v>285.71600000000001</v>
      </c>
      <c r="AG73">
        <f>ROUND((AP73),6)</f>
        <v>0</v>
      </c>
      <c r="AH73">
        <f>((EW73*0.2))</f>
        <v>0.45999999999999996</v>
      </c>
      <c r="AI73">
        <f>((EX73*0.2))</f>
        <v>0</v>
      </c>
      <c r="AJ73">
        <f>(AS73)</f>
        <v>0</v>
      </c>
      <c r="AK73">
        <v>3700.99</v>
      </c>
      <c r="AL73">
        <v>2206.16</v>
      </c>
      <c r="AM73">
        <v>66.25</v>
      </c>
      <c r="AN73">
        <v>0.31</v>
      </c>
      <c r="AO73">
        <v>1428.58</v>
      </c>
      <c r="AP73">
        <v>0</v>
      </c>
      <c r="AQ73">
        <v>2.2999999999999998</v>
      </c>
      <c r="AR73">
        <v>0</v>
      </c>
      <c r="AS73">
        <v>0</v>
      </c>
      <c r="AT73">
        <v>70</v>
      </c>
      <c r="AU73">
        <v>10</v>
      </c>
      <c r="AV73">
        <v>1</v>
      </c>
      <c r="AW73">
        <v>1</v>
      </c>
      <c r="AZ73">
        <v>1</v>
      </c>
      <c r="BA73">
        <v>1</v>
      </c>
      <c r="BB73">
        <v>1</v>
      </c>
      <c r="BC73">
        <v>1</v>
      </c>
      <c r="BD73" t="s">
        <v>3</v>
      </c>
      <c r="BE73" t="s">
        <v>3</v>
      </c>
      <c r="BF73" t="s">
        <v>3</v>
      </c>
      <c r="BG73" t="s">
        <v>3</v>
      </c>
      <c r="BH73">
        <v>0</v>
      </c>
      <c r="BI73">
        <v>4</v>
      </c>
      <c r="BJ73" t="s">
        <v>124</v>
      </c>
      <c r="BM73">
        <v>0</v>
      </c>
      <c r="BN73">
        <v>0</v>
      </c>
      <c r="BO73" t="s">
        <v>3</v>
      </c>
      <c r="BP73">
        <v>0</v>
      </c>
      <c r="BQ73">
        <v>1</v>
      </c>
      <c r="BR73">
        <v>0</v>
      </c>
      <c r="BS73">
        <v>1</v>
      </c>
      <c r="BT73">
        <v>1</v>
      </c>
      <c r="BU73">
        <v>1</v>
      </c>
      <c r="BV73">
        <v>1</v>
      </c>
      <c r="BW73">
        <v>1</v>
      </c>
      <c r="BX73">
        <v>1</v>
      </c>
      <c r="BY73" t="s">
        <v>3</v>
      </c>
      <c r="BZ73">
        <v>70</v>
      </c>
      <c r="CA73">
        <v>10</v>
      </c>
      <c r="CB73" t="s">
        <v>3</v>
      </c>
      <c r="CE73">
        <v>0</v>
      </c>
      <c r="CF73">
        <v>0</v>
      </c>
      <c r="CG73">
        <v>0</v>
      </c>
      <c r="CM73">
        <v>0</v>
      </c>
      <c r="CN73" t="s">
        <v>1130</v>
      </c>
      <c r="CO73">
        <v>0</v>
      </c>
      <c r="CP73">
        <f>(P73+Q73+S73)</f>
        <v>3886.56</v>
      </c>
      <c r="CQ73">
        <f>(AC73*BC73*AW73)</f>
        <v>0</v>
      </c>
      <c r="CR73">
        <f>(((((ET73*0.2))*BB73-((EU73*0.2))*BS73)+AE73*BS73)*AV73)</f>
        <v>13.25</v>
      </c>
      <c r="CS73">
        <f>(AE73*BS73*AV73)</f>
        <v>6.2E-2</v>
      </c>
      <c r="CT73">
        <f>(AF73*BA73*AV73)</f>
        <v>285.71600000000001</v>
      </c>
      <c r="CU73">
        <f>AG73</f>
        <v>0</v>
      </c>
      <c r="CV73">
        <f>(AH73*AV73)</f>
        <v>0.45999999999999996</v>
      </c>
      <c r="CW73">
        <f t="shared" ref="CW73:CX75" si="68">AI73</f>
        <v>0</v>
      </c>
      <c r="CX73">
        <f t="shared" si="68"/>
        <v>0</v>
      </c>
      <c r="CY73">
        <f>((S73*BZ73)/100)</f>
        <v>2600.0169999999998</v>
      </c>
      <c r="CZ73">
        <f>((S73*CA73)/100)</f>
        <v>371.43099999999998</v>
      </c>
      <c r="DB73">
        <v>2</v>
      </c>
      <c r="DC73" t="s">
        <v>3</v>
      </c>
      <c r="DD73" t="s">
        <v>54</v>
      </c>
      <c r="DE73" t="s">
        <v>55</v>
      </c>
      <c r="DF73" t="s">
        <v>55</v>
      </c>
      <c r="DG73" t="s">
        <v>55</v>
      </c>
      <c r="DH73" t="s">
        <v>3</v>
      </c>
      <c r="DI73" t="s">
        <v>55</v>
      </c>
      <c r="DJ73" t="s">
        <v>55</v>
      </c>
      <c r="DK73" t="s">
        <v>3</v>
      </c>
      <c r="DL73" t="s">
        <v>3</v>
      </c>
      <c r="DM73" t="s">
        <v>3</v>
      </c>
      <c r="DN73">
        <v>0</v>
      </c>
      <c r="DO73">
        <v>0</v>
      </c>
      <c r="DP73">
        <v>1</v>
      </c>
      <c r="DQ73">
        <v>1</v>
      </c>
      <c r="DU73">
        <v>1010</v>
      </c>
      <c r="DV73" t="s">
        <v>52</v>
      </c>
      <c r="DW73" t="s">
        <v>52</v>
      </c>
      <c r="DX73">
        <v>1</v>
      </c>
      <c r="DZ73" t="s">
        <v>3</v>
      </c>
      <c r="EA73" t="s">
        <v>3</v>
      </c>
      <c r="EB73" t="s">
        <v>3</v>
      </c>
      <c r="EC73" t="s">
        <v>3</v>
      </c>
      <c r="EE73">
        <v>35096056</v>
      </c>
      <c r="EF73">
        <v>1</v>
      </c>
      <c r="EG73" t="s">
        <v>20</v>
      </c>
      <c r="EH73">
        <v>0</v>
      </c>
      <c r="EI73" t="s">
        <v>3</v>
      </c>
      <c r="EJ73">
        <v>4</v>
      </c>
      <c r="EK73">
        <v>0</v>
      </c>
      <c r="EL73" t="s">
        <v>21</v>
      </c>
      <c r="EM73" t="s">
        <v>22</v>
      </c>
      <c r="EO73" t="s">
        <v>56</v>
      </c>
      <c r="EQ73">
        <v>0</v>
      </c>
      <c r="ER73">
        <v>3700.99</v>
      </c>
      <c r="ES73">
        <v>2206.16</v>
      </c>
      <c r="ET73">
        <v>66.25</v>
      </c>
      <c r="EU73">
        <v>0.31</v>
      </c>
      <c r="EV73">
        <v>1428.58</v>
      </c>
      <c r="EW73">
        <v>2.2999999999999998</v>
      </c>
      <c r="EX73">
        <v>0</v>
      </c>
      <c r="EY73">
        <v>0</v>
      </c>
      <c r="FQ73">
        <v>0</v>
      </c>
      <c r="FR73">
        <v>0</v>
      </c>
      <c r="FS73">
        <v>0</v>
      </c>
      <c r="FX73">
        <v>70</v>
      </c>
      <c r="FY73">
        <v>10</v>
      </c>
      <c r="GA73" t="s">
        <v>3</v>
      </c>
      <c r="GD73">
        <v>0</v>
      </c>
      <c r="GF73">
        <v>845110403</v>
      </c>
      <c r="GG73">
        <v>2</v>
      </c>
      <c r="GH73">
        <v>1</v>
      </c>
      <c r="GI73">
        <v>-2</v>
      </c>
      <c r="GJ73">
        <v>0</v>
      </c>
      <c r="GK73">
        <f>ROUND(R73*(R12)/100,2)</f>
        <v>0.87</v>
      </c>
      <c r="GL73">
        <f>ROUND(IF(AND(BH73=3,BI73=3,FS73&lt;&gt;0),P73,0),2)</f>
        <v>0</v>
      </c>
      <c r="GM73">
        <f>ROUND(O73+X73+Y73+GK73,2)+GX73</f>
        <v>6858.88</v>
      </c>
      <c r="GN73">
        <f>IF(OR(BI73=0,BI73=1),GM73-GX73,0)</f>
        <v>0</v>
      </c>
      <c r="GO73">
        <f>IF(BI73=2,GM73-GX73,0)</f>
        <v>0</v>
      </c>
      <c r="GP73">
        <f>IF(BI73=4,GM73-GX73,0)</f>
        <v>6858.88</v>
      </c>
      <c r="GR73">
        <v>0</v>
      </c>
      <c r="GS73">
        <v>3</v>
      </c>
      <c r="GT73">
        <v>0</v>
      </c>
      <c r="GU73" t="s">
        <v>3</v>
      </c>
      <c r="GV73">
        <f>ROUND((GT73),6)</f>
        <v>0</v>
      </c>
      <c r="GW73">
        <v>1</v>
      </c>
      <c r="GX73">
        <f>ROUND(HC73*I73,2)</f>
        <v>0</v>
      </c>
      <c r="HA73">
        <v>0</v>
      </c>
      <c r="HB73">
        <v>0</v>
      </c>
      <c r="HC73">
        <f>GV73*GW73</f>
        <v>0</v>
      </c>
      <c r="HE73" t="s">
        <v>3</v>
      </c>
      <c r="HF73" t="s">
        <v>3</v>
      </c>
      <c r="HM73" t="s">
        <v>3</v>
      </c>
      <c r="HN73" t="s">
        <v>3</v>
      </c>
      <c r="HO73" t="s">
        <v>3</v>
      </c>
      <c r="HP73" t="s">
        <v>3</v>
      </c>
      <c r="HQ73" t="s">
        <v>3</v>
      </c>
      <c r="HS73">
        <v>0</v>
      </c>
      <c r="IK73">
        <v>0</v>
      </c>
    </row>
    <row r="74" spans="1:245" x14ac:dyDescent="0.2">
      <c r="A74">
        <v>17</v>
      </c>
      <c r="B74">
        <v>1</v>
      </c>
      <c r="C74">
        <f>ROW(SmtRes!A55)</f>
        <v>55</v>
      </c>
      <c r="D74">
        <f>ROW(EtalonRes!A55)</f>
        <v>55</v>
      </c>
      <c r="E74" t="s">
        <v>125</v>
      </c>
      <c r="F74" t="s">
        <v>122</v>
      </c>
      <c r="G74" t="s">
        <v>126</v>
      </c>
      <c r="H74" t="s">
        <v>52</v>
      </c>
      <c r="I74">
        <v>13</v>
      </c>
      <c r="J74">
        <v>0</v>
      </c>
      <c r="K74">
        <v>13</v>
      </c>
      <c r="O74">
        <f>ROUND(CP74,2)</f>
        <v>48112.87</v>
      </c>
      <c r="P74">
        <f>ROUND(CQ74*I74,2)</f>
        <v>28680.080000000002</v>
      </c>
      <c r="Q74">
        <f>ROUND(CR74*I74,2)</f>
        <v>861.25</v>
      </c>
      <c r="R74">
        <f>ROUND(CS74*I74,2)</f>
        <v>4.03</v>
      </c>
      <c r="S74">
        <f>ROUND(CT74*I74,2)</f>
        <v>18571.54</v>
      </c>
      <c r="T74">
        <f>ROUND(CU74*I74,2)</f>
        <v>0</v>
      </c>
      <c r="U74">
        <f>CV74*I74</f>
        <v>29.9</v>
      </c>
      <c r="V74">
        <f>CW74*I74</f>
        <v>0</v>
      </c>
      <c r="W74">
        <f>ROUND(CX74*I74,2)</f>
        <v>0</v>
      </c>
      <c r="X74">
        <f t="shared" si="67"/>
        <v>13000.08</v>
      </c>
      <c r="Y74">
        <f t="shared" si="67"/>
        <v>1857.15</v>
      </c>
      <c r="AA74">
        <v>35364244</v>
      </c>
      <c r="AB74">
        <f>ROUND((AC74+AD74+AF74),6)</f>
        <v>3700.99</v>
      </c>
      <c r="AC74">
        <f>ROUND((ES74),6)</f>
        <v>2206.16</v>
      </c>
      <c r="AD74">
        <f>ROUND((((ET74)-(EU74))+AE74),6)</f>
        <v>66.25</v>
      </c>
      <c r="AE74">
        <f>ROUND((EU74),6)</f>
        <v>0.31</v>
      </c>
      <c r="AF74">
        <f>ROUND((EV74),6)</f>
        <v>1428.58</v>
      </c>
      <c r="AG74">
        <f>ROUND((AP74),6)</f>
        <v>0</v>
      </c>
      <c r="AH74">
        <f>(EW74)</f>
        <v>2.2999999999999998</v>
      </c>
      <c r="AI74">
        <f>(EX74)</f>
        <v>0</v>
      </c>
      <c r="AJ74">
        <f>(AS74)</f>
        <v>0</v>
      </c>
      <c r="AK74">
        <v>3700.99</v>
      </c>
      <c r="AL74">
        <v>2206.16</v>
      </c>
      <c r="AM74">
        <v>66.25</v>
      </c>
      <c r="AN74">
        <v>0.31</v>
      </c>
      <c r="AO74">
        <v>1428.58</v>
      </c>
      <c r="AP74">
        <v>0</v>
      </c>
      <c r="AQ74">
        <v>2.2999999999999998</v>
      </c>
      <c r="AR74">
        <v>0</v>
      </c>
      <c r="AS74">
        <v>0</v>
      </c>
      <c r="AT74">
        <v>70</v>
      </c>
      <c r="AU74">
        <v>10</v>
      </c>
      <c r="AV74">
        <v>1</v>
      </c>
      <c r="AW74">
        <v>1</v>
      </c>
      <c r="AZ74">
        <v>1</v>
      </c>
      <c r="BA74">
        <v>1</v>
      </c>
      <c r="BB74">
        <v>1</v>
      </c>
      <c r="BC74">
        <v>1</v>
      </c>
      <c r="BD74" t="s">
        <v>3</v>
      </c>
      <c r="BE74" t="s">
        <v>3</v>
      </c>
      <c r="BF74" t="s">
        <v>3</v>
      </c>
      <c r="BG74" t="s">
        <v>3</v>
      </c>
      <c r="BH74">
        <v>0</v>
      </c>
      <c r="BI74">
        <v>4</v>
      </c>
      <c r="BJ74" t="s">
        <v>124</v>
      </c>
      <c r="BM74">
        <v>0</v>
      </c>
      <c r="BN74">
        <v>0</v>
      </c>
      <c r="BO74" t="s">
        <v>3</v>
      </c>
      <c r="BP74">
        <v>0</v>
      </c>
      <c r="BQ74">
        <v>1</v>
      </c>
      <c r="BR74">
        <v>0</v>
      </c>
      <c r="BS74">
        <v>1</v>
      </c>
      <c r="BT74">
        <v>1</v>
      </c>
      <c r="BU74">
        <v>1</v>
      </c>
      <c r="BV74">
        <v>1</v>
      </c>
      <c r="BW74">
        <v>1</v>
      </c>
      <c r="BX74">
        <v>1</v>
      </c>
      <c r="BY74" t="s">
        <v>3</v>
      </c>
      <c r="BZ74">
        <v>70</v>
      </c>
      <c r="CA74">
        <v>10</v>
      </c>
      <c r="CB74" t="s">
        <v>3</v>
      </c>
      <c r="CE74">
        <v>0</v>
      </c>
      <c r="CF74">
        <v>0</v>
      </c>
      <c r="CG74">
        <v>0</v>
      </c>
      <c r="CM74">
        <v>0</v>
      </c>
      <c r="CN74" t="s">
        <v>3</v>
      </c>
      <c r="CO74">
        <v>0</v>
      </c>
      <c r="CP74">
        <f>(P74+Q74+S74)</f>
        <v>48112.87</v>
      </c>
      <c r="CQ74">
        <f>(AC74*BC74*AW74)</f>
        <v>2206.16</v>
      </c>
      <c r="CR74">
        <f>((((ET74)*BB74-(EU74)*BS74)+AE74*BS74)*AV74)</f>
        <v>66.25</v>
      </c>
      <c r="CS74">
        <f>(AE74*BS74*AV74)</f>
        <v>0.31</v>
      </c>
      <c r="CT74">
        <f>(AF74*BA74*AV74)</f>
        <v>1428.58</v>
      </c>
      <c r="CU74">
        <f>AG74</f>
        <v>0</v>
      </c>
      <c r="CV74">
        <f>(AH74*AV74)</f>
        <v>2.2999999999999998</v>
      </c>
      <c r="CW74">
        <f t="shared" si="68"/>
        <v>0</v>
      </c>
      <c r="CX74">
        <f t="shared" si="68"/>
        <v>0</v>
      </c>
      <c r="CY74">
        <f>((S74*BZ74)/100)</f>
        <v>13000.078000000001</v>
      </c>
      <c r="CZ74">
        <f>((S74*CA74)/100)</f>
        <v>1857.1540000000002</v>
      </c>
      <c r="DC74" t="s">
        <v>3</v>
      </c>
      <c r="DD74" t="s">
        <v>3</v>
      </c>
      <c r="DE74" t="s">
        <v>3</v>
      </c>
      <c r="DF74" t="s">
        <v>3</v>
      </c>
      <c r="DG74" t="s">
        <v>3</v>
      </c>
      <c r="DH74" t="s">
        <v>3</v>
      </c>
      <c r="DI74" t="s">
        <v>3</v>
      </c>
      <c r="DJ74" t="s">
        <v>3</v>
      </c>
      <c r="DK74" t="s">
        <v>3</v>
      </c>
      <c r="DL74" t="s">
        <v>3</v>
      </c>
      <c r="DM74" t="s">
        <v>3</v>
      </c>
      <c r="DN74">
        <v>0</v>
      </c>
      <c r="DO74">
        <v>0</v>
      </c>
      <c r="DP74">
        <v>1</v>
      </c>
      <c r="DQ74">
        <v>1</v>
      </c>
      <c r="DU74">
        <v>1010</v>
      </c>
      <c r="DV74" t="s">
        <v>52</v>
      </c>
      <c r="DW74" t="s">
        <v>52</v>
      </c>
      <c r="DX74">
        <v>1</v>
      </c>
      <c r="DZ74" t="s">
        <v>3</v>
      </c>
      <c r="EA74" t="s">
        <v>3</v>
      </c>
      <c r="EB74" t="s">
        <v>3</v>
      </c>
      <c r="EC74" t="s">
        <v>3</v>
      </c>
      <c r="EE74">
        <v>35096056</v>
      </c>
      <c r="EF74">
        <v>1</v>
      </c>
      <c r="EG74" t="s">
        <v>20</v>
      </c>
      <c r="EH74">
        <v>0</v>
      </c>
      <c r="EI74" t="s">
        <v>3</v>
      </c>
      <c r="EJ74">
        <v>4</v>
      </c>
      <c r="EK74">
        <v>0</v>
      </c>
      <c r="EL74" t="s">
        <v>21</v>
      </c>
      <c r="EM74" t="s">
        <v>22</v>
      </c>
      <c r="EO74" t="s">
        <v>3</v>
      </c>
      <c r="EQ74">
        <v>0</v>
      </c>
      <c r="ER74">
        <v>3700.99</v>
      </c>
      <c r="ES74">
        <v>2206.16</v>
      </c>
      <c r="ET74">
        <v>66.25</v>
      </c>
      <c r="EU74">
        <v>0.31</v>
      </c>
      <c r="EV74">
        <v>1428.58</v>
      </c>
      <c r="EW74">
        <v>2.2999999999999998</v>
      </c>
      <c r="EX74">
        <v>0</v>
      </c>
      <c r="EY74">
        <v>0</v>
      </c>
      <c r="FQ74">
        <v>0</v>
      </c>
      <c r="FR74">
        <v>0</v>
      </c>
      <c r="FS74">
        <v>0</v>
      </c>
      <c r="FX74">
        <v>70</v>
      </c>
      <c r="FY74">
        <v>10</v>
      </c>
      <c r="GA74" t="s">
        <v>3</v>
      </c>
      <c r="GD74">
        <v>0</v>
      </c>
      <c r="GF74">
        <v>-1068314092</v>
      </c>
      <c r="GG74">
        <v>2</v>
      </c>
      <c r="GH74">
        <v>1</v>
      </c>
      <c r="GI74">
        <v>-2</v>
      </c>
      <c r="GJ74">
        <v>0</v>
      </c>
      <c r="GK74">
        <f>ROUND(R74*(R12)/100,2)</f>
        <v>4.3499999999999996</v>
      </c>
      <c r="GL74">
        <f>ROUND(IF(AND(BH74=3,BI74=3,FS74&lt;&gt;0),P74,0),2)</f>
        <v>0</v>
      </c>
      <c r="GM74">
        <f>ROUND(O74+X74+Y74+GK74,2)+GX74</f>
        <v>62974.45</v>
      </c>
      <c r="GN74">
        <f>IF(OR(BI74=0,BI74=1),GM74-GX74,0)</f>
        <v>0</v>
      </c>
      <c r="GO74">
        <f>IF(BI74=2,GM74-GX74,0)</f>
        <v>0</v>
      </c>
      <c r="GP74">
        <f>IF(BI74=4,GM74-GX74,0)</f>
        <v>62974.45</v>
      </c>
      <c r="GR74">
        <v>0</v>
      </c>
      <c r="GS74">
        <v>3</v>
      </c>
      <c r="GT74">
        <v>0</v>
      </c>
      <c r="GU74" t="s">
        <v>3</v>
      </c>
      <c r="GV74">
        <f>ROUND((GT74),6)</f>
        <v>0</v>
      </c>
      <c r="GW74">
        <v>1</v>
      </c>
      <c r="GX74">
        <f>ROUND(HC74*I74,2)</f>
        <v>0</v>
      </c>
      <c r="HA74">
        <v>0</v>
      </c>
      <c r="HB74">
        <v>0</v>
      </c>
      <c r="HC74">
        <f>GV74*GW74</f>
        <v>0</v>
      </c>
      <c r="HE74" t="s">
        <v>3</v>
      </c>
      <c r="HF74" t="s">
        <v>3</v>
      </c>
      <c r="HM74" t="s">
        <v>3</v>
      </c>
      <c r="HN74" t="s">
        <v>3</v>
      </c>
      <c r="HO74" t="s">
        <v>3</v>
      </c>
      <c r="HP74" t="s">
        <v>3</v>
      </c>
      <c r="HQ74" t="s">
        <v>3</v>
      </c>
      <c r="HS74">
        <v>0</v>
      </c>
      <c r="IK74">
        <v>0</v>
      </c>
    </row>
    <row r="75" spans="1:245" x14ac:dyDescent="0.2">
      <c r="A75">
        <v>18</v>
      </c>
      <c r="B75">
        <v>1</v>
      </c>
      <c r="C75">
        <v>55</v>
      </c>
      <c r="E75" t="s">
        <v>127</v>
      </c>
      <c r="F75" t="s">
        <v>128</v>
      </c>
      <c r="G75" t="s">
        <v>129</v>
      </c>
      <c r="H75" t="s">
        <v>52</v>
      </c>
      <c r="I75">
        <f>I74*J75</f>
        <v>-13</v>
      </c>
      <c r="J75">
        <v>-1</v>
      </c>
      <c r="K75">
        <v>-1</v>
      </c>
      <c r="O75">
        <f>ROUND(CP75,2)</f>
        <v>-28680.080000000002</v>
      </c>
      <c r="P75">
        <f>ROUND(CQ75*I75,2)</f>
        <v>-28680.080000000002</v>
      </c>
      <c r="Q75">
        <f>ROUND(CR75*I75,2)</f>
        <v>0</v>
      </c>
      <c r="R75">
        <f>ROUND(CS75*I75,2)</f>
        <v>0</v>
      </c>
      <c r="S75">
        <f>ROUND(CT75*I75,2)</f>
        <v>0</v>
      </c>
      <c r="T75">
        <f>ROUND(CU75*I75,2)</f>
        <v>0</v>
      </c>
      <c r="U75">
        <f>CV75*I75</f>
        <v>0</v>
      </c>
      <c r="V75">
        <f>CW75*I75</f>
        <v>0</v>
      </c>
      <c r="W75">
        <f>ROUND(CX75*I75,2)</f>
        <v>0</v>
      </c>
      <c r="X75">
        <f t="shared" si="67"/>
        <v>0</v>
      </c>
      <c r="Y75">
        <f t="shared" si="67"/>
        <v>0</v>
      </c>
      <c r="AA75">
        <v>35364244</v>
      </c>
      <c r="AB75">
        <f>ROUND((AC75+AD75+AF75),6)</f>
        <v>2206.16</v>
      </c>
      <c r="AC75">
        <f>ROUND((ES75),6)</f>
        <v>2206.16</v>
      </c>
      <c r="AD75">
        <f>ROUND((((ET75)-(EU75))+AE75),6)</f>
        <v>0</v>
      </c>
      <c r="AE75">
        <f>ROUND((EU75),6)</f>
        <v>0</v>
      </c>
      <c r="AF75">
        <f>ROUND((EV75),6)</f>
        <v>0</v>
      </c>
      <c r="AG75">
        <f>ROUND((AP75),6)</f>
        <v>0</v>
      </c>
      <c r="AH75">
        <f>(EW75)</f>
        <v>0</v>
      </c>
      <c r="AI75">
        <f>(EX75)</f>
        <v>0</v>
      </c>
      <c r="AJ75">
        <f>(AS75)</f>
        <v>0</v>
      </c>
      <c r="AK75">
        <v>2206.16</v>
      </c>
      <c r="AL75">
        <v>2206.16</v>
      </c>
      <c r="AM75">
        <v>0</v>
      </c>
      <c r="AN75">
        <v>0</v>
      </c>
      <c r="AO75">
        <v>0</v>
      </c>
      <c r="AP75">
        <v>0</v>
      </c>
      <c r="AQ75">
        <v>0</v>
      </c>
      <c r="AR75">
        <v>0</v>
      </c>
      <c r="AS75">
        <v>0</v>
      </c>
      <c r="AT75">
        <v>70</v>
      </c>
      <c r="AU75">
        <v>10</v>
      </c>
      <c r="AV75">
        <v>1</v>
      </c>
      <c r="AW75">
        <v>1</v>
      </c>
      <c r="AZ75">
        <v>1</v>
      </c>
      <c r="BA75">
        <v>1</v>
      </c>
      <c r="BB75">
        <v>1</v>
      </c>
      <c r="BC75">
        <v>1</v>
      </c>
      <c r="BD75" t="s">
        <v>3</v>
      </c>
      <c r="BE75" t="s">
        <v>3</v>
      </c>
      <c r="BF75" t="s">
        <v>3</v>
      </c>
      <c r="BG75" t="s">
        <v>3</v>
      </c>
      <c r="BH75">
        <v>3</v>
      </c>
      <c r="BI75">
        <v>4</v>
      </c>
      <c r="BJ75" t="s">
        <v>130</v>
      </c>
      <c r="BM75">
        <v>0</v>
      </c>
      <c r="BN75">
        <v>0</v>
      </c>
      <c r="BO75" t="s">
        <v>3</v>
      </c>
      <c r="BP75">
        <v>0</v>
      </c>
      <c r="BQ75">
        <v>1</v>
      </c>
      <c r="BR75">
        <v>1</v>
      </c>
      <c r="BS75">
        <v>1</v>
      </c>
      <c r="BT75">
        <v>1</v>
      </c>
      <c r="BU75">
        <v>1</v>
      </c>
      <c r="BV75">
        <v>1</v>
      </c>
      <c r="BW75">
        <v>1</v>
      </c>
      <c r="BX75">
        <v>1</v>
      </c>
      <c r="BY75" t="s">
        <v>3</v>
      </c>
      <c r="BZ75">
        <v>70</v>
      </c>
      <c r="CA75">
        <v>10</v>
      </c>
      <c r="CB75" t="s">
        <v>3</v>
      </c>
      <c r="CE75">
        <v>0</v>
      </c>
      <c r="CF75">
        <v>0</v>
      </c>
      <c r="CG75">
        <v>0</v>
      </c>
      <c r="CM75">
        <v>0</v>
      </c>
      <c r="CN75" t="s">
        <v>3</v>
      </c>
      <c r="CO75">
        <v>0</v>
      </c>
      <c r="CP75">
        <f>(P75+Q75+S75)</f>
        <v>-28680.080000000002</v>
      </c>
      <c r="CQ75">
        <f>(AC75*BC75*AW75)</f>
        <v>2206.16</v>
      </c>
      <c r="CR75">
        <f>((((ET75)*BB75-(EU75)*BS75)+AE75*BS75)*AV75)</f>
        <v>0</v>
      </c>
      <c r="CS75">
        <f>(AE75*BS75*AV75)</f>
        <v>0</v>
      </c>
      <c r="CT75">
        <f>(AF75*BA75*AV75)</f>
        <v>0</v>
      </c>
      <c r="CU75">
        <f>AG75</f>
        <v>0</v>
      </c>
      <c r="CV75">
        <f>(AH75*AV75)</f>
        <v>0</v>
      </c>
      <c r="CW75">
        <f t="shared" si="68"/>
        <v>0</v>
      </c>
      <c r="CX75">
        <f t="shared" si="68"/>
        <v>0</v>
      </c>
      <c r="CY75">
        <f>((S75*BZ75)/100)</f>
        <v>0</v>
      </c>
      <c r="CZ75">
        <f>((S75*CA75)/100)</f>
        <v>0</v>
      </c>
      <c r="DC75" t="s">
        <v>3</v>
      </c>
      <c r="DD75" t="s">
        <v>3</v>
      </c>
      <c r="DE75" t="s">
        <v>3</v>
      </c>
      <c r="DF75" t="s">
        <v>3</v>
      </c>
      <c r="DG75" t="s">
        <v>3</v>
      </c>
      <c r="DH75" t="s">
        <v>3</v>
      </c>
      <c r="DI75" t="s">
        <v>3</v>
      </c>
      <c r="DJ75" t="s">
        <v>3</v>
      </c>
      <c r="DK75" t="s">
        <v>3</v>
      </c>
      <c r="DL75" t="s">
        <v>3</v>
      </c>
      <c r="DM75" t="s">
        <v>3</v>
      </c>
      <c r="DN75">
        <v>0</v>
      </c>
      <c r="DO75">
        <v>0</v>
      </c>
      <c r="DP75">
        <v>1</v>
      </c>
      <c r="DQ75">
        <v>1</v>
      </c>
      <c r="DU75">
        <v>1010</v>
      </c>
      <c r="DV75" t="s">
        <v>52</v>
      </c>
      <c r="DW75" t="s">
        <v>52</v>
      </c>
      <c r="DX75">
        <v>1</v>
      </c>
      <c r="DZ75" t="s">
        <v>3</v>
      </c>
      <c r="EA75" t="s">
        <v>3</v>
      </c>
      <c r="EB75" t="s">
        <v>3</v>
      </c>
      <c r="EC75" t="s">
        <v>3</v>
      </c>
      <c r="EE75">
        <v>35096056</v>
      </c>
      <c r="EF75">
        <v>1</v>
      </c>
      <c r="EG75" t="s">
        <v>20</v>
      </c>
      <c r="EH75">
        <v>0</v>
      </c>
      <c r="EI75" t="s">
        <v>3</v>
      </c>
      <c r="EJ75">
        <v>4</v>
      </c>
      <c r="EK75">
        <v>0</v>
      </c>
      <c r="EL75" t="s">
        <v>21</v>
      </c>
      <c r="EM75" t="s">
        <v>22</v>
      </c>
      <c r="EO75" t="s">
        <v>3</v>
      </c>
      <c r="EQ75">
        <v>0</v>
      </c>
      <c r="ER75">
        <v>2206.16</v>
      </c>
      <c r="ES75">
        <v>2206.16</v>
      </c>
      <c r="ET75">
        <v>0</v>
      </c>
      <c r="EU75">
        <v>0</v>
      </c>
      <c r="EV75">
        <v>0</v>
      </c>
      <c r="EW75">
        <v>0</v>
      </c>
      <c r="EX75">
        <v>0</v>
      </c>
      <c r="FQ75">
        <v>0</v>
      </c>
      <c r="FR75">
        <v>0</v>
      </c>
      <c r="FS75">
        <v>0</v>
      </c>
      <c r="FX75">
        <v>70</v>
      </c>
      <c r="FY75">
        <v>10</v>
      </c>
      <c r="GA75" t="s">
        <v>3</v>
      </c>
      <c r="GD75">
        <v>0</v>
      </c>
      <c r="GF75">
        <v>-2080535723</v>
      </c>
      <c r="GG75">
        <v>2</v>
      </c>
      <c r="GH75">
        <v>1</v>
      </c>
      <c r="GI75">
        <v>-2</v>
      </c>
      <c r="GJ75">
        <v>0</v>
      </c>
      <c r="GK75">
        <f>ROUND(R75*(R12)/100,2)</f>
        <v>0</v>
      </c>
      <c r="GL75">
        <f>ROUND(IF(AND(BH75=3,BI75=3,FS75&lt;&gt;0),P75,0),2)</f>
        <v>0</v>
      </c>
      <c r="GM75">
        <f>ROUND(O75+X75+Y75+GK75,2)+GX75</f>
        <v>-28680.080000000002</v>
      </c>
      <c r="GN75">
        <f>IF(OR(BI75=0,BI75=1),GM75-GX75,0)</f>
        <v>0</v>
      </c>
      <c r="GO75">
        <f>IF(BI75=2,GM75-GX75,0)</f>
        <v>0</v>
      </c>
      <c r="GP75">
        <f>IF(BI75=4,GM75-GX75,0)</f>
        <v>-28680.080000000002</v>
      </c>
      <c r="GR75">
        <v>0</v>
      </c>
      <c r="GS75">
        <v>3</v>
      </c>
      <c r="GT75">
        <v>0</v>
      </c>
      <c r="GU75" t="s">
        <v>3</v>
      </c>
      <c r="GV75">
        <f>ROUND((GT75),6)</f>
        <v>0</v>
      </c>
      <c r="GW75">
        <v>1</v>
      </c>
      <c r="GX75">
        <f>ROUND(HC75*I75,2)</f>
        <v>0</v>
      </c>
      <c r="HA75">
        <v>0</v>
      </c>
      <c r="HB75">
        <v>0</v>
      </c>
      <c r="HC75">
        <f>GV75*GW75</f>
        <v>0</v>
      </c>
      <c r="HE75" t="s">
        <v>3</v>
      </c>
      <c r="HF75" t="s">
        <v>3</v>
      </c>
      <c r="HM75" t="s">
        <v>3</v>
      </c>
      <c r="HN75" t="s">
        <v>3</v>
      </c>
      <c r="HO75" t="s">
        <v>3</v>
      </c>
      <c r="HP75" t="s">
        <v>3</v>
      </c>
      <c r="HQ75" t="s">
        <v>3</v>
      </c>
      <c r="HS75">
        <v>0</v>
      </c>
      <c r="IK75">
        <v>0</v>
      </c>
    </row>
    <row r="77" spans="1:245" x14ac:dyDescent="0.2">
      <c r="A77">
        <v>51</v>
      </c>
      <c r="B77">
        <f>B69</f>
        <v>1</v>
      </c>
      <c r="C77">
        <f>A69</f>
        <v>4</v>
      </c>
      <c r="D77">
        <f>ROW(A69)</f>
        <v>69</v>
      </c>
      <c r="F77" t="str">
        <f>IF(F69&lt;&gt;"",F69,"")</f>
        <v>Новый раздел</v>
      </c>
      <c r="G77" t="str">
        <f>IF(G69&lt;&gt;"",G69,"")</f>
        <v>Электрощит ЩАО (актовый зал)</v>
      </c>
      <c r="H77">
        <v>0</v>
      </c>
      <c r="O77">
        <f t="shared" ref="O77:T77" si="69">ROUND(AB77,2)</f>
        <v>23319.35</v>
      </c>
      <c r="P77">
        <f t="shared" si="69"/>
        <v>0</v>
      </c>
      <c r="Q77">
        <f t="shared" si="69"/>
        <v>1033.5</v>
      </c>
      <c r="R77">
        <f t="shared" si="69"/>
        <v>4.84</v>
      </c>
      <c r="S77">
        <f t="shared" si="69"/>
        <v>22285.85</v>
      </c>
      <c r="T77">
        <f t="shared" si="69"/>
        <v>0</v>
      </c>
      <c r="U77">
        <f>AH77</f>
        <v>35.879999999999995</v>
      </c>
      <c r="V77">
        <f>AI77</f>
        <v>0</v>
      </c>
      <c r="W77">
        <f>ROUND(AJ77,2)</f>
        <v>0</v>
      </c>
      <c r="X77">
        <f>ROUND(AK77,2)</f>
        <v>15600.1</v>
      </c>
      <c r="Y77">
        <f>ROUND(AL77,2)</f>
        <v>2228.58</v>
      </c>
      <c r="AB77">
        <f>ROUND(SUMIF(AA73:AA75,"=35364244",O73:O75),2)</f>
        <v>23319.35</v>
      </c>
      <c r="AC77">
        <f>ROUND(SUMIF(AA73:AA75,"=35364244",P73:P75),2)</f>
        <v>0</v>
      </c>
      <c r="AD77">
        <f>ROUND(SUMIF(AA73:AA75,"=35364244",Q73:Q75),2)</f>
        <v>1033.5</v>
      </c>
      <c r="AE77">
        <f>ROUND(SUMIF(AA73:AA75,"=35364244",R73:R75),2)</f>
        <v>4.84</v>
      </c>
      <c r="AF77">
        <f>ROUND(SUMIF(AA73:AA75,"=35364244",S73:S75),2)</f>
        <v>22285.85</v>
      </c>
      <c r="AG77">
        <f>ROUND(SUMIF(AA73:AA75,"=35364244",T73:T75),2)</f>
        <v>0</v>
      </c>
      <c r="AH77">
        <f>SUMIF(AA73:AA75,"=35364244",U73:U75)</f>
        <v>35.879999999999995</v>
      </c>
      <c r="AI77">
        <f>SUMIF(AA73:AA75,"=35364244",V73:V75)</f>
        <v>0</v>
      </c>
      <c r="AJ77">
        <f>ROUND(SUMIF(AA73:AA75,"=35364244",W73:W75),2)</f>
        <v>0</v>
      </c>
      <c r="AK77">
        <f>ROUND(SUMIF(AA73:AA75,"=35364244",X73:X75),2)</f>
        <v>15600.1</v>
      </c>
      <c r="AL77">
        <f>ROUND(SUMIF(AA73:AA75,"=35364244",Y73:Y75),2)</f>
        <v>2228.58</v>
      </c>
      <c r="AO77">
        <f t="shared" ref="AO77:BD77" si="70">ROUND(BX77,2)</f>
        <v>0</v>
      </c>
      <c r="AP77">
        <f t="shared" si="70"/>
        <v>0</v>
      </c>
      <c r="AQ77">
        <f t="shared" si="70"/>
        <v>0</v>
      </c>
      <c r="AR77">
        <f t="shared" si="70"/>
        <v>41153.25</v>
      </c>
      <c r="AS77">
        <f t="shared" si="70"/>
        <v>0</v>
      </c>
      <c r="AT77">
        <f t="shared" si="70"/>
        <v>0</v>
      </c>
      <c r="AU77">
        <f t="shared" si="70"/>
        <v>41153.25</v>
      </c>
      <c r="AV77">
        <f t="shared" si="70"/>
        <v>0</v>
      </c>
      <c r="AW77">
        <f t="shared" si="70"/>
        <v>0</v>
      </c>
      <c r="AX77">
        <f t="shared" si="70"/>
        <v>0</v>
      </c>
      <c r="AY77">
        <f t="shared" si="70"/>
        <v>0</v>
      </c>
      <c r="AZ77">
        <f t="shared" si="70"/>
        <v>0</v>
      </c>
      <c r="BA77">
        <f t="shared" si="70"/>
        <v>0</v>
      </c>
      <c r="BB77">
        <f t="shared" si="70"/>
        <v>0</v>
      </c>
      <c r="BC77">
        <f t="shared" si="70"/>
        <v>0</v>
      </c>
      <c r="BD77">
        <f t="shared" si="70"/>
        <v>0</v>
      </c>
      <c r="BX77">
        <f>ROUND(SUMIF(AA73:AA75,"=35364244",FQ73:FQ75),2)</f>
        <v>0</v>
      </c>
      <c r="BY77">
        <f>ROUND(SUMIF(AA73:AA75,"=35364244",FR73:FR75),2)</f>
        <v>0</v>
      </c>
      <c r="BZ77">
        <f>ROUND(SUMIF(AA73:AA75,"=35364244",GL73:GL75),2)</f>
        <v>0</v>
      </c>
      <c r="CA77">
        <f>ROUND(SUMIF(AA73:AA75,"=35364244",GM73:GM75),2)</f>
        <v>41153.25</v>
      </c>
      <c r="CB77">
        <f>ROUND(SUMIF(AA73:AA75,"=35364244",GN73:GN75),2)</f>
        <v>0</v>
      </c>
      <c r="CC77">
        <f>ROUND(SUMIF(AA73:AA75,"=35364244",GO73:GO75),2)</f>
        <v>0</v>
      </c>
      <c r="CD77">
        <f>ROUND(SUMIF(AA73:AA75,"=35364244",GP73:GP75),2)</f>
        <v>41153.25</v>
      </c>
      <c r="CE77">
        <f>AC77-BX77</f>
        <v>0</v>
      </c>
      <c r="CF77">
        <f>AC77-BY77</f>
        <v>0</v>
      </c>
      <c r="CG77">
        <f>BX77-BZ77</f>
        <v>0</v>
      </c>
      <c r="CH77">
        <f>AC77-BX77-BY77+BZ77</f>
        <v>0</v>
      </c>
      <c r="CI77">
        <f>BY77-BZ77</f>
        <v>0</v>
      </c>
      <c r="CJ77">
        <f>ROUND(SUMIF(AA73:AA75,"=35364244",GX73:GX75),2)</f>
        <v>0</v>
      </c>
      <c r="CK77">
        <f>ROUND(SUMIF(AA73:AA75,"=35364244",GY73:GY75),2)</f>
        <v>0</v>
      </c>
      <c r="CL77">
        <f>ROUND(SUMIF(AA73:AA75,"=35364244",GZ73:GZ75),2)</f>
        <v>0</v>
      </c>
      <c r="CM77">
        <f>ROUND(SUMIF(AA73:AA75,"=35364244",HD73:HD75),2)</f>
        <v>0</v>
      </c>
      <c r="GX77">
        <v>0</v>
      </c>
    </row>
    <row r="79" spans="1:245" x14ac:dyDescent="0.2">
      <c r="A79">
        <v>50</v>
      </c>
      <c r="B79">
        <v>0</v>
      </c>
      <c r="C79">
        <v>0</v>
      </c>
      <c r="D79">
        <v>1</v>
      </c>
      <c r="E79">
        <v>201</v>
      </c>
      <c r="F79">
        <f>ROUND(Source!O77,O79)</f>
        <v>23319.35</v>
      </c>
      <c r="G79" t="s">
        <v>66</v>
      </c>
      <c r="H79" t="s">
        <v>67</v>
      </c>
      <c r="K79">
        <v>201</v>
      </c>
      <c r="L79">
        <v>1</v>
      </c>
      <c r="M79">
        <v>3</v>
      </c>
      <c r="N79" t="s">
        <v>3</v>
      </c>
      <c r="O79">
        <v>2</v>
      </c>
      <c r="W79">
        <v>23319.35</v>
      </c>
      <c r="X79">
        <v>1</v>
      </c>
      <c r="Y79">
        <v>23319.35</v>
      </c>
    </row>
    <row r="80" spans="1:245" x14ac:dyDescent="0.2">
      <c r="A80">
        <v>50</v>
      </c>
      <c r="B80">
        <v>0</v>
      </c>
      <c r="C80">
        <v>0</v>
      </c>
      <c r="D80">
        <v>1</v>
      </c>
      <c r="E80">
        <v>202</v>
      </c>
      <c r="F80">
        <f>ROUND(Source!P77,O80)</f>
        <v>0</v>
      </c>
      <c r="G80" t="s">
        <v>68</v>
      </c>
      <c r="H80" t="s">
        <v>69</v>
      </c>
      <c r="K80">
        <v>202</v>
      </c>
      <c r="L80">
        <v>2</v>
      </c>
      <c r="M80">
        <v>3</v>
      </c>
      <c r="N80" t="s">
        <v>3</v>
      </c>
      <c r="O80">
        <v>2</v>
      </c>
      <c r="W80">
        <v>0</v>
      </c>
      <c r="X80">
        <v>1</v>
      </c>
      <c r="Y80">
        <v>0</v>
      </c>
    </row>
    <row r="81" spans="1:25" x14ac:dyDescent="0.2">
      <c r="A81">
        <v>50</v>
      </c>
      <c r="B81">
        <v>0</v>
      </c>
      <c r="C81">
        <v>0</v>
      </c>
      <c r="D81">
        <v>1</v>
      </c>
      <c r="E81">
        <v>222</v>
      </c>
      <c r="F81">
        <f>ROUND(Source!AO77,O81)</f>
        <v>0</v>
      </c>
      <c r="G81" t="s">
        <v>70</v>
      </c>
      <c r="H81" t="s">
        <v>71</v>
      </c>
      <c r="K81">
        <v>222</v>
      </c>
      <c r="L81">
        <v>3</v>
      </c>
      <c r="M81">
        <v>3</v>
      </c>
      <c r="N81" t="s">
        <v>3</v>
      </c>
      <c r="O81">
        <v>2</v>
      </c>
      <c r="W81">
        <v>0</v>
      </c>
      <c r="X81">
        <v>1</v>
      </c>
      <c r="Y81">
        <v>0</v>
      </c>
    </row>
    <row r="82" spans="1:25" x14ac:dyDescent="0.2">
      <c r="A82">
        <v>50</v>
      </c>
      <c r="B82">
        <v>0</v>
      </c>
      <c r="C82">
        <v>0</v>
      </c>
      <c r="D82">
        <v>1</v>
      </c>
      <c r="E82">
        <v>225</v>
      </c>
      <c r="F82">
        <f>ROUND(Source!AV77,O82)</f>
        <v>0</v>
      </c>
      <c r="G82" t="s">
        <v>72</v>
      </c>
      <c r="H82" t="s">
        <v>73</v>
      </c>
      <c r="K82">
        <v>225</v>
      </c>
      <c r="L82">
        <v>4</v>
      </c>
      <c r="M82">
        <v>3</v>
      </c>
      <c r="N82" t="s">
        <v>3</v>
      </c>
      <c r="O82">
        <v>2</v>
      </c>
      <c r="W82">
        <v>0</v>
      </c>
      <c r="X82">
        <v>1</v>
      </c>
      <c r="Y82">
        <v>0</v>
      </c>
    </row>
    <row r="83" spans="1:25" x14ac:dyDescent="0.2">
      <c r="A83">
        <v>50</v>
      </c>
      <c r="B83">
        <v>0</v>
      </c>
      <c r="C83">
        <v>0</v>
      </c>
      <c r="D83">
        <v>1</v>
      </c>
      <c r="E83">
        <v>226</v>
      </c>
      <c r="F83">
        <f>ROUND(Source!AW77,O83)</f>
        <v>0</v>
      </c>
      <c r="G83" t="s">
        <v>74</v>
      </c>
      <c r="H83" t="s">
        <v>75</v>
      </c>
      <c r="K83">
        <v>226</v>
      </c>
      <c r="L83">
        <v>5</v>
      </c>
      <c r="M83">
        <v>3</v>
      </c>
      <c r="N83" t="s">
        <v>3</v>
      </c>
      <c r="O83">
        <v>2</v>
      </c>
      <c r="W83">
        <v>0</v>
      </c>
      <c r="X83">
        <v>1</v>
      </c>
      <c r="Y83">
        <v>0</v>
      </c>
    </row>
    <row r="84" spans="1:25" x14ac:dyDescent="0.2">
      <c r="A84">
        <v>50</v>
      </c>
      <c r="B84">
        <v>0</v>
      </c>
      <c r="C84">
        <v>0</v>
      </c>
      <c r="D84">
        <v>1</v>
      </c>
      <c r="E84">
        <v>227</v>
      </c>
      <c r="F84">
        <f>ROUND(Source!AX77,O84)</f>
        <v>0</v>
      </c>
      <c r="G84" t="s">
        <v>76</v>
      </c>
      <c r="H84" t="s">
        <v>77</v>
      </c>
      <c r="K84">
        <v>227</v>
      </c>
      <c r="L84">
        <v>6</v>
      </c>
      <c r="M84">
        <v>3</v>
      </c>
      <c r="N84" t="s">
        <v>3</v>
      </c>
      <c r="O84">
        <v>2</v>
      </c>
      <c r="W84">
        <v>0</v>
      </c>
      <c r="X84">
        <v>1</v>
      </c>
      <c r="Y84">
        <v>0</v>
      </c>
    </row>
    <row r="85" spans="1:25" x14ac:dyDescent="0.2">
      <c r="A85">
        <v>50</v>
      </c>
      <c r="B85">
        <v>0</v>
      </c>
      <c r="C85">
        <v>0</v>
      </c>
      <c r="D85">
        <v>1</v>
      </c>
      <c r="E85">
        <v>228</v>
      </c>
      <c r="F85">
        <f>ROUND(Source!AY77,O85)</f>
        <v>0</v>
      </c>
      <c r="G85" t="s">
        <v>78</v>
      </c>
      <c r="H85" t="s">
        <v>79</v>
      </c>
      <c r="K85">
        <v>228</v>
      </c>
      <c r="L85">
        <v>7</v>
      </c>
      <c r="M85">
        <v>3</v>
      </c>
      <c r="N85" t="s">
        <v>3</v>
      </c>
      <c r="O85">
        <v>2</v>
      </c>
      <c r="W85">
        <v>0</v>
      </c>
      <c r="X85">
        <v>1</v>
      </c>
      <c r="Y85">
        <v>0</v>
      </c>
    </row>
    <row r="86" spans="1:25" x14ac:dyDescent="0.2">
      <c r="A86">
        <v>50</v>
      </c>
      <c r="B86">
        <v>0</v>
      </c>
      <c r="C86">
        <v>0</v>
      </c>
      <c r="D86">
        <v>1</v>
      </c>
      <c r="E86">
        <v>216</v>
      </c>
      <c r="F86">
        <f>ROUND(Source!AP77,O86)</f>
        <v>0</v>
      </c>
      <c r="G86" t="s">
        <v>80</v>
      </c>
      <c r="H86" t="s">
        <v>81</v>
      </c>
      <c r="K86">
        <v>216</v>
      </c>
      <c r="L86">
        <v>8</v>
      </c>
      <c r="M86">
        <v>3</v>
      </c>
      <c r="N86" t="s">
        <v>3</v>
      </c>
      <c r="O86">
        <v>2</v>
      </c>
      <c r="W86">
        <v>0</v>
      </c>
      <c r="X86">
        <v>1</v>
      </c>
      <c r="Y86">
        <v>0</v>
      </c>
    </row>
    <row r="87" spans="1:25" x14ac:dyDescent="0.2">
      <c r="A87">
        <v>50</v>
      </c>
      <c r="B87">
        <v>0</v>
      </c>
      <c r="C87">
        <v>0</v>
      </c>
      <c r="D87">
        <v>1</v>
      </c>
      <c r="E87">
        <v>223</v>
      </c>
      <c r="F87">
        <f>ROUND(Source!AQ77,O87)</f>
        <v>0</v>
      </c>
      <c r="G87" t="s">
        <v>82</v>
      </c>
      <c r="H87" t="s">
        <v>83</v>
      </c>
      <c r="K87">
        <v>223</v>
      </c>
      <c r="L87">
        <v>9</v>
      </c>
      <c r="M87">
        <v>3</v>
      </c>
      <c r="N87" t="s">
        <v>3</v>
      </c>
      <c r="O87">
        <v>2</v>
      </c>
      <c r="W87">
        <v>0</v>
      </c>
      <c r="X87">
        <v>1</v>
      </c>
      <c r="Y87">
        <v>0</v>
      </c>
    </row>
    <row r="88" spans="1:25" x14ac:dyDescent="0.2">
      <c r="A88">
        <v>50</v>
      </c>
      <c r="B88">
        <v>0</v>
      </c>
      <c r="C88">
        <v>0</v>
      </c>
      <c r="D88">
        <v>1</v>
      </c>
      <c r="E88">
        <v>229</v>
      </c>
      <c r="F88">
        <f>ROUND(Source!AZ77,O88)</f>
        <v>0</v>
      </c>
      <c r="G88" t="s">
        <v>84</v>
      </c>
      <c r="H88" t="s">
        <v>85</v>
      </c>
      <c r="K88">
        <v>229</v>
      </c>
      <c r="L88">
        <v>10</v>
      </c>
      <c r="M88">
        <v>3</v>
      </c>
      <c r="N88" t="s">
        <v>3</v>
      </c>
      <c r="O88">
        <v>2</v>
      </c>
      <c r="W88">
        <v>0</v>
      </c>
      <c r="X88">
        <v>1</v>
      </c>
      <c r="Y88">
        <v>0</v>
      </c>
    </row>
    <row r="89" spans="1:25" x14ac:dyDescent="0.2">
      <c r="A89">
        <v>50</v>
      </c>
      <c r="B89">
        <v>0</v>
      </c>
      <c r="C89">
        <v>0</v>
      </c>
      <c r="D89">
        <v>1</v>
      </c>
      <c r="E89">
        <v>203</v>
      </c>
      <c r="F89">
        <f>ROUND(Source!Q77,O89)</f>
        <v>1033.5</v>
      </c>
      <c r="G89" t="s">
        <v>86</v>
      </c>
      <c r="H89" t="s">
        <v>87</v>
      </c>
      <c r="K89">
        <v>203</v>
      </c>
      <c r="L89">
        <v>11</v>
      </c>
      <c r="M89">
        <v>3</v>
      </c>
      <c r="N89" t="s">
        <v>3</v>
      </c>
      <c r="O89">
        <v>2</v>
      </c>
      <c r="W89">
        <v>1033.5</v>
      </c>
      <c r="X89">
        <v>1</v>
      </c>
      <c r="Y89">
        <v>1033.5</v>
      </c>
    </row>
    <row r="90" spans="1:25" x14ac:dyDescent="0.2">
      <c r="A90">
        <v>50</v>
      </c>
      <c r="B90">
        <v>0</v>
      </c>
      <c r="C90">
        <v>0</v>
      </c>
      <c r="D90">
        <v>1</v>
      </c>
      <c r="E90">
        <v>231</v>
      </c>
      <c r="F90">
        <f>ROUND(Source!BB77,O90)</f>
        <v>0</v>
      </c>
      <c r="G90" t="s">
        <v>88</v>
      </c>
      <c r="H90" t="s">
        <v>89</v>
      </c>
      <c r="K90">
        <v>231</v>
      </c>
      <c r="L90">
        <v>12</v>
      </c>
      <c r="M90">
        <v>3</v>
      </c>
      <c r="N90" t="s">
        <v>3</v>
      </c>
      <c r="O90">
        <v>2</v>
      </c>
      <c r="W90">
        <v>0</v>
      </c>
      <c r="X90">
        <v>1</v>
      </c>
      <c r="Y90">
        <v>0</v>
      </c>
    </row>
    <row r="91" spans="1:25" x14ac:dyDescent="0.2">
      <c r="A91">
        <v>50</v>
      </c>
      <c r="B91">
        <v>0</v>
      </c>
      <c r="C91">
        <v>0</v>
      </c>
      <c r="D91">
        <v>1</v>
      </c>
      <c r="E91">
        <v>204</v>
      </c>
      <c r="F91">
        <f>ROUND(Source!R77,O91)</f>
        <v>4.84</v>
      </c>
      <c r="G91" t="s">
        <v>90</v>
      </c>
      <c r="H91" t="s">
        <v>91</v>
      </c>
      <c r="K91">
        <v>204</v>
      </c>
      <c r="L91">
        <v>13</v>
      </c>
      <c r="M91">
        <v>3</v>
      </c>
      <c r="N91" t="s">
        <v>3</v>
      </c>
      <c r="O91">
        <v>2</v>
      </c>
      <c r="W91">
        <v>4.84</v>
      </c>
      <c r="X91">
        <v>1</v>
      </c>
      <c r="Y91">
        <v>4.84</v>
      </c>
    </row>
    <row r="92" spans="1:25" x14ac:dyDescent="0.2">
      <c r="A92">
        <v>50</v>
      </c>
      <c r="B92">
        <v>0</v>
      </c>
      <c r="C92">
        <v>0</v>
      </c>
      <c r="D92">
        <v>1</v>
      </c>
      <c r="E92">
        <v>205</v>
      </c>
      <c r="F92">
        <f>ROUND(Source!S77,O92)</f>
        <v>22285.85</v>
      </c>
      <c r="G92" t="s">
        <v>92</v>
      </c>
      <c r="H92" t="s">
        <v>93</v>
      </c>
      <c r="K92">
        <v>205</v>
      </c>
      <c r="L92">
        <v>14</v>
      </c>
      <c r="M92">
        <v>3</v>
      </c>
      <c r="N92" t="s">
        <v>3</v>
      </c>
      <c r="O92">
        <v>2</v>
      </c>
      <c r="W92">
        <v>22285.85</v>
      </c>
      <c r="X92">
        <v>1</v>
      </c>
      <c r="Y92">
        <v>22285.85</v>
      </c>
    </row>
    <row r="93" spans="1:25" x14ac:dyDescent="0.2">
      <c r="A93">
        <v>50</v>
      </c>
      <c r="B93">
        <v>0</v>
      </c>
      <c r="C93">
        <v>0</v>
      </c>
      <c r="D93">
        <v>1</v>
      </c>
      <c r="E93">
        <v>232</v>
      </c>
      <c r="F93">
        <f>ROUND(Source!BC77,O93)</f>
        <v>0</v>
      </c>
      <c r="G93" t="s">
        <v>94</v>
      </c>
      <c r="H93" t="s">
        <v>95</v>
      </c>
      <c r="K93">
        <v>232</v>
      </c>
      <c r="L93">
        <v>15</v>
      </c>
      <c r="M93">
        <v>3</v>
      </c>
      <c r="N93" t="s">
        <v>3</v>
      </c>
      <c r="O93">
        <v>2</v>
      </c>
      <c r="W93">
        <v>0</v>
      </c>
      <c r="X93">
        <v>1</v>
      </c>
      <c r="Y93">
        <v>0</v>
      </c>
    </row>
    <row r="94" spans="1:25" x14ac:dyDescent="0.2">
      <c r="A94">
        <v>50</v>
      </c>
      <c r="B94">
        <v>0</v>
      </c>
      <c r="C94">
        <v>0</v>
      </c>
      <c r="D94">
        <v>1</v>
      </c>
      <c r="E94">
        <v>214</v>
      </c>
      <c r="F94">
        <f>ROUND(Source!AS77,O94)</f>
        <v>0</v>
      </c>
      <c r="G94" t="s">
        <v>96</v>
      </c>
      <c r="H94" t="s">
        <v>97</v>
      </c>
      <c r="K94">
        <v>214</v>
      </c>
      <c r="L94">
        <v>16</v>
      </c>
      <c r="M94">
        <v>3</v>
      </c>
      <c r="N94" t="s">
        <v>3</v>
      </c>
      <c r="O94">
        <v>2</v>
      </c>
      <c r="W94">
        <v>0</v>
      </c>
      <c r="X94">
        <v>1</v>
      </c>
      <c r="Y94">
        <v>0</v>
      </c>
    </row>
    <row r="95" spans="1:25" x14ac:dyDescent="0.2">
      <c r="A95">
        <v>50</v>
      </c>
      <c r="B95">
        <v>0</v>
      </c>
      <c r="C95">
        <v>0</v>
      </c>
      <c r="D95">
        <v>1</v>
      </c>
      <c r="E95">
        <v>215</v>
      </c>
      <c r="F95">
        <f>ROUND(Source!AT77,O95)</f>
        <v>0</v>
      </c>
      <c r="G95" t="s">
        <v>98</v>
      </c>
      <c r="H95" t="s">
        <v>99</v>
      </c>
      <c r="K95">
        <v>215</v>
      </c>
      <c r="L95">
        <v>17</v>
      </c>
      <c r="M95">
        <v>3</v>
      </c>
      <c r="N95" t="s">
        <v>3</v>
      </c>
      <c r="O95">
        <v>2</v>
      </c>
      <c r="W95">
        <v>0</v>
      </c>
      <c r="X95">
        <v>1</v>
      </c>
      <c r="Y95">
        <v>0</v>
      </c>
    </row>
    <row r="96" spans="1:25" x14ac:dyDescent="0.2">
      <c r="A96">
        <v>50</v>
      </c>
      <c r="B96">
        <v>0</v>
      </c>
      <c r="C96">
        <v>0</v>
      </c>
      <c r="D96">
        <v>1</v>
      </c>
      <c r="E96">
        <v>217</v>
      </c>
      <c r="F96">
        <f>ROUND(Source!AU77,O96)</f>
        <v>41153.25</v>
      </c>
      <c r="G96" t="s">
        <v>100</v>
      </c>
      <c r="H96" t="s">
        <v>101</v>
      </c>
      <c r="K96">
        <v>217</v>
      </c>
      <c r="L96">
        <v>18</v>
      </c>
      <c r="M96">
        <v>3</v>
      </c>
      <c r="N96" t="s">
        <v>3</v>
      </c>
      <c r="O96">
        <v>2</v>
      </c>
      <c r="W96">
        <v>41153.25</v>
      </c>
      <c r="X96">
        <v>1</v>
      </c>
      <c r="Y96">
        <v>41153.25</v>
      </c>
    </row>
    <row r="97" spans="1:245" x14ac:dyDescent="0.2">
      <c r="A97">
        <v>50</v>
      </c>
      <c r="B97">
        <v>0</v>
      </c>
      <c r="C97">
        <v>0</v>
      </c>
      <c r="D97">
        <v>1</v>
      </c>
      <c r="E97">
        <v>230</v>
      </c>
      <c r="F97">
        <f>ROUND(Source!BA77,O97)</f>
        <v>0</v>
      </c>
      <c r="G97" t="s">
        <v>102</v>
      </c>
      <c r="H97" t="s">
        <v>103</v>
      </c>
      <c r="K97">
        <v>230</v>
      </c>
      <c r="L97">
        <v>19</v>
      </c>
      <c r="M97">
        <v>3</v>
      </c>
      <c r="N97" t="s">
        <v>3</v>
      </c>
      <c r="O97">
        <v>2</v>
      </c>
      <c r="W97">
        <v>0</v>
      </c>
      <c r="X97">
        <v>1</v>
      </c>
      <c r="Y97">
        <v>0</v>
      </c>
    </row>
    <row r="98" spans="1:245" x14ac:dyDescent="0.2">
      <c r="A98">
        <v>50</v>
      </c>
      <c r="B98">
        <v>0</v>
      </c>
      <c r="C98">
        <v>0</v>
      </c>
      <c r="D98">
        <v>1</v>
      </c>
      <c r="E98">
        <v>206</v>
      </c>
      <c r="F98">
        <f>ROUND(Source!T77,O98)</f>
        <v>0</v>
      </c>
      <c r="G98" t="s">
        <v>104</v>
      </c>
      <c r="H98" t="s">
        <v>105</v>
      </c>
      <c r="K98">
        <v>206</v>
      </c>
      <c r="L98">
        <v>20</v>
      </c>
      <c r="M98">
        <v>3</v>
      </c>
      <c r="N98" t="s">
        <v>3</v>
      </c>
      <c r="O98">
        <v>2</v>
      </c>
      <c r="W98">
        <v>0</v>
      </c>
      <c r="X98">
        <v>1</v>
      </c>
      <c r="Y98">
        <v>0</v>
      </c>
    </row>
    <row r="99" spans="1:245" x14ac:dyDescent="0.2">
      <c r="A99">
        <v>50</v>
      </c>
      <c r="B99">
        <v>0</v>
      </c>
      <c r="C99">
        <v>0</v>
      </c>
      <c r="D99">
        <v>1</v>
      </c>
      <c r="E99">
        <v>207</v>
      </c>
      <c r="F99">
        <f>Source!U77</f>
        <v>35.879999999999995</v>
      </c>
      <c r="G99" t="s">
        <v>106</v>
      </c>
      <c r="H99" t="s">
        <v>107</v>
      </c>
      <c r="K99">
        <v>207</v>
      </c>
      <c r="L99">
        <v>21</v>
      </c>
      <c r="M99">
        <v>3</v>
      </c>
      <c r="N99" t="s">
        <v>3</v>
      </c>
      <c r="O99">
        <v>-1</v>
      </c>
      <c r="W99">
        <v>35.879999999999995</v>
      </c>
      <c r="X99">
        <v>1</v>
      </c>
      <c r="Y99">
        <v>35.879999999999995</v>
      </c>
    </row>
    <row r="100" spans="1:245" x14ac:dyDescent="0.2">
      <c r="A100">
        <v>50</v>
      </c>
      <c r="B100">
        <v>0</v>
      </c>
      <c r="C100">
        <v>0</v>
      </c>
      <c r="D100">
        <v>1</v>
      </c>
      <c r="E100">
        <v>208</v>
      </c>
      <c r="F100">
        <f>Source!V77</f>
        <v>0</v>
      </c>
      <c r="G100" t="s">
        <v>108</v>
      </c>
      <c r="H100" t="s">
        <v>109</v>
      </c>
      <c r="K100">
        <v>208</v>
      </c>
      <c r="L100">
        <v>22</v>
      </c>
      <c r="M100">
        <v>3</v>
      </c>
      <c r="N100" t="s">
        <v>3</v>
      </c>
      <c r="O100">
        <v>-1</v>
      </c>
      <c r="W100">
        <v>0</v>
      </c>
      <c r="X100">
        <v>1</v>
      </c>
      <c r="Y100">
        <v>0</v>
      </c>
    </row>
    <row r="101" spans="1:245" x14ac:dyDescent="0.2">
      <c r="A101">
        <v>50</v>
      </c>
      <c r="B101">
        <v>0</v>
      </c>
      <c r="C101">
        <v>0</v>
      </c>
      <c r="D101">
        <v>1</v>
      </c>
      <c r="E101">
        <v>209</v>
      </c>
      <c r="F101">
        <f>ROUND(Source!W77,O101)</f>
        <v>0</v>
      </c>
      <c r="G101" t="s">
        <v>110</v>
      </c>
      <c r="H101" t="s">
        <v>111</v>
      </c>
      <c r="K101">
        <v>209</v>
      </c>
      <c r="L101">
        <v>23</v>
      </c>
      <c r="M101">
        <v>3</v>
      </c>
      <c r="N101" t="s">
        <v>3</v>
      </c>
      <c r="O101">
        <v>2</v>
      </c>
      <c r="W101">
        <v>0</v>
      </c>
      <c r="X101">
        <v>1</v>
      </c>
      <c r="Y101">
        <v>0</v>
      </c>
    </row>
    <row r="102" spans="1:245" x14ac:dyDescent="0.2">
      <c r="A102">
        <v>50</v>
      </c>
      <c r="B102">
        <v>0</v>
      </c>
      <c r="C102">
        <v>0</v>
      </c>
      <c r="D102">
        <v>1</v>
      </c>
      <c r="E102">
        <v>233</v>
      </c>
      <c r="F102">
        <f>ROUND(Source!BD77,O102)</f>
        <v>0</v>
      </c>
      <c r="G102" t="s">
        <v>112</v>
      </c>
      <c r="H102" t="s">
        <v>113</v>
      </c>
      <c r="K102">
        <v>233</v>
      </c>
      <c r="L102">
        <v>24</v>
      </c>
      <c r="M102">
        <v>3</v>
      </c>
      <c r="N102" t="s">
        <v>3</v>
      </c>
      <c r="O102">
        <v>2</v>
      </c>
      <c r="W102">
        <v>0</v>
      </c>
      <c r="X102">
        <v>1</v>
      </c>
      <c r="Y102">
        <v>0</v>
      </c>
    </row>
    <row r="103" spans="1:245" x14ac:dyDescent="0.2">
      <c r="A103">
        <v>50</v>
      </c>
      <c r="B103">
        <v>0</v>
      </c>
      <c r="C103">
        <v>0</v>
      </c>
      <c r="D103">
        <v>1</v>
      </c>
      <c r="E103">
        <v>210</v>
      </c>
      <c r="F103">
        <f>ROUND(Source!X77,O103)</f>
        <v>15600.1</v>
      </c>
      <c r="G103" t="s">
        <v>114</v>
      </c>
      <c r="H103" t="s">
        <v>115</v>
      </c>
      <c r="K103">
        <v>210</v>
      </c>
      <c r="L103">
        <v>25</v>
      </c>
      <c r="M103">
        <v>3</v>
      </c>
      <c r="N103" t="s">
        <v>3</v>
      </c>
      <c r="O103">
        <v>2</v>
      </c>
      <c r="W103">
        <v>15600.1</v>
      </c>
      <c r="X103">
        <v>1</v>
      </c>
      <c r="Y103">
        <v>15600.1</v>
      </c>
    </row>
    <row r="104" spans="1:245" x14ac:dyDescent="0.2">
      <c r="A104">
        <v>50</v>
      </c>
      <c r="B104">
        <v>0</v>
      </c>
      <c r="C104">
        <v>0</v>
      </c>
      <c r="D104">
        <v>1</v>
      </c>
      <c r="E104">
        <v>211</v>
      </c>
      <c r="F104">
        <f>ROUND(Source!Y77,O104)</f>
        <v>2228.58</v>
      </c>
      <c r="G104" t="s">
        <v>116</v>
      </c>
      <c r="H104" t="s">
        <v>117</v>
      </c>
      <c r="K104">
        <v>211</v>
      </c>
      <c r="L104">
        <v>26</v>
      </c>
      <c r="M104">
        <v>3</v>
      </c>
      <c r="N104" t="s">
        <v>3</v>
      </c>
      <c r="O104">
        <v>2</v>
      </c>
      <c r="W104">
        <v>2228.58</v>
      </c>
      <c r="X104">
        <v>1</v>
      </c>
      <c r="Y104">
        <v>2228.58</v>
      </c>
    </row>
    <row r="105" spans="1:245" x14ac:dyDescent="0.2">
      <c r="A105">
        <v>50</v>
      </c>
      <c r="B105">
        <v>0</v>
      </c>
      <c r="C105">
        <v>0</v>
      </c>
      <c r="D105">
        <v>1</v>
      </c>
      <c r="E105">
        <v>224</v>
      </c>
      <c r="F105">
        <f>ROUND(Source!AR77,O105)</f>
        <v>41153.25</v>
      </c>
      <c r="G105" t="s">
        <v>118</v>
      </c>
      <c r="H105" t="s">
        <v>119</v>
      </c>
      <c r="K105">
        <v>224</v>
      </c>
      <c r="L105">
        <v>27</v>
      </c>
      <c r="M105">
        <v>3</v>
      </c>
      <c r="N105" t="s">
        <v>3</v>
      </c>
      <c r="O105">
        <v>2</v>
      </c>
      <c r="W105">
        <v>41153.25</v>
      </c>
      <c r="X105">
        <v>1</v>
      </c>
      <c r="Y105">
        <v>41153.25</v>
      </c>
    </row>
    <row r="107" spans="1:245" x14ac:dyDescent="0.2">
      <c r="A107">
        <v>4</v>
      </c>
      <c r="B107">
        <v>1</v>
      </c>
      <c r="D107">
        <f>ROW(A115)</f>
        <v>115</v>
      </c>
      <c r="F107" t="s">
        <v>13</v>
      </c>
      <c r="G107" t="s">
        <v>131</v>
      </c>
      <c r="H107" t="s">
        <v>3</v>
      </c>
      <c r="I107">
        <v>0</v>
      </c>
      <c r="K107">
        <v>0</v>
      </c>
      <c r="M107" t="s">
        <v>3</v>
      </c>
      <c r="S107">
        <v>0</v>
      </c>
      <c r="U107" t="s">
        <v>3</v>
      </c>
      <c r="V107">
        <v>0</v>
      </c>
      <c r="AB107" t="s">
        <v>3</v>
      </c>
      <c r="AC107" t="s">
        <v>3</v>
      </c>
      <c r="AD107" t="s">
        <v>3</v>
      </c>
      <c r="AE107" t="s">
        <v>3</v>
      </c>
      <c r="AF107" t="s">
        <v>3</v>
      </c>
      <c r="AG107" t="s">
        <v>3</v>
      </c>
      <c r="AP107" t="s">
        <v>3</v>
      </c>
      <c r="AQ107" t="s">
        <v>3</v>
      </c>
      <c r="AR107" t="s">
        <v>3</v>
      </c>
      <c r="AZ107" t="s">
        <v>3</v>
      </c>
      <c r="BB107" t="s">
        <v>3</v>
      </c>
      <c r="BC107" t="s">
        <v>3</v>
      </c>
      <c r="BD107" t="s">
        <v>3</v>
      </c>
      <c r="BE107" t="s">
        <v>3</v>
      </c>
      <c r="BF107" t="s">
        <v>3</v>
      </c>
      <c r="BG107" t="s">
        <v>3</v>
      </c>
      <c r="BH107" t="s">
        <v>3</v>
      </c>
      <c r="BI107" t="s">
        <v>3</v>
      </c>
      <c r="BJ107" t="s">
        <v>3</v>
      </c>
      <c r="BK107" t="s">
        <v>3</v>
      </c>
      <c r="BL107" t="s">
        <v>3</v>
      </c>
      <c r="BM107" t="s">
        <v>3</v>
      </c>
      <c r="BN107" t="s">
        <v>3</v>
      </c>
      <c r="BO107" t="s">
        <v>3</v>
      </c>
      <c r="BP107" t="s">
        <v>3</v>
      </c>
      <c r="BX107">
        <v>0</v>
      </c>
      <c r="CJ107">
        <v>0</v>
      </c>
    </row>
    <row r="109" spans="1:245" x14ac:dyDescent="0.2">
      <c r="A109">
        <v>52</v>
      </c>
      <c r="B109">
        <f t="shared" ref="B109:G109" si="71">B115</f>
        <v>1</v>
      </c>
      <c r="C109">
        <f t="shared" si="71"/>
        <v>4</v>
      </c>
      <c r="D109">
        <f t="shared" si="71"/>
        <v>107</v>
      </c>
      <c r="E109">
        <f t="shared" si="71"/>
        <v>0</v>
      </c>
      <c r="F109" t="str">
        <f t="shared" si="71"/>
        <v>Новый раздел</v>
      </c>
      <c r="G109" t="str">
        <f t="shared" si="71"/>
        <v>Электрощит ЩО (актовый зал)</v>
      </c>
      <c r="O109">
        <f t="shared" ref="O109:AT109" si="72">O115</f>
        <v>19731.759999999998</v>
      </c>
      <c r="P109">
        <f t="shared" si="72"/>
        <v>0</v>
      </c>
      <c r="Q109">
        <f t="shared" si="72"/>
        <v>874.5</v>
      </c>
      <c r="R109">
        <f t="shared" si="72"/>
        <v>4.09</v>
      </c>
      <c r="S109">
        <f t="shared" si="72"/>
        <v>18857.259999999998</v>
      </c>
      <c r="T109">
        <f t="shared" si="72"/>
        <v>0</v>
      </c>
      <c r="U109">
        <f t="shared" si="72"/>
        <v>30.359999999999996</v>
      </c>
      <c r="V109">
        <f t="shared" si="72"/>
        <v>0</v>
      </c>
      <c r="W109">
        <f t="shared" si="72"/>
        <v>0</v>
      </c>
      <c r="X109">
        <f t="shared" si="72"/>
        <v>13200.09</v>
      </c>
      <c r="Y109">
        <f t="shared" si="72"/>
        <v>1885.73</v>
      </c>
      <c r="Z109">
        <f t="shared" si="72"/>
        <v>0</v>
      </c>
      <c r="AA109">
        <f t="shared" si="72"/>
        <v>0</v>
      </c>
      <c r="AB109">
        <f t="shared" si="72"/>
        <v>19731.759999999998</v>
      </c>
      <c r="AC109">
        <f t="shared" si="72"/>
        <v>0</v>
      </c>
      <c r="AD109">
        <f t="shared" si="72"/>
        <v>874.5</v>
      </c>
      <c r="AE109">
        <f t="shared" si="72"/>
        <v>4.09</v>
      </c>
      <c r="AF109">
        <f t="shared" si="72"/>
        <v>18857.259999999998</v>
      </c>
      <c r="AG109">
        <f t="shared" si="72"/>
        <v>0</v>
      </c>
      <c r="AH109">
        <f t="shared" si="72"/>
        <v>30.359999999999996</v>
      </c>
      <c r="AI109">
        <f t="shared" si="72"/>
        <v>0</v>
      </c>
      <c r="AJ109">
        <f t="shared" si="72"/>
        <v>0</v>
      </c>
      <c r="AK109">
        <f t="shared" si="72"/>
        <v>13200.09</v>
      </c>
      <c r="AL109">
        <f t="shared" si="72"/>
        <v>1885.73</v>
      </c>
      <c r="AM109">
        <f t="shared" si="72"/>
        <v>0</v>
      </c>
      <c r="AN109">
        <f t="shared" si="72"/>
        <v>0</v>
      </c>
      <c r="AO109">
        <f t="shared" si="72"/>
        <v>0</v>
      </c>
      <c r="AP109">
        <f t="shared" si="72"/>
        <v>0</v>
      </c>
      <c r="AQ109">
        <f t="shared" si="72"/>
        <v>0</v>
      </c>
      <c r="AR109">
        <f t="shared" si="72"/>
        <v>34821.99</v>
      </c>
      <c r="AS109">
        <f t="shared" si="72"/>
        <v>0</v>
      </c>
      <c r="AT109">
        <f t="shared" si="72"/>
        <v>0</v>
      </c>
      <c r="AU109">
        <f t="shared" ref="AU109:BZ109" si="73">AU115</f>
        <v>34821.99</v>
      </c>
      <c r="AV109">
        <f t="shared" si="73"/>
        <v>0</v>
      </c>
      <c r="AW109">
        <f t="shared" si="73"/>
        <v>0</v>
      </c>
      <c r="AX109">
        <f t="shared" si="73"/>
        <v>0</v>
      </c>
      <c r="AY109">
        <f t="shared" si="73"/>
        <v>0</v>
      </c>
      <c r="AZ109">
        <f t="shared" si="73"/>
        <v>0</v>
      </c>
      <c r="BA109">
        <f t="shared" si="73"/>
        <v>0</v>
      </c>
      <c r="BB109">
        <f t="shared" si="73"/>
        <v>0</v>
      </c>
      <c r="BC109">
        <f t="shared" si="73"/>
        <v>0</v>
      </c>
      <c r="BD109">
        <f t="shared" si="73"/>
        <v>0</v>
      </c>
      <c r="BE109">
        <f t="shared" si="73"/>
        <v>0</v>
      </c>
      <c r="BF109">
        <f t="shared" si="73"/>
        <v>0</v>
      </c>
      <c r="BG109">
        <f t="shared" si="73"/>
        <v>0</v>
      </c>
      <c r="BH109">
        <f t="shared" si="73"/>
        <v>0</v>
      </c>
      <c r="BI109">
        <f t="shared" si="73"/>
        <v>0</v>
      </c>
      <c r="BJ109">
        <f t="shared" si="73"/>
        <v>0</v>
      </c>
      <c r="BK109">
        <f t="shared" si="73"/>
        <v>0</v>
      </c>
      <c r="BL109">
        <f t="shared" si="73"/>
        <v>0</v>
      </c>
      <c r="BM109">
        <f t="shared" si="73"/>
        <v>0</v>
      </c>
      <c r="BN109">
        <f t="shared" si="73"/>
        <v>0</v>
      </c>
      <c r="BO109">
        <f t="shared" si="73"/>
        <v>0</v>
      </c>
      <c r="BP109">
        <f t="shared" si="73"/>
        <v>0</v>
      </c>
      <c r="BQ109">
        <f t="shared" si="73"/>
        <v>0</v>
      </c>
      <c r="BR109">
        <f t="shared" si="73"/>
        <v>0</v>
      </c>
      <c r="BS109">
        <f t="shared" si="73"/>
        <v>0</v>
      </c>
      <c r="BT109">
        <f t="shared" si="73"/>
        <v>0</v>
      </c>
      <c r="BU109">
        <f t="shared" si="73"/>
        <v>0</v>
      </c>
      <c r="BV109">
        <f t="shared" si="73"/>
        <v>0</v>
      </c>
      <c r="BW109">
        <f t="shared" si="73"/>
        <v>0</v>
      </c>
      <c r="BX109">
        <f t="shared" si="73"/>
        <v>0</v>
      </c>
      <c r="BY109">
        <f t="shared" si="73"/>
        <v>0</v>
      </c>
      <c r="BZ109">
        <f t="shared" si="73"/>
        <v>0</v>
      </c>
      <c r="CA109">
        <f t="shared" ref="CA109:DF109" si="74">CA115</f>
        <v>34821.99</v>
      </c>
      <c r="CB109">
        <f t="shared" si="74"/>
        <v>0</v>
      </c>
      <c r="CC109">
        <f t="shared" si="74"/>
        <v>0</v>
      </c>
      <c r="CD109">
        <f t="shared" si="74"/>
        <v>34821.99</v>
      </c>
      <c r="CE109">
        <f t="shared" si="74"/>
        <v>0</v>
      </c>
      <c r="CF109">
        <f t="shared" si="74"/>
        <v>0</v>
      </c>
      <c r="CG109">
        <f t="shared" si="74"/>
        <v>0</v>
      </c>
      <c r="CH109">
        <f t="shared" si="74"/>
        <v>0</v>
      </c>
      <c r="CI109">
        <f t="shared" si="74"/>
        <v>0</v>
      </c>
      <c r="CJ109">
        <f t="shared" si="74"/>
        <v>0</v>
      </c>
      <c r="CK109">
        <f t="shared" si="74"/>
        <v>0</v>
      </c>
      <c r="CL109">
        <f t="shared" si="74"/>
        <v>0</v>
      </c>
      <c r="CM109">
        <f t="shared" si="74"/>
        <v>0</v>
      </c>
      <c r="CN109">
        <f t="shared" si="74"/>
        <v>0</v>
      </c>
      <c r="CO109">
        <f t="shared" si="74"/>
        <v>0</v>
      </c>
      <c r="CP109">
        <f t="shared" si="74"/>
        <v>0</v>
      </c>
      <c r="CQ109">
        <f t="shared" si="74"/>
        <v>0</v>
      </c>
      <c r="CR109">
        <f t="shared" si="74"/>
        <v>0</v>
      </c>
      <c r="CS109">
        <f t="shared" si="74"/>
        <v>0</v>
      </c>
      <c r="CT109">
        <f t="shared" si="74"/>
        <v>0</v>
      </c>
      <c r="CU109">
        <f t="shared" si="74"/>
        <v>0</v>
      </c>
      <c r="CV109">
        <f t="shared" si="74"/>
        <v>0</v>
      </c>
      <c r="CW109">
        <f t="shared" si="74"/>
        <v>0</v>
      </c>
      <c r="CX109">
        <f t="shared" si="74"/>
        <v>0</v>
      </c>
      <c r="CY109">
        <f t="shared" si="74"/>
        <v>0</v>
      </c>
      <c r="CZ109">
        <f t="shared" si="74"/>
        <v>0</v>
      </c>
      <c r="DA109">
        <f t="shared" si="74"/>
        <v>0</v>
      </c>
      <c r="DB109">
        <f t="shared" si="74"/>
        <v>0</v>
      </c>
      <c r="DC109">
        <f t="shared" si="74"/>
        <v>0</v>
      </c>
      <c r="DD109">
        <f t="shared" si="74"/>
        <v>0</v>
      </c>
      <c r="DE109">
        <f t="shared" si="74"/>
        <v>0</v>
      </c>
      <c r="DF109">
        <f t="shared" si="74"/>
        <v>0</v>
      </c>
      <c r="DG109">
        <f t="shared" ref="DG109:EL109" si="75">DG115</f>
        <v>0</v>
      </c>
      <c r="DH109">
        <f t="shared" si="75"/>
        <v>0</v>
      </c>
      <c r="DI109">
        <f t="shared" si="75"/>
        <v>0</v>
      </c>
      <c r="DJ109">
        <f t="shared" si="75"/>
        <v>0</v>
      </c>
      <c r="DK109">
        <f t="shared" si="75"/>
        <v>0</v>
      </c>
      <c r="DL109">
        <f t="shared" si="75"/>
        <v>0</v>
      </c>
      <c r="DM109">
        <f t="shared" si="75"/>
        <v>0</v>
      </c>
      <c r="DN109">
        <f t="shared" si="75"/>
        <v>0</v>
      </c>
      <c r="DO109">
        <f t="shared" si="75"/>
        <v>0</v>
      </c>
      <c r="DP109">
        <f t="shared" si="75"/>
        <v>0</v>
      </c>
      <c r="DQ109">
        <f t="shared" si="75"/>
        <v>0</v>
      </c>
      <c r="DR109">
        <f t="shared" si="75"/>
        <v>0</v>
      </c>
      <c r="DS109">
        <f t="shared" si="75"/>
        <v>0</v>
      </c>
      <c r="DT109">
        <f t="shared" si="75"/>
        <v>0</v>
      </c>
      <c r="DU109">
        <f t="shared" si="75"/>
        <v>0</v>
      </c>
      <c r="DV109">
        <f t="shared" si="75"/>
        <v>0</v>
      </c>
      <c r="DW109">
        <f t="shared" si="75"/>
        <v>0</v>
      </c>
      <c r="DX109">
        <f t="shared" si="75"/>
        <v>0</v>
      </c>
      <c r="DY109">
        <f t="shared" si="75"/>
        <v>0</v>
      </c>
      <c r="DZ109">
        <f t="shared" si="75"/>
        <v>0</v>
      </c>
      <c r="EA109">
        <f t="shared" si="75"/>
        <v>0</v>
      </c>
      <c r="EB109">
        <f t="shared" si="75"/>
        <v>0</v>
      </c>
      <c r="EC109">
        <f t="shared" si="75"/>
        <v>0</v>
      </c>
      <c r="ED109">
        <f t="shared" si="75"/>
        <v>0</v>
      </c>
      <c r="EE109">
        <f t="shared" si="75"/>
        <v>0</v>
      </c>
      <c r="EF109">
        <f t="shared" si="75"/>
        <v>0</v>
      </c>
      <c r="EG109">
        <f t="shared" si="75"/>
        <v>0</v>
      </c>
      <c r="EH109">
        <f t="shared" si="75"/>
        <v>0</v>
      </c>
      <c r="EI109">
        <f t="shared" si="75"/>
        <v>0</v>
      </c>
      <c r="EJ109">
        <f t="shared" si="75"/>
        <v>0</v>
      </c>
      <c r="EK109">
        <f t="shared" si="75"/>
        <v>0</v>
      </c>
      <c r="EL109">
        <f t="shared" si="75"/>
        <v>0</v>
      </c>
      <c r="EM109">
        <f t="shared" ref="EM109:FR109" si="76">EM115</f>
        <v>0</v>
      </c>
      <c r="EN109">
        <f t="shared" si="76"/>
        <v>0</v>
      </c>
      <c r="EO109">
        <f t="shared" si="76"/>
        <v>0</v>
      </c>
      <c r="EP109">
        <f t="shared" si="76"/>
        <v>0</v>
      </c>
      <c r="EQ109">
        <f t="shared" si="76"/>
        <v>0</v>
      </c>
      <c r="ER109">
        <f t="shared" si="76"/>
        <v>0</v>
      </c>
      <c r="ES109">
        <f t="shared" si="76"/>
        <v>0</v>
      </c>
      <c r="ET109">
        <f t="shared" si="76"/>
        <v>0</v>
      </c>
      <c r="EU109">
        <f t="shared" si="76"/>
        <v>0</v>
      </c>
      <c r="EV109">
        <f t="shared" si="76"/>
        <v>0</v>
      </c>
      <c r="EW109">
        <f t="shared" si="76"/>
        <v>0</v>
      </c>
      <c r="EX109">
        <f t="shared" si="76"/>
        <v>0</v>
      </c>
      <c r="EY109">
        <f t="shared" si="76"/>
        <v>0</v>
      </c>
      <c r="EZ109">
        <f t="shared" si="76"/>
        <v>0</v>
      </c>
      <c r="FA109">
        <f t="shared" si="76"/>
        <v>0</v>
      </c>
      <c r="FB109">
        <f t="shared" si="76"/>
        <v>0</v>
      </c>
      <c r="FC109">
        <f t="shared" si="76"/>
        <v>0</v>
      </c>
      <c r="FD109">
        <f t="shared" si="76"/>
        <v>0</v>
      </c>
      <c r="FE109">
        <f t="shared" si="76"/>
        <v>0</v>
      </c>
      <c r="FF109">
        <f t="shared" si="76"/>
        <v>0</v>
      </c>
      <c r="FG109">
        <f t="shared" si="76"/>
        <v>0</v>
      </c>
      <c r="FH109">
        <f t="shared" si="76"/>
        <v>0</v>
      </c>
      <c r="FI109">
        <f t="shared" si="76"/>
        <v>0</v>
      </c>
      <c r="FJ109">
        <f t="shared" si="76"/>
        <v>0</v>
      </c>
      <c r="FK109">
        <f t="shared" si="76"/>
        <v>0</v>
      </c>
      <c r="FL109">
        <f t="shared" si="76"/>
        <v>0</v>
      </c>
      <c r="FM109">
        <f t="shared" si="76"/>
        <v>0</v>
      </c>
      <c r="FN109">
        <f t="shared" si="76"/>
        <v>0</v>
      </c>
      <c r="FO109">
        <f t="shared" si="76"/>
        <v>0</v>
      </c>
      <c r="FP109">
        <f t="shared" si="76"/>
        <v>0</v>
      </c>
      <c r="FQ109">
        <f t="shared" si="76"/>
        <v>0</v>
      </c>
      <c r="FR109">
        <f t="shared" si="76"/>
        <v>0</v>
      </c>
      <c r="FS109">
        <f t="shared" ref="FS109:GX109" si="77">FS115</f>
        <v>0</v>
      </c>
      <c r="FT109">
        <f t="shared" si="77"/>
        <v>0</v>
      </c>
      <c r="FU109">
        <f t="shared" si="77"/>
        <v>0</v>
      </c>
      <c r="FV109">
        <f t="shared" si="77"/>
        <v>0</v>
      </c>
      <c r="FW109">
        <f t="shared" si="77"/>
        <v>0</v>
      </c>
      <c r="FX109">
        <f t="shared" si="77"/>
        <v>0</v>
      </c>
      <c r="FY109">
        <f t="shared" si="77"/>
        <v>0</v>
      </c>
      <c r="FZ109">
        <f t="shared" si="77"/>
        <v>0</v>
      </c>
      <c r="GA109">
        <f t="shared" si="77"/>
        <v>0</v>
      </c>
      <c r="GB109">
        <f t="shared" si="77"/>
        <v>0</v>
      </c>
      <c r="GC109">
        <f t="shared" si="77"/>
        <v>0</v>
      </c>
      <c r="GD109">
        <f t="shared" si="77"/>
        <v>0</v>
      </c>
      <c r="GE109">
        <f t="shared" si="77"/>
        <v>0</v>
      </c>
      <c r="GF109">
        <f t="shared" si="77"/>
        <v>0</v>
      </c>
      <c r="GG109">
        <f t="shared" si="77"/>
        <v>0</v>
      </c>
      <c r="GH109">
        <f t="shared" si="77"/>
        <v>0</v>
      </c>
      <c r="GI109">
        <f t="shared" si="77"/>
        <v>0</v>
      </c>
      <c r="GJ109">
        <f t="shared" si="77"/>
        <v>0</v>
      </c>
      <c r="GK109">
        <f t="shared" si="77"/>
        <v>0</v>
      </c>
      <c r="GL109">
        <f t="shared" si="77"/>
        <v>0</v>
      </c>
      <c r="GM109">
        <f t="shared" si="77"/>
        <v>0</v>
      </c>
      <c r="GN109">
        <f t="shared" si="77"/>
        <v>0</v>
      </c>
      <c r="GO109">
        <f t="shared" si="77"/>
        <v>0</v>
      </c>
      <c r="GP109">
        <f t="shared" si="77"/>
        <v>0</v>
      </c>
      <c r="GQ109">
        <f t="shared" si="77"/>
        <v>0</v>
      </c>
      <c r="GR109">
        <f t="shared" si="77"/>
        <v>0</v>
      </c>
      <c r="GS109">
        <f t="shared" si="77"/>
        <v>0</v>
      </c>
      <c r="GT109">
        <f t="shared" si="77"/>
        <v>0</v>
      </c>
      <c r="GU109">
        <f t="shared" si="77"/>
        <v>0</v>
      </c>
      <c r="GV109">
        <f t="shared" si="77"/>
        <v>0</v>
      </c>
      <c r="GW109">
        <f t="shared" si="77"/>
        <v>0</v>
      </c>
      <c r="GX109">
        <f t="shared" si="77"/>
        <v>0</v>
      </c>
    </row>
    <row r="111" spans="1:245" x14ac:dyDescent="0.2">
      <c r="A111">
        <v>17</v>
      </c>
      <c r="B111">
        <v>1</v>
      </c>
      <c r="C111">
        <f>ROW(SmtRes!A60)</f>
        <v>60</v>
      </c>
      <c r="D111">
        <f>ROW(EtalonRes!A60)</f>
        <v>60</v>
      </c>
      <c r="E111" t="s">
        <v>132</v>
      </c>
      <c r="F111" t="s">
        <v>122</v>
      </c>
      <c r="G111" t="s">
        <v>123</v>
      </c>
      <c r="H111" t="s">
        <v>52</v>
      </c>
      <c r="I111">
        <v>11</v>
      </c>
      <c r="J111">
        <v>0</v>
      </c>
      <c r="K111">
        <v>11</v>
      </c>
      <c r="O111">
        <f>ROUND(CP111,2)</f>
        <v>3288.63</v>
      </c>
      <c r="P111">
        <f>ROUND(CQ111*I111,2)</f>
        <v>0</v>
      </c>
      <c r="Q111">
        <f>ROUND(CR111*I111,2)</f>
        <v>145.75</v>
      </c>
      <c r="R111">
        <f>ROUND(CS111*I111,2)</f>
        <v>0.68</v>
      </c>
      <c r="S111">
        <f>ROUND(CT111*I111,2)</f>
        <v>3142.88</v>
      </c>
      <c r="T111">
        <f>ROUND(CU111*I111,2)</f>
        <v>0</v>
      </c>
      <c r="U111">
        <f>CV111*I111</f>
        <v>5.0599999999999996</v>
      </c>
      <c r="V111">
        <f>CW111*I111</f>
        <v>0</v>
      </c>
      <c r="W111">
        <f>ROUND(CX111*I111,2)</f>
        <v>0</v>
      </c>
      <c r="X111">
        <f t="shared" ref="X111:Y113" si="78">ROUND(CY111,2)</f>
        <v>2200.02</v>
      </c>
      <c r="Y111">
        <f t="shared" si="78"/>
        <v>314.29000000000002</v>
      </c>
      <c r="AA111">
        <v>35364244</v>
      </c>
      <c r="AB111">
        <f>ROUND((AC111+AD111+AF111),6)</f>
        <v>298.96600000000001</v>
      </c>
      <c r="AC111">
        <f>ROUND(((ES111*0)),6)</f>
        <v>0</v>
      </c>
      <c r="AD111">
        <f>ROUND(((((ET111*0.2))-((EU111*0.2)))+AE111),6)</f>
        <v>13.25</v>
      </c>
      <c r="AE111">
        <f>ROUND(((EU111*0.2)),6)</f>
        <v>6.2E-2</v>
      </c>
      <c r="AF111">
        <f>ROUND(((EV111*0.2)),6)</f>
        <v>285.71600000000001</v>
      </c>
      <c r="AG111">
        <f>ROUND((AP111),6)</f>
        <v>0</v>
      </c>
      <c r="AH111">
        <f>((EW111*0.2))</f>
        <v>0.45999999999999996</v>
      </c>
      <c r="AI111">
        <f>((EX111*0.2))</f>
        <v>0</v>
      </c>
      <c r="AJ111">
        <f>(AS111)</f>
        <v>0</v>
      </c>
      <c r="AK111">
        <v>3700.99</v>
      </c>
      <c r="AL111">
        <v>2206.16</v>
      </c>
      <c r="AM111">
        <v>66.25</v>
      </c>
      <c r="AN111">
        <v>0.31</v>
      </c>
      <c r="AO111">
        <v>1428.58</v>
      </c>
      <c r="AP111">
        <v>0</v>
      </c>
      <c r="AQ111">
        <v>2.2999999999999998</v>
      </c>
      <c r="AR111">
        <v>0</v>
      </c>
      <c r="AS111">
        <v>0</v>
      </c>
      <c r="AT111">
        <v>70</v>
      </c>
      <c r="AU111">
        <v>10</v>
      </c>
      <c r="AV111">
        <v>1</v>
      </c>
      <c r="AW111">
        <v>1</v>
      </c>
      <c r="AZ111">
        <v>1</v>
      </c>
      <c r="BA111">
        <v>1</v>
      </c>
      <c r="BB111">
        <v>1</v>
      </c>
      <c r="BC111">
        <v>1</v>
      </c>
      <c r="BD111" t="s">
        <v>3</v>
      </c>
      <c r="BE111" t="s">
        <v>3</v>
      </c>
      <c r="BF111" t="s">
        <v>3</v>
      </c>
      <c r="BG111" t="s">
        <v>3</v>
      </c>
      <c r="BH111">
        <v>0</v>
      </c>
      <c r="BI111">
        <v>4</v>
      </c>
      <c r="BJ111" t="s">
        <v>124</v>
      </c>
      <c r="BM111">
        <v>0</v>
      </c>
      <c r="BN111">
        <v>0</v>
      </c>
      <c r="BO111" t="s">
        <v>3</v>
      </c>
      <c r="BP111">
        <v>0</v>
      </c>
      <c r="BQ111">
        <v>1</v>
      </c>
      <c r="BR111">
        <v>0</v>
      </c>
      <c r="BS111">
        <v>1</v>
      </c>
      <c r="BT111">
        <v>1</v>
      </c>
      <c r="BU111">
        <v>1</v>
      </c>
      <c r="BV111">
        <v>1</v>
      </c>
      <c r="BW111">
        <v>1</v>
      </c>
      <c r="BX111">
        <v>1</v>
      </c>
      <c r="BY111" t="s">
        <v>3</v>
      </c>
      <c r="BZ111">
        <v>70</v>
      </c>
      <c r="CA111">
        <v>10</v>
      </c>
      <c r="CB111" t="s">
        <v>3</v>
      </c>
      <c r="CE111">
        <v>0</v>
      </c>
      <c r="CF111">
        <v>0</v>
      </c>
      <c r="CG111">
        <v>0</v>
      </c>
      <c r="CM111">
        <v>0</v>
      </c>
      <c r="CN111" t="s">
        <v>1130</v>
      </c>
      <c r="CO111">
        <v>0</v>
      </c>
      <c r="CP111">
        <f>(P111+Q111+S111)</f>
        <v>3288.63</v>
      </c>
      <c r="CQ111">
        <f>(AC111*BC111*AW111)</f>
        <v>0</v>
      </c>
      <c r="CR111">
        <f>(((((ET111*0.2))*BB111-((EU111*0.2))*BS111)+AE111*BS111)*AV111)</f>
        <v>13.25</v>
      </c>
      <c r="CS111">
        <f>(AE111*BS111*AV111)</f>
        <v>6.2E-2</v>
      </c>
      <c r="CT111">
        <f>(AF111*BA111*AV111)</f>
        <v>285.71600000000001</v>
      </c>
      <c r="CU111">
        <f>AG111</f>
        <v>0</v>
      </c>
      <c r="CV111">
        <f>(AH111*AV111)</f>
        <v>0.45999999999999996</v>
      </c>
      <c r="CW111">
        <f t="shared" ref="CW111:CX113" si="79">AI111</f>
        <v>0</v>
      </c>
      <c r="CX111">
        <f t="shared" si="79"/>
        <v>0</v>
      </c>
      <c r="CY111">
        <f>((S111*BZ111)/100)</f>
        <v>2200.0160000000001</v>
      </c>
      <c r="CZ111">
        <f>((S111*CA111)/100)</f>
        <v>314.28800000000001</v>
      </c>
      <c r="DB111">
        <v>3</v>
      </c>
      <c r="DC111" t="s">
        <v>3</v>
      </c>
      <c r="DD111" t="s">
        <v>54</v>
      </c>
      <c r="DE111" t="s">
        <v>55</v>
      </c>
      <c r="DF111" t="s">
        <v>55</v>
      </c>
      <c r="DG111" t="s">
        <v>55</v>
      </c>
      <c r="DH111" t="s">
        <v>3</v>
      </c>
      <c r="DI111" t="s">
        <v>55</v>
      </c>
      <c r="DJ111" t="s">
        <v>55</v>
      </c>
      <c r="DK111" t="s">
        <v>3</v>
      </c>
      <c r="DL111" t="s">
        <v>3</v>
      </c>
      <c r="DM111" t="s">
        <v>3</v>
      </c>
      <c r="DN111">
        <v>0</v>
      </c>
      <c r="DO111">
        <v>0</v>
      </c>
      <c r="DP111">
        <v>1</v>
      </c>
      <c r="DQ111">
        <v>1</v>
      </c>
      <c r="DU111">
        <v>1010</v>
      </c>
      <c r="DV111" t="s">
        <v>52</v>
      </c>
      <c r="DW111" t="s">
        <v>52</v>
      </c>
      <c r="DX111">
        <v>1</v>
      </c>
      <c r="DZ111" t="s">
        <v>3</v>
      </c>
      <c r="EA111" t="s">
        <v>3</v>
      </c>
      <c r="EB111" t="s">
        <v>3</v>
      </c>
      <c r="EC111" t="s">
        <v>3</v>
      </c>
      <c r="EE111">
        <v>35096056</v>
      </c>
      <c r="EF111">
        <v>1</v>
      </c>
      <c r="EG111" t="s">
        <v>20</v>
      </c>
      <c r="EH111">
        <v>0</v>
      </c>
      <c r="EI111" t="s">
        <v>3</v>
      </c>
      <c r="EJ111">
        <v>4</v>
      </c>
      <c r="EK111">
        <v>0</v>
      </c>
      <c r="EL111" t="s">
        <v>21</v>
      </c>
      <c r="EM111" t="s">
        <v>22</v>
      </c>
      <c r="EO111" t="s">
        <v>56</v>
      </c>
      <c r="EQ111">
        <v>0</v>
      </c>
      <c r="ER111">
        <v>3700.99</v>
      </c>
      <c r="ES111">
        <v>2206.16</v>
      </c>
      <c r="ET111">
        <v>66.25</v>
      </c>
      <c r="EU111">
        <v>0.31</v>
      </c>
      <c r="EV111">
        <v>1428.58</v>
      </c>
      <c r="EW111">
        <v>2.2999999999999998</v>
      </c>
      <c r="EX111">
        <v>0</v>
      </c>
      <c r="EY111">
        <v>0</v>
      </c>
      <c r="FQ111">
        <v>0</v>
      </c>
      <c r="FR111">
        <v>0</v>
      </c>
      <c r="FS111">
        <v>0</v>
      </c>
      <c r="FX111">
        <v>70</v>
      </c>
      <c r="FY111">
        <v>10</v>
      </c>
      <c r="GA111" t="s">
        <v>3</v>
      </c>
      <c r="GD111">
        <v>0</v>
      </c>
      <c r="GF111">
        <v>845110403</v>
      </c>
      <c r="GG111">
        <v>2</v>
      </c>
      <c r="GH111">
        <v>1</v>
      </c>
      <c r="GI111">
        <v>-2</v>
      </c>
      <c r="GJ111">
        <v>0</v>
      </c>
      <c r="GK111">
        <f>ROUND(R111*(R12)/100,2)</f>
        <v>0.73</v>
      </c>
      <c r="GL111">
        <f>ROUND(IF(AND(BH111=3,BI111=3,FS111&lt;&gt;0),P111,0),2)</f>
        <v>0</v>
      </c>
      <c r="GM111">
        <f>ROUND(O111+X111+Y111+GK111,2)+GX111</f>
        <v>5803.67</v>
      </c>
      <c r="GN111">
        <f>IF(OR(BI111=0,BI111=1),GM111-GX111,0)</f>
        <v>0</v>
      </c>
      <c r="GO111">
        <f>IF(BI111=2,GM111-GX111,0)</f>
        <v>0</v>
      </c>
      <c r="GP111">
        <f>IF(BI111=4,GM111-GX111,0)</f>
        <v>5803.67</v>
      </c>
      <c r="GR111">
        <v>0</v>
      </c>
      <c r="GS111">
        <v>3</v>
      </c>
      <c r="GT111">
        <v>0</v>
      </c>
      <c r="GU111" t="s">
        <v>3</v>
      </c>
      <c r="GV111">
        <f>ROUND((GT111),6)</f>
        <v>0</v>
      </c>
      <c r="GW111">
        <v>1</v>
      </c>
      <c r="GX111">
        <f>ROUND(HC111*I111,2)</f>
        <v>0</v>
      </c>
      <c r="HA111">
        <v>0</v>
      </c>
      <c r="HB111">
        <v>0</v>
      </c>
      <c r="HC111">
        <f>GV111*GW111</f>
        <v>0</v>
      </c>
      <c r="HE111" t="s">
        <v>3</v>
      </c>
      <c r="HF111" t="s">
        <v>3</v>
      </c>
      <c r="HM111" t="s">
        <v>3</v>
      </c>
      <c r="HN111" t="s">
        <v>3</v>
      </c>
      <c r="HO111" t="s">
        <v>3</v>
      </c>
      <c r="HP111" t="s">
        <v>3</v>
      </c>
      <c r="HQ111" t="s">
        <v>3</v>
      </c>
      <c r="HS111">
        <v>0</v>
      </c>
      <c r="IK111">
        <v>0</v>
      </c>
    </row>
    <row r="112" spans="1:245" x14ac:dyDescent="0.2">
      <c r="A112">
        <v>17</v>
      </c>
      <c r="B112">
        <v>1</v>
      </c>
      <c r="C112">
        <f>ROW(SmtRes!A65)</f>
        <v>65</v>
      </c>
      <c r="D112">
        <f>ROW(EtalonRes!A65)</f>
        <v>65</v>
      </c>
      <c r="E112" t="s">
        <v>133</v>
      </c>
      <c r="F112" t="s">
        <v>122</v>
      </c>
      <c r="G112" t="s">
        <v>126</v>
      </c>
      <c r="H112" t="s">
        <v>52</v>
      </c>
      <c r="I112">
        <v>11</v>
      </c>
      <c r="J112">
        <v>0</v>
      </c>
      <c r="K112">
        <v>11</v>
      </c>
      <c r="O112">
        <f>ROUND(CP112,2)</f>
        <v>40710.89</v>
      </c>
      <c r="P112">
        <f>ROUND(CQ112*I112,2)</f>
        <v>24267.759999999998</v>
      </c>
      <c r="Q112">
        <f>ROUND(CR112*I112,2)</f>
        <v>728.75</v>
      </c>
      <c r="R112">
        <f>ROUND(CS112*I112,2)</f>
        <v>3.41</v>
      </c>
      <c r="S112">
        <f>ROUND(CT112*I112,2)</f>
        <v>15714.38</v>
      </c>
      <c r="T112">
        <f>ROUND(CU112*I112,2)</f>
        <v>0</v>
      </c>
      <c r="U112">
        <f>CV112*I112</f>
        <v>25.299999999999997</v>
      </c>
      <c r="V112">
        <f>CW112*I112</f>
        <v>0</v>
      </c>
      <c r="W112">
        <f>ROUND(CX112*I112,2)</f>
        <v>0</v>
      </c>
      <c r="X112">
        <f t="shared" si="78"/>
        <v>11000.07</v>
      </c>
      <c r="Y112">
        <f t="shared" si="78"/>
        <v>1571.44</v>
      </c>
      <c r="AA112">
        <v>35364244</v>
      </c>
      <c r="AB112">
        <f>ROUND((AC112+AD112+AF112),6)</f>
        <v>3700.99</v>
      </c>
      <c r="AC112">
        <f>ROUND((ES112),6)</f>
        <v>2206.16</v>
      </c>
      <c r="AD112">
        <f>ROUND((((ET112)-(EU112))+AE112),6)</f>
        <v>66.25</v>
      </c>
      <c r="AE112">
        <f>ROUND((EU112),6)</f>
        <v>0.31</v>
      </c>
      <c r="AF112">
        <f>ROUND((EV112),6)</f>
        <v>1428.58</v>
      </c>
      <c r="AG112">
        <f>ROUND((AP112),6)</f>
        <v>0</v>
      </c>
      <c r="AH112">
        <f>(EW112)</f>
        <v>2.2999999999999998</v>
      </c>
      <c r="AI112">
        <f>(EX112)</f>
        <v>0</v>
      </c>
      <c r="AJ112">
        <f>(AS112)</f>
        <v>0</v>
      </c>
      <c r="AK112">
        <v>3700.99</v>
      </c>
      <c r="AL112">
        <v>2206.16</v>
      </c>
      <c r="AM112">
        <v>66.25</v>
      </c>
      <c r="AN112">
        <v>0.31</v>
      </c>
      <c r="AO112">
        <v>1428.58</v>
      </c>
      <c r="AP112">
        <v>0</v>
      </c>
      <c r="AQ112">
        <v>2.2999999999999998</v>
      </c>
      <c r="AR112">
        <v>0</v>
      </c>
      <c r="AS112">
        <v>0</v>
      </c>
      <c r="AT112">
        <v>70</v>
      </c>
      <c r="AU112">
        <v>10</v>
      </c>
      <c r="AV112">
        <v>1</v>
      </c>
      <c r="AW112">
        <v>1</v>
      </c>
      <c r="AZ112">
        <v>1</v>
      </c>
      <c r="BA112">
        <v>1</v>
      </c>
      <c r="BB112">
        <v>1</v>
      </c>
      <c r="BC112">
        <v>1</v>
      </c>
      <c r="BD112" t="s">
        <v>3</v>
      </c>
      <c r="BE112" t="s">
        <v>3</v>
      </c>
      <c r="BF112" t="s">
        <v>3</v>
      </c>
      <c r="BG112" t="s">
        <v>3</v>
      </c>
      <c r="BH112">
        <v>0</v>
      </c>
      <c r="BI112">
        <v>4</v>
      </c>
      <c r="BJ112" t="s">
        <v>124</v>
      </c>
      <c r="BM112">
        <v>0</v>
      </c>
      <c r="BN112">
        <v>0</v>
      </c>
      <c r="BO112" t="s">
        <v>3</v>
      </c>
      <c r="BP112">
        <v>0</v>
      </c>
      <c r="BQ112">
        <v>1</v>
      </c>
      <c r="BR112">
        <v>0</v>
      </c>
      <c r="BS112">
        <v>1</v>
      </c>
      <c r="BT112">
        <v>1</v>
      </c>
      <c r="BU112">
        <v>1</v>
      </c>
      <c r="BV112">
        <v>1</v>
      </c>
      <c r="BW112">
        <v>1</v>
      </c>
      <c r="BX112">
        <v>1</v>
      </c>
      <c r="BY112" t="s">
        <v>3</v>
      </c>
      <c r="BZ112">
        <v>70</v>
      </c>
      <c r="CA112">
        <v>10</v>
      </c>
      <c r="CB112" t="s">
        <v>3</v>
      </c>
      <c r="CE112">
        <v>0</v>
      </c>
      <c r="CF112">
        <v>0</v>
      </c>
      <c r="CG112">
        <v>0</v>
      </c>
      <c r="CM112">
        <v>0</v>
      </c>
      <c r="CN112" t="s">
        <v>3</v>
      </c>
      <c r="CO112">
        <v>0</v>
      </c>
      <c r="CP112">
        <f>(P112+Q112+S112)</f>
        <v>40710.89</v>
      </c>
      <c r="CQ112">
        <f>(AC112*BC112*AW112)</f>
        <v>2206.16</v>
      </c>
      <c r="CR112">
        <f>((((ET112)*BB112-(EU112)*BS112)+AE112*BS112)*AV112)</f>
        <v>66.25</v>
      </c>
      <c r="CS112">
        <f>(AE112*BS112*AV112)</f>
        <v>0.31</v>
      </c>
      <c r="CT112">
        <f>(AF112*BA112*AV112)</f>
        <v>1428.58</v>
      </c>
      <c r="CU112">
        <f>AG112</f>
        <v>0</v>
      </c>
      <c r="CV112">
        <f>(AH112*AV112)</f>
        <v>2.2999999999999998</v>
      </c>
      <c r="CW112">
        <f t="shared" si="79"/>
        <v>0</v>
      </c>
      <c r="CX112">
        <f t="shared" si="79"/>
        <v>0</v>
      </c>
      <c r="CY112">
        <f>((S112*BZ112)/100)</f>
        <v>11000.065999999999</v>
      </c>
      <c r="CZ112">
        <f>((S112*CA112)/100)</f>
        <v>1571.4379999999999</v>
      </c>
      <c r="DC112" t="s">
        <v>3</v>
      </c>
      <c r="DD112" t="s">
        <v>3</v>
      </c>
      <c r="DE112" t="s">
        <v>3</v>
      </c>
      <c r="DF112" t="s">
        <v>3</v>
      </c>
      <c r="DG112" t="s">
        <v>3</v>
      </c>
      <c r="DH112" t="s">
        <v>3</v>
      </c>
      <c r="DI112" t="s">
        <v>3</v>
      </c>
      <c r="DJ112" t="s">
        <v>3</v>
      </c>
      <c r="DK112" t="s">
        <v>3</v>
      </c>
      <c r="DL112" t="s">
        <v>3</v>
      </c>
      <c r="DM112" t="s">
        <v>3</v>
      </c>
      <c r="DN112">
        <v>0</v>
      </c>
      <c r="DO112">
        <v>0</v>
      </c>
      <c r="DP112">
        <v>1</v>
      </c>
      <c r="DQ112">
        <v>1</v>
      </c>
      <c r="DU112">
        <v>1010</v>
      </c>
      <c r="DV112" t="s">
        <v>52</v>
      </c>
      <c r="DW112" t="s">
        <v>52</v>
      </c>
      <c r="DX112">
        <v>1</v>
      </c>
      <c r="DZ112" t="s">
        <v>3</v>
      </c>
      <c r="EA112" t="s">
        <v>3</v>
      </c>
      <c r="EB112" t="s">
        <v>3</v>
      </c>
      <c r="EC112" t="s">
        <v>3</v>
      </c>
      <c r="EE112">
        <v>35096056</v>
      </c>
      <c r="EF112">
        <v>1</v>
      </c>
      <c r="EG112" t="s">
        <v>20</v>
      </c>
      <c r="EH112">
        <v>0</v>
      </c>
      <c r="EI112" t="s">
        <v>3</v>
      </c>
      <c r="EJ112">
        <v>4</v>
      </c>
      <c r="EK112">
        <v>0</v>
      </c>
      <c r="EL112" t="s">
        <v>21</v>
      </c>
      <c r="EM112" t="s">
        <v>22</v>
      </c>
      <c r="EO112" t="s">
        <v>3</v>
      </c>
      <c r="EQ112">
        <v>0</v>
      </c>
      <c r="ER112">
        <v>3700.99</v>
      </c>
      <c r="ES112">
        <v>2206.16</v>
      </c>
      <c r="ET112">
        <v>66.25</v>
      </c>
      <c r="EU112">
        <v>0.31</v>
      </c>
      <c r="EV112">
        <v>1428.58</v>
      </c>
      <c r="EW112">
        <v>2.2999999999999998</v>
      </c>
      <c r="EX112">
        <v>0</v>
      </c>
      <c r="EY112">
        <v>0</v>
      </c>
      <c r="FQ112">
        <v>0</v>
      </c>
      <c r="FR112">
        <v>0</v>
      </c>
      <c r="FS112">
        <v>0</v>
      </c>
      <c r="FX112">
        <v>70</v>
      </c>
      <c r="FY112">
        <v>10</v>
      </c>
      <c r="GA112" t="s">
        <v>3</v>
      </c>
      <c r="GD112">
        <v>0</v>
      </c>
      <c r="GF112">
        <v>-1068314092</v>
      </c>
      <c r="GG112">
        <v>2</v>
      </c>
      <c r="GH112">
        <v>1</v>
      </c>
      <c r="GI112">
        <v>-2</v>
      </c>
      <c r="GJ112">
        <v>0</v>
      </c>
      <c r="GK112">
        <f>ROUND(R112*(R12)/100,2)</f>
        <v>3.68</v>
      </c>
      <c r="GL112">
        <f>ROUND(IF(AND(BH112=3,BI112=3,FS112&lt;&gt;0),P112,0),2)</f>
        <v>0</v>
      </c>
      <c r="GM112">
        <f>ROUND(O112+X112+Y112+GK112,2)+GX112</f>
        <v>53286.080000000002</v>
      </c>
      <c r="GN112">
        <f>IF(OR(BI112=0,BI112=1),GM112-GX112,0)</f>
        <v>0</v>
      </c>
      <c r="GO112">
        <f>IF(BI112=2,GM112-GX112,0)</f>
        <v>0</v>
      </c>
      <c r="GP112">
        <f>IF(BI112=4,GM112-GX112,0)</f>
        <v>53286.080000000002</v>
      </c>
      <c r="GR112">
        <v>0</v>
      </c>
      <c r="GS112">
        <v>3</v>
      </c>
      <c r="GT112">
        <v>0</v>
      </c>
      <c r="GU112" t="s">
        <v>3</v>
      </c>
      <c r="GV112">
        <f>ROUND((GT112),6)</f>
        <v>0</v>
      </c>
      <c r="GW112">
        <v>1</v>
      </c>
      <c r="GX112">
        <f>ROUND(HC112*I112,2)</f>
        <v>0</v>
      </c>
      <c r="HA112">
        <v>0</v>
      </c>
      <c r="HB112">
        <v>0</v>
      </c>
      <c r="HC112">
        <f>GV112*GW112</f>
        <v>0</v>
      </c>
      <c r="HE112" t="s">
        <v>3</v>
      </c>
      <c r="HF112" t="s">
        <v>3</v>
      </c>
      <c r="HM112" t="s">
        <v>3</v>
      </c>
      <c r="HN112" t="s">
        <v>3</v>
      </c>
      <c r="HO112" t="s">
        <v>3</v>
      </c>
      <c r="HP112" t="s">
        <v>3</v>
      </c>
      <c r="HQ112" t="s">
        <v>3</v>
      </c>
      <c r="HS112">
        <v>0</v>
      </c>
      <c r="IK112">
        <v>0</v>
      </c>
    </row>
    <row r="113" spans="1:245" x14ac:dyDescent="0.2">
      <c r="A113">
        <v>18</v>
      </c>
      <c r="B113">
        <v>1</v>
      </c>
      <c r="C113">
        <v>65</v>
      </c>
      <c r="E113" t="s">
        <v>134</v>
      </c>
      <c r="F113" t="s">
        <v>128</v>
      </c>
      <c r="G113" t="s">
        <v>129</v>
      </c>
      <c r="H113" t="s">
        <v>52</v>
      </c>
      <c r="I113">
        <f>I112*J113</f>
        <v>-11</v>
      </c>
      <c r="J113">
        <v>-1</v>
      </c>
      <c r="K113">
        <v>-1</v>
      </c>
      <c r="O113">
        <f>ROUND(CP113,2)</f>
        <v>-24267.759999999998</v>
      </c>
      <c r="P113">
        <f>ROUND(CQ113*I113,2)</f>
        <v>-24267.759999999998</v>
      </c>
      <c r="Q113">
        <f>ROUND(CR113*I113,2)</f>
        <v>0</v>
      </c>
      <c r="R113">
        <f>ROUND(CS113*I113,2)</f>
        <v>0</v>
      </c>
      <c r="S113">
        <f>ROUND(CT113*I113,2)</f>
        <v>0</v>
      </c>
      <c r="T113">
        <f>ROUND(CU113*I113,2)</f>
        <v>0</v>
      </c>
      <c r="U113">
        <f>CV113*I113</f>
        <v>0</v>
      </c>
      <c r="V113">
        <f>CW113*I113</f>
        <v>0</v>
      </c>
      <c r="W113">
        <f>ROUND(CX113*I113,2)</f>
        <v>0</v>
      </c>
      <c r="X113">
        <f t="shared" si="78"/>
        <v>0</v>
      </c>
      <c r="Y113">
        <f t="shared" si="78"/>
        <v>0</v>
      </c>
      <c r="AA113">
        <v>35364244</v>
      </c>
      <c r="AB113">
        <f>ROUND((AC113+AD113+AF113),6)</f>
        <v>2206.16</v>
      </c>
      <c r="AC113">
        <f>ROUND((ES113),6)</f>
        <v>2206.16</v>
      </c>
      <c r="AD113">
        <f>ROUND((((ET113)-(EU113))+AE113),6)</f>
        <v>0</v>
      </c>
      <c r="AE113">
        <f>ROUND((EU113),6)</f>
        <v>0</v>
      </c>
      <c r="AF113">
        <f>ROUND((EV113),6)</f>
        <v>0</v>
      </c>
      <c r="AG113">
        <f>ROUND((AP113),6)</f>
        <v>0</v>
      </c>
      <c r="AH113">
        <f>(EW113)</f>
        <v>0</v>
      </c>
      <c r="AI113">
        <f>(EX113)</f>
        <v>0</v>
      </c>
      <c r="AJ113">
        <f>(AS113)</f>
        <v>0</v>
      </c>
      <c r="AK113">
        <v>2206.16</v>
      </c>
      <c r="AL113">
        <v>2206.16</v>
      </c>
      <c r="AM113">
        <v>0</v>
      </c>
      <c r="AN113">
        <v>0</v>
      </c>
      <c r="AO113">
        <v>0</v>
      </c>
      <c r="AP113">
        <v>0</v>
      </c>
      <c r="AQ113">
        <v>0</v>
      </c>
      <c r="AR113">
        <v>0</v>
      </c>
      <c r="AS113">
        <v>0</v>
      </c>
      <c r="AT113">
        <v>70</v>
      </c>
      <c r="AU113">
        <v>10</v>
      </c>
      <c r="AV113">
        <v>1</v>
      </c>
      <c r="AW113">
        <v>1</v>
      </c>
      <c r="AZ113">
        <v>1</v>
      </c>
      <c r="BA113">
        <v>1</v>
      </c>
      <c r="BB113">
        <v>1</v>
      </c>
      <c r="BC113">
        <v>1</v>
      </c>
      <c r="BD113" t="s">
        <v>3</v>
      </c>
      <c r="BE113" t="s">
        <v>3</v>
      </c>
      <c r="BF113" t="s">
        <v>3</v>
      </c>
      <c r="BG113" t="s">
        <v>3</v>
      </c>
      <c r="BH113">
        <v>3</v>
      </c>
      <c r="BI113">
        <v>4</v>
      </c>
      <c r="BJ113" t="s">
        <v>130</v>
      </c>
      <c r="BM113">
        <v>0</v>
      </c>
      <c r="BN113">
        <v>0</v>
      </c>
      <c r="BO113" t="s">
        <v>3</v>
      </c>
      <c r="BP113">
        <v>0</v>
      </c>
      <c r="BQ113">
        <v>1</v>
      </c>
      <c r="BR113">
        <v>1</v>
      </c>
      <c r="BS113">
        <v>1</v>
      </c>
      <c r="BT113">
        <v>1</v>
      </c>
      <c r="BU113">
        <v>1</v>
      </c>
      <c r="BV113">
        <v>1</v>
      </c>
      <c r="BW113">
        <v>1</v>
      </c>
      <c r="BX113">
        <v>1</v>
      </c>
      <c r="BY113" t="s">
        <v>3</v>
      </c>
      <c r="BZ113">
        <v>70</v>
      </c>
      <c r="CA113">
        <v>10</v>
      </c>
      <c r="CB113" t="s">
        <v>3</v>
      </c>
      <c r="CE113">
        <v>0</v>
      </c>
      <c r="CF113">
        <v>0</v>
      </c>
      <c r="CG113">
        <v>0</v>
      </c>
      <c r="CM113">
        <v>0</v>
      </c>
      <c r="CN113" t="s">
        <v>3</v>
      </c>
      <c r="CO113">
        <v>0</v>
      </c>
      <c r="CP113">
        <f>(P113+Q113+S113)</f>
        <v>-24267.759999999998</v>
      </c>
      <c r="CQ113">
        <f>(AC113*BC113*AW113)</f>
        <v>2206.16</v>
      </c>
      <c r="CR113">
        <f>((((ET113)*BB113-(EU113)*BS113)+AE113*BS113)*AV113)</f>
        <v>0</v>
      </c>
      <c r="CS113">
        <f>(AE113*BS113*AV113)</f>
        <v>0</v>
      </c>
      <c r="CT113">
        <f>(AF113*BA113*AV113)</f>
        <v>0</v>
      </c>
      <c r="CU113">
        <f>AG113</f>
        <v>0</v>
      </c>
      <c r="CV113">
        <f>(AH113*AV113)</f>
        <v>0</v>
      </c>
      <c r="CW113">
        <f t="shared" si="79"/>
        <v>0</v>
      </c>
      <c r="CX113">
        <f t="shared" si="79"/>
        <v>0</v>
      </c>
      <c r="CY113">
        <f>((S113*BZ113)/100)</f>
        <v>0</v>
      </c>
      <c r="CZ113">
        <f>((S113*CA113)/100)</f>
        <v>0</v>
      </c>
      <c r="DC113" t="s">
        <v>3</v>
      </c>
      <c r="DD113" t="s">
        <v>3</v>
      </c>
      <c r="DE113" t="s">
        <v>3</v>
      </c>
      <c r="DF113" t="s">
        <v>3</v>
      </c>
      <c r="DG113" t="s">
        <v>3</v>
      </c>
      <c r="DH113" t="s">
        <v>3</v>
      </c>
      <c r="DI113" t="s">
        <v>3</v>
      </c>
      <c r="DJ113" t="s">
        <v>3</v>
      </c>
      <c r="DK113" t="s">
        <v>3</v>
      </c>
      <c r="DL113" t="s">
        <v>3</v>
      </c>
      <c r="DM113" t="s">
        <v>3</v>
      </c>
      <c r="DN113">
        <v>0</v>
      </c>
      <c r="DO113">
        <v>0</v>
      </c>
      <c r="DP113">
        <v>1</v>
      </c>
      <c r="DQ113">
        <v>1</v>
      </c>
      <c r="DU113">
        <v>1010</v>
      </c>
      <c r="DV113" t="s">
        <v>52</v>
      </c>
      <c r="DW113" t="s">
        <v>52</v>
      </c>
      <c r="DX113">
        <v>1</v>
      </c>
      <c r="DZ113" t="s">
        <v>3</v>
      </c>
      <c r="EA113" t="s">
        <v>3</v>
      </c>
      <c r="EB113" t="s">
        <v>3</v>
      </c>
      <c r="EC113" t="s">
        <v>3</v>
      </c>
      <c r="EE113">
        <v>35096056</v>
      </c>
      <c r="EF113">
        <v>1</v>
      </c>
      <c r="EG113" t="s">
        <v>20</v>
      </c>
      <c r="EH113">
        <v>0</v>
      </c>
      <c r="EI113" t="s">
        <v>3</v>
      </c>
      <c r="EJ113">
        <v>4</v>
      </c>
      <c r="EK113">
        <v>0</v>
      </c>
      <c r="EL113" t="s">
        <v>21</v>
      </c>
      <c r="EM113" t="s">
        <v>22</v>
      </c>
      <c r="EO113" t="s">
        <v>3</v>
      </c>
      <c r="EQ113">
        <v>0</v>
      </c>
      <c r="ER113">
        <v>2206.16</v>
      </c>
      <c r="ES113">
        <v>2206.16</v>
      </c>
      <c r="ET113">
        <v>0</v>
      </c>
      <c r="EU113">
        <v>0</v>
      </c>
      <c r="EV113">
        <v>0</v>
      </c>
      <c r="EW113">
        <v>0</v>
      </c>
      <c r="EX113">
        <v>0</v>
      </c>
      <c r="FQ113">
        <v>0</v>
      </c>
      <c r="FR113">
        <v>0</v>
      </c>
      <c r="FS113">
        <v>0</v>
      </c>
      <c r="FX113">
        <v>70</v>
      </c>
      <c r="FY113">
        <v>10</v>
      </c>
      <c r="GA113" t="s">
        <v>3</v>
      </c>
      <c r="GD113">
        <v>0</v>
      </c>
      <c r="GF113">
        <v>-2080535723</v>
      </c>
      <c r="GG113">
        <v>2</v>
      </c>
      <c r="GH113">
        <v>1</v>
      </c>
      <c r="GI113">
        <v>-2</v>
      </c>
      <c r="GJ113">
        <v>0</v>
      </c>
      <c r="GK113">
        <f>ROUND(R113*(R12)/100,2)</f>
        <v>0</v>
      </c>
      <c r="GL113">
        <f>ROUND(IF(AND(BH113=3,BI113=3,FS113&lt;&gt;0),P113,0),2)</f>
        <v>0</v>
      </c>
      <c r="GM113">
        <f>ROUND(O113+X113+Y113+GK113,2)+GX113</f>
        <v>-24267.759999999998</v>
      </c>
      <c r="GN113">
        <f>IF(OR(BI113=0,BI113=1),GM113-GX113,0)</f>
        <v>0</v>
      </c>
      <c r="GO113">
        <f>IF(BI113=2,GM113-GX113,0)</f>
        <v>0</v>
      </c>
      <c r="GP113">
        <f>IF(BI113=4,GM113-GX113,0)</f>
        <v>-24267.759999999998</v>
      </c>
      <c r="GR113">
        <v>0</v>
      </c>
      <c r="GS113">
        <v>3</v>
      </c>
      <c r="GT113">
        <v>0</v>
      </c>
      <c r="GU113" t="s">
        <v>3</v>
      </c>
      <c r="GV113">
        <f>ROUND((GT113),6)</f>
        <v>0</v>
      </c>
      <c r="GW113">
        <v>1</v>
      </c>
      <c r="GX113">
        <f>ROUND(HC113*I113,2)</f>
        <v>0</v>
      </c>
      <c r="HA113">
        <v>0</v>
      </c>
      <c r="HB113">
        <v>0</v>
      </c>
      <c r="HC113">
        <f>GV113*GW113</f>
        <v>0</v>
      </c>
      <c r="HE113" t="s">
        <v>3</v>
      </c>
      <c r="HF113" t="s">
        <v>3</v>
      </c>
      <c r="HM113" t="s">
        <v>3</v>
      </c>
      <c r="HN113" t="s">
        <v>3</v>
      </c>
      <c r="HO113" t="s">
        <v>3</v>
      </c>
      <c r="HP113" t="s">
        <v>3</v>
      </c>
      <c r="HQ113" t="s">
        <v>3</v>
      </c>
      <c r="HS113">
        <v>0</v>
      </c>
      <c r="IK113">
        <v>0</v>
      </c>
    </row>
    <row r="115" spans="1:245" x14ac:dyDescent="0.2">
      <c r="A115">
        <v>51</v>
      </c>
      <c r="B115">
        <f>B107</f>
        <v>1</v>
      </c>
      <c r="C115">
        <f>A107</f>
        <v>4</v>
      </c>
      <c r="D115">
        <f>ROW(A107)</f>
        <v>107</v>
      </c>
      <c r="F115" t="str">
        <f>IF(F107&lt;&gt;"",F107,"")</f>
        <v>Новый раздел</v>
      </c>
      <c r="G115" t="str">
        <f>IF(G107&lt;&gt;"",G107,"")</f>
        <v>Электрощит ЩО (актовый зал)</v>
      </c>
      <c r="H115">
        <v>0</v>
      </c>
      <c r="O115">
        <f t="shared" ref="O115:T115" si="80">ROUND(AB115,2)</f>
        <v>19731.759999999998</v>
      </c>
      <c r="P115">
        <f t="shared" si="80"/>
        <v>0</v>
      </c>
      <c r="Q115">
        <f t="shared" si="80"/>
        <v>874.5</v>
      </c>
      <c r="R115">
        <f t="shared" si="80"/>
        <v>4.09</v>
      </c>
      <c r="S115">
        <f t="shared" si="80"/>
        <v>18857.259999999998</v>
      </c>
      <c r="T115">
        <f t="shared" si="80"/>
        <v>0</v>
      </c>
      <c r="U115">
        <f>AH115</f>
        <v>30.359999999999996</v>
      </c>
      <c r="V115">
        <f>AI115</f>
        <v>0</v>
      </c>
      <c r="W115">
        <f>ROUND(AJ115,2)</f>
        <v>0</v>
      </c>
      <c r="X115">
        <f>ROUND(AK115,2)</f>
        <v>13200.09</v>
      </c>
      <c r="Y115">
        <f>ROUND(AL115,2)</f>
        <v>1885.73</v>
      </c>
      <c r="AB115">
        <f>ROUND(SUMIF(AA111:AA113,"=35364244",O111:O113),2)</f>
        <v>19731.759999999998</v>
      </c>
      <c r="AC115">
        <f>ROUND(SUMIF(AA111:AA113,"=35364244",P111:P113),2)</f>
        <v>0</v>
      </c>
      <c r="AD115">
        <f>ROUND(SUMIF(AA111:AA113,"=35364244",Q111:Q113),2)</f>
        <v>874.5</v>
      </c>
      <c r="AE115">
        <f>ROUND(SUMIF(AA111:AA113,"=35364244",R111:R113),2)</f>
        <v>4.09</v>
      </c>
      <c r="AF115">
        <f>ROUND(SUMIF(AA111:AA113,"=35364244",S111:S113),2)</f>
        <v>18857.259999999998</v>
      </c>
      <c r="AG115">
        <f>ROUND(SUMIF(AA111:AA113,"=35364244",T111:T113),2)</f>
        <v>0</v>
      </c>
      <c r="AH115">
        <f>SUMIF(AA111:AA113,"=35364244",U111:U113)</f>
        <v>30.359999999999996</v>
      </c>
      <c r="AI115">
        <f>SUMIF(AA111:AA113,"=35364244",V111:V113)</f>
        <v>0</v>
      </c>
      <c r="AJ115">
        <f>ROUND(SUMIF(AA111:AA113,"=35364244",W111:W113),2)</f>
        <v>0</v>
      </c>
      <c r="AK115">
        <f>ROUND(SUMIF(AA111:AA113,"=35364244",X111:X113),2)</f>
        <v>13200.09</v>
      </c>
      <c r="AL115">
        <f>ROUND(SUMIF(AA111:AA113,"=35364244",Y111:Y113),2)</f>
        <v>1885.73</v>
      </c>
      <c r="AO115">
        <f t="shared" ref="AO115:BD115" si="81">ROUND(BX115,2)</f>
        <v>0</v>
      </c>
      <c r="AP115">
        <f t="shared" si="81"/>
        <v>0</v>
      </c>
      <c r="AQ115">
        <f t="shared" si="81"/>
        <v>0</v>
      </c>
      <c r="AR115">
        <f t="shared" si="81"/>
        <v>34821.99</v>
      </c>
      <c r="AS115">
        <f t="shared" si="81"/>
        <v>0</v>
      </c>
      <c r="AT115">
        <f t="shared" si="81"/>
        <v>0</v>
      </c>
      <c r="AU115">
        <f t="shared" si="81"/>
        <v>34821.99</v>
      </c>
      <c r="AV115">
        <f t="shared" si="81"/>
        <v>0</v>
      </c>
      <c r="AW115">
        <f t="shared" si="81"/>
        <v>0</v>
      </c>
      <c r="AX115">
        <f t="shared" si="81"/>
        <v>0</v>
      </c>
      <c r="AY115">
        <f t="shared" si="81"/>
        <v>0</v>
      </c>
      <c r="AZ115">
        <f t="shared" si="81"/>
        <v>0</v>
      </c>
      <c r="BA115">
        <f t="shared" si="81"/>
        <v>0</v>
      </c>
      <c r="BB115">
        <f t="shared" si="81"/>
        <v>0</v>
      </c>
      <c r="BC115">
        <f t="shared" si="81"/>
        <v>0</v>
      </c>
      <c r="BD115">
        <f t="shared" si="81"/>
        <v>0</v>
      </c>
      <c r="BX115">
        <f>ROUND(SUMIF(AA111:AA113,"=35364244",FQ111:FQ113),2)</f>
        <v>0</v>
      </c>
      <c r="BY115">
        <f>ROUND(SUMIF(AA111:AA113,"=35364244",FR111:FR113),2)</f>
        <v>0</v>
      </c>
      <c r="BZ115">
        <f>ROUND(SUMIF(AA111:AA113,"=35364244",GL111:GL113),2)</f>
        <v>0</v>
      </c>
      <c r="CA115">
        <f>ROUND(SUMIF(AA111:AA113,"=35364244",GM111:GM113),2)</f>
        <v>34821.99</v>
      </c>
      <c r="CB115">
        <f>ROUND(SUMIF(AA111:AA113,"=35364244",GN111:GN113),2)</f>
        <v>0</v>
      </c>
      <c r="CC115">
        <f>ROUND(SUMIF(AA111:AA113,"=35364244",GO111:GO113),2)</f>
        <v>0</v>
      </c>
      <c r="CD115">
        <f>ROUND(SUMIF(AA111:AA113,"=35364244",GP111:GP113),2)</f>
        <v>34821.99</v>
      </c>
      <c r="CE115">
        <f>AC115-BX115</f>
        <v>0</v>
      </c>
      <c r="CF115">
        <f>AC115-BY115</f>
        <v>0</v>
      </c>
      <c r="CG115">
        <f>BX115-BZ115</f>
        <v>0</v>
      </c>
      <c r="CH115">
        <f>AC115-BX115-BY115+BZ115</f>
        <v>0</v>
      </c>
      <c r="CI115">
        <f>BY115-BZ115</f>
        <v>0</v>
      </c>
      <c r="CJ115">
        <f>ROUND(SUMIF(AA111:AA113,"=35364244",GX111:GX113),2)</f>
        <v>0</v>
      </c>
      <c r="CK115">
        <f>ROUND(SUMIF(AA111:AA113,"=35364244",GY111:GY113),2)</f>
        <v>0</v>
      </c>
      <c r="CL115">
        <f>ROUND(SUMIF(AA111:AA113,"=35364244",GZ111:GZ113),2)</f>
        <v>0</v>
      </c>
      <c r="CM115">
        <f>ROUND(SUMIF(AA111:AA113,"=35364244",HD111:HD113),2)</f>
        <v>0</v>
      </c>
      <c r="GX115">
        <v>0</v>
      </c>
    </row>
    <row r="117" spans="1:245" x14ac:dyDescent="0.2">
      <c r="A117">
        <v>50</v>
      </c>
      <c r="B117">
        <v>0</v>
      </c>
      <c r="C117">
        <v>0</v>
      </c>
      <c r="D117">
        <v>1</v>
      </c>
      <c r="E117">
        <v>201</v>
      </c>
      <c r="F117">
        <f>ROUND(Source!O115,O117)</f>
        <v>19731.759999999998</v>
      </c>
      <c r="G117" t="s">
        <v>66</v>
      </c>
      <c r="H117" t="s">
        <v>67</v>
      </c>
      <c r="K117">
        <v>201</v>
      </c>
      <c r="L117">
        <v>1</v>
      </c>
      <c r="M117">
        <v>3</v>
      </c>
      <c r="N117" t="s">
        <v>3</v>
      </c>
      <c r="O117">
        <v>2</v>
      </c>
      <c r="W117">
        <v>19731.759999999998</v>
      </c>
      <c r="X117">
        <v>1</v>
      </c>
      <c r="Y117">
        <v>19731.759999999998</v>
      </c>
    </row>
    <row r="118" spans="1:245" x14ac:dyDescent="0.2">
      <c r="A118">
        <v>50</v>
      </c>
      <c r="B118">
        <v>0</v>
      </c>
      <c r="C118">
        <v>0</v>
      </c>
      <c r="D118">
        <v>1</v>
      </c>
      <c r="E118">
        <v>202</v>
      </c>
      <c r="F118">
        <f>ROUND(Source!P115,O118)</f>
        <v>0</v>
      </c>
      <c r="G118" t="s">
        <v>68</v>
      </c>
      <c r="H118" t="s">
        <v>69</v>
      </c>
      <c r="K118">
        <v>202</v>
      </c>
      <c r="L118">
        <v>2</v>
      </c>
      <c r="M118">
        <v>3</v>
      </c>
      <c r="N118" t="s">
        <v>3</v>
      </c>
      <c r="O118">
        <v>2</v>
      </c>
      <c r="W118">
        <v>0</v>
      </c>
      <c r="X118">
        <v>1</v>
      </c>
      <c r="Y118">
        <v>0</v>
      </c>
    </row>
    <row r="119" spans="1:245" x14ac:dyDescent="0.2">
      <c r="A119">
        <v>50</v>
      </c>
      <c r="B119">
        <v>0</v>
      </c>
      <c r="C119">
        <v>0</v>
      </c>
      <c r="D119">
        <v>1</v>
      </c>
      <c r="E119">
        <v>222</v>
      </c>
      <c r="F119">
        <f>ROUND(Source!AO115,O119)</f>
        <v>0</v>
      </c>
      <c r="G119" t="s">
        <v>70</v>
      </c>
      <c r="H119" t="s">
        <v>71</v>
      </c>
      <c r="K119">
        <v>222</v>
      </c>
      <c r="L119">
        <v>3</v>
      </c>
      <c r="M119">
        <v>3</v>
      </c>
      <c r="N119" t="s">
        <v>3</v>
      </c>
      <c r="O119">
        <v>2</v>
      </c>
      <c r="W119">
        <v>0</v>
      </c>
      <c r="X119">
        <v>1</v>
      </c>
      <c r="Y119">
        <v>0</v>
      </c>
    </row>
    <row r="120" spans="1:245" x14ac:dyDescent="0.2">
      <c r="A120">
        <v>50</v>
      </c>
      <c r="B120">
        <v>0</v>
      </c>
      <c r="C120">
        <v>0</v>
      </c>
      <c r="D120">
        <v>1</v>
      </c>
      <c r="E120">
        <v>225</v>
      </c>
      <c r="F120">
        <f>ROUND(Source!AV115,O120)</f>
        <v>0</v>
      </c>
      <c r="G120" t="s">
        <v>72</v>
      </c>
      <c r="H120" t="s">
        <v>73</v>
      </c>
      <c r="K120">
        <v>225</v>
      </c>
      <c r="L120">
        <v>4</v>
      </c>
      <c r="M120">
        <v>3</v>
      </c>
      <c r="N120" t="s">
        <v>3</v>
      </c>
      <c r="O120">
        <v>2</v>
      </c>
      <c r="W120">
        <v>0</v>
      </c>
      <c r="X120">
        <v>1</v>
      </c>
      <c r="Y120">
        <v>0</v>
      </c>
    </row>
    <row r="121" spans="1:245" x14ac:dyDescent="0.2">
      <c r="A121">
        <v>50</v>
      </c>
      <c r="B121">
        <v>0</v>
      </c>
      <c r="C121">
        <v>0</v>
      </c>
      <c r="D121">
        <v>1</v>
      </c>
      <c r="E121">
        <v>226</v>
      </c>
      <c r="F121">
        <f>ROUND(Source!AW115,O121)</f>
        <v>0</v>
      </c>
      <c r="G121" t="s">
        <v>74</v>
      </c>
      <c r="H121" t="s">
        <v>75</v>
      </c>
      <c r="K121">
        <v>226</v>
      </c>
      <c r="L121">
        <v>5</v>
      </c>
      <c r="M121">
        <v>3</v>
      </c>
      <c r="N121" t="s">
        <v>3</v>
      </c>
      <c r="O121">
        <v>2</v>
      </c>
      <c r="W121">
        <v>0</v>
      </c>
      <c r="X121">
        <v>1</v>
      </c>
      <c r="Y121">
        <v>0</v>
      </c>
    </row>
    <row r="122" spans="1:245" x14ac:dyDescent="0.2">
      <c r="A122">
        <v>50</v>
      </c>
      <c r="B122">
        <v>0</v>
      </c>
      <c r="C122">
        <v>0</v>
      </c>
      <c r="D122">
        <v>1</v>
      </c>
      <c r="E122">
        <v>227</v>
      </c>
      <c r="F122">
        <f>ROUND(Source!AX115,O122)</f>
        <v>0</v>
      </c>
      <c r="G122" t="s">
        <v>76</v>
      </c>
      <c r="H122" t="s">
        <v>77</v>
      </c>
      <c r="K122">
        <v>227</v>
      </c>
      <c r="L122">
        <v>6</v>
      </c>
      <c r="M122">
        <v>3</v>
      </c>
      <c r="N122" t="s">
        <v>3</v>
      </c>
      <c r="O122">
        <v>2</v>
      </c>
      <c r="W122">
        <v>0</v>
      </c>
      <c r="X122">
        <v>1</v>
      </c>
      <c r="Y122">
        <v>0</v>
      </c>
    </row>
    <row r="123" spans="1:245" x14ac:dyDescent="0.2">
      <c r="A123">
        <v>50</v>
      </c>
      <c r="B123">
        <v>0</v>
      </c>
      <c r="C123">
        <v>0</v>
      </c>
      <c r="D123">
        <v>1</v>
      </c>
      <c r="E123">
        <v>228</v>
      </c>
      <c r="F123">
        <f>ROUND(Source!AY115,O123)</f>
        <v>0</v>
      </c>
      <c r="G123" t="s">
        <v>78</v>
      </c>
      <c r="H123" t="s">
        <v>79</v>
      </c>
      <c r="K123">
        <v>228</v>
      </c>
      <c r="L123">
        <v>7</v>
      </c>
      <c r="M123">
        <v>3</v>
      </c>
      <c r="N123" t="s">
        <v>3</v>
      </c>
      <c r="O123">
        <v>2</v>
      </c>
      <c r="W123">
        <v>0</v>
      </c>
      <c r="X123">
        <v>1</v>
      </c>
      <c r="Y123">
        <v>0</v>
      </c>
    </row>
    <row r="124" spans="1:245" x14ac:dyDescent="0.2">
      <c r="A124">
        <v>50</v>
      </c>
      <c r="B124">
        <v>0</v>
      </c>
      <c r="C124">
        <v>0</v>
      </c>
      <c r="D124">
        <v>1</v>
      </c>
      <c r="E124">
        <v>216</v>
      </c>
      <c r="F124">
        <f>ROUND(Source!AP115,O124)</f>
        <v>0</v>
      </c>
      <c r="G124" t="s">
        <v>80</v>
      </c>
      <c r="H124" t="s">
        <v>81</v>
      </c>
      <c r="K124">
        <v>216</v>
      </c>
      <c r="L124">
        <v>8</v>
      </c>
      <c r="M124">
        <v>3</v>
      </c>
      <c r="N124" t="s">
        <v>3</v>
      </c>
      <c r="O124">
        <v>2</v>
      </c>
      <c r="W124">
        <v>0</v>
      </c>
      <c r="X124">
        <v>1</v>
      </c>
      <c r="Y124">
        <v>0</v>
      </c>
    </row>
    <row r="125" spans="1:245" x14ac:dyDescent="0.2">
      <c r="A125">
        <v>50</v>
      </c>
      <c r="B125">
        <v>0</v>
      </c>
      <c r="C125">
        <v>0</v>
      </c>
      <c r="D125">
        <v>1</v>
      </c>
      <c r="E125">
        <v>223</v>
      </c>
      <c r="F125">
        <f>ROUND(Source!AQ115,O125)</f>
        <v>0</v>
      </c>
      <c r="G125" t="s">
        <v>82</v>
      </c>
      <c r="H125" t="s">
        <v>83</v>
      </c>
      <c r="K125">
        <v>223</v>
      </c>
      <c r="L125">
        <v>9</v>
      </c>
      <c r="M125">
        <v>3</v>
      </c>
      <c r="N125" t="s">
        <v>3</v>
      </c>
      <c r="O125">
        <v>2</v>
      </c>
      <c r="W125">
        <v>0</v>
      </c>
      <c r="X125">
        <v>1</v>
      </c>
      <c r="Y125">
        <v>0</v>
      </c>
    </row>
    <row r="126" spans="1:245" x14ac:dyDescent="0.2">
      <c r="A126">
        <v>50</v>
      </c>
      <c r="B126">
        <v>0</v>
      </c>
      <c r="C126">
        <v>0</v>
      </c>
      <c r="D126">
        <v>1</v>
      </c>
      <c r="E126">
        <v>229</v>
      </c>
      <c r="F126">
        <f>ROUND(Source!AZ115,O126)</f>
        <v>0</v>
      </c>
      <c r="G126" t="s">
        <v>84</v>
      </c>
      <c r="H126" t="s">
        <v>85</v>
      </c>
      <c r="K126">
        <v>229</v>
      </c>
      <c r="L126">
        <v>10</v>
      </c>
      <c r="M126">
        <v>3</v>
      </c>
      <c r="N126" t="s">
        <v>3</v>
      </c>
      <c r="O126">
        <v>2</v>
      </c>
      <c r="W126">
        <v>0</v>
      </c>
      <c r="X126">
        <v>1</v>
      </c>
      <c r="Y126">
        <v>0</v>
      </c>
    </row>
    <row r="127" spans="1:245" x14ac:dyDescent="0.2">
      <c r="A127">
        <v>50</v>
      </c>
      <c r="B127">
        <v>0</v>
      </c>
      <c r="C127">
        <v>0</v>
      </c>
      <c r="D127">
        <v>1</v>
      </c>
      <c r="E127">
        <v>203</v>
      </c>
      <c r="F127">
        <f>ROUND(Source!Q115,O127)</f>
        <v>874.5</v>
      </c>
      <c r="G127" t="s">
        <v>86</v>
      </c>
      <c r="H127" t="s">
        <v>87</v>
      </c>
      <c r="K127">
        <v>203</v>
      </c>
      <c r="L127">
        <v>11</v>
      </c>
      <c r="M127">
        <v>3</v>
      </c>
      <c r="N127" t="s">
        <v>3</v>
      </c>
      <c r="O127">
        <v>2</v>
      </c>
      <c r="W127">
        <v>874.5</v>
      </c>
      <c r="X127">
        <v>1</v>
      </c>
      <c r="Y127">
        <v>874.5</v>
      </c>
    </row>
    <row r="128" spans="1:245" x14ac:dyDescent="0.2">
      <c r="A128">
        <v>50</v>
      </c>
      <c r="B128">
        <v>0</v>
      </c>
      <c r="C128">
        <v>0</v>
      </c>
      <c r="D128">
        <v>1</v>
      </c>
      <c r="E128">
        <v>231</v>
      </c>
      <c r="F128">
        <f>ROUND(Source!BB115,O128)</f>
        <v>0</v>
      </c>
      <c r="G128" t="s">
        <v>88</v>
      </c>
      <c r="H128" t="s">
        <v>89</v>
      </c>
      <c r="K128">
        <v>231</v>
      </c>
      <c r="L128">
        <v>12</v>
      </c>
      <c r="M128">
        <v>3</v>
      </c>
      <c r="N128" t="s">
        <v>3</v>
      </c>
      <c r="O128">
        <v>2</v>
      </c>
      <c r="W128">
        <v>0</v>
      </c>
      <c r="X128">
        <v>1</v>
      </c>
      <c r="Y128">
        <v>0</v>
      </c>
    </row>
    <row r="129" spans="1:25" x14ac:dyDescent="0.2">
      <c r="A129">
        <v>50</v>
      </c>
      <c r="B129">
        <v>0</v>
      </c>
      <c r="C129">
        <v>0</v>
      </c>
      <c r="D129">
        <v>1</v>
      </c>
      <c r="E129">
        <v>204</v>
      </c>
      <c r="F129">
        <f>ROUND(Source!R115,O129)</f>
        <v>4.09</v>
      </c>
      <c r="G129" t="s">
        <v>90</v>
      </c>
      <c r="H129" t="s">
        <v>91</v>
      </c>
      <c r="K129">
        <v>204</v>
      </c>
      <c r="L129">
        <v>13</v>
      </c>
      <c r="M129">
        <v>3</v>
      </c>
      <c r="N129" t="s">
        <v>3</v>
      </c>
      <c r="O129">
        <v>2</v>
      </c>
      <c r="W129">
        <v>4.09</v>
      </c>
      <c r="X129">
        <v>1</v>
      </c>
      <c r="Y129">
        <v>4.09</v>
      </c>
    </row>
    <row r="130" spans="1:25" x14ac:dyDescent="0.2">
      <c r="A130">
        <v>50</v>
      </c>
      <c r="B130">
        <v>0</v>
      </c>
      <c r="C130">
        <v>0</v>
      </c>
      <c r="D130">
        <v>1</v>
      </c>
      <c r="E130">
        <v>205</v>
      </c>
      <c r="F130">
        <f>ROUND(Source!S115,O130)</f>
        <v>18857.259999999998</v>
      </c>
      <c r="G130" t="s">
        <v>92</v>
      </c>
      <c r="H130" t="s">
        <v>93</v>
      </c>
      <c r="K130">
        <v>205</v>
      </c>
      <c r="L130">
        <v>14</v>
      </c>
      <c r="M130">
        <v>3</v>
      </c>
      <c r="N130" t="s">
        <v>3</v>
      </c>
      <c r="O130">
        <v>2</v>
      </c>
      <c r="W130">
        <v>18857.259999999998</v>
      </c>
      <c r="X130">
        <v>1</v>
      </c>
      <c r="Y130">
        <v>18857.259999999998</v>
      </c>
    </row>
    <row r="131" spans="1:25" x14ac:dyDescent="0.2">
      <c r="A131">
        <v>50</v>
      </c>
      <c r="B131">
        <v>0</v>
      </c>
      <c r="C131">
        <v>0</v>
      </c>
      <c r="D131">
        <v>1</v>
      </c>
      <c r="E131">
        <v>232</v>
      </c>
      <c r="F131">
        <f>ROUND(Source!BC115,O131)</f>
        <v>0</v>
      </c>
      <c r="G131" t="s">
        <v>94</v>
      </c>
      <c r="H131" t="s">
        <v>95</v>
      </c>
      <c r="K131">
        <v>232</v>
      </c>
      <c r="L131">
        <v>15</v>
      </c>
      <c r="M131">
        <v>3</v>
      </c>
      <c r="N131" t="s">
        <v>3</v>
      </c>
      <c r="O131">
        <v>2</v>
      </c>
      <c r="W131">
        <v>0</v>
      </c>
      <c r="X131">
        <v>1</v>
      </c>
      <c r="Y131">
        <v>0</v>
      </c>
    </row>
    <row r="132" spans="1:25" x14ac:dyDescent="0.2">
      <c r="A132">
        <v>50</v>
      </c>
      <c r="B132">
        <v>0</v>
      </c>
      <c r="C132">
        <v>0</v>
      </c>
      <c r="D132">
        <v>1</v>
      </c>
      <c r="E132">
        <v>214</v>
      </c>
      <c r="F132">
        <f>ROUND(Source!AS115,O132)</f>
        <v>0</v>
      </c>
      <c r="G132" t="s">
        <v>96</v>
      </c>
      <c r="H132" t="s">
        <v>97</v>
      </c>
      <c r="K132">
        <v>214</v>
      </c>
      <c r="L132">
        <v>16</v>
      </c>
      <c r="M132">
        <v>3</v>
      </c>
      <c r="N132" t="s">
        <v>3</v>
      </c>
      <c r="O132">
        <v>2</v>
      </c>
      <c r="W132">
        <v>0</v>
      </c>
      <c r="X132">
        <v>1</v>
      </c>
      <c r="Y132">
        <v>0</v>
      </c>
    </row>
    <row r="133" spans="1:25" x14ac:dyDescent="0.2">
      <c r="A133">
        <v>50</v>
      </c>
      <c r="B133">
        <v>0</v>
      </c>
      <c r="C133">
        <v>0</v>
      </c>
      <c r="D133">
        <v>1</v>
      </c>
      <c r="E133">
        <v>215</v>
      </c>
      <c r="F133">
        <f>ROUND(Source!AT115,O133)</f>
        <v>0</v>
      </c>
      <c r="G133" t="s">
        <v>98</v>
      </c>
      <c r="H133" t="s">
        <v>99</v>
      </c>
      <c r="K133">
        <v>215</v>
      </c>
      <c r="L133">
        <v>17</v>
      </c>
      <c r="M133">
        <v>3</v>
      </c>
      <c r="N133" t="s">
        <v>3</v>
      </c>
      <c r="O133">
        <v>2</v>
      </c>
      <c r="W133">
        <v>0</v>
      </c>
      <c r="X133">
        <v>1</v>
      </c>
      <c r="Y133">
        <v>0</v>
      </c>
    </row>
    <row r="134" spans="1:25" x14ac:dyDescent="0.2">
      <c r="A134">
        <v>50</v>
      </c>
      <c r="B134">
        <v>0</v>
      </c>
      <c r="C134">
        <v>0</v>
      </c>
      <c r="D134">
        <v>1</v>
      </c>
      <c r="E134">
        <v>217</v>
      </c>
      <c r="F134">
        <f>ROUND(Source!AU115,O134)</f>
        <v>34821.99</v>
      </c>
      <c r="G134" t="s">
        <v>100</v>
      </c>
      <c r="H134" t="s">
        <v>101</v>
      </c>
      <c r="K134">
        <v>217</v>
      </c>
      <c r="L134">
        <v>18</v>
      </c>
      <c r="M134">
        <v>3</v>
      </c>
      <c r="N134" t="s">
        <v>3</v>
      </c>
      <c r="O134">
        <v>2</v>
      </c>
      <c r="W134">
        <v>34821.99</v>
      </c>
      <c r="X134">
        <v>1</v>
      </c>
      <c r="Y134">
        <v>34821.99</v>
      </c>
    </row>
    <row r="135" spans="1:25" x14ac:dyDescent="0.2">
      <c r="A135">
        <v>50</v>
      </c>
      <c r="B135">
        <v>0</v>
      </c>
      <c r="C135">
        <v>0</v>
      </c>
      <c r="D135">
        <v>1</v>
      </c>
      <c r="E135">
        <v>230</v>
      </c>
      <c r="F135">
        <f>ROUND(Source!BA115,O135)</f>
        <v>0</v>
      </c>
      <c r="G135" t="s">
        <v>102</v>
      </c>
      <c r="H135" t="s">
        <v>103</v>
      </c>
      <c r="K135">
        <v>230</v>
      </c>
      <c r="L135">
        <v>19</v>
      </c>
      <c r="M135">
        <v>3</v>
      </c>
      <c r="N135" t="s">
        <v>3</v>
      </c>
      <c r="O135">
        <v>2</v>
      </c>
      <c r="W135">
        <v>0</v>
      </c>
      <c r="X135">
        <v>1</v>
      </c>
      <c r="Y135">
        <v>0</v>
      </c>
    </row>
    <row r="136" spans="1:25" x14ac:dyDescent="0.2">
      <c r="A136">
        <v>50</v>
      </c>
      <c r="B136">
        <v>0</v>
      </c>
      <c r="C136">
        <v>0</v>
      </c>
      <c r="D136">
        <v>1</v>
      </c>
      <c r="E136">
        <v>206</v>
      </c>
      <c r="F136">
        <f>ROUND(Source!T115,O136)</f>
        <v>0</v>
      </c>
      <c r="G136" t="s">
        <v>104</v>
      </c>
      <c r="H136" t="s">
        <v>105</v>
      </c>
      <c r="K136">
        <v>206</v>
      </c>
      <c r="L136">
        <v>20</v>
      </c>
      <c r="M136">
        <v>3</v>
      </c>
      <c r="N136" t="s">
        <v>3</v>
      </c>
      <c r="O136">
        <v>2</v>
      </c>
      <c r="W136">
        <v>0</v>
      </c>
      <c r="X136">
        <v>1</v>
      </c>
      <c r="Y136">
        <v>0</v>
      </c>
    </row>
    <row r="137" spans="1:25" x14ac:dyDescent="0.2">
      <c r="A137">
        <v>50</v>
      </c>
      <c r="B137">
        <v>0</v>
      </c>
      <c r="C137">
        <v>0</v>
      </c>
      <c r="D137">
        <v>1</v>
      </c>
      <c r="E137">
        <v>207</v>
      </c>
      <c r="F137">
        <f>Source!U115</f>
        <v>30.359999999999996</v>
      </c>
      <c r="G137" t="s">
        <v>106</v>
      </c>
      <c r="H137" t="s">
        <v>107</v>
      </c>
      <c r="K137">
        <v>207</v>
      </c>
      <c r="L137">
        <v>21</v>
      </c>
      <c r="M137">
        <v>3</v>
      </c>
      <c r="N137" t="s">
        <v>3</v>
      </c>
      <c r="O137">
        <v>-1</v>
      </c>
      <c r="W137">
        <v>30.36</v>
      </c>
      <c r="X137">
        <v>1</v>
      </c>
      <c r="Y137">
        <v>30.36</v>
      </c>
    </row>
    <row r="138" spans="1:25" x14ac:dyDescent="0.2">
      <c r="A138">
        <v>50</v>
      </c>
      <c r="B138">
        <v>0</v>
      </c>
      <c r="C138">
        <v>0</v>
      </c>
      <c r="D138">
        <v>1</v>
      </c>
      <c r="E138">
        <v>208</v>
      </c>
      <c r="F138">
        <f>Source!V115</f>
        <v>0</v>
      </c>
      <c r="G138" t="s">
        <v>108</v>
      </c>
      <c r="H138" t="s">
        <v>109</v>
      </c>
      <c r="K138">
        <v>208</v>
      </c>
      <c r="L138">
        <v>22</v>
      </c>
      <c r="M138">
        <v>3</v>
      </c>
      <c r="N138" t="s">
        <v>3</v>
      </c>
      <c r="O138">
        <v>-1</v>
      </c>
      <c r="W138">
        <v>0</v>
      </c>
      <c r="X138">
        <v>1</v>
      </c>
      <c r="Y138">
        <v>0</v>
      </c>
    </row>
    <row r="139" spans="1:25" x14ac:dyDescent="0.2">
      <c r="A139">
        <v>50</v>
      </c>
      <c r="B139">
        <v>0</v>
      </c>
      <c r="C139">
        <v>0</v>
      </c>
      <c r="D139">
        <v>1</v>
      </c>
      <c r="E139">
        <v>209</v>
      </c>
      <c r="F139">
        <f>ROUND(Source!W115,O139)</f>
        <v>0</v>
      </c>
      <c r="G139" t="s">
        <v>110</v>
      </c>
      <c r="H139" t="s">
        <v>111</v>
      </c>
      <c r="K139">
        <v>209</v>
      </c>
      <c r="L139">
        <v>23</v>
      </c>
      <c r="M139">
        <v>3</v>
      </c>
      <c r="N139" t="s">
        <v>3</v>
      </c>
      <c r="O139">
        <v>2</v>
      </c>
      <c r="W139">
        <v>0</v>
      </c>
      <c r="X139">
        <v>1</v>
      </c>
      <c r="Y139">
        <v>0</v>
      </c>
    </row>
    <row r="140" spans="1:25" x14ac:dyDescent="0.2">
      <c r="A140">
        <v>50</v>
      </c>
      <c r="B140">
        <v>0</v>
      </c>
      <c r="C140">
        <v>0</v>
      </c>
      <c r="D140">
        <v>1</v>
      </c>
      <c r="E140">
        <v>233</v>
      </c>
      <c r="F140">
        <f>ROUND(Source!BD115,O140)</f>
        <v>0</v>
      </c>
      <c r="G140" t="s">
        <v>112</v>
      </c>
      <c r="H140" t="s">
        <v>113</v>
      </c>
      <c r="K140">
        <v>233</v>
      </c>
      <c r="L140">
        <v>24</v>
      </c>
      <c r="M140">
        <v>3</v>
      </c>
      <c r="N140" t="s">
        <v>3</v>
      </c>
      <c r="O140">
        <v>2</v>
      </c>
      <c r="W140">
        <v>0</v>
      </c>
      <c r="X140">
        <v>1</v>
      </c>
      <c r="Y140">
        <v>0</v>
      </c>
    </row>
    <row r="141" spans="1:25" x14ac:dyDescent="0.2">
      <c r="A141">
        <v>50</v>
      </c>
      <c r="B141">
        <v>0</v>
      </c>
      <c r="C141">
        <v>0</v>
      </c>
      <c r="D141">
        <v>1</v>
      </c>
      <c r="E141">
        <v>210</v>
      </c>
      <c r="F141">
        <f>ROUND(Source!X115,O141)</f>
        <v>13200.09</v>
      </c>
      <c r="G141" t="s">
        <v>114</v>
      </c>
      <c r="H141" t="s">
        <v>115</v>
      </c>
      <c r="K141">
        <v>210</v>
      </c>
      <c r="L141">
        <v>25</v>
      </c>
      <c r="M141">
        <v>3</v>
      </c>
      <c r="N141" t="s">
        <v>3</v>
      </c>
      <c r="O141">
        <v>2</v>
      </c>
      <c r="W141">
        <v>13200.09</v>
      </c>
      <c r="X141">
        <v>1</v>
      </c>
      <c r="Y141">
        <v>13200.09</v>
      </c>
    </row>
    <row r="142" spans="1:25" x14ac:dyDescent="0.2">
      <c r="A142">
        <v>50</v>
      </c>
      <c r="B142">
        <v>0</v>
      </c>
      <c r="C142">
        <v>0</v>
      </c>
      <c r="D142">
        <v>1</v>
      </c>
      <c r="E142">
        <v>211</v>
      </c>
      <c r="F142">
        <f>ROUND(Source!Y115,O142)</f>
        <v>1885.73</v>
      </c>
      <c r="G142" t="s">
        <v>116</v>
      </c>
      <c r="H142" t="s">
        <v>117</v>
      </c>
      <c r="K142">
        <v>211</v>
      </c>
      <c r="L142">
        <v>26</v>
      </c>
      <c r="M142">
        <v>3</v>
      </c>
      <c r="N142" t="s">
        <v>3</v>
      </c>
      <c r="O142">
        <v>2</v>
      </c>
      <c r="W142">
        <v>1885.73</v>
      </c>
      <c r="X142">
        <v>1</v>
      </c>
      <c r="Y142">
        <v>1885.73</v>
      </c>
    </row>
    <row r="143" spans="1:25" x14ac:dyDescent="0.2">
      <c r="A143">
        <v>50</v>
      </c>
      <c r="B143">
        <v>0</v>
      </c>
      <c r="C143">
        <v>0</v>
      </c>
      <c r="D143">
        <v>1</v>
      </c>
      <c r="E143">
        <v>224</v>
      </c>
      <c r="F143">
        <f>ROUND(Source!AR115,O143)</f>
        <v>34821.99</v>
      </c>
      <c r="G143" t="s">
        <v>118</v>
      </c>
      <c r="H143" t="s">
        <v>119</v>
      </c>
      <c r="K143">
        <v>224</v>
      </c>
      <c r="L143">
        <v>27</v>
      </c>
      <c r="M143">
        <v>3</v>
      </c>
      <c r="N143" t="s">
        <v>3</v>
      </c>
      <c r="O143">
        <v>2</v>
      </c>
      <c r="W143">
        <v>34821.99</v>
      </c>
      <c r="X143">
        <v>1</v>
      </c>
      <c r="Y143">
        <v>34821.99</v>
      </c>
    </row>
    <row r="145" spans="1:245" x14ac:dyDescent="0.2">
      <c r="A145">
        <v>4</v>
      </c>
      <c r="B145">
        <v>1</v>
      </c>
      <c r="D145">
        <f>ROW(A153)</f>
        <v>153</v>
      </c>
      <c r="F145" t="s">
        <v>13</v>
      </c>
      <c r="G145" t="s">
        <v>135</v>
      </c>
      <c r="H145" t="s">
        <v>3</v>
      </c>
      <c r="I145">
        <v>0</v>
      </c>
      <c r="K145">
        <v>0</v>
      </c>
      <c r="M145" t="s">
        <v>3</v>
      </c>
      <c r="S145">
        <v>0</v>
      </c>
      <c r="U145" t="s">
        <v>3</v>
      </c>
      <c r="V145">
        <v>0</v>
      </c>
      <c r="AB145" t="s">
        <v>3</v>
      </c>
      <c r="AC145" t="s">
        <v>3</v>
      </c>
      <c r="AD145" t="s">
        <v>3</v>
      </c>
      <c r="AE145" t="s">
        <v>3</v>
      </c>
      <c r="AF145" t="s">
        <v>3</v>
      </c>
      <c r="AG145" t="s">
        <v>3</v>
      </c>
      <c r="AP145" t="s">
        <v>3</v>
      </c>
      <c r="AQ145" t="s">
        <v>3</v>
      </c>
      <c r="AR145" t="s">
        <v>3</v>
      </c>
      <c r="AZ145" t="s">
        <v>3</v>
      </c>
      <c r="BB145" t="s">
        <v>3</v>
      </c>
      <c r="BC145" t="s">
        <v>3</v>
      </c>
      <c r="BD145" t="s">
        <v>3</v>
      </c>
      <c r="BE145" t="s">
        <v>3</v>
      </c>
      <c r="BF145" t="s">
        <v>3</v>
      </c>
      <c r="BG145" t="s">
        <v>3</v>
      </c>
      <c r="BH145" t="s">
        <v>3</v>
      </c>
      <c r="BI145" t="s">
        <v>3</v>
      </c>
      <c r="BJ145" t="s">
        <v>3</v>
      </c>
      <c r="BK145" t="s">
        <v>3</v>
      </c>
      <c r="BL145" t="s">
        <v>3</v>
      </c>
      <c r="BM145" t="s">
        <v>3</v>
      </c>
      <c r="BN145" t="s">
        <v>3</v>
      </c>
      <c r="BO145" t="s">
        <v>3</v>
      </c>
      <c r="BP145" t="s">
        <v>3</v>
      </c>
      <c r="BX145">
        <v>0</v>
      </c>
      <c r="CJ145">
        <v>0</v>
      </c>
    </row>
    <row r="147" spans="1:245" x14ac:dyDescent="0.2">
      <c r="A147">
        <v>52</v>
      </c>
      <c r="B147">
        <f t="shared" ref="B147:G147" si="82">B153</f>
        <v>1</v>
      </c>
      <c r="C147">
        <f t="shared" si="82"/>
        <v>4</v>
      </c>
      <c r="D147">
        <f t="shared" si="82"/>
        <v>145</v>
      </c>
      <c r="E147">
        <f t="shared" si="82"/>
        <v>0</v>
      </c>
      <c r="F147" t="str">
        <f t="shared" si="82"/>
        <v>Новый раздел</v>
      </c>
      <c r="G147" t="str">
        <f t="shared" si="82"/>
        <v>Электрощит РЩ (актовый зал)</v>
      </c>
      <c r="O147">
        <f t="shared" ref="O147:AT147" si="83">O153</f>
        <v>19731.759999999998</v>
      </c>
      <c r="P147">
        <f t="shared" si="83"/>
        <v>0</v>
      </c>
      <c r="Q147">
        <f t="shared" si="83"/>
        <v>874.5</v>
      </c>
      <c r="R147">
        <f t="shared" si="83"/>
        <v>4.09</v>
      </c>
      <c r="S147">
        <f t="shared" si="83"/>
        <v>18857.259999999998</v>
      </c>
      <c r="T147">
        <f t="shared" si="83"/>
        <v>0</v>
      </c>
      <c r="U147">
        <f t="shared" si="83"/>
        <v>30.359999999999996</v>
      </c>
      <c r="V147">
        <f t="shared" si="83"/>
        <v>0</v>
      </c>
      <c r="W147">
        <f t="shared" si="83"/>
        <v>0</v>
      </c>
      <c r="X147">
        <f t="shared" si="83"/>
        <v>13200.09</v>
      </c>
      <c r="Y147">
        <f t="shared" si="83"/>
        <v>1885.73</v>
      </c>
      <c r="Z147">
        <f t="shared" si="83"/>
        <v>0</v>
      </c>
      <c r="AA147">
        <f t="shared" si="83"/>
        <v>0</v>
      </c>
      <c r="AB147">
        <f t="shared" si="83"/>
        <v>19731.759999999998</v>
      </c>
      <c r="AC147">
        <f t="shared" si="83"/>
        <v>0</v>
      </c>
      <c r="AD147">
        <f t="shared" si="83"/>
        <v>874.5</v>
      </c>
      <c r="AE147">
        <f t="shared" si="83"/>
        <v>4.09</v>
      </c>
      <c r="AF147">
        <f t="shared" si="83"/>
        <v>18857.259999999998</v>
      </c>
      <c r="AG147">
        <f t="shared" si="83"/>
        <v>0</v>
      </c>
      <c r="AH147">
        <f t="shared" si="83"/>
        <v>30.359999999999996</v>
      </c>
      <c r="AI147">
        <f t="shared" si="83"/>
        <v>0</v>
      </c>
      <c r="AJ147">
        <f t="shared" si="83"/>
        <v>0</v>
      </c>
      <c r="AK147">
        <f t="shared" si="83"/>
        <v>13200.09</v>
      </c>
      <c r="AL147">
        <f t="shared" si="83"/>
        <v>1885.73</v>
      </c>
      <c r="AM147">
        <f t="shared" si="83"/>
        <v>0</v>
      </c>
      <c r="AN147">
        <f t="shared" si="83"/>
        <v>0</v>
      </c>
      <c r="AO147">
        <f t="shared" si="83"/>
        <v>0</v>
      </c>
      <c r="AP147">
        <f t="shared" si="83"/>
        <v>0</v>
      </c>
      <c r="AQ147">
        <f t="shared" si="83"/>
        <v>0</v>
      </c>
      <c r="AR147">
        <f t="shared" si="83"/>
        <v>34821.99</v>
      </c>
      <c r="AS147">
        <f t="shared" si="83"/>
        <v>0</v>
      </c>
      <c r="AT147">
        <f t="shared" si="83"/>
        <v>0</v>
      </c>
      <c r="AU147">
        <f t="shared" ref="AU147:BZ147" si="84">AU153</f>
        <v>34821.99</v>
      </c>
      <c r="AV147">
        <f t="shared" si="84"/>
        <v>0</v>
      </c>
      <c r="AW147">
        <f t="shared" si="84"/>
        <v>0</v>
      </c>
      <c r="AX147">
        <f t="shared" si="84"/>
        <v>0</v>
      </c>
      <c r="AY147">
        <f t="shared" si="84"/>
        <v>0</v>
      </c>
      <c r="AZ147">
        <f t="shared" si="84"/>
        <v>0</v>
      </c>
      <c r="BA147">
        <f t="shared" si="84"/>
        <v>0</v>
      </c>
      <c r="BB147">
        <f t="shared" si="84"/>
        <v>0</v>
      </c>
      <c r="BC147">
        <f t="shared" si="84"/>
        <v>0</v>
      </c>
      <c r="BD147">
        <f t="shared" si="84"/>
        <v>0</v>
      </c>
      <c r="BE147">
        <f t="shared" si="84"/>
        <v>0</v>
      </c>
      <c r="BF147">
        <f t="shared" si="84"/>
        <v>0</v>
      </c>
      <c r="BG147">
        <f t="shared" si="84"/>
        <v>0</v>
      </c>
      <c r="BH147">
        <f t="shared" si="84"/>
        <v>0</v>
      </c>
      <c r="BI147">
        <f t="shared" si="84"/>
        <v>0</v>
      </c>
      <c r="BJ147">
        <f t="shared" si="84"/>
        <v>0</v>
      </c>
      <c r="BK147">
        <f t="shared" si="84"/>
        <v>0</v>
      </c>
      <c r="BL147">
        <f t="shared" si="84"/>
        <v>0</v>
      </c>
      <c r="BM147">
        <f t="shared" si="84"/>
        <v>0</v>
      </c>
      <c r="BN147">
        <f t="shared" si="84"/>
        <v>0</v>
      </c>
      <c r="BO147">
        <f t="shared" si="84"/>
        <v>0</v>
      </c>
      <c r="BP147">
        <f t="shared" si="84"/>
        <v>0</v>
      </c>
      <c r="BQ147">
        <f t="shared" si="84"/>
        <v>0</v>
      </c>
      <c r="BR147">
        <f t="shared" si="84"/>
        <v>0</v>
      </c>
      <c r="BS147">
        <f t="shared" si="84"/>
        <v>0</v>
      </c>
      <c r="BT147">
        <f t="shared" si="84"/>
        <v>0</v>
      </c>
      <c r="BU147">
        <f t="shared" si="84"/>
        <v>0</v>
      </c>
      <c r="BV147">
        <f t="shared" si="84"/>
        <v>0</v>
      </c>
      <c r="BW147">
        <f t="shared" si="84"/>
        <v>0</v>
      </c>
      <c r="BX147">
        <f t="shared" si="84"/>
        <v>0</v>
      </c>
      <c r="BY147">
        <f t="shared" si="84"/>
        <v>0</v>
      </c>
      <c r="BZ147">
        <f t="shared" si="84"/>
        <v>0</v>
      </c>
      <c r="CA147">
        <f t="shared" ref="CA147:DF147" si="85">CA153</f>
        <v>34821.99</v>
      </c>
      <c r="CB147">
        <f t="shared" si="85"/>
        <v>0</v>
      </c>
      <c r="CC147">
        <f t="shared" si="85"/>
        <v>0</v>
      </c>
      <c r="CD147">
        <f t="shared" si="85"/>
        <v>34821.99</v>
      </c>
      <c r="CE147">
        <f t="shared" si="85"/>
        <v>0</v>
      </c>
      <c r="CF147">
        <f t="shared" si="85"/>
        <v>0</v>
      </c>
      <c r="CG147">
        <f t="shared" si="85"/>
        <v>0</v>
      </c>
      <c r="CH147">
        <f t="shared" si="85"/>
        <v>0</v>
      </c>
      <c r="CI147">
        <f t="shared" si="85"/>
        <v>0</v>
      </c>
      <c r="CJ147">
        <f t="shared" si="85"/>
        <v>0</v>
      </c>
      <c r="CK147">
        <f t="shared" si="85"/>
        <v>0</v>
      </c>
      <c r="CL147">
        <f t="shared" si="85"/>
        <v>0</v>
      </c>
      <c r="CM147">
        <f t="shared" si="85"/>
        <v>0</v>
      </c>
      <c r="CN147">
        <f t="shared" si="85"/>
        <v>0</v>
      </c>
      <c r="CO147">
        <f t="shared" si="85"/>
        <v>0</v>
      </c>
      <c r="CP147">
        <f t="shared" si="85"/>
        <v>0</v>
      </c>
      <c r="CQ147">
        <f t="shared" si="85"/>
        <v>0</v>
      </c>
      <c r="CR147">
        <f t="shared" si="85"/>
        <v>0</v>
      </c>
      <c r="CS147">
        <f t="shared" si="85"/>
        <v>0</v>
      </c>
      <c r="CT147">
        <f t="shared" si="85"/>
        <v>0</v>
      </c>
      <c r="CU147">
        <f t="shared" si="85"/>
        <v>0</v>
      </c>
      <c r="CV147">
        <f t="shared" si="85"/>
        <v>0</v>
      </c>
      <c r="CW147">
        <f t="shared" si="85"/>
        <v>0</v>
      </c>
      <c r="CX147">
        <f t="shared" si="85"/>
        <v>0</v>
      </c>
      <c r="CY147">
        <f t="shared" si="85"/>
        <v>0</v>
      </c>
      <c r="CZ147">
        <f t="shared" si="85"/>
        <v>0</v>
      </c>
      <c r="DA147">
        <f t="shared" si="85"/>
        <v>0</v>
      </c>
      <c r="DB147">
        <f t="shared" si="85"/>
        <v>0</v>
      </c>
      <c r="DC147">
        <f t="shared" si="85"/>
        <v>0</v>
      </c>
      <c r="DD147">
        <f t="shared" si="85"/>
        <v>0</v>
      </c>
      <c r="DE147">
        <f t="shared" si="85"/>
        <v>0</v>
      </c>
      <c r="DF147">
        <f t="shared" si="85"/>
        <v>0</v>
      </c>
      <c r="DG147">
        <f t="shared" ref="DG147:EL147" si="86">DG153</f>
        <v>0</v>
      </c>
      <c r="DH147">
        <f t="shared" si="86"/>
        <v>0</v>
      </c>
      <c r="DI147">
        <f t="shared" si="86"/>
        <v>0</v>
      </c>
      <c r="DJ147">
        <f t="shared" si="86"/>
        <v>0</v>
      </c>
      <c r="DK147">
        <f t="shared" si="86"/>
        <v>0</v>
      </c>
      <c r="DL147">
        <f t="shared" si="86"/>
        <v>0</v>
      </c>
      <c r="DM147">
        <f t="shared" si="86"/>
        <v>0</v>
      </c>
      <c r="DN147">
        <f t="shared" si="86"/>
        <v>0</v>
      </c>
      <c r="DO147">
        <f t="shared" si="86"/>
        <v>0</v>
      </c>
      <c r="DP147">
        <f t="shared" si="86"/>
        <v>0</v>
      </c>
      <c r="DQ147">
        <f t="shared" si="86"/>
        <v>0</v>
      </c>
      <c r="DR147">
        <f t="shared" si="86"/>
        <v>0</v>
      </c>
      <c r="DS147">
        <f t="shared" si="86"/>
        <v>0</v>
      </c>
      <c r="DT147">
        <f t="shared" si="86"/>
        <v>0</v>
      </c>
      <c r="DU147">
        <f t="shared" si="86"/>
        <v>0</v>
      </c>
      <c r="DV147">
        <f t="shared" si="86"/>
        <v>0</v>
      </c>
      <c r="DW147">
        <f t="shared" si="86"/>
        <v>0</v>
      </c>
      <c r="DX147">
        <f t="shared" si="86"/>
        <v>0</v>
      </c>
      <c r="DY147">
        <f t="shared" si="86"/>
        <v>0</v>
      </c>
      <c r="DZ147">
        <f t="shared" si="86"/>
        <v>0</v>
      </c>
      <c r="EA147">
        <f t="shared" si="86"/>
        <v>0</v>
      </c>
      <c r="EB147">
        <f t="shared" si="86"/>
        <v>0</v>
      </c>
      <c r="EC147">
        <f t="shared" si="86"/>
        <v>0</v>
      </c>
      <c r="ED147">
        <f t="shared" si="86"/>
        <v>0</v>
      </c>
      <c r="EE147">
        <f t="shared" si="86"/>
        <v>0</v>
      </c>
      <c r="EF147">
        <f t="shared" si="86"/>
        <v>0</v>
      </c>
      <c r="EG147">
        <f t="shared" si="86"/>
        <v>0</v>
      </c>
      <c r="EH147">
        <f t="shared" si="86"/>
        <v>0</v>
      </c>
      <c r="EI147">
        <f t="shared" si="86"/>
        <v>0</v>
      </c>
      <c r="EJ147">
        <f t="shared" si="86"/>
        <v>0</v>
      </c>
      <c r="EK147">
        <f t="shared" si="86"/>
        <v>0</v>
      </c>
      <c r="EL147">
        <f t="shared" si="86"/>
        <v>0</v>
      </c>
      <c r="EM147">
        <f t="shared" ref="EM147:FR147" si="87">EM153</f>
        <v>0</v>
      </c>
      <c r="EN147">
        <f t="shared" si="87"/>
        <v>0</v>
      </c>
      <c r="EO147">
        <f t="shared" si="87"/>
        <v>0</v>
      </c>
      <c r="EP147">
        <f t="shared" si="87"/>
        <v>0</v>
      </c>
      <c r="EQ147">
        <f t="shared" si="87"/>
        <v>0</v>
      </c>
      <c r="ER147">
        <f t="shared" si="87"/>
        <v>0</v>
      </c>
      <c r="ES147">
        <f t="shared" si="87"/>
        <v>0</v>
      </c>
      <c r="ET147">
        <f t="shared" si="87"/>
        <v>0</v>
      </c>
      <c r="EU147">
        <f t="shared" si="87"/>
        <v>0</v>
      </c>
      <c r="EV147">
        <f t="shared" si="87"/>
        <v>0</v>
      </c>
      <c r="EW147">
        <f t="shared" si="87"/>
        <v>0</v>
      </c>
      <c r="EX147">
        <f t="shared" si="87"/>
        <v>0</v>
      </c>
      <c r="EY147">
        <f t="shared" si="87"/>
        <v>0</v>
      </c>
      <c r="EZ147">
        <f t="shared" si="87"/>
        <v>0</v>
      </c>
      <c r="FA147">
        <f t="shared" si="87"/>
        <v>0</v>
      </c>
      <c r="FB147">
        <f t="shared" si="87"/>
        <v>0</v>
      </c>
      <c r="FC147">
        <f t="shared" si="87"/>
        <v>0</v>
      </c>
      <c r="FD147">
        <f t="shared" si="87"/>
        <v>0</v>
      </c>
      <c r="FE147">
        <f t="shared" si="87"/>
        <v>0</v>
      </c>
      <c r="FF147">
        <f t="shared" si="87"/>
        <v>0</v>
      </c>
      <c r="FG147">
        <f t="shared" si="87"/>
        <v>0</v>
      </c>
      <c r="FH147">
        <f t="shared" si="87"/>
        <v>0</v>
      </c>
      <c r="FI147">
        <f t="shared" si="87"/>
        <v>0</v>
      </c>
      <c r="FJ147">
        <f t="shared" si="87"/>
        <v>0</v>
      </c>
      <c r="FK147">
        <f t="shared" si="87"/>
        <v>0</v>
      </c>
      <c r="FL147">
        <f t="shared" si="87"/>
        <v>0</v>
      </c>
      <c r="FM147">
        <f t="shared" si="87"/>
        <v>0</v>
      </c>
      <c r="FN147">
        <f t="shared" si="87"/>
        <v>0</v>
      </c>
      <c r="FO147">
        <f t="shared" si="87"/>
        <v>0</v>
      </c>
      <c r="FP147">
        <f t="shared" si="87"/>
        <v>0</v>
      </c>
      <c r="FQ147">
        <f t="shared" si="87"/>
        <v>0</v>
      </c>
      <c r="FR147">
        <f t="shared" si="87"/>
        <v>0</v>
      </c>
      <c r="FS147">
        <f t="shared" ref="FS147:GX147" si="88">FS153</f>
        <v>0</v>
      </c>
      <c r="FT147">
        <f t="shared" si="88"/>
        <v>0</v>
      </c>
      <c r="FU147">
        <f t="shared" si="88"/>
        <v>0</v>
      </c>
      <c r="FV147">
        <f t="shared" si="88"/>
        <v>0</v>
      </c>
      <c r="FW147">
        <f t="shared" si="88"/>
        <v>0</v>
      </c>
      <c r="FX147">
        <f t="shared" si="88"/>
        <v>0</v>
      </c>
      <c r="FY147">
        <f t="shared" si="88"/>
        <v>0</v>
      </c>
      <c r="FZ147">
        <f t="shared" si="88"/>
        <v>0</v>
      </c>
      <c r="GA147">
        <f t="shared" si="88"/>
        <v>0</v>
      </c>
      <c r="GB147">
        <f t="shared" si="88"/>
        <v>0</v>
      </c>
      <c r="GC147">
        <f t="shared" si="88"/>
        <v>0</v>
      </c>
      <c r="GD147">
        <f t="shared" si="88"/>
        <v>0</v>
      </c>
      <c r="GE147">
        <f t="shared" si="88"/>
        <v>0</v>
      </c>
      <c r="GF147">
        <f t="shared" si="88"/>
        <v>0</v>
      </c>
      <c r="GG147">
        <f t="shared" si="88"/>
        <v>0</v>
      </c>
      <c r="GH147">
        <f t="shared" si="88"/>
        <v>0</v>
      </c>
      <c r="GI147">
        <f t="shared" si="88"/>
        <v>0</v>
      </c>
      <c r="GJ147">
        <f t="shared" si="88"/>
        <v>0</v>
      </c>
      <c r="GK147">
        <f t="shared" si="88"/>
        <v>0</v>
      </c>
      <c r="GL147">
        <f t="shared" si="88"/>
        <v>0</v>
      </c>
      <c r="GM147">
        <f t="shared" si="88"/>
        <v>0</v>
      </c>
      <c r="GN147">
        <f t="shared" si="88"/>
        <v>0</v>
      </c>
      <c r="GO147">
        <f t="shared" si="88"/>
        <v>0</v>
      </c>
      <c r="GP147">
        <f t="shared" si="88"/>
        <v>0</v>
      </c>
      <c r="GQ147">
        <f t="shared" si="88"/>
        <v>0</v>
      </c>
      <c r="GR147">
        <f t="shared" si="88"/>
        <v>0</v>
      </c>
      <c r="GS147">
        <f t="shared" si="88"/>
        <v>0</v>
      </c>
      <c r="GT147">
        <f t="shared" si="88"/>
        <v>0</v>
      </c>
      <c r="GU147">
        <f t="shared" si="88"/>
        <v>0</v>
      </c>
      <c r="GV147">
        <f t="shared" si="88"/>
        <v>0</v>
      </c>
      <c r="GW147">
        <f t="shared" si="88"/>
        <v>0</v>
      </c>
      <c r="GX147">
        <f t="shared" si="88"/>
        <v>0</v>
      </c>
    </row>
    <row r="149" spans="1:245" x14ac:dyDescent="0.2">
      <c r="A149">
        <v>17</v>
      </c>
      <c r="B149">
        <v>1</v>
      </c>
      <c r="C149">
        <f>ROW(SmtRes!A70)</f>
        <v>70</v>
      </c>
      <c r="D149">
        <f>ROW(EtalonRes!A70)</f>
        <v>70</v>
      </c>
      <c r="E149" t="s">
        <v>136</v>
      </c>
      <c r="F149" t="s">
        <v>122</v>
      </c>
      <c r="G149" t="s">
        <v>123</v>
      </c>
      <c r="H149" t="s">
        <v>52</v>
      </c>
      <c r="I149">
        <v>11</v>
      </c>
      <c r="J149">
        <v>0</v>
      </c>
      <c r="K149">
        <v>11</v>
      </c>
      <c r="O149">
        <f>ROUND(CP149,2)</f>
        <v>3288.63</v>
      </c>
      <c r="P149">
        <f>ROUND(CQ149*I149,2)</f>
        <v>0</v>
      </c>
      <c r="Q149">
        <f>ROUND(CR149*I149,2)</f>
        <v>145.75</v>
      </c>
      <c r="R149">
        <f>ROUND(CS149*I149,2)</f>
        <v>0.68</v>
      </c>
      <c r="S149">
        <f>ROUND(CT149*I149,2)</f>
        <v>3142.88</v>
      </c>
      <c r="T149">
        <f>ROUND(CU149*I149,2)</f>
        <v>0</v>
      </c>
      <c r="U149">
        <f>CV149*I149</f>
        <v>5.0599999999999996</v>
      </c>
      <c r="V149">
        <f>CW149*I149</f>
        <v>0</v>
      </c>
      <c r="W149">
        <f>ROUND(CX149*I149,2)</f>
        <v>0</v>
      </c>
      <c r="X149">
        <f t="shared" ref="X149:Y151" si="89">ROUND(CY149,2)</f>
        <v>2200.02</v>
      </c>
      <c r="Y149">
        <f t="shared" si="89"/>
        <v>314.29000000000002</v>
      </c>
      <c r="AA149">
        <v>35364244</v>
      </c>
      <c r="AB149">
        <f>ROUND((AC149+AD149+AF149),6)</f>
        <v>298.96600000000001</v>
      </c>
      <c r="AC149">
        <f>ROUND(((ES149*0)),6)</f>
        <v>0</v>
      </c>
      <c r="AD149">
        <f>ROUND(((((ET149*0.2))-((EU149*0.2)))+AE149),6)</f>
        <v>13.25</v>
      </c>
      <c r="AE149">
        <f>ROUND(((EU149*0.2)),6)</f>
        <v>6.2E-2</v>
      </c>
      <c r="AF149">
        <f>ROUND(((EV149*0.2)),6)</f>
        <v>285.71600000000001</v>
      </c>
      <c r="AG149">
        <f>ROUND((AP149),6)</f>
        <v>0</v>
      </c>
      <c r="AH149">
        <f>((EW149*0.2))</f>
        <v>0.45999999999999996</v>
      </c>
      <c r="AI149">
        <f>((EX149*0.2))</f>
        <v>0</v>
      </c>
      <c r="AJ149">
        <f>(AS149)</f>
        <v>0</v>
      </c>
      <c r="AK149">
        <v>3700.99</v>
      </c>
      <c r="AL149">
        <v>2206.16</v>
      </c>
      <c r="AM149">
        <v>66.25</v>
      </c>
      <c r="AN149">
        <v>0.31</v>
      </c>
      <c r="AO149">
        <v>1428.58</v>
      </c>
      <c r="AP149">
        <v>0</v>
      </c>
      <c r="AQ149">
        <v>2.2999999999999998</v>
      </c>
      <c r="AR149">
        <v>0</v>
      </c>
      <c r="AS149">
        <v>0</v>
      </c>
      <c r="AT149">
        <v>70</v>
      </c>
      <c r="AU149">
        <v>10</v>
      </c>
      <c r="AV149">
        <v>1</v>
      </c>
      <c r="AW149">
        <v>1</v>
      </c>
      <c r="AZ149">
        <v>1</v>
      </c>
      <c r="BA149">
        <v>1</v>
      </c>
      <c r="BB149">
        <v>1</v>
      </c>
      <c r="BC149">
        <v>1</v>
      </c>
      <c r="BD149" t="s">
        <v>3</v>
      </c>
      <c r="BE149" t="s">
        <v>3</v>
      </c>
      <c r="BF149" t="s">
        <v>3</v>
      </c>
      <c r="BG149" t="s">
        <v>3</v>
      </c>
      <c r="BH149">
        <v>0</v>
      </c>
      <c r="BI149">
        <v>4</v>
      </c>
      <c r="BJ149" t="s">
        <v>124</v>
      </c>
      <c r="BM149">
        <v>0</v>
      </c>
      <c r="BN149">
        <v>0</v>
      </c>
      <c r="BO149" t="s">
        <v>3</v>
      </c>
      <c r="BP149">
        <v>0</v>
      </c>
      <c r="BQ149">
        <v>1</v>
      </c>
      <c r="BR149">
        <v>0</v>
      </c>
      <c r="BS149">
        <v>1</v>
      </c>
      <c r="BT149">
        <v>1</v>
      </c>
      <c r="BU149">
        <v>1</v>
      </c>
      <c r="BV149">
        <v>1</v>
      </c>
      <c r="BW149">
        <v>1</v>
      </c>
      <c r="BX149">
        <v>1</v>
      </c>
      <c r="BY149" t="s">
        <v>3</v>
      </c>
      <c r="BZ149">
        <v>70</v>
      </c>
      <c r="CA149">
        <v>10</v>
      </c>
      <c r="CB149" t="s">
        <v>3</v>
      </c>
      <c r="CE149">
        <v>0</v>
      </c>
      <c r="CF149">
        <v>0</v>
      </c>
      <c r="CG149">
        <v>0</v>
      </c>
      <c r="CM149">
        <v>0</v>
      </c>
      <c r="CN149" t="s">
        <v>1130</v>
      </c>
      <c r="CO149">
        <v>0</v>
      </c>
      <c r="CP149">
        <f>(P149+Q149+S149)</f>
        <v>3288.63</v>
      </c>
      <c r="CQ149">
        <f>(AC149*BC149*AW149)</f>
        <v>0</v>
      </c>
      <c r="CR149">
        <f>(((((ET149*0.2))*BB149-((EU149*0.2))*BS149)+AE149*BS149)*AV149)</f>
        <v>13.25</v>
      </c>
      <c r="CS149">
        <f>(AE149*BS149*AV149)</f>
        <v>6.2E-2</v>
      </c>
      <c r="CT149">
        <f>(AF149*BA149*AV149)</f>
        <v>285.71600000000001</v>
      </c>
      <c r="CU149">
        <f>AG149</f>
        <v>0</v>
      </c>
      <c r="CV149">
        <f>(AH149*AV149)</f>
        <v>0.45999999999999996</v>
      </c>
      <c r="CW149">
        <f t="shared" ref="CW149:CX151" si="90">AI149</f>
        <v>0</v>
      </c>
      <c r="CX149">
        <f t="shared" si="90"/>
        <v>0</v>
      </c>
      <c r="CY149">
        <f>((S149*BZ149)/100)</f>
        <v>2200.0160000000001</v>
      </c>
      <c r="CZ149">
        <f>((S149*CA149)/100)</f>
        <v>314.28800000000001</v>
      </c>
      <c r="DB149">
        <v>4</v>
      </c>
      <c r="DC149" t="s">
        <v>3</v>
      </c>
      <c r="DD149" t="s">
        <v>54</v>
      </c>
      <c r="DE149" t="s">
        <v>55</v>
      </c>
      <c r="DF149" t="s">
        <v>55</v>
      </c>
      <c r="DG149" t="s">
        <v>55</v>
      </c>
      <c r="DH149" t="s">
        <v>3</v>
      </c>
      <c r="DI149" t="s">
        <v>55</v>
      </c>
      <c r="DJ149" t="s">
        <v>55</v>
      </c>
      <c r="DK149" t="s">
        <v>3</v>
      </c>
      <c r="DL149" t="s">
        <v>3</v>
      </c>
      <c r="DM149" t="s">
        <v>3</v>
      </c>
      <c r="DN149">
        <v>0</v>
      </c>
      <c r="DO149">
        <v>0</v>
      </c>
      <c r="DP149">
        <v>1</v>
      </c>
      <c r="DQ149">
        <v>1</v>
      </c>
      <c r="DU149">
        <v>1010</v>
      </c>
      <c r="DV149" t="s">
        <v>52</v>
      </c>
      <c r="DW149" t="s">
        <v>52</v>
      </c>
      <c r="DX149">
        <v>1</v>
      </c>
      <c r="DZ149" t="s">
        <v>3</v>
      </c>
      <c r="EA149" t="s">
        <v>3</v>
      </c>
      <c r="EB149" t="s">
        <v>3</v>
      </c>
      <c r="EC149" t="s">
        <v>3</v>
      </c>
      <c r="EE149">
        <v>35096056</v>
      </c>
      <c r="EF149">
        <v>1</v>
      </c>
      <c r="EG149" t="s">
        <v>20</v>
      </c>
      <c r="EH149">
        <v>0</v>
      </c>
      <c r="EI149" t="s">
        <v>3</v>
      </c>
      <c r="EJ149">
        <v>4</v>
      </c>
      <c r="EK149">
        <v>0</v>
      </c>
      <c r="EL149" t="s">
        <v>21</v>
      </c>
      <c r="EM149" t="s">
        <v>22</v>
      </c>
      <c r="EO149" t="s">
        <v>56</v>
      </c>
      <c r="EQ149">
        <v>0</v>
      </c>
      <c r="ER149">
        <v>3700.99</v>
      </c>
      <c r="ES149">
        <v>2206.16</v>
      </c>
      <c r="ET149">
        <v>66.25</v>
      </c>
      <c r="EU149">
        <v>0.31</v>
      </c>
      <c r="EV149">
        <v>1428.58</v>
      </c>
      <c r="EW149">
        <v>2.2999999999999998</v>
      </c>
      <c r="EX149">
        <v>0</v>
      </c>
      <c r="EY149">
        <v>0</v>
      </c>
      <c r="FQ149">
        <v>0</v>
      </c>
      <c r="FR149">
        <v>0</v>
      </c>
      <c r="FS149">
        <v>0</v>
      </c>
      <c r="FX149">
        <v>70</v>
      </c>
      <c r="FY149">
        <v>10</v>
      </c>
      <c r="GA149" t="s">
        <v>3</v>
      </c>
      <c r="GD149">
        <v>0</v>
      </c>
      <c r="GF149">
        <v>845110403</v>
      </c>
      <c r="GG149">
        <v>2</v>
      </c>
      <c r="GH149">
        <v>1</v>
      </c>
      <c r="GI149">
        <v>-2</v>
      </c>
      <c r="GJ149">
        <v>0</v>
      </c>
      <c r="GK149">
        <f>ROUND(R149*(R12)/100,2)</f>
        <v>0.73</v>
      </c>
      <c r="GL149">
        <f>ROUND(IF(AND(BH149=3,BI149=3,FS149&lt;&gt;0),P149,0),2)</f>
        <v>0</v>
      </c>
      <c r="GM149">
        <f>ROUND(O149+X149+Y149+GK149,2)+GX149</f>
        <v>5803.67</v>
      </c>
      <c r="GN149">
        <f>IF(OR(BI149=0,BI149=1),GM149-GX149,0)</f>
        <v>0</v>
      </c>
      <c r="GO149">
        <f>IF(BI149=2,GM149-GX149,0)</f>
        <v>0</v>
      </c>
      <c r="GP149">
        <f>IF(BI149=4,GM149-GX149,0)</f>
        <v>5803.67</v>
      </c>
      <c r="GR149">
        <v>0</v>
      </c>
      <c r="GS149">
        <v>3</v>
      </c>
      <c r="GT149">
        <v>0</v>
      </c>
      <c r="GU149" t="s">
        <v>3</v>
      </c>
      <c r="GV149">
        <f>ROUND((GT149),6)</f>
        <v>0</v>
      </c>
      <c r="GW149">
        <v>1</v>
      </c>
      <c r="GX149">
        <f>ROUND(HC149*I149,2)</f>
        <v>0</v>
      </c>
      <c r="HA149">
        <v>0</v>
      </c>
      <c r="HB149">
        <v>0</v>
      </c>
      <c r="HC149">
        <f>GV149*GW149</f>
        <v>0</v>
      </c>
      <c r="HE149" t="s">
        <v>3</v>
      </c>
      <c r="HF149" t="s">
        <v>3</v>
      </c>
      <c r="HM149" t="s">
        <v>3</v>
      </c>
      <c r="HN149" t="s">
        <v>3</v>
      </c>
      <c r="HO149" t="s">
        <v>3</v>
      </c>
      <c r="HP149" t="s">
        <v>3</v>
      </c>
      <c r="HQ149" t="s">
        <v>3</v>
      </c>
      <c r="HS149">
        <v>0</v>
      </c>
      <c r="IK149">
        <v>0</v>
      </c>
    </row>
    <row r="150" spans="1:245" x14ac:dyDescent="0.2">
      <c r="A150">
        <v>17</v>
      </c>
      <c r="B150">
        <v>1</v>
      </c>
      <c r="C150">
        <f>ROW(SmtRes!A75)</f>
        <v>75</v>
      </c>
      <c r="D150">
        <f>ROW(EtalonRes!A75)</f>
        <v>75</v>
      </c>
      <c r="E150" t="s">
        <v>137</v>
      </c>
      <c r="F150" t="s">
        <v>122</v>
      </c>
      <c r="G150" t="s">
        <v>126</v>
      </c>
      <c r="H150" t="s">
        <v>52</v>
      </c>
      <c r="I150">
        <v>11</v>
      </c>
      <c r="J150">
        <v>0</v>
      </c>
      <c r="K150">
        <v>11</v>
      </c>
      <c r="O150">
        <f>ROUND(CP150,2)</f>
        <v>40710.89</v>
      </c>
      <c r="P150">
        <f>ROUND(CQ150*I150,2)</f>
        <v>24267.759999999998</v>
      </c>
      <c r="Q150">
        <f>ROUND(CR150*I150,2)</f>
        <v>728.75</v>
      </c>
      <c r="R150">
        <f>ROUND(CS150*I150,2)</f>
        <v>3.41</v>
      </c>
      <c r="S150">
        <f>ROUND(CT150*I150,2)</f>
        <v>15714.38</v>
      </c>
      <c r="T150">
        <f>ROUND(CU150*I150,2)</f>
        <v>0</v>
      </c>
      <c r="U150">
        <f>CV150*I150</f>
        <v>25.299999999999997</v>
      </c>
      <c r="V150">
        <f>CW150*I150</f>
        <v>0</v>
      </c>
      <c r="W150">
        <f>ROUND(CX150*I150,2)</f>
        <v>0</v>
      </c>
      <c r="X150">
        <f t="shared" si="89"/>
        <v>11000.07</v>
      </c>
      <c r="Y150">
        <f t="shared" si="89"/>
        <v>1571.44</v>
      </c>
      <c r="AA150">
        <v>35364244</v>
      </c>
      <c r="AB150">
        <f>ROUND((AC150+AD150+AF150),6)</f>
        <v>3700.99</v>
      </c>
      <c r="AC150">
        <f>ROUND((ES150),6)</f>
        <v>2206.16</v>
      </c>
      <c r="AD150">
        <f>ROUND((((ET150)-(EU150))+AE150),6)</f>
        <v>66.25</v>
      </c>
      <c r="AE150">
        <f>ROUND((EU150),6)</f>
        <v>0.31</v>
      </c>
      <c r="AF150">
        <f>ROUND((EV150),6)</f>
        <v>1428.58</v>
      </c>
      <c r="AG150">
        <f>ROUND((AP150),6)</f>
        <v>0</v>
      </c>
      <c r="AH150">
        <f>(EW150)</f>
        <v>2.2999999999999998</v>
      </c>
      <c r="AI150">
        <f>(EX150)</f>
        <v>0</v>
      </c>
      <c r="AJ150">
        <f>(AS150)</f>
        <v>0</v>
      </c>
      <c r="AK150">
        <v>3700.99</v>
      </c>
      <c r="AL150">
        <v>2206.16</v>
      </c>
      <c r="AM150">
        <v>66.25</v>
      </c>
      <c r="AN150">
        <v>0.31</v>
      </c>
      <c r="AO150">
        <v>1428.58</v>
      </c>
      <c r="AP150">
        <v>0</v>
      </c>
      <c r="AQ150">
        <v>2.2999999999999998</v>
      </c>
      <c r="AR150">
        <v>0</v>
      </c>
      <c r="AS150">
        <v>0</v>
      </c>
      <c r="AT150">
        <v>70</v>
      </c>
      <c r="AU150">
        <v>10</v>
      </c>
      <c r="AV150">
        <v>1</v>
      </c>
      <c r="AW150">
        <v>1</v>
      </c>
      <c r="AZ150">
        <v>1</v>
      </c>
      <c r="BA150">
        <v>1</v>
      </c>
      <c r="BB150">
        <v>1</v>
      </c>
      <c r="BC150">
        <v>1</v>
      </c>
      <c r="BD150" t="s">
        <v>3</v>
      </c>
      <c r="BE150" t="s">
        <v>3</v>
      </c>
      <c r="BF150" t="s">
        <v>3</v>
      </c>
      <c r="BG150" t="s">
        <v>3</v>
      </c>
      <c r="BH150">
        <v>0</v>
      </c>
      <c r="BI150">
        <v>4</v>
      </c>
      <c r="BJ150" t="s">
        <v>124</v>
      </c>
      <c r="BM150">
        <v>0</v>
      </c>
      <c r="BN150">
        <v>0</v>
      </c>
      <c r="BO150" t="s">
        <v>3</v>
      </c>
      <c r="BP150">
        <v>0</v>
      </c>
      <c r="BQ150">
        <v>1</v>
      </c>
      <c r="BR150">
        <v>0</v>
      </c>
      <c r="BS150">
        <v>1</v>
      </c>
      <c r="BT150">
        <v>1</v>
      </c>
      <c r="BU150">
        <v>1</v>
      </c>
      <c r="BV150">
        <v>1</v>
      </c>
      <c r="BW150">
        <v>1</v>
      </c>
      <c r="BX150">
        <v>1</v>
      </c>
      <c r="BY150" t="s">
        <v>3</v>
      </c>
      <c r="BZ150">
        <v>70</v>
      </c>
      <c r="CA150">
        <v>10</v>
      </c>
      <c r="CB150" t="s">
        <v>3</v>
      </c>
      <c r="CE150">
        <v>0</v>
      </c>
      <c r="CF150">
        <v>0</v>
      </c>
      <c r="CG150">
        <v>0</v>
      </c>
      <c r="CM150">
        <v>0</v>
      </c>
      <c r="CN150" t="s">
        <v>3</v>
      </c>
      <c r="CO150">
        <v>0</v>
      </c>
      <c r="CP150">
        <f>(P150+Q150+S150)</f>
        <v>40710.89</v>
      </c>
      <c r="CQ150">
        <f>(AC150*BC150*AW150)</f>
        <v>2206.16</v>
      </c>
      <c r="CR150">
        <f>((((ET150)*BB150-(EU150)*BS150)+AE150*BS150)*AV150)</f>
        <v>66.25</v>
      </c>
      <c r="CS150">
        <f>(AE150*BS150*AV150)</f>
        <v>0.31</v>
      </c>
      <c r="CT150">
        <f>(AF150*BA150*AV150)</f>
        <v>1428.58</v>
      </c>
      <c r="CU150">
        <f>AG150</f>
        <v>0</v>
      </c>
      <c r="CV150">
        <f>(AH150*AV150)</f>
        <v>2.2999999999999998</v>
      </c>
      <c r="CW150">
        <f t="shared" si="90"/>
        <v>0</v>
      </c>
      <c r="CX150">
        <f t="shared" si="90"/>
        <v>0</v>
      </c>
      <c r="CY150">
        <f>((S150*BZ150)/100)</f>
        <v>11000.065999999999</v>
      </c>
      <c r="CZ150">
        <f>((S150*CA150)/100)</f>
        <v>1571.4379999999999</v>
      </c>
      <c r="DC150" t="s">
        <v>3</v>
      </c>
      <c r="DD150" t="s">
        <v>3</v>
      </c>
      <c r="DE150" t="s">
        <v>3</v>
      </c>
      <c r="DF150" t="s">
        <v>3</v>
      </c>
      <c r="DG150" t="s">
        <v>3</v>
      </c>
      <c r="DH150" t="s">
        <v>3</v>
      </c>
      <c r="DI150" t="s">
        <v>3</v>
      </c>
      <c r="DJ150" t="s">
        <v>3</v>
      </c>
      <c r="DK150" t="s">
        <v>3</v>
      </c>
      <c r="DL150" t="s">
        <v>3</v>
      </c>
      <c r="DM150" t="s">
        <v>3</v>
      </c>
      <c r="DN150">
        <v>0</v>
      </c>
      <c r="DO150">
        <v>0</v>
      </c>
      <c r="DP150">
        <v>1</v>
      </c>
      <c r="DQ150">
        <v>1</v>
      </c>
      <c r="DU150">
        <v>1010</v>
      </c>
      <c r="DV150" t="s">
        <v>52</v>
      </c>
      <c r="DW150" t="s">
        <v>52</v>
      </c>
      <c r="DX150">
        <v>1</v>
      </c>
      <c r="DZ150" t="s">
        <v>3</v>
      </c>
      <c r="EA150" t="s">
        <v>3</v>
      </c>
      <c r="EB150" t="s">
        <v>3</v>
      </c>
      <c r="EC150" t="s">
        <v>3</v>
      </c>
      <c r="EE150">
        <v>35096056</v>
      </c>
      <c r="EF150">
        <v>1</v>
      </c>
      <c r="EG150" t="s">
        <v>20</v>
      </c>
      <c r="EH150">
        <v>0</v>
      </c>
      <c r="EI150" t="s">
        <v>3</v>
      </c>
      <c r="EJ150">
        <v>4</v>
      </c>
      <c r="EK150">
        <v>0</v>
      </c>
      <c r="EL150" t="s">
        <v>21</v>
      </c>
      <c r="EM150" t="s">
        <v>22</v>
      </c>
      <c r="EO150" t="s">
        <v>3</v>
      </c>
      <c r="EQ150">
        <v>0</v>
      </c>
      <c r="ER150">
        <v>3700.99</v>
      </c>
      <c r="ES150">
        <v>2206.16</v>
      </c>
      <c r="ET150">
        <v>66.25</v>
      </c>
      <c r="EU150">
        <v>0.31</v>
      </c>
      <c r="EV150">
        <v>1428.58</v>
      </c>
      <c r="EW150">
        <v>2.2999999999999998</v>
      </c>
      <c r="EX150">
        <v>0</v>
      </c>
      <c r="EY150">
        <v>0</v>
      </c>
      <c r="FQ150">
        <v>0</v>
      </c>
      <c r="FR150">
        <v>0</v>
      </c>
      <c r="FS150">
        <v>0</v>
      </c>
      <c r="FX150">
        <v>70</v>
      </c>
      <c r="FY150">
        <v>10</v>
      </c>
      <c r="GA150" t="s">
        <v>3</v>
      </c>
      <c r="GD150">
        <v>0</v>
      </c>
      <c r="GF150">
        <v>-1068314092</v>
      </c>
      <c r="GG150">
        <v>2</v>
      </c>
      <c r="GH150">
        <v>1</v>
      </c>
      <c r="GI150">
        <v>-2</v>
      </c>
      <c r="GJ150">
        <v>0</v>
      </c>
      <c r="GK150">
        <f>ROUND(R150*(R12)/100,2)</f>
        <v>3.68</v>
      </c>
      <c r="GL150">
        <f>ROUND(IF(AND(BH150=3,BI150=3,FS150&lt;&gt;0),P150,0),2)</f>
        <v>0</v>
      </c>
      <c r="GM150">
        <f>ROUND(O150+X150+Y150+GK150,2)+GX150</f>
        <v>53286.080000000002</v>
      </c>
      <c r="GN150">
        <f>IF(OR(BI150=0,BI150=1),GM150-GX150,0)</f>
        <v>0</v>
      </c>
      <c r="GO150">
        <f>IF(BI150=2,GM150-GX150,0)</f>
        <v>0</v>
      </c>
      <c r="GP150">
        <f>IF(BI150=4,GM150-GX150,0)</f>
        <v>53286.080000000002</v>
      </c>
      <c r="GR150">
        <v>0</v>
      </c>
      <c r="GS150">
        <v>3</v>
      </c>
      <c r="GT150">
        <v>0</v>
      </c>
      <c r="GU150" t="s">
        <v>3</v>
      </c>
      <c r="GV150">
        <f>ROUND((GT150),6)</f>
        <v>0</v>
      </c>
      <c r="GW150">
        <v>1</v>
      </c>
      <c r="GX150">
        <f>ROUND(HC150*I150,2)</f>
        <v>0</v>
      </c>
      <c r="HA150">
        <v>0</v>
      </c>
      <c r="HB150">
        <v>0</v>
      </c>
      <c r="HC150">
        <f>GV150*GW150</f>
        <v>0</v>
      </c>
      <c r="HE150" t="s">
        <v>3</v>
      </c>
      <c r="HF150" t="s">
        <v>3</v>
      </c>
      <c r="HM150" t="s">
        <v>3</v>
      </c>
      <c r="HN150" t="s">
        <v>3</v>
      </c>
      <c r="HO150" t="s">
        <v>3</v>
      </c>
      <c r="HP150" t="s">
        <v>3</v>
      </c>
      <c r="HQ150" t="s">
        <v>3</v>
      </c>
      <c r="HS150">
        <v>0</v>
      </c>
      <c r="IK150">
        <v>0</v>
      </c>
    </row>
    <row r="151" spans="1:245" x14ac:dyDescent="0.2">
      <c r="A151">
        <v>18</v>
      </c>
      <c r="B151">
        <v>1</v>
      </c>
      <c r="C151">
        <v>75</v>
      </c>
      <c r="E151" t="s">
        <v>138</v>
      </c>
      <c r="F151" t="s">
        <v>128</v>
      </c>
      <c r="G151" t="s">
        <v>129</v>
      </c>
      <c r="H151" t="s">
        <v>52</v>
      </c>
      <c r="I151">
        <f>I150*J151</f>
        <v>-11</v>
      </c>
      <c r="J151">
        <v>-1</v>
      </c>
      <c r="K151">
        <v>-1</v>
      </c>
      <c r="O151">
        <f>ROUND(CP151,2)</f>
        <v>-24267.759999999998</v>
      </c>
      <c r="P151">
        <f>ROUND(CQ151*I151,2)</f>
        <v>-24267.759999999998</v>
      </c>
      <c r="Q151">
        <f>ROUND(CR151*I151,2)</f>
        <v>0</v>
      </c>
      <c r="R151">
        <f>ROUND(CS151*I151,2)</f>
        <v>0</v>
      </c>
      <c r="S151">
        <f>ROUND(CT151*I151,2)</f>
        <v>0</v>
      </c>
      <c r="T151">
        <f>ROUND(CU151*I151,2)</f>
        <v>0</v>
      </c>
      <c r="U151">
        <f>CV151*I151</f>
        <v>0</v>
      </c>
      <c r="V151">
        <f>CW151*I151</f>
        <v>0</v>
      </c>
      <c r="W151">
        <f>ROUND(CX151*I151,2)</f>
        <v>0</v>
      </c>
      <c r="X151">
        <f t="shared" si="89"/>
        <v>0</v>
      </c>
      <c r="Y151">
        <f t="shared" si="89"/>
        <v>0</v>
      </c>
      <c r="AA151">
        <v>35364244</v>
      </c>
      <c r="AB151">
        <f>ROUND((AC151+AD151+AF151),6)</f>
        <v>2206.16</v>
      </c>
      <c r="AC151">
        <f>ROUND((ES151),6)</f>
        <v>2206.16</v>
      </c>
      <c r="AD151">
        <f>ROUND((((ET151)-(EU151))+AE151),6)</f>
        <v>0</v>
      </c>
      <c r="AE151">
        <f>ROUND((EU151),6)</f>
        <v>0</v>
      </c>
      <c r="AF151">
        <f>ROUND((EV151),6)</f>
        <v>0</v>
      </c>
      <c r="AG151">
        <f>ROUND((AP151),6)</f>
        <v>0</v>
      </c>
      <c r="AH151">
        <f>(EW151)</f>
        <v>0</v>
      </c>
      <c r="AI151">
        <f>(EX151)</f>
        <v>0</v>
      </c>
      <c r="AJ151">
        <f>(AS151)</f>
        <v>0</v>
      </c>
      <c r="AK151">
        <v>2206.16</v>
      </c>
      <c r="AL151">
        <v>2206.16</v>
      </c>
      <c r="AM151">
        <v>0</v>
      </c>
      <c r="AN151">
        <v>0</v>
      </c>
      <c r="AO151">
        <v>0</v>
      </c>
      <c r="AP151">
        <v>0</v>
      </c>
      <c r="AQ151">
        <v>0</v>
      </c>
      <c r="AR151">
        <v>0</v>
      </c>
      <c r="AS151">
        <v>0</v>
      </c>
      <c r="AT151">
        <v>70</v>
      </c>
      <c r="AU151">
        <v>10</v>
      </c>
      <c r="AV151">
        <v>1</v>
      </c>
      <c r="AW151">
        <v>1</v>
      </c>
      <c r="AZ151">
        <v>1</v>
      </c>
      <c r="BA151">
        <v>1</v>
      </c>
      <c r="BB151">
        <v>1</v>
      </c>
      <c r="BC151">
        <v>1</v>
      </c>
      <c r="BD151" t="s">
        <v>3</v>
      </c>
      <c r="BE151" t="s">
        <v>3</v>
      </c>
      <c r="BF151" t="s">
        <v>3</v>
      </c>
      <c r="BG151" t="s">
        <v>3</v>
      </c>
      <c r="BH151">
        <v>3</v>
      </c>
      <c r="BI151">
        <v>4</v>
      </c>
      <c r="BJ151" t="s">
        <v>130</v>
      </c>
      <c r="BM151">
        <v>0</v>
      </c>
      <c r="BN151">
        <v>0</v>
      </c>
      <c r="BO151" t="s">
        <v>3</v>
      </c>
      <c r="BP151">
        <v>0</v>
      </c>
      <c r="BQ151">
        <v>1</v>
      </c>
      <c r="BR151">
        <v>1</v>
      </c>
      <c r="BS151">
        <v>1</v>
      </c>
      <c r="BT151">
        <v>1</v>
      </c>
      <c r="BU151">
        <v>1</v>
      </c>
      <c r="BV151">
        <v>1</v>
      </c>
      <c r="BW151">
        <v>1</v>
      </c>
      <c r="BX151">
        <v>1</v>
      </c>
      <c r="BY151" t="s">
        <v>3</v>
      </c>
      <c r="BZ151">
        <v>70</v>
      </c>
      <c r="CA151">
        <v>10</v>
      </c>
      <c r="CB151" t="s">
        <v>3</v>
      </c>
      <c r="CE151">
        <v>0</v>
      </c>
      <c r="CF151">
        <v>0</v>
      </c>
      <c r="CG151">
        <v>0</v>
      </c>
      <c r="CM151">
        <v>0</v>
      </c>
      <c r="CN151" t="s">
        <v>3</v>
      </c>
      <c r="CO151">
        <v>0</v>
      </c>
      <c r="CP151">
        <f>(P151+Q151+S151)</f>
        <v>-24267.759999999998</v>
      </c>
      <c r="CQ151">
        <f>(AC151*BC151*AW151)</f>
        <v>2206.16</v>
      </c>
      <c r="CR151">
        <f>((((ET151)*BB151-(EU151)*BS151)+AE151*BS151)*AV151)</f>
        <v>0</v>
      </c>
      <c r="CS151">
        <f>(AE151*BS151*AV151)</f>
        <v>0</v>
      </c>
      <c r="CT151">
        <f>(AF151*BA151*AV151)</f>
        <v>0</v>
      </c>
      <c r="CU151">
        <f>AG151</f>
        <v>0</v>
      </c>
      <c r="CV151">
        <f>(AH151*AV151)</f>
        <v>0</v>
      </c>
      <c r="CW151">
        <f t="shared" si="90"/>
        <v>0</v>
      </c>
      <c r="CX151">
        <f t="shared" si="90"/>
        <v>0</v>
      </c>
      <c r="CY151">
        <f>((S151*BZ151)/100)</f>
        <v>0</v>
      </c>
      <c r="CZ151">
        <f>((S151*CA151)/100)</f>
        <v>0</v>
      </c>
      <c r="DC151" t="s">
        <v>3</v>
      </c>
      <c r="DD151" t="s">
        <v>3</v>
      </c>
      <c r="DE151" t="s">
        <v>3</v>
      </c>
      <c r="DF151" t="s">
        <v>3</v>
      </c>
      <c r="DG151" t="s">
        <v>3</v>
      </c>
      <c r="DH151" t="s">
        <v>3</v>
      </c>
      <c r="DI151" t="s">
        <v>3</v>
      </c>
      <c r="DJ151" t="s">
        <v>3</v>
      </c>
      <c r="DK151" t="s">
        <v>3</v>
      </c>
      <c r="DL151" t="s">
        <v>3</v>
      </c>
      <c r="DM151" t="s">
        <v>3</v>
      </c>
      <c r="DN151">
        <v>0</v>
      </c>
      <c r="DO151">
        <v>0</v>
      </c>
      <c r="DP151">
        <v>1</v>
      </c>
      <c r="DQ151">
        <v>1</v>
      </c>
      <c r="DU151">
        <v>1010</v>
      </c>
      <c r="DV151" t="s">
        <v>52</v>
      </c>
      <c r="DW151" t="s">
        <v>52</v>
      </c>
      <c r="DX151">
        <v>1</v>
      </c>
      <c r="DZ151" t="s">
        <v>3</v>
      </c>
      <c r="EA151" t="s">
        <v>3</v>
      </c>
      <c r="EB151" t="s">
        <v>3</v>
      </c>
      <c r="EC151" t="s">
        <v>3</v>
      </c>
      <c r="EE151">
        <v>35096056</v>
      </c>
      <c r="EF151">
        <v>1</v>
      </c>
      <c r="EG151" t="s">
        <v>20</v>
      </c>
      <c r="EH151">
        <v>0</v>
      </c>
      <c r="EI151" t="s">
        <v>3</v>
      </c>
      <c r="EJ151">
        <v>4</v>
      </c>
      <c r="EK151">
        <v>0</v>
      </c>
      <c r="EL151" t="s">
        <v>21</v>
      </c>
      <c r="EM151" t="s">
        <v>22</v>
      </c>
      <c r="EO151" t="s">
        <v>3</v>
      </c>
      <c r="EQ151">
        <v>0</v>
      </c>
      <c r="ER151">
        <v>2206.16</v>
      </c>
      <c r="ES151">
        <v>2206.16</v>
      </c>
      <c r="ET151">
        <v>0</v>
      </c>
      <c r="EU151">
        <v>0</v>
      </c>
      <c r="EV151">
        <v>0</v>
      </c>
      <c r="EW151">
        <v>0</v>
      </c>
      <c r="EX151">
        <v>0</v>
      </c>
      <c r="FQ151">
        <v>0</v>
      </c>
      <c r="FR151">
        <v>0</v>
      </c>
      <c r="FS151">
        <v>0</v>
      </c>
      <c r="FX151">
        <v>70</v>
      </c>
      <c r="FY151">
        <v>10</v>
      </c>
      <c r="GA151" t="s">
        <v>3</v>
      </c>
      <c r="GD151">
        <v>0</v>
      </c>
      <c r="GF151">
        <v>-2080535723</v>
      </c>
      <c r="GG151">
        <v>2</v>
      </c>
      <c r="GH151">
        <v>1</v>
      </c>
      <c r="GI151">
        <v>-2</v>
      </c>
      <c r="GJ151">
        <v>0</v>
      </c>
      <c r="GK151">
        <f>ROUND(R151*(R12)/100,2)</f>
        <v>0</v>
      </c>
      <c r="GL151">
        <f>ROUND(IF(AND(BH151=3,BI151=3,FS151&lt;&gt;0),P151,0),2)</f>
        <v>0</v>
      </c>
      <c r="GM151">
        <f>ROUND(O151+X151+Y151+GK151,2)+GX151</f>
        <v>-24267.759999999998</v>
      </c>
      <c r="GN151">
        <f>IF(OR(BI151=0,BI151=1),GM151-GX151,0)</f>
        <v>0</v>
      </c>
      <c r="GO151">
        <f>IF(BI151=2,GM151-GX151,0)</f>
        <v>0</v>
      </c>
      <c r="GP151">
        <f>IF(BI151=4,GM151-GX151,0)</f>
        <v>-24267.759999999998</v>
      </c>
      <c r="GR151">
        <v>0</v>
      </c>
      <c r="GS151">
        <v>3</v>
      </c>
      <c r="GT151">
        <v>0</v>
      </c>
      <c r="GU151" t="s">
        <v>3</v>
      </c>
      <c r="GV151">
        <f>ROUND((GT151),6)</f>
        <v>0</v>
      </c>
      <c r="GW151">
        <v>1</v>
      </c>
      <c r="GX151">
        <f>ROUND(HC151*I151,2)</f>
        <v>0</v>
      </c>
      <c r="HA151">
        <v>0</v>
      </c>
      <c r="HB151">
        <v>0</v>
      </c>
      <c r="HC151">
        <f>GV151*GW151</f>
        <v>0</v>
      </c>
      <c r="HE151" t="s">
        <v>3</v>
      </c>
      <c r="HF151" t="s">
        <v>3</v>
      </c>
      <c r="HM151" t="s">
        <v>3</v>
      </c>
      <c r="HN151" t="s">
        <v>3</v>
      </c>
      <c r="HO151" t="s">
        <v>3</v>
      </c>
      <c r="HP151" t="s">
        <v>3</v>
      </c>
      <c r="HQ151" t="s">
        <v>3</v>
      </c>
      <c r="HS151">
        <v>0</v>
      </c>
      <c r="IK151">
        <v>0</v>
      </c>
    </row>
    <row r="153" spans="1:245" x14ac:dyDescent="0.2">
      <c r="A153">
        <v>51</v>
      </c>
      <c r="B153">
        <f>B145</f>
        <v>1</v>
      </c>
      <c r="C153">
        <f>A145</f>
        <v>4</v>
      </c>
      <c r="D153">
        <f>ROW(A145)</f>
        <v>145</v>
      </c>
      <c r="F153" t="str">
        <f>IF(F145&lt;&gt;"",F145,"")</f>
        <v>Новый раздел</v>
      </c>
      <c r="G153" t="str">
        <f>IF(G145&lt;&gt;"",G145,"")</f>
        <v>Электрощит РЩ (актовый зал)</v>
      </c>
      <c r="H153">
        <v>0</v>
      </c>
      <c r="O153">
        <f t="shared" ref="O153:T153" si="91">ROUND(AB153,2)</f>
        <v>19731.759999999998</v>
      </c>
      <c r="P153">
        <f t="shared" si="91"/>
        <v>0</v>
      </c>
      <c r="Q153">
        <f t="shared" si="91"/>
        <v>874.5</v>
      </c>
      <c r="R153">
        <f t="shared" si="91"/>
        <v>4.09</v>
      </c>
      <c r="S153">
        <f t="shared" si="91"/>
        <v>18857.259999999998</v>
      </c>
      <c r="T153">
        <f t="shared" si="91"/>
        <v>0</v>
      </c>
      <c r="U153">
        <f>AH153</f>
        <v>30.359999999999996</v>
      </c>
      <c r="V153">
        <f>AI153</f>
        <v>0</v>
      </c>
      <c r="W153">
        <f>ROUND(AJ153,2)</f>
        <v>0</v>
      </c>
      <c r="X153">
        <f>ROUND(AK153,2)</f>
        <v>13200.09</v>
      </c>
      <c r="Y153">
        <f>ROUND(AL153,2)</f>
        <v>1885.73</v>
      </c>
      <c r="AB153">
        <f>ROUND(SUMIF(AA149:AA151,"=35364244",O149:O151),2)</f>
        <v>19731.759999999998</v>
      </c>
      <c r="AC153">
        <f>ROUND(SUMIF(AA149:AA151,"=35364244",P149:P151),2)</f>
        <v>0</v>
      </c>
      <c r="AD153">
        <f>ROUND(SUMIF(AA149:AA151,"=35364244",Q149:Q151),2)</f>
        <v>874.5</v>
      </c>
      <c r="AE153">
        <f>ROUND(SUMIF(AA149:AA151,"=35364244",R149:R151),2)</f>
        <v>4.09</v>
      </c>
      <c r="AF153">
        <f>ROUND(SUMIF(AA149:AA151,"=35364244",S149:S151),2)</f>
        <v>18857.259999999998</v>
      </c>
      <c r="AG153">
        <f>ROUND(SUMIF(AA149:AA151,"=35364244",T149:T151),2)</f>
        <v>0</v>
      </c>
      <c r="AH153">
        <f>SUMIF(AA149:AA151,"=35364244",U149:U151)</f>
        <v>30.359999999999996</v>
      </c>
      <c r="AI153">
        <f>SUMIF(AA149:AA151,"=35364244",V149:V151)</f>
        <v>0</v>
      </c>
      <c r="AJ153">
        <f>ROUND(SUMIF(AA149:AA151,"=35364244",W149:W151),2)</f>
        <v>0</v>
      </c>
      <c r="AK153">
        <f>ROUND(SUMIF(AA149:AA151,"=35364244",X149:X151),2)</f>
        <v>13200.09</v>
      </c>
      <c r="AL153">
        <f>ROUND(SUMIF(AA149:AA151,"=35364244",Y149:Y151),2)</f>
        <v>1885.73</v>
      </c>
      <c r="AO153">
        <f t="shared" ref="AO153:BD153" si="92">ROUND(BX153,2)</f>
        <v>0</v>
      </c>
      <c r="AP153">
        <f t="shared" si="92"/>
        <v>0</v>
      </c>
      <c r="AQ153">
        <f t="shared" si="92"/>
        <v>0</v>
      </c>
      <c r="AR153">
        <f t="shared" si="92"/>
        <v>34821.99</v>
      </c>
      <c r="AS153">
        <f t="shared" si="92"/>
        <v>0</v>
      </c>
      <c r="AT153">
        <f t="shared" si="92"/>
        <v>0</v>
      </c>
      <c r="AU153">
        <f t="shared" si="92"/>
        <v>34821.99</v>
      </c>
      <c r="AV153">
        <f t="shared" si="92"/>
        <v>0</v>
      </c>
      <c r="AW153">
        <f t="shared" si="92"/>
        <v>0</v>
      </c>
      <c r="AX153">
        <f t="shared" si="92"/>
        <v>0</v>
      </c>
      <c r="AY153">
        <f t="shared" si="92"/>
        <v>0</v>
      </c>
      <c r="AZ153">
        <f t="shared" si="92"/>
        <v>0</v>
      </c>
      <c r="BA153">
        <f t="shared" si="92"/>
        <v>0</v>
      </c>
      <c r="BB153">
        <f t="shared" si="92"/>
        <v>0</v>
      </c>
      <c r="BC153">
        <f t="shared" si="92"/>
        <v>0</v>
      </c>
      <c r="BD153">
        <f t="shared" si="92"/>
        <v>0</v>
      </c>
      <c r="BX153">
        <f>ROUND(SUMIF(AA149:AA151,"=35364244",FQ149:FQ151),2)</f>
        <v>0</v>
      </c>
      <c r="BY153">
        <f>ROUND(SUMIF(AA149:AA151,"=35364244",FR149:FR151),2)</f>
        <v>0</v>
      </c>
      <c r="BZ153">
        <f>ROUND(SUMIF(AA149:AA151,"=35364244",GL149:GL151),2)</f>
        <v>0</v>
      </c>
      <c r="CA153">
        <f>ROUND(SUMIF(AA149:AA151,"=35364244",GM149:GM151),2)</f>
        <v>34821.99</v>
      </c>
      <c r="CB153">
        <f>ROUND(SUMIF(AA149:AA151,"=35364244",GN149:GN151),2)</f>
        <v>0</v>
      </c>
      <c r="CC153">
        <f>ROUND(SUMIF(AA149:AA151,"=35364244",GO149:GO151),2)</f>
        <v>0</v>
      </c>
      <c r="CD153">
        <f>ROUND(SUMIF(AA149:AA151,"=35364244",GP149:GP151),2)</f>
        <v>34821.99</v>
      </c>
      <c r="CE153">
        <f>AC153-BX153</f>
        <v>0</v>
      </c>
      <c r="CF153">
        <f>AC153-BY153</f>
        <v>0</v>
      </c>
      <c r="CG153">
        <f>BX153-BZ153</f>
        <v>0</v>
      </c>
      <c r="CH153">
        <f>AC153-BX153-BY153+BZ153</f>
        <v>0</v>
      </c>
      <c r="CI153">
        <f>BY153-BZ153</f>
        <v>0</v>
      </c>
      <c r="CJ153">
        <f>ROUND(SUMIF(AA149:AA151,"=35364244",GX149:GX151),2)</f>
        <v>0</v>
      </c>
      <c r="CK153">
        <f>ROUND(SUMIF(AA149:AA151,"=35364244",GY149:GY151),2)</f>
        <v>0</v>
      </c>
      <c r="CL153">
        <f>ROUND(SUMIF(AA149:AA151,"=35364244",GZ149:GZ151),2)</f>
        <v>0</v>
      </c>
      <c r="CM153">
        <f>ROUND(SUMIF(AA149:AA151,"=35364244",HD149:HD151),2)</f>
        <v>0</v>
      </c>
      <c r="GX153">
        <v>0</v>
      </c>
    </row>
    <row r="155" spans="1:245" x14ac:dyDescent="0.2">
      <c r="A155">
        <v>50</v>
      </c>
      <c r="B155">
        <v>0</v>
      </c>
      <c r="C155">
        <v>0</v>
      </c>
      <c r="D155">
        <v>1</v>
      </c>
      <c r="E155">
        <v>201</v>
      </c>
      <c r="F155">
        <f>ROUND(Source!O153,O155)</f>
        <v>19731.759999999998</v>
      </c>
      <c r="G155" t="s">
        <v>66</v>
      </c>
      <c r="H155" t="s">
        <v>67</v>
      </c>
      <c r="K155">
        <v>201</v>
      </c>
      <c r="L155">
        <v>1</v>
      </c>
      <c r="M155">
        <v>3</v>
      </c>
      <c r="N155" t="s">
        <v>3</v>
      </c>
      <c r="O155">
        <v>2</v>
      </c>
      <c r="W155">
        <v>19731.759999999998</v>
      </c>
      <c r="X155">
        <v>1</v>
      </c>
      <c r="Y155">
        <v>19731.759999999998</v>
      </c>
    </row>
    <row r="156" spans="1:245" x14ac:dyDescent="0.2">
      <c r="A156">
        <v>50</v>
      </c>
      <c r="B156">
        <v>0</v>
      </c>
      <c r="C156">
        <v>0</v>
      </c>
      <c r="D156">
        <v>1</v>
      </c>
      <c r="E156">
        <v>202</v>
      </c>
      <c r="F156">
        <f>ROUND(Source!P153,O156)</f>
        <v>0</v>
      </c>
      <c r="G156" t="s">
        <v>68</v>
      </c>
      <c r="H156" t="s">
        <v>69</v>
      </c>
      <c r="K156">
        <v>202</v>
      </c>
      <c r="L156">
        <v>2</v>
      </c>
      <c r="M156">
        <v>3</v>
      </c>
      <c r="N156" t="s">
        <v>3</v>
      </c>
      <c r="O156">
        <v>2</v>
      </c>
      <c r="W156">
        <v>0</v>
      </c>
      <c r="X156">
        <v>1</v>
      </c>
      <c r="Y156">
        <v>0</v>
      </c>
    </row>
    <row r="157" spans="1:245" x14ac:dyDescent="0.2">
      <c r="A157">
        <v>50</v>
      </c>
      <c r="B157">
        <v>0</v>
      </c>
      <c r="C157">
        <v>0</v>
      </c>
      <c r="D157">
        <v>1</v>
      </c>
      <c r="E157">
        <v>222</v>
      </c>
      <c r="F157">
        <f>ROUND(Source!AO153,O157)</f>
        <v>0</v>
      </c>
      <c r="G157" t="s">
        <v>70</v>
      </c>
      <c r="H157" t="s">
        <v>71</v>
      </c>
      <c r="K157">
        <v>222</v>
      </c>
      <c r="L157">
        <v>3</v>
      </c>
      <c r="M157">
        <v>3</v>
      </c>
      <c r="N157" t="s">
        <v>3</v>
      </c>
      <c r="O157">
        <v>2</v>
      </c>
      <c r="W157">
        <v>0</v>
      </c>
      <c r="X157">
        <v>1</v>
      </c>
      <c r="Y157">
        <v>0</v>
      </c>
    </row>
    <row r="158" spans="1:245" x14ac:dyDescent="0.2">
      <c r="A158">
        <v>50</v>
      </c>
      <c r="B158">
        <v>0</v>
      </c>
      <c r="C158">
        <v>0</v>
      </c>
      <c r="D158">
        <v>1</v>
      </c>
      <c r="E158">
        <v>225</v>
      </c>
      <c r="F158">
        <f>ROUND(Source!AV153,O158)</f>
        <v>0</v>
      </c>
      <c r="G158" t="s">
        <v>72</v>
      </c>
      <c r="H158" t="s">
        <v>73</v>
      </c>
      <c r="K158">
        <v>225</v>
      </c>
      <c r="L158">
        <v>4</v>
      </c>
      <c r="M158">
        <v>3</v>
      </c>
      <c r="N158" t="s">
        <v>3</v>
      </c>
      <c r="O158">
        <v>2</v>
      </c>
      <c r="W158">
        <v>0</v>
      </c>
      <c r="X158">
        <v>1</v>
      </c>
      <c r="Y158">
        <v>0</v>
      </c>
    </row>
    <row r="159" spans="1:245" x14ac:dyDescent="0.2">
      <c r="A159">
        <v>50</v>
      </c>
      <c r="B159">
        <v>0</v>
      </c>
      <c r="C159">
        <v>0</v>
      </c>
      <c r="D159">
        <v>1</v>
      </c>
      <c r="E159">
        <v>226</v>
      </c>
      <c r="F159">
        <f>ROUND(Source!AW153,O159)</f>
        <v>0</v>
      </c>
      <c r="G159" t="s">
        <v>74</v>
      </c>
      <c r="H159" t="s">
        <v>75</v>
      </c>
      <c r="K159">
        <v>226</v>
      </c>
      <c r="L159">
        <v>5</v>
      </c>
      <c r="M159">
        <v>3</v>
      </c>
      <c r="N159" t="s">
        <v>3</v>
      </c>
      <c r="O159">
        <v>2</v>
      </c>
      <c r="W159">
        <v>0</v>
      </c>
      <c r="X159">
        <v>1</v>
      </c>
      <c r="Y159">
        <v>0</v>
      </c>
    </row>
    <row r="160" spans="1:245" x14ac:dyDescent="0.2">
      <c r="A160">
        <v>50</v>
      </c>
      <c r="B160">
        <v>0</v>
      </c>
      <c r="C160">
        <v>0</v>
      </c>
      <c r="D160">
        <v>1</v>
      </c>
      <c r="E160">
        <v>227</v>
      </c>
      <c r="F160">
        <f>ROUND(Source!AX153,O160)</f>
        <v>0</v>
      </c>
      <c r="G160" t="s">
        <v>76</v>
      </c>
      <c r="H160" t="s">
        <v>77</v>
      </c>
      <c r="K160">
        <v>227</v>
      </c>
      <c r="L160">
        <v>6</v>
      </c>
      <c r="M160">
        <v>3</v>
      </c>
      <c r="N160" t="s">
        <v>3</v>
      </c>
      <c r="O160">
        <v>2</v>
      </c>
      <c r="W160">
        <v>0</v>
      </c>
      <c r="X160">
        <v>1</v>
      </c>
      <c r="Y160">
        <v>0</v>
      </c>
    </row>
    <row r="161" spans="1:25" x14ac:dyDescent="0.2">
      <c r="A161">
        <v>50</v>
      </c>
      <c r="B161">
        <v>0</v>
      </c>
      <c r="C161">
        <v>0</v>
      </c>
      <c r="D161">
        <v>1</v>
      </c>
      <c r="E161">
        <v>228</v>
      </c>
      <c r="F161">
        <f>ROUND(Source!AY153,O161)</f>
        <v>0</v>
      </c>
      <c r="G161" t="s">
        <v>78</v>
      </c>
      <c r="H161" t="s">
        <v>79</v>
      </c>
      <c r="K161">
        <v>228</v>
      </c>
      <c r="L161">
        <v>7</v>
      </c>
      <c r="M161">
        <v>3</v>
      </c>
      <c r="N161" t="s">
        <v>3</v>
      </c>
      <c r="O161">
        <v>2</v>
      </c>
      <c r="W161">
        <v>0</v>
      </c>
      <c r="X161">
        <v>1</v>
      </c>
      <c r="Y161">
        <v>0</v>
      </c>
    </row>
    <row r="162" spans="1:25" x14ac:dyDescent="0.2">
      <c r="A162">
        <v>50</v>
      </c>
      <c r="B162">
        <v>0</v>
      </c>
      <c r="C162">
        <v>0</v>
      </c>
      <c r="D162">
        <v>1</v>
      </c>
      <c r="E162">
        <v>216</v>
      </c>
      <c r="F162">
        <f>ROUND(Source!AP153,O162)</f>
        <v>0</v>
      </c>
      <c r="G162" t="s">
        <v>80</v>
      </c>
      <c r="H162" t="s">
        <v>81</v>
      </c>
      <c r="K162">
        <v>216</v>
      </c>
      <c r="L162">
        <v>8</v>
      </c>
      <c r="M162">
        <v>3</v>
      </c>
      <c r="N162" t="s">
        <v>3</v>
      </c>
      <c r="O162">
        <v>2</v>
      </c>
      <c r="W162">
        <v>0</v>
      </c>
      <c r="X162">
        <v>1</v>
      </c>
      <c r="Y162">
        <v>0</v>
      </c>
    </row>
    <row r="163" spans="1:25" x14ac:dyDescent="0.2">
      <c r="A163">
        <v>50</v>
      </c>
      <c r="B163">
        <v>0</v>
      </c>
      <c r="C163">
        <v>0</v>
      </c>
      <c r="D163">
        <v>1</v>
      </c>
      <c r="E163">
        <v>223</v>
      </c>
      <c r="F163">
        <f>ROUND(Source!AQ153,O163)</f>
        <v>0</v>
      </c>
      <c r="G163" t="s">
        <v>82</v>
      </c>
      <c r="H163" t="s">
        <v>83</v>
      </c>
      <c r="K163">
        <v>223</v>
      </c>
      <c r="L163">
        <v>9</v>
      </c>
      <c r="M163">
        <v>3</v>
      </c>
      <c r="N163" t="s">
        <v>3</v>
      </c>
      <c r="O163">
        <v>2</v>
      </c>
      <c r="W163">
        <v>0</v>
      </c>
      <c r="X163">
        <v>1</v>
      </c>
      <c r="Y163">
        <v>0</v>
      </c>
    </row>
    <row r="164" spans="1:25" x14ac:dyDescent="0.2">
      <c r="A164">
        <v>50</v>
      </c>
      <c r="B164">
        <v>0</v>
      </c>
      <c r="C164">
        <v>0</v>
      </c>
      <c r="D164">
        <v>1</v>
      </c>
      <c r="E164">
        <v>229</v>
      </c>
      <c r="F164">
        <f>ROUND(Source!AZ153,O164)</f>
        <v>0</v>
      </c>
      <c r="G164" t="s">
        <v>84</v>
      </c>
      <c r="H164" t="s">
        <v>85</v>
      </c>
      <c r="K164">
        <v>229</v>
      </c>
      <c r="L164">
        <v>10</v>
      </c>
      <c r="M164">
        <v>3</v>
      </c>
      <c r="N164" t="s">
        <v>3</v>
      </c>
      <c r="O164">
        <v>2</v>
      </c>
      <c r="W164">
        <v>0</v>
      </c>
      <c r="X164">
        <v>1</v>
      </c>
      <c r="Y164">
        <v>0</v>
      </c>
    </row>
    <row r="165" spans="1:25" x14ac:dyDescent="0.2">
      <c r="A165">
        <v>50</v>
      </c>
      <c r="B165">
        <v>0</v>
      </c>
      <c r="C165">
        <v>0</v>
      </c>
      <c r="D165">
        <v>1</v>
      </c>
      <c r="E165">
        <v>203</v>
      </c>
      <c r="F165">
        <f>ROUND(Source!Q153,O165)</f>
        <v>874.5</v>
      </c>
      <c r="G165" t="s">
        <v>86</v>
      </c>
      <c r="H165" t="s">
        <v>87</v>
      </c>
      <c r="K165">
        <v>203</v>
      </c>
      <c r="L165">
        <v>11</v>
      </c>
      <c r="M165">
        <v>3</v>
      </c>
      <c r="N165" t="s">
        <v>3</v>
      </c>
      <c r="O165">
        <v>2</v>
      </c>
      <c r="W165">
        <v>874.5</v>
      </c>
      <c r="X165">
        <v>1</v>
      </c>
      <c r="Y165">
        <v>874.5</v>
      </c>
    </row>
    <row r="166" spans="1:25" x14ac:dyDescent="0.2">
      <c r="A166">
        <v>50</v>
      </c>
      <c r="B166">
        <v>0</v>
      </c>
      <c r="C166">
        <v>0</v>
      </c>
      <c r="D166">
        <v>1</v>
      </c>
      <c r="E166">
        <v>231</v>
      </c>
      <c r="F166">
        <f>ROUND(Source!BB153,O166)</f>
        <v>0</v>
      </c>
      <c r="G166" t="s">
        <v>88</v>
      </c>
      <c r="H166" t="s">
        <v>89</v>
      </c>
      <c r="K166">
        <v>231</v>
      </c>
      <c r="L166">
        <v>12</v>
      </c>
      <c r="M166">
        <v>3</v>
      </c>
      <c r="N166" t="s">
        <v>3</v>
      </c>
      <c r="O166">
        <v>2</v>
      </c>
      <c r="W166">
        <v>0</v>
      </c>
      <c r="X166">
        <v>1</v>
      </c>
      <c r="Y166">
        <v>0</v>
      </c>
    </row>
    <row r="167" spans="1:25" x14ac:dyDescent="0.2">
      <c r="A167">
        <v>50</v>
      </c>
      <c r="B167">
        <v>0</v>
      </c>
      <c r="C167">
        <v>0</v>
      </c>
      <c r="D167">
        <v>1</v>
      </c>
      <c r="E167">
        <v>204</v>
      </c>
      <c r="F167">
        <f>ROUND(Source!R153,O167)</f>
        <v>4.09</v>
      </c>
      <c r="G167" t="s">
        <v>90</v>
      </c>
      <c r="H167" t="s">
        <v>91</v>
      </c>
      <c r="K167">
        <v>204</v>
      </c>
      <c r="L167">
        <v>13</v>
      </c>
      <c r="M167">
        <v>3</v>
      </c>
      <c r="N167" t="s">
        <v>3</v>
      </c>
      <c r="O167">
        <v>2</v>
      </c>
      <c r="W167">
        <v>4.09</v>
      </c>
      <c r="X167">
        <v>1</v>
      </c>
      <c r="Y167">
        <v>4.09</v>
      </c>
    </row>
    <row r="168" spans="1:25" x14ac:dyDescent="0.2">
      <c r="A168">
        <v>50</v>
      </c>
      <c r="B168">
        <v>0</v>
      </c>
      <c r="C168">
        <v>0</v>
      </c>
      <c r="D168">
        <v>1</v>
      </c>
      <c r="E168">
        <v>205</v>
      </c>
      <c r="F168">
        <f>ROUND(Source!S153,O168)</f>
        <v>18857.259999999998</v>
      </c>
      <c r="G168" t="s">
        <v>92</v>
      </c>
      <c r="H168" t="s">
        <v>93</v>
      </c>
      <c r="K168">
        <v>205</v>
      </c>
      <c r="L168">
        <v>14</v>
      </c>
      <c r="M168">
        <v>3</v>
      </c>
      <c r="N168" t="s">
        <v>3</v>
      </c>
      <c r="O168">
        <v>2</v>
      </c>
      <c r="W168">
        <v>18857.259999999998</v>
      </c>
      <c r="X168">
        <v>1</v>
      </c>
      <c r="Y168">
        <v>18857.259999999998</v>
      </c>
    </row>
    <row r="169" spans="1:25" x14ac:dyDescent="0.2">
      <c r="A169">
        <v>50</v>
      </c>
      <c r="B169">
        <v>0</v>
      </c>
      <c r="C169">
        <v>0</v>
      </c>
      <c r="D169">
        <v>1</v>
      </c>
      <c r="E169">
        <v>232</v>
      </c>
      <c r="F169">
        <f>ROUND(Source!BC153,O169)</f>
        <v>0</v>
      </c>
      <c r="G169" t="s">
        <v>94</v>
      </c>
      <c r="H169" t="s">
        <v>95</v>
      </c>
      <c r="K169">
        <v>232</v>
      </c>
      <c r="L169">
        <v>15</v>
      </c>
      <c r="M169">
        <v>3</v>
      </c>
      <c r="N169" t="s">
        <v>3</v>
      </c>
      <c r="O169">
        <v>2</v>
      </c>
      <c r="W169">
        <v>0</v>
      </c>
      <c r="X169">
        <v>1</v>
      </c>
      <c r="Y169">
        <v>0</v>
      </c>
    </row>
    <row r="170" spans="1:25" x14ac:dyDescent="0.2">
      <c r="A170">
        <v>50</v>
      </c>
      <c r="B170">
        <v>0</v>
      </c>
      <c r="C170">
        <v>0</v>
      </c>
      <c r="D170">
        <v>1</v>
      </c>
      <c r="E170">
        <v>214</v>
      </c>
      <c r="F170">
        <f>ROUND(Source!AS153,O170)</f>
        <v>0</v>
      </c>
      <c r="G170" t="s">
        <v>96</v>
      </c>
      <c r="H170" t="s">
        <v>97</v>
      </c>
      <c r="K170">
        <v>214</v>
      </c>
      <c r="L170">
        <v>16</v>
      </c>
      <c r="M170">
        <v>3</v>
      </c>
      <c r="N170" t="s">
        <v>3</v>
      </c>
      <c r="O170">
        <v>2</v>
      </c>
      <c r="W170">
        <v>0</v>
      </c>
      <c r="X170">
        <v>1</v>
      </c>
      <c r="Y170">
        <v>0</v>
      </c>
    </row>
    <row r="171" spans="1:25" x14ac:dyDescent="0.2">
      <c r="A171">
        <v>50</v>
      </c>
      <c r="B171">
        <v>0</v>
      </c>
      <c r="C171">
        <v>0</v>
      </c>
      <c r="D171">
        <v>1</v>
      </c>
      <c r="E171">
        <v>215</v>
      </c>
      <c r="F171">
        <f>ROUND(Source!AT153,O171)</f>
        <v>0</v>
      </c>
      <c r="G171" t="s">
        <v>98</v>
      </c>
      <c r="H171" t="s">
        <v>99</v>
      </c>
      <c r="K171">
        <v>215</v>
      </c>
      <c r="L171">
        <v>17</v>
      </c>
      <c r="M171">
        <v>3</v>
      </c>
      <c r="N171" t="s">
        <v>3</v>
      </c>
      <c r="O171">
        <v>2</v>
      </c>
      <c r="W171">
        <v>0</v>
      </c>
      <c r="X171">
        <v>1</v>
      </c>
      <c r="Y171">
        <v>0</v>
      </c>
    </row>
    <row r="172" spans="1:25" x14ac:dyDescent="0.2">
      <c r="A172">
        <v>50</v>
      </c>
      <c r="B172">
        <v>0</v>
      </c>
      <c r="C172">
        <v>0</v>
      </c>
      <c r="D172">
        <v>1</v>
      </c>
      <c r="E172">
        <v>217</v>
      </c>
      <c r="F172">
        <f>ROUND(Source!AU153,O172)</f>
        <v>34821.99</v>
      </c>
      <c r="G172" t="s">
        <v>100</v>
      </c>
      <c r="H172" t="s">
        <v>101</v>
      </c>
      <c r="K172">
        <v>217</v>
      </c>
      <c r="L172">
        <v>18</v>
      </c>
      <c r="M172">
        <v>3</v>
      </c>
      <c r="N172" t="s">
        <v>3</v>
      </c>
      <c r="O172">
        <v>2</v>
      </c>
      <c r="W172">
        <v>34821.99</v>
      </c>
      <c r="X172">
        <v>1</v>
      </c>
      <c r="Y172">
        <v>34821.99</v>
      </c>
    </row>
    <row r="173" spans="1:25" x14ac:dyDescent="0.2">
      <c r="A173">
        <v>50</v>
      </c>
      <c r="B173">
        <v>0</v>
      </c>
      <c r="C173">
        <v>0</v>
      </c>
      <c r="D173">
        <v>1</v>
      </c>
      <c r="E173">
        <v>230</v>
      </c>
      <c r="F173">
        <f>ROUND(Source!BA153,O173)</f>
        <v>0</v>
      </c>
      <c r="G173" t="s">
        <v>102</v>
      </c>
      <c r="H173" t="s">
        <v>103</v>
      </c>
      <c r="K173">
        <v>230</v>
      </c>
      <c r="L173">
        <v>19</v>
      </c>
      <c r="M173">
        <v>3</v>
      </c>
      <c r="N173" t="s">
        <v>3</v>
      </c>
      <c r="O173">
        <v>2</v>
      </c>
      <c r="W173">
        <v>0</v>
      </c>
      <c r="X173">
        <v>1</v>
      </c>
      <c r="Y173">
        <v>0</v>
      </c>
    </row>
    <row r="174" spans="1:25" x14ac:dyDescent="0.2">
      <c r="A174">
        <v>50</v>
      </c>
      <c r="B174">
        <v>0</v>
      </c>
      <c r="C174">
        <v>0</v>
      </c>
      <c r="D174">
        <v>1</v>
      </c>
      <c r="E174">
        <v>206</v>
      </c>
      <c r="F174">
        <f>ROUND(Source!T153,O174)</f>
        <v>0</v>
      </c>
      <c r="G174" t="s">
        <v>104</v>
      </c>
      <c r="H174" t="s">
        <v>105</v>
      </c>
      <c r="K174">
        <v>206</v>
      </c>
      <c r="L174">
        <v>20</v>
      </c>
      <c r="M174">
        <v>3</v>
      </c>
      <c r="N174" t="s">
        <v>3</v>
      </c>
      <c r="O174">
        <v>2</v>
      </c>
      <c r="W174">
        <v>0</v>
      </c>
      <c r="X174">
        <v>1</v>
      </c>
      <c r="Y174">
        <v>0</v>
      </c>
    </row>
    <row r="175" spans="1:25" x14ac:dyDescent="0.2">
      <c r="A175">
        <v>50</v>
      </c>
      <c r="B175">
        <v>0</v>
      </c>
      <c r="C175">
        <v>0</v>
      </c>
      <c r="D175">
        <v>1</v>
      </c>
      <c r="E175">
        <v>207</v>
      </c>
      <c r="F175">
        <f>Source!U153</f>
        <v>30.359999999999996</v>
      </c>
      <c r="G175" t="s">
        <v>106</v>
      </c>
      <c r="H175" t="s">
        <v>107</v>
      </c>
      <c r="K175">
        <v>207</v>
      </c>
      <c r="L175">
        <v>21</v>
      </c>
      <c r="M175">
        <v>3</v>
      </c>
      <c r="N175" t="s">
        <v>3</v>
      </c>
      <c r="O175">
        <v>-1</v>
      </c>
      <c r="W175">
        <v>30.36</v>
      </c>
      <c r="X175">
        <v>1</v>
      </c>
      <c r="Y175">
        <v>30.36</v>
      </c>
    </row>
    <row r="176" spans="1:25" x14ac:dyDescent="0.2">
      <c r="A176">
        <v>50</v>
      </c>
      <c r="B176">
        <v>0</v>
      </c>
      <c r="C176">
        <v>0</v>
      </c>
      <c r="D176">
        <v>1</v>
      </c>
      <c r="E176">
        <v>208</v>
      </c>
      <c r="F176">
        <f>Source!V153</f>
        <v>0</v>
      </c>
      <c r="G176" t="s">
        <v>108</v>
      </c>
      <c r="H176" t="s">
        <v>109</v>
      </c>
      <c r="K176">
        <v>208</v>
      </c>
      <c r="L176">
        <v>22</v>
      </c>
      <c r="M176">
        <v>3</v>
      </c>
      <c r="N176" t="s">
        <v>3</v>
      </c>
      <c r="O176">
        <v>-1</v>
      </c>
      <c r="W176">
        <v>0</v>
      </c>
      <c r="X176">
        <v>1</v>
      </c>
      <c r="Y176">
        <v>0</v>
      </c>
    </row>
    <row r="177" spans="1:245" x14ac:dyDescent="0.2">
      <c r="A177">
        <v>50</v>
      </c>
      <c r="B177">
        <v>0</v>
      </c>
      <c r="C177">
        <v>0</v>
      </c>
      <c r="D177">
        <v>1</v>
      </c>
      <c r="E177">
        <v>209</v>
      </c>
      <c r="F177">
        <f>ROUND(Source!W153,O177)</f>
        <v>0</v>
      </c>
      <c r="G177" t="s">
        <v>110</v>
      </c>
      <c r="H177" t="s">
        <v>111</v>
      </c>
      <c r="K177">
        <v>209</v>
      </c>
      <c r="L177">
        <v>23</v>
      </c>
      <c r="M177">
        <v>3</v>
      </c>
      <c r="N177" t="s">
        <v>3</v>
      </c>
      <c r="O177">
        <v>2</v>
      </c>
      <c r="W177">
        <v>0</v>
      </c>
      <c r="X177">
        <v>1</v>
      </c>
      <c r="Y177">
        <v>0</v>
      </c>
    </row>
    <row r="178" spans="1:245" x14ac:dyDescent="0.2">
      <c r="A178">
        <v>50</v>
      </c>
      <c r="B178">
        <v>0</v>
      </c>
      <c r="C178">
        <v>0</v>
      </c>
      <c r="D178">
        <v>1</v>
      </c>
      <c r="E178">
        <v>233</v>
      </c>
      <c r="F178">
        <f>ROUND(Source!BD153,O178)</f>
        <v>0</v>
      </c>
      <c r="G178" t="s">
        <v>112</v>
      </c>
      <c r="H178" t="s">
        <v>113</v>
      </c>
      <c r="K178">
        <v>233</v>
      </c>
      <c r="L178">
        <v>24</v>
      </c>
      <c r="M178">
        <v>3</v>
      </c>
      <c r="N178" t="s">
        <v>3</v>
      </c>
      <c r="O178">
        <v>2</v>
      </c>
      <c r="W178">
        <v>0</v>
      </c>
      <c r="X178">
        <v>1</v>
      </c>
      <c r="Y178">
        <v>0</v>
      </c>
    </row>
    <row r="179" spans="1:245" x14ac:dyDescent="0.2">
      <c r="A179">
        <v>50</v>
      </c>
      <c r="B179">
        <v>0</v>
      </c>
      <c r="C179">
        <v>0</v>
      </c>
      <c r="D179">
        <v>1</v>
      </c>
      <c r="E179">
        <v>210</v>
      </c>
      <c r="F179">
        <f>ROUND(Source!X153,O179)</f>
        <v>13200.09</v>
      </c>
      <c r="G179" t="s">
        <v>114</v>
      </c>
      <c r="H179" t="s">
        <v>115</v>
      </c>
      <c r="K179">
        <v>210</v>
      </c>
      <c r="L179">
        <v>25</v>
      </c>
      <c r="M179">
        <v>3</v>
      </c>
      <c r="N179" t="s">
        <v>3</v>
      </c>
      <c r="O179">
        <v>2</v>
      </c>
      <c r="W179">
        <v>13200.09</v>
      </c>
      <c r="X179">
        <v>1</v>
      </c>
      <c r="Y179">
        <v>13200.09</v>
      </c>
    </row>
    <row r="180" spans="1:245" x14ac:dyDescent="0.2">
      <c r="A180">
        <v>50</v>
      </c>
      <c r="B180">
        <v>0</v>
      </c>
      <c r="C180">
        <v>0</v>
      </c>
      <c r="D180">
        <v>1</v>
      </c>
      <c r="E180">
        <v>211</v>
      </c>
      <c r="F180">
        <f>ROUND(Source!Y153,O180)</f>
        <v>1885.73</v>
      </c>
      <c r="G180" t="s">
        <v>116</v>
      </c>
      <c r="H180" t="s">
        <v>117</v>
      </c>
      <c r="K180">
        <v>211</v>
      </c>
      <c r="L180">
        <v>26</v>
      </c>
      <c r="M180">
        <v>3</v>
      </c>
      <c r="N180" t="s">
        <v>3</v>
      </c>
      <c r="O180">
        <v>2</v>
      </c>
      <c r="W180">
        <v>1885.73</v>
      </c>
      <c r="X180">
        <v>1</v>
      </c>
      <c r="Y180">
        <v>1885.73</v>
      </c>
    </row>
    <row r="181" spans="1:245" x14ac:dyDescent="0.2">
      <c r="A181">
        <v>50</v>
      </c>
      <c r="B181">
        <v>0</v>
      </c>
      <c r="C181">
        <v>0</v>
      </c>
      <c r="D181">
        <v>1</v>
      </c>
      <c r="E181">
        <v>224</v>
      </c>
      <c r="F181">
        <f>ROUND(Source!AR153,O181)</f>
        <v>34821.99</v>
      </c>
      <c r="G181" t="s">
        <v>118</v>
      </c>
      <c r="H181" t="s">
        <v>119</v>
      </c>
      <c r="K181">
        <v>224</v>
      </c>
      <c r="L181">
        <v>27</v>
      </c>
      <c r="M181">
        <v>3</v>
      </c>
      <c r="N181" t="s">
        <v>3</v>
      </c>
      <c r="O181">
        <v>2</v>
      </c>
      <c r="W181">
        <v>34821.99</v>
      </c>
      <c r="X181">
        <v>1</v>
      </c>
      <c r="Y181">
        <v>34821.99</v>
      </c>
    </row>
    <row r="183" spans="1:245" x14ac:dyDescent="0.2">
      <c r="A183">
        <v>4</v>
      </c>
      <c r="B183">
        <v>1</v>
      </c>
      <c r="D183">
        <f>ROW(A194)</f>
        <v>194</v>
      </c>
      <c r="F183" t="s">
        <v>13</v>
      </c>
      <c r="G183" t="s">
        <v>139</v>
      </c>
      <c r="H183" t="s">
        <v>3</v>
      </c>
      <c r="I183">
        <v>0</v>
      </c>
      <c r="K183">
        <v>0</v>
      </c>
      <c r="M183" t="s">
        <v>3</v>
      </c>
      <c r="S183">
        <v>0</v>
      </c>
      <c r="U183" t="s">
        <v>3</v>
      </c>
      <c r="V183">
        <v>0</v>
      </c>
      <c r="AB183" t="s">
        <v>3</v>
      </c>
      <c r="AC183" t="s">
        <v>3</v>
      </c>
      <c r="AD183" t="s">
        <v>3</v>
      </c>
      <c r="AE183" t="s">
        <v>3</v>
      </c>
      <c r="AF183" t="s">
        <v>3</v>
      </c>
      <c r="AG183" t="s">
        <v>3</v>
      </c>
      <c r="AP183" t="s">
        <v>3</v>
      </c>
      <c r="AQ183" t="s">
        <v>3</v>
      </c>
      <c r="AR183" t="s">
        <v>3</v>
      </c>
      <c r="AZ183" t="s">
        <v>3</v>
      </c>
      <c r="BB183" t="s">
        <v>3</v>
      </c>
      <c r="BC183" t="s">
        <v>3</v>
      </c>
      <c r="BD183" t="s">
        <v>3</v>
      </c>
      <c r="BE183" t="s">
        <v>3</v>
      </c>
      <c r="BF183" t="s">
        <v>3</v>
      </c>
      <c r="BG183" t="s">
        <v>3</v>
      </c>
      <c r="BH183" t="s">
        <v>3</v>
      </c>
      <c r="BI183" t="s">
        <v>3</v>
      </c>
      <c r="BJ183" t="s">
        <v>3</v>
      </c>
      <c r="BK183" t="s">
        <v>3</v>
      </c>
      <c r="BL183" t="s">
        <v>3</v>
      </c>
      <c r="BM183" t="s">
        <v>3</v>
      </c>
      <c r="BN183" t="s">
        <v>3</v>
      </c>
      <c r="BO183" t="s">
        <v>3</v>
      </c>
      <c r="BP183" t="s">
        <v>3</v>
      </c>
      <c r="BX183">
        <v>0</v>
      </c>
      <c r="CJ183">
        <v>0</v>
      </c>
    </row>
    <row r="185" spans="1:245" x14ac:dyDescent="0.2">
      <c r="A185">
        <v>52</v>
      </c>
      <c r="B185">
        <f t="shared" ref="B185:G185" si="93">B194</f>
        <v>1</v>
      </c>
      <c r="C185">
        <f t="shared" si="93"/>
        <v>4</v>
      </c>
      <c r="D185">
        <f t="shared" si="93"/>
        <v>183</v>
      </c>
      <c r="E185">
        <f t="shared" si="93"/>
        <v>0</v>
      </c>
      <c r="F185" t="str">
        <f t="shared" si="93"/>
        <v>Новый раздел</v>
      </c>
      <c r="G185" t="str">
        <f t="shared" si="93"/>
        <v>Помещение 108 Обеденный зал с умывальником</v>
      </c>
      <c r="O185">
        <f t="shared" ref="O185:AT185" si="94">O194</f>
        <v>5208.21</v>
      </c>
      <c r="P185">
        <f t="shared" si="94"/>
        <v>0</v>
      </c>
      <c r="Q185">
        <f t="shared" si="94"/>
        <v>3.92</v>
      </c>
      <c r="R185">
        <f t="shared" si="94"/>
        <v>0.09</v>
      </c>
      <c r="S185">
        <f t="shared" si="94"/>
        <v>5204.29</v>
      </c>
      <c r="T185">
        <f t="shared" si="94"/>
        <v>0</v>
      </c>
      <c r="U185">
        <f t="shared" si="94"/>
        <v>8.2545999999999999</v>
      </c>
      <c r="V185">
        <f t="shared" si="94"/>
        <v>0</v>
      </c>
      <c r="W185">
        <f t="shared" si="94"/>
        <v>0</v>
      </c>
      <c r="X185">
        <f t="shared" si="94"/>
        <v>3643.01</v>
      </c>
      <c r="Y185">
        <f t="shared" si="94"/>
        <v>520.42999999999995</v>
      </c>
      <c r="Z185">
        <f t="shared" si="94"/>
        <v>0</v>
      </c>
      <c r="AA185">
        <f t="shared" si="94"/>
        <v>0</v>
      </c>
      <c r="AB185">
        <f t="shared" si="94"/>
        <v>5208.21</v>
      </c>
      <c r="AC185">
        <f t="shared" si="94"/>
        <v>0</v>
      </c>
      <c r="AD185">
        <f t="shared" si="94"/>
        <v>3.92</v>
      </c>
      <c r="AE185">
        <f t="shared" si="94"/>
        <v>0.09</v>
      </c>
      <c r="AF185">
        <f t="shared" si="94"/>
        <v>5204.29</v>
      </c>
      <c r="AG185">
        <f t="shared" si="94"/>
        <v>0</v>
      </c>
      <c r="AH185">
        <f t="shared" si="94"/>
        <v>8.2545999999999999</v>
      </c>
      <c r="AI185">
        <f t="shared" si="94"/>
        <v>0</v>
      </c>
      <c r="AJ185">
        <f t="shared" si="94"/>
        <v>0</v>
      </c>
      <c r="AK185">
        <f t="shared" si="94"/>
        <v>3643.01</v>
      </c>
      <c r="AL185">
        <f t="shared" si="94"/>
        <v>520.42999999999995</v>
      </c>
      <c r="AM185">
        <f t="shared" si="94"/>
        <v>0</v>
      </c>
      <c r="AN185">
        <f t="shared" si="94"/>
        <v>0</v>
      </c>
      <c r="AO185">
        <f t="shared" si="94"/>
        <v>0</v>
      </c>
      <c r="AP185">
        <f t="shared" si="94"/>
        <v>0</v>
      </c>
      <c r="AQ185">
        <f t="shared" si="94"/>
        <v>0</v>
      </c>
      <c r="AR185">
        <f t="shared" si="94"/>
        <v>9371.75</v>
      </c>
      <c r="AS185">
        <f t="shared" si="94"/>
        <v>0</v>
      </c>
      <c r="AT185">
        <f t="shared" si="94"/>
        <v>0</v>
      </c>
      <c r="AU185">
        <f t="shared" ref="AU185:BZ185" si="95">AU194</f>
        <v>9371.75</v>
      </c>
      <c r="AV185">
        <f t="shared" si="95"/>
        <v>0</v>
      </c>
      <c r="AW185">
        <f t="shared" si="95"/>
        <v>0</v>
      </c>
      <c r="AX185">
        <f t="shared" si="95"/>
        <v>0</v>
      </c>
      <c r="AY185">
        <f t="shared" si="95"/>
        <v>0</v>
      </c>
      <c r="AZ185">
        <f t="shared" si="95"/>
        <v>0</v>
      </c>
      <c r="BA185">
        <f t="shared" si="95"/>
        <v>0</v>
      </c>
      <c r="BB185">
        <f t="shared" si="95"/>
        <v>0</v>
      </c>
      <c r="BC185">
        <f t="shared" si="95"/>
        <v>0</v>
      </c>
      <c r="BD185">
        <f t="shared" si="95"/>
        <v>0</v>
      </c>
      <c r="BE185">
        <f t="shared" si="95"/>
        <v>0</v>
      </c>
      <c r="BF185">
        <f t="shared" si="95"/>
        <v>0</v>
      </c>
      <c r="BG185">
        <f t="shared" si="95"/>
        <v>0</v>
      </c>
      <c r="BH185">
        <f t="shared" si="95"/>
        <v>0</v>
      </c>
      <c r="BI185">
        <f t="shared" si="95"/>
        <v>0</v>
      </c>
      <c r="BJ185">
        <f t="shared" si="95"/>
        <v>0</v>
      </c>
      <c r="BK185">
        <f t="shared" si="95"/>
        <v>0</v>
      </c>
      <c r="BL185">
        <f t="shared" si="95"/>
        <v>0</v>
      </c>
      <c r="BM185">
        <f t="shared" si="95"/>
        <v>0</v>
      </c>
      <c r="BN185">
        <f t="shared" si="95"/>
        <v>0</v>
      </c>
      <c r="BO185">
        <f t="shared" si="95"/>
        <v>0</v>
      </c>
      <c r="BP185">
        <f t="shared" si="95"/>
        <v>0</v>
      </c>
      <c r="BQ185">
        <f t="shared" si="95"/>
        <v>0</v>
      </c>
      <c r="BR185">
        <f t="shared" si="95"/>
        <v>0</v>
      </c>
      <c r="BS185">
        <f t="shared" si="95"/>
        <v>0</v>
      </c>
      <c r="BT185">
        <f t="shared" si="95"/>
        <v>0</v>
      </c>
      <c r="BU185">
        <f t="shared" si="95"/>
        <v>0</v>
      </c>
      <c r="BV185">
        <f t="shared" si="95"/>
        <v>0</v>
      </c>
      <c r="BW185">
        <f t="shared" si="95"/>
        <v>0</v>
      </c>
      <c r="BX185">
        <f t="shared" si="95"/>
        <v>0</v>
      </c>
      <c r="BY185">
        <f t="shared" si="95"/>
        <v>0</v>
      </c>
      <c r="BZ185">
        <f t="shared" si="95"/>
        <v>0</v>
      </c>
      <c r="CA185">
        <f t="shared" ref="CA185:DF185" si="96">CA194</f>
        <v>9371.75</v>
      </c>
      <c r="CB185">
        <f t="shared" si="96"/>
        <v>0</v>
      </c>
      <c r="CC185">
        <f t="shared" si="96"/>
        <v>0</v>
      </c>
      <c r="CD185">
        <f t="shared" si="96"/>
        <v>9371.75</v>
      </c>
      <c r="CE185">
        <f t="shared" si="96"/>
        <v>0</v>
      </c>
      <c r="CF185">
        <f t="shared" si="96"/>
        <v>0</v>
      </c>
      <c r="CG185">
        <f t="shared" si="96"/>
        <v>0</v>
      </c>
      <c r="CH185">
        <f t="shared" si="96"/>
        <v>0</v>
      </c>
      <c r="CI185">
        <f t="shared" si="96"/>
        <v>0</v>
      </c>
      <c r="CJ185">
        <f t="shared" si="96"/>
        <v>0</v>
      </c>
      <c r="CK185">
        <f t="shared" si="96"/>
        <v>0</v>
      </c>
      <c r="CL185">
        <f t="shared" si="96"/>
        <v>0</v>
      </c>
      <c r="CM185">
        <f t="shared" si="96"/>
        <v>0</v>
      </c>
      <c r="CN185">
        <f t="shared" si="96"/>
        <v>0</v>
      </c>
      <c r="CO185">
        <f t="shared" si="96"/>
        <v>0</v>
      </c>
      <c r="CP185">
        <f t="shared" si="96"/>
        <v>0</v>
      </c>
      <c r="CQ185">
        <f t="shared" si="96"/>
        <v>0</v>
      </c>
      <c r="CR185">
        <f t="shared" si="96"/>
        <v>0</v>
      </c>
      <c r="CS185">
        <f t="shared" si="96"/>
        <v>0</v>
      </c>
      <c r="CT185">
        <f t="shared" si="96"/>
        <v>0</v>
      </c>
      <c r="CU185">
        <f t="shared" si="96"/>
        <v>0</v>
      </c>
      <c r="CV185">
        <f t="shared" si="96"/>
        <v>0</v>
      </c>
      <c r="CW185">
        <f t="shared" si="96"/>
        <v>0</v>
      </c>
      <c r="CX185">
        <f t="shared" si="96"/>
        <v>0</v>
      </c>
      <c r="CY185">
        <f t="shared" si="96"/>
        <v>0</v>
      </c>
      <c r="CZ185">
        <f t="shared" si="96"/>
        <v>0</v>
      </c>
      <c r="DA185">
        <f t="shared" si="96"/>
        <v>0</v>
      </c>
      <c r="DB185">
        <f t="shared" si="96"/>
        <v>0</v>
      </c>
      <c r="DC185">
        <f t="shared" si="96"/>
        <v>0</v>
      </c>
      <c r="DD185">
        <f t="shared" si="96"/>
        <v>0</v>
      </c>
      <c r="DE185">
        <f t="shared" si="96"/>
        <v>0</v>
      </c>
      <c r="DF185">
        <f t="shared" si="96"/>
        <v>0</v>
      </c>
      <c r="DG185">
        <f t="shared" ref="DG185:EL185" si="97">DG194</f>
        <v>0</v>
      </c>
      <c r="DH185">
        <f t="shared" si="97"/>
        <v>0</v>
      </c>
      <c r="DI185">
        <f t="shared" si="97"/>
        <v>0</v>
      </c>
      <c r="DJ185">
        <f t="shared" si="97"/>
        <v>0</v>
      </c>
      <c r="DK185">
        <f t="shared" si="97"/>
        <v>0</v>
      </c>
      <c r="DL185">
        <f t="shared" si="97"/>
        <v>0</v>
      </c>
      <c r="DM185">
        <f t="shared" si="97"/>
        <v>0</v>
      </c>
      <c r="DN185">
        <f t="shared" si="97"/>
        <v>0</v>
      </c>
      <c r="DO185">
        <f t="shared" si="97"/>
        <v>0</v>
      </c>
      <c r="DP185">
        <f t="shared" si="97"/>
        <v>0</v>
      </c>
      <c r="DQ185">
        <f t="shared" si="97"/>
        <v>0</v>
      </c>
      <c r="DR185">
        <f t="shared" si="97"/>
        <v>0</v>
      </c>
      <c r="DS185">
        <f t="shared" si="97"/>
        <v>0</v>
      </c>
      <c r="DT185">
        <f t="shared" si="97"/>
        <v>0</v>
      </c>
      <c r="DU185">
        <f t="shared" si="97"/>
        <v>0</v>
      </c>
      <c r="DV185">
        <f t="shared" si="97"/>
        <v>0</v>
      </c>
      <c r="DW185">
        <f t="shared" si="97"/>
        <v>0</v>
      </c>
      <c r="DX185">
        <f t="shared" si="97"/>
        <v>0</v>
      </c>
      <c r="DY185">
        <f t="shared" si="97"/>
        <v>0</v>
      </c>
      <c r="DZ185">
        <f t="shared" si="97"/>
        <v>0</v>
      </c>
      <c r="EA185">
        <f t="shared" si="97"/>
        <v>0</v>
      </c>
      <c r="EB185">
        <f t="shared" si="97"/>
        <v>0</v>
      </c>
      <c r="EC185">
        <f t="shared" si="97"/>
        <v>0</v>
      </c>
      <c r="ED185">
        <f t="shared" si="97"/>
        <v>0</v>
      </c>
      <c r="EE185">
        <f t="shared" si="97"/>
        <v>0</v>
      </c>
      <c r="EF185">
        <f t="shared" si="97"/>
        <v>0</v>
      </c>
      <c r="EG185">
        <f t="shared" si="97"/>
        <v>0</v>
      </c>
      <c r="EH185">
        <f t="shared" si="97"/>
        <v>0</v>
      </c>
      <c r="EI185">
        <f t="shared" si="97"/>
        <v>0</v>
      </c>
      <c r="EJ185">
        <f t="shared" si="97"/>
        <v>0</v>
      </c>
      <c r="EK185">
        <f t="shared" si="97"/>
        <v>0</v>
      </c>
      <c r="EL185">
        <f t="shared" si="97"/>
        <v>0</v>
      </c>
      <c r="EM185">
        <f t="shared" ref="EM185:FR185" si="98">EM194</f>
        <v>0</v>
      </c>
      <c r="EN185">
        <f t="shared" si="98"/>
        <v>0</v>
      </c>
      <c r="EO185">
        <f t="shared" si="98"/>
        <v>0</v>
      </c>
      <c r="EP185">
        <f t="shared" si="98"/>
        <v>0</v>
      </c>
      <c r="EQ185">
        <f t="shared" si="98"/>
        <v>0</v>
      </c>
      <c r="ER185">
        <f t="shared" si="98"/>
        <v>0</v>
      </c>
      <c r="ES185">
        <f t="shared" si="98"/>
        <v>0</v>
      </c>
      <c r="ET185">
        <f t="shared" si="98"/>
        <v>0</v>
      </c>
      <c r="EU185">
        <f t="shared" si="98"/>
        <v>0</v>
      </c>
      <c r="EV185">
        <f t="shared" si="98"/>
        <v>0</v>
      </c>
      <c r="EW185">
        <f t="shared" si="98"/>
        <v>0</v>
      </c>
      <c r="EX185">
        <f t="shared" si="98"/>
        <v>0</v>
      </c>
      <c r="EY185">
        <f t="shared" si="98"/>
        <v>0</v>
      </c>
      <c r="EZ185">
        <f t="shared" si="98"/>
        <v>0</v>
      </c>
      <c r="FA185">
        <f t="shared" si="98"/>
        <v>0</v>
      </c>
      <c r="FB185">
        <f t="shared" si="98"/>
        <v>0</v>
      </c>
      <c r="FC185">
        <f t="shared" si="98"/>
        <v>0</v>
      </c>
      <c r="FD185">
        <f t="shared" si="98"/>
        <v>0</v>
      </c>
      <c r="FE185">
        <f t="shared" si="98"/>
        <v>0</v>
      </c>
      <c r="FF185">
        <f t="shared" si="98"/>
        <v>0</v>
      </c>
      <c r="FG185">
        <f t="shared" si="98"/>
        <v>0</v>
      </c>
      <c r="FH185">
        <f t="shared" si="98"/>
        <v>0</v>
      </c>
      <c r="FI185">
        <f t="shared" si="98"/>
        <v>0</v>
      </c>
      <c r="FJ185">
        <f t="shared" si="98"/>
        <v>0</v>
      </c>
      <c r="FK185">
        <f t="shared" si="98"/>
        <v>0</v>
      </c>
      <c r="FL185">
        <f t="shared" si="98"/>
        <v>0</v>
      </c>
      <c r="FM185">
        <f t="shared" si="98"/>
        <v>0</v>
      </c>
      <c r="FN185">
        <f t="shared" si="98"/>
        <v>0</v>
      </c>
      <c r="FO185">
        <f t="shared" si="98"/>
        <v>0</v>
      </c>
      <c r="FP185">
        <f t="shared" si="98"/>
        <v>0</v>
      </c>
      <c r="FQ185">
        <f t="shared" si="98"/>
        <v>0</v>
      </c>
      <c r="FR185">
        <f t="shared" si="98"/>
        <v>0</v>
      </c>
      <c r="FS185">
        <f t="shared" ref="FS185:GX185" si="99">FS194</f>
        <v>0</v>
      </c>
      <c r="FT185">
        <f t="shared" si="99"/>
        <v>0</v>
      </c>
      <c r="FU185">
        <f t="shared" si="99"/>
        <v>0</v>
      </c>
      <c r="FV185">
        <f t="shared" si="99"/>
        <v>0</v>
      </c>
      <c r="FW185">
        <f t="shared" si="99"/>
        <v>0</v>
      </c>
      <c r="FX185">
        <f t="shared" si="99"/>
        <v>0</v>
      </c>
      <c r="FY185">
        <f t="shared" si="99"/>
        <v>0</v>
      </c>
      <c r="FZ185">
        <f t="shared" si="99"/>
        <v>0</v>
      </c>
      <c r="GA185">
        <f t="shared" si="99"/>
        <v>0</v>
      </c>
      <c r="GB185">
        <f t="shared" si="99"/>
        <v>0</v>
      </c>
      <c r="GC185">
        <f t="shared" si="99"/>
        <v>0</v>
      </c>
      <c r="GD185">
        <f t="shared" si="99"/>
        <v>0</v>
      </c>
      <c r="GE185">
        <f t="shared" si="99"/>
        <v>0</v>
      </c>
      <c r="GF185">
        <f t="shared" si="99"/>
        <v>0</v>
      </c>
      <c r="GG185">
        <f t="shared" si="99"/>
        <v>0</v>
      </c>
      <c r="GH185">
        <f t="shared" si="99"/>
        <v>0</v>
      </c>
      <c r="GI185">
        <f t="shared" si="99"/>
        <v>0</v>
      </c>
      <c r="GJ185">
        <f t="shared" si="99"/>
        <v>0</v>
      </c>
      <c r="GK185">
        <f t="shared" si="99"/>
        <v>0</v>
      </c>
      <c r="GL185">
        <f t="shared" si="99"/>
        <v>0</v>
      </c>
      <c r="GM185">
        <f t="shared" si="99"/>
        <v>0</v>
      </c>
      <c r="GN185">
        <f t="shared" si="99"/>
        <v>0</v>
      </c>
      <c r="GO185">
        <f t="shared" si="99"/>
        <v>0</v>
      </c>
      <c r="GP185">
        <f t="shared" si="99"/>
        <v>0</v>
      </c>
      <c r="GQ185">
        <f t="shared" si="99"/>
        <v>0</v>
      </c>
      <c r="GR185">
        <f t="shared" si="99"/>
        <v>0</v>
      </c>
      <c r="GS185">
        <f t="shared" si="99"/>
        <v>0</v>
      </c>
      <c r="GT185">
        <f t="shared" si="99"/>
        <v>0</v>
      </c>
      <c r="GU185">
        <f t="shared" si="99"/>
        <v>0</v>
      </c>
      <c r="GV185">
        <f t="shared" si="99"/>
        <v>0</v>
      </c>
      <c r="GW185">
        <f t="shared" si="99"/>
        <v>0</v>
      </c>
      <c r="GX185">
        <f t="shared" si="99"/>
        <v>0</v>
      </c>
    </row>
    <row r="187" spans="1:245" x14ac:dyDescent="0.2">
      <c r="A187">
        <v>17</v>
      </c>
      <c r="B187">
        <v>1</v>
      </c>
      <c r="C187">
        <f>ROW(SmtRes!A76)</f>
        <v>76</v>
      </c>
      <c r="D187">
        <f>ROW(EtalonRes!A76)</f>
        <v>76</v>
      </c>
      <c r="E187" t="s">
        <v>140</v>
      </c>
      <c r="F187" t="s">
        <v>16</v>
      </c>
      <c r="G187" t="s">
        <v>17</v>
      </c>
      <c r="H187" t="s">
        <v>18</v>
      </c>
      <c r="I187">
        <f>ROUND(12/100,9)</f>
        <v>0.12</v>
      </c>
      <c r="J187">
        <v>0</v>
      </c>
      <c r="K187">
        <f>ROUND(12/100,9)</f>
        <v>0.12</v>
      </c>
      <c r="O187">
        <f t="shared" ref="O187:O192" si="100">ROUND(CP187,2)</f>
        <v>325.26</v>
      </c>
      <c r="P187">
        <f t="shared" ref="P187:P192" si="101">ROUND(CQ187*I187,2)</f>
        <v>0</v>
      </c>
      <c r="Q187">
        <f t="shared" ref="Q187:Q192" si="102">ROUND(CR187*I187,2)</f>
        <v>0</v>
      </c>
      <c r="R187">
        <f t="shared" ref="R187:R192" si="103">ROUND(CS187*I187,2)</f>
        <v>0</v>
      </c>
      <c r="S187">
        <f t="shared" ref="S187:S192" si="104">ROUND(CT187*I187,2)</f>
        <v>325.26</v>
      </c>
      <c r="T187">
        <f t="shared" ref="T187:T192" si="105">ROUND(CU187*I187,2)</f>
        <v>0</v>
      </c>
      <c r="U187">
        <f t="shared" ref="U187:U192" si="106">CV187*I187</f>
        <v>0.70079999999999998</v>
      </c>
      <c r="V187">
        <f t="shared" ref="V187:V192" si="107">CW187*I187</f>
        <v>0</v>
      </c>
      <c r="W187">
        <f t="shared" ref="W187:W192" si="108">ROUND(CX187*I187,2)</f>
        <v>0</v>
      </c>
      <c r="X187">
        <f t="shared" ref="X187:Y192" si="109">ROUND(CY187,2)</f>
        <v>227.68</v>
      </c>
      <c r="Y187">
        <f t="shared" si="109"/>
        <v>32.53</v>
      </c>
      <c r="AA187">
        <v>35364244</v>
      </c>
      <c r="AB187">
        <f t="shared" ref="AB187:AB192" si="110">ROUND((AC187+AD187+AF187),6)</f>
        <v>2710.46</v>
      </c>
      <c r="AC187">
        <f>ROUND((ES187),6)</f>
        <v>0</v>
      </c>
      <c r="AD187">
        <f>ROUND((((ET187)-(EU187))+AE187),6)</f>
        <v>0</v>
      </c>
      <c r="AE187">
        <f t="shared" ref="AE187:AF190" si="111">ROUND((EU187),6)</f>
        <v>0</v>
      </c>
      <c r="AF187">
        <f t="shared" si="111"/>
        <v>2710.46</v>
      </c>
      <c r="AG187">
        <f t="shared" ref="AG187:AG192" si="112">ROUND((AP187),6)</f>
        <v>0</v>
      </c>
      <c r="AH187">
        <f t="shared" ref="AH187:AI190" si="113">(EW187)</f>
        <v>5.84</v>
      </c>
      <c r="AI187">
        <f t="shared" si="113"/>
        <v>0</v>
      </c>
      <c r="AJ187">
        <f t="shared" ref="AJ187:AJ192" si="114">(AS187)</f>
        <v>0</v>
      </c>
      <c r="AK187">
        <v>2710.46</v>
      </c>
      <c r="AL187">
        <v>0</v>
      </c>
      <c r="AM187">
        <v>0</v>
      </c>
      <c r="AN187">
        <v>0</v>
      </c>
      <c r="AO187">
        <v>2710.46</v>
      </c>
      <c r="AP187">
        <v>0</v>
      </c>
      <c r="AQ187">
        <v>5.84</v>
      </c>
      <c r="AR187">
        <v>0</v>
      </c>
      <c r="AS187">
        <v>0</v>
      </c>
      <c r="AT187">
        <v>70</v>
      </c>
      <c r="AU187">
        <v>10</v>
      </c>
      <c r="AV187">
        <v>1</v>
      </c>
      <c r="AW187">
        <v>1</v>
      </c>
      <c r="AZ187">
        <v>1</v>
      </c>
      <c r="BA187">
        <v>1</v>
      </c>
      <c r="BB187">
        <v>1</v>
      </c>
      <c r="BC187">
        <v>1</v>
      </c>
      <c r="BD187" t="s">
        <v>3</v>
      </c>
      <c r="BE187" t="s">
        <v>3</v>
      </c>
      <c r="BF187" t="s">
        <v>3</v>
      </c>
      <c r="BG187" t="s">
        <v>3</v>
      </c>
      <c r="BH187">
        <v>0</v>
      </c>
      <c r="BI187">
        <v>4</v>
      </c>
      <c r="BJ187" t="s">
        <v>19</v>
      </c>
      <c r="BM187">
        <v>0</v>
      </c>
      <c r="BN187">
        <v>0</v>
      </c>
      <c r="BO187" t="s">
        <v>3</v>
      </c>
      <c r="BP187">
        <v>0</v>
      </c>
      <c r="BQ187">
        <v>1</v>
      </c>
      <c r="BR187">
        <v>0</v>
      </c>
      <c r="BS187">
        <v>1</v>
      </c>
      <c r="BT187">
        <v>1</v>
      </c>
      <c r="BU187">
        <v>1</v>
      </c>
      <c r="BV187">
        <v>1</v>
      </c>
      <c r="BW187">
        <v>1</v>
      </c>
      <c r="BX187">
        <v>1</v>
      </c>
      <c r="BY187" t="s">
        <v>3</v>
      </c>
      <c r="BZ187">
        <v>70</v>
      </c>
      <c r="CA187">
        <v>10</v>
      </c>
      <c r="CB187" t="s">
        <v>3</v>
      </c>
      <c r="CE187">
        <v>0</v>
      </c>
      <c r="CF187">
        <v>0</v>
      </c>
      <c r="CG187">
        <v>0</v>
      </c>
      <c r="CM187">
        <v>0</v>
      </c>
      <c r="CN187" t="s">
        <v>3</v>
      </c>
      <c r="CO187">
        <v>0</v>
      </c>
      <c r="CP187">
        <f t="shared" ref="CP187:CP192" si="115">(P187+Q187+S187)</f>
        <v>325.26</v>
      </c>
      <c r="CQ187">
        <f t="shared" ref="CQ187:CQ192" si="116">(AC187*BC187*AW187)</f>
        <v>0</v>
      </c>
      <c r="CR187">
        <f>((((ET187)*BB187-(EU187)*BS187)+AE187*BS187)*AV187)</f>
        <v>0</v>
      </c>
      <c r="CS187">
        <f t="shared" ref="CS187:CS192" si="117">(AE187*BS187*AV187)</f>
        <v>0</v>
      </c>
      <c r="CT187">
        <f t="shared" ref="CT187:CT192" si="118">(AF187*BA187*AV187)</f>
        <v>2710.46</v>
      </c>
      <c r="CU187">
        <f t="shared" ref="CU187:CU192" si="119">AG187</f>
        <v>0</v>
      </c>
      <c r="CV187">
        <f t="shared" ref="CV187:CV192" si="120">(AH187*AV187)</f>
        <v>5.84</v>
      </c>
      <c r="CW187">
        <f t="shared" ref="CW187:CX192" si="121">AI187</f>
        <v>0</v>
      </c>
      <c r="CX187">
        <f t="shared" si="121"/>
        <v>0</v>
      </c>
      <c r="CY187">
        <f t="shared" ref="CY187:CY192" si="122">((S187*BZ187)/100)</f>
        <v>227.68200000000002</v>
      </c>
      <c r="CZ187">
        <f t="shared" ref="CZ187:CZ192" si="123">((S187*CA187)/100)</f>
        <v>32.525999999999996</v>
      </c>
      <c r="DC187" t="s">
        <v>3</v>
      </c>
      <c r="DD187" t="s">
        <v>3</v>
      </c>
      <c r="DE187" t="s">
        <v>3</v>
      </c>
      <c r="DF187" t="s">
        <v>3</v>
      </c>
      <c r="DG187" t="s">
        <v>3</v>
      </c>
      <c r="DH187" t="s">
        <v>3</v>
      </c>
      <c r="DI187" t="s">
        <v>3</v>
      </c>
      <c r="DJ187" t="s">
        <v>3</v>
      </c>
      <c r="DK187" t="s">
        <v>3</v>
      </c>
      <c r="DL187" t="s">
        <v>3</v>
      </c>
      <c r="DM187" t="s">
        <v>3</v>
      </c>
      <c r="DN187">
        <v>0</v>
      </c>
      <c r="DO187">
        <v>0</v>
      </c>
      <c r="DP187">
        <v>1</v>
      </c>
      <c r="DQ187">
        <v>1</v>
      </c>
      <c r="DU187">
        <v>1010</v>
      </c>
      <c r="DV187" t="s">
        <v>18</v>
      </c>
      <c r="DW187" t="s">
        <v>18</v>
      </c>
      <c r="DX187">
        <v>100</v>
      </c>
      <c r="DZ187" t="s">
        <v>3</v>
      </c>
      <c r="EA187" t="s">
        <v>3</v>
      </c>
      <c r="EB187" t="s">
        <v>3</v>
      </c>
      <c r="EC187" t="s">
        <v>3</v>
      </c>
      <c r="EE187">
        <v>35096056</v>
      </c>
      <c r="EF187">
        <v>1</v>
      </c>
      <c r="EG187" t="s">
        <v>20</v>
      </c>
      <c r="EH187">
        <v>0</v>
      </c>
      <c r="EI187" t="s">
        <v>3</v>
      </c>
      <c r="EJ187">
        <v>4</v>
      </c>
      <c r="EK187">
        <v>0</v>
      </c>
      <c r="EL187" t="s">
        <v>21</v>
      </c>
      <c r="EM187" t="s">
        <v>22</v>
      </c>
      <c r="EO187" t="s">
        <v>3</v>
      </c>
      <c r="EQ187">
        <v>262144</v>
      </c>
      <c r="ER187">
        <v>2710.46</v>
      </c>
      <c r="ES187">
        <v>0</v>
      </c>
      <c r="ET187">
        <v>0</v>
      </c>
      <c r="EU187">
        <v>0</v>
      </c>
      <c r="EV187">
        <v>2710.46</v>
      </c>
      <c r="EW187">
        <v>5.84</v>
      </c>
      <c r="EX187">
        <v>0</v>
      </c>
      <c r="EY187">
        <v>0</v>
      </c>
      <c r="FQ187">
        <v>0</v>
      </c>
      <c r="FR187">
        <v>0</v>
      </c>
      <c r="FS187">
        <v>0</v>
      </c>
      <c r="FX187">
        <v>70</v>
      </c>
      <c r="FY187">
        <v>10</v>
      </c>
      <c r="GA187" t="s">
        <v>3</v>
      </c>
      <c r="GD187">
        <v>0</v>
      </c>
      <c r="GF187">
        <v>-931379651</v>
      </c>
      <c r="GG187">
        <v>2</v>
      </c>
      <c r="GH187">
        <v>1</v>
      </c>
      <c r="GI187">
        <v>-2</v>
      </c>
      <c r="GJ187">
        <v>0</v>
      </c>
      <c r="GK187">
        <f>ROUND(R187*(R12)/100,2)</f>
        <v>0</v>
      </c>
      <c r="GL187">
        <f t="shared" ref="GL187:GL192" si="124">ROUND(IF(AND(BH187=3,BI187=3,FS187&lt;&gt;0),P187,0),2)</f>
        <v>0</v>
      </c>
      <c r="GM187">
        <f t="shared" ref="GM187:GM192" si="125">ROUND(O187+X187+Y187+GK187,2)+GX187</f>
        <v>585.47</v>
      </c>
      <c r="GN187">
        <f t="shared" ref="GN187:GN192" si="126">IF(OR(BI187=0,BI187=1),GM187-GX187,0)</f>
        <v>0</v>
      </c>
      <c r="GO187">
        <f t="shared" ref="GO187:GO192" si="127">IF(BI187=2,GM187-GX187,0)</f>
        <v>0</v>
      </c>
      <c r="GP187">
        <f t="shared" ref="GP187:GP192" si="128">IF(BI187=4,GM187-GX187,0)</f>
        <v>585.47</v>
      </c>
      <c r="GR187">
        <v>0</v>
      </c>
      <c r="GS187">
        <v>3</v>
      </c>
      <c r="GT187">
        <v>0</v>
      </c>
      <c r="GU187" t="s">
        <v>3</v>
      </c>
      <c r="GV187">
        <f>ROUND((GT187),6)</f>
        <v>0</v>
      </c>
      <c r="GW187">
        <v>1</v>
      </c>
      <c r="GX187">
        <f t="shared" ref="GX187:GX192" si="129">ROUND(HC187*I187,2)</f>
        <v>0</v>
      </c>
      <c r="HA187">
        <v>0</v>
      </c>
      <c r="HB187">
        <v>0</v>
      </c>
      <c r="HC187">
        <f t="shared" ref="HC187:HC192" si="130">GV187*GW187</f>
        <v>0</v>
      </c>
      <c r="HE187" t="s">
        <v>3</v>
      </c>
      <c r="HF187" t="s">
        <v>3</v>
      </c>
      <c r="HM187" t="s">
        <v>3</v>
      </c>
      <c r="HN187" t="s">
        <v>3</v>
      </c>
      <c r="HO187" t="s">
        <v>3</v>
      </c>
      <c r="HP187" t="s">
        <v>3</v>
      </c>
      <c r="HQ187" t="s">
        <v>3</v>
      </c>
      <c r="HS187">
        <v>0</v>
      </c>
      <c r="IK187">
        <v>0</v>
      </c>
    </row>
    <row r="188" spans="1:245" x14ac:dyDescent="0.2">
      <c r="A188">
        <v>17</v>
      </c>
      <c r="B188">
        <v>1</v>
      </c>
      <c r="C188">
        <f>ROW(SmtRes!A78)</f>
        <v>78</v>
      </c>
      <c r="D188">
        <f>ROW(EtalonRes!A78)</f>
        <v>78</v>
      </c>
      <c r="E188" t="s">
        <v>141</v>
      </c>
      <c r="F188" t="s">
        <v>38</v>
      </c>
      <c r="G188" t="s">
        <v>39</v>
      </c>
      <c r="H188" t="s">
        <v>18</v>
      </c>
      <c r="I188">
        <f>ROUND(10/100,9)</f>
        <v>0.1</v>
      </c>
      <c r="J188">
        <v>0</v>
      </c>
      <c r="K188">
        <f>ROUND(10/100,9)</f>
        <v>0.1</v>
      </c>
      <c r="O188">
        <f t="shared" si="100"/>
        <v>2791.6</v>
      </c>
      <c r="P188">
        <f t="shared" si="101"/>
        <v>0</v>
      </c>
      <c r="Q188">
        <f t="shared" si="102"/>
        <v>3.26</v>
      </c>
      <c r="R188">
        <f t="shared" si="103"/>
        <v>7.0000000000000007E-2</v>
      </c>
      <c r="S188">
        <f t="shared" si="104"/>
        <v>2788.34</v>
      </c>
      <c r="T188">
        <f t="shared" si="105"/>
        <v>0</v>
      </c>
      <c r="U188">
        <f t="shared" si="106"/>
        <v>4.2810000000000006</v>
      </c>
      <c r="V188">
        <f t="shared" si="107"/>
        <v>0</v>
      </c>
      <c r="W188">
        <f t="shared" si="108"/>
        <v>0</v>
      </c>
      <c r="X188">
        <f t="shared" si="109"/>
        <v>1951.84</v>
      </c>
      <c r="Y188">
        <f t="shared" si="109"/>
        <v>278.83</v>
      </c>
      <c r="AA188">
        <v>35364244</v>
      </c>
      <c r="AB188">
        <f t="shared" si="110"/>
        <v>27916.01</v>
      </c>
      <c r="AC188">
        <f>ROUND((ES188),6)</f>
        <v>0</v>
      </c>
      <c r="AD188">
        <f>ROUND((((ET188)-(EU188))+AE188),6)</f>
        <v>32.57</v>
      </c>
      <c r="AE188">
        <f t="shared" si="111"/>
        <v>0.69</v>
      </c>
      <c r="AF188">
        <f t="shared" si="111"/>
        <v>27883.439999999999</v>
      </c>
      <c r="AG188">
        <f t="shared" si="112"/>
        <v>0</v>
      </c>
      <c r="AH188">
        <f t="shared" si="113"/>
        <v>42.81</v>
      </c>
      <c r="AI188">
        <f t="shared" si="113"/>
        <v>0</v>
      </c>
      <c r="AJ188">
        <f t="shared" si="114"/>
        <v>0</v>
      </c>
      <c r="AK188">
        <v>27916.01</v>
      </c>
      <c r="AL188">
        <v>0</v>
      </c>
      <c r="AM188">
        <v>32.57</v>
      </c>
      <c r="AN188">
        <v>0.69</v>
      </c>
      <c r="AO188">
        <v>27883.439999999999</v>
      </c>
      <c r="AP188">
        <v>0</v>
      </c>
      <c r="AQ188">
        <v>42.81</v>
      </c>
      <c r="AR188">
        <v>0</v>
      </c>
      <c r="AS188">
        <v>0</v>
      </c>
      <c r="AT188">
        <v>70</v>
      </c>
      <c r="AU188">
        <v>10</v>
      </c>
      <c r="AV188">
        <v>1</v>
      </c>
      <c r="AW188">
        <v>1</v>
      </c>
      <c r="AZ188">
        <v>1</v>
      </c>
      <c r="BA188">
        <v>1</v>
      </c>
      <c r="BB188">
        <v>1</v>
      </c>
      <c r="BC188">
        <v>1</v>
      </c>
      <c r="BD188" t="s">
        <v>3</v>
      </c>
      <c r="BE188" t="s">
        <v>3</v>
      </c>
      <c r="BF188" t="s">
        <v>3</v>
      </c>
      <c r="BG188" t="s">
        <v>3</v>
      </c>
      <c r="BH188">
        <v>0</v>
      </c>
      <c r="BI188">
        <v>4</v>
      </c>
      <c r="BJ188" t="s">
        <v>40</v>
      </c>
      <c r="BM188">
        <v>0</v>
      </c>
      <c r="BN188">
        <v>0</v>
      </c>
      <c r="BO188" t="s">
        <v>3</v>
      </c>
      <c r="BP188">
        <v>0</v>
      </c>
      <c r="BQ188">
        <v>1</v>
      </c>
      <c r="BR188">
        <v>0</v>
      </c>
      <c r="BS188">
        <v>1</v>
      </c>
      <c r="BT188">
        <v>1</v>
      </c>
      <c r="BU188">
        <v>1</v>
      </c>
      <c r="BV188">
        <v>1</v>
      </c>
      <c r="BW188">
        <v>1</v>
      </c>
      <c r="BX188">
        <v>1</v>
      </c>
      <c r="BY188" t="s">
        <v>3</v>
      </c>
      <c r="BZ188">
        <v>70</v>
      </c>
      <c r="CA188">
        <v>10</v>
      </c>
      <c r="CB188" t="s">
        <v>3</v>
      </c>
      <c r="CE188">
        <v>0</v>
      </c>
      <c r="CF188">
        <v>0</v>
      </c>
      <c r="CG188">
        <v>0</v>
      </c>
      <c r="CM188">
        <v>0</v>
      </c>
      <c r="CN188" t="s">
        <v>3</v>
      </c>
      <c r="CO188">
        <v>0</v>
      </c>
      <c r="CP188">
        <f t="shared" si="115"/>
        <v>2791.6000000000004</v>
      </c>
      <c r="CQ188">
        <f t="shared" si="116"/>
        <v>0</v>
      </c>
      <c r="CR188">
        <f>((((ET188)*BB188-(EU188)*BS188)+AE188*BS188)*AV188)</f>
        <v>32.57</v>
      </c>
      <c r="CS188">
        <f t="shared" si="117"/>
        <v>0.69</v>
      </c>
      <c r="CT188">
        <f t="shared" si="118"/>
        <v>27883.439999999999</v>
      </c>
      <c r="CU188">
        <f t="shared" si="119"/>
        <v>0</v>
      </c>
      <c r="CV188">
        <f t="shared" si="120"/>
        <v>42.81</v>
      </c>
      <c r="CW188">
        <f t="shared" si="121"/>
        <v>0</v>
      </c>
      <c r="CX188">
        <f t="shared" si="121"/>
        <v>0</v>
      </c>
      <c r="CY188">
        <f t="shared" si="122"/>
        <v>1951.8380000000002</v>
      </c>
      <c r="CZ188">
        <f t="shared" si="123"/>
        <v>278.834</v>
      </c>
      <c r="DC188" t="s">
        <v>3</v>
      </c>
      <c r="DD188" t="s">
        <v>3</v>
      </c>
      <c r="DE188" t="s">
        <v>3</v>
      </c>
      <c r="DF188" t="s">
        <v>3</v>
      </c>
      <c r="DG188" t="s">
        <v>3</v>
      </c>
      <c r="DH188" t="s">
        <v>3</v>
      </c>
      <c r="DI188" t="s">
        <v>3</v>
      </c>
      <c r="DJ188" t="s">
        <v>3</v>
      </c>
      <c r="DK188" t="s">
        <v>3</v>
      </c>
      <c r="DL188" t="s">
        <v>3</v>
      </c>
      <c r="DM188" t="s">
        <v>3</v>
      </c>
      <c r="DN188">
        <v>0</v>
      </c>
      <c r="DO188">
        <v>0</v>
      </c>
      <c r="DP188">
        <v>1</v>
      </c>
      <c r="DQ188">
        <v>1</v>
      </c>
      <c r="DU188">
        <v>1010</v>
      </c>
      <c r="DV188" t="s">
        <v>18</v>
      </c>
      <c r="DW188" t="s">
        <v>18</v>
      </c>
      <c r="DX188">
        <v>100</v>
      </c>
      <c r="DZ188" t="s">
        <v>3</v>
      </c>
      <c r="EA188" t="s">
        <v>3</v>
      </c>
      <c r="EB188" t="s">
        <v>3</v>
      </c>
      <c r="EC188" t="s">
        <v>3</v>
      </c>
      <c r="EE188">
        <v>35096056</v>
      </c>
      <c r="EF188">
        <v>1</v>
      </c>
      <c r="EG188" t="s">
        <v>20</v>
      </c>
      <c r="EH188">
        <v>0</v>
      </c>
      <c r="EI188" t="s">
        <v>3</v>
      </c>
      <c r="EJ188">
        <v>4</v>
      </c>
      <c r="EK188">
        <v>0</v>
      </c>
      <c r="EL188" t="s">
        <v>21</v>
      </c>
      <c r="EM188" t="s">
        <v>22</v>
      </c>
      <c r="EO188" t="s">
        <v>3</v>
      </c>
      <c r="EQ188">
        <v>262144</v>
      </c>
      <c r="ER188">
        <v>27916.01</v>
      </c>
      <c r="ES188">
        <v>0</v>
      </c>
      <c r="ET188">
        <v>32.57</v>
      </c>
      <c r="EU188">
        <v>0.69</v>
      </c>
      <c r="EV188">
        <v>27883.439999999999</v>
      </c>
      <c r="EW188">
        <v>42.81</v>
      </c>
      <c r="EX188">
        <v>0</v>
      </c>
      <c r="EY188">
        <v>0</v>
      </c>
      <c r="FQ188">
        <v>0</v>
      </c>
      <c r="FR188">
        <v>0</v>
      </c>
      <c r="FS188">
        <v>0</v>
      </c>
      <c r="FX188">
        <v>70</v>
      </c>
      <c r="FY188">
        <v>10</v>
      </c>
      <c r="GA188" t="s">
        <v>3</v>
      </c>
      <c r="GD188">
        <v>0</v>
      </c>
      <c r="GF188">
        <v>1394402761</v>
      </c>
      <c r="GG188">
        <v>2</v>
      </c>
      <c r="GH188">
        <v>1</v>
      </c>
      <c r="GI188">
        <v>-2</v>
      </c>
      <c r="GJ188">
        <v>0</v>
      </c>
      <c r="GK188">
        <f>ROUND(R188*(R12)/100,2)</f>
        <v>0.08</v>
      </c>
      <c r="GL188">
        <f t="shared" si="124"/>
        <v>0</v>
      </c>
      <c r="GM188">
        <f t="shared" si="125"/>
        <v>5022.3500000000004</v>
      </c>
      <c r="GN188">
        <f t="shared" si="126"/>
        <v>0</v>
      </c>
      <c r="GO188">
        <f t="shared" si="127"/>
        <v>0</v>
      </c>
      <c r="GP188">
        <f t="shared" si="128"/>
        <v>5022.3500000000004</v>
      </c>
      <c r="GR188">
        <v>0</v>
      </c>
      <c r="GS188">
        <v>3</v>
      </c>
      <c r="GT188">
        <v>0</v>
      </c>
      <c r="GU188" t="s">
        <v>3</v>
      </c>
      <c r="GV188">
        <f>ROUND((GT188),6)</f>
        <v>0</v>
      </c>
      <c r="GW188">
        <v>1</v>
      </c>
      <c r="GX188">
        <f t="shared" si="129"/>
        <v>0</v>
      </c>
      <c r="HA188">
        <v>0</v>
      </c>
      <c r="HB188">
        <v>0</v>
      </c>
      <c r="HC188">
        <f t="shared" si="130"/>
        <v>0</v>
      </c>
      <c r="HE188" t="s">
        <v>3</v>
      </c>
      <c r="HF188" t="s">
        <v>3</v>
      </c>
      <c r="HM188" t="s">
        <v>3</v>
      </c>
      <c r="HN188" t="s">
        <v>3</v>
      </c>
      <c r="HO188" t="s">
        <v>3</v>
      </c>
      <c r="HP188" t="s">
        <v>3</v>
      </c>
      <c r="HQ188" t="s">
        <v>3</v>
      </c>
      <c r="HS188">
        <v>0</v>
      </c>
      <c r="IK188">
        <v>0</v>
      </c>
    </row>
    <row r="189" spans="1:245" x14ac:dyDescent="0.2">
      <c r="A189">
        <v>17</v>
      </c>
      <c r="B189">
        <v>1</v>
      </c>
      <c r="C189">
        <f>ROW(SmtRes!A80)</f>
        <v>80</v>
      </c>
      <c r="D189">
        <f>ROW(EtalonRes!A80)</f>
        <v>80</v>
      </c>
      <c r="E189" t="s">
        <v>142</v>
      </c>
      <c r="F189" t="s">
        <v>42</v>
      </c>
      <c r="G189" t="s">
        <v>43</v>
      </c>
      <c r="H189" t="s">
        <v>18</v>
      </c>
      <c r="I189">
        <f>ROUND(1/100,9)</f>
        <v>0.01</v>
      </c>
      <c r="J189">
        <v>0</v>
      </c>
      <c r="K189">
        <f>ROUND(1/100,9)</f>
        <v>0.01</v>
      </c>
      <c r="O189">
        <f t="shared" si="100"/>
        <v>255.78</v>
      </c>
      <c r="P189">
        <f t="shared" si="101"/>
        <v>0</v>
      </c>
      <c r="Q189">
        <f t="shared" si="102"/>
        <v>0.33</v>
      </c>
      <c r="R189">
        <f t="shared" si="103"/>
        <v>0.01</v>
      </c>
      <c r="S189">
        <f t="shared" si="104"/>
        <v>255.45</v>
      </c>
      <c r="T189">
        <f t="shared" si="105"/>
        <v>0</v>
      </c>
      <c r="U189">
        <f t="shared" si="106"/>
        <v>0.39219999999999999</v>
      </c>
      <c r="V189">
        <f t="shared" si="107"/>
        <v>0</v>
      </c>
      <c r="W189">
        <f t="shared" si="108"/>
        <v>0</v>
      </c>
      <c r="X189">
        <f t="shared" si="109"/>
        <v>178.82</v>
      </c>
      <c r="Y189">
        <f t="shared" si="109"/>
        <v>25.55</v>
      </c>
      <c r="AA189">
        <v>35364244</v>
      </c>
      <c r="AB189">
        <f t="shared" si="110"/>
        <v>25577.73</v>
      </c>
      <c r="AC189">
        <f>ROUND((ES189),6)</f>
        <v>0</v>
      </c>
      <c r="AD189">
        <f>ROUND((((ET189)-(EU189))+AE189),6)</f>
        <v>32.57</v>
      </c>
      <c r="AE189">
        <f t="shared" si="111"/>
        <v>0.69</v>
      </c>
      <c r="AF189">
        <f t="shared" si="111"/>
        <v>25545.16</v>
      </c>
      <c r="AG189">
        <f t="shared" si="112"/>
        <v>0</v>
      </c>
      <c r="AH189">
        <f t="shared" si="113"/>
        <v>39.22</v>
      </c>
      <c r="AI189">
        <f t="shared" si="113"/>
        <v>0</v>
      </c>
      <c r="AJ189">
        <f t="shared" si="114"/>
        <v>0</v>
      </c>
      <c r="AK189">
        <v>25577.73</v>
      </c>
      <c r="AL189">
        <v>0</v>
      </c>
      <c r="AM189">
        <v>32.57</v>
      </c>
      <c r="AN189">
        <v>0.69</v>
      </c>
      <c r="AO189">
        <v>25545.16</v>
      </c>
      <c r="AP189">
        <v>0</v>
      </c>
      <c r="AQ189">
        <v>39.22</v>
      </c>
      <c r="AR189">
        <v>0</v>
      </c>
      <c r="AS189">
        <v>0</v>
      </c>
      <c r="AT189">
        <v>70</v>
      </c>
      <c r="AU189">
        <v>10</v>
      </c>
      <c r="AV189">
        <v>1</v>
      </c>
      <c r="AW189">
        <v>1</v>
      </c>
      <c r="AZ189">
        <v>1</v>
      </c>
      <c r="BA189">
        <v>1</v>
      </c>
      <c r="BB189">
        <v>1</v>
      </c>
      <c r="BC189">
        <v>1</v>
      </c>
      <c r="BD189" t="s">
        <v>3</v>
      </c>
      <c r="BE189" t="s">
        <v>3</v>
      </c>
      <c r="BF189" t="s">
        <v>3</v>
      </c>
      <c r="BG189" t="s">
        <v>3</v>
      </c>
      <c r="BH189">
        <v>0</v>
      </c>
      <c r="BI189">
        <v>4</v>
      </c>
      <c r="BJ189" t="s">
        <v>44</v>
      </c>
      <c r="BM189">
        <v>0</v>
      </c>
      <c r="BN189">
        <v>0</v>
      </c>
      <c r="BO189" t="s">
        <v>3</v>
      </c>
      <c r="BP189">
        <v>0</v>
      </c>
      <c r="BQ189">
        <v>1</v>
      </c>
      <c r="BR189">
        <v>0</v>
      </c>
      <c r="BS189">
        <v>1</v>
      </c>
      <c r="BT189">
        <v>1</v>
      </c>
      <c r="BU189">
        <v>1</v>
      </c>
      <c r="BV189">
        <v>1</v>
      </c>
      <c r="BW189">
        <v>1</v>
      </c>
      <c r="BX189">
        <v>1</v>
      </c>
      <c r="BY189" t="s">
        <v>3</v>
      </c>
      <c r="BZ189">
        <v>70</v>
      </c>
      <c r="CA189">
        <v>10</v>
      </c>
      <c r="CB189" t="s">
        <v>3</v>
      </c>
      <c r="CE189">
        <v>0</v>
      </c>
      <c r="CF189">
        <v>0</v>
      </c>
      <c r="CG189">
        <v>0</v>
      </c>
      <c r="CM189">
        <v>0</v>
      </c>
      <c r="CN189" t="s">
        <v>3</v>
      </c>
      <c r="CO189">
        <v>0</v>
      </c>
      <c r="CP189">
        <f t="shared" si="115"/>
        <v>255.78</v>
      </c>
      <c r="CQ189">
        <f t="shared" si="116"/>
        <v>0</v>
      </c>
      <c r="CR189">
        <f>((((ET189)*BB189-(EU189)*BS189)+AE189*BS189)*AV189)</f>
        <v>32.57</v>
      </c>
      <c r="CS189">
        <f t="shared" si="117"/>
        <v>0.69</v>
      </c>
      <c r="CT189">
        <f t="shared" si="118"/>
        <v>25545.16</v>
      </c>
      <c r="CU189">
        <f t="shared" si="119"/>
        <v>0</v>
      </c>
      <c r="CV189">
        <f t="shared" si="120"/>
        <v>39.22</v>
      </c>
      <c r="CW189">
        <f t="shared" si="121"/>
        <v>0</v>
      </c>
      <c r="CX189">
        <f t="shared" si="121"/>
        <v>0</v>
      </c>
      <c r="CY189">
        <f t="shared" si="122"/>
        <v>178.815</v>
      </c>
      <c r="CZ189">
        <f t="shared" si="123"/>
        <v>25.545000000000002</v>
      </c>
      <c r="DC189" t="s">
        <v>3</v>
      </c>
      <c r="DD189" t="s">
        <v>3</v>
      </c>
      <c r="DE189" t="s">
        <v>3</v>
      </c>
      <c r="DF189" t="s">
        <v>3</v>
      </c>
      <c r="DG189" t="s">
        <v>3</v>
      </c>
      <c r="DH189" t="s">
        <v>3</v>
      </c>
      <c r="DI189" t="s">
        <v>3</v>
      </c>
      <c r="DJ189" t="s">
        <v>3</v>
      </c>
      <c r="DK189" t="s">
        <v>3</v>
      </c>
      <c r="DL189" t="s">
        <v>3</v>
      </c>
      <c r="DM189" t="s">
        <v>3</v>
      </c>
      <c r="DN189">
        <v>0</v>
      </c>
      <c r="DO189">
        <v>0</v>
      </c>
      <c r="DP189">
        <v>1</v>
      </c>
      <c r="DQ189">
        <v>1</v>
      </c>
      <c r="DU189">
        <v>1010</v>
      </c>
      <c r="DV189" t="s">
        <v>18</v>
      </c>
      <c r="DW189" t="s">
        <v>18</v>
      </c>
      <c r="DX189">
        <v>100</v>
      </c>
      <c r="DZ189" t="s">
        <v>3</v>
      </c>
      <c r="EA189" t="s">
        <v>3</v>
      </c>
      <c r="EB189" t="s">
        <v>3</v>
      </c>
      <c r="EC189" t="s">
        <v>3</v>
      </c>
      <c r="EE189">
        <v>35096056</v>
      </c>
      <c r="EF189">
        <v>1</v>
      </c>
      <c r="EG189" t="s">
        <v>20</v>
      </c>
      <c r="EH189">
        <v>0</v>
      </c>
      <c r="EI189" t="s">
        <v>3</v>
      </c>
      <c r="EJ189">
        <v>4</v>
      </c>
      <c r="EK189">
        <v>0</v>
      </c>
      <c r="EL189" t="s">
        <v>21</v>
      </c>
      <c r="EM189" t="s">
        <v>22</v>
      </c>
      <c r="EO189" t="s">
        <v>3</v>
      </c>
      <c r="EQ189">
        <v>262144</v>
      </c>
      <c r="ER189">
        <v>25577.73</v>
      </c>
      <c r="ES189">
        <v>0</v>
      </c>
      <c r="ET189">
        <v>32.57</v>
      </c>
      <c r="EU189">
        <v>0.69</v>
      </c>
      <c r="EV189">
        <v>25545.16</v>
      </c>
      <c r="EW189">
        <v>39.22</v>
      </c>
      <c r="EX189">
        <v>0</v>
      </c>
      <c r="EY189">
        <v>0</v>
      </c>
      <c r="FQ189">
        <v>0</v>
      </c>
      <c r="FR189">
        <v>0</v>
      </c>
      <c r="FS189">
        <v>0</v>
      </c>
      <c r="FX189">
        <v>70</v>
      </c>
      <c r="FY189">
        <v>10</v>
      </c>
      <c r="GA189" t="s">
        <v>3</v>
      </c>
      <c r="GD189">
        <v>0</v>
      </c>
      <c r="GF189">
        <v>1212913616</v>
      </c>
      <c r="GG189">
        <v>2</v>
      </c>
      <c r="GH189">
        <v>1</v>
      </c>
      <c r="GI189">
        <v>-2</v>
      </c>
      <c r="GJ189">
        <v>0</v>
      </c>
      <c r="GK189">
        <f>ROUND(R189*(R12)/100,2)</f>
        <v>0.01</v>
      </c>
      <c r="GL189">
        <f t="shared" si="124"/>
        <v>0</v>
      </c>
      <c r="GM189">
        <f t="shared" si="125"/>
        <v>460.16</v>
      </c>
      <c r="GN189">
        <f t="shared" si="126"/>
        <v>0</v>
      </c>
      <c r="GO189">
        <f t="shared" si="127"/>
        <v>0</v>
      </c>
      <c r="GP189">
        <f t="shared" si="128"/>
        <v>460.16</v>
      </c>
      <c r="GR189">
        <v>0</v>
      </c>
      <c r="GS189">
        <v>3</v>
      </c>
      <c r="GT189">
        <v>0</v>
      </c>
      <c r="GU189" t="s">
        <v>3</v>
      </c>
      <c r="GV189">
        <f>ROUND((GT189),6)</f>
        <v>0</v>
      </c>
      <c r="GW189">
        <v>1</v>
      </c>
      <c r="GX189">
        <f t="shared" si="129"/>
        <v>0</v>
      </c>
      <c r="HA189">
        <v>0</v>
      </c>
      <c r="HB189">
        <v>0</v>
      </c>
      <c r="HC189">
        <f t="shared" si="130"/>
        <v>0</v>
      </c>
      <c r="HE189" t="s">
        <v>3</v>
      </c>
      <c r="HF189" t="s">
        <v>3</v>
      </c>
      <c r="HM189" t="s">
        <v>3</v>
      </c>
      <c r="HN189" t="s">
        <v>3</v>
      </c>
      <c r="HO189" t="s">
        <v>3</v>
      </c>
      <c r="HP189" t="s">
        <v>3</v>
      </c>
      <c r="HQ189" t="s">
        <v>3</v>
      </c>
      <c r="HS189">
        <v>0</v>
      </c>
      <c r="IK189">
        <v>0</v>
      </c>
    </row>
    <row r="190" spans="1:245" x14ac:dyDescent="0.2">
      <c r="A190">
        <v>17</v>
      </c>
      <c r="B190">
        <v>1</v>
      </c>
      <c r="C190">
        <f>ROW(SmtRes!A82)</f>
        <v>82</v>
      </c>
      <c r="D190">
        <f>ROW(EtalonRes!A82)</f>
        <v>82</v>
      </c>
      <c r="E190" t="s">
        <v>143</v>
      </c>
      <c r="F190" t="s">
        <v>46</v>
      </c>
      <c r="G190" t="s">
        <v>47</v>
      </c>
      <c r="H190" t="s">
        <v>18</v>
      </c>
      <c r="I190">
        <f>ROUND(1/100,9)</f>
        <v>0.01</v>
      </c>
      <c r="J190">
        <v>0</v>
      </c>
      <c r="K190">
        <f>ROUND(1/100,9)</f>
        <v>0.01</v>
      </c>
      <c r="O190">
        <f t="shared" si="100"/>
        <v>285.74</v>
      </c>
      <c r="P190">
        <f t="shared" si="101"/>
        <v>0</v>
      </c>
      <c r="Q190">
        <f t="shared" si="102"/>
        <v>0.33</v>
      </c>
      <c r="R190">
        <f t="shared" si="103"/>
        <v>0.01</v>
      </c>
      <c r="S190">
        <f t="shared" si="104"/>
        <v>285.41000000000003</v>
      </c>
      <c r="T190">
        <f t="shared" si="105"/>
        <v>0</v>
      </c>
      <c r="U190">
        <f t="shared" si="106"/>
        <v>0.43820000000000003</v>
      </c>
      <c r="V190">
        <f t="shared" si="107"/>
        <v>0</v>
      </c>
      <c r="W190">
        <f t="shared" si="108"/>
        <v>0</v>
      </c>
      <c r="X190">
        <f t="shared" si="109"/>
        <v>199.79</v>
      </c>
      <c r="Y190">
        <f t="shared" si="109"/>
        <v>28.54</v>
      </c>
      <c r="AA190">
        <v>35364244</v>
      </c>
      <c r="AB190">
        <f t="shared" si="110"/>
        <v>28573.85</v>
      </c>
      <c r="AC190">
        <f>ROUND((ES190),6)</f>
        <v>0</v>
      </c>
      <c r="AD190">
        <f>ROUND((((ET190)-(EU190))+AE190),6)</f>
        <v>32.57</v>
      </c>
      <c r="AE190">
        <f t="shared" si="111"/>
        <v>0.69</v>
      </c>
      <c r="AF190">
        <f t="shared" si="111"/>
        <v>28541.279999999999</v>
      </c>
      <c r="AG190">
        <f t="shared" si="112"/>
        <v>0</v>
      </c>
      <c r="AH190">
        <f t="shared" si="113"/>
        <v>43.82</v>
      </c>
      <c r="AI190">
        <f t="shared" si="113"/>
        <v>0</v>
      </c>
      <c r="AJ190">
        <f t="shared" si="114"/>
        <v>0</v>
      </c>
      <c r="AK190">
        <v>28573.85</v>
      </c>
      <c r="AL190">
        <v>0</v>
      </c>
      <c r="AM190">
        <v>32.57</v>
      </c>
      <c r="AN190">
        <v>0.69</v>
      </c>
      <c r="AO190">
        <v>28541.279999999999</v>
      </c>
      <c r="AP190">
        <v>0</v>
      </c>
      <c r="AQ190">
        <v>43.82</v>
      </c>
      <c r="AR190">
        <v>0</v>
      </c>
      <c r="AS190">
        <v>0</v>
      </c>
      <c r="AT190">
        <v>70</v>
      </c>
      <c r="AU190">
        <v>10</v>
      </c>
      <c r="AV190">
        <v>1</v>
      </c>
      <c r="AW190">
        <v>1</v>
      </c>
      <c r="AZ190">
        <v>1</v>
      </c>
      <c r="BA190">
        <v>1</v>
      </c>
      <c r="BB190">
        <v>1</v>
      </c>
      <c r="BC190">
        <v>1</v>
      </c>
      <c r="BD190" t="s">
        <v>3</v>
      </c>
      <c r="BE190" t="s">
        <v>3</v>
      </c>
      <c r="BF190" t="s">
        <v>3</v>
      </c>
      <c r="BG190" t="s">
        <v>3</v>
      </c>
      <c r="BH190">
        <v>0</v>
      </c>
      <c r="BI190">
        <v>4</v>
      </c>
      <c r="BJ190" t="s">
        <v>48</v>
      </c>
      <c r="BM190">
        <v>0</v>
      </c>
      <c r="BN190">
        <v>0</v>
      </c>
      <c r="BO190" t="s">
        <v>3</v>
      </c>
      <c r="BP190">
        <v>0</v>
      </c>
      <c r="BQ190">
        <v>1</v>
      </c>
      <c r="BR190">
        <v>0</v>
      </c>
      <c r="BS190">
        <v>1</v>
      </c>
      <c r="BT190">
        <v>1</v>
      </c>
      <c r="BU190">
        <v>1</v>
      </c>
      <c r="BV190">
        <v>1</v>
      </c>
      <c r="BW190">
        <v>1</v>
      </c>
      <c r="BX190">
        <v>1</v>
      </c>
      <c r="BY190" t="s">
        <v>3</v>
      </c>
      <c r="BZ190">
        <v>70</v>
      </c>
      <c r="CA190">
        <v>10</v>
      </c>
      <c r="CB190" t="s">
        <v>3</v>
      </c>
      <c r="CE190">
        <v>0</v>
      </c>
      <c r="CF190">
        <v>0</v>
      </c>
      <c r="CG190">
        <v>0</v>
      </c>
      <c r="CM190">
        <v>0</v>
      </c>
      <c r="CN190" t="s">
        <v>3</v>
      </c>
      <c r="CO190">
        <v>0</v>
      </c>
      <c r="CP190">
        <f t="shared" si="115"/>
        <v>285.74</v>
      </c>
      <c r="CQ190">
        <f t="shared" si="116"/>
        <v>0</v>
      </c>
      <c r="CR190">
        <f>((((ET190)*BB190-(EU190)*BS190)+AE190*BS190)*AV190)</f>
        <v>32.57</v>
      </c>
      <c r="CS190">
        <f t="shared" si="117"/>
        <v>0.69</v>
      </c>
      <c r="CT190">
        <f t="shared" si="118"/>
        <v>28541.279999999999</v>
      </c>
      <c r="CU190">
        <f t="shared" si="119"/>
        <v>0</v>
      </c>
      <c r="CV190">
        <f t="shared" si="120"/>
        <v>43.82</v>
      </c>
      <c r="CW190">
        <f t="shared" si="121"/>
        <v>0</v>
      </c>
      <c r="CX190">
        <f t="shared" si="121"/>
        <v>0</v>
      </c>
      <c r="CY190">
        <f t="shared" si="122"/>
        <v>199.78700000000001</v>
      </c>
      <c r="CZ190">
        <f t="shared" si="123"/>
        <v>28.541000000000004</v>
      </c>
      <c r="DC190" t="s">
        <v>3</v>
      </c>
      <c r="DD190" t="s">
        <v>3</v>
      </c>
      <c r="DE190" t="s">
        <v>3</v>
      </c>
      <c r="DF190" t="s">
        <v>3</v>
      </c>
      <c r="DG190" t="s">
        <v>3</v>
      </c>
      <c r="DH190" t="s">
        <v>3</v>
      </c>
      <c r="DI190" t="s">
        <v>3</v>
      </c>
      <c r="DJ190" t="s">
        <v>3</v>
      </c>
      <c r="DK190" t="s">
        <v>3</v>
      </c>
      <c r="DL190" t="s">
        <v>3</v>
      </c>
      <c r="DM190" t="s">
        <v>3</v>
      </c>
      <c r="DN190">
        <v>0</v>
      </c>
      <c r="DO190">
        <v>0</v>
      </c>
      <c r="DP190">
        <v>1</v>
      </c>
      <c r="DQ190">
        <v>1</v>
      </c>
      <c r="DU190">
        <v>1010</v>
      </c>
      <c r="DV190" t="s">
        <v>18</v>
      </c>
      <c r="DW190" t="s">
        <v>18</v>
      </c>
      <c r="DX190">
        <v>100</v>
      </c>
      <c r="DZ190" t="s">
        <v>3</v>
      </c>
      <c r="EA190" t="s">
        <v>3</v>
      </c>
      <c r="EB190" t="s">
        <v>3</v>
      </c>
      <c r="EC190" t="s">
        <v>3</v>
      </c>
      <c r="EE190">
        <v>35096056</v>
      </c>
      <c r="EF190">
        <v>1</v>
      </c>
      <c r="EG190" t="s">
        <v>20</v>
      </c>
      <c r="EH190">
        <v>0</v>
      </c>
      <c r="EI190" t="s">
        <v>3</v>
      </c>
      <c r="EJ190">
        <v>4</v>
      </c>
      <c r="EK190">
        <v>0</v>
      </c>
      <c r="EL190" t="s">
        <v>21</v>
      </c>
      <c r="EM190" t="s">
        <v>22</v>
      </c>
      <c r="EO190" t="s">
        <v>3</v>
      </c>
      <c r="EQ190">
        <v>262144</v>
      </c>
      <c r="ER190">
        <v>28573.85</v>
      </c>
      <c r="ES190">
        <v>0</v>
      </c>
      <c r="ET190">
        <v>32.57</v>
      </c>
      <c r="EU190">
        <v>0.69</v>
      </c>
      <c r="EV190">
        <v>28541.279999999999</v>
      </c>
      <c r="EW190">
        <v>43.82</v>
      </c>
      <c r="EX190">
        <v>0</v>
      </c>
      <c r="EY190">
        <v>0</v>
      </c>
      <c r="FQ190">
        <v>0</v>
      </c>
      <c r="FR190">
        <v>0</v>
      </c>
      <c r="FS190">
        <v>0</v>
      </c>
      <c r="FX190">
        <v>70</v>
      </c>
      <c r="FY190">
        <v>10</v>
      </c>
      <c r="GA190" t="s">
        <v>3</v>
      </c>
      <c r="GD190">
        <v>0</v>
      </c>
      <c r="GF190">
        <v>-1730436719</v>
      </c>
      <c r="GG190">
        <v>2</v>
      </c>
      <c r="GH190">
        <v>1</v>
      </c>
      <c r="GI190">
        <v>-2</v>
      </c>
      <c r="GJ190">
        <v>0</v>
      </c>
      <c r="GK190">
        <f>ROUND(R190*(R12)/100,2)</f>
        <v>0.01</v>
      </c>
      <c r="GL190">
        <f t="shared" si="124"/>
        <v>0</v>
      </c>
      <c r="GM190">
        <f t="shared" si="125"/>
        <v>514.08000000000004</v>
      </c>
      <c r="GN190">
        <f t="shared" si="126"/>
        <v>0</v>
      </c>
      <c r="GO190">
        <f t="shared" si="127"/>
        <v>0</v>
      </c>
      <c r="GP190">
        <f t="shared" si="128"/>
        <v>514.08000000000004</v>
      </c>
      <c r="GR190">
        <v>0</v>
      </c>
      <c r="GS190">
        <v>3</v>
      </c>
      <c r="GT190">
        <v>0</v>
      </c>
      <c r="GU190" t="s">
        <v>3</v>
      </c>
      <c r="GV190">
        <f>ROUND((GT190),6)</f>
        <v>0</v>
      </c>
      <c r="GW190">
        <v>1</v>
      </c>
      <c r="GX190">
        <f t="shared" si="129"/>
        <v>0</v>
      </c>
      <c r="HA190">
        <v>0</v>
      </c>
      <c r="HB190">
        <v>0</v>
      </c>
      <c r="HC190">
        <f t="shared" si="130"/>
        <v>0</v>
      </c>
      <c r="HE190" t="s">
        <v>3</v>
      </c>
      <c r="HF190" t="s">
        <v>3</v>
      </c>
      <c r="HM190" t="s">
        <v>3</v>
      </c>
      <c r="HN190" t="s">
        <v>3</v>
      </c>
      <c r="HO190" t="s">
        <v>3</v>
      </c>
      <c r="HP190" t="s">
        <v>3</v>
      </c>
      <c r="HQ190" t="s">
        <v>3</v>
      </c>
      <c r="HS190">
        <v>0</v>
      </c>
      <c r="IK190">
        <v>0</v>
      </c>
    </row>
    <row r="191" spans="1:245" x14ac:dyDescent="0.2">
      <c r="A191">
        <v>17</v>
      </c>
      <c r="B191">
        <v>1</v>
      </c>
      <c r="C191">
        <f>ROW(SmtRes!A83)</f>
        <v>83</v>
      </c>
      <c r="D191">
        <f>ROW(EtalonRes!A83)</f>
        <v>83</v>
      </c>
      <c r="E191" t="s">
        <v>144</v>
      </c>
      <c r="F191" t="s">
        <v>145</v>
      </c>
      <c r="G191" t="s">
        <v>146</v>
      </c>
      <c r="H191" t="s">
        <v>52</v>
      </c>
      <c r="I191">
        <v>2</v>
      </c>
      <c r="J191">
        <v>0</v>
      </c>
      <c r="K191">
        <v>2</v>
      </c>
      <c r="O191">
        <f t="shared" si="100"/>
        <v>160.93</v>
      </c>
      <c r="P191">
        <f t="shared" si="101"/>
        <v>0</v>
      </c>
      <c r="Q191">
        <f t="shared" si="102"/>
        <v>0</v>
      </c>
      <c r="R191">
        <f t="shared" si="103"/>
        <v>0</v>
      </c>
      <c r="S191">
        <f t="shared" si="104"/>
        <v>160.93</v>
      </c>
      <c r="T191">
        <f t="shared" si="105"/>
        <v>0</v>
      </c>
      <c r="U191">
        <f t="shared" si="106"/>
        <v>0.31</v>
      </c>
      <c r="V191">
        <f t="shared" si="107"/>
        <v>0</v>
      </c>
      <c r="W191">
        <f t="shared" si="108"/>
        <v>0</v>
      </c>
      <c r="X191">
        <f t="shared" si="109"/>
        <v>112.65</v>
      </c>
      <c r="Y191">
        <f t="shared" si="109"/>
        <v>16.09</v>
      </c>
      <c r="AA191">
        <v>35364244</v>
      </c>
      <c r="AB191">
        <f t="shared" si="110"/>
        <v>80.465000000000003</v>
      </c>
      <c r="AC191">
        <f>ROUND(((ES191*0.5)),6)</f>
        <v>0</v>
      </c>
      <c r="AD191">
        <f>ROUND(((((ET191*0.5))-((EU191*0.5)))+AE191),6)</f>
        <v>0</v>
      </c>
      <c r="AE191">
        <f>ROUND(((EU191*0.5)),6)</f>
        <v>0</v>
      </c>
      <c r="AF191">
        <f>ROUND(((EV191*0.5)),6)</f>
        <v>80.465000000000003</v>
      </c>
      <c r="AG191">
        <f t="shared" si="112"/>
        <v>0</v>
      </c>
      <c r="AH191">
        <f>((EW191*0.5))</f>
        <v>0.155</v>
      </c>
      <c r="AI191">
        <f>((EX191*0.5))</f>
        <v>0</v>
      </c>
      <c r="AJ191">
        <f t="shared" si="114"/>
        <v>0</v>
      </c>
      <c r="AK191">
        <v>160.93</v>
      </c>
      <c r="AL191">
        <v>0</v>
      </c>
      <c r="AM191">
        <v>0</v>
      </c>
      <c r="AN191">
        <v>0</v>
      </c>
      <c r="AO191">
        <v>160.93</v>
      </c>
      <c r="AP191">
        <v>0</v>
      </c>
      <c r="AQ191">
        <v>0.31</v>
      </c>
      <c r="AR191">
        <v>0</v>
      </c>
      <c r="AS191">
        <v>0</v>
      </c>
      <c r="AT191">
        <v>70</v>
      </c>
      <c r="AU191">
        <v>10</v>
      </c>
      <c r="AV191">
        <v>1</v>
      </c>
      <c r="AW191">
        <v>1</v>
      </c>
      <c r="AZ191">
        <v>1</v>
      </c>
      <c r="BA191">
        <v>1</v>
      </c>
      <c r="BB191">
        <v>1</v>
      </c>
      <c r="BC191">
        <v>1</v>
      </c>
      <c r="BD191" t="s">
        <v>3</v>
      </c>
      <c r="BE191" t="s">
        <v>3</v>
      </c>
      <c r="BF191" t="s">
        <v>3</v>
      </c>
      <c r="BG191" t="s">
        <v>3</v>
      </c>
      <c r="BH191">
        <v>0</v>
      </c>
      <c r="BI191">
        <v>4</v>
      </c>
      <c r="BJ191" t="s">
        <v>147</v>
      </c>
      <c r="BM191">
        <v>0</v>
      </c>
      <c r="BN191">
        <v>0</v>
      </c>
      <c r="BO191" t="s">
        <v>3</v>
      </c>
      <c r="BP191">
        <v>0</v>
      </c>
      <c r="BQ191">
        <v>1</v>
      </c>
      <c r="BR191">
        <v>0</v>
      </c>
      <c r="BS191">
        <v>1</v>
      </c>
      <c r="BT191">
        <v>1</v>
      </c>
      <c r="BU191">
        <v>1</v>
      </c>
      <c r="BV191">
        <v>1</v>
      </c>
      <c r="BW191">
        <v>1</v>
      </c>
      <c r="BX191">
        <v>1</v>
      </c>
      <c r="BY191" t="s">
        <v>3</v>
      </c>
      <c r="BZ191">
        <v>70</v>
      </c>
      <c r="CA191">
        <v>10</v>
      </c>
      <c r="CB191" t="s">
        <v>3</v>
      </c>
      <c r="CE191">
        <v>0</v>
      </c>
      <c r="CF191">
        <v>0</v>
      </c>
      <c r="CG191">
        <v>0</v>
      </c>
      <c r="CM191">
        <v>0</v>
      </c>
      <c r="CN191" t="s">
        <v>3</v>
      </c>
      <c r="CO191">
        <v>0</v>
      </c>
      <c r="CP191">
        <f t="shared" si="115"/>
        <v>160.93</v>
      </c>
      <c r="CQ191">
        <f t="shared" si="116"/>
        <v>0</v>
      </c>
      <c r="CR191">
        <f>(((((ET191*0.5))*BB191-((EU191*0.5))*BS191)+AE191*BS191)*AV191)</f>
        <v>0</v>
      </c>
      <c r="CS191">
        <f t="shared" si="117"/>
        <v>0</v>
      </c>
      <c r="CT191">
        <f t="shared" si="118"/>
        <v>80.465000000000003</v>
      </c>
      <c r="CU191">
        <f t="shared" si="119"/>
        <v>0</v>
      </c>
      <c r="CV191">
        <f t="shared" si="120"/>
        <v>0.155</v>
      </c>
      <c r="CW191">
        <f t="shared" si="121"/>
        <v>0</v>
      </c>
      <c r="CX191">
        <f t="shared" si="121"/>
        <v>0</v>
      </c>
      <c r="CY191">
        <f t="shared" si="122"/>
        <v>112.65100000000001</v>
      </c>
      <c r="CZ191">
        <f t="shared" si="123"/>
        <v>16.093000000000004</v>
      </c>
      <c r="DC191" t="s">
        <v>3</v>
      </c>
      <c r="DD191" t="s">
        <v>148</v>
      </c>
      <c r="DE191" t="s">
        <v>148</v>
      </c>
      <c r="DF191" t="s">
        <v>148</v>
      </c>
      <c r="DG191" t="s">
        <v>148</v>
      </c>
      <c r="DH191" t="s">
        <v>3</v>
      </c>
      <c r="DI191" t="s">
        <v>148</v>
      </c>
      <c r="DJ191" t="s">
        <v>148</v>
      </c>
      <c r="DK191" t="s">
        <v>3</v>
      </c>
      <c r="DL191" t="s">
        <v>3</v>
      </c>
      <c r="DM191" t="s">
        <v>3</v>
      </c>
      <c r="DN191">
        <v>0</v>
      </c>
      <c r="DO191">
        <v>0</v>
      </c>
      <c r="DP191">
        <v>1</v>
      </c>
      <c r="DQ191">
        <v>1</v>
      </c>
      <c r="DU191">
        <v>1010</v>
      </c>
      <c r="DV191" t="s">
        <v>52</v>
      </c>
      <c r="DW191" t="s">
        <v>52</v>
      </c>
      <c r="DX191">
        <v>1</v>
      </c>
      <c r="DZ191" t="s">
        <v>3</v>
      </c>
      <c r="EA191" t="s">
        <v>3</v>
      </c>
      <c r="EB191" t="s">
        <v>3</v>
      </c>
      <c r="EC191" t="s">
        <v>3</v>
      </c>
      <c r="EE191">
        <v>35096056</v>
      </c>
      <c r="EF191">
        <v>1</v>
      </c>
      <c r="EG191" t="s">
        <v>20</v>
      </c>
      <c r="EH191">
        <v>0</v>
      </c>
      <c r="EI191" t="s">
        <v>3</v>
      </c>
      <c r="EJ191">
        <v>4</v>
      </c>
      <c r="EK191">
        <v>0</v>
      </c>
      <c r="EL191" t="s">
        <v>21</v>
      </c>
      <c r="EM191" t="s">
        <v>22</v>
      </c>
      <c r="EO191" t="s">
        <v>3</v>
      </c>
      <c r="EQ191">
        <v>0</v>
      </c>
      <c r="ER191">
        <v>160.93</v>
      </c>
      <c r="ES191">
        <v>0</v>
      </c>
      <c r="ET191">
        <v>0</v>
      </c>
      <c r="EU191">
        <v>0</v>
      </c>
      <c r="EV191">
        <v>160.93</v>
      </c>
      <c r="EW191">
        <v>0.31</v>
      </c>
      <c r="EX191">
        <v>0</v>
      </c>
      <c r="EY191">
        <v>0</v>
      </c>
      <c r="FQ191">
        <v>0</v>
      </c>
      <c r="FR191">
        <v>0</v>
      </c>
      <c r="FS191">
        <v>0</v>
      </c>
      <c r="FX191">
        <v>70</v>
      </c>
      <c r="FY191">
        <v>10</v>
      </c>
      <c r="GA191" t="s">
        <v>3</v>
      </c>
      <c r="GD191">
        <v>0</v>
      </c>
      <c r="GF191">
        <v>-79756463</v>
      </c>
      <c r="GG191">
        <v>2</v>
      </c>
      <c r="GH191">
        <v>1</v>
      </c>
      <c r="GI191">
        <v>-2</v>
      </c>
      <c r="GJ191">
        <v>0</v>
      </c>
      <c r="GK191">
        <f>ROUND(R191*(R12)/100,2)</f>
        <v>0</v>
      </c>
      <c r="GL191">
        <f t="shared" si="124"/>
        <v>0</v>
      </c>
      <c r="GM191">
        <f t="shared" si="125"/>
        <v>289.67</v>
      </c>
      <c r="GN191">
        <f t="shared" si="126"/>
        <v>0</v>
      </c>
      <c r="GO191">
        <f t="shared" si="127"/>
        <v>0</v>
      </c>
      <c r="GP191">
        <f t="shared" si="128"/>
        <v>289.67</v>
      </c>
      <c r="GR191">
        <v>0</v>
      </c>
      <c r="GS191">
        <v>3</v>
      </c>
      <c r="GT191">
        <v>0</v>
      </c>
      <c r="GU191" t="s">
        <v>148</v>
      </c>
      <c r="GV191">
        <f>ROUND(((GT191*0.5)),6)</f>
        <v>0</v>
      </c>
      <c r="GW191">
        <v>1</v>
      </c>
      <c r="GX191">
        <f t="shared" si="129"/>
        <v>0</v>
      </c>
      <c r="HA191">
        <v>0</v>
      </c>
      <c r="HB191">
        <v>0</v>
      </c>
      <c r="HC191">
        <f t="shared" si="130"/>
        <v>0</v>
      </c>
      <c r="HE191" t="s">
        <v>3</v>
      </c>
      <c r="HF191" t="s">
        <v>3</v>
      </c>
      <c r="HM191" t="s">
        <v>3</v>
      </c>
      <c r="HN191" t="s">
        <v>3</v>
      </c>
      <c r="HO191" t="s">
        <v>3</v>
      </c>
      <c r="HP191" t="s">
        <v>3</v>
      </c>
      <c r="HQ191" t="s">
        <v>3</v>
      </c>
      <c r="HS191">
        <v>0</v>
      </c>
      <c r="IK191">
        <v>0</v>
      </c>
    </row>
    <row r="192" spans="1:245" x14ac:dyDescent="0.2">
      <c r="A192">
        <v>17</v>
      </c>
      <c r="B192">
        <v>1</v>
      </c>
      <c r="C192">
        <f>ROW(SmtRes!A84)</f>
        <v>84</v>
      </c>
      <c r="D192">
        <f>ROW(EtalonRes!A84)</f>
        <v>84</v>
      </c>
      <c r="E192" t="s">
        <v>149</v>
      </c>
      <c r="F192" t="s">
        <v>62</v>
      </c>
      <c r="G192" t="s">
        <v>63</v>
      </c>
      <c r="H192" t="s">
        <v>64</v>
      </c>
      <c r="I192">
        <f>ROUND(12/100,9)</f>
        <v>0.12</v>
      </c>
      <c r="J192">
        <v>0</v>
      </c>
      <c r="K192">
        <f>ROUND(12/100,9)</f>
        <v>0.12</v>
      </c>
      <c r="O192">
        <f t="shared" si="100"/>
        <v>1388.9</v>
      </c>
      <c r="P192">
        <f t="shared" si="101"/>
        <v>0</v>
      </c>
      <c r="Q192">
        <f t="shared" si="102"/>
        <v>0</v>
      </c>
      <c r="R192">
        <f t="shared" si="103"/>
        <v>0</v>
      </c>
      <c r="S192">
        <f t="shared" si="104"/>
        <v>1388.9</v>
      </c>
      <c r="T192">
        <f t="shared" si="105"/>
        <v>0</v>
      </c>
      <c r="U192">
        <f t="shared" si="106"/>
        <v>2.1324000000000001</v>
      </c>
      <c r="V192">
        <f t="shared" si="107"/>
        <v>0</v>
      </c>
      <c r="W192">
        <f t="shared" si="108"/>
        <v>0</v>
      </c>
      <c r="X192">
        <f t="shared" si="109"/>
        <v>972.23</v>
      </c>
      <c r="Y192">
        <f t="shared" si="109"/>
        <v>138.88999999999999</v>
      </c>
      <c r="AA192">
        <v>35364244</v>
      </c>
      <c r="AB192">
        <f t="shared" si="110"/>
        <v>11574.13</v>
      </c>
      <c r="AC192">
        <f>ROUND((ES192),6)</f>
        <v>0</v>
      </c>
      <c r="AD192">
        <f>ROUND((((ET192)-(EU192))+AE192),6)</f>
        <v>0</v>
      </c>
      <c r="AE192">
        <f>ROUND((EU192),6)</f>
        <v>0</v>
      </c>
      <c r="AF192">
        <f>ROUND((EV192),6)</f>
        <v>11574.13</v>
      </c>
      <c r="AG192">
        <f t="shared" si="112"/>
        <v>0</v>
      </c>
      <c r="AH192">
        <f>(EW192)</f>
        <v>17.77</v>
      </c>
      <c r="AI192">
        <f>(EX192)</f>
        <v>0</v>
      </c>
      <c r="AJ192">
        <f t="shared" si="114"/>
        <v>0</v>
      </c>
      <c r="AK192">
        <v>11574.13</v>
      </c>
      <c r="AL192">
        <v>0</v>
      </c>
      <c r="AM192">
        <v>0</v>
      </c>
      <c r="AN192">
        <v>0</v>
      </c>
      <c r="AO192">
        <v>11574.13</v>
      </c>
      <c r="AP192">
        <v>0</v>
      </c>
      <c r="AQ192">
        <v>17.77</v>
      </c>
      <c r="AR192">
        <v>0</v>
      </c>
      <c r="AS192">
        <v>0</v>
      </c>
      <c r="AT192">
        <v>70</v>
      </c>
      <c r="AU192">
        <v>10</v>
      </c>
      <c r="AV192">
        <v>1</v>
      </c>
      <c r="AW192">
        <v>1</v>
      </c>
      <c r="AZ192">
        <v>1</v>
      </c>
      <c r="BA192">
        <v>1</v>
      </c>
      <c r="BB192">
        <v>1</v>
      </c>
      <c r="BC192">
        <v>1</v>
      </c>
      <c r="BD192" t="s">
        <v>3</v>
      </c>
      <c r="BE192" t="s">
        <v>3</v>
      </c>
      <c r="BF192" t="s">
        <v>3</v>
      </c>
      <c r="BG192" t="s">
        <v>3</v>
      </c>
      <c r="BH192">
        <v>0</v>
      </c>
      <c r="BI192">
        <v>4</v>
      </c>
      <c r="BJ192" t="s">
        <v>65</v>
      </c>
      <c r="BM192">
        <v>0</v>
      </c>
      <c r="BN192">
        <v>0</v>
      </c>
      <c r="BO192" t="s">
        <v>3</v>
      </c>
      <c r="BP192">
        <v>0</v>
      </c>
      <c r="BQ192">
        <v>1</v>
      </c>
      <c r="BR192">
        <v>0</v>
      </c>
      <c r="BS192">
        <v>1</v>
      </c>
      <c r="BT192">
        <v>1</v>
      </c>
      <c r="BU192">
        <v>1</v>
      </c>
      <c r="BV192">
        <v>1</v>
      </c>
      <c r="BW192">
        <v>1</v>
      </c>
      <c r="BX192">
        <v>1</v>
      </c>
      <c r="BY192" t="s">
        <v>3</v>
      </c>
      <c r="BZ192">
        <v>70</v>
      </c>
      <c r="CA192">
        <v>10</v>
      </c>
      <c r="CB192" t="s">
        <v>3</v>
      </c>
      <c r="CE192">
        <v>0</v>
      </c>
      <c r="CF192">
        <v>0</v>
      </c>
      <c r="CG192">
        <v>0</v>
      </c>
      <c r="CM192">
        <v>0</v>
      </c>
      <c r="CN192" t="s">
        <v>3</v>
      </c>
      <c r="CO192">
        <v>0</v>
      </c>
      <c r="CP192">
        <f t="shared" si="115"/>
        <v>1388.9</v>
      </c>
      <c r="CQ192">
        <f t="shared" si="116"/>
        <v>0</v>
      </c>
      <c r="CR192">
        <f>((((ET192)*BB192-(EU192)*BS192)+AE192*BS192)*AV192)</f>
        <v>0</v>
      </c>
      <c r="CS192">
        <f t="shared" si="117"/>
        <v>0</v>
      </c>
      <c r="CT192">
        <f t="shared" si="118"/>
        <v>11574.13</v>
      </c>
      <c r="CU192">
        <f t="shared" si="119"/>
        <v>0</v>
      </c>
      <c r="CV192">
        <f t="shared" si="120"/>
        <v>17.77</v>
      </c>
      <c r="CW192">
        <f t="shared" si="121"/>
        <v>0</v>
      </c>
      <c r="CX192">
        <f t="shared" si="121"/>
        <v>0</v>
      </c>
      <c r="CY192">
        <f t="shared" si="122"/>
        <v>972.23</v>
      </c>
      <c r="CZ192">
        <f t="shared" si="123"/>
        <v>138.88999999999999</v>
      </c>
      <c r="DC192" t="s">
        <v>3</v>
      </c>
      <c r="DD192" t="s">
        <v>3</v>
      </c>
      <c r="DE192" t="s">
        <v>3</v>
      </c>
      <c r="DF192" t="s">
        <v>3</v>
      </c>
      <c r="DG192" t="s">
        <v>3</v>
      </c>
      <c r="DH192" t="s">
        <v>3</v>
      </c>
      <c r="DI192" t="s">
        <v>3</v>
      </c>
      <c r="DJ192" t="s">
        <v>3</v>
      </c>
      <c r="DK192" t="s">
        <v>3</v>
      </c>
      <c r="DL192" t="s">
        <v>3</v>
      </c>
      <c r="DM192" t="s">
        <v>3</v>
      </c>
      <c r="DN192">
        <v>0</v>
      </c>
      <c r="DO192">
        <v>0</v>
      </c>
      <c r="DP192">
        <v>1</v>
      </c>
      <c r="DQ192">
        <v>1</v>
      </c>
      <c r="DU192">
        <v>1013</v>
      </c>
      <c r="DV192" t="s">
        <v>64</v>
      </c>
      <c r="DW192" t="s">
        <v>64</v>
      </c>
      <c r="DX192">
        <v>1</v>
      </c>
      <c r="DZ192" t="s">
        <v>3</v>
      </c>
      <c r="EA192" t="s">
        <v>3</v>
      </c>
      <c r="EB192" t="s">
        <v>3</v>
      </c>
      <c r="EC192" t="s">
        <v>3</v>
      </c>
      <c r="EE192">
        <v>35096056</v>
      </c>
      <c r="EF192">
        <v>1</v>
      </c>
      <c r="EG192" t="s">
        <v>20</v>
      </c>
      <c r="EH192">
        <v>0</v>
      </c>
      <c r="EI192" t="s">
        <v>3</v>
      </c>
      <c r="EJ192">
        <v>4</v>
      </c>
      <c r="EK192">
        <v>0</v>
      </c>
      <c r="EL192" t="s">
        <v>21</v>
      </c>
      <c r="EM192" t="s">
        <v>22</v>
      </c>
      <c r="EO192" t="s">
        <v>3</v>
      </c>
      <c r="EQ192">
        <v>0</v>
      </c>
      <c r="ER192">
        <v>11574.13</v>
      </c>
      <c r="ES192">
        <v>0</v>
      </c>
      <c r="ET192">
        <v>0</v>
      </c>
      <c r="EU192">
        <v>0</v>
      </c>
      <c r="EV192">
        <v>11574.13</v>
      </c>
      <c r="EW192">
        <v>17.77</v>
      </c>
      <c r="EX192">
        <v>0</v>
      </c>
      <c r="EY192">
        <v>0</v>
      </c>
      <c r="FQ192">
        <v>0</v>
      </c>
      <c r="FR192">
        <v>0</v>
      </c>
      <c r="FS192">
        <v>0</v>
      </c>
      <c r="FX192">
        <v>70</v>
      </c>
      <c r="FY192">
        <v>10</v>
      </c>
      <c r="GA192" t="s">
        <v>3</v>
      </c>
      <c r="GD192">
        <v>0</v>
      </c>
      <c r="GF192">
        <v>407535083</v>
      </c>
      <c r="GG192">
        <v>2</v>
      </c>
      <c r="GH192">
        <v>1</v>
      </c>
      <c r="GI192">
        <v>-2</v>
      </c>
      <c r="GJ192">
        <v>0</v>
      </c>
      <c r="GK192">
        <f>ROUND(R192*(R12)/100,2)</f>
        <v>0</v>
      </c>
      <c r="GL192">
        <f t="shared" si="124"/>
        <v>0</v>
      </c>
      <c r="GM192">
        <f t="shared" si="125"/>
        <v>2500.02</v>
      </c>
      <c r="GN192">
        <f t="shared" si="126"/>
        <v>0</v>
      </c>
      <c r="GO192">
        <f t="shared" si="127"/>
        <v>0</v>
      </c>
      <c r="GP192">
        <f t="shared" si="128"/>
        <v>2500.02</v>
      </c>
      <c r="GR192">
        <v>0</v>
      </c>
      <c r="GS192">
        <v>3</v>
      </c>
      <c r="GT192">
        <v>0</v>
      </c>
      <c r="GU192" t="s">
        <v>3</v>
      </c>
      <c r="GV192">
        <f>ROUND((GT192),6)</f>
        <v>0</v>
      </c>
      <c r="GW192">
        <v>1</v>
      </c>
      <c r="GX192">
        <f t="shared" si="129"/>
        <v>0</v>
      </c>
      <c r="HA192">
        <v>0</v>
      </c>
      <c r="HB192">
        <v>0</v>
      </c>
      <c r="HC192">
        <f t="shared" si="130"/>
        <v>0</v>
      </c>
      <c r="HE192" t="s">
        <v>3</v>
      </c>
      <c r="HF192" t="s">
        <v>3</v>
      </c>
      <c r="HM192" t="s">
        <v>3</v>
      </c>
      <c r="HN192" t="s">
        <v>3</v>
      </c>
      <c r="HO192" t="s">
        <v>3</v>
      </c>
      <c r="HP192" t="s">
        <v>3</v>
      </c>
      <c r="HQ192" t="s">
        <v>3</v>
      </c>
      <c r="HS192">
        <v>0</v>
      </c>
      <c r="IK192">
        <v>0</v>
      </c>
    </row>
    <row r="194" spans="1:206" x14ac:dyDescent="0.2">
      <c r="A194">
        <v>51</v>
      </c>
      <c r="B194">
        <f>B183</f>
        <v>1</v>
      </c>
      <c r="C194">
        <f>A183</f>
        <v>4</v>
      </c>
      <c r="D194">
        <f>ROW(A183)</f>
        <v>183</v>
      </c>
      <c r="F194" t="str">
        <f>IF(F183&lt;&gt;"",F183,"")</f>
        <v>Новый раздел</v>
      </c>
      <c r="G194" t="str">
        <f>IF(G183&lt;&gt;"",G183,"")</f>
        <v>Помещение 108 Обеденный зал с умывальником</v>
      </c>
      <c r="H194">
        <v>0</v>
      </c>
      <c r="O194">
        <f t="shared" ref="O194:T194" si="131">ROUND(AB194,2)</f>
        <v>5208.21</v>
      </c>
      <c r="P194">
        <f t="shared" si="131"/>
        <v>0</v>
      </c>
      <c r="Q194">
        <f t="shared" si="131"/>
        <v>3.92</v>
      </c>
      <c r="R194">
        <f t="shared" si="131"/>
        <v>0.09</v>
      </c>
      <c r="S194">
        <f t="shared" si="131"/>
        <v>5204.29</v>
      </c>
      <c r="T194">
        <f t="shared" si="131"/>
        <v>0</v>
      </c>
      <c r="U194">
        <f>AH194</f>
        <v>8.2545999999999999</v>
      </c>
      <c r="V194">
        <f>AI194</f>
        <v>0</v>
      </c>
      <c r="W194">
        <f>ROUND(AJ194,2)</f>
        <v>0</v>
      </c>
      <c r="X194">
        <f>ROUND(AK194,2)</f>
        <v>3643.01</v>
      </c>
      <c r="Y194">
        <f>ROUND(AL194,2)</f>
        <v>520.42999999999995</v>
      </c>
      <c r="AB194">
        <f>ROUND(SUMIF(AA187:AA192,"=35364244",O187:O192),2)</f>
        <v>5208.21</v>
      </c>
      <c r="AC194">
        <f>ROUND(SUMIF(AA187:AA192,"=35364244",P187:P192),2)</f>
        <v>0</v>
      </c>
      <c r="AD194">
        <f>ROUND(SUMIF(AA187:AA192,"=35364244",Q187:Q192),2)</f>
        <v>3.92</v>
      </c>
      <c r="AE194">
        <f>ROUND(SUMIF(AA187:AA192,"=35364244",R187:R192),2)</f>
        <v>0.09</v>
      </c>
      <c r="AF194">
        <f>ROUND(SUMIF(AA187:AA192,"=35364244",S187:S192),2)</f>
        <v>5204.29</v>
      </c>
      <c r="AG194">
        <f>ROUND(SUMIF(AA187:AA192,"=35364244",T187:T192),2)</f>
        <v>0</v>
      </c>
      <c r="AH194">
        <f>SUMIF(AA187:AA192,"=35364244",U187:U192)</f>
        <v>8.2545999999999999</v>
      </c>
      <c r="AI194">
        <f>SUMIF(AA187:AA192,"=35364244",V187:V192)</f>
        <v>0</v>
      </c>
      <c r="AJ194">
        <f>ROUND(SUMIF(AA187:AA192,"=35364244",W187:W192),2)</f>
        <v>0</v>
      </c>
      <c r="AK194">
        <f>ROUND(SUMIF(AA187:AA192,"=35364244",X187:X192),2)</f>
        <v>3643.01</v>
      </c>
      <c r="AL194">
        <f>ROUND(SUMIF(AA187:AA192,"=35364244",Y187:Y192),2)</f>
        <v>520.42999999999995</v>
      </c>
      <c r="AO194">
        <f t="shared" ref="AO194:BD194" si="132">ROUND(BX194,2)</f>
        <v>0</v>
      </c>
      <c r="AP194">
        <f t="shared" si="132"/>
        <v>0</v>
      </c>
      <c r="AQ194">
        <f t="shared" si="132"/>
        <v>0</v>
      </c>
      <c r="AR194">
        <f t="shared" si="132"/>
        <v>9371.75</v>
      </c>
      <c r="AS194">
        <f t="shared" si="132"/>
        <v>0</v>
      </c>
      <c r="AT194">
        <f t="shared" si="132"/>
        <v>0</v>
      </c>
      <c r="AU194">
        <f t="shared" si="132"/>
        <v>9371.75</v>
      </c>
      <c r="AV194">
        <f t="shared" si="132"/>
        <v>0</v>
      </c>
      <c r="AW194">
        <f t="shared" si="132"/>
        <v>0</v>
      </c>
      <c r="AX194">
        <f t="shared" si="132"/>
        <v>0</v>
      </c>
      <c r="AY194">
        <f t="shared" si="132"/>
        <v>0</v>
      </c>
      <c r="AZ194">
        <f t="shared" si="132"/>
        <v>0</v>
      </c>
      <c r="BA194">
        <f t="shared" si="132"/>
        <v>0</v>
      </c>
      <c r="BB194">
        <f t="shared" si="132"/>
        <v>0</v>
      </c>
      <c r="BC194">
        <f t="shared" si="132"/>
        <v>0</v>
      </c>
      <c r="BD194">
        <f t="shared" si="132"/>
        <v>0</v>
      </c>
      <c r="BX194">
        <f>ROUND(SUMIF(AA187:AA192,"=35364244",FQ187:FQ192),2)</f>
        <v>0</v>
      </c>
      <c r="BY194">
        <f>ROUND(SUMIF(AA187:AA192,"=35364244",FR187:FR192),2)</f>
        <v>0</v>
      </c>
      <c r="BZ194">
        <f>ROUND(SUMIF(AA187:AA192,"=35364244",GL187:GL192),2)</f>
        <v>0</v>
      </c>
      <c r="CA194">
        <f>ROUND(SUMIF(AA187:AA192,"=35364244",GM187:GM192),2)</f>
        <v>9371.75</v>
      </c>
      <c r="CB194">
        <f>ROUND(SUMIF(AA187:AA192,"=35364244",GN187:GN192),2)</f>
        <v>0</v>
      </c>
      <c r="CC194">
        <f>ROUND(SUMIF(AA187:AA192,"=35364244",GO187:GO192),2)</f>
        <v>0</v>
      </c>
      <c r="CD194">
        <f>ROUND(SUMIF(AA187:AA192,"=35364244",GP187:GP192),2)</f>
        <v>9371.75</v>
      </c>
      <c r="CE194">
        <f>AC194-BX194</f>
        <v>0</v>
      </c>
      <c r="CF194">
        <f>AC194-BY194</f>
        <v>0</v>
      </c>
      <c r="CG194">
        <f>BX194-BZ194</f>
        <v>0</v>
      </c>
      <c r="CH194">
        <f>AC194-BX194-BY194+BZ194</f>
        <v>0</v>
      </c>
      <c r="CI194">
        <f>BY194-BZ194</f>
        <v>0</v>
      </c>
      <c r="CJ194">
        <f>ROUND(SUMIF(AA187:AA192,"=35364244",GX187:GX192),2)</f>
        <v>0</v>
      </c>
      <c r="CK194">
        <f>ROUND(SUMIF(AA187:AA192,"=35364244",GY187:GY192),2)</f>
        <v>0</v>
      </c>
      <c r="CL194">
        <f>ROUND(SUMIF(AA187:AA192,"=35364244",GZ187:GZ192),2)</f>
        <v>0</v>
      </c>
      <c r="CM194">
        <f>ROUND(SUMIF(AA187:AA192,"=35364244",HD187:HD192),2)</f>
        <v>0</v>
      </c>
      <c r="GX194">
        <v>0</v>
      </c>
    </row>
    <row r="196" spans="1:206" x14ac:dyDescent="0.2">
      <c r="A196">
        <v>50</v>
      </c>
      <c r="B196">
        <v>0</v>
      </c>
      <c r="C196">
        <v>0</v>
      </c>
      <c r="D196">
        <v>1</v>
      </c>
      <c r="E196">
        <v>201</v>
      </c>
      <c r="F196">
        <f>ROUND(Source!O194,O196)</f>
        <v>5208.21</v>
      </c>
      <c r="G196" t="s">
        <v>66</v>
      </c>
      <c r="H196" t="s">
        <v>67</v>
      </c>
      <c r="K196">
        <v>201</v>
      </c>
      <c r="L196">
        <v>1</v>
      </c>
      <c r="M196">
        <v>3</v>
      </c>
      <c r="N196" t="s">
        <v>3</v>
      </c>
      <c r="O196">
        <v>2</v>
      </c>
      <c r="W196">
        <v>5208.21</v>
      </c>
      <c r="X196">
        <v>1</v>
      </c>
      <c r="Y196">
        <v>5208.21</v>
      </c>
    </row>
    <row r="197" spans="1:206" x14ac:dyDescent="0.2">
      <c r="A197">
        <v>50</v>
      </c>
      <c r="B197">
        <v>0</v>
      </c>
      <c r="C197">
        <v>0</v>
      </c>
      <c r="D197">
        <v>1</v>
      </c>
      <c r="E197">
        <v>202</v>
      </c>
      <c r="F197">
        <f>ROUND(Source!P194,O197)</f>
        <v>0</v>
      </c>
      <c r="G197" t="s">
        <v>68</v>
      </c>
      <c r="H197" t="s">
        <v>69</v>
      </c>
      <c r="K197">
        <v>202</v>
      </c>
      <c r="L197">
        <v>2</v>
      </c>
      <c r="M197">
        <v>3</v>
      </c>
      <c r="N197" t="s">
        <v>3</v>
      </c>
      <c r="O197">
        <v>2</v>
      </c>
      <c r="W197">
        <v>0</v>
      </c>
      <c r="X197">
        <v>1</v>
      </c>
      <c r="Y197">
        <v>0</v>
      </c>
    </row>
    <row r="198" spans="1:206" x14ac:dyDescent="0.2">
      <c r="A198">
        <v>50</v>
      </c>
      <c r="B198">
        <v>0</v>
      </c>
      <c r="C198">
        <v>0</v>
      </c>
      <c r="D198">
        <v>1</v>
      </c>
      <c r="E198">
        <v>222</v>
      </c>
      <c r="F198">
        <f>ROUND(Source!AO194,O198)</f>
        <v>0</v>
      </c>
      <c r="G198" t="s">
        <v>70</v>
      </c>
      <c r="H198" t="s">
        <v>71</v>
      </c>
      <c r="K198">
        <v>222</v>
      </c>
      <c r="L198">
        <v>3</v>
      </c>
      <c r="M198">
        <v>3</v>
      </c>
      <c r="N198" t="s">
        <v>3</v>
      </c>
      <c r="O198">
        <v>2</v>
      </c>
      <c r="W198">
        <v>0</v>
      </c>
      <c r="X198">
        <v>1</v>
      </c>
      <c r="Y198">
        <v>0</v>
      </c>
    </row>
    <row r="199" spans="1:206" x14ac:dyDescent="0.2">
      <c r="A199">
        <v>50</v>
      </c>
      <c r="B199">
        <v>0</v>
      </c>
      <c r="C199">
        <v>0</v>
      </c>
      <c r="D199">
        <v>1</v>
      </c>
      <c r="E199">
        <v>225</v>
      </c>
      <c r="F199">
        <f>ROUND(Source!AV194,O199)</f>
        <v>0</v>
      </c>
      <c r="G199" t="s">
        <v>72</v>
      </c>
      <c r="H199" t="s">
        <v>73</v>
      </c>
      <c r="K199">
        <v>225</v>
      </c>
      <c r="L199">
        <v>4</v>
      </c>
      <c r="M199">
        <v>3</v>
      </c>
      <c r="N199" t="s">
        <v>3</v>
      </c>
      <c r="O199">
        <v>2</v>
      </c>
      <c r="W199">
        <v>0</v>
      </c>
      <c r="X199">
        <v>1</v>
      </c>
      <c r="Y199">
        <v>0</v>
      </c>
    </row>
    <row r="200" spans="1:206" x14ac:dyDescent="0.2">
      <c r="A200">
        <v>50</v>
      </c>
      <c r="B200">
        <v>0</v>
      </c>
      <c r="C200">
        <v>0</v>
      </c>
      <c r="D200">
        <v>1</v>
      </c>
      <c r="E200">
        <v>226</v>
      </c>
      <c r="F200">
        <f>ROUND(Source!AW194,O200)</f>
        <v>0</v>
      </c>
      <c r="G200" t="s">
        <v>74</v>
      </c>
      <c r="H200" t="s">
        <v>75</v>
      </c>
      <c r="K200">
        <v>226</v>
      </c>
      <c r="L200">
        <v>5</v>
      </c>
      <c r="M200">
        <v>3</v>
      </c>
      <c r="N200" t="s">
        <v>3</v>
      </c>
      <c r="O200">
        <v>2</v>
      </c>
      <c r="W200">
        <v>0</v>
      </c>
      <c r="X200">
        <v>1</v>
      </c>
      <c r="Y200">
        <v>0</v>
      </c>
    </row>
    <row r="201" spans="1:206" x14ac:dyDescent="0.2">
      <c r="A201">
        <v>50</v>
      </c>
      <c r="B201">
        <v>0</v>
      </c>
      <c r="C201">
        <v>0</v>
      </c>
      <c r="D201">
        <v>1</v>
      </c>
      <c r="E201">
        <v>227</v>
      </c>
      <c r="F201">
        <f>ROUND(Source!AX194,O201)</f>
        <v>0</v>
      </c>
      <c r="G201" t="s">
        <v>76</v>
      </c>
      <c r="H201" t="s">
        <v>77</v>
      </c>
      <c r="K201">
        <v>227</v>
      </c>
      <c r="L201">
        <v>6</v>
      </c>
      <c r="M201">
        <v>3</v>
      </c>
      <c r="N201" t="s">
        <v>3</v>
      </c>
      <c r="O201">
        <v>2</v>
      </c>
      <c r="W201">
        <v>0</v>
      </c>
      <c r="X201">
        <v>1</v>
      </c>
      <c r="Y201">
        <v>0</v>
      </c>
    </row>
    <row r="202" spans="1:206" x14ac:dyDescent="0.2">
      <c r="A202">
        <v>50</v>
      </c>
      <c r="B202">
        <v>0</v>
      </c>
      <c r="C202">
        <v>0</v>
      </c>
      <c r="D202">
        <v>1</v>
      </c>
      <c r="E202">
        <v>228</v>
      </c>
      <c r="F202">
        <f>ROUND(Source!AY194,O202)</f>
        <v>0</v>
      </c>
      <c r="G202" t="s">
        <v>78</v>
      </c>
      <c r="H202" t="s">
        <v>79</v>
      </c>
      <c r="K202">
        <v>228</v>
      </c>
      <c r="L202">
        <v>7</v>
      </c>
      <c r="M202">
        <v>3</v>
      </c>
      <c r="N202" t="s">
        <v>3</v>
      </c>
      <c r="O202">
        <v>2</v>
      </c>
      <c r="W202">
        <v>0</v>
      </c>
      <c r="X202">
        <v>1</v>
      </c>
      <c r="Y202">
        <v>0</v>
      </c>
    </row>
    <row r="203" spans="1:206" x14ac:dyDescent="0.2">
      <c r="A203">
        <v>50</v>
      </c>
      <c r="B203">
        <v>0</v>
      </c>
      <c r="C203">
        <v>0</v>
      </c>
      <c r="D203">
        <v>1</v>
      </c>
      <c r="E203">
        <v>216</v>
      </c>
      <c r="F203">
        <f>ROUND(Source!AP194,O203)</f>
        <v>0</v>
      </c>
      <c r="G203" t="s">
        <v>80</v>
      </c>
      <c r="H203" t="s">
        <v>81</v>
      </c>
      <c r="K203">
        <v>216</v>
      </c>
      <c r="L203">
        <v>8</v>
      </c>
      <c r="M203">
        <v>3</v>
      </c>
      <c r="N203" t="s">
        <v>3</v>
      </c>
      <c r="O203">
        <v>2</v>
      </c>
      <c r="W203">
        <v>0</v>
      </c>
      <c r="X203">
        <v>1</v>
      </c>
      <c r="Y203">
        <v>0</v>
      </c>
    </row>
    <row r="204" spans="1:206" x14ac:dyDescent="0.2">
      <c r="A204">
        <v>50</v>
      </c>
      <c r="B204">
        <v>0</v>
      </c>
      <c r="C204">
        <v>0</v>
      </c>
      <c r="D204">
        <v>1</v>
      </c>
      <c r="E204">
        <v>223</v>
      </c>
      <c r="F204">
        <f>ROUND(Source!AQ194,O204)</f>
        <v>0</v>
      </c>
      <c r="G204" t="s">
        <v>82</v>
      </c>
      <c r="H204" t="s">
        <v>83</v>
      </c>
      <c r="K204">
        <v>223</v>
      </c>
      <c r="L204">
        <v>9</v>
      </c>
      <c r="M204">
        <v>3</v>
      </c>
      <c r="N204" t="s">
        <v>3</v>
      </c>
      <c r="O204">
        <v>2</v>
      </c>
      <c r="W204">
        <v>0</v>
      </c>
      <c r="X204">
        <v>1</v>
      </c>
      <c r="Y204">
        <v>0</v>
      </c>
    </row>
    <row r="205" spans="1:206" x14ac:dyDescent="0.2">
      <c r="A205">
        <v>50</v>
      </c>
      <c r="B205">
        <v>0</v>
      </c>
      <c r="C205">
        <v>0</v>
      </c>
      <c r="D205">
        <v>1</v>
      </c>
      <c r="E205">
        <v>229</v>
      </c>
      <c r="F205">
        <f>ROUND(Source!AZ194,O205)</f>
        <v>0</v>
      </c>
      <c r="G205" t="s">
        <v>84</v>
      </c>
      <c r="H205" t="s">
        <v>85</v>
      </c>
      <c r="K205">
        <v>229</v>
      </c>
      <c r="L205">
        <v>10</v>
      </c>
      <c r="M205">
        <v>3</v>
      </c>
      <c r="N205" t="s">
        <v>3</v>
      </c>
      <c r="O205">
        <v>2</v>
      </c>
      <c r="W205">
        <v>0</v>
      </c>
      <c r="X205">
        <v>1</v>
      </c>
      <c r="Y205">
        <v>0</v>
      </c>
    </row>
    <row r="206" spans="1:206" x14ac:dyDescent="0.2">
      <c r="A206">
        <v>50</v>
      </c>
      <c r="B206">
        <v>0</v>
      </c>
      <c r="C206">
        <v>0</v>
      </c>
      <c r="D206">
        <v>1</v>
      </c>
      <c r="E206">
        <v>203</v>
      </c>
      <c r="F206">
        <f>ROUND(Source!Q194,O206)</f>
        <v>3.92</v>
      </c>
      <c r="G206" t="s">
        <v>86</v>
      </c>
      <c r="H206" t="s">
        <v>87</v>
      </c>
      <c r="K206">
        <v>203</v>
      </c>
      <c r="L206">
        <v>11</v>
      </c>
      <c r="M206">
        <v>3</v>
      </c>
      <c r="N206" t="s">
        <v>3</v>
      </c>
      <c r="O206">
        <v>2</v>
      </c>
      <c r="W206">
        <v>3.92</v>
      </c>
      <c r="X206">
        <v>1</v>
      </c>
      <c r="Y206">
        <v>3.92</v>
      </c>
    </row>
    <row r="207" spans="1:206" x14ac:dyDescent="0.2">
      <c r="A207">
        <v>50</v>
      </c>
      <c r="B207">
        <v>0</v>
      </c>
      <c r="C207">
        <v>0</v>
      </c>
      <c r="D207">
        <v>1</v>
      </c>
      <c r="E207">
        <v>231</v>
      </c>
      <c r="F207">
        <f>ROUND(Source!BB194,O207)</f>
        <v>0</v>
      </c>
      <c r="G207" t="s">
        <v>88</v>
      </c>
      <c r="H207" t="s">
        <v>89</v>
      </c>
      <c r="K207">
        <v>231</v>
      </c>
      <c r="L207">
        <v>12</v>
      </c>
      <c r="M207">
        <v>3</v>
      </c>
      <c r="N207" t="s">
        <v>3</v>
      </c>
      <c r="O207">
        <v>2</v>
      </c>
      <c r="W207">
        <v>0</v>
      </c>
      <c r="X207">
        <v>1</v>
      </c>
      <c r="Y207">
        <v>0</v>
      </c>
    </row>
    <row r="208" spans="1:206" x14ac:dyDescent="0.2">
      <c r="A208">
        <v>50</v>
      </c>
      <c r="B208">
        <v>0</v>
      </c>
      <c r="C208">
        <v>0</v>
      </c>
      <c r="D208">
        <v>1</v>
      </c>
      <c r="E208">
        <v>204</v>
      </c>
      <c r="F208">
        <f>ROUND(Source!R194,O208)</f>
        <v>0.09</v>
      </c>
      <c r="G208" t="s">
        <v>90</v>
      </c>
      <c r="H208" t="s">
        <v>91</v>
      </c>
      <c r="K208">
        <v>204</v>
      </c>
      <c r="L208">
        <v>13</v>
      </c>
      <c r="M208">
        <v>3</v>
      </c>
      <c r="N208" t="s">
        <v>3</v>
      </c>
      <c r="O208">
        <v>2</v>
      </c>
      <c r="W208">
        <v>0.09</v>
      </c>
      <c r="X208">
        <v>1</v>
      </c>
      <c r="Y208">
        <v>0.09</v>
      </c>
    </row>
    <row r="209" spans="1:88" x14ac:dyDescent="0.2">
      <c r="A209">
        <v>50</v>
      </c>
      <c r="B209">
        <v>0</v>
      </c>
      <c r="C209">
        <v>0</v>
      </c>
      <c r="D209">
        <v>1</v>
      </c>
      <c r="E209">
        <v>205</v>
      </c>
      <c r="F209">
        <f>ROUND(Source!S194,O209)</f>
        <v>5204.29</v>
      </c>
      <c r="G209" t="s">
        <v>92</v>
      </c>
      <c r="H209" t="s">
        <v>93</v>
      </c>
      <c r="K209">
        <v>205</v>
      </c>
      <c r="L209">
        <v>14</v>
      </c>
      <c r="M209">
        <v>3</v>
      </c>
      <c r="N209" t="s">
        <v>3</v>
      </c>
      <c r="O209">
        <v>2</v>
      </c>
      <c r="W209">
        <v>5204.29</v>
      </c>
      <c r="X209">
        <v>1</v>
      </c>
      <c r="Y209">
        <v>5204.29</v>
      </c>
    </row>
    <row r="210" spans="1:88" x14ac:dyDescent="0.2">
      <c r="A210">
        <v>50</v>
      </c>
      <c r="B210">
        <v>0</v>
      </c>
      <c r="C210">
        <v>0</v>
      </c>
      <c r="D210">
        <v>1</v>
      </c>
      <c r="E210">
        <v>232</v>
      </c>
      <c r="F210">
        <f>ROUND(Source!BC194,O210)</f>
        <v>0</v>
      </c>
      <c r="G210" t="s">
        <v>94</v>
      </c>
      <c r="H210" t="s">
        <v>95</v>
      </c>
      <c r="K210">
        <v>232</v>
      </c>
      <c r="L210">
        <v>15</v>
      </c>
      <c r="M210">
        <v>3</v>
      </c>
      <c r="N210" t="s">
        <v>3</v>
      </c>
      <c r="O210">
        <v>2</v>
      </c>
      <c r="W210">
        <v>0</v>
      </c>
      <c r="X210">
        <v>1</v>
      </c>
      <c r="Y210">
        <v>0</v>
      </c>
    </row>
    <row r="211" spans="1:88" x14ac:dyDescent="0.2">
      <c r="A211">
        <v>50</v>
      </c>
      <c r="B211">
        <v>0</v>
      </c>
      <c r="C211">
        <v>0</v>
      </c>
      <c r="D211">
        <v>1</v>
      </c>
      <c r="E211">
        <v>214</v>
      </c>
      <c r="F211">
        <f>ROUND(Source!AS194,O211)</f>
        <v>0</v>
      </c>
      <c r="G211" t="s">
        <v>96</v>
      </c>
      <c r="H211" t="s">
        <v>97</v>
      </c>
      <c r="K211">
        <v>214</v>
      </c>
      <c r="L211">
        <v>16</v>
      </c>
      <c r="M211">
        <v>3</v>
      </c>
      <c r="N211" t="s">
        <v>3</v>
      </c>
      <c r="O211">
        <v>2</v>
      </c>
      <c r="W211">
        <v>0</v>
      </c>
      <c r="X211">
        <v>1</v>
      </c>
      <c r="Y211">
        <v>0</v>
      </c>
    </row>
    <row r="212" spans="1:88" x14ac:dyDescent="0.2">
      <c r="A212">
        <v>50</v>
      </c>
      <c r="B212">
        <v>0</v>
      </c>
      <c r="C212">
        <v>0</v>
      </c>
      <c r="D212">
        <v>1</v>
      </c>
      <c r="E212">
        <v>215</v>
      </c>
      <c r="F212">
        <f>ROUND(Source!AT194,O212)</f>
        <v>0</v>
      </c>
      <c r="G212" t="s">
        <v>98</v>
      </c>
      <c r="H212" t="s">
        <v>99</v>
      </c>
      <c r="K212">
        <v>215</v>
      </c>
      <c r="L212">
        <v>17</v>
      </c>
      <c r="M212">
        <v>3</v>
      </c>
      <c r="N212" t="s">
        <v>3</v>
      </c>
      <c r="O212">
        <v>2</v>
      </c>
      <c r="W212">
        <v>0</v>
      </c>
      <c r="X212">
        <v>1</v>
      </c>
      <c r="Y212">
        <v>0</v>
      </c>
    </row>
    <row r="213" spans="1:88" x14ac:dyDescent="0.2">
      <c r="A213">
        <v>50</v>
      </c>
      <c r="B213">
        <v>0</v>
      </c>
      <c r="C213">
        <v>0</v>
      </c>
      <c r="D213">
        <v>1</v>
      </c>
      <c r="E213">
        <v>217</v>
      </c>
      <c r="F213">
        <f>ROUND(Source!AU194,O213)</f>
        <v>9371.75</v>
      </c>
      <c r="G213" t="s">
        <v>100</v>
      </c>
      <c r="H213" t="s">
        <v>101</v>
      </c>
      <c r="K213">
        <v>217</v>
      </c>
      <c r="L213">
        <v>18</v>
      </c>
      <c r="M213">
        <v>3</v>
      </c>
      <c r="N213" t="s">
        <v>3</v>
      </c>
      <c r="O213">
        <v>2</v>
      </c>
      <c r="W213">
        <v>9371.75</v>
      </c>
      <c r="X213">
        <v>1</v>
      </c>
      <c r="Y213">
        <v>9371.75</v>
      </c>
    </row>
    <row r="214" spans="1:88" x14ac:dyDescent="0.2">
      <c r="A214">
        <v>50</v>
      </c>
      <c r="B214">
        <v>0</v>
      </c>
      <c r="C214">
        <v>0</v>
      </c>
      <c r="D214">
        <v>1</v>
      </c>
      <c r="E214">
        <v>230</v>
      </c>
      <c r="F214">
        <f>ROUND(Source!BA194,O214)</f>
        <v>0</v>
      </c>
      <c r="G214" t="s">
        <v>102</v>
      </c>
      <c r="H214" t="s">
        <v>103</v>
      </c>
      <c r="K214">
        <v>230</v>
      </c>
      <c r="L214">
        <v>19</v>
      </c>
      <c r="M214">
        <v>3</v>
      </c>
      <c r="N214" t="s">
        <v>3</v>
      </c>
      <c r="O214">
        <v>2</v>
      </c>
      <c r="W214">
        <v>0</v>
      </c>
      <c r="X214">
        <v>1</v>
      </c>
      <c r="Y214">
        <v>0</v>
      </c>
    </row>
    <row r="215" spans="1:88" x14ac:dyDescent="0.2">
      <c r="A215">
        <v>50</v>
      </c>
      <c r="B215">
        <v>0</v>
      </c>
      <c r="C215">
        <v>0</v>
      </c>
      <c r="D215">
        <v>1</v>
      </c>
      <c r="E215">
        <v>206</v>
      </c>
      <c r="F215">
        <f>ROUND(Source!T194,O215)</f>
        <v>0</v>
      </c>
      <c r="G215" t="s">
        <v>104</v>
      </c>
      <c r="H215" t="s">
        <v>105</v>
      </c>
      <c r="K215">
        <v>206</v>
      </c>
      <c r="L215">
        <v>20</v>
      </c>
      <c r="M215">
        <v>3</v>
      </c>
      <c r="N215" t="s">
        <v>3</v>
      </c>
      <c r="O215">
        <v>2</v>
      </c>
      <c r="W215">
        <v>0</v>
      </c>
      <c r="X215">
        <v>1</v>
      </c>
      <c r="Y215">
        <v>0</v>
      </c>
    </row>
    <row r="216" spans="1:88" x14ac:dyDescent="0.2">
      <c r="A216">
        <v>50</v>
      </c>
      <c r="B216">
        <v>0</v>
      </c>
      <c r="C216">
        <v>0</v>
      </c>
      <c r="D216">
        <v>1</v>
      </c>
      <c r="E216">
        <v>207</v>
      </c>
      <c r="F216">
        <f>Source!U194</f>
        <v>8.2545999999999999</v>
      </c>
      <c r="G216" t="s">
        <v>106</v>
      </c>
      <c r="H216" t="s">
        <v>107</v>
      </c>
      <c r="K216">
        <v>207</v>
      </c>
      <c r="L216">
        <v>21</v>
      </c>
      <c r="M216">
        <v>3</v>
      </c>
      <c r="N216" t="s">
        <v>3</v>
      </c>
      <c r="O216">
        <v>-1</v>
      </c>
      <c r="W216">
        <v>8.2545999999999999</v>
      </c>
      <c r="X216">
        <v>1</v>
      </c>
      <c r="Y216">
        <v>8.2545999999999999</v>
      </c>
    </row>
    <row r="217" spans="1:88" x14ac:dyDescent="0.2">
      <c r="A217">
        <v>50</v>
      </c>
      <c r="B217">
        <v>0</v>
      </c>
      <c r="C217">
        <v>0</v>
      </c>
      <c r="D217">
        <v>1</v>
      </c>
      <c r="E217">
        <v>208</v>
      </c>
      <c r="F217">
        <f>Source!V194</f>
        <v>0</v>
      </c>
      <c r="G217" t="s">
        <v>108</v>
      </c>
      <c r="H217" t="s">
        <v>109</v>
      </c>
      <c r="K217">
        <v>208</v>
      </c>
      <c r="L217">
        <v>22</v>
      </c>
      <c r="M217">
        <v>3</v>
      </c>
      <c r="N217" t="s">
        <v>3</v>
      </c>
      <c r="O217">
        <v>-1</v>
      </c>
      <c r="W217">
        <v>0</v>
      </c>
      <c r="X217">
        <v>1</v>
      </c>
      <c r="Y217">
        <v>0</v>
      </c>
    </row>
    <row r="218" spans="1:88" x14ac:dyDescent="0.2">
      <c r="A218">
        <v>50</v>
      </c>
      <c r="B218">
        <v>0</v>
      </c>
      <c r="C218">
        <v>0</v>
      </c>
      <c r="D218">
        <v>1</v>
      </c>
      <c r="E218">
        <v>209</v>
      </c>
      <c r="F218">
        <f>ROUND(Source!W194,O218)</f>
        <v>0</v>
      </c>
      <c r="G218" t="s">
        <v>110</v>
      </c>
      <c r="H218" t="s">
        <v>111</v>
      </c>
      <c r="K218">
        <v>209</v>
      </c>
      <c r="L218">
        <v>23</v>
      </c>
      <c r="M218">
        <v>3</v>
      </c>
      <c r="N218" t="s">
        <v>3</v>
      </c>
      <c r="O218">
        <v>2</v>
      </c>
      <c r="W218">
        <v>0</v>
      </c>
      <c r="X218">
        <v>1</v>
      </c>
      <c r="Y218">
        <v>0</v>
      </c>
    </row>
    <row r="219" spans="1:88" x14ac:dyDescent="0.2">
      <c r="A219">
        <v>50</v>
      </c>
      <c r="B219">
        <v>0</v>
      </c>
      <c r="C219">
        <v>0</v>
      </c>
      <c r="D219">
        <v>1</v>
      </c>
      <c r="E219">
        <v>233</v>
      </c>
      <c r="F219">
        <f>ROUND(Source!BD194,O219)</f>
        <v>0</v>
      </c>
      <c r="G219" t="s">
        <v>112</v>
      </c>
      <c r="H219" t="s">
        <v>113</v>
      </c>
      <c r="K219">
        <v>233</v>
      </c>
      <c r="L219">
        <v>24</v>
      </c>
      <c r="M219">
        <v>3</v>
      </c>
      <c r="N219" t="s">
        <v>3</v>
      </c>
      <c r="O219">
        <v>2</v>
      </c>
      <c r="W219">
        <v>0</v>
      </c>
      <c r="X219">
        <v>1</v>
      </c>
      <c r="Y219">
        <v>0</v>
      </c>
    </row>
    <row r="220" spans="1:88" x14ac:dyDescent="0.2">
      <c r="A220">
        <v>50</v>
      </c>
      <c r="B220">
        <v>0</v>
      </c>
      <c r="C220">
        <v>0</v>
      </c>
      <c r="D220">
        <v>1</v>
      </c>
      <c r="E220">
        <v>210</v>
      </c>
      <c r="F220">
        <f>ROUND(Source!X194,O220)</f>
        <v>3643.01</v>
      </c>
      <c r="G220" t="s">
        <v>114</v>
      </c>
      <c r="H220" t="s">
        <v>115</v>
      </c>
      <c r="K220">
        <v>210</v>
      </c>
      <c r="L220">
        <v>25</v>
      </c>
      <c r="M220">
        <v>3</v>
      </c>
      <c r="N220" t="s">
        <v>3</v>
      </c>
      <c r="O220">
        <v>2</v>
      </c>
      <c r="W220">
        <v>3643.01</v>
      </c>
      <c r="X220">
        <v>1</v>
      </c>
      <c r="Y220">
        <v>3643.01</v>
      </c>
    </row>
    <row r="221" spans="1:88" x14ac:dyDescent="0.2">
      <c r="A221">
        <v>50</v>
      </c>
      <c r="B221">
        <v>0</v>
      </c>
      <c r="C221">
        <v>0</v>
      </c>
      <c r="D221">
        <v>1</v>
      </c>
      <c r="E221">
        <v>211</v>
      </c>
      <c r="F221">
        <f>ROUND(Source!Y194,O221)</f>
        <v>520.42999999999995</v>
      </c>
      <c r="G221" t="s">
        <v>116</v>
      </c>
      <c r="H221" t="s">
        <v>117</v>
      </c>
      <c r="K221">
        <v>211</v>
      </c>
      <c r="L221">
        <v>26</v>
      </c>
      <c r="M221">
        <v>3</v>
      </c>
      <c r="N221" t="s">
        <v>3</v>
      </c>
      <c r="O221">
        <v>2</v>
      </c>
      <c r="W221">
        <v>520.42999999999995</v>
      </c>
      <c r="X221">
        <v>1</v>
      </c>
      <c r="Y221">
        <v>520.42999999999995</v>
      </c>
    </row>
    <row r="222" spans="1:88" x14ac:dyDescent="0.2">
      <c r="A222">
        <v>50</v>
      </c>
      <c r="B222">
        <v>0</v>
      </c>
      <c r="C222">
        <v>0</v>
      </c>
      <c r="D222">
        <v>1</v>
      </c>
      <c r="E222">
        <v>224</v>
      </c>
      <c r="F222">
        <f>ROUND(Source!AR194,O222)</f>
        <v>9371.75</v>
      </c>
      <c r="G222" t="s">
        <v>118</v>
      </c>
      <c r="H222" t="s">
        <v>119</v>
      </c>
      <c r="K222">
        <v>224</v>
      </c>
      <c r="L222">
        <v>27</v>
      </c>
      <c r="M222">
        <v>3</v>
      </c>
      <c r="N222" t="s">
        <v>3</v>
      </c>
      <c r="O222">
        <v>2</v>
      </c>
      <c r="W222">
        <v>9371.75</v>
      </c>
      <c r="X222">
        <v>1</v>
      </c>
      <c r="Y222">
        <v>9371.75</v>
      </c>
    </row>
    <row r="224" spans="1:88" x14ac:dyDescent="0.2">
      <c r="A224">
        <v>4</v>
      </c>
      <c r="B224">
        <v>1</v>
      </c>
      <c r="D224">
        <f>ROW(A233)</f>
        <v>233</v>
      </c>
      <c r="F224" t="s">
        <v>13</v>
      </c>
      <c r="G224" t="s">
        <v>150</v>
      </c>
      <c r="H224" t="s">
        <v>3</v>
      </c>
      <c r="I224">
        <v>0</v>
      </c>
      <c r="K224">
        <v>0</v>
      </c>
      <c r="M224" t="s">
        <v>3</v>
      </c>
      <c r="S224">
        <v>0</v>
      </c>
      <c r="U224" t="s">
        <v>3</v>
      </c>
      <c r="V224">
        <v>0</v>
      </c>
      <c r="AB224" t="s">
        <v>3</v>
      </c>
      <c r="AC224" t="s">
        <v>3</v>
      </c>
      <c r="AD224" t="s">
        <v>3</v>
      </c>
      <c r="AE224" t="s">
        <v>3</v>
      </c>
      <c r="AF224" t="s">
        <v>3</v>
      </c>
      <c r="AG224" t="s">
        <v>3</v>
      </c>
      <c r="AP224" t="s">
        <v>3</v>
      </c>
      <c r="AQ224" t="s">
        <v>3</v>
      </c>
      <c r="AR224" t="s">
        <v>3</v>
      </c>
      <c r="AZ224" t="s">
        <v>3</v>
      </c>
      <c r="BB224" t="s">
        <v>3</v>
      </c>
      <c r="BC224" t="s">
        <v>3</v>
      </c>
      <c r="BD224" t="s">
        <v>3</v>
      </c>
      <c r="BE224" t="s">
        <v>3</v>
      </c>
      <c r="BF224" t="s">
        <v>3</v>
      </c>
      <c r="BG224" t="s">
        <v>3</v>
      </c>
      <c r="BH224" t="s">
        <v>3</v>
      </c>
      <c r="BI224" t="s">
        <v>3</v>
      </c>
      <c r="BJ224" t="s">
        <v>3</v>
      </c>
      <c r="BK224" t="s">
        <v>3</v>
      </c>
      <c r="BL224" t="s">
        <v>3</v>
      </c>
      <c r="BM224" t="s">
        <v>3</v>
      </c>
      <c r="BN224" t="s">
        <v>3</v>
      </c>
      <c r="BO224" t="s">
        <v>3</v>
      </c>
      <c r="BP224" t="s">
        <v>3</v>
      </c>
      <c r="BX224">
        <v>0</v>
      </c>
      <c r="CJ224">
        <v>0</v>
      </c>
    </row>
    <row r="226" spans="1:245" x14ac:dyDescent="0.2">
      <c r="A226">
        <v>52</v>
      </c>
      <c r="B226">
        <f t="shared" ref="B226:G226" si="133">B233</f>
        <v>1</v>
      </c>
      <c r="C226">
        <f t="shared" si="133"/>
        <v>4</v>
      </c>
      <c r="D226">
        <f t="shared" si="133"/>
        <v>224</v>
      </c>
      <c r="E226">
        <f t="shared" si="133"/>
        <v>0</v>
      </c>
      <c r="F226" t="str">
        <f t="shared" si="133"/>
        <v>Новый раздел</v>
      </c>
      <c r="G226" t="str">
        <f t="shared" si="133"/>
        <v>Помещение 110 Кухня</v>
      </c>
      <c r="O226">
        <f t="shared" ref="O226:AT226" si="134">O233</f>
        <v>16906.169999999998</v>
      </c>
      <c r="P226">
        <f t="shared" si="134"/>
        <v>0</v>
      </c>
      <c r="Q226">
        <f t="shared" si="134"/>
        <v>1.95</v>
      </c>
      <c r="R226">
        <f t="shared" si="134"/>
        <v>0.04</v>
      </c>
      <c r="S226">
        <f t="shared" si="134"/>
        <v>16904.22</v>
      </c>
      <c r="T226">
        <f t="shared" si="134"/>
        <v>0</v>
      </c>
      <c r="U226">
        <f t="shared" si="134"/>
        <v>26.054100000000002</v>
      </c>
      <c r="V226">
        <f t="shared" si="134"/>
        <v>0</v>
      </c>
      <c r="W226">
        <f t="shared" si="134"/>
        <v>0</v>
      </c>
      <c r="X226">
        <f t="shared" si="134"/>
        <v>11832.96</v>
      </c>
      <c r="Y226">
        <f t="shared" si="134"/>
        <v>1690.42</v>
      </c>
      <c r="Z226">
        <f t="shared" si="134"/>
        <v>0</v>
      </c>
      <c r="AA226">
        <f t="shared" si="134"/>
        <v>0</v>
      </c>
      <c r="AB226">
        <f t="shared" si="134"/>
        <v>16906.169999999998</v>
      </c>
      <c r="AC226">
        <f t="shared" si="134"/>
        <v>0</v>
      </c>
      <c r="AD226">
        <f t="shared" si="134"/>
        <v>1.95</v>
      </c>
      <c r="AE226">
        <f t="shared" si="134"/>
        <v>0.04</v>
      </c>
      <c r="AF226">
        <f t="shared" si="134"/>
        <v>16904.22</v>
      </c>
      <c r="AG226">
        <f t="shared" si="134"/>
        <v>0</v>
      </c>
      <c r="AH226">
        <f t="shared" si="134"/>
        <v>26.054100000000002</v>
      </c>
      <c r="AI226">
        <f t="shared" si="134"/>
        <v>0</v>
      </c>
      <c r="AJ226">
        <f t="shared" si="134"/>
        <v>0</v>
      </c>
      <c r="AK226">
        <f t="shared" si="134"/>
        <v>11832.96</v>
      </c>
      <c r="AL226">
        <f t="shared" si="134"/>
        <v>1690.42</v>
      </c>
      <c r="AM226">
        <f t="shared" si="134"/>
        <v>0</v>
      </c>
      <c r="AN226">
        <f t="shared" si="134"/>
        <v>0</v>
      </c>
      <c r="AO226">
        <f t="shared" si="134"/>
        <v>0</v>
      </c>
      <c r="AP226">
        <f t="shared" si="134"/>
        <v>0</v>
      </c>
      <c r="AQ226">
        <f t="shared" si="134"/>
        <v>0</v>
      </c>
      <c r="AR226">
        <f t="shared" si="134"/>
        <v>30429.59</v>
      </c>
      <c r="AS226">
        <f t="shared" si="134"/>
        <v>0</v>
      </c>
      <c r="AT226">
        <f t="shared" si="134"/>
        <v>0</v>
      </c>
      <c r="AU226">
        <f t="shared" ref="AU226:BZ226" si="135">AU233</f>
        <v>30429.59</v>
      </c>
      <c r="AV226">
        <f t="shared" si="135"/>
        <v>0</v>
      </c>
      <c r="AW226">
        <f t="shared" si="135"/>
        <v>0</v>
      </c>
      <c r="AX226">
        <f t="shared" si="135"/>
        <v>0</v>
      </c>
      <c r="AY226">
        <f t="shared" si="135"/>
        <v>0</v>
      </c>
      <c r="AZ226">
        <f t="shared" si="135"/>
        <v>0</v>
      </c>
      <c r="BA226">
        <f t="shared" si="135"/>
        <v>0</v>
      </c>
      <c r="BB226">
        <f t="shared" si="135"/>
        <v>0</v>
      </c>
      <c r="BC226">
        <f t="shared" si="135"/>
        <v>0</v>
      </c>
      <c r="BD226">
        <f t="shared" si="135"/>
        <v>0</v>
      </c>
      <c r="BE226">
        <f t="shared" si="135"/>
        <v>0</v>
      </c>
      <c r="BF226">
        <f t="shared" si="135"/>
        <v>0</v>
      </c>
      <c r="BG226">
        <f t="shared" si="135"/>
        <v>0</v>
      </c>
      <c r="BH226">
        <f t="shared" si="135"/>
        <v>0</v>
      </c>
      <c r="BI226">
        <f t="shared" si="135"/>
        <v>0</v>
      </c>
      <c r="BJ226">
        <f t="shared" si="135"/>
        <v>0</v>
      </c>
      <c r="BK226">
        <f t="shared" si="135"/>
        <v>0</v>
      </c>
      <c r="BL226">
        <f t="shared" si="135"/>
        <v>0</v>
      </c>
      <c r="BM226">
        <f t="shared" si="135"/>
        <v>0</v>
      </c>
      <c r="BN226">
        <f t="shared" si="135"/>
        <v>0</v>
      </c>
      <c r="BO226">
        <f t="shared" si="135"/>
        <v>0</v>
      </c>
      <c r="BP226">
        <f t="shared" si="135"/>
        <v>0</v>
      </c>
      <c r="BQ226">
        <f t="shared" si="135"/>
        <v>0</v>
      </c>
      <c r="BR226">
        <f t="shared" si="135"/>
        <v>0</v>
      </c>
      <c r="BS226">
        <f t="shared" si="135"/>
        <v>0</v>
      </c>
      <c r="BT226">
        <f t="shared" si="135"/>
        <v>0</v>
      </c>
      <c r="BU226">
        <f t="shared" si="135"/>
        <v>0</v>
      </c>
      <c r="BV226">
        <f t="shared" si="135"/>
        <v>0</v>
      </c>
      <c r="BW226">
        <f t="shared" si="135"/>
        <v>0</v>
      </c>
      <c r="BX226">
        <f t="shared" si="135"/>
        <v>0</v>
      </c>
      <c r="BY226">
        <f t="shared" si="135"/>
        <v>0</v>
      </c>
      <c r="BZ226">
        <f t="shared" si="135"/>
        <v>0</v>
      </c>
      <c r="CA226">
        <f t="shared" ref="CA226:DF226" si="136">CA233</f>
        <v>30429.59</v>
      </c>
      <c r="CB226">
        <f t="shared" si="136"/>
        <v>0</v>
      </c>
      <c r="CC226">
        <f t="shared" si="136"/>
        <v>0</v>
      </c>
      <c r="CD226">
        <f t="shared" si="136"/>
        <v>30429.59</v>
      </c>
      <c r="CE226">
        <f t="shared" si="136"/>
        <v>0</v>
      </c>
      <c r="CF226">
        <f t="shared" si="136"/>
        <v>0</v>
      </c>
      <c r="CG226">
        <f t="shared" si="136"/>
        <v>0</v>
      </c>
      <c r="CH226">
        <f t="shared" si="136"/>
        <v>0</v>
      </c>
      <c r="CI226">
        <f t="shared" si="136"/>
        <v>0</v>
      </c>
      <c r="CJ226">
        <f t="shared" si="136"/>
        <v>0</v>
      </c>
      <c r="CK226">
        <f t="shared" si="136"/>
        <v>0</v>
      </c>
      <c r="CL226">
        <f t="shared" si="136"/>
        <v>0</v>
      </c>
      <c r="CM226">
        <f t="shared" si="136"/>
        <v>0</v>
      </c>
      <c r="CN226">
        <f t="shared" si="136"/>
        <v>0</v>
      </c>
      <c r="CO226">
        <f t="shared" si="136"/>
        <v>0</v>
      </c>
      <c r="CP226">
        <f t="shared" si="136"/>
        <v>0</v>
      </c>
      <c r="CQ226">
        <f t="shared" si="136"/>
        <v>0</v>
      </c>
      <c r="CR226">
        <f t="shared" si="136"/>
        <v>0</v>
      </c>
      <c r="CS226">
        <f t="shared" si="136"/>
        <v>0</v>
      </c>
      <c r="CT226">
        <f t="shared" si="136"/>
        <v>0</v>
      </c>
      <c r="CU226">
        <f t="shared" si="136"/>
        <v>0</v>
      </c>
      <c r="CV226">
        <f t="shared" si="136"/>
        <v>0</v>
      </c>
      <c r="CW226">
        <f t="shared" si="136"/>
        <v>0</v>
      </c>
      <c r="CX226">
        <f t="shared" si="136"/>
        <v>0</v>
      </c>
      <c r="CY226">
        <f t="shared" si="136"/>
        <v>0</v>
      </c>
      <c r="CZ226">
        <f t="shared" si="136"/>
        <v>0</v>
      </c>
      <c r="DA226">
        <f t="shared" si="136"/>
        <v>0</v>
      </c>
      <c r="DB226">
        <f t="shared" si="136"/>
        <v>0</v>
      </c>
      <c r="DC226">
        <f t="shared" si="136"/>
        <v>0</v>
      </c>
      <c r="DD226">
        <f t="shared" si="136"/>
        <v>0</v>
      </c>
      <c r="DE226">
        <f t="shared" si="136"/>
        <v>0</v>
      </c>
      <c r="DF226">
        <f t="shared" si="136"/>
        <v>0</v>
      </c>
      <c r="DG226">
        <f t="shared" ref="DG226:EL226" si="137">DG233</f>
        <v>0</v>
      </c>
      <c r="DH226">
        <f t="shared" si="137"/>
        <v>0</v>
      </c>
      <c r="DI226">
        <f t="shared" si="137"/>
        <v>0</v>
      </c>
      <c r="DJ226">
        <f t="shared" si="137"/>
        <v>0</v>
      </c>
      <c r="DK226">
        <f t="shared" si="137"/>
        <v>0</v>
      </c>
      <c r="DL226">
        <f t="shared" si="137"/>
        <v>0</v>
      </c>
      <c r="DM226">
        <f t="shared" si="137"/>
        <v>0</v>
      </c>
      <c r="DN226">
        <f t="shared" si="137"/>
        <v>0</v>
      </c>
      <c r="DO226">
        <f t="shared" si="137"/>
        <v>0</v>
      </c>
      <c r="DP226">
        <f t="shared" si="137"/>
        <v>0</v>
      </c>
      <c r="DQ226">
        <f t="shared" si="137"/>
        <v>0</v>
      </c>
      <c r="DR226">
        <f t="shared" si="137"/>
        <v>0</v>
      </c>
      <c r="DS226">
        <f t="shared" si="137"/>
        <v>0</v>
      </c>
      <c r="DT226">
        <f t="shared" si="137"/>
        <v>0</v>
      </c>
      <c r="DU226">
        <f t="shared" si="137"/>
        <v>0</v>
      </c>
      <c r="DV226">
        <f t="shared" si="137"/>
        <v>0</v>
      </c>
      <c r="DW226">
        <f t="shared" si="137"/>
        <v>0</v>
      </c>
      <c r="DX226">
        <f t="shared" si="137"/>
        <v>0</v>
      </c>
      <c r="DY226">
        <f t="shared" si="137"/>
        <v>0</v>
      </c>
      <c r="DZ226">
        <f t="shared" si="137"/>
        <v>0</v>
      </c>
      <c r="EA226">
        <f t="shared" si="137"/>
        <v>0</v>
      </c>
      <c r="EB226">
        <f t="shared" si="137"/>
        <v>0</v>
      </c>
      <c r="EC226">
        <f t="shared" si="137"/>
        <v>0</v>
      </c>
      <c r="ED226">
        <f t="shared" si="137"/>
        <v>0</v>
      </c>
      <c r="EE226">
        <f t="shared" si="137"/>
        <v>0</v>
      </c>
      <c r="EF226">
        <f t="shared" si="137"/>
        <v>0</v>
      </c>
      <c r="EG226">
        <f t="shared" si="137"/>
        <v>0</v>
      </c>
      <c r="EH226">
        <f t="shared" si="137"/>
        <v>0</v>
      </c>
      <c r="EI226">
        <f t="shared" si="137"/>
        <v>0</v>
      </c>
      <c r="EJ226">
        <f t="shared" si="137"/>
        <v>0</v>
      </c>
      <c r="EK226">
        <f t="shared" si="137"/>
        <v>0</v>
      </c>
      <c r="EL226">
        <f t="shared" si="137"/>
        <v>0</v>
      </c>
      <c r="EM226">
        <f t="shared" ref="EM226:FR226" si="138">EM233</f>
        <v>0</v>
      </c>
      <c r="EN226">
        <f t="shared" si="138"/>
        <v>0</v>
      </c>
      <c r="EO226">
        <f t="shared" si="138"/>
        <v>0</v>
      </c>
      <c r="EP226">
        <f t="shared" si="138"/>
        <v>0</v>
      </c>
      <c r="EQ226">
        <f t="shared" si="138"/>
        <v>0</v>
      </c>
      <c r="ER226">
        <f t="shared" si="138"/>
        <v>0</v>
      </c>
      <c r="ES226">
        <f t="shared" si="138"/>
        <v>0</v>
      </c>
      <c r="ET226">
        <f t="shared" si="138"/>
        <v>0</v>
      </c>
      <c r="EU226">
        <f t="shared" si="138"/>
        <v>0</v>
      </c>
      <c r="EV226">
        <f t="shared" si="138"/>
        <v>0</v>
      </c>
      <c r="EW226">
        <f t="shared" si="138"/>
        <v>0</v>
      </c>
      <c r="EX226">
        <f t="shared" si="138"/>
        <v>0</v>
      </c>
      <c r="EY226">
        <f t="shared" si="138"/>
        <v>0</v>
      </c>
      <c r="EZ226">
        <f t="shared" si="138"/>
        <v>0</v>
      </c>
      <c r="FA226">
        <f t="shared" si="138"/>
        <v>0</v>
      </c>
      <c r="FB226">
        <f t="shared" si="138"/>
        <v>0</v>
      </c>
      <c r="FC226">
        <f t="shared" si="138"/>
        <v>0</v>
      </c>
      <c r="FD226">
        <f t="shared" si="138"/>
        <v>0</v>
      </c>
      <c r="FE226">
        <f t="shared" si="138"/>
        <v>0</v>
      </c>
      <c r="FF226">
        <f t="shared" si="138"/>
        <v>0</v>
      </c>
      <c r="FG226">
        <f t="shared" si="138"/>
        <v>0</v>
      </c>
      <c r="FH226">
        <f t="shared" si="138"/>
        <v>0</v>
      </c>
      <c r="FI226">
        <f t="shared" si="138"/>
        <v>0</v>
      </c>
      <c r="FJ226">
        <f t="shared" si="138"/>
        <v>0</v>
      </c>
      <c r="FK226">
        <f t="shared" si="138"/>
        <v>0</v>
      </c>
      <c r="FL226">
        <f t="shared" si="138"/>
        <v>0</v>
      </c>
      <c r="FM226">
        <f t="shared" si="138"/>
        <v>0</v>
      </c>
      <c r="FN226">
        <f t="shared" si="138"/>
        <v>0</v>
      </c>
      <c r="FO226">
        <f t="shared" si="138"/>
        <v>0</v>
      </c>
      <c r="FP226">
        <f t="shared" si="138"/>
        <v>0</v>
      </c>
      <c r="FQ226">
        <f t="shared" si="138"/>
        <v>0</v>
      </c>
      <c r="FR226">
        <f t="shared" si="138"/>
        <v>0</v>
      </c>
      <c r="FS226">
        <f t="shared" ref="FS226:GX226" si="139">FS233</f>
        <v>0</v>
      </c>
      <c r="FT226">
        <f t="shared" si="139"/>
        <v>0</v>
      </c>
      <c r="FU226">
        <f t="shared" si="139"/>
        <v>0</v>
      </c>
      <c r="FV226">
        <f t="shared" si="139"/>
        <v>0</v>
      </c>
      <c r="FW226">
        <f t="shared" si="139"/>
        <v>0</v>
      </c>
      <c r="FX226">
        <f t="shared" si="139"/>
        <v>0</v>
      </c>
      <c r="FY226">
        <f t="shared" si="139"/>
        <v>0</v>
      </c>
      <c r="FZ226">
        <f t="shared" si="139"/>
        <v>0</v>
      </c>
      <c r="GA226">
        <f t="shared" si="139"/>
        <v>0</v>
      </c>
      <c r="GB226">
        <f t="shared" si="139"/>
        <v>0</v>
      </c>
      <c r="GC226">
        <f t="shared" si="139"/>
        <v>0</v>
      </c>
      <c r="GD226">
        <f t="shared" si="139"/>
        <v>0</v>
      </c>
      <c r="GE226">
        <f t="shared" si="139"/>
        <v>0</v>
      </c>
      <c r="GF226">
        <f t="shared" si="139"/>
        <v>0</v>
      </c>
      <c r="GG226">
        <f t="shared" si="139"/>
        <v>0</v>
      </c>
      <c r="GH226">
        <f t="shared" si="139"/>
        <v>0</v>
      </c>
      <c r="GI226">
        <f t="shared" si="139"/>
        <v>0</v>
      </c>
      <c r="GJ226">
        <f t="shared" si="139"/>
        <v>0</v>
      </c>
      <c r="GK226">
        <f t="shared" si="139"/>
        <v>0</v>
      </c>
      <c r="GL226">
        <f t="shared" si="139"/>
        <v>0</v>
      </c>
      <c r="GM226">
        <f t="shared" si="139"/>
        <v>0</v>
      </c>
      <c r="GN226">
        <f t="shared" si="139"/>
        <v>0</v>
      </c>
      <c r="GO226">
        <f t="shared" si="139"/>
        <v>0</v>
      </c>
      <c r="GP226">
        <f t="shared" si="139"/>
        <v>0</v>
      </c>
      <c r="GQ226">
        <f t="shared" si="139"/>
        <v>0</v>
      </c>
      <c r="GR226">
        <f t="shared" si="139"/>
        <v>0</v>
      </c>
      <c r="GS226">
        <f t="shared" si="139"/>
        <v>0</v>
      </c>
      <c r="GT226">
        <f t="shared" si="139"/>
        <v>0</v>
      </c>
      <c r="GU226">
        <f t="shared" si="139"/>
        <v>0</v>
      </c>
      <c r="GV226">
        <f t="shared" si="139"/>
        <v>0</v>
      </c>
      <c r="GW226">
        <f t="shared" si="139"/>
        <v>0</v>
      </c>
      <c r="GX226">
        <f t="shared" si="139"/>
        <v>0</v>
      </c>
    </row>
    <row r="228" spans="1:245" x14ac:dyDescent="0.2">
      <c r="A228">
        <v>17</v>
      </c>
      <c r="B228">
        <v>1</v>
      </c>
      <c r="C228">
        <f>ROW(SmtRes!A85)</f>
        <v>85</v>
      </c>
      <c r="D228">
        <f>ROW(EtalonRes!A85)</f>
        <v>85</v>
      </c>
      <c r="E228" t="s">
        <v>151</v>
      </c>
      <c r="F228" t="s">
        <v>16</v>
      </c>
      <c r="G228" t="s">
        <v>17</v>
      </c>
      <c r="H228" t="s">
        <v>18</v>
      </c>
      <c r="I228">
        <f>ROUND(6/100,9)</f>
        <v>0.06</v>
      </c>
      <c r="J228">
        <v>0</v>
      </c>
      <c r="K228">
        <f>ROUND(6/100,9)</f>
        <v>0.06</v>
      </c>
      <c r="O228">
        <f>ROUND(CP228,2)</f>
        <v>162.63</v>
      </c>
      <c r="P228">
        <f>ROUND(CQ228*I228,2)</f>
        <v>0</v>
      </c>
      <c r="Q228">
        <f>ROUND(CR228*I228,2)</f>
        <v>0</v>
      </c>
      <c r="R228">
        <f>ROUND(CS228*I228,2)</f>
        <v>0</v>
      </c>
      <c r="S228">
        <f>ROUND(CT228*I228,2)</f>
        <v>162.63</v>
      </c>
      <c r="T228">
        <f>ROUND(CU228*I228,2)</f>
        <v>0</v>
      </c>
      <c r="U228">
        <f>CV228*I228</f>
        <v>0.35039999999999999</v>
      </c>
      <c r="V228">
        <f>CW228*I228</f>
        <v>0</v>
      </c>
      <c r="W228">
        <f>ROUND(CX228*I228,2)</f>
        <v>0</v>
      </c>
      <c r="X228">
        <f t="shared" ref="X228:Y231" si="140">ROUND(CY228,2)</f>
        <v>113.84</v>
      </c>
      <c r="Y228">
        <f t="shared" si="140"/>
        <v>16.260000000000002</v>
      </c>
      <c r="AA228">
        <v>35364244</v>
      </c>
      <c r="AB228">
        <f>ROUND((AC228+AD228+AF228),6)</f>
        <v>2710.46</v>
      </c>
      <c r="AC228">
        <f>ROUND((ES228),6)</f>
        <v>0</v>
      </c>
      <c r="AD228">
        <f>ROUND((((ET228)-(EU228))+AE228),6)</f>
        <v>0</v>
      </c>
      <c r="AE228">
        <f t="shared" ref="AE228:AF231" si="141">ROUND((EU228),6)</f>
        <v>0</v>
      </c>
      <c r="AF228">
        <f t="shared" si="141"/>
        <v>2710.46</v>
      </c>
      <c r="AG228">
        <f>ROUND((AP228),6)</f>
        <v>0</v>
      </c>
      <c r="AH228">
        <f t="shared" ref="AH228:AI231" si="142">(EW228)</f>
        <v>5.84</v>
      </c>
      <c r="AI228">
        <f t="shared" si="142"/>
        <v>0</v>
      </c>
      <c r="AJ228">
        <f>(AS228)</f>
        <v>0</v>
      </c>
      <c r="AK228">
        <v>2710.46</v>
      </c>
      <c r="AL228">
        <v>0</v>
      </c>
      <c r="AM228">
        <v>0</v>
      </c>
      <c r="AN228">
        <v>0</v>
      </c>
      <c r="AO228">
        <v>2710.46</v>
      </c>
      <c r="AP228">
        <v>0</v>
      </c>
      <c r="AQ228">
        <v>5.84</v>
      </c>
      <c r="AR228">
        <v>0</v>
      </c>
      <c r="AS228">
        <v>0</v>
      </c>
      <c r="AT228">
        <v>70</v>
      </c>
      <c r="AU228">
        <v>10</v>
      </c>
      <c r="AV228">
        <v>1</v>
      </c>
      <c r="AW228">
        <v>1</v>
      </c>
      <c r="AZ228">
        <v>1</v>
      </c>
      <c r="BA228">
        <v>1</v>
      </c>
      <c r="BB228">
        <v>1</v>
      </c>
      <c r="BC228">
        <v>1</v>
      </c>
      <c r="BD228" t="s">
        <v>3</v>
      </c>
      <c r="BE228" t="s">
        <v>3</v>
      </c>
      <c r="BF228" t="s">
        <v>3</v>
      </c>
      <c r="BG228" t="s">
        <v>3</v>
      </c>
      <c r="BH228">
        <v>0</v>
      </c>
      <c r="BI228">
        <v>4</v>
      </c>
      <c r="BJ228" t="s">
        <v>19</v>
      </c>
      <c r="BM228">
        <v>0</v>
      </c>
      <c r="BN228">
        <v>0</v>
      </c>
      <c r="BO228" t="s">
        <v>3</v>
      </c>
      <c r="BP228">
        <v>0</v>
      </c>
      <c r="BQ228">
        <v>1</v>
      </c>
      <c r="BR228">
        <v>0</v>
      </c>
      <c r="BS228">
        <v>1</v>
      </c>
      <c r="BT228">
        <v>1</v>
      </c>
      <c r="BU228">
        <v>1</v>
      </c>
      <c r="BV228">
        <v>1</v>
      </c>
      <c r="BW228">
        <v>1</v>
      </c>
      <c r="BX228">
        <v>1</v>
      </c>
      <c r="BY228" t="s">
        <v>3</v>
      </c>
      <c r="BZ228">
        <v>70</v>
      </c>
      <c r="CA228">
        <v>10</v>
      </c>
      <c r="CB228" t="s">
        <v>3</v>
      </c>
      <c r="CE228">
        <v>0</v>
      </c>
      <c r="CF228">
        <v>0</v>
      </c>
      <c r="CG228">
        <v>0</v>
      </c>
      <c r="CM228">
        <v>0</v>
      </c>
      <c r="CN228" t="s">
        <v>3</v>
      </c>
      <c r="CO228">
        <v>0</v>
      </c>
      <c r="CP228">
        <f>(P228+Q228+S228)</f>
        <v>162.63</v>
      </c>
      <c r="CQ228">
        <f>(AC228*BC228*AW228)</f>
        <v>0</v>
      </c>
      <c r="CR228">
        <f>((((ET228)*BB228-(EU228)*BS228)+AE228*BS228)*AV228)</f>
        <v>0</v>
      </c>
      <c r="CS228">
        <f>(AE228*BS228*AV228)</f>
        <v>0</v>
      </c>
      <c r="CT228">
        <f>(AF228*BA228*AV228)</f>
        <v>2710.46</v>
      </c>
      <c r="CU228">
        <f>AG228</f>
        <v>0</v>
      </c>
      <c r="CV228">
        <f>(AH228*AV228)</f>
        <v>5.84</v>
      </c>
      <c r="CW228">
        <f t="shared" ref="CW228:CX231" si="143">AI228</f>
        <v>0</v>
      </c>
      <c r="CX228">
        <f t="shared" si="143"/>
        <v>0</v>
      </c>
      <c r="CY228">
        <f>((S228*BZ228)/100)</f>
        <v>113.84100000000001</v>
      </c>
      <c r="CZ228">
        <f>((S228*CA228)/100)</f>
        <v>16.262999999999998</v>
      </c>
      <c r="DC228" t="s">
        <v>3</v>
      </c>
      <c r="DD228" t="s">
        <v>3</v>
      </c>
      <c r="DE228" t="s">
        <v>3</v>
      </c>
      <c r="DF228" t="s">
        <v>3</v>
      </c>
      <c r="DG228" t="s">
        <v>3</v>
      </c>
      <c r="DH228" t="s">
        <v>3</v>
      </c>
      <c r="DI228" t="s">
        <v>3</v>
      </c>
      <c r="DJ228" t="s">
        <v>3</v>
      </c>
      <c r="DK228" t="s">
        <v>3</v>
      </c>
      <c r="DL228" t="s">
        <v>3</v>
      </c>
      <c r="DM228" t="s">
        <v>3</v>
      </c>
      <c r="DN228">
        <v>0</v>
      </c>
      <c r="DO228">
        <v>0</v>
      </c>
      <c r="DP228">
        <v>1</v>
      </c>
      <c r="DQ228">
        <v>1</v>
      </c>
      <c r="DU228">
        <v>1010</v>
      </c>
      <c r="DV228" t="s">
        <v>18</v>
      </c>
      <c r="DW228" t="s">
        <v>18</v>
      </c>
      <c r="DX228">
        <v>100</v>
      </c>
      <c r="DZ228" t="s">
        <v>3</v>
      </c>
      <c r="EA228" t="s">
        <v>3</v>
      </c>
      <c r="EB228" t="s">
        <v>3</v>
      </c>
      <c r="EC228" t="s">
        <v>3</v>
      </c>
      <c r="EE228">
        <v>35096056</v>
      </c>
      <c r="EF228">
        <v>1</v>
      </c>
      <c r="EG228" t="s">
        <v>20</v>
      </c>
      <c r="EH228">
        <v>0</v>
      </c>
      <c r="EI228" t="s">
        <v>3</v>
      </c>
      <c r="EJ228">
        <v>4</v>
      </c>
      <c r="EK228">
        <v>0</v>
      </c>
      <c r="EL228" t="s">
        <v>21</v>
      </c>
      <c r="EM228" t="s">
        <v>22</v>
      </c>
      <c r="EO228" t="s">
        <v>3</v>
      </c>
      <c r="EQ228">
        <v>262144</v>
      </c>
      <c r="ER228">
        <v>2710.46</v>
      </c>
      <c r="ES228">
        <v>0</v>
      </c>
      <c r="ET228">
        <v>0</v>
      </c>
      <c r="EU228">
        <v>0</v>
      </c>
      <c r="EV228">
        <v>2710.46</v>
      </c>
      <c r="EW228">
        <v>5.84</v>
      </c>
      <c r="EX228">
        <v>0</v>
      </c>
      <c r="EY228">
        <v>0</v>
      </c>
      <c r="FQ228">
        <v>0</v>
      </c>
      <c r="FR228">
        <v>0</v>
      </c>
      <c r="FS228">
        <v>0</v>
      </c>
      <c r="FX228">
        <v>70</v>
      </c>
      <c r="FY228">
        <v>10</v>
      </c>
      <c r="GA228" t="s">
        <v>3</v>
      </c>
      <c r="GD228">
        <v>0</v>
      </c>
      <c r="GF228">
        <v>-931379651</v>
      </c>
      <c r="GG228">
        <v>2</v>
      </c>
      <c r="GH228">
        <v>1</v>
      </c>
      <c r="GI228">
        <v>-2</v>
      </c>
      <c r="GJ228">
        <v>0</v>
      </c>
      <c r="GK228">
        <f>ROUND(R228*(R12)/100,2)</f>
        <v>0</v>
      </c>
      <c r="GL228">
        <f>ROUND(IF(AND(BH228=3,BI228=3,FS228&lt;&gt;0),P228,0),2)</f>
        <v>0</v>
      </c>
      <c r="GM228">
        <f>ROUND(O228+X228+Y228+GK228,2)+GX228</f>
        <v>292.73</v>
      </c>
      <c r="GN228">
        <f>IF(OR(BI228=0,BI228=1),GM228-GX228,0)</f>
        <v>0</v>
      </c>
      <c r="GO228">
        <f>IF(BI228=2,GM228-GX228,0)</f>
        <v>0</v>
      </c>
      <c r="GP228">
        <f>IF(BI228=4,GM228-GX228,0)</f>
        <v>292.73</v>
      </c>
      <c r="GR228">
        <v>0</v>
      </c>
      <c r="GS228">
        <v>3</v>
      </c>
      <c r="GT228">
        <v>0</v>
      </c>
      <c r="GU228" t="s">
        <v>3</v>
      </c>
      <c r="GV228">
        <f>ROUND((GT228),6)</f>
        <v>0</v>
      </c>
      <c r="GW228">
        <v>1</v>
      </c>
      <c r="GX228">
        <f>ROUND(HC228*I228,2)</f>
        <v>0</v>
      </c>
      <c r="HA228">
        <v>0</v>
      </c>
      <c r="HB228">
        <v>0</v>
      </c>
      <c r="HC228">
        <f>GV228*GW228</f>
        <v>0</v>
      </c>
      <c r="HE228" t="s">
        <v>3</v>
      </c>
      <c r="HF228" t="s">
        <v>3</v>
      </c>
      <c r="HM228" t="s">
        <v>3</v>
      </c>
      <c r="HN228" t="s">
        <v>3</v>
      </c>
      <c r="HO228" t="s">
        <v>3</v>
      </c>
      <c r="HP228" t="s">
        <v>3</v>
      </c>
      <c r="HQ228" t="s">
        <v>3</v>
      </c>
      <c r="HS228">
        <v>0</v>
      </c>
      <c r="IK228">
        <v>0</v>
      </c>
    </row>
    <row r="229" spans="1:245" x14ac:dyDescent="0.2">
      <c r="A229">
        <v>17</v>
      </c>
      <c r="B229">
        <v>1</v>
      </c>
      <c r="C229">
        <f>ROW(SmtRes!A87)</f>
        <v>87</v>
      </c>
      <c r="D229">
        <f>ROW(EtalonRes!A87)</f>
        <v>87</v>
      </c>
      <c r="E229" t="s">
        <v>152</v>
      </c>
      <c r="F229" t="s">
        <v>38</v>
      </c>
      <c r="G229" t="s">
        <v>39</v>
      </c>
      <c r="H229" t="s">
        <v>18</v>
      </c>
      <c r="I229">
        <f>ROUND(2/100,9)</f>
        <v>0.02</v>
      </c>
      <c r="J229">
        <v>0</v>
      </c>
      <c r="K229">
        <f>ROUND(2/100,9)</f>
        <v>0.02</v>
      </c>
      <c r="O229">
        <f>ROUND(CP229,2)</f>
        <v>558.32000000000005</v>
      </c>
      <c r="P229">
        <f>ROUND(CQ229*I229,2)</f>
        <v>0</v>
      </c>
      <c r="Q229">
        <f>ROUND(CR229*I229,2)</f>
        <v>0.65</v>
      </c>
      <c r="R229">
        <f>ROUND(CS229*I229,2)</f>
        <v>0.01</v>
      </c>
      <c r="S229">
        <f>ROUND(CT229*I229,2)</f>
        <v>557.66999999999996</v>
      </c>
      <c r="T229">
        <f>ROUND(CU229*I229,2)</f>
        <v>0</v>
      </c>
      <c r="U229">
        <f>CV229*I229</f>
        <v>0.85620000000000007</v>
      </c>
      <c r="V229">
        <f>CW229*I229</f>
        <v>0</v>
      </c>
      <c r="W229">
        <f>ROUND(CX229*I229,2)</f>
        <v>0</v>
      </c>
      <c r="X229">
        <f t="shared" si="140"/>
        <v>390.37</v>
      </c>
      <c r="Y229">
        <f t="shared" si="140"/>
        <v>55.77</v>
      </c>
      <c r="AA229">
        <v>35364244</v>
      </c>
      <c r="AB229">
        <f>ROUND((AC229+AD229+AF229),6)</f>
        <v>27916.01</v>
      </c>
      <c r="AC229">
        <f>ROUND((ES229),6)</f>
        <v>0</v>
      </c>
      <c r="AD229">
        <f>ROUND((((ET229)-(EU229))+AE229),6)</f>
        <v>32.57</v>
      </c>
      <c r="AE229">
        <f t="shared" si="141"/>
        <v>0.69</v>
      </c>
      <c r="AF229">
        <f t="shared" si="141"/>
        <v>27883.439999999999</v>
      </c>
      <c r="AG229">
        <f>ROUND((AP229),6)</f>
        <v>0</v>
      </c>
      <c r="AH229">
        <f t="shared" si="142"/>
        <v>42.81</v>
      </c>
      <c r="AI229">
        <f t="shared" si="142"/>
        <v>0</v>
      </c>
      <c r="AJ229">
        <f>(AS229)</f>
        <v>0</v>
      </c>
      <c r="AK229">
        <v>27916.01</v>
      </c>
      <c r="AL229">
        <v>0</v>
      </c>
      <c r="AM229">
        <v>32.57</v>
      </c>
      <c r="AN229">
        <v>0.69</v>
      </c>
      <c r="AO229">
        <v>27883.439999999999</v>
      </c>
      <c r="AP229">
        <v>0</v>
      </c>
      <c r="AQ229">
        <v>42.81</v>
      </c>
      <c r="AR229">
        <v>0</v>
      </c>
      <c r="AS229">
        <v>0</v>
      </c>
      <c r="AT229">
        <v>70</v>
      </c>
      <c r="AU229">
        <v>10</v>
      </c>
      <c r="AV229">
        <v>1</v>
      </c>
      <c r="AW229">
        <v>1</v>
      </c>
      <c r="AZ229">
        <v>1</v>
      </c>
      <c r="BA229">
        <v>1</v>
      </c>
      <c r="BB229">
        <v>1</v>
      </c>
      <c r="BC229">
        <v>1</v>
      </c>
      <c r="BD229" t="s">
        <v>3</v>
      </c>
      <c r="BE229" t="s">
        <v>3</v>
      </c>
      <c r="BF229" t="s">
        <v>3</v>
      </c>
      <c r="BG229" t="s">
        <v>3</v>
      </c>
      <c r="BH229">
        <v>0</v>
      </c>
      <c r="BI229">
        <v>4</v>
      </c>
      <c r="BJ229" t="s">
        <v>40</v>
      </c>
      <c r="BM229">
        <v>0</v>
      </c>
      <c r="BN229">
        <v>0</v>
      </c>
      <c r="BO229" t="s">
        <v>3</v>
      </c>
      <c r="BP229">
        <v>0</v>
      </c>
      <c r="BQ229">
        <v>1</v>
      </c>
      <c r="BR229">
        <v>0</v>
      </c>
      <c r="BS229">
        <v>1</v>
      </c>
      <c r="BT229">
        <v>1</v>
      </c>
      <c r="BU229">
        <v>1</v>
      </c>
      <c r="BV229">
        <v>1</v>
      </c>
      <c r="BW229">
        <v>1</v>
      </c>
      <c r="BX229">
        <v>1</v>
      </c>
      <c r="BY229" t="s">
        <v>3</v>
      </c>
      <c r="BZ229">
        <v>70</v>
      </c>
      <c r="CA229">
        <v>10</v>
      </c>
      <c r="CB229" t="s">
        <v>3</v>
      </c>
      <c r="CE229">
        <v>0</v>
      </c>
      <c r="CF229">
        <v>0</v>
      </c>
      <c r="CG229">
        <v>0</v>
      </c>
      <c r="CM229">
        <v>0</v>
      </c>
      <c r="CN229" t="s">
        <v>3</v>
      </c>
      <c r="CO229">
        <v>0</v>
      </c>
      <c r="CP229">
        <f>(P229+Q229+S229)</f>
        <v>558.31999999999994</v>
      </c>
      <c r="CQ229">
        <f>(AC229*BC229*AW229)</f>
        <v>0</v>
      </c>
      <c r="CR229">
        <f>((((ET229)*BB229-(EU229)*BS229)+AE229*BS229)*AV229)</f>
        <v>32.57</v>
      </c>
      <c r="CS229">
        <f>(AE229*BS229*AV229)</f>
        <v>0.69</v>
      </c>
      <c r="CT229">
        <f>(AF229*BA229*AV229)</f>
        <v>27883.439999999999</v>
      </c>
      <c r="CU229">
        <f>AG229</f>
        <v>0</v>
      </c>
      <c r="CV229">
        <f>(AH229*AV229)</f>
        <v>42.81</v>
      </c>
      <c r="CW229">
        <f t="shared" si="143"/>
        <v>0</v>
      </c>
      <c r="CX229">
        <f t="shared" si="143"/>
        <v>0</v>
      </c>
      <c r="CY229">
        <f>((S229*BZ229)/100)</f>
        <v>390.36899999999991</v>
      </c>
      <c r="CZ229">
        <f>((S229*CA229)/100)</f>
        <v>55.766999999999996</v>
      </c>
      <c r="DC229" t="s">
        <v>3</v>
      </c>
      <c r="DD229" t="s">
        <v>3</v>
      </c>
      <c r="DE229" t="s">
        <v>3</v>
      </c>
      <c r="DF229" t="s">
        <v>3</v>
      </c>
      <c r="DG229" t="s">
        <v>3</v>
      </c>
      <c r="DH229" t="s">
        <v>3</v>
      </c>
      <c r="DI229" t="s">
        <v>3</v>
      </c>
      <c r="DJ229" t="s">
        <v>3</v>
      </c>
      <c r="DK229" t="s">
        <v>3</v>
      </c>
      <c r="DL229" t="s">
        <v>3</v>
      </c>
      <c r="DM229" t="s">
        <v>3</v>
      </c>
      <c r="DN229">
        <v>0</v>
      </c>
      <c r="DO229">
        <v>0</v>
      </c>
      <c r="DP229">
        <v>1</v>
      </c>
      <c r="DQ229">
        <v>1</v>
      </c>
      <c r="DU229">
        <v>1010</v>
      </c>
      <c r="DV229" t="s">
        <v>18</v>
      </c>
      <c r="DW229" t="s">
        <v>18</v>
      </c>
      <c r="DX229">
        <v>100</v>
      </c>
      <c r="DZ229" t="s">
        <v>3</v>
      </c>
      <c r="EA229" t="s">
        <v>3</v>
      </c>
      <c r="EB229" t="s">
        <v>3</v>
      </c>
      <c r="EC229" t="s">
        <v>3</v>
      </c>
      <c r="EE229">
        <v>35096056</v>
      </c>
      <c r="EF229">
        <v>1</v>
      </c>
      <c r="EG229" t="s">
        <v>20</v>
      </c>
      <c r="EH229">
        <v>0</v>
      </c>
      <c r="EI229" t="s">
        <v>3</v>
      </c>
      <c r="EJ229">
        <v>4</v>
      </c>
      <c r="EK229">
        <v>0</v>
      </c>
      <c r="EL229" t="s">
        <v>21</v>
      </c>
      <c r="EM229" t="s">
        <v>22</v>
      </c>
      <c r="EO229" t="s">
        <v>3</v>
      </c>
      <c r="EQ229">
        <v>262144</v>
      </c>
      <c r="ER229">
        <v>27916.01</v>
      </c>
      <c r="ES229">
        <v>0</v>
      </c>
      <c r="ET229">
        <v>32.57</v>
      </c>
      <c r="EU229">
        <v>0.69</v>
      </c>
      <c r="EV229">
        <v>27883.439999999999</v>
      </c>
      <c r="EW229">
        <v>42.81</v>
      </c>
      <c r="EX229">
        <v>0</v>
      </c>
      <c r="EY229">
        <v>0</v>
      </c>
      <c r="FQ229">
        <v>0</v>
      </c>
      <c r="FR229">
        <v>0</v>
      </c>
      <c r="FS229">
        <v>0</v>
      </c>
      <c r="FX229">
        <v>70</v>
      </c>
      <c r="FY229">
        <v>10</v>
      </c>
      <c r="GA229" t="s">
        <v>3</v>
      </c>
      <c r="GD229">
        <v>0</v>
      </c>
      <c r="GF229">
        <v>1394402761</v>
      </c>
      <c r="GG229">
        <v>2</v>
      </c>
      <c r="GH229">
        <v>1</v>
      </c>
      <c r="GI229">
        <v>-2</v>
      </c>
      <c r="GJ229">
        <v>0</v>
      </c>
      <c r="GK229">
        <f>ROUND(R229*(R12)/100,2)</f>
        <v>0.01</v>
      </c>
      <c r="GL229">
        <f>ROUND(IF(AND(BH229=3,BI229=3,FS229&lt;&gt;0),P229,0),2)</f>
        <v>0</v>
      </c>
      <c r="GM229">
        <f>ROUND(O229+X229+Y229+GK229,2)+GX229</f>
        <v>1004.47</v>
      </c>
      <c r="GN229">
        <f>IF(OR(BI229=0,BI229=1),GM229-GX229,0)</f>
        <v>0</v>
      </c>
      <c r="GO229">
        <f>IF(BI229=2,GM229-GX229,0)</f>
        <v>0</v>
      </c>
      <c r="GP229">
        <f>IF(BI229=4,GM229-GX229,0)</f>
        <v>1004.47</v>
      </c>
      <c r="GR229">
        <v>0</v>
      </c>
      <c r="GS229">
        <v>3</v>
      </c>
      <c r="GT229">
        <v>0</v>
      </c>
      <c r="GU229" t="s">
        <v>3</v>
      </c>
      <c r="GV229">
        <f>ROUND((GT229),6)</f>
        <v>0</v>
      </c>
      <c r="GW229">
        <v>1</v>
      </c>
      <c r="GX229">
        <f>ROUND(HC229*I229,2)</f>
        <v>0</v>
      </c>
      <c r="HA229">
        <v>0</v>
      </c>
      <c r="HB229">
        <v>0</v>
      </c>
      <c r="HC229">
        <f>GV229*GW229</f>
        <v>0</v>
      </c>
      <c r="HE229" t="s">
        <v>3</v>
      </c>
      <c r="HF229" t="s">
        <v>3</v>
      </c>
      <c r="HM229" t="s">
        <v>3</v>
      </c>
      <c r="HN229" t="s">
        <v>3</v>
      </c>
      <c r="HO229" t="s">
        <v>3</v>
      </c>
      <c r="HP229" t="s">
        <v>3</v>
      </c>
      <c r="HQ229" t="s">
        <v>3</v>
      </c>
      <c r="HS229">
        <v>0</v>
      </c>
      <c r="IK229">
        <v>0</v>
      </c>
    </row>
    <row r="230" spans="1:245" x14ac:dyDescent="0.2">
      <c r="A230">
        <v>17</v>
      </c>
      <c r="B230">
        <v>1</v>
      </c>
      <c r="C230">
        <f>ROW(SmtRes!A89)</f>
        <v>89</v>
      </c>
      <c r="D230">
        <f>ROW(EtalonRes!A89)</f>
        <v>89</v>
      </c>
      <c r="E230" t="s">
        <v>153</v>
      </c>
      <c r="F230" t="s">
        <v>42</v>
      </c>
      <c r="G230" t="s">
        <v>43</v>
      </c>
      <c r="H230" t="s">
        <v>18</v>
      </c>
      <c r="I230">
        <f>ROUND(4/100,9)</f>
        <v>0.04</v>
      </c>
      <c r="J230">
        <v>0</v>
      </c>
      <c r="K230">
        <f>ROUND(4/100,9)</f>
        <v>0.04</v>
      </c>
      <c r="O230">
        <f>ROUND(CP230,2)</f>
        <v>1023.11</v>
      </c>
      <c r="P230">
        <f>ROUND(CQ230*I230,2)</f>
        <v>0</v>
      </c>
      <c r="Q230">
        <f>ROUND(CR230*I230,2)</f>
        <v>1.3</v>
      </c>
      <c r="R230">
        <f>ROUND(CS230*I230,2)</f>
        <v>0.03</v>
      </c>
      <c r="S230">
        <f>ROUND(CT230*I230,2)</f>
        <v>1021.81</v>
      </c>
      <c r="T230">
        <f>ROUND(CU230*I230,2)</f>
        <v>0</v>
      </c>
      <c r="U230">
        <f>CV230*I230</f>
        <v>1.5688</v>
      </c>
      <c r="V230">
        <f>CW230*I230</f>
        <v>0</v>
      </c>
      <c r="W230">
        <f>ROUND(CX230*I230,2)</f>
        <v>0</v>
      </c>
      <c r="X230">
        <f t="shared" si="140"/>
        <v>715.27</v>
      </c>
      <c r="Y230">
        <f t="shared" si="140"/>
        <v>102.18</v>
      </c>
      <c r="AA230">
        <v>35364244</v>
      </c>
      <c r="AB230">
        <f>ROUND((AC230+AD230+AF230),6)</f>
        <v>25577.73</v>
      </c>
      <c r="AC230">
        <f>ROUND((ES230),6)</f>
        <v>0</v>
      </c>
      <c r="AD230">
        <f>ROUND((((ET230)-(EU230))+AE230),6)</f>
        <v>32.57</v>
      </c>
      <c r="AE230">
        <f t="shared" si="141"/>
        <v>0.69</v>
      </c>
      <c r="AF230">
        <f t="shared" si="141"/>
        <v>25545.16</v>
      </c>
      <c r="AG230">
        <f>ROUND((AP230),6)</f>
        <v>0</v>
      </c>
      <c r="AH230">
        <f t="shared" si="142"/>
        <v>39.22</v>
      </c>
      <c r="AI230">
        <f t="shared" si="142"/>
        <v>0</v>
      </c>
      <c r="AJ230">
        <f>(AS230)</f>
        <v>0</v>
      </c>
      <c r="AK230">
        <v>25577.73</v>
      </c>
      <c r="AL230">
        <v>0</v>
      </c>
      <c r="AM230">
        <v>32.57</v>
      </c>
      <c r="AN230">
        <v>0.69</v>
      </c>
      <c r="AO230">
        <v>25545.16</v>
      </c>
      <c r="AP230">
        <v>0</v>
      </c>
      <c r="AQ230">
        <v>39.22</v>
      </c>
      <c r="AR230">
        <v>0</v>
      </c>
      <c r="AS230">
        <v>0</v>
      </c>
      <c r="AT230">
        <v>70</v>
      </c>
      <c r="AU230">
        <v>10</v>
      </c>
      <c r="AV230">
        <v>1</v>
      </c>
      <c r="AW230">
        <v>1</v>
      </c>
      <c r="AZ230">
        <v>1</v>
      </c>
      <c r="BA230">
        <v>1</v>
      </c>
      <c r="BB230">
        <v>1</v>
      </c>
      <c r="BC230">
        <v>1</v>
      </c>
      <c r="BD230" t="s">
        <v>3</v>
      </c>
      <c r="BE230" t="s">
        <v>3</v>
      </c>
      <c r="BF230" t="s">
        <v>3</v>
      </c>
      <c r="BG230" t="s">
        <v>3</v>
      </c>
      <c r="BH230">
        <v>0</v>
      </c>
      <c r="BI230">
        <v>4</v>
      </c>
      <c r="BJ230" t="s">
        <v>44</v>
      </c>
      <c r="BM230">
        <v>0</v>
      </c>
      <c r="BN230">
        <v>0</v>
      </c>
      <c r="BO230" t="s">
        <v>3</v>
      </c>
      <c r="BP230">
        <v>0</v>
      </c>
      <c r="BQ230">
        <v>1</v>
      </c>
      <c r="BR230">
        <v>0</v>
      </c>
      <c r="BS230">
        <v>1</v>
      </c>
      <c r="BT230">
        <v>1</v>
      </c>
      <c r="BU230">
        <v>1</v>
      </c>
      <c r="BV230">
        <v>1</v>
      </c>
      <c r="BW230">
        <v>1</v>
      </c>
      <c r="BX230">
        <v>1</v>
      </c>
      <c r="BY230" t="s">
        <v>3</v>
      </c>
      <c r="BZ230">
        <v>70</v>
      </c>
      <c r="CA230">
        <v>10</v>
      </c>
      <c r="CB230" t="s">
        <v>3</v>
      </c>
      <c r="CE230">
        <v>0</v>
      </c>
      <c r="CF230">
        <v>0</v>
      </c>
      <c r="CG230">
        <v>0</v>
      </c>
      <c r="CM230">
        <v>0</v>
      </c>
      <c r="CN230" t="s">
        <v>3</v>
      </c>
      <c r="CO230">
        <v>0</v>
      </c>
      <c r="CP230">
        <f>(P230+Q230+S230)</f>
        <v>1023.1099999999999</v>
      </c>
      <c r="CQ230">
        <f>(AC230*BC230*AW230)</f>
        <v>0</v>
      </c>
      <c r="CR230">
        <f>((((ET230)*BB230-(EU230)*BS230)+AE230*BS230)*AV230)</f>
        <v>32.57</v>
      </c>
      <c r="CS230">
        <f>(AE230*BS230*AV230)</f>
        <v>0.69</v>
      </c>
      <c r="CT230">
        <f>(AF230*BA230*AV230)</f>
        <v>25545.16</v>
      </c>
      <c r="CU230">
        <f>AG230</f>
        <v>0</v>
      </c>
      <c r="CV230">
        <f>(AH230*AV230)</f>
        <v>39.22</v>
      </c>
      <c r="CW230">
        <f t="shared" si="143"/>
        <v>0</v>
      </c>
      <c r="CX230">
        <f t="shared" si="143"/>
        <v>0</v>
      </c>
      <c r="CY230">
        <f>((S230*BZ230)/100)</f>
        <v>715.26699999999994</v>
      </c>
      <c r="CZ230">
        <f>((S230*CA230)/100)</f>
        <v>102.18099999999998</v>
      </c>
      <c r="DC230" t="s">
        <v>3</v>
      </c>
      <c r="DD230" t="s">
        <v>3</v>
      </c>
      <c r="DE230" t="s">
        <v>3</v>
      </c>
      <c r="DF230" t="s">
        <v>3</v>
      </c>
      <c r="DG230" t="s">
        <v>3</v>
      </c>
      <c r="DH230" t="s">
        <v>3</v>
      </c>
      <c r="DI230" t="s">
        <v>3</v>
      </c>
      <c r="DJ230" t="s">
        <v>3</v>
      </c>
      <c r="DK230" t="s">
        <v>3</v>
      </c>
      <c r="DL230" t="s">
        <v>3</v>
      </c>
      <c r="DM230" t="s">
        <v>3</v>
      </c>
      <c r="DN230">
        <v>0</v>
      </c>
      <c r="DO230">
        <v>0</v>
      </c>
      <c r="DP230">
        <v>1</v>
      </c>
      <c r="DQ230">
        <v>1</v>
      </c>
      <c r="DU230">
        <v>1010</v>
      </c>
      <c r="DV230" t="s">
        <v>18</v>
      </c>
      <c r="DW230" t="s">
        <v>18</v>
      </c>
      <c r="DX230">
        <v>100</v>
      </c>
      <c r="DZ230" t="s">
        <v>3</v>
      </c>
      <c r="EA230" t="s">
        <v>3</v>
      </c>
      <c r="EB230" t="s">
        <v>3</v>
      </c>
      <c r="EC230" t="s">
        <v>3</v>
      </c>
      <c r="EE230">
        <v>35096056</v>
      </c>
      <c r="EF230">
        <v>1</v>
      </c>
      <c r="EG230" t="s">
        <v>20</v>
      </c>
      <c r="EH230">
        <v>0</v>
      </c>
      <c r="EI230" t="s">
        <v>3</v>
      </c>
      <c r="EJ230">
        <v>4</v>
      </c>
      <c r="EK230">
        <v>0</v>
      </c>
      <c r="EL230" t="s">
        <v>21</v>
      </c>
      <c r="EM230" t="s">
        <v>22</v>
      </c>
      <c r="EO230" t="s">
        <v>3</v>
      </c>
      <c r="EQ230">
        <v>262144</v>
      </c>
      <c r="ER230">
        <v>25577.73</v>
      </c>
      <c r="ES230">
        <v>0</v>
      </c>
      <c r="ET230">
        <v>32.57</v>
      </c>
      <c r="EU230">
        <v>0.69</v>
      </c>
      <c r="EV230">
        <v>25545.16</v>
      </c>
      <c r="EW230">
        <v>39.22</v>
      </c>
      <c r="EX230">
        <v>0</v>
      </c>
      <c r="EY230">
        <v>0</v>
      </c>
      <c r="FQ230">
        <v>0</v>
      </c>
      <c r="FR230">
        <v>0</v>
      </c>
      <c r="FS230">
        <v>0</v>
      </c>
      <c r="FX230">
        <v>70</v>
      </c>
      <c r="FY230">
        <v>10</v>
      </c>
      <c r="GA230" t="s">
        <v>3</v>
      </c>
      <c r="GD230">
        <v>0</v>
      </c>
      <c r="GF230">
        <v>1212913616</v>
      </c>
      <c r="GG230">
        <v>2</v>
      </c>
      <c r="GH230">
        <v>1</v>
      </c>
      <c r="GI230">
        <v>-2</v>
      </c>
      <c r="GJ230">
        <v>0</v>
      </c>
      <c r="GK230">
        <f>ROUND(R230*(R12)/100,2)</f>
        <v>0.03</v>
      </c>
      <c r="GL230">
        <f>ROUND(IF(AND(BH230=3,BI230=3,FS230&lt;&gt;0),P230,0),2)</f>
        <v>0</v>
      </c>
      <c r="GM230">
        <f>ROUND(O230+X230+Y230+GK230,2)+GX230</f>
        <v>1840.59</v>
      </c>
      <c r="GN230">
        <f>IF(OR(BI230=0,BI230=1),GM230-GX230,0)</f>
        <v>0</v>
      </c>
      <c r="GO230">
        <f>IF(BI230=2,GM230-GX230,0)</f>
        <v>0</v>
      </c>
      <c r="GP230">
        <f>IF(BI230=4,GM230-GX230,0)</f>
        <v>1840.59</v>
      </c>
      <c r="GR230">
        <v>0</v>
      </c>
      <c r="GS230">
        <v>3</v>
      </c>
      <c r="GT230">
        <v>0</v>
      </c>
      <c r="GU230" t="s">
        <v>3</v>
      </c>
      <c r="GV230">
        <f>ROUND((GT230),6)</f>
        <v>0</v>
      </c>
      <c r="GW230">
        <v>1</v>
      </c>
      <c r="GX230">
        <f>ROUND(HC230*I230,2)</f>
        <v>0</v>
      </c>
      <c r="HA230">
        <v>0</v>
      </c>
      <c r="HB230">
        <v>0</v>
      </c>
      <c r="HC230">
        <f>GV230*GW230</f>
        <v>0</v>
      </c>
      <c r="HE230" t="s">
        <v>3</v>
      </c>
      <c r="HF230" t="s">
        <v>3</v>
      </c>
      <c r="HM230" t="s">
        <v>3</v>
      </c>
      <c r="HN230" t="s">
        <v>3</v>
      </c>
      <c r="HO230" t="s">
        <v>3</v>
      </c>
      <c r="HP230" t="s">
        <v>3</v>
      </c>
      <c r="HQ230" t="s">
        <v>3</v>
      </c>
      <c r="HS230">
        <v>0</v>
      </c>
      <c r="IK230">
        <v>0</v>
      </c>
    </row>
    <row r="231" spans="1:245" x14ac:dyDescent="0.2">
      <c r="A231">
        <v>17</v>
      </c>
      <c r="B231">
        <v>1</v>
      </c>
      <c r="C231">
        <f>ROW(SmtRes!A90)</f>
        <v>90</v>
      </c>
      <c r="D231">
        <f>ROW(EtalonRes!A90)</f>
        <v>90</v>
      </c>
      <c r="E231" t="s">
        <v>154</v>
      </c>
      <c r="F231" t="s">
        <v>62</v>
      </c>
      <c r="G231" t="s">
        <v>63</v>
      </c>
      <c r="H231" t="s">
        <v>64</v>
      </c>
      <c r="I231">
        <f>ROUND(131/100,9)</f>
        <v>1.31</v>
      </c>
      <c r="J231">
        <v>0</v>
      </c>
      <c r="K231">
        <f>ROUND(131/100,9)</f>
        <v>1.31</v>
      </c>
      <c r="O231">
        <f>ROUND(CP231,2)</f>
        <v>15162.11</v>
      </c>
      <c r="P231">
        <f>ROUND(CQ231*I231,2)</f>
        <v>0</v>
      </c>
      <c r="Q231">
        <f>ROUND(CR231*I231,2)</f>
        <v>0</v>
      </c>
      <c r="R231">
        <f>ROUND(CS231*I231,2)</f>
        <v>0</v>
      </c>
      <c r="S231">
        <f>ROUND(CT231*I231,2)</f>
        <v>15162.11</v>
      </c>
      <c r="T231">
        <f>ROUND(CU231*I231,2)</f>
        <v>0</v>
      </c>
      <c r="U231">
        <f>CV231*I231</f>
        <v>23.278700000000001</v>
      </c>
      <c r="V231">
        <f>CW231*I231</f>
        <v>0</v>
      </c>
      <c r="W231">
        <f>ROUND(CX231*I231,2)</f>
        <v>0</v>
      </c>
      <c r="X231">
        <f t="shared" si="140"/>
        <v>10613.48</v>
      </c>
      <c r="Y231">
        <f t="shared" si="140"/>
        <v>1516.21</v>
      </c>
      <c r="AA231">
        <v>35364244</v>
      </c>
      <c r="AB231">
        <f>ROUND((AC231+AD231+AF231),6)</f>
        <v>11574.13</v>
      </c>
      <c r="AC231">
        <f>ROUND((ES231),6)</f>
        <v>0</v>
      </c>
      <c r="AD231">
        <f>ROUND((((ET231)-(EU231))+AE231),6)</f>
        <v>0</v>
      </c>
      <c r="AE231">
        <f t="shared" si="141"/>
        <v>0</v>
      </c>
      <c r="AF231">
        <f t="shared" si="141"/>
        <v>11574.13</v>
      </c>
      <c r="AG231">
        <f>ROUND((AP231),6)</f>
        <v>0</v>
      </c>
      <c r="AH231">
        <f t="shared" si="142"/>
        <v>17.77</v>
      </c>
      <c r="AI231">
        <f t="shared" si="142"/>
        <v>0</v>
      </c>
      <c r="AJ231">
        <f>(AS231)</f>
        <v>0</v>
      </c>
      <c r="AK231">
        <v>11574.13</v>
      </c>
      <c r="AL231">
        <v>0</v>
      </c>
      <c r="AM231">
        <v>0</v>
      </c>
      <c r="AN231">
        <v>0</v>
      </c>
      <c r="AO231">
        <v>11574.13</v>
      </c>
      <c r="AP231">
        <v>0</v>
      </c>
      <c r="AQ231">
        <v>17.77</v>
      </c>
      <c r="AR231">
        <v>0</v>
      </c>
      <c r="AS231">
        <v>0</v>
      </c>
      <c r="AT231">
        <v>70</v>
      </c>
      <c r="AU231">
        <v>10</v>
      </c>
      <c r="AV231">
        <v>1</v>
      </c>
      <c r="AW231">
        <v>1</v>
      </c>
      <c r="AZ231">
        <v>1</v>
      </c>
      <c r="BA231">
        <v>1</v>
      </c>
      <c r="BB231">
        <v>1</v>
      </c>
      <c r="BC231">
        <v>1</v>
      </c>
      <c r="BD231" t="s">
        <v>3</v>
      </c>
      <c r="BE231" t="s">
        <v>3</v>
      </c>
      <c r="BF231" t="s">
        <v>3</v>
      </c>
      <c r="BG231" t="s">
        <v>3</v>
      </c>
      <c r="BH231">
        <v>0</v>
      </c>
      <c r="BI231">
        <v>4</v>
      </c>
      <c r="BJ231" t="s">
        <v>65</v>
      </c>
      <c r="BM231">
        <v>0</v>
      </c>
      <c r="BN231">
        <v>0</v>
      </c>
      <c r="BO231" t="s">
        <v>3</v>
      </c>
      <c r="BP231">
        <v>0</v>
      </c>
      <c r="BQ231">
        <v>1</v>
      </c>
      <c r="BR231">
        <v>0</v>
      </c>
      <c r="BS231">
        <v>1</v>
      </c>
      <c r="BT231">
        <v>1</v>
      </c>
      <c r="BU231">
        <v>1</v>
      </c>
      <c r="BV231">
        <v>1</v>
      </c>
      <c r="BW231">
        <v>1</v>
      </c>
      <c r="BX231">
        <v>1</v>
      </c>
      <c r="BY231" t="s">
        <v>3</v>
      </c>
      <c r="BZ231">
        <v>70</v>
      </c>
      <c r="CA231">
        <v>10</v>
      </c>
      <c r="CB231" t="s">
        <v>3</v>
      </c>
      <c r="CE231">
        <v>0</v>
      </c>
      <c r="CF231">
        <v>0</v>
      </c>
      <c r="CG231">
        <v>0</v>
      </c>
      <c r="CM231">
        <v>0</v>
      </c>
      <c r="CN231" t="s">
        <v>3</v>
      </c>
      <c r="CO231">
        <v>0</v>
      </c>
      <c r="CP231">
        <f>(P231+Q231+S231)</f>
        <v>15162.11</v>
      </c>
      <c r="CQ231">
        <f>(AC231*BC231*AW231)</f>
        <v>0</v>
      </c>
      <c r="CR231">
        <f>((((ET231)*BB231-(EU231)*BS231)+AE231*BS231)*AV231)</f>
        <v>0</v>
      </c>
      <c r="CS231">
        <f>(AE231*BS231*AV231)</f>
        <v>0</v>
      </c>
      <c r="CT231">
        <f>(AF231*BA231*AV231)</f>
        <v>11574.13</v>
      </c>
      <c r="CU231">
        <f>AG231</f>
        <v>0</v>
      </c>
      <c r="CV231">
        <f>(AH231*AV231)</f>
        <v>17.77</v>
      </c>
      <c r="CW231">
        <f t="shared" si="143"/>
        <v>0</v>
      </c>
      <c r="CX231">
        <f t="shared" si="143"/>
        <v>0</v>
      </c>
      <c r="CY231">
        <f>((S231*BZ231)/100)</f>
        <v>10613.476999999999</v>
      </c>
      <c r="CZ231">
        <f>((S231*CA231)/100)</f>
        <v>1516.211</v>
      </c>
      <c r="DC231" t="s">
        <v>3</v>
      </c>
      <c r="DD231" t="s">
        <v>3</v>
      </c>
      <c r="DE231" t="s">
        <v>3</v>
      </c>
      <c r="DF231" t="s">
        <v>3</v>
      </c>
      <c r="DG231" t="s">
        <v>3</v>
      </c>
      <c r="DH231" t="s">
        <v>3</v>
      </c>
      <c r="DI231" t="s">
        <v>3</v>
      </c>
      <c r="DJ231" t="s">
        <v>3</v>
      </c>
      <c r="DK231" t="s">
        <v>3</v>
      </c>
      <c r="DL231" t="s">
        <v>3</v>
      </c>
      <c r="DM231" t="s">
        <v>3</v>
      </c>
      <c r="DN231">
        <v>0</v>
      </c>
      <c r="DO231">
        <v>0</v>
      </c>
      <c r="DP231">
        <v>1</v>
      </c>
      <c r="DQ231">
        <v>1</v>
      </c>
      <c r="DU231">
        <v>1013</v>
      </c>
      <c r="DV231" t="s">
        <v>64</v>
      </c>
      <c r="DW231" t="s">
        <v>64</v>
      </c>
      <c r="DX231">
        <v>1</v>
      </c>
      <c r="DZ231" t="s">
        <v>3</v>
      </c>
      <c r="EA231" t="s">
        <v>3</v>
      </c>
      <c r="EB231" t="s">
        <v>3</v>
      </c>
      <c r="EC231" t="s">
        <v>3</v>
      </c>
      <c r="EE231">
        <v>35096056</v>
      </c>
      <c r="EF231">
        <v>1</v>
      </c>
      <c r="EG231" t="s">
        <v>20</v>
      </c>
      <c r="EH231">
        <v>0</v>
      </c>
      <c r="EI231" t="s">
        <v>3</v>
      </c>
      <c r="EJ231">
        <v>4</v>
      </c>
      <c r="EK231">
        <v>0</v>
      </c>
      <c r="EL231" t="s">
        <v>21</v>
      </c>
      <c r="EM231" t="s">
        <v>22</v>
      </c>
      <c r="EO231" t="s">
        <v>3</v>
      </c>
      <c r="EQ231">
        <v>0</v>
      </c>
      <c r="ER231">
        <v>11574.13</v>
      </c>
      <c r="ES231">
        <v>0</v>
      </c>
      <c r="ET231">
        <v>0</v>
      </c>
      <c r="EU231">
        <v>0</v>
      </c>
      <c r="EV231">
        <v>11574.13</v>
      </c>
      <c r="EW231">
        <v>17.77</v>
      </c>
      <c r="EX231">
        <v>0</v>
      </c>
      <c r="EY231">
        <v>0</v>
      </c>
      <c r="FQ231">
        <v>0</v>
      </c>
      <c r="FR231">
        <v>0</v>
      </c>
      <c r="FS231">
        <v>0</v>
      </c>
      <c r="FX231">
        <v>70</v>
      </c>
      <c r="FY231">
        <v>10</v>
      </c>
      <c r="GA231" t="s">
        <v>3</v>
      </c>
      <c r="GD231">
        <v>0</v>
      </c>
      <c r="GF231">
        <v>407535083</v>
      </c>
      <c r="GG231">
        <v>2</v>
      </c>
      <c r="GH231">
        <v>1</v>
      </c>
      <c r="GI231">
        <v>-2</v>
      </c>
      <c r="GJ231">
        <v>0</v>
      </c>
      <c r="GK231">
        <f>ROUND(R231*(R12)/100,2)</f>
        <v>0</v>
      </c>
      <c r="GL231">
        <f>ROUND(IF(AND(BH231=3,BI231=3,FS231&lt;&gt;0),P231,0),2)</f>
        <v>0</v>
      </c>
      <c r="GM231">
        <f>ROUND(O231+X231+Y231+GK231,2)+GX231</f>
        <v>27291.8</v>
      </c>
      <c r="GN231">
        <f>IF(OR(BI231=0,BI231=1),GM231-GX231,0)</f>
        <v>0</v>
      </c>
      <c r="GO231">
        <f>IF(BI231=2,GM231-GX231,0)</f>
        <v>0</v>
      </c>
      <c r="GP231">
        <f>IF(BI231=4,GM231-GX231,0)</f>
        <v>27291.8</v>
      </c>
      <c r="GR231">
        <v>0</v>
      </c>
      <c r="GS231">
        <v>3</v>
      </c>
      <c r="GT231">
        <v>0</v>
      </c>
      <c r="GU231" t="s">
        <v>3</v>
      </c>
      <c r="GV231">
        <f>ROUND((GT231),6)</f>
        <v>0</v>
      </c>
      <c r="GW231">
        <v>1</v>
      </c>
      <c r="GX231">
        <f>ROUND(HC231*I231,2)</f>
        <v>0</v>
      </c>
      <c r="HA231">
        <v>0</v>
      </c>
      <c r="HB231">
        <v>0</v>
      </c>
      <c r="HC231">
        <f>GV231*GW231</f>
        <v>0</v>
      </c>
      <c r="HE231" t="s">
        <v>3</v>
      </c>
      <c r="HF231" t="s">
        <v>3</v>
      </c>
      <c r="HM231" t="s">
        <v>3</v>
      </c>
      <c r="HN231" t="s">
        <v>3</v>
      </c>
      <c r="HO231" t="s">
        <v>3</v>
      </c>
      <c r="HP231" t="s">
        <v>3</v>
      </c>
      <c r="HQ231" t="s">
        <v>3</v>
      </c>
      <c r="HS231">
        <v>0</v>
      </c>
      <c r="IK231">
        <v>0</v>
      </c>
    </row>
    <row r="233" spans="1:245" x14ac:dyDescent="0.2">
      <c r="A233">
        <v>51</v>
      </c>
      <c r="B233">
        <f>B224</f>
        <v>1</v>
      </c>
      <c r="C233">
        <f>A224</f>
        <v>4</v>
      </c>
      <c r="D233">
        <f>ROW(A224)</f>
        <v>224</v>
      </c>
      <c r="F233" t="str">
        <f>IF(F224&lt;&gt;"",F224,"")</f>
        <v>Новый раздел</v>
      </c>
      <c r="G233" t="str">
        <f>IF(G224&lt;&gt;"",G224,"")</f>
        <v>Помещение 110 Кухня</v>
      </c>
      <c r="H233">
        <v>0</v>
      </c>
      <c r="O233">
        <f t="shared" ref="O233:T233" si="144">ROUND(AB233,2)</f>
        <v>16906.169999999998</v>
      </c>
      <c r="P233">
        <f t="shared" si="144"/>
        <v>0</v>
      </c>
      <c r="Q233">
        <f t="shared" si="144"/>
        <v>1.95</v>
      </c>
      <c r="R233">
        <f t="shared" si="144"/>
        <v>0.04</v>
      </c>
      <c r="S233">
        <f t="shared" si="144"/>
        <v>16904.22</v>
      </c>
      <c r="T233">
        <f t="shared" si="144"/>
        <v>0</v>
      </c>
      <c r="U233">
        <f>AH233</f>
        <v>26.054100000000002</v>
      </c>
      <c r="V233">
        <f>AI233</f>
        <v>0</v>
      </c>
      <c r="W233">
        <f>ROUND(AJ233,2)</f>
        <v>0</v>
      </c>
      <c r="X233">
        <f>ROUND(AK233,2)</f>
        <v>11832.96</v>
      </c>
      <c r="Y233">
        <f>ROUND(AL233,2)</f>
        <v>1690.42</v>
      </c>
      <c r="AB233">
        <f>ROUND(SUMIF(AA228:AA231,"=35364244",O228:O231),2)</f>
        <v>16906.169999999998</v>
      </c>
      <c r="AC233">
        <f>ROUND(SUMIF(AA228:AA231,"=35364244",P228:P231),2)</f>
        <v>0</v>
      </c>
      <c r="AD233">
        <f>ROUND(SUMIF(AA228:AA231,"=35364244",Q228:Q231),2)</f>
        <v>1.95</v>
      </c>
      <c r="AE233">
        <f>ROUND(SUMIF(AA228:AA231,"=35364244",R228:R231),2)</f>
        <v>0.04</v>
      </c>
      <c r="AF233">
        <f>ROUND(SUMIF(AA228:AA231,"=35364244",S228:S231),2)</f>
        <v>16904.22</v>
      </c>
      <c r="AG233">
        <f>ROUND(SUMIF(AA228:AA231,"=35364244",T228:T231),2)</f>
        <v>0</v>
      </c>
      <c r="AH233">
        <f>SUMIF(AA228:AA231,"=35364244",U228:U231)</f>
        <v>26.054100000000002</v>
      </c>
      <c r="AI233">
        <f>SUMIF(AA228:AA231,"=35364244",V228:V231)</f>
        <v>0</v>
      </c>
      <c r="AJ233">
        <f>ROUND(SUMIF(AA228:AA231,"=35364244",W228:W231),2)</f>
        <v>0</v>
      </c>
      <c r="AK233">
        <f>ROUND(SUMIF(AA228:AA231,"=35364244",X228:X231),2)</f>
        <v>11832.96</v>
      </c>
      <c r="AL233">
        <f>ROUND(SUMIF(AA228:AA231,"=35364244",Y228:Y231),2)</f>
        <v>1690.42</v>
      </c>
      <c r="AO233">
        <f t="shared" ref="AO233:BD233" si="145">ROUND(BX233,2)</f>
        <v>0</v>
      </c>
      <c r="AP233">
        <f t="shared" si="145"/>
        <v>0</v>
      </c>
      <c r="AQ233">
        <f t="shared" si="145"/>
        <v>0</v>
      </c>
      <c r="AR233">
        <f t="shared" si="145"/>
        <v>30429.59</v>
      </c>
      <c r="AS233">
        <f t="shared" si="145"/>
        <v>0</v>
      </c>
      <c r="AT233">
        <f t="shared" si="145"/>
        <v>0</v>
      </c>
      <c r="AU233">
        <f t="shared" si="145"/>
        <v>30429.59</v>
      </c>
      <c r="AV233">
        <f t="shared" si="145"/>
        <v>0</v>
      </c>
      <c r="AW233">
        <f t="shared" si="145"/>
        <v>0</v>
      </c>
      <c r="AX233">
        <f t="shared" si="145"/>
        <v>0</v>
      </c>
      <c r="AY233">
        <f t="shared" si="145"/>
        <v>0</v>
      </c>
      <c r="AZ233">
        <f t="shared" si="145"/>
        <v>0</v>
      </c>
      <c r="BA233">
        <f t="shared" si="145"/>
        <v>0</v>
      </c>
      <c r="BB233">
        <f t="shared" si="145"/>
        <v>0</v>
      </c>
      <c r="BC233">
        <f t="shared" si="145"/>
        <v>0</v>
      </c>
      <c r="BD233">
        <f t="shared" si="145"/>
        <v>0</v>
      </c>
      <c r="BX233">
        <f>ROUND(SUMIF(AA228:AA231,"=35364244",FQ228:FQ231),2)</f>
        <v>0</v>
      </c>
      <c r="BY233">
        <f>ROUND(SUMIF(AA228:AA231,"=35364244",FR228:FR231),2)</f>
        <v>0</v>
      </c>
      <c r="BZ233">
        <f>ROUND(SUMIF(AA228:AA231,"=35364244",GL228:GL231),2)</f>
        <v>0</v>
      </c>
      <c r="CA233">
        <f>ROUND(SUMIF(AA228:AA231,"=35364244",GM228:GM231),2)</f>
        <v>30429.59</v>
      </c>
      <c r="CB233">
        <f>ROUND(SUMIF(AA228:AA231,"=35364244",GN228:GN231),2)</f>
        <v>0</v>
      </c>
      <c r="CC233">
        <f>ROUND(SUMIF(AA228:AA231,"=35364244",GO228:GO231),2)</f>
        <v>0</v>
      </c>
      <c r="CD233">
        <f>ROUND(SUMIF(AA228:AA231,"=35364244",GP228:GP231),2)</f>
        <v>30429.59</v>
      </c>
      <c r="CE233">
        <f>AC233-BX233</f>
        <v>0</v>
      </c>
      <c r="CF233">
        <f>AC233-BY233</f>
        <v>0</v>
      </c>
      <c r="CG233">
        <f>BX233-BZ233</f>
        <v>0</v>
      </c>
      <c r="CH233">
        <f>AC233-BX233-BY233+BZ233</f>
        <v>0</v>
      </c>
      <c r="CI233">
        <f>BY233-BZ233</f>
        <v>0</v>
      </c>
      <c r="CJ233">
        <f>ROUND(SUMIF(AA228:AA231,"=35364244",GX228:GX231),2)</f>
        <v>0</v>
      </c>
      <c r="CK233">
        <f>ROUND(SUMIF(AA228:AA231,"=35364244",GY228:GY231),2)</f>
        <v>0</v>
      </c>
      <c r="CL233">
        <f>ROUND(SUMIF(AA228:AA231,"=35364244",GZ228:GZ231),2)</f>
        <v>0</v>
      </c>
      <c r="CM233">
        <f>ROUND(SUMIF(AA228:AA231,"=35364244",HD228:HD231),2)</f>
        <v>0</v>
      </c>
      <c r="GX233">
        <v>0</v>
      </c>
    </row>
    <row r="235" spans="1:245" x14ac:dyDescent="0.2">
      <c r="A235">
        <v>50</v>
      </c>
      <c r="B235">
        <v>0</v>
      </c>
      <c r="C235">
        <v>0</v>
      </c>
      <c r="D235">
        <v>1</v>
      </c>
      <c r="E235">
        <v>201</v>
      </c>
      <c r="F235">
        <f>ROUND(Source!O233,O235)</f>
        <v>16906.169999999998</v>
      </c>
      <c r="G235" t="s">
        <v>66</v>
      </c>
      <c r="H235" t="s">
        <v>67</v>
      </c>
      <c r="K235">
        <v>201</v>
      </c>
      <c r="L235">
        <v>1</v>
      </c>
      <c r="M235">
        <v>3</v>
      </c>
      <c r="N235" t="s">
        <v>3</v>
      </c>
      <c r="O235">
        <v>2</v>
      </c>
      <c r="W235">
        <v>16906.169999999998</v>
      </c>
      <c r="X235">
        <v>1</v>
      </c>
      <c r="Y235">
        <v>16906.169999999998</v>
      </c>
    </row>
    <row r="236" spans="1:245" x14ac:dyDescent="0.2">
      <c r="A236">
        <v>50</v>
      </c>
      <c r="B236">
        <v>0</v>
      </c>
      <c r="C236">
        <v>0</v>
      </c>
      <c r="D236">
        <v>1</v>
      </c>
      <c r="E236">
        <v>202</v>
      </c>
      <c r="F236">
        <f>ROUND(Source!P233,O236)</f>
        <v>0</v>
      </c>
      <c r="G236" t="s">
        <v>68</v>
      </c>
      <c r="H236" t="s">
        <v>69</v>
      </c>
      <c r="K236">
        <v>202</v>
      </c>
      <c r="L236">
        <v>2</v>
      </c>
      <c r="M236">
        <v>3</v>
      </c>
      <c r="N236" t="s">
        <v>3</v>
      </c>
      <c r="O236">
        <v>2</v>
      </c>
      <c r="W236">
        <v>0</v>
      </c>
      <c r="X236">
        <v>1</v>
      </c>
      <c r="Y236">
        <v>0</v>
      </c>
    </row>
    <row r="237" spans="1:245" x14ac:dyDescent="0.2">
      <c r="A237">
        <v>50</v>
      </c>
      <c r="B237">
        <v>0</v>
      </c>
      <c r="C237">
        <v>0</v>
      </c>
      <c r="D237">
        <v>1</v>
      </c>
      <c r="E237">
        <v>222</v>
      </c>
      <c r="F237">
        <f>ROUND(Source!AO233,O237)</f>
        <v>0</v>
      </c>
      <c r="G237" t="s">
        <v>70</v>
      </c>
      <c r="H237" t="s">
        <v>71</v>
      </c>
      <c r="K237">
        <v>222</v>
      </c>
      <c r="L237">
        <v>3</v>
      </c>
      <c r="M237">
        <v>3</v>
      </c>
      <c r="N237" t="s">
        <v>3</v>
      </c>
      <c r="O237">
        <v>2</v>
      </c>
      <c r="W237">
        <v>0</v>
      </c>
      <c r="X237">
        <v>1</v>
      </c>
      <c r="Y237">
        <v>0</v>
      </c>
    </row>
    <row r="238" spans="1:245" x14ac:dyDescent="0.2">
      <c r="A238">
        <v>50</v>
      </c>
      <c r="B238">
        <v>0</v>
      </c>
      <c r="C238">
        <v>0</v>
      </c>
      <c r="D238">
        <v>1</v>
      </c>
      <c r="E238">
        <v>225</v>
      </c>
      <c r="F238">
        <f>ROUND(Source!AV233,O238)</f>
        <v>0</v>
      </c>
      <c r="G238" t="s">
        <v>72</v>
      </c>
      <c r="H238" t="s">
        <v>73</v>
      </c>
      <c r="K238">
        <v>225</v>
      </c>
      <c r="L238">
        <v>4</v>
      </c>
      <c r="M238">
        <v>3</v>
      </c>
      <c r="N238" t="s">
        <v>3</v>
      </c>
      <c r="O238">
        <v>2</v>
      </c>
      <c r="W238">
        <v>0</v>
      </c>
      <c r="X238">
        <v>1</v>
      </c>
      <c r="Y238">
        <v>0</v>
      </c>
    </row>
    <row r="239" spans="1:245" x14ac:dyDescent="0.2">
      <c r="A239">
        <v>50</v>
      </c>
      <c r="B239">
        <v>0</v>
      </c>
      <c r="C239">
        <v>0</v>
      </c>
      <c r="D239">
        <v>1</v>
      </c>
      <c r="E239">
        <v>226</v>
      </c>
      <c r="F239">
        <f>ROUND(Source!AW233,O239)</f>
        <v>0</v>
      </c>
      <c r="G239" t="s">
        <v>74</v>
      </c>
      <c r="H239" t="s">
        <v>75</v>
      </c>
      <c r="K239">
        <v>226</v>
      </c>
      <c r="L239">
        <v>5</v>
      </c>
      <c r="M239">
        <v>3</v>
      </c>
      <c r="N239" t="s">
        <v>3</v>
      </c>
      <c r="O239">
        <v>2</v>
      </c>
      <c r="W239">
        <v>0</v>
      </c>
      <c r="X239">
        <v>1</v>
      </c>
      <c r="Y239">
        <v>0</v>
      </c>
    </row>
    <row r="240" spans="1:245" x14ac:dyDescent="0.2">
      <c r="A240">
        <v>50</v>
      </c>
      <c r="B240">
        <v>0</v>
      </c>
      <c r="C240">
        <v>0</v>
      </c>
      <c r="D240">
        <v>1</v>
      </c>
      <c r="E240">
        <v>227</v>
      </c>
      <c r="F240">
        <f>ROUND(Source!AX233,O240)</f>
        <v>0</v>
      </c>
      <c r="G240" t="s">
        <v>76</v>
      </c>
      <c r="H240" t="s">
        <v>77</v>
      </c>
      <c r="K240">
        <v>227</v>
      </c>
      <c r="L240">
        <v>6</v>
      </c>
      <c r="M240">
        <v>3</v>
      </c>
      <c r="N240" t="s">
        <v>3</v>
      </c>
      <c r="O240">
        <v>2</v>
      </c>
      <c r="W240">
        <v>0</v>
      </c>
      <c r="X240">
        <v>1</v>
      </c>
      <c r="Y240">
        <v>0</v>
      </c>
    </row>
    <row r="241" spans="1:25" x14ac:dyDescent="0.2">
      <c r="A241">
        <v>50</v>
      </c>
      <c r="B241">
        <v>0</v>
      </c>
      <c r="C241">
        <v>0</v>
      </c>
      <c r="D241">
        <v>1</v>
      </c>
      <c r="E241">
        <v>228</v>
      </c>
      <c r="F241">
        <f>ROUND(Source!AY233,O241)</f>
        <v>0</v>
      </c>
      <c r="G241" t="s">
        <v>78</v>
      </c>
      <c r="H241" t="s">
        <v>79</v>
      </c>
      <c r="K241">
        <v>228</v>
      </c>
      <c r="L241">
        <v>7</v>
      </c>
      <c r="M241">
        <v>3</v>
      </c>
      <c r="N241" t="s">
        <v>3</v>
      </c>
      <c r="O241">
        <v>2</v>
      </c>
      <c r="W241">
        <v>0</v>
      </c>
      <c r="X241">
        <v>1</v>
      </c>
      <c r="Y241">
        <v>0</v>
      </c>
    </row>
    <row r="242" spans="1:25" x14ac:dyDescent="0.2">
      <c r="A242">
        <v>50</v>
      </c>
      <c r="B242">
        <v>0</v>
      </c>
      <c r="C242">
        <v>0</v>
      </c>
      <c r="D242">
        <v>1</v>
      </c>
      <c r="E242">
        <v>216</v>
      </c>
      <c r="F242">
        <f>ROUND(Source!AP233,O242)</f>
        <v>0</v>
      </c>
      <c r="G242" t="s">
        <v>80</v>
      </c>
      <c r="H242" t="s">
        <v>81</v>
      </c>
      <c r="K242">
        <v>216</v>
      </c>
      <c r="L242">
        <v>8</v>
      </c>
      <c r="M242">
        <v>3</v>
      </c>
      <c r="N242" t="s">
        <v>3</v>
      </c>
      <c r="O242">
        <v>2</v>
      </c>
      <c r="W242">
        <v>0</v>
      </c>
      <c r="X242">
        <v>1</v>
      </c>
      <c r="Y242">
        <v>0</v>
      </c>
    </row>
    <row r="243" spans="1:25" x14ac:dyDescent="0.2">
      <c r="A243">
        <v>50</v>
      </c>
      <c r="B243">
        <v>0</v>
      </c>
      <c r="C243">
        <v>0</v>
      </c>
      <c r="D243">
        <v>1</v>
      </c>
      <c r="E243">
        <v>223</v>
      </c>
      <c r="F243">
        <f>ROUND(Source!AQ233,O243)</f>
        <v>0</v>
      </c>
      <c r="G243" t="s">
        <v>82</v>
      </c>
      <c r="H243" t="s">
        <v>83</v>
      </c>
      <c r="K243">
        <v>223</v>
      </c>
      <c r="L243">
        <v>9</v>
      </c>
      <c r="M243">
        <v>3</v>
      </c>
      <c r="N243" t="s">
        <v>3</v>
      </c>
      <c r="O243">
        <v>2</v>
      </c>
      <c r="W243">
        <v>0</v>
      </c>
      <c r="X243">
        <v>1</v>
      </c>
      <c r="Y243">
        <v>0</v>
      </c>
    </row>
    <row r="244" spans="1:25" x14ac:dyDescent="0.2">
      <c r="A244">
        <v>50</v>
      </c>
      <c r="B244">
        <v>0</v>
      </c>
      <c r="C244">
        <v>0</v>
      </c>
      <c r="D244">
        <v>1</v>
      </c>
      <c r="E244">
        <v>229</v>
      </c>
      <c r="F244">
        <f>ROUND(Source!AZ233,O244)</f>
        <v>0</v>
      </c>
      <c r="G244" t="s">
        <v>84</v>
      </c>
      <c r="H244" t="s">
        <v>85</v>
      </c>
      <c r="K244">
        <v>229</v>
      </c>
      <c r="L244">
        <v>10</v>
      </c>
      <c r="M244">
        <v>3</v>
      </c>
      <c r="N244" t="s">
        <v>3</v>
      </c>
      <c r="O244">
        <v>2</v>
      </c>
      <c r="W244">
        <v>0</v>
      </c>
      <c r="X244">
        <v>1</v>
      </c>
      <c r="Y244">
        <v>0</v>
      </c>
    </row>
    <row r="245" spans="1:25" x14ac:dyDescent="0.2">
      <c r="A245">
        <v>50</v>
      </c>
      <c r="B245">
        <v>0</v>
      </c>
      <c r="C245">
        <v>0</v>
      </c>
      <c r="D245">
        <v>1</v>
      </c>
      <c r="E245">
        <v>203</v>
      </c>
      <c r="F245">
        <f>ROUND(Source!Q233,O245)</f>
        <v>1.95</v>
      </c>
      <c r="G245" t="s">
        <v>86</v>
      </c>
      <c r="H245" t="s">
        <v>87</v>
      </c>
      <c r="K245">
        <v>203</v>
      </c>
      <c r="L245">
        <v>11</v>
      </c>
      <c r="M245">
        <v>3</v>
      </c>
      <c r="N245" t="s">
        <v>3</v>
      </c>
      <c r="O245">
        <v>2</v>
      </c>
      <c r="W245">
        <v>1.95</v>
      </c>
      <c r="X245">
        <v>1</v>
      </c>
      <c r="Y245">
        <v>1.95</v>
      </c>
    </row>
    <row r="246" spans="1:25" x14ac:dyDescent="0.2">
      <c r="A246">
        <v>50</v>
      </c>
      <c r="B246">
        <v>0</v>
      </c>
      <c r="C246">
        <v>0</v>
      </c>
      <c r="D246">
        <v>1</v>
      </c>
      <c r="E246">
        <v>231</v>
      </c>
      <c r="F246">
        <f>ROUND(Source!BB233,O246)</f>
        <v>0</v>
      </c>
      <c r="G246" t="s">
        <v>88</v>
      </c>
      <c r="H246" t="s">
        <v>89</v>
      </c>
      <c r="K246">
        <v>231</v>
      </c>
      <c r="L246">
        <v>12</v>
      </c>
      <c r="M246">
        <v>3</v>
      </c>
      <c r="N246" t="s">
        <v>3</v>
      </c>
      <c r="O246">
        <v>2</v>
      </c>
      <c r="W246">
        <v>0</v>
      </c>
      <c r="X246">
        <v>1</v>
      </c>
      <c r="Y246">
        <v>0</v>
      </c>
    </row>
    <row r="247" spans="1:25" x14ac:dyDescent="0.2">
      <c r="A247">
        <v>50</v>
      </c>
      <c r="B247">
        <v>0</v>
      </c>
      <c r="C247">
        <v>0</v>
      </c>
      <c r="D247">
        <v>1</v>
      </c>
      <c r="E247">
        <v>204</v>
      </c>
      <c r="F247">
        <f>ROUND(Source!R233,O247)</f>
        <v>0.04</v>
      </c>
      <c r="G247" t="s">
        <v>90</v>
      </c>
      <c r="H247" t="s">
        <v>91</v>
      </c>
      <c r="K247">
        <v>204</v>
      </c>
      <c r="L247">
        <v>13</v>
      </c>
      <c r="M247">
        <v>3</v>
      </c>
      <c r="N247" t="s">
        <v>3</v>
      </c>
      <c r="O247">
        <v>2</v>
      </c>
      <c r="W247">
        <v>0.04</v>
      </c>
      <c r="X247">
        <v>1</v>
      </c>
      <c r="Y247">
        <v>0.04</v>
      </c>
    </row>
    <row r="248" spans="1:25" x14ac:dyDescent="0.2">
      <c r="A248">
        <v>50</v>
      </c>
      <c r="B248">
        <v>0</v>
      </c>
      <c r="C248">
        <v>0</v>
      </c>
      <c r="D248">
        <v>1</v>
      </c>
      <c r="E248">
        <v>205</v>
      </c>
      <c r="F248">
        <f>ROUND(Source!S233,O248)</f>
        <v>16904.22</v>
      </c>
      <c r="G248" t="s">
        <v>92</v>
      </c>
      <c r="H248" t="s">
        <v>93</v>
      </c>
      <c r="K248">
        <v>205</v>
      </c>
      <c r="L248">
        <v>14</v>
      </c>
      <c r="M248">
        <v>3</v>
      </c>
      <c r="N248" t="s">
        <v>3</v>
      </c>
      <c r="O248">
        <v>2</v>
      </c>
      <c r="W248">
        <v>16904.22</v>
      </c>
      <c r="X248">
        <v>1</v>
      </c>
      <c r="Y248">
        <v>16904.22</v>
      </c>
    </row>
    <row r="249" spans="1:25" x14ac:dyDescent="0.2">
      <c r="A249">
        <v>50</v>
      </c>
      <c r="B249">
        <v>0</v>
      </c>
      <c r="C249">
        <v>0</v>
      </c>
      <c r="D249">
        <v>1</v>
      </c>
      <c r="E249">
        <v>232</v>
      </c>
      <c r="F249">
        <f>ROUND(Source!BC233,O249)</f>
        <v>0</v>
      </c>
      <c r="G249" t="s">
        <v>94</v>
      </c>
      <c r="H249" t="s">
        <v>95</v>
      </c>
      <c r="K249">
        <v>232</v>
      </c>
      <c r="L249">
        <v>15</v>
      </c>
      <c r="M249">
        <v>3</v>
      </c>
      <c r="N249" t="s">
        <v>3</v>
      </c>
      <c r="O249">
        <v>2</v>
      </c>
      <c r="W249">
        <v>0</v>
      </c>
      <c r="X249">
        <v>1</v>
      </c>
      <c r="Y249">
        <v>0</v>
      </c>
    </row>
    <row r="250" spans="1:25" x14ac:dyDescent="0.2">
      <c r="A250">
        <v>50</v>
      </c>
      <c r="B250">
        <v>0</v>
      </c>
      <c r="C250">
        <v>0</v>
      </c>
      <c r="D250">
        <v>1</v>
      </c>
      <c r="E250">
        <v>214</v>
      </c>
      <c r="F250">
        <f>ROUND(Source!AS233,O250)</f>
        <v>0</v>
      </c>
      <c r="G250" t="s">
        <v>96</v>
      </c>
      <c r="H250" t="s">
        <v>97</v>
      </c>
      <c r="K250">
        <v>214</v>
      </c>
      <c r="L250">
        <v>16</v>
      </c>
      <c r="M250">
        <v>3</v>
      </c>
      <c r="N250" t="s">
        <v>3</v>
      </c>
      <c r="O250">
        <v>2</v>
      </c>
      <c r="W250">
        <v>0</v>
      </c>
      <c r="X250">
        <v>1</v>
      </c>
      <c r="Y250">
        <v>0</v>
      </c>
    </row>
    <row r="251" spans="1:25" x14ac:dyDescent="0.2">
      <c r="A251">
        <v>50</v>
      </c>
      <c r="B251">
        <v>0</v>
      </c>
      <c r="C251">
        <v>0</v>
      </c>
      <c r="D251">
        <v>1</v>
      </c>
      <c r="E251">
        <v>215</v>
      </c>
      <c r="F251">
        <f>ROUND(Source!AT233,O251)</f>
        <v>0</v>
      </c>
      <c r="G251" t="s">
        <v>98</v>
      </c>
      <c r="H251" t="s">
        <v>99</v>
      </c>
      <c r="K251">
        <v>215</v>
      </c>
      <c r="L251">
        <v>17</v>
      </c>
      <c r="M251">
        <v>3</v>
      </c>
      <c r="N251" t="s">
        <v>3</v>
      </c>
      <c r="O251">
        <v>2</v>
      </c>
      <c r="W251">
        <v>0</v>
      </c>
      <c r="X251">
        <v>1</v>
      </c>
      <c r="Y251">
        <v>0</v>
      </c>
    </row>
    <row r="252" spans="1:25" x14ac:dyDescent="0.2">
      <c r="A252">
        <v>50</v>
      </c>
      <c r="B252">
        <v>0</v>
      </c>
      <c r="C252">
        <v>0</v>
      </c>
      <c r="D252">
        <v>1</v>
      </c>
      <c r="E252">
        <v>217</v>
      </c>
      <c r="F252">
        <f>ROUND(Source!AU233,O252)</f>
        <v>30429.59</v>
      </c>
      <c r="G252" t="s">
        <v>100</v>
      </c>
      <c r="H252" t="s">
        <v>101</v>
      </c>
      <c r="K252">
        <v>217</v>
      </c>
      <c r="L252">
        <v>18</v>
      </c>
      <c r="M252">
        <v>3</v>
      </c>
      <c r="N252" t="s">
        <v>3</v>
      </c>
      <c r="O252">
        <v>2</v>
      </c>
      <c r="W252">
        <v>30429.59</v>
      </c>
      <c r="X252">
        <v>1</v>
      </c>
      <c r="Y252">
        <v>30429.59</v>
      </c>
    </row>
    <row r="253" spans="1:25" x14ac:dyDescent="0.2">
      <c r="A253">
        <v>50</v>
      </c>
      <c r="B253">
        <v>0</v>
      </c>
      <c r="C253">
        <v>0</v>
      </c>
      <c r="D253">
        <v>1</v>
      </c>
      <c r="E253">
        <v>230</v>
      </c>
      <c r="F253">
        <f>ROUND(Source!BA233,O253)</f>
        <v>0</v>
      </c>
      <c r="G253" t="s">
        <v>102</v>
      </c>
      <c r="H253" t="s">
        <v>103</v>
      </c>
      <c r="K253">
        <v>230</v>
      </c>
      <c r="L253">
        <v>19</v>
      </c>
      <c r="M253">
        <v>3</v>
      </c>
      <c r="N253" t="s">
        <v>3</v>
      </c>
      <c r="O253">
        <v>2</v>
      </c>
      <c r="W253">
        <v>0</v>
      </c>
      <c r="X253">
        <v>1</v>
      </c>
      <c r="Y253">
        <v>0</v>
      </c>
    </row>
    <row r="254" spans="1:25" x14ac:dyDescent="0.2">
      <c r="A254">
        <v>50</v>
      </c>
      <c r="B254">
        <v>0</v>
      </c>
      <c r="C254">
        <v>0</v>
      </c>
      <c r="D254">
        <v>1</v>
      </c>
      <c r="E254">
        <v>206</v>
      </c>
      <c r="F254">
        <f>ROUND(Source!T233,O254)</f>
        <v>0</v>
      </c>
      <c r="G254" t="s">
        <v>104</v>
      </c>
      <c r="H254" t="s">
        <v>105</v>
      </c>
      <c r="K254">
        <v>206</v>
      </c>
      <c r="L254">
        <v>20</v>
      </c>
      <c r="M254">
        <v>3</v>
      </c>
      <c r="N254" t="s">
        <v>3</v>
      </c>
      <c r="O254">
        <v>2</v>
      </c>
      <c r="W254">
        <v>0</v>
      </c>
      <c r="X254">
        <v>1</v>
      </c>
      <c r="Y254">
        <v>0</v>
      </c>
    </row>
    <row r="255" spans="1:25" x14ac:dyDescent="0.2">
      <c r="A255">
        <v>50</v>
      </c>
      <c r="B255">
        <v>0</v>
      </c>
      <c r="C255">
        <v>0</v>
      </c>
      <c r="D255">
        <v>1</v>
      </c>
      <c r="E255">
        <v>207</v>
      </c>
      <c r="F255">
        <f>Source!U233</f>
        <v>26.054100000000002</v>
      </c>
      <c r="G255" t="s">
        <v>106</v>
      </c>
      <c r="H255" t="s">
        <v>107</v>
      </c>
      <c r="K255">
        <v>207</v>
      </c>
      <c r="L255">
        <v>21</v>
      </c>
      <c r="M255">
        <v>3</v>
      </c>
      <c r="N255" t="s">
        <v>3</v>
      </c>
      <c r="O255">
        <v>-1</v>
      </c>
      <c r="W255">
        <v>26.054100000000002</v>
      </c>
      <c r="X255">
        <v>1</v>
      </c>
      <c r="Y255">
        <v>26.054100000000002</v>
      </c>
    </row>
    <row r="256" spans="1:25" x14ac:dyDescent="0.2">
      <c r="A256">
        <v>50</v>
      </c>
      <c r="B256">
        <v>0</v>
      </c>
      <c r="C256">
        <v>0</v>
      </c>
      <c r="D256">
        <v>1</v>
      </c>
      <c r="E256">
        <v>208</v>
      </c>
      <c r="F256">
        <f>Source!V233</f>
        <v>0</v>
      </c>
      <c r="G256" t="s">
        <v>108</v>
      </c>
      <c r="H256" t="s">
        <v>109</v>
      </c>
      <c r="K256">
        <v>208</v>
      </c>
      <c r="L256">
        <v>22</v>
      </c>
      <c r="M256">
        <v>3</v>
      </c>
      <c r="N256" t="s">
        <v>3</v>
      </c>
      <c r="O256">
        <v>-1</v>
      </c>
      <c r="W256">
        <v>0</v>
      </c>
      <c r="X256">
        <v>1</v>
      </c>
      <c r="Y256">
        <v>0</v>
      </c>
    </row>
    <row r="257" spans="1:245" x14ac:dyDescent="0.2">
      <c r="A257">
        <v>50</v>
      </c>
      <c r="B257">
        <v>0</v>
      </c>
      <c r="C257">
        <v>0</v>
      </c>
      <c r="D257">
        <v>1</v>
      </c>
      <c r="E257">
        <v>209</v>
      </c>
      <c r="F257">
        <f>ROUND(Source!W233,O257)</f>
        <v>0</v>
      </c>
      <c r="G257" t="s">
        <v>110</v>
      </c>
      <c r="H257" t="s">
        <v>111</v>
      </c>
      <c r="K257">
        <v>209</v>
      </c>
      <c r="L257">
        <v>23</v>
      </c>
      <c r="M257">
        <v>3</v>
      </c>
      <c r="N257" t="s">
        <v>3</v>
      </c>
      <c r="O257">
        <v>2</v>
      </c>
      <c r="W257">
        <v>0</v>
      </c>
      <c r="X257">
        <v>1</v>
      </c>
      <c r="Y257">
        <v>0</v>
      </c>
    </row>
    <row r="258" spans="1:245" x14ac:dyDescent="0.2">
      <c r="A258">
        <v>50</v>
      </c>
      <c r="B258">
        <v>0</v>
      </c>
      <c r="C258">
        <v>0</v>
      </c>
      <c r="D258">
        <v>1</v>
      </c>
      <c r="E258">
        <v>233</v>
      </c>
      <c r="F258">
        <f>ROUND(Source!BD233,O258)</f>
        <v>0</v>
      </c>
      <c r="G258" t="s">
        <v>112</v>
      </c>
      <c r="H258" t="s">
        <v>113</v>
      </c>
      <c r="K258">
        <v>233</v>
      </c>
      <c r="L258">
        <v>24</v>
      </c>
      <c r="M258">
        <v>3</v>
      </c>
      <c r="N258" t="s">
        <v>3</v>
      </c>
      <c r="O258">
        <v>2</v>
      </c>
      <c r="W258">
        <v>0</v>
      </c>
      <c r="X258">
        <v>1</v>
      </c>
      <c r="Y258">
        <v>0</v>
      </c>
    </row>
    <row r="259" spans="1:245" x14ac:dyDescent="0.2">
      <c r="A259">
        <v>50</v>
      </c>
      <c r="B259">
        <v>0</v>
      </c>
      <c r="C259">
        <v>0</v>
      </c>
      <c r="D259">
        <v>1</v>
      </c>
      <c r="E259">
        <v>210</v>
      </c>
      <c r="F259">
        <f>ROUND(Source!X233,O259)</f>
        <v>11832.96</v>
      </c>
      <c r="G259" t="s">
        <v>114</v>
      </c>
      <c r="H259" t="s">
        <v>115</v>
      </c>
      <c r="K259">
        <v>210</v>
      </c>
      <c r="L259">
        <v>25</v>
      </c>
      <c r="M259">
        <v>3</v>
      </c>
      <c r="N259" t="s">
        <v>3</v>
      </c>
      <c r="O259">
        <v>2</v>
      </c>
      <c r="W259">
        <v>11832.96</v>
      </c>
      <c r="X259">
        <v>1</v>
      </c>
      <c r="Y259">
        <v>11832.96</v>
      </c>
    </row>
    <row r="260" spans="1:245" x14ac:dyDescent="0.2">
      <c r="A260">
        <v>50</v>
      </c>
      <c r="B260">
        <v>0</v>
      </c>
      <c r="C260">
        <v>0</v>
      </c>
      <c r="D260">
        <v>1</v>
      </c>
      <c r="E260">
        <v>211</v>
      </c>
      <c r="F260">
        <f>ROUND(Source!Y233,O260)</f>
        <v>1690.42</v>
      </c>
      <c r="G260" t="s">
        <v>116</v>
      </c>
      <c r="H260" t="s">
        <v>117</v>
      </c>
      <c r="K260">
        <v>211</v>
      </c>
      <c r="L260">
        <v>26</v>
      </c>
      <c r="M260">
        <v>3</v>
      </c>
      <c r="N260" t="s">
        <v>3</v>
      </c>
      <c r="O260">
        <v>2</v>
      </c>
      <c r="W260">
        <v>1690.42</v>
      </c>
      <c r="X260">
        <v>1</v>
      </c>
      <c r="Y260">
        <v>1690.42</v>
      </c>
    </row>
    <row r="261" spans="1:245" x14ac:dyDescent="0.2">
      <c r="A261">
        <v>50</v>
      </c>
      <c r="B261">
        <v>0</v>
      </c>
      <c r="C261">
        <v>0</v>
      </c>
      <c r="D261">
        <v>1</v>
      </c>
      <c r="E261">
        <v>224</v>
      </c>
      <c r="F261">
        <f>ROUND(Source!AR233,O261)</f>
        <v>30429.59</v>
      </c>
      <c r="G261" t="s">
        <v>118</v>
      </c>
      <c r="H261" t="s">
        <v>119</v>
      </c>
      <c r="K261">
        <v>224</v>
      </c>
      <c r="L261">
        <v>27</v>
      </c>
      <c r="M261">
        <v>3</v>
      </c>
      <c r="N261" t="s">
        <v>3</v>
      </c>
      <c r="O261">
        <v>2</v>
      </c>
      <c r="W261">
        <v>30429.59</v>
      </c>
      <c r="X261">
        <v>1</v>
      </c>
      <c r="Y261">
        <v>30429.59</v>
      </c>
    </row>
    <row r="263" spans="1:245" x14ac:dyDescent="0.2">
      <c r="A263">
        <v>4</v>
      </c>
      <c r="B263">
        <v>1</v>
      </c>
      <c r="D263">
        <f>ROW(A269)</f>
        <v>269</v>
      </c>
      <c r="F263" t="s">
        <v>13</v>
      </c>
      <c r="G263" t="s">
        <v>155</v>
      </c>
      <c r="H263" t="s">
        <v>3</v>
      </c>
      <c r="I263">
        <v>0</v>
      </c>
      <c r="K263">
        <v>0</v>
      </c>
      <c r="M263" t="s">
        <v>3</v>
      </c>
      <c r="S263">
        <v>0</v>
      </c>
      <c r="U263" t="s">
        <v>3</v>
      </c>
      <c r="V263">
        <v>0</v>
      </c>
      <c r="AB263" t="s">
        <v>3</v>
      </c>
      <c r="AC263" t="s">
        <v>3</v>
      </c>
      <c r="AD263" t="s">
        <v>3</v>
      </c>
      <c r="AE263" t="s">
        <v>3</v>
      </c>
      <c r="AF263" t="s">
        <v>3</v>
      </c>
      <c r="AG263" t="s">
        <v>3</v>
      </c>
      <c r="AP263" t="s">
        <v>3</v>
      </c>
      <c r="AQ263" t="s">
        <v>3</v>
      </c>
      <c r="AR263" t="s">
        <v>3</v>
      </c>
      <c r="AZ263" t="s">
        <v>3</v>
      </c>
      <c r="BB263" t="s">
        <v>3</v>
      </c>
      <c r="BC263" t="s">
        <v>3</v>
      </c>
      <c r="BD263" t="s">
        <v>3</v>
      </c>
      <c r="BE263" t="s">
        <v>3</v>
      </c>
      <c r="BF263" t="s">
        <v>3</v>
      </c>
      <c r="BG263" t="s">
        <v>3</v>
      </c>
      <c r="BH263" t="s">
        <v>3</v>
      </c>
      <c r="BI263" t="s">
        <v>3</v>
      </c>
      <c r="BJ263" t="s">
        <v>3</v>
      </c>
      <c r="BK263" t="s">
        <v>3</v>
      </c>
      <c r="BL263" t="s">
        <v>3</v>
      </c>
      <c r="BM263" t="s">
        <v>3</v>
      </c>
      <c r="BN263" t="s">
        <v>3</v>
      </c>
      <c r="BO263" t="s">
        <v>3</v>
      </c>
      <c r="BP263" t="s">
        <v>3</v>
      </c>
      <c r="BX263">
        <v>0</v>
      </c>
      <c r="CJ263">
        <v>0</v>
      </c>
    </row>
    <row r="265" spans="1:245" x14ac:dyDescent="0.2">
      <c r="A265">
        <v>52</v>
      </c>
      <c r="B265">
        <f t="shared" ref="B265:G265" si="146">B269</f>
        <v>1</v>
      </c>
      <c r="C265">
        <f t="shared" si="146"/>
        <v>4</v>
      </c>
      <c r="D265">
        <f t="shared" si="146"/>
        <v>263</v>
      </c>
      <c r="E265">
        <f t="shared" si="146"/>
        <v>0</v>
      </c>
      <c r="F265" t="str">
        <f t="shared" si="146"/>
        <v>Новый раздел</v>
      </c>
      <c r="G265" t="str">
        <f t="shared" si="146"/>
        <v>Помещение 111 Моечная</v>
      </c>
      <c r="O265">
        <f t="shared" ref="O265:AT265" si="147">O269</f>
        <v>925.93</v>
      </c>
      <c r="P265">
        <f t="shared" si="147"/>
        <v>0</v>
      </c>
      <c r="Q265">
        <f t="shared" si="147"/>
        <v>0</v>
      </c>
      <c r="R265">
        <f t="shared" si="147"/>
        <v>0</v>
      </c>
      <c r="S265">
        <f t="shared" si="147"/>
        <v>925.93</v>
      </c>
      <c r="T265">
        <f t="shared" si="147"/>
        <v>0</v>
      </c>
      <c r="U265">
        <f t="shared" si="147"/>
        <v>1.4216</v>
      </c>
      <c r="V265">
        <f t="shared" si="147"/>
        <v>0</v>
      </c>
      <c r="W265">
        <f t="shared" si="147"/>
        <v>0</v>
      </c>
      <c r="X265">
        <f t="shared" si="147"/>
        <v>648.15</v>
      </c>
      <c r="Y265">
        <f t="shared" si="147"/>
        <v>92.59</v>
      </c>
      <c r="Z265">
        <f t="shared" si="147"/>
        <v>0</v>
      </c>
      <c r="AA265">
        <f t="shared" si="147"/>
        <v>0</v>
      </c>
      <c r="AB265">
        <f t="shared" si="147"/>
        <v>925.93</v>
      </c>
      <c r="AC265">
        <f t="shared" si="147"/>
        <v>0</v>
      </c>
      <c r="AD265">
        <f t="shared" si="147"/>
        <v>0</v>
      </c>
      <c r="AE265">
        <f t="shared" si="147"/>
        <v>0</v>
      </c>
      <c r="AF265">
        <f t="shared" si="147"/>
        <v>925.93</v>
      </c>
      <c r="AG265">
        <f t="shared" si="147"/>
        <v>0</v>
      </c>
      <c r="AH265">
        <f t="shared" si="147"/>
        <v>1.4216</v>
      </c>
      <c r="AI265">
        <f t="shared" si="147"/>
        <v>0</v>
      </c>
      <c r="AJ265">
        <f t="shared" si="147"/>
        <v>0</v>
      </c>
      <c r="AK265">
        <f t="shared" si="147"/>
        <v>648.15</v>
      </c>
      <c r="AL265">
        <f t="shared" si="147"/>
        <v>92.59</v>
      </c>
      <c r="AM265">
        <f t="shared" si="147"/>
        <v>0</v>
      </c>
      <c r="AN265">
        <f t="shared" si="147"/>
        <v>0</v>
      </c>
      <c r="AO265">
        <f t="shared" si="147"/>
        <v>0</v>
      </c>
      <c r="AP265">
        <f t="shared" si="147"/>
        <v>0</v>
      </c>
      <c r="AQ265">
        <f t="shared" si="147"/>
        <v>0</v>
      </c>
      <c r="AR265">
        <f t="shared" si="147"/>
        <v>1666.67</v>
      </c>
      <c r="AS265">
        <f t="shared" si="147"/>
        <v>0</v>
      </c>
      <c r="AT265">
        <f t="shared" si="147"/>
        <v>0</v>
      </c>
      <c r="AU265">
        <f t="shared" ref="AU265:BZ265" si="148">AU269</f>
        <v>1666.67</v>
      </c>
      <c r="AV265">
        <f t="shared" si="148"/>
        <v>0</v>
      </c>
      <c r="AW265">
        <f t="shared" si="148"/>
        <v>0</v>
      </c>
      <c r="AX265">
        <f t="shared" si="148"/>
        <v>0</v>
      </c>
      <c r="AY265">
        <f t="shared" si="148"/>
        <v>0</v>
      </c>
      <c r="AZ265">
        <f t="shared" si="148"/>
        <v>0</v>
      </c>
      <c r="BA265">
        <f t="shared" si="148"/>
        <v>0</v>
      </c>
      <c r="BB265">
        <f t="shared" si="148"/>
        <v>0</v>
      </c>
      <c r="BC265">
        <f t="shared" si="148"/>
        <v>0</v>
      </c>
      <c r="BD265">
        <f t="shared" si="148"/>
        <v>0</v>
      </c>
      <c r="BE265">
        <f t="shared" si="148"/>
        <v>0</v>
      </c>
      <c r="BF265">
        <f t="shared" si="148"/>
        <v>0</v>
      </c>
      <c r="BG265">
        <f t="shared" si="148"/>
        <v>0</v>
      </c>
      <c r="BH265">
        <f t="shared" si="148"/>
        <v>0</v>
      </c>
      <c r="BI265">
        <f t="shared" si="148"/>
        <v>0</v>
      </c>
      <c r="BJ265">
        <f t="shared" si="148"/>
        <v>0</v>
      </c>
      <c r="BK265">
        <f t="shared" si="148"/>
        <v>0</v>
      </c>
      <c r="BL265">
        <f t="shared" si="148"/>
        <v>0</v>
      </c>
      <c r="BM265">
        <f t="shared" si="148"/>
        <v>0</v>
      </c>
      <c r="BN265">
        <f t="shared" si="148"/>
        <v>0</v>
      </c>
      <c r="BO265">
        <f t="shared" si="148"/>
        <v>0</v>
      </c>
      <c r="BP265">
        <f t="shared" si="148"/>
        <v>0</v>
      </c>
      <c r="BQ265">
        <f t="shared" si="148"/>
        <v>0</v>
      </c>
      <c r="BR265">
        <f t="shared" si="148"/>
        <v>0</v>
      </c>
      <c r="BS265">
        <f t="shared" si="148"/>
        <v>0</v>
      </c>
      <c r="BT265">
        <f t="shared" si="148"/>
        <v>0</v>
      </c>
      <c r="BU265">
        <f t="shared" si="148"/>
        <v>0</v>
      </c>
      <c r="BV265">
        <f t="shared" si="148"/>
        <v>0</v>
      </c>
      <c r="BW265">
        <f t="shared" si="148"/>
        <v>0</v>
      </c>
      <c r="BX265">
        <f t="shared" si="148"/>
        <v>0</v>
      </c>
      <c r="BY265">
        <f t="shared" si="148"/>
        <v>0</v>
      </c>
      <c r="BZ265">
        <f t="shared" si="148"/>
        <v>0</v>
      </c>
      <c r="CA265">
        <f t="shared" ref="CA265:DF265" si="149">CA269</f>
        <v>1666.67</v>
      </c>
      <c r="CB265">
        <f t="shared" si="149"/>
        <v>0</v>
      </c>
      <c r="CC265">
        <f t="shared" si="149"/>
        <v>0</v>
      </c>
      <c r="CD265">
        <f t="shared" si="149"/>
        <v>1666.67</v>
      </c>
      <c r="CE265">
        <f t="shared" si="149"/>
        <v>0</v>
      </c>
      <c r="CF265">
        <f t="shared" si="149"/>
        <v>0</v>
      </c>
      <c r="CG265">
        <f t="shared" si="149"/>
        <v>0</v>
      </c>
      <c r="CH265">
        <f t="shared" si="149"/>
        <v>0</v>
      </c>
      <c r="CI265">
        <f t="shared" si="149"/>
        <v>0</v>
      </c>
      <c r="CJ265">
        <f t="shared" si="149"/>
        <v>0</v>
      </c>
      <c r="CK265">
        <f t="shared" si="149"/>
        <v>0</v>
      </c>
      <c r="CL265">
        <f t="shared" si="149"/>
        <v>0</v>
      </c>
      <c r="CM265">
        <f t="shared" si="149"/>
        <v>0</v>
      </c>
      <c r="CN265">
        <f t="shared" si="149"/>
        <v>0</v>
      </c>
      <c r="CO265">
        <f t="shared" si="149"/>
        <v>0</v>
      </c>
      <c r="CP265">
        <f t="shared" si="149"/>
        <v>0</v>
      </c>
      <c r="CQ265">
        <f t="shared" si="149"/>
        <v>0</v>
      </c>
      <c r="CR265">
        <f t="shared" si="149"/>
        <v>0</v>
      </c>
      <c r="CS265">
        <f t="shared" si="149"/>
        <v>0</v>
      </c>
      <c r="CT265">
        <f t="shared" si="149"/>
        <v>0</v>
      </c>
      <c r="CU265">
        <f t="shared" si="149"/>
        <v>0</v>
      </c>
      <c r="CV265">
        <f t="shared" si="149"/>
        <v>0</v>
      </c>
      <c r="CW265">
        <f t="shared" si="149"/>
        <v>0</v>
      </c>
      <c r="CX265">
        <f t="shared" si="149"/>
        <v>0</v>
      </c>
      <c r="CY265">
        <f t="shared" si="149"/>
        <v>0</v>
      </c>
      <c r="CZ265">
        <f t="shared" si="149"/>
        <v>0</v>
      </c>
      <c r="DA265">
        <f t="shared" si="149"/>
        <v>0</v>
      </c>
      <c r="DB265">
        <f t="shared" si="149"/>
        <v>0</v>
      </c>
      <c r="DC265">
        <f t="shared" si="149"/>
        <v>0</v>
      </c>
      <c r="DD265">
        <f t="shared" si="149"/>
        <v>0</v>
      </c>
      <c r="DE265">
        <f t="shared" si="149"/>
        <v>0</v>
      </c>
      <c r="DF265">
        <f t="shared" si="149"/>
        <v>0</v>
      </c>
      <c r="DG265">
        <f t="shared" ref="DG265:EL265" si="150">DG269</f>
        <v>0</v>
      </c>
      <c r="DH265">
        <f t="shared" si="150"/>
        <v>0</v>
      </c>
      <c r="DI265">
        <f t="shared" si="150"/>
        <v>0</v>
      </c>
      <c r="DJ265">
        <f t="shared" si="150"/>
        <v>0</v>
      </c>
      <c r="DK265">
        <f t="shared" si="150"/>
        <v>0</v>
      </c>
      <c r="DL265">
        <f t="shared" si="150"/>
        <v>0</v>
      </c>
      <c r="DM265">
        <f t="shared" si="150"/>
        <v>0</v>
      </c>
      <c r="DN265">
        <f t="shared" si="150"/>
        <v>0</v>
      </c>
      <c r="DO265">
        <f t="shared" si="150"/>
        <v>0</v>
      </c>
      <c r="DP265">
        <f t="shared" si="150"/>
        <v>0</v>
      </c>
      <c r="DQ265">
        <f t="shared" si="150"/>
        <v>0</v>
      </c>
      <c r="DR265">
        <f t="shared" si="150"/>
        <v>0</v>
      </c>
      <c r="DS265">
        <f t="shared" si="150"/>
        <v>0</v>
      </c>
      <c r="DT265">
        <f t="shared" si="150"/>
        <v>0</v>
      </c>
      <c r="DU265">
        <f t="shared" si="150"/>
        <v>0</v>
      </c>
      <c r="DV265">
        <f t="shared" si="150"/>
        <v>0</v>
      </c>
      <c r="DW265">
        <f t="shared" si="150"/>
        <v>0</v>
      </c>
      <c r="DX265">
        <f t="shared" si="150"/>
        <v>0</v>
      </c>
      <c r="DY265">
        <f t="shared" si="150"/>
        <v>0</v>
      </c>
      <c r="DZ265">
        <f t="shared" si="150"/>
        <v>0</v>
      </c>
      <c r="EA265">
        <f t="shared" si="150"/>
        <v>0</v>
      </c>
      <c r="EB265">
        <f t="shared" si="150"/>
        <v>0</v>
      </c>
      <c r="EC265">
        <f t="shared" si="150"/>
        <v>0</v>
      </c>
      <c r="ED265">
        <f t="shared" si="150"/>
        <v>0</v>
      </c>
      <c r="EE265">
        <f t="shared" si="150"/>
        <v>0</v>
      </c>
      <c r="EF265">
        <f t="shared" si="150"/>
        <v>0</v>
      </c>
      <c r="EG265">
        <f t="shared" si="150"/>
        <v>0</v>
      </c>
      <c r="EH265">
        <f t="shared" si="150"/>
        <v>0</v>
      </c>
      <c r="EI265">
        <f t="shared" si="150"/>
        <v>0</v>
      </c>
      <c r="EJ265">
        <f t="shared" si="150"/>
        <v>0</v>
      </c>
      <c r="EK265">
        <f t="shared" si="150"/>
        <v>0</v>
      </c>
      <c r="EL265">
        <f t="shared" si="150"/>
        <v>0</v>
      </c>
      <c r="EM265">
        <f t="shared" ref="EM265:FR265" si="151">EM269</f>
        <v>0</v>
      </c>
      <c r="EN265">
        <f t="shared" si="151"/>
        <v>0</v>
      </c>
      <c r="EO265">
        <f t="shared" si="151"/>
        <v>0</v>
      </c>
      <c r="EP265">
        <f t="shared" si="151"/>
        <v>0</v>
      </c>
      <c r="EQ265">
        <f t="shared" si="151"/>
        <v>0</v>
      </c>
      <c r="ER265">
        <f t="shared" si="151"/>
        <v>0</v>
      </c>
      <c r="ES265">
        <f t="shared" si="151"/>
        <v>0</v>
      </c>
      <c r="ET265">
        <f t="shared" si="151"/>
        <v>0</v>
      </c>
      <c r="EU265">
        <f t="shared" si="151"/>
        <v>0</v>
      </c>
      <c r="EV265">
        <f t="shared" si="151"/>
        <v>0</v>
      </c>
      <c r="EW265">
        <f t="shared" si="151"/>
        <v>0</v>
      </c>
      <c r="EX265">
        <f t="shared" si="151"/>
        <v>0</v>
      </c>
      <c r="EY265">
        <f t="shared" si="151"/>
        <v>0</v>
      </c>
      <c r="EZ265">
        <f t="shared" si="151"/>
        <v>0</v>
      </c>
      <c r="FA265">
        <f t="shared" si="151"/>
        <v>0</v>
      </c>
      <c r="FB265">
        <f t="shared" si="151"/>
        <v>0</v>
      </c>
      <c r="FC265">
        <f t="shared" si="151"/>
        <v>0</v>
      </c>
      <c r="FD265">
        <f t="shared" si="151"/>
        <v>0</v>
      </c>
      <c r="FE265">
        <f t="shared" si="151"/>
        <v>0</v>
      </c>
      <c r="FF265">
        <f t="shared" si="151"/>
        <v>0</v>
      </c>
      <c r="FG265">
        <f t="shared" si="151"/>
        <v>0</v>
      </c>
      <c r="FH265">
        <f t="shared" si="151"/>
        <v>0</v>
      </c>
      <c r="FI265">
        <f t="shared" si="151"/>
        <v>0</v>
      </c>
      <c r="FJ265">
        <f t="shared" si="151"/>
        <v>0</v>
      </c>
      <c r="FK265">
        <f t="shared" si="151"/>
        <v>0</v>
      </c>
      <c r="FL265">
        <f t="shared" si="151"/>
        <v>0</v>
      </c>
      <c r="FM265">
        <f t="shared" si="151"/>
        <v>0</v>
      </c>
      <c r="FN265">
        <f t="shared" si="151"/>
        <v>0</v>
      </c>
      <c r="FO265">
        <f t="shared" si="151"/>
        <v>0</v>
      </c>
      <c r="FP265">
        <f t="shared" si="151"/>
        <v>0</v>
      </c>
      <c r="FQ265">
        <f t="shared" si="151"/>
        <v>0</v>
      </c>
      <c r="FR265">
        <f t="shared" si="151"/>
        <v>0</v>
      </c>
      <c r="FS265">
        <f t="shared" ref="FS265:GX265" si="152">FS269</f>
        <v>0</v>
      </c>
      <c r="FT265">
        <f t="shared" si="152"/>
        <v>0</v>
      </c>
      <c r="FU265">
        <f t="shared" si="152"/>
        <v>0</v>
      </c>
      <c r="FV265">
        <f t="shared" si="152"/>
        <v>0</v>
      </c>
      <c r="FW265">
        <f t="shared" si="152"/>
        <v>0</v>
      </c>
      <c r="FX265">
        <f t="shared" si="152"/>
        <v>0</v>
      </c>
      <c r="FY265">
        <f t="shared" si="152"/>
        <v>0</v>
      </c>
      <c r="FZ265">
        <f t="shared" si="152"/>
        <v>0</v>
      </c>
      <c r="GA265">
        <f t="shared" si="152"/>
        <v>0</v>
      </c>
      <c r="GB265">
        <f t="shared" si="152"/>
        <v>0</v>
      </c>
      <c r="GC265">
        <f t="shared" si="152"/>
        <v>0</v>
      </c>
      <c r="GD265">
        <f t="shared" si="152"/>
        <v>0</v>
      </c>
      <c r="GE265">
        <f t="shared" si="152"/>
        <v>0</v>
      </c>
      <c r="GF265">
        <f t="shared" si="152"/>
        <v>0</v>
      </c>
      <c r="GG265">
        <f t="shared" si="152"/>
        <v>0</v>
      </c>
      <c r="GH265">
        <f t="shared" si="152"/>
        <v>0</v>
      </c>
      <c r="GI265">
        <f t="shared" si="152"/>
        <v>0</v>
      </c>
      <c r="GJ265">
        <f t="shared" si="152"/>
        <v>0</v>
      </c>
      <c r="GK265">
        <f t="shared" si="152"/>
        <v>0</v>
      </c>
      <c r="GL265">
        <f t="shared" si="152"/>
        <v>0</v>
      </c>
      <c r="GM265">
        <f t="shared" si="152"/>
        <v>0</v>
      </c>
      <c r="GN265">
        <f t="shared" si="152"/>
        <v>0</v>
      </c>
      <c r="GO265">
        <f t="shared" si="152"/>
        <v>0</v>
      </c>
      <c r="GP265">
        <f t="shared" si="152"/>
        <v>0</v>
      </c>
      <c r="GQ265">
        <f t="shared" si="152"/>
        <v>0</v>
      </c>
      <c r="GR265">
        <f t="shared" si="152"/>
        <v>0</v>
      </c>
      <c r="GS265">
        <f t="shared" si="152"/>
        <v>0</v>
      </c>
      <c r="GT265">
        <f t="shared" si="152"/>
        <v>0</v>
      </c>
      <c r="GU265">
        <f t="shared" si="152"/>
        <v>0</v>
      </c>
      <c r="GV265">
        <f t="shared" si="152"/>
        <v>0</v>
      </c>
      <c r="GW265">
        <f t="shared" si="152"/>
        <v>0</v>
      </c>
      <c r="GX265">
        <f t="shared" si="152"/>
        <v>0</v>
      </c>
    </row>
    <row r="267" spans="1:245" x14ac:dyDescent="0.2">
      <c r="A267">
        <v>17</v>
      </c>
      <c r="B267">
        <v>1</v>
      </c>
      <c r="C267">
        <f>ROW(SmtRes!A91)</f>
        <v>91</v>
      </c>
      <c r="D267">
        <f>ROW(EtalonRes!A91)</f>
        <v>91</v>
      </c>
      <c r="E267" t="s">
        <v>156</v>
      </c>
      <c r="F267" t="s">
        <v>62</v>
      </c>
      <c r="G267" t="s">
        <v>63</v>
      </c>
      <c r="H267" t="s">
        <v>64</v>
      </c>
      <c r="I267">
        <f>ROUND(8/100,9)</f>
        <v>0.08</v>
      </c>
      <c r="J267">
        <v>0</v>
      </c>
      <c r="K267">
        <f>ROUND(8/100,9)</f>
        <v>0.08</v>
      </c>
      <c r="O267">
        <f>ROUND(CP267,2)</f>
        <v>925.93</v>
      </c>
      <c r="P267">
        <f>ROUND(CQ267*I267,2)</f>
        <v>0</v>
      </c>
      <c r="Q267">
        <f>ROUND(CR267*I267,2)</f>
        <v>0</v>
      </c>
      <c r="R267">
        <f>ROUND(CS267*I267,2)</f>
        <v>0</v>
      </c>
      <c r="S267">
        <f>ROUND(CT267*I267,2)</f>
        <v>925.93</v>
      </c>
      <c r="T267">
        <f>ROUND(CU267*I267,2)</f>
        <v>0</v>
      </c>
      <c r="U267">
        <f>CV267*I267</f>
        <v>1.4216</v>
      </c>
      <c r="V267">
        <f>CW267*I267</f>
        <v>0</v>
      </c>
      <c r="W267">
        <f>ROUND(CX267*I267,2)</f>
        <v>0</v>
      </c>
      <c r="X267">
        <f>ROUND(CY267,2)</f>
        <v>648.15</v>
      </c>
      <c r="Y267">
        <f>ROUND(CZ267,2)</f>
        <v>92.59</v>
      </c>
      <c r="AA267">
        <v>35364244</v>
      </c>
      <c r="AB267">
        <f>ROUND((AC267+AD267+AF267),6)</f>
        <v>11574.13</v>
      </c>
      <c r="AC267">
        <f>ROUND((ES267),6)</f>
        <v>0</v>
      </c>
      <c r="AD267">
        <f>ROUND((((ET267)-(EU267))+AE267),6)</f>
        <v>0</v>
      </c>
      <c r="AE267">
        <f>ROUND((EU267),6)</f>
        <v>0</v>
      </c>
      <c r="AF267">
        <f>ROUND((EV267),6)</f>
        <v>11574.13</v>
      </c>
      <c r="AG267">
        <f>ROUND((AP267),6)</f>
        <v>0</v>
      </c>
      <c r="AH267">
        <f>(EW267)</f>
        <v>17.77</v>
      </c>
      <c r="AI267">
        <f>(EX267)</f>
        <v>0</v>
      </c>
      <c r="AJ267">
        <f>(AS267)</f>
        <v>0</v>
      </c>
      <c r="AK267">
        <v>11574.13</v>
      </c>
      <c r="AL267">
        <v>0</v>
      </c>
      <c r="AM267">
        <v>0</v>
      </c>
      <c r="AN267">
        <v>0</v>
      </c>
      <c r="AO267">
        <v>11574.13</v>
      </c>
      <c r="AP267">
        <v>0</v>
      </c>
      <c r="AQ267">
        <v>17.77</v>
      </c>
      <c r="AR267">
        <v>0</v>
      </c>
      <c r="AS267">
        <v>0</v>
      </c>
      <c r="AT267">
        <v>70</v>
      </c>
      <c r="AU267">
        <v>10</v>
      </c>
      <c r="AV267">
        <v>1</v>
      </c>
      <c r="AW267">
        <v>1</v>
      </c>
      <c r="AZ267">
        <v>1</v>
      </c>
      <c r="BA267">
        <v>1</v>
      </c>
      <c r="BB267">
        <v>1</v>
      </c>
      <c r="BC267">
        <v>1</v>
      </c>
      <c r="BD267" t="s">
        <v>3</v>
      </c>
      <c r="BE267" t="s">
        <v>3</v>
      </c>
      <c r="BF267" t="s">
        <v>3</v>
      </c>
      <c r="BG267" t="s">
        <v>3</v>
      </c>
      <c r="BH267">
        <v>0</v>
      </c>
      <c r="BI267">
        <v>4</v>
      </c>
      <c r="BJ267" t="s">
        <v>65</v>
      </c>
      <c r="BM267">
        <v>0</v>
      </c>
      <c r="BN267">
        <v>0</v>
      </c>
      <c r="BO267" t="s">
        <v>3</v>
      </c>
      <c r="BP267">
        <v>0</v>
      </c>
      <c r="BQ267">
        <v>1</v>
      </c>
      <c r="BR267">
        <v>0</v>
      </c>
      <c r="BS267">
        <v>1</v>
      </c>
      <c r="BT267">
        <v>1</v>
      </c>
      <c r="BU267">
        <v>1</v>
      </c>
      <c r="BV267">
        <v>1</v>
      </c>
      <c r="BW267">
        <v>1</v>
      </c>
      <c r="BX267">
        <v>1</v>
      </c>
      <c r="BY267" t="s">
        <v>3</v>
      </c>
      <c r="BZ267">
        <v>70</v>
      </c>
      <c r="CA267">
        <v>10</v>
      </c>
      <c r="CB267" t="s">
        <v>3</v>
      </c>
      <c r="CE267">
        <v>0</v>
      </c>
      <c r="CF267">
        <v>0</v>
      </c>
      <c r="CG267">
        <v>0</v>
      </c>
      <c r="CM267">
        <v>0</v>
      </c>
      <c r="CN267" t="s">
        <v>3</v>
      </c>
      <c r="CO267">
        <v>0</v>
      </c>
      <c r="CP267">
        <f>(P267+Q267+S267)</f>
        <v>925.93</v>
      </c>
      <c r="CQ267">
        <f>(AC267*BC267*AW267)</f>
        <v>0</v>
      </c>
      <c r="CR267">
        <f>((((ET267)*BB267-(EU267)*BS267)+AE267*BS267)*AV267)</f>
        <v>0</v>
      </c>
      <c r="CS267">
        <f>(AE267*BS267*AV267)</f>
        <v>0</v>
      </c>
      <c r="CT267">
        <f>(AF267*BA267*AV267)</f>
        <v>11574.13</v>
      </c>
      <c r="CU267">
        <f>AG267</f>
        <v>0</v>
      </c>
      <c r="CV267">
        <f>(AH267*AV267)</f>
        <v>17.77</v>
      </c>
      <c r="CW267">
        <f>AI267</f>
        <v>0</v>
      </c>
      <c r="CX267">
        <f>AJ267</f>
        <v>0</v>
      </c>
      <c r="CY267">
        <f>((S267*BZ267)/100)</f>
        <v>648.15099999999995</v>
      </c>
      <c r="CZ267">
        <f>((S267*CA267)/100)</f>
        <v>92.592999999999989</v>
      </c>
      <c r="DC267" t="s">
        <v>3</v>
      </c>
      <c r="DD267" t="s">
        <v>3</v>
      </c>
      <c r="DE267" t="s">
        <v>3</v>
      </c>
      <c r="DF267" t="s">
        <v>3</v>
      </c>
      <c r="DG267" t="s">
        <v>3</v>
      </c>
      <c r="DH267" t="s">
        <v>3</v>
      </c>
      <c r="DI267" t="s">
        <v>3</v>
      </c>
      <c r="DJ267" t="s">
        <v>3</v>
      </c>
      <c r="DK267" t="s">
        <v>3</v>
      </c>
      <c r="DL267" t="s">
        <v>3</v>
      </c>
      <c r="DM267" t="s">
        <v>3</v>
      </c>
      <c r="DN267">
        <v>0</v>
      </c>
      <c r="DO267">
        <v>0</v>
      </c>
      <c r="DP267">
        <v>1</v>
      </c>
      <c r="DQ267">
        <v>1</v>
      </c>
      <c r="DU267">
        <v>1013</v>
      </c>
      <c r="DV267" t="s">
        <v>64</v>
      </c>
      <c r="DW267" t="s">
        <v>64</v>
      </c>
      <c r="DX267">
        <v>1</v>
      </c>
      <c r="DZ267" t="s">
        <v>3</v>
      </c>
      <c r="EA267" t="s">
        <v>3</v>
      </c>
      <c r="EB267" t="s">
        <v>3</v>
      </c>
      <c r="EC267" t="s">
        <v>3</v>
      </c>
      <c r="EE267">
        <v>35096056</v>
      </c>
      <c r="EF267">
        <v>1</v>
      </c>
      <c r="EG267" t="s">
        <v>20</v>
      </c>
      <c r="EH267">
        <v>0</v>
      </c>
      <c r="EI267" t="s">
        <v>3</v>
      </c>
      <c r="EJ267">
        <v>4</v>
      </c>
      <c r="EK267">
        <v>0</v>
      </c>
      <c r="EL267" t="s">
        <v>21</v>
      </c>
      <c r="EM267" t="s">
        <v>22</v>
      </c>
      <c r="EO267" t="s">
        <v>3</v>
      </c>
      <c r="EQ267">
        <v>0</v>
      </c>
      <c r="ER267">
        <v>11574.13</v>
      </c>
      <c r="ES267">
        <v>0</v>
      </c>
      <c r="ET267">
        <v>0</v>
      </c>
      <c r="EU267">
        <v>0</v>
      </c>
      <c r="EV267">
        <v>11574.13</v>
      </c>
      <c r="EW267">
        <v>17.77</v>
      </c>
      <c r="EX267">
        <v>0</v>
      </c>
      <c r="EY267">
        <v>0</v>
      </c>
      <c r="FQ267">
        <v>0</v>
      </c>
      <c r="FR267">
        <v>0</v>
      </c>
      <c r="FS267">
        <v>0</v>
      </c>
      <c r="FX267">
        <v>70</v>
      </c>
      <c r="FY267">
        <v>10</v>
      </c>
      <c r="GA267" t="s">
        <v>3</v>
      </c>
      <c r="GD267">
        <v>0</v>
      </c>
      <c r="GF267">
        <v>407535083</v>
      </c>
      <c r="GG267">
        <v>2</v>
      </c>
      <c r="GH267">
        <v>1</v>
      </c>
      <c r="GI267">
        <v>-2</v>
      </c>
      <c r="GJ267">
        <v>0</v>
      </c>
      <c r="GK267">
        <f>ROUND(R267*(R12)/100,2)</f>
        <v>0</v>
      </c>
      <c r="GL267">
        <f>ROUND(IF(AND(BH267=3,BI267=3,FS267&lt;&gt;0),P267,0),2)</f>
        <v>0</v>
      </c>
      <c r="GM267">
        <f>ROUND(O267+X267+Y267+GK267,2)+GX267</f>
        <v>1666.67</v>
      </c>
      <c r="GN267">
        <f>IF(OR(BI267=0,BI267=1),GM267-GX267,0)</f>
        <v>0</v>
      </c>
      <c r="GO267">
        <f>IF(BI267=2,GM267-GX267,0)</f>
        <v>0</v>
      </c>
      <c r="GP267">
        <f>IF(BI267=4,GM267-GX267,0)</f>
        <v>1666.67</v>
      </c>
      <c r="GR267">
        <v>0</v>
      </c>
      <c r="GS267">
        <v>3</v>
      </c>
      <c r="GT267">
        <v>0</v>
      </c>
      <c r="GU267" t="s">
        <v>3</v>
      </c>
      <c r="GV267">
        <f>ROUND((GT267),6)</f>
        <v>0</v>
      </c>
      <c r="GW267">
        <v>1</v>
      </c>
      <c r="GX267">
        <f>ROUND(HC267*I267,2)</f>
        <v>0</v>
      </c>
      <c r="HA267">
        <v>0</v>
      </c>
      <c r="HB267">
        <v>0</v>
      </c>
      <c r="HC267">
        <f>GV267*GW267</f>
        <v>0</v>
      </c>
      <c r="HE267" t="s">
        <v>3</v>
      </c>
      <c r="HF267" t="s">
        <v>3</v>
      </c>
      <c r="HM267" t="s">
        <v>3</v>
      </c>
      <c r="HN267" t="s">
        <v>3</v>
      </c>
      <c r="HO267" t="s">
        <v>3</v>
      </c>
      <c r="HP267" t="s">
        <v>3</v>
      </c>
      <c r="HQ267" t="s">
        <v>3</v>
      </c>
      <c r="HS267">
        <v>0</v>
      </c>
      <c r="IK267">
        <v>0</v>
      </c>
    </row>
    <row r="269" spans="1:245" x14ac:dyDescent="0.2">
      <c r="A269">
        <v>51</v>
      </c>
      <c r="B269">
        <f>B263</f>
        <v>1</v>
      </c>
      <c r="C269">
        <f>A263</f>
        <v>4</v>
      </c>
      <c r="D269">
        <f>ROW(A263)</f>
        <v>263</v>
      </c>
      <c r="F269" t="str">
        <f>IF(F263&lt;&gt;"",F263,"")</f>
        <v>Новый раздел</v>
      </c>
      <c r="G269" t="str">
        <f>IF(G263&lt;&gt;"",G263,"")</f>
        <v>Помещение 111 Моечная</v>
      </c>
      <c r="H269">
        <v>0</v>
      </c>
      <c r="O269">
        <f t="shared" ref="O269:T269" si="153">ROUND(AB269,2)</f>
        <v>925.93</v>
      </c>
      <c r="P269">
        <f t="shared" si="153"/>
        <v>0</v>
      </c>
      <c r="Q269">
        <f t="shared" si="153"/>
        <v>0</v>
      </c>
      <c r="R269">
        <f t="shared" si="153"/>
        <v>0</v>
      </c>
      <c r="S269">
        <f t="shared" si="153"/>
        <v>925.93</v>
      </c>
      <c r="T269">
        <f t="shared" si="153"/>
        <v>0</v>
      </c>
      <c r="U269">
        <f>AH269</f>
        <v>1.4216</v>
      </c>
      <c r="V269">
        <f>AI269</f>
        <v>0</v>
      </c>
      <c r="W269">
        <f>ROUND(AJ269,2)</f>
        <v>0</v>
      </c>
      <c r="X269">
        <f>ROUND(AK269,2)</f>
        <v>648.15</v>
      </c>
      <c r="Y269">
        <f>ROUND(AL269,2)</f>
        <v>92.59</v>
      </c>
      <c r="AB269">
        <f>ROUND(SUMIF(AA267:AA267,"=35364244",O267:O267),2)</f>
        <v>925.93</v>
      </c>
      <c r="AC269">
        <f>ROUND(SUMIF(AA267:AA267,"=35364244",P267:P267),2)</f>
        <v>0</v>
      </c>
      <c r="AD269">
        <f>ROUND(SUMIF(AA267:AA267,"=35364244",Q267:Q267),2)</f>
        <v>0</v>
      </c>
      <c r="AE269">
        <f>ROUND(SUMIF(AA267:AA267,"=35364244",R267:R267),2)</f>
        <v>0</v>
      </c>
      <c r="AF269">
        <f>ROUND(SUMIF(AA267:AA267,"=35364244",S267:S267),2)</f>
        <v>925.93</v>
      </c>
      <c r="AG269">
        <f>ROUND(SUMIF(AA267:AA267,"=35364244",T267:T267),2)</f>
        <v>0</v>
      </c>
      <c r="AH269">
        <f>SUMIF(AA267:AA267,"=35364244",U267:U267)</f>
        <v>1.4216</v>
      </c>
      <c r="AI269">
        <f>SUMIF(AA267:AA267,"=35364244",V267:V267)</f>
        <v>0</v>
      </c>
      <c r="AJ269">
        <f>ROUND(SUMIF(AA267:AA267,"=35364244",W267:W267),2)</f>
        <v>0</v>
      </c>
      <c r="AK269">
        <f>ROUND(SUMIF(AA267:AA267,"=35364244",X267:X267),2)</f>
        <v>648.15</v>
      </c>
      <c r="AL269">
        <f>ROUND(SUMIF(AA267:AA267,"=35364244",Y267:Y267),2)</f>
        <v>92.59</v>
      </c>
      <c r="AO269">
        <f t="shared" ref="AO269:BD269" si="154">ROUND(BX269,2)</f>
        <v>0</v>
      </c>
      <c r="AP269">
        <f t="shared" si="154"/>
        <v>0</v>
      </c>
      <c r="AQ269">
        <f t="shared" si="154"/>
        <v>0</v>
      </c>
      <c r="AR269">
        <f t="shared" si="154"/>
        <v>1666.67</v>
      </c>
      <c r="AS269">
        <f t="shared" si="154"/>
        <v>0</v>
      </c>
      <c r="AT269">
        <f t="shared" si="154"/>
        <v>0</v>
      </c>
      <c r="AU269">
        <f t="shared" si="154"/>
        <v>1666.67</v>
      </c>
      <c r="AV269">
        <f t="shared" si="154"/>
        <v>0</v>
      </c>
      <c r="AW269">
        <f t="shared" si="154"/>
        <v>0</v>
      </c>
      <c r="AX269">
        <f t="shared" si="154"/>
        <v>0</v>
      </c>
      <c r="AY269">
        <f t="shared" si="154"/>
        <v>0</v>
      </c>
      <c r="AZ269">
        <f t="shared" si="154"/>
        <v>0</v>
      </c>
      <c r="BA269">
        <f t="shared" si="154"/>
        <v>0</v>
      </c>
      <c r="BB269">
        <f t="shared" si="154"/>
        <v>0</v>
      </c>
      <c r="BC269">
        <f t="shared" si="154"/>
        <v>0</v>
      </c>
      <c r="BD269">
        <f t="shared" si="154"/>
        <v>0</v>
      </c>
      <c r="BX269">
        <f>ROUND(SUMIF(AA267:AA267,"=35364244",FQ267:FQ267),2)</f>
        <v>0</v>
      </c>
      <c r="BY269">
        <f>ROUND(SUMIF(AA267:AA267,"=35364244",FR267:FR267),2)</f>
        <v>0</v>
      </c>
      <c r="BZ269">
        <f>ROUND(SUMIF(AA267:AA267,"=35364244",GL267:GL267),2)</f>
        <v>0</v>
      </c>
      <c r="CA269">
        <f>ROUND(SUMIF(AA267:AA267,"=35364244",GM267:GM267),2)</f>
        <v>1666.67</v>
      </c>
      <c r="CB269">
        <f>ROUND(SUMIF(AA267:AA267,"=35364244",GN267:GN267),2)</f>
        <v>0</v>
      </c>
      <c r="CC269">
        <f>ROUND(SUMIF(AA267:AA267,"=35364244",GO267:GO267),2)</f>
        <v>0</v>
      </c>
      <c r="CD269">
        <f>ROUND(SUMIF(AA267:AA267,"=35364244",GP267:GP267),2)</f>
        <v>1666.67</v>
      </c>
      <c r="CE269">
        <f>AC269-BX269</f>
        <v>0</v>
      </c>
      <c r="CF269">
        <f>AC269-BY269</f>
        <v>0</v>
      </c>
      <c r="CG269">
        <f>BX269-BZ269</f>
        <v>0</v>
      </c>
      <c r="CH269">
        <f>AC269-BX269-BY269+BZ269</f>
        <v>0</v>
      </c>
      <c r="CI269">
        <f>BY269-BZ269</f>
        <v>0</v>
      </c>
      <c r="CJ269">
        <f>ROUND(SUMIF(AA267:AA267,"=35364244",GX267:GX267),2)</f>
        <v>0</v>
      </c>
      <c r="CK269">
        <f>ROUND(SUMIF(AA267:AA267,"=35364244",GY267:GY267),2)</f>
        <v>0</v>
      </c>
      <c r="CL269">
        <f>ROUND(SUMIF(AA267:AA267,"=35364244",GZ267:GZ267),2)</f>
        <v>0</v>
      </c>
      <c r="CM269">
        <f>ROUND(SUMIF(AA267:AA267,"=35364244",HD267:HD267),2)</f>
        <v>0</v>
      </c>
      <c r="GX269">
        <v>0</v>
      </c>
    </row>
    <row r="271" spans="1:245" x14ac:dyDescent="0.2">
      <c r="A271">
        <v>50</v>
      </c>
      <c r="B271">
        <v>0</v>
      </c>
      <c r="C271">
        <v>0</v>
      </c>
      <c r="D271">
        <v>1</v>
      </c>
      <c r="E271">
        <v>201</v>
      </c>
      <c r="F271">
        <f>ROUND(Source!O269,O271)</f>
        <v>925.93</v>
      </c>
      <c r="G271" t="s">
        <v>66</v>
      </c>
      <c r="H271" t="s">
        <v>67</v>
      </c>
      <c r="K271">
        <v>201</v>
      </c>
      <c r="L271">
        <v>1</v>
      </c>
      <c r="M271">
        <v>3</v>
      </c>
      <c r="N271" t="s">
        <v>3</v>
      </c>
      <c r="O271">
        <v>2</v>
      </c>
      <c r="W271">
        <v>925.93</v>
      </c>
      <c r="X271">
        <v>1</v>
      </c>
      <c r="Y271">
        <v>925.93</v>
      </c>
    </row>
    <row r="272" spans="1:245" x14ac:dyDescent="0.2">
      <c r="A272">
        <v>50</v>
      </c>
      <c r="B272">
        <v>0</v>
      </c>
      <c r="C272">
        <v>0</v>
      </c>
      <c r="D272">
        <v>1</v>
      </c>
      <c r="E272">
        <v>202</v>
      </c>
      <c r="F272">
        <f>ROUND(Source!P269,O272)</f>
        <v>0</v>
      </c>
      <c r="G272" t="s">
        <v>68</v>
      </c>
      <c r="H272" t="s">
        <v>69</v>
      </c>
      <c r="K272">
        <v>202</v>
      </c>
      <c r="L272">
        <v>2</v>
      </c>
      <c r="M272">
        <v>3</v>
      </c>
      <c r="N272" t="s">
        <v>3</v>
      </c>
      <c r="O272">
        <v>2</v>
      </c>
      <c r="W272">
        <v>0</v>
      </c>
      <c r="X272">
        <v>1</v>
      </c>
      <c r="Y272">
        <v>0</v>
      </c>
    </row>
    <row r="273" spans="1:25" x14ac:dyDescent="0.2">
      <c r="A273">
        <v>50</v>
      </c>
      <c r="B273">
        <v>0</v>
      </c>
      <c r="C273">
        <v>0</v>
      </c>
      <c r="D273">
        <v>1</v>
      </c>
      <c r="E273">
        <v>222</v>
      </c>
      <c r="F273">
        <f>ROUND(Source!AO269,O273)</f>
        <v>0</v>
      </c>
      <c r="G273" t="s">
        <v>70</v>
      </c>
      <c r="H273" t="s">
        <v>71</v>
      </c>
      <c r="K273">
        <v>222</v>
      </c>
      <c r="L273">
        <v>3</v>
      </c>
      <c r="M273">
        <v>3</v>
      </c>
      <c r="N273" t="s">
        <v>3</v>
      </c>
      <c r="O273">
        <v>2</v>
      </c>
      <c r="W273">
        <v>0</v>
      </c>
      <c r="X273">
        <v>1</v>
      </c>
      <c r="Y273">
        <v>0</v>
      </c>
    </row>
    <row r="274" spans="1:25" x14ac:dyDescent="0.2">
      <c r="A274">
        <v>50</v>
      </c>
      <c r="B274">
        <v>0</v>
      </c>
      <c r="C274">
        <v>0</v>
      </c>
      <c r="D274">
        <v>1</v>
      </c>
      <c r="E274">
        <v>225</v>
      </c>
      <c r="F274">
        <f>ROUND(Source!AV269,O274)</f>
        <v>0</v>
      </c>
      <c r="G274" t="s">
        <v>72</v>
      </c>
      <c r="H274" t="s">
        <v>73</v>
      </c>
      <c r="K274">
        <v>225</v>
      </c>
      <c r="L274">
        <v>4</v>
      </c>
      <c r="M274">
        <v>3</v>
      </c>
      <c r="N274" t="s">
        <v>3</v>
      </c>
      <c r="O274">
        <v>2</v>
      </c>
      <c r="W274">
        <v>0</v>
      </c>
      <c r="X274">
        <v>1</v>
      </c>
      <c r="Y274">
        <v>0</v>
      </c>
    </row>
    <row r="275" spans="1:25" x14ac:dyDescent="0.2">
      <c r="A275">
        <v>50</v>
      </c>
      <c r="B275">
        <v>0</v>
      </c>
      <c r="C275">
        <v>0</v>
      </c>
      <c r="D275">
        <v>1</v>
      </c>
      <c r="E275">
        <v>226</v>
      </c>
      <c r="F275">
        <f>ROUND(Source!AW269,O275)</f>
        <v>0</v>
      </c>
      <c r="G275" t="s">
        <v>74</v>
      </c>
      <c r="H275" t="s">
        <v>75</v>
      </c>
      <c r="K275">
        <v>226</v>
      </c>
      <c r="L275">
        <v>5</v>
      </c>
      <c r="M275">
        <v>3</v>
      </c>
      <c r="N275" t="s">
        <v>3</v>
      </c>
      <c r="O275">
        <v>2</v>
      </c>
      <c r="W275">
        <v>0</v>
      </c>
      <c r="X275">
        <v>1</v>
      </c>
      <c r="Y275">
        <v>0</v>
      </c>
    </row>
    <row r="276" spans="1:25" x14ac:dyDescent="0.2">
      <c r="A276">
        <v>50</v>
      </c>
      <c r="B276">
        <v>0</v>
      </c>
      <c r="C276">
        <v>0</v>
      </c>
      <c r="D276">
        <v>1</v>
      </c>
      <c r="E276">
        <v>227</v>
      </c>
      <c r="F276">
        <f>ROUND(Source!AX269,O276)</f>
        <v>0</v>
      </c>
      <c r="G276" t="s">
        <v>76</v>
      </c>
      <c r="H276" t="s">
        <v>77</v>
      </c>
      <c r="K276">
        <v>227</v>
      </c>
      <c r="L276">
        <v>6</v>
      </c>
      <c r="M276">
        <v>3</v>
      </c>
      <c r="N276" t="s">
        <v>3</v>
      </c>
      <c r="O276">
        <v>2</v>
      </c>
      <c r="W276">
        <v>0</v>
      </c>
      <c r="X276">
        <v>1</v>
      </c>
      <c r="Y276">
        <v>0</v>
      </c>
    </row>
    <row r="277" spans="1:25" x14ac:dyDescent="0.2">
      <c r="A277">
        <v>50</v>
      </c>
      <c r="B277">
        <v>0</v>
      </c>
      <c r="C277">
        <v>0</v>
      </c>
      <c r="D277">
        <v>1</v>
      </c>
      <c r="E277">
        <v>228</v>
      </c>
      <c r="F277">
        <f>ROUND(Source!AY269,O277)</f>
        <v>0</v>
      </c>
      <c r="G277" t="s">
        <v>78</v>
      </c>
      <c r="H277" t="s">
        <v>79</v>
      </c>
      <c r="K277">
        <v>228</v>
      </c>
      <c r="L277">
        <v>7</v>
      </c>
      <c r="M277">
        <v>3</v>
      </c>
      <c r="N277" t="s">
        <v>3</v>
      </c>
      <c r="O277">
        <v>2</v>
      </c>
      <c r="W277">
        <v>0</v>
      </c>
      <c r="X277">
        <v>1</v>
      </c>
      <c r="Y277">
        <v>0</v>
      </c>
    </row>
    <row r="278" spans="1:25" x14ac:dyDescent="0.2">
      <c r="A278">
        <v>50</v>
      </c>
      <c r="B278">
        <v>0</v>
      </c>
      <c r="C278">
        <v>0</v>
      </c>
      <c r="D278">
        <v>1</v>
      </c>
      <c r="E278">
        <v>216</v>
      </c>
      <c r="F278">
        <f>ROUND(Source!AP269,O278)</f>
        <v>0</v>
      </c>
      <c r="G278" t="s">
        <v>80</v>
      </c>
      <c r="H278" t="s">
        <v>81</v>
      </c>
      <c r="K278">
        <v>216</v>
      </c>
      <c r="L278">
        <v>8</v>
      </c>
      <c r="M278">
        <v>3</v>
      </c>
      <c r="N278" t="s">
        <v>3</v>
      </c>
      <c r="O278">
        <v>2</v>
      </c>
      <c r="W278">
        <v>0</v>
      </c>
      <c r="X278">
        <v>1</v>
      </c>
      <c r="Y278">
        <v>0</v>
      </c>
    </row>
    <row r="279" spans="1:25" x14ac:dyDescent="0.2">
      <c r="A279">
        <v>50</v>
      </c>
      <c r="B279">
        <v>0</v>
      </c>
      <c r="C279">
        <v>0</v>
      </c>
      <c r="D279">
        <v>1</v>
      </c>
      <c r="E279">
        <v>223</v>
      </c>
      <c r="F279">
        <f>ROUND(Source!AQ269,O279)</f>
        <v>0</v>
      </c>
      <c r="G279" t="s">
        <v>82</v>
      </c>
      <c r="H279" t="s">
        <v>83</v>
      </c>
      <c r="K279">
        <v>223</v>
      </c>
      <c r="L279">
        <v>9</v>
      </c>
      <c r="M279">
        <v>3</v>
      </c>
      <c r="N279" t="s">
        <v>3</v>
      </c>
      <c r="O279">
        <v>2</v>
      </c>
      <c r="W279">
        <v>0</v>
      </c>
      <c r="X279">
        <v>1</v>
      </c>
      <c r="Y279">
        <v>0</v>
      </c>
    </row>
    <row r="280" spans="1:25" x14ac:dyDescent="0.2">
      <c r="A280">
        <v>50</v>
      </c>
      <c r="B280">
        <v>0</v>
      </c>
      <c r="C280">
        <v>0</v>
      </c>
      <c r="D280">
        <v>1</v>
      </c>
      <c r="E280">
        <v>229</v>
      </c>
      <c r="F280">
        <f>ROUND(Source!AZ269,O280)</f>
        <v>0</v>
      </c>
      <c r="G280" t="s">
        <v>84</v>
      </c>
      <c r="H280" t="s">
        <v>85</v>
      </c>
      <c r="K280">
        <v>229</v>
      </c>
      <c r="L280">
        <v>10</v>
      </c>
      <c r="M280">
        <v>3</v>
      </c>
      <c r="N280" t="s">
        <v>3</v>
      </c>
      <c r="O280">
        <v>2</v>
      </c>
      <c r="W280">
        <v>0</v>
      </c>
      <c r="X280">
        <v>1</v>
      </c>
      <c r="Y280">
        <v>0</v>
      </c>
    </row>
    <row r="281" spans="1:25" x14ac:dyDescent="0.2">
      <c r="A281">
        <v>50</v>
      </c>
      <c r="B281">
        <v>0</v>
      </c>
      <c r="C281">
        <v>0</v>
      </c>
      <c r="D281">
        <v>1</v>
      </c>
      <c r="E281">
        <v>203</v>
      </c>
      <c r="F281">
        <f>ROUND(Source!Q269,O281)</f>
        <v>0</v>
      </c>
      <c r="G281" t="s">
        <v>86</v>
      </c>
      <c r="H281" t="s">
        <v>87</v>
      </c>
      <c r="K281">
        <v>203</v>
      </c>
      <c r="L281">
        <v>11</v>
      </c>
      <c r="M281">
        <v>3</v>
      </c>
      <c r="N281" t="s">
        <v>3</v>
      </c>
      <c r="O281">
        <v>2</v>
      </c>
      <c r="W281">
        <v>0</v>
      </c>
      <c r="X281">
        <v>1</v>
      </c>
      <c r="Y281">
        <v>0</v>
      </c>
    </row>
    <row r="282" spans="1:25" x14ac:dyDescent="0.2">
      <c r="A282">
        <v>50</v>
      </c>
      <c r="B282">
        <v>0</v>
      </c>
      <c r="C282">
        <v>0</v>
      </c>
      <c r="D282">
        <v>1</v>
      </c>
      <c r="E282">
        <v>231</v>
      </c>
      <c r="F282">
        <f>ROUND(Source!BB269,O282)</f>
        <v>0</v>
      </c>
      <c r="G282" t="s">
        <v>88</v>
      </c>
      <c r="H282" t="s">
        <v>89</v>
      </c>
      <c r="K282">
        <v>231</v>
      </c>
      <c r="L282">
        <v>12</v>
      </c>
      <c r="M282">
        <v>3</v>
      </c>
      <c r="N282" t="s">
        <v>3</v>
      </c>
      <c r="O282">
        <v>2</v>
      </c>
      <c r="W282">
        <v>0</v>
      </c>
      <c r="X282">
        <v>1</v>
      </c>
      <c r="Y282">
        <v>0</v>
      </c>
    </row>
    <row r="283" spans="1:25" x14ac:dyDescent="0.2">
      <c r="A283">
        <v>50</v>
      </c>
      <c r="B283">
        <v>0</v>
      </c>
      <c r="C283">
        <v>0</v>
      </c>
      <c r="D283">
        <v>1</v>
      </c>
      <c r="E283">
        <v>204</v>
      </c>
      <c r="F283">
        <f>ROUND(Source!R269,O283)</f>
        <v>0</v>
      </c>
      <c r="G283" t="s">
        <v>90</v>
      </c>
      <c r="H283" t="s">
        <v>91</v>
      </c>
      <c r="K283">
        <v>204</v>
      </c>
      <c r="L283">
        <v>13</v>
      </c>
      <c r="M283">
        <v>3</v>
      </c>
      <c r="N283" t="s">
        <v>3</v>
      </c>
      <c r="O283">
        <v>2</v>
      </c>
      <c r="W283">
        <v>0</v>
      </c>
      <c r="X283">
        <v>1</v>
      </c>
      <c r="Y283">
        <v>0</v>
      </c>
    </row>
    <row r="284" spans="1:25" x14ac:dyDescent="0.2">
      <c r="A284">
        <v>50</v>
      </c>
      <c r="B284">
        <v>0</v>
      </c>
      <c r="C284">
        <v>0</v>
      </c>
      <c r="D284">
        <v>1</v>
      </c>
      <c r="E284">
        <v>205</v>
      </c>
      <c r="F284">
        <f>ROUND(Source!S269,O284)</f>
        <v>925.93</v>
      </c>
      <c r="G284" t="s">
        <v>92</v>
      </c>
      <c r="H284" t="s">
        <v>93</v>
      </c>
      <c r="K284">
        <v>205</v>
      </c>
      <c r="L284">
        <v>14</v>
      </c>
      <c r="M284">
        <v>3</v>
      </c>
      <c r="N284" t="s">
        <v>3</v>
      </c>
      <c r="O284">
        <v>2</v>
      </c>
      <c r="W284">
        <v>925.93</v>
      </c>
      <c r="X284">
        <v>1</v>
      </c>
      <c r="Y284">
        <v>925.93</v>
      </c>
    </row>
    <row r="285" spans="1:25" x14ac:dyDescent="0.2">
      <c r="A285">
        <v>50</v>
      </c>
      <c r="B285">
        <v>0</v>
      </c>
      <c r="C285">
        <v>0</v>
      </c>
      <c r="D285">
        <v>1</v>
      </c>
      <c r="E285">
        <v>232</v>
      </c>
      <c r="F285">
        <f>ROUND(Source!BC269,O285)</f>
        <v>0</v>
      </c>
      <c r="G285" t="s">
        <v>94</v>
      </c>
      <c r="H285" t="s">
        <v>95</v>
      </c>
      <c r="K285">
        <v>232</v>
      </c>
      <c r="L285">
        <v>15</v>
      </c>
      <c r="M285">
        <v>3</v>
      </c>
      <c r="N285" t="s">
        <v>3</v>
      </c>
      <c r="O285">
        <v>2</v>
      </c>
      <c r="W285">
        <v>0</v>
      </c>
      <c r="X285">
        <v>1</v>
      </c>
      <c r="Y285">
        <v>0</v>
      </c>
    </row>
    <row r="286" spans="1:25" x14ac:dyDescent="0.2">
      <c r="A286">
        <v>50</v>
      </c>
      <c r="B286">
        <v>0</v>
      </c>
      <c r="C286">
        <v>0</v>
      </c>
      <c r="D286">
        <v>1</v>
      </c>
      <c r="E286">
        <v>214</v>
      </c>
      <c r="F286">
        <f>ROUND(Source!AS269,O286)</f>
        <v>0</v>
      </c>
      <c r="G286" t="s">
        <v>96</v>
      </c>
      <c r="H286" t="s">
        <v>97</v>
      </c>
      <c r="K286">
        <v>214</v>
      </c>
      <c r="L286">
        <v>16</v>
      </c>
      <c r="M286">
        <v>3</v>
      </c>
      <c r="N286" t="s">
        <v>3</v>
      </c>
      <c r="O286">
        <v>2</v>
      </c>
      <c r="W286">
        <v>0</v>
      </c>
      <c r="X286">
        <v>1</v>
      </c>
      <c r="Y286">
        <v>0</v>
      </c>
    </row>
    <row r="287" spans="1:25" x14ac:dyDescent="0.2">
      <c r="A287">
        <v>50</v>
      </c>
      <c r="B287">
        <v>0</v>
      </c>
      <c r="C287">
        <v>0</v>
      </c>
      <c r="D287">
        <v>1</v>
      </c>
      <c r="E287">
        <v>215</v>
      </c>
      <c r="F287">
        <f>ROUND(Source!AT269,O287)</f>
        <v>0</v>
      </c>
      <c r="G287" t="s">
        <v>98</v>
      </c>
      <c r="H287" t="s">
        <v>99</v>
      </c>
      <c r="K287">
        <v>215</v>
      </c>
      <c r="L287">
        <v>17</v>
      </c>
      <c r="M287">
        <v>3</v>
      </c>
      <c r="N287" t="s">
        <v>3</v>
      </c>
      <c r="O287">
        <v>2</v>
      </c>
      <c r="W287">
        <v>0</v>
      </c>
      <c r="X287">
        <v>1</v>
      </c>
      <c r="Y287">
        <v>0</v>
      </c>
    </row>
    <row r="288" spans="1:25" x14ac:dyDescent="0.2">
      <c r="A288">
        <v>50</v>
      </c>
      <c r="B288">
        <v>0</v>
      </c>
      <c r="C288">
        <v>0</v>
      </c>
      <c r="D288">
        <v>1</v>
      </c>
      <c r="E288">
        <v>217</v>
      </c>
      <c r="F288">
        <f>ROUND(Source!AU269,O288)</f>
        <v>1666.67</v>
      </c>
      <c r="G288" t="s">
        <v>100</v>
      </c>
      <c r="H288" t="s">
        <v>101</v>
      </c>
      <c r="K288">
        <v>217</v>
      </c>
      <c r="L288">
        <v>18</v>
      </c>
      <c r="M288">
        <v>3</v>
      </c>
      <c r="N288" t="s">
        <v>3</v>
      </c>
      <c r="O288">
        <v>2</v>
      </c>
      <c r="W288">
        <v>1666.67</v>
      </c>
      <c r="X288">
        <v>1</v>
      </c>
      <c r="Y288">
        <v>1666.67</v>
      </c>
    </row>
    <row r="289" spans="1:245" x14ac:dyDescent="0.2">
      <c r="A289">
        <v>50</v>
      </c>
      <c r="B289">
        <v>0</v>
      </c>
      <c r="C289">
        <v>0</v>
      </c>
      <c r="D289">
        <v>1</v>
      </c>
      <c r="E289">
        <v>230</v>
      </c>
      <c r="F289">
        <f>ROUND(Source!BA269,O289)</f>
        <v>0</v>
      </c>
      <c r="G289" t="s">
        <v>102</v>
      </c>
      <c r="H289" t="s">
        <v>103</v>
      </c>
      <c r="K289">
        <v>230</v>
      </c>
      <c r="L289">
        <v>19</v>
      </c>
      <c r="M289">
        <v>3</v>
      </c>
      <c r="N289" t="s">
        <v>3</v>
      </c>
      <c r="O289">
        <v>2</v>
      </c>
      <c r="W289">
        <v>0</v>
      </c>
      <c r="X289">
        <v>1</v>
      </c>
      <c r="Y289">
        <v>0</v>
      </c>
    </row>
    <row r="290" spans="1:245" x14ac:dyDescent="0.2">
      <c r="A290">
        <v>50</v>
      </c>
      <c r="B290">
        <v>0</v>
      </c>
      <c r="C290">
        <v>0</v>
      </c>
      <c r="D290">
        <v>1</v>
      </c>
      <c r="E290">
        <v>206</v>
      </c>
      <c r="F290">
        <f>ROUND(Source!T269,O290)</f>
        <v>0</v>
      </c>
      <c r="G290" t="s">
        <v>104</v>
      </c>
      <c r="H290" t="s">
        <v>105</v>
      </c>
      <c r="K290">
        <v>206</v>
      </c>
      <c r="L290">
        <v>20</v>
      </c>
      <c r="M290">
        <v>3</v>
      </c>
      <c r="N290" t="s">
        <v>3</v>
      </c>
      <c r="O290">
        <v>2</v>
      </c>
      <c r="W290">
        <v>0</v>
      </c>
      <c r="X290">
        <v>1</v>
      </c>
      <c r="Y290">
        <v>0</v>
      </c>
    </row>
    <row r="291" spans="1:245" x14ac:dyDescent="0.2">
      <c r="A291">
        <v>50</v>
      </c>
      <c r="B291">
        <v>0</v>
      </c>
      <c r="C291">
        <v>0</v>
      </c>
      <c r="D291">
        <v>1</v>
      </c>
      <c r="E291">
        <v>207</v>
      </c>
      <c r="F291">
        <f>Source!U269</f>
        <v>1.4216</v>
      </c>
      <c r="G291" t="s">
        <v>106</v>
      </c>
      <c r="H291" t="s">
        <v>107</v>
      </c>
      <c r="K291">
        <v>207</v>
      </c>
      <c r="L291">
        <v>21</v>
      </c>
      <c r="M291">
        <v>3</v>
      </c>
      <c r="N291" t="s">
        <v>3</v>
      </c>
      <c r="O291">
        <v>-1</v>
      </c>
      <c r="W291">
        <v>1.4216</v>
      </c>
      <c r="X291">
        <v>1</v>
      </c>
      <c r="Y291">
        <v>1.4216</v>
      </c>
    </row>
    <row r="292" spans="1:245" x14ac:dyDescent="0.2">
      <c r="A292">
        <v>50</v>
      </c>
      <c r="B292">
        <v>0</v>
      </c>
      <c r="C292">
        <v>0</v>
      </c>
      <c r="D292">
        <v>1</v>
      </c>
      <c r="E292">
        <v>208</v>
      </c>
      <c r="F292">
        <f>Source!V269</f>
        <v>0</v>
      </c>
      <c r="G292" t="s">
        <v>108</v>
      </c>
      <c r="H292" t="s">
        <v>109</v>
      </c>
      <c r="K292">
        <v>208</v>
      </c>
      <c r="L292">
        <v>22</v>
      </c>
      <c r="M292">
        <v>3</v>
      </c>
      <c r="N292" t="s">
        <v>3</v>
      </c>
      <c r="O292">
        <v>-1</v>
      </c>
      <c r="W292">
        <v>0</v>
      </c>
      <c r="X292">
        <v>1</v>
      </c>
      <c r="Y292">
        <v>0</v>
      </c>
    </row>
    <row r="293" spans="1:245" x14ac:dyDescent="0.2">
      <c r="A293">
        <v>50</v>
      </c>
      <c r="B293">
        <v>0</v>
      </c>
      <c r="C293">
        <v>0</v>
      </c>
      <c r="D293">
        <v>1</v>
      </c>
      <c r="E293">
        <v>209</v>
      </c>
      <c r="F293">
        <f>ROUND(Source!W269,O293)</f>
        <v>0</v>
      </c>
      <c r="G293" t="s">
        <v>110</v>
      </c>
      <c r="H293" t="s">
        <v>111</v>
      </c>
      <c r="K293">
        <v>209</v>
      </c>
      <c r="L293">
        <v>23</v>
      </c>
      <c r="M293">
        <v>3</v>
      </c>
      <c r="N293" t="s">
        <v>3</v>
      </c>
      <c r="O293">
        <v>2</v>
      </c>
      <c r="W293">
        <v>0</v>
      </c>
      <c r="X293">
        <v>1</v>
      </c>
      <c r="Y293">
        <v>0</v>
      </c>
    </row>
    <row r="294" spans="1:245" x14ac:dyDescent="0.2">
      <c r="A294">
        <v>50</v>
      </c>
      <c r="B294">
        <v>0</v>
      </c>
      <c r="C294">
        <v>0</v>
      </c>
      <c r="D294">
        <v>1</v>
      </c>
      <c r="E294">
        <v>233</v>
      </c>
      <c r="F294">
        <f>ROUND(Source!BD269,O294)</f>
        <v>0</v>
      </c>
      <c r="G294" t="s">
        <v>112</v>
      </c>
      <c r="H294" t="s">
        <v>113</v>
      </c>
      <c r="K294">
        <v>233</v>
      </c>
      <c r="L294">
        <v>24</v>
      </c>
      <c r="M294">
        <v>3</v>
      </c>
      <c r="N294" t="s">
        <v>3</v>
      </c>
      <c r="O294">
        <v>2</v>
      </c>
      <c r="W294">
        <v>0</v>
      </c>
      <c r="X294">
        <v>1</v>
      </c>
      <c r="Y294">
        <v>0</v>
      </c>
    </row>
    <row r="295" spans="1:245" x14ac:dyDescent="0.2">
      <c r="A295">
        <v>50</v>
      </c>
      <c r="B295">
        <v>0</v>
      </c>
      <c r="C295">
        <v>0</v>
      </c>
      <c r="D295">
        <v>1</v>
      </c>
      <c r="E295">
        <v>210</v>
      </c>
      <c r="F295">
        <f>ROUND(Source!X269,O295)</f>
        <v>648.15</v>
      </c>
      <c r="G295" t="s">
        <v>114</v>
      </c>
      <c r="H295" t="s">
        <v>115</v>
      </c>
      <c r="K295">
        <v>210</v>
      </c>
      <c r="L295">
        <v>25</v>
      </c>
      <c r="M295">
        <v>3</v>
      </c>
      <c r="N295" t="s">
        <v>3</v>
      </c>
      <c r="O295">
        <v>2</v>
      </c>
      <c r="W295">
        <v>648.15</v>
      </c>
      <c r="X295">
        <v>1</v>
      </c>
      <c r="Y295">
        <v>648.15</v>
      </c>
    </row>
    <row r="296" spans="1:245" x14ac:dyDescent="0.2">
      <c r="A296">
        <v>50</v>
      </c>
      <c r="B296">
        <v>0</v>
      </c>
      <c r="C296">
        <v>0</v>
      </c>
      <c r="D296">
        <v>1</v>
      </c>
      <c r="E296">
        <v>211</v>
      </c>
      <c r="F296">
        <f>ROUND(Source!Y269,O296)</f>
        <v>92.59</v>
      </c>
      <c r="G296" t="s">
        <v>116</v>
      </c>
      <c r="H296" t="s">
        <v>117</v>
      </c>
      <c r="K296">
        <v>211</v>
      </c>
      <c r="L296">
        <v>26</v>
      </c>
      <c r="M296">
        <v>3</v>
      </c>
      <c r="N296" t="s">
        <v>3</v>
      </c>
      <c r="O296">
        <v>2</v>
      </c>
      <c r="W296">
        <v>92.59</v>
      </c>
      <c r="X296">
        <v>1</v>
      </c>
      <c r="Y296">
        <v>92.59</v>
      </c>
    </row>
    <row r="297" spans="1:245" x14ac:dyDescent="0.2">
      <c r="A297">
        <v>50</v>
      </c>
      <c r="B297">
        <v>0</v>
      </c>
      <c r="C297">
        <v>0</v>
      </c>
      <c r="D297">
        <v>1</v>
      </c>
      <c r="E297">
        <v>224</v>
      </c>
      <c r="F297">
        <f>ROUND(Source!AR269,O297)</f>
        <v>1666.67</v>
      </c>
      <c r="G297" t="s">
        <v>118</v>
      </c>
      <c r="H297" t="s">
        <v>119</v>
      </c>
      <c r="K297">
        <v>224</v>
      </c>
      <c r="L297">
        <v>27</v>
      </c>
      <c r="M297">
        <v>3</v>
      </c>
      <c r="N297" t="s">
        <v>3</v>
      </c>
      <c r="O297">
        <v>2</v>
      </c>
      <c r="W297">
        <v>1666.67</v>
      </c>
      <c r="X297">
        <v>1</v>
      </c>
      <c r="Y297">
        <v>1666.67</v>
      </c>
    </row>
    <row r="299" spans="1:245" x14ac:dyDescent="0.2">
      <c r="A299">
        <v>4</v>
      </c>
      <c r="B299">
        <v>1</v>
      </c>
      <c r="D299">
        <f>ROW(A305)</f>
        <v>305</v>
      </c>
      <c r="F299" t="s">
        <v>13</v>
      </c>
      <c r="G299" t="s">
        <v>157</v>
      </c>
      <c r="H299" t="s">
        <v>3</v>
      </c>
      <c r="I299">
        <v>0</v>
      </c>
      <c r="K299">
        <v>0</v>
      </c>
      <c r="M299" t="s">
        <v>3</v>
      </c>
      <c r="S299">
        <v>0</v>
      </c>
      <c r="U299" t="s">
        <v>3</v>
      </c>
      <c r="V299">
        <v>0</v>
      </c>
      <c r="AB299" t="s">
        <v>3</v>
      </c>
      <c r="AC299" t="s">
        <v>3</v>
      </c>
      <c r="AD299" t="s">
        <v>3</v>
      </c>
      <c r="AE299" t="s">
        <v>3</v>
      </c>
      <c r="AF299" t="s">
        <v>3</v>
      </c>
      <c r="AG299" t="s">
        <v>3</v>
      </c>
      <c r="AP299" t="s">
        <v>3</v>
      </c>
      <c r="AQ299" t="s">
        <v>3</v>
      </c>
      <c r="AR299" t="s">
        <v>3</v>
      </c>
      <c r="AZ299" t="s">
        <v>3</v>
      </c>
      <c r="BB299" t="s">
        <v>3</v>
      </c>
      <c r="BC299" t="s">
        <v>3</v>
      </c>
      <c r="BD299" t="s">
        <v>3</v>
      </c>
      <c r="BE299" t="s">
        <v>3</v>
      </c>
      <c r="BF299" t="s">
        <v>3</v>
      </c>
      <c r="BG299" t="s">
        <v>3</v>
      </c>
      <c r="BH299" t="s">
        <v>3</v>
      </c>
      <c r="BI299" t="s">
        <v>3</v>
      </c>
      <c r="BJ299" t="s">
        <v>3</v>
      </c>
      <c r="BK299" t="s">
        <v>3</v>
      </c>
      <c r="BL299" t="s">
        <v>3</v>
      </c>
      <c r="BM299" t="s">
        <v>3</v>
      </c>
      <c r="BN299" t="s">
        <v>3</v>
      </c>
      <c r="BO299" t="s">
        <v>3</v>
      </c>
      <c r="BP299" t="s">
        <v>3</v>
      </c>
      <c r="BX299">
        <v>0</v>
      </c>
      <c r="CJ299">
        <v>0</v>
      </c>
    </row>
    <row r="301" spans="1:245" x14ac:dyDescent="0.2">
      <c r="A301">
        <v>52</v>
      </c>
      <c r="B301">
        <f t="shared" ref="B301:G301" si="155">B305</f>
        <v>1</v>
      </c>
      <c r="C301">
        <f t="shared" si="155"/>
        <v>4</v>
      </c>
      <c r="D301">
        <f t="shared" si="155"/>
        <v>299</v>
      </c>
      <c r="E301">
        <f t="shared" si="155"/>
        <v>0</v>
      </c>
      <c r="F301" t="str">
        <f t="shared" si="155"/>
        <v>Новый раздел</v>
      </c>
      <c r="G301" t="str">
        <f t="shared" si="155"/>
        <v>Помещение 116 Душ</v>
      </c>
      <c r="O301">
        <f t="shared" ref="O301:AT301" si="156">O305</f>
        <v>347.22</v>
      </c>
      <c r="P301">
        <f t="shared" si="156"/>
        <v>0</v>
      </c>
      <c r="Q301">
        <f t="shared" si="156"/>
        <v>0</v>
      </c>
      <c r="R301">
        <f t="shared" si="156"/>
        <v>0</v>
      </c>
      <c r="S301">
        <f t="shared" si="156"/>
        <v>347.22</v>
      </c>
      <c r="T301">
        <f t="shared" si="156"/>
        <v>0</v>
      </c>
      <c r="U301">
        <f t="shared" si="156"/>
        <v>0.53310000000000002</v>
      </c>
      <c r="V301">
        <f t="shared" si="156"/>
        <v>0</v>
      </c>
      <c r="W301">
        <f t="shared" si="156"/>
        <v>0</v>
      </c>
      <c r="X301">
        <f t="shared" si="156"/>
        <v>243.05</v>
      </c>
      <c r="Y301">
        <f t="shared" si="156"/>
        <v>34.72</v>
      </c>
      <c r="Z301">
        <f t="shared" si="156"/>
        <v>0</v>
      </c>
      <c r="AA301">
        <f t="shared" si="156"/>
        <v>0</v>
      </c>
      <c r="AB301">
        <f t="shared" si="156"/>
        <v>347.22</v>
      </c>
      <c r="AC301">
        <f t="shared" si="156"/>
        <v>0</v>
      </c>
      <c r="AD301">
        <f t="shared" si="156"/>
        <v>0</v>
      </c>
      <c r="AE301">
        <f t="shared" si="156"/>
        <v>0</v>
      </c>
      <c r="AF301">
        <f t="shared" si="156"/>
        <v>347.22</v>
      </c>
      <c r="AG301">
        <f t="shared" si="156"/>
        <v>0</v>
      </c>
      <c r="AH301">
        <f t="shared" si="156"/>
        <v>0.53310000000000002</v>
      </c>
      <c r="AI301">
        <f t="shared" si="156"/>
        <v>0</v>
      </c>
      <c r="AJ301">
        <f t="shared" si="156"/>
        <v>0</v>
      </c>
      <c r="AK301">
        <f t="shared" si="156"/>
        <v>243.05</v>
      </c>
      <c r="AL301">
        <f t="shared" si="156"/>
        <v>34.72</v>
      </c>
      <c r="AM301">
        <f t="shared" si="156"/>
        <v>0</v>
      </c>
      <c r="AN301">
        <f t="shared" si="156"/>
        <v>0</v>
      </c>
      <c r="AO301">
        <f t="shared" si="156"/>
        <v>0</v>
      </c>
      <c r="AP301">
        <f t="shared" si="156"/>
        <v>0</v>
      </c>
      <c r="AQ301">
        <f t="shared" si="156"/>
        <v>0</v>
      </c>
      <c r="AR301">
        <f t="shared" si="156"/>
        <v>624.99</v>
      </c>
      <c r="AS301">
        <f t="shared" si="156"/>
        <v>0</v>
      </c>
      <c r="AT301">
        <f t="shared" si="156"/>
        <v>0</v>
      </c>
      <c r="AU301">
        <f t="shared" ref="AU301:BZ301" si="157">AU305</f>
        <v>624.99</v>
      </c>
      <c r="AV301">
        <f t="shared" si="157"/>
        <v>0</v>
      </c>
      <c r="AW301">
        <f t="shared" si="157"/>
        <v>0</v>
      </c>
      <c r="AX301">
        <f t="shared" si="157"/>
        <v>0</v>
      </c>
      <c r="AY301">
        <f t="shared" si="157"/>
        <v>0</v>
      </c>
      <c r="AZ301">
        <f t="shared" si="157"/>
        <v>0</v>
      </c>
      <c r="BA301">
        <f t="shared" si="157"/>
        <v>0</v>
      </c>
      <c r="BB301">
        <f t="shared" si="157"/>
        <v>0</v>
      </c>
      <c r="BC301">
        <f t="shared" si="157"/>
        <v>0</v>
      </c>
      <c r="BD301">
        <f t="shared" si="157"/>
        <v>0</v>
      </c>
      <c r="BE301">
        <f t="shared" si="157"/>
        <v>0</v>
      </c>
      <c r="BF301">
        <f t="shared" si="157"/>
        <v>0</v>
      </c>
      <c r="BG301">
        <f t="shared" si="157"/>
        <v>0</v>
      </c>
      <c r="BH301">
        <f t="shared" si="157"/>
        <v>0</v>
      </c>
      <c r="BI301">
        <f t="shared" si="157"/>
        <v>0</v>
      </c>
      <c r="BJ301">
        <f t="shared" si="157"/>
        <v>0</v>
      </c>
      <c r="BK301">
        <f t="shared" si="157"/>
        <v>0</v>
      </c>
      <c r="BL301">
        <f t="shared" si="157"/>
        <v>0</v>
      </c>
      <c r="BM301">
        <f t="shared" si="157"/>
        <v>0</v>
      </c>
      <c r="BN301">
        <f t="shared" si="157"/>
        <v>0</v>
      </c>
      <c r="BO301">
        <f t="shared" si="157"/>
        <v>0</v>
      </c>
      <c r="BP301">
        <f t="shared" si="157"/>
        <v>0</v>
      </c>
      <c r="BQ301">
        <f t="shared" si="157"/>
        <v>0</v>
      </c>
      <c r="BR301">
        <f t="shared" si="157"/>
        <v>0</v>
      </c>
      <c r="BS301">
        <f t="shared" si="157"/>
        <v>0</v>
      </c>
      <c r="BT301">
        <f t="shared" si="157"/>
        <v>0</v>
      </c>
      <c r="BU301">
        <f t="shared" si="157"/>
        <v>0</v>
      </c>
      <c r="BV301">
        <f t="shared" si="157"/>
        <v>0</v>
      </c>
      <c r="BW301">
        <f t="shared" si="157"/>
        <v>0</v>
      </c>
      <c r="BX301">
        <f t="shared" si="157"/>
        <v>0</v>
      </c>
      <c r="BY301">
        <f t="shared" si="157"/>
        <v>0</v>
      </c>
      <c r="BZ301">
        <f t="shared" si="157"/>
        <v>0</v>
      </c>
      <c r="CA301">
        <f t="shared" ref="CA301:DF301" si="158">CA305</f>
        <v>624.99</v>
      </c>
      <c r="CB301">
        <f t="shared" si="158"/>
        <v>0</v>
      </c>
      <c r="CC301">
        <f t="shared" si="158"/>
        <v>0</v>
      </c>
      <c r="CD301">
        <f t="shared" si="158"/>
        <v>624.99</v>
      </c>
      <c r="CE301">
        <f t="shared" si="158"/>
        <v>0</v>
      </c>
      <c r="CF301">
        <f t="shared" si="158"/>
        <v>0</v>
      </c>
      <c r="CG301">
        <f t="shared" si="158"/>
        <v>0</v>
      </c>
      <c r="CH301">
        <f t="shared" si="158"/>
        <v>0</v>
      </c>
      <c r="CI301">
        <f t="shared" si="158"/>
        <v>0</v>
      </c>
      <c r="CJ301">
        <f t="shared" si="158"/>
        <v>0</v>
      </c>
      <c r="CK301">
        <f t="shared" si="158"/>
        <v>0</v>
      </c>
      <c r="CL301">
        <f t="shared" si="158"/>
        <v>0</v>
      </c>
      <c r="CM301">
        <f t="shared" si="158"/>
        <v>0</v>
      </c>
      <c r="CN301">
        <f t="shared" si="158"/>
        <v>0</v>
      </c>
      <c r="CO301">
        <f t="shared" si="158"/>
        <v>0</v>
      </c>
      <c r="CP301">
        <f t="shared" si="158"/>
        <v>0</v>
      </c>
      <c r="CQ301">
        <f t="shared" si="158"/>
        <v>0</v>
      </c>
      <c r="CR301">
        <f t="shared" si="158"/>
        <v>0</v>
      </c>
      <c r="CS301">
        <f t="shared" si="158"/>
        <v>0</v>
      </c>
      <c r="CT301">
        <f t="shared" si="158"/>
        <v>0</v>
      </c>
      <c r="CU301">
        <f t="shared" si="158"/>
        <v>0</v>
      </c>
      <c r="CV301">
        <f t="shared" si="158"/>
        <v>0</v>
      </c>
      <c r="CW301">
        <f t="shared" si="158"/>
        <v>0</v>
      </c>
      <c r="CX301">
        <f t="shared" si="158"/>
        <v>0</v>
      </c>
      <c r="CY301">
        <f t="shared" si="158"/>
        <v>0</v>
      </c>
      <c r="CZ301">
        <f t="shared" si="158"/>
        <v>0</v>
      </c>
      <c r="DA301">
        <f t="shared" si="158"/>
        <v>0</v>
      </c>
      <c r="DB301">
        <f t="shared" si="158"/>
        <v>0</v>
      </c>
      <c r="DC301">
        <f t="shared" si="158"/>
        <v>0</v>
      </c>
      <c r="DD301">
        <f t="shared" si="158"/>
        <v>0</v>
      </c>
      <c r="DE301">
        <f t="shared" si="158"/>
        <v>0</v>
      </c>
      <c r="DF301">
        <f t="shared" si="158"/>
        <v>0</v>
      </c>
      <c r="DG301">
        <f t="shared" ref="DG301:EL301" si="159">DG305</f>
        <v>0</v>
      </c>
      <c r="DH301">
        <f t="shared" si="159"/>
        <v>0</v>
      </c>
      <c r="DI301">
        <f t="shared" si="159"/>
        <v>0</v>
      </c>
      <c r="DJ301">
        <f t="shared" si="159"/>
        <v>0</v>
      </c>
      <c r="DK301">
        <f t="shared" si="159"/>
        <v>0</v>
      </c>
      <c r="DL301">
        <f t="shared" si="159"/>
        <v>0</v>
      </c>
      <c r="DM301">
        <f t="shared" si="159"/>
        <v>0</v>
      </c>
      <c r="DN301">
        <f t="shared" si="159"/>
        <v>0</v>
      </c>
      <c r="DO301">
        <f t="shared" si="159"/>
        <v>0</v>
      </c>
      <c r="DP301">
        <f t="shared" si="159"/>
        <v>0</v>
      </c>
      <c r="DQ301">
        <f t="shared" si="159"/>
        <v>0</v>
      </c>
      <c r="DR301">
        <f t="shared" si="159"/>
        <v>0</v>
      </c>
      <c r="DS301">
        <f t="shared" si="159"/>
        <v>0</v>
      </c>
      <c r="DT301">
        <f t="shared" si="159"/>
        <v>0</v>
      </c>
      <c r="DU301">
        <f t="shared" si="159"/>
        <v>0</v>
      </c>
      <c r="DV301">
        <f t="shared" si="159"/>
        <v>0</v>
      </c>
      <c r="DW301">
        <f t="shared" si="159"/>
        <v>0</v>
      </c>
      <c r="DX301">
        <f t="shared" si="159"/>
        <v>0</v>
      </c>
      <c r="DY301">
        <f t="shared" si="159"/>
        <v>0</v>
      </c>
      <c r="DZ301">
        <f t="shared" si="159"/>
        <v>0</v>
      </c>
      <c r="EA301">
        <f t="shared" si="159"/>
        <v>0</v>
      </c>
      <c r="EB301">
        <f t="shared" si="159"/>
        <v>0</v>
      </c>
      <c r="EC301">
        <f t="shared" si="159"/>
        <v>0</v>
      </c>
      <c r="ED301">
        <f t="shared" si="159"/>
        <v>0</v>
      </c>
      <c r="EE301">
        <f t="shared" si="159"/>
        <v>0</v>
      </c>
      <c r="EF301">
        <f t="shared" si="159"/>
        <v>0</v>
      </c>
      <c r="EG301">
        <f t="shared" si="159"/>
        <v>0</v>
      </c>
      <c r="EH301">
        <f t="shared" si="159"/>
        <v>0</v>
      </c>
      <c r="EI301">
        <f t="shared" si="159"/>
        <v>0</v>
      </c>
      <c r="EJ301">
        <f t="shared" si="159"/>
        <v>0</v>
      </c>
      <c r="EK301">
        <f t="shared" si="159"/>
        <v>0</v>
      </c>
      <c r="EL301">
        <f t="shared" si="159"/>
        <v>0</v>
      </c>
      <c r="EM301">
        <f t="shared" ref="EM301:FR301" si="160">EM305</f>
        <v>0</v>
      </c>
      <c r="EN301">
        <f t="shared" si="160"/>
        <v>0</v>
      </c>
      <c r="EO301">
        <f t="shared" si="160"/>
        <v>0</v>
      </c>
      <c r="EP301">
        <f t="shared" si="160"/>
        <v>0</v>
      </c>
      <c r="EQ301">
        <f t="shared" si="160"/>
        <v>0</v>
      </c>
      <c r="ER301">
        <f t="shared" si="160"/>
        <v>0</v>
      </c>
      <c r="ES301">
        <f t="shared" si="160"/>
        <v>0</v>
      </c>
      <c r="ET301">
        <f t="shared" si="160"/>
        <v>0</v>
      </c>
      <c r="EU301">
        <f t="shared" si="160"/>
        <v>0</v>
      </c>
      <c r="EV301">
        <f t="shared" si="160"/>
        <v>0</v>
      </c>
      <c r="EW301">
        <f t="shared" si="160"/>
        <v>0</v>
      </c>
      <c r="EX301">
        <f t="shared" si="160"/>
        <v>0</v>
      </c>
      <c r="EY301">
        <f t="shared" si="160"/>
        <v>0</v>
      </c>
      <c r="EZ301">
        <f t="shared" si="160"/>
        <v>0</v>
      </c>
      <c r="FA301">
        <f t="shared" si="160"/>
        <v>0</v>
      </c>
      <c r="FB301">
        <f t="shared" si="160"/>
        <v>0</v>
      </c>
      <c r="FC301">
        <f t="shared" si="160"/>
        <v>0</v>
      </c>
      <c r="FD301">
        <f t="shared" si="160"/>
        <v>0</v>
      </c>
      <c r="FE301">
        <f t="shared" si="160"/>
        <v>0</v>
      </c>
      <c r="FF301">
        <f t="shared" si="160"/>
        <v>0</v>
      </c>
      <c r="FG301">
        <f t="shared" si="160"/>
        <v>0</v>
      </c>
      <c r="FH301">
        <f t="shared" si="160"/>
        <v>0</v>
      </c>
      <c r="FI301">
        <f t="shared" si="160"/>
        <v>0</v>
      </c>
      <c r="FJ301">
        <f t="shared" si="160"/>
        <v>0</v>
      </c>
      <c r="FK301">
        <f t="shared" si="160"/>
        <v>0</v>
      </c>
      <c r="FL301">
        <f t="shared" si="160"/>
        <v>0</v>
      </c>
      <c r="FM301">
        <f t="shared" si="160"/>
        <v>0</v>
      </c>
      <c r="FN301">
        <f t="shared" si="160"/>
        <v>0</v>
      </c>
      <c r="FO301">
        <f t="shared" si="160"/>
        <v>0</v>
      </c>
      <c r="FP301">
        <f t="shared" si="160"/>
        <v>0</v>
      </c>
      <c r="FQ301">
        <f t="shared" si="160"/>
        <v>0</v>
      </c>
      <c r="FR301">
        <f t="shared" si="160"/>
        <v>0</v>
      </c>
      <c r="FS301">
        <f t="shared" ref="FS301:GX301" si="161">FS305</f>
        <v>0</v>
      </c>
      <c r="FT301">
        <f t="shared" si="161"/>
        <v>0</v>
      </c>
      <c r="FU301">
        <f t="shared" si="161"/>
        <v>0</v>
      </c>
      <c r="FV301">
        <f t="shared" si="161"/>
        <v>0</v>
      </c>
      <c r="FW301">
        <f t="shared" si="161"/>
        <v>0</v>
      </c>
      <c r="FX301">
        <f t="shared" si="161"/>
        <v>0</v>
      </c>
      <c r="FY301">
        <f t="shared" si="161"/>
        <v>0</v>
      </c>
      <c r="FZ301">
        <f t="shared" si="161"/>
        <v>0</v>
      </c>
      <c r="GA301">
        <f t="shared" si="161"/>
        <v>0</v>
      </c>
      <c r="GB301">
        <f t="shared" si="161"/>
        <v>0</v>
      </c>
      <c r="GC301">
        <f t="shared" si="161"/>
        <v>0</v>
      </c>
      <c r="GD301">
        <f t="shared" si="161"/>
        <v>0</v>
      </c>
      <c r="GE301">
        <f t="shared" si="161"/>
        <v>0</v>
      </c>
      <c r="GF301">
        <f t="shared" si="161"/>
        <v>0</v>
      </c>
      <c r="GG301">
        <f t="shared" si="161"/>
        <v>0</v>
      </c>
      <c r="GH301">
        <f t="shared" si="161"/>
        <v>0</v>
      </c>
      <c r="GI301">
        <f t="shared" si="161"/>
        <v>0</v>
      </c>
      <c r="GJ301">
        <f t="shared" si="161"/>
        <v>0</v>
      </c>
      <c r="GK301">
        <f t="shared" si="161"/>
        <v>0</v>
      </c>
      <c r="GL301">
        <f t="shared" si="161"/>
        <v>0</v>
      </c>
      <c r="GM301">
        <f t="shared" si="161"/>
        <v>0</v>
      </c>
      <c r="GN301">
        <f t="shared" si="161"/>
        <v>0</v>
      </c>
      <c r="GO301">
        <f t="shared" si="161"/>
        <v>0</v>
      </c>
      <c r="GP301">
        <f t="shared" si="161"/>
        <v>0</v>
      </c>
      <c r="GQ301">
        <f t="shared" si="161"/>
        <v>0</v>
      </c>
      <c r="GR301">
        <f t="shared" si="161"/>
        <v>0</v>
      </c>
      <c r="GS301">
        <f t="shared" si="161"/>
        <v>0</v>
      </c>
      <c r="GT301">
        <f t="shared" si="161"/>
        <v>0</v>
      </c>
      <c r="GU301">
        <f t="shared" si="161"/>
        <v>0</v>
      </c>
      <c r="GV301">
        <f t="shared" si="161"/>
        <v>0</v>
      </c>
      <c r="GW301">
        <f t="shared" si="161"/>
        <v>0</v>
      </c>
      <c r="GX301">
        <f t="shared" si="161"/>
        <v>0</v>
      </c>
    </row>
    <row r="303" spans="1:245" x14ac:dyDescent="0.2">
      <c r="A303">
        <v>17</v>
      </c>
      <c r="B303">
        <v>1</v>
      </c>
      <c r="C303">
        <f>ROW(SmtRes!A92)</f>
        <v>92</v>
      </c>
      <c r="D303">
        <f>ROW(EtalonRes!A92)</f>
        <v>92</v>
      </c>
      <c r="E303" t="s">
        <v>158</v>
      </c>
      <c r="F303" t="s">
        <v>62</v>
      </c>
      <c r="G303" t="s">
        <v>63</v>
      </c>
      <c r="H303" t="s">
        <v>64</v>
      </c>
      <c r="I303">
        <f>ROUND(3/100,9)</f>
        <v>0.03</v>
      </c>
      <c r="J303">
        <v>0</v>
      </c>
      <c r="K303">
        <f>ROUND(3/100,9)</f>
        <v>0.03</v>
      </c>
      <c r="O303">
        <f>ROUND(CP303,2)</f>
        <v>347.22</v>
      </c>
      <c r="P303">
        <f>ROUND(CQ303*I303,2)</f>
        <v>0</v>
      </c>
      <c r="Q303">
        <f>ROUND(CR303*I303,2)</f>
        <v>0</v>
      </c>
      <c r="R303">
        <f>ROUND(CS303*I303,2)</f>
        <v>0</v>
      </c>
      <c r="S303">
        <f>ROUND(CT303*I303,2)</f>
        <v>347.22</v>
      </c>
      <c r="T303">
        <f>ROUND(CU303*I303,2)</f>
        <v>0</v>
      </c>
      <c r="U303">
        <f>CV303*I303</f>
        <v>0.53310000000000002</v>
      </c>
      <c r="V303">
        <f>CW303*I303</f>
        <v>0</v>
      </c>
      <c r="W303">
        <f>ROUND(CX303*I303,2)</f>
        <v>0</v>
      </c>
      <c r="X303">
        <f>ROUND(CY303,2)</f>
        <v>243.05</v>
      </c>
      <c r="Y303">
        <f>ROUND(CZ303,2)</f>
        <v>34.72</v>
      </c>
      <c r="AA303">
        <v>35364244</v>
      </c>
      <c r="AB303">
        <f>ROUND((AC303+AD303+AF303),6)</f>
        <v>11574.13</v>
      </c>
      <c r="AC303">
        <f>ROUND((ES303),6)</f>
        <v>0</v>
      </c>
      <c r="AD303">
        <f>ROUND((((ET303)-(EU303))+AE303),6)</f>
        <v>0</v>
      </c>
      <c r="AE303">
        <f>ROUND((EU303),6)</f>
        <v>0</v>
      </c>
      <c r="AF303">
        <f>ROUND((EV303),6)</f>
        <v>11574.13</v>
      </c>
      <c r="AG303">
        <f>ROUND((AP303),6)</f>
        <v>0</v>
      </c>
      <c r="AH303">
        <f>(EW303)</f>
        <v>17.77</v>
      </c>
      <c r="AI303">
        <f>(EX303)</f>
        <v>0</v>
      </c>
      <c r="AJ303">
        <f>(AS303)</f>
        <v>0</v>
      </c>
      <c r="AK303">
        <v>11574.13</v>
      </c>
      <c r="AL303">
        <v>0</v>
      </c>
      <c r="AM303">
        <v>0</v>
      </c>
      <c r="AN303">
        <v>0</v>
      </c>
      <c r="AO303">
        <v>11574.13</v>
      </c>
      <c r="AP303">
        <v>0</v>
      </c>
      <c r="AQ303">
        <v>17.77</v>
      </c>
      <c r="AR303">
        <v>0</v>
      </c>
      <c r="AS303">
        <v>0</v>
      </c>
      <c r="AT303">
        <v>70</v>
      </c>
      <c r="AU303">
        <v>10</v>
      </c>
      <c r="AV303">
        <v>1</v>
      </c>
      <c r="AW303">
        <v>1</v>
      </c>
      <c r="AZ303">
        <v>1</v>
      </c>
      <c r="BA303">
        <v>1</v>
      </c>
      <c r="BB303">
        <v>1</v>
      </c>
      <c r="BC303">
        <v>1</v>
      </c>
      <c r="BD303" t="s">
        <v>3</v>
      </c>
      <c r="BE303" t="s">
        <v>3</v>
      </c>
      <c r="BF303" t="s">
        <v>3</v>
      </c>
      <c r="BG303" t="s">
        <v>3</v>
      </c>
      <c r="BH303">
        <v>0</v>
      </c>
      <c r="BI303">
        <v>4</v>
      </c>
      <c r="BJ303" t="s">
        <v>65</v>
      </c>
      <c r="BM303">
        <v>0</v>
      </c>
      <c r="BN303">
        <v>0</v>
      </c>
      <c r="BO303" t="s">
        <v>3</v>
      </c>
      <c r="BP303">
        <v>0</v>
      </c>
      <c r="BQ303">
        <v>1</v>
      </c>
      <c r="BR303">
        <v>0</v>
      </c>
      <c r="BS303">
        <v>1</v>
      </c>
      <c r="BT303">
        <v>1</v>
      </c>
      <c r="BU303">
        <v>1</v>
      </c>
      <c r="BV303">
        <v>1</v>
      </c>
      <c r="BW303">
        <v>1</v>
      </c>
      <c r="BX303">
        <v>1</v>
      </c>
      <c r="BY303" t="s">
        <v>3</v>
      </c>
      <c r="BZ303">
        <v>70</v>
      </c>
      <c r="CA303">
        <v>10</v>
      </c>
      <c r="CB303" t="s">
        <v>3</v>
      </c>
      <c r="CE303">
        <v>0</v>
      </c>
      <c r="CF303">
        <v>0</v>
      </c>
      <c r="CG303">
        <v>0</v>
      </c>
      <c r="CM303">
        <v>0</v>
      </c>
      <c r="CN303" t="s">
        <v>3</v>
      </c>
      <c r="CO303">
        <v>0</v>
      </c>
      <c r="CP303">
        <f>(P303+Q303+S303)</f>
        <v>347.22</v>
      </c>
      <c r="CQ303">
        <f>(AC303*BC303*AW303)</f>
        <v>0</v>
      </c>
      <c r="CR303">
        <f>((((ET303)*BB303-(EU303)*BS303)+AE303*BS303)*AV303)</f>
        <v>0</v>
      </c>
      <c r="CS303">
        <f>(AE303*BS303*AV303)</f>
        <v>0</v>
      </c>
      <c r="CT303">
        <f>(AF303*BA303*AV303)</f>
        <v>11574.13</v>
      </c>
      <c r="CU303">
        <f>AG303</f>
        <v>0</v>
      </c>
      <c r="CV303">
        <f>(AH303*AV303)</f>
        <v>17.77</v>
      </c>
      <c r="CW303">
        <f>AI303</f>
        <v>0</v>
      </c>
      <c r="CX303">
        <f>AJ303</f>
        <v>0</v>
      </c>
      <c r="CY303">
        <f>((S303*BZ303)/100)</f>
        <v>243.054</v>
      </c>
      <c r="CZ303">
        <f>((S303*CA303)/100)</f>
        <v>34.722000000000001</v>
      </c>
      <c r="DC303" t="s">
        <v>3</v>
      </c>
      <c r="DD303" t="s">
        <v>3</v>
      </c>
      <c r="DE303" t="s">
        <v>3</v>
      </c>
      <c r="DF303" t="s">
        <v>3</v>
      </c>
      <c r="DG303" t="s">
        <v>3</v>
      </c>
      <c r="DH303" t="s">
        <v>3</v>
      </c>
      <c r="DI303" t="s">
        <v>3</v>
      </c>
      <c r="DJ303" t="s">
        <v>3</v>
      </c>
      <c r="DK303" t="s">
        <v>3</v>
      </c>
      <c r="DL303" t="s">
        <v>3</v>
      </c>
      <c r="DM303" t="s">
        <v>3</v>
      </c>
      <c r="DN303">
        <v>0</v>
      </c>
      <c r="DO303">
        <v>0</v>
      </c>
      <c r="DP303">
        <v>1</v>
      </c>
      <c r="DQ303">
        <v>1</v>
      </c>
      <c r="DU303">
        <v>1013</v>
      </c>
      <c r="DV303" t="s">
        <v>64</v>
      </c>
      <c r="DW303" t="s">
        <v>64</v>
      </c>
      <c r="DX303">
        <v>1</v>
      </c>
      <c r="DZ303" t="s">
        <v>3</v>
      </c>
      <c r="EA303" t="s">
        <v>3</v>
      </c>
      <c r="EB303" t="s">
        <v>3</v>
      </c>
      <c r="EC303" t="s">
        <v>3</v>
      </c>
      <c r="EE303">
        <v>35096056</v>
      </c>
      <c r="EF303">
        <v>1</v>
      </c>
      <c r="EG303" t="s">
        <v>20</v>
      </c>
      <c r="EH303">
        <v>0</v>
      </c>
      <c r="EI303" t="s">
        <v>3</v>
      </c>
      <c r="EJ303">
        <v>4</v>
      </c>
      <c r="EK303">
        <v>0</v>
      </c>
      <c r="EL303" t="s">
        <v>21</v>
      </c>
      <c r="EM303" t="s">
        <v>22</v>
      </c>
      <c r="EO303" t="s">
        <v>3</v>
      </c>
      <c r="EQ303">
        <v>0</v>
      </c>
      <c r="ER303">
        <v>11574.13</v>
      </c>
      <c r="ES303">
        <v>0</v>
      </c>
      <c r="ET303">
        <v>0</v>
      </c>
      <c r="EU303">
        <v>0</v>
      </c>
      <c r="EV303">
        <v>11574.13</v>
      </c>
      <c r="EW303">
        <v>17.77</v>
      </c>
      <c r="EX303">
        <v>0</v>
      </c>
      <c r="EY303">
        <v>0</v>
      </c>
      <c r="FQ303">
        <v>0</v>
      </c>
      <c r="FR303">
        <v>0</v>
      </c>
      <c r="FS303">
        <v>0</v>
      </c>
      <c r="FX303">
        <v>70</v>
      </c>
      <c r="FY303">
        <v>10</v>
      </c>
      <c r="GA303" t="s">
        <v>3</v>
      </c>
      <c r="GD303">
        <v>0</v>
      </c>
      <c r="GF303">
        <v>407535083</v>
      </c>
      <c r="GG303">
        <v>2</v>
      </c>
      <c r="GH303">
        <v>1</v>
      </c>
      <c r="GI303">
        <v>-2</v>
      </c>
      <c r="GJ303">
        <v>0</v>
      </c>
      <c r="GK303">
        <f>ROUND(R303*(R12)/100,2)</f>
        <v>0</v>
      </c>
      <c r="GL303">
        <f>ROUND(IF(AND(BH303=3,BI303=3,FS303&lt;&gt;0),P303,0),2)</f>
        <v>0</v>
      </c>
      <c r="GM303">
        <f>ROUND(O303+X303+Y303+GK303,2)+GX303</f>
        <v>624.99</v>
      </c>
      <c r="GN303">
        <f>IF(OR(BI303=0,BI303=1),GM303-GX303,0)</f>
        <v>0</v>
      </c>
      <c r="GO303">
        <f>IF(BI303=2,GM303-GX303,0)</f>
        <v>0</v>
      </c>
      <c r="GP303">
        <f>IF(BI303=4,GM303-GX303,0)</f>
        <v>624.99</v>
      </c>
      <c r="GR303">
        <v>0</v>
      </c>
      <c r="GS303">
        <v>3</v>
      </c>
      <c r="GT303">
        <v>0</v>
      </c>
      <c r="GU303" t="s">
        <v>3</v>
      </c>
      <c r="GV303">
        <f>ROUND((GT303),6)</f>
        <v>0</v>
      </c>
      <c r="GW303">
        <v>1</v>
      </c>
      <c r="GX303">
        <f>ROUND(HC303*I303,2)</f>
        <v>0</v>
      </c>
      <c r="HA303">
        <v>0</v>
      </c>
      <c r="HB303">
        <v>0</v>
      </c>
      <c r="HC303">
        <f>GV303*GW303</f>
        <v>0</v>
      </c>
      <c r="HE303" t="s">
        <v>3</v>
      </c>
      <c r="HF303" t="s">
        <v>3</v>
      </c>
      <c r="HM303" t="s">
        <v>3</v>
      </c>
      <c r="HN303" t="s">
        <v>3</v>
      </c>
      <c r="HO303" t="s">
        <v>3</v>
      </c>
      <c r="HP303" t="s">
        <v>3</v>
      </c>
      <c r="HQ303" t="s">
        <v>3</v>
      </c>
      <c r="HS303">
        <v>0</v>
      </c>
      <c r="IK303">
        <v>0</v>
      </c>
    </row>
    <row r="305" spans="1:206" x14ac:dyDescent="0.2">
      <c r="A305">
        <v>51</v>
      </c>
      <c r="B305">
        <f>B299</f>
        <v>1</v>
      </c>
      <c r="C305">
        <f>A299</f>
        <v>4</v>
      </c>
      <c r="D305">
        <f>ROW(A299)</f>
        <v>299</v>
      </c>
      <c r="F305" t="str">
        <f>IF(F299&lt;&gt;"",F299,"")</f>
        <v>Новый раздел</v>
      </c>
      <c r="G305" t="str">
        <f>IF(G299&lt;&gt;"",G299,"")</f>
        <v>Помещение 116 Душ</v>
      </c>
      <c r="H305">
        <v>0</v>
      </c>
      <c r="O305">
        <f t="shared" ref="O305:T305" si="162">ROUND(AB305,2)</f>
        <v>347.22</v>
      </c>
      <c r="P305">
        <f t="shared" si="162"/>
        <v>0</v>
      </c>
      <c r="Q305">
        <f t="shared" si="162"/>
        <v>0</v>
      </c>
      <c r="R305">
        <f t="shared" si="162"/>
        <v>0</v>
      </c>
      <c r="S305">
        <f t="shared" si="162"/>
        <v>347.22</v>
      </c>
      <c r="T305">
        <f t="shared" si="162"/>
        <v>0</v>
      </c>
      <c r="U305">
        <f>AH305</f>
        <v>0.53310000000000002</v>
      </c>
      <c r="V305">
        <f>AI305</f>
        <v>0</v>
      </c>
      <c r="W305">
        <f>ROUND(AJ305,2)</f>
        <v>0</v>
      </c>
      <c r="X305">
        <f>ROUND(AK305,2)</f>
        <v>243.05</v>
      </c>
      <c r="Y305">
        <f>ROUND(AL305,2)</f>
        <v>34.72</v>
      </c>
      <c r="AB305">
        <f>ROUND(SUMIF(AA303:AA303,"=35364244",O303:O303),2)</f>
        <v>347.22</v>
      </c>
      <c r="AC305">
        <f>ROUND(SUMIF(AA303:AA303,"=35364244",P303:P303),2)</f>
        <v>0</v>
      </c>
      <c r="AD305">
        <f>ROUND(SUMIF(AA303:AA303,"=35364244",Q303:Q303),2)</f>
        <v>0</v>
      </c>
      <c r="AE305">
        <f>ROUND(SUMIF(AA303:AA303,"=35364244",R303:R303),2)</f>
        <v>0</v>
      </c>
      <c r="AF305">
        <f>ROUND(SUMIF(AA303:AA303,"=35364244",S303:S303),2)</f>
        <v>347.22</v>
      </c>
      <c r="AG305">
        <f>ROUND(SUMIF(AA303:AA303,"=35364244",T303:T303),2)</f>
        <v>0</v>
      </c>
      <c r="AH305">
        <f>SUMIF(AA303:AA303,"=35364244",U303:U303)</f>
        <v>0.53310000000000002</v>
      </c>
      <c r="AI305">
        <f>SUMIF(AA303:AA303,"=35364244",V303:V303)</f>
        <v>0</v>
      </c>
      <c r="AJ305">
        <f>ROUND(SUMIF(AA303:AA303,"=35364244",W303:W303),2)</f>
        <v>0</v>
      </c>
      <c r="AK305">
        <f>ROUND(SUMIF(AA303:AA303,"=35364244",X303:X303),2)</f>
        <v>243.05</v>
      </c>
      <c r="AL305">
        <f>ROUND(SUMIF(AA303:AA303,"=35364244",Y303:Y303),2)</f>
        <v>34.72</v>
      </c>
      <c r="AO305">
        <f t="shared" ref="AO305:BD305" si="163">ROUND(BX305,2)</f>
        <v>0</v>
      </c>
      <c r="AP305">
        <f t="shared" si="163"/>
        <v>0</v>
      </c>
      <c r="AQ305">
        <f t="shared" si="163"/>
        <v>0</v>
      </c>
      <c r="AR305">
        <f t="shared" si="163"/>
        <v>624.99</v>
      </c>
      <c r="AS305">
        <f t="shared" si="163"/>
        <v>0</v>
      </c>
      <c r="AT305">
        <f t="shared" si="163"/>
        <v>0</v>
      </c>
      <c r="AU305">
        <f t="shared" si="163"/>
        <v>624.99</v>
      </c>
      <c r="AV305">
        <f t="shared" si="163"/>
        <v>0</v>
      </c>
      <c r="AW305">
        <f t="shared" si="163"/>
        <v>0</v>
      </c>
      <c r="AX305">
        <f t="shared" si="163"/>
        <v>0</v>
      </c>
      <c r="AY305">
        <f t="shared" si="163"/>
        <v>0</v>
      </c>
      <c r="AZ305">
        <f t="shared" si="163"/>
        <v>0</v>
      </c>
      <c r="BA305">
        <f t="shared" si="163"/>
        <v>0</v>
      </c>
      <c r="BB305">
        <f t="shared" si="163"/>
        <v>0</v>
      </c>
      <c r="BC305">
        <f t="shared" si="163"/>
        <v>0</v>
      </c>
      <c r="BD305">
        <f t="shared" si="163"/>
        <v>0</v>
      </c>
      <c r="BX305">
        <f>ROUND(SUMIF(AA303:AA303,"=35364244",FQ303:FQ303),2)</f>
        <v>0</v>
      </c>
      <c r="BY305">
        <f>ROUND(SUMIF(AA303:AA303,"=35364244",FR303:FR303),2)</f>
        <v>0</v>
      </c>
      <c r="BZ305">
        <f>ROUND(SUMIF(AA303:AA303,"=35364244",GL303:GL303),2)</f>
        <v>0</v>
      </c>
      <c r="CA305">
        <f>ROUND(SUMIF(AA303:AA303,"=35364244",GM303:GM303),2)</f>
        <v>624.99</v>
      </c>
      <c r="CB305">
        <f>ROUND(SUMIF(AA303:AA303,"=35364244",GN303:GN303),2)</f>
        <v>0</v>
      </c>
      <c r="CC305">
        <f>ROUND(SUMIF(AA303:AA303,"=35364244",GO303:GO303),2)</f>
        <v>0</v>
      </c>
      <c r="CD305">
        <f>ROUND(SUMIF(AA303:AA303,"=35364244",GP303:GP303),2)</f>
        <v>624.99</v>
      </c>
      <c r="CE305">
        <f>AC305-BX305</f>
        <v>0</v>
      </c>
      <c r="CF305">
        <f>AC305-BY305</f>
        <v>0</v>
      </c>
      <c r="CG305">
        <f>BX305-BZ305</f>
        <v>0</v>
      </c>
      <c r="CH305">
        <f>AC305-BX305-BY305+BZ305</f>
        <v>0</v>
      </c>
      <c r="CI305">
        <f>BY305-BZ305</f>
        <v>0</v>
      </c>
      <c r="CJ305">
        <f>ROUND(SUMIF(AA303:AA303,"=35364244",GX303:GX303),2)</f>
        <v>0</v>
      </c>
      <c r="CK305">
        <f>ROUND(SUMIF(AA303:AA303,"=35364244",GY303:GY303),2)</f>
        <v>0</v>
      </c>
      <c r="CL305">
        <f>ROUND(SUMIF(AA303:AA303,"=35364244",GZ303:GZ303),2)</f>
        <v>0</v>
      </c>
      <c r="CM305">
        <f>ROUND(SUMIF(AA303:AA303,"=35364244",HD303:HD303),2)</f>
        <v>0</v>
      </c>
      <c r="GX305">
        <v>0</v>
      </c>
    </row>
    <row r="307" spans="1:206" x14ac:dyDescent="0.2">
      <c r="A307">
        <v>50</v>
      </c>
      <c r="B307">
        <v>0</v>
      </c>
      <c r="C307">
        <v>0</v>
      </c>
      <c r="D307">
        <v>1</v>
      </c>
      <c r="E307">
        <v>201</v>
      </c>
      <c r="F307">
        <f>ROUND(Source!O305,O307)</f>
        <v>347.22</v>
      </c>
      <c r="G307" t="s">
        <v>66</v>
      </c>
      <c r="H307" t="s">
        <v>67</v>
      </c>
      <c r="K307">
        <v>201</v>
      </c>
      <c r="L307">
        <v>1</v>
      </c>
      <c r="M307">
        <v>3</v>
      </c>
      <c r="N307" t="s">
        <v>3</v>
      </c>
      <c r="O307">
        <v>2</v>
      </c>
      <c r="W307">
        <v>347.22</v>
      </c>
      <c r="X307">
        <v>1</v>
      </c>
      <c r="Y307">
        <v>347.22</v>
      </c>
    </row>
    <row r="308" spans="1:206" x14ac:dyDescent="0.2">
      <c r="A308">
        <v>50</v>
      </c>
      <c r="B308">
        <v>0</v>
      </c>
      <c r="C308">
        <v>0</v>
      </c>
      <c r="D308">
        <v>1</v>
      </c>
      <c r="E308">
        <v>202</v>
      </c>
      <c r="F308">
        <f>ROUND(Source!P305,O308)</f>
        <v>0</v>
      </c>
      <c r="G308" t="s">
        <v>68</v>
      </c>
      <c r="H308" t="s">
        <v>69</v>
      </c>
      <c r="K308">
        <v>202</v>
      </c>
      <c r="L308">
        <v>2</v>
      </c>
      <c r="M308">
        <v>3</v>
      </c>
      <c r="N308" t="s">
        <v>3</v>
      </c>
      <c r="O308">
        <v>2</v>
      </c>
      <c r="W308">
        <v>0</v>
      </c>
      <c r="X308">
        <v>1</v>
      </c>
      <c r="Y308">
        <v>0</v>
      </c>
    </row>
    <row r="309" spans="1:206" x14ac:dyDescent="0.2">
      <c r="A309">
        <v>50</v>
      </c>
      <c r="B309">
        <v>0</v>
      </c>
      <c r="C309">
        <v>0</v>
      </c>
      <c r="D309">
        <v>1</v>
      </c>
      <c r="E309">
        <v>222</v>
      </c>
      <c r="F309">
        <f>ROUND(Source!AO305,O309)</f>
        <v>0</v>
      </c>
      <c r="G309" t="s">
        <v>70</v>
      </c>
      <c r="H309" t="s">
        <v>71</v>
      </c>
      <c r="K309">
        <v>222</v>
      </c>
      <c r="L309">
        <v>3</v>
      </c>
      <c r="M309">
        <v>3</v>
      </c>
      <c r="N309" t="s">
        <v>3</v>
      </c>
      <c r="O309">
        <v>2</v>
      </c>
      <c r="W309">
        <v>0</v>
      </c>
      <c r="X309">
        <v>1</v>
      </c>
      <c r="Y309">
        <v>0</v>
      </c>
    </row>
    <row r="310" spans="1:206" x14ac:dyDescent="0.2">
      <c r="A310">
        <v>50</v>
      </c>
      <c r="B310">
        <v>0</v>
      </c>
      <c r="C310">
        <v>0</v>
      </c>
      <c r="D310">
        <v>1</v>
      </c>
      <c r="E310">
        <v>225</v>
      </c>
      <c r="F310">
        <f>ROUND(Source!AV305,O310)</f>
        <v>0</v>
      </c>
      <c r="G310" t="s">
        <v>72</v>
      </c>
      <c r="H310" t="s">
        <v>73</v>
      </c>
      <c r="K310">
        <v>225</v>
      </c>
      <c r="L310">
        <v>4</v>
      </c>
      <c r="M310">
        <v>3</v>
      </c>
      <c r="N310" t="s">
        <v>3</v>
      </c>
      <c r="O310">
        <v>2</v>
      </c>
      <c r="W310">
        <v>0</v>
      </c>
      <c r="X310">
        <v>1</v>
      </c>
      <c r="Y310">
        <v>0</v>
      </c>
    </row>
    <row r="311" spans="1:206" x14ac:dyDescent="0.2">
      <c r="A311">
        <v>50</v>
      </c>
      <c r="B311">
        <v>0</v>
      </c>
      <c r="C311">
        <v>0</v>
      </c>
      <c r="D311">
        <v>1</v>
      </c>
      <c r="E311">
        <v>226</v>
      </c>
      <c r="F311">
        <f>ROUND(Source!AW305,O311)</f>
        <v>0</v>
      </c>
      <c r="G311" t="s">
        <v>74</v>
      </c>
      <c r="H311" t="s">
        <v>75</v>
      </c>
      <c r="K311">
        <v>226</v>
      </c>
      <c r="L311">
        <v>5</v>
      </c>
      <c r="M311">
        <v>3</v>
      </c>
      <c r="N311" t="s">
        <v>3</v>
      </c>
      <c r="O311">
        <v>2</v>
      </c>
      <c r="W311">
        <v>0</v>
      </c>
      <c r="X311">
        <v>1</v>
      </c>
      <c r="Y311">
        <v>0</v>
      </c>
    </row>
    <row r="312" spans="1:206" x14ac:dyDescent="0.2">
      <c r="A312">
        <v>50</v>
      </c>
      <c r="B312">
        <v>0</v>
      </c>
      <c r="C312">
        <v>0</v>
      </c>
      <c r="D312">
        <v>1</v>
      </c>
      <c r="E312">
        <v>227</v>
      </c>
      <c r="F312">
        <f>ROUND(Source!AX305,O312)</f>
        <v>0</v>
      </c>
      <c r="G312" t="s">
        <v>76</v>
      </c>
      <c r="H312" t="s">
        <v>77</v>
      </c>
      <c r="K312">
        <v>227</v>
      </c>
      <c r="L312">
        <v>6</v>
      </c>
      <c r="M312">
        <v>3</v>
      </c>
      <c r="N312" t="s">
        <v>3</v>
      </c>
      <c r="O312">
        <v>2</v>
      </c>
      <c r="W312">
        <v>0</v>
      </c>
      <c r="X312">
        <v>1</v>
      </c>
      <c r="Y312">
        <v>0</v>
      </c>
    </row>
    <row r="313" spans="1:206" x14ac:dyDescent="0.2">
      <c r="A313">
        <v>50</v>
      </c>
      <c r="B313">
        <v>0</v>
      </c>
      <c r="C313">
        <v>0</v>
      </c>
      <c r="D313">
        <v>1</v>
      </c>
      <c r="E313">
        <v>228</v>
      </c>
      <c r="F313">
        <f>ROUND(Source!AY305,O313)</f>
        <v>0</v>
      </c>
      <c r="G313" t="s">
        <v>78</v>
      </c>
      <c r="H313" t="s">
        <v>79</v>
      </c>
      <c r="K313">
        <v>228</v>
      </c>
      <c r="L313">
        <v>7</v>
      </c>
      <c r="M313">
        <v>3</v>
      </c>
      <c r="N313" t="s">
        <v>3</v>
      </c>
      <c r="O313">
        <v>2</v>
      </c>
      <c r="W313">
        <v>0</v>
      </c>
      <c r="X313">
        <v>1</v>
      </c>
      <c r="Y313">
        <v>0</v>
      </c>
    </row>
    <row r="314" spans="1:206" x14ac:dyDescent="0.2">
      <c r="A314">
        <v>50</v>
      </c>
      <c r="B314">
        <v>0</v>
      </c>
      <c r="C314">
        <v>0</v>
      </c>
      <c r="D314">
        <v>1</v>
      </c>
      <c r="E314">
        <v>216</v>
      </c>
      <c r="F314">
        <f>ROUND(Source!AP305,O314)</f>
        <v>0</v>
      </c>
      <c r="G314" t="s">
        <v>80</v>
      </c>
      <c r="H314" t="s">
        <v>81</v>
      </c>
      <c r="K314">
        <v>216</v>
      </c>
      <c r="L314">
        <v>8</v>
      </c>
      <c r="M314">
        <v>3</v>
      </c>
      <c r="N314" t="s">
        <v>3</v>
      </c>
      <c r="O314">
        <v>2</v>
      </c>
      <c r="W314">
        <v>0</v>
      </c>
      <c r="X314">
        <v>1</v>
      </c>
      <c r="Y314">
        <v>0</v>
      </c>
    </row>
    <row r="315" spans="1:206" x14ac:dyDescent="0.2">
      <c r="A315">
        <v>50</v>
      </c>
      <c r="B315">
        <v>0</v>
      </c>
      <c r="C315">
        <v>0</v>
      </c>
      <c r="D315">
        <v>1</v>
      </c>
      <c r="E315">
        <v>223</v>
      </c>
      <c r="F315">
        <f>ROUND(Source!AQ305,O315)</f>
        <v>0</v>
      </c>
      <c r="G315" t="s">
        <v>82</v>
      </c>
      <c r="H315" t="s">
        <v>83</v>
      </c>
      <c r="K315">
        <v>223</v>
      </c>
      <c r="L315">
        <v>9</v>
      </c>
      <c r="M315">
        <v>3</v>
      </c>
      <c r="N315" t="s">
        <v>3</v>
      </c>
      <c r="O315">
        <v>2</v>
      </c>
      <c r="W315">
        <v>0</v>
      </c>
      <c r="X315">
        <v>1</v>
      </c>
      <c r="Y315">
        <v>0</v>
      </c>
    </row>
    <row r="316" spans="1:206" x14ac:dyDescent="0.2">
      <c r="A316">
        <v>50</v>
      </c>
      <c r="B316">
        <v>0</v>
      </c>
      <c r="C316">
        <v>0</v>
      </c>
      <c r="D316">
        <v>1</v>
      </c>
      <c r="E316">
        <v>229</v>
      </c>
      <c r="F316">
        <f>ROUND(Source!AZ305,O316)</f>
        <v>0</v>
      </c>
      <c r="G316" t="s">
        <v>84</v>
      </c>
      <c r="H316" t="s">
        <v>85</v>
      </c>
      <c r="K316">
        <v>229</v>
      </c>
      <c r="L316">
        <v>10</v>
      </c>
      <c r="M316">
        <v>3</v>
      </c>
      <c r="N316" t="s">
        <v>3</v>
      </c>
      <c r="O316">
        <v>2</v>
      </c>
      <c r="W316">
        <v>0</v>
      </c>
      <c r="X316">
        <v>1</v>
      </c>
      <c r="Y316">
        <v>0</v>
      </c>
    </row>
    <row r="317" spans="1:206" x14ac:dyDescent="0.2">
      <c r="A317">
        <v>50</v>
      </c>
      <c r="B317">
        <v>0</v>
      </c>
      <c r="C317">
        <v>0</v>
      </c>
      <c r="D317">
        <v>1</v>
      </c>
      <c r="E317">
        <v>203</v>
      </c>
      <c r="F317">
        <f>ROUND(Source!Q305,O317)</f>
        <v>0</v>
      </c>
      <c r="G317" t="s">
        <v>86</v>
      </c>
      <c r="H317" t="s">
        <v>87</v>
      </c>
      <c r="K317">
        <v>203</v>
      </c>
      <c r="L317">
        <v>11</v>
      </c>
      <c r="M317">
        <v>3</v>
      </c>
      <c r="N317" t="s">
        <v>3</v>
      </c>
      <c r="O317">
        <v>2</v>
      </c>
      <c r="W317">
        <v>0</v>
      </c>
      <c r="X317">
        <v>1</v>
      </c>
      <c r="Y317">
        <v>0</v>
      </c>
    </row>
    <row r="318" spans="1:206" x14ac:dyDescent="0.2">
      <c r="A318">
        <v>50</v>
      </c>
      <c r="B318">
        <v>0</v>
      </c>
      <c r="C318">
        <v>0</v>
      </c>
      <c r="D318">
        <v>1</v>
      </c>
      <c r="E318">
        <v>231</v>
      </c>
      <c r="F318">
        <f>ROUND(Source!BB305,O318)</f>
        <v>0</v>
      </c>
      <c r="G318" t="s">
        <v>88</v>
      </c>
      <c r="H318" t="s">
        <v>89</v>
      </c>
      <c r="K318">
        <v>231</v>
      </c>
      <c r="L318">
        <v>12</v>
      </c>
      <c r="M318">
        <v>3</v>
      </c>
      <c r="N318" t="s">
        <v>3</v>
      </c>
      <c r="O318">
        <v>2</v>
      </c>
      <c r="W318">
        <v>0</v>
      </c>
      <c r="X318">
        <v>1</v>
      </c>
      <c r="Y318">
        <v>0</v>
      </c>
    </row>
    <row r="319" spans="1:206" x14ac:dyDescent="0.2">
      <c r="A319">
        <v>50</v>
      </c>
      <c r="B319">
        <v>0</v>
      </c>
      <c r="C319">
        <v>0</v>
      </c>
      <c r="D319">
        <v>1</v>
      </c>
      <c r="E319">
        <v>204</v>
      </c>
      <c r="F319">
        <f>ROUND(Source!R305,O319)</f>
        <v>0</v>
      </c>
      <c r="G319" t="s">
        <v>90</v>
      </c>
      <c r="H319" t="s">
        <v>91</v>
      </c>
      <c r="K319">
        <v>204</v>
      </c>
      <c r="L319">
        <v>13</v>
      </c>
      <c r="M319">
        <v>3</v>
      </c>
      <c r="N319" t="s">
        <v>3</v>
      </c>
      <c r="O319">
        <v>2</v>
      </c>
      <c r="W319">
        <v>0</v>
      </c>
      <c r="X319">
        <v>1</v>
      </c>
      <c r="Y319">
        <v>0</v>
      </c>
    </row>
    <row r="320" spans="1:206" x14ac:dyDescent="0.2">
      <c r="A320">
        <v>50</v>
      </c>
      <c r="B320">
        <v>0</v>
      </c>
      <c r="C320">
        <v>0</v>
      </c>
      <c r="D320">
        <v>1</v>
      </c>
      <c r="E320">
        <v>205</v>
      </c>
      <c r="F320">
        <f>ROUND(Source!S305,O320)</f>
        <v>347.22</v>
      </c>
      <c r="G320" t="s">
        <v>92</v>
      </c>
      <c r="H320" t="s">
        <v>93</v>
      </c>
      <c r="K320">
        <v>205</v>
      </c>
      <c r="L320">
        <v>14</v>
      </c>
      <c r="M320">
        <v>3</v>
      </c>
      <c r="N320" t="s">
        <v>3</v>
      </c>
      <c r="O320">
        <v>2</v>
      </c>
      <c r="W320">
        <v>347.22</v>
      </c>
      <c r="X320">
        <v>1</v>
      </c>
      <c r="Y320">
        <v>347.22</v>
      </c>
    </row>
    <row r="321" spans="1:88" x14ac:dyDescent="0.2">
      <c r="A321">
        <v>50</v>
      </c>
      <c r="B321">
        <v>0</v>
      </c>
      <c r="C321">
        <v>0</v>
      </c>
      <c r="D321">
        <v>1</v>
      </c>
      <c r="E321">
        <v>232</v>
      </c>
      <c r="F321">
        <f>ROUND(Source!BC305,O321)</f>
        <v>0</v>
      </c>
      <c r="G321" t="s">
        <v>94</v>
      </c>
      <c r="H321" t="s">
        <v>95</v>
      </c>
      <c r="K321">
        <v>232</v>
      </c>
      <c r="L321">
        <v>15</v>
      </c>
      <c r="M321">
        <v>3</v>
      </c>
      <c r="N321" t="s">
        <v>3</v>
      </c>
      <c r="O321">
        <v>2</v>
      </c>
      <c r="W321">
        <v>0</v>
      </c>
      <c r="X321">
        <v>1</v>
      </c>
      <c r="Y321">
        <v>0</v>
      </c>
    </row>
    <row r="322" spans="1:88" x14ac:dyDescent="0.2">
      <c r="A322">
        <v>50</v>
      </c>
      <c r="B322">
        <v>0</v>
      </c>
      <c r="C322">
        <v>0</v>
      </c>
      <c r="D322">
        <v>1</v>
      </c>
      <c r="E322">
        <v>214</v>
      </c>
      <c r="F322">
        <f>ROUND(Source!AS305,O322)</f>
        <v>0</v>
      </c>
      <c r="G322" t="s">
        <v>96</v>
      </c>
      <c r="H322" t="s">
        <v>97</v>
      </c>
      <c r="K322">
        <v>214</v>
      </c>
      <c r="L322">
        <v>16</v>
      </c>
      <c r="M322">
        <v>3</v>
      </c>
      <c r="N322" t="s">
        <v>3</v>
      </c>
      <c r="O322">
        <v>2</v>
      </c>
      <c r="W322">
        <v>0</v>
      </c>
      <c r="X322">
        <v>1</v>
      </c>
      <c r="Y322">
        <v>0</v>
      </c>
    </row>
    <row r="323" spans="1:88" x14ac:dyDescent="0.2">
      <c r="A323">
        <v>50</v>
      </c>
      <c r="B323">
        <v>0</v>
      </c>
      <c r="C323">
        <v>0</v>
      </c>
      <c r="D323">
        <v>1</v>
      </c>
      <c r="E323">
        <v>215</v>
      </c>
      <c r="F323">
        <f>ROUND(Source!AT305,O323)</f>
        <v>0</v>
      </c>
      <c r="G323" t="s">
        <v>98</v>
      </c>
      <c r="H323" t="s">
        <v>99</v>
      </c>
      <c r="K323">
        <v>215</v>
      </c>
      <c r="L323">
        <v>17</v>
      </c>
      <c r="M323">
        <v>3</v>
      </c>
      <c r="N323" t="s">
        <v>3</v>
      </c>
      <c r="O323">
        <v>2</v>
      </c>
      <c r="W323">
        <v>0</v>
      </c>
      <c r="X323">
        <v>1</v>
      </c>
      <c r="Y323">
        <v>0</v>
      </c>
    </row>
    <row r="324" spans="1:88" x14ac:dyDescent="0.2">
      <c r="A324">
        <v>50</v>
      </c>
      <c r="B324">
        <v>0</v>
      </c>
      <c r="C324">
        <v>0</v>
      </c>
      <c r="D324">
        <v>1</v>
      </c>
      <c r="E324">
        <v>217</v>
      </c>
      <c r="F324">
        <f>ROUND(Source!AU305,O324)</f>
        <v>624.99</v>
      </c>
      <c r="G324" t="s">
        <v>100</v>
      </c>
      <c r="H324" t="s">
        <v>101</v>
      </c>
      <c r="K324">
        <v>217</v>
      </c>
      <c r="L324">
        <v>18</v>
      </c>
      <c r="M324">
        <v>3</v>
      </c>
      <c r="N324" t="s">
        <v>3</v>
      </c>
      <c r="O324">
        <v>2</v>
      </c>
      <c r="W324">
        <v>624.99</v>
      </c>
      <c r="X324">
        <v>1</v>
      </c>
      <c r="Y324">
        <v>624.99</v>
      </c>
    </row>
    <row r="325" spans="1:88" x14ac:dyDescent="0.2">
      <c r="A325">
        <v>50</v>
      </c>
      <c r="B325">
        <v>0</v>
      </c>
      <c r="C325">
        <v>0</v>
      </c>
      <c r="D325">
        <v>1</v>
      </c>
      <c r="E325">
        <v>230</v>
      </c>
      <c r="F325">
        <f>ROUND(Source!BA305,O325)</f>
        <v>0</v>
      </c>
      <c r="G325" t="s">
        <v>102</v>
      </c>
      <c r="H325" t="s">
        <v>103</v>
      </c>
      <c r="K325">
        <v>230</v>
      </c>
      <c r="L325">
        <v>19</v>
      </c>
      <c r="M325">
        <v>3</v>
      </c>
      <c r="N325" t="s">
        <v>3</v>
      </c>
      <c r="O325">
        <v>2</v>
      </c>
      <c r="W325">
        <v>0</v>
      </c>
      <c r="X325">
        <v>1</v>
      </c>
      <c r="Y325">
        <v>0</v>
      </c>
    </row>
    <row r="326" spans="1:88" x14ac:dyDescent="0.2">
      <c r="A326">
        <v>50</v>
      </c>
      <c r="B326">
        <v>0</v>
      </c>
      <c r="C326">
        <v>0</v>
      </c>
      <c r="D326">
        <v>1</v>
      </c>
      <c r="E326">
        <v>206</v>
      </c>
      <c r="F326">
        <f>ROUND(Source!T305,O326)</f>
        <v>0</v>
      </c>
      <c r="G326" t="s">
        <v>104</v>
      </c>
      <c r="H326" t="s">
        <v>105</v>
      </c>
      <c r="K326">
        <v>206</v>
      </c>
      <c r="L326">
        <v>20</v>
      </c>
      <c r="M326">
        <v>3</v>
      </c>
      <c r="N326" t="s">
        <v>3</v>
      </c>
      <c r="O326">
        <v>2</v>
      </c>
      <c r="W326">
        <v>0</v>
      </c>
      <c r="X326">
        <v>1</v>
      </c>
      <c r="Y326">
        <v>0</v>
      </c>
    </row>
    <row r="327" spans="1:88" x14ac:dyDescent="0.2">
      <c r="A327">
        <v>50</v>
      </c>
      <c r="B327">
        <v>0</v>
      </c>
      <c r="C327">
        <v>0</v>
      </c>
      <c r="D327">
        <v>1</v>
      </c>
      <c r="E327">
        <v>207</v>
      </c>
      <c r="F327">
        <f>Source!U305</f>
        <v>0.53310000000000002</v>
      </c>
      <c r="G327" t="s">
        <v>106</v>
      </c>
      <c r="H327" t="s">
        <v>107</v>
      </c>
      <c r="K327">
        <v>207</v>
      </c>
      <c r="L327">
        <v>21</v>
      </c>
      <c r="M327">
        <v>3</v>
      </c>
      <c r="N327" t="s">
        <v>3</v>
      </c>
      <c r="O327">
        <v>-1</v>
      </c>
      <c r="W327">
        <v>0.53310000000000002</v>
      </c>
      <c r="X327">
        <v>1</v>
      </c>
      <c r="Y327">
        <v>0.53310000000000002</v>
      </c>
    </row>
    <row r="328" spans="1:88" x14ac:dyDescent="0.2">
      <c r="A328">
        <v>50</v>
      </c>
      <c r="B328">
        <v>0</v>
      </c>
      <c r="C328">
        <v>0</v>
      </c>
      <c r="D328">
        <v>1</v>
      </c>
      <c r="E328">
        <v>208</v>
      </c>
      <c r="F328">
        <f>Source!V305</f>
        <v>0</v>
      </c>
      <c r="G328" t="s">
        <v>108</v>
      </c>
      <c r="H328" t="s">
        <v>109</v>
      </c>
      <c r="K328">
        <v>208</v>
      </c>
      <c r="L328">
        <v>22</v>
      </c>
      <c r="M328">
        <v>3</v>
      </c>
      <c r="N328" t="s">
        <v>3</v>
      </c>
      <c r="O328">
        <v>-1</v>
      </c>
      <c r="W328">
        <v>0</v>
      </c>
      <c r="X328">
        <v>1</v>
      </c>
      <c r="Y328">
        <v>0</v>
      </c>
    </row>
    <row r="329" spans="1:88" x14ac:dyDescent="0.2">
      <c r="A329">
        <v>50</v>
      </c>
      <c r="B329">
        <v>0</v>
      </c>
      <c r="C329">
        <v>0</v>
      </c>
      <c r="D329">
        <v>1</v>
      </c>
      <c r="E329">
        <v>209</v>
      </c>
      <c r="F329">
        <f>ROUND(Source!W305,O329)</f>
        <v>0</v>
      </c>
      <c r="G329" t="s">
        <v>110</v>
      </c>
      <c r="H329" t="s">
        <v>111</v>
      </c>
      <c r="K329">
        <v>209</v>
      </c>
      <c r="L329">
        <v>23</v>
      </c>
      <c r="M329">
        <v>3</v>
      </c>
      <c r="N329" t="s">
        <v>3</v>
      </c>
      <c r="O329">
        <v>2</v>
      </c>
      <c r="W329">
        <v>0</v>
      </c>
      <c r="X329">
        <v>1</v>
      </c>
      <c r="Y329">
        <v>0</v>
      </c>
    </row>
    <row r="330" spans="1:88" x14ac:dyDescent="0.2">
      <c r="A330">
        <v>50</v>
      </c>
      <c r="B330">
        <v>0</v>
      </c>
      <c r="C330">
        <v>0</v>
      </c>
      <c r="D330">
        <v>1</v>
      </c>
      <c r="E330">
        <v>233</v>
      </c>
      <c r="F330">
        <f>ROUND(Source!BD305,O330)</f>
        <v>0</v>
      </c>
      <c r="G330" t="s">
        <v>112</v>
      </c>
      <c r="H330" t="s">
        <v>113</v>
      </c>
      <c r="K330">
        <v>233</v>
      </c>
      <c r="L330">
        <v>24</v>
      </c>
      <c r="M330">
        <v>3</v>
      </c>
      <c r="N330" t="s">
        <v>3</v>
      </c>
      <c r="O330">
        <v>2</v>
      </c>
      <c r="W330">
        <v>0</v>
      </c>
      <c r="X330">
        <v>1</v>
      </c>
      <c r="Y330">
        <v>0</v>
      </c>
    </row>
    <row r="331" spans="1:88" x14ac:dyDescent="0.2">
      <c r="A331">
        <v>50</v>
      </c>
      <c r="B331">
        <v>0</v>
      </c>
      <c r="C331">
        <v>0</v>
      </c>
      <c r="D331">
        <v>1</v>
      </c>
      <c r="E331">
        <v>210</v>
      </c>
      <c r="F331">
        <f>ROUND(Source!X305,O331)</f>
        <v>243.05</v>
      </c>
      <c r="G331" t="s">
        <v>114</v>
      </c>
      <c r="H331" t="s">
        <v>115</v>
      </c>
      <c r="K331">
        <v>210</v>
      </c>
      <c r="L331">
        <v>25</v>
      </c>
      <c r="M331">
        <v>3</v>
      </c>
      <c r="N331" t="s">
        <v>3</v>
      </c>
      <c r="O331">
        <v>2</v>
      </c>
      <c r="W331">
        <v>243.05</v>
      </c>
      <c r="X331">
        <v>1</v>
      </c>
      <c r="Y331">
        <v>243.05</v>
      </c>
    </row>
    <row r="332" spans="1:88" x14ac:dyDescent="0.2">
      <c r="A332">
        <v>50</v>
      </c>
      <c r="B332">
        <v>0</v>
      </c>
      <c r="C332">
        <v>0</v>
      </c>
      <c r="D332">
        <v>1</v>
      </c>
      <c r="E332">
        <v>211</v>
      </c>
      <c r="F332">
        <f>ROUND(Source!Y305,O332)</f>
        <v>34.72</v>
      </c>
      <c r="G332" t="s">
        <v>116</v>
      </c>
      <c r="H332" t="s">
        <v>117</v>
      </c>
      <c r="K332">
        <v>211</v>
      </c>
      <c r="L332">
        <v>26</v>
      </c>
      <c r="M332">
        <v>3</v>
      </c>
      <c r="N332" t="s">
        <v>3</v>
      </c>
      <c r="O332">
        <v>2</v>
      </c>
      <c r="W332">
        <v>34.72</v>
      </c>
      <c r="X332">
        <v>1</v>
      </c>
      <c r="Y332">
        <v>34.72</v>
      </c>
    </row>
    <row r="333" spans="1:88" x14ac:dyDescent="0.2">
      <c r="A333">
        <v>50</v>
      </c>
      <c r="B333">
        <v>0</v>
      </c>
      <c r="C333">
        <v>0</v>
      </c>
      <c r="D333">
        <v>1</v>
      </c>
      <c r="E333">
        <v>224</v>
      </c>
      <c r="F333">
        <f>ROUND(Source!AR305,O333)</f>
        <v>624.99</v>
      </c>
      <c r="G333" t="s">
        <v>118</v>
      </c>
      <c r="H333" t="s">
        <v>119</v>
      </c>
      <c r="K333">
        <v>224</v>
      </c>
      <c r="L333">
        <v>27</v>
      </c>
      <c r="M333">
        <v>3</v>
      </c>
      <c r="N333" t="s">
        <v>3</v>
      </c>
      <c r="O333">
        <v>2</v>
      </c>
      <c r="W333">
        <v>624.99</v>
      </c>
      <c r="X333">
        <v>1</v>
      </c>
      <c r="Y333">
        <v>624.99</v>
      </c>
    </row>
    <row r="335" spans="1:88" x14ac:dyDescent="0.2">
      <c r="A335">
        <v>4</v>
      </c>
      <c r="B335">
        <v>1</v>
      </c>
      <c r="D335">
        <f>ROW(A342)</f>
        <v>342</v>
      </c>
      <c r="F335" t="s">
        <v>13</v>
      </c>
      <c r="G335" t="s">
        <v>159</v>
      </c>
      <c r="H335" t="s">
        <v>3</v>
      </c>
      <c r="I335">
        <v>0</v>
      </c>
      <c r="K335">
        <v>0</v>
      </c>
      <c r="M335" t="s">
        <v>3</v>
      </c>
      <c r="S335">
        <v>0</v>
      </c>
      <c r="U335" t="s">
        <v>3</v>
      </c>
      <c r="V335">
        <v>0</v>
      </c>
      <c r="AB335" t="s">
        <v>3</v>
      </c>
      <c r="AC335" t="s">
        <v>3</v>
      </c>
      <c r="AD335" t="s">
        <v>3</v>
      </c>
      <c r="AE335" t="s">
        <v>3</v>
      </c>
      <c r="AF335" t="s">
        <v>3</v>
      </c>
      <c r="AG335" t="s">
        <v>3</v>
      </c>
      <c r="AP335" t="s">
        <v>3</v>
      </c>
      <c r="AQ335" t="s">
        <v>3</v>
      </c>
      <c r="AR335" t="s">
        <v>3</v>
      </c>
      <c r="AZ335" t="s">
        <v>3</v>
      </c>
      <c r="BB335" t="s">
        <v>3</v>
      </c>
      <c r="BC335" t="s">
        <v>3</v>
      </c>
      <c r="BD335" t="s">
        <v>3</v>
      </c>
      <c r="BE335" t="s">
        <v>3</v>
      </c>
      <c r="BF335" t="s">
        <v>3</v>
      </c>
      <c r="BG335" t="s">
        <v>3</v>
      </c>
      <c r="BH335" t="s">
        <v>3</v>
      </c>
      <c r="BI335" t="s">
        <v>3</v>
      </c>
      <c r="BJ335" t="s">
        <v>3</v>
      </c>
      <c r="BK335" t="s">
        <v>3</v>
      </c>
      <c r="BL335" t="s">
        <v>3</v>
      </c>
      <c r="BM335" t="s">
        <v>3</v>
      </c>
      <c r="BN335" t="s">
        <v>3</v>
      </c>
      <c r="BO335" t="s">
        <v>3</v>
      </c>
      <c r="BP335" t="s">
        <v>3</v>
      </c>
      <c r="BX335">
        <v>0</v>
      </c>
      <c r="CJ335">
        <v>0</v>
      </c>
    </row>
    <row r="337" spans="1:245" x14ac:dyDescent="0.2">
      <c r="A337">
        <v>52</v>
      </c>
      <c r="B337">
        <f t="shared" ref="B337:G337" si="164">B342</f>
        <v>1</v>
      </c>
      <c r="C337">
        <f t="shared" si="164"/>
        <v>4</v>
      </c>
      <c r="D337">
        <f t="shared" si="164"/>
        <v>335</v>
      </c>
      <c r="E337">
        <f t="shared" si="164"/>
        <v>0</v>
      </c>
      <c r="F337" t="str">
        <f t="shared" si="164"/>
        <v>Новый раздел</v>
      </c>
      <c r="G337" t="str">
        <f t="shared" si="164"/>
        <v>Помещение 117 Коридор</v>
      </c>
      <c r="O337">
        <f t="shared" ref="O337:AT337" si="165">O342</f>
        <v>848.64</v>
      </c>
      <c r="P337">
        <f t="shared" si="165"/>
        <v>0</v>
      </c>
      <c r="Q337">
        <f t="shared" si="165"/>
        <v>0.98</v>
      </c>
      <c r="R337">
        <f t="shared" si="165"/>
        <v>0.02</v>
      </c>
      <c r="S337">
        <f t="shared" si="165"/>
        <v>847.66</v>
      </c>
      <c r="T337">
        <f t="shared" si="165"/>
        <v>0</v>
      </c>
      <c r="U337">
        <f t="shared" si="165"/>
        <v>1.3517999999999999</v>
      </c>
      <c r="V337">
        <f t="shared" si="165"/>
        <v>0</v>
      </c>
      <c r="W337">
        <f t="shared" si="165"/>
        <v>0</v>
      </c>
      <c r="X337">
        <f t="shared" si="165"/>
        <v>593.37</v>
      </c>
      <c r="Y337">
        <f t="shared" si="165"/>
        <v>84.77</v>
      </c>
      <c r="Z337">
        <f t="shared" si="165"/>
        <v>0</v>
      </c>
      <c r="AA337">
        <f t="shared" si="165"/>
        <v>0</v>
      </c>
      <c r="AB337">
        <f t="shared" si="165"/>
        <v>848.64</v>
      </c>
      <c r="AC337">
        <f t="shared" si="165"/>
        <v>0</v>
      </c>
      <c r="AD337">
        <f t="shared" si="165"/>
        <v>0.98</v>
      </c>
      <c r="AE337">
        <f t="shared" si="165"/>
        <v>0.02</v>
      </c>
      <c r="AF337">
        <f t="shared" si="165"/>
        <v>847.66</v>
      </c>
      <c r="AG337">
        <f t="shared" si="165"/>
        <v>0</v>
      </c>
      <c r="AH337">
        <f t="shared" si="165"/>
        <v>1.3517999999999999</v>
      </c>
      <c r="AI337">
        <f t="shared" si="165"/>
        <v>0</v>
      </c>
      <c r="AJ337">
        <f t="shared" si="165"/>
        <v>0</v>
      </c>
      <c r="AK337">
        <f t="shared" si="165"/>
        <v>593.37</v>
      </c>
      <c r="AL337">
        <f t="shared" si="165"/>
        <v>84.77</v>
      </c>
      <c r="AM337">
        <f t="shared" si="165"/>
        <v>0</v>
      </c>
      <c r="AN337">
        <f t="shared" si="165"/>
        <v>0</v>
      </c>
      <c r="AO337">
        <f t="shared" si="165"/>
        <v>0</v>
      </c>
      <c r="AP337">
        <f t="shared" si="165"/>
        <v>0</v>
      </c>
      <c r="AQ337">
        <f t="shared" si="165"/>
        <v>0</v>
      </c>
      <c r="AR337">
        <f t="shared" si="165"/>
        <v>1526.8</v>
      </c>
      <c r="AS337">
        <f t="shared" si="165"/>
        <v>0</v>
      </c>
      <c r="AT337">
        <f t="shared" si="165"/>
        <v>0</v>
      </c>
      <c r="AU337">
        <f t="shared" ref="AU337:BZ337" si="166">AU342</f>
        <v>1526.8</v>
      </c>
      <c r="AV337">
        <f t="shared" si="166"/>
        <v>0</v>
      </c>
      <c r="AW337">
        <f t="shared" si="166"/>
        <v>0</v>
      </c>
      <c r="AX337">
        <f t="shared" si="166"/>
        <v>0</v>
      </c>
      <c r="AY337">
        <f t="shared" si="166"/>
        <v>0</v>
      </c>
      <c r="AZ337">
        <f t="shared" si="166"/>
        <v>0</v>
      </c>
      <c r="BA337">
        <f t="shared" si="166"/>
        <v>0</v>
      </c>
      <c r="BB337">
        <f t="shared" si="166"/>
        <v>0</v>
      </c>
      <c r="BC337">
        <f t="shared" si="166"/>
        <v>0</v>
      </c>
      <c r="BD337">
        <f t="shared" si="166"/>
        <v>0</v>
      </c>
      <c r="BE337">
        <f t="shared" si="166"/>
        <v>0</v>
      </c>
      <c r="BF337">
        <f t="shared" si="166"/>
        <v>0</v>
      </c>
      <c r="BG337">
        <f t="shared" si="166"/>
        <v>0</v>
      </c>
      <c r="BH337">
        <f t="shared" si="166"/>
        <v>0</v>
      </c>
      <c r="BI337">
        <f t="shared" si="166"/>
        <v>0</v>
      </c>
      <c r="BJ337">
        <f t="shared" si="166"/>
        <v>0</v>
      </c>
      <c r="BK337">
        <f t="shared" si="166"/>
        <v>0</v>
      </c>
      <c r="BL337">
        <f t="shared" si="166"/>
        <v>0</v>
      </c>
      <c r="BM337">
        <f t="shared" si="166"/>
        <v>0</v>
      </c>
      <c r="BN337">
        <f t="shared" si="166"/>
        <v>0</v>
      </c>
      <c r="BO337">
        <f t="shared" si="166"/>
        <v>0</v>
      </c>
      <c r="BP337">
        <f t="shared" si="166"/>
        <v>0</v>
      </c>
      <c r="BQ337">
        <f t="shared" si="166"/>
        <v>0</v>
      </c>
      <c r="BR337">
        <f t="shared" si="166"/>
        <v>0</v>
      </c>
      <c r="BS337">
        <f t="shared" si="166"/>
        <v>0</v>
      </c>
      <c r="BT337">
        <f t="shared" si="166"/>
        <v>0</v>
      </c>
      <c r="BU337">
        <f t="shared" si="166"/>
        <v>0</v>
      </c>
      <c r="BV337">
        <f t="shared" si="166"/>
        <v>0</v>
      </c>
      <c r="BW337">
        <f t="shared" si="166"/>
        <v>0</v>
      </c>
      <c r="BX337">
        <f t="shared" si="166"/>
        <v>0</v>
      </c>
      <c r="BY337">
        <f t="shared" si="166"/>
        <v>0</v>
      </c>
      <c r="BZ337">
        <f t="shared" si="166"/>
        <v>0</v>
      </c>
      <c r="CA337">
        <f t="shared" ref="CA337:DF337" si="167">CA342</f>
        <v>1526.8</v>
      </c>
      <c r="CB337">
        <f t="shared" si="167"/>
        <v>0</v>
      </c>
      <c r="CC337">
        <f t="shared" si="167"/>
        <v>0</v>
      </c>
      <c r="CD337">
        <f t="shared" si="167"/>
        <v>1526.8</v>
      </c>
      <c r="CE337">
        <f t="shared" si="167"/>
        <v>0</v>
      </c>
      <c r="CF337">
        <f t="shared" si="167"/>
        <v>0</v>
      </c>
      <c r="CG337">
        <f t="shared" si="167"/>
        <v>0</v>
      </c>
      <c r="CH337">
        <f t="shared" si="167"/>
        <v>0</v>
      </c>
      <c r="CI337">
        <f t="shared" si="167"/>
        <v>0</v>
      </c>
      <c r="CJ337">
        <f t="shared" si="167"/>
        <v>0</v>
      </c>
      <c r="CK337">
        <f t="shared" si="167"/>
        <v>0</v>
      </c>
      <c r="CL337">
        <f t="shared" si="167"/>
        <v>0</v>
      </c>
      <c r="CM337">
        <f t="shared" si="167"/>
        <v>0</v>
      </c>
      <c r="CN337">
        <f t="shared" si="167"/>
        <v>0</v>
      </c>
      <c r="CO337">
        <f t="shared" si="167"/>
        <v>0</v>
      </c>
      <c r="CP337">
        <f t="shared" si="167"/>
        <v>0</v>
      </c>
      <c r="CQ337">
        <f t="shared" si="167"/>
        <v>0</v>
      </c>
      <c r="CR337">
        <f t="shared" si="167"/>
        <v>0</v>
      </c>
      <c r="CS337">
        <f t="shared" si="167"/>
        <v>0</v>
      </c>
      <c r="CT337">
        <f t="shared" si="167"/>
        <v>0</v>
      </c>
      <c r="CU337">
        <f t="shared" si="167"/>
        <v>0</v>
      </c>
      <c r="CV337">
        <f t="shared" si="167"/>
        <v>0</v>
      </c>
      <c r="CW337">
        <f t="shared" si="167"/>
        <v>0</v>
      </c>
      <c r="CX337">
        <f t="shared" si="167"/>
        <v>0</v>
      </c>
      <c r="CY337">
        <f t="shared" si="167"/>
        <v>0</v>
      </c>
      <c r="CZ337">
        <f t="shared" si="167"/>
        <v>0</v>
      </c>
      <c r="DA337">
        <f t="shared" si="167"/>
        <v>0</v>
      </c>
      <c r="DB337">
        <f t="shared" si="167"/>
        <v>0</v>
      </c>
      <c r="DC337">
        <f t="shared" si="167"/>
        <v>0</v>
      </c>
      <c r="DD337">
        <f t="shared" si="167"/>
        <v>0</v>
      </c>
      <c r="DE337">
        <f t="shared" si="167"/>
        <v>0</v>
      </c>
      <c r="DF337">
        <f t="shared" si="167"/>
        <v>0</v>
      </c>
      <c r="DG337">
        <f t="shared" ref="DG337:EL337" si="168">DG342</f>
        <v>0</v>
      </c>
      <c r="DH337">
        <f t="shared" si="168"/>
        <v>0</v>
      </c>
      <c r="DI337">
        <f t="shared" si="168"/>
        <v>0</v>
      </c>
      <c r="DJ337">
        <f t="shared" si="168"/>
        <v>0</v>
      </c>
      <c r="DK337">
        <f t="shared" si="168"/>
        <v>0</v>
      </c>
      <c r="DL337">
        <f t="shared" si="168"/>
        <v>0</v>
      </c>
      <c r="DM337">
        <f t="shared" si="168"/>
        <v>0</v>
      </c>
      <c r="DN337">
        <f t="shared" si="168"/>
        <v>0</v>
      </c>
      <c r="DO337">
        <f t="shared" si="168"/>
        <v>0</v>
      </c>
      <c r="DP337">
        <f t="shared" si="168"/>
        <v>0</v>
      </c>
      <c r="DQ337">
        <f t="shared" si="168"/>
        <v>0</v>
      </c>
      <c r="DR337">
        <f t="shared" si="168"/>
        <v>0</v>
      </c>
      <c r="DS337">
        <f t="shared" si="168"/>
        <v>0</v>
      </c>
      <c r="DT337">
        <f t="shared" si="168"/>
        <v>0</v>
      </c>
      <c r="DU337">
        <f t="shared" si="168"/>
        <v>0</v>
      </c>
      <c r="DV337">
        <f t="shared" si="168"/>
        <v>0</v>
      </c>
      <c r="DW337">
        <f t="shared" si="168"/>
        <v>0</v>
      </c>
      <c r="DX337">
        <f t="shared" si="168"/>
        <v>0</v>
      </c>
      <c r="DY337">
        <f t="shared" si="168"/>
        <v>0</v>
      </c>
      <c r="DZ337">
        <f t="shared" si="168"/>
        <v>0</v>
      </c>
      <c r="EA337">
        <f t="shared" si="168"/>
        <v>0</v>
      </c>
      <c r="EB337">
        <f t="shared" si="168"/>
        <v>0</v>
      </c>
      <c r="EC337">
        <f t="shared" si="168"/>
        <v>0</v>
      </c>
      <c r="ED337">
        <f t="shared" si="168"/>
        <v>0</v>
      </c>
      <c r="EE337">
        <f t="shared" si="168"/>
        <v>0</v>
      </c>
      <c r="EF337">
        <f t="shared" si="168"/>
        <v>0</v>
      </c>
      <c r="EG337">
        <f t="shared" si="168"/>
        <v>0</v>
      </c>
      <c r="EH337">
        <f t="shared" si="168"/>
        <v>0</v>
      </c>
      <c r="EI337">
        <f t="shared" si="168"/>
        <v>0</v>
      </c>
      <c r="EJ337">
        <f t="shared" si="168"/>
        <v>0</v>
      </c>
      <c r="EK337">
        <f t="shared" si="168"/>
        <v>0</v>
      </c>
      <c r="EL337">
        <f t="shared" si="168"/>
        <v>0</v>
      </c>
      <c r="EM337">
        <f t="shared" ref="EM337:FR337" si="169">EM342</f>
        <v>0</v>
      </c>
      <c r="EN337">
        <f t="shared" si="169"/>
        <v>0</v>
      </c>
      <c r="EO337">
        <f t="shared" si="169"/>
        <v>0</v>
      </c>
      <c r="EP337">
        <f t="shared" si="169"/>
        <v>0</v>
      </c>
      <c r="EQ337">
        <f t="shared" si="169"/>
        <v>0</v>
      </c>
      <c r="ER337">
        <f t="shared" si="169"/>
        <v>0</v>
      </c>
      <c r="ES337">
        <f t="shared" si="169"/>
        <v>0</v>
      </c>
      <c r="ET337">
        <f t="shared" si="169"/>
        <v>0</v>
      </c>
      <c r="EU337">
        <f t="shared" si="169"/>
        <v>0</v>
      </c>
      <c r="EV337">
        <f t="shared" si="169"/>
        <v>0</v>
      </c>
      <c r="EW337">
        <f t="shared" si="169"/>
        <v>0</v>
      </c>
      <c r="EX337">
        <f t="shared" si="169"/>
        <v>0</v>
      </c>
      <c r="EY337">
        <f t="shared" si="169"/>
        <v>0</v>
      </c>
      <c r="EZ337">
        <f t="shared" si="169"/>
        <v>0</v>
      </c>
      <c r="FA337">
        <f t="shared" si="169"/>
        <v>0</v>
      </c>
      <c r="FB337">
        <f t="shared" si="169"/>
        <v>0</v>
      </c>
      <c r="FC337">
        <f t="shared" si="169"/>
        <v>0</v>
      </c>
      <c r="FD337">
        <f t="shared" si="169"/>
        <v>0</v>
      </c>
      <c r="FE337">
        <f t="shared" si="169"/>
        <v>0</v>
      </c>
      <c r="FF337">
        <f t="shared" si="169"/>
        <v>0</v>
      </c>
      <c r="FG337">
        <f t="shared" si="169"/>
        <v>0</v>
      </c>
      <c r="FH337">
        <f t="shared" si="169"/>
        <v>0</v>
      </c>
      <c r="FI337">
        <f t="shared" si="169"/>
        <v>0</v>
      </c>
      <c r="FJ337">
        <f t="shared" si="169"/>
        <v>0</v>
      </c>
      <c r="FK337">
        <f t="shared" si="169"/>
        <v>0</v>
      </c>
      <c r="FL337">
        <f t="shared" si="169"/>
        <v>0</v>
      </c>
      <c r="FM337">
        <f t="shared" si="169"/>
        <v>0</v>
      </c>
      <c r="FN337">
        <f t="shared" si="169"/>
        <v>0</v>
      </c>
      <c r="FO337">
        <f t="shared" si="169"/>
        <v>0</v>
      </c>
      <c r="FP337">
        <f t="shared" si="169"/>
        <v>0</v>
      </c>
      <c r="FQ337">
        <f t="shared" si="169"/>
        <v>0</v>
      </c>
      <c r="FR337">
        <f t="shared" si="169"/>
        <v>0</v>
      </c>
      <c r="FS337">
        <f t="shared" ref="FS337:GX337" si="170">FS342</f>
        <v>0</v>
      </c>
      <c r="FT337">
        <f t="shared" si="170"/>
        <v>0</v>
      </c>
      <c r="FU337">
        <f t="shared" si="170"/>
        <v>0</v>
      </c>
      <c r="FV337">
        <f t="shared" si="170"/>
        <v>0</v>
      </c>
      <c r="FW337">
        <f t="shared" si="170"/>
        <v>0</v>
      </c>
      <c r="FX337">
        <f t="shared" si="170"/>
        <v>0</v>
      </c>
      <c r="FY337">
        <f t="shared" si="170"/>
        <v>0</v>
      </c>
      <c r="FZ337">
        <f t="shared" si="170"/>
        <v>0</v>
      </c>
      <c r="GA337">
        <f t="shared" si="170"/>
        <v>0</v>
      </c>
      <c r="GB337">
        <f t="shared" si="170"/>
        <v>0</v>
      </c>
      <c r="GC337">
        <f t="shared" si="170"/>
        <v>0</v>
      </c>
      <c r="GD337">
        <f t="shared" si="170"/>
        <v>0</v>
      </c>
      <c r="GE337">
        <f t="shared" si="170"/>
        <v>0</v>
      </c>
      <c r="GF337">
        <f t="shared" si="170"/>
        <v>0</v>
      </c>
      <c r="GG337">
        <f t="shared" si="170"/>
        <v>0</v>
      </c>
      <c r="GH337">
        <f t="shared" si="170"/>
        <v>0</v>
      </c>
      <c r="GI337">
        <f t="shared" si="170"/>
        <v>0</v>
      </c>
      <c r="GJ337">
        <f t="shared" si="170"/>
        <v>0</v>
      </c>
      <c r="GK337">
        <f t="shared" si="170"/>
        <v>0</v>
      </c>
      <c r="GL337">
        <f t="shared" si="170"/>
        <v>0</v>
      </c>
      <c r="GM337">
        <f t="shared" si="170"/>
        <v>0</v>
      </c>
      <c r="GN337">
        <f t="shared" si="170"/>
        <v>0</v>
      </c>
      <c r="GO337">
        <f t="shared" si="170"/>
        <v>0</v>
      </c>
      <c r="GP337">
        <f t="shared" si="170"/>
        <v>0</v>
      </c>
      <c r="GQ337">
        <f t="shared" si="170"/>
        <v>0</v>
      </c>
      <c r="GR337">
        <f t="shared" si="170"/>
        <v>0</v>
      </c>
      <c r="GS337">
        <f t="shared" si="170"/>
        <v>0</v>
      </c>
      <c r="GT337">
        <f t="shared" si="170"/>
        <v>0</v>
      </c>
      <c r="GU337">
        <f t="shared" si="170"/>
        <v>0</v>
      </c>
      <c r="GV337">
        <f t="shared" si="170"/>
        <v>0</v>
      </c>
      <c r="GW337">
        <f t="shared" si="170"/>
        <v>0</v>
      </c>
      <c r="GX337">
        <f t="shared" si="170"/>
        <v>0</v>
      </c>
    </row>
    <row r="339" spans="1:245" x14ac:dyDescent="0.2">
      <c r="A339">
        <v>17</v>
      </c>
      <c r="B339">
        <v>1</v>
      </c>
      <c r="C339">
        <f>ROW(SmtRes!A93)</f>
        <v>93</v>
      </c>
      <c r="D339">
        <f>ROW(EtalonRes!A93)</f>
        <v>93</v>
      </c>
      <c r="E339" t="s">
        <v>160</v>
      </c>
      <c r="F339" t="s">
        <v>16</v>
      </c>
      <c r="G339" t="s">
        <v>17</v>
      </c>
      <c r="H339" t="s">
        <v>18</v>
      </c>
      <c r="I339">
        <f>ROUND(3/100,9)</f>
        <v>0.03</v>
      </c>
      <c r="J339">
        <v>0</v>
      </c>
      <c r="K339">
        <f>ROUND(3/100,9)</f>
        <v>0.03</v>
      </c>
      <c r="O339">
        <f>ROUND(CP339,2)</f>
        <v>81.31</v>
      </c>
      <c r="P339">
        <f>ROUND(CQ339*I339,2)</f>
        <v>0</v>
      </c>
      <c r="Q339">
        <f>ROUND(CR339*I339,2)</f>
        <v>0</v>
      </c>
      <c r="R339">
        <f>ROUND(CS339*I339,2)</f>
        <v>0</v>
      </c>
      <c r="S339">
        <f>ROUND(CT339*I339,2)</f>
        <v>81.31</v>
      </c>
      <c r="T339">
        <f>ROUND(CU339*I339,2)</f>
        <v>0</v>
      </c>
      <c r="U339">
        <f>CV339*I339</f>
        <v>0.17519999999999999</v>
      </c>
      <c r="V339">
        <f>CW339*I339</f>
        <v>0</v>
      </c>
      <c r="W339">
        <f>ROUND(CX339*I339,2)</f>
        <v>0</v>
      </c>
      <c r="X339">
        <f>ROUND(CY339,2)</f>
        <v>56.92</v>
      </c>
      <c r="Y339">
        <f>ROUND(CZ339,2)</f>
        <v>8.1300000000000008</v>
      </c>
      <c r="AA339">
        <v>35364244</v>
      </c>
      <c r="AB339">
        <f>ROUND((AC339+AD339+AF339),6)</f>
        <v>2710.46</v>
      </c>
      <c r="AC339">
        <f>ROUND((ES339),6)</f>
        <v>0</v>
      </c>
      <c r="AD339">
        <f>ROUND((((ET339)-(EU339))+AE339),6)</f>
        <v>0</v>
      </c>
      <c r="AE339">
        <f>ROUND((EU339),6)</f>
        <v>0</v>
      </c>
      <c r="AF339">
        <f>ROUND((EV339),6)</f>
        <v>2710.46</v>
      </c>
      <c r="AG339">
        <f>ROUND((AP339),6)</f>
        <v>0</v>
      </c>
      <c r="AH339">
        <f>(EW339)</f>
        <v>5.84</v>
      </c>
      <c r="AI339">
        <f>(EX339)</f>
        <v>0</v>
      </c>
      <c r="AJ339">
        <f>(AS339)</f>
        <v>0</v>
      </c>
      <c r="AK339">
        <v>2710.46</v>
      </c>
      <c r="AL339">
        <v>0</v>
      </c>
      <c r="AM339">
        <v>0</v>
      </c>
      <c r="AN339">
        <v>0</v>
      </c>
      <c r="AO339">
        <v>2710.46</v>
      </c>
      <c r="AP339">
        <v>0</v>
      </c>
      <c r="AQ339">
        <v>5.84</v>
      </c>
      <c r="AR339">
        <v>0</v>
      </c>
      <c r="AS339">
        <v>0</v>
      </c>
      <c r="AT339">
        <v>70</v>
      </c>
      <c r="AU339">
        <v>10</v>
      </c>
      <c r="AV339">
        <v>1</v>
      </c>
      <c r="AW339">
        <v>1</v>
      </c>
      <c r="AZ339">
        <v>1</v>
      </c>
      <c r="BA339">
        <v>1</v>
      </c>
      <c r="BB339">
        <v>1</v>
      </c>
      <c r="BC339">
        <v>1</v>
      </c>
      <c r="BD339" t="s">
        <v>3</v>
      </c>
      <c r="BE339" t="s">
        <v>3</v>
      </c>
      <c r="BF339" t="s">
        <v>3</v>
      </c>
      <c r="BG339" t="s">
        <v>3</v>
      </c>
      <c r="BH339">
        <v>0</v>
      </c>
      <c r="BI339">
        <v>4</v>
      </c>
      <c r="BJ339" t="s">
        <v>19</v>
      </c>
      <c r="BM339">
        <v>0</v>
      </c>
      <c r="BN339">
        <v>0</v>
      </c>
      <c r="BO339" t="s">
        <v>3</v>
      </c>
      <c r="BP339">
        <v>0</v>
      </c>
      <c r="BQ339">
        <v>1</v>
      </c>
      <c r="BR339">
        <v>0</v>
      </c>
      <c r="BS339">
        <v>1</v>
      </c>
      <c r="BT339">
        <v>1</v>
      </c>
      <c r="BU339">
        <v>1</v>
      </c>
      <c r="BV339">
        <v>1</v>
      </c>
      <c r="BW339">
        <v>1</v>
      </c>
      <c r="BX339">
        <v>1</v>
      </c>
      <c r="BY339" t="s">
        <v>3</v>
      </c>
      <c r="BZ339">
        <v>70</v>
      </c>
      <c r="CA339">
        <v>10</v>
      </c>
      <c r="CB339" t="s">
        <v>3</v>
      </c>
      <c r="CE339">
        <v>0</v>
      </c>
      <c r="CF339">
        <v>0</v>
      </c>
      <c r="CG339">
        <v>0</v>
      </c>
      <c r="CM339">
        <v>0</v>
      </c>
      <c r="CN339" t="s">
        <v>3</v>
      </c>
      <c r="CO339">
        <v>0</v>
      </c>
      <c r="CP339">
        <f>(P339+Q339+S339)</f>
        <v>81.31</v>
      </c>
      <c r="CQ339">
        <f>(AC339*BC339*AW339)</f>
        <v>0</v>
      </c>
      <c r="CR339">
        <f>((((ET339)*BB339-(EU339)*BS339)+AE339*BS339)*AV339)</f>
        <v>0</v>
      </c>
      <c r="CS339">
        <f>(AE339*BS339*AV339)</f>
        <v>0</v>
      </c>
      <c r="CT339">
        <f>(AF339*BA339*AV339)</f>
        <v>2710.46</v>
      </c>
      <c r="CU339">
        <f>AG339</f>
        <v>0</v>
      </c>
      <c r="CV339">
        <f>(AH339*AV339)</f>
        <v>5.84</v>
      </c>
      <c r="CW339">
        <f>AI339</f>
        <v>0</v>
      </c>
      <c r="CX339">
        <f>AJ339</f>
        <v>0</v>
      </c>
      <c r="CY339">
        <f>((S339*BZ339)/100)</f>
        <v>56.917000000000002</v>
      </c>
      <c r="CZ339">
        <f>((S339*CA339)/100)</f>
        <v>8.1310000000000002</v>
      </c>
      <c r="DC339" t="s">
        <v>3</v>
      </c>
      <c r="DD339" t="s">
        <v>3</v>
      </c>
      <c r="DE339" t="s">
        <v>3</v>
      </c>
      <c r="DF339" t="s">
        <v>3</v>
      </c>
      <c r="DG339" t="s">
        <v>3</v>
      </c>
      <c r="DH339" t="s">
        <v>3</v>
      </c>
      <c r="DI339" t="s">
        <v>3</v>
      </c>
      <c r="DJ339" t="s">
        <v>3</v>
      </c>
      <c r="DK339" t="s">
        <v>3</v>
      </c>
      <c r="DL339" t="s">
        <v>3</v>
      </c>
      <c r="DM339" t="s">
        <v>3</v>
      </c>
      <c r="DN339">
        <v>0</v>
      </c>
      <c r="DO339">
        <v>0</v>
      </c>
      <c r="DP339">
        <v>1</v>
      </c>
      <c r="DQ339">
        <v>1</v>
      </c>
      <c r="DU339">
        <v>1010</v>
      </c>
      <c r="DV339" t="s">
        <v>18</v>
      </c>
      <c r="DW339" t="s">
        <v>18</v>
      </c>
      <c r="DX339">
        <v>100</v>
      </c>
      <c r="DZ339" t="s">
        <v>3</v>
      </c>
      <c r="EA339" t="s">
        <v>3</v>
      </c>
      <c r="EB339" t="s">
        <v>3</v>
      </c>
      <c r="EC339" t="s">
        <v>3</v>
      </c>
      <c r="EE339">
        <v>35096056</v>
      </c>
      <c r="EF339">
        <v>1</v>
      </c>
      <c r="EG339" t="s">
        <v>20</v>
      </c>
      <c r="EH339">
        <v>0</v>
      </c>
      <c r="EI339" t="s">
        <v>3</v>
      </c>
      <c r="EJ339">
        <v>4</v>
      </c>
      <c r="EK339">
        <v>0</v>
      </c>
      <c r="EL339" t="s">
        <v>21</v>
      </c>
      <c r="EM339" t="s">
        <v>22</v>
      </c>
      <c r="EO339" t="s">
        <v>3</v>
      </c>
      <c r="EQ339">
        <v>262144</v>
      </c>
      <c r="ER339">
        <v>2710.46</v>
      </c>
      <c r="ES339">
        <v>0</v>
      </c>
      <c r="ET339">
        <v>0</v>
      </c>
      <c r="EU339">
        <v>0</v>
      </c>
      <c r="EV339">
        <v>2710.46</v>
      </c>
      <c r="EW339">
        <v>5.84</v>
      </c>
      <c r="EX339">
        <v>0</v>
      </c>
      <c r="EY339">
        <v>0</v>
      </c>
      <c r="FQ339">
        <v>0</v>
      </c>
      <c r="FR339">
        <v>0</v>
      </c>
      <c r="FS339">
        <v>0</v>
      </c>
      <c r="FX339">
        <v>70</v>
      </c>
      <c r="FY339">
        <v>10</v>
      </c>
      <c r="GA339" t="s">
        <v>3</v>
      </c>
      <c r="GD339">
        <v>0</v>
      </c>
      <c r="GF339">
        <v>-931379651</v>
      </c>
      <c r="GG339">
        <v>2</v>
      </c>
      <c r="GH339">
        <v>1</v>
      </c>
      <c r="GI339">
        <v>-2</v>
      </c>
      <c r="GJ339">
        <v>0</v>
      </c>
      <c r="GK339">
        <f>ROUND(R339*(R12)/100,2)</f>
        <v>0</v>
      </c>
      <c r="GL339">
        <f>ROUND(IF(AND(BH339=3,BI339=3,FS339&lt;&gt;0),P339,0),2)</f>
        <v>0</v>
      </c>
      <c r="GM339">
        <f>ROUND(O339+X339+Y339+GK339,2)+GX339</f>
        <v>146.36000000000001</v>
      </c>
      <c r="GN339">
        <f>IF(OR(BI339=0,BI339=1),GM339-GX339,0)</f>
        <v>0</v>
      </c>
      <c r="GO339">
        <f>IF(BI339=2,GM339-GX339,0)</f>
        <v>0</v>
      </c>
      <c r="GP339">
        <f>IF(BI339=4,GM339-GX339,0)</f>
        <v>146.36000000000001</v>
      </c>
      <c r="GR339">
        <v>0</v>
      </c>
      <c r="GS339">
        <v>3</v>
      </c>
      <c r="GT339">
        <v>0</v>
      </c>
      <c r="GU339" t="s">
        <v>3</v>
      </c>
      <c r="GV339">
        <f>ROUND((GT339),6)</f>
        <v>0</v>
      </c>
      <c r="GW339">
        <v>1</v>
      </c>
      <c r="GX339">
        <f>ROUND(HC339*I339,2)</f>
        <v>0</v>
      </c>
      <c r="HA339">
        <v>0</v>
      </c>
      <c r="HB339">
        <v>0</v>
      </c>
      <c r="HC339">
        <f>GV339*GW339</f>
        <v>0</v>
      </c>
      <c r="HE339" t="s">
        <v>3</v>
      </c>
      <c r="HF339" t="s">
        <v>3</v>
      </c>
      <c r="HM339" t="s">
        <v>3</v>
      </c>
      <c r="HN339" t="s">
        <v>3</v>
      </c>
      <c r="HO339" t="s">
        <v>3</v>
      </c>
      <c r="HP339" t="s">
        <v>3</v>
      </c>
      <c r="HQ339" t="s">
        <v>3</v>
      </c>
      <c r="HS339">
        <v>0</v>
      </c>
      <c r="IK339">
        <v>0</v>
      </c>
    </row>
    <row r="340" spans="1:245" x14ac:dyDescent="0.2">
      <c r="A340">
        <v>17</v>
      </c>
      <c r="B340">
        <v>1</v>
      </c>
      <c r="C340">
        <f>ROW(SmtRes!A95)</f>
        <v>95</v>
      </c>
      <c r="D340">
        <f>ROW(EtalonRes!A95)</f>
        <v>95</v>
      </c>
      <c r="E340" t="s">
        <v>161</v>
      </c>
      <c r="F340" t="s">
        <v>42</v>
      </c>
      <c r="G340" t="s">
        <v>43</v>
      </c>
      <c r="H340" t="s">
        <v>18</v>
      </c>
      <c r="I340">
        <f>ROUND(3/100,9)</f>
        <v>0.03</v>
      </c>
      <c r="J340">
        <v>0</v>
      </c>
      <c r="K340">
        <f>ROUND(3/100,9)</f>
        <v>0.03</v>
      </c>
      <c r="O340">
        <f>ROUND(CP340,2)</f>
        <v>767.33</v>
      </c>
      <c r="P340">
        <f>ROUND(CQ340*I340,2)</f>
        <v>0</v>
      </c>
      <c r="Q340">
        <f>ROUND(CR340*I340,2)</f>
        <v>0.98</v>
      </c>
      <c r="R340">
        <f>ROUND(CS340*I340,2)</f>
        <v>0.02</v>
      </c>
      <c r="S340">
        <f>ROUND(CT340*I340,2)</f>
        <v>766.35</v>
      </c>
      <c r="T340">
        <f>ROUND(CU340*I340,2)</f>
        <v>0</v>
      </c>
      <c r="U340">
        <f>CV340*I340</f>
        <v>1.1765999999999999</v>
      </c>
      <c r="V340">
        <f>CW340*I340</f>
        <v>0</v>
      </c>
      <c r="W340">
        <f>ROUND(CX340*I340,2)</f>
        <v>0</v>
      </c>
      <c r="X340">
        <f>ROUND(CY340,2)</f>
        <v>536.45000000000005</v>
      </c>
      <c r="Y340">
        <f>ROUND(CZ340,2)</f>
        <v>76.64</v>
      </c>
      <c r="AA340">
        <v>35364244</v>
      </c>
      <c r="AB340">
        <f>ROUND((AC340+AD340+AF340),6)</f>
        <v>25577.73</v>
      </c>
      <c r="AC340">
        <f>ROUND((ES340),6)</f>
        <v>0</v>
      </c>
      <c r="AD340">
        <f>ROUND((((ET340)-(EU340))+AE340),6)</f>
        <v>32.57</v>
      </c>
      <c r="AE340">
        <f>ROUND((EU340),6)</f>
        <v>0.69</v>
      </c>
      <c r="AF340">
        <f>ROUND((EV340),6)</f>
        <v>25545.16</v>
      </c>
      <c r="AG340">
        <f>ROUND((AP340),6)</f>
        <v>0</v>
      </c>
      <c r="AH340">
        <f>(EW340)</f>
        <v>39.22</v>
      </c>
      <c r="AI340">
        <f>(EX340)</f>
        <v>0</v>
      </c>
      <c r="AJ340">
        <f>(AS340)</f>
        <v>0</v>
      </c>
      <c r="AK340">
        <v>25577.73</v>
      </c>
      <c r="AL340">
        <v>0</v>
      </c>
      <c r="AM340">
        <v>32.57</v>
      </c>
      <c r="AN340">
        <v>0.69</v>
      </c>
      <c r="AO340">
        <v>25545.16</v>
      </c>
      <c r="AP340">
        <v>0</v>
      </c>
      <c r="AQ340">
        <v>39.22</v>
      </c>
      <c r="AR340">
        <v>0</v>
      </c>
      <c r="AS340">
        <v>0</v>
      </c>
      <c r="AT340">
        <v>70</v>
      </c>
      <c r="AU340">
        <v>10</v>
      </c>
      <c r="AV340">
        <v>1</v>
      </c>
      <c r="AW340">
        <v>1</v>
      </c>
      <c r="AZ340">
        <v>1</v>
      </c>
      <c r="BA340">
        <v>1</v>
      </c>
      <c r="BB340">
        <v>1</v>
      </c>
      <c r="BC340">
        <v>1</v>
      </c>
      <c r="BD340" t="s">
        <v>3</v>
      </c>
      <c r="BE340" t="s">
        <v>3</v>
      </c>
      <c r="BF340" t="s">
        <v>3</v>
      </c>
      <c r="BG340" t="s">
        <v>3</v>
      </c>
      <c r="BH340">
        <v>0</v>
      </c>
      <c r="BI340">
        <v>4</v>
      </c>
      <c r="BJ340" t="s">
        <v>44</v>
      </c>
      <c r="BM340">
        <v>0</v>
      </c>
      <c r="BN340">
        <v>0</v>
      </c>
      <c r="BO340" t="s">
        <v>3</v>
      </c>
      <c r="BP340">
        <v>0</v>
      </c>
      <c r="BQ340">
        <v>1</v>
      </c>
      <c r="BR340">
        <v>0</v>
      </c>
      <c r="BS340">
        <v>1</v>
      </c>
      <c r="BT340">
        <v>1</v>
      </c>
      <c r="BU340">
        <v>1</v>
      </c>
      <c r="BV340">
        <v>1</v>
      </c>
      <c r="BW340">
        <v>1</v>
      </c>
      <c r="BX340">
        <v>1</v>
      </c>
      <c r="BY340" t="s">
        <v>3</v>
      </c>
      <c r="BZ340">
        <v>70</v>
      </c>
      <c r="CA340">
        <v>10</v>
      </c>
      <c r="CB340" t="s">
        <v>3</v>
      </c>
      <c r="CE340">
        <v>0</v>
      </c>
      <c r="CF340">
        <v>0</v>
      </c>
      <c r="CG340">
        <v>0</v>
      </c>
      <c r="CM340">
        <v>0</v>
      </c>
      <c r="CN340" t="s">
        <v>3</v>
      </c>
      <c r="CO340">
        <v>0</v>
      </c>
      <c r="CP340">
        <f>(P340+Q340+S340)</f>
        <v>767.33</v>
      </c>
      <c r="CQ340">
        <f>(AC340*BC340*AW340)</f>
        <v>0</v>
      </c>
      <c r="CR340">
        <f>((((ET340)*BB340-(EU340)*BS340)+AE340*BS340)*AV340)</f>
        <v>32.57</v>
      </c>
      <c r="CS340">
        <f>(AE340*BS340*AV340)</f>
        <v>0.69</v>
      </c>
      <c r="CT340">
        <f>(AF340*BA340*AV340)</f>
        <v>25545.16</v>
      </c>
      <c r="CU340">
        <f>AG340</f>
        <v>0</v>
      </c>
      <c r="CV340">
        <f>(AH340*AV340)</f>
        <v>39.22</v>
      </c>
      <c r="CW340">
        <f>AI340</f>
        <v>0</v>
      </c>
      <c r="CX340">
        <f>AJ340</f>
        <v>0</v>
      </c>
      <c r="CY340">
        <f>((S340*BZ340)/100)</f>
        <v>536.44500000000005</v>
      </c>
      <c r="CZ340">
        <f>((S340*CA340)/100)</f>
        <v>76.635000000000005</v>
      </c>
      <c r="DC340" t="s">
        <v>3</v>
      </c>
      <c r="DD340" t="s">
        <v>3</v>
      </c>
      <c r="DE340" t="s">
        <v>3</v>
      </c>
      <c r="DF340" t="s">
        <v>3</v>
      </c>
      <c r="DG340" t="s">
        <v>3</v>
      </c>
      <c r="DH340" t="s">
        <v>3</v>
      </c>
      <c r="DI340" t="s">
        <v>3</v>
      </c>
      <c r="DJ340" t="s">
        <v>3</v>
      </c>
      <c r="DK340" t="s">
        <v>3</v>
      </c>
      <c r="DL340" t="s">
        <v>3</v>
      </c>
      <c r="DM340" t="s">
        <v>3</v>
      </c>
      <c r="DN340">
        <v>0</v>
      </c>
      <c r="DO340">
        <v>0</v>
      </c>
      <c r="DP340">
        <v>1</v>
      </c>
      <c r="DQ340">
        <v>1</v>
      </c>
      <c r="DU340">
        <v>1010</v>
      </c>
      <c r="DV340" t="s">
        <v>18</v>
      </c>
      <c r="DW340" t="s">
        <v>18</v>
      </c>
      <c r="DX340">
        <v>100</v>
      </c>
      <c r="DZ340" t="s">
        <v>3</v>
      </c>
      <c r="EA340" t="s">
        <v>3</v>
      </c>
      <c r="EB340" t="s">
        <v>3</v>
      </c>
      <c r="EC340" t="s">
        <v>3</v>
      </c>
      <c r="EE340">
        <v>35096056</v>
      </c>
      <c r="EF340">
        <v>1</v>
      </c>
      <c r="EG340" t="s">
        <v>20</v>
      </c>
      <c r="EH340">
        <v>0</v>
      </c>
      <c r="EI340" t="s">
        <v>3</v>
      </c>
      <c r="EJ340">
        <v>4</v>
      </c>
      <c r="EK340">
        <v>0</v>
      </c>
      <c r="EL340" t="s">
        <v>21</v>
      </c>
      <c r="EM340" t="s">
        <v>22</v>
      </c>
      <c r="EO340" t="s">
        <v>3</v>
      </c>
      <c r="EQ340">
        <v>262144</v>
      </c>
      <c r="ER340">
        <v>25577.73</v>
      </c>
      <c r="ES340">
        <v>0</v>
      </c>
      <c r="ET340">
        <v>32.57</v>
      </c>
      <c r="EU340">
        <v>0.69</v>
      </c>
      <c r="EV340">
        <v>25545.16</v>
      </c>
      <c r="EW340">
        <v>39.22</v>
      </c>
      <c r="EX340">
        <v>0</v>
      </c>
      <c r="EY340">
        <v>0</v>
      </c>
      <c r="FQ340">
        <v>0</v>
      </c>
      <c r="FR340">
        <v>0</v>
      </c>
      <c r="FS340">
        <v>0</v>
      </c>
      <c r="FX340">
        <v>70</v>
      </c>
      <c r="FY340">
        <v>10</v>
      </c>
      <c r="GA340" t="s">
        <v>3</v>
      </c>
      <c r="GD340">
        <v>0</v>
      </c>
      <c r="GF340">
        <v>1212913616</v>
      </c>
      <c r="GG340">
        <v>2</v>
      </c>
      <c r="GH340">
        <v>1</v>
      </c>
      <c r="GI340">
        <v>-2</v>
      </c>
      <c r="GJ340">
        <v>0</v>
      </c>
      <c r="GK340">
        <f>ROUND(R340*(R12)/100,2)</f>
        <v>0.02</v>
      </c>
      <c r="GL340">
        <f>ROUND(IF(AND(BH340=3,BI340=3,FS340&lt;&gt;0),P340,0),2)</f>
        <v>0</v>
      </c>
      <c r="GM340">
        <f>ROUND(O340+X340+Y340+GK340,2)+GX340</f>
        <v>1380.44</v>
      </c>
      <c r="GN340">
        <f>IF(OR(BI340=0,BI340=1),GM340-GX340,0)</f>
        <v>0</v>
      </c>
      <c r="GO340">
        <f>IF(BI340=2,GM340-GX340,0)</f>
        <v>0</v>
      </c>
      <c r="GP340">
        <f>IF(BI340=4,GM340-GX340,0)</f>
        <v>1380.44</v>
      </c>
      <c r="GR340">
        <v>0</v>
      </c>
      <c r="GS340">
        <v>3</v>
      </c>
      <c r="GT340">
        <v>0</v>
      </c>
      <c r="GU340" t="s">
        <v>3</v>
      </c>
      <c r="GV340">
        <f>ROUND((GT340),6)</f>
        <v>0</v>
      </c>
      <c r="GW340">
        <v>1</v>
      </c>
      <c r="GX340">
        <f>ROUND(HC340*I340,2)</f>
        <v>0</v>
      </c>
      <c r="HA340">
        <v>0</v>
      </c>
      <c r="HB340">
        <v>0</v>
      </c>
      <c r="HC340">
        <f>GV340*GW340</f>
        <v>0</v>
      </c>
      <c r="HE340" t="s">
        <v>3</v>
      </c>
      <c r="HF340" t="s">
        <v>3</v>
      </c>
      <c r="HM340" t="s">
        <v>3</v>
      </c>
      <c r="HN340" t="s">
        <v>3</v>
      </c>
      <c r="HO340" t="s">
        <v>3</v>
      </c>
      <c r="HP340" t="s">
        <v>3</v>
      </c>
      <c r="HQ340" t="s">
        <v>3</v>
      </c>
      <c r="HS340">
        <v>0</v>
      </c>
      <c r="IK340">
        <v>0</v>
      </c>
    </row>
    <row r="342" spans="1:245" x14ac:dyDescent="0.2">
      <c r="A342">
        <v>51</v>
      </c>
      <c r="B342">
        <f>B335</f>
        <v>1</v>
      </c>
      <c r="C342">
        <f>A335</f>
        <v>4</v>
      </c>
      <c r="D342">
        <f>ROW(A335)</f>
        <v>335</v>
      </c>
      <c r="F342" t="str">
        <f>IF(F335&lt;&gt;"",F335,"")</f>
        <v>Новый раздел</v>
      </c>
      <c r="G342" t="str">
        <f>IF(G335&lt;&gt;"",G335,"")</f>
        <v>Помещение 117 Коридор</v>
      </c>
      <c r="H342">
        <v>0</v>
      </c>
      <c r="O342">
        <f t="shared" ref="O342:T342" si="171">ROUND(AB342,2)</f>
        <v>848.64</v>
      </c>
      <c r="P342">
        <f t="shared" si="171"/>
        <v>0</v>
      </c>
      <c r="Q342">
        <f t="shared" si="171"/>
        <v>0.98</v>
      </c>
      <c r="R342">
        <f t="shared" si="171"/>
        <v>0.02</v>
      </c>
      <c r="S342">
        <f t="shared" si="171"/>
        <v>847.66</v>
      </c>
      <c r="T342">
        <f t="shared" si="171"/>
        <v>0</v>
      </c>
      <c r="U342">
        <f>AH342</f>
        <v>1.3517999999999999</v>
      </c>
      <c r="V342">
        <f>AI342</f>
        <v>0</v>
      </c>
      <c r="W342">
        <f>ROUND(AJ342,2)</f>
        <v>0</v>
      </c>
      <c r="X342">
        <f>ROUND(AK342,2)</f>
        <v>593.37</v>
      </c>
      <c r="Y342">
        <f>ROUND(AL342,2)</f>
        <v>84.77</v>
      </c>
      <c r="AB342">
        <f>ROUND(SUMIF(AA339:AA340,"=35364244",O339:O340),2)</f>
        <v>848.64</v>
      </c>
      <c r="AC342">
        <f>ROUND(SUMIF(AA339:AA340,"=35364244",P339:P340),2)</f>
        <v>0</v>
      </c>
      <c r="AD342">
        <f>ROUND(SUMIF(AA339:AA340,"=35364244",Q339:Q340),2)</f>
        <v>0.98</v>
      </c>
      <c r="AE342">
        <f>ROUND(SUMIF(AA339:AA340,"=35364244",R339:R340),2)</f>
        <v>0.02</v>
      </c>
      <c r="AF342">
        <f>ROUND(SUMIF(AA339:AA340,"=35364244",S339:S340),2)</f>
        <v>847.66</v>
      </c>
      <c r="AG342">
        <f>ROUND(SUMIF(AA339:AA340,"=35364244",T339:T340),2)</f>
        <v>0</v>
      </c>
      <c r="AH342">
        <f>SUMIF(AA339:AA340,"=35364244",U339:U340)</f>
        <v>1.3517999999999999</v>
      </c>
      <c r="AI342">
        <f>SUMIF(AA339:AA340,"=35364244",V339:V340)</f>
        <v>0</v>
      </c>
      <c r="AJ342">
        <f>ROUND(SUMIF(AA339:AA340,"=35364244",W339:W340),2)</f>
        <v>0</v>
      </c>
      <c r="AK342">
        <f>ROUND(SUMIF(AA339:AA340,"=35364244",X339:X340),2)</f>
        <v>593.37</v>
      </c>
      <c r="AL342">
        <f>ROUND(SUMIF(AA339:AA340,"=35364244",Y339:Y340),2)</f>
        <v>84.77</v>
      </c>
      <c r="AO342">
        <f t="shared" ref="AO342:BD342" si="172">ROUND(BX342,2)</f>
        <v>0</v>
      </c>
      <c r="AP342">
        <f t="shared" si="172"/>
        <v>0</v>
      </c>
      <c r="AQ342">
        <f t="shared" si="172"/>
        <v>0</v>
      </c>
      <c r="AR342">
        <f t="shared" si="172"/>
        <v>1526.8</v>
      </c>
      <c r="AS342">
        <f t="shared" si="172"/>
        <v>0</v>
      </c>
      <c r="AT342">
        <f t="shared" si="172"/>
        <v>0</v>
      </c>
      <c r="AU342">
        <f t="shared" si="172"/>
        <v>1526.8</v>
      </c>
      <c r="AV342">
        <f t="shared" si="172"/>
        <v>0</v>
      </c>
      <c r="AW342">
        <f t="shared" si="172"/>
        <v>0</v>
      </c>
      <c r="AX342">
        <f t="shared" si="172"/>
        <v>0</v>
      </c>
      <c r="AY342">
        <f t="shared" si="172"/>
        <v>0</v>
      </c>
      <c r="AZ342">
        <f t="shared" si="172"/>
        <v>0</v>
      </c>
      <c r="BA342">
        <f t="shared" si="172"/>
        <v>0</v>
      </c>
      <c r="BB342">
        <f t="shared" si="172"/>
        <v>0</v>
      </c>
      <c r="BC342">
        <f t="shared" si="172"/>
        <v>0</v>
      </c>
      <c r="BD342">
        <f t="shared" si="172"/>
        <v>0</v>
      </c>
      <c r="BX342">
        <f>ROUND(SUMIF(AA339:AA340,"=35364244",FQ339:FQ340),2)</f>
        <v>0</v>
      </c>
      <c r="BY342">
        <f>ROUND(SUMIF(AA339:AA340,"=35364244",FR339:FR340),2)</f>
        <v>0</v>
      </c>
      <c r="BZ342">
        <f>ROUND(SUMIF(AA339:AA340,"=35364244",GL339:GL340),2)</f>
        <v>0</v>
      </c>
      <c r="CA342">
        <f>ROUND(SUMIF(AA339:AA340,"=35364244",GM339:GM340),2)</f>
        <v>1526.8</v>
      </c>
      <c r="CB342">
        <f>ROUND(SUMIF(AA339:AA340,"=35364244",GN339:GN340),2)</f>
        <v>0</v>
      </c>
      <c r="CC342">
        <f>ROUND(SUMIF(AA339:AA340,"=35364244",GO339:GO340),2)</f>
        <v>0</v>
      </c>
      <c r="CD342">
        <f>ROUND(SUMIF(AA339:AA340,"=35364244",GP339:GP340),2)</f>
        <v>1526.8</v>
      </c>
      <c r="CE342">
        <f>AC342-BX342</f>
        <v>0</v>
      </c>
      <c r="CF342">
        <f>AC342-BY342</f>
        <v>0</v>
      </c>
      <c r="CG342">
        <f>BX342-BZ342</f>
        <v>0</v>
      </c>
      <c r="CH342">
        <f>AC342-BX342-BY342+BZ342</f>
        <v>0</v>
      </c>
      <c r="CI342">
        <f>BY342-BZ342</f>
        <v>0</v>
      </c>
      <c r="CJ342">
        <f>ROUND(SUMIF(AA339:AA340,"=35364244",GX339:GX340),2)</f>
        <v>0</v>
      </c>
      <c r="CK342">
        <f>ROUND(SUMIF(AA339:AA340,"=35364244",GY339:GY340),2)</f>
        <v>0</v>
      </c>
      <c r="CL342">
        <f>ROUND(SUMIF(AA339:AA340,"=35364244",GZ339:GZ340),2)</f>
        <v>0</v>
      </c>
      <c r="CM342">
        <f>ROUND(SUMIF(AA339:AA340,"=35364244",HD339:HD340),2)</f>
        <v>0</v>
      </c>
      <c r="GX342">
        <v>0</v>
      </c>
    </row>
    <row r="344" spans="1:245" x14ac:dyDescent="0.2">
      <c r="A344">
        <v>50</v>
      </c>
      <c r="B344">
        <v>0</v>
      </c>
      <c r="C344">
        <v>0</v>
      </c>
      <c r="D344">
        <v>1</v>
      </c>
      <c r="E344">
        <v>201</v>
      </c>
      <c r="F344">
        <f>ROUND(Source!O342,O344)</f>
        <v>848.64</v>
      </c>
      <c r="G344" t="s">
        <v>66</v>
      </c>
      <c r="H344" t="s">
        <v>67</v>
      </c>
      <c r="K344">
        <v>201</v>
      </c>
      <c r="L344">
        <v>1</v>
      </c>
      <c r="M344">
        <v>3</v>
      </c>
      <c r="N344" t="s">
        <v>3</v>
      </c>
      <c r="O344">
        <v>2</v>
      </c>
      <c r="W344">
        <v>848.64</v>
      </c>
      <c r="X344">
        <v>1</v>
      </c>
      <c r="Y344">
        <v>848.64</v>
      </c>
    </row>
    <row r="345" spans="1:245" x14ac:dyDescent="0.2">
      <c r="A345">
        <v>50</v>
      </c>
      <c r="B345">
        <v>0</v>
      </c>
      <c r="C345">
        <v>0</v>
      </c>
      <c r="D345">
        <v>1</v>
      </c>
      <c r="E345">
        <v>202</v>
      </c>
      <c r="F345">
        <f>ROUND(Source!P342,O345)</f>
        <v>0</v>
      </c>
      <c r="G345" t="s">
        <v>68</v>
      </c>
      <c r="H345" t="s">
        <v>69</v>
      </c>
      <c r="K345">
        <v>202</v>
      </c>
      <c r="L345">
        <v>2</v>
      </c>
      <c r="M345">
        <v>3</v>
      </c>
      <c r="N345" t="s">
        <v>3</v>
      </c>
      <c r="O345">
        <v>2</v>
      </c>
      <c r="W345">
        <v>0</v>
      </c>
      <c r="X345">
        <v>1</v>
      </c>
      <c r="Y345">
        <v>0</v>
      </c>
    </row>
    <row r="346" spans="1:245" x14ac:dyDescent="0.2">
      <c r="A346">
        <v>50</v>
      </c>
      <c r="B346">
        <v>0</v>
      </c>
      <c r="C346">
        <v>0</v>
      </c>
      <c r="D346">
        <v>1</v>
      </c>
      <c r="E346">
        <v>222</v>
      </c>
      <c r="F346">
        <f>ROUND(Source!AO342,O346)</f>
        <v>0</v>
      </c>
      <c r="G346" t="s">
        <v>70</v>
      </c>
      <c r="H346" t="s">
        <v>71</v>
      </c>
      <c r="K346">
        <v>222</v>
      </c>
      <c r="L346">
        <v>3</v>
      </c>
      <c r="M346">
        <v>3</v>
      </c>
      <c r="N346" t="s">
        <v>3</v>
      </c>
      <c r="O346">
        <v>2</v>
      </c>
      <c r="W346">
        <v>0</v>
      </c>
      <c r="X346">
        <v>1</v>
      </c>
      <c r="Y346">
        <v>0</v>
      </c>
    </row>
    <row r="347" spans="1:245" x14ac:dyDescent="0.2">
      <c r="A347">
        <v>50</v>
      </c>
      <c r="B347">
        <v>0</v>
      </c>
      <c r="C347">
        <v>0</v>
      </c>
      <c r="D347">
        <v>1</v>
      </c>
      <c r="E347">
        <v>225</v>
      </c>
      <c r="F347">
        <f>ROUND(Source!AV342,O347)</f>
        <v>0</v>
      </c>
      <c r="G347" t="s">
        <v>72</v>
      </c>
      <c r="H347" t="s">
        <v>73</v>
      </c>
      <c r="K347">
        <v>225</v>
      </c>
      <c r="L347">
        <v>4</v>
      </c>
      <c r="M347">
        <v>3</v>
      </c>
      <c r="N347" t="s">
        <v>3</v>
      </c>
      <c r="O347">
        <v>2</v>
      </c>
      <c r="W347">
        <v>0</v>
      </c>
      <c r="X347">
        <v>1</v>
      </c>
      <c r="Y347">
        <v>0</v>
      </c>
    </row>
    <row r="348" spans="1:245" x14ac:dyDescent="0.2">
      <c r="A348">
        <v>50</v>
      </c>
      <c r="B348">
        <v>0</v>
      </c>
      <c r="C348">
        <v>0</v>
      </c>
      <c r="D348">
        <v>1</v>
      </c>
      <c r="E348">
        <v>226</v>
      </c>
      <c r="F348">
        <f>ROUND(Source!AW342,O348)</f>
        <v>0</v>
      </c>
      <c r="G348" t="s">
        <v>74</v>
      </c>
      <c r="H348" t="s">
        <v>75</v>
      </c>
      <c r="K348">
        <v>226</v>
      </c>
      <c r="L348">
        <v>5</v>
      </c>
      <c r="M348">
        <v>3</v>
      </c>
      <c r="N348" t="s">
        <v>3</v>
      </c>
      <c r="O348">
        <v>2</v>
      </c>
      <c r="W348">
        <v>0</v>
      </c>
      <c r="X348">
        <v>1</v>
      </c>
      <c r="Y348">
        <v>0</v>
      </c>
    </row>
    <row r="349" spans="1:245" x14ac:dyDescent="0.2">
      <c r="A349">
        <v>50</v>
      </c>
      <c r="B349">
        <v>0</v>
      </c>
      <c r="C349">
        <v>0</v>
      </c>
      <c r="D349">
        <v>1</v>
      </c>
      <c r="E349">
        <v>227</v>
      </c>
      <c r="F349">
        <f>ROUND(Source!AX342,O349)</f>
        <v>0</v>
      </c>
      <c r="G349" t="s">
        <v>76</v>
      </c>
      <c r="H349" t="s">
        <v>77</v>
      </c>
      <c r="K349">
        <v>227</v>
      </c>
      <c r="L349">
        <v>6</v>
      </c>
      <c r="M349">
        <v>3</v>
      </c>
      <c r="N349" t="s">
        <v>3</v>
      </c>
      <c r="O349">
        <v>2</v>
      </c>
      <c r="W349">
        <v>0</v>
      </c>
      <c r="X349">
        <v>1</v>
      </c>
      <c r="Y349">
        <v>0</v>
      </c>
    </row>
    <row r="350" spans="1:245" x14ac:dyDescent="0.2">
      <c r="A350">
        <v>50</v>
      </c>
      <c r="B350">
        <v>0</v>
      </c>
      <c r="C350">
        <v>0</v>
      </c>
      <c r="D350">
        <v>1</v>
      </c>
      <c r="E350">
        <v>228</v>
      </c>
      <c r="F350">
        <f>ROUND(Source!AY342,O350)</f>
        <v>0</v>
      </c>
      <c r="G350" t="s">
        <v>78</v>
      </c>
      <c r="H350" t="s">
        <v>79</v>
      </c>
      <c r="K350">
        <v>228</v>
      </c>
      <c r="L350">
        <v>7</v>
      </c>
      <c r="M350">
        <v>3</v>
      </c>
      <c r="N350" t="s">
        <v>3</v>
      </c>
      <c r="O350">
        <v>2</v>
      </c>
      <c r="W350">
        <v>0</v>
      </c>
      <c r="X350">
        <v>1</v>
      </c>
      <c r="Y350">
        <v>0</v>
      </c>
    </row>
    <row r="351" spans="1:245" x14ac:dyDescent="0.2">
      <c r="A351">
        <v>50</v>
      </c>
      <c r="B351">
        <v>0</v>
      </c>
      <c r="C351">
        <v>0</v>
      </c>
      <c r="D351">
        <v>1</v>
      </c>
      <c r="E351">
        <v>216</v>
      </c>
      <c r="F351">
        <f>ROUND(Source!AP342,O351)</f>
        <v>0</v>
      </c>
      <c r="G351" t="s">
        <v>80</v>
      </c>
      <c r="H351" t="s">
        <v>81</v>
      </c>
      <c r="K351">
        <v>216</v>
      </c>
      <c r="L351">
        <v>8</v>
      </c>
      <c r="M351">
        <v>3</v>
      </c>
      <c r="N351" t="s">
        <v>3</v>
      </c>
      <c r="O351">
        <v>2</v>
      </c>
      <c r="W351">
        <v>0</v>
      </c>
      <c r="X351">
        <v>1</v>
      </c>
      <c r="Y351">
        <v>0</v>
      </c>
    </row>
    <row r="352" spans="1:245" x14ac:dyDescent="0.2">
      <c r="A352">
        <v>50</v>
      </c>
      <c r="B352">
        <v>0</v>
      </c>
      <c r="C352">
        <v>0</v>
      </c>
      <c r="D352">
        <v>1</v>
      </c>
      <c r="E352">
        <v>223</v>
      </c>
      <c r="F352">
        <f>ROUND(Source!AQ342,O352)</f>
        <v>0</v>
      </c>
      <c r="G352" t="s">
        <v>82</v>
      </c>
      <c r="H352" t="s">
        <v>83</v>
      </c>
      <c r="K352">
        <v>223</v>
      </c>
      <c r="L352">
        <v>9</v>
      </c>
      <c r="M352">
        <v>3</v>
      </c>
      <c r="N352" t="s">
        <v>3</v>
      </c>
      <c r="O352">
        <v>2</v>
      </c>
      <c r="W352">
        <v>0</v>
      </c>
      <c r="X352">
        <v>1</v>
      </c>
      <c r="Y352">
        <v>0</v>
      </c>
    </row>
    <row r="353" spans="1:25" x14ac:dyDescent="0.2">
      <c r="A353">
        <v>50</v>
      </c>
      <c r="B353">
        <v>0</v>
      </c>
      <c r="C353">
        <v>0</v>
      </c>
      <c r="D353">
        <v>1</v>
      </c>
      <c r="E353">
        <v>229</v>
      </c>
      <c r="F353">
        <f>ROUND(Source!AZ342,O353)</f>
        <v>0</v>
      </c>
      <c r="G353" t="s">
        <v>84</v>
      </c>
      <c r="H353" t="s">
        <v>85</v>
      </c>
      <c r="K353">
        <v>229</v>
      </c>
      <c r="L353">
        <v>10</v>
      </c>
      <c r="M353">
        <v>3</v>
      </c>
      <c r="N353" t="s">
        <v>3</v>
      </c>
      <c r="O353">
        <v>2</v>
      </c>
      <c r="W353">
        <v>0</v>
      </c>
      <c r="X353">
        <v>1</v>
      </c>
      <c r="Y353">
        <v>0</v>
      </c>
    </row>
    <row r="354" spans="1:25" x14ac:dyDescent="0.2">
      <c r="A354">
        <v>50</v>
      </c>
      <c r="B354">
        <v>0</v>
      </c>
      <c r="C354">
        <v>0</v>
      </c>
      <c r="D354">
        <v>1</v>
      </c>
      <c r="E354">
        <v>203</v>
      </c>
      <c r="F354">
        <f>ROUND(Source!Q342,O354)</f>
        <v>0.98</v>
      </c>
      <c r="G354" t="s">
        <v>86</v>
      </c>
      <c r="H354" t="s">
        <v>87</v>
      </c>
      <c r="K354">
        <v>203</v>
      </c>
      <c r="L354">
        <v>11</v>
      </c>
      <c r="M354">
        <v>3</v>
      </c>
      <c r="N354" t="s">
        <v>3</v>
      </c>
      <c r="O354">
        <v>2</v>
      </c>
      <c r="W354">
        <v>0.98</v>
      </c>
      <c r="X354">
        <v>1</v>
      </c>
      <c r="Y354">
        <v>0.98</v>
      </c>
    </row>
    <row r="355" spans="1:25" x14ac:dyDescent="0.2">
      <c r="A355">
        <v>50</v>
      </c>
      <c r="B355">
        <v>0</v>
      </c>
      <c r="C355">
        <v>0</v>
      </c>
      <c r="D355">
        <v>1</v>
      </c>
      <c r="E355">
        <v>231</v>
      </c>
      <c r="F355">
        <f>ROUND(Source!BB342,O355)</f>
        <v>0</v>
      </c>
      <c r="G355" t="s">
        <v>88</v>
      </c>
      <c r="H355" t="s">
        <v>89</v>
      </c>
      <c r="K355">
        <v>231</v>
      </c>
      <c r="L355">
        <v>12</v>
      </c>
      <c r="M355">
        <v>3</v>
      </c>
      <c r="N355" t="s">
        <v>3</v>
      </c>
      <c r="O355">
        <v>2</v>
      </c>
      <c r="W355">
        <v>0</v>
      </c>
      <c r="X355">
        <v>1</v>
      </c>
      <c r="Y355">
        <v>0</v>
      </c>
    </row>
    <row r="356" spans="1:25" x14ac:dyDescent="0.2">
      <c r="A356">
        <v>50</v>
      </c>
      <c r="B356">
        <v>0</v>
      </c>
      <c r="C356">
        <v>0</v>
      </c>
      <c r="D356">
        <v>1</v>
      </c>
      <c r="E356">
        <v>204</v>
      </c>
      <c r="F356">
        <f>ROUND(Source!R342,O356)</f>
        <v>0.02</v>
      </c>
      <c r="G356" t="s">
        <v>90</v>
      </c>
      <c r="H356" t="s">
        <v>91</v>
      </c>
      <c r="K356">
        <v>204</v>
      </c>
      <c r="L356">
        <v>13</v>
      </c>
      <c r="M356">
        <v>3</v>
      </c>
      <c r="N356" t="s">
        <v>3</v>
      </c>
      <c r="O356">
        <v>2</v>
      </c>
      <c r="W356">
        <v>0.02</v>
      </c>
      <c r="X356">
        <v>1</v>
      </c>
      <c r="Y356">
        <v>0.02</v>
      </c>
    </row>
    <row r="357" spans="1:25" x14ac:dyDescent="0.2">
      <c r="A357">
        <v>50</v>
      </c>
      <c r="B357">
        <v>0</v>
      </c>
      <c r="C357">
        <v>0</v>
      </c>
      <c r="D357">
        <v>1</v>
      </c>
      <c r="E357">
        <v>205</v>
      </c>
      <c r="F357">
        <f>ROUND(Source!S342,O357)</f>
        <v>847.66</v>
      </c>
      <c r="G357" t="s">
        <v>92</v>
      </c>
      <c r="H357" t="s">
        <v>93</v>
      </c>
      <c r="K357">
        <v>205</v>
      </c>
      <c r="L357">
        <v>14</v>
      </c>
      <c r="M357">
        <v>3</v>
      </c>
      <c r="N357" t="s">
        <v>3</v>
      </c>
      <c r="O357">
        <v>2</v>
      </c>
      <c r="W357">
        <v>847.66</v>
      </c>
      <c r="X357">
        <v>1</v>
      </c>
      <c r="Y357">
        <v>847.66</v>
      </c>
    </row>
    <row r="358" spans="1:25" x14ac:dyDescent="0.2">
      <c r="A358">
        <v>50</v>
      </c>
      <c r="B358">
        <v>0</v>
      </c>
      <c r="C358">
        <v>0</v>
      </c>
      <c r="D358">
        <v>1</v>
      </c>
      <c r="E358">
        <v>232</v>
      </c>
      <c r="F358">
        <f>ROUND(Source!BC342,O358)</f>
        <v>0</v>
      </c>
      <c r="G358" t="s">
        <v>94</v>
      </c>
      <c r="H358" t="s">
        <v>95</v>
      </c>
      <c r="K358">
        <v>232</v>
      </c>
      <c r="L358">
        <v>15</v>
      </c>
      <c r="M358">
        <v>3</v>
      </c>
      <c r="N358" t="s">
        <v>3</v>
      </c>
      <c r="O358">
        <v>2</v>
      </c>
      <c r="W358">
        <v>0</v>
      </c>
      <c r="X358">
        <v>1</v>
      </c>
      <c r="Y358">
        <v>0</v>
      </c>
    </row>
    <row r="359" spans="1:25" x14ac:dyDescent="0.2">
      <c r="A359">
        <v>50</v>
      </c>
      <c r="B359">
        <v>0</v>
      </c>
      <c r="C359">
        <v>0</v>
      </c>
      <c r="D359">
        <v>1</v>
      </c>
      <c r="E359">
        <v>214</v>
      </c>
      <c r="F359">
        <f>ROUND(Source!AS342,O359)</f>
        <v>0</v>
      </c>
      <c r="G359" t="s">
        <v>96</v>
      </c>
      <c r="H359" t="s">
        <v>97</v>
      </c>
      <c r="K359">
        <v>214</v>
      </c>
      <c r="L359">
        <v>16</v>
      </c>
      <c r="M359">
        <v>3</v>
      </c>
      <c r="N359" t="s">
        <v>3</v>
      </c>
      <c r="O359">
        <v>2</v>
      </c>
      <c r="W359">
        <v>0</v>
      </c>
      <c r="X359">
        <v>1</v>
      </c>
      <c r="Y359">
        <v>0</v>
      </c>
    </row>
    <row r="360" spans="1:25" x14ac:dyDescent="0.2">
      <c r="A360">
        <v>50</v>
      </c>
      <c r="B360">
        <v>0</v>
      </c>
      <c r="C360">
        <v>0</v>
      </c>
      <c r="D360">
        <v>1</v>
      </c>
      <c r="E360">
        <v>215</v>
      </c>
      <c r="F360">
        <f>ROUND(Source!AT342,O360)</f>
        <v>0</v>
      </c>
      <c r="G360" t="s">
        <v>98</v>
      </c>
      <c r="H360" t="s">
        <v>99</v>
      </c>
      <c r="K360">
        <v>215</v>
      </c>
      <c r="L360">
        <v>17</v>
      </c>
      <c r="M360">
        <v>3</v>
      </c>
      <c r="N360" t="s">
        <v>3</v>
      </c>
      <c r="O360">
        <v>2</v>
      </c>
      <c r="W360">
        <v>0</v>
      </c>
      <c r="X360">
        <v>1</v>
      </c>
      <c r="Y360">
        <v>0</v>
      </c>
    </row>
    <row r="361" spans="1:25" x14ac:dyDescent="0.2">
      <c r="A361">
        <v>50</v>
      </c>
      <c r="B361">
        <v>0</v>
      </c>
      <c r="C361">
        <v>0</v>
      </c>
      <c r="D361">
        <v>1</v>
      </c>
      <c r="E361">
        <v>217</v>
      </c>
      <c r="F361">
        <f>ROUND(Source!AU342,O361)</f>
        <v>1526.8</v>
      </c>
      <c r="G361" t="s">
        <v>100</v>
      </c>
      <c r="H361" t="s">
        <v>101</v>
      </c>
      <c r="K361">
        <v>217</v>
      </c>
      <c r="L361">
        <v>18</v>
      </c>
      <c r="M361">
        <v>3</v>
      </c>
      <c r="N361" t="s">
        <v>3</v>
      </c>
      <c r="O361">
        <v>2</v>
      </c>
      <c r="W361">
        <v>1526.8</v>
      </c>
      <c r="X361">
        <v>1</v>
      </c>
      <c r="Y361">
        <v>1526.8</v>
      </c>
    </row>
    <row r="362" spans="1:25" x14ac:dyDescent="0.2">
      <c r="A362">
        <v>50</v>
      </c>
      <c r="B362">
        <v>0</v>
      </c>
      <c r="C362">
        <v>0</v>
      </c>
      <c r="D362">
        <v>1</v>
      </c>
      <c r="E362">
        <v>230</v>
      </c>
      <c r="F362">
        <f>ROUND(Source!BA342,O362)</f>
        <v>0</v>
      </c>
      <c r="G362" t="s">
        <v>102</v>
      </c>
      <c r="H362" t="s">
        <v>103</v>
      </c>
      <c r="K362">
        <v>230</v>
      </c>
      <c r="L362">
        <v>19</v>
      </c>
      <c r="M362">
        <v>3</v>
      </c>
      <c r="N362" t="s">
        <v>3</v>
      </c>
      <c r="O362">
        <v>2</v>
      </c>
      <c r="W362">
        <v>0</v>
      </c>
      <c r="X362">
        <v>1</v>
      </c>
      <c r="Y362">
        <v>0</v>
      </c>
    </row>
    <row r="363" spans="1:25" x14ac:dyDescent="0.2">
      <c r="A363">
        <v>50</v>
      </c>
      <c r="B363">
        <v>0</v>
      </c>
      <c r="C363">
        <v>0</v>
      </c>
      <c r="D363">
        <v>1</v>
      </c>
      <c r="E363">
        <v>206</v>
      </c>
      <c r="F363">
        <f>ROUND(Source!T342,O363)</f>
        <v>0</v>
      </c>
      <c r="G363" t="s">
        <v>104</v>
      </c>
      <c r="H363" t="s">
        <v>105</v>
      </c>
      <c r="K363">
        <v>206</v>
      </c>
      <c r="L363">
        <v>20</v>
      </c>
      <c r="M363">
        <v>3</v>
      </c>
      <c r="N363" t="s">
        <v>3</v>
      </c>
      <c r="O363">
        <v>2</v>
      </c>
      <c r="W363">
        <v>0</v>
      </c>
      <c r="X363">
        <v>1</v>
      </c>
      <c r="Y363">
        <v>0</v>
      </c>
    </row>
    <row r="364" spans="1:25" x14ac:dyDescent="0.2">
      <c r="A364">
        <v>50</v>
      </c>
      <c r="B364">
        <v>0</v>
      </c>
      <c r="C364">
        <v>0</v>
      </c>
      <c r="D364">
        <v>1</v>
      </c>
      <c r="E364">
        <v>207</v>
      </c>
      <c r="F364">
        <f>Source!U342</f>
        <v>1.3517999999999999</v>
      </c>
      <c r="G364" t="s">
        <v>106</v>
      </c>
      <c r="H364" t="s">
        <v>107</v>
      </c>
      <c r="K364">
        <v>207</v>
      </c>
      <c r="L364">
        <v>21</v>
      </c>
      <c r="M364">
        <v>3</v>
      </c>
      <c r="N364" t="s">
        <v>3</v>
      </c>
      <c r="O364">
        <v>-1</v>
      </c>
      <c r="W364">
        <v>1.3518000000000001</v>
      </c>
      <c r="X364">
        <v>1</v>
      </c>
      <c r="Y364">
        <v>1.3518000000000001</v>
      </c>
    </row>
    <row r="365" spans="1:25" x14ac:dyDescent="0.2">
      <c r="A365">
        <v>50</v>
      </c>
      <c r="B365">
        <v>0</v>
      </c>
      <c r="C365">
        <v>0</v>
      </c>
      <c r="D365">
        <v>1</v>
      </c>
      <c r="E365">
        <v>208</v>
      </c>
      <c r="F365">
        <f>Source!V342</f>
        <v>0</v>
      </c>
      <c r="G365" t="s">
        <v>108</v>
      </c>
      <c r="H365" t="s">
        <v>109</v>
      </c>
      <c r="K365">
        <v>208</v>
      </c>
      <c r="L365">
        <v>22</v>
      </c>
      <c r="M365">
        <v>3</v>
      </c>
      <c r="N365" t="s">
        <v>3</v>
      </c>
      <c r="O365">
        <v>-1</v>
      </c>
      <c r="W365">
        <v>0</v>
      </c>
      <c r="X365">
        <v>1</v>
      </c>
      <c r="Y365">
        <v>0</v>
      </c>
    </row>
    <row r="366" spans="1:25" x14ac:dyDescent="0.2">
      <c r="A366">
        <v>50</v>
      </c>
      <c r="B366">
        <v>0</v>
      </c>
      <c r="C366">
        <v>0</v>
      </c>
      <c r="D366">
        <v>1</v>
      </c>
      <c r="E366">
        <v>209</v>
      </c>
      <c r="F366">
        <f>ROUND(Source!W342,O366)</f>
        <v>0</v>
      </c>
      <c r="G366" t="s">
        <v>110</v>
      </c>
      <c r="H366" t="s">
        <v>111</v>
      </c>
      <c r="K366">
        <v>209</v>
      </c>
      <c r="L366">
        <v>23</v>
      </c>
      <c r="M366">
        <v>3</v>
      </c>
      <c r="N366" t="s">
        <v>3</v>
      </c>
      <c r="O366">
        <v>2</v>
      </c>
      <c r="W366">
        <v>0</v>
      </c>
      <c r="X366">
        <v>1</v>
      </c>
      <c r="Y366">
        <v>0</v>
      </c>
    </row>
    <row r="367" spans="1:25" x14ac:dyDescent="0.2">
      <c r="A367">
        <v>50</v>
      </c>
      <c r="B367">
        <v>0</v>
      </c>
      <c r="C367">
        <v>0</v>
      </c>
      <c r="D367">
        <v>1</v>
      </c>
      <c r="E367">
        <v>233</v>
      </c>
      <c r="F367">
        <f>ROUND(Source!BD342,O367)</f>
        <v>0</v>
      </c>
      <c r="G367" t="s">
        <v>112</v>
      </c>
      <c r="H367" t="s">
        <v>113</v>
      </c>
      <c r="K367">
        <v>233</v>
      </c>
      <c r="L367">
        <v>24</v>
      </c>
      <c r="M367">
        <v>3</v>
      </c>
      <c r="N367" t="s">
        <v>3</v>
      </c>
      <c r="O367">
        <v>2</v>
      </c>
      <c r="W367">
        <v>0</v>
      </c>
      <c r="X367">
        <v>1</v>
      </c>
      <c r="Y367">
        <v>0</v>
      </c>
    </row>
    <row r="368" spans="1:25" x14ac:dyDescent="0.2">
      <c r="A368">
        <v>50</v>
      </c>
      <c r="B368">
        <v>0</v>
      </c>
      <c r="C368">
        <v>0</v>
      </c>
      <c r="D368">
        <v>1</v>
      </c>
      <c r="E368">
        <v>210</v>
      </c>
      <c r="F368">
        <f>ROUND(Source!X342,O368)</f>
        <v>593.37</v>
      </c>
      <c r="G368" t="s">
        <v>114</v>
      </c>
      <c r="H368" t="s">
        <v>115</v>
      </c>
      <c r="K368">
        <v>210</v>
      </c>
      <c r="L368">
        <v>25</v>
      </c>
      <c r="M368">
        <v>3</v>
      </c>
      <c r="N368" t="s">
        <v>3</v>
      </c>
      <c r="O368">
        <v>2</v>
      </c>
      <c r="W368">
        <v>593.37</v>
      </c>
      <c r="X368">
        <v>1</v>
      </c>
      <c r="Y368">
        <v>593.37</v>
      </c>
    </row>
    <row r="369" spans="1:245" x14ac:dyDescent="0.2">
      <c r="A369">
        <v>50</v>
      </c>
      <c r="B369">
        <v>0</v>
      </c>
      <c r="C369">
        <v>0</v>
      </c>
      <c r="D369">
        <v>1</v>
      </c>
      <c r="E369">
        <v>211</v>
      </c>
      <c r="F369">
        <f>ROUND(Source!Y342,O369)</f>
        <v>84.77</v>
      </c>
      <c r="G369" t="s">
        <v>116</v>
      </c>
      <c r="H369" t="s">
        <v>117</v>
      </c>
      <c r="K369">
        <v>211</v>
      </c>
      <c r="L369">
        <v>26</v>
      </c>
      <c r="M369">
        <v>3</v>
      </c>
      <c r="N369" t="s">
        <v>3</v>
      </c>
      <c r="O369">
        <v>2</v>
      </c>
      <c r="W369">
        <v>84.77</v>
      </c>
      <c r="X369">
        <v>1</v>
      </c>
      <c r="Y369">
        <v>84.77</v>
      </c>
    </row>
    <row r="370" spans="1:245" x14ac:dyDescent="0.2">
      <c r="A370">
        <v>50</v>
      </c>
      <c r="B370">
        <v>0</v>
      </c>
      <c r="C370">
        <v>0</v>
      </c>
      <c r="D370">
        <v>1</v>
      </c>
      <c r="E370">
        <v>224</v>
      </c>
      <c r="F370">
        <f>ROUND(Source!AR342,O370)</f>
        <v>1526.8</v>
      </c>
      <c r="G370" t="s">
        <v>118</v>
      </c>
      <c r="H370" t="s">
        <v>119</v>
      </c>
      <c r="K370">
        <v>224</v>
      </c>
      <c r="L370">
        <v>27</v>
      </c>
      <c r="M370">
        <v>3</v>
      </c>
      <c r="N370" t="s">
        <v>3</v>
      </c>
      <c r="O370">
        <v>2</v>
      </c>
      <c r="W370">
        <v>1526.8</v>
      </c>
      <c r="X370">
        <v>1</v>
      </c>
      <c r="Y370">
        <v>1526.8</v>
      </c>
    </row>
    <row r="372" spans="1:245" x14ac:dyDescent="0.2">
      <c r="A372">
        <v>4</v>
      </c>
      <c r="B372">
        <v>1</v>
      </c>
      <c r="D372">
        <f>ROW(A379)</f>
        <v>379</v>
      </c>
      <c r="F372" t="s">
        <v>13</v>
      </c>
      <c r="G372" t="s">
        <v>162</v>
      </c>
      <c r="H372" t="s">
        <v>3</v>
      </c>
      <c r="I372">
        <v>0</v>
      </c>
      <c r="K372">
        <v>0</v>
      </c>
      <c r="M372" t="s">
        <v>3</v>
      </c>
      <c r="S372">
        <v>0</v>
      </c>
      <c r="U372" t="s">
        <v>3</v>
      </c>
      <c r="V372">
        <v>0</v>
      </c>
      <c r="AB372" t="s">
        <v>3</v>
      </c>
      <c r="AC372" t="s">
        <v>3</v>
      </c>
      <c r="AD372" t="s">
        <v>3</v>
      </c>
      <c r="AE372" t="s">
        <v>3</v>
      </c>
      <c r="AF372" t="s">
        <v>3</v>
      </c>
      <c r="AG372" t="s">
        <v>3</v>
      </c>
      <c r="AP372" t="s">
        <v>3</v>
      </c>
      <c r="AQ372" t="s">
        <v>3</v>
      </c>
      <c r="AR372" t="s">
        <v>3</v>
      </c>
      <c r="AZ372" t="s">
        <v>3</v>
      </c>
      <c r="BB372" t="s">
        <v>3</v>
      </c>
      <c r="BC372" t="s">
        <v>3</v>
      </c>
      <c r="BD372" t="s">
        <v>3</v>
      </c>
      <c r="BE372" t="s">
        <v>3</v>
      </c>
      <c r="BF372" t="s">
        <v>3</v>
      </c>
      <c r="BG372" t="s">
        <v>3</v>
      </c>
      <c r="BH372" t="s">
        <v>3</v>
      </c>
      <c r="BI372" t="s">
        <v>3</v>
      </c>
      <c r="BJ372" t="s">
        <v>3</v>
      </c>
      <c r="BK372" t="s">
        <v>3</v>
      </c>
      <c r="BL372" t="s">
        <v>3</v>
      </c>
      <c r="BM372" t="s">
        <v>3</v>
      </c>
      <c r="BN372" t="s">
        <v>3</v>
      </c>
      <c r="BO372" t="s">
        <v>3</v>
      </c>
      <c r="BP372" t="s">
        <v>3</v>
      </c>
      <c r="BX372">
        <v>0</v>
      </c>
      <c r="CJ372">
        <v>0</v>
      </c>
    </row>
    <row r="374" spans="1:245" x14ac:dyDescent="0.2">
      <c r="A374">
        <v>52</v>
      </c>
      <c r="B374">
        <f t="shared" ref="B374:G374" si="173">B379</f>
        <v>1</v>
      </c>
      <c r="C374">
        <f t="shared" si="173"/>
        <v>4</v>
      </c>
      <c r="D374">
        <f t="shared" si="173"/>
        <v>372</v>
      </c>
      <c r="E374">
        <f t="shared" si="173"/>
        <v>0</v>
      </c>
      <c r="F374" t="str">
        <f t="shared" si="173"/>
        <v>Новый раздел</v>
      </c>
      <c r="G374" t="str">
        <f t="shared" si="173"/>
        <v>Помещение 118 Венткамера</v>
      </c>
      <c r="O374">
        <f t="shared" ref="O374:AT374" si="174">O379</f>
        <v>312.83999999999997</v>
      </c>
      <c r="P374">
        <f t="shared" si="174"/>
        <v>0</v>
      </c>
      <c r="Q374">
        <f t="shared" si="174"/>
        <v>0.33</v>
      </c>
      <c r="R374">
        <f t="shared" si="174"/>
        <v>0.01</v>
      </c>
      <c r="S374">
        <f t="shared" si="174"/>
        <v>312.51</v>
      </c>
      <c r="T374">
        <f t="shared" si="174"/>
        <v>0</v>
      </c>
      <c r="U374">
        <f t="shared" si="174"/>
        <v>0.49660000000000004</v>
      </c>
      <c r="V374">
        <f t="shared" si="174"/>
        <v>0</v>
      </c>
      <c r="W374">
        <f t="shared" si="174"/>
        <v>0</v>
      </c>
      <c r="X374">
        <f t="shared" si="174"/>
        <v>218.76</v>
      </c>
      <c r="Y374">
        <f t="shared" si="174"/>
        <v>31.25</v>
      </c>
      <c r="Z374">
        <f t="shared" si="174"/>
        <v>0</v>
      </c>
      <c r="AA374">
        <f t="shared" si="174"/>
        <v>0</v>
      </c>
      <c r="AB374">
        <f t="shared" si="174"/>
        <v>312.83999999999997</v>
      </c>
      <c r="AC374">
        <f t="shared" si="174"/>
        <v>0</v>
      </c>
      <c r="AD374">
        <f t="shared" si="174"/>
        <v>0.33</v>
      </c>
      <c r="AE374">
        <f t="shared" si="174"/>
        <v>0.01</v>
      </c>
      <c r="AF374">
        <f t="shared" si="174"/>
        <v>312.51</v>
      </c>
      <c r="AG374">
        <f t="shared" si="174"/>
        <v>0</v>
      </c>
      <c r="AH374">
        <f t="shared" si="174"/>
        <v>0.49660000000000004</v>
      </c>
      <c r="AI374">
        <f t="shared" si="174"/>
        <v>0</v>
      </c>
      <c r="AJ374">
        <f t="shared" si="174"/>
        <v>0</v>
      </c>
      <c r="AK374">
        <f t="shared" si="174"/>
        <v>218.76</v>
      </c>
      <c r="AL374">
        <f t="shared" si="174"/>
        <v>31.25</v>
      </c>
      <c r="AM374">
        <f t="shared" si="174"/>
        <v>0</v>
      </c>
      <c r="AN374">
        <f t="shared" si="174"/>
        <v>0</v>
      </c>
      <c r="AO374">
        <f t="shared" si="174"/>
        <v>0</v>
      </c>
      <c r="AP374">
        <f t="shared" si="174"/>
        <v>0</v>
      </c>
      <c r="AQ374">
        <f t="shared" si="174"/>
        <v>0</v>
      </c>
      <c r="AR374">
        <f t="shared" si="174"/>
        <v>562.86</v>
      </c>
      <c r="AS374">
        <f t="shared" si="174"/>
        <v>0</v>
      </c>
      <c r="AT374">
        <f t="shared" si="174"/>
        <v>0</v>
      </c>
      <c r="AU374">
        <f t="shared" ref="AU374:BZ374" si="175">AU379</f>
        <v>562.86</v>
      </c>
      <c r="AV374">
        <f t="shared" si="175"/>
        <v>0</v>
      </c>
      <c r="AW374">
        <f t="shared" si="175"/>
        <v>0</v>
      </c>
      <c r="AX374">
        <f t="shared" si="175"/>
        <v>0</v>
      </c>
      <c r="AY374">
        <f t="shared" si="175"/>
        <v>0</v>
      </c>
      <c r="AZ374">
        <f t="shared" si="175"/>
        <v>0</v>
      </c>
      <c r="BA374">
        <f t="shared" si="175"/>
        <v>0</v>
      </c>
      <c r="BB374">
        <f t="shared" si="175"/>
        <v>0</v>
      </c>
      <c r="BC374">
        <f t="shared" si="175"/>
        <v>0</v>
      </c>
      <c r="BD374">
        <f t="shared" si="175"/>
        <v>0</v>
      </c>
      <c r="BE374">
        <f t="shared" si="175"/>
        <v>0</v>
      </c>
      <c r="BF374">
        <f t="shared" si="175"/>
        <v>0</v>
      </c>
      <c r="BG374">
        <f t="shared" si="175"/>
        <v>0</v>
      </c>
      <c r="BH374">
        <f t="shared" si="175"/>
        <v>0</v>
      </c>
      <c r="BI374">
        <f t="shared" si="175"/>
        <v>0</v>
      </c>
      <c r="BJ374">
        <f t="shared" si="175"/>
        <v>0</v>
      </c>
      <c r="BK374">
        <f t="shared" si="175"/>
        <v>0</v>
      </c>
      <c r="BL374">
        <f t="shared" si="175"/>
        <v>0</v>
      </c>
      <c r="BM374">
        <f t="shared" si="175"/>
        <v>0</v>
      </c>
      <c r="BN374">
        <f t="shared" si="175"/>
        <v>0</v>
      </c>
      <c r="BO374">
        <f t="shared" si="175"/>
        <v>0</v>
      </c>
      <c r="BP374">
        <f t="shared" si="175"/>
        <v>0</v>
      </c>
      <c r="BQ374">
        <f t="shared" si="175"/>
        <v>0</v>
      </c>
      <c r="BR374">
        <f t="shared" si="175"/>
        <v>0</v>
      </c>
      <c r="BS374">
        <f t="shared" si="175"/>
        <v>0</v>
      </c>
      <c r="BT374">
        <f t="shared" si="175"/>
        <v>0</v>
      </c>
      <c r="BU374">
        <f t="shared" si="175"/>
        <v>0</v>
      </c>
      <c r="BV374">
        <f t="shared" si="175"/>
        <v>0</v>
      </c>
      <c r="BW374">
        <f t="shared" si="175"/>
        <v>0</v>
      </c>
      <c r="BX374">
        <f t="shared" si="175"/>
        <v>0</v>
      </c>
      <c r="BY374">
        <f t="shared" si="175"/>
        <v>0</v>
      </c>
      <c r="BZ374">
        <f t="shared" si="175"/>
        <v>0</v>
      </c>
      <c r="CA374">
        <f t="shared" ref="CA374:DF374" si="176">CA379</f>
        <v>562.86</v>
      </c>
      <c r="CB374">
        <f t="shared" si="176"/>
        <v>0</v>
      </c>
      <c r="CC374">
        <f t="shared" si="176"/>
        <v>0</v>
      </c>
      <c r="CD374">
        <f t="shared" si="176"/>
        <v>562.86</v>
      </c>
      <c r="CE374">
        <f t="shared" si="176"/>
        <v>0</v>
      </c>
      <c r="CF374">
        <f t="shared" si="176"/>
        <v>0</v>
      </c>
      <c r="CG374">
        <f t="shared" si="176"/>
        <v>0</v>
      </c>
      <c r="CH374">
        <f t="shared" si="176"/>
        <v>0</v>
      </c>
      <c r="CI374">
        <f t="shared" si="176"/>
        <v>0</v>
      </c>
      <c r="CJ374">
        <f t="shared" si="176"/>
        <v>0</v>
      </c>
      <c r="CK374">
        <f t="shared" si="176"/>
        <v>0</v>
      </c>
      <c r="CL374">
        <f t="shared" si="176"/>
        <v>0</v>
      </c>
      <c r="CM374">
        <f t="shared" si="176"/>
        <v>0</v>
      </c>
      <c r="CN374">
        <f t="shared" si="176"/>
        <v>0</v>
      </c>
      <c r="CO374">
        <f t="shared" si="176"/>
        <v>0</v>
      </c>
      <c r="CP374">
        <f t="shared" si="176"/>
        <v>0</v>
      </c>
      <c r="CQ374">
        <f t="shared" si="176"/>
        <v>0</v>
      </c>
      <c r="CR374">
        <f t="shared" si="176"/>
        <v>0</v>
      </c>
      <c r="CS374">
        <f t="shared" si="176"/>
        <v>0</v>
      </c>
      <c r="CT374">
        <f t="shared" si="176"/>
        <v>0</v>
      </c>
      <c r="CU374">
        <f t="shared" si="176"/>
        <v>0</v>
      </c>
      <c r="CV374">
        <f t="shared" si="176"/>
        <v>0</v>
      </c>
      <c r="CW374">
        <f t="shared" si="176"/>
        <v>0</v>
      </c>
      <c r="CX374">
        <f t="shared" si="176"/>
        <v>0</v>
      </c>
      <c r="CY374">
        <f t="shared" si="176"/>
        <v>0</v>
      </c>
      <c r="CZ374">
        <f t="shared" si="176"/>
        <v>0</v>
      </c>
      <c r="DA374">
        <f t="shared" si="176"/>
        <v>0</v>
      </c>
      <c r="DB374">
        <f t="shared" si="176"/>
        <v>0</v>
      </c>
      <c r="DC374">
        <f t="shared" si="176"/>
        <v>0</v>
      </c>
      <c r="DD374">
        <f t="shared" si="176"/>
        <v>0</v>
      </c>
      <c r="DE374">
        <f t="shared" si="176"/>
        <v>0</v>
      </c>
      <c r="DF374">
        <f t="shared" si="176"/>
        <v>0</v>
      </c>
      <c r="DG374">
        <f t="shared" ref="DG374:EL374" si="177">DG379</f>
        <v>0</v>
      </c>
      <c r="DH374">
        <f t="shared" si="177"/>
        <v>0</v>
      </c>
      <c r="DI374">
        <f t="shared" si="177"/>
        <v>0</v>
      </c>
      <c r="DJ374">
        <f t="shared" si="177"/>
        <v>0</v>
      </c>
      <c r="DK374">
        <f t="shared" si="177"/>
        <v>0</v>
      </c>
      <c r="DL374">
        <f t="shared" si="177"/>
        <v>0</v>
      </c>
      <c r="DM374">
        <f t="shared" si="177"/>
        <v>0</v>
      </c>
      <c r="DN374">
        <f t="shared" si="177"/>
        <v>0</v>
      </c>
      <c r="DO374">
        <f t="shared" si="177"/>
        <v>0</v>
      </c>
      <c r="DP374">
        <f t="shared" si="177"/>
        <v>0</v>
      </c>
      <c r="DQ374">
        <f t="shared" si="177"/>
        <v>0</v>
      </c>
      <c r="DR374">
        <f t="shared" si="177"/>
        <v>0</v>
      </c>
      <c r="DS374">
        <f t="shared" si="177"/>
        <v>0</v>
      </c>
      <c r="DT374">
        <f t="shared" si="177"/>
        <v>0</v>
      </c>
      <c r="DU374">
        <f t="shared" si="177"/>
        <v>0</v>
      </c>
      <c r="DV374">
        <f t="shared" si="177"/>
        <v>0</v>
      </c>
      <c r="DW374">
        <f t="shared" si="177"/>
        <v>0</v>
      </c>
      <c r="DX374">
        <f t="shared" si="177"/>
        <v>0</v>
      </c>
      <c r="DY374">
        <f t="shared" si="177"/>
        <v>0</v>
      </c>
      <c r="DZ374">
        <f t="shared" si="177"/>
        <v>0</v>
      </c>
      <c r="EA374">
        <f t="shared" si="177"/>
        <v>0</v>
      </c>
      <c r="EB374">
        <f t="shared" si="177"/>
        <v>0</v>
      </c>
      <c r="EC374">
        <f t="shared" si="177"/>
        <v>0</v>
      </c>
      <c r="ED374">
        <f t="shared" si="177"/>
        <v>0</v>
      </c>
      <c r="EE374">
        <f t="shared" si="177"/>
        <v>0</v>
      </c>
      <c r="EF374">
        <f t="shared" si="177"/>
        <v>0</v>
      </c>
      <c r="EG374">
        <f t="shared" si="177"/>
        <v>0</v>
      </c>
      <c r="EH374">
        <f t="shared" si="177"/>
        <v>0</v>
      </c>
      <c r="EI374">
        <f t="shared" si="177"/>
        <v>0</v>
      </c>
      <c r="EJ374">
        <f t="shared" si="177"/>
        <v>0</v>
      </c>
      <c r="EK374">
        <f t="shared" si="177"/>
        <v>0</v>
      </c>
      <c r="EL374">
        <f t="shared" si="177"/>
        <v>0</v>
      </c>
      <c r="EM374">
        <f t="shared" ref="EM374:FR374" si="178">EM379</f>
        <v>0</v>
      </c>
      <c r="EN374">
        <f t="shared" si="178"/>
        <v>0</v>
      </c>
      <c r="EO374">
        <f t="shared" si="178"/>
        <v>0</v>
      </c>
      <c r="EP374">
        <f t="shared" si="178"/>
        <v>0</v>
      </c>
      <c r="EQ374">
        <f t="shared" si="178"/>
        <v>0</v>
      </c>
      <c r="ER374">
        <f t="shared" si="178"/>
        <v>0</v>
      </c>
      <c r="ES374">
        <f t="shared" si="178"/>
        <v>0</v>
      </c>
      <c r="ET374">
        <f t="shared" si="178"/>
        <v>0</v>
      </c>
      <c r="EU374">
        <f t="shared" si="178"/>
        <v>0</v>
      </c>
      <c r="EV374">
        <f t="shared" si="178"/>
        <v>0</v>
      </c>
      <c r="EW374">
        <f t="shared" si="178"/>
        <v>0</v>
      </c>
      <c r="EX374">
        <f t="shared" si="178"/>
        <v>0</v>
      </c>
      <c r="EY374">
        <f t="shared" si="178"/>
        <v>0</v>
      </c>
      <c r="EZ374">
        <f t="shared" si="178"/>
        <v>0</v>
      </c>
      <c r="FA374">
        <f t="shared" si="178"/>
        <v>0</v>
      </c>
      <c r="FB374">
        <f t="shared" si="178"/>
        <v>0</v>
      </c>
      <c r="FC374">
        <f t="shared" si="178"/>
        <v>0</v>
      </c>
      <c r="FD374">
        <f t="shared" si="178"/>
        <v>0</v>
      </c>
      <c r="FE374">
        <f t="shared" si="178"/>
        <v>0</v>
      </c>
      <c r="FF374">
        <f t="shared" si="178"/>
        <v>0</v>
      </c>
      <c r="FG374">
        <f t="shared" si="178"/>
        <v>0</v>
      </c>
      <c r="FH374">
        <f t="shared" si="178"/>
        <v>0</v>
      </c>
      <c r="FI374">
        <f t="shared" si="178"/>
        <v>0</v>
      </c>
      <c r="FJ374">
        <f t="shared" si="178"/>
        <v>0</v>
      </c>
      <c r="FK374">
        <f t="shared" si="178"/>
        <v>0</v>
      </c>
      <c r="FL374">
        <f t="shared" si="178"/>
        <v>0</v>
      </c>
      <c r="FM374">
        <f t="shared" si="178"/>
        <v>0</v>
      </c>
      <c r="FN374">
        <f t="shared" si="178"/>
        <v>0</v>
      </c>
      <c r="FO374">
        <f t="shared" si="178"/>
        <v>0</v>
      </c>
      <c r="FP374">
        <f t="shared" si="178"/>
        <v>0</v>
      </c>
      <c r="FQ374">
        <f t="shared" si="178"/>
        <v>0</v>
      </c>
      <c r="FR374">
        <f t="shared" si="178"/>
        <v>0</v>
      </c>
      <c r="FS374">
        <f t="shared" ref="FS374:GX374" si="179">FS379</f>
        <v>0</v>
      </c>
      <c r="FT374">
        <f t="shared" si="179"/>
        <v>0</v>
      </c>
      <c r="FU374">
        <f t="shared" si="179"/>
        <v>0</v>
      </c>
      <c r="FV374">
        <f t="shared" si="179"/>
        <v>0</v>
      </c>
      <c r="FW374">
        <f t="shared" si="179"/>
        <v>0</v>
      </c>
      <c r="FX374">
        <f t="shared" si="179"/>
        <v>0</v>
      </c>
      <c r="FY374">
        <f t="shared" si="179"/>
        <v>0</v>
      </c>
      <c r="FZ374">
        <f t="shared" si="179"/>
        <v>0</v>
      </c>
      <c r="GA374">
        <f t="shared" si="179"/>
        <v>0</v>
      </c>
      <c r="GB374">
        <f t="shared" si="179"/>
        <v>0</v>
      </c>
      <c r="GC374">
        <f t="shared" si="179"/>
        <v>0</v>
      </c>
      <c r="GD374">
        <f t="shared" si="179"/>
        <v>0</v>
      </c>
      <c r="GE374">
        <f t="shared" si="179"/>
        <v>0</v>
      </c>
      <c r="GF374">
        <f t="shared" si="179"/>
        <v>0</v>
      </c>
      <c r="GG374">
        <f t="shared" si="179"/>
        <v>0</v>
      </c>
      <c r="GH374">
        <f t="shared" si="179"/>
        <v>0</v>
      </c>
      <c r="GI374">
        <f t="shared" si="179"/>
        <v>0</v>
      </c>
      <c r="GJ374">
        <f t="shared" si="179"/>
        <v>0</v>
      </c>
      <c r="GK374">
        <f t="shared" si="179"/>
        <v>0</v>
      </c>
      <c r="GL374">
        <f t="shared" si="179"/>
        <v>0</v>
      </c>
      <c r="GM374">
        <f t="shared" si="179"/>
        <v>0</v>
      </c>
      <c r="GN374">
        <f t="shared" si="179"/>
        <v>0</v>
      </c>
      <c r="GO374">
        <f t="shared" si="179"/>
        <v>0</v>
      </c>
      <c r="GP374">
        <f t="shared" si="179"/>
        <v>0</v>
      </c>
      <c r="GQ374">
        <f t="shared" si="179"/>
        <v>0</v>
      </c>
      <c r="GR374">
        <f t="shared" si="179"/>
        <v>0</v>
      </c>
      <c r="GS374">
        <f t="shared" si="179"/>
        <v>0</v>
      </c>
      <c r="GT374">
        <f t="shared" si="179"/>
        <v>0</v>
      </c>
      <c r="GU374">
        <f t="shared" si="179"/>
        <v>0</v>
      </c>
      <c r="GV374">
        <f t="shared" si="179"/>
        <v>0</v>
      </c>
      <c r="GW374">
        <f t="shared" si="179"/>
        <v>0</v>
      </c>
      <c r="GX374">
        <f t="shared" si="179"/>
        <v>0</v>
      </c>
    </row>
    <row r="376" spans="1:245" x14ac:dyDescent="0.2">
      <c r="A376">
        <v>17</v>
      </c>
      <c r="B376">
        <v>1</v>
      </c>
      <c r="C376">
        <f>ROW(SmtRes!A96)</f>
        <v>96</v>
      </c>
      <c r="D376">
        <f>ROW(EtalonRes!A96)</f>
        <v>96</v>
      </c>
      <c r="E376" t="s">
        <v>163</v>
      </c>
      <c r="F376" t="s">
        <v>16</v>
      </c>
      <c r="G376" t="s">
        <v>17</v>
      </c>
      <c r="H376" t="s">
        <v>18</v>
      </c>
      <c r="I376">
        <f>ROUND(1/100,9)</f>
        <v>0.01</v>
      </c>
      <c r="J376">
        <v>0</v>
      </c>
      <c r="K376">
        <f>ROUND(1/100,9)</f>
        <v>0.01</v>
      </c>
      <c r="O376">
        <f>ROUND(CP376,2)</f>
        <v>27.1</v>
      </c>
      <c r="P376">
        <f>ROUND(CQ376*I376,2)</f>
        <v>0</v>
      </c>
      <c r="Q376">
        <f>ROUND(CR376*I376,2)</f>
        <v>0</v>
      </c>
      <c r="R376">
        <f>ROUND(CS376*I376,2)</f>
        <v>0</v>
      </c>
      <c r="S376">
        <f>ROUND(CT376*I376,2)</f>
        <v>27.1</v>
      </c>
      <c r="T376">
        <f>ROUND(CU376*I376,2)</f>
        <v>0</v>
      </c>
      <c r="U376">
        <f>CV376*I376</f>
        <v>5.8400000000000001E-2</v>
      </c>
      <c r="V376">
        <f>CW376*I376</f>
        <v>0</v>
      </c>
      <c r="W376">
        <f>ROUND(CX376*I376,2)</f>
        <v>0</v>
      </c>
      <c r="X376">
        <f>ROUND(CY376,2)</f>
        <v>18.97</v>
      </c>
      <c r="Y376">
        <f>ROUND(CZ376,2)</f>
        <v>2.71</v>
      </c>
      <c r="AA376">
        <v>35364244</v>
      </c>
      <c r="AB376">
        <f>ROUND((AC376+AD376+AF376),6)</f>
        <v>2710.46</v>
      </c>
      <c r="AC376">
        <f>ROUND((ES376),6)</f>
        <v>0</v>
      </c>
      <c r="AD376">
        <f>ROUND((((ET376)-(EU376))+AE376),6)</f>
        <v>0</v>
      </c>
      <c r="AE376">
        <f>ROUND((EU376),6)</f>
        <v>0</v>
      </c>
      <c r="AF376">
        <f>ROUND((EV376),6)</f>
        <v>2710.46</v>
      </c>
      <c r="AG376">
        <f>ROUND((AP376),6)</f>
        <v>0</v>
      </c>
      <c r="AH376">
        <f>(EW376)</f>
        <v>5.84</v>
      </c>
      <c r="AI376">
        <f>(EX376)</f>
        <v>0</v>
      </c>
      <c r="AJ376">
        <f>(AS376)</f>
        <v>0</v>
      </c>
      <c r="AK376">
        <v>2710.46</v>
      </c>
      <c r="AL376">
        <v>0</v>
      </c>
      <c r="AM376">
        <v>0</v>
      </c>
      <c r="AN376">
        <v>0</v>
      </c>
      <c r="AO376">
        <v>2710.46</v>
      </c>
      <c r="AP376">
        <v>0</v>
      </c>
      <c r="AQ376">
        <v>5.84</v>
      </c>
      <c r="AR376">
        <v>0</v>
      </c>
      <c r="AS376">
        <v>0</v>
      </c>
      <c r="AT376">
        <v>70</v>
      </c>
      <c r="AU376">
        <v>10</v>
      </c>
      <c r="AV376">
        <v>1</v>
      </c>
      <c r="AW376">
        <v>1</v>
      </c>
      <c r="AZ376">
        <v>1</v>
      </c>
      <c r="BA376">
        <v>1</v>
      </c>
      <c r="BB376">
        <v>1</v>
      </c>
      <c r="BC376">
        <v>1</v>
      </c>
      <c r="BD376" t="s">
        <v>3</v>
      </c>
      <c r="BE376" t="s">
        <v>3</v>
      </c>
      <c r="BF376" t="s">
        <v>3</v>
      </c>
      <c r="BG376" t="s">
        <v>3</v>
      </c>
      <c r="BH376">
        <v>0</v>
      </c>
      <c r="BI376">
        <v>4</v>
      </c>
      <c r="BJ376" t="s">
        <v>19</v>
      </c>
      <c r="BM376">
        <v>0</v>
      </c>
      <c r="BN376">
        <v>0</v>
      </c>
      <c r="BO376" t="s">
        <v>3</v>
      </c>
      <c r="BP376">
        <v>0</v>
      </c>
      <c r="BQ376">
        <v>1</v>
      </c>
      <c r="BR376">
        <v>0</v>
      </c>
      <c r="BS376">
        <v>1</v>
      </c>
      <c r="BT376">
        <v>1</v>
      </c>
      <c r="BU376">
        <v>1</v>
      </c>
      <c r="BV376">
        <v>1</v>
      </c>
      <c r="BW376">
        <v>1</v>
      </c>
      <c r="BX376">
        <v>1</v>
      </c>
      <c r="BY376" t="s">
        <v>3</v>
      </c>
      <c r="BZ376">
        <v>70</v>
      </c>
      <c r="CA376">
        <v>10</v>
      </c>
      <c r="CB376" t="s">
        <v>3</v>
      </c>
      <c r="CE376">
        <v>0</v>
      </c>
      <c r="CF376">
        <v>0</v>
      </c>
      <c r="CG376">
        <v>0</v>
      </c>
      <c r="CM376">
        <v>0</v>
      </c>
      <c r="CN376" t="s">
        <v>3</v>
      </c>
      <c r="CO376">
        <v>0</v>
      </c>
      <c r="CP376">
        <f>(P376+Q376+S376)</f>
        <v>27.1</v>
      </c>
      <c r="CQ376">
        <f>(AC376*BC376*AW376)</f>
        <v>0</v>
      </c>
      <c r="CR376">
        <f>((((ET376)*BB376-(EU376)*BS376)+AE376*BS376)*AV376)</f>
        <v>0</v>
      </c>
      <c r="CS376">
        <f>(AE376*BS376*AV376)</f>
        <v>0</v>
      </c>
      <c r="CT376">
        <f>(AF376*BA376*AV376)</f>
        <v>2710.46</v>
      </c>
      <c r="CU376">
        <f>AG376</f>
        <v>0</v>
      </c>
      <c r="CV376">
        <f>(AH376*AV376)</f>
        <v>5.84</v>
      </c>
      <c r="CW376">
        <f>AI376</f>
        <v>0</v>
      </c>
      <c r="CX376">
        <f>AJ376</f>
        <v>0</v>
      </c>
      <c r="CY376">
        <f>((S376*BZ376)/100)</f>
        <v>18.97</v>
      </c>
      <c r="CZ376">
        <f>((S376*CA376)/100)</f>
        <v>2.71</v>
      </c>
      <c r="DC376" t="s">
        <v>3</v>
      </c>
      <c r="DD376" t="s">
        <v>3</v>
      </c>
      <c r="DE376" t="s">
        <v>3</v>
      </c>
      <c r="DF376" t="s">
        <v>3</v>
      </c>
      <c r="DG376" t="s">
        <v>3</v>
      </c>
      <c r="DH376" t="s">
        <v>3</v>
      </c>
      <c r="DI376" t="s">
        <v>3</v>
      </c>
      <c r="DJ376" t="s">
        <v>3</v>
      </c>
      <c r="DK376" t="s">
        <v>3</v>
      </c>
      <c r="DL376" t="s">
        <v>3</v>
      </c>
      <c r="DM376" t="s">
        <v>3</v>
      </c>
      <c r="DN376">
        <v>0</v>
      </c>
      <c r="DO376">
        <v>0</v>
      </c>
      <c r="DP376">
        <v>1</v>
      </c>
      <c r="DQ376">
        <v>1</v>
      </c>
      <c r="DU376">
        <v>1010</v>
      </c>
      <c r="DV376" t="s">
        <v>18</v>
      </c>
      <c r="DW376" t="s">
        <v>18</v>
      </c>
      <c r="DX376">
        <v>100</v>
      </c>
      <c r="DZ376" t="s">
        <v>3</v>
      </c>
      <c r="EA376" t="s">
        <v>3</v>
      </c>
      <c r="EB376" t="s">
        <v>3</v>
      </c>
      <c r="EC376" t="s">
        <v>3</v>
      </c>
      <c r="EE376">
        <v>35096056</v>
      </c>
      <c r="EF376">
        <v>1</v>
      </c>
      <c r="EG376" t="s">
        <v>20</v>
      </c>
      <c r="EH376">
        <v>0</v>
      </c>
      <c r="EI376" t="s">
        <v>3</v>
      </c>
      <c r="EJ376">
        <v>4</v>
      </c>
      <c r="EK376">
        <v>0</v>
      </c>
      <c r="EL376" t="s">
        <v>21</v>
      </c>
      <c r="EM376" t="s">
        <v>22</v>
      </c>
      <c r="EO376" t="s">
        <v>3</v>
      </c>
      <c r="EQ376">
        <v>262144</v>
      </c>
      <c r="ER376">
        <v>2710.46</v>
      </c>
      <c r="ES376">
        <v>0</v>
      </c>
      <c r="ET376">
        <v>0</v>
      </c>
      <c r="EU376">
        <v>0</v>
      </c>
      <c r="EV376">
        <v>2710.46</v>
      </c>
      <c r="EW376">
        <v>5.84</v>
      </c>
      <c r="EX376">
        <v>0</v>
      </c>
      <c r="EY376">
        <v>0</v>
      </c>
      <c r="FQ376">
        <v>0</v>
      </c>
      <c r="FR376">
        <v>0</v>
      </c>
      <c r="FS376">
        <v>0</v>
      </c>
      <c r="FX376">
        <v>70</v>
      </c>
      <c r="FY376">
        <v>10</v>
      </c>
      <c r="GA376" t="s">
        <v>3</v>
      </c>
      <c r="GD376">
        <v>0</v>
      </c>
      <c r="GF376">
        <v>-931379651</v>
      </c>
      <c r="GG376">
        <v>2</v>
      </c>
      <c r="GH376">
        <v>1</v>
      </c>
      <c r="GI376">
        <v>-2</v>
      </c>
      <c r="GJ376">
        <v>0</v>
      </c>
      <c r="GK376">
        <f>ROUND(R376*(R12)/100,2)</f>
        <v>0</v>
      </c>
      <c r="GL376">
        <f>ROUND(IF(AND(BH376=3,BI376=3,FS376&lt;&gt;0),P376,0),2)</f>
        <v>0</v>
      </c>
      <c r="GM376">
        <f>ROUND(O376+X376+Y376+GK376,2)+GX376</f>
        <v>48.78</v>
      </c>
      <c r="GN376">
        <f>IF(OR(BI376=0,BI376=1),GM376-GX376,0)</f>
        <v>0</v>
      </c>
      <c r="GO376">
        <f>IF(BI376=2,GM376-GX376,0)</f>
        <v>0</v>
      </c>
      <c r="GP376">
        <f>IF(BI376=4,GM376-GX376,0)</f>
        <v>48.78</v>
      </c>
      <c r="GR376">
        <v>0</v>
      </c>
      <c r="GS376">
        <v>3</v>
      </c>
      <c r="GT376">
        <v>0</v>
      </c>
      <c r="GU376" t="s">
        <v>3</v>
      </c>
      <c r="GV376">
        <f>ROUND((GT376),6)</f>
        <v>0</v>
      </c>
      <c r="GW376">
        <v>1</v>
      </c>
      <c r="GX376">
        <f>ROUND(HC376*I376,2)</f>
        <v>0</v>
      </c>
      <c r="HA376">
        <v>0</v>
      </c>
      <c r="HB376">
        <v>0</v>
      </c>
      <c r="HC376">
        <f>GV376*GW376</f>
        <v>0</v>
      </c>
      <c r="HE376" t="s">
        <v>3</v>
      </c>
      <c r="HF376" t="s">
        <v>3</v>
      </c>
      <c r="HM376" t="s">
        <v>3</v>
      </c>
      <c r="HN376" t="s">
        <v>3</v>
      </c>
      <c r="HO376" t="s">
        <v>3</v>
      </c>
      <c r="HP376" t="s">
        <v>3</v>
      </c>
      <c r="HQ376" t="s">
        <v>3</v>
      </c>
      <c r="HS376">
        <v>0</v>
      </c>
      <c r="IK376">
        <v>0</v>
      </c>
    </row>
    <row r="377" spans="1:245" x14ac:dyDescent="0.2">
      <c r="A377">
        <v>17</v>
      </c>
      <c r="B377">
        <v>1</v>
      </c>
      <c r="C377">
        <f>ROW(SmtRes!A98)</f>
        <v>98</v>
      </c>
      <c r="D377">
        <f>ROW(EtalonRes!A98)</f>
        <v>98</v>
      </c>
      <c r="E377" t="s">
        <v>164</v>
      </c>
      <c r="F377" t="s">
        <v>46</v>
      </c>
      <c r="G377" t="s">
        <v>47</v>
      </c>
      <c r="H377" t="s">
        <v>18</v>
      </c>
      <c r="I377">
        <f>ROUND(1/100,9)</f>
        <v>0.01</v>
      </c>
      <c r="J377">
        <v>0</v>
      </c>
      <c r="K377">
        <f>ROUND(1/100,9)</f>
        <v>0.01</v>
      </c>
      <c r="O377">
        <f>ROUND(CP377,2)</f>
        <v>285.74</v>
      </c>
      <c r="P377">
        <f>ROUND(CQ377*I377,2)</f>
        <v>0</v>
      </c>
      <c r="Q377">
        <f>ROUND(CR377*I377,2)</f>
        <v>0.33</v>
      </c>
      <c r="R377">
        <f>ROUND(CS377*I377,2)</f>
        <v>0.01</v>
      </c>
      <c r="S377">
        <f>ROUND(CT377*I377,2)</f>
        <v>285.41000000000003</v>
      </c>
      <c r="T377">
        <f>ROUND(CU377*I377,2)</f>
        <v>0</v>
      </c>
      <c r="U377">
        <f>CV377*I377</f>
        <v>0.43820000000000003</v>
      </c>
      <c r="V377">
        <f>CW377*I377</f>
        <v>0</v>
      </c>
      <c r="W377">
        <f>ROUND(CX377*I377,2)</f>
        <v>0</v>
      </c>
      <c r="X377">
        <f>ROUND(CY377,2)</f>
        <v>199.79</v>
      </c>
      <c r="Y377">
        <f>ROUND(CZ377,2)</f>
        <v>28.54</v>
      </c>
      <c r="AA377">
        <v>35364244</v>
      </c>
      <c r="AB377">
        <f>ROUND((AC377+AD377+AF377),6)</f>
        <v>28573.85</v>
      </c>
      <c r="AC377">
        <f>ROUND((ES377),6)</f>
        <v>0</v>
      </c>
      <c r="AD377">
        <f>ROUND((((ET377)-(EU377))+AE377),6)</f>
        <v>32.57</v>
      </c>
      <c r="AE377">
        <f>ROUND((EU377),6)</f>
        <v>0.69</v>
      </c>
      <c r="AF377">
        <f>ROUND((EV377),6)</f>
        <v>28541.279999999999</v>
      </c>
      <c r="AG377">
        <f>ROUND((AP377),6)</f>
        <v>0</v>
      </c>
      <c r="AH377">
        <f>(EW377)</f>
        <v>43.82</v>
      </c>
      <c r="AI377">
        <f>(EX377)</f>
        <v>0</v>
      </c>
      <c r="AJ377">
        <f>(AS377)</f>
        <v>0</v>
      </c>
      <c r="AK377">
        <v>28573.85</v>
      </c>
      <c r="AL377">
        <v>0</v>
      </c>
      <c r="AM377">
        <v>32.57</v>
      </c>
      <c r="AN377">
        <v>0.69</v>
      </c>
      <c r="AO377">
        <v>28541.279999999999</v>
      </c>
      <c r="AP377">
        <v>0</v>
      </c>
      <c r="AQ377">
        <v>43.82</v>
      </c>
      <c r="AR377">
        <v>0</v>
      </c>
      <c r="AS377">
        <v>0</v>
      </c>
      <c r="AT377">
        <v>70</v>
      </c>
      <c r="AU377">
        <v>10</v>
      </c>
      <c r="AV377">
        <v>1</v>
      </c>
      <c r="AW377">
        <v>1</v>
      </c>
      <c r="AZ377">
        <v>1</v>
      </c>
      <c r="BA377">
        <v>1</v>
      </c>
      <c r="BB377">
        <v>1</v>
      </c>
      <c r="BC377">
        <v>1</v>
      </c>
      <c r="BD377" t="s">
        <v>3</v>
      </c>
      <c r="BE377" t="s">
        <v>3</v>
      </c>
      <c r="BF377" t="s">
        <v>3</v>
      </c>
      <c r="BG377" t="s">
        <v>3</v>
      </c>
      <c r="BH377">
        <v>0</v>
      </c>
      <c r="BI377">
        <v>4</v>
      </c>
      <c r="BJ377" t="s">
        <v>48</v>
      </c>
      <c r="BM377">
        <v>0</v>
      </c>
      <c r="BN377">
        <v>0</v>
      </c>
      <c r="BO377" t="s">
        <v>3</v>
      </c>
      <c r="BP377">
        <v>0</v>
      </c>
      <c r="BQ377">
        <v>1</v>
      </c>
      <c r="BR377">
        <v>0</v>
      </c>
      <c r="BS377">
        <v>1</v>
      </c>
      <c r="BT377">
        <v>1</v>
      </c>
      <c r="BU377">
        <v>1</v>
      </c>
      <c r="BV377">
        <v>1</v>
      </c>
      <c r="BW377">
        <v>1</v>
      </c>
      <c r="BX377">
        <v>1</v>
      </c>
      <c r="BY377" t="s">
        <v>3</v>
      </c>
      <c r="BZ377">
        <v>70</v>
      </c>
      <c r="CA377">
        <v>10</v>
      </c>
      <c r="CB377" t="s">
        <v>3</v>
      </c>
      <c r="CE377">
        <v>0</v>
      </c>
      <c r="CF377">
        <v>0</v>
      </c>
      <c r="CG377">
        <v>0</v>
      </c>
      <c r="CM377">
        <v>0</v>
      </c>
      <c r="CN377" t="s">
        <v>3</v>
      </c>
      <c r="CO377">
        <v>0</v>
      </c>
      <c r="CP377">
        <f>(P377+Q377+S377)</f>
        <v>285.74</v>
      </c>
      <c r="CQ377">
        <f>(AC377*BC377*AW377)</f>
        <v>0</v>
      </c>
      <c r="CR377">
        <f>((((ET377)*BB377-(EU377)*BS377)+AE377*BS377)*AV377)</f>
        <v>32.57</v>
      </c>
      <c r="CS377">
        <f>(AE377*BS377*AV377)</f>
        <v>0.69</v>
      </c>
      <c r="CT377">
        <f>(AF377*BA377*AV377)</f>
        <v>28541.279999999999</v>
      </c>
      <c r="CU377">
        <f>AG377</f>
        <v>0</v>
      </c>
      <c r="CV377">
        <f>(AH377*AV377)</f>
        <v>43.82</v>
      </c>
      <c r="CW377">
        <f>AI377</f>
        <v>0</v>
      </c>
      <c r="CX377">
        <f>AJ377</f>
        <v>0</v>
      </c>
      <c r="CY377">
        <f>((S377*BZ377)/100)</f>
        <v>199.78700000000001</v>
      </c>
      <c r="CZ377">
        <f>((S377*CA377)/100)</f>
        <v>28.541000000000004</v>
      </c>
      <c r="DC377" t="s">
        <v>3</v>
      </c>
      <c r="DD377" t="s">
        <v>3</v>
      </c>
      <c r="DE377" t="s">
        <v>3</v>
      </c>
      <c r="DF377" t="s">
        <v>3</v>
      </c>
      <c r="DG377" t="s">
        <v>3</v>
      </c>
      <c r="DH377" t="s">
        <v>3</v>
      </c>
      <c r="DI377" t="s">
        <v>3</v>
      </c>
      <c r="DJ377" t="s">
        <v>3</v>
      </c>
      <c r="DK377" t="s">
        <v>3</v>
      </c>
      <c r="DL377" t="s">
        <v>3</v>
      </c>
      <c r="DM377" t="s">
        <v>3</v>
      </c>
      <c r="DN377">
        <v>0</v>
      </c>
      <c r="DO377">
        <v>0</v>
      </c>
      <c r="DP377">
        <v>1</v>
      </c>
      <c r="DQ377">
        <v>1</v>
      </c>
      <c r="DU377">
        <v>1010</v>
      </c>
      <c r="DV377" t="s">
        <v>18</v>
      </c>
      <c r="DW377" t="s">
        <v>18</v>
      </c>
      <c r="DX377">
        <v>100</v>
      </c>
      <c r="DZ377" t="s">
        <v>3</v>
      </c>
      <c r="EA377" t="s">
        <v>3</v>
      </c>
      <c r="EB377" t="s">
        <v>3</v>
      </c>
      <c r="EC377" t="s">
        <v>3</v>
      </c>
      <c r="EE377">
        <v>35096056</v>
      </c>
      <c r="EF377">
        <v>1</v>
      </c>
      <c r="EG377" t="s">
        <v>20</v>
      </c>
      <c r="EH377">
        <v>0</v>
      </c>
      <c r="EI377" t="s">
        <v>3</v>
      </c>
      <c r="EJ377">
        <v>4</v>
      </c>
      <c r="EK377">
        <v>0</v>
      </c>
      <c r="EL377" t="s">
        <v>21</v>
      </c>
      <c r="EM377" t="s">
        <v>22</v>
      </c>
      <c r="EO377" t="s">
        <v>3</v>
      </c>
      <c r="EQ377">
        <v>262144</v>
      </c>
      <c r="ER377">
        <v>28573.85</v>
      </c>
      <c r="ES377">
        <v>0</v>
      </c>
      <c r="ET377">
        <v>32.57</v>
      </c>
      <c r="EU377">
        <v>0.69</v>
      </c>
      <c r="EV377">
        <v>28541.279999999999</v>
      </c>
      <c r="EW377">
        <v>43.82</v>
      </c>
      <c r="EX377">
        <v>0</v>
      </c>
      <c r="EY377">
        <v>0</v>
      </c>
      <c r="FQ377">
        <v>0</v>
      </c>
      <c r="FR377">
        <v>0</v>
      </c>
      <c r="FS377">
        <v>0</v>
      </c>
      <c r="FX377">
        <v>70</v>
      </c>
      <c r="FY377">
        <v>10</v>
      </c>
      <c r="GA377" t="s">
        <v>3</v>
      </c>
      <c r="GD377">
        <v>0</v>
      </c>
      <c r="GF377">
        <v>-1730436719</v>
      </c>
      <c r="GG377">
        <v>2</v>
      </c>
      <c r="GH377">
        <v>1</v>
      </c>
      <c r="GI377">
        <v>-2</v>
      </c>
      <c r="GJ377">
        <v>0</v>
      </c>
      <c r="GK377">
        <f>ROUND(R377*(R12)/100,2)</f>
        <v>0.01</v>
      </c>
      <c r="GL377">
        <f>ROUND(IF(AND(BH377=3,BI377=3,FS377&lt;&gt;0),P377,0),2)</f>
        <v>0</v>
      </c>
      <c r="GM377">
        <f>ROUND(O377+X377+Y377+GK377,2)+GX377</f>
        <v>514.08000000000004</v>
      </c>
      <c r="GN377">
        <f>IF(OR(BI377=0,BI377=1),GM377-GX377,0)</f>
        <v>0</v>
      </c>
      <c r="GO377">
        <f>IF(BI377=2,GM377-GX377,0)</f>
        <v>0</v>
      </c>
      <c r="GP377">
        <f>IF(BI377=4,GM377-GX377,0)</f>
        <v>514.08000000000004</v>
      </c>
      <c r="GR377">
        <v>0</v>
      </c>
      <c r="GS377">
        <v>3</v>
      </c>
      <c r="GT377">
        <v>0</v>
      </c>
      <c r="GU377" t="s">
        <v>3</v>
      </c>
      <c r="GV377">
        <f>ROUND((GT377),6)</f>
        <v>0</v>
      </c>
      <c r="GW377">
        <v>1</v>
      </c>
      <c r="GX377">
        <f>ROUND(HC377*I377,2)</f>
        <v>0</v>
      </c>
      <c r="HA377">
        <v>0</v>
      </c>
      <c r="HB377">
        <v>0</v>
      </c>
      <c r="HC377">
        <f>GV377*GW377</f>
        <v>0</v>
      </c>
      <c r="HE377" t="s">
        <v>3</v>
      </c>
      <c r="HF377" t="s">
        <v>3</v>
      </c>
      <c r="HM377" t="s">
        <v>3</v>
      </c>
      <c r="HN377" t="s">
        <v>3</v>
      </c>
      <c r="HO377" t="s">
        <v>3</v>
      </c>
      <c r="HP377" t="s">
        <v>3</v>
      </c>
      <c r="HQ377" t="s">
        <v>3</v>
      </c>
      <c r="HS377">
        <v>0</v>
      </c>
      <c r="IK377">
        <v>0</v>
      </c>
    </row>
    <row r="379" spans="1:245" x14ac:dyDescent="0.2">
      <c r="A379">
        <v>51</v>
      </c>
      <c r="B379">
        <f>B372</f>
        <v>1</v>
      </c>
      <c r="C379">
        <f>A372</f>
        <v>4</v>
      </c>
      <c r="D379">
        <f>ROW(A372)</f>
        <v>372</v>
      </c>
      <c r="F379" t="str">
        <f>IF(F372&lt;&gt;"",F372,"")</f>
        <v>Новый раздел</v>
      </c>
      <c r="G379" t="str">
        <f>IF(G372&lt;&gt;"",G372,"")</f>
        <v>Помещение 118 Венткамера</v>
      </c>
      <c r="H379">
        <v>0</v>
      </c>
      <c r="O379">
        <f t="shared" ref="O379:T379" si="180">ROUND(AB379,2)</f>
        <v>312.83999999999997</v>
      </c>
      <c r="P379">
        <f t="shared" si="180"/>
        <v>0</v>
      </c>
      <c r="Q379">
        <f t="shared" si="180"/>
        <v>0.33</v>
      </c>
      <c r="R379">
        <f t="shared" si="180"/>
        <v>0.01</v>
      </c>
      <c r="S379">
        <f t="shared" si="180"/>
        <v>312.51</v>
      </c>
      <c r="T379">
        <f t="shared" si="180"/>
        <v>0</v>
      </c>
      <c r="U379">
        <f>AH379</f>
        <v>0.49660000000000004</v>
      </c>
      <c r="V379">
        <f>AI379</f>
        <v>0</v>
      </c>
      <c r="W379">
        <f>ROUND(AJ379,2)</f>
        <v>0</v>
      </c>
      <c r="X379">
        <f>ROUND(AK379,2)</f>
        <v>218.76</v>
      </c>
      <c r="Y379">
        <f>ROUND(AL379,2)</f>
        <v>31.25</v>
      </c>
      <c r="AB379">
        <f>ROUND(SUMIF(AA376:AA377,"=35364244",O376:O377),2)</f>
        <v>312.83999999999997</v>
      </c>
      <c r="AC379">
        <f>ROUND(SUMIF(AA376:AA377,"=35364244",P376:P377),2)</f>
        <v>0</v>
      </c>
      <c r="AD379">
        <f>ROUND(SUMIF(AA376:AA377,"=35364244",Q376:Q377),2)</f>
        <v>0.33</v>
      </c>
      <c r="AE379">
        <f>ROUND(SUMIF(AA376:AA377,"=35364244",R376:R377),2)</f>
        <v>0.01</v>
      </c>
      <c r="AF379">
        <f>ROUND(SUMIF(AA376:AA377,"=35364244",S376:S377),2)</f>
        <v>312.51</v>
      </c>
      <c r="AG379">
        <f>ROUND(SUMIF(AA376:AA377,"=35364244",T376:T377),2)</f>
        <v>0</v>
      </c>
      <c r="AH379">
        <f>SUMIF(AA376:AA377,"=35364244",U376:U377)</f>
        <v>0.49660000000000004</v>
      </c>
      <c r="AI379">
        <f>SUMIF(AA376:AA377,"=35364244",V376:V377)</f>
        <v>0</v>
      </c>
      <c r="AJ379">
        <f>ROUND(SUMIF(AA376:AA377,"=35364244",W376:W377),2)</f>
        <v>0</v>
      </c>
      <c r="AK379">
        <f>ROUND(SUMIF(AA376:AA377,"=35364244",X376:X377),2)</f>
        <v>218.76</v>
      </c>
      <c r="AL379">
        <f>ROUND(SUMIF(AA376:AA377,"=35364244",Y376:Y377),2)</f>
        <v>31.25</v>
      </c>
      <c r="AO379">
        <f t="shared" ref="AO379:BD379" si="181">ROUND(BX379,2)</f>
        <v>0</v>
      </c>
      <c r="AP379">
        <f t="shared" si="181"/>
        <v>0</v>
      </c>
      <c r="AQ379">
        <f t="shared" si="181"/>
        <v>0</v>
      </c>
      <c r="AR379">
        <f t="shared" si="181"/>
        <v>562.86</v>
      </c>
      <c r="AS379">
        <f t="shared" si="181"/>
        <v>0</v>
      </c>
      <c r="AT379">
        <f t="shared" si="181"/>
        <v>0</v>
      </c>
      <c r="AU379">
        <f t="shared" si="181"/>
        <v>562.86</v>
      </c>
      <c r="AV379">
        <f t="shared" si="181"/>
        <v>0</v>
      </c>
      <c r="AW379">
        <f t="shared" si="181"/>
        <v>0</v>
      </c>
      <c r="AX379">
        <f t="shared" si="181"/>
        <v>0</v>
      </c>
      <c r="AY379">
        <f t="shared" si="181"/>
        <v>0</v>
      </c>
      <c r="AZ379">
        <f t="shared" si="181"/>
        <v>0</v>
      </c>
      <c r="BA379">
        <f t="shared" si="181"/>
        <v>0</v>
      </c>
      <c r="BB379">
        <f t="shared" si="181"/>
        <v>0</v>
      </c>
      <c r="BC379">
        <f t="shared" si="181"/>
        <v>0</v>
      </c>
      <c r="BD379">
        <f t="shared" si="181"/>
        <v>0</v>
      </c>
      <c r="BX379">
        <f>ROUND(SUMIF(AA376:AA377,"=35364244",FQ376:FQ377),2)</f>
        <v>0</v>
      </c>
      <c r="BY379">
        <f>ROUND(SUMIF(AA376:AA377,"=35364244",FR376:FR377),2)</f>
        <v>0</v>
      </c>
      <c r="BZ379">
        <f>ROUND(SUMIF(AA376:AA377,"=35364244",GL376:GL377),2)</f>
        <v>0</v>
      </c>
      <c r="CA379">
        <f>ROUND(SUMIF(AA376:AA377,"=35364244",GM376:GM377),2)</f>
        <v>562.86</v>
      </c>
      <c r="CB379">
        <f>ROUND(SUMIF(AA376:AA377,"=35364244",GN376:GN377),2)</f>
        <v>0</v>
      </c>
      <c r="CC379">
        <f>ROUND(SUMIF(AA376:AA377,"=35364244",GO376:GO377),2)</f>
        <v>0</v>
      </c>
      <c r="CD379">
        <f>ROUND(SUMIF(AA376:AA377,"=35364244",GP376:GP377),2)</f>
        <v>562.86</v>
      </c>
      <c r="CE379">
        <f>AC379-BX379</f>
        <v>0</v>
      </c>
      <c r="CF379">
        <f>AC379-BY379</f>
        <v>0</v>
      </c>
      <c r="CG379">
        <f>BX379-BZ379</f>
        <v>0</v>
      </c>
      <c r="CH379">
        <f>AC379-BX379-BY379+BZ379</f>
        <v>0</v>
      </c>
      <c r="CI379">
        <f>BY379-BZ379</f>
        <v>0</v>
      </c>
      <c r="CJ379">
        <f>ROUND(SUMIF(AA376:AA377,"=35364244",GX376:GX377),2)</f>
        <v>0</v>
      </c>
      <c r="CK379">
        <f>ROUND(SUMIF(AA376:AA377,"=35364244",GY376:GY377),2)</f>
        <v>0</v>
      </c>
      <c r="CL379">
        <f>ROUND(SUMIF(AA376:AA377,"=35364244",GZ376:GZ377),2)</f>
        <v>0</v>
      </c>
      <c r="CM379">
        <f>ROUND(SUMIF(AA376:AA377,"=35364244",HD376:HD377),2)</f>
        <v>0</v>
      </c>
      <c r="GX379">
        <v>0</v>
      </c>
    </row>
    <row r="381" spans="1:245" x14ac:dyDescent="0.2">
      <c r="A381">
        <v>50</v>
      </c>
      <c r="B381">
        <v>0</v>
      </c>
      <c r="C381">
        <v>0</v>
      </c>
      <c r="D381">
        <v>1</v>
      </c>
      <c r="E381">
        <v>201</v>
      </c>
      <c r="F381">
        <f>ROUND(Source!O379,O381)</f>
        <v>312.83999999999997</v>
      </c>
      <c r="G381" t="s">
        <v>66</v>
      </c>
      <c r="H381" t="s">
        <v>67</v>
      </c>
      <c r="K381">
        <v>201</v>
      </c>
      <c r="L381">
        <v>1</v>
      </c>
      <c r="M381">
        <v>3</v>
      </c>
      <c r="N381" t="s">
        <v>3</v>
      </c>
      <c r="O381">
        <v>2</v>
      </c>
      <c r="W381">
        <v>312.83999999999997</v>
      </c>
      <c r="X381">
        <v>1</v>
      </c>
      <c r="Y381">
        <v>312.83999999999997</v>
      </c>
    </row>
    <row r="382" spans="1:245" x14ac:dyDescent="0.2">
      <c r="A382">
        <v>50</v>
      </c>
      <c r="B382">
        <v>0</v>
      </c>
      <c r="C382">
        <v>0</v>
      </c>
      <c r="D382">
        <v>1</v>
      </c>
      <c r="E382">
        <v>202</v>
      </c>
      <c r="F382">
        <f>ROUND(Source!P379,O382)</f>
        <v>0</v>
      </c>
      <c r="G382" t="s">
        <v>68</v>
      </c>
      <c r="H382" t="s">
        <v>69</v>
      </c>
      <c r="K382">
        <v>202</v>
      </c>
      <c r="L382">
        <v>2</v>
      </c>
      <c r="M382">
        <v>3</v>
      </c>
      <c r="N382" t="s">
        <v>3</v>
      </c>
      <c r="O382">
        <v>2</v>
      </c>
      <c r="W382">
        <v>0</v>
      </c>
      <c r="X382">
        <v>1</v>
      </c>
      <c r="Y382">
        <v>0</v>
      </c>
    </row>
    <row r="383" spans="1:245" x14ac:dyDescent="0.2">
      <c r="A383">
        <v>50</v>
      </c>
      <c r="B383">
        <v>0</v>
      </c>
      <c r="C383">
        <v>0</v>
      </c>
      <c r="D383">
        <v>1</v>
      </c>
      <c r="E383">
        <v>222</v>
      </c>
      <c r="F383">
        <f>ROUND(Source!AO379,O383)</f>
        <v>0</v>
      </c>
      <c r="G383" t="s">
        <v>70</v>
      </c>
      <c r="H383" t="s">
        <v>71</v>
      </c>
      <c r="K383">
        <v>222</v>
      </c>
      <c r="L383">
        <v>3</v>
      </c>
      <c r="M383">
        <v>3</v>
      </c>
      <c r="N383" t="s">
        <v>3</v>
      </c>
      <c r="O383">
        <v>2</v>
      </c>
      <c r="W383">
        <v>0</v>
      </c>
      <c r="X383">
        <v>1</v>
      </c>
      <c r="Y383">
        <v>0</v>
      </c>
    </row>
    <row r="384" spans="1:245" x14ac:dyDescent="0.2">
      <c r="A384">
        <v>50</v>
      </c>
      <c r="B384">
        <v>0</v>
      </c>
      <c r="C384">
        <v>0</v>
      </c>
      <c r="D384">
        <v>1</v>
      </c>
      <c r="E384">
        <v>225</v>
      </c>
      <c r="F384">
        <f>ROUND(Source!AV379,O384)</f>
        <v>0</v>
      </c>
      <c r="G384" t="s">
        <v>72</v>
      </c>
      <c r="H384" t="s">
        <v>73</v>
      </c>
      <c r="K384">
        <v>225</v>
      </c>
      <c r="L384">
        <v>4</v>
      </c>
      <c r="M384">
        <v>3</v>
      </c>
      <c r="N384" t="s">
        <v>3</v>
      </c>
      <c r="O384">
        <v>2</v>
      </c>
      <c r="W384">
        <v>0</v>
      </c>
      <c r="X384">
        <v>1</v>
      </c>
      <c r="Y384">
        <v>0</v>
      </c>
    </row>
    <row r="385" spans="1:25" x14ac:dyDescent="0.2">
      <c r="A385">
        <v>50</v>
      </c>
      <c r="B385">
        <v>0</v>
      </c>
      <c r="C385">
        <v>0</v>
      </c>
      <c r="D385">
        <v>1</v>
      </c>
      <c r="E385">
        <v>226</v>
      </c>
      <c r="F385">
        <f>ROUND(Source!AW379,O385)</f>
        <v>0</v>
      </c>
      <c r="G385" t="s">
        <v>74</v>
      </c>
      <c r="H385" t="s">
        <v>75</v>
      </c>
      <c r="K385">
        <v>226</v>
      </c>
      <c r="L385">
        <v>5</v>
      </c>
      <c r="M385">
        <v>3</v>
      </c>
      <c r="N385" t="s">
        <v>3</v>
      </c>
      <c r="O385">
        <v>2</v>
      </c>
      <c r="W385">
        <v>0</v>
      </c>
      <c r="X385">
        <v>1</v>
      </c>
      <c r="Y385">
        <v>0</v>
      </c>
    </row>
    <row r="386" spans="1:25" x14ac:dyDescent="0.2">
      <c r="A386">
        <v>50</v>
      </c>
      <c r="B386">
        <v>0</v>
      </c>
      <c r="C386">
        <v>0</v>
      </c>
      <c r="D386">
        <v>1</v>
      </c>
      <c r="E386">
        <v>227</v>
      </c>
      <c r="F386">
        <f>ROUND(Source!AX379,O386)</f>
        <v>0</v>
      </c>
      <c r="G386" t="s">
        <v>76</v>
      </c>
      <c r="H386" t="s">
        <v>77</v>
      </c>
      <c r="K386">
        <v>227</v>
      </c>
      <c r="L386">
        <v>6</v>
      </c>
      <c r="M386">
        <v>3</v>
      </c>
      <c r="N386" t="s">
        <v>3</v>
      </c>
      <c r="O386">
        <v>2</v>
      </c>
      <c r="W386">
        <v>0</v>
      </c>
      <c r="X386">
        <v>1</v>
      </c>
      <c r="Y386">
        <v>0</v>
      </c>
    </row>
    <row r="387" spans="1:25" x14ac:dyDescent="0.2">
      <c r="A387">
        <v>50</v>
      </c>
      <c r="B387">
        <v>0</v>
      </c>
      <c r="C387">
        <v>0</v>
      </c>
      <c r="D387">
        <v>1</v>
      </c>
      <c r="E387">
        <v>228</v>
      </c>
      <c r="F387">
        <f>ROUND(Source!AY379,O387)</f>
        <v>0</v>
      </c>
      <c r="G387" t="s">
        <v>78</v>
      </c>
      <c r="H387" t="s">
        <v>79</v>
      </c>
      <c r="K387">
        <v>228</v>
      </c>
      <c r="L387">
        <v>7</v>
      </c>
      <c r="M387">
        <v>3</v>
      </c>
      <c r="N387" t="s">
        <v>3</v>
      </c>
      <c r="O387">
        <v>2</v>
      </c>
      <c r="W387">
        <v>0</v>
      </c>
      <c r="X387">
        <v>1</v>
      </c>
      <c r="Y387">
        <v>0</v>
      </c>
    </row>
    <row r="388" spans="1:25" x14ac:dyDescent="0.2">
      <c r="A388">
        <v>50</v>
      </c>
      <c r="B388">
        <v>0</v>
      </c>
      <c r="C388">
        <v>0</v>
      </c>
      <c r="D388">
        <v>1</v>
      </c>
      <c r="E388">
        <v>216</v>
      </c>
      <c r="F388">
        <f>ROUND(Source!AP379,O388)</f>
        <v>0</v>
      </c>
      <c r="G388" t="s">
        <v>80</v>
      </c>
      <c r="H388" t="s">
        <v>81</v>
      </c>
      <c r="K388">
        <v>216</v>
      </c>
      <c r="L388">
        <v>8</v>
      </c>
      <c r="M388">
        <v>3</v>
      </c>
      <c r="N388" t="s">
        <v>3</v>
      </c>
      <c r="O388">
        <v>2</v>
      </c>
      <c r="W388">
        <v>0</v>
      </c>
      <c r="X388">
        <v>1</v>
      </c>
      <c r="Y388">
        <v>0</v>
      </c>
    </row>
    <row r="389" spans="1:25" x14ac:dyDescent="0.2">
      <c r="A389">
        <v>50</v>
      </c>
      <c r="B389">
        <v>0</v>
      </c>
      <c r="C389">
        <v>0</v>
      </c>
      <c r="D389">
        <v>1</v>
      </c>
      <c r="E389">
        <v>223</v>
      </c>
      <c r="F389">
        <f>ROUND(Source!AQ379,O389)</f>
        <v>0</v>
      </c>
      <c r="G389" t="s">
        <v>82</v>
      </c>
      <c r="H389" t="s">
        <v>83</v>
      </c>
      <c r="K389">
        <v>223</v>
      </c>
      <c r="L389">
        <v>9</v>
      </c>
      <c r="M389">
        <v>3</v>
      </c>
      <c r="N389" t="s">
        <v>3</v>
      </c>
      <c r="O389">
        <v>2</v>
      </c>
      <c r="W389">
        <v>0</v>
      </c>
      <c r="X389">
        <v>1</v>
      </c>
      <c r="Y389">
        <v>0</v>
      </c>
    </row>
    <row r="390" spans="1:25" x14ac:dyDescent="0.2">
      <c r="A390">
        <v>50</v>
      </c>
      <c r="B390">
        <v>0</v>
      </c>
      <c r="C390">
        <v>0</v>
      </c>
      <c r="D390">
        <v>1</v>
      </c>
      <c r="E390">
        <v>229</v>
      </c>
      <c r="F390">
        <f>ROUND(Source!AZ379,O390)</f>
        <v>0</v>
      </c>
      <c r="G390" t="s">
        <v>84</v>
      </c>
      <c r="H390" t="s">
        <v>85</v>
      </c>
      <c r="K390">
        <v>229</v>
      </c>
      <c r="L390">
        <v>10</v>
      </c>
      <c r="M390">
        <v>3</v>
      </c>
      <c r="N390" t="s">
        <v>3</v>
      </c>
      <c r="O390">
        <v>2</v>
      </c>
      <c r="W390">
        <v>0</v>
      </c>
      <c r="X390">
        <v>1</v>
      </c>
      <c r="Y390">
        <v>0</v>
      </c>
    </row>
    <row r="391" spans="1:25" x14ac:dyDescent="0.2">
      <c r="A391">
        <v>50</v>
      </c>
      <c r="B391">
        <v>0</v>
      </c>
      <c r="C391">
        <v>0</v>
      </c>
      <c r="D391">
        <v>1</v>
      </c>
      <c r="E391">
        <v>203</v>
      </c>
      <c r="F391">
        <f>ROUND(Source!Q379,O391)</f>
        <v>0.33</v>
      </c>
      <c r="G391" t="s">
        <v>86</v>
      </c>
      <c r="H391" t="s">
        <v>87</v>
      </c>
      <c r="K391">
        <v>203</v>
      </c>
      <c r="L391">
        <v>11</v>
      </c>
      <c r="M391">
        <v>3</v>
      </c>
      <c r="N391" t="s">
        <v>3</v>
      </c>
      <c r="O391">
        <v>2</v>
      </c>
      <c r="W391">
        <v>0.33</v>
      </c>
      <c r="X391">
        <v>1</v>
      </c>
      <c r="Y391">
        <v>0.33</v>
      </c>
    </row>
    <row r="392" spans="1:25" x14ac:dyDescent="0.2">
      <c r="A392">
        <v>50</v>
      </c>
      <c r="B392">
        <v>0</v>
      </c>
      <c r="C392">
        <v>0</v>
      </c>
      <c r="D392">
        <v>1</v>
      </c>
      <c r="E392">
        <v>231</v>
      </c>
      <c r="F392">
        <f>ROUND(Source!BB379,O392)</f>
        <v>0</v>
      </c>
      <c r="G392" t="s">
        <v>88</v>
      </c>
      <c r="H392" t="s">
        <v>89</v>
      </c>
      <c r="K392">
        <v>231</v>
      </c>
      <c r="L392">
        <v>12</v>
      </c>
      <c r="M392">
        <v>3</v>
      </c>
      <c r="N392" t="s">
        <v>3</v>
      </c>
      <c r="O392">
        <v>2</v>
      </c>
      <c r="W392">
        <v>0</v>
      </c>
      <c r="X392">
        <v>1</v>
      </c>
      <c r="Y392">
        <v>0</v>
      </c>
    </row>
    <row r="393" spans="1:25" x14ac:dyDescent="0.2">
      <c r="A393">
        <v>50</v>
      </c>
      <c r="B393">
        <v>0</v>
      </c>
      <c r="C393">
        <v>0</v>
      </c>
      <c r="D393">
        <v>1</v>
      </c>
      <c r="E393">
        <v>204</v>
      </c>
      <c r="F393">
        <f>ROUND(Source!R379,O393)</f>
        <v>0.01</v>
      </c>
      <c r="G393" t="s">
        <v>90</v>
      </c>
      <c r="H393" t="s">
        <v>91</v>
      </c>
      <c r="K393">
        <v>204</v>
      </c>
      <c r="L393">
        <v>13</v>
      </c>
      <c r="M393">
        <v>3</v>
      </c>
      <c r="N393" t="s">
        <v>3</v>
      </c>
      <c r="O393">
        <v>2</v>
      </c>
      <c r="W393">
        <v>0.01</v>
      </c>
      <c r="X393">
        <v>1</v>
      </c>
      <c r="Y393">
        <v>0.01</v>
      </c>
    </row>
    <row r="394" spans="1:25" x14ac:dyDescent="0.2">
      <c r="A394">
        <v>50</v>
      </c>
      <c r="B394">
        <v>0</v>
      </c>
      <c r="C394">
        <v>0</v>
      </c>
      <c r="D394">
        <v>1</v>
      </c>
      <c r="E394">
        <v>205</v>
      </c>
      <c r="F394">
        <f>ROUND(Source!S379,O394)</f>
        <v>312.51</v>
      </c>
      <c r="G394" t="s">
        <v>92</v>
      </c>
      <c r="H394" t="s">
        <v>93</v>
      </c>
      <c r="K394">
        <v>205</v>
      </c>
      <c r="L394">
        <v>14</v>
      </c>
      <c r="M394">
        <v>3</v>
      </c>
      <c r="N394" t="s">
        <v>3</v>
      </c>
      <c r="O394">
        <v>2</v>
      </c>
      <c r="W394">
        <v>312.51</v>
      </c>
      <c r="X394">
        <v>1</v>
      </c>
      <c r="Y394">
        <v>312.51</v>
      </c>
    </row>
    <row r="395" spans="1:25" x14ac:dyDescent="0.2">
      <c r="A395">
        <v>50</v>
      </c>
      <c r="B395">
        <v>0</v>
      </c>
      <c r="C395">
        <v>0</v>
      </c>
      <c r="D395">
        <v>1</v>
      </c>
      <c r="E395">
        <v>232</v>
      </c>
      <c r="F395">
        <f>ROUND(Source!BC379,O395)</f>
        <v>0</v>
      </c>
      <c r="G395" t="s">
        <v>94</v>
      </c>
      <c r="H395" t="s">
        <v>95</v>
      </c>
      <c r="K395">
        <v>232</v>
      </c>
      <c r="L395">
        <v>15</v>
      </c>
      <c r="M395">
        <v>3</v>
      </c>
      <c r="N395" t="s">
        <v>3</v>
      </c>
      <c r="O395">
        <v>2</v>
      </c>
      <c r="W395">
        <v>0</v>
      </c>
      <c r="X395">
        <v>1</v>
      </c>
      <c r="Y395">
        <v>0</v>
      </c>
    </row>
    <row r="396" spans="1:25" x14ac:dyDescent="0.2">
      <c r="A396">
        <v>50</v>
      </c>
      <c r="B396">
        <v>0</v>
      </c>
      <c r="C396">
        <v>0</v>
      </c>
      <c r="D396">
        <v>1</v>
      </c>
      <c r="E396">
        <v>214</v>
      </c>
      <c r="F396">
        <f>ROUND(Source!AS379,O396)</f>
        <v>0</v>
      </c>
      <c r="G396" t="s">
        <v>96</v>
      </c>
      <c r="H396" t="s">
        <v>97</v>
      </c>
      <c r="K396">
        <v>214</v>
      </c>
      <c r="L396">
        <v>16</v>
      </c>
      <c r="M396">
        <v>3</v>
      </c>
      <c r="N396" t="s">
        <v>3</v>
      </c>
      <c r="O396">
        <v>2</v>
      </c>
      <c r="W396">
        <v>0</v>
      </c>
      <c r="X396">
        <v>1</v>
      </c>
      <c r="Y396">
        <v>0</v>
      </c>
    </row>
    <row r="397" spans="1:25" x14ac:dyDescent="0.2">
      <c r="A397">
        <v>50</v>
      </c>
      <c r="B397">
        <v>0</v>
      </c>
      <c r="C397">
        <v>0</v>
      </c>
      <c r="D397">
        <v>1</v>
      </c>
      <c r="E397">
        <v>215</v>
      </c>
      <c r="F397">
        <f>ROUND(Source!AT379,O397)</f>
        <v>0</v>
      </c>
      <c r="G397" t="s">
        <v>98</v>
      </c>
      <c r="H397" t="s">
        <v>99</v>
      </c>
      <c r="K397">
        <v>215</v>
      </c>
      <c r="L397">
        <v>17</v>
      </c>
      <c r="M397">
        <v>3</v>
      </c>
      <c r="N397" t="s">
        <v>3</v>
      </c>
      <c r="O397">
        <v>2</v>
      </c>
      <c r="W397">
        <v>0</v>
      </c>
      <c r="X397">
        <v>1</v>
      </c>
      <c r="Y397">
        <v>0</v>
      </c>
    </row>
    <row r="398" spans="1:25" x14ac:dyDescent="0.2">
      <c r="A398">
        <v>50</v>
      </c>
      <c r="B398">
        <v>0</v>
      </c>
      <c r="C398">
        <v>0</v>
      </c>
      <c r="D398">
        <v>1</v>
      </c>
      <c r="E398">
        <v>217</v>
      </c>
      <c r="F398">
        <f>ROUND(Source!AU379,O398)</f>
        <v>562.86</v>
      </c>
      <c r="G398" t="s">
        <v>100</v>
      </c>
      <c r="H398" t="s">
        <v>101</v>
      </c>
      <c r="K398">
        <v>217</v>
      </c>
      <c r="L398">
        <v>18</v>
      </c>
      <c r="M398">
        <v>3</v>
      </c>
      <c r="N398" t="s">
        <v>3</v>
      </c>
      <c r="O398">
        <v>2</v>
      </c>
      <c r="W398">
        <v>562.86</v>
      </c>
      <c r="X398">
        <v>1</v>
      </c>
      <c r="Y398">
        <v>562.86</v>
      </c>
    </row>
    <row r="399" spans="1:25" x14ac:dyDescent="0.2">
      <c r="A399">
        <v>50</v>
      </c>
      <c r="B399">
        <v>0</v>
      </c>
      <c r="C399">
        <v>0</v>
      </c>
      <c r="D399">
        <v>1</v>
      </c>
      <c r="E399">
        <v>230</v>
      </c>
      <c r="F399">
        <f>ROUND(Source!BA379,O399)</f>
        <v>0</v>
      </c>
      <c r="G399" t="s">
        <v>102</v>
      </c>
      <c r="H399" t="s">
        <v>103</v>
      </c>
      <c r="K399">
        <v>230</v>
      </c>
      <c r="L399">
        <v>19</v>
      </c>
      <c r="M399">
        <v>3</v>
      </c>
      <c r="N399" t="s">
        <v>3</v>
      </c>
      <c r="O399">
        <v>2</v>
      </c>
      <c r="W399">
        <v>0</v>
      </c>
      <c r="X399">
        <v>1</v>
      </c>
      <c r="Y399">
        <v>0</v>
      </c>
    </row>
    <row r="400" spans="1:25" x14ac:dyDescent="0.2">
      <c r="A400">
        <v>50</v>
      </c>
      <c r="B400">
        <v>0</v>
      </c>
      <c r="C400">
        <v>0</v>
      </c>
      <c r="D400">
        <v>1</v>
      </c>
      <c r="E400">
        <v>206</v>
      </c>
      <c r="F400">
        <f>ROUND(Source!T379,O400)</f>
        <v>0</v>
      </c>
      <c r="G400" t="s">
        <v>104</v>
      </c>
      <c r="H400" t="s">
        <v>105</v>
      </c>
      <c r="K400">
        <v>206</v>
      </c>
      <c r="L400">
        <v>20</v>
      </c>
      <c r="M400">
        <v>3</v>
      </c>
      <c r="N400" t="s">
        <v>3</v>
      </c>
      <c r="O400">
        <v>2</v>
      </c>
      <c r="W400">
        <v>0</v>
      </c>
      <c r="X400">
        <v>1</v>
      </c>
      <c r="Y400">
        <v>0</v>
      </c>
    </row>
    <row r="401" spans="1:245" x14ac:dyDescent="0.2">
      <c r="A401">
        <v>50</v>
      </c>
      <c r="B401">
        <v>0</v>
      </c>
      <c r="C401">
        <v>0</v>
      </c>
      <c r="D401">
        <v>1</v>
      </c>
      <c r="E401">
        <v>207</v>
      </c>
      <c r="F401">
        <f>Source!U379</f>
        <v>0.49660000000000004</v>
      </c>
      <c r="G401" t="s">
        <v>106</v>
      </c>
      <c r="H401" t="s">
        <v>107</v>
      </c>
      <c r="K401">
        <v>207</v>
      </c>
      <c r="L401">
        <v>21</v>
      </c>
      <c r="M401">
        <v>3</v>
      </c>
      <c r="N401" t="s">
        <v>3</v>
      </c>
      <c r="O401">
        <v>-1</v>
      </c>
      <c r="W401">
        <v>0.49659999999999999</v>
      </c>
      <c r="X401">
        <v>1</v>
      </c>
      <c r="Y401">
        <v>0.49659999999999999</v>
      </c>
    </row>
    <row r="402" spans="1:245" x14ac:dyDescent="0.2">
      <c r="A402">
        <v>50</v>
      </c>
      <c r="B402">
        <v>0</v>
      </c>
      <c r="C402">
        <v>0</v>
      </c>
      <c r="D402">
        <v>1</v>
      </c>
      <c r="E402">
        <v>208</v>
      </c>
      <c r="F402">
        <f>Source!V379</f>
        <v>0</v>
      </c>
      <c r="G402" t="s">
        <v>108</v>
      </c>
      <c r="H402" t="s">
        <v>109</v>
      </c>
      <c r="K402">
        <v>208</v>
      </c>
      <c r="L402">
        <v>22</v>
      </c>
      <c r="M402">
        <v>3</v>
      </c>
      <c r="N402" t="s">
        <v>3</v>
      </c>
      <c r="O402">
        <v>-1</v>
      </c>
      <c r="W402">
        <v>0</v>
      </c>
      <c r="X402">
        <v>1</v>
      </c>
      <c r="Y402">
        <v>0</v>
      </c>
    </row>
    <row r="403" spans="1:245" x14ac:dyDescent="0.2">
      <c r="A403">
        <v>50</v>
      </c>
      <c r="B403">
        <v>0</v>
      </c>
      <c r="C403">
        <v>0</v>
      </c>
      <c r="D403">
        <v>1</v>
      </c>
      <c r="E403">
        <v>209</v>
      </c>
      <c r="F403">
        <f>ROUND(Source!W379,O403)</f>
        <v>0</v>
      </c>
      <c r="G403" t="s">
        <v>110</v>
      </c>
      <c r="H403" t="s">
        <v>111</v>
      </c>
      <c r="K403">
        <v>209</v>
      </c>
      <c r="L403">
        <v>23</v>
      </c>
      <c r="M403">
        <v>3</v>
      </c>
      <c r="N403" t="s">
        <v>3</v>
      </c>
      <c r="O403">
        <v>2</v>
      </c>
      <c r="W403">
        <v>0</v>
      </c>
      <c r="X403">
        <v>1</v>
      </c>
      <c r="Y403">
        <v>0</v>
      </c>
    </row>
    <row r="404" spans="1:245" x14ac:dyDescent="0.2">
      <c r="A404">
        <v>50</v>
      </c>
      <c r="B404">
        <v>0</v>
      </c>
      <c r="C404">
        <v>0</v>
      </c>
      <c r="D404">
        <v>1</v>
      </c>
      <c r="E404">
        <v>233</v>
      </c>
      <c r="F404">
        <f>ROUND(Source!BD379,O404)</f>
        <v>0</v>
      </c>
      <c r="G404" t="s">
        <v>112</v>
      </c>
      <c r="H404" t="s">
        <v>113</v>
      </c>
      <c r="K404">
        <v>233</v>
      </c>
      <c r="L404">
        <v>24</v>
      </c>
      <c r="M404">
        <v>3</v>
      </c>
      <c r="N404" t="s">
        <v>3</v>
      </c>
      <c r="O404">
        <v>2</v>
      </c>
      <c r="W404">
        <v>0</v>
      </c>
      <c r="X404">
        <v>1</v>
      </c>
      <c r="Y404">
        <v>0</v>
      </c>
    </row>
    <row r="405" spans="1:245" x14ac:dyDescent="0.2">
      <c r="A405">
        <v>50</v>
      </c>
      <c r="B405">
        <v>0</v>
      </c>
      <c r="C405">
        <v>0</v>
      </c>
      <c r="D405">
        <v>1</v>
      </c>
      <c r="E405">
        <v>210</v>
      </c>
      <c r="F405">
        <f>ROUND(Source!X379,O405)</f>
        <v>218.76</v>
      </c>
      <c r="G405" t="s">
        <v>114</v>
      </c>
      <c r="H405" t="s">
        <v>115</v>
      </c>
      <c r="K405">
        <v>210</v>
      </c>
      <c r="L405">
        <v>25</v>
      </c>
      <c r="M405">
        <v>3</v>
      </c>
      <c r="N405" t="s">
        <v>3</v>
      </c>
      <c r="O405">
        <v>2</v>
      </c>
      <c r="W405">
        <v>218.76</v>
      </c>
      <c r="X405">
        <v>1</v>
      </c>
      <c r="Y405">
        <v>218.76</v>
      </c>
    </row>
    <row r="406" spans="1:245" x14ac:dyDescent="0.2">
      <c r="A406">
        <v>50</v>
      </c>
      <c r="B406">
        <v>0</v>
      </c>
      <c r="C406">
        <v>0</v>
      </c>
      <c r="D406">
        <v>1</v>
      </c>
      <c r="E406">
        <v>211</v>
      </c>
      <c r="F406">
        <f>ROUND(Source!Y379,O406)</f>
        <v>31.25</v>
      </c>
      <c r="G406" t="s">
        <v>116</v>
      </c>
      <c r="H406" t="s">
        <v>117</v>
      </c>
      <c r="K406">
        <v>211</v>
      </c>
      <c r="L406">
        <v>26</v>
      </c>
      <c r="M406">
        <v>3</v>
      </c>
      <c r="N406" t="s">
        <v>3</v>
      </c>
      <c r="O406">
        <v>2</v>
      </c>
      <c r="W406">
        <v>31.25</v>
      </c>
      <c r="X406">
        <v>1</v>
      </c>
      <c r="Y406">
        <v>31.25</v>
      </c>
    </row>
    <row r="407" spans="1:245" x14ac:dyDescent="0.2">
      <c r="A407">
        <v>50</v>
      </c>
      <c r="B407">
        <v>0</v>
      </c>
      <c r="C407">
        <v>0</v>
      </c>
      <c r="D407">
        <v>1</v>
      </c>
      <c r="E407">
        <v>224</v>
      </c>
      <c r="F407">
        <f>ROUND(Source!AR379,O407)</f>
        <v>562.86</v>
      </c>
      <c r="G407" t="s">
        <v>118</v>
      </c>
      <c r="H407" t="s">
        <v>119</v>
      </c>
      <c r="K407">
        <v>224</v>
      </c>
      <c r="L407">
        <v>27</v>
      </c>
      <c r="M407">
        <v>3</v>
      </c>
      <c r="N407" t="s">
        <v>3</v>
      </c>
      <c r="O407">
        <v>2</v>
      </c>
      <c r="W407">
        <v>562.86</v>
      </c>
      <c r="X407">
        <v>1</v>
      </c>
      <c r="Y407">
        <v>562.86</v>
      </c>
    </row>
    <row r="409" spans="1:245" x14ac:dyDescent="0.2">
      <c r="A409">
        <v>4</v>
      </c>
      <c r="B409">
        <v>1</v>
      </c>
      <c r="D409">
        <f>ROW(A415)</f>
        <v>415</v>
      </c>
      <c r="F409" t="s">
        <v>13</v>
      </c>
      <c r="G409" t="s">
        <v>165</v>
      </c>
      <c r="H409" t="s">
        <v>3</v>
      </c>
      <c r="I409">
        <v>0</v>
      </c>
      <c r="K409">
        <v>0</v>
      </c>
      <c r="M409" t="s">
        <v>3</v>
      </c>
      <c r="S409">
        <v>0</v>
      </c>
      <c r="U409" t="s">
        <v>3</v>
      </c>
      <c r="V409">
        <v>0</v>
      </c>
      <c r="AB409" t="s">
        <v>3</v>
      </c>
      <c r="AC409" t="s">
        <v>3</v>
      </c>
      <c r="AD409" t="s">
        <v>3</v>
      </c>
      <c r="AE409" t="s">
        <v>3</v>
      </c>
      <c r="AF409" t="s">
        <v>3</v>
      </c>
      <c r="AG409" t="s">
        <v>3</v>
      </c>
      <c r="AP409" t="s">
        <v>3</v>
      </c>
      <c r="AQ409" t="s">
        <v>3</v>
      </c>
      <c r="AR409" t="s">
        <v>3</v>
      </c>
      <c r="AZ409" t="s">
        <v>3</v>
      </c>
      <c r="BB409" t="s">
        <v>3</v>
      </c>
      <c r="BC409" t="s">
        <v>3</v>
      </c>
      <c r="BD409" t="s">
        <v>3</v>
      </c>
      <c r="BE409" t="s">
        <v>3</v>
      </c>
      <c r="BF409" t="s">
        <v>3</v>
      </c>
      <c r="BG409" t="s">
        <v>3</v>
      </c>
      <c r="BH409" t="s">
        <v>3</v>
      </c>
      <c r="BI409" t="s">
        <v>3</v>
      </c>
      <c r="BJ409" t="s">
        <v>3</v>
      </c>
      <c r="BK409" t="s">
        <v>3</v>
      </c>
      <c r="BL409" t="s">
        <v>3</v>
      </c>
      <c r="BM409" t="s">
        <v>3</v>
      </c>
      <c r="BN409" t="s">
        <v>3</v>
      </c>
      <c r="BO409" t="s">
        <v>3</v>
      </c>
      <c r="BP409" t="s">
        <v>3</v>
      </c>
      <c r="BX409">
        <v>0</v>
      </c>
      <c r="CJ409">
        <v>0</v>
      </c>
    </row>
    <row r="411" spans="1:245" x14ac:dyDescent="0.2">
      <c r="A411">
        <v>52</v>
      </c>
      <c r="B411">
        <f t="shared" ref="B411:G411" si="182">B415</f>
        <v>1</v>
      </c>
      <c r="C411">
        <f t="shared" si="182"/>
        <v>4</v>
      </c>
      <c r="D411">
        <f t="shared" si="182"/>
        <v>409</v>
      </c>
      <c r="E411">
        <f t="shared" si="182"/>
        <v>0</v>
      </c>
      <c r="F411" t="str">
        <f t="shared" si="182"/>
        <v>Новый раздел</v>
      </c>
      <c r="G411" t="str">
        <f t="shared" si="182"/>
        <v>Помещение 119 помещение уборочного инвентаря</v>
      </c>
      <c r="O411">
        <f t="shared" ref="O411:AT411" si="183">O415</f>
        <v>347.22</v>
      </c>
      <c r="P411">
        <f t="shared" si="183"/>
        <v>0</v>
      </c>
      <c r="Q411">
        <f t="shared" si="183"/>
        <v>0</v>
      </c>
      <c r="R411">
        <f t="shared" si="183"/>
        <v>0</v>
      </c>
      <c r="S411">
        <f t="shared" si="183"/>
        <v>347.22</v>
      </c>
      <c r="T411">
        <f t="shared" si="183"/>
        <v>0</v>
      </c>
      <c r="U411">
        <f t="shared" si="183"/>
        <v>0.53310000000000002</v>
      </c>
      <c r="V411">
        <f t="shared" si="183"/>
        <v>0</v>
      </c>
      <c r="W411">
        <f t="shared" si="183"/>
        <v>0</v>
      </c>
      <c r="X411">
        <f t="shared" si="183"/>
        <v>243.05</v>
      </c>
      <c r="Y411">
        <f t="shared" si="183"/>
        <v>34.72</v>
      </c>
      <c r="Z411">
        <f t="shared" si="183"/>
        <v>0</v>
      </c>
      <c r="AA411">
        <f t="shared" si="183"/>
        <v>0</v>
      </c>
      <c r="AB411">
        <f t="shared" si="183"/>
        <v>347.22</v>
      </c>
      <c r="AC411">
        <f t="shared" si="183"/>
        <v>0</v>
      </c>
      <c r="AD411">
        <f t="shared" si="183"/>
        <v>0</v>
      </c>
      <c r="AE411">
        <f t="shared" si="183"/>
        <v>0</v>
      </c>
      <c r="AF411">
        <f t="shared" si="183"/>
        <v>347.22</v>
      </c>
      <c r="AG411">
        <f t="shared" si="183"/>
        <v>0</v>
      </c>
      <c r="AH411">
        <f t="shared" si="183"/>
        <v>0.53310000000000002</v>
      </c>
      <c r="AI411">
        <f t="shared" si="183"/>
        <v>0</v>
      </c>
      <c r="AJ411">
        <f t="shared" si="183"/>
        <v>0</v>
      </c>
      <c r="AK411">
        <f t="shared" si="183"/>
        <v>243.05</v>
      </c>
      <c r="AL411">
        <f t="shared" si="183"/>
        <v>34.72</v>
      </c>
      <c r="AM411">
        <f t="shared" si="183"/>
        <v>0</v>
      </c>
      <c r="AN411">
        <f t="shared" si="183"/>
        <v>0</v>
      </c>
      <c r="AO411">
        <f t="shared" si="183"/>
        <v>0</v>
      </c>
      <c r="AP411">
        <f t="shared" si="183"/>
        <v>0</v>
      </c>
      <c r="AQ411">
        <f t="shared" si="183"/>
        <v>0</v>
      </c>
      <c r="AR411">
        <f t="shared" si="183"/>
        <v>624.99</v>
      </c>
      <c r="AS411">
        <f t="shared" si="183"/>
        <v>0</v>
      </c>
      <c r="AT411">
        <f t="shared" si="183"/>
        <v>0</v>
      </c>
      <c r="AU411">
        <f t="shared" ref="AU411:BZ411" si="184">AU415</f>
        <v>624.99</v>
      </c>
      <c r="AV411">
        <f t="shared" si="184"/>
        <v>0</v>
      </c>
      <c r="AW411">
        <f t="shared" si="184"/>
        <v>0</v>
      </c>
      <c r="AX411">
        <f t="shared" si="184"/>
        <v>0</v>
      </c>
      <c r="AY411">
        <f t="shared" si="184"/>
        <v>0</v>
      </c>
      <c r="AZ411">
        <f t="shared" si="184"/>
        <v>0</v>
      </c>
      <c r="BA411">
        <f t="shared" si="184"/>
        <v>0</v>
      </c>
      <c r="BB411">
        <f t="shared" si="184"/>
        <v>0</v>
      </c>
      <c r="BC411">
        <f t="shared" si="184"/>
        <v>0</v>
      </c>
      <c r="BD411">
        <f t="shared" si="184"/>
        <v>0</v>
      </c>
      <c r="BE411">
        <f t="shared" si="184"/>
        <v>0</v>
      </c>
      <c r="BF411">
        <f t="shared" si="184"/>
        <v>0</v>
      </c>
      <c r="BG411">
        <f t="shared" si="184"/>
        <v>0</v>
      </c>
      <c r="BH411">
        <f t="shared" si="184"/>
        <v>0</v>
      </c>
      <c r="BI411">
        <f t="shared" si="184"/>
        <v>0</v>
      </c>
      <c r="BJ411">
        <f t="shared" si="184"/>
        <v>0</v>
      </c>
      <c r="BK411">
        <f t="shared" si="184"/>
        <v>0</v>
      </c>
      <c r="BL411">
        <f t="shared" si="184"/>
        <v>0</v>
      </c>
      <c r="BM411">
        <f t="shared" si="184"/>
        <v>0</v>
      </c>
      <c r="BN411">
        <f t="shared" si="184"/>
        <v>0</v>
      </c>
      <c r="BO411">
        <f t="shared" si="184"/>
        <v>0</v>
      </c>
      <c r="BP411">
        <f t="shared" si="184"/>
        <v>0</v>
      </c>
      <c r="BQ411">
        <f t="shared" si="184"/>
        <v>0</v>
      </c>
      <c r="BR411">
        <f t="shared" si="184"/>
        <v>0</v>
      </c>
      <c r="BS411">
        <f t="shared" si="184"/>
        <v>0</v>
      </c>
      <c r="BT411">
        <f t="shared" si="184"/>
        <v>0</v>
      </c>
      <c r="BU411">
        <f t="shared" si="184"/>
        <v>0</v>
      </c>
      <c r="BV411">
        <f t="shared" si="184"/>
        <v>0</v>
      </c>
      <c r="BW411">
        <f t="shared" si="184"/>
        <v>0</v>
      </c>
      <c r="BX411">
        <f t="shared" si="184"/>
        <v>0</v>
      </c>
      <c r="BY411">
        <f t="shared" si="184"/>
        <v>0</v>
      </c>
      <c r="BZ411">
        <f t="shared" si="184"/>
        <v>0</v>
      </c>
      <c r="CA411">
        <f t="shared" ref="CA411:DF411" si="185">CA415</f>
        <v>624.99</v>
      </c>
      <c r="CB411">
        <f t="shared" si="185"/>
        <v>0</v>
      </c>
      <c r="CC411">
        <f t="shared" si="185"/>
        <v>0</v>
      </c>
      <c r="CD411">
        <f t="shared" si="185"/>
        <v>624.99</v>
      </c>
      <c r="CE411">
        <f t="shared" si="185"/>
        <v>0</v>
      </c>
      <c r="CF411">
        <f t="shared" si="185"/>
        <v>0</v>
      </c>
      <c r="CG411">
        <f t="shared" si="185"/>
        <v>0</v>
      </c>
      <c r="CH411">
        <f t="shared" si="185"/>
        <v>0</v>
      </c>
      <c r="CI411">
        <f t="shared" si="185"/>
        <v>0</v>
      </c>
      <c r="CJ411">
        <f t="shared" si="185"/>
        <v>0</v>
      </c>
      <c r="CK411">
        <f t="shared" si="185"/>
        <v>0</v>
      </c>
      <c r="CL411">
        <f t="shared" si="185"/>
        <v>0</v>
      </c>
      <c r="CM411">
        <f t="shared" si="185"/>
        <v>0</v>
      </c>
      <c r="CN411">
        <f t="shared" si="185"/>
        <v>0</v>
      </c>
      <c r="CO411">
        <f t="shared" si="185"/>
        <v>0</v>
      </c>
      <c r="CP411">
        <f t="shared" si="185"/>
        <v>0</v>
      </c>
      <c r="CQ411">
        <f t="shared" si="185"/>
        <v>0</v>
      </c>
      <c r="CR411">
        <f t="shared" si="185"/>
        <v>0</v>
      </c>
      <c r="CS411">
        <f t="shared" si="185"/>
        <v>0</v>
      </c>
      <c r="CT411">
        <f t="shared" si="185"/>
        <v>0</v>
      </c>
      <c r="CU411">
        <f t="shared" si="185"/>
        <v>0</v>
      </c>
      <c r="CV411">
        <f t="shared" si="185"/>
        <v>0</v>
      </c>
      <c r="CW411">
        <f t="shared" si="185"/>
        <v>0</v>
      </c>
      <c r="CX411">
        <f t="shared" si="185"/>
        <v>0</v>
      </c>
      <c r="CY411">
        <f t="shared" si="185"/>
        <v>0</v>
      </c>
      <c r="CZ411">
        <f t="shared" si="185"/>
        <v>0</v>
      </c>
      <c r="DA411">
        <f t="shared" si="185"/>
        <v>0</v>
      </c>
      <c r="DB411">
        <f t="shared" si="185"/>
        <v>0</v>
      </c>
      <c r="DC411">
        <f t="shared" si="185"/>
        <v>0</v>
      </c>
      <c r="DD411">
        <f t="shared" si="185"/>
        <v>0</v>
      </c>
      <c r="DE411">
        <f t="shared" si="185"/>
        <v>0</v>
      </c>
      <c r="DF411">
        <f t="shared" si="185"/>
        <v>0</v>
      </c>
      <c r="DG411">
        <f t="shared" ref="DG411:EL411" si="186">DG415</f>
        <v>0</v>
      </c>
      <c r="DH411">
        <f t="shared" si="186"/>
        <v>0</v>
      </c>
      <c r="DI411">
        <f t="shared" si="186"/>
        <v>0</v>
      </c>
      <c r="DJ411">
        <f t="shared" si="186"/>
        <v>0</v>
      </c>
      <c r="DK411">
        <f t="shared" si="186"/>
        <v>0</v>
      </c>
      <c r="DL411">
        <f t="shared" si="186"/>
        <v>0</v>
      </c>
      <c r="DM411">
        <f t="shared" si="186"/>
        <v>0</v>
      </c>
      <c r="DN411">
        <f t="shared" si="186"/>
        <v>0</v>
      </c>
      <c r="DO411">
        <f t="shared" si="186"/>
        <v>0</v>
      </c>
      <c r="DP411">
        <f t="shared" si="186"/>
        <v>0</v>
      </c>
      <c r="DQ411">
        <f t="shared" si="186"/>
        <v>0</v>
      </c>
      <c r="DR411">
        <f t="shared" si="186"/>
        <v>0</v>
      </c>
      <c r="DS411">
        <f t="shared" si="186"/>
        <v>0</v>
      </c>
      <c r="DT411">
        <f t="shared" si="186"/>
        <v>0</v>
      </c>
      <c r="DU411">
        <f t="shared" si="186"/>
        <v>0</v>
      </c>
      <c r="DV411">
        <f t="shared" si="186"/>
        <v>0</v>
      </c>
      <c r="DW411">
        <f t="shared" si="186"/>
        <v>0</v>
      </c>
      <c r="DX411">
        <f t="shared" si="186"/>
        <v>0</v>
      </c>
      <c r="DY411">
        <f t="shared" si="186"/>
        <v>0</v>
      </c>
      <c r="DZ411">
        <f t="shared" si="186"/>
        <v>0</v>
      </c>
      <c r="EA411">
        <f t="shared" si="186"/>
        <v>0</v>
      </c>
      <c r="EB411">
        <f t="shared" si="186"/>
        <v>0</v>
      </c>
      <c r="EC411">
        <f t="shared" si="186"/>
        <v>0</v>
      </c>
      <c r="ED411">
        <f t="shared" si="186"/>
        <v>0</v>
      </c>
      <c r="EE411">
        <f t="shared" si="186"/>
        <v>0</v>
      </c>
      <c r="EF411">
        <f t="shared" si="186"/>
        <v>0</v>
      </c>
      <c r="EG411">
        <f t="shared" si="186"/>
        <v>0</v>
      </c>
      <c r="EH411">
        <f t="shared" si="186"/>
        <v>0</v>
      </c>
      <c r="EI411">
        <f t="shared" si="186"/>
        <v>0</v>
      </c>
      <c r="EJ411">
        <f t="shared" si="186"/>
        <v>0</v>
      </c>
      <c r="EK411">
        <f t="shared" si="186"/>
        <v>0</v>
      </c>
      <c r="EL411">
        <f t="shared" si="186"/>
        <v>0</v>
      </c>
      <c r="EM411">
        <f t="shared" ref="EM411:FR411" si="187">EM415</f>
        <v>0</v>
      </c>
      <c r="EN411">
        <f t="shared" si="187"/>
        <v>0</v>
      </c>
      <c r="EO411">
        <f t="shared" si="187"/>
        <v>0</v>
      </c>
      <c r="EP411">
        <f t="shared" si="187"/>
        <v>0</v>
      </c>
      <c r="EQ411">
        <f t="shared" si="187"/>
        <v>0</v>
      </c>
      <c r="ER411">
        <f t="shared" si="187"/>
        <v>0</v>
      </c>
      <c r="ES411">
        <f t="shared" si="187"/>
        <v>0</v>
      </c>
      <c r="ET411">
        <f t="shared" si="187"/>
        <v>0</v>
      </c>
      <c r="EU411">
        <f t="shared" si="187"/>
        <v>0</v>
      </c>
      <c r="EV411">
        <f t="shared" si="187"/>
        <v>0</v>
      </c>
      <c r="EW411">
        <f t="shared" si="187"/>
        <v>0</v>
      </c>
      <c r="EX411">
        <f t="shared" si="187"/>
        <v>0</v>
      </c>
      <c r="EY411">
        <f t="shared" si="187"/>
        <v>0</v>
      </c>
      <c r="EZ411">
        <f t="shared" si="187"/>
        <v>0</v>
      </c>
      <c r="FA411">
        <f t="shared" si="187"/>
        <v>0</v>
      </c>
      <c r="FB411">
        <f t="shared" si="187"/>
        <v>0</v>
      </c>
      <c r="FC411">
        <f t="shared" si="187"/>
        <v>0</v>
      </c>
      <c r="FD411">
        <f t="shared" si="187"/>
        <v>0</v>
      </c>
      <c r="FE411">
        <f t="shared" si="187"/>
        <v>0</v>
      </c>
      <c r="FF411">
        <f t="shared" si="187"/>
        <v>0</v>
      </c>
      <c r="FG411">
        <f t="shared" si="187"/>
        <v>0</v>
      </c>
      <c r="FH411">
        <f t="shared" si="187"/>
        <v>0</v>
      </c>
      <c r="FI411">
        <f t="shared" si="187"/>
        <v>0</v>
      </c>
      <c r="FJ411">
        <f t="shared" si="187"/>
        <v>0</v>
      </c>
      <c r="FK411">
        <f t="shared" si="187"/>
        <v>0</v>
      </c>
      <c r="FL411">
        <f t="shared" si="187"/>
        <v>0</v>
      </c>
      <c r="FM411">
        <f t="shared" si="187"/>
        <v>0</v>
      </c>
      <c r="FN411">
        <f t="shared" si="187"/>
        <v>0</v>
      </c>
      <c r="FO411">
        <f t="shared" si="187"/>
        <v>0</v>
      </c>
      <c r="FP411">
        <f t="shared" si="187"/>
        <v>0</v>
      </c>
      <c r="FQ411">
        <f t="shared" si="187"/>
        <v>0</v>
      </c>
      <c r="FR411">
        <f t="shared" si="187"/>
        <v>0</v>
      </c>
      <c r="FS411">
        <f t="shared" ref="FS411:GX411" si="188">FS415</f>
        <v>0</v>
      </c>
      <c r="FT411">
        <f t="shared" si="188"/>
        <v>0</v>
      </c>
      <c r="FU411">
        <f t="shared" si="188"/>
        <v>0</v>
      </c>
      <c r="FV411">
        <f t="shared" si="188"/>
        <v>0</v>
      </c>
      <c r="FW411">
        <f t="shared" si="188"/>
        <v>0</v>
      </c>
      <c r="FX411">
        <f t="shared" si="188"/>
        <v>0</v>
      </c>
      <c r="FY411">
        <f t="shared" si="188"/>
        <v>0</v>
      </c>
      <c r="FZ411">
        <f t="shared" si="188"/>
        <v>0</v>
      </c>
      <c r="GA411">
        <f t="shared" si="188"/>
        <v>0</v>
      </c>
      <c r="GB411">
        <f t="shared" si="188"/>
        <v>0</v>
      </c>
      <c r="GC411">
        <f t="shared" si="188"/>
        <v>0</v>
      </c>
      <c r="GD411">
        <f t="shared" si="188"/>
        <v>0</v>
      </c>
      <c r="GE411">
        <f t="shared" si="188"/>
        <v>0</v>
      </c>
      <c r="GF411">
        <f t="shared" si="188"/>
        <v>0</v>
      </c>
      <c r="GG411">
        <f t="shared" si="188"/>
        <v>0</v>
      </c>
      <c r="GH411">
        <f t="shared" si="188"/>
        <v>0</v>
      </c>
      <c r="GI411">
        <f t="shared" si="188"/>
        <v>0</v>
      </c>
      <c r="GJ411">
        <f t="shared" si="188"/>
        <v>0</v>
      </c>
      <c r="GK411">
        <f t="shared" si="188"/>
        <v>0</v>
      </c>
      <c r="GL411">
        <f t="shared" si="188"/>
        <v>0</v>
      </c>
      <c r="GM411">
        <f t="shared" si="188"/>
        <v>0</v>
      </c>
      <c r="GN411">
        <f t="shared" si="188"/>
        <v>0</v>
      </c>
      <c r="GO411">
        <f t="shared" si="188"/>
        <v>0</v>
      </c>
      <c r="GP411">
        <f t="shared" si="188"/>
        <v>0</v>
      </c>
      <c r="GQ411">
        <f t="shared" si="188"/>
        <v>0</v>
      </c>
      <c r="GR411">
        <f t="shared" si="188"/>
        <v>0</v>
      </c>
      <c r="GS411">
        <f t="shared" si="188"/>
        <v>0</v>
      </c>
      <c r="GT411">
        <f t="shared" si="188"/>
        <v>0</v>
      </c>
      <c r="GU411">
        <f t="shared" si="188"/>
        <v>0</v>
      </c>
      <c r="GV411">
        <f t="shared" si="188"/>
        <v>0</v>
      </c>
      <c r="GW411">
        <f t="shared" si="188"/>
        <v>0</v>
      </c>
      <c r="GX411">
        <f t="shared" si="188"/>
        <v>0</v>
      </c>
    </row>
    <row r="413" spans="1:245" x14ac:dyDescent="0.2">
      <c r="A413">
        <v>17</v>
      </c>
      <c r="B413">
        <v>1</v>
      </c>
      <c r="C413">
        <f>ROW(SmtRes!A99)</f>
        <v>99</v>
      </c>
      <c r="D413">
        <f>ROW(EtalonRes!A99)</f>
        <v>99</v>
      </c>
      <c r="E413" t="s">
        <v>166</v>
      </c>
      <c r="F413" t="s">
        <v>62</v>
      </c>
      <c r="G413" t="s">
        <v>63</v>
      </c>
      <c r="H413" t="s">
        <v>64</v>
      </c>
      <c r="I413">
        <f>ROUND(3/100,9)</f>
        <v>0.03</v>
      </c>
      <c r="J413">
        <v>0</v>
      </c>
      <c r="K413">
        <f>ROUND(3/100,9)</f>
        <v>0.03</v>
      </c>
      <c r="O413">
        <f>ROUND(CP413,2)</f>
        <v>347.22</v>
      </c>
      <c r="P413">
        <f>ROUND(CQ413*I413,2)</f>
        <v>0</v>
      </c>
      <c r="Q413">
        <f>ROUND(CR413*I413,2)</f>
        <v>0</v>
      </c>
      <c r="R413">
        <f>ROUND(CS413*I413,2)</f>
        <v>0</v>
      </c>
      <c r="S413">
        <f>ROUND(CT413*I413,2)</f>
        <v>347.22</v>
      </c>
      <c r="T413">
        <f>ROUND(CU413*I413,2)</f>
        <v>0</v>
      </c>
      <c r="U413">
        <f>CV413*I413</f>
        <v>0.53310000000000002</v>
      </c>
      <c r="V413">
        <f>CW413*I413</f>
        <v>0</v>
      </c>
      <c r="W413">
        <f>ROUND(CX413*I413,2)</f>
        <v>0</v>
      </c>
      <c r="X413">
        <f>ROUND(CY413,2)</f>
        <v>243.05</v>
      </c>
      <c r="Y413">
        <f>ROUND(CZ413,2)</f>
        <v>34.72</v>
      </c>
      <c r="AA413">
        <v>35364244</v>
      </c>
      <c r="AB413">
        <f>ROUND((AC413+AD413+AF413),6)</f>
        <v>11574.13</v>
      </c>
      <c r="AC413">
        <f>ROUND((ES413),6)</f>
        <v>0</v>
      </c>
      <c r="AD413">
        <f>ROUND((((ET413)-(EU413))+AE413),6)</f>
        <v>0</v>
      </c>
      <c r="AE413">
        <f>ROUND((EU413),6)</f>
        <v>0</v>
      </c>
      <c r="AF413">
        <f>ROUND((EV413),6)</f>
        <v>11574.13</v>
      </c>
      <c r="AG413">
        <f>ROUND((AP413),6)</f>
        <v>0</v>
      </c>
      <c r="AH413">
        <f>(EW413)</f>
        <v>17.77</v>
      </c>
      <c r="AI413">
        <f>(EX413)</f>
        <v>0</v>
      </c>
      <c r="AJ413">
        <f>(AS413)</f>
        <v>0</v>
      </c>
      <c r="AK413">
        <v>11574.13</v>
      </c>
      <c r="AL413">
        <v>0</v>
      </c>
      <c r="AM413">
        <v>0</v>
      </c>
      <c r="AN413">
        <v>0</v>
      </c>
      <c r="AO413">
        <v>11574.13</v>
      </c>
      <c r="AP413">
        <v>0</v>
      </c>
      <c r="AQ413">
        <v>17.77</v>
      </c>
      <c r="AR413">
        <v>0</v>
      </c>
      <c r="AS413">
        <v>0</v>
      </c>
      <c r="AT413">
        <v>70</v>
      </c>
      <c r="AU413">
        <v>10</v>
      </c>
      <c r="AV413">
        <v>1</v>
      </c>
      <c r="AW413">
        <v>1</v>
      </c>
      <c r="AZ413">
        <v>1</v>
      </c>
      <c r="BA413">
        <v>1</v>
      </c>
      <c r="BB413">
        <v>1</v>
      </c>
      <c r="BC413">
        <v>1</v>
      </c>
      <c r="BD413" t="s">
        <v>3</v>
      </c>
      <c r="BE413" t="s">
        <v>3</v>
      </c>
      <c r="BF413" t="s">
        <v>3</v>
      </c>
      <c r="BG413" t="s">
        <v>3</v>
      </c>
      <c r="BH413">
        <v>0</v>
      </c>
      <c r="BI413">
        <v>4</v>
      </c>
      <c r="BJ413" t="s">
        <v>65</v>
      </c>
      <c r="BM413">
        <v>0</v>
      </c>
      <c r="BN413">
        <v>0</v>
      </c>
      <c r="BO413" t="s">
        <v>3</v>
      </c>
      <c r="BP413">
        <v>0</v>
      </c>
      <c r="BQ413">
        <v>1</v>
      </c>
      <c r="BR413">
        <v>0</v>
      </c>
      <c r="BS413">
        <v>1</v>
      </c>
      <c r="BT413">
        <v>1</v>
      </c>
      <c r="BU413">
        <v>1</v>
      </c>
      <c r="BV413">
        <v>1</v>
      </c>
      <c r="BW413">
        <v>1</v>
      </c>
      <c r="BX413">
        <v>1</v>
      </c>
      <c r="BY413" t="s">
        <v>3</v>
      </c>
      <c r="BZ413">
        <v>70</v>
      </c>
      <c r="CA413">
        <v>10</v>
      </c>
      <c r="CB413" t="s">
        <v>3</v>
      </c>
      <c r="CE413">
        <v>0</v>
      </c>
      <c r="CF413">
        <v>0</v>
      </c>
      <c r="CG413">
        <v>0</v>
      </c>
      <c r="CM413">
        <v>0</v>
      </c>
      <c r="CN413" t="s">
        <v>3</v>
      </c>
      <c r="CO413">
        <v>0</v>
      </c>
      <c r="CP413">
        <f>(P413+Q413+S413)</f>
        <v>347.22</v>
      </c>
      <c r="CQ413">
        <f>(AC413*BC413*AW413)</f>
        <v>0</v>
      </c>
      <c r="CR413">
        <f>((((ET413)*BB413-(EU413)*BS413)+AE413*BS413)*AV413)</f>
        <v>0</v>
      </c>
      <c r="CS413">
        <f>(AE413*BS413*AV413)</f>
        <v>0</v>
      </c>
      <c r="CT413">
        <f>(AF413*BA413*AV413)</f>
        <v>11574.13</v>
      </c>
      <c r="CU413">
        <f>AG413</f>
        <v>0</v>
      </c>
      <c r="CV413">
        <f>(AH413*AV413)</f>
        <v>17.77</v>
      </c>
      <c r="CW413">
        <f>AI413</f>
        <v>0</v>
      </c>
      <c r="CX413">
        <f>AJ413</f>
        <v>0</v>
      </c>
      <c r="CY413">
        <f>((S413*BZ413)/100)</f>
        <v>243.054</v>
      </c>
      <c r="CZ413">
        <f>((S413*CA413)/100)</f>
        <v>34.722000000000001</v>
      </c>
      <c r="DC413" t="s">
        <v>3</v>
      </c>
      <c r="DD413" t="s">
        <v>3</v>
      </c>
      <c r="DE413" t="s">
        <v>3</v>
      </c>
      <c r="DF413" t="s">
        <v>3</v>
      </c>
      <c r="DG413" t="s">
        <v>3</v>
      </c>
      <c r="DH413" t="s">
        <v>3</v>
      </c>
      <c r="DI413" t="s">
        <v>3</v>
      </c>
      <c r="DJ413" t="s">
        <v>3</v>
      </c>
      <c r="DK413" t="s">
        <v>3</v>
      </c>
      <c r="DL413" t="s">
        <v>3</v>
      </c>
      <c r="DM413" t="s">
        <v>3</v>
      </c>
      <c r="DN413">
        <v>0</v>
      </c>
      <c r="DO413">
        <v>0</v>
      </c>
      <c r="DP413">
        <v>1</v>
      </c>
      <c r="DQ413">
        <v>1</v>
      </c>
      <c r="DU413">
        <v>1013</v>
      </c>
      <c r="DV413" t="s">
        <v>64</v>
      </c>
      <c r="DW413" t="s">
        <v>64</v>
      </c>
      <c r="DX413">
        <v>1</v>
      </c>
      <c r="DZ413" t="s">
        <v>3</v>
      </c>
      <c r="EA413" t="s">
        <v>3</v>
      </c>
      <c r="EB413" t="s">
        <v>3</v>
      </c>
      <c r="EC413" t="s">
        <v>3</v>
      </c>
      <c r="EE413">
        <v>35096056</v>
      </c>
      <c r="EF413">
        <v>1</v>
      </c>
      <c r="EG413" t="s">
        <v>20</v>
      </c>
      <c r="EH413">
        <v>0</v>
      </c>
      <c r="EI413" t="s">
        <v>3</v>
      </c>
      <c r="EJ413">
        <v>4</v>
      </c>
      <c r="EK413">
        <v>0</v>
      </c>
      <c r="EL413" t="s">
        <v>21</v>
      </c>
      <c r="EM413" t="s">
        <v>22</v>
      </c>
      <c r="EO413" t="s">
        <v>3</v>
      </c>
      <c r="EQ413">
        <v>0</v>
      </c>
      <c r="ER413">
        <v>11574.13</v>
      </c>
      <c r="ES413">
        <v>0</v>
      </c>
      <c r="ET413">
        <v>0</v>
      </c>
      <c r="EU413">
        <v>0</v>
      </c>
      <c r="EV413">
        <v>11574.13</v>
      </c>
      <c r="EW413">
        <v>17.77</v>
      </c>
      <c r="EX413">
        <v>0</v>
      </c>
      <c r="EY413">
        <v>0</v>
      </c>
      <c r="FQ413">
        <v>0</v>
      </c>
      <c r="FR413">
        <v>0</v>
      </c>
      <c r="FS413">
        <v>0</v>
      </c>
      <c r="FX413">
        <v>70</v>
      </c>
      <c r="FY413">
        <v>10</v>
      </c>
      <c r="GA413" t="s">
        <v>3</v>
      </c>
      <c r="GD413">
        <v>0</v>
      </c>
      <c r="GF413">
        <v>407535083</v>
      </c>
      <c r="GG413">
        <v>2</v>
      </c>
      <c r="GH413">
        <v>1</v>
      </c>
      <c r="GI413">
        <v>-2</v>
      </c>
      <c r="GJ413">
        <v>0</v>
      </c>
      <c r="GK413">
        <f>ROUND(R413*(R12)/100,2)</f>
        <v>0</v>
      </c>
      <c r="GL413">
        <f>ROUND(IF(AND(BH413=3,BI413=3,FS413&lt;&gt;0),P413,0),2)</f>
        <v>0</v>
      </c>
      <c r="GM413">
        <f>ROUND(O413+X413+Y413+GK413,2)+GX413</f>
        <v>624.99</v>
      </c>
      <c r="GN413">
        <f>IF(OR(BI413=0,BI413=1),GM413-GX413,0)</f>
        <v>0</v>
      </c>
      <c r="GO413">
        <f>IF(BI413=2,GM413-GX413,0)</f>
        <v>0</v>
      </c>
      <c r="GP413">
        <f>IF(BI413=4,GM413-GX413,0)</f>
        <v>624.99</v>
      </c>
      <c r="GR413">
        <v>0</v>
      </c>
      <c r="GS413">
        <v>3</v>
      </c>
      <c r="GT413">
        <v>0</v>
      </c>
      <c r="GU413" t="s">
        <v>3</v>
      </c>
      <c r="GV413">
        <f>ROUND((GT413),6)</f>
        <v>0</v>
      </c>
      <c r="GW413">
        <v>1</v>
      </c>
      <c r="GX413">
        <f>ROUND(HC413*I413,2)</f>
        <v>0</v>
      </c>
      <c r="HA413">
        <v>0</v>
      </c>
      <c r="HB413">
        <v>0</v>
      </c>
      <c r="HC413">
        <f>GV413*GW413</f>
        <v>0</v>
      </c>
      <c r="HE413" t="s">
        <v>3</v>
      </c>
      <c r="HF413" t="s">
        <v>3</v>
      </c>
      <c r="HM413" t="s">
        <v>3</v>
      </c>
      <c r="HN413" t="s">
        <v>3</v>
      </c>
      <c r="HO413" t="s">
        <v>3</v>
      </c>
      <c r="HP413" t="s">
        <v>3</v>
      </c>
      <c r="HQ413" t="s">
        <v>3</v>
      </c>
      <c r="HS413">
        <v>0</v>
      </c>
      <c r="IK413">
        <v>0</v>
      </c>
    </row>
    <row r="415" spans="1:245" x14ac:dyDescent="0.2">
      <c r="A415">
        <v>51</v>
      </c>
      <c r="B415">
        <f>B409</f>
        <v>1</v>
      </c>
      <c r="C415">
        <f>A409</f>
        <v>4</v>
      </c>
      <c r="D415">
        <f>ROW(A409)</f>
        <v>409</v>
      </c>
      <c r="F415" t="str">
        <f>IF(F409&lt;&gt;"",F409,"")</f>
        <v>Новый раздел</v>
      </c>
      <c r="G415" t="str">
        <f>IF(G409&lt;&gt;"",G409,"")</f>
        <v>Помещение 119 помещение уборочного инвентаря</v>
      </c>
      <c r="H415">
        <v>0</v>
      </c>
      <c r="O415">
        <f t="shared" ref="O415:T415" si="189">ROUND(AB415,2)</f>
        <v>347.22</v>
      </c>
      <c r="P415">
        <f t="shared" si="189"/>
        <v>0</v>
      </c>
      <c r="Q415">
        <f t="shared" si="189"/>
        <v>0</v>
      </c>
      <c r="R415">
        <f t="shared" si="189"/>
        <v>0</v>
      </c>
      <c r="S415">
        <f t="shared" si="189"/>
        <v>347.22</v>
      </c>
      <c r="T415">
        <f t="shared" si="189"/>
        <v>0</v>
      </c>
      <c r="U415">
        <f>AH415</f>
        <v>0.53310000000000002</v>
      </c>
      <c r="V415">
        <f>AI415</f>
        <v>0</v>
      </c>
      <c r="W415">
        <f>ROUND(AJ415,2)</f>
        <v>0</v>
      </c>
      <c r="X415">
        <f>ROUND(AK415,2)</f>
        <v>243.05</v>
      </c>
      <c r="Y415">
        <f>ROUND(AL415,2)</f>
        <v>34.72</v>
      </c>
      <c r="AB415">
        <f>ROUND(SUMIF(AA413:AA413,"=35364244",O413:O413),2)</f>
        <v>347.22</v>
      </c>
      <c r="AC415">
        <f>ROUND(SUMIF(AA413:AA413,"=35364244",P413:P413),2)</f>
        <v>0</v>
      </c>
      <c r="AD415">
        <f>ROUND(SUMIF(AA413:AA413,"=35364244",Q413:Q413),2)</f>
        <v>0</v>
      </c>
      <c r="AE415">
        <f>ROUND(SUMIF(AA413:AA413,"=35364244",R413:R413),2)</f>
        <v>0</v>
      </c>
      <c r="AF415">
        <f>ROUND(SUMIF(AA413:AA413,"=35364244",S413:S413),2)</f>
        <v>347.22</v>
      </c>
      <c r="AG415">
        <f>ROUND(SUMIF(AA413:AA413,"=35364244",T413:T413),2)</f>
        <v>0</v>
      </c>
      <c r="AH415">
        <f>SUMIF(AA413:AA413,"=35364244",U413:U413)</f>
        <v>0.53310000000000002</v>
      </c>
      <c r="AI415">
        <f>SUMIF(AA413:AA413,"=35364244",V413:V413)</f>
        <v>0</v>
      </c>
      <c r="AJ415">
        <f>ROUND(SUMIF(AA413:AA413,"=35364244",W413:W413),2)</f>
        <v>0</v>
      </c>
      <c r="AK415">
        <f>ROUND(SUMIF(AA413:AA413,"=35364244",X413:X413),2)</f>
        <v>243.05</v>
      </c>
      <c r="AL415">
        <f>ROUND(SUMIF(AA413:AA413,"=35364244",Y413:Y413),2)</f>
        <v>34.72</v>
      </c>
      <c r="AO415">
        <f t="shared" ref="AO415:BD415" si="190">ROUND(BX415,2)</f>
        <v>0</v>
      </c>
      <c r="AP415">
        <f t="shared" si="190"/>
        <v>0</v>
      </c>
      <c r="AQ415">
        <f t="shared" si="190"/>
        <v>0</v>
      </c>
      <c r="AR415">
        <f t="shared" si="190"/>
        <v>624.99</v>
      </c>
      <c r="AS415">
        <f t="shared" si="190"/>
        <v>0</v>
      </c>
      <c r="AT415">
        <f t="shared" si="190"/>
        <v>0</v>
      </c>
      <c r="AU415">
        <f t="shared" si="190"/>
        <v>624.99</v>
      </c>
      <c r="AV415">
        <f t="shared" si="190"/>
        <v>0</v>
      </c>
      <c r="AW415">
        <f t="shared" si="190"/>
        <v>0</v>
      </c>
      <c r="AX415">
        <f t="shared" si="190"/>
        <v>0</v>
      </c>
      <c r="AY415">
        <f t="shared" si="190"/>
        <v>0</v>
      </c>
      <c r="AZ415">
        <f t="shared" si="190"/>
        <v>0</v>
      </c>
      <c r="BA415">
        <f t="shared" si="190"/>
        <v>0</v>
      </c>
      <c r="BB415">
        <f t="shared" si="190"/>
        <v>0</v>
      </c>
      <c r="BC415">
        <f t="shared" si="190"/>
        <v>0</v>
      </c>
      <c r="BD415">
        <f t="shared" si="190"/>
        <v>0</v>
      </c>
      <c r="BX415">
        <f>ROUND(SUMIF(AA413:AA413,"=35364244",FQ413:FQ413),2)</f>
        <v>0</v>
      </c>
      <c r="BY415">
        <f>ROUND(SUMIF(AA413:AA413,"=35364244",FR413:FR413),2)</f>
        <v>0</v>
      </c>
      <c r="BZ415">
        <f>ROUND(SUMIF(AA413:AA413,"=35364244",GL413:GL413),2)</f>
        <v>0</v>
      </c>
      <c r="CA415">
        <f>ROUND(SUMIF(AA413:AA413,"=35364244",GM413:GM413),2)</f>
        <v>624.99</v>
      </c>
      <c r="CB415">
        <f>ROUND(SUMIF(AA413:AA413,"=35364244",GN413:GN413),2)</f>
        <v>0</v>
      </c>
      <c r="CC415">
        <f>ROUND(SUMIF(AA413:AA413,"=35364244",GO413:GO413),2)</f>
        <v>0</v>
      </c>
      <c r="CD415">
        <f>ROUND(SUMIF(AA413:AA413,"=35364244",GP413:GP413),2)</f>
        <v>624.99</v>
      </c>
      <c r="CE415">
        <f>AC415-BX415</f>
        <v>0</v>
      </c>
      <c r="CF415">
        <f>AC415-BY415</f>
        <v>0</v>
      </c>
      <c r="CG415">
        <f>BX415-BZ415</f>
        <v>0</v>
      </c>
      <c r="CH415">
        <f>AC415-BX415-BY415+BZ415</f>
        <v>0</v>
      </c>
      <c r="CI415">
        <f>BY415-BZ415</f>
        <v>0</v>
      </c>
      <c r="CJ415">
        <f>ROUND(SUMIF(AA413:AA413,"=35364244",GX413:GX413),2)</f>
        <v>0</v>
      </c>
      <c r="CK415">
        <f>ROUND(SUMIF(AA413:AA413,"=35364244",GY413:GY413),2)</f>
        <v>0</v>
      </c>
      <c r="CL415">
        <f>ROUND(SUMIF(AA413:AA413,"=35364244",GZ413:GZ413),2)</f>
        <v>0</v>
      </c>
      <c r="CM415">
        <f>ROUND(SUMIF(AA413:AA413,"=35364244",HD413:HD413),2)</f>
        <v>0</v>
      </c>
      <c r="GX415">
        <v>0</v>
      </c>
    </row>
    <row r="417" spans="1:25" x14ac:dyDescent="0.2">
      <c r="A417">
        <v>50</v>
      </c>
      <c r="B417">
        <v>0</v>
      </c>
      <c r="C417">
        <v>0</v>
      </c>
      <c r="D417">
        <v>1</v>
      </c>
      <c r="E417">
        <v>201</v>
      </c>
      <c r="F417">
        <f>ROUND(Source!O415,O417)</f>
        <v>347.22</v>
      </c>
      <c r="G417" t="s">
        <v>66</v>
      </c>
      <c r="H417" t="s">
        <v>67</v>
      </c>
      <c r="K417">
        <v>201</v>
      </c>
      <c r="L417">
        <v>1</v>
      </c>
      <c r="M417">
        <v>3</v>
      </c>
      <c r="N417" t="s">
        <v>3</v>
      </c>
      <c r="O417">
        <v>2</v>
      </c>
      <c r="W417">
        <v>347.22</v>
      </c>
      <c r="X417">
        <v>1</v>
      </c>
      <c r="Y417">
        <v>347.22</v>
      </c>
    </row>
    <row r="418" spans="1:25" x14ac:dyDescent="0.2">
      <c r="A418">
        <v>50</v>
      </c>
      <c r="B418">
        <v>0</v>
      </c>
      <c r="C418">
        <v>0</v>
      </c>
      <c r="D418">
        <v>1</v>
      </c>
      <c r="E418">
        <v>202</v>
      </c>
      <c r="F418">
        <f>ROUND(Source!P415,O418)</f>
        <v>0</v>
      </c>
      <c r="G418" t="s">
        <v>68</v>
      </c>
      <c r="H418" t="s">
        <v>69</v>
      </c>
      <c r="K418">
        <v>202</v>
      </c>
      <c r="L418">
        <v>2</v>
      </c>
      <c r="M418">
        <v>3</v>
      </c>
      <c r="N418" t="s">
        <v>3</v>
      </c>
      <c r="O418">
        <v>2</v>
      </c>
      <c r="W418">
        <v>0</v>
      </c>
      <c r="X418">
        <v>1</v>
      </c>
      <c r="Y418">
        <v>0</v>
      </c>
    </row>
    <row r="419" spans="1:25" x14ac:dyDescent="0.2">
      <c r="A419">
        <v>50</v>
      </c>
      <c r="B419">
        <v>0</v>
      </c>
      <c r="C419">
        <v>0</v>
      </c>
      <c r="D419">
        <v>1</v>
      </c>
      <c r="E419">
        <v>222</v>
      </c>
      <c r="F419">
        <f>ROUND(Source!AO415,O419)</f>
        <v>0</v>
      </c>
      <c r="G419" t="s">
        <v>70</v>
      </c>
      <c r="H419" t="s">
        <v>71</v>
      </c>
      <c r="K419">
        <v>222</v>
      </c>
      <c r="L419">
        <v>3</v>
      </c>
      <c r="M419">
        <v>3</v>
      </c>
      <c r="N419" t="s">
        <v>3</v>
      </c>
      <c r="O419">
        <v>2</v>
      </c>
      <c r="W419">
        <v>0</v>
      </c>
      <c r="X419">
        <v>1</v>
      </c>
      <c r="Y419">
        <v>0</v>
      </c>
    </row>
    <row r="420" spans="1:25" x14ac:dyDescent="0.2">
      <c r="A420">
        <v>50</v>
      </c>
      <c r="B420">
        <v>0</v>
      </c>
      <c r="C420">
        <v>0</v>
      </c>
      <c r="D420">
        <v>1</v>
      </c>
      <c r="E420">
        <v>225</v>
      </c>
      <c r="F420">
        <f>ROUND(Source!AV415,O420)</f>
        <v>0</v>
      </c>
      <c r="G420" t="s">
        <v>72</v>
      </c>
      <c r="H420" t="s">
        <v>73</v>
      </c>
      <c r="K420">
        <v>225</v>
      </c>
      <c r="L420">
        <v>4</v>
      </c>
      <c r="M420">
        <v>3</v>
      </c>
      <c r="N420" t="s">
        <v>3</v>
      </c>
      <c r="O420">
        <v>2</v>
      </c>
      <c r="W420">
        <v>0</v>
      </c>
      <c r="X420">
        <v>1</v>
      </c>
      <c r="Y420">
        <v>0</v>
      </c>
    </row>
    <row r="421" spans="1:25" x14ac:dyDescent="0.2">
      <c r="A421">
        <v>50</v>
      </c>
      <c r="B421">
        <v>0</v>
      </c>
      <c r="C421">
        <v>0</v>
      </c>
      <c r="D421">
        <v>1</v>
      </c>
      <c r="E421">
        <v>226</v>
      </c>
      <c r="F421">
        <f>ROUND(Source!AW415,O421)</f>
        <v>0</v>
      </c>
      <c r="G421" t="s">
        <v>74</v>
      </c>
      <c r="H421" t="s">
        <v>75</v>
      </c>
      <c r="K421">
        <v>226</v>
      </c>
      <c r="L421">
        <v>5</v>
      </c>
      <c r="M421">
        <v>3</v>
      </c>
      <c r="N421" t="s">
        <v>3</v>
      </c>
      <c r="O421">
        <v>2</v>
      </c>
      <c r="W421">
        <v>0</v>
      </c>
      <c r="X421">
        <v>1</v>
      </c>
      <c r="Y421">
        <v>0</v>
      </c>
    </row>
    <row r="422" spans="1:25" x14ac:dyDescent="0.2">
      <c r="A422">
        <v>50</v>
      </c>
      <c r="B422">
        <v>0</v>
      </c>
      <c r="C422">
        <v>0</v>
      </c>
      <c r="D422">
        <v>1</v>
      </c>
      <c r="E422">
        <v>227</v>
      </c>
      <c r="F422">
        <f>ROUND(Source!AX415,O422)</f>
        <v>0</v>
      </c>
      <c r="G422" t="s">
        <v>76</v>
      </c>
      <c r="H422" t="s">
        <v>77</v>
      </c>
      <c r="K422">
        <v>227</v>
      </c>
      <c r="L422">
        <v>6</v>
      </c>
      <c r="M422">
        <v>3</v>
      </c>
      <c r="N422" t="s">
        <v>3</v>
      </c>
      <c r="O422">
        <v>2</v>
      </c>
      <c r="W422">
        <v>0</v>
      </c>
      <c r="X422">
        <v>1</v>
      </c>
      <c r="Y422">
        <v>0</v>
      </c>
    </row>
    <row r="423" spans="1:25" x14ac:dyDescent="0.2">
      <c r="A423">
        <v>50</v>
      </c>
      <c r="B423">
        <v>0</v>
      </c>
      <c r="C423">
        <v>0</v>
      </c>
      <c r="D423">
        <v>1</v>
      </c>
      <c r="E423">
        <v>228</v>
      </c>
      <c r="F423">
        <f>ROUND(Source!AY415,O423)</f>
        <v>0</v>
      </c>
      <c r="G423" t="s">
        <v>78</v>
      </c>
      <c r="H423" t="s">
        <v>79</v>
      </c>
      <c r="K423">
        <v>228</v>
      </c>
      <c r="L423">
        <v>7</v>
      </c>
      <c r="M423">
        <v>3</v>
      </c>
      <c r="N423" t="s">
        <v>3</v>
      </c>
      <c r="O423">
        <v>2</v>
      </c>
      <c r="W423">
        <v>0</v>
      </c>
      <c r="X423">
        <v>1</v>
      </c>
      <c r="Y423">
        <v>0</v>
      </c>
    </row>
    <row r="424" spans="1:25" x14ac:dyDescent="0.2">
      <c r="A424">
        <v>50</v>
      </c>
      <c r="B424">
        <v>0</v>
      </c>
      <c r="C424">
        <v>0</v>
      </c>
      <c r="D424">
        <v>1</v>
      </c>
      <c r="E424">
        <v>216</v>
      </c>
      <c r="F424">
        <f>ROUND(Source!AP415,O424)</f>
        <v>0</v>
      </c>
      <c r="G424" t="s">
        <v>80</v>
      </c>
      <c r="H424" t="s">
        <v>81</v>
      </c>
      <c r="K424">
        <v>216</v>
      </c>
      <c r="L424">
        <v>8</v>
      </c>
      <c r="M424">
        <v>3</v>
      </c>
      <c r="N424" t="s">
        <v>3</v>
      </c>
      <c r="O424">
        <v>2</v>
      </c>
      <c r="W424">
        <v>0</v>
      </c>
      <c r="X424">
        <v>1</v>
      </c>
      <c r="Y424">
        <v>0</v>
      </c>
    </row>
    <row r="425" spans="1:25" x14ac:dyDescent="0.2">
      <c r="A425">
        <v>50</v>
      </c>
      <c r="B425">
        <v>0</v>
      </c>
      <c r="C425">
        <v>0</v>
      </c>
      <c r="D425">
        <v>1</v>
      </c>
      <c r="E425">
        <v>223</v>
      </c>
      <c r="F425">
        <f>ROUND(Source!AQ415,O425)</f>
        <v>0</v>
      </c>
      <c r="G425" t="s">
        <v>82</v>
      </c>
      <c r="H425" t="s">
        <v>83</v>
      </c>
      <c r="K425">
        <v>223</v>
      </c>
      <c r="L425">
        <v>9</v>
      </c>
      <c r="M425">
        <v>3</v>
      </c>
      <c r="N425" t="s">
        <v>3</v>
      </c>
      <c r="O425">
        <v>2</v>
      </c>
      <c r="W425">
        <v>0</v>
      </c>
      <c r="X425">
        <v>1</v>
      </c>
      <c r="Y425">
        <v>0</v>
      </c>
    </row>
    <row r="426" spans="1:25" x14ac:dyDescent="0.2">
      <c r="A426">
        <v>50</v>
      </c>
      <c r="B426">
        <v>0</v>
      </c>
      <c r="C426">
        <v>0</v>
      </c>
      <c r="D426">
        <v>1</v>
      </c>
      <c r="E426">
        <v>229</v>
      </c>
      <c r="F426">
        <f>ROUND(Source!AZ415,O426)</f>
        <v>0</v>
      </c>
      <c r="G426" t="s">
        <v>84</v>
      </c>
      <c r="H426" t="s">
        <v>85</v>
      </c>
      <c r="K426">
        <v>229</v>
      </c>
      <c r="L426">
        <v>10</v>
      </c>
      <c r="M426">
        <v>3</v>
      </c>
      <c r="N426" t="s">
        <v>3</v>
      </c>
      <c r="O426">
        <v>2</v>
      </c>
      <c r="W426">
        <v>0</v>
      </c>
      <c r="X426">
        <v>1</v>
      </c>
      <c r="Y426">
        <v>0</v>
      </c>
    </row>
    <row r="427" spans="1:25" x14ac:dyDescent="0.2">
      <c r="A427">
        <v>50</v>
      </c>
      <c r="B427">
        <v>0</v>
      </c>
      <c r="C427">
        <v>0</v>
      </c>
      <c r="D427">
        <v>1</v>
      </c>
      <c r="E427">
        <v>203</v>
      </c>
      <c r="F427">
        <f>ROUND(Source!Q415,O427)</f>
        <v>0</v>
      </c>
      <c r="G427" t="s">
        <v>86</v>
      </c>
      <c r="H427" t="s">
        <v>87</v>
      </c>
      <c r="K427">
        <v>203</v>
      </c>
      <c r="L427">
        <v>11</v>
      </c>
      <c r="M427">
        <v>3</v>
      </c>
      <c r="N427" t="s">
        <v>3</v>
      </c>
      <c r="O427">
        <v>2</v>
      </c>
      <c r="W427">
        <v>0</v>
      </c>
      <c r="X427">
        <v>1</v>
      </c>
      <c r="Y427">
        <v>0</v>
      </c>
    </row>
    <row r="428" spans="1:25" x14ac:dyDescent="0.2">
      <c r="A428">
        <v>50</v>
      </c>
      <c r="B428">
        <v>0</v>
      </c>
      <c r="C428">
        <v>0</v>
      </c>
      <c r="D428">
        <v>1</v>
      </c>
      <c r="E428">
        <v>231</v>
      </c>
      <c r="F428">
        <f>ROUND(Source!BB415,O428)</f>
        <v>0</v>
      </c>
      <c r="G428" t="s">
        <v>88</v>
      </c>
      <c r="H428" t="s">
        <v>89</v>
      </c>
      <c r="K428">
        <v>231</v>
      </c>
      <c r="L428">
        <v>12</v>
      </c>
      <c r="M428">
        <v>3</v>
      </c>
      <c r="N428" t="s">
        <v>3</v>
      </c>
      <c r="O428">
        <v>2</v>
      </c>
      <c r="W428">
        <v>0</v>
      </c>
      <c r="X428">
        <v>1</v>
      </c>
      <c r="Y428">
        <v>0</v>
      </c>
    </row>
    <row r="429" spans="1:25" x14ac:dyDescent="0.2">
      <c r="A429">
        <v>50</v>
      </c>
      <c r="B429">
        <v>0</v>
      </c>
      <c r="C429">
        <v>0</v>
      </c>
      <c r="D429">
        <v>1</v>
      </c>
      <c r="E429">
        <v>204</v>
      </c>
      <c r="F429">
        <f>ROUND(Source!R415,O429)</f>
        <v>0</v>
      </c>
      <c r="G429" t="s">
        <v>90</v>
      </c>
      <c r="H429" t="s">
        <v>91</v>
      </c>
      <c r="K429">
        <v>204</v>
      </c>
      <c r="L429">
        <v>13</v>
      </c>
      <c r="M429">
        <v>3</v>
      </c>
      <c r="N429" t="s">
        <v>3</v>
      </c>
      <c r="O429">
        <v>2</v>
      </c>
      <c r="W429">
        <v>0</v>
      </c>
      <c r="X429">
        <v>1</v>
      </c>
      <c r="Y429">
        <v>0</v>
      </c>
    </row>
    <row r="430" spans="1:25" x14ac:dyDescent="0.2">
      <c r="A430">
        <v>50</v>
      </c>
      <c r="B430">
        <v>0</v>
      </c>
      <c r="C430">
        <v>0</v>
      </c>
      <c r="D430">
        <v>1</v>
      </c>
      <c r="E430">
        <v>205</v>
      </c>
      <c r="F430">
        <f>ROUND(Source!S415,O430)</f>
        <v>347.22</v>
      </c>
      <c r="G430" t="s">
        <v>92</v>
      </c>
      <c r="H430" t="s">
        <v>93</v>
      </c>
      <c r="K430">
        <v>205</v>
      </c>
      <c r="L430">
        <v>14</v>
      </c>
      <c r="M430">
        <v>3</v>
      </c>
      <c r="N430" t="s">
        <v>3</v>
      </c>
      <c r="O430">
        <v>2</v>
      </c>
      <c r="W430">
        <v>347.22</v>
      </c>
      <c r="X430">
        <v>1</v>
      </c>
      <c r="Y430">
        <v>347.22</v>
      </c>
    </row>
    <row r="431" spans="1:25" x14ac:dyDescent="0.2">
      <c r="A431">
        <v>50</v>
      </c>
      <c r="B431">
        <v>0</v>
      </c>
      <c r="C431">
        <v>0</v>
      </c>
      <c r="D431">
        <v>1</v>
      </c>
      <c r="E431">
        <v>232</v>
      </c>
      <c r="F431">
        <f>ROUND(Source!BC415,O431)</f>
        <v>0</v>
      </c>
      <c r="G431" t="s">
        <v>94</v>
      </c>
      <c r="H431" t="s">
        <v>95</v>
      </c>
      <c r="K431">
        <v>232</v>
      </c>
      <c r="L431">
        <v>15</v>
      </c>
      <c r="M431">
        <v>3</v>
      </c>
      <c r="N431" t="s">
        <v>3</v>
      </c>
      <c r="O431">
        <v>2</v>
      </c>
      <c r="W431">
        <v>0</v>
      </c>
      <c r="X431">
        <v>1</v>
      </c>
      <c r="Y431">
        <v>0</v>
      </c>
    </row>
    <row r="432" spans="1:25" x14ac:dyDescent="0.2">
      <c r="A432">
        <v>50</v>
      </c>
      <c r="B432">
        <v>0</v>
      </c>
      <c r="C432">
        <v>0</v>
      </c>
      <c r="D432">
        <v>1</v>
      </c>
      <c r="E432">
        <v>214</v>
      </c>
      <c r="F432">
        <f>ROUND(Source!AS415,O432)</f>
        <v>0</v>
      </c>
      <c r="G432" t="s">
        <v>96</v>
      </c>
      <c r="H432" t="s">
        <v>97</v>
      </c>
      <c r="K432">
        <v>214</v>
      </c>
      <c r="L432">
        <v>16</v>
      </c>
      <c r="M432">
        <v>3</v>
      </c>
      <c r="N432" t="s">
        <v>3</v>
      </c>
      <c r="O432">
        <v>2</v>
      </c>
      <c r="W432">
        <v>0</v>
      </c>
      <c r="X432">
        <v>1</v>
      </c>
      <c r="Y432">
        <v>0</v>
      </c>
    </row>
    <row r="433" spans="1:206" x14ac:dyDescent="0.2">
      <c r="A433">
        <v>50</v>
      </c>
      <c r="B433">
        <v>0</v>
      </c>
      <c r="C433">
        <v>0</v>
      </c>
      <c r="D433">
        <v>1</v>
      </c>
      <c r="E433">
        <v>215</v>
      </c>
      <c r="F433">
        <f>ROUND(Source!AT415,O433)</f>
        <v>0</v>
      </c>
      <c r="G433" t="s">
        <v>98</v>
      </c>
      <c r="H433" t="s">
        <v>99</v>
      </c>
      <c r="K433">
        <v>215</v>
      </c>
      <c r="L433">
        <v>17</v>
      </c>
      <c r="M433">
        <v>3</v>
      </c>
      <c r="N433" t="s">
        <v>3</v>
      </c>
      <c r="O433">
        <v>2</v>
      </c>
      <c r="W433">
        <v>0</v>
      </c>
      <c r="X433">
        <v>1</v>
      </c>
      <c r="Y433">
        <v>0</v>
      </c>
    </row>
    <row r="434" spans="1:206" x14ac:dyDescent="0.2">
      <c r="A434">
        <v>50</v>
      </c>
      <c r="B434">
        <v>0</v>
      </c>
      <c r="C434">
        <v>0</v>
      </c>
      <c r="D434">
        <v>1</v>
      </c>
      <c r="E434">
        <v>217</v>
      </c>
      <c r="F434">
        <f>ROUND(Source!AU415,O434)</f>
        <v>624.99</v>
      </c>
      <c r="G434" t="s">
        <v>100</v>
      </c>
      <c r="H434" t="s">
        <v>101</v>
      </c>
      <c r="K434">
        <v>217</v>
      </c>
      <c r="L434">
        <v>18</v>
      </c>
      <c r="M434">
        <v>3</v>
      </c>
      <c r="N434" t="s">
        <v>3</v>
      </c>
      <c r="O434">
        <v>2</v>
      </c>
      <c r="W434">
        <v>624.99</v>
      </c>
      <c r="X434">
        <v>1</v>
      </c>
      <c r="Y434">
        <v>624.99</v>
      </c>
    </row>
    <row r="435" spans="1:206" x14ac:dyDescent="0.2">
      <c r="A435">
        <v>50</v>
      </c>
      <c r="B435">
        <v>0</v>
      </c>
      <c r="C435">
        <v>0</v>
      </c>
      <c r="D435">
        <v>1</v>
      </c>
      <c r="E435">
        <v>230</v>
      </c>
      <c r="F435">
        <f>ROUND(Source!BA415,O435)</f>
        <v>0</v>
      </c>
      <c r="G435" t="s">
        <v>102</v>
      </c>
      <c r="H435" t="s">
        <v>103</v>
      </c>
      <c r="K435">
        <v>230</v>
      </c>
      <c r="L435">
        <v>19</v>
      </c>
      <c r="M435">
        <v>3</v>
      </c>
      <c r="N435" t="s">
        <v>3</v>
      </c>
      <c r="O435">
        <v>2</v>
      </c>
      <c r="W435">
        <v>0</v>
      </c>
      <c r="X435">
        <v>1</v>
      </c>
      <c r="Y435">
        <v>0</v>
      </c>
    </row>
    <row r="436" spans="1:206" x14ac:dyDescent="0.2">
      <c r="A436">
        <v>50</v>
      </c>
      <c r="B436">
        <v>0</v>
      </c>
      <c r="C436">
        <v>0</v>
      </c>
      <c r="D436">
        <v>1</v>
      </c>
      <c r="E436">
        <v>206</v>
      </c>
      <c r="F436">
        <f>ROUND(Source!T415,O436)</f>
        <v>0</v>
      </c>
      <c r="G436" t="s">
        <v>104</v>
      </c>
      <c r="H436" t="s">
        <v>105</v>
      </c>
      <c r="K436">
        <v>206</v>
      </c>
      <c r="L436">
        <v>20</v>
      </c>
      <c r="M436">
        <v>3</v>
      </c>
      <c r="N436" t="s">
        <v>3</v>
      </c>
      <c r="O436">
        <v>2</v>
      </c>
      <c r="W436">
        <v>0</v>
      </c>
      <c r="X436">
        <v>1</v>
      </c>
      <c r="Y436">
        <v>0</v>
      </c>
    </row>
    <row r="437" spans="1:206" x14ac:dyDescent="0.2">
      <c r="A437">
        <v>50</v>
      </c>
      <c r="B437">
        <v>0</v>
      </c>
      <c r="C437">
        <v>0</v>
      </c>
      <c r="D437">
        <v>1</v>
      </c>
      <c r="E437">
        <v>207</v>
      </c>
      <c r="F437">
        <f>Source!U415</f>
        <v>0.53310000000000002</v>
      </c>
      <c r="G437" t="s">
        <v>106</v>
      </c>
      <c r="H437" t="s">
        <v>107</v>
      </c>
      <c r="K437">
        <v>207</v>
      </c>
      <c r="L437">
        <v>21</v>
      </c>
      <c r="M437">
        <v>3</v>
      </c>
      <c r="N437" t="s">
        <v>3</v>
      </c>
      <c r="O437">
        <v>-1</v>
      </c>
      <c r="W437">
        <v>0.53310000000000002</v>
      </c>
      <c r="X437">
        <v>1</v>
      </c>
      <c r="Y437">
        <v>0.53310000000000002</v>
      </c>
    </row>
    <row r="438" spans="1:206" x14ac:dyDescent="0.2">
      <c r="A438">
        <v>50</v>
      </c>
      <c r="B438">
        <v>0</v>
      </c>
      <c r="C438">
        <v>0</v>
      </c>
      <c r="D438">
        <v>1</v>
      </c>
      <c r="E438">
        <v>208</v>
      </c>
      <c r="F438">
        <f>Source!V415</f>
        <v>0</v>
      </c>
      <c r="G438" t="s">
        <v>108</v>
      </c>
      <c r="H438" t="s">
        <v>109</v>
      </c>
      <c r="K438">
        <v>208</v>
      </c>
      <c r="L438">
        <v>22</v>
      </c>
      <c r="M438">
        <v>3</v>
      </c>
      <c r="N438" t="s">
        <v>3</v>
      </c>
      <c r="O438">
        <v>-1</v>
      </c>
      <c r="W438">
        <v>0</v>
      </c>
      <c r="X438">
        <v>1</v>
      </c>
      <c r="Y438">
        <v>0</v>
      </c>
    </row>
    <row r="439" spans="1:206" x14ac:dyDescent="0.2">
      <c r="A439">
        <v>50</v>
      </c>
      <c r="B439">
        <v>0</v>
      </c>
      <c r="C439">
        <v>0</v>
      </c>
      <c r="D439">
        <v>1</v>
      </c>
      <c r="E439">
        <v>209</v>
      </c>
      <c r="F439">
        <f>ROUND(Source!W415,O439)</f>
        <v>0</v>
      </c>
      <c r="G439" t="s">
        <v>110</v>
      </c>
      <c r="H439" t="s">
        <v>111</v>
      </c>
      <c r="K439">
        <v>209</v>
      </c>
      <c r="L439">
        <v>23</v>
      </c>
      <c r="M439">
        <v>3</v>
      </c>
      <c r="N439" t="s">
        <v>3</v>
      </c>
      <c r="O439">
        <v>2</v>
      </c>
      <c r="W439">
        <v>0</v>
      </c>
      <c r="X439">
        <v>1</v>
      </c>
      <c r="Y439">
        <v>0</v>
      </c>
    </row>
    <row r="440" spans="1:206" x14ac:dyDescent="0.2">
      <c r="A440">
        <v>50</v>
      </c>
      <c r="B440">
        <v>0</v>
      </c>
      <c r="C440">
        <v>0</v>
      </c>
      <c r="D440">
        <v>1</v>
      </c>
      <c r="E440">
        <v>233</v>
      </c>
      <c r="F440">
        <f>ROUND(Source!BD415,O440)</f>
        <v>0</v>
      </c>
      <c r="G440" t="s">
        <v>112</v>
      </c>
      <c r="H440" t="s">
        <v>113</v>
      </c>
      <c r="K440">
        <v>233</v>
      </c>
      <c r="L440">
        <v>24</v>
      </c>
      <c r="M440">
        <v>3</v>
      </c>
      <c r="N440" t="s">
        <v>3</v>
      </c>
      <c r="O440">
        <v>2</v>
      </c>
      <c r="W440">
        <v>0</v>
      </c>
      <c r="X440">
        <v>1</v>
      </c>
      <c r="Y440">
        <v>0</v>
      </c>
    </row>
    <row r="441" spans="1:206" x14ac:dyDescent="0.2">
      <c r="A441">
        <v>50</v>
      </c>
      <c r="B441">
        <v>0</v>
      </c>
      <c r="C441">
        <v>0</v>
      </c>
      <c r="D441">
        <v>1</v>
      </c>
      <c r="E441">
        <v>210</v>
      </c>
      <c r="F441">
        <f>ROUND(Source!X415,O441)</f>
        <v>243.05</v>
      </c>
      <c r="G441" t="s">
        <v>114</v>
      </c>
      <c r="H441" t="s">
        <v>115</v>
      </c>
      <c r="K441">
        <v>210</v>
      </c>
      <c r="L441">
        <v>25</v>
      </c>
      <c r="M441">
        <v>3</v>
      </c>
      <c r="N441" t="s">
        <v>3</v>
      </c>
      <c r="O441">
        <v>2</v>
      </c>
      <c r="W441">
        <v>243.05</v>
      </c>
      <c r="X441">
        <v>1</v>
      </c>
      <c r="Y441">
        <v>243.05</v>
      </c>
    </row>
    <row r="442" spans="1:206" x14ac:dyDescent="0.2">
      <c r="A442">
        <v>50</v>
      </c>
      <c r="B442">
        <v>0</v>
      </c>
      <c r="C442">
        <v>0</v>
      </c>
      <c r="D442">
        <v>1</v>
      </c>
      <c r="E442">
        <v>211</v>
      </c>
      <c r="F442">
        <f>ROUND(Source!Y415,O442)</f>
        <v>34.72</v>
      </c>
      <c r="G442" t="s">
        <v>116</v>
      </c>
      <c r="H442" t="s">
        <v>117</v>
      </c>
      <c r="K442">
        <v>211</v>
      </c>
      <c r="L442">
        <v>26</v>
      </c>
      <c r="M442">
        <v>3</v>
      </c>
      <c r="N442" t="s">
        <v>3</v>
      </c>
      <c r="O442">
        <v>2</v>
      </c>
      <c r="W442">
        <v>34.72</v>
      </c>
      <c r="X442">
        <v>1</v>
      </c>
      <c r="Y442">
        <v>34.72</v>
      </c>
    </row>
    <row r="443" spans="1:206" x14ac:dyDescent="0.2">
      <c r="A443">
        <v>50</v>
      </c>
      <c r="B443">
        <v>0</v>
      </c>
      <c r="C443">
        <v>0</v>
      </c>
      <c r="D443">
        <v>1</v>
      </c>
      <c r="E443">
        <v>224</v>
      </c>
      <c r="F443">
        <f>ROUND(Source!AR415,O443)</f>
        <v>624.99</v>
      </c>
      <c r="G443" t="s">
        <v>118</v>
      </c>
      <c r="H443" t="s">
        <v>119</v>
      </c>
      <c r="K443">
        <v>224</v>
      </c>
      <c r="L443">
        <v>27</v>
      </c>
      <c r="M443">
        <v>3</v>
      </c>
      <c r="N443" t="s">
        <v>3</v>
      </c>
      <c r="O443">
        <v>2</v>
      </c>
      <c r="W443">
        <v>624.99</v>
      </c>
      <c r="X443">
        <v>1</v>
      </c>
      <c r="Y443">
        <v>624.99</v>
      </c>
    </row>
    <row r="445" spans="1:206" x14ac:dyDescent="0.2">
      <c r="A445">
        <v>4</v>
      </c>
      <c r="B445">
        <v>1</v>
      </c>
      <c r="D445">
        <f>ROW(A456)</f>
        <v>456</v>
      </c>
      <c r="F445" t="s">
        <v>13</v>
      </c>
      <c r="G445" t="s">
        <v>167</v>
      </c>
      <c r="H445" t="s">
        <v>3</v>
      </c>
      <c r="I445">
        <v>0</v>
      </c>
      <c r="K445">
        <v>0</v>
      </c>
      <c r="M445" t="s">
        <v>3</v>
      </c>
      <c r="S445">
        <v>0</v>
      </c>
      <c r="U445" t="s">
        <v>3</v>
      </c>
      <c r="V445">
        <v>0</v>
      </c>
      <c r="AB445" t="s">
        <v>3</v>
      </c>
      <c r="AC445" t="s">
        <v>3</v>
      </c>
      <c r="AD445" t="s">
        <v>3</v>
      </c>
      <c r="AE445" t="s">
        <v>3</v>
      </c>
      <c r="AF445" t="s">
        <v>3</v>
      </c>
      <c r="AG445" t="s">
        <v>3</v>
      </c>
      <c r="AP445" t="s">
        <v>3</v>
      </c>
      <c r="AQ445" t="s">
        <v>3</v>
      </c>
      <c r="AR445" t="s">
        <v>3</v>
      </c>
      <c r="AZ445" t="s">
        <v>3</v>
      </c>
      <c r="BB445" t="s">
        <v>3</v>
      </c>
      <c r="BC445" t="s">
        <v>3</v>
      </c>
      <c r="BD445" t="s">
        <v>3</v>
      </c>
      <c r="BE445" t="s">
        <v>3</v>
      </c>
      <c r="BF445" t="s">
        <v>3</v>
      </c>
      <c r="BG445" t="s">
        <v>3</v>
      </c>
      <c r="BH445" t="s">
        <v>3</v>
      </c>
      <c r="BI445" t="s">
        <v>3</v>
      </c>
      <c r="BJ445" t="s">
        <v>3</v>
      </c>
      <c r="BK445" t="s">
        <v>3</v>
      </c>
      <c r="BL445" t="s">
        <v>3</v>
      </c>
      <c r="BM445" t="s">
        <v>3</v>
      </c>
      <c r="BN445" t="s">
        <v>3</v>
      </c>
      <c r="BO445" t="s">
        <v>3</v>
      </c>
      <c r="BP445" t="s">
        <v>3</v>
      </c>
      <c r="BX445">
        <v>0</v>
      </c>
      <c r="CJ445">
        <v>0</v>
      </c>
    </row>
    <row r="447" spans="1:206" x14ac:dyDescent="0.2">
      <c r="A447">
        <v>52</v>
      </c>
      <c r="B447">
        <f t="shared" ref="B447:G447" si="191">B456</f>
        <v>1</v>
      </c>
      <c r="C447">
        <f t="shared" si="191"/>
        <v>4</v>
      </c>
      <c r="D447">
        <f t="shared" si="191"/>
        <v>445</v>
      </c>
      <c r="E447">
        <f t="shared" si="191"/>
        <v>0</v>
      </c>
      <c r="F447" t="str">
        <f t="shared" si="191"/>
        <v>Новый раздел</v>
      </c>
      <c r="G447" t="str">
        <f t="shared" si="191"/>
        <v>Электрощит ТХ1</v>
      </c>
      <c r="O447">
        <f t="shared" ref="O447:AT447" si="192">O456</f>
        <v>32807.74</v>
      </c>
      <c r="P447">
        <f t="shared" si="192"/>
        <v>0</v>
      </c>
      <c r="Q447">
        <f t="shared" si="192"/>
        <v>1861.13</v>
      </c>
      <c r="R447">
        <f t="shared" si="192"/>
        <v>6.55</v>
      </c>
      <c r="S447">
        <f t="shared" si="192"/>
        <v>30946.61</v>
      </c>
      <c r="T447">
        <f t="shared" si="192"/>
        <v>0</v>
      </c>
      <c r="U447">
        <f t="shared" si="192"/>
        <v>49.823999999999998</v>
      </c>
      <c r="V447">
        <f t="shared" si="192"/>
        <v>0</v>
      </c>
      <c r="W447">
        <f t="shared" si="192"/>
        <v>0</v>
      </c>
      <c r="X447">
        <f t="shared" si="192"/>
        <v>21662.63</v>
      </c>
      <c r="Y447">
        <f t="shared" si="192"/>
        <v>3094.67</v>
      </c>
      <c r="Z447">
        <f t="shared" si="192"/>
        <v>0</v>
      </c>
      <c r="AA447">
        <f t="shared" si="192"/>
        <v>0</v>
      </c>
      <c r="AB447">
        <f t="shared" si="192"/>
        <v>32807.74</v>
      </c>
      <c r="AC447">
        <f t="shared" si="192"/>
        <v>0</v>
      </c>
      <c r="AD447">
        <f t="shared" si="192"/>
        <v>1861.13</v>
      </c>
      <c r="AE447">
        <f t="shared" si="192"/>
        <v>6.55</v>
      </c>
      <c r="AF447">
        <f t="shared" si="192"/>
        <v>30946.61</v>
      </c>
      <c r="AG447">
        <f t="shared" si="192"/>
        <v>0</v>
      </c>
      <c r="AH447">
        <f t="shared" si="192"/>
        <v>49.823999999999998</v>
      </c>
      <c r="AI447">
        <f t="shared" si="192"/>
        <v>0</v>
      </c>
      <c r="AJ447">
        <f t="shared" si="192"/>
        <v>0</v>
      </c>
      <c r="AK447">
        <f t="shared" si="192"/>
        <v>21662.63</v>
      </c>
      <c r="AL447">
        <f t="shared" si="192"/>
        <v>3094.67</v>
      </c>
      <c r="AM447">
        <f t="shared" si="192"/>
        <v>0</v>
      </c>
      <c r="AN447">
        <f t="shared" si="192"/>
        <v>0</v>
      </c>
      <c r="AO447">
        <f t="shared" si="192"/>
        <v>0</v>
      </c>
      <c r="AP447">
        <f t="shared" si="192"/>
        <v>0</v>
      </c>
      <c r="AQ447">
        <f t="shared" si="192"/>
        <v>0</v>
      </c>
      <c r="AR447">
        <f t="shared" si="192"/>
        <v>57572.12</v>
      </c>
      <c r="AS447">
        <f t="shared" si="192"/>
        <v>0</v>
      </c>
      <c r="AT447">
        <f t="shared" si="192"/>
        <v>0</v>
      </c>
      <c r="AU447">
        <f t="shared" ref="AU447:BZ447" si="193">AU456</f>
        <v>57572.12</v>
      </c>
      <c r="AV447">
        <f t="shared" si="193"/>
        <v>0</v>
      </c>
      <c r="AW447">
        <f t="shared" si="193"/>
        <v>0</v>
      </c>
      <c r="AX447">
        <f t="shared" si="193"/>
        <v>0</v>
      </c>
      <c r="AY447">
        <f t="shared" si="193"/>
        <v>0</v>
      </c>
      <c r="AZ447">
        <f t="shared" si="193"/>
        <v>0</v>
      </c>
      <c r="BA447">
        <f t="shared" si="193"/>
        <v>0</v>
      </c>
      <c r="BB447">
        <f t="shared" si="193"/>
        <v>0</v>
      </c>
      <c r="BC447">
        <f t="shared" si="193"/>
        <v>0</v>
      </c>
      <c r="BD447">
        <f t="shared" si="193"/>
        <v>0</v>
      </c>
      <c r="BE447">
        <f t="shared" si="193"/>
        <v>0</v>
      </c>
      <c r="BF447">
        <f t="shared" si="193"/>
        <v>0</v>
      </c>
      <c r="BG447">
        <f t="shared" si="193"/>
        <v>0</v>
      </c>
      <c r="BH447">
        <f t="shared" si="193"/>
        <v>0</v>
      </c>
      <c r="BI447">
        <f t="shared" si="193"/>
        <v>0</v>
      </c>
      <c r="BJ447">
        <f t="shared" si="193"/>
        <v>0</v>
      </c>
      <c r="BK447">
        <f t="shared" si="193"/>
        <v>0</v>
      </c>
      <c r="BL447">
        <f t="shared" si="193"/>
        <v>0</v>
      </c>
      <c r="BM447">
        <f t="shared" si="193"/>
        <v>0</v>
      </c>
      <c r="BN447">
        <f t="shared" si="193"/>
        <v>0</v>
      </c>
      <c r="BO447">
        <f t="shared" si="193"/>
        <v>0</v>
      </c>
      <c r="BP447">
        <f t="shared" si="193"/>
        <v>0</v>
      </c>
      <c r="BQ447">
        <f t="shared" si="193"/>
        <v>0</v>
      </c>
      <c r="BR447">
        <f t="shared" si="193"/>
        <v>0</v>
      </c>
      <c r="BS447">
        <f t="shared" si="193"/>
        <v>0</v>
      </c>
      <c r="BT447">
        <f t="shared" si="193"/>
        <v>0</v>
      </c>
      <c r="BU447">
        <f t="shared" si="193"/>
        <v>0</v>
      </c>
      <c r="BV447">
        <f t="shared" si="193"/>
        <v>0</v>
      </c>
      <c r="BW447">
        <f t="shared" si="193"/>
        <v>0</v>
      </c>
      <c r="BX447">
        <f t="shared" si="193"/>
        <v>0</v>
      </c>
      <c r="BY447">
        <f t="shared" si="193"/>
        <v>0</v>
      </c>
      <c r="BZ447">
        <f t="shared" si="193"/>
        <v>0</v>
      </c>
      <c r="CA447">
        <f t="shared" ref="CA447:DF447" si="194">CA456</f>
        <v>57572.12</v>
      </c>
      <c r="CB447">
        <f t="shared" si="194"/>
        <v>0</v>
      </c>
      <c r="CC447">
        <f t="shared" si="194"/>
        <v>0</v>
      </c>
      <c r="CD447">
        <f t="shared" si="194"/>
        <v>57572.12</v>
      </c>
      <c r="CE447">
        <f t="shared" si="194"/>
        <v>0</v>
      </c>
      <c r="CF447">
        <f t="shared" si="194"/>
        <v>0</v>
      </c>
      <c r="CG447">
        <f t="shared" si="194"/>
        <v>0</v>
      </c>
      <c r="CH447">
        <f t="shared" si="194"/>
        <v>0</v>
      </c>
      <c r="CI447">
        <f t="shared" si="194"/>
        <v>0</v>
      </c>
      <c r="CJ447">
        <f t="shared" si="194"/>
        <v>0</v>
      </c>
      <c r="CK447">
        <f t="shared" si="194"/>
        <v>0</v>
      </c>
      <c r="CL447">
        <f t="shared" si="194"/>
        <v>0</v>
      </c>
      <c r="CM447">
        <f t="shared" si="194"/>
        <v>0</v>
      </c>
      <c r="CN447">
        <f t="shared" si="194"/>
        <v>0</v>
      </c>
      <c r="CO447">
        <f t="shared" si="194"/>
        <v>0</v>
      </c>
      <c r="CP447">
        <f t="shared" si="194"/>
        <v>0</v>
      </c>
      <c r="CQ447">
        <f t="shared" si="194"/>
        <v>0</v>
      </c>
      <c r="CR447">
        <f t="shared" si="194"/>
        <v>0</v>
      </c>
      <c r="CS447">
        <f t="shared" si="194"/>
        <v>0</v>
      </c>
      <c r="CT447">
        <f t="shared" si="194"/>
        <v>0</v>
      </c>
      <c r="CU447">
        <f t="shared" si="194"/>
        <v>0</v>
      </c>
      <c r="CV447">
        <f t="shared" si="194"/>
        <v>0</v>
      </c>
      <c r="CW447">
        <f t="shared" si="194"/>
        <v>0</v>
      </c>
      <c r="CX447">
        <f t="shared" si="194"/>
        <v>0</v>
      </c>
      <c r="CY447">
        <f t="shared" si="194"/>
        <v>0</v>
      </c>
      <c r="CZ447">
        <f t="shared" si="194"/>
        <v>0</v>
      </c>
      <c r="DA447">
        <f t="shared" si="194"/>
        <v>0</v>
      </c>
      <c r="DB447">
        <f t="shared" si="194"/>
        <v>0</v>
      </c>
      <c r="DC447">
        <f t="shared" si="194"/>
        <v>0</v>
      </c>
      <c r="DD447">
        <f t="shared" si="194"/>
        <v>0</v>
      </c>
      <c r="DE447">
        <f t="shared" si="194"/>
        <v>0</v>
      </c>
      <c r="DF447">
        <f t="shared" si="194"/>
        <v>0</v>
      </c>
      <c r="DG447">
        <f t="shared" ref="DG447:EL447" si="195">DG456</f>
        <v>0</v>
      </c>
      <c r="DH447">
        <f t="shared" si="195"/>
        <v>0</v>
      </c>
      <c r="DI447">
        <f t="shared" si="195"/>
        <v>0</v>
      </c>
      <c r="DJ447">
        <f t="shared" si="195"/>
        <v>0</v>
      </c>
      <c r="DK447">
        <f t="shared" si="195"/>
        <v>0</v>
      </c>
      <c r="DL447">
        <f t="shared" si="195"/>
        <v>0</v>
      </c>
      <c r="DM447">
        <f t="shared" si="195"/>
        <v>0</v>
      </c>
      <c r="DN447">
        <f t="shared" si="195"/>
        <v>0</v>
      </c>
      <c r="DO447">
        <f t="shared" si="195"/>
        <v>0</v>
      </c>
      <c r="DP447">
        <f t="shared" si="195"/>
        <v>0</v>
      </c>
      <c r="DQ447">
        <f t="shared" si="195"/>
        <v>0</v>
      </c>
      <c r="DR447">
        <f t="shared" si="195"/>
        <v>0</v>
      </c>
      <c r="DS447">
        <f t="shared" si="195"/>
        <v>0</v>
      </c>
      <c r="DT447">
        <f t="shared" si="195"/>
        <v>0</v>
      </c>
      <c r="DU447">
        <f t="shared" si="195"/>
        <v>0</v>
      </c>
      <c r="DV447">
        <f t="shared" si="195"/>
        <v>0</v>
      </c>
      <c r="DW447">
        <f t="shared" si="195"/>
        <v>0</v>
      </c>
      <c r="DX447">
        <f t="shared" si="195"/>
        <v>0</v>
      </c>
      <c r="DY447">
        <f t="shared" si="195"/>
        <v>0</v>
      </c>
      <c r="DZ447">
        <f t="shared" si="195"/>
        <v>0</v>
      </c>
      <c r="EA447">
        <f t="shared" si="195"/>
        <v>0</v>
      </c>
      <c r="EB447">
        <f t="shared" si="195"/>
        <v>0</v>
      </c>
      <c r="EC447">
        <f t="shared" si="195"/>
        <v>0</v>
      </c>
      <c r="ED447">
        <f t="shared" si="195"/>
        <v>0</v>
      </c>
      <c r="EE447">
        <f t="shared" si="195"/>
        <v>0</v>
      </c>
      <c r="EF447">
        <f t="shared" si="195"/>
        <v>0</v>
      </c>
      <c r="EG447">
        <f t="shared" si="195"/>
        <v>0</v>
      </c>
      <c r="EH447">
        <f t="shared" si="195"/>
        <v>0</v>
      </c>
      <c r="EI447">
        <f t="shared" si="195"/>
        <v>0</v>
      </c>
      <c r="EJ447">
        <f t="shared" si="195"/>
        <v>0</v>
      </c>
      <c r="EK447">
        <f t="shared" si="195"/>
        <v>0</v>
      </c>
      <c r="EL447">
        <f t="shared" si="195"/>
        <v>0</v>
      </c>
      <c r="EM447">
        <f t="shared" ref="EM447:FR447" si="196">EM456</f>
        <v>0</v>
      </c>
      <c r="EN447">
        <f t="shared" si="196"/>
        <v>0</v>
      </c>
      <c r="EO447">
        <f t="shared" si="196"/>
        <v>0</v>
      </c>
      <c r="EP447">
        <f t="shared" si="196"/>
        <v>0</v>
      </c>
      <c r="EQ447">
        <f t="shared" si="196"/>
        <v>0</v>
      </c>
      <c r="ER447">
        <f t="shared" si="196"/>
        <v>0</v>
      </c>
      <c r="ES447">
        <f t="shared" si="196"/>
        <v>0</v>
      </c>
      <c r="ET447">
        <f t="shared" si="196"/>
        <v>0</v>
      </c>
      <c r="EU447">
        <f t="shared" si="196"/>
        <v>0</v>
      </c>
      <c r="EV447">
        <f t="shared" si="196"/>
        <v>0</v>
      </c>
      <c r="EW447">
        <f t="shared" si="196"/>
        <v>0</v>
      </c>
      <c r="EX447">
        <f t="shared" si="196"/>
        <v>0</v>
      </c>
      <c r="EY447">
        <f t="shared" si="196"/>
        <v>0</v>
      </c>
      <c r="EZ447">
        <f t="shared" si="196"/>
        <v>0</v>
      </c>
      <c r="FA447">
        <f t="shared" si="196"/>
        <v>0</v>
      </c>
      <c r="FB447">
        <f t="shared" si="196"/>
        <v>0</v>
      </c>
      <c r="FC447">
        <f t="shared" si="196"/>
        <v>0</v>
      </c>
      <c r="FD447">
        <f t="shared" si="196"/>
        <v>0</v>
      </c>
      <c r="FE447">
        <f t="shared" si="196"/>
        <v>0</v>
      </c>
      <c r="FF447">
        <f t="shared" si="196"/>
        <v>0</v>
      </c>
      <c r="FG447">
        <f t="shared" si="196"/>
        <v>0</v>
      </c>
      <c r="FH447">
        <f t="shared" si="196"/>
        <v>0</v>
      </c>
      <c r="FI447">
        <f t="shared" si="196"/>
        <v>0</v>
      </c>
      <c r="FJ447">
        <f t="shared" si="196"/>
        <v>0</v>
      </c>
      <c r="FK447">
        <f t="shared" si="196"/>
        <v>0</v>
      </c>
      <c r="FL447">
        <f t="shared" si="196"/>
        <v>0</v>
      </c>
      <c r="FM447">
        <f t="shared" si="196"/>
        <v>0</v>
      </c>
      <c r="FN447">
        <f t="shared" si="196"/>
        <v>0</v>
      </c>
      <c r="FO447">
        <f t="shared" si="196"/>
        <v>0</v>
      </c>
      <c r="FP447">
        <f t="shared" si="196"/>
        <v>0</v>
      </c>
      <c r="FQ447">
        <f t="shared" si="196"/>
        <v>0</v>
      </c>
      <c r="FR447">
        <f t="shared" si="196"/>
        <v>0</v>
      </c>
      <c r="FS447">
        <f t="shared" ref="FS447:GX447" si="197">FS456</f>
        <v>0</v>
      </c>
      <c r="FT447">
        <f t="shared" si="197"/>
        <v>0</v>
      </c>
      <c r="FU447">
        <f t="shared" si="197"/>
        <v>0</v>
      </c>
      <c r="FV447">
        <f t="shared" si="197"/>
        <v>0</v>
      </c>
      <c r="FW447">
        <f t="shared" si="197"/>
        <v>0</v>
      </c>
      <c r="FX447">
        <f t="shared" si="197"/>
        <v>0</v>
      </c>
      <c r="FY447">
        <f t="shared" si="197"/>
        <v>0</v>
      </c>
      <c r="FZ447">
        <f t="shared" si="197"/>
        <v>0</v>
      </c>
      <c r="GA447">
        <f t="shared" si="197"/>
        <v>0</v>
      </c>
      <c r="GB447">
        <f t="shared" si="197"/>
        <v>0</v>
      </c>
      <c r="GC447">
        <f t="shared" si="197"/>
        <v>0</v>
      </c>
      <c r="GD447">
        <f t="shared" si="197"/>
        <v>0</v>
      </c>
      <c r="GE447">
        <f t="shared" si="197"/>
        <v>0</v>
      </c>
      <c r="GF447">
        <f t="shared" si="197"/>
        <v>0</v>
      </c>
      <c r="GG447">
        <f t="shared" si="197"/>
        <v>0</v>
      </c>
      <c r="GH447">
        <f t="shared" si="197"/>
        <v>0</v>
      </c>
      <c r="GI447">
        <f t="shared" si="197"/>
        <v>0</v>
      </c>
      <c r="GJ447">
        <f t="shared" si="197"/>
        <v>0</v>
      </c>
      <c r="GK447">
        <f t="shared" si="197"/>
        <v>0</v>
      </c>
      <c r="GL447">
        <f t="shared" si="197"/>
        <v>0</v>
      </c>
      <c r="GM447">
        <f t="shared" si="197"/>
        <v>0</v>
      </c>
      <c r="GN447">
        <f t="shared" si="197"/>
        <v>0</v>
      </c>
      <c r="GO447">
        <f t="shared" si="197"/>
        <v>0</v>
      </c>
      <c r="GP447">
        <f t="shared" si="197"/>
        <v>0</v>
      </c>
      <c r="GQ447">
        <f t="shared" si="197"/>
        <v>0</v>
      </c>
      <c r="GR447">
        <f t="shared" si="197"/>
        <v>0</v>
      </c>
      <c r="GS447">
        <f t="shared" si="197"/>
        <v>0</v>
      </c>
      <c r="GT447">
        <f t="shared" si="197"/>
        <v>0</v>
      </c>
      <c r="GU447">
        <f t="shared" si="197"/>
        <v>0</v>
      </c>
      <c r="GV447">
        <f t="shared" si="197"/>
        <v>0</v>
      </c>
      <c r="GW447">
        <f t="shared" si="197"/>
        <v>0</v>
      </c>
      <c r="GX447">
        <f t="shared" si="197"/>
        <v>0</v>
      </c>
    </row>
    <row r="449" spans="1:245" x14ac:dyDescent="0.2">
      <c r="A449">
        <v>17</v>
      </c>
      <c r="B449">
        <v>1</v>
      </c>
      <c r="C449">
        <f>ROW(SmtRes!A103)</f>
        <v>103</v>
      </c>
      <c r="D449">
        <f>ROW(EtalonRes!A103)</f>
        <v>103</v>
      </c>
      <c r="E449" t="s">
        <v>168</v>
      </c>
      <c r="F449" t="s">
        <v>169</v>
      </c>
      <c r="G449" t="s">
        <v>170</v>
      </c>
      <c r="H449" t="s">
        <v>52</v>
      </c>
      <c r="I449">
        <v>18</v>
      </c>
      <c r="J449">
        <v>0</v>
      </c>
      <c r="K449">
        <v>18</v>
      </c>
      <c r="O449">
        <f t="shared" ref="O449:O454" si="198">ROUND(CP449,2)</f>
        <v>3674.16</v>
      </c>
      <c r="P449">
        <f t="shared" ref="P449:P454" si="199">ROUND(CQ449*I449,2)</f>
        <v>0</v>
      </c>
      <c r="Q449">
        <f t="shared" ref="Q449:Q454" si="200">ROUND(CR449*I449,2)</f>
        <v>230.69</v>
      </c>
      <c r="R449">
        <f t="shared" ref="R449:R454" si="201">ROUND(CS449*I449,2)</f>
        <v>0.72</v>
      </c>
      <c r="S449">
        <f t="shared" ref="S449:S454" si="202">ROUND(CT449*I449,2)</f>
        <v>3443.47</v>
      </c>
      <c r="T449">
        <f t="shared" ref="T449:T454" si="203">ROUND(CU449*I449,2)</f>
        <v>0</v>
      </c>
      <c r="U449">
        <f t="shared" ref="U449:U454" si="204">CV449*I449</f>
        <v>5.5440000000000005</v>
      </c>
      <c r="V449">
        <f t="shared" ref="V449:V454" si="205">CW449*I449</f>
        <v>0</v>
      </c>
      <c r="W449">
        <f t="shared" ref="W449:W454" si="206">ROUND(CX449*I449,2)</f>
        <v>0</v>
      </c>
      <c r="X449">
        <f t="shared" ref="X449:Y454" si="207">ROUND(CY449,2)</f>
        <v>2410.4299999999998</v>
      </c>
      <c r="Y449">
        <f t="shared" si="207"/>
        <v>344.35</v>
      </c>
      <c r="AA449">
        <v>35364244</v>
      </c>
      <c r="AB449">
        <f t="shared" ref="AB449:AB454" si="208">ROUND((AC449+AD449+AF449),6)</f>
        <v>204.12</v>
      </c>
      <c r="AC449">
        <f>ROUND(((ES449*0)),6)</f>
        <v>0</v>
      </c>
      <c r="AD449">
        <f>ROUND(((((ET449*0.2))-((EU449*0.2)))+AE449),6)</f>
        <v>12.816000000000001</v>
      </c>
      <c r="AE449">
        <f>ROUND(((EU449*0.2)),6)</f>
        <v>0.04</v>
      </c>
      <c r="AF449">
        <f>ROUND(((EV449*0.2)),6)</f>
        <v>191.304</v>
      </c>
      <c r="AG449">
        <f t="shared" ref="AG449:AG454" si="209">ROUND((AP449),6)</f>
        <v>0</v>
      </c>
      <c r="AH449">
        <f>((EW449*0.2))</f>
        <v>0.30800000000000005</v>
      </c>
      <c r="AI449">
        <f>((EX449*0.2))</f>
        <v>0</v>
      </c>
      <c r="AJ449">
        <f t="shared" ref="AJ449:AJ454" si="210">(AS449)</f>
        <v>0</v>
      </c>
      <c r="AK449">
        <v>1407.04</v>
      </c>
      <c r="AL449">
        <v>386.44</v>
      </c>
      <c r="AM449">
        <v>64.08</v>
      </c>
      <c r="AN449">
        <v>0.2</v>
      </c>
      <c r="AO449">
        <v>956.52</v>
      </c>
      <c r="AP449">
        <v>0</v>
      </c>
      <c r="AQ449">
        <v>1.54</v>
      </c>
      <c r="AR449">
        <v>0</v>
      </c>
      <c r="AS449">
        <v>0</v>
      </c>
      <c r="AT449">
        <v>70</v>
      </c>
      <c r="AU449">
        <v>10</v>
      </c>
      <c r="AV449">
        <v>1</v>
      </c>
      <c r="AW449">
        <v>1</v>
      </c>
      <c r="AZ449">
        <v>1</v>
      </c>
      <c r="BA449">
        <v>1</v>
      </c>
      <c r="BB449">
        <v>1</v>
      </c>
      <c r="BC449">
        <v>1</v>
      </c>
      <c r="BD449" t="s">
        <v>3</v>
      </c>
      <c r="BE449" t="s">
        <v>3</v>
      </c>
      <c r="BF449" t="s">
        <v>3</v>
      </c>
      <c r="BG449" t="s">
        <v>3</v>
      </c>
      <c r="BH449">
        <v>0</v>
      </c>
      <c r="BI449">
        <v>4</v>
      </c>
      <c r="BJ449" t="s">
        <v>171</v>
      </c>
      <c r="BM449">
        <v>0</v>
      </c>
      <c r="BN449">
        <v>0</v>
      </c>
      <c r="BO449" t="s">
        <v>3</v>
      </c>
      <c r="BP449">
        <v>0</v>
      </c>
      <c r="BQ449">
        <v>1</v>
      </c>
      <c r="BR449">
        <v>0</v>
      </c>
      <c r="BS449">
        <v>1</v>
      </c>
      <c r="BT449">
        <v>1</v>
      </c>
      <c r="BU449">
        <v>1</v>
      </c>
      <c r="BV449">
        <v>1</v>
      </c>
      <c r="BW449">
        <v>1</v>
      </c>
      <c r="BX449">
        <v>1</v>
      </c>
      <c r="BY449" t="s">
        <v>3</v>
      </c>
      <c r="BZ449">
        <v>70</v>
      </c>
      <c r="CA449">
        <v>10</v>
      </c>
      <c r="CB449" t="s">
        <v>3</v>
      </c>
      <c r="CE449">
        <v>0</v>
      </c>
      <c r="CF449">
        <v>0</v>
      </c>
      <c r="CG449">
        <v>0</v>
      </c>
      <c r="CM449">
        <v>0</v>
      </c>
      <c r="CN449" t="s">
        <v>1130</v>
      </c>
      <c r="CO449">
        <v>0</v>
      </c>
      <c r="CP449">
        <f t="shared" ref="CP449:CP454" si="211">(P449+Q449+S449)</f>
        <v>3674.16</v>
      </c>
      <c r="CQ449">
        <f t="shared" ref="CQ449:CQ454" si="212">(AC449*BC449*AW449)</f>
        <v>0</v>
      </c>
      <c r="CR449">
        <f>(((((ET449*0.2))*BB449-((EU449*0.2))*BS449)+AE449*BS449)*AV449)</f>
        <v>12.816000000000001</v>
      </c>
      <c r="CS449">
        <f t="shared" ref="CS449:CS454" si="213">(AE449*BS449*AV449)</f>
        <v>0.04</v>
      </c>
      <c r="CT449">
        <f t="shared" ref="CT449:CT454" si="214">(AF449*BA449*AV449)</f>
        <v>191.304</v>
      </c>
      <c r="CU449">
        <f t="shared" ref="CU449:CU454" si="215">AG449</f>
        <v>0</v>
      </c>
      <c r="CV449">
        <f t="shared" ref="CV449:CV454" si="216">(AH449*AV449)</f>
        <v>0.30800000000000005</v>
      </c>
      <c r="CW449">
        <f t="shared" ref="CW449:CX454" si="217">AI449</f>
        <v>0</v>
      </c>
      <c r="CX449">
        <f t="shared" si="217"/>
        <v>0</v>
      </c>
      <c r="CY449">
        <f t="shared" ref="CY449:CY454" si="218">((S449*BZ449)/100)</f>
        <v>2410.4290000000001</v>
      </c>
      <c r="CZ449">
        <f t="shared" ref="CZ449:CZ454" si="219">((S449*CA449)/100)</f>
        <v>344.34699999999998</v>
      </c>
      <c r="DB449">
        <v>5</v>
      </c>
      <c r="DC449" t="s">
        <v>3</v>
      </c>
      <c r="DD449" t="s">
        <v>54</v>
      </c>
      <c r="DE449" t="s">
        <v>55</v>
      </c>
      <c r="DF449" t="s">
        <v>55</v>
      </c>
      <c r="DG449" t="s">
        <v>55</v>
      </c>
      <c r="DH449" t="s">
        <v>3</v>
      </c>
      <c r="DI449" t="s">
        <v>55</v>
      </c>
      <c r="DJ449" t="s">
        <v>55</v>
      </c>
      <c r="DK449" t="s">
        <v>3</v>
      </c>
      <c r="DL449" t="s">
        <v>3</v>
      </c>
      <c r="DM449" t="s">
        <v>3</v>
      </c>
      <c r="DN449">
        <v>0</v>
      </c>
      <c r="DO449">
        <v>0</v>
      </c>
      <c r="DP449">
        <v>1</v>
      </c>
      <c r="DQ449">
        <v>1</v>
      </c>
      <c r="DU449">
        <v>1010</v>
      </c>
      <c r="DV449" t="s">
        <v>52</v>
      </c>
      <c r="DW449" t="s">
        <v>52</v>
      </c>
      <c r="DX449">
        <v>1</v>
      </c>
      <c r="DZ449" t="s">
        <v>3</v>
      </c>
      <c r="EA449" t="s">
        <v>3</v>
      </c>
      <c r="EB449" t="s">
        <v>3</v>
      </c>
      <c r="EC449" t="s">
        <v>3</v>
      </c>
      <c r="EE449">
        <v>35096056</v>
      </c>
      <c r="EF449">
        <v>1</v>
      </c>
      <c r="EG449" t="s">
        <v>20</v>
      </c>
      <c r="EH449">
        <v>0</v>
      </c>
      <c r="EI449" t="s">
        <v>3</v>
      </c>
      <c r="EJ449">
        <v>4</v>
      </c>
      <c r="EK449">
        <v>0</v>
      </c>
      <c r="EL449" t="s">
        <v>21</v>
      </c>
      <c r="EM449" t="s">
        <v>22</v>
      </c>
      <c r="EO449" t="s">
        <v>56</v>
      </c>
      <c r="EQ449">
        <v>0</v>
      </c>
      <c r="ER449">
        <v>1407.04</v>
      </c>
      <c r="ES449">
        <v>386.44</v>
      </c>
      <c r="ET449">
        <v>64.08</v>
      </c>
      <c r="EU449">
        <v>0.2</v>
      </c>
      <c r="EV449">
        <v>956.52</v>
      </c>
      <c r="EW449">
        <v>1.54</v>
      </c>
      <c r="EX449">
        <v>0</v>
      </c>
      <c r="EY449">
        <v>0</v>
      </c>
      <c r="FQ449">
        <v>0</v>
      </c>
      <c r="FR449">
        <v>0</v>
      </c>
      <c r="FS449">
        <v>0</v>
      </c>
      <c r="FX449">
        <v>70</v>
      </c>
      <c r="FY449">
        <v>10</v>
      </c>
      <c r="GA449" t="s">
        <v>3</v>
      </c>
      <c r="GD449">
        <v>0</v>
      </c>
      <c r="GF449">
        <v>-1796291087</v>
      </c>
      <c r="GG449">
        <v>2</v>
      </c>
      <c r="GH449">
        <v>1</v>
      </c>
      <c r="GI449">
        <v>-2</v>
      </c>
      <c r="GJ449">
        <v>0</v>
      </c>
      <c r="GK449">
        <f>ROUND(R449*(R12)/100,2)</f>
        <v>0.78</v>
      </c>
      <c r="GL449">
        <f t="shared" ref="GL449:GL454" si="220">ROUND(IF(AND(BH449=3,BI449=3,FS449&lt;&gt;0),P449,0),2)</f>
        <v>0</v>
      </c>
      <c r="GM449">
        <f t="shared" ref="GM449:GM454" si="221">ROUND(O449+X449+Y449+GK449,2)+GX449</f>
        <v>6429.72</v>
      </c>
      <c r="GN449">
        <f t="shared" ref="GN449:GN454" si="222">IF(OR(BI449=0,BI449=1),GM449-GX449,0)</f>
        <v>0</v>
      </c>
      <c r="GO449">
        <f t="shared" ref="GO449:GO454" si="223">IF(BI449=2,GM449-GX449,0)</f>
        <v>0</v>
      </c>
      <c r="GP449">
        <f t="shared" ref="GP449:GP454" si="224">IF(BI449=4,GM449-GX449,0)</f>
        <v>6429.72</v>
      </c>
      <c r="GR449">
        <v>0</v>
      </c>
      <c r="GS449">
        <v>3</v>
      </c>
      <c r="GT449">
        <v>0</v>
      </c>
      <c r="GU449" t="s">
        <v>3</v>
      </c>
      <c r="GV449">
        <f t="shared" ref="GV449:GV454" si="225">ROUND((GT449),6)</f>
        <v>0</v>
      </c>
      <c r="GW449">
        <v>1</v>
      </c>
      <c r="GX449">
        <f t="shared" ref="GX449:GX454" si="226">ROUND(HC449*I449,2)</f>
        <v>0</v>
      </c>
      <c r="HA449">
        <v>0</v>
      </c>
      <c r="HB449">
        <v>0</v>
      </c>
      <c r="HC449">
        <f t="shared" ref="HC449:HC454" si="227">GV449*GW449</f>
        <v>0</v>
      </c>
      <c r="HE449" t="s">
        <v>3</v>
      </c>
      <c r="HF449" t="s">
        <v>3</v>
      </c>
      <c r="HM449" t="s">
        <v>3</v>
      </c>
      <c r="HN449" t="s">
        <v>3</v>
      </c>
      <c r="HO449" t="s">
        <v>3</v>
      </c>
      <c r="HP449" t="s">
        <v>3</v>
      </c>
      <c r="HQ449" t="s">
        <v>3</v>
      </c>
      <c r="HS449">
        <v>0</v>
      </c>
      <c r="IK449">
        <v>0</v>
      </c>
    </row>
    <row r="450" spans="1:245" x14ac:dyDescent="0.2">
      <c r="A450">
        <v>17</v>
      </c>
      <c r="B450">
        <v>1</v>
      </c>
      <c r="C450">
        <f>ROW(SmtRes!A108)</f>
        <v>108</v>
      </c>
      <c r="D450">
        <f>ROW(EtalonRes!A108)</f>
        <v>108</v>
      </c>
      <c r="E450" t="s">
        <v>172</v>
      </c>
      <c r="F450" t="s">
        <v>122</v>
      </c>
      <c r="G450" t="s">
        <v>123</v>
      </c>
      <c r="H450" t="s">
        <v>52</v>
      </c>
      <c r="I450">
        <v>6</v>
      </c>
      <c r="J450">
        <v>0</v>
      </c>
      <c r="K450">
        <v>6</v>
      </c>
      <c r="O450">
        <f t="shared" si="198"/>
        <v>1793.8</v>
      </c>
      <c r="P450">
        <f t="shared" si="199"/>
        <v>0</v>
      </c>
      <c r="Q450">
        <f t="shared" si="200"/>
        <v>79.5</v>
      </c>
      <c r="R450">
        <f t="shared" si="201"/>
        <v>0.37</v>
      </c>
      <c r="S450">
        <f t="shared" si="202"/>
        <v>1714.3</v>
      </c>
      <c r="T450">
        <f t="shared" si="203"/>
        <v>0</v>
      </c>
      <c r="U450">
        <f t="shared" si="204"/>
        <v>2.76</v>
      </c>
      <c r="V450">
        <f t="shared" si="205"/>
        <v>0</v>
      </c>
      <c r="W450">
        <f t="shared" si="206"/>
        <v>0</v>
      </c>
      <c r="X450">
        <f t="shared" si="207"/>
        <v>1200.01</v>
      </c>
      <c r="Y450">
        <f t="shared" si="207"/>
        <v>171.43</v>
      </c>
      <c r="AA450">
        <v>35364244</v>
      </c>
      <c r="AB450">
        <f t="shared" si="208"/>
        <v>298.96600000000001</v>
      </c>
      <c r="AC450">
        <f>ROUND(((ES450*0)),6)</f>
        <v>0</v>
      </c>
      <c r="AD450">
        <f>ROUND(((((ET450*0.2))-((EU450*0.2)))+AE450),6)</f>
        <v>13.25</v>
      </c>
      <c r="AE450">
        <f>ROUND(((EU450*0.2)),6)</f>
        <v>6.2E-2</v>
      </c>
      <c r="AF450">
        <f>ROUND(((EV450*0.2)),6)</f>
        <v>285.71600000000001</v>
      </c>
      <c r="AG450">
        <f t="shared" si="209"/>
        <v>0</v>
      </c>
      <c r="AH450">
        <f>((EW450*0.2))</f>
        <v>0.45999999999999996</v>
      </c>
      <c r="AI450">
        <f>((EX450*0.2))</f>
        <v>0</v>
      </c>
      <c r="AJ450">
        <f t="shared" si="210"/>
        <v>0</v>
      </c>
      <c r="AK450">
        <v>3700.99</v>
      </c>
      <c r="AL450">
        <v>2206.16</v>
      </c>
      <c r="AM450">
        <v>66.25</v>
      </c>
      <c r="AN450">
        <v>0.31</v>
      </c>
      <c r="AO450">
        <v>1428.58</v>
      </c>
      <c r="AP450">
        <v>0</v>
      </c>
      <c r="AQ450">
        <v>2.2999999999999998</v>
      </c>
      <c r="AR450">
        <v>0</v>
      </c>
      <c r="AS450">
        <v>0</v>
      </c>
      <c r="AT450">
        <v>70</v>
      </c>
      <c r="AU450">
        <v>10</v>
      </c>
      <c r="AV450">
        <v>1</v>
      </c>
      <c r="AW450">
        <v>1</v>
      </c>
      <c r="AZ450">
        <v>1</v>
      </c>
      <c r="BA450">
        <v>1</v>
      </c>
      <c r="BB450">
        <v>1</v>
      </c>
      <c r="BC450">
        <v>1</v>
      </c>
      <c r="BD450" t="s">
        <v>3</v>
      </c>
      <c r="BE450" t="s">
        <v>3</v>
      </c>
      <c r="BF450" t="s">
        <v>3</v>
      </c>
      <c r="BG450" t="s">
        <v>3</v>
      </c>
      <c r="BH450">
        <v>0</v>
      </c>
      <c r="BI450">
        <v>4</v>
      </c>
      <c r="BJ450" t="s">
        <v>124</v>
      </c>
      <c r="BM450">
        <v>0</v>
      </c>
      <c r="BN450">
        <v>0</v>
      </c>
      <c r="BO450" t="s">
        <v>3</v>
      </c>
      <c r="BP450">
        <v>0</v>
      </c>
      <c r="BQ450">
        <v>1</v>
      </c>
      <c r="BR450">
        <v>0</v>
      </c>
      <c r="BS450">
        <v>1</v>
      </c>
      <c r="BT450">
        <v>1</v>
      </c>
      <c r="BU450">
        <v>1</v>
      </c>
      <c r="BV450">
        <v>1</v>
      </c>
      <c r="BW450">
        <v>1</v>
      </c>
      <c r="BX450">
        <v>1</v>
      </c>
      <c r="BY450" t="s">
        <v>3</v>
      </c>
      <c r="BZ450">
        <v>70</v>
      </c>
      <c r="CA450">
        <v>10</v>
      </c>
      <c r="CB450" t="s">
        <v>3</v>
      </c>
      <c r="CE450">
        <v>0</v>
      </c>
      <c r="CF450">
        <v>0</v>
      </c>
      <c r="CG450">
        <v>0</v>
      </c>
      <c r="CM450">
        <v>0</v>
      </c>
      <c r="CN450" t="s">
        <v>1130</v>
      </c>
      <c r="CO450">
        <v>0</v>
      </c>
      <c r="CP450">
        <f t="shared" si="211"/>
        <v>1793.8</v>
      </c>
      <c r="CQ450">
        <f t="shared" si="212"/>
        <v>0</v>
      </c>
      <c r="CR450">
        <f>(((((ET450*0.2))*BB450-((EU450*0.2))*BS450)+AE450*BS450)*AV450)</f>
        <v>13.25</v>
      </c>
      <c r="CS450">
        <f t="shared" si="213"/>
        <v>6.2E-2</v>
      </c>
      <c r="CT450">
        <f t="shared" si="214"/>
        <v>285.71600000000001</v>
      </c>
      <c r="CU450">
        <f t="shared" si="215"/>
        <v>0</v>
      </c>
      <c r="CV450">
        <f t="shared" si="216"/>
        <v>0.45999999999999996</v>
      </c>
      <c r="CW450">
        <f t="shared" si="217"/>
        <v>0</v>
      </c>
      <c r="CX450">
        <f t="shared" si="217"/>
        <v>0</v>
      </c>
      <c r="CY450">
        <f t="shared" si="218"/>
        <v>1200.01</v>
      </c>
      <c r="CZ450">
        <f t="shared" si="219"/>
        <v>171.43</v>
      </c>
      <c r="DB450">
        <v>6</v>
      </c>
      <c r="DC450" t="s">
        <v>3</v>
      </c>
      <c r="DD450" t="s">
        <v>54</v>
      </c>
      <c r="DE450" t="s">
        <v>55</v>
      </c>
      <c r="DF450" t="s">
        <v>55</v>
      </c>
      <c r="DG450" t="s">
        <v>55</v>
      </c>
      <c r="DH450" t="s">
        <v>3</v>
      </c>
      <c r="DI450" t="s">
        <v>55</v>
      </c>
      <c r="DJ450" t="s">
        <v>55</v>
      </c>
      <c r="DK450" t="s">
        <v>3</v>
      </c>
      <c r="DL450" t="s">
        <v>3</v>
      </c>
      <c r="DM450" t="s">
        <v>3</v>
      </c>
      <c r="DN450">
        <v>0</v>
      </c>
      <c r="DO450">
        <v>0</v>
      </c>
      <c r="DP450">
        <v>1</v>
      </c>
      <c r="DQ450">
        <v>1</v>
      </c>
      <c r="DU450">
        <v>1010</v>
      </c>
      <c r="DV450" t="s">
        <v>52</v>
      </c>
      <c r="DW450" t="s">
        <v>52</v>
      </c>
      <c r="DX450">
        <v>1</v>
      </c>
      <c r="DZ450" t="s">
        <v>3</v>
      </c>
      <c r="EA450" t="s">
        <v>3</v>
      </c>
      <c r="EB450" t="s">
        <v>3</v>
      </c>
      <c r="EC450" t="s">
        <v>3</v>
      </c>
      <c r="EE450">
        <v>35096056</v>
      </c>
      <c r="EF450">
        <v>1</v>
      </c>
      <c r="EG450" t="s">
        <v>20</v>
      </c>
      <c r="EH450">
        <v>0</v>
      </c>
      <c r="EI450" t="s">
        <v>3</v>
      </c>
      <c r="EJ450">
        <v>4</v>
      </c>
      <c r="EK450">
        <v>0</v>
      </c>
      <c r="EL450" t="s">
        <v>21</v>
      </c>
      <c r="EM450" t="s">
        <v>22</v>
      </c>
      <c r="EO450" t="s">
        <v>56</v>
      </c>
      <c r="EQ450">
        <v>0</v>
      </c>
      <c r="ER450">
        <v>3700.99</v>
      </c>
      <c r="ES450">
        <v>2206.16</v>
      </c>
      <c r="ET450">
        <v>66.25</v>
      </c>
      <c r="EU450">
        <v>0.31</v>
      </c>
      <c r="EV450">
        <v>1428.58</v>
      </c>
      <c r="EW450">
        <v>2.2999999999999998</v>
      </c>
      <c r="EX450">
        <v>0</v>
      </c>
      <c r="EY450">
        <v>0</v>
      </c>
      <c r="FQ450">
        <v>0</v>
      </c>
      <c r="FR450">
        <v>0</v>
      </c>
      <c r="FS450">
        <v>0</v>
      </c>
      <c r="FX450">
        <v>70</v>
      </c>
      <c r="FY450">
        <v>10</v>
      </c>
      <c r="GA450" t="s">
        <v>3</v>
      </c>
      <c r="GD450">
        <v>0</v>
      </c>
      <c r="GF450">
        <v>845110403</v>
      </c>
      <c r="GG450">
        <v>2</v>
      </c>
      <c r="GH450">
        <v>1</v>
      </c>
      <c r="GI450">
        <v>-2</v>
      </c>
      <c r="GJ450">
        <v>0</v>
      </c>
      <c r="GK450">
        <f>ROUND(R450*(R12)/100,2)</f>
        <v>0.4</v>
      </c>
      <c r="GL450">
        <f t="shared" si="220"/>
        <v>0</v>
      </c>
      <c r="GM450">
        <f t="shared" si="221"/>
        <v>3165.64</v>
      </c>
      <c r="GN450">
        <f t="shared" si="222"/>
        <v>0</v>
      </c>
      <c r="GO450">
        <f t="shared" si="223"/>
        <v>0</v>
      </c>
      <c r="GP450">
        <f t="shared" si="224"/>
        <v>3165.64</v>
      </c>
      <c r="GR450">
        <v>0</v>
      </c>
      <c r="GS450">
        <v>3</v>
      </c>
      <c r="GT450">
        <v>0</v>
      </c>
      <c r="GU450" t="s">
        <v>3</v>
      </c>
      <c r="GV450">
        <f t="shared" si="225"/>
        <v>0</v>
      </c>
      <c r="GW450">
        <v>1</v>
      </c>
      <c r="GX450">
        <f t="shared" si="226"/>
        <v>0</v>
      </c>
      <c r="HA450">
        <v>0</v>
      </c>
      <c r="HB450">
        <v>0</v>
      </c>
      <c r="HC450">
        <f t="shared" si="227"/>
        <v>0</v>
      </c>
      <c r="HE450" t="s">
        <v>3</v>
      </c>
      <c r="HF450" t="s">
        <v>3</v>
      </c>
      <c r="HM450" t="s">
        <v>3</v>
      </c>
      <c r="HN450" t="s">
        <v>3</v>
      </c>
      <c r="HO450" t="s">
        <v>3</v>
      </c>
      <c r="HP450" t="s">
        <v>3</v>
      </c>
      <c r="HQ450" t="s">
        <v>3</v>
      </c>
      <c r="HS450">
        <v>0</v>
      </c>
      <c r="IK450">
        <v>0</v>
      </c>
    </row>
    <row r="451" spans="1:245" x14ac:dyDescent="0.2">
      <c r="A451">
        <v>17</v>
      </c>
      <c r="B451">
        <v>1</v>
      </c>
      <c r="C451">
        <f>ROW(SmtRes!A112)</f>
        <v>112</v>
      </c>
      <c r="D451">
        <f>ROW(EtalonRes!A112)</f>
        <v>112</v>
      </c>
      <c r="E451" t="s">
        <v>173</v>
      </c>
      <c r="F451" t="s">
        <v>169</v>
      </c>
      <c r="G451" t="s">
        <v>174</v>
      </c>
      <c r="H451" t="s">
        <v>52</v>
      </c>
      <c r="I451">
        <v>18</v>
      </c>
      <c r="J451">
        <v>0</v>
      </c>
      <c r="K451">
        <v>18</v>
      </c>
      <c r="O451">
        <f t="shared" si="198"/>
        <v>25326.720000000001</v>
      </c>
      <c r="P451">
        <f t="shared" si="199"/>
        <v>6955.92</v>
      </c>
      <c r="Q451">
        <f t="shared" si="200"/>
        <v>1153.44</v>
      </c>
      <c r="R451">
        <f t="shared" si="201"/>
        <v>3.6</v>
      </c>
      <c r="S451">
        <f t="shared" si="202"/>
        <v>17217.36</v>
      </c>
      <c r="T451">
        <f t="shared" si="203"/>
        <v>0</v>
      </c>
      <c r="U451">
        <f t="shared" si="204"/>
        <v>27.72</v>
      </c>
      <c r="V451">
        <f t="shared" si="205"/>
        <v>0</v>
      </c>
      <c r="W451">
        <f t="shared" si="206"/>
        <v>0</v>
      </c>
      <c r="X451">
        <f t="shared" si="207"/>
        <v>12052.15</v>
      </c>
      <c r="Y451">
        <f t="shared" si="207"/>
        <v>1721.74</v>
      </c>
      <c r="AA451">
        <v>35364244</v>
      </c>
      <c r="AB451">
        <f t="shared" si="208"/>
        <v>1407.04</v>
      </c>
      <c r="AC451">
        <f>ROUND((ES451),6)</f>
        <v>386.44</v>
      </c>
      <c r="AD451">
        <f>ROUND((((ET451)-(EU451))+AE451),6)</f>
        <v>64.08</v>
      </c>
      <c r="AE451">
        <f t="shared" ref="AE451:AF454" si="228">ROUND((EU451),6)</f>
        <v>0.2</v>
      </c>
      <c r="AF451">
        <f t="shared" si="228"/>
        <v>956.52</v>
      </c>
      <c r="AG451">
        <f t="shared" si="209"/>
        <v>0</v>
      </c>
      <c r="AH451">
        <f t="shared" ref="AH451:AI454" si="229">(EW451)</f>
        <v>1.54</v>
      </c>
      <c r="AI451">
        <f t="shared" si="229"/>
        <v>0</v>
      </c>
      <c r="AJ451">
        <f t="shared" si="210"/>
        <v>0</v>
      </c>
      <c r="AK451">
        <v>1407.04</v>
      </c>
      <c r="AL451">
        <v>386.44</v>
      </c>
      <c r="AM451">
        <v>64.08</v>
      </c>
      <c r="AN451">
        <v>0.2</v>
      </c>
      <c r="AO451">
        <v>956.52</v>
      </c>
      <c r="AP451">
        <v>0</v>
      </c>
      <c r="AQ451">
        <v>1.54</v>
      </c>
      <c r="AR451">
        <v>0</v>
      </c>
      <c r="AS451">
        <v>0</v>
      </c>
      <c r="AT451">
        <v>70</v>
      </c>
      <c r="AU451">
        <v>10</v>
      </c>
      <c r="AV451">
        <v>1</v>
      </c>
      <c r="AW451">
        <v>1</v>
      </c>
      <c r="AZ451">
        <v>1</v>
      </c>
      <c r="BA451">
        <v>1</v>
      </c>
      <c r="BB451">
        <v>1</v>
      </c>
      <c r="BC451">
        <v>1</v>
      </c>
      <c r="BD451" t="s">
        <v>3</v>
      </c>
      <c r="BE451" t="s">
        <v>3</v>
      </c>
      <c r="BF451" t="s">
        <v>3</v>
      </c>
      <c r="BG451" t="s">
        <v>3</v>
      </c>
      <c r="BH451">
        <v>0</v>
      </c>
      <c r="BI451">
        <v>4</v>
      </c>
      <c r="BJ451" t="s">
        <v>171</v>
      </c>
      <c r="BM451">
        <v>0</v>
      </c>
      <c r="BN451">
        <v>0</v>
      </c>
      <c r="BO451" t="s">
        <v>3</v>
      </c>
      <c r="BP451">
        <v>0</v>
      </c>
      <c r="BQ451">
        <v>1</v>
      </c>
      <c r="BR451">
        <v>0</v>
      </c>
      <c r="BS451">
        <v>1</v>
      </c>
      <c r="BT451">
        <v>1</v>
      </c>
      <c r="BU451">
        <v>1</v>
      </c>
      <c r="BV451">
        <v>1</v>
      </c>
      <c r="BW451">
        <v>1</v>
      </c>
      <c r="BX451">
        <v>1</v>
      </c>
      <c r="BY451" t="s">
        <v>3</v>
      </c>
      <c r="BZ451">
        <v>70</v>
      </c>
      <c r="CA451">
        <v>10</v>
      </c>
      <c r="CB451" t="s">
        <v>3</v>
      </c>
      <c r="CE451">
        <v>0</v>
      </c>
      <c r="CF451">
        <v>0</v>
      </c>
      <c r="CG451">
        <v>0</v>
      </c>
      <c r="CM451">
        <v>0</v>
      </c>
      <c r="CN451" t="s">
        <v>3</v>
      </c>
      <c r="CO451">
        <v>0</v>
      </c>
      <c r="CP451">
        <f t="shared" si="211"/>
        <v>25326.720000000001</v>
      </c>
      <c r="CQ451">
        <f t="shared" si="212"/>
        <v>386.44</v>
      </c>
      <c r="CR451">
        <f>((((ET451)*BB451-(EU451)*BS451)+AE451*BS451)*AV451)</f>
        <v>64.08</v>
      </c>
      <c r="CS451">
        <f t="shared" si="213"/>
        <v>0.2</v>
      </c>
      <c r="CT451">
        <f t="shared" si="214"/>
        <v>956.52</v>
      </c>
      <c r="CU451">
        <f t="shared" si="215"/>
        <v>0</v>
      </c>
      <c r="CV451">
        <f t="shared" si="216"/>
        <v>1.54</v>
      </c>
      <c r="CW451">
        <f t="shared" si="217"/>
        <v>0</v>
      </c>
      <c r="CX451">
        <f t="shared" si="217"/>
        <v>0</v>
      </c>
      <c r="CY451">
        <f t="shared" si="218"/>
        <v>12052.152</v>
      </c>
      <c r="CZ451">
        <f t="shared" si="219"/>
        <v>1721.7360000000001</v>
      </c>
      <c r="DC451" t="s">
        <v>3</v>
      </c>
      <c r="DD451" t="s">
        <v>3</v>
      </c>
      <c r="DE451" t="s">
        <v>3</v>
      </c>
      <c r="DF451" t="s">
        <v>3</v>
      </c>
      <c r="DG451" t="s">
        <v>3</v>
      </c>
      <c r="DH451" t="s">
        <v>3</v>
      </c>
      <c r="DI451" t="s">
        <v>3</v>
      </c>
      <c r="DJ451" t="s">
        <v>3</v>
      </c>
      <c r="DK451" t="s">
        <v>3</v>
      </c>
      <c r="DL451" t="s">
        <v>3</v>
      </c>
      <c r="DM451" t="s">
        <v>3</v>
      </c>
      <c r="DN451">
        <v>0</v>
      </c>
      <c r="DO451">
        <v>0</v>
      </c>
      <c r="DP451">
        <v>1</v>
      </c>
      <c r="DQ451">
        <v>1</v>
      </c>
      <c r="DU451">
        <v>1010</v>
      </c>
      <c r="DV451" t="s">
        <v>52</v>
      </c>
      <c r="DW451" t="s">
        <v>52</v>
      </c>
      <c r="DX451">
        <v>1</v>
      </c>
      <c r="DZ451" t="s">
        <v>3</v>
      </c>
      <c r="EA451" t="s">
        <v>3</v>
      </c>
      <c r="EB451" t="s">
        <v>3</v>
      </c>
      <c r="EC451" t="s">
        <v>3</v>
      </c>
      <c r="EE451">
        <v>35096056</v>
      </c>
      <c r="EF451">
        <v>1</v>
      </c>
      <c r="EG451" t="s">
        <v>20</v>
      </c>
      <c r="EH451">
        <v>0</v>
      </c>
      <c r="EI451" t="s">
        <v>3</v>
      </c>
      <c r="EJ451">
        <v>4</v>
      </c>
      <c r="EK451">
        <v>0</v>
      </c>
      <c r="EL451" t="s">
        <v>21</v>
      </c>
      <c r="EM451" t="s">
        <v>22</v>
      </c>
      <c r="EO451" t="s">
        <v>3</v>
      </c>
      <c r="EQ451">
        <v>0</v>
      </c>
      <c r="ER451">
        <v>1407.04</v>
      </c>
      <c r="ES451">
        <v>386.44</v>
      </c>
      <c r="ET451">
        <v>64.08</v>
      </c>
      <c r="EU451">
        <v>0.2</v>
      </c>
      <c r="EV451">
        <v>956.52</v>
      </c>
      <c r="EW451">
        <v>1.54</v>
      </c>
      <c r="EX451">
        <v>0</v>
      </c>
      <c r="EY451">
        <v>0</v>
      </c>
      <c r="FQ451">
        <v>0</v>
      </c>
      <c r="FR451">
        <v>0</v>
      </c>
      <c r="FS451">
        <v>0</v>
      </c>
      <c r="FX451">
        <v>70</v>
      </c>
      <c r="FY451">
        <v>10</v>
      </c>
      <c r="GA451" t="s">
        <v>3</v>
      </c>
      <c r="GD451">
        <v>0</v>
      </c>
      <c r="GF451">
        <v>1618894288</v>
      </c>
      <c r="GG451">
        <v>2</v>
      </c>
      <c r="GH451">
        <v>1</v>
      </c>
      <c r="GI451">
        <v>-2</v>
      </c>
      <c r="GJ451">
        <v>0</v>
      </c>
      <c r="GK451">
        <f>ROUND(R451*(R12)/100,2)</f>
        <v>3.89</v>
      </c>
      <c r="GL451">
        <f t="shared" si="220"/>
        <v>0</v>
      </c>
      <c r="GM451">
        <f t="shared" si="221"/>
        <v>39104.5</v>
      </c>
      <c r="GN451">
        <f t="shared" si="222"/>
        <v>0</v>
      </c>
      <c r="GO451">
        <f t="shared" si="223"/>
        <v>0</v>
      </c>
      <c r="GP451">
        <f t="shared" si="224"/>
        <v>39104.5</v>
      </c>
      <c r="GR451">
        <v>0</v>
      </c>
      <c r="GS451">
        <v>3</v>
      </c>
      <c r="GT451">
        <v>0</v>
      </c>
      <c r="GU451" t="s">
        <v>3</v>
      </c>
      <c r="GV451">
        <f t="shared" si="225"/>
        <v>0</v>
      </c>
      <c r="GW451">
        <v>1</v>
      </c>
      <c r="GX451">
        <f t="shared" si="226"/>
        <v>0</v>
      </c>
      <c r="HA451">
        <v>0</v>
      </c>
      <c r="HB451">
        <v>0</v>
      </c>
      <c r="HC451">
        <f t="shared" si="227"/>
        <v>0</v>
      </c>
      <c r="HE451" t="s">
        <v>3</v>
      </c>
      <c r="HF451" t="s">
        <v>3</v>
      </c>
      <c r="HM451" t="s">
        <v>3</v>
      </c>
      <c r="HN451" t="s">
        <v>3</v>
      </c>
      <c r="HO451" t="s">
        <v>3</v>
      </c>
      <c r="HP451" t="s">
        <v>3</v>
      </c>
      <c r="HQ451" t="s">
        <v>3</v>
      </c>
      <c r="HS451">
        <v>0</v>
      </c>
      <c r="IK451">
        <v>0</v>
      </c>
    </row>
    <row r="452" spans="1:245" x14ac:dyDescent="0.2">
      <c r="A452">
        <v>18</v>
      </c>
      <c r="B452">
        <v>1</v>
      </c>
      <c r="C452">
        <v>112</v>
      </c>
      <c r="E452" t="s">
        <v>175</v>
      </c>
      <c r="F452" t="s">
        <v>176</v>
      </c>
      <c r="G452" t="s">
        <v>177</v>
      </c>
      <c r="H452" t="s">
        <v>52</v>
      </c>
      <c r="I452">
        <f>I451*J452</f>
        <v>-18</v>
      </c>
      <c r="J452">
        <v>-1</v>
      </c>
      <c r="K452">
        <v>-1</v>
      </c>
      <c r="O452">
        <f t="shared" si="198"/>
        <v>-6955.92</v>
      </c>
      <c r="P452">
        <f t="shared" si="199"/>
        <v>-6955.92</v>
      </c>
      <c r="Q452">
        <f t="shared" si="200"/>
        <v>0</v>
      </c>
      <c r="R452">
        <f t="shared" si="201"/>
        <v>0</v>
      </c>
      <c r="S452">
        <f t="shared" si="202"/>
        <v>0</v>
      </c>
      <c r="T452">
        <f t="shared" si="203"/>
        <v>0</v>
      </c>
      <c r="U452">
        <f t="shared" si="204"/>
        <v>0</v>
      </c>
      <c r="V452">
        <f t="shared" si="205"/>
        <v>0</v>
      </c>
      <c r="W452">
        <f t="shared" si="206"/>
        <v>0</v>
      </c>
      <c r="X452">
        <f t="shared" si="207"/>
        <v>0</v>
      </c>
      <c r="Y452">
        <f t="shared" si="207"/>
        <v>0</v>
      </c>
      <c r="AA452">
        <v>35364244</v>
      </c>
      <c r="AB452">
        <f t="shared" si="208"/>
        <v>386.44</v>
      </c>
      <c r="AC452">
        <f>ROUND((ES452),6)</f>
        <v>386.44</v>
      </c>
      <c r="AD452">
        <f>ROUND((((ET452)-(EU452))+AE452),6)</f>
        <v>0</v>
      </c>
      <c r="AE452">
        <f t="shared" si="228"/>
        <v>0</v>
      </c>
      <c r="AF452">
        <f t="shared" si="228"/>
        <v>0</v>
      </c>
      <c r="AG452">
        <f t="shared" si="209"/>
        <v>0</v>
      </c>
      <c r="AH452">
        <f t="shared" si="229"/>
        <v>0</v>
      </c>
      <c r="AI452">
        <f t="shared" si="229"/>
        <v>0</v>
      </c>
      <c r="AJ452">
        <f t="shared" si="210"/>
        <v>0</v>
      </c>
      <c r="AK452">
        <v>386.44</v>
      </c>
      <c r="AL452">
        <v>386.44</v>
      </c>
      <c r="AM452">
        <v>0</v>
      </c>
      <c r="AN452">
        <v>0</v>
      </c>
      <c r="AO452">
        <v>0</v>
      </c>
      <c r="AP452">
        <v>0</v>
      </c>
      <c r="AQ452">
        <v>0</v>
      </c>
      <c r="AR452">
        <v>0</v>
      </c>
      <c r="AS452">
        <v>0</v>
      </c>
      <c r="AT452">
        <v>70</v>
      </c>
      <c r="AU452">
        <v>10</v>
      </c>
      <c r="AV452">
        <v>1</v>
      </c>
      <c r="AW452">
        <v>1</v>
      </c>
      <c r="AZ452">
        <v>1</v>
      </c>
      <c r="BA452">
        <v>1</v>
      </c>
      <c r="BB452">
        <v>1</v>
      </c>
      <c r="BC452">
        <v>1</v>
      </c>
      <c r="BD452" t="s">
        <v>3</v>
      </c>
      <c r="BE452" t="s">
        <v>3</v>
      </c>
      <c r="BF452" t="s">
        <v>3</v>
      </c>
      <c r="BG452" t="s">
        <v>3</v>
      </c>
      <c r="BH452">
        <v>3</v>
      </c>
      <c r="BI452">
        <v>4</v>
      </c>
      <c r="BJ452" t="s">
        <v>178</v>
      </c>
      <c r="BM452">
        <v>0</v>
      </c>
      <c r="BN452">
        <v>0</v>
      </c>
      <c r="BO452" t="s">
        <v>3</v>
      </c>
      <c r="BP452">
        <v>0</v>
      </c>
      <c r="BQ452">
        <v>1</v>
      </c>
      <c r="BR452">
        <v>1</v>
      </c>
      <c r="BS452">
        <v>1</v>
      </c>
      <c r="BT452">
        <v>1</v>
      </c>
      <c r="BU452">
        <v>1</v>
      </c>
      <c r="BV452">
        <v>1</v>
      </c>
      <c r="BW452">
        <v>1</v>
      </c>
      <c r="BX452">
        <v>1</v>
      </c>
      <c r="BY452" t="s">
        <v>3</v>
      </c>
      <c r="BZ452">
        <v>70</v>
      </c>
      <c r="CA452">
        <v>10</v>
      </c>
      <c r="CB452" t="s">
        <v>3</v>
      </c>
      <c r="CE452">
        <v>0</v>
      </c>
      <c r="CF452">
        <v>0</v>
      </c>
      <c r="CG452">
        <v>0</v>
      </c>
      <c r="CM452">
        <v>0</v>
      </c>
      <c r="CN452" t="s">
        <v>3</v>
      </c>
      <c r="CO452">
        <v>0</v>
      </c>
      <c r="CP452">
        <f t="shared" si="211"/>
        <v>-6955.92</v>
      </c>
      <c r="CQ452">
        <f t="shared" si="212"/>
        <v>386.44</v>
      </c>
      <c r="CR452">
        <f>((((ET452)*BB452-(EU452)*BS452)+AE452*BS452)*AV452)</f>
        <v>0</v>
      </c>
      <c r="CS452">
        <f t="shared" si="213"/>
        <v>0</v>
      </c>
      <c r="CT452">
        <f t="shared" si="214"/>
        <v>0</v>
      </c>
      <c r="CU452">
        <f t="shared" si="215"/>
        <v>0</v>
      </c>
      <c r="CV452">
        <f t="shared" si="216"/>
        <v>0</v>
      </c>
      <c r="CW452">
        <f t="shared" si="217"/>
        <v>0</v>
      </c>
      <c r="CX452">
        <f t="shared" si="217"/>
        <v>0</v>
      </c>
      <c r="CY452">
        <f t="shared" si="218"/>
        <v>0</v>
      </c>
      <c r="CZ452">
        <f t="shared" si="219"/>
        <v>0</v>
      </c>
      <c r="DC452" t="s">
        <v>3</v>
      </c>
      <c r="DD452" t="s">
        <v>3</v>
      </c>
      <c r="DE452" t="s">
        <v>3</v>
      </c>
      <c r="DF452" t="s">
        <v>3</v>
      </c>
      <c r="DG452" t="s">
        <v>3</v>
      </c>
      <c r="DH452" t="s">
        <v>3</v>
      </c>
      <c r="DI452" t="s">
        <v>3</v>
      </c>
      <c r="DJ452" t="s">
        <v>3</v>
      </c>
      <c r="DK452" t="s">
        <v>3</v>
      </c>
      <c r="DL452" t="s">
        <v>3</v>
      </c>
      <c r="DM452" t="s">
        <v>3</v>
      </c>
      <c r="DN452">
        <v>0</v>
      </c>
      <c r="DO452">
        <v>0</v>
      </c>
      <c r="DP452">
        <v>1</v>
      </c>
      <c r="DQ452">
        <v>1</v>
      </c>
      <c r="DU452">
        <v>1010</v>
      </c>
      <c r="DV452" t="s">
        <v>52</v>
      </c>
      <c r="DW452" t="s">
        <v>52</v>
      </c>
      <c r="DX452">
        <v>1</v>
      </c>
      <c r="DZ452" t="s">
        <v>3</v>
      </c>
      <c r="EA452" t="s">
        <v>3</v>
      </c>
      <c r="EB452" t="s">
        <v>3</v>
      </c>
      <c r="EC452" t="s">
        <v>3</v>
      </c>
      <c r="EE452">
        <v>35096056</v>
      </c>
      <c r="EF452">
        <v>1</v>
      </c>
      <c r="EG452" t="s">
        <v>20</v>
      </c>
      <c r="EH452">
        <v>0</v>
      </c>
      <c r="EI452" t="s">
        <v>3</v>
      </c>
      <c r="EJ452">
        <v>4</v>
      </c>
      <c r="EK452">
        <v>0</v>
      </c>
      <c r="EL452" t="s">
        <v>21</v>
      </c>
      <c r="EM452" t="s">
        <v>22</v>
      </c>
      <c r="EO452" t="s">
        <v>3</v>
      </c>
      <c r="EQ452">
        <v>0</v>
      </c>
      <c r="ER452">
        <v>386.44</v>
      </c>
      <c r="ES452">
        <v>386.44</v>
      </c>
      <c r="ET452">
        <v>0</v>
      </c>
      <c r="EU452">
        <v>0</v>
      </c>
      <c r="EV452">
        <v>0</v>
      </c>
      <c r="EW452">
        <v>0</v>
      </c>
      <c r="EX452">
        <v>0</v>
      </c>
      <c r="FQ452">
        <v>0</v>
      </c>
      <c r="FR452">
        <v>0</v>
      </c>
      <c r="FS452">
        <v>0</v>
      </c>
      <c r="FX452">
        <v>70</v>
      </c>
      <c r="FY452">
        <v>10</v>
      </c>
      <c r="GA452" t="s">
        <v>3</v>
      </c>
      <c r="GD452">
        <v>0</v>
      </c>
      <c r="GF452">
        <v>-2128069018</v>
      </c>
      <c r="GG452">
        <v>2</v>
      </c>
      <c r="GH452">
        <v>1</v>
      </c>
      <c r="GI452">
        <v>-2</v>
      </c>
      <c r="GJ452">
        <v>0</v>
      </c>
      <c r="GK452">
        <f>ROUND(R452*(R12)/100,2)</f>
        <v>0</v>
      </c>
      <c r="GL452">
        <f t="shared" si="220"/>
        <v>0</v>
      </c>
      <c r="GM452">
        <f t="shared" si="221"/>
        <v>-6955.92</v>
      </c>
      <c r="GN452">
        <f t="shared" si="222"/>
        <v>0</v>
      </c>
      <c r="GO452">
        <f t="shared" si="223"/>
        <v>0</v>
      </c>
      <c r="GP452">
        <f t="shared" si="224"/>
        <v>-6955.92</v>
      </c>
      <c r="GR452">
        <v>0</v>
      </c>
      <c r="GS452">
        <v>3</v>
      </c>
      <c r="GT452">
        <v>0</v>
      </c>
      <c r="GU452" t="s">
        <v>3</v>
      </c>
      <c r="GV452">
        <f t="shared" si="225"/>
        <v>0</v>
      </c>
      <c r="GW452">
        <v>1</v>
      </c>
      <c r="GX452">
        <f t="shared" si="226"/>
        <v>0</v>
      </c>
      <c r="HA452">
        <v>0</v>
      </c>
      <c r="HB452">
        <v>0</v>
      </c>
      <c r="HC452">
        <f t="shared" si="227"/>
        <v>0</v>
      </c>
      <c r="HE452" t="s">
        <v>3</v>
      </c>
      <c r="HF452" t="s">
        <v>3</v>
      </c>
      <c r="HM452" t="s">
        <v>3</v>
      </c>
      <c r="HN452" t="s">
        <v>3</v>
      </c>
      <c r="HO452" t="s">
        <v>3</v>
      </c>
      <c r="HP452" t="s">
        <v>3</v>
      </c>
      <c r="HQ452" t="s">
        <v>3</v>
      </c>
      <c r="HS452">
        <v>0</v>
      </c>
      <c r="IK452">
        <v>0</v>
      </c>
    </row>
    <row r="453" spans="1:245" x14ac:dyDescent="0.2">
      <c r="A453">
        <v>17</v>
      </c>
      <c r="B453">
        <v>1</v>
      </c>
      <c r="C453">
        <f>ROW(SmtRes!A117)</f>
        <v>117</v>
      </c>
      <c r="D453">
        <f>ROW(EtalonRes!A117)</f>
        <v>117</v>
      </c>
      <c r="E453" t="s">
        <v>179</v>
      </c>
      <c r="F453" t="s">
        <v>122</v>
      </c>
      <c r="G453" t="s">
        <v>123</v>
      </c>
      <c r="H453" t="s">
        <v>52</v>
      </c>
      <c r="I453">
        <v>6</v>
      </c>
      <c r="J453">
        <v>0</v>
      </c>
      <c r="K453">
        <v>6</v>
      </c>
      <c r="O453">
        <f t="shared" si="198"/>
        <v>22205.94</v>
      </c>
      <c r="P453">
        <f t="shared" si="199"/>
        <v>13236.96</v>
      </c>
      <c r="Q453">
        <f t="shared" si="200"/>
        <v>397.5</v>
      </c>
      <c r="R453">
        <f t="shared" si="201"/>
        <v>1.86</v>
      </c>
      <c r="S453">
        <f t="shared" si="202"/>
        <v>8571.48</v>
      </c>
      <c r="T453">
        <f t="shared" si="203"/>
        <v>0</v>
      </c>
      <c r="U453">
        <f t="shared" si="204"/>
        <v>13.799999999999999</v>
      </c>
      <c r="V453">
        <f t="shared" si="205"/>
        <v>0</v>
      </c>
      <c r="W453">
        <f t="shared" si="206"/>
        <v>0</v>
      </c>
      <c r="X453">
        <f t="shared" si="207"/>
        <v>6000.04</v>
      </c>
      <c r="Y453">
        <f t="shared" si="207"/>
        <v>857.15</v>
      </c>
      <c r="AA453">
        <v>35364244</v>
      </c>
      <c r="AB453">
        <f t="shared" si="208"/>
        <v>3700.99</v>
      </c>
      <c r="AC453">
        <f>ROUND((ES453),6)</f>
        <v>2206.16</v>
      </c>
      <c r="AD453">
        <f>ROUND((((ET453)-(EU453))+AE453),6)</f>
        <v>66.25</v>
      </c>
      <c r="AE453">
        <f t="shared" si="228"/>
        <v>0.31</v>
      </c>
      <c r="AF453">
        <f t="shared" si="228"/>
        <v>1428.58</v>
      </c>
      <c r="AG453">
        <f t="shared" si="209"/>
        <v>0</v>
      </c>
      <c r="AH453">
        <f t="shared" si="229"/>
        <v>2.2999999999999998</v>
      </c>
      <c r="AI453">
        <f t="shared" si="229"/>
        <v>0</v>
      </c>
      <c r="AJ453">
        <f t="shared" si="210"/>
        <v>0</v>
      </c>
      <c r="AK453">
        <v>3700.99</v>
      </c>
      <c r="AL453">
        <v>2206.16</v>
      </c>
      <c r="AM453">
        <v>66.25</v>
      </c>
      <c r="AN453">
        <v>0.31</v>
      </c>
      <c r="AO453">
        <v>1428.58</v>
      </c>
      <c r="AP453">
        <v>0</v>
      </c>
      <c r="AQ453">
        <v>2.2999999999999998</v>
      </c>
      <c r="AR453">
        <v>0</v>
      </c>
      <c r="AS453">
        <v>0</v>
      </c>
      <c r="AT453">
        <v>70</v>
      </c>
      <c r="AU453">
        <v>10</v>
      </c>
      <c r="AV453">
        <v>1</v>
      </c>
      <c r="AW453">
        <v>1</v>
      </c>
      <c r="AZ453">
        <v>1</v>
      </c>
      <c r="BA453">
        <v>1</v>
      </c>
      <c r="BB453">
        <v>1</v>
      </c>
      <c r="BC453">
        <v>1</v>
      </c>
      <c r="BD453" t="s">
        <v>3</v>
      </c>
      <c r="BE453" t="s">
        <v>3</v>
      </c>
      <c r="BF453" t="s">
        <v>3</v>
      </c>
      <c r="BG453" t="s">
        <v>3</v>
      </c>
      <c r="BH453">
        <v>0</v>
      </c>
      <c r="BI453">
        <v>4</v>
      </c>
      <c r="BJ453" t="s">
        <v>124</v>
      </c>
      <c r="BM453">
        <v>0</v>
      </c>
      <c r="BN453">
        <v>0</v>
      </c>
      <c r="BO453" t="s">
        <v>3</v>
      </c>
      <c r="BP453">
        <v>0</v>
      </c>
      <c r="BQ453">
        <v>1</v>
      </c>
      <c r="BR453">
        <v>0</v>
      </c>
      <c r="BS453">
        <v>1</v>
      </c>
      <c r="BT453">
        <v>1</v>
      </c>
      <c r="BU453">
        <v>1</v>
      </c>
      <c r="BV453">
        <v>1</v>
      </c>
      <c r="BW453">
        <v>1</v>
      </c>
      <c r="BX453">
        <v>1</v>
      </c>
      <c r="BY453" t="s">
        <v>3</v>
      </c>
      <c r="BZ453">
        <v>70</v>
      </c>
      <c r="CA453">
        <v>10</v>
      </c>
      <c r="CB453" t="s">
        <v>3</v>
      </c>
      <c r="CE453">
        <v>0</v>
      </c>
      <c r="CF453">
        <v>0</v>
      </c>
      <c r="CG453">
        <v>0</v>
      </c>
      <c r="CM453">
        <v>0</v>
      </c>
      <c r="CN453" t="s">
        <v>3</v>
      </c>
      <c r="CO453">
        <v>0</v>
      </c>
      <c r="CP453">
        <f t="shared" si="211"/>
        <v>22205.94</v>
      </c>
      <c r="CQ453">
        <f t="shared" si="212"/>
        <v>2206.16</v>
      </c>
      <c r="CR453">
        <f>((((ET453)*BB453-(EU453)*BS453)+AE453*BS453)*AV453)</f>
        <v>66.25</v>
      </c>
      <c r="CS453">
        <f t="shared" si="213"/>
        <v>0.31</v>
      </c>
      <c r="CT453">
        <f t="shared" si="214"/>
        <v>1428.58</v>
      </c>
      <c r="CU453">
        <f t="shared" si="215"/>
        <v>0</v>
      </c>
      <c r="CV453">
        <f t="shared" si="216"/>
        <v>2.2999999999999998</v>
      </c>
      <c r="CW453">
        <f t="shared" si="217"/>
        <v>0</v>
      </c>
      <c r="CX453">
        <f t="shared" si="217"/>
        <v>0</v>
      </c>
      <c r="CY453">
        <f t="shared" si="218"/>
        <v>6000.0360000000001</v>
      </c>
      <c r="CZ453">
        <f t="shared" si="219"/>
        <v>857.14799999999991</v>
      </c>
      <c r="DC453" t="s">
        <v>3</v>
      </c>
      <c r="DD453" t="s">
        <v>3</v>
      </c>
      <c r="DE453" t="s">
        <v>3</v>
      </c>
      <c r="DF453" t="s">
        <v>3</v>
      </c>
      <c r="DG453" t="s">
        <v>3</v>
      </c>
      <c r="DH453" t="s">
        <v>3</v>
      </c>
      <c r="DI453" t="s">
        <v>3</v>
      </c>
      <c r="DJ453" t="s">
        <v>3</v>
      </c>
      <c r="DK453" t="s">
        <v>3</v>
      </c>
      <c r="DL453" t="s">
        <v>3</v>
      </c>
      <c r="DM453" t="s">
        <v>3</v>
      </c>
      <c r="DN453">
        <v>0</v>
      </c>
      <c r="DO453">
        <v>0</v>
      </c>
      <c r="DP453">
        <v>1</v>
      </c>
      <c r="DQ453">
        <v>1</v>
      </c>
      <c r="DU453">
        <v>1010</v>
      </c>
      <c r="DV453" t="s">
        <v>52</v>
      </c>
      <c r="DW453" t="s">
        <v>52</v>
      </c>
      <c r="DX453">
        <v>1</v>
      </c>
      <c r="DZ453" t="s">
        <v>3</v>
      </c>
      <c r="EA453" t="s">
        <v>3</v>
      </c>
      <c r="EB453" t="s">
        <v>3</v>
      </c>
      <c r="EC453" t="s">
        <v>3</v>
      </c>
      <c r="EE453">
        <v>35096056</v>
      </c>
      <c r="EF453">
        <v>1</v>
      </c>
      <c r="EG453" t="s">
        <v>20</v>
      </c>
      <c r="EH453">
        <v>0</v>
      </c>
      <c r="EI453" t="s">
        <v>3</v>
      </c>
      <c r="EJ453">
        <v>4</v>
      </c>
      <c r="EK453">
        <v>0</v>
      </c>
      <c r="EL453" t="s">
        <v>21</v>
      </c>
      <c r="EM453" t="s">
        <v>22</v>
      </c>
      <c r="EO453" t="s">
        <v>3</v>
      </c>
      <c r="EQ453">
        <v>0</v>
      </c>
      <c r="ER453">
        <v>3700.99</v>
      </c>
      <c r="ES453">
        <v>2206.16</v>
      </c>
      <c r="ET453">
        <v>66.25</v>
      </c>
      <c r="EU453">
        <v>0.31</v>
      </c>
      <c r="EV453">
        <v>1428.58</v>
      </c>
      <c r="EW453">
        <v>2.2999999999999998</v>
      </c>
      <c r="EX453">
        <v>0</v>
      </c>
      <c r="EY453">
        <v>0</v>
      </c>
      <c r="FQ453">
        <v>0</v>
      </c>
      <c r="FR453">
        <v>0</v>
      </c>
      <c r="FS453">
        <v>0</v>
      </c>
      <c r="FX453">
        <v>70</v>
      </c>
      <c r="FY453">
        <v>10</v>
      </c>
      <c r="GA453" t="s">
        <v>3</v>
      </c>
      <c r="GD453">
        <v>0</v>
      </c>
      <c r="GF453">
        <v>845110403</v>
      </c>
      <c r="GG453">
        <v>2</v>
      </c>
      <c r="GH453">
        <v>1</v>
      </c>
      <c r="GI453">
        <v>-2</v>
      </c>
      <c r="GJ453">
        <v>0</v>
      </c>
      <c r="GK453">
        <f>ROUND(R453*(R12)/100,2)</f>
        <v>2.0099999999999998</v>
      </c>
      <c r="GL453">
        <f t="shared" si="220"/>
        <v>0</v>
      </c>
      <c r="GM453">
        <f t="shared" si="221"/>
        <v>29065.14</v>
      </c>
      <c r="GN453">
        <f t="shared" si="222"/>
        <v>0</v>
      </c>
      <c r="GO453">
        <f t="shared" si="223"/>
        <v>0</v>
      </c>
      <c r="GP453">
        <f t="shared" si="224"/>
        <v>29065.14</v>
      </c>
      <c r="GR453">
        <v>0</v>
      </c>
      <c r="GS453">
        <v>3</v>
      </c>
      <c r="GT453">
        <v>0</v>
      </c>
      <c r="GU453" t="s">
        <v>3</v>
      </c>
      <c r="GV453">
        <f t="shared" si="225"/>
        <v>0</v>
      </c>
      <c r="GW453">
        <v>1</v>
      </c>
      <c r="GX453">
        <f t="shared" si="226"/>
        <v>0</v>
      </c>
      <c r="HA453">
        <v>0</v>
      </c>
      <c r="HB453">
        <v>0</v>
      </c>
      <c r="HC453">
        <f t="shared" si="227"/>
        <v>0</v>
      </c>
      <c r="HE453" t="s">
        <v>3</v>
      </c>
      <c r="HF453" t="s">
        <v>3</v>
      </c>
      <c r="HM453" t="s">
        <v>3</v>
      </c>
      <c r="HN453" t="s">
        <v>3</v>
      </c>
      <c r="HO453" t="s">
        <v>3</v>
      </c>
      <c r="HP453" t="s">
        <v>3</v>
      </c>
      <c r="HQ453" t="s">
        <v>3</v>
      </c>
      <c r="HS453">
        <v>0</v>
      </c>
      <c r="IK453">
        <v>0</v>
      </c>
    </row>
    <row r="454" spans="1:245" x14ac:dyDescent="0.2">
      <c r="A454">
        <v>18</v>
      </c>
      <c r="B454">
        <v>1</v>
      </c>
      <c r="C454">
        <v>117</v>
      </c>
      <c r="E454" t="s">
        <v>180</v>
      </c>
      <c r="F454" t="s">
        <v>128</v>
      </c>
      <c r="G454" t="s">
        <v>129</v>
      </c>
      <c r="H454" t="s">
        <v>52</v>
      </c>
      <c r="I454">
        <f>I453*J454</f>
        <v>-6</v>
      </c>
      <c r="J454">
        <v>-1</v>
      </c>
      <c r="K454">
        <v>-1</v>
      </c>
      <c r="O454">
        <f t="shared" si="198"/>
        <v>-13236.96</v>
      </c>
      <c r="P454">
        <f t="shared" si="199"/>
        <v>-13236.96</v>
      </c>
      <c r="Q454">
        <f t="shared" si="200"/>
        <v>0</v>
      </c>
      <c r="R454">
        <f t="shared" si="201"/>
        <v>0</v>
      </c>
      <c r="S454">
        <f t="shared" si="202"/>
        <v>0</v>
      </c>
      <c r="T454">
        <f t="shared" si="203"/>
        <v>0</v>
      </c>
      <c r="U454">
        <f t="shared" si="204"/>
        <v>0</v>
      </c>
      <c r="V454">
        <f t="shared" si="205"/>
        <v>0</v>
      </c>
      <c r="W454">
        <f t="shared" si="206"/>
        <v>0</v>
      </c>
      <c r="X454">
        <f t="shared" si="207"/>
        <v>0</v>
      </c>
      <c r="Y454">
        <f t="shared" si="207"/>
        <v>0</v>
      </c>
      <c r="AA454">
        <v>35364244</v>
      </c>
      <c r="AB454">
        <f t="shared" si="208"/>
        <v>2206.16</v>
      </c>
      <c r="AC454">
        <f>ROUND((ES454),6)</f>
        <v>2206.16</v>
      </c>
      <c r="AD454">
        <f>ROUND((((ET454)-(EU454))+AE454),6)</f>
        <v>0</v>
      </c>
      <c r="AE454">
        <f t="shared" si="228"/>
        <v>0</v>
      </c>
      <c r="AF454">
        <f t="shared" si="228"/>
        <v>0</v>
      </c>
      <c r="AG454">
        <f t="shared" si="209"/>
        <v>0</v>
      </c>
      <c r="AH454">
        <f t="shared" si="229"/>
        <v>0</v>
      </c>
      <c r="AI454">
        <f t="shared" si="229"/>
        <v>0</v>
      </c>
      <c r="AJ454">
        <f t="shared" si="210"/>
        <v>0</v>
      </c>
      <c r="AK454">
        <v>2206.16</v>
      </c>
      <c r="AL454">
        <v>2206.16</v>
      </c>
      <c r="AM454">
        <v>0</v>
      </c>
      <c r="AN454">
        <v>0</v>
      </c>
      <c r="AO454">
        <v>0</v>
      </c>
      <c r="AP454">
        <v>0</v>
      </c>
      <c r="AQ454">
        <v>0</v>
      </c>
      <c r="AR454">
        <v>0</v>
      </c>
      <c r="AS454">
        <v>0</v>
      </c>
      <c r="AT454">
        <v>70</v>
      </c>
      <c r="AU454">
        <v>10</v>
      </c>
      <c r="AV454">
        <v>1</v>
      </c>
      <c r="AW454">
        <v>1</v>
      </c>
      <c r="AZ454">
        <v>1</v>
      </c>
      <c r="BA454">
        <v>1</v>
      </c>
      <c r="BB454">
        <v>1</v>
      </c>
      <c r="BC454">
        <v>1</v>
      </c>
      <c r="BD454" t="s">
        <v>3</v>
      </c>
      <c r="BE454" t="s">
        <v>3</v>
      </c>
      <c r="BF454" t="s">
        <v>3</v>
      </c>
      <c r="BG454" t="s">
        <v>3</v>
      </c>
      <c r="BH454">
        <v>3</v>
      </c>
      <c r="BI454">
        <v>4</v>
      </c>
      <c r="BJ454" t="s">
        <v>130</v>
      </c>
      <c r="BM454">
        <v>0</v>
      </c>
      <c r="BN454">
        <v>0</v>
      </c>
      <c r="BO454" t="s">
        <v>3</v>
      </c>
      <c r="BP454">
        <v>0</v>
      </c>
      <c r="BQ454">
        <v>1</v>
      </c>
      <c r="BR454">
        <v>1</v>
      </c>
      <c r="BS454">
        <v>1</v>
      </c>
      <c r="BT454">
        <v>1</v>
      </c>
      <c r="BU454">
        <v>1</v>
      </c>
      <c r="BV454">
        <v>1</v>
      </c>
      <c r="BW454">
        <v>1</v>
      </c>
      <c r="BX454">
        <v>1</v>
      </c>
      <c r="BY454" t="s">
        <v>3</v>
      </c>
      <c r="BZ454">
        <v>70</v>
      </c>
      <c r="CA454">
        <v>10</v>
      </c>
      <c r="CB454" t="s">
        <v>3</v>
      </c>
      <c r="CE454">
        <v>0</v>
      </c>
      <c r="CF454">
        <v>0</v>
      </c>
      <c r="CG454">
        <v>0</v>
      </c>
      <c r="CM454">
        <v>0</v>
      </c>
      <c r="CN454" t="s">
        <v>3</v>
      </c>
      <c r="CO454">
        <v>0</v>
      </c>
      <c r="CP454">
        <f t="shared" si="211"/>
        <v>-13236.96</v>
      </c>
      <c r="CQ454">
        <f t="shared" si="212"/>
        <v>2206.16</v>
      </c>
      <c r="CR454">
        <f>((((ET454)*BB454-(EU454)*BS454)+AE454*BS454)*AV454)</f>
        <v>0</v>
      </c>
      <c r="CS454">
        <f t="shared" si="213"/>
        <v>0</v>
      </c>
      <c r="CT454">
        <f t="shared" si="214"/>
        <v>0</v>
      </c>
      <c r="CU454">
        <f t="shared" si="215"/>
        <v>0</v>
      </c>
      <c r="CV454">
        <f t="shared" si="216"/>
        <v>0</v>
      </c>
      <c r="CW454">
        <f t="shared" si="217"/>
        <v>0</v>
      </c>
      <c r="CX454">
        <f t="shared" si="217"/>
        <v>0</v>
      </c>
      <c r="CY454">
        <f t="shared" si="218"/>
        <v>0</v>
      </c>
      <c r="CZ454">
        <f t="shared" si="219"/>
        <v>0</v>
      </c>
      <c r="DC454" t="s">
        <v>3</v>
      </c>
      <c r="DD454" t="s">
        <v>3</v>
      </c>
      <c r="DE454" t="s">
        <v>3</v>
      </c>
      <c r="DF454" t="s">
        <v>3</v>
      </c>
      <c r="DG454" t="s">
        <v>3</v>
      </c>
      <c r="DH454" t="s">
        <v>3</v>
      </c>
      <c r="DI454" t="s">
        <v>3</v>
      </c>
      <c r="DJ454" t="s">
        <v>3</v>
      </c>
      <c r="DK454" t="s">
        <v>3</v>
      </c>
      <c r="DL454" t="s">
        <v>3</v>
      </c>
      <c r="DM454" t="s">
        <v>3</v>
      </c>
      <c r="DN454">
        <v>0</v>
      </c>
      <c r="DO454">
        <v>0</v>
      </c>
      <c r="DP454">
        <v>1</v>
      </c>
      <c r="DQ454">
        <v>1</v>
      </c>
      <c r="DU454">
        <v>1010</v>
      </c>
      <c r="DV454" t="s">
        <v>52</v>
      </c>
      <c r="DW454" t="s">
        <v>52</v>
      </c>
      <c r="DX454">
        <v>1</v>
      </c>
      <c r="DZ454" t="s">
        <v>3</v>
      </c>
      <c r="EA454" t="s">
        <v>3</v>
      </c>
      <c r="EB454" t="s">
        <v>3</v>
      </c>
      <c r="EC454" t="s">
        <v>3</v>
      </c>
      <c r="EE454">
        <v>35096056</v>
      </c>
      <c r="EF454">
        <v>1</v>
      </c>
      <c r="EG454" t="s">
        <v>20</v>
      </c>
      <c r="EH454">
        <v>0</v>
      </c>
      <c r="EI454" t="s">
        <v>3</v>
      </c>
      <c r="EJ454">
        <v>4</v>
      </c>
      <c r="EK454">
        <v>0</v>
      </c>
      <c r="EL454" t="s">
        <v>21</v>
      </c>
      <c r="EM454" t="s">
        <v>22</v>
      </c>
      <c r="EO454" t="s">
        <v>3</v>
      </c>
      <c r="EQ454">
        <v>0</v>
      </c>
      <c r="ER454">
        <v>2206.16</v>
      </c>
      <c r="ES454">
        <v>2206.16</v>
      </c>
      <c r="ET454">
        <v>0</v>
      </c>
      <c r="EU454">
        <v>0</v>
      </c>
      <c r="EV454">
        <v>0</v>
      </c>
      <c r="EW454">
        <v>0</v>
      </c>
      <c r="EX454">
        <v>0</v>
      </c>
      <c r="FQ454">
        <v>0</v>
      </c>
      <c r="FR454">
        <v>0</v>
      </c>
      <c r="FS454">
        <v>0</v>
      </c>
      <c r="FX454">
        <v>70</v>
      </c>
      <c r="FY454">
        <v>10</v>
      </c>
      <c r="GA454" t="s">
        <v>3</v>
      </c>
      <c r="GD454">
        <v>0</v>
      </c>
      <c r="GF454">
        <v>-2080535723</v>
      </c>
      <c r="GG454">
        <v>2</v>
      </c>
      <c r="GH454">
        <v>1</v>
      </c>
      <c r="GI454">
        <v>-2</v>
      </c>
      <c r="GJ454">
        <v>0</v>
      </c>
      <c r="GK454">
        <f>ROUND(R454*(R12)/100,2)</f>
        <v>0</v>
      </c>
      <c r="GL454">
        <f t="shared" si="220"/>
        <v>0</v>
      </c>
      <c r="GM454">
        <f t="shared" si="221"/>
        <v>-13236.96</v>
      </c>
      <c r="GN454">
        <f t="shared" si="222"/>
        <v>0</v>
      </c>
      <c r="GO454">
        <f t="shared" si="223"/>
        <v>0</v>
      </c>
      <c r="GP454">
        <f t="shared" si="224"/>
        <v>-13236.96</v>
      </c>
      <c r="GR454">
        <v>0</v>
      </c>
      <c r="GS454">
        <v>3</v>
      </c>
      <c r="GT454">
        <v>0</v>
      </c>
      <c r="GU454" t="s">
        <v>3</v>
      </c>
      <c r="GV454">
        <f t="shared" si="225"/>
        <v>0</v>
      </c>
      <c r="GW454">
        <v>1</v>
      </c>
      <c r="GX454">
        <f t="shared" si="226"/>
        <v>0</v>
      </c>
      <c r="HA454">
        <v>0</v>
      </c>
      <c r="HB454">
        <v>0</v>
      </c>
      <c r="HC454">
        <f t="shared" si="227"/>
        <v>0</v>
      </c>
      <c r="HE454" t="s">
        <v>3</v>
      </c>
      <c r="HF454" t="s">
        <v>3</v>
      </c>
      <c r="HM454" t="s">
        <v>3</v>
      </c>
      <c r="HN454" t="s">
        <v>3</v>
      </c>
      <c r="HO454" t="s">
        <v>3</v>
      </c>
      <c r="HP454" t="s">
        <v>3</v>
      </c>
      <c r="HQ454" t="s">
        <v>3</v>
      </c>
      <c r="HS454">
        <v>0</v>
      </c>
      <c r="IK454">
        <v>0</v>
      </c>
    </row>
    <row r="456" spans="1:245" x14ac:dyDescent="0.2">
      <c r="A456">
        <v>51</v>
      </c>
      <c r="B456">
        <f>B445</f>
        <v>1</v>
      </c>
      <c r="C456">
        <f>A445</f>
        <v>4</v>
      </c>
      <c r="D456">
        <f>ROW(A445)</f>
        <v>445</v>
      </c>
      <c r="F456" t="str">
        <f>IF(F445&lt;&gt;"",F445,"")</f>
        <v>Новый раздел</v>
      </c>
      <c r="G456" t="str">
        <f>IF(G445&lt;&gt;"",G445,"")</f>
        <v>Электрощит ТХ1</v>
      </c>
      <c r="H456">
        <v>0</v>
      </c>
      <c r="O456">
        <f t="shared" ref="O456:T456" si="230">ROUND(AB456,2)</f>
        <v>32807.74</v>
      </c>
      <c r="P456">
        <f t="shared" si="230"/>
        <v>0</v>
      </c>
      <c r="Q456">
        <f t="shared" si="230"/>
        <v>1861.13</v>
      </c>
      <c r="R456">
        <f t="shared" si="230"/>
        <v>6.55</v>
      </c>
      <c r="S456">
        <f t="shared" si="230"/>
        <v>30946.61</v>
      </c>
      <c r="T456">
        <f t="shared" si="230"/>
        <v>0</v>
      </c>
      <c r="U456">
        <f>AH456</f>
        <v>49.823999999999998</v>
      </c>
      <c r="V456">
        <f>AI456</f>
        <v>0</v>
      </c>
      <c r="W456">
        <f>ROUND(AJ456,2)</f>
        <v>0</v>
      </c>
      <c r="X456">
        <f>ROUND(AK456,2)</f>
        <v>21662.63</v>
      </c>
      <c r="Y456">
        <f>ROUND(AL456,2)</f>
        <v>3094.67</v>
      </c>
      <c r="AB456">
        <f>ROUND(SUMIF(AA449:AA454,"=35364244",O449:O454),2)</f>
        <v>32807.74</v>
      </c>
      <c r="AC456">
        <f>ROUND(SUMIF(AA449:AA454,"=35364244",P449:P454),2)</f>
        <v>0</v>
      </c>
      <c r="AD456">
        <f>ROUND(SUMIF(AA449:AA454,"=35364244",Q449:Q454),2)</f>
        <v>1861.13</v>
      </c>
      <c r="AE456">
        <f>ROUND(SUMIF(AA449:AA454,"=35364244",R449:R454),2)</f>
        <v>6.55</v>
      </c>
      <c r="AF456">
        <f>ROUND(SUMIF(AA449:AA454,"=35364244",S449:S454),2)</f>
        <v>30946.61</v>
      </c>
      <c r="AG456">
        <f>ROUND(SUMIF(AA449:AA454,"=35364244",T449:T454),2)</f>
        <v>0</v>
      </c>
      <c r="AH456">
        <f>SUMIF(AA449:AA454,"=35364244",U449:U454)</f>
        <v>49.823999999999998</v>
      </c>
      <c r="AI456">
        <f>SUMIF(AA449:AA454,"=35364244",V449:V454)</f>
        <v>0</v>
      </c>
      <c r="AJ456">
        <f>ROUND(SUMIF(AA449:AA454,"=35364244",W449:W454),2)</f>
        <v>0</v>
      </c>
      <c r="AK456">
        <f>ROUND(SUMIF(AA449:AA454,"=35364244",X449:X454),2)</f>
        <v>21662.63</v>
      </c>
      <c r="AL456">
        <f>ROUND(SUMIF(AA449:AA454,"=35364244",Y449:Y454),2)</f>
        <v>3094.67</v>
      </c>
      <c r="AO456">
        <f t="shared" ref="AO456:BD456" si="231">ROUND(BX456,2)</f>
        <v>0</v>
      </c>
      <c r="AP456">
        <f t="shared" si="231"/>
        <v>0</v>
      </c>
      <c r="AQ456">
        <f t="shared" si="231"/>
        <v>0</v>
      </c>
      <c r="AR456">
        <f t="shared" si="231"/>
        <v>57572.12</v>
      </c>
      <c r="AS456">
        <f t="shared" si="231"/>
        <v>0</v>
      </c>
      <c r="AT456">
        <f t="shared" si="231"/>
        <v>0</v>
      </c>
      <c r="AU456">
        <f t="shared" si="231"/>
        <v>57572.12</v>
      </c>
      <c r="AV456">
        <f t="shared" si="231"/>
        <v>0</v>
      </c>
      <c r="AW456">
        <f t="shared" si="231"/>
        <v>0</v>
      </c>
      <c r="AX456">
        <f t="shared" si="231"/>
        <v>0</v>
      </c>
      <c r="AY456">
        <f t="shared" si="231"/>
        <v>0</v>
      </c>
      <c r="AZ456">
        <f t="shared" si="231"/>
        <v>0</v>
      </c>
      <c r="BA456">
        <f t="shared" si="231"/>
        <v>0</v>
      </c>
      <c r="BB456">
        <f t="shared" si="231"/>
        <v>0</v>
      </c>
      <c r="BC456">
        <f t="shared" si="231"/>
        <v>0</v>
      </c>
      <c r="BD456">
        <f t="shared" si="231"/>
        <v>0</v>
      </c>
      <c r="BX456">
        <f>ROUND(SUMIF(AA449:AA454,"=35364244",FQ449:FQ454),2)</f>
        <v>0</v>
      </c>
      <c r="BY456">
        <f>ROUND(SUMIF(AA449:AA454,"=35364244",FR449:FR454),2)</f>
        <v>0</v>
      </c>
      <c r="BZ456">
        <f>ROUND(SUMIF(AA449:AA454,"=35364244",GL449:GL454),2)</f>
        <v>0</v>
      </c>
      <c r="CA456">
        <f>ROUND(SUMIF(AA449:AA454,"=35364244",GM449:GM454),2)</f>
        <v>57572.12</v>
      </c>
      <c r="CB456">
        <f>ROUND(SUMIF(AA449:AA454,"=35364244",GN449:GN454),2)</f>
        <v>0</v>
      </c>
      <c r="CC456">
        <f>ROUND(SUMIF(AA449:AA454,"=35364244",GO449:GO454),2)</f>
        <v>0</v>
      </c>
      <c r="CD456">
        <f>ROUND(SUMIF(AA449:AA454,"=35364244",GP449:GP454),2)</f>
        <v>57572.12</v>
      </c>
      <c r="CE456">
        <f>AC456-BX456</f>
        <v>0</v>
      </c>
      <c r="CF456">
        <f>AC456-BY456</f>
        <v>0</v>
      </c>
      <c r="CG456">
        <f>BX456-BZ456</f>
        <v>0</v>
      </c>
      <c r="CH456">
        <f>AC456-BX456-BY456+BZ456</f>
        <v>0</v>
      </c>
      <c r="CI456">
        <f>BY456-BZ456</f>
        <v>0</v>
      </c>
      <c r="CJ456">
        <f>ROUND(SUMIF(AA449:AA454,"=35364244",GX449:GX454),2)</f>
        <v>0</v>
      </c>
      <c r="CK456">
        <f>ROUND(SUMIF(AA449:AA454,"=35364244",GY449:GY454),2)</f>
        <v>0</v>
      </c>
      <c r="CL456">
        <f>ROUND(SUMIF(AA449:AA454,"=35364244",GZ449:GZ454),2)</f>
        <v>0</v>
      </c>
      <c r="CM456">
        <f>ROUND(SUMIF(AA449:AA454,"=35364244",HD449:HD454),2)</f>
        <v>0</v>
      </c>
      <c r="GX456">
        <v>0</v>
      </c>
    </row>
    <row r="458" spans="1:245" x14ac:dyDescent="0.2">
      <c r="A458">
        <v>50</v>
      </c>
      <c r="B458">
        <v>0</v>
      </c>
      <c r="C458">
        <v>0</v>
      </c>
      <c r="D458">
        <v>1</v>
      </c>
      <c r="E458">
        <v>201</v>
      </c>
      <c r="F458">
        <f>ROUND(Source!O456,O458)</f>
        <v>32807.74</v>
      </c>
      <c r="G458" t="s">
        <v>66</v>
      </c>
      <c r="H458" t="s">
        <v>67</v>
      </c>
      <c r="K458">
        <v>201</v>
      </c>
      <c r="L458">
        <v>1</v>
      </c>
      <c r="M458">
        <v>3</v>
      </c>
      <c r="N458" t="s">
        <v>3</v>
      </c>
      <c r="O458">
        <v>2</v>
      </c>
      <c r="W458">
        <v>32807.74</v>
      </c>
      <c r="X458">
        <v>1</v>
      </c>
      <c r="Y458">
        <v>32807.74</v>
      </c>
    </row>
    <row r="459" spans="1:245" x14ac:dyDescent="0.2">
      <c r="A459">
        <v>50</v>
      </c>
      <c r="B459">
        <v>0</v>
      </c>
      <c r="C459">
        <v>0</v>
      </c>
      <c r="D459">
        <v>1</v>
      </c>
      <c r="E459">
        <v>202</v>
      </c>
      <c r="F459">
        <f>ROUND(Source!P456,O459)</f>
        <v>0</v>
      </c>
      <c r="G459" t="s">
        <v>68</v>
      </c>
      <c r="H459" t="s">
        <v>69</v>
      </c>
      <c r="K459">
        <v>202</v>
      </c>
      <c r="L459">
        <v>2</v>
      </c>
      <c r="M459">
        <v>3</v>
      </c>
      <c r="N459" t="s">
        <v>3</v>
      </c>
      <c r="O459">
        <v>2</v>
      </c>
      <c r="W459">
        <v>0</v>
      </c>
      <c r="X459">
        <v>1</v>
      </c>
      <c r="Y459">
        <v>0</v>
      </c>
    </row>
    <row r="460" spans="1:245" x14ac:dyDescent="0.2">
      <c r="A460">
        <v>50</v>
      </c>
      <c r="B460">
        <v>0</v>
      </c>
      <c r="C460">
        <v>0</v>
      </c>
      <c r="D460">
        <v>1</v>
      </c>
      <c r="E460">
        <v>222</v>
      </c>
      <c r="F460">
        <f>ROUND(Source!AO456,O460)</f>
        <v>0</v>
      </c>
      <c r="G460" t="s">
        <v>70</v>
      </c>
      <c r="H460" t="s">
        <v>71</v>
      </c>
      <c r="K460">
        <v>222</v>
      </c>
      <c r="L460">
        <v>3</v>
      </c>
      <c r="M460">
        <v>3</v>
      </c>
      <c r="N460" t="s">
        <v>3</v>
      </c>
      <c r="O460">
        <v>2</v>
      </c>
      <c r="W460">
        <v>0</v>
      </c>
      <c r="X460">
        <v>1</v>
      </c>
      <c r="Y460">
        <v>0</v>
      </c>
    </row>
    <row r="461" spans="1:245" x14ac:dyDescent="0.2">
      <c r="A461">
        <v>50</v>
      </c>
      <c r="B461">
        <v>0</v>
      </c>
      <c r="C461">
        <v>0</v>
      </c>
      <c r="D461">
        <v>1</v>
      </c>
      <c r="E461">
        <v>225</v>
      </c>
      <c r="F461">
        <f>ROUND(Source!AV456,O461)</f>
        <v>0</v>
      </c>
      <c r="G461" t="s">
        <v>72</v>
      </c>
      <c r="H461" t="s">
        <v>73</v>
      </c>
      <c r="K461">
        <v>225</v>
      </c>
      <c r="L461">
        <v>4</v>
      </c>
      <c r="M461">
        <v>3</v>
      </c>
      <c r="N461" t="s">
        <v>3</v>
      </c>
      <c r="O461">
        <v>2</v>
      </c>
      <c r="W461">
        <v>0</v>
      </c>
      <c r="X461">
        <v>1</v>
      </c>
      <c r="Y461">
        <v>0</v>
      </c>
    </row>
    <row r="462" spans="1:245" x14ac:dyDescent="0.2">
      <c r="A462">
        <v>50</v>
      </c>
      <c r="B462">
        <v>0</v>
      </c>
      <c r="C462">
        <v>0</v>
      </c>
      <c r="D462">
        <v>1</v>
      </c>
      <c r="E462">
        <v>226</v>
      </c>
      <c r="F462">
        <f>ROUND(Source!AW456,O462)</f>
        <v>0</v>
      </c>
      <c r="G462" t="s">
        <v>74</v>
      </c>
      <c r="H462" t="s">
        <v>75</v>
      </c>
      <c r="K462">
        <v>226</v>
      </c>
      <c r="L462">
        <v>5</v>
      </c>
      <c r="M462">
        <v>3</v>
      </c>
      <c r="N462" t="s">
        <v>3</v>
      </c>
      <c r="O462">
        <v>2</v>
      </c>
      <c r="W462">
        <v>0</v>
      </c>
      <c r="X462">
        <v>1</v>
      </c>
      <c r="Y462">
        <v>0</v>
      </c>
    </row>
    <row r="463" spans="1:245" x14ac:dyDescent="0.2">
      <c r="A463">
        <v>50</v>
      </c>
      <c r="B463">
        <v>0</v>
      </c>
      <c r="C463">
        <v>0</v>
      </c>
      <c r="D463">
        <v>1</v>
      </c>
      <c r="E463">
        <v>227</v>
      </c>
      <c r="F463">
        <f>ROUND(Source!AX456,O463)</f>
        <v>0</v>
      </c>
      <c r="G463" t="s">
        <v>76</v>
      </c>
      <c r="H463" t="s">
        <v>77</v>
      </c>
      <c r="K463">
        <v>227</v>
      </c>
      <c r="L463">
        <v>6</v>
      </c>
      <c r="M463">
        <v>3</v>
      </c>
      <c r="N463" t="s">
        <v>3</v>
      </c>
      <c r="O463">
        <v>2</v>
      </c>
      <c r="W463">
        <v>0</v>
      </c>
      <c r="X463">
        <v>1</v>
      </c>
      <c r="Y463">
        <v>0</v>
      </c>
    </row>
    <row r="464" spans="1:245" x14ac:dyDescent="0.2">
      <c r="A464">
        <v>50</v>
      </c>
      <c r="B464">
        <v>0</v>
      </c>
      <c r="C464">
        <v>0</v>
      </c>
      <c r="D464">
        <v>1</v>
      </c>
      <c r="E464">
        <v>228</v>
      </c>
      <c r="F464">
        <f>ROUND(Source!AY456,O464)</f>
        <v>0</v>
      </c>
      <c r="G464" t="s">
        <v>78</v>
      </c>
      <c r="H464" t="s">
        <v>79</v>
      </c>
      <c r="K464">
        <v>228</v>
      </c>
      <c r="L464">
        <v>7</v>
      </c>
      <c r="M464">
        <v>3</v>
      </c>
      <c r="N464" t="s">
        <v>3</v>
      </c>
      <c r="O464">
        <v>2</v>
      </c>
      <c r="W464">
        <v>0</v>
      </c>
      <c r="X464">
        <v>1</v>
      </c>
      <c r="Y464">
        <v>0</v>
      </c>
    </row>
    <row r="465" spans="1:25" x14ac:dyDescent="0.2">
      <c r="A465">
        <v>50</v>
      </c>
      <c r="B465">
        <v>0</v>
      </c>
      <c r="C465">
        <v>0</v>
      </c>
      <c r="D465">
        <v>1</v>
      </c>
      <c r="E465">
        <v>216</v>
      </c>
      <c r="F465">
        <f>ROUND(Source!AP456,O465)</f>
        <v>0</v>
      </c>
      <c r="G465" t="s">
        <v>80</v>
      </c>
      <c r="H465" t="s">
        <v>81</v>
      </c>
      <c r="K465">
        <v>216</v>
      </c>
      <c r="L465">
        <v>8</v>
      </c>
      <c r="M465">
        <v>3</v>
      </c>
      <c r="N465" t="s">
        <v>3</v>
      </c>
      <c r="O465">
        <v>2</v>
      </c>
      <c r="W465">
        <v>0</v>
      </c>
      <c r="X465">
        <v>1</v>
      </c>
      <c r="Y465">
        <v>0</v>
      </c>
    </row>
    <row r="466" spans="1:25" x14ac:dyDescent="0.2">
      <c r="A466">
        <v>50</v>
      </c>
      <c r="B466">
        <v>0</v>
      </c>
      <c r="C466">
        <v>0</v>
      </c>
      <c r="D466">
        <v>1</v>
      </c>
      <c r="E466">
        <v>223</v>
      </c>
      <c r="F466">
        <f>ROUND(Source!AQ456,O466)</f>
        <v>0</v>
      </c>
      <c r="G466" t="s">
        <v>82</v>
      </c>
      <c r="H466" t="s">
        <v>83</v>
      </c>
      <c r="K466">
        <v>223</v>
      </c>
      <c r="L466">
        <v>9</v>
      </c>
      <c r="M466">
        <v>3</v>
      </c>
      <c r="N466" t="s">
        <v>3</v>
      </c>
      <c r="O466">
        <v>2</v>
      </c>
      <c r="W466">
        <v>0</v>
      </c>
      <c r="X466">
        <v>1</v>
      </c>
      <c r="Y466">
        <v>0</v>
      </c>
    </row>
    <row r="467" spans="1:25" x14ac:dyDescent="0.2">
      <c r="A467">
        <v>50</v>
      </c>
      <c r="B467">
        <v>0</v>
      </c>
      <c r="C467">
        <v>0</v>
      </c>
      <c r="D467">
        <v>1</v>
      </c>
      <c r="E467">
        <v>229</v>
      </c>
      <c r="F467">
        <f>ROUND(Source!AZ456,O467)</f>
        <v>0</v>
      </c>
      <c r="G467" t="s">
        <v>84</v>
      </c>
      <c r="H467" t="s">
        <v>85</v>
      </c>
      <c r="K467">
        <v>229</v>
      </c>
      <c r="L467">
        <v>10</v>
      </c>
      <c r="M467">
        <v>3</v>
      </c>
      <c r="N467" t="s">
        <v>3</v>
      </c>
      <c r="O467">
        <v>2</v>
      </c>
      <c r="W467">
        <v>0</v>
      </c>
      <c r="X467">
        <v>1</v>
      </c>
      <c r="Y467">
        <v>0</v>
      </c>
    </row>
    <row r="468" spans="1:25" x14ac:dyDescent="0.2">
      <c r="A468">
        <v>50</v>
      </c>
      <c r="B468">
        <v>0</v>
      </c>
      <c r="C468">
        <v>0</v>
      </c>
      <c r="D468">
        <v>1</v>
      </c>
      <c r="E468">
        <v>203</v>
      </c>
      <c r="F468">
        <f>ROUND(Source!Q456,O468)</f>
        <v>1861.13</v>
      </c>
      <c r="G468" t="s">
        <v>86</v>
      </c>
      <c r="H468" t="s">
        <v>87</v>
      </c>
      <c r="K468">
        <v>203</v>
      </c>
      <c r="L468">
        <v>11</v>
      </c>
      <c r="M468">
        <v>3</v>
      </c>
      <c r="N468" t="s">
        <v>3</v>
      </c>
      <c r="O468">
        <v>2</v>
      </c>
      <c r="W468">
        <v>1861.13</v>
      </c>
      <c r="X468">
        <v>1</v>
      </c>
      <c r="Y468">
        <v>1861.13</v>
      </c>
    </row>
    <row r="469" spans="1:25" x14ac:dyDescent="0.2">
      <c r="A469">
        <v>50</v>
      </c>
      <c r="B469">
        <v>0</v>
      </c>
      <c r="C469">
        <v>0</v>
      </c>
      <c r="D469">
        <v>1</v>
      </c>
      <c r="E469">
        <v>231</v>
      </c>
      <c r="F469">
        <f>ROUND(Source!BB456,O469)</f>
        <v>0</v>
      </c>
      <c r="G469" t="s">
        <v>88</v>
      </c>
      <c r="H469" t="s">
        <v>89</v>
      </c>
      <c r="K469">
        <v>231</v>
      </c>
      <c r="L469">
        <v>12</v>
      </c>
      <c r="M469">
        <v>3</v>
      </c>
      <c r="N469" t="s">
        <v>3</v>
      </c>
      <c r="O469">
        <v>2</v>
      </c>
      <c r="W469">
        <v>0</v>
      </c>
      <c r="X469">
        <v>1</v>
      </c>
      <c r="Y469">
        <v>0</v>
      </c>
    </row>
    <row r="470" spans="1:25" x14ac:dyDescent="0.2">
      <c r="A470">
        <v>50</v>
      </c>
      <c r="B470">
        <v>0</v>
      </c>
      <c r="C470">
        <v>0</v>
      </c>
      <c r="D470">
        <v>1</v>
      </c>
      <c r="E470">
        <v>204</v>
      </c>
      <c r="F470">
        <f>ROUND(Source!R456,O470)</f>
        <v>6.55</v>
      </c>
      <c r="G470" t="s">
        <v>90</v>
      </c>
      <c r="H470" t="s">
        <v>91</v>
      </c>
      <c r="K470">
        <v>204</v>
      </c>
      <c r="L470">
        <v>13</v>
      </c>
      <c r="M470">
        <v>3</v>
      </c>
      <c r="N470" t="s">
        <v>3</v>
      </c>
      <c r="O470">
        <v>2</v>
      </c>
      <c r="W470">
        <v>6.55</v>
      </c>
      <c r="X470">
        <v>1</v>
      </c>
      <c r="Y470">
        <v>6.55</v>
      </c>
    </row>
    <row r="471" spans="1:25" x14ac:dyDescent="0.2">
      <c r="A471">
        <v>50</v>
      </c>
      <c r="B471">
        <v>0</v>
      </c>
      <c r="C471">
        <v>0</v>
      </c>
      <c r="D471">
        <v>1</v>
      </c>
      <c r="E471">
        <v>205</v>
      </c>
      <c r="F471">
        <f>ROUND(Source!S456,O471)</f>
        <v>30946.61</v>
      </c>
      <c r="G471" t="s">
        <v>92</v>
      </c>
      <c r="H471" t="s">
        <v>93</v>
      </c>
      <c r="K471">
        <v>205</v>
      </c>
      <c r="L471">
        <v>14</v>
      </c>
      <c r="M471">
        <v>3</v>
      </c>
      <c r="N471" t="s">
        <v>3</v>
      </c>
      <c r="O471">
        <v>2</v>
      </c>
      <c r="W471">
        <v>30946.61</v>
      </c>
      <c r="X471">
        <v>1</v>
      </c>
      <c r="Y471">
        <v>30946.61</v>
      </c>
    </row>
    <row r="472" spans="1:25" x14ac:dyDescent="0.2">
      <c r="A472">
        <v>50</v>
      </c>
      <c r="B472">
        <v>0</v>
      </c>
      <c r="C472">
        <v>0</v>
      </c>
      <c r="D472">
        <v>1</v>
      </c>
      <c r="E472">
        <v>232</v>
      </c>
      <c r="F472">
        <f>ROUND(Source!BC456,O472)</f>
        <v>0</v>
      </c>
      <c r="G472" t="s">
        <v>94</v>
      </c>
      <c r="H472" t="s">
        <v>95</v>
      </c>
      <c r="K472">
        <v>232</v>
      </c>
      <c r="L472">
        <v>15</v>
      </c>
      <c r="M472">
        <v>3</v>
      </c>
      <c r="N472" t="s">
        <v>3</v>
      </c>
      <c r="O472">
        <v>2</v>
      </c>
      <c r="W472">
        <v>0</v>
      </c>
      <c r="X472">
        <v>1</v>
      </c>
      <c r="Y472">
        <v>0</v>
      </c>
    </row>
    <row r="473" spans="1:25" x14ac:dyDescent="0.2">
      <c r="A473">
        <v>50</v>
      </c>
      <c r="B473">
        <v>0</v>
      </c>
      <c r="C473">
        <v>0</v>
      </c>
      <c r="D473">
        <v>1</v>
      </c>
      <c r="E473">
        <v>214</v>
      </c>
      <c r="F473">
        <f>ROUND(Source!AS456,O473)</f>
        <v>0</v>
      </c>
      <c r="G473" t="s">
        <v>96</v>
      </c>
      <c r="H473" t="s">
        <v>97</v>
      </c>
      <c r="K473">
        <v>214</v>
      </c>
      <c r="L473">
        <v>16</v>
      </c>
      <c r="M473">
        <v>3</v>
      </c>
      <c r="N473" t="s">
        <v>3</v>
      </c>
      <c r="O473">
        <v>2</v>
      </c>
      <c r="W473">
        <v>0</v>
      </c>
      <c r="X473">
        <v>1</v>
      </c>
      <c r="Y473">
        <v>0</v>
      </c>
    </row>
    <row r="474" spans="1:25" x14ac:dyDescent="0.2">
      <c r="A474">
        <v>50</v>
      </c>
      <c r="B474">
        <v>0</v>
      </c>
      <c r="C474">
        <v>0</v>
      </c>
      <c r="D474">
        <v>1</v>
      </c>
      <c r="E474">
        <v>215</v>
      </c>
      <c r="F474">
        <f>ROUND(Source!AT456,O474)</f>
        <v>0</v>
      </c>
      <c r="G474" t="s">
        <v>98</v>
      </c>
      <c r="H474" t="s">
        <v>99</v>
      </c>
      <c r="K474">
        <v>215</v>
      </c>
      <c r="L474">
        <v>17</v>
      </c>
      <c r="M474">
        <v>3</v>
      </c>
      <c r="N474" t="s">
        <v>3</v>
      </c>
      <c r="O474">
        <v>2</v>
      </c>
      <c r="W474">
        <v>0</v>
      </c>
      <c r="X474">
        <v>1</v>
      </c>
      <c r="Y474">
        <v>0</v>
      </c>
    </row>
    <row r="475" spans="1:25" x14ac:dyDescent="0.2">
      <c r="A475">
        <v>50</v>
      </c>
      <c r="B475">
        <v>0</v>
      </c>
      <c r="C475">
        <v>0</v>
      </c>
      <c r="D475">
        <v>1</v>
      </c>
      <c r="E475">
        <v>217</v>
      </c>
      <c r="F475">
        <f>ROUND(Source!AU456,O475)</f>
        <v>57572.12</v>
      </c>
      <c r="G475" t="s">
        <v>100</v>
      </c>
      <c r="H475" t="s">
        <v>101</v>
      </c>
      <c r="K475">
        <v>217</v>
      </c>
      <c r="L475">
        <v>18</v>
      </c>
      <c r="M475">
        <v>3</v>
      </c>
      <c r="N475" t="s">
        <v>3</v>
      </c>
      <c r="O475">
        <v>2</v>
      </c>
      <c r="W475">
        <v>57572.12</v>
      </c>
      <c r="X475">
        <v>1</v>
      </c>
      <c r="Y475">
        <v>57572.12</v>
      </c>
    </row>
    <row r="476" spans="1:25" x14ac:dyDescent="0.2">
      <c r="A476">
        <v>50</v>
      </c>
      <c r="B476">
        <v>0</v>
      </c>
      <c r="C476">
        <v>0</v>
      </c>
      <c r="D476">
        <v>1</v>
      </c>
      <c r="E476">
        <v>230</v>
      </c>
      <c r="F476">
        <f>ROUND(Source!BA456,O476)</f>
        <v>0</v>
      </c>
      <c r="G476" t="s">
        <v>102</v>
      </c>
      <c r="H476" t="s">
        <v>103</v>
      </c>
      <c r="K476">
        <v>230</v>
      </c>
      <c r="L476">
        <v>19</v>
      </c>
      <c r="M476">
        <v>3</v>
      </c>
      <c r="N476" t="s">
        <v>3</v>
      </c>
      <c r="O476">
        <v>2</v>
      </c>
      <c r="W476">
        <v>0</v>
      </c>
      <c r="X476">
        <v>1</v>
      </c>
      <c r="Y476">
        <v>0</v>
      </c>
    </row>
    <row r="477" spans="1:25" x14ac:dyDescent="0.2">
      <c r="A477">
        <v>50</v>
      </c>
      <c r="B477">
        <v>0</v>
      </c>
      <c r="C477">
        <v>0</v>
      </c>
      <c r="D477">
        <v>1</v>
      </c>
      <c r="E477">
        <v>206</v>
      </c>
      <c r="F477">
        <f>ROUND(Source!T456,O477)</f>
        <v>0</v>
      </c>
      <c r="G477" t="s">
        <v>104</v>
      </c>
      <c r="H477" t="s">
        <v>105</v>
      </c>
      <c r="K477">
        <v>206</v>
      </c>
      <c r="L477">
        <v>20</v>
      </c>
      <c r="M477">
        <v>3</v>
      </c>
      <c r="N477" t="s">
        <v>3</v>
      </c>
      <c r="O477">
        <v>2</v>
      </c>
      <c r="W477">
        <v>0</v>
      </c>
      <c r="X477">
        <v>1</v>
      </c>
      <c r="Y477">
        <v>0</v>
      </c>
    </row>
    <row r="478" spans="1:25" x14ac:dyDescent="0.2">
      <c r="A478">
        <v>50</v>
      </c>
      <c r="B478">
        <v>0</v>
      </c>
      <c r="C478">
        <v>0</v>
      </c>
      <c r="D478">
        <v>1</v>
      </c>
      <c r="E478">
        <v>207</v>
      </c>
      <c r="F478">
        <f>Source!U456</f>
        <v>49.823999999999998</v>
      </c>
      <c r="G478" t="s">
        <v>106</v>
      </c>
      <c r="H478" t="s">
        <v>107</v>
      </c>
      <c r="K478">
        <v>207</v>
      </c>
      <c r="L478">
        <v>21</v>
      </c>
      <c r="M478">
        <v>3</v>
      </c>
      <c r="N478" t="s">
        <v>3</v>
      </c>
      <c r="O478">
        <v>-1</v>
      </c>
      <c r="W478">
        <v>49.823999999999998</v>
      </c>
      <c r="X478">
        <v>1</v>
      </c>
      <c r="Y478">
        <v>49.823999999999998</v>
      </c>
    </row>
    <row r="479" spans="1:25" x14ac:dyDescent="0.2">
      <c r="A479">
        <v>50</v>
      </c>
      <c r="B479">
        <v>0</v>
      </c>
      <c r="C479">
        <v>0</v>
      </c>
      <c r="D479">
        <v>1</v>
      </c>
      <c r="E479">
        <v>208</v>
      </c>
      <c r="F479">
        <f>Source!V456</f>
        <v>0</v>
      </c>
      <c r="G479" t="s">
        <v>108</v>
      </c>
      <c r="H479" t="s">
        <v>109</v>
      </c>
      <c r="K479">
        <v>208</v>
      </c>
      <c r="L479">
        <v>22</v>
      </c>
      <c r="M479">
        <v>3</v>
      </c>
      <c r="N479" t="s">
        <v>3</v>
      </c>
      <c r="O479">
        <v>-1</v>
      </c>
      <c r="W479">
        <v>0</v>
      </c>
      <c r="X479">
        <v>1</v>
      </c>
      <c r="Y479">
        <v>0</v>
      </c>
    </row>
    <row r="480" spans="1:25" x14ac:dyDescent="0.2">
      <c r="A480">
        <v>50</v>
      </c>
      <c r="B480">
        <v>0</v>
      </c>
      <c r="C480">
        <v>0</v>
      </c>
      <c r="D480">
        <v>1</v>
      </c>
      <c r="E480">
        <v>209</v>
      </c>
      <c r="F480">
        <f>ROUND(Source!W456,O480)</f>
        <v>0</v>
      </c>
      <c r="G480" t="s">
        <v>110</v>
      </c>
      <c r="H480" t="s">
        <v>111</v>
      </c>
      <c r="K480">
        <v>209</v>
      </c>
      <c r="L480">
        <v>23</v>
      </c>
      <c r="M480">
        <v>3</v>
      </c>
      <c r="N480" t="s">
        <v>3</v>
      </c>
      <c r="O480">
        <v>2</v>
      </c>
      <c r="W480">
        <v>0</v>
      </c>
      <c r="X480">
        <v>1</v>
      </c>
      <c r="Y480">
        <v>0</v>
      </c>
    </row>
    <row r="481" spans="1:245" x14ac:dyDescent="0.2">
      <c r="A481">
        <v>50</v>
      </c>
      <c r="B481">
        <v>0</v>
      </c>
      <c r="C481">
        <v>0</v>
      </c>
      <c r="D481">
        <v>1</v>
      </c>
      <c r="E481">
        <v>233</v>
      </c>
      <c r="F481">
        <f>ROUND(Source!BD456,O481)</f>
        <v>0</v>
      </c>
      <c r="G481" t="s">
        <v>112</v>
      </c>
      <c r="H481" t="s">
        <v>113</v>
      </c>
      <c r="K481">
        <v>233</v>
      </c>
      <c r="L481">
        <v>24</v>
      </c>
      <c r="M481">
        <v>3</v>
      </c>
      <c r="N481" t="s">
        <v>3</v>
      </c>
      <c r="O481">
        <v>2</v>
      </c>
      <c r="W481">
        <v>0</v>
      </c>
      <c r="X481">
        <v>1</v>
      </c>
      <c r="Y481">
        <v>0</v>
      </c>
    </row>
    <row r="482" spans="1:245" x14ac:dyDescent="0.2">
      <c r="A482">
        <v>50</v>
      </c>
      <c r="B482">
        <v>0</v>
      </c>
      <c r="C482">
        <v>0</v>
      </c>
      <c r="D482">
        <v>1</v>
      </c>
      <c r="E482">
        <v>210</v>
      </c>
      <c r="F482">
        <f>ROUND(Source!X456,O482)</f>
        <v>21662.63</v>
      </c>
      <c r="G482" t="s">
        <v>114</v>
      </c>
      <c r="H482" t="s">
        <v>115</v>
      </c>
      <c r="K482">
        <v>210</v>
      </c>
      <c r="L482">
        <v>25</v>
      </c>
      <c r="M482">
        <v>3</v>
      </c>
      <c r="N482" t="s">
        <v>3</v>
      </c>
      <c r="O482">
        <v>2</v>
      </c>
      <c r="W482">
        <v>21662.63</v>
      </c>
      <c r="X482">
        <v>1</v>
      </c>
      <c r="Y482">
        <v>21662.63</v>
      </c>
    </row>
    <row r="483" spans="1:245" x14ac:dyDescent="0.2">
      <c r="A483">
        <v>50</v>
      </c>
      <c r="B483">
        <v>0</v>
      </c>
      <c r="C483">
        <v>0</v>
      </c>
      <c r="D483">
        <v>1</v>
      </c>
      <c r="E483">
        <v>211</v>
      </c>
      <c r="F483">
        <f>ROUND(Source!Y456,O483)</f>
        <v>3094.67</v>
      </c>
      <c r="G483" t="s">
        <v>116</v>
      </c>
      <c r="H483" t="s">
        <v>117</v>
      </c>
      <c r="K483">
        <v>211</v>
      </c>
      <c r="L483">
        <v>26</v>
      </c>
      <c r="M483">
        <v>3</v>
      </c>
      <c r="N483" t="s">
        <v>3</v>
      </c>
      <c r="O483">
        <v>2</v>
      </c>
      <c r="W483">
        <v>3094.67</v>
      </c>
      <c r="X483">
        <v>1</v>
      </c>
      <c r="Y483">
        <v>3094.67</v>
      </c>
    </row>
    <row r="484" spans="1:245" x14ac:dyDescent="0.2">
      <c r="A484">
        <v>50</v>
      </c>
      <c r="B484">
        <v>0</v>
      </c>
      <c r="C484">
        <v>0</v>
      </c>
      <c r="D484">
        <v>1</v>
      </c>
      <c r="E484">
        <v>224</v>
      </c>
      <c r="F484">
        <f>ROUND(Source!AR456,O484)</f>
        <v>57572.12</v>
      </c>
      <c r="G484" t="s">
        <v>118</v>
      </c>
      <c r="H484" t="s">
        <v>119</v>
      </c>
      <c r="K484">
        <v>224</v>
      </c>
      <c r="L484">
        <v>27</v>
      </c>
      <c r="M484">
        <v>3</v>
      </c>
      <c r="N484" t="s">
        <v>3</v>
      </c>
      <c r="O484">
        <v>2</v>
      </c>
      <c r="W484">
        <v>57572.12</v>
      </c>
      <c r="X484">
        <v>1</v>
      </c>
      <c r="Y484">
        <v>57572.12</v>
      </c>
    </row>
    <row r="486" spans="1:245" x14ac:dyDescent="0.2">
      <c r="A486">
        <v>4</v>
      </c>
      <c r="B486">
        <v>1</v>
      </c>
      <c r="D486">
        <f>ROW(A497)</f>
        <v>497</v>
      </c>
      <c r="F486" t="s">
        <v>13</v>
      </c>
      <c r="G486" t="s">
        <v>181</v>
      </c>
      <c r="H486" t="s">
        <v>3</v>
      </c>
      <c r="I486">
        <v>0</v>
      </c>
      <c r="K486">
        <v>0</v>
      </c>
      <c r="M486" t="s">
        <v>3</v>
      </c>
      <c r="S486">
        <v>0</v>
      </c>
      <c r="U486" t="s">
        <v>3</v>
      </c>
      <c r="V486">
        <v>0</v>
      </c>
      <c r="AB486" t="s">
        <v>3</v>
      </c>
      <c r="AC486" t="s">
        <v>3</v>
      </c>
      <c r="AD486" t="s">
        <v>3</v>
      </c>
      <c r="AE486" t="s">
        <v>3</v>
      </c>
      <c r="AF486" t="s">
        <v>3</v>
      </c>
      <c r="AG486" t="s">
        <v>3</v>
      </c>
      <c r="AP486" t="s">
        <v>3</v>
      </c>
      <c r="AQ486" t="s">
        <v>3</v>
      </c>
      <c r="AR486" t="s">
        <v>3</v>
      </c>
      <c r="AZ486" t="s">
        <v>3</v>
      </c>
      <c r="BB486" t="s">
        <v>3</v>
      </c>
      <c r="BC486" t="s">
        <v>3</v>
      </c>
      <c r="BD486" t="s">
        <v>3</v>
      </c>
      <c r="BE486" t="s">
        <v>3</v>
      </c>
      <c r="BF486" t="s">
        <v>3</v>
      </c>
      <c r="BG486" t="s">
        <v>3</v>
      </c>
      <c r="BH486" t="s">
        <v>3</v>
      </c>
      <c r="BI486" t="s">
        <v>3</v>
      </c>
      <c r="BJ486" t="s">
        <v>3</v>
      </c>
      <c r="BK486" t="s">
        <v>3</v>
      </c>
      <c r="BL486" t="s">
        <v>3</v>
      </c>
      <c r="BM486" t="s">
        <v>3</v>
      </c>
      <c r="BN486" t="s">
        <v>3</v>
      </c>
      <c r="BO486" t="s">
        <v>3</v>
      </c>
      <c r="BP486" t="s">
        <v>3</v>
      </c>
      <c r="BX486">
        <v>0</v>
      </c>
      <c r="CJ486">
        <v>0</v>
      </c>
    </row>
    <row r="488" spans="1:245" x14ac:dyDescent="0.2">
      <c r="A488">
        <v>52</v>
      </c>
      <c r="B488">
        <f t="shared" ref="B488:G488" si="232">B497</f>
        <v>1</v>
      </c>
      <c r="C488">
        <f t="shared" si="232"/>
        <v>4</v>
      </c>
      <c r="D488">
        <f t="shared" si="232"/>
        <v>486</v>
      </c>
      <c r="E488">
        <f t="shared" si="232"/>
        <v>0</v>
      </c>
      <c r="F488" t="str">
        <f t="shared" si="232"/>
        <v>Новый раздел</v>
      </c>
      <c r="G488" t="str">
        <f t="shared" si="232"/>
        <v>Электрощит ТХ2</v>
      </c>
      <c r="O488">
        <f t="shared" ref="O488:AT488" si="233">O497</f>
        <v>18939.88</v>
      </c>
      <c r="P488">
        <f t="shared" si="233"/>
        <v>0</v>
      </c>
      <c r="Q488">
        <f t="shared" si="233"/>
        <v>1156.04</v>
      </c>
      <c r="R488">
        <f t="shared" si="233"/>
        <v>3.73</v>
      </c>
      <c r="S488">
        <f t="shared" si="233"/>
        <v>17783.84</v>
      </c>
      <c r="T488">
        <f t="shared" si="233"/>
        <v>0</v>
      </c>
      <c r="U488">
        <f t="shared" si="233"/>
        <v>28.632000000000005</v>
      </c>
      <c r="V488">
        <f t="shared" si="233"/>
        <v>0</v>
      </c>
      <c r="W488">
        <f t="shared" si="233"/>
        <v>0</v>
      </c>
      <c r="X488">
        <f t="shared" si="233"/>
        <v>12448.69</v>
      </c>
      <c r="Y488">
        <f t="shared" si="233"/>
        <v>1778.39</v>
      </c>
      <c r="Z488">
        <f t="shared" si="233"/>
        <v>0</v>
      </c>
      <c r="AA488">
        <f t="shared" si="233"/>
        <v>0</v>
      </c>
      <c r="AB488">
        <f t="shared" si="233"/>
        <v>18939.88</v>
      </c>
      <c r="AC488">
        <f t="shared" si="233"/>
        <v>0</v>
      </c>
      <c r="AD488">
        <f t="shared" si="233"/>
        <v>1156.04</v>
      </c>
      <c r="AE488">
        <f t="shared" si="233"/>
        <v>3.73</v>
      </c>
      <c r="AF488">
        <f t="shared" si="233"/>
        <v>17783.84</v>
      </c>
      <c r="AG488">
        <f t="shared" si="233"/>
        <v>0</v>
      </c>
      <c r="AH488">
        <f t="shared" si="233"/>
        <v>28.632000000000005</v>
      </c>
      <c r="AI488">
        <f t="shared" si="233"/>
        <v>0</v>
      </c>
      <c r="AJ488">
        <f t="shared" si="233"/>
        <v>0</v>
      </c>
      <c r="AK488">
        <f t="shared" si="233"/>
        <v>12448.69</v>
      </c>
      <c r="AL488">
        <f t="shared" si="233"/>
        <v>1778.39</v>
      </c>
      <c r="AM488">
        <f t="shared" si="233"/>
        <v>0</v>
      </c>
      <c r="AN488">
        <f t="shared" si="233"/>
        <v>0</v>
      </c>
      <c r="AO488">
        <f t="shared" si="233"/>
        <v>0</v>
      </c>
      <c r="AP488">
        <f t="shared" si="233"/>
        <v>0</v>
      </c>
      <c r="AQ488">
        <f t="shared" si="233"/>
        <v>0</v>
      </c>
      <c r="AR488">
        <f t="shared" si="233"/>
        <v>33170.97</v>
      </c>
      <c r="AS488">
        <f t="shared" si="233"/>
        <v>0</v>
      </c>
      <c r="AT488">
        <f t="shared" si="233"/>
        <v>0</v>
      </c>
      <c r="AU488">
        <f t="shared" ref="AU488:BZ488" si="234">AU497</f>
        <v>33170.97</v>
      </c>
      <c r="AV488">
        <f t="shared" si="234"/>
        <v>0</v>
      </c>
      <c r="AW488">
        <f t="shared" si="234"/>
        <v>0</v>
      </c>
      <c r="AX488">
        <f t="shared" si="234"/>
        <v>0</v>
      </c>
      <c r="AY488">
        <f t="shared" si="234"/>
        <v>0</v>
      </c>
      <c r="AZ488">
        <f t="shared" si="234"/>
        <v>0</v>
      </c>
      <c r="BA488">
        <f t="shared" si="234"/>
        <v>0</v>
      </c>
      <c r="BB488">
        <f t="shared" si="234"/>
        <v>0</v>
      </c>
      <c r="BC488">
        <f t="shared" si="234"/>
        <v>0</v>
      </c>
      <c r="BD488">
        <f t="shared" si="234"/>
        <v>0</v>
      </c>
      <c r="BE488">
        <f t="shared" si="234"/>
        <v>0</v>
      </c>
      <c r="BF488">
        <f t="shared" si="234"/>
        <v>0</v>
      </c>
      <c r="BG488">
        <f t="shared" si="234"/>
        <v>0</v>
      </c>
      <c r="BH488">
        <f t="shared" si="234"/>
        <v>0</v>
      </c>
      <c r="BI488">
        <f t="shared" si="234"/>
        <v>0</v>
      </c>
      <c r="BJ488">
        <f t="shared" si="234"/>
        <v>0</v>
      </c>
      <c r="BK488">
        <f t="shared" si="234"/>
        <v>0</v>
      </c>
      <c r="BL488">
        <f t="shared" si="234"/>
        <v>0</v>
      </c>
      <c r="BM488">
        <f t="shared" si="234"/>
        <v>0</v>
      </c>
      <c r="BN488">
        <f t="shared" si="234"/>
        <v>0</v>
      </c>
      <c r="BO488">
        <f t="shared" si="234"/>
        <v>0</v>
      </c>
      <c r="BP488">
        <f t="shared" si="234"/>
        <v>0</v>
      </c>
      <c r="BQ488">
        <f t="shared" si="234"/>
        <v>0</v>
      </c>
      <c r="BR488">
        <f t="shared" si="234"/>
        <v>0</v>
      </c>
      <c r="BS488">
        <f t="shared" si="234"/>
        <v>0</v>
      </c>
      <c r="BT488">
        <f t="shared" si="234"/>
        <v>0</v>
      </c>
      <c r="BU488">
        <f t="shared" si="234"/>
        <v>0</v>
      </c>
      <c r="BV488">
        <f t="shared" si="234"/>
        <v>0</v>
      </c>
      <c r="BW488">
        <f t="shared" si="234"/>
        <v>0</v>
      </c>
      <c r="BX488">
        <f t="shared" si="234"/>
        <v>0</v>
      </c>
      <c r="BY488">
        <f t="shared" si="234"/>
        <v>0</v>
      </c>
      <c r="BZ488">
        <f t="shared" si="234"/>
        <v>0</v>
      </c>
      <c r="CA488">
        <f t="shared" ref="CA488:DF488" si="235">CA497</f>
        <v>33170.97</v>
      </c>
      <c r="CB488">
        <f t="shared" si="235"/>
        <v>0</v>
      </c>
      <c r="CC488">
        <f t="shared" si="235"/>
        <v>0</v>
      </c>
      <c r="CD488">
        <f t="shared" si="235"/>
        <v>33170.97</v>
      </c>
      <c r="CE488">
        <f t="shared" si="235"/>
        <v>0</v>
      </c>
      <c r="CF488">
        <f t="shared" si="235"/>
        <v>0</v>
      </c>
      <c r="CG488">
        <f t="shared" si="235"/>
        <v>0</v>
      </c>
      <c r="CH488">
        <f t="shared" si="235"/>
        <v>0</v>
      </c>
      <c r="CI488">
        <f t="shared" si="235"/>
        <v>0</v>
      </c>
      <c r="CJ488">
        <f t="shared" si="235"/>
        <v>0</v>
      </c>
      <c r="CK488">
        <f t="shared" si="235"/>
        <v>0</v>
      </c>
      <c r="CL488">
        <f t="shared" si="235"/>
        <v>0</v>
      </c>
      <c r="CM488">
        <f t="shared" si="235"/>
        <v>0</v>
      </c>
      <c r="CN488">
        <f t="shared" si="235"/>
        <v>0</v>
      </c>
      <c r="CO488">
        <f t="shared" si="235"/>
        <v>0</v>
      </c>
      <c r="CP488">
        <f t="shared" si="235"/>
        <v>0</v>
      </c>
      <c r="CQ488">
        <f t="shared" si="235"/>
        <v>0</v>
      </c>
      <c r="CR488">
        <f t="shared" si="235"/>
        <v>0</v>
      </c>
      <c r="CS488">
        <f t="shared" si="235"/>
        <v>0</v>
      </c>
      <c r="CT488">
        <f t="shared" si="235"/>
        <v>0</v>
      </c>
      <c r="CU488">
        <f t="shared" si="235"/>
        <v>0</v>
      </c>
      <c r="CV488">
        <f t="shared" si="235"/>
        <v>0</v>
      </c>
      <c r="CW488">
        <f t="shared" si="235"/>
        <v>0</v>
      </c>
      <c r="CX488">
        <f t="shared" si="235"/>
        <v>0</v>
      </c>
      <c r="CY488">
        <f t="shared" si="235"/>
        <v>0</v>
      </c>
      <c r="CZ488">
        <f t="shared" si="235"/>
        <v>0</v>
      </c>
      <c r="DA488">
        <f t="shared" si="235"/>
        <v>0</v>
      </c>
      <c r="DB488">
        <f t="shared" si="235"/>
        <v>0</v>
      </c>
      <c r="DC488">
        <f t="shared" si="235"/>
        <v>0</v>
      </c>
      <c r="DD488">
        <f t="shared" si="235"/>
        <v>0</v>
      </c>
      <c r="DE488">
        <f t="shared" si="235"/>
        <v>0</v>
      </c>
      <c r="DF488">
        <f t="shared" si="235"/>
        <v>0</v>
      </c>
      <c r="DG488">
        <f t="shared" ref="DG488:EL488" si="236">DG497</f>
        <v>0</v>
      </c>
      <c r="DH488">
        <f t="shared" si="236"/>
        <v>0</v>
      </c>
      <c r="DI488">
        <f t="shared" si="236"/>
        <v>0</v>
      </c>
      <c r="DJ488">
        <f t="shared" si="236"/>
        <v>0</v>
      </c>
      <c r="DK488">
        <f t="shared" si="236"/>
        <v>0</v>
      </c>
      <c r="DL488">
        <f t="shared" si="236"/>
        <v>0</v>
      </c>
      <c r="DM488">
        <f t="shared" si="236"/>
        <v>0</v>
      </c>
      <c r="DN488">
        <f t="shared" si="236"/>
        <v>0</v>
      </c>
      <c r="DO488">
        <f t="shared" si="236"/>
        <v>0</v>
      </c>
      <c r="DP488">
        <f t="shared" si="236"/>
        <v>0</v>
      </c>
      <c r="DQ488">
        <f t="shared" si="236"/>
        <v>0</v>
      </c>
      <c r="DR488">
        <f t="shared" si="236"/>
        <v>0</v>
      </c>
      <c r="DS488">
        <f t="shared" si="236"/>
        <v>0</v>
      </c>
      <c r="DT488">
        <f t="shared" si="236"/>
        <v>0</v>
      </c>
      <c r="DU488">
        <f t="shared" si="236"/>
        <v>0</v>
      </c>
      <c r="DV488">
        <f t="shared" si="236"/>
        <v>0</v>
      </c>
      <c r="DW488">
        <f t="shared" si="236"/>
        <v>0</v>
      </c>
      <c r="DX488">
        <f t="shared" si="236"/>
        <v>0</v>
      </c>
      <c r="DY488">
        <f t="shared" si="236"/>
        <v>0</v>
      </c>
      <c r="DZ488">
        <f t="shared" si="236"/>
        <v>0</v>
      </c>
      <c r="EA488">
        <f t="shared" si="236"/>
        <v>0</v>
      </c>
      <c r="EB488">
        <f t="shared" si="236"/>
        <v>0</v>
      </c>
      <c r="EC488">
        <f t="shared" si="236"/>
        <v>0</v>
      </c>
      <c r="ED488">
        <f t="shared" si="236"/>
        <v>0</v>
      </c>
      <c r="EE488">
        <f t="shared" si="236"/>
        <v>0</v>
      </c>
      <c r="EF488">
        <f t="shared" si="236"/>
        <v>0</v>
      </c>
      <c r="EG488">
        <f t="shared" si="236"/>
        <v>0</v>
      </c>
      <c r="EH488">
        <f t="shared" si="236"/>
        <v>0</v>
      </c>
      <c r="EI488">
        <f t="shared" si="236"/>
        <v>0</v>
      </c>
      <c r="EJ488">
        <f t="shared" si="236"/>
        <v>0</v>
      </c>
      <c r="EK488">
        <f t="shared" si="236"/>
        <v>0</v>
      </c>
      <c r="EL488">
        <f t="shared" si="236"/>
        <v>0</v>
      </c>
      <c r="EM488">
        <f t="shared" ref="EM488:FR488" si="237">EM497</f>
        <v>0</v>
      </c>
      <c r="EN488">
        <f t="shared" si="237"/>
        <v>0</v>
      </c>
      <c r="EO488">
        <f t="shared" si="237"/>
        <v>0</v>
      </c>
      <c r="EP488">
        <f t="shared" si="237"/>
        <v>0</v>
      </c>
      <c r="EQ488">
        <f t="shared" si="237"/>
        <v>0</v>
      </c>
      <c r="ER488">
        <f t="shared" si="237"/>
        <v>0</v>
      </c>
      <c r="ES488">
        <f t="shared" si="237"/>
        <v>0</v>
      </c>
      <c r="ET488">
        <f t="shared" si="237"/>
        <v>0</v>
      </c>
      <c r="EU488">
        <f t="shared" si="237"/>
        <v>0</v>
      </c>
      <c r="EV488">
        <f t="shared" si="237"/>
        <v>0</v>
      </c>
      <c r="EW488">
        <f t="shared" si="237"/>
        <v>0</v>
      </c>
      <c r="EX488">
        <f t="shared" si="237"/>
        <v>0</v>
      </c>
      <c r="EY488">
        <f t="shared" si="237"/>
        <v>0</v>
      </c>
      <c r="EZ488">
        <f t="shared" si="237"/>
        <v>0</v>
      </c>
      <c r="FA488">
        <f t="shared" si="237"/>
        <v>0</v>
      </c>
      <c r="FB488">
        <f t="shared" si="237"/>
        <v>0</v>
      </c>
      <c r="FC488">
        <f t="shared" si="237"/>
        <v>0</v>
      </c>
      <c r="FD488">
        <f t="shared" si="237"/>
        <v>0</v>
      </c>
      <c r="FE488">
        <f t="shared" si="237"/>
        <v>0</v>
      </c>
      <c r="FF488">
        <f t="shared" si="237"/>
        <v>0</v>
      </c>
      <c r="FG488">
        <f t="shared" si="237"/>
        <v>0</v>
      </c>
      <c r="FH488">
        <f t="shared" si="237"/>
        <v>0</v>
      </c>
      <c r="FI488">
        <f t="shared" si="237"/>
        <v>0</v>
      </c>
      <c r="FJ488">
        <f t="shared" si="237"/>
        <v>0</v>
      </c>
      <c r="FK488">
        <f t="shared" si="237"/>
        <v>0</v>
      </c>
      <c r="FL488">
        <f t="shared" si="237"/>
        <v>0</v>
      </c>
      <c r="FM488">
        <f t="shared" si="237"/>
        <v>0</v>
      </c>
      <c r="FN488">
        <f t="shared" si="237"/>
        <v>0</v>
      </c>
      <c r="FO488">
        <f t="shared" si="237"/>
        <v>0</v>
      </c>
      <c r="FP488">
        <f t="shared" si="237"/>
        <v>0</v>
      </c>
      <c r="FQ488">
        <f t="shared" si="237"/>
        <v>0</v>
      </c>
      <c r="FR488">
        <f t="shared" si="237"/>
        <v>0</v>
      </c>
      <c r="FS488">
        <f t="shared" ref="FS488:GX488" si="238">FS497</f>
        <v>0</v>
      </c>
      <c r="FT488">
        <f t="shared" si="238"/>
        <v>0</v>
      </c>
      <c r="FU488">
        <f t="shared" si="238"/>
        <v>0</v>
      </c>
      <c r="FV488">
        <f t="shared" si="238"/>
        <v>0</v>
      </c>
      <c r="FW488">
        <f t="shared" si="238"/>
        <v>0</v>
      </c>
      <c r="FX488">
        <f t="shared" si="238"/>
        <v>0</v>
      </c>
      <c r="FY488">
        <f t="shared" si="238"/>
        <v>0</v>
      </c>
      <c r="FZ488">
        <f t="shared" si="238"/>
        <v>0</v>
      </c>
      <c r="GA488">
        <f t="shared" si="238"/>
        <v>0</v>
      </c>
      <c r="GB488">
        <f t="shared" si="238"/>
        <v>0</v>
      </c>
      <c r="GC488">
        <f t="shared" si="238"/>
        <v>0</v>
      </c>
      <c r="GD488">
        <f t="shared" si="238"/>
        <v>0</v>
      </c>
      <c r="GE488">
        <f t="shared" si="238"/>
        <v>0</v>
      </c>
      <c r="GF488">
        <f t="shared" si="238"/>
        <v>0</v>
      </c>
      <c r="GG488">
        <f t="shared" si="238"/>
        <v>0</v>
      </c>
      <c r="GH488">
        <f t="shared" si="238"/>
        <v>0</v>
      </c>
      <c r="GI488">
        <f t="shared" si="238"/>
        <v>0</v>
      </c>
      <c r="GJ488">
        <f t="shared" si="238"/>
        <v>0</v>
      </c>
      <c r="GK488">
        <f t="shared" si="238"/>
        <v>0</v>
      </c>
      <c r="GL488">
        <f t="shared" si="238"/>
        <v>0</v>
      </c>
      <c r="GM488">
        <f t="shared" si="238"/>
        <v>0</v>
      </c>
      <c r="GN488">
        <f t="shared" si="238"/>
        <v>0</v>
      </c>
      <c r="GO488">
        <f t="shared" si="238"/>
        <v>0</v>
      </c>
      <c r="GP488">
        <f t="shared" si="238"/>
        <v>0</v>
      </c>
      <c r="GQ488">
        <f t="shared" si="238"/>
        <v>0</v>
      </c>
      <c r="GR488">
        <f t="shared" si="238"/>
        <v>0</v>
      </c>
      <c r="GS488">
        <f t="shared" si="238"/>
        <v>0</v>
      </c>
      <c r="GT488">
        <f t="shared" si="238"/>
        <v>0</v>
      </c>
      <c r="GU488">
        <f t="shared" si="238"/>
        <v>0</v>
      </c>
      <c r="GV488">
        <f t="shared" si="238"/>
        <v>0</v>
      </c>
      <c r="GW488">
        <f t="shared" si="238"/>
        <v>0</v>
      </c>
      <c r="GX488">
        <f t="shared" si="238"/>
        <v>0</v>
      </c>
    </row>
    <row r="490" spans="1:245" x14ac:dyDescent="0.2">
      <c r="A490">
        <v>17</v>
      </c>
      <c r="B490">
        <v>1</v>
      </c>
      <c r="C490">
        <f>ROW(SmtRes!A121)</f>
        <v>121</v>
      </c>
      <c r="D490">
        <f>ROW(EtalonRes!A121)</f>
        <v>121</v>
      </c>
      <c r="E490" t="s">
        <v>182</v>
      </c>
      <c r="F490" t="s">
        <v>169</v>
      </c>
      <c r="G490" t="s">
        <v>170</v>
      </c>
      <c r="H490" t="s">
        <v>52</v>
      </c>
      <c r="I490">
        <v>14</v>
      </c>
      <c r="J490">
        <v>0</v>
      </c>
      <c r="K490">
        <v>14</v>
      </c>
      <c r="O490">
        <f t="shared" ref="O490:O495" si="239">ROUND(CP490,2)</f>
        <v>2857.68</v>
      </c>
      <c r="P490">
        <f t="shared" ref="P490:P495" si="240">ROUND(CQ490*I490,2)</f>
        <v>0</v>
      </c>
      <c r="Q490">
        <f t="shared" ref="Q490:Q495" si="241">ROUND(CR490*I490,2)</f>
        <v>179.42</v>
      </c>
      <c r="R490">
        <f t="shared" ref="R490:R495" si="242">ROUND(CS490*I490,2)</f>
        <v>0.56000000000000005</v>
      </c>
      <c r="S490">
        <f t="shared" ref="S490:S495" si="243">ROUND(CT490*I490,2)</f>
        <v>2678.26</v>
      </c>
      <c r="T490">
        <f t="shared" ref="T490:T495" si="244">ROUND(CU490*I490,2)</f>
        <v>0</v>
      </c>
      <c r="U490">
        <f t="shared" ref="U490:U495" si="245">CV490*I490</f>
        <v>4.3120000000000012</v>
      </c>
      <c r="V490">
        <f t="shared" ref="V490:V495" si="246">CW490*I490</f>
        <v>0</v>
      </c>
      <c r="W490">
        <f t="shared" ref="W490:W495" si="247">ROUND(CX490*I490,2)</f>
        <v>0</v>
      </c>
      <c r="X490">
        <f t="shared" ref="X490:Y495" si="248">ROUND(CY490,2)</f>
        <v>1874.78</v>
      </c>
      <c r="Y490">
        <f t="shared" si="248"/>
        <v>267.83</v>
      </c>
      <c r="AA490">
        <v>35364244</v>
      </c>
      <c r="AB490">
        <f t="shared" ref="AB490:AB495" si="249">ROUND((AC490+AD490+AF490),6)</f>
        <v>204.12</v>
      </c>
      <c r="AC490">
        <f>ROUND(((ES490*0)),6)</f>
        <v>0</v>
      </c>
      <c r="AD490">
        <f>ROUND(((((ET490*0.2))-((EU490*0.2)))+AE490),6)</f>
        <v>12.816000000000001</v>
      </c>
      <c r="AE490">
        <f>ROUND(((EU490*0.2)),6)</f>
        <v>0.04</v>
      </c>
      <c r="AF490">
        <f>ROUND(((EV490*0.2)),6)</f>
        <v>191.304</v>
      </c>
      <c r="AG490">
        <f t="shared" ref="AG490:AG495" si="250">ROUND((AP490),6)</f>
        <v>0</v>
      </c>
      <c r="AH490">
        <f>((EW490*0.2))</f>
        <v>0.30800000000000005</v>
      </c>
      <c r="AI490">
        <f>((EX490*0.2))</f>
        <v>0</v>
      </c>
      <c r="AJ490">
        <f t="shared" ref="AJ490:AJ495" si="251">(AS490)</f>
        <v>0</v>
      </c>
      <c r="AK490">
        <v>1407.04</v>
      </c>
      <c r="AL490">
        <v>386.44</v>
      </c>
      <c r="AM490">
        <v>64.08</v>
      </c>
      <c r="AN490">
        <v>0.2</v>
      </c>
      <c r="AO490">
        <v>956.52</v>
      </c>
      <c r="AP490">
        <v>0</v>
      </c>
      <c r="AQ490">
        <v>1.54</v>
      </c>
      <c r="AR490">
        <v>0</v>
      </c>
      <c r="AS490">
        <v>0</v>
      </c>
      <c r="AT490">
        <v>70</v>
      </c>
      <c r="AU490">
        <v>10</v>
      </c>
      <c r="AV490">
        <v>1</v>
      </c>
      <c r="AW490">
        <v>1</v>
      </c>
      <c r="AZ490">
        <v>1</v>
      </c>
      <c r="BA490">
        <v>1</v>
      </c>
      <c r="BB490">
        <v>1</v>
      </c>
      <c r="BC490">
        <v>1</v>
      </c>
      <c r="BD490" t="s">
        <v>3</v>
      </c>
      <c r="BE490" t="s">
        <v>3</v>
      </c>
      <c r="BF490" t="s">
        <v>3</v>
      </c>
      <c r="BG490" t="s">
        <v>3</v>
      </c>
      <c r="BH490">
        <v>0</v>
      </c>
      <c r="BI490">
        <v>4</v>
      </c>
      <c r="BJ490" t="s">
        <v>171</v>
      </c>
      <c r="BM490">
        <v>0</v>
      </c>
      <c r="BN490">
        <v>0</v>
      </c>
      <c r="BO490" t="s">
        <v>3</v>
      </c>
      <c r="BP490">
        <v>0</v>
      </c>
      <c r="BQ490">
        <v>1</v>
      </c>
      <c r="BR490">
        <v>0</v>
      </c>
      <c r="BS490">
        <v>1</v>
      </c>
      <c r="BT490">
        <v>1</v>
      </c>
      <c r="BU490">
        <v>1</v>
      </c>
      <c r="BV490">
        <v>1</v>
      </c>
      <c r="BW490">
        <v>1</v>
      </c>
      <c r="BX490">
        <v>1</v>
      </c>
      <c r="BY490" t="s">
        <v>3</v>
      </c>
      <c r="BZ490">
        <v>70</v>
      </c>
      <c r="CA490">
        <v>10</v>
      </c>
      <c r="CB490" t="s">
        <v>3</v>
      </c>
      <c r="CE490">
        <v>0</v>
      </c>
      <c r="CF490">
        <v>0</v>
      </c>
      <c r="CG490">
        <v>0</v>
      </c>
      <c r="CM490">
        <v>0</v>
      </c>
      <c r="CN490" t="s">
        <v>1130</v>
      </c>
      <c r="CO490">
        <v>0</v>
      </c>
      <c r="CP490">
        <f t="shared" ref="CP490:CP495" si="252">(P490+Q490+S490)</f>
        <v>2857.6800000000003</v>
      </c>
      <c r="CQ490">
        <f t="shared" ref="CQ490:CQ495" si="253">(AC490*BC490*AW490)</f>
        <v>0</v>
      </c>
      <c r="CR490">
        <f>(((((ET490*0.2))*BB490-((EU490*0.2))*BS490)+AE490*BS490)*AV490)</f>
        <v>12.816000000000001</v>
      </c>
      <c r="CS490">
        <f t="shared" ref="CS490:CS495" si="254">(AE490*BS490*AV490)</f>
        <v>0.04</v>
      </c>
      <c r="CT490">
        <f t="shared" ref="CT490:CT495" si="255">(AF490*BA490*AV490)</f>
        <v>191.304</v>
      </c>
      <c r="CU490">
        <f t="shared" ref="CU490:CU495" si="256">AG490</f>
        <v>0</v>
      </c>
      <c r="CV490">
        <f t="shared" ref="CV490:CV495" si="257">(AH490*AV490)</f>
        <v>0.30800000000000005</v>
      </c>
      <c r="CW490">
        <f t="shared" ref="CW490:CX495" si="258">AI490</f>
        <v>0</v>
      </c>
      <c r="CX490">
        <f t="shared" si="258"/>
        <v>0</v>
      </c>
      <c r="CY490">
        <f t="shared" ref="CY490:CY495" si="259">((S490*BZ490)/100)</f>
        <v>1874.7820000000002</v>
      </c>
      <c r="CZ490">
        <f t="shared" ref="CZ490:CZ495" si="260">((S490*CA490)/100)</f>
        <v>267.82600000000002</v>
      </c>
      <c r="DB490">
        <v>7</v>
      </c>
      <c r="DC490" t="s">
        <v>3</v>
      </c>
      <c r="DD490" t="s">
        <v>54</v>
      </c>
      <c r="DE490" t="s">
        <v>55</v>
      </c>
      <c r="DF490" t="s">
        <v>55</v>
      </c>
      <c r="DG490" t="s">
        <v>55</v>
      </c>
      <c r="DH490" t="s">
        <v>3</v>
      </c>
      <c r="DI490" t="s">
        <v>55</v>
      </c>
      <c r="DJ490" t="s">
        <v>55</v>
      </c>
      <c r="DK490" t="s">
        <v>3</v>
      </c>
      <c r="DL490" t="s">
        <v>3</v>
      </c>
      <c r="DM490" t="s">
        <v>3</v>
      </c>
      <c r="DN490">
        <v>0</v>
      </c>
      <c r="DO490">
        <v>0</v>
      </c>
      <c r="DP490">
        <v>1</v>
      </c>
      <c r="DQ490">
        <v>1</v>
      </c>
      <c r="DU490">
        <v>1010</v>
      </c>
      <c r="DV490" t="s">
        <v>52</v>
      </c>
      <c r="DW490" t="s">
        <v>52</v>
      </c>
      <c r="DX490">
        <v>1</v>
      </c>
      <c r="DZ490" t="s">
        <v>3</v>
      </c>
      <c r="EA490" t="s">
        <v>3</v>
      </c>
      <c r="EB490" t="s">
        <v>3</v>
      </c>
      <c r="EC490" t="s">
        <v>3</v>
      </c>
      <c r="EE490">
        <v>35096056</v>
      </c>
      <c r="EF490">
        <v>1</v>
      </c>
      <c r="EG490" t="s">
        <v>20</v>
      </c>
      <c r="EH490">
        <v>0</v>
      </c>
      <c r="EI490" t="s">
        <v>3</v>
      </c>
      <c r="EJ490">
        <v>4</v>
      </c>
      <c r="EK490">
        <v>0</v>
      </c>
      <c r="EL490" t="s">
        <v>21</v>
      </c>
      <c r="EM490" t="s">
        <v>22</v>
      </c>
      <c r="EO490" t="s">
        <v>56</v>
      </c>
      <c r="EQ490">
        <v>0</v>
      </c>
      <c r="ER490">
        <v>1407.04</v>
      </c>
      <c r="ES490">
        <v>386.44</v>
      </c>
      <c r="ET490">
        <v>64.08</v>
      </c>
      <c r="EU490">
        <v>0.2</v>
      </c>
      <c r="EV490">
        <v>956.52</v>
      </c>
      <c r="EW490">
        <v>1.54</v>
      </c>
      <c r="EX490">
        <v>0</v>
      </c>
      <c r="EY490">
        <v>0</v>
      </c>
      <c r="FQ490">
        <v>0</v>
      </c>
      <c r="FR490">
        <v>0</v>
      </c>
      <c r="FS490">
        <v>0</v>
      </c>
      <c r="FX490">
        <v>70</v>
      </c>
      <c r="FY490">
        <v>10</v>
      </c>
      <c r="GA490" t="s">
        <v>3</v>
      </c>
      <c r="GD490">
        <v>0</v>
      </c>
      <c r="GF490">
        <v>-1796291087</v>
      </c>
      <c r="GG490">
        <v>2</v>
      </c>
      <c r="GH490">
        <v>1</v>
      </c>
      <c r="GI490">
        <v>-2</v>
      </c>
      <c r="GJ490">
        <v>0</v>
      </c>
      <c r="GK490">
        <f>ROUND(R490*(R12)/100,2)</f>
        <v>0.6</v>
      </c>
      <c r="GL490">
        <f t="shared" ref="GL490:GL495" si="261">ROUND(IF(AND(BH490=3,BI490=3,FS490&lt;&gt;0),P490,0),2)</f>
        <v>0</v>
      </c>
      <c r="GM490">
        <f t="shared" ref="GM490:GM495" si="262">ROUND(O490+X490+Y490+GK490,2)+GX490</f>
        <v>5000.8900000000003</v>
      </c>
      <c r="GN490">
        <f t="shared" ref="GN490:GN495" si="263">IF(OR(BI490=0,BI490=1),GM490-GX490,0)</f>
        <v>0</v>
      </c>
      <c r="GO490">
        <f t="shared" ref="GO490:GO495" si="264">IF(BI490=2,GM490-GX490,0)</f>
        <v>0</v>
      </c>
      <c r="GP490">
        <f t="shared" ref="GP490:GP495" si="265">IF(BI490=4,GM490-GX490,0)</f>
        <v>5000.8900000000003</v>
      </c>
      <c r="GR490">
        <v>0</v>
      </c>
      <c r="GS490">
        <v>3</v>
      </c>
      <c r="GT490">
        <v>0</v>
      </c>
      <c r="GU490" t="s">
        <v>3</v>
      </c>
      <c r="GV490">
        <f t="shared" ref="GV490:GV495" si="266">ROUND((GT490),6)</f>
        <v>0</v>
      </c>
      <c r="GW490">
        <v>1</v>
      </c>
      <c r="GX490">
        <f t="shared" ref="GX490:GX495" si="267">ROUND(HC490*I490,2)</f>
        <v>0</v>
      </c>
      <c r="HA490">
        <v>0</v>
      </c>
      <c r="HB490">
        <v>0</v>
      </c>
      <c r="HC490">
        <f t="shared" ref="HC490:HC495" si="268">GV490*GW490</f>
        <v>0</v>
      </c>
      <c r="HE490" t="s">
        <v>3</v>
      </c>
      <c r="HF490" t="s">
        <v>3</v>
      </c>
      <c r="HM490" t="s">
        <v>3</v>
      </c>
      <c r="HN490" t="s">
        <v>3</v>
      </c>
      <c r="HO490" t="s">
        <v>3</v>
      </c>
      <c r="HP490" t="s">
        <v>3</v>
      </c>
      <c r="HQ490" t="s">
        <v>3</v>
      </c>
      <c r="HS490">
        <v>0</v>
      </c>
      <c r="IK490">
        <v>0</v>
      </c>
    </row>
    <row r="491" spans="1:245" x14ac:dyDescent="0.2">
      <c r="A491">
        <v>17</v>
      </c>
      <c r="B491">
        <v>1</v>
      </c>
      <c r="C491">
        <f>ROW(SmtRes!A126)</f>
        <v>126</v>
      </c>
      <c r="D491">
        <f>ROW(EtalonRes!A126)</f>
        <v>126</v>
      </c>
      <c r="E491" t="s">
        <v>183</v>
      </c>
      <c r="F491" t="s">
        <v>122</v>
      </c>
      <c r="G491" t="s">
        <v>123</v>
      </c>
      <c r="H491" t="s">
        <v>52</v>
      </c>
      <c r="I491">
        <v>1</v>
      </c>
      <c r="J491">
        <v>0</v>
      </c>
      <c r="K491">
        <v>1</v>
      </c>
      <c r="O491">
        <f t="shared" si="239"/>
        <v>298.97000000000003</v>
      </c>
      <c r="P491">
        <f t="shared" si="240"/>
        <v>0</v>
      </c>
      <c r="Q491">
        <f t="shared" si="241"/>
        <v>13.25</v>
      </c>
      <c r="R491">
        <f t="shared" si="242"/>
        <v>0.06</v>
      </c>
      <c r="S491">
        <f t="shared" si="243"/>
        <v>285.72000000000003</v>
      </c>
      <c r="T491">
        <f t="shared" si="244"/>
        <v>0</v>
      </c>
      <c r="U491">
        <f t="shared" si="245"/>
        <v>0.45999999999999996</v>
      </c>
      <c r="V491">
        <f t="shared" si="246"/>
        <v>0</v>
      </c>
      <c r="W491">
        <f t="shared" si="247"/>
        <v>0</v>
      </c>
      <c r="X491">
        <f t="shared" si="248"/>
        <v>200</v>
      </c>
      <c r="Y491">
        <f t="shared" si="248"/>
        <v>28.57</v>
      </c>
      <c r="AA491">
        <v>35364244</v>
      </c>
      <c r="AB491">
        <f t="shared" si="249"/>
        <v>298.96600000000001</v>
      </c>
      <c r="AC491">
        <f>ROUND(((ES491*0)),6)</f>
        <v>0</v>
      </c>
      <c r="AD491">
        <f>ROUND(((((ET491*0.2))-((EU491*0.2)))+AE491),6)</f>
        <v>13.25</v>
      </c>
      <c r="AE491">
        <f>ROUND(((EU491*0.2)),6)</f>
        <v>6.2E-2</v>
      </c>
      <c r="AF491">
        <f>ROUND(((EV491*0.2)),6)</f>
        <v>285.71600000000001</v>
      </c>
      <c r="AG491">
        <f t="shared" si="250"/>
        <v>0</v>
      </c>
      <c r="AH491">
        <f>((EW491*0.2))</f>
        <v>0.45999999999999996</v>
      </c>
      <c r="AI491">
        <f>((EX491*0.2))</f>
        <v>0</v>
      </c>
      <c r="AJ491">
        <f t="shared" si="251"/>
        <v>0</v>
      </c>
      <c r="AK491">
        <v>3700.99</v>
      </c>
      <c r="AL491">
        <v>2206.16</v>
      </c>
      <c r="AM491">
        <v>66.25</v>
      </c>
      <c r="AN491">
        <v>0.31</v>
      </c>
      <c r="AO491">
        <v>1428.58</v>
      </c>
      <c r="AP491">
        <v>0</v>
      </c>
      <c r="AQ491">
        <v>2.2999999999999998</v>
      </c>
      <c r="AR491">
        <v>0</v>
      </c>
      <c r="AS491">
        <v>0</v>
      </c>
      <c r="AT491">
        <v>70</v>
      </c>
      <c r="AU491">
        <v>10</v>
      </c>
      <c r="AV491">
        <v>1</v>
      </c>
      <c r="AW491">
        <v>1</v>
      </c>
      <c r="AZ491">
        <v>1</v>
      </c>
      <c r="BA491">
        <v>1</v>
      </c>
      <c r="BB491">
        <v>1</v>
      </c>
      <c r="BC491">
        <v>1</v>
      </c>
      <c r="BD491" t="s">
        <v>3</v>
      </c>
      <c r="BE491" t="s">
        <v>3</v>
      </c>
      <c r="BF491" t="s">
        <v>3</v>
      </c>
      <c r="BG491" t="s">
        <v>3</v>
      </c>
      <c r="BH491">
        <v>0</v>
      </c>
      <c r="BI491">
        <v>4</v>
      </c>
      <c r="BJ491" t="s">
        <v>124</v>
      </c>
      <c r="BM491">
        <v>0</v>
      </c>
      <c r="BN491">
        <v>0</v>
      </c>
      <c r="BO491" t="s">
        <v>3</v>
      </c>
      <c r="BP491">
        <v>0</v>
      </c>
      <c r="BQ491">
        <v>1</v>
      </c>
      <c r="BR491">
        <v>0</v>
      </c>
      <c r="BS491">
        <v>1</v>
      </c>
      <c r="BT491">
        <v>1</v>
      </c>
      <c r="BU491">
        <v>1</v>
      </c>
      <c r="BV491">
        <v>1</v>
      </c>
      <c r="BW491">
        <v>1</v>
      </c>
      <c r="BX491">
        <v>1</v>
      </c>
      <c r="BY491" t="s">
        <v>3</v>
      </c>
      <c r="BZ491">
        <v>70</v>
      </c>
      <c r="CA491">
        <v>10</v>
      </c>
      <c r="CB491" t="s">
        <v>3</v>
      </c>
      <c r="CE491">
        <v>0</v>
      </c>
      <c r="CF491">
        <v>0</v>
      </c>
      <c r="CG491">
        <v>0</v>
      </c>
      <c r="CM491">
        <v>0</v>
      </c>
      <c r="CN491" t="s">
        <v>1130</v>
      </c>
      <c r="CO491">
        <v>0</v>
      </c>
      <c r="CP491">
        <f t="shared" si="252"/>
        <v>298.97000000000003</v>
      </c>
      <c r="CQ491">
        <f t="shared" si="253"/>
        <v>0</v>
      </c>
      <c r="CR491">
        <f>(((((ET491*0.2))*BB491-((EU491*0.2))*BS491)+AE491*BS491)*AV491)</f>
        <v>13.25</v>
      </c>
      <c r="CS491">
        <f t="shared" si="254"/>
        <v>6.2E-2</v>
      </c>
      <c r="CT491">
        <f t="shared" si="255"/>
        <v>285.71600000000001</v>
      </c>
      <c r="CU491">
        <f t="shared" si="256"/>
        <v>0</v>
      </c>
      <c r="CV491">
        <f t="shared" si="257"/>
        <v>0.45999999999999996</v>
      </c>
      <c r="CW491">
        <f t="shared" si="258"/>
        <v>0</v>
      </c>
      <c r="CX491">
        <f t="shared" si="258"/>
        <v>0</v>
      </c>
      <c r="CY491">
        <f t="shared" si="259"/>
        <v>200.00400000000002</v>
      </c>
      <c r="CZ491">
        <f t="shared" si="260"/>
        <v>28.572000000000003</v>
      </c>
      <c r="DB491">
        <v>8</v>
      </c>
      <c r="DC491" t="s">
        <v>3</v>
      </c>
      <c r="DD491" t="s">
        <v>54</v>
      </c>
      <c r="DE491" t="s">
        <v>55</v>
      </c>
      <c r="DF491" t="s">
        <v>55</v>
      </c>
      <c r="DG491" t="s">
        <v>55</v>
      </c>
      <c r="DH491" t="s">
        <v>3</v>
      </c>
      <c r="DI491" t="s">
        <v>55</v>
      </c>
      <c r="DJ491" t="s">
        <v>55</v>
      </c>
      <c r="DK491" t="s">
        <v>3</v>
      </c>
      <c r="DL491" t="s">
        <v>3</v>
      </c>
      <c r="DM491" t="s">
        <v>3</v>
      </c>
      <c r="DN491">
        <v>0</v>
      </c>
      <c r="DO491">
        <v>0</v>
      </c>
      <c r="DP491">
        <v>1</v>
      </c>
      <c r="DQ491">
        <v>1</v>
      </c>
      <c r="DU491">
        <v>1010</v>
      </c>
      <c r="DV491" t="s">
        <v>52</v>
      </c>
      <c r="DW491" t="s">
        <v>52</v>
      </c>
      <c r="DX491">
        <v>1</v>
      </c>
      <c r="DZ491" t="s">
        <v>3</v>
      </c>
      <c r="EA491" t="s">
        <v>3</v>
      </c>
      <c r="EB491" t="s">
        <v>3</v>
      </c>
      <c r="EC491" t="s">
        <v>3</v>
      </c>
      <c r="EE491">
        <v>35096056</v>
      </c>
      <c r="EF491">
        <v>1</v>
      </c>
      <c r="EG491" t="s">
        <v>20</v>
      </c>
      <c r="EH491">
        <v>0</v>
      </c>
      <c r="EI491" t="s">
        <v>3</v>
      </c>
      <c r="EJ491">
        <v>4</v>
      </c>
      <c r="EK491">
        <v>0</v>
      </c>
      <c r="EL491" t="s">
        <v>21</v>
      </c>
      <c r="EM491" t="s">
        <v>22</v>
      </c>
      <c r="EO491" t="s">
        <v>56</v>
      </c>
      <c r="EQ491">
        <v>0</v>
      </c>
      <c r="ER491">
        <v>3700.99</v>
      </c>
      <c r="ES491">
        <v>2206.16</v>
      </c>
      <c r="ET491">
        <v>66.25</v>
      </c>
      <c r="EU491">
        <v>0.31</v>
      </c>
      <c r="EV491">
        <v>1428.58</v>
      </c>
      <c r="EW491">
        <v>2.2999999999999998</v>
      </c>
      <c r="EX491">
        <v>0</v>
      </c>
      <c r="EY491">
        <v>0</v>
      </c>
      <c r="FQ491">
        <v>0</v>
      </c>
      <c r="FR491">
        <v>0</v>
      </c>
      <c r="FS491">
        <v>0</v>
      </c>
      <c r="FX491">
        <v>70</v>
      </c>
      <c r="FY491">
        <v>10</v>
      </c>
      <c r="GA491" t="s">
        <v>3</v>
      </c>
      <c r="GD491">
        <v>0</v>
      </c>
      <c r="GF491">
        <v>845110403</v>
      </c>
      <c r="GG491">
        <v>2</v>
      </c>
      <c r="GH491">
        <v>1</v>
      </c>
      <c r="GI491">
        <v>-2</v>
      </c>
      <c r="GJ491">
        <v>0</v>
      </c>
      <c r="GK491">
        <f>ROUND(R491*(R12)/100,2)</f>
        <v>0.06</v>
      </c>
      <c r="GL491">
        <f t="shared" si="261"/>
        <v>0</v>
      </c>
      <c r="GM491">
        <f t="shared" si="262"/>
        <v>527.6</v>
      </c>
      <c r="GN491">
        <f t="shared" si="263"/>
        <v>0</v>
      </c>
      <c r="GO491">
        <f t="shared" si="264"/>
        <v>0</v>
      </c>
      <c r="GP491">
        <f t="shared" si="265"/>
        <v>527.6</v>
      </c>
      <c r="GR491">
        <v>0</v>
      </c>
      <c r="GS491">
        <v>3</v>
      </c>
      <c r="GT491">
        <v>0</v>
      </c>
      <c r="GU491" t="s">
        <v>3</v>
      </c>
      <c r="GV491">
        <f t="shared" si="266"/>
        <v>0</v>
      </c>
      <c r="GW491">
        <v>1</v>
      </c>
      <c r="GX491">
        <f t="shared" si="267"/>
        <v>0</v>
      </c>
      <c r="HA491">
        <v>0</v>
      </c>
      <c r="HB491">
        <v>0</v>
      </c>
      <c r="HC491">
        <f t="shared" si="268"/>
        <v>0</v>
      </c>
      <c r="HE491" t="s">
        <v>3</v>
      </c>
      <c r="HF491" t="s">
        <v>3</v>
      </c>
      <c r="HM491" t="s">
        <v>3</v>
      </c>
      <c r="HN491" t="s">
        <v>3</v>
      </c>
      <c r="HO491" t="s">
        <v>3</v>
      </c>
      <c r="HP491" t="s">
        <v>3</v>
      </c>
      <c r="HQ491" t="s">
        <v>3</v>
      </c>
      <c r="HS491">
        <v>0</v>
      </c>
      <c r="IK491">
        <v>0</v>
      </c>
    </row>
    <row r="492" spans="1:245" x14ac:dyDescent="0.2">
      <c r="A492">
        <v>17</v>
      </c>
      <c r="B492">
        <v>1</v>
      </c>
      <c r="C492">
        <f>ROW(SmtRes!A130)</f>
        <v>130</v>
      </c>
      <c r="D492">
        <f>ROW(EtalonRes!A130)</f>
        <v>130</v>
      </c>
      <c r="E492" t="s">
        <v>184</v>
      </c>
      <c r="F492" t="s">
        <v>169</v>
      </c>
      <c r="G492" t="s">
        <v>174</v>
      </c>
      <c r="H492" t="s">
        <v>52</v>
      </c>
      <c r="I492">
        <v>14</v>
      </c>
      <c r="J492">
        <v>0</v>
      </c>
      <c r="K492">
        <v>14</v>
      </c>
      <c r="O492">
        <f t="shared" si="239"/>
        <v>19698.560000000001</v>
      </c>
      <c r="P492">
        <f t="shared" si="240"/>
        <v>5410.16</v>
      </c>
      <c r="Q492">
        <f t="shared" si="241"/>
        <v>897.12</v>
      </c>
      <c r="R492">
        <f t="shared" si="242"/>
        <v>2.8</v>
      </c>
      <c r="S492">
        <f t="shared" si="243"/>
        <v>13391.28</v>
      </c>
      <c r="T492">
        <f t="shared" si="244"/>
        <v>0</v>
      </c>
      <c r="U492">
        <f t="shared" si="245"/>
        <v>21.560000000000002</v>
      </c>
      <c r="V492">
        <f t="shared" si="246"/>
        <v>0</v>
      </c>
      <c r="W492">
        <f t="shared" si="247"/>
        <v>0</v>
      </c>
      <c r="X492">
        <f t="shared" si="248"/>
        <v>9373.9</v>
      </c>
      <c r="Y492">
        <f t="shared" si="248"/>
        <v>1339.13</v>
      </c>
      <c r="AA492">
        <v>35364244</v>
      </c>
      <c r="AB492">
        <f t="shared" si="249"/>
        <v>1407.04</v>
      </c>
      <c r="AC492">
        <f>ROUND((ES492),6)</f>
        <v>386.44</v>
      </c>
      <c r="AD492">
        <f>ROUND((((ET492)-(EU492))+AE492),6)</f>
        <v>64.08</v>
      </c>
      <c r="AE492">
        <f t="shared" ref="AE492:AF495" si="269">ROUND((EU492),6)</f>
        <v>0.2</v>
      </c>
      <c r="AF492">
        <f t="shared" si="269"/>
        <v>956.52</v>
      </c>
      <c r="AG492">
        <f t="shared" si="250"/>
        <v>0</v>
      </c>
      <c r="AH492">
        <f t="shared" ref="AH492:AI495" si="270">(EW492)</f>
        <v>1.54</v>
      </c>
      <c r="AI492">
        <f t="shared" si="270"/>
        <v>0</v>
      </c>
      <c r="AJ492">
        <f t="shared" si="251"/>
        <v>0</v>
      </c>
      <c r="AK492">
        <v>1407.04</v>
      </c>
      <c r="AL492">
        <v>386.44</v>
      </c>
      <c r="AM492">
        <v>64.08</v>
      </c>
      <c r="AN492">
        <v>0.2</v>
      </c>
      <c r="AO492">
        <v>956.52</v>
      </c>
      <c r="AP492">
        <v>0</v>
      </c>
      <c r="AQ492">
        <v>1.54</v>
      </c>
      <c r="AR492">
        <v>0</v>
      </c>
      <c r="AS492">
        <v>0</v>
      </c>
      <c r="AT492">
        <v>70</v>
      </c>
      <c r="AU492">
        <v>10</v>
      </c>
      <c r="AV492">
        <v>1</v>
      </c>
      <c r="AW492">
        <v>1</v>
      </c>
      <c r="AZ492">
        <v>1</v>
      </c>
      <c r="BA492">
        <v>1</v>
      </c>
      <c r="BB492">
        <v>1</v>
      </c>
      <c r="BC492">
        <v>1</v>
      </c>
      <c r="BD492" t="s">
        <v>3</v>
      </c>
      <c r="BE492" t="s">
        <v>3</v>
      </c>
      <c r="BF492" t="s">
        <v>3</v>
      </c>
      <c r="BG492" t="s">
        <v>3</v>
      </c>
      <c r="BH492">
        <v>0</v>
      </c>
      <c r="BI492">
        <v>4</v>
      </c>
      <c r="BJ492" t="s">
        <v>171</v>
      </c>
      <c r="BM492">
        <v>0</v>
      </c>
      <c r="BN492">
        <v>0</v>
      </c>
      <c r="BO492" t="s">
        <v>3</v>
      </c>
      <c r="BP492">
        <v>0</v>
      </c>
      <c r="BQ492">
        <v>1</v>
      </c>
      <c r="BR492">
        <v>0</v>
      </c>
      <c r="BS492">
        <v>1</v>
      </c>
      <c r="BT492">
        <v>1</v>
      </c>
      <c r="BU492">
        <v>1</v>
      </c>
      <c r="BV492">
        <v>1</v>
      </c>
      <c r="BW492">
        <v>1</v>
      </c>
      <c r="BX492">
        <v>1</v>
      </c>
      <c r="BY492" t="s">
        <v>3</v>
      </c>
      <c r="BZ492">
        <v>70</v>
      </c>
      <c r="CA492">
        <v>10</v>
      </c>
      <c r="CB492" t="s">
        <v>3</v>
      </c>
      <c r="CE492">
        <v>0</v>
      </c>
      <c r="CF492">
        <v>0</v>
      </c>
      <c r="CG492">
        <v>0</v>
      </c>
      <c r="CM492">
        <v>0</v>
      </c>
      <c r="CN492" t="s">
        <v>3</v>
      </c>
      <c r="CO492">
        <v>0</v>
      </c>
      <c r="CP492">
        <f t="shared" si="252"/>
        <v>19698.560000000001</v>
      </c>
      <c r="CQ492">
        <f t="shared" si="253"/>
        <v>386.44</v>
      </c>
      <c r="CR492">
        <f>((((ET492)*BB492-(EU492)*BS492)+AE492*BS492)*AV492)</f>
        <v>64.08</v>
      </c>
      <c r="CS492">
        <f t="shared" si="254"/>
        <v>0.2</v>
      </c>
      <c r="CT492">
        <f t="shared" si="255"/>
        <v>956.52</v>
      </c>
      <c r="CU492">
        <f t="shared" si="256"/>
        <v>0</v>
      </c>
      <c r="CV492">
        <f t="shared" si="257"/>
        <v>1.54</v>
      </c>
      <c r="CW492">
        <f t="shared" si="258"/>
        <v>0</v>
      </c>
      <c r="CX492">
        <f t="shared" si="258"/>
        <v>0</v>
      </c>
      <c r="CY492">
        <f t="shared" si="259"/>
        <v>9373.8960000000006</v>
      </c>
      <c r="CZ492">
        <f t="shared" si="260"/>
        <v>1339.1280000000002</v>
      </c>
      <c r="DC492" t="s">
        <v>3</v>
      </c>
      <c r="DD492" t="s">
        <v>3</v>
      </c>
      <c r="DE492" t="s">
        <v>3</v>
      </c>
      <c r="DF492" t="s">
        <v>3</v>
      </c>
      <c r="DG492" t="s">
        <v>3</v>
      </c>
      <c r="DH492" t="s">
        <v>3</v>
      </c>
      <c r="DI492" t="s">
        <v>3</v>
      </c>
      <c r="DJ492" t="s">
        <v>3</v>
      </c>
      <c r="DK492" t="s">
        <v>3</v>
      </c>
      <c r="DL492" t="s">
        <v>3</v>
      </c>
      <c r="DM492" t="s">
        <v>3</v>
      </c>
      <c r="DN492">
        <v>0</v>
      </c>
      <c r="DO492">
        <v>0</v>
      </c>
      <c r="DP492">
        <v>1</v>
      </c>
      <c r="DQ492">
        <v>1</v>
      </c>
      <c r="DU492">
        <v>1010</v>
      </c>
      <c r="DV492" t="s">
        <v>52</v>
      </c>
      <c r="DW492" t="s">
        <v>52</v>
      </c>
      <c r="DX492">
        <v>1</v>
      </c>
      <c r="DZ492" t="s">
        <v>3</v>
      </c>
      <c r="EA492" t="s">
        <v>3</v>
      </c>
      <c r="EB492" t="s">
        <v>3</v>
      </c>
      <c r="EC492" t="s">
        <v>3</v>
      </c>
      <c r="EE492">
        <v>35096056</v>
      </c>
      <c r="EF492">
        <v>1</v>
      </c>
      <c r="EG492" t="s">
        <v>20</v>
      </c>
      <c r="EH492">
        <v>0</v>
      </c>
      <c r="EI492" t="s">
        <v>3</v>
      </c>
      <c r="EJ492">
        <v>4</v>
      </c>
      <c r="EK492">
        <v>0</v>
      </c>
      <c r="EL492" t="s">
        <v>21</v>
      </c>
      <c r="EM492" t="s">
        <v>22</v>
      </c>
      <c r="EO492" t="s">
        <v>3</v>
      </c>
      <c r="EQ492">
        <v>0</v>
      </c>
      <c r="ER492">
        <v>1407.04</v>
      </c>
      <c r="ES492">
        <v>386.44</v>
      </c>
      <c r="ET492">
        <v>64.08</v>
      </c>
      <c r="EU492">
        <v>0.2</v>
      </c>
      <c r="EV492">
        <v>956.52</v>
      </c>
      <c r="EW492">
        <v>1.54</v>
      </c>
      <c r="EX492">
        <v>0</v>
      </c>
      <c r="EY492">
        <v>0</v>
      </c>
      <c r="FQ492">
        <v>0</v>
      </c>
      <c r="FR492">
        <v>0</v>
      </c>
      <c r="FS492">
        <v>0</v>
      </c>
      <c r="FX492">
        <v>70</v>
      </c>
      <c r="FY492">
        <v>10</v>
      </c>
      <c r="GA492" t="s">
        <v>3</v>
      </c>
      <c r="GD492">
        <v>0</v>
      </c>
      <c r="GF492">
        <v>1618894288</v>
      </c>
      <c r="GG492">
        <v>2</v>
      </c>
      <c r="GH492">
        <v>1</v>
      </c>
      <c r="GI492">
        <v>-2</v>
      </c>
      <c r="GJ492">
        <v>0</v>
      </c>
      <c r="GK492">
        <f>ROUND(R492*(R12)/100,2)</f>
        <v>3.02</v>
      </c>
      <c r="GL492">
        <f t="shared" si="261"/>
        <v>0</v>
      </c>
      <c r="GM492">
        <f t="shared" si="262"/>
        <v>30414.61</v>
      </c>
      <c r="GN492">
        <f t="shared" si="263"/>
        <v>0</v>
      </c>
      <c r="GO492">
        <f t="shared" si="264"/>
        <v>0</v>
      </c>
      <c r="GP492">
        <f t="shared" si="265"/>
        <v>30414.61</v>
      </c>
      <c r="GR492">
        <v>0</v>
      </c>
      <c r="GS492">
        <v>3</v>
      </c>
      <c r="GT492">
        <v>0</v>
      </c>
      <c r="GU492" t="s">
        <v>3</v>
      </c>
      <c r="GV492">
        <f t="shared" si="266"/>
        <v>0</v>
      </c>
      <c r="GW492">
        <v>1</v>
      </c>
      <c r="GX492">
        <f t="shared" si="267"/>
        <v>0</v>
      </c>
      <c r="HA492">
        <v>0</v>
      </c>
      <c r="HB492">
        <v>0</v>
      </c>
      <c r="HC492">
        <f t="shared" si="268"/>
        <v>0</v>
      </c>
      <c r="HE492" t="s">
        <v>3</v>
      </c>
      <c r="HF492" t="s">
        <v>3</v>
      </c>
      <c r="HM492" t="s">
        <v>3</v>
      </c>
      <c r="HN492" t="s">
        <v>3</v>
      </c>
      <c r="HO492" t="s">
        <v>3</v>
      </c>
      <c r="HP492" t="s">
        <v>3</v>
      </c>
      <c r="HQ492" t="s">
        <v>3</v>
      </c>
      <c r="HS492">
        <v>0</v>
      </c>
      <c r="IK492">
        <v>0</v>
      </c>
    </row>
    <row r="493" spans="1:245" x14ac:dyDescent="0.2">
      <c r="A493">
        <v>18</v>
      </c>
      <c r="B493">
        <v>1</v>
      </c>
      <c r="C493">
        <v>130</v>
      </c>
      <c r="E493" t="s">
        <v>185</v>
      </c>
      <c r="F493" t="s">
        <v>176</v>
      </c>
      <c r="G493" t="s">
        <v>177</v>
      </c>
      <c r="H493" t="s">
        <v>52</v>
      </c>
      <c r="I493">
        <f>I492*J493</f>
        <v>-14</v>
      </c>
      <c r="J493">
        <v>-1</v>
      </c>
      <c r="K493">
        <v>-1</v>
      </c>
      <c r="O493">
        <f t="shared" si="239"/>
        <v>-5410.16</v>
      </c>
      <c r="P493">
        <f t="shared" si="240"/>
        <v>-5410.16</v>
      </c>
      <c r="Q493">
        <f t="shared" si="241"/>
        <v>0</v>
      </c>
      <c r="R493">
        <f t="shared" si="242"/>
        <v>0</v>
      </c>
      <c r="S493">
        <f t="shared" si="243"/>
        <v>0</v>
      </c>
      <c r="T493">
        <f t="shared" si="244"/>
        <v>0</v>
      </c>
      <c r="U493">
        <f t="shared" si="245"/>
        <v>0</v>
      </c>
      <c r="V493">
        <f t="shared" si="246"/>
        <v>0</v>
      </c>
      <c r="W493">
        <f t="shared" si="247"/>
        <v>0</v>
      </c>
      <c r="X493">
        <f t="shared" si="248"/>
        <v>0</v>
      </c>
      <c r="Y493">
        <f t="shared" si="248"/>
        <v>0</v>
      </c>
      <c r="AA493">
        <v>35364244</v>
      </c>
      <c r="AB493">
        <f t="shared" si="249"/>
        <v>386.44</v>
      </c>
      <c r="AC493">
        <f>ROUND((ES493),6)</f>
        <v>386.44</v>
      </c>
      <c r="AD493">
        <f>ROUND((((ET493)-(EU493))+AE493),6)</f>
        <v>0</v>
      </c>
      <c r="AE493">
        <f t="shared" si="269"/>
        <v>0</v>
      </c>
      <c r="AF493">
        <f t="shared" si="269"/>
        <v>0</v>
      </c>
      <c r="AG493">
        <f t="shared" si="250"/>
        <v>0</v>
      </c>
      <c r="AH493">
        <f t="shared" si="270"/>
        <v>0</v>
      </c>
      <c r="AI493">
        <f t="shared" si="270"/>
        <v>0</v>
      </c>
      <c r="AJ493">
        <f t="shared" si="251"/>
        <v>0</v>
      </c>
      <c r="AK493">
        <v>386.44</v>
      </c>
      <c r="AL493">
        <v>386.44</v>
      </c>
      <c r="AM493">
        <v>0</v>
      </c>
      <c r="AN493">
        <v>0</v>
      </c>
      <c r="AO493">
        <v>0</v>
      </c>
      <c r="AP493">
        <v>0</v>
      </c>
      <c r="AQ493">
        <v>0</v>
      </c>
      <c r="AR493">
        <v>0</v>
      </c>
      <c r="AS493">
        <v>0</v>
      </c>
      <c r="AT493">
        <v>70</v>
      </c>
      <c r="AU493">
        <v>10</v>
      </c>
      <c r="AV493">
        <v>1</v>
      </c>
      <c r="AW493">
        <v>1</v>
      </c>
      <c r="AZ493">
        <v>1</v>
      </c>
      <c r="BA493">
        <v>1</v>
      </c>
      <c r="BB493">
        <v>1</v>
      </c>
      <c r="BC493">
        <v>1</v>
      </c>
      <c r="BD493" t="s">
        <v>3</v>
      </c>
      <c r="BE493" t="s">
        <v>3</v>
      </c>
      <c r="BF493" t="s">
        <v>3</v>
      </c>
      <c r="BG493" t="s">
        <v>3</v>
      </c>
      <c r="BH493">
        <v>3</v>
      </c>
      <c r="BI493">
        <v>4</v>
      </c>
      <c r="BJ493" t="s">
        <v>178</v>
      </c>
      <c r="BM493">
        <v>0</v>
      </c>
      <c r="BN493">
        <v>0</v>
      </c>
      <c r="BO493" t="s">
        <v>3</v>
      </c>
      <c r="BP493">
        <v>0</v>
      </c>
      <c r="BQ493">
        <v>1</v>
      </c>
      <c r="BR493">
        <v>1</v>
      </c>
      <c r="BS493">
        <v>1</v>
      </c>
      <c r="BT493">
        <v>1</v>
      </c>
      <c r="BU493">
        <v>1</v>
      </c>
      <c r="BV493">
        <v>1</v>
      </c>
      <c r="BW493">
        <v>1</v>
      </c>
      <c r="BX493">
        <v>1</v>
      </c>
      <c r="BY493" t="s">
        <v>3</v>
      </c>
      <c r="BZ493">
        <v>70</v>
      </c>
      <c r="CA493">
        <v>10</v>
      </c>
      <c r="CB493" t="s">
        <v>3</v>
      </c>
      <c r="CE493">
        <v>0</v>
      </c>
      <c r="CF493">
        <v>0</v>
      </c>
      <c r="CG493">
        <v>0</v>
      </c>
      <c r="CM493">
        <v>0</v>
      </c>
      <c r="CN493" t="s">
        <v>3</v>
      </c>
      <c r="CO493">
        <v>0</v>
      </c>
      <c r="CP493">
        <f t="shared" si="252"/>
        <v>-5410.16</v>
      </c>
      <c r="CQ493">
        <f t="shared" si="253"/>
        <v>386.44</v>
      </c>
      <c r="CR493">
        <f>((((ET493)*BB493-(EU493)*BS493)+AE493*BS493)*AV493)</f>
        <v>0</v>
      </c>
      <c r="CS493">
        <f t="shared" si="254"/>
        <v>0</v>
      </c>
      <c r="CT493">
        <f t="shared" si="255"/>
        <v>0</v>
      </c>
      <c r="CU493">
        <f t="shared" si="256"/>
        <v>0</v>
      </c>
      <c r="CV493">
        <f t="shared" si="257"/>
        <v>0</v>
      </c>
      <c r="CW493">
        <f t="shared" si="258"/>
        <v>0</v>
      </c>
      <c r="CX493">
        <f t="shared" si="258"/>
        <v>0</v>
      </c>
      <c r="CY493">
        <f t="shared" si="259"/>
        <v>0</v>
      </c>
      <c r="CZ493">
        <f t="shared" si="260"/>
        <v>0</v>
      </c>
      <c r="DC493" t="s">
        <v>3</v>
      </c>
      <c r="DD493" t="s">
        <v>3</v>
      </c>
      <c r="DE493" t="s">
        <v>3</v>
      </c>
      <c r="DF493" t="s">
        <v>3</v>
      </c>
      <c r="DG493" t="s">
        <v>3</v>
      </c>
      <c r="DH493" t="s">
        <v>3</v>
      </c>
      <c r="DI493" t="s">
        <v>3</v>
      </c>
      <c r="DJ493" t="s">
        <v>3</v>
      </c>
      <c r="DK493" t="s">
        <v>3</v>
      </c>
      <c r="DL493" t="s">
        <v>3</v>
      </c>
      <c r="DM493" t="s">
        <v>3</v>
      </c>
      <c r="DN493">
        <v>0</v>
      </c>
      <c r="DO493">
        <v>0</v>
      </c>
      <c r="DP493">
        <v>1</v>
      </c>
      <c r="DQ493">
        <v>1</v>
      </c>
      <c r="DU493">
        <v>1010</v>
      </c>
      <c r="DV493" t="s">
        <v>52</v>
      </c>
      <c r="DW493" t="s">
        <v>52</v>
      </c>
      <c r="DX493">
        <v>1</v>
      </c>
      <c r="DZ493" t="s">
        <v>3</v>
      </c>
      <c r="EA493" t="s">
        <v>3</v>
      </c>
      <c r="EB493" t="s">
        <v>3</v>
      </c>
      <c r="EC493" t="s">
        <v>3</v>
      </c>
      <c r="EE493">
        <v>35096056</v>
      </c>
      <c r="EF493">
        <v>1</v>
      </c>
      <c r="EG493" t="s">
        <v>20</v>
      </c>
      <c r="EH493">
        <v>0</v>
      </c>
      <c r="EI493" t="s">
        <v>3</v>
      </c>
      <c r="EJ493">
        <v>4</v>
      </c>
      <c r="EK493">
        <v>0</v>
      </c>
      <c r="EL493" t="s">
        <v>21</v>
      </c>
      <c r="EM493" t="s">
        <v>22</v>
      </c>
      <c r="EO493" t="s">
        <v>3</v>
      </c>
      <c r="EQ493">
        <v>0</v>
      </c>
      <c r="ER493">
        <v>386.44</v>
      </c>
      <c r="ES493">
        <v>386.44</v>
      </c>
      <c r="ET493">
        <v>0</v>
      </c>
      <c r="EU493">
        <v>0</v>
      </c>
      <c r="EV493">
        <v>0</v>
      </c>
      <c r="EW493">
        <v>0</v>
      </c>
      <c r="EX493">
        <v>0</v>
      </c>
      <c r="FQ493">
        <v>0</v>
      </c>
      <c r="FR493">
        <v>0</v>
      </c>
      <c r="FS493">
        <v>0</v>
      </c>
      <c r="FX493">
        <v>70</v>
      </c>
      <c r="FY493">
        <v>10</v>
      </c>
      <c r="GA493" t="s">
        <v>3</v>
      </c>
      <c r="GD493">
        <v>0</v>
      </c>
      <c r="GF493">
        <v>-2128069018</v>
      </c>
      <c r="GG493">
        <v>2</v>
      </c>
      <c r="GH493">
        <v>1</v>
      </c>
      <c r="GI493">
        <v>-2</v>
      </c>
      <c r="GJ493">
        <v>0</v>
      </c>
      <c r="GK493">
        <f>ROUND(R493*(R12)/100,2)</f>
        <v>0</v>
      </c>
      <c r="GL493">
        <f t="shared" si="261"/>
        <v>0</v>
      </c>
      <c r="GM493">
        <f t="shared" si="262"/>
        <v>-5410.16</v>
      </c>
      <c r="GN493">
        <f t="shared" si="263"/>
        <v>0</v>
      </c>
      <c r="GO493">
        <f t="shared" si="264"/>
        <v>0</v>
      </c>
      <c r="GP493">
        <f t="shared" si="265"/>
        <v>-5410.16</v>
      </c>
      <c r="GR493">
        <v>0</v>
      </c>
      <c r="GS493">
        <v>3</v>
      </c>
      <c r="GT493">
        <v>0</v>
      </c>
      <c r="GU493" t="s">
        <v>3</v>
      </c>
      <c r="GV493">
        <f t="shared" si="266"/>
        <v>0</v>
      </c>
      <c r="GW493">
        <v>1</v>
      </c>
      <c r="GX493">
        <f t="shared" si="267"/>
        <v>0</v>
      </c>
      <c r="HA493">
        <v>0</v>
      </c>
      <c r="HB493">
        <v>0</v>
      </c>
      <c r="HC493">
        <f t="shared" si="268"/>
        <v>0</v>
      </c>
      <c r="HE493" t="s">
        <v>3</v>
      </c>
      <c r="HF493" t="s">
        <v>3</v>
      </c>
      <c r="HM493" t="s">
        <v>3</v>
      </c>
      <c r="HN493" t="s">
        <v>3</v>
      </c>
      <c r="HO493" t="s">
        <v>3</v>
      </c>
      <c r="HP493" t="s">
        <v>3</v>
      </c>
      <c r="HQ493" t="s">
        <v>3</v>
      </c>
      <c r="HS493">
        <v>0</v>
      </c>
      <c r="IK493">
        <v>0</v>
      </c>
    </row>
    <row r="494" spans="1:245" x14ac:dyDescent="0.2">
      <c r="A494">
        <v>17</v>
      </c>
      <c r="B494">
        <v>1</v>
      </c>
      <c r="C494">
        <f>ROW(SmtRes!A135)</f>
        <v>135</v>
      </c>
      <c r="D494">
        <f>ROW(EtalonRes!A135)</f>
        <v>135</v>
      </c>
      <c r="E494" t="s">
        <v>186</v>
      </c>
      <c r="F494" t="s">
        <v>122</v>
      </c>
      <c r="G494" t="s">
        <v>123</v>
      </c>
      <c r="H494" t="s">
        <v>52</v>
      </c>
      <c r="I494">
        <v>1</v>
      </c>
      <c r="J494">
        <v>0</v>
      </c>
      <c r="K494">
        <v>1</v>
      </c>
      <c r="O494">
        <f t="shared" si="239"/>
        <v>3700.99</v>
      </c>
      <c r="P494">
        <f t="shared" si="240"/>
        <v>2206.16</v>
      </c>
      <c r="Q494">
        <f t="shared" si="241"/>
        <v>66.25</v>
      </c>
      <c r="R494">
        <f t="shared" si="242"/>
        <v>0.31</v>
      </c>
      <c r="S494">
        <f t="shared" si="243"/>
        <v>1428.58</v>
      </c>
      <c r="T494">
        <f t="shared" si="244"/>
        <v>0</v>
      </c>
      <c r="U494">
        <f t="shared" si="245"/>
        <v>2.2999999999999998</v>
      </c>
      <c r="V494">
        <f t="shared" si="246"/>
        <v>0</v>
      </c>
      <c r="W494">
        <f t="shared" si="247"/>
        <v>0</v>
      </c>
      <c r="X494">
        <f t="shared" si="248"/>
        <v>1000.01</v>
      </c>
      <c r="Y494">
        <f t="shared" si="248"/>
        <v>142.86000000000001</v>
      </c>
      <c r="AA494">
        <v>35364244</v>
      </c>
      <c r="AB494">
        <f t="shared" si="249"/>
        <v>3700.99</v>
      </c>
      <c r="AC494">
        <f>ROUND((ES494),6)</f>
        <v>2206.16</v>
      </c>
      <c r="AD494">
        <f>ROUND((((ET494)-(EU494))+AE494),6)</f>
        <v>66.25</v>
      </c>
      <c r="AE494">
        <f t="shared" si="269"/>
        <v>0.31</v>
      </c>
      <c r="AF494">
        <f t="shared" si="269"/>
        <v>1428.58</v>
      </c>
      <c r="AG494">
        <f t="shared" si="250"/>
        <v>0</v>
      </c>
      <c r="AH494">
        <f t="shared" si="270"/>
        <v>2.2999999999999998</v>
      </c>
      <c r="AI494">
        <f t="shared" si="270"/>
        <v>0</v>
      </c>
      <c r="AJ494">
        <f t="shared" si="251"/>
        <v>0</v>
      </c>
      <c r="AK494">
        <v>3700.99</v>
      </c>
      <c r="AL494">
        <v>2206.16</v>
      </c>
      <c r="AM494">
        <v>66.25</v>
      </c>
      <c r="AN494">
        <v>0.31</v>
      </c>
      <c r="AO494">
        <v>1428.58</v>
      </c>
      <c r="AP494">
        <v>0</v>
      </c>
      <c r="AQ494">
        <v>2.2999999999999998</v>
      </c>
      <c r="AR494">
        <v>0</v>
      </c>
      <c r="AS494">
        <v>0</v>
      </c>
      <c r="AT494">
        <v>70</v>
      </c>
      <c r="AU494">
        <v>10</v>
      </c>
      <c r="AV494">
        <v>1</v>
      </c>
      <c r="AW494">
        <v>1</v>
      </c>
      <c r="AZ494">
        <v>1</v>
      </c>
      <c r="BA494">
        <v>1</v>
      </c>
      <c r="BB494">
        <v>1</v>
      </c>
      <c r="BC494">
        <v>1</v>
      </c>
      <c r="BD494" t="s">
        <v>3</v>
      </c>
      <c r="BE494" t="s">
        <v>3</v>
      </c>
      <c r="BF494" t="s">
        <v>3</v>
      </c>
      <c r="BG494" t="s">
        <v>3</v>
      </c>
      <c r="BH494">
        <v>0</v>
      </c>
      <c r="BI494">
        <v>4</v>
      </c>
      <c r="BJ494" t="s">
        <v>124</v>
      </c>
      <c r="BM494">
        <v>0</v>
      </c>
      <c r="BN494">
        <v>0</v>
      </c>
      <c r="BO494" t="s">
        <v>3</v>
      </c>
      <c r="BP494">
        <v>0</v>
      </c>
      <c r="BQ494">
        <v>1</v>
      </c>
      <c r="BR494">
        <v>0</v>
      </c>
      <c r="BS494">
        <v>1</v>
      </c>
      <c r="BT494">
        <v>1</v>
      </c>
      <c r="BU494">
        <v>1</v>
      </c>
      <c r="BV494">
        <v>1</v>
      </c>
      <c r="BW494">
        <v>1</v>
      </c>
      <c r="BX494">
        <v>1</v>
      </c>
      <c r="BY494" t="s">
        <v>3</v>
      </c>
      <c r="BZ494">
        <v>70</v>
      </c>
      <c r="CA494">
        <v>10</v>
      </c>
      <c r="CB494" t="s">
        <v>3</v>
      </c>
      <c r="CE494">
        <v>0</v>
      </c>
      <c r="CF494">
        <v>0</v>
      </c>
      <c r="CG494">
        <v>0</v>
      </c>
      <c r="CM494">
        <v>0</v>
      </c>
      <c r="CN494" t="s">
        <v>3</v>
      </c>
      <c r="CO494">
        <v>0</v>
      </c>
      <c r="CP494">
        <f t="shared" si="252"/>
        <v>3700.99</v>
      </c>
      <c r="CQ494">
        <f t="shared" si="253"/>
        <v>2206.16</v>
      </c>
      <c r="CR494">
        <f>((((ET494)*BB494-(EU494)*BS494)+AE494*BS494)*AV494)</f>
        <v>66.25</v>
      </c>
      <c r="CS494">
        <f t="shared" si="254"/>
        <v>0.31</v>
      </c>
      <c r="CT494">
        <f t="shared" si="255"/>
        <v>1428.58</v>
      </c>
      <c r="CU494">
        <f t="shared" si="256"/>
        <v>0</v>
      </c>
      <c r="CV494">
        <f t="shared" si="257"/>
        <v>2.2999999999999998</v>
      </c>
      <c r="CW494">
        <f t="shared" si="258"/>
        <v>0</v>
      </c>
      <c r="CX494">
        <f t="shared" si="258"/>
        <v>0</v>
      </c>
      <c r="CY494">
        <f t="shared" si="259"/>
        <v>1000.0059999999999</v>
      </c>
      <c r="CZ494">
        <f t="shared" si="260"/>
        <v>142.858</v>
      </c>
      <c r="DC494" t="s">
        <v>3</v>
      </c>
      <c r="DD494" t="s">
        <v>3</v>
      </c>
      <c r="DE494" t="s">
        <v>3</v>
      </c>
      <c r="DF494" t="s">
        <v>3</v>
      </c>
      <c r="DG494" t="s">
        <v>3</v>
      </c>
      <c r="DH494" t="s">
        <v>3</v>
      </c>
      <c r="DI494" t="s">
        <v>3</v>
      </c>
      <c r="DJ494" t="s">
        <v>3</v>
      </c>
      <c r="DK494" t="s">
        <v>3</v>
      </c>
      <c r="DL494" t="s">
        <v>3</v>
      </c>
      <c r="DM494" t="s">
        <v>3</v>
      </c>
      <c r="DN494">
        <v>0</v>
      </c>
      <c r="DO494">
        <v>0</v>
      </c>
      <c r="DP494">
        <v>1</v>
      </c>
      <c r="DQ494">
        <v>1</v>
      </c>
      <c r="DU494">
        <v>1010</v>
      </c>
      <c r="DV494" t="s">
        <v>52</v>
      </c>
      <c r="DW494" t="s">
        <v>52</v>
      </c>
      <c r="DX494">
        <v>1</v>
      </c>
      <c r="DZ494" t="s">
        <v>3</v>
      </c>
      <c r="EA494" t="s">
        <v>3</v>
      </c>
      <c r="EB494" t="s">
        <v>3</v>
      </c>
      <c r="EC494" t="s">
        <v>3</v>
      </c>
      <c r="EE494">
        <v>35096056</v>
      </c>
      <c r="EF494">
        <v>1</v>
      </c>
      <c r="EG494" t="s">
        <v>20</v>
      </c>
      <c r="EH494">
        <v>0</v>
      </c>
      <c r="EI494" t="s">
        <v>3</v>
      </c>
      <c r="EJ494">
        <v>4</v>
      </c>
      <c r="EK494">
        <v>0</v>
      </c>
      <c r="EL494" t="s">
        <v>21</v>
      </c>
      <c r="EM494" t="s">
        <v>22</v>
      </c>
      <c r="EO494" t="s">
        <v>3</v>
      </c>
      <c r="EQ494">
        <v>0</v>
      </c>
      <c r="ER494">
        <v>3700.99</v>
      </c>
      <c r="ES494">
        <v>2206.16</v>
      </c>
      <c r="ET494">
        <v>66.25</v>
      </c>
      <c r="EU494">
        <v>0.31</v>
      </c>
      <c r="EV494">
        <v>1428.58</v>
      </c>
      <c r="EW494">
        <v>2.2999999999999998</v>
      </c>
      <c r="EX494">
        <v>0</v>
      </c>
      <c r="EY494">
        <v>0</v>
      </c>
      <c r="FQ494">
        <v>0</v>
      </c>
      <c r="FR494">
        <v>0</v>
      </c>
      <c r="FS494">
        <v>0</v>
      </c>
      <c r="FX494">
        <v>70</v>
      </c>
      <c r="FY494">
        <v>10</v>
      </c>
      <c r="GA494" t="s">
        <v>3</v>
      </c>
      <c r="GD494">
        <v>0</v>
      </c>
      <c r="GF494">
        <v>845110403</v>
      </c>
      <c r="GG494">
        <v>2</v>
      </c>
      <c r="GH494">
        <v>1</v>
      </c>
      <c r="GI494">
        <v>-2</v>
      </c>
      <c r="GJ494">
        <v>0</v>
      </c>
      <c r="GK494">
        <f>ROUND(R494*(R12)/100,2)</f>
        <v>0.33</v>
      </c>
      <c r="GL494">
        <f t="shared" si="261"/>
        <v>0</v>
      </c>
      <c r="GM494">
        <f t="shared" si="262"/>
        <v>4844.1899999999996</v>
      </c>
      <c r="GN494">
        <f t="shared" si="263"/>
        <v>0</v>
      </c>
      <c r="GO494">
        <f t="shared" si="264"/>
        <v>0</v>
      </c>
      <c r="GP494">
        <f t="shared" si="265"/>
        <v>4844.1899999999996</v>
      </c>
      <c r="GR494">
        <v>0</v>
      </c>
      <c r="GS494">
        <v>3</v>
      </c>
      <c r="GT494">
        <v>0</v>
      </c>
      <c r="GU494" t="s">
        <v>3</v>
      </c>
      <c r="GV494">
        <f t="shared" si="266"/>
        <v>0</v>
      </c>
      <c r="GW494">
        <v>1</v>
      </c>
      <c r="GX494">
        <f t="shared" si="267"/>
        <v>0</v>
      </c>
      <c r="HA494">
        <v>0</v>
      </c>
      <c r="HB494">
        <v>0</v>
      </c>
      <c r="HC494">
        <f t="shared" si="268"/>
        <v>0</v>
      </c>
      <c r="HE494" t="s">
        <v>3</v>
      </c>
      <c r="HF494" t="s">
        <v>3</v>
      </c>
      <c r="HM494" t="s">
        <v>3</v>
      </c>
      <c r="HN494" t="s">
        <v>3</v>
      </c>
      <c r="HO494" t="s">
        <v>3</v>
      </c>
      <c r="HP494" t="s">
        <v>3</v>
      </c>
      <c r="HQ494" t="s">
        <v>3</v>
      </c>
      <c r="HS494">
        <v>0</v>
      </c>
      <c r="IK494">
        <v>0</v>
      </c>
    </row>
    <row r="495" spans="1:245" x14ac:dyDescent="0.2">
      <c r="A495">
        <v>18</v>
      </c>
      <c r="B495">
        <v>1</v>
      </c>
      <c r="C495">
        <v>135</v>
      </c>
      <c r="E495" t="s">
        <v>187</v>
      </c>
      <c r="F495" t="s">
        <v>128</v>
      </c>
      <c r="G495" t="s">
        <v>129</v>
      </c>
      <c r="H495" t="s">
        <v>52</v>
      </c>
      <c r="I495">
        <f>I494*J495</f>
        <v>-1</v>
      </c>
      <c r="J495">
        <v>-1</v>
      </c>
      <c r="K495">
        <v>-1</v>
      </c>
      <c r="O495">
        <f t="shared" si="239"/>
        <v>-2206.16</v>
      </c>
      <c r="P495">
        <f t="shared" si="240"/>
        <v>-2206.16</v>
      </c>
      <c r="Q495">
        <f t="shared" si="241"/>
        <v>0</v>
      </c>
      <c r="R495">
        <f t="shared" si="242"/>
        <v>0</v>
      </c>
      <c r="S495">
        <f t="shared" si="243"/>
        <v>0</v>
      </c>
      <c r="T495">
        <f t="shared" si="244"/>
        <v>0</v>
      </c>
      <c r="U495">
        <f t="shared" si="245"/>
        <v>0</v>
      </c>
      <c r="V495">
        <f t="shared" si="246"/>
        <v>0</v>
      </c>
      <c r="W495">
        <f t="shared" si="247"/>
        <v>0</v>
      </c>
      <c r="X495">
        <f t="shared" si="248"/>
        <v>0</v>
      </c>
      <c r="Y495">
        <f t="shared" si="248"/>
        <v>0</v>
      </c>
      <c r="AA495">
        <v>35364244</v>
      </c>
      <c r="AB495">
        <f t="shared" si="249"/>
        <v>2206.16</v>
      </c>
      <c r="AC495">
        <f>ROUND((ES495),6)</f>
        <v>2206.16</v>
      </c>
      <c r="AD495">
        <f>ROUND((((ET495)-(EU495))+AE495),6)</f>
        <v>0</v>
      </c>
      <c r="AE495">
        <f t="shared" si="269"/>
        <v>0</v>
      </c>
      <c r="AF495">
        <f t="shared" si="269"/>
        <v>0</v>
      </c>
      <c r="AG495">
        <f t="shared" si="250"/>
        <v>0</v>
      </c>
      <c r="AH495">
        <f t="shared" si="270"/>
        <v>0</v>
      </c>
      <c r="AI495">
        <f t="shared" si="270"/>
        <v>0</v>
      </c>
      <c r="AJ495">
        <f t="shared" si="251"/>
        <v>0</v>
      </c>
      <c r="AK495">
        <v>2206.16</v>
      </c>
      <c r="AL495">
        <v>2206.16</v>
      </c>
      <c r="AM495">
        <v>0</v>
      </c>
      <c r="AN495">
        <v>0</v>
      </c>
      <c r="AO495">
        <v>0</v>
      </c>
      <c r="AP495">
        <v>0</v>
      </c>
      <c r="AQ495">
        <v>0</v>
      </c>
      <c r="AR495">
        <v>0</v>
      </c>
      <c r="AS495">
        <v>0</v>
      </c>
      <c r="AT495">
        <v>70</v>
      </c>
      <c r="AU495">
        <v>10</v>
      </c>
      <c r="AV495">
        <v>1</v>
      </c>
      <c r="AW495">
        <v>1</v>
      </c>
      <c r="AZ495">
        <v>1</v>
      </c>
      <c r="BA495">
        <v>1</v>
      </c>
      <c r="BB495">
        <v>1</v>
      </c>
      <c r="BC495">
        <v>1</v>
      </c>
      <c r="BD495" t="s">
        <v>3</v>
      </c>
      <c r="BE495" t="s">
        <v>3</v>
      </c>
      <c r="BF495" t="s">
        <v>3</v>
      </c>
      <c r="BG495" t="s">
        <v>3</v>
      </c>
      <c r="BH495">
        <v>3</v>
      </c>
      <c r="BI495">
        <v>4</v>
      </c>
      <c r="BJ495" t="s">
        <v>130</v>
      </c>
      <c r="BM495">
        <v>0</v>
      </c>
      <c r="BN495">
        <v>0</v>
      </c>
      <c r="BO495" t="s">
        <v>3</v>
      </c>
      <c r="BP495">
        <v>0</v>
      </c>
      <c r="BQ495">
        <v>1</v>
      </c>
      <c r="BR495">
        <v>1</v>
      </c>
      <c r="BS495">
        <v>1</v>
      </c>
      <c r="BT495">
        <v>1</v>
      </c>
      <c r="BU495">
        <v>1</v>
      </c>
      <c r="BV495">
        <v>1</v>
      </c>
      <c r="BW495">
        <v>1</v>
      </c>
      <c r="BX495">
        <v>1</v>
      </c>
      <c r="BY495" t="s">
        <v>3</v>
      </c>
      <c r="BZ495">
        <v>70</v>
      </c>
      <c r="CA495">
        <v>10</v>
      </c>
      <c r="CB495" t="s">
        <v>3</v>
      </c>
      <c r="CE495">
        <v>0</v>
      </c>
      <c r="CF495">
        <v>0</v>
      </c>
      <c r="CG495">
        <v>0</v>
      </c>
      <c r="CM495">
        <v>0</v>
      </c>
      <c r="CN495" t="s">
        <v>3</v>
      </c>
      <c r="CO495">
        <v>0</v>
      </c>
      <c r="CP495">
        <f t="shared" si="252"/>
        <v>-2206.16</v>
      </c>
      <c r="CQ495">
        <f t="shared" si="253"/>
        <v>2206.16</v>
      </c>
      <c r="CR495">
        <f>((((ET495)*BB495-(EU495)*BS495)+AE495*BS495)*AV495)</f>
        <v>0</v>
      </c>
      <c r="CS495">
        <f t="shared" si="254"/>
        <v>0</v>
      </c>
      <c r="CT495">
        <f t="shared" si="255"/>
        <v>0</v>
      </c>
      <c r="CU495">
        <f t="shared" si="256"/>
        <v>0</v>
      </c>
      <c r="CV495">
        <f t="shared" si="257"/>
        <v>0</v>
      </c>
      <c r="CW495">
        <f t="shared" si="258"/>
        <v>0</v>
      </c>
      <c r="CX495">
        <f t="shared" si="258"/>
        <v>0</v>
      </c>
      <c r="CY495">
        <f t="shared" si="259"/>
        <v>0</v>
      </c>
      <c r="CZ495">
        <f t="shared" si="260"/>
        <v>0</v>
      </c>
      <c r="DC495" t="s">
        <v>3</v>
      </c>
      <c r="DD495" t="s">
        <v>3</v>
      </c>
      <c r="DE495" t="s">
        <v>3</v>
      </c>
      <c r="DF495" t="s">
        <v>3</v>
      </c>
      <c r="DG495" t="s">
        <v>3</v>
      </c>
      <c r="DH495" t="s">
        <v>3</v>
      </c>
      <c r="DI495" t="s">
        <v>3</v>
      </c>
      <c r="DJ495" t="s">
        <v>3</v>
      </c>
      <c r="DK495" t="s">
        <v>3</v>
      </c>
      <c r="DL495" t="s">
        <v>3</v>
      </c>
      <c r="DM495" t="s">
        <v>3</v>
      </c>
      <c r="DN495">
        <v>0</v>
      </c>
      <c r="DO495">
        <v>0</v>
      </c>
      <c r="DP495">
        <v>1</v>
      </c>
      <c r="DQ495">
        <v>1</v>
      </c>
      <c r="DU495">
        <v>1010</v>
      </c>
      <c r="DV495" t="s">
        <v>52</v>
      </c>
      <c r="DW495" t="s">
        <v>52</v>
      </c>
      <c r="DX495">
        <v>1</v>
      </c>
      <c r="DZ495" t="s">
        <v>3</v>
      </c>
      <c r="EA495" t="s">
        <v>3</v>
      </c>
      <c r="EB495" t="s">
        <v>3</v>
      </c>
      <c r="EC495" t="s">
        <v>3</v>
      </c>
      <c r="EE495">
        <v>35096056</v>
      </c>
      <c r="EF495">
        <v>1</v>
      </c>
      <c r="EG495" t="s">
        <v>20</v>
      </c>
      <c r="EH495">
        <v>0</v>
      </c>
      <c r="EI495" t="s">
        <v>3</v>
      </c>
      <c r="EJ495">
        <v>4</v>
      </c>
      <c r="EK495">
        <v>0</v>
      </c>
      <c r="EL495" t="s">
        <v>21</v>
      </c>
      <c r="EM495" t="s">
        <v>22</v>
      </c>
      <c r="EO495" t="s">
        <v>3</v>
      </c>
      <c r="EQ495">
        <v>0</v>
      </c>
      <c r="ER495">
        <v>2206.16</v>
      </c>
      <c r="ES495">
        <v>2206.16</v>
      </c>
      <c r="ET495">
        <v>0</v>
      </c>
      <c r="EU495">
        <v>0</v>
      </c>
      <c r="EV495">
        <v>0</v>
      </c>
      <c r="EW495">
        <v>0</v>
      </c>
      <c r="EX495">
        <v>0</v>
      </c>
      <c r="FQ495">
        <v>0</v>
      </c>
      <c r="FR495">
        <v>0</v>
      </c>
      <c r="FS495">
        <v>0</v>
      </c>
      <c r="FX495">
        <v>70</v>
      </c>
      <c r="FY495">
        <v>10</v>
      </c>
      <c r="GA495" t="s">
        <v>3</v>
      </c>
      <c r="GD495">
        <v>0</v>
      </c>
      <c r="GF495">
        <v>-2080535723</v>
      </c>
      <c r="GG495">
        <v>2</v>
      </c>
      <c r="GH495">
        <v>1</v>
      </c>
      <c r="GI495">
        <v>-2</v>
      </c>
      <c r="GJ495">
        <v>0</v>
      </c>
      <c r="GK495">
        <f>ROUND(R495*(R12)/100,2)</f>
        <v>0</v>
      </c>
      <c r="GL495">
        <f t="shared" si="261"/>
        <v>0</v>
      </c>
      <c r="GM495">
        <f t="shared" si="262"/>
        <v>-2206.16</v>
      </c>
      <c r="GN495">
        <f t="shared" si="263"/>
        <v>0</v>
      </c>
      <c r="GO495">
        <f t="shared" si="264"/>
        <v>0</v>
      </c>
      <c r="GP495">
        <f t="shared" si="265"/>
        <v>-2206.16</v>
      </c>
      <c r="GR495">
        <v>0</v>
      </c>
      <c r="GS495">
        <v>3</v>
      </c>
      <c r="GT495">
        <v>0</v>
      </c>
      <c r="GU495" t="s">
        <v>3</v>
      </c>
      <c r="GV495">
        <f t="shared" si="266"/>
        <v>0</v>
      </c>
      <c r="GW495">
        <v>1</v>
      </c>
      <c r="GX495">
        <f t="shared" si="267"/>
        <v>0</v>
      </c>
      <c r="HA495">
        <v>0</v>
      </c>
      <c r="HB495">
        <v>0</v>
      </c>
      <c r="HC495">
        <f t="shared" si="268"/>
        <v>0</v>
      </c>
      <c r="HE495" t="s">
        <v>3</v>
      </c>
      <c r="HF495" t="s">
        <v>3</v>
      </c>
      <c r="HM495" t="s">
        <v>3</v>
      </c>
      <c r="HN495" t="s">
        <v>3</v>
      </c>
      <c r="HO495" t="s">
        <v>3</v>
      </c>
      <c r="HP495" t="s">
        <v>3</v>
      </c>
      <c r="HQ495" t="s">
        <v>3</v>
      </c>
      <c r="HS495">
        <v>0</v>
      </c>
      <c r="IK495">
        <v>0</v>
      </c>
    </row>
    <row r="497" spans="1:206" x14ac:dyDescent="0.2">
      <c r="A497">
        <v>51</v>
      </c>
      <c r="B497">
        <f>B486</f>
        <v>1</v>
      </c>
      <c r="C497">
        <f>A486</f>
        <v>4</v>
      </c>
      <c r="D497">
        <f>ROW(A486)</f>
        <v>486</v>
      </c>
      <c r="F497" t="str">
        <f>IF(F486&lt;&gt;"",F486,"")</f>
        <v>Новый раздел</v>
      </c>
      <c r="G497" t="str">
        <f>IF(G486&lt;&gt;"",G486,"")</f>
        <v>Электрощит ТХ2</v>
      </c>
      <c r="H497">
        <v>0</v>
      </c>
      <c r="O497">
        <f t="shared" ref="O497:T497" si="271">ROUND(AB497,2)</f>
        <v>18939.88</v>
      </c>
      <c r="P497">
        <f t="shared" si="271"/>
        <v>0</v>
      </c>
      <c r="Q497">
        <f t="shared" si="271"/>
        <v>1156.04</v>
      </c>
      <c r="R497">
        <f t="shared" si="271"/>
        <v>3.73</v>
      </c>
      <c r="S497">
        <f t="shared" si="271"/>
        <v>17783.84</v>
      </c>
      <c r="T497">
        <f t="shared" si="271"/>
        <v>0</v>
      </c>
      <c r="U497">
        <f>AH497</f>
        <v>28.632000000000005</v>
      </c>
      <c r="V497">
        <f>AI497</f>
        <v>0</v>
      </c>
      <c r="W497">
        <f>ROUND(AJ497,2)</f>
        <v>0</v>
      </c>
      <c r="X497">
        <f>ROUND(AK497,2)</f>
        <v>12448.69</v>
      </c>
      <c r="Y497">
        <f>ROUND(AL497,2)</f>
        <v>1778.39</v>
      </c>
      <c r="AB497">
        <f>ROUND(SUMIF(AA490:AA495,"=35364244",O490:O495),2)</f>
        <v>18939.88</v>
      </c>
      <c r="AC497">
        <f>ROUND(SUMIF(AA490:AA495,"=35364244",P490:P495),2)</f>
        <v>0</v>
      </c>
      <c r="AD497">
        <f>ROUND(SUMIF(AA490:AA495,"=35364244",Q490:Q495),2)</f>
        <v>1156.04</v>
      </c>
      <c r="AE497">
        <f>ROUND(SUMIF(AA490:AA495,"=35364244",R490:R495),2)</f>
        <v>3.73</v>
      </c>
      <c r="AF497">
        <f>ROUND(SUMIF(AA490:AA495,"=35364244",S490:S495),2)</f>
        <v>17783.84</v>
      </c>
      <c r="AG497">
        <f>ROUND(SUMIF(AA490:AA495,"=35364244",T490:T495),2)</f>
        <v>0</v>
      </c>
      <c r="AH497">
        <f>SUMIF(AA490:AA495,"=35364244",U490:U495)</f>
        <v>28.632000000000005</v>
      </c>
      <c r="AI497">
        <f>SUMIF(AA490:AA495,"=35364244",V490:V495)</f>
        <v>0</v>
      </c>
      <c r="AJ497">
        <f>ROUND(SUMIF(AA490:AA495,"=35364244",W490:W495),2)</f>
        <v>0</v>
      </c>
      <c r="AK497">
        <f>ROUND(SUMIF(AA490:AA495,"=35364244",X490:X495),2)</f>
        <v>12448.69</v>
      </c>
      <c r="AL497">
        <f>ROUND(SUMIF(AA490:AA495,"=35364244",Y490:Y495),2)</f>
        <v>1778.39</v>
      </c>
      <c r="AO497">
        <f t="shared" ref="AO497:BD497" si="272">ROUND(BX497,2)</f>
        <v>0</v>
      </c>
      <c r="AP497">
        <f t="shared" si="272"/>
        <v>0</v>
      </c>
      <c r="AQ497">
        <f t="shared" si="272"/>
        <v>0</v>
      </c>
      <c r="AR497">
        <f t="shared" si="272"/>
        <v>33170.97</v>
      </c>
      <c r="AS497">
        <f t="shared" si="272"/>
        <v>0</v>
      </c>
      <c r="AT497">
        <f t="shared" si="272"/>
        <v>0</v>
      </c>
      <c r="AU497">
        <f t="shared" si="272"/>
        <v>33170.97</v>
      </c>
      <c r="AV497">
        <f t="shared" si="272"/>
        <v>0</v>
      </c>
      <c r="AW497">
        <f t="shared" si="272"/>
        <v>0</v>
      </c>
      <c r="AX497">
        <f t="shared" si="272"/>
        <v>0</v>
      </c>
      <c r="AY497">
        <f t="shared" si="272"/>
        <v>0</v>
      </c>
      <c r="AZ497">
        <f t="shared" si="272"/>
        <v>0</v>
      </c>
      <c r="BA497">
        <f t="shared" si="272"/>
        <v>0</v>
      </c>
      <c r="BB497">
        <f t="shared" si="272"/>
        <v>0</v>
      </c>
      <c r="BC497">
        <f t="shared" si="272"/>
        <v>0</v>
      </c>
      <c r="BD497">
        <f t="shared" si="272"/>
        <v>0</v>
      </c>
      <c r="BX497">
        <f>ROUND(SUMIF(AA490:AA495,"=35364244",FQ490:FQ495),2)</f>
        <v>0</v>
      </c>
      <c r="BY497">
        <f>ROUND(SUMIF(AA490:AA495,"=35364244",FR490:FR495),2)</f>
        <v>0</v>
      </c>
      <c r="BZ497">
        <f>ROUND(SUMIF(AA490:AA495,"=35364244",GL490:GL495),2)</f>
        <v>0</v>
      </c>
      <c r="CA497">
        <f>ROUND(SUMIF(AA490:AA495,"=35364244",GM490:GM495),2)</f>
        <v>33170.97</v>
      </c>
      <c r="CB497">
        <f>ROUND(SUMIF(AA490:AA495,"=35364244",GN490:GN495),2)</f>
        <v>0</v>
      </c>
      <c r="CC497">
        <f>ROUND(SUMIF(AA490:AA495,"=35364244",GO490:GO495),2)</f>
        <v>0</v>
      </c>
      <c r="CD497">
        <f>ROUND(SUMIF(AA490:AA495,"=35364244",GP490:GP495),2)</f>
        <v>33170.97</v>
      </c>
      <c r="CE497">
        <f>AC497-BX497</f>
        <v>0</v>
      </c>
      <c r="CF497">
        <f>AC497-BY497</f>
        <v>0</v>
      </c>
      <c r="CG497">
        <f>BX497-BZ497</f>
        <v>0</v>
      </c>
      <c r="CH497">
        <f>AC497-BX497-BY497+BZ497</f>
        <v>0</v>
      </c>
      <c r="CI497">
        <f>BY497-BZ497</f>
        <v>0</v>
      </c>
      <c r="CJ497">
        <f>ROUND(SUMIF(AA490:AA495,"=35364244",GX490:GX495),2)</f>
        <v>0</v>
      </c>
      <c r="CK497">
        <f>ROUND(SUMIF(AA490:AA495,"=35364244",GY490:GY495),2)</f>
        <v>0</v>
      </c>
      <c r="CL497">
        <f>ROUND(SUMIF(AA490:AA495,"=35364244",GZ490:GZ495),2)</f>
        <v>0</v>
      </c>
      <c r="CM497">
        <f>ROUND(SUMIF(AA490:AA495,"=35364244",HD490:HD495),2)</f>
        <v>0</v>
      </c>
      <c r="GX497">
        <v>0</v>
      </c>
    </row>
    <row r="499" spans="1:206" x14ac:dyDescent="0.2">
      <c r="A499">
        <v>50</v>
      </c>
      <c r="B499">
        <v>0</v>
      </c>
      <c r="C499">
        <v>0</v>
      </c>
      <c r="D499">
        <v>1</v>
      </c>
      <c r="E499">
        <v>201</v>
      </c>
      <c r="F499">
        <f>ROUND(Source!O497,O499)</f>
        <v>18939.88</v>
      </c>
      <c r="G499" t="s">
        <v>66</v>
      </c>
      <c r="H499" t="s">
        <v>67</v>
      </c>
      <c r="K499">
        <v>201</v>
      </c>
      <c r="L499">
        <v>1</v>
      </c>
      <c r="M499">
        <v>3</v>
      </c>
      <c r="N499" t="s">
        <v>3</v>
      </c>
      <c r="O499">
        <v>2</v>
      </c>
      <c r="W499">
        <v>18939.88</v>
      </c>
      <c r="X499">
        <v>1</v>
      </c>
      <c r="Y499">
        <v>18939.88</v>
      </c>
    </row>
    <row r="500" spans="1:206" x14ac:dyDescent="0.2">
      <c r="A500">
        <v>50</v>
      </c>
      <c r="B500">
        <v>0</v>
      </c>
      <c r="C500">
        <v>0</v>
      </c>
      <c r="D500">
        <v>1</v>
      </c>
      <c r="E500">
        <v>202</v>
      </c>
      <c r="F500">
        <f>ROUND(Source!P497,O500)</f>
        <v>0</v>
      </c>
      <c r="G500" t="s">
        <v>68</v>
      </c>
      <c r="H500" t="s">
        <v>69</v>
      </c>
      <c r="K500">
        <v>202</v>
      </c>
      <c r="L500">
        <v>2</v>
      </c>
      <c r="M500">
        <v>3</v>
      </c>
      <c r="N500" t="s">
        <v>3</v>
      </c>
      <c r="O500">
        <v>2</v>
      </c>
      <c r="W500">
        <v>0</v>
      </c>
      <c r="X500">
        <v>1</v>
      </c>
      <c r="Y500">
        <v>0</v>
      </c>
    </row>
    <row r="501" spans="1:206" x14ac:dyDescent="0.2">
      <c r="A501">
        <v>50</v>
      </c>
      <c r="B501">
        <v>0</v>
      </c>
      <c r="C501">
        <v>0</v>
      </c>
      <c r="D501">
        <v>1</v>
      </c>
      <c r="E501">
        <v>222</v>
      </c>
      <c r="F501">
        <f>ROUND(Source!AO497,O501)</f>
        <v>0</v>
      </c>
      <c r="G501" t="s">
        <v>70</v>
      </c>
      <c r="H501" t="s">
        <v>71</v>
      </c>
      <c r="K501">
        <v>222</v>
      </c>
      <c r="L501">
        <v>3</v>
      </c>
      <c r="M501">
        <v>3</v>
      </c>
      <c r="N501" t="s">
        <v>3</v>
      </c>
      <c r="O501">
        <v>2</v>
      </c>
      <c r="W501">
        <v>0</v>
      </c>
      <c r="X501">
        <v>1</v>
      </c>
      <c r="Y501">
        <v>0</v>
      </c>
    </row>
    <row r="502" spans="1:206" x14ac:dyDescent="0.2">
      <c r="A502">
        <v>50</v>
      </c>
      <c r="B502">
        <v>0</v>
      </c>
      <c r="C502">
        <v>0</v>
      </c>
      <c r="D502">
        <v>1</v>
      </c>
      <c r="E502">
        <v>225</v>
      </c>
      <c r="F502">
        <f>ROUND(Source!AV497,O502)</f>
        <v>0</v>
      </c>
      <c r="G502" t="s">
        <v>72</v>
      </c>
      <c r="H502" t="s">
        <v>73</v>
      </c>
      <c r="K502">
        <v>225</v>
      </c>
      <c r="L502">
        <v>4</v>
      </c>
      <c r="M502">
        <v>3</v>
      </c>
      <c r="N502" t="s">
        <v>3</v>
      </c>
      <c r="O502">
        <v>2</v>
      </c>
      <c r="W502">
        <v>0</v>
      </c>
      <c r="X502">
        <v>1</v>
      </c>
      <c r="Y502">
        <v>0</v>
      </c>
    </row>
    <row r="503" spans="1:206" x14ac:dyDescent="0.2">
      <c r="A503">
        <v>50</v>
      </c>
      <c r="B503">
        <v>0</v>
      </c>
      <c r="C503">
        <v>0</v>
      </c>
      <c r="D503">
        <v>1</v>
      </c>
      <c r="E503">
        <v>226</v>
      </c>
      <c r="F503">
        <f>ROUND(Source!AW497,O503)</f>
        <v>0</v>
      </c>
      <c r="G503" t="s">
        <v>74</v>
      </c>
      <c r="H503" t="s">
        <v>75</v>
      </c>
      <c r="K503">
        <v>226</v>
      </c>
      <c r="L503">
        <v>5</v>
      </c>
      <c r="M503">
        <v>3</v>
      </c>
      <c r="N503" t="s">
        <v>3</v>
      </c>
      <c r="O503">
        <v>2</v>
      </c>
      <c r="W503">
        <v>0</v>
      </c>
      <c r="X503">
        <v>1</v>
      </c>
      <c r="Y503">
        <v>0</v>
      </c>
    </row>
    <row r="504" spans="1:206" x14ac:dyDescent="0.2">
      <c r="A504">
        <v>50</v>
      </c>
      <c r="B504">
        <v>0</v>
      </c>
      <c r="C504">
        <v>0</v>
      </c>
      <c r="D504">
        <v>1</v>
      </c>
      <c r="E504">
        <v>227</v>
      </c>
      <c r="F504">
        <f>ROUND(Source!AX497,O504)</f>
        <v>0</v>
      </c>
      <c r="G504" t="s">
        <v>76</v>
      </c>
      <c r="H504" t="s">
        <v>77</v>
      </c>
      <c r="K504">
        <v>227</v>
      </c>
      <c r="L504">
        <v>6</v>
      </c>
      <c r="M504">
        <v>3</v>
      </c>
      <c r="N504" t="s">
        <v>3</v>
      </c>
      <c r="O504">
        <v>2</v>
      </c>
      <c r="W504">
        <v>0</v>
      </c>
      <c r="X504">
        <v>1</v>
      </c>
      <c r="Y504">
        <v>0</v>
      </c>
    </row>
    <row r="505" spans="1:206" x14ac:dyDescent="0.2">
      <c r="A505">
        <v>50</v>
      </c>
      <c r="B505">
        <v>0</v>
      </c>
      <c r="C505">
        <v>0</v>
      </c>
      <c r="D505">
        <v>1</v>
      </c>
      <c r="E505">
        <v>228</v>
      </c>
      <c r="F505">
        <f>ROUND(Source!AY497,O505)</f>
        <v>0</v>
      </c>
      <c r="G505" t="s">
        <v>78</v>
      </c>
      <c r="H505" t="s">
        <v>79</v>
      </c>
      <c r="K505">
        <v>228</v>
      </c>
      <c r="L505">
        <v>7</v>
      </c>
      <c r="M505">
        <v>3</v>
      </c>
      <c r="N505" t="s">
        <v>3</v>
      </c>
      <c r="O505">
        <v>2</v>
      </c>
      <c r="W505">
        <v>0</v>
      </c>
      <c r="X505">
        <v>1</v>
      </c>
      <c r="Y505">
        <v>0</v>
      </c>
    </row>
    <row r="506" spans="1:206" x14ac:dyDescent="0.2">
      <c r="A506">
        <v>50</v>
      </c>
      <c r="B506">
        <v>0</v>
      </c>
      <c r="C506">
        <v>0</v>
      </c>
      <c r="D506">
        <v>1</v>
      </c>
      <c r="E506">
        <v>216</v>
      </c>
      <c r="F506">
        <f>ROUND(Source!AP497,O506)</f>
        <v>0</v>
      </c>
      <c r="G506" t="s">
        <v>80</v>
      </c>
      <c r="H506" t="s">
        <v>81</v>
      </c>
      <c r="K506">
        <v>216</v>
      </c>
      <c r="L506">
        <v>8</v>
      </c>
      <c r="M506">
        <v>3</v>
      </c>
      <c r="N506" t="s">
        <v>3</v>
      </c>
      <c r="O506">
        <v>2</v>
      </c>
      <c r="W506">
        <v>0</v>
      </c>
      <c r="X506">
        <v>1</v>
      </c>
      <c r="Y506">
        <v>0</v>
      </c>
    </row>
    <row r="507" spans="1:206" x14ac:dyDescent="0.2">
      <c r="A507">
        <v>50</v>
      </c>
      <c r="B507">
        <v>0</v>
      </c>
      <c r="C507">
        <v>0</v>
      </c>
      <c r="D507">
        <v>1</v>
      </c>
      <c r="E507">
        <v>223</v>
      </c>
      <c r="F507">
        <f>ROUND(Source!AQ497,O507)</f>
        <v>0</v>
      </c>
      <c r="G507" t="s">
        <v>82</v>
      </c>
      <c r="H507" t="s">
        <v>83</v>
      </c>
      <c r="K507">
        <v>223</v>
      </c>
      <c r="L507">
        <v>9</v>
      </c>
      <c r="M507">
        <v>3</v>
      </c>
      <c r="N507" t="s">
        <v>3</v>
      </c>
      <c r="O507">
        <v>2</v>
      </c>
      <c r="W507">
        <v>0</v>
      </c>
      <c r="X507">
        <v>1</v>
      </c>
      <c r="Y507">
        <v>0</v>
      </c>
    </row>
    <row r="508" spans="1:206" x14ac:dyDescent="0.2">
      <c r="A508">
        <v>50</v>
      </c>
      <c r="B508">
        <v>0</v>
      </c>
      <c r="C508">
        <v>0</v>
      </c>
      <c r="D508">
        <v>1</v>
      </c>
      <c r="E508">
        <v>229</v>
      </c>
      <c r="F508">
        <f>ROUND(Source!AZ497,O508)</f>
        <v>0</v>
      </c>
      <c r="G508" t="s">
        <v>84</v>
      </c>
      <c r="H508" t="s">
        <v>85</v>
      </c>
      <c r="K508">
        <v>229</v>
      </c>
      <c r="L508">
        <v>10</v>
      </c>
      <c r="M508">
        <v>3</v>
      </c>
      <c r="N508" t="s">
        <v>3</v>
      </c>
      <c r="O508">
        <v>2</v>
      </c>
      <c r="W508">
        <v>0</v>
      </c>
      <c r="X508">
        <v>1</v>
      </c>
      <c r="Y508">
        <v>0</v>
      </c>
    </row>
    <row r="509" spans="1:206" x14ac:dyDescent="0.2">
      <c r="A509">
        <v>50</v>
      </c>
      <c r="B509">
        <v>0</v>
      </c>
      <c r="C509">
        <v>0</v>
      </c>
      <c r="D509">
        <v>1</v>
      </c>
      <c r="E509">
        <v>203</v>
      </c>
      <c r="F509">
        <f>ROUND(Source!Q497,O509)</f>
        <v>1156.04</v>
      </c>
      <c r="G509" t="s">
        <v>86</v>
      </c>
      <c r="H509" t="s">
        <v>87</v>
      </c>
      <c r="K509">
        <v>203</v>
      </c>
      <c r="L509">
        <v>11</v>
      </c>
      <c r="M509">
        <v>3</v>
      </c>
      <c r="N509" t="s">
        <v>3</v>
      </c>
      <c r="O509">
        <v>2</v>
      </c>
      <c r="W509">
        <v>1156.04</v>
      </c>
      <c r="X509">
        <v>1</v>
      </c>
      <c r="Y509">
        <v>1156.04</v>
      </c>
    </row>
    <row r="510" spans="1:206" x14ac:dyDescent="0.2">
      <c r="A510">
        <v>50</v>
      </c>
      <c r="B510">
        <v>0</v>
      </c>
      <c r="C510">
        <v>0</v>
      </c>
      <c r="D510">
        <v>1</v>
      </c>
      <c r="E510">
        <v>231</v>
      </c>
      <c r="F510">
        <f>ROUND(Source!BB497,O510)</f>
        <v>0</v>
      </c>
      <c r="G510" t="s">
        <v>88</v>
      </c>
      <c r="H510" t="s">
        <v>89</v>
      </c>
      <c r="K510">
        <v>231</v>
      </c>
      <c r="L510">
        <v>12</v>
      </c>
      <c r="M510">
        <v>3</v>
      </c>
      <c r="N510" t="s">
        <v>3</v>
      </c>
      <c r="O510">
        <v>2</v>
      </c>
      <c r="W510">
        <v>0</v>
      </c>
      <c r="X510">
        <v>1</v>
      </c>
      <c r="Y510">
        <v>0</v>
      </c>
    </row>
    <row r="511" spans="1:206" x14ac:dyDescent="0.2">
      <c r="A511">
        <v>50</v>
      </c>
      <c r="B511">
        <v>0</v>
      </c>
      <c r="C511">
        <v>0</v>
      </c>
      <c r="D511">
        <v>1</v>
      </c>
      <c r="E511">
        <v>204</v>
      </c>
      <c r="F511">
        <f>ROUND(Source!R497,O511)</f>
        <v>3.73</v>
      </c>
      <c r="G511" t="s">
        <v>90</v>
      </c>
      <c r="H511" t="s">
        <v>91</v>
      </c>
      <c r="K511">
        <v>204</v>
      </c>
      <c r="L511">
        <v>13</v>
      </c>
      <c r="M511">
        <v>3</v>
      </c>
      <c r="N511" t="s">
        <v>3</v>
      </c>
      <c r="O511">
        <v>2</v>
      </c>
      <c r="W511">
        <v>3.73</v>
      </c>
      <c r="X511">
        <v>1</v>
      </c>
      <c r="Y511">
        <v>3.73</v>
      </c>
    </row>
    <row r="512" spans="1:206" x14ac:dyDescent="0.2">
      <c r="A512">
        <v>50</v>
      </c>
      <c r="B512">
        <v>0</v>
      </c>
      <c r="C512">
        <v>0</v>
      </c>
      <c r="D512">
        <v>1</v>
      </c>
      <c r="E512">
        <v>205</v>
      </c>
      <c r="F512">
        <f>ROUND(Source!S497,O512)</f>
        <v>17783.84</v>
      </c>
      <c r="G512" t="s">
        <v>92</v>
      </c>
      <c r="H512" t="s">
        <v>93</v>
      </c>
      <c r="K512">
        <v>205</v>
      </c>
      <c r="L512">
        <v>14</v>
      </c>
      <c r="M512">
        <v>3</v>
      </c>
      <c r="N512" t="s">
        <v>3</v>
      </c>
      <c r="O512">
        <v>2</v>
      </c>
      <c r="W512">
        <v>17783.84</v>
      </c>
      <c r="X512">
        <v>1</v>
      </c>
      <c r="Y512">
        <v>17783.84</v>
      </c>
    </row>
    <row r="513" spans="1:88" x14ac:dyDescent="0.2">
      <c r="A513">
        <v>50</v>
      </c>
      <c r="B513">
        <v>0</v>
      </c>
      <c r="C513">
        <v>0</v>
      </c>
      <c r="D513">
        <v>1</v>
      </c>
      <c r="E513">
        <v>232</v>
      </c>
      <c r="F513">
        <f>ROUND(Source!BC497,O513)</f>
        <v>0</v>
      </c>
      <c r="G513" t="s">
        <v>94</v>
      </c>
      <c r="H513" t="s">
        <v>95</v>
      </c>
      <c r="K513">
        <v>232</v>
      </c>
      <c r="L513">
        <v>15</v>
      </c>
      <c r="M513">
        <v>3</v>
      </c>
      <c r="N513" t="s">
        <v>3</v>
      </c>
      <c r="O513">
        <v>2</v>
      </c>
      <c r="W513">
        <v>0</v>
      </c>
      <c r="X513">
        <v>1</v>
      </c>
      <c r="Y513">
        <v>0</v>
      </c>
    </row>
    <row r="514" spans="1:88" x14ac:dyDescent="0.2">
      <c r="A514">
        <v>50</v>
      </c>
      <c r="B514">
        <v>0</v>
      </c>
      <c r="C514">
        <v>0</v>
      </c>
      <c r="D514">
        <v>1</v>
      </c>
      <c r="E514">
        <v>214</v>
      </c>
      <c r="F514">
        <f>ROUND(Source!AS497,O514)</f>
        <v>0</v>
      </c>
      <c r="G514" t="s">
        <v>96</v>
      </c>
      <c r="H514" t="s">
        <v>97</v>
      </c>
      <c r="K514">
        <v>214</v>
      </c>
      <c r="L514">
        <v>16</v>
      </c>
      <c r="M514">
        <v>3</v>
      </c>
      <c r="N514" t="s">
        <v>3</v>
      </c>
      <c r="O514">
        <v>2</v>
      </c>
      <c r="W514">
        <v>0</v>
      </c>
      <c r="X514">
        <v>1</v>
      </c>
      <c r="Y514">
        <v>0</v>
      </c>
    </row>
    <row r="515" spans="1:88" x14ac:dyDescent="0.2">
      <c r="A515">
        <v>50</v>
      </c>
      <c r="B515">
        <v>0</v>
      </c>
      <c r="C515">
        <v>0</v>
      </c>
      <c r="D515">
        <v>1</v>
      </c>
      <c r="E515">
        <v>215</v>
      </c>
      <c r="F515">
        <f>ROUND(Source!AT497,O515)</f>
        <v>0</v>
      </c>
      <c r="G515" t="s">
        <v>98</v>
      </c>
      <c r="H515" t="s">
        <v>99</v>
      </c>
      <c r="K515">
        <v>215</v>
      </c>
      <c r="L515">
        <v>17</v>
      </c>
      <c r="M515">
        <v>3</v>
      </c>
      <c r="N515" t="s">
        <v>3</v>
      </c>
      <c r="O515">
        <v>2</v>
      </c>
      <c r="W515">
        <v>0</v>
      </c>
      <c r="X515">
        <v>1</v>
      </c>
      <c r="Y515">
        <v>0</v>
      </c>
    </row>
    <row r="516" spans="1:88" x14ac:dyDescent="0.2">
      <c r="A516">
        <v>50</v>
      </c>
      <c r="B516">
        <v>0</v>
      </c>
      <c r="C516">
        <v>0</v>
      </c>
      <c r="D516">
        <v>1</v>
      </c>
      <c r="E516">
        <v>217</v>
      </c>
      <c r="F516">
        <f>ROUND(Source!AU497,O516)</f>
        <v>33170.97</v>
      </c>
      <c r="G516" t="s">
        <v>100</v>
      </c>
      <c r="H516" t="s">
        <v>101</v>
      </c>
      <c r="K516">
        <v>217</v>
      </c>
      <c r="L516">
        <v>18</v>
      </c>
      <c r="M516">
        <v>3</v>
      </c>
      <c r="N516" t="s">
        <v>3</v>
      </c>
      <c r="O516">
        <v>2</v>
      </c>
      <c r="W516">
        <v>33170.97</v>
      </c>
      <c r="X516">
        <v>1</v>
      </c>
      <c r="Y516">
        <v>33170.97</v>
      </c>
    </row>
    <row r="517" spans="1:88" x14ac:dyDescent="0.2">
      <c r="A517">
        <v>50</v>
      </c>
      <c r="B517">
        <v>0</v>
      </c>
      <c r="C517">
        <v>0</v>
      </c>
      <c r="D517">
        <v>1</v>
      </c>
      <c r="E517">
        <v>230</v>
      </c>
      <c r="F517">
        <f>ROUND(Source!BA497,O517)</f>
        <v>0</v>
      </c>
      <c r="G517" t="s">
        <v>102</v>
      </c>
      <c r="H517" t="s">
        <v>103</v>
      </c>
      <c r="K517">
        <v>230</v>
      </c>
      <c r="L517">
        <v>19</v>
      </c>
      <c r="M517">
        <v>3</v>
      </c>
      <c r="N517" t="s">
        <v>3</v>
      </c>
      <c r="O517">
        <v>2</v>
      </c>
      <c r="W517">
        <v>0</v>
      </c>
      <c r="X517">
        <v>1</v>
      </c>
      <c r="Y517">
        <v>0</v>
      </c>
    </row>
    <row r="518" spans="1:88" x14ac:dyDescent="0.2">
      <c r="A518">
        <v>50</v>
      </c>
      <c r="B518">
        <v>0</v>
      </c>
      <c r="C518">
        <v>0</v>
      </c>
      <c r="D518">
        <v>1</v>
      </c>
      <c r="E518">
        <v>206</v>
      </c>
      <c r="F518">
        <f>ROUND(Source!T497,O518)</f>
        <v>0</v>
      </c>
      <c r="G518" t="s">
        <v>104</v>
      </c>
      <c r="H518" t="s">
        <v>105</v>
      </c>
      <c r="K518">
        <v>206</v>
      </c>
      <c r="L518">
        <v>20</v>
      </c>
      <c r="M518">
        <v>3</v>
      </c>
      <c r="N518" t="s">
        <v>3</v>
      </c>
      <c r="O518">
        <v>2</v>
      </c>
      <c r="W518">
        <v>0</v>
      </c>
      <c r="X518">
        <v>1</v>
      </c>
      <c r="Y518">
        <v>0</v>
      </c>
    </row>
    <row r="519" spans="1:88" x14ac:dyDescent="0.2">
      <c r="A519">
        <v>50</v>
      </c>
      <c r="B519">
        <v>0</v>
      </c>
      <c r="C519">
        <v>0</v>
      </c>
      <c r="D519">
        <v>1</v>
      </c>
      <c r="E519">
        <v>207</v>
      </c>
      <c r="F519">
        <f>Source!U497</f>
        <v>28.632000000000005</v>
      </c>
      <c r="G519" t="s">
        <v>106</v>
      </c>
      <c r="H519" t="s">
        <v>107</v>
      </c>
      <c r="K519">
        <v>207</v>
      </c>
      <c r="L519">
        <v>21</v>
      </c>
      <c r="M519">
        <v>3</v>
      </c>
      <c r="N519" t="s">
        <v>3</v>
      </c>
      <c r="O519">
        <v>-1</v>
      </c>
      <c r="W519">
        <v>28.632000000000001</v>
      </c>
      <c r="X519">
        <v>1</v>
      </c>
      <c r="Y519">
        <v>28.632000000000001</v>
      </c>
    </row>
    <row r="520" spans="1:88" x14ac:dyDescent="0.2">
      <c r="A520">
        <v>50</v>
      </c>
      <c r="B520">
        <v>0</v>
      </c>
      <c r="C520">
        <v>0</v>
      </c>
      <c r="D520">
        <v>1</v>
      </c>
      <c r="E520">
        <v>208</v>
      </c>
      <c r="F520">
        <f>Source!V497</f>
        <v>0</v>
      </c>
      <c r="G520" t="s">
        <v>108</v>
      </c>
      <c r="H520" t="s">
        <v>109</v>
      </c>
      <c r="K520">
        <v>208</v>
      </c>
      <c r="L520">
        <v>22</v>
      </c>
      <c r="M520">
        <v>3</v>
      </c>
      <c r="N520" t="s">
        <v>3</v>
      </c>
      <c r="O520">
        <v>-1</v>
      </c>
      <c r="W520">
        <v>0</v>
      </c>
      <c r="X520">
        <v>1</v>
      </c>
      <c r="Y520">
        <v>0</v>
      </c>
    </row>
    <row r="521" spans="1:88" x14ac:dyDescent="0.2">
      <c r="A521">
        <v>50</v>
      </c>
      <c r="B521">
        <v>0</v>
      </c>
      <c r="C521">
        <v>0</v>
      </c>
      <c r="D521">
        <v>1</v>
      </c>
      <c r="E521">
        <v>209</v>
      </c>
      <c r="F521">
        <f>ROUND(Source!W497,O521)</f>
        <v>0</v>
      </c>
      <c r="G521" t="s">
        <v>110</v>
      </c>
      <c r="H521" t="s">
        <v>111</v>
      </c>
      <c r="K521">
        <v>209</v>
      </c>
      <c r="L521">
        <v>23</v>
      </c>
      <c r="M521">
        <v>3</v>
      </c>
      <c r="N521" t="s">
        <v>3</v>
      </c>
      <c r="O521">
        <v>2</v>
      </c>
      <c r="W521">
        <v>0</v>
      </c>
      <c r="X521">
        <v>1</v>
      </c>
      <c r="Y521">
        <v>0</v>
      </c>
    </row>
    <row r="522" spans="1:88" x14ac:dyDescent="0.2">
      <c r="A522">
        <v>50</v>
      </c>
      <c r="B522">
        <v>0</v>
      </c>
      <c r="C522">
        <v>0</v>
      </c>
      <c r="D522">
        <v>1</v>
      </c>
      <c r="E522">
        <v>233</v>
      </c>
      <c r="F522">
        <f>ROUND(Source!BD497,O522)</f>
        <v>0</v>
      </c>
      <c r="G522" t="s">
        <v>112</v>
      </c>
      <c r="H522" t="s">
        <v>113</v>
      </c>
      <c r="K522">
        <v>233</v>
      </c>
      <c r="L522">
        <v>24</v>
      </c>
      <c r="M522">
        <v>3</v>
      </c>
      <c r="N522" t="s">
        <v>3</v>
      </c>
      <c r="O522">
        <v>2</v>
      </c>
      <c r="W522">
        <v>0</v>
      </c>
      <c r="X522">
        <v>1</v>
      </c>
      <c r="Y522">
        <v>0</v>
      </c>
    </row>
    <row r="523" spans="1:88" x14ac:dyDescent="0.2">
      <c r="A523">
        <v>50</v>
      </c>
      <c r="B523">
        <v>0</v>
      </c>
      <c r="C523">
        <v>0</v>
      </c>
      <c r="D523">
        <v>1</v>
      </c>
      <c r="E523">
        <v>210</v>
      </c>
      <c r="F523">
        <f>ROUND(Source!X497,O523)</f>
        <v>12448.69</v>
      </c>
      <c r="G523" t="s">
        <v>114</v>
      </c>
      <c r="H523" t="s">
        <v>115</v>
      </c>
      <c r="K523">
        <v>210</v>
      </c>
      <c r="L523">
        <v>25</v>
      </c>
      <c r="M523">
        <v>3</v>
      </c>
      <c r="N523" t="s">
        <v>3</v>
      </c>
      <c r="O523">
        <v>2</v>
      </c>
      <c r="W523">
        <v>12448.69</v>
      </c>
      <c r="X523">
        <v>1</v>
      </c>
      <c r="Y523">
        <v>12448.69</v>
      </c>
    </row>
    <row r="524" spans="1:88" x14ac:dyDescent="0.2">
      <c r="A524">
        <v>50</v>
      </c>
      <c r="B524">
        <v>0</v>
      </c>
      <c r="C524">
        <v>0</v>
      </c>
      <c r="D524">
        <v>1</v>
      </c>
      <c r="E524">
        <v>211</v>
      </c>
      <c r="F524">
        <f>ROUND(Source!Y497,O524)</f>
        <v>1778.39</v>
      </c>
      <c r="G524" t="s">
        <v>116</v>
      </c>
      <c r="H524" t="s">
        <v>117</v>
      </c>
      <c r="K524">
        <v>211</v>
      </c>
      <c r="L524">
        <v>26</v>
      </c>
      <c r="M524">
        <v>3</v>
      </c>
      <c r="N524" t="s">
        <v>3</v>
      </c>
      <c r="O524">
        <v>2</v>
      </c>
      <c r="W524">
        <v>1778.39</v>
      </c>
      <c r="X524">
        <v>1</v>
      </c>
      <c r="Y524">
        <v>1778.39</v>
      </c>
    </row>
    <row r="525" spans="1:88" x14ac:dyDescent="0.2">
      <c r="A525">
        <v>50</v>
      </c>
      <c r="B525">
        <v>0</v>
      </c>
      <c r="C525">
        <v>0</v>
      </c>
      <c r="D525">
        <v>1</v>
      </c>
      <c r="E525">
        <v>224</v>
      </c>
      <c r="F525">
        <f>ROUND(Source!AR497,O525)</f>
        <v>33170.97</v>
      </c>
      <c r="G525" t="s">
        <v>118</v>
      </c>
      <c r="H525" t="s">
        <v>119</v>
      </c>
      <c r="K525">
        <v>224</v>
      </c>
      <c r="L525">
        <v>27</v>
      </c>
      <c r="M525">
        <v>3</v>
      </c>
      <c r="N525" t="s">
        <v>3</v>
      </c>
      <c r="O525">
        <v>2</v>
      </c>
      <c r="W525">
        <v>33170.97</v>
      </c>
      <c r="X525">
        <v>1</v>
      </c>
      <c r="Y525">
        <v>33170.97</v>
      </c>
    </row>
    <row r="527" spans="1:88" x14ac:dyDescent="0.2">
      <c r="A527">
        <v>4</v>
      </c>
      <c r="B527">
        <v>1</v>
      </c>
      <c r="D527">
        <f>ROW(A538)</f>
        <v>538</v>
      </c>
      <c r="F527" t="s">
        <v>13</v>
      </c>
      <c r="G527" t="s">
        <v>188</v>
      </c>
      <c r="H527" t="s">
        <v>3</v>
      </c>
      <c r="I527">
        <v>0</v>
      </c>
      <c r="K527">
        <v>0</v>
      </c>
      <c r="M527" t="s">
        <v>3</v>
      </c>
      <c r="S527">
        <v>0</v>
      </c>
      <c r="U527" t="s">
        <v>3</v>
      </c>
      <c r="V527">
        <v>0</v>
      </c>
      <c r="AB527" t="s">
        <v>3</v>
      </c>
      <c r="AC527" t="s">
        <v>3</v>
      </c>
      <c r="AD527" t="s">
        <v>3</v>
      </c>
      <c r="AE527" t="s">
        <v>3</v>
      </c>
      <c r="AF527" t="s">
        <v>3</v>
      </c>
      <c r="AG527" t="s">
        <v>3</v>
      </c>
      <c r="AP527" t="s">
        <v>3</v>
      </c>
      <c r="AQ527" t="s">
        <v>3</v>
      </c>
      <c r="AR527" t="s">
        <v>3</v>
      </c>
      <c r="AZ527" t="s">
        <v>3</v>
      </c>
      <c r="BB527" t="s">
        <v>3</v>
      </c>
      <c r="BC527" t="s">
        <v>3</v>
      </c>
      <c r="BD527" t="s">
        <v>3</v>
      </c>
      <c r="BE527" t="s">
        <v>3</v>
      </c>
      <c r="BF527" t="s">
        <v>3</v>
      </c>
      <c r="BG527" t="s">
        <v>3</v>
      </c>
      <c r="BH527" t="s">
        <v>3</v>
      </c>
      <c r="BI527" t="s">
        <v>3</v>
      </c>
      <c r="BJ527" t="s">
        <v>3</v>
      </c>
      <c r="BK527" t="s">
        <v>3</v>
      </c>
      <c r="BL527" t="s">
        <v>3</v>
      </c>
      <c r="BM527" t="s">
        <v>3</v>
      </c>
      <c r="BN527" t="s">
        <v>3</v>
      </c>
      <c r="BO527" t="s">
        <v>3</v>
      </c>
      <c r="BP527" t="s">
        <v>3</v>
      </c>
      <c r="BX527">
        <v>0</v>
      </c>
      <c r="CJ527">
        <v>0</v>
      </c>
    </row>
    <row r="529" spans="1:245" x14ac:dyDescent="0.2">
      <c r="A529">
        <v>52</v>
      </c>
      <c r="B529">
        <f t="shared" ref="B529:G529" si="273">B538</f>
        <v>1</v>
      </c>
      <c r="C529">
        <f t="shared" si="273"/>
        <v>4</v>
      </c>
      <c r="D529">
        <f t="shared" si="273"/>
        <v>527</v>
      </c>
      <c r="E529">
        <f t="shared" si="273"/>
        <v>0</v>
      </c>
      <c r="F529" t="str">
        <f t="shared" si="273"/>
        <v>Новый раздел</v>
      </c>
      <c r="G529" t="str">
        <f t="shared" si="273"/>
        <v>Электрощит ТХ3</v>
      </c>
      <c r="O529">
        <f t="shared" ref="O529:AT529" si="274">O538</f>
        <v>11183.32</v>
      </c>
      <c r="P529">
        <f t="shared" si="274"/>
        <v>0</v>
      </c>
      <c r="Q529">
        <f t="shared" si="274"/>
        <v>669.04</v>
      </c>
      <c r="R529">
        <f t="shared" si="274"/>
        <v>2.21</v>
      </c>
      <c r="S529">
        <f t="shared" si="274"/>
        <v>10514.28</v>
      </c>
      <c r="T529">
        <f t="shared" si="274"/>
        <v>0</v>
      </c>
      <c r="U529">
        <f t="shared" si="274"/>
        <v>16.928000000000001</v>
      </c>
      <c r="V529">
        <f t="shared" si="274"/>
        <v>0</v>
      </c>
      <c r="W529">
        <f t="shared" si="274"/>
        <v>0</v>
      </c>
      <c r="X529">
        <f t="shared" si="274"/>
        <v>7359.99</v>
      </c>
      <c r="Y529">
        <f t="shared" si="274"/>
        <v>1051.43</v>
      </c>
      <c r="Z529">
        <f t="shared" si="274"/>
        <v>0</v>
      </c>
      <c r="AA529">
        <f t="shared" si="274"/>
        <v>0</v>
      </c>
      <c r="AB529">
        <f t="shared" si="274"/>
        <v>11183.32</v>
      </c>
      <c r="AC529">
        <f t="shared" si="274"/>
        <v>0</v>
      </c>
      <c r="AD529">
        <f t="shared" si="274"/>
        <v>669.04</v>
      </c>
      <c r="AE529">
        <f t="shared" si="274"/>
        <v>2.21</v>
      </c>
      <c r="AF529">
        <f t="shared" si="274"/>
        <v>10514.28</v>
      </c>
      <c r="AG529">
        <f t="shared" si="274"/>
        <v>0</v>
      </c>
      <c r="AH529">
        <f t="shared" si="274"/>
        <v>16.928000000000001</v>
      </c>
      <c r="AI529">
        <f t="shared" si="274"/>
        <v>0</v>
      </c>
      <c r="AJ529">
        <f t="shared" si="274"/>
        <v>0</v>
      </c>
      <c r="AK529">
        <f t="shared" si="274"/>
        <v>7359.99</v>
      </c>
      <c r="AL529">
        <f t="shared" si="274"/>
        <v>1051.43</v>
      </c>
      <c r="AM529">
        <f t="shared" si="274"/>
        <v>0</v>
      </c>
      <c r="AN529">
        <f t="shared" si="274"/>
        <v>0</v>
      </c>
      <c r="AO529">
        <f t="shared" si="274"/>
        <v>0</v>
      </c>
      <c r="AP529">
        <f t="shared" si="274"/>
        <v>0</v>
      </c>
      <c r="AQ529">
        <f t="shared" si="274"/>
        <v>0</v>
      </c>
      <c r="AR529">
        <f t="shared" si="274"/>
        <v>19597.12</v>
      </c>
      <c r="AS529">
        <f t="shared" si="274"/>
        <v>0</v>
      </c>
      <c r="AT529">
        <f t="shared" si="274"/>
        <v>0</v>
      </c>
      <c r="AU529">
        <f t="shared" ref="AU529:BZ529" si="275">AU538</f>
        <v>19597.12</v>
      </c>
      <c r="AV529">
        <f t="shared" si="275"/>
        <v>0</v>
      </c>
      <c r="AW529">
        <f t="shared" si="275"/>
        <v>0</v>
      </c>
      <c r="AX529">
        <f t="shared" si="275"/>
        <v>0</v>
      </c>
      <c r="AY529">
        <f t="shared" si="275"/>
        <v>0</v>
      </c>
      <c r="AZ529">
        <f t="shared" si="275"/>
        <v>0</v>
      </c>
      <c r="BA529">
        <f t="shared" si="275"/>
        <v>0</v>
      </c>
      <c r="BB529">
        <f t="shared" si="275"/>
        <v>0</v>
      </c>
      <c r="BC529">
        <f t="shared" si="275"/>
        <v>0</v>
      </c>
      <c r="BD529">
        <f t="shared" si="275"/>
        <v>0</v>
      </c>
      <c r="BE529">
        <f t="shared" si="275"/>
        <v>0</v>
      </c>
      <c r="BF529">
        <f t="shared" si="275"/>
        <v>0</v>
      </c>
      <c r="BG529">
        <f t="shared" si="275"/>
        <v>0</v>
      </c>
      <c r="BH529">
        <f t="shared" si="275"/>
        <v>0</v>
      </c>
      <c r="BI529">
        <f t="shared" si="275"/>
        <v>0</v>
      </c>
      <c r="BJ529">
        <f t="shared" si="275"/>
        <v>0</v>
      </c>
      <c r="BK529">
        <f t="shared" si="275"/>
        <v>0</v>
      </c>
      <c r="BL529">
        <f t="shared" si="275"/>
        <v>0</v>
      </c>
      <c r="BM529">
        <f t="shared" si="275"/>
        <v>0</v>
      </c>
      <c r="BN529">
        <f t="shared" si="275"/>
        <v>0</v>
      </c>
      <c r="BO529">
        <f t="shared" si="275"/>
        <v>0</v>
      </c>
      <c r="BP529">
        <f t="shared" si="275"/>
        <v>0</v>
      </c>
      <c r="BQ529">
        <f t="shared" si="275"/>
        <v>0</v>
      </c>
      <c r="BR529">
        <f t="shared" si="275"/>
        <v>0</v>
      </c>
      <c r="BS529">
        <f t="shared" si="275"/>
        <v>0</v>
      </c>
      <c r="BT529">
        <f t="shared" si="275"/>
        <v>0</v>
      </c>
      <c r="BU529">
        <f t="shared" si="275"/>
        <v>0</v>
      </c>
      <c r="BV529">
        <f t="shared" si="275"/>
        <v>0</v>
      </c>
      <c r="BW529">
        <f t="shared" si="275"/>
        <v>0</v>
      </c>
      <c r="BX529">
        <f t="shared" si="275"/>
        <v>0</v>
      </c>
      <c r="BY529">
        <f t="shared" si="275"/>
        <v>0</v>
      </c>
      <c r="BZ529">
        <f t="shared" si="275"/>
        <v>0</v>
      </c>
      <c r="CA529">
        <f t="shared" ref="CA529:DF529" si="276">CA538</f>
        <v>19597.12</v>
      </c>
      <c r="CB529">
        <f t="shared" si="276"/>
        <v>0</v>
      </c>
      <c r="CC529">
        <f t="shared" si="276"/>
        <v>0</v>
      </c>
      <c r="CD529">
        <f t="shared" si="276"/>
        <v>19597.12</v>
      </c>
      <c r="CE529">
        <f t="shared" si="276"/>
        <v>0</v>
      </c>
      <c r="CF529">
        <f t="shared" si="276"/>
        <v>0</v>
      </c>
      <c r="CG529">
        <f t="shared" si="276"/>
        <v>0</v>
      </c>
      <c r="CH529">
        <f t="shared" si="276"/>
        <v>0</v>
      </c>
      <c r="CI529">
        <f t="shared" si="276"/>
        <v>0</v>
      </c>
      <c r="CJ529">
        <f t="shared" si="276"/>
        <v>0</v>
      </c>
      <c r="CK529">
        <f t="shared" si="276"/>
        <v>0</v>
      </c>
      <c r="CL529">
        <f t="shared" si="276"/>
        <v>0</v>
      </c>
      <c r="CM529">
        <f t="shared" si="276"/>
        <v>0</v>
      </c>
      <c r="CN529">
        <f t="shared" si="276"/>
        <v>0</v>
      </c>
      <c r="CO529">
        <f t="shared" si="276"/>
        <v>0</v>
      </c>
      <c r="CP529">
        <f t="shared" si="276"/>
        <v>0</v>
      </c>
      <c r="CQ529">
        <f t="shared" si="276"/>
        <v>0</v>
      </c>
      <c r="CR529">
        <f t="shared" si="276"/>
        <v>0</v>
      </c>
      <c r="CS529">
        <f t="shared" si="276"/>
        <v>0</v>
      </c>
      <c r="CT529">
        <f t="shared" si="276"/>
        <v>0</v>
      </c>
      <c r="CU529">
        <f t="shared" si="276"/>
        <v>0</v>
      </c>
      <c r="CV529">
        <f t="shared" si="276"/>
        <v>0</v>
      </c>
      <c r="CW529">
        <f t="shared" si="276"/>
        <v>0</v>
      </c>
      <c r="CX529">
        <f t="shared" si="276"/>
        <v>0</v>
      </c>
      <c r="CY529">
        <f t="shared" si="276"/>
        <v>0</v>
      </c>
      <c r="CZ529">
        <f t="shared" si="276"/>
        <v>0</v>
      </c>
      <c r="DA529">
        <f t="shared" si="276"/>
        <v>0</v>
      </c>
      <c r="DB529">
        <f t="shared" si="276"/>
        <v>0</v>
      </c>
      <c r="DC529">
        <f t="shared" si="276"/>
        <v>0</v>
      </c>
      <c r="DD529">
        <f t="shared" si="276"/>
        <v>0</v>
      </c>
      <c r="DE529">
        <f t="shared" si="276"/>
        <v>0</v>
      </c>
      <c r="DF529">
        <f t="shared" si="276"/>
        <v>0</v>
      </c>
      <c r="DG529">
        <f t="shared" ref="DG529:EL529" si="277">DG538</f>
        <v>0</v>
      </c>
      <c r="DH529">
        <f t="shared" si="277"/>
        <v>0</v>
      </c>
      <c r="DI529">
        <f t="shared" si="277"/>
        <v>0</v>
      </c>
      <c r="DJ529">
        <f t="shared" si="277"/>
        <v>0</v>
      </c>
      <c r="DK529">
        <f t="shared" si="277"/>
        <v>0</v>
      </c>
      <c r="DL529">
        <f t="shared" si="277"/>
        <v>0</v>
      </c>
      <c r="DM529">
        <f t="shared" si="277"/>
        <v>0</v>
      </c>
      <c r="DN529">
        <f t="shared" si="277"/>
        <v>0</v>
      </c>
      <c r="DO529">
        <f t="shared" si="277"/>
        <v>0</v>
      </c>
      <c r="DP529">
        <f t="shared" si="277"/>
        <v>0</v>
      </c>
      <c r="DQ529">
        <f t="shared" si="277"/>
        <v>0</v>
      </c>
      <c r="DR529">
        <f t="shared" si="277"/>
        <v>0</v>
      </c>
      <c r="DS529">
        <f t="shared" si="277"/>
        <v>0</v>
      </c>
      <c r="DT529">
        <f t="shared" si="277"/>
        <v>0</v>
      </c>
      <c r="DU529">
        <f t="shared" si="277"/>
        <v>0</v>
      </c>
      <c r="DV529">
        <f t="shared" si="277"/>
        <v>0</v>
      </c>
      <c r="DW529">
        <f t="shared" si="277"/>
        <v>0</v>
      </c>
      <c r="DX529">
        <f t="shared" si="277"/>
        <v>0</v>
      </c>
      <c r="DY529">
        <f t="shared" si="277"/>
        <v>0</v>
      </c>
      <c r="DZ529">
        <f t="shared" si="277"/>
        <v>0</v>
      </c>
      <c r="EA529">
        <f t="shared" si="277"/>
        <v>0</v>
      </c>
      <c r="EB529">
        <f t="shared" si="277"/>
        <v>0</v>
      </c>
      <c r="EC529">
        <f t="shared" si="277"/>
        <v>0</v>
      </c>
      <c r="ED529">
        <f t="shared" si="277"/>
        <v>0</v>
      </c>
      <c r="EE529">
        <f t="shared" si="277"/>
        <v>0</v>
      </c>
      <c r="EF529">
        <f t="shared" si="277"/>
        <v>0</v>
      </c>
      <c r="EG529">
        <f t="shared" si="277"/>
        <v>0</v>
      </c>
      <c r="EH529">
        <f t="shared" si="277"/>
        <v>0</v>
      </c>
      <c r="EI529">
        <f t="shared" si="277"/>
        <v>0</v>
      </c>
      <c r="EJ529">
        <f t="shared" si="277"/>
        <v>0</v>
      </c>
      <c r="EK529">
        <f t="shared" si="277"/>
        <v>0</v>
      </c>
      <c r="EL529">
        <f t="shared" si="277"/>
        <v>0</v>
      </c>
      <c r="EM529">
        <f t="shared" ref="EM529:FR529" si="278">EM538</f>
        <v>0</v>
      </c>
      <c r="EN529">
        <f t="shared" si="278"/>
        <v>0</v>
      </c>
      <c r="EO529">
        <f t="shared" si="278"/>
        <v>0</v>
      </c>
      <c r="EP529">
        <f t="shared" si="278"/>
        <v>0</v>
      </c>
      <c r="EQ529">
        <f t="shared" si="278"/>
        <v>0</v>
      </c>
      <c r="ER529">
        <f t="shared" si="278"/>
        <v>0</v>
      </c>
      <c r="ES529">
        <f t="shared" si="278"/>
        <v>0</v>
      </c>
      <c r="ET529">
        <f t="shared" si="278"/>
        <v>0</v>
      </c>
      <c r="EU529">
        <f t="shared" si="278"/>
        <v>0</v>
      </c>
      <c r="EV529">
        <f t="shared" si="278"/>
        <v>0</v>
      </c>
      <c r="EW529">
        <f t="shared" si="278"/>
        <v>0</v>
      </c>
      <c r="EX529">
        <f t="shared" si="278"/>
        <v>0</v>
      </c>
      <c r="EY529">
        <f t="shared" si="278"/>
        <v>0</v>
      </c>
      <c r="EZ529">
        <f t="shared" si="278"/>
        <v>0</v>
      </c>
      <c r="FA529">
        <f t="shared" si="278"/>
        <v>0</v>
      </c>
      <c r="FB529">
        <f t="shared" si="278"/>
        <v>0</v>
      </c>
      <c r="FC529">
        <f t="shared" si="278"/>
        <v>0</v>
      </c>
      <c r="FD529">
        <f t="shared" si="278"/>
        <v>0</v>
      </c>
      <c r="FE529">
        <f t="shared" si="278"/>
        <v>0</v>
      </c>
      <c r="FF529">
        <f t="shared" si="278"/>
        <v>0</v>
      </c>
      <c r="FG529">
        <f t="shared" si="278"/>
        <v>0</v>
      </c>
      <c r="FH529">
        <f t="shared" si="278"/>
        <v>0</v>
      </c>
      <c r="FI529">
        <f t="shared" si="278"/>
        <v>0</v>
      </c>
      <c r="FJ529">
        <f t="shared" si="278"/>
        <v>0</v>
      </c>
      <c r="FK529">
        <f t="shared" si="278"/>
        <v>0</v>
      </c>
      <c r="FL529">
        <f t="shared" si="278"/>
        <v>0</v>
      </c>
      <c r="FM529">
        <f t="shared" si="278"/>
        <v>0</v>
      </c>
      <c r="FN529">
        <f t="shared" si="278"/>
        <v>0</v>
      </c>
      <c r="FO529">
        <f t="shared" si="278"/>
        <v>0</v>
      </c>
      <c r="FP529">
        <f t="shared" si="278"/>
        <v>0</v>
      </c>
      <c r="FQ529">
        <f t="shared" si="278"/>
        <v>0</v>
      </c>
      <c r="FR529">
        <f t="shared" si="278"/>
        <v>0</v>
      </c>
      <c r="FS529">
        <f t="shared" ref="FS529:GX529" si="279">FS538</f>
        <v>0</v>
      </c>
      <c r="FT529">
        <f t="shared" si="279"/>
        <v>0</v>
      </c>
      <c r="FU529">
        <f t="shared" si="279"/>
        <v>0</v>
      </c>
      <c r="FV529">
        <f t="shared" si="279"/>
        <v>0</v>
      </c>
      <c r="FW529">
        <f t="shared" si="279"/>
        <v>0</v>
      </c>
      <c r="FX529">
        <f t="shared" si="279"/>
        <v>0</v>
      </c>
      <c r="FY529">
        <f t="shared" si="279"/>
        <v>0</v>
      </c>
      <c r="FZ529">
        <f t="shared" si="279"/>
        <v>0</v>
      </c>
      <c r="GA529">
        <f t="shared" si="279"/>
        <v>0</v>
      </c>
      <c r="GB529">
        <f t="shared" si="279"/>
        <v>0</v>
      </c>
      <c r="GC529">
        <f t="shared" si="279"/>
        <v>0</v>
      </c>
      <c r="GD529">
        <f t="shared" si="279"/>
        <v>0</v>
      </c>
      <c r="GE529">
        <f t="shared" si="279"/>
        <v>0</v>
      </c>
      <c r="GF529">
        <f t="shared" si="279"/>
        <v>0</v>
      </c>
      <c r="GG529">
        <f t="shared" si="279"/>
        <v>0</v>
      </c>
      <c r="GH529">
        <f t="shared" si="279"/>
        <v>0</v>
      </c>
      <c r="GI529">
        <f t="shared" si="279"/>
        <v>0</v>
      </c>
      <c r="GJ529">
        <f t="shared" si="279"/>
        <v>0</v>
      </c>
      <c r="GK529">
        <f t="shared" si="279"/>
        <v>0</v>
      </c>
      <c r="GL529">
        <f t="shared" si="279"/>
        <v>0</v>
      </c>
      <c r="GM529">
        <f t="shared" si="279"/>
        <v>0</v>
      </c>
      <c r="GN529">
        <f t="shared" si="279"/>
        <v>0</v>
      </c>
      <c r="GO529">
        <f t="shared" si="279"/>
        <v>0</v>
      </c>
      <c r="GP529">
        <f t="shared" si="279"/>
        <v>0</v>
      </c>
      <c r="GQ529">
        <f t="shared" si="279"/>
        <v>0</v>
      </c>
      <c r="GR529">
        <f t="shared" si="279"/>
        <v>0</v>
      </c>
      <c r="GS529">
        <f t="shared" si="279"/>
        <v>0</v>
      </c>
      <c r="GT529">
        <f t="shared" si="279"/>
        <v>0</v>
      </c>
      <c r="GU529">
        <f t="shared" si="279"/>
        <v>0</v>
      </c>
      <c r="GV529">
        <f t="shared" si="279"/>
        <v>0</v>
      </c>
      <c r="GW529">
        <f t="shared" si="279"/>
        <v>0</v>
      </c>
      <c r="GX529">
        <f t="shared" si="279"/>
        <v>0</v>
      </c>
    </row>
    <row r="531" spans="1:245" x14ac:dyDescent="0.2">
      <c r="A531">
        <v>17</v>
      </c>
      <c r="B531">
        <v>1</v>
      </c>
      <c r="C531">
        <f>ROW(SmtRes!A139)</f>
        <v>139</v>
      </c>
      <c r="D531">
        <f>ROW(EtalonRes!A139)</f>
        <v>139</v>
      </c>
      <c r="E531" t="s">
        <v>189</v>
      </c>
      <c r="F531" t="s">
        <v>169</v>
      </c>
      <c r="G531" t="s">
        <v>170</v>
      </c>
      <c r="H531" t="s">
        <v>52</v>
      </c>
      <c r="I531">
        <v>6</v>
      </c>
      <c r="J531">
        <v>0</v>
      </c>
      <c r="K531">
        <v>6</v>
      </c>
      <c r="O531">
        <f t="shared" ref="O531:O536" si="280">ROUND(CP531,2)</f>
        <v>1224.72</v>
      </c>
      <c r="P531">
        <f t="shared" ref="P531:P536" si="281">ROUND(CQ531*I531,2)</f>
        <v>0</v>
      </c>
      <c r="Q531">
        <f t="shared" ref="Q531:Q536" si="282">ROUND(CR531*I531,2)</f>
        <v>76.900000000000006</v>
      </c>
      <c r="R531">
        <f t="shared" ref="R531:R536" si="283">ROUND(CS531*I531,2)</f>
        <v>0.24</v>
      </c>
      <c r="S531">
        <f t="shared" ref="S531:S536" si="284">ROUND(CT531*I531,2)</f>
        <v>1147.82</v>
      </c>
      <c r="T531">
        <f t="shared" ref="T531:T536" si="285">ROUND(CU531*I531,2)</f>
        <v>0</v>
      </c>
      <c r="U531">
        <f t="shared" ref="U531:U536" si="286">CV531*I531</f>
        <v>1.8480000000000003</v>
      </c>
      <c r="V531">
        <f t="shared" ref="V531:V536" si="287">CW531*I531</f>
        <v>0</v>
      </c>
      <c r="W531">
        <f t="shared" ref="W531:W536" si="288">ROUND(CX531*I531,2)</f>
        <v>0</v>
      </c>
      <c r="X531">
        <f t="shared" ref="X531:Y536" si="289">ROUND(CY531,2)</f>
        <v>803.47</v>
      </c>
      <c r="Y531">
        <f t="shared" si="289"/>
        <v>114.78</v>
      </c>
      <c r="AA531">
        <v>35364244</v>
      </c>
      <c r="AB531">
        <f t="shared" ref="AB531:AB536" si="290">ROUND((AC531+AD531+AF531),6)</f>
        <v>204.12</v>
      </c>
      <c r="AC531">
        <f>ROUND(((ES531*0)),6)</f>
        <v>0</v>
      </c>
      <c r="AD531">
        <f>ROUND(((((ET531*0.2))-((EU531*0.2)))+AE531),6)</f>
        <v>12.816000000000001</v>
      </c>
      <c r="AE531">
        <f>ROUND(((EU531*0.2)),6)</f>
        <v>0.04</v>
      </c>
      <c r="AF531">
        <f>ROUND(((EV531*0.2)),6)</f>
        <v>191.304</v>
      </c>
      <c r="AG531">
        <f t="shared" ref="AG531:AG536" si="291">ROUND((AP531),6)</f>
        <v>0</v>
      </c>
      <c r="AH531">
        <f>((EW531*0.2))</f>
        <v>0.30800000000000005</v>
      </c>
      <c r="AI531">
        <f>((EX531*0.2))</f>
        <v>0</v>
      </c>
      <c r="AJ531">
        <f t="shared" ref="AJ531:AJ536" si="292">(AS531)</f>
        <v>0</v>
      </c>
      <c r="AK531">
        <v>1407.04</v>
      </c>
      <c r="AL531">
        <v>386.44</v>
      </c>
      <c r="AM531">
        <v>64.08</v>
      </c>
      <c r="AN531">
        <v>0.2</v>
      </c>
      <c r="AO531">
        <v>956.52</v>
      </c>
      <c r="AP531">
        <v>0</v>
      </c>
      <c r="AQ531">
        <v>1.54</v>
      </c>
      <c r="AR531">
        <v>0</v>
      </c>
      <c r="AS531">
        <v>0</v>
      </c>
      <c r="AT531">
        <v>70</v>
      </c>
      <c r="AU531">
        <v>10</v>
      </c>
      <c r="AV531">
        <v>1</v>
      </c>
      <c r="AW531">
        <v>1</v>
      </c>
      <c r="AZ531">
        <v>1</v>
      </c>
      <c r="BA531">
        <v>1</v>
      </c>
      <c r="BB531">
        <v>1</v>
      </c>
      <c r="BC531">
        <v>1</v>
      </c>
      <c r="BD531" t="s">
        <v>3</v>
      </c>
      <c r="BE531" t="s">
        <v>3</v>
      </c>
      <c r="BF531" t="s">
        <v>3</v>
      </c>
      <c r="BG531" t="s">
        <v>3</v>
      </c>
      <c r="BH531">
        <v>0</v>
      </c>
      <c r="BI531">
        <v>4</v>
      </c>
      <c r="BJ531" t="s">
        <v>171</v>
      </c>
      <c r="BM531">
        <v>0</v>
      </c>
      <c r="BN531">
        <v>0</v>
      </c>
      <c r="BO531" t="s">
        <v>3</v>
      </c>
      <c r="BP531">
        <v>0</v>
      </c>
      <c r="BQ531">
        <v>1</v>
      </c>
      <c r="BR531">
        <v>0</v>
      </c>
      <c r="BS531">
        <v>1</v>
      </c>
      <c r="BT531">
        <v>1</v>
      </c>
      <c r="BU531">
        <v>1</v>
      </c>
      <c r="BV531">
        <v>1</v>
      </c>
      <c r="BW531">
        <v>1</v>
      </c>
      <c r="BX531">
        <v>1</v>
      </c>
      <c r="BY531" t="s">
        <v>3</v>
      </c>
      <c r="BZ531">
        <v>70</v>
      </c>
      <c r="CA531">
        <v>10</v>
      </c>
      <c r="CB531" t="s">
        <v>3</v>
      </c>
      <c r="CE531">
        <v>0</v>
      </c>
      <c r="CF531">
        <v>0</v>
      </c>
      <c r="CG531">
        <v>0</v>
      </c>
      <c r="CM531">
        <v>0</v>
      </c>
      <c r="CN531" t="s">
        <v>1130</v>
      </c>
      <c r="CO531">
        <v>0</v>
      </c>
      <c r="CP531">
        <f t="shared" ref="CP531:CP536" si="293">(P531+Q531+S531)</f>
        <v>1224.72</v>
      </c>
      <c r="CQ531">
        <f t="shared" ref="CQ531:CQ536" si="294">(AC531*BC531*AW531)</f>
        <v>0</v>
      </c>
      <c r="CR531">
        <f>(((((ET531*0.2))*BB531-((EU531*0.2))*BS531)+AE531*BS531)*AV531)</f>
        <v>12.816000000000001</v>
      </c>
      <c r="CS531">
        <f t="shared" ref="CS531:CS536" si="295">(AE531*BS531*AV531)</f>
        <v>0.04</v>
      </c>
      <c r="CT531">
        <f t="shared" ref="CT531:CT536" si="296">(AF531*BA531*AV531)</f>
        <v>191.304</v>
      </c>
      <c r="CU531">
        <f t="shared" ref="CU531:CU536" si="297">AG531</f>
        <v>0</v>
      </c>
      <c r="CV531">
        <f t="shared" ref="CV531:CV536" si="298">(AH531*AV531)</f>
        <v>0.30800000000000005</v>
      </c>
      <c r="CW531">
        <f t="shared" ref="CW531:CX536" si="299">AI531</f>
        <v>0</v>
      </c>
      <c r="CX531">
        <f t="shared" si="299"/>
        <v>0</v>
      </c>
      <c r="CY531">
        <f t="shared" ref="CY531:CY536" si="300">((S531*BZ531)/100)</f>
        <v>803.47399999999993</v>
      </c>
      <c r="CZ531">
        <f t="shared" ref="CZ531:CZ536" si="301">((S531*CA531)/100)</f>
        <v>114.78199999999998</v>
      </c>
      <c r="DB531">
        <v>9</v>
      </c>
      <c r="DC531" t="s">
        <v>3</v>
      </c>
      <c r="DD531" t="s">
        <v>54</v>
      </c>
      <c r="DE531" t="s">
        <v>55</v>
      </c>
      <c r="DF531" t="s">
        <v>55</v>
      </c>
      <c r="DG531" t="s">
        <v>55</v>
      </c>
      <c r="DH531" t="s">
        <v>3</v>
      </c>
      <c r="DI531" t="s">
        <v>55</v>
      </c>
      <c r="DJ531" t="s">
        <v>55</v>
      </c>
      <c r="DK531" t="s">
        <v>3</v>
      </c>
      <c r="DL531" t="s">
        <v>3</v>
      </c>
      <c r="DM531" t="s">
        <v>3</v>
      </c>
      <c r="DN531">
        <v>0</v>
      </c>
      <c r="DO531">
        <v>0</v>
      </c>
      <c r="DP531">
        <v>1</v>
      </c>
      <c r="DQ531">
        <v>1</v>
      </c>
      <c r="DU531">
        <v>1010</v>
      </c>
      <c r="DV531" t="s">
        <v>52</v>
      </c>
      <c r="DW531" t="s">
        <v>52</v>
      </c>
      <c r="DX531">
        <v>1</v>
      </c>
      <c r="DZ531" t="s">
        <v>3</v>
      </c>
      <c r="EA531" t="s">
        <v>3</v>
      </c>
      <c r="EB531" t="s">
        <v>3</v>
      </c>
      <c r="EC531" t="s">
        <v>3</v>
      </c>
      <c r="EE531">
        <v>35096056</v>
      </c>
      <c r="EF531">
        <v>1</v>
      </c>
      <c r="EG531" t="s">
        <v>20</v>
      </c>
      <c r="EH531">
        <v>0</v>
      </c>
      <c r="EI531" t="s">
        <v>3</v>
      </c>
      <c r="EJ531">
        <v>4</v>
      </c>
      <c r="EK531">
        <v>0</v>
      </c>
      <c r="EL531" t="s">
        <v>21</v>
      </c>
      <c r="EM531" t="s">
        <v>22</v>
      </c>
      <c r="EO531" t="s">
        <v>56</v>
      </c>
      <c r="EQ531">
        <v>0</v>
      </c>
      <c r="ER531">
        <v>1407.04</v>
      </c>
      <c r="ES531">
        <v>386.44</v>
      </c>
      <c r="ET531">
        <v>64.08</v>
      </c>
      <c r="EU531">
        <v>0.2</v>
      </c>
      <c r="EV531">
        <v>956.52</v>
      </c>
      <c r="EW531">
        <v>1.54</v>
      </c>
      <c r="EX531">
        <v>0</v>
      </c>
      <c r="EY531">
        <v>0</v>
      </c>
      <c r="FQ531">
        <v>0</v>
      </c>
      <c r="FR531">
        <v>0</v>
      </c>
      <c r="FS531">
        <v>0</v>
      </c>
      <c r="FX531">
        <v>70</v>
      </c>
      <c r="FY531">
        <v>10</v>
      </c>
      <c r="GA531" t="s">
        <v>3</v>
      </c>
      <c r="GD531">
        <v>0</v>
      </c>
      <c r="GF531">
        <v>-1796291087</v>
      </c>
      <c r="GG531">
        <v>2</v>
      </c>
      <c r="GH531">
        <v>1</v>
      </c>
      <c r="GI531">
        <v>-2</v>
      </c>
      <c r="GJ531">
        <v>0</v>
      </c>
      <c r="GK531">
        <f>ROUND(R531*(R12)/100,2)</f>
        <v>0.26</v>
      </c>
      <c r="GL531">
        <f t="shared" ref="GL531:GL536" si="302">ROUND(IF(AND(BH531=3,BI531=3,FS531&lt;&gt;0),P531,0),2)</f>
        <v>0</v>
      </c>
      <c r="GM531">
        <f t="shared" ref="GM531:GM536" si="303">ROUND(O531+X531+Y531+GK531,2)+GX531</f>
        <v>2143.23</v>
      </c>
      <c r="GN531">
        <f t="shared" ref="GN531:GN536" si="304">IF(OR(BI531=0,BI531=1),GM531-GX531,0)</f>
        <v>0</v>
      </c>
      <c r="GO531">
        <f t="shared" ref="GO531:GO536" si="305">IF(BI531=2,GM531-GX531,0)</f>
        <v>0</v>
      </c>
      <c r="GP531">
        <f t="shared" ref="GP531:GP536" si="306">IF(BI531=4,GM531-GX531,0)</f>
        <v>2143.23</v>
      </c>
      <c r="GR531">
        <v>0</v>
      </c>
      <c r="GS531">
        <v>3</v>
      </c>
      <c r="GT531">
        <v>0</v>
      </c>
      <c r="GU531" t="s">
        <v>3</v>
      </c>
      <c r="GV531">
        <f t="shared" ref="GV531:GV536" si="307">ROUND((GT531),6)</f>
        <v>0</v>
      </c>
      <c r="GW531">
        <v>1</v>
      </c>
      <c r="GX531">
        <f t="shared" ref="GX531:GX536" si="308">ROUND(HC531*I531,2)</f>
        <v>0</v>
      </c>
      <c r="HA531">
        <v>0</v>
      </c>
      <c r="HB531">
        <v>0</v>
      </c>
      <c r="HC531">
        <f t="shared" ref="HC531:HC536" si="309">GV531*GW531</f>
        <v>0</v>
      </c>
      <c r="HE531" t="s">
        <v>3</v>
      </c>
      <c r="HF531" t="s">
        <v>3</v>
      </c>
      <c r="HM531" t="s">
        <v>3</v>
      </c>
      <c r="HN531" t="s">
        <v>3</v>
      </c>
      <c r="HO531" t="s">
        <v>3</v>
      </c>
      <c r="HP531" t="s">
        <v>3</v>
      </c>
      <c r="HQ531" t="s">
        <v>3</v>
      </c>
      <c r="HS531">
        <v>0</v>
      </c>
      <c r="IK531">
        <v>0</v>
      </c>
    </row>
    <row r="532" spans="1:245" x14ac:dyDescent="0.2">
      <c r="A532">
        <v>17</v>
      </c>
      <c r="B532">
        <v>1</v>
      </c>
      <c r="C532">
        <f>ROW(SmtRes!A144)</f>
        <v>144</v>
      </c>
      <c r="D532">
        <f>ROW(EtalonRes!A144)</f>
        <v>144</v>
      </c>
      <c r="E532" t="s">
        <v>190</v>
      </c>
      <c r="F532" t="s">
        <v>122</v>
      </c>
      <c r="G532" t="s">
        <v>123</v>
      </c>
      <c r="H532" t="s">
        <v>52</v>
      </c>
      <c r="I532">
        <v>1</v>
      </c>
      <c r="J532">
        <v>0</v>
      </c>
      <c r="K532">
        <v>1</v>
      </c>
      <c r="O532">
        <f t="shared" si="280"/>
        <v>298.97000000000003</v>
      </c>
      <c r="P532">
        <f t="shared" si="281"/>
        <v>0</v>
      </c>
      <c r="Q532">
        <f t="shared" si="282"/>
        <v>13.25</v>
      </c>
      <c r="R532">
        <f t="shared" si="283"/>
        <v>0.06</v>
      </c>
      <c r="S532">
        <f t="shared" si="284"/>
        <v>285.72000000000003</v>
      </c>
      <c r="T532">
        <f t="shared" si="285"/>
        <v>0</v>
      </c>
      <c r="U532">
        <f t="shared" si="286"/>
        <v>0.45999999999999996</v>
      </c>
      <c r="V532">
        <f t="shared" si="287"/>
        <v>0</v>
      </c>
      <c r="W532">
        <f t="shared" si="288"/>
        <v>0</v>
      </c>
      <c r="X532">
        <f t="shared" si="289"/>
        <v>200</v>
      </c>
      <c r="Y532">
        <f t="shared" si="289"/>
        <v>28.57</v>
      </c>
      <c r="AA532">
        <v>35364244</v>
      </c>
      <c r="AB532">
        <f t="shared" si="290"/>
        <v>298.96600000000001</v>
      </c>
      <c r="AC532">
        <f>ROUND(((ES532*0)),6)</f>
        <v>0</v>
      </c>
      <c r="AD532">
        <f>ROUND(((((ET532*0.2))-((EU532*0.2)))+AE532),6)</f>
        <v>13.25</v>
      </c>
      <c r="AE532">
        <f>ROUND(((EU532*0.2)),6)</f>
        <v>6.2E-2</v>
      </c>
      <c r="AF532">
        <f>ROUND(((EV532*0.2)),6)</f>
        <v>285.71600000000001</v>
      </c>
      <c r="AG532">
        <f t="shared" si="291"/>
        <v>0</v>
      </c>
      <c r="AH532">
        <f>((EW532*0.2))</f>
        <v>0.45999999999999996</v>
      </c>
      <c r="AI532">
        <f>((EX532*0.2))</f>
        <v>0</v>
      </c>
      <c r="AJ532">
        <f t="shared" si="292"/>
        <v>0</v>
      </c>
      <c r="AK532">
        <v>3700.99</v>
      </c>
      <c r="AL532">
        <v>2206.16</v>
      </c>
      <c r="AM532">
        <v>66.25</v>
      </c>
      <c r="AN532">
        <v>0.31</v>
      </c>
      <c r="AO532">
        <v>1428.58</v>
      </c>
      <c r="AP532">
        <v>0</v>
      </c>
      <c r="AQ532">
        <v>2.2999999999999998</v>
      </c>
      <c r="AR532">
        <v>0</v>
      </c>
      <c r="AS532">
        <v>0</v>
      </c>
      <c r="AT532">
        <v>70</v>
      </c>
      <c r="AU532">
        <v>10</v>
      </c>
      <c r="AV532">
        <v>1</v>
      </c>
      <c r="AW532">
        <v>1</v>
      </c>
      <c r="AZ532">
        <v>1</v>
      </c>
      <c r="BA532">
        <v>1</v>
      </c>
      <c r="BB532">
        <v>1</v>
      </c>
      <c r="BC532">
        <v>1</v>
      </c>
      <c r="BD532" t="s">
        <v>3</v>
      </c>
      <c r="BE532" t="s">
        <v>3</v>
      </c>
      <c r="BF532" t="s">
        <v>3</v>
      </c>
      <c r="BG532" t="s">
        <v>3</v>
      </c>
      <c r="BH532">
        <v>0</v>
      </c>
      <c r="BI532">
        <v>4</v>
      </c>
      <c r="BJ532" t="s">
        <v>124</v>
      </c>
      <c r="BM532">
        <v>0</v>
      </c>
      <c r="BN532">
        <v>0</v>
      </c>
      <c r="BO532" t="s">
        <v>3</v>
      </c>
      <c r="BP532">
        <v>0</v>
      </c>
      <c r="BQ532">
        <v>1</v>
      </c>
      <c r="BR532">
        <v>0</v>
      </c>
      <c r="BS532">
        <v>1</v>
      </c>
      <c r="BT532">
        <v>1</v>
      </c>
      <c r="BU532">
        <v>1</v>
      </c>
      <c r="BV532">
        <v>1</v>
      </c>
      <c r="BW532">
        <v>1</v>
      </c>
      <c r="BX532">
        <v>1</v>
      </c>
      <c r="BY532" t="s">
        <v>3</v>
      </c>
      <c r="BZ532">
        <v>70</v>
      </c>
      <c r="CA532">
        <v>10</v>
      </c>
      <c r="CB532" t="s">
        <v>3</v>
      </c>
      <c r="CE532">
        <v>0</v>
      </c>
      <c r="CF532">
        <v>0</v>
      </c>
      <c r="CG532">
        <v>0</v>
      </c>
      <c r="CM532">
        <v>0</v>
      </c>
      <c r="CN532" t="s">
        <v>1130</v>
      </c>
      <c r="CO532">
        <v>0</v>
      </c>
      <c r="CP532">
        <f t="shared" si="293"/>
        <v>298.97000000000003</v>
      </c>
      <c r="CQ532">
        <f t="shared" si="294"/>
        <v>0</v>
      </c>
      <c r="CR532">
        <f>(((((ET532*0.2))*BB532-((EU532*0.2))*BS532)+AE532*BS532)*AV532)</f>
        <v>13.25</v>
      </c>
      <c r="CS532">
        <f t="shared" si="295"/>
        <v>6.2E-2</v>
      </c>
      <c r="CT532">
        <f t="shared" si="296"/>
        <v>285.71600000000001</v>
      </c>
      <c r="CU532">
        <f t="shared" si="297"/>
        <v>0</v>
      </c>
      <c r="CV532">
        <f t="shared" si="298"/>
        <v>0.45999999999999996</v>
      </c>
      <c r="CW532">
        <f t="shared" si="299"/>
        <v>0</v>
      </c>
      <c r="CX532">
        <f t="shared" si="299"/>
        <v>0</v>
      </c>
      <c r="CY532">
        <f t="shared" si="300"/>
        <v>200.00400000000002</v>
      </c>
      <c r="CZ532">
        <f t="shared" si="301"/>
        <v>28.572000000000003</v>
      </c>
      <c r="DB532">
        <v>10</v>
      </c>
      <c r="DC532" t="s">
        <v>3</v>
      </c>
      <c r="DD532" t="s">
        <v>54</v>
      </c>
      <c r="DE532" t="s">
        <v>55</v>
      </c>
      <c r="DF532" t="s">
        <v>55</v>
      </c>
      <c r="DG532" t="s">
        <v>55</v>
      </c>
      <c r="DH532" t="s">
        <v>3</v>
      </c>
      <c r="DI532" t="s">
        <v>55</v>
      </c>
      <c r="DJ532" t="s">
        <v>55</v>
      </c>
      <c r="DK532" t="s">
        <v>3</v>
      </c>
      <c r="DL532" t="s">
        <v>3</v>
      </c>
      <c r="DM532" t="s">
        <v>3</v>
      </c>
      <c r="DN532">
        <v>0</v>
      </c>
      <c r="DO532">
        <v>0</v>
      </c>
      <c r="DP532">
        <v>1</v>
      </c>
      <c r="DQ532">
        <v>1</v>
      </c>
      <c r="DU532">
        <v>1010</v>
      </c>
      <c r="DV532" t="s">
        <v>52</v>
      </c>
      <c r="DW532" t="s">
        <v>52</v>
      </c>
      <c r="DX532">
        <v>1</v>
      </c>
      <c r="DZ532" t="s">
        <v>3</v>
      </c>
      <c r="EA532" t="s">
        <v>3</v>
      </c>
      <c r="EB532" t="s">
        <v>3</v>
      </c>
      <c r="EC532" t="s">
        <v>3</v>
      </c>
      <c r="EE532">
        <v>35096056</v>
      </c>
      <c r="EF532">
        <v>1</v>
      </c>
      <c r="EG532" t="s">
        <v>20</v>
      </c>
      <c r="EH532">
        <v>0</v>
      </c>
      <c r="EI532" t="s">
        <v>3</v>
      </c>
      <c r="EJ532">
        <v>4</v>
      </c>
      <c r="EK532">
        <v>0</v>
      </c>
      <c r="EL532" t="s">
        <v>21</v>
      </c>
      <c r="EM532" t="s">
        <v>22</v>
      </c>
      <c r="EO532" t="s">
        <v>56</v>
      </c>
      <c r="EQ532">
        <v>0</v>
      </c>
      <c r="ER532">
        <v>3700.99</v>
      </c>
      <c r="ES532">
        <v>2206.16</v>
      </c>
      <c r="ET532">
        <v>66.25</v>
      </c>
      <c r="EU532">
        <v>0.31</v>
      </c>
      <c r="EV532">
        <v>1428.58</v>
      </c>
      <c r="EW532">
        <v>2.2999999999999998</v>
      </c>
      <c r="EX532">
        <v>0</v>
      </c>
      <c r="EY532">
        <v>0</v>
      </c>
      <c r="FQ532">
        <v>0</v>
      </c>
      <c r="FR532">
        <v>0</v>
      </c>
      <c r="FS532">
        <v>0</v>
      </c>
      <c r="FX532">
        <v>70</v>
      </c>
      <c r="FY532">
        <v>10</v>
      </c>
      <c r="GA532" t="s">
        <v>3</v>
      </c>
      <c r="GD532">
        <v>0</v>
      </c>
      <c r="GF532">
        <v>845110403</v>
      </c>
      <c r="GG532">
        <v>2</v>
      </c>
      <c r="GH532">
        <v>1</v>
      </c>
      <c r="GI532">
        <v>-2</v>
      </c>
      <c r="GJ532">
        <v>0</v>
      </c>
      <c r="GK532">
        <f>ROUND(R532*(R12)/100,2)</f>
        <v>0.06</v>
      </c>
      <c r="GL532">
        <f t="shared" si="302"/>
        <v>0</v>
      </c>
      <c r="GM532">
        <f t="shared" si="303"/>
        <v>527.6</v>
      </c>
      <c r="GN532">
        <f t="shared" si="304"/>
        <v>0</v>
      </c>
      <c r="GO532">
        <f t="shared" si="305"/>
        <v>0</v>
      </c>
      <c r="GP532">
        <f t="shared" si="306"/>
        <v>527.6</v>
      </c>
      <c r="GR532">
        <v>0</v>
      </c>
      <c r="GS532">
        <v>3</v>
      </c>
      <c r="GT532">
        <v>0</v>
      </c>
      <c r="GU532" t="s">
        <v>3</v>
      </c>
      <c r="GV532">
        <f t="shared" si="307"/>
        <v>0</v>
      </c>
      <c r="GW532">
        <v>1</v>
      </c>
      <c r="GX532">
        <f t="shared" si="308"/>
        <v>0</v>
      </c>
      <c r="HA532">
        <v>0</v>
      </c>
      <c r="HB532">
        <v>0</v>
      </c>
      <c r="HC532">
        <f t="shared" si="309"/>
        <v>0</v>
      </c>
      <c r="HE532" t="s">
        <v>3</v>
      </c>
      <c r="HF532" t="s">
        <v>3</v>
      </c>
      <c r="HM532" t="s">
        <v>3</v>
      </c>
      <c r="HN532" t="s">
        <v>3</v>
      </c>
      <c r="HO532" t="s">
        <v>3</v>
      </c>
      <c r="HP532" t="s">
        <v>3</v>
      </c>
      <c r="HQ532" t="s">
        <v>3</v>
      </c>
      <c r="HS532">
        <v>0</v>
      </c>
      <c r="IK532">
        <v>0</v>
      </c>
    </row>
    <row r="533" spans="1:245" x14ac:dyDescent="0.2">
      <c r="A533">
        <v>17</v>
      </c>
      <c r="B533">
        <v>1</v>
      </c>
      <c r="C533">
        <f>ROW(SmtRes!A148)</f>
        <v>148</v>
      </c>
      <c r="D533">
        <f>ROW(EtalonRes!A148)</f>
        <v>148</v>
      </c>
      <c r="E533" t="s">
        <v>191</v>
      </c>
      <c r="F533" t="s">
        <v>169</v>
      </c>
      <c r="G533" t="s">
        <v>174</v>
      </c>
      <c r="H533" t="s">
        <v>52</v>
      </c>
      <c r="I533">
        <v>8</v>
      </c>
      <c r="J533">
        <v>0</v>
      </c>
      <c r="K533">
        <v>8</v>
      </c>
      <c r="O533">
        <f t="shared" si="280"/>
        <v>11256.32</v>
      </c>
      <c r="P533">
        <f t="shared" si="281"/>
        <v>3091.52</v>
      </c>
      <c r="Q533">
        <f t="shared" si="282"/>
        <v>512.64</v>
      </c>
      <c r="R533">
        <f t="shared" si="283"/>
        <v>1.6</v>
      </c>
      <c r="S533">
        <f t="shared" si="284"/>
        <v>7652.16</v>
      </c>
      <c r="T533">
        <f t="shared" si="285"/>
        <v>0</v>
      </c>
      <c r="U533">
        <f t="shared" si="286"/>
        <v>12.32</v>
      </c>
      <c r="V533">
        <f t="shared" si="287"/>
        <v>0</v>
      </c>
      <c r="W533">
        <f t="shared" si="288"/>
        <v>0</v>
      </c>
      <c r="X533">
        <f t="shared" si="289"/>
        <v>5356.51</v>
      </c>
      <c r="Y533">
        <f t="shared" si="289"/>
        <v>765.22</v>
      </c>
      <c r="AA533">
        <v>35364244</v>
      </c>
      <c r="AB533">
        <f t="shared" si="290"/>
        <v>1407.04</v>
      </c>
      <c r="AC533">
        <f>ROUND((ES533),6)</f>
        <v>386.44</v>
      </c>
      <c r="AD533">
        <f>ROUND((((ET533)-(EU533))+AE533),6)</f>
        <v>64.08</v>
      </c>
      <c r="AE533">
        <f t="shared" ref="AE533:AF536" si="310">ROUND((EU533),6)</f>
        <v>0.2</v>
      </c>
      <c r="AF533">
        <f t="shared" si="310"/>
        <v>956.52</v>
      </c>
      <c r="AG533">
        <f t="shared" si="291"/>
        <v>0</v>
      </c>
      <c r="AH533">
        <f t="shared" ref="AH533:AI536" si="311">(EW533)</f>
        <v>1.54</v>
      </c>
      <c r="AI533">
        <f t="shared" si="311"/>
        <v>0</v>
      </c>
      <c r="AJ533">
        <f t="shared" si="292"/>
        <v>0</v>
      </c>
      <c r="AK533">
        <v>1407.04</v>
      </c>
      <c r="AL533">
        <v>386.44</v>
      </c>
      <c r="AM533">
        <v>64.08</v>
      </c>
      <c r="AN533">
        <v>0.2</v>
      </c>
      <c r="AO533">
        <v>956.52</v>
      </c>
      <c r="AP533">
        <v>0</v>
      </c>
      <c r="AQ533">
        <v>1.54</v>
      </c>
      <c r="AR533">
        <v>0</v>
      </c>
      <c r="AS533">
        <v>0</v>
      </c>
      <c r="AT533">
        <v>70</v>
      </c>
      <c r="AU533">
        <v>10</v>
      </c>
      <c r="AV533">
        <v>1</v>
      </c>
      <c r="AW533">
        <v>1</v>
      </c>
      <c r="AZ533">
        <v>1</v>
      </c>
      <c r="BA533">
        <v>1</v>
      </c>
      <c r="BB533">
        <v>1</v>
      </c>
      <c r="BC533">
        <v>1</v>
      </c>
      <c r="BD533" t="s">
        <v>3</v>
      </c>
      <c r="BE533" t="s">
        <v>3</v>
      </c>
      <c r="BF533" t="s">
        <v>3</v>
      </c>
      <c r="BG533" t="s">
        <v>3</v>
      </c>
      <c r="BH533">
        <v>0</v>
      </c>
      <c r="BI533">
        <v>4</v>
      </c>
      <c r="BJ533" t="s">
        <v>171</v>
      </c>
      <c r="BM533">
        <v>0</v>
      </c>
      <c r="BN533">
        <v>0</v>
      </c>
      <c r="BO533" t="s">
        <v>3</v>
      </c>
      <c r="BP533">
        <v>0</v>
      </c>
      <c r="BQ533">
        <v>1</v>
      </c>
      <c r="BR533">
        <v>0</v>
      </c>
      <c r="BS533">
        <v>1</v>
      </c>
      <c r="BT533">
        <v>1</v>
      </c>
      <c r="BU533">
        <v>1</v>
      </c>
      <c r="BV533">
        <v>1</v>
      </c>
      <c r="BW533">
        <v>1</v>
      </c>
      <c r="BX533">
        <v>1</v>
      </c>
      <c r="BY533" t="s">
        <v>3</v>
      </c>
      <c r="BZ533">
        <v>70</v>
      </c>
      <c r="CA533">
        <v>10</v>
      </c>
      <c r="CB533" t="s">
        <v>3</v>
      </c>
      <c r="CE533">
        <v>0</v>
      </c>
      <c r="CF533">
        <v>0</v>
      </c>
      <c r="CG533">
        <v>0</v>
      </c>
      <c r="CM533">
        <v>0</v>
      </c>
      <c r="CN533" t="s">
        <v>3</v>
      </c>
      <c r="CO533">
        <v>0</v>
      </c>
      <c r="CP533">
        <f t="shared" si="293"/>
        <v>11256.32</v>
      </c>
      <c r="CQ533">
        <f t="shared" si="294"/>
        <v>386.44</v>
      </c>
      <c r="CR533">
        <f>((((ET533)*BB533-(EU533)*BS533)+AE533*BS533)*AV533)</f>
        <v>64.08</v>
      </c>
      <c r="CS533">
        <f t="shared" si="295"/>
        <v>0.2</v>
      </c>
      <c r="CT533">
        <f t="shared" si="296"/>
        <v>956.52</v>
      </c>
      <c r="CU533">
        <f t="shared" si="297"/>
        <v>0</v>
      </c>
      <c r="CV533">
        <f t="shared" si="298"/>
        <v>1.54</v>
      </c>
      <c r="CW533">
        <f t="shared" si="299"/>
        <v>0</v>
      </c>
      <c r="CX533">
        <f t="shared" si="299"/>
        <v>0</v>
      </c>
      <c r="CY533">
        <f t="shared" si="300"/>
        <v>5356.5119999999997</v>
      </c>
      <c r="CZ533">
        <f t="shared" si="301"/>
        <v>765.21600000000001</v>
      </c>
      <c r="DC533" t="s">
        <v>3</v>
      </c>
      <c r="DD533" t="s">
        <v>3</v>
      </c>
      <c r="DE533" t="s">
        <v>3</v>
      </c>
      <c r="DF533" t="s">
        <v>3</v>
      </c>
      <c r="DG533" t="s">
        <v>3</v>
      </c>
      <c r="DH533" t="s">
        <v>3</v>
      </c>
      <c r="DI533" t="s">
        <v>3</v>
      </c>
      <c r="DJ533" t="s">
        <v>3</v>
      </c>
      <c r="DK533" t="s">
        <v>3</v>
      </c>
      <c r="DL533" t="s">
        <v>3</v>
      </c>
      <c r="DM533" t="s">
        <v>3</v>
      </c>
      <c r="DN533">
        <v>0</v>
      </c>
      <c r="DO533">
        <v>0</v>
      </c>
      <c r="DP533">
        <v>1</v>
      </c>
      <c r="DQ533">
        <v>1</v>
      </c>
      <c r="DU533">
        <v>1010</v>
      </c>
      <c r="DV533" t="s">
        <v>52</v>
      </c>
      <c r="DW533" t="s">
        <v>52</v>
      </c>
      <c r="DX533">
        <v>1</v>
      </c>
      <c r="DZ533" t="s">
        <v>3</v>
      </c>
      <c r="EA533" t="s">
        <v>3</v>
      </c>
      <c r="EB533" t="s">
        <v>3</v>
      </c>
      <c r="EC533" t="s">
        <v>3</v>
      </c>
      <c r="EE533">
        <v>35096056</v>
      </c>
      <c r="EF533">
        <v>1</v>
      </c>
      <c r="EG533" t="s">
        <v>20</v>
      </c>
      <c r="EH533">
        <v>0</v>
      </c>
      <c r="EI533" t="s">
        <v>3</v>
      </c>
      <c r="EJ533">
        <v>4</v>
      </c>
      <c r="EK533">
        <v>0</v>
      </c>
      <c r="EL533" t="s">
        <v>21</v>
      </c>
      <c r="EM533" t="s">
        <v>22</v>
      </c>
      <c r="EO533" t="s">
        <v>3</v>
      </c>
      <c r="EQ533">
        <v>0</v>
      </c>
      <c r="ER533">
        <v>1407.04</v>
      </c>
      <c r="ES533">
        <v>386.44</v>
      </c>
      <c r="ET533">
        <v>64.08</v>
      </c>
      <c r="EU533">
        <v>0.2</v>
      </c>
      <c r="EV533">
        <v>956.52</v>
      </c>
      <c r="EW533">
        <v>1.54</v>
      </c>
      <c r="EX533">
        <v>0</v>
      </c>
      <c r="EY533">
        <v>0</v>
      </c>
      <c r="FQ533">
        <v>0</v>
      </c>
      <c r="FR533">
        <v>0</v>
      </c>
      <c r="FS533">
        <v>0</v>
      </c>
      <c r="FX533">
        <v>70</v>
      </c>
      <c r="FY533">
        <v>10</v>
      </c>
      <c r="GA533" t="s">
        <v>3</v>
      </c>
      <c r="GD533">
        <v>0</v>
      </c>
      <c r="GF533">
        <v>1618894288</v>
      </c>
      <c r="GG533">
        <v>2</v>
      </c>
      <c r="GH533">
        <v>1</v>
      </c>
      <c r="GI533">
        <v>-2</v>
      </c>
      <c r="GJ533">
        <v>0</v>
      </c>
      <c r="GK533">
        <f>ROUND(R533*(R12)/100,2)</f>
        <v>1.73</v>
      </c>
      <c r="GL533">
        <f t="shared" si="302"/>
        <v>0</v>
      </c>
      <c r="GM533">
        <f t="shared" si="303"/>
        <v>17379.78</v>
      </c>
      <c r="GN533">
        <f t="shared" si="304"/>
        <v>0</v>
      </c>
      <c r="GO533">
        <f t="shared" si="305"/>
        <v>0</v>
      </c>
      <c r="GP533">
        <f t="shared" si="306"/>
        <v>17379.78</v>
      </c>
      <c r="GR533">
        <v>0</v>
      </c>
      <c r="GS533">
        <v>3</v>
      </c>
      <c r="GT533">
        <v>0</v>
      </c>
      <c r="GU533" t="s">
        <v>3</v>
      </c>
      <c r="GV533">
        <f t="shared" si="307"/>
        <v>0</v>
      </c>
      <c r="GW533">
        <v>1</v>
      </c>
      <c r="GX533">
        <f t="shared" si="308"/>
        <v>0</v>
      </c>
      <c r="HA533">
        <v>0</v>
      </c>
      <c r="HB533">
        <v>0</v>
      </c>
      <c r="HC533">
        <f t="shared" si="309"/>
        <v>0</v>
      </c>
      <c r="HE533" t="s">
        <v>3</v>
      </c>
      <c r="HF533" t="s">
        <v>3</v>
      </c>
      <c r="HM533" t="s">
        <v>3</v>
      </c>
      <c r="HN533" t="s">
        <v>3</v>
      </c>
      <c r="HO533" t="s">
        <v>3</v>
      </c>
      <c r="HP533" t="s">
        <v>3</v>
      </c>
      <c r="HQ533" t="s">
        <v>3</v>
      </c>
      <c r="HS533">
        <v>0</v>
      </c>
      <c r="IK533">
        <v>0</v>
      </c>
    </row>
    <row r="534" spans="1:245" x14ac:dyDescent="0.2">
      <c r="A534">
        <v>18</v>
      </c>
      <c r="B534">
        <v>1</v>
      </c>
      <c r="C534">
        <v>148</v>
      </c>
      <c r="E534" t="s">
        <v>192</v>
      </c>
      <c r="F534" t="s">
        <v>176</v>
      </c>
      <c r="G534" t="s">
        <v>177</v>
      </c>
      <c r="H534" t="s">
        <v>52</v>
      </c>
      <c r="I534">
        <f>I533*J534</f>
        <v>-8</v>
      </c>
      <c r="J534">
        <v>-1</v>
      </c>
      <c r="K534">
        <v>-1</v>
      </c>
      <c r="O534">
        <f t="shared" si="280"/>
        <v>-3091.52</v>
      </c>
      <c r="P534">
        <f t="shared" si="281"/>
        <v>-3091.52</v>
      </c>
      <c r="Q534">
        <f t="shared" si="282"/>
        <v>0</v>
      </c>
      <c r="R534">
        <f t="shared" si="283"/>
        <v>0</v>
      </c>
      <c r="S534">
        <f t="shared" si="284"/>
        <v>0</v>
      </c>
      <c r="T534">
        <f t="shared" si="285"/>
        <v>0</v>
      </c>
      <c r="U534">
        <f t="shared" si="286"/>
        <v>0</v>
      </c>
      <c r="V534">
        <f t="shared" si="287"/>
        <v>0</v>
      </c>
      <c r="W534">
        <f t="shared" si="288"/>
        <v>0</v>
      </c>
      <c r="X534">
        <f t="shared" si="289"/>
        <v>0</v>
      </c>
      <c r="Y534">
        <f t="shared" si="289"/>
        <v>0</v>
      </c>
      <c r="AA534">
        <v>35364244</v>
      </c>
      <c r="AB534">
        <f t="shared" si="290"/>
        <v>386.44</v>
      </c>
      <c r="AC534">
        <f>ROUND((ES534),6)</f>
        <v>386.44</v>
      </c>
      <c r="AD534">
        <f>ROUND((((ET534)-(EU534))+AE534),6)</f>
        <v>0</v>
      </c>
      <c r="AE534">
        <f t="shared" si="310"/>
        <v>0</v>
      </c>
      <c r="AF534">
        <f t="shared" si="310"/>
        <v>0</v>
      </c>
      <c r="AG534">
        <f t="shared" si="291"/>
        <v>0</v>
      </c>
      <c r="AH534">
        <f t="shared" si="311"/>
        <v>0</v>
      </c>
      <c r="AI534">
        <f t="shared" si="311"/>
        <v>0</v>
      </c>
      <c r="AJ534">
        <f t="shared" si="292"/>
        <v>0</v>
      </c>
      <c r="AK534">
        <v>386.44</v>
      </c>
      <c r="AL534">
        <v>386.44</v>
      </c>
      <c r="AM534">
        <v>0</v>
      </c>
      <c r="AN534">
        <v>0</v>
      </c>
      <c r="AO534">
        <v>0</v>
      </c>
      <c r="AP534">
        <v>0</v>
      </c>
      <c r="AQ534">
        <v>0</v>
      </c>
      <c r="AR534">
        <v>0</v>
      </c>
      <c r="AS534">
        <v>0</v>
      </c>
      <c r="AT534">
        <v>70</v>
      </c>
      <c r="AU534">
        <v>10</v>
      </c>
      <c r="AV534">
        <v>1</v>
      </c>
      <c r="AW534">
        <v>1</v>
      </c>
      <c r="AZ534">
        <v>1</v>
      </c>
      <c r="BA534">
        <v>1</v>
      </c>
      <c r="BB534">
        <v>1</v>
      </c>
      <c r="BC534">
        <v>1</v>
      </c>
      <c r="BD534" t="s">
        <v>3</v>
      </c>
      <c r="BE534" t="s">
        <v>3</v>
      </c>
      <c r="BF534" t="s">
        <v>3</v>
      </c>
      <c r="BG534" t="s">
        <v>3</v>
      </c>
      <c r="BH534">
        <v>3</v>
      </c>
      <c r="BI534">
        <v>4</v>
      </c>
      <c r="BJ534" t="s">
        <v>178</v>
      </c>
      <c r="BM534">
        <v>0</v>
      </c>
      <c r="BN534">
        <v>0</v>
      </c>
      <c r="BO534" t="s">
        <v>3</v>
      </c>
      <c r="BP534">
        <v>0</v>
      </c>
      <c r="BQ534">
        <v>1</v>
      </c>
      <c r="BR534">
        <v>1</v>
      </c>
      <c r="BS534">
        <v>1</v>
      </c>
      <c r="BT534">
        <v>1</v>
      </c>
      <c r="BU534">
        <v>1</v>
      </c>
      <c r="BV534">
        <v>1</v>
      </c>
      <c r="BW534">
        <v>1</v>
      </c>
      <c r="BX534">
        <v>1</v>
      </c>
      <c r="BY534" t="s">
        <v>3</v>
      </c>
      <c r="BZ534">
        <v>70</v>
      </c>
      <c r="CA534">
        <v>10</v>
      </c>
      <c r="CB534" t="s">
        <v>3</v>
      </c>
      <c r="CE534">
        <v>0</v>
      </c>
      <c r="CF534">
        <v>0</v>
      </c>
      <c r="CG534">
        <v>0</v>
      </c>
      <c r="CM534">
        <v>0</v>
      </c>
      <c r="CN534" t="s">
        <v>3</v>
      </c>
      <c r="CO534">
        <v>0</v>
      </c>
      <c r="CP534">
        <f t="shared" si="293"/>
        <v>-3091.52</v>
      </c>
      <c r="CQ534">
        <f t="shared" si="294"/>
        <v>386.44</v>
      </c>
      <c r="CR534">
        <f>((((ET534)*BB534-(EU534)*BS534)+AE534*BS534)*AV534)</f>
        <v>0</v>
      </c>
      <c r="CS534">
        <f t="shared" si="295"/>
        <v>0</v>
      </c>
      <c r="CT534">
        <f t="shared" si="296"/>
        <v>0</v>
      </c>
      <c r="CU534">
        <f t="shared" si="297"/>
        <v>0</v>
      </c>
      <c r="CV534">
        <f t="shared" si="298"/>
        <v>0</v>
      </c>
      <c r="CW534">
        <f t="shared" si="299"/>
        <v>0</v>
      </c>
      <c r="CX534">
        <f t="shared" si="299"/>
        <v>0</v>
      </c>
      <c r="CY534">
        <f t="shared" si="300"/>
        <v>0</v>
      </c>
      <c r="CZ534">
        <f t="shared" si="301"/>
        <v>0</v>
      </c>
      <c r="DC534" t="s">
        <v>3</v>
      </c>
      <c r="DD534" t="s">
        <v>3</v>
      </c>
      <c r="DE534" t="s">
        <v>3</v>
      </c>
      <c r="DF534" t="s">
        <v>3</v>
      </c>
      <c r="DG534" t="s">
        <v>3</v>
      </c>
      <c r="DH534" t="s">
        <v>3</v>
      </c>
      <c r="DI534" t="s">
        <v>3</v>
      </c>
      <c r="DJ534" t="s">
        <v>3</v>
      </c>
      <c r="DK534" t="s">
        <v>3</v>
      </c>
      <c r="DL534" t="s">
        <v>3</v>
      </c>
      <c r="DM534" t="s">
        <v>3</v>
      </c>
      <c r="DN534">
        <v>0</v>
      </c>
      <c r="DO534">
        <v>0</v>
      </c>
      <c r="DP534">
        <v>1</v>
      </c>
      <c r="DQ534">
        <v>1</v>
      </c>
      <c r="DU534">
        <v>1010</v>
      </c>
      <c r="DV534" t="s">
        <v>52</v>
      </c>
      <c r="DW534" t="s">
        <v>52</v>
      </c>
      <c r="DX534">
        <v>1</v>
      </c>
      <c r="DZ534" t="s">
        <v>3</v>
      </c>
      <c r="EA534" t="s">
        <v>3</v>
      </c>
      <c r="EB534" t="s">
        <v>3</v>
      </c>
      <c r="EC534" t="s">
        <v>3</v>
      </c>
      <c r="EE534">
        <v>35096056</v>
      </c>
      <c r="EF534">
        <v>1</v>
      </c>
      <c r="EG534" t="s">
        <v>20</v>
      </c>
      <c r="EH534">
        <v>0</v>
      </c>
      <c r="EI534" t="s">
        <v>3</v>
      </c>
      <c r="EJ534">
        <v>4</v>
      </c>
      <c r="EK534">
        <v>0</v>
      </c>
      <c r="EL534" t="s">
        <v>21</v>
      </c>
      <c r="EM534" t="s">
        <v>22</v>
      </c>
      <c r="EO534" t="s">
        <v>3</v>
      </c>
      <c r="EQ534">
        <v>0</v>
      </c>
      <c r="ER534">
        <v>386.44</v>
      </c>
      <c r="ES534">
        <v>386.44</v>
      </c>
      <c r="ET534">
        <v>0</v>
      </c>
      <c r="EU534">
        <v>0</v>
      </c>
      <c r="EV534">
        <v>0</v>
      </c>
      <c r="EW534">
        <v>0</v>
      </c>
      <c r="EX534">
        <v>0</v>
      </c>
      <c r="FQ534">
        <v>0</v>
      </c>
      <c r="FR534">
        <v>0</v>
      </c>
      <c r="FS534">
        <v>0</v>
      </c>
      <c r="FX534">
        <v>70</v>
      </c>
      <c r="FY534">
        <v>10</v>
      </c>
      <c r="GA534" t="s">
        <v>3</v>
      </c>
      <c r="GD534">
        <v>0</v>
      </c>
      <c r="GF534">
        <v>-2128069018</v>
      </c>
      <c r="GG534">
        <v>2</v>
      </c>
      <c r="GH534">
        <v>1</v>
      </c>
      <c r="GI534">
        <v>-2</v>
      </c>
      <c r="GJ534">
        <v>0</v>
      </c>
      <c r="GK534">
        <f>ROUND(R534*(R12)/100,2)</f>
        <v>0</v>
      </c>
      <c r="GL534">
        <f t="shared" si="302"/>
        <v>0</v>
      </c>
      <c r="GM534">
        <f t="shared" si="303"/>
        <v>-3091.52</v>
      </c>
      <c r="GN534">
        <f t="shared" si="304"/>
        <v>0</v>
      </c>
      <c r="GO534">
        <f t="shared" si="305"/>
        <v>0</v>
      </c>
      <c r="GP534">
        <f t="shared" si="306"/>
        <v>-3091.52</v>
      </c>
      <c r="GR534">
        <v>0</v>
      </c>
      <c r="GS534">
        <v>3</v>
      </c>
      <c r="GT534">
        <v>0</v>
      </c>
      <c r="GU534" t="s">
        <v>3</v>
      </c>
      <c r="GV534">
        <f t="shared" si="307"/>
        <v>0</v>
      </c>
      <c r="GW534">
        <v>1</v>
      </c>
      <c r="GX534">
        <f t="shared" si="308"/>
        <v>0</v>
      </c>
      <c r="HA534">
        <v>0</v>
      </c>
      <c r="HB534">
        <v>0</v>
      </c>
      <c r="HC534">
        <f t="shared" si="309"/>
        <v>0</v>
      </c>
      <c r="HE534" t="s">
        <v>3</v>
      </c>
      <c r="HF534" t="s">
        <v>3</v>
      </c>
      <c r="HM534" t="s">
        <v>3</v>
      </c>
      <c r="HN534" t="s">
        <v>3</v>
      </c>
      <c r="HO534" t="s">
        <v>3</v>
      </c>
      <c r="HP534" t="s">
        <v>3</v>
      </c>
      <c r="HQ534" t="s">
        <v>3</v>
      </c>
      <c r="HS534">
        <v>0</v>
      </c>
      <c r="IK534">
        <v>0</v>
      </c>
    </row>
    <row r="535" spans="1:245" x14ac:dyDescent="0.2">
      <c r="A535">
        <v>17</v>
      </c>
      <c r="B535">
        <v>1</v>
      </c>
      <c r="C535">
        <f>ROW(SmtRes!A153)</f>
        <v>153</v>
      </c>
      <c r="D535">
        <f>ROW(EtalonRes!A153)</f>
        <v>153</v>
      </c>
      <c r="E535" t="s">
        <v>193</v>
      </c>
      <c r="F535" t="s">
        <v>122</v>
      </c>
      <c r="G535" t="s">
        <v>123</v>
      </c>
      <c r="H535" t="s">
        <v>52</v>
      </c>
      <c r="I535">
        <v>1</v>
      </c>
      <c r="J535">
        <v>0</v>
      </c>
      <c r="K535">
        <v>1</v>
      </c>
      <c r="O535">
        <f t="shared" si="280"/>
        <v>3700.99</v>
      </c>
      <c r="P535">
        <f t="shared" si="281"/>
        <v>2206.16</v>
      </c>
      <c r="Q535">
        <f t="shared" si="282"/>
        <v>66.25</v>
      </c>
      <c r="R535">
        <f t="shared" si="283"/>
        <v>0.31</v>
      </c>
      <c r="S535">
        <f t="shared" si="284"/>
        <v>1428.58</v>
      </c>
      <c r="T535">
        <f t="shared" si="285"/>
        <v>0</v>
      </c>
      <c r="U535">
        <f t="shared" si="286"/>
        <v>2.2999999999999998</v>
      </c>
      <c r="V535">
        <f t="shared" si="287"/>
        <v>0</v>
      </c>
      <c r="W535">
        <f t="shared" si="288"/>
        <v>0</v>
      </c>
      <c r="X535">
        <f t="shared" si="289"/>
        <v>1000.01</v>
      </c>
      <c r="Y535">
        <f t="shared" si="289"/>
        <v>142.86000000000001</v>
      </c>
      <c r="AA535">
        <v>35364244</v>
      </c>
      <c r="AB535">
        <f t="shared" si="290"/>
        <v>3700.99</v>
      </c>
      <c r="AC535">
        <f>ROUND((ES535),6)</f>
        <v>2206.16</v>
      </c>
      <c r="AD535">
        <f>ROUND((((ET535)-(EU535))+AE535),6)</f>
        <v>66.25</v>
      </c>
      <c r="AE535">
        <f t="shared" si="310"/>
        <v>0.31</v>
      </c>
      <c r="AF535">
        <f t="shared" si="310"/>
        <v>1428.58</v>
      </c>
      <c r="AG535">
        <f t="shared" si="291"/>
        <v>0</v>
      </c>
      <c r="AH535">
        <f t="shared" si="311"/>
        <v>2.2999999999999998</v>
      </c>
      <c r="AI535">
        <f t="shared" si="311"/>
        <v>0</v>
      </c>
      <c r="AJ535">
        <f t="shared" si="292"/>
        <v>0</v>
      </c>
      <c r="AK535">
        <v>3700.99</v>
      </c>
      <c r="AL535">
        <v>2206.16</v>
      </c>
      <c r="AM535">
        <v>66.25</v>
      </c>
      <c r="AN535">
        <v>0.31</v>
      </c>
      <c r="AO535">
        <v>1428.58</v>
      </c>
      <c r="AP535">
        <v>0</v>
      </c>
      <c r="AQ535">
        <v>2.2999999999999998</v>
      </c>
      <c r="AR535">
        <v>0</v>
      </c>
      <c r="AS535">
        <v>0</v>
      </c>
      <c r="AT535">
        <v>70</v>
      </c>
      <c r="AU535">
        <v>10</v>
      </c>
      <c r="AV535">
        <v>1</v>
      </c>
      <c r="AW535">
        <v>1</v>
      </c>
      <c r="AZ535">
        <v>1</v>
      </c>
      <c r="BA535">
        <v>1</v>
      </c>
      <c r="BB535">
        <v>1</v>
      </c>
      <c r="BC535">
        <v>1</v>
      </c>
      <c r="BD535" t="s">
        <v>3</v>
      </c>
      <c r="BE535" t="s">
        <v>3</v>
      </c>
      <c r="BF535" t="s">
        <v>3</v>
      </c>
      <c r="BG535" t="s">
        <v>3</v>
      </c>
      <c r="BH535">
        <v>0</v>
      </c>
      <c r="BI535">
        <v>4</v>
      </c>
      <c r="BJ535" t="s">
        <v>124</v>
      </c>
      <c r="BM535">
        <v>0</v>
      </c>
      <c r="BN535">
        <v>0</v>
      </c>
      <c r="BO535" t="s">
        <v>3</v>
      </c>
      <c r="BP535">
        <v>0</v>
      </c>
      <c r="BQ535">
        <v>1</v>
      </c>
      <c r="BR535">
        <v>0</v>
      </c>
      <c r="BS535">
        <v>1</v>
      </c>
      <c r="BT535">
        <v>1</v>
      </c>
      <c r="BU535">
        <v>1</v>
      </c>
      <c r="BV535">
        <v>1</v>
      </c>
      <c r="BW535">
        <v>1</v>
      </c>
      <c r="BX535">
        <v>1</v>
      </c>
      <c r="BY535" t="s">
        <v>3</v>
      </c>
      <c r="BZ535">
        <v>70</v>
      </c>
      <c r="CA535">
        <v>10</v>
      </c>
      <c r="CB535" t="s">
        <v>3</v>
      </c>
      <c r="CE535">
        <v>0</v>
      </c>
      <c r="CF535">
        <v>0</v>
      </c>
      <c r="CG535">
        <v>0</v>
      </c>
      <c r="CM535">
        <v>0</v>
      </c>
      <c r="CN535" t="s">
        <v>3</v>
      </c>
      <c r="CO535">
        <v>0</v>
      </c>
      <c r="CP535">
        <f t="shared" si="293"/>
        <v>3700.99</v>
      </c>
      <c r="CQ535">
        <f t="shared" si="294"/>
        <v>2206.16</v>
      </c>
      <c r="CR535">
        <f>((((ET535)*BB535-(EU535)*BS535)+AE535*BS535)*AV535)</f>
        <v>66.25</v>
      </c>
      <c r="CS535">
        <f t="shared" si="295"/>
        <v>0.31</v>
      </c>
      <c r="CT535">
        <f t="shared" si="296"/>
        <v>1428.58</v>
      </c>
      <c r="CU535">
        <f t="shared" si="297"/>
        <v>0</v>
      </c>
      <c r="CV535">
        <f t="shared" si="298"/>
        <v>2.2999999999999998</v>
      </c>
      <c r="CW535">
        <f t="shared" si="299"/>
        <v>0</v>
      </c>
      <c r="CX535">
        <f t="shared" si="299"/>
        <v>0</v>
      </c>
      <c r="CY535">
        <f t="shared" si="300"/>
        <v>1000.0059999999999</v>
      </c>
      <c r="CZ535">
        <f t="shared" si="301"/>
        <v>142.858</v>
      </c>
      <c r="DC535" t="s">
        <v>3</v>
      </c>
      <c r="DD535" t="s">
        <v>3</v>
      </c>
      <c r="DE535" t="s">
        <v>3</v>
      </c>
      <c r="DF535" t="s">
        <v>3</v>
      </c>
      <c r="DG535" t="s">
        <v>3</v>
      </c>
      <c r="DH535" t="s">
        <v>3</v>
      </c>
      <c r="DI535" t="s">
        <v>3</v>
      </c>
      <c r="DJ535" t="s">
        <v>3</v>
      </c>
      <c r="DK535" t="s">
        <v>3</v>
      </c>
      <c r="DL535" t="s">
        <v>3</v>
      </c>
      <c r="DM535" t="s">
        <v>3</v>
      </c>
      <c r="DN535">
        <v>0</v>
      </c>
      <c r="DO535">
        <v>0</v>
      </c>
      <c r="DP535">
        <v>1</v>
      </c>
      <c r="DQ535">
        <v>1</v>
      </c>
      <c r="DU535">
        <v>1010</v>
      </c>
      <c r="DV535" t="s">
        <v>52</v>
      </c>
      <c r="DW535" t="s">
        <v>52</v>
      </c>
      <c r="DX535">
        <v>1</v>
      </c>
      <c r="DZ535" t="s">
        <v>3</v>
      </c>
      <c r="EA535" t="s">
        <v>3</v>
      </c>
      <c r="EB535" t="s">
        <v>3</v>
      </c>
      <c r="EC535" t="s">
        <v>3</v>
      </c>
      <c r="EE535">
        <v>35096056</v>
      </c>
      <c r="EF535">
        <v>1</v>
      </c>
      <c r="EG535" t="s">
        <v>20</v>
      </c>
      <c r="EH535">
        <v>0</v>
      </c>
      <c r="EI535" t="s">
        <v>3</v>
      </c>
      <c r="EJ535">
        <v>4</v>
      </c>
      <c r="EK535">
        <v>0</v>
      </c>
      <c r="EL535" t="s">
        <v>21</v>
      </c>
      <c r="EM535" t="s">
        <v>22</v>
      </c>
      <c r="EO535" t="s">
        <v>3</v>
      </c>
      <c r="EQ535">
        <v>0</v>
      </c>
      <c r="ER535">
        <v>3700.99</v>
      </c>
      <c r="ES535">
        <v>2206.16</v>
      </c>
      <c r="ET535">
        <v>66.25</v>
      </c>
      <c r="EU535">
        <v>0.31</v>
      </c>
      <c r="EV535">
        <v>1428.58</v>
      </c>
      <c r="EW535">
        <v>2.2999999999999998</v>
      </c>
      <c r="EX535">
        <v>0</v>
      </c>
      <c r="EY535">
        <v>0</v>
      </c>
      <c r="FQ535">
        <v>0</v>
      </c>
      <c r="FR535">
        <v>0</v>
      </c>
      <c r="FS535">
        <v>0</v>
      </c>
      <c r="FX535">
        <v>70</v>
      </c>
      <c r="FY535">
        <v>10</v>
      </c>
      <c r="GA535" t="s">
        <v>3</v>
      </c>
      <c r="GD535">
        <v>0</v>
      </c>
      <c r="GF535">
        <v>845110403</v>
      </c>
      <c r="GG535">
        <v>2</v>
      </c>
      <c r="GH535">
        <v>1</v>
      </c>
      <c r="GI535">
        <v>-2</v>
      </c>
      <c r="GJ535">
        <v>0</v>
      </c>
      <c r="GK535">
        <f>ROUND(R535*(R12)/100,2)</f>
        <v>0.33</v>
      </c>
      <c r="GL535">
        <f t="shared" si="302"/>
        <v>0</v>
      </c>
      <c r="GM535">
        <f t="shared" si="303"/>
        <v>4844.1899999999996</v>
      </c>
      <c r="GN535">
        <f t="shared" si="304"/>
        <v>0</v>
      </c>
      <c r="GO535">
        <f t="shared" si="305"/>
        <v>0</v>
      </c>
      <c r="GP535">
        <f t="shared" si="306"/>
        <v>4844.1899999999996</v>
      </c>
      <c r="GR535">
        <v>0</v>
      </c>
      <c r="GS535">
        <v>3</v>
      </c>
      <c r="GT535">
        <v>0</v>
      </c>
      <c r="GU535" t="s">
        <v>3</v>
      </c>
      <c r="GV535">
        <f t="shared" si="307"/>
        <v>0</v>
      </c>
      <c r="GW535">
        <v>1</v>
      </c>
      <c r="GX535">
        <f t="shared" si="308"/>
        <v>0</v>
      </c>
      <c r="HA535">
        <v>0</v>
      </c>
      <c r="HB535">
        <v>0</v>
      </c>
      <c r="HC535">
        <f t="shared" si="309"/>
        <v>0</v>
      </c>
      <c r="HE535" t="s">
        <v>3</v>
      </c>
      <c r="HF535" t="s">
        <v>3</v>
      </c>
      <c r="HM535" t="s">
        <v>3</v>
      </c>
      <c r="HN535" t="s">
        <v>3</v>
      </c>
      <c r="HO535" t="s">
        <v>3</v>
      </c>
      <c r="HP535" t="s">
        <v>3</v>
      </c>
      <c r="HQ535" t="s">
        <v>3</v>
      </c>
      <c r="HS535">
        <v>0</v>
      </c>
      <c r="IK535">
        <v>0</v>
      </c>
    </row>
    <row r="536" spans="1:245" x14ac:dyDescent="0.2">
      <c r="A536">
        <v>18</v>
      </c>
      <c r="B536">
        <v>1</v>
      </c>
      <c r="C536">
        <v>153</v>
      </c>
      <c r="E536" t="s">
        <v>194</v>
      </c>
      <c r="F536" t="s">
        <v>128</v>
      </c>
      <c r="G536" t="s">
        <v>129</v>
      </c>
      <c r="H536" t="s">
        <v>52</v>
      </c>
      <c r="I536">
        <f>I535*J536</f>
        <v>-1</v>
      </c>
      <c r="J536">
        <v>-1</v>
      </c>
      <c r="K536">
        <v>-1</v>
      </c>
      <c r="O536">
        <f t="shared" si="280"/>
        <v>-2206.16</v>
      </c>
      <c r="P536">
        <f t="shared" si="281"/>
        <v>-2206.16</v>
      </c>
      <c r="Q536">
        <f t="shared" si="282"/>
        <v>0</v>
      </c>
      <c r="R536">
        <f t="shared" si="283"/>
        <v>0</v>
      </c>
      <c r="S536">
        <f t="shared" si="284"/>
        <v>0</v>
      </c>
      <c r="T536">
        <f t="shared" si="285"/>
        <v>0</v>
      </c>
      <c r="U536">
        <f t="shared" si="286"/>
        <v>0</v>
      </c>
      <c r="V536">
        <f t="shared" si="287"/>
        <v>0</v>
      </c>
      <c r="W536">
        <f t="shared" si="288"/>
        <v>0</v>
      </c>
      <c r="X536">
        <f t="shared" si="289"/>
        <v>0</v>
      </c>
      <c r="Y536">
        <f t="shared" si="289"/>
        <v>0</v>
      </c>
      <c r="AA536">
        <v>35364244</v>
      </c>
      <c r="AB536">
        <f t="shared" si="290"/>
        <v>2206.16</v>
      </c>
      <c r="AC536">
        <f>ROUND((ES536),6)</f>
        <v>2206.16</v>
      </c>
      <c r="AD536">
        <f>ROUND((((ET536)-(EU536))+AE536),6)</f>
        <v>0</v>
      </c>
      <c r="AE536">
        <f t="shared" si="310"/>
        <v>0</v>
      </c>
      <c r="AF536">
        <f t="shared" si="310"/>
        <v>0</v>
      </c>
      <c r="AG536">
        <f t="shared" si="291"/>
        <v>0</v>
      </c>
      <c r="AH536">
        <f t="shared" si="311"/>
        <v>0</v>
      </c>
      <c r="AI536">
        <f t="shared" si="311"/>
        <v>0</v>
      </c>
      <c r="AJ536">
        <f t="shared" si="292"/>
        <v>0</v>
      </c>
      <c r="AK536">
        <v>2206.16</v>
      </c>
      <c r="AL536">
        <v>2206.16</v>
      </c>
      <c r="AM536">
        <v>0</v>
      </c>
      <c r="AN536">
        <v>0</v>
      </c>
      <c r="AO536">
        <v>0</v>
      </c>
      <c r="AP536">
        <v>0</v>
      </c>
      <c r="AQ536">
        <v>0</v>
      </c>
      <c r="AR536">
        <v>0</v>
      </c>
      <c r="AS536">
        <v>0</v>
      </c>
      <c r="AT536">
        <v>70</v>
      </c>
      <c r="AU536">
        <v>10</v>
      </c>
      <c r="AV536">
        <v>1</v>
      </c>
      <c r="AW536">
        <v>1</v>
      </c>
      <c r="AZ536">
        <v>1</v>
      </c>
      <c r="BA536">
        <v>1</v>
      </c>
      <c r="BB536">
        <v>1</v>
      </c>
      <c r="BC536">
        <v>1</v>
      </c>
      <c r="BD536" t="s">
        <v>3</v>
      </c>
      <c r="BE536" t="s">
        <v>3</v>
      </c>
      <c r="BF536" t="s">
        <v>3</v>
      </c>
      <c r="BG536" t="s">
        <v>3</v>
      </c>
      <c r="BH536">
        <v>3</v>
      </c>
      <c r="BI536">
        <v>4</v>
      </c>
      <c r="BJ536" t="s">
        <v>130</v>
      </c>
      <c r="BM536">
        <v>0</v>
      </c>
      <c r="BN536">
        <v>0</v>
      </c>
      <c r="BO536" t="s">
        <v>3</v>
      </c>
      <c r="BP536">
        <v>0</v>
      </c>
      <c r="BQ536">
        <v>1</v>
      </c>
      <c r="BR536">
        <v>1</v>
      </c>
      <c r="BS536">
        <v>1</v>
      </c>
      <c r="BT536">
        <v>1</v>
      </c>
      <c r="BU536">
        <v>1</v>
      </c>
      <c r="BV536">
        <v>1</v>
      </c>
      <c r="BW536">
        <v>1</v>
      </c>
      <c r="BX536">
        <v>1</v>
      </c>
      <c r="BY536" t="s">
        <v>3</v>
      </c>
      <c r="BZ536">
        <v>70</v>
      </c>
      <c r="CA536">
        <v>10</v>
      </c>
      <c r="CB536" t="s">
        <v>3</v>
      </c>
      <c r="CE536">
        <v>0</v>
      </c>
      <c r="CF536">
        <v>0</v>
      </c>
      <c r="CG536">
        <v>0</v>
      </c>
      <c r="CM536">
        <v>0</v>
      </c>
      <c r="CN536" t="s">
        <v>3</v>
      </c>
      <c r="CO536">
        <v>0</v>
      </c>
      <c r="CP536">
        <f t="shared" si="293"/>
        <v>-2206.16</v>
      </c>
      <c r="CQ536">
        <f t="shared" si="294"/>
        <v>2206.16</v>
      </c>
      <c r="CR536">
        <f>((((ET536)*BB536-(EU536)*BS536)+AE536*BS536)*AV536)</f>
        <v>0</v>
      </c>
      <c r="CS536">
        <f t="shared" si="295"/>
        <v>0</v>
      </c>
      <c r="CT536">
        <f t="shared" si="296"/>
        <v>0</v>
      </c>
      <c r="CU536">
        <f t="shared" si="297"/>
        <v>0</v>
      </c>
      <c r="CV536">
        <f t="shared" si="298"/>
        <v>0</v>
      </c>
      <c r="CW536">
        <f t="shared" si="299"/>
        <v>0</v>
      </c>
      <c r="CX536">
        <f t="shared" si="299"/>
        <v>0</v>
      </c>
      <c r="CY536">
        <f t="shared" si="300"/>
        <v>0</v>
      </c>
      <c r="CZ536">
        <f t="shared" si="301"/>
        <v>0</v>
      </c>
      <c r="DC536" t="s">
        <v>3</v>
      </c>
      <c r="DD536" t="s">
        <v>3</v>
      </c>
      <c r="DE536" t="s">
        <v>3</v>
      </c>
      <c r="DF536" t="s">
        <v>3</v>
      </c>
      <c r="DG536" t="s">
        <v>3</v>
      </c>
      <c r="DH536" t="s">
        <v>3</v>
      </c>
      <c r="DI536" t="s">
        <v>3</v>
      </c>
      <c r="DJ536" t="s">
        <v>3</v>
      </c>
      <c r="DK536" t="s">
        <v>3</v>
      </c>
      <c r="DL536" t="s">
        <v>3</v>
      </c>
      <c r="DM536" t="s">
        <v>3</v>
      </c>
      <c r="DN536">
        <v>0</v>
      </c>
      <c r="DO536">
        <v>0</v>
      </c>
      <c r="DP536">
        <v>1</v>
      </c>
      <c r="DQ536">
        <v>1</v>
      </c>
      <c r="DU536">
        <v>1010</v>
      </c>
      <c r="DV536" t="s">
        <v>52</v>
      </c>
      <c r="DW536" t="s">
        <v>52</v>
      </c>
      <c r="DX536">
        <v>1</v>
      </c>
      <c r="DZ536" t="s">
        <v>3</v>
      </c>
      <c r="EA536" t="s">
        <v>3</v>
      </c>
      <c r="EB536" t="s">
        <v>3</v>
      </c>
      <c r="EC536" t="s">
        <v>3</v>
      </c>
      <c r="EE536">
        <v>35096056</v>
      </c>
      <c r="EF536">
        <v>1</v>
      </c>
      <c r="EG536" t="s">
        <v>20</v>
      </c>
      <c r="EH536">
        <v>0</v>
      </c>
      <c r="EI536" t="s">
        <v>3</v>
      </c>
      <c r="EJ536">
        <v>4</v>
      </c>
      <c r="EK536">
        <v>0</v>
      </c>
      <c r="EL536" t="s">
        <v>21</v>
      </c>
      <c r="EM536" t="s">
        <v>22</v>
      </c>
      <c r="EO536" t="s">
        <v>3</v>
      </c>
      <c r="EQ536">
        <v>0</v>
      </c>
      <c r="ER536">
        <v>2206.16</v>
      </c>
      <c r="ES536">
        <v>2206.16</v>
      </c>
      <c r="ET536">
        <v>0</v>
      </c>
      <c r="EU536">
        <v>0</v>
      </c>
      <c r="EV536">
        <v>0</v>
      </c>
      <c r="EW536">
        <v>0</v>
      </c>
      <c r="EX536">
        <v>0</v>
      </c>
      <c r="FQ536">
        <v>0</v>
      </c>
      <c r="FR536">
        <v>0</v>
      </c>
      <c r="FS536">
        <v>0</v>
      </c>
      <c r="FX536">
        <v>70</v>
      </c>
      <c r="FY536">
        <v>10</v>
      </c>
      <c r="GA536" t="s">
        <v>3</v>
      </c>
      <c r="GD536">
        <v>0</v>
      </c>
      <c r="GF536">
        <v>-2080535723</v>
      </c>
      <c r="GG536">
        <v>2</v>
      </c>
      <c r="GH536">
        <v>1</v>
      </c>
      <c r="GI536">
        <v>-2</v>
      </c>
      <c r="GJ536">
        <v>0</v>
      </c>
      <c r="GK536">
        <f>ROUND(R536*(R12)/100,2)</f>
        <v>0</v>
      </c>
      <c r="GL536">
        <f t="shared" si="302"/>
        <v>0</v>
      </c>
      <c r="GM536">
        <f t="shared" si="303"/>
        <v>-2206.16</v>
      </c>
      <c r="GN536">
        <f t="shared" si="304"/>
        <v>0</v>
      </c>
      <c r="GO536">
        <f t="shared" si="305"/>
        <v>0</v>
      </c>
      <c r="GP536">
        <f t="shared" si="306"/>
        <v>-2206.16</v>
      </c>
      <c r="GR536">
        <v>0</v>
      </c>
      <c r="GS536">
        <v>3</v>
      </c>
      <c r="GT536">
        <v>0</v>
      </c>
      <c r="GU536" t="s">
        <v>3</v>
      </c>
      <c r="GV536">
        <f t="shared" si="307"/>
        <v>0</v>
      </c>
      <c r="GW536">
        <v>1</v>
      </c>
      <c r="GX536">
        <f t="shared" si="308"/>
        <v>0</v>
      </c>
      <c r="HA536">
        <v>0</v>
      </c>
      <c r="HB536">
        <v>0</v>
      </c>
      <c r="HC536">
        <f t="shared" si="309"/>
        <v>0</v>
      </c>
      <c r="HE536" t="s">
        <v>3</v>
      </c>
      <c r="HF536" t="s">
        <v>3</v>
      </c>
      <c r="HM536" t="s">
        <v>3</v>
      </c>
      <c r="HN536" t="s">
        <v>3</v>
      </c>
      <c r="HO536" t="s">
        <v>3</v>
      </c>
      <c r="HP536" t="s">
        <v>3</v>
      </c>
      <c r="HQ536" t="s">
        <v>3</v>
      </c>
      <c r="HS536">
        <v>0</v>
      </c>
      <c r="IK536">
        <v>0</v>
      </c>
    </row>
    <row r="538" spans="1:245" x14ac:dyDescent="0.2">
      <c r="A538">
        <v>51</v>
      </c>
      <c r="B538">
        <f>B527</f>
        <v>1</v>
      </c>
      <c r="C538">
        <f>A527</f>
        <v>4</v>
      </c>
      <c r="D538">
        <f>ROW(A527)</f>
        <v>527</v>
      </c>
      <c r="F538" t="str">
        <f>IF(F527&lt;&gt;"",F527,"")</f>
        <v>Новый раздел</v>
      </c>
      <c r="G538" t="str">
        <f>IF(G527&lt;&gt;"",G527,"")</f>
        <v>Электрощит ТХ3</v>
      </c>
      <c r="H538">
        <v>0</v>
      </c>
      <c r="O538">
        <f t="shared" ref="O538:T538" si="312">ROUND(AB538,2)</f>
        <v>11183.32</v>
      </c>
      <c r="P538">
        <f t="shared" si="312"/>
        <v>0</v>
      </c>
      <c r="Q538">
        <f t="shared" si="312"/>
        <v>669.04</v>
      </c>
      <c r="R538">
        <f t="shared" si="312"/>
        <v>2.21</v>
      </c>
      <c r="S538">
        <f t="shared" si="312"/>
        <v>10514.28</v>
      </c>
      <c r="T538">
        <f t="shared" si="312"/>
        <v>0</v>
      </c>
      <c r="U538">
        <f>AH538</f>
        <v>16.928000000000001</v>
      </c>
      <c r="V538">
        <f>AI538</f>
        <v>0</v>
      </c>
      <c r="W538">
        <f>ROUND(AJ538,2)</f>
        <v>0</v>
      </c>
      <c r="X538">
        <f>ROUND(AK538,2)</f>
        <v>7359.99</v>
      </c>
      <c r="Y538">
        <f>ROUND(AL538,2)</f>
        <v>1051.43</v>
      </c>
      <c r="AB538">
        <f>ROUND(SUMIF(AA531:AA536,"=35364244",O531:O536),2)</f>
        <v>11183.32</v>
      </c>
      <c r="AC538">
        <f>ROUND(SUMIF(AA531:AA536,"=35364244",P531:P536),2)</f>
        <v>0</v>
      </c>
      <c r="AD538">
        <f>ROUND(SUMIF(AA531:AA536,"=35364244",Q531:Q536),2)</f>
        <v>669.04</v>
      </c>
      <c r="AE538">
        <f>ROUND(SUMIF(AA531:AA536,"=35364244",R531:R536),2)</f>
        <v>2.21</v>
      </c>
      <c r="AF538">
        <f>ROUND(SUMIF(AA531:AA536,"=35364244",S531:S536),2)</f>
        <v>10514.28</v>
      </c>
      <c r="AG538">
        <f>ROUND(SUMIF(AA531:AA536,"=35364244",T531:T536),2)</f>
        <v>0</v>
      </c>
      <c r="AH538">
        <f>SUMIF(AA531:AA536,"=35364244",U531:U536)</f>
        <v>16.928000000000001</v>
      </c>
      <c r="AI538">
        <f>SUMIF(AA531:AA536,"=35364244",V531:V536)</f>
        <v>0</v>
      </c>
      <c r="AJ538">
        <f>ROUND(SUMIF(AA531:AA536,"=35364244",W531:W536),2)</f>
        <v>0</v>
      </c>
      <c r="AK538">
        <f>ROUND(SUMIF(AA531:AA536,"=35364244",X531:X536),2)</f>
        <v>7359.99</v>
      </c>
      <c r="AL538">
        <f>ROUND(SUMIF(AA531:AA536,"=35364244",Y531:Y536),2)</f>
        <v>1051.43</v>
      </c>
      <c r="AO538">
        <f t="shared" ref="AO538:BD538" si="313">ROUND(BX538,2)</f>
        <v>0</v>
      </c>
      <c r="AP538">
        <f t="shared" si="313"/>
        <v>0</v>
      </c>
      <c r="AQ538">
        <f t="shared" si="313"/>
        <v>0</v>
      </c>
      <c r="AR538">
        <f t="shared" si="313"/>
        <v>19597.12</v>
      </c>
      <c r="AS538">
        <f t="shared" si="313"/>
        <v>0</v>
      </c>
      <c r="AT538">
        <f t="shared" si="313"/>
        <v>0</v>
      </c>
      <c r="AU538">
        <f t="shared" si="313"/>
        <v>19597.12</v>
      </c>
      <c r="AV538">
        <f t="shared" si="313"/>
        <v>0</v>
      </c>
      <c r="AW538">
        <f t="shared" si="313"/>
        <v>0</v>
      </c>
      <c r="AX538">
        <f t="shared" si="313"/>
        <v>0</v>
      </c>
      <c r="AY538">
        <f t="shared" si="313"/>
        <v>0</v>
      </c>
      <c r="AZ538">
        <f t="shared" si="313"/>
        <v>0</v>
      </c>
      <c r="BA538">
        <f t="shared" si="313"/>
        <v>0</v>
      </c>
      <c r="BB538">
        <f t="shared" si="313"/>
        <v>0</v>
      </c>
      <c r="BC538">
        <f t="shared" si="313"/>
        <v>0</v>
      </c>
      <c r="BD538">
        <f t="shared" si="313"/>
        <v>0</v>
      </c>
      <c r="BX538">
        <f>ROUND(SUMIF(AA531:AA536,"=35364244",FQ531:FQ536),2)</f>
        <v>0</v>
      </c>
      <c r="BY538">
        <f>ROUND(SUMIF(AA531:AA536,"=35364244",FR531:FR536),2)</f>
        <v>0</v>
      </c>
      <c r="BZ538">
        <f>ROUND(SUMIF(AA531:AA536,"=35364244",GL531:GL536),2)</f>
        <v>0</v>
      </c>
      <c r="CA538">
        <f>ROUND(SUMIF(AA531:AA536,"=35364244",GM531:GM536),2)</f>
        <v>19597.12</v>
      </c>
      <c r="CB538">
        <f>ROUND(SUMIF(AA531:AA536,"=35364244",GN531:GN536),2)</f>
        <v>0</v>
      </c>
      <c r="CC538">
        <f>ROUND(SUMIF(AA531:AA536,"=35364244",GO531:GO536),2)</f>
        <v>0</v>
      </c>
      <c r="CD538">
        <f>ROUND(SUMIF(AA531:AA536,"=35364244",GP531:GP536),2)</f>
        <v>19597.12</v>
      </c>
      <c r="CE538">
        <f>AC538-BX538</f>
        <v>0</v>
      </c>
      <c r="CF538">
        <f>AC538-BY538</f>
        <v>0</v>
      </c>
      <c r="CG538">
        <f>BX538-BZ538</f>
        <v>0</v>
      </c>
      <c r="CH538">
        <f>AC538-BX538-BY538+BZ538</f>
        <v>0</v>
      </c>
      <c r="CI538">
        <f>BY538-BZ538</f>
        <v>0</v>
      </c>
      <c r="CJ538">
        <f>ROUND(SUMIF(AA531:AA536,"=35364244",GX531:GX536),2)</f>
        <v>0</v>
      </c>
      <c r="CK538">
        <f>ROUND(SUMIF(AA531:AA536,"=35364244",GY531:GY536),2)</f>
        <v>0</v>
      </c>
      <c r="CL538">
        <f>ROUND(SUMIF(AA531:AA536,"=35364244",GZ531:GZ536),2)</f>
        <v>0</v>
      </c>
      <c r="CM538">
        <f>ROUND(SUMIF(AA531:AA536,"=35364244",HD531:HD536),2)</f>
        <v>0</v>
      </c>
      <c r="GX538">
        <v>0</v>
      </c>
    </row>
    <row r="540" spans="1:245" x14ac:dyDescent="0.2">
      <c r="A540">
        <v>50</v>
      </c>
      <c r="B540">
        <v>0</v>
      </c>
      <c r="C540">
        <v>0</v>
      </c>
      <c r="D540">
        <v>1</v>
      </c>
      <c r="E540">
        <v>201</v>
      </c>
      <c r="F540">
        <f>ROUND(Source!O538,O540)</f>
        <v>11183.32</v>
      </c>
      <c r="G540" t="s">
        <v>66</v>
      </c>
      <c r="H540" t="s">
        <v>67</v>
      </c>
      <c r="K540">
        <v>201</v>
      </c>
      <c r="L540">
        <v>1</v>
      </c>
      <c r="M540">
        <v>3</v>
      </c>
      <c r="N540" t="s">
        <v>3</v>
      </c>
      <c r="O540">
        <v>2</v>
      </c>
      <c r="W540">
        <v>11183.32</v>
      </c>
      <c r="X540">
        <v>1</v>
      </c>
      <c r="Y540">
        <v>11183.32</v>
      </c>
    </row>
    <row r="541" spans="1:245" x14ac:dyDescent="0.2">
      <c r="A541">
        <v>50</v>
      </c>
      <c r="B541">
        <v>0</v>
      </c>
      <c r="C541">
        <v>0</v>
      </c>
      <c r="D541">
        <v>1</v>
      </c>
      <c r="E541">
        <v>202</v>
      </c>
      <c r="F541">
        <f>ROUND(Source!P538,O541)</f>
        <v>0</v>
      </c>
      <c r="G541" t="s">
        <v>68</v>
      </c>
      <c r="H541" t="s">
        <v>69</v>
      </c>
      <c r="K541">
        <v>202</v>
      </c>
      <c r="L541">
        <v>2</v>
      </c>
      <c r="M541">
        <v>3</v>
      </c>
      <c r="N541" t="s">
        <v>3</v>
      </c>
      <c r="O541">
        <v>2</v>
      </c>
      <c r="W541">
        <v>0</v>
      </c>
      <c r="X541">
        <v>1</v>
      </c>
      <c r="Y541">
        <v>0</v>
      </c>
    </row>
    <row r="542" spans="1:245" x14ac:dyDescent="0.2">
      <c r="A542">
        <v>50</v>
      </c>
      <c r="B542">
        <v>0</v>
      </c>
      <c r="C542">
        <v>0</v>
      </c>
      <c r="D542">
        <v>1</v>
      </c>
      <c r="E542">
        <v>222</v>
      </c>
      <c r="F542">
        <f>ROUND(Source!AO538,O542)</f>
        <v>0</v>
      </c>
      <c r="G542" t="s">
        <v>70</v>
      </c>
      <c r="H542" t="s">
        <v>71</v>
      </c>
      <c r="K542">
        <v>222</v>
      </c>
      <c r="L542">
        <v>3</v>
      </c>
      <c r="M542">
        <v>3</v>
      </c>
      <c r="N542" t="s">
        <v>3</v>
      </c>
      <c r="O542">
        <v>2</v>
      </c>
      <c r="W542">
        <v>0</v>
      </c>
      <c r="X542">
        <v>1</v>
      </c>
      <c r="Y542">
        <v>0</v>
      </c>
    </row>
    <row r="543" spans="1:245" x14ac:dyDescent="0.2">
      <c r="A543">
        <v>50</v>
      </c>
      <c r="B543">
        <v>0</v>
      </c>
      <c r="C543">
        <v>0</v>
      </c>
      <c r="D543">
        <v>1</v>
      </c>
      <c r="E543">
        <v>225</v>
      </c>
      <c r="F543">
        <f>ROUND(Source!AV538,O543)</f>
        <v>0</v>
      </c>
      <c r="G543" t="s">
        <v>72</v>
      </c>
      <c r="H543" t="s">
        <v>73</v>
      </c>
      <c r="K543">
        <v>225</v>
      </c>
      <c r="L543">
        <v>4</v>
      </c>
      <c r="M543">
        <v>3</v>
      </c>
      <c r="N543" t="s">
        <v>3</v>
      </c>
      <c r="O543">
        <v>2</v>
      </c>
      <c r="W543">
        <v>0</v>
      </c>
      <c r="X543">
        <v>1</v>
      </c>
      <c r="Y543">
        <v>0</v>
      </c>
    </row>
    <row r="544" spans="1:245" x14ac:dyDescent="0.2">
      <c r="A544">
        <v>50</v>
      </c>
      <c r="B544">
        <v>0</v>
      </c>
      <c r="C544">
        <v>0</v>
      </c>
      <c r="D544">
        <v>1</v>
      </c>
      <c r="E544">
        <v>226</v>
      </c>
      <c r="F544">
        <f>ROUND(Source!AW538,O544)</f>
        <v>0</v>
      </c>
      <c r="G544" t="s">
        <v>74</v>
      </c>
      <c r="H544" t="s">
        <v>75</v>
      </c>
      <c r="K544">
        <v>226</v>
      </c>
      <c r="L544">
        <v>5</v>
      </c>
      <c r="M544">
        <v>3</v>
      </c>
      <c r="N544" t="s">
        <v>3</v>
      </c>
      <c r="O544">
        <v>2</v>
      </c>
      <c r="W544">
        <v>0</v>
      </c>
      <c r="X544">
        <v>1</v>
      </c>
      <c r="Y544">
        <v>0</v>
      </c>
    </row>
    <row r="545" spans="1:25" x14ac:dyDescent="0.2">
      <c r="A545">
        <v>50</v>
      </c>
      <c r="B545">
        <v>0</v>
      </c>
      <c r="C545">
        <v>0</v>
      </c>
      <c r="D545">
        <v>1</v>
      </c>
      <c r="E545">
        <v>227</v>
      </c>
      <c r="F545">
        <f>ROUND(Source!AX538,O545)</f>
        <v>0</v>
      </c>
      <c r="G545" t="s">
        <v>76</v>
      </c>
      <c r="H545" t="s">
        <v>77</v>
      </c>
      <c r="K545">
        <v>227</v>
      </c>
      <c r="L545">
        <v>6</v>
      </c>
      <c r="M545">
        <v>3</v>
      </c>
      <c r="N545" t="s">
        <v>3</v>
      </c>
      <c r="O545">
        <v>2</v>
      </c>
      <c r="W545">
        <v>0</v>
      </c>
      <c r="X545">
        <v>1</v>
      </c>
      <c r="Y545">
        <v>0</v>
      </c>
    </row>
    <row r="546" spans="1:25" x14ac:dyDescent="0.2">
      <c r="A546">
        <v>50</v>
      </c>
      <c r="B546">
        <v>0</v>
      </c>
      <c r="C546">
        <v>0</v>
      </c>
      <c r="D546">
        <v>1</v>
      </c>
      <c r="E546">
        <v>228</v>
      </c>
      <c r="F546">
        <f>ROUND(Source!AY538,O546)</f>
        <v>0</v>
      </c>
      <c r="G546" t="s">
        <v>78</v>
      </c>
      <c r="H546" t="s">
        <v>79</v>
      </c>
      <c r="K546">
        <v>228</v>
      </c>
      <c r="L546">
        <v>7</v>
      </c>
      <c r="M546">
        <v>3</v>
      </c>
      <c r="N546" t="s">
        <v>3</v>
      </c>
      <c r="O546">
        <v>2</v>
      </c>
      <c r="W546">
        <v>0</v>
      </c>
      <c r="X546">
        <v>1</v>
      </c>
      <c r="Y546">
        <v>0</v>
      </c>
    </row>
    <row r="547" spans="1:25" x14ac:dyDescent="0.2">
      <c r="A547">
        <v>50</v>
      </c>
      <c r="B547">
        <v>0</v>
      </c>
      <c r="C547">
        <v>0</v>
      </c>
      <c r="D547">
        <v>1</v>
      </c>
      <c r="E547">
        <v>216</v>
      </c>
      <c r="F547">
        <f>ROUND(Source!AP538,O547)</f>
        <v>0</v>
      </c>
      <c r="G547" t="s">
        <v>80</v>
      </c>
      <c r="H547" t="s">
        <v>81</v>
      </c>
      <c r="K547">
        <v>216</v>
      </c>
      <c r="L547">
        <v>8</v>
      </c>
      <c r="M547">
        <v>3</v>
      </c>
      <c r="N547" t="s">
        <v>3</v>
      </c>
      <c r="O547">
        <v>2</v>
      </c>
      <c r="W547">
        <v>0</v>
      </c>
      <c r="X547">
        <v>1</v>
      </c>
      <c r="Y547">
        <v>0</v>
      </c>
    </row>
    <row r="548" spans="1:25" x14ac:dyDescent="0.2">
      <c r="A548">
        <v>50</v>
      </c>
      <c r="B548">
        <v>0</v>
      </c>
      <c r="C548">
        <v>0</v>
      </c>
      <c r="D548">
        <v>1</v>
      </c>
      <c r="E548">
        <v>223</v>
      </c>
      <c r="F548">
        <f>ROUND(Source!AQ538,O548)</f>
        <v>0</v>
      </c>
      <c r="G548" t="s">
        <v>82</v>
      </c>
      <c r="H548" t="s">
        <v>83</v>
      </c>
      <c r="K548">
        <v>223</v>
      </c>
      <c r="L548">
        <v>9</v>
      </c>
      <c r="M548">
        <v>3</v>
      </c>
      <c r="N548" t="s">
        <v>3</v>
      </c>
      <c r="O548">
        <v>2</v>
      </c>
      <c r="W548">
        <v>0</v>
      </c>
      <c r="X548">
        <v>1</v>
      </c>
      <c r="Y548">
        <v>0</v>
      </c>
    </row>
    <row r="549" spans="1:25" x14ac:dyDescent="0.2">
      <c r="A549">
        <v>50</v>
      </c>
      <c r="B549">
        <v>0</v>
      </c>
      <c r="C549">
        <v>0</v>
      </c>
      <c r="D549">
        <v>1</v>
      </c>
      <c r="E549">
        <v>229</v>
      </c>
      <c r="F549">
        <f>ROUND(Source!AZ538,O549)</f>
        <v>0</v>
      </c>
      <c r="G549" t="s">
        <v>84</v>
      </c>
      <c r="H549" t="s">
        <v>85</v>
      </c>
      <c r="K549">
        <v>229</v>
      </c>
      <c r="L549">
        <v>10</v>
      </c>
      <c r="M549">
        <v>3</v>
      </c>
      <c r="N549" t="s">
        <v>3</v>
      </c>
      <c r="O549">
        <v>2</v>
      </c>
      <c r="W549">
        <v>0</v>
      </c>
      <c r="X549">
        <v>1</v>
      </c>
      <c r="Y549">
        <v>0</v>
      </c>
    </row>
    <row r="550" spans="1:25" x14ac:dyDescent="0.2">
      <c r="A550">
        <v>50</v>
      </c>
      <c r="B550">
        <v>0</v>
      </c>
      <c r="C550">
        <v>0</v>
      </c>
      <c r="D550">
        <v>1</v>
      </c>
      <c r="E550">
        <v>203</v>
      </c>
      <c r="F550">
        <f>ROUND(Source!Q538,O550)</f>
        <v>669.04</v>
      </c>
      <c r="G550" t="s">
        <v>86</v>
      </c>
      <c r="H550" t="s">
        <v>87</v>
      </c>
      <c r="K550">
        <v>203</v>
      </c>
      <c r="L550">
        <v>11</v>
      </c>
      <c r="M550">
        <v>3</v>
      </c>
      <c r="N550" t="s">
        <v>3</v>
      </c>
      <c r="O550">
        <v>2</v>
      </c>
      <c r="W550">
        <v>669.04</v>
      </c>
      <c r="X550">
        <v>1</v>
      </c>
      <c r="Y550">
        <v>669.04</v>
      </c>
    </row>
    <row r="551" spans="1:25" x14ac:dyDescent="0.2">
      <c r="A551">
        <v>50</v>
      </c>
      <c r="B551">
        <v>0</v>
      </c>
      <c r="C551">
        <v>0</v>
      </c>
      <c r="D551">
        <v>1</v>
      </c>
      <c r="E551">
        <v>231</v>
      </c>
      <c r="F551">
        <f>ROUND(Source!BB538,O551)</f>
        <v>0</v>
      </c>
      <c r="G551" t="s">
        <v>88</v>
      </c>
      <c r="H551" t="s">
        <v>89</v>
      </c>
      <c r="K551">
        <v>231</v>
      </c>
      <c r="L551">
        <v>12</v>
      </c>
      <c r="M551">
        <v>3</v>
      </c>
      <c r="N551" t="s">
        <v>3</v>
      </c>
      <c r="O551">
        <v>2</v>
      </c>
      <c r="W551">
        <v>0</v>
      </c>
      <c r="X551">
        <v>1</v>
      </c>
      <c r="Y551">
        <v>0</v>
      </c>
    </row>
    <row r="552" spans="1:25" x14ac:dyDescent="0.2">
      <c r="A552">
        <v>50</v>
      </c>
      <c r="B552">
        <v>0</v>
      </c>
      <c r="C552">
        <v>0</v>
      </c>
      <c r="D552">
        <v>1</v>
      </c>
      <c r="E552">
        <v>204</v>
      </c>
      <c r="F552">
        <f>ROUND(Source!R538,O552)</f>
        <v>2.21</v>
      </c>
      <c r="G552" t="s">
        <v>90</v>
      </c>
      <c r="H552" t="s">
        <v>91</v>
      </c>
      <c r="K552">
        <v>204</v>
      </c>
      <c r="L552">
        <v>13</v>
      </c>
      <c r="M552">
        <v>3</v>
      </c>
      <c r="N552" t="s">
        <v>3</v>
      </c>
      <c r="O552">
        <v>2</v>
      </c>
      <c r="W552">
        <v>2.21</v>
      </c>
      <c r="X552">
        <v>1</v>
      </c>
      <c r="Y552">
        <v>2.21</v>
      </c>
    </row>
    <row r="553" spans="1:25" x14ac:dyDescent="0.2">
      <c r="A553">
        <v>50</v>
      </c>
      <c r="B553">
        <v>0</v>
      </c>
      <c r="C553">
        <v>0</v>
      </c>
      <c r="D553">
        <v>1</v>
      </c>
      <c r="E553">
        <v>205</v>
      </c>
      <c r="F553">
        <f>ROUND(Source!S538,O553)</f>
        <v>10514.28</v>
      </c>
      <c r="G553" t="s">
        <v>92</v>
      </c>
      <c r="H553" t="s">
        <v>93</v>
      </c>
      <c r="K553">
        <v>205</v>
      </c>
      <c r="L553">
        <v>14</v>
      </c>
      <c r="M553">
        <v>3</v>
      </c>
      <c r="N553" t="s">
        <v>3</v>
      </c>
      <c r="O553">
        <v>2</v>
      </c>
      <c r="W553">
        <v>10514.28</v>
      </c>
      <c r="X553">
        <v>1</v>
      </c>
      <c r="Y553">
        <v>10514.28</v>
      </c>
    </row>
    <row r="554" spans="1:25" x14ac:dyDescent="0.2">
      <c r="A554">
        <v>50</v>
      </c>
      <c r="B554">
        <v>0</v>
      </c>
      <c r="C554">
        <v>0</v>
      </c>
      <c r="D554">
        <v>1</v>
      </c>
      <c r="E554">
        <v>232</v>
      </c>
      <c r="F554">
        <f>ROUND(Source!BC538,O554)</f>
        <v>0</v>
      </c>
      <c r="G554" t="s">
        <v>94</v>
      </c>
      <c r="H554" t="s">
        <v>95</v>
      </c>
      <c r="K554">
        <v>232</v>
      </c>
      <c r="L554">
        <v>15</v>
      </c>
      <c r="M554">
        <v>3</v>
      </c>
      <c r="N554" t="s">
        <v>3</v>
      </c>
      <c r="O554">
        <v>2</v>
      </c>
      <c r="W554">
        <v>0</v>
      </c>
      <c r="X554">
        <v>1</v>
      </c>
      <c r="Y554">
        <v>0</v>
      </c>
    </row>
    <row r="555" spans="1:25" x14ac:dyDescent="0.2">
      <c r="A555">
        <v>50</v>
      </c>
      <c r="B555">
        <v>0</v>
      </c>
      <c r="C555">
        <v>0</v>
      </c>
      <c r="D555">
        <v>1</v>
      </c>
      <c r="E555">
        <v>214</v>
      </c>
      <c r="F555">
        <f>ROUND(Source!AS538,O555)</f>
        <v>0</v>
      </c>
      <c r="G555" t="s">
        <v>96</v>
      </c>
      <c r="H555" t="s">
        <v>97</v>
      </c>
      <c r="K555">
        <v>214</v>
      </c>
      <c r="L555">
        <v>16</v>
      </c>
      <c r="M555">
        <v>3</v>
      </c>
      <c r="N555" t="s">
        <v>3</v>
      </c>
      <c r="O555">
        <v>2</v>
      </c>
      <c r="W555">
        <v>0</v>
      </c>
      <c r="X555">
        <v>1</v>
      </c>
      <c r="Y555">
        <v>0</v>
      </c>
    </row>
    <row r="556" spans="1:25" x14ac:dyDescent="0.2">
      <c r="A556">
        <v>50</v>
      </c>
      <c r="B556">
        <v>0</v>
      </c>
      <c r="C556">
        <v>0</v>
      </c>
      <c r="D556">
        <v>1</v>
      </c>
      <c r="E556">
        <v>215</v>
      </c>
      <c r="F556">
        <f>ROUND(Source!AT538,O556)</f>
        <v>0</v>
      </c>
      <c r="G556" t="s">
        <v>98</v>
      </c>
      <c r="H556" t="s">
        <v>99</v>
      </c>
      <c r="K556">
        <v>215</v>
      </c>
      <c r="L556">
        <v>17</v>
      </c>
      <c r="M556">
        <v>3</v>
      </c>
      <c r="N556" t="s">
        <v>3</v>
      </c>
      <c r="O556">
        <v>2</v>
      </c>
      <c r="W556">
        <v>0</v>
      </c>
      <c r="X556">
        <v>1</v>
      </c>
      <c r="Y556">
        <v>0</v>
      </c>
    </row>
    <row r="557" spans="1:25" x14ac:dyDescent="0.2">
      <c r="A557">
        <v>50</v>
      </c>
      <c r="B557">
        <v>0</v>
      </c>
      <c r="C557">
        <v>0</v>
      </c>
      <c r="D557">
        <v>1</v>
      </c>
      <c r="E557">
        <v>217</v>
      </c>
      <c r="F557">
        <f>ROUND(Source!AU538,O557)</f>
        <v>19597.12</v>
      </c>
      <c r="G557" t="s">
        <v>100</v>
      </c>
      <c r="H557" t="s">
        <v>101</v>
      </c>
      <c r="K557">
        <v>217</v>
      </c>
      <c r="L557">
        <v>18</v>
      </c>
      <c r="M557">
        <v>3</v>
      </c>
      <c r="N557" t="s">
        <v>3</v>
      </c>
      <c r="O557">
        <v>2</v>
      </c>
      <c r="W557">
        <v>19597.12</v>
      </c>
      <c r="X557">
        <v>1</v>
      </c>
      <c r="Y557">
        <v>19597.12</v>
      </c>
    </row>
    <row r="558" spans="1:25" x14ac:dyDescent="0.2">
      <c r="A558">
        <v>50</v>
      </c>
      <c r="B558">
        <v>0</v>
      </c>
      <c r="C558">
        <v>0</v>
      </c>
      <c r="D558">
        <v>1</v>
      </c>
      <c r="E558">
        <v>230</v>
      </c>
      <c r="F558">
        <f>ROUND(Source!BA538,O558)</f>
        <v>0</v>
      </c>
      <c r="G558" t="s">
        <v>102</v>
      </c>
      <c r="H558" t="s">
        <v>103</v>
      </c>
      <c r="K558">
        <v>230</v>
      </c>
      <c r="L558">
        <v>19</v>
      </c>
      <c r="M558">
        <v>3</v>
      </c>
      <c r="N558" t="s">
        <v>3</v>
      </c>
      <c r="O558">
        <v>2</v>
      </c>
      <c r="W558">
        <v>0</v>
      </c>
      <c r="X558">
        <v>1</v>
      </c>
      <c r="Y558">
        <v>0</v>
      </c>
    </row>
    <row r="559" spans="1:25" x14ac:dyDescent="0.2">
      <c r="A559">
        <v>50</v>
      </c>
      <c r="B559">
        <v>0</v>
      </c>
      <c r="C559">
        <v>0</v>
      </c>
      <c r="D559">
        <v>1</v>
      </c>
      <c r="E559">
        <v>206</v>
      </c>
      <c r="F559">
        <f>ROUND(Source!T538,O559)</f>
        <v>0</v>
      </c>
      <c r="G559" t="s">
        <v>104</v>
      </c>
      <c r="H559" t="s">
        <v>105</v>
      </c>
      <c r="K559">
        <v>206</v>
      </c>
      <c r="L559">
        <v>20</v>
      </c>
      <c r="M559">
        <v>3</v>
      </c>
      <c r="N559" t="s">
        <v>3</v>
      </c>
      <c r="O559">
        <v>2</v>
      </c>
      <c r="W559">
        <v>0</v>
      </c>
      <c r="X559">
        <v>1</v>
      </c>
      <c r="Y559">
        <v>0</v>
      </c>
    </row>
    <row r="560" spans="1:25" x14ac:dyDescent="0.2">
      <c r="A560">
        <v>50</v>
      </c>
      <c r="B560">
        <v>0</v>
      </c>
      <c r="C560">
        <v>0</v>
      </c>
      <c r="D560">
        <v>1</v>
      </c>
      <c r="E560">
        <v>207</v>
      </c>
      <c r="F560">
        <f>Source!U538</f>
        <v>16.928000000000001</v>
      </c>
      <c r="G560" t="s">
        <v>106</v>
      </c>
      <c r="H560" t="s">
        <v>107</v>
      </c>
      <c r="K560">
        <v>207</v>
      </c>
      <c r="L560">
        <v>21</v>
      </c>
      <c r="M560">
        <v>3</v>
      </c>
      <c r="N560" t="s">
        <v>3</v>
      </c>
      <c r="O560">
        <v>-1</v>
      </c>
      <c r="W560">
        <v>16.928000000000001</v>
      </c>
      <c r="X560">
        <v>1</v>
      </c>
      <c r="Y560">
        <v>16.928000000000001</v>
      </c>
    </row>
    <row r="561" spans="1:245" x14ac:dyDescent="0.2">
      <c r="A561">
        <v>50</v>
      </c>
      <c r="B561">
        <v>0</v>
      </c>
      <c r="C561">
        <v>0</v>
      </c>
      <c r="D561">
        <v>1</v>
      </c>
      <c r="E561">
        <v>208</v>
      </c>
      <c r="F561">
        <f>Source!V538</f>
        <v>0</v>
      </c>
      <c r="G561" t="s">
        <v>108</v>
      </c>
      <c r="H561" t="s">
        <v>109</v>
      </c>
      <c r="K561">
        <v>208</v>
      </c>
      <c r="L561">
        <v>22</v>
      </c>
      <c r="M561">
        <v>3</v>
      </c>
      <c r="N561" t="s">
        <v>3</v>
      </c>
      <c r="O561">
        <v>-1</v>
      </c>
      <c r="W561">
        <v>0</v>
      </c>
      <c r="X561">
        <v>1</v>
      </c>
      <c r="Y561">
        <v>0</v>
      </c>
    </row>
    <row r="562" spans="1:245" x14ac:dyDescent="0.2">
      <c r="A562">
        <v>50</v>
      </c>
      <c r="B562">
        <v>0</v>
      </c>
      <c r="C562">
        <v>0</v>
      </c>
      <c r="D562">
        <v>1</v>
      </c>
      <c r="E562">
        <v>209</v>
      </c>
      <c r="F562">
        <f>ROUND(Source!W538,O562)</f>
        <v>0</v>
      </c>
      <c r="G562" t="s">
        <v>110</v>
      </c>
      <c r="H562" t="s">
        <v>111</v>
      </c>
      <c r="K562">
        <v>209</v>
      </c>
      <c r="L562">
        <v>23</v>
      </c>
      <c r="M562">
        <v>3</v>
      </c>
      <c r="N562" t="s">
        <v>3</v>
      </c>
      <c r="O562">
        <v>2</v>
      </c>
      <c r="W562">
        <v>0</v>
      </c>
      <c r="X562">
        <v>1</v>
      </c>
      <c r="Y562">
        <v>0</v>
      </c>
    </row>
    <row r="563" spans="1:245" x14ac:dyDescent="0.2">
      <c r="A563">
        <v>50</v>
      </c>
      <c r="B563">
        <v>0</v>
      </c>
      <c r="C563">
        <v>0</v>
      </c>
      <c r="D563">
        <v>1</v>
      </c>
      <c r="E563">
        <v>233</v>
      </c>
      <c r="F563">
        <f>ROUND(Source!BD538,O563)</f>
        <v>0</v>
      </c>
      <c r="G563" t="s">
        <v>112</v>
      </c>
      <c r="H563" t="s">
        <v>113</v>
      </c>
      <c r="K563">
        <v>233</v>
      </c>
      <c r="L563">
        <v>24</v>
      </c>
      <c r="M563">
        <v>3</v>
      </c>
      <c r="N563" t="s">
        <v>3</v>
      </c>
      <c r="O563">
        <v>2</v>
      </c>
      <c r="W563">
        <v>0</v>
      </c>
      <c r="X563">
        <v>1</v>
      </c>
      <c r="Y563">
        <v>0</v>
      </c>
    </row>
    <row r="564" spans="1:245" x14ac:dyDescent="0.2">
      <c r="A564">
        <v>50</v>
      </c>
      <c r="B564">
        <v>0</v>
      </c>
      <c r="C564">
        <v>0</v>
      </c>
      <c r="D564">
        <v>1</v>
      </c>
      <c r="E564">
        <v>210</v>
      </c>
      <c r="F564">
        <f>ROUND(Source!X538,O564)</f>
        <v>7359.99</v>
      </c>
      <c r="G564" t="s">
        <v>114</v>
      </c>
      <c r="H564" t="s">
        <v>115</v>
      </c>
      <c r="K564">
        <v>210</v>
      </c>
      <c r="L564">
        <v>25</v>
      </c>
      <c r="M564">
        <v>3</v>
      </c>
      <c r="N564" t="s">
        <v>3</v>
      </c>
      <c r="O564">
        <v>2</v>
      </c>
      <c r="W564">
        <v>7359.99</v>
      </c>
      <c r="X564">
        <v>1</v>
      </c>
      <c r="Y564">
        <v>7359.99</v>
      </c>
    </row>
    <row r="565" spans="1:245" x14ac:dyDescent="0.2">
      <c r="A565">
        <v>50</v>
      </c>
      <c r="B565">
        <v>0</v>
      </c>
      <c r="C565">
        <v>0</v>
      </c>
      <c r="D565">
        <v>1</v>
      </c>
      <c r="E565">
        <v>211</v>
      </c>
      <c r="F565">
        <f>ROUND(Source!Y538,O565)</f>
        <v>1051.43</v>
      </c>
      <c r="G565" t="s">
        <v>116</v>
      </c>
      <c r="H565" t="s">
        <v>117</v>
      </c>
      <c r="K565">
        <v>211</v>
      </c>
      <c r="L565">
        <v>26</v>
      </c>
      <c r="M565">
        <v>3</v>
      </c>
      <c r="N565" t="s">
        <v>3</v>
      </c>
      <c r="O565">
        <v>2</v>
      </c>
      <c r="W565">
        <v>1051.43</v>
      </c>
      <c r="X565">
        <v>1</v>
      </c>
      <c r="Y565">
        <v>1051.43</v>
      </c>
    </row>
    <row r="566" spans="1:245" x14ac:dyDescent="0.2">
      <c r="A566">
        <v>50</v>
      </c>
      <c r="B566">
        <v>0</v>
      </c>
      <c r="C566">
        <v>0</v>
      </c>
      <c r="D566">
        <v>1</v>
      </c>
      <c r="E566">
        <v>224</v>
      </c>
      <c r="F566">
        <f>ROUND(Source!AR538,O566)</f>
        <v>19597.12</v>
      </c>
      <c r="G566" t="s">
        <v>118</v>
      </c>
      <c r="H566" t="s">
        <v>119</v>
      </c>
      <c r="K566">
        <v>224</v>
      </c>
      <c r="L566">
        <v>27</v>
      </c>
      <c r="M566">
        <v>3</v>
      </c>
      <c r="N566" t="s">
        <v>3</v>
      </c>
      <c r="O566">
        <v>2</v>
      </c>
      <c r="W566">
        <v>19597.12</v>
      </c>
      <c r="X566">
        <v>1</v>
      </c>
      <c r="Y566">
        <v>19597.12</v>
      </c>
    </row>
    <row r="568" spans="1:245" x14ac:dyDescent="0.2">
      <c r="A568">
        <v>4</v>
      </c>
      <c r="B568">
        <v>1</v>
      </c>
      <c r="D568">
        <f>ROW(A578)</f>
        <v>578</v>
      </c>
      <c r="F568" t="s">
        <v>13</v>
      </c>
      <c r="G568" t="s">
        <v>195</v>
      </c>
      <c r="H568" t="s">
        <v>3</v>
      </c>
      <c r="I568">
        <v>0</v>
      </c>
      <c r="K568">
        <v>0</v>
      </c>
      <c r="M568" t="s">
        <v>3</v>
      </c>
      <c r="S568">
        <v>0</v>
      </c>
      <c r="U568" t="s">
        <v>3</v>
      </c>
      <c r="V568">
        <v>0</v>
      </c>
      <c r="AB568" t="s">
        <v>3</v>
      </c>
      <c r="AC568" t="s">
        <v>3</v>
      </c>
      <c r="AD568" t="s">
        <v>3</v>
      </c>
      <c r="AE568" t="s">
        <v>3</v>
      </c>
      <c r="AF568" t="s">
        <v>3</v>
      </c>
      <c r="AG568" t="s">
        <v>3</v>
      </c>
      <c r="AP568" t="s">
        <v>3</v>
      </c>
      <c r="AQ568" t="s">
        <v>3</v>
      </c>
      <c r="AR568" t="s">
        <v>3</v>
      </c>
      <c r="AZ568" t="s">
        <v>3</v>
      </c>
      <c r="BB568" t="s">
        <v>3</v>
      </c>
      <c r="BC568" t="s">
        <v>3</v>
      </c>
      <c r="BD568" t="s">
        <v>3</v>
      </c>
      <c r="BE568" t="s">
        <v>3</v>
      </c>
      <c r="BF568" t="s">
        <v>3</v>
      </c>
      <c r="BG568" t="s">
        <v>3</v>
      </c>
      <c r="BH568" t="s">
        <v>3</v>
      </c>
      <c r="BI568" t="s">
        <v>3</v>
      </c>
      <c r="BJ568" t="s">
        <v>3</v>
      </c>
      <c r="BK568" t="s">
        <v>3</v>
      </c>
      <c r="BL568" t="s">
        <v>3</v>
      </c>
      <c r="BM568" t="s">
        <v>3</v>
      </c>
      <c r="BN568" t="s">
        <v>3</v>
      </c>
      <c r="BO568" t="s">
        <v>3</v>
      </c>
      <c r="BP568" t="s">
        <v>3</v>
      </c>
      <c r="BX568">
        <v>0</v>
      </c>
      <c r="CJ568">
        <v>0</v>
      </c>
    </row>
    <row r="570" spans="1:245" x14ac:dyDescent="0.2">
      <c r="A570">
        <v>52</v>
      </c>
      <c r="B570">
        <f t="shared" ref="B570:G570" si="314">B578</f>
        <v>1</v>
      </c>
      <c r="C570">
        <f t="shared" si="314"/>
        <v>4</v>
      </c>
      <c r="D570">
        <f t="shared" si="314"/>
        <v>568</v>
      </c>
      <c r="E570">
        <f t="shared" si="314"/>
        <v>0</v>
      </c>
      <c r="F570" t="str">
        <f t="shared" si="314"/>
        <v>Новый раздел</v>
      </c>
      <c r="G570" t="str">
        <f t="shared" si="314"/>
        <v>Помещение 104 Вестибюль</v>
      </c>
      <c r="O570">
        <f t="shared" ref="O570:AT570" si="315">O578</f>
        <v>3214.99</v>
      </c>
      <c r="P570">
        <f t="shared" si="315"/>
        <v>2206.27</v>
      </c>
      <c r="Q570">
        <f t="shared" si="315"/>
        <v>0.56000000000000005</v>
      </c>
      <c r="R570">
        <f t="shared" si="315"/>
        <v>0.01</v>
      </c>
      <c r="S570">
        <f t="shared" si="315"/>
        <v>1008.16</v>
      </c>
      <c r="T570">
        <f t="shared" si="315"/>
        <v>0</v>
      </c>
      <c r="U570">
        <f t="shared" si="315"/>
        <v>1.35832</v>
      </c>
      <c r="V570">
        <f t="shared" si="315"/>
        <v>0</v>
      </c>
      <c r="W570">
        <f t="shared" si="315"/>
        <v>0</v>
      </c>
      <c r="X570">
        <f t="shared" si="315"/>
        <v>705.71</v>
      </c>
      <c r="Y570">
        <f t="shared" si="315"/>
        <v>100.81</v>
      </c>
      <c r="Z570">
        <f t="shared" si="315"/>
        <v>0</v>
      </c>
      <c r="AA570">
        <f t="shared" si="315"/>
        <v>0</v>
      </c>
      <c r="AB570">
        <f t="shared" si="315"/>
        <v>3214.99</v>
      </c>
      <c r="AC570">
        <f t="shared" si="315"/>
        <v>2206.27</v>
      </c>
      <c r="AD570">
        <f t="shared" si="315"/>
        <v>0.56000000000000005</v>
      </c>
      <c r="AE570">
        <f t="shared" si="315"/>
        <v>0.01</v>
      </c>
      <c r="AF570">
        <f t="shared" si="315"/>
        <v>1008.16</v>
      </c>
      <c r="AG570">
        <f t="shared" si="315"/>
        <v>0</v>
      </c>
      <c r="AH570">
        <f t="shared" si="315"/>
        <v>1.35832</v>
      </c>
      <c r="AI570">
        <f t="shared" si="315"/>
        <v>0</v>
      </c>
      <c r="AJ570">
        <f t="shared" si="315"/>
        <v>0</v>
      </c>
      <c r="AK570">
        <f t="shared" si="315"/>
        <v>705.71</v>
      </c>
      <c r="AL570">
        <f t="shared" si="315"/>
        <v>100.81</v>
      </c>
      <c r="AM570">
        <f t="shared" si="315"/>
        <v>0</v>
      </c>
      <c r="AN570">
        <f t="shared" si="315"/>
        <v>0</v>
      </c>
      <c r="AO570">
        <f t="shared" si="315"/>
        <v>0</v>
      </c>
      <c r="AP570">
        <f t="shared" si="315"/>
        <v>0</v>
      </c>
      <c r="AQ570">
        <f t="shared" si="315"/>
        <v>0</v>
      </c>
      <c r="AR570">
        <f t="shared" si="315"/>
        <v>4021.52</v>
      </c>
      <c r="AS570">
        <f t="shared" si="315"/>
        <v>0</v>
      </c>
      <c r="AT570">
        <f t="shared" si="315"/>
        <v>0</v>
      </c>
      <c r="AU570">
        <f t="shared" ref="AU570:BZ570" si="316">AU578</f>
        <v>4021.52</v>
      </c>
      <c r="AV570">
        <f t="shared" si="316"/>
        <v>2206.27</v>
      </c>
      <c r="AW570">
        <f t="shared" si="316"/>
        <v>2206.27</v>
      </c>
      <c r="AX570">
        <f t="shared" si="316"/>
        <v>0</v>
      </c>
      <c r="AY570">
        <f t="shared" si="316"/>
        <v>2206.27</v>
      </c>
      <c r="AZ570">
        <f t="shared" si="316"/>
        <v>0</v>
      </c>
      <c r="BA570">
        <f t="shared" si="316"/>
        <v>0</v>
      </c>
      <c r="BB570">
        <f t="shared" si="316"/>
        <v>0</v>
      </c>
      <c r="BC570">
        <f t="shared" si="316"/>
        <v>0</v>
      </c>
      <c r="BD570">
        <f t="shared" si="316"/>
        <v>0</v>
      </c>
      <c r="BE570">
        <f t="shared" si="316"/>
        <v>0</v>
      </c>
      <c r="BF570">
        <f t="shared" si="316"/>
        <v>0</v>
      </c>
      <c r="BG570">
        <f t="shared" si="316"/>
        <v>0</v>
      </c>
      <c r="BH570">
        <f t="shared" si="316"/>
        <v>0</v>
      </c>
      <c r="BI570">
        <f t="shared" si="316"/>
        <v>0</v>
      </c>
      <c r="BJ570">
        <f t="shared" si="316"/>
        <v>0</v>
      </c>
      <c r="BK570">
        <f t="shared" si="316"/>
        <v>0</v>
      </c>
      <c r="BL570">
        <f t="shared" si="316"/>
        <v>0</v>
      </c>
      <c r="BM570">
        <f t="shared" si="316"/>
        <v>0</v>
      </c>
      <c r="BN570">
        <f t="shared" si="316"/>
        <v>0</v>
      </c>
      <c r="BO570">
        <f t="shared" si="316"/>
        <v>0</v>
      </c>
      <c r="BP570">
        <f t="shared" si="316"/>
        <v>0</v>
      </c>
      <c r="BQ570">
        <f t="shared" si="316"/>
        <v>0</v>
      </c>
      <c r="BR570">
        <f t="shared" si="316"/>
        <v>0</v>
      </c>
      <c r="BS570">
        <f t="shared" si="316"/>
        <v>0</v>
      </c>
      <c r="BT570">
        <f t="shared" si="316"/>
        <v>0</v>
      </c>
      <c r="BU570">
        <f t="shared" si="316"/>
        <v>0</v>
      </c>
      <c r="BV570">
        <f t="shared" si="316"/>
        <v>0</v>
      </c>
      <c r="BW570">
        <f t="shared" si="316"/>
        <v>0</v>
      </c>
      <c r="BX570">
        <f t="shared" si="316"/>
        <v>0</v>
      </c>
      <c r="BY570">
        <f t="shared" si="316"/>
        <v>0</v>
      </c>
      <c r="BZ570">
        <f t="shared" si="316"/>
        <v>0</v>
      </c>
      <c r="CA570">
        <f t="shared" ref="CA570:DF570" si="317">CA578</f>
        <v>4021.52</v>
      </c>
      <c r="CB570">
        <f t="shared" si="317"/>
        <v>0</v>
      </c>
      <c r="CC570">
        <f t="shared" si="317"/>
        <v>0</v>
      </c>
      <c r="CD570">
        <f t="shared" si="317"/>
        <v>4021.52</v>
      </c>
      <c r="CE570">
        <f t="shared" si="317"/>
        <v>2206.27</v>
      </c>
      <c r="CF570">
        <f t="shared" si="317"/>
        <v>2206.27</v>
      </c>
      <c r="CG570">
        <f t="shared" si="317"/>
        <v>0</v>
      </c>
      <c r="CH570">
        <f t="shared" si="317"/>
        <v>2206.27</v>
      </c>
      <c r="CI570">
        <f t="shared" si="317"/>
        <v>0</v>
      </c>
      <c r="CJ570">
        <f t="shared" si="317"/>
        <v>0</v>
      </c>
      <c r="CK570">
        <f t="shared" si="317"/>
        <v>0</v>
      </c>
      <c r="CL570">
        <f t="shared" si="317"/>
        <v>0</v>
      </c>
      <c r="CM570">
        <f t="shared" si="317"/>
        <v>0</v>
      </c>
      <c r="CN570">
        <f t="shared" si="317"/>
        <v>0</v>
      </c>
      <c r="CO570">
        <f t="shared" si="317"/>
        <v>0</v>
      </c>
      <c r="CP570">
        <f t="shared" si="317"/>
        <v>0</v>
      </c>
      <c r="CQ570">
        <f t="shared" si="317"/>
        <v>0</v>
      </c>
      <c r="CR570">
        <f t="shared" si="317"/>
        <v>0</v>
      </c>
      <c r="CS570">
        <f t="shared" si="317"/>
        <v>0</v>
      </c>
      <c r="CT570">
        <f t="shared" si="317"/>
        <v>0</v>
      </c>
      <c r="CU570">
        <f t="shared" si="317"/>
        <v>0</v>
      </c>
      <c r="CV570">
        <f t="shared" si="317"/>
        <v>0</v>
      </c>
      <c r="CW570">
        <f t="shared" si="317"/>
        <v>0</v>
      </c>
      <c r="CX570">
        <f t="shared" si="317"/>
        <v>0</v>
      </c>
      <c r="CY570">
        <f t="shared" si="317"/>
        <v>0</v>
      </c>
      <c r="CZ570">
        <f t="shared" si="317"/>
        <v>0</v>
      </c>
      <c r="DA570">
        <f t="shared" si="317"/>
        <v>0</v>
      </c>
      <c r="DB570">
        <f t="shared" si="317"/>
        <v>0</v>
      </c>
      <c r="DC570">
        <f t="shared" si="317"/>
        <v>0</v>
      </c>
      <c r="DD570">
        <f t="shared" si="317"/>
        <v>0</v>
      </c>
      <c r="DE570">
        <f t="shared" si="317"/>
        <v>0</v>
      </c>
      <c r="DF570">
        <f t="shared" si="317"/>
        <v>0</v>
      </c>
      <c r="DG570">
        <f t="shared" ref="DG570:EL570" si="318">DG578</f>
        <v>0</v>
      </c>
      <c r="DH570">
        <f t="shared" si="318"/>
        <v>0</v>
      </c>
      <c r="DI570">
        <f t="shared" si="318"/>
        <v>0</v>
      </c>
      <c r="DJ570">
        <f t="shared" si="318"/>
        <v>0</v>
      </c>
      <c r="DK570">
        <f t="shared" si="318"/>
        <v>0</v>
      </c>
      <c r="DL570">
        <f t="shared" si="318"/>
        <v>0</v>
      </c>
      <c r="DM570">
        <f t="shared" si="318"/>
        <v>0</v>
      </c>
      <c r="DN570">
        <f t="shared" si="318"/>
        <v>0</v>
      </c>
      <c r="DO570">
        <f t="shared" si="318"/>
        <v>0</v>
      </c>
      <c r="DP570">
        <f t="shared" si="318"/>
        <v>0</v>
      </c>
      <c r="DQ570">
        <f t="shared" si="318"/>
        <v>0</v>
      </c>
      <c r="DR570">
        <f t="shared" si="318"/>
        <v>0</v>
      </c>
      <c r="DS570">
        <f t="shared" si="318"/>
        <v>0</v>
      </c>
      <c r="DT570">
        <f t="shared" si="318"/>
        <v>0</v>
      </c>
      <c r="DU570">
        <f t="shared" si="318"/>
        <v>0</v>
      </c>
      <c r="DV570">
        <f t="shared" si="318"/>
        <v>0</v>
      </c>
      <c r="DW570">
        <f t="shared" si="318"/>
        <v>0</v>
      </c>
      <c r="DX570">
        <f t="shared" si="318"/>
        <v>0</v>
      </c>
      <c r="DY570">
        <f t="shared" si="318"/>
        <v>0</v>
      </c>
      <c r="DZ570">
        <f t="shared" si="318"/>
        <v>0</v>
      </c>
      <c r="EA570">
        <f t="shared" si="318"/>
        <v>0</v>
      </c>
      <c r="EB570">
        <f t="shared" si="318"/>
        <v>0</v>
      </c>
      <c r="EC570">
        <f t="shared" si="318"/>
        <v>0</v>
      </c>
      <c r="ED570">
        <f t="shared" si="318"/>
        <v>0</v>
      </c>
      <c r="EE570">
        <f t="shared" si="318"/>
        <v>0</v>
      </c>
      <c r="EF570">
        <f t="shared" si="318"/>
        <v>0</v>
      </c>
      <c r="EG570">
        <f t="shared" si="318"/>
        <v>0</v>
      </c>
      <c r="EH570">
        <f t="shared" si="318"/>
        <v>0</v>
      </c>
      <c r="EI570">
        <f t="shared" si="318"/>
        <v>0</v>
      </c>
      <c r="EJ570">
        <f t="shared" si="318"/>
        <v>0</v>
      </c>
      <c r="EK570">
        <f t="shared" si="318"/>
        <v>0</v>
      </c>
      <c r="EL570">
        <f t="shared" si="318"/>
        <v>0</v>
      </c>
      <c r="EM570">
        <f t="shared" ref="EM570:FR570" si="319">EM578</f>
        <v>0</v>
      </c>
      <c r="EN570">
        <f t="shared" si="319"/>
        <v>0</v>
      </c>
      <c r="EO570">
        <f t="shared" si="319"/>
        <v>0</v>
      </c>
      <c r="EP570">
        <f t="shared" si="319"/>
        <v>0</v>
      </c>
      <c r="EQ570">
        <f t="shared" si="319"/>
        <v>0</v>
      </c>
      <c r="ER570">
        <f t="shared" si="319"/>
        <v>0</v>
      </c>
      <c r="ES570">
        <f t="shared" si="319"/>
        <v>0</v>
      </c>
      <c r="ET570">
        <f t="shared" si="319"/>
        <v>0</v>
      </c>
      <c r="EU570">
        <f t="shared" si="319"/>
        <v>0</v>
      </c>
      <c r="EV570">
        <f t="shared" si="319"/>
        <v>0</v>
      </c>
      <c r="EW570">
        <f t="shared" si="319"/>
        <v>0</v>
      </c>
      <c r="EX570">
        <f t="shared" si="319"/>
        <v>0</v>
      </c>
      <c r="EY570">
        <f t="shared" si="319"/>
        <v>0</v>
      </c>
      <c r="EZ570">
        <f t="shared" si="319"/>
        <v>0</v>
      </c>
      <c r="FA570">
        <f t="shared" si="319"/>
        <v>0</v>
      </c>
      <c r="FB570">
        <f t="shared" si="319"/>
        <v>0</v>
      </c>
      <c r="FC570">
        <f t="shared" si="319"/>
        <v>0</v>
      </c>
      <c r="FD570">
        <f t="shared" si="319"/>
        <v>0</v>
      </c>
      <c r="FE570">
        <f t="shared" si="319"/>
        <v>0</v>
      </c>
      <c r="FF570">
        <f t="shared" si="319"/>
        <v>0</v>
      </c>
      <c r="FG570">
        <f t="shared" si="319"/>
        <v>0</v>
      </c>
      <c r="FH570">
        <f t="shared" si="319"/>
        <v>0</v>
      </c>
      <c r="FI570">
        <f t="shared" si="319"/>
        <v>0</v>
      </c>
      <c r="FJ570">
        <f t="shared" si="319"/>
        <v>0</v>
      </c>
      <c r="FK570">
        <f t="shared" si="319"/>
        <v>0</v>
      </c>
      <c r="FL570">
        <f t="shared" si="319"/>
        <v>0</v>
      </c>
      <c r="FM570">
        <f t="shared" si="319"/>
        <v>0</v>
      </c>
      <c r="FN570">
        <f t="shared" si="319"/>
        <v>0</v>
      </c>
      <c r="FO570">
        <f t="shared" si="319"/>
        <v>0</v>
      </c>
      <c r="FP570">
        <f t="shared" si="319"/>
        <v>0</v>
      </c>
      <c r="FQ570">
        <f t="shared" si="319"/>
        <v>0</v>
      </c>
      <c r="FR570">
        <f t="shared" si="319"/>
        <v>0</v>
      </c>
      <c r="FS570">
        <f t="shared" ref="FS570:GX570" si="320">FS578</f>
        <v>0</v>
      </c>
      <c r="FT570">
        <f t="shared" si="320"/>
        <v>0</v>
      </c>
      <c r="FU570">
        <f t="shared" si="320"/>
        <v>0</v>
      </c>
      <c r="FV570">
        <f t="shared" si="320"/>
        <v>0</v>
      </c>
      <c r="FW570">
        <f t="shared" si="320"/>
        <v>0</v>
      </c>
      <c r="FX570">
        <f t="shared" si="320"/>
        <v>0</v>
      </c>
      <c r="FY570">
        <f t="shared" si="320"/>
        <v>0</v>
      </c>
      <c r="FZ570">
        <f t="shared" si="320"/>
        <v>0</v>
      </c>
      <c r="GA570">
        <f t="shared" si="320"/>
        <v>0</v>
      </c>
      <c r="GB570">
        <f t="shared" si="320"/>
        <v>0</v>
      </c>
      <c r="GC570">
        <f t="shared" si="320"/>
        <v>0</v>
      </c>
      <c r="GD570">
        <f t="shared" si="320"/>
        <v>0</v>
      </c>
      <c r="GE570">
        <f t="shared" si="320"/>
        <v>0</v>
      </c>
      <c r="GF570">
        <f t="shared" si="320"/>
        <v>0</v>
      </c>
      <c r="GG570">
        <f t="shared" si="320"/>
        <v>0</v>
      </c>
      <c r="GH570">
        <f t="shared" si="320"/>
        <v>0</v>
      </c>
      <c r="GI570">
        <f t="shared" si="320"/>
        <v>0</v>
      </c>
      <c r="GJ570">
        <f t="shared" si="320"/>
        <v>0</v>
      </c>
      <c r="GK570">
        <f t="shared" si="320"/>
        <v>0</v>
      </c>
      <c r="GL570">
        <f t="shared" si="320"/>
        <v>0</v>
      </c>
      <c r="GM570">
        <f t="shared" si="320"/>
        <v>0</v>
      </c>
      <c r="GN570">
        <f t="shared" si="320"/>
        <v>0</v>
      </c>
      <c r="GO570">
        <f t="shared" si="320"/>
        <v>0</v>
      </c>
      <c r="GP570">
        <f t="shared" si="320"/>
        <v>0</v>
      </c>
      <c r="GQ570">
        <f t="shared" si="320"/>
        <v>0</v>
      </c>
      <c r="GR570">
        <f t="shared" si="320"/>
        <v>0</v>
      </c>
      <c r="GS570">
        <f t="shared" si="320"/>
        <v>0</v>
      </c>
      <c r="GT570">
        <f t="shared" si="320"/>
        <v>0</v>
      </c>
      <c r="GU570">
        <f t="shared" si="320"/>
        <v>0</v>
      </c>
      <c r="GV570">
        <f t="shared" si="320"/>
        <v>0</v>
      </c>
      <c r="GW570">
        <f t="shared" si="320"/>
        <v>0</v>
      </c>
      <c r="GX570">
        <f t="shared" si="320"/>
        <v>0</v>
      </c>
    </row>
    <row r="572" spans="1:245" x14ac:dyDescent="0.2">
      <c r="A572">
        <v>17</v>
      </c>
      <c r="B572">
        <v>1</v>
      </c>
      <c r="C572">
        <f>ROW(SmtRes!A154)</f>
        <v>154</v>
      </c>
      <c r="D572">
        <f>ROW(EtalonRes!A154)</f>
        <v>154</v>
      </c>
      <c r="E572" t="s">
        <v>196</v>
      </c>
      <c r="F572" t="s">
        <v>16</v>
      </c>
      <c r="G572" t="s">
        <v>17</v>
      </c>
      <c r="H572" t="s">
        <v>18</v>
      </c>
      <c r="I572">
        <f>ROUND(5/100,9)</f>
        <v>0.05</v>
      </c>
      <c r="J572">
        <v>0</v>
      </c>
      <c r="K572">
        <f>ROUND(5/100,9)</f>
        <v>0.05</v>
      </c>
      <c r="O572">
        <f>ROUND(CP572,2)</f>
        <v>135.52000000000001</v>
      </c>
      <c r="P572">
        <f>ROUND(CQ572*I572,2)</f>
        <v>0</v>
      </c>
      <c r="Q572">
        <f>ROUND(CR572*I572,2)</f>
        <v>0</v>
      </c>
      <c r="R572">
        <f>ROUND(CS572*I572,2)</f>
        <v>0</v>
      </c>
      <c r="S572">
        <f>ROUND(CT572*I572,2)</f>
        <v>135.52000000000001</v>
      </c>
      <c r="T572">
        <f>ROUND(CU572*I572,2)</f>
        <v>0</v>
      </c>
      <c r="U572">
        <f>CV572*I572</f>
        <v>0.29199999999999998</v>
      </c>
      <c r="V572">
        <f>CW572*I572</f>
        <v>0</v>
      </c>
      <c r="W572">
        <f>ROUND(CX572*I572,2)</f>
        <v>0</v>
      </c>
      <c r="X572">
        <f t="shared" ref="X572:Y576" si="321">ROUND(CY572,2)</f>
        <v>94.86</v>
      </c>
      <c r="Y572">
        <f t="shared" si="321"/>
        <v>13.55</v>
      </c>
      <c r="AA572">
        <v>35364244</v>
      </c>
      <c r="AB572">
        <f>ROUND((AC572+AD572+AF572),6)</f>
        <v>2710.46</v>
      </c>
      <c r="AC572">
        <f>ROUND((ES572),6)</f>
        <v>0</v>
      </c>
      <c r="AD572">
        <f>ROUND((((ET572)-(EU572))+AE572),6)</f>
        <v>0</v>
      </c>
      <c r="AE572">
        <f>ROUND((EU572),6)</f>
        <v>0</v>
      </c>
      <c r="AF572">
        <f>ROUND((EV572),6)</f>
        <v>2710.46</v>
      </c>
      <c r="AG572">
        <f>ROUND((AP572),6)</f>
        <v>0</v>
      </c>
      <c r="AH572">
        <f>(EW572)</f>
        <v>5.84</v>
      </c>
      <c r="AI572">
        <f>(EX572)</f>
        <v>0</v>
      </c>
      <c r="AJ572">
        <f>(AS572)</f>
        <v>0</v>
      </c>
      <c r="AK572">
        <v>2710.46</v>
      </c>
      <c r="AL572">
        <v>0</v>
      </c>
      <c r="AM572">
        <v>0</v>
      </c>
      <c r="AN572">
        <v>0</v>
      </c>
      <c r="AO572">
        <v>2710.46</v>
      </c>
      <c r="AP572">
        <v>0</v>
      </c>
      <c r="AQ572">
        <v>5.84</v>
      </c>
      <c r="AR572">
        <v>0</v>
      </c>
      <c r="AS572">
        <v>0</v>
      </c>
      <c r="AT572">
        <v>70</v>
      </c>
      <c r="AU572">
        <v>10</v>
      </c>
      <c r="AV572">
        <v>1</v>
      </c>
      <c r="AW572">
        <v>1</v>
      </c>
      <c r="AZ572">
        <v>1</v>
      </c>
      <c r="BA572">
        <v>1</v>
      </c>
      <c r="BB572">
        <v>1</v>
      </c>
      <c r="BC572">
        <v>1</v>
      </c>
      <c r="BD572" t="s">
        <v>3</v>
      </c>
      <c r="BE572" t="s">
        <v>3</v>
      </c>
      <c r="BF572" t="s">
        <v>3</v>
      </c>
      <c r="BG572" t="s">
        <v>3</v>
      </c>
      <c r="BH572">
        <v>0</v>
      </c>
      <c r="BI572">
        <v>4</v>
      </c>
      <c r="BJ572" t="s">
        <v>19</v>
      </c>
      <c r="BM572">
        <v>0</v>
      </c>
      <c r="BN572">
        <v>0</v>
      </c>
      <c r="BO572" t="s">
        <v>3</v>
      </c>
      <c r="BP572">
        <v>0</v>
      </c>
      <c r="BQ572">
        <v>1</v>
      </c>
      <c r="BR572">
        <v>0</v>
      </c>
      <c r="BS572">
        <v>1</v>
      </c>
      <c r="BT572">
        <v>1</v>
      </c>
      <c r="BU572">
        <v>1</v>
      </c>
      <c r="BV572">
        <v>1</v>
      </c>
      <c r="BW572">
        <v>1</v>
      </c>
      <c r="BX572">
        <v>1</v>
      </c>
      <c r="BY572" t="s">
        <v>3</v>
      </c>
      <c r="BZ572">
        <v>70</v>
      </c>
      <c r="CA572">
        <v>10</v>
      </c>
      <c r="CB572" t="s">
        <v>3</v>
      </c>
      <c r="CE572">
        <v>0</v>
      </c>
      <c r="CF572">
        <v>0</v>
      </c>
      <c r="CG572">
        <v>0</v>
      </c>
      <c r="CM572">
        <v>0</v>
      </c>
      <c r="CN572" t="s">
        <v>3</v>
      </c>
      <c r="CO572">
        <v>0</v>
      </c>
      <c r="CP572">
        <f>(P572+Q572+S572)</f>
        <v>135.52000000000001</v>
      </c>
      <c r="CQ572">
        <f>(AC572*BC572*AW572)</f>
        <v>0</v>
      </c>
      <c r="CR572">
        <f>((((ET572)*BB572-(EU572)*BS572)+AE572*BS572)*AV572)</f>
        <v>0</v>
      </c>
      <c r="CS572">
        <f>(AE572*BS572*AV572)</f>
        <v>0</v>
      </c>
      <c r="CT572">
        <f>(AF572*BA572*AV572)</f>
        <v>2710.46</v>
      </c>
      <c r="CU572">
        <f>AG572</f>
        <v>0</v>
      </c>
      <c r="CV572">
        <f>(AH572*AV572)</f>
        <v>5.84</v>
      </c>
      <c r="CW572">
        <f t="shared" ref="CW572:CX576" si="322">AI572</f>
        <v>0</v>
      </c>
      <c r="CX572">
        <f t="shared" si="322"/>
        <v>0</v>
      </c>
      <c r="CY572">
        <f>((S572*BZ572)/100)</f>
        <v>94.864000000000019</v>
      </c>
      <c r="CZ572">
        <f>((S572*CA572)/100)</f>
        <v>13.552</v>
      </c>
      <c r="DC572" t="s">
        <v>3</v>
      </c>
      <c r="DD572" t="s">
        <v>3</v>
      </c>
      <c r="DE572" t="s">
        <v>3</v>
      </c>
      <c r="DF572" t="s">
        <v>3</v>
      </c>
      <c r="DG572" t="s">
        <v>3</v>
      </c>
      <c r="DH572" t="s">
        <v>3</v>
      </c>
      <c r="DI572" t="s">
        <v>3</v>
      </c>
      <c r="DJ572" t="s">
        <v>3</v>
      </c>
      <c r="DK572" t="s">
        <v>3</v>
      </c>
      <c r="DL572" t="s">
        <v>3</v>
      </c>
      <c r="DM572" t="s">
        <v>3</v>
      </c>
      <c r="DN572">
        <v>0</v>
      </c>
      <c r="DO572">
        <v>0</v>
      </c>
      <c r="DP572">
        <v>1</v>
      </c>
      <c r="DQ572">
        <v>1</v>
      </c>
      <c r="DU572">
        <v>1010</v>
      </c>
      <c r="DV572" t="s">
        <v>18</v>
      </c>
      <c r="DW572" t="s">
        <v>18</v>
      </c>
      <c r="DX572">
        <v>100</v>
      </c>
      <c r="DZ572" t="s">
        <v>3</v>
      </c>
      <c r="EA572" t="s">
        <v>3</v>
      </c>
      <c r="EB572" t="s">
        <v>3</v>
      </c>
      <c r="EC572" t="s">
        <v>3</v>
      </c>
      <c r="EE572">
        <v>35096056</v>
      </c>
      <c r="EF572">
        <v>1</v>
      </c>
      <c r="EG572" t="s">
        <v>20</v>
      </c>
      <c r="EH572">
        <v>0</v>
      </c>
      <c r="EI572" t="s">
        <v>3</v>
      </c>
      <c r="EJ572">
        <v>4</v>
      </c>
      <c r="EK572">
        <v>0</v>
      </c>
      <c r="EL572" t="s">
        <v>21</v>
      </c>
      <c r="EM572" t="s">
        <v>22</v>
      </c>
      <c r="EO572" t="s">
        <v>3</v>
      </c>
      <c r="EQ572">
        <v>0</v>
      </c>
      <c r="ER572">
        <v>2710.46</v>
      </c>
      <c r="ES572">
        <v>0</v>
      </c>
      <c r="ET572">
        <v>0</v>
      </c>
      <c r="EU572">
        <v>0</v>
      </c>
      <c r="EV572">
        <v>2710.46</v>
      </c>
      <c r="EW572">
        <v>5.84</v>
      </c>
      <c r="EX572">
        <v>0</v>
      </c>
      <c r="EY572">
        <v>0</v>
      </c>
      <c r="FQ572">
        <v>0</v>
      </c>
      <c r="FR572">
        <v>0</v>
      </c>
      <c r="FS572">
        <v>0</v>
      </c>
      <c r="FX572">
        <v>70</v>
      </c>
      <c r="FY572">
        <v>10</v>
      </c>
      <c r="GA572" t="s">
        <v>3</v>
      </c>
      <c r="GD572">
        <v>0</v>
      </c>
      <c r="GF572">
        <v>-931379651</v>
      </c>
      <c r="GG572">
        <v>2</v>
      </c>
      <c r="GH572">
        <v>1</v>
      </c>
      <c r="GI572">
        <v>-2</v>
      </c>
      <c r="GJ572">
        <v>0</v>
      </c>
      <c r="GK572">
        <f>ROUND(R572*(R12)/100,2)</f>
        <v>0</v>
      </c>
      <c r="GL572">
        <f>ROUND(IF(AND(BH572=3,BI572=3,FS572&lt;&gt;0),P572,0),2)</f>
        <v>0</v>
      </c>
      <c r="GM572">
        <f>ROUND(O572+X572+Y572+GK572,2)+GX572</f>
        <v>243.93</v>
      </c>
      <c r="GN572">
        <f>IF(OR(BI572=0,BI572=1),GM572-GX572,0)</f>
        <v>0</v>
      </c>
      <c r="GO572">
        <f>IF(BI572=2,GM572-GX572,0)</f>
        <v>0</v>
      </c>
      <c r="GP572">
        <f>IF(BI572=4,GM572-GX572,0)</f>
        <v>243.93</v>
      </c>
      <c r="GR572">
        <v>0</v>
      </c>
      <c r="GS572">
        <v>3</v>
      </c>
      <c r="GT572">
        <v>0</v>
      </c>
      <c r="GU572" t="s">
        <v>3</v>
      </c>
      <c r="GV572">
        <f>ROUND((GT572),6)</f>
        <v>0</v>
      </c>
      <c r="GW572">
        <v>1</v>
      </c>
      <c r="GX572">
        <f>ROUND(HC572*I572,2)</f>
        <v>0</v>
      </c>
      <c r="HA572">
        <v>0</v>
      </c>
      <c r="HB572">
        <v>0</v>
      </c>
      <c r="HC572">
        <f>GV572*GW572</f>
        <v>0</v>
      </c>
      <c r="HE572" t="s">
        <v>3</v>
      </c>
      <c r="HF572" t="s">
        <v>3</v>
      </c>
      <c r="HM572" t="s">
        <v>3</v>
      </c>
      <c r="HN572" t="s">
        <v>3</v>
      </c>
      <c r="HO572" t="s">
        <v>3</v>
      </c>
      <c r="HP572" t="s">
        <v>3</v>
      </c>
      <c r="HQ572" t="s">
        <v>3</v>
      </c>
      <c r="HS572">
        <v>0</v>
      </c>
      <c r="IK572">
        <v>0</v>
      </c>
    </row>
    <row r="573" spans="1:245" x14ac:dyDescent="0.2">
      <c r="A573">
        <v>17</v>
      </c>
      <c r="B573">
        <v>1</v>
      </c>
      <c r="C573">
        <f>ROW(SmtRes!A167)</f>
        <v>167</v>
      </c>
      <c r="D573">
        <f>ROW(EtalonRes!A167)</f>
        <v>167</v>
      </c>
      <c r="E573" t="s">
        <v>197</v>
      </c>
      <c r="F573" t="s">
        <v>198</v>
      </c>
      <c r="G573" t="s">
        <v>199</v>
      </c>
      <c r="H573" t="s">
        <v>26</v>
      </c>
      <c r="I573">
        <f>ROUND(1/100,9)</f>
        <v>0.01</v>
      </c>
      <c r="J573">
        <v>0</v>
      </c>
      <c r="K573">
        <f>ROUND(1/100,9)</f>
        <v>0.01</v>
      </c>
      <c r="O573">
        <f>ROUND(CP573,2)</f>
        <v>44.06</v>
      </c>
      <c r="P573">
        <f>ROUND(CQ573*I573,2)</f>
        <v>0</v>
      </c>
      <c r="Q573">
        <f>ROUND(CR573*I573,2)</f>
        <v>0.09</v>
      </c>
      <c r="R573">
        <f>ROUND(CS573*I573,2)</f>
        <v>0</v>
      </c>
      <c r="S573">
        <f>ROUND(CT573*I573,2)</f>
        <v>43.97</v>
      </c>
      <c r="T573">
        <f>ROUND(CU573*I573,2)</f>
        <v>0</v>
      </c>
      <c r="U573">
        <f>CV573*I573</f>
        <v>7.7719999999999997E-2</v>
      </c>
      <c r="V573">
        <f>CW573*I573</f>
        <v>0</v>
      </c>
      <c r="W573">
        <f>ROUND(CX573*I573,2)</f>
        <v>0</v>
      </c>
      <c r="X573">
        <f t="shared" si="321"/>
        <v>30.78</v>
      </c>
      <c r="Y573">
        <f t="shared" si="321"/>
        <v>4.4000000000000004</v>
      </c>
      <c r="AA573">
        <v>35364244</v>
      </c>
      <c r="AB573">
        <f>ROUND((AC573+AD573+AF573),6)</f>
        <v>4406.0519999999997</v>
      </c>
      <c r="AC573">
        <f>ROUND(((ES573*0)),6)</f>
        <v>0</v>
      </c>
      <c r="AD573">
        <f>ROUND(((((ET573*0.2))-((EU573*0.2)))+AE573),6)</f>
        <v>9.4779999999999998</v>
      </c>
      <c r="AE573">
        <f>ROUND(((EU573*0.2)),6)</f>
        <v>0.13</v>
      </c>
      <c r="AF573">
        <f>ROUND(((EV573*0.2)),6)</f>
        <v>4396.5739999999996</v>
      </c>
      <c r="AG573">
        <f>ROUND((AP573),6)</f>
        <v>0</v>
      </c>
      <c r="AH573">
        <f>((EW573*0.2))</f>
        <v>7.7720000000000002</v>
      </c>
      <c r="AI573">
        <f>((EX573*0.2))</f>
        <v>0</v>
      </c>
      <c r="AJ573">
        <f>(AS573)</f>
        <v>0</v>
      </c>
      <c r="AK573">
        <v>112924.78</v>
      </c>
      <c r="AL573">
        <v>90894.52</v>
      </c>
      <c r="AM573">
        <v>47.39</v>
      </c>
      <c r="AN573">
        <v>0.65</v>
      </c>
      <c r="AO573">
        <v>21982.87</v>
      </c>
      <c r="AP573">
        <v>0</v>
      </c>
      <c r="AQ573">
        <v>38.86</v>
      </c>
      <c r="AR573">
        <v>0</v>
      </c>
      <c r="AS573">
        <v>0</v>
      </c>
      <c r="AT573">
        <v>70</v>
      </c>
      <c r="AU573">
        <v>10</v>
      </c>
      <c r="AV573">
        <v>1</v>
      </c>
      <c r="AW573">
        <v>1</v>
      </c>
      <c r="AZ573">
        <v>1</v>
      </c>
      <c r="BA573">
        <v>1</v>
      </c>
      <c r="BB573">
        <v>1</v>
      </c>
      <c r="BC573">
        <v>1</v>
      </c>
      <c r="BD573" t="s">
        <v>3</v>
      </c>
      <c r="BE573" t="s">
        <v>3</v>
      </c>
      <c r="BF573" t="s">
        <v>3</v>
      </c>
      <c r="BG573" t="s">
        <v>3</v>
      </c>
      <c r="BH573">
        <v>0</v>
      </c>
      <c r="BI573">
        <v>4</v>
      </c>
      <c r="BJ573" t="s">
        <v>200</v>
      </c>
      <c r="BM573">
        <v>0</v>
      </c>
      <c r="BN573">
        <v>0</v>
      </c>
      <c r="BO573" t="s">
        <v>3</v>
      </c>
      <c r="BP573">
        <v>0</v>
      </c>
      <c r="BQ573">
        <v>1</v>
      </c>
      <c r="BR573">
        <v>0</v>
      </c>
      <c r="BS573">
        <v>1</v>
      </c>
      <c r="BT573">
        <v>1</v>
      </c>
      <c r="BU573">
        <v>1</v>
      </c>
      <c r="BV573">
        <v>1</v>
      </c>
      <c r="BW573">
        <v>1</v>
      </c>
      <c r="BX573">
        <v>1</v>
      </c>
      <c r="BY573" t="s">
        <v>3</v>
      </c>
      <c r="BZ573">
        <v>70</v>
      </c>
      <c r="CA573">
        <v>10</v>
      </c>
      <c r="CB573" t="s">
        <v>3</v>
      </c>
      <c r="CE573">
        <v>0</v>
      </c>
      <c r="CF573">
        <v>0</v>
      </c>
      <c r="CG573">
        <v>0</v>
      </c>
      <c r="CM573">
        <v>0</v>
      </c>
      <c r="CN573" t="s">
        <v>1130</v>
      </c>
      <c r="CO573">
        <v>0</v>
      </c>
      <c r="CP573">
        <f>(P573+Q573+S573)</f>
        <v>44.06</v>
      </c>
      <c r="CQ573">
        <f>(AC573*BC573*AW573)</f>
        <v>0</v>
      </c>
      <c r="CR573">
        <f>(((((ET573*0.2))*BB573-((EU573*0.2))*BS573)+AE573*BS573)*AV573)</f>
        <v>9.4779999999999998</v>
      </c>
      <c r="CS573">
        <f>(AE573*BS573*AV573)</f>
        <v>0.13</v>
      </c>
      <c r="CT573">
        <f>(AF573*BA573*AV573)</f>
        <v>4396.5739999999996</v>
      </c>
      <c r="CU573">
        <f>AG573</f>
        <v>0</v>
      </c>
      <c r="CV573">
        <f>(AH573*AV573)</f>
        <v>7.7720000000000002</v>
      </c>
      <c r="CW573">
        <f t="shared" si="322"/>
        <v>0</v>
      </c>
      <c r="CX573">
        <f t="shared" si="322"/>
        <v>0</v>
      </c>
      <c r="CY573">
        <f>((S573*BZ573)/100)</f>
        <v>30.779</v>
      </c>
      <c r="CZ573">
        <f>((S573*CA573)/100)</f>
        <v>4.3970000000000002</v>
      </c>
      <c r="DB573">
        <v>11</v>
      </c>
      <c r="DC573" t="s">
        <v>3</v>
      </c>
      <c r="DD573" t="s">
        <v>54</v>
      </c>
      <c r="DE573" t="s">
        <v>55</v>
      </c>
      <c r="DF573" t="s">
        <v>55</v>
      </c>
      <c r="DG573" t="s">
        <v>55</v>
      </c>
      <c r="DH573" t="s">
        <v>3</v>
      </c>
      <c r="DI573" t="s">
        <v>55</v>
      </c>
      <c r="DJ573" t="s">
        <v>55</v>
      </c>
      <c r="DK573" t="s">
        <v>3</v>
      </c>
      <c r="DL573" t="s">
        <v>3</v>
      </c>
      <c r="DM573" t="s">
        <v>3</v>
      </c>
      <c r="DN573">
        <v>0</v>
      </c>
      <c r="DO573">
        <v>0</v>
      </c>
      <c r="DP573">
        <v>1</v>
      </c>
      <c r="DQ573">
        <v>1</v>
      </c>
      <c r="DU573">
        <v>1003</v>
      </c>
      <c r="DV573" t="s">
        <v>26</v>
      </c>
      <c r="DW573" t="s">
        <v>26</v>
      </c>
      <c r="DX573">
        <v>100</v>
      </c>
      <c r="DZ573" t="s">
        <v>3</v>
      </c>
      <c r="EA573" t="s">
        <v>3</v>
      </c>
      <c r="EB573" t="s">
        <v>3</v>
      </c>
      <c r="EC573" t="s">
        <v>3</v>
      </c>
      <c r="EE573">
        <v>35096056</v>
      </c>
      <c r="EF573">
        <v>1</v>
      </c>
      <c r="EG573" t="s">
        <v>20</v>
      </c>
      <c r="EH573">
        <v>0</v>
      </c>
      <c r="EI573" t="s">
        <v>3</v>
      </c>
      <c r="EJ573">
        <v>4</v>
      </c>
      <c r="EK573">
        <v>0</v>
      </c>
      <c r="EL573" t="s">
        <v>21</v>
      </c>
      <c r="EM573" t="s">
        <v>22</v>
      </c>
      <c r="EO573" t="s">
        <v>56</v>
      </c>
      <c r="EQ573">
        <v>0</v>
      </c>
      <c r="ER573">
        <v>112924.78</v>
      </c>
      <c r="ES573">
        <v>90894.52</v>
      </c>
      <c r="ET573">
        <v>47.39</v>
      </c>
      <c r="EU573">
        <v>0.65</v>
      </c>
      <c r="EV573">
        <v>21982.87</v>
      </c>
      <c r="EW573">
        <v>38.86</v>
      </c>
      <c r="EX573">
        <v>0</v>
      </c>
      <c r="EY573">
        <v>0</v>
      </c>
      <c r="FQ573">
        <v>0</v>
      </c>
      <c r="FR573">
        <v>0</v>
      </c>
      <c r="FS573">
        <v>0</v>
      </c>
      <c r="FX573">
        <v>70</v>
      </c>
      <c r="FY573">
        <v>10</v>
      </c>
      <c r="GA573" t="s">
        <v>3</v>
      </c>
      <c r="GD573">
        <v>0</v>
      </c>
      <c r="GF573">
        <v>1397459588</v>
      </c>
      <c r="GG573">
        <v>2</v>
      </c>
      <c r="GH573">
        <v>1</v>
      </c>
      <c r="GI573">
        <v>-2</v>
      </c>
      <c r="GJ573">
        <v>0</v>
      </c>
      <c r="GK573">
        <f>ROUND(R573*(R12)/100,2)</f>
        <v>0</v>
      </c>
      <c r="GL573">
        <f>ROUND(IF(AND(BH573=3,BI573=3,FS573&lt;&gt;0),P573,0),2)</f>
        <v>0</v>
      </c>
      <c r="GM573">
        <f>ROUND(O573+X573+Y573+GK573,2)+GX573</f>
        <v>79.239999999999995</v>
      </c>
      <c r="GN573">
        <f>IF(OR(BI573=0,BI573=1),GM573-GX573,0)</f>
        <v>0</v>
      </c>
      <c r="GO573">
        <f>IF(BI573=2,GM573-GX573,0)</f>
        <v>0</v>
      </c>
      <c r="GP573">
        <f>IF(BI573=4,GM573-GX573,0)</f>
        <v>79.239999999999995</v>
      </c>
      <c r="GR573">
        <v>0</v>
      </c>
      <c r="GS573">
        <v>3</v>
      </c>
      <c r="GT573">
        <v>0</v>
      </c>
      <c r="GU573" t="s">
        <v>3</v>
      </c>
      <c r="GV573">
        <f>ROUND((GT573),6)</f>
        <v>0</v>
      </c>
      <c r="GW573">
        <v>1</v>
      </c>
      <c r="GX573">
        <f>ROUND(HC573*I573,2)</f>
        <v>0</v>
      </c>
      <c r="HA573">
        <v>0</v>
      </c>
      <c r="HB573">
        <v>0</v>
      </c>
      <c r="HC573">
        <f>GV573*GW573</f>
        <v>0</v>
      </c>
      <c r="HE573" t="s">
        <v>3</v>
      </c>
      <c r="HF573" t="s">
        <v>3</v>
      </c>
      <c r="HM573" t="s">
        <v>3</v>
      </c>
      <c r="HN573" t="s">
        <v>3</v>
      </c>
      <c r="HO573" t="s">
        <v>3</v>
      </c>
      <c r="HP573" t="s">
        <v>3</v>
      </c>
      <c r="HQ573" t="s">
        <v>3</v>
      </c>
      <c r="HS573">
        <v>0</v>
      </c>
      <c r="IK573">
        <v>0</v>
      </c>
    </row>
    <row r="574" spans="1:245" x14ac:dyDescent="0.2">
      <c r="A574">
        <v>17</v>
      </c>
      <c r="B574">
        <v>1</v>
      </c>
      <c r="C574">
        <f>ROW(SmtRes!A180)</f>
        <v>180</v>
      </c>
      <c r="D574">
        <f>ROW(EtalonRes!A180)</f>
        <v>180</v>
      </c>
      <c r="E574" t="s">
        <v>201</v>
      </c>
      <c r="F574" t="s">
        <v>198</v>
      </c>
      <c r="G574" t="s">
        <v>202</v>
      </c>
      <c r="H574" t="s">
        <v>26</v>
      </c>
      <c r="I574">
        <f>ROUND(1/100,9)</f>
        <v>0.01</v>
      </c>
      <c r="J574">
        <v>0</v>
      </c>
      <c r="K574">
        <f>ROUND(1/100,9)</f>
        <v>0.01</v>
      </c>
      <c r="O574">
        <f>ROUND(CP574,2)</f>
        <v>1129.25</v>
      </c>
      <c r="P574">
        <f>ROUND(CQ574*I574,2)</f>
        <v>908.95</v>
      </c>
      <c r="Q574">
        <f>ROUND(CR574*I574,2)</f>
        <v>0.47</v>
      </c>
      <c r="R574">
        <f>ROUND(CS574*I574,2)</f>
        <v>0.01</v>
      </c>
      <c r="S574">
        <f>ROUND(CT574*I574,2)</f>
        <v>219.83</v>
      </c>
      <c r="T574">
        <f>ROUND(CU574*I574,2)</f>
        <v>0</v>
      </c>
      <c r="U574">
        <f>CV574*I574</f>
        <v>0.3886</v>
      </c>
      <c r="V574">
        <f>CW574*I574</f>
        <v>0</v>
      </c>
      <c r="W574">
        <f>ROUND(CX574*I574,2)</f>
        <v>0</v>
      </c>
      <c r="X574">
        <f t="shared" si="321"/>
        <v>153.88</v>
      </c>
      <c r="Y574">
        <f t="shared" si="321"/>
        <v>21.98</v>
      </c>
      <c r="AA574">
        <v>35364244</v>
      </c>
      <c r="AB574">
        <f>ROUND((AC574+AD574+AF574),6)</f>
        <v>112924.78</v>
      </c>
      <c r="AC574">
        <f>ROUND((ES574),6)</f>
        <v>90894.52</v>
      </c>
      <c r="AD574">
        <f>ROUND((((ET574)-(EU574))+AE574),6)</f>
        <v>47.39</v>
      </c>
      <c r="AE574">
        <f t="shared" ref="AE574:AF576" si="323">ROUND((EU574),6)</f>
        <v>0.65</v>
      </c>
      <c r="AF574">
        <f t="shared" si="323"/>
        <v>21982.87</v>
      </c>
      <c r="AG574">
        <f>ROUND((AP574),6)</f>
        <v>0</v>
      </c>
      <c r="AH574">
        <f t="shared" ref="AH574:AI576" si="324">(EW574)</f>
        <v>38.86</v>
      </c>
      <c r="AI574">
        <f t="shared" si="324"/>
        <v>0</v>
      </c>
      <c r="AJ574">
        <f>(AS574)</f>
        <v>0</v>
      </c>
      <c r="AK574">
        <v>112924.78</v>
      </c>
      <c r="AL574">
        <v>90894.52</v>
      </c>
      <c r="AM574">
        <v>47.39</v>
      </c>
      <c r="AN574">
        <v>0.65</v>
      </c>
      <c r="AO574">
        <v>21982.87</v>
      </c>
      <c r="AP574">
        <v>0</v>
      </c>
      <c r="AQ574">
        <v>38.86</v>
      </c>
      <c r="AR574">
        <v>0</v>
      </c>
      <c r="AS574">
        <v>0</v>
      </c>
      <c r="AT574">
        <v>70</v>
      </c>
      <c r="AU574">
        <v>10</v>
      </c>
      <c r="AV574">
        <v>1</v>
      </c>
      <c r="AW574">
        <v>1</v>
      </c>
      <c r="AZ574">
        <v>1</v>
      </c>
      <c r="BA574">
        <v>1</v>
      </c>
      <c r="BB574">
        <v>1</v>
      </c>
      <c r="BC574">
        <v>1</v>
      </c>
      <c r="BD574" t="s">
        <v>3</v>
      </c>
      <c r="BE574" t="s">
        <v>3</v>
      </c>
      <c r="BF574" t="s">
        <v>3</v>
      </c>
      <c r="BG574" t="s">
        <v>3</v>
      </c>
      <c r="BH574">
        <v>0</v>
      </c>
      <c r="BI574">
        <v>4</v>
      </c>
      <c r="BJ574" t="s">
        <v>200</v>
      </c>
      <c r="BM574">
        <v>0</v>
      </c>
      <c r="BN574">
        <v>0</v>
      </c>
      <c r="BO574" t="s">
        <v>3</v>
      </c>
      <c r="BP574">
        <v>0</v>
      </c>
      <c r="BQ574">
        <v>1</v>
      </c>
      <c r="BR574">
        <v>0</v>
      </c>
      <c r="BS574">
        <v>1</v>
      </c>
      <c r="BT574">
        <v>1</v>
      </c>
      <c r="BU574">
        <v>1</v>
      </c>
      <c r="BV574">
        <v>1</v>
      </c>
      <c r="BW574">
        <v>1</v>
      </c>
      <c r="BX574">
        <v>1</v>
      </c>
      <c r="BY574" t="s">
        <v>3</v>
      </c>
      <c r="BZ574">
        <v>70</v>
      </c>
      <c r="CA574">
        <v>10</v>
      </c>
      <c r="CB574" t="s">
        <v>3</v>
      </c>
      <c r="CE574">
        <v>0</v>
      </c>
      <c r="CF574">
        <v>0</v>
      </c>
      <c r="CG574">
        <v>0</v>
      </c>
      <c r="CM574">
        <v>0</v>
      </c>
      <c r="CN574" t="s">
        <v>3</v>
      </c>
      <c r="CO574">
        <v>0</v>
      </c>
      <c r="CP574">
        <f>(P574+Q574+S574)</f>
        <v>1129.25</v>
      </c>
      <c r="CQ574">
        <f>(AC574*BC574*AW574)</f>
        <v>90894.52</v>
      </c>
      <c r="CR574">
        <f>((((ET574)*BB574-(EU574)*BS574)+AE574*BS574)*AV574)</f>
        <v>47.39</v>
      </c>
      <c r="CS574">
        <f>(AE574*BS574*AV574)</f>
        <v>0.65</v>
      </c>
      <c r="CT574">
        <f>(AF574*BA574*AV574)</f>
        <v>21982.87</v>
      </c>
      <c r="CU574">
        <f>AG574</f>
        <v>0</v>
      </c>
      <c r="CV574">
        <f>(AH574*AV574)</f>
        <v>38.86</v>
      </c>
      <c r="CW574">
        <f t="shared" si="322"/>
        <v>0</v>
      </c>
      <c r="CX574">
        <f t="shared" si="322"/>
        <v>0</v>
      </c>
      <c r="CY574">
        <f>((S574*BZ574)/100)</f>
        <v>153.881</v>
      </c>
      <c r="CZ574">
        <f>((S574*CA574)/100)</f>
        <v>21.983000000000001</v>
      </c>
      <c r="DC574" t="s">
        <v>3</v>
      </c>
      <c r="DD574" t="s">
        <v>3</v>
      </c>
      <c r="DE574" t="s">
        <v>3</v>
      </c>
      <c r="DF574" t="s">
        <v>3</v>
      </c>
      <c r="DG574" t="s">
        <v>3</v>
      </c>
      <c r="DH574" t="s">
        <v>3</v>
      </c>
      <c r="DI574" t="s">
        <v>3</v>
      </c>
      <c r="DJ574" t="s">
        <v>3</v>
      </c>
      <c r="DK574" t="s">
        <v>3</v>
      </c>
      <c r="DL574" t="s">
        <v>3</v>
      </c>
      <c r="DM574" t="s">
        <v>3</v>
      </c>
      <c r="DN574">
        <v>0</v>
      </c>
      <c r="DO574">
        <v>0</v>
      </c>
      <c r="DP574">
        <v>1</v>
      </c>
      <c r="DQ574">
        <v>1</v>
      </c>
      <c r="DU574">
        <v>1003</v>
      </c>
      <c r="DV574" t="s">
        <v>26</v>
      </c>
      <c r="DW574" t="s">
        <v>26</v>
      </c>
      <c r="DX574">
        <v>100</v>
      </c>
      <c r="DZ574" t="s">
        <v>3</v>
      </c>
      <c r="EA574" t="s">
        <v>3</v>
      </c>
      <c r="EB574" t="s">
        <v>3</v>
      </c>
      <c r="EC574" t="s">
        <v>3</v>
      </c>
      <c r="EE574">
        <v>35096056</v>
      </c>
      <c r="EF574">
        <v>1</v>
      </c>
      <c r="EG574" t="s">
        <v>20</v>
      </c>
      <c r="EH574">
        <v>0</v>
      </c>
      <c r="EI574" t="s">
        <v>3</v>
      </c>
      <c r="EJ574">
        <v>4</v>
      </c>
      <c r="EK574">
        <v>0</v>
      </c>
      <c r="EL574" t="s">
        <v>21</v>
      </c>
      <c r="EM574" t="s">
        <v>22</v>
      </c>
      <c r="EO574" t="s">
        <v>3</v>
      </c>
      <c r="EQ574">
        <v>0</v>
      </c>
      <c r="ER574">
        <v>112924.78</v>
      </c>
      <c r="ES574">
        <v>90894.52</v>
      </c>
      <c r="ET574">
        <v>47.39</v>
      </c>
      <c r="EU574">
        <v>0.65</v>
      </c>
      <c r="EV574">
        <v>21982.87</v>
      </c>
      <c r="EW574">
        <v>38.86</v>
      </c>
      <c r="EX574">
        <v>0</v>
      </c>
      <c r="EY574">
        <v>0</v>
      </c>
      <c r="FQ574">
        <v>0</v>
      </c>
      <c r="FR574">
        <v>0</v>
      </c>
      <c r="FS574">
        <v>0</v>
      </c>
      <c r="FX574">
        <v>70</v>
      </c>
      <c r="FY574">
        <v>10</v>
      </c>
      <c r="GA574" t="s">
        <v>3</v>
      </c>
      <c r="GD574">
        <v>0</v>
      </c>
      <c r="GF574">
        <v>60728256</v>
      </c>
      <c r="GG574">
        <v>2</v>
      </c>
      <c r="GH574">
        <v>1</v>
      </c>
      <c r="GI574">
        <v>-2</v>
      </c>
      <c r="GJ574">
        <v>0</v>
      </c>
      <c r="GK574">
        <f>ROUND(R574*(R12)/100,2)</f>
        <v>0.01</v>
      </c>
      <c r="GL574">
        <f>ROUND(IF(AND(BH574=3,BI574=3,FS574&lt;&gt;0),P574,0),2)</f>
        <v>0</v>
      </c>
      <c r="GM574">
        <f>ROUND(O574+X574+Y574+GK574,2)+GX574</f>
        <v>1305.1199999999999</v>
      </c>
      <c r="GN574">
        <f>IF(OR(BI574=0,BI574=1),GM574-GX574,0)</f>
        <v>0</v>
      </c>
      <c r="GO574">
        <f>IF(BI574=2,GM574-GX574,0)</f>
        <v>0</v>
      </c>
      <c r="GP574">
        <f>IF(BI574=4,GM574-GX574,0)</f>
        <v>1305.1199999999999</v>
      </c>
      <c r="GR574">
        <v>0</v>
      </c>
      <c r="GS574">
        <v>3</v>
      </c>
      <c r="GT574">
        <v>0</v>
      </c>
      <c r="GU574" t="s">
        <v>3</v>
      </c>
      <c r="GV574">
        <f>ROUND((GT574),6)</f>
        <v>0</v>
      </c>
      <c r="GW574">
        <v>1</v>
      </c>
      <c r="GX574">
        <f>ROUND(HC574*I574,2)</f>
        <v>0</v>
      </c>
      <c r="HA574">
        <v>0</v>
      </c>
      <c r="HB574">
        <v>0</v>
      </c>
      <c r="HC574">
        <f>GV574*GW574</f>
        <v>0</v>
      </c>
      <c r="HE574" t="s">
        <v>3</v>
      </c>
      <c r="HF574" t="s">
        <v>3</v>
      </c>
      <c r="HM574" t="s">
        <v>3</v>
      </c>
      <c r="HN574" t="s">
        <v>3</v>
      </c>
      <c r="HO574" t="s">
        <v>3</v>
      </c>
      <c r="HP574" t="s">
        <v>3</v>
      </c>
      <c r="HQ574" t="s">
        <v>3</v>
      </c>
      <c r="HS574">
        <v>0</v>
      </c>
      <c r="IK574">
        <v>0</v>
      </c>
    </row>
    <row r="575" spans="1:245" x14ac:dyDescent="0.2">
      <c r="A575">
        <v>17</v>
      </c>
      <c r="B575">
        <v>1</v>
      </c>
      <c r="E575" t="s">
        <v>203</v>
      </c>
      <c r="F575" t="s">
        <v>204</v>
      </c>
      <c r="G575" t="s">
        <v>205</v>
      </c>
      <c r="H575" t="s">
        <v>52</v>
      </c>
      <c r="I575">
        <v>3</v>
      </c>
      <c r="J575">
        <v>0</v>
      </c>
      <c r="K575">
        <v>3</v>
      </c>
      <c r="O575">
        <f>ROUND(CP575,2)</f>
        <v>1297.32</v>
      </c>
      <c r="P575">
        <f>ROUND(CQ575*I575,2)</f>
        <v>1297.32</v>
      </c>
      <c r="Q575">
        <f>ROUND(CR575*I575,2)</f>
        <v>0</v>
      </c>
      <c r="R575">
        <f>ROUND(CS575*I575,2)</f>
        <v>0</v>
      </c>
      <c r="S575">
        <f>ROUND(CT575*I575,2)</f>
        <v>0</v>
      </c>
      <c r="T575">
        <f>ROUND(CU575*I575,2)</f>
        <v>0</v>
      </c>
      <c r="U575">
        <f>CV575*I575</f>
        <v>0</v>
      </c>
      <c r="V575">
        <f>CW575*I575</f>
        <v>0</v>
      </c>
      <c r="W575">
        <f>ROUND(CX575*I575,2)</f>
        <v>0</v>
      </c>
      <c r="X575">
        <f t="shared" si="321"/>
        <v>0</v>
      </c>
      <c r="Y575">
        <f t="shared" si="321"/>
        <v>0</v>
      </c>
      <c r="AA575">
        <v>35364244</v>
      </c>
      <c r="AB575">
        <f>ROUND((AC575+AD575+AF575),6)</f>
        <v>432.44</v>
      </c>
      <c r="AC575">
        <f>ROUND((ES575),6)</f>
        <v>432.44</v>
      </c>
      <c r="AD575">
        <f>ROUND((((ET575)-(EU575))+AE575),6)</f>
        <v>0</v>
      </c>
      <c r="AE575">
        <f t="shared" si="323"/>
        <v>0</v>
      </c>
      <c r="AF575">
        <f t="shared" si="323"/>
        <v>0</v>
      </c>
      <c r="AG575">
        <f>ROUND((AP575),6)</f>
        <v>0</v>
      </c>
      <c r="AH575">
        <f t="shared" si="324"/>
        <v>0</v>
      </c>
      <c r="AI575">
        <f t="shared" si="324"/>
        <v>0</v>
      </c>
      <c r="AJ575">
        <f>(AS575)</f>
        <v>0</v>
      </c>
      <c r="AK575">
        <v>432.44</v>
      </c>
      <c r="AL575">
        <v>432.44</v>
      </c>
      <c r="AM575">
        <v>0</v>
      </c>
      <c r="AN575">
        <v>0</v>
      </c>
      <c r="AO575">
        <v>0</v>
      </c>
      <c r="AP575">
        <v>0</v>
      </c>
      <c r="AQ575">
        <v>0</v>
      </c>
      <c r="AR575">
        <v>0</v>
      </c>
      <c r="AS575">
        <v>0</v>
      </c>
      <c r="AT575">
        <v>70</v>
      </c>
      <c r="AU575">
        <v>10</v>
      </c>
      <c r="AV575">
        <v>1</v>
      </c>
      <c r="AW575">
        <v>1</v>
      </c>
      <c r="AZ575">
        <v>1</v>
      </c>
      <c r="BA575">
        <v>1</v>
      </c>
      <c r="BB575">
        <v>1</v>
      </c>
      <c r="BC575">
        <v>1</v>
      </c>
      <c r="BD575" t="s">
        <v>3</v>
      </c>
      <c r="BE575" t="s">
        <v>3</v>
      </c>
      <c r="BF575" t="s">
        <v>3</v>
      </c>
      <c r="BG575" t="s">
        <v>3</v>
      </c>
      <c r="BH575">
        <v>3</v>
      </c>
      <c r="BI575">
        <v>4</v>
      </c>
      <c r="BJ575" t="s">
        <v>206</v>
      </c>
      <c r="BM575">
        <v>0</v>
      </c>
      <c r="BN575">
        <v>0</v>
      </c>
      <c r="BO575" t="s">
        <v>3</v>
      </c>
      <c r="BP575">
        <v>0</v>
      </c>
      <c r="BQ575">
        <v>1</v>
      </c>
      <c r="BR575">
        <v>0</v>
      </c>
      <c r="BS575">
        <v>1</v>
      </c>
      <c r="BT575">
        <v>1</v>
      </c>
      <c r="BU575">
        <v>1</v>
      </c>
      <c r="BV575">
        <v>1</v>
      </c>
      <c r="BW575">
        <v>1</v>
      </c>
      <c r="BX575">
        <v>1</v>
      </c>
      <c r="BY575" t="s">
        <v>3</v>
      </c>
      <c r="BZ575">
        <v>70</v>
      </c>
      <c r="CA575">
        <v>10</v>
      </c>
      <c r="CB575" t="s">
        <v>3</v>
      </c>
      <c r="CE575">
        <v>0</v>
      </c>
      <c r="CF575">
        <v>0</v>
      </c>
      <c r="CG575">
        <v>0</v>
      </c>
      <c r="CM575">
        <v>0</v>
      </c>
      <c r="CN575" t="s">
        <v>3</v>
      </c>
      <c r="CO575">
        <v>0</v>
      </c>
      <c r="CP575">
        <f>(P575+Q575+S575)</f>
        <v>1297.32</v>
      </c>
      <c r="CQ575">
        <f>(AC575*BC575*AW575)</f>
        <v>432.44</v>
      </c>
      <c r="CR575">
        <f>((((ET575)*BB575-(EU575)*BS575)+AE575*BS575)*AV575)</f>
        <v>0</v>
      </c>
      <c r="CS575">
        <f>(AE575*BS575*AV575)</f>
        <v>0</v>
      </c>
      <c r="CT575">
        <f>(AF575*BA575*AV575)</f>
        <v>0</v>
      </c>
      <c r="CU575">
        <f>AG575</f>
        <v>0</v>
      </c>
      <c r="CV575">
        <f>(AH575*AV575)</f>
        <v>0</v>
      </c>
      <c r="CW575">
        <f t="shared" si="322"/>
        <v>0</v>
      </c>
      <c r="CX575">
        <f t="shared" si="322"/>
        <v>0</v>
      </c>
      <c r="CY575">
        <f>((S575*BZ575)/100)</f>
        <v>0</v>
      </c>
      <c r="CZ575">
        <f>((S575*CA575)/100)</f>
        <v>0</v>
      </c>
      <c r="DC575" t="s">
        <v>3</v>
      </c>
      <c r="DD575" t="s">
        <v>3</v>
      </c>
      <c r="DE575" t="s">
        <v>3</v>
      </c>
      <c r="DF575" t="s">
        <v>3</v>
      </c>
      <c r="DG575" t="s">
        <v>3</v>
      </c>
      <c r="DH575" t="s">
        <v>3</v>
      </c>
      <c r="DI575" t="s">
        <v>3</v>
      </c>
      <c r="DJ575" t="s">
        <v>3</v>
      </c>
      <c r="DK575" t="s">
        <v>3</v>
      </c>
      <c r="DL575" t="s">
        <v>3</v>
      </c>
      <c r="DM575" t="s">
        <v>3</v>
      </c>
      <c r="DN575">
        <v>0</v>
      </c>
      <c r="DO575">
        <v>0</v>
      </c>
      <c r="DP575">
        <v>1</v>
      </c>
      <c r="DQ575">
        <v>1</v>
      </c>
      <c r="DU575">
        <v>1010</v>
      </c>
      <c r="DV575" t="s">
        <v>52</v>
      </c>
      <c r="DW575" t="s">
        <v>52</v>
      </c>
      <c r="DX575">
        <v>1</v>
      </c>
      <c r="DZ575" t="s">
        <v>3</v>
      </c>
      <c r="EA575" t="s">
        <v>3</v>
      </c>
      <c r="EB575" t="s">
        <v>3</v>
      </c>
      <c r="EC575" t="s">
        <v>3</v>
      </c>
      <c r="EE575">
        <v>35096056</v>
      </c>
      <c r="EF575">
        <v>1</v>
      </c>
      <c r="EG575" t="s">
        <v>20</v>
      </c>
      <c r="EH575">
        <v>0</v>
      </c>
      <c r="EI575" t="s">
        <v>3</v>
      </c>
      <c r="EJ575">
        <v>4</v>
      </c>
      <c r="EK575">
        <v>0</v>
      </c>
      <c r="EL575" t="s">
        <v>21</v>
      </c>
      <c r="EM575" t="s">
        <v>22</v>
      </c>
      <c r="EO575" t="s">
        <v>3</v>
      </c>
      <c r="EQ575">
        <v>0</v>
      </c>
      <c r="ER575">
        <v>432.44</v>
      </c>
      <c r="ES575">
        <v>432.44</v>
      </c>
      <c r="ET575">
        <v>0</v>
      </c>
      <c r="EU575">
        <v>0</v>
      </c>
      <c r="EV575">
        <v>0</v>
      </c>
      <c r="EW575">
        <v>0</v>
      </c>
      <c r="EX575">
        <v>0</v>
      </c>
      <c r="EY575">
        <v>0</v>
      </c>
      <c r="FQ575">
        <v>0</v>
      </c>
      <c r="FR575">
        <v>0</v>
      </c>
      <c r="FS575">
        <v>0</v>
      </c>
      <c r="FX575">
        <v>70</v>
      </c>
      <c r="FY575">
        <v>10</v>
      </c>
      <c r="GA575" t="s">
        <v>3</v>
      </c>
      <c r="GD575">
        <v>0</v>
      </c>
      <c r="GF575">
        <v>-1520967538</v>
      </c>
      <c r="GG575">
        <v>2</v>
      </c>
      <c r="GH575">
        <v>1</v>
      </c>
      <c r="GI575">
        <v>-2</v>
      </c>
      <c r="GJ575">
        <v>0</v>
      </c>
      <c r="GK575">
        <f>ROUND(R575*(R12)/100,2)</f>
        <v>0</v>
      </c>
      <c r="GL575">
        <f>ROUND(IF(AND(BH575=3,BI575=3,FS575&lt;&gt;0),P575,0),2)</f>
        <v>0</v>
      </c>
      <c r="GM575">
        <f>ROUND(O575+X575+Y575+GK575,2)+GX575</f>
        <v>1297.32</v>
      </c>
      <c r="GN575">
        <f>IF(OR(BI575=0,BI575=1),GM575-GX575,0)</f>
        <v>0</v>
      </c>
      <c r="GO575">
        <f>IF(BI575=2,GM575-GX575,0)</f>
        <v>0</v>
      </c>
      <c r="GP575">
        <f>IF(BI575=4,GM575-GX575,0)</f>
        <v>1297.32</v>
      </c>
      <c r="GR575">
        <v>0</v>
      </c>
      <c r="GS575">
        <v>3</v>
      </c>
      <c r="GT575">
        <v>0</v>
      </c>
      <c r="GU575" t="s">
        <v>3</v>
      </c>
      <c r="GV575">
        <f>ROUND((GT575),6)</f>
        <v>0</v>
      </c>
      <c r="GW575">
        <v>1</v>
      </c>
      <c r="GX575">
        <f>ROUND(HC575*I575,2)</f>
        <v>0</v>
      </c>
      <c r="HA575">
        <v>0</v>
      </c>
      <c r="HB575">
        <v>0</v>
      </c>
      <c r="HC575">
        <f>GV575*GW575</f>
        <v>0</v>
      </c>
      <c r="HE575" t="s">
        <v>3</v>
      </c>
      <c r="HF575" t="s">
        <v>3</v>
      </c>
      <c r="HM575" t="s">
        <v>3</v>
      </c>
      <c r="HN575" t="s">
        <v>3</v>
      </c>
      <c r="HO575" t="s">
        <v>3</v>
      </c>
      <c r="HP575" t="s">
        <v>3</v>
      </c>
      <c r="HQ575" t="s">
        <v>3</v>
      </c>
      <c r="HS575">
        <v>0</v>
      </c>
      <c r="IK575">
        <v>0</v>
      </c>
    </row>
    <row r="576" spans="1:245" x14ac:dyDescent="0.2">
      <c r="A576">
        <v>17</v>
      </c>
      <c r="B576">
        <v>1</v>
      </c>
      <c r="C576">
        <f>ROW(SmtRes!A181)</f>
        <v>181</v>
      </c>
      <c r="D576">
        <f>ROW(EtalonRes!A181)</f>
        <v>181</v>
      </c>
      <c r="E576" t="s">
        <v>207</v>
      </c>
      <c r="F576" t="s">
        <v>208</v>
      </c>
      <c r="G576" t="s">
        <v>209</v>
      </c>
      <c r="H576" t="s">
        <v>52</v>
      </c>
      <c r="I576">
        <v>2</v>
      </c>
      <c r="J576">
        <v>0</v>
      </c>
      <c r="K576">
        <v>2</v>
      </c>
      <c r="O576">
        <f>ROUND(CP576,2)</f>
        <v>608.84</v>
      </c>
      <c r="P576">
        <f>ROUND(CQ576*I576,2)</f>
        <v>0</v>
      </c>
      <c r="Q576">
        <f>ROUND(CR576*I576,2)</f>
        <v>0</v>
      </c>
      <c r="R576">
        <f>ROUND(CS576*I576,2)</f>
        <v>0</v>
      </c>
      <c r="S576">
        <f>ROUND(CT576*I576,2)</f>
        <v>608.84</v>
      </c>
      <c r="T576">
        <f>ROUND(CU576*I576,2)</f>
        <v>0</v>
      </c>
      <c r="U576">
        <f>CV576*I576</f>
        <v>0.6</v>
      </c>
      <c r="V576">
        <f>CW576*I576</f>
        <v>0</v>
      </c>
      <c r="W576">
        <f>ROUND(CX576*I576,2)</f>
        <v>0</v>
      </c>
      <c r="X576">
        <f t="shared" si="321"/>
        <v>426.19</v>
      </c>
      <c r="Y576">
        <f t="shared" si="321"/>
        <v>60.88</v>
      </c>
      <c r="AA576">
        <v>35364244</v>
      </c>
      <c r="AB576">
        <f>ROUND((AC576+AD576+AF576),6)</f>
        <v>304.42</v>
      </c>
      <c r="AC576">
        <f>ROUND((ES576),6)</f>
        <v>0</v>
      </c>
      <c r="AD576">
        <f>ROUND((((ET576)-(EU576))+AE576),6)</f>
        <v>0</v>
      </c>
      <c r="AE576">
        <f t="shared" si="323"/>
        <v>0</v>
      </c>
      <c r="AF576">
        <f t="shared" si="323"/>
        <v>304.42</v>
      </c>
      <c r="AG576">
        <f>ROUND((AP576),6)</f>
        <v>0</v>
      </c>
      <c r="AH576">
        <f t="shared" si="324"/>
        <v>0.3</v>
      </c>
      <c r="AI576">
        <f t="shared" si="324"/>
        <v>0</v>
      </c>
      <c r="AJ576">
        <f>(AS576)</f>
        <v>0</v>
      </c>
      <c r="AK576">
        <v>304.42</v>
      </c>
      <c r="AL576">
        <v>0</v>
      </c>
      <c r="AM576">
        <v>0</v>
      </c>
      <c r="AN576">
        <v>0</v>
      </c>
      <c r="AO576">
        <v>304.42</v>
      </c>
      <c r="AP576">
        <v>0</v>
      </c>
      <c r="AQ576">
        <v>0.3</v>
      </c>
      <c r="AR576">
        <v>0</v>
      </c>
      <c r="AS576">
        <v>0</v>
      </c>
      <c r="AT576">
        <v>70</v>
      </c>
      <c r="AU576">
        <v>10</v>
      </c>
      <c r="AV576">
        <v>1</v>
      </c>
      <c r="AW576">
        <v>1</v>
      </c>
      <c r="AZ576">
        <v>1</v>
      </c>
      <c r="BA576">
        <v>1</v>
      </c>
      <c r="BB576">
        <v>1</v>
      </c>
      <c r="BC576">
        <v>1</v>
      </c>
      <c r="BD576" t="s">
        <v>3</v>
      </c>
      <c r="BE576" t="s">
        <v>3</v>
      </c>
      <c r="BF576" t="s">
        <v>3</v>
      </c>
      <c r="BG576" t="s">
        <v>3</v>
      </c>
      <c r="BH576">
        <v>0</v>
      </c>
      <c r="BI576">
        <v>4</v>
      </c>
      <c r="BJ576" t="s">
        <v>210</v>
      </c>
      <c r="BM576">
        <v>0</v>
      </c>
      <c r="BN576">
        <v>0</v>
      </c>
      <c r="BO576" t="s">
        <v>3</v>
      </c>
      <c r="BP576">
        <v>0</v>
      </c>
      <c r="BQ576">
        <v>1</v>
      </c>
      <c r="BR576">
        <v>0</v>
      </c>
      <c r="BS576">
        <v>1</v>
      </c>
      <c r="BT576">
        <v>1</v>
      </c>
      <c r="BU576">
        <v>1</v>
      </c>
      <c r="BV576">
        <v>1</v>
      </c>
      <c r="BW576">
        <v>1</v>
      </c>
      <c r="BX576">
        <v>1</v>
      </c>
      <c r="BY576" t="s">
        <v>3</v>
      </c>
      <c r="BZ576">
        <v>70</v>
      </c>
      <c r="CA576">
        <v>10</v>
      </c>
      <c r="CB576" t="s">
        <v>3</v>
      </c>
      <c r="CE576">
        <v>0</v>
      </c>
      <c r="CF576">
        <v>0</v>
      </c>
      <c r="CG576">
        <v>0</v>
      </c>
      <c r="CM576">
        <v>0</v>
      </c>
      <c r="CN576" t="s">
        <v>3</v>
      </c>
      <c r="CO576">
        <v>0</v>
      </c>
      <c r="CP576">
        <f>(P576+Q576+S576)</f>
        <v>608.84</v>
      </c>
      <c r="CQ576">
        <f>(AC576*BC576*AW576)</f>
        <v>0</v>
      </c>
      <c r="CR576">
        <f>((((ET576)*BB576-(EU576)*BS576)+AE576*BS576)*AV576)</f>
        <v>0</v>
      </c>
      <c r="CS576">
        <f>(AE576*BS576*AV576)</f>
        <v>0</v>
      </c>
      <c r="CT576">
        <f>(AF576*BA576*AV576)</f>
        <v>304.42</v>
      </c>
      <c r="CU576">
        <f>AG576</f>
        <v>0</v>
      </c>
      <c r="CV576">
        <f>(AH576*AV576)</f>
        <v>0.3</v>
      </c>
      <c r="CW576">
        <f t="shared" si="322"/>
        <v>0</v>
      </c>
      <c r="CX576">
        <f t="shared" si="322"/>
        <v>0</v>
      </c>
      <c r="CY576">
        <f>((S576*BZ576)/100)</f>
        <v>426.18800000000005</v>
      </c>
      <c r="CZ576">
        <f>((S576*CA576)/100)</f>
        <v>60.884000000000007</v>
      </c>
      <c r="DC576" t="s">
        <v>3</v>
      </c>
      <c r="DD576" t="s">
        <v>3</v>
      </c>
      <c r="DE576" t="s">
        <v>3</v>
      </c>
      <c r="DF576" t="s">
        <v>3</v>
      </c>
      <c r="DG576" t="s">
        <v>3</v>
      </c>
      <c r="DH576" t="s">
        <v>3</v>
      </c>
      <c r="DI576" t="s">
        <v>3</v>
      </c>
      <c r="DJ576" t="s">
        <v>3</v>
      </c>
      <c r="DK576" t="s">
        <v>3</v>
      </c>
      <c r="DL576" t="s">
        <v>3</v>
      </c>
      <c r="DM576" t="s">
        <v>3</v>
      </c>
      <c r="DN576">
        <v>0</v>
      </c>
      <c r="DO576">
        <v>0</v>
      </c>
      <c r="DP576">
        <v>1</v>
      </c>
      <c r="DQ576">
        <v>1</v>
      </c>
      <c r="DU576">
        <v>1010</v>
      </c>
      <c r="DV576" t="s">
        <v>52</v>
      </c>
      <c r="DW576" t="s">
        <v>52</v>
      </c>
      <c r="DX576">
        <v>1</v>
      </c>
      <c r="DZ576" t="s">
        <v>3</v>
      </c>
      <c r="EA576" t="s">
        <v>3</v>
      </c>
      <c r="EB576" t="s">
        <v>3</v>
      </c>
      <c r="EC576" t="s">
        <v>3</v>
      </c>
      <c r="EE576">
        <v>35096056</v>
      </c>
      <c r="EF576">
        <v>1</v>
      </c>
      <c r="EG576" t="s">
        <v>20</v>
      </c>
      <c r="EH576">
        <v>0</v>
      </c>
      <c r="EI576" t="s">
        <v>3</v>
      </c>
      <c r="EJ576">
        <v>4</v>
      </c>
      <c r="EK576">
        <v>0</v>
      </c>
      <c r="EL576" t="s">
        <v>21</v>
      </c>
      <c r="EM576" t="s">
        <v>22</v>
      </c>
      <c r="EO576" t="s">
        <v>3</v>
      </c>
      <c r="EQ576">
        <v>0</v>
      </c>
      <c r="ER576">
        <v>304.42</v>
      </c>
      <c r="ES576">
        <v>0</v>
      </c>
      <c r="ET576">
        <v>0</v>
      </c>
      <c r="EU576">
        <v>0</v>
      </c>
      <c r="EV576">
        <v>304.42</v>
      </c>
      <c r="EW576">
        <v>0.3</v>
      </c>
      <c r="EX576">
        <v>0</v>
      </c>
      <c r="EY576">
        <v>0</v>
      </c>
      <c r="FQ576">
        <v>0</v>
      </c>
      <c r="FR576">
        <v>0</v>
      </c>
      <c r="FS576">
        <v>0</v>
      </c>
      <c r="FX576">
        <v>70</v>
      </c>
      <c r="FY576">
        <v>10</v>
      </c>
      <c r="GA576" t="s">
        <v>3</v>
      </c>
      <c r="GD576">
        <v>0</v>
      </c>
      <c r="GF576">
        <v>-1701569709</v>
      </c>
      <c r="GG576">
        <v>2</v>
      </c>
      <c r="GH576">
        <v>1</v>
      </c>
      <c r="GI576">
        <v>-2</v>
      </c>
      <c r="GJ576">
        <v>0</v>
      </c>
      <c r="GK576">
        <f>ROUND(R576*(R12)/100,2)</f>
        <v>0</v>
      </c>
      <c r="GL576">
        <f>ROUND(IF(AND(BH576=3,BI576=3,FS576&lt;&gt;0),P576,0),2)</f>
        <v>0</v>
      </c>
      <c r="GM576">
        <f>ROUND(O576+X576+Y576+GK576,2)+GX576</f>
        <v>1095.9100000000001</v>
      </c>
      <c r="GN576">
        <f>IF(OR(BI576=0,BI576=1),GM576-GX576,0)</f>
        <v>0</v>
      </c>
      <c r="GO576">
        <f>IF(BI576=2,GM576-GX576,0)</f>
        <v>0</v>
      </c>
      <c r="GP576">
        <f>IF(BI576=4,GM576-GX576,0)</f>
        <v>1095.9100000000001</v>
      </c>
      <c r="GR576">
        <v>0</v>
      </c>
      <c r="GS576">
        <v>3</v>
      </c>
      <c r="GT576">
        <v>0</v>
      </c>
      <c r="GU576" t="s">
        <v>3</v>
      </c>
      <c r="GV576">
        <f>ROUND((GT576),6)</f>
        <v>0</v>
      </c>
      <c r="GW576">
        <v>1</v>
      </c>
      <c r="GX576">
        <f>ROUND(HC576*I576,2)</f>
        <v>0</v>
      </c>
      <c r="HA576">
        <v>0</v>
      </c>
      <c r="HB576">
        <v>0</v>
      </c>
      <c r="HC576">
        <f>GV576*GW576</f>
        <v>0</v>
      </c>
      <c r="HE576" t="s">
        <v>3</v>
      </c>
      <c r="HF576" t="s">
        <v>3</v>
      </c>
      <c r="HM576" t="s">
        <v>3</v>
      </c>
      <c r="HN576" t="s">
        <v>3</v>
      </c>
      <c r="HO576" t="s">
        <v>3</v>
      </c>
      <c r="HP576" t="s">
        <v>3</v>
      </c>
      <c r="HQ576" t="s">
        <v>3</v>
      </c>
      <c r="HS576">
        <v>0</v>
      </c>
      <c r="IK576">
        <v>0</v>
      </c>
    </row>
    <row r="578" spans="1:206" x14ac:dyDescent="0.2">
      <c r="A578">
        <v>51</v>
      </c>
      <c r="B578">
        <f>B568</f>
        <v>1</v>
      </c>
      <c r="C578">
        <f>A568</f>
        <v>4</v>
      </c>
      <c r="D578">
        <f>ROW(A568)</f>
        <v>568</v>
      </c>
      <c r="F578" t="str">
        <f>IF(F568&lt;&gt;"",F568,"")</f>
        <v>Новый раздел</v>
      </c>
      <c r="G578" t="str">
        <f>IF(G568&lt;&gt;"",G568,"")</f>
        <v>Помещение 104 Вестибюль</v>
      </c>
      <c r="H578">
        <v>0</v>
      </c>
      <c r="O578">
        <f t="shared" ref="O578:T578" si="325">ROUND(AB578,2)</f>
        <v>3214.99</v>
      </c>
      <c r="P578">
        <f t="shared" si="325"/>
        <v>2206.27</v>
      </c>
      <c r="Q578">
        <f t="shared" si="325"/>
        <v>0.56000000000000005</v>
      </c>
      <c r="R578">
        <f t="shared" si="325"/>
        <v>0.01</v>
      </c>
      <c r="S578">
        <f t="shared" si="325"/>
        <v>1008.16</v>
      </c>
      <c r="T578">
        <f t="shared" si="325"/>
        <v>0</v>
      </c>
      <c r="U578">
        <f>AH578</f>
        <v>1.35832</v>
      </c>
      <c r="V578">
        <f>AI578</f>
        <v>0</v>
      </c>
      <c r="W578">
        <f>ROUND(AJ578,2)</f>
        <v>0</v>
      </c>
      <c r="X578">
        <f>ROUND(AK578,2)</f>
        <v>705.71</v>
      </c>
      <c r="Y578">
        <f>ROUND(AL578,2)</f>
        <v>100.81</v>
      </c>
      <c r="AB578">
        <f>ROUND(SUMIF(AA572:AA576,"=35364244",O572:O576),2)</f>
        <v>3214.99</v>
      </c>
      <c r="AC578">
        <f>ROUND(SUMIF(AA572:AA576,"=35364244",P572:P576),2)</f>
        <v>2206.27</v>
      </c>
      <c r="AD578">
        <f>ROUND(SUMIF(AA572:AA576,"=35364244",Q572:Q576),2)</f>
        <v>0.56000000000000005</v>
      </c>
      <c r="AE578">
        <f>ROUND(SUMIF(AA572:AA576,"=35364244",R572:R576),2)</f>
        <v>0.01</v>
      </c>
      <c r="AF578">
        <f>ROUND(SUMIF(AA572:AA576,"=35364244",S572:S576),2)</f>
        <v>1008.16</v>
      </c>
      <c r="AG578">
        <f>ROUND(SUMIF(AA572:AA576,"=35364244",T572:T576),2)</f>
        <v>0</v>
      </c>
      <c r="AH578">
        <f>SUMIF(AA572:AA576,"=35364244",U572:U576)</f>
        <v>1.35832</v>
      </c>
      <c r="AI578">
        <f>SUMIF(AA572:AA576,"=35364244",V572:V576)</f>
        <v>0</v>
      </c>
      <c r="AJ578">
        <f>ROUND(SUMIF(AA572:AA576,"=35364244",W572:W576),2)</f>
        <v>0</v>
      </c>
      <c r="AK578">
        <f>ROUND(SUMIF(AA572:AA576,"=35364244",X572:X576),2)</f>
        <v>705.71</v>
      </c>
      <c r="AL578">
        <f>ROUND(SUMIF(AA572:AA576,"=35364244",Y572:Y576),2)</f>
        <v>100.81</v>
      </c>
      <c r="AO578">
        <f t="shared" ref="AO578:BD578" si="326">ROUND(BX578,2)</f>
        <v>0</v>
      </c>
      <c r="AP578">
        <f t="shared" si="326"/>
        <v>0</v>
      </c>
      <c r="AQ578">
        <f t="shared" si="326"/>
        <v>0</v>
      </c>
      <c r="AR578">
        <f t="shared" si="326"/>
        <v>4021.52</v>
      </c>
      <c r="AS578">
        <f t="shared" si="326"/>
        <v>0</v>
      </c>
      <c r="AT578">
        <f t="shared" si="326"/>
        <v>0</v>
      </c>
      <c r="AU578">
        <f t="shared" si="326"/>
        <v>4021.52</v>
      </c>
      <c r="AV578">
        <f t="shared" si="326"/>
        <v>2206.27</v>
      </c>
      <c r="AW578">
        <f t="shared" si="326"/>
        <v>2206.27</v>
      </c>
      <c r="AX578">
        <f t="shared" si="326"/>
        <v>0</v>
      </c>
      <c r="AY578">
        <f t="shared" si="326"/>
        <v>2206.27</v>
      </c>
      <c r="AZ578">
        <f t="shared" si="326"/>
        <v>0</v>
      </c>
      <c r="BA578">
        <f t="shared" si="326"/>
        <v>0</v>
      </c>
      <c r="BB578">
        <f t="shared" si="326"/>
        <v>0</v>
      </c>
      <c r="BC578">
        <f t="shared" si="326"/>
        <v>0</v>
      </c>
      <c r="BD578">
        <f t="shared" si="326"/>
        <v>0</v>
      </c>
      <c r="BX578">
        <f>ROUND(SUMIF(AA572:AA576,"=35364244",FQ572:FQ576),2)</f>
        <v>0</v>
      </c>
      <c r="BY578">
        <f>ROUND(SUMIF(AA572:AA576,"=35364244",FR572:FR576),2)</f>
        <v>0</v>
      </c>
      <c r="BZ578">
        <f>ROUND(SUMIF(AA572:AA576,"=35364244",GL572:GL576),2)</f>
        <v>0</v>
      </c>
      <c r="CA578">
        <f>ROUND(SUMIF(AA572:AA576,"=35364244",GM572:GM576),2)</f>
        <v>4021.52</v>
      </c>
      <c r="CB578">
        <f>ROUND(SUMIF(AA572:AA576,"=35364244",GN572:GN576),2)</f>
        <v>0</v>
      </c>
      <c r="CC578">
        <f>ROUND(SUMIF(AA572:AA576,"=35364244",GO572:GO576),2)</f>
        <v>0</v>
      </c>
      <c r="CD578">
        <f>ROUND(SUMIF(AA572:AA576,"=35364244",GP572:GP576),2)</f>
        <v>4021.52</v>
      </c>
      <c r="CE578">
        <f>AC578-BX578</f>
        <v>2206.27</v>
      </c>
      <c r="CF578">
        <f>AC578-BY578</f>
        <v>2206.27</v>
      </c>
      <c r="CG578">
        <f>BX578-BZ578</f>
        <v>0</v>
      </c>
      <c r="CH578">
        <f>AC578-BX578-BY578+BZ578</f>
        <v>2206.27</v>
      </c>
      <c r="CI578">
        <f>BY578-BZ578</f>
        <v>0</v>
      </c>
      <c r="CJ578">
        <f>ROUND(SUMIF(AA572:AA576,"=35364244",GX572:GX576),2)</f>
        <v>0</v>
      </c>
      <c r="CK578">
        <f>ROUND(SUMIF(AA572:AA576,"=35364244",GY572:GY576),2)</f>
        <v>0</v>
      </c>
      <c r="CL578">
        <f>ROUND(SUMIF(AA572:AA576,"=35364244",GZ572:GZ576),2)</f>
        <v>0</v>
      </c>
      <c r="CM578">
        <f>ROUND(SUMIF(AA572:AA576,"=35364244",HD572:HD576),2)</f>
        <v>0</v>
      </c>
      <c r="GX578">
        <v>0</v>
      </c>
    </row>
    <row r="580" spans="1:206" x14ac:dyDescent="0.2">
      <c r="A580">
        <v>50</v>
      </c>
      <c r="B580">
        <v>0</v>
      </c>
      <c r="C580">
        <v>0</v>
      </c>
      <c r="D580">
        <v>1</v>
      </c>
      <c r="E580">
        <v>201</v>
      </c>
      <c r="F580">
        <f>ROUND(Source!O578,O580)</f>
        <v>3214.99</v>
      </c>
      <c r="G580" t="s">
        <v>66</v>
      </c>
      <c r="H580" t="s">
        <v>67</v>
      </c>
      <c r="K580">
        <v>201</v>
      </c>
      <c r="L580">
        <v>1</v>
      </c>
      <c r="M580">
        <v>3</v>
      </c>
      <c r="N580" t="s">
        <v>3</v>
      </c>
      <c r="O580">
        <v>2</v>
      </c>
      <c r="W580">
        <v>3214.99</v>
      </c>
      <c r="X580">
        <v>1</v>
      </c>
      <c r="Y580">
        <v>3214.99</v>
      </c>
    </row>
    <row r="581" spans="1:206" x14ac:dyDescent="0.2">
      <c r="A581">
        <v>50</v>
      </c>
      <c r="B581">
        <v>0</v>
      </c>
      <c r="C581">
        <v>0</v>
      </c>
      <c r="D581">
        <v>1</v>
      </c>
      <c r="E581">
        <v>202</v>
      </c>
      <c r="F581">
        <f>ROUND(Source!P578,O581)</f>
        <v>2206.27</v>
      </c>
      <c r="G581" t="s">
        <v>68</v>
      </c>
      <c r="H581" t="s">
        <v>69</v>
      </c>
      <c r="K581">
        <v>202</v>
      </c>
      <c r="L581">
        <v>2</v>
      </c>
      <c r="M581">
        <v>3</v>
      </c>
      <c r="N581" t="s">
        <v>3</v>
      </c>
      <c r="O581">
        <v>2</v>
      </c>
      <c r="W581">
        <v>2206.27</v>
      </c>
      <c r="X581">
        <v>1</v>
      </c>
      <c r="Y581">
        <v>2206.27</v>
      </c>
    </row>
    <row r="582" spans="1:206" x14ac:dyDescent="0.2">
      <c r="A582">
        <v>50</v>
      </c>
      <c r="B582">
        <v>0</v>
      </c>
      <c r="C582">
        <v>0</v>
      </c>
      <c r="D582">
        <v>1</v>
      </c>
      <c r="E582">
        <v>222</v>
      </c>
      <c r="F582">
        <f>ROUND(Source!AO578,O582)</f>
        <v>0</v>
      </c>
      <c r="G582" t="s">
        <v>70</v>
      </c>
      <c r="H582" t="s">
        <v>71</v>
      </c>
      <c r="K582">
        <v>222</v>
      </c>
      <c r="L582">
        <v>3</v>
      </c>
      <c r="M582">
        <v>3</v>
      </c>
      <c r="N582" t="s">
        <v>3</v>
      </c>
      <c r="O582">
        <v>2</v>
      </c>
      <c r="W582">
        <v>0</v>
      </c>
      <c r="X582">
        <v>1</v>
      </c>
      <c r="Y582">
        <v>0</v>
      </c>
    </row>
    <row r="583" spans="1:206" x14ac:dyDescent="0.2">
      <c r="A583">
        <v>50</v>
      </c>
      <c r="B583">
        <v>0</v>
      </c>
      <c r="C583">
        <v>0</v>
      </c>
      <c r="D583">
        <v>1</v>
      </c>
      <c r="E583">
        <v>225</v>
      </c>
      <c r="F583">
        <f>ROUND(Source!AV578,O583)</f>
        <v>2206.27</v>
      </c>
      <c r="G583" t="s">
        <v>72</v>
      </c>
      <c r="H583" t="s">
        <v>73</v>
      </c>
      <c r="K583">
        <v>225</v>
      </c>
      <c r="L583">
        <v>4</v>
      </c>
      <c r="M583">
        <v>3</v>
      </c>
      <c r="N583" t="s">
        <v>3</v>
      </c>
      <c r="O583">
        <v>2</v>
      </c>
      <c r="W583">
        <v>2206.27</v>
      </c>
      <c r="X583">
        <v>1</v>
      </c>
      <c r="Y583">
        <v>2206.27</v>
      </c>
    </row>
    <row r="584" spans="1:206" x14ac:dyDescent="0.2">
      <c r="A584">
        <v>50</v>
      </c>
      <c r="B584">
        <v>0</v>
      </c>
      <c r="C584">
        <v>0</v>
      </c>
      <c r="D584">
        <v>1</v>
      </c>
      <c r="E584">
        <v>226</v>
      </c>
      <c r="F584">
        <f>ROUND(Source!AW578,O584)</f>
        <v>2206.27</v>
      </c>
      <c r="G584" t="s">
        <v>74</v>
      </c>
      <c r="H584" t="s">
        <v>75</v>
      </c>
      <c r="K584">
        <v>226</v>
      </c>
      <c r="L584">
        <v>5</v>
      </c>
      <c r="M584">
        <v>3</v>
      </c>
      <c r="N584" t="s">
        <v>3</v>
      </c>
      <c r="O584">
        <v>2</v>
      </c>
      <c r="W584">
        <v>2206.27</v>
      </c>
      <c r="X584">
        <v>1</v>
      </c>
      <c r="Y584">
        <v>2206.27</v>
      </c>
    </row>
    <row r="585" spans="1:206" x14ac:dyDescent="0.2">
      <c r="A585">
        <v>50</v>
      </c>
      <c r="B585">
        <v>0</v>
      </c>
      <c r="C585">
        <v>0</v>
      </c>
      <c r="D585">
        <v>1</v>
      </c>
      <c r="E585">
        <v>227</v>
      </c>
      <c r="F585">
        <f>ROUND(Source!AX578,O585)</f>
        <v>0</v>
      </c>
      <c r="G585" t="s">
        <v>76</v>
      </c>
      <c r="H585" t="s">
        <v>77</v>
      </c>
      <c r="K585">
        <v>227</v>
      </c>
      <c r="L585">
        <v>6</v>
      </c>
      <c r="M585">
        <v>3</v>
      </c>
      <c r="N585" t="s">
        <v>3</v>
      </c>
      <c r="O585">
        <v>2</v>
      </c>
      <c r="W585">
        <v>0</v>
      </c>
      <c r="X585">
        <v>1</v>
      </c>
      <c r="Y585">
        <v>0</v>
      </c>
    </row>
    <row r="586" spans="1:206" x14ac:dyDescent="0.2">
      <c r="A586">
        <v>50</v>
      </c>
      <c r="B586">
        <v>0</v>
      </c>
      <c r="C586">
        <v>0</v>
      </c>
      <c r="D586">
        <v>1</v>
      </c>
      <c r="E586">
        <v>228</v>
      </c>
      <c r="F586">
        <f>ROUND(Source!AY578,O586)</f>
        <v>2206.27</v>
      </c>
      <c r="G586" t="s">
        <v>78</v>
      </c>
      <c r="H586" t="s">
        <v>79</v>
      </c>
      <c r="K586">
        <v>228</v>
      </c>
      <c r="L586">
        <v>7</v>
      </c>
      <c r="M586">
        <v>3</v>
      </c>
      <c r="N586" t="s">
        <v>3</v>
      </c>
      <c r="O586">
        <v>2</v>
      </c>
      <c r="W586">
        <v>2206.27</v>
      </c>
      <c r="X586">
        <v>1</v>
      </c>
      <c r="Y586">
        <v>2206.27</v>
      </c>
    </row>
    <row r="587" spans="1:206" x14ac:dyDescent="0.2">
      <c r="A587">
        <v>50</v>
      </c>
      <c r="B587">
        <v>0</v>
      </c>
      <c r="C587">
        <v>0</v>
      </c>
      <c r="D587">
        <v>1</v>
      </c>
      <c r="E587">
        <v>216</v>
      </c>
      <c r="F587">
        <f>ROUND(Source!AP578,O587)</f>
        <v>0</v>
      </c>
      <c r="G587" t="s">
        <v>80</v>
      </c>
      <c r="H587" t="s">
        <v>81</v>
      </c>
      <c r="K587">
        <v>216</v>
      </c>
      <c r="L587">
        <v>8</v>
      </c>
      <c r="M587">
        <v>3</v>
      </c>
      <c r="N587" t="s">
        <v>3</v>
      </c>
      <c r="O587">
        <v>2</v>
      </c>
      <c r="W587">
        <v>0</v>
      </c>
      <c r="X587">
        <v>1</v>
      </c>
      <c r="Y587">
        <v>0</v>
      </c>
    </row>
    <row r="588" spans="1:206" x14ac:dyDescent="0.2">
      <c r="A588">
        <v>50</v>
      </c>
      <c r="B588">
        <v>0</v>
      </c>
      <c r="C588">
        <v>0</v>
      </c>
      <c r="D588">
        <v>1</v>
      </c>
      <c r="E588">
        <v>223</v>
      </c>
      <c r="F588">
        <f>ROUND(Source!AQ578,O588)</f>
        <v>0</v>
      </c>
      <c r="G588" t="s">
        <v>82</v>
      </c>
      <c r="H588" t="s">
        <v>83</v>
      </c>
      <c r="K588">
        <v>223</v>
      </c>
      <c r="L588">
        <v>9</v>
      </c>
      <c r="M588">
        <v>3</v>
      </c>
      <c r="N588" t="s">
        <v>3</v>
      </c>
      <c r="O588">
        <v>2</v>
      </c>
      <c r="W588">
        <v>0</v>
      </c>
      <c r="X588">
        <v>1</v>
      </c>
      <c r="Y588">
        <v>0</v>
      </c>
    </row>
    <row r="589" spans="1:206" x14ac:dyDescent="0.2">
      <c r="A589">
        <v>50</v>
      </c>
      <c r="B589">
        <v>0</v>
      </c>
      <c r="C589">
        <v>0</v>
      </c>
      <c r="D589">
        <v>1</v>
      </c>
      <c r="E589">
        <v>229</v>
      </c>
      <c r="F589">
        <f>ROUND(Source!AZ578,O589)</f>
        <v>0</v>
      </c>
      <c r="G589" t="s">
        <v>84</v>
      </c>
      <c r="H589" t="s">
        <v>85</v>
      </c>
      <c r="K589">
        <v>229</v>
      </c>
      <c r="L589">
        <v>10</v>
      </c>
      <c r="M589">
        <v>3</v>
      </c>
      <c r="N589" t="s">
        <v>3</v>
      </c>
      <c r="O589">
        <v>2</v>
      </c>
      <c r="W589">
        <v>0</v>
      </c>
      <c r="X589">
        <v>1</v>
      </c>
      <c r="Y589">
        <v>0</v>
      </c>
    </row>
    <row r="590" spans="1:206" x14ac:dyDescent="0.2">
      <c r="A590">
        <v>50</v>
      </c>
      <c r="B590">
        <v>0</v>
      </c>
      <c r="C590">
        <v>0</v>
      </c>
      <c r="D590">
        <v>1</v>
      </c>
      <c r="E590">
        <v>203</v>
      </c>
      <c r="F590">
        <f>ROUND(Source!Q578,O590)</f>
        <v>0.56000000000000005</v>
      </c>
      <c r="G590" t="s">
        <v>86</v>
      </c>
      <c r="H590" t="s">
        <v>87</v>
      </c>
      <c r="K590">
        <v>203</v>
      </c>
      <c r="L590">
        <v>11</v>
      </c>
      <c r="M590">
        <v>3</v>
      </c>
      <c r="N590" t="s">
        <v>3</v>
      </c>
      <c r="O590">
        <v>2</v>
      </c>
      <c r="W590">
        <v>0.56000000000000005</v>
      </c>
      <c r="X590">
        <v>1</v>
      </c>
      <c r="Y590">
        <v>0.56000000000000005</v>
      </c>
    </row>
    <row r="591" spans="1:206" x14ac:dyDescent="0.2">
      <c r="A591">
        <v>50</v>
      </c>
      <c r="B591">
        <v>0</v>
      </c>
      <c r="C591">
        <v>0</v>
      </c>
      <c r="D591">
        <v>1</v>
      </c>
      <c r="E591">
        <v>231</v>
      </c>
      <c r="F591">
        <f>ROUND(Source!BB578,O591)</f>
        <v>0</v>
      </c>
      <c r="G591" t="s">
        <v>88</v>
      </c>
      <c r="H591" t="s">
        <v>89</v>
      </c>
      <c r="K591">
        <v>231</v>
      </c>
      <c r="L591">
        <v>12</v>
      </c>
      <c r="M591">
        <v>3</v>
      </c>
      <c r="N591" t="s">
        <v>3</v>
      </c>
      <c r="O591">
        <v>2</v>
      </c>
      <c r="W591">
        <v>0</v>
      </c>
      <c r="X591">
        <v>1</v>
      </c>
      <c r="Y591">
        <v>0</v>
      </c>
    </row>
    <row r="592" spans="1:206" x14ac:dyDescent="0.2">
      <c r="A592">
        <v>50</v>
      </c>
      <c r="B592">
        <v>0</v>
      </c>
      <c r="C592">
        <v>0</v>
      </c>
      <c r="D592">
        <v>1</v>
      </c>
      <c r="E592">
        <v>204</v>
      </c>
      <c r="F592">
        <f>ROUND(Source!R578,O592)</f>
        <v>0.01</v>
      </c>
      <c r="G592" t="s">
        <v>90</v>
      </c>
      <c r="H592" t="s">
        <v>91</v>
      </c>
      <c r="K592">
        <v>204</v>
      </c>
      <c r="L592">
        <v>13</v>
      </c>
      <c r="M592">
        <v>3</v>
      </c>
      <c r="N592" t="s">
        <v>3</v>
      </c>
      <c r="O592">
        <v>2</v>
      </c>
      <c r="W592">
        <v>0.01</v>
      </c>
      <c r="X592">
        <v>1</v>
      </c>
      <c r="Y592">
        <v>0.01</v>
      </c>
    </row>
    <row r="593" spans="1:88" x14ac:dyDescent="0.2">
      <c r="A593">
        <v>50</v>
      </c>
      <c r="B593">
        <v>0</v>
      </c>
      <c r="C593">
        <v>0</v>
      </c>
      <c r="D593">
        <v>1</v>
      </c>
      <c r="E593">
        <v>205</v>
      </c>
      <c r="F593">
        <f>ROUND(Source!S578,O593)</f>
        <v>1008.16</v>
      </c>
      <c r="G593" t="s">
        <v>92</v>
      </c>
      <c r="H593" t="s">
        <v>93</v>
      </c>
      <c r="K593">
        <v>205</v>
      </c>
      <c r="L593">
        <v>14</v>
      </c>
      <c r="M593">
        <v>3</v>
      </c>
      <c r="N593" t="s">
        <v>3</v>
      </c>
      <c r="O593">
        <v>2</v>
      </c>
      <c r="W593">
        <v>1008.16</v>
      </c>
      <c r="X593">
        <v>1</v>
      </c>
      <c r="Y593">
        <v>1008.16</v>
      </c>
    </row>
    <row r="594" spans="1:88" x14ac:dyDescent="0.2">
      <c r="A594">
        <v>50</v>
      </c>
      <c r="B594">
        <v>0</v>
      </c>
      <c r="C594">
        <v>0</v>
      </c>
      <c r="D594">
        <v>1</v>
      </c>
      <c r="E594">
        <v>232</v>
      </c>
      <c r="F594">
        <f>ROUND(Source!BC578,O594)</f>
        <v>0</v>
      </c>
      <c r="G594" t="s">
        <v>94</v>
      </c>
      <c r="H594" t="s">
        <v>95</v>
      </c>
      <c r="K594">
        <v>232</v>
      </c>
      <c r="L594">
        <v>15</v>
      </c>
      <c r="M594">
        <v>3</v>
      </c>
      <c r="N594" t="s">
        <v>3</v>
      </c>
      <c r="O594">
        <v>2</v>
      </c>
      <c r="W594">
        <v>0</v>
      </c>
      <c r="X594">
        <v>1</v>
      </c>
      <c r="Y594">
        <v>0</v>
      </c>
    </row>
    <row r="595" spans="1:88" x14ac:dyDescent="0.2">
      <c r="A595">
        <v>50</v>
      </c>
      <c r="B595">
        <v>0</v>
      </c>
      <c r="C595">
        <v>0</v>
      </c>
      <c r="D595">
        <v>1</v>
      </c>
      <c r="E595">
        <v>214</v>
      </c>
      <c r="F595">
        <f>ROUND(Source!AS578,O595)</f>
        <v>0</v>
      </c>
      <c r="G595" t="s">
        <v>96</v>
      </c>
      <c r="H595" t="s">
        <v>97</v>
      </c>
      <c r="K595">
        <v>214</v>
      </c>
      <c r="L595">
        <v>16</v>
      </c>
      <c r="M595">
        <v>3</v>
      </c>
      <c r="N595" t="s">
        <v>3</v>
      </c>
      <c r="O595">
        <v>2</v>
      </c>
      <c r="W595">
        <v>0</v>
      </c>
      <c r="X595">
        <v>1</v>
      </c>
      <c r="Y595">
        <v>0</v>
      </c>
    </row>
    <row r="596" spans="1:88" x14ac:dyDescent="0.2">
      <c r="A596">
        <v>50</v>
      </c>
      <c r="B596">
        <v>0</v>
      </c>
      <c r="C596">
        <v>0</v>
      </c>
      <c r="D596">
        <v>1</v>
      </c>
      <c r="E596">
        <v>215</v>
      </c>
      <c r="F596">
        <f>ROUND(Source!AT578,O596)</f>
        <v>0</v>
      </c>
      <c r="G596" t="s">
        <v>98</v>
      </c>
      <c r="H596" t="s">
        <v>99</v>
      </c>
      <c r="K596">
        <v>215</v>
      </c>
      <c r="L596">
        <v>17</v>
      </c>
      <c r="M596">
        <v>3</v>
      </c>
      <c r="N596" t="s">
        <v>3</v>
      </c>
      <c r="O596">
        <v>2</v>
      </c>
      <c r="W596">
        <v>0</v>
      </c>
      <c r="X596">
        <v>1</v>
      </c>
      <c r="Y596">
        <v>0</v>
      </c>
    </row>
    <row r="597" spans="1:88" x14ac:dyDescent="0.2">
      <c r="A597">
        <v>50</v>
      </c>
      <c r="B597">
        <v>0</v>
      </c>
      <c r="C597">
        <v>0</v>
      </c>
      <c r="D597">
        <v>1</v>
      </c>
      <c r="E597">
        <v>217</v>
      </c>
      <c r="F597">
        <f>ROUND(Source!AU578,O597)</f>
        <v>4021.52</v>
      </c>
      <c r="G597" t="s">
        <v>100</v>
      </c>
      <c r="H597" t="s">
        <v>101</v>
      </c>
      <c r="K597">
        <v>217</v>
      </c>
      <c r="L597">
        <v>18</v>
      </c>
      <c r="M597">
        <v>3</v>
      </c>
      <c r="N597" t="s">
        <v>3</v>
      </c>
      <c r="O597">
        <v>2</v>
      </c>
      <c r="W597">
        <v>4021.52</v>
      </c>
      <c r="X597">
        <v>1</v>
      </c>
      <c r="Y597">
        <v>4021.52</v>
      </c>
    </row>
    <row r="598" spans="1:88" x14ac:dyDescent="0.2">
      <c r="A598">
        <v>50</v>
      </c>
      <c r="B598">
        <v>0</v>
      </c>
      <c r="C598">
        <v>0</v>
      </c>
      <c r="D598">
        <v>1</v>
      </c>
      <c r="E598">
        <v>230</v>
      </c>
      <c r="F598">
        <f>ROUND(Source!BA578,O598)</f>
        <v>0</v>
      </c>
      <c r="G598" t="s">
        <v>102</v>
      </c>
      <c r="H598" t="s">
        <v>103</v>
      </c>
      <c r="K598">
        <v>230</v>
      </c>
      <c r="L598">
        <v>19</v>
      </c>
      <c r="M598">
        <v>3</v>
      </c>
      <c r="N598" t="s">
        <v>3</v>
      </c>
      <c r="O598">
        <v>2</v>
      </c>
      <c r="W598">
        <v>0</v>
      </c>
      <c r="X598">
        <v>1</v>
      </c>
      <c r="Y598">
        <v>0</v>
      </c>
    </row>
    <row r="599" spans="1:88" x14ac:dyDescent="0.2">
      <c r="A599">
        <v>50</v>
      </c>
      <c r="B599">
        <v>0</v>
      </c>
      <c r="C599">
        <v>0</v>
      </c>
      <c r="D599">
        <v>1</v>
      </c>
      <c r="E599">
        <v>206</v>
      </c>
      <c r="F599">
        <f>ROUND(Source!T578,O599)</f>
        <v>0</v>
      </c>
      <c r="G599" t="s">
        <v>104</v>
      </c>
      <c r="H599" t="s">
        <v>105</v>
      </c>
      <c r="K599">
        <v>206</v>
      </c>
      <c r="L599">
        <v>20</v>
      </c>
      <c r="M599">
        <v>3</v>
      </c>
      <c r="N599" t="s">
        <v>3</v>
      </c>
      <c r="O599">
        <v>2</v>
      </c>
      <c r="W599">
        <v>0</v>
      </c>
      <c r="X599">
        <v>1</v>
      </c>
      <c r="Y599">
        <v>0</v>
      </c>
    </row>
    <row r="600" spans="1:88" x14ac:dyDescent="0.2">
      <c r="A600">
        <v>50</v>
      </c>
      <c r="B600">
        <v>0</v>
      </c>
      <c r="C600">
        <v>0</v>
      </c>
      <c r="D600">
        <v>1</v>
      </c>
      <c r="E600">
        <v>207</v>
      </c>
      <c r="F600">
        <f>Source!U578</f>
        <v>1.35832</v>
      </c>
      <c r="G600" t="s">
        <v>106</v>
      </c>
      <c r="H600" t="s">
        <v>107</v>
      </c>
      <c r="K600">
        <v>207</v>
      </c>
      <c r="L600">
        <v>21</v>
      </c>
      <c r="M600">
        <v>3</v>
      </c>
      <c r="N600" t="s">
        <v>3</v>
      </c>
      <c r="O600">
        <v>-1</v>
      </c>
      <c r="W600">
        <v>1.35832</v>
      </c>
      <c r="X600">
        <v>1</v>
      </c>
      <c r="Y600">
        <v>1.35832</v>
      </c>
    </row>
    <row r="601" spans="1:88" x14ac:dyDescent="0.2">
      <c r="A601">
        <v>50</v>
      </c>
      <c r="B601">
        <v>0</v>
      </c>
      <c r="C601">
        <v>0</v>
      </c>
      <c r="D601">
        <v>1</v>
      </c>
      <c r="E601">
        <v>208</v>
      </c>
      <c r="F601">
        <f>Source!V578</f>
        <v>0</v>
      </c>
      <c r="G601" t="s">
        <v>108</v>
      </c>
      <c r="H601" t="s">
        <v>109</v>
      </c>
      <c r="K601">
        <v>208</v>
      </c>
      <c r="L601">
        <v>22</v>
      </c>
      <c r="M601">
        <v>3</v>
      </c>
      <c r="N601" t="s">
        <v>3</v>
      </c>
      <c r="O601">
        <v>-1</v>
      </c>
      <c r="W601">
        <v>0</v>
      </c>
      <c r="X601">
        <v>1</v>
      </c>
      <c r="Y601">
        <v>0</v>
      </c>
    </row>
    <row r="602" spans="1:88" x14ac:dyDescent="0.2">
      <c r="A602">
        <v>50</v>
      </c>
      <c r="B602">
        <v>0</v>
      </c>
      <c r="C602">
        <v>0</v>
      </c>
      <c r="D602">
        <v>1</v>
      </c>
      <c r="E602">
        <v>209</v>
      </c>
      <c r="F602">
        <f>ROUND(Source!W578,O602)</f>
        <v>0</v>
      </c>
      <c r="G602" t="s">
        <v>110</v>
      </c>
      <c r="H602" t="s">
        <v>111</v>
      </c>
      <c r="K602">
        <v>209</v>
      </c>
      <c r="L602">
        <v>23</v>
      </c>
      <c r="M602">
        <v>3</v>
      </c>
      <c r="N602" t="s">
        <v>3</v>
      </c>
      <c r="O602">
        <v>2</v>
      </c>
      <c r="W602">
        <v>0</v>
      </c>
      <c r="X602">
        <v>1</v>
      </c>
      <c r="Y602">
        <v>0</v>
      </c>
    </row>
    <row r="603" spans="1:88" x14ac:dyDescent="0.2">
      <c r="A603">
        <v>50</v>
      </c>
      <c r="B603">
        <v>0</v>
      </c>
      <c r="C603">
        <v>0</v>
      </c>
      <c r="D603">
        <v>1</v>
      </c>
      <c r="E603">
        <v>233</v>
      </c>
      <c r="F603">
        <f>ROUND(Source!BD578,O603)</f>
        <v>0</v>
      </c>
      <c r="G603" t="s">
        <v>112</v>
      </c>
      <c r="H603" t="s">
        <v>113</v>
      </c>
      <c r="K603">
        <v>233</v>
      </c>
      <c r="L603">
        <v>24</v>
      </c>
      <c r="M603">
        <v>3</v>
      </c>
      <c r="N603" t="s">
        <v>3</v>
      </c>
      <c r="O603">
        <v>2</v>
      </c>
      <c r="W603">
        <v>0</v>
      </c>
      <c r="X603">
        <v>1</v>
      </c>
      <c r="Y603">
        <v>0</v>
      </c>
    </row>
    <row r="604" spans="1:88" x14ac:dyDescent="0.2">
      <c r="A604">
        <v>50</v>
      </c>
      <c r="B604">
        <v>0</v>
      </c>
      <c r="C604">
        <v>0</v>
      </c>
      <c r="D604">
        <v>1</v>
      </c>
      <c r="E604">
        <v>210</v>
      </c>
      <c r="F604">
        <f>ROUND(Source!X578,O604)</f>
        <v>705.71</v>
      </c>
      <c r="G604" t="s">
        <v>114</v>
      </c>
      <c r="H604" t="s">
        <v>115</v>
      </c>
      <c r="K604">
        <v>210</v>
      </c>
      <c r="L604">
        <v>25</v>
      </c>
      <c r="M604">
        <v>3</v>
      </c>
      <c r="N604" t="s">
        <v>3</v>
      </c>
      <c r="O604">
        <v>2</v>
      </c>
      <c r="W604">
        <v>705.71</v>
      </c>
      <c r="X604">
        <v>1</v>
      </c>
      <c r="Y604">
        <v>705.71</v>
      </c>
    </row>
    <row r="605" spans="1:88" x14ac:dyDescent="0.2">
      <c r="A605">
        <v>50</v>
      </c>
      <c r="B605">
        <v>0</v>
      </c>
      <c r="C605">
        <v>0</v>
      </c>
      <c r="D605">
        <v>1</v>
      </c>
      <c r="E605">
        <v>211</v>
      </c>
      <c r="F605">
        <f>ROUND(Source!Y578,O605)</f>
        <v>100.81</v>
      </c>
      <c r="G605" t="s">
        <v>116</v>
      </c>
      <c r="H605" t="s">
        <v>117</v>
      </c>
      <c r="K605">
        <v>211</v>
      </c>
      <c r="L605">
        <v>26</v>
      </c>
      <c r="M605">
        <v>3</v>
      </c>
      <c r="N605" t="s">
        <v>3</v>
      </c>
      <c r="O605">
        <v>2</v>
      </c>
      <c r="W605">
        <v>100.81</v>
      </c>
      <c r="X605">
        <v>1</v>
      </c>
      <c r="Y605">
        <v>100.81</v>
      </c>
    </row>
    <row r="606" spans="1:88" x14ac:dyDescent="0.2">
      <c r="A606">
        <v>50</v>
      </c>
      <c r="B606">
        <v>0</v>
      </c>
      <c r="C606">
        <v>0</v>
      </c>
      <c r="D606">
        <v>1</v>
      </c>
      <c r="E606">
        <v>224</v>
      </c>
      <c r="F606">
        <f>ROUND(Source!AR578,O606)</f>
        <v>4021.52</v>
      </c>
      <c r="G606" t="s">
        <v>118</v>
      </c>
      <c r="H606" t="s">
        <v>119</v>
      </c>
      <c r="K606">
        <v>224</v>
      </c>
      <c r="L606">
        <v>27</v>
      </c>
      <c r="M606">
        <v>3</v>
      </c>
      <c r="N606" t="s">
        <v>3</v>
      </c>
      <c r="O606">
        <v>2</v>
      </c>
      <c r="W606">
        <v>4021.52</v>
      </c>
      <c r="X606">
        <v>1</v>
      </c>
      <c r="Y606">
        <v>4021.52</v>
      </c>
    </row>
    <row r="608" spans="1:88" x14ac:dyDescent="0.2">
      <c r="A608">
        <v>4</v>
      </c>
      <c r="B608">
        <v>1</v>
      </c>
      <c r="D608">
        <f>ROW(A615)</f>
        <v>615</v>
      </c>
      <c r="F608" t="s">
        <v>13</v>
      </c>
      <c r="G608" t="s">
        <v>211</v>
      </c>
      <c r="H608" t="s">
        <v>3</v>
      </c>
      <c r="I608">
        <v>0</v>
      </c>
      <c r="K608">
        <v>0</v>
      </c>
      <c r="M608" t="s">
        <v>3</v>
      </c>
      <c r="S608">
        <v>0</v>
      </c>
      <c r="U608" t="s">
        <v>3</v>
      </c>
      <c r="V608">
        <v>0</v>
      </c>
      <c r="AB608" t="s">
        <v>3</v>
      </c>
      <c r="AC608" t="s">
        <v>3</v>
      </c>
      <c r="AD608" t="s">
        <v>3</v>
      </c>
      <c r="AE608" t="s">
        <v>3</v>
      </c>
      <c r="AF608" t="s">
        <v>3</v>
      </c>
      <c r="AG608" t="s">
        <v>3</v>
      </c>
      <c r="AP608" t="s">
        <v>3</v>
      </c>
      <c r="AQ608" t="s">
        <v>3</v>
      </c>
      <c r="AR608" t="s">
        <v>3</v>
      </c>
      <c r="AZ608" t="s">
        <v>3</v>
      </c>
      <c r="BB608" t="s">
        <v>3</v>
      </c>
      <c r="BC608" t="s">
        <v>3</v>
      </c>
      <c r="BD608" t="s">
        <v>3</v>
      </c>
      <c r="BE608" t="s">
        <v>3</v>
      </c>
      <c r="BF608" t="s">
        <v>3</v>
      </c>
      <c r="BG608" t="s">
        <v>3</v>
      </c>
      <c r="BH608" t="s">
        <v>3</v>
      </c>
      <c r="BI608" t="s">
        <v>3</v>
      </c>
      <c r="BJ608" t="s">
        <v>3</v>
      </c>
      <c r="BK608" t="s">
        <v>3</v>
      </c>
      <c r="BL608" t="s">
        <v>3</v>
      </c>
      <c r="BM608" t="s">
        <v>3</v>
      </c>
      <c r="BN608" t="s">
        <v>3</v>
      </c>
      <c r="BO608" t="s">
        <v>3</v>
      </c>
      <c r="BP608" t="s">
        <v>3</v>
      </c>
      <c r="BX608">
        <v>0</v>
      </c>
      <c r="CJ608">
        <v>0</v>
      </c>
    </row>
    <row r="610" spans="1:245" x14ac:dyDescent="0.2">
      <c r="A610">
        <v>52</v>
      </c>
      <c r="B610">
        <f t="shared" ref="B610:G610" si="327">B615</f>
        <v>1</v>
      </c>
      <c r="C610">
        <f t="shared" si="327"/>
        <v>4</v>
      </c>
      <c r="D610">
        <f t="shared" si="327"/>
        <v>608</v>
      </c>
      <c r="E610">
        <f t="shared" si="327"/>
        <v>0</v>
      </c>
      <c r="F610" t="str">
        <f t="shared" si="327"/>
        <v>Новый раздел</v>
      </c>
      <c r="G610" t="str">
        <f t="shared" si="327"/>
        <v>Помещение 123 Электрощитовая</v>
      </c>
      <c r="O610">
        <f t="shared" ref="O610:AT610" si="328">O615</f>
        <v>0</v>
      </c>
      <c r="P610">
        <f t="shared" si="328"/>
        <v>0</v>
      </c>
      <c r="Q610">
        <f t="shared" si="328"/>
        <v>0</v>
      </c>
      <c r="R610">
        <f t="shared" si="328"/>
        <v>0</v>
      </c>
      <c r="S610">
        <f t="shared" si="328"/>
        <v>0</v>
      </c>
      <c r="T610">
        <f t="shared" si="328"/>
        <v>0</v>
      </c>
      <c r="U610">
        <f t="shared" si="328"/>
        <v>0</v>
      </c>
      <c r="V610">
        <f t="shared" si="328"/>
        <v>0</v>
      </c>
      <c r="W610">
        <f t="shared" si="328"/>
        <v>0</v>
      </c>
      <c r="X610">
        <f t="shared" si="328"/>
        <v>0</v>
      </c>
      <c r="Y610">
        <f t="shared" si="328"/>
        <v>0</v>
      </c>
      <c r="Z610">
        <f t="shared" si="328"/>
        <v>0</v>
      </c>
      <c r="AA610">
        <f t="shared" si="328"/>
        <v>0</v>
      </c>
      <c r="AB610">
        <f t="shared" si="328"/>
        <v>0</v>
      </c>
      <c r="AC610">
        <f t="shared" si="328"/>
        <v>0</v>
      </c>
      <c r="AD610">
        <f t="shared" si="328"/>
        <v>0</v>
      </c>
      <c r="AE610">
        <f t="shared" si="328"/>
        <v>0</v>
      </c>
      <c r="AF610">
        <f t="shared" si="328"/>
        <v>0</v>
      </c>
      <c r="AG610">
        <f t="shared" si="328"/>
        <v>0</v>
      </c>
      <c r="AH610">
        <f t="shared" si="328"/>
        <v>0</v>
      </c>
      <c r="AI610">
        <f t="shared" si="328"/>
        <v>0</v>
      </c>
      <c r="AJ610">
        <f t="shared" si="328"/>
        <v>0</v>
      </c>
      <c r="AK610">
        <f t="shared" si="328"/>
        <v>0</v>
      </c>
      <c r="AL610">
        <f t="shared" si="328"/>
        <v>0</v>
      </c>
      <c r="AM610">
        <f t="shared" si="328"/>
        <v>0</v>
      </c>
      <c r="AN610">
        <f t="shared" si="328"/>
        <v>0</v>
      </c>
      <c r="AO610">
        <f t="shared" si="328"/>
        <v>0</v>
      </c>
      <c r="AP610">
        <f t="shared" si="328"/>
        <v>0</v>
      </c>
      <c r="AQ610">
        <f t="shared" si="328"/>
        <v>0</v>
      </c>
      <c r="AR610">
        <f t="shared" si="328"/>
        <v>0</v>
      </c>
      <c r="AS610">
        <f t="shared" si="328"/>
        <v>0</v>
      </c>
      <c r="AT610">
        <f t="shared" si="328"/>
        <v>0</v>
      </c>
      <c r="AU610">
        <f t="shared" ref="AU610:BZ610" si="329">AU615</f>
        <v>0</v>
      </c>
      <c r="AV610">
        <f t="shared" si="329"/>
        <v>0</v>
      </c>
      <c r="AW610">
        <f t="shared" si="329"/>
        <v>0</v>
      </c>
      <c r="AX610">
        <f t="shared" si="329"/>
        <v>0</v>
      </c>
      <c r="AY610">
        <f t="shared" si="329"/>
        <v>0</v>
      </c>
      <c r="AZ610">
        <f t="shared" si="329"/>
        <v>0</v>
      </c>
      <c r="BA610">
        <f t="shared" si="329"/>
        <v>0</v>
      </c>
      <c r="BB610">
        <f t="shared" si="329"/>
        <v>0</v>
      </c>
      <c r="BC610">
        <f t="shared" si="329"/>
        <v>0</v>
      </c>
      <c r="BD610">
        <f t="shared" si="329"/>
        <v>0</v>
      </c>
      <c r="BE610">
        <f t="shared" si="329"/>
        <v>0</v>
      </c>
      <c r="BF610">
        <f t="shared" si="329"/>
        <v>0</v>
      </c>
      <c r="BG610">
        <f t="shared" si="329"/>
        <v>0</v>
      </c>
      <c r="BH610">
        <f t="shared" si="329"/>
        <v>0</v>
      </c>
      <c r="BI610">
        <f t="shared" si="329"/>
        <v>0</v>
      </c>
      <c r="BJ610">
        <f t="shared" si="329"/>
        <v>0</v>
      </c>
      <c r="BK610">
        <f t="shared" si="329"/>
        <v>0</v>
      </c>
      <c r="BL610">
        <f t="shared" si="329"/>
        <v>0</v>
      </c>
      <c r="BM610">
        <f t="shared" si="329"/>
        <v>0</v>
      </c>
      <c r="BN610">
        <f t="shared" si="329"/>
        <v>0</v>
      </c>
      <c r="BO610">
        <f t="shared" si="329"/>
        <v>0</v>
      </c>
      <c r="BP610">
        <f t="shared" si="329"/>
        <v>0</v>
      </c>
      <c r="BQ610">
        <f t="shared" si="329"/>
        <v>0</v>
      </c>
      <c r="BR610">
        <f t="shared" si="329"/>
        <v>0</v>
      </c>
      <c r="BS610">
        <f t="shared" si="329"/>
        <v>0</v>
      </c>
      <c r="BT610">
        <f t="shared" si="329"/>
        <v>0</v>
      </c>
      <c r="BU610">
        <f t="shared" si="329"/>
        <v>0</v>
      </c>
      <c r="BV610">
        <f t="shared" si="329"/>
        <v>0</v>
      </c>
      <c r="BW610">
        <f t="shared" si="329"/>
        <v>0</v>
      </c>
      <c r="BX610">
        <f t="shared" si="329"/>
        <v>0</v>
      </c>
      <c r="BY610">
        <f t="shared" si="329"/>
        <v>0</v>
      </c>
      <c r="BZ610">
        <f t="shared" si="329"/>
        <v>0</v>
      </c>
      <c r="CA610">
        <f t="shared" ref="CA610:DF610" si="330">CA615</f>
        <v>0</v>
      </c>
      <c r="CB610">
        <f t="shared" si="330"/>
        <v>0</v>
      </c>
      <c r="CC610">
        <f t="shared" si="330"/>
        <v>0</v>
      </c>
      <c r="CD610">
        <f t="shared" si="330"/>
        <v>0</v>
      </c>
      <c r="CE610">
        <f t="shared" si="330"/>
        <v>0</v>
      </c>
      <c r="CF610">
        <f t="shared" si="330"/>
        <v>0</v>
      </c>
      <c r="CG610">
        <f t="shared" si="330"/>
        <v>0</v>
      </c>
      <c r="CH610">
        <f t="shared" si="330"/>
        <v>0</v>
      </c>
      <c r="CI610">
        <f t="shared" si="330"/>
        <v>0</v>
      </c>
      <c r="CJ610">
        <f t="shared" si="330"/>
        <v>0</v>
      </c>
      <c r="CK610">
        <f t="shared" si="330"/>
        <v>0</v>
      </c>
      <c r="CL610">
        <f t="shared" si="330"/>
        <v>0</v>
      </c>
      <c r="CM610">
        <f t="shared" si="330"/>
        <v>0</v>
      </c>
      <c r="CN610">
        <f t="shared" si="330"/>
        <v>0</v>
      </c>
      <c r="CO610">
        <f t="shared" si="330"/>
        <v>0</v>
      </c>
      <c r="CP610">
        <f t="shared" si="330"/>
        <v>0</v>
      </c>
      <c r="CQ610">
        <f t="shared" si="330"/>
        <v>0</v>
      </c>
      <c r="CR610">
        <f t="shared" si="330"/>
        <v>0</v>
      </c>
      <c r="CS610">
        <f t="shared" si="330"/>
        <v>0</v>
      </c>
      <c r="CT610">
        <f t="shared" si="330"/>
        <v>0</v>
      </c>
      <c r="CU610">
        <f t="shared" si="330"/>
        <v>0</v>
      </c>
      <c r="CV610">
        <f t="shared" si="330"/>
        <v>0</v>
      </c>
      <c r="CW610">
        <f t="shared" si="330"/>
        <v>0</v>
      </c>
      <c r="CX610">
        <f t="shared" si="330"/>
        <v>0</v>
      </c>
      <c r="CY610">
        <f t="shared" si="330"/>
        <v>0</v>
      </c>
      <c r="CZ610">
        <f t="shared" si="330"/>
        <v>0</v>
      </c>
      <c r="DA610">
        <f t="shared" si="330"/>
        <v>0</v>
      </c>
      <c r="DB610">
        <f t="shared" si="330"/>
        <v>0</v>
      </c>
      <c r="DC610">
        <f t="shared" si="330"/>
        <v>0</v>
      </c>
      <c r="DD610">
        <f t="shared" si="330"/>
        <v>0</v>
      </c>
      <c r="DE610">
        <f t="shared" si="330"/>
        <v>0</v>
      </c>
      <c r="DF610">
        <f t="shared" si="330"/>
        <v>0</v>
      </c>
      <c r="DG610">
        <f t="shared" ref="DG610:EL610" si="331">DG615</f>
        <v>0</v>
      </c>
      <c r="DH610">
        <f t="shared" si="331"/>
        <v>0</v>
      </c>
      <c r="DI610">
        <f t="shared" si="331"/>
        <v>0</v>
      </c>
      <c r="DJ610">
        <f t="shared" si="331"/>
        <v>0</v>
      </c>
      <c r="DK610">
        <f t="shared" si="331"/>
        <v>0</v>
      </c>
      <c r="DL610">
        <f t="shared" si="331"/>
        <v>0</v>
      </c>
      <c r="DM610">
        <f t="shared" si="331"/>
        <v>0</v>
      </c>
      <c r="DN610">
        <f t="shared" si="331"/>
        <v>0</v>
      </c>
      <c r="DO610">
        <f t="shared" si="331"/>
        <v>0</v>
      </c>
      <c r="DP610">
        <f t="shared" si="331"/>
        <v>0</v>
      </c>
      <c r="DQ610">
        <f t="shared" si="331"/>
        <v>0</v>
      </c>
      <c r="DR610">
        <f t="shared" si="331"/>
        <v>0</v>
      </c>
      <c r="DS610">
        <f t="shared" si="331"/>
        <v>0</v>
      </c>
      <c r="DT610">
        <f t="shared" si="331"/>
        <v>0</v>
      </c>
      <c r="DU610">
        <f t="shared" si="331"/>
        <v>0</v>
      </c>
      <c r="DV610">
        <f t="shared" si="331"/>
        <v>0</v>
      </c>
      <c r="DW610">
        <f t="shared" si="331"/>
        <v>0</v>
      </c>
      <c r="DX610">
        <f t="shared" si="331"/>
        <v>0</v>
      </c>
      <c r="DY610">
        <f t="shared" si="331"/>
        <v>0</v>
      </c>
      <c r="DZ610">
        <f t="shared" si="331"/>
        <v>0</v>
      </c>
      <c r="EA610">
        <f t="shared" si="331"/>
        <v>0</v>
      </c>
      <c r="EB610">
        <f t="shared" si="331"/>
        <v>0</v>
      </c>
      <c r="EC610">
        <f t="shared" si="331"/>
        <v>0</v>
      </c>
      <c r="ED610">
        <f t="shared" si="331"/>
        <v>0</v>
      </c>
      <c r="EE610">
        <f t="shared" si="331"/>
        <v>0</v>
      </c>
      <c r="EF610">
        <f t="shared" si="331"/>
        <v>0</v>
      </c>
      <c r="EG610">
        <f t="shared" si="331"/>
        <v>0</v>
      </c>
      <c r="EH610">
        <f t="shared" si="331"/>
        <v>0</v>
      </c>
      <c r="EI610">
        <f t="shared" si="331"/>
        <v>0</v>
      </c>
      <c r="EJ610">
        <f t="shared" si="331"/>
        <v>0</v>
      </c>
      <c r="EK610">
        <f t="shared" si="331"/>
        <v>0</v>
      </c>
      <c r="EL610">
        <f t="shared" si="331"/>
        <v>0</v>
      </c>
      <c r="EM610">
        <f t="shared" ref="EM610:FR610" si="332">EM615</f>
        <v>0</v>
      </c>
      <c r="EN610">
        <f t="shared" si="332"/>
        <v>0</v>
      </c>
      <c r="EO610">
        <f t="shared" si="332"/>
        <v>0</v>
      </c>
      <c r="EP610">
        <f t="shared" si="332"/>
        <v>0</v>
      </c>
      <c r="EQ610">
        <f t="shared" si="332"/>
        <v>0</v>
      </c>
      <c r="ER610">
        <f t="shared" si="332"/>
        <v>0</v>
      </c>
      <c r="ES610">
        <f t="shared" si="332"/>
        <v>0</v>
      </c>
      <c r="ET610">
        <f t="shared" si="332"/>
        <v>0</v>
      </c>
      <c r="EU610">
        <f t="shared" si="332"/>
        <v>0</v>
      </c>
      <c r="EV610">
        <f t="shared" si="332"/>
        <v>0</v>
      </c>
      <c r="EW610">
        <f t="shared" si="332"/>
        <v>0</v>
      </c>
      <c r="EX610">
        <f t="shared" si="332"/>
        <v>0</v>
      </c>
      <c r="EY610">
        <f t="shared" si="332"/>
        <v>0</v>
      </c>
      <c r="EZ610">
        <f t="shared" si="332"/>
        <v>0</v>
      </c>
      <c r="FA610">
        <f t="shared" si="332"/>
        <v>0</v>
      </c>
      <c r="FB610">
        <f t="shared" si="332"/>
        <v>0</v>
      </c>
      <c r="FC610">
        <f t="shared" si="332"/>
        <v>0</v>
      </c>
      <c r="FD610">
        <f t="shared" si="332"/>
        <v>0</v>
      </c>
      <c r="FE610">
        <f t="shared" si="332"/>
        <v>0</v>
      </c>
      <c r="FF610">
        <f t="shared" si="332"/>
        <v>0</v>
      </c>
      <c r="FG610">
        <f t="shared" si="332"/>
        <v>0</v>
      </c>
      <c r="FH610">
        <f t="shared" si="332"/>
        <v>0</v>
      </c>
      <c r="FI610">
        <f t="shared" si="332"/>
        <v>0</v>
      </c>
      <c r="FJ610">
        <f t="shared" si="332"/>
        <v>0</v>
      </c>
      <c r="FK610">
        <f t="shared" si="332"/>
        <v>0</v>
      </c>
      <c r="FL610">
        <f t="shared" si="332"/>
        <v>0</v>
      </c>
      <c r="FM610">
        <f t="shared" si="332"/>
        <v>0</v>
      </c>
      <c r="FN610">
        <f t="shared" si="332"/>
        <v>0</v>
      </c>
      <c r="FO610">
        <f t="shared" si="332"/>
        <v>0</v>
      </c>
      <c r="FP610">
        <f t="shared" si="332"/>
        <v>0</v>
      </c>
      <c r="FQ610">
        <f t="shared" si="332"/>
        <v>0</v>
      </c>
      <c r="FR610">
        <f t="shared" si="332"/>
        <v>0</v>
      </c>
      <c r="FS610">
        <f t="shared" ref="FS610:GX610" si="333">FS615</f>
        <v>0</v>
      </c>
      <c r="FT610">
        <f t="shared" si="333"/>
        <v>0</v>
      </c>
      <c r="FU610">
        <f t="shared" si="333"/>
        <v>0</v>
      </c>
      <c r="FV610">
        <f t="shared" si="333"/>
        <v>0</v>
      </c>
      <c r="FW610">
        <f t="shared" si="333"/>
        <v>0</v>
      </c>
      <c r="FX610">
        <f t="shared" si="333"/>
        <v>0</v>
      </c>
      <c r="FY610">
        <f t="shared" si="333"/>
        <v>0</v>
      </c>
      <c r="FZ610">
        <f t="shared" si="333"/>
        <v>0</v>
      </c>
      <c r="GA610">
        <f t="shared" si="333"/>
        <v>0</v>
      </c>
      <c r="GB610">
        <f t="shared" si="333"/>
        <v>0</v>
      </c>
      <c r="GC610">
        <f t="shared" si="333"/>
        <v>0</v>
      </c>
      <c r="GD610">
        <f t="shared" si="333"/>
        <v>0</v>
      </c>
      <c r="GE610">
        <f t="shared" si="333"/>
        <v>0</v>
      </c>
      <c r="GF610">
        <f t="shared" si="333"/>
        <v>0</v>
      </c>
      <c r="GG610">
        <f t="shared" si="333"/>
        <v>0</v>
      </c>
      <c r="GH610">
        <f t="shared" si="333"/>
        <v>0</v>
      </c>
      <c r="GI610">
        <f t="shared" si="333"/>
        <v>0</v>
      </c>
      <c r="GJ610">
        <f t="shared" si="333"/>
        <v>0</v>
      </c>
      <c r="GK610">
        <f t="shared" si="333"/>
        <v>0</v>
      </c>
      <c r="GL610">
        <f t="shared" si="333"/>
        <v>0</v>
      </c>
      <c r="GM610">
        <f t="shared" si="333"/>
        <v>0</v>
      </c>
      <c r="GN610">
        <f t="shared" si="333"/>
        <v>0</v>
      </c>
      <c r="GO610">
        <f t="shared" si="333"/>
        <v>0</v>
      </c>
      <c r="GP610">
        <f t="shared" si="333"/>
        <v>0</v>
      </c>
      <c r="GQ610">
        <f t="shared" si="333"/>
        <v>0</v>
      </c>
      <c r="GR610">
        <f t="shared" si="333"/>
        <v>0</v>
      </c>
      <c r="GS610">
        <f t="shared" si="333"/>
        <v>0</v>
      </c>
      <c r="GT610">
        <f t="shared" si="333"/>
        <v>0</v>
      </c>
      <c r="GU610">
        <f t="shared" si="333"/>
        <v>0</v>
      </c>
      <c r="GV610">
        <f t="shared" si="333"/>
        <v>0</v>
      </c>
      <c r="GW610">
        <f t="shared" si="333"/>
        <v>0</v>
      </c>
      <c r="GX610">
        <f t="shared" si="333"/>
        <v>0</v>
      </c>
    </row>
    <row r="612" spans="1:245" x14ac:dyDescent="0.2">
      <c r="A612">
        <v>17</v>
      </c>
      <c r="B612">
        <v>1</v>
      </c>
      <c r="E612" t="s">
        <v>212</v>
      </c>
      <c r="F612" t="s">
        <v>3</v>
      </c>
      <c r="G612" t="s">
        <v>213</v>
      </c>
      <c r="H612" t="s">
        <v>3</v>
      </c>
      <c r="I612">
        <v>0</v>
      </c>
      <c r="J612">
        <v>0</v>
      </c>
      <c r="K612">
        <v>0</v>
      </c>
      <c r="O612">
        <f>ROUND(CP612,2)</f>
        <v>0</v>
      </c>
      <c r="P612">
        <f>ROUND(CQ612*I612,2)</f>
        <v>0</v>
      </c>
      <c r="Q612">
        <f>ROUND(CR612*I612,2)</f>
        <v>0</v>
      </c>
      <c r="R612">
        <f>ROUND(CS612*I612,2)</f>
        <v>0</v>
      </c>
      <c r="S612">
        <f>ROUND(CT612*I612,2)</f>
        <v>0</v>
      </c>
      <c r="T612">
        <f>ROUND(CU612*I612,2)</f>
        <v>0</v>
      </c>
      <c r="U612">
        <f>CV612*I612</f>
        <v>0</v>
      </c>
      <c r="V612">
        <f>CW612*I612</f>
        <v>0</v>
      </c>
      <c r="W612">
        <f>ROUND(CX612*I612,2)</f>
        <v>0</v>
      </c>
      <c r="X612">
        <f>ROUND(CY612,2)</f>
        <v>0</v>
      </c>
      <c r="Y612">
        <f>ROUND(CZ612,2)</f>
        <v>0</v>
      </c>
      <c r="AA612">
        <v>35364244</v>
      </c>
      <c r="AB612">
        <f>ROUND((AC612+AD612+AF612),6)</f>
        <v>0</v>
      </c>
      <c r="AC612">
        <f>ROUND((ES612),6)</f>
        <v>0</v>
      </c>
      <c r="AD612">
        <f>ROUND((((ET612)-(EU612))+AE612),6)</f>
        <v>0</v>
      </c>
      <c r="AE612">
        <f>ROUND((EU612),6)</f>
        <v>0</v>
      </c>
      <c r="AF612">
        <f>ROUND((EV612),6)</f>
        <v>0</v>
      </c>
      <c r="AG612">
        <f>ROUND((AP612),6)</f>
        <v>0</v>
      </c>
      <c r="AH612">
        <f>(EW612)</f>
        <v>0</v>
      </c>
      <c r="AI612">
        <f>(EX612)</f>
        <v>0</v>
      </c>
      <c r="AJ612">
        <f>(AS612)</f>
        <v>0</v>
      </c>
      <c r="AK612">
        <v>0</v>
      </c>
      <c r="AL612">
        <v>0</v>
      </c>
      <c r="AM612">
        <v>0</v>
      </c>
      <c r="AN612">
        <v>0</v>
      </c>
      <c r="AO612">
        <v>0</v>
      </c>
      <c r="AP612">
        <v>0</v>
      </c>
      <c r="AQ612">
        <v>0</v>
      </c>
      <c r="AR612">
        <v>0</v>
      </c>
      <c r="AS612">
        <v>0</v>
      </c>
      <c r="AT612">
        <v>70</v>
      </c>
      <c r="AU612">
        <v>10</v>
      </c>
      <c r="AV612">
        <v>1</v>
      </c>
      <c r="AW612">
        <v>1</v>
      </c>
      <c r="AZ612">
        <v>1</v>
      </c>
      <c r="BA612">
        <v>1</v>
      </c>
      <c r="BB612">
        <v>1</v>
      </c>
      <c r="BC612">
        <v>1</v>
      </c>
      <c r="BD612" t="s">
        <v>3</v>
      </c>
      <c r="BE612" t="s">
        <v>3</v>
      </c>
      <c r="BF612" t="s">
        <v>3</v>
      </c>
      <c r="BG612" t="s">
        <v>3</v>
      </c>
      <c r="BH612">
        <v>0</v>
      </c>
      <c r="BI612">
        <v>4</v>
      </c>
      <c r="BJ612" t="s">
        <v>3</v>
      </c>
      <c r="BM612">
        <v>0</v>
      </c>
      <c r="BN612">
        <v>0</v>
      </c>
      <c r="BO612" t="s">
        <v>3</v>
      </c>
      <c r="BP612">
        <v>0</v>
      </c>
      <c r="BQ612">
        <v>1</v>
      </c>
      <c r="BR612">
        <v>0</v>
      </c>
      <c r="BS612">
        <v>1</v>
      </c>
      <c r="BT612">
        <v>1</v>
      </c>
      <c r="BU612">
        <v>1</v>
      </c>
      <c r="BV612">
        <v>1</v>
      </c>
      <c r="BW612">
        <v>1</v>
      </c>
      <c r="BX612">
        <v>1</v>
      </c>
      <c r="BY612" t="s">
        <v>3</v>
      </c>
      <c r="BZ612">
        <v>70</v>
      </c>
      <c r="CA612">
        <v>10</v>
      </c>
      <c r="CB612" t="s">
        <v>3</v>
      </c>
      <c r="CE612">
        <v>0</v>
      </c>
      <c r="CF612">
        <v>0</v>
      </c>
      <c r="CG612">
        <v>0</v>
      </c>
      <c r="CM612">
        <v>0</v>
      </c>
      <c r="CN612" t="s">
        <v>3</v>
      </c>
      <c r="CO612">
        <v>0</v>
      </c>
      <c r="CP612">
        <f>(P612+Q612+S612)</f>
        <v>0</v>
      </c>
      <c r="CQ612">
        <f>(AC612*BC612*AW612)</f>
        <v>0</v>
      </c>
      <c r="CR612">
        <f>((((ET612)*BB612-(EU612)*BS612)+AE612*BS612)*AV612)</f>
        <v>0</v>
      </c>
      <c r="CS612">
        <f>(AE612*BS612*AV612)</f>
        <v>0</v>
      </c>
      <c r="CT612">
        <f>(AF612*BA612*AV612)</f>
        <v>0</v>
      </c>
      <c r="CU612">
        <f>AG612</f>
        <v>0</v>
      </c>
      <c r="CV612">
        <f>(AH612*AV612)</f>
        <v>0</v>
      </c>
      <c r="CW612">
        <f>AI612</f>
        <v>0</v>
      </c>
      <c r="CX612">
        <f>AJ612</f>
        <v>0</v>
      </c>
      <c r="CY612">
        <f>((S612*BZ612)/100)</f>
        <v>0</v>
      </c>
      <c r="CZ612">
        <f>((S612*CA612)/100)</f>
        <v>0</v>
      </c>
      <c r="DC612" t="s">
        <v>3</v>
      </c>
      <c r="DD612" t="s">
        <v>3</v>
      </c>
      <c r="DE612" t="s">
        <v>3</v>
      </c>
      <c r="DF612" t="s">
        <v>3</v>
      </c>
      <c r="DG612" t="s">
        <v>3</v>
      </c>
      <c r="DH612" t="s">
        <v>3</v>
      </c>
      <c r="DI612" t="s">
        <v>3</v>
      </c>
      <c r="DJ612" t="s">
        <v>3</v>
      </c>
      <c r="DK612" t="s">
        <v>3</v>
      </c>
      <c r="DL612" t="s">
        <v>3</v>
      </c>
      <c r="DM612" t="s">
        <v>3</v>
      </c>
      <c r="DN612">
        <v>0</v>
      </c>
      <c r="DO612">
        <v>0</v>
      </c>
      <c r="DP612">
        <v>1</v>
      </c>
      <c r="DQ612">
        <v>1</v>
      </c>
      <c r="DZ612" t="s">
        <v>3</v>
      </c>
      <c r="EA612" t="s">
        <v>3</v>
      </c>
      <c r="EB612" t="s">
        <v>3</v>
      </c>
      <c r="EC612" t="s">
        <v>3</v>
      </c>
      <c r="EE612">
        <v>35096056</v>
      </c>
      <c r="EF612">
        <v>1</v>
      </c>
      <c r="EG612" t="s">
        <v>20</v>
      </c>
      <c r="EH612">
        <v>0</v>
      </c>
      <c r="EI612" t="s">
        <v>3</v>
      </c>
      <c r="EJ612">
        <v>4</v>
      </c>
      <c r="EK612">
        <v>0</v>
      </c>
      <c r="EL612" t="s">
        <v>21</v>
      </c>
      <c r="EM612" t="s">
        <v>22</v>
      </c>
      <c r="EO612" t="s">
        <v>3</v>
      </c>
      <c r="EQ612">
        <v>0</v>
      </c>
      <c r="ER612">
        <v>0</v>
      </c>
      <c r="ES612">
        <v>0</v>
      </c>
      <c r="ET612">
        <v>0</v>
      </c>
      <c r="EU612">
        <v>0</v>
      </c>
      <c r="EV612">
        <v>0</v>
      </c>
      <c r="EW612">
        <v>0</v>
      </c>
      <c r="EX612">
        <v>0</v>
      </c>
      <c r="EY612">
        <v>0</v>
      </c>
      <c r="FQ612">
        <v>0</v>
      </c>
      <c r="FR612">
        <v>0</v>
      </c>
      <c r="FS612">
        <v>0</v>
      </c>
      <c r="FX612">
        <v>70</v>
      </c>
      <c r="FY612">
        <v>10</v>
      </c>
      <c r="GA612" t="s">
        <v>3</v>
      </c>
      <c r="GD612">
        <v>0</v>
      </c>
      <c r="GF612">
        <v>581860179</v>
      </c>
      <c r="GG612">
        <v>2</v>
      </c>
      <c r="GH612">
        <v>0</v>
      </c>
      <c r="GI612">
        <v>-2</v>
      </c>
      <c r="GJ612">
        <v>0</v>
      </c>
      <c r="GK612">
        <f>ROUND(R612*(R12)/100,2)</f>
        <v>0</v>
      </c>
      <c r="GL612">
        <f>ROUND(IF(AND(BH612=3,BI612=3,FS612&lt;&gt;0),P612,0),2)</f>
        <v>0</v>
      </c>
      <c r="GM612">
        <f>ROUND(O612+X612+Y612+GK612,2)+GX612</f>
        <v>0</v>
      </c>
      <c r="GN612">
        <f>IF(OR(BI612=0,BI612=1),GM612-GX612,0)</f>
        <v>0</v>
      </c>
      <c r="GO612">
        <f>IF(BI612=2,GM612-GX612,0)</f>
        <v>0</v>
      </c>
      <c r="GP612">
        <f>IF(BI612=4,GM612-GX612,0)</f>
        <v>0</v>
      </c>
      <c r="GR612">
        <v>0</v>
      </c>
      <c r="GS612">
        <v>3</v>
      </c>
      <c r="GT612">
        <v>0</v>
      </c>
      <c r="GU612" t="s">
        <v>3</v>
      </c>
      <c r="GV612">
        <f>ROUND((GT612),6)</f>
        <v>0</v>
      </c>
      <c r="GW612">
        <v>1</v>
      </c>
      <c r="GX612">
        <f>ROUND(HC612*I612,2)</f>
        <v>0</v>
      </c>
      <c r="HA612">
        <v>0</v>
      </c>
      <c r="HB612">
        <v>0</v>
      </c>
      <c r="HC612">
        <f>GV612*GW612</f>
        <v>0</v>
      </c>
      <c r="HE612" t="s">
        <v>3</v>
      </c>
      <c r="HF612" t="s">
        <v>3</v>
      </c>
      <c r="HM612" t="s">
        <v>3</v>
      </c>
      <c r="HN612" t="s">
        <v>3</v>
      </c>
      <c r="HO612" t="s">
        <v>3</v>
      </c>
      <c r="HP612" t="s">
        <v>3</v>
      </c>
      <c r="HQ612" t="s">
        <v>3</v>
      </c>
      <c r="HS612">
        <v>0</v>
      </c>
      <c r="IK612">
        <v>0</v>
      </c>
    </row>
    <row r="613" spans="1:245" x14ac:dyDescent="0.2">
      <c r="A613">
        <v>17</v>
      </c>
      <c r="B613">
        <v>1</v>
      </c>
      <c r="E613" t="s">
        <v>214</v>
      </c>
      <c r="F613" t="s">
        <v>3</v>
      </c>
      <c r="G613" t="s">
        <v>3</v>
      </c>
      <c r="H613" t="s">
        <v>3</v>
      </c>
      <c r="I613">
        <v>0</v>
      </c>
      <c r="J613">
        <v>0</v>
      </c>
      <c r="K613">
        <v>0</v>
      </c>
      <c r="O613">
        <f>ROUND(CP613,2)</f>
        <v>0</v>
      </c>
      <c r="P613">
        <f>ROUND(CQ613*I613,2)</f>
        <v>0</v>
      </c>
      <c r="Q613">
        <f>ROUND(CR613*I613,2)</f>
        <v>0</v>
      </c>
      <c r="R613">
        <f>ROUND(CS613*I613,2)</f>
        <v>0</v>
      </c>
      <c r="S613">
        <f>ROUND(CT613*I613,2)</f>
        <v>0</v>
      </c>
      <c r="T613">
        <f>ROUND(CU613*I613,2)</f>
        <v>0</v>
      </c>
      <c r="U613">
        <f>CV613*I613</f>
        <v>0</v>
      </c>
      <c r="V613">
        <f>CW613*I613</f>
        <v>0</v>
      </c>
      <c r="W613">
        <f>ROUND(CX613*I613,2)</f>
        <v>0</v>
      </c>
      <c r="X613">
        <f>ROUND(CY613,2)</f>
        <v>0</v>
      </c>
      <c r="Y613">
        <f>ROUND(CZ613,2)</f>
        <v>0</v>
      </c>
      <c r="AA613">
        <v>35364244</v>
      </c>
      <c r="AB613">
        <f>ROUND((AC613+AD613+AF613),6)</f>
        <v>0</v>
      </c>
      <c r="AC613">
        <f>ROUND((ES613),6)</f>
        <v>0</v>
      </c>
      <c r="AD613">
        <f>ROUND((((ET613)-(EU613))+AE613),6)</f>
        <v>0</v>
      </c>
      <c r="AE613">
        <f>ROUND((EU613),6)</f>
        <v>0</v>
      </c>
      <c r="AF613">
        <f>ROUND((EV613),6)</f>
        <v>0</v>
      </c>
      <c r="AG613">
        <f>ROUND((AP613),6)</f>
        <v>0</v>
      </c>
      <c r="AH613">
        <f>(EW613)</f>
        <v>0</v>
      </c>
      <c r="AI613">
        <f>(EX613)</f>
        <v>0</v>
      </c>
      <c r="AJ613">
        <f>(AS613)</f>
        <v>0</v>
      </c>
      <c r="AK613">
        <v>0</v>
      </c>
      <c r="AL613">
        <v>0</v>
      </c>
      <c r="AM613">
        <v>0</v>
      </c>
      <c r="AN613">
        <v>0</v>
      </c>
      <c r="AO613">
        <v>0</v>
      </c>
      <c r="AP613">
        <v>0</v>
      </c>
      <c r="AQ613">
        <v>0</v>
      </c>
      <c r="AR613">
        <v>0</v>
      </c>
      <c r="AS613">
        <v>0</v>
      </c>
      <c r="AT613">
        <v>70</v>
      </c>
      <c r="AU613">
        <v>10</v>
      </c>
      <c r="AV613">
        <v>1</v>
      </c>
      <c r="AW613">
        <v>1</v>
      </c>
      <c r="AZ613">
        <v>1</v>
      </c>
      <c r="BA613">
        <v>1</v>
      </c>
      <c r="BB613">
        <v>1</v>
      </c>
      <c r="BC613">
        <v>1</v>
      </c>
      <c r="BD613" t="s">
        <v>3</v>
      </c>
      <c r="BE613" t="s">
        <v>3</v>
      </c>
      <c r="BF613" t="s">
        <v>3</v>
      </c>
      <c r="BG613" t="s">
        <v>3</v>
      </c>
      <c r="BH613">
        <v>0</v>
      </c>
      <c r="BI613">
        <v>4</v>
      </c>
      <c r="BJ613" t="s">
        <v>3</v>
      </c>
      <c r="BM613">
        <v>0</v>
      </c>
      <c r="BN613">
        <v>0</v>
      </c>
      <c r="BO613" t="s">
        <v>3</v>
      </c>
      <c r="BP613">
        <v>0</v>
      </c>
      <c r="BQ613">
        <v>1</v>
      </c>
      <c r="BR613">
        <v>0</v>
      </c>
      <c r="BS613">
        <v>1</v>
      </c>
      <c r="BT613">
        <v>1</v>
      </c>
      <c r="BU613">
        <v>1</v>
      </c>
      <c r="BV613">
        <v>1</v>
      </c>
      <c r="BW613">
        <v>1</v>
      </c>
      <c r="BX613">
        <v>1</v>
      </c>
      <c r="BY613" t="s">
        <v>3</v>
      </c>
      <c r="BZ613">
        <v>70</v>
      </c>
      <c r="CA613">
        <v>10</v>
      </c>
      <c r="CB613" t="s">
        <v>3</v>
      </c>
      <c r="CE613">
        <v>0</v>
      </c>
      <c r="CF613">
        <v>0</v>
      </c>
      <c r="CG613">
        <v>0</v>
      </c>
      <c r="CM613">
        <v>0</v>
      </c>
      <c r="CN613" t="s">
        <v>3</v>
      </c>
      <c r="CO613">
        <v>0</v>
      </c>
      <c r="CP613">
        <f>(P613+Q613+S613)</f>
        <v>0</v>
      </c>
      <c r="CQ613">
        <f>(AC613*BC613*AW613)</f>
        <v>0</v>
      </c>
      <c r="CR613">
        <f>((((ET613)*BB613-(EU613)*BS613)+AE613*BS613)*AV613)</f>
        <v>0</v>
      </c>
      <c r="CS613">
        <f>(AE613*BS613*AV613)</f>
        <v>0</v>
      </c>
      <c r="CT613">
        <f>(AF613*BA613*AV613)</f>
        <v>0</v>
      </c>
      <c r="CU613">
        <f>AG613</f>
        <v>0</v>
      </c>
      <c r="CV613">
        <f>(AH613*AV613)</f>
        <v>0</v>
      </c>
      <c r="CW613">
        <f>AI613</f>
        <v>0</v>
      </c>
      <c r="CX613">
        <f>AJ613</f>
        <v>0</v>
      </c>
      <c r="CY613">
        <f>((S613*BZ613)/100)</f>
        <v>0</v>
      </c>
      <c r="CZ613">
        <f>((S613*CA613)/100)</f>
        <v>0</v>
      </c>
      <c r="DC613" t="s">
        <v>3</v>
      </c>
      <c r="DD613" t="s">
        <v>3</v>
      </c>
      <c r="DE613" t="s">
        <v>3</v>
      </c>
      <c r="DF613" t="s">
        <v>3</v>
      </c>
      <c r="DG613" t="s">
        <v>3</v>
      </c>
      <c r="DH613" t="s">
        <v>3</v>
      </c>
      <c r="DI613" t="s">
        <v>3</v>
      </c>
      <c r="DJ613" t="s">
        <v>3</v>
      </c>
      <c r="DK613" t="s">
        <v>3</v>
      </c>
      <c r="DL613" t="s">
        <v>3</v>
      </c>
      <c r="DM613" t="s">
        <v>3</v>
      </c>
      <c r="DN613">
        <v>0</v>
      </c>
      <c r="DO613">
        <v>0</v>
      </c>
      <c r="DP613">
        <v>1</v>
      </c>
      <c r="DQ613">
        <v>1</v>
      </c>
      <c r="DZ613" t="s">
        <v>3</v>
      </c>
      <c r="EA613" t="s">
        <v>3</v>
      </c>
      <c r="EB613" t="s">
        <v>3</v>
      </c>
      <c r="EC613" t="s">
        <v>3</v>
      </c>
      <c r="EE613">
        <v>35096056</v>
      </c>
      <c r="EF613">
        <v>1</v>
      </c>
      <c r="EG613" t="s">
        <v>20</v>
      </c>
      <c r="EH613">
        <v>0</v>
      </c>
      <c r="EI613" t="s">
        <v>3</v>
      </c>
      <c r="EJ613">
        <v>4</v>
      </c>
      <c r="EK613">
        <v>0</v>
      </c>
      <c r="EL613" t="s">
        <v>21</v>
      </c>
      <c r="EM613" t="s">
        <v>22</v>
      </c>
      <c r="EO613" t="s">
        <v>3</v>
      </c>
      <c r="EQ613">
        <v>0</v>
      </c>
      <c r="ER613">
        <v>0</v>
      </c>
      <c r="ES613">
        <v>0</v>
      </c>
      <c r="ET613">
        <v>0</v>
      </c>
      <c r="EU613">
        <v>0</v>
      </c>
      <c r="EV613">
        <v>0</v>
      </c>
      <c r="EW613">
        <v>0</v>
      </c>
      <c r="EX613">
        <v>0</v>
      </c>
      <c r="EY613">
        <v>0</v>
      </c>
      <c r="FQ613">
        <v>0</v>
      </c>
      <c r="FR613">
        <v>0</v>
      </c>
      <c r="FS613">
        <v>0</v>
      </c>
      <c r="FX613">
        <v>70</v>
      </c>
      <c r="FY613">
        <v>10</v>
      </c>
      <c r="GA613" t="s">
        <v>3</v>
      </c>
      <c r="GD613">
        <v>0</v>
      </c>
      <c r="GF613">
        <v>1255953653</v>
      </c>
      <c r="GG613">
        <v>2</v>
      </c>
      <c r="GH613">
        <v>0</v>
      </c>
      <c r="GI613">
        <v>-2</v>
      </c>
      <c r="GJ613">
        <v>0</v>
      </c>
      <c r="GK613">
        <f>ROUND(R613*(R12)/100,2)</f>
        <v>0</v>
      </c>
      <c r="GL613">
        <f>ROUND(IF(AND(BH613=3,BI613=3,FS613&lt;&gt;0),P613,0),2)</f>
        <v>0</v>
      </c>
      <c r="GM613">
        <f>ROUND(O613+X613+Y613+GK613,2)+GX613</f>
        <v>0</v>
      </c>
      <c r="GN613">
        <f>IF(OR(BI613=0,BI613=1),GM613-GX613,0)</f>
        <v>0</v>
      </c>
      <c r="GO613">
        <f>IF(BI613=2,GM613-GX613,0)</f>
        <v>0</v>
      </c>
      <c r="GP613">
        <f>IF(BI613=4,GM613-GX613,0)</f>
        <v>0</v>
      </c>
      <c r="GR613">
        <v>0</v>
      </c>
      <c r="GS613">
        <v>3</v>
      </c>
      <c r="GT613">
        <v>0</v>
      </c>
      <c r="GU613" t="s">
        <v>3</v>
      </c>
      <c r="GV613">
        <f>ROUND((GT613),6)</f>
        <v>0</v>
      </c>
      <c r="GW613">
        <v>1</v>
      </c>
      <c r="GX613">
        <f>ROUND(HC613*I613,2)</f>
        <v>0</v>
      </c>
      <c r="HA613">
        <v>0</v>
      </c>
      <c r="HB613">
        <v>0</v>
      </c>
      <c r="HC613">
        <f>GV613*GW613</f>
        <v>0</v>
      </c>
      <c r="HE613" t="s">
        <v>3</v>
      </c>
      <c r="HF613" t="s">
        <v>3</v>
      </c>
      <c r="HM613" t="s">
        <v>3</v>
      </c>
      <c r="HN613" t="s">
        <v>3</v>
      </c>
      <c r="HO613" t="s">
        <v>3</v>
      </c>
      <c r="HP613" t="s">
        <v>3</v>
      </c>
      <c r="HQ613" t="s">
        <v>3</v>
      </c>
      <c r="HS613">
        <v>0</v>
      </c>
      <c r="IK613">
        <v>0</v>
      </c>
    </row>
    <row r="615" spans="1:245" x14ac:dyDescent="0.2">
      <c r="A615">
        <v>51</v>
      </c>
      <c r="B615">
        <f>B608</f>
        <v>1</v>
      </c>
      <c r="C615">
        <f>A608</f>
        <v>4</v>
      </c>
      <c r="D615">
        <f>ROW(A608)</f>
        <v>608</v>
      </c>
      <c r="F615" t="str">
        <f>IF(F608&lt;&gt;"",F608,"")</f>
        <v>Новый раздел</v>
      </c>
      <c r="G615" t="str">
        <f>IF(G608&lt;&gt;"",G608,"")</f>
        <v>Помещение 123 Электрощитовая</v>
      </c>
      <c r="H615">
        <v>0</v>
      </c>
      <c r="O615">
        <f t="shared" ref="O615:T615" si="334">ROUND(AB615,2)</f>
        <v>0</v>
      </c>
      <c r="P615">
        <f t="shared" si="334"/>
        <v>0</v>
      </c>
      <c r="Q615">
        <f t="shared" si="334"/>
        <v>0</v>
      </c>
      <c r="R615">
        <f t="shared" si="334"/>
        <v>0</v>
      </c>
      <c r="S615">
        <f t="shared" si="334"/>
        <v>0</v>
      </c>
      <c r="T615">
        <f t="shared" si="334"/>
        <v>0</v>
      </c>
      <c r="U615">
        <f>AH615</f>
        <v>0</v>
      </c>
      <c r="V615">
        <f>AI615</f>
        <v>0</v>
      </c>
      <c r="W615">
        <f>ROUND(AJ615,2)</f>
        <v>0</v>
      </c>
      <c r="X615">
        <f>ROUND(AK615,2)</f>
        <v>0</v>
      </c>
      <c r="Y615">
        <f>ROUND(AL615,2)</f>
        <v>0</v>
      </c>
      <c r="AB615">
        <f>ROUND(SUMIF(AA612:AA613,"=35364244",O612:O613),2)</f>
        <v>0</v>
      </c>
      <c r="AC615">
        <f>ROUND(SUMIF(AA612:AA613,"=35364244",P612:P613),2)</f>
        <v>0</v>
      </c>
      <c r="AD615">
        <f>ROUND(SUMIF(AA612:AA613,"=35364244",Q612:Q613),2)</f>
        <v>0</v>
      </c>
      <c r="AE615">
        <f>ROUND(SUMIF(AA612:AA613,"=35364244",R612:R613),2)</f>
        <v>0</v>
      </c>
      <c r="AF615">
        <f>ROUND(SUMIF(AA612:AA613,"=35364244",S612:S613),2)</f>
        <v>0</v>
      </c>
      <c r="AG615">
        <f>ROUND(SUMIF(AA612:AA613,"=35364244",T612:T613),2)</f>
        <v>0</v>
      </c>
      <c r="AH615">
        <f>SUMIF(AA612:AA613,"=35364244",U612:U613)</f>
        <v>0</v>
      </c>
      <c r="AI615">
        <f>SUMIF(AA612:AA613,"=35364244",V612:V613)</f>
        <v>0</v>
      </c>
      <c r="AJ615">
        <f>ROUND(SUMIF(AA612:AA613,"=35364244",W612:W613),2)</f>
        <v>0</v>
      </c>
      <c r="AK615">
        <f>ROUND(SUMIF(AA612:AA613,"=35364244",X612:X613),2)</f>
        <v>0</v>
      </c>
      <c r="AL615">
        <f>ROUND(SUMIF(AA612:AA613,"=35364244",Y612:Y613),2)</f>
        <v>0</v>
      </c>
      <c r="AO615">
        <f t="shared" ref="AO615:BD615" si="335">ROUND(BX615,2)</f>
        <v>0</v>
      </c>
      <c r="AP615">
        <f t="shared" si="335"/>
        <v>0</v>
      </c>
      <c r="AQ615">
        <f t="shared" si="335"/>
        <v>0</v>
      </c>
      <c r="AR615">
        <f t="shared" si="335"/>
        <v>0</v>
      </c>
      <c r="AS615">
        <f t="shared" si="335"/>
        <v>0</v>
      </c>
      <c r="AT615">
        <f t="shared" si="335"/>
        <v>0</v>
      </c>
      <c r="AU615">
        <f t="shared" si="335"/>
        <v>0</v>
      </c>
      <c r="AV615">
        <f t="shared" si="335"/>
        <v>0</v>
      </c>
      <c r="AW615">
        <f t="shared" si="335"/>
        <v>0</v>
      </c>
      <c r="AX615">
        <f t="shared" si="335"/>
        <v>0</v>
      </c>
      <c r="AY615">
        <f t="shared" si="335"/>
        <v>0</v>
      </c>
      <c r="AZ615">
        <f t="shared" si="335"/>
        <v>0</v>
      </c>
      <c r="BA615">
        <f t="shared" si="335"/>
        <v>0</v>
      </c>
      <c r="BB615">
        <f t="shared" si="335"/>
        <v>0</v>
      </c>
      <c r="BC615">
        <f t="shared" si="335"/>
        <v>0</v>
      </c>
      <c r="BD615">
        <f t="shared" si="335"/>
        <v>0</v>
      </c>
      <c r="BX615">
        <f>ROUND(SUMIF(AA612:AA613,"=35364244",FQ612:FQ613),2)</f>
        <v>0</v>
      </c>
      <c r="BY615">
        <f>ROUND(SUMIF(AA612:AA613,"=35364244",FR612:FR613),2)</f>
        <v>0</v>
      </c>
      <c r="BZ615">
        <f>ROUND(SUMIF(AA612:AA613,"=35364244",GL612:GL613),2)</f>
        <v>0</v>
      </c>
      <c r="CA615">
        <f>ROUND(SUMIF(AA612:AA613,"=35364244",GM612:GM613),2)</f>
        <v>0</v>
      </c>
      <c r="CB615">
        <f>ROUND(SUMIF(AA612:AA613,"=35364244",GN612:GN613),2)</f>
        <v>0</v>
      </c>
      <c r="CC615">
        <f>ROUND(SUMIF(AA612:AA613,"=35364244",GO612:GO613),2)</f>
        <v>0</v>
      </c>
      <c r="CD615">
        <f>ROUND(SUMIF(AA612:AA613,"=35364244",GP612:GP613),2)</f>
        <v>0</v>
      </c>
      <c r="CE615">
        <f>AC615-BX615</f>
        <v>0</v>
      </c>
      <c r="CF615">
        <f>AC615-BY615</f>
        <v>0</v>
      </c>
      <c r="CG615">
        <f>BX615-BZ615</f>
        <v>0</v>
      </c>
      <c r="CH615">
        <f>AC615-BX615-BY615+BZ615</f>
        <v>0</v>
      </c>
      <c r="CI615">
        <f>BY615-BZ615</f>
        <v>0</v>
      </c>
      <c r="CJ615">
        <f>ROUND(SUMIF(AA612:AA613,"=35364244",GX612:GX613),2)</f>
        <v>0</v>
      </c>
      <c r="CK615">
        <f>ROUND(SUMIF(AA612:AA613,"=35364244",GY612:GY613),2)</f>
        <v>0</v>
      </c>
      <c r="CL615">
        <f>ROUND(SUMIF(AA612:AA613,"=35364244",GZ612:GZ613),2)</f>
        <v>0</v>
      </c>
      <c r="CM615">
        <f>ROUND(SUMIF(AA612:AA613,"=35364244",HD612:HD613),2)</f>
        <v>0</v>
      </c>
      <c r="GX615">
        <v>0</v>
      </c>
    </row>
    <row r="617" spans="1:245" x14ac:dyDescent="0.2">
      <c r="A617">
        <v>50</v>
      </c>
      <c r="B617">
        <v>0</v>
      </c>
      <c r="C617">
        <v>0</v>
      </c>
      <c r="D617">
        <v>1</v>
      </c>
      <c r="E617">
        <v>201</v>
      </c>
      <c r="F617">
        <f>ROUND(Source!O615,O617)</f>
        <v>0</v>
      </c>
      <c r="G617" t="s">
        <v>66</v>
      </c>
      <c r="H617" t="s">
        <v>67</v>
      </c>
      <c r="K617">
        <v>201</v>
      </c>
      <c r="L617">
        <v>1</v>
      </c>
      <c r="M617">
        <v>3</v>
      </c>
      <c r="N617" t="s">
        <v>3</v>
      </c>
      <c r="O617">
        <v>2</v>
      </c>
      <c r="W617">
        <v>0</v>
      </c>
      <c r="X617">
        <v>1</v>
      </c>
      <c r="Y617">
        <v>0</v>
      </c>
    </row>
    <row r="618" spans="1:245" x14ac:dyDescent="0.2">
      <c r="A618">
        <v>50</v>
      </c>
      <c r="B618">
        <v>0</v>
      </c>
      <c r="C618">
        <v>0</v>
      </c>
      <c r="D618">
        <v>1</v>
      </c>
      <c r="E618">
        <v>202</v>
      </c>
      <c r="F618">
        <f>ROUND(Source!P615,O618)</f>
        <v>0</v>
      </c>
      <c r="G618" t="s">
        <v>68</v>
      </c>
      <c r="H618" t="s">
        <v>69</v>
      </c>
      <c r="K618">
        <v>202</v>
      </c>
      <c r="L618">
        <v>2</v>
      </c>
      <c r="M618">
        <v>3</v>
      </c>
      <c r="N618" t="s">
        <v>3</v>
      </c>
      <c r="O618">
        <v>2</v>
      </c>
      <c r="W618">
        <v>0</v>
      </c>
      <c r="X618">
        <v>1</v>
      </c>
      <c r="Y618">
        <v>0</v>
      </c>
    </row>
    <row r="619" spans="1:245" x14ac:dyDescent="0.2">
      <c r="A619">
        <v>50</v>
      </c>
      <c r="B619">
        <v>0</v>
      </c>
      <c r="C619">
        <v>0</v>
      </c>
      <c r="D619">
        <v>1</v>
      </c>
      <c r="E619">
        <v>222</v>
      </c>
      <c r="F619">
        <f>ROUND(Source!AO615,O619)</f>
        <v>0</v>
      </c>
      <c r="G619" t="s">
        <v>70</v>
      </c>
      <c r="H619" t="s">
        <v>71</v>
      </c>
      <c r="K619">
        <v>222</v>
      </c>
      <c r="L619">
        <v>3</v>
      </c>
      <c r="M619">
        <v>3</v>
      </c>
      <c r="N619" t="s">
        <v>3</v>
      </c>
      <c r="O619">
        <v>2</v>
      </c>
      <c r="W619">
        <v>0</v>
      </c>
      <c r="X619">
        <v>1</v>
      </c>
      <c r="Y619">
        <v>0</v>
      </c>
    </row>
    <row r="620" spans="1:245" x14ac:dyDescent="0.2">
      <c r="A620">
        <v>50</v>
      </c>
      <c r="B620">
        <v>0</v>
      </c>
      <c r="C620">
        <v>0</v>
      </c>
      <c r="D620">
        <v>1</v>
      </c>
      <c r="E620">
        <v>225</v>
      </c>
      <c r="F620">
        <f>ROUND(Source!AV615,O620)</f>
        <v>0</v>
      </c>
      <c r="G620" t="s">
        <v>72</v>
      </c>
      <c r="H620" t="s">
        <v>73</v>
      </c>
      <c r="K620">
        <v>225</v>
      </c>
      <c r="L620">
        <v>4</v>
      </c>
      <c r="M620">
        <v>3</v>
      </c>
      <c r="N620" t="s">
        <v>3</v>
      </c>
      <c r="O620">
        <v>2</v>
      </c>
      <c r="W620">
        <v>0</v>
      </c>
      <c r="X620">
        <v>1</v>
      </c>
      <c r="Y620">
        <v>0</v>
      </c>
    </row>
    <row r="621" spans="1:245" x14ac:dyDescent="0.2">
      <c r="A621">
        <v>50</v>
      </c>
      <c r="B621">
        <v>0</v>
      </c>
      <c r="C621">
        <v>0</v>
      </c>
      <c r="D621">
        <v>1</v>
      </c>
      <c r="E621">
        <v>226</v>
      </c>
      <c r="F621">
        <f>ROUND(Source!AW615,O621)</f>
        <v>0</v>
      </c>
      <c r="G621" t="s">
        <v>74</v>
      </c>
      <c r="H621" t="s">
        <v>75</v>
      </c>
      <c r="K621">
        <v>226</v>
      </c>
      <c r="L621">
        <v>5</v>
      </c>
      <c r="M621">
        <v>3</v>
      </c>
      <c r="N621" t="s">
        <v>3</v>
      </c>
      <c r="O621">
        <v>2</v>
      </c>
      <c r="W621">
        <v>0</v>
      </c>
      <c r="X621">
        <v>1</v>
      </c>
      <c r="Y621">
        <v>0</v>
      </c>
    </row>
    <row r="622" spans="1:245" x14ac:dyDescent="0.2">
      <c r="A622">
        <v>50</v>
      </c>
      <c r="B622">
        <v>0</v>
      </c>
      <c r="C622">
        <v>0</v>
      </c>
      <c r="D622">
        <v>1</v>
      </c>
      <c r="E622">
        <v>227</v>
      </c>
      <c r="F622">
        <f>ROUND(Source!AX615,O622)</f>
        <v>0</v>
      </c>
      <c r="G622" t="s">
        <v>76</v>
      </c>
      <c r="H622" t="s">
        <v>77</v>
      </c>
      <c r="K622">
        <v>227</v>
      </c>
      <c r="L622">
        <v>6</v>
      </c>
      <c r="M622">
        <v>3</v>
      </c>
      <c r="N622" t="s">
        <v>3</v>
      </c>
      <c r="O622">
        <v>2</v>
      </c>
      <c r="W622">
        <v>0</v>
      </c>
      <c r="X622">
        <v>1</v>
      </c>
      <c r="Y622">
        <v>0</v>
      </c>
    </row>
    <row r="623" spans="1:245" x14ac:dyDescent="0.2">
      <c r="A623">
        <v>50</v>
      </c>
      <c r="B623">
        <v>0</v>
      </c>
      <c r="C623">
        <v>0</v>
      </c>
      <c r="D623">
        <v>1</v>
      </c>
      <c r="E623">
        <v>228</v>
      </c>
      <c r="F623">
        <f>ROUND(Source!AY615,O623)</f>
        <v>0</v>
      </c>
      <c r="G623" t="s">
        <v>78</v>
      </c>
      <c r="H623" t="s">
        <v>79</v>
      </c>
      <c r="K623">
        <v>228</v>
      </c>
      <c r="L623">
        <v>7</v>
      </c>
      <c r="M623">
        <v>3</v>
      </c>
      <c r="N623" t="s">
        <v>3</v>
      </c>
      <c r="O623">
        <v>2</v>
      </c>
      <c r="W623">
        <v>0</v>
      </c>
      <c r="X623">
        <v>1</v>
      </c>
      <c r="Y623">
        <v>0</v>
      </c>
    </row>
    <row r="624" spans="1:245" x14ac:dyDescent="0.2">
      <c r="A624">
        <v>50</v>
      </c>
      <c r="B624">
        <v>0</v>
      </c>
      <c r="C624">
        <v>0</v>
      </c>
      <c r="D624">
        <v>1</v>
      </c>
      <c r="E624">
        <v>216</v>
      </c>
      <c r="F624">
        <f>ROUND(Source!AP615,O624)</f>
        <v>0</v>
      </c>
      <c r="G624" t="s">
        <v>80</v>
      </c>
      <c r="H624" t="s">
        <v>81</v>
      </c>
      <c r="K624">
        <v>216</v>
      </c>
      <c r="L624">
        <v>8</v>
      </c>
      <c r="M624">
        <v>3</v>
      </c>
      <c r="N624" t="s">
        <v>3</v>
      </c>
      <c r="O624">
        <v>2</v>
      </c>
      <c r="W624">
        <v>0</v>
      </c>
      <c r="X624">
        <v>1</v>
      </c>
      <c r="Y624">
        <v>0</v>
      </c>
    </row>
    <row r="625" spans="1:25" x14ac:dyDescent="0.2">
      <c r="A625">
        <v>50</v>
      </c>
      <c r="B625">
        <v>0</v>
      </c>
      <c r="C625">
        <v>0</v>
      </c>
      <c r="D625">
        <v>1</v>
      </c>
      <c r="E625">
        <v>223</v>
      </c>
      <c r="F625">
        <f>ROUND(Source!AQ615,O625)</f>
        <v>0</v>
      </c>
      <c r="G625" t="s">
        <v>82</v>
      </c>
      <c r="H625" t="s">
        <v>83</v>
      </c>
      <c r="K625">
        <v>223</v>
      </c>
      <c r="L625">
        <v>9</v>
      </c>
      <c r="M625">
        <v>3</v>
      </c>
      <c r="N625" t="s">
        <v>3</v>
      </c>
      <c r="O625">
        <v>2</v>
      </c>
      <c r="W625">
        <v>0</v>
      </c>
      <c r="X625">
        <v>1</v>
      </c>
      <c r="Y625">
        <v>0</v>
      </c>
    </row>
    <row r="626" spans="1:25" x14ac:dyDescent="0.2">
      <c r="A626">
        <v>50</v>
      </c>
      <c r="B626">
        <v>0</v>
      </c>
      <c r="C626">
        <v>0</v>
      </c>
      <c r="D626">
        <v>1</v>
      </c>
      <c r="E626">
        <v>229</v>
      </c>
      <c r="F626">
        <f>ROUND(Source!AZ615,O626)</f>
        <v>0</v>
      </c>
      <c r="G626" t="s">
        <v>84</v>
      </c>
      <c r="H626" t="s">
        <v>85</v>
      </c>
      <c r="K626">
        <v>229</v>
      </c>
      <c r="L626">
        <v>10</v>
      </c>
      <c r="M626">
        <v>3</v>
      </c>
      <c r="N626" t="s">
        <v>3</v>
      </c>
      <c r="O626">
        <v>2</v>
      </c>
      <c r="W626">
        <v>0</v>
      </c>
      <c r="X626">
        <v>1</v>
      </c>
      <c r="Y626">
        <v>0</v>
      </c>
    </row>
    <row r="627" spans="1:25" x14ac:dyDescent="0.2">
      <c r="A627">
        <v>50</v>
      </c>
      <c r="B627">
        <v>0</v>
      </c>
      <c r="C627">
        <v>0</v>
      </c>
      <c r="D627">
        <v>1</v>
      </c>
      <c r="E627">
        <v>203</v>
      </c>
      <c r="F627">
        <f>ROUND(Source!Q615,O627)</f>
        <v>0</v>
      </c>
      <c r="G627" t="s">
        <v>86</v>
      </c>
      <c r="H627" t="s">
        <v>87</v>
      </c>
      <c r="K627">
        <v>203</v>
      </c>
      <c r="L627">
        <v>11</v>
      </c>
      <c r="M627">
        <v>3</v>
      </c>
      <c r="N627" t="s">
        <v>3</v>
      </c>
      <c r="O627">
        <v>2</v>
      </c>
      <c r="W627">
        <v>0</v>
      </c>
      <c r="X627">
        <v>1</v>
      </c>
      <c r="Y627">
        <v>0</v>
      </c>
    </row>
    <row r="628" spans="1:25" x14ac:dyDescent="0.2">
      <c r="A628">
        <v>50</v>
      </c>
      <c r="B628">
        <v>0</v>
      </c>
      <c r="C628">
        <v>0</v>
      </c>
      <c r="D628">
        <v>1</v>
      </c>
      <c r="E628">
        <v>231</v>
      </c>
      <c r="F628">
        <f>ROUND(Source!BB615,O628)</f>
        <v>0</v>
      </c>
      <c r="G628" t="s">
        <v>88</v>
      </c>
      <c r="H628" t="s">
        <v>89</v>
      </c>
      <c r="K628">
        <v>231</v>
      </c>
      <c r="L628">
        <v>12</v>
      </c>
      <c r="M628">
        <v>3</v>
      </c>
      <c r="N628" t="s">
        <v>3</v>
      </c>
      <c r="O628">
        <v>2</v>
      </c>
      <c r="W628">
        <v>0</v>
      </c>
      <c r="X628">
        <v>1</v>
      </c>
      <c r="Y628">
        <v>0</v>
      </c>
    </row>
    <row r="629" spans="1:25" x14ac:dyDescent="0.2">
      <c r="A629">
        <v>50</v>
      </c>
      <c r="B629">
        <v>0</v>
      </c>
      <c r="C629">
        <v>0</v>
      </c>
      <c r="D629">
        <v>1</v>
      </c>
      <c r="E629">
        <v>204</v>
      </c>
      <c r="F629">
        <f>ROUND(Source!R615,O629)</f>
        <v>0</v>
      </c>
      <c r="G629" t="s">
        <v>90</v>
      </c>
      <c r="H629" t="s">
        <v>91</v>
      </c>
      <c r="K629">
        <v>204</v>
      </c>
      <c r="L629">
        <v>13</v>
      </c>
      <c r="M629">
        <v>3</v>
      </c>
      <c r="N629" t="s">
        <v>3</v>
      </c>
      <c r="O629">
        <v>2</v>
      </c>
      <c r="W629">
        <v>0</v>
      </c>
      <c r="X629">
        <v>1</v>
      </c>
      <c r="Y629">
        <v>0</v>
      </c>
    </row>
    <row r="630" spans="1:25" x14ac:dyDescent="0.2">
      <c r="A630">
        <v>50</v>
      </c>
      <c r="B630">
        <v>0</v>
      </c>
      <c r="C630">
        <v>0</v>
      </c>
      <c r="D630">
        <v>1</v>
      </c>
      <c r="E630">
        <v>205</v>
      </c>
      <c r="F630">
        <f>ROUND(Source!S615,O630)</f>
        <v>0</v>
      </c>
      <c r="G630" t="s">
        <v>92</v>
      </c>
      <c r="H630" t="s">
        <v>93</v>
      </c>
      <c r="K630">
        <v>205</v>
      </c>
      <c r="L630">
        <v>14</v>
      </c>
      <c r="M630">
        <v>3</v>
      </c>
      <c r="N630" t="s">
        <v>3</v>
      </c>
      <c r="O630">
        <v>2</v>
      </c>
      <c r="W630">
        <v>0</v>
      </c>
      <c r="X630">
        <v>1</v>
      </c>
      <c r="Y630">
        <v>0</v>
      </c>
    </row>
    <row r="631" spans="1:25" x14ac:dyDescent="0.2">
      <c r="A631">
        <v>50</v>
      </c>
      <c r="B631">
        <v>0</v>
      </c>
      <c r="C631">
        <v>0</v>
      </c>
      <c r="D631">
        <v>1</v>
      </c>
      <c r="E631">
        <v>232</v>
      </c>
      <c r="F631">
        <f>ROUND(Source!BC615,O631)</f>
        <v>0</v>
      </c>
      <c r="G631" t="s">
        <v>94</v>
      </c>
      <c r="H631" t="s">
        <v>95</v>
      </c>
      <c r="K631">
        <v>232</v>
      </c>
      <c r="L631">
        <v>15</v>
      </c>
      <c r="M631">
        <v>3</v>
      </c>
      <c r="N631" t="s">
        <v>3</v>
      </c>
      <c r="O631">
        <v>2</v>
      </c>
      <c r="W631">
        <v>0</v>
      </c>
      <c r="X631">
        <v>1</v>
      </c>
      <c r="Y631">
        <v>0</v>
      </c>
    </row>
    <row r="632" spans="1:25" x14ac:dyDescent="0.2">
      <c r="A632">
        <v>50</v>
      </c>
      <c r="B632">
        <v>0</v>
      </c>
      <c r="C632">
        <v>0</v>
      </c>
      <c r="D632">
        <v>1</v>
      </c>
      <c r="E632">
        <v>214</v>
      </c>
      <c r="F632">
        <f>ROUND(Source!AS615,O632)</f>
        <v>0</v>
      </c>
      <c r="G632" t="s">
        <v>96</v>
      </c>
      <c r="H632" t="s">
        <v>97</v>
      </c>
      <c r="K632">
        <v>214</v>
      </c>
      <c r="L632">
        <v>16</v>
      </c>
      <c r="M632">
        <v>3</v>
      </c>
      <c r="N632" t="s">
        <v>3</v>
      </c>
      <c r="O632">
        <v>2</v>
      </c>
      <c r="W632">
        <v>0</v>
      </c>
      <c r="X632">
        <v>1</v>
      </c>
      <c r="Y632">
        <v>0</v>
      </c>
    </row>
    <row r="633" spans="1:25" x14ac:dyDescent="0.2">
      <c r="A633">
        <v>50</v>
      </c>
      <c r="B633">
        <v>0</v>
      </c>
      <c r="C633">
        <v>0</v>
      </c>
      <c r="D633">
        <v>1</v>
      </c>
      <c r="E633">
        <v>215</v>
      </c>
      <c r="F633">
        <f>ROUND(Source!AT615,O633)</f>
        <v>0</v>
      </c>
      <c r="G633" t="s">
        <v>98</v>
      </c>
      <c r="H633" t="s">
        <v>99</v>
      </c>
      <c r="K633">
        <v>215</v>
      </c>
      <c r="L633">
        <v>17</v>
      </c>
      <c r="M633">
        <v>3</v>
      </c>
      <c r="N633" t="s">
        <v>3</v>
      </c>
      <c r="O633">
        <v>2</v>
      </c>
      <c r="W633">
        <v>0</v>
      </c>
      <c r="X633">
        <v>1</v>
      </c>
      <c r="Y633">
        <v>0</v>
      </c>
    </row>
    <row r="634" spans="1:25" x14ac:dyDescent="0.2">
      <c r="A634">
        <v>50</v>
      </c>
      <c r="B634">
        <v>0</v>
      </c>
      <c r="C634">
        <v>0</v>
      </c>
      <c r="D634">
        <v>1</v>
      </c>
      <c r="E634">
        <v>217</v>
      </c>
      <c r="F634">
        <f>ROUND(Source!AU615,O634)</f>
        <v>0</v>
      </c>
      <c r="G634" t="s">
        <v>100</v>
      </c>
      <c r="H634" t="s">
        <v>101</v>
      </c>
      <c r="K634">
        <v>217</v>
      </c>
      <c r="L634">
        <v>18</v>
      </c>
      <c r="M634">
        <v>3</v>
      </c>
      <c r="N634" t="s">
        <v>3</v>
      </c>
      <c r="O634">
        <v>2</v>
      </c>
      <c r="W634">
        <v>0</v>
      </c>
      <c r="X634">
        <v>1</v>
      </c>
      <c r="Y634">
        <v>0</v>
      </c>
    </row>
    <row r="635" spans="1:25" x14ac:dyDescent="0.2">
      <c r="A635">
        <v>50</v>
      </c>
      <c r="B635">
        <v>0</v>
      </c>
      <c r="C635">
        <v>0</v>
      </c>
      <c r="D635">
        <v>1</v>
      </c>
      <c r="E635">
        <v>230</v>
      </c>
      <c r="F635">
        <f>ROUND(Source!BA615,O635)</f>
        <v>0</v>
      </c>
      <c r="G635" t="s">
        <v>102</v>
      </c>
      <c r="H635" t="s">
        <v>103</v>
      </c>
      <c r="K635">
        <v>230</v>
      </c>
      <c r="L635">
        <v>19</v>
      </c>
      <c r="M635">
        <v>3</v>
      </c>
      <c r="N635" t="s">
        <v>3</v>
      </c>
      <c r="O635">
        <v>2</v>
      </c>
      <c r="W635">
        <v>0</v>
      </c>
      <c r="X635">
        <v>1</v>
      </c>
      <c r="Y635">
        <v>0</v>
      </c>
    </row>
    <row r="636" spans="1:25" x14ac:dyDescent="0.2">
      <c r="A636">
        <v>50</v>
      </c>
      <c r="B636">
        <v>0</v>
      </c>
      <c r="C636">
        <v>0</v>
      </c>
      <c r="D636">
        <v>1</v>
      </c>
      <c r="E636">
        <v>206</v>
      </c>
      <c r="F636">
        <f>ROUND(Source!T615,O636)</f>
        <v>0</v>
      </c>
      <c r="G636" t="s">
        <v>104</v>
      </c>
      <c r="H636" t="s">
        <v>105</v>
      </c>
      <c r="K636">
        <v>206</v>
      </c>
      <c r="L636">
        <v>20</v>
      </c>
      <c r="M636">
        <v>3</v>
      </c>
      <c r="N636" t="s">
        <v>3</v>
      </c>
      <c r="O636">
        <v>2</v>
      </c>
      <c r="W636">
        <v>0</v>
      </c>
      <c r="X636">
        <v>1</v>
      </c>
      <c r="Y636">
        <v>0</v>
      </c>
    </row>
    <row r="637" spans="1:25" x14ac:dyDescent="0.2">
      <c r="A637">
        <v>50</v>
      </c>
      <c r="B637">
        <v>0</v>
      </c>
      <c r="C637">
        <v>0</v>
      </c>
      <c r="D637">
        <v>1</v>
      </c>
      <c r="E637">
        <v>207</v>
      </c>
      <c r="F637">
        <f>Source!U615</f>
        <v>0</v>
      </c>
      <c r="G637" t="s">
        <v>106</v>
      </c>
      <c r="H637" t="s">
        <v>107</v>
      </c>
      <c r="K637">
        <v>207</v>
      </c>
      <c r="L637">
        <v>21</v>
      </c>
      <c r="M637">
        <v>3</v>
      </c>
      <c r="N637" t="s">
        <v>3</v>
      </c>
      <c r="O637">
        <v>-1</v>
      </c>
      <c r="W637">
        <v>0</v>
      </c>
      <c r="X637">
        <v>1</v>
      </c>
      <c r="Y637">
        <v>0</v>
      </c>
    </row>
    <row r="638" spans="1:25" x14ac:dyDescent="0.2">
      <c r="A638">
        <v>50</v>
      </c>
      <c r="B638">
        <v>0</v>
      </c>
      <c r="C638">
        <v>0</v>
      </c>
      <c r="D638">
        <v>1</v>
      </c>
      <c r="E638">
        <v>208</v>
      </c>
      <c r="F638">
        <f>Source!V615</f>
        <v>0</v>
      </c>
      <c r="G638" t="s">
        <v>108</v>
      </c>
      <c r="H638" t="s">
        <v>109</v>
      </c>
      <c r="K638">
        <v>208</v>
      </c>
      <c r="L638">
        <v>22</v>
      </c>
      <c r="M638">
        <v>3</v>
      </c>
      <c r="N638" t="s">
        <v>3</v>
      </c>
      <c r="O638">
        <v>-1</v>
      </c>
      <c r="W638">
        <v>0</v>
      </c>
      <c r="X638">
        <v>1</v>
      </c>
      <c r="Y638">
        <v>0</v>
      </c>
    </row>
    <row r="639" spans="1:25" x14ac:dyDescent="0.2">
      <c r="A639">
        <v>50</v>
      </c>
      <c r="B639">
        <v>0</v>
      </c>
      <c r="C639">
        <v>0</v>
      </c>
      <c r="D639">
        <v>1</v>
      </c>
      <c r="E639">
        <v>209</v>
      </c>
      <c r="F639">
        <f>ROUND(Source!W615,O639)</f>
        <v>0</v>
      </c>
      <c r="G639" t="s">
        <v>110</v>
      </c>
      <c r="H639" t="s">
        <v>111</v>
      </c>
      <c r="K639">
        <v>209</v>
      </c>
      <c r="L639">
        <v>23</v>
      </c>
      <c r="M639">
        <v>3</v>
      </c>
      <c r="N639" t="s">
        <v>3</v>
      </c>
      <c r="O639">
        <v>2</v>
      </c>
      <c r="W639">
        <v>0</v>
      </c>
      <c r="X639">
        <v>1</v>
      </c>
      <c r="Y639">
        <v>0</v>
      </c>
    </row>
    <row r="640" spans="1:25" x14ac:dyDescent="0.2">
      <c r="A640">
        <v>50</v>
      </c>
      <c r="B640">
        <v>0</v>
      </c>
      <c r="C640">
        <v>0</v>
      </c>
      <c r="D640">
        <v>1</v>
      </c>
      <c r="E640">
        <v>233</v>
      </c>
      <c r="F640">
        <f>ROUND(Source!BD615,O640)</f>
        <v>0</v>
      </c>
      <c r="G640" t="s">
        <v>112</v>
      </c>
      <c r="H640" t="s">
        <v>113</v>
      </c>
      <c r="K640">
        <v>233</v>
      </c>
      <c r="L640">
        <v>24</v>
      </c>
      <c r="M640">
        <v>3</v>
      </c>
      <c r="N640" t="s">
        <v>3</v>
      </c>
      <c r="O640">
        <v>2</v>
      </c>
      <c r="W640">
        <v>0</v>
      </c>
      <c r="X640">
        <v>1</v>
      </c>
      <c r="Y640">
        <v>0</v>
      </c>
    </row>
    <row r="641" spans="1:245" x14ac:dyDescent="0.2">
      <c r="A641">
        <v>50</v>
      </c>
      <c r="B641">
        <v>0</v>
      </c>
      <c r="C641">
        <v>0</v>
      </c>
      <c r="D641">
        <v>1</v>
      </c>
      <c r="E641">
        <v>210</v>
      </c>
      <c r="F641">
        <f>ROUND(Source!X615,O641)</f>
        <v>0</v>
      </c>
      <c r="G641" t="s">
        <v>114</v>
      </c>
      <c r="H641" t="s">
        <v>115</v>
      </c>
      <c r="K641">
        <v>210</v>
      </c>
      <c r="L641">
        <v>25</v>
      </c>
      <c r="M641">
        <v>3</v>
      </c>
      <c r="N641" t="s">
        <v>3</v>
      </c>
      <c r="O641">
        <v>2</v>
      </c>
      <c r="W641">
        <v>0</v>
      </c>
      <c r="X641">
        <v>1</v>
      </c>
      <c r="Y641">
        <v>0</v>
      </c>
    </row>
    <row r="642" spans="1:245" x14ac:dyDescent="0.2">
      <c r="A642">
        <v>50</v>
      </c>
      <c r="B642">
        <v>0</v>
      </c>
      <c r="C642">
        <v>0</v>
      </c>
      <c r="D642">
        <v>1</v>
      </c>
      <c r="E642">
        <v>211</v>
      </c>
      <c r="F642">
        <f>ROUND(Source!Y615,O642)</f>
        <v>0</v>
      </c>
      <c r="G642" t="s">
        <v>116</v>
      </c>
      <c r="H642" t="s">
        <v>117</v>
      </c>
      <c r="K642">
        <v>211</v>
      </c>
      <c r="L642">
        <v>26</v>
      </c>
      <c r="M642">
        <v>3</v>
      </c>
      <c r="N642" t="s">
        <v>3</v>
      </c>
      <c r="O642">
        <v>2</v>
      </c>
      <c r="W642">
        <v>0</v>
      </c>
      <c r="X642">
        <v>1</v>
      </c>
      <c r="Y642">
        <v>0</v>
      </c>
    </row>
    <row r="643" spans="1:245" x14ac:dyDescent="0.2">
      <c r="A643">
        <v>50</v>
      </c>
      <c r="B643">
        <v>0</v>
      </c>
      <c r="C643">
        <v>0</v>
      </c>
      <c r="D643">
        <v>1</v>
      </c>
      <c r="E643">
        <v>224</v>
      </c>
      <c r="F643">
        <f>ROUND(Source!AR615,O643)</f>
        <v>0</v>
      </c>
      <c r="G643" t="s">
        <v>118</v>
      </c>
      <c r="H643" t="s">
        <v>119</v>
      </c>
      <c r="K643">
        <v>224</v>
      </c>
      <c r="L643">
        <v>27</v>
      </c>
      <c r="M643">
        <v>3</v>
      </c>
      <c r="N643" t="s">
        <v>3</v>
      </c>
      <c r="O643">
        <v>2</v>
      </c>
      <c r="W643">
        <v>0</v>
      </c>
      <c r="X643">
        <v>1</v>
      </c>
      <c r="Y643">
        <v>0</v>
      </c>
    </row>
    <row r="645" spans="1:245" x14ac:dyDescent="0.2">
      <c r="A645">
        <v>4</v>
      </c>
      <c r="B645">
        <v>1</v>
      </c>
      <c r="D645">
        <f>ROW(A653)</f>
        <v>653</v>
      </c>
      <c r="F645" t="s">
        <v>13</v>
      </c>
      <c r="G645" t="s">
        <v>215</v>
      </c>
      <c r="H645" t="s">
        <v>3</v>
      </c>
      <c r="I645">
        <v>0</v>
      </c>
      <c r="K645">
        <v>0</v>
      </c>
      <c r="M645" t="s">
        <v>3</v>
      </c>
      <c r="S645">
        <v>0</v>
      </c>
      <c r="U645" t="s">
        <v>3</v>
      </c>
      <c r="V645">
        <v>0</v>
      </c>
      <c r="AB645" t="s">
        <v>3</v>
      </c>
      <c r="AC645" t="s">
        <v>3</v>
      </c>
      <c r="AD645" t="s">
        <v>3</v>
      </c>
      <c r="AE645" t="s">
        <v>3</v>
      </c>
      <c r="AF645" t="s">
        <v>3</v>
      </c>
      <c r="AG645" t="s">
        <v>3</v>
      </c>
      <c r="AP645" t="s">
        <v>3</v>
      </c>
      <c r="AQ645" t="s">
        <v>3</v>
      </c>
      <c r="AR645" t="s">
        <v>3</v>
      </c>
      <c r="AZ645" t="s">
        <v>3</v>
      </c>
      <c r="BB645" t="s">
        <v>3</v>
      </c>
      <c r="BC645" t="s">
        <v>3</v>
      </c>
      <c r="BD645" t="s">
        <v>3</v>
      </c>
      <c r="BE645" t="s">
        <v>3</v>
      </c>
      <c r="BF645" t="s">
        <v>3</v>
      </c>
      <c r="BG645" t="s">
        <v>3</v>
      </c>
      <c r="BH645" t="s">
        <v>3</v>
      </c>
      <c r="BI645" t="s">
        <v>3</v>
      </c>
      <c r="BJ645" t="s">
        <v>3</v>
      </c>
      <c r="BK645" t="s">
        <v>3</v>
      </c>
      <c r="BL645" t="s">
        <v>3</v>
      </c>
      <c r="BM645" t="s">
        <v>3</v>
      </c>
      <c r="BN645" t="s">
        <v>3</v>
      </c>
      <c r="BO645" t="s">
        <v>3</v>
      </c>
      <c r="BP645" t="s">
        <v>3</v>
      </c>
      <c r="BX645">
        <v>0</v>
      </c>
      <c r="CJ645">
        <v>0</v>
      </c>
    </row>
    <row r="647" spans="1:245" x14ac:dyDescent="0.2">
      <c r="A647">
        <v>52</v>
      </c>
      <c r="B647">
        <f t="shared" ref="B647:G647" si="336">B653</f>
        <v>1</v>
      </c>
      <c r="C647">
        <f t="shared" si="336"/>
        <v>4</v>
      </c>
      <c r="D647">
        <f t="shared" si="336"/>
        <v>645</v>
      </c>
      <c r="E647">
        <f t="shared" si="336"/>
        <v>0</v>
      </c>
      <c r="F647" t="str">
        <f t="shared" si="336"/>
        <v>Новый раздел</v>
      </c>
      <c r="G647" t="str">
        <f t="shared" si="336"/>
        <v>Помещение 125 Водомерный узел</v>
      </c>
      <c r="O647">
        <f t="shared" ref="O647:AT647" si="337">O653</f>
        <v>895.41</v>
      </c>
      <c r="P647">
        <f t="shared" si="337"/>
        <v>0</v>
      </c>
      <c r="Q647">
        <f t="shared" si="337"/>
        <v>0.98</v>
      </c>
      <c r="R647">
        <f t="shared" si="337"/>
        <v>0.02</v>
      </c>
      <c r="S647">
        <f t="shared" si="337"/>
        <v>894.43</v>
      </c>
      <c r="T647">
        <f t="shared" si="337"/>
        <v>0</v>
      </c>
      <c r="U647">
        <f t="shared" si="337"/>
        <v>1.4236</v>
      </c>
      <c r="V647">
        <f t="shared" si="337"/>
        <v>0</v>
      </c>
      <c r="W647">
        <f t="shared" si="337"/>
        <v>0</v>
      </c>
      <c r="X647">
        <f t="shared" si="337"/>
        <v>626.11</v>
      </c>
      <c r="Y647">
        <f t="shared" si="337"/>
        <v>89.45</v>
      </c>
      <c r="Z647">
        <f t="shared" si="337"/>
        <v>0</v>
      </c>
      <c r="AA647">
        <f t="shared" si="337"/>
        <v>0</v>
      </c>
      <c r="AB647">
        <f t="shared" si="337"/>
        <v>895.41</v>
      </c>
      <c r="AC647">
        <f t="shared" si="337"/>
        <v>0</v>
      </c>
      <c r="AD647">
        <f t="shared" si="337"/>
        <v>0.98</v>
      </c>
      <c r="AE647">
        <f t="shared" si="337"/>
        <v>0.02</v>
      </c>
      <c r="AF647">
        <f t="shared" si="337"/>
        <v>894.43</v>
      </c>
      <c r="AG647">
        <f t="shared" si="337"/>
        <v>0</v>
      </c>
      <c r="AH647">
        <f t="shared" si="337"/>
        <v>1.4236</v>
      </c>
      <c r="AI647">
        <f t="shared" si="337"/>
        <v>0</v>
      </c>
      <c r="AJ647">
        <f t="shared" si="337"/>
        <v>0</v>
      </c>
      <c r="AK647">
        <f t="shared" si="337"/>
        <v>626.11</v>
      </c>
      <c r="AL647">
        <f t="shared" si="337"/>
        <v>89.45</v>
      </c>
      <c r="AM647">
        <f t="shared" si="337"/>
        <v>0</v>
      </c>
      <c r="AN647">
        <f t="shared" si="337"/>
        <v>0</v>
      </c>
      <c r="AO647">
        <f t="shared" si="337"/>
        <v>0</v>
      </c>
      <c r="AP647">
        <f t="shared" si="337"/>
        <v>0</v>
      </c>
      <c r="AQ647">
        <f t="shared" si="337"/>
        <v>0</v>
      </c>
      <c r="AR647">
        <f t="shared" si="337"/>
        <v>1610.99</v>
      </c>
      <c r="AS647">
        <f t="shared" si="337"/>
        <v>0</v>
      </c>
      <c r="AT647">
        <f t="shared" si="337"/>
        <v>0</v>
      </c>
      <c r="AU647">
        <f t="shared" ref="AU647:BZ647" si="338">AU653</f>
        <v>1610.99</v>
      </c>
      <c r="AV647">
        <f t="shared" si="338"/>
        <v>0</v>
      </c>
      <c r="AW647">
        <f t="shared" si="338"/>
        <v>0</v>
      </c>
      <c r="AX647">
        <f t="shared" si="338"/>
        <v>0</v>
      </c>
      <c r="AY647">
        <f t="shared" si="338"/>
        <v>0</v>
      </c>
      <c r="AZ647">
        <f t="shared" si="338"/>
        <v>0</v>
      </c>
      <c r="BA647">
        <f t="shared" si="338"/>
        <v>0</v>
      </c>
      <c r="BB647">
        <f t="shared" si="338"/>
        <v>0</v>
      </c>
      <c r="BC647">
        <f t="shared" si="338"/>
        <v>0</v>
      </c>
      <c r="BD647">
        <f t="shared" si="338"/>
        <v>0</v>
      </c>
      <c r="BE647">
        <f t="shared" si="338"/>
        <v>0</v>
      </c>
      <c r="BF647">
        <f t="shared" si="338"/>
        <v>0</v>
      </c>
      <c r="BG647">
        <f t="shared" si="338"/>
        <v>0</v>
      </c>
      <c r="BH647">
        <f t="shared" si="338"/>
        <v>0</v>
      </c>
      <c r="BI647">
        <f t="shared" si="338"/>
        <v>0</v>
      </c>
      <c r="BJ647">
        <f t="shared" si="338"/>
        <v>0</v>
      </c>
      <c r="BK647">
        <f t="shared" si="338"/>
        <v>0</v>
      </c>
      <c r="BL647">
        <f t="shared" si="338"/>
        <v>0</v>
      </c>
      <c r="BM647">
        <f t="shared" si="338"/>
        <v>0</v>
      </c>
      <c r="BN647">
        <f t="shared" si="338"/>
        <v>0</v>
      </c>
      <c r="BO647">
        <f t="shared" si="338"/>
        <v>0</v>
      </c>
      <c r="BP647">
        <f t="shared" si="338"/>
        <v>0</v>
      </c>
      <c r="BQ647">
        <f t="shared" si="338"/>
        <v>0</v>
      </c>
      <c r="BR647">
        <f t="shared" si="338"/>
        <v>0</v>
      </c>
      <c r="BS647">
        <f t="shared" si="338"/>
        <v>0</v>
      </c>
      <c r="BT647">
        <f t="shared" si="338"/>
        <v>0</v>
      </c>
      <c r="BU647">
        <f t="shared" si="338"/>
        <v>0</v>
      </c>
      <c r="BV647">
        <f t="shared" si="338"/>
        <v>0</v>
      </c>
      <c r="BW647">
        <f t="shared" si="338"/>
        <v>0</v>
      </c>
      <c r="BX647">
        <f t="shared" si="338"/>
        <v>0</v>
      </c>
      <c r="BY647">
        <f t="shared" si="338"/>
        <v>0</v>
      </c>
      <c r="BZ647">
        <f t="shared" si="338"/>
        <v>0</v>
      </c>
      <c r="CA647">
        <f t="shared" ref="CA647:DF647" si="339">CA653</f>
        <v>1610.99</v>
      </c>
      <c r="CB647">
        <f t="shared" si="339"/>
        <v>0</v>
      </c>
      <c r="CC647">
        <f t="shared" si="339"/>
        <v>0</v>
      </c>
      <c r="CD647">
        <f t="shared" si="339"/>
        <v>1610.99</v>
      </c>
      <c r="CE647">
        <f t="shared" si="339"/>
        <v>0</v>
      </c>
      <c r="CF647">
        <f t="shared" si="339"/>
        <v>0</v>
      </c>
      <c r="CG647">
        <f t="shared" si="339"/>
        <v>0</v>
      </c>
      <c r="CH647">
        <f t="shared" si="339"/>
        <v>0</v>
      </c>
      <c r="CI647">
        <f t="shared" si="339"/>
        <v>0</v>
      </c>
      <c r="CJ647">
        <f t="shared" si="339"/>
        <v>0</v>
      </c>
      <c r="CK647">
        <f t="shared" si="339"/>
        <v>0</v>
      </c>
      <c r="CL647">
        <f t="shared" si="339"/>
        <v>0</v>
      </c>
      <c r="CM647">
        <f t="shared" si="339"/>
        <v>0</v>
      </c>
      <c r="CN647">
        <f t="shared" si="339"/>
        <v>0</v>
      </c>
      <c r="CO647">
        <f t="shared" si="339"/>
        <v>0</v>
      </c>
      <c r="CP647">
        <f t="shared" si="339"/>
        <v>0</v>
      </c>
      <c r="CQ647">
        <f t="shared" si="339"/>
        <v>0</v>
      </c>
      <c r="CR647">
        <f t="shared" si="339"/>
        <v>0</v>
      </c>
      <c r="CS647">
        <f t="shared" si="339"/>
        <v>0</v>
      </c>
      <c r="CT647">
        <f t="shared" si="339"/>
        <v>0</v>
      </c>
      <c r="CU647">
        <f t="shared" si="339"/>
        <v>0</v>
      </c>
      <c r="CV647">
        <f t="shared" si="339"/>
        <v>0</v>
      </c>
      <c r="CW647">
        <f t="shared" si="339"/>
        <v>0</v>
      </c>
      <c r="CX647">
        <f t="shared" si="339"/>
        <v>0</v>
      </c>
      <c r="CY647">
        <f t="shared" si="339"/>
        <v>0</v>
      </c>
      <c r="CZ647">
        <f t="shared" si="339"/>
        <v>0</v>
      </c>
      <c r="DA647">
        <f t="shared" si="339"/>
        <v>0</v>
      </c>
      <c r="DB647">
        <f t="shared" si="339"/>
        <v>0</v>
      </c>
      <c r="DC647">
        <f t="shared" si="339"/>
        <v>0</v>
      </c>
      <c r="DD647">
        <f t="shared" si="339"/>
        <v>0</v>
      </c>
      <c r="DE647">
        <f t="shared" si="339"/>
        <v>0</v>
      </c>
      <c r="DF647">
        <f t="shared" si="339"/>
        <v>0</v>
      </c>
      <c r="DG647">
        <f t="shared" ref="DG647:EL647" si="340">DG653</f>
        <v>0</v>
      </c>
      <c r="DH647">
        <f t="shared" si="340"/>
        <v>0</v>
      </c>
      <c r="DI647">
        <f t="shared" si="340"/>
        <v>0</v>
      </c>
      <c r="DJ647">
        <f t="shared" si="340"/>
        <v>0</v>
      </c>
      <c r="DK647">
        <f t="shared" si="340"/>
        <v>0</v>
      </c>
      <c r="DL647">
        <f t="shared" si="340"/>
        <v>0</v>
      </c>
      <c r="DM647">
        <f t="shared" si="340"/>
        <v>0</v>
      </c>
      <c r="DN647">
        <f t="shared" si="340"/>
        <v>0</v>
      </c>
      <c r="DO647">
        <f t="shared" si="340"/>
        <v>0</v>
      </c>
      <c r="DP647">
        <f t="shared" si="340"/>
        <v>0</v>
      </c>
      <c r="DQ647">
        <f t="shared" si="340"/>
        <v>0</v>
      </c>
      <c r="DR647">
        <f t="shared" si="340"/>
        <v>0</v>
      </c>
      <c r="DS647">
        <f t="shared" si="340"/>
        <v>0</v>
      </c>
      <c r="DT647">
        <f t="shared" si="340"/>
        <v>0</v>
      </c>
      <c r="DU647">
        <f t="shared" si="340"/>
        <v>0</v>
      </c>
      <c r="DV647">
        <f t="shared" si="340"/>
        <v>0</v>
      </c>
      <c r="DW647">
        <f t="shared" si="340"/>
        <v>0</v>
      </c>
      <c r="DX647">
        <f t="shared" si="340"/>
        <v>0</v>
      </c>
      <c r="DY647">
        <f t="shared" si="340"/>
        <v>0</v>
      </c>
      <c r="DZ647">
        <f t="shared" si="340"/>
        <v>0</v>
      </c>
      <c r="EA647">
        <f t="shared" si="340"/>
        <v>0</v>
      </c>
      <c r="EB647">
        <f t="shared" si="340"/>
        <v>0</v>
      </c>
      <c r="EC647">
        <f t="shared" si="340"/>
        <v>0</v>
      </c>
      <c r="ED647">
        <f t="shared" si="340"/>
        <v>0</v>
      </c>
      <c r="EE647">
        <f t="shared" si="340"/>
        <v>0</v>
      </c>
      <c r="EF647">
        <f t="shared" si="340"/>
        <v>0</v>
      </c>
      <c r="EG647">
        <f t="shared" si="340"/>
        <v>0</v>
      </c>
      <c r="EH647">
        <f t="shared" si="340"/>
        <v>0</v>
      </c>
      <c r="EI647">
        <f t="shared" si="340"/>
        <v>0</v>
      </c>
      <c r="EJ647">
        <f t="shared" si="340"/>
        <v>0</v>
      </c>
      <c r="EK647">
        <f t="shared" si="340"/>
        <v>0</v>
      </c>
      <c r="EL647">
        <f t="shared" si="340"/>
        <v>0</v>
      </c>
      <c r="EM647">
        <f t="shared" ref="EM647:FR647" si="341">EM653</f>
        <v>0</v>
      </c>
      <c r="EN647">
        <f t="shared" si="341"/>
        <v>0</v>
      </c>
      <c r="EO647">
        <f t="shared" si="341"/>
        <v>0</v>
      </c>
      <c r="EP647">
        <f t="shared" si="341"/>
        <v>0</v>
      </c>
      <c r="EQ647">
        <f t="shared" si="341"/>
        <v>0</v>
      </c>
      <c r="ER647">
        <f t="shared" si="341"/>
        <v>0</v>
      </c>
      <c r="ES647">
        <f t="shared" si="341"/>
        <v>0</v>
      </c>
      <c r="ET647">
        <f t="shared" si="341"/>
        <v>0</v>
      </c>
      <c r="EU647">
        <f t="shared" si="341"/>
        <v>0</v>
      </c>
      <c r="EV647">
        <f t="shared" si="341"/>
        <v>0</v>
      </c>
      <c r="EW647">
        <f t="shared" si="341"/>
        <v>0</v>
      </c>
      <c r="EX647">
        <f t="shared" si="341"/>
        <v>0</v>
      </c>
      <c r="EY647">
        <f t="shared" si="341"/>
        <v>0</v>
      </c>
      <c r="EZ647">
        <f t="shared" si="341"/>
        <v>0</v>
      </c>
      <c r="FA647">
        <f t="shared" si="341"/>
        <v>0</v>
      </c>
      <c r="FB647">
        <f t="shared" si="341"/>
        <v>0</v>
      </c>
      <c r="FC647">
        <f t="shared" si="341"/>
        <v>0</v>
      </c>
      <c r="FD647">
        <f t="shared" si="341"/>
        <v>0</v>
      </c>
      <c r="FE647">
        <f t="shared" si="341"/>
        <v>0</v>
      </c>
      <c r="FF647">
        <f t="shared" si="341"/>
        <v>0</v>
      </c>
      <c r="FG647">
        <f t="shared" si="341"/>
        <v>0</v>
      </c>
      <c r="FH647">
        <f t="shared" si="341"/>
        <v>0</v>
      </c>
      <c r="FI647">
        <f t="shared" si="341"/>
        <v>0</v>
      </c>
      <c r="FJ647">
        <f t="shared" si="341"/>
        <v>0</v>
      </c>
      <c r="FK647">
        <f t="shared" si="341"/>
        <v>0</v>
      </c>
      <c r="FL647">
        <f t="shared" si="341"/>
        <v>0</v>
      </c>
      <c r="FM647">
        <f t="shared" si="341"/>
        <v>0</v>
      </c>
      <c r="FN647">
        <f t="shared" si="341"/>
        <v>0</v>
      </c>
      <c r="FO647">
        <f t="shared" si="341"/>
        <v>0</v>
      </c>
      <c r="FP647">
        <f t="shared" si="341"/>
        <v>0</v>
      </c>
      <c r="FQ647">
        <f t="shared" si="341"/>
        <v>0</v>
      </c>
      <c r="FR647">
        <f t="shared" si="341"/>
        <v>0</v>
      </c>
      <c r="FS647">
        <f t="shared" ref="FS647:GX647" si="342">FS653</f>
        <v>0</v>
      </c>
      <c r="FT647">
        <f t="shared" si="342"/>
        <v>0</v>
      </c>
      <c r="FU647">
        <f t="shared" si="342"/>
        <v>0</v>
      </c>
      <c r="FV647">
        <f t="shared" si="342"/>
        <v>0</v>
      </c>
      <c r="FW647">
        <f t="shared" si="342"/>
        <v>0</v>
      </c>
      <c r="FX647">
        <f t="shared" si="342"/>
        <v>0</v>
      </c>
      <c r="FY647">
        <f t="shared" si="342"/>
        <v>0</v>
      </c>
      <c r="FZ647">
        <f t="shared" si="342"/>
        <v>0</v>
      </c>
      <c r="GA647">
        <f t="shared" si="342"/>
        <v>0</v>
      </c>
      <c r="GB647">
        <f t="shared" si="342"/>
        <v>0</v>
      </c>
      <c r="GC647">
        <f t="shared" si="342"/>
        <v>0</v>
      </c>
      <c r="GD647">
        <f t="shared" si="342"/>
        <v>0</v>
      </c>
      <c r="GE647">
        <f t="shared" si="342"/>
        <v>0</v>
      </c>
      <c r="GF647">
        <f t="shared" si="342"/>
        <v>0</v>
      </c>
      <c r="GG647">
        <f t="shared" si="342"/>
        <v>0</v>
      </c>
      <c r="GH647">
        <f t="shared" si="342"/>
        <v>0</v>
      </c>
      <c r="GI647">
        <f t="shared" si="342"/>
        <v>0</v>
      </c>
      <c r="GJ647">
        <f t="shared" si="342"/>
        <v>0</v>
      </c>
      <c r="GK647">
        <f t="shared" si="342"/>
        <v>0</v>
      </c>
      <c r="GL647">
        <f t="shared" si="342"/>
        <v>0</v>
      </c>
      <c r="GM647">
        <f t="shared" si="342"/>
        <v>0</v>
      </c>
      <c r="GN647">
        <f t="shared" si="342"/>
        <v>0</v>
      </c>
      <c r="GO647">
        <f t="shared" si="342"/>
        <v>0</v>
      </c>
      <c r="GP647">
        <f t="shared" si="342"/>
        <v>0</v>
      </c>
      <c r="GQ647">
        <f t="shared" si="342"/>
        <v>0</v>
      </c>
      <c r="GR647">
        <f t="shared" si="342"/>
        <v>0</v>
      </c>
      <c r="GS647">
        <f t="shared" si="342"/>
        <v>0</v>
      </c>
      <c r="GT647">
        <f t="shared" si="342"/>
        <v>0</v>
      </c>
      <c r="GU647">
        <f t="shared" si="342"/>
        <v>0</v>
      </c>
      <c r="GV647">
        <f t="shared" si="342"/>
        <v>0</v>
      </c>
      <c r="GW647">
        <f t="shared" si="342"/>
        <v>0</v>
      </c>
      <c r="GX647">
        <f t="shared" si="342"/>
        <v>0</v>
      </c>
    </row>
    <row r="649" spans="1:245" x14ac:dyDescent="0.2">
      <c r="A649">
        <v>17</v>
      </c>
      <c r="B649">
        <v>1</v>
      </c>
      <c r="C649">
        <f>ROW(SmtRes!A182)</f>
        <v>182</v>
      </c>
      <c r="D649">
        <f>ROW(EtalonRes!A182)</f>
        <v>182</v>
      </c>
      <c r="E649" t="s">
        <v>216</v>
      </c>
      <c r="F649" t="s">
        <v>16</v>
      </c>
      <c r="G649" t="s">
        <v>17</v>
      </c>
      <c r="H649" t="s">
        <v>18</v>
      </c>
      <c r="I649">
        <f>ROUND(3/100,9)</f>
        <v>0.03</v>
      </c>
      <c r="J649">
        <v>0</v>
      </c>
      <c r="K649">
        <f>ROUND(3/100,9)</f>
        <v>0.03</v>
      </c>
      <c r="O649">
        <f>ROUND(CP649,2)</f>
        <v>81.31</v>
      </c>
      <c r="P649">
        <f>ROUND(CQ649*I649,2)</f>
        <v>0</v>
      </c>
      <c r="Q649">
        <f>ROUND(CR649*I649,2)</f>
        <v>0</v>
      </c>
      <c r="R649">
        <f>ROUND(CS649*I649,2)</f>
        <v>0</v>
      </c>
      <c r="S649">
        <f>ROUND(CT649*I649,2)</f>
        <v>81.31</v>
      </c>
      <c r="T649">
        <f>ROUND(CU649*I649,2)</f>
        <v>0</v>
      </c>
      <c r="U649">
        <f>CV649*I649</f>
        <v>0.17519999999999999</v>
      </c>
      <c r="V649">
        <f>CW649*I649</f>
        <v>0</v>
      </c>
      <c r="W649">
        <f>ROUND(CX649*I649,2)</f>
        <v>0</v>
      </c>
      <c r="X649">
        <f t="shared" ref="X649:Y651" si="343">ROUND(CY649,2)</f>
        <v>56.92</v>
      </c>
      <c r="Y649">
        <f t="shared" si="343"/>
        <v>8.1300000000000008</v>
      </c>
      <c r="AA649">
        <v>35364244</v>
      </c>
      <c r="AB649">
        <f>ROUND((AC649+AD649+AF649),6)</f>
        <v>2710.46</v>
      </c>
      <c r="AC649">
        <f>ROUND((ES649),6)</f>
        <v>0</v>
      </c>
      <c r="AD649">
        <f>ROUND((((ET649)-(EU649))+AE649),6)</f>
        <v>0</v>
      </c>
      <c r="AE649">
        <f t="shared" ref="AE649:AF651" si="344">ROUND((EU649),6)</f>
        <v>0</v>
      </c>
      <c r="AF649">
        <f t="shared" si="344"/>
        <v>2710.46</v>
      </c>
      <c r="AG649">
        <f>ROUND((AP649),6)</f>
        <v>0</v>
      </c>
      <c r="AH649">
        <f t="shared" ref="AH649:AI651" si="345">(EW649)</f>
        <v>5.84</v>
      </c>
      <c r="AI649">
        <f t="shared" si="345"/>
        <v>0</v>
      </c>
      <c r="AJ649">
        <f>(AS649)</f>
        <v>0</v>
      </c>
      <c r="AK649">
        <v>2710.46</v>
      </c>
      <c r="AL649">
        <v>0</v>
      </c>
      <c r="AM649">
        <v>0</v>
      </c>
      <c r="AN649">
        <v>0</v>
      </c>
      <c r="AO649">
        <v>2710.46</v>
      </c>
      <c r="AP649">
        <v>0</v>
      </c>
      <c r="AQ649">
        <v>5.84</v>
      </c>
      <c r="AR649">
        <v>0</v>
      </c>
      <c r="AS649">
        <v>0</v>
      </c>
      <c r="AT649">
        <v>70</v>
      </c>
      <c r="AU649">
        <v>10</v>
      </c>
      <c r="AV649">
        <v>1</v>
      </c>
      <c r="AW649">
        <v>1</v>
      </c>
      <c r="AZ649">
        <v>1</v>
      </c>
      <c r="BA649">
        <v>1</v>
      </c>
      <c r="BB649">
        <v>1</v>
      </c>
      <c r="BC649">
        <v>1</v>
      </c>
      <c r="BD649" t="s">
        <v>3</v>
      </c>
      <c r="BE649" t="s">
        <v>3</v>
      </c>
      <c r="BF649" t="s">
        <v>3</v>
      </c>
      <c r="BG649" t="s">
        <v>3</v>
      </c>
      <c r="BH649">
        <v>0</v>
      </c>
      <c r="BI649">
        <v>4</v>
      </c>
      <c r="BJ649" t="s">
        <v>19</v>
      </c>
      <c r="BM649">
        <v>0</v>
      </c>
      <c r="BN649">
        <v>0</v>
      </c>
      <c r="BO649" t="s">
        <v>3</v>
      </c>
      <c r="BP649">
        <v>0</v>
      </c>
      <c r="BQ649">
        <v>1</v>
      </c>
      <c r="BR649">
        <v>0</v>
      </c>
      <c r="BS649">
        <v>1</v>
      </c>
      <c r="BT649">
        <v>1</v>
      </c>
      <c r="BU649">
        <v>1</v>
      </c>
      <c r="BV649">
        <v>1</v>
      </c>
      <c r="BW649">
        <v>1</v>
      </c>
      <c r="BX649">
        <v>1</v>
      </c>
      <c r="BY649" t="s">
        <v>3</v>
      </c>
      <c r="BZ649">
        <v>70</v>
      </c>
      <c r="CA649">
        <v>10</v>
      </c>
      <c r="CB649" t="s">
        <v>3</v>
      </c>
      <c r="CE649">
        <v>0</v>
      </c>
      <c r="CF649">
        <v>0</v>
      </c>
      <c r="CG649">
        <v>0</v>
      </c>
      <c r="CM649">
        <v>0</v>
      </c>
      <c r="CN649" t="s">
        <v>3</v>
      </c>
      <c r="CO649">
        <v>0</v>
      </c>
      <c r="CP649">
        <f>(P649+Q649+S649)</f>
        <v>81.31</v>
      </c>
      <c r="CQ649">
        <f>(AC649*BC649*AW649)</f>
        <v>0</v>
      </c>
      <c r="CR649">
        <f>((((ET649)*BB649-(EU649)*BS649)+AE649*BS649)*AV649)</f>
        <v>0</v>
      </c>
      <c r="CS649">
        <f>(AE649*BS649*AV649)</f>
        <v>0</v>
      </c>
      <c r="CT649">
        <f>(AF649*BA649*AV649)</f>
        <v>2710.46</v>
      </c>
      <c r="CU649">
        <f>AG649</f>
        <v>0</v>
      </c>
      <c r="CV649">
        <f>(AH649*AV649)</f>
        <v>5.84</v>
      </c>
      <c r="CW649">
        <f t="shared" ref="CW649:CX651" si="346">AI649</f>
        <v>0</v>
      </c>
      <c r="CX649">
        <f t="shared" si="346"/>
        <v>0</v>
      </c>
      <c r="CY649">
        <f>((S649*BZ649)/100)</f>
        <v>56.917000000000002</v>
      </c>
      <c r="CZ649">
        <f>((S649*CA649)/100)</f>
        <v>8.1310000000000002</v>
      </c>
      <c r="DC649" t="s">
        <v>3</v>
      </c>
      <c r="DD649" t="s">
        <v>3</v>
      </c>
      <c r="DE649" t="s">
        <v>3</v>
      </c>
      <c r="DF649" t="s">
        <v>3</v>
      </c>
      <c r="DG649" t="s">
        <v>3</v>
      </c>
      <c r="DH649" t="s">
        <v>3</v>
      </c>
      <c r="DI649" t="s">
        <v>3</v>
      </c>
      <c r="DJ649" t="s">
        <v>3</v>
      </c>
      <c r="DK649" t="s">
        <v>3</v>
      </c>
      <c r="DL649" t="s">
        <v>3</v>
      </c>
      <c r="DM649" t="s">
        <v>3</v>
      </c>
      <c r="DN649">
        <v>0</v>
      </c>
      <c r="DO649">
        <v>0</v>
      </c>
      <c r="DP649">
        <v>1</v>
      </c>
      <c r="DQ649">
        <v>1</v>
      </c>
      <c r="DU649">
        <v>1010</v>
      </c>
      <c r="DV649" t="s">
        <v>18</v>
      </c>
      <c r="DW649" t="s">
        <v>18</v>
      </c>
      <c r="DX649">
        <v>100</v>
      </c>
      <c r="DZ649" t="s">
        <v>3</v>
      </c>
      <c r="EA649" t="s">
        <v>3</v>
      </c>
      <c r="EB649" t="s">
        <v>3</v>
      </c>
      <c r="EC649" t="s">
        <v>3</v>
      </c>
      <c r="EE649">
        <v>35096056</v>
      </c>
      <c r="EF649">
        <v>1</v>
      </c>
      <c r="EG649" t="s">
        <v>20</v>
      </c>
      <c r="EH649">
        <v>0</v>
      </c>
      <c r="EI649" t="s">
        <v>3</v>
      </c>
      <c r="EJ649">
        <v>4</v>
      </c>
      <c r="EK649">
        <v>0</v>
      </c>
      <c r="EL649" t="s">
        <v>21</v>
      </c>
      <c r="EM649" t="s">
        <v>22</v>
      </c>
      <c r="EO649" t="s">
        <v>3</v>
      </c>
      <c r="EQ649">
        <v>0</v>
      </c>
      <c r="ER649">
        <v>2710.46</v>
      </c>
      <c r="ES649">
        <v>0</v>
      </c>
      <c r="ET649">
        <v>0</v>
      </c>
      <c r="EU649">
        <v>0</v>
      </c>
      <c r="EV649">
        <v>2710.46</v>
      </c>
      <c r="EW649">
        <v>5.84</v>
      </c>
      <c r="EX649">
        <v>0</v>
      </c>
      <c r="EY649">
        <v>0</v>
      </c>
      <c r="FQ649">
        <v>0</v>
      </c>
      <c r="FR649">
        <v>0</v>
      </c>
      <c r="FS649">
        <v>0</v>
      </c>
      <c r="FX649">
        <v>70</v>
      </c>
      <c r="FY649">
        <v>10</v>
      </c>
      <c r="GA649" t="s">
        <v>3</v>
      </c>
      <c r="GD649">
        <v>0</v>
      </c>
      <c r="GF649">
        <v>-931379651</v>
      </c>
      <c r="GG649">
        <v>2</v>
      </c>
      <c r="GH649">
        <v>1</v>
      </c>
      <c r="GI649">
        <v>-2</v>
      </c>
      <c r="GJ649">
        <v>0</v>
      </c>
      <c r="GK649">
        <f>ROUND(R649*(R12)/100,2)</f>
        <v>0</v>
      </c>
      <c r="GL649">
        <f>ROUND(IF(AND(BH649=3,BI649=3,FS649&lt;&gt;0),P649,0),2)</f>
        <v>0</v>
      </c>
      <c r="GM649">
        <f>ROUND(O649+X649+Y649+GK649,2)+GX649</f>
        <v>146.36000000000001</v>
      </c>
      <c r="GN649">
        <f>IF(OR(BI649=0,BI649=1),GM649-GX649,0)</f>
        <v>0</v>
      </c>
      <c r="GO649">
        <f>IF(BI649=2,GM649-GX649,0)</f>
        <v>0</v>
      </c>
      <c r="GP649">
        <f>IF(BI649=4,GM649-GX649,0)</f>
        <v>146.36000000000001</v>
      </c>
      <c r="GR649">
        <v>0</v>
      </c>
      <c r="GS649">
        <v>3</v>
      </c>
      <c r="GT649">
        <v>0</v>
      </c>
      <c r="GU649" t="s">
        <v>3</v>
      </c>
      <c r="GV649">
        <f>ROUND((GT649),6)</f>
        <v>0</v>
      </c>
      <c r="GW649">
        <v>1</v>
      </c>
      <c r="GX649">
        <f>ROUND(HC649*I649,2)</f>
        <v>0</v>
      </c>
      <c r="HA649">
        <v>0</v>
      </c>
      <c r="HB649">
        <v>0</v>
      </c>
      <c r="HC649">
        <f>GV649*GW649</f>
        <v>0</v>
      </c>
      <c r="HE649" t="s">
        <v>3</v>
      </c>
      <c r="HF649" t="s">
        <v>3</v>
      </c>
      <c r="HM649" t="s">
        <v>3</v>
      </c>
      <c r="HN649" t="s">
        <v>3</v>
      </c>
      <c r="HO649" t="s">
        <v>3</v>
      </c>
      <c r="HP649" t="s">
        <v>3</v>
      </c>
      <c r="HQ649" t="s">
        <v>3</v>
      </c>
      <c r="HS649">
        <v>0</v>
      </c>
      <c r="IK649">
        <v>0</v>
      </c>
    </row>
    <row r="650" spans="1:245" x14ac:dyDescent="0.2">
      <c r="A650">
        <v>17</v>
      </c>
      <c r="B650">
        <v>1</v>
      </c>
      <c r="C650">
        <f>ROW(SmtRes!A184)</f>
        <v>184</v>
      </c>
      <c r="D650">
        <f>ROW(EtalonRes!A184)</f>
        <v>184</v>
      </c>
      <c r="E650" t="s">
        <v>217</v>
      </c>
      <c r="F650" t="s">
        <v>38</v>
      </c>
      <c r="G650" t="s">
        <v>39</v>
      </c>
      <c r="H650" t="s">
        <v>18</v>
      </c>
      <c r="I650">
        <f>ROUND(2/100,9)</f>
        <v>0.02</v>
      </c>
      <c r="J650">
        <v>0</v>
      </c>
      <c r="K650">
        <f>ROUND(2/100,9)</f>
        <v>0.02</v>
      </c>
      <c r="O650">
        <f>ROUND(CP650,2)</f>
        <v>558.32000000000005</v>
      </c>
      <c r="P650">
        <f>ROUND(CQ650*I650,2)</f>
        <v>0</v>
      </c>
      <c r="Q650">
        <f>ROUND(CR650*I650,2)</f>
        <v>0.65</v>
      </c>
      <c r="R650">
        <f>ROUND(CS650*I650,2)</f>
        <v>0.01</v>
      </c>
      <c r="S650">
        <f>ROUND(CT650*I650,2)</f>
        <v>557.66999999999996</v>
      </c>
      <c r="T650">
        <f>ROUND(CU650*I650,2)</f>
        <v>0</v>
      </c>
      <c r="U650">
        <f>CV650*I650</f>
        <v>0.85620000000000007</v>
      </c>
      <c r="V650">
        <f>CW650*I650</f>
        <v>0</v>
      </c>
      <c r="W650">
        <f>ROUND(CX650*I650,2)</f>
        <v>0</v>
      </c>
      <c r="X650">
        <f t="shared" si="343"/>
        <v>390.37</v>
      </c>
      <c r="Y650">
        <f t="shared" si="343"/>
        <v>55.77</v>
      </c>
      <c r="AA650">
        <v>35364244</v>
      </c>
      <c r="AB650">
        <f>ROUND((AC650+AD650+AF650),6)</f>
        <v>27916.01</v>
      </c>
      <c r="AC650">
        <f>ROUND((ES650),6)</f>
        <v>0</v>
      </c>
      <c r="AD650">
        <f>ROUND((((ET650)-(EU650))+AE650),6)</f>
        <v>32.57</v>
      </c>
      <c r="AE650">
        <f t="shared" si="344"/>
        <v>0.69</v>
      </c>
      <c r="AF650">
        <f t="shared" si="344"/>
        <v>27883.439999999999</v>
      </c>
      <c r="AG650">
        <f>ROUND((AP650),6)</f>
        <v>0</v>
      </c>
      <c r="AH650">
        <f t="shared" si="345"/>
        <v>42.81</v>
      </c>
      <c r="AI650">
        <f t="shared" si="345"/>
        <v>0</v>
      </c>
      <c r="AJ650">
        <f>(AS650)</f>
        <v>0</v>
      </c>
      <c r="AK650">
        <v>27916.01</v>
      </c>
      <c r="AL650">
        <v>0</v>
      </c>
      <c r="AM650">
        <v>32.57</v>
      </c>
      <c r="AN650">
        <v>0.69</v>
      </c>
      <c r="AO650">
        <v>27883.439999999999</v>
      </c>
      <c r="AP650">
        <v>0</v>
      </c>
      <c r="AQ650">
        <v>42.81</v>
      </c>
      <c r="AR650">
        <v>0</v>
      </c>
      <c r="AS650">
        <v>0</v>
      </c>
      <c r="AT650">
        <v>70</v>
      </c>
      <c r="AU650">
        <v>10</v>
      </c>
      <c r="AV650">
        <v>1</v>
      </c>
      <c r="AW650">
        <v>1</v>
      </c>
      <c r="AZ650">
        <v>1</v>
      </c>
      <c r="BA650">
        <v>1</v>
      </c>
      <c r="BB650">
        <v>1</v>
      </c>
      <c r="BC650">
        <v>1</v>
      </c>
      <c r="BD650" t="s">
        <v>3</v>
      </c>
      <c r="BE650" t="s">
        <v>3</v>
      </c>
      <c r="BF650" t="s">
        <v>3</v>
      </c>
      <c r="BG650" t="s">
        <v>3</v>
      </c>
      <c r="BH650">
        <v>0</v>
      </c>
      <c r="BI650">
        <v>4</v>
      </c>
      <c r="BJ650" t="s">
        <v>40</v>
      </c>
      <c r="BM650">
        <v>0</v>
      </c>
      <c r="BN650">
        <v>0</v>
      </c>
      <c r="BO650" t="s">
        <v>3</v>
      </c>
      <c r="BP650">
        <v>0</v>
      </c>
      <c r="BQ650">
        <v>1</v>
      </c>
      <c r="BR650">
        <v>0</v>
      </c>
      <c r="BS650">
        <v>1</v>
      </c>
      <c r="BT650">
        <v>1</v>
      </c>
      <c r="BU650">
        <v>1</v>
      </c>
      <c r="BV650">
        <v>1</v>
      </c>
      <c r="BW650">
        <v>1</v>
      </c>
      <c r="BX650">
        <v>1</v>
      </c>
      <c r="BY650" t="s">
        <v>3</v>
      </c>
      <c r="BZ650">
        <v>70</v>
      </c>
      <c r="CA650">
        <v>10</v>
      </c>
      <c r="CB650" t="s">
        <v>3</v>
      </c>
      <c r="CE650">
        <v>0</v>
      </c>
      <c r="CF650">
        <v>0</v>
      </c>
      <c r="CG650">
        <v>0</v>
      </c>
      <c r="CM650">
        <v>0</v>
      </c>
      <c r="CN650" t="s">
        <v>3</v>
      </c>
      <c r="CO650">
        <v>0</v>
      </c>
      <c r="CP650">
        <f>(P650+Q650+S650)</f>
        <v>558.31999999999994</v>
      </c>
      <c r="CQ650">
        <f>(AC650*BC650*AW650)</f>
        <v>0</v>
      </c>
      <c r="CR650">
        <f>((((ET650)*BB650-(EU650)*BS650)+AE650*BS650)*AV650)</f>
        <v>32.57</v>
      </c>
      <c r="CS650">
        <f>(AE650*BS650*AV650)</f>
        <v>0.69</v>
      </c>
      <c r="CT650">
        <f>(AF650*BA650*AV650)</f>
        <v>27883.439999999999</v>
      </c>
      <c r="CU650">
        <f>AG650</f>
        <v>0</v>
      </c>
      <c r="CV650">
        <f>(AH650*AV650)</f>
        <v>42.81</v>
      </c>
      <c r="CW650">
        <f t="shared" si="346"/>
        <v>0</v>
      </c>
      <c r="CX650">
        <f t="shared" si="346"/>
        <v>0</v>
      </c>
      <c r="CY650">
        <f>((S650*BZ650)/100)</f>
        <v>390.36899999999991</v>
      </c>
      <c r="CZ650">
        <f>((S650*CA650)/100)</f>
        <v>55.766999999999996</v>
      </c>
      <c r="DC650" t="s">
        <v>3</v>
      </c>
      <c r="DD650" t="s">
        <v>3</v>
      </c>
      <c r="DE650" t="s">
        <v>3</v>
      </c>
      <c r="DF650" t="s">
        <v>3</v>
      </c>
      <c r="DG650" t="s">
        <v>3</v>
      </c>
      <c r="DH650" t="s">
        <v>3</v>
      </c>
      <c r="DI650" t="s">
        <v>3</v>
      </c>
      <c r="DJ650" t="s">
        <v>3</v>
      </c>
      <c r="DK650" t="s">
        <v>3</v>
      </c>
      <c r="DL650" t="s">
        <v>3</v>
      </c>
      <c r="DM650" t="s">
        <v>3</v>
      </c>
      <c r="DN650">
        <v>0</v>
      </c>
      <c r="DO650">
        <v>0</v>
      </c>
      <c r="DP650">
        <v>1</v>
      </c>
      <c r="DQ650">
        <v>1</v>
      </c>
      <c r="DU650">
        <v>1010</v>
      </c>
      <c r="DV650" t="s">
        <v>18</v>
      </c>
      <c r="DW650" t="s">
        <v>18</v>
      </c>
      <c r="DX650">
        <v>100</v>
      </c>
      <c r="DZ650" t="s">
        <v>3</v>
      </c>
      <c r="EA650" t="s">
        <v>3</v>
      </c>
      <c r="EB650" t="s">
        <v>3</v>
      </c>
      <c r="EC650" t="s">
        <v>3</v>
      </c>
      <c r="EE650">
        <v>35096056</v>
      </c>
      <c r="EF650">
        <v>1</v>
      </c>
      <c r="EG650" t="s">
        <v>20</v>
      </c>
      <c r="EH650">
        <v>0</v>
      </c>
      <c r="EI650" t="s">
        <v>3</v>
      </c>
      <c r="EJ650">
        <v>4</v>
      </c>
      <c r="EK650">
        <v>0</v>
      </c>
      <c r="EL650" t="s">
        <v>21</v>
      </c>
      <c r="EM650" t="s">
        <v>22</v>
      </c>
      <c r="EO650" t="s">
        <v>3</v>
      </c>
      <c r="EQ650">
        <v>262144</v>
      </c>
      <c r="ER650">
        <v>27916.01</v>
      </c>
      <c r="ES650">
        <v>0</v>
      </c>
      <c r="ET650">
        <v>32.57</v>
      </c>
      <c r="EU650">
        <v>0.69</v>
      </c>
      <c r="EV650">
        <v>27883.439999999999</v>
      </c>
      <c r="EW650">
        <v>42.81</v>
      </c>
      <c r="EX650">
        <v>0</v>
      </c>
      <c r="EY650">
        <v>0</v>
      </c>
      <c r="FQ650">
        <v>0</v>
      </c>
      <c r="FR650">
        <v>0</v>
      </c>
      <c r="FS650">
        <v>0</v>
      </c>
      <c r="FX650">
        <v>70</v>
      </c>
      <c r="FY650">
        <v>10</v>
      </c>
      <c r="GA650" t="s">
        <v>3</v>
      </c>
      <c r="GD650">
        <v>0</v>
      </c>
      <c r="GF650">
        <v>1394402761</v>
      </c>
      <c r="GG650">
        <v>2</v>
      </c>
      <c r="GH650">
        <v>1</v>
      </c>
      <c r="GI650">
        <v>-2</v>
      </c>
      <c r="GJ650">
        <v>0</v>
      </c>
      <c r="GK650">
        <f>ROUND(R650*(R12)/100,2)</f>
        <v>0.01</v>
      </c>
      <c r="GL650">
        <f>ROUND(IF(AND(BH650=3,BI650=3,FS650&lt;&gt;0),P650,0),2)</f>
        <v>0</v>
      </c>
      <c r="GM650">
        <f>ROUND(O650+X650+Y650+GK650,2)+GX650</f>
        <v>1004.47</v>
      </c>
      <c r="GN650">
        <f>IF(OR(BI650=0,BI650=1),GM650-GX650,0)</f>
        <v>0</v>
      </c>
      <c r="GO650">
        <f>IF(BI650=2,GM650-GX650,0)</f>
        <v>0</v>
      </c>
      <c r="GP650">
        <f>IF(BI650=4,GM650-GX650,0)</f>
        <v>1004.47</v>
      </c>
      <c r="GR650">
        <v>0</v>
      </c>
      <c r="GS650">
        <v>3</v>
      </c>
      <c r="GT650">
        <v>0</v>
      </c>
      <c r="GU650" t="s">
        <v>3</v>
      </c>
      <c r="GV650">
        <f>ROUND((GT650),6)</f>
        <v>0</v>
      </c>
      <c r="GW650">
        <v>1</v>
      </c>
      <c r="GX650">
        <f>ROUND(HC650*I650,2)</f>
        <v>0</v>
      </c>
      <c r="HA650">
        <v>0</v>
      </c>
      <c r="HB650">
        <v>0</v>
      </c>
      <c r="HC650">
        <f>GV650*GW650</f>
        <v>0</v>
      </c>
      <c r="HE650" t="s">
        <v>3</v>
      </c>
      <c r="HF650" t="s">
        <v>3</v>
      </c>
      <c r="HM650" t="s">
        <v>3</v>
      </c>
      <c r="HN650" t="s">
        <v>3</v>
      </c>
      <c r="HO650" t="s">
        <v>3</v>
      </c>
      <c r="HP650" t="s">
        <v>3</v>
      </c>
      <c r="HQ650" t="s">
        <v>3</v>
      </c>
      <c r="HS650">
        <v>0</v>
      </c>
      <c r="IK650">
        <v>0</v>
      </c>
    </row>
    <row r="651" spans="1:245" x14ac:dyDescent="0.2">
      <c r="A651">
        <v>17</v>
      </c>
      <c r="B651">
        <v>1</v>
      </c>
      <c r="C651">
        <f>ROW(SmtRes!A186)</f>
        <v>186</v>
      </c>
      <c r="D651">
        <f>ROW(EtalonRes!A186)</f>
        <v>186</v>
      </c>
      <c r="E651" t="s">
        <v>218</v>
      </c>
      <c r="F651" t="s">
        <v>42</v>
      </c>
      <c r="G651" t="s">
        <v>43</v>
      </c>
      <c r="H651" t="s">
        <v>18</v>
      </c>
      <c r="I651">
        <f>ROUND(1/100,9)</f>
        <v>0.01</v>
      </c>
      <c r="J651">
        <v>0</v>
      </c>
      <c r="K651">
        <f>ROUND(1/100,9)</f>
        <v>0.01</v>
      </c>
      <c r="O651">
        <f>ROUND(CP651,2)</f>
        <v>255.78</v>
      </c>
      <c r="P651">
        <f>ROUND(CQ651*I651,2)</f>
        <v>0</v>
      </c>
      <c r="Q651">
        <f>ROUND(CR651*I651,2)</f>
        <v>0.33</v>
      </c>
      <c r="R651">
        <f>ROUND(CS651*I651,2)</f>
        <v>0.01</v>
      </c>
      <c r="S651">
        <f>ROUND(CT651*I651,2)</f>
        <v>255.45</v>
      </c>
      <c r="T651">
        <f>ROUND(CU651*I651,2)</f>
        <v>0</v>
      </c>
      <c r="U651">
        <f>CV651*I651</f>
        <v>0.39219999999999999</v>
      </c>
      <c r="V651">
        <f>CW651*I651</f>
        <v>0</v>
      </c>
      <c r="W651">
        <f>ROUND(CX651*I651,2)</f>
        <v>0</v>
      </c>
      <c r="X651">
        <f t="shared" si="343"/>
        <v>178.82</v>
      </c>
      <c r="Y651">
        <f t="shared" si="343"/>
        <v>25.55</v>
      </c>
      <c r="AA651">
        <v>35364244</v>
      </c>
      <c r="AB651">
        <f>ROUND((AC651+AD651+AF651),6)</f>
        <v>25577.73</v>
      </c>
      <c r="AC651">
        <f>ROUND((ES651),6)</f>
        <v>0</v>
      </c>
      <c r="AD651">
        <f>ROUND((((ET651)-(EU651))+AE651),6)</f>
        <v>32.57</v>
      </c>
      <c r="AE651">
        <f t="shared" si="344"/>
        <v>0.69</v>
      </c>
      <c r="AF651">
        <f t="shared" si="344"/>
        <v>25545.16</v>
      </c>
      <c r="AG651">
        <f>ROUND((AP651),6)</f>
        <v>0</v>
      </c>
      <c r="AH651">
        <f t="shared" si="345"/>
        <v>39.22</v>
      </c>
      <c r="AI651">
        <f t="shared" si="345"/>
        <v>0</v>
      </c>
      <c r="AJ651">
        <f>(AS651)</f>
        <v>0</v>
      </c>
      <c r="AK651">
        <v>25577.73</v>
      </c>
      <c r="AL651">
        <v>0</v>
      </c>
      <c r="AM651">
        <v>32.57</v>
      </c>
      <c r="AN651">
        <v>0.69</v>
      </c>
      <c r="AO651">
        <v>25545.16</v>
      </c>
      <c r="AP651">
        <v>0</v>
      </c>
      <c r="AQ651">
        <v>39.22</v>
      </c>
      <c r="AR651">
        <v>0</v>
      </c>
      <c r="AS651">
        <v>0</v>
      </c>
      <c r="AT651">
        <v>70</v>
      </c>
      <c r="AU651">
        <v>10</v>
      </c>
      <c r="AV651">
        <v>1</v>
      </c>
      <c r="AW651">
        <v>1</v>
      </c>
      <c r="AZ651">
        <v>1</v>
      </c>
      <c r="BA651">
        <v>1</v>
      </c>
      <c r="BB651">
        <v>1</v>
      </c>
      <c r="BC651">
        <v>1</v>
      </c>
      <c r="BD651" t="s">
        <v>3</v>
      </c>
      <c r="BE651" t="s">
        <v>3</v>
      </c>
      <c r="BF651" t="s">
        <v>3</v>
      </c>
      <c r="BG651" t="s">
        <v>3</v>
      </c>
      <c r="BH651">
        <v>0</v>
      </c>
      <c r="BI651">
        <v>4</v>
      </c>
      <c r="BJ651" t="s">
        <v>44</v>
      </c>
      <c r="BM651">
        <v>0</v>
      </c>
      <c r="BN651">
        <v>0</v>
      </c>
      <c r="BO651" t="s">
        <v>3</v>
      </c>
      <c r="BP651">
        <v>0</v>
      </c>
      <c r="BQ651">
        <v>1</v>
      </c>
      <c r="BR651">
        <v>0</v>
      </c>
      <c r="BS651">
        <v>1</v>
      </c>
      <c r="BT651">
        <v>1</v>
      </c>
      <c r="BU651">
        <v>1</v>
      </c>
      <c r="BV651">
        <v>1</v>
      </c>
      <c r="BW651">
        <v>1</v>
      </c>
      <c r="BX651">
        <v>1</v>
      </c>
      <c r="BY651" t="s">
        <v>3</v>
      </c>
      <c r="BZ651">
        <v>70</v>
      </c>
      <c r="CA651">
        <v>10</v>
      </c>
      <c r="CB651" t="s">
        <v>3</v>
      </c>
      <c r="CE651">
        <v>0</v>
      </c>
      <c r="CF651">
        <v>0</v>
      </c>
      <c r="CG651">
        <v>0</v>
      </c>
      <c r="CM651">
        <v>0</v>
      </c>
      <c r="CN651" t="s">
        <v>3</v>
      </c>
      <c r="CO651">
        <v>0</v>
      </c>
      <c r="CP651">
        <f>(P651+Q651+S651)</f>
        <v>255.78</v>
      </c>
      <c r="CQ651">
        <f>(AC651*BC651*AW651)</f>
        <v>0</v>
      </c>
      <c r="CR651">
        <f>((((ET651)*BB651-(EU651)*BS651)+AE651*BS651)*AV651)</f>
        <v>32.57</v>
      </c>
      <c r="CS651">
        <f>(AE651*BS651*AV651)</f>
        <v>0.69</v>
      </c>
      <c r="CT651">
        <f>(AF651*BA651*AV651)</f>
        <v>25545.16</v>
      </c>
      <c r="CU651">
        <f>AG651</f>
        <v>0</v>
      </c>
      <c r="CV651">
        <f>(AH651*AV651)</f>
        <v>39.22</v>
      </c>
      <c r="CW651">
        <f t="shared" si="346"/>
        <v>0</v>
      </c>
      <c r="CX651">
        <f t="shared" si="346"/>
        <v>0</v>
      </c>
      <c r="CY651">
        <f>((S651*BZ651)/100)</f>
        <v>178.815</v>
      </c>
      <c r="CZ651">
        <f>((S651*CA651)/100)</f>
        <v>25.545000000000002</v>
      </c>
      <c r="DC651" t="s">
        <v>3</v>
      </c>
      <c r="DD651" t="s">
        <v>3</v>
      </c>
      <c r="DE651" t="s">
        <v>3</v>
      </c>
      <c r="DF651" t="s">
        <v>3</v>
      </c>
      <c r="DG651" t="s">
        <v>3</v>
      </c>
      <c r="DH651" t="s">
        <v>3</v>
      </c>
      <c r="DI651" t="s">
        <v>3</v>
      </c>
      <c r="DJ651" t="s">
        <v>3</v>
      </c>
      <c r="DK651" t="s">
        <v>3</v>
      </c>
      <c r="DL651" t="s">
        <v>3</v>
      </c>
      <c r="DM651" t="s">
        <v>3</v>
      </c>
      <c r="DN651">
        <v>0</v>
      </c>
      <c r="DO651">
        <v>0</v>
      </c>
      <c r="DP651">
        <v>1</v>
      </c>
      <c r="DQ651">
        <v>1</v>
      </c>
      <c r="DU651">
        <v>1010</v>
      </c>
      <c r="DV651" t="s">
        <v>18</v>
      </c>
      <c r="DW651" t="s">
        <v>18</v>
      </c>
      <c r="DX651">
        <v>100</v>
      </c>
      <c r="DZ651" t="s">
        <v>3</v>
      </c>
      <c r="EA651" t="s">
        <v>3</v>
      </c>
      <c r="EB651" t="s">
        <v>3</v>
      </c>
      <c r="EC651" t="s">
        <v>3</v>
      </c>
      <c r="EE651">
        <v>35096056</v>
      </c>
      <c r="EF651">
        <v>1</v>
      </c>
      <c r="EG651" t="s">
        <v>20</v>
      </c>
      <c r="EH651">
        <v>0</v>
      </c>
      <c r="EI651" t="s">
        <v>3</v>
      </c>
      <c r="EJ651">
        <v>4</v>
      </c>
      <c r="EK651">
        <v>0</v>
      </c>
      <c r="EL651" t="s">
        <v>21</v>
      </c>
      <c r="EM651" t="s">
        <v>22</v>
      </c>
      <c r="EO651" t="s">
        <v>3</v>
      </c>
      <c r="EQ651">
        <v>262144</v>
      </c>
      <c r="ER651">
        <v>25577.73</v>
      </c>
      <c r="ES651">
        <v>0</v>
      </c>
      <c r="ET651">
        <v>32.57</v>
      </c>
      <c r="EU651">
        <v>0.69</v>
      </c>
      <c r="EV651">
        <v>25545.16</v>
      </c>
      <c r="EW651">
        <v>39.22</v>
      </c>
      <c r="EX651">
        <v>0</v>
      </c>
      <c r="EY651">
        <v>0</v>
      </c>
      <c r="FQ651">
        <v>0</v>
      </c>
      <c r="FR651">
        <v>0</v>
      </c>
      <c r="FS651">
        <v>0</v>
      </c>
      <c r="FX651">
        <v>70</v>
      </c>
      <c r="FY651">
        <v>10</v>
      </c>
      <c r="GA651" t="s">
        <v>3</v>
      </c>
      <c r="GD651">
        <v>0</v>
      </c>
      <c r="GF651">
        <v>1212913616</v>
      </c>
      <c r="GG651">
        <v>2</v>
      </c>
      <c r="GH651">
        <v>1</v>
      </c>
      <c r="GI651">
        <v>-2</v>
      </c>
      <c r="GJ651">
        <v>0</v>
      </c>
      <c r="GK651">
        <f>ROUND(R651*(R12)/100,2)</f>
        <v>0.01</v>
      </c>
      <c r="GL651">
        <f>ROUND(IF(AND(BH651=3,BI651=3,FS651&lt;&gt;0),P651,0),2)</f>
        <v>0</v>
      </c>
      <c r="GM651">
        <f>ROUND(O651+X651+Y651+GK651,2)+GX651</f>
        <v>460.16</v>
      </c>
      <c r="GN651">
        <f>IF(OR(BI651=0,BI651=1),GM651-GX651,0)</f>
        <v>0</v>
      </c>
      <c r="GO651">
        <f>IF(BI651=2,GM651-GX651,0)</f>
        <v>0</v>
      </c>
      <c r="GP651">
        <f>IF(BI651=4,GM651-GX651,0)</f>
        <v>460.16</v>
      </c>
      <c r="GR651">
        <v>0</v>
      </c>
      <c r="GS651">
        <v>3</v>
      </c>
      <c r="GT651">
        <v>0</v>
      </c>
      <c r="GU651" t="s">
        <v>3</v>
      </c>
      <c r="GV651">
        <f>ROUND((GT651),6)</f>
        <v>0</v>
      </c>
      <c r="GW651">
        <v>1</v>
      </c>
      <c r="GX651">
        <f>ROUND(HC651*I651,2)</f>
        <v>0</v>
      </c>
      <c r="HA651">
        <v>0</v>
      </c>
      <c r="HB651">
        <v>0</v>
      </c>
      <c r="HC651">
        <f>GV651*GW651</f>
        <v>0</v>
      </c>
      <c r="HE651" t="s">
        <v>3</v>
      </c>
      <c r="HF651" t="s">
        <v>3</v>
      </c>
      <c r="HM651" t="s">
        <v>3</v>
      </c>
      <c r="HN651" t="s">
        <v>3</v>
      </c>
      <c r="HO651" t="s">
        <v>3</v>
      </c>
      <c r="HP651" t="s">
        <v>3</v>
      </c>
      <c r="HQ651" t="s">
        <v>3</v>
      </c>
      <c r="HS651">
        <v>0</v>
      </c>
      <c r="IK651">
        <v>0</v>
      </c>
    </row>
    <row r="653" spans="1:245" x14ac:dyDescent="0.2">
      <c r="A653">
        <v>51</v>
      </c>
      <c r="B653">
        <f>B645</f>
        <v>1</v>
      </c>
      <c r="C653">
        <f>A645</f>
        <v>4</v>
      </c>
      <c r="D653">
        <f>ROW(A645)</f>
        <v>645</v>
      </c>
      <c r="F653" t="str">
        <f>IF(F645&lt;&gt;"",F645,"")</f>
        <v>Новый раздел</v>
      </c>
      <c r="G653" t="str">
        <f>IF(G645&lt;&gt;"",G645,"")</f>
        <v>Помещение 125 Водомерный узел</v>
      </c>
      <c r="H653">
        <v>0</v>
      </c>
      <c r="O653">
        <f t="shared" ref="O653:T653" si="347">ROUND(AB653,2)</f>
        <v>895.41</v>
      </c>
      <c r="P653">
        <f t="shared" si="347"/>
        <v>0</v>
      </c>
      <c r="Q653">
        <f t="shared" si="347"/>
        <v>0.98</v>
      </c>
      <c r="R653">
        <f t="shared" si="347"/>
        <v>0.02</v>
      </c>
      <c r="S653">
        <f t="shared" si="347"/>
        <v>894.43</v>
      </c>
      <c r="T653">
        <f t="shared" si="347"/>
        <v>0</v>
      </c>
      <c r="U653">
        <f>AH653</f>
        <v>1.4236</v>
      </c>
      <c r="V653">
        <f>AI653</f>
        <v>0</v>
      </c>
      <c r="W653">
        <f>ROUND(AJ653,2)</f>
        <v>0</v>
      </c>
      <c r="X653">
        <f>ROUND(AK653,2)</f>
        <v>626.11</v>
      </c>
      <c r="Y653">
        <f>ROUND(AL653,2)</f>
        <v>89.45</v>
      </c>
      <c r="AB653">
        <f>ROUND(SUMIF(AA649:AA651,"=35364244",O649:O651),2)</f>
        <v>895.41</v>
      </c>
      <c r="AC653">
        <f>ROUND(SUMIF(AA649:AA651,"=35364244",P649:P651),2)</f>
        <v>0</v>
      </c>
      <c r="AD653">
        <f>ROUND(SUMIF(AA649:AA651,"=35364244",Q649:Q651),2)</f>
        <v>0.98</v>
      </c>
      <c r="AE653">
        <f>ROUND(SUMIF(AA649:AA651,"=35364244",R649:R651),2)</f>
        <v>0.02</v>
      </c>
      <c r="AF653">
        <f>ROUND(SUMIF(AA649:AA651,"=35364244",S649:S651),2)</f>
        <v>894.43</v>
      </c>
      <c r="AG653">
        <f>ROUND(SUMIF(AA649:AA651,"=35364244",T649:T651),2)</f>
        <v>0</v>
      </c>
      <c r="AH653">
        <f>SUMIF(AA649:AA651,"=35364244",U649:U651)</f>
        <v>1.4236</v>
      </c>
      <c r="AI653">
        <f>SUMIF(AA649:AA651,"=35364244",V649:V651)</f>
        <v>0</v>
      </c>
      <c r="AJ653">
        <f>ROUND(SUMIF(AA649:AA651,"=35364244",W649:W651),2)</f>
        <v>0</v>
      </c>
      <c r="AK653">
        <f>ROUND(SUMIF(AA649:AA651,"=35364244",X649:X651),2)</f>
        <v>626.11</v>
      </c>
      <c r="AL653">
        <f>ROUND(SUMIF(AA649:AA651,"=35364244",Y649:Y651),2)</f>
        <v>89.45</v>
      </c>
      <c r="AO653">
        <f t="shared" ref="AO653:BD653" si="348">ROUND(BX653,2)</f>
        <v>0</v>
      </c>
      <c r="AP653">
        <f t="shared" si="348"/>
        <v>0</v>
      </c>
      <c r="AQ653">
        <f t="shared" si="348"/>
        <v>0</v>
      </c>
      <c r="AR653">
        <f t="shared" si="348"/>
        <v>1610.99</v>
      </c>
      <c r="AS653">
        <f t="shared" si="348"/>
        <v>0</v>
      </c>
      <c r="AT653">
        <f t="shared" si="348"/>
        <v>0</v>
      </c>
      <c r="AU653">
        <f t="shared" si="348"/>
        <v>1610.99</v>
      </c>
      <c r="AV653">
        <f t="shared" si="348"/>
        <v>0</v>
      </c>
      <c r="AW653">
        <f t="shared" si="348"/>
        <v>0</v>
      </c>
      <c r="AX653">
        <f t="shared" si="348"/>
        <v>0</v>
      </c>
      <c r="AY653">
        <f t="shared" si="348"/>
        <v>0</v>
      </c>
      <c r="AZ653">
        <f t="shared" si="348"/>
        <v>0</v>
      </c>
      <c r="BA653">
        <f t="shared" si="348"/>
        <v>0</v>
      </c>
      <c r="BB653">
        <f t="shared" si="348"/>
        <v>0</v>
      </c>
      <c r="BC653">
        <f t="shared" si="348"/>
        <v>0</v>
      </c>
      <c r="BD653">
        <f t="shared" si="348"/>
        <v>0</v>
      </c>
      <c r="BX653">
        <f>ROUND(SUMIF(AA649:AA651,"=35364244",FQ649:FQ651),2)</f>
        <v>0</v>
      </c>
      <c r="BY653">
        <f>ROUND(SUMIF(AA649:AA651,"=35364244",FR649:FR651),2)</f>
        <v>0</v>
      </c>
      <c r="BZ653">
        <f>ROUND(SUMIF(AA649:AA651,"=35364244",GL649:GL651),2)</f>
        <v>0</v>
      </c>
      <c r="CA653">
        <f>ROUND(SUMIF(AA649:AA651,"=35364244",GM649:GM651),2)</f>
        <v>1610.99</v>
      </c>
      <c r="CB653">
        <f>ROUND(SUMIF(AA649:AA651,"=35364244",GN649:GN651),2)</f>
        <v>0</v>
      </c>
      <c r="CC653">
        <f>ROUND(SUMIF(AA649:AA651,"=35364244",GO649:GO651),2)</f>
        <v>0</v>
      </c>
      <c r="CD653">
        <f>ROUND(SUMIF(AA649:AA651,"=35364244",GP649:GP651),2)</f>
        <v>1610.99</v>
      </c>
      <c r="CE653">
        <f>AC653-BX653</f>
        <v>0</v>
      </c>
      <c r="CF653">
        <f>AC653-BY653</f>
        <v>0</v>
      </c>
      <c r="CG653">
        <f>BX653-BZ653</f>
        <v>0</v>
      </c>
      <c r="CH653">
        <f>AC653-BX653-BY653+BZ653</f>
        <v>0</v>
      </c>
      <c r="CI653">
        <f>BY653-BZ653</f>
        <v>0</v>
      </c>
      <c r="CJ653">
        <f>ROUND(SUMIF(AA649:AA651,"=35364244",GX649:GX651),2)</f>
        <v>0</v>
      </c>
      <c r="CK653">
        <f>ROUND(SUMIF(AA649:AA651,"=35364244",GY649:GY651),2)</f>
        <v>0</v>
      </c>
      <c r="CL653">
        <f>ROUND(SUMIF(AA649:AA651,"=35364244",GZ649:GZ651),2)</f>
        <v>0</v>
      </c>
      <c r="CM653">
        <f>ROUND(SUMIF(AA649:AA651,"=35364244",HD649:HD651),2)</f>
        <v>0</v>
      </c>
      <c r="GX653">
        <v>0</v>
      </c>
    </row>
    <row r="655" spans="1:245" x14ac:dyDescent="0.2">
      <c r="A655">
        <v>50</v>
      </c>
      <c r="B655">
        <v>0</v>
      </c>
      <c r="C655">
        <v>0</v>
      </c>
      <c r="D655">
        <v>1</v>
      </c>
      <c r="E655">
        <v>201</v>
      </c>
      <c r="F655">
        <f>ROUND(Source!O653,O655)</f>
        <v>895.41</v>
      </c>
      <c r="G655" t="s">
        <v>66</v>
      </c>
      <c r="H655" t="s">
        <v>67</v>
      </c>
      <c r="K655">
        <v>201</v>
      </c>
      <c r="L655">
        <v>1</v>
      </c>
      <c r="M655">
        <v>3</v>
      </c>
      <c r="N655" t="s">
        <v>3</v>
      </c>
      <c r="O655">
        <v>2</v>
      </c>
      <c r="W655">
        <v>895.41</v>
      </c>
      <c r="X655">
        <v>1</v>
      </c>
      <c r="Y655">
        <v>895.41</v>
      </c>
    </row>
    <row r="656" spans="1:245" x14ac:dyDescent="0.2">
      <c r="A656">
        <v>50</v>
      </c>
      <c r="B656">
        <v>0</v>
      </c>
      <c r="C656">
        <v>0</v>
      </c>
      <c r="D656">
        <v>1</v>
      </c>
      <c r="E656">
        <v>202</v>
      </c>
      <c r="F656">
        <f>ROUND(Source!P653,O656)</f>
        <v>0</v>
      </c>
      <c r="G656" t="s">
        <v>68</v>
      </c>
      <c r="H656" t="s">
        <v>69</v>
      </c>
      <c r="K656">
        <v>202</v>
      </c>
      <c r="L656">
        <v>2</v>
      </c>
      <c r="M656">
        <v>3</v>
      </c>
      <c r="N656" t="s">
        <v>3</v>
      </c>
      <c r="O656">
        <v>2</v>
      </c>
      <c r="W656">
        <v>0</v>
      </c>
      <c r="X656">
        <v>1</v>
      </c>
      <c r="Y656">
        <v>0</v>
      </c>
    </row>
    <row r="657" spans="1:25" x14ac:dyDescent="0.2">
      <c r="A657">
        <v>50</v>
      </c>
      <c r="B657">
        <v>0</v>
      </c>
      <c r="C657">
        <v>0</v>
      </c>
      <c r="D657">
        <v>1</v>
      </c>
      <c r="E657">
        <v>222</v>
      </c>
      <c r="F657">
        <f>ROUND(Source!AO653,O657)</f>
        <v>0</v>
      </c>
      <c r="G657" t="s">
        <v>70</v>
      </c>
      <c r="H657" t="s">
        <v>71</v>
      </c>
      <c r="K657">
        <v>222</v>
      </c>
      <c r="L657">
        <v>3</v>
      </c>
      <c r="M657">
        <v>3</v>
      </c>
      <c r="N657" t="s">
        <v>3</v>
      </c>
      <c r="O657">
        <v>2</v>
      </c>
      <c r="W657">
        <v>0</v>
      </c>
      <c r="X657">
        <v>1</v>
      </c>
      <c r="Y657">
        <v>0</v>
      </c>
    </row>
    <row r="658" spans="1:25" x14ac:dyDescent="0.2">
      <c r="A658">
        <v>50</v>
      </c>
      <c r="B658">
        <v>0</v>
      </c>
      <c r="C658">
        <v>0</v>
      </c>
      <c r="D658">
        <v>1</v>
      </c>
      <c r="E658">
        <v>225</v>
      </c>
      <c r="F658">
        <f>ROUND(Source!AV653,O658)</f>
        <v>0</v>
      </c>
      <c r="G658" t="s">
        <v>72</v>
      </c>
      <c r="H658" t="s">
        <v>73</v>
      </c>
      <c r="K658">
        <v>225</v>
      </c>
      <c r="L658">
        <v>4</v>
      </c>
      <c r="M658">
        <v>3</v>
      </c>
      <c r="N658" t="s">
        <v>3</v>
      </c>
      <c r="O658">
        <v>2</v>
      </c>
      <c r="W658">
        <v>0</v>
      </c>
      <c r="X658">
        <v>1</v>
      </c>
      <c r="Y658">
        <v>0</v>
      </c>
    </row>
    <row r="659" spans="1:25" x14ac:dyDescent="0.2">
      <c r="A659">
        <v>50</v>
      </c>
      <c r="B659">
        <v>0</v>
      </c>
      <c r="C659">
        <v>0</v>
      </c>
      <c r="D659">
        <v>1</v>
      </c>
      <c r="E659">
        <v>226</v>
      </c>
      <c r="F659">
        <f>ROUND(Source!AW653,O659)</f>
        <v>0</v>
      </c>
      <c r="G659" t="s">
        <v>74</v>
      </c>
      <c r="H659" t="s">
        <v>75</v>
      </c>
      <c r="K659">
        <v>226</v>
      </c>
      <c r="L659">
        <v>5</v>
      </c>
      <c r="M659">
        <v>3</v>
      </c>
      <c r="N659" t="s">
        <v>3</v>
      </c>
      <c r="O659">
        <v>2</v>
      </c>
      <c r="W659">
        <v>0</v>
      </c>
      <c r="X659">
        <v>1</v>
      </c>
      <c r="Y659">
        <v>0</v>
      </c>
    </row>
    <row r="660" spans="1:25" x14ac:dyDescent="0.2">
      <c r="A660">
        <v>50</v>
      </c>
      <c r="B660">
        <v>0</v>
      </c>
      <c r="C660">
        <v>0</v>
      </c>
      <c r="D660">
        <v>1</v>
      </c>
      <c r="E660">
        <v>227</v>
      </c>
      <c r="F660">
        <f>ROUND(Source!AX653,O660)</f>
        <v>0</v>
      </c>
      <c r="G660" t="s">
        <v>76</v>
      </c>
      <c r="H660" t="s">
        <v>77</v>
      </c>
      <c r="K660">
        <v>227</v>
      </c>
      <c r="L660">
        <v>6</v>
      </c>
      <c r="M660">
        <v>3</v>
      </c>
      <c r="N660" t="s">
        <v>3</v>
      </c>
      <c r="O660">
        <v>2</v>
      </c>
      <c r="W660">
        <v>0</v>
      </c>
      <c r="X660">
        <v>1</v>
      </c>
      <c r="Y660">
        <v>0</v>
      </c>
    </row>
    <row r="661" spans="1:25" x14ac:dyDescent="0.2">
      <c r="A661">
        <v>50</v>
      </c>
      <c r="B661">
        <v>0</v>
      </c>
      <c r="C661">
        <v>0</v>
      </c>
      <c r="D661">
        <v>1</v>
      </c>
      <c r="E661">
        <v>228</v>
      </c>
      <c r="F661">
        <f>ROUND(Source!AY653,O661)</f>
        <v>0</v>
      </c>
      <c r="G661" t="s">
        <v>78</v>
      </c>
      <c r="H661" t="s">
        <v>79</v>
      </c>
      <c r="K661">
        <v>228</v>
      </c>
      <c r="L661">
        <v>7</v>
      </c>
      <c r="M661">
        <v>3</v>
      </c>
      <c r="N661" t="s">
        <v>3</v>
      </c>
      <c r="O661">
        <v>2</v>
      </c>
      <c r="W661">
        <v>0</v>
      </c>
      <c r="X661">
        <v>1</v>
      </c>
      <c r="Y661">
        <v>0</v>
      </c>
    </row>
    <row r="662" spans="1:25" x14ac:dyDescent="0.2">
      <c r="A662">
        <v>50</v>
      </c>
      <c r="B662">
        <v>0</v>
      </c>
      <c r="C662">
        <v>0</v>
      </c>
      <c r="D662">
        <v>1</v>
      </c>
      <c r="E662">
        <v>216</v>
      </c>
      <c r="F662">
        <f>ROUND(Source!AP653,O662)</f>
        <v>0</v>
      </c>
      <c r="G662" t="s">
        <v>80</v>
      </c>
      <c r="H662" t="s">
        <v>81</v>
      </c>
      <c r="K662">
        <v>216</v>
      </c>
      <c r="L662">
        <v>8</v>
      </c>
      <c r="M662">
        <v>3</v>
      </c>
      <c r="N662" t="s">
        <v>3</v>
      </c>
      <c r="O662">
        <v>2</v>
      </c>
      <c r="W662">
        <v>0</v>
      </c>
      <c r="X662">
        <v>1</v>
      </c>
      <c r="Y662">
        <v>0</v>
      </c>
    </row>
    <row r="663" spans="1:25" x14ac:dyDescent="0.2">
      <c r="A663">
        <v>50</v>
      </c>
      <c r="B663">
        <v>0</v>
      </c>
      <c r="C663">
        <v>0</v>
      </c>
      <c r="D663">
        <v>1</v>
      </c>
      <c r="E663">
        <v>223</v>
      </c>
      <c r="F663">
        <f>ROUND(Source!AQ653,O663)</f>
        <v>0</v>
      </c>
      <c r="G663" t="s">
        <v>82</v>
      </c>
      <c r="H663" t="s">
        <v>83</v>
      </c>
      <c r="K663">
        <v>223</v>
      </c>
      <c r="L663">
        <v>9</v>
      </c>
      <c r="M663">
        <v>3</v>
      </c>
      <c r="N663" t="s">
        <v>3</v>
      </c>
      <c r="O663">
        <v>2</v>
      </c>
      <c r="W663">
        <v>0</v>
      </c>
      <c r="X663">
        <v>1</v>
      </c>
      <c r="Y663">
        <v>0</v>
      </c>
    </row>
    <row r="664" spans="1:25" x14ac:dyDescent="0.2">
      <c r="A664">
        <v>50</v>
      </c>
      <c r="B664">
        <v>0</v>
      </c>
      <c r="C664">
        <v>0</v>
      </c>
      <c r="D664">
        <v>1</v>
      </c>
      <c r="E664">
        <v>229</v>
      </c>
      <c r="F664">
        <f>ROUND(Source!AZ653,O664)</f>
        <v>0</v>
      </c>
      <c r="G664" t="s">
        <v>84</v>
      </c>
      <c r="H664" t="s">
        <v>85</v>
      </c>
      <c r="K664">
        <v>229</v>
      </c>
      <c r="L664">
        <v>10</v>
      </c>
      <c r="M664">
        <v>3</v>
      </c>
      <c r="N664" t="s">
        <v>3</v>
      </c>
      <c r="O664">
        <v>2</v>
      </c>
      <c r="W664">
        <v>0</v>
      </c>
      <c r="X664">
        <v>1</v>
      </c>
      <c r="Y664">
        <v>0</v>
      </c>
    </row>
    <row r="665" spans="1:25" x14ac:dyDescent="0.2">
      <c r="A665">
        <v>50</v>
      </c>
      <c r="B665">
        <v>0</v>
      </c>
      <c r="C665">
        <v>0</v>
      </c>
      <c r="D665">
        <v>1</v>
      </c>
      <c r="E665">
        <v>203</v>
      </c>
      <c r="F665">
        <f>ROUND(Source!Q653,O665)</f>
        <v>0.98</v>
      </c>
      <c r="G665" t="s">
        <v>86</v>
      </c>
      <c r="H665" t="s">
        <v>87</v>
      </c>
      <c r="K665">
        <v>203</v>
      </c>
      <c r="L665">
        <v>11</v>
      </c>
      <c r="M665">
        <v>3</v>
      </c>
      <c r="N665" t="s">
        <v>3</v>
      </c>
      <c r="O665">
        <v>2</v>
      </c>
      <c r="W665">
        <v>0.98</v>
      </c>
      <c r="X665">
        <v>1</v>
      </c>
      <c r="Y665">
        <v>0.98</v>
      </c>
    </row>
    <row r="666" spans="1:25" x14ac:dyDescent="0.2">
      <c r="A666">
        <v>50</v>
      </c>
      <c r="B666">
        <v>0</v>
      </c>
      <c r="C666">
        <v>0</v>
      </c>
      <c r="D666">
        <v>1</v>
      </c>
      <c r="E666">
        <v>231</v>
      </c>
      <c r="F666">
        <f>ROUND(Source!BB653,O666)</f>
        <v>0</v>
      </c>
      <c r="G666" t="s">
        <v>88</v>
      </c>
      <c r="H666" t="s">
        <v>89</v>
      </c>
      <c r="K666">
        <v>231</v>
      </c>
      <c r="L666">
        <v>12</v>
      </c>
      <c r="M666">
        <v>3</v>
      </c>
      <c r="N666" t="s">
        <v>3</v>
      </c>
      <c r="O666">
        <v>2</v>
      </c>
      <c r="W666">
        <v>0</v>
      </c>
      <c r="X666">
        <v>1</v>
      </c>
      <c r="Y666">
        <v>0</v>
      </c>
    </row>
    <row r="667" spans="1:25" x14ac:dyDescent="0.2">
      <c r="A667">
        <v>50</v>
      </c>
      <c r="B667">
        <v>0</v>
      </c>
      <c r="C667">
        <v>0</v>
      </c>
      <c r="D667">
        <v>1</v>
      </c>
      <c r="E667">
        <v>204</v>
      </c>
      <c r="F667">
        <f>ROUND(Source!R653,O667)</f>
        <v>0.02</v>
      </c>
      <c r="G667" t="s">
        <v>90</v>
      </c>
      <c r="H667" t="s">
        <v>91</v>
      </c>
      <c r="K667">
        <v>204</v>
      </c>
      <c r="L667">
        <v>13</v>
      </c>
      <c r="M667">
        <v>3</v>
      </c>
      <c r="N667" t="s">
        <v>3</v>
      </c>
      <c r="O667">
        <v>2</v>
      </c>
      <c r="W667">
        <v>0.02</v>
      </c>
      <c r="X667">
        <v>1</v>
      </c>
      <c r="Y667">
        <v>0.02</v>
      </c>
    </row>
    <row r="668" spans="1:25" x14ac:dyDescent="0.2">
      <c r="A668">
        <v>50</v>
      </c>
      <c r="B668">
        <v>0</v>
      </c>
      <c r="C668">
        <v>0</v>
      </c>
      <c r="D668">
        <v>1</v>
      </c>
      <c r="E668">
        <v>205</v>
      </c>
      <c r="F668">
        <f>ROUND(Source!S653,O668)</f>
        <v>894.43</v>
      </c>
      <c r="G668" t="s">
        <v>92</v>
      </c>
      <c r="H668" t="s">
        <v>93</v>
      </c>
      <c r="K668">
        <v>205</v>
      </c>
      <c r="L668">
        <v>14</v>
      </c>
      <c r="M668">
        <v>3</v>
      </c>
      <c r="N668" t="s">
        <v>3</v>
      </c>
      <c r="O668">
        <v>2</v>
      </c>
      <c r="W668">
        <v>894.43</v>
      </c>
      <c r="X668">
        <v>1</v>
      </c>
      <c r="Y668">
        <v>894.43</v>
      </c>
    </row>
    <row r="669" spans="1:25" x14ac:dyDescent="0.2">
      <c r="A669">
        <v>50</v>
      </c>
      <c r="B669">
        <v>0</v>
      </c>
      <c r="C669">
        <v>0</v>
      </c>
      <c r="D669">
        <v>1</v>
      </c>
      <c r="E669">
        <v>232</v>
      </c>
      <c r="F669">
        <f>ROUND(Source!BC653,O669)</f>
        <v>0</v>
      </c>
      <c r="G669" t="s">
        <v>94</v>
      </c>
      <c r="H669" t="s">
        <v>95</v>
      </c>
      <c r="K669">
        <v>232</v>
      </c>
      <c r="L669">
        <v>15</v>
      </c>
      <c r="M669">
        <v>3</v>
      </c>
      <c r="N669" t="s">
        <v>3</v>
      </c>
      <c r="O669">
        <v>2</v>
      </c>
      <c r="W669">
        <v>0</v>
      </c>
      <c r="X669">
        <v>1</v>
      </c>
      <c r="Y669">
        <v>0</v>
      </c>
    </row>
    <row r="670" spans="1:25" x14ac:dyDescent="0.2">
      <c r="A670">
        <v>50</v>
      </c>
      <c r="B670">
        <v>0</v>
      </c>
      <c r="C670">
        <v>0</v>
      </c>
      <c r="D670">
        <v>1</v>
      </c>
      <c r="E670">
        <v>214</v>
      </c>
      <c r="F670">
        <f>ROUND(Source!AS653,O670)</f>
        <v>0</v>
      </c>
      <c r="G670" t="s">
        <v>96</v>
      </c>
      <c r="H670" t="s">
        <v>97</v>
      </c>
      <c r="K670">
        <v>214</v>
      </c>
      <c r="L670">
        <v>16</v>
      </c>
      <c r="M670">
        <v>3</v>
      </c>
      <c r="N670" t="s">
        <v>3</v>
      </c>
      <c r="O670">
        <v>2</v>
      </c>
      <c r="W670">
        <v>0</v>
      </c>
      <c r="X670">
        <v>1</v>
      </c>
      <c r="Y670">
        <v>0</v>
      </c>
    </row>
    <row r="671" spans="1:25" x14ac:dyDescent="0.2">
      <c r="A671">
        <v>50</v>
      </c>
      <c r="B671">
        <v>0</v>
      </c>
      <c r="C671">
        <v>0</v>
      </c>
      <c r="D671">
        <v>1</v>
      </c>
      <c r="E671">
        <v>215</v>
      </c>
      <c r="F671">
        <f>ROUND(Source!AT653,O671)</f>
        <v>0</v>
      </c>
      <c r="G671" t="s">
        <v>98</v>
      </c>
      <c r="H671" t="s">
        <v>99</v>
      </c>
      <c r="K671">
        <v>215</v>
      </c>
      <c r="L671">
        <v>17</v>
      </c>
      <c r="M671">
        <v>3</v>
      </c>
      <c r="N671" t="s">
        <v>3</v>
      </c>
      <c r="O671">
        <v>2</v>
      </c>
      <c r="W671">
        <v>0</v>
      </c>
      <c r="X671">
        <v>1</v>
      </c>
      <c r="Y671">
        <v>0</v>
      </c>
    </row>
    <row r="672" spans="1:25" x14ac:dyDescent="0.2">
      <c r="A672">
        <v>50</v>
      </c>
      <c r="B672">
        <v>0</v>
      </c>
      <c r="C672">
        <v>0</v>
      </c>
      <c r="D672">
        <v>1</v>
      </c>
      <c r="E672">
        <v>217</v>
      </c>
      <c r="F672">
        <f>ROUND(Source!AU653,O672)</f>
        <v>1610.99</v>
      </c>
      <c r="G672" t="s">
        <v>100</v>
      </c>
      <c r="H672" t="s">
        <v>101</v>
      </c>
      <c r="K672">
        <v>217</v>
      </c>
      <c r="L672">
        <v>18</v>
      </c>
      <c r="M672">
        <v>3</v>
      </c>
      <c r="N672" t="s">
        <v>3</v>
      </c>
      <c r="O672">
        <v>2</v>
      </c>
      <c r="W672">
        <v>1610.99</v>
      </c>
      <c r="X672">
        <v>1</v>
      </c>
      <c r="Y672">
        <v>1610.99</v>
      </c>
    </row>
    <row r="673" spans="1:245" x14ac:dyDescent="0.2">
      <c r="A673">
        <v>50</v>
      </c>
      <c r="B673">
        <v>0</v>
      </c>
      <c r="C673">
        <v>0</v>
      </c>
      <c r="D673">
        <v>1</v>
      </c>
      <c r="E673">
        <v>230</v>
      </c>
      <c r="F673">
        <f>ROUND(Source!BA653,O673)</f>
        <v>0</v>
      </c>
      <c r="G673" t="s">
        <v>102</v>
      </c>
      <c r="H673" t="s">
        <v>103</v>
      </c>
      <c r="K673">
        <v>230</v>
      </c>
      <c r="L673">
        <v>19</v>
      </c>
      <c r="M673">
        <v>3</v>
      </c>
      <c r="N673" t="s">
        <v>3</v>
      </c>
      <c r="O673">
        <v>2</v>
      </c>
      <c r="W673">
        <v>0</v>
      </c>
      <c r="X673">
        <v>1</v>
      </c>
      <c r="Y673">
        <v>0</v>
      </c>
    </row>
    <row r="674" spans="1:245" x14ac:dyDescent="0.2">
      <c r="A674">
        <v>50</v>
      </c>
      <c r="B674">
        <v>0</v>
      </c>
      <c r="C674">
        <v>0</v>
      </c>
      <c r="D674">
        <v>1</v>
      </c>
      <c r="E674">
        <v>206</v>
      </c>
      <c r="F674">
        <f>ROUND(Source!T653,O674)</f>
        <v>0</v>
      </c>
      <c r="G674" t="s">
        <v>104</v>
      </c>
      <c r="H674" t="s">
        <v>105</v>
      </c>
      <c r="K674">
        <v>206</v>
      </c>
      <c r="L674">
        <v>20</v>
      </c>
      <c r="M674">
        <v>3</v>
      </c>
      <c r="N674" t="s">
        <v>3</v>
      </c>
      <c r="O674">
        <v>2</v>
      </c>
      <c r="W674">
        <v>0</v>
      </c>
      <c r="X674">
        <v>1</v>
      </c>
      <c r="Y674">
        <v>0</v>
      </c>
    </row>
    <row r="675" spans="1:245" x14ac:dyDescent="0.2">
      <c r="A675">
        <v>50</v>
      </c>
      <c r="B675">
        <v>0</v>
      </c>
      <c r="C675">
        <v>0</v>
      </c>
      <c r="D675">
        <v>1</v>
      </c>
      <c r="E675">
        <v>207</v>
      </c>
      <c r="F675">
        <f>Source!U653</f>
        <v>1.4236</v>
      </c>
      <c r="G675" t="s">
        <v>106</v>
      </c>
      <c r="H675" t="s">
        <v>107</v>
      </c>
      <c r="K675">
        <v>207</v>
      </c>
      <c r="L675">
        <v>21</v>
      </c>
      <c r="M675">
        <v>3</v>
      </c>
      <c r="N675" t="s">
        <v>3</v>
      </c>
      <c r="O675">
        <v>-1</v>
      </c>
      <c r="W675">
        <v>1.4236</v>
      </c>
      <c r="X675">
        <v>1</v>
      </c>
      <c r="Y675">
        <v>1.4236</v>
      </c>
    </row>
    <row r="676" spans="1:245" x14ac:dyDescent="0.2">
      <c r="A676">
        <v>50</v>
      </c>
      <c r="B676">
        <v>0</v>
      </c>
      <c r="C676">
        <v>0</v>
      </c>
      <c r="D676">
        <v>1</v>
      </c>
      <c r="E676">
        <v>208</v>
      </c>
      <c r="F676">
        <f>Source!V653</f>
        <v>0</v>
      </c>
      <c r="G676" t="s">
        <v>108</v>
      </c>
      <c r="H676" t="s">
        <v>109</v>
      </c>
      <c r="K676">
        <v>208</v>
      </c>
      <c r="L676">
        <v>22</v>
      </c>
      <c r="M676">
        <v>3</v>
      </c>
      <c r="N676" t="s">
        <v>3</v>
      </c>
      <c r="O676">
        <v>-1</v>
      </c>
      <c r="W676">
        <v>0</v>
      </c>
      <c r="X676">
        <v>1</v>
      </c>
      <c r="Y676">
        <v>0</v>
      </c>
    </row>
    <row r="677" spans="1:245" x14ac:dyDescent="0.2">
      <c r="A677">
        <v>50</v>
      </c>
      <c r="B677">
        <v>0</v>
      </c>
      <c r="C677">
        <v>0</v>
      </c>
      <c r="D677">
        <v>1</v>
      </c>
      <c r="E677">
        <v>209</v>
      </c>
      <c r="F677">
        <f>ROUND(Source!W653,O677)</f>
        <v>0</v>
      </c>
      <c r="G677" t="s">
        <v>110</v>
      </c>
      <c r="H677" t="s">
        <v>111</v>
      </c>
      <c r="K677">
        <v>209</v>
      </c>
      <c r="L677">
        <v>23</v>
      </c>
      <c r="M677">
        <v>3</v>
      </c>
      <c r="N677" t="s">
        <v>3</v>
      </c>
      <c r="O677">
        <v>2</v>
      </c>
      <c r="W677">
        <v>0</v>
      </c>
      <c r="X677">
        <v>1</v>
      </c>
      <c r="Y677">
        <v>0</v>
      </c>
    </row>
    <row r="678" spans="1:245" x14ac:dyDescent="0.2">
      <c r="A678">
        <v>50</v>
      </c>
      <c r="B678">
        <v>0</v>
      </c>
      <c r="C678">
        <v>0</v>
      </c>
      <c r="D678">
        <v>1</v>
      </c>
      <c r="E678">
        <v>233</v>
      </c>
      <c r="F678">
        <f>ROUND(Source!BD653,O678)</f>
        <v>0</v>
      </c>
      <c r="G678" t="s">
        <v>112</v>
      </c>
      <c r="H678" t="s">
        <v>113</v>
      </c>
      <c r="K678">
        <v>233</v>
      </c>
      <c r="L678">
        <v>24</v>
      </c>
      <c r="M678">
        <v>3</v>
      </c>
      <c r="N678" t="s">
        <v>3</v>
      </c>
      <c r="O678">
        <v>2</v>
      </c>
      <c r="W678">
        <v>0</v>
      </c>
      <c r="X678">
        <v>1</v>
      </c>
      <c r="Y678">
        <v>0</v>
      </c>
    </row>
    <row r="679" spans="1:245" x14ac:dyDescent="0.2">
      <c r="A679">
        <v>50</v>
      </c>
      <c r="B679">
        <v>0</v>
      </c>
      <c r="C679">
        <v>0</v>
      </c>
      <c r="D679">
        <v>1</v>
      </c>
      <c r="E679">
        <v>210</v>
      </c>
      <c r="F679">
        <f>ROUND(Source!X653,O679)</f>
        <v>626.11</v>
      </c>
      <c r="G679" t="s">
        <v>114</v>
      </c>
      <c r="H679" t="s">
        <v>115</v>
      </c>
      <c r="K679">
        <v>210</v>
      </c>
      <c r="L679">
        <v>25</v>
      </c>
      <c r="M679">
        <v>3</v>
      </c>
      <c r="N679" t="s">
        <v>3</v>
      </c>
      <c r="O679">
        <v>2</v>
      </c>
      <c r="W679">
        <v>626.11</v>
      </c>
      <c r="X679">
        <v>1</v>
      </c>
      <c r="Y679">
        <v>626.11</v>
      </c>
    </row>
    <row r="680" spans="1:245" x14ac:dyDescent="0.2">
      <c r="A680">
        <v>50</v>
      </c>
      <c r="B680">
        <v>0</v>
      </c>
      <c r="C680">
        <v>0</v>
      </c>
      <c r="D680">
        <v>1</v>
      </c>
      <c r="E680">
        <v>211</v>
      </c>
      <c r="F680">
        <f>ROUND(Source!Y653,O680)</f>
        <v>89.45</v>
      </c>
      <c r="G680" t="s">
        <v>116</v>
      </c>
      <c r="H680" t="s">
        <v>117</v>
      </c>
      <c r="K680">
        <v>211</v>
      </c>
      <c r="L680">
        <v>26</v>
      </c>
      <c r="M680">
        <v>3</v>
      </c>
      <c r="N680" t="s">
        <v>3</v>
      </c>
      <c r="O680">
        <v>2</v>
      </c>
      <c r="W680">
        <v>89.45</v>
      </c>
      <c r="X680">
        <v>1</v>
      </c>
      <c r="Y680">
        <v>89.45</v>
      </c>
    </row>
    <row r="681" spans="1:245" x14ac:dyDescent="0.2">
      <c r="A681">
        <v>50</v>
      </c>
      <c r="B681">
        <v>0</v>
      </c>
      <c r="C681">
        <v>0</v>
      </c>
      <c r="D681">
        <v>1</v>
      </c>
      <c r="E681">
        <v>224</v>
      </c>
      <c r="F681">
        <f>ROUND(Source!AR653,O681)</f>
        <v>1610.99</v>
      </c>
      <c r="G681" t="s">
        <v>118</v>
      </c>
      <c r="H681" t="s">
        <v>119</v>
      </c>
      <c r="K681">
        <v>224</v>
      </c>
      <c r="L681">
        <v>27</v>
      </c>
      <c r="M681">
        <v>3</v>
      </c>
      <c r="N681" t="s">
        <v>3</v>
      </c>
      <c r="O681">
        <v>2</v>
      </c>
      <c r="W681">
        <v>1610.99</v>
      </c>
      <c r="X681">
        <v>1</v>
      </c>
      <c r="Y681">
        <v>1610.99</v>
      </c>
    </row>
    <row r="683" spans="1:245" x14ac:dyDescent="0.2">
      <c r="A683">
        <v>4</v>
      </c>
      <c r="B683">
        <v>1</v>
      </c>
      <c r="D683">
        <f>ROW(A692)</f>
        <v>692</v>
      </c>
      <c r="F683" t="s">
        <v>13</v>
      </c>
      <c r="G683" t="s">
        <v>219</v>
      </c>
      <c r="H683" t="s">
        <v>3</v>
      </c>
      <c r="I683">
        <v>0</v>
      </c>
      <c r="K683">
        <v>0</v>
      </c>
      <c r="M683" t="s">
        <v>3</v>
      </c>
      <c r="S683">
        <v>0</v>
      </c>
      <c r="U683" t="s">
        <v>3</v>
      </c>
      <c r="V683">
        <v>0</v>
      </c>
      <c r="AB683" t="s">
        <v>3</v>
      </c>
      <c r="AC683" t="s">
        <v>3</v>
      </c>
      <c r="AD683" t="s">
        <v>3</v>
      </c>
      <c r="AE683" t="s">
        <v>3</v>
      </c>
      <c r="AF683" t="s">
        <v>3</v>
      </c>
      <c r="AG683" t="s">
        <v>3</v>
      </c>
      <c r="AP683" t="s">
        <v>3</v>
      </c>
      <c r="AQ683" t="s">
        <v>3</v>
      </c>
      <c r="AR683" t="s">
        <v>3</v>
      </c>
      <c r="AZ683" t="s">
        <v>3</v>
      </c>
      <c r="BB683" t="s">
        <v>3</v>
      </c>
      <c r="BC683" t="s">
        <v>3</v>
      </c>
      <c r="BD683" t="s">
        <v>3</v>
      </c>
      <c r="BE683" t="s">
        <v>3</v>
      </c>
      <c r="BF683" t="s">
        <v>3</v>
      </c>
      <c r="BG683" t="s">
        <v>3</v>
      </c>
      <c r="BH683" t="s">
        <v>3</v>
      </c>
      <c r="BI683" t="s">
        <v>3</v>
      </c>
      <c r="BJ683" t="s">
        <v>3</v>
      </c>
      <c r="BK683" t="s">
        <v>3</v>
      </c>
      <c r="BL683" t="s">
        <v>3</v>
      </c>
      <c r="BM683" t="s">
        <v>3</v>
      </c>
      <c r="BN683" t="s">
        <v>3</v>
      </c>
      <c r="BO683" t="s">
        <v>3</v>
      </c>
      <c r="BP683" t="s">
        <v>3</v>
      </c>
      <c r="BX683">
        <v>0</v>
      </c>
      <c r="CJ683">
        <v>0</v>
      </c>
    </row>
    <row r="685" spans="1:245" x14ac:dyDescent="0.2">
      <c r="A685">
        <v>52</v>
      </c>
      <c r="B685">
        <f t="shared" ref="B685:G685" si="349">B692</f>
        <v>1</v>
      </c>
      <c r="C685">
        <f t="shared" si="349"/>
        <v>4</v>
      </c>
      <c r="D685">
        <f t="shared" si="349"/>
        <v>683</v>
      </c>
      <c r="E685">
        <f t="shared" si="349"/>
        <v>0</v>
      </c>
      <c r="F685" t="str">
        <f t="shared" si="349"/>
        <v>Новый раздел</v>
      </c>
      <c r="G685" t="str">
        <f t="shared" si="349"/>
        <v>Помещение 126 Комната охраны</v>
      </c>
      <c r="O685">
        <f t="shared" ref="O685:AT685" si="350">O692</f>
        <v>4316.95</v>
      </c>
      <c r="P685">
        <f t="shared" si="350"/>
        <v>0</v>
      </c>
      <c r="Q685">
        <f t="shared" si="350"/>
        <v>4.57</v>
      </c>
      <c r="R685">
        <f t="shared" si="350"/>
        <v>0.1</v>
      </c>
      <c r="S685">
        <f t="shared" si="350"/>
        <v>4312.38</v>
      </c>
      <c r="T685">
        <f t="shared" si="350"/>
        <v>0</v>
      </c>
      <c r="U685">
        <f t="shared" si="350"/>
        <v>6.8559000000000001</v>
      </c>
      <c r="V685">
        <f t="shared" si="350"/>
        <v>0</v>
      </c>
      <c r="W685">
        <f t="shared" si="350"/>
        <v>0</v>
      </c>
      <c r="X685">
        <f t="shared" si="350"/>
        <v>3018.67</v>
      </c>
      <c r="Y685">
        <f t="shared" si="350"/>
        <v>431.25</v>
      </c>
      <c r="Z685">
        <f t="shared" si="350"/>
        <v>0</v>
      </c>
      <c r="AA685">
        <f t="shared" si="350"/>
        <v>0</v>
      </c>
      <c r="AB685">
        <f t="shared" si="350"/>
        <v>4316.95</v>
      </c>
      <c r="AC685">
        <f t="shared" si="350"/>
        <v>0</v>
      </c>
      <c r="AD685">
        <f t="shared" si="350"/>
        <v>4.57</v>
      </c>
      <c r="AE685">
        <f t="shared" si="350"/>
        <v>0.1</v>
      </c>
      <c r="AF685">
        <f t="shared" si="350"/>
        <v>4312.38</v>
      </c>
      <c r="AG685">
        <f t="shared" si="350"/>
        <v>0</v>
      </c>
      <c r="AH685">
        <f t="shared" si="350"/>
        <v>6.8559000000000001</v>
      </c>
      <c r="AI685">
        <f t="shared" si="350"/>
        <v>0</v>
      </c>
      <c r="AJ685">
        <f t="shared" si="350"/>
        <v>0</v>
      </c>
      <c r="AK685">
        <f t="shared" si="350"/>
        <v>3018.67</v>
      </c>
      <c r="AL685">
        <f t="shared" si="350"/>
        <v>431.25</v>
      </c>
      <c r="AM685">
        <f t="shared" si="350"/>
        <v>0</v>
      </c>
      <c r="AN685">
        <f t="shared" si="350"/>
        <v>0</v>
      </c>
      <c r="AO685">
        <f t="shared" si="350"/>
        <v>0</v>
      </c>
      <c r="AP685">
        <f t="shared" si="350"/>
        <v>0</v>
      </c>
      <c r="AQ685">
        <f t="shared" si="350"/>
        <v>0</v>
      </c>
      <c r="AR685">
        <f t="shared" si="350"/>
        <v>7766.97</v>
      </c>
      <c r="AS685">
        <f t="shared" si="350"/>
        <v>0</v>
      </c>
      <c r="AT685">
        <f t="shared" si="350"/>
        <v>0</v>
      </c>
      <c r="AU685">
        <f t="shared" ref="AU685:BZ685" si="351">AU692</f>
        <v>7766.97</v>
      </c>
      <c r="AV685">
        <f t="shared" si="351"/>
        <v>0</v>
      </c>
      <c r="AW685">
        <f t="shared" si="351"/>
        <v>0</v>
      </c>
      <c r="AX685">
        <f t="shared" si="351"/>
        <v>0</v>
      </c>
      <c r="AY685">
        <f t="shared" si="351"/>
        <v>0</v>
      </c>
      <c r="AZ685">
        <f t="shared" si="351"/>
        <v>0</v>
      </c>
      <c r="BA685">
        <f t="shared" si="351"/>
        <v>0</v>
      </c>
      <c r="BB685">
        <f t="shared" si="351"/>
        <v>0</v>
      </c>
      <c r="BC685">
        <f t="shared" si="351"/>
        <v>0</v>
      </c>
      <c r="BD685">
        <f t="shared" si="351"/>
        <v>0</v>
      </c>
      <c r="BE685">
        <f t="shared" si="351"/>
        <v>0</v>
      </c>
      <c r="BF685">
        <f t="shared" si="351"/>
        <v>0</v>
      </c>
      <c r="BG685">
        <f t="shared" si="351"/>
        <v>0</v>
      </c>
      <c r="BH685">
        <f t="shared" si="351"/>
        <v>0</v>
      </c>
      <c r="BI685">
        <f t="shared" si="351"/>
        <v>0</v>
      </c>
      <c r="BJ685">
        <f t="shared" si="351"/>
        <v>0</v>
      </c>
      <c r="BK685">
        <f t="shared" si="351"/>
        <v>0</v>
      </c>
      <c r="BL685">
        <f t="shared" si="351"/>
        <v>0</v>
      </c>
      <c r="BM685">
        <f t="shared" si="351"/>
        <v>0</v>
      </c>
      <c r="BN685">
        <f t="shared" si="351"/>
        <v>0</v>
      </c>
      <c r="BO685">
        <f t="shared" si="351"/>
        <v>0</v>
      </c>
      <c r="BP685">
        <f t="shared" si="351"/>
        <v>0</v>
      </c>
      <c r="BQ685">
        <f t="shared" si="351"/>
        <v>0</v>
      </c>
      <c r="BR685">
        <f t="shared" si="351"/>
        <v>0</v>
      </c>
      <c r="BS685">
        <f t="shared" si="351"/>
        <v>0</v>
      </c>
      <c r="BT685">
        <f t="shared" si="351"/>
        <v>0</v>
      </c>
      <c r="BU685">
        <f t="shared" si="351"/>
        <v>0</v>
      </c>
      <c r="BV685">
        <f t="shared" si="351"/>
        <v>0</v>
      </c>
      <c r="BW685">
        <f t="shared" si="351"/>
        <v>0</v>
      </c>
      <c r="BX685">
        <f t="shared" si="351"/>
        <v>0</v>
      </c>
      <c r="BY685">
        <f t="shared" si="351"/>
        <v>0</v>
      </c>
      <c r="BZ685">
        <f t="shared" si="351"/>
        <v>0</v>
      </c>
      <c r="CA685">
        <f t="shared" ref="CA685:DF685" si="352">CA692</f>
        <v>7766.97</v>
      </c>
      <c r="CB685">
        <f t="shared" si="352"/>
        <v>0</v>
      </c>
      <c r="CC685">
        <f t="shared" si="352"/>
        <v>0</v>
      </c>
      <c r="CD685">
        <f t="shared" si="352"/>
        <v>7766.97</v>
      </c>
      <c r="CE685">
        <f t="shared" si="352"/>
        <v>0</v>
      </c>
      <c r="CF685">
        <f t="shared" si="352"/>
        <v>0</v>
      </c>
      <c r="CG685">
        <f t="shared" si="352"/>
        <v>0</v>
      </c>
      <c r="CH685">
        <f t="shared" si="352"/>
        <v>0</v>
      </c>
      <c r="CI685">
        <f t="shared" si="352"/>
        <v>0</v>
      </c>
      <c r="CJ685">
        <f t="shared" si="352"/>
        <v>0</v>
      </c>
      <c r="CK685">
        <f t="shared" si="352"/>
        <v>0</v>
      </c>
      <c r="CL685">
        <f t="shared" si="352"/>
        <v>0</v>
      </c>
      <c r="CM685">
        <f t="shared" si="352"/>
        <v>0</v>
      </c>
      <c r="CN685">
        <f t="shared" si="352"/>
        <v>0</v>
      </c>
      <c r="CO685">
        <f t="shared" si="352"/>
        <v>0</v>
      </c>
      <c r="CP685">
        <f t="shared" si="352"/>
        <v>0</v>
      </c>
      <c r="CQ685">
        <f t="shared" si="352"/>
        <v>0</v>
      </c>
      <c r="CR685">
        <f t="shared" si="352"/>
        <v>0</v>
      </c>
      <c r="CS685">
        <f t="shared" si="352"/>
        <v>0</v>
      </c>
      <c r="CT685">
        <f t="shared" si="352"/>
        <v>0</v>
      </c>
      <c r="CU685">
        <f t="shared" si="352"/>
        <v>0</v>
      </c>
      <c r="CV685">
        <f t="shared" si="352"/>
        <v>0</v>
      </c>
      <c r="CW685">
        <f t="shared" si="352"/>
        <v>0</v>
      </c>
      <c r="CX685">
        <f t="shared" si="352"/>
        <v>0</v>
      </c>
      <c r="CY685">
        <f t="shared" si="352"/>
        <v>0</v>
      </c>
      <c r="CZ685">
        <f t="shared" si="352"/>
        <v>0</v>
      </c>
      <c r="DA685">
        <f t="shared" si="352"/>
        <v>0</v>
      </c>
      <c r="DB685">
        <f t="shared" si="352"/>
        <v>0</v>
      </c>
      <c r="DC685">
        <f t="shared" si="352"/>
        <v>0</v>
      </c>
      <c r="DD685">
        <f t="shared" si="352"/>
        <v>0</v>
      </c>
      <c r="DE685">
        <f t="shared" si="352"/>
        <v>0</v>
      </c>
      <c r="DF685">
        <f t="shared" si="352"/>
        <v>0</v>
      </c>
      <c r="DG685">
        <f t="shared" ref="DG685:EL685" si="353">DG692</f>
        <v>0</v>
      </c>
      <c r="DH685">
        <f t="shared" si="353"/>
        <v>0</v>
      </c>
      <c r="DI685">
        <f t="shared" si="353"/>
        <v>0</v>
      </c>
      <c r="DJ685">
        <f t="shared" si="353"/>
        <v>0</v>
      </c>
      <c r="DK685">
        <f t="shared" si="353"/>
        <v>0</v>
      </c>
      <c r="DL685">
        <f t="shared" si="353"/>
        <v>0</v>
      </c>
      <c r="DM685">
        <f t="shared" si="353"/>
        <v>0</v>
      </c>
      <c r="DN685">
        <f t="shared" si="353"/>
        <v>0</v>
      </c>
      <c r="DO685">
        <f t="shared" si="353"/>
        <v>0</v>
      </c>
      <c r="DP685">
        <f t="shared" si="353"/>
        <v>0</v>
      </c>
      <c r="DQ685">
        <f t="shared" si="353"/>
        <v>0</v>
      </c>
      <c r="DR685">
        <f t="shared" si="353"/>
        <v>0</v>
      </c>
      <c r="DS685">
        <f t="shared" si="353"/>
        <v>0</v>
      </c>
      <c r="DT685">
        <f t="shared" si="353"/>
        <v>0</v>
      </c>
      <c r="DU685">
        <f t="shared" si="353"/>
        <v>0</v>
      </c>
      <c r="DV685">
        <f t="shared" si="353"/>
        <v>0</v>
      </c>
      <c r="DW685">
        <f t="shared" si="353"/>
        <v>0</v>
      </c>
      <c r="DX685">
        <f t="shared" si="353"/>
        <v>0</v>
      </c>
      <c r="DY685">
        <f t="shared" si="353"/>
        <v>0</v>
      </c>
      <c r="DZ685">
        <f t="shared" si="353"/>
        <v>0</v>
      </c>
      <c r="EA685">
        <f t="shared" si="353"/>
        <v>0</v>
      </c>
      <c r="EB685">
        <f t="shared" si="353"/>
        <v>0</v>
      </c>
      <c r="EC685">
        <f t="shared" si="353"/>
        <v>0</v>
      </c>
      <c r="ED685">
        <f t="shared" si="353"/>
        <v>0</v>
      </c>
      <c r="EE685">
        <f t="shared" si="353"/>
        <v>0</v>
      </c>
      <c r="EF685">
        <f t="shared" si="353"/>
        <v>0</v>
      </c>
      <c r="EG685">
        <f t="shared" si="353"/>
        <v>0</v>
      </c>
      <c r="EH685">
        <f t="shared" si="353"/>
        <v>0</v>
      </c>
      <c r="EI685">
        <f t="shared" si="353"/>
        <v>0</v>
      </c>
      <c r="EJ685">
        <f t="shared" si="353"/>
        <v>0</v>
      </c>
      <c r="EK685">
        <f t="shared" si="353"/>
        <v>0</v>
      </c>
      <c r="EL685">
        <f t="shared" si="353"/>
        <v>0</v>
      </c>
      <c r="EM685">
        <f t="shared" ref="EM685:FR685" si="354">EM692</f>
        <v>0</v>
      </c>
      <c r="EN685">
        <f t="shared" si="354"/>
        <v>0</v>
      </c>
      <c r="EO685">
        <f t="shared" si="354"/>
        <v>0</v>
      </c>
      <c r="EP685">
        <f t="shared" si="354"/>
        <v>0</v>
      </c>
      <c r="EQ685">
        <f t="shared" si="354"/>
        <v>0</v>
      </c>
      <c r="ER685">
        <f t="shared" si="354"/>
        <v>0</v>
      </c>
      <c r="ES685">
        <f t="shared" si="354"/>
        <v>0</v>
      </c>
      <c r="ET685">
        <f t="shared" si="354"/>
        <v>0</v>
      </c>
      <c r="EU685">
        <f t="shared" si="354"/>
        <v>0</v>
      </c>
      <c r="EV685">
        <f t="shared" si="354"/>
        <v>0</v>
      </c>
      <c r="EW685">
        <f t="shared" si="354"/>
        <v>0</v>
      </c>
      <c r="EX685">
        <f t="shared" si="354"/>
        <v>0</v>
      </c>
      <c r="EY685">
        <f t="shared" si="354"/>
        <v>0</v>
      </c>
      <c r="EZ685">
        <f t="shared" si="354"/>
        <v>0</v>
      </c>
      <c r="FA685">
        <f t="shared" si="354"/>
        <v>0</v>
      </c>
      <c r="FB685">
        <f t="shared" si="354"/>
        <v>0</v>
      </c>
      <c r="FC685">
        <f t="shared" si="354"/>
        <v>0</v>
      </c>
      <c r="FD685">
        <f t="shared" si="354"/>
        <v>0</v>
      </c>
      <c r="FE685">
        <f t="shared" si="354"/>
        <v>0</v>
      </c>
      <c r="FF685">
        <f t="shared" si="354"/>
        <v>0</v>
      </c>
      <c r="FG685">
        <f t="shared" si="354"/>
        <v>0</v>
      </c>
      <c r="FH685">
        <f t="shared" si="354"/>
        <v>0</v>
      </c>
      <c r="FI685">
        <f t="shared" si="354"/>
        <v>0</v>
      </c>
      <c r="FJ685">
        <f t="shared" si="354"/>
        <v>0</v>
      </c>
      <c r="FK685">
        <f t="shared" si="354"/>
        <v>0</v>
      </c>
      <c r="FL685">
        <f t="shared" si="354"/>
        <v>0</v>
      </c>
      <c r="FM685">
        <f t="shared" si="354"/>
        <v>0</v>
      </c>
      <c r="FN685">
        <f t="shared" si="354"/>
        <v>0</v>
      </c>
      <c r="FO685">
        <f t="shared" si="354"/>
        <v>0</v>
      </c>
      <c r="FP685">
        <f t="shared" si="354"/>
        <v>0</v>
      </c>
      <c r="FQ685">
        <f t="shared" si="354"/>
        <v>0</v>
      </c>
      <c r="FR685">
        <f t="shared" si="354"/>
        <v>0</v>
      </c>
      <c r="FS685">
        <f t="shared" ref="FS685:GX685" si="355">FS692</f>
        <v>0</v>
      </c>
      <c r="FT685">
        <f t="shared" si="355"/>
        <v>0</v>
      </c>
      <c r="FU685">
        <f t="shared" si="355"/>
        <v>0</v>
      </c>
      <c r="FV685">
        <f t="shared" si="355"/>
        <v>0</v>
      </c>
      <c r="FW685">
        <f t="shared" si="355"/>
        <v>0</v>
      </c>
      <c r="FX685">
        <f t="shared" si="355"/>
        <v>0</v>
      </c>
      <c r="FY685">
        <f t="shared" si="355"/>
        <v>0</v>
      </c>
      <c r="FZ685">
        <f t="shared" si="355"/>
        <v>0</v>
      </c>
      <c r="GA685">
        <f t="shared" si="355"/>
        <v>0</v>
      </c>
      <c r="GB685">
        <f t="shared" si="355"/>
        <v>0</v>
      </c>
      <c r="GC685">
        <f t="shared" si="355"/>
        <v>0</v>
      </c>
      <c r="GD685">
        <f t="shared" si="355"/>
        <v>0</v>
      </c>
      <c r="GE685">
        <f t="shared" si="355"/>
        <v>0</v>
      </c>
      <c r="GF685">
        <f t="shared" si="355"/>
        <v>0</v>
      </c>
      <c r="GG685">
        <f t="shared" si="355"/>
        <v>0</v>
      </c>
      <c r="GH685">
        <f t="shared" si="355"/>
        <v>0</v>
      </c>
      <c r="GI685">
        <f t="shared" si="355"/>
        <v>0</v>
      </c>
      <c r="GJ685">
        <f t="shared" si="355"/>
        <v>0</v>
      </c>
      <c r="GK685">
        <f t="shared" si="355"/>
        <v>0</v>
      </c>
      <c r="GL685">
        <f t="shared" si="355"/>
        <v>0</v>
      </c>
      <c r="GM685">
        <f t="shared" si="355"/>
        <v>0</v>
      </c>
      <c r="GN685">
        <f t="shared" si="355"/>
        <v>0</v>
      </c>
      <c r="GO685">
        <f t="shared" si="355"/>
        <v>0</v>
      </c>
      <c r="GP685">
        <f t="shared" si="355"/>
        <v>0</v>
      </c>
      <c r="GQ685">
        <f t="shared" si="355"/>
        <v>0</v>
      </c>
      <c r="GR685">
        <f t="shared" si="355"/>
        <v>0</v>
      </c>
      <c r="GS685">
        <f t="shared" si="355"/>
        <v>0</v>
      </c>
      <c r="GT685">
        <f t="shared" si="355"/>
        <v>0</v>
      </c>
      <c r="GU685">
        <f t="shared" si="355"/>
        <v>0</v>
      </c>
      <c r="GV685">
        <f t="shared" si="355"/>
        <v>0</v>
      </c>
      <c r="GW685">
        <f t="shared" si="355"/>
        <v>0</v>
      </c>
      <c r="GX685">
        <f t="shared" si="355"/>
        <v>0</v>
      </c>
    </row>
    <row r="687" spans="1:245" x14ac:dyDescent="0.2">
      <c r="A687">
        <v>17</v>
      </c>
      <c r="B687">
        <v>1</v>
      </c>
      <c r="C687">
        <f>ROW(SmtRes!A187)</f>
        <v>187</v>
      </c>
      <c r="D687">
        <f>ROW(EtalonRes!A187)</f>
        <v>187</v>
      </c>
      <c r="E687" t="s">
        <v>220</v>
      </c>
      <c r="F687" t="s">
        <v>16</v>
      </c>
      <c r="G687" t="s">
        <v>17</v>
      </c>
      <c r="H687" t="s">
        <v>18</v>
      </c>
      <c r="I687">
        <f>ROUND(14/100,9)</f>
        <v>0.14000000000000001</v>
      </c>
      <c r="J687">
        <v>0</v>
      </c>
      <c r="K687">
        <f>ROUND(14/100,9)</f>
        <v>0.14000000000000001</v>
      </c>
      <c r="O687">
        <f>ROUND(CP687,2)</f>
        <v>379.46</v>
      </c>
      <c r="P687">
        <f>ROUND(CQ687*I687,2)</f>
        <v>0</v>
      </c>
      <c r="Q687">
        <f>ROUND(CR687*I687,2)</f>
        <v>0</v>
      </c>
      <c r="R687">
        <f>ROUND(CS687*I687,2)</f>
        <v>0</v>
      </c>
      <c r="S687">
        <f>ROUND(CT687*I687,2)</f>
        <v>379.46</v>
      </c>
      <c r="T687">
        <f>ROUND(CU687*I687,2)</f>
        <v>0</v>
      </c>
      <c r="U687">
        <f>CV687*I687</f>
        <v>0.8176000000000001</v>
      </c>
      <c r="V687">
        <f>CW687*I687</f>
        <v>0</v>
      </c>
      <c r="W687">
        <f>ROUND(CX687*I687,2)</f>
        <v>0</v>
      </c>
      <c r="X687">
        <f t="shared" ref="X687:Y690" si="356">ROUND(CY687,2)</f>
        <v>265.62</v>
      </c>
      <c r="Y687">
        <f t="shared" si="356"/>
        <v>37.950000000000003</v>
      </c>
      <c r="AA687">
        <v>35364244</v>
      </c>
      <c r="AB687">
        <f>ROUND((AC687+AD687+AF687),6)</f>
        <v>2710.46</v>
      </c>
      <c r="AC687">
        <f>ROUND((ES687),6)</f>
        <v>0</v>
      </c>
      <c r="AD687">
        <f>ROUND((((ET687)-(EU687))+AE687),6)</f>
        <v>0</v>
      </c>
      <c r="AE687">
        <f t="shared" ref="AE687:AF690" si="357">ROUND((EU687),6)</f>
        <v>0</v>
      </c>
      <c r="AF687">
        <f t="shared" si="357"/>
        <v>2710.46</v>
      </c>
      <c r="AG687">
        <f>ROUND((AP687),6)</f>
        <v>0</v>
      </c>
      <c r="AH687">
        <f t="shared" ref="AH687:AI690" si="358">(EW687)</f>
        <v>5.84</v>
      </c>
      <c r="AI687">
        <f t="shared" si="358"/>
        <v>0</v>
      </c>
      <c r="AJ687">
        <f>(AS687)</f>
        <v>0</v>
      </c>
      <c r="AK687">
        <v>2710.46</v>
      </c>
      <c r="AL687">
        <v>0</v>
      </c>
      <c r="AM687">
        <v>0</v>
      </c>
      <c r="AN687">
        <v>0</v>
      </c>
      <c r="AO687">
        <v>2710.46</v>
      </c>
      <c r="AP687">
        <v>0</v>
      </c>
      <c r="AQ687">
        <v>5.84</v>
      </c>
      <c r="AR687">
        <v>0</v>
      </c>
      <c r="AS687">
        <v>0</v>
      </c>
      <c r="AT687">
        <v>70</v>
      </c>
      <c r="AU687">
        <v>10</v>
      </c>
      <c r="AV687">
        <v>1</v>
      </c>
      <c r="AW687">
        <v>1</v>
      </c>
      <c r="AZ687">
        <v>1</v>
      </c>
      <c r="BA687">
        <v>1</v>
      </c>
      <c r="BB687">
        <v>1</v>
      </c>
      <c r="BC687">
        <v>1</v>
      </c>
      <c r="BD687" t="s">
        <v>3</v>
      </c>
      <c r="BE687" t="s">
        <v>3</v>
      </c>
      <c r="BF687" t="s">
        <v>3</v>
      </c>
      <c r="BG687" t="s">
        <v>3</v>
      </c>
      <c r="BH687">
        <v>0</v>
      </c>
      <c r="BI687">
        <v>4</v>
      </c>
      <c r="BJ687" t="s">
        <v>19</v>
      </c>
      <c r="BM687">
        <v>0</v>
      </c>
      <c r="BN687">
        <v>0</v>
      </c>
      <c r="BO687" t="s">
        <v>3</v>
      </c>
      <c r="BP687">
        <v>0</v>
      </c>
      <c r="BQ687">
        <v>1</v>
      </c>
      <c r="BR687">
        <v>0</v>
      </c>
      <c r="BS687">
        <v>1</v>
      </c>
      <c r="BT687">
        <v>1</v>
      </c>
      <c r="BU687">
        <v>1</v>
      </c>
      <c r="BV687">
        <v>1</v>
      </c>
      <c r="BW687">
        <v>1</v>
      </c>
      <c r="BX687">
        <v>1</v>
      </c>
      <c r="BY687" t="s">
        <v>3</v>
      </c>
      <c r="BZ687">
        <v>70</v>
      </c>
      <c r="CA687">
        <v>10</v>
      </c>
      <c r="CB687" t="s">
        <v>3</v>
      </c>
      <c r="CE687">
        <v>0</v>
      </c>
      <c r="CF687">
        <v>0</v>
      </c>
      <c r="CG687">
        <v>0</v>
      </c>
      <c r="CM687">
        <v>0</v>
      </c>
      <c r="CN687" t="s">
        <v>3</v>
      </c>
      <c r="CO687">
        <v>0</v>
      </c>
      <c r="CP687">
        <f>(P687+Q687+S687)</f>
        <v>379.46</v>
      </c>
      <c r="CQ687">
        <f>(AC687*BC687*AW687)</f>
        <v>0</v>
      </c>
      <c r="CR687">
        <f>((((ET687)*BB687-(EU687)*BS687)+AE687*BS687)*AV687)</f>
        <v>0</v>
      </c>
      <c r="CS687">
        <f>(AE687*BS687*AV687)</f>
        <v>0</v>
      </c>
      <c r="CT687">
        <f>(AF687*BA687*AV687)</f>
        <v>2710.46</v>
      </c>
      <c r="CU687">
        <f>AG687</f>
        <v>0</v>
      </c>
      <c r="CV687">
        <f>(AH687*AV687)</f>
        <v>5.84</v>
      </c>
      <c r="CW687">
        <f t="shared" ref="CW687:CX690" si="359">AI687</f>
        <v>0</v>
      </c>
      <c r="CX687">
        <f t="shared" si="359"/>
        <v>0</v>
      </c>
      <c r="CY687">
        <f>((S687*BZ687)/100)</f>
        <v>265.62199999999996</v>
      </c>
      <c r="CZ687">
        <f>((S687*CA687)/100)</f>
        <v>37.945999999999998</v>
      </c>
      <c r="DC687" t="s">
        <v>3</v>
      </c>
      <c r="DD687" t="s">
        <v>3</v>
      </c>
      <c r="DE687" t="s">
        <v>3</v>
      </c>
      <c r="DF687" t="s">
        <v>3</v>
      </c>
      <c r="DG687" t="s">
        <v>3</v>
      </c>
      <c r="DH687" t="s">
        <v>3</v>
      </c>
      <c r="DI687" t="s">
        <v>3</v>
      </c>
      <c r="DJ687" t="s">
        <v>3</v>
      </c>
      <c r="DK687" t="s">
        <v>3</v>
      </c>
      <c r="DL687" t="s">
        <v>3</v>
      </c>
      <c r="DM687" t="s">
        <v>3</v>
      </c>
      <c r="DN687">
        <v>0</v>
      </c>
      <c r="DO687">
        <v>0</v>
      </c>
      <c r="DP687">
        <v>1</v>
      </c>
      <c r="DQ687">
        <v>1</v>
      </c>
      <c r="DU687">
        <v>1010</v>
      </c>
      <c r="DV687" t="s">
        <v>18</v>
      </c>
      <c r="DW687" t="s">
        <v>18</v>
      </c>
      <c r="DX687">
        <v>100</v>
      </c>
      <c r="DZ687" t="s">
        <v>3</v>
      </c>
      <c r="EA687" t="s">
        <v>3</v>
      </c>
      <c r="EB687" t="s">
        <v>3</v>
      </c>
      <c r="EC687" t="s">
        <v>3</v>
      </c>
      <c r="EE687">
        <v>35096056</v>
      </c>
      <c r="EF687">
        <v>1</v>
      </c>
      <c r="EG687" t="s">
        <v>20</v>
      </c>
      <c r="EH687">
        <v>0</v>
      </c>
      <c r="EI687" t="s">
        <v>3</v>
      </c>
      <c r="EJ687">
        <v>4</v>
      </c>
      <c r="EK687">
        <v>0</v>
      </c>
      <c r="EL687" t="s">
        <v>21</v>
      </c>
      <c r="EM687" t="s">
        <v>22</v>
      </c>
      <c r="EO687" t="s">
        <v>3</v>
      </c>
      <c r="EQ687">
        <v>0</v>
      </c>
      <c r="ER687">
        <v>2710.46</v>
      </c>
      <c r="ES687">
        <v>0</v>
      </c>
      <c r="ET687">
        <v>0</v>
      </c>
      <c r="EU687">
        <v>0</v>
      </c>
      <c r="EV687">
        <v>2710.46</v>
      </c>
      <c r="EW687">
        <v>5.84</v>
      </c>
      <c r="EX687">
        <v>0</v>
      </c>
      <c r="EY687">
        <v>0</v>
      </c>
      <c r="FQ687">
        <v>0</v>
      </c>
      <c r="FR687">
        <v>0</v>
      </c>
      <c r="FS687">
        <v>0</v>
      </c>
      <c r="FX687">
        <v>70</v>
      </c>
      <c r="FY687">
        <v>10</v>
      </c>
      <c r="GA687" t="s">
        <v>3</v>
      </c>
      <c r="GD687">
        <v>0</v>
      </c>
      <c r="GF687">
        <v>-931379651</v>
      </c>
      <c r="GG687">
        <v>2</v>
      </c>
      <c r="GH687">
        <v>1</v>
      </c>
      <c r="GI687">
        <v>-2</v>
      </c>
      <c r="GJ687">
        <v>0</v>
      </c>
      <c r="GK687">
        <f>ROUND(R687*(R12)/100,2)</f>
        <v>0</v>
      </c>
      <c r="GL687">
        <f>ROUND(IF(AND(BH687=3,BI687=3,FS687&lt;&gt;0),P687,0),2)</f>
        <v>0</v>
      </c>
      <c r="GM687">
        <f>ROUND(O687+X687+Y687+GK687,2)+GX687</f>
        <v>683.03</v>
      </c>
      <c r="GN687">
        <f>IF(OR(BI687=0,BI687=1),GM687-GX687,0)</f>
        <v>0</v>
      </c>
      <c r="GO687">
        <f>IF(BI687=2,GM687-GX687,0)</f>
        <v>0</v>
      </c>
      <c r="GP687">
        <f>IF(BI687=4,GM687-GX687,0)</f>
        <v>683.03</v>
      </c>
      <c r="GR687">
        <v>0</v>
      </c>
      <c r="GS687">
        <v>3</v>
      </c>
      <c r="GT687">
        <v>0</v>
      </c>
      <c r="GU687" t="s">
        <v>3</v>
      </c>
      <c r="GV687">
        <f>ROUND((GT687),6)</f>
        <v>0</v>
      </c>
      <c r="GW687">
        <v>1</v>
      </c>
      <c r="GX687">
        <f>ROUND(HC687*I687,2)</f>
        <v>0</v>
      </c>
      <c r="HA687">
        <v>0</v>
      </c>
      <c r="HB687">
        <v>0</v>
      </c>
      <c r="HC687">
        <f>GV687*GW687</f>
        <v>0</v>
      </c>
      <c r="HE687" t="s">
        <v>3</v>
      </c>
      <c r="HF687" t="s">
        <v>3</v>
      </c>
      <c r="HM687" t="s">
        <v>3</v>
      </c>
      <c r="HN687" t="s">
        <v>3</v>
      </c>
      <c r="HO687" t="s">
        <v>3</v>
      </c>
      <c r="HP687" t="s">
        <v>3</v>
      </c>
      <c r="HQ687" t="s">
        <v>3</v>
      </c>
      <c r="HS687">
        <v>0</v>
      </c>
      <c r="IK687">
        <v>0</v>
      </c>
    </row>
    <row r="688" spans="1:245" x14ac:dyDescent="0.2">
      <c r="A688">
        <v>17</v>
      </c>
      <c r="B688">
        <v>1</v>
      </c>
      <c r="C688">
        <f>ROW(SmtRes!A189)</f>
        <v>189</v>
      </c>
      <c r="D688">
        <f>ROW(EtalonRes!A189)</f>
        <v>189</v>
      </c>
      <c r="E688" t="s">
        <v>221</v>
      </c>
      <c r="F688" t="s">
        <v>38</v>
      </c>
      <c r="G688" t="s">
        <v>39</v>
      </c>
      <c r="H688" t="s">
        <v>18</v>
      </c>
      <c r="I688">
        <f>ROUND(5/100,9)</f>
        <v>0.05</v>
      </c>
      <c r="J688">
        <v>0</v>
      </c>
      <c r="K688">
        <f>ROUND(5/100,9)</f>
        <v>0.05</v>
      </c>
      <c r="O688">
        <f>ROUND(CP688,2)</f>
        <v>1395.8</v>
      </c>
      <c r="P688">
        <f>ROUND(CQ688*I688,2)</f>
        <v>0</v>
      </c>
      <c r="Q688">
        <f>ROUND(CR688*I688,2)</f>
        <v>1.63</v>
      </c>
      <c r="R688">
        <f>ROUND(CS688*I688,2)</f>
        <v>0.03</v>
      </c>
      <c r="S688">
        <f>ROUND(CT688*I688,2)</f>
        <v>1394.17</v>
      </c>
      <c r="T688">
        <f>ROUND(CU688*I688,2)</f>
        <v>0</v>
      </c>
      <c r="U688">
        <f>CV688*I688</f>
        <v>2.1405000000000003</v>
      </c>
      <c r="V688">
        <f>CW688*I688</f>
        <v>0</v>
      </c>
      <c r="W688">
        <f>ROUND(CX688*I688,2)</f>
        <v>0</v>
      </c>
      <c r="X688">
        <f t="shared" si="356"/>
        <v>975.92</v>
      </c>
      <c r="Y688">
        <f t="shared" si="356"/>
        <v>139.41999999999999</v>
      </c>
      <c r="AA688">
        <v>35364244</v>
      </c>
      <c r="AB688">
        <f>ROUND((AC688+AD688+AF688),6)</f>
        <v>27916.01</v>
      </c>
      <c r="AC688">
        <f>ROUND((ES688),6)</f>
        <v>0</v>
      </c>
      <c r="AD688">
        <f>ROUND((((ET688)-(EU688))+AE688),6)</f>
        <v>32.57</v>
      </c>
      <c r="AE688">
        <f t="shared" si="357"/>
        <v>0.69</v>
      </c>
      <c r="AF688">
        <f t="shared" si="357"/>
        <v>27883.439999999999</v>
      </c>
      <c r="AG688">
        <f>ROUND((AP688),6)</f>
        <v>0</v>
      </c>
      <c r="AH688">
        <f t="shared" si="358"/>
        <v>42.81</v>
      </c>
      <c r="AI688">
        <f t="shared" si="358"/>
        <v>0</v>
      </c>
      <c r="AJ688">
        <f>(AS688)</f>
        <v>0</v>
      </c>
      <c r="AK688">
        <v>27916.01</v>
      </c>
      <c r="AL688">
        <v>0</v>
      </c>
      <c r="AM688">
        <v>32.57</v>
      </c>
      <c r="AN688">
        <v>0.69</v>
      </c>
      <c r="AO688">
        <v>27883.439999999999</v>
      </c>
      <c r="AP688">
        <v>0</v>
      </c>
      <c r="AQ688">
        <v>42.81</v>
      </c>
      <c r="AR688">
        <v>0</v>
      </c>
      <c r="AS688">
        <v>0</v>
      </c>
      <c r="AT688">
        <v>70</v>
      </c>
      <c r="AU688">
        <v>10</v>
      </c>
      <c r="AV688">
        <v>1</v>
      </c>
      <c r="AW688">
        <v>1</v>
      </c>
      <c r="AZ688">
        <v>1</v>
      </c>
      <c r="BA688">
        <v>1</v>
      </c>
      <c r="BB688">
        <v>1</v>
      </c>
      <c r="BC688">
        <v>1</v>
      </c>
      <c r="BD688" t="s">
        <v>3</v>
      </c>
      <c r="BE688" t="s">
        <v>3</v>
      </c>
      <c r="BF688" t="s">
        <v>3</v>
      </c>
      <c r="BG688" t="s">
        <v>3</v>
      </c>
      <c r="BH688">
        <v>0</v>
      </c>
      <c r="BI688">
        <v>4</v>
      </c>
      <c r="BJ688" t="s">
        <v>40</v>
      </c>
      <c r="BM688">
        <v>0</v>
      </c>
      <c r="BN688">
        <v>0</v>
      </c>
      <c r="BO688" t="s">
        <v>3</v>
      </c>
      <c r="BP688">
        <v>0</v>
      </c>
      <c r="BQ688">
        <v>1</v>
      </c>
      <c r="BR688">
        <v>0</v>
      </c>
      <c r="BS688">
        <v>1</v>
      </c>
      <c r="BT688">
        <v>1</v>
      </c>
      <c r="BU688">
        <v>1</v>
      </c>
      <c r="BV688">
        <v>1</v>
      </c>
      <c r="BW688">
        <v>1</v>
      </c>
      <c r="BX688">
        <v>1</v>
      </c>
      <c r="BY688" t="s">
        <v>3</v>
      </c>
      <c r="BZ688">
        <v>70</v>
      </c>
      <c r="CA688">
        <v>10</v>
      </c>
      <c r="CB688" t="s">
        <v>3</v>
      </c>
      <c r="CE688">
        <v>0</v>
      </c>
      <c r="CF688">
        <v>0</v>
      </c>
      <c r="CG688">
        <v>0</v>
      </c>
      <c r="CM688">
        <v>0</v>
      </c>
      <c r="CN688" t="s">
        <v>3</v>
      </c>
      <c r="CO688">
        <v>0</v>
      </c>
      <c r="CP688">
        <f>(P688+Q688+S688)</f>
        <v>1395.8000000000002</v>
      </c>
      <c r="CQ688">
        <f>(AC688*BC688*AW688)</f>
        <v>0</v>
      </c>
      <c r="CR688">
        <f>((((ET688)*BB688-(EU688)*BS688)+AE688*BS688)*AV688)</f>
        <v>32.57</v>
      </c>
      <c r="CS688">
        <f>(AE688*BS688*AV688)</f>
        <v>0.69</v>
      </c>
      <c r="CT688">
        <f>(AF688*BA688*AV688)</f>
        <v>27883.439999999999</v>
      </c>
      <c r="CU688">
        <f>AG688</f>
        <v>0</v>
      </c>
      <c r="CV688">
        <f>(AH688*AV688)</f>
        <v>42.81</v>
      </c>
      <c r="CW688">
        <f t="shared" si="359"/>
        <v>0</v>
      </c>
      <c r="CX688">
        <f t="shared" si="359"/>
        <v>0</v>
      </c>
      <c r="CY688">
        <f>((S688*BZ688)/100)</f>
        <v>975.9190000000001</v>
      </c>
      <c r="CZ688">
        <f>((S688*CA688)/100)</f>
        <v>139.417</v>
      </c>
      <c r="DC688" t="s">
        <v>3</v>
      </c>
      <c r="DD688" t="s">
        <v>3</v>
      </c>
      <c r="DE688" t="s">
        <v>3</v>
      </c>
      <c r="DF688" t="s">
        <v>3</v>
      </c>
      <c r="DG688" t="s">
        <v>3</v>
      </c>
      <c r="DH688" t="s">
        <v>3</v>
      </c>
      <c r="DI688" t="s">
        <v>3</v>
      </c>
      <c r="DJ688" t="s">
        <v>3</v>
      </c>
      <c r="DK688" t="s">
        <v>3</v>
      </c>
      <c r="DL688" t="s">
        <v>3</v>
      </c>
      <c r="DM688" t="s">
        <v>3</v>
      </c>
      <c r="DN688">
        <v>0</v>
      </c>
      <c r="DO688">
        <v>0</v>
      </c>
      <c r="DP688">
        <v>1</v>
      </c>
      <c r="DQ688">
        <v>1</v>
      </c>
      <c r="DU688">
        <v>1010</v>
      </c>
      <c r="DV688" t="s">
        <v>18</v>
      </c>
      <c r="DW688" t="s">
        <v>18</v>
      </c>
      <c r="DX688">
        <v>100</v>
      </c>
      <c r="DZ688" t="s">
        <v>3</v>
      </c>
      <c r="EA688" t="s">
        <v>3</v>
      </c>
      <c r="EB688" t="s">
        <v>3</v>
      </c>
      <c r="EC688" t="s">
        <v>3</v>
      </c>
      <c r="EE688">
        <v>35096056</v>
      </c>
      <c r="EF688">
        <v>1</v>
      </c>
      <c r="EG688" t="s">
        <v>20</v>
      </c>
      <c r="EH688">
        <v>0</v>
      </c>
      <c r="EI688" t="s">
        <v>3</v>
      </c>
      <c r="EJ688">
        <v>4</v>
      </c>
      <c r="EK688">
        <v>0</v>
      </c>
      <c r="EL688" t="s">
        <v>21</v>
      </c>
      <c r="EM688" t="s">
        <v>22</v>
      </c>
      <c r="EO688" t="s">
        <v>3</v>
      </c>
      <c r="EQ688">
        <v>262144</v>
      </c>
      <c r="ER688">
        <v>27916.01</v>
      </c>
      <c r="ES688">
        <v>0</v>
      </c>
      <c r="ET688">
        <v>32.57</v>
      </c>
      <c r="EU688">
        <v>0.69</v>
      </c>
      <c r="EV688">
        <v>27883.439999999999</v>
      </c>
      <c r="EW688">
        <v>42.81</v>
      </c>
      <c r="EX688">
        <v>0</v>
      </c>
      <c r="EY688">
        <v>0</v>
      </c>
      <c r="FQ688">
        <v>0</v>
      </c>
      <c r="FR688">
        <v>0</v>
      </c>
      <c r="FS688">
        <v>0</v>
      </c>
      <c r="FX688">
        <v>70</v>
      </c>
      <c r="FY688">
        <v>10</v>
      </c>
      <c r="GA688" t="s">
        <v>3</v>
      </c>
      <c r="GD688">
        <v>0</v>
      </c>
      <c r="GF688">
        <v>1394402761</v>
      </c>
      <c r="GG688">
        <v>2</v>
      </c>
      <c r="GH688">
        <v>1</v>
      </c>
      <c r="GI688">
        <v>-2</v>
      </c>
      <c r="GJ688">
        <v>0</v>
      </c>
      <c r="GK688">
        <f>ROUND(R688*(R12)/100,2)</f>
        <v>0.03</v>
      </c>
      <c r="GL688">
        <f>ROUND(IF(AND(BH688=3,BI688=3,FS688&lt;&gt;0),P688,0),2)</f>
        <v>0</v>
      </c>
      <c r="GM688">
        <f>ROUND(O688+X688+Y688+GK688,2)+GX688</f>
        <v>2511.17</v>
      </c>
      <c r="GN688">
        <f>IF(OR(BI688=0,BI688=1),GM688-GX688,0)</f>
        <v>0</v>
      </c>
      <c r="GO688">
        <f>IF(BI688=2,GM688-GX688,0)</f>
        <v>0</v>
      </c>
      <c r="GP688">
        <f>IF(BI688=4,GM688-GX688,0)</f>
        <v>2511.17</v>
      </c>
      <c r="GR688">
        <v>0</v>
      </c>
      <c r="GS688">
        <v>3</v>
      </c>
      <c r="GT688">
        <v>0</v>
      </c>
      <c r="GU688" t="s">
        <v>3</v>
      </c>
      <c r="GV688">
        <f>ROUND((GT688),6)</f>
        <v>0</v>
      </c>
      <c r="GW688">
        <v>1</v>
      </c>
      <c r="GX688">
        <f>ROUND(HC688*I688,2)</f>
        <v>0</v>
      </c>
      <c r="HA688">
        <v>0</v>
      </c>
      <c r="HB688">
        <v>0</v>
      </c>
      <c r="HC688">
        <f>GV688*GW688</f>
        <v>0</v>
      </c>
      <c r="HE688" t="s">
        <v>3</v>
      </c>
      <c r="HF688" t="s">
        <v>3</v>
      </c>
      <c r="HM688" t="s">
        <v>3</v>
      </c>
      <c r="HN688" t="s">
        <v>3</v>
      </c>
      <c r="HO688" t="s">
        <v>3</v>
      </c>
      <c r="HP688" t="s">
        <v>3</v>
      </c>
      <c r="HQ688" t="s">
        <v>3</v>
      </c>
      <c r="HS688">
        <v>0</v>
      </c>
      <c r="IK688">
        <v>0</v>
      </c>
    </row>
    <row r="689" spans="1:245" x14ac:dyDescent="0.2">
      <c r="A689">
        <v>17</v>
      </c>
      <c r="B689">
        <v>1</v>
      </c>
      <c r="C689">
        <f>ROW(SmtRes!A191)</f>
        <v>191</v>
      </c>
      <c r="D689">
        <f>ROW(EtalonRes!A191)</f>
        <v>191</v>
      </c>
      <c r="E689" t="s">
        <v>222</v>
      </c>
      <c r="F689" t="s">
        <v>42</v>
      </c>
      <c r="G689" t="s">
        <v>43</v>
      </c>
      <c r="H689" t="s">
        <v>18</v>
      </c>
      <c r="I689">
        <f>ROUND(1/100,9)</f>
        <v>0.01</v>
      </c>
      <c r="J689">
        <v>0</v>
      </c>
      <c r="K689">
        <f>ROUND(1/100,9)</f>
        <v>0.01</v>
      </c>
      <c r="O689">
        <f>ROUND(CP689,2)</f>
        <v>255.78</v>
      </c>
      <c r="P689">
        <f>ROUND(CQ689*I689,2)</f>
        <v>0</v>
      </c>
      <c r="Q689">
        <f>ROUND(CR689*I689,2)</f>
        <v>0.33</v>
      </c>
      <c r="R689">
        <f>ROUND(CS689*I689,2)</f>
        <v>0.01</v>
      </c>
      <c r="S689">
        <f>ROUND(CT689*I689,2)</f>
        <v>255.45</v>
      </c>
      <c r="T689">
        <f>ROUND(CU689*I689,2)</f>
        <v>0</v>
      </c>
      <c r="U689">
        <f>CV689*I689</f>
        <v>0.39219999999999999</v>
      </c>
      <c r="V689">
        <f>CW689*I689</f>
        <v>0</v>
      </c>
      <c r="W689">
        <f>ROUND(CX689*I689,2)</f>
        <v>0</v>
      </c>
      <c r="X689">
        <f t="shared" si="356"/>
        <v>178.82</v>
      </c>
      <c r="Y689">
        <f t="shared" si="356"/>
        <v>25.55</v>
      </c>
      <c r="AA689">
        <v>35364244</v>
      </c>
      <c r="AB689">
        <f>ROUND((AC689+AD689+AF689),6)</f>
        <v>25577.73</v>
      </c>
      <c r="AC689">
        <f>ROUND((ES689),6)</f>
        <v>0</v>
      </c>
      <c r="AD689">
        <f>ROUND((((ET689)-(EU689))+AE689),6)</f>
        <v>32.57</v>
      </c>
      <c r="AE689">
        <f t="shared" si="357"/>
        <v>0.69</v>
      </c>
      <c r="AF689">
        <f t="shared" si="357"/>
        <v>25545.16</v>
      </c>
      <c r="AG689">
        <f>ROUND((AP689),6)</f>
        <v>0</v>
      </c>
      <c r="AH689">
        <f t="shared" si="358"/>
        <v>39.22</v>
      </c>
      <c r="AI689">
        <f t="shared" si="358"/>
        <v>0</v>
      </c>
      <c r="AJ689">
        <f>(AS689)</f>
        <v>0</v>
      </c>
      <c r="AK689">
        <v>25577.73</v>
      </c>
      <c r="AL689">
        <v>0</v>
      </c>
      <c r="AM689">
        <v>32.57</v>
      </c>
      <c r="AN689">
        <v>0.69</v>
      </c>
      <c r="AO689">
        <v>25545.16</v>
      </c>
      <c r="AP689">
        <v>0</v>
      </c>
      <c r="AQ689">
        <v>39.22</v>
      </c>
      <c r="AR689">
        <v>0</v>
      </c>
      <c r="AS689">
        <v>0</v>
      </c>
      <c r="AT689">
        <v>70</v>
      </c>
      <c r="AU689">
        <v>10</v>
      </c>
      <c r="AV689">
        <v>1</v>
      </c>
      <c r="AW689">
        <v>1</v>
      </c>
      <c r="AZ689">
        <v>1</v>
      </c>
      <c r="BA689">
        <v>1</v>
      </c>
      <c r="BB689">
        <v>1</v>
      </c>
      <c r="BC689">
        <v>1</v>
      </c>
      <c r="BD689" t="s">
        <v>3</v>
      </c>
      <c r="BE689" t="s">
        <v>3</v>
      </c>
      <c r="BF689" t="s">
        <v>3</v>
      </c>
      <c r="BG689" t="s">
        <v>3</v>
      </c>
      <c r="BH689">
        <v>0</v>
      </c>
      <c r="BI689">
        <v>4</v>
      </c>
      <c r="BJ689" t="s">
        <v>44</v>
      </c>
      <c r="BM689">
        <v>0</v>
      </c>
      <c r="BN689">
        <v>0</v>
      </c>
      <c r="BO689" t="s">
        <v>3</v>
      </c>
      <c r="BP689">
        <v>0</v>
      </c>
      <c r="BQ689">
        <v>1</v>
      </c>
      <c r="BR689">
        <v>0</v>
      </c>
      <c r="BS689">
        <v>1</v>
      </c>
      <c r="BT689">
        <v>1</v>
      </c>
      <c r="BU689">
        <v>1</v>
      </c>
      <c r="BV689">
        <v>1</v>
      </c>
      <c r="BW689">
        <v>1</v>
      </c>
      <c r="BX689">
        <v>1</v>
      </c>
      <c r="BY689" t="s">
        <v>3</v>
      </c>
      <c r="BZ689">
        <v>70</v>
      </c>
      <c r="CA689">
        <v>10</v>
      </c>
      <c r="CB689" t="s">
        <v>3</v>
      </c>
      <c r="CE689">
        <v>0</v>
      </c>
      <c r="CF689">
        <v>0</v>
      </c>
      <c r="CG689">
        <v>0</v>
      </c>
      <c r="CM689">
        <v>0</v>
      </c>
      <c r="CN689" t="s">
        <v>3</v>
      </c>
      <c r="CO689">
        <v>0</v>
      </c>
      <c r="CP689">
        <f>(P689+Q689+S689)</f>
        <v>255.78</v>
      </c>
      <c r="CQ689">
        <f>(AC689*BC689*AW689)</f>
        <v>0</v>
      </c>
      <c r="CR689">
        <f>((((ET689)*BB689-(EU689)*BS689)+AE689*BS689)*AV689)</f>
        <v>32.57</v>
      </c>
      <c r="CS689">
        <f>(AE689*BS689*AV689)</f>
        <v>0.69</v>
      </c>
      <c r="CT689">
        <f>(AF689*BA689*AV689)</f>
        <v>25545.16</v>
      </c>
      <c r="CU689">
        <f>AG689</f>
        <v>0</v>
      </c>
      <c r="CV689">
        <f>(AH689*AV689)</f>
        <v>39.22</v>
      </c>
      <c r="CW689">
        <f t="shared" si="359"/>
        <v>0</v>
      </c>
      <c r="CX689">
        <f t="shared" si="359"/>
        <v>0</v>
      </c>
      <c r="CY689">
        <f>((S689*BZ689)/100)</f>
        <v>178.815</v>
      </c>
      <c r="CZ689">
        <f>((S689*CA689)/100)</f>
        <v>25.545000000000002</v>
      </c>
      <c r="DC689" t="s">
        <v>3</v>
      </c>
      <c r="DD689" t="s">
        <v>3</v>
      </c>
      <c r="DE689" t="s">
        <v>3</v>
      </c>
      <c r="DF689" t="s">
        <v>3</v>
      </c>
      <c r="DG689" t="s">
        <v>3</v>
      </c>
      <c r="DH689" t="s">
        <v>3</v>
      </c>
      <c r="DI689" t="s">
        <v>3</v>
      </c>
      <c r="DJ689" t="s">
        <v>3</v>
      </c>
      <c r="DK689" t="s">
        <v>3</v>
      </c>
      <c r="DL689" t="s">
        <v>3</v>
      </c>
      <c r="DM689" t="s">
        <v>3</v>
      </c>
      <c r="DN689">
        <v>0</v>
      </c>
      <c r="DO689">
        <v>0</v>
      </c>
      <c r="DP689">
        <v>1</v>
      </c>
      <c r="DQ689">
        <v>1</v>
      </c>
      <c r="DU689">
        <v>1010</v>
      </c>
      <c r="DV689" t="s">
        <v>18</v>
      </c>
      <c r="DW689" t="s">
        <v>18</v>
      </c>
      <c r="DX689">
        <v>100</v>
      </c>
      <c r="DZ689" t="s">
        <v>3</v>
      </c>
      <c r="EA689" t="s">
        <v>3</v>
      </c>
      <c r="EB689" t="s">
        <v>3</v>
      </c>
      <c r="EC689" t="s">
        <v>3</v>
      </c>
      <c r="EE689">
        <v>35096056</v>
      </c>
      <c r="EF689">
        <v>1</v>
      </c>
      <c r="EG689" t="s">
        <v>20</v>
      </c>
      <c r="EH689">
        <v>0</v>
      </c>
      <c r="EI689" t="s">
        <v>3</v>
      </c>
      <c r="EJ689">
        <v>4</v>
      </c>
      <c r="EK689">
        <v>0</v>
      </c>
      <c r="EL689" t="s">
        <v>21</v>
      </c>
      <c r="EM689" t="s">
        <v>22</v>
      </c>
      <c r="EO689" t="s">
        <v>3</v>
      </c>
      <c r="EQ689">
        <v>262144</v>
      </c>
      <c r="ER689">
        <v>25577.73</v>
      </c>
      <c r="ES689">
        <v>0</v>
      </c>
      <c r="ET689">
        <v>32.57</v>
      </c>
      <c r="EU689">
        <v>0.69</v>
      </c>
      <c r="EV689">
        <v>25545.16</v>
      </c>
      <c r="EW689">
        <v>39.22</v>
      </c>
      <c r="EX689">
        <v>0</v>
      </c>
      <c r="EY689">
        <v>0</v>
      </c>
      <c r="FQ689">
        <v>0</v>
      </c>
      <c r="FR689">
        <v>0</v>
      </c>
      <c r="FS689">
        <v>0</v>
      </c>
      <c r="FX689">
        <v>70</v>
      </c>
      <c r="FY689">
        <v>10</v>
      </c>
      <c r="GA689" t="s">
        <v>3</v>
      </c>
      <c r="GD689">
        <v>0</v>
      </c>
      <c r="GF689">
        <v>1212913616</v>
      </c>
      <c r="GG689">
        <v>2</v>
      </c>
      <c r="GH689">
        <v>1</v>
      </c>
      <c r="GI689">
        <v>-2</v>
      </c>
      <c r="GJ689">
        <v>0</v>
      </c>
      <c r="GK689">
        <f>ROUND(R689*(R12)/100,2)</f>
        <v>0.01</v>
      </c>
      <c r="GL689">
        <f>ROUND(IF(AND(BH689=3,BI689=3,FS689&lt;&gt;0),P689,0),2)</f>
        <v>0</v>
      </c>
      <c r="GM689">
        <f>ROUND(O689+X689+Y689+GK689,2)+GX689</f>
        <v>460.16</v>
      </c>
      <c r="GN689">
        <f>IF(OR(BI689=0,BI689=1),GM689-GX689,0)</f>
        <v>0</v>
      </c>
      <c r="GO689">
        <f>IF(BI689=2,GM689-GX689,0)</f>
        <v>0</v>
      </c>
      <c r="GP689">
        <f>IF(BI689=4,GM689-GX689,0)</f>
        <v>460.16</v>
      </c>
      <c r="GR689">
        <v>0</v>
      </c>
      <c r="GS689">
        <v>3</v>
      </c>
      <c r="GT689">
        <v>0</v>
      </c>
      <c r="GU689" t="s">
        <v>3</v>
      </c>
      <c r="GV689">
        <f>ROUND((GT689),6)</f>
        <v>0</v>
      </c>
      <c r="GW689">
        <v>1</v>
      </c>
      <c r="GX689">
        <f>ROUND(HC689*I689,2)</f>
        <v>0</v>
      </c>
      <c r="HA689">
        <v>0</v>
      </c>
      <c r="HB689">
        <v>0</v>
      </c>
      <c r="HC689">
        <f>GV689*GW689</f>
        <v>0</v>
      </c>
      <c r="HE689" t="s">
        <v>3</v>
      </c>
      <c r="HF689" t="s">
        <v>3</v>
      </c>
      <c r="HM689" t="s">
        <v>3</v>
      </c>
      <c r="HN689" t="s">
        <v>3</v>
      </c>
      <c r="HO689" t="s">
        <v>3</v>
      </c>
      <c r="HP689" t="s">
        <v>3</v>
      </c>
      <c r="HQ689" t="s">
        <v>3</v>
      </c>
      <c r="HS689">
        <v>0</v>
      </c>
      <c r="IK689">
        <v>0</v>
      </c>
    </row>
    <row r="690" spans="1:245" x14ac:dyDescent="0.2">
      <c r="A690">
        <v>17</v>
      </c>
      <c r="B690">
        <v>1</v>
      </c>
      <c r="C690">
        <f>ROW(SmtRes!A193)</f>
        <v>193</v>
      </c>
      <c r="D690">
        <f>ROW(EtalonRes!A193)</f>
        <v>193</v>
      </c>
      <c r="E690" t="s">
        <v>223</v>
      </c>
      <c r="F690" t="s">
        <v>46</v>
      </c>
      <c r="G690" t="s">
        <v>47</v>
      </c>
      <c r="H690" t="s">
        <v>18</v>
      </c>
      <c r="I690">
        <f>ROUND(8/100,9)</f>
        <v>0.08</v>
      </c>
      <c r="J690">
        <v>0</v>
      </c>
      <c r="K690">
        <f>ROUND(8/100,9)</f>
        <v>0.08</v>
      </c>
      <c r="O690">
        <f>ROUND(CP690,2)</f>
        <v>2285.91</v>
      </c>
      <c r="P690">
        <f>ROUND(CQ690*I690,2)</f>
        <v>0</v>
      </c>
      <c r="Q690">
        <f>ROUND(CR690*I690,2)</f>
        <v>2.61</v>
      </c>
      <c r="R690">
        <f>ROUND(CS690*I690,2)</f>
        <v>0.06</v>
      </c>
      <c r="S690">
        <f>ROUND(CT690*I690,2)</f>
        <v>2283.3000000000002</v>
      </c>
      <c r="T690">
        <f>ROUND(CU690*I690,2)</f>
        <v>0</v>
      </c>
      <c r="U690">
        <f>CV690*I690</f>
        <v>3.5056000000000003</v>
      </c>
      <c r="V690">
        <f>CW690*I690</f>
        <v>0</v>
      </c>
      <c r="W690">
        <f>ROUND(CX690*I690,2)</f>
        <v>0</v>
      </c>
      <c r="X690">
        <f t="shared" si="356"/>
        <v>1598.31</v>
      </c>
      <c r="Y690">
        <f t="shared" si="356"/>
        <v>228.33</v>
      </c>
      <c r="AA690">
        <v>35364244</v>
      </c>
      <c r="AB690">
        <f>ROUND((AC690+AD690+AF690),6)</f>
        <v>28573.85</v>
      </c>
      <c r="AC690">
        <f>ROUND((ES690),6)</f>
        <v>0</v>
      </c>
      <c r="AD690">
        <f>ROUND((((ET690)-(EU690))+AE690),6)</f>
        <v>32.57</v>
      </c>
      <c r="AE690">
        <f t="shared" si="357"/>
        <v>0.69</v>
      </c>
      <c r="AF690">
        <f t="shared" si="357"/>
        <v>28541.279999999999</v>
      </c>
      <c r="AG690">
        <f>ROUND((AP690),6)</f>
        <v>0</v>
      </c>
      <c r="AH690">
        <f t="shared" si="358"/>
        <v>43.82</v>
      </c>
      <c r="AI690">
        <f t="shared" si="358"/>
        <v>0</v>
      </c>
      <c r="AJ690">
        <f>(AS690)</f>
        <v>0</v>
      </c>
      <c r="AK690">
        <v>28573.85</v>
      </c>
      <c r="AL690">
        <v>0</v>
      </c>
      <c r="AM690">
        <v>32.57</v>
      </c>
      <c r="AN690">
        <v>0.69</v>
      </c>
      <c r="AO690">
        <v>28541.279999999999</v>
      </c>
      <c r="AP690">
        <v>0</v>
      </c>
      <c r="AQ690">
        <v>43.82</v>
      </c>
      <c r="AR690">
        <v>0</v>
      </c>
      <c r="AS690">
        <v>0</v>
      </c>
      <c r="AT690">
        <v>70</v>
      </c>
      <c r="AU690">
        <v>10</v>
      </c>
      <c r="AV690">
        <v>1</v>
      </c>
      <c r="AW690">
        <v>1</v>
      </c>
      <c r="AZ690">
        <v>1</v>
      </c>
      <c r="BA690">
        <v>1</v>
      </c>
      <c r="BB690">
        <v>1</v>
      </c>
      <c r="BC690">
        <v>1</v>
      </c>
      <c r="BD690" t="s">
        <v>3</v>
      </c>
      <c r="BE690" t="s">
        <v>3</v>
      </c>
      <c r="BF690" t="s">
        <v>3</v>
      </c>
      <c r="BG690" t="s">
        <v>3</v>
      </c>
      <c r="BH690">
        <v>0</v>
      </c>
      <c r="BI690">
        <v>4</v>
      </c>
      <c r="BJ690" t="s">
        <v>48</v>
      </c>
      <c r="BM690">
        <v>0</v>
      </c>
      <c r="BN690">
        <v>0</v>
      </c>
      <c r="BO690" t="s">
        <v>3</v>
      </c>
      <c r="BP690">
        <v>0</v>
      </c>
      <c r="BQ690">
        <v>1</v>
      </c>
      <c r="BR690">
        <v>0</v>
      </c>
      <c r="BS690">
        <v>1</v>
      </c>
      <c r="BT690">
        <v>1</v>
      </c>
      <c r="BU690">
        <v>1</v>
      </c>
      <c r="BV690">
        <v>1</v>
      </c>
      <c r="BW690">
        <v>1</v>
      </c>
      <c r="BX690">
        <v>1</v>
      </c>
      <c r="BY690" t="s">
        <v>3</v>
      </c>
      <c r="BZ690">
        <v>70</v>
      </c>
      <c r="CA690">
        <v>10</v>
      </c>
      <c r="CB690" t="s">
        <v>3</v>
      </c>
      <c r="CE690">
        <v>0</v>
      </c>
      <c r="CF690">
        <v>0</v>
      </c>
      <c r="CG690">
        <v>0</v>
      </c>
      <c r="CM690">
        <v>0</v>
      </c>
      <c r="CN690" t="s">
        <v>3</v>
      </c>
      <c r="CO690">
        <v>0</v>
      </c>
      <c r="CP690">
        <f>(P690+Q690+S690)</f>
        <v>2285.9100000000003</v>
      </c>
      <c r="CQ690">
        <f>(AC690*BC690*AW690)</f>
        <v>0</v>
      </c>
      <c r="CR690">
        <f>((((ET690)*BB690-(EU690)*BS690)+AE690*BS690)*AV690)</f>
        <v>32.57</v>
      </c>
      <c r="CS690">
        <f>(AE690*BS690*AV690)</f>
        <v>0.69</v>
      </c>
      <c r="CT690">
        <f>(AF690*BA690*AV690)</f>
        <v>28541.279999999999</v>
      </c>
      <c r="CU690">
        <f>AG690</f>
        <v>0</v>
      </c>
      <c r="CV690">
        <f>(AH690*AV690)</f>
        <v>43.82</v>
      </c>
      <c r="CW690">
        <f t="shared" si="359"/>
        <v>0</v>
      </c>
      <c r="CX690">
        <f t="shared" si="359"/>
        <v>0</v>
      </c>
      <c r="CY690">
        <f>((S690*BZ690)/100)</f>
        <v>1598.31</v>
      </c>
      <c r="CZ690">
        <f>((S690*CA690)/100)</f>
        <v>228.33</v>
      </c>
      <c r="DC690" t="s">
        <v>3</v>
      </c>
      <c r="DD690" t="s">
        <v>3</v>
      </c>
      <c r="DE690" t="s">
        <v>3</v>
      </c>
      <c r="DF690" t="s">
        <v>3</v>
      </c>
      <c r="DG690" t="s">
        <v>3</v>
      </c>
      <c r="DH690" t="s">
        <v>3</v>
      </c>
      <c r="DI690" t="s">
        <v>3</v>
      </c>
      <c r="DJ690" t="s">
        <v>3</v>
      </c>
      <c r="DK690" t="s">
        <v>3</v>
      </c>
      <c r="DL690" t="s">
        <v>3</v>
      </c>
      <c r="DM690" t="s">
        <v>3</v>
      </c>
      <c r="DN690">
        <v>0</v>
      </c>
      <c r="DO690">
        <v>0</v>
      </c>
      <c r="DP690">
        <v>1</v>
      </c>
      <c r="DQ690">
        <v>1</v>
      </c>
      <c r="DU690">
        <v>1010</v>
      </c>
      <c r="DV690" t="s">
        <v>18</v>
      </c>
      <c r="DW690" t="s">
        <v>18</v>
      </c>
      <c r="DX690">
        <v>100</v>
      </c>
      <c r="DZ690" t="s">
        <v>3</v>
      </c>
      <c r="EA690" t="s">
        <v>3</v>
      </c>
      <c r="EB690" t="s">
        <v>3</v>
      </c>
      <c r="EC690" t="s">
        <v>3</v>
      </c>
      <c r="EE690">
        <v>35096056</v>
      </c>
      <c r="EF690">
        <v>1</v>
      </c>
      <c r="EG690" t="s">
        <v>20</v>
      </c>
      <c r="EH690">
        <v>0</v>
      </c>
      <c r="EI690" t="s">
        <v>3</v>
      </c>
      <c r="EJ690">
        <v>4</v>
      </c>
      <c r="EK690">
        <v>0</v>
      </c>
      <c r="EL690" t="s">
        <v>21</v>
      </c>
      <c r="EM690" t="s">
        <v>22</v>
      </c>
      <c r="EO690" t="s">
        <v>3</v>
      </c>
      <c r="EQ690">
        <v>262144</v>
      </c>
      <c r="ER690">
        <v>28573.85</v>
      </c>
      <c r="ES690">
        <v>0</v>
      </c>
      <c r="ET690">
        <v>32.57</v>
      </c>
      <c r="EU690">
        <v>0.69</v>
      </c>
      <c r="EV690">
        <v>28541.279999999999</v>
      </c>
      <c r="EW690">
        <v>43.82</v>
      </c>
      <c r="EX690">
        <v>0</v>
      </c>
      <c r="EY690">
        <v>0</v>
      </c>
      <c r="FQ690">
        <v>0</v>
      </c>
      <c r="FR690">
        <v>0</v>
      </c>
      <c r="FS690">
        <v>0</v>
      </c>
      <c r="FX690">
        <v>70</v>
      </c>
      <c r="FY690">
        <v>10</v>
      </c>
      <c r="GA690" t="s">
        <v>3</v>
      </c>
      <c r="GD690">
        <v>0</v>
      </c>
      <c r="GF690">
        <v>-1730436719</v>
      </c>
      <c r="GG690">
        <v>2</v>
      </c>
      <c r="GH690">
        <v>1</v>
      </c>
      <c r="GI690">
        <v>-2</v>
      </c>
      <c r="GJ690">
        <v>0</v>
      </c>
      <c r="GK690">
        <f>ROUND(R690*(R12)/100,2)</f>
        <v>0.06</v>
      </c>
      <c r="GL690">
        <f>ROUND(IF(AND(BH690=3,BI690=3,FS690&lt;&gt;0),P690,0),2)</f>
        <v>0</v>
      </c>
      <c r="GM690">
        <f>ROUND(O690+X690+Y690+GK690,2)+GX690</f>
        <v>4112.6099999999997</v>
      </c>
      <c r="GN690">
        <f>IF(OR(BI690=0,BI690=1),GM690-GX690,0)</f>
        <v>0</v>
      </c>
      <c r="GO690">
        <f>IF(BI690=2,GM690-GX690,0)</f>
        <v>0</v>
      </c>
      <c r="GP690">
        <f>IF(BI690=4,GM690-GX690,0)</f>
        <v>4112.6099999999997</v>
      </c>
      <c r="GR690">
        <v>0</v>
      </c>
      <c r="GS690">
        <v>3</v>
      </c>
      <c r="GT690">
        <v>0</v>
      </c>
      <c r="GU690" t="s">
        <v>3</v>
      </c>
      <c r="GV690">
        <f>ROUND((GT690),6)</f>
        <v>0</v>
      </c>
      <c r="GW690">
        <v>1</v>
      </c>
      <c r="GX690">
        <f>ROUND(HC690*I690,2)</f>
        <v>0</v>
      </c>
      <c r="HA690">
        <v>0</v>
      </c>
      <c r="HB690">
        <v>0</v>
      </c>
      <c r="HC690">
        <f>GV690*GW690</f>
        <v>0</v>
      </c>
      <c r="HE690" t="s">
        <v>3</v>
      </c>
      <c r="HF690" t="s">
        <v>3</v>
      </c>
      <c r="HM690" t="s">
        <v>3</v>
      </c>
      <c r="HN690" t="s">
        <v>3</v>
      </c>
      <c r="HO690" t="s">
        <v>3</v>
      </c>
      <c r="HP690" t="s">
        <v>3</v>
      </c>
      <c r="HQ690" t="s">
        <v>3</v>
      </c>
      <c r="HS690">
        <v>0</v>
      </c>
      <c r="IK690">
        <v>0</v>
      </c>
    </row>
    <row r="692" spans="1:245" x14ac:dyDescent="0.2">
      <c r="A692">
        <v>51</v>
      </c>
      <c r="B692">
        <f>B683</f>
        <v>1</v>
      </c>
      <c r="C692">
        <f>A683</f>
        <v>4</v>
      </c>
      <c r="D692">
        <f>ROW(A683)</f>
        <v>683</v>
      </c>
      <c r="F692" t="str">
        <f>IF(F683&lt;&gt;"",F683,"")</f>
        <v>Новый раздел</v>
      </c>
      <c r="G692" t="str">
        <f>IF(G683&lt;&gt;"",G683,"")</f>
        <v>Помещение 126 Комната охраны</v>
      </c>
      <c r="H692">
        <v>0</v>
      </c>
      <c r="O692">
        <f t="shared" ref="O692:T692" si="360">ROUND(AB692,2)</f>
        <v>4316.95</v>
      </c>
      <c r="P692">
        <f t="shared" si="360"/>
        <v>0</v>
      </c>
      <c r="Q692">
        <f t="shared" si="360"/>
        <v>4.57</v>
      </c>
      <c r="R692">
        <f t="shared" si="360"/>
        <v>0.1</v>
      </c>
      <c r="S692">
        <f t="shared" si="360"/>
        <v>4312.38</v>
      </c>
      <c r="T692">
        <f t="shared" si="360"/>
        <v>0</v>
      </c>
      <c r="U692">
        <f>AH692</f>
        <v>6.8559000000000001</v>
      </c>
      <c r="V692">
        <f>AI692</f>
        <v>0</v>
      </c>
      <c r="W692">
        <f>ROUND(AJ692,2)</f>
        <v>0</v>
      </c>
      <c r="X692">
        <f>ROUND(AK692,2)</f>
        <v>3018.67</v>
      </c>
      <c r="Y692">
        <f>ROUND(AL692,2)</f>
        <v>431.25</v>
      </c>
      <c r="AB692">
        <f>ROUND(SUMIF(AA687:AA690,"=35364244",O687:O690),2)</f>
        <v>4316.95</v>
      </c>
      <c r="AC692">
        <f>ROUND(SUMIF(AA687:AA690,"=35364244",P687:P690),2)</f>
        <v>0</v>
      </c>
      <c r="AD692">
        <f>ROUND(SUMIF(AA687:AA690,"=35364244",Q687:Q690),2)</f>
        <v>4.57</v>
      </c>
      <c r="AE692">
        <f>ROUND(SUMIF(AA687:AA690,"=35364244",R687:R690),2)</f>
        <v>0.1</v>
      </c>
      <c r="AF692">
        <f>ROUND(SUMIF(AA687:AA690,"=35364244",S687:S690),2)</f>
        <v>4312.38</v>
      </c>
      <c r="AG692">
        <f>ROUND(SUMIF(AA687:AA690,"=35364244",T687:T690),2)</f>
        <v>0</v>
      </c>
      <c r="AH692">
        <f>SUMIF(AA687:AA690,"=35364244",U687:U690)</f>
        <v>6.8559000000000001</v>
      </c>
      <c r="AI692">
        <f>SUMIF(AA687:AA690,"=35364244",V687:V690)</f>
        <v>0</v>
      </c>
      <c r="AJ692">
        <f>ROUND(SUMIF(AA687:AA690,"=35364244",W687:W690),2)</f>
        <v>0</v>
      </c>
      <c r="AK692">
        <f>ROUND(SUMIF(AA687:AA690,"=35364244",X687:X690),2)</f>
        <v>3018.67</v>
      </c>
      <c r="AL692">
        <f>ROUND(SUMIF(AA687:AA690,"=35364244",Y687:Y690),2)</f>
        <v>431.25</v>
      </c>
      <c r="AO692">
        <f t="shared" ref="AO692:BD692" si="361">ROUND(BX692,2)</f>
        <v>0</v>
      </c>
      <c r="AP692">
        <f t="shared" si="361"/>
        <v>0</v>
      </c>
      <c r="AQ692">
        <f t="shared" si="361"/>
        <v>0</v>
      </c>
      <c r="AR692">
        <f t="shared" si="361"/>
        <v>7766.97</v>
      </c>
      <c r="AS692">
        <f t="shared" si="361"/>
        <v>0</v>
      </c>
      <c r="AT692">
        <f t="shared" si="361"/>
        <v>0</v>
      </c>
      <c r="AU692">
        <f t="shared" si="361"/>
        <v>7766.97</v>
      </c>
      <c r="AV692">
        <f t="shared" si="361"/>
        <v>0</v>
      </c>
      <c r="AW692">
        <f t="shared" si="361"/>
        <v>0</v>
      </c>
      <c r="AX692">
        <f t="shared" si="361"/>
        <v>0</v>
      </c>
      <c r="AY692">
        <f t="shared" si="361"/>
        <v>0</v>
      </c>
      <c r="AZ692">
        <f t="shared" si="361"/>
        <v>0</v>
      </c>
      <c r="BA692">
        <f t="shared" si="361"/>
        <v>0</v>
      </c>
      <c r="BB692">
        <f t="shared" si="361"/>
        <v>0</v>
      </c>
      <c r="BC692">
        <f t="shared" si="361"/>
        <v>0</v>
      </c>
      <c r="BD692">
        <f t="shared" si="361"/>
        <v>0</v>
      </c>
      <c r="BX692">
        <f>ROUND(SUMIF(AA687:AA690,"=35364244",FQ687:FQ690),2)</f>
        <v>0</v>
      </c>
      <c r="BY692">
        <f>ROUND(SUMIF(AA687:AA690,"=35364244",FR687:FR690),2)</f>
        <v>0</v>
      </c>
      <c r="BZ692">
        <f>ROUND(SUMIF(AA687:AA690,"=35364244",GL687:GL690),2)</f>
        <v>0</v>
      </c>
      <c r="CA692">
        <f>ROUND(SUMIF(AA687:AA690,"=35364244",GM687:GM690),2)</f>
        <v>7766.97</v>
      </c>
      <c r="CB692">
        <f>ROUND(SUMIF(AA687:AA690,"=35364244",GN687:GN690),2)</f>
        <v>0</v>
      </c>
      <c r="CC692">
        <f>ROUND(SUMIF(AA687:AA690,"=35364244",GO687:GO690),2)</f>
        <v>0</v>
      </c>
      <c r="CD692">
        <f>ROUND(SUMIF(AA687:AA690,"=35364244",GP687:GP690),2)</f>
        <v>7766.97</v>
      </c>
      <c r="CE692">
        <f>AC692-BX692</f>
        <v>0</v>
      </c>
      <c r="CF692">
        <f>AC692-BY692</f>
        <v>0</v>
      </c>
      <c r="CG692">
        <f>BX692-BZ692</f>
        <v>0</v>
      </c>
      <c r="CH692">
        <f>AC692-BX692-BY692+BZ692</f>
        <v>0</v>
      </c>
      <c r="CI692">
        <f>BY692-BZ692</f>
        <v>0</v>
      </c>
      <c r="CJ692">
        <f>ROUND(SUMIF(AA687:AA690,"=35364244",GX687:GX690),2)</f>
        <v>0</v>
      </c>
      <c r="CK692">
        <f>ROUND(SUMIF(AA687:AA690,"=35364244",GY687:GY690),2)</f>
        <v>0</v>
      </c>
      <c r="CL692">
        <f>ROUND(SUMIF(AA687:AA690,"=35364244",GZ687:GZ690),2)</f>
        <v>0</v>
      </c>
      <c r="CM692">
        <f>ROUND(SUMIF(AA687:AA690,"=35364244",HD687:HD690),2)</f>
        <v>0</v>
      </c>
      <c r="GX692">
        <v>0</v>
      </c>
    </row>
    <row r="694" spans="1:245" x14ac:dyDescent="0.2">
      <c r="A694">
        <v>50</v>
      </c>
      <c r="B694">
        <v>0</v>
      </c>
      <c r="C694">
        <v>0</v>
      </c>
      <c r="D694">
        <v>1</v>
      </c>
      <c r="E694">
        <v>201</v>
      </c>
      <c r="F694">
        <f>ROUND(Source!O692,O694)</f>
        <v>4316.95</v>
      </c>
      <c r="G694" t="s">
        <v>66</v>
      </c>
      <c r="H694" t="s">
        <v>67</v>
      </c>
      <c r="K694">
        <v>201</v>
      </c>
      <c r="L694">
        <v>1</v>
      </c>
      <c r="M694">
        <v>3</v>
      </c>
      <c r="N694" t="s">
        <v>3</v>
      </c>
      <c r="O694">
        <v>2</v>
      </c>
      <c r="W694">
        <v>4316.95</v>
      </c>
      <c r="X694">
        <v>1</v>
      </c>
      <c r="Y694">
        <v>4316.95</v>
      </c>
    </row>
    <row r="695" spans="1:245" x14ac:dyDescent="0.2">
      <c r="A695">
        <v>50</v>
      </c>
      <c r="B695">
        <v>0</v>
      </c>
      <c r="C695">
        <v>0</v>
      </c>
      <c r="D695">
        <v>1</v>
      </c>
      <c r="E695">
        <v>202</v>
      </c>
      <c r="F695">
        <f>ROUND(Source!P692,O695)</f>
        <v>0</v>
      </c>
      <c r="G695" t="s">
        <v>68</v>
      </c>
      <c r="H695" t="s">
        <v>69</v>
      </c>
      <c r="K695">
        <v>202</v>
      </c>
      <c r="L695">
        <v>2</v>
      </c>
      <c r="M695">
        <v>3</v>
      </c>
      <c r="N695" t="s">
        <v>3</v>
      </c>
      <c r="O695">
        <v>2</v>
      </c>
      <c r="W695">
        <v>0</v>
      </c>
      <c r="X695">
        <v>1</v>
      </c>
      <c r="Y695">
        <v>0</v>
      </c>
    </row>
    <row r="696" spans="1:245" x14ac:dyDescent="0.2">
      <c r="A696">
        <v>50</v>
      </c>
      <c r="B696">
        <v>0</v>
      </c>
      <c r="C696">
        <v>0</v>
      </c>
      <c r="D696">
        <v>1</v>
      </c>
      <c r="E696">
        <v>222</v>
      </c>
      <c r="F696">
        <f>ROUND(Source!AO692,O696)</f>
        <v>0</v>
      </c>
      <c r="G696" t="s">
        <v>70</v>
      </c>
      <c r="H696" t="s">
        <v>71</v>
      </c>
      <c r="K696">
        <v>222</v>
      </c>
      <c r="L696">
        <v>3</v>
      </c>
      <c r="M696">
        <v>3</v>
      </c>
      <c r="N696" t="s">
        <v>3</v>
      </c>
      <c r="O696">
        <v>2</v>
      </c>
      <c r="W696">
        <v>0</v>
      </c>
      <c r="X696">
        <v>1</v>
      </c>
      <c r="Y696">
        <v>0</v>
      </c>
    </row>
    <row r="697" spans="1:245" x14ac:dyDescent="0.2">
      <c r="A697">
        <v>50</v>
      </c>
      <c r="B697">
        <v>0</v>
      </c>
      <c r="C697">
        <v>0</v>
      </c>
      <c r="D697">
        <v>1</v>
      </c>
      <c r="E697">
        <v>225</v>
      </c>
      <c r="F697">
        <f>ROUND(Source!AV692,O697)</f>
        <v>0</v>
      </c>
      <c r="G697" t="s">
        <v>72</v>
      </c>
      <c r="H697" t="s">
        <v>73</v>
      </c>
      <c r="K697">
        <v>225</v>
      </c>
      <c r="L697">
        <v>4</v>
      </c>
      <c r="M697">
        <v>3</v>
      </c>
      <c r="N697" t="s">
        <v>3</v>
      </c>
      <c r="O697">
        <v>2</v>
      </c>
      <c r="W697">
        <v>0</v>
      </c>
      <c r="X697">
        <v>1</v>
      </c>
      <c r="Y697">
        <v>0</v>
      </c>
    </row>
    <row r="698" spans="1:245" x14ac:dyDescent="0.2">
      <c r="A698">
        <v>50</v>
      </c>
      <c r="B698">
        <v>0</v>
      </c>
      <c r="C698">
        <v>0</v>
      </c>
      <c r="D698">
        <v>1</v>
      </c>
      <c r="E698">
        <v>226</v>
      </c>
      <c r="F698">
        <f>ROUND(Source!AW692,O698)</f>
        <v>0</v>
      </c>
      <c r="G698" t="s">
        <v>74</v>
      </c>
      <c r="H698" t="s">
        <v>75</v>
      </c>
      <c r="K698">
        <v>226</v>
      </c>
      <c r="L698">
        <v>5</v>
      </c>
      <c r="M698">
        <v>3</v>
      </c>
      <c r="N698" t="s">
        <v>3</v>
      </c>
      <c r="O698">
        <v>2</v>
      </c>
      <c r="W698">
        <v>0</v>
      </c>
      <c r="X698">
        <v>1</v>
      </c>
      <c r="Y698">
        <v>0</v>
      </c>
    </row>
    <row r="699" spans="1:245" x14ac:dyDescent="0.2">
      <c r="A699">
        <v>50</v>
      </c>
      <c r="B699">
        <v>0</v>
      </c>
      <c r="C699">
        <v>0</v>
      </c>
      <c r="D699">
        <v>1</v>
      </c>
      <c r="E699">
        <v>227</v>
      </c>
      <c r="F699">
        <f>ROUND(Source!AX692,O699)</f>
        <v>0</v>
      </c>
      <c r="G699" t="s">
        <v>76</v>
      </c>
      <c r="H699" t="s">
        <v>77</v>
      </c>
      <c r="K699">
        <v>227</v>
      </c>
      <c r="L699">
        <v>6</v>
      </c>
      <c r="M699">
        <v>3</v>
      </c>
      <c r="N699" t="s">
        <v>3</v>
      </c>
      <c r="O699">
        <v>2</v>
      </c>
      <c r="W699">
        <v>0</v>
      </c>
      <c r="X699">
        <v>1</v>
      </c>
      <c r="Y699">
        <v>0</v>
      </c>
    </row>
    <row r="700" spans="1:245" x14ac:dyDescent="0.2">
      <c r="A700">
        <v>50</v>
      </c>
      <c r="B700">
        <v>0</v>
      </c>
      <c r="C700">
        <v>0</v>
      </c>
      <c r="D700">
        <v>1</v>
      </c>
      <c r="E700">
        <v>228</v>
      </c>
      <c r="F700">
        <f>ROUND(Source!AY692,O700)</f>
        <v>0</v>
      </c>
      <c r="G700" t="s">
        <v>78</v>
      </c>
      <c r="H700" t="s">
        <v>79</v>
      </c>
      <c r="K700">
        <v>228</v>
      </c>
      <c r="L700">
        <v>7</v>
      </c>
      <c r="M700">
        <v>3</v>
      </c>
      <c r="N700" t="s">
        <v>3</v>
      </c>
      <c r="O700">
        <v>2</v>
      </c>
      <c r="W700">
        <v>0</v>
      </c>
      <c r="X700">
        <v>1</v>
      </c>
      <c r="Y700">
        <v>0</v>
      </c>
    </row>
    <row r="701" spans="1:245" x14ac:dyDescent="0.2">
      <c r="A701">
        <v>50</v>
      </c>
      <c r="B701">
        <v>0</v>
      </c>
      <c r="C701">
        <v>0</v>
      </c>
      <c r="D701">
        <v>1</v>
      </c>
      <c r="E701">
        <v>216</v>
      </c>
      <c r="F701">
        <f>ROUND(Source!AP692,O701)</f>
        <v>0</v>
      </c>
      <c r="G701" t="s">
        <v>80</v>
      </c>
      <c r="H701" t="s">
        <v>81</v>
      </c>
      <c r="K701">
        <v>216</v>
      </c>
      <c r="L701">
        <v>8</v>
      </c>
      <c r="M701">
        <v>3</v>
      </c>
      <c r="N701" t="s">
        <v>3</v>
      </c>
      <c r="O701">
        <v>2</v>
      </c>
      <c r="W701">
        <v>0</v>
      </c>
      <c r="X701">
        <v>1</v>
      </c>
      <c r="Y701">
        <v>0</v>
      </c>
    </row>
    <row r="702" spans="1:245" x14ac:dyDescent="0.2">
      <c r="A702">
        <v>50</v>
      </c>
      <c r="B702">
        <v>0</v>
      </c>
      <c r="C702">
        <v>0</v>
      </c>
      <c r="D702">
        <v>1</v>
      </c>
      <c r="E702">
        <v>223</v>
      </c>
      <c r="F702">
        <f>ROUND(Source!AQ692,O702)</f>
        <v>0</v>
      </c>
      <c r="G702" t="s">
        <v>82</v>
      </c>
      <c r="H702" t="s">
        <v>83</v>
      </c>
      <c r="K702">
        <v>223</v>
      </c>
      <c r="L702">
        <v>9</v>
      </c>
      <c r="M702">
        <v>3</v>
      </c>
      <c r="N702" t="s">
        <v>3</v>
      </c>
      <c r="O702">
        <v>2</v>
      </c>
      <c r="W702">
        <v>0</v>
      </c>
      <c r="X702">
        <v>1</v>
      </c>
      <c r="Y702">
        <v>0</v>
      </c>
    </row>
    <row r="703" spans="1:245" x14ac:dyDescent="0.2">
      <c r="A703">
        <v>50</v>
      </c>
      <c r="B703">
        <v>0</v>
      </c>
      <c r="C703">
        <v>0</v>
      </c>
      <c r="D703">
        <v>1</v>
      </c>
      <c r="E703">
        <v>229</v>
      </c>
      <c r="F703">
        <f>ROUND(Source!AZ692,O703)</f>
        <v>0</v>
      </c>
      <c r="G703" t="s">
        <v>84</v>
      </c>
      <c r="H703" t="s">
        <v>85</v>
      </c>
      <c r="K703">
        <v>229</v>
      </c>
      <c r="L703">
        <v>10</v>
      </c>
      <c r="M703">
        <v>3</v>
      </c>
      <c r="N703" t="s">
        <v>3</v>
      </c>
      <c r="O703">
        <v>2</v>
      </c>
      <c r="W703">
        <v>0</v>
      </c>
      <c r="X703">
        <v>1</v>
      </c>
      <c r="Y703">
        <v>0</v>
      </c>
    </row>
    <row r="704" spans="1:245" x14ac:dyDescent="0.2">
      <c r="A704">
        <v>50</v>
      </c>
      <c r="B704">
        <v>0</v>
      </c>
      <c r="C704">
        <v>0</v>
      </c>
      <c r="D704">
        <v>1</v>
      </c>
      <c r="E704">
        <v>203</v>
      </c>
      <c r="F704">
        <f>ROUND(Source!Q692,O704)</f>
        <v>4.57</v>
      </c>
      <c r="G704" t="s">
        <v>86</v>
      </c>
      <c r="H704" t="s">
        <v>87</v>
      </c>
      <c r="K704">
        <v>203</v>
      </c>
      <c r="L704">
        <v>11</v>
      </c>
      <c r="M704">
        <v>3</v>
      </c>
      <c r="N704" t="s">
        <v>3</v>
      </c>
      <c r="O704">
        <v>2</v>
      </c>
      <c r="W704">
        <v>4.57</v>
      </c>
      <c r="X704">
        <v>1</v>
      </c>
      <c r="Y704">
        <v>4.57</v>
      </c>
    </row>
    <row r="705" spans="1:25" x14ac:dyDescent="0.2">
      <c r="A705">
        <v>50</v>
      </c>
      <c r="B705">
        <v>0</v>
      </c>
      <c r="C705">
        <v>0</v>
      </c>
      <c r="D705">
        <v>1</v>
      </c>
      <c r="E705">
        <v>231</v>
      </c>
      <c r="F705">
        <f>ROUND(Source!BB692,O705)</f>
        <v>0</v>
      </c>
      <c r="G705" t="s">
        <v>88</v>
      </c>
      <c r="H705" t="s">
        <v>89</v>
      </c>
      <c r="K705">
        <v>231</v>
      </c>
      <c r="L705">
        <v>12</v>
      </c>
      <c r="M705">
        <v>3</v>
      </c>
      <c r="N705" t="s">
        <v>3</v>
      </c>
      <c r="O705">
        <v>2</v>
      </c>
      <c r="W705">
        <v>0</v>
      </c>
      <c r="X705">
        <v>1</v>
      </c>
      <c r="Y705">
        <v>0</v>
      </c>
    </row>
    <row r="706" spans="1:25" x14ac:dyDescent="0.2">
      <c r="A706">
        <v>50</v>
      </c>
      <c r="B706">
        <v>0</v>
      </c>
      <c r="C706">
        <v>0</v>
      </c>
      <c r="D706">
        <v>1</v>
      </c>
      <c r="E706">
        <v>204</v>
      </c>
      <c r="F706">
        <f>ROUND(Source!R692,O706)</f>
        <v>0.1</v>
      </c>
      <c r="G706" t="s">
        <v>90</v>
      </c>
      <c r="H706" t="s">
        <v>91</v>
      </c>
      <c r="K706">
        <v>204</v>
      </c>
      <c r="L706">
        <v>13</v>
      </c>
      <c r="M706">
        <v>3</v>
      </c>
      <c r="N706" t="s">
        <v>3</v>
      </c>
      <c r="O706">
        <v>2</v>
      </c>
      <c r="W706">
        <v>0.1</v>
      </c>
      <c r="X706">
        <v>1</v>
      </c>
      <c r="Y706">
        <v>0.1</v>
      </c>
    </row>
    <row r="707" spans="1:25" x14ac:dyDescent="0.2">
      <c r="A707">
        <v>50</v>
      </c>
      <c r="B707">
        <v>0</v>
      </c>
      <c r="C707">
        <v>0</v>
      </c>
      <c r="D707">
        <v>1</v>
      </c>
      <c r="E707">
        <v>205</v>
      </c>
      <c r="F707">
        <f>ROUND(Source!S692,O707)</f>
        <v>4312.38</v>
      </c>
      <c r="G707" t="s">
        <v>92</v>
      </c>
      <c r="H707" t="s">
        <v>93</v>
      </c>
      <c r="K707">
        <v>205</v>
      </c>
      <c r="L707">
        <v>14</v>
      </c>
      <c r="M707">
        <v>3</v>
      </c>
      <c r="N707" t="s">
        <v>3</v>
      </c>
      <c r="O707">
        <v>2</v>
      </c>
      <c r="W707">
        <v>4312.38</v>
      </c>
      <c r="X707">
        <v>1</v>
      </c>
      <c r="Y707">
        <v>4312.38</v>
      </c>
    </row>
    <row r="708" spans="1:25" x14ac:dyDescent="0.2">
      <c r="A708">
        <v>50</v>
      </c>
      <c r="B708">
        <v>0</v>
      </c>
      <c r="C708">
        <v>0</v>
      </c>
      <c r="D708">
        <v>1</v>
      </c>
      <c r="E708">
        <v>232</v>
      </c>
      <c r="F708">
        <f>ROUND(Source!BC692,O708)</f>
        <v>0</v>
      </c>
      <c r="G708" t="s">
        <v>94</v>
      </c>
      <c r="H708" t="s">
        <v>95</v>
      </c>
      <c r="K708">
        <v>232</v>
      </c>
      <c r="L708">
        <v>15</v>
      </c>
      <c r="M708">
        <v>3</v>
      </c>
      <c r="N708" t="s">
        <v>3</v>
      </c>
      <c r="O708">
        <v>2</v>
      </c>
      <c r="W708">
        <v>0</v>
      </c>
      <c r="X708">
        <v>1</v>
      </c>
      <c r="Y708">
        <v>0</v>
      </c>
    </row>
    <row r="709" spans="1:25" x14ac:dyDescent="0.2">
      <c r="A709">
        <v>50</v>
      </c>
      <c r="B709">
        <v>0</v>
      </c>
      <c r="C709">
        <v>0</v>
      </c>
      <c r="D709">
        <v>1</v>
      </c>
      <c r="E709">
        <v>214</v>
      </c>
      <c r="F709">
        <f>ROUND(Source!AS692,O709)</f>
        <v>0</v>
      </c>
      <c r="G709" t="s">
        <v>96</v>
      </c>
      <c r="H709" t="s">
        <v>97</v>
      </c>
      <c r="K709">
        <v>214</v>
      </c>
      <c r="L709">
        <v>16</v>
      </c>
      <c r="M709">
        <v>3</v>
      </c>
      <c r="N709" t="s">
        <v>3</v>
      </c>
      <c r="O709">
        <v>2</v>
      </c>
      <c r="W709">
        <v>0</v>
      </c>
      <c r="X709">
        <v>1</v>
      </c>
      <c r="Y709">
        <v>0</v>
      </c>
    </row>
    <row r="710" spans="1:25" x14ac:dyDescent="0.2">
      <c r="A710">
        <v>50</v>
      </c>
      <c r="B710">
        <v>0</v>
      </c>
      <c r="C710">
        <v>0</v>
      </c>
      <c r="D710">
        <v>1</v>
      </c>
      <c r="E710">
        <v>215</v>
      </c>
      <c r="F710">
        <f>ROUND(Source!AT692,O710)</f>
        <v>0</v>
      </c>
      <c r="G710" t="s">
        <v>98</v>
      </c>
      <c r="H710" t="s">
        <v>99</v>
      </c>
      <c r="K710">
        <v>215</v>
      </c>
      <c r="L710">
        <v>17</v>
      </c>
      <c r="M710">
        <v>3</v>
      </c>
      <c r="N710" t="s">
        <v>3</v>
      </c>
      <c r="O710">
        <v>2</v>
      </c>
      <c r="W710">
        <v>0</v>
      </c>
      <c r="X710">
        <v>1</v>
      </c>
      <c r="Y710">
        <v>0</v>
      </c>
    </row>
    <row r="711" spans="1:25" x14ac:dyDescent="0.2">
      <c r="A711">
        <v>50</v>
      </c>
      <c r="B711">
        <v>0</v>
      </c>
      <c r="C711">
        <v>0</v>
      </c>
      <c r="D711">
        <v>1</v>
      </c>
      <c r="E711">
        <v>217</v>
      </c>
      <c r="F711">
        <f>ROUND(Source!AU692,O711)</f>
        <v>7766.97</v>
      </c>
      <c r="G711" t="s">
        <v>100</v>
      </c>
      <c r="H711" t="s">
        <v>101</v>
      </c>
      <c r="K711">
        <v>217</v>
      </c>
      <c r="L711">
        <v>18</v>
      </c>
      <c r="M711">
        <v>3</v>
      </c>
      <c r="N711" t="s">
        <v>3</v>
      </c>
      <c r="O711">
        <v>2</v>
      </c>
      <c r="W711">
        <v>7766.97</v>
      </c>
      <c r="X711">
        <v>1</v>
      </c>
      <c r="Y711">
        <v>7766.97</v>
      </c>
    </row>
    <row r="712" spans="1:25" x14ac:dyDescent="0.2">
      <c r="A712">
        <v>50</v>
      </c>
      <c r="B712">
        <v>0</v>
      </c>
      <c r="C712">
        <v>0</v>
      </c>
      <c r="D712">
        <v>1</v>
      </c>
      <c r="E712">
        <v>230</v>
      </c>
      <c r="F712">
        <f>ROUND(Source!BA692,O712)</f>
        <v>0</v>
      </c>
      <c r="G712" t="s">
        <v>102</v>
      </c>
      <c r="H712" t="s">
        <v>103</v>
      </c>
      <c r="K712">
        <v>230</v>
      </c>
      <c r="L712">
        <v>19</v>
      </c>
      <c r="M712">
        <v>3</v>
      </c>
      <c r="N712" t="s">
        <v>3</v>
      </c>
      <c r="O712">
        <v>2</v>
      </c>
      <c r="W712">
        <v>0</v>
      </c>
      <c r="X712">
        <v>1</v>
      </c>
      <c r="Y712">
        <v>0</v>
      </c>
    </row>
    <row r="713" spans="1:25" x14ac:dyDescent="0.2">
      <c r="A713">
        <v>50</v>
      </c>
      <c r="B713">
        <v>0</v>
      </c>
      <c r="C713">
        <v>0</v>
      </c>
      <c r="D713">
        <v>1</v>
      </c>
      <c r="E713">
        <v>206</v>
      </c>
      <c r="F713">
        <f>ROUND(Source!T692,O713)</f>
        <v>0</v>
      </c>
      <c r="G713" t="s">
        <v>104</v>
      </c>
      <c r="H713" t="s">
        <v>105</v>
      </c>
      <c r="K713">
        <v>206</v>
      </c>
      <c r="L713">
        <v>20</v>
      </c>
      <c r="M713">
        <v>3</v>
      </c>
      <c r="N713" t="s">
        <v>3</v>
      </c>
      <c r="O713">
        <v>2</v>
      </c>
      <c r="W713">
        <v>0</v>
      </c>
      <c r="X713">
        <v>1</v>
      </c>
      <c r="Y713">
        <v>0</v>
      </c>
    </row>
    <row r="714" spans="1:25" x14ac:dyDescent="0.2">
      <c r="A714">
        <v>50</v>
      </c>
      <c r="B714">
        <v>0</v>
      </c>
      <c r="C714">
        <v>0</v>
      </c>
      <c r="D714">
        <v>1</v>
      </c>
      <c r="E714">
        <v>207</v>
      </c>
      <c r="F714">
        <f>Source!U692</f>
        <v>6.8559000000000001</v>
      </c>
      <c r="G714" t="s">
        <v>106</v>
      </c>
      <c r="H714" t="s">
        <v>107</v>
      </c>
      <c r="K714">
        <v>207</v>
      </c>
      <c r="L714">
        <v>21</v>
      </c>
      <c r="M714">
        <v>3</v>
      </c>
      <c r="N714" t="s">
        <v>3</v>
      </c>
      <c r="O714">
        <v>-1</v>
      </c>
      <c r="W714">
        <v>6.8559000000000001</v>
      </c>
      <c r="X714">
        <v>1</v>
      </c>
      <c r="Y714">
        <v>6.8559000000000001</v>
      </c>
    </row>
    <row r="715" spans="1:25" x14ac:dyDescent="0.2">
      <c r="A715">
        <v>50</v>
      </c>
      <c r="B715">
        <v>0</v>
      </c>
      <c r="C715">
        <v>0</v>
      </c>
      <c r="D715">
        <v>1</v>
      </c>
      <c r="E715">
        <v>208</v>
      </c>
      <c r="F715">
        <f>Source!V692</f>
        <v>0</v>
      </c>
      <c r="G715" t="s">
        <v>108</v>
      </c>
      <c r="H715" t="s">
        <v>109</v>
      </c>
      <c r="K715">
        <v>208</v>
      </c>
      <c r="L715">
        <v>22</v>
      </c>
      <c r="M715">
        <v>3</v>
      </c>
      <c r="N715" t="s">
        <v>3</v>
      </c>
      <c r="O715">
        <v>-1</v>
      </c>
      <c r="W715">
        <v>0</v>
      </c>
      <c r="X715">
        <v>1</v>
      </c>
      <c r="Y715">
        <v>0</v>
      </c>
    </row>
    <row r="716" spans="1:25" x14ac:dyDescent="0.2">
      <c r="A716">
        <v>50</v>
      </c>
      <c r="B716">
        <v>0</v>
      </c>
      <c r="C716">
        <v>0</v>
      </c>
      <c r="D716">
        <v>1</v>
      </c>
      <c r="E716">
        <v>209</v>
      </c>
      <c r="F716">
        <f>ROUND(Source!W692,O716)</f>
        <v>0</v>
      </c>
      <c r="G716" t="s">
        <v>110</v>
      </c>
      <c r="H716" t="s">
        <v>111</v>
      </c>
      <c r="K716">
        <v>209</v>
      </c>
      <c r="L716">
        <v>23</v>
      </c>
      <c r="M716">
        <v>3</v>
      </c>
      <c r="N716" t="s">
        <v>3</v>
      </c>
      <c r="O716">
        <v>2</v>
      </c>
      <c r="W716">
        <v>0</v>
      </c>
      <c r="X716">
        <v>1</v>
      </c>
      <c r="Y716">
        <v>0</v>
      </c>
    </row>
    <row r="717" spans="1:25" x14ac:dyDescent="0.2">
      <c r="A717">
        <v>50</v>
      </c>
      <c r="B717">
        <v>0</v>
      </c>
      <c r="C717">
        <v>0</v>
      </c>
      <c r="D717">
        <v>1</v>
      </c>
      <c r="E717">
        <v>233</v>
      </c>
      <c r="F717">
        <f>ROUND(Source!BD692,O717)</f>
        <v>0</v>
      </c>
      <c r="G717" t="s">
        <v>112</v>
      </c>
      <c r="H717" t="s">
        <v>113</v>
      </c>
      <c r="K717">
        <v>233</v>
      </c>
      <c r="L717">
        <v>24</v>
      </c>
      <c r="M717">
        <v>3</v>
      </c>
      <c r="N717" t="s">
        <v>3</v>
      </c>
      <c r="O717">
        <v>2</v>
      </c>
      <c r="W717">
        <v>0</v>
      </c>
      <c r="X717">
        <v>1</v>
      </c>
      <c r="Y717">
        <v>0</v>
      </c>
    </row>
    <row r="718" spans="1:25" x14ac:dyDescent="0.2">
      <c r="A718">
        <v>50</v>
      </c>
      <c r="B718">
        <v>0</v>
      </c>
      <c r="C718">
        <v>0</v>
      </c>
      <c r="D718">
        <v>1</v>
      </c>
      <c r="E718">
        <v>210</v>
      </c>
      <c r="F718">
        <f>ROUND(Source!X692,O718)</f>
        <v>3018.67</v>
      </c>
      <c r="G718" t="s">
        <v>114</v>
      </c>
      <c r="H718" t="s">
        <v>115</v>
      </c>
      <c r="K718">
        <v>210</v>
      </c>
      <c r="L718">
        <v>25</v>
      </c>
      <c r="M718">
        <v>3</v>
      </c>
      <c r="N718" t="s">
        <v>3</v>
      </c>
      <c r="O718">
        <v>2</v>
      </c>
      <c r="W718">
        <v>3018.67</v>
      </c>
      <c r="X718">
        <v>1</v>
      </c>
      <c r="Y718">
        <v>3018.67</v>
      </c>
    </row>
    <row r="719" spans="1:25" x14ac:dyDescent="0.2">
      <c r="A719">
        <v>50</v>
      </c>
      <c r="B719">
        <v>0</v>
      </c>
      <c r="C719">
        <v>0</v>
      </c>
      <c r="D719">
        <v>1</v>
      </c>
      <c r="E719">
        <v>211</v>
      </c>
      <c r="F719">
        <f>ROUND(Source!Y692,O719)</f>
        <v>431.25</v>
      </c>
      <c r="G719" t="s">
        <v>116</v>
      </c>
      <c r="H719" t="s">
        <v>117</v>
      </c>
      <c r="K719">
        <v>211</v>
      </c>
      <c r="L719">
        <v>26</v>
      </c>
      <c r="M719">
        <v>3</v>
      </c>
      <c r="N719" t="s">
        <v>3</v>
      </c>
      <c r="O719">
        <v>2</v>
      </c>
      <c r="W719">
        <v>431.25</v>
      </c>
      <c r="X719">
        <v>1</v>
      </c>
      <c r="Y719">
        <v>431.25</v>
      </c>
    </row>
    <row r="720" spans="1:25" x14ac:dyDescent="0.2">
      <c r="A720">
        <v>50</v>
      </c>
      <c r="B720">
        <v>0</v>
      </c>
      <c r="C720">
        <v>0</v>
      </c>
      <c r="D720">
        <v>1</v>
      </c>
      <c r="E720">
        <v>224</v>
      </c>
      <c r="F720">
        <f>ROUND(Source!AR692,O720)</f>
        <v>7766.97</v>
      </c>
      <c r="G720" t="s">
        <v>118</v>
      </c>
      <c r="H720" t="s">
        <v>119</v>
      </c>
      <c r="K720">
        <v>224</v>
      </c>
      <c r="L720">
        <v>27</v>
      </c>
      <c r="M720">
        <v>3</v>
      </c>
      <c r="N720" t="s">
        <v>3</v>
      </c>
      <c r="O720">
        <v>2</v>
      </c>
      <c r="W720">
        <v>7766.97</v>
      </c>
      <c r="X720">
        <v>1</v>
      </c>
      <c r="Y720">
        <v>7766.97</v>
      </c>
    </row>
    <row r="722" spans="1:245" x14ac:dyDescent="0.2">
      <c r="A722">
        <v>4</v>
      </c>
      <c r="B722">
        <v>1</v>
      </c>
      <c r="D722">
        <f>ROW(A734)</f>
        <v>734</v>
      </c>
      <c r="F722" t="s">
        <v>13</v>
      </c>
      <c r="G722" t="s">
        <v>224</v>
      </c>
      <c r="H722" t="s">
        <v>3</v>
      </c>
      <c r="I722">
        <v>0</v>
      </c>
      <c r="K722">
        <v>0</v>
      </c>
      <c r="M722" t="s">
        <v>3</v>
      </c>
      <c r="S722">
        <v>0</v>
      </c>
      <c r="U722" t="s">
        <v>3</v>
      </c>
      <c r="V722">
        <v>0</v>
      </c>
      <c r="AB722" t="s">
        <v>3</v>
      </c>
      <c r="AC722" t="s">
        <v>3</v>
      </c>
      <c r="AD722" t="s">
        <v>3</v>
      </c>
      <c r="AE722" t="s">
        <v>3</v>
      </c>
      <c r="AF722" t="s">
        <v>3</v>
      </c>
      <c r="AG722" t="s">
        <v>3</v>
      </c>
      <c r="AP722" t="s">
        <v>3</v>
      </c>
      <c r="AQ722" t="s">
        <v>3</v>
      </c>
      <c r="AR722" t="s">
        <v>3</v>
      </c>
      <c r="AZ722" t="s">
        <v>3</v>
      </c>
      <c r="BB722" t="s">
        <v>3</v>
      </c>
      <c r="BC722" t="s">
        <v>3</v>
      </c>
      <c r="BD722" t="s">
        <v>3</v>
      </c>
      <c r="BE722" t="s">
        <v>3</v>
      </c>
      <c r="BF722" t="s">
        <v>3</v>
      </c>
      <c r="BG722" t="s">
        <v>3</v>
      </c>
      <c r="BH722" t="s">
        <v>3</v>
      </c>
      <c r="BI722" t="s">
        <v>3</v>
      </c>
      <c r="BJ722" t="s">
        <v>3</v>
      </c>
      <c r="BK722" t="s">
        <v>3</v>
      </c>
      <c r="BL722" t="s">
        <v>3</v>
      </c>
      <c r="BM722" t="s">
        <v>3</v>
      </c>
      <c r="BN722" t="s">
        <v>3</v>
      </c>
      <c r="BO722" t="s">
        <v>3</v>
      </c>
      <c r="BP722" t="s">
        <v>3</v>
      </c>
      <c r="BX722">
        <v>0</v>
      </c>
      <c r="CJ722">
        <v>0</v>
      </c>
    </row>
    <row r="724" spans="1:245" x14ac:dyDescent="0.2">
      <c r="A724">
        <v>52</v>
      </c>
      <c r="B724">
        <f t="shared" ref="B724:G724" si="362">B734</f>
        <v>1</v>
      </c>
      <c r="C724">
        <f t="shared" si="362"/>
        <v>4</v>
      </c>
      <c r="D724">
        <f t="shared" si="362"/>
        <v>722</v>
      </c>
      <c r="E724">
        <f t="shared" si="362"/>
        <v>0</v>
      </c>
      <c r="F724" t="str">
        <f t="shared" si="362"/>
        <v>Новый раздел</v>
      </c>
      <c r="G724" t="str">
        <f t="shared" si="362"/>
        <v>Помещение 127 Подсобное помещение</v>
      </c>
      <c r="O724">
        <f t="shared" ref="O724:AT724" si="363">O734</f>
        <v>1882.73</v>
      </c>
      <c r="P724">
        <f t="shared" si="363"/>
        <v>255.43</v>
      </c>
      <c r="Q724">
        <f t="shared" si="363"/>
        <v>62.47</v>
      </c>
      <c r="R724">
        <f t="shared" si="363"/>
        <v>30.45</v>
      </c>
      <c r="S724">
        <f t="shared" si="363"/>
        <v>1564.83</v>
      </c>
      <c r="T724">
        <f t="shared" si="363"/>
        <v>0</v>
      </c>
      <c r="U724">
        <f t="shared" si="363"/>
        <v>2.4618000000000002</v>
      </c>
      <c r="V724">
        <f t="shared" si="363"/>
        <v>0</v>
      </c>
      <c r="W724">
        <f t="shared" si="363"/>
        <v>0</v>
      </c>
      <c r="X724">
        <f t="shared" si="363"/>
        <v>1095.3900000000001</v>
      </c>
      <c r="Y724">
        <f t="shared" si="363"/>
        <v>156.47999999999999</v>
      </c>
      <c r="Z724">
        <f t="shared" si="363"/>
        <v>0</v>
      </c>
      <c r="AA724">
        <f t="shared" si="363"/>
        <v>0</v>
      </c>
      <c r="AB724">
        <f t="shared" si="363"/>
        <v>1882.73</v>
      </c>
      <c r="AC724">
        <f t="shared" si="363"/>
        <v>255.43</v>
      </c>
      <c r="AD724">
        <f t="shared" si="363"/>
        <v>62.47</v>
      </c>
      <c r="AE724">
        <f t="shared" si="363"/>
        <v>30.45</v>
      </c>
      <c r="AF724">
        <f t="shared" si="363"/>
        <v>1564.83</v>
      </c>
      <c r="AG724">
        <f t="shared" si="363"/>
        <v>0</v>
      </c>
      <c r="AH724">
        <f t="shared" si="363"/>
        <v>2.4618000000000002</v>
      </c>
      <c r="AI724">
        <f t="shared" si="363"/>
        <v>0</v>
      </c>
      <c r="AJ724">
        <f t="shared" si="363"/>
        <v>0</v>
      </c>
      <c r="AK724">
        <f t="shared" si="363"/>
        <v>1095.3900000000001</v>
      </c>
      <c r="AL724">
        <f t="shared" si="363"/>
        <v>156.47999999999999</v>
      </c>
      <c r="AM724">
        <f t="shared" si="363"/>
        <v>0</v>
      </c>
      <c r="AN724">
        <f t="shared" si="363"/>
        <v>0</v>
      </c>
      <c r="AO724">
        <f t="shared" si="363"/>
        <v>0</v>
      </c>
      <c r="AP724">
        <f t="shared" si="363"/>
        <v>0</v>
      </c>
      <c r="AQ724">
        <f t="shared" si="363"/>
        <v>0</v>
      </c>
      <c r="AR724">
        <f t="shared" si="363"/>
        <v>3167.48</v>
      </c>
      <c r="AS724">
        <f t="shared" si="363"/>
        <v>0</v>
      </c>
      <c r="AT724">
        <f t="shared" si="363"/>
        <v>0</v>
      </c>
      <c r="AU724">
        <f t="shared" ref="AU724:BZ724" si="364">AU734</f>
        <v>3167.48</v>
      </c>
      <c r="AV724">
        <f t="shared" si="364"/>
        <v>255.43</v>
      </c>
      <c r="AW724">
        <f t="shared" si="364"/>
        <v>255.43</v>
      </c>
      <c r="AX724">
        <f t="shared" si="364"/>
        <v>0</v>
      </c>
      <c r="AY724">
        <f t="shared" si="364"/>
        <v>255.43</v>
      </c>
      <c r="AZ724">
        <f t="shared" si="364"/>
        <v>0</v>
      </c>
      <c r="BA724">
        <f t="shared" si="364"/>
        <v>0</v>
      </c>
      <c r="BB724">
        <f t="shared" si="364"/>
        <v>0</v>
      </c>
      <c r="BC724">
        <f t="shared" si="364"/>
        <v>0</v>
      </c>
      <c r="BD724">
        <f t="shared" si="364"/>
        <v>0</v>
      </c>
      <c r="BE724">
        <f t="shared" si="364"/>
        <v>0</v>
      </c>
      <c r="BF724">
        <f t="shared" si="364"/>
        <v>0</v>
      </c>
      <c r="BG724">
        <f t="shared" si="364"/>
        <v>0</v>
      </c>
      <c r="BH724">
        <f t="shared" si="364"/>
        <v>0</v>
      </c>
      <c r="BI724">
        <f t="shared" si="364"/>
        <v>0</v>
      </c>
      <c r="BJ724">
        <f t="shared" si="364"/>
        <v>0</v>
      </c>
      <c r="BK724">
        <f t="shared" si="364"/>
        <v>0</v>
      </c>
      <c r="BL724">
        <f t="shared" si="364"/>
        <v>0</v>
      </c>
      <c r="BM724">
        <f t="shared" si="364"/>
        <v>0</v>
      </c>
      <c r="BN724">
        <f t="shared" si="364"/>
        <v>0</v>
      </c>
      <c r="BO724">
        <f t="shared" si="364"/>
        <v>0</v>
      </c>
      <c r="BP724">
        <f t="shared" si="364"/>
        <v>0</v>
      </c>
      <c r="BQ724">
        <f t="shared" si="364"/>
        <v>0</v>
      </c>
      <c r="BR724">
        <f t="shared" si="364"/>
        <v>0</v>
      </c>
      <c r="BS724">
        <f t="shared" si="364"/>
        <v>0</v>
      </c>
      <c r="BT724">
        <f t="shared" si="364"/>
        <v>0</v>
      </c>
      <c r="BU724">
        <f t="shared" si="364"/>
        <v>0</v>
      </c>
      <c r="BV724">
        <f t="shared" si="364"/>
        <v>0</v>
      </c>
      <c r="BW724">
        <f t="shared" si="364"/>
        <v>0</v>
      </c>
      <c r="BX724">
        <f t="shared" si="364"/>
        <v>0</v>
      </c>
      <c r="BY724">
        <f t="shared" si="364"/>
        <v>0</v>
      </c>
      <c r="BZ724">
        <f t="shared" si="364"/>
        <v>0</v>
      </c>
      <c r="CA724">
        <f t="shared" ref="CA724:DF724" si="365">CA734</f>
        <v>3167.48</v>
      </c>
      <c r="CB724">
        <f t="shared" si="365"/>
        <v>0</v>
      </c>
      <c r="CC724">
        <f t="shared" si="365"/>
        <v>0</v>
      </c>
      <c r="CD724">
        <f t="shared" si="365"/>
        <v>3167.48</v>
      </c>
      <c r="CE724">
        <f t="shared" si="365"/>
        <v>255.43</v>
      </c>
      <c r="CF724">
        <f t="shared" si="365"/>
        <v>255.43</v>
      </c>
      <c r="CG724">
        <f t="shared" si="365"/>
        <v>0</v>
      </c>
      <c r="CH724">
        <f t="shared" si="365"/>
        <v>255.43</v>
      </c>
      <c r="CI724">
        <f t="shared" si="365"/>
        <v>0</v>
      </c>
      <c r="CJ724">
        <f t="shared" si="365"/>
        <v>0</v>
      </c>
      <c r="CK724">
        <f t="shared" si="365"/>
        <v>0</v>
      </c>
      <c r="CL724">
        <f t="shared" si="365"/>
        <v>0</v>
      </c>
      <c r="CM724">
        <f t="shared" si="365"/>
        <v>0</v>
      </c>
      <c r="CN724">
        <f t="shared" si="365"/>
        <v>0</v>
      </c>
      <c r="CO724">
        <f t="shared" si="365"/>
        <v>0</v>
      </c>
      <c r="CP724">
        <f t="shared" si="365"/>
        <v>0</v>
      </c>
      <c r="CQ724">
        <f t="shared" si="365"/>
        <v>0</v>
      </c>
      <c r="CR724">
        <f t="shared" si="365"/>
        <v>0</v>
      </c>
      <c r="CS724">
        <f t="shared" si="365"/>
        <v>0</v>
      </c>
      <c r="CT724">
        <f t="shared" si="365"/>
        <v>0</v>
      </c>
      <c r="CU724">
        <f t="shared" si="365"/>
        <v>0</v>
      </c>
      <c r="CV724">
        <f t="shared" si="365"/>
        <v>0</v>
      </c>
      <c r="CW724">
        <f t="shared" si="365"/>
        <v>0</v>
      </c>
      <c r="CX724">
        <f t="shared" si="365"/>
        <v>0</v>
      </c>
      <c r="CY724">
        <f t="shared" si="365"/>
        <v>0</v>
      </c>
      <c r="CZ724">
        <f t="shared" si="365"/>
        <v>0</v>
      </c>
      <c r="DA724">
        <f t="shared" si="365"/>
        <v>0</v>
      </c>
      <c r="DB724">
        <f t="shared" si="365"/>
        <v>0</v>
      </c>
      <c r="DC724">
        <f t="shared" si="365"/>
        <v>0</v>
      </c>
      <c r="DD724">
        <f t="shared" si="365"/>
        <v>0</v>
      </c>
      <c r="DE724">
        <f t="shared" si="365"/>
        <v>0</v>
      </c>
      <c r="DF724">
        <f t="shared" si="365"/>
        <v>0</v>
      </c>
      <c r="DG724">
        <f t="shared" ref="DG724:EL724" si="366">DG734</f>
        <v>0</v>
      </c>
      <c r="DH724">
        <f t="shared" si="366"/>
        <v>0</v>
      </c>
      <c r="DI724">
        <f t="shared" si="366"/>
        <v>0</v>
      </c>
      <c r="DJ724">
        <f t="shared" si="366"/>
        <v>0</v>
      </c>
      <c r="DK724">
        <f t="shared" si="366"/>
        <v>0</v>
      </c>
      <c r="DL724">
        <f t="shared" si="366"/>
        <v>0</v>
      </c>
      <c r="DM724">
        <f t="shared" si="366"/>
        <v>0</v>
      </c>
      <c r="DN724">
        <f t="shared" si="366"/>
        <v>0</v>
      </c>
      <c r="DO724">
        <f t="shared" si="366"/>
        <v>0</v>
      </c>
      <c r="DP724">
        <f t="shared" si="366"/>
        <v>0</v>
      </c>
      <c r="DQ724">
        <f t="shared" si="366"/>
        <v>0</v>
      </c>
      <c r="DR724">
        <f t="shared" si="366"/>
        <v>0</v>
      </c>
      <c r="DS724">
        <f t="shared" si="366"/>
        <v>0</v>
      </c>
      <c r="DT724">
        <f t="shared" si="366"/>
        <v>0</v>
      </c>
      <c r="DU724">
        <f t="shared" si="366"/>
        <v>0</v>
      </c>
      <c r="DV724">
        <f t="shared" si="366"/>
        <v>0</v>
      </c>
      <c r="DW724">
        <f t="shared" si="366"/>
        <v>0</v>
      </c>
      <c r="DX724">
        <f t="shared" si="366"/>
        <v>0</v>
      </c>
      <c r="DY724">
        <f t="shared" si="366"/>
        <v>0</v>
      </c>
      <c r="DZ724">
        <f t="shared" si="366"/>
        <v>0</v>
      </c>
      <c r="EA724">
        <f t="shared" si="366"/>
        <v>0</v>
      </c>
      <c r="EB724">
        <f t="shared" si="366"/>
        <v>0</v>
      </c>
      <c r="EC724">
        <f t="shared" si="366"/>
        <v>0</v>
      </c>
      <c r="ED724">
        <f t="shared" si="366"/>
        <v>0</v>
      </c>
      <c r="EE724">
        <f t="shared" si="366"/>
        <v>0</v>
      </c>
      <c r="EF724">
        <f t="shared" si="366"/>
        <v>0</v>
      </c>
      <c r="EG724">
        <f t="shared" si="366"/>
        <v>0</v>
      </c>
      <c r="EH724">
        <f t="shared" si="366"/>
        <v>0</v>
      </c>
      <c r="EI724">
        <f t="shared" si="366"/>
        <v>0</v>
      </c>
      <c r="EJ724">
        <f t="shared" si="366"/>
        <v>0</v>
      </c>
      <c r="EK724">
        <f t="shared" si="366"/>
        <v>0</v>
      </c>
      <c r="EL724">
        <f t="shared" si="366"/>
        <v>0</v>
      </c>
      <c r="EM724">
        <f t="shared" ref="EM724:FR724" si="367">EM734</f>
        <v>0</v>
      </c>
      <c r="EN724">
        <f t="shared" si="367"/>
        <v>0</v>
      </c>
      <c r="EO724">
        <f t="shared" si="367"/>
        <v>0</v>
      </c>
      <c r="EP724">
        <f t="shared" si="367"/>
        <v>0</v>
      </c>
      <c r="EQ724">
        <f t="shared" si="367"/>
        <v>0</v>
      </c>
      <c r="ER724">
        <f t="shared" si="367"/>
        <v>0</v>
      </c>
      <c r="ES724">
        <f t="shared" si="367"/>
        <v>0</v>
      </c>
      <c r="ET724">
        <f t="shared" si="367"/>
        <v>0</v>
      </c>
      <c r="EU724">
        <f t="shared" si="367"/>
        <v>0</v>
      </c>
      <c r="EV724">
        <f t="shared" si="367"/>
        <v>0</v>
      </c>
      <c r="EW724">
        <f t="shared" si="367"/>
        <v>0</v>
      </c>
      <c r="EX724">
        <f t="shared" si="367"/>
        <v>0</v>
      </c>
      <c r="EY724">
        <f t="shared" si="367"/>
        <v>0</v>
      </c>
      <c r="EZ724">
        <f t="shared" si="367"/>
        <v>0</v>
      </c>
      <c r="FA724">
        <f t="shared" si="367"/>
        <v>0</v>
      </c>
      <c r="FB724">
        <f t="shared" si="367"/>
        <v>0</v>
      </c>
      <c r="FC724">
        <f t="shared" si="367"/>
        <v>0</v>
      </c>
      <c r="FD724">
        <f t="shared" si="367"/>
        <v>0</v>
      </c>
      <c r="FE724">
        <f t="shared" si="367"/>
        <v>0</v>
      </c>
      <c r="FF724">
        <f t="shared" si="367"/>
        <v>0</v>
      </c>
      <c r="FG724">
        <f t="shared" si="367"/>
        <v>0</v>
      </c>
      <c r="FH724">
        <f t="shared" si="367"/>
        <v>0</v>
      </c>
      <c r="FI724">
        <f t="shared" si="367"/>
        <v>0</v>
      </c>
      <c r="FJ724">
        <f t="shared" si="367"/>
        <v>0</v>
      </c>
      <c r="FK724">
        <f t="shared" si="367"/>
        <v>0</v>
      </c>
      <c r="FL724">
        <f t="shared" si="367"/>
        <v>0</v>
      </c>
      <c r="FM724">
        <f t="shared" si="367"/>
        <v>0</v>
      </c>
      <c r="FN724">
        <f t="shared" si="367"/>
        <v>0</v>
      </c>
      <c r="FO724">
        <f t="shared" si="367"/>
        <v>0</v>
      </c>
      <c r="FP724">
        <f t="shared" si="367"/>
        <v>0</v>
      </c>
      <c r="FQ724">
        <f t="shared" si="367"/>
        <v>0</v>
      </c>
      <c r="FR724">
        <f t="shared" si="367"/>
        <v>0</v>
      </c>
      <c r="FS724">
        <f t="shared" ref="FS724:GX724" si="368">FS734</f>
        <v>0</v>
      </c>
      <c r="FT724">
        <f t="shared" si="368"/>
        <v>0</v>
      </c>
      <c r="FU724">
        <f t="shared" si="368"/>
        <v>0</v>
      </c>
      <c r="FV724">
        <f t="shared" si="368"/>
        <v>0</v>
      </c>
      <c r="FW724">
        <f t="shared" si="368"/>
        <v>0</v>
      </c>
      <c r="FX724">
        <f t="shared" si="368"/>
        <v>0</v>
      </c>
      <c r="FY724">
        <f t="shared" si="368"/>
        <v>0</v>
      </c>
      <c r="FZ724">
        <f t="shared" si="368"/>
        <v>0</v>
      </c>
      <c r="GA724">
        <f t="shared" si="368"/>
        <v>0</v>
      </c>
      <c r="GB724">
        <f t="shared" si="368"/>
        <v>0</v>
      </c>
      <c r="GC724">
        <f t="shared" si="368"/>
        <v>0</v>
      </c>
      <c r="GD724">
        <f t="shared" si="368"/>
        <v>0</v>
      </c>
      <c r="GE724">
        <f t="shared" si="368"/>
        <v>0</v>
      </c>
      <c r="GF724">
        <f t="shared" si="368"/>
        <v>0</v>
      </c>
      <c r="GG724">
        <f t="shared" si="368"/>
        <v>0</v>
      </c>
      <c r="GH724">
        <f t="shared" si="368"/>
        <v>0</v>
      </c>
      <c r="GI724">
        <f t="shared" si="368"/>
        <v>0</v>
      </c>
      <c r="GJ724">
        <f t="shared" si="368"/>
        <v>0</v>
      </c>
      <c r="GK724">
        <f t="shared" si="368"/>
        <v>0</v>
      </c>
      <c r="GL724">
        <f t="shared" si="368"/>
        <v>0</v>
      </c>
      <c r="GM724">
        <f t="shared" si="368"/>
        <v>0</v>
      </c>
      <c r="GN724">
        <f t="shared" si="368"/>
        <v>0</v>
      </c>
      <c r="GO724">
        <f t="shared" si="368"/>
        <v>0</v>
      </c>
      <c r="GP724">
        <f t="shared" si="368"/>
        <v>0</v>
      </c>
      <c r="GQ724">
        <f t="shared" si="368"/>
        <v>0</v>
      </c>
      <c r="GR724">
        <f t="shared" si="368"/>
        <v>0</v>
      </c>
      <c r="GS724">
        <f t="shared" si="368"/>
        <v>0</v>
      </c>
      <c r="GT724">
        <f t="shared" si="368"/>
        <v>0</v>
      </c>
      <c r="GU724">
        <f t="shared" si="368"/>
        <v>0</v>
      </c>
      <c r="GV724">
        <f t="shared" si="368"/>
        <v>0</v>
      </c>
      <c r="GW724">
        <f t="shared" si="368"/>
        <v>0</v>
      </c>
      <c r="GX724">
        <f t="shared" si="368"/>
        <v>0</v>
      </c>
    </row>
    <row r="726" spans="1:245" x14ac:dyDescent="0.2">
      <c r="A726">
        <v>17</v>
      </c>
      <c r="B726">
        <v>1</v>
      </c>
      <c r="C726">
        <f>ROW(SmtRes!A194)</f>
        <v>194</v>
      </c>
      <c r="D726">
        <f>ROW(EtalonRes!A194)</f>
        <v>194</v>
      </c>
      <c r="E726" t="s">
        <v>225</v>
      </c>
      <c r="F726" t="s">
        <v>16</v>
      </c>
      <c r="G726" t="s">
        <v>17</v>
      </c>
      <c r="H726" t="s">
        <v>18</v>
      </c>
      <c r="I726">
        <f>ROUND(3/100,9)</f>
        <v>0.03</v>
      </c>
      <c r="J726">
        <v>0</v>
      </c>
      <c r="K726">
        <f>ROUND(3/100,9)</f>
        <v>0.03</v>
      </c>
      <c r="O726">
        <f t="shared" ref="O726:O732" si="369">ROUND(CP726,2)</f>
        <v>81.31</v>
      </c>
      <c r="P726">
        <f t="shared" ref="P726:P732" si="370">ROUND(CQ726*I726,2)</f>
        <v>0</v>
      </c>
      <c r="Q726">
        <f t="shared" ref="Q726:Q732" si="371">ROUND(CR726*I726,2)</f>
        <v>0</v>
      </c>
      <c r="R726">
        <f t="shared" ref="R726:R732" si="372">ROUND(CS726*I726,2)</f>
        <v>0</v>
      </c>
      <c r="S726">
        <f t="shared" ref="S726:S732" si="373">ROUND(CT726*I726,2)</f>
        <v>81.31</v>
      </c>
      <c r="T726">
        <f t="shared" ref="T726:T732" si="374">ROUND(CU726*I726,2)</f>
        <v>0</v>
      </c>
      <c r="U726">
        <f t="shared" ref="U726:U732" si="375">CV726*I726</f>
        <v>0.17519999999999999</v>
      </c>
      <c r="V726">
        <f t="shared" ref="V726:V732" si="376">CW726*I726</f>
        <v>0</v>
      </c>
      <c r="W726">
        <f t="shared" ref="W726:W732" si="377">ROUND(CX726*I726,2)</f>
        <v>0</v>
      </c>
      <c r="X726">
        <f t="shared" ref="X726:Y732" si="378">ROUND(CY726,2)</f>
        <v>56.92</v>
      </c>
      <c r="Y726">
        <f t="shared" si="378"/>
        <v>8.1300000000000008</v>
      </c>
      <c r="AA726">
        <v>35364244</v>
      </c>
      <c r="AB726">
        <f t="shared" ref="AB726:AB732" si="379">ROUND((AC726+AD726+AF726),6)</f>
        <v>2710.46</v>
      </c>
      <c r="AC726">
        <f t="shared" ref="AC726:AC732" si="380">ROUND((ES726),6)</f>
        <v>0</v>
      </c>
      <c r="AD726">
        <f t="shared" ref="AD726:AD732" si="381">ROUND((((ET726)-(EU726))+AE726),6)</f>
        <v>0</v>
      </c>
      <c r="AE726">
        <f t="shared" ref="AE726:AF732" si="382">ROUND((EU726),6)</f>
        <v>0</v>
      </c>
      <c r="AF726">
        <f t="shared" si="382"/>
        <v>2710.46</v>
      </c>
      <c r="AG726">
        <f t="shared" ref="AG726:AG732" si="383">ROUND((AP726),6)</f>
        <v>0</v>
      </c>
      <c r="AH726">
        <f t="shared" ref="AH726:AI732" si="384">(EW726)</f>
        <v>5.84</v>
      </c>
      <c r="AI726">
        <f t="shared" si="384"/>
        <v>0</v>
      </c>
      <c r="AJ726">
        <f t="shared" ref="AJ726:AJ732" si="385">(AS726)</f>
        <v>0</v>
      </c>
      <c r="AK726">
        <v>2710.46</v>
      </c>
      <c r="AL726">
        <v>0</v>
      </c>
      <c r="AM726">
        <v>0</v>
      </c>
      <c r="AN726">
        <v>0</v>
      </c>
      <c r="AO726">
        <v>2710.46</v>
      </c>
      <c r="AP726">
        <v>0</v>
      </c>
      <c r="AQ726">
        <v>5.84</v>
      </c>
      <c r="AR726">
        <v>0</v>
      </c>
      <c r="AS726">
        <v>0</v>
      </c>
      <c r="AT726">
        <v>70</v>
      </c>
      <c r="AU726">
        <v>10</v>
      </c>
      <c r="AV726">
        <v>1</v>
      </c>
      <c r="AW726">
        <v>1</v>
      </c>
      <c r="AZ726">
        <v>1</v>
      </c>
      <c r="BA726">
        <v>1</v>
      </c>
      <c r="BB726">
        <v>1</v>
      </c>
      <c r="BC726">
        <v>1</v>
      </c>
      <c r="BD726" t="s">
        <v>3</v>
      </c>
      <c r="BE726" t="s">
        <v>3</v>
      </c>
      <c r="BF726" t="s">
        <v>3</v>
      </c>
      <c r="BG726" t="s">
        <v>3</v>
      </c>
      <c r="BH726">
        <v>0</v>
      </c>
      <c r="BI726">
        <v>4</v>
      </c>
      <c r="BJ726" t="s">
        <v>19</v>
      </c>
      <c r="BM726">
        <v>0</v>
      </c>
      <c r="BN726">
        <v>0</v>
      </c>
      <c r="BO726" t="s">
        <v>3</v>
      </c>
      <c r="BP726">
        <v>0</v>
      </c>
      <c r="BQ726">
        <v>1</v>
      </c>
      <c r="BR726">
        <v>0</v>
      </c>
      <c r="BS726">
        <v>1</v>
      </c>
      <c r="BT726">
        <v>1</v>
      </c>
      <c r="BU726">
        <v>1</v>
      </c>
      <c r="BV726">
        <v>1</v>
      </c>
      <c r="BW726">
        <v>1</v>
      </c>
      <c r="BX726">
        <v>1</v>
      </c>
      <c r="BY726" t="s">
        <v>3</v>
      </c>
      <c r="BZ726">
        <v>70</v>
      </c>
      <c r="CA726">
        <v>10</v>
      </c>
      <c r="CB726" t="s">
        <v>3</v>
      </c>
      <c r="CE726">
        <v>0</v>
      </c>
      <c r="CF726">
        <v>0</v>
      </c>
      <c r="CG726">
        <v>0</v>
      </c>
      <c r="CM726">
        <v>0</v>
      </c>
      <c r="CN726" t="s">
        <v>3</v>
      </c>
      <c r="CO726">
        <v>0</v>
      </c>
      <c r="CP726">
        <f t="shared" ref="CP726:CP732" si="386">(P726+Q726+S726)</f>
        <v>81.31</v>
      </c>
      <c r="CQ726">
        <f t="shared" ref="CQ726:CQ732" si="387">(AC726*BC726*AW726)</f>
        <v>0</v>
      </c>
      <c r="CR726">
        <f t="shared" ref="CR726:CR732" si="388">((((ET726)*BB726-(EU726)*BS726)+AE726*BS726)*AV726)</f>
        <v>0</v>
      </c>
      <c r="CS726">
        <f t="shared" ref="CS726:CS732" si="389">(AE726*BS726*AV726)</f>
        <v>0</v>
      </c>
      <c r="CT726">
        <f t="shared" ref="CT726:CT732" si="390">(AF726*BA726*AV726)</f>
        <v>2710.46</v>
      </c>
      <c r="CU726">
        <f t="shared" ref="CU726:CU732" si="391">AG726</f>
        <v>0</v>
      </c>
      <c r="CV726">
        <f t="shared" ref="CV726:CV732" si="392">(AH726*AV726)</f>
        <v>5.84</v>
      </c>
      <c r="CW726">
        <f t="shared" ref="CW726:CX732" si="393">AI726</f>
        <v>0</v>
      </c>
      <c r="CX726">
        <f t="shared" si="393"/>
        <v>0</v>
      </c>
      <c r="CY726">
        <f t="shared" ref="CY726:CY732" si="394">((S726*BZ726)/100)</f>
        <v>56.917000000000002</v>
      </c>
      <c r="CZ726">
        <f t="shared" ref="CZ726:CZ732" si="395">((S726*CA726)/100)</f>
        <v>8.1310000000000002</v>
      </c>
      <c r="DC726" t="s">
        <v>3</v>
      </c>
      <c r="DD726" t="s">
        <v>3</v>
      </c>
      <c r="DE726" t="s">
        <v>3</v>
      </c>
      <c r="DF726" t="s">
        <v>3</v>
      </c>
      <c r="DG726" t="s">
        <v>3</v>
      </c>
      <c r="DH726" t="s">
        <v>3</v>
      </c>
      <c r="DI726" t="s">
        <v>3</v>
      </c>
      <c r="DJ726" t="s">
        <v>3</v>
      </c>
      <c r="DK726" t="s">
        <v>3</v>
      </c>
      <c r="DL726" t="s">
        <v>3</v>
      </c>
      <c r="DM726" t="s">
        <v>3</v>
      </c>
      <c r="DN726">
        <v>0</v>
      </c>
      <c r="DO726">
        <v>0</v>
      </c>
      <c r="DP726">
        <v>1</v>
      </c>
      <c r="DQ726">
        <v>1</v>
      </c>
      <c r="DU726">
        <v>1010</v>
      </c>
      <c r="DV726" t="s">
        <v>18</v>
      </c>
      <c r="DW726" t="s">
        <v>18</v>
      </c>
      <c r="DX726">
        <v>100</v>
      </c>
      <c r="DZ726" t="s">
        <v>3</v>
      </c>
      <c r="EA726" t="s">
        <v>3</v>
      </c>
      <c r="EB726" t="s">
        <v>3</v>
      </c>
      <c r="EC726" t="s">
        <v>3</v>
      </c>
      <c r="EE726">
        <v>35096056</v>
      </c>
      <c r="EF726">
        <v>1</v>
      </c>
      <c r="EG726" t="s">
        <v>20</v>
      </c>
      <c r="EH726">
        <v>0</v>
      </c>
      <c r="EI726" t="s">
        <v>3</v>
      </c>
      <c r="EJ726">
        <v>4</v>
      </c>
      <c r="EK726">
        <v>0</v>
      </c>
      <c r="EL726" t="s">
        <v>21</v>
      </c>
      <c r="EM726" t="s">
        <v>22</v>
      </c>
      <c r="EO726" t="s">
        <v>3</v>
      </c>
      <c r="EQ726">
        <v>0</v>
      </c>
      <c r="ER726">
        <v>2710.46</v>
      </c>
      <c r="ES726">
        <v>0</v>
      </c>
      <c r="ET726">
        <v>0</v>
      </c>
      <c r="EU726">
        <v>0</v>
      </c>
      <c r="EV726">
        <v>2710.46</v>
      </c>
      <c r="EW726">
        <v>5.84</v>
      </c>
      <c r="EX726">
        <v>0</v>
      </c>
      <c r="EY726">
        <v>0</v>
      </c>
      <c r="FQ726">
        <v>0</v>
      </c>
      <c r="FR726">
        <v>0</v>
      </c>
      <c r="FS726">
        <v>0</v>
      </c>
      <c r="FX726">
        <v>70</v>
      </c>
      <c r="FY726">
        <v>10</v>
      </c>
      <c r="GA726" t="s">
        <v>3</v>
      </c>
      <c r="GD726">
        <v>0</v>
      </c>
      <c r="GF726">
        <v>-931379651</v>
      </c>
      <c r="GG726">
        <v>2</v>
      </c>
      <c r="GH726">
        <v>1</v>
      </c>
      <c r="GI726">
        <v>-2</v>
      </c>
      <c r="GJ726">
        <v>0</v>
      </c>
      <c r="GK726">
        <f>ROUND(R726*(R12)/100,2)</f>
        <v>0</v>
      </c>
      <c r="GL726">
        <f t="shared" ref="GL726:GL732" si="396">ROUND(IF(AND(BH726=3,BI726=3,FS726&lt;&gt;0),P726,0),2)</f>
        <v>0</v>
      </c>
      <c r="GM726">
        <f t="shared" ref="GM726:GM732" si="397">ROUND(O726+X726+Y726+GK726,2)+GX726</f>
        <v>146.36000000000001</v>
      </c>
      <c r="GN726">
        <f t="shared" ref="GN726:GN732" si="398">IF(OR(BI726=0,BI726=1),GM726-GX726,0)</f>
        <v>0</v>
      </c>
      <c r="GO726">
        <f t="shared" ref="GO726:GO732" si="399">IF(BI726=2,GM726-GX726,0)</f>
        <v>0</v>
      </c>
      <c r="GP726">
        <f t="shared" ref="GP726:GP732" si="400">IF(BI726=4,GM726-GX726,0)</f>
        <v>146.36000000000001</v>
      </c>
      <c r="GR726">
        <v>0</v>
      </c>
      <c r="GS726">
        <v>3</v>
      </c>
      <c r="GT726">
        <v>0</v>
      </c>
      <c r="GU726" t="s">
        <v>3</v>
      </c>
      <c r="GV726">
        <f t="shared" ref="GV726:GV732" si="401">ROUND((GT726),6)</f>
        <v>0</v>
      </c>
      <c r="GW726">
        <v>1</v>
      </c>
      <c r="GX726">
        <f t="shared" ref="GX726:GX732" si="402">ROUND(HC726*I726,2)</f>
        <v>0</v>
      </c>
      <c r="HA726">
        <v>0</v>
      </c>
      <c r="HB726">
        <v>0</v>
      </c>
      <c r="HC726">
        <f t="shared" ref="HC726:HC732" si="403">GV726*GW726</f>
        <v>0</v>
      </c>
      <c r="HE726" t="s">
        <v>3</v>
      </c>
      <c r="HF726" t="s">
        <v>3</v>
      </c>
      <c r="HM726" t="s">
        <v>3</v>
      </c>
      <c r="HN726" t="s">
        <v>3</v>
      </c>
      <c r="HO726" t="s">
        <v>3</v>
      </c>
      <c r="HP726" t="s">
        <v>3</v>
      </c>
      <c r="HQ726" t="s">
        <v>3</v>
      </c>
      <c r="HS726">
        <v>0</v>
      </c>
      <c r="IK726">
        <v>0</v>
      </c>
    </row>
    <row r="727" spans="1:245" x14ac:dyDescent="0.2">
      <c r="A727">
        <v>17</v>
      </c>
      <c r="B727">
        <v>1</v>
      </c>
      <c r="C727">
        <f>ROW(SmtRes!A198)</f>
        <v>198</v>
      </c>
      <c r="D727">
        <f>ROW(EtalonRes!A198)</f>
        <v>198</v>
      </c>
      <c r="E727" t="s">
        <v>226</v>
      </c>
      <c r="F727" t="s">
        <v>227</v>
      </c>
      <c r="G727" t="s">
        <v>228</v>
      </c>
      <c r="H727" t="s">
        <v>229</v>
      </c>
      <c r="I727">
        <f>ROUND(1/10,9)</f>
        <v>0.1</v>
      </c>
      <c r="J727">
        <v>0</v>
      </c>
      <c r="K727">
        <f>ROUND(1/10,9)</f>
        <v>0.1</v>
      </c>
      <c r="O727">
        <f t="shared" si="369"/>
        <v>42.66</v>
      </c>
      <c r="P727">
        <f t="shared" si="370"/>
        <v>11.23</v>
      </c>
      <c r="Q727">
        <f t="shared" si="371"/>
        <v>0.9</v>
      </c>
      <c r="R727">
        <f t="shared" si="372"/>
        <v>0.01</v>
      </c>
      <c r="S727">
        <f t="shared" si="373"/>
        <v>30.53</v>
      </c>
      <c r="T727">
        <f t="shared" si="374"/>
        <v>0</v>
      </c>
      <c r="U727">
        <f t="shared" si="375"/>
        <v>4.2000000000000003E-2</v>
      </c>
      <c r="V727">
        <f t="shared" si="376"/>
        <v>0</v>
      </c>
      <c r="W727">
        <f t="shared" si="377"/>
        <v>0</v>
      </c>
      <c r="X727">
        <f t="shared" si="378"/>
        <v>21.37</v>
      </c>
      <c r="Y727">
        <f t="shared" si="378"/>
        <v>3.05</v>
      </c>
      <c r="AA727">
        <v>35364244</v>
      </c>
      <c r="AB727">
        <f t="shared" si="379"/>
        <v>426.58</v>
      </c>
      <c r="AC727">
        <f t="shared" si="380"/>
        <v>112.32</v>
      </c>
      <c r="AD727">
        <f t="shared" si="381"/>
        <v>8.99</v>
      </c>
      <c r="AE727">
        <f t="shared" si="382"/>
        <v>0.13</v>
      </c>
      <c r="AF727">
        <f t="shared" si="382"/>
        <v>305.27</v>
      </c>
      <c r="AG727">
        <f t="shared" si="383"/>
        <v>0</v>
      </c>
      <c r="AH727">
        <f t="shared" si="384"/>
        <v>0.42</v>
      </c>
      <c r="AI727">
        <f t="shared" si="384"/>
        <v>0</v>
      </c>
      <c r="AJ727">
        <f t="shared" si="385"/>
        <v>0</v>
      </c>
      <c r="AK727">
        <v>426.58</v>
      </c>
      <c r="AL727">
        <v>112.32</v>
      </c>
      <c r="AM727">
        <v>8.99</v>
      </c>
      <c r="AN727">
        <v>0.13</v>
      </c>
      <c r="AO727">
        <v>305.27</v>
      </c>
      <c r="AP727">
        <v>0</v>
      </c>
      <c r="AQ727">
        <v>0.42</v>
      </c>
      <c r="AR727">
        <v>0</v>
      </c>
      <c r="AS727">
        <v>0</v>
      </c>
      <c r="AT727">
        <v>70</v>
      </c>
      <c r="AU727">
        <v>10</v>
      </c>
      <c r="AV727">
        <v>1</v>
      </c>
      <c r="AW727">
        <v>1</v>
      </c>
      <c r="AZ727">
        <v>1</v>
      </c>
      <c r="BA727">
        <v>1</v>
      </c>
      <c r="BB727">
        <v>1</v>
      </c>
      <c r="BC727">
        <v>1</v>
      </c>
      <c r="BD727" t="s">
        <v>3</v>
      </c>
      <c r="BE727" t="s">
        <v>3</v>
      </c>
      <c r="BF727" t="s">
        <v>3</v>
      </c>
      <c r="BG727" t="s">
        <v>3</v>
      </c>
      <c r="BH727">
        <v>0</v>
      </c>
      <c r="BI727">
        <v>4</v>
      </c>
      <c r="BJ727" t="s">
        <v>230</v>
      </c>
      <c r="BM727">
        <v>0</v>
      </c>
      <c r="BN727">
        <v>0</v>
      </c>
      <c r="BO727" t="s">
        <v>3</v>
      </c>
      <c r="BP727">
        <v>0</v>
      </c>
      <c r="BQ727">
        <v>1</v>
      </c>
      <c r="BR727">
        <v>0</v>
      </c>
      <c r="BS727">
        <v>1</v>
      </c>
      <c r="BT727">
        <v>1</v>
      </c>
      <c r="BU727">
        <v>1</v>
      </c>
      <c r="BV727">
        <v>1</v>
      </c>
      <c r="BW727">
        <v>1</v>
      </c>
      <c r="BX727">
        <v>1</v>
      </c>
      <c r="BY727" t="s">
        <v>3</v>
      </c>
      <c r="BZ727">
        <v>70</v>
      </c>
      <c r="CA727">
        <v>10</v>
      </c>
      <c r="CB727" t="s">
        <v>3</v>
      </c>
      <c r="CE727">
        <v>0</v>
      </c>
      <c r="CF727">
        <v>0</v>
      </c>
      <c r="CG727">
        <v>0</v>
      </c>
      <c r="CM727">
        <v>0</v>
      </c>
      <c r="CN727" t="s">
        <v>3</v>
      </c>
      <c r="CO727">
        <v>0</v>
      </c>
      <c r="CP727">
        <f t="shared" si="386"/>
        <v>42.660000000000004</v>
      </c>
      <c r="CQ727">
        <f t="shared" si="387"/>
        <v>112.32</v>
      </c>
      <c r="CR727">
        <f t="shared" si="388"/>
        <v>8.99</v>
      </c>
      <c r="CS727">
        <f t="shared" si="389"/>
        <v>0.13</v>
      </c>
      <c r="CT727">
        <f t="shared" si="390"/>
        <v>305.27</v>
      </c>
      <c r="CU727">
        <f t="shared" si="391"/>
        <v>0</v>
      </c>
      <c r="CV727">
        <f t="shared" si="392"/>
        <v>0.42</v>
      </c>
      <c r="CW727">
        <f t="shared" si="393"/>
        <v>0</v>
      </c>
      <c r="CX727">
        <f t="shared" si="393"/>
        <v>0</v>
      </c>
      <c r="CY727">
        <f t="shared" si="394"/>
        <v>21.370999999999999</v>
      </c>
      <c r="CZ727">
        <f t="shared" si="395"/>
        <v>3.0529999999999999</v>
      </c>
      <c r="DC727" t="s">
        <v>3</v>
      </c>
      <c r="DD727" t="s">
        <v>3</v>
      </c>
      <c r="DE727" t="s">
        <v>3</v>
      </c>
      <c r="DF727" t="s">
        <v>3</v>
      </c>
      <c r="DG727" t="s">
        <v>3</v>
      </c>
      <c r="DH727" t="s">
        <v>3</v>
      </c>
      <c r="DI727" t="s">
        <v>3</v>
      </c>
      <c r="DJ727" t="s">
        <v>3</v>
      </c>
      <c r="DK727" t="s">
        <v>3</v>
      </c>
      <c r="DL727" t="s">
        <v>3</v>
      </c>
      <c r="DM727" t="s">
        <v>3</v>
      </c>
      <c r="DN727">
        <v>0</v>
      </c>
      <c r="DO727">
        <v>0</v>
      </c>
      <c r="DP727">
        <v>1</v>
      </c>
      <c r="DQ727">
        <v>1</v>
      </c>
      <c r="DU727">
        <v>1013</v>
      </c>
      <c r="DV727" t="s">
        <v>229</v>
      </c>
      <c r="DW727" t="s">
        <v>229</v>
      </c>
      <c r="DX727">
        <v>1</v>
      </c>
      <c r="DZ727" t="s">
        <v>3</v>
      </c>
      <c r="EA727" t="s">
        <v>3</v>
      </c>
      <c r="EB727" t="s">
        <v>3</v>
      </c>
      <c r="EC727" t="s">
        <v>3</v>
      </c>
      <c r="EE727">
        <v>35096056</v>
      </c>
      <c r="EF727">
        <v>1</v>
      </c>
      <c r="EG727" t="s">
        <v>20</v>
      </c>
      <c r="EH727">
        <v>0</v>
      </c>
      <c r="EI727" t="s">
        <v>3</v>
      </c>
      <c r="EJ727">
        <v>4</v>
      </c>
      <c r="EK727">
        <v>0</v>
      </c>
      <c r="EL727" t="s">
        <v>21</v>
      </c>
      <c r="EM727" t="s">
        <v>22</v>
      </c>
      <c r="EO727" t="s">
        <v>3</v>
      </c>
      <c r="EQ727">
        <v>0</v>
      </c>
      <c r="ER727">
        <v>426.58</v>
      </c>
      <c r="ES727">
        <v>112.32</v>
      </c>
      <c r="ET727">
        <v>8.99</v>
      </c>
      <c r="EU727">
        <v>0.13</v>
      </c>
      <c r="EV727">
        <v>305.27</v>
      </c>
      <c r="EW727">
        <v>0.42</v>
      </c>
      <c r="EX727">
        <v>0</v>
      </c>
      <c r="EY727">
        <v>0</v>
      </c>
      <c r="FQ727">
        <v>0</v>
      </c>
      <c r="FR727">
        <v>0</v>
      </c>
      <c r="FS727">
        <v>0</v>
      </c>
      <c r="FX727">
        <v>70</v>
      </c>
      <c r="FY727">
        <v>10</v>
      </c>
      <c r="GA727" t="s">
        <v>3</v>
      </c>
      <c r="GD727">
        <v>0</v>
      </c>
      <c r="GF727">
        <v>94825724</v>
      </c>
      <c r="GG727">
        <v>2</v>
      </c>
      <c r="GH727">
        <v>1</v>
      </c>
      <c r="GI727">
        <v>-2</v>
      </c>
      <c r="GJ727">
        <v>0</v>
      </c>
      <c r="GK727">
        <f>ROUND(R727*(R12)/100,2)</f>
        <v>0.01</v>
      </c>
      <c r="GL727">
        <f t="shared" si="396"/>
        <v>0</v>
      </c>
      <c r="GM727">
        <f t="shared" si="397"/>
        <v>67.09</v>
      </c>
      <c r="GN727">
        <f t="shared" si="398"/>
        <v>0</v>
      </c>
      <c r="GO727">
        <f t="shared" si="399"/>
        <v>0</v>
      </c>
      <c r="GP727">
        <f t="shared" si="400"/>
        <v>67.09</v>
      </c>
      <c r="GR727">
        <v>0</v>
      </c>
      <c r="GS727">
        <v>3</v>
      </c>
      <c r="GT727">
        <v>0</v>
      </c>
      <c r="GU727" t="s">
        <v>3</v>
      </c>
      <c r="GV727">
        <f t="shared" si="401"/>
        <v>0</v>
      </c>
      <c r="GW727">
        <v>1</v>
      </c>
      <c r="GX727">
        <f t="shared" si="402"/>
        <v>0</v>
      </c>
      <c r="HA727">
        <v>0</v>
      </c>
      <c r="HB727">
        <v>0</v>
      </c>
      <c r="HC727">
        <f t="shared" si="403"/>
        <v>0</v>
      </c>
      <c r="HE727" t="s">
        <v>3</v>
      </c>
      <c r="HF727" t="s">
        <v>3</v>
      </c>
      <c r="HM727" t="s">
        <v>3</v>
      </c>
      <c r="HN727" t="s">
        <v>3</v>
      </c>
      <c r="HO727" t="s">
        <v>3</v>
      </c>
      <c r="HP727" t="s">
        <v>3</v>
      </c>
      <c r="HQ727" t="s">
        <v>3</v>
      </c>
      <c r="HS727">
        <v>0</v>
      </c>
      <c r="IK727">
        <v>0</v>
      </c>
    </row>
    <row r="728" spans="1:245" x14ac:dyDescent="0.2">
      <c r="A728">
        <v>17</v>
      </c>
      <c r="B728">
        <v>1</v>
      </c>
      <c r="C728">
        <f>ROW(SmtRes!A201)</f>
        <v>201</v>
      </c>
      <c r="D728">
        <f>ROW(EtalonRes!A201)</f>
        <v>201</v>
      </c>
      <c r="E728" t="s">
        <v>231</v>
      </c>
      <c r="F728" t="s">
        <v>232</v>
      </c>
      <c r="G728" t="s">
        <v>233</v>
      </c>
      <c r="H728" t="s">
        <v>26</v>
      </c>
      <c r="I728">
        <f>ROUND(1/100,9)</f>
        <v>0.01</v>
      </c>
      <c r="J728">
        <v>0</v>
      </c>
      <c r="K728">
        <f>ROUND(1/100,9)</f>
        <v>0.01</v>
      </c>
      <c r="O728">
        <f t="shared" si="369"/>
        <v>142.13999999999999</v>
      </c>
      <c r="P728">
        <f t="shared" si="370"/>
        <v>0</v>
      </c>
      <c r="Q728">
        <f t="shared" si="371"/>
        <v>59.94</v>
      </c>
      <c r="R728">
        <f t="shared" si="372"/>
        <v>30.4</v>
      </c>
      <c r="S728">
        <f t="shared" si="373"/>
        <v>82.2</v>
      </c>
      <c r="T728">
        <f t="shared" si="374"/>
        <v>0</v>
      </c>
      <c r="U728">
        <f t="shared" si="375"/>
        <v>0.14000000000000001</v>
      </c>
      <c r="V728">
        <f t="shared" si="376"/>
        <v>0</v>
      </c>
      <c r="W728">
        <f t="shared" si="377"/>
        <v>0</v>
      </c>
      <c r="X728">
        <f t="shared" si="378"/>
        <v>57.54</v>
      </c>
      <c r="Y728">
        <f t="shared" si="378"/>
        <v>8.2200000000000006</v>
      </c>
      <c r="AA728">
        <v>35364244</v>
      </c>
      <c r="AB728">
        <f t="shared" si="379"/>
        <v>14213.53</v>
      </c>
      <c r="AC728">
        <f t="shared" si="380"/>
        <v>0</v>
      </c>
      <c r="AD728">
        <f t="shared" si="381"/>
        <v>5993.85</v>
      </c>
      <c r="AE728">
        <f t="shared" si="382"/>
        <v>3040.45</v>
      </c>
      <c r="AF728">
        <f t="shared" si="382"/>
        <v>8219.68</v>
      </c>
      <c r="AG728">
        <f t="shared" si="383"/>
        <v>0</v>
      </c>
      <c r="AH728">
        <f t="shared" si="384"/>
        <v>14</v>
      </c>
      <c r="AI728">
        <f t="shared" si="384"/>
        <v>0</v>
      </c>
      <c r="AJ728">
        <f t="shared" si="385"/>
        <v>0</v>
      </c>
      <c r="AK728">
        <v>14213.53</v>
      </c>
      <c r="AL728">
        <v>0</v>
      </c>
      <c r="AM728">
        <v>5993.85</v>
      </c>
      <c r="AN728">
        <v>3040.45</v>
      </c>
      <c r="AO728">
        <v>8219.68</v>
      </c>
      <c r="AP728">
        <v>0</v>
      </c>
      <c r="AQ728">
        <v>14</v>
      </c>
      <c r="AR728">
        <v>0</v>
      </c>
      <c r="AS728">
        <v>0</v>
      </c>
      <c r="AT728">
        <v>70</v>
      </c>
      <c r="AU728">
        <v>10</v>
      </c>
      <c r="AV728">
        <v>1</v>
      </c>
      <c r="AW728">
        <v>1</v>
      </c>
      <c r="AZ728">
        <v>1</v>
      </c>
      <c r="BA728">
        <v>1</v>
      </c>
      <c r="BB728">
        <v>1</v>
      </c>
      <c r="BC728">
        <v>1</v>
      </c>
      <c r="BD728" t="s">
        <v>3</v>
      </c>
      <c r="BE728" t="s">
        <v>3</v>
      </c>
      <c r="BF728" t="s">
        <v>3</v>
      </c>
      <c r="BG728" t="s">
        <v>3</v>
      </c>
      <c r="BH728">
        <v>0</v>
      </c>
      <c r="BI728">
        <v>4</v>
      </c>
      <c r="BJ728" t="s">
        <v>234</v>
      </c>
      <c r="BM728">
        <v>0</v>
      </c>
      <c r="BN728">
        <v>0</v>
      </c>
      <c r="BO728" t="s">
        <v>3</v>
      </c>
      <c r="BP728">
        <v>0</v>
      </c>
      <c r="BQ728">
        <v>1</v>
      </c>
      <c r="BR728">
        <v>0</v>
      </c>
      <c r="BS728">
        <v>1</v>
      </c>
      <c r="BT728">
        <v>1</v>
      </c>
      <c r="BU728">
        <v>1</v>
      </c>
      <c r="BV728">
        <v>1</v>
      </c>
      <c r="BW728">
        <v>1</v>
      </c>
      <c r="BX728">
        <v>1</v>
      </c>
      <c r="BY728" t="s">
        <v>3</v>
      </c>
      <c r="BZ728">
        <v>70</v>
      </c>
      <c r="CA728">
        <v>10</v>
      </c>
      <c r="CB728" t="s">
        <v>3</v>
      </c>
      <c r="CE728">
        <v>0</v>
      </c>
      <c r="CF728">
        <v>0</v>
      </c>
      <c r="CG728">
        <v>0</v>
      </c>
      <c r="CM728">
        <v>0</v>
      </c>
      <c r="CN728" t="s">
        <v>3</v>
      </c>
      <c r="CO728">
        <v>0</v>
      </c>
      <c r="CP728">
        <f t="shared" si="386"/>
        <v>142.13999999999999</v>
      </c>
      <c r="CQ728">
        <f t="shared" si="387"/>
        <v>0</v>
      </c>
      <c r="CR728">
        <f t="shared" si="388"/>
        <v>5993.85</v>
      </c>
      <c r="CS728">
        <f t="shared" si="389"/>
        <v>3040.45</v>
      </c>
      <c r="CT728">
        <f t="shared" si="390"/>
        <v>8219.68</v>
      </c>
      <c r="CU728">
        <f t="shared" si="391"/>
        <v>0</v>
      </c>
      <c r="CV728">
        <f t="shared" si="392"/>
        <v>14</v>
      </c>
      <c r="CW728">
        <f t="shared" si="393"/>
        <v>0</v>
      </c>
      <c r="CX728">
        <f t="shared" si="393"/>
        <v>0</v>
      </c>
      <c r="CY728">
        <f t="shared" si="394"/>
        <v>57.54</v>
      </c>
      <c r="CZ728">
        <f t="shared" si="395"/>
        <v>8.2200000000000006</v>
      </c>
      <c r="DC728" t="s">
        <v>3</v>
      </c>
      <c r="DD728" t="s">
        <v>3</v>
      </c>
      <c r="DE728" t="s">
        <v>3</v>
      </c>
      <c r="DF728" t="s">
        <v>3</v>
      </c>
      <c r="DG728" t="s">
        <v>3</v>
      </c>
      <c r="DH728" t="s">
        <v>3</v>
      </c>
      <c r="DI728" t="s">
        <v>3</v>
      </c>
      <c r="DJ728" t="s">
        <v>3</v>
      </c>
      <c r="DK728" t="s">
        <v>3</v>
      </c>
      <c r="DL728" t="s">
        <v>3</v>
      </c>
      <c r="DM728" t="s">
        <v>3</v>
      </c>
      <c r="DN728">
        <v>0</v>
      </c>
      <c r="DO728">
        <v>0</v>
      </c>
      <c r="DP728">
        <v>1</v>
      </c>
      <c r="DQ728">
        <v>1</v>
      </c>
      <c r="DU728">
        <v>1003</v>
      </c>
      <c r="DV728" t="s">
        <v>26</v>
      </c>
      <c r="DW728" t="s">
        <v>26</v>
      </c>
      <c r="DX728">
        <v>100</v>
      </c>
      <c r="DZ728" t="s">
        <v>3</v>
      </c>
      <c r="EA728" t="s">
        <v>3</v>
      </c>
      <c r="EB728" t="s">
        <v>3</v>
      </c>
      <c r="EC728" t="s">
        <v>3</v>
      </c>
      <c r="EE728">
        <v>35096056</v>
      </c>
      <c r="EF728">
        <v>1</v>
      </c>
      <c r="EG728" t="s">
        <v>20</v>
      </c>
      <c r="EH728">
        <v>0</v>
      </c>
      <c r="EI728" t="s">
        <v>3</v>
      </c>
      <c r="EJ728">
        <v>4</v>
      </c>
      <c r="EK728">
        <v>0</v>
      </c>
      <c r="EL728" t="s">
        <v>21</v>
      </c>
      <c r="EM728" t="s">
        <v>22</v>
      </c>
      <c r="EO728" t="s">
        <v>3</v>
      </c>
      <c r="EQ728">
        <v>0</v>
      </c>
      <c r="ER728">
        <v>14213.53</v>
      </c>
      <c r="ES728">
        <v>0</v>
      </c>
      <c r="ET728">
        <v>5993.85</v>
      </c>
      <c r="EU728">
        <v>3040.45</v>
      </c>
      <c r="EV728">
        <v>8219.68</v>
      </c>
      <c r="EW728">
        <v>14</v>
      </c>
      <c r="EX728">
        <v>0</v>
      </c>
      <c r="EY728">
        <v>0</v>
      </c>
      <c r="FQ728">
        <v>0</v>
      </c>
      <c r="FR728">
        <v>0</v>
      </c>
      <c r="FS728">
        <v>0</v>
      </c>
      <c r="FX728">
        <v>70</v>
      </c>
      <c r="FY728">
        <v>10</v>
      </c>
      <c r="GA728" t="s">
        <v>3</v>
      </c>
      <c r="GD728">
        <v>0</v>
      </c>
      <c r="GF728">
        <v>-140188742</v>
      </c>
      <c r="GG728">
        <v>2</v>
      </c>
      <c r="GH728">
        <v>1</v>
      </c>
      <c r="GI728">
        <v>-2</v>
      </c>
      <c r="GJ728">
        <v>0</v>
      </c>
      <c r="GK728">
        <f>ROUND(R728*(R12)/100,2)</f>
        <v>32.83</v>
      </c>
      <c r="GL728">
        <f t="shared" si="396"/>
        <v>0</v>
      </c>
      <c r="GM728">
        <f t="shared" si="397"/>
        <v>240.73</v>
      </c>
      <c r="GN728">
        <f t="shared" si="398"/>
        <v>0</v>
      </c>
      <c r="GO728">
        <f t="shared" si="399"/>
        <v>0</v>
      </c>
      <c r="GP728">
        <f t="shared" si="400"/>
        <v>240.73</v>
      </c>
      <c r="GR728">
        <v>0</v>
      </c>
      <c r="GS728">
        <v>3</v>
      </c>
      <c r="GT728">
        <v>0</v>
      </c>
      <c r="GU728" t="s">
        <v>3</v>
      </c>
      <c r="GV728">
        <f t="shared" si="401"/>
        <v>0</v>
      </c>
      <c r="GW728">
        <v>1</v>
      </c>
      <c r="GX728">
        <f t="shared" si="402"/>
        <v>0</v>
      </c>
      <c r="HA728">
        <v>0</v>
      </c>
      <c r="HB728">
        <v>0</v>
      </c>
      <c r="HC728">
        <f t="shared" si="403"/>
        <v>0</v>
      </c>
      <c r="HE728" t="s">
        <v>3</v>
      </c>
      <c r="HF728" t="s">
        <v>3</v>
      </c>
      <c r="HM728" t="s">
        <v>3</v>
      </c>
      <c r="HN728" t="s">
        <v>3</v>
      </c>
      <c r="HO728" t="s">
        <v>3</v>
      </c>
      <c r="HP728" t="s">
        <v>3</v>
      </c>
      <c r="HQ728" t="s">
        <v>3</v>
      </c>
      <c r="HS728">
        <v>0</v>
      </c>
      <c r="IK728">
        <v>0</v>
      </c>
    </row>
    <row r="729" spans="1:245" x14ac:dyDescent="0.2">
      <c r="A729">
        <v>17</v>
      </c>
      <c r="B729">
        <v>1</v>
      </c>
      <c r="E729" t="s">
        <v>235</v>
      </c>
      <c r="F729" t="s">
        <v>236</v>
      </c>
      <c r="G729" t="s">
        <v>237</v>
      </c>
      <c r="H729" t="s">
        <v>35</v>
      </c>
      <c r="I729">
        <v>1E-3</v>
      </c>
      <c r="J729">
        <v>0</v>
      </c>
      <c r="K729">
        <v>1E-3</v>
      </c>
      <c r="O729">
        <f t="shared" si="369"/>
        <v>99.86</v>
      </c>
      <c r="P729">
        <f t="shared" si="370"/>
        <v>99.86</v>
      </c>
      <c r="Q729">
        <f t="shared" si="371"/>
        <v>0</v>
      </c>
      <c r="R729">
        <f t="shared" si="372"/>
        <v>0</v>
      </c>
      <c r="S729">
        <f t="shared" si="373"/>
        <v>0</v>
      </c>
      <c r="T729">
        <f t="shared" si="374"/>
        <v>0</v>
      </c>
      <c r="U729">
        <f t="shared" si="375"/>
        <v>0</v>
      </c>
      <c r="V729">
        <f t="shared" si="376"/>
        <v>0</v>
      </c>
      <c r="W729">
        <f t="shared" si="377"/>
        <v>0</v>
      </c>
      <c r="X729">
        <f t="shared" si="378"/>
        <v>0</v>
      </c>
      <c r="Y729">
        <f t="shared" si="378"/>
        <v>0</v>
      </c>
      <c r="AA729">
        <v>35364244</v>
      </c>
      <c r="AB729">
        <f t="shared" si="379"/>
        <v>99860.32</v>
      </c>
      <c r="AC729">
        <f t="shared" si="380"/>
        <v>99860.32</v>
      </c>
      <c r="AD729">
        <f t="shared" si="381"/>
        <v>0</v>
      </c>
      <c r="AE729">
        <f t="shared" si="382"/>
        <v>0</v>
      </c>
      <c r="AF729">
        <f t="shared" si="382"/>
        <v>0</v>
      </c>
      <c r="AG729">
        <f t="shared" si="383"/>
        <v>0</v>
      </c>
      <c r="AH729">
        <f t="shared" si="384"/>
        <v>0</v>
      </c>
      <c r="AI729">
        <f t="shared" si="384"/>
        <v>0</v>
      </c>
      <c r="AJ729">
        <f t="shared" si="385"/>
        <v>0</v>
      </c>
      <c r="AK729">
        <v>99860.32</v>
      </c>
      <c r="AL729">
        <v>99860.32</v>
      </c>
      <c r="AM729">
        <v>0</v>
      </c>
      <c r="AN729">
        <v>0</v>
      </c>
      <c r="AO729">
        <v>0</v>
      </c>
      <c r="AP729">
        <v>0</v>
      </c>
      <c r="AQ729">
        <v>0</v>
      </c>
      <c r="AR729">
        <v>0</v>
      </c>
      <c r="AS729">
        <v>0</v>
      </c>
      <c r="AT729">
        <v>70</v>
      </c>
      <c r="AU729">
        <v>10</v>
      </c>
      <c r="AV729">
        <v>1</v>
      </c>
      <c r="AW729">
        <v>1</v>
      </c>
      <c r="AZ729">
        <v>1</v>
      </c>
      <c r="BA729">
        <v>1</v>
      </c>
      <c r="BB729">
        <v>1</v>
      </c>
      <c r="BC729">
        <v>1</v>
      </c>
      <c r="BD729" t="s">
        <v>3</v>
      </c>
      <c r="BE729" t="s">
        <v>3</v>
      </c>
      <c r="BF729" t="s">
        <v>3</v>
      </c>
      <c r="BG729" t="s">
        <v>3</v>
      </c>
      <c r="BH729">
        <v>3</v>
      </c>
      <c r="BI729">
        <v>4</v>
      </c>
      <c r="BJ729" t="s">
        <v>238</v>
      </c>
      <c r="BM729">
        <v>0</v>
      </c>
      <c r="BN729">
        <v>0</v>
      </c>
      <c r="BO729" t="s">
        <v>3</v>
      </c>
      <c r="BP729">
        <v>0</v>
      </c>
      <c r="BQ729">
        <v>1</v>
      </c>
      <c r="BR729">
        <v>0</v>
      </c>
      <c r="BS729">
        <v>1</v>
      </c>
      <c r="BT729">
        <v>1</v>
      </c>
      <c r="BU729">
        <v>1</v>
      </c>
      <c r="BV729">
        <v>1</v>
      </c>
      <c r="BW729">
        <v>1</v>
      </c>
      <c r="BX729">
        <v>1</v>
      </c>
      <c r="BY729" t="s">
        <v>3</v>
      </c>
      <c r="BZ729">
        <v>70</v>
      </c>
      <c r="CA729">
        <v>10</v>
      </c>
      <c r="CB729" t="s">
        <v>3</v>
      </c>
      <c r="CE729">
        <v>0</v>
      </c>
      <c r="CF729">
        <v>0</v>
      </c>
      <c r="CG729">
        <v>0</v>
      </c>
      <c r="CM729">
        <v>0</v>
      </c>
      <c r="CN729" t="s">
        <v>3</v>
      </c>
      <c r="CO729">
        <v>0</v>
      </c>
      <c r="CP729">
        <f t="shared" si="386"/>
        <v>99.86</v>
      </c>
      <c r="CQ729">
        <f t="shared" si="387"/>
        <v>99860.32</v>
      </c>
      <c r="CR729">
        <f t="shared" si="388"/>
        <v>0</v>
      </c>
      <c r="CS729">
        <f t="shared" si="389"/>
        <v>0</v>
      </c>
      <c r="CT729">
        <f t="shared" si="390"/>
        <v>0</v>
      </c>
      <c r="CU729">
        <f t="shared" si="391"/>
        <v>0</v>
      </c>
      <c r="CV729">
        <f t="shared" si="392"/>
        <v>0</v>
      </c>
      <c r="CW729">
        <f t="shared" si="393"/>
        <v>0</v>
      </c>
      <c r="CX729">
        <f t="shared" si="393"/>
        <v>0</v>
      </c>
      <c r="CY729">
        <f t="shared" si="394"/>
        <v>0</v>
      </c>
      <c r="CZ729">
        <f t="shared" si="395"/>
        <v>0</v>
      </c>
      <c r="DC729" t="s">
        <v>3</v>
      </c>
      <c r="DD729" t="s">
        <v>3</v>
      </c>
      <c r="DE729" t="s">
        <v>3</v>
      </c>
      <c r="DF729" t="s">
        <v>3</v>
      </c>
      <c r="DG729" t="s">
        <v>3</v>
      </c>
      <c r="DH729" t="s">
        <v>3</v>
      </c>
      <c r="DI729" t="s">
        <v>3</v>
      </c>
      <c r="DJ729" t="s">
        <v>3</v>
      </c>
      <c r="DK729" t="s">
        <v>3</v>
      </c>
      <c r="DL729" t="s">
        <v>3</v>
      </c>
      <c r="DM729" t="s">
        <v>3</v>
      </c>
      <c r="DN729">
        <v>0</v>
      </c>
      <c r="DO729">
        <v>0</v>
      </c>
      <c r="DP729">
        <v>1</v>
      </c>
      <c r="DQ729">
        <v>1</v>
      </c>
      <c r="DU729">
        <v>1003</v>
      </c>
      <c r="DV729" t="s">
        <v>35</v>
      </c>
      <c r="DW729" t="s">
        <v>35</v>
      </c>
      <c r="DX729">
        <v>1000</v>
      </c>
      <c r="DZ729" t="s">
        <v>3</v>
      </c>
      <c r="EA729" t="s">
        <v>3</v>
      </c>
      <c r="EB729" t="s">
        <v>3</v>
      </c>
      <c r="EC729" t="s">
        <v>3</v>
      </c>
      <c r="EE729">
        <v>35096056</v>
      </c>
      <c r="EF729">
        <v>1</v>
      </c>
      <c r="EG729" t="s">
        <v>20</v>
      </c>
      <c r="EH729">
        <v>0</v>
      </c>
      <c r="EI729" t="s">
        <v>3</v>
      </c>
      <c r="EJ729">
        <v>4</v>
      </c>
      <c r="EK729">
        <v>0</v>
      </c>
      <c r="EL729" t="s">
        <v>21</v>
      </c>
      <c r="EM729" t="s">
        <v>22</v>
      </c>
      <c r="EO729" t="s">
        <v>3</v>
      </c>
      <c r="EQ729">
        <v>0</v>
      </c>
      <c r="ER729">
        <v>99860.32</v>
      </c>
      <c r="ES729">
        <v>99860.32</v>
      </c>
      <c r="ET729">
        <v>0</v>
      </c>
      <c r="EU729">
        <v>0</v>
      </c>
      <c r="EV729">
        <v>0</v>
      </c>
      <c r="EW729">
        <v>0</v>
      </c>
      <c r="EX729">
        <v>0</v>
      </c>
      <c r="EY729">
        <v>0</v>
      </c>
      <c r="FQ729">
        <v>0</v>
      </c>
      <c r="FR729">
        <v>0</v>
      </c>
      <c r="FS729">
        <v>0</v>
      </c>
      <c r="FX729">
        <v>70</v>
      </c>
      <c r="FY729">
        <v>10</v>
      </c>
      <c r="GA729" t="s">
        <v>3</v>
      </c>
      <c r="GD729">
        <v>0</v>
      </c>
      <c r="GF729">
        <v>2077141205</v>
      </c>
      <c r="GG729">
        <v>2</v>
      </c>
      <c r="GH729">
        <v>1</v>
      </c>
      <c r="GI729">
        <v>-2</v>
      </c>
      <c r="GJ729">
        <v>0</v>
      </c>
      <c r="GK729">
        <f>ROUND(R729*(R12)/100,2)</f>
        <v>0</v>
      </c>
      <c r="GL729">
        <f t="shared" si="396"/>
        <v>0</v>
      </c>
      <c r="GM729">
        <f t="shared" si="397"/>
        <v>99.86</v>
      </c>
      <c r="GN729">
        <f t="shared" si="398"/>
        <v>0</v>
      </c>
      <c r="GO729">
        <f t="shared" si="399"/>
        <v>0</v>
      </c>
      <c r="GP729">
        <f t="shared" si="400"/>
        <v>99.86</v>
      </c>
      <c r="GR729">
        <v>0</v>
      </c>
      <c r="GS729">
        <v>3</v>
      </c>
      <c r="GT729">
        <v>0</v>
      </c>
      <c r="GU729" t="s">
        <v>3</v>
      </c>
      <c r="GV729">
        <f t="shared" si="401"/>
        <v>0</v>
      </c>
      <c r="GW729">
        <v>1</v>
      </c>
      <c r="GX729">
        <f t="shared" si="402"/>
        <v>0</v>
      </c>
      <c r="HA729">
        <v>0</v>
      </c>
      <c r="HB729">
        <v>0</v>
      </c>
      <c r="HC729">
        <f t="shared" si="403"/>
        <v>0</v>
      </c>
      <c r="HE729" t="s">
        <v>3</v>
      </c>
      <c r="HF729" t="s">
        <v>3</v>
      </c>
      <c r="HM729" t="s">
        <v>3</v>
      </c>
      <c r="HN729" t="s">
        <v>3</v>
      </c>
      <c r="HO729" t="s">
        <v>3</v>
      </c>
      <c r="HP729" t="s">
        <v>3</v>
      </c>
      <c r="HQ729" t="s">
        <v>3</v>
      </c>
      <c r="HS729">
        <v>0</v>
      </c>
      <c r="IK729">
        <v>0</v>
      </c>
    </row>
    <row r="730" spans="1:245" x14ac:dyDescent="0.2">
      <c r="A730">
        <v>17</v>
      </c>
      <c r="B730">
        <v>1</v>
      </c>
      <c r="E730" t="s">
        <v>239</v>
      </c>
      <c r="F730" t="s">
        <v>240</v>
      </c>
      <c r="G730" t="s">
        <v>241</v>
      </c>
      <c r="H730" t="s">
        <v>242</v>
      </c>
      <c r="I730">
        <f>ROUND(2/1000,9)</f>
        <v>2E-3</v>
      </c>
      <c r="J730">
        <v>0</v>
      </c>
      <c r="K730">
        <f>ROUND(2/1000,9)</f>
        <v>2E-3</v>
      </c>
      <c r="O730">
        <f t="shared" si="369"/>
        <v>144.34</v>
      </c>
      <c r="P730">
        <f t="shared" si="370"/>
        <v>144.34</v>
      </c>
      <c r="Q730">
        <f t="shared" si="371"/>
        <v>0</v>
      </c>
      <c r="R730">
        <f t="shared" si="372"/>
        <v>0</v>
      </c>
      <c r="S730">
        <f t="shared" si="373"/>
        <v>0</v>
      </c>
      <c r="T730">
        <f t="shared" si="374"/>
        <v>0</v>
      </c>
      <c r="U730">
        <f t="shared" si="375"/>
        <v>0</v>
      </c>
      <c r="V730">
        <f t="shared" si="376"/>
        <v>0</v>
      </c>
      <c r="W730">
        <f t="shared" si="377"/>
        <v>0</v>
      </c>
      <c r="X730">
        <f t="shared" si="378"/>
        <v>0</v>
      </c>
      <c r="Y730">
        <f t="shared" si="378"/>
        <v>0</v>
      </c>
      <c r="AA730">
        <v>35364244</v>
      </c>
      <c r="AB730">
        <f t="shared" si="379"/>
        <v>72169.899999999994</v>
      </c>
      <c r="AC730">
        <f t="shared" si="380"/>
        <v>72169.899999999994</v>
      </c>
      <c r="AD730">
        <f t="shared" si="381"/>
        <v>0</v>
      </c>
      <c r="AE730">
        <f t="shared" si="382"/>
        <v>0</v>
      </c>
      <c r="AF730">
        <f t="shared" si="382"/>
        <v>0</v>
      </c>
      <c r="AG730">
        <f t="shared" si="383"/>
        <v>0</v>
      </c>
      <c r="AH730">
        <f t="shared" si="384"/>
        <v>0</v>
      </c>
      <c r="AI730">
        <f t="shared" si="384"/>
        <v>0</v>
      </c>
      <c r="AJ730">
        <f t="shared" si="385"/>
        <v>0</v>
      </c>
      <c r="AK730">
        <v>72169.899999999994</v>
      </c>
      <c r="AL730">
        <v>72169.899999999994</v>
      </c>
      <c r="AM730">
        <v>0</v>
      </c>
      <c r="AN730">
        <v>0</v>
      </c>
      <c r="AO730">
        <v>0</v>
      </c>
      <c r="AP730">
        <v>0</v>
      </c>
      <c r="AQ730">
        <v>0</v>
      </c>
      <c r="AR730">
        <v>0</v>
      </c>
      <c r="AS730">
        <v>0</v>
      </c>
      <c r="AT730">
        <v>70</v>
      </c>
      <c r="AU730">
        <v>10</v>
      </c>
      <c r="AV730">
        <v>1</v>
      </c>
      <c r="AW730">
        <v>1</v>
      </c>
      <c r="AZ730">
        <v>1</v>
      </c>
      <c r="BA730">
        <v>1</v>
      </c>
      <c r="BB730">
        <v>1</v>
      </c>
      <c r="BC730">
        <v>1</v>
      </c>
      <c r="BD730" t="s">
        <v>3</v>
      </c>
      <c r="BE730" t="s">
        <v>3</v>
      </c>
      <c r="BF730" t="s">
        <v>3</v>
      </c>
      <c r="BG730" t="s">
        <v>3</v>
      </c>
      <c r="BH730">
        <v>3</v>
      </c>
      <c r="BI730">
        <v>4</v>
      </c>
      <c r="BJ730" t="s">
        <v>243</v>
      </c>
      <c r="BM730">
        <v>0</v>
      </c>
      <c r="BN730">
        <v>0</v>
      </c>
      <c r="BO730" t="s">
        <v>3</v>
      </c>
      <c r="BP730">
        <v>0</v>
      </c>
      <c r="BQ730">
        <v>1</v>
      </c>
      <c r="BR730">
        <v>0</v>
      </c>
      <c r="BS730">
        <v>1</v>
      </c>
      <c r="BT730">
        <v>1</v>
      </c>
      <c r="BU730">
        <v>1</v>
      </c>
      <c r="BV730">
        <v>1</v>
      </c>
      <c r="BW730">
        <v>1</v>
      </c>
      <c r="BX730">
        <v>1</v>
      </c>
      <c r="BY730" t="s">
        <v>3</v>
      </c>
      <c r="BZ730">
        <v>70</v>
      </c>
      <c r="CA730">
        <v>10</v>
      </c>
      <c r="CB730" t="s">
        <v>3</v>
      </c>
      <c r="CE730">
        <v>0</v>
      </c>
      <c r="CF730">
        <v>0</v>
      </c>
      <c r="CG730">
        <v>0</v>
      </c>
      <c r="CM730">
        <v>0</v>
      </c>
      <c r="CN730" t="s">
        <v>3</v>
      </c>
      <c r="CO730">
        <v>0</v>
      </c>
      <c r="CP730">
        <f t="shared" si="386"/>
        <v>144.34</v>
      </c>
      <c r="CQ730">
        <f t="shared" si="387"/>
        <v>72169.899999999994</v>
      </c>
      <c r="CR730">
        <f t="shared" si="388"/>
        <v>0</v>
      </c>
      <c r="CS730">
        <f t="shared" si="389"/>
        <v>0</v>
      </c>
      <c r="CT730">
        <f t="shared" si="390"/>
        <v>0</v>
      </c>
      <c r="CU730">
        <f t="shared" si="391"/>
        <v>0</v>
      </c>
      <c r="CV730">
        <f t="shared" si="392"/>
        <v>0</v>
      </c>
      <c r="CW730">
        <f t="shared" si="393"/>
        <v>0</v>
      </c>
      <c r="CX730">
        <f t="shared" si="393"/>
        <v>0</v>
      </c>
      <c r="CY730">
        <f t="shared" si="394"/>
        <v>0</v>
      </c>
      <c r="CZ730">
        <f t="shared" si="395"/>
        <v>0</v>
      </c>
      <c r="DC730" t="s">
        <v>3</v>
      </c>
      <c r="DD730" t="s">
        <v>3</v>
      </c>
      <c r="DE730" t="s">
        <v>3</v>
      </c>
      <c r="DF730" t="s">
        <v>3</v>
      </c>
      <c r="DG730" t="s">
        <v>3</v>
      </c>
      <c r="DH730" t="s">
        <v>3</v>
      </c>
      <c r="DI730" t="s">
        <v>3</v>
      </c>
      <c r="DJ730" t="s">
        <v>3</v>
      </c>
      <c r="DK730" t="s">
        <v>3</v>
      </c>
      <c r="DL730" t="s">
        <v>3</v>
      </c>
      <c r="DM730" t="s">
        <v>3</v>
      </c>
      <c r="DN730">
        <v>0</v>
      </c>
      <c r="DO730">
        <v>0</v>
      </c>
      <c r="DP730">
        <v>1</v>
      </c>
      <c r="DQ730">
        <v>1</v>
      </c>
      <c r="DU730">
        <v>1010</v>
      </c>
      <c r="DV730" t="s">
        <v>242</v>
      </c>
      <c r="DW730" t="s">
        <v>242</v>
      </c>
      <c r="DX730">
        <v>1000</v>
      </c>
      <c r="DZ730" t="s">
        <v>3</v>
      </c>
      <c r="EA730" t="s">
        <v>3</v>
      </c>
      <c r="EB730" t="s">
        <v>3</v>
      </c>
      <c r="EC730" t="s">
        <v>3</v>
      </c>
      <c r="EE730">
        <v>35096056</v>
      </c>
      <c r="EF730">
        <v>1</v>
      </c>
      <c r="EG730" t="s">
        <v>20</v>
      </c>
      <c r="EH730">
        <v>0</v>
      </c>
      <c r="EI730" t="s">
        <v>3</v>
      </c>
      <c r="EJ730">
        <v>4</v>
      </c>
      <c r="EK730">
        <v>0</v>
      </c>
      <c r="EL730" t="s">
        <v>21</v>
      </c>
      <c r="EM730" t="s">
        <v>22</v>
      </c>
      <c r="EO730" t="s">
        <v>3</v>
      </c>
      <c r="EQ730">
        <v>0</v>
      </c>
      <c r="ER730">
        <v>72169.899999999994</v>
      </c>
      <c r="ES730">
        <v>72169.899999999994</v>
      </c>
      <c r="ET730">
        <v>0</v>
      </c>
      <c r="EU730">
        <v>0</v>
      </c>
      <c r="EV730">
        <v>0</v>
      </c>
      <c r="EW730">
        <v>0</v>
      </c>
      <c r="EX730">
        <v>0</v>
      </c>
      <c r="EY730">
        <v>0</v>
      </c>
      <c r="FQ730">
        <v>0</v>
      </c>
      <c r="FR730">
        <v>0</v>
      </c>
      <c r="FS730">
        <v>0</v>
      </c>
      <c r="FX730">
        <v>70</v>
      </c>
      <c r="FY730">
        <v>10</v>
      </c>
      <c r="GA730" t="s">
        <v>3</v>
      </c>
      <c r="GD730">
        <v>0</v>
      </c>
      <c r="GF730">
        <v>653953554</v>
      </c>
      <c r="GG730">
        <v>2</v>
      </c>
      <c r="GH730">
        <v>1</v>
      </c>
      <c r="GI730">
        <v>-2</v>
      </c>
      <c r="GJ730">
        <v>0</v>
      </c>
      <c r="GK730">
        <f>ROUND(R730*(R12)/100,2)</f>
        <v>0</v>
      </c>
      <c r="GL730">
        <f t="shared" si="396"/>
        <v>0</v>
      </c>
      <c r="GM730">
        <f t="shared" si="397"/>
        <v>144.34</v>
      </c>
      <c r="GN730">
        <f t="shared" si="398"/>
        <v>0</v>
      </c>
      <c r="GO730">
        <f t="shared" si="399"/>
        <v>0</v>
      </c>
      <c r="GP730">
        <f t="shared" si="400"/>
        <v>144.34</v>
      </c>
      <c r="GR730">
        <v>0</v>
      </c>
      <c r="GS730">
        <v>3</v>
      </c>
      <c r="GT730">
        <v>0</v>
      </c>
      <c r="GU730" t="s">
        <v>3</v>
      </c>
      <c r="GV730">
        <f t="shared" si="401"/>
        <v>0</v>
      </c>
      <c r="GW730">
        <v>1</v>
      </c>
      <c r="GX730">
        <f t="shared" si="402"/>
        <v>0</v>
      </c>
      <c r="HA730">
        <v>0</v>
      </c>
      <c r="HB730">
        <v>0</v>
      </c>
      <c r="HC730">
        <f t="shared" si="403"/>
        <v>0</v>
      </c>
      <c r="HE730" t="s">
        <v>3</v>
      </c>
      <c r="HF730" t="s">
        <v>3</v>
      </c>
      <c r="HM730" t="s">
        <v>3</v>
      </c>
      <c r="HN730" t="s">
        <v>3</v>
      </c>
      <c r="HO730" t="s">
        <v>3</v>
      </c>
      <c r="HP730" t="s">
        <v>3</v>
      </c>
      <c r="HQ730" t="s">
        <v>3</v>
      </c>
      <c r="HS730">
        <v>0</v>
      </c>
      <c r="IK730">
        <v>0</v>
      </c>
    </row>
    <row r="731" spans="1:245" x14ac:dyDescent="0.2">
      <c r="A731">
        <v>17</v>
      </c>
      <c r="B731">
        <v>1</v>
      </c>
      <c r="C731">
        <f>ROW(SmtRes!A203)</f>
        <v>203</v>
      </c>
      <c r="D731">
        <f>ROW(EtalonRes!A203)</f>
        <v>203</v>
      </c>
      <c r="E731" t="s">
        <v>244</v>
      </c>
      <c r="F731" t="s">
        <v>38</v>
      </c>
      <c r="G731" t="s">
        <v>39</v>
      </c>
      <c r="H731" t="s">
        <v>18</v>
      </c>
      <c r="I731">
        <f>ROUND(4/100,9)</f>
        <v>0.04</v>
      </c>
      <c r="J731">
        <v>0</v>
      </c>
      <c r="K731">
        <f>ROUND(4/100,9)</f>
        <v>0.04</v>
      </c>
      <c r="O731">
        <f t="shared" si="369"/>
        <v>1116.6400000000001</v>
      </c>
      <c r="P731">
        <f t="shared" si="370"/>
        <v>0</v>
      </c>
      <c r="Q731">
        <f t="shared" si="371"/>
        <v>1.3</v>
      </c>
      <c r="R731">
        <f t="shared" si="372"/>
        <v>0.03</v>
      </c>
      <c r="S731">
        <f t="shared" si="373"/>
        <v>1115.3399999999999</v>
      </c>
      <c r="T731">
        <f t="shared" si="374"/>
        <v>0</v>
      </c>
      <c r="U731">
        <f t="shared" si="375"/>
        <v>1.7124000000000001</v>
      </c>
      <c r="V731">
        <f t="shared" si="376"/>
        <v>0</v>
      </c>
      <c r="W731">
        <f t="shared" si="377"/>
        <v>0</v>
      </c>
      <c r="X731">
        <f t="shared" si="378"/>
        <v>780.74</v>
      </c>
      <c r="Y731">
        <f t="shared" si="378"/>
        <v>111.53</v>
      </c>
      <c r="AA731">
        <v>35364244</v>
      </c>
      <c r="AB731">
        <f t="shared" si="379"/>
        <v>27916.01</v>
      </c>
      <c r="AC731">
        <f t="shared" si="380"/>
        <v>0</v>
      </c>
      <c r="AD731">
        <f t="shared" si="381"/>
        <v>32.57</v>
      </c>
      <c r="AE731">
        <f t="shared" si="382"/>
        <v>0.69</v>
      </c>
      <c r="AF731">
        <f t="shared" si="382"/>
        <v>27883.439999999999</v>
      </c>
      <c r="AG731">
        <f t="shared" si="383"/>
        <v>0</v>
      </c>
      <c r="AH731">
        <f t="shared" si="384"/>
        <v>42.81</v>
      </c>
      <c r="AI731">
        <f t="shared" si="384"/>
        <v>0</v>
      </c>
      <c r="AJ731">
        <f t="shared" si="385"/>
        <v>0</v>
      </c>
      <c r="AK731">
        <v>27916.01</v>
      </c>
      <c r="AL731">
        <v>0</v>
      </c>
      <c r="AM731">
        <v>32.57</v>
      </c>
      <c r="AN731">
        <v>0.69</v>
      </c>
      <c r="AO731">
        <v>27883.439999999999</v>
      </c>
      <c r="AP731">
        <v>0</v>
      </c>
      <c r="AQ731">
        <v>42.81</v>
      </c>
      <c r="AR731">
        <v>0</v>
      </c>
      <c r="AS731">
        <v>0</v>
      </c>
      <c r="AT731">
        <v>70</v>
      </c>
      <c r="AU731">
        <v>10</v>
      </c>
      <c r="AV731">
        <v>1</v>
      </c>
      <c r="AW731">
        <v>1</v>
      </c>
      <c r="AZ731">
        <v>1</v>
      </c>
      <c r="BA731">
        <v>1</v>
      </c>
      <c r="BB731">
        <v>1</v>
      </c>
      <c r="BC731">
        <v>1</v>
      </c>
      <c r="BD731" t="s">
        <v>3</v>
      </c>
      <c r="BE731" t="s">
        <v>3</v>
      </c>
      <c r="BF731" t="s">
        <v>3</v>
      </c>
      <c r="BG731" t="s">
        <v>3</v>
      </c>
      <c r="BH731">
        <v>0</v>
      </c>
      <c r="BI731">
        <v>4</v>
      </c>
      <c r="BJ731" t="s">
        <v>40</v>
      </c>
      <c r="BM731">
        <v>0</v>
      </c>
      <c r="BN731">
        <v>0</v>
      </c>
      <c r="BO731" t="s">
        <v>3</v>
      </c>
      <c r="BP731">
        <v>0</v>
      </c>
      <c r="BQ731">
        <v>1</v>
      </c>
      <c r="BR731">
        <v>0</v>
      </c>
      <c r="BS731">
        <v>1</v>
      </c>
      <c r="BT731">
        <v>1</v>
      </c>
      <c r="BU731">
        <v>1</v>
      </c>
      <c r="BV731">
        <v>1</v>
      </c>
      <c r="BW731">
        <v>1</v>
      </c>
      <c r="BX731">
        <v>1</v>
      </c>
      <c r="BY731" t="s">
        <v>3</v>
      </c>
      <c r="BZ731">
        <v>70</v>
      </c>
      <c r="CA731">
        <v>10</v>
      </c>
      <c r="CB731" t="s">
        <v>3</v>
      </c>
      <c r="CE731">
        <v>0</v>
      </c>
      <c r="CF731">
        <v>0</v>
      </c>
      <c r="CG731">
        <v>0</v>
      </c>
      <c r="CM731">
        <v>0</v>
      </c>
      <c r="CN731" t="s">
        <v>3</v>
      </c>
      <c r="CO731">
        <v>0</v>
      </c>
      <c r="CP731">
        <f t="shared" si="386"/>
        <v>1116.6399999999999</v>
      </c>
      <c r="CQ731">
        <f t="shared" si="387"/>
        <v>0</v>
      </c>
      <c r="CR731">
        <f t="shared" si="388"/>
        <v>32.57</v>
      </c>
      <c r="CS731">
        <f t="shared" si="389"/>
        <v>0.69</v>
      </c>
      <c r="CT731">
        <f t="shared" si="390"/>
        <v>27883.439999999999</v>
      </c>
      <c r="CU731">
        <f t="shared" si="391"/>
        <v>0</v>
      </c>
      <c r="CV731">
        <f t="shared" si="392"/>
        <v>42.81</v>
      </c>
      <c r="CW731">
        <f t="shared" si="393"/>
        <v>0</v>
      </c>
      <c r="CX731">
        <f t="shared" si="393"/>
        <v>0</v>
      </c>
      <c r="CY731">
        <f t="shared" si="394"/>
        <v>780.73799999999983</v>
      </c>
      <c r="CZ731">
        <f t="shared" si="395"/>
        <v>111.53399999999999</v>
      </c>
      <c r="DC731" t="s">
        <v>3</v>
      </c>
      <c r="DD731" t="s">
        <v>3</v>
      </c>
      <c r="DE731" t="s">
        <v>3</v>
      </c>
      <c r="DF731" t="s">
        <v>3</v>
      </c>
      <c r="DG731" t="s">
        <v>3</v>
      </c>
      <c r="DH731" t="s">
        <v>3</v>
      </c>
      <c r="DI731" t="s">
        <v>3</v>
      </c>
      <c r="DJ731" t="s">
        <v>3</v>
      </c>
      <c r="DK731" t="s">
        <v>3</v>
      </c>
      <c r="DL731" t="s">
        <v>3</v>
      </c>
      <c r="DM731" t="s">
        <v>3</v>
      </c>
      <c r="DN731">
        <v>0</v>
      </c>
      <c r="DO731">
        <v>0</v>
      </c>
      <c r="DP731">
        <v>1</v>
      </c>
      <c r="DQ731">
        <v>1</v>
      </c>
      <c r="DU731">
        <v>1010</v>
      </c>
      <c r="DV731" t="s">
        <v>18</v>
      </c>
      <c r="DW731" t="s">
        <v>18</v>
      </c>
      <c r="DX731">
        <v>100</v>
      </c>
      <c r="DZ731" t="s">
        <v>3</v>
      </c>
      <c r="EA731" t="s">
        <v>3</v>
      </c>
      <c r="EB731" t="s">
        <v>3</v>
      </c>
      <c r="EC731" t="s">
        <v>3</v>
      </c>
      <c r="EE731">
        <v>35096056</v>
      </c>
      <c r="EF731">
        <v>1</v>
      </c>
      <c r="EG731" t="s">
        <v>20</v>
      </c>
      <c r="EH731">
        <v>0</v>
      </c>
      <c r="EI731" t="s">
        <v>3</v>
      </c>
      <c r="EJ731">
        <v>4</v>
      </c>
      <c r="EK731">
        <v>0</v>
      </c>
      <c r="EL731" t="s">
        <v>21</v>
      </c>
      <c r="EM731" t="s">
        <v>22</v>
      </c>
      <c r="EO731" t="s">
        <v>3</v>
      </c>
      <c r="EQ731">
        <v>262144</v>
      </c>
      <c r="ER731">
        <v>27916.01</v>
      </c>
      <c r="ES731">
        <v>0</v>
      </c>
      <c r="ET731">
        <v>32.57</v>
      </c>
      <c r="EU731">
        <v>0.69</v>
      </c>
      <c r="EV731">
        <v>27883.439999999999</v>
      </c>
      <c r="EW731">
        <v>42.81</v>
      </c>
      <c r="EX731">
        <v>0</v>
      </c>
      <c r="EY731">
        <v>0</v>
      </c>
      <c r="FQ731">
        <v>0</v>
      </c>
      <c r="FR731">
        <v>0</v>
      </c>
      <c r="FS731">
        <v>0</v>
      </c>
      <c r="FX731">
        <v>70</v>
      </c>
      <c r="FY731">
        <v>10</v>
      </c>
      <c r="GA731" t="s">
        <v>3</v>
      </c>
      <c r="GD731">
        <v>0</v>
      </c>
      <c r="GF731">
        <v>1394402761</v>
      </c>
      <c r="GG731">
        <v>2</v>
      </c>
      <c r="GH731">
        <v>1</v>
      </c>
      <c r="GI731">
        <v>-2</v>
      </c>
      <c r="GJ731">
        <v>0</v>
      </c>
      <c r="GK731">
        <f>ROUND(R731*(R12)/100,2)</f>
        <v>0.03</v>
      </c>
      <c r="GL731">
        <f t="shared" si="396"/>
        <v>0</v>
      </c>
      <c r="GM731">
        <f t="shared" si="397"/>
        <v>2008.94</v>
      </c>
      <c r="GN731">
        <f t="shared" si="398"/>
        <v>0</v>
      </c>
      <c r="GO731">
        <f t="shared" si="399"/>
        <v>0</v>
      </c>
      <c r="GP731">
        <f t="shared" si="400"/>
        <v>2008.94</v>
      </c>
      <c r="GR731">
        <v>0</v>
      </c>
      <c r="GS731">
        <v>3</v>
      </c>
      <c r="GT731">
        <v>0</v>
      </c>
      <c r="GU731" t="s">
        <v>3</v>
      </c>
      <c r="GV731">
        <f t="shared" si="401"/>
        <v>0</v>
      </c>
      <c r="GW731">
        <v>1</v>
      </c>
      <c r="GX731">
        <f t="shared" si="402"/>
        <v>0</v>
      </c>
      <c r="HA731">
        <v>0</v>
      </c>
      <c r="HB731">
        <v>0</v>
      </c>
      <c r="HC731">
        <f t="shared" si="403"/>
        <v>0</v>
      </c>
      <c r="HE731" t="s">
        <v>3</v>
      </c>
      <c r="HF731" t="s">
        <v>3</v>
      </c>
      <c r="HM731" t="s">
        <v>3</v>
      </c>
      <c r="HN731" t="s">
        <v>3</v>
      </c>
      <c r="HO731" t="s">
        <v>3</v>
      </c>
      <c r="HP731" t="s">
        <v>3</v>
      </c>
      <c r="HQ731" t="s">
        <v>3</v>
      </c>
      <c r="HS731">
        <v>0</v>
      </c>
      <c r="IK731">
        <v>0</v>
      </c>
    </row>
    <row r="732" spans="1:245" x14ac:dyDescent="0.2">
      <c r="A732">
        <v>17</v>
      </c>
      <c r="B732">
        <v>1</v>
      </c>
      <c r="C732">
        <f>ROW(SmtRes!A205)</f>
        <v>205</v>
      </c>
      <c r="D732">
        <f>ROW(EtalonRes!A205)</f>
        <v>205</v>
      </c>
      <c r="E732" t="s">
        <v>245</v>
      </c>
      <c r="F732" t="s">
        <v>42</v>
      </c>
      <c r="G732" t="s">
        <v>43</v>
      </c>
      <c r="H732" t="s">
        <v>18</v>
      </c>
      <c r="I732">
        <f>ROUND(1/100,9)</f>
        <v>0.01</v>
      </c>
      <c r="J732">
        <v>0</v>
      </c>
      <c r="K732">
        <f>ROUND(1/100,9)</f>
        <v>0.01</v>
      </c>
      <c r="O732">
        <f t="shared" si="369"/>
        <v>255.78</v>
      </c>
      <c r="P732">
        <f t="shared" si="370"/>
        <v>0</v>
      </c>
      <c r="Q732">
        <f t="shared" si="371"/>
        <v>0.33</v>
      </c>
      <c r="R732">
        <f t="shared" si="372"/>
        <v>0.01</v>
      </c>
      <c r="S732">
        <f t="shared" si="373"/>
        <v>255.45</v>
      </c>
      <c r="T732">
        <f t="shared" si="374"/>
        <v>0</v>
      </c>
      <c r="U732">
        <f t="shared" si="375"/>
        <v>0.39219999999999999</v>
      </c>
      <c r="V732">
        <f t="shared" si="376"/>
        <v>0</v>
      </c>
      <c r="W732">
        <f t="shared" si="377"/>
        <v>0</v>
      </c>
      <c r="X732">
        <f t="shared" si="378"/>
        <v>178.82</v>
      </c>
      <c r="Y732">
        <f t="shared" si="378"/>
        <v>25.55</v>
      </c>
      <c r="AA732">
        <v>35364244</v>
      </c>
      <c r="AB732">
        <f t="shared" si="379"/>
        <v>25577.73</v>
      </c>
      <c r="AC732">
        <f t="shared" si="380"/>
        <v>0</v>
      </c>
      <c r="AD732">
        <f t="shared" si="381"/>
        <v>32.57</v>
      </c>
      <c r="AE732">
        <f t="shared" si="382"/>
        <v>0.69</v>
      </c>
      <c r="AF732">
        <f t="shared" si="382"/>
        <v>25545.16</v>
      </c>
      <c r="AG732">
        <f t="shared" si="383"/>
        <v>0</v>
      </c>
      <c r="AH732">
        <f t="shared" si="384"/>
        <v>39.22</v>
      </c>
      <c r="AI732">
        <f t="shared" si="384"/>
        <v>0</v>
      </c>
      <c r="AJ732">
        <f t="shared" si="385"/>
        <v>0</v>
      </c>
      <c r="AK732">
        <v>25577.73</v>
      </c>
      <c r="AL732">
        <v>0</v>
      </c>
      <c r="AM732">
        <v>32.57</v>
      </c>
      <c r="AN732">
        <v>0.69</v>
      </c>
      <c r="AO732">
        <v>25545.16</v>
      </c>
      <c r="AP732">
        <v>0</v>
      </c>
      <c r="AQ732">
        <v>39.22</v>
      </c>
      <c r="AR732">
        <v>0</v>
      </c>
      <c r="AS732">
        <v>0</v>
      </c>
      <c r="AT732">
        <v>70</v>
      </c>
      <c r="AU732">
        <v>10</v>
      </c>
      <c r="AV732">
        <v>1</v>
      </c>
      <c r="AW732">
        <v>1</v>
      </c>
      <c r="AZ732">
        <v>1</v>
      </c>
      <c r="BA732">
        <v>1</v>
      </c>
      <c r="BB732">
        <v>1</v>
      </c>
      <c r="BC732">
        <v>1</v>
      </c>
      <c r="BD732" t="s">
        <v>3</v>
      </c>
      <c r="BE732" t="s">
        <v>3</v>
      </c>
      <c r="BF732" t="s">
        <v>3</v>
      </c>
      <c r="BG732" t="s">
        <v>3</v>
      </c>
      <c r="BH732">
        <v>0</v>
      </c>
      <c r="BI732">
        <v>4</v>
      </c>
      <c r="BJ732" t="s">
        <v>44</v>
      </c>
      <c r="BM732">
        <v>0</v>
      </c>
      <c r="BN732">
        <v>0</v>
      </c>
      <c r="BO732" t="s">
        <v>3</v>
      </c>
      <c r="BP732">
        <v>0</v>
      </c>
      <c r="BQ732">
        <v>1</v>
      </c>
      <c r="BR732">
        <v>0</v>
      </c>
      <c r="BS732">
        <v>1</v>
      </c>
      <c r="BT732">
        <v>1</v>
      </c>
      <c r="BU732">
        <v>1</v>
      </c>
      <c r="BV732">
        <v>1</v>
      </c>
      <c r="BW732">
        <v>1</v>
      </c>
      <c r="BX732">
        <v>1</v>
      </c>
      <c r="BY732" t="s">
        <v>3</v>
      </c>
      <c r="BZ732">
        <v>70</v>
      </c>
      <c r="CA732">
        <v>10</v>
      </c>
      <c r="CB732" t="s">
        <v>3</v>
      </c>
      <c r="CE732">
        <v>0</v>
      </c>
      <c r="CF732">
        <v>0</v>
      </c>
      <c r="CG732">
        <v>0</v>
      </c>
      <c r="CM732">
        <v>0</v>
      </c>
      <c r="CN732" t="s">
        <v>3</v>
      </c>
      <c r="CO732">
        <v>0</v>
      </c>
      <c r="CP732">
        <f t="shared" si="386"/>
        <v>255.78</v>
      </c>
      <c r="CQ732">
        <f t="shared" si="387"/>
        <v>0</v>
      </c>
      <c r="CR732">
        <f t="shared" si="388"/>
        <v>32.57</v>
      </c>
      <c r="CS732">
        <f t="shared" si="389"/>
        <v>0.69</v>
      </c>
      <c r="CT732">
        <f t="shared" si="390"/>
        <v>25545.16</v>
      </c>
      <c r="CU732">
        <f t="shared" si="391"/>
        <v>0</v>
      </c>
      <c r="CV732">
        <f t="shared" si="392"/>
        <v>39.22</v>
      </c>
      <c r="CW732">
        <f t="shared" si="393"/>
        <v>0</v>
      </c>
      <c r="CX732">
        <f t="shared" si="393"/>
        <v>0</v>
      </c>
      <c r="CY732">
        <f t="shared" si="394"/>
        <v>178.815</v>
      </c>
      <c r="CZ732">
        <f t="shared" si="395"/>
        <v>25.545000000000002</v>
      </c>
      <c r="DC732" t="s">
        <v>3</v>
      </c>
      <c r="DD732" t="s">
        <v>3</v>
      </c>
      <c r="DE732" t="s">
        <v>3</v>
      </c>
      <c r="DF732" t="s">
        <v>3</v>
      </c>
      <c r="DG732" t="s">
        <v>3</v>
      </c>
      <c r="DH732" t="s">
        <v>3</v>
      </c>
      <c r="DI732" t="s">
        <v>3</v>
      </c>
      <c r="DJ732" t="s">
        <v>3</v>
      </c>
      <c r="DK732" t="s">
        <v>3</v>
      </c>
      <c r="DL732" t="s">
        <v>3</v>
      </c>
      <c r="DM732" t="s">
        <v>3</v>
      </c>
      <c r="DN732">
        <v>0</v>
      </c>
      <c r="DO732">
        <v>0</v>
      </c>
      <c r="DP732">
        <v>1</v>
      </c>
      <c r="DQ732">
        <v>1</v>
      </c>
      <c r="DU732">
        <v>1010</v>
      </c>
      <c r="DV732" t="s">
        <v>18</v>
      </c>
      <c r="DW732" t="s">
        <v>18</v>
      </c>
      <c r="DX732">
        <v>100</v>
      </c>
      <c r="DZ732" t="s">
        <v>3</v>
      </c>
      <c r="EA732" t="s">
        <v>3</v>
      </c>
      <c r="EB732" t="s">
        <v>3</v>
      </c>
      <c r="EC732" t="s">
        <v>3</v>
      </c>
      <c r="EE732">
        <v>35096056</v>
      </c>
      <c r="EF732">
        <v>1</v>
      </c>
      <c r="EG732" t="s">
        <v>20</v>
      </c>
      <c r="EH732">
        <v>0</v>
      </c>
      <c r="EI732" t="s">
        <v>3</v>
      </c>
      <c r="EJ732">
        <v>4</v>
      </c>
      <c r="EK732">
        <v>0</v>
      </c>
      <c r="EL732" t="s">
        <v>21</v>
      </c>
      <c r="EM732" t="s">
        <v>22</v>
      </c>
      <c r="EO732" t="s">
        <v>3</v>
      </c>
      <c r="EQ732">
        <v>262144</v>
      </c>
      <c r="ER732">
        <v>25577.73</v>
      </c>
      <c r="ES732">
        <v>0</v>
      </c>
      <c r="ET732">
        <v>32.57</v>
      </c>
      <c r="EU732">
        <v>0.69</v>
      </c>
      <c r="EV732">
        <v>25545.16</v>
      </c>
      <c r="EW732">
        <v>39.22</v>
      </c>
      <c r="EX732">
        <v>0</v>
      </c>
      <c r="EY732">
        <v>0</v>
      </c>
      <c r="FQ732">
        <v>0</v>
      </c>
      <c r="FR732">
        <v>0</v>
      </c>
      <c r="FS732">
        <v>0</v>
      </c>
      <c r="FX732">
        <v>70</v>
      </c>
      <c r="FY732">
        <v>10</v>
      </c>
      <c r="GA732" t="s">
        <v>3</v>
      </c>
      <c r="GD732">
        <v>0</v>
      </c>
      <c r="GF732">
        <v>1212913616</v>
      </c>
      <c r="GG732">
        <v>2</v>
      </c>
      <c r="GH732">
        <v>1</v>
      </c>
      <c r="GI732">
        <v>-2</v>
      </c>
      <c r="GJ732">
        <v>0</v>
      </c>
      <c r="GK732">
        <f>ROUND(R732*(R12)/100,2)</f>
        <v>0.01</v>
      </c>
      <c r="GL732">
        <f t="shared" si="396"/>
        <v>0</v>
      </c>
      <c r="GM732">
        <f t="shared" si="397"/>
        <v>460.16</v>
      </c>
      <c r="GN732">
        <f t="shared" si="398"/>
        <v>0</v>
      </c>
      <c r="GO732">
        <f t="shared" si="399"/>
        <v>0</v>
      </c>
      <c r="GP732">
        <f t="shared" si="400"/>
        <v>460.16</v>
      </c>
      <c r="GR732">
        <v>0</v>
      </c>
      <c r="GS732">
        <v>3</v>
      </c>
      <c r="GT732">
        <v>0</v>
      </c>
      <c r="GU732" t="s">
        <v>3</v>
      </c>
      <c r="GV732">
        <f t="shared" si="401"/>
        <v>0</v>
      </c>
      <c r="GW732">
        <v>1</v>
      </c>
      <c r="GX732">
        <f t="shared" si="402"/>
        <v>0</v>
      </c>
      <c r="HA732">
        <v>0</v>
      </c>
      <c r="HB732">
        <v>0</v>
      </c>
      <c r="HC732">
        <f t="shared" si="403"/>
        <v>0</v>
      </c>
      <c r="HE732" t="s">
        <v>3</v>
      </c>
      <c r="HF732" t="s">
        <v>3</v>
      </c>
      <c r="HM732" t="s">
        <v>3</v>
      </c>
      <c r="HN732" t="s">
        <v>3</v>
      </c>
      <c r="HO732" t="s">
        <v>3</v>
      </c>
      <c r="HP732" t="s">
        <v>3</v>
      </c>
      <c r="HQ732" t="s">
        <v>3</v>
      </c>
      <c r="HS732">
        <v>0</v>
      </c>
      <c r="IK732">
        <v>0</v>
      </c>
    </row>
    <row r="734" spans="1:245" x14ac:dyDescent="0.2">
      <c r="A734">
        <v>51</v>
      </c>
      <c r="B734">
        <f>B722</f>
        <v>1</v>
      </c>
      <c r="C734">
        <f>A722</f>
        <v>4</v>
      </c>
      <c r="D734">
        <f>ROW(A722)</f>
        <v>722</v>
      </c>
      <c r="F734" t="str">
        <f>IF(F722&lt;&gt;"",F722,"")</f>
        <v>Новый раздел</v>
      </c>
      <c r="G734" t="str">
        <f>IF(G722&lt;&gt;"",G722,"")</f>
        <v>Помещение 127 Подсобное помещение</v>
      </c>
      <c r="H734">
        <v>0</v>
      </c>
      <c r="O734">
        <f t="shared" ref="O734:T734" si="404">ROUND(AB734,2)</f>
        <v>1882.73</v>
      </c>
      <c r="P734">
        <f t="shared" si="404"/>
        <v>255.43</v>
      </c>
      <c r="Q734">
        <f t="shared" si="404"/>
        <v>62.47</v>
      </c>
      <c r="R734">
        <f t="shared" si="404"/>
        <v>30.45</v>
      </c>
      <c r="S734">
        <f t="shared" si="404"/>
        <v>1564.83</v>
      </c>
      <c r="T734">
        <f t="shared" si="404"/>
        <v>0</v>
      </c>
      <c r="U734">
        <f>AH734</f>
        <v>2.4618000000000002</v>
      </c>
      <c r="V734">
        <f>AI734</f>
        <v>0</v>
      </c>
      <c r="W734">
        <f>ROUND(AJ734,2)</f>
        <v>0</v>
      </c>
      <c r="X734">
        <f>ROUND(AK734,2)</f>
        <v>1095.3900000000001</v>
      </c>
      <c r="Y734">
        <f>ROUND(AL734,2)</f>
        <v>156.47999999999999</v>
      </c>
      <c r="AB734">
        <f>ROUND(SUMIF(AA726:AA732,"=35364244",O726:O732),2)</f>
        <v>1882.73</v>
      </c>
      <c r="AC734">
        <f>ROUND(SUMIF(AA726:AA732,"=35364244",P726:P732),2)</f>
        <v>255.43</v>
      </c>
      <c r="AD734">
        <f>ROUND(SUMIF(AA726:AA732,"=35364244",Q726:Q732),2)</f>
        <v>62.47</v>
      </c>
      <c r="AE734">
        <f>ROUND(SUMIF(AA726:AA732,"=35364244",R726:R732),2)</f>
        <v>30.45</v>
      </c>
      <c r="AF734">
        <f>ROUND(SUMIF(AA726:AA732,"=35364244",S726:S732),2)</f>
        <v>1564.83</v>
      </c>
      <c r="AG734">
        <f>ROUND(SUMIF(AA726:AA732,"=35364244",T726:T732),2)</f>
        <v>0</v>
      </c>
      <c r="AH734">
        <f>SUMIF(AA726:AA732,"=35364244",U726:U732)</f>
        <v>2.4618000000000002</v>
      </c>
      <c r="AI734">
        <f>SUMIF(AA726:AA732,"=35364244",V726:V732)</f>
        <v>0</v>
      </c>
      <c r="AJ734">
        <f>ROUND(SUMIF(AA726:AA732,"=35364244",W726:W732),2)</f>
        <v>0</v>
      </c>
      <c r="AK734">
        <f>ROUND(SUMIF(AA726:AA732,"=35364244",X726:X732),2)</f>
        <v>1095.3900000000001</v>
      </c>
      <c r="AL734">
        <f>ROUND(SUMIF(AA726:AA732,"=35364244",Y726:Y732),2)</f>
        <v>156.47999999999999</v>
      </c>
      <c r="AO734">
        <f t="shared" ref="AO734:BD734" si="405">ROUND(BX734,2)</f>
        <v>0</v>
      </c>
      <c r="AP734">
        <f t="shared" si="405"/>
        <v>0</v>
      </c>
      <c r="AQ734">
        <f t="shared" si="405"/>
        <v>0</v>
      </c>
      <c r="AR734">
        <f t="shared" si="405"/>
        <v>3167.48</v>
      </c>
      <c r="AS734">
        <f t="shared" si="405"/>
        <v>0</v>
      </c>
      <c r="AT734">
        <f t="shared" si="405"/>
        <v>0</v>
      </c>
      <c r="AU734">
        <f t="shared" si="405"/>
        <v>3167.48</v>
      </c>
      <c r="AV734">
        <f t="shared" si="405"/>
        <v>255.43</v>
      </c>
      <c r="AW734">
        <f t="shared" si="405"/>
        <v>255.43</v>
      </c>
      <c r="AX734">
        <f t="shared" si="405"/>
        <v>0</v>
      </c>
      <c r="AY734">
        <f t="shared" si="405"/>
        <v>255.43</v>
      </c>
      <c r="AZ734">
        <f t="shared" si="405"/>
        <v>0</v>
      </c>
      <c r="BA734">
        <f t="shared" si="405"/>
        <v>0</v>
      </c>
      <c r="BB734">
        <f t="shared" si="405"/>
        <v>0</v>
      </c>
      <c r="BC734">
        <f t="shared" si="405"/>
        <v>0</v>
      </c>
      <c r="BD734">
        <f t="shared" si="405"/>
        <v>0</v>
      </c>
      <c r="BX734">
        <f>ROUND(SUMIF(AA726:AA732,"=35364244",FQ726:FQ732),2)</f>
        <v>0</v>
      </c>
      <c r="BY734">
        <f>ROUND(SUMIF(AA726:AA732,"=35364244",FR726:FR732),2)</f>
        <v>0</v>
      </c>
      <c r="BZ734">
        <f>ROUND(SUMIF(AA726:AA732,"=35364244",GL726:GL732),2)</f>
        <v>0</v>
      </c>
      <c r="CA734">
        <f>ROUND(SUMIF(AA726:AA732,"=35364244",GM726:GM732),2)</f>
        <v>3167.48</v>
      </c>
      <c r="CB734">
        <f>ROUND(SUMIF(AA726:AA732,"=35364244",GN726:GN732),2)</f>
        <v>0</v>
      </c>
      <c r="CC734">
        <f>ROUND(SUMIF(AA726:AA732,"=35364244",GO726:GO732),2)</f>
        <v>0</v>
      </c>
      <c r="CD734">
        <f>ROUND(SUMIF(AA726:AA732,"=35364244",GP726:GP732),2)</f>
        <v>3167.48</v>
      </c>
      <c r="CE734">
        <f>AC734-BX734</f>
        <v>255.43</v>
      </c>
      <c r="CF734">
        <f>AC734-BY734</f>
        <v>255.43</v>
      </c>
      <c r="CG734">
        <f>BX734-BZ734</f>
        <v>0</v>
      </c>
      <c r="CH734">
        <f>AC734-BX734-BY734+BZ734</f>
        <v>255.43</v>
      </c>
      <c r="CI734">
        <f>BY734-BZ734</f>
        <v>0</v>
      </c>
      <c r="CJ734">
        <f>ROUND(SUMIF(AA726:AA732,"=35364244",GX726:GX732),2)</f>
        <v>0</v>
      </c>
      <c r="CK734">
        <f>ROUND(SUMIF(AA726:AA732,"=35364244",GY726:GY732),2)</f>
        <v>0</v>
      </c>
      <c r="CL734">
        <f>ROUND(SUMIF(AA726:AA732,"=35364244",GZ726:GZ732),2)</f>
        <v>0</v>
      </c>
      <c r="CM734">
        <f>ROUND(SUMIF(AA726:AA732,"=35364244",HD726:HD732),2)</f>
        <v>0</v>
      </c>
      <c r="GX734">
        <v>0</v>
      </c>
    </row>
    <row r="736" spans="1:245" x14ac:dyDescent="0.2">
      <c r="A736">
        <v>50</v>
      </c>
      <c r="B736">
        <v>0</v>
      </c>
      <c r="C736">
        <v>0</v>
      </c>
      <c r="D736">
        <v>1</v>
      </c>
      <c r="E736">
        <v>201</v>
      </c>
      <c r="F736">
        <f>ROUND(Source!O734,O736)</f>
        <v>1882.73</v>
      </c>
      <c r="G736" t="s">
        <v>66</v>
      </c>
      <c r="H736" t="s">
        <v>67</v>
      </c>
      <c r="K736">
        <v>201</v>
      </c>
      <c r="L736">
        <v>1</v>
      </c>
      <c r="M736">
        <v>3</v>
      </c>
      <c r="N736" t="s">
        <v>3</v>
      </c>
      <c r="O736">
        <v>2</v>
      </c>
      <c r="W736">
        <v>1882.73</v>
      </c>
      <c r="X736">
        <v>1</v>
      </c>
      <c r="Y736">
        <v>1882.73</v>
      </c>
    </row>
    <row r="737" spans="1:25" x14ac:dyDescent="0.2">
      <c r="A737">
        <v>50</v>
      </c>
      <c r="B737">
        <v>0</v>
      </c>
      <c r="C737">
        <v>0</v>
      </c>
      <c r="D737">
        <v>1</v>
      </c>
      <c r="E737">
        <v>202</v>
      </c>
      <c r="F737">
        <f>ROUND(Source!P734,O737)</f>
        <v>255.43</v>
      </c>
      <c r="G737" t="s">
        <v>68</v>
      </c>
      <c r="H737" t="s">
        <v>69</v>
      </c>
      <c r="K737">
        <v>202</v>
      </c>
      <c r="L737">
        <v>2</v>
      </c>
      <c r="M737">
        <v>3</v>
      </c>
      <c r="N737" t="s">
        <v>3</v>
      </c>
      <c r="O737">
        <v>2</v>
      </c>
      <c r="W737">
        <v>255.43</v>
      </c>
      <c r="X737">
        <v>1</v>
      </c>
      <c r="Y737">
        <v>255.43</v>
      </c>
    </row>
    <row r="738" spans="1:25" x14ac:dyDescent="0.2">
      <c r="A738">
        <v>50</v>
      </c>
      <c r="B738">
        <v>0</v>
      </c>
      <c r="C738">
        <v>0</v>
      </c>
      <c r="D738">
        <v>1</v>
      </c>
      <c r="E738">
        <v>222</v>
      </c>
      <c r="F738">
        <f>ROUND(Source!AO734,O738)</f>
        <v>0</v>
      </c>
      <c r="G738" t="s">
        <v>70</v>
      </c>
      <c r="H738" t="s">
        <v>71</v>
      </c>
      <c r="K738">
        <v>222</v>
      </c>
      <c r="L738">
        <v>3</v>
      </c>
      <c r="M738">
        <v>3</v>
      </c>
      <c r="N738" t="s">
        <v>3</v>
      </c>
      <c r="O738">
        <v>2</v>
      </c>
      <c r="W738">
        <v>0</v>
      </c>
      <c r="X738">
        <v>1</v>
      </c>
      <c r="Y738">
        <v>0</v>
      </c>
    </row>
    <row r="739" spans="1:25" x14ac:dyDescent="0.2">
      <c r="A739">
        <v>50</v>
      </c>
      <c r="B739">
        <v>0</v>
      </c>
      <c r="C739">
        <v>0</v>
      </c>
      <c r="D739">
        <v>1</v>
      </c>
      <c r="E739">
        <v>225</v>
      </c>
      <c r="F739">
        <f>ROUND(Source!AV734,O739)</f>
        <v>255.43</v>
      </c>
      <c r="G739" t="s">
        <v>72</v>
      </c>
      <c r="H739" t="s">
        <v>73</v>
      </c>
      <c r="K739">
        <v>225</v>
      </c>
      <c r="L739">
        <v>4</v>
      </c>
      <c r="M739">
        <v>3</v>
      </c>
      <c r="N739" t="s">
        <v>3</v>
      </c>
      <c r="O739">
        <v>2</v>
      </c>
      <c r="W739">
        <v>255.43</v>
      </c>
      <c r="X739">
        <v>1</v>
      </c>
      <c r="Y739">
        <v>255.43</v>
      </c>
    </row>
    <row r="740" spans="1:25" x14ac:dyDescent="0.2">
      <c r="A740">
        <v>50</v>
      </c>
      <c r="B740">
        <v>0</v>
      </c>
      <c r="C740">
        <v>0</v>
      </c>
      <c r="D740">
        <v>1</v>
      </c>
      <c r="E740">
        <v>226</v>
      </c>
      <c r="F740">
        <f>ROUND(Source!AW734,O740)</f>
        <v>255.43</v>
      </c>
      <c r="G740" t="s">
        <v>74</v>
      </c>
      <c r="H740" t="s">
        <v>75</v>
      </c>
      <c r="K740">
        <v>226</v>
      </c>
      <c r="L740">
        <v>5</v>
      </c>
      <c r="M740">
        <v>3</v>
      </c>
      <c r="N740" t="s">
        <v>3</v>
      </c>
      <c r="O740">
        <v>2</v>
      </c>
      <c r="W740">
        <v>255.43</v>
      </c>
      <c r="X740">
        <v>1</v>
      </c>
      <c r="Y740">
        <v>255.43</v>
      </c>
    </row>
    <row r="741" spans="1:25" x14ac:dyDescent="0.2">
      <c r="A741">
        <v>50</v>
      </c>
      <c r="B741">
        <v>0</v>
      </c>
      <c r="C741">
        <v>0</v>
      </c>
      <c r="D741">
        <v>1</v>
      </c>
      <c r="E741">
        <v>227</v>
      </c>
      <c r="F741">
        <f>ROUND(Source!AX734,O741)</f>
        <v>0</v>
      </c>
      <c r="G741" t="s">
        <v>76</v>
      </c>
      <c r="H741" t="s">
        <v>77</v>
      </c>
      <c r="K741">
        <v>227</v>
      </c>
      <c r="L741">
        <v>6</v>
      </c>
      <c r="M741">
        <v>3</v>
      </c>
      <c r="N741" t="s">
        <v>3</v>
      </c>
      <c r="O741">
        <v>2</v>
      </c>
      <c r="W741">
        <v>0</v>
      </c>
      <c r="X741">
        <v>1</v>
      </c>
      <c r="Y741">
        <v>0</v>
      </c>
    </row>
    <row r="742" spans="1:25" x14ac:dyDescent="0.2">
      <c r="A742">
        <v>50</v>
      </c>
      <c r="B742">
        <v>0</v>
      </c>
      <c r="C742">
        <v>0</v>
      </c>
      <c r="D742">
        <v>1</v>
      </c>
      <c r="E742">
        <v>228</v>
      </c>
      <c r="F742">
        <f>ROUND(Source!AY734,O742)</f>
        <v>255.43</v>
      </c>
      <c r="G742" t="s">
        <v>78</v>
      </c>
      <c r="H742" t="s">
        <v>79</v>
      </c>
      <c r="K742">
        <v>228</v>
      </c>
      <c r="L742">
        <v>7</v>
      </c>
      <c r="M742">
        <v>3</v>
      </c>
      <c r="N742" t="s">
        <v>3</v>
      </c>
      <c r="O742">
        <v>2</v>
      </c>
      <c r="W742">
        <v>255.43</v>
      </c>
      <c r="X742">
        <v>1</v>
      </c>
      <c r="Y742">
        <v>255.43</v>
      </c>
    </row>
    <row r="743" spans="1:25" x14ac:dyDescent="0.2">
      <c r="A743">
        <v>50</v>
      </c>
      <c r="B743">
        <v>0</v>
      </c>
      <c r="C743">
        <v>0</v>
      </c>
      <c r="D743">
        <v>1</v>
      </c>
      <c r="E743">
        <v>216</v>
      </c>
      <c r="F743">
        <f>ROUND(Source!AP734,O743)</f>
        <v>0</v>
      </c>
      <c r="G743" t="s">
        <v>80</v>
      </c>
      <c r="H743" t="s">
        <v>81</v>
      </c>
      <c r="K743">
        <v>216</v>
      </c>
      <c r="L743">
        <v>8</v>
      </c>
      <c r="M743">
        <v>3</v>
      </c>
      <c r="N743" t="s">
        <v>3</v>
      </c>
      <c r="O743">
        <v>2</v>
      </c>
      <c r="W743">
        <v>0</v>
      </c>
      <c r="X743">
        <v>1</v>
      </c>
      <c r="Y743">
        <v>0</v>
      </c>
    </row>
    <row r="744" spans="1:25" x14ac:dyDescent="0.2">
      <c r="A744">
        <v>50</v>
      </c>
      <c r="B744">
        <v>0</v>
      </c>
      <c r="C744">
        <v>0</v>
      </c>
      <c r="D744">
        <v>1</v>
      </c>
      <c r="E744">
        <v>223</v>
      </c>
      <c r="F744">
        <f>ROUND(Source!AQ734,O744)</f>
        <v>0</v>
      </c>
      <c r="G744" t="s">
        <v>82</v>
      </c>
      <c r="H744" t="s">
        <v>83</v>
      </c>
      <c r="K744">
        <v>223</v>
      </c>
      <c r="L744">
        <v>9</v>
      </c>
      <c r="M744">
        <v>3</v>
      </c>
      <c r="N744" t="s">
        <v>3</v>
      </c>
      <c r="O744">
        <v>2</v>
      </c>
      <c r="W744">
        <v>0</v>
      </c>
      <c r="X744">
        <v>1</v>
      </c>
      <c r="Y744">
        <v>0</v>
      </c>
    </row>
    <row r="745" spans="1:25" x14ac:dyDescent="0.2">
      <c r="A745">
        <v>50</v>
      </c>
      <c r="B745">
        <v>0</v>
      </c>
      <c r="C745">
        <v>0</v>
      </c>
      <c r="D745">
        <v>1</v>
      </c>
      <c r="E745">
        <v>229</v>
      </c>
      <c r="F745">
        <f>ROUND(Source!AZ734,O745)</f>
        <v>0</v>
      </c>
      <c r="G745" t="s">
        <v>84</v>
      </c>
      <c r="H745" t="s">
        <v>85</v>
      </c>
      <c r="K745">
        <v>229</v>
      </c>
      <c r="L745">
        <v>10</v>
      </c>
      <c r="M745">
        <v>3</v>
      </c>
      <c r="N745" t="s">
        <v>3</v>
      </c>
      <c r="O745">
        <v>2</v>
      </c>
      <c r="W745">
        <v>0</v>
      </c>
      <c r="X745">
        <v>1</v>
      </c>
      <c r="Y745">
        <v>0</v>
      </c>
    </row>
    <row r="746" spans="1:25" x14ac:dyDescent="0.2">
      <c r="A746">
        <v>50</v>
      </c>
      <c r="B746">
        <v>0</v>
      </c>
      <c r="C746">
        <v>0</v>
      </c>
      <c r="D746">
        <v>1</v>
      </c>
      <c r="E746">
        <v>203</v>
      </c>
      <c r="F746">
        <f>ROUND(Source!Q734,O746)</f>
        <v>62.47</v>
      </c>
      <c r="G746" t="s">
        <v>86</v>
      </c>
      <c r="H746" t="s">
        <v>87</v>
      </c>
      <c r="K746">
        <v>203</v>
      </c>
      <c r="L746">
        <v>11</v>
      </c>
      <c r="M746">
        <v>3</v>
      </c>
      <c r="N746" t="s">
        <v>3</v>
      </c>
      <c r="O746">
        <v>2</v>
      </c>
      <c r="W746">
        <v>62.47</v>
      </c>
      <c r="X746">
        <v>1</v>
      </c>
      <c r="Y746">
        <v>62.47</v>
      </c>
    </row>
    <row r="747" spans="1:25" x14ac:dyDescent="0.2">
      <c r="A747">
        <v>50</v>
      </c>
      <c r="B747">
        <v>0</v>
      </c>
      <c r="C747">
        <v>0</v>
      </c>
      <c r="D747">
        <v>1</v>
      </c>
      <c r="E747">
        <v>231</v>
      </c>
      <c r="F747">
        <f>ROUND(Source!BB734,O747)</f>
        <v>0</v>
      </c>
      <c r="G747" t="s">
        <v>88</v>
      </c>
      <c r="H747" t="s">
        <v>89</v>
      </c>
      <c r="K747">
        <v>231</v>
      </c>
      <c r="L747">
        <v>12</v>
      </c>
      <c r="M747">
        <v>3</v>
      </c>
      <c r="N747" t="s">
        <v>3</v>
      </c>
      <c r="O747">
        <v>2</v>
      </c>
      <c r="W747">
        <v>0</v>
      </c>
      <c r="X747">
        <v>1</v>
      </c>
      <c r="Y747">
        <v>0</v>
      </c>
    </row>
    <row r="748" spans="1:25" x14ac:dyDescent="0.2">
      <c r="A748">
        <v>50</v>
      </c>
      <c r="B748">
        <v>0</v>
      </c>
      <c r="C748">
        <v>0</v>
      </c>
      <c r="D748">
        <v>1</v>
      </c>
      <c r="E748">
        <v>204</v>
      </c>
      <c r="F748">
        <f>ROUND(Source!R734,O748)</f>
        <v>30.45</v>
      </c>
      <c r="G748" t="s">
        <v>90</v>
      </c>
      <c r="H748" t="s">
        <v>91</v>
      </c>
      <c r="K748">
        <v>204</v>
      </c>
      <c r="L748">
        <v>13</v>
      </c>
      <c r="M748">
        <v>3</v>
      </c>
      <c r="N748" t="s">
        <v>3</v>
      </c>
      <c r="O748">
        <v>2</v>
      </c>
      <c r="W748">
        <v>30.45</v>
      </c>
      <c r="X748">
        <v>1</v>
      </c>
      <c r="Y748">
        <v>30.45</v>
      </c>
    </row>
    <row r="749" spans="1:25" x14ac:dyDescent="0.2">
      <c r="A749">
        <v>50</v>
      </c>
      <c r="B749">
        <v>0</v>
      </c>
      <c r="C749">
        <v>0</v>
      </c>
      <c r="D749">
        <v>1</v>
      </c>
      <c r="E749">
        <v>205</v>
      </c>
      <c r="F749">
        <f>ROUND(Source!S734,O749)</f>
        <v>1564.83</v>
      </c>
      <c r="G749" t="s">
        <v>92</v>
      </c>
      <c r="H749" t="s">
        <v>93</v>
      </c>
      <c r="K749">
        <v>205</v>
      </c>
      <c r="L749">
        <v>14</v>
      </c>
      <c r="M749">
        <v>3</v>
      </c>
      <c r="N749" t="s">
        <v>3</v>
      </c>
      <c r="O749">
        <v>2</v>
      </c>
      <c r="W749">
        <v>1564.83</v>
      </c>
      <c r="X749">
        <v>1</v>
      </c>
      <c r="Y749">
        <v>1564.83</v>
      </c>
    </row>
    <row r="750" spans="1:25" x14ac:dyDescent="0.2">
      <c r="A750">
        <v>50</v>
      </c>
      <c r="B750">
        <v>0</v>
      </c>
      <c r="C750">
        <v>0</v>
      </c>
      <c r="D750">
        <v>1</v>
      </c>
      <c r="E750">
        <v>232</v>
      </c>
      <c r="F750">
        <f>ROUND(Source!BC734,O750)</f>
        <v>0</v>
      </c>
      <c r="G750" t="s">
        <v>94</v>
      </c>
      <c r="H750" t="s">
        <v>95</v>
      </c>
      <c r="K750">
        <v>232</v>
      </c>
      <c r="L750">
        <v>15</v>
      </c>
      <c r="M750">
        <v>3</v>
      </c>
      <c r="N750" t="s">
        <v>3</v>
      </c>
      <c r="O750">
        <v>2</v>
      </c>
      <c r="W750">
        <v>0</v>
      </c>
      <c r="X750">
        <v>1</v>
      </c>
      <c r="Y750">
        <v>0</v>
      </c>
    </row>
    <row r="751" spans="1:25" x14ac:dyDescent="0.2">
      <c r="A751">
        <v>50</v>
      </c>
      <c r="B751">
        <v>0</v>
      </c>
      <c r="C751">
        <v>0</v>
      </c>
      <c r="D751">
        <v>1</v>
      </c>
      <c r="E751">
        <v>214</v>
      </c>
      <c r="F751">
        <f>ROUND(Source!AS734,O751)</f>
        <v>0</v>
      </c>
      <c r="G751" t="s">
        <v>96</v>
      </c>
      <c r="H751" t="s">
        <v>97</v>
      </c>
      <c r="K751">
        <v>214</v>
      </c>
      <c r="L751">
        <v>16</v>
      </c>
      <c r="M751">
        <v>3</v>
      </c>
      <c r="N751" t="s">
        <v>3</v>
      </c>
      <c r="O751">
        <v>2</v>
      </c>
      <c r="W751">
        <v>0</v>
      </c>
      <c r="X751">
        <v>1</v>
      </c>
      <c r="Y751">
        <v>0</v>
      </c>
    </row>
    <row r="752" spans="1:25" x14ac:dyDescent="0.2">
      <c r="A752">
        <v>50</v>
      </c>
      <c r="B752">
        <v>0</v>
      </c>
      <c r="C752">
        <v>0</v>
      </c>
      <c r="D752">
        <v>1</v>
      </c>
      <c r="E752">
        <v>215</v>
      </c>
      <c r="F752">
        <f>ROUND(Source!AT734,O752)</f>
        <v>0</v>
      </c>
      <c r="G752" t="s">
        <v>98</v>
      </c>
      <c r="H752" t="s">
        <v>99</v>
      </c>
      <c r="K752">
        <v>215</v>
      </c>
      <c r="L752">
        <v>17</v>
      </c>
      <c r="M752">
        <v>3</v>
      </c>
      <c r="N752" t="s">
        <v>3</v>
      </c>
      <c r="O752">
        <v>2</v>
      </c>
      <c r="W752">
        <v>0</v>
      </c>
      <c r="X752">
        <v>1</v>
      </c>
      <c r="Y752">
        <v>0</v>
      </c>
    </row>
    <row r="753" spans="1:245" x14ac:dyDescent="0.2">
      <c r="A753">
        <v>50</v>
      </c>
      <c r="B753">
        <v>0</v>
      </c>
      <c r="C753">
        <v>0</v>
      </c>
      <c r="D753">
        <v>1</v>
      </c>
      <c r="E753">
        <v>217</v>
      </c>
      <c r="F753">
        <f>ROUND(Source!AU734,O753)</f>
        <v>3167.48</v>
      </c>
      <c r="G753" t="s">
        <v>100</v>
      </c>
      <c r="H753" t="s">
        <v>101</v>
      </c>
      <c r="K753">
        <v>217</v>
      </c>
      <c r="L753">
        <v>18</v>
      </c>
      <c r="M753">
        <v>3</v>
      </c>
      <c r="N753" t="s">
        <v>3</v>
      </c>
      <c r="O753">
        <v>2</v>
      </c>
      <c r="W753">
        <v>3167.48</v>
      </c>
      <c r="X753">
        <v>1</v>
      </c>
      <c r="Y753">
        <v>3167.48</v>
      </c>
    </row>
    <row r="754" spans="1:245" x14ac:dyDescent="0.2">
      <c r="A754">
        <v>50</v>
      </c>
      <c r="B754">
        <v>0</v>
      </c>
      <c r="C754">
        <v>0</v>
      </c>
      <c r="D754">
        <v>1</v>
      </c>
      <c r="E754">
        <v>230</v>
      </c>
      <c r="F754">
        <f>ROUND(Source!BA734,O754)</f>
        <v>0</v>
      </c>
      <c r="G754" t="s">
        <v>102</v>
      </c>
      <c r="H754" t="s">
        <v>103</v>
      </c>
      <c r="K754">
        <v>230</v>
      </c>
      <c r="L754">
        <v>19</v>
      </c>
      <c r="M754">
        <v>3</v>
      </c>
      <c r="N754" t="s">
        <v>3</v>
      </c>
      <c r="O754">
        <v>2</v>
      </c>
      <c r="W754">
        <v>0</v>
      </c>
      <c r="X754">
        <v>1</v>
      </c>
      <c r="Y754">
        <v>0</v>
      </c>
    </row>
    <row r="755" spans="1:245" x14ac:dyDescent="0.2">
      <c r="A755">
        <v>50</v>
      </c>
      <c r="B755">
        <v>0</v>
      </c>
      <c r="C755">
        <v>0</v>
      </c>
      <c r="D755">
        <v>1</v>
      </c>
      <c r="E755">
        <v>206</v>
      </c>
      <c r="F755">
        <f>ROUND(Source!T734,O755)</f>
        <v>0</v>
      </c>
      <c r="G755" t="s">
        <v>104</v>
      </c>
      <c r="H755" t="s">
        <v>105</v>
      </c>
      <c r="K755">
        <v>206</v>
      </c>
      <c r="L755">
        <v>20</v>
      </c>
      <c r="M755">
        <v>3</v>
      </c>
      <c r="N755" t="s">
        <v>3</v>
      </c>
      <c r="O755">
        <v>2</v>
      </c>
      <c r="W755">
        <v>0</v>
      </c>
      <c r="X755">
        <v>1</v>
      </c>
      <c r="Y755">
        <v>0</v>
      </c>
    </row>
    <row r="756" spans="1:245" x14ac:dyDescent="0.2">
      <c r="A756">
        <v>50</v>
      </c>
      <c r="B756">
        <v>0</v>
      </c>
      <c r="C756">
        <v>0</v>
      </c>
      <c r="D756">
        <v>1</v>
      </c>
      <c r="E756">
        <v>207</v>
      </c>
      <c r="F756">
        <f>Source!U734</f>
        <v>2.4618000000000002</v>
      </c>
      <c r="G756" t="s">
        <v>106</v>
      </c>
      <c r="H756" t="s">
        <v>107</v>
      </c>
      <c r="K756">
        <v>207</v>
      </c>
      <c r="L756">
        <v>21</v>
      </c>
      <c r="M756">
        <v>3</v>
      </c>
      <c r="N756" t="s">
        <v>3</v>
      </c>
      <c r="O756">
        <v>-1</v>
      </c>
      <c r="W756">
        <v>2.4617999999999998</v>
      </c>
      <c r="X756">
        <v>1</v>
      </c>
      <c r="Y756">
        <v>2.4617999999999998</v>
      </c>
    </row>
    <row r="757" spans="1:245" x14ac:dyDescent="0.2">
      <c r="A757">
        <v>50</v>
      </c>
      <c r="B757">
        <v>0</v>
      </c>
      <c r="C757">
        <v>0</v>
      </c>
      <c r="D757">
        <v>1</v>
      </c>
      <c r="E757">
        <v>208</v>
      </c>
      <c r="F757">
        <f>Source!V734</f>
        <v>0</v>
      </c>
      <c r="G757" t="s">
        <v>108</v>
      </c>
      <c r="H757" t="s">
        <v>109</v>
      </c>
      <c r="K757">
        <v>208</v>
      </c>
      <c r="L757">
        <v>22</v>
      </c>
      <c r="M757">
        <v>3</v>
      </c>
      <c r="N757" t="s">
        <v>3</v>
      </c>
      <c r="O757">
        <v>-1</v>
      </c>
      <c r="W757">
        <v>0</v>
      </c>
      <c r="X757">
        <v>1</v>
      </c>
      <c r="Y757">
        <v>0</v>
      </c>
    </row>
    <row r="758" spans="1:245" x14ac:dyDescent="0.2">
      <c r="A758">
        <v>50</v>
      </c>
      <c r="B758">
        <v>0</v>
      </c>
      <c r="C758">
        <v>0</v>
      </c>
      <c r="D758">
        <v>1</v>
      </c>
      <c r="E758">
        <v>209</v>
      </c>
      <c r="F758">
        <f>ROUND(Source!W734,O758)</f>
        <v>0</v>
      </c>
      <c r="G758" t="s">
        <v>110</v>
      </c>
      <c r="H758" t="s">
        <v>111</v>
      </c>
      <c r="K758">
        <v>209</v>
      </c>
      <c r="L758">
        <v>23</v>
      </c>
      <c r="M758">
        <v>3</v>
      </c>
      <c r="N758" t="s">
        <v>3</v>
      </c>
      <c r="O758">
        <v>2</v>
      </c>
      <c r="W758">
        <v>0</v>
      </c>
      <c r="X758">
        <v>1</v>
      </c>
      <c r="Y758">
        <v>0</v>
      </c>
    </row>
    <row r="759" spans="1:245" x14ac:dyDescent="0.2">
      <c r="A759">
        <v>50</v>
      </c>
      <c r="B759">
        <v>0</v>
      </c>
      <c r="C759">
        <v>0</v>
      </c>
      <c r="D759">
        <v>1</v>
      </c>
      <c r="E759">
        <v>233</v>
      </c>
      <c r="F759">
        <f>ROUND(Source!BD734,O759)</f>
        <v>0</v>
      </c>
      <c r="G759" t="s">
        <v>112</v>
      </c>
      <c r="H759" t="s">
        <v>113</v>
      </c>
      <c r="K759">
        <v>233</v>
      </c>
      <c r="L759">
        <v>24</v>
      </c>
      <c r="M759">
        <v>3</v>
      </c>
      <c r="N759" t="s">
        <v>3</v>
      </c>
      <c r="O759">
        <v>2</v>
      </c>
      <c r="W759">
        <v>0</v>
      </c>
      <c r="X759">
        <v>1</v>
      </c>
      <c r="Y759">
        <v>0</v>
      </c>
    </row>
    <row r="760" spans="1:245" x14ac:dyDescent="0.2">
      <c r="A760">
        <v>50</v>
      </c>
      <c r="B760">
        <v>0</v>
      </c>
      <c r="C760">
        <v>0</v>
      </c>
      <c r="D760">
        <v>1</v>
      </c>
      <c r="E760">
        <v>210</v>
      </c>
      <c r="F760">
        <f>ROUND(Source!X734,O760)</f>
        <v>1095.3900000000001</v>
      </c>
      <c r="G760" t="s">
        <v>114</v>
      </c>
      <c r="H760" t="s">
        <v>115</v>
      </c>
      <c r="K760">
        <v>210</v>
      </c>
      <c r="L760">
        <v>25</v>
      </c>
      <c r="M760">
        <v>3</v>
      </c>
      <c r="N760" t="s">
        <v>3</v>
      </c>
      <c r="O760">
        <v>2</v>
      </c>
      <c r="W760">
        <v>1095.3900000000001</v>
      </c>
      <c r="X760">
        <v>1</v>
      </c>
      <c r="Y760">
        <v>1095.3900000000001</v>
      </c>
    </row>
    <row r="761" spans="1:245" x14ac:dyDescent="0.2">
      <c r="A761">
        <v>50</v>
      </c>
      <c r="B761">
        <v>0</v>
      </c>
      <c r="C761">
        <v>0</v>
      </c>
      <c r="D761">
        <v>1</v>
      </c>
      <c r="E761">
        <v>211</v>
      </c>
      <c r="F761">
        <f>ROUND(Source!Y734,O761)</f>
        <v>156.47999999999999</v>
      </c>
      <c r="G761" t="s">
        <v>116</v>
      </c>
      <c r="H761" t="s">
        <v>117</v>
      </c>
      <c r="K761">
        <v>211</v>
      </c>
      <c r="L761">
        <v>26</v>
      </c>
      <c r="M761">
        <v>3</v>
      </c>
      <c r="N761" t="s">
        <v>3</v>
      </c>
      <c r="O761">
        <v>2</v>
      </c>
      <c r="W761">
        <v>156.47999999999999</v>
      </c>
      <c r="X761">
        <v>1</v>
      </c>
      <c r="Y761">
        <v>156.47999999999999</v>
      </c>
    </row>
    <row r="762" spans="1:245" x14ac:dyDescent="0.2">
      <c r="A762">
        <v>50</v>
      </c>
      <c r="B762">
        <v>0</v>
      </c>
      <c r="C762">
        <v>0</v>
      </c>
      <c r="D762">
        <v>1</v>
      </c>
      <c r="E762">
        <v>224</v>
      </c>
      <c r="F762">
        <f>ROUND(Source!AR734,O762)</f>
        <v>3167.48</v>
      </c>
      <c r="G762" t="s">
        <v>118</v>
      </c>
      <c r="H762" t="s">
        <v>119</v>
      </c>
      <c r="K762">
        <v>224</v>
      </c>
      <c r="L762">
        <v>27</v>
      </c>
      <c r="M762">
        <v>3</v>
      </c>
      <c r="N762" t="s">
        <v>3</v>
      </c>
      <c r="O762">
        <v>2</v>
      </c>
      <c r="W762">
        <v>3167.48</v>
      </c>
      <c r="X762">
        <v>1</v>
      </c>
      <c r="Y762">
        <v>3167.48</v>
      </c>
    </row>
    <row r="764" spans="1:245" x14ac:dyDescent="0.2">
      <c r="A764">
        <v>4</v>
      </c>
      <c r="B764">
        <v>1</v>
      </c>
      <c r="D764">
        <f>ROW(A777)</f>
        <v>777</v>
      </c>
      <c r="F764" t="s">
        <v>13</v>
      </c>
      <c r="G764" t="s">
        <v>246</v>
      </c>
      <c r="H764" t="s">
        <v>3</v>
      </c>
      <c r="I764">
        <v>0</v>
      </c>
      <c r="K764">
        <v>0</v>
      </c>
      <c r="M764" t="s">
        <v>3</v>
      </c>
      <c r="S764">
        <v>0</v>
      </c>
      <c r="U764" t="s">
        <v>3</v>
      </c>
      <c r="V764">
        <v>0</v>
      </c>
      <c r="AB764" t="s">
        <v>3</v>
      </c>
      <c r="AC764" t="s">
        <v>3</v>
      </c>
      <c r="AD764" t="s">
        <v>3</v>
      </c>
      <c r="AE764" t="s">
        <v>3</v>
      </c>
      <c r="AF764" t="s">
        <v>3</v>
      </c>
      <c r="AG764" t="s">
        <v>3</v>
      </c>
      <c r="AP764" t="s">
        <v>3</v>
      </c>
      <c r="AQ764" t="s">
        <v>3</v>
      </c>
      <c r="AR764" t="s">
        <v>3</v>
      </c>
      <c r="AZ764" t="s">
        <v>3</v>
      </c>
      <c r="BB764" t="s">
        <v>3</v>
      </c>
      <c r="BC764" t="s">
        <v>3</v>
      </c>
      <c r="BD764" t="s">
        <v>3</v>
      </c>
      <c r="BE764" t="s">
        <v>3</v>
      </c>
      <c r="BF764" t="s">
        <v>3</v>
      </c>
      <c r="BG764" t="s">
        <v>3</v>
      </c>
      <c r="BH764" t="s">
        <v>3</v>
      </c>
      <c r="BI764" t="s">
        <v>3</v>
      </c>
      <c r="BJ764" t="s">
        <v>3</v>
      </c>
      <c r="BK764" t="s">
        <v>3</v>
      </c>
      <c r="BL764" t="s">
        <v>3</v>
      </c>
      <c r="BM764" t="s">
        <v>3</v>
      </c>
      <c r="BN764" t="s">
        <v>3</v>
      </c>
      <c r="BO764" t="s">
        <v>3</v>
      </c>
      <c r="BP764" t="s">
        <v>3</v>
      </c>
      <c r="BX764">
        <v>0</v>
      </c>
      <c r="CJ764">
        <v>0</v>
      </c>
    </row>
    <row r="766" spans="1:245" x14ac:dyDescent="0.2">
      <c r="A766">
        <v>52</v>
      </c>
      <c r="B766">
        <f t="shared" ref="B766:G766" si="406">B777</f>
        <v>1</v>
      </c>
      <c r="C766">
        <f t="shared" si="406"/>
        <v>4</v>
      </c>
      <c r="D766">
        <f t="shared" si="406"/>
        <v>764</v>
      </c>
      <c r="E766">
        <f t="shared" si="406"/>
        <v>0</v>
      </c>
      <c r="F766" t="str">
        <f t="shared" si="406"/>
        <v>Новый раздел</v>
      </c>
      <c r="G766" t="str">
        <f t="shared" si="406"/>
        <v>Помещение 128 Кабинет завхоза</v>
      </c>
      <c r="O766">
        <f t="shared" ref="O766:AT766" si="407">O777</f>
        <v>2442.2600000000002</v>
      </c>
      <c r="P766">
        <f t="shared" si="407"/>
        <v>255.43</v>
      </c>
      <c r="Q766">
        <f t="shared" si="407"/>
        <v>62.47</v>
      </c>
      <c r="R766">
        <f t="shared" si="407"/>
        <v>30.45</v>
      </c>
      <c r="S766">
        <f t="shared" si="407"/>
        <v>2124.36</v>
      </c>
      <c r="T766">
        <f t="shared" si="407"/>
        <v>0</v>
      </c>
      <c r="U766">
        <f t="shared" si="407"/>
        <v>3.3880000000000003</v>
      </c>
      <c r="V766">
        <f t="shared" si="407"/>
        <v>0</v>
      </c>
      <c r="W766">
        <f t="shared" si="407"/>
        <v>0</v>
      </c>
      <c r="X766">
        <f t="shared" si="407"/>
        <v>1487.06</v>
      </c>
      <c r="Y766">
        <f t="shared" si="407"/>
        <v>212.43</v>
      </c>
      <c r="Z766">
        <f t="shared" si="407"/>
        <v>0</v>
      </c>
      <c r="AA766">
        <f t="shared" si="407"/>
        <v>0</v>
      </c>
      <c r="AB766">
        <f t="shared" si="407"/>
        <v>2442.2600000000002</v>
      </c>
      <c r="AC766">
        <f t="shared" si="407"/>
        <v>255.43</v>
      </c>
      <c r="AD766">
        <f t="shared" si="407"/>
        <v>62.47</v>
      </c>
      <c r="AE766">
        <f t="shared" si="407"/>
        <v>30.45</v>
      </c>
      <c r="AF766">
        <f t="shared" si="407"/>
        <v>2124.36</v>
      </c>
      <c r="AG766">
        <f t="shared" si="407"/>
        <v>0</v>
      </c>
      <c r="AH766">
        <f t="shared" si="407"/>
        <v>3.3880000000000003</v>
      </c>
      <c r="AI766">
        <f t="shared" si="407"/>
        <v>0</v>
      </c>
      <c r="AJ766">
        <f t="shared" si="407"/>
        <v>0</v>
      </c>
      <c r="AK766">
        <f t="shared" si="407"/>
        <v>1487.06</v>
      </c>
      <c r="AL766">
        <f t="shared" si="407"/>
        <v>212.43</v>
      </c>
      <c r="AM766">
        <f t="shared" si="407"/>
        <v>0</v>
      </c>
      <c r="AN766">
        <f t="shared" si="407"/>
        <v>0</v>
      </c>
      <c r="AO766">
        <f t="shared" si="407"/>
        <v>0</v>
      </c>
      <c r="AP766">
        <f t="shared" si="407"/>
        <v>0</v>
      </c>
      <c r="AQ766">
        <f t="shared" si="407"/>
        <v>0</v>
      </c>
      <c r="AR766">
        <f t="shared" si="407"/>
        <v>4174.63</v>
      </c>
      <c r="AS766">
        <f t="shared" si="407"/>
        <v>0</v>
      </c>
      <c r="AT766">
        <f t="shared" si="407"/>
        <v>0</v>
      </c>
      <c r="AU766">
        <f t="shared" ref="AU766:BZ766" si="408">AU777</f>
        <v>4174.63</v>
      </c>
      <c r="AV766">
        <f t="shared" si="408"/>
        <v>255.43</v>
      </c>
      <c r="AW766">
        <f t="shared" si="408"/>
        <v>255.43</v>
      </c>
      <c r="AX766">
        <f t="shared" si="408"/>
        <v>0</v>
      </c>
      <c r="AY766">
        <f t="shared" si="408"/>
        <v>255.43</v>
      </c>
      <c r="AZ766">
        <f t="shared" si="408"/>
        <v>0</v>
      </c>
      <c r="BA766">
        <f t="shared" si="408"/>
        <v>0</v>
      </c>
      <c r="BB766">
        <f t="shared" si="408"/>
        <v>0</v>
      </c>
      <c r="BC766">
        <f t="shared" si="408"/>
        <v>0</v>
      </c>
      <c r="BD766">
        <f t="shared" si="408"/>
        <v>0</v>
      </c>
      <c r="BE766">
        <f t="shared" si="408"/>
        <v>0</v>
      </c>
      <c r="BF766">
        <f t="shared" si="408"/>
        <v>0</v>
      </c>
      <c r="BG766">
        <f t="shared" si="408"/>
        <v>0</v>
      </c>
      <c r="BH766">
        <f t="shared" si="408"/>
        <v>0</v>
      </c>
      <c r="BI766">
        <f t="shared" si="408"/>
        <v>0</v>
      </c>
      <c r="BJ766">
        <f t="shared" si="408"/>
        <v>0</v>
      </c>
      <c r="BK766">
        <f t="shared" si="408"/>
        <v>0</v>
      </c>
      <c r="BL766">
        <f t="shared" si="408"/>
        <v>0</v>
      </c>
      <c r="BM766">
        <f t="shared" si="408"/>
        <v>0</v>
      </c>
      <c r="BN766">
        <f t="shared" si="408"/>
        <v>0</v>
      </c>
      <c r="BO766">
        <f t="shared" si="408"/>
        <v>0</v>
      </c>
      <c r="BP766">
        <f t="shared" si="408"/>
        <v>0</v>
      </c>
      <c r="BQ766">
        <f t="shared" si="408"/>
        <v>0</v>
      </c>
      <c r="BR766">
        <f t="shared" si="408"/>
        <v>0</v>
      </c>
      <c r="BS766">
        <f t="shared" si="408"/>
        <v>0</v>
      </c>
      <c r="BT766">
        <f t="shared" si="408"/>
        <v>0</v>
      </c>
      <c r="BU766">
        <f t="shared" si="408"/>
        <v>0</v>
      </c>
      <c r="BV766">
        <f t="shared" si="408"/>
        <v>0</v>
      </c>
      <c r="BW766">
        <f t="shared" si="408"/>
        <v>0</v>
      </c>
      <c r="BX766">
        <f t="shared" si="408"/>
        <v>0</v>
      </c>
      <c r="BY766">
        <f t="shared" si="408"/>
        <v>0</v>
      </c>
      <c r="BZ766">
        <f t="shared" si="408"/>
        <v>0</v>
      </c>
      <c r="CA766">
        <f t="shared" ref="CA766:DF766" si="409">CA777</f>
        <v>4174.63</v>
      </c>
      <c r="CB766">
        <f t="shared" si="409"/>
        <v>0</v>
      </c>
      <c r="CC766">
        <f t="shared" si="409"/>
        <v>0</v>
      </c>
      <c r="CD766">
        <f t="shared" si="409"/>
        <v>4174.63</v>
      </c>
      <c r="CE766">
        <f t="shared" si="409"/>
        <v>255.43</v>
      </c>
      <c r="CF766">
        <f t="shared" si="409"/>
        <v>255.43</v>
      </c>
      <c r="CG766">
        <f t="shared" si="409"/>
        <v>0</v>
      </c>
      <c r="CH766">
        <f t="shared" si="409"/>
        <v>255.43</v>
      </c>
      <c r="CI766">
        <f t="shared" si="409"/>
        <v>0</v>
      </c>
      <c r="CJ766">
        <f t="shared" si="409"/>
        <v>0</v>
      </c>
      <c r="CK766">
        <f t="shared" si="409"/>
        <v>0</v>
      </c>
      <c r="CL766">
        <f t="shared" si="409"/>
        <v>0</v>
      </c>
      <c r="CM766">
        <f t="shared" si="409"/>
        <v>0</v>
      </c>
      <c r="CN766">
        <f t="shared" si="409"/>
        <v>0</v>
      </c>
      <c r="CO766">
        <f t="shared" si="409"/>
        <v>0</v>
      </c>
      <c r="CP766">
        <f t="shared" si="409"/>
        <v>0</v>
      </c>
      <c r="CQ766">
        <f t="shared" si="409"/>
        <v>0</v>
      </c>
      <c r="CR766">
        <f t="shared" si="409"/>
        <v>0</v>
      </c>
      <c r="CS766">
        <f t="shared" si="409"/>
        <v>0</v>
      </c>
      <c r="CT766">
        <f t="shared" si="409"/>
        <v>0</v>
      </c>
      <c r="CU766">
        <f t="shared" si="409"/>
        <v>0</v>
      </c>
      <c r="CV766">
        <f t="shared" si="409"/>
        <v>0</v>
      </c>
      <c r="CW766">
        <f t="shared" si="409"/>
        <v>0</v>
      </c>
      <c r="CX766">
        <f t="shared" si="409"/>
        <v>0</v>
      </c>
      <c r="CY766">
        <f t="shared" si="409"/>
        <v>0</v>
      </c>
      <c r="CZ766">
        <f t="shared" si="409"/>
        <v>0</v>
      </c>
      <c r="DA766">
        <f t="shared" si="409"/>
        <v>0</v>
      </c>
      <c r="DB766">
        <f t="shared" si="409"/>
        <v>0</v>
      </c>
      <c r="DC766">
        <f t="shared" si="409"/>
        <v>0</v>
      </c>
      <c r="DD766">
        <f t="shared" si="409"/>
        <v>0</v>
      </c>
      <c r="DE766">
        <f t="shared" si="409"/>
        <v>0</v>
      </c>
      <c r="DF766">
        <f t="shared" si="409"/>
        <v>0</v>
      </c>
      <c r="DG766">
        <f t="shared" ref="DG766:EL766" si="410">DG777</f>
        <v>0</v>
      </c>
      <c r="DH766">
        <f t="shared" si="410"/>
        <v>0</v>
      </c>
      <c r="DI766">
        <f t="shared" si="410"/>
        <v>0</v>
      </c>
      <c r="DJ766">
        <f t="shared" si="410"/>
        <v>0</v>
      </c>
      <c r="DK766">
        <f t="shared" si="410"/>
        <v>0</v>
      </c>
      <c r="DL766">
        <f t="shared" si="410"/>
        <v>0</v>
      </c>
      <c r="DM766">
        <f t="shared" si="410"/>
        <v>0</v>
      </c>
      <c r="DN766">
        <f t="shared" si="410"/>
        <v>0</v>
      </c>
      <c r="DO766">
        <f t="shared" si="410"/>
        <v>0</v>
      </c>
      <c r="DP766">
        <f t="shared" si="410"/>
        <v>0</v>
      </c>
      <c r="DQ766">
        <f t="shared" si="410"/>
        <v>0</v>
      </c>
      <c r="DR766">
        <f t="shared" si="410"/>
        <v>0</v>
      </c>
      <c r="DS766">
        <f t="shared" si="410"/>
        <v>0</v>
      </c>
      <c r="DT766">
        <f t="shared" si="410"/>
        <v>0</v>
      </c>
      <c r="DU766">
        <f t="shared" si="410"/>
        <v>0</v>
      </c>
      <c r="DV766">
        <f t="shared" si="410"/>
        <v>0</v>
      </c>
      <c r="DW766">
        <f t="shared" si="410"/>
        <v>0</v>
      </c>
      <c r="DX766">
        <f t="shared" si="410"/>
        <v>0</v>
      </c>
      <c r="DY766">
        <f t="shared" si="410"/>
        <v>0</v>
      </c>
      <c r="DZ766">
        <f t="shared" si="410"/>
        <v>0</v>
      </c>
      <c r="EA766">
        <f t="shared" si="410"/>
        <v>0</v>
      </c>
      <c r="EB766">
        <f t="shared" si="410"/>
        <v>0</v>
      </c>
      <c r="EC766">
        <f t="shared" si="410"/>
        <v>0</v>
      </c>
      <c r="ED766">
        <f t="shared" si="410"/>
        <v>0</v>
      </c>
      <c r="EE766">
        <f t="shared" si="410"/>
        <v>0</v>
      </c>
      <c r="EF766">
        <f t="shared" si="410"/>
        <v>0</v>
      </c>
      <c r="EG766">
        <f t="shared" si="410"/>
        <v>0</v>
      </c>
      <c r="EH766">
        <f t="shared" si="410"/>
        <v>0</v>
      </c>
      <c r="EI766">
        <f t="shared" si="410"/>
        <v>0</v>
      </c>
      <c r="EJ766">
        <f t="shared" si="410"/>
        <v>0</v>
      </c>
      <c r="EK766">
        <f t="shared" si="410"/>
        <v>0</v>
      </c>
      <c r="EL766">
        <f t="shared" si="410"/>
        <v>0</v>
      </c>
      <c r="EM766">
        <f t="shared" ref="EM766:FR766" si="411">EM777</f>
        <v>0</v>
      </c>
      <c r="EN766">
        <f t="shared" si="411"/>
        <v>0</v>
      </c>
      <c r="EO766">
        <f t="shared" si="411"/>
        <v>0</v>
      </c>
      <c r="EP766">
        <f t="shared" si="411"/>
        <v>0</v>
      </c>
      <c r="EQ766">
        <f t="shared" si="411"/>
        <v>0</v>
      </c>
      <c r="ER766">
        <f t="shared" si="411"/>
        <v>0</v>
      </c>
      <c r="ES766">
        <f t="shared" si="411"/>
        <v>0</v>
      </c>
      <c r="ET766">
        <f t="shared" si="411"/>
        <v>0</v>
      </c>
      <c r="EU766">
        <f t="shared" si="411"/>
        <v>0</v>
      </c>
      <c r="EV766">
        <f t="shared" si="411"/>
        <v>0</v>
      </c>
      <c r="EW766">
        <f t="shared" si="411"/>
        <v>0</v>
      </c>
      <c r="EX766">
        <f t="shared" si="411"/>
        <v>0</v>
      </c>
      <c r="EY766">
        <f t="shared" si="411"/>
        <v>0</v>
      </c>
      <c r="EZ766">
        <f t="shared" si="411"/>
        <v>0</v>
      </c>
      <c r="FA766">
        <f t="shared" si="411"/>
        <v>0</v>
      </c>
      <c r="FB766">
        <f t="shared" si="411"/>
        <v>0</v>
      </c>
      <c r="FC766">
        <f t="shared" si="411"/>
        <v>0</v>
      </c>
      <c r="FD766">
        <f t="shared" si="411"/>
        <v>0</v>
      </c>
      <c r="FE766">
        <f t="shared" si="411"/>
        <v>0</v>
      </c>
      <c r="FF766">
        <f t="shared" si="411"/>
        <v>0</v>
      </c>
      <c r="FG766">
        <f t="shared" si="411"/>
        <v>0</v>
      </c>
      <c r="FH766">
        <f t="shared" si="411"/>
        <v>0</v>
      </c>
      <c r="FI766">
        <f t="shared" si="411"/>
        <v>0</v>
      </c>
      <c r="FJ766">
        <f t="shared" si="411"/>
        <v>0</v>
      </c>
      <c r="FK766">
        <f t="shared" si="411"/>
        <v>0</v>
      </c>
      <c r="FL766">
        <f t="shared" si="411"/>
        <v>0</v>
      </c>
      <c r="FM766">
        <f t="shared" si="411"/>
        <v>0</v>
      </c>
      <c r="FN766">
        <f t="shared" si="411"/>
        <v>0</v>
      </c>
      <c r="FO766">
        <f t="shared" si="411"/>
        <v>0</v>
      </c>
      <c r="FP766">
        <f t="shared" si="411"/>
        <v>0</v>
      </c>
      <c r="FQ766">
        <f t="shared" si="411"/>
        <v>0</v>
      </c>
      <c r="FR766">
        <f t="shared" si="411"/>
        <v>0</v>
      </c>
      <c r="FS766">
        <f t="shared" ref="FS766:GX766" si="412">FS777</f>
        <v>0</v>
      </c>
      <c r="FT766">
        <f t="shared" si="412"/>
        <v>0</v>
      </c>
      <c r="FU766">
        <f t="shared" si="412"/>
        <v>0</v>
      </c>
      <c r="FV766">
        <f t="shared" si="412"/>
        <v>0</v>
      </c>
      <c r="FW766">
        <f t="shared" si="412"/>
        <v>0</v>
      </c>
      <c r="FX766">
        <f t="shared" si="412"/>
        <v>0</v>
      </c>
      <c r="FY766">
        <f t="shared" si="412"/>
        <v>0</v>
      </c>
      <c r="FZ766">
        <f t="shared" si="412"/>
        <v>0</v>
      </c>
      <c r="GA766">
        <f t="shared" si="412"/>
        <v>0</v>
      </c>
      <c r="GB766">
        <f t="shared" si="412"/>
        <v>0</v>
      </c>
      <c r="GC766">
        <f t="shared" si="412"/>
        <v>0</v>
      </c>
      <c r="GD766">
        <f t="shared" si="412"/>
        <v>0</v>
      </c>
      <c r="GE766">
        <f t="shared" si="412"/>
        <v>0</v>
      </c>
      <c r="GF766">
        <f t="shared" si="412"/>
        <v>0</v>
      </c>
      <c r="GG766">
        <f t="shared" si="412"/>
        <v>0</v>
      </c>
      <c r="GH766">
        <f t="shared" si="412"/>
        <v>0</v>
      </c>
      <c r="GI766">
        <f t="shared" si="412"/>
        <v>0</v>
      </c>
      <c r="GJ766">
        <f t="shared" si="412"/>
        <v>0</v>
      </c>
      <c r="GK766">
        <f t="shared" si="412"/>
        <v>0</v>
      </c>
      <c r="GL766">
        <f t="shared" si="412"/>
        <v>0</v>
      </c>
      <c r="GM766">
        <f t="shared" si="412"/>
        <v>0</v>
      </c>
      <c r="GN766">
        <f t="shared" si="412"/>
        <v>0</v>
      </c>
      <c r="GO766">
        <f t="shared" si="412"/>
        <v>0</v>
      </c>
      <c r="GP766">
        <f t="shared" si="412"/>
        <v>0</v>
      </c>
      <c r="GQ766">
        <f t="shared" si="412"/>
        <v>0</v>
      </c>
      <c r="GR766">
        <f t="shared" si="412"/>
        <v>0</v>
      </c>
      <c r="GS766">
        <f t="shared" si="412"/>
        <v>0</v>
      </c>
      <c r="GT766">
        <f t="shared" si="412"/>
        <v>0</v>
      </c>
      <c r="GU766">
        <f t="shared" si="412"/>
        <v>0</v>
      </c>
      <c r="GV766">
        <f t="shared" si="412"/>
        <v>0</v>
      </c>
      <c r="GW766">
        <f t="shared" si="412"/>
        <v>0</v>
      </c>
      <c r="GX766">
        <f t="shared" si="412"/>
        <v>0</v>
      </c>
    </row>
    <row r="768" spans="1:245" x14ac:dyDescent="0.2">
      <c r="A768">
        <v>17</v>
      </c>
      <c r="B768">
        <v>1</v>
      </c>
      <c r="C768">
        <f>ROW(SmtRes!A206)</f>
        <v>206</v>
      </c>
      <c r="D768">
        <f>ROW(EtalonRes!A206)</f>
        <v>206</v>
      </c>
      <c r="E768" t="s">
        <v>247</v>
      </c>
      <c r="F768" t="s">
        <v>16</v>
      </c>
      <c r="G768" t="s">
        <v>17</v>
      </c>
      <c r="H768" t="s">
        <v>18</v>
      </c>
      <c r="I768">
        <f>ROUND(7/100,9)</f>
        <v>7.0000000000000007E-2</v>
      </c>
      <c r="J768">
        <v>0</v>
      </c>
      <c r="K768">
        <f>ROUND(7/100,9)</f>
        <v>7.0000000000000007E-2</v>
      </c>
      <c r="O768">
        <f t="shared" ref="O768:O775" si="413">ROUND(CP768,2)</f>
        <v>189.73</v>
      </c>
      <c r="P768">
        <f t="shared" ref="P768:P775" si="414">ROUND(CQ768*I768,2)</f>
        <v>0</v>
      </c>
      <c r="Q768">
        <f t="shared" ref="Q768:Q775" si="415">ROUND(CR768*I768,2)</f>
        <v>0</v>
      </c>
      <c r="R768">
        <f t="shared" ref="R768:R775" si="416">ROUND(CS768*I768,2)</f>
        <v>0</v>
      </c>
      <c r="S768">
        <f t="shared" ref="S768:S775" si="417">ROUND(CT768*I768,2)</f>
        <v>189.73</v>
      </c>
      <c r="T768">
        <f t="shared" ref="T768:T775" si="418">ROUND(CU768*I768,2)</f>
        <v>0</v>
      </c>
      <c r="U768">
        <f t="shared" ref="U768:U775" si="419">CV768*I768</f>
        <v>0.40880000000000005</v>
      </c>
      <c r="V768">
        <f t="shared" ref="V768:V775" si="420">CW768*I768</f>
        <v>0</v>
      </c>
      <c r="W768">
        <f t="shared" ref="W768:W775" si="421">ROUND(CX768*I768,2)</f>
        <v>0</v>
      </c>
      <c r="X768">
        <f t="shared" ref="X768:Y775" si="422">ROUND(CY768,2)</f>
        <v>132.81</v>
      </c>
      <c r="Y768">
        <f t="shared" si="422"/>
        <v>18.97</v>
      </c>
      <c r="AA768">
        <v>35364244</v>
      </c>
      <c r="AB768">
        <f t="shared" ref="AB768:AB775" si="423">ROUND((AC768+AD768+AF768),6)</f>
        <v>2710.46</v>
      </c>
      <c r="AC768">
        <f t="shared" ref="AC768:AC775" si="424">ROUND((ES768),6)</f>
        <v>0</v>
      </c>
      <c r="AD768">
        <f t="shared" ref="AD768:AD775" si="425">ROUND((((ET768)-(EU768))+AE768),6)</f>
        <v>0</v>
      </c>
      <c r="AE768">
        <f t="shared" ref="AE768:AF775" si="426">ROUND((EU768),6)</f>
        <v>0</v>
      </c>
      <c r="AF768">
        <f t="shared" si="426"/>
        <v>2710.46</v>
      </c>
      <c r="AG768">
        <f t="shared" ref="AG768:AG775" si="427">ROUND((AP768),6)</f>
        <v>0</v>
      </c>
      <c r="AH768">
        <f t="shared" ref="AH768:AI775" si="428">(EW768)</f>
        <v>5.84</v>
      </c>
      <c r="AI768">
        <f t="shared" si="428"/>
        <v>0</v>
      </c>
      <c r="AJ768">
        <f t="shared" ref="AJ768:AJ775" si="429">(AS768)</f>
        <v>0</v>
      </c>
      <c r="AK768">
        <v>2710.46</v>
      </c>
      <c r="AL768">
        <v>0</v>
      </c>
      <c r="AM768">
        <v>0</v>
      </c>
      <c r="AN768">
        <v>0</v>
      </c>
      <c r="AO768">
        <v>2710.46</v>
      </c>
      <c r="AP768">
        <v>0</v>
      </c>
      <c r="AQ768">
        <v>5.84</v>
      </c>
      <c r="AR768">
        <v>0</v>
      </c>
      <c r="AS768">
        <v>0</v>
      </c>
      <c r="AT768">
        <v>70</v>
      </c>
      <c r="AU768">
        <v>10</v>
      </c>
      <c r="AV768">
        <v>1</v>
      </c>
      <c r="AW768">
        <v>1</v>
      </c>
      <c r="AZ768">
        <v>1</v>
      </c>
      <c r="BA768">
        <v>1</v>
      </c>
      <c r="BB768">
        <v>1</v>
      </c>
      <c r="BC768">
        <v>1</v>
      </c>
      <c r="BD768" t="s">
        <v>3</v>
      </c>
      <c r="BE768" t="s">
        <v>3</v>
      </c>
      <c r="BF768" t="s">
        <v>3</v>
      </c>
      <c r="BG768" t="s">
        <v>3</v>
      </c>
      <c r="BH768">
        <v>0</v>
      </c>
      <c r="BI768">
        <v>4</v>
      </c>
      <c r="BJ768" t="s">
        <v>19</v>
      </c>
      <c r="BM768">
        <v>0</v>
      </c>
      <c r="BN768">
        <v>0</v>
      </c>
      <c r="BO768" t="s">
        <v>3</v>
      </c>
      <c r="BP768">
        <v>0</v>
      </c>
      <c r="BQ768">
        <v>1</v>
      </c>
      <c r="BR768">
        <v>0</v>
      </c>
      <c r="BS768">
        <v>1</v>
      </c>
      <c r="BT768">
        <v>1</v>
      </c>
      <c r="BU768">
        <v>1</v>
      </c>
      <c r="BV768">
        <v>1</v>
      </c>
      <c r="BW768">
        <v>1</v>
      </c>
      <c r="BX768">
        <v>1</v>
      </c>
      <c r="BY768" t="s">
        <v>3</v>
      </c>
      <c r="BZ768">
        <v>70</v>
      </c>
      <c r="CA768">
        <v>10</v>
      </c>
      <c r="CB768" t="s">
        <v>3</v>
      </c>
      <c r="CE768">
        <v>0</v>
      </c>
      <c r="CF768">
        <v>0</v>
      </c>
      <c r="CG768">
        <v>0</v>
      </c>
      <c r="CM768">
        <v>0</v>
      </c>
      <c r="CN768" t="s">
        <v>3</v>
      </c>
      <c r="CO768">
        <v>0</v>
      </c>
      <c r="CP768">
        <f t="shared" ref="CP768:CP775" si="430">(P768+Q768+S768)</f>
        <v>189.73</v>
      </c>
      <c r="CQ768">
        <f t="shared" ref="CQ768:CQ775" si="431">(AC768*BC768*AW768)</f>
        <v>0</v>
      </c>
      <c r="CR768">
        <f t="shared" ref="CR768:CR775" si="432">((((ET768)*BB768-(EU768)*BS768)+AE768*BS768)*AV768)</f>
        <v>0</v>
      </c>
      <c r="CS768">
        <f t="shared" ref="CS768:CS775" si="433">(AE768*BS768*AV768)</f>
        <v>0</v>
      </c>
      <c r="CT768">
        <f t="shared" ref="CT768:CT775" si="434">(AF768*BA768*AV768)</f>
        <v>2710.46</v>
      </c>
      <c r="CU768">
        <f t="shared" ref="CU768:CU775" si="435">AG768</f>
        <v>0</v>
      </c>
      <c r="CV768">
        <f t="shared" ref="CV768:CV775" si="436">(AH768*AV768)</f>
        <v>5.84</v>
      </c>
      <c r="CW768">
        <f t="shared" ref="CW768:CX775" si="437">AI768</f>
        <v>0</v>
      </c>
      <c r="CX768">
        <f t="shared" si="437"/>
        <v>0</v>
      </c>
      <c r="CY768">
        <f t="shared" ref="CY768:CY775" si="438">((S768*BZ768)/100)</f>
        <v>132.81099999999998</v>
      </c>
      <c r="CZ768">
        <f t="shared" ref="CZ768:CZ775" si="439">((S768*CA768)/100)</f>
        <v>18.972999999999999</v>
      </c>
      <c r="DC768" t="s">
        <v>3</v>
      </c>
      <c r="DD768" t="s">
        <v>3</v>
      </c>
      <c r="DE768" t="s">
        <v>3</v>
      </c>
      <c r="DF768" t="s">
        <v>3</v>
      </c>
      <c r="DG768" t="s">
        <v>3</v>
      </c>
      <c r="DH768" t="s">
        <v>3</v>
      </c>
      <c r="DI768" t="s">
        <v>3</v>
      </c>
      <c r="DJ768" t="s">
        <v>3</v>
      </c>
      <c r="DK768" t="s">
        <v>3</v>
      </c>
      <c r="DL768" t="s">
        <v>3</v>
      </c>
      <c r="DM768" t="s">
        <v>3</v>
      </c>
      <c r="DN768">
        <v>0</v>
      </c>
      <c r="DO768">
        <v>0</v>
      </c>
      <c r="DP768">
        <v>1</v>
      </c>
      <c r="DQ768">
        <v>1</v>
      </c>
      <c r="DU768">
        <v>1010</v>
      </c>
      <c r="DV768" t="s">
        <v>18</v>
      </c>
      <c r="DW768" t="s">
        <v>18</v>
      </c>
      <c r="DX768">
        <v>100</v>
      </c>
      <c r="DZ768" t="s">
        <v>3</v>
      </c>
      <c r="EA768" t="s">
        <v>3</v>
      </c>
      <c r="EB768" t="s">
        <v>3</v>
      </c>
      <c r="EC768" t="s">
        <v>3</v>
      </c>
      <c r="EE768">
        <v>35096056</v>
      </c>
      <c r="EF768">
        <v>1</v>
      </c>
      <c r="EG768" t="s">
        <v>20</v>
      </c>
      <c r="EH768">
        <v>0</v>
      </c>
      <c r="EI768" t="s">
        <v>3</v>
      </c>
      <c r="EJ768">
        <v>4</v>
      </c>
      <c r="EK768">
        <v>0</v>
      </c>
      <c r="EL768" t="s">
        <v>21</v>
      </c>
      <c r="EM768" t="s">
        <v>22</v>
      </c>
      <c r="EO768" t="s">
        <v>3</v>
      </c>
      <c r="EQ768">
        <v>0</v>
      </c>
      <c r="ER768">
        <v>2710.46</v>
      </c>
      <c r="ES768">
        <v>0</v>
      </c>
      <c r="ET768">
        <v>0</v>
      </c>
      <c r="EU768">
        <v>0</v>
      </c>
      <c r="EV768">
        <v>2710.46</v>
      </c>
      <c r="EW768">
        <v>5.84</v>
      </c>
      <c r="EX768">
        <v>0</v>
      </c>
      <c r="EY768">
        <v>0</v>
      </c>
      <c r="FQ768">
        <v>0</v>
      </c>
      <c r="FR768">
        <v>0</v>
      </c>
      <c r="FS768">
        <v>0</v>
      </c>
      <c r="FX768">
        <v>70</v>
      </c>
      <c r="FY768">
        <v>10</v>
      </c>
      <c r="GA768" t="s">
        <v>3</v>
      </c>
      <c r="GD768">
        <v>0</v>
      </c>
      <c r="GF768">
        <v>-931379651</v>
      </c>
      <c r="GG768">
        <v>2</v>
      </c>
      <c r="GH768">
        <v>1</v>
      </c>
      <c r="GI768">
        <v>-2</v>
      </c>
      <c r="GJ768">
        <v>0</v>
      </c>
      <c r="GK768">
        <f>ROUND(R768*(R12)/100,2)</f>
        <v>0</v>
      </c>
      <c r="GL768">
        <f t="shared" ref="GL768:GL775" si="440">ROUND(IF(AND(BH768=3,BI768=3,FS768&lt;&gt;0),P768,0),2)</f>
        <v>0</v>
      </c>
      <c r="GM768">
        <f t="shared" ref="GM768:GM775" si="441">ROUND(O768+X768+Y768+GK768,2)+GX768</f>
        <v>341.51</v>
      </c>
      <c r="GN768">
        <f t="shared" ref="GN768:GN775" si="442">IF(OR(BI768=0,BI768=1),GM768-GX768,0)</f>
        <v>0</v>
      </c>
      <c r="GO768">
        <f t="shared" ref="GO768:GO775" si="443">IF(BI768=2,GM768-GX768,0)</f>
        <v>0</v>
      </c>
      <c r="GP768">
        <f t="shared" ref="GP768:GP775" si="444">IF(BI768=4,GM768-GX768,0)</f>
        <v>341.51</v>
      </c>
      <c r="GR768">
        <v>0</v>
      </c>
      <c r="GS768">
        <v>3</v>
      </c>
      <c r="GT768">
        <v>0</v>
      </c>
      <c r="GU768" t="s">
        <v>3</v>
      </c>
      <c r="GV768">
        <f t="shared" ref="GV768:GV775" si="445">ROUND((GT768),6)</f>
        <v>0</v>
      </c>
      <c r="GW768">
        <v>1</v>
      </c>
      <c r="GX768">
        <f t="shared" ref="GX768:GX775" si="446">ROUND(HC768*I768,2)</f>
        <v>0</v>
      </c>
      <c r="HA768">
        <v>0</v>
      </c>
      <c r="HB768">
        <v>0</v>
      </c>
      <c r="HC768">
        <f t="shared" ref="HC768:HC775" si="447">GV768*GW768</f>
        <v>0</v>
      </c>
      <c r="HE768" t="s">
        <v>3</v>
      </c>
      <c r="HF768" t="s">
        <v>3</v>
      </c>
      <c r="HM768" t="s">
        <v>3</v>
      </c>
      <c r="HN768" t="s">
        <v>3</v>
      </c>
      <c r="HO768" t="s">
        <v>3</v>
      </c>
      <c r="HP768" t="s">
        <v>3</v>
      </c>
      <c r="HQ768" t="s">
        <v>3</v>
      </c>
      <c r="HS768">
        <v>0</v>
      </c>
      <c r="IK768">
        <v>0</v>
      </c>
    </row>
    <row r="769" spans="1:245" x14ac:dyDescent="0.2">
      <c r="A769">
        <v>17</v>
      </c>
      <c r="B769">
        <v>1</v>
      </c>
      <c r="C769">
        <f>ROW(SmtRes!A210)</f>
        <v>210</v>
      </c>
      <c r="D769">
        <f>ROW(EtalonRes!A210)</f>
        <v>210</v>
      </c>
      <c r="E769" t="s">
        <v>248</v>
      </c>
      <c r="F769" t="s">
        <v>227</v>
      </c>
      <c r="G769" t="s">
        <v>228</v>
      </c>
      <c r="H769" t="s">
        <v>229</v>
      </c>
      <c r="I769">
        <f>ROUND(1/10,9)</f>
        <v>0.1</v>
      </c>
      <c r="J769">
        <v>0</v>
      </c>
      <c r="K769">
        <f>ROUND(1/10,9)</f>
        <v>0.1</v>
      </c>
      <c r="O769">
        <f t="shared" si="413"/>
        <v>42.66</v>
      </c>
      <c r="P769">
        <f t="shared" si="414"/>
        <v>11.23</v>
      </c>
      <c r="Q769">
        <f t="shared" si="415"/>
        <v>0.9</v>
      </c>
      <c r="R769">
        <f t="shared" si="416"/>
        <v>0.01</v>
      </c>
      <c r="S769">
        <f t="shared" si="417"/>
        <v>30.53</v>
      </c>
      <c r="T769">
        <f t="shared" si="418"/>
        <v>0</v>
      </c>
      <c r="U769">
        <f t="shared" si="419"/>
        <v>4.2000000000000003E-2</v>
      </c>
      <c r="V769">
        <f t="shared" si="420"/>
        <v>0</v>
      </c>
      <c r="W769">
        <f t="shared" si="421"/>
        <v>0</v>
      </c>
      <c r="X769">
        <f t="shared" si="422"/>
        <v>21.37</v>
      </c>
      <c r="Y769">
        <f t="shared" si="422"/>
        <v>3.05</v>
      </c>
      <c r="AA769">
        <v>35364244</v>
      </c>
      <c r="AB769">
        <f t="shared" si="423"/>
        <v>426.58</v>
      </c>
      <c r="AC769">
        <f t="shared" si="424"/>
        <v>112.32</v>
      </c>
      <c r="AD769">
        <f t="shared" si="425"/>
        <v>8.99</v>
      </c>
      <c r="AE769">
        <f t="shared" si="426"/>
        <v>0.13</v>
      </c>
      <c r="AF769">
        <f t="shared" si="426"/>
        <v>305.27</v>
      </c>
      <c r="AG769">
        <f t="shared" si="427"/>
        <v>0</v>
      </c>
      <c r="AH769">
        <f t="shared" si="428"/>
        <v>0.42</v>
      </c>
      <c r="AI769">
        <f t="shared" si="428"/>
        <v>0</v>
      </c>
      <c r="AJ769">
        <f t="shared" si="429"/>
        <v>0</v>
      </c>
      <c r="AK769">
        <v>426.58</v>
      </c>
      <c r="AL769">
        <v>112.32</v>
      </c>
      <c r="AM769">
        <v>8.99</v>
      </c>
      <c r="AN769">
        <v>0.13</v>
      </c>
      <c r="AO769">
        <v>305.27</v>
      </c>
      <c r="AP769">
        <v>0</v>
      </c>
      <c r="AQ769">
        <v>0.42</v>
      </c>
      <c r="AR769">
        <v>0</v>
      </c>
      <c r="AS769">
        <v>0</v>
      </c>
      <c r="AT769">
        <v>70</v>
      </c>
      <c r="AU769">
        <v>10</v>
      </c>
      <c r="AV769">
        <v>1</v>
      </c>
      <c r="AW769">
        <v>1</v>
      </c>
      <c r="AZ769">
        <v>1</v>
      </c>
      <c r="BA769">
        <v>1</v>
      </c>
      <c r="BB769">
        <v>1</v>
      </c>
      <c r="BC769">
        <v>1</v>
      </c>
      <c r="BD769" t="s">
        <v>3</v>
      </c>
      <c r="BE769" t="s">
        <v>3</v>
      </c>
      <c r="BF769" t="s">
        <v>3</v>
      </c>
      <c r="BG769" t="s">
        <v>3</v>
      </c>
      <c r="BH769">
        <v>0</v>
      </c>
      <c r="BI769">
        <v>4</v>
      </c>
      <c r="BJ769" t="s">
        <v>230</v>
      </c>
      <c r="BM769">
        <v>0</v>
      </c>
      <c r="BN769">
        <v>0</v>
      </c>
      <c r="BO769" t="s">
        <v>3</v>
      </c>
      <c r="BP769">
        <v>0</v>
      </c>
      <c r="BQ769">
        <v>1</v>
      </c>
      <c r="BR769">
        <v>0</v>
      </c>
      <c r="BS769">
        <v>1</v>
      </c>
      <c r="BT769">
        <v>1</v>
      </c>
      <c r="BU769">
        <v>1</v>
      </c>
      <c r="BV769">
        <v>1</v>
      </c>
      <c r="BW769">
        <v>1</v>
      </c>
      <c r="BX769">
        <v>1</v>
      </c>
      <c r="BY769" t="s">
        <v>3</v>
      </c>
      <c r="BZ769">
        <v>70</v>
      </c>
      <c r="CA769">
        <v>10</v>
      </c>
      <c r="CB769" t="s">
        <v>3</v>
      </c>
      <c r="CE769">
        <v>0</v>
      </c>
      <c r="CF769">
        <v>0</v>
      </c>
      <c r="CG769">
        <v>0</v>
      </c>
      <c r="CM769">
        <v>0</v>
      </c>
      <c r="CN769" t="s">
        <v>3</v>
      </c>
      <c r="CO769">
        <v>0</v>
      </c>
      <c r="CP769">
        <f t="shared" si="430"/>
        <v>42.660000000000004</v>
      </c>
      <c r="CQ769">
        <f t="shared" si="431"/>
        <v>112.32</v>
      </c>
      <c r="CR769">
        <f t="shared" si="432"/>
        <v>8.99</v>
      </c>
      <c r="CS769">
        <f t="shared" si="433"/>
        <v>0.13</v>
      </c>
      <c r="CT769">
        <f t="shared" si="434"/>
        <v>305.27</v>
      </c>
      <c r="CU769">
        <f t="shared" si="435"/>
        <v>0</v>
      </c>
      <c r="CV769">
        <f t="shared" si="436"/>
        <v>0.42</v>
      </c>
      <c r="CW769">
        <f t="shared" si="437"/>
        <v>0</v>
      </c>
      <c r="CX769">
        <f t="shared" si="437"/>
        <v>0</v>
      </c>
      <c r="CY769">
        <f t="shared" si="438"/>
        <v>21.370999999999999</v>
      </c>
      <c r="CZ769">
        <f t="shared" si="439"/>
        <v>3.0529999999999999</v>
      </c>
      <c r="DC769" t="s">
        <v>3</v>
      </c>
      <c r="DD769" t="s">
        <v>3</v>
      </c>
      <c r="DE769" t="s">
        <v>3</v>
      </c>
      <c r="DF769" t="s">
        <v>3</v>
      </c>
      <c r="DG769" t="s">
        <v>3</v>
      </c>
      <c r="DH769" t="s">
        <v>3</v>
      </c>
      <c r="DI769" t="s">
        <v>3</v>
      </c>
      <c r="DJ769" t="s">
        <v>3</v>
      </c>
      <c r="DK769" t="s">
        <v>3</v>
      </c>
      <c r="DL769" t="s">
        <v>3</v>
      </c>
      <c r="DM769" t="s">
        <v>3</v>
      </c>
      <c r="DN769">
        <v>0</v>
      </c>
      <c r="DO769">
        <v>0</v>
      </c>
      <c r="DP769">
        <v>1</v>
      </c>
      <c r="DQ769">
        <v>1</v>
      </c>
      <c r="DU769">
        <v>1013</v>
      </c>
      <c r="DV769" t="s">
        <v>229</v>
      </c>
      <c r="DW769" t="s">
        <v>229</v>
      </c>
      <c r="DX769">
        <v>1</v>
      </c>
      <c r="DZ769" t="s">
        <v>3</v>
      </c>
      <c r="EA769" t="s">
        <v>3</v>
      </c>
      <c r="EB769" t="s">
        <v>3</v>
      </c>
      <c r="EC769" t="s">
        <v>3</v>
      </c>
      <c r="EE769">
        <v>35096056</v>
      </c>
      <c r="EF769">
        <v>1</v>
      </c>
      <c r="EG769" t="s">
        <v>20</v>
      </c>
      <c r="EH769">
        <v>0</v>
      </c>
      <c r="EI769" t="s">
        <v>3</v>
      </c>
      <c r="EJ769">
        <v>4</v>
      </c>
      <c r="EK769">
        <v>0</v>
      </c>
      <c r="EL769" t="s">
        <v>21</v>
      </c>
      <c r="EM769" t="s">
        <v>22</v>
      </c>
      <c r="EO769" t="s">
        <v>3</v>
      </c>
      <c r="EQ769">
        <v>0</v>
      </c>
      <c r="ER769">
        <v>426.58</v>
      </c>
      <c r="ES769">
        <v>112.32</v>
      </c>
      <c r="ET769">
        <v>8.99</v>
      </c>
      <c r="EU769">
        <v>0.13</v>
      </c>
      <c r="EV769">
        <v>305.27</v>
      </c>
      <c r="EW769">
        <v>0.42</v>
      </c>
      <c r="EX769">
        <v>0</v>
      </c>
      <c r="EY769">
        <v>0</v>
      </c>
      <c r="FQ769">
        <v>0</v>
      </c>
      <c r="FR769">
        <v>0</v>
      </c>
      <c r="FS769">
        <v>0</v>
      </c>
      <c r="FX769">
        <v>70</v>
      </c>
      <c r="FY769">
        <v>10</v>
      </c>
      <c r="GA769" t="s">
        <v>3</v>
      </c>
      <c r="GD769">
        <v>0</v>
      </c>
      <c r="GF769">
        <v>94825724</v>
      </c>
      <c r="GG769">
        <v>2</v>
      </c>
      <c r="GH769">
        <v>1</v>
      </c>
      <c r="GI769">
        <v>-2</v>
      </c>
      <c r="GJ769">
        <v>0</v>
      </c>
      <c r="GK769">
        <f>ROUND(R769*(R12)/100,2)</f>
        <v>0.01</v>
      </c>
      <c r="GL769">
        <f t="shared" si="440"/>
        <v>0</v>
      </c>
      <c r="GM769">
        <f t="shared" si="441"/>
        <v>67.09</v>
      </c>
      <c r="GN769">
        <f t="shared" si="442"/>
        <v>0</v>
      </c>
      <c r="GO769">
        <f t="shared" si="443"/>
        <v>0</v>
      </c>
      <c r="GP769">
        <f t="shared" si="444"/>
        <v>67.09</v>
      </c>
      <c r="GR769">
        <v>0</v>
      </c>
      <c r="GS769">
        <v>3</v>
      </c>
      <c r="GT769">
        <v>0</v>
      </c>
      <c r="GU769" t="s">
        <v>3</v>
      </c>
      <c r="GV769">
        <f t="shared" si="445"/>
        <v>0</v>
      </c>
      <c r="GW769">
        <v>1</v>
      </c>
      <c r="GX769">
        <f t="shared" si="446"/>
        <v>0</v>
      </c>
      <c r="HA769">
        <v>0</v>
      </c>
      <c r="HB769">
        <v>0</v>
      </c>
      <c r="HC769">
        <f t="shared" si="447"/>
        <v>0</v>
      </c>
      <c r="HE769" t="s">
        <v>3</v>
      </c>
      <c r="HF769" t="s">
        <v>3</v>
      </c>
      <c r="HM769" t="s">
        <v>3</v>
      </c>
      <c r="HN769" t="s">
        <v>3</v>
      </c>
      <c r="HO769" t="s">
        <v>3</v>
      </c>
      <c r="HP769" t="s">
        <v>3</v>
      </c>
      <c r="HQ769" t="s">
        <v>3</v>
      </c>
      <c r="HS769">
        <v>0</v>
      </c>
      <c r="IK769">
        <v>0</v>
      </c>
    </row>
    <row r="770" spans="1:245" x14ac:dyDescent="0.2">
      <c r="A770">
        <v>17</v>
      </c>
      <c r="B770">
        <v>1</v>
      </c>
      <c r="C770">
        <f>ROW(SmtRes!A213)</f>
        <v>213</v>
      </c>
      <c r="D770">
        <f>ROW(EtalonRes!A213)</f>
        <v>213</v>
      </c>
      <c r="E770" t="s">
        <v>249</v>
      </c>
      <c r="F770" t="s">
        <v>232</v>
      </c>
      <c r="G770" t="s">
        <v>233</v>
      </c>
      <c r="H770" t="s">
        <v>26</v>
      </c>
      <c r="I770">
        <f>ROUND(1/100,9)</f>
        <v>0.01</v>
      </c>
      <c r="J770">
        <v>0</v>
      </c>
      <c r="K770">
        <f>ROUND(1/100,9)</f>
        <v>0.01</v>
      </c>
      <c r="O770">
        <f t="shared" si="413"/>
        <v>142.13999999999999</v>
      </c>
      <c r="P770">
        <f t="shared" si="414"/>
        <v>0</v>
      </c>
      <c r="Q770">
        <f t="shared" si="415"/>
        <v>59.94</v>
      </c>
      <c r="R770">
        <f t="shared" si="416"/>
        <v>30.4</v>
      </c>
      <c r="S770">
        <f t="shared" si="417"/>
        <v>82.2</v>
      </c>
      <c r="T770">
        <f t="shared" si="418"/>
        <v>0</v>
      </c>
      <c r="U770">
        <f t="shared" si="419"/>
        <v>0.14000000000000001</v>
      </c>
      <c r="V770">
        <f t="shared" si="420"/>
        <v>0</v>
      </c>
      <c r="W770">
        <f t="shared" si="421"/>
        <v>0</v>
      </c>
      <c r="X770">
        <f t="shared" si="422"/>
        <v>57.54</v>
      </c>
      <c r="Y770">
        <f t="shared" si="422"/>
        <v>8.2200000000000006</v>
      </c>
      <c r="AA770">
        <v>35364244</v>
      </c>
      <c r="AB770">
        <f t="shared" si="423"/>
        <v>14213.53</v>
      </c>
      <c r="AC770">
        <f t="shared" si="424"/>
        <v>0</v>
      </c>
      <c r="AD770">
        <f t="shared" si="425"/>
        <v>5993.85</v>
      </c>
      <c r="AE770">
        <f t="shared" si="426"/>
        <v>3040.45</v>
      </c>
      <c r="AF770">
        <f t="shared" si="426"/>
        <v>8219.68</v>
      </c>
      <c r="AG770">
        <f t="shared" si="427"/>
        <v>0</v>
      </c>
      <c r="AH770">
        <f t="shared" si="428"/>
        <v>14</v>
      </c>
      <c r="AI770">
        <f t="shared" si="428"/>
        <v>0</v>
      </c>
      <c r="AJ770">
        <f t="shared" si="429"/>
        <v>0</v>
      </c>
      <c r="AK770">
        <v>14213.53</v>
      </c>
      <c r="AL770">
        <v>0</v>
      </c>
      <c r="AM770">
        <v>5993.85</v>
      </c>
      <c r="AN770">
        <v>3040.45</v>
      </c>
      <c r="AO770">
        <v>8219.68</v>
      </c>
      <c r="AP770">
        <v>0</v>
      </c>
      <c r="AQ770">
        <v>14</v>
      </c>
      <c r="AR770">
        <v>0</v>
      </c>
      <c r="AS770">
        <v>0</v>
      </c>
      <c r="AT770">
        <v>70</v>
      </c>
      <c r="AU770">
        <v>10</v>
      </c>
      <c r="AV770">
        <v>1</v>
      </c>
      <c r="AW770">
        <v>1</v>
      </c>
      <c r="AZ770">
        <v>1</v>
      </c>
      <c r="BA770">
        <v>1</v>
      </c>
      <c r="BB770">
        <v>1</v>
      </c>
      <c r="BC770">
        <v>1</v>
      </c>
      <c r="BD770" t="s">
        <v>3</v>
      </c>
      <c r="BE770" t="s">
        <v>3</v>
      </c>
      <c r="BF770" t="s">
        <v>3</v>
      </c>
      <c r="BG770" t="s">
        <v>3</v>
      </c>
      <c r="BH770">
        <v>0</v>
      </c>
      <c r="BI770">
        <v>4</v>
      </c>
      <c r="BJ770" t="s">
        <v>234</v>
      </c>
      <c r="BM770">
        <v>0</v>
      </c>
      <c r="BN770">
        <v>0</v>
      </c>
      <c r="BO770" t="s">
        <v>3</v>
      </c>
      <c r="BP770">
        <v>0</v>
      </c>
      <c r="BQ770">
        <v>1</v>
      </c>
      <c r="BR770">
        <v>0</v>
      </c>
      <c r="BS770">
        <v>1</v>
      </c>
      <c r="BT770">
        <v>1</v>
      </c>
      <c r="BU770">
        <v>1</v>
      </c>
      <c r="BV770">
        <v>1</v>
      </c>
      <c r="BW770">
        <v>1</v>
      </c>
      <c r="BX770">
        <v>1</v>
      </c>
      <c r="BY770" t="s">
        <v>3</v>
      </c>
      <c r="BZ770">
        <v>70</v>
      </c>
      <c r="CA770">
        <v>10</v>
      </c>
      <c r="CB770" t="s">
        <v>3</v>
      </c>
      <c r="CE770">
        <v>0</v>
      </c>
      <c r="CF770">
        <v>0</v>
      </c>
      <c r="CG770">
        <v>0</v>
      </c>
      <c r="CM770">
        <v>0</v>
      </c>
      <c r="CN770" t="s">
        <v>3</v>
      </c>
      <c r="CO770">
        <v>0</v>
      </c>
      <c r="CP770">
        <f t="shared" si="430"/>
        <v>142.13999999999999</v>
      </c>
      <c r="CQ770">
        <f t="shared" si="431"/>
        <v>0</v>
      </c>
      <c r="CR770">
        <f t="shared" si="432"/>
        <v>5993.85</v>
      </c>
      <c r="CS770">
        <f t="shared" si="433"/>
        <v>3040.45</v>
      </c>
      <c r="CT770">
        <f t="shared" si="434"/>
        <v>8219.68</v>
      </c>
      <c r="CU770">
        <f t="shared" si="435"/>
        <v>0</v>
      </c>
      <c r="CV770">
        <f t="shared" si="436"/>
        <v>14</v>
      </c>
      <c r="CW770">
        <f t="shared" si="437"/>
        <v>0</v>
      </c>
      <c r="CX770">
        <f t="shared" si="437"/>
        <v>0</v>
      </c>
      <c r="CY770">
        <f t="shared" si="438"/>
        <v>57.54</v>
      </c>
      <c r="CZ770">
        <f t="shared" si="439"/>
        <v>8.2200000000000006</v>
      </c>
      <c r="DC770" t="s">
        <v>3</v>
      </c>
      <c r="DD770" t="s">
        <v>3</v>
      </c>
      <c r="DE770" t="s">
        <v>3</v>
      </c>
      <c r="DF770" t="s">
        <v>3</v>
      </c>
      <c r="DG770" t="s">
        <v>3</v>
      </c>
      <c r="DH770" t="s">
        <v>3</v>
      </c>
      <c r="DI770" t="s">
        <v>3</v>
      </c>
      <c r="DJ770" t="s">
        <v>3</v>
      </c>
      <c r="DK770" t="s">
        <v>3</v>
      </c>
      <c r="DL770" t="s">
        <v>3</v>
      </c>
      <c r="DM770" t="s">
        <v>3</v>
      </c>
      <c r="DN770">
        <v>0</v>
      </c>
      <c r="DO770">
        <v>0</v>
      </c>
      <c r="DP770">
        <v>1</v>
      </c>
      <c r="DQ770">
        <v>1</v>
      </c>
      <c r="DU770">
        <v>1003</v>
      </c>
      <c r="DV770" t="s">
        <v>26</v>
      </c>
      <c r="DW770" t="s">
        <v>26</v>
      </c>
      <c r="DX770">
        <v>100</v>
      </c>
      <c r="DZ770" t="s">
        <v>3</v>
      </c>
      <c r="EA770" t="s">
        <v>3</v>
      </c>
      <c r="EB770" t="s">
        <v>3</v>
      </c>
      <c r="EC770" t="s">
        <v>3</v>
      </c>
      <c r="EE770">
        <v>35096056</v>
      </c>
      <c r="EF770">
        <v>1</v>
      </c>
      <c r="EG770" t="s">
        <v>20</v>
      </c>
      <c r="EH770">
        <v>0</v>
      </c>
      <c r="EI770" t="s">
        <v>3</v>
      </c>
      <c r="EJ770">
        <v>4</v>
      </c>
      <c r="EK770">
        <v>0</v>
      </c>
      <c r="EL770" t="s">
        <v>21</v>
      </c>
      <c r="EM770" t="s">
        <v>22</v>
      </c>
      <c r="EO770" t="s">
        <v>3</v>
      </c>
      <c r="EQ770">
        <v>0</v>
      </c>
      <c r="ER770">
        <v>14213.53</v>
      </c>
      <c r="ES770">
        <v>0</v>
      </c>
      <c r="ET770">
        <v>5993.85</v>
      </c>
      <c r="EU770">
        <v>3040.45</v>
      </c>
      <c r="EV770">
        <v>8219.68</v>
      </c>
      <c r="EW770">
        <v>14</v>
      </c>
      <c r="EX770">
        <v>0</v>
      </c>
      <c r="EY770">
        <v>0</v>
      </c>
      <c r="FQ770">
        <v>0</v>
      </c>
      <c r="FR770">
        <v>0</v>
      </c>
      <c r="FS770">
        <v>0</v>
      </c>
      <c r="FX770">
        <v>70</v>
      </c>
      <c r="FY770">
        <v>10</v>
      </c>
      <c r="GA770" t="s">
        <v>3</v>
      </c>
      <c r="GD770">
        <v>0</v>
      </c>
      <c r="GF770">
        <v>-140188742</v>
      </c>
      <c r="GG770">
        <v>2</v>
      </c>
      <c r="GH770">
        <v>1</v>
      </c>
      <c r="GI770">
        <v>-2</v>
      </c>
      <c r="GJ770">
        <v>0</v>
      </c>
      <c r="GK770">
        <f>ROUND(R770*(R12)/100,2)</f>
        <v>32.83</v>
      </c>
      <c r="GL770">
        <f t="shared" si="440"/>
        <v>0</v>
      </c>
      <c r="GM770">
        <f t="shared" si="441"/>
        <v>240.73</v>
      </c>
      <c r="GN770">
        <f t="shared" si="442"/>
        <v>0</v>
      </c>
      <c r="GO770">
        <f t="shared" si="443"/>
        <v>0</v>
      </c>
      <c r="GP770">
        <f t="shared" si="444"/>
        <v>240.73</v>
      </c>
      <c r="GR770">
        <v>0</v>
      </c>
      <c r="GS770">
        <v>3</v>
      </c>
      <c r="GT770">
        <v>0</v>
      </c>
      <c r="GU770" t="s">
        <v>3</v>
      </c>
      <c r="GV770">
        <f t="shared" si="445"/>
        <v>0</v>
      </c>
      <c r="GW770">
        <v>1</v>
      </c>
      <c r="GX770">
        <f t="shared" si="446"/>
        <v>0</v>
      </c>
      <c r="HA770">
        <v>0</v>
      </c>
      <c r="HB770">
        <v>0</v>
      </c>
      <c r="HC770">
        <f t="shared" si="447"/>
        <v>0</v>
      </c>
      <c r="HE770" t="s">
        <v>3</v>
      </c>
      <c r="HF770" t="s">
        <v>3</v>
      </c>
      <c r="HM770" t="s">
        <v>3</v>
      </c>
      <c r="HN770" t="s">
        <v>3</v>
      </c>
      <c r="HO770" t="s">
        <v>3</v>
      </c>
      <c r="HP770" t="s">
        <v>3</v>
      </c>
      <c r="HQ770" t="s">
        <v>3</v>
      </c>
      <c r="HS770">
        <v>0</v>
      </c>
      <c r="IK770">
        <v>0</v>
      </c>
    </row>
    <row r="771" spans="1:245" x14ac:dyDescent="0.2">
      <c r="A771">
        <v>17</v>
      </c>
      <c r="B771">
        <v>1</v>
      </c>
      <c r="E771" t="s">
        <v>250</v>
      </c>
      <c r="F771" t="s">
        <v>236</v>
      </c>
      <c r="G771" t="s">
        <v>237</v>
      </c>
      <c r="H771" t="s">
        <v>35</v>
      </c>
      <c r="I771">
        <v>1E-3</v>
      </c>
      <c r="J771">
        <v>0</v>
      </c>
      <c r="K771">
        <v>1E-3</v>
      </c>
      <c r="O771">
        <f t="shared" si="413"/>
        <v>99.86</v>
      </c>
      <c r="P771">
        <f t="shared" si="414"/>
        <v>99.86</v>
      </c>
      <c r="Q771">
        <f t="shared" si="415"/>
        <v>0</v>
      </c>
      <c r="R771">
        <f t="shared" si="416"/>
        <v>0</v>
      </c>
      <c r="S771">
        <f t="shared" si="417"/>
        <v>0</v>
      </c>
      <c r="T771">
        <f t="shared" si="418"/>
        <v>0</v>
      </c>
      <c r="U771">
        <f t="shared" si="419"/>
        <v>0</v>
      </c>
      <c r="V771">
        <f t="shared" si="420"/>
        <v>0</v>
      </c>
      <c r="W771">
        <f t="shared" si="421"/>
        <v>0</v>
      </c>
      <c r="X771">
        <f t="shared" si="422"/>
        <v>0</v>
      </c>
      <c r="Y771">
        <f t="shared" si="422"/>
        <v>0</v>
      </c>
      <c r="AA771">
        <v>35364244</v>
      </c>
      <c r="AB771">
        <f t="shared" si="423"/>
        <v>99860.32</v>
      </c>
      <c r="AC771">
        <f t="shared" si="424"/>
        <v>99860.32</v>
      </c>
      <c r="AD771">
        <f t="shared" si="425"/>
        <v>0</v>
      </c>
      <c r="AE771">
        <f t="shared" si="426"/>
        <v>0</v>
      </c>
      <c r="AF771">
        <f t="shared" si="426"/>
        <v>0</v>
      </c>
      <c r="AG771">
        <f t="shared" si="427"/>
        <v>0</v>
      </c>
      <c r="AH771">
        <f t="shared" si="428"/>
        <v>0</v>
      </c>
      <c r="AI771">
        <f t="shared" si="428"/>
        <v>0</v>
      </c>
      <c r="AJ771">
        <f t="shared" si="429"/>
        <v>0</v>
      </c>
      <c r="AK771">
        <v>99860.32</v>
      </c>
      <c r="AL771">
        <v>99860.32</v>
      </c>
      <c r="AM771">
        <v>0</v>
      </c>
      <c r="AN771">
        <v>0</v>
      </c>
      <c r="AO771">
        <v>0</v>
      </c>
      <c r="AP771">
        <v>0</v>
      </c>
      <c r="AQ771">
        <v>0</v>
      </c>
      <c r="AR771">
        <v>0</v>
      </c>
      <c r="AS771">
        <v>0</v>
      </c>
      <c r="AT771">
        <v>70</v>
      </c>
      <c r="AU771">
        <v>10</v>
      </c>
      <c r="AV771">
        <v>1</v>
      </c>
      <c r="AW771">
        <v>1</v>
      </c>
      <c r="AZ771">
        <v>1</v>
      </c>
      <c r="BA771">
        <v>1</v>
      </c>
      <c r="BB771">
        <v>1</v>
      </c>
      <c r="BC771">
        <v>1</v>
      </c>
      <c r="BD771" t="s">
        <v>3</v>
      </c>
      <c r="BE771" t="s">
        <v>3</v>
      </c>
      <c r="BF771" t="s">
        <v>3</v>
      </c>
      <c r="BG771" t="s">
        <v>3</v>
      </c>
      <c r="BH771">
        <v>3</v>
      </c>
      <c r="BI771">
        <v>4</v>
      </c>
      <c r="BJ771" t="s">
        <v>238</v>
      </c>
      <c r="BM771">
        <v>0</v>
      </c>
      <c r="BN771">
        <v>0</v>
      </c>
      <c r="BO771" t="s">
        <v>3</v>
      </c>
      <c r="BP771">
        <v>0</v>
      </c>
      <c r="BQ771">
        <v>1</v>
      </c>
      <c r="BR771">
        <v>0</v>
      </c>
      <c r="BS771">
        <v>1</v>
      </c>
      <c r="BT771">
        <v>1</v>
      </c>
      <c r="BU771">
        <v>1</v>
      </c>
      <c r="BV771">
        <v>1</v>
      </c>
      <c r="BW771">
        <v>1</v>
      </c>
      <c r="BX771">
        <v>1</v>
      </c>
      <c r="BY771" t="s">
        <v>3</v>
      </c>
      <c r="BZ771">
        <v>70</v>
      </c>
      <c r="CA771">
        <v>10</v>
      </c>
      <c r="CB771" t="s">
        <v>3</v>
      </c>
      <c r="CE771">
        <v>0</v>
      </c>
      <c r="CF771">
        <v>0</v>
      </c>
      <c r="CG771">
        <v>0</v>
      </c>
      <c r="CM771">
        <v>0</v>
      </c>
      <c r="CN771" t="s">
        <v>3</v>
      </c>
      <c r="CO771">
        <v>0</v>
      </c>
      <c r="CP771">
        <f t="shared" si="430"/>
        <v>99.86</v>
      </c>
      <c r="CQ771">
        <f t="shared" si="431"/>
        <v>99860.32</v>
      </c>
      <c r="CR771">
        <f t="shared" si="432"/>
        <v>0</v>
      </c>
      <c r="CS771">
        <f t="shared" si="433"/>
        <v>0</v>
      </c>
      <c r="CT771">
        <f t="shared" si="434"/>
        <v>0</v>
      </c>
      <c r="CU771">
        <f t="shared" si="435"/>
        <v>0</v>
      </c>
      <c r="CV771">
        <f t="shared" si="436"/>
        <v>0</v>
      </c>
      <c r="CW771">
        <f t="shared" si="437"/>
        <v>0</v>
      </c>
      <c r="CX771">
        <f t="shared" si="437"/>
        <v>0</v>
      </c>
      <c r="CY771">
        <f t="shared" si="438"/>
        <v>0</v>
      </c>
      <c r="CZ771">
        <f t="shared" si="439"/>
        <v>0</v>
      </c>
      <c r="DC771" t="s">
        <v>3</v>
      </c>
      <c r="DD771" t="s">
        <v>3</v>
      </c>
      <c r="DE771" t="s">
        <v>3</v>
      </c>
      <c r="DF771" t="s">
        <v>3</v>
      </c>
      <c r="DG771" t="s">
        <v>3</v>
      </c>
      <c r="DH771" t="s">
        <v>3</v>
      </c>
      <c r="DI771" t="s">
        <v>3</v>
      </c>
      <c r="DJ771" t="s">
        <v>3</v>
      </c>
      <c r="DK771" t="s">
        <v>3</v>
      </c>
      <c r="DL771" t="s">
        <v>3</v>
      </c>
      <c r="DM771" t="s">
        <v>3</v>
      </c>
      <c r="DN771">
        <v>0</v>
      </c>
      <c r="DO771">
        <v>0</v>
      </c>
      <c r="DP771">
        <v>1</v>
      </c>
      <c r="DQ771">
        <v>1</v>
      </c>
      <c r="DU771">
        <v>1003</v>
      </c>
      <c r="DV771" t="s">
        <v>35</v>
      </c>
      <c r="DW771" t="s">
        <v>35</v>
      </c>
      <c r="DX771">
        <v>1000</v>
      </c>
      <c r="DZ771" t="s">
        <v>3</v>
      </c>
      <c r="EA771" t="s">
        <v>3</v>
      </c>
      <c r="EB771" t="s">
        <v>3</v>
      </c>
      <c r="EC771" t="s">
        <v>3</v>
      </c>
      <c r="EE771">
        <v>35096056</v>
      </c>
      <c r="EF771">
        <v>1</v>
      </c>
      <c r="EG771" t="s">
        <v>20</v>
      </c>
      <c r="EH771">
        <v>0</v>
      </c>
      <c r="EI771" t="s">
        <v>3</v>
      </c>
      <c r="EJ771">
        <v>4</v>
      </c>
      <c r="EK771">
        <v>0</v>
      </c>
      <c r="EL771" t="s">
        <v>21</v>
      </c>
      <c r="EM771" t="s">
        <v>22</v>
      </c>
      <c r="EO771" t="s">
        <v>3</v>
      </c>
      <c r="EQ771">
        <v>0</v>
      </c>
      <c r="ER771">
        <v>99860.32</v>
      </c>
      <c r="ES771">
        <v>99860.32</v>
      </c>
      <c r="ET771">
        <v>0</v>
      </c>
      <c r="EU771">
        <v>0</v>
      </c>
      <c r="EV771">
        <v>0</v>
      </c>
      <c r="EW771">
        <v>0</v>
      </c>
      <c r="EX771">
        <v>0</v>
      </c>
      <c r="EY771">
        <v>0</v>
      </c>
      <c r="FQ771">
        <v>0</v>
      </c>
      <c r="FR771">
        <v>0</v>
      </c>
      <c r="FS771">
        <v>0</v>
      </c>
      <c r="FX771">
        <v>70</v>
      </c>
      <c r="FY771">
        <v>10</v>
      </c>
      <c r="GA771" t="s">
        <v>3</v>
      </c>
      <c r="GD771">
        <v>0</v>
      </c>
      <c r="GF771">
        <v>2077141205</v>
      </c>
      <c r="GG771">
        <v>2</v>
      </c>
      <c r="GH771">
        <v>1</v>
      </c>
      <c r="GI771">
        <v>-2</v>
      </c>
      <c r="GJ771">
        <v>0</v>
      </c>
      <c r="GK771">
        <f>ROUND(R771*(R12)/100,2)</f>
        <v>0</v>
      </c>
      <c r="GL771">
        <f t="shared" si="440"/>
        <v>0</v>
      </c>
      <c r="GM771">
        <f t="shared" si="441"/>
        <v>99.86</v>
      </c>
      <c r="GN771">
        <f t="shared" si="442"/>
        <v>0</v>
      </c>
      <c r="GO771">
        <f t="shared" si="443"/>
        <v>0</v>
      </c>
      <c r="GP771">
        <f t="shared" si="444"/>
        <v>99.86</v>
      </c>
      <c r="GR771">
        <v>0</v>
      </c>
      <c r="GS771">
        <v>3</v>
      </c>
      <c r="GT771">
        <v>0</v>
      </c>
      <c r="GU771" t="s">
        <v>3</v>
      </c>
      <c r="GV771">
        <f t="shared" si="445"/>
        <v>0</v>
      </c>
      <c r="GW771">
        <v>1</v>
      </c>
      <c r="GX771">
        <f t="shared" si="446"/>
        <v>0</v>
      </c>
      <c r="HA771">
        <v>0</v>
      </c>
      <c r="HB771">
        <v>0</v>
      </c>
      <c r="HC771">
        <f t="shared" si="447"/>
        <v>0</v>
      </c>
      <c r="HE771" t="s">
        <v>3</v>
      </c>
      <c r="HF771" t="s">
        <v>3</v>
      </c>
      <c r="HM771" t="s">
        <v>3</v>
      </c>
      <c r="HN771" t="s">
        <v>3</v>
      </c>
      <c r="HO771" t="s">
        <v>3</v>
      </c>
      <c r="HP771" t="s">
        <v>3</v>
      </c>
      <c r="HQ771" t="s">
        <v>3</v>
      </c>
      <c r="HS771">
        <v>0</v>
      </c>
      <c r="IK771">
        <v>0</v>
      </c>
    </row>
    <row r="772" spans="1:245" x14ac:dyDescent="0.2">
      <c r="A772">
        <v>17</v>
      </c>
      <c r="B772">
        <v>1</v>
      </c>
      <c r="E772" t="s">
        <v>251</v>
      </c>
      <c r="F772" t="s">
        <v>240</v>
      </c>
      <c r="G772" t="s">
        <v>241</v>
      </c>
      <c r="H772" t="s">
        <v>242</v>
      </c>
      <c r="I772">
        <f>ROUND(2/1000,9)</f>
        <v>2E-3</v>
      </c>
      <c r="J772">
        <v>0</v>
      </c>
      <c r="K772">
        <f>ROUND(2/1000,9)</f>
        <v>2E-3</v>
      </c>
      <c r="O772">
        <f t="shared" si="413"/>
        <v>144.34</v>
      </c>
      <c r="P772">
        <f t="shared" si="414"/>
        <v>144.34</v>
      </c>
      <c r="Q772">
        <f t="shared" si="415"/>
        <v>0</v>
      </c>
      <c r="R772">
        <f t="shared" si="416"/>
        <v>0</v>
      </c>
      <c r="S772">
        <f t="shared" si="417"/>
        <v>0</v>
      </c>
      <c r="T772">
        <f t="shared" si="418"/>
        <v>0</v>
      </c>
      <c r="U772">
        <f t="shared" si="419"/>
        <v>0</v>
      </c>
      <c r="V772">
        <f t="shared" si="420"/>
        <v>0</v>
      </c>
      <c r="W772">
        <f t="shared" si="421"/>
        <v>0</v>
      </c>
      <c r="X772">
        <f t="shared" si="422"/>
        <v>0</v>
      </c>
      <c r="Y772">
        <f t="shared" si="422"/>
        <v>0</v>
      </c>
      <c r="AA772">
        <v>35364244</v>
      </c>
      <c r="AB772">
        <f t="shared" si="423"/>
        <v>72169.899999999994</v>
      </c>
      <c r="AC772">
        <f t="shared" si="424"/>
        <v>72169.899999999994</v>
      </c>
      <c r="AD772">
        <f t="shared" si="425"/>
        <v>0</v>
      </c>
      <c r="AE772">
        <f t="shared" si="426"/>
        <v>0</v>
      </c>
      <c r="AF772">
        <f t="shared" si="426"/>
        <v>0</v>
      </c>
      <c r="AG772">
        <f t="shared" si="427"/>
        <v>0</v>
      </c>
      <c r="AH772">
        <f t="shared" si="428"/>
        <v>0</v>
      </c>
      <c r="AI772">
        <f t="shared" si="428"/>
        <v>0</v>
      </c>
      <c r="AJ772">
        <f t="shared" si="429"/>
        <v>0</v>
      </c>
      <c r="AK772">
        <v>72169.899999999994</v>
      </c>
      <c r="AL772">
        <v>72169.899999999994</v>
      </c>
      <c r="AM772">
        <v>0</v>
      </c>
      <c r="AN772">
        <v>0</v>
      </c>
      <c r="AO772">
        <v>0</v>
      </c>
      <c r="AP772">
        <v>0</v>
      </c>
      <c r="AQ772">
        <v>0</v>
      </c>
      <c r="AR772">
        <v>0</v>
      </c>
      <c r="AS772">
        <v>0</v>
      </c>
      <c r="AT772">
        <v>70</v>
      </c>
      <c r="AU772">
        <v>10</v>
      </c>
      <c r="AV772">
        <v>1</v>
      </c>
      <c r="AW772">
        <v>1</v>
      </c>
      <c r="AZ772">
        <v>1</v>
      </c>
      <c r="BA772">
        <v>1</v>
      </c>
      <c r="BB772">
        <v>1</v>
      </c>
      <c r="BC772">
        <v>1</v>
      </c>
      <c r="BD772" t="s">
        <v>3</v>
      </c>
      <c r="BE772" t="s">
        <v>3</v>
      </c>
      <c r="BF772" t="s">
        <v>3</v>
      </c>
      <c r="BG772" t="s">
        <v>3</v>
      </c>
      <c r="BH772">
        <v>3</v>
      </c>
      <c r="BI772">
        <v>4</v>
      </c>
      <c r="BJ772" t="s">
        <v>243</v>
      </c>
      <c r="BM772">
        <v>0</v>
      </c>
      <c r="BN772">
        <v>0</v>
      </c>
      <c r="BO772" t="s">
        <v>3</v>
      </c>
      <c r="BP772">
        <v>0</v>
      </c>
      <c r="BQ772">
        <v>1</v>
      </c>
      <c r="BR772">
        <v>0</v>
      </c>
      <c r="BS772">
        <v>1</v>
      </c>
      <c r="BT772">
        <v>1</v>
      </c>
      <c r="BU772">
        <v>1</v>
      </c>
      <c r="BV772">
        <v>1</v>
      </c>
      <c r="BW772">
        <v>1</v>
      </c>
      <c r="BX772">
        <v>1</v>
      </c>
      <c r="BY772" t="s">
        <v>3</v>
      </c>
      <c r="BZ772">
        <v>70</v>
      </c>
      <c r="CA772">
        <v>10</v>
      </c>
      <c r="CB772" t="s">
        <v>3</v>
      </c>
      <c r="CE772">
        <v>0</v>
      </c>
      <c r="CF772">
        <v>0</v>
      </c>
      <c r="CG772">
        <v>0</v>
      </c>
      <c r="CM772">
        <v>0</v>
      </c>
      <c r="CN772" t="s">
        <v>3</v>
      </c>
      <c r="CO772">
        <v>0</v>
      </c>
      <c r="CP772">
        <f t="shared" si="430"/>
        <v>144.34</v>
      </c>
      <c r="CQ772">
        <f t="shared" si="431"/>
        <v>72169.899999999994</v>
      </c>
      <c r="CR772">
        <f t="shared" si="432"/>
        <v>0</v>
      </c>
      <c r="CS772">
        <f t="shared" si="433"/>
        <v>0</v>
      </c>
      <c r="CT772">
        <f t="shared" si="434"/>
        <v>0</v>
      </c>
      <c r="CU772">
        <f t="shared" si="435"/>
        <v>0</v>
      </c>
      <c r="CV772">
        <f t="shared" si="436"/>
        <v>0</v>
      </c>
      <c r="CW772">
        <f t="shared" si="437"/>
        <v>0</v>
      </c>
      <c r="CX772">
        <f t="shared" si="437"/>
        <v>0</v>
      </c>
      <c r="CY772">
        <f t="shared" si="438"/>
        <v>0</v>
      </c>
      <c r="CZ772">
        <f t="shared" si="439"/>
        <v>0</v>
      </c>
      <c r="DC772" t="s">
        <v>3</v>
      </c>
      <c r="DD772" t="s">
        <v>3</v>
      </c>
      <c r="DE772" t="s">
        <v>3</v>
      </c>
      <c r="DF772" t="s">
        <v>3</v>
      </c>
      <c r="DG772" t="s">
        <v>3</v>
      </c>
      <c r="DH772" t="s">
        <v>3</v>
      </c>
      <c r="DI772" t="s">
        <v>3</v>
      </c>
      <c r="DJ772" t="s">
        <v>3</v>
      </c>
      <c r="DK772" t="s">
        <v>3</v>
      </c>
      <c r="DL772" t="s">
        <v>3</v>
      </c>
      <c r="DM772" t="s">
        <v>3</v>
      </c>
      <c r="DN772">
        <v>0</v>
      </c>
      <c r="DO772">
        <v>0</v>
      </c>
      <c r="DP772">
        <v>1</v>
      </c>
      <c r="DQ772">
        <v>1</v>
      </c>
      <c r="DU772">
        <v>1010</v>
      </c>
      <c r="DV772" t="s">
        <v>242</v>
      </c>
      <c r="DW772" t="s">
        <v>242</v>
      </c>
      <c r="DX772">
        <v>1000</v>
      </c>
      <c r="DZ772" t="s">
        <v>3</v>
      </c>
      <c r="EA772" t="s">
        <v>3</v>
      </c>
      <c r="EB772" t="s">
        <v>3</v>
      </c>
      <c r="EC772" t="s">
        <v>3</v>
      </c>
      <c r="EE772">
        <v>35096056</v>
      </c>
      <c r="EF772">
        <v>1</v>
      </c>
      <c r="EG772" t="s">
        <v>20</v>
      </c>
      <c r="EH772">
        <v>0</v>
      </c>
      <c r="EI772" t="s">
        <v>3</v>
      </c>
      <c r="EJ772">
        <v>4</v>
      </c>
      <c r="EK772">
        <v>0</v>
      </c>
      <c r="EL772" t="s">
        <v>21</v>
      </c>
      <c r="EM772" t="s">
        <v>22</v>
      </c>
      <c r="EO772" t="s">
        <v>3</v>
      </c>
      <c r="EQ772">
        <v>0</v>
      </c>
      <c r="ER772">
        <v>72169.899999999994</v>
      </c>
      <c r="ES772">
        <v>72169.899999999994</v>
      </c>
      <c r="ET772">
        <v>0</v>
      </c>
      <c r="EU772">
        <v>0</v>
      </c>
      <c r="EV772">
        <v>0</v>
      </c>
      <c r="EW772">
        <v>0</v>
      </c>
      <c r="EX772">
        <v>0</v>
      </c>
      <c r="EY772">
        <v>0</v>
      </c>
      <c r="FQ772">
        <v>0</v>
      </c>
      <c r="FR772">
        <v>0</v>
      </c>
      <c r="FS772">
        <v>0</v>
      </c>
      <c r="FX772">
        <v>70</v>
      </c>
      <c r="FY772">
        <v>10</v>
      </c>
      <c r="GA772" t="s">
        <v>3</v>
      </c>
      <c r="GD772">
        <v>0</v>
      </c>
      <c r="GF772">
        <v>653953554</v>
      </c>
      <c r="GG772">
        <v>2</v>
      </c>
      <c r="GH772">
        <v>1</v>
      </c>
      <c r="GI772">
        <v>-2</v>
      </c>
      <c r="GJ772">
        <v>0</v>
      </c>
      <c r="GK772">
        <f>ROUND(R772*(R12)/100,2)</f>
        <v>0</v>
      </c>
      <c r="GL772">
        <f t="shared" si="440"/>
        <v>0</v>
      </c>
      <c r="GM772">
        <f t="shared" si="441"/>
        <v>144.34</v>
      </c>
      <c r="GN772">
        <f t="shared" si="442"/>
        <v>0</v>
      </c>
      <c r="GO772">
        <f t="shared" si="443"/>
        <v>0</v>
      </c>
      <c r="GP772">
        <f t="shared" si="444"/>
        <v>144.34</v>
      </c>
      <c r="GR772">
        <v>0</v>
      </c>
      <c r="GS772">
        <v>3</v>
      </c>
      <c r="GT772">
        <v>0</v>
      </c>
      <c r="GU772" t="s">
        <v>3</v>
      </c>
      <c r="GV772">
        <f t="shared" si="445"/>
        <v>0</v>
      </c>
      <c r="GW772">
        <v>1</v>
      </c>
      <c r="GX772">
        <f t="shared" si="446"/>
        <v>0</v>
      </c>
      <c r="HA772">
        <v>0</v>
      </c>
      <c r="HB772">
        <v>0</v>
      </c>
      <c r="HC772">
        <f t="shared" si="447"/>
        <v>0</v>
      </c>
      <c r="HE772" t="s">
        <v>3</v>
      </c>
      <c r="HF772" t="s">
        <v>3</v>
      </c>
      <c r="HM772" t="s">
        <v>3</v>
      </c>
      <c r="HN772" t="s">
        <v>3</v>
      </c>
      <c r="HO772" t="s">
        <v>3</v>
      </c>
      <c r="HP772" t="s">
        <v>3</v>
      </c>
      <c r="HQ772" t="s">
        <v>3</v>
      </c>
      <c r="HS772">
        <v>0</v>
      </c>
      <c r="IK772">
        <v>0</v>
      </c>
    </row>
    <row r="773" spans="1:245" x14ac:dyDescent="0.2">
      <c r="A773">
        <v>17</v>
      </c>
      <c r="B773">
        <v>1</v>
      </c>
      <c r="C773">
        <f>ROW(SmtRes!A215)</f>
        <v>215</v>
      </c>
      <c r="D773">
        <f>ROW(EtalonRes!A215)</f>
        <v>215</v>
      </c>
      <c r="E773" t="s">
        <v>252</v>
      </c>
      <c r="F773" t="s">
        <v>38</v>
      </c>
      <c r="G773" t="s">
        <v>39</v>
      </c>
      <c r="H773" t="s">
        <v>18</v>
      </c>
      <c r="I773">
        <f>ROUND(4/100,9)</f>
        <v>0.04</v>
      </c>
      <c r="J773">
        <v>0</v>
      </c>
      <c r="K773">
        <f>ROUND(4/100,9)</f>
        <v>0.04</v>
      </c>
      <c r="O773">
        <f t="shared" si="413"/>
        <v>1116.6400000000001</v>
      </c>
      <c r="P773">
        <f t="shared" si="414"/>
        <v>0</v>
      </c>
      <c r="Q773">
        <f t="shared" si="415"/>
        <v>1.3</v>
      </c>
      <c r="R773">
        <f t="shared" si="416"/>
        <v>0.03</v>
      </c>
      <c r="S773">
        <f t="shared" si="417"/>
        <v>1115.3399999999999</v>
      </c>
      <c r="T773">
        <f t="shared" si="418"/>
        <v>0</v>
      </c>
      <c r="U773">
        <f t="shared" si="419"/>
        <v>1.7124000000000001</v>
      </c>
      <c r="V773">
        <f t="shared" si="420"/>
        <v>0</v>
      </c>
      <c r="W773">
        <f t="shared" si="421"/>
        <v>0</v>
      </c>
      <c r="X773">
        <f t="shared" si="422"/>
        <v>780.74</v>
      </c>
      <c r="Y773">
        <f t="shared" si="422"/>
        <v>111.53</v>
      </c>
      <c r="AA773">
        <v>35364244</v>
      </c>
      <c r="AB773">
        <f t="shared" si="423"/>
        <v>27916.01</v>
      </c>
      <c r="AC773">
        <f t="shared" si="424"/>
        <v>0</v>
      </c>
      <c r="AD773">
        <f t="shared" si="425"/>
        <v>32.57</v>
      </c>
      <c r="AE773">
        <f t="shared" si="426"/>
        <v>0.69</v>
      </c>
      <c r="AF773">
        <f t="shared" si="426"/>
        <v>27883.439999999999</v>
      </c>
      <c r="AG773">
        <f t="shared" si="427"/>
        <v>0</v>
      </c>
      <c r="AH773">
        <f t="shared" si="428"/>
        <v>42.81</v>
      </c>
      <c r="AI773">
        <f t="shared" si="428"/>
        <v>0</v>
      </c>
      <c r="AJ773">
        <f t="shared" si="429"/>
        <v>0</v>
      </c>
      <c r="AK773">
        <v>27916.01</v>
      </c>
      <c r="AL773">
        <v>0</v>
      </c>
      <c r="AM773">
        <v>32.57</v>
      </c>
      <c r="AN773">
        <v>0.69</v>
      </c>
      <c r="AO773">
        <v>27883.439999999999</v>
      </c>
      <c r="AP773">
        <v>0</v>
      </c>
      <c r="AQ773">
        <v>42.81</v>
      </c>
      <c r="AR773">
        <v>0</v>
      </c>
      <c r="AS773">
        <v>0</v>
      </c>
      <c r="AT773">
        <v>70</v>
      </c>
      <c r="AU773">
        <v>10</v>
      </c>
      <c r="AV773">
        <v>1</v>
      </c>
      <c r="AW773">
        <v>1</v>
      </c>
      <c r="AZ773">
        <v>1</v>
      </c>
      <c r="BA773">
        <v>1</v>
      </c>
      <c r="BB773">
        <v>1</v>
      </c>
      <c r="BC773">
        <v>1</v>
      </c>
      <c r="BD773" t="s">
        <v>3</v>
      </c>
      <c r="BE773" t="s">
        <v>3</v>
      </c>
      <c r="BF773" t="s">
        <v>3</v>
      </c>
      <c r="BG773" t="s">
        <v>3</v>
      </c>
      <c r="BH773">
        <v>0</v>
      </c>
      <c r="BI773">
        <v>4</v>
      </c>
      <c r="BJ773" t="s">
        <v>40</v>
      </c>
      <c r="BM773">
        <v>0</v>
      </c>
      <c r="BN773">
        <v>0</v>
      </c>
      <c r="BO773" t="s">
        <v>3</v>
      </c>
      <c r="BP773">
        <v>0</v>
      </c>
      <c r="BQ773">
        <v>1</v>
      </c>
      <c r="BR773">
        <v>0</v>
      </c>
      <c r="BS773">
        <v>1</v>
      </c>
      <c r="BT773">
        <v>1</v>
      </c>
      <c r="BU773">
        <v>1</v>
      </c>
      <c r="BV773">
        <v>1</v>
      </c>
      <c r="BW773">
        <v>1</v>
      </c>
      <c r="BX773">
        <v>1</v>
      </c>
      <c r="BY773" t="s">
        <v>3</v>
      </c>
      <c r="BZ773">
        <v>70</v>
      </c>
      <c r="CA773">
        <v>10</v>
      </c>
      <c r="CB773" t="s">
        <v>3</v>
      </c>
      <c r="CE773">
        <v>0</v>
      </c>
      <c r="CF773">
        <v>0</v>
      </c>
      <c r="CG773">
        <v>0</v>
      </c>
      <c r="CM773">
        <v>0</v>
      </c>
      <c r="CN773" t="s">
        <v>3</v>
      </c>
      <c r="CO773">
        <v>0</v>
      </c>
      <c r="CP773">
        <f t="shared" si="430"/>
        <v>1116.6399999999999</v>
      </c>
      <c r="CQ773">
        <f t="shared" si="431"/>
        <v>0</v>
      </c>
      <c r="CR773">
        <f t="shared" si="432"/>
        <v>32.57</v>
      </c>
      <c r="CS773">
        <f t="shared" si="433"/>
        <v>0.69</v>
      </c>
      <c r="CT773">
        <f t="shared" si="434"/>
        <v>27883.439999999999</v>
      </c>
      <c r="CU773">
        <f t="shared" si="435"/>
        <v>0</v>
      </c>
      <c r="CV773">
        <f t="shared" si="436"/>
        <v>42.81</v>
      </c>
      <c r="CW773">
        <f t="shared" si="437"/>
        <v>0</v>
      </c>
      <c r="CX773">
        <f t="shared" si="437"/>
        <v>0</v>
      </c>
      <c r="CY773">
        <f t="shared" si="438"/>
        <v>780.73799999999983</v>
      </c>
      <c r="CZ773">
        <f t="shared" si="439"/>
        <v>111.53399999999999</v>
      </c>
      <c r="DC773" t="s">
        <v>3</v>
      </c>
      <c r="DD773" t="s">
        <v>3</v>
      </c>
      <c r="DE773" t="s">
        <v>3</v>
      </c>
      <c r="DF773" t="s">
        <v>3</v>
      </c>
      <c r="DG773" t="s">
        <v>3</v>
      </c>
      <c r="DH773" t="s">
        <v>3</v>
      </c>
      <c r="DI773" t="s">
        <v>3</v>
      </c>
      <c r="DJ773" t="s">
        <v>3</v>
      </c>
      <c r="DK773" t="s">
        <v>3</v>
      </c>
      <c r="DL773" t="s">
        <v>3</v>
      </c>
      <c r="DM773" t="s">
        <v>3</v>
      </c>
      <c r="DN773">
        <v>0</v>
      </c>
      <c r="DO773">
        <v>0</v>
      </c>
      <c r="DP773">
        <v>1</v>
      </c>
      <c r="DQ773">
        <v>1</v>
      </c>
      <c r="DU773">
        <v>1010</v>
      </c>
      <c r="DV773" t="s">
        <v>18</v>
      </c>
      <c r="DW773" t="s">
        <v>18</v>
      </c>
      <c r="DX773">
        <v>100</v>
      </c>
      <c r="DZ773" t="s">
        <v>3</v>
      </c>
      <c r="EA773" t="s">
        <v>3</v>
      </c>
      <c r="EB773" t="s">
        <v>3</v>
      </c>
      <c r="EC773" t="s">
        <v>3</v>
      </c>
      <c r="EE773">
        <v>35096056</v>
      </c>
      <c r="EF773">
        <v>1</v>
      </c>
      <c r="EG773" t="s">
        <v>20</v>
      </c>
      <c r="EH773">
        <v>0</v>
      </c>
      <c r="EI773" t="s">
        <v>3</v>
      </c>
      <c r="EJ773">
        <v>4</v>
      </c>
      <c r="EK773">
        <v>0</v>
      </c>
      <c r="EL773" t="s">
        <v>21</v>
      </c>
      <c r="EM773" t="s">
        <v>22</v>
      </c>
      <c r="EO773" t="s">
        <v>3</v>
      </c>
      <c r="EQ773">
        <v>262144</v>
      </c>
      <c r="ER773">
        <v>27916.01</v>
      </c>
      <c r="ES773">
        <v>0</v>
      </c>
      <c r="ET773">
        <v>32.57</v>
      </c>
      <c r="EU773">
        <v>0.69</v>
      </c>
      <c r="EV773">
        <v>27883.439999999999</v>
      </c>
      <c r="EW773">
        <v>42.81</v>
      </c>
      <c r="EX773">
        <v>0</v>
      </c>
      <c r="EY773">
        <v>0</v>
      </c>
      <c r="FQ773">
        <v>0</v>
      </c>
      <c r="FR773">
        <v>0</v>
      </c>
      <c r="FS773">
        <v>0</v>
      </c>
      <c r="FX773">
        <v>70</v>
      </c>
      <c r="FY773">
        <v>10</v>
      </c>
      <c r="GA773" t="s">
        <v>3</v>
      </c>
      <c r="GD773">
        <v>0</v>
      </c>
      <c r="GF773">
        <v>1394402761</v>
      </c>
      <c r="GG773">
        <v>2</v>
      </c>
      <c r="GH773">
        <v>1</v>
      </c>
      <c r="GI773">
        <v>-2</v>
      </c>
      <c r="GJ773">
        <v>0</v>
      </c>
      <c r="GK773">
        <f>ROUND(R773*(R12)/100,2)</f>
        <v>0.03</v>
      </c>
      <c r="GL773">
        <f t="shared" si="440"/>
        <v>0</v>
      </c>
      <c r="GM773">
        <f t="shared" si="441"/>
        <v>2008.94</v>
      </c>
      <c r="GN773">
        <f t="shared" si="442"/>
        <v>0</v>
      </c>
      <c r="GO773">
        <f t="shared" si="443"/>
        <v>0</v>
      </c>
      <c r="GP773">
        <f t="shared" si="444"/>
        <v>2008.94</v>
      </c>
      <c r="GR773">
        <v>0</v>
      </c>
      <c r="GS773">
        <v>3</v>
      </c>
      <c r="GT773">
        <v>0</v>
      </c>
      <c r="GU773" t="s">
        <v>3</v>
      </c>
      <c r="GV773">
        <f t="shared" si="445"/>
        <v>0</v>
      </c>
      <c r="GW773">
        <v>1</v>
      </c>
      <c r="GX773">
        <f t="shared" si="446"/>
        <v>0</v>
      </c>
      <c r="HA773">
        <v>0</v>
      </c>
      <c r="HB773">
        <v>0</v>
      </c>
      <c r="HC773">
        <f t="shared" si="447"/>
        <v>0</v>
      </c>
      <c r="HE773" t="s">
        <v>3</v>
      </c>
      <c r="HF773" t="s">
        <v>3</v>
      </c>
      <c r="HM773" t="s">
        <v>3</v>
      </c>
      <c r="HN773" t="s">
        <v>3</v>
      </c>
      <c r="HO773" t="s">
        <v>3</v>
      </c>
      <c r="HP773" t="s">
        <v>3</v>
      </c>
      <c r="HQ773" t="s">
        <v>3</v>
      </c>
      <c r="HS773">
        <v>0</v>
      </c>
      <c r="IK773">
        <v>0</v>
      </c>
    </row>
    <row r="774" spans="1:245" x14ac:dyDescent="0.2">
      <c r="A774">
        <v>17</v>
      </c>
      <c r="B774">
        <v>1</v>
      </c>
      <c r="C774">
        <f>ROW(SmtRes!A217)</f>
        <v>217</v>
      </c>
      <c r="D774">
        <f>ROW(EtalonRes!A217)</f>
        <v>217</v>
      </c>
      <c r="E774" t="s">
        <v>253</v>
      </c>
      <c r="F774" t="s">
        <v>42</v>
      </c>
      <c r="G774" t="s">
        <v>43</v>
      </c>
      <c r="H774" t="s">
        <v>18</v>
      </c>
      <c r="I774">
        <f>ROUND(1/100,9)</f>
        <v>0.01</v>
      </c>
      <c r="J774">
        <v>0</v>
      </c>
      <c r="K774">
        <f>ROUND(1/100,9)</f>
        <v>0.01</v>
      </c>
      <c r="O774">
        <f t="shared" si="413"/>
        <v>255.78</v>
      </c>
      <c r="P774">
        <f t="shared" si="414"/>
        <v>0</v>
      </c>
      <c r="Q774">
        <f t="shared" si="415"/>
        <v>0.33</v>
      </c>
      <c r="R774">
        <f t="shared" si="416"/>
        <v>0.01</v>
      </c>
      <c r="S774">
        <f t="shared" si="417"/>
        <v>255.45</v>
      </c>
      <c r="T774">
        <f t="shared" si="418"/>
        <v>0</v>
      </c>
      <c r="U774">
        <f t="shared" si="419"/>
        <v>0.39219999999999999</v>
      </c>
      <c r="V774">
        <f t="shared" si="420"/>
        <v>0</v>
      </c>
      <c r="W774">
        <f t="shared" si="421"/>
        <v>0</v>
      </c>
      <c r="X774">
        <f t="shared" si="422"/>
        <v>178.82</v>
      </c>
      <c r="Y774">
        <f t="shared" si="422"/>
        <v>25.55</v>
      </c>
      <c r="AA774">
        <v>35364244</v>
      </c>
      <c r="AB774">
        <f t="shared" si="423"/>
        <v>25577.73</v>
      </c>
      <c r="AC774">
        <f t="shared" si="424"/>
        <v>0</v>
      </c>
      <c r="AD774">
        <f t="shared" si="425"/>
        <v>32.57</v>
      </c>
      <c r="AE774">
        <f t="shared" si="426"/>
        <v>0.69</v>
      </c>
      <c r="AF774">
        <f t="shared" si="426"/>
        <v>25545.16</v>
      </c>
      <c r="AG774">
        <f t="shared" si="427"/>
        <v>0</v>
      </c>
      <c r="AH774">
        <f t="shared" si="428"/>
        <v>39.22</v>
      </c>
      <c r="AI774">
        <f t="shared" si="428"/>
        <v>0</v>
      </c>
      <c r="AJ774">
        <f t="shared" si="429"/>
        <v>0</v>
      </c>
      <c r="AK774">
        <v>25577.73</v>
      </c>
      <c r="AL774">
        <v>0</v>
      </c>
      <c r="AM774">
        <v>32.57</v>
      </c>
      <c r="AN774">
        <v>0.69</v>
      </c>
      <c r="AO774">
        <v>25545.16</v>
      </c>
      <c r="AP774">
        <v>0</v>
      </c>
      <c r="AQ774">
        <v>39.22</v>
      </c>
      <c r="AR774">
        <v>0</v>
      </c>
      <c r="AS774">
        <v>0</v>
      </c>
      <c r="AT774">
        <v>70</v>
      </c>
      <c r="AU774">
        <v>10</v>
      </c>
      <c r="AV774">
        <v>1</v>
      </c>
      <c r="AW774">
        <v>1</v>
      </c>
      <c r="AZ774">
        <v>1</v>
      </c>
      <c r="BA774">
        <v>1</v>
      </c>
      <c r="BB774">
        <v>1</v>
      </c>
      <c r="BC774">
        <v>1</v>
      </c>
      <c r="BD774" t="s">
        <v>3</v>
      </c>
      <c r="BE774" t="s">
        <v>3</v>
      </c>
      <c r="BF774" t="s">
        <v>3</v>
      </c>
      <c r="BG774" t="s">
        <v>3</v>
      </c>
      <c r="BH774">
        <v>0</v>
      </c>
      <c r="BI774">
        <v>4</v>
      </c>
      <c r="BJ774" t="s">
        <v>44</v>
      </c>
      <c r="BM774">
        <v>0</v>
      </c>
      <c r="BN774">
        <v>0</v>
      </c>
      <c r="BO774" t="s">
        <v>3</v>
      </c>
      <c r="BP774">
        <v>0</v>
      </c>
      <c r="BQ774">
        <v>1</v>
      </c>
      <c r="BR774">
        <v>0</v>
      </c>
      <c r="BS774">
        <v>1</v>
      </c>
      <c r="BT774">
        <v>1</v>
      </c>
      <c r="BU774">
        <v>1</v>
      </c>
      <c r="BV774">
        <v>1</v>
      </c>
      <c r="BW774">
        <v>1</v>
      </c>
      <c r="BX774">
        <v>1</v>
      </c>
      <c r="BY774" t="s">
        <v>3</v>
      </c>
      <c r="BZ774">
        <v>70</v>
      </c>
      <c r="CA774">
        <v>10</v>
      </c>
      <c r="CB774" t="s">
        <v>3</v>
      </c>
      <c r="CE774">
        <v>0</v>
      </c>
      <c r="CF774">
        <v>0</v>
      </c>
      <c r="CG774">
        <v>0</v>
      </c>
      <c r="CM774">
        <v>0</v>
      </c>
      <c r="CN774" t="s">
        <v>3</v>
      </c>
      <c r="CO774">
        <v>0</v>
      </c>
      <c r="CP774">
        <f t="shared" si="430"/>
        <v>255.78</v>
      </c>
      <c r="CQ774">
        <f t="shared" si="431"/>
        <v>0</v>
      </c>
      <c r="CR774">
        <f t="shared" si="432"/>
        <v>32.57</v>
      </c>
      <c r="CS774">
        <f t="shared" si="433"/>
        <v>0.69</v>
      </c>
      <c r="CT774">
        <f t="shared" si="434"/>
        <v>25545.16</v>
      </c>
      <c r="CU774">
        <f t="shared" si="435"/>
        <v>0</v>
      </c>
      <c r="CV774">
        <f t="shared" si="436"/>
        <v>39.22</v>
      </c>
      <c r="CW774">
        <f t="shared" si="437"/>
        <v>0</v>
      </c>
      <c r="CX774">
        <f t="shared" si="437"/>
        <v>0</v>
      </c>
      <c r="CY774">
        <f t="shared" si="438"/>
        <v>178.815</v>
      </c>
      <c r="CZ774">
        <f t="shared" si="439"/>
        <v>25.545000000000002</v>
      </c>
      <c r="DC774" t="s">
        <v>3</v>
      </c>
      <c r="DD774" t="s">
        <v>3</v>
      </c>
      <c r="DE774" t="s">
        <v>3</v>
      </c>
      <c r="DF774" t="s">
        <v>3</v>
      </c>
      <c r="DG774" t="s">
        <v>3</v>
      </c>
      <c r="DH774" t="s">
        <v>3</v>
      </c>
      <c r="DI774" t="s">
        <v>3</v>
      </c>
      <c r="DJ774" t="s">
        <v>3</v>
      </c>
      <c r="DK774" t="s">
        <v>3</v>
      </c>
      <c r="DL774" t="s">
        <v>3</v>
      </c>
      <c r="DM774" t="s">
        <v>3</v>
      </c>
      <c r="DN774">
        <v>0</v>
      </c>
      <c r="DO774">
        <v>0</v>
      </c>
      <c r="DP774">
        <v>1</v>
      </c>
      <c r="DQ774">
        <v>1</v>
      </c>
      <c r="DU774">
        <v>1010</v>
      </c>
      <c r="DV774" t="s">
        <v>18</v>
      </c>
      <c r="DW774" t="s">
        <v>18</v>
      </c>
      <c r="DX774">
        <v>100</v>
      </c>
      <c r="DZ774" t="s">
        <v>3</v>
      </c>
      <c r="EA774" t="s">
        <v>3</v>
      </c>
      <c r="EB774" t="s">
        <v>3</v>
      </c>
      <c r="EC774" t="s">
        <v>3</v>
      </c>
      <c r="EE774">
        <v>35096056</v>
      </c>
      <c r="EF774">
        <v>1</v>
      </c>
      <c r="EG774" t="s">
        <v>20</v>
      </c>
      <c r="EH774">
        <v>0</v>
      </c>
      <c r="EI774" t="s">
        <v>3</v>
      </c>
      <c r="EJ774">
        <v>4</v>
      </c>
      <c r="EK774">
        <v>0</v>
      </c>
      <c r="EL774" t="s">
        <v>21</v>
      </c>
      <c r="EM774" t="s">
        <v>22</v>
      </c>
      <c r="EO774" t="s">
        <v>3</v>
      </c>
      <c r="EQ774">
        <v>262144</v>
      </c>
      <c r="ER774">
        <v>25577.73</v>
      </c>
      <c r="ES774">
        <v>0</v>
      </c>
      <c r="ET774">
        <v>32.57</v>
      </c>
      <c r="EU774">
        <v>0.69</v>
      </c>
      <c r="EV774">
        <v>25545.16</v>
      </c>
      <c r="EW774">
        <v>39.22</v>
      </c>
      <c r="EX774">
        <v>0</v>
      </c>
      <c r="EY774">
        <v>0</v>
      </c>
      <c r="FQ774">
        <v>0</v>
      </c>
      <c r="FR774">
        <v>0</v>
      </c>
      <c r="FS774">
        <v>0</v>
      </c>
      <c r="FX774">
        <v>70</v>
      </c>
      <c r="FY774">
        <v>10</v>
      </c>
      <c r="GA774" t="s">
        <v>3</v>
      </c>
      <c r="GD774">
        <v>0</v>
      </c>
      <c r="GF774">
        <v>1212913616</v>
      </c>
      <c r="GG774">
        <v>2</v>
      </c>
      <c r="GH774">
        <v>1</v>
      </c>
      <c r="GI774">
        <v>-2</v>
      </c>
      <c r="GJ774">
        <v>0</v>
      </c>
      <c r="GK774">
        <f>ROUND(R774*(R12)/100,2)</f>
        <v>0.01</v>
      </c>
      <c r="GL774">
        <f t="shared" si="440"/>
        <v>0</v>
      </c>
      <c r="GM774">
        <f t="shared" si="441"/>
        <v>460.16</v>
      </c>
      <c r="GN774">
        <f t="shared" si="442"/>
        <v>0</v>
      </c>
      <c r="GO774">
        <f t="shared" si="443"/>
        <v>0</v>
      </c>
      <c r="GP774">
        <f t="shared" si="444"/>
        <v>460.16</v>
      </c>
      <c r="GR774">
        <v>0</v>
      </c>
      <c r="GS774">
        <v>3</v>
      </c>
      <c r="GT774">
        <v>0</v>
      </c>
      <c r="GU774" t="s">
        <v>3</v>
      </c>
      <c r="GV774">
        <f t="shared" si="445"/>
        <v>0</v>
      </c>
      <c r="GW774">
        <v>1</v>
      </c>
      <c r="GX774">
        <f t="shared" si="446"/>
        <v>0</v>
      </c>
      <c r="HA774">
        <v>0</v>
      </c>
      <c r="HB774">
        <v>0</v>
      </c>
      <c r="HC774">
        <f t="shared" si="447"/>
        <v>0</v>
      </c>
      <c r="HE774" t="s">
        <v>3</v>
      </c>
      <c r="HF774" t="s">
        <v>3</v>
      </c>
      <c r="HM774" t="s">
        <v>3</v>
      </c>
      <c r="HN774" t="s">
        <v>3</v>
      </c>
      <c r="HO774" t="s">
        <v>3</v>
      </c>
      <c r="HP774" t="s">
        <v>3</v>
      </c>
      <c r="HQ774" t="s">
        <v>3</v>
      </c>
      <c r="HS774">
        <v>0</v>
      </c>
      <c r="IK774">
        <v>0</v>
      </c>
    </row>
    <row r="775" spans="1:245" x14ac:dyDescent="0.2">
      <c r="A775">
        <v>17</v>
      </c>
      <c r="B775">
        <v>1</v>
      </c>
      <c r="C775">
        <f>ROW(SmtRes!A218)</f>
        <v>218</v>
      </c>
      <c r="D775">
        <f>ROW(EtalonRes!A218)</f>
        <v>218</v>
      </c>
      <c r="E775" t="s">
        <v>254</v>
      </c>
      <c r="F775" t="s">
        <v>255</v>
      </c>
      <c r="G775" t="s">
        <v>256</v>
      </c>
      <c r="H775" t="s">
        <v>18</v>
      </c>
      <c r="I775">
        <f>ROUND(2/100,9)</f>
        <v>0.02</v>
      </c>
      <c r="J775">
        <v>0</v>
      </c>
      <c r="K775">
        <f>ROUND(2/100,9)</f>
        <v>0.02</v>
      </c>
      <c r="O775">
        <f t="shared" si="413"/>
        <v>451.11</v>
      </c>
      <c r="P775">
        <f t="shared" si="414"/>
        <v>0</v>
      </c>
      <c r="Q775">
        <f t="shared" si="415"/>
        <v>0</v>
      </c>
      <c r="R775">
        <f t="shared" si="416"/>
        <v>0</v>
      </c>
      <c r="S775">
        <f t="shared" si="417"/>
        <v>451.11</v>
      </c>
      <c r="T775">
        <f t="shared" si="418"/>
        <v>0</v>
      </c>
      <c r="U775">
        <f t="shared" si="419"/>
        <v>0.6926000000000001</v>
      </c>
      <c r="V775">
        <f t="shared" si="420"/>
        <v>0</v>
      </c>
      <c r="W775">
        <f t="shared" si="421"/>
        <v>0</v>
      </c>
      <c r="X775">
        <f t="shared" si="422"/>
        <v>315.77999999999997</v>
      </c>
      <c r="Y775">
        <f t="shared" si="422"/>
        <v>45.11</v>
      </c>
      <c r="AA775">
        <v>35364244</v>
      </c>
      <c r="AB775">
        <f t="shared" si="423"/>
        <v>22555.56</v>
      </c>
      <c r="AC775">
        <f t="shared" si="424"/>
        <v>0</v>
      </c>
      <c r="AD775">
        <f t="shared" si="425"/>
        <v>0</v>
      </c>
      <c r="AE775">
        <f t="shared" si="426"/>
        <v>0</v>
      </c>
      <c r="AF775">
        <f t="shared" si="426"/>
        <v>22555.56</v>
      </c>
      <c r="AG775">
        <f t="shared" si="427"/>
        <v>0</v>
      </c>
      <c r="AH775">
        <f t="shared" si="428"/>
        <v>34.630000000000003</v>
      </c>
      <c r="AI775">
        <f t="shared" si="428"/>
        <v>0</v>
      </c>
      <c r="AJ775">
        <f t="shared" si="429"/>
        <v>0</v>
      </c>
      <c r="AK775">
        <v>22555.56</v>
      </c>
      <c r="AL775">
        <v>0</v>
      </c>
      <c r="AM775">
        <v>0</v>
      </c>
      <c r="AN775">
        <v>0</v>
      </c>
      <c r="AO775">
        <v>22555.56</v>
      </c>
      <c r="AP775">
        <v>0</v>
      </c>
      <c r="AQ775">
        <v>34.630000000000003</v>
      </c>
      <c r="AR775">
        <v>0</v>
      </c>
      <c r="AS775">
        <v>0</v>
      </c>
      <c r="AT775">
        <v>70</v>
      </c>
      <c r="AU775">
        <v>10</v>
      </c>
      <c r="AV775">
        <v>1</v>
      </c>
      <c r="AW775">
        <v>1</v>
      </c>
      <c r="AZ775">
        <v>1</v>
      </c>
      <c r="BA775">
        <v>1</v>
      </c>
      <c r="BB775">
        <v>1</v>
      </c>
      <c r="BC775">
        <v>1</v>
      </c>
      <c r="BD775" t="s">
        <v>3</v>
      </c>
      <c r="BE775" t="s">
        <v>3</v>
      </c>
      <c r="BF775" t="s">
        <v>3</v>
      </c>
      <c r="BG775" t="s">
        <v>3</v>
      </c>
      <c r="BH775">
        <v>0</v>
      </c>
      <c r="BI775">
        <v>4</v>
      </c>
      <c r="BJ775" t="s">
        <v>257</v>
      </c>
      <c r="BM775">
        <v>0</v>
      </c>
      <c r="BN775">
        <v>0</v>
      </c>
      <c r="BO775" t="s">
        <v>3</v>
      </c>
      <c r="BP775">
        <v>0</v>
      </c>
      <c r="BQ775">
        <v>1</v>
      </c>
      <c r="BR775">
        <v>0</v>
      </c>
      <c r="BS775">
        <v>1</v>
      </c>
      <c r="BT775">
        <v>1</v>
      </c>
      <c r="BU775">
        <v>1</v>
      </c>
      <c r="BV775">
        <v>1</v>
      </c>
      <c r="BW775">
        <v>1</v>
      </c>
      <c r="BX775">
        <v>1</v>
      </c>
      <c r="BY775" t="s">
        <v>3</v>
      </c>
      <c r="BZ775">
        <v>70</v>
      </c>
      <c r="CA775">
        <v>10</v>
      </c>
      <c r="CB775" t="s">
        <v>3</v>
      </c>
      <c r="CE775">
        <v>0</v>
      </c>
      <c r="CF775">
        <v>0</v>
      </c>
      <c r="CG775">
        <v>0</v>
      </c>
      <c r="CM775">
        <v>0</v>
      </c>
      <c r="CN775" t="s">
        <v>3</v>
      </c>
      <c r="CO775">
        <v>0</v>
      </c>
      <c r="CP775">
        <f t="shared" si="430"/>
        <v>451.11</v>
      </c>
      <c r="CQ775">
        <f t="shared" si="431"/>
        <v>0</v>
      </c>
      <c r="CR775">
        <f t="shared" si="432"/>
        <v>0</v>
      </c>
      <c r="CS775">
        <f t="shared" si="433"/>
        <v>0</v>
      </c>
      <c r="CT775">
        <f t="shared" si="434"/>
        <v>22555.56</v>
      </c>
      <c r="CU775">
        <f t="shared" si="435"/>
        <v>0</v>
      </c>
      <c r="CV775">
        <f t="shared" si="436"/>
        <v>34.630000000000003</v>
      </c>
      <c r="CW775">
        <f t="shared" si="437"/>
        <v>0</v>
      </c>
      <c r="CX775">
        <f t="shared" si="437"/>
        <v>0</v>
      </c>
      <c r="CY775">
        <f t="shared" si="438"/>
        <v>315.77699999999999</v>
      </c>
      <c r="CZ775">
        <f t="shared" si="439"/>
        <v>45.111000000000004</v>
      </c>
      <c r="DC775" t="s">
        <v>3</v>
      </c>
      <c r="DD775" t="s">
        <v>3</v>
      </c>
      <c r="DE775" t="s">
        <v>3</v>
      </c>
      <c r="DF775" t="s">
        <v>3</v>
      </c>
      <c r="DG775" t="s">
        <v>3</v>
      </c>
      <c r="DH775" t="s">
        <v>3</v>
      </c>
      <c r="DI775" t="s">
        <v>3</v>
      </c>
      <c r="DJ775" t="s">
        <v>3</v>
      </c>
      <c r="DK775" t="s">
        <v>3</v>
      </c>
      <c r="DL775" t="s">
        <v>3</v>
      </c>
      <c r="DM775" t="s">
        <v>3</v>
      </c>
      <c r="DN775">
        <v>0</v>
      </c>
      <c r="DO775">
        <v>0</v>
      </c>
      <c r="DP775">
        <v>1</v>
      </c>
      <c r="DQ775">
        <v>1</v>
      </c>
      <c r="DU775">
        <v>1010</v>
      </c>
      <c r="DV775" t="s">
        <v>18</v>
      </c>
      <c r="DW775" t="s">
        <v>18</v>
      </c>
      <c r="DX775">
        <v>100</v>
      </c>
      <c r="DZ775" t="s">
        <v>3</v>
      </c>
      <c r="EA775" t="s">
        <v>3</v>
      </c>
      <c r="EB775" t="s">
        <v>3</v>
      </c>
      <c r="EC775" t="s">
        <v>3</v>
      </c>
      <c r="EE775">
        <v>35096056</v>
      </c>
      <c r="EF775">
        <v>1</v>
      </c>
      <c r="EG775" t="s">
        <v>20</v>
      </c>
      <c r="EH775">
        <v>0</v>
      </c>
      <c r="EI775" t="s">
        <v>3</v>
      </c>
      <c r="EJ775">
        <v>4</v>
      </c>
      <c r="EK775">
        <v>0</v>
      </c>
      <c r="EL775" t="s">
        <v>21</v>
      </c>
      <c r="EM775" t="s">
        <v>22</v>
      </c>
      <c r="EO775" t="s">
        <v>3</v>
      </c>
      <c r="EQ775">
        <v>262144</v>
      </c>
      <c r="ER775">
        <v>22555.56</v>
      </c>
      <c r="ES775">
        <v>0</v>
      </c>
      <c r="ET775">
        <v>0</v>
      </c>
      <c r="EU775">
        <v>0</v>
      </c>
      <c r="EV775">
        <v>22555.56</v>
      </c>
      <c r="EW775">
        <v>34.630000000000003</v>
      </c>
      <c r="EX775">
        <v>0</v>
      </c>
      <c r="EY775">
        <v>0</v>
      </c>
      <c r="FQ775">
        <v>0</v>
      </c>
      <c r="FR775">
        <v>0</v>
      </c>
      <c r="FS775">
        <v>0</v>
      </c>
      <c r="FX775">
        <v>70</v>
      </c>
      <c r="FY775">
        <v>10</v>
      </c>
      <c r="GA775" t="s">
        <v>3</v>
      </c>
      <c r="GD775">
        <v>0</v>
      </c>
      <c r="GF775">
        <v>-24549344</v>
      </c>
      <c r="GG775">
        <v>2</v>
      </c>
      <c r="GH775">
        <v>1</v>
      </c>
      <c r="GI775">
        <v>-2</v>
      </c>
      <c r="GJ775">
        <v>0</v>
      </c>
      <c r="GK775">
        <f>ROUND(R775*(R12)/100,2)</f>
        <v>0</v>
      </c>
      <c r="GL775">
        <f t="shared" si="440"/>
        <v>0</v>
      </c>
      <c r="GM775">
        <f t="shared" si="441"/>
        <v>812</v>
      </c>
      <c r="GN775">
        <f t="shared" si="442"/>
        <v>0</v>
      </c>
      <c r="GO775">
        <f t="shared" si="443"/>
        <v>0</v>
      </c>
      <c r="GP775">
        <f t="shared" si="444"/>
        <v>812</v>
      </c>
      <c r="GR775">
        <v>0</v>
      </c>
      <c r="GS775">
        <v>3</v>
      </c>
      <c r="GT775">
        <v>0</v>
      </c>
      <c r="GU775" t="s">
        <v>3</v>
      </c>
      <c r="GV775">
        <f t="shared" si="445"/>
        <v>0</v>
      </c>
      <c r="GW775">
        <v>1</v>
      </c>
      <c r="GX775">
        <f t="shared" si="446"/>
        <v>0</v>
      </c>
      <c r="HA775">
        <v>0</v>
      </c>
      <c r="HB775">
        <v>0</v>
      </c>
      <c r="HC775">
        <f t="shared" si="447"/>
        <v>0</v>
      </c>
      <c r="HE775" t="s">
        <v>3</v>
      </c>
      <c r="HF775" t="s">
        <v>3</v>
      </c>
      <c r="HM775" t="s">
        <v>3</v>
      </c>
      <c r="HN775" t="s">
        <v>3</v>
      </c>
      <c r="HO775" t="s">
        <v>3</v>
      </c>
      <c r="HP775" t="s">
        <v>3</v>
      </c>
      <c r="HQ775" t="s">
        <v>3</v>
      </c>
      <c r="HS775">
        <v>0</v>
      </c>
      <c r="IK775">
        <v>0</v>
      </c>
    </row>
    <row r="777" spans="1:245" x14ac:dyDescent="0.2">
      <c r="A777">
        <v>51</v>
      </c>
      <c r="B777">
        <f>B764</f>
        <v>1</v>
      </c>
      <c r="C777">
        <f>A764</f>
        <v>4</v>
      </c>
      <c r="D777">
        <f>ROW(A764)</f>
        <v>764</v>
      </c>
      <c r="F777" t="str">
        <f>IF(F764&lt;&gt;"",F764,"")</f>
        <v>Новый раздел</v>
      </c>
      <c r="G777" t="str">
        <f>IF(G764&lt;&gt;"",G764,"")</f>
        <v>Помещение 128 Кабинет завхоза</v>
      </c>
      <c r="H777">
        <v>0</v>
      </c>
      <c r="O777">
        <f t="shared" ref="O777:T777" si="448">ROUND(AB777,2)</f>
        <v>2442.2600000000002</v>
      </c>
      <c r="P777">
        <f t="shared" si="448"/>
        <v>255.43</v>
      </c>
      <c r="Q777">
        <f t="shared" si="448"/>
        <v>62.47</v>
      </c>
      <c r="R777">
        <f t="shared" si="448"/>
        <v>30.45</v>
      </c>
      <c r="S777">
        <f t="shared" si="448"/>
        <v>2124.36</v>
      </c>
      <c r="T777">
        <f t="shared" si="448"/>
        <v>0</v>
      </c>
      <c r="U777">
        <f>AH777</f>
        <v>3.3880000000000003</v>
      </c>
      <c r="V777">
        <f>AI777</f>
        <v>0</v>
      </c>
      <c r="W777">
        <f>ROUND(AJ777,2)</f>
        <v>0</v>
      </c>
      <c r="X777">
        <f>ROUND(AK777,2)</f>
        <v>1487.06</v>
      </c>
      <c r="Y777">
        <f>ROUND(AL777,2)</f>
        <v>212.43</v>
      </c>
      <c r="AB777">
        <f>ROUND(SUMIF(AA768:AA775,"=35364244",O768:O775),2)</f>
        <v>2442.2600000000002</v>
      </c>
      <c r="AC777">
        <f>ROUND(SUMIF(AA768:AA775,"=35364244",P768:P775),2)</f>
        <v>255.43</v>
      </c>
      <c r="AD777">
        <f>ROUND(SUMIF(AA768:AA775,"=35364244",Q768:Q775),2)</f>
        <v>62.47</v>
      </c>
      <c r="AE777">
        <f>ROUND(SUMIF(AA768:AA775,"=35364244",R768:R775),2)</f>
        <v>30.45</v>
      </c>
      <c r="AF777">
        <f>ROUND(SUMIF(AA768:AA775,"=35364244",S768:S775),2)</f>
        <v>2124.36</v>
      </c>
      <c r="AG777">
        <f>ROUND(SUMIF(AA768:AA775,"=35364244",T768:T775),2)</f>
        <v>0</v>
      </c>
      <c r="AH777">
        <f>SUMIF(AA768:AA775,"=35364244",U768:U775)</f>
        <v>3.3880000000000003</v>
      </c>
      <c r="AI777">
        <f>SUMIF(AA768:AA775,"=35364244",V768:V775)</f>
        <v>0</v>
      </c>
      <c r="AJ777">
        <f>ROUND(SUMIF(AA768:AA775,"=35364244",W768:W775),2)</f>
        <v>0</v>
      </c>
      <c r="AK777">
        <f>ROUND(SUMIF(AA768:AA775,"=35364244",X768:X775),2)</f>
        <v>1487.06</v>
      </c>
      <c r="AL777">
        <f>ROUND(SUMIF(AA768:AA775,"=35364244",Y768:Y775),2)</f>
        <v>212.43</v>
      </c>
      <c r="AO777">
        <f t="shared" ref="AO777:BD777" si="449">ROUND(BX777,2)</f>
        <v>0</v>
      </c>
      <c r="AP777">
        <f t="shared" si="449"/>
        <v>0</v>
      </c>
      <c r="AQ777">
        <f t="shared" si="449"/>
        <v>0</v>
      </c>
      <c r="AR777">
        <f t="shared" si="449"/>
        <v>4174.63</v>
      </c>
      <c r="AS777">
        <f t="shared" si="449"/>
        <v>0</v>
      </c>
      <c r="AT777">
        <f t="shared" si="449"/>
        <v>0</v>
      </c>
      <c r="AU777">
        <f t="shared" si="449"/>
        <v>4174.63</v>
      </c>
      <c r="AV777">
        <f t="shared" si="449"/>
        <v>255.43</v>
      </c>
      <c r="AW777">
        <f t="shared" si="449"/>
        <v>255.43</v>
      </c>
      <c r="AX777">
        <f t="shared" si="449"/>
        <v>0</v>
      </c>
      <c r="AY777">
        <f t="shared" si="449"/>
        <v>255.43</v>
      </c>
      <c r="AZ777">
        <f t="shared" si="449"/>
        <v>0</v>
      </c>
      <c r="BA777">
        <f t="shared" si="449"/>
        <v>0</v>
      </c>
      <c r="BB777">
        <f t="shared" si="449"/>
        <v>0</v>
      </c>
      <c r="BC777">
        <f t="shared" si="449"/>
        <v>0</v>
      </c>
      <c r="BD777">
        <f t="shared" si="449"/>
        <v>0</v>
      </c>
      <c r="BX777">
        <f>ROUND(SUMIF(AA768:AA775,"=35364244",FQ768:FQ775),2)</f>
        <v>0</v>
      </c>
      <c r="BY777">
        <f>ROUND(SUMIF(AA768:AA775,"=35364244",FR768:FR775),2)</f>
        <v>0</v>
      </c>
      <c r="BZ777">
        <f>ROUND(SUMIF(AA768:AA775,"=35364244",GL768:GL775),2)</f>
        <v>0</v>
      </c>
      <c r="CA777">
        <f>ROUND(SUMIF(AA768:AA775,"=35364244",GM768:GM775),2)</f>
        <v>4174.63</v>
      </c>
      <c r="CB777">
        <f>ROUND(SUMIF(AA768:AA775,"=35364244",GN768:GN775),2)</f>
        <v>0</v>
      </c>
      <c r="CC777">
        <f>ROUND(SUMIF(AA768:AA775,"=35364244",GO768:GO775),2)</f>
        <v>0</v>
      </c>
      <c r="CD777">
        <f>ROUND(SUMIF(AA768:AA775,"=35364244",GP768:GP775),2)</f>
        <v>4174.63</v>
      </c>
      <c r="CE777">
        <f>AC777-BX777</f>
        <v>255.43</v>
      </c>
      <c r="CF777">
        <f>AC777-BY777</f>
        <v>255.43</v>
      </c>
      <c r="CG777">
        <f>BX777-BZ777</f>
        <v>0</v>
      </c>
      <c r="CH777">
        <f>AC777-BX777-BY777+BZ777</f>
        <v>255.43</v>
      </c>
      <c r="CI777">
        <f>BY777-BZ777</f>
        <v>0</v>
      </c>
      <c r="CJ777">
        <f>ROUND(SUMIF(AA768:AA775,"=35364244",GX768:GX775),2)</f>
        <v>0</v>
      </c>
      <c r="CK777">
        <f>ROUND(SUMIF(AA768:AA775,"=35364244",GY768:GY775),2)</f>
        <v>0</v>
      </c>
      <c r="CL777">
        <f>ROUND(SUMIF(AA768:AA775,"=35364244",GZ768:GZ775),2)</f>
        <v>0</v>
      </c>
      <c r="CM777">
        <f>ROUND(SUMIF(AA768:AA775,"=35364244",HD768:HD775),2)</f>
        <v>0</v>
      </c>
      <c r="GX777">
        <v>0</v>
      </c>
    </row>
    <row r="779" spans="1:245" x14ac:dyDescent="0.2">
      <c r="A779">
        <v>50</v>
      </c>
      <c r="B779">
        <v>0</v>
      </c>
      <c r="C779">
        <v>0</v>
      </c>
      <c r="D779">
        <v>1</v>
      </c>
      <c r="E779">
        <v>201</v>
      </c>
      <c r="F779">
        <f>ROUND(Source!O777,O779)</f>
        <v>2442.2600000000002</v>
      </c>
      <c r="G779" t="s">
        <v>66</v>
      </c>
      <c r="H779" t="s">
        <v>67</v>
      </c>
      <c r="K779">
        <v>201</v>
      </c>
      <c r="L779">
        <v>1</v>
      </c>
      <c r="M779">
        <v>3</v>
      </c>
      <c r="N779" t="s">
        <v>3</v>
      </c>
      <c r="O779">
        <v>2</v>
      </c>
      <c r="W779">
        <v>2442.2600000000002</v>
      </c>
      <c r="X779">
        <v>1</v>
      </c>
      <c r="Y779">
        <v>2442.2600000000002</v>
      </c>
    </row>
    <row r="780" spans="1:245" x14ac:dyDescent="0.2">
      <c r="A780">
        <v>50</v>
      </c>
      <c r="B780">
        <v>0</v>
      </c>
      <c r="C780">
        <v>0</v>
      </c>
      <c r="D780">
        <v>1</v>
      </c>
      <c r="E780">
        <v>202</v>
      </c>
      <c r="F780">
        <f>ROUND(Source!P777,O780)</f>
        <v>255.43</v>
      </c>
      <c r="G780" t="s">
        <v>68</v>
      </c>
      <c r="H780" t="s">
        <v>69</v>
      </c>
      <c r="K780">
        <v>202</v>
      </c>
      <c r="L780">
        <v>2</v>
      </c>
      <c r="M780">
        <v>3</v>
      </c>
      <c r="N780" t="s">
        <v>3</v>
      </c>
      <c r="O780">
        <v>2</v>
      </c>
      <c r="W780">
        <v>255.43</v>
      </c>
      <c r="X780">
        <v>1</v>
      </c>
      <c r="Y780">
        <v>255.43</v>
      </c>
    </row>
    <row r="781" spans="1:245" x14ac:dyDescent="0.2">
      <c r="A781">
        <v>50</v>
      </c>
      <c r="B781">
        <v>0</v>
      </c>
      <c r="C781">
        <v>0</v>
      </c>
      <c r="D781">
        <v>1</v>
      </c>
      <c r="E781">
        <v>222</v>
      </c>
      <c r="F781">
        <f>ROUND(Source!AO777,O781)</f>
        <v>0</v>
      </c>
      <c r="G781" t="s">
        <v>70</v>
      </c>
      <c r="H781" t="s">
        <v>71</v>
      </c>
      <c r="K781">
        <v>222</v>
      </c>
      <c r="L781">
        <v>3</v>
      </c>
      <c r="M781">
        <v>3</v>
      </c>
      <c r="N781" t="s">
        <v>3</v>
      </c>
      <c r="O781">
        <v>2</v>
      </c>
      <c r="W781">
        <v>0</v>
      </c>
      <c r="X781">
        <v>1</v>
      </c>
      <c r="Y781">
        <v>0</v>
      </c>
    </row>
    <row r="782" spans="1:245" x14ac:dyDescent="0.2">
      <c r="A782">
        <v>50</v>
      </c>
      <c r="B782">
        <v>0</v>
      </c>
      <c r="C782">
        <v>0</v>
      </c>
      <c r="D782">
        <v>1</v>
      </c>
      <c r="E782">
        <v>225</v>
      </c>
      <c r="F782">
        <f>ROUND(Source!AV777,O782)</f>
        <v>255.43</v>
      </c>
      <c r="G782" t="s">
        <v>72</v>
      </c>
      <c r="H782" t="s">
        <v>73</v>
      </c>
      <c r="K782">
        <v>225</v>
      </c>
      <c r="L782">
        <v>4</v>
      </c>
      <c r="M782">
        <v>3</v>
      </c>
      <c r="N782" t="s">
        <v>3</v>
      </c>
      <c r="O782">
        <v>2</v>
      </c>
      <c r="W782">
        <v>255.43</v>
      </c>
      <c r="X782">
        <v>1</v>
      </c>
      <c r="Y782">
        <v>255.43</v>
      </c>
    </row>
    <row r="783" spans="1:245" x14ac:dyDescent="0.2">
      <c r="A783">
        <v>50</v>
      </c>
      <c r="B783">
        <v>0</v>
      </c>
      <c r="C783">
        <v>0</v>
      </c>
      <c r="D783">
        <v>1</v>
      </c>
      <c r="E783">
        <v>226</v>
      </c>
      <c r="F783">
        <f>ROUND(Source!AW777,O783)</f>
        <v>255.43</v>
      </c>
      <c r="G783" t="s">
        <v>74</v>
      </c>
      <c r="H783" t="s">
        <v>75</v>
      </c>
      <c r="K783">
        <v>226</v>
      </c>
      <c r="L783">
        <v>5</v>
      </c>
      <c r="M783">
        <v>3</v>
      </c>
      <c r="N783" t="s">
        <v>3</v>
      </c>
      <c r="O783">
        <v>2</v>
      </c>
      <c r="W783">
        <v>255.43</v>
      </c>
      <c r="X783">
        <v>1</v>
      </c>
      <c r="Y783">
        <v>255.43</v>
      </c>
    </row>
    <row r="784" spans="1:245" x14ac:dyDescent="0.2">
      <c r="A784">
        <v>50</v>
      </c>
      <c r="B784">
        <v>0</v>
      </c>
      <c r="C784">
        <v>0</v>
      </c>
      <c r="D784">
        <v>1</v>
      </c>
      <c r="E784">
        <v>227</v>
      </c>
      <c r="F784">
        <f>ROUND(Source!AX777,O784)</f>
        <v>0</v>
      </c>
      <c r="G784" t="s">
        <v>76</v>
      </c>
      <c r="H784" t="s">
        <v>77</v>
      </c>
      <c r="K784">
        <v>227</v>
      </c>
      <c r="L784">
        <v>6</v>
      </c>
      <c r="M784">
        <v>3</v>
      </c>
      <c r="N784" t="s">
        <v>3</v>
      </c>
      <c r="O784">
        <v>2</v>
      </c>
      <c r="W784">
        <v>0</v>
      </c>
      <c r="X784">
        <v>1</v>
      </c>
      <c r="Y784">
        <v>0</v>
      </c>
    </row>
    <row r="785" spans="1:25" x14ac:dyDescent="0.2">
      <c r="A785">
        <v>50</v>
      </c>
      <c r="B785">
        <v>0</v>
      </c>
      <c r="C785">
        <v>0</v>
      </c>
      <c r="D785">
        <v>1</v>
      </c>
      <c r="E785">
        <v>228</v>
      </c>
      <c r="F785">
        <f>ROUND(Source!AY777,O785)</f>
        <v>255.43</v>
      </c>
      <c r="G785" t="s">
        <v>78</v>
      </c>
      <c r="H785" t="s">
        <v>79</v>
      </c>
      <c r="K785">
        <v>228</v>
      </c>
      <c r="L785">
        <v>7</v>
      </c>
      <c r="M785">
        <v>3</v>
      </c>
      <c r="N785" t="s">
        <v>3</v>
      </c>
      <c r="O785">
        <v>2</v>
      </c>
      <c r="W785">
        <v>255.43</v>
      </c>
      <c r="X785">
        <v>1</v>
      </c>
      <c r="Y785">
        <v>255.43</v>
      </c>
    </row>
    <row r="786" spans="1:25" x14ac:dyDescent="0.2">
      <c r="A786">
        <v>50</v>
      </c>
      <c r="B786">
        <v>0</v>
      </c>
      <c r="C786">
        <v>0</v>
      </c>
      <c r="D786">
        <v>1</v>
      </c>
      <c r="E786">
        <v>216</v>
      </c>
      <c r="F786">
        <f>ROUND(Source!AP777,O786)</f>
        <v>0</v>
      </c>
      <c r="G786" t="s">
        <v>80</v>
      </c>
      <c r="H786" t="s">
        <v>81</v>
      </c>
      <c r="K786">
        <v>216</v>
      </c>
      <c r="L786">
        <v>8</v>
      </c>
      <c r="M786">
        <v>3</v>
      </c>
      <c r="N786" t="s">
        <v>3</v>
      </c>
      <c r="O786">
        <v>2</v>
      </c>
      <c r="W786">
        <v>0</v>
      </c>
      <c r="X786">
        <v>1</v>
      </c>
      <c r="Y786">
        <v>0</v>
      </c>
    </row>
    <row r="787" spans="1:25" x14ac:dyDescent="0.2">
      <c r="A787">
        <v>50</v>
      </c>
      <c r="B787">
        <v>0</v>
      </c>
      <c r="C787">
        <v>0</v>
      </c>
      <c r="D787">
        <v>1</v>
      </c>
      <c r="E787">
        <v>223</v>
      </c>
      <c r="F787">
        <f>ROUND(Source!AQ777,O787)</f>
        <v>0</v>
      </c>
      <c r="G787" t="s">
        <v>82</v>
      </c>
      <c r="H787" t="s">
        <v>83</v>
      </c>
      <c r="K787">
        <v>223</v>
      </c>
      <c r="L787">
        <v>9</v>
      </c>
      <c r="M787">
        <v>3</v>
      </c>
      <c r="N787" t="s">
        <v>3</v>
      </c>
      <c r="O787">
        <v>2</v>
      </c>
      <c r="W787">
        <v>0</v>
      </c>
      <c r="X787">
        <v>1</v>
      </c>
      <c r="Y787">
        <v>0</v>
      </c>
    </row>
    <row r="788" spans="1:25" x14ac:dyDescent="0.2">
      <c r="A788">
        <v>50</v>
      </c>
      <c r="B788">
        <v>0</v>
      </c>
      <c r="C788">
        <v>0</v>
      </c>
      <c r="D788">
        <v>1</v>
      </c>
      <c r="E788">
        <v>229</v>
      </c>
      <c r="F788">
        <f>ROUND(Source!AZ777,O788)</f>
        <v>0</v>
      </c>
      <c r="G788" t="s">
        <v>84</v>
      </c>
      <c r="H788" t="s">
        <v>85</v>
      </c>
      <c r="K788">
        <v>229</v>
      </c>
      <c r="L788">
        <v>10</v>
      </c>
      <c r="M788">
        <v>3</v>
      </c>
      <c r="N788" t="s">
        <v>3</v>
      </c>
      <c r="O788">
        <v>2</v>
      </c>
      <c r="W788">
        <v>0</v>
      </c>
      <c r="X788">
        <v>1</v>
      </c>
      <c r="Y788">
        <v>0</v>
      </c>
    </row>
    <row r="789" spans="1:25" x14ac:dyDescent="0.2">
      <c r="A789">
        <v>50</v>
      </c>
      <c r="B789">
        <v>0</v>
      </c>
      <c r="C789">
        <v>0</v>
      </c>
      <c r="D789">
        <v>1</v>
      </c>
      <c r="E789">
        <v>203</v>
      </c>
      <c r="F789">
        <f>ROUND(Source!Q777,O789)</f>
        <v>62.47</v>
      </c>
      <c r="G789" t="s">
        <v>86</v>
      </c>
      <c r="H789" t="s">
        <v>87</v>
      </c>
      <c r="K789">
        <v>203</v>
      </c>
      <c r="L789">
        <v>11</v>
      </c>
      <c r="M789">
        <v>3</v>
      </c>
      <c r="N789" t="s">
        <v>3</v>
      </c>
      <c r="O789">
        <v>2</v>
      </c>
      <c r="W789">
        <v>62.47</v>
      </c>
      <c r="X789">
        <v>1</v>
      </c>
      <c r="Y789">
        <v>62.47</v>
      </c>
    </row>
    <row r="790" spans="1:25" x14ac:dyDescent="0.2">
      <c r="A790">
        <v>50</v>
      </c>
      <c r="B790">
        <v>0</v>
      </c>
      <c r="C790">
        <v>0</v>
      </c>
      <c r="D790">
        <v>1</v>
      </c>
      <c r="E790">
        <v>231</v>
      </c>
      <c r="F790">
        <f>ROUND(Source!BB777,O790)</f>
        <v>0</v>
      </c>
      <c r="G790" t="s">
        <v>88</v>
      </c>
      <c r="H790" t="s">
        <v>89</v>
      </c>
      <c r="K790">
        <v>231</v>
      </c>
      <c r="L790">
        <v>12</v>
      </c>
      <c r="M790">
        <v>3</v>
      </c>
      <c r="N790" t="s">
        <v>3</v>
      </c>
      <c r="O790">
        <v>2</v>
      </c>
      <c r="W790">
        <v>0</v>
      </c>
      <c r="X790">
        <v>1</v>
      </c>
      <c r="Y790">
        <v>0</v>
      </c>
    </row>
    <row r="791" spans="1:25" x14ac:dyDescent="0.2">
      <c r="A791">
        <v>50</v>
      </c>
      <c r="B791">
        <v>0</v>
      </c>
      <c r="C791">
        <v>0</v>
      </c>
      <c r="D791">
        <v>1</v>
      </c>
      <c r="E791">
        <v>204</v>
      </c>
      <c r="F791">
        <f>ROUND(Source!R777,O791)</f>
        <v>30.45</v>
      </c>
      <c r="G791" t="s">
        <v>90</v>
      </c>
      <c r="H791" t="s">
        <v>91</v>
      </c>
      <c r="K791">
        <v>204</v>
      </c>
      <c r="L791">
        <v>13</v>
      </c>
      <c r="M791">
        <v>3</v>
      </c>
      <c r="N791" t="s">
        <v>3</v>
      </c>
      <c r="O791">
        <v>2</v>
      </c>
      <c r="W791">
        <v>30.45</v>
      </c>
      <c r="X791">
        <v>1</v>
      </c>
      <c r="Y791">
        <v>30.45</v>
      </c>
    </row>
    <row r="792" spans="1:25" x14ac:dyDescent="0.2">
      <c r="A792">
        <v>50</v>
      </c>
      <c r="B792">
        <v>0</v>
      </c>
      <c r="C792">
        <v>0</v>
      </c>
      <c r="D792">
        <v>1</v>
      </c>
      <c r="E792">
        <v>205</v>
      </c>
      <c r="F792">
        <f>ROUND(Source!S777,O792)</f>
        <v>2124.36</v>
      </c>
      <c r="G792" t="s">
        <v>92</v>
      </c>
      <c r="H792" t="s">
        <v>93</v>
      </c>
      <c r="K792">
        <v>205</v>
      </c>
      <c r="L792">
        <v>14</v>
      </c>
      <c r="M792">
        <v>3</v>
      </c>
      <c r="N792" t="s">
        <v>3</v>
      </c>
      <c r="O792">
        <v>2</v>
      </c>
      <c r="W792">
        <v>2124.36</v>
      </c>
      <c r="X792">
        <v>1</v>
      </c>
      <c r="Y792">
        <v>2124.36</v>
      </c>
    </row>
    <row r="793" spans="1:25" x14ac:dyDescent="0.2">
      <c r="A793">
        <v>50</v>
      </c>
      <c r="B793">
        <v>0</v>
      </c>
      <c r="C793">
        <v>0</v>
      </c>
      <c r="D793">
        <v>1</v>
      </c>
      <c r="E793">
        <v>232</v>
      </c>
      <c r="F793">
        <f>ROUND(Source!BC777,O793)</f>
        <v>0</v>
      </c>
      <c r="G793" t="s">
        <v>94</v>
      </c>
      <c r="H793" t="s">
        <v>95</v>
      </c>
      <c r="K793">
        <v>232</v>
      </c>
      <c r="L793">
        <v>15</v>
      </c>
      <c r="M793">
        <v>3</v>
      </c>
      <c r="N793" t="s">
        <v>3</v>
      </c>
      <c r="O793">
        <v>2</v>
      </c>
      <c r="W793">
        <v>0</v>
      </c>
      <c r="X793">
        <v>1</v>
      </c>
      <c r="Y793">
        <v>0</v>
      </c>
    </row>
    <row r="794" spans="1:25" x14ac:dyDescent="0.2">
      <c r="A794">
        <v>50</v>
      </c>
      <c r="B794">
        <v>0</v>
      </c>
      <c r="C794">
        <v>0</v>
      </c>
      <c r="D794">
        <v>1</v>
      </c>
      <c r="E794">
        <v>214</v>
      </c>
      <c r="F794">
        <f>ROUND(Source!AS777,O794)</f>
        <v>0</v>
      </c>
      <c r="G794" t="s">
        <v>96</v>
      </c>
      <c r="H794" t="s">
        <v>97</v>
      </c>
      <c r="K794">
        <v>214</v>
      </c>
      <c r="L794">
        <v>16</v>
      </c>
      <c r="M794">
        <v>3</v>
      </c>
      <c r="N794" t="s">
        <v>3</v>
      </c>
      <c r="O794">
        <v>2</v>
      </c>
      <c r="W794">
        <v>0</v>
      </c>
      <c r="X794">
        <v>1</v>
      </c>
      <c r="Y794">
        <v>0</v>
      </c>
    </row>
    <row r="795" spans="1:25" x14ac:dyDescent="0.2">
      <c r="A795">
        <v>50</v>
      </c>
      <c r="B795">
        <v>0</v>
      </c>
      <c r="C795">
        <v>0</v>
      </c>
      <c r="D795">
        <v>1</v>
      </c>
      <c r="E795">
        <v>215</v>
      </c>
      <c r="F795">
        <f>ROUND(Source!AT777,O795)</f>
        <v>0</v>
      </c>
      <c r="G795" t="s">
        <v>98</v>
      </c>
      <c r="H795" t="s">
        <v>99</v>
      </c>
      <c r="K795">
        <v>215</v>
      </c>
      <c r="L795">
        <v>17</v>
      </c>
      <c r="M795">
        <v>3</v>
      </c>
      <c r="N795" t="s">
        <v>3</v>
      </c>
      <c r="O795">
        <v>2</v>
      </c>
      <c r="W795">
        <v>0</v>
      </c>
      <c r="X795">
        <v>1</v>
      </c>
      <c r="Y795">
        <v>0</v>
      </c>
    </row>
    <row r="796" spans="1:25" x14ac:dyDescent="0.2">
      <c r="A796">
        <v>50</v>
      </c>
      <c r="B796">
        <v>0</v>
      </c>
      <c r="C796">
        <v>0</v>
      </c>
      <c r="D796">
        <v>1</v>
      </c>
      <c r="E796">
        <v>217</v>
      </c>
      <c r="F796">
        <f>ROUND(Source!AU777,O796)</f>
        <v>4174.63</v>
      </c>
      <c r="G796" t="s">
        <v>100</v>
      </c>
      <c r="H796" t="s">
        <v>101</v>
      </c>
      <c r="K796">
        <v>217</v>
      </c>
      <c r="L796">
        <v>18</v>
      </c>
      <c r="M796">
        <v>3</v>
      </c>
      <c r="N796" t="s">
        <v>3</v>
      </c>
      <c r="O796">
        <v>2</v>
      </c>
      <c r="W796">
        <v>4174.63</v>
      </c>
      <c r="X796">
        <v>1</v>
      </c>
      <c r="Y796">
        <v>4174.63</v>
      </c>
    </row>
    <row r="797" spans="1:25" x14ac:dyDescent="0.2">
      <c r="A797">
        <v>50</v>
      </c>
      <c r="B797">
        <v>0</v>
      </c>
      <c r="C797">
        <v>0</v>
      </c>
      <c r="D797">
        <v>1</v>
      </c>
      <c r="E797">
        <v>230</v>
      </c>
      <c r="F797">
        <f>ROUND(Source!BA777,O797)</f>
        <v>0</v>
      </c>
      <c r="G797" t="s">
        <v>102</v>
      </c>
      <c r="H797" t="s">
        <v>103</v>
      </c>
      <c r="K797">
        <v>230</v>
      </c>
      <c r="L797">
        <v>19</v>
      </c>
      <c r="M797">
        <v>3</v>
      </c>
      <c r="N797" t="s">
        <v>3</v>
      </c>
      <c r="O797">
        <v>2</v>
      </c>
      <c r="W797">
        <v>0</v>
      </c>
      <c r="X797">
        <v>1</v>
      </c>
      <c r="Y797">
        <v>0</v>
      </c>
    </row>
    <row r="798" spans="1:25" x14ac:dyDescent="0.2">
      <c r="A798">
        <v>50</v>
      </c>
      <c r="B798">
        <v>0</v>
      </c>
      <c r="C798">
        <v>0</v>
      </c>
      <c r="D798">
        <v>1</v>
      </c>
      <c r="E798">
        <v>206</v>
      </c>
      <c r="F798">
        <f>ROUND(Source!T777,O798)</f>
        <v>0</v>
      </c>
      <c r="G798" t="s">
        <v>104</v>
      </c>
      <c r="H798" t="s">
        <v>105</v>
      </c>
      <c r="K798">
        <v>206</v>
      </c>
      <c r="L798">
        <v>20</v>
      </c>
      <c r="M798">
        <v>3</v>
      </c>
      <c r="N798" t="s">
        <v>3</v>
      </c>
      <c r="O798">
        <v>2</v>
      </c>
      <c r="W798">
        <v>0</v>
      </c>
      <c r="X798">
        <v>1</v>
      </c>
      <c r="Y798">
        <v>0</v>
      </c>
    </row>
    <row r="799" spans="1:25" x14ac:dyDescent="0.2">
      <c r="A799">
        <v>50</v>
      </c>
      <c r="B799">
        <v>0</v>
      </c>
      <c r="C799">
        <v>0</v>
      </c>
      <c r="D799">
        <v>1</v>
      </c>
      <c r="E799">
        <v>207</v>
      </c>
      <c r="F799">
        <f>Source!U777</f>
        <v>3.3880000000000003</v>
      </c>
      <c r="G799" t="s">
        <v>106</v>
      </c>
      <c r="H799" t="s">
        <v>107</v>
      </c>
      <c r="K799">
        <v>207</v>
      </c>
      <c r="L799">
        <v>21</v>
      </c>
      <c r="M799">
        <v>3</v>
      </c>
      <c r="N799" t="s">
        <v>3</v>
      </c>
      <c r="O799">
        <v>-1</v>
      </c>
      <c r="W799">
        <v>3.3879999999999999</v>
      </c>
      <c r="X799">
        <v>1</v>
      </c>
      <c r="Y799">
        <v>3.3879999999999999</v>
      </c>
    </row>
    <row r="800" spans="1:25" x14ac:dyDescent="0.2">
      <c r="A800">
        <v>50</v>
      </c>
      <c r="B800">
        <v>0</v>
      </c>
      <c r="C800">
        <v>0</v>
      </c>
      <c r="D800">
        <v>1</v>
      </c>
      <c r="E800">
        <v>208</v>
      </c>
      <c r="F800">
        <f>Source!V777</f>
        <v>0</v>
      </c>
      <c r="G800" t="s">
        <v>108</v>
      </c>
      <c r="H800" t="s">
        <v>109</v>
      </c>
      <c r="K800">
        <v>208</v>
      </c>
      <c r="L800">
        <v>22</v>
      </c>
      <c r="M800">
        <v>3</v>
      </c>
      <c r="N800" t="s">
        <v>3</v>
      </c>
      <c r="O800">
        <v>-1</v>
      </c>
      <c r="W800">
        <v>0</v>
      </c>
      <c r="X800">
        <v>1</v>
      </c>
      <c r="Y800">
        <v>0</v>
      </c>
    </row>
    <row r="801" spans="1:245" x14ac:dyDescent="0.2">
      <c r="A801">
        <v>50</v>
      </c>
      <c r="B801">
        <v>0</v>
      </c>
      <c r="C801">
        <v>0</v>
      </c>
      <c r="D801">
        <v>1</v>
      </c>
      <c r="E801">
        <v>209</v>
      </c>
      <c r="F801">
        <f>ROUND(Source!W777,O801)</f>
        <v>0</v>
      </c>
      <c r="G801" t="s">
        <v>110</v>
      </c>
      <c r="H801" t="s">
        <v>111</v>
      </c>
      <c r="K801">
        <v>209</v>
      </c>
      <c r="L801">
        <v>23</v>
      </c>
      <c r="M801">
        <v>3</v>
      </c>
      <c r="N801" t="s">
        <v>3</v>
      </c>
      <c r="O801">
        <v>2</v>
      </c>
      <c r="W801">
        <v>0</v>
      </c>
      <c r="X801">
        <v>1</v>
      </c>
      <c r="Y801">
        <v>0</v>
      </c>
    </row>
    <row r="802" spans="1:245" x14ac:dyDescent="0.2">
      <c r="A802">
        <v>50</v>
      </c>
      <c r="B802">
        <v>0</v>
      </c>
      <c r="C802">
        <v>0</v>
      </c>
      <c r="D802">
        <v>1</v>
      </c>
      <c r="E802">
        <v>233</v>
      </c>
      <c r="F802">
        <f>ROUND(Source!BD777,O802)</f>
        <v>0</v>
      </c>
      <c r="G802" t="s">
        <v>112</v>
      </c>
      <c r="H802" t="s">
        <v>113</v>
      </c>
      <c r="K802">
        <v>233</v>
      </c>
      <c r="L802">
        <v>24</v>
      </c>
      <c r="M802">
        <v>3</v>
      </c>
      <c r="N802" t="s">
        <v>3</v>
      </c>
      <c r="O802">
        <v>2</v>
      </c>
      <c r="W802">
        <v>0</v>
      </c>
      <c r="X802">
        <v>1</v>
      </c>
      <c r="Y802">
        <v>0</v>
      </c>
    </row>
    <row r="803" spans="1:245" x14ac:dyDescent="0.2">
      <c r="A803">
        <v>50</v>
      </c>
      <c r="B803">
        <v>0</v>
      </c>
      <c r="C803">
        <v>0</v>
      </c>
      <c r="D803">
        <v>1</v>
      </c>
      <c r="E803">
        <v>210</v>
      </c>
      <c r="F803">
        <f>ROUND(Source!X777,O803)</f>
        <v>1487.06</v>
      </c>
      <c r="G803" t="s">
        <v>114</v>
      </c>
      <c r="H803" t="s">
        <v>115</v>
      </c>
      <c r="K803">
        <v>210</v>
      </c>
      <c r="L803">
        <v>25</v>
      </c>
      <c r="M803">
        <v>3</v>
      </c>
      <c r="N803" t="s">
        <v>3</v>
      </c>
      <c r="O803">
        <v>2</v>
      </c>
      <c r="W803">
        <v>1487.06</v>
      </c>
      <c r="X803">
        <v>1</v>
      </c>
      <c r="Y803">
        <v>1487.06</v>
      </c>
    </row>
    <row r="804" spans="1:245" x14ac:dyDescent="0.2">
      <c r="A804">
        <v>50</v>
      </c>
      <c r="B804">
        <v>0</v>
      </c>
      <c r="C804">
        <v>0</v>
      </c>
      <c r="D804">
        <v>1</v>
      </c>
      <c r="E804">
        <v>211</v>
      </c>
      <c r="F804">
        <f>ROUND(Source!Y777,O804)</f>
        <v>212.43</v>
      </c>
      <c r="G804" t="s">
        <v>116</v>
      </c>
      <c r="H804" t="s">
        <v>117</v>
      </c>
      <c r="K804">
        <v>211</v>
      </c>
      <c r="L804">
        <v>26</v>
      </c>
      <c r="M804">
        <v>3</v>
      </c>
      <c r="N804" t="s">
        <v>3</v>
      </c>
      <c r="O804">
        <v>2</v>
      </c>
      <c r="W804">
        <v>212.43</v>
      </c>
      <c r="X804">
        <v>1</v>
      </c>
      <c r="Y804">
        <v>212.43</v>
      </c>
    </row>
    <row r="805" spans="1:245" x14ac:dyDescent="0.2">
      <c r="A805">
        <v>50</v>
      </c>
      <c r="B805">
        <v>0</v>
      </c>
      <c r="C805">
        <v>0</v>
      </c>
      <c r="D805">
        <v>1</v>
      </c>
      <c r="E805">
        <v>224</v>
      </c>
      <c r="F805">
        <f>ROUND(Source!AR777,O805)</f>
        <v>4174.63</v>
      </c>
      <c r="G805" t="s">
        <v>118</v>
      </c>
      <c r="H805" t="s">
        <v>119</v>
      </c>
      <c r="K805">
        <v>224</v>
      </c>
      <c r="L805">
        <v>27</v>
      </c>
      <c r="M805">
        <v>3</v>
      </c>
      <c r="N805" t="s">
        <v>3</v>
      </c>
      <c r="O805">
        <v>2</v>
      </c>
      <c r="W805">
        <v>4174.63</v>
      </c>
      <c r="X805">
        <v>1</v>
      </c>
      <c r="Y805">
        <v>4174.63</v>
      </c>
    </row>
    <row r="807" spans="1:245" x14ac:dyDescent="0.2">
      <c r="A807">
        <v>4</v>
      </c>
      <c r="B807">
        <v>1</v>
      </c>
      <c r="D807">
        <f>ROW(A824)</f>
        <v>824</v>
      </c>
      <c r="F807" t="s">
        <v>13</v>
      </c>
      <c r="G807" t="s">
        <v>258</v>
      </c>
      <c r="H807" t="s">
        <v>3</v>
      </c>
      <c r="I807">
        <v>0</v>
      </c>
      <c r="K807">
        <v>0</v>
      </c>
      <c r="M807" t="s">
        <v>3</v>
      </c>
      <c r="S807">
        <v>0</v>
      </c>
      <c r="U807" t="s">
        <v>3</v>
      </c>
      <c r="V807">
        <v>0</v>
      </c>
      <c r="AB807" t="s">
        <v>3</v>
      </c>
      <c r="AC807" t="s">
        <v>3</v>
      </c>
      <c r="AD807" t="s">
        <v>3</v>
      </c>
      <c r="AE807" t="s">
        <v>3</v>
      </c>
      <c r="AF807" t="s">
        <v>3</v>
      </c>
      <c r="AG807" t="s">
        <v>3</v>
      </c>
      <c r="AP807" t="s">
        <v>3</v>
      </c>
      <c r="AQ807" t="s">
        <v>3</v>
      </c>
      <c r="AR807" t="s">
        <v>3</v>
      </c>
      <c r="AZ807" t="s">
        <v>3</v>
      </c>
      <c r="BB807" t="s">
        <v>3</v>
      </c>
      <c r="BC807" t="s">
        <v>3</v>
      </c>
      <c r="BD807" t="s">
        <v>3</v>
      </c>
      <c r="BE807" t="s">
        <v>3</v>
      </c>
      <c r="BF807" t="s">
        <v>3</v>
      </c>
      <c r="BG807" t="s">
        <v>3</v>
      </c>
      <c r="BH807" t="s">
        <v>3</v>
      </c>
      <c r="BI807" t="s">
        <v>3</v>
      </c>
      <c r="BJ807" t="s">
        <v>3</v>
      </c>
      <c r="BK807" t="s">
        <v>3</v>
      </c>
      <c r="BL807" t="s">
        <v>3</v>
      </c>
      <c r="BM807" t="s">
        <v>3</v>
      </c>
      <c r="BN807" t="s">
        <v>3</v>
      </c>
      <c r="BO807" t="s">
        <v>3</v>
      </c>
      <c r="BP807" t="s">
        <v>3</v>
      </c>
      <c r="BX807">
        <v>0</v>
      </c>
      <c r="CJ807">
        <v>0</v>
      </c>
    </row>
    <row r="809" spans="1:245" x14ac:dyDescent="0.2">
      <c r="A809">
        <v>52</v>
      </c>
      <c r="B809">
        <f t="shared" ref="B809:G809" si="450">B824</f>
        <v>1</v>
      </c>
      <c r="C809">
        <f t="shared" si="450"/>
        <v>4</v>
      </c>
      <c r="D809">
        <f t="shared" si="450"/>
        <v>807</v>
      </c>
      <c r="E809">
        <f t="shared" si="450"/>
        <v>0</v>
      </c>
      <c r="F809" t="str">
        <f t="shared" si="450"/>
        <v>Новый раздел</v>
      </c>
      <c r="G809" t="str">
        <f t="shared" si="450"/>
        <v>Помещение 129 Интерактивная библиотека</v>
      </c>
      <c r="O809">
        <f t="shared" ref="O809:AT809" si="451">O824</f>
        <v>47062.54</v>
      </c>
      <c r="P809">
        <f t="shared" si="451"/>
        <v>28044.39</v>
      </c>
      <c r="Q809">
        <f t="shared" si="451"/>
        <v>620.29999999999995</v>
      </c>
      <c r="R809">
        <f t="shared" si="451"/>
        <v>288.79000000000002</v>
      </c>
      <c r="S809">
        <f t="shared" si="451"/>
        <v>18397.849999999999</v>
      </c>
      <c r="T809">
        <f t="shared" si="451"/>
        <v>0</v>
      </c>
      <c r="U809">
        <f t="shared" si="451"/>
        <v>31.329800000000002</v>
      </c>
      <c r="V809">
        <f t="shared" si="451"/>
        <v>0</v>
      </c>
      <c r="W809">
        <f t="shared" si="451"/>
        <v>0</v>
      </c>
      <c r="X809">
        <f t="shared" si="451"/>
        <v>12878.51</v>
      </c>
      <c r="Y809">
        <f t="shared" si="451"/>
        <v>1839.8</v>
      </c>
      <c r="Z809">
        <f t="shared" si="451"/>
        <v>0</v>
      </c>
      <c r="AA809">
        <f t="shared" si="451"/>
        <v>0</v>
      </c>
      <c r="AB809">
        <f t="shared" si="451"/>
        <v>47062.54</v>
      </c>
      <c r="AC809">
        <f t="shared" si="451"/>
        <v>28044.39</v>
      </c>
      <c r="AD809">
        <f t="shared" si="451"/>
        <v>620.29999999999995</v>
      </c>
      <c r="AE809">
        <f t="shared" si="451"/>
        <v>288.79000000000002</v>
      </c>
      <c r="AF809">
        <f t="shared" si="451"/>
        <v>18397.849999999999</v>
      </c>
      <c r="AG809">
        <f t="shared" si="451"/>
        <v>0</v>
      </c>
      <c r="AH809">
        <f t="shared" si="451"/>
        <v>31.329800000000002</v>
      </c>
      <c r="AI809">
        <f t="shared" si="451"/>
        <v>0</v>
      </c>
      <c r="AJ809">
        <f t="shared" si="451"/>
        <v>0</v>
      </c>
      <c r="AK809">
        <f t="shared" si="451"/>
        <v>12878.51</v>
      </c>
      <c r="AL809">
        <f t="shared" si="451"/>
        <v>1839.8</v>
      </c>
      <c r="AM809">
        <f t="shared" si="451"/>
        <v>0</v>
      </c>
      <c r="AN809">
        <f t="shared" si="451"/>
        <v>0</v>
      </c>
      <c r="AO809">
        <f t="shared" si="451"/>
        <v>0</v>
      </c>
      <c r="AP809">
        <f t="shared" si="451"/>
        <v>0</v>
      </c>
      <c r="AQ809">
        <f t="shared" si="451"/>
        <v>0</v>
      </c>
      <c r="AR809">
        <f t="shared" si="451"/>
        <v>62092.73</v>
      </c>
      <c r="AS809">
        <f t="shared" si="451"/>
        <v>0</v>
      </c>
      <c r="AT809">
        <f t="shared" si="451"/>
        <v>0</v>
      </c>
      <c r="AU809">
        <f t="shared" ref="AU809:BZ809" si="452">AU824</f>
        <v>62092.73</v>
      </c>
      <c r="AV809">
        <f t="shared" si="452"/>
        <v>28044.39</v>
      </c>
      <c r="AW809">
        <f t="shared" si="452"/>
        <v>28044.39</v>
      </c>
      <c r="AX809">
        <f t="shared" si="452"/>
        <v>0</v>
      </c>
      <c r="AY809">
        <f t="shared" si="452"/>
        <v>28044.39</v>
      </c>
      <c r="AZ809">
        <f t="shared" si="452"/>
        <v>0</v>
      </c>
      <c r="BA809">
        <f t="shared" si="452"/>
        <v>0</v>
      </c>
      <c r="BB809">
        <f t="shared" si="452"/>
        <v>0</v>
      </c>
      <c r="BC809">
        <f t="shared" si="452"/>
        <v>0</v>
      </c>
      <c r="BD809">
        <f t="shared" si="452"/>
        <v>0</v>
      </c>
      <c r="BE809">
        <f t="shared" si="452"/>
        <v>0</v>
      </c>
      <c r="BF809">
        <f t="shared" si="452"/>
        <v>0</v>
      </c>
      <c r="BG809">
        <f t="shared" si="452"/>
        <v>0</v>
      </c>
      <c r="BH809">
        <f t="shared" si="452"/>
        <v>0</v>
      </c>
      <c r="BI809">
        <f t="shared" si="452"/>
        <v>0</v>
      </c>
      <c r="BJ809">
        <f t="shared" si="452"/>
        <v>0</v>
      </c>
      <c r="BK809">
        <f t="shared" si="452"/>
        <v>0</v>
      </c>
      <c r="BL809">
        <f t="shared" si="452"/>
        <v>0</v>
      </c>
      <c r="BM809">
        <f t="shared" si="452"/>
        <v>0</v>
      </c>
      <c r="BN809">
        <f t="shared" si="452"/>
        <v>0</v>
      </c>
      <c r="BO809">
        <f t="shared" si="452"/>
        <v>0</v>
      </c>
      <c r="BP809">
        <f t="shared" si="452"/>
        <v>0</v>
      </c>
      <c r="BQ809">
        <f t="shared" si="452"/>
        <v>0</v>
      </c>
      <c r="BR809">
        <f t="shared" si="452"/>
        <v>0</v>
      </c>
      <c r="BS809">
        <f t="shared" si="452"/>
        <v>0</v>
      </c>
      <c r="BT809">
        <f t="shared" si="452"/>
        <v>0</v>
      </c>
      <c r="BU809">
        <f t="shared" si="452"/>
        <v>0</v>
      </c>
      <c r="BV809">
        <f t="shared" si="452"/>
        <v>0</v>
      </c>
      <c r="BW809">
        <f t="shared" si="452"/>
        <v>0</v>
      </c>
      <c r="BX809">
        <f t="shared" si="452"/>
        <v>0</v>
      </c>
      <c r="BY809">
        <f t="shared" si="452"/>
        <v>0</v>
      </c>
      <c r="BZ809">
        <f t="shared" si="452"/>
        <v>0</v>
      </c>
      <c r="CA809">
        <f t="shared" ref="CA809:DF809" si="453">CA824</f>
        <v>62092.73</v>
      </c>
      <c r="CB809">
        <f t="shared" si="453"/>
        <v>0</v>
      </c>
      <c r="CC809">
        <f t="shared" si="453"/>
        <v>0</v>
      </c>
      <c r="CD809">
        <f t="shared" si="453"/>
        <v>62092.73</v>
      </c>
      <c r="CE809">
        <f t="shared" si="453"/>
        <v>28044.39</v>
      </c>
      <c r="CF809">
        <f t="shared" si="453"/>
        <v>28044.39</v>
      </c>
      <c r="CG809">
        <f t="shared" si="453"/>
        <v>0</v>
      </c>
      <c r="CH809">
        <f t="shared" si="453"/>
        <v>28044.39</v>
      </c>
      <c r="CI809">
        <f t="shared" si="453"/>
        <v>0</v>
      </c>
      <c r="CJ809">
        <f t="shared" si="453"/>
        <v>0</v>
      </c>
      <c r="CK809">
        <f t="shared" si="453"/>
        <v>0</v>
      </c>
      <c r="CL809">
        <f t="shared" si="453"/>
        <v>0</v>
      </c>
      <c r="CM809">
        <f t="shared" si="453"/>
        <v>0</v>
      </c>
      <c r="CN809">
        <f t="shared" si="453"/>
        <v>0</v>
      </c>
      <c r="CO809">
        <f t="shared" si="453"/>
        <v>0</v>
      </c>
      <c r="CP809">
        <f t="shared" si="453"/>
        <v>0</v>
      </c>
      <c r="CQ809">
        <f t="shared" si="453"/>
        <v>0</v>
      </c>
      <c r="CR809">
        <f t="shared" si="453"/>
        <v>0</v>
      </c>
      <c r="CS809">
        <f t="shared" si="453"/>
        <v>0</v>
      </c>
      <c r="CT809">
        <f t="shared" si="453"/>
        <v>0</v>
      </c>
      <c r="CU809">
        <f t="shared" si="453"/>
        <v>0</v>
      </c>
      <c r="CV809">
        <f t="shared" si="453"/>
        <v>0</v>
      </c>
      <c r="CW809">
        <f t="shared" si="453"/>
        <v>0</v>
      </c>
      <c r="CX809">
        <f t="shared" si="453"/>
        <v>0</v>
      </c>
      <c r="CY809">
        <f t="shared" si="453"/>
        <v>0</v>
      </c>
      <c r="CZ809">
        <f t="shared" si="453"/>
        <v>0</v>
      </c>
      <c r="DA809">
        <f t="shared" si="453"/>
        <v>0</v>
      </c>
      <c r="DB809">
        <f t="shared" si="453"/>
        <v>0</v>
      </c>
      <c r="DC809">
        <f t="shared" si="453"/>
        <v>0</v>
      </c>
      <c r="DD809">
        <f t="shared" si="453"/>
        <v>0</v>
      </c>
      <c r="DE809">
        <f t="shared" si="453"/>
        <v>0</v>
      </c>
      <c r="DF809">
        <f t="shared" si="453"/>
        <v>0</v>
      </c>
      <c r="DG809">
        <f t="shared" ref="DG809:EL809" si="454">DG824</f>
        <v>0</v>
      </c>
      <c r="DH809">
        <f t="shared" si="454"/>
        <v>0</v>
      </c>
      <c r="DI809">
        <f t="shared" si="454"/>
        <v>0</v>
      </c>
      <c r="DJ809">
        <f t="shared" si="454"/>
        <v>0</v>
      </c>
      <c r="DK809">
        <f t="shared" si="454"/>
        <v>0</v>
      </c>
      <c r="DL809">
        <f t="shared" si="454"/>
        <v>0</v>
      </c>
      <c r="DM809">
        <f t="shared" si="454"/>
        <v>0</v>
      </c>
      <c r="DN809">
        <f t="shared" si="454"/>
        <v>0</v>
      </c>
      <c r="DO809">
        <f t="shared" si="454"/>
        <v>0</v>
      </c>
      <c r="DP809">
        <f t="shared" si="454"/>
        <v>0</v>
      </c>
      <c r="DQ809">
        <f t="shared" si="454"/>
        <v>0</v>
      </c>
      <c r="DR809">
        <f t="shared" si="454"/>
        <v>0</v>
      </c>
      <c r="DS809">
        <f t="shared" si="454"/>
        <v>0</v>
      </c>
      <c r="DT809">
        <f t="shared" si="454"/>
        <v>0</v>
      </c>
      <c r="DU809">
        <f t="shared" si="454"/>
        <v>0</v>
      </c>
      <c r="DV809">
        <f t="shared" si="454"/>
        <v>0</v>
      </c>
      <c r="DW809">
        <f t="shared" si="454"/>
        <v>0</v>
      </c>
      <c r="DX809">
        <f t="shared" si="454"/>
        <v>0</v>
      </c>
      <c r="DY809">
        <f t="shared" si="454"/>
        <v>0</v>
      </c>
      <c r="DZ809">
        <f t="shared" si="454"/>
        <v>0</v>
      </c>
      <c r="EA809">
        <f t="shared" si="454"/>
        <v>0</v>
      </c>
      <c r="EB809">
        <f t="shared" si="454"/>
        <v>0</v>
      </c>
      <c r="EC809">
        <f t="shared" si="454"/>
        <v>0</v>
      </c>
      <c r="ED809">
        <f t="shared" si="454"/>
        <v>0</v>
      </c>
      <c r="EE809">
        <f t="shared" si="454"/>
        <v>0</v>
      </c>
      <c r="EF809">
        <f t="shared" si="454"/>
        <v>0</v>
      </c>
      <c r="EG809">
        <f t="shared" si="454"/>
        <v>0</v>
      </c>
      <c r="EH809">
        <f t="shared" si="454"/>
        <v>0</v>
      </c>
      <c r="EI809">
        <f t="shared" si="454"/>
        <v>0</v>
      </c>
      <c r="EJ809">
        <f t="shared" si="454"/>
        <v>0</v>
      </c>
      <c r="EK809">
        <f t="shared" si="454"/>
        <v>0</v>
      </c>
      <c r="EL809">
        <f t="shared" si="454"/>
        <v>0</v>
      </c>
      <c r="EM809">
        <f t="shared" ref="EM809:FR809" si="455">EM824</f>
        <v>0</v>
      </c>
      <c r="EN809">
        <f t="shared" si="455"/>
        <v>0</v>
      </c>
      <c r="EO809">
        <f t="shared" si="455"/>
        <v>0</v>
      </c>
      <c r="EP809">
        <f t="shared" si="455"/>
        <v>0</v>
      </c>
      <c r="EQ809">
        <f t="shared" si="455"/>
        <v>0</v>
      </c>
      <c r="ER809">
        <f t="shared" si="455"/>
        <v>0</v>
      </c>
      <c r="ES809">
        <f t="shared" si="455"/>
        <v>0</v>
      </c>
      <c r="ET809">
        <f t="shared" si="455"/>
        <v>0</v>
      </c>
      <c r="EU809">
        <f t="shared" si="455"/>
        <v>0</v>
      </c>
      <c r="EV809">
        <f t="shared" si="455"/>
        <v>0</v>
      </c>
      <c r="EW809">
        <f t="shared" si="455"/>
        <v>0</v>
      </c>
      <c r="EX809">
        <f t="shared" si="455"/>
        <v>0</v>
      </c>
      <c r="EY809">
        <f t="shared" si="455"/>
        <v>0</v>
      </c>
      <c r="EZ809">
        <f t="shared" si="455"/>
        <v>0</v>
      </c>
      <c r="FA809">
        <f t="shared" si="455"/>
        <v>0</v>
      </c>
      <c r="FB809">
        <f t="shared" si="455"/>
        <v>0</v>
      </c>
      <c r="FC809">
        <f t="shared" si="455"/>
        <v>0</v>
      </c>
      <c r="FD809">
        <f t="shared" si="455"/>
        <v>0</v>
      </c>
      <c r="FE809">
        <f t="shared" si="455"/>
        <v>0</v>
      </c>
      <c r="FF809">
        <f t="shared" si="455"/>
        <v>0</v>
      </c>
      <c r="FG809">
        <f t="shared" si="455"/>
        <v>0</v>
      </c>
      <c r="FH809">
        <f t="shared" si="455"/>
        <v>0</v>
      </c>
      <c r="FI809">
        <f t="shared" si="455"/>
        <v>0</v>
      </c>
      <c r="FJ809">
        <f t="shared" si="455"/>
        <v>0</v>
      </c>
      <c r="FK809">
        <f t="shared" si="455"/>
        <v>0</v>
      </c>
      <c r="FL809">
        <f t="shared" si="455"/>
        <v>0</v>
      </c>
      <c r="FM809">
        <f t="shared" si="455"/>
        <v>0</v>
      </c>
      <c r="FN809">
        <f t="shared" si="455"/>
        <v>0</v>
      </c>
      <c r="FO809">
        <f t="shared" si="455"/>
        <v>0</v>
      </c>
      <c r="FP809">
        <f t="shared" si="455"/>
        <v>0</v>
      </c>
      <c r="FQ809">
        <f t="shared" si="455"/>
        <v>0</v>
      </c>
      <c r="FR809">
        <f t="shared" si="455"/>
        <v>0</v>
      </c>
      <c r="FS809">
        <f t="shared" ref="FS809:GX809" si="456">FS824</f>
        <v>0</v>
      </c>
      <c r="FT809">
        <f t="shared" si="456"/>
        <v>0</v>
      </c>
      <c r="FU809">
        <f t="shared" si="456"/>
        <v>0</v>
      </c>
      <c r="FV809">
        <f t="shared" si="456"/>
        <v>0</v>
      </c>
      <c r="FW809">
        <f t="shared" si="456"/>
        <v>0</v>
      </c>
      <c r="FX809">
        <f t="shared" si="456"/>
        <v>0</v>
      </c>
      <c r="FY809">
        <f t="shared" si="456"/>
        <v>0</v>
      </c>
      <c r="FZ809">
        <f t="shared" si="456"/>
        <v>0</v>
      </c>
      <c r="GA809">
        <f t="shared" si="456"/>
        <v>0</v>
      </c>
      <c r="GB809">
        <f t="shared" si="456"/>
        <v>0</v>
      </c>
      <c r="GC809">
        <f t="shared" si="456"/>
        <v>0</v>
      </c>
      <c r="GD809">
        <f t="shared" si="456"/>
        <v>0</v>
      </c>
      <c r="GE809">
        <f t="shared" si="456"/>
        <v>0</v>
      </c>
      <c r="GF809">
        <f t="shared" si="456"/>
        <v>0</v>
      </c>
      <c r="GG809">
        <f t="shared" si="456"/>
        <v>0</v>
      </c>
      <c r="GH809">
        <f t="shared" si="456"/>
        <v>0</v>
      </c>
      <c r="GI809">
        <f t="shared" si="456"/>
        <v>0</v>
      </c>
      <c r="GJ809">
        <f t="shared" si="456"/>
        <v>0</v>
      </c>
      <c r="GK809">
        <f t="shared" si="456"/>
        <v>0</v>
      </c>
      <c r="GL809">
        <f t="shared" si="456"/>
        <v>0</v>
      </c>
      <c r="GM809">
        <f t="shared" si="456"/>
        <v>0</v>
      </c>
      <c r="GN809">
        <f t="shared" si="456"/>
        <v>0</v>
      </c>
      <c r="GO809">
        <f t="shared" si="456"/>
        <v>0</v>
      </c>
      <c r="GP809">
        <f t="shared" si="456"/>
        <v>0</v>
      </c>
      <c r="GQ809">
        <f t="shared" si="456"/>
        <v>0</v>
      </c>
      <c r="GR809">
        <f t="shared" si="456"/>
        <v>0</v>
      </c>
      <c r="GS809">
        <f t="shared" si="456"/>
        <v>0</v>
      </c>
      <c r="GT809">
        <f t="shared" si="456"/>
        <v>0</v>
      </c>
      <c r="GU809">
        <f t="shared" si="456"/>
        <v>0</v>
      </c>
      <c r="GV809">
        <f t="shared" si="456"/>
        <v>0</v>
      </c>
      <c r="GW809">
        <f t="shared" si="456"/>
        <v>0</v>
      </c>
      <c r="GX809">
        <f t="shared" si="456"/>
        <v>0</v>
      </c>
    </row>
    <row r="811" spans="1:245" x14ac:dyDescent="0.2">
      <c r="A811">
        <v>17</v>
      </c>
      <c r="B811">
        <v>1</v>
      </c>
      <c r="C811">
        <f>ROW(SmtRes!A219)</f>
        <v>219</v>
      </c>
      <c r="D811">
        <f>ROW(EtalonRes!A219)</f>
        <v>219</v>
      </c>
      <c r="E811" t="s">
        <v>259</v>
      </c>
      <c r="F811" t="s">
        <v>16</v>
      </c>
      <c r="G811" t="s">
        <v>17</v>
      </c>
      <c r="H811" t="s">
        <v>18</v>
      </c>
      <c r="I811">
        <f>ROUND(8/100,9)</f>
        <v>0.08</v>
      </c>
      <c r="J811">
        <v>0</v>
      </c>
      <c r="K811">
        <f>ROUND(8/100,9)</f>
        <v>0.08</v>
      </c>
      <c r="O811">
        <f t="shared" ref="O811:O822" si="457">ROUND(CP811,2)</f>
        <v>216.84</v>
      </c>
      <c r="P811">
        <f t="shared" ref="P811:P822" si="458">ROUND(CQ811*I811,2)</f>
        <v>0</v>
      </c>
      <c r="Q811">
        <f t="shared" ref="Q811:Q822" si="459">ROUND(CR811*I811,2)</f>
        <v>0</v>
      </c>
      <c r="R811">
        <f t="shared" ref="R811:R822" si="460">ROUND(CS811*I811,2)</f>
        <v>0</v>
      </c>
      <c r="S811">
        <f t="shared" ref="S811:S822" si="461">ROUND(CT811*I811,2)</f>
        <v>216.84</v>
      </c>
      <c r="T811">
        <f t="shared" ref="T811:T822" si="462">ROUND(CU811*I811,2)</f>
        <v>0</v>
      </c>
      <c r="U811">
        <f t="shared" ref="U811:U822" si="463">CV811*I811</f>
        <v>0.4672</v>
      </c>
      <c r="V811">
        <f t="shared" ref="V811:V822" si="464">CW811*I811</f>
        <v>0</v>
      </c>
      <c r="W811">
        <f t="shared" ref="W811:W822" si="465">ROUND(CX811*I811,2)</f>
        <v>0</v>
      </c>
      <c r="X811">
        <f t="shared" ref="X811:X822" si="466">ROUND(CY811,2)</f>
        <v>151.79</v>
      </c>
      <c r="Y811">
        <f t="shared" ref="Y811:Y822" si="467">ROUND(CZ811,2)</f>
        <v>21.68</v>
      </c>
      <c r="AA811">
        <v>35364244</v>
      </c>
      <c r="AB811">
        <f t="shared" ref="AB811:AB822" si="468">ROUND((AC811+AD811+AF811),6)</f>
        <v>2710.46</v>
      </c>
      <c r="AC811">
        <f t="shared" ref="AC811:AC822" si="469">ROUND((ES811),6)</f>
        <v>0</v>
      </c>
      <c r="AD811">
        <f t="shared" ref="AD811:AD822" si="470">ROUND((((ET811)-(EU811))+AE811),6)</f>
        <v>0</v>
      </c>
      <c r="AE811">
        <f t="shared" ref="AE811:AE822" si="471">ROUND((EU811),6)</f>
        <v>0</v>
      </c>
      <c r="AF811">
        <f t="shared" ref="AF811:AF822" si="472">ROUND((EV811),6)</f>
        <v>2710.46</v>
      </c>
      <c r="AG811">
        <f t="shared" ref="AG811:AG822" si="473">ROUND((AP811),6)</f>
        <v>0</v>
      </c>
      <c r="AH811">
        <f t="shared" ref="AH811:AH822" si="474">(EW811)</f>
        <v>5.84</v>
      </c>
      <c r="AI811">
        <f t="shared" ref="AI811:AI822" si="475">(EX811)</f>
        <v>0</v>
      </c>
      <c r="AJ811">
        <f t="shared" ref="AJ811:AJ822" si="476">(AS811)</f>
        <v>0</v>
      </c>
      <c r="AK811">
        <v>2710.46</v>
      </c>
      <c r="AL811">
        <v>0</v>
      </c>
      <c r="AM811">
        <v>0</v>
      </c>
      <c r="AN811">
        <v>0</v>
      </c>
      <c r="AO811">
        <v>2710.46</v>
      </c>
      <c r="AP811">
        <v>0</v>
      </c>
      <c r="AQ811">
        <v>5.84</v>
      </c>
      <c r="AR811">
        <v>0</v>
      </c>
      <c r="AS811">
        <v>0</v>
      </c>
      <c r="AT811">
        <v>70</v>
      </c>
      <c r="AU811">
        <v>10</v>
      </c>
      <c r="AV811">
        <v>1</v>
      </c>
      <c r="AW811">
        <v>1</v>
      </c>
      <c r="AZ811">
        <v>1</v>
      </c>
      <c r="BA811">
        <v>1</v>
      </c>
      <c r="BB811">
        <v>1</v>
      </c>
      <c r="BC811">
        <v>1</v>
      </c>
      <c r="BD811" t="s">
        <v>3</v>
      </c>
      <c r="BE811" t="s">
        <v>3</v>
      </c>
      <c r="BF811" t="s">
        <v>3</v>
      </c>
      <c r="BG811" t="s">
        <v>3</v>
      </c>
      <c r="BH811">
        <v>0</v>
      </c>
      <c r="BI811">
        <v>4</v>
      </c>
      <c r="BJ811" t="s">
        <v>19</v>
      </c>
      <c r="BM811">
        <v>0</v>
      </c>
      <c r="BN811">
        <v>0</v>
      </c>
      <c r="BO811" t="s">
        <v>3</v>
      </c>
      <c r="BP811">
        <v>0</v>
      </c>
      <c r="BQ811">
        <v>1</v>
      </c>
      <c r="BR811">
        <v>0</v>
      </c>
      <c r="BS811">
        <v>1</v>
      </c>
      <c r="BT811">
        <v>1</v>
      </c>
      <c r="BU811">
        <v>1</v>
      </c>
      <c r="BV811">
        <v>1</v>
      </c>
      <c r="BW811">
        <v>1</v>
      </c>
      <c r="BX811">
        <v>1</v>
      </c>
      <c r="BY811" t="s">
        <v>3</v>
      </c>
      <c r="BZ811">
        <v>70</v>
      </c>
      <c r="CA811">
        <v>10</v>
      </c>
      <c r="CB811" t="s">
        <v>3</v>
      </c>
      <c r="CE811">
        <v>0</v>
      </c>
      <c r="CF811">
        <v>0</v>
      </c>
      <c r="CG811">
        <v>0</v>
      </c>
      <c r="CM811">
        <v>0</v>
      </c>
      <c r="CN811" t="s">
        <v>3</v>
      </c>
      <c r="CO811">
        <v>0</v>
      </c>
      <c r="CP811">
        <f t="shared" ref="CP811:CP822" si="477">(P811+Q811+S811)</f>
        <v>216.84</v>
      </c>
      <c r="CQ811">
        <f t="shared" ref="CQ811:CQ822" si="478">(AC811*BC811*AW811)</f>
        <v>0</v>
      </c>
      <c r="CR811">
        <f t="shared" ref="CR811:CR822" si="479">((((ET811)*BB811-(EU811)*BS811)+AE811*BS811)*AV811)</f>
        <v>0</v>
      </c>
      <c r="CS811">
        <f t="shared" ref="CS811:CS822" si="480">(AE811*BS811*AV811)</f>
        <v>0</v>
      </c>
      <c r="CT811">
        <f t="shared" ref="CT811:CT822" si="481">(AF811*BA811*AV811)</f>
        <v>2710.46</v>
      </c>
      <c r="CU811">
        <f t="shared" ref="CU811:CU822" si="482">AG811</f>
        <v>0</v>
      </c>
      <c r="CV811">
        <f t="shared" ref="CV811:CV822" si="483">(AH811*AV811)</f>
        <v>5.84</v>
      </c>
      <c r="CW811">
        <f t="shared" ref="CW811:CW822" si="484">AI811</f>
        <v>0</v>
      </c>
      <c r="CX811">
        <f t="shared" ref="CX811:CX822" si="485">AJ811</f>
        <v>0</v>
      </c>
      <c r="CY811">
        <f t="shared" ref="CY811:CY822" si="486">((S811*BZ811)/100)</f>
        <v>151.78800000000001</v>
      </c>
      <c r="CZ811">
        <f t="shared" ref="CZ811:CZ822" si="487">((S811*CA811)/100)</f>
        <v>21.684000000000001</v>
      </c>
      <c r="DC811" t="s">
        <v>3</v>
      </c>
      <c r="DD811" t="s">
        <v>3</v>
      </c>
      <c r="DE811" t="s">
        <v>3</v>
      </c>
      <c r="DF811" t="s">
        <v>3</v>
      </c>
      <c r="DG811" t="s">
        <v>3</v>
      </c>
      <c r="DH811" t="s">
        <v>3</v>
      </c>
      <c r="DI811" t="s">
        <v>3</v>
      </c>
      <c r="DJ811" t="s">
        <v>3</v>
      </c>
      <c r="DK811" t="s">
        <v>3</v>
      </c>
      <c r="DL811" t="s">
        <v>3</v>
      </c>
      <c r="DM811" t="s">
        <v>3</v>
      </c>
      <c r="DN811">
        <v>0</v>
      </c>
      <c r="DO811">
        <v>0</v>
      </c>
      <c r="DP811">
        <v>1</v>
      </c>
      <c r="DQ811">
        <v>1</v>
      </c>
      <c r="DU811">
        <v>1010</v>
      </c>
      <c r="DV811" t="s">
        <v>18</v>
      </c>
      <c r="DW811" t="s">
        <v>18</v>
      </c>
      <c r="DX811">
        <v>100</v>
      </c>
      <c r="DZ811" t="s">
        <v>3</v>
      </c>
      <c r="EA811" t="s">
        <v>3</v>
      </c>
      <c r="EB811" t="s">
        <v>3</v>
      </c>
      <c r="EC811" t="s">
        <v>3</v>
      </c>
      <c r="EE811">
        <v>35096056</v>
      </c>
      <c r="EF811">
        <v>1</v>
      </c>
      <c r="EG811" t="s">
        <v>20</v>
      </c>
      <c r="EH811">
        <v>0</v>
      </c>
      <c r="EI811" t="s">
        <v>3</v>
      </c>
      <c r="EJ811">
        <v>4</v>
      </c>
      <c r="EK811">
        <v>0</v>
      </c>
      <c r="EL811" t="s">
        <v>21</v>
      </c>
      <c r="EM811" t="s">
        <v>22</v>
      </c>
      <c r="EO811" t="s">
        <v>3</v>
      </c>
      <c r="EQ811">
        <v>2097152</v>
      </c>
      <c r="ER811">
        <v>2710.46</v>
      </c>
      <c r="ES811">
        <v>0</v>
      </c>
      <c r="ET811">
        <v>0</v>
      </c>
      <c r="EU811">
        <v>0</v>
      </c>
      <c r="EV811">
        <v>2710.46</v>
      </c>
      <c r="EW811">
        <v>5.84</v>
      </c>
      <c r="EX811">
        <v>0</v>
      </c>
      <c r="EY811">
        <v>0</v>
      </c>
      <c r="FQ811">
        <v>0</v>
      </c>
      <c r="FR811">
        <v>0</v>
      </c>
      <c r="FS811">
        <v>0</v>
      </c>
      <c r="FX811">
        <v>70</v>
      </c>
      <c r="FY811">
        <v>10</v>
      </c>
      <c r="GA811" t="s">
        <v>3</v>
      </c>
      <c r="GD811">
        <v>0</v>
      </c>
      <c r="GF811">
        <v>-931379651</v>
      </c>
      <c r="GG811">
        <v>2</v>
      </c>
      <c r="GH811">
        <v>1</v>
      </c>
      <c r="GI811">
        <v>-2</v>
      </c>
      <c r="GJ811">
        <v>0</v>
      </c>
      <c r="GK811">
        <f>ROUND(R811*(R12)/100,2)</f>
        <v>0</v>
      </c>
      <c r="GL811">
        <f t="shared" ref="GL811:GL822" si="488">ROUND(IF(AND(BH811=3,BI811=3,FS811&lt;&gt;0),P811,0),2)</f>
        <v>0</v>
      </c>
      <c r="GM811">
        <f t="shared" ref="GM811:GM822" si="489">ROUND(O811+X811+Y811+GK811,2)+GX811</f>
        <v>390.31</v>
      </c>
      <c r="GN811">
        <f t="shared" ref="GN811:GN822" si="490">IF(OR(BI811=0,BI811=1),GM811-GX811,0)</f>
        <v>0</v>
      </c>
      <c r="GO811">
        <f t="shared" ref="GO811:GO822" si="491">IF(BI811=2,GM811-GX811,0)</f>
        <v>0</v>
      </c>
      <c r="GP811">
        <f t="shared" ref="GP811:GP822" si="492">IF(BI811=4,GM811-GX811,0)</f>
        <v>390.31</v>
      </c>
      <c r="GR811">
        <v>0</v>
      </c>
      <c r="GS811">
        <v>3</v>
      </c>
      <c r="GT811">
        <v>0</v>
      </c>
      <c r="GU811" t="s">
        <v>3</v>
      </c>
      <c r="GV811">
        <f t="shared" ref="GV811:GV822" si="493">ROUND((GT811),6)</f>
        <v>0</v>
      </c>
      <c r="GW811">
        <v>1</v>
      </c>
      <c r="GX811">
        <f t="shared" ref="GX811:GX822" si="494">ROUND(HC811*I811,2)</f>
        <v>0</v>
      </c>
      <c r="HA811">
        <v>0</v>
      </c>
      <c r="HB811">
        <v>0</v>
      </c>
      <c r="HC811">
        <f t="shared" ref="HC811:HC822" si="495">GV811*GW811</f>
        <v>0</v>
      </c>
      <c r="HE811" t="s">
        <v>3</v>
      </c>
      <c r="HF811" t="s">
        <v>3</v>
      </c>
      <c r="HM811" t="s">
        <v>3</v>
      </c>
      <c r="HN811" t="s">
        <v>3</v>
      </c>
      <c r="HO811" t="s">
        <v>3</v>
      </c>
      <c r="HP811" t="s">
        <v>3</v>
      </c>
      <c r="HQ811" t="s">
        <v>3</v>
      </c>
      <c r="HS811">
        <v>0</v>
      </c>
      <c r="IK811">
        <v>0</v>
      </c>
    </row>
    <row r="812" spans="1:245" x14ac:dyDescent="0.2">
      <c r="A812">
        <v>17</v>
      </c>
      <c r="B812">
        <v>1</v>
      </c>
      <c r="C812">
        <f>ROW(SmtRes!A223)</f>
        <v>223</v>
      </c>
      <c r="D812">
        <f>ROW(EtalonRes!A223)</f>
        <v>223</v>
      </c>
      <c r="E812" t="s">
        <v>260</v>
      </c>
      <c r="F812" t="s">
        <v>227</v>
      </c>
      <c r="G812" t="s">
        <v>228</v>
      </c>
      <c r="H812" t="s">
        <v>229</v>
      </c>
      <c r="I812">
        <f>ROUND(20/10,9)</f>
        <v>2</v>
      </c>
      <c r="J812">
        <v>0</v>
      </c>
      <c r="K812">
        <f>ROUND(20/10,9)</f>
        <v>2</v>
      </c>
      <c r="O812">
        <f t="shared" si="457"/>
        <v>853.16</v>
      </c>
      <c r="P812">
        <f t="shared" si="458"/>
        <v>224.64</v>
      </c>
      <c r="Q812">
        <f t="shared" si="459"/>
        <v>17.98</v>
      </c>
      <c r="R812">
        <f t="shared" si="460"/>
        <v>0.26</v>
      </c>
      <c r="S812">
        <f t="shared" si="461"/>
        <v>610.54</v>
      </c>
      <c r="T812">
        <f t="shared" si="462"/>
        <v>0</v>
      </c>
      <c r="U812">
        <f t="shared" si="463"/>
        <v>0.84</v>
      </c>
      <c r="V812">
        <f t="shared" si="464"/>
        <v>0</v>
      </c>
      <c r="W812">
        <f t="shared" si="465"/>
        <v>0</v>
      </c>
      <c r="X812">
        <f t="shared" si="466"/>
        <v>427.38</v>
      </c>
      <c r="Y812">
        <f t="shared" si="467"/>
        <v>61.05</v>
      </c>
      <c r="AA812">
        <v>35364244</v>
      </c>
      <c r="AB812">
        <f t="shared" si="468"/>
        <v>426.58</v>
      </c>
      <c r="AC812">
        <f t="shared" si="469"/>
        <v>112.32</v>
      </c>
      <c r="AD812">
        <f t="shared" si="470"/>
        <v>8.99</v>
      </c>
      <c r="AE812">
        <f t="shared" si="471"/>
        <v>0.13</v>
      </c>
      <c r="AF812">
        <f t="shared" si="472"/>
        <v>305.27</v>
      </c>
      <c r="AG812">
        <f t="shared" si="473"/>
        <v>0</v>
      </c>
      <c r="AH812">
        <f t="shared" si="474"/>
        <v>0.42</v>
      </c>
      <c r="AI812">
        <f t="shared" si="475"/>
        <v>0</v>
      </c>
      <c r="AJ812">
        <f t="shared" si="476"/>
        <v>0</v>
      </c>
      <c r="AK812">
        <v>426.58</v>
      </c>
      <c r="AL812">
        <v>112.32</v>
      </c>
      <c r="AM812">
        <v>8.99</v>
      </c>
      <c r="AN812">
        <v>0.13</v>
      </c>
      <c r="AO812">
        <v>305.27</v>
      </c>
      <c r="AP812">
        <v>0</v>
      </c>
      <c r="AQ812">
        <v>0.42</v>
      </c>
      <c r="AR812">
        <v>0</v>
      </c>
      <c r="AS812">
        <v>0</v>
      </c>
      <c r="AT812">
        <v>70</v>
      </c>
      <c r="AU812">
        <v>10</v>
      </c>
      <c r="AV812">
        <v>1</v>
      </c>
      <c r="AW812">
        <v>1</v>
      </c>
      <c r="AZ812">
        <v>1</v>
      </c>
      <c r="BA812">
        <v>1</v>
      </c>
      <c r="BB812">
        <v>1</v>
      </c>
      <c r="BC812">
        <v>1</v>
      </c>
      <c r="BD812" t="s">
        <v>3</v>
      </c>
      <c r="BE812" t="s">
        <v>3</v>
      </c>
      <c r="BF812" t="s">
        <v>3</v>
      </c>
      <c r="BG812" t="s">
        <v>3</v>
      </c>
      <c r="BH812">
        <v>0</v>
      </c>
      <c r="BI812">
        <v>4</v>
      </c>
      <c r="BJ812" t="s">
        <v>230</v>
      </c>
      <c r="BM812">
        <v>0</v>
      </c>
      <c r="BN812">
        <v>0</v>
      </c>
      <c r="BO812" t="s">
        <v>3</v>
      </c>
      <c r="BP812">
        <v>0</v>
      </c>
      <c r="BQ812">
        <v>1</v>
      </c>
      <c r="BR812">
        <v>0</v>
      </c>
      <c r="BS812">
        <v>1</v>
      </c>
      <c r="BT812">
        <v>1</v>
      </c>
      <c r="BU812">
        <v>1</v>
      </c>
      <c r="BV812">
        <v>1</v>
      </c>
      <c r="BW812">
        <v>1</v>
      </c>
      <c r="BX812">
        <v>1</v>
      </c>
      <c r="BY812" t="s">
        <v>3</v>
      </c>
      <c r="BZ812">
        <v>70</v>
      </c>
      <c r="CA812">
        <v>10</v>
      </c>
      <c r="CB812" t="s">
        <v>3</v>
      </c>
      <c r="CE812">
        <v>0</v>
      </c>
      <c r="CF812">
        <v>0</v>
      </c>
      <c r="CG812">
        <v>0</v>
      </c>
      <c r="CM812">
        <v>0</v>
      </c>
      <c r="CN812" t="s">
        <v>3</v>
      </c>
      <c r="CO812">
        <v>0</v>
      </c>
      <c r="CP812">
        <f t="shared" si="477"/>
        <v>853.16</v>
      </c>
      <c r="CQ812">
        <f t="shared" si="478"/>
        <v>112.32</v>
      </c>
      <c r="CR812">
        <f t="shared" si="479"/>
        <v>8.99</v>
      </c>
      <c r="CS812">
        <f t="shared" si="480"/>
        <v>0.13</v>
      </c>
      <c r="CT812">
        <f t="shared" si="481"/>
        <v>305.27</v>
      </c>
      <c r="CU812">
        <f t="shared" si="482"/>
        <v>0</v>
      </c>
      <c r="CV812">
        <f t="shared" si="483"/>
        <v>0.42</v>
      </c>
      <c r="CW812">
        <f t="shared" si="484"/>
        <v>0</v>
      </c>
      <c r="CX812">
        <f t="shared" si="485"/>
        <v>0</v>
      </c>
      <c r="CY812">
        <f t="shared" si="486"/>
        <v>427.37799999999993</v>
      </c>
      <c r="CZ812">
        <f t="shared" si="487"/>
        <v>61.053999999999995</v>
      </c>
      <c r="DC812" t="s">
        <v>3</v>
      </c>
      <c r="DD812" t="s">
        <v>3</v>
      </c>
      <c r="DE812" t="s">
        <v>3</v>
      </c>
      <c r="DF812" t="s">
        <v>3</v>
      </c>
      <c r="DG812" t="s">
        <v>3</v>
      </c>
      <c r="DH812" t="s">
        <v>3</v>
      </c>
      <c r="DI812" t="s">
        <v>3</v>
      </c>
      <c r="DJ812" t="s">
        <v>3</v>
      </c>
      <c r="DK812" t="s">
        <v>3</v>
      </c>
      <c r="DL812" t="s">
        <v>3</v>
      </c>
      <c r="DM812" t="s">
        <v>3</v>
      </c>
      <c r="DN812">
        <v>0</v>
      </c>
      <c r="DO812">
        <v>0</v>
      </c>
      <c r="DP812">
        <v>1</v>
      </c>
      <c r="DQ812">
        <v>1</v>
      </c>
      <c r="DU812">
        <v>1013</v>
      </c>
      <c r="DV812" t="s">
        <v>229</v>
      </c>
      <c r="DW812" t="s">
        <v>229</v>
      </c>
      <c r="DX812">
        <v>1</v>
      </c>
      <c r="DZ812" t="s">
        <v>3</v>
      </c>
      <c r="EA812" t="s">
        <v>3</v>
      </c>
      <c r="EB812" t="s">
        <v>3</v>
      </c>
      <c r="EC812" t="s">
        <v>3</v>
      </c>
      <c r="EE812">
        <v>35096056</v>
      </c>
      <c r="EF812">
        <v>1</v>
      </c>
      <c r="EG812" t="s">
        <v>20</v>
      </c>
      <c r="EH812">
        <v>0</v>
      </c>
      <c r="EI812" t="s">
        <v>3</v>
      </c>
      <c r="EJ812">
        <v>4</v>
      </c>
      <c r="EK812">
        <v>0</v>
      </c>
      <c r="EL812" t="s">
        <v>21</v>
      </c>
      <c r="EM812" t="s">
        <v>22</v>
      </c>
      <c r="EO812" t="s">
        <v>3</v>
      </c>
      <c r="EQ812">
        <v>2097152</v>
      </c>
      <c r="ER812">
        <v>426.58</v>
      </c>
      <c r="ES812">
        <v>112.32</v>
      </c>
      <c r="ET812">
        <v>8.99</v>
      </c>
      <c r="EU812">
        <v>0.13</v>
      </c>
      <c r="EV812">
        <v>305.27</v>
      </c>
      <c r="EW812">
        <v>0.42</v>
      </c>
      <c r="EX812">
        <v>0</v>
      </c>
      <c r="EY812">
        <v>0</v>
      </c>
      <c r="FQ812">
        <v>0</v>
      </c>
      <c r="FR812">
        <v>0</v>
      </c>
      <c r="FS812">
        <v>0</v>
      </c>
      <c r="FX812">
        <v>70</v>
      </c>
      <c r="FY812">
        <v>10</v>
      </c>
      <c r="GA812" t="s">
        <v>3</v>
      </c>
      <c r="GD812">
        <v>0</v>
      </c>
      <c r="GF812">
        <v>94825724</v>
      </c>
      <c r="GG812">
        <v>2</v>
      </c>
      <c r="GH812">
        <v>1</v>
      </c>
      <c r="GI812">
        <v>-2</v>
      </c>
      <c r="GJ812">
        <v>0</v>
      </c>
      <c r="GK812">
        <f>ROUND(R812*(R12)/100,2)</f>
        <v>0.28000000000000003</v>
      </c>
      <c r="GL812">
        <f t="shared" si="488"/>
        <v>0</v>
      </c>
      <c r="GM812">
        <f t="shared" si="489"/>
        <v>1341.87</v>
      </c>
      <c r="GN812">
        <f t="shared" si="490"/>
        <v>0</v>
      </c>
      <c r="GO812">
        <f t="shared" si="491"/>
        <v>0</v>
      </c>
      <c r="GP812">
        <f t="shared" si="492"/>
        <v>1341.87</v>
      </c>
      <c r="GR812">
        <v>0</v>
      </c>
      <c r="GS812">
        <v>3</v>
      </c>
      <c r="GT812">
        <v>0</v>
      </c>
      <c r="GU812" t="s">
        <v>3</v>
      </c>
      <c r="GV812">
        <f t="shared" si="493"/>
        <v>0</v>
      </c>
      <c r="GW812">
        <v>1</v>
      </c>
      <c r="GX812">
        <f t="shared" si="494"/>
        <v>0</v>
      </c>
      <c r="HA812">
        <v>0</v>
      </c>
      <c r="HB812">
        <v>0</v>
      </c>
      <c r="HC812">
        <f t="shared" si="495"/>
        <v>0</v>
      </c>
      <c r="HE812" t="s">
        <v>3</v>
      </c>
      <c r="HF812" t="s">
        <v>3</v>
      </c>
      <c r="HM812" t="s">
        <v>3</v>
      </c>
      <c r="HN812" t="s">
        <v>3</v>
      </c>
      <c r="HO812" t="s">
        <v>3</v>
      </c>
      <c r="HP812" t="s">
        <v>3</v>
      </c>
      <c r="HQ812" t="s">
        <v>3</v>
      </c>
      <c r="HS812">
        <v>0</v>
      </c>
      <c r="IK812">
        <v>0</v>
      </c>
    </row>
    <row r="813" spans="1:245" x14ac:dyDescent="0.2">
      <c r="A813">
        <v>17</v>
      </c>
      <c r="B813">
        <v>1</v>
      </c>
      <c r="C813">
        <f>ROW(SmtRes!A226)</f>
        <v>226</v>
      </c>
      <c r="D813">
        <f>ROW(EtalonRes!A226)</f>
        <v>226</v>
      </c>
      <c r="E813" t="s">
        <v>261</v>
      </c>
      <c r="F813" t="s">
        <v>232</v>
      </c>
      <c r="G813" t="s">
        <v>233</v>
      </c>
      <c r="H813" t="s">
        <v>26</v>
      </c>
      <c r="I813">
        <f>ROUND(2/100,9)</f>
        <v>0.02</v>
      </c>
      <c r="J813">
        <v>0</v>
      </c>
      <c r="K813">
        <f>ROUND(2/100,9)</f>
        <v>0.02</v>
      </c>
      <c r="O813">
        <f t="shared" si="457"/>
        <v>284.27</v>
      </c>
      <c r="P813">
        <f t="shared" si="458"/>
        <v>0</v>
      </c>
      <c r="Q813">
        <f t="shared" si="459"/>
        <v>119.88</v>
      </c>
      <c r="R813">
        <f t="shared" si="460"/>
        <v>60.81</v>
      </c>
      <c r="S813">
        <f t="shared" si="461"/>
        <v>164.39</v>
      </c>
      <c r="T813">
        <f t="shared" si="462"/>
        <v>0</v>
      </c>
      <c r="U813">
        <f t="shared" si="463"/>
        <v>0.28000000000000003</v>
      </c>
      <c r="V813">
        <f t="shared" si="464"/>
        <v>0</v>
      </c>
      <c r="W813">
        <f t="shared" si="465"/>
        <v>0</v>
      </c>
      <c r="X813">
        <f t="shared" si="466"/>
        <v>115.07</v>
      </c>
      <c r="Y813">
        <f t="shared" si="467"/>
        <v>16.440000000000001</v>
      </c>
      <c r="AA813">
        <v>35364244</v>
      </c>
      <c r="AB813">
        <f t="shared" si="468"/>
        <v>14213.53</v>
      </c>
      <c r="AC813">
        <f t="shared" si="469"/>
        <v>0</v>
      </c>
      <c r="AD813">
        <f t="shared" si="470"/>
        <v>5993.85</v>
      </c>
      <c r="AE813">
        <f t="shared" si="471"/>
        <v>3040.45</v>
      </c>
      <c r="AF813">
        <f t="shared" si="472"/>
        <v>8219.68</v>
      </c>
      <c r="AG813">
        <f t="shared" si="473"/>
        <v>0</v>
      </c>
      <c r="AH813">
        <f t="shared" si="474"/>
        <v>14</v>
      </c>
      <c r="AI813">
        <f t="shared" si="475"/>
        <v>0</v>
      </c>
      <c r="AJ813">
        <f t="shared" si="476"/>
        <v>0</v>
      </c>
      <c r="AK813">
        <v>14213.53</v>
      </c>
      <c r="AL813">
        <v>0</v>
      </c>
      <c r="AM813">
        <v>5993.85</v>
      </c>
      <c r="AN813">
        <v>3040.45</v>
      </c>
      <c r="AO813">
        <v>8219.68</v>
      </c>
      <c r="AP813">
        <v>0</v>
      </c>
      <c r="AQ813">
        <v>14</v>
      </c>
      <c r="AR813">
        <v>0</v>
      </c>
      <c r="AS813">
        <v>0</v>
      </c>
      <c r="AT813">
        <v>70</v>
      </c>
      <c r="AU813">
        <v>10</v>
      </c>
      <c r="AV813">
        <v>1</v>
      </c>
      <c r="AW813">
        <v>1</v>
      </c>
      <c r="AZ813">
        <v>1</v>
      </c>
      <c r="BA813">
        <v>1</v>
      </c>
      <c r="BB813">
        <v>1</v>
      </c>
      <c r="BC813">
        <v>1</v>
      </c>
      <c r="BD813" t="s">
        <v>3</v>
      </c>
      <c r="BE813" t="s">
        <v>3</v>
      </c>
      <c r="BF813" t="s">
        <v>3</v>
      </c>
      <c r="BG813" t="s">
        <v>3</v>
      </c>
      <c r="BH813">
        <v>0</v>
      </c>
      <c r="BI813">
        <v>4</v>
      </c>
      <c r="BJ813" t="s">
        <v>234</v>
      </c>
      <c r="BM813">
        <v>0</v>
      </c>
      <c r="BN813">
        <v>0</v>
      </c>
      <c r="BO813" t="s">
        <v>3</v>
      </c>
      <c r="BP813">
        <v>0</v>
      </c>
      <c r="BQ813">
        <v>1</v>
      </c>
      <c r="BR813">
        <v>0</v>
      </c>
      <c r="BS813">
        <v>1</v>
      </c>
      <c r="BT813">
        <v>1</v>
      </c>
      <c r="BU813">
        <v>1</v>
      </c>
      <c r="BV813">
        <v>1</v>
      </c>
      <c r="BW813">
        <v>1</v>
      </c>
      <c r="BX813">
        <v>1</v>
      </c>
      <c r="BY813" t="s">
        <v>3</v>
      </c>
      <c r="BZ813">
        <v>70</v>
      </c>
      <c r="CA813">
        <v>10</v>
      </c>
      <c r="CB813" t="s">
        <v>3</v>
      </c>
      <c r="CE813">
        <v>0</v>
      </c>
      <c r="CF813">
        <v>0</v>
      </c>
      <c r="CG813">
        <v>0</v>
      </c>
      <c r="CM813">
        <v>0</v>
      </c>
      <c r="CN813" t="s">
        <v>3</v>
      </c>
      <c r="CO813">
        <v>0</v>
      </c>
      <c r="CP813">
        <f t="shared" si="477"/>
        <v>284.27</v>
      </c>
      <c r="CQ813">
        <f t="shared" si="478"/>
        <v>0</v>
      </c>
      <c r="CR813">
        <f t="shared" si="479"/>
        <v>5993.85</v>
      </c>
      <c r="CS813">
        <f t="shared" si="480"/>
        <v>3040.45</v>
      </c>
      <c r="CT813">
        <f t="shared" si="481"/>
        <v>8219.68</v>
      </c>
      <c r="CU813">
        <f t="shared" si="482"/>
        <v>0</v>
      </c>
      <c r="CV813">
        <f t="shared" si="483"/>
        <v>14</v>
      </c>
      <c r="CW813">
        <f t="shared" si="484"/>
        <v>0</v>
      </c>
      <c r="CX813">
        <f t="shared" si="485"/>
        <v>0</v>
      </c>
      <c r="CY813">
        <f t="shared" si="486"/>
        <v>115.07299999999999</v>
      </c>
      <c r="CZ813">
        <f t="shared" si="487"/>
        <v>16.439</v>
      </c>
      <c r="DC813" t="s">
        <v>3</v>
      </c>
      <c r="DD813" t="s">
        <v>3</v>
      </c>
      <c r="DE813" t="s">
        <v>3</v>
      </c>
      <c r="DF813" t="s">
        <v>3</v>
      </c>
      <c r="DG813" t="s">
        <v>3</v>
      </c>
      <c r="DH813" t="s">
        <v>3</v>
      </c>
      <c r="DI813" t="s">
        <v>3</v>
      </c>
      <c r="DJ813" t="s">
        <v>3</v>
      </c>
      <c r="DK813" t="s">
        <v>3</v>
      </c>
      <c r="DL813" t="s">
        <v>3</v>
      </c>
      <c r="DM813" t="s">
        <v>3</v>
      </c>
      <c r="DN813">
        <v>0</v>
      </c>
      <c r="DO813">
        <v>0</v>
      </c>
      <c r="DP813">
        <v>1</v>
      </c>
      <c r="DQ813">
        <v>1</v>
      </c>
      <c r="DU813">
        <v>1003</v>
      </c>
      <c r="DV813" t="s">
        <v>26</v>
      </c>
      <c r="DW813" t="s">
        <v>26</v>
      </c>
      <c r="DX813">
        <v>100</v>
      </c>
      <c r="DZ813" t="s">
        <v>3</v>
      </c>
      <c r="EA813" t="s">
        <v>3</v>
      </c>
      <c r="EB813" t="s">
        <v>3</v>
      </c>
      <c r="EC813" t="s">
        <v>3</v>
      </c>
      <c r="EE813">
        <v>35096056</v>
      </c>
      <c r="EF813">
        <v>1</v>
      </c>
      <c r="EG813" t="s">
        <v>20</v>
      </c>
      <c r="EH813">
        <v>0</v>
      </c>
      <c r="EI813" t="s">
        <v>3</v>
      </c>
      <c r="EJ813">
        <v>4</v>
      </c>
      <c r="EK813">
        <v>0</v>
      </c>
      <c r="EL813" t="s">
        <v>21</v>
      </c>
      <c r="EM813" t="s">
        <v>22</v>
      </c>
      <c r="EO813" t="s">
        <v>3</v>
      </c>
      <c r="EQ813">
        <v>2097152</v>
      </c>
      <c r="ER813">
        <v>14213.53</v>
      </c>
      <c r="ES813">
        <v>0</v>
      </c>
      <c r="ET813">
        <v>5993.85</v>
      </c>
      <c r="EU813">
        <v>3040.45</v>
      </c>
      <c r="EV813">
        <v>8219.68</v>
      </c>
      <c r="EW813">
        <v>14</v>
      </c>
      <c r="EX813">
        <v>0</v>
      </c>
      <c r="EY813">
        <v>0</v>
      </c>
      <c r="FQ813">
        <v>0</v>
      </c>
      <c r="FR813">
        <v>0</v>
      </c>
      <c r="FS813">
        <v>0</v>
      </c>
      <c r="FX813">
        <v>70</v>
      </c>
      <c r="FY813">
        <v>10</v>
      </c>
      <c r="GA813" t="s">
        <v>3</v>
      </c>
      <c r="GD813">
        <v>0</v>
      </c>
      <c r="GF813">
        <v>-140188742</v>
      </c>
      <c r="GG813">
        <v>2</v>
      </c>
      <c r="GH813">
        <v>1</v>
      </c>
      <c r="GI813">
        <v>-2</v>
      </c>
      <c r="GJ813">
        <v>0</v>
      </c>
      <c r="GK813">
        <f>ROUND(R813*(R12)/100,2)</f>
        <v>65.67</v>
      </c>
      <c r="GL813">
        <f t="shared" si="488"/>
        <v>0</v>
      </c>
      <c r="GM813">
        <f t="shared" si="489"/>
        <v>481.45</v>
      </c>
      <c r="GN813">
        <f t="shared" si="490"/>
        <v>0</v>
      </c>
      <c r="GO813">
        <f t="shared" si="491"/>
        <v>0</v>
      </c>
      <c r="GP813">
        <f t="shared" si="492"/>
        <v>481.45</v>
      </c>
      <c r="GR813">
        <v>0</v>
      </c>
      <c r="GS813">
        <v>3</v>
      </c>
      <c r="GT813">
        <v>0</v>
      </c>
      <c r="GU813" t="s">
        <v>3</v>
      </c>
      <c r="GV813">
        <f t="shared" si="493"/>
        <v>0</v>
      </c>
      <c r="GW813">
        <v>1</v>
      </c>
      <c r="GX813">
        <f t="shared" si="494"/>
        <v>0</v>
      </c>
      <c r="HA813">
        <v>0</v>
      </c>
      <c r="HB813">
        <v>0</v>
      </c>
      <c r="HC813">
        <f t="shared" si="495"/>
        <v>0</v>
      </c>
      <c r="HE813" t="s">
        <v>3</v>
      </c>
      <c r="HF813" t="s">
        <v>3</v>
      </c>
      <c r="HM813" t="s">
        <v>3</v>
      </c>
      <c r="HN813" t="s">
        <v>3</v>
      </c>
      <c r="HO813" t="s">
        <v>3</v>
      </c>
      <c r="HP813" t="s">
        <v>3</v>
      </c>
      <c r="HQ813" t="s">
        <v>3</v>
      </c>
      <c r="HS813">
        <v>0</v>
      </c>
      <c r="IK813">
        <v>0</v>
      </c>
    </row>
    <row r="814" spans="1:245" x14ac:dyDescent="0.2">
      <c r="A814">
        <v>17</v>
      </c>
      <c r="B814">
        <v>1</v>
      </c>
      <c r="E814" t="s">
        <v>262</v>
      </c>
      <c r="F814" t="s">
        <v>236</v>
      </c>
      <c r="G814" t="s">
        <v>237</v>
      </c>
      <c r="H814" t="s">
        <v>35</v>
      </c>
      <c r="I814">
        <v>1E-3</v>
      </c>
      <c r="J814">
        <v>0</v>
      </c>
      <c r="K814">
        <v>1E-3</v>
      </c>
      <c r="O814">
        <f t="shared" si="457"/>
        <v>99.86</v>
      </c>
      <c r="P814">
        <f t="shared" si="458"/>
        <v>99.86</v>
      </c>
      <c r="Q814">
        <f t="shared" si="459"/>
        <v>0</v>
      </c>
      <c r="R814">
        <f t="shared" si="460"/>
        <v>0</v>
      </c>
      <c r="S814">
        <f t="shared" si="461"/>
        <v>0</v>
      </c>
      <c r="T814">
        <f t="shared" si="462"/>
        <v>0</v>
      </c>
      <c r="U814">
        <f t="shared" si="463"/>
        <v>0</v>
      </c>
      <c r="V814">
        <f t="shared" si="464"/>
        <v>0</v>
      </c>
      <c r="W814">
        <f t="shared" si="465"/>
        <v>0</v>
      </c>
      <c r="X814">
        <f t="shared" si="466"/>
        <v>0</v>
      </c>
      <c r="Y814">
        <f t="shared" si="467"/>
        <v>0</v>
      </c>
      <c r="AA814">
        <v>35364244</v>
      </c>
      <c r="AB814">
        <f t="shared" si="468"/>
        <v>99860.32</v>
      </c>
      <c r="AC814">
        <f t="shared" si="469"/>
        <v>99860.32</v>
      </c>
      <c r="AD814">
        <f t="shared" si="470"/>
        <v>0</v>
      </c>
      <c r="AE814">
        <f t="shared" si="471"/>
        <v>0</v>
      </c>
      <c r="AF814">
        <f t="shared" si="472"/>
        <v>0</v>
      </c>
      <c r="AG814">
        <f t="shared" si="473"/>
        <v>0</v>
      </c>
      <c r="AH814">
        <f t="shared" si="474"/>
        <v>0</v>
      </c>
      <c r="AI814">
        <f t="shared" si="475"/>
        <v>0</v>
      </c>
      <c r="AJ814">
        <f t="shared" si="476"/>
        <v>0</v>
      </c>
      <c r="AK814">
        <v>99860.32</v>
      </c>
      <c r="AL814">
        <v>99860.32</v>
      </c>
      <c r="AM814">
        <v>0</v>
      </c>
      <c r="AN814">
        <v>0</v>
      </c>
      <c r="AO814">
        <v>0</v>
      </c>
      <c r="AP814">
        <v>0</v>
      </c>
      <c r="AQ814">
        <v>0</v>
      </c>
      <c r="AR814">
        <v>0</v>
      </c>
      <c r="AS814">
        <v>0</v>
      </c>
      <c r="AT814">
        <v>70</v>
      </c>
      <c r="AU814">
        <v>10</v>
      </c>
      <c r="AV814">
        <v>1</v>
      </c>
      <c r="AW814">
        <v>1</v>
      </c>
      <c r="AZ814">
        <v>1</v>
      </c>
      <c r="BA814">
        <v>1</v>
      </c>
      <c r="BB814">
        <v>1</v>
      </c>
      <c r="BC814">
        <v>1</v>
      </c>
      <c r="BD814" t="s">
        <v>3</v>
      </c>
      <c r="BE814" t="s">
        <v>3</v>
      </c>
      <c r="BF814" t="s">
        <v>3</v>
      </c>
      <c r="BG814" t="s">
        <v>3</v>
      </c>
      <c r="BH814">
        <v>3</v>
      </c>
      <c r="BI814">
        <v>4</v>
      </c>
      <c r="BJ814" t="s">
        <v>238</v>
      </c>
      <c r="BM814">
        <v>0</v>
      </c>
      <c r="BN814">
        <v>0</v>
      </c>
      <c r="BO814" t="s">
        <v>3</v>
      </c>
      <c r="BP814">
        <v>0</v>
      </c>
      <c r="BQ814">
        <v>1</v>
      </c>
      <c r="BR814">
        <v>0</v>
      </c>
      <c r="BS814">
        <v>1</v>
      </c>
      <c r="BT814">
        <v>1</v>
      </c>
      <c r="BU814">
        <v>1</v>
      </c>
      <c r="BV814">
        <v>1</v>
      </c>
      <c r="BW814">
        <v>1</v>
      </c>
      <c r="BX814">
        <v>1</v>
      </c>
      <c r="BY814" t="s">
        <v>3</v>
      </c>
      <c r="BZ814">
        <v>70</v>
      </c>
      <c r="CA814">
        <v>10</v>
      </c>
      <c r="CB814" t="s">
        <v>3</v>
      </c>
      <c r="CE814">
        <v>0</v>
      </c>
      <c r="CF814">
        <v>0</v>
      </c>
      <c r="CG814">
        <v>0</v>
      </c>
      <c r="CM814">
        <v>0</v>
      </c>
      <c r="CN814" t="s">
        <v>3</v>
      </c>
      <c r="CO814">
        <v>0</v>
      </c>
      <c r="CP814">
        <f t="shared" si="477"/>
        <v>99.86</v>
      </c>
      <c r="CQ814">
        <f t="shared" si="478"/>
        <v>99860.32</v>
      </c>
      <c r="CR814">
        <f t="shared" si="479"/>
        <v>0</v>
      </c>
      <c r="CS814">
        <f t="shared" si="480"/>
        <v>0</v>
      </c>
      <c r="CT814">
        <f t="shared" si="481"/>
        <v>0</v>
      </c>
      <c r="CU814">
        <f t="shared" si="482"/>
        <v>0</v>
      </c>
      <c r="CV814">
        <f t="shared" si="483"/>
        <v>0</v>
      </c>
      <c r="CW814">
        <f t="shared" si="484"/>
        <v>0</v>
      </c>
      <c r="CX814">
        <f t="shared" si="485"/>
        <v>0</v>
      </c>
      <c r="CY814">
        <f t="shared" si="486"/>
        <v>0</v>
      </c>
      <c r="CZ814">
        <f t="shared" si="487"/>
        <v>0</v>
      </c>
      <c r="DC814" t="s">
        <v>3</v>
      </c>
      <c r="DD814" t="s">
        <v>3</v>
      </c>
      <c r="DE814" t="s">
        <v>3</v>
      </c>
      <c r="DF814" t="s">
        <v>3</v>
      </c>
      <c r="DG814" t="s">
        <v>3</v>
      </c>
      <c r="DH814" t="s">
        <v>3</v>
      </c>
      <c r="DI814" t="s">
        <v>3</v>
      </c>
      <c r="DJ814" t="s">
        <v>3</v>
      </c>
      <c r="DK814" t="s">
        <v>3</v>
      </c>
      <c r="DL814" t="s">
        <v>3</v>
      </c>
      <c r="DM814" t="s">
        <v>3</v>
      </c>
      <c r="DN814">
        <v>0</v>
      </c>
      <c r="DO814">
        <v>0</v>
      </c>
      <c r="DP814">
        <v>1</v>
      </c>
      <c r="DQ814">
        <v>1</v>
      </c>
      <c r="DU814">
        <v>1003</v>
      </c>
      <c r="DV814" t="s">
        <v>35</v>
      </c>
      <c r="DW814" t="s">
        <v>35</v>
      </c>
      <c r="DX814">
        <v>1000</v>
      </c>
      <c r="DZ814" t="s">
        <v>3</v>
      </c>
      <c r="EA814" t="s">
        <v>3</v>
      </c>
      <c r="EB814" t="s">
        <v>3</v>
      </c>
      <c r="EC814" t="s">
        <v>3</v>
      </c>
      <c r="EE814">
        <v>35096056</v>
      </c>
      <c r="EF814">
        <v>1</v>
      </c>
      <c r="EG814" t="s">
        <v>20</v>
      </c>
      <c r="EH814">
        <v>0</v>
      </c>
      <c r="EI814" t="s">
        <v>3</v>
      </c>
      <c r="EJ814">
        <v>4</v>
      </c>
      <c r="EK814">
        <v>0</v>
      </c>
      <c r="EL814" t="s">
        <v>21</v>
      </c>
      <c r="EM814" t="s">
        <v>22</v>
      </c>
      <c r="EO814" t="s">
        <v>3</v>
      </c>
      <c r="EQ814">
        <v>2097152</v>
      </c>
      <c r="ER814">
        <v>99860.32</v>
      </c>
      <c r="ES814">
        <v>99860.32</v>
      </c>
      <c r="ET814">
        <v>0</v>
      </c>
      <c r="EU814">
        <v>0</v>
      </c>
      <c r="EV814">
        <v>0</v>
      </c>
      <c r="EW814">
        <v>0</v>
      </c>
      <c r="EX814">
        <v>0</v>
      </c>
      <c r="EY814">
        <v>0</v>
      </c>
      <c r="FQ814">
        <v>0</v>
      </c>
      <c r="FR814">
        <v>0</v>
      </c>
      <c r="FS814">
        <v>0</v>
      </c>
      <c r="FX814">
        <v>70</v>
      </c>
      <c r="FY814">
        <v>10</v>
      </c>
      <c r="GA814" t="s">
        <v>3</v>
      </c>
      <c r="GD814">
        <v>0</v>
      </c>
      <c r="GF814">
        <v>2077141205</v>
      </c>
      <c r="GG814">
        <v>2</v>
      </c>
      <c r="GH814">
        <v>1</v>
      </c>
      <c r="GI814">
        <v>-2</v>
      </c>
      <c r="GJ814">
        <v>0</v>
      </c>
      <c r="GK814">
        <f>ROUND(R814*(R12)/100,2)</f>
        <v>0</v>
      </c>
      <c r="GL814">
        <f t="shared" si="488"/>
        <v>0</v>
      </c>
      <c r="GM814">
        <f t="shared" si="489"/>
        <v>99.86</v>
      </c>
      <c r="GN814">
        <f t="shared" si="490"/>
        <v>0</v>
      </c>
      <c r="GO814">
        <f t="shared" si="491"/>
        <v>0</v>
      </c>
      <c r="GP814">
        <f t="shared" si="492"/>
        <v>99.86</v>
      </c>
      <c r="GR814">
        <v>0</v>
      </c>
      <c r="GS814">
        <v>3</v>
      </c>
      <c r="GT814">
        <v>0</v>
      </c>
      <c r="GU814" t="s">
        <v>3</v>
      </c>
      <c r="GV814">
        <f t="shared" si="493"/>
        <v>0</v>
      </c>
      <c r="GW814">
        <v>1</v>
      </c>
      <c r="GX814">
        <f t="shared" si="494"/>
        <v>0</v>
      </c>
      <c r="HA814">
        <v>0</v>
      </c>
      <c r="HB814">
        <v>0</v>
      </c>
      <c r="HC814">
        <f t="shared" si="495"/>
        <v>0</v>
      </c>
      <c r="HE814" t="s">
        <v>3</v>
      </c>
      <c r="HF814" t="s">
        <v>3</v>
      </c>
      <c r="HM814" t="s">
        <v>3</v>
      </c>
      <c r="HN814" t="s">
        <v>3</v>
      </c>
      <c r="HO814" t="s">
        <v>3</v>
      </c>
      <c r="HP814" t="s">
        <v>3</v>
      </c>
      <c r="HQ814" t="s">
        <v>3</v>
      </c>
      <c r="HS814">
        <v>0</v>
      </c>
      <c r="IK814">
        <v>0</v>
      </c>
    </row>
    <row r="815" spans="1:245" x14ac:dyDescent="0.2">
      <c r="A815">
        <v>17</v>
      </c>
      <c r="B815">
        <v>1</v>
      </c>
      <c r="E815" t="s">
        <v>263</v>
      </c>
      <c r="F815" t="s">
        <v>240</v>
      </c>
      <c r="G815" t="s">
        <v>241</v>
      </c>
      <c r="H815" t="s">
        <v>242</v>
      </c>
      <c r="I815">
        <f>ROUND(4/1000,9)</f>
        <v>4.0000000000000001E-3</v>
      </c>
      <c r="J815">
        <v>0</v>
      </c>
      <c r="K815">
        <f>ROUND(4/1000,9)</f>
        <v>4.0000000000000001E-3</v>
      </c>
      <c r="O815">
        <f t="shared" si="457"/>
        <v>288.68</v>
      </c>
      <c r="P815">
        <f t="shared" si="458"/>
        <v>288.68</v>
      </c>
      <c r="Q815">
        <f t="shared" si="459"/>
        <v>0</v>
      </c>
      <c r="R815">
        <f t="shared" si="460"/>
        <v>0</v>
      </c>
      <c r="S815">
        <f t="shared" si="461"/>
        <v>0</v>
      </c>
      <c r="T815">
        <f t="shared" si="462"/>
        <v>0</v>
      </c>
      <c r="U815">
        <f t="shared" si="463"/>
        <v>0</v>
      </c>
      <c r="V815">
        <f t="shared" si="464"/>
        <v>0</v>
      </c>
      <c r="W815">
        <f t="shared" si="465"/>
        <v>0</v>
      </c>
      <c r="X815">
        <f t="shared" si="466"/>
        <v>0</v>
      </c>
      <c r="Y815">
        <f t="shared" si="467"/>
        <v>0</v>
      </c>
      <c r="AA815">
        <v>35364244</v>
      </c>
      <c r="AB815">
        <f t="shared" si="468"/>
        <v>72169.899999999994</v>
      </c>
      <c r="AC815">
        <f t="shared" si="469"/>
        <v>72169.899999999994</v>
      </c>
      <c r="AD815">
        <f t="shared" si="470"/>
        <v>0</v>
      </c>
      <c r="AE815">
        <f t="shared" si="471"/>
        <v>0</v>
      </c>
      <c r="AF815">
        <f t="shared" si="472"/>
        <v>0</v>
      </c>
      <c r="AG815">
        <f t="shared" si="473"/>
        <v>0</v>
      </c>
      <c r="AH815">
        <f t="shared" si="474"/>
        <v>0</v>
      </c>
      <c r="AI815">
        <f t="shared" si="475"/>
        <v>0</v>
      </c>
      <c r="AJ815">
        <f t="shared" si="476"/>
        <v>0</v>
      </c>
      <c r="AK815">
        <v>72169.899999999994</v>
      </c>
      <c r="AL815">
        <v>72169.899999999994</v>
      </c>
      <c r="AM815">
        <v>0</v>
      </c>
      <c r="AN815">
        <v>0</v>
      </c>
      <c r="AO815">
        <v>0</v>
      </c>
      <c r="AP815">
        <v>0</v>
      </c>
      <c r="AQ815">
        <v>0</v>
      </c>
      <c r="AR815">
        <v>0</v>
      </c>
      <c r="AS815">
        <v>0</v>
      </c>
      <c r="AT815">
        <v>70</v>
      </c>
      <c r="AU815">
        <v>10</v>
      </c>
      <c r="AV815">
        <v>1</v>
      </c>
      <c r="AW815">
        <v>1</v>
      </c>
      <c r="AZ815">
        <v>1</v>
      </c>
      <c r="BA815">
        <v>1</v>
      </c>
      <c r="BB815">
        <v>1</v>
      </c>
      <c r="BC815">
        <v>1</v>
      </c>
      <c r="BD815" t="s">
        <v>3</v>
      </c>
      <c r="BE815" t="s">
        <v>3</v>
      </c>
      <c r="BF815" t="s">
        <v>3</v>
      </c>
      <c r="BG815" t="s">
        <v>3</v>
      </c>
      <c r="BH815">
        <v>3</v>
      </c>
      <c r="BI815">
        <v>4</v>
      </c>
      <c r="BJ815" t="s">
        <v>243</v>
      </c>
      <c r="BM815">
        <v>0</v>
      </c>
      <c r="BN815">
        <v>0</v>
      </c>
      <c r="BO815" t="s">
        <v>3</v>
      </c>
      <c r="BP815">
        <v>0</v>
      </c>
      <c r="BQ815">
        <v>1</v>
      </c>
      <c r="BR815">
        <v>0</v>
      </c>
      <c r="BS815">
        <v>1</v>
      </c>
      <c r="BT815">
        <v>1</v>
      </c>
      <c r="BU815">
        <v>1</v>
      </c>
      <c r="BV815">
        <v>1</v>
      </c>
      <c r="BW815">
        <v>1</v>
      </c>
      <c r="BX815">
        <v>1</v>
      </c>
      <c r="BY815" t="s">
        <v>3</v>
      </c>
      <c r="BZ815">
        <v>70</v>
      </c>
      <c r="CA815">
        <v>10</v>
      </c>
      <c r="CB815" t="s">
        <v>3</v>
      </c>
      <c r="CE815">
        <v>0</v>
      </c>
      <c r="CF815">
        <v>0</v>
      </c>
      <c r="CG815">
        <v>0</v>
      </c>
      <c r="CM815">
        <v>0</v>
      </c>
      <c r="CN815" t="s">
        <v>3</v>
      </c>
      <c r="CO815">
        <v>0</v>
      </c>
      <c r="CP815">
        <f t="shared" si="477"/>
        <v>288.68</v>
      </c>
      <c r="CQ815">
        <f t="shared" si="478"/>
        <v>72169.899999999994</v>
      </c>
      <c r="CR815">
        <f t="shared" si="479"/>
        <v>0</v>
      </c>
      <c r="CS815">
        <f t="shared" si="480"/>
        <v>0</v>
      </c>
      <c r="CT815">
        <f t="shared" si="481"/>
        <v>0</v>
      </c>
      <c r="CU815">
        <f t="shared" si="482"/>
        <v>0</v>
      </c>
      <c r="CV815">
        <f t="shared" si="483"/>
        <v>0</v>
      </c>
      <c r="CW815">
        <f t="shared" si="484"/>
        <v>0</v>
      </c>
      <c r="CX815">
        <f t="shared" si="485"/>
        <v>0</v>
      </c>
      <c r="CY815">
        <f t="shared" si="486"/>
        <v>0</v>
      </c>
      <c r="CZ815">
        <f t="shared" si="487"/>
        <v>0</v>
      </c>
      <c r="DC815" t="s">
        <v>3</v>
      </c>
      <c r="DD815" t="s">
        <v>3</v>
      </c>
      <c r="DE815" t="s">
        <v>3</v>
      </c>
      <c r="DF815" t="s">
        <v>3</v>
      </c>
      <c r="DG815" t="s">
        <v>3</v>
      </c>
      <c r="DH815" t="s">
        <v>3</v>
      </c>
      <c r="DI815" t="s">
        <v>3</v>
      </c>
      <c r="DJ815" t="s">
        <v>3</v>
      </c>
      <c r="DK815" t="s">
        <v>3</v>
      </c>
      <c r="DL815" t="s">
        <v>3</v>
      </c>
      <c r="DM815" t="s">
        <v>3</v>
      </c>
      <c r="DN815">
        <v>0</v>
      </c>
      <c r="DO815">
        <v>0</v>
      </c>
      <c r="DP815">
        <v>1</v>
      </c>
      <c r="DQ815">
        <v>1</v>
      </c>
      <c r="DU815">
        <v>1010</v>
      </c>
      <c r="DV815" t="s">
        <v>242</v>
      </c>
      <c r="DW815" t="s">
        <v>242</v>
      </c>
      <c r="DX815">
        <v>1000</v>
      </c>
      <c r="DZ815" t="s">
        <v>3</v>
      </c>
      <c r="EA815" t="s">
        <v>3</v>
      </c>
      <c r="EB815" t="s">
        <v>3</v>
      </c>
      <c r="EC815" t="s">
        <v>3</v>
      </c>
      <c r="EE815">
        <v>35096056</v>
      </c>
      <c r="EF815">
        <v>1</v>
      </c>
      <c r="EG815" t="s">
        <v>20</v>
      </c>
      <c r="EH815">
        <v>0</v>
      </c>
      <c r="EI815" t="s">
        <v>3</v>
      </c>
      <c r="EJ815">
        <v>4</v>
      </c>
      <c r="EK815">
        <v>0</v>
      </c>
      <c r="EL815" t="s">
        <v>21</v>
      </c>
      <c r="EM815" t="s">
        <v>22</v>
      </c>
      <c r="EO815" t="s">
        <v>3</v>
      </c>
      <c r="EQ815">
        <v>2097152</v>
      </c>
      <c r="ER815">
        <v>72169.899999999994</v>
      </c>
      <c r="ES815">
        <v>72169.899999999994</v>
      </c>
      <c r="ET815">
        <v>0</v>
      </c>
      <c r="EU815">
        <v>0</v>
      </c>
      <c r="EV815">
        <v>0</v>
      </c>
      <c r="EW815">
        <v>0</v>
      </c>
      <c r="EX815">
        <v>0</v>
      </c>
      <c r="EY815">
        <v>0</v>
      </c>
      <c r="FQ815">
        <v>0</v>
      </c>
      <c r="FR815">
        <v>0</v>
      </c>
      <c r="FS815">
        <v>0</v>
      </c>
      <c r="FX815">
        <v>70</v>
      </c>
      <c r="FY815">
        <v>10</v>
      </c>
      <c r="GA815" t="s">
        <v>3</v>
      </c>
      <c r="GD815">
        <v>0</v>
      </c>
      <c r="GF815">
        <v>653953554</v>
      </c>
      <c r="GG815">
        <v>2</v>
      </c>
      <c r="GH815">
        <v>1</v>
      </c>
      <c r="GI815">
        <v>-2</v>
      </c>
      <c r="GJ815">
        <v>0</v>
      </c>
      <c r="GK815">
        <f>ROUND(R815*(R12)/100,2)</f>
        <v>0</v>
      </c>
      <c r="GL815">
        <f t="shared" si="488"/>
        <v>0</v>
      </c>
      <c r="GM815">
        <f t="shared" si="489"/>
        <v>288.68</v>
      </c>
      <c r="GN815">
        <f t="shared" si="490"/>
        <v>0</v>
      </c>
      <c r="GO815">
        <f t="shared" si="491"/>
        <v>0</v>
      </c>
      <c r="GP815">
        <f t="shared" si="492"/>
        <v>288.68</v>
      </c>
      <c r="GR815">
        <v>0</v>
      </c>
      <c r="GS815">
        <v>3</v>
      </c>
      <c r="GT815">
        <v>0</v>
      </c>
      <c r="GU815" t="s">
        <v>3</v>
      </c>
      <c r="GV815">
        <f t="shared" si="493"/>
        <v>0</v>
      </c>
      <c r="GW815">
        <v>1</v>
      </c>
      <c r="GX815">
        <f t="shared" si="494"/>
        <v>0</v>
      </c>
      <c r="HA815">
        <v>0</v>
      </c>
      <c r="HB815">
        <v>0</v>
      </c>
      <c r="HC815">
        <f t="shared" si="495"/>
        <v>0</v>
      </c>
      <c r="HE815" t="s">
        <v>3</v>
      </c>
      <c r="HF815" t="s">
        <v>3</v>
      </c>
      <c r="HM815" t="s">
        <v>3</v>
      </c>
      <c r="HN815" t="s">
        <v>3</v>
      </c>
      <c r="HO815" t="s">
        <v>3</v>
      </c>
      <c r="HP815" t="s">
        <v>3</v>
      </c>
      <c r="HQ815" t="s">
        <v>3</v>
      </c>
      <c r="HS815">
        <v>0</v>
      </c>
      <c r="IK815">
        <v>0</v>
      </c>
    </row>
    <row r="816" spans="1:245" x14ac:dyDescent="0.2">
      <c r="A816">
        <v>17</v>
      </c>
      <c r="B816">
        <v>1</v>
      </c>
      <c r="C816">
        <f>ROW(SmtRes!A228)</f>
        <v>228</v>
      </c>
      <c r="D816">
        <f>ROW(EtalonRes!A228)</f>
        <v>228</v>
      </c>
      <c r="E816" t="s">
        <v>264</v>
      </c>
      <c r="F816" t="s">
        <v>38</v>
      </c>
      <c r="G816" t="s">
        <v>39</v>
      </c>
      <c r="H816" t="s">
        <v>18</v>
      </c>
      <c r="I816">
        <f>ROUND(8/100,9)</f>
        <v>0.08</v>
      </c>
      <c r="J816">
        <v>0</v>
      </c>
      <c r="K816">
        <f>ROUND(8/100,9)</f>
        <v>0.08</v>
      </c>
      <c r="O816">
        <f t="shared" si="457"/>
        <v>2233.29</v>
      </c>
      <c r="P816">
        <f t="shared" si="458"/>
        <v>0</v>
      </c>
      <c r="Q816">
        <f t="shared" si="459"/>
        <v>2.61</v>
      </c>
      <c r="R816">
        <f t="shared" si="460"/>
        <v>0.06</v>
      </c>
      <c r="S816">
        <f t="shared" si="461"/>
        <v>2230.6799999999998</v>
      </c>
      <c r="T816">
        <f t="shared" si="462"/>
        <v>0</v>
      </c>
      <c r="U816">
        <f t="shared" si="463"/>
        <v>3.4248000000000003</v>
      </c>
      <c r="V816">
        <f t="shared" si="464"/>
        <v>0</v>
      </c>
      <c r="W816">
        <f t="shared" si="465"/>
        <v>0</v>
      </c>
      <c r="X816">
        <f t="shared" si="466"/>
        <v>1561.48</v>
      </c>
      <c r="Y816">
        <f t="shared" si="467"/>
        <v>223.07</v>
      </c>
      <c r="AA816">
        <v>35364244</v>
      </c>
      <c r="AB816">
        <f t="shared" si="468"/>
        <v>27916.01</v>
      </c>
      <c r="AC816">
        <f t="shared" si="469"/>
        <v>0</v>
      </c>
      <c r="AD816">
        <f t="shared" si="470"/>
        <v>32.57</v>
      </c>
      <c r="AE816">
        <f t="shared" si="471"/>
        <v>0.69</v>
      </c>
      <c r="AF816">
        <f t="shared" si="472"/>
        <v>27883.439999999999</v>
      </c>
      <c r="AG816">
        <f t="shared" si="473"/>
        <v>0</v>
      </c>
      <c r="AH816">
        <f t="shared" si="474"/>
        <v>42.81</v>
      </c>
      <c r="AI816">
        <f t="shared" si="475"/>
        <v>0</v>
      </c>
      <c r="AJ816">
        <f t="shared" si="476"/>
        <v>0</v>
      </c>
      <c r="AK816">
        <v>27916.01</v>
      </c>
      <c r="AL816">
        <v>0</v>
      </c>
      <c r="AM816">
        <v>32.57</v>
      </c>
      <c r="AN816">
        <v>0.69</v>
      </c>
      <c r="AO816">
        <v>27883.439999999999</v>
      </c>
      <c r="AP816">
        <v>0</v>
      </c>
      <c r="AQ816">
        <v>42.81</v>
      </c>
      <c r="AR816">
        <v>0</v>
      </c>
      <c r="AS816">
        <v>0</v>
      </c>
      <c r="AT816">
        <v>70</v>
      </c>
      <c r="AU816">
        <v>10</v>
      </c>
      <c r="AV816">
        <v>1</v>
      </c>
      <c r="AW816">
        <v>1</v>
      </c>
      <c r="AZ816">
        <v>1</v>
      </c>
      <c r="BA816">
        <v>1</v>
      </c>
      <c r="BB816">
        <v>1</v>
      </c>
      <c r="BC816">
        <v>1</v>
      </c>
      <c r="BD816" t="s">
        <v>3</v>
      </c>
      <c r="BE816" t="s">
        <v>3</v>
      </c>
      <c r="BF816" t="s">
        <v>3</v>
      </c>
      <c r="BG816" t="s">
        <v>3</v>
      </c>
      <c r="BH816">
        <v>0</v>
      </c>
      <c r="BI816">
        <v>4</v>
      </c>
      <c r="BJ816" t="s">
        <v>40</v>
      </c>
      <c r="BM816">
        <v>0</v>
      </c>
      <c r="BN816">
        <v>0</v>
      </c>
      <c r="BO816" t="s">
        <v>3</v>
      </c>
      <c r="BP816">
        <v>0</v>
      </c>
      <c r="BQ816">
        <v>1</v>
      </c>
      <c r="BR816">
        <v>0</v>
      </c>
      <c r="BS816">
        <v>1</v>
      </c>
      <c r="BT816">
        <v>1</v>
      </c>
      <c r="BU816">
        <v>1</v>
      </c>
      <c r="BV816">
        <v>1</v>
      </c>
      <c r="BW816">
        <v>1</v>
      </c>
      <c r="BX816">
        <v>1</v>
      </c>
      <c r="BY816" t="s">
        <v>3</v>
      </c>
      <c r="BZ816">
        <v>70</v>
      </c>
      <c r="CA816">
        <v>10</v>
      </c>
      <c r="CB816" t="s">
        <v>3</v>
      </c>
      <c r="CE816">
        <v>0</v>
      </c>
      <c r="CF816">
        <v>0</v>
      </c>
      <c r="CG816">
        <v>0</v>
      </c>
      <c r="CM816">
        <v>0</v>
      </c>
      <c r="CN816" t="s">
        <v>3</v>
      </c>
      <c r="CO816">
        <v>0</v>
      </c>
      <c r="CP816">
        <f t="shared" si="477"/>
        <v>2233.29</v>
      </c>
      <c r="CQ816">
        <f t="shared" si="478"/>
        <v>0</v>
      </c>
      <c r="CR816">
        <f t="shared" si="479"/>
        <v>32.57</v>
      </c>
      <c r="CS816">
        <f t="shared" si="480"/>
        <v>0.69</v>
      </c>
      <c r="CT816">
        <f t="shared" si="481"/>
        <v>27883.439999999999</v>
      </c>
      <c r="CU816">
        <f t="shared" si="482"/>
        <v>0</v>
      </c>
      <c r="CV816">
        <f t="shared" si="483"/>
        <v>42.81</v>
      </c>
      <c r="CW816">
        <f t="shared" si="484"/>
        <v>0</v>
      </c>
      <c r="CX816">
        <f t="shared" si="485"/>
        <v>0</v>
      </c>
      <c r="CY816">
        <f t="shared" si="486"/>
        <v>1561.4759999999997</v>
      </c>
      <c r="CZ816">
        <f t="shared" si="487"/>
        <v>223.06799999999998</v>
      </c>
      <c r="DC816" t="s">
        <v>3</v>
      </c>
      <c r="DD816" t="s">
        <v>3</v>
      </c>
      <c r="DE816" t="s">
        <v>3</v>
      </c>
      <c r="DF816" t="s">
        <v>3</v>
      </c>
      <c r="DG816" t="s">
        <v>3</v>
      </c>
      <c r="DH816" t="s">
        <v>3</v>
      </c>
      <c r="DI816" t="s">
        <v>3</v>
      </c>
      <c r="DJ816" t="s">
        <v>3</v>
      </c>
      <c r="DK816" t="s">
        <v>3</v>
      </c>
      <c r="DL816" t="s">
        <v>3</v>
      </c>
      <c r="DM816" t="s">
        <v>3</v>
      </c>
      <c r="DN816">
        <v>0</v>
      </c>
      <c r="DO816">
        <v>0</v>
      </c>
      <c r="DP816">
        <v>1</v>
      </c>
      <c r="DQ816">
        <v>1</v>
      </c>
      <c r="DU816">
        <v>1010</v>
      </c>
      <c r="DV816" t="s">
        <v>18</v>
      </c>
      <c r="DW816" t="s">
        <v>18</v>
      </c>
      <c r="DX816">
        <v>100</v>
      </c>
      <c r="DZ816" t="s">
        <v>3</v>
      </c>
      <c r="EA816" t="s">
        <v>3</v>
      </c>
      <c r="EB816" t="s">
        <v>3</v>
      </c>
      <c r="EC816" t="s">
        <v>3</v>
      </c>
      <c r="EE816">
        <v>35096056</v>
      </c>
      <c r="EF816">
        <v>1</v>
      </c>
      <c r="EG816" t="s">
        <v>20</v>
      </c>
      <c r="EH816">
        <v>0</v>
      </c>
      <c r="EI816" t="s">
        <v>3</v>
      </c>
      <c r="EJ816">
        <v>4</v>
      </c>
      <c r="EK816">
        <v>0</v>
      </c>
      <c r="EL816" t="s">
        <v>21</v>
      </c>
      <c r="EM816" t="s">
        <v>22</v>
      </c>
      <c r="EO816" t="s">
        <v>3</v>
      </c>
      <c r="EQ816">
        <v>2097152</v>
      </c>
      <c r="ER816">
        <v>27916.01</v>
      </c>
      <c r="ES816">
        <v>0</v>
      </c>
      <c r="ET816">
        <v>32.57</v>
      </c>
      <c r="EU816">
        <v>0.69</v>
      </c>
      <c r="EV816">
        <v>27883.439999999999</v>
      </c>
      <c r="EW816">
        <v>42.81</v>
      </c>
      <c r="EX816">
        <v>0</v>
      </c>
      <c r="EY816">
        <v>0</v>
      </c>
      <c r="FQ816">
        <v>0</v>
      </c>
      <c r="FR816">
        <v>0</v>
      </c>
      <c r="FS816">
        <v>0</v>
      </c>
      <c r="FX816">
        <v>70</v>
      </c>
      <c r="FY816">
        <v>10</v>
      </c>
      <c r="GA816" t="s">
        <v>3</v>
      </c>
      <c r="GD816">
        <v>0</v>
      </c>
      <c r="GF816">
        <v>1394402761</v>
      </c>
      <c r="GG816">
        <v>2</v>
      </c>
      <c r="GH816">
        <v>1</v>
      </c>
      <c r="GI816">
        <v>-2</v>
      </c>
      <c r="GJ816">
        <v>0</v>
      </c>
      <c r="GK816">
        <f>ROUND(R816*(R12)/100,2)</f>
        <v>0.06</v>
      </c>
      <c r="GL816">
        <f t="shared" si="488"/>
        <v>0</v>
      </c>
      <c r="GM816">
        <f t="shared" si="489"/>
        <v>4017.9</v>
      </c>
      <c r="GN816">
        <f t="shared" si="490"/>
        <v>0</v>
      </c>
      <c r="GO816">
        <f t="shared" si="491"/>
        <v>0</v>
      </c>
      <c r="GP816">
        <f t="shared" si="492"/>
        <v>4017.9</v>
      </c>
      <c r="GR816">
        <v>0</v>
      </c>
      <c r="GS816">
        <v>3</v>
      </c>
      <c r="GT816">
        <v>0</v>
      </c>
      <c r="GU816" t="s">
        <v>3</v>
      </c>
      <c r="GV816">
        <f t="shared" si="493"/>
        <v>0</v>
      </c>
      <c r="GW816">
        <v>1</v>
      </c>
      <c r="GX816">
        <f t="shared" si="494"/>
        <v>0</v>
      </c>
      <c r="HA816">
        <v>0</v>
      </c>
      <c r="HB816">
        <v>0</v>
      </c>
      <c r="HC816">
        <f t="shared" si="495"/>
        <v>0</v>
      </c>
      <c r="HE816" t="s">
        <v>3</v>
      </c>
      <c r="HF816" t="s">
        <v>3</v>
      </c>
      <c r="HM816" t="s">
        <v>3</v>
      </c>
      <c r="HN816" t="s">
        <v>3</v>
      </c>
      <c r="HO816" t="s">
        <v>3</v>
      </c>
      <c r="HP816" t="s">
        <v>3</v>
      </c>
      <c r="HQ816" t="s">
        <v>3</v>
      </c>
      <c r="HS816">
        <v>0</v>
      </c>
      <c r="IK816">
        <v>0</v>
      </c>
    </row>
    <row r="817" spans="1:245" x14ac:dyDescent="0.2">
      <c r="A817">
        <v>17</v>
      </c>
      <c r="B817">
        <v>1</v>
      </c>
      <c r="C817">
        <f>ROW(SmtRes!A230)</f>
        <v>230</v>
      </c>
      <c r="D817">
        <f>ROW(EtalonRes!A230)</f>
        <v>230</v>
      </c>
      <c r="E817" t="s">
        <v>265</v>
      </c>
      <c r="F817" t="s">
        <v>42</v>
      </c>
      <c r="G817" t="s">
        <v>43</v>
      </c>
      <c r="H817" t="s">
        <v>18</v>
      </c>
      <c r="I817">
        <f>ROUND(1/100,9)</f>
        <v>0.01</v>
      </c>
      <c r="J817">
        <v>0</v>
      </c>
      <c r="K817">
        <f>ROUND(1/100,9)</f>
        <v>0.01</v>
      </c>
      <c r="O817">
        <f t="shared" si="457"/>
        <v>255.78</v>
      </c>
      <c r="P817">
        <f t="shared" si="458"/>
        <v>0</v>
      </c>
      <c r="Q817">
        <f t="shared" si="459"/>
        <v>0.33</v>
      </c>
      <c r="R817">
        <f t="shared" si="460"/>
        <v>0.01</v>
      </c>
      <c r="S817">
        <f t="shared" si="461"/>
        <v>255.45</v>
      </c>
      <c r="T817">
        <f t="shared" si="462"/>
        <v>0</v>
      </c>
      <c r="U817">
        <f t="shared" si="463"/>
        <v>0.39219999999999999</v>
      </c>
      <c r="V817">
        <f t="shared" si="464"/>
        <v>0</v>
      </c>
      <c r="W817">
        <f t="shared" si="465"/>
        <v>0</v>
      </c>
      <c r="X817">
        <f t="shared" si="466"/>
        <v>178.82</v>
      </c>
      <c r="Y817">
        <f t="shared" si="467"/>
        <v>25.55</v>
      </c>
      <c r="AA817">
        <v>35364244</v>
      </c>
      <c r="AB817">
        <f t="shared" si="468"/>
        <v>25577.73</v>
      </c>
      <c r="AC817">
        <f t="shared" si="469"/>
        <v>0</v>
      </c>
      <c r="AD817">
        <f t="shared" si="470"/>
        <v>32.57</v>
      </c>
      <c r="AE817">
        <f t="shared" si="471"/>
        <v>0.69</v>
      </c>
      <c r="AF817">
        <f t="shared" si="472"/>
        <v>25545.16</v>
      </c>
      <c r="AG817">
        <f t="shared" si="473"/>
        <v>0</v>
      </c>
      <c r="AH817">
        <f t="shared" si="474"/>
        <v>39.22</v>
      </c>
      <c r="AI817">
        <f t="shared" si="475"/>
        <v>0</v>
      </c>
      <c r="AJ817">
        <f t="shared" si="476"/>
        <v>0</v>
      </c>
      <c r="AK817">
        <v>25577.73</v>
      </c>
      <c r="AL817">
        <v>0</v>
      </c>
      <c r="AM817">
        <v>32.57</v>
      </c>
      <c r="AN817">
        <v>0.69</v>
      </c>
      <c r="AO817">
        <v>25545.16</v>
      </c>
      <c r="AP817">
        <v>0</v>
      </c>
      <c r="AQ817">
        <v>39.22</v>
      </c>
      <c r="AR817">
        <v>0</v>
      </c>
      <c r="AS817">
        <v>0</v>
      </c>
      <c r="AT817">
        <v>70</v>
      </c>
      <c r="AU817">
        <v>10</v>
      </c>
      <c r="AV817">
        <v>1</v>
      </c>
      <c r="AW817">
        <v>1</v>
      </c>
      <c r="AZ817">
        <v>1</v>
      </c>
      <c r="BA817">
        <v>1</v>
      </c>
      <c r="BB817">
        <v>1</v>
      </c>
      <c r="BC817">
        <v>1</v>
      </c>
      <c r="BD817" t="s">
        <v>3</v>
      </c>
      <c r="BE817" t="s">
        <v>3</v>
      </c>
      <c r="BF817" t="s">
        <v>3</v>
      </c>
      <c r="BG817" t="s">
        <v>3</v>
      </c>
      <c r="BH817">
        <v>0</v>
      </c>
      <c r="BI817">
        <v>4</v>
      </c>
      <c r="BJ817" t="s">
        <v>44</v>
      </c>
      <c r="BM817">
        <v>0</v>
      </c>
      <c r="BN817">
        <v>0</v>
      </c>
      <c r="BO817" t="s">
        <v>3</v>
      </c>
      <c r="BP817">
        <v>0</v>
      </c>
      <c r="BQ817">
        <v>1</v>
      </c>
      <c r="BR817">
        <v>0</v>
      </c>
      <c r="BS817">
        <v>1</v>
      </c>
      <c r="BT817">
        <v>1</v>
      </c>
      <c r="BU817">
        <v>1</v>
      </c>
      <c r="BV817">
        <v>1</v>
      </c>
      <c r="BW817">
        <v>1</v>
      </c>
      <c r="BX817">
        <v>1</v>
      </c>
      <c r="BY817" t="s">
        <v>3</v>
      </c>
      <c r="BZ817">
        <v>70</v>
      </c>
      <c r="CA817">
        <v>10</v>
      </c>
      <c r="CB817" t="s">
        <v>3</v>
      </c>
      <c r="CE817">
        <v>0</v>
      </c>
      <c r="CF817">
        <v>0</v>
      </c>
      <c r="CG817">
        <v>0</v>
      </c>
      <c r="CM817">
        <v>0</v>
      </c>
      <c r="CN817" t="s">
        <v>3</v>
      </c>
      <c r="CO817">
        <v>0</v>
      </c>
      <c r="CP817">
        <f t="shared" si="477"/>
        <v>255.78</v>
      </c>
      <c r="CQ817">
        <f t="shared" si="478"/>
        <v>0</v>
      </c>
      <c r="CR817">
        <f t="shared" si="479"/>
        <v>32.57</v>
      </c>
      <c r="CS817">
        <f t="shared" si="480"/>
        <v>0.69</v>
      </c>
      <c r="CT817">
        <f t="shared" si="481"/>
        <v>25545.16</v>
      </c>
      <c r="CU817">
        <f t="shared" si="482"/>
        <v>0</v>
      </c>
      <c r="CV817">
        <f t="shared" si="483"/>
        <v>39.22</v>
      </c>
      <c r="CW817">
        <f t="shared" si="484"/>
        <v>0</v>
      </c>
      <c r="CX817">
        <f t="shared" si="485"/>
        <v>0</v>
      </c>
      <c r="CY817">
        <f t="shared" si="486"/>
        <v>178.815</v>
      </c>
      <c r="CZ817">
        <f t="shared" si="487"/>
        <v>25.545000000000002</v>
      </c>
      <c r="DC817" t="s">
        <v>3</v>
      </c>
      <c r="DD817" t="s">
        <v>3</v>
      </c>
      <c r="DE817" t="s">
        <v>3</v>
      </c>
      <c r="DF817" t="s">
        <v>3</v>
      </c>
      <c r="DG817" t="s">
        <v>3</v>
      </c>
      <c r="DH817" t="s">
        <v>3</v>
      </c>
      <c r="DI817" t="s">
        <v>3</v>
      </c>
      <c r="DJ817" t="s">
        <v>3</v>
      </c>
      <c r="DK817" t="s">
        <v>3</v>
      </c>
      <c r="DL817" t="s">
        <v>3</v>
      </c>
      <c r="DM817" t="s">
        <v>3</v>
      </c>
      <c r="DN817">
        <v>0</v>
      </c>
      <c r="DO817">
        <v>0</v>
      </c>
      <c r="DP817">
        <v>1</v>
      </c>
      <c r="DQ817">
        <v>1</v>
      </c>
      <c r="DU817">
        <v>1010</v>
      </c>
      <c r="DV817" t="s">
        <v>18</v>
      </c>
      <c r="DW817" t="s">
        <v>18</v>
      </c>
      <c r="DX817">
        <v>100</v>
      </c>
      <c r="DZ817" t="s">
        <v>3</v>
      </c>
      <c r="EA817" t="s">
        <v>3</v>
      </c>
      <c r="EB817" t="s">
        <v>3</v>
      </c>
      <c r="EC817" t="s">
        <v>3</v>
      </c>
      <c r="EE817">
        <v>35096056</v>
      </c>
      <c r="EF817">
        <v>1</v>
      </c>
      <c r="EG817" t="s">
        <v>20</v>
      </c>
      <c r="EH817">
        <v>0</v>
      </c>
      <c r="EI817" t="s">
        <v>3</v>
      </c>
      <c r="EJ817">
        <v>4</v>
      </c>
      <c r="EK817">
        <v>0</v>
      </c>
      <c r="EL817" t="s">
        <v>21</v>
      </c>
      <c r="EM817" t="s">
        <v>22</v>
      </c>
      <c r="EO817" t="s">
        <v>3</v>
      </c>
      <c r="EQ817">
        <v>2097152</v>
      </c>
      <c r="ER817">
        <v>25577.73</v>
      </c>
      <c r="ES817">
        <v>0</v>
      </c>
      <c r="ET817">
        <v>32.57</v>
      </c>
      <c r="EU817">
        <v>0.69</v>
      </c>
      <c r="EV817">
        <v>25545.16</v>
      </c>
      <c r="EW817">
        <v>39.22</v>
      </c>
      <c r="EX817">
        <v>0</v>
      </c>
      <c r="EY817">
        <v>0</v>
      </c>
      <c r="FQ817">
        <v>0</v>
      </c>
      <c r="FR817">
        <v>0</v>
      </c>
      <c r="FS817">
        <v>0</v>
      </c>
      <c r="FX817">
        <v>70</v>
      </c>
      <c r="FY817">
        <v>10</v>
      </c>
      <c r="GA817" t="s">
        <v>3</v>
      </c>
      <c r="GD817">
        <v>0</v>
      </c>
      <c r="GF817">
        <v>1212913616</v>
      </c>
      <c r="GG817">
        <v>2</v>
      </c>
      <c r="GH817">
        <v>1</v>
      </c>
      <c r="GI817">
        <v>-2</v>
      </c>
      <c r="GJ817">
        <v>0</v>
      </c>
      <c r="GK817">
        <f>ROUND(R817*(R12)/100,2)</f>
        <v>0.01</v>
      </c>
      <c r="GL817">
        <f t="shared" si="488"/>
        <v>0</v>
      </c>
      <c r="GM817">
        <f t="shared" si="489"/>
        <v>460.16</v>
      </c>
      <c r="GN817">
        <f t="shared" si="490"/>
        <v>0</v>
      </c>
      <c r="GO817">
        <f t="shared" si="491"/>
        <v>0</v>
      </c>
      <c r="GP817">
        <f t="shared" si="492"/>
        <v>460.16</v>
      </c>
      <c r="GR817">
        <v>0</v>
      </c>
      <c r="GS817">
        <v>3</v>
      </c>
      <c r="GT817">
        <v>0</v>
      </c>
      <c r="GU817" t="s">
        <v>3</v>
      </c>
      <c r="GV817">
        <f t="shared" si="493"/>
        <v>0</v>
      </c>
      <c r="GW817">
        <v>1</v>
      </c>
      <c r="GX817">
        <f t="shared" si="494"/>
        <v>0</v>
      </c>
      <c r="HA817">
        <v>0</v>
      </c>
      <c r="HB817">
        <v>0</v>
      </c>
      <c r="HC817">
        <f t="shared" si="495"/>
        <v>0</v>
      </c>
      <c r="HE817" t="s">
        <v>3</v>
      </c>
      <c r="HF817" t="s">
        <v>3</v>
      </c>
      <c r="HM817" t="s">
        <v>3</v>
      </c>
      <c r="HN817" t="s">
        <v>3</v>
      </c>
      <c r="HO817" t="s">
        <v>3</v>
      </c>
      <c r="HP817" t="s">
        <v>3</v>
      </c>
      <c r="HQ817" t="s">
        <v>3</v>
      </c>
      <c r="HS817">
        <v>0</v>
      </c>
      <c r="IK817">
        <v>0</v>
      </c>
    </row>
    <row r="818" spans="1:245" x14ac:dyDescent="0.2">
      <c r="A818">
        <v>17</v>
      </c>
      <c r="B818">
        <v>1</v>
      </c>
      <c r="C818">
        <f>ROW(SmtRes!A231)</f>
        <v>231</v>
      </c>
      <c r="D818">
        <f>ROW(EtalonRes!A231)</f>
        <v>231</v>
      </c>
      <c r="E818" t="s">
        <v>266</v>
      </c>
      <c r="F818" t="s">
        <v>255</v>
      </c>
      <c r="G818" t="s">
        <v>256</v>
      </c>
      <c r="H818" t="s">
        <v>18</v>
      </c>
      <c r="I818">
        <f>ROUND(1/100,9)</f>
        <v>0.01</v>
      </c>
      <c r="J818">
        <v>0</v>
      </c>
      <c r="K818">
        <f>ROUND(1/100,9)</f>
        <v>0.01</v>
      </c>
      <c r="O818">
        <f t="shared" si="457"/>
        <v>225.56</v>
      </c>
      <c r="P818">
        <f t="shared" si="458"/>
        <v>0</v>
      </c>
      <c r="Q818">
        <f t="shared" si="459"/>
        <v>0</v>
      </c>
      <c r="R818">
        <f t="shared" si="460"/>
        <v>0</v>
      </c>
      <c r="S818">
        <f t="shared" si="461"/>
        <v>225.56</v>
      </c>
      <c r="T818">
        <f t="shared" si="462"/>
        <v>0</v>
      </c>
      <c r="U818">
        <f t="shared" si="463"/>
        <v>0.34630000000000005</v>
      </c>
      <c r="V818">
        <f t="shared" si="464"/>
        <v>0</v>
      </c>
      <c r="W818">
        <f t="shared" si="465"/>
        <v>0</v>
      </c>
      <c r="X818">
        <f t="shared" si="466"/>
        <v>157.88999999999999</v>
      </c>
      <c r="Y818">
        <f t="shared" si="467"/>
        <v>22.56</v>
      </c>
      <c r="AA818">
        <v>35364244</v>
      </c>
      <c r="AB818">
        <f t="shared" si="468"/>
        <v>22555.56</v>
      </c>
      <c r="AC818">
        <f t="shared" si="469"/>
        <v>0</v>
      </c>
      <c r="AD818">
        <f t="shared" si="470"/>
        <v>0</v>
      </c>
      <c r="AE818">
        <f t="shared" si="471"/>
        <v>0</v>
      </c>
      <c r="AF818">
        <f t="shared" si="472"/>
        <v>22555.56</v>
      </c>
      <c r="AG818">
        <f t="shared" si="473"/>
        <v>0</v>
      </c>
      <c r="AH818">
        <f t="shared" si="474"/>
        <v>34.630000000000003</v>
      </c>
      <c r="AI818">
        <f t="shared" si="475"/>
        <v>0</v>
      </c>
      <c r="AJ818">
        <f t="shared" si="476"/>
        <v>0</v>
      </c>
      <c r="AK818">
        <v>22555.56</v>
      </c>
      <c r="AL818">
        <v>0</v>
      </c>
      <c r="AM818">
        <v>0</v>
      </c>
      <c r="AN818">
        <v>0</v>
      </c>
      <c r="AO818">
        <v>22555.56</v>
      </c>
      <c r="AP818">
        <v>0</v>
      </c>
      <c r="AQ818">
        <v>34.630000000000003</v>
      </c>
      <c r="AR818">
        <v>0</v>
      </c>
      <c r="AS818">
        <v>0</v>
      </c>
      <c r="AT818">
        <v>70</v>
      </c>
      <c r="AU818">
        <v>10</v>
      </c>
      <c r="AV818">
        <v>1</v>
      </c>
      <c r="AW818">
        <v>1</v>
      </c>
      <c r="AZ818">
        <v>1</v>
      </c>
      <c r="BA818">
        <v>1</v>
      </c>
      <c r="BB818">
        <v>1</v>
      </c>
      <c r="BC818">
        <v>1</v>
      </c>
      <c r="BD818" t="s">
        <v>3</v>
      </c>
      <c r="BE818" t="s">
        <v>3</v>
      </c>
      <c r="BF818" t="s">
        <v>3</v>
      </c>
      <c r="BG818" t="s">
        <v>3</v>
      </c>
      <c r="BH818">
        <v>0</v>
      </c>
      <c r="BI818">
        <v>4</v>
      </c>
      <c r="BJ818" t="s">
        <v>257</v>
      </c>
      <c r="BM818">
        <v>0</v>
      </c>
      <c r="BN818">
        <v>0</v>
      </c>
      <c r="BO818" t="s">
        <v>3</v>
      </c>
      <c r="BP818">
        <v>0</v>
      </c>
      <c r="BQ818">
        <v>1</v>
      </c>
      <c r="BR818">
        <v>0</v>
      </c>
      <c r="BS818">
        <v>1</v>
      </c>
      <c r="BT818">
        <v>1</v>
      </c>
      <c r="BU818">
        <v>1</v>
      </c>
      <c r="BV818">
        <v>1</v>
      </c>
      <c r="BW818">
        <v>1</v>
      </c>
      <c r="BX818">
        <v>1</v>
      </c>
      <c r="BY818" t="s">
        <v>3</v>
      </c>
      <c r="BZ818">
        <v>70</v>
      </c>
      <c r="CA818">
        <v>10</v>
      </c>
      <c r="CB818" t="s">
        <v>3</v>
      </c>
      <c r="CE818">
        <v>0</v>
      </c>
      <c r="CF818">
        <v>0</v>
      </c>
      <c r="CG818">
        <v>0</v>
      </c>
      <c r="CM818">
        <v>0</v>
      </c>
      <c r="CN818" t="s">
        <v>3</v>
      </c>
      <c r="CO818">
        <v>0</v>
      </c>
      <c r="CP818">
        <f t="shared" si="477"/>
        <v>225.56</v>
      </c>
      <c r="CQ818">
        <f t="shared" si="478"/>
        <v>0</v>
      </c>
      <c r="CR818">
        <f t="shared" si="479"/>
        <v>0</v>
      </c>
      <c r="CS818">
        <f t="shared" si="480"/>
        <v>0</v>
      </c>
      <c r="CT818">
        <f t="shared" si="481"/>
        <v>22555.56</v>
      </c>
      <c r="CU818">
        <f t="shared" si="482"/>
        <v>0</v>
      </c>
      <c r="CV818">
        <f t="shared" si="483"/>
        <v>34.630000000000003</v>
      </c>
      <c r="CW818">
        <f t="shared" si="484"/>
        <v>0</v>
      </c>
      <c r="CX818">
        <f t="shared" si="485"/>
        <v>0</v>
      </c>
      <c r="CY818">
        <f t="shared" si="486"/>
        <v>157.892</v>
      </c>
      <c r="CZ818">
        <f t="shared" si="487"/>
        <v>22.555999999999997</v>
      </c>
      <c r="DC818" t="s">
        <v>3</v>
      </c>
      <c r="DD818" t="s">
        <v>3</v>
      </c>
      <c r="DE818" t="s">
        <v>3</v>
      </c>
      <c r="DF818" t="s">
        <v>3</v>
      </c>
      <c r="DG818" t="s">
        <v>3</v>
      </c>
      <c r="DH818" t="s">
        <v>3</v>
      </c>
      <c r="DI818" t="s">
        <v>3</v>
      </c>
      <c r="DJ818" t="s">
        <v>3</v>
      </c>
      <c r="DK818" t="s">
        <v>3</v>
      </c>
      <c r="DL818" t="s">
        <v>3</v>
      </c>
      <c r="DM818" t="s">
        <v>3</v>
      </c>
      <c r="DN818">
        <v>0</v>
      </c>
      <c r="DO818">
        <v>0</v>
      </c>
      <c r="DP818">
        <v>1</v>
      </c>
      <c r="DQ818">
        <v>1</v>
      </c>
      <c r="DU818">
        <v>1010</v>
      </c>
      <c r="DV818" t="s">
        <v>18</v>
      </c>
      <c r="DW818" t="s">
        <v>18</v>
      </c>
      <c r="DX818">
        <v>100</v>
      </c>
      <c r="DZ818" t="s">
        <v>3</v>
      </c>
      <c r="EA818" t="s">
        <v>3</v>
      </c>
      <c r="EB818" t="s">
        <v>3</v>
      </c>
      <c r="EC818" t="s">
        <v>3</v>
      </c>
      <c r="EE818">
        <v>35096056</v>
      </c>
      <c r="EF818">
        <v>1</v>
      </c>
      <c r="EG818" t="s">
        <v>20</v>
      </c>
      <c r="EH818">
        <v>0</v>
      </c>
      <c r="EI818" t="s">
        <v>3</v>
      </c>
      <c r="EJ818">
        <v>4</v>
      </c>
      <c r="EK818">
        <v>0</v>
      </c>
      <c r="EL818" t="s">
        <v>21</v>
      </c>
      <c r="EM818" t="s">
        <v>22</v>
      </c>
      <c r="EO818" t="s">
        <v>3</v>
      </c>
      <c r="EQ818">
        <v>2097152</v>
      </c>
      <c r="ER818">
        <v>22555.56</v>
      </c>
      <c r="ES818">
        <v>0</v>
      </c>
      <c r="ET818">
        <v>0</v>
      </c>
      <c r="EU818">
        <v>0</v>
      </c>
      <c r="EV818">
        <v>22555.56</v>
      </c>
      <c r="EW818">
        <v>34.630000000000003</v>
      </c>
      <c r="EX818">
        <v>0</v>
      </c>
      <c r="EY818">
        <v>0</v>
      </c>
      <c r="FQ818">
        <v>0</v>
      </c>
      <c r="FR818">
        <v>0</v>
      </c>
      <c r="FS818">
        <v>0</v>
      </c>
      <c r="FX818">
        <v>70</v>
      </c>
      <c r="FY818">
        <v>10</v>
      </c>
      <c r="GA818" t="s">
        <v>3</v>
      </c>
      <c r="GD818">
        <v>0</v>
      </c>
      <c r="GF818">
        <v>-24549344</v>
      </c>
      <c r="GG818">
        <v>2</v>
      </c>
      <c r="GH818">
        <v>1</v>
      </c>
      <c r="GI818">
        <v>-2</v>
      </c>
      <c r="GJ818">
        <v>0</v>
      </c>
      <c r="GK818">
        <f>ROUND(R818*(R12)/100,2)</f>
        <v>0</v>
      </c>
      <c r="GL818">
        <f t="shared" si="488"/>
        <v>0</v>
      </c>
      <c r="GM818">
        <f t="shared" si="489"/>
        <v>406.01</v>
      </c>
      <c r="GN818">
        <f t="shared" si="490"/>
        <v>0</v>
      </c>
      <c r="GO818">
        <f t="shared" si="491"/>
        <v>0</v>
      </c>
      <c r="GP818">
        <f t="shared" si="492"/>
        <v>406.01</v>
      </c>
      <c r="GR818">
        <v>0</v>
      </c>
      <c r="GS818">
        <v>3</v>
      </c>
      <c r="GT818">
        <v>0</v>
      </c>
      <c r="GU818" t="s">
        <v>3</v>
      </c>
      <c r="GV818">
        <f t="shared" si="493"/>
        <v>0</v>
      </c>
      <c r="GW818">
        <v>1</v>
      </c>
      <c r="GX818">
        <f t="shared" si="494"/>
        <v>0</v>
      </c>
      <c r="HA818">
        <v>0</v>
      </c>
      <c r="HB818">
        <v>0</v>
      </c>
      <c r="HC818">
        <f t="shared" si="495"/>
        <v>0</v>
      </c>
      <c r="HE818" t="s">
        <v>3</v>
      </c>
      <c r="HF818" t="s">
        <v>3</v>
      </c>
      <c r="HM818" t="s">
        <v>3</v>
      </c>
      <c r="HN818" t="s">
        <v>3</v>
      </c>
      <c r="HO818" t="s">
        <v>3</v>
      </c>
      <c r="HP818" t="s">
        <v>3</v>
      </c>
      <c r="HQ818" t="s">
        <v>3</v>
      </c>
      <c r="HS818">
        <v>0</v>
      </c>
      <c r="IK818">
        <v>0</v>
      </c>
    </row>
    <row r="819" spans="1:245" x14ac:dyDescent="0.2">
      <c r="A819">
        <v>17</v>
      </c>
      <c r="B819">
        <v>1</v>
      </c>
      <c r="C819">
        <f>ROW(SmtRes!A244)</f>
        <v>244</v>
      </c>
      <c r="D819">
        <f>ROW(EtalonRes!A244)</f>
        <v>244</v>
      </c>
      <c r="E819" t="s">
        <v>267</v>
      </c>
      <c r="F819" t="s">
        <v>24</v>
      </c>
      <c r="G819" t="s">
        <v>25</v>
      </c>
      <c r="H819" t="s">
        <v>26</v>
      </c>
      <c r="I819">
        <f>ROUND(50/100,9)</f>
        <v>0.5</v>
      </c>
      <c r="J819">
        <v>0</v>
      </c>
      <c r="K819">
        <f>ROUND(50/100,9)</f>
        <v>0.5</v>
      </c>
      <c r="O819">
        <f t="shared" si="457"/>
        <v>28938.52</v>
      </c>
      <c r="P819">
        <f t="shared" si="458"/>
        <v>15611.87</v>
      </c>
      <c r="Q819">
        <f t="shared" si="459"/>
        <v>33.700000000000003</v>
      </c>
      <c r="R819">
        <f t="shared" si="460"/>
        <v>0.47</v>
      </c>
      <c r="S819">
        <f t="shared" si="461"/>
        <v>13292.95</v>
      </c>
      <c r="T819">
        <f t="shared" si="462"/>
        <v>0</v>
      </c>
      <c r="U819">
        <f t="shared" si="463"/>
        <v>23.39</v>
      </c>
      <c r="V819">
        <f t="shared" si="464"/>
        <v>0</v>
      </c>
      <c r="W819">
        <f t="shared" si="465"/>
        <v>0</v>
      </c>
      <c r="X819">
        <f t="shared" si="466"/>
        <v>9305.07</v>
      </c>
      <c r="Y819">
        <f t="shared" si="467"/>
        <v>1329.3</v>
      </c>
      <c r="AA819">
        <v>35364244</v>
      </c>
      <c r="AB819">
        <f t="shared" si="468"/>
        <v>57877.03</v>
      </c>
      <c r="AC819">
        <f t="shared" si="469"/>
        <v>31223.74</v>
      </c>
      <c r="AD819">
        <f t="shared" si="470"/>
        <v>67.400000000000006</v>
      </c>
      <c r="AE819">
        <f t="shared" si="471"/>
        <v>0.93</v>
      </c>
      <c r="AF819">
        <f t="shared" si="472"/>
        <v>26585.89</v>
      </c>
      <c r="AG819">
        <f t="shared" si="473"/>
        <v>0</v>
      </c>
      <c r="AH819">
        <f t="shared" si="474"/>
        <v>46.78</v>
      </c>
      <c r="AI819">
        <f t="shared" si="475"/>
        <v>0</v>
      </c>
      <c r="AJ819">
        <f t="shared" si="476"/>
        <v>0</v>
      </c>
      <c r="AK819">
        <v>57877.03</v>
      </c>
      <c r="AL819">
        <v>31223.74</v>
      </c>
      <c r="AM819">
        <v>67.400000000000006</v>
      </c>
      <c r="AN819">
        <v>0.93</v>
      </c>
      <c r="AO819">
        <v>26585.89</v>
      </c>
      <c r="AP819">
        <v>0</v>
      </c>
      <c r="AQ819">
        <v>46.78</v>
      </c>
      <c r="AR819">
        <v>0</v>
      </c>
      <c r="AS819">
        <v>0</v>
      </c>
      <c r="AT819">
        <v>70</v>
      </c>
      <c r="AU819">
        <v>10</v>
      </c>
      <c r="AV819">
        <v>1</v>
      </c>
      <c r="AW819">
        <v>1</v>
      </c>
      <c r="AZ819">
        <v>1</v>
      </c>
      <c r="BA819">
        <v>1</v>
      </c>
      <c r="BB819">
        <v>1</v>
      </c>
      <c r="BC819">
        <v>1</v>
      </c>
      <c r="BD819" t="s">
        <v>3</v>
      </c>
      <c r="BE819" t="s">
        <v>3</v>
      </c>
      <c r="BF819" t="s">
        <v>3</v>
      </c>
      <c r="BG819" t="s">
        <v>3</v>
      </c>
      <c r="BH819">
        <v>0</v>
      </c>
      <c r="BI819">
        <v>4</v>
      </c>
      <c r="BJ819" t="s">
        <v>27</v>
      </c>
      <c r="BM819">
        <v>0</v>
      </c>
      <c r="BN819">
        <v>0</v>
      </c>
      <c r="BO819" t="s">
        <v>3</v>
      </c>
      <c r="BP819">
        <v>0</v>
      </c>
      <c r="BQ819">
        <v>1</v>
      </c>
      <c r="BR819">
        <v>0</v>
      </c>
      <c r="BS819">
        <v>1</v>
      </c>
      <c r="BT819">
        <v>1</v>
      </c>
      <c r="BU819">
        <v>1</v>
      </c>
      <c r="BV819">
        <v>1</v>
      </c>
      <c r="BW819">
        <v>1</v>
      </c>
      <c r="BX819">
        <v>1</v>
      </c>
      <c r="BY819" t="s">
        <v>3</v>
      </c>
      <c r="BZ819">
        <v>70</v>
      </c>
      <c r="CA819">
        <v>10</v>
      </c>
      <c r="CB819" t="s">
        <v>3</v>
      </c>
      <c r="CE819">
        <v>0</v>
      </c>
      <c r="CF819">
        <v>0</v>
      </c>
      <c r="CG819">
        <v>0</v>
      </c>
      <c r="CM819">
        <v>0</v>
      </c>
      <c r="CN819" t="s">
        <v>3</v>
      </c>
      <c r="CO819">
        <v>0</v>
      </c>
      <c r="CP819">
        <f t="shared" si="477"/>
        <v>28938.520000000004</v>
      </c>
      <c r="CQ819">
        <f t="shared" si="478"/>
        <v>31223.74</v>
      </c>
      <c r="CR819">
        <f t="shared" si="479"/>
        <v>67.400000000000006</v>
      </c>
      <c r="CS819">
        <f t="shared" si="480"/>
        <v>0.93</v>
      </c>
      <c r="CT819">
        <f t="shared" si="481"/>
        <v>26585.89</v>
      </c>
      <c r="CU819">
        <f t="shared" si="482"/>
        <v>0</v>
      </c>
      <c r="CV819">
        <f t="shared" si="483"/>
        <v>46.78</v>
      </c>
      <c r="CW819">
        <f t="shared" si="484"/>
        <v>0</v>
      </c>
      <c r="CX819">
        <f t="shared" si="485"/>
        <v>0</v>
      </c>
      <c r="CY819">
        <f t="shared" si="486"/>
        <v>9305.0650000000005</v>
      </c>
      <c r="CZ819">
        <f t="shared" si="487"/>
        <v>1329.2950000000001</v>
      </c>
      <c r="DC819" t="s">
        <v>3</v>
      </c>
      <c r="DD819" t="s">
        <v>3</v>
      </c>
      <c r="DE819" t="s">
        <v>3</v>
      </c>
      <c r="DF819" t="s">
        <v>3</v>
      </c>
      <c r="DG819" t="s">
        <v>3</v>
      </c>
      <c r="DH819" t="s">
        <v>3</v>
      </c>
      <c r="DI819" t="s">
        <v>3</v>
      </c>
      <c r="DJ819" t="s">
        <v>3</v>
      </c>
      <c r="DK819" t="s">
        <v>3</v>
      </c>
      <c r="DL819" t="s">
        <v>3</v>
      </c>
      <c r="DM819" t="s">
        <v>3</v>
      </c>
      <c r="DN819">
        <v>0</v>
      </c>
      <c r="DO819">
        <v>0</v>
      </c>
      <c r="DP819">
        <v>1</v>
      </c>
      <c r="DQ819">
        <v>1</v>
      </c>
      <c r="DU819">
        <v>1003</v>
      </c>
      <c r="DV819" t="s">
        <v>26</v>
      </c>
      <c r="DW819" t="s">
        <v>26</v>
      </c>
      <c r="DX819">
        <v>100</v>
      </c>
      <c r="DZ819" t="s">
        <v>3</v>
      </c>
      <c r="EA819" t="s">
        <v>3</v>
      </c>
      <c r="EB819" t="s">
        <v>3</v>
      </c>
      <c r="EC819" t="s">
        <v>3</v>
      </c>
      <c r="EE819">
        <v>35096056</v>
      </c>
      <c r="EF819">
        <v>1</v>
      </c>
      <c r="EG819" t="s">
        <v>20</v>
      </c>
      <c r="EH819">
        <v>0</v>
      </c>
      <c r="EI819" t="s">
        <v>3</v>
      </c>
      <c r="EJ819">
        <v>4</v>
      </c>
      <c r="EK819">
        <v>0</v>
      </c>
      <c r="EL819" t="s">
        <v>21</v>
      </c>
      <c r="EM819" t="s">
        <v>22</v>
      </c>
      <c r="EO819" t="s">
        <v>3</v>
      </c>
      <c r="EQ819">
        <v>2097152</v>
      </c>
      <c r="ER819">
        <v>57877.03</v>
      </c>
      <c r="ES819">
        <v>31223.74</v>
      </c>
      <c r="ET819">
        <v>67.400000000000006</v>
      </c>
      <c r="EU819">
        <v>0.93</v>
      </c>
      <c r="EV819">
        <v>26585.89</v>
      </c>
      <c r="EW819">
        <v>46.78</v>
      </c>
      <c r="EX819">
        <v>0</v>
      </c>
      <c r="EY819">
        <v>0</v>
      </c>
      <c r="FQ819">
        <v>0</v>
      </c>
      <c r="FR819">
        <v>0</v>
      </c>
      <c r="FS819">
        <v>0</v>
      </c>
      <c r="FX819">
        <v>70</v>
      </c>
      <c r="FY819">
        <v>10</v>
      </c>
      <c r="GA819" t="s">
        <v>3</v>
      </c>
      <c r="GD819">
        <v>0</v>
      </c>
      <c r="GF819">
        <v>-236507790</v>
      </c>
      <c r="GG819">
        <v>2</v>
      </c>
      <c r="GH819">
        <v>1</v>
      </c>
      <c r="GI819">
        <v>-2</v>
      </c>
      <c r="GJ819">
        <v>0</v>
      </c>
      <c r="GK819">
        <f>ROUND(R819*(R12)/100,2)</f>
        <v>0.51</v>
      </c>
      <c r="GL819">
        <f t="shared" si="488"/>
        <v>0</v>
      </c>
      <c r="GM819">
        <f t="shared" si="489"/>
        <v>39573.4</v>
      </c>
      <c r="GN819">
        <f t="shared" si="490"/>
        <v>0</v>
      </c>
      <c r="GO819">
        <f t="shared" si="491"/>
        <v>0</v>
      </c>
      <c r="GP819">
        <f t="shared" si="492"/>
        <v>39573.4</v>
      </c>
      <c r="GR819">
        <v>0</v>
      </c>
      <c r="GS819">
        <v>3</v>
      </c>
      <c r="GT819">
        <v>0</v>
      </c>
      <c r="GU819" t="s">
        <v>3</v>
      </c>
      <c r="GV819">
        <f t="shared" si="493"/>
        <v>0</v>
      </c>
      <c r="GW819">
        <v>1</v>
      </c>
      <c r="GX819">
        <f t="shared" si="494"/>
        <v>0</v>
      </c>
      <c r="HA819">
        <v>0</v>
      </c>
      <c r="HB819">
        <v>0</v>
      </c>
      <c r="HC819">
        <f t="shared" si="495"/>
        <v>0</v>
      </c>
      <c r="HE819" t="s">
        <v>3</v>
      </c>
      <c r="HF819" t="s">
        <v>3</v>
      </c>
      <c r="HM819" t="s">
        <v>3</v>
      </c>
      <c r="HN819" t="s">
        <v>3</v>
      </c>
      <c r="HO819" t="s">
        <v>3</v>
      </c>
      <c r="HP819" t="s">
        <v>3</v>
      </c>
      <c r="HQ819" t="s">
        <v>3</v>
      </c>
      <c r="HS819">
        <v>0</v>
      </c>
      <c r="IK819">
        <v>0</v>
      </c>
    </row>
    <row r="820" spans="1:245" x14ac:dyDescent="0.2">
      <c r="A820">
        <v>17</v>
      </c>
      <c r="B820">
        <v>1</v>
      </c>
      <c r="C820">
        <f>ROW(SmtRes!A253)</f>
        <v>253</v>
      </c>
      <c r="D820">
        <f>ROW(EtalonRes!A253)</f>
        <v>253</v>
      </c>
      <c r="E820" t="s">
        <v>268</v>
      </c>
      <c r="F820" t="s">
        <v>29</v>
      </c>
      <c r="G820" t="s">
        <v>30</v>
      </c>
      <c r="H820" t="s">
        <v>26</v>
      </c>
      <c r="I820">
        <f>ROUND(50/100,9)</f>
        <v>0.5</v>
      </c>
      <c r="J820">
        <v>0</v>
      </c>
      <c r="K820">
        <f>ROUND(50/100,9)</f>
        <v>0.5</v>
      </c>
      <c r="O820">
        <f t="shared" si="457"/>
        <v>6148.28</v>
      </c>
      <c r="P820">
        <f t="shared" si="458"/>
        <v>5342.71</v>
      </c>
      <c r="Q820">
        <f t="shared" si="459"/>
        <v>445.8</v>
      </c>
      <c r="R820">
        <f t="shared" si="460"/>
        <v>227.18</v>
      </c>
      <c r="S820">
        <f t="shared" si="461"/>
        <v>359.77</v>
      </c>
      <c r="T820">
        <f t="shared" si="462"/>
        <v>0</v>
      </c>
      <c r="U820">
        <f t="shared" si="463"/>
        <v>0.59</v>
      </c>
      <c r="V820">
        <f t="shared" si="464"/>
        <v>0</v>
      </c>
      <c r="W820">
        <f t="shared" si="465"/>
        <v>0</v>
      </c>
      <c r="X820">
        <f t="shared" si="466"/>
        <v>251.84</v>
      </c>
      <c r="Y820">
        <f t="shared" si="467"/>
        <v>35.979999999999997</v>
      </c>
      <c r="AA820">
        <v>35364244</v>
      </c>
      <c r="AB820">
        <f t="shared" si="468"/>
        <v>12296.54</v>
      </c>
      <c r="AC820">
        <f t="shared" si="469"/>
        <v>10685.41</v>
      </c>
      <c r="AD820">
        <f t="shared" si="470"/>
        <v>891.59</v>
      </c>
      <c r="AE820">
        <f t="shared" si="471"/>
        <v>454.35</v>
      </c>
      <c r="AF820">
        <f t="shared" si="472"/>
        <v>719.54</v>
      </c>
      <c r="AG820">
        <f t="shared" si="473"/>
        <v>0</v>
      </c>
      <c r="AH820">
        <f t="shared" si="474"/>
        <v>1.18</v>
      </c>
      <c r="AI820">
        <f t="shared" si="475"/>
        <v>0</v>
      </c>
      <c r="AJ820">
        <f t="shared" si="476"/>
        <v>0</v>
      </c>
      <c r="AK820">
        <v>12296.54</v>
      </c>
      <c r="AL820">
        <v>10685.41</v>
      </c>
      <c r="AM820">
        <v>891.59</v>
      </c>
      <c r="AN820">
        <v>454.35</v>
      </c>
      <c r="AO820">
        <v>719.54</v>
      </c>
      <c r="AP820">
        <v>0</v>
      </c>
      <c r="AQ820">
        <v>1.18</v>
      </c>
      <c r="AR820">
        <v>0</v>
      </c>
      <c r="AS820">
        <v>0</v>
      </c>
      <c r="AT820">
        <v>70</v>
      </c>
      <c r="AU820">
        <v>10</v>
      </c>
      <c r="AV820">
        <v>1</v>
      </c>
      <c r="AW820">
        <v>1</v>
      </c>
      <c r="AZ820">
        <v>1</v>
      </c>
      <c r="BA820">
        <v>1</v>
      </c>
      <c r="BB820">
        <v>1</v>
      </c>
      <c r="BC820">
        <v>1</v>
      </c>
      <c r="BD820" t="s">
        <v>3</v>
      </c>
      <c r="BE820" t="s">
        <v>3</v>
      </c>
      <c r="BF820" t="s">
        <v>3</v>
      </c>
      <c r="BG820" t="s">
        <v>3</v>
      </c>
      <c r="BH820">
        <v>0</v>
      </c>
      <c r="BI820">
        <v>4</v>
      </c>
      <c r="BJ820" t="s">
        <v>31</v>
      </c>
      <c r="BM820">
        <v>0</v>
      </c>
      <c r="BN820">
        <v>0</v>
      </c>
      <c r="BO820" t="s">
        <v>3</v>
      </c>
      <c r="BP820">
        <v>0</v>
      </c>
      <c r="BQ820">
        <v>1</v>
      </c>
      <c r="BR820">
        <v>0</v>
      </c>
      <c r="BS820">
        <v>1</v>
      </c>
      <c r="BT820">
        <v>1</v>
      </c>
      <c r="BU820">
        <v>1</v>
      </c>
      <c r="BV820">
        <v>1</v>
      </c>
      <c r="BW820">
        <v>1</v>
      </c>
      <c r="BX820">
        <v>1</v>
      </c>
      <c r="BY820" t="s">
        <v>3</v>
      </c>
      <c r="BZ820">
        <v>70</v>
      </c>
      <c r="CA820">
        <v>10</v>
      </c>
      <c r="CB820" t="s">
        <v>3</v>
      </c>
      <c r="CE820">
        <v>0</v>
      </c>
      <c r="CF820">
        <v>0</v>
      </c>
      <c r="CG820">
        <v>0</v>
      </c>
      <c r="CM820">
        <v>0</v>
      </c>
      <c r="CN820" t="s">
        <v>3</v>
      </c>
      <c r="CO820">
        <v>0</v>
      </c>
      <c r="CP820">
        <f t="shared" si="477"/>
        <v>6148.2800000000007</v>
      </c>
      <c r="CQ820">
        <f t="shared" si="478"/>
        <v>10685.41</v>
      </c>
      <c r="CR820">
        <f t="shared" si="479"/>
        <v>891.59</v>
      </c>
      <c r="CS820">
        <f t="shared" si="480"/>
        <v>454.35</v>
      </c>
      <c r="CT820">
        <f t="shared" si="481"/>
        <v>719.54</v>
      </c>
      <c r="CU820">
        <f t="shared" si="482"/>
        <v>0</v>
      </c>
      <c r="CV820">
        <f t="shared" si="483"/>
        <v>1.18</v>
      </c>
      <c r="CW820">
        <f t="shared" si="484"/>
        <v>0</v>
      </c>
      <c r="CX820">
        <f t="shared" si="485"/>
        <v>0</v>
      </c>
      <c r="CY820">
        <f t="shared" si="486"/>
        <v>251.83899999999997</v>
      </c>
      <c r="CZ820">
        <f t="shared" si="487"/>
        <v>35.976999999999997</v>
      </c>
      <c r="DC820" t="s">
        <v>3</v>
      </c>
      <c r="DD820" t="s">
        <v>3</v>
      </c>
      <c r="DE820" t="s">
        <v>3</v>
      </c>
      <c r="DF820" t="s">
        <v>3</v>
      </c>
      <c r="DG820" t="s">
        <v>3</v>
      </c>
      <c r="DH820" t="s">
        <v>3</v>
      </c>
      <c r="DI820" t="s">
        <v>3</v>
      </c>
      <c r="DJ820" t="s">
        <v>3</v>
      </c>
      <c r="DK820" t="s">
        <v>3</v>
      </c>
      <c r="DL820" t="s">
        <v>3</v>
      </c>
      <c r="DM820" t="s">
        <v>3</v>
      </c>
      <c r="DN820">
        <v>0</v>
      </c>
      <c r="DO820">
        <v>0</v>
      </c>
      <c r="DP820">
        <v>1</v>
      </c>
      <c r="DQ820">
        <v>1</v>
      </c>
      <c r="DU820">
        <v>1003</v>
      </c>
      <c r="DV820" t="s">
        <v>26</v>
      </c>
      <c r="DW820" t="s">
        <v>26</v>
      </c>
      <c r="DX820">
        <v>100</v>
      </c>
      <c r="DZ820" t="s">
        <v>3</v>
      </c>
      <c r="EA820" t="s">
        <v>3</v>
      </c>
      <c r="EB820" t="s">
        <v>3</v>
      </c>
      <c r="EC820" t="s">
        <v>3</v>
      </c>
      <c r="EE820">
        <v>35096056</v>
      </c>
      <c r="EF820">
        <v>1</v>
      </c>
      <c r="EG820" t="s">
        <v>20</v>
      </c>
      <c r="EH820">
        <v>0</v>
      </c>
      <c r="EI820" t="s">
        <v>3</v>
      </c>
      <c r="EJ820">
        <v>4</v>
      </c>
      <c r="EK820">
        <v>0</v>
      </c>
      <c r="EL820" t="s">
        <v>21</v>
      </c>
      <c r="EM820" t="s">
        <v>22</v>
      </c>
      <c r="EO820" t="s">
        <v>3</v>
      </c>
      <c r="EQ820">
        <v>2097152</v>
      </c>
      <c r="ER820">
        <v>12296.54</v>
      </c>
      <c r="ES820">
        <v>10685.41</v>
      </c>
      <c r="ET820">
        <v>891.59</v>
      </c>
      <c r="EU820">
        <v>454.35</v>
      </c>
      <c r="EV820">
        <v>719.54</v>
      </c>
      <c r="EW820">
        <v>1.18</v>
      </c>
      <c r="EX820">
        <v>0</v>
      </c>
      <c r="EY820">
        <v>0</v>
      </c>
      <c r="FQ820">
        <v>0</v>
      </c>
      <c r="FR820">
        <v>0</v>
      </c>
      <c r="FS820">
        <v>0</v>
      </c>
      <c r="FX820">
        <v>70</v>
      </c>
      <c r="FY820">
        <v>10</v>
      </c>
      <c r="GA820" t="s">
        <v>3</v>
      </c>
      <c r="GD820">
        <v>0</v>
      </c>
      <c r="GF820">
        <v>1756020469</v>
      </c>
      <c r="GG820">
        <v>2</v>
      </c>
      <c r="GH820">
        <v>1</v>
      </c>
      <c r="GI820">
        <v>-2</v>
      </c>
      <c r="GJ820">
        <v>0</v>
      </c>
      <c r="GK820">
        <f>ROUND(R820*(R12)/100,2)</f>
        <v>245.35</v>
      </c>
      <c r="GL820">
        <f t="shared" si="488"/>
        <v>0</v>
      </c>
      <c r="GM820">
        <f t="shared" si="489"/>
        <v>6681.45</v>
      </c>
      <c r="GN820">
        <f t="shared" si="490"/>
        <v>0</v>
      </c>
      <c r="GO820">
        <f t="shared" si="491"/>
        <v>0</v>
      </c>
      <c r="GP820">
        <f t="shared" si="492"/>
        <v>6681.45</v>
      </c>
      <c r="GR820">
        <v>0</v>
      </c>
      <c r="GS820">
        <v>3</v>
      </c>
      <c r="GT820">
        <v>0</v>
      </c>
      <c r="GU820" t="s">
        <v>3</v>
      </c>
      <c r="GV820">
        <f t="shared" si="493"/>
        <v>0</v>
      </c>
      <c r="GW820">
        <v>1</v>
      </c>
      <c r="GX820">
        <f t="shared" si="494"/>
        <v>0</v>
      </c>
      <c r="HA820">
        <v>0</v>
      </c>
      <c r="HB820">
        <v>0</v>
      </c>
      <c r="HC820">
        <f t="shared" si="495"/>
        <v>0</v>
      </c>
      <c r="HE820" t="s">
        <v>3</v>
      </c>
      <c r="HF820" t="s">
        <v>3</v>
      </c>
      <c r="HM820" t="s">
        <v>3</v>
      </c>
      <c r="HN820" t="s">
        <v>3</v>
      </c>
      <c r="HO820" t="s">
        <v>3</v>
      </c>
      <c r="HP820" t="s">
        <v>3</v>
      </c>
      <c r="HQ820" t="s">
        <v>3</v>
      </c>
      <c r="HS820">
        <v>0</v>
      </c>
      <c r="IK820">
        <v>0</v>
      </c>
    </row>
    <row r="821" spans="1:245" x14ac:dyDescent="0.2">
      <c r="A821">
        <v>17</v>
      </c>
      <c r="B821">
        <v>1</v>
      </c>
      <c r="E821" t="s">
        <v>269</v>
      </c>
      <c r="F821" t="s">
        <v>33</v>
      </c>
      <c r="G821" t="s">
        <v>34</v>
      </c>
      <c r="H821" t="s">
        <v>35</v>
      </c>
      <c r="I821">
        <v>0.05</v>
      </c>
      <c r="J821">
        <v>0</v>
      </c>
      <c r="K821">
        <v>0.05</v>
      </c>
      <c r="O821">
        <f t="shared" si="457"/>
        <v>6476.63</v>
      </c>
      <c r="P821">
        <f t="shared" si="458"/>
        <v>6476.63</v>
      </c>
      <c r="Q821">
        <f t="shared" si="459"/>
        <v>0</v>
      </c>
      <c r="R821">
        <f t="shared" si="460"/>
        <v>0</v>
      </c>
      <c r="S821">
        <f t="shared" si="461"/>
        <v>0</v>
      </c>
      <c r="T821">
        <f t="shared" si="462"/>
        <v>0</v>
      </c>
      <c r="U821">
        <f t="shared" si="463"/>
        <v>0</v>
      </c>
      <c r="V821">
        <f t="shared" si="464"/>
        <v>0</v>
      </c>
      <c r="W821">
        <f t="shared" si="465"/>
        <v>0</v>
      </c>
      <c r="X821">
        <f t="shared" si="466"/>
        <v>0</v>
      </c>
      <c r="Y821">
        <f t="shared" si="467"/>
        <v>0</v>
      </c>
      <c r="AA821">
        <v>35364244</v>
      </c>
      <c r="AB821">
        <f t="shared" si="468"/>
        <v>129532.62</v>
      </c>
      <c r="AC821">
        <f t="shared" si="469"/>
        <v>129532.62</v>
      </c>
      <c r="AD821">
        <f t="shared" si="470"/>
        <v>0</v>
      </c>
      <c r="AE821">
        <f t="shared" si="471"/>
        <v>0</v>
      </c>
      <c r="AF821">
        <f t="shared" si="472"/>
        <v>0</v>
      </c>
      <c r="AG821">
        <f t="shared" si="473"/>
        <v>0</v>
      </c>
      <c r="AH821">
        <f t="shared" si="474"/>
        <v>0</v>
      </c>
      <c r="AI821">
        <f t="shared" si="475"/>
        <v>0</v>
      </c>
      <c r="AJ821">
        <f t="shared" si="476"/>
        <v>0</v>
      </c>
      <c r="AK821">
        <v>129532.62</v>
      </c>
      <c r="AL821">
        <v>129532.62</v>
      </c>
      <c r="AM821">
        <v>0</v>
      </c>
      <c r="AN821">
        <v>0</v>
      </c>
      <c r="AO821">
        <v>0</v>
      </c>
      <c r="AP821">
        <v>0</v>
      </c>
      <c r="AQ821">
        <v>0</v>
      </c>
      <c r="AR821">
        <v>0</v>
      </c>
      <c r="AS821">
        <v>0</v>
      </c>
      <c r="AT821">
        <v>70</v>
      </c>
      <c r="AU821">
        <v>10</v>
      </c>
      <c r="AV821">
        <v>1</v>
      </c>
      <c r="AW821">
        <v>1</v>
      </c>
      <c r="AZ821">
        <v>1</v>
      </c>
      <c r="BA821">
        <v>1</v>
      </c>
      <c r="BB821">
        <v>1</v>
      </c>
      <c r="BC821">
        <v>1</v>
      </c>
      <c r="BD821" t="s">
        <v>3</v>
      </c>
      <c r="BE821" t="s">
        <v>3</v>
      </c>
      <c r="BF821" t="s">
        <v>3</v>
      </c>
      <c r="BG821" t="s">
        <v>3</v>
      </c>
      <c r="BH821">
        <v>3</v>
      </c>
      <c r="BI821">
        <v>4</v>
      </c>
      <c r="BJ821" t="s">
        <v>36</v>
      </c>
      <c r="BM821">
        <v>0</v>
      </c>
      <c r="BN821">
        <v>0</v>
      </c>
      <c r="BO821" t="s">
        <v>3</v>
      </c>
      <c r="BP821">
        <v>0</v>
      </c>
      <c r="BQ821">
        <v>1</v>
      </c>
      <c r="BR821">
        <v>0</v>
      </c>
      <c r="BS821">
        <v>1</v>
      </c>
      <c r="BT821">
        <v>1</v>
      </c>
      <c r="BU821">
        <v>1</v>
      </c>
      <c r="BV821">
        <v>1</v>
      </c>
      <c r="BW821">
        <v>1</v>
      </c>
      <c r="BX821">
        <v>1</v>
      </c>
      <c r="BY821" t="s">
        <v>3</v>
      </c>
      <c r="BZ821">
        <v>70</v>
      </c>
      <c r="CA821">
        <v>10</v>
      </c>
      <c r="CB821" t="s">
        <v>3</v>
      </c>
      <c r="CE821">
        <v>0</v>
      </c>
      <c r="CF821">
        <v>0</v>
      </c>
      <c r="CG821">
        <v>0</v>
      </c>
      <c r="CM821">
        <v>0</v>
      </c>
      <c r="CN821" t="s">
        <v>3</v>
      </c>
      <c r="CO821">
        <v>0</v>
      </c>
      <c r="CP821">
        <f t="shared" si="477"/>
        <v>6476.63</v>
      </c>
      <c r="CQ821">
        <f t="shared" si="478"/>
        <v>129532.62</v>
      </c>
      <c r="CR821">
        <f t="shared" si="479"/>
        <v>0</v>
      </c>
      <c r="CS821">
        <f t="shared" si="480"/>
        <v>0</v>
      </c>
      <c r="CT821">
        <f t="shared" si="481"/>
        <v>0</v>
      </c>
      <c r="CU821">
        <f t="shared" si="482"/>
        <v>0</v>
      </c>
      <c r="CV821">
        <f t="shared" si="483"/>
        <v>0</v>
      </c>
      <c r="CW821">
        <f t="shared" si="484"/>
        <v>0</v>
      </c>
      <c r="CX821">
        <f t="shared" si="485"/>
        <v>0</v>
      </c>
      <c r="CY821">
        <f t="shared" si="486"/>
        <v>0</v>
      </c>
      <c r="CZ821">
        <f t="shared" si="487"/>
        <v>0</v>
      </c>
      <c r="DC821" t="s">
        <v>3</v>
      </c>
      <c r="DD821" t="s">
        <v>3</v>
      </c>
      <c r="DE821" t="s">
        <v>3</v>
      </c>
      <c r="DF821" t="s">
        <v>3</v>
      </c>
      <c r="DG821" t="s">
        <v>3</v>
      </c>
      <c r="DH821" t="s">
        <v>3</v>
      </c>
      <c r="DI821" t="s">
        <v>3</v>
      </c>
      <c r="DJ821" t="s">
        <v>3</v>
      </c>
      <c r="DK821" t="s">
        <v>3</v>
      </c>
      <c r="DL821" t="s">
        <v>3</v>
      </c>
      <c r="DM821" t="s">
        <v>3</v>
      </c>
      <c r="DN821">
        <v>0</v>
      </c>
      <c r="DO821">
        <v>0</v>
      </c>
      <c r="DP821">
        <v>1</v>
      </c>
      <c r="DQ821">
        <v>1</v>
      </c>
      <c r="DU821">
        <v>1003</v>
      </c>
      <c r="DV821" t="s">
        <v>35</v>
      </c>
      <c r="DW821" t="s">
        <v>35</v>
      </c>
      <c r="DX821">
        <v>1000</v>
      </c>
      <c r="DZ821" t="s">
        <v>3</v>
      </c>
      <c r="EA821" t="s">
        <v>3</v>
      </c>
      <c r="EB821" t="s">
        <v>3</v>
      </c>
      <c r="EC821" t="s">
        <v>3</v>
      </c>
      <c r="EE821">
        <v>35096056</v>
      </c>
      <c r="EF821">
        <v>1</v>
      </c>
      <c r="EG821" t="s">
        <v>20</v>
      </c>
      <c r="EH821">
        <v>0</v>
      </c>
      <c r="EI821" t="s">
        <v>3</v>
      </c>
      <c r="EJ821">
        <v>4</v>
      </c>
      <c r="EK821">
        <v>0</v>
      </c>
      <c r="EL821" t="s">
        <v>21</v>
      </c>
      <c r="EM821" t="s">
        <v>22</v>
      </c>
      <c r="EO821" t="s">
        <v>3</v>
      </c>
      <c r="EQ821">
        <v>2097152</v>
      </c>
      <c r="ER821">
        <v>129532.62</v>
      </c>
      <c r="ES821">
        <v>129532.62</v>
      </c>
      <c r="ET821">
        <v>0</v>
      </c>
      <c r="EU821">
        <v>0</v>
      </c>
      <c r="EV821">
        <v>0</v>
      </c>
      <c r="EW821">
        <v>0</v>
      </c>
      <c r="EX821">
        <v>0</v>
      </c>
      <c r="EY821">
        <v>0</v>
      </c>
      <c r="FQ821">
        <v>0</v>
      </c>
      <c r="FR821">
        <v>0</v>
      </c>
      <c r="FS821">
        <v>0</v>
      </c>
      <c r="FX821">
        <v>70</v>
      </c>
      <c r="FY821">
        <v>10</v>
      </c>
      <c r="GA821" t="s">
        <v>3</v>
      </c>
      <c r="GD821">
        <v>0</v>
      </c>
      <c r="GF821">
        <v>7717958</v>
      </c>
      <c r="GG821">
        <v>2</v>
      </c>
      <c r="GH821">
        <v>1</v>
      </c>
      <c r="GI821">
        <v>-2</v>
      </c>
      <c r="GJ821">
        <v>0</v>
      </c>
      <c r="GK821">
        <f>ROUND(R821*(R12)/100,2)</f>
        <v>0</v>
      </c>
      <c r="GL821">
        <f t="shared" si="488"/>
        <v>0</v>
      </c>
      <c r="GM821">
        <f t="shared" si="489"/>
        <v>6476.63</v>
      </c>
      <c r="GN821">
        <f t="shared" si="490"/>
        <v>0</v>
      </c>
      <c r="GO821">
        <f t="shared" si="491"/>
        <v>0</v>
      </c>
      <c r="GP821">
        <f t="shared" si="492"/>
        <v>6476.63</v>
      </c>
      <c r="GR821">
        <v>0</v>
      </c>
      <c r="GS821">
        <v>3</v>
      </c>
      <c r="GT821">
        <v>0</v>
      </c>
      <c r="GU821" t="s">
        <v>3</v>
      </c>
      <c r="GV821">
        <f t="shared" si="493"/>
        <v>0</v>
      </c>
      <c r="GW821">
        <v>1</v>
      </c>
      <c r="GX821">
        <f t="shared" si="494"/>
        <v>0</v>
      </c>
      <c r="HA821">
        <v>0</v>
      </c>
      <c r="HB821">
        <v>0</v>
      </c>
      <c r="HC821">
        <f t="shared" si="495"/>
        <v>0</v>
      </c>
      <c r="HE821" t="s">
        <v>3</v>
      </c>
      <c r="HF821" t="s">
        <v>3</v>
      </c>
      <c r="HM821" t="s">
        <v>3</v>
      </c>
      <c r="HN821" t="s">
        <v>3</v>
      </c>
      <c r="HO821" t="s">
        <v>3</v>
      </c>
      <c r="HP821" t="s">
        <v>3</v>
      </c>
      <c r="HQ821" t="s">
        <v>3</v>
      </c>
      <c r="HS821">
        <v>0</v>
      </c>
      <c r="IK821">
        <v>0</v>
      </c>
    </row>
    <row r="822" spans="1:245" x14ac:dyDescent="0.2">
      <c r="A822">
        <v>17</v>
      </c>
      <c r="B822">
        <v>1</v>
      </c>
      <c r="C822">
        <f>ROW(SmtRes!A254)</f>
        <v>254</v>
      </c>
      <c r="D822">
        <f>ROW(EtalonRes!A254)</f>
        <v>254</v>
      </c>
      <c r="E822" t="s">
        <v>270</v>
      </c>
      <c r="F822" t="s">
        <v>62</v>
      </c>
      <c r="G822" t="s">
        <v>63</v>
      </c>
      <c r="H822" t="s">
        <v>64</v>
      </c>
      <c r="I822">
        <f>ROUND(9/100,9)</f>
        <v>0.09</v>
      </c>
      <c r="J822">
        <v>0</v>
      </c>
      <c r="K822">
        <f>ROUND(9/100,9)</f>
        <v>0.09</v>
      </c>
      <c r="O822">
        <f t="shared" si="457"/>
        <v>1041.67</v>
      </c>
      <c r="P822">
        <f t="shared" si="458"/>
        <v>0</v>
      </c>
      <c r="Q822">
        <f t="shared" si="459"/>
        <v>0</v>
      </c>
      <c r="R822">
        <f t="shared" si="460"/>
        <v>0</v>
      </c>
      <c r="S822">
        <f t="shared" si="461"/>
        <v>1041.67</v>
      </c>
      <c r="T822">
        <f t="shared" si="462"/>
        <v>0</v>
      </c>
      <c r="U822">
        <f t="shared" si="463"/>
        <v>1.5992999999999999</v>
      </c>
      <c r="V822">
        <f t="shared" si="464"/>
        <v>0</v>
      </c>
      <c r="W822">
        <f t="shared" si="465"/>
        <v>0</v>
      </c>
      <c r="X822">
        <f t="shared" si="466"/>
        <v>729.17</v>
      </c>
      <c r="Y822">
        <f t="shared" si="467"/>
        <v>104.17</v>
      </c>
      <c r="AA822">
        <v>35364244</v>
      </c>
      <c r="AB822">
        <f t="shared" si="468"/>
        <v>11574.13</v>
      </c>
      <c r="AC822">
        <f t="shared" si="469"/>
        <v>0</v>
      </c>
      <c r="AD822">
        <f t="shared" si="470"/>
        <v>0</v>
      </c>
      <c r="AE822">
        <f t="shared" si="471"/>
        <v>0</v>
      </c>
      <c r="AF822">
        <f t="shared" si="472"/>
        <v>11574.13</v>
      </c>
      <c r="AG822">
        <f t="shared" si="473"/>
        <v>0</v>
      </c>
      <c r="AH822">
        <f t="shared" si="474"/>
        <v>17.77</v>
      </c>
      <c r="AI822">
        <f t="shared" si="475"/>
        <v>0</v>
      </c>
      <c r="AJ822">
        <f t="shared" si="476"/>
        <v>0</v>
      </c>
      <c r="AK822">
        <v>11574.13</v>
      </c>
      <c r="AL822">
        <v>0</v>
      </c>
      <c r="AM822">
        <v>0</v>
      </c>
      <c r="AN822">
        <v>0</v>
      </c>
      <c r="AO822">
        <v>11574.13</v>
      </c>
      <c r="AP822">
        <v>0</v>
      </c>
      <c r="AQ822">
        <v>17.77</v>
      </c>
      <c r="AR822">
        <v>0</v>
      </c>
      <c r="AS822">
        <v>0</v>
      </c>
      <c r="AT822">
        <v>70</v>
      </c>
      <c r="AU822">
        <v>10</v>
      </c>
      <c r="AV822">
        <v>1</v>
      </c>
      <c r="AW822">
        <v>1</v>
      </c>
      <c r="AZ822">
        <v>1</v>
      </c>
      <c r="BA822">
        <v>1</v>
      </c>
      <c r="BB822">
        <v>1</v>
      </c>
      <c r="BC822">
        <v>1</v>
      </c>
      <c r="BD822" t="s">
        <v>3</v>
      </c>
      <c r="BE822" t="s">
        <v>3</v>
      </c>
      <c r="BF822" t="s">
        <v>3</v>
      </c>
      <c r="BG822" t="s">
        <v>3</v>
      </c>
      <c r="BH822">
        <v>0</v>
      </c>
      <c r="BI822">
        <v>4</v>
      </c>
      <c r="BJ822" t="s">
        <v>65</v>
      </c>
      <c r="BM822">
        <v>0</v>
      </c>
      <c r="BN822">
        <v>0</v>
      </c>
      <c r="BO822" t="s">
        <v>3</v>
      </c>
      <c r="BP822">
        <v>0</v>
      </c>
      <c r="BQ822">
        <v>1</v>
      </c>
      <c r="BR822">
        <v>0</v>
      </c>
      <c r="BS822">
        <v>1</v>
      </c>
      <c r="BT822">
        <v>1</v>
      </c>
      <c r="BU822">
        <v>1</v>
      </c>
      <c r="BV822">
        <v>1</v>
      </c>
      <c r="BW822">
        <v>1</v>
      </c>
      <c r="BX822">
        <v>1</v>
      </c>
      <c r="BY822" t="s">
        <v>3</v>
      </c>
      <c r="BZ822">
        <v>70</v>
      </c>
      <c r="CA822">
        <v>10</v>
      </c>
      <c r="CB822" t="s">
        <v>3</v>
      </c>
      <c r="CE822">
        <v>0</v>
      </c>
      <c r="CF822">
        <v>0</v>
      </c>
      <c r="CG822">
        <v>0</v>
      </c>
      <c r="CM822">
        <v>0</v>
      </c>
      <c r="CN822" t="s">
        <v>3</v>
      </c>
      <c r="CO822">
        <v>0</v>
      </c>
      <c r="CP822">
        <f t="shared" si="477"/>
        <v>1041.67</v>
      </c>
      <c r="CQ822">
        <f t="shared" si="478"/>
        <v>0</v>
      </c>
      <c r="CR822">
        <f t="shared" si="479"/>
        <v>0</v>
      </c>
      <c r="CS822">
        <f t="shared" si="480"/>
        <v>0</v>
      </c>
      <c r="CT822">
        <f t="shared" si="481"/>
        <v>11574.13</v>
      </c>
      <c r="CU822">
        <f t="shared" si="482"/>
        <v>0</v>
      </c>
      <c r="CV822">
        <f t="shared" si="483"/>
        <v>17.77</v>
      </c>
      <c r="CW822">
        <f t="shared" si="484"/>
        <v>0</v>
      </c>
      <c r="CX822">
        <f t="shared" si="485"/>
        <v>0</v>
      </c>
      <c r="CY822">
        <f t="shared" si="486"/>
        <v>729.1690000000001</v>
      </c>
      <c r="CZ822">
        <f t="shared" si="487"/>
        <v>104.167</v>
      </c>
      <c r="DC822" t="s">
        <v>3</v>
      </c>
      <c r="DD822" t="s">
        <v>3</v>
      </c>
      <c r="DE822" t="s">
        <v>3</v>
      </c>
      <c r="DF822" t="s">
        <v>3</v>
      </c>
      <c r="DG822" t="s">
        <v>3</v>
      </c>
      <c r="DH822" t="s">
        <v>3</v>
      </c>
      <c r="DI822" t="s">
        <v>3</v>
      </c>
      <c r="DJ822" t="s">
        <v>3</v>
      </c>
      <c r="DK822" t="s">
        <v>3</v>
      </c>
      <c r="DL822" t="s">
        <v>3</v>
      </c>
      <c r="DM822" t="s">
        <v>3</v>
      </c>
      <c r="DN822">
        <v>0</v>
      </c>
      <c r="DO822">
        <v>0</v>
      </c>
      <c r="DP822">
        <v>1</v>
      </c>
      <c r="DQ822">
        <v>1</v>
      </c>
      <c r="DU822">
        <v>1013</v>
      </c>
      <c r="DV822" t="s">
        <v>64</v>
      </c>
      <c r="DW822" t="s">
        <v>64</v>
      </c>
      <c r="DX822">
        <v>1</v>
      </c>
      <c r="DZ822" t="s">
        <v>3</v>
      </c>
      <c r="EA822" t="s">
        <v>3</v>
      </c>
      <c r="EB822" t="s">
        <v>3</v>
      </c>
      <c r="EC822" t="s">
        <v>3</v>
      </c>
      <c r="EE822">
        <v>35096056</v>
      </c>
      <c r="EF822">
        <v>1</v>
      </c>
      <c r="EG822" t="s">
        <v>20</v>
      </c>
      <c r="EH822">
        <v>0</v>
      </c>
      <c r="EI822" t="s">
        <v>3</v>
      </c>
      <c r="EJ822">
        <v>4</v>
      </c>
      <c r="EK822">
        <v>0</v>
      </c>
      <c r="EL822" t="s">
        <v>21</v>
      </c>
      <c r="EM822" t="s">
        <v>22</v>
      </c>
      <c r="EO822" t="s">
        <v>3</v>
      </c>
      <c r="EQ822">
        <v>2097152</v>
      </c>
      <c r="ER822">
        <v>11574.13</v>
      </c>
      <c r="ES822">
        <v>0</v>
      </c>
      <c r="ET822">
        <v>0</v>
      </c>
      <c r="EU822">
        <v>0</v>
      </c>
      <c r="EV822">
        <v>11574.13</v>
      </c>
      <c r="EW822">
        <v>17.77</v>
      </c>
      <c r="EX822">
        <v>0</v>
      </c>
      <c r="EY822">
        <v>0</v>
      </c>
      <c r="FQ822">
        <v>0</v>
      </c>
      <c r="FR822">
        <v>0</v>
      </c>
      <c r="FS822">
        <v>0</v>
      </c>
      <c r="FX822">
        <v>70</v>
      </c>
      <c r="FY822">
        <v>10</v>
      </c>
      <c r="GA822" t="s">
        <v>3</v>
      </c>
      <c r="GD822">
        <v>0</v>
      </c>
      <c r="GF822">
        <v>407535083</v>
      </c>
      <c r="GG822">
        <v>2</v>
      </c>
      <c r="GH822">
        <v>1</v>
      </c>
      <c r="GI822">
        <v>-2</v>
      </c>
      <c r="GJ822">
        <v>0</v>
      </c>
      <c r="GK822">
        <f>ROUND(R822*(R12)/100,2)</f>
        <v>0</v>
      </c>
      <c r="GL822">
        <f t="shared" si="488"/>
        <v>0</v>
      </c>
      <c r="GM822">
        <f t="shared" si="489"/>
        <v>1875.01</v>
      </c>
      <c r="GN822">
        <f t="shared" si="490"/>
        <v>0</v>
      </c>
      <c r="GO822">
        <f t="shared" si="491"/>
        <v>0</v>
      </c>
      <c r="GP822">
        <f t="shared" si="492"/>
        <v>1875.01</v>
      </c>
      <c r="GR822">
        <v>0</v>
      </c>
      <c r="GS822">
        <v>3</v>
      </c>
      <c r="GT822">
        <v>0</v>
      </c>
      <c r="GU822" t="s">
        <v>3</v>
      </c>
      <c r="GV822">
        <f t="shared" si="493"/>
        <v>0</v>
      </c>
      <c r="GW822">
        <v>1</v>
      </c>
      <c r="GX822">
        <f t="shared" si="494"/>
        <v>0</v>
      </c>
      <c r="HA822">
        <v>0</v>
      </c>
      <c r="HB822">
        <v>0</v>
      </c>
      <c r="HC822">
        <f t="shared" si="495"/>
        <v>0</v>
      </c>
      <c r="HE822" t="s">
        <v>3</v>
      </c>
      <c r="HF822" t="s">
        <v>3</v>
      </c>
      <c r="HM822" t="s">
        <v>3</v>
      </c>
      <c r="HN822" t="s">
        <v>3</v>
      </c>
      <c r="HO822" t="s">
        <v>3</v>
      </c>
      <c r="HP822" t="s">
        <v>3</v>
      </c>
      <c r="HQ822" t="s">
        <v>3</v>
      </c>
      <c r="HS822">
        <v>0</v>
      </c>
      <c r="IK822">
        <v>0</v>
      </c>
    </row>
    <row r="824" spans="1:245" x14ac:dyDescent="0.2">
      <c r="A824">
        <v>51</v>
      </c>
      <c r="B824">
        <f>B807</f>
        <v>1</v>
      </c>
      <c r="C824">
        <f>A807</f>
        <v>4</v>
      </c>
      <c r="D824">
        <f>ROW(A807)</f>
        <v>807</v>
      </c>
      <c r="F824" t="str">
        <f>IF(F807&lt;&gt;"",F807,"")</f>
        <v>Новый раздел</v>
      </c>
      <c r="G824" t="str">
        <f>IF(G807&lt;&gt;"",G807,"")</f>
        <v>Помещение 129 Интерактивная библиотека</v>
      </c>
      <c r="H824">
        <v>0</v>
      </c>
      <c r="O824">
        <f t="shared" ref="O824:T824" si="496">ROUND(AB824,2)</f>
        <v>47062.54</v>
      </c>
      <c r="P824">
        <f t="shared" si="496"/>
        <v>28044.39</v>
      </c>
      <c r="Q824">
        <f t="shared" si="496"/>
        <v>620.29999999999995</v>
      </c>
      <c r="R824">
        <f t="shared" si="496"/>
        <v>288.79000000000002</v>
      </c>
      <c r="S824">
        <f t="shared" si="496"/>
        <v>18397.849999999999</v>
      </c>
      <c r="T824">
        <f t="shared" si="496"/>
        <v>0</v>
      </c>
      <c r="U824">
        <f>AH824</f>
        <v>31.329800000000002</v>
      </c>
      <c r="V824">
        <f>AI824</f>
        <v>0</v>
      </c>
      <c r="W824">
        <f>ROUND(AJ824,2)</f>
        <v>0</v>
      </c>
      <c r="X824">
        <f>ROUND(AK824,2)</f>
        <v>12878.51</v>
      </c>
      <c r="Y824">
        <f>ROUND(AL824,2)</f>
        <v>1839.8</v>
      </c>
      <c r="AB824">
        <f>ROUND(SUMIF(AA811:AA822,"=35364244",O811:O822),2)</f>
        <v>47062.54</v>
      </c>
      <c r="AC824">
        <f>ROUND(SUMIF(AA811:AA822,"=35364244",P811:P822),2)</f>
        <v>28044.39</v>
      </c>
      <c r="AD824">
        <f>ROUND(SUMIF(AA811:AA822,"=35364244",Q811:Q822),2)</f>
        <v>620.29999999999995</v>
      </c>
      <c r="AE824">
        <f>ROUND(SUMIF(AA811:AA822,"=35364244",R811:R822),2)</f>
        <v>288.79000000000002</v>
      </c>
      <c r="AF824">
        <f>ROUND(SUMIF(AA811:AA822,"=35364244",S811:S822),2)</f>
        <v>18397.849999999999</v>
      </c>
      <c r="AG824">
        <f>ROUND(SUMIF(AA811:AA822,"=35364244",T811:T822),2)</f>
        <v>0</v>
      </c>
      <c r="AH824">
        <f>SUMIF(AA811:AA822,"=35364244",U811:U822)</f>
        <v>31.329800000000002</v>
      </c>
      <c r="AI824">
        <f>SUMIF(AA811:AA822,"=35364244",V811:V822)</f>
        <v>0</v>
      </c>
      <c r="AJ824">
        <f>ROUND(SUMIF(AA811:AA822,"=35364244",W811:W822),2)</f>
        <v>0</v>
      </c>
      <c r="AK824">
        <f>ROUND(SUMIF(AA811:AA822,"=35364244",X811:X822),2)</f>
        <v>12878.51</v>
      </c>
      <c r="AL824">
        <f>ROUND(SUMIF(AA811:AA822,"=35364244",Y811:Y822),2)</f>
        <v>1839.8</v>
      </c>
      <c r="AO824">
        <f t="shared" ref="AO824:BD824" si="497">ROUND(BX824,2)</f>
        <v>0</v>
      </c>
      <c r="AP824">
        <f t="shared" si="497"/>
        <v>0</v>
      </c>
      <c r="AQ824">
        <f t="shared" si="497"/>
        <v>0</v>
      </c>
      <c r="AR824">
        <f t="shared" si="497"/>
        <v>62092.73</v>
      </c>
      <c r="AS824">
        <f t="shared" si="497"/>
        <v>0</v>
      </c>
      <c r="AT824">
        <f t="shared" si="497"/>
        <v>0</v>
      </c>
      <c r="AU824">
        <f t="shared" si="497"/>
        <v>62092.73</v>
      </c>
      <c r="AV824">
        <f t="shared" si="497"/>
        <v>28044.39</v>
      </c>
      <c r="AW824">
        <f t="shared" si="497"/>
        <v>28044.39</v>
      </c>
      <c r="AX824">
        <f t="shared" si="497"/>
        <v>0</v>
      </c>
      <c r="AY824">
        <f t="shared" si="497"/>
        <v>28044.39</v>
      </c>
      <c r="AZ824">
        <f t="shared" si="497"/>
        <v>0</v>
      </c>
      <c r="BA824">
        <f t="shared" si="497"/>
        <v>0</v>
      </c>
      <c r="BB824">
        <f t="shared" si="497"/>
        <v>0</v>
      </c>
      <c r="BC824">
        <f t="shared" si="497"/>
        <v>0</v>
      </c>
      <c r="BD824">
        <f t="shared" si="497"/>
        <v>0</v>
      </c>
      <c r="BX824">
        <f>ROUND(SUMIF(AA811:AA822,"=35364244",FQ811:FQ822),2)</f>
        <v>0</v>
      </c>
      <c r="BY824">
        <f>ROUND(SUMIF(AA811:AA822,"=35364244",FR811:FR822),2)</f>
        <v>0</v>
      </c>
      <c r="BZ824">
        <f>ROUND(SUMIF(AA811:AA822,"=35364244",GL811:GL822),2)</f>
        <v>0</v>
      </c>
      <c r="CA824">
        <f>ROUND(SUMIF(AA811:AA822,"=35364244",GM811:GM822),2)</f>
        <v>62092.73</v>
      </c>
      <c r="CB824">
        <f>ROUND(SUMIF(AA811:AA822,"=35364244",GN811:GN822),2)</f>
        <v>0</v>
      </c>
      <c r="CC824">
        <f>ROUND(SUMIF(AA811:AA822,"=35364244",GO811:GO822),2)</f>
        <v>0</v>
      </c>
      <c r="CD824">
        <f>ROUND(SUMIF(AA811:AA822,"=35364244",GP811:GP822),2)</f>
        <v>62092.73</v>
      </c>
      <c r="CE824">
        <f>AC824-BX824</f>
        <v>28044.39</v>
      </c>
      <c r="CF824">
        <f>AC824-BY824</f>
        <v>28044.39</v>
      </c>
      <c r="CG824">
        <f>BX824-BZ824</f>
        <v>0</v>
      </c>
      <c r="CH824">
        <f>AC824-BX824-BY824+BZ824</f>
        <v>28044.39</v>
      </c>
      <c r="CI824">
        <f>BY824-BZ824</f>
        <v>0</v>
      </c>
      <c r="CJ824">
        <f>ROUND(SUMIF(AA811:AA822,"=35364244",GX811:GX822),2)</f>
        <v>0</v>
      </c>
      <c r="CK824">
        <f>ROUND(SUMIF(AA811:AA822,"=35364244",GY811:GY822),2)</f>
        <v>0</v>
      </c>
      <c r="CL824">
        <f>ROUND(SUMIF(AA811:AA822,"=35364244",GZ811:GZ822),2)</f>
        <v>0</v>
      </c>
      <c r="CM824">
        <f>ROUND(SUMIF(AA811:AA822,"=35364244",HD811:HD822),2)</f>
        <v>0</v>
      </c>
      <c r="GX824">
        <v>0</v>
      </c>
    </row>
    <row r="826" spans="1:245" x14ac:dyDescent="0.2">
      <c r="A826">
        <v>50</v>
      </c>
      <c r="B826">
        <v>0</v>
      </c>
      <c r="C826">
        <v>0</v>
      </c>
      <c r="D826">
        <v>1</v>
      </c>
      <c r="E826">
        <v>201</v>
      </c>
      <c r="F826">
        <f>ROUND(Source!O824,O826)</f>
        <v>47062.54</v>
      </c>
      <c r="G826" t="s">
        <v>66</v>
      </c>
      <c r="H826" t="s">
        <v>67</v>
      </c>
      <c r="K826">
        <v>201</v>
      </c>
      <c r="L826">
        <v>1</v>
      </c>
      <c r="M826">
        <v>3</v>
      </c>
      <c r="N826" t="s">
        <v>3</v>
      </c>
      <c r="O826">
        <v>2</v>
      </c>
      <c r="W826">
        <v>47062.54</v>
      </c>
      <c r="X826">
        <v>1</v>
      </c>
      <c r="Y826">
        <v>47062.54</v>
      </c>
    </row>
    <row r="827" spans="1:245" x14ac:dyDescent="0.2">
      <c r="A827">
        <v>50</v>
      </c>
      <c r="B827">
        <v>0</v>
      </c>
      <c r="C827">
        <v>0</v>
      </c>
      <c r="D827">
        <v>1</v>
      </c>
      <c r="E827">
        <v>202</v>
      </c>
      <c r="F827">
        <f>ROUND(Source!P824,O827)</f>
        <v>28044.39</v>
      </c>
      <c r="G827" t="s">
        <v>68</v>
      </c>
      <c r="H827" t="s">
        <v>69</v>
      </c>
      <c r="K827">
        <v>202</v>
      </c>
      <c r="L827">
        <v>2</v>
      </c>
      <c r="M827">
        <v>3</v>
      </c>
      <c r="N827" t="s">
        <v>3</v>
      </c>
      <c r="O827">
        <v>2</v>
      </c>
      <c r="W827">
        <v>28044.39</v>
      </c>
      <c r="X827">
        <v>1</v>
      </c>
      <c r="Y827">
        <v>28044.39</v>
      </c>
    </row>
    <row r="828" spans="1:245" x14ac:dyDescent="0.2">
      <c r="A828">
        <v>50</v>
      </c>
      <c r="B828">
        <v>0</v>
      </c>
      <c r="C828">
        <v>0</v>
      </c>
      <c r="D828">
        <v>1</v>
      </c>
      <c r="E828">
        <v>222</v>
      </c>
      <c r="F828">
        <f>ROUND(Source!AO824,O828)</f>
        <v>0</v>
      </c>
      <c r="G828" t="s">
        <v>70</v>
      </c>
      <c r="H828" t="s">
        <v>71</v>
      </c>
      <c r="K828">
        <v>222</v>
      </c>
      <c r="L828">
        <v>3</v>
      </c>
      <c r="M828">
        <v>3</v>
      </c>
      <c r="N828" t="s">
        <v>3</v>
      </c>
      <c r="O828">
        <v>2</v>
      </c>
      <c r="W828">
        <v>0</v>
      </c>
      <c r="X828">
        <v>1</v>
      </c>
      <c r="Y828">
        <v>0</v>
      </c>
    </row>
    <row r="829" spans="1:245" x14ac:dyDescent="0.2">
      <c r="A829">
        <v>50</v>
      </c>
      <c r="B829">
        <v>0</v>
      </c>
      <c r="C829">
        <v>0</v>
      </c>
      <c r="D829">
        <v>1</v>
      </c>
      <c r="E829">
        <v>225</v>
      </c>
      <c r="F829">
        <f>ROUND(Source!AV824,O829)</f>
        <v>28044.39</v>
      </c>
      <c r="G829" t="s">
        <v>72</v>
      </c>
      <c r="H829" t="s">
        <v>73</v>
      </c>
      <c r="K829">
        <v>225</v>
      </c>
      <c r="L829">
        <v>4</v>
      </c>
      <c r="M829">
        <v>3</v>
      </c>
      <c r="N829" t="s">
        <v>3</v>
      </c>
      <c r="O829">
        <v>2</v>
      </c>
      <c r="W829">
        <v>28044.39</v>
      </c>
      <c r="X829">
        <v>1</v>
      </c>
      <c r="Y829">
        <v>28044.39</v>
      </c>
    </row>
    <row r="830" spans="1:245" x14ac:dyDescent="0.2">
      <c r="A830">
        <v>50</v>
      </c>
      <c r="B830">
        <v>0</v>
      </c>
      <c r="C830">
        <v>0</v>
      </c>
      <c r="D830">
        <v>1</v>
      </c>
      <c r="E830">
        <v>226</v>
      </c>
      <c r="F830">
        <f>ROUND(Source!AW824,O830)</f>
        <v>28044.39</v>
      </c>
      <c r="G830" t="s">
        <v>74</v>
      </c>
      <c r="H830" t="s">
        <v>75</v>
      </c>
      <c r="K830">
        <v>226</v>
      </c>
      <c r="L830">
        <v>5</v>
      </c>
      <c r="M830">
        <v>3</v>
      </c>
      <c r="N830" t="s">
        <v>3</v>
      </c>
      <c r="O830">
        <v>2</v>
      </c>
      <c r="W830">
        <v>28044.39</v>
      </c>
      <c r="X830">
        <v>1</v>
      </c>
      <c r="Y830">
        <v>28044.39</v>
      </c>
    </row>
    <row r="831" spans="1:245" x14ac:dyDescent="0.2">
      <c r="A831">
        <v>50</v>
      </c>
      <c r="B831">
        <v>0</v>
      </c>
      <c r="C831">
        <v>0</v>
      </c>
      <c r="D831">
        <v>1</v>
      </c>
      <c r="E831">
        <v>227</v>
      </c>
      <c r="F831">
        <f>ROUND(Source!AX824,O831)</f>
        <v>0</v>
      </c>
      <c r="G831" t="s">
        <v>76</v>
      </c>
      <c r="H831" t="s">
        <v>77</v>
      </c>
      <c r="K831">
        <v>227</v>
      </c>
      <c r="L831">
        <v>6</v>
      </c>
      <c r="M831">
        <v>3</v>
      </c>
      <c r="N831" t="s">
        <v>3</v>
      </c>
      <c r="O831">
        <v>2</v>
      </c>
      <c r="W831">
        <v>0</v>
      </c>
      <c r="X831">
        <v>1</v>
      </c>
      <c r="Y831">
        <v>0</v>
      </c>
    </row>
    <row r="832" spans="1:245" x14ac:dyDescent="0.2">
      <c r="A832">
        <v>50</v>
      </c>
      <c r="B832">
        <v>0</v>
      </c>
      <c r="C832">
        <v>0</v>
      </c>
      <c r="D832">
        <v>1</v>
      </c>
      <c r="E832">
        <v>228</v>
      </c>
      <c r="F832">
        <f>ROUND(Source!AY824,O832)</f>
        <v>28044.39</v>
      </c>
      <c r="G832" t="s">
        <v>78</v>
      </c>
      <c r="H832" t="s">
        <v>79</v>
      </c>
      <c r="K832">
        <v>228</v>
      </c>
      <c r="L832">
        <v>7</v>
      </c>
      <c r="M832">
        <v>3</v>
      </c>
      <c r="N832" t="s">
        <v>3</v>
      </c>
      <c r="O832">
        <v>2</v>
      </c>
      <c r="W832">
        <v>28044.39</v>
      </c>
      <c r="X832">
        <v>1</v>
      </c>
      <c r="Y832">
        <v>28044.39</v>
      </c>
    </row>
    <row r="833" spans="1:25" x14ac:dyDescent="0.2">
      <c r="A833">
        <v>50</v>
      </c>
      <c r="B833">
        <v>0</v>
      </c>
      <c r="C833">
        <v>0</v>
      </c>
      <c r="D833">
        <v>1</v>
      </c>
      <c r="E833">
        <v>216</v>
      </c>
      <c r="F833">
        <f>ROUND(Source!AP824,O833)</f>
        <v>0</v>
      </c>
      <c r="G833" t="s">
        <v>80</v>
      </c>
      <c r="H833" t="s">
        <v>81</v>
      </c>
      <c r="K833">
        <v>216</v>
      </c>
      <c r="L833">
        <v>8</v>
      </c>
      <c r="M833">
        <v>3</v>
      </c>
      <c r="N833" t="s">
        <v>3</v>
      </c>
      <c r="O833">
        <v>2</v>
      </c>
      <c r="W833">
        <v>0</v>
      </c>
      <c r="X833">
        <v>1</v>
      </c>
      <c r="Y833">
        <v>0</v>
      </c>
    </row>
    <row r="834" spans="1:25" x14ac:dyDescent="0.2">
      <c r="A834">
        <v>50</v>
      </c>
      <c r="B834">
        <v>0</v>
      </c>
      <c r="C834">
        <v>0</v>
      </c>
      <c r="D834">
        <v>1</v>
      </c>
      <c r="E834">
        <v>223</v>
      </c>
      <c r="F834">
        <f>ROUND(Source!AQ824,O834)</f>
        <v>0</v>
      </c>
      <c r="G834" t="s">
        <v>82</v>
      </c>
      <c r="H834" t="s">
        <v>83</v>
      </c>
      <c r="K834">
        <v>223</v>
      </c>
      <c r="L834">
        <v>9</v>
      </c>
      <c r="M834">
        <v>3</v>
      </c>
      <c r="N834" t="s">
        <v>3</v>
      </c>
      <c r="O834">
        <v>2</v>
      </c>
      <c r="W834">
        <v>0</v>
      </c>
      <c r="X834">
        <v>1</v>
      </c>
      <c r="Y834">
        <v>0</v>
      </c>
    </row>
    <row r="835" spans="1:25" x14ac:dyDescent="0.2">
      <c r="A835">
        <v>50</v>
      </c>
      <c r="B835">
        <v>0</v>
      </c>
      <c r="C835">
        <v>0</v>
      </c>
      <c r="D835">
        <v>1</v>
      </c>
      <c r="E835">
        <v>229</v>
      </c>
      <c r="F835">
        <f>ROUND(Source!AZ824,O835)</f>
        <v>0</v>
      </c>
      <c r="G835" t="s">
        <v>84</v>
      </c>
      <c r="H835" t="s">
        <v>85</v>
      </c>
      <c r="K835">
        <v>229</v>
      </c>
      <c r="L835">
        <v>10</v>
      </c>
      <c r="M835">
        <v>3</v>
      </c>
      <c r="N835" t="s">
        <v>3</v>
      </c>
      <c r="O835">
        <v>2</v>
      </c>
      <c r="W835">
        <v>0</v>
      </c>
      <c r="X835">
        <v>1</v>
      </c>
      <c r="Y835">
        <v>0</v>
      </c>
    </row>
    <row r="836" spans="1:25" x14ac:dyDescent="0.2">
      <c r="A836">
        <v>50</v>
      </c>
      <c r="B836">
        <v>0</v>
      </c>
      <c r="C836">
        <v>0</v>
      </c>
      <c r="D836">
        <v>1</v>
      </c>
      <c r="E836">
        <v>203</v>
      </c>
      <c r="F836">
        <f>ROUND(Source!Q824,O836)</f>
        <v>620.29999999999995</v>
      </c>
      <c r="G836" t="s">
        <v>86</v>
      </c>
      <c r="H836" t="s">
        <v>87</v>
      </c>
      <c r="K836">
        <v>203</v>
      </c>
      <c r="L836">
        <v>11</v>
      </c>
      <c r="M836">
        <v>3</v>
      </c>
      <c r="N836" t="s">
        <v>3</v>
      </c>
      <c r="O836">
        <v>2</v>
      </c>
      <c r="W836">
        <v>620.29999999999995</v>
      </c>
      <c r="X836">
        <v>1</v>
      </c>
      <c r="Y836">
        <v>620.29999999999995</v>
      </c>
    </row>
    <row r="837" spans="1:25" x14ac:dyDescent="0.2">
      <c r="A837">
        <v>50</v>
      </c>
      <c r="B837">
        <v>0</v>
      </c>
      <c r="C837">
        <v>0</v>
      </c>
      <c r="D837">
        <v>1</v>
      </c>
      <c r="E837">
        <v>231</v>
      </c>
      <c r="F837">
        <f>ROUND(Source!BB824,O837)</f>
        <v>0</v>
      </c>
      <c r="G837" t="s">
        <v>88</v>
      </c>
      <c r="H837" t="s">
        <v>89</v>
      </c>
      <c r="K837">
        <v>231</v>
      </c>
      <c r="L837">
        <v>12</v>
      </c>
      <c r="M837">
        <v>3</v>
      </c>
      <c r="N837" t="s">
        <v>3</v>
      </c>
      <c r="O837">
        <v>2</v>
      </c>
      <c r="W837">
        <v>0</v>
      </c>
      <c r="X837">
        <v>1</v>
      </c>
      <c r="Y837">
        <v>0</v>
      </c>
    </row>
    <row r="838" spans="1:25" x14ac:dyDescent="0.2">
      <c r="A838">
        <v>50</v>
      </c>
      <c r="B838">
        <v>0</v>
      </c>
      <c r="C838">
        <v>0</v>
      </c>
      <c r="D838">
        <v>1</v>
      </c>
      <c r="E838">
        <v>204</v>
      </c>
      <c r="F838">
        <f>ROUND(Source!R824,O838)</f>
        <v>288.79000000000002</v>
      </c>
      <c r="G838" t="s">
        <v>90</v>
      </c>
      <c r="H838" t="s">
        <v>91</v>
      </c>
      <c r="K838">
        <v>204</v>
      </c>
      <c r="L838">
        <v>13</v>
      </c>
      <c r="M838">
        <v>3</v>
      </c>
      <c r="N838" t="s">
        <v>3</v>
      </c>
      <c r="O838">
        <v>2</v>
      </c>
      <c r="W838">
        <v>288.79000000000002</v>
      </c>
      <c r="X838">
        <v>1</v>
      </c>
      <c r="Y838">
        <v>288.79000000000002</v>
      </c>
    </row>
    <row r="839" spans="1:25" x14ac:dyDescent="0.2">
      <c r="A839">
        <v>50</v>
      </c>
      <c r="B839">
        <v>0</v>
      </c>
      <c r="C839">
        <v>0</v>
      </c>
      <c r="D839">
        <v>1</v>
      </c>
      <c r="E839">
        <v>205</v>
      </c>
      <c r="F839">
        <f>ROUND(Source!S824,O839)</f>
        <v>18397.849999999999</v>
      </c>
      <c r="G839" t="s">
        <v>92</v>
      </c>
      <c r="H839" t="s">
        <v>93</v>
      </c>
      <c r="K839">
        <v>205</v>
      </c>
      <c r="L839">
        <v>14</v>
      </c>
      <c r="M839">
        <v>3</v>
      </c>
      <c r="N839" t="s">
        <v>3</v>
      </c>
      <c r="O839">
        <v>2</v>
      </c>
      <c r="W839">
        <v>18397.849999999999</v>
      </c>
      <c r="X839">
        <v>1</v>
      </c>
      <c r="Y839">
        <v>18397.849999999999</v>
      </c>
    </row>
    <row r="840" spans="1:25" x14ac:dyDescent="0.2">
      <c r="A840">
        <v>50</v>
      </c>
      <c r="B840">
        <v>0</v>
      </c>
      <c r="C840">
        <v>0</v>
      </c>
      <c r="D840">
        <v>1</v>
      </c>
      <c r="E840">
        <v>232</v>
      </c>
      <c r="F840">
        <f>ROUND(Source!BC824,O840)</f>
        <v>0</v>
      </c>
      <c r="G840" t="s">
        <v>94</v>
      </c>
      <c r="H840" t="s">
        <v>95</v>
      </c>
      <c r="K840">
        <v>232</v>
      </c>
      <c r="L840">
        <v>15</v>
      </c>
      <c r="M840">
        <v>3</v>
      </c>
      <c r="N840" t="s">
        <v>3</v>
      </c>
      <c r="O840">
        <v>2</v>
      </c>
      <c r="W840">
        <v>0</v>
      </c>
      <c r="X840">
        <v>1</v>
      </c>
      <c r="Y840">
        <v>0</v>
      </c>
    </row>
    <row r="841" spans="1:25" x14ac:dyDescent="0.2">
      <c r="A841">
        <v>50</v>
      </c>
      <c r="B841">
        <v>0</v>
      </c>
      <c r="C841">
        <v>0</v>
      </c>
      <c r="D841">
        <v>1</v>
      </c>
      <c r="E841">
        <v>214</v>
      </c>
      <c r="F841">
        <f>ROUND(Source!AS824,O841)</f>
        <v>0</v>
      </c>
      <c r="G841" t="s">
        <v>96</v>
      </c>
      <c r="H841" t="s">
        <v>97</v>
      </c>
      <c r="K841">
        <v>214</v>
      </c>
      <c r="L841">
        <v>16</v>
      </c>
      <c r="M841">
        <v>3</v>
      </c>
      <c r="N841" t="s">
        <v>3</v>
      </c>
      <c r="O841">
        <v>2</v>
      </c>
      <c r="W841">
        <v>0</v>
      </c>
      <c r="X841">
        <v>1</v>
      </c>
      <c r="Y841">
        <v>0</v>
      </c>
    </row>
    <row r="842" spans="1:25" x14ac:dyDescent="0.2">
      <c r="A842">
        <v>50</v>
      </c>
      <c r="B842">
        <v>0</v>
      </c>
      <c r="C842">
        <v>0</v>
      </c>
      <c r="D842">
        <v>1</v>
      </c>
      <c r="E842">
        <v>215</v>
      </c>
      <c r="F842">
        <f>ROUND(Source!AT824,O842)</f>
        <v>0</v>
      </c>
      <c r="G842" t="s">
        <v>98</v>
      </c>
      <c r="H842" t="s">
        <v>99</v>
      </c>
      <c r="K842">
        <v>215</v>
      </c>
      <c r="L842">
        <v>17</v>
      </c>
      <c r="M842">
        <v>3</v>
      </c>
      <c r="N842" t="s">
        <v>3</v>
      </c>
      <c r="O842">
        <v>2</v>
      </c>
      <c r="W842">
        <v>0</v>
      </c>
      <c r="X842">
        <v>1</v>
      </c>
      <c r="Y842">
        <v>0</v>
      </c>
    </row>
    <row r="843" spans="1:25" x14ac:dyDescent="0.2">
      <c r="A843">
        <v>50</v>
      </c>
      <c r="B843">
        <v>0</v>
      </c>
      <c r="C843">
        <v>0</v>
      </c>
      <c r="D843">
        <v>1</v>
      </c>
      <c r="E843">
        <v>217</v>
      </c>
      <c r="F843">
        <f>ROUND(Source!AU824,O843)</f>
        <v>62092.73</v>
      </c>
      <c r="G843" t="s">
        <v>100</v>
      </c>
      <c r="H843" t="s">
        <v>101</v>
      </c>
      <c r="K843">
        <v>217</v>
      </c>
      <c r="L843">
        <v>18</v>
      </c>
      <c r="M843">
        <v>3</v>
      </c>
      <c r="N843" t="s">
        <v>3</v>
      </c>
      <c r="O843">
        <v>2</v>
      </c>
      <c r="W843">
        <v>62092.73</v>
      </c>
      <c r="X843">
        <v>1</v>
      </c>
      <c r="Y843">
        <v>62092.73</v>
      </c>
    </row>
    <row r="844" spans="1:25" x14ac:dyDescent="0.2">
      <c r="A844">
        <v>50</v>
      </c>
      <c r="B844">
        <v>0</v>
      </c>
      <c r="C844">
        <v>0</v>
      </c>
      <c r="D844">
        <v>1</v>
      </c>
      <c r="E844">
        <v>230</v>
      </c>
      <c r="F844">
        <f>ROUND(Source!BA824,O844)</f>
        <v>0</v>
      </c>
      <c r="G844" t="s">
        <v>102</v>
      </c>
      <c r="H844" t="s">
        <v>103</v>
      </c>
      <c r="K844">
        <v>230</v>
      </c>
      <c r="L844">
        <v>19</v>
      </c>
      <c r="M844">
        <v>3</v>
      </c>
      <c r="N844" t="s">
        <v>3</v>
      </c>
      <c r="O844">
        <v>2</v>
      </c>
      <c r="W844">
        <v>0</v>
      </c>
      <c r="X844">
        <v>1</v>
      </c>
      <c r="Y844">
        <v>0</v>
      </c>
    </row>
    <row r="845" spans="1:25" x14ac:dyDescent="0.2">
      <c r="A845">
        <v>50</v>
      </c>
      <c r="B845">
        <v>0</v>
      </c>
      <c r="C845">
        <v>0</v>
      </c>
      <c r="D845">
        <v>1</v>
      </c>
      <c r="E845">
        <v>206</v>
      </c>
      <c r="F845">
        <f>ROUND(Source!T824,O845)</f>
        <v>0</v>
      </c>
      <c r="G845" t="s">
        <v>104</v>
      </c>
      <c r="H845" t="s">
        <v>105</v>
      </c>
      <c r="K845">
        <v>206</v>
      </c>
      <c r="L845">
        <v>20</v>
      </c>
      <c r="M845">
        <v>3</v>
      </c>
      <c r="N845" t="s">
        <v>3</v>
      </c>
      <c r="O845">
        <v>2</v>
      </c>
      <c r="W845">
        <v>0</v>
      </c>
      <c r="X845">
        <v>1</v>
      </c>
      <c r="Y845">
        <v>0</v>
      </c>
    </row>
    <row r="846" spans="1:25" x14ac:dyDescent="0.2">
      <c r="A846">
        <v>50</v>
      </c>
      <c r="B846">
        <v>0</v>
      </c>
      <c r="C846">
        <v>0</v>
      </c>
      <c r="D846">
        <v>1</v>
      </c>
      <c r="E846">
        <v>207</v>
      </c>
      <c r="F846">
        <f>Source!U824</f>
        <v>31.329800000000002</v>
      </c>
      <c r="G846" t="s">
        <v>106</v>
      </c>
      <c r="H846" t="s">
        <v>107</v>
      </c>
      <c r="K846">
        <v>207</v>
      </c>
      <c r="L846">
        <v>21</v>
      </c>
      <c r="M846">
        <v>3</v>
      </c>
      <c r="N846" t="s">
        <v>3</v>
      </c>
      <c r="O846">
        <v>-1</v>
      </c>
      <c r="W846">
        <v>31.329799999999999</v>
      </c>
      <c r="X846">
        <v>1</v>
      </c>
      <c r="Y846">
        <v>31.329799999999999</v>
      </c>
    </row>
    <row r="847" spans="1:25" x14ac:dyDescent="0.2">
      <c r="A847">
        <v>50</v>
      </c>
      <c r="B847">
        <v>0</v>
      </c>
      <c r="C847">
        <v>0</v>
      </c>
      <c r="D847">
        <v>1</v>
      </c>
      <c r="E847">
        <v>208</v>
      </c>
      <c r="F847">
        <f>Source!V824</f>
        <v>0</v>
      </c>
      <c r="G847" t="s">
        <v>108</v>
      </c>
      <c r="H847" t="s">
        <v>109</v>
      </c>
      <c r="K847">
        <v>208</v>
      </c>
      <c r="L847">
        <v>22</v>
      </c>
      <c r="M847">
        <v>3</v>
      </c>
      <c r="N847" t="s">
        <v>3</v>
      </c>
      <c r="O847">
        <v>-1</v>
      </c>
      <c r="W847">
        <v>0</v>
      </c>
      <c r="X847">
        <v>1</v>
      </c>
      <c r="Y847">
        <v>0</v>
      </c>
    </row>
    <row r="848" spans="1:25" x14ac:dyDescent="0.2">
      <c r="A848">
        <v>50</v>
      </c>
      <c r="B848">
        <v>0</v>
      </c>
      <c r="C848">
        <v>0</v>
      </c>
      <c r="D848">
        <v>1</v>
      </c>
      <c r="E848">
        <v>209</v>
      </c>
      <c r="F848">
        <f>ROUND(Source!W824,O848)</f>
        <v>0</v>
      </c>
      <c r="G848" t="s">
        <v>110</v>
      </c>
      <c r="H848" t="s">
        <v>111</v>
      </c>
      <c r="K848">
        <v>209</v>
      </c>
      <c r="L848">
        <v>23</v>
      </c>
      <c r="M848">
        <v>3</v>
      </c>
      <c r="N848" t="s">
        <v>3</v>
      </c>
      <c r="O848">
        <v>2</v>
      </c>
      <c r="W848">
        <v>0</v>
      </c>
      <c r="X848">
        <v>1</v>
      </c>
      <c r="Y848">
        <v>0</v>
      </c>
    </row>
    <row r="849" spans="1:245" x14ac:dyDescent="0.2">
      <c r="A849">
        <v>50</v>
      </c>
      <c r="B849">
        <v>0</v>
      </c>
      <c r="C849">
        <v>0</v>
      </c>
      <c r="D849">
        <v>1</v>
      </c>
      <c r="E849">
        <v>233</v>
      </c>
      <c r="F849">
        <f>ROUND(Source!BD824,O849)</f>
        <v>0</v>
      </c>
      <c r="G849" t="s">
        <v>112</v>
      </c>
      <c r="H849" t="s">
        <v>113</v>
      </c>
      <c r="K849">
        <v>233</v>
      </c>
      <c r="L849">
        <v>24</v>
      </c>
      <c r="M849">
        <v>3</v>
      </c>
      <c r="N849" t="s">
        <v>3</v>
      </c>
      <c r="O849">
        <v>2</v>
      </c>
      <c r="W849">
        <v>0</v>
      </c>
      <c r="X849">
        <v>1</v>
      </c>
      <c r="Y849">
        <v>0</v>
      </c>
    </row>
    <row r="850" spans="1:245" x14ac:dyDescent="0.2">
      <c r="A850">
        <v>50</v>
      </c>
      <c r="B850">
        <v>0</v>
      </c>
      <c r="C850">
        <v>0</v>
      </c>
      <c r="D850">
        <v>1</v>
      </c>
      <c r="E850">
        <v>210</v>
      </c>
      <c r="F850">
        <f>ROUND(Source!X824,O850)</f>
        <v>12878.51</v>
      </c>
      <c r="G850" t="s">
        <v>114</v>
      </c>
      <c r="H850" t="s">
        <v>115</v>
      </c>
      <c r="K850">
        <v>210</v>
      </c>
      <c r="L850">
        <v>25</v>
      </c>
      <c r="M850">
        <v>3</v>
      </c>
      <c r="N850" t="s">
        <v>3</v>
      </c>
      <c r="O850">
        <v>2</v>
      </c>
      <c r="W850">
        <v>12878.51</v>
      </c>
      <c r="X850">
        <v>1</v>
      </c>
      <c r="Y850">
        <v>12878.51</v>
      </c>
    </row>
    <row r="851" spans="1:245" x14ac:dyDescent="0.2">
      <c r="A851">
        <v>50</v>
      </c>
      <c r="B851">
        <v>0</v>
      </c>
      <c r="C851">
        <v>0</v>
      </c>
      <c r="D851">
        <v>1</v>
      </c>
      <c r="E851">
        <v>211</v>
      </c>
      <c r="F851">
        <f>ROUND(Source!Y824,O851)</f>
        <v>1839.8</v>
      </c>
      <c r="G851" t="s">
        <v>116</v>
      </c>
      <c r="H851" t="s">
        <v>117</v>
      </c>
      <c r="K851">
        <v>211</v>
      </c>
      <c r="L851">
        <v>26</v>
      </c>
      <c r="M851">
        <v>3</v>
      </c>
      <c r="N851" t="s">
        <v>3</v>
      </c>
      <c r="O851">
        <v>2</v>
      </c>
      <c r="W851">
        <v>1839.8</v>
      </c>
      <c r="X851">
        <v>1</v>
      </c>
      <c r="Y851">
        <v>1839.8</v>
      </c>
    </row>
    <row r="852" spans="1:245" x14ac:dyDescent="0.2">
      <c r="A852">
        <v>50</v>
      </c>
      <c r="B852">
        <v>0</v>
      </c>
      <c r="C852">
        <v>0</v>
      </c>
      <c r="D852">
        <v>1</v>
      </c>
      <c r="E852">
        <v>224</v>
      </c>
      <c r="F852">
        <f>ROUND(Source!AR824,O852)</f>
        <v>62092.73</v>
      </c>
      <c r="G852" t="s">
        <v>118</v>
      </c>
      <c r="H852" t="s">
        <v>119</v>
      </c>
      <c r="K852">
        <v>224</v>
      </c>
      <c r="L852">
        <v>27</v>
      </c>
      <c r="M852">
        <v>3</v>
      </c>
      <c r="N852" t="s">
        <v>3</v>
      </c>
      <c r="O852">
        <v>2</v>
      </c>
      <c r="W852">
        <v>62092.73</v>
      </c>
      <c r="X852">
        <v>1</v>
      </c>
      <c r="Y852">
        <v>62092.73</v>
      </c>
    </row>
    <row r="854" spans="1:245" x14ac:dyDescent="0.2">
      <c r="A854">
        <v>4</v>
      </c>
      <c r="B854">
        <v>1</v>
      </c>
      <c r="D854">
        <f>ROW(A867)</f>
        <v>867</v>
      </c>
      <c r="F854" t="s">
        <v>13</v>
      </c>
      <c r="G854" t="s">
        <v>271</v>
      </c>
      <c r="H854" t="s">
        <v>3</v>
      </c>
      <c r="I854">
        <v>0</v>
      </c>
      <c r="K854">
        <v>0</v>
      </c>
      <c r="M854" t="s">
        <v>3</v>
      </c>
      <c r="S854">
        <v>0</v>
      </c>
      <c r="U854" t="s">
        <v>3</v>
      </c>
      <c r="V854">
        <v>0</v>
      </c>
      <c r="AB854" t="s">
        <v>3</v>
      </c>
      <c r="AC854" t="s">
        <v>3</v>
      </c>
      <c r="AD854" t="s">
        <v>3</v>
      </c>
      <c r="AE854" t="s">
        <v>3</v>
      </c>
      <c r="AF854" t="s">
        <v>3</v>
      </c>
      <c r="AG854" t="s">
        <v>3</v>
      </c>
      <c r="AP854" t="s">
        <v>3</v>
      </c>
      <c r="AQ854" t="s">
        <v>3</v>
      </c>
      <c r="AR854" t="s">
        <v>3</v>
      </c>
      <c r="AZ854" t="s">
        <v>3</v>
      </c>
      <c r="BB854" t="s">
        <v>3</v>
      </c>
      <c r="BC854" t="s">
        <v>3</v>
      </c>
      <c r="BD854" t="s">
        <v>3</v>
      </c>
      <c r="BE854" t="s">
        <v>3</v>
      </c>
      <c r="BF854" t="s">
        <v>3</v>
      </c>
      <c r="BG854" t="s">
        <v>3</v>
      </c>
      <c r="BH854" t="s">
        <v>3</v>
      </c>
      <c r="BI854" t="s">
        <v>3</v>
      </c>
      <c r="BJ854" t="s">
        <v>3</v>
      </c>
      <c r="BK854" t="s">
        <v>3</v>
      </c>
      <c r="BL854" t="s">
        <v>3</v>
      </c>
      <c r="BM854" t="s">
        <v>3</v>
      </c>
      <c r="BN854" t="s">
        <v>3</v>
      </c>
      <c r="BO854" t="s">
        <v>3</v>
      </c>
      <c r="BP854" t="s">
        <v>3</v>
      </c>
      <c r="BX854">
        <v>0</v>
      </c>
      <c r="CJ854">
        <v>0</v>
      </c>
    </row>
    <row r="856" spans="1:245" x14ac:dyDescent="0.2">
      <c r="A856">
        <v>52</v>
      </c>
      <c r="B856">
        <f t="shared" ref="B856:G856" si="498">B867</f>
        <v>1</v>
      </c>
      <c r="C856">
        <f t="shared" si="498"/>
        <v>4</v>
      </c>
      <c r="D856">
        <f t="shared" si="498"/>
        <v>854</v>
      </c>
      <c r="E856">
        <f t="shared" si="498"/>
        <v>0</v>
      </c>
      <c r="F856" t="str">
        <f t="shared" si="498"/>
        <v>Новый раздел</v>
      </c>
      <c r="G856" t="str">
        <f t="shared" si="498"/>
        <v>Помещение 130 Вспомогательное помещение интерактивной библиотеки</v>
      </c>
      <c r="O856">
        <f t="shared" ref="O856:AT856" si="499">O867</f>
        <v>4105.7700000000004</v>
      </c>
      <c r="P856">
        <f t="shared" si="499"/>
        <v>411</v>
      </c>
      <c r="Q856">
        <f t="shared" si="499"/>
        <v>65.33</v>
      </c>
      <c r="R856">
        <f t="shared" si="499"/>
        <v>30.51</v>
      </c>
      <c r="S856">
        <f t="shared" si="499"/>
        <v>3629.44</v>
      </c>
      <c r="T856">
        <f t="shared" si="499"/>
        <v>0</v>
      </c>
      <c r="U856">
        <f t="shared" si="499"/>
        <v>5.710700000000001</v>
      </c>
      <c r="V856">
        <f t="shared" si="499"/>
        <v>0</v>
      </c>
      <c r="W856">
        <f t="shared" si="499"/>
        <v>0</v>
      </c>
      <c r="X856">
        <f t="shared" si="499"/>
        <v>2540.62</v>
      </c>
      <c r="Y856">
        <f t="shared" si="499"/>
        <v>362.95</v>
      </c>
      <c r="Z856">
        <f t="shared" si="499"/>
        <v>0</v>
      </c>
      <c r="AA856">
        <f t="shared" si="499"/>
        <v>0</v>
      </c>
      <c r="AB856">
        <f t="shared" si="499"/>
        <v>4105.7700000000004</v>
      </c>
      <c r="AC856">
        <f t="shared" si="499"/>
        <v>411</v>
      </c>
      <c r="AD856">
        <f t="shared" si="499"/>
        <v>65.33</v>
      </c>
      <c r="AE856">
        <f t="shared" si="499"/>
        <v>30.51</v>
      </c>
      <c r="AF856">
        <f t="shared" si="499"/>
        <v>3629.44</v>
      </c>
      <c r="AG856">
        <f t="shared" si="499"/>
        <v>0</v>
      </c>
      <c r="AH856">
        <f t="shared" si="499"/>
        <v>5.710700000000001</v>
      </c>
      <c r="AI856">
        <f t="shared" si="499"/>
        <v>0</v>
      </c>
      <c r="AJ856">
        <f t="shared" si="499"/>
        <v>0</v>
      </c>
      <c r="AK856">
        <f t="shared" si="499"/>
        <v>2540.62</v>
      </c>
      <c r="AL856">
        <f t="shared" si="499"/>
        <v>362.95</v>
      </c>
      <c r="AM856">
        <f t="shared" si="499"/>
        <v>0</v>
      </c>
      <c r="AN856">
        <f t="shared" si="499"/>
        <v>0</v>
      </c>
      <c r="AO856">
        <f t="shared" si="499"/>
        <v>0</v>
      </c>
      <c r="AP856">
        <f t="shared" si="499"/>
        <v>0</v>
      </c>
      <c r="AQ856">
        <f t="shared" si="499"/>
        <v>0</v>
      </c>
      <c r="AR856">
        <f t="shared" si="499"/>
        <v>7042.29</v>
      </c>
      <c r="AS856">
        <f t="shared" si="499"/>
        <v>0</v>
      </c>
      <c r="AT856">
        <f t="shared" si="499"/>
        <v>0</v>
      </c>
      <c r="AU856">
        <f t="shared" ref="AU856:BZ856" si="500">AU867</f>
        <v>7042.29</v>
      </c>
      <c r="AV856">
        <f t="shared" si="500"/>
        <v>411</v>
      </c>
      <c r="AW856">
        <f t="shared" si="500"/>
        <v>411</v>
      </c>
      <c r="AX856">
        <f t="shared" si="500"/>
        <v>0</v>
      </c>
      <c r="AY856">
        <f t="shared" si="500"/>
        <v>411</v>
      </c>
      <c r="AZ856">
        <f t="shared" si="500"/>
        <v>0</v>
      </c>
      <c r="BA856">
        <f t="shared" si="500"/>
        <v>0</v>
      </c>
      <c r="BB856">
        <f t="shared" si="500"/>
        <v>0</v>
      </c>
      <c r="BC856">
        <f t="shared" si="500"/>
        <v>0</v>
      </c>
      <c r="BD856">
        <f t="shared" si="500"/>
        <v>0</v>
      </c>
      <c r="BE856">
        <f t="shared" si="500"/>
        <v>0</v>
      </c>
      <c r="BF856">
        <f t="shared" si="500"/>
        <v>0</v>
      </c>
      <c r="BG856">
        <f t="shared" si="500"/>
        <v>0</v>
      </c>
      <c r="BH856">
        <f t="shared" si="500"/>
        <v>0</v>
      </c>
      <c r="BI856">
        <f t="shared" si="500"/>
        <v>0</v>
      </c>
      <c r="BJ856">
        <f t="shared" si="500"/>
        <v>0</v>
      </c>
      <c r="BK856">
        <f t="shared" si="500"/>
        <v>0</v>
      </c>
      <c r="BL856">
        <f t="shared" si="500"/>
        <v>0</v>
      </c>
      <c r="BM856">
        <f t="shared" si="500"/>
        <v>0</v>
      </c>
      <c r="BN856">
        <f t="shared" si="500"/>
        <v>0</v>
      </c>
      <c r="BO856">
        <f t="shared" si="500"/>
        <v>0</v>
      </c>
      <c r="BP856">
        <f t="shared" si="500"/>
        <v>0</v>
      </c>
      <c r="BQ856">
        <f t="shared" si="500"/>
        <v>0</v>
      </c>
      <c r="BR856">
        <f t="shared" si="500"/>
        <v>0</v>
      </c>
      <c r="BS856">
        <f t="shared" si="500"/>
        <v>0</v>
      </c>
      <c r="BT856">
        <f t="shared" si="500"/>
        <v>0</v>
      </c>
      <c r="BU856">
        <f t="shared" si="500"/>
        <v>0</v>
      </c>
      <c r="BV856">
        <f t="shared" si="500"/>
        <v>0</v>
      </c>
      <c r="BW856">
        <f t="shared" si="500"/>
        <v>0</v>
      </c>
      <c r="BX856">
        <f t="shared" si="500"/>
        <v>0</v>
      </c>
      <c r="BY856">
        <f t="shared" si="500"/>
        <v>0</v>
      </c>
      <c r="BZ856">
        <f t="shared" si="500"/>
        <v>0</v>
      </c>
      <c r="CA856">
        <f t="shared" ref="CA856:DF856" si="501">CA867</f>
        <v>7042.29</v>
      </c>
      <c r="CB856">
        <f t="shared" si="501"/>
        <v>0</v>
      </c>
      <c r="CC856">
        <f t="shared" si="501"/>
        <v>0</v>
      </c>
      <c r="CD856">
        <f t="shared" si="501"/>
        <v>7042.29</v>
      </c>
      <c r="CE856">
        <f t="shared" si="501"/>
        <v>411</v>
      </c>
      <c r="CF856">
        <f t="shared" si="501"/>
        <v>411</v>
      </c>
      <c r="CG856">
        <f t="shared" si="501"/>
        <v>0</v>
      </c>
      <c r="CH856">
        <f t="shared" si="501"/>
        <v>411</v>
      </c>
      <c r="CI856">
        <f t="shared" si="501"/>
        <v>0</v>
      </c>
      <c r="CJ856">
        <f t="shared" si="501"/>
        <v>0</v>
      </c>
      <c r="CK856">
        <f t="shared" si="501"/>
        <v>0</v>
      </c>
      <c r="CL856">
        <f t="shared" si="501"/>
        <v>0</v>
      </c>
      <c r="CM856">
        <f t="shared" si="501"/>
        <v>0</v>
      </c>
      <c r="CN856">
        <f t="shared" si="501"/>
        <v>0</v>
      </c>
      <c r="CO856">
        <f t="shared" si="501"/>
        <v>0</v>
      </c>
      <c r="CP856">
        <f t="shared" si="501"/>
        <v>0</v>
      </c>
      <c r="CQ856">
        <f t="shared" si="501"/>
        <v>0</v>
      </c>
      <c r="CR856">
        <f t="shared" si="501"/>
        <v>0</v>
      </c>
      <c r="CS856">
        <f t="shared" si="501"/>
        <v>0</v>
      </c>
      <c r="CT856">
        <f t="shared" si="501"/>
        <v>0</v>
      </c>
      <c r="CU856">
        <f t="shared" si="501"/>
        <v>0</v>
      </c>
      <c r="CV856">
        <f t="shared" si="501"/>
        <v>0</v>
      </c>
      <c r="CW856">
        <f t="shared" si="501"/>
        <v>0</v>
      </c>
      <c r="CX856">
        <f t="shared" si="501"/>
        <v>0</v>
      </c>
      <c r="CY856">
        <f t="shared" si="501"/>
        <v>0</v>
      </c>
      <c r="CZ856">
        <f t="shared" si="501"/>
        <v>0</v>
      </c>
      <c r="DA856">
        <f t="shared" si="501"/>
        <v>0</v>
      </c>
      <c r="DB856">
        <f t="shared" si="501"/>
        <v>0</v>
      </c>
      <c r="DC856">
        <f t="shared" si="501"/>
        <v>0</v>
      </c>
      <c r="DD856">
        <f t="shared" si="501"/>
        <v>0</v>
      </c>
      <c r="DE856">
        <f t="shared" si="501"/>
        <v>0</v>
      </c>
      <c r="DF856">
        <f t="shared" si="501"/>
        <v>0</v>
      </c>
      <c r="DG856">
        <f t="shared" ref="DG856:EL856" si="502">DG867</f>
        <v>0</v>
      </c>
      <c r="DH856">
        <f t="shared" si="502"/>
        <v>0</v>
      </c>
      <c r="DI856">
        <f t="shared" si="502"/>
        <v>0</v>
      </c>
      <c r="DJ856">
        <f t="shared" si="502"/>
        <v>0</v>
      </c>
      <c r="DK856">
        <f t="shared" si="502"/>
        <v>0</v>
      </c>
      <c r="DL856">
        <f t="shared" si="502"/>
        <v>0</v>
      </c>
      <c r="DM856">
        <f t="shared" si="502"/>
        <v>0</v>
      </c>
      <c r="DN856">
        <f t="shared" si="502"/>
        <v>0</v>
      </c>
      <c r="DO856">
        <f t="shared" si="502"/>
        <v>0</v>
      </c>
      <c r="DP856">
        <f t="shared" si="502"/>
        <v>0</v>
      </c>
      <c r="DQ856">
        <f t="shared" si="502"/>
        <v>0</v>
      </c>
      <c r="DR856">
        <f t="shared" si="502"/>
        <v>0</v>
      </c>
      <c r="DS856">
        <f t="shared" si="502"/>
        <v>0</v>
      </c>
      <c r="DT856">
        <f t="shared" si="502"/>
        <v>0</v>
      </c>
      <c r="DU856">
        <f t="shared" si="502"/>
        <v>0</v>
      </c>
      <c r="DV856">
        <f t="shared" si="502"/>
        <v>0</v>
      </c>
      <c r="DW856">
        <f t="shared" si="502"/>
        <v>0</v>
      </c>
      <c r="DX856">
        <f t="shared" si="502"/>
        <v>0</v>
      </c>
      <c r="DY856">
        <f t="shared" si="502"/>
        <v>0</v>
      </c>
      <c r="DZ856">
        <f t="shared" si="502"/>
        <v>0</v>
      </c>
      <c r="EA856">
        <f t="shared" si="502"/>
        <v>0</v>
      </c>
      <c r="EB856">
        <f t="shared" si="502"/>
        <v>0</v>
      </c>
      <c r="EC856">
        <f t="shared" si="502"/>
        <v>0</v>
      </c>
      <c r="ED856">
        <f t="shared" si="502"/>
        <v>0</v>
      </c>
      <c r="EE856">
        <f t="shared" si="502"/>
        <v>0</v>
      </c>
      <c r="EF856">
        <f t="shared" si="502"/>
        <v>0</v>
      </c>
      <c r="EG856">
        <f t="shared" si="502"/>
        <v>0</v>
      </c>
      <c r="EH856">
        <f t="shared" si="502"/>
        <v>0</v>
      </c>
      <c r="EI856">
        <f t="shared" si="502"/>
        <v>0</v>
      </c>
      <c r="EJ856">
        <f t="shared" si="502"/>
        <v>0</v>
      </c>
      <c r="EK856">
        <f t="shared" si="502"/>
        <v>0</v>
      </c>
      <c r="EL856">
        <f t="shared" si="502"/>
        <v>0</v>
      </c>
      <c r="EM856">
        <f t="shared" ref="EM856:FR856" si="503">EM867</f>
        <v>0</v>
      </c>
      <c r="EN856">
        <f t="shared" si="503"/>
        <v>0</v>
      </c>
      <c r="EO856">
        <f t="shared" si="503"/>
        <v>0</v>
      </c>
      <c r="EP856">
        <f t="shared" si="503"/>
        <v>0</v>
      </c>
      <c r="EQ856">
        <f t="shared" si="503"/>
        <v>0</v>
      </c>
      <c r="ER856">
        <f t="shared" si="503"/>
        <v>0</v>
      </c>
      <c r="ES856">
        <f t="shared" si="503"/>
        <v>0</v>
      </c>
      <c r="ET856">
        <f t="shared" si="503"/>
        <v>0</v>
      </c>
      <c r="EU856">
        <f t="shared" si="503"/>
        <v>0</v>
      </c>
      <c r="EV856">
        <f t="shared" si="503"/>
        <v>0</v>
      </c>
      <c r="EW856">
        <f t="shared" si="503"/>
        <v>0</v>
      </c>
      <c r="EX856">
        <f t="shared" si="503"/>
        <v>0</v>
      </c>
      <c r="EY856">
        <f t="shared" si="503"/>
        <v>0</v>
      </c>
      <c r="EZ856">
        <f t="shared" si="503"/>
        <v>0</v>
      </c>
      <c r="FA856">
        <f t="shared" si="503"/>
        <v>0</v>
      </c>
      <c r="FB856">
        <f t="shared" si="503"/>
        <v>0</v>
      </c>
      <c r="FC856">
        <f t="shared" si="503"/>
        <v>0</v>
      </c>
      <c r="FD856">
        <f t="shared" si="503"/>
        <v>0</v>
      </c>
      <c r="FE856">
        <f t="shared" si="503"/>
        <v>0</v>
      </c>
      <c r="FF856">
        <f t="shared" si="503"/>
        <v>0</v>
      </c>
      <c r="FG856">
        <f t="shared" si="503"/>
        <v>0</v>
      </c>
      <c r="FH856">
        <f t="shared" si="503"/>
        <v>0</v>
      </c>
      <c r="FI856">
        <f t="shared" si="503"/>
        <v>0</v>
      </c>
      <c r="FJ856">
        <f t="shared" si="503"/>
        <v>0</v>
      </c>
      <c r="FK856">
        <f t="shared" si="503"/>
        <v>0</v>
      </c>
      <c r="FL856">
        <f t="shared" si="503"/>
        <v>0</v>
      </c>
      <c r="FM856">
        <f t="shared" si="503"/>
        <v>0</v>
      </c>
      <c r="FN856">
        <f t="shared" si="503"/>
        <v>0</v>
      </c>
      <c r="FO856">
        <f t="shared" si="503"/>
        <v>0</v>
      </c>
      <c r="FP856">
        <f t="shared" si="503"/>
        <v>0</v>
      </c>
      <c r="FQ856">
        <f t="shared" si="503"/>
        <v>0</v>
      </c>
      <c r="FR856">
        <f t="shared" si="503"/>
        <v>0</v>
      </c>
      <c r="FS856">
        <f t="shared" ref="FS856:GX856" si="504">FS867</f>
        <v>0</v>
      </c>
      <c r="FT856">
        <f t="shared" si="504"/>
        <v>0</v>
      </c>
      <c r="FU856">
        <f t="shared" si="504"/>
        <v>0</v>
      </c>
      <c r="FV856">
        <f t="shared" si="504"/>
        <v>0</v>
      </c>
      <c r="FW856">
        <f t="shared" si="504"/>
        <v>0</v>
      </c>
      <c r="FX856">
        <f t="shared" si="504"/>
        <v>0</v>
      </c>
      <c r="FY856">
        <f t="shared" si="504"/>
        <v>0</v>
      </c>
      <c r="FZ856">
        <f t="shared" si="504"/>
        <v>0</v>
      </c>
      <c r="GA856">
        <f t="shared" si="504"/>
        <v>0</v>
      </c>
      <c r="GB856">
        <f t="shared" si="504"/>
        <v>0</v>
      </c>
      <c r="GC856">
        <f t="shared" si="504"/>
        <v>0</v>
      </c>
      <c r="GD856">
        <f t="shared" si="504"/>
        <v>0</v>
      </c>
      <c r="GE856">
        <f t="shared" si="504"/>
        <v>0</v>
      </c>
      <c r="GF856">
        <f t="shared" si="504"/>
        <v>0</v>
      </c>
      <c r="GG856">
        <f t="shared" si="504"/>
        <v>0</v>
      </c>
      <c r="GH856">
        <f t="shared" si="504"/>
        <v>0</v>
      </c>
      <c r="GI856">
        <f t="shared" si="504"/>
        <v>0</v>
      </c>
      <c r="GJ856">
        <f t="shared" si="504"/>
        <v>0</v>
      </c>
      <c r="GK856">
        <f t="shared" si="504"/>
        <v>0</v>
      </c>
      <c r="GL856">
        <f t="shared" si="504"/>
        <v>0</v>
      </c>
      <c r="GM856">
        <f t="shared" si="504"/>
        <v>0</v>
      </c>
      <c r="GN856">
        <f t="shared" si="504"/>
        <v>0</v>
      </c>
      <c r="GO856">
        <f t="shared" si="504"/>
        <v>0</v>
      </c>
      <c r="GP856">
        <f t="shared" si="504"/>
        <v>0</v>
      </c>
      <c r="GQ856">
        <f t="shared" si="504"/>
        <v>0</v>
      </c>
      <c r="GR856">
        <f t="shared" si="504"/>
        <v>0</v>
      </c>
      <c r="GS856">
        <f t="shared" si="504"/>
        <v>0</v>
      </c>
      <c r="GT856">
        <f t="shared" si="504"/>
        <v>0</v>
      </c>
      <c r="GU856">
        <f t="shared" si="504"/>
        <v>0</v>
      </c>
      <c r="GV856">
        <f t="shared" si="504"/>
        <v>0</v>
      </c>
      <c r="GW856">
        <f t="shared" si="504"/>
        <v>0</v>
      </c>
      <c r="GX856">
        <f t="shared" si="504"/>
        <v>0</v>
      </c>
    </row>
    <row r="858" spans="1:245" x14ac:dyDescent="0.2">
      <c r="A858">
        <v>17</v>
      </c>
      <c r="B858">
        <v>1</v>
      </c>
      <c r="C858">
        <f>ROW(SmtRes!A255)</f>
        <v>255</v>
      </c>
      <c r="D858">
        <f>ROW(EtalonRes!A255)</f>
        <v>255</v>
      </c>
      <c r="E858" t="s">
        <v>272</v>
      </c>
      <c r="F858" t="s">
        <v>16</v>
      </c>
      <c r="G858" t="s">
        <v>17</v>
      </c>
      <c r="H858" t="s">
        <v>18</v>
      </c>
      <c r="I858">
        <f>ROUND(8/100,9)</f>
        <v>0.08</v>
      </c>
      <c r="J858">
        <v>0</v>
      </c>
      <c r="K858">
        <f>ROUND(8/100,9)</f>
        <v>0.08</v>
      </c>
      <c r="O858">
        <f t="shared" ref="O858:O865" si="505">ROUND(CP858,2)</f>
        <v>216.84</v>
      </c>
      <c r="P858">
        <f t="shared" ref="P858:P865" si="506">ROUND(CQ858*I858,2)</f>
        <v>0</v>
      </c>
      <c r="Q858">
        <f t="shared" ref="Q858:Q865" si="507">ROUND(CR858*I858,2)</f>
        <v>0</v>
      </c>
      <c r="R858">
        <f t="shared" ref="R858:R865" si="508">ROUND(CS858*I858,2)</f>
        <v>0</v>
      </c>
      <c r="S858">
        <f t="shared" ref="S858:S865" si="509">ROUND(CT858*I858,2)</f>
        <v>216.84</v>
      </c>
      <c r="T858">
        <f t="shared" ref="T858:T865" si="510">ROUND(CU858*I858,2)</f>
        <v>0</v>
      </c>
      <c r="U858">
        <f t="shared" ref="U858:U865" si="511">CV858*I858</f>
        <v>0.4672</v>
      </c>
      <c r="V858">
        <f t="shared" ref="V858:V865" si="512">CW858*I858</f>
        <v>0</v>
      </c>
      <c r="W858">
        <f t="shared" ref="W858:W865" si="513">ROUND(CX858*I858,2)</f>
        <v>0</v>
      </c>
      <c r="X858">
        <f t="shared" ref="X858:Y865" si="514">ROUND(CY858,2)</f>
        <v>151.79</v>
      </c>
      <c r="Y858">
        <f t="shared" si="514"/>
        <v>21.68</v>
      </c>
      <c r="AA858">
        <v>35364244</v>
      </c>
      <c r="AB858">
        <f t="shared" ref="AB858:AB865" si="515">ROUND((AC858+AD858+AF858),6)</f>
        <v>2710.46</v>
      </c>
      <c r="AC858">
        <f t="shared" ref="AC858:AC865" si="516">ROUND((ES858),6)</f>
        <v>0</v>
      </c>
      <c r="AD858">
        <f t="shared" ref="AD858:AD865" si="517">ROUND((((ET858)-(EU858))+AE858),6)</f>
        <v>0</v>
      </c>
      <c r="AE858">
        <f t="shared" ref="AE858:AF865" si="518">ROUND((EU858),6)</f>
        <v>0</v>
      </c>
      <c r="AF858">
        <f t="shared" si="518"/>
        <v>2710.46</v>
      </c>
      <c r="AG858">
        <f t="shared" ref="AG858:AG865" si="519">ROUND((AP858),6)</f>
        <v>0</v>
      </c>
      <c r="AH858">
        <f t="shared" ref="AH858:AI865" si="520">(EW858)</f>
        <v>5.84</v>
      </c>
      <c r="AI858">
        <f t="shared" si="520"/>
        <v>0</v>
      </c>
      <c r="AJ858">
        <f t="shared" ref="AJ858:AJ865" si="521">(AS858)</f>
        <v>0</v>
      </c>
      <c r="AK858">
        <v>2710.46</v>
      </c>
      <c r="AL858">
        <v>0</v>
      </c>
      <c r="AM858">
        <v>0</v>
      </c>
      <c r="AN858">
        <v>0</v>
      </c>
      <c r="AO858">
        <v>2710.46</v>
      </c>
      <c r="AP858">
        <v>0</v>
      </c>
      <c r="AQ858">
        <v>5.84</v>
      </c>
      <c r="AR858">
        <v>0</v>
      </c>
      <c r="AS858">
        <v>0</v>
      </c>
      <c r="AT858">
        <v>70</v>
      </c>
      <c r="AU858">
        <v>10</v>
      </c>
      <c r="AV858">
        <v>1</v>
      </c>
      <c r="AW858">
        <v>1</v>
      </c>
      <c r="AZ858">
        <v>1</v>
      </c>
      <c r="BA858">
        <v>1</v>
      </c>
      <c r="BB858">
        <v>1</v>
      </c>
      <c r="BC858">
        <v>1</v>
      </c>
      <c r="BD858" t="s">
        <v>3</v>
      </c>
      <c r="BE858" t="s">
        <v>3</v>
      </c>
      <c r="BF858" t="s">
        <v>3</v>
      </c>
      <c r="BG858" t="s">
        <v>3</v>
      </c>
      <c r="BH858">
        <v>0</v>
      </c>
      <c r="BI858">
        <v>4</v>
      </c>
      <c r="BJ858" t="s">
        <v>19</v>
      </c>
      <c r="BM858">
        <v>0</v>
      </c>
      <c r="BN858">
        <v>0</v>
      </c>
      <c r="BO858" t="s">
        <v>3</v>
      </c>
      <c r="BP858">
        <v>0</v>
      </c>
      <c r="BQ858">
        <v>1</v>
      </c>
      <c r="BR858">
        <v>0</v>
      </c>
      <c r="BS858">
        <v>1</v>
      </c>
      <c r="BT858">
        <v>1</v>
      </c>
      <c r="BU858">
        <v>1</v>
      </c>
      <c r="BV858">
        <v>1</v>
      </c>
      <c r="BW858">
        <v>1</v>
      </c>
      <c r="BX858">
        <v>1</v>
      </c>
      <c r="BY858" t="s">
        <v>3</v>
      </c>
      <c r="BZ858">
        <v>70</v>
      </c>
      <c r="CA858">
        <v>10</v>
      </c>
      <c r="CB858" t="s">
        <v>3</v>
      </c>
      <c r="CE858">
        <v>0</v>
      </c>
      <c r="CF858">
        <v>0</v>
      </c>
      <c r="CG858">
        <v>0</v>
      </c>
      <c r="CM858">
        <v>0</v>
      </c>
      <c r="CN858" t="s">
        <v>3</v>
      </c>
      <c r="CO858">
        <v>0</v>
      </c>
      <c r="CP858">
        <f t="shared" ref="CP858:CP865" si="522">(P858+Q858+S858)</f>
        <v>216.84</v>
      </c>
      <c r="CQ858">
        <f t="shared" ref="CQ858:CQ865" si="523">(AC858*BC858*AW858)</f>
        <v>0</v>
      </c>
      <c r="CR858">
        <f t="shared" ref="CR858:CR865" si="524">((((ET858)*BB858-(EU858)*BS858)+AE858*BS858)*AV858)</f>
        <v>0</v>
      </c>
      <c r="CS858">
        <f t="shared" ref="CS858:CS865" si="525">(AE858*BS858*AV858)</f>
        <v>0</v>
      </c>
      <c r="CT858">
        <f t="shared" ref="CT858:CT865" si="526">(AF858*BA858*AV858)</f>
        <v>2710.46</v>
      </c>
      <c r="CU858">
        <f t="shared" ref="CU858:CU865" si="527">AG858</f>
        <v>0</v>
      </c>
      <c r="CV858">
        <f t="shared" ref="CV858:CV865" si="528">(AH858*AV858)</f>
        <v>5.84</v>
      </c>
      <c r="CW858">
        <f t="shared" ref="CW858:CX865" si="529">AI858</f>
        <v>0</v>
      </c>
      <c r="CX858">
        <f t="shared" si="529"/>
        <v>0</v>
      </c>
      <c r="CY858">
        <f t="shared" ref="CY858:CY865" si="530">((S858*BZ858)/100)</f>
        <v>151.78800000000001</v>
      </c>
      <c r="CZ858">
        <f t="shared" ref="CZ858:CZ865" si="531">((S858*CA858)/100)</f>
        <v>21.684000000000001</v>
      </c>
      <c r="DC858" t="s">
        <v>3</v>
      </c>
      <c r="DD858" t="s">
        <v>3</v>
      </c>
      <c r="DE858" t="s">
        <v>3</v>
      </c>
      <c r="DF858" t="s">
        <v>3</v>
      </c>
      <c r="DG858" t="s">
        <v>3</v>
      </c>
      <c r="DH858" t="s">
        <v>3</v>
      </c>
      <c r="DI858" t="s">
        <v>3</v>
      </c>
      <c r="DJ858" t="s">
        <v>3</v>
      </c>
      <c r="DK858" t="s">
        <v>3</v>
      </c>
      <c r="DL858" t="s">
        <v>3</v>
      </c>
      <c r="DM858" t="s">
        <v>3</v>
      </c>
      <c r="DN858">
        <v>0</v>
      </c>
      <c r="DO858">
        <v>0</v>
      </c>
      <c r="DP858">
        <v>1</v>
      </c>
      <c r="DQ858">
        <v>1</v>
      </c>
      <c r="DU858">
        <v>1010</v>
      </c>
      <c r="DV858" t="s">
        <v>18</v>
      </c>
      <c r="DW858" t="s">
        <v>18</v>
      </c>
      <c r="DX858">
        <v>100</v>
      </c>
      <c r="DZ858" t="s">
        <v>3</v>
      </c>
      <c r="EA858" t="s">
        <v>3</v>
      </c>
      <c r="EB858" t="s">
        <v>3</v>
      </c>
      <c r="EC858" t="s">
        <v>3</v>
      </c>
      <c r="EE858">
        <v>35096056</v>
      </c>
      <c r="EF858">
        <v>1</v>
      </c>
      <c r="EG858" t="s">
        <v>20</v>
      </c>
      <c r="EH858">
        <v>0</v>
      </c>
      <c r="EI858" t="s">
        <v>3</v>
      </c>
      <c r="EJ858">
        <v>4</v>
      </c>
      <c r="EK858">
        <v>0</v>
      </c>
      <c r="EL858" t="s">
        <v>21</v>
      </c>
      <c r="EM858" t="s">
        <v>22</v>
      </c>
      <c r="EO858" t="s">
        <v>3</v>
      </c>
      <c r="EQ858">
        <v>0</v>
      </c>
      <c r="ER858">
        <v>2710.46</v>
      </c>
      <c r="ES858">
        <v>0</v>
      </c>
      <c r="ET858">
        <v>0</v>
      </c>
      <c r="EU858">
        <v>0</v>
      </c>
      <c r="EV858">
        <v>2710.46</v>
      </c>
      <c r="EW858">
        <v>5.84</v>
      </c>
      <c r="EX858">
        <v>0</v>
      </c>
      <c r="EY858">
        <v>0</v>
      </c>
      <c r="FQ858">
        <v>0</v>
      </c>
      <c r="FR858">
        <v>0</v>
      </c>
      <c r="FS858">
        <v>0</v>
      </c>
      <c r="FX858">
        <v>70</v>
      </c>
      <c r="FY858">
        <v>10</v>
      </c>
      <c r="GA858" t="s">
        <v>3</v>
      </c>
      <c r="GD858">
        <v>0</v>
      </c>
      <c r="GF858">
        <v>-931379651</v>
      </c>
      <c r="GG858">
        <v>2</v>
      </c>
      <c r="GH858">
        <v>1</v>
      </c>
      <c r="GI858">
        <v>-2</v>
      </c>
      <c r="GJ858">
        <v>0</v>
      </c>
      <c r="GK858">
        <f>ROUND(R858*(R12)/100,2)</f>
        <v>0</v>
      </c>
      <c r="GL858">
        <f t="shared" ref="GL858:GL865" si="532">ROUND(IF(AND(BH858=3,BI858=3,FS858&lt;&gt;0),P858,0),2)</f>
        <v>0</v>
      </c>
      <c r="GM858">
        <f t="shared" ref="GM858:GM865" si="533">ROUND(O858+X858+Y858+GK858,2)+GX858</f>
        <v>390.31</v>
      </c>
      <c r="GN858">
        <f t="shared" ref="GN858:GN865" si="534">IF(OR(BI858=0,BI858=1),GM858-GX858,0)</f>
        <v>0</v>
      </c>
      <c r="GO858">
        <f t="shared" ref="GO858:GO865" si="535">IF(BI858=2,GM858-GX858,0)</f>
        <v>0</v>
      </c>
      <c r="GP858">
        <f t="shared" ref="GP858:GP865" si="536">IF(BI858=4,GM858-GX858,0)</f>
        <v>390.31</v>
      </c>
      <c r="GR858">
        <v>0</v>
      </c>
      <c r="GS858">
        <v>3</v>
      </c>
      <c r="GT858">
        <v>0</v>
      </c>
      <c r="GU858" t="s">
        <v>3</v>
      </c>
      <c r="GV858">
        <f t="shared" ref="GV858:GV865" si="537">ROUND((GT858),6)</f>
        <v>0</v>
      </c>
      <c r="GW858">
        <v>1</v>
      </c>
      <c r="GX858">
        <f t="shared" ref="GX858:GX865" si="538">ROUND(HC858*I858,2)</f>
        <v>0</v>
      </c>
      <c r="HA858">
        <v>0</v>
      </c>
      <c r="HB858">
        <v>0</v>
      </c>
      <c r="HC858">
        <f t="shared" ref="HC858:HC865" si="539">GV858*GW858</f>
        <v>0</v>
      </c>
      <c r="HE858" t="s">
        <v>3</v>
      </c>
      <c r="HF858" t="s">
        <v>3</v>
      </c>
      <c r="HM858" t="s">
        <v>3</v>
      </c>
      <c r="HN858" t="s">
        <v>3</v>
      </c>
      <c r="HO858" t="s">
        <v>3</v>
      </c>
      <c r="HP858" t="s">
        <v>3</v>
      </c>
      <c r="HQ858" t="s">
        <v>3</v>
      </c>
      <c r="HS858">
        <v>0</v>
      </c>
      <c r="IK858">
        <v>0</v>
      </c>
    </row>
    <row r="859" spans="1:245" x14ac:dyDescent="0.2">
      <c r="A859">
        <v>17</v>
      </c>
      <c r="B859">
        <v>1</v>
      </c>
      <c r="C859">
        <f>ROW(SmtRes!A259)</f>
        <v>259</v>
      </c>
      <c r="D859">
        <f>ROW(EtalonRes!A259)</f>
        <v>259</v>
      </c>
      <c r="E859" t="s">
        <v>273</v>
      </c>
      <c r="F859" t="s">
        <v>227</v>
      </c>
      <c r="G859" t="s">
        <v>228</v>
      </c>
      <c r="H859" t="s">
        <v>229</v>
      </c>
      <c r="I859">
        <f>ROUND(2/10,9)</f>
        <v>0.2</v>
      </c>
      <c r="J859">
        <v>0</v>
      </c>
      <c r="K859">
        <f>ROUND(2/10,9)</f>
        <v>0.2</v>
      </c>
      <c r="O859">
        <f t="shared" si="505"/>
        <v>85.31</v>
      </c>
      <c r="P859">
        <f t="shared" si="506"/>
        <v>22.46</v>
      </c>
      <c r="Q859">
        <f t="shared" si="507"/>
        <v>1.8</v>
      </c>
      <c r="R859">
        <f t="shared" si="508"/>
        <v>0.03</v>
      </c>
      <c r="S859">
        <f t="shared" si="509"/>
        <v>61.05</v>
      </c>
      <c r="T859">
        <f t="shared" si="510"/>
        <v>0</v>
      </c>
      <c r="U859">
        <f t="shared" si="511"/>
        <v>8.4000000000000005E-2</v>
      </c>
      <c r="V859">
        <f t="shared" si="512"/>
        <v>0</v>
      </c>
      <c r="W859">
        <f t="shared" si="513"/>
        <v>0</v>
      </c>
      <c r="X859">
        <f t="shared" si="514"/>
        <v>42.74</v>
      </c>
      <c r="Y859">
        <f t="shared" si="514"/>
        <v>6.11</v>
      </c>
      <c r="AA859">
        <v>35364244</v>
      </c>
      <c r="AB859">
        <f t="shared" si="515"/>
        <v>426.58</v>
      </c>
      <c r="AC859">
        <f t="shared" si="516"/>
        <v>112.32</v>
      </c>
      <c r="AD859">
        <f t="shared" si="517"/>
        <v>8.99</v>
      </c>
      <c r="AE859">
        <f t="shared" si="518"/>
        <v>0.13</v>
      </c>
      <c r="AF859">
        <f t="shared" si="518"/>
        <v>305.27</v>
      </c>
      <c r="AG859">
        <f t="shared" si="519"/>
        <v>0</v>
      </c>
      <c r="AH859">
        <f t="shared" si="520"/>
        <v>0.42</v>
      </c>
      <c r="AI859">
        <f t="shared" si="520"/>
        <v>0</v>
      </c>
      <c r="AJ859">
        <f t="shared" si="521"/>
        <v>0</v>
      </c>
      <c r="AK859">
        <v>426.58</v>
      </c>
      <c r="AL859">
        <v>112.32</v>
      </c>
      <c r="AM859">
        <v>8.99</v>
      </c>
      <c r="AN859">
        <v>0.13</v>
      </c>
      <c r="AO859">
        <v>305.27</v>
      </c>
      <c r="AP859">
        <v>0</v>
      </c>
      <c r="AQ859">
        <v>0.42</v>
      </c>
      <c r="AR859">
        <v>0</v>
      </c>
      <c r="AS859">
        <v>0</v>
      </c>
      <c r="AT859">
        <v>70</v>
      </c>
      <c r="AU859">
        <v>10</v>
      </c>
      <c r="AV859">
        <v>1</v>
      </c>
      <c r="AW859">
        <v>1</v>
      </c>
      <c r="AZ859">
        <v>1</v>
      </c>
      <c r="BA859">
        <v>1</v>
      </c>
      <c r="BB859">
        <v>1</v>
      </c>
      <c r="BC859">
        <v>1</v>
      </c>
      <c r="BD859" t="s">
        <v>3</v>
      </c>
      <c r="BE859" t="s">
        <v>3</v>
      </c>
      <c r="BF859" t="s">
        <v>3</v>
      </c>
      <c r="BG859" t="s">
        <v>3</v>
      </c>
      <c r="BH859">
        <v>0</v>
      </c>
      <c r="BI859">
        <v>4</v>
      </c>
      <c r="BJ859" t="s">
        <v>230</v>
      </c>
      <c r="BM859">
        <v>0</v>
      </c>
      <c r="BN859">
        <v>0</v>
      </c>
      <c r="BO859" t="s">
        <v>3</v>
      </c>
      <c r="BP859">
        <v>0</v>
      </c>
      <c r="BQ859">
        <v>1</v>
      </c>
      <c r="BR859">
        <v>0</v>
      </c>
      <c r="BS859">
        <v>1</v>
      </c>
      <c r="BT859">
        <v>1</v>
      </c>
      <c r="BU859">
        <v>1</v>
      </c>
      <c r="BV859">
        <v>1</v>
      </c>
      <c r="BW859">
        <v>1</v>
      </c>
      <c r="BX859">
        <v>1</v>
      </c>
      <c r="BY859" t="s">
        <v>3</v>
      </c>
      <c r="BZ859">
        <v>70</v>
      </c>
      <c r="CA859">
        <v>10</v>
      </c>
      <c r="CB859" t="s">
        <v>3</v>
      </c>
      <c r="CE859">
        <v>0</v>
      </c>
      <c r="CF859">
        <v>0</v>
      </c>
      <c r="CG859">
        <v>0</v>
      </c>
      <c r="CM859">
        <v>0</v>
      </c>
      <c r="CN859" t="s">
        <v>3</v>
      </c>
      <c r="CO859">
        <v>0</v>
      </c>
      <c r="CP859">
        <f t="shared" si="522"/>
        <v>85.31</v>
      </c>
      <c r="CQ859">
        <f t="shared" si="523"/>
        <v>112.32</v>
      </c>
      <c r="CR859">
        <f t="shared" si="524"/>
        <v>8.99</v>
      </c>
      <c r="CS859">
        <f t="shared" si="525"/>
        <v>0.13</v>
      </c>
      <c r="CT859">
        <f t="shared" si="526"/>
        <v>305.27</v>
      </c>
      <c r="CU859">
        <f t="shared" si="527"/>
        <v>0</v>
      </c>
      <c r="CV859">
        <f t="shared" si="528"/>
        <v>0.42</v>
      </c>
      <c r="CW859">
        <f t="shared" si="529"/>
        <v>0</v>
      </c>
      <c r="CX859">
        <f t="shared" si="529"/>
        <v>0</v>
      </c>
      <c r="CY859">
        <f t="shared" si="530"/>
        <v>42.734999999999999</v>
      </c>
      <c r="CZ859">
        <f t="shared" si="531"/>
        <v>6.1050000000000004</v>
      </c>
      <c r="DC859" t="s">
        <v>3</v>
      </c>
      <c r="DD859" t="s">
        <v>3</v>
      </c>
      <c r="DE859" t="s">
        <v>3</v>
      </c>
      <c r="DF859" t="s">
        <v>3</v>
      </c>
      <c r="DG859" t="s">
        <v>3</v>
      </c>
      <c r="DH859" t="s">
        <v>3</v>
      </c>
      <c r="DI859" t="s">
        <v>3</v>
      </c>
      <c r="DJ859" t="s">
        <v>3</v>
      </c>
      <c r="DK859" t="s">
        <v>3</v>
      </c>
      <c r="DL859" t="s">
        <v>3</v>
      </c>
      <c r="DM859" t="s">
        <v>3</v>
      </c>
      <c r="DN859">
        <v>0</v>
      </c>
      <c r="DO859">
        <v>0</v>
      </c>
      <c r="DP859">
        <v>1</v>
      </c>
      <c r="DQ859">
        <v>1</v>
      </c>
      <c r="DU859">
        <v>1013</v>
      </c>
      <c r="DV859" t="s">
        <v>229</v>
      </c>
      <c r="DW859" t="s">
        <v>229</v>
      </c>
      <c r="DX859">
        <v>1</v>
      </c>
      <c r="DZ859" t="s">
        <v>3</v>
      </c>
      <c r="EA859" t="s">
        <v>3</v>
      </c>
      <c r="EB859" t="s">
        <v>3</v>
      </c>
      <c r="EC859" t="s">
        <v>3</v>
      </c>
      <c r="EE859">
        <v>35096056</v>
      </c>
      <c r="EF859">
        <v>1</v>
      </c>
      <c r="EG859" t="s">
        <v>20</v>
      </c>
      <c r="EH859">
        <v>0</v>
      </c>
      <c r="EI859" t="s">
        <v>3</v>
      </c>
      <c r="EJ859">
        <v>4</v>
      </c>
      <c r="EK859">
        <v>0</v>
      </c>
      <c r="EL859" t="s">
        <v>21</v>
      </c>
      <c r="EM859" t="s">
        <v>22</v>
      </c>
      <c r="EO859" t="s">
        <v>3</v>
      </c>
      <c r="EQ859">
        <v>0</v>
      </c>
      <c r="ER859">
        <v>426.58</v>
      </c>
      <c r="ES859">
        <v>112.32</v>
      </c>
      <c r="ET859">
        <v>8.99</v>
      </c>
      <c r="EU859">
        <v>0.13</v>
      </c>
      <c r="EV859">
        <v>305.27</v>
      </c>
      <c r="EW859">
        <v>0.42</v>
      </c>
      <c r="EX859">
        <v>0</v>
      </c>
      <c r="EY859">
        <v>0</v>
      </c>
      <c r="FQ859">
        <v>0</v>
      </c>
      <c r="FR859">
        <v>0</v>
      </c>
      <c r="FS859">
        <v>0</v>
      </c>
      <c r="FX859">
        <v>70</v>
      </c>
      <c r="FY859">
        <v>10</v>
      </c>
      <c r="GA859" t="s">
        <v>3</v>
      </c>
      <c r="GD859">
        <v>0</v>
      </c>
      <c r="GF859">
        <v>94825724</v>
      </c>
      <c r="GG859">
        <v>2</v>
      </c>
      <c r="GH859">
        <v>1</v>
      </c>
      <c r="GI859">
        <v>-2</v>
      </c>
      <c r="GJ859">
        <v>0</v>
      </c>
      <c r="GK859">
        <f>ROUND(R859*(R12)/100,2)</f>
        <v>0.03</v>
      </c>
      <c r="GL859">
        <f t="shared" si="532"/>
        <v>0</v>
      </c>
      <c r="GM859">
        <f t="shared" si="533"/>
        <v>134.19</v>
      </c>
      <c r="GN859">
        <f t="shared" si="534"/>
        <v>0</v>
      </c>
      <c r="GO859">
        <f t="shared" si="535"/>
        <v>0</v>
      </c>
      <c r="GP859">
        <f t="shared" si="536"/>
        <v>134.19</v>
      </c>
      <c r="GR859">
        <v>0</v>
      </c>
      <c r="GS859">
        <v>3</v>
      </c>
      <c r="GT859">
        <v>0</v>
      </c>
      <c r="GU859" t="s">
        <v>3</v>
      </c>
      <c r="GV859">
        <f t="shared" si="537"/>
        <v>0</v>
      </c>
      <c r="GW859">
        <v>1</v>
      </c>
      <c r="GX859">
        <f t="shared" si="538"/>
        <v>0</v>
      </c>
      <c r="HA859">
        <v>0</v>
      </c>
      <c r="HB859">
        <v>0</v>
      </c>
      <c r="HC859">
        <f t="shared" si="539"/>
        <v>0</v>
      </c>
      <c r="HE859" t="s">
        <v>3</v>
      </c>
      <c r="HF859" t="s">
        <v>3</v>
      </c>
      <c r="HM859" t="s">
        <v>3</v>
      </c>
      <c r="HN859" t="s">
        <v>3</v>
      </c>
      <c r="HO859" t="s">
        <v>3</v>
      </c>
      <c r="HP859" t="s">
        <v>3</v>
      </c>
      <c r="HQ859" t="s">
        <v>3</v>
      </c>
      <c r="HS859">
        <v>0</v>
      </c>
      <c r="IK859">
        <v>0</v>
      </c>
    </row>
    <row r="860" spans="1:245" x14ac:dyDescent="0.2">
      <c r="A860">
        <v>17</v>
      </c>
      <c r="B860">
        <v>1</v>
      </c>
      <c r="C860">
        <f>ROW(SmtRes!A262)</f>
        <v>262</v>
      </c>
      <c r="D860">
        <f>ROW(EtalonRes!A262)</f>
        <v>262</v>
      </c>
      <c r="E860" t="s">
        <v>274</v>
      </c>
      <c r="F860" t="s">
        <v>232</v>
      </c>
      <c r="G860" t="s">
        <v>233</v>
      </c>
      <c r="H860" t="s">
        <v>26</v>
      </c>
      <c r="I860">
        <f>ROUND(1/100,9)</f>
        <v>0.01</v>
      </c>
      <c r="J860">
        <v>0</v>
      </c>
      <c r="K860">
        <f>ROUND(1/100,9)</f>
        <v>0.01</v>
      </c>
      <c r="O860">
        <f t="shared" si="505"/>
        <v>142.13999999999999</v>
      </c>
      <c r="P860">
        <f t="shared" si="506"/>
        <v>0</v>
      </c>
      <c r="Q860">
        <f t="shared" si="507"/>
        <v>59.94</v>
      </c>
      <c r="R860">
        <f t="shared" si="508"/>
        <v>30.4</v>
      </c>
      <c r="S860">
        <f t="shared" si="509"/>
        <v>82.2</v>
      </c>
      <c r="T860">
        <f t="shared" si="510"/>
        <v>0</v>
      </c>
      <c r="U860">
        <f t="shared" si="511"/>
        <v>0.14000000000000001</v>
      </c>
      <c r="V860">
        <f t="shared" si="512"/>
        <v>0</v>
      </c>
      <c r="W860">
        <f t="shared" si="513"/>
        <v>0</v>
      </c>
      <c r="X860">
        <f t="shared" si="514"/>
        <v>57.54</v>
      </c>
      <c r="Y860">
        <f t="shared" si="514"/>
        <v>8.2200000000000006</v>
      </c>
      <c r="AA860">
        <v>35364244</v>
      </c>
      <c r="AB860">
        <f t="shared" si="515"/>
        <v>14213.53</v>
      </c>
      <c r="AC860">
        <f t="shared" si="516"/>
        <v>0</v>
      </c>
      <c r="AD860">
        <f t="shared" si="517"/>
        <v>5993.85</v>
      </c>
      <c r="AE860">
        <f t="shared" si="518"/>
        <v>3040.45</v>
      </c>
      <c r="AF860">
        <f t="shared" si="518"/>
        <v>8219.68</v>
      </c>
      <c r="AG860">
        <f t="shared" si="519"/>
        <v>0</v>
      </c>
      <c r="AH860">
        <f t="shared" si="520"/>
        <v>14</v>
      </c>
      <c r="AI860">
        <f t="shared" si="520"/>
        <v>0</v>
      </c>
      <c r="AJ860">
        <f t="shared" si="521"/>
        <v>0</v>
      </c>
      <c r="AK860">
        <v>14213.53</v>
      </c>
      <c r="AL860">
        <v>0</v>
      </c>
      <c r="AM860">
        <v>5993.85</v>
      </c>
      <c r="AN860">
        <v>3040.45</v>
      </c>
      <c r="AO860">
        <v>8219.68</v>
      </c>
      <c r="AP860">
        <v>0</v>
      </c>
      <c r="AQ860">
        <v>14</v>
      </c>
      <c r="AR860">
        <v>0</v>
      </c>
      <c r="AS860">
        <v>0</v>
      </c>
      <c r="AT860">
        <v>70</v>
      </c>
      <c r="AU860">
        <v>10</v>
      </c>
      <c r="AV860">
        <v>1</v>
      </c>
      <c r="AW860">
        <v>1</v>
      </c>
      <c r="AZ860">
        <v>1</v>
      </c>
      <c r="BA860">
        <v>1</v>
      </c>
      <c r="BB860">
        <v>1</v>
      </c>
      <c r="BC860">
        <v>1</v>
      </c>
      <c r="BD860" t="s">
        <v>3</v>
      </c>
      <c r="BE860" t="s">
        <v>3</v>
      </c>
      <c r="BF860" t="s">
        <v>3</v>
      </c>
      <c r="BG860" t="s">
        <v>3</v>
      </c>
      <c r="BH860">
        <v>0</v>
      </c>
      <c r="BI860">
        <v>4</v>
      </c>
      <c r="BJ860" t="s">
        <v>234</v>
      </c>
      <c r="BM860">
        <v>0</v>
      </c>
      <c r="BN860">
        <v>0</v>
      </c>
      <c r="BO860" t="s">
        <v>3</v>
      </c>
      <c r="BP860">
        <v>0</v>
      </c>
      <c r="BQ860">
        <v>1</v>
      </c>
      <c r="BR860">
        <v>0</v>
      </c>
      <c r="BS860">
        <v>1</v>
      </c>
      <c r="BT860">
        <v>1</v>
      </c>
      <c r="BU860">
        <v>1</v>
      </c>
      <c r="BV860">
        <v>1</v>
      </c>
      <c r="BW860">
        <v>1</v>
      </c>
      <c r="BX860">
        <v>1</v>
      </c>
      <c r="BY860" t="s">
        <v>3</v>
      </c>
      <c r="BZ860">
        <v>70</v>
      </c>
      <c r="CA860">
        <v>10</v>
      </c>
      <c r="CB860" t="s">
        <v>3</v>
      </c>
      <c r="CE860">
        <v>0</v>
      </c>
      <c r="CF860">
        <v>0</v>
      </c>
      <c r="CG860">
        <v>0</v>
      </c>
      <c r="CM860">
        <v>0</v>
      </c>
      <c r="CN860" t="s">
        <v>3</v>
      </c>
      <c r="CO860">
        <v>0</v>
      </c>
      <c r="CP860">
        <f t="shared" si="522"/>
        <v>142.13999999999999</v>
      </c>
      <c r="CQ860">
        <f t="shared" si="523"/>
        <v>0</v>
      </c>
      <c r="CR860">
        <f t="shared" si="524"/>
        <v>5993.85</v>
      </c>
      <c r="CS860">
        <f t="shared" si="525"/>
        <v>3040.45</v>
      </c>
      <c r="CT860">
        <f t="shared" si="526"/>
        <v>8219.68</v>
      </c>
      <c r="CU860">
        <f t="shared" si="527"/>
        <v>0</v>
      </c>
      <c r="CV860">
        <f t="shared" si="528"/>
        <v>14</v>
      </c>
      <c r="CW860">
        <f t="shared" si="529"/>
        <v>0</v>
      </c>
      <c r="CX860">
        <f t="shared" si="529"/>
        <v>0</v>
      </c>
      <c r="CY860">
        <f t="shared" si="530"/>
        <v>57.54</v>
      </c>
      <c r="CZ860">
        <f t="shared" si="531"/>
        <v>8.2200000000000006</v>
      </c>
      <c r="DC860" t="s">
        <v>3</v>
      </c>
      <c r="DD860" t="s">
        <v>3</v>
      </c>
      <c r="DE860" t="s">
        <v>3</v>
      </c>
      <c r="DF860" t="s">
        <v>3</v>
      </c>
      <c r="DG860" t="s">
        <v>3</v>
      </c>
      <c r="DH860" t="s">
        <v>3</v>
      </c>
      <c r="DI860" t="s">
        <v>3</v>
      </c>
      <c r="DJ860" t="s">
        <v>3</v>
      </c>
      <c r="DK860" t="s">
        <v>3</v>
      </c>
      <c r="DL860" t="s">
        <v>3</v>
      </c>
      <c r="DM860" t="s">
        <v>3</v>
      </c>
      <c r="DN860">
        <v>0</v>
      </c>
      <c r="DO860">
        <v>0</v>
      </c>
      <c r="DP860">
        <v>1</v>
      </c>
      <c r="DQ860">
        <v>1</v>
      </c>
      <c r="DU860">
        <v>1003</v>
      </c>
      <c r="DV860" t="s">
        <v>26</v>
      </c>
      <c r="DW860" t="s">
        <v>26</v>
      </c>
      <c r="DX860">
        <v>100</v>
      </c>
      <c r="DZ860" t="s">
        <v>3</v>
      </c>
      <c r="EA860" t="s">
        <v>3</v>
      </c>
      <c r="EB860" t="s">
        <v>3</v>
      </c>
      <c r="EC860" t="s">
        <v>3</v>
      </c>
      <c r="EE860">
        <v>35096056</v>
      </c>
      <c r="EF860">
        <v>1</v>
      </c>
      <c r="EG860" t="s">
        <v>20</v>
      </c>
      <c r="EH860">
        <v>0</v>
      </c>
      <c r="EI860" t="s">
        <v>3</v>
      </c>
      <c r="EJ860">
        <v>4</v>
      </c>
      <c r="EK860">
        <v>0</v>
      </c>
      <c r="EL860" t="s">
        <v>21</v>
      </c>
      <c r="EM860" t="s">
        <v>22</v>
      </c>
      <c r="EO860" t="s">
        <v>3</v>
      </c>
      <c r="EQ860">
        <v>0</v>
      </c>
      <c r="ER860">
        <v>14213.53</v>
      </c>
      <c r="ES860">
        <v>0</v>
      </c>
      <c r="ET860">
        <v>5993.85</v>
      </c>
      <c r="EU860">
        <v>3040.45</v>
      </c>
      <c r="EV860">
        <v>8219.68</v>
      </c>
      <c r="EW860">
        <v>14</v>
      </c>
      <c r="EX860">
        <v>0</v>
      </c>
      <c r="EY860">
        <v>0</v>
      </c>
      <c r="FQ860">
        <v>0</v>
      </c>
      <c r="FR860">
        <v>0</v>
      </c>
      <c r="FS860">
        <v>0</v>
      </c>
      <c r="FX860">
        <v>70</v>
      </c>
      <c r="FY860">
        <v>10</v>
      </c>
      <c r="GA860" t="s">
        <v>3</v>
      </c>
      <c r="GD860">
        <v>0</v>
      </c>
      <c r="GF860">
        <v>-140188742</v>
      </c>
      <c r="GG860">
        <v>2</v>
      </c>
      <c r="GH860">
        <v>1</v>
      </c>
      <c r="GI860">
        <v>-2</v>
      </c>
      <c r="GJ860">
        <v>0</v>
      </c>
      <c r="GK860">
        <f>ROUND(R860*(R12)/100,2)</f>
        <v>32.83</v>
      </c>
      <c r="GL860">
        <f t="shared" si="532"/>
        <v>0</v>
      </c>
      <c r="GM860">
        <f t="shared" si="533"/>
        <v>240.73</v>
      </c>
      <c r="GN860">
        <f t="shared" si="534"/>
        <v>0</v>
      </c>
      <c r="GO860">
        <f t="shared" si="535"/>
        <v>0</v>
      </c>
      <c r="GP860">
        <f t="shared" si="536"/>
        <v>240.73</v>
      </c>
      <c r="GR860">
        <v>0</v>
      </c>
      <c r="GS860">
        <v>3</v>
      </c>
      <c r="GT860">
        <v>0</v>
      </c>
      <c r="GU860" t="s">
        <v>3</v>
      </c>
      <c r="GV860">
        <f t="shared" si="537"/>
        <v>0</v>
      </c>
      <c r="GW860">
        <v>1</v>
      </c>
      <c r="GX860">
        <f t="shared" si="538"/>
        <v>0</v>
      </c>
      <c r="HA860">
        <v>0</v>
      </c>
      <c r="HB860">
        <v>0</v>
      </c>
      <c r="HC860">
        <f t="shared" si="539"/>
        <v>0</v>
      </c>
      <c r="HE860" t="s">
        <v>3</v>
      </c>
      <c r="HF860" t="s">
        <v>3</v>
      </c>
      <c r="HM860" t="s">
        <v>3</v>
      </c>
      <c r="HN860" t="s">
        <v>3</v>
      </c>
      <c r="HO860" t="s">
        <v>3</v>
      </c>
      <c r="HP860" t="s">
        <v>3</v>
      </c>
      <c r="HQ860" t="s">
        <v>3</v>
      </c>
      <c r="HS860">
        <v>0</v>
      </c>
      <c r="IK860">
        <v>0</v>
      </c>
    </row>
    <row r="861" spans="1:245" x14ac:dyDescent="0.2">
      <c r="A861">
        <v>17</v>
      </c>
      <c r="B861">
        <v>1</v>
      </c>
      <c r="E861" t="s">
        <v>275</v>
      </c>
      <c r="F861" t="s">
        <v>236</v>
      </c>
      <c r="G861" t="s">
        <v>237</v>
      </c>
      <c r="H861" t="s">
        <v>35</v>
      </c>
      <c r="I861">
        <v>1E-3</v>
      </c>
      <c r="J861">
        <v>0</v>
      </c>
      <c r="K861">
        <v>1E-3</v>
      </c>
      <c r="O861">
        <f t="shared" si="505"/>
        <v>99.86</v>
      </c>
      <c r="P861">
        <f t="shared" si="506"/>
        <v>99.86</v>
      </c>
      <c r="Q861">
        <f t="shared" si="507"/>
        <v>0</v>
      </c>
      <c r="R861">
        <f t="shared" si="508"/>
        <v>0</v>
      </c>
      <c r="S861">
        <f t="shared" si="509"/>
        <v>0</v>
      </c>
      <c r="T861">
        <f t="shared" si="510"/>
        <v>0</v>
      </c>
      <c r="U861">
        <f t="shared" si="511"/>
        <v>0</v>
      </c>
      <c r="V861">
        <f t="shared" si="512"/>
        <v>0</v>
      </c>
      <c r="W861">
        <f t="shared" si="513"/>
        <v>0</v>
      </c>
      <c r="X861">
        <f t="shared" si="514"/>
        <v>0</v>
      </c>
      <c r="Y861">
        <f t="shared" si="514"/>
        <v>0</v>
      </c>
      <c r="AA861">
        <v>35364244</v>
      </c>
      <c r="AB861">
        <f t="shared" si="515"/>
        <v>99860.32</v>
      </c>
      <c r="AC861">
        <f t="shared" si="516"/>
        <v>99860.32</v>
      </c>
      <c r="AD861">
        <f t="shared" si="517"/>
        <v>0</v>
      </c>
      <c r="AE861">
        <f t="shared" si="518"/>
        <v>0</v>
      </c>
      <c r="AF861">
        <f t="shared" si="518"/>
        <v>0</v>
      </c>
      <c r="AG861">
        <f t="shared" si="519"/>
        <v>0</v>
      </c>
      <c r="AH861">
        <f t="shared" si="520"/>
        <v>0</v>
      </c>
      <c r="AI861">
        <f t="shared" si="520"/>
        <v>0</v>
      </c>
      <c r="AJ861">
        <f t="shared" si="521"/>
        <v>0</v>
      </c>
      <c r="AK861">
        <v>99860.32</v>
      </c>
      <c r="AL861">
        <v>99860.32</v>
      </c>
      <c r="AM861">
        <v>0</v>
      </c>
      <c r="AN861">
        <v>0</v>
      </c>
      <c r="AO861">
        <v>0</v>
      </c>
      <c r="AP861">
        <v>0</v>
      </c>
      <c r="AQ861">
        <v>0</v>
      </c>
      <c r="AR861">
        <v>0</v>
      </c>
      <c r="AS861">
        <v>0</v>
      </c>
      <c r="AT861">
        <v>70</v>
      </c>
      <c r="AU861">
        <v>10</v>
      </c>
      <c r="AV861">
        <v>1</v>
      </c>
      <c r="AW861">
        <v>1</v>
      </c>
      <c r="AZ861">
        <v>1</v>
      </c>
      <c r="BA861">
        <v>1</v>
      </c>
      <c r="BB861">
        <v>1</v>
      </c>
      <c r="BC861">
        <v>1</v>
      </c>
      <c r="BD861" t="s">
        <v>3</v>
      </c>
      <c r="BE861" t="s">
        <v>3</v>
      </c>
      <c r="BF861" t="s">
        <v>3</v>
      </c>
      <c r="BG861" t="s">
        <v>3</v>
      </c>
      <c r="BH861">
        <v>3</v>
      </c>
      <c r="BI861">
        <v>4</v>
      </c>
      <c r="BJ861" t="s">
        <v>238</v>
      </c>
      <c r="BM861">
        <v>0</v>
      </c>
      <c r="BN861">
        <v>0</v>
      </c>
      <c r="BO861" t="s">
        <v>3</v>
      </c>
      <c r="BP861">
        <v>0</v>
      </c>
      <c r="BQ861">
        <v>1</v>
      </c>
      <c r="BR861">
        <v>0</v>
      </c>
      <c r="BS861">
        <v>1</v>
      </c>
      <c r="BT861">
        <v>1</v>
      </c>
      <c r="BU861">
        <v>1</v>
      </c>
      <c r="BV861">
        <v>1</v>
      </c>
      <c r="BW861">
        <v>1</v>
      </c>
      <c r="BX861">
        <v>1</v>
      </c>
      <c r="BY861" t="s">
        <v>3</v>
      </c>
      <c r="BZ861">
        <v>70</v>
      </c>
      <c r="CA861">
        <v>10</v>
      </c>
      <c r="CB861" t="s">
        <v>3</v>
      </c>
      <c r="CE861">
        <v>0</v>
      </c>
      <c r="CF861">
        <v>0</v>
      </c>
      <c r="CG861">
        <v>0</v>
      </c>
      <c r="CM861">
        <v>0</v>
      </c>
      <c r="CN861" t="s">
        <v>3</v>
      </c>
      <c r="CO861">
        <v>0</v>
      </c>
      <c r="CP861">
        <f t="shared" si="522"/>
        <v>99.86</v>
      </c>
      <c r="CQ861">
        <f t="shared" si="523"/>
        <v>99860.32</v>
      </c>
      <c r="CR861">
        <f t="shared" si="524"/>
        <v>0</v>
      </c>
      <c r="CS861">
        <f t="shared" si="525"/>
        <v>0</v>
      </c>
      <c r="CT861">
        <f t="shared" si="526"/>
        <v>0</v>
      </c>
      <c r="CU861">
        <f t="shared" si="527"/>
        <v>0</v>
      </c>
      <c r="CV861">
        <f t="shared" si="528"/>
        <v>0</v>
      </c>
      <c r="CW861">
        <f t="shared" si="529"/>
        <v>0</v>
      </c>
      <c r="CX861">
        <f t="shared" si="529"/>
        <v>0</v>
      </c>
      <c r="CY861">
        <f t="shared" si="530"/>
        <v>0</v>
      </c>
      <c r="CZ861">
        <f t="shared" si="531"/>
        <v>0</v>
      </c>
      <c r="DC861" t="s">
        <v>3</v>
      </c>
      <c r="DD861" t="s">
        <v>3</v>
      </c>
      <c r="DE861" t="s">
        <v>3</v>
      </c>
      <c r="DF861" t="s">
        <v>3</v>
      </c>
      <c r="DG861" t="s">
        <v>3</v>
      </c>
      <c r="DH861" t="s">
        <v>3</v>
      </c>
      <c r="DI861" t="s">
        <v>3</v>
      </c>
      <c r="DJ861" t="s">
        <v>3</v>
      </c>
      <c r="DK861" t="s">
        <v>3</v>
      </c>
      <c r="DL861" t="s">
        <v>3</v>
      </c>
      <c r="DM861" t="s">
        <v>3</v>
      </c>
      <c r="DN861">
        <v>0</v>
      </c>
      <c r="DO861">
        <v>0</v>
      </c>
      <c r="DP861">
        <v>1</v>
      </c>
      <c r="DQ861">
        <v>1</v>
      </c>
      <c r="DU861">
        <v>1003</v>
      </c>
      <c r="DV861" t="s">
        <v>35</v>
      </c>
      <c r="DW861" t="s">
        <v>35</v>
      </c>
      <c r="DX861">
        <v>1000</v>
      </c>
      <c r="DZ861" t="s">
        <v>3</v>
      </c>
      <c r="EA861" t="s">
        <v>3</v>
      </c>
      <c r="EB861" t="s">
        <v>3</v>
      </c>
      <c r="EC861" t="s">
        <v>3</v>
      </c>
      <c r="EE861">
        <v>35096056</v>
      </c>
      <c r="EF861">
        <v>1</v>
      </c>
      <c r="EG861" t="s">
        <v>20</v>
      </c>
      <c r="EH861">
        <v>0</v>
      </c>
      <c r="EI861" t="s">
        <v>3</v>
      </c>
      <c r="EJ861">
        <v>4</v>
      </c>
      <c r="EK861">
        <v>0</v>
      </c>
      <c r="EL861" t="s">
        <v>21</v>
      </c>
      <c r="EM861" t="s">
        <v>22</v>
      </c>
      <c r="EO861" t="s">
        <v>3</v>
      </c>
      <c r="EQ861">
        <v>0</v>
      </c>
      <c r="ER861">
        <v>99860.32</v>
      </c>
      <c r="ES861">
        <v>99860.32</v>
      </c>
      <c r="ET861">
        <v>0</v>
      </c>
      <c r="EU861">
        <v>0</v>
      </c>
      <c r="EV861">
        <v>0</v>
      </c>
      <c r="EW861">
        <v>0</v>
      </c>
      <c r="EX861">
        <v>0</v>
      </c>
      <c r="EY861">
        <v>0</v>
      </c>
      <c r="FQ861">
        <v>0</v>
      </c>
      <c r="FR861">
        <v>0</v>
      </c>
      <c r="FS861">
        <v>0</v>
      </c>
      <c r="FX861">
        <v>70</v>
      </c>
      <c r="FY861">
        <v>10</v>
      </c>
      <c r="GA861" t="s">
        <v>3</v>
      </c>
      <c r="GD861">
        <v>0</v>
      </c>
      <c r="GF861">
        <v>2077141205</v>
      </c>
      <c r="GG861">
        <v>2</v>
      </c>
      <c r="GH861">
        <v>1</v>
      </c>
      <c r="GI861">
        <v>-2</v>
      </c>
      <c r="GJ861">
        <v>0</v>
      </c>
      <c r="GK861">
        <f>ROUND(R861*(R12)/100,2)</f>
        <v>0</v>
      </c>
      <c r="GL861">
        <f t="shared" si="532"/>
        <v>0</v>
      </c>
      <c r="GM861">
        <f t="shared" si="533"/>
        <v>99.86</v>
      </c>
      <c r="GN861">
        <f t="shared" si="534"/>
        <v>0</v>
      </c>
      <c r="GO861">
        <f t="shared" si="535"/>
        <v>0</v>
      </c>
      <c r="GP861">
        <f t="shared" si="536"/>
        <v>99.86</v>
      </c>
      <c r="GR861">
        <v>0</v>
      </c>
      <c r="GS861">
        <v>3</v>
      </c>
      <c r="GT861">
        <v>0</v>
      </c>
      <c r="GU861" t="s">
        <v>3</v>
      </c>
      <c r="GV861">
        <f t="shared" si="537"/>
        <v>0</v>
      </c>
      <c r="GW861">
        <v>1</v>
      </c>
      <c r="GX861">
        <f t="shared" si="538"/>
        <v>0</v>
      </c>
      <c r="HA861">
        <v>0</v>
      </c>
      <c r="HB861">
        <v>0</v>
      </c>
      <c r="HC861">
        <f t="shared" si="539"/>
        <v>0</v>
      </c>
      <c r="HE861" t="s">
        <v>3</v>
      </c>
      <c r="HF861" t="s">
        <v>3</v>
      </c>
      <c r="HM861" t="s">
        <v>3</v>
      </c>
      <c r="HN861" t="s">
        <v>3</v>
      </c>
      <c r="HO861" t="s">
        <v>3</v>
      </c>
      <c r="HP861" t="s">
        <v>3</v>
      </c>
      <c r="HQ861" t="s">
        <v>3</v>
      </c>
      <c r="HS861">
        <v>0</v>
      </c>
      <c r="IK861">
        <v>0</v>
      </c>
    </row>
    <row r="862" spans="1:245" x14ac:dyDescent="0.2">
      <c r="A862">
        <v>17</v>
      </c>
      <c r="B862">
        <v>1</v>
      </c>
      <c r="E862" t="s">
        <v>276</v>
      </c>
      <c r="F862" t="s">
        <v>240</v>
      </c>
      <c r="G862" t="s">
        <v>241</v>
      </c>
      <c r="H862" t="s">
        <v>242</v>
      </c>
      <c r="I862">
        <f>ROUND(4/1000,9)</f>
        <v>4.0000000000000001E-3</v>
      </c>
      <c r="J862">
        <v>0</v>
      </c>
      <c r="K862">
        <f>ROUND(4/1000,9)</f>
        <v>4.0000000000000001E-3</v>
      </c>
      <c r="O862">
        <f t="shared" si="505"/>
        <v>288.68</v>
      </c>
      <c r="P862">
        <f t="shared" si="506"/>
        <v>288.68</v>
      </c>
      <c r="Q862">
        <f t="shared" si="507"/>
        <v>0</v>
      </c>
      <c r="R862">
        <f t="shared" si="508"/>
        <v>0</v>
      </c>
      <c r="S862">
        <f t="shared" si="509"/>
        <v>0</v>
      </c>
      <c r="T862">
        <f t="shared" si="510"/>
        <v>0</v>
      </c>
      <c r="U862">
        <f t="shared" si="511"/>
        <v>0</v>
      </c>
      <c r="V862">
        <f t="shared" si="512"/>
        <v>0</v>
      </c>
      <c r="W862">
        <f t="shared" si="513"/>
        <v>0</v>
      </c>
      <c r="X862">
        <f t="shared" si="514"/>
        <v>0</v>
      </c>
      <c r="Y862">
        <f t="shared" si="514"/>
        <v>0</v>
      </c>
      <c r="AA862">
        <v>35364244</v>
      </c>
      <c r="AB862">
        <f t="shared" si="515"/>
        <v>72169.899999999994</v>
      </c>
      <c r="AC862">
        <f t="shared" si="516"/>
        <v>72169.899999999994</v>
      </c>
      <c r="AD862">
        <f t="shared" si="517"/>
        <v>0</v>
      </c>
      <c r="AE862">
        <f t="shared" si="518"/>
        <v>0</v>
      </c>
      <c r="AF862">
        <f t="shared" si="518"/>
        <v>0</v>
      </c>
      <c r="AG862">
        <f t="shared" si="519"/>
        <v>0</v>
      </c>
      <c r="AH862">
        <f t="shared" si="520"/>
        <v>0</v>
      </c>
      <c r="AI862">
        <f t="shared" si="520"/>
        <v>0</v>
      </c>
      <c r="AJ862">
        <f t="shared" si="521"/>
        <v>0</v>
      </c>
      <c r="AK862">
        <v>72169.899999999994</v>
      </c>
      <c r="AL862">
        <v>72169.899999999994</v>
      </c>
      <c r="AM862">
        <v>0</v>
      </c>
      <c r="AN862">
        <v>0</v>
      </c>
      <c r="AO862">
        <v>0</v>
      </c>
      <c r="AP862">
        <v>0</v>
      </c>
      <c r="AQ862">
        <v>0</v>
      </c>
      <c r="AR862">
        <v>0</v>
      </c>
      <c r="AS862">
        <v>0</v>
      </c>
      <c r="AT862">
        <v>70</v>
      </c>
      <c r="AU862">
        <v>10</v>
      </c>
      <c r="AV862">
        <v>1</v>
      </c>
      <c r="AW862">
        <v>1</v>
      </c>
      <c r="AZ862">
        <v>1</v>
      </c>
      <c r="BA862">
        <v>1</v>
      </c>
      <c r="BB862">
        <v>1</v>
      </c>
      <c r="BC862">
        <v>1</v>
      </c>
      <c r="BD862" t="s">
        <v>3</v>
      </c>
      <c r="BE862" t="s">
        <v>3</v>
      </c>
      <c r="BF862" t="s">
        <v>3</v>
      </c>
      <c r="BG862" t="s">
        <v>3</v>
      </c>
      <c r="BH862">
        <v>3</v>
      </c>
      <c r="BI862">
        <v>4</v>
      </c>
      <c r="BJ862" t="s">
        <v>243</v>
      </c>
      <c r="BM862">
        <v>0</v>
      </c>
      <c r="BN862">
        <v>0</v>
      </c>
      <c r="BO862" t="s">
        <v>3</v>
      </c>
      <c r="BP862">
        <v>0</v>
      </c>
      <c r="BQ862">
        <v>1</v>
      </c>
      <c r="BR862">
        <v>0</v>
      </c>
      <c r="BS862">
        <v>1</v>
      </c>
      <c r="BT862">
        <v>1</v>
      </c>
      <c r="BU862">
        <v>1</v>
      </c>
      <c r="BV862">
        <v>1</v>
      </c>
      <c r="BW862">
        <v>1</v>
      </c>
      <c r="BX862">
        <v>1</v>
      </c>
      <c r="BY862" t="s">
        <v>3</v>
      </c>
      <c r="BZ862">
        <v>70</v>
      </c>
      <c r="CA862">
        <v>10</v>
      </c>
      <c r="CB862" t="s">
        <v>3</v>
      </c>
      <c r="CE862">
        <v>0</v>
      </c>
      <c r="CF862">
        <v>0</v>
      </c>
      <c r="CG862">
        <v>0</v>
      </c>
      <c r="CM862">
        <v>0</v>
      </c>
      <c r="CN862" t="s">
        <v>3</v>
      </c>
      <c r="CO862">
        <v>0</v>
      </c>
      <c r="CP862">
        <f t="shared" si="522"/>
        <v>288.68</v>
      </c>
      <c r="CQ862">
        <f t="shared" si="523"/>
        <v>72169.899999999994</v>
      </c>
      <c r="CR862">
        <f t="shared" si="524"/>
        <v>0</v>
      </c>
      <c r="CS862">
        <f t="shared" si="525"/>
        <v>0</v>
      </c>
      <c r="CT862">
        <f t="shared" si="526"/>
        <v>0</v>
      </c>
      <c r="CU862">
        <f t="shared" si="527"/>
        <v>0</v>
      </c>
      <c r="CV862">
        <f t="shared" si="528"/>
        <v>0</v>
      </c>
      <c r="CW862">
        <f t="shared" si="529"/>
        <v>0</v>
      </c>
      <c r="CX862">
        <f t="shared" si="529"/>
        <v>0</v>
      </c>
      <c r="CY862">
        <f t="shared" si="530"/>
        <v>0</v>
      </c>
      <c r="CZ862">
        <f t="shared" si="531"/>
        <v>0</v>
      </c>
      <c r="DC862" t="s">
        <v>3</v>
      </c>
      <c r="DD862" t="s">
        <v>3</v>
      </c>
      <c r="DE862" t="s">
        <v>3</v>
      </c>
      <c r="DF862" t="s">
        <v>3</v>
      </c>
      <c r="DG862" t="s">
        <v>3</v>
      </c>
      <c r="DH862" t="s">
        <v>3</v>
      </c>
      <c r="DI862" t="s">
        <v>3</v>
      </c>
      <c r="DJ862" t="s">
        <v>3</v>
      </c>
      <c r="DK862" t="s">
        <v>3</v>
      </c>
      <c r="DL862" t="s">
        <v>3</v>
      </c>
      <c r="DM862" t="s">
        <v>3</v>
      </c>
      <c r="DN862">
        <v>0</v>
      </c>
      <c r="DO862">
        <v>0</v>
      </c>
      <c r="DP862">
        <v>1</v>
      </c>
      <c r="DQ862">
        <v>1</v>
      </c>
      <c r="DU862">
        <v>1010</v>
      </c>
      <c r="DV862" t="s">
        <v>242</v>
      </c>
      <c r="DW862" t="s">
        <v>242</v>
      </c>
      <c r="DX862">
        <v>1000</v>
      </c>
      <c r="DZ862" t="s">
        <v>3</v>
      </c>
      <c r="EA862" t="s">
        <v>3</v>
      </c>
      <c r="EB862" t="s">
        <v>3</v>
      </c>
      <c r="EC862" t="s">
        <v>3</v>
      </c>
      <c r="EE862">
        <v>35096056</v>
      </c>
      <c r="EF862">
        <v>1</v>
      </c>
      <c r="EG862" t="s">
        <v>20</v>
      </c>
      <c r="EH862">
        <v>0</v>
      </c>
      <c r="EI862" t="s">
        <v>3</v>
      </c>
      <c r="EJ862">
        <v>4</v>
      </c>
      <c r="EK862">
        <v>0</v>
      </c>
      <c r="EL862" t="s">
        <v>21</v>
      </c>
      <c r="EM862" t="s">
        <v>22</v>
      </c>
      <c r="EO862" t="s">
        <v>3</v>
      </c>
      <c r="EQ862">
        <v>0</v>
      </c>
      <c r="ER862">
        <v>72169.899999999994</v>
      </c>
      <c r="ES862">
        <v>72169.899999999994</v>
      </c>
      <c r="ET862">
        <v>0</v>
      </c>
      <c r="EU862">
        <v>0</v>
      </c>
      <c r="EV862">
        <v>0</v>
      </c>
      <c r="EW862">
        <v>0</v>
      </c>
      <c r="EX862">
        <v>0</v>
      </c>
      <c r="EY862">
        <v>0</v>
      </c>
      <c r="FQ862">
        <v>0</v>
      </c>
      <c r="FR862">
        <v>0</v>
      </c>
      <c r="FS862">
        <v>0</v>
      </c>
      <c r="FX862">
        <v>70</v>
      </c>
      <c r="FY862">
        <v>10</v>
      </c>
      <c r="GA862" t="s">
        <v>3</v>
      </c>
      <c r="GD862">
        <v>0</v>
      </c>
      <c r="GF862">
        <v>653953554</v>
      </c>
      <c r="GG862">
        <v>2</v>
      </c>
      <c r="GH862">
        <v>1</v>
      </c>
      <c r="GI862">
        <v>-2</v>
      </c>
      <c r="GJ862">
        <v>0</v>
      </c>
      <c r="GK862">
        <f>ROUND(R862*(R12)/100,2)</f>
        <v>0</v>
      </c>
      <c r="GL862">
        <f t="shared" si="532"/>
        <v>0</v>
      </c>
      <c r="GM862">
        <f t="shared" si="533"/>
        <v>288.68</v>
      </c>
      <c r="GN862">
        <f t="shared" si="534"/>
        <v>0</v>
      </c>
      <c r="GO862">
        <f t="shared" si="535"/>
        <v>0</v>
      </c>
      <c r="GP862">
        <f t="shared" si="536"/>
        <v>288.68</v>
      </c>
      <c r="GR862">
        <v>0</v>
      </c>
      <c r="GS862">
        <v>3</v>
      </c>
      <c r="GT862">
        <v>0</v>
      </c>
      <c r="GU862" t="s">
        <v>3</v>
      </c>
      <c r="GV862">
        <f t="shared" si="537"/>
        <v>0</v>
      </c>
      <c r="GW862">
        <v>1</v>
      </c>
      <c r="GX862">
        <f t="shared" si="538"/>
        <v>0</v>
      </c>
      <c r="HA862">
        <v>0</v>
      </c>
      <c r="HB862">
        <v>0</v>
      </c>
      <c r="HC862">
        <f t="shared" si="539"/>
        <v>0</v>
      </c>
      <c r="HE862" t="s">
        <v>3</v>
      </c>
      <c r="HF862" t="s">
        <v>3</v>
      </c>
      <c r="HM862" t="s">
        <v>3</v>
      </c>
      <c r="HN862" t="s">
        <v>3</v>
      </c>
      <c r="HO862" t="s">
        <v>3</v>
      </c>
      <c r="HP862" t="s">
        <v>3</v>
      </c>
      <c r="HQ862" t="s">
        <v>3</v>
      </c>
      <c r="HS862">
        <v>0</v>
      </c>
      <c r="IK862">
        <v>0</v>
      </c>
    </row>
    <row r="863" spans="1:245" x14ac:dyDescent="0.2">
      <c r="A863">
        <v>17</v>
      </c>
      <c r="B863">
        <v>1</v>
      </c>
      <c r="C863">
        <f>ROW(SmtRes!A264)</f>
        <v>264</v>
      </c>
      <c r="D863">
        <f>ROW(EtalonRes!A264)</f>
        <v>264</v>
      </c>
      <c r="E863" t="s">
        <v>277</v>
      </c>
      <c r="F863" t="s">
        <v>38</v>
      </c>
      <c r="G863" t="s">
        <v>39</v>
      </c>
      <c r="H863" t="s">
        <v>18</v>
      </c>
      <c r="I863">
        <f>ROUND(10/100,9)</f>
        <v>0.1</v>
      </c>
      <c r="J863">
        <v>0</v>
      </c>
      <c r="K863">
        <f>ROUND(10/100,9)</f>
        <v>0.1</v>
      </c>
      <c r="O863">
        <f t="shared" si="505"/>
        <v>2791.6</v>
      </c>
      <c r="P863">
        <f t="shared" si="506"/>
        <v>0</v>
      </c>
      <c r="Q863">
        <f t="shared" si="507"/>
        <v>3.26</v>
      </c>
      <c r="R863">
        <f t="shared" si="508"/>
        <v>7.0000000000000007E-2</v>
      </c>
      <c r="S863">
        <f t="shared" si="509"/>
        <v>2788.34</v>
      </c>
      <c r="T863">
        <f t="shared" si="510"/>
        <v>0</v>
      </c>
      <c r="U863">
        <f t="shared" si="511"/>
        <v>4.2810000000000006</v>
      </c>
      <c r="V863">
        <f t="shared" si="512"/>
        <v>0</v>
      </c>
      <c r="W863">
        <f t="shared" si="513"/>
        <v>0</v>
      </c>
      <c r="X863">
        <f t="shared" si="514"/>
        <v>1951.84</v>
      </c>
      <c r="Y863">
        <f t="shared" si="514"/>
        <v>278.83</v>
      </c>
      <c r="AA863">
        <v>35364244</v>
      </c>
      <c r="AB863">
        <f t="shared" si="515"/>
        <v>27916.01</v>
      </c>
      <c r="AC863">
        <f t="shared" si="516"/>
        <v>0</v>
      </c>
      <c r="AD863">
        <f t="shared" si="517"/>
        <v>32.57</v>
      </c>
      <c r="AE863">
        <f t="shared" si="518"/>
        <v>0.69</v>
      </c>
      <c r="AF863">
        <f t="shared" si="518"/>
        <v>27883.439999999999</v>
      </c>
      <c r="AG863">
        <f t="shared" si="519"/>
        <v>0</v>
      </c>
      <c r="AH863">
        <f t="shared" si="520"/>
        <v>42.81</v>
      </c>
      <c r="AI863">
        <f t="shared" si="520"/>
        <v>0</v>
      </c>
      <c r="AJ863">
        <f t="shared" si="521"/>
        <v>0</v>
      </c>
      <c r="AK863">
        <v>27916.01</v>
      </c>
      <c r="AL863">
        <v>0</v>
      </c>
      <c r="AM863">
        <v>32.57</v>
      </c>
      <c r="AN863">
        <v>0.69</v>
      </c>
      <c r="AO863">
        <v>27883.439999999999</v>
      </c>
      <c r="AP863">
        <v>0</v>
      </c>
      <c r="AQ863">
        <v>42.81</v>
      </c>
      <c r="AR863">
        <v>0</v>
      </c>
      <c r="AS863">
        <v>0</v>
      </c>
      <c r="AT863">
        <v>70</v>
      </c>
      <c r="AU863">
        <v>10</v>
      </c>
      <c r="AV863">
        <v>1</v>
      </c>
      <c r="AW863">
        <v>1</v>
      </c>
      <c r="AZ863">
        <v>1</v>
      </c>
      <c r="BA863">
        <v>1</v>
      </c>
      <c r="BB863">
        <v>1</v>
      </c>
      <c r="BC863">
        <v>1</v>
      </c>
      <c r="BD863" t="s">
        <v>3</v>
      </c>
      <c r="BE863" t="s">
        <v>3</v>
      </c>
      <c r="BF863" t="s">
        <v>3</v>
      </c>
      <c r="BG863" t="s">
        <v>3</v>
      </c>
      <c r="BH863">
        <v>0</v>
      </c>
      <c r="BI863">
        <v>4</v>
      </c>
      <c r="BJ863" t="s">
        <v>40</v>
      </c>
      <c r="BM863">
        <v>0</v>
      </c>
      <c r="BN863">
        <v>0</v>
      </c>
      <c r="BO863" t="s">
        <v>3</v>
      </c>
      <c r="BP863">
        <v>0</v>
      </c>
      <c r="BQ863">
        <v>1</v>
      </c>
      <c r="BR863">
        <v>0</v>
      </c>
      <c r="BS863">
        <v>1</v>
      </c>
      <c r="BT863">
        <v>1</v>
      </c>
      <c r="BU863">
        <v>1</v>
      </c>
      <c r="BV863">
        <v>1</v>
      </c>
      <c r="BW863">
        <v>1</v>
      </c>
      <c r="BX863">
        <v>1</v>
      </c>
      <c r="BY863" t="s">
        <v>3</v>
      </c>
      <c r="BZ863">
        <v>70</v>
      </c>
      <c r="CA863">
        <v>10</v>
      </c>
      <c r="CB863" t="s">
        <v>3</v>
      </c>
      <c r="CE863">
        <v>0</v>
      </c>
      <c r="CF863">
        <v>0</v>
      </c>
      <c r="CG863">
        <v>0</v>
      </c>
      <c r="CM863">
        <v>0</v>
      </c>
      <c r="CN863" t="s">
        <v>3</v>
      </c>
      <c r="CO863">
        <v>0</v>
      </c>
      <c r="CP863">
        <f t="shared" si="522"/>
        <v>2791.6000000000004</v>
      </c>
      <c r="CQ863">
        <f t="shared" si="523"/>
        <v>0</v>
      </c>
      <c r="CR863">
        <f t="shared" si="524"/>
        <v>32.57</v>
      </c>
      <c r="CS863">
        <f t="shared" si="525"/>
        <v>0.69</v>
      </c>
      <c r="CT863">
        <f t="shared" si="526"/>
        <v>27883.439999999999</v>
      </c>
      <c r="CU863">
        <f t="shared" si="527"/>
        <v>0</v>
      </c>
      <c r="CV863">
        <f t="shared" si="528"/>
        <v>42.81</v>
      </c>
      <c r="CW863">
        <f t="shared" si="529"/>
        <v>0</v>
      </c>
      <c r="CX863">
        <f t="shared" si="529"/>
        <v>0</v>
      </c>
      <c r="CY863">
        <f t="shared" si="530"/>
        <v>1951.8380000000002</v>
      </c>
      <c r="CZ863">
        <f t="shared" si="531"/>
        <v>278.834</v>
      </c>
      <c r="DC863" t="s">
        <v>3</v>
      </c>
      <c r="DD863" t="s">
        <v>3</v>
      </c>
      <c r="DE863" t="s">
        <v>3</v>
      </c>
      <c r="DF863" t="s">
        <v>3</v>
      </c>
      <c r="DG863" t="s">
        <v>3</v>
      </c>
      <c r="DH863" t="s">
        <v>3</v>
      </c>
      <c r="DI863" t="s">
        <v>3</v>
      </c>
      <c r="DJ863" t="s">
        <v>3</v>
      </c>
      <c r="DK863" t="s">
        <v>3</v>
      </c>
      <c r="DL863" t="s">
        <v>3</v>
      </c>
      <c r="DM863" t="s">
        <v>3</v>
      </c>
      <c r="DN863">
        <v>0</v>
      </c>
      <c r="DO863">
        <v>0</v>
      </c>
      <c r="DP863">
        <v>1</v>
      </c>
      <c r="DQ863">
        <v>1</v>
      </c>
      <c r="DU863">
        <v>1010</v>
      </c>
      <c r="DV863" t="s">
        <v>18</v>
      </c>
      <c r="DW863" t="s">
        <v>18</v>
      </c>
      <c r="DX863">
        <v>100</v>
      </c>
      <c r="DZ863" t="s">
        <v>3</v>
      </c>
      <c r="EA863" t="s">
        <v>3</v>
      </c>
      <c r="EB863" t="s">
        <v>3</v>
      </c>
      <c r="EC863" t="s">
        <v>3</v>
      </c>
      <c r="EE863">
        <v>35096056</v>
      </c>
      <c r="EF863">
        <v>1</v>
      </c>
      <c r="EG863" t="s">
        <v>20</v>
      </c>
      <c r="EH863">
        <v>0</v>
      </c>
      <c r="EI863" t="s">
        <v>3</v>
      </c>
      <c r="EJ863">
        <v>4</v>
      </c>
      <c r="EK863">
        <v>0</v>
      </c>
      <c r="EL863" t="s">
        <v>21</v>
      </c>
      <c r="EM863" t="s">
        <v>22</v>
      </c>
      <c r="EO863" t="s">
        <v>3</v>
      </c>
      <c r="EQ863">
        <v>0</v>
      </c>
      <c r="ER863">
        <v>27916.01</v>
      </c>
      <c r="ES863">
        <v>0</v>
      </c>
      <c r="ET863">
        <v>32.57</v>
      </c>
      <c r="EU863">
        <v>0.69</v>
      </c>
      <c r="EV863">
        <v>27883.439999999999</v>
      </c>
      <c r="EW863">
        <v>42.81</v>
      </c>
      <c r="EX863">
        <v>0</v>
      </c>
      <c r="EY863">
        <v>0</v>
      </c>
      <c r="FQ863">
        <v>0</v>
      </c>
      <c r="FR863">
        <v>0</v>
      </c>
      <c r="FS863">
        <v>0</v>
      </c>
      <c r="FX863">
        <v>70</v>
      </c>
      <c r="FY863">
        <v>10</v>
      </c>
      <c r="GA863" t="s">
        <v>3</v>
      </c>
      <c r="GD863">
        <v>0</v>
      </c>
      <c r="GF863">
        <v>1394402761</v>
      </c>
      <c r="GG863">
        <v>2</v>
      </c>
      <c r="GH863">
        <v>1</v>
      </c>
      <c r="GI863">
        <v>-2</v>
      </c>
      <c r="GJ863">
        <v>0</v>
      </c>
      <c r="GK863">
        <f>ROUND(R863*(R12)/100,2)</f>
        <v>0.08</v>
      </c>
      <c r="GL863">
        <f t="shared" si="532"/>
        <v>0</v>
      </c>
      <c r="GM863">
        <f t="shared" si="533"/>
        <v>5022.3500000000004</v>
      </c>
      <c r="GN863">
        <f t="shared" si="534"/>
        <v>0</v>
      </c>
      <c r="GO863">
        <f t="shared" si="535"/>
        <v>0</v>
      </c>
      <c r="GP863">
        <f t="shared" si="536"/>
        <v>5022.3500000000004</v>
      </c>
      <c r="GR863">
        <v>0</v>
      </c>
      <c r="GS863">
        <v>3</v>
      </c>
      <c r="GT863">
        <v>0</v>
      </c>
      <c r="GU863" t="s">
        <v>3</v>
      </c>
      <c r="GV863">
        <f t="shared" si="537"/>
        <v>0</v>
      </c>
      <c r="GW863">
        <v>1</v>
      </c>
      <c r="GX863">
        <f t="shared" si="538"/>
        <v>0</v>
      </c>
      <c r="HA863">
        <v>0</v>
      </c>
      <c r="HB863">
        <v>0</v>
      </c>
      <c r="HC863">
        <f t="shared" si="539"/>
        <v>0</v>
      </c>
      <c r="HE863" t="s">
        <v>3</v>
      </c>
      <c r="HF863" t="s">
        <v>3</v>
      </c>
      <c r="HM863" t="s">
        <v>3</v>
      </c>
      <c r="HN863" t="s">
        <v>3</v>
      </c>
      <c r="HO863" t="s">
        <v>3</v>
      </c>
      <c r="HP863" t="s">
        <v>3</v>
      </c>
      <c r="HQ863" t="s">
        <v>3</v>
      </c>
      <c r="HS863">
        <v>0</v>
      </c>
      <c r="IK863">
        <v>0</v>
      </c>
    </row>
    <row r="864" spans="1:245" x14ac:dyDescent="0.2">
      <c r="A864">
        <v>17</v>
      </c>
      <c r="B864">
        <v>1</v>
      </c>
      <c r="C864">
        <f>ROW(SmtRes!A266)</f>
        <v>266</v>
      </c>
      <c r="D864">
        <f>ROW(EtalonRes!A266)</f>
        <v>266</v>
      </c>
      <c r="E864" t="s">
        <v>278</v>
      </c>
      <c r="F864" t="s">
        <v>42</v>
      </c>
      <c r="G864" t="s">
        <v>43</v>
      </c>
      <c r="H864" t="s">
        <v>18</v>
      </c>
      <c r="I864">
        <f>ROUND(1/100,9)</f>
        <v>0.01</v>
      </c>
      <c r="J864">
        <v>0</v>
      </c>
      <c r="K864">
        <f>ROUND(1/100,9)</f>
        <v>0.01</v>
      </c>
      <c r="O864">
        <f t="shared" si="505"/>
        <v>255.78</v>
      </c>
      <c r="P864">
        <f t="shared" si="506"/>
        <v>0</v>
      </c>
      <c r="Q864">
        <f t="shared" si="507"/>
        <v>0.33</v>
      </c>
      <c r="R864">
        <f t="shared" si="508"/>
        <v>0.01</v>
      </c>
      <c r="S864">
        <f t="shared" si="509"/>
        <v>255.45</v>
      </c>
      <c r="T864">
        <f t="shared" si="510"/>
        <v>0</v>
      </c>
      <c r="U864">
        <f t="shared" si="511"/>
        <v>0.39219999999999999</v>
      </c>
      <c r="V864">
        <f t="shared" si="512"/>
        <v>0</v>
      </c>
      <c r="W864">
        <f t="shared" si="513"/>
        <v>0</v>
      </c>
      <c r="X864">
        <f t="shared" si="514"/>
        <v>178.82</v>
      </c>
      <c r="Y864">
        <f t="shared" si="514"/>
        <v>25.55</v>
      </c>
      <c r="AA864">
        <v>35364244</v>
      </c>
      <c r="AB864">
        <f t="shared" si="515"/>
        <v>25577.73</v>
      </c>
      <c r="AC864">
        <f t="shared" si="516"/>
        <v>0</v>
      </c>
      <c r="AD864">
        <f t="shared" si="517"/>
        <v>32.57</v>
      </c>
      <c r="AE864">
        <f t="shared" si="518"/>
        <v>0.69</v>
      </c>
      <c r="AF864">
        <f t="shared" si="518"/>
        <v>25545.16</v>
      </c>
      <c r="AG864">
        <f t="shared" si="519"/>
        <v>0</v>
      </c>
      <c r="AH864">
        <f t="shared" si="520"/>
        <v>39.22</v>
      </c>
      <c r="AI864">
        <f t="shared" si="520"/>
        <v>0</v>
      </c>
      <c r="AJ864">
        <f t="shared" si="521"/>
        <v>0</v>
      </c>
      <c r="AK864">
        <v>25577.73</v>
      </c>
      <c r="AL864">
        <v>0</v>
      </c>
      <c r="AM864">
        <v>32.57</v>
      </c>
      <c r="AN864">
        <v>0.69</v>
      </c>
      <c r="AO864">
        <v>25545.16</v>
      </c>
      <c r="AP864">
        <v>0</v>
      </c>
      <c r="AQ864">
        <v>39.22</v>
      </c>
      <c r="AR864">
        <v>0</v>
      </c>
      <c r="AS864">
        <v>0</v>
      </c>
      <c r="AT864">
        <v>70</v>
      </c>
      <c r="AU864">
        <v>10</v>
      </c>
      <c r="AV864">
        <v>1</v>
      </c>
      <c r="AW864">
        <v>1</v>
      </c>
      <c r="AZ864">
        <v>1</v>
      </c>
      <c r="BA864">
        <v>1</v>
      </c>
      <c r="BB864">
        <v>1</v>
      </c>
      <c r="BC864">
        <v>1</v>
      </c>
      <c r="BD864" t="s">
        <v>3</v>
      </c>
      <c r="BE864" t="s">
        <v>3</v>
      </c>
      <c r="BF864" t="s">
        <v>3</v>
      </c>
      <c r="BG864" t="s">
        <v>3</v>
      </c>
      <c r="BH864">
        <v>0</v>
      </c>
      <c r="BI864">
        <v>4</v>
      </c>
      <c r="BJ864" t="s">
        <v>44</v>
      </c>
      <c r="BM864">
        <v>0</v>
      </c>
      <c r="BN864">
        <v>0</v>
      </c>
      <c r="BO864" t="s">
        <v>3</v>
      </c>
      <c r="BP864">
        <v>0</v>
      </c>
      <c r="BQ864">
        <v>1</v>
      </c>
      <c r="BR864">
        <v>0</v>
      </c>
      <c r="BS864">
        <v>1</v>
      </c>
      <c r="BT864">
        <v>1</v>
      </c>
      <c r="BU864">
        <v>1</v>
      </c>
      <c r="BV864">
        <v>1</v>
      </c>
      <c r="BW864">
        <v>1</v>
      </c>
      <c r="BX864">
        <v>1</v>
      </c>
      <c r="BY864" t="s">
        <v>3</v>
      </c>
      <c r="BZ864">
        <v>70</v>
      </c>
      <c r="CA864">
        <v>10</v>
      </c>
      <c r="CB864" t="s">
        <v>3</v>
      </c>
      <c r="CE864">
        <v>0</v>
      </c>
      <c r="CF864">
        <v>0</v>
      </c>
      <c r="CG864">
        <v>0</v>
      </c>
      <c r="CM864">
        <v>0</v>
      </c>
      <c r="CN864" t="s">
        <v>3</v>
      </c>
      <c r="CO864">
        <v>0</v>
      </c>
      <c r="CP864">
        <f t="shared" si="522"/>
        <v>255.78</v>
      </c>
      <c r="CQ864">
        <f t="shared" si="523"/>
        <v>0</v>
      </c>
      <c r="CR864">
        <f t="shared" si="524"/>
        <v>32.57</v>
      </c>
      <c r="CS864">
        <f t="shared" si="525"/>
        <v>0.69</v>
      </c>
      <c r="CT864">
        <f t="shared" si="526"/>
        <v>25545.16</v>
      </c>
      <c r="CU864">
        <f t="shared" si="527"/>
        <v>0</v>
      </c>
      <c r="CV864">
        <f t="shared" si="528"/>
        <v>39.22</v>
      </c>
      <c r="CW864">
        <f t="shared" si="529"/>
        <v>0</v>
      </c>
      <c r="CX864">
        <f t="shared" si="529"/>
        <v>0</v>
      </c>
      <c r="CY864">
        <f t="shared" si="530"/>
        <v>178.815</v>
      </c>
      <c r="CZ864">
        <f t="shared" si="531"/>
        <v>25.545000000000002</v>
      </c>
      <c r="DC864" t="s">
        <v>3</v>
      </c>
      <c r="DD864" t="s">
        <v>3</v>
      </c>
      <c r="DE864" t="s">
        <v>3</v>
      </c>
      <c r="DF864" t="s">
        <v>3</v>
      </c>
      <c r="DG864" t="s">
        <v>3</v>
      </c>
      <c r="DH864" t="s">
        <v>3</v>
      </c>
      <c r="DI864" t="s">
        <v>3</v>
      </c>
      <c r="DJ864" t="s">
        <v>3</v>
      </c>
      <c r="DK864" t="s">
        <v>3</v>
      </c>
      <c r="DL864" t="s">
        <v>3</v>
      </c>
      <c r="DM864" t="s">
        <v>3</v>
      </c>
      <c r="DN864">
        <v>0</v>
      </c>
      <c r="DO864">
        <v>0</v>
      </c>
      <c r="DP864">
        <v>1</v>
      </c>
      <c r="DQ864">
        <v>1</v>
      </c>
      <c r="DU864">
        <v>1010</v>
      </c>
      <c r="DV864" t="s">
        <v>18</v>
      </c>
      <c r="DW864" t="s">
        <v>18</v>
      </c>
      <c r="DX864">
        <v>100</v>
      </c>
      <c r="DZ864" t="s">
        <v>3</v>
      </c>
      <c r="EA864" t="s">
        <v>3</v>
      </c>
      <c r="EB864" t="s">
        <v>3</v>
      </c>
      <c r="EC864" t="s">
        <v>3</v>
      </c>
      <c r="EE864">
        <v>35096056</v>
      </c>
      <c r="EF864">
        <v>1</v>
      </c>
      <c r="EG864" t="s">
        <v>20</v>
      </c>
      <c r="EH864">
        <v>0</v>
      </c>
      <c r="EI864" t="s">
        <v>3</v>
      </c>
      <c r="EJ864">
        <v>4</v>
      </c>
      <c r="EK864">
        <v>0</v>
      </c>
      <c r="EL864" t="s">
        <v>21</v>
      </c>
      <c r="EM864" t="s">
        <v>22</v>
      </c>
      <c r="EO864" t="s">
        <v>3</v>
      </c>
      <c r="EQ864">
        <v>0</v>
      </c>
      <c r="ER864">
        <v>25577.73</v>
      </c>
      <c r="ES864">
        <v>0</v>
      </c>
      <c r="ET864">
        <v>32.57</v>
      </c>
      <c r="EU864">
        <v>0.69</v>
      </c>
      <c r="EV864">
        <v>25545.16</v>
      </c>
      <c r="EW864">
        <v>39.22</v>
      </c>
      <c r="EX864">
        <v>0</v>
      </c>
      <c r="EY864">
        <v>0</v>
      </c>
      <c r="FQ864">
        <v>0</v>
      </c>
      <c r="FR864">
        <v>0</v>
      </c>
      <c r="FS864">
        <v>0</v>
      </c>
      <c r="FX864">
        <v>70</v>
      </c>
      <c r="FY864">
        <v>10</v>
      </c>
      <c r="GA864" t="s">
        <v>3</v>
      </c>
      <c r="GD864">
        <v>0</v>
      </c>
      <c r="GF864">
        <v>1212913616</v>
      </c>
      <c r="GG864">
        <v>2</v>
      </c>
      <c r="GH864">
        <v>1</v>
      </c>
      <c r="GI864">
        <v>-2</v>
      </c>
      <c r="GJ864">
        <v>0</v>
      </c>
      <c r="GK864">
        <f>ROUND(R864*(R12)/100,2)</f>
        <v>0.01</v>
      </c>
      <c r="GL864">
        <f t="shared" si="532"/>
        <v>0</v>
      </c>
      <c r="GM864">
        <f t="shared" si="533"/>
        <v>460.16</v>
      </c>
      <c r="GN864">
        <f t="shared" si="534"/>
        <v>0</v>
      </c>
      <c r="GO864">
        <f t="shared" si="535"/>
        <v>0</v>
      </c>
      <c r="GP864">
        <f t="shared" si="536"/>
        <v>460.16</v>
      </c>
      <c r="GR864">
        <v>0</v>
      </c>
      <c r="GS864">
        <v>3</v>
      </c>
      <c r="GT864">
        <v>0</v>
      </c>
      <c r="GU864" t="s">
        <v>3</v>
      </c>
      <c r="GV864">
        <f t="shared" si="537"/>
        <v>0</v>
      </c>
      <c r="GW864">
        <v>1</v>
      </c>
      <c r="GX864">
        <f t="shared" si="538"/>
        <v>0</v>
      </c>
      <c r="HA864">
        <v>0</v>
      </c>
      <c r="HB864">
        <v>0</v>
      </c>
      <c r="HC864">
        <f t="shared" si="539"/>
        <v>0</v>
      </c>
      <c r="HE864" t="s">
        <v>3</v>
      </c>
      <c r="HF864" t="s">
        <v>3</v>
      </c>
      <c r="HM864" t="s">
        <v>3</v>
      </c>
      <c r="HN864" t="s">
        <v>3</v>
      </c>
      <c r="HO864" t="s">
        <v>3</v>
      </c>
      <c r="HP864" t="s">
        <v>3</v>
      </c>
      <c r="HQ864" t="s">
        <v>3</v>
      </c>
      <c r="HS864">
        <v>0</v>
      </c>
      <c r="IK864">
        <v>0</v>
      </c>
    </row>
    <row r="865" spans="1:245" x14ac:dyDescent="0.2">
      <c r="A865">
        <v>17</v>
      </c>
      <c r="B865">
        <v>1</v>
      </c>
      <c r="C865">
        <f>ROW(SmtRes!A267)</f>
        <v>267</v>
      </c>
      <c r="D865">
        <f>ROW(EtalonRes!A267)</f>
        <v>267</v>
      </c>
      <c r="E865" t="s">
        <v>279</v>
      </c>
      <c r="F865" t="s">
        <v>255</v>
      </c>
      <c r="G865" t="s">
        <v>256</v>
      </c>
      <c r="H865" t="s">
        <v>18</v>
      </c>
      <c r="I865">
        <f>ROUND(1/100,9)</f>
        <v>0.01</v>
      </c>
      <c r="J865">
        <v>0</v>
      </c>
      <c r="K865">
        <f>ROUND(1/100,9)</f>
        <v>0.01</v>
      </c>
      <c r="O865">
        <f t="shared" si="505"/>
        <v>225.56</v>
      </c>
      <c r="P865">
        <f t="shared" si="506"/>
        <v>0</v>
      </c>
      <c r="Q865">
        <f t="shared" si="507"/>
        <v>0</v>
      </c>
      <c r="R865">
        <f t="shared" si="508"/>
        <v>0</v>
      </c>
      <c r="S865">
        <f t="shared" si="509"/>
        <v>225.56</v>
      </c>
      <c r="T865">
        <f t="shared" si="510"/>
        <v>0</v>
      </c>
      <c r="U865">
        <f t="shared" si="511"/>
        <v>0.34630000000000005</v>
      </c>
      <c r="V865">
        <f t="shared" si="512"/>
        <v>0</v>
      </c>
      <c r="W865">
        <f t="shared" si="513"/>
        <v>0</v>
      </c>
      <c r="X865">
        <f t="shared" si="514"/>
        <v>157.88999999999999</v>
      </c>
      <c r="Y865">
        <f t="shared" si="514"/>
        <v>22.56</v>
      </c>
      <c r="AA865">
        <v>35364244</v>
      </c>
      <c r="AB865">
        <f t="shared" si="515"/>
        <v>22555.56</v>
      </c>
      <c r="AC865">
        <f t="shared" si="516"/>
        <v>0</v>
      </c>
      <c r="AD865">
        <f t="shared" si="517"/>
        <v>0</v>
      </c>
      <c r="AE865">
        <f t="shared" si="518"/>
        <v>0</v>
      </c>
      <c r="AF865">
        <f t="shared" si="518"/>
        <v>22555.56</v>
      </c>
      <c r="AG865">
        <f t="shared" si="519"/>
        <v>0</v>
      </c>
      <c r="AH865">
        <f t="shared" si="520"/>
        <v>34.630000000000003</v>
      </c>
      <c r="AI865">
        <f t="shared" si="520"/>
        <v>0</v>
      </c>
      <c r="AJ865">
        <f t="shared" si="521"/>
        <v>0</v>
      </c>
      <c r="AK865">
        <v>22555.56</v>
      </c>
      <c r="AL865">
        <v>0</v>
      </c>
      <c r="AM865">
        <v>0</v>
      </c>
      <c r="AN865">
        <v>0</v>
      </c>
      <c r="AO865">
        <v>22555.56</v>
      </c>
      <c r="AP865">
        <v>0</v>
      </c>
      <c r="AQ865">
        <v>34.630000000000003</v>
      </c>
      <c r="AR865">
        <v>0</v>
      </c>
      <c r="AS865">
        <v>0</v>
      </c>
      <c r="AT865">
        <v>70</v>
      </c>
      <c r="AU865">
        <v>10</v>
      </c>
      <c r="AV865">
        <v>1</v>
      </c>
      <c r="AW865">
        <v>1</v>
      </c>
      <c r="AZ865">
        <v>1</v>
      </c>
      <c r="BA865">
        <v>1</v>
      </c>
      <c r="BB865">
        <v>1</v>
      </c>
      <c r="BC865">
        <v>1</v>
      </c>
      <c r="BD865" t="s">
        <v>3</v>
      </c>
      <c r="BE865" t="s">
        <v>3</v>
      </c>
      <c r="BF865" t="s">
        <v>3</v>
      </c>
      <c r="BG865" t="s">
        <v>3</v>
      </c>
      <c r="BH865">
        <v>0</v>
      </c>
      <c r="BI865">
        <v>4</v>
      </c>
      <c r="BJ865" t="s">
        <v>257</v>
      </c>
      <c r="BM865">
        <v>0</v>
      </c>
      <c r="BN865">
        <v>0</v>
      </c>
      <c r="BO865" t="s">
        <v>3</v>
      </c>
      <c r="BP865">
        <v>0</v>
      </c>
      <c r="BQ865">
        <v>1</v>
      </c>
      <c r="BR865">
        <v>0</v>
      </c>
      <c r="BS865">
        <v>1</v>
      </c>
      <c r="BT865">
        <v>1</v>
      </c>
      <c r="BU865">
        <v>1</v>
      </c>
      <c r="BV865">
        <v>1</v>
      </c>
      <c r="BW865">
        <v>1</v>
      </c>
      <c r="BX865">
        <v>1</v>
      </c>
      <c r="BY865" t="s">
        <v>3</v>
      </c>
      <c r="BZ865">
        <v>70</v>
      </c>
      <c r="CA865">
        <v>10</v>
      </c>
      <c r="CB865" t="s">
        <v>3</v>
      </c>
      <c r="CE865">
        <v>0</v>
      </c>
      <c r="CF865">
        <v>0</v>
      </c>
      <c r="CG865">
        <v>0</v>
      </c>
      <c r="CM865">
        <v>0</v>
      </c>
      <c r="CN865" t="s">
        <v>3</v>
      </c>
      <c r="CO865">
        <v>0</v>
      </c>
      <c r="CP865">
        <f t="shared" si="522"/>
        <v>225.56</v>
      </c>
      <c r="CQ865">
        <f t="shared" si="523"/>
        <v>0</v>
      </c>
      <c r="CR865">
        <f t="shared" si="524"/>
        <v>0</v>
      </c>
      <c r="CS865">
        <f t="shared" si="525"/>
        <v>0</v>
      </c>
      <c r="CT865">
        <f t="shared" si="526"/>
        <v>22555.56</v>
      </c>
      <c r="CU865">
        <f t="shared" si="527"/>
        <v>0</v>
      </c>
      <c r="CV865">
        <f t="shared" si="528"/>
        <v>34.630000000000003</v>
      </c>
      <c r="CW865">
        <f t="shared" si="529"/>
        <v>0</v>
      </c>
      <c r="CX865">
        <f t="shared" si="529"/>
        <v>0</v>
      </c>
      <c r="CY865">
        <f t="shared" si="530"/>
        <v>157.892</v>
      </c>
      <c r="CZ865">
        <f t="shared" si="531"/>
        <v>22.555999999999997</v>
      </c>
      <c r="DC865" t="s">
        <v>3</v>
      </c>
      <c r="DD865" t="s">
        <v>3</v>
      </c>
      <c r="DE865" t="s">
        <v>3</v>
      </c>
      <c r="DF865" t="s">
        <v>3</v>
      </c>
      <c r="DG865" t="s">
        <v>3</v>
      </c>
      <c r="DH865" t="s">
        <v>3</v>
      </c>
      <c r="DI865" t="s">
        <v>3</v>
      </c>
      <c r="DJ865" t="s">
        <v>3</v>
      </c>
      <c r="DK865" t="s">
        <v>3</v>
      </c>
      <c r="DL865" t="s">
        <v>3</v>
      </c>
      <c r="DM865" t="s">
        <v>3</v>
      </c>
      <c r="DN865">
        <v>0</v>
      </c>
      <c r="DO865">
        <v>0</v>
      </c>
      <c r="DP865">
        <v>1</v>
      </c>
      <c r="DQ865">
        <v>1</v>
      </c>
      <c r="DU865">
        <v>1010</v>
      </c>
      <c r="DV865" t="s">
        <v>18</v>
      </c>
      <c r="DW865" t="s">
        <v>18</v>
      </c>
      <c r="DX865">
        <v>100</v>
      </c>
      <c r="DZ865" t="s">
        <v>3</v>
      </c>
      <c r="EA865" t="s">
        <v>3</v>
      </c>
      <c r="EB865" t="s">
        <v>3</v>
      </c>
      <c r="EC865" t="s">
        <v>3</v>
      </c>
      <c r="EE865">
        <v>35096056</v>
      </c>
      <c r="EF865">
        <v>1</v>
      </c>
      <c r="EG865" t="s">
        <v>20</v>
      </c>
      <c r="EH865">
        <v>0</v>
      </c>
      <c r="EI865" t="s">
        <v>3</v>
      </c>
      <c r="EJ865">
        <v>4</v>
      </c>
      <c r="EK865">
        <v>0</v>
      </c>
      <c r="EL865" t="s">
        <v>21</v>
      </c>
      <c r="EM865" t="s">
        <v>22</v>
      </c>
      <c r="EO865" t="s">
        <v>3</v>
      </c>
      <c r="EQ865">
        <v>0</v>
      </c>
      <c r="ER865">
        <v>22555.56</v>
      </c>
      <c r="ES865">
        <v>0</v>
      </c>
      <c r="ET865">
        <v>0</v>
      </c>
      <c r="EU865">
        <v>0</v>
      </c>
      <c r="EV865">
        <v>22555.56</v>
      </c>
      <c r="EW865">
        <v>34.630000000000003</v>
      </c>
      <c r="EX865">
        <v>0</v>
      </c>
      <c r="EY865">
        <v>0</v>
      </c>
      <c r="FQ865">
        <v>0</v>
      </c>
      <c r="FR865">
        <v>0</v>
      </c>
      <c r="FS865">
        <v>0</v>
      </c>
      <c r="FX865">
        <v>70</v>
      </c>
      <c r="FY865">
        <v>10</v>
      </c>
      <c r="GA865" t="s">
        <v>3</v>
      </c>
      <c r="GD865">
        <v>0</v>
      </c>
      <c r="GF865">
        <v>-24549344</v>
      </c>
      <c r="GG865">
        <v>2</v>
      </c>
      <c r="GH865">
        <v>1</v>
      </c>
      <c r="GI865">
        <v>-2</v>
      </c>
      <c r="GJ865">
        <v>0</v>
      </c>
      <c r="GK865">
        <f>ROUND(R865*(R12)/100,2)</f>
        <v>0</v>
      </c>
      <c r="GL865">
        <f t="shared" si="532"/>
        <v>0</v>
      </c>
      <c r="GM865">
        <f t="shared" si="533"/>
        <v>406.01</v>
      </c>
      <c r="GN865">
        <f t="shared" si="534"/>
        <v>0</v>
      </c>
      <c r="GO865">
        <f t="shared" si="535"/>
        <v>0</v>
      </c>
      <c r="GP865">
        <f t="shared" si="536"/>
        <v>406.01</v>
      </c>
      <c r="GR865">
        <v>0</v>
      </c>
      <c r="GS865">
        <v>3</v>
      </c>
      <c r="GT865">
        <v>0</v>
      </c>
      <c r="GU865" t="s">
        <v>3</v>
      </c>
      <c r="GV865">
        <f t="shared" si="537"/>
        <v>0</v>
      </c>
      <c r="GW865">
        <v>1</v>
      </c>
      <c r="GX865">
        <f t="shared" si="538"/>
        <v>0</v>
      </c>
      <c r="HA865">
        <v>0</v>
      </c>
      <c r="HB865">
        <v>0</v>
      </c>
      <c r="HC865">
        <f t="shared" si="539"/>
        <v>0</v>
      </c>
      <c r="HE865" t="s">
        <v>3</v>
      </c>
      <c r="HF865" t="s">
        <v>3</v>
      </c>
      <c r="HM865" t="s">
        <v>3</v>
      </c>
      <c r="HN865" t="s">
        <v>3</v>
      </c>
      <c r="HO865" t="s">
        <v>3</v>
      </c>
      <c r="HP865" t="s">
        <v>3</v>
      </c>
      <c r="HQ865" t="s">
        <v>3</v>
      </c>
      <c r="HS865">
        <v>0</v>
      </c>
      <c r="IK865">
        <v>0</v>
      </c>
    </row>
    <row r="867" spans="1:245" x14ac:dyDescent="0.2">
      <c r="A867">
        <v>51</v>
      </c>
      <c r="B867">
        <f>B854</f>
        <v>1</v>
      </c>
      <c r="C867">
        <f>A854</f>
        <v>4</v>
      </c>
      <c r="D867">
        <f>ROW(A854)</f>
        <v>854</v>
      </c>
      <c r="F867" t="str">
        <f>IF(F854&lt;&gt;"",F854,"")</f>
        <v>Новый раздел</v>
      </c>
      <c r="G867" t="str">
        <f>IF(G854&lt;&gt;"",G854,"")</f>
        <v>Помещение 130 Вспомогательное помещение интерактивной библиотеки</v>
      </c>
      <c r="H867">
        <v>0</v>
      </c>
      <c r="O867">
        <f t="shared" ref="O867:T867" si="540">ROUND(AB867,2)</f>
        <v>4105.7700000000004</v>
      </c>
      <c r="P867">
        <f t="shared" si="540"/>
        <v>411</v>
      </c>
      <c r="Q867">
        <f t="shared" si="540"/>
        <v>65.33</v>
      </c>
      <c r="R867">
        <f t="shared" si="540"/>
        <v>30.51</v>
      </c>
      <c r="S867">
        <f t="shared" si="540"/>
        <v>3629.44</v>
      </c>
      <c r="T867">
        <f t="shared" si="540"/>
        <v>0</v>
      </c>
      <c r="U867">
        <f>AH867</f>
        <v>5.710700000000001</v>
      </c>
      <c r="V867">
        <f>AI867</f>
        <v>0</v>
      </c>
      <c r="W867">
        <f>ROUND(AJ867,2)</f>
        <v>0</v>
      </c>
      <c r="X867">
        <f>ROUND(AK867,2)</f>
        <v>2540.62</v>
      </c>
      <c r="Y867">
        <f>ROUND(AL867,2)</f>
        <v>362.95</v>
      </c>
      <c r="AB867">
        <f>ROUND(SUMIF(AA858:AA865,"=35364244",O858:O865),2)</f>
        <v>4105.7700000000004</v>
      </c>
      <c r="AC867">
        <f>ROUND(SUMIF(AA858:AA865,"=35364244",P858:P865),2)</f>
        <v>411</v>
      </c>
      <c r="AD867">
        <f>ROUND(SUMIF(AA858:AA865,"=35364244",Q858:Q865),2)</f>
        <v>65.33</v>
      </c>
      <c r="AE867">
        <f>ROUND(SUMIF(AA858:AA865,"=35364244",R858:R865),2)</f>
        <v>30.51</v>
      </c>
      <c r="AF867">
        <f>ROUND(SUMIF(AA858:AA865,"=35364244",S858:S865),2)</f>
        <v>3629.44</v>
      </c>
      <c r="AG867">
        <f>ROUND(SUMIF(AA858:AA865,"=35364244",T858:T865),2)</f>
        <v>0</v>
      </c>
      <c r="AH867">
        <f>SUMIF(AA858:AA865,"=35364244",U858:U865)</f>
        <v>5.710700000000001</v>
      </c>
      <c r="AI867">
        <f>SUMIF(AA858:AA865,"=35364244",V858:V865)</f>
        <v>0</v>
      </c>
      <c r="AJ867">
        <f>ROUND(SUMIF(AA858:AA865,"=35364244",W858:W865),2)</f>
        <v>0</v>
      </c>
      <c r="AK867">
        <f>ROUND(SUMIF(AA858:AA865,"=35364244",X858:X865),2)</f>
        <v>2540.62</v>
      </c>
      <c r="AL867">
        <f>ROUND(SUMIF(AA858:AA865,"=35364244",Y858:Y865),2)</f>
        <v>362.95</v>
      </c>
      <c r="AO867">
        <f t="shared" ref="AO867:BD867" si="541">ROUND(BX867,2)</f>
        <v>0</v>
      </c>
      <c r="AP867">
        <f t="shared" si="541"/>
        <v>0</v>
      </c>
      <c r="AQ867">
        <f t="shared" si="541"/>
        <v>0</v>
      </c>
      <c r="AR867">
        <f t="shared" si="541"/>
        <v>7042.29</v>
      </c>
      <c r="AS867">
        <f t="shared" si="541"/>
        <v>0</v>
      </c>
      <c r="AT867">
        <f t="shared" si="541"/>
        <v>0</v>
      </c>
      <c r="AU867">
        <f t="shared" si="541"/>
        <v>7042.29</v>
      </c>
      <c r="AV867">
        <f t="shared" si="541"/>
        <v>411</v>
      </c>
      <c r="AW867">
        <f t="shared" si="541"/>
        <v>411</v>
      </c>
      <c r="AX867">
        <f t="shared" si="541"/>
        <v>0</v>
      </c>
      <c r="AY867">
        <f t="shared" si="541"/>
        <v>411</v>
      </c>
      <c r="AZ867">
        <f t="shared" si="541"/>
        <v>0</v>
      </c>
      <c r="BA867">
        <f t="shared" si="541"/>
        <v>0</v>
      </c>
      <c r="BB867">
        <f t="shared" si="541"/>
        <v>0</v>
      </c>
      <c r="BC867">
        <f t="shared" si="541"/>
        <v>0</v>
      </c>
      <c r="BD867">
        <f t="shared" si="541"/>
        <v>0</v>
      </c>
      <c r="BX867">
        <f>ROUND(SUMIF(AA858:AA865,"=35364244",FQ858:FQ865),2)</f>
        <v>0</v>
      </c>
      <c r="BY867">
        <f>ROUND(SUMIF(AA858:AA865,"=35364244",FR858:FR865),2)</f>
        <v>0</v>
      </c>
      <c r="BZ867">
        <f>ROUND(SUMIF(AA858:AA865,"=35364244",GL858:GL865),2)</f>
        <v>0</v>
      </c>
      <c r="CA867">
        <f>ROUND(SUMIF(AA858:AA865,"=35364244",GM858:GM865),2)</f>
        <v>7042.29</v>
      </c>
      <c r="CB867">
        <f>ROUND(SUMIF(AA858:AA865,"=35364244",GN858:GN865),2)</f>
        <v>0</v>
      </c>
      <c r="CC867">
        <f>ROUND(SUMIF(AA858:AA865,"=35364244",GO858:GO865),2)</f>
        <v>0</v>
      </c>
      <c r="CD867">
        <f>ROUND(SUMIF(AA858:AA865,"=35364244",GP858:GP865),2)</f>
        <v>7042.29</v>
      </c>
      <c r="CE867">
        <f>AC867-BX867</f>
        <v>411</v>
      </c>
      <c r="CF867">
        <f>AC867-BY867</f>
        <v>411</v>
      </c>
      <c r="CG867">
        <f>BX867-BZ867</f>
        <v>0</v>
      </c>
      <c r="CH867">
        <f>AC867-BX867-BY867+BZ867</f>
        <v>411</v>
      </c>
      <c r="CI867">
        <f>BY867-BZ867</f>
        <v>0</v>
      </c>
      <c r="CJ867">
        <f>ROUND(SUMIF(AA858:AA865,"=35364244",GX858:GX865),2)</f>
        <v>0</v>
      </c>
      <c r="CK867">
        <f>ROUND(SUMIF(AA858:AA865,"=35364244",GY858:GY865),2)</f>
        <v>0</v>
      </c>
      <c r="CL867">
        <f>ROUND(SUMIF(AA858:AA865,"=35364244",GZ858:GZ865),2)</f>
        <v>0</v>
      </c>
      <c r="CM867">
        <f>ROUND(SUMIF(AA858:AA865,"=35364244",HD858:HD865),2)</f>
        <v>0</v>
      </c>
      <c r="GX867">
        <v>0</v>
      </c>
    </row>
    <row r="869" spans="1:245" x14ac:dyDescent="0.2">
      <c r="A869">
        <v>50</v>
      </c>
      <c r="B869">
        <v>0</v>
      </c>
      <c r="C869">
        <v>0</v>
      </c>
      <c r="D869">
        <v>1</v>
      </c>
      <c r="E869">
        <v>201</v>
      </c>
      <c r="F869">
        <f>ROUND(Source!O867,O869)</f>
        <v>4105.7700000000004</v>
      </c>
      <c r="G869" t="s">
        <v>66</v>
      </c>
      <c r="H869" t="s">
        <v>67</v>
      </c>
      <c r="K869">
        <v>201</v>
      </c>
      <c r="L869">
        <v>1</v>
      </c>
      <c r="M869">
        <v>3</v>
      </c>
      <c r="N869" t="s">
        <v>3</v>
      </c>
      <c r="O869">
        <v>2</v>
      </c>
      <c r="W869">
        <v>4105.7700000000004</v>
      </c>
      <c r="X869">
        <v>1</v>
      </c>
      <c r="Y869">
        <v>4105.7700000000004</v>
      </c>
    </row>
    <row r="870" spans="1:245" x14ac:dyDescent="0.2">
      <c r="A870">
        <v>50</v>
      </c>
      <c r="B870">
        <v>0</v>
      </c>
      <c r="C870">
        <v>0</v>
      </c>
      <c r="D870">
        <v>1</v>
      </c>
      <c r="E870">
        <v>202</v>
      </c>
      <c r="F870">
        <f>ROUND(Source!P867,O870)</f>
        <v>411</v>
      </c>
      <c r="G870" t="s">
        <v>68</v>
      </c>
      <c r="H870" t="s">
        <v>69</v>
      </c>
      <c r="K870">
        <v>202</v>
      </c>
      <c r="L870">
        <v>2</v>
      </c>
      <c r="M870">
        <v>3</v>
      </c>
      <c r="N870" t="s">
        <v>3</v>
      </c>
      <c r="O870">
        <v>2</v>
      </c>
      <c r="W870">
        <v>411</v>
      </c>
      <c r="X870">
        <v>1</v>
      </c>
      <c r="Y870">
        <v>411</v>
      </c>
    </row>
    <row r="871" spans="1:245" x14ac:dyDescent="0.2">
      <c r="A871">
        <v>50</v>
      </c>
      <c r="B871">
        <v>0</v>
      </c>
      <c r="C871">
        <v>0</v>
      </c>
      <c r="D871">
        <v>1</v>
      </c>
      <c r="E871">
        <v>222</v>
      </c>
      <c r="F871">
        <f>ROUND(Source!AO867,O871)</f>
        <v>0</v>
      </c>
      <c r="G871" t="s">
        <v>70</v>
      </c>
      <c r="H871" t="s">
        <v>71</v>
      </c>
      <c r="K871">
        <v>222</v>
      </c>
      <c r="L871">
        <v>3</v>
      </c>
      <c r="M871">
        <v>3</v>
      </c>
      <c r="N871" t="s">
        <v>3</v>
      </c>
      <c r="O871">
        <v>2</v>
      </c>
      <c r="W871">
        <v>0</v>
      </c>
      <c r="X871">
        <v>1</v>
      </c>
      <c r="Y871">
        <v>0</v>
      </c>
    </row>
    <row r="872" spans="1:245" x14ac:dyDescent="0.2">
      <c r="A872">
        <v>50</v>
      </c>
      <c r="B872">
        <v>0</v>
      </c>
      <c r="C872">
        <v>0</v>
      </c>
      <c r="D872">
        <v>1</v>
      </c>
      <c r="E872">
        <v>225</v>
      </c>
      <c r="F872">
        <f>ROUND(Source!AV867,O872)</f>
        <v>411</v>
      </c>
      <c r="G872" t="s">
        <v>72</v>
      </c>
      <c r="H872" t="s">
        <v>73</v>
      </c>
      <c r="K872">
        <v>225</v>
      </c>
      <c r="L872">
        <v>4</v>
      </c>
      <c r="M872">
        <v>3</v>
      </c>
      <c r="N872" t="s">
        <v>3</v>
      </c>
      <c r="O872">
        <v>2</v>
      </c>
      <c r="W872">
        <v>411</v>
      </c>
      <c r="X872">
        <v>1</v>
      </c>
      <c r="Y872">
        <v>411</v>
      </c>
    </row>
    <row r="873" spans="1:245" x14ac:dyDescent="0.2">
      <c r="A873">
        <v>50</v>
      </c>
      <c r="B873">
        <v>0</v>
      </c>
      <c r="C873">
        <v>0</v>
      </c>
      <c r="D873">
        <v>1</v>
      </c>
      <c r="E873">
        <v>226</v>
      </c>
      <c r="F873">
        <f>ROUND(Source!AW867,O873)</f>
        <v>411</v>
      </c>
      <c r="G873" t="s">
        <v>74</v>
      </c>
      <c r="H873" t="s">
        <v>75</v>
      </c>
      <c r="K873">
        <v>226</v>
      </c>
      <c r="L873">
        <v>5</v>
      </c>
      <c r="M873">
        <v>3</v>
      </c>
      <c r="N873" t="s">
        <v>3</v>
      </c>
      <c r="O873">
        <v>2</v>
      </c>
      <c r="W873">
        <v>411</v>
      </c>
      <c r="X873">
        <v>1</v>
      </c>
      <c r="Y873">
        <v>411</v>
      </c>
    </row>
    <row r="874" spans="1:245" x14ac:dyDescent="0.2">
      <c r="A874">
        <v>50</v>
      </c>
      <c r="B874">
        <v>0</v>
      </c>
      <c r="C874">
        <v>0</v>
      </c>
      <c r="D874">
        <v>1</v>
      </c>
      <c r="E874">
        <v>227</v>
      </c>
      <c r="F874">
        <f>ROUND(Source!AX867,O874)</f>
        <v>0</v>
      </c>
      <c r="G874" t="s">
        <v>76</v>
      </c>
      <c r="H874" t="s">
        <v>77</v>
      </c>
      <c r="K874">
        <v>227</v>
      </c>
      <c r="L874">
        <v>6</v>
      </c>
      <c r="M874">
        <v>3</v>
      </c>
      <c r="N874" t="s">
        <v>3</v>
      </c>
      <c r="O874">
        <v>2</v>
      </c>
      <c r="W874">
        <v>0</v>
      </c>
      <c r="X874">
        <v>1</v>
      </c>
      <c r="Y874">
        <v>0</v>
      </c>
    </row>
    <row r="875" spans="1:245" x14ac:dyDescent="0.2">
      <c r="A875">
        <v>50</v>
      </c>
      <c r="B875">
        <v>0</v>
      </c>
      <c r="C875">
        <v>0</v>
      </c>
      <c r="D875">
        <v>1</v>
      </c>
      <c r="E875">
        <v>228</v>
      </c>
      <c r="F875">
        <f>ROUND(Source!AY867,O875)</f>
        <v>411</v>
      </c>
      <c r="G875" t="s">
        <v>78</v>
      </c>
      <c r="H875" t="s">
        <v>79</v>
      </c>
      <c r="K875">
        <v>228</v>
      </c>
      <c r="L875">
        <v>7</v>
      </c>
      <c r="M875">
        <v>3</v>
      </c>
      <c r="N875" t="s">
        <v>3</v>
      </c>
      <c r="O875">
        <v>2</v>
      </c>
      <c r="W875">
        <v>411</v>
      </c>
      <c r="X875">
        <v>1</v>
      </c>
      <c r="Y875">
        <v>411</v>
      </c>
    </row>
    <row r="876" spans="1:245" x14ac:dyDescent="0.2">
      <c r="A876">
        <v>50</v>
      </c>
      <c r="B876">
        <v>0</v>
      </c>
      <c r="C876">
        <v>0</v>
      </c>
      <c r="D876">
        <v>1</v>
      </c>
      <c r="E876">
        <v>216</v>
      </c>
      <c r="F876">
        <f>ROUND(Source!AP867,O876)</f>
        <v>0</v>
      </c>
      <c r="G876" t="s">
        <v>80</v>
      </c>
      <c r="H876" t="s">
        <v>81</v>
      </c>
      <c r="K876">
        <v>216</v>
      </c>
      <c r="L876">
        <v>8</v>
      </c>
      <c r="M876">
        <v>3</v>
      </c>
      <c r="N876" t="s">
        <v>3</v>
      </c>
      <c r="O876">
        <v>2</v>
      </c>
      <c r="W876">
        <v>0</v>
      </c>
      <c r="X876">
        <v>1</v>
      </c>
      <c r="Y876">
        <v>0</v>
      </c>
    </row>
    <row r="877" spans="1:245" x14ac:dyDescent="0.2">
      <c r="A877">
        <v>50</v>
      </c>
      <c r="B877">
        <v>0</v>
      </c>
      <c r="C877">
        <v>0</v>
      </c>
      <c r="D877">
        <v>1</v>
      </c>
      <c r="E877">
        <v>223</v>
      </c>
      <c r="F877">
        <f>ROUND(Source!AQ867,O877)</f>
        <v>0</v>
      </c>
      <c r="G877" t="s">
        <v>82</v>
      </c>
      <c r="H877" t="s">
        <v>83</v>
      </c>
      <c r="K877">
        <v>223</v>
      </c>
      <c r="L877">
        <v>9</v>
      </c>
      <c r="M877">
        <v>3</v>
      </c>
      <c r="N877" t="s">
        <v>3</v>
      </c>
      <c r="O877">
        <v>2</v>
      </c>
      <c r="W877">
        <v>0</v>
      </c>
      <c r="X877">
        <v>1</v>
      </c>
      <c r="Y877">
        <v>0</v>
      </c>
    </row>
    <row r="878" spans="1:245" x14ac:dyDescent="0.2">
      <c r="A878">
        <v>50</v>
      </c>
      <c r="B878">
        <v>0</v>
      </c>
      <c r="C878">
        <v>0</v>
      </c>
      <c r="D878">
        <v>1</v>
      </c>
      <c r="E878">
        <v>229</v>
      </c>
      <c r="F878">
        <f>ROUND(Source!AZ867,O878)</f>
        <v>0</v>
      </c>
      <c r="G878" t="s">
        <v>84</v>
      </c>
      <c r="H878" t="s">
        <v>85</v>
      </c>
      <c r="K878">
        <v>229</v>
      </c>
      <c r="L878">
        <v>10</v>
      </c>
      <c r="M878">
        <v>3</v>
      </c>
      <c r="N878" t="s">
        <v>3</v>
      </c>
      <c r="O878">
        <v>2</v>
      </c>
      <c r="W878">
        <v>0</v>
      </c>
      <c r="X878">
        <v>1</v>
      </c>
      <c r="Y878">
        <v>0</v>
      </c>
    </row>
    <row r="879" spans="1:245" x14ac:dyDescent="0.2">
      <c r="A879">
        <v>50</v>
      </c>
      <c r="B879">
        <v>0</v>
      </c>
      <c r="C879">
        <v>0</v>
      </c>
      <c r="D879">
        <v>1</v>
      </c>
      <c r="E879">
        <v>203</v>
      </c>
      <c r="F879">
        <f>ROUND(Source!Q867,O879)</f>
        <v>65.33</v>
      </c>
      <c r="G879" t="s">
        <v>86</v>
      </c>
      <c r="H879" t="s">
        <v>87</v>
      </c>
      <c r="K879">
        <v>203</v>
      </c>
      <c r="L879">
        <v>11</v>
      </c>
      <c r="M879">
        <v>3</v>
      </c>
      <c r="N879" t="s">
        <v>3</v>
      </c>
      <c r="O879">
        <v>2</v>
      </c>
      <c r="W879">
        <v>65.33</v>
      </c>
      <c r="X879">
        <v>1</v>
      </c>
      <c r="Y879">
        <v>65.33</v>
      </c>
    </row>
    <row r="880" spans="1:245" x14ac:dyDescent="0.2">
      <c r="A880">
        <v>50</v>
      </c>
      <c r="B880">
        <v>0</v>
      </c>
      <c r="C880">
        <v>0</v>
      </c>
      <c r="D880">
        <v>1</v>
      </c>
      <c r="E880">
        <v>231</v>
      </c>
      <c r="F880">
        <f>ROUND(Source!BB867,O880)</f>
        <v>0</v>
      </c>
      <c r="G880" t="s">
        <v>88</v>
      </c>
      <c r="H880" t="s">
        <v>89</v>
      </c>
      <c r="K880">
        <v>231</v>
      </c>
      <c r="L880">
        <v>12</v>
      </c>
      <c r="M880">
        <v>3</v>
      </c>
      <c r="N880" t="s">
        <v>3</v>
      </c>
      <c r="O880">
        <v>2</v>
      </c>
      <c r="W880">
        <v>0</v>
      </c>
      <c r="X880">
        <v>1</v>
      </c>
      <c r="Y880">
        <v>0</v>
      </c>
    </row>
    <row r="881" spans="1:25" x14ac:dyDescent="0.2">
      <c r="A881">
        <v>50</v>
      </c>
      <c r="B881">
        <v>0</v>
      </c>
      <c r="C881">
        <v>0</v>
      </c>
      <c r="D881">
        <v>1</v>
      </c>
      <c r="E881">
        <v>204</v>
      </c>
      <c r="F881">
        <f>ROUND(Source!R867,O881)</f>
        <v>30.51</v>
      </c>
      <c r="G881" t="s">
        <v>90</v>
      </c>
      <c r="H881" t="s">
        <v>91</v>
      </c>
      <c r="K881">
        <v>204</v>
      </c>
      <c r="L881">
        <v>13</v>
      </c>
      <c r="M881">
        <v>3</v>
      </c>
      <c r="N881" t="s">
        <v>3</v>
      </c>
      <c r="O881">
        <v>2</v>
      </c>
      <c r="W881">
        <v>30.51</v>
      </c>
      <c r="X881">
        <v>1</v>
      </c>
      <c r="Y881">
        <v>30.51</v>
      </c>
    </row>
    <row r="882" spans="1:25" x14ac:dyDescent="0.2">
      <c r="A882">
        <v>50</v>
      </c>
      <c r="B882">
        <v>0</v>
      </c>
      <c r="C882">
        <v>0</v>
      </c>
      <c r="D882">
        <v>1</v>
      </c>
      <c r="E882">
        <v>205</v>
      </c>
      <c r="F882">
        <f>ROUND(Source!S867,O882)</f>
        <v>3629.44</v>
      </c>
      <c r="G882" t="s">
        <v>92</v>
      </c>
      <c r="H882" t="s">
        <v>93</v>
      </c>
      <c r="K882">
        <v>205</v>
      </c>
      <c r="L882">
        <v>14</v>
      </c>
      <c r="M882">
        <v>3</v>
      </c>
      <c r="N882" t="s">
        <v>3</v>
      </c>
      <c r="O882">
        <v>2</v>
      </c>
      <c r="W882">
        <v>3629.44</v>
      </c>
      <c r="X882">
        <v>1</v>
      </c>
      <c r="Y882">
        <v>3629.44</v>
      </c>
    </row>
    <row r="883" spans="1:25" x14ac:dyDescent="0.2">
      <c r="A883">
        <v>50</v>
      </c>
      <c r="B883">
        <v>0</v>
      </c>
      <c r="C883">
        <v>0</v>
      </c>
      <c r="D883">
        <v>1</v>
      </c>
      <c r="E883">
        <v>232</v>
      </c>
      <c r="F883">
        <f>ROUND(Source!BC867,O883)</f>
        <v>0</v>
      </c>
      <c r="G883" t="s">
        <v>94</v>
      </c>
      <c r="H883" t="s">
        <v>95</v>
      </c>
      <c r="K883">
        <v>232</v>
      </c>
      <c r="L883">
        <v>15</v>
      </c>
      <c r="M883">
        <v>3</v>
      </c>
      <c r="N883" t="s">
        <v>3</v>
      </c>
      <c r="O883">
        <v>2</v>
      </c>
      <c r="W883">
        <v>0</v>
      </c>
      <c r="X883">
        <v>1</v>
      </c>
      <c r="Y883">
        <v>0</v>
      </c>
    </row>
    <row r="884" spans="1:25" x14ac:dyDescent="0.2">
      <c r="A884">
        <v>50</v>
      </c>
      <c r="B884">
        <v>0</v>
      </c>
      <c r="C884">
        <v>0</v>
      </c>
      <c r="D884">
        <v>1</v>
      </c>
      <c r="E884">
        <v>214</v>
      </c>
      <c r="F884">
        <f>ROUND(Source!AS867,O884)</f>
        <v>0</v>
      </c>
      <c r="G884" t="s">
        <v>96</v>
      </c>
      <c r="H884" t="s">
        <v>97</v>
      </c>
      <c r="K884">
        <v>214</v>
      </c>
      <c r="L884">
        <v>16</v>
      </c>
      <c r="M884">
        <v>3</v>
      </c>
      <c r="N884" t="s">
        <v>3</v>
      </c>
      <c r="O884">
        <v>2</v>
      </c>
      <c r="W884">
        <v>0</v>
      </c>
      <c r="X884">
        <v>1</v>
      </c>
      <c r="Y884">
        <v>0</v>
      </c>
    </row>
    <row r="885" spans="1:25" x14ac:dyDescent="0.2">
      <c r="A885">
        <v>50</v>
      </c>
      <c r="B885">
        <v>0</v>
      </c>
      <c r="C885">
        <v>0</v>
      </c>
      <c r="D885">
        <v>1</v>
      </c>
      <c r="E885">
        <v>215</v>
      </c>
      <c r="F885">
        <f>ROUND(Source!AT867,O885)</f>
        <v>0</v>
      </c>
      <c r="G885" t="s">
        <v>98</v>
      </c>
      <c r="H885" t="s">
        <v>99</v>
      </c>
      <c r="K885">
        <v>215</v>
      </c>
      <c r="L885">
        <v>17</v>
      </c>
      <c r="M885">
        <v>3</v>
      </c>
      <c r="N885" t="s">
        <v>3</v>
      </c>
      <c r="O885">
        <v>2</v>
      </c>
      <c r="W885">
        <v>0</v>
      </c>
      <c r="X885">
        <v>1</v>
      </c>
      <c r="Y885">
        <v>0</v>
      </c>
    </row>
    <row r="886" spans="1:25" x14ac:dyDescent="0.2">
      <c r="A886">
        <v>50</v>
      </c>
      <c r="B886">
        <v>0</v>
      </c>
      <c r="C886">
        <v>0</v>
      </c>
      <c r="D886">
        <v>1</v>
      </c>
      <c r="E886">
        <v>217</v>
      </c>
      <c r="F886">
        <f>ROUND(Source!AU867,O886)</f>
        <v>7042.29</v>
      </c>
      <c r="G886" t="s">
        <v>100</v>
      </c>
      <c r="H886" t="s">
        <v>101</v>
      </c>
      <c r="K886">
        <v>217</v>
      </c>
      <c r="L886">
        <v>18</v>
      </c>
      <c r="M886">
        <v>3</v>
      </c>
      <c r="N886" t="s">
        <v>3</v>
      </c>
      <c r="O886">
        <v>2</v>
      </c>
      <c r="W886">
        <v>7042.29</v>
      </c>
      <c r="X886">
        <v>1</v>
      </c>
      <c r="Y886">
        <v>7042.29</v>
      </c>
    </row>
    <row r="887" spans="1:25" x14ac:dyDescent="0.2">
      <c r="A887">
        <v>50</v>
      </c>
      <c r="B887">
        <v>0</v>
      </c>
      <c r="C887">
        <v>0</v>
      </c>
      <c r="D887">
        <v>1</v>
      </c>
      <c r="E887">
        <v>230</v>
      </c>
      <c r="F887">
        <f>ROUND(Source!BA867,O887)</f>
        <v>0</v>
      </c>
      <c r="G887" t="s">
        <v>102</v>
      </c>
      <c r="H887" t="s">
        <v>103</v>
      </c>
      <c r="K887">
        <v>230</v>
      </c>
      <c r="L887">
        <v>19</v>
      </c>
      <c r="M887">
        <v>3</v>
      </c>
      <c r="N887" t="s">
        <v>3</v>
      </c>
      <c r="O887">
        <v>2</v>
      </c>
      <c r="W887">
        <v>0</v>
      </c>
      <c r="X887">
        <v>1</v>
      </c>
      <c r="Y887">
        <v>0</v>
      </c>
    </row>
    <row r="888" spans="1:25" x14ac:dyDescent="0.2">
      <c r="A888">
        <v>50</v>
      </c>
      <c r="B888">
        <v>0</v>
      </c>
      <c r="C888">
        <v>0</v>
      </c>
      <c r="D888">
        <v>1</v>
      </c>
      <c r="E888">
        <v>206</v>
      </c>
      <c r="F888">
        <f>ROUND(Source!T867,O888)</f>
        <v>0</v>
      </c>
      <c r="G888" t="s">
        <v>104</v>
      </c>
      <c r="H888" t="s">
        <v>105</v>
      </c>
      <c r="K888">
        <v>206</v>
      </c>
      <c r="L888">
        <v>20</v>
      </c>
      <c r="M888">
        <v>3</v>
      </c>
      <c r="N888" t="s">
        <v>3</v>
      </c>
      <c r="O888">
        <v>2</v>
      </c>
      <c r="W888">
        <v>0</v>
      </c>
      <c r="X888">
        <v>1</v>
      </c>
      <c r="Y888">
        <v>0</v>
      </c>
    </row>
    <row r="889" spans="1:25" x14ac:dyDescent="0.2">
      <c r="A889">
        <v>50</v>
      </c>
      <c r="B889">
        <v>0</v>
      </c>
      <c r="C889">
        <v>0</v>
      </c>
      <c r="D889">
        <v>1</v>
      </c>
      <c r="E889">
        <v>207</v>
      </c>
      <c r="F889">
        <f>Source!U867</f>
        <v>5.710700000000001</v>
      </c>
      <c r="G889" t="s">
        <v>106</v>
      </c>
      <c r="H889" t="s">
        <v>107</v>
      </c>
      <c r="K889">
        <v>207</v>
      </c>
      <c r="L889">
        <v>21</v>
      </c>
      <c r="M889">
        <v>3</v>
      </c>
      <c r="N889" t="s">
        <v>3</v>
      </c>
      <c r="O889">
        <v>-1</v>
      </c>
      <c r="W889">
        <v>5.7107000000000001</v>
      </c>
      <c r="X889">
        <v>1</v>
      </c>
      <c r="Y889">
        <v>5.7107000000000001</v>
      </c>
    </row>
    <row r="890" spans="1:25" x14ac:dyDescent="0.2">
      <c r="A890">
        <v>50</v>
      </c>
      <c r="B890">
        <v>0</v>
      </c>
      <c r="C890">
        <v>0</v>
      </c>
      <c r="D890">
        <v>1</v>
      </c>
      <c r="E890">
        <v>208</v>
      </c>
      <c r="F890">
        <f>Source!V867</f>
        <v>0</v>
      </c>
      <c r="G890" t="s">
        <v>108</v>
      </c>
      <c r="H890" t="s">
        <v>109</v>
      </c>
      <c r="K890">
        <v>208</v>
      </c>
      <c r="L890">
        <v>22</v>
      </c>
      <c r="M890">
        <v>3</v>
      </c>
      <c r="N890" t="s">
        <v>3</v>
      </c>
      <c r="O890">
        <v>-1</v>
      </c>
      <c r="W890">
        <v>0</v>
      </c>
      <c r="X890">
        <v>1</v>
      </c>
      <c r="Y890">
        <v>0</v>
      </c>
    </row>
    <row r="891" spans="1:25" x14ac:dyDescent="0.2">
      <c r="A891">
        <v>50</v>
      </c>
      <c r="B891">
        <v>0</v>
      </c>
      <c r="C891">
        <v>0</v>
      </c>
      <c r="D891">
        <v>1</v>
      </c>
      <c r="E891">
        <v>209</v>
      </c>
      <c r="F891">
        <f>ROUND(Source!W867,O891)</f>
        <v>0</v>
      </c>
      <c r="G891" t="s">
        <v>110</v>
      </c>
      <c r="H891" t="s">
        <v>111</v>
      </c>
      <c r="K891">
        <v>209</v>
      </c>
      <c r="L891">
        <v>23</v>
      </c>
      <c r="M891">
        <v>3</v>
      </c>
      <c r="N891" t="s">
        <v>3</v>
      </c>
      <c r="O891">
        <v>2</v>
      </c>
      <c r="W891">
        <v>0</v>
      </c>
      <c r="X891">
        <v>1</v>
      </c>
      <c r="Y891">
        <v>0</v>
      </c>
    </row>
    <row r="892" spans="1:25" x14ac:dyDescent="0.2">
      <c r="A892">
        <v>50</v>
      </c>
      <c r="B892">
        <v>0</v>
      </c>
      <c r="C892">
        <v>0</v>
      </c>
      <c r="D892">
        <v>1</v>
      </c>
      <c r="E892">
        <v>233</v>
      </c>
      <c r="F892">
        <f>ROUND(Source!BD867,O892)</f>
        <v>0</v>
      </c>
      <c r="G892" t="s">
        <v>112</v>
      </c>
      <c r="H892" t="s">
        <v>113</v>
      </c>
      <c r="K892">
        <v>233</v>
      </c>
      <c r="L892">
        <v>24</v>
      </c>
      <c r="M892">
        <v>3</v>
      </c>
      <c r="N892" t="s">
        <v>3</v>
      </c>
      <c r="O892">
        <v>2</v>
      </c>
      <c r="W892">
        <v>0</v>
      </c>
      <c r="X892">
        <v>1</v>
      </c>
      <c r="Y892">
        <v>0</v>
      </c>
    </row>
    <row r="893" spans="1:25" x14ac:dyDescent="0.2">
      <c r="A893">
        <v>50</v>
      </c>
      <c r="B893">
        <v>0</v>
      </c>
      <c r="C893">
        <v>0</v>
      </c>
      <c r="D893">
        <v>1</v>
      </c>
      <c r="E893">
        <v>210</v>
      </c>
      <c r="F893">
        <f>ROUND(Source!X867,O893)</f>
        <v>2540.62</v>
      </c>
      <c r="G893" t="s">
        <v>114</v>
      </c>
      <c r="H893" t="s">
        <v>115</v>
      </c>
      <c r="K893">
        <v>210</v>
      </c>
      <c r="L893">
        <v>25</v>
      </c>
      <c r="M893">
        <v>3</v>
      </c>
      <c r="N893" t="s">
        <v>3</v>
      </c>
      <c r="O893">
        <v>2</v>
      </c>
      <c r="W893">
        <v>2540.62</v>
      </c>
      <c r="X893">
        <v>1</v>
      </c>
      <c r="Y893">
        <v>2540.62</v>
      </c>
    </row>
    <row r="894" spans="1:25" x14ac:dyDescent="0.2">
      <c r="A894">
        <v>50</v>
      </c>
      <c r="B894">
        <v>0</v>
      </c>
      <c r="C894">
        <v>0</v>
      </c>
      <c r="D894">
        <v>1</v>
      </c>
      <c r="E894">
        <v>211</v>
      </c>
      <c r="F894">
        <f>ROUND(Source!Y867,O894)</f>
        <v>362.95</v>
      </c>
      <c r="G894" t="s">
        <v>116</v>
      </c>
      <c r="H894" t="s">
        <v>117</v>
      </c>
      <c r="K894">
        <v>211</v>
      </c>
      <c r="L894">
        <v>26</v>
      </c>
      <c r="M894">
        <v>3</v>
      </c>
      <c r="N894" t="s">
        <v>3</v>
      </c>
      <c r="O894">
        <v>2</v>
      </c>
      <c r="W894">
        <v>362.95</v>
      </c>
      <c r="X894">
        <v>1</v>
      </c>
      <c r="Y894">
        <v>362.95</v>
      </c>
    </row>
    <row r="895" spans="1:25" x14ac:dyDescent="0.2">
      <c r="A895">
        <v>50</v>
      </c>
      <c r="B895">
        <v>0</v>
      </c>
      <c r="C895">
        <v>0</v>
      </c>
      <c r="D895">
        <v>1</v>
      </c>
      <c r="E895">
        <v>224</v>
      </c>
      <c r="F895">
        <f>ROUND(Source!AR867,O895)</f>
        <v>7042.29</v>
      </c>
      <c r="G895" t="s">
        <v>118</v>
      </c>
      <c r="H895" t="s">
        <v>119</v>
      </c>
      <c r="K895">
        <v>224</v>
      </c>
      <c r="L895">
        <v>27</v>
      </c>
      <c r="M895">
        <v>3</v>
      </c>
      <c r="N895" t="s">
        <v>3</v>
      </c>
      <c r="O895">
        <v>2</v>
      </c>
      <c r="W895">
        <v>7042.29</v>
      </c>
      <c r="X895">
        <v>1</v>
      </c>
      <c r="Y895">
        <v>7042.29</v>
      </c>
    </row>
    <row r="897" spans="1:245" x14ac:dyDescent="0.2">
      <c r="A897">
        <v>4</v>
      </c>
      <c r="B897">
        <v>1</v>
      </c>
      <c r="D897">
        <f>ROW(A909)</f>
        <v>909</v>
      </c>
      <c r="F897" t="s">
        <v>13</v>
      </c>
      <c r="G897" t="s">
        <v>280</v>
      </c>
      <c r="H897" t="s">
        <v>3</v>
      </c>
      <c r="I897">
        <v>0</v>
      </c>
      <c r="K897">
        <v>0</v>
      </c>
      <c r="M897" t="s">
        <v>3</v>
      </c>
      <c r="S897">
        <v>0</v>
      </c>
      <c r="U897" t="s">
        <v>3</v>
      </c>
      <c r="V897">
        <v>0</v>
      </c>
      <c r="AB897" t="s">
        <v>3</v>
      </c>
      <c r="AC897" t="s">
        <v>3</v>
      </c>
      <c r="AD897" t="s">
        <v>3</v>
      </c>
      <c r="AE897" t="s">
        <v>3</v>
      </c>
      <c r="AF897" t="s">
        <v>3</v>
      </c>
      <c r="AG897" t="s">
        <v>3</v>
      </c>
      <c r="AP897" t="s">
        <v>3</v>
      </c>
      <c r="AQ897" t="s">
        <v>3</v>
      </c>
      <c r="AR897" t="s">
        <v>3</v>
      </c>
      <c r="AZ897" t="s">
        <v>3</v>
      </c>
      <c r="BB897" t="s">
        <v>3</v>
      </c>
      <c r="BC897" t="s">
        <v>3</v>
      </c>
      <c r="BD897" t="s">
        <v>3</v>
      </c>
      <c r="BE897" t="s">
        <v>3</v>
      </c>
      <c r="BF897" t="s">
        <v>3</v>
      </c>
      <c r="BG897" t="s">
        <v>3</v>
      </c>
      <c r="BH897" t="s">
        <v>3</v>
      </c>
      <c r="BI897" t="s">
        <v>3</v>
      </c>
      <c r="BJ897" t="s">
        <v>3</v>
      </c>
      <c r="BK897" t="s">
        <v>3</v>
      </c>
      <c r="BL897" t="s">
        <v>3</v>
      </c>
      <c r="BM897" t="s">
        <v>3</v>
      </c>
      <c r="BN897" t="s">
        <v>3</v>
      </c>
      <c r="BO897" t="s">
        <v>3</v>
      </c>
      <c r="BP897" t="s">
        <v>3</v>
      </c>
      <c r="BX897">
        <v>0</v>
      </c>
      <c r="CJ897">
        <v>0</v>
      </c>
    </row>
    <row r="899" spans="1:245" x14ac:dyDescent="0.2">
      <c r="A899">
        <v>52</v>
      </c>
      <c r="B899">
        <f t="shared" ref="B899:G899" si="542">B909</f>
        <v>1</v>
      </c>
      <c r="C899">
        <f t="shared" si="542"/>
        <v>4</v>
      </c>
      <c r="D899">
        <f t="shared" si="542"/>
        <v>897</v>
      </c>
      <c r="E899">
        <f t="shared" si="542"/>
        <v>0</v>
      </c>
      <c r="F899" t="str">
        <f t="shared" si="542"/>
        <v>Новый раздел</v>
      </c>
      <c r="G899" t="str">
        <f t="shared" si="542"/>
        <v>Помещение 131 Подсобное помещение</v>
      </c>
      <c r="O899">
        <f t="shared" ref="O899:AT899" si="543">O909</f>
        <v>1925.38</v>
      </c>
      <c r="P899">
        <f t="shared" si="543"/>
        <v>266.66000000000003</v>
      </c>
      <c r="Q899">
        <f t="shared" si="543"/>
        <v>63.37</v>
      </c>
      <c r="R899">
        <f t="shared" si="543"/>
        <v>30.47</v>
      </c>
      <c r="S899">
        <f t="shared" si="543"/>
        <v>1595.35</v>
      </c>
      <c r="T899">
        <f t="shared" si="543"/>
        <v>0</v>
      </c>
      <c r="U899">
        <f t="shared" si="543"/>
        <v>2.5038</v>
      </c>
      <c r="V899">
        <f t="shared" si="543"/>
        <v>0</v>
      </c>
      <c r="W899">
        <f t="shared" si="543"/>
        <v>0</v>
      </c>
      <c r="X899">
        <f t="shared" si="543"/>
        <v>1116.76</v>
      </c>
      <c r="Y899">
        <f t="shared" si="543"/>
        <v>159.54</v>
      </c>
      <c r="Z899">
        <f t="shared" si="543"/>
        <v>0</v>
      </c>
      <c r="AA899">
        <f t="shared" si="543"/>
        <v>0</v>
      </c>
      <c r="AB899">
        <f t="shared" si="543"/>
        <v>1925.38</v>
      </c>
      <c r="AC899">
        <f t="shared" si="543"/>
        <v>266.66000000000003</v>
      </c>
      <c r="AD899">
        <f t="shared" si="543"/>
        <v>63.37</v>
      </c>
      <c r="AE899">
        <f t="shared" si="543"/>
        <v>30.47</v>
      </c>
      <c r="AF899">
        <f t="shared" si="543"/>
        <v>1595.35</v>
      </c>
      <c r="AG899">
        <f t="shared" si="543"/>
        <v>0</v>
      </c>
      <c r="AH899">
        <f t="shared" si="543"/>
        <v>2.5038</v>
      </c>
      <c r="AI899">
        <f t="shared" si="543"/>
        <v>0</v>
      </c>
      <c r="AJ899">
        <f t="shared" si="543"/>
        <v>0</v>
      </c>
      <c r="AK899">
        <f t="shared" si="543"/>
        <v>1116.76</v>
      </c>
      <c r="AL899">
        <f t="shared" si="543"/>
        <v>159.54</v>
      </c>
      <c r="AM899">
        <f t="shared" si="543"/>
        <v>0</v>
      </c>
      <c r="AN899">
        <f t="shared" si="543"/>
        <v>0</v>
      </c>
      <c r="AO899">
        <f t="shared" si="543"/>
        <v>0</v>
      </c>
      <c r="AP899">
        <f t="shared" si="543"/>
        <v>0</v>
      </c>
      <c r="AQ899">
        <f t="shared" si="543"/>
        <v>0</v>
      </c>
      <c r="AR899">
        <f t="shared" si="543"/>
        <v>3234.58</v>
      </c>
      <c r="AS899">
        <f t="shared" si="543"/>
        <v>0</v>
      </c>
      <c r="AT899">
        <f t="shared" si="543"/>
        <v>0</v>
      </c>
      <c r="AU899">
        <f t="shared" ref="AU899:BZ899" si="544">AU909</f>
        <v>3234.58</v>
      </c>
      <c r="AV899">
        <f t="shared" si="544"/>
        <v>266.66000000000003</v>
      </c>
      <c r="AW899">
        <f t="shared" si="544"/>
        <v>266.66000000000003</v>
      </c>
      <c r="AX899">
        <f t="shared" si="544"/>
        <v>0</v>
      </c>
      <c r="AY899">
        <f t="shared" si="544"/>
        <v>266.66000000000003</v>
      </c>
      <c r="AZ899">
        <f t="shared" si="544"/>
        <v>0</v>
      </c>
      <c r="BA899">
        <f t="shared" si="544"/>
        <v>0</v>
      </c>
      <c r="BB899">
        <f t="shared" si="544"/>
        <v>0</v>
      </c>
      <c r="BC899">
        <f t="shared" si="544"/>
        <v>0</v>
      </c>
      <c r="BD899">
        <f t="shared" si="544"/>
        <v>0</v>
      </c>
      <c r="BE899">
        <f t="shared" si="544"/>
        <v>0</v>
      </c>
      <c r="BF899">
        <f t="shared" si="544"/>
        <v>0</v>
      </c>
      <c r="BG899">
        <f t="shared" si="544"/>
        <v>0</v>
      </c>
      <c r="BH899">
        <f t="shared" si="544"/>
        <v>0</v>
      </c>
      <c r="BI899">
        <f t="shared" si="544"/>
        <v>0</v>
      </c>
      <c r="BJ899">
        <f t="shared" si="544"/>
        <v>0</v>
      </c>
      <c r="BK899">
        <f t="shared" si="544"/>
        <v>0</v>
      </c>
      <c r="BL899">
        <f t="shared" si="544"/>
        <v>0</v>
      </c>
      <c r="BM899">
        <f t="shared" si="544"/>
        <v>0</v>
      </c>
      <c r="BN899">
        <f t="shared" si="544"/>
        <v>0</v>
      </c>
      <c r="BO899">
        <f t="shared" si="544"/>
        <v>0</v>
      </c>
      <c r="BP899">
        <f t="shared" si="544"/>
        <v>0</v>
      </c>
      <c r="BQ899">
        <f t="shared" si="544"/>
        <v>0</v>
      </c>
      <c r="BR899">
        <f t="shared" si="544"/>
        <v>0</v>
      </c>
      <c r="BS899">
        <f t="shared" si="544"/>
        <v>0</v>
      </c>
      <c r="BT899">
        <f t="shared" si="544"/>
        <v>0</v>
      </c>
      <c r="BU899">
        <f t="shared" si="544"/>
        <v>0</v>
      </c>
      <c r="BV899">
        <f t="shared" si="544"/>
        <v>0</v>
      </c>
      <c r="BW899">
        <f t="shared" si="544"/>
        <v>0</v>
      </c>
      <c r="BX899">
        <f t="shared" si="544"/>
        <v>0</v>
      </c>
      <c r="BY899">
        <f t="shared" si="544"/>
        <v>0</v>
      </c>
      <c r="BZ899">
        <f t="shared" si="544"/>
        <v>0</v>
      </c>
      <c r="CA899">
        <f t="shared" ref="CA899:DF899" si="545">CA909</f>
        <v>3234.58</v>
      </c>
      <c r="CB899">
        <f t="shared" si="545"/>
        <v>0</v>
      </c>
      <c r="CC899">
        <f t="shared" si="545"/>
        <v>0</v>
      </c>
      <c r="CD899">
        <f t="shared" si="545"/>
        <v>3234.58</v>
      </c>
      <c r="CE899">
        <f t="shared" si="545"/>
        <v>266.66000000000003</v>
      </c>
      <c r="CF899">
        <f t="shared" si="545"/>
        <v>266.66000000000003</v>
      </c>
      <c r="CG899">
        <f t="shared" si="545"/>
        <v>0</v>
      </c>
      <c r="CH899">
        <f t="shared" si="545"/>
        <v>266.66000000000003</v>
      </c>
      <c r="CI899">
        <f t="shared" si="545"/>
        <v>0</v>
      </c>
      <c r="CJ899">
        <f t="shared" si="545"/>
        <v>0</v>
      </c>
      <c r="CK899">
        <f t="shared" si="545"/>
        <v>0</v>
      </c>
      <c r="CL899">
        <f t="shared" si="545"/>
        <v>0</v>
      </c>
      <c r="CM899">
        <f t="shared" si="545"/>
        <v>0</v>
      </c>
      <c r="CN899">
        <f t="shared" si="545"/>
        <v>0</v>
      </c>
      <c r="CO899">
        <f t="shared" si="545"/>
        <v>0</v>
      </c>
      <c r="CP899">
        <f t="shared" si="545"/>
        <v>0</v>
      </c>
      <c r="CQ899">
        <f t="shared" si="545"/>
        <v>0</v>
      </c>
      <c r="CR899">
        <f t="shared" si="545"/>
        <v>0</v>
      </c>
      <c r="CS899">
        <f t="shared" si="545"/>
        <v>0</v>
      </c>
      <c r="CT899">
        <f t="shared" si="545"/>
        <v>0</v>
      </c>
      <c r="CU899">
        <f t="shared" si="545"/>
        <v>0</v>
      </c>
      <c r="CV899">
        <f t="shared" si="545"/>
        <v>0</v>
      </c>
      <c r="CW899">
        <f t="shared" si="545"/>
        <v>0</v>
      </c>
      <c r="CX899">
        <f t="shared" si="545"/>
        <v>0</v>
      </c>
      <c r="CY899">
        <f t="shared" si="545"/>
        <v>0</v>
      </c>
      <c r="CZ899">
        <f t="shared" si="545"/>
        <v>0</v>
      </c>
      <c r="DA899">
        <f t="shared" si="545"/>
        <v>0</v>
      </c>
      <c r="DB899">
        <f t="shared" si="545"/>
        <v>0</v>
      </c>
      <c r="DC899">
        <f t="shared" si="545"/>
        <v>0</v>
      </c>
      <c r="DD899">
        <f t="shared" si="545"/>
        <v>0</v>
      </c>
      <c r="DE899">
        <f t="shared" si="545"/>
        <v>0</v>
      </c>
      <c r="DF899">
        <f t="shared" si="545"/>
        <v>0</v>
      </c>
      <c r="DG899">
        <f t="shared" ref="DG899:EL899" si="546">DG909</f>
        <v>0</v>
      </c>
      <c r="DH899">
        <f t="shared" si="546"/>
        <v>0</v>
      </c>
      <c r="DI899">
        <f t="shared" si="546"/>
        <v>0</v>
      </c>
      <c r="DJ899">
        <f t="shared" si="546"/>
        <v>0</v>
      </c>
      <c r="DK899">
        <f t="shared" si="546"/>
        <v>0</v>
      </c>
      <c r="DL899">
        <f t="shared" si="546"/>
        <v>0</v>
      </c>
      <c r="DM899">
        <f t="shared" si="546"/>
        <v>0</v>
      </c>
      <c r="DN899">
        <f t="shared" si="546"/>
        <v>0</v>
      </c>
      <c r="DO899">
        <f t="shared" si="546"/>
        <v>0</v>
      </c>
      <c r="DP899">
        <f t="shared" si="546"/>
        <v>0</v>
      </c>
      <c r="DQ899">
        <f t="shared" si="546"/>
        <v>0</v>
      </c>
      <c r="DR899">
        <f t="shared" si="546"/>
        <v>0</v>
      </c>
      <c r="DS899">
        <f t="shared" si="546"/>
        <v>0</v>
      </c>
      <c r="DT899">
        <f t="shared" si="546"/>
        <v>0</v>
      </c>
      <c r="DU899">
        <f t="shared" si="546"/>
        <v>0</v>
      </c>
      <c r="DV899">
        <f t="shared" si="546"/>
        <v>0</v>
      </c>
      <c r="DW899">
        <f t="shared" si="546"/>
        <v>0</v>
      </c>
      <c r="DX899">
        <f t="shared" si="546"/>
        <v>0</v>
      </c>
      <c r="DY899">
        <f t="shared" si="546"/>
        <v>0</v>
      </c>
      <c r="DZ899">
        <f t="shared" si="546"/>
        <v>0</v>
      </c>
      <c r="EA899">
        <f t="shared" si="546"/>
        <v>0</v>
      </c>
      <c r="EB899">
        <f t="shared" si="546"/>
        <v>0</v>
      </c>
      <c r="EC899">
        <f t="shared" si="546"/>
        <v>0</v>
      </c>
      <c r="ED899">
        <f t="shared" si="546"/>
        <v>0</v>
      </c>
      <c r="EE899">
        <f t="shared" si="546"/>
        <v>0</v>
      </c>
      <c r="EF899">
        <f t="shared" si="546"/>
        <v>0</v>
      </c>
      <c r="EG899">
        <f t="shared" si="546"/>
        <v>0</v>
      </c>
      <c r="EH899">
        <f t="shared" si="546"/>
        <v>0</v>
      </c>
      <c r="EI899">
        <f t="shared" si="546"/>
        <v>0</v>
      </c>
      <c r="EJ899">
        <f t="shared" si="546"/>
        <v>0</v>
      </c>
      <c r="EK899">
        <f t="shared" si="546"/>
        <v>0</v>
      </c>
      <c r="EL899">
        <f t="shared" si="546"/>
        <v>0</v>
      </c>
      <c r="EM899">
        <f t="shared" ref="EM899:FR899" si="547">EM909</f>
        <v>0</v>
      </c>
      <c r="EN899">
        <f t="shared" si="547"/>
        <v>0</v>
      </c>
      <c r="EO899">
        <f t="shared" si="547"/>
        <v>0</v>
      </c>
      <c r="EP899">
        <f t="shared" si="547"/>
        <v>0</v>
      </c>
      <c r="EQ899">
        <f t="shared" si="547"/>
        <v>0</v>
      </c>
      <c r="ER899">
        <f t="shared" si="547"/>
        <v>0</v>
      </c>
      <c r="ES899">
        <f t="shared" si="547"/>
        <v>0</v>
      </c>
      <c r="ET899">
        <f t="shared" si="547"/>
        <v>0</v>
      </c>
      <c r="EU899">
        <f t="shared" si="547"/>
        <v>0</v>
      </c>
      <c r="EV899">
        <f t="shared" si="547"/>
        <v>0</v>
      </c>
      <c r="EW899">
        <f t="shared" si="547"/>
        <v>0</v>
      </c>
      <c r="EX899">
        <f t="shared" si="547"/>
        <v>0</v>
      </c>
      <c r="EY899">
        <f t="shared" si="547"/>
        <v>0</v>
      </c>
      <c r="EZ899">
        <f t="shared" si="547"/>
        <v>0</v>
      </c>
      <c r="FA899">
        <f t="shared" si="547"/>
        <v>0</v>
      </c>
      <c r="FB899">
        <f t="shared" si="547"/>
        <v>0</v>
      </c>
      <c r="FC899">
        <f t="shared" si="547"/>
        <v>0</v>
      </c>
      <c r="FD899">
        <f t="shared" si="547"/>
        <v>0</v>
      </c>
      <c r="FE899">
        <f t="shared" si="547"/>
        <v>0</v>
      </c>
      <c r="FF899">
        <f t="shared" si="547"/>
        <v>0</v>
      </c>
      <c r="FG899">
        <f t="shared" si="547"/>
        <v>0</v>
      </c>
      <c r="FH899">
        <f t="shared" si="547"/>
        <v>0</v>
      </c>
      <c r="FI899">
        <f t="shared" si="547"/>
        <v>0</v>
      </c>
      <c r="FJ899">
        <f t="shared" si="547"/>
        <v>0</v>
      </c>
      <c r="FK899">
        <f t="shared" si="547"/>
        <v>0</v>
      </c>
      <c r="FL899">
        <f t="shared" si="547"/>
        <v>0</v>
      </c>
      <c r="FM899">
        <f t="shared" si="547"/>
        <v>0</v>
      </c>
      <c r="FN899">
        <f t="shared" si="547"/>
        <v>0</v>
      </c>
      <c r="FO899">
        <f t="shared" si="547"/>
        <v>0</v>
      </c>
      <c r="FP899">
        <f t="shared" si="547"/>
        <v>0</v>
      </c>
      <c r="FQ899">
        <f t="shared" si="547"/>
        <v>0</v>
      </c>
      <c r="FR899">
        <f t="shared" si="547"/>
        <v>0</v>
      </c>
      <c r="FS899">
        <f t="shared" ref="FS899:GX899" si="548">FS909</f>
        <v>0</v>
      </c>
      <c r="FT899">
        <f t="shared" si="548"/>
        <v>0</v>
      </c>
      <c r="FU899">
        <f t="shared" si="548"/>
        <v>0</v>
      </c>
      <c r="FV899">
        <f t="shared" si="548"/>
        <v>0</v>
      </c>
      <c r="FW899">
        <f t="shared" si="548"/>
        <v>0</v>
      </c>
      <c r="FX899">
        <f t="shared" si="548"/>
        <v>0</v>
      </c>
      <c r="FY899">
        <f t="shared" si="548"/>
        <v>0</v>
      </c>
      <c r="FZ899">
        <f t="shared" si="548"/>
        <v>0</v>
      </c>
      <c r="GA899">
        <f t="shared" si="548"/>
        <v>0</v>
      </c>
      <c r="GB899">
        <f t="shared" si="548"/>
        <v>0</v>
      </c>
      <c r="GC899">
        <f t="shared" si="548"/>
        <v>0</v>
      </c>
      <c r="GD899">
        <f t="shared" si="548"/>
        <v>0</v>
      </c>
      <c r="GE899">
        <f t="shared" si="548"/>
        <v>0</v>
      </c>
      <c r="GF899">
        <f t="shared" si="548"/>
        <v>0</v>
      </c>
      <c r="GG899">
        <f t="shared" si="548"/>
        <v>0</v>
      </c>
      <c r="GH899">
        <f t="shared" si="548"/>
        <v>0</v>
      </c>
      <c r="GI899">
        <f t="shared" si="548"/>
        <v>0</v>
      </c>
      <c r="GJ899">
        <f t="shared" si="548"/>
        <v>0</v>
      </c>
      <c r="GK899">
        <f t="shared" si="548"/>
        <v>0</v>
      </c>
      <c r="GL899">
        <f t="shared" si="548"/>
        <v>0</v>
      </c>
      <c r="GM899">
        <f t="shared" si="548"/>
        <v>0</v>
      </c>
      <c r="GN899">
        <f t="shared" si="548"/>
        <v>0</v>
      </c>
      <c r="GO899">
        <f t="shared" si="548"/>
        <v>0</v>
      </c>
      <c r="GP899">
        <f t="shared" si="548"/>
        <v>0</v>
      </c>
      <c r="GQ899">
        <f t="shared" si="548"/>
        <v>0</v>
      </c>
      <c r="GR899">
        <f t="shared" si="548"/>
        <v>0</v>
      </c>
      <c r="GS899">
        <f t="shared" si="548"/>
        <v>0</v>
      </c>
      <c r="GT899">
        <f t="shared" si="548"/>
        <v>0</v>
      </c>
      <c r="GU899">
        <f t="shared" si="548"/>
        <v>0</v>
      </c>
      <c r="GV899">
        <f t="shared" si="548"/>
        <v>0</v>
      </c>
      <c r="GW899">
        <f t="shared" si="548"/>
        <v>0</v>
      </c>
      <c r="GX899">
        <f t="shared" si="548"/>
        <v>0</v>
      </c>
    </row>
    <row r="901" spans="1:245" x14ac:dyDescent="0.2">
      <c r="A901">
        <v>17</v>
      </c>
      <c r="B901">
        <v>1</v>
      </c>
      <c r="C901">
        <f>ROW(SmtRes!A268)</f>
        <v>268</v>
      </c>
      <c r="D901">
        <f>ROW(EtalonRes!A268)</f>
        <v>268</v>
      </c>
      <c r="E901" t="s">
        <v>281</v>
      </c>
      <c r="F901" t="s">
        <v>16</v>
      </c>
      <c r="G901" t="s">
        <v>17</v>
      </c>
      <c r="H901" t="s">
        <v>18</v>
      </c>
      <c r="I901">
        <f>ROUND(3/100,9)</f>
        <v>0.03</v>
      </c>
      <c r="J901">
        <v>0</v>
      </c>
      <c r="K901">
        <f>ROUND(3/100,9)</f>
        <v>0.03</v>
      </c>
      <c r="O901">
        <f t="shared" ref="O901:O907" si="549">ROUND(CP901,2)</f>
        <v>81.31</v>
      </c>
      <c r="P901">
        <f t="shared" ref="P901:P907" si="550">ROUND(CQ901*I901,2)</f>
        <v>0</v>
      </c>
      <c r="Q901">
        <f t="shared" ref="Q901:Q907" si="551">ROUND(CR901*I901,2)</f>
        <v>0</v>
      </c>
      <c r="R901">
        <f t="shared" ref="R901:R907" si="552">ROUND(CS901*I901,2)</f>
        <v>0</v>
      </c>
      <c r="S901">
        <f t="shared" ref="S901:S907" si="553">ROUND(CT901*I901,2)</f>
        <v>81.31</v>
      </c>
      <c r="T901">
        <f t="shared" ref="T901:T907" si="554">ROUND(CU901*I901,2)</f>
        <v>0</v>
      </c>
      <c r="U901">
        <f t="shared" ref="U901:U907" si="555">CV901*I901</f>
        <v>0.17519999999999999</v>
      </c>
      <c r="V901">
        <f t="shared" ref="V901:V907" si="556">CW901*I901</f>
        <v>0</v>
      </c>
      <c r="W901">
        <f t="shared" ref="W901:W907" si="557">ROUND(CX901*I901,2)</f>
        <v>0</v>
      </c>
      <c r="X901">
        <f t="shared" ref="X901:Y907" si="558">ROUND(CY901,2)</f>
        <v>56.92</v>
      </c>
      <c r="Y901">
        <f t="shared" si="558"/>
        <v>8.1300000000000008</v>
      </c>
      <c r="AA901">
        <v>35364244</v>
      </c>
      <c r="AB901">
        <f t="shared" ref="AB901:AB907" si="559">ROUND((AC901+AD901+AF901),6)</f>
        <v>2710.46</v>
      </c>
      <c r="AC901">
        <f t="shared" ref="AC901:AC907" si="560">ROUND((ES901),6)</f>
        <v>0</v>
      </c>
      <c r="AD901">
        <f t="shared" ref="AD901:AD907" si="561">ROUND((((ET901)-(EU901))+AE901),6)</f>
        <v>0</v>
      </c>
      <c r="AE901">
        <f t="shared" ref="AE901:AF907" si="562">ROUND((EU901),6)</f>
        <v>0</v>
      </c>
      <c r="AF901">
        <f t="shared" si="562"/>
        <v>2710.46</v>
      </c>
      <c r="AG901">
        <f t="shared" ref="AG901:AG907" si="563">ROUND((AP901),6)</f>
        <v>0</v>
      </c>
      <c r="AH901">
        <f t="shared" ref="AH901:AI907" si="564">(EW901)</f>
        <v>5.84</v>
      </c>
      <c r="AI901">
        <f t="shared" si="564"/>
        <v>0</v>
      </c>
      <c r="AJ901">
        <f t="shared" ref="AJ901:AJ907" si="565">(AS901)</f>
        <v>0</v>
      </c>
      <c r="AK901">
        <v>2710.46</v>
      </c>
      <c r="AL901">
        <v>0</v>
      </c>
      <c r="AM901">
        <v>0</v>
      </c>
      <c r="AN901">
        <v>0</v>
      </c>
      <c r="AO901">
        <v>2710.46</v>
      </c>
      <c r="AP901">
        <v>0</v>
      </c>
      <c r="AQ901">
        <v>5.84</v>
      </c>
      <c r="AR901">
        <v>0</v>
      </c>
      <c r="AS901">
        <v>0</v>
      </c>
      <c r="AT901">
        <v>70</v>
      </c>
      <c r="AU901">
        <v>10</v>
      </c>
      <c r="AV901">
        <v>1</v>
      </c>
      <c r="AW901">
        <v>1</v>
      </c>
      <c r="AZ901">
        <v>1</v>
      </c>
      <c r="BA901">
        <v>1</v>
      </c>
      <c r="BB901">
        <v>1</v>
      </c>
      <c r="BC901">
        <v>1</v>
      </c>
      <c r="BD901" t="s">
        <v>3</v>
      </c>
      <c r="BE901" t="s">
        <v>3</v>
      </c>
      <c r="BF901" t="s">
        <v>3</v>
      </c>
      <c r="BG901" t="s">
        <v>3</v>
      </c>
      <c r="BH901">
        <v>0</v>
      </c>
      <c r="BI901">
        <v>4</v>
      </c>
      <c r="BJ901" t="s">
        <v>19</v>
      </c>
      <c r="BM901">
        <v>0</v>
      </c>
      <c r="BN901">
        <v>0</v>
      </c>
      <c r="BO901" t="s">
        <v>3</v>
      </c>
      <c r="BP901">
        <v>0</v>
      </c>
      <c r="BQ901">
        <v>1</v>
      </c>
      <c r="BR901">
        <v>0</v>
      </c>
      <c r="BS901">
        <v>1</v>
      </c>
      <c r="BT901">
        <v>1</v>
      </c>
      <c r="BU901">
        <v>1</v>
      </c>
      <c r="BV901">
        <v>1</v>
      </c>
      <c r="BW901">
        <v>1</v>
      </c>
      <c r="BX901">
        <v>1</v>
      </c>
      <c r="BY901" t="s">
        <v>3</v>
      </c>
      <c r="BZ901">
        <v>70</v>
      </c>
      <c r="CA901">
        <v>10</v>
      </c>
      <c r="CB901" t="s">
        <v>3</v>
      </c>
      <c r="CE901">
        <v>0</v>
      </c>
      <c r="CF901">
        <v>0</v>
      </c>
      <c r="CG901">
        <v>0</v>
      </c>
      <c r="CM901">
        <v>0</v>
      </c>
      <c r="CN901" t="s">
        <v>3</v>
      </c>
      <c r="CO901">
        <v>0</v>
      </c>
      <c r="CP901">
        <f t="shared" ref="CP901:CP907" si="566">(P901+Q901+S901)</f>
        <v>81.31</v>
      </c>
      <c r="CQ901">
        <f t="shared" ref="CQ901:CQ907" si="567">(AC901*BC901*AW901)</f>
        <v>0</v>
      </c>
      <c r="CR901">
        <f t="shared" ref="CR901:CR907" si="568">((((ET901)*BB901-(EU901)*BS901)+AE901*BS901)*AV901)</f>
        <v>0</v>
      </c>
      <c r="CS901">
        <f t="shared" ref="CS901:CS907" si="569">(AE901*BS901*AV901)</f>
        <v>0</v>
      </c>
      <c r="CT901">
        <f t="shared" ref="CT901:CT907" si="570">(AF901*BA901*AV901)</f>
        <v>2710.46</v>
      </c>
      <c r="CU901">
        <f t="shared" ref="CU901:CU907" si="571">AG901</f>
        <v>0</v>
      </c>
      <c r="CV901">
        <f t="shared" ref="CV901:CV907" si="572">(AH901*AV901)</f>
        <v>5.84</v>
      </c>
      <c r="CW901">
        <f t="shared" ref="CW901:CX907" si="573">AI901</f>
        <v>0</v>
      </c>
      <c r="CX901">
        <f t="shared" si="573"/>
        <v>0</v>
      </c>
      <c r="CY901">
        <f t="shared" ref="CY901:CY907" si="574">((S901*BZ901)/100)</f>
        <v>56.917000000000002</v>
      </c>
      <c r="CZ901">
        <f t="shared" ref="CZ901:CZ907" si="575">((S901*CA901)/100)</f>
        <v>8.1310000000000002</v>
      </c>
      <c r="DC901" t="s">
        <v>3</v>
      </c>
      <c r="DD901" t="s">
        <v>3</v>
      </c>
      <c r="DE901" t="s">
        <v>3</v>
      </c>
      <c r="DF901" t="s">
        <v>3</v>
      </c>
      <c r="DG901" t="s">
        <v>3</v>
      </c>
      <c r="DH901" t="s">
        <v>3</v>
      </c>
      <c r="DI901" t="s">
        <v>3</v>
      </c>
      <c r="DJ901" t="s">
        <v>3</v>
      </c>
      <c r="DK901" t="s">
        <v>3</v>
      </c>
      <c r="DL901" t="s">
        <v>3</v>
      </c>
      <c r="DM901" t="s">
        <v>3</v>
      </c>
      <c r="DN901">
        <v>0</v>
      </c>
      <c r="DO901">
        <v>0</v>
      </c>
      <c r="DP901">
        <v>1</v>
      </c>
      <c r="DQ901">
        <v>1</v>
      </c>
      <c r="DU901">
        <v>1010</v>
      </c>
      <c r="DV901" t="s">
        <v>18</v>
      </c>
      <c r="DW901" t="s">
        <v>18</v>
      </c>
      <c r="DX901">
        <v>100</v>
      </c>
      <c r="DZ901" t="s">
        <v>3</v>
      </c>
      <c r="EA901" t="s">
        <v>3</v>
      </c>
      <c r="EB901" t="s">
        <v>3</v>
      </c>
      <c r="EC901" t="s">
        <v>3</v>
      </c>
      <c r="EE901">
        <v>35096056</v>
      </c>
      <c r="EF901">
        <v>1</v>
      </c>
      <c r="EG901" t="s">
        <v>20</v>
      </c>
      <c r="EH901">
        <v>0</v>
      </c>
      <c r="EI901" t="s">
        <v>3</v>
      </c>
      <c r="EJ901">
        <v>4</v>
      </c>
      <c r="EK901">
        <v>0</v>
      </c>
      <c r="EL901" t="s">
        <v>21</v>
      </c>
      <c r="EM901" t="s">
        <v>22</v>
      </c>
      <c r="EO901" t="s">
        <v>3</v>
      </c>
      <c r="EQ901">
        <v>0</v>
      </c>
      <c r="ER901">
        <v>2710.46</v>
      </c>
      <c r="ES901">
        <v>0</v>
      </c>
      <c r="ET901">
        <v>0</v>
      </c>
      <c r="EU901">
        <v>0</v>
      </c>
      <c r="EV901">
        <v>2710.46</v>
      </c>
      <c r="EW901">
        <v>5.84</v>
      </c>
      <c r="EX901">
        <v>0</v>
      </c>
      <c r="EY901">
        <v>0</v>
      </c>
      <c r="FQ901">
        <v>0</v>
      </c>
      <c r="FR901">
        <v>0</v>
      </c>
      <c r="FS901">
        <v>0</v>
      </c>
      <c r="FX901">
        <v>70</v>
      </c>
      <c r="FY901">
        <v>10</v>
      </c>
      <c r="GA901" t="s">
        <v>3</v>
      </c>
      <c r="GD901">
        <v>0</v>
      </c>
      <c r="GF901">
        <v>-931379651</v>
      </c>
      <c r="GG901">
        <v>2</v>
      </c>
      <c r="GH901">
        <v>1</v>
      </c>
      <c r="GI901">
        <v>-2</v>
      </c>
      <c r="GJ901">
        <v>0</v>
      </c>
      <c r="GK901">
        <f>ROUND(R901*(R12)/100,2)</f>
        <v>0</v>
      </c>
      <c r="GL901">
        <f t="shared" ref="GL901:GL907" si="576">ROUND(IF(AND(BH901=3,BI901=3,FS901&lt;&gt;0),P901,0),2)</f>
        <v>0</v>
      </c>
      <c r="GM901">
        <f t="shared" ref="GM901:GM907" si="577">ROUND(O901+X901+Y901+GK901,2)+GX901</f>
        <v>146.36000000000001</v>
      </c>
      <c r="GN901">
        <f t="shared" ref="GN901:GN907" si="578">IF(OR(BI901=0,BI901=1),GM901-GX901,0)</f>
        <v>0</v>
      </c>
      <c r="GO901">
        <f t="shared" ref="GO901:GO907" si="579">IF(BI901=2,GM901-GX901,0)</f>
        <v>0</v>
      </c>
      <c r="GP901">
        <f t="shared" ref="GP901:GP907" si="580">IF(BI901=4,GM901-GX901,0)</f>
        <v>146.36000000000001</v>
      </c>
      <c r="GR901">
        <v>0</v>
      </c>
      <c r="GS901">
        <v>3</v>
      </c>
      <c r="GT901">
        <v>0</v>
      </c>
      <c r="GU901" t="s">
        <v>3</v>
      </c>
      <c r="GV901">
        <f t="shared" ref="GV901:GV907" si="581">ROUND((GT901),6)</f>
        <v>0</v>
      </c>
      <c r="GW901">
        <v>1</v>
      </c>
      <c r="GX901">
        <f t="shared" ref="GX901:GX907" si="582">ROUND(HC901*I901,2)</f>
        <v>0</v>
      </c>
      <c r="HA901">
        <v>0</v>
      </c>
      <c r="HB901">
        <v>0</v>
      </c>
      <c r="HC901">
        <f t="shared" ref="HC901:HC907" si="583">GV901*GW901</f>
        <v>0</v>
      </c>
      <c r="HE901" t="s">
        <v>3</v>
      </c>
      <c r="HF901" t="s">
        <v>3</v>
      </c>
      <c r="HM901" t="s">
        <v>3</v>
      </c>
      <c r="HN901" t="s">
        <v>3</v>
      </c>
      <c r="HO901" t="s">
        <v>3</v>
      </c>
      <c r="HP901" t="s">
        <v>3</v>
      </c>
      <c r="HQ901" t="s">
        <v>3</v>
      </c>
      <c r="HS901">
        <v>0</v>
      </c>
      <c r="IK901">
        <v>0</v>
      </c>
    </row>
    <row r="902" spans="1:245" x14ac:dyDescent="0.2">
      <c r="A902">
        <v>17</v>
      </c>
      <c r="B902">
        <v>1</v>
      </c>
      <c r="C902">
        <f>ROW(SmtRes!A272)</f>
        <v>272</v>
      </c>
      <c r="D902">
        <f>ROW(EtalonRes!A272)</f>
        <v>272</v>
      </c>
      <c r="E902" t="s">
        <v>282</v>
      </c>
      <c r="F902" t="s">
        <v>227</v>
      </c>
      <c r="G902" t="s">
        <v>228</v>
      </c>
      <c r="H902" t="s">
        <v>229</v>
      </c>
      <c r="I902">
        <f>ROUND(2/10,9)</f>
        <v>0.2</v>
      </c>
      <c r="J902">
        <v>0</v>
      </c>
      <c r="K902">
        <f>ROUND(2/10,9)</f>
        <v>0.2</v>
      </c>
      <c r="O902">
        <f t="shared" si="549"/>
        <v>85.31</v>
      </c>
      <c r="P902">
        <f t="shared" si="550"/>
        <v>22.46</v>
      </c>
      <c r="Q902">
        <f t="shared" si="551"/>
        <v>1.8</v>
      </c>
      <c r="R902">
        <f t="shared" si="552"/>
        <v>0.03</v>
      </c>
      <c r="S902">
        <f t="shared" si="553"/>
        <v>61.05</v>
      </c>
      <c r="T902">
        <f t="shared" si="554"/>
        <v>0</v>
      </c>
      <c r="U902">
        <f t="shared" si="555"/>
        <v>8.4000000000000005E-2</v>
      </c>
      <c r="V902">
        <f t="shared" si="556"/>
        <v>0</v>
      </c>
      <c r="W902">
        <f t="shared" si="557"/>
        <v>0</v>
      </c>
      <c r="X902">
        <f t="shared" si="558"/>
        <v>42.74</v>
      </c>
      <c r="Y902">
        <f t="shared" si="558"/>
        <v>6.11</v>
      </c>
      <c r="AA902">
        <v>35364244</v>
      </c>
      <c r="AB902">
        <f t="shared" si="559"/>
        <v>426.58</v>
      </c>
      <c r="AC902">
        <f t="shared" si="560"/>
        <v>112.32</v>
      </c>
      <c r="AD902">
        <f t="shared" si="561"/>
        <v>8.99</v>
      </c>
      <c r="AE902">
        <f t="shared" si="562"/>
        <v>0.13</v>
      </c>
      <c r="AF902">
        <f t="shared" si="562"/>
        <v>305.27</v>
      </c>
      <c r="AG902">
        <f t="shared" si="563"/>
        <v>0</v>
      </c>
      <c r="AH902">
        <f t="shared" si="564"/>
        <v>0.42</v>
      </c>
      <c r="AI902">
        <f t="shared" si="564"/>
        <v>0</v>
      </c>
      <c r="AJ902">
        <f t="shared" si="565"/>
        <v>0</v>
      </c>
      <c r="AK902">
        <v>426.58</v>
      </c>
      <c r="AL902">
        <v>112.32</v>
      </c>
      <c r="AM902">
        <v>8.99</v>
      </c>
      <c r="AN902">
        <v>0.13</v>
      </c>
      <c r="AO902">
        <v>305.27</v>
      </c>
      <c r="AP902">
        <v>0</v>
      </c>
      <c r="AQ902">
        <v>0.42</v>
      </c>
      <c r="AR902">
        <v>0</v>
      </c>
      <c r="AS902">
        <v>0</v>
      </c>
      <c r="AT902">
        <v>70</v>
      </c>
      <c r="AU902">
        <v>10</v>
      </c>
      <c r="AV902">
        <v>1</v>
      </c>
      <c r="AW902">
        <v>1</v>
      </c>
      <c r="AZ902">
        <v>1</v>
      </c>
      <c r="BA902">
        <v>1</v>
      </c>
      <c r="BB902">
        <v>1</v>
      </c>
      <c r="BC902">
        <v>1</v>
      </c>
      <c r="BD902" t="s">
        <v>3</v>
      </c>
      <c r="BE902" t="s">
        <v>3</v>
      </c>
      <c r="BF902" t="s">
        <v>3</v>
      </c>
      <c r="BG902" t="s">
        <v>3</v>
      </c>
      <c r="BH902">
        <v>0</v>
      </c>
      <c r="BI902">
        <v>4</v>
      </c>
      <c r="BJ902" t="s">
        <v>230</v>
      </c>
      <c r="BM902">
        <v>0</v>
      </c>
      <c r="BN902">
        <v>0</v>
      </c>
      <c r="BO902" t="s">
        <v>3</v>
      </c>
      <c r="BP902">
        <v>0</v>
      </c>
      <c r="BQ902">
        <v>1</v>
      </c>
      <c r="BR902">
        <v>0</v>
      </c>
      <c r="BS902">
        <v>1</v>
      </c>
      <c r="BT902">
        <v>1</v>
      </c>
      <c r="BU902">
        <v>1</v>
      </c>
      <c r="BV902">
        <v>1</v>
      </c>
      <c r="BW902">
        <v>1</v>
      </c>
      <c r="BX902">
        <v>1</v>
      </c>
      <c r="BY902" t="s">
        <v>3</v>
      </c>
      <c r="BZ902">
        <v>70</v>
      </c>
      <c r="CA902">
        <v>10</v>
      </c>
      <c r="CB902" t="s">
        <v>3</v>
      </c>
      <c r="CE902">
        <v>0</v>
      </c>
      <c r="CF902">
        <v>0</v>
      </c>
      <c r="CG902">
        <v>0</v>
      </c>
      <c r="CM902">
        <v>0</v>
      </c>
      <c r="CN902" t="s">
        <v>3</v>
      </c>
      <c r="CO902">
        <v>0</v>
      </c>
      <c r="CP902">
        <f t="shared" si="566"/>
        <v>85.31</v>
      </c>
      <c r="CQ902">
        <f t="shared" si="567"/>
        <v>112.32</v>
      </c>
      <c r="CR902">
        <f t="shared" si="568"/>
        <v>8.99</v>
      </c>
      <c r="CS902">
        <f t="shared" si="569"/>
        <v>0.13</v>
      </c>
      <c r="CT902">
        <f t="shared" si="570"/>
        <v>305.27</v>
      </c>
      <c r="CU902">
        <f t="shared" si="571"/>
        <v>0</v>
      </c>
      <c r="CV902">
        <f t="shared" si="572"/>
        <v>0.42</v>
      </c>
      <c r="CW902">
        <f t="shared" si="573"/>
        <v>0</v>
      </c>
      <c r="CX902">
        <f t="shared" si="573"/>
        <v>0</v>
      </c>
      <c r="CY902">
        <f t="shared" si="574"/>
        <v>42.734999999999999</v>
      </c>
      <c r="CZ902">
        <f t="shared" si="575"/>
        <v>6.1050000000000004</v>
      </c>
      <c r="DC902" t="s">
        <v>3</v>
      </c>
      <c r="DD902" t="s">
        <v>3</v>
      </c>
      <c r="DE902" t="s">
        <v>3</v>
      </c>
      <c r="DF902" t="s">
        <v>3</v>
      </c>
      <c r="DG902" t="s">
        <v>3</v>
      </c>
      <c r="DH902" t="s">
        <v>3</v>
      </c>
      <c r="DI902" t="s">
        <v>3</v>
      </c>
      <c r="DJ902" t="s">
        <v>3</v>
      </c>
      <c r="DK902" t="s">
        <v>3</v>
      </c>
      <c r="DL902" t="s">
        <v>3</v>
      </c>
      <c r="DM902" t="s">
        <v>3</v>
      </c>
      <c r="DN902">
        <v>0</v>
      </c>
      <c r="DO902">
        <v>0</v>
      </c>
      <c r="DP902">
        <v>1</v>
      </c>
      <c r="DQ902">
        <v>1</v>
      </c>
      <c r="DU902">
        <v>1013</v>
      </c>
      <c r="DV902" t="s">
        <v>229</v>
      </c>
      <c r="DW902" t="s">
        <v>229</v>
      </c>
      <c r="DX902">
        <v>1</v>
      </c>
      <c r="DZ902" t="s">
        <v>3</v>
      </c>
      <c r="EA902" t="s">
        <v>3</v>
      </c>
      <c r="EB902" t="s">
        <v>3</v>
      </c>
      <c r="EC902" t="s">
        <v>3</v>
      </c>
      <c r="EE902">
        <v>35096056</v>
      </c>
      <c r="EF902">
        <v>1</v>
      </c>
      <c r="EG902" t="s">
        <v>20</v>
      </c>
      <c r="EH902">
        <v>0</v>
      </c>
      <c r="EI902" t="s">
        <v>3</v>
      </c>
      <c r="EJ902">
        <v>4</v>
      </c>
      <c r="EK902">
        <v>0</v>
      </c>
      <c r="EL902" t="s">
        <v>21</v>
      </c>
      <c r="EM902" t="s">
        <v>22</v>
      </c>
      <c r="EO902" t="s">
        <v>3</v>
      </c>
      <c r="EQ902">
        <v>0</v>
      </c>
      <c r="ER902">
        <v>426.58</v>
      </c>
      <c r="ES902">
        <v>112.32</v>
      </c>
      <c r="ET902">
        <v>8.99</v>
      </c>
      <c r="EU902">
        <v>0.13</v>
      </c>
      <c r="EV902">
        <v>305.27</v>
      </c>
      <c r="EW902">
        <v>0.42</v>
      </c>
      <c r="EX902">
        <v>0</v>
      </c>
      <c r="EY902">
        <v>0</v>
      </c>
      <c r="FQ902">
        <v>0</v>
      </c>
      <c r="FR902">
        <v>0</v>
      </c>
      <c r="FS902">
        <v>0</v>
      </c>
      <c r="FX902">
        <v>70</v>
      </c>
      <c r="FY902">
        <v>10</v>
      </c>
      <c r="GA902" t="s">
        <v>3</v>
      </c>
      <c r="GD902">
        <v>0</v>
      </c>
      <c r="GF902">
        <v>94825724</v>
      </c>
      <c r="GG902">
        <v>2</v>
      </c>
      <c r="GH902">
        <v>1</v>
      </c>
      <c r="GI902">
        <v>-2</v>
      </c>
      <c r="GJ902">
        <v>0</v>
      </c>
      <c r="GK902">
        <f>ROUND(R902*(R12)/100,2)</f>
        <v>0.03</v>
      </c>
      <c r="GL902">
        <f t="shared" si="576"/>
        <v>0</v>
      </c>
      <c r="GM902">
        <f t="shared" si="577"/>
        <v>134.19</v>
      </c>
      <c r="GN902">
        <f t="shared" si="578"/>
        <v>0</v>
      </c>
      <c r="GO902">
        <f t="shared" si="579"/>
        <v>0</v>
      </c>
      <c r="GP902">
        <f t="shared" si="580"/>
        <v>134.19</v>
      </c>
      <c r="GR902">
        <v>0</v>
      </c>
      <c r="GS902">
        <v>3</v>
      </c>
      <c r="GT902">
        <v>0</v>
      </c>
      <c r="GU902" t="s">
        <v>3</v>
      </c>
      <c r="GV902">
        <f t="shared" si="581"/>
        <v>0</v>
      </c>
      <c r="GW902">
        <v>1</v>
      </c>
      <c r="GX902">
        <f t="shared" si="582"/>
        <v>0</v>
      </c>
      <c r="HA902">
        <v>0</v>
      </c>
      <c r="HB902">
        <v>0</v>
      </c>
      <c r="HC902">
        <f t="shared" si="583"/>
        <v>0</v>
      </c>
      <c r="HE902" t="s">
        <v>3</v>
      </c>
      <c r="HF902" t="s">
        <v>3</v>
      </c>
      <c r="HM902" t="s">
        <v>3</v>
      </c>
      <c r="HN902" t="s">
        <v>3</v>
      </c>
      <c r="HO902" t="s">
        <v>3</v>
      </c>
      <c r="HP902" t="s">
        <v>3</v>
      </c>
      <c r="HQ902" t="s">
        <v>3</v>
      </c>
      <c r="HS902">
        <v>0</v>
      </c>
      <c r="IK902">
        <v>0</v>
      </c>
    </row>
    <row r="903" spans="1:245" x14ac:dyDescent="0.2">
      <c r="A903">
        <v>17</v>
      </c>
      <c r="B903">
        <v>1</v>
      </c>
      <c r="C903">
        <f>ROW(SmtRes!A275)</f>
        <v>275</v>
      </c>
      <c r="D903">
        <f>ROW(EtalonRes!A275)</f>
        <v>275</v>
      </c>
      <c r="E903" t="s">
        <v>283</v>
      </c>
      <c r="F903" t="s">
        <v>232</v>
      </c>
      <c r="G903" t="s">
        <v>233</v>
      </c>
      <c r="H903" t="s">
        <v>26</v>
      </c>
      <c r="I903">
        <f>ROUND(1/100,9)</f>
        <v>0.01</v>
      </c>
      <c r="J903">
        <v>0</v>
      </c>
      <c r="K903">
        <f>ROUND(1/100,9)</f>
        <v>0.01</v>
      </c>
      <c r="O903">
        <f t="shared" si="549"/>
        <v>142.13999999999999</v>
      </c>
      <c r="P903">
        <f t="shared" si="550"/>
        <v>0</v>
      </c>
      <c r="Q903">
        <f t="shared" si="551"/>
        <v>59.94</v>
      </c>
      <c r="R903">
        <f t="shared" si="552"/>
        <v>30.4</v>
      </c>
      <c r="S903">
        <f t="shared" si="553"/>
        <v>82.2</v>
      </c>
      <c r="T903">
        <f t="shared" si="554"/>
        <v>0</v>
      </c>
      <c r="U903">
        <f t="shared" si="555"/>
        <v>0.14000000000000001</v>
      </c>
      <c r="V903">
        <f t="shared" si="556"/>
        <v>0</v>
      </c>
      <c r="W903">
        <f t="shared" si="557"/>
        <v>0</v>
      </c>
      <c r="X903">
        <f t="shared" si="558"/>
        <v>57.54</v>
      </c>
      <c r="Y903">
        <f t="shared" si="558"/>
        <v>8.2200000000000006</v>
      </c>
      <c r="AA903">
        <v>35364244</v>
      </c>
      <c r="AB903">
        <f t="shared" si="559"/>
        <v>14213.53</v>
      </c>
      <c r="AC903">
        <f t="shared" si="560"/>
        <v>0</v>
      </c>
      <c r="AD903">
        <f t="shared" si="561"/>
        <v>5993.85</v>
      </c>
      <c r="AE903">
        <f t="shared" si="562"/>
        <v>3040.45</v>
      </c>
      <c r="AF903">
        <f t="shared" si="562"/>
        <v>8219.68</v>
      </c>
      <c r="AG903">
        <f t="shared" si="563"/>
        <v>0</v>
      </c>
      <c r="AH903">
        <f t="shared" si="564"/>
        <v>14</v>
      </c>
      <c r="AI903">
        <f t="shared" si="564"/>
        <v>0</v>
      </c>
      <c r="AJ903">
        <f t="shared" si="565"/>
        <v>0</v>
      </c>
      <c r="AK903">
        <v>14213.53</v>
      </c>
      <c r="AL903">
        <v>0</v>
      </c>
      <c r="AM903">
        <v>5993.85</v>
      </c>
      <c r="AN903">
        <v>3040.45</v>
      </c>
      <c r="AO903">
        <v>8219.68</v>
      </c>
      <c r="AP903">
        <v>0</v>
      </c>
      <c r="AQ903">
        <v>14</v>
      </c>
      <c r="AR903">
        <v>0</v>
      </c>
      <c r="AS903">
        <v>0</v>
      </c>
      <c r="AT903">
        <v>70</v>
      </c>
      <c r="AU903">
        <v>10</v>
      </c>
      <c r="AV903">
        <v>1</v>
      </c>
      <c r="AW903">
        <v>1</v>
      </c>
      <c r="AZ903">
        <v>1</v>
      </c>
      <c r="BA903">
        <v>1</v>
      </c>
      <c r="BB903">
        <v>1</v>
      </c>
      <c r="BC903">
        <v>1</v>
      </c>
      <c r="BD903" t="s">
        <v>3</v>
      </c>
      <c r="BE903" t="s">
        <v>3</v>
      </c>
      <c r="BF903" t="s">
        <v>3</v>
      </c>
      <c r="BG903" t="s">
        <v>3</v>
      </c>
      <c r="BH903">
        <v>0</v>
      </c>
      <c r="BI903">
        <v>4</v>
      </c>
      <c r="BJ903" t="s">
        <v>234</v>
      </c>
      <c r="BM903">
        <v>0</v>
      </c>
      <c r="BN903">
        <v>0</v>
      </c>
      <c r="BO903" t="s">
        <v>3</v>
      </c>
      <c r="BP903">
        <v>0</v>
      </c>
      <c r="BQ903">
        <v>1</v>
      </c>
      <c r="BR903">
        <v>0</v>
      </c>
      <c r="BS903">
        <v>1</v>
      </c>
      <c r="BT903">
        <v>1</v>
      </c>
      <c r="BU903">
        <v>1</v>
      </c>
      <c r="BV903">
        <v>1</v>
      </c>
      <c r="BW903">
        <v>1</v>
      </c>
      <c r="BX903">
        <v>1</v>
      </c>
      <c r="BY903" t="s">
        <v>3</v>
      </c>
      <c r="BZ903">
        <v>70</v>
      </c>
      <c r="CA903">
        <v>10</v>
      </c>
      <c r="CB903" t="s">
        <v>3</v>
      </c>
      <c r="CE903">
        <v>0</v>
      </c>
      <c r="CF903">
        <v>0</v>
      </c>
      <c r="CG903">
        <v>0</v>
      </c>
      <c r="CM903">
        <v>0</v>
      </c>
      <c r="CN903" t="s">
        <v>3</v>
      </c>
      <c r="CO903">
        <v>0</v>
      </c>
      <c r="CP903">
        <f t="shared" si="566"/>
        <v>142.13999999999999</v>
      </c>
      <c r="CQ903">
        <f t="shared" si="567"/>
        <v>0</v>
      </c>
      <c r="CR903">
        <f t="shared" si="568"/>
        <v>5993.85</v>
      </c>
      <c r="CS903">
        <f t="shared" si="569"/>
        <v>3040.45</v>
      </c>
      <c r="CT903">
        <f t="shared" si="570"/>
        <v>8219.68</v>
      </c>
      <c r="CU903">
        <f t="shared" si="571"/>
        <v>0</v>
      </c>
      <c r="CV903">
        <f t="shared" si="572"/>
        <v>14</v>
      </c>
      <c r="CW903">
        <f t="shared" si="573"/>
        <v>0</v>
      </c>
      <c r="CX903">
        <f t="shared" si="573"/>
        <v>0</v>
      </c>
      <c r="CY903">
        <f t="shared" si="574"/>
        <v>57.54</v>
      </c>
      <c r="CZ903">
        <f t="shared" si="575"/>
        <v>8.2200000000000006</v>
      </c>
      <c r="DC903" t="s">
        <v>3</v>
      </c>
      <c r="DD903" t="s">
        <v>3</v>
      </c>
      <c r="DE903" t="s">
        <v>3</v>
      </c>
      <c r="DF903" t="s">
        <v>3</v>
      </c>
      <c r="DG903" t="s">
        <v>3</v>
      </c>
      <c r="DH903" t="s">
        <v>3</v>
      </c>
      <c r="DI903" t="s">
        <v>3</v>
      </c>
      <c r="DJ903" t="s">
        <v>3</v>
      </c>
      <c r="DK903" t="s">
        <v>3</v>
      </c>
      <c r="DL903" t="s">
        <v>3</v>
      </c>
      <c r="DM903" t="s">
        <v>3</v>
      </c>
      <c r="DN903">
        <v>0</v>
      </c>
      <c r="DO903">
        <v>0</v>
      </c>
      <c r="DP903">
        <v>1</v>
      </c>
      <c r="DQ903">
        <v>1</v>
      </c>
      <c r="DU903">
        <v>1003</v>
      </c>
      <c r="DV903" t="s">
        <v>26</v>
      </c>
      <c r="DW903" t="s">
        <v>26</v>
      </c>
      <c r="DX903">
        <v>100</v>
      </c>
      <c r="DZ903" t="s">
        <v>3</v>
      </c>
      <c r="EA903" t="s">
        <v>3</v>
      </c>
      <c r="EB903" t="s">
        <v>3</v>
      </c>
      <c r="EC903" t="s">
        <v>3</v>
      </c>
      <c r="EE903">
        <v>35096056</v>
      </c>
      <c r="EF903">
        <v>1</v>
      </c>
      <c r="EG903" t="s">
        <v>20</v>
      </c>
      <c r="EH903">
        <v>0</v>
      </c>
      <c r="EI903" t="s">
        <v>3</v>
      </c>
      <c r="EJ903">
        <v>4</v>
      </c>
      <c r="EK903">
        <v>0</v>
      </c>
      <c r="EL903" t="s">
        <v>21</v>
      </c>
      <c r="EM903" t="s">
        <v>22</v>
      </c>
      <c r="EO903" t="s">
        <v>3</v>
      </c>
      <c r="EQ903">
        <v>0</v>
      </c>
      <c r="ER903">
        <v>14213.53</v>
      </c>
      <c r="ES903">
        <v>0</v>
      </c>
      <c r="ET903">
        <v>5993.85</v>
      </c>
      <c r="EU903">
        <v>3040.45</v>
      </c>
      <c r="EV903">
        <v>8219.68</v>
      </c>
      <c r="EW903">
        <v>14</v>
      </c>
      <c r="EX903">
        <v>0</v>
      </c>
      <c r="EY903">
        <v>0</v>
      </c>
      <c r="FQ903">
        <v>0</v>
      </c>
      <c r="FR903">
        <v>0</v>
      </c>
      <c r="FS903">
        <v>0</v>
      </c>
      <c r="FX903">
        <v>70</v>
      </c>
      <c r="FY903">
        <v>10</v>
      </c>
      <c r="GA903" t="s">
        <v>3</v>
      </c>
      <c r="GD903">
        <v>0</v>
      </c>
      <c r="GF903">
        <v>-140188742</v>
      </c>
      <c r="GG903">
        <v>2</v>
      </c>
      <c r="GH903">
        <v>1</v>
      </c>
      <c r="GI903">
        <v>-2</v>
      </c>
      <c r="GJ903">
        <v>0</v>
      </c>
      <c r="GK903">
        <f>ROUND(R903*(R12)/100,2)</f>
        <v>32.83</v>
      </c>
      <c r="GL903">
        <f t="shared" si="576"/>
        <v>0</v>
      </c>
      <c r="GM903">
        <f t="shared" si="577"/>
        <v>240.73</v>
      </c>
      <c r="GN903">
        <f t="shared" si="578"/>
        <v>0</v>
      </c>
      <c r="GO903">
        <f t="shared" si="579"/>
        <v>0</v>
      </c>
      <c r="GP903">
        <f t="shared" si="580"/>
        <v>240.73</v>
      </c>
      <c r="GR903">
        <v>0</v>
      </c>
      <c r="GS903">
        <v>3</v>
      </c>
      <c r="GT903">
        <v>0</v>
      </c>
      <c r="GU903" t="s">
        <v>3</v>
      </c>
      <c r="GV903">
        <f t="shared" si="581"/>
        <v>0</v>
      </c>
      <c r="GW903">
        <v>1</v>
      </c>
      <c r="GX903">
        <f t="shared" si="582"/>
        <v>0</v>
      </c>
      <c r="HA903">
        <v>0</v>
      </c>
      <c r="HB903">
        <v>0</v>
      </c>
      <c r="HC903">
        <f t="shared" si="583"/>
        <v>0</v>
      </c>
      <c r="HE903" t="s">
        <v>3</v>
      </c>
      <c r="HF903" t="s">
        <v>3</v>
      </c>
      <c r="HM903" t="s">
        <v>3</v>
      </c>
      <c r="HN903" t="s">
        <v>3</v>
      </c>
      <c r="HO903" t="s">
        <v>3</v>
      </c>
      <c r="HP903" t="s">
        <v>3</v>
      </c>
      <c r="HQ903" t="s">
        <v>3</v>
      </c>
      <c r="HS903">
        <v>0</v>
      </c>
      <c r="IK903">
        <v>0</v>
      </c>
    </row>
    <row r="904" spans="1:245" x14ac:dyDescent="0.2">
      <c r="A904">
        <v>17</v>
      </c>
      <c r="B904">
        <v>1</v>
      </c>
      <c r="E904" t="s">
        <v>284</v>
      </c>
      <c r="F904" t="s">
        <v>236</v>
      </c>
      <c r="G904" t="s">
        <v>237</v>
      </c>
      <c r="H904" t="s">
        <v>35</v>
      </c>
      <c r="I904">
        <v>1E-3</v>
      </c>
      <c r="J904">
        <v>0</v>
      </c>
      <c r="K904">
        <v>1E-3</v>
      </c>
      <c r="O904">
        <f t="shared" si="549"/>
        <v>99.86</v>
      </c>
      <c r="P904">
        <f t="shared" si="550"/>
        <v>99.86</v>
      </c>
      <c r="Q904">
        <f t="shared" si="551"/>
        <v>0</v>
      </c>
      <c r="R904">
        <f t="shared" si="552"/>
        <v>0</v>
      </c>
      <c r="S904">
        <f t="shared" si="553"/>
        <v>0</v>
      </c>
      <c r="T904">
        <f t="shared" si="554"/>
        <v>0</v>
      </c>
      <c r="U904">
        <f t="shared" si="555"/>
        <v>0</v>
      </c>
      <c r="V904">
        <f t="shared" si="556"/>
        <v>0</v>
      </c>
      <c r="W904">
        <f t="shared" si="557"/>
        <v>0</v>
      </c>
      <c r="X904">
        <f t="shared" si="558"/>
        <v>0</v>
      </c>
      <c r="Y904">
        <f t="shared" si="558"/>
        <v>0</v>
      </c>
      <c r="AA904">
        <v>35364244</v>
      </c>
      <c r="AB904">
        <f t="shared" si="559"/>
        <v>99860.32</v>
      </c>
      <c r="AC904">
        <f t="shared" si="560"/>
        <v>99860.32</v>
      </c>
      <c r="AD904">
        <f t="shared" si="561"/>
        <v>0</v>
      </c>
      <c r="AE904">
        <f t="shared" si="562"/>
        <v>0</v>
      </c>
      <c r="AF904">
        <f t="shared" si="562"/>
        <v>0</v>
      </c>
      <c r="AG904">
        <f t="shared" si="563"/>
        <v>0</v>
      </c>
      <c r="AH904">
        <f t="shared" si="564"/>
        <v>0</v>
      </c>
      <c r="AI904">
        <f t="shared" si="564"/>
        <v>0</v>
      </c>
      <c r="AJ904">
        <f t="shared" si="565"/>
        <v>0</v>
      </c>
      <c r="AK904">
        <v>99860.32</v>
      </c>
      <c r="AL904">
        <v>99860.32</v>
      </c>
      <c r="AM904">
        <v>0</v>
      </c>
      <c r="AN904">
        <v>0</v>
      </c>
      <c r="AO904">
        <v>0</v>
      </c>
      <c r="AP904">
        <v>0</v>
      </c>
      <c r="AQ904">
        <v>0</v>
      </c>
      <c r="AR904">
        <v>0</v>
      </c>
      <c r="AS904">
        <v>0</v>
      </c>
      <c r="AT904">
        <v>70</v>
      </c>
      <c r="AU904">
        <v>10</v>
      </c>
      <c r="AV904">
        <v>1</v>
      </c>
      <c r="AW904">
        <v>1</v>
      </c>
      <c r="AZ904">
        <v>1</v>
      </c>
      <c r="BA904">
        <v>1</v>
      </c>
      <c r="BB904">
        <v>1</v>
      </c>
      <c r="BC904">
        <v>1</v>
      </c>
      <c r="BD904" t="s">
        <v>3</v>
      </c>
      <c r="BE904" t="s">
        <v>3</v>
      </c>
      <c r="BF904" t="s">
        <v>3</v>
      </c>
      <c r="BG904" t="s">
        <v>3</v>
      </c>
      <c r="BH904">
        <v>3</v>
      </c>
      <c r="BI904">
        <v>4</v>
      </c>
      <c r="BJ904" t="s">
        <v>238</v>
      </c>
      <c r="BM904">
        <v>0</v>
      </c>
      <c r="BN904">
        <v>0</v>
      </c>
      <c r="BO904" t="s">
        <v>3</v>
      </c>
      <c r="BP904">
        <v>0</v>
      </c>
      <c r="BQ904">
        <v>1</v>
      </c>
      <c r="BR904">
        <v>0</v>
      </c>
      <c r="BS904">
        <v>1</v>
      </c>
      <c r="BT904">
        <v>1</v>
      </c>
      <c r="BU904">
        <v>1</v>
      </c>
      <c r="BV904">
        <v>1</v>
      </c>
      <c r="BW904">
        <v>1</v>
      </c>
      <c r="BX904">
        <v>1</v>
      </c>
      <c r="BY904" t="s">
        <v>3</v>
      </c>
      <c r="BZ904">
        <v>70</v>
      </c>
      <c r="CA904">
        <v>10</v>
      </c>
      <c r="CB904" t="s">
        <v>3</v>
      </c>
      <c r="CE904">
        <v>0</v>
      </c>
      <c r="CF904">
        <v>0</v>
      </c>
      <c r="CG904">
        <v>0</v>
      </c>
      <c r="CM904">
        <v>0</v>
      </c>
      <c r="CN904" t="s">
        <v>3</v>
      </c>
      <c r="CO904">
        <v>0</v>
      </c>
      <c r="CP904">
        <f t="shared" si="566"/>
        <v>99.86</v>
      </c>
      <c r="CQ904">
        <f t="shared" si="567"/>
        <v>99860.32</v>
      </c>
      <c r="CR904">
        <f t="shared" si="568"/>
        <v>0</v>
      </c>
      <c r="CS904">
        <f t="shared" si="569"/>
        <v>0</v>
      </c>
      <c r="CT904">
        <f t="shared" si="570"/>
        <v>0</v>
      </c>
      <c r="CU904">
        <f t="shared" si="571"/>
        <v>0</v>
      </c>
      <c r="CV904">
        <f t="shared" si="572"/>
        <v>0</v>
      </c>
      <c r="CW904">
        <f t="shared" si="573"/>
        <v>0</v>
      </c>
      <c r="CX904">
        <f t="shared" si="573"/>
        <v>0</v>
      </c>
      <c r="CY904">
        <f t="shared" si="574"/>
        <v>0</v>
      </c>
      <c r="CZ904">
        <f t="shared" si="575"/>
        <v>0</v>
      </c>
      <c r="DC904" t="s">
        <v>3</v>
      </c>
      <c r="DD904" t="s">
        <v>3</v>
      </c>
      <c r="DE904" t="s">
        <v>3</v>
      </c>
      <c r="DF904" t="s">
        <v>3</v>
      </c>
      <c r="DG904" t="s">
        <v>3</v>
      </c>
      <c r="DH904" t="s">
        <v>3</v>
      </c>
      <c r="DI904" t="s">
        <v>3</v>
      </c>
      <c r="DJ904" t="s">
        <v>3</v>
      </c>
      <c r="DK904" t="s">
        <v>3</v>
      </c>
      <c r="DL904" t="s">
        <v>3</v>
      </c>
      <c r="DM904" t="s">
        <v>3</v>
      </c>
      <c r="DN904">
        <v>0</v>
      </c>
      <c r="DO904">
        <v>0</v>
      </c>
      <c r="DP904">
        <v>1</v>
      </c>
      <c r="DQ904">
        <v>1</v>
      </c>
      <c r="DU904">
        <v>1003</v>
      </c>
      <c r="DV904" t="s">
        <v>35</v>
      </c>
      <c r="DW904" t="s">
        <v>35</v>
      </c>
      <c r="DX904">
        <v>1000</v>
      </c>
      <c r="DZ904" t="s">
        <v>3</v>
      </c>
      <c r="EA904" t="s">
        <v>3</v>
      </c>
      <c r="EB904" t="s">
        <v>3</v>
      </c>
      <c r="EC904" t="s">
        <v>3</v>
      </c>
      <c r="EE904">
        <v>35096056</v>
      </c>
      <c r="EF904">
        <v>1</v>
      </c>
      <c r="EG904" t="s">
        <v>20</v>
      </c>
      <c r="EH904">
        <v>0</v>
      </c>
      <c r="EI904" t="s">
        <v>3</v>
      </c>
      <c r="EJ904">
        <v>4</v>
      </c>
      <c r="EK904">
        <v>0</v>
      </c>
      <c r="EL904" t="s">
        <v>21</v>
      </c>
      <c r="EM904" t="s">
        <v>22</v>
      </c>
      <c r="EO904" t="s">
        <v>3</v>
      </c>
      <c r="EQ904">
        <v>0</v>
      </c>
      <c r="ER904">
        <v>99860.32</v>
      </c>
      <c r="ES904">
        <v>99860.32</v>
      </c>
      <c r="ET904">
        <v>0</v>
      </c>
      <c r="EU904">
        <v>0</v>
      </c>
      <c r="EV904">
        <v>0</v>
      </c>
      <c r="EW904">
        <v>0</v>
      </c>
      <c r="EX904">
        <v>0</v>
      </c>
      <c r="EY904">
        <v>0</v>
      </c>
      <c r="FQ904">
        <v>0</v>
      </c>
      <c r="FR904">
        <v>0</v>
      </c>
      <c r="FS904">
        <v>0</v>
      </c>
      <c r="FX904">
        <v>70</v>
      </c>
      <c r="FY904">
        <v>10</v>
      </c>
      <c r="GA904" t="s">
        <v>3</v>
      </c>
      <c r="GD904">
        <v>0</v>
      </c>
      <c r="GF904">
        <v>2077141205</v>
      </c>
      <c r="GG904">
        <v>2</v>
      </c>
      <c r="GH904">
        <v>1</v>
      </c>
      <c r="GI904">
        <v>-2</v>
      </c>
      <c r="GJ904">
        <v>0</v>
      </c>
      <c r="GK904">
        <f>ROUND(R904*(R12)/100,2)</f>
        <v>0</v>
      </c>
      <c r="GL904">
        <f t="shared" si="576"/>
        <v>0</v>
      </c>
      <c r="GM904">
        <f t="shared" si="577"/>
        <v>99.86</v>
      </c>
      <c r="GN904">
        <f t="shared" si="578"/>
        <v>0</v>
      </c>
      <c r="GO904">
        <f t="shared" si="579"/>
        <v>0</v>
      </c>
      <c r="GP904">
        <f t="shared" si="580"/>
        <v>99.86</v>
      </c>
      <c r="GR904">
        <v>0</v>
      </c>
      <c r="GS904">
        <v>3</v>
      </c>
      <c r="GT904">
        <v>0</v>
      </c>
      <c r="GU904" t="s">
        <v>3</v>
      </c>
      <c r="GV904">
        <f t="shared" si="581"/>
        <v>0</v>
      </c>
      <c r="GW904">
        <v>1</v>
      </c>
      <c r="GX904">
        <f t="shared" si="582"/>
        <v>0</v>
      </c>
      <c r="HA904">
        <v>0</v>
      </c>
      <c r="HB904">
        <v>0</v>
      </c>
      <c r="HC904">
        <f t="shared" si="583"/>
        <v>0</v>
      </c>
      <c r="HE904" t="s">
        <v>3</v>
      </c>
      <c r="HF904" t="s">
        <v>3</v>
      </c>
      <c r="HM904" t="s">
        <v>3</v>
      </c>
      <c r="HN904" t="s">
        <v>3</v>
      </c>
      <c r="HO904" t="s">
        <v>3</v>
      </c>
      <c r="HP904" t="s">
        <v>3</v>
      </c>
      <c r="HQ904" t="s">
        <v>3</v>
      </c>
      <c r="HS904">
        <v>0</v>
      </c>
      <c r="IK904">
        <v>0</v>
      </c>
    </row>
    <row r="905" spans="1:245" x14ac:dyDescent="0.2">
      <c r="A905">
        <v>17</v>
      </c>
      <c r="B905">
        <v>1</v>
      </c>
      <c r="E905" t="s">
        <v>285</v>
      </c>
      <c r="F905" t="s">
        <v>240</v>
      </c>
      <c r="G905" t="s">
        <v>241</v>
      </c>
      <c r="H905" t="s">
        <v>242</v>
      </c>
      <c r="I905">
        <f>ROUND(2/1000,9)</f>
        <v>2E-3</v>
      </c>
      <c r="J905">
        <v>0</v>
      </c>
      <c r="K905">
        <f>ROUND(2/1000,9)</f>
        <v>2E-3</v>
      </c>
      <c r="O905">
        <f t="shared" si="549"/>
        <v>144.34</v>
      </c>
      <c r="P905">
        <f t="shared" si="550"/>
        <v>144.34</v>
      </c>
      <c r="Q905">
        <f t="shared" si="551"/>
        <v>0</v>
      </c>
      <c r="R905">
        <f t="shared" si="552"/>
        <v>0</v>
      </c>
      <c r="S905">
        <f t="shared" si="553"/>
        <v>0</v>
      </c>
      <c r="T905">
        <f t="shared" si="554"/>
        <v>0</v>
      </c>
      <c r="U905">
        <f t="shared" si="555"/>
        <v>0</v>
      </c>
      <c r="V905">
        <f t="shared" si="556"/>
        <v>0</v>
      </c>
      <c r="W905">
        <f t="shared" si="557"/>
        <v>0</v>
      </c>
      <c r="X905">
        <f t="shared" si="558"/>
        <v>0</v>
      </c>
      <c r="Y905">
        <f t="shared" si="558"/>
        <v>0</v>
      </c>
      <c r="AA905">
        <v>35364244</v>
      </c>
      <c r="AB905">
        <f t="shared" si="559"/>
        <v>72169.899999999994</v>
      </c>
      <c r="AC905">
        <f t="shared" si="560"/>
        <v>72169.899999999994</v>
      </c>
      <c r="AD905">
        <f t="shared" si="561"/>
        <v>0</v>
      </c>
      <c r="AE905">
        <f t="shared" si="562"/>
        <v>0</v>
      </c>
      <c r="AF905">
        <f t="shared" si="562"/>
        <v>0</v>
      </c>
      <c r="AG905">
        <f t="shared" si="563"/>
        <v>0</v>
      </c>
      <c r="AH905">
        <f t="shared" si="564"/>
        <v>0</v>
      </c>
      <c r="AI905">
        <f t="shared" si="564"/>
        <v>0</v>
      </c>
      <c r="AJ905">
        <f t="shared" si="565"/>
        <v>0</v>
      </c>
      <c r="AK905">
        <v>72169.899999999994</v>
      </c>
      <c r="AL905">
        <v>72169.899999999994</v>
      </c>
      <c r="AM905">
        <v>0</v>
      </c>
      <c r="AN905">
        <v>0</v>
      </c>
      <c r="AO905">
        <v>0</v>
      </c>
      <c r="AP905">
        <v>0</v>
      </c>
      <c r="AQ905">
        <v>0</v>
      </c>
      <c r="AR905">
        <v>0</v>
      </c>
      <c r="AS905">
        <v>0</v>
      </c>
      <c r="AT905">
        <v>70</v>
      </c>
      <c r="AU905">
        <v>10</v>
      </c>
      <c r="AV905">
        <v>1</v>
      </c>
      <c r="AW905">
        <v>1</v>
      </c>
      <c r="AZ905">
        <v>1</v>
      </c>
      <c r="BA905">
        <v>1</v>
      </c>
      <c r="BB905">
        <v>1</v>
      </c>
      <c r="BC905">
        <v>1</v>
      </c>
      <c r="BD905" t="s">
        <v>3</v>
      </c>
      <c r="BE905" t="s">
        <v>3</v>
      </c>
      <c r="BF905" t="s">
        <v>3</v>
      </c>
      <c r="BG905" t="s">
        <v>3</v>
      </c>
      <c r="BH905">
        <v>3</v>
      </c>
      <c r="BI905">
        <v>4</v>
      </c>
      <c r="BJ905" t="s">
        <v>243</v>
      </c>
      <c r="BM905">
        <v>0</v>
      </c>
      <c r="BN905">
        <v>0</v>
      </c>
      <c r="BO905" t="s">
        <v>3</v>
      </c>
      <c r="BP905">
        <v>0</v>
      </c>
      <c r="BQ905">
        <v>1</v>
      </c>
      <c r="BR905">
        <v>0</v>
      </c>
      <c r="BS905">
        <v>1</v>
      </c>
      <c r="BT905">
        <v>1</v>
      </c>
      <c r="BU905">
        <v>1</v>
      </c>
      <c r="BV905">
        <v>1</v>
      </c>
      <c r="BW905">
        <v>1</v>
      </c>
      <c r="BX905">
        <v>1</v>
      </c>
      <c r="BY905" t="s">
        <v>3</v>
      </c>
      <c r="BZ905">
        <v>70</v>
      </c>
      <c r="CA905">
        <v>10</v>
      </c>
      <c r="CB905" t="s">
        <v>3</v>
      </c>
      <c r="CE905">
        <v>0</v>
      </c>
      <c r="CF905">
        <v>0</v>
      </c>
      <c r="CG905">
        <v>0</v>
      </c>
      <c r="CM905">
        <v>0</v>
      </c>
      <c r="CN905" t="s">
        <v>3</v>
      </c>
      <c r="CO905">
        <v>0</v>
      </c>
      <c r="CP905">
        <f t="shared" si="566"/>
        <v>144.34</v>
      </c>
      <c r="CQ905">
        <f t="shared" si="567"/>
        <v>72169.899999999994</v>
      </c>
      <c r="CR905">
        <f t="shared" si="568"/>
        <v>0</v>
      </c>
      <c r="CS905">
        <f t="shared" si="569"/>
        <v>0</v>
      </c>
      <c r="CT905">
        <f t="shared" si="570"/>
        <v>0</v>
      </c>
      <c r="CU905">
        <f t="shared" si="571"/>
        <v>0</v>
      </c>
      <c r="CV905">
        <f t="shared" si="572"/>
        <v>0</v>
      </c>
      <c r="CW905">
        <f t="shared" si="573"/>
        <v>0</v>
      </c>
      <c r="CX905">
        <f t="shared" si="573"/>
        <v>0</v>
      </c>
      <c r="CY905">
        <f t="shared" si="574"/>
        <v>0</v>
      </c>
      <c r="CZ905">
        <f t="shared" si="575"/>
        <v>0</v>
      </c>
      <c r="DC905" t="s">
        <v>3</v>
      </c>
      <c r="DD905" t="s">
        <v>3</v>
      </c>
      <c r="DE905" t="s">
        <v>3</v>
      </c>
      <c r="DF905" t="s">
        <v>3</v>
      </c>
      <c r="DG905" t="s">
        <v>3</v>
      </c>
      <c r="DH905" t="s">
        <v>3</v>
      </c>
      <c r="DI905" t="s">
        <v>3</v>
      </c>
      <c r="DJ905" t="s">
        <v>3</v>
      </c>
      <c r="DK905" t="s">
        <v>3</v>
      </c>
      <c r="DL905" t="s">
        <v>3</v>
      </c>
      <c r="DM905" t="s">
        <v>3</v>
      </c>
      <c r="DN905">
        <v>0</v>
      </c>
      <c r="DO905">
        <v>0</v>
      </c>
      <c r="DP905">
        <v>1</v>
      </c>
      <c r="DQ905">
        <v>1</v>
      </c>
      <c r="DU905">
        <v>1010</v>
      </c>
      <c r="DV905" t="s">
        <v>242</v>
      </c>
      <c r="DW905" t="s">
        <v>242</v>
      </c>
      <c r="DX905">
        <v>1000</v>
      </c>
      <c r="DZ905" t="s">
        <v>3</v>
      </c>
      <c r="EA905" t="s">
        <v>3</v>
      </c>
      <c r="EB905" t="s">
        <v>3</v>
      </c>
      <c r="EC905" t="s">
        <v>3</v>
      </c>
      <c r="EE905">
        <v>35096056</v>
      </c>
      <c r="EF905">
        <v>1</v>
      </c>
      <c r="EG905" t="s">
        <v>20</v>
      </c>
      <c r="EH905">
        <v>0</v>
      </c>
      <c r="EI905" t="s">
        <v>3</v>
      </c>
      <c r="EJ905">
        <v>4</v>
      </c>
      <c r="EK905">
        <v>0</v>
      </c>
      <c r="EL905" t="s">
        <v>21</v>
      </c>
      <c r="EM905" t="s">
        <v>22</v>
      </c>
      <c r="EO905" t="s">
        <v>3</v>
      </c>
      <c r="EQ905">
        <v>0</v>
      </c>
      <c r="ER905">
        <v>72169.899999999994</v>
      </c>
      <c r="ES905">
        <v>72169.899999999994</v>
      </c>
      <c r="ET905">
        <v>0</v>
      </c>
      <c r="EU905">
        <v>0</v>
      </c>
      <c r="EV905">
        <v>0</v>
      </c>
      <c r="EW905">
        <v>0</v>
      </c>
      <c r="EX905">
        <v>0</v>
      </c>
      <c r="EY905">
        <v>0</v>
      </c>
      <c r="FQ905">
        <v>0</v>
      </c>
      <c r="FR905">
        <v>0</v>
      </c>
      <c r="FS905">
        <v>0</v>
      </c>
      <c r="FX905">
        <v>70</v>
      </c>
      <c r="FY905">
        <v>10</v>
      </c>
      <c r="GA905" t="s">
        <v>3</v>
      </c>
      <c r="GD905">
        <v>0</v>
      </c>
      <c r="GF905">
        <v>653953554</v>
      </c>
      <c r="GG905">
        <v>2</v>
      </c>
      <c r="GH905">
        <v>1</v>
      </c>
      <c r="GI905">
        <v>-2</v>
      </c>
      <c r="GJ905">
        <v>0</v>
      </c>
      <c r="GK905">
        <f>ROUND(R905*(R12)/100,2)</f>
        <v>0</v>
      </c>
      <c r="GL905">
        <f t="shared" si="576"/>
        <v>0</v>
      </c>
      <c r="GM905">
        <f t="shared" si="577"/>
        <v>144.34</v>
      </c>
      <c r="GN905">
        <f t="shared" si="578"/>
        <v>0</v>
      </c>
      <c r="GO905">
        <f t="shared" si="579"/>
        <v>0</v>
      </c>
      <c r="GP905">
        <f t="shared" si="580"/>
        <v>144.34</v>
      </c>
      <c r="GR905">
        <v>0</v>
      </c>
      <c r="GS905">
        <v>3</v>
      </c>
      <c r="GT905">
        <v>0</v>
      </c>
      <c r="GU905" t="s">
        <v>3</v>
      </c>
      <c r="GV905">
        <f t="shared" si="581"/>
        <v>0</v>
      </c>
      <c r="GW905">
        <v>1</v>
      </c>
      <c r="GX905">
        <f t="shared" si="582"/>
        <v>0</v>
      </c>
      <c r="HA905">
        <v>0</v>
      </c>
      <c r="HB905">
        <v>0</v>
      </c>
      <c r="HC905">
        <f t="shared" si="583"/>
        <v>0</v>
      </c>
      <c r="HE905" t="s">
        <v>3</v>
      </c>
      <c r="HF905" t="s">
        <v>3</v>
      </c>
      <c r="HM905" t="s">
        <v>3</v>
      </c>
      <c r="HN905" t="s">
        <v>3</v>
      </c>
      <c r="HO905" t="s">
        <v>3</v>
      </c>
      <c r="HP905" t="s">
        <v>3</v>
      </c>
      <c r="HQ905" t="s">
        <v>3</v>
      </c>
      <c r="HS905">
        <v>0</v>
      </c>
      <c r="IK905">
        <v>0</v>
      </c>
    </row>
    <row r="906" spans="1:245" x14ac:dyDescent="0.2">
      <c r="A906">
        <v>17</v>
      </c>
      <c r="B906">
        <v>1</v>
      </c>
      <c r="C906">
        <f>ROW(SmtRes!A277)</f>
        <v>277</v>
      </c>
      <c r="D906">
        <f>ROW(EtalonRes!A277)</f>
        <v>277</v>
      </c>
      <c r="E906" t="s">
        <v>286</v>
      </c>
      <c r="F906" t="s">
        <v>38</v>
      </c>
      <c r="G906" t="s">
        <v>39</v>
      </c>
      <c r="H906" t="s">
        <v>18</v>
      </c>
      <c r="I906">
        <f>ROUND(4/100,9)</f>
        <v>0.04</v>
      </c>
      <c r="J906">
        <v>0</v>
      </c>
      <c r="K906">
        <f>ROUND(4/100,9)</f>
        <v>0.04</v>
      </c>
      <c r="O906">
        <f t="shared" si="549"/>
        <v>1116.6400000000001</v>
      </c>
      <c r="P906">
        <f t="shared" si="550"/>
        <v>0</v>
      </c>
      <c r="Q906">
        <f t="shared" si="551"/>
        <v>1.3</v>
      </c>
      <c r="R906">
        <f t="shared" si="552"/>
        <v>0.03</v>
      </c>
      <c r="S906">
        <f t="shared" si="553"/>
        <v>1115.3399999999999</v>
      </c>
      <c r="T906">
        <f t="shared" si="554"/>
        <v>0</v>
      </c>
      <c r="U906">
        <f t="shared" si="555"/>
        <v>1.7124000000000001</v>
      </c>
      <c r="V906">
        <f t="shared" si="556"/>
        <v>0</v>
      </c>
      <c r="W906">
        <f t="shared" si="557"/>
        <v>0</v>
      </c>
      <c r="X906">
        <f t="shared" si="558"/>
        <v>780.74</v>
      </c>
      <c r="Y906">
        <f t="shared" si="558"/>
        <v>111.53</v>
      </c>
      <c r="AA906">
        <v>35364244</v>
      </c>
      <c r="AB906">
        <f t="shared" si="559"/>
        <v>27916.01</v>
      </c>
      <c r="AC906">
        <f t="shared" si="560"/>
        <v>0</v>
      </c>
      <c r="AD906">
        <f t="shared" si="561"/>
        <v>32.57</v>
      </c>
      <c r="AE906">
        <f t="shared" si="562"/>
        <v>0.69</v>
      </c>
      <c r="AF906">
        <f t="shared" si="562"/>
        <v>27883.439999999999</v>
      </c>
      <c r="AG906">
        <f t="shared" si="563"/>
        <v>0</v>
      </c>
      <c r="AH906">
        <f t="shared" si="564"/>
        <v>42.81</v>
      </c>
      <c r="AI906">
        <f t="shared" si="564"/>
        <v>0</v>
      </c>
      <c r="AJ906">
        <f t="shared" si="565"/>
        <v>0</v>
      </c>
      <c r="AK906">
        <v>27916.01</v>
      </c>
      <c r="AL906">
        <v>0</v>
      </c>
      <c r="AM906">
        <v>32.57</v>
      </c>
      <c r="AN906">
        <v>0.69</v>
      </c>
      <c r="AO906">
        <v>27883.439999999999</v>
      </c>
      <c r="AP906">
        <v>0</v>
      </c>
      <c r="AQ906">
        <v>42.81</v>
      </c>
      <c r="AR906">
        <v>0</v>
      </c>
      <c r="AS906">
        <v>0</v>
      </c>
      <c r="AT906">
        <v>70</v>
      </c>
      <c r="AU906">
        <v>10</v>
      </c>
      <c r="AV906">
        <v>1</v>
      </c>
      <c r="AW906">
        <v>1</v>
      </c>
      <c r="AZ906">
        <v>1</v>
      </c>
      <c r="BA906">
        <v>1</v>
      </c>
      <c r="BB906">
        <v>1</v>
      </c>
      <c r="BC906">
        <v>1</v>
      </c>
      <c r="BD906" t="s">
        <v>3</v>
      </c>
      <c r="BE906" t="s">
        <v>3</v>
      </c>
      <c r="BF906" t="s">
        <v>3</v>
      </c>
      <c r="BG906" t="s">
        <v>3</v>
      </c>
      <c r="BH906">
        <v>0</v>
      </c>
      <c r="BI906">
        <v>4</v>
      </c>
      <c r="BJ906" t="s">
        <v>40</v>
      </c>
      <c r="BM906">
        <v>0</v>
      </c>
      <c r="BN906">
        <v>0</v>
      </c>
      <c r="BO906" t="s">
        <v>3</v>
      </c>
      <c r="BP906">
        <v>0</v>
      </c>
      <c r="BQ906">
        <v>1</v>
      </c>
      <c r="BR906">
        <v>0</v>
      </c>
      <c r="BS906">
        <v>1</v>
      </c>
      <c r="BT906">
        <v>1</v>
      </c>
      <c r="BU906">
        <v>1</v>
      </c>
      <c r="BV906">
        <v>1</v>
      </c>
      <c r="BW906">
        <v>1</v>
      </c>
      <c r="BX906">
        <v>1</v>
      </c>
      <c r="BY906" t="s">
        <v>3</v>
      </c>
      <c r="BZ906">
        <v>70</v>
      </c>
      <c r="CA906">
        <v>10</v>
      </c>
      <c r="CB906" t="s">
        <v>3</v>
      </c>
      <c r="CE906">
        <v>0</v>
      </c>
      <c r="CF906">
        <v>0</v>
      </c>
      <c r="CG906">
        <v>0</v>
      </c>
      <c r="CM906">
        <v>0</v>
      </c>
      <c r="CN906" t="s">
        <v>3</v>
      </c>
      <c r="CO906">
        <v>0</v>
      </c>
      <c r="CP906">
        <f t="shared" si="566"/>
        <v>1116.6399999999999</v>
      </c>
      <c r="CQ906">
        <f t="shared" si="567"/>
        <v>0</v>
      </c>
      <c r="CR906">
        <f t="shared" si="568"/>
        <v>32.57</v>
      </c>
      <c r="CS906">
        <f t="shared" si="569"/>
        <v>0.69</v>
      </c>
      <c r="CT906">
        <f t="shared" si="570"/>
        <v>27883.439999999999</v>
      </c>
      <c r="CU906">
        <f t="shared" si="571"/>
        <v>0</v>
      </c>
      <c r="CV906">
        <f t="shared" si="572"/>
        <v>42.81</v>
      </c>
      <c r="CW906">
        <f t="shared" si="573"/>
        <v>0</v>
      </c>
      <c r="CX906">
        <f t="shared" si="573"/>
        <v>0</v>
      </c>
      <c r="CY906">
        <f t="shared" si="574"/>
        <v>780.73799999999983</v>
      </c>
      <c r="CZ906">
        <f t="shared" si="575"/>
        <v>111.53399999999999</v>
      </c>
      <c r="DC906" t="s">
        <v>3</v>
      </c>
      <c r="DD906" t="s">
        <v>3</v>
      </c>
      <c r="DE906" t="s">
        <v>3</v>
      </c>
      <c r="DF906" t="s">
        <v>3</v>
      </c>
      <c r="DG906" t="s">
        <v>3</v>
      </c>
      <c r="DH906" t="s">
        <v>3</v>
      </c>
      <c r="DI906" t="s">
        <v>3</v>
      </c>
      <c r="DJ906" t="s">
        <v>3</v>
      </c>
      <c r="DK906" t="s">
        <v>3</v>
      </c>
      <c r="DL906" t="s">
        <v>3</v>
      </c>
      <c r="DM906" t="s">
        <v>3</v>
      </c>
      <c r="DN906">
        <v>0</v>
      </c>
      <c r="DO906">
        <v>0</v>
      </c>
      <c r="DP906">
        <v>1</v>
      </c>
      <c r="DQ906">
        <v>1</v>
      </c>
      <c r="DU906">
        <v>1010</v>
      </c>
      <c r="DV906" t="s">
        <v>18</v>
      </c>
      <c r="DW906" t="s">
        <v>18</v>
      </c>
      <c r="DX906">
        <v>100</v>
      </c>
      <c r="DZ906" t="s">
        <v>3</v>
      </c>
      <c r="EA906" t="s">
        <v>3</v>
      </c>
      <c r="EB906" t="s">
        <v>3</v>
      </c>
      <c r="EC906" t="s">
        <v>3</v>
      </c>
      <c r="EE906">
        <v>35096056</v>
      </c>
      <c r="EF906">
        <v>1</v>
      </c>
      <c r="EG906" t="s">
        <v>20</v>
      </c>
      <c r="EH906">
        <v>0</v>
      </c>
      <c r="EI906" t="s">
        <v>3</v>
      </c>
      <c r="EJ906">
        <v>4</v>
      </c>
      <c r="EK906">
        <v>0</v>
      </c>
      <c r="EL906" t="s">
        <v>21</v>
      </c>
      <c r="EM906" t="s">
        <v>22</v>
      </c>
      <c r="EO906" t="s">
        <v>3</v>
      </c>
      <c r="EQ906">
        <v>262144</v>
      </c>
      <c r="ER906">
        <v>27916.01</v>
      </c>
      <c r="ES906">
        <v>0</v>
      </c>
      <c r="ET906">
        <v>32.57</v>
      </c>
      <c r="EU906">
        <v>0.69</v>
      </c>
      <c r="EV906">
        <v>27883.439999999999</v>
      </c>
      <c r="EW906">
        <v>42.81</v>
      </c>
      <c r="EX906">
        <v>0</v>
      </c>
      <c r="EY906">
        <v>0</v>
      </c>
      <c r="FQ906">
        <v>0</v>
      </c>
      <c r="FR906">
        <v>0</v>
      </c>
      <c r="FS906">
        <v>0</v>
      </c>
      <c r="FX906">
        <v>70</v>
      </c>
      <c r="FY906">
        <v>10</v>
      </c>
      <c r="GA906" t="s">
        <v>3</v>
      </c>
      <c r="GD906">
        <v>0</v>
      </c>
      <c r="GF906">
        <v>1394402761</v>
      </c>
      <c r="GG906">
        <v>2</v>
      </c>
      <c r="GH906">
        <v>1</v>
      </c>
      <c r="GI906">
        <v>-2</v>
      </c>
      <c r="GJ906">
        <v>0</v>
      </c>
      <c r="GK906">
        <f>ROUND(R906*(R12)/100,2)</f>
        <v>0.03</v>
      </c>
      <c r="GL906">
        <f t="shared" si="576"/>
        <v>0</v>
      </c>
      <c r="GM906">
        <f t="shared" si="577"/>
        <v>2008.94</v>
      </c>
      <c r="GN906">
        <f t="shared" si="578"/>
        <v>0</v>
      </c>
      <c r="GO906">
        <f t="shared" si="579"/>
        <v>0</v>
      </c>
      <c r="GP906">
        <f t="shared" si="580"/>
        <v>2008.94</v>
      </c>
      <c r="GR906">
        <v>0</v>
      </c>
      <c r="GS906">
        <v>3</v>
      </c>
      <c r="GT906">
        <v>0</v>
      </c>
      <c r="GU906" t="s">
        <v>3</v>
      </c>
      <c r="GV906">
        <f t="shared" si="581"/>
        <v>0</v>
      </c>
      <c r="GW906">
        <v>1</v>
      </c>
      <c r="GX906">
        <f t="shared" si="582"/>
        <v>0</v>
      </c>
      <c r="HA906">
        <v>0</v>
      </c>
      <c r="HB906">
        <v>0</v>
      </c>
      <c r="HC906">
        <f t="shared" si="583"/>
        <v>0</v>
      </c>
      <c r="HE906" t="s">
        <v>3</v>
      </c>
      <c r="HF906" t="s">
        <v>3</v>
      </c>
      <c r="HM906" t="s">
        <v>3</v>
      </c>
      <c r="HN906" t="s">
        <v>3</v>
      </c>
      <c r="HO906" t="s">
        <v>3</v>
      </c>
      <c r="HP906" t="s">
        <v>3</v>
      </c>
      <c r="HQ906" t="s">
        <v>3</v>
      </c>
      <c r="HS906">
        <v>0</v>
      </c>
      <c r="IK906">
        <v>0</v>
      </c>
    </row>
    <row r="907" spans="1:245" x14ac:dyDescent="0.2">
      <c r="A907">
        <v>17</v>
      </c>
      <c r="B907">
        <v>1</v>
      </c>
      <c r="C907">
        <f>ROW(SmtRes!A279)</f>
        <v>279</v>
      </c>
      <c r="D907">
        <f>ROW(EtalonRes!A279)</f>
        <v>279</v>
      </c>
      <c r="E907" t="s">
        <v>287</v>
      </c>
      <c r="F907" t="s">
        <v>42</v>
      </c>
      <c r="G907" t="s">
        <v>43</v>
      </c>
      <c r="H907" t="s">
        <v>18</v>
      </c>
      <c r="I907">
        <f>ROUND(1/100,9)</f>
        <v>0.01</v>
      </c>
      <c r="J907">
        <v>0</v>
      </c>
      <c r="K907">
        <f>ROUND(1/100,9)</f>
        <v>0.01</v>
      </c>
      <c r="O907">
        <f t="shared" si="549"/>
        <v>255.78</v>
      </c>
      <c r="P907">
        <f t="shared" si="550"/>
        <v>0</v>
      </c>
      <c r="Q907">
        <f t="shared" si="551"/>
        <v>0.33</v>
      </c>
      <c r="R907">
        <f t="shared" si="552"/>
        <v>0.01</v>
      </c>
      <c r="S907">
        <f t="shared" si="553"/>
        <v>255.45</v>
      </c>
      <c r="T907">
        <f t="shared" si="554"/>
        <v>0</v>
      </c>
      <c r="U907">
        <f t="shared" si="555"/>
        <v>0.39219999999999999</v>
      </c>
      <c r="V907">
        <f t="shared" si="556"/>
        <v>0</v>
      </c>
      <c r="W907">
        <f t="shared" si="557"/>
        <v>0</v>
      </c>
      <c r="X907">
        <f t="shared" si="558"/>
        <v>178.82</v>
      </c>
      <c r="Y907">
        <f t="shared" si="558"/>
        <v>25.55</v>
      </c>
      <c r="AA907">
        <v>35364244</v>
      </c>
      <c r="AB907">
        <f t="shared" si="559"/>
        <v>25577.73</v>
      </c>
      <c r="AC907">
        <f t="shared" si="560"/>
        <v>0</v>
      </c>
      <c r="AD907">
        <f t="shared" si="561"/>
        <v>32.57</v>
      </c>
      <c r="AE907">
        <f t="shared" si="562"/>
        <v>0.69</v>
      </c>
      <c r="AF907">
        <f t="shared" si="562"/>
        <v>25545.16</v>
      </c>
      <c r="AG907">
        <f t="shared" si="563"/>
        <v>0</v>
      </c>
      <c r="AH907">
        <f t="shared" si="564"/>
        <v>39.22</v>
      </c>
      <c r="AI907">
        <f t="shared" si="564"/>
        <v>0</v>
      </c>
      <c r="AJ907">
        <f t="shared" si="565"/>
        <v>0</v>
      </c>
      <c r="AK907">
        <v>25577.73</v>
      </c>
      <c r="AL907">
        <v>0</v>
      </c>
      <c r="AM907">
        <v>32.57</v>
      </c>
      <c r="AN907">
        <v>0.69</v>
      </c>
      <c r="AO907">
        <v>25545.16</v>
      </c>
      <c r="AP907">
        <v>0</v>
      </c>
      <c r="AQ907">
        <v>39.22</v>
      </c>
      <c r="AR907">
        <v>0</v>
      </c>
      <c r="AS907">
        <v>0</v>
      </c>
      <c r="AT907">
        <v>70</v>
      </c>
      <c r="AU907">
        <v>10</v>
      </c>
      <c r="AV907">
        <v>1</v>
      </c>
      <c r="AW907">
        <v>1</v>
      </c>
      <c r="AZ907">
        <v>1</v>
      </c>
      <c r="BA907">
        <v>1</v>
      </c>
      <c r="BB907">
        <v>1</v>
      </c>
      <c r="BC907">
        <v>1</v>
      </c>
      <c r="BD907" t="s">
        <v>3</v>
      </c>
      <c r="BE907" t="s">
        <v>3</v>
      </c>
      <c r="BF907" t="s">
        <v>3</v>
      </c>
      <c r="BG907" t="s">
        <v>3</v>
      </c>
      <c r="BH907">
        <v>0</v>
      </c>
      <c r="BI907">
        <v>4</v>
      </c>
      <c r="BJ907" t="s">
        <v>44</v>
      </c>
      <c r="BM907">
        <v>0</v>
      </c>
      <c r="BN907">
        <v>0</v>
      </c>
      <c r="BO907" t="s">
        <v>3</v>
      </c>
      <c r="BP907">
        <v>0</v>
      </c>
      <c r="BQ907">
        <v>1</v>
      </c>
      <c r="BR907">
        <v>0</v>
      </c>
      <c r="BS907">
        <v>1</v>
      </c>
      <c r="BT907">
        <v>1</v>
      </c>
      <c r="BU907">
        <v>1</v>
      </c>
      <c r="BV907">
        <v>1</v>
      </c>
      <c r="BW907">
        <v>1</v>
      </c>
      <c r="BX907">
        <v>1</v>
      </c>
      <c r="BY907" t="s">
        <v>3</v>
      </c>
      <c r="BZ907">
        <v>70</v>
      </c>
      <c r="CA907">
        <v>10</v>
      </c>
      <c r="CB907" t="s">
        <v>3</v>
      </c>
      <c r="CE907">
        <v>0</v>
      </c>
      <c r="CF907">
        <v>0</v>
      </c>
      <c r="CG907">
        <v>0</v>
      </c>
      <c r="CM907">
        <v>0</v>
      </c>
      <c r="CN907" t="s">
        <v>3</v>
      </c>
      <c r="CO907">
        <v>0</v>
      </c>
      <c r="CP907">
        <f t="shared" si="566"/>
        <v>255.78</v>
      </c>
      <c r="CQ907">
        <f t="shared" si="567"/>
        <v>0</v>
      </c>
      <c r="CR907">
        <f t="shared" si="568"/>
        <v>32.57</v>
      </c>
      <c r="CS907">
        <f t="shared" si="569"/>
        <v>0.69</v>
      </c>
      <c r="CT907">
        <f t="shared" si="570"/>
        <v>25545.16</v>
      </c>
      <c r="CU907">
        <f t="shared" si="571"/>
        <v>0</v>
      </c>
      <c r="CV907">
        <f t="shared" si="572"/>
        <v>39.22</v>
      </c>
      <c r="CW907">
        <f t="shared" si="573"/>
        <v>0</v>
      </c>
      <c r="CX907">
        <f t="shared" si="573"/>
        <v>0</v>
      </c>
      <c r="CY907">
        <f t="shared" si="574"/>
        <v>178.815</v>
      </c>
      <c r="CZ907">
        <f t="shared" si="575"/>
        <v>25.545000000000002</v>
      </c>
      <c r="DC907" t="s">
        <v>3</v>
      </c>
      <c r="DD907" t="s">
        <v>3</v>
      </c>
      <c r="DE907" t="s">
        <v>3</v>
      </c>
      <c r="DF907" t="s">
        <v>3</v>
      </c>
      <c r="DG907" t="s">
        <v>3</v>
      </c>
      <c r="DH907" t="s">
        <v>3</v>
      </c>
      <c r="DI907" t="s">
        <v>3</v>
      </c>
      <c r="DJ907" t="s">
        <v>3</v>
      </c>
      <c r="DK907" t="s">
        <v>3</v>
      </c>
      <c r="DL907" t="s">
        <v>3</v>
      </c>
      <c r="DM907" t="s">
        <v>3</v>
      </c>
      <c r="DN907">
        <v>0</v>
      </c>
      <c r="DO907">
        <v>0</v>
      </c>
      <c r="DP907">
        <v>1</v>
      </c>
      <c r="DQ907">
        <v>1</v>
      </c>
      <c r="DU907">
        <v>1010</v>
      </c>
      <c r="DV907" t="s">
        <v>18</v>
      </c>
      <c r="DW907" t="s">
        <v>18</v>
      </c>
      <c r="DX907">
        <v>100</v>
      </c>
      <c r="DZ907" t="s">
        <v>3</v>
      </c>
      <c r="EA907" t="s">
        <v>3</v>
      </c>
      <c r="EB907" t="s">
        <v>3</v>
      </c>
      <c r="EC907" t="s">
        <v>3</v>
      </c>
      <c r="EE907">
        <v>35096056</v>
      </c>
      <c r="EF907">
        <v>1</v>
      </c>
      <c r="EG907" t="s">
        <v>20</v>
      </c>
      <c r="EH907">
        <v>0</v>
      </c>
      <c r="EI907" t="s">
        <v>3</v>
      </c>
      <c r="EJ907">
        <v>4</v>
      </c>
      <c r="EK907">
        <v>0</v>
      </c>
      <c r="EL907" t="s">
        <v>21</v>
      </c>
      <c r="EM907" t="s">
        <v>22</v>
      </c>
      <c r="EO907" t="s">
        <v>3</v>
      </c>
      <c r="EQ907">
        <v>262144</v>
      </c>
      <c r="ER907">
        <v>25577.73</v>
      </c>
      <c r="ES907">
        <v>0</v>
      </c>
      <c r="ET907">
        <v>32.57</v>
      </c>
      <c r="EU907">
        <v>0.69</v>
      </c>
      <c r="EV907">
        <v>25545.16</v>
      </c>
      <c r="EW907">
        <v>39.22</v>
      </c>
      <c r="EX907">
        <v>0</v>
      </c>
      <c r="EY907">
        <v>0</v>
      </c>
      <c r="FQ907">
        <v>0</v>
      </c>
      <c r="FR907">
        <v>0</v>
      </c>
      <c r="FS907">
        <v>0</v>
      </c>
      <c r="FX907">
        <v>70</v>
      </c>
      <c r="FY907">
        <v>10</v>
      </c>
      <c r="GA907" t="s">
        <v>3</v>
      </c>
      <c r="GD907">
        <v>0</v>
      </c>
      <c r="GF907">
        <v>1212913616</v>
      </c>
      <c r="GG907">
        <v>2</v>
      </c>
      <c r="GH907">
        <v>1</v>
      </c>
      <c r="GI907">
        <v>-2</v>
      </c>
      <c r="GJ907">
        <v>0</v>
      </c>
      <c r="GK907">
        <f>ROUND(R907*(R12)/100,2)</f>
        <v>0.01</v>
      </c>
      <c r="GL907">
        <f t="shared" si="576"/>
        <v>0</v>
      </c>
      <c r="GM907">
        <f t="shared" si="577"/>
        <v>460.16</v>
      </c>
      <c r="GN907">
        <f t="shared" si="578"/>
        <v>0</v>
      </c>
      <c r="GO907">
        <f t="shared" si="579"/>
        <v>0</v>
      </c>
      <c r="GP907">
        <f t="shared" si="580"/>
        <v>460.16</v>
      </c>
      <c r="GR907">
        <v>0</v>
      </c>
      <c r="GS907">
        <v>3</v>
      </c>
      <c r="GT907">
        <v>0</v>
      </c>
      <c r="GU907" t="s">
        <v>3</v>
      </c>
      <c r="GV907">
        <f t="shared" si="581"/>
        <v>0</v>
      </c>
      <c r="GW907">
        <v>1</v>
      </c>
      <c r="GX907">
        <f t="shared" si="582"/>
        <v>0</v>
      </c>
      <c r="HA907">
        <v>0</v>
      </c>
      <c r="HB907">
        <v>0</v>
      </c>
      <c r="HC907">
        <f t="shared" si="583"/>
        <v>0</v>
      </c>
      <c r="HE907" t="s">
        <v>3</v>
      </c>
      <c r="HF907" t="s">
        <v>3</v>
      </c>
      <c r="HM907" t="s">
        <v>3</v>
      </c>
      <c r="HN907" t="s">
        <v>3</v>
      </c>
      <c r="HO907" t="s">
        <v>3</v>
      </c>
      <c r="HP907" t="s">
        <v>3</v>
      </c>
      <c r="HQ907" t="s">
        <v>3</v>
      </c>
      <c r="HS907">
        <v>0</v>
      </c>
      <c r="IK907">
        <v>0</v>
      </c>
    </row>
    <row r="909" spans="1:245" x14ac:dyDescent="0.2">
      <c r="A909">
        <v>51</v>
      </c>
      <c r="B909">
        <f>B897</f>
        <v>1</v>
      </c>
      <c r="C909">
        <f>A897</f>
        <v>4</v>
      </c>
      <c r="D909">
        <f>ROW(A897)</f>
        <v>897</v>
      </c>
      <c r="F909" t="str">
        <f>IF(F897&lt;&gt;"",F897,"")</f>
        <v>Новый раздел</v>
      </c>
      <c r="G909" t="str">
        <f>IF(G897&lt;&gt;"",G897,"")</f>
        <v>Помещение 131 Подсобное помещение</v>
      </c>
      <c r="H909">
        <v>0</v>
      </c>
      <c r="O909">
        <f t="shared" ref="O909:T909" si="584">ROUND(AB909,2)</f>
        <v>1925.38</v>
      </c>
      <c r="P909">
        <f t="shared" si="584"/>
        <v>266.66000000000003</v>
      </c>
      <c r="Q909">
        <f t="shared" si="584"/>
        <v>63.37</v>
      </c>
      <c r="R909">
        <f t="shared" si="584"/>
        <v>30.47</v>
      </c>
      <c r="S909">
        <f t="shared" si="584"/>
        <v>1595.35</v>
      </c>
      <c r="T909">
        <f t="shared" si="584"/>
        <v>0</v>
      </c>
      <c r="U909">
        <f>AH909</f>
        <v>2.5038</v>
      </c>
      <c r="V909">
        <f>AI909</f>
        <v>0</v>
      </c>
      <c r="W909">
        <f>ROUND(AJ909,2)</f>
        <v>0</v>
      </c>
      <c r="X909">
        <f>ROUND(AK909,2)</f>
        <v>1116.76</v>
      </c>
      <c r="Y909">
        <f>ROUND(AL909,2)</f>
        <v>159.54</v>
      </c>
      <c r="AB909">
        <f>ROUND(SUMIF(AA901:AA907,"=35364244",O901:O907),2)</f>
        <v>1925.38</v>
      </c>
      <c r="AC909">
        <f>ROUND(SUMIF(AA901:AA907,"=35364244",P901:P907),2)</f>
        <v>266.66000000000003</v>
      </c>
      <c r="AD909">
        <f>ROUND(SUMIF(AA901:AA907,"=35364244",Q901:Q907),2)</f>
        <v>63.37</v>
      </c>
      <c r="AE909">
        <f>ROUND(SUMIF(AA901:AA907,"=35364244",R901:R907),2)</f>
        <v>30.47</v>
      </c>
      <c r="AF909">
        <f>ROUND(SUMIF(AA901:AA907,"=35364244",S901:S907),2)</f>
        <v>1595.35</v>
      </c>
      <c r="AG909">
        <f>ROUND(SUMIF(AA901:AA907,"=35364244",T901:T907),2)</f>
        <v>0</v>
      </c>
      <c r="AH909">
        <f>SUMIF(AA901:AA907,"=35364244",U901:U907)</f>
        <v>2.5038</v>
      </c>
      <c r="AI909">
        <f>SUMIF(AA901:AA907,"=35364244",V901:V907)</f>
        <v>0</v>
      </c>
      <c r="AJ909">
        <f>ROUND(SUMIF(AA901:AA907,"=35364244",W901:W907),2)</f>
        <v>0</v>
      </c>
      <c r="AK909">
        <f>ROUND(SUMIF(AA901:AA907,"=35364244",X901:X907),2)</f>
        <v>1116.76</v>
      </c>
      <c r="AL909">
        <f>ROUND(SUMIF(AA901:AA907,"=35364244",Y901:Y907),2)</f>
        <v>159.54</v>
      </c>
      <c r="AO909">
        <f t="shared" ref="AO909:BD909" si="585">ROUND(BX909,2)</f>
        <v>0</v>
      </c>
      <c r="AP909">
        <f t="shared" si="585"/>
        <v>0</v>
      </c>
      <c r="AQ909">
        <f t="shared" si="585"/>
        <v>0</v>
      </c>
      <c r="AR909">
        <f t="shared" si="585"/>
        <v>3234.58</v>
      </c>
      <c r="AS909">
        <f t="shared" si="585"/>
        <v>0</v>
      </c>
      <c r="AT909">
        <f t="shared" si="585"/>
        <v>0</v>
      </c>
      <c r="AU909">
        <f t="shared" si="585"/>
        <v>3234.58</v>
      </c>
      <c r="AV909">
        <f t="shared" si="585"/>
        <v>266.66000000000003</v>
      </c>
      <c r="AW909">
        <f t="shared" si="585"/>
        <v>266.66000000000003</v>
      </c>
      <c r="AX909">
        <f t="shared" si="585"/>
        <v>0</v>
      </c>
      <c r="AY909">
        <f t="shared" si="585"/>
        <v>266.66000000000003</v>
      </c>
      <c r="AZ909">
        <f t="shared" si="585"/>
        <v>0</v>
      </c>
      <c r="BA909">
        <f t="shared" si="585"/>
        <v>0</v>
      </c>
      <c r="BB909">
        <f t="shared" si="585"/>
        <v>0</v>
      </c>
      <c r="BC909">
        <f t="shared" si="585"/>
        <v>0</v>
      </c>
      <c r="BD909">
        <f t="shared" si="585"/>
        <v>0</v>
      </c>
      <c r="BX909">
        <f>ROUND(SUMIF(AA901:AA907,"=35364244",FQ901:FQ907),2)</f>
        <v>0</v>
      </c>
      <c r="BY909">
        <f>ROUND(SUMIF(AA901:AA907,"=35364244",FR901:FR907),2)</f>
        <v>0</v>
      </c>
      <c r="BZ909">
        <f>ROUND(SUMIF(AA901:AA907,"=35364244",GL901:GL907),2)</f>
        <v>0</v>
      </c>
      <c r="CA909">
        <f>ROUND(SUMIF(AA901:AA907,"=35364244",GM901:GM907),2)</f>
        <v>3234.58</v>
      </c>
      <c r="CB909">
        <f>ROUND(SUMIF(AA901:AA907,"=35364244",GN901:GN907),2)</f>
        <v>0</v>
      </c>
      <c r="CC909">
        <f>ROUND(SUMIF(AA901:AA907,"=35364244",GO901:GO907),2)</f>
        <v>0</v>
      </c>
      <c r="CD909">
        <f>ROUND(SUMIF(AA901:AA907,"=35364244",GP901:GP907),2)</f>
        <v>3234.58</v>
      </c>
      <c r="CE909">
        <f>AC909-BX909</f>
        <v>266.66000000000003</v>
      </c>
      <c r="CF909">
        <f>AC909-BY909</f>
        <v>266.66000000000003</v>
      </c>
      <c r="CG909">
        <f>BX909-BZ909</f>
        <v>0</v>
      </c>
      <c r="CH909">
        <f>AC909-BX909-BY909+BZ909</f>
        <v>266.66000000000003</v>
      </c>
      <c r="CI909">
        <f>BY909-BZ909</f>
        <v>0</v>
      </c>
      <c r="CJ909">
        <f>ROUND(SUMIF(AA901:AA907,"=35364244",GX901:GX907),2)</f>
        <v>0</v>
      </c>
      <c r="CK909">
        <f>ROUND(SUMIF(AA901:AA907,"=35364244",GY901:GY907),2)</f>
        <v>0</v>
      </c>
      <c r="CL909">
        <f>ROUND(SUMIF(AA901:AA907,"=35364244",GZ901:GZ907),2)</f>
        <v>0</v>
      </c>
      <c r="CM909">
        <f>ROUND(SUMIF(AA901:AA907,"=35364244",HD901:HD907),2)</f>
        <v>0</v>
      </c>
      <c r="GX909">
        <v>0</v>
      </c>
    </row>
    <row r="911" spans="1:245" x14ac:dyDescent="0.2">
      <c r="A911">
        <v>50</v>
      </c>
      <c r="B911">
        <v>0</v>
      </c>
      <c r="C911">
        <v>0</v>
      </c>
      <c r="D911">
        <v>1</v>
      </c>
      <c r="E911">
        <v>201</v>
      </c>
      <c r="F911">
        <f>ROUND(Source!O909,O911)</f>
        <v>1925.38</v>
      </c>
      <c r="G911" t="s">
        <v>66</v>
      </c>
      <c r="H911" t="s">
        <v>67</v>
      </c>
      <c r="K911">
        <v>201</v>
      </c>
      <c r="L911">
        <v>1</v>
      </c>
      <c r="M911">
        <v>3</v>
      </c>
      <c r="N911" t="s">
        <v>3</v>
      </c>
      <c r="O911">
        <v>2</v>
      </c>
      <c r="W911">
        <v>1925.38</v>
      </c>
      <c r="X911">
        <v>1</v>
      </c>
      <c r="Y911">
        <v>1925.38</v>
      </c>
    </row>
    <row r="912" spans="1:245" x14ac:dyDescent="0.2">
      <c r="A912">
        <v>50</v>
      </c>
      <c r="B912">
        <v>0</v>
      </c>
      <c r="C912">
        <v>0</v>
      </c>
      <c r="D912">
        <v>1</v>
      </c>
      <c r="E912">
        <v>202</v>
      </c>
      <c r="F912">
        <f>ROUND(Source!P909,O912)</f>
        <v>266.66000000000003</v>
      </c>
      <c r="G912" t="s">
        <v>68</v>
      </c>
      <c r="H912" t="s">
        <v>69</v>
      </c>
      <c r="K912">
        <v>202</v>
      </c>
      <c r="L912">
        <v>2</v>
      </c>
      <c r="M912">
        <v>3</v>
      </c>
      <c r="N912" t="s">
        <v>3</v>
      </c>
      <c r="O912">
        <v>2</v>
      </c>
      <c r="W912">
        <v>266.66000000000003</v>
      </c>
      <c r="X912">
        <v>1</v>
      </c>
      <c r="Y912">
        <v>266.66000000000003</v>
      </c>
    </row>
    <row r="913" spans="1:25" x14ac:dyDescent="0.2">
      <c r="A913">
        <v>50</v>
      </c>
      <c r="B913">
        <v>0</v>
      </c>
      <c r="C913">
        <v>0</v>
      </c>
      <c r="D913">
        <v>1</v>
      </c>
      <c r="E913">
        <v>222</v>
      </c>
      <c r="F913">
        <f>ROUND(Source!AO909,O913)</f>
        <v>0</v>
      </c>
      <c r="G913" t="s">
        <v>70</v>
      </c>
      <c r="H913" t="s">
        <v>71</v>
      </c>
      <c r="K913">
        <v>222</v>
      </c>
      <c r="L913">
        <v>3</v>
      </c>
      <c r="M913">
        <v>3</v>
      </c>
      <c r="N913" t="s">
        <v>3</v>
      </c>
      <c r="O913">
        <v>2</v>
      </c>
      <c r="W913">
        <v>0</v>
      </c>
      <c r="X913">
        <v>1</v>
      </c>
      <c r="Y913">
        <v>0</v>
      </c>
    </row>
    <row r="914" spans="1:25" x14ac:dyDescent="0.2">
      <c r="A914">
        <v>50</v>
      </c>
      <c r="B914">
        <v>0</v>
      </c>
      <c r="C914">
        <v>0</v>
      </c>
      <c r="D914">
        <v>1</v>
      </c>
      <c r="E914">
        <v>225</v>
      </c>
      <c r="F914">
        <f>ROUND(Source!AV909,O914)</f>
        <v>266.66000000000003</v>
      </c>
      <c r="G914" t="s">
        <v>72</v>
      </c>
      <c r="H914" t="s">
        <v>73</v>
      </c>
      <c r="K914">
        <v>225</v>
      </c>
      <c r="L914">
        <v>4</v>
      </c>
      <c r="M914">
        <v>3</v>
      </c>
      <c r="N914" t="s">
        <v>3</v>
      </c>
      <c r="O914">
        <v>2</v>
      </c>
      <c r="W914">
        <v>266.66000000000003</v>
      </c>
      <c r="X914">
        <v>1</v>
      </c>
      <c r="Y914">
        <v>266.66000000000003</v>
      </c>
    </row>
    <row r="915" spans="1:25" x14ac:dyDescent="0.2">
      <c r="A915">
        <v>50</v>
      </c>
      <c r="B915">
        <v>0</v>
      </c>
      <c r="C915">
        <v>0</v>
      </c>
      <c r="D915">
        <v>1</v>
      </c>
      <c r="E915">
        <v>226</v>
      </c>
      <c r="F915">
        <f>ROUND(Source!AW909,O915)</f>
        <v>266.66000000000003</v>
      </c>
      <c r="G915" t="s">
        <v>74</v>
      </c>
      <c r="H915" t="s">
        <v>75</v>
      </c>
      <c r="K915">
        <v>226</v>
      </c>
      <c r="L915">
        <v>5</v>
      </c>
      <c r="M915">
        <v>3</v>
      </c>
      <c r="N915" t="s">
        <v>3</v>
      </c>
      <c r="O915">
        <v>2</v>
      </c>
      <c r="W915">
        <v>266.66000000000003</v>
      </c>
      <c r="X915">
        <v>1</v>
      </c>
      <c r="Y915">
        <v>266.66000000000003</v>
      </c>
    </row>
    <row r="916" spans="1:25" x14ac:dyDescent="0.2">
      <c r="A916">
        <v>50</v>
      </c>
      <c r="B916">
        <v>0</v>
      </c>
      <c r="C916">
        <v>0</v>
      </c>
      <c r="D916">
        <v>1</v>
      </c>
      <c r="E916">
        <v>227</v>
      </c>
      <c r="F916">
        <f>ROUND(Source!AX909,O916)</f>
        <v>0</v>
      </c>
      <c r="G916" t="s">
        <v>76</v>
      </c>
      <c r="H916" t="s">
        <v>77</v>
      </c>
      <c r="K916">
        <v>227</v>
      </c>
      <c r="L916">
        <v>6</v>
      </c>
      <c r="M916">
        <v>3</v>
      </c>
      <c r="N916" t="s">
        <v>3</v>
      </c>
      <c r="O916">
        <v>2</v>
      </c>
      <c r="W916">
        <v>0</v>
      </c>
      <c r="X916">
        <v>1</v>
      </c>
      <c r="Y916">
        <v>0</v>
      </c>
    </row>
    <row r="917" spans="1:25" x14ac:dyDescent="0.2">
      <c r="A917">
        <v>50</v>
      </c>
      <c r="B917">
        <v>0</v>
      </c>
      <c r="C917">
        <v>0</v>
      </c>
      <c r="D917">
        <v>1</v>
      </c>
      <c r="E917">
        <v>228</v>
      </c>
      <c r="F917">
        <f>ROUND(Source!AY909,O917)</f>
        <v>266.66000000000003</v>
      </c>
      <c r="G917" t="s">
        <v>78</v>
      </c>
      <c r="H917" t="s">
        <v>79</v>
      </c>
      <c r="K917">
        <v>228</v>
      </c>
      <c r="L917">
        <v>7</v>
      </c>
      <c r="M917">
        <v>3</v>
      </c>
      <c r="N917" t="s">
        <v>3</v>
      </c>
      <c r="O917">
        <v>2</v>
      </c>
      <c r="W917">
        <v>266.66000000000003</v>
      </c>
      <c r="X917">
        <v>1</v>
      </c>
      <c r="Y917">
        <v>266.66000000000003</v>
      </c>
    </row>
    <row r="918" spans="1:25" x14ac:dyDescent="0.2">
      <c r="A918">
        <v>50</v>
      </c>
      <c r="B918">
        <v>0</v>
      </c>
      <c r="C918">
        <v>0</v>
      </c>
      <c r="D918">
        <v>1</v>
      </c>
      <c r="E918">
        <v>216</v>
      </c>
      <c r="F918">
        <f>ROUND(Source!AP909,O918)</f>
        <v>0</v>
      </c>
      <c r="G918" t="s">
        <v>80</v>
      </c>
      <c r="H918" t="s">
        <v>81</v>
      </c>
      <c r="K918">
        <v>216</v>
      </c>
      <c r="L918">
        <v>8</v>
      </c>
      <c r="M918">
        <v>3</v>
      </c>
      <c r="N918" t="s">
        <v>3</v>
      </c>
      <c r="O918">
        <v>2</v>
      </c>
      <c r="W918">
        <v>0</v>
      </c>
      <c r="X918">
        <v>1</v>
      </c>
      <c r="Y918">
        <v>0</v>
      </c>
    </row>
    <row r="919" spans="1:25" x14ac:dyDescent="0.2">
      <c r="A919">
        <v>50</v>
      </c>
      <c r="B919">
        <v>0</v>
      </c>
      <c r="C919">
        <v>0</v>
      </c>
      <c r="D919">
        <v>1</v>
      </c>
      <c r="E919">
        <v>223</v>
      </c>
      <c r="F919">
        <f>ROUND(Source!AQ909,O919)</f>
        <v>0</v>
      </c>
      <c r="G919" t="s">
        <v>82</v>
      </c>
      <c r="H919" t="s">
        <v>83</v>
      </c>
      <c r="K919">
        <v>223</v>
      </c>
      <c r="L919">
        <v>9</v>
      </c>
      <c r="M919">
        <v>3</v>
      </c>
      <c r="N919" t="s">
        <v>3</v>
      </c>
      <c r="O919">
        <v>2</v>
      </c>
      <c r="W919">
        <v>0</v>
      </c>
      <c r="X919">
        <v>1</v>
      </c>
      <c r="Y919">
        <v>0</v>
      </c>
    </row>
    <row r="920" spans="1:25" x14ac:dyDescent="0.2">
      <c r="A920">
        <v>50</v>
      </c>
      <c r="B920">
        <v>0</v>
      </c>
      <c r="C920">
        <v>0</v>
      </c>
      <c r="D920">
        <v>1</v>
      </c>
      <c r="E920">
        <v>229</v>
      </c>
      <c r="F920">
        <f>ROUND(Source!AZ909,O920)</f>
        <v>0</v>
      </c>
      <c r="G920" t="s">
        <v>84</v>
      </c>
      <c r="H920" t="s">
        <v>85</v>
      </c>
      <c r="K920">
        <v>229</v>
      </c>
      <c r="L920">
        <v>10</v>
      </c>
      <c r="M920">
        <v>3</v>
      </c>
      <c r="N920" t="s">
        <v>3</v>
      </c>
      <c r="O920">
        <v>2</v>
      </c>
      <c r="W920">
        <v>0</v>
      </c>
      <c r="X920">
        <v>1</v>
      </c>
      <c r="Y920">
        <v>0</v>
      </c>
    </row>
    <row r="921" spans="1:25" x14ac:dyDescent="0.2">
      <c r="A921">
        <v>50</v>
      </c>
      <c r="B921">
        <v>0</v>
      </c>
      <c r="C921">
        <v>0</v>
      </c>
      <c r="D921">
        <v>1</v>
      </c>
      <c r="E921">
        <v>203</v>
      </c>
      <c r="F921">
        <f>ROUND(Source!Q909,O921)</f>
        <v>63.37</v>
      </c>
      <c r="G921" t="s">
        <v>86</v>
      </c>
      <c r="H921" t="s">
        <v>87</v>
      </c>
      <c r="K921">
        <v>203</v>
      </c>
      <c r="L921">
        <v>11</v>
      </c>
      <c r="M921">
        <v>3</v>
      </c>
      <c r="N921" t="s">
        <v>3</v>
      </c>
      <c r="O921">
        <v>2</v>
      </c>
      <c r="W921">
        <v>63.37</v>
      </c>
      <c r="X921">
        <v>1</v>
      </c>
      <c r="Y921">
        <v>63.37</v>
      </c>
    </row>
    <row r="922" spans="1:25" x14ac:dyDescent="0.2">
      <c r="A922">
        <v>50</v>
      </c>
      <c r="B922">
        <v>0</v>
      </c>
      <c r="C922">
        <v>0</v>
      </c>
      <c r="D922">
        <v>1</v>
      </c>
      <c r="E922">
        <v>231</v>
      </c>
      <c r="F922">
        <f>ROUND(Source!BB909,O922)</f>
        <v>0</v>
      </c>
      <c r="G922" t="s">
        <v>88</v>
      </c>
      <c r="H922" t="s">
        <v>89</v>
      </c>
      <c r="K922">
        <v>231</v>
      </c>
      <c r="L922">
        <v>12</v>
      </c>
      <c r="M922">
        <v>3</v>
      </c>
      <c r="N922" t="s">
        <v>3</v>
      </c>
      <c r="O922">
        <v>2</v>
      </c>
      <c r="W922">
        <v>0</v>
      </c>
      <c r="X922">
        <v>1</v>
      </c>
      <c r="Y922">
        <v>0</v>
      </c>
    </row>
    <row r="923" spans="1:25" x14ac:dyDescent="0.2">
      <c r="A923">
        <v>50</v>
      </c>
      <c r="B923">
        <v>0</v>
      </c>
      <c r="C923">
        <v>0</v>
      </c>
      <c r="D923">
        <v>1</v>
      </c>
      <c r="E923">
        <v>204</v>
      </c>
      <c r="F923">
        <f>ROUND(Source!R909,O923)</f>
        <v>30.47</v>
      </c>
      <c r="G923" t="s">
        <v>90</v>
      </c>
      <c r="H923" t="s">
        <v>91</v>
      </c>
      <c r="K923">
        <v>204</v>
      </c>
      <c r="L923">
        <v>13</v>
      </c>
      <c r="M923">
        <v>3</v>
      </c>
      <c r="N923" t="s">
        <v>3</v>
      </c>
      <c r="O923">
        <v>2</v>
      </c>
      <c r="W923">
        <v>30.47</v>
      </c>
      <c r="X923">
        <v>1</v>
      </c>
      <c r="Y923">
        <v>30.47</v>
      </c>
    </row>
    <row r="924" spans="1:25" x14ac:dyDescent="0.2">
      <c r="A924">
        <v>50</v>
      </c>
      <c r="B924">
        <v>0</v>
      </c>
      <c r="C924">
        <v>0</v>
      </c>
      <c r="D924">
        <v>1</v>
      </c>
      <c r="E924">
        <v>205</v>
      </c>
      <c r="F924">
        <f>ROUND(Source!S909,O924)</f>
        <v>1595.35</v>
      </c>
      <c r="G924" t="s">
        <v>92</v>
      </c>
      <c r="H924" t="s">
        <v>93</v>
      </c>
      <c r="K924">
        <v>205</v>
      </c>
      <c r="L924">
        <v>14</v>
      </c>
      <c r="M924">
        <v>3</v>
      </c>
      <c r="N924" t="s">
        <v>3</v>
      </c>
      <c r="O924">
        <v>2</v>
      </c>
      <c r="W924">
        <v>1595.35</v>
      </c>
      <c r="X924">
        <v>1</v>
      </c>
      <c r="Y924">
        <v>1595.35</v>
      </c>
    </row>
    <row r="925" spans="1:25" x14ac:dyDescent="0.2">
      <c r="A925">
        <v>50</v>
      </c>
      <c r="B925">
        <v>0</v>
      </c>
      <c r="C925">
        <v>0</v>
      </c>
      <c r="D925">
        <v>1</v>
      </c>
      <c r="E925">
        <v>232</v>
      </c>
      <c r="F925">
        <f>ROUND(Source!BC909,O925)</f>
        <v>0</v>
      </c>
      <c r="G925" t="s">
        <v>94</v>
      </c>
      <c r="H925" t="s">
        <v>95</v>
      </c>
      <c r="K925">
        <v>232</v>
      </c>
      <c r="L925">
        <v>15</v>
      </c>
      <c r="M925">
        <v>3</v>
      </c>
      <c r="N925" t="s">
        <v>3</v>
      </c>
      <c r="O925">
        <v>2</v>
      </c>
      <c r="W925">
        <v>0</v>
      </c>
      <c r="X925">
        <v>1</v>
      </c>
      <c r="Y925">
        <v>0</v>
      </c>
    </row>
    <row r="926" spans="1:25" x14ac:dyDescent="0.2">
      <c r="A926">
        <v>50</v>
      </c>
      <c r="B926">
        <v>0</v>
      </c>
      <c r="C926">
        <v>0</v>
      </c>
      <c r="D926">
        <v>1</v>
      </c>
      <c r="E926">
        <v>214</v>
      </c>
      <c r="F926">
        <f>ROUND(Source!AS909,O926)</f>
        <v>0</v>
      </c>
      <c r="G926" t="s">
        <v>96</v>
      </c>
      <c r="H926" t="s">
        <v>97</v>
      </c>
      <c r="K926">
        <v>214</v>
      </c>
      <c r="L926">
        <v>16</v>
      </c>
      <c r="M926">
        <v>3</v>
      </c>
      <c r="N926" t="s">
        <v>3</v>
      </c>
      <c r="O926">
        <v>2</v>
      </c>
      <c r="W926">
        <v>0</v>
      </c>
      <c r="X926">
        <v>1</v>
      </c>
      <c r="Y926">
        <v>0</v>
      </c>
    </row>
    <row r="927" spans="1:25" x14ac:dyDescent="0.2">
      <c r="A927">
        <v>50</v>
      </c>
      <c r="B927">
        <v>0</v>
      </c>
      <c r="C927">
        <v>0</v>
      </c>
      <c r="D927">
        <v>1</v>
      </c>
      <c r="E927">
        <v>215</v>
      </c>
      <c r="F927">
        <f>ROUND(Source!AT909,O927)</f>
        <v>0</v>
      </c>
      <c r="G927" t="s">
        <v>98</v>
      </c>
      <c r="H927" t="s">
        <v>99</v>
      </c>
      <c r="K927">
        <v>215</v>
      </c>
      <c r="L927">
        <v>17</v>
      </c>
      <c r="M927">
        <v>3</v>
      </c>
      <c r="N927" t="s">
        <v>3</v>
      </c>
      <c r="O927">
        <v>2</v>
      </c>
      <c r="W927">
        <v>0</v>
      </c>
      <c r="X927">
        <v>1</v>
      </c>
      <c r="Y927">
        <v>0</v>
      </c>
    </row>
    <row r="928" spans="1:25" x14ac:dyDescent="0.2">
      <c r="A928">
        <v>50</v>
      </c>
      <c r="B928">
        <v>0</v>
      </c>
      <c r="C928">
        <v>0</v>
      </c>
      <c r="D928">
        <v>1</v>
      </c>
      <c r="E928">
        <v>217</v>
      </c>
      <c r="F928">
        <f>ROUND(Source!AU909,O928)</f>
        <v>3234.58</v>
      </c>
      <c r="G928" t="s">
        <v>100</v>
      </c>
      <c r="H928" t="s">
        <v>101</v>
      </c>
      <c r="K928">
        <v>217</v>
      </c>
      <c r="L928">
        <v>18</v>
      </c>
      <c r="M928">
        <v>3</v>
      </c>
      <c r="N928" t="s">
        <v>3</v>
      </c>
      <c r="O928">
        <v>2</v>
      </c>
      <c r="W928">
        <v>3234.58</v>
      </c>
      <c r="X928">
        <v>1</v>
      </c>
      <c r="Y928">
        <v>3234.58</v>
      </c>
    </row>
    <row r="929" spans="1:245" x14ac:dyDescent="0.2">
      <c r="A929">
        <v>50</v>
      </c>
      <c r="B929">
        <v>0</v>
      </c>
      <c r="C929">
        <v>0</v>
      </c>
      <c r="D929">
        <v>1</v>
      </c>
      <c r="E929">
        <v>230</v>
      </c>
      <c r="F929">
        <f>ROUND(Source!BA909,O929)</f>
        <v>0</v>
      </c>
      <c r="G929" t="s">
        <v>102</v>
      </c>
      <c r="H929" t="s">
        <v>103</v>
      </c>
      <c r="K929">
        <v>230</v>
      </c>
      <c r="L929">
        <v>19</v>
      </c>
      <c r="M929">
        <v>3</v>
      </c>
      <c r="N929" t="s">
        <v>3</v>
      </c>
      <c r="O929">
        <v>2</v>
      </c>
      <c r="W929">
        <v>0</v>
      </c>
      <c r="X929">
        <v>1</v>
      </c>
      <c r="Y929">
        <v>0</v>
      </c>
    </row>
    <row r="930" spans="1:245" x14ac:dyDescent="0.2">
      <c r="A930">
        <v>50</v>
      </c>
      <c r="B930">
        <v>0</v>
      </c>
      <c r="C930">
        <v>0</v>
      </c>
      <c r="D930">
        <v>1</v>
      </c>
      <c r="E930">
        <v>206</v>
      </c>
      <c r="F930">
        <f>ROUND(Source!T909,O930)</f>
        <v>0</v>
      </c>
      <c r="G930" t="s">
        <v>104</v>
      </c>
      <c r="H930" t="s">
        <v>105</v>
      </c>
      <c r="K930">
        <v>206</v>
      </c>
      <c r="L930">
        <v>20</v>
      </c>
      <c r="M930">
        <v>3</v>
      </c>
      <c r="N930" t="s">
        <v>3</v>
      </c>
      <c r="O930">
        <v>2</v>
      </c>
      <c r="W930">
        <v>0</v>
      </c>
      <c r="X930">
        <v>1</v>
      </c>
      <c r="Y930">
        <v>0</v>
      </c>
    </row>
    <row r="931" spans="1:245" x14ac:dyDescent="0.2">
      <c r="A931">
        <v>50</v>
      </c>
      <c r="B931">
        <v>0</v>
      </c>
      <c r="C931">
        <v>0</v>
      </c>
      <c r="D931">
        <v>1</v>
      </c>
      <c r="E931">
        <v>207</v>
      </c>
      <c r="F931">
        <f>Source!U909</f>
        <v>2.5038</v>
      </c>
      <c r="G931" t="s">
        <v>106</v>
      </c>
      <c r="H931" t="s">
        <v>107</v>
      </c>
      <c r="K931">
        <v>207</v>
      </c>
      <c r="L931">
        <v>21</v>
      </c>
      <c r="M931">
        <v>3</v>
      </c>
      <c r="N931" t="s">
        <v>3</v>
      </c>
      <c r="O931">
        <v>-1</v>
      </c>
      <c r="W931">
        <v>2.5038</v>
      </c>
      <c r="X931">
        <v>1</v>
      </c>
      <c r="Y931">
        <v>2.5038</v>
      </c>
    </row>
    <row r="932" spans="1:245" x14ac:dyDescent="0.2">
      <c r="A932">
        <v>50</v>
      </c>
      <c r="B932">
        <v>0</v>
      </c>
      <c r="C932">
        <v>0</v>
      </c>
      <c r="D932">
        <v>1</v>
      </c>
      <c r="E932">
        <v>208</v>
      </c>
      <c r="F932">
        <f>Source!V909</f>
        <v>0</v>
      </c>
      <c r="G932" t="s">
        <v>108</v>
      </c>
      <c r="H932" t="s">
        <v>109</v>
      </c>
      <c r="K932">
        <v>208</v>
      </c>
      <c r="L932">
        <v>22</v>
      </c>
      <c r="M932">
        <v>3</v>
      </c>
      <c r="N932" t="s">
        <v>3</v>
      </c>
      <c r="O932">
        <v>-1</v>
      </c>
      <c r="W932">
        <v>0</v>
      </c>
      <c r="X932">
        <v>1</v>
      </c>
      <c r="Y932">
        <v>0</v>
      </c>
    </row>
    <row r="933" spans="1:245" x14ac:dyDescent="0.2">
      <c r="A933">
        <v>50</v>
      </c>
      <c r="B933">
        <v>0</v>
      </c>
      <c r="C933">
        <v>0</v>
      </c>
      <c r="D933">
        <v>1</v>
      </c>
      <c r="E933">
        <v>209</v>
      </c>
      <c r="F933">
        <f>ROUND(Source!W909,O933)</f>
        <v>0</v>
      </c>
      <c r="G933" t="s">
        <v>110</v>
      </c>
      <c r="H933" t="s">
        <v>111</v>
      </c>
      <c r="K933">
        <v>209</v>
      </c>
      <c r="L933">
        <v>23</v>
      </c>
      <c r="M933">
        <v>3</v>
      </c>
      <c r="N933" t="s">
        <v>3</v>
      </c>
      <c r="O933">
        <v>2</v>
      </c>
      <c r="W933">
        <v>0</v>
      </c>
      <c r="X933">
        <v>1</v>
      </c>
      <c r="Y933">
        <v>0</v>
      </c>
    </row>
    <row r="934" spans="1:245" x14ac:dyDescent="0.2">
      <c r="A934">
        <v>50</v>
      </c>
      <c r="B934">
        <v>0</v>
      </c>
      <c r="C934">
        <v>0</v>
      </c>
      <c r="D934">
        <v>1</v>
      </c>
      <c r="E934">
        <v>233</v>
      </c>
      <c r="F934">
        <f>ROUND(Source!BD909,O934)</f>
        <v>0</v>
      </c>
      <c r="G934" t="s">
        <v>112</v>
      </c>
      <c r="H934" t="s">
        <v>113</v>
      </c>
      <c r="K934">
        <v>233</v>
      </c>
      <c r="L934">
        <v>24</v>
      </c>
      <c r="M934">
        <v>3</v>
      </c>
      <c r="N934" t="s">
        <v>3</v>
      </c>
      <c r="O934">
        <v>2</v>
      </c>
      <c r="W934">
        <v>0</v>
      </c>
      <c r="X934">
        <v>1</v>
      </c>
      <c r="Y934">
        <v>0</v>
      </c>
    </row>
    <row r="935" spans="1:245" x14ac:dyDescent="0.2">
      <c r="A935">
        <v>50</v>
      </c>
      <c r="B935">
        <v>0</v>
      </c>
      <c r="C935">
        <v>0</v>
      </c>
      <c r="D935">
        <v>1</v>
      </c>
      <c r="E935">
        <v>210</v>
      </c>
      <c r="F935">
        <f>ROUND(Source!X909,O935)</f>
        <v>1116.76</v>
      </c>
      <c r="G935" t="s">
        <v>114</v>
      </c>
      <c r="H935" t="s">
        <v>115</v>
      </c>
      <c r="K935">
        <v>210</v>
      </c>
      <c r="L935">
        <v>25</v>
      </c>
      <c r="M935">
        <v>3</v>
      </c>
      <c r="N935" t="s">
        <v>3</v>
      </c>
      <c r="O935">
        <v>2</v>
      </c>
      <c r="W935">
        <v>1116.76</v>
      </c>
      <c r="X935">
        <v>1</v>
      </c>
      <c r="Y935">
        <v>1116.76</v>
      </c>
    </row>
    <row r="936" spans="1:245" x14ac:dyDescent="0.2">
      <c r="A936">
        <v>50</v>
      </c>
      <c r="B936">
        <v>0</v>
      </c>
      <c r="C936">
        <v>0</v>
      </c>
      <c r="D936">
        <v>1</v>
      </c>
      <c r="E936">
        <v>211</v>
      </c>
      <c r="F936">
        <f>ROUND(Source!Y909,O936)</f>
        <v>159.54</v>
      </c>
      <c r="G936" t="s">
        <v>116</v>
      </c>
      <c r="H936" t="s">
        <v>117</v>
      </c>
      <c r="K936">
        <v>211</v>
      </c>
      <c r="L936">
        <v>26</v>
      </c>
      <c r="M936">
        <v>3</v>
      </c>
      <c r="N936" t="s">
        <v>3</v>
      </c>
      <c r="O936">
        <v>2</v>
      </c>
      <c r="W936">
        <v>159.54</v>
      </c>
      <c r="X936">
        <v>1</v>
      </c>
      <c r="Y936">
        <v>159.54</v>
      </c>
    </row>
    <row r="937" spans="1:245" x14ac:dyDescent="0.2">
      <c r="A937">
        <v>50</v>
      </c>
      <c r="B937">
        <v>0</v>
      </c>
      <c r="C937">
        <v>0</v>
      </c>
      <c r="D937">
        <v>1</v>
      </c>
      <c r="E937">
        <v>224</v>
      </c>
      <c r="F937">
        <f>ROUND(Source!AR909,O937)</f>
        <v>3234.58</v>
      </c>
      <c r="G937" t="s">
        <v>118</v>
      </c>
      <c r="H937" t="s">
        <v>119</v>
      </c>
      <c r="K937">
        <v>224</v>
      </c>
      <c r="L937">
        <v>27</v>
      </c>
      <c r="M937">
        <v>3</v>
      </c>
      <c r="N937" t="s">
        <v>3</v>
      </c>
      <c r="O937">
        <v>2</v>
      </c>
      <c r="W937">
        <v>3234.58</v>
      </c>
      <c r="X937">
        <v>1</v>
      </c>
      <c r="Y937">
        <v>3234.58</v>
      </c>
    </row>
    <row r="939" spans="1:245" x14ac:dyDescent="0.2">
      <c r="A939">
        <v>4</v>
      </c>
      <c r="B939">
        <v>1</v>
      </c>
      <c r="D939">
        <f>ROW(A952)</f>
        <v>952</v>
      </c>
      <c r="F939" t="s">
        <v>13</v>
      </c>
      <c r="G939" t="s">
        <v>288</v>
      </c>
      <c r="H939" t="s">
        <v>3</v>
      </c>
      <c r="I939">
        <v>0</v>
      </c>
      <c r="K939">
        <v>0</v>
      </c>
      <c r="M939" t="s">
        <v>3</v>
      </c>
      <c r="S939">
        <v>0</v>
      </c>
      <c r="U939" t="s">
        <v>3</v>
      </c>
      <c r="V939">
        <v>0</v>
      </c>
      <c r="AB939" t="s">
        <v>3</v>
      </c>
      <c r="AC939" t="s">
        <v>3</v>
      </c>
      <c r="AD939" t="s">
        <v>3</v>
      </c>
      <c r="AE939" t="s">
        <v>3</v>
      </c>
      <c r="AF939" t="s">
        <v>3</v>
      </c>
      <c r="AG939" t="s">
        <v>3</v>
      </c>
      <c r="AP939" t="s">
        <v>3</v>
      </c>
      <c r="AQ939" t="s">
        <v>3</v>
      </c>
      <c r="AR939" t="s">
        <v>3</v>
      </c>
      <c r="AZ939" t="s">
        <v>3</v>
      </c>
      <c r="BB939" t="s">
        <v>3</v>
      </c>
      <c r="BC939" t="s">
        <v>3</v>
      </c>
      <c r="BD939" t="s">
        <v>3</v>
      </c>
      <c r="BE939" t="s">
        <v>3</v>
      </c>
      <c r="BF939" t="s">
        <v>3</v>
      </c>
      <c r="BG939" t="s">
        <v>3</v>
      </c>
      <c r="BH939" t="s">
        <v>3</v>
      </c>
      <c r="BI939" t="s">
        <v>3</v>
      </c>
      <c r="BJ939" t="s">
        <v>3</v>
      </c>
      <c r="BK939" t="s">
        <v>3</v>
      </c>
      <c r="BL939" t="s">
        <v>3</v>
      </c>
      <c r="BM939" t="s">
        <v>3</v>
      </c>
      <c r="BN939" t="s">
        <v>3</v>
      </c>
      <c r="BO939" t="s">
        <v>3</v>
      </c>
      <c r="BP939" t="s">
        <v>3</v>
      </c>
      <c r="BX939">
        <v>0</v>
      </c>
      <c r="CJ939">
        <v>0</v>
      </c>
    </row>
    <row r="941" spans="1:245" x14ac:dyDescent="0.2">
      <c r="A941">
        <v>52</v>
      </c>
      <c r="B941">
        <f t="shared" ref="B941:G941" si="586">B952</f>
        <v>1</v>
      </c>
      <c r="C941">
        <f t="shared" si="586"/>
        <v>4</v>
      </c>
      <c r="D941">
        <f t="shared" si="586"/>
        <v>939</v>
      </c>
      <c r="E941">
        <f t="shared" si="586"/>
        <v>0</v>
      </c>
      <c r="F941" t="str">
        <f t="shared" si="586"/>
        <v>Новый раздел</v>
      </c>
      <c r="G941" t="str">
        <f t="shared" si="586"/>
        <v>Помещение 133 Медкабинет</v>
      </c>
      <c r="O941">
        <f t="shared" ref="O941:AT941" si="587">O952</f>
        <v>2484.31</v>
      </c>
      <c r="P941">
        <f t="shared" si="587"/>
        <v>266.66000000000003</v>
      </c>
      <c r="Q941">
        <f t="shared" si="587"/>
        <v>63.7</v>
      </c>
      <c r="R941">
        <f t="shared" si="587"/>
        <v>30.47</v>
      </c>
      <c r="S941">
        <f t="shared" si="587"/>
        <v>2153.9499999999998</v>
      </c>
      <c r="T941">
        <f t="shared" si="587"/>
        <v>0</v>
      </c>
      <c r="U941">
        <f t="shared" si="587"/>
        <v>3.3950000000000005</v>
      </c>
      <c r="V941">
        <f t="shared" si="587"/>
        <v>0</v>
      </c>
      <c r="W941">
        <f t="shared" si="587"/>
        <v>0</v>
      </c>
      <c r="X941">
        <f t="shared" si="587"/>
        <v>1507.77</v>
      </c>
      <c r="Y941">
        <f t="shared" si="587"/>
        <v>215.41</v>
      </c>
      <c r="Z941">
        <f t="shared" si="587"/>
        <v>0</v>
      </c>
      <c r="AA941">
        <f t="shared" si="587"/>
        <v>0</v>
      </c>
      <c r="AB941">
        <f t="shared" si="587"/>
        <v>2484.31</v>
      </c>
      <c r="AC941">
        <f t="shared" si="587"/>
        <v>266.66000000000003</v>
      </c>
      <c r="AD941">
        <f t="shared" si="587"/>
        <v>63.7</v>
      </c>
      <c r="AE941">
        <f t="shared" si="587"/>
        <v>30.47</v>
      </c>
      <c r="AF941">
        <f t="shared" si="587"/>
        <v>2153.9499999999998</v>
      </c>
      <c r="AG941">
        <f t="shared" si="587"/>
        <v>0</v>
      </c>
      <c r="AH941">
        <f t="shared" si="587"/>
        <v>3.3950000000000005</v>
      </c>
      <c r="AI941">
        <f t="shared" si="587"/>
        <v>0</v>
      </c>
      <c r="AJ941">
        <f t="shared" si="587"/>
        <v>0</v>
      </c>
      <c r="AK941">
        <f t="shared" si="587"/>
        <v>1507.77</v>
      </c>
      <c r="AL941">
        <f t="shared" si="587"/>
        <v>215.41</v>
      </c>
      <c r="AM941">
        <f t="shared" si="587"/>
        <v>0</v>
      </c>
      <c r="AN941">
        <f t="shared" si="587"/>
        <v>0</v>
      </c>
      <c r="AO941">
        <f t="shared" si="587"/>
        <v>0</v>
      </c>
      <c r="AP941">
        <f t="shared" si="587"/>
        <v>0</v>
      </c>
      <c r="AQ941">
        <f t="shared" si="587"/>
        <v>0</v>
      </c>
      <c r="AR941">
        <f t="shared" si="587"/>
        <v>4240.3900000000003</v>
      </c>
      <c r="AS941">
        <f t="shared" si="587"/>
        <v>0</v>
      </c>
      <c r="AT941">
        <f t="shared" si="587"/>
        <v>0</v>
      </c>
      <c r="AU941">
        <f t="shared" ref="AU941:BZ941" si="588">AU952</f>
        <v>4240.3900000000003</v>
      </c>
      <c r="AV941">
        <f t="shared" si="588"/>
        <v>266.66000000000003</v>
      </c>
      <c r="AW941">
        <f t="shared" si="588"/>
        <v>266.66000000000003</v>
      </c>
      <c r="AX941">
        <f t="shared" si="588"/>
        <v>0</v>
      </c>
      <c r="AY941">
        <f t="shared" si="588"/>
        <v>266.66000000000003</v>
      </c>
      <c r="AZ941">
        <f t="shared" si="588"/>
        <v>0</v>
      </c>
      <c r="BA941">
        <f t="shared" si="588"/>
        <v>0</v>
      </c>
      <c r="BB941">
        <f t="shared" si="588"/>
        <v>0</v>
      </c>
      <c r="BC941">
        <f t="shared" si="588"/>
        <v>0</v>
      </c>
      <c r="BD941">
        <f t="shared" si="588"/>
        <v>0</v>
      </c>
      <c r="BE941">
        <f t="shared" si="588"/>
        <v>0</v>
      </c>
      <c r="BF941">
        <f t="shared" si="588"/>
        <v>0</v>
      </c>
      <c r="BG941">
        <f t="shared" si="588"/>
        <v>0</v>
      </c>
      <c r="BH941">
        <f t="shared" si="588"/>
        <v>0</v>
      </c>
      <c r="BI941">
        <f t="shared" si="588"/>
        <v>0</v>
      </c>
      <c r="BJ941">
        <f t="shared" si="588"/>
        <v>0</v>
      </c>
      <c r="BK941">
        <f t="shared" si="588"/>
        <v>0</v>
      </c>
      <c r="BL941">
        <f t="shared" si="588"/>
        <v>0</v>
      </c>
      <c r="BM941">
        <f t="shared" si="588"/>
        <v>0</v>
      </c>
      <c r="BN941">
        <f t="shared" si="588"/>
        <v>0</v>
      </c>
      <c r="BO941">
        <f t="shared" si="588"/>
        <v>0</v>
      </c>
      <c r="BP941">
        <f t="shared" si="588"/>
        <v>0</v>
      </c>
      <c r="BQ941">
        <f t="shared" si="588"/>
        <v>0</v>
      </c>
      <c r="BR941">
        <f t="shared" si="588"/>
        <v>0</v>
      </c>
      <c r="BS941">
        <f t="shared" si="588"/>
        <v>0</v>
      </c>
      <c r="BT941">
        <f t="shared" si="588"/>
        <v>0</v>
      </c>
      <c r="BU941">
        <f t="shared" si="588"/>
        <v>0</v>
      </c>
      <c r="BV941">
        <f t="shared" si="588"/>
        <v>0</v>
      </c>
      <c r="BW941">
        <f t="shared" si="588"/>
        <v>0</v>
      </c>
      <c r="BX941">
        <f t="shared" si="588"/>
        <v>0</v>
      </c>
      <c r="BY941">
        <f t="shared" si="588"/>
        <v>0</v>
      </c>
      <c r="BZ941">
        <f t="shared" si="588"/>
        <v>0</v>
      </c>
      <c r="CA941">
        <f t="shared" ref="CA941:DF941" si="589">CA952</f>
        <v>4240.3900000000003</v>
      </c>
      <c r="CB941">
        <f t="shared" si="589"/>
        <v>0</v>
      </c>
      <c r="CC941">
        <f t="shared" si="589"/>
        <v>0</v>
      </c>
      <c r="CD941">
        <f t="shared" si="589"/>
        <v>4240.3900000000003</v>
      </c>
      <c r="CE941">
        <f t="shared" si="589"/>
        <v>266.66000000000003</v>
      </c>
      <c r="CF941">
        <f t="shared" si="589"/>
        <v>266.66000000000003</v>
      </c>
      <c r="CG941">
        <f t="shared" si="589"/>
        <v>0</v>
      </c>
      <c r="CH941">
        <f t="shared" si="589"/>
        <v>266.66000000000003</v>
      </c>
      <c r="CI941">
        <f t="shared" si="589"/>
        <v>0</v>
      </c>
      <c r="CJ941">
        <f t="shared" si="589"/>
        <v>0</v>
      </c>
      <c r="CK941">
        <f t="shared" si="589"/>
        <v>0</v>
      </c>
      <c r="CL941">
        <f t="shared" si="589"/>
        <v>0</v>
      </c>
      <c r="CM941">
        <f t="shared" si="589"/>
        <v>0</v>
      </c>
      <c r="CN941">
        <f t="shared" si="589"/>
        <v>0</v>
      </c>
      <c r="CO941">
        <f t="shared" si="589"/>
        <v>0</v>
      </c>
      <c r="CP941">
        <f t="shared" si="589"/>
        <v>0</v>
      </c>
      <c r="CQ941">
        <f t="shared" si="589"/>
        <v>0</v>
      </c>
      <c r="CR941">
        <f t="shared" si="589"/>
        <v>0</v>
      </c>
      <c r="CS941">
        <f t="shared" si="589"/>
        <v>0</v>
      </c>
      <c r="CT941">
        <f t="shared" si="589"/>
        <v>0</v>
      </c>
      <c r="CU941">
        <f t="shared" si="589"/>
        <v>0</v>
      </c>
      <c r="CV941">
        <f t="shared" si="589"/>
        <v>0</v>
      </c>
      <c r="CW941">
        <f t="shared" si="589"/>
        <v>0</v>
      </c>
      <c r="CX941">
        <f t="shared" si="589"/>
        <v>0</v>
      </c>
      <c r="CY941">
        <f t="shared" si="589"/>
        <v>0</v>
      </c>
      <c r="CZ941">
        <f t="shared" si="589"/>
        <v>0</v>
      </c>
      <c r="DA941">
        <f t="shared" si="589"/>
        <v>0</v>
      </c>
      <c r="DB941">
        <f t="shared" si="589"/>
        <v>0</v>
      </c>
      <c r="DC941">
        <f t="shared" si="589"/>
        <v>0</v>
      </c>
      <c r="DD941">
        <f t="shared" si="589"/>
        <v>0</v>
      </c>
      <c r="DE941">
        <f t="shared" si="589"/>
        <v>0</v>
      </c>
      <c r="DF941">
        <f t="shared" si="589"/>
        <v>0</v>
      </c>
      <c r="DG941">
        <f t="shared" ref="DG941:EL941" si="590">DG952</f>
        <v>0</v>
      </c>
      <c r="DH941">
        <f t="shared" si="590"/>
        <v>0</v>
      </c>
      <c r="DI941">
        <f t="shared" si="590"/>
        <v>0</v>
      </c>
      <c r="DJ941">
        <f t="shared" si="590"/>
        <v>0</v>
      </c>
      <c r="DK941">
        <f t="shared" si="590"/>
        <v>0</v>
      </c>
      <c r="DL941">
        <f t="shared" si="590"/>
        <v>0</v>
      </c>
      <c r="DM941">
        <f t="shared" si="590"/>
        <v>0</v>
      </c>
      <c r="DN941">
        <f t="shared" si="590"/>
        <v>0</v>
      </c>
      <c r="DO941">
        <f t="shared" si="590"/>
        <v>0</v>
      </c>
      <c r="DP941">
        <f t="shared" si="590"/>
        <v>0</v>
      </c>
      <c r="DQ941">
        <f t="shared" si="590"/>
        <v>0</v>
      </c>
      <c r="DR941">
        <f t="shared" si="590"/>
        <v>0</v>
      </c>
      <c r="DS941">
        <f t="shared" si="590"/>
        <v>0</v>
      </c>
      <c r="DT941">
        <f t="shared" si="590"/>
        <v>0</v>
      </c>
      <c r="DU941">
        <f t="shared" si="590"/>
        <v>0</v>
      </c>
      <c r="DV941">
        <f t="shared" si="590"/>
        <v>0</v>
      </c>
      <c r="DW941">
        <f t="shared" si="590"/>
        <v>0</v>
      </c>
      <c r="DX941">
        <f t="shared" si="590"/>
        <v>0</v>
      </c>
      <c r="DY941">
        <f t="shared" si="590"/>
        <v>0</v>
      </c>
      <c r="DZ941">
        <f t="shared" si="590"/>
        <v>0</v>
      </c>
      <c r="EA941">
        <f t="shared" si="590"/>
        <v>0</v>
      </c>
      <c r="EB941">
        <f t="shared" si="590"/>
        <v>0</v>
      </c>
      <c r="EC941">
        <f t="shared" si="590"/>
        <v>0</v>
      </c>
      <c r="ED941">
        <f t="shared" si="590"/>
        <v>0</v>
      </c>
      <c r="EE941">
        <f t="shared" si="590"/>
        <v>0</v>
      </c>
      <c r="EF941">
        <f t="shared" si="590"/>
        <v>0</v>
      </c>
      <c r="EG941">
        <f t="shared" si="590"/>
        <v>0</v>
      </c>
      <c r="EH941">
        <f t="shared" si="590"/>
        <v>0</v>
      </c>
      <c r="EI941">
        <f t="shared" si="590"/>
        <v>0</v>
      </c>
      <c r="EJ941">
        <f t="shared" si="590"/>
        <v>0</v>
      </c>
      <c r="EK941">
        <f t="shared" si="590"/>
        <v>0</v>
      </c>
      <c r="EL941">
        <f t="shared" si="590"/>
        <v>0</v>
      </c>
      <c r="EM941">
        <f t="shared" ref="EM941:FR941" si="591">EM952</f>
        <v>0</v>
      </c>
      <c r="EN941">
        <f t="shared" si="591"/>
        <v>0</v>
      </c>
      <c r="EO941">
        <f t="shared" si="591"/>
        <v>0</v>
      </c>
      <c r="EP941">
        <f t="shared" si="591"/>
        <v>0</v>
      </c>
      <c r="EQ941">
        <f t="shared" si="591"/>
        <v>0</v>
      </c>
      <c r="ER941">
        <f t="shared" si="591"/>
        <v>0</v>
      </c>
      <c r="ES941">
        <f t="shared" si="591"/>
        <v>0</v>
      </c>
      <c r="ET941">
        <f t="shared" si="591"/>
        <v>0</v>
      </c>
      <c r="EU941">
        <f t="shared" si="591"/>
        <v>0</v>
      </c>
      <c r="EV941">
        <f t="shared" si="591"/>
        <v>0</v>
      </c>
      <c r="EW941">
        <f t="shared" si="591"/>
        <v>0</v>
      </c>
      <c r="EX941">
        <f t="shared" si="591"/>
        <v>0</v>
      </c>
      <c r="EY941">
        <f t="shared" si="591"/>
        <v>0</v>
      </c>
      <c r="EZ941">
        <f t="shared" si="591"/>
        <v>0</v>
      </c>
      <c r="FA941">
        <f t="shared" si="591"/>
        <v>0</v>
      </c>
      <c r="FB941">
        <f t="shared" si="591"/>
        <v>0</v>
      </c>
      <c r="FC941">
        <f t="shared" si="591"/>
        <v>0</v>
      </c>
      <c r="FD941">
        <f t="shared" si="591"/>
        <v>0</v>
      </c>
      <c r="FE941">
        <f t="shared" si="591"/>
        <v>0</v>
      </c>
      <c r="FF941">
        <f t="shared" si="591"/>
        <v>0</v>
      </c>
      <c r="FG941">
        <f t="shared" si="591"/>
        <v>0</v>
      </c>
      <c r="FH941">
        <f t="shared" si="591"/>
        <v>0</v>
      </c>
      <c r="FI941">
        <f t="shared" si="591"/>
        <v>0</v>
      </c>
      <c r="FJ941">
        <f t="shared" si="591"/>
        <v>0</v>
      </c>
      <c r="FK941">
        <f t="shared" si="591"/>
        <v>0</v>
      </c>
      <c r="FL941">
        <f t="shared" si="591"/>
        <v>0</v>
      </c>
      <c r="FM941">
        <f t="shared" si="591"/>
        <v>0</v>
      </c>
      <c r="FN941">
        <f t="shared" si="591"/>
        <v>0</v>
      </c>
      <c r="FO941">
        <f t="shared" si="591"/>
        <v>0</v>
      </c>
      <c r="FP941">
        <f t="shared" si="591"/>
        <v>0</v>
      </c>
      <c r="FQ941">
        <f t="shared" si="591"/>
        <v>0</v>
      </c>
      <c r="FR941">
        <f t="shared" si="591"/>
        <v>0</v>
      </c>
      <c r="FS941">
        <f t="shared" ref="FS941:GX941" si="592">FS952</f>
        <v>0</v>
      </c>
      <c r="FT941">
        <f t="shared" si="592"/>
        <v>0</v>
      </c>
      <c r="FU941">
        <f t="shared" si="592"/>
        <v>0</v>
      </c>
      <c r="FV941">
        <f t="shared" si="592"/>
        <v>0</v>
      </c>
      <c r="FW941">
        <f t="shared" si="592"/>
        <v>0</v>
      </c>
      <c r="FX941">
        <f t="shared" si="592"/>
        <v>0</v>
      </c>
      <c r="FY941">
        <f t="shared" si="592"/>
        <v>0</v>
      </c>
      <c r="FZ941">
        <f t="shared" si="592"/>
        <v>0</v>
      </c>
      <c r="GA941">
        <f t="shared" si="592"/>
        <v>0</v>
      </c>
      <c r="GB941">
        <f t="shared" si="592"/>
        <v>0</v>
      </c>
      <c r="GC941">
        <f t="shared" si="592"/>
        <v>0</v>
      </c>
      <c r="GD941">
        <f t="shared" si="592"/>
        <v>0</v>
      </c>
      <c r="GE941">
        <f t="shared" si="592"/>
        <v>0</v>
      </c>
      <c r="GF941">
        <f t="shared" si="592"/>
        <v>0</v>
      </c>
      <c r="GG941">
        <f t="shared" si="592"/>
        <v>0</v>
      </c>
      <c r="GH941">
        <f t="shared" si="592"/>
        <v>0</v>
      </c>
      <c r="GI941">
        <f t="shared" si="592"/>
        <v>0</v>
      </c>
      <c r="GJ941">
        <f t="shared" si="592"/>
        <v>0</v>
      </c>
      <c r="GK941">
        <f t="shared" si="592"/>
        <v>0</v>
      </c>
      <c r="GL941">
        <f t="shared" si="592"/>
        <v>0</v>
      </c>
      <c r="GM941">
        <f t="shared" si="592"/>
        <v>0</v>
      </c>
      <c r="GN941">
        <f t="shared" si="592"/>
        <v>0</v>
      </c>
      <c r="GO941">
        <f t="shared" si="592"/>
        <v>0</v>
      </c>
      <c r="GP941">
        <f t="shared" si="592"/>
        <v>0</v>
      </c>
      <c r="GQ941">
        <f t="shared" si="592"/>
        <v>0</v>
      </c>
      <c r="GR941">
        <f t="shared" si="592"/>
        <v>0</v>
      </c>
      <c r="GS941">
        <f t="shared" si="592"/>
        <v>0</v>
      </c>
      <c r="GT941">
        <f t="shared" si="592"/>
        <v>0</v>
      </c>
      <c r="GU941">
        <f t="shared" si="592"/>
        <v>0</v>
      </c>
      <c r="GV941">
        <f t="shared" si="592"/>
        <v>0</v>
      </c>
      <c r="GW941">
        <f t="shared" si="592"/>
        <v>0</v>
      </c>
      <c r="GX941">
        <f t="shared" si="592"/>
        <v>0</v>
      </c>
    </row>
    <row r="943" spans="1:245" x14ac:dyDescent="0.2">
      <c r="A943">
        <v>17</v>
      </c>
      <c r="B943">
        <v>1</v>
      </c>
      <c r="C943">
        <f>ROW(SmtRes!A280)</f>
        <v>280</v>
      </c>
      <c r="D943">
        <f>ROW(EtalonRes!A280)</f>
        <v>280</v>
      </c>
      <c r="E943" t="s">
        <v>289</v>
      </c>
      <c r="F943" t="s">
        <v>16</v>
      </c>
      <c r="G943" t="s">
        <v>17</v>
      </c>
      <c r="H943" t="s">
        <v>18</v>
      </c>
      <c r="I943">
        <f>ROUND(5/100,9)</f>
        <v>0.05</v>
      </c>
      <c r="J943">
        <v>0</v>
      </c>
      <c r="K943">
        <f>ROUND(5/100,9)</f>
        <v>0.05</v>
      </c>
      <c r="O943">
        <f t="shared" ref="O943:O950" si="593">ROUND(CP943,2)</f>
        <v>135.52000000000001</v>
      </c>
      <c r="P943">
        <f t="shared" ref="P943:P950" si="594">ROUND(CQ943*I943,2)</f>
        <v>0</v>
      </c>
      <c r="Q943">
        <f t="shared" ref="Q943:Q950" si="595">ROUND(CR943*I943,2)</f>
        <v>0</v>
      </c>
      <c r="R943">
        <f t="shared" ref="R943:R950" si="596">ROUND(CS943*I943,2)</f>
        <v>0</v>
      </c>
      <c r="S943">
        <f t="shared" ref="S943:S950" si="597">ROUND(CT943*I943,2)</f>
        <v>135.52000000000001</v>
      </c>
      <c r="T943">
        <f t="shared" ref="T943:T950" si="598">ROUND(CU943*I943,2)</f>
        <v>0</v>
      </c>
      <c r="U943">
        <f t="shared" ref="U943:U950" si="599">CV943*I943</f>
        <v>0.29199999999999998</v>
      </c>
      <c r="V943">
        <f t="shared" ref="V943:V950" si="600">CW943*I943</f>
        <v>0</v>
      </c>
      <c r="W943">
        <f t="shared" ref="W943:W950" si="601">ROUND(CX943*I943,2)</f>
        <v>0</v>
      </c>
      <c r="X943">
        <f t="shared" ref="X943:Y950" si="602">ROUND(CY943,2)</f>
        <v>94.86</v>
      </c>
      <c r="Y943">
        <f t="shared" si="602"/>
        <v>13.55</v>
      </c>
      <c r="AA943">
        <v>35364244</v>
      </c>
      <c r="AB943">
        <f t="shared" ref="AB943:AB950" si="603">ROUND((AC943+AD943+AF943),6)</f>
        <v>2710.46</v>
      </c>
      <c r="AC943">
        <f t="shared" ref="AC943:AC950" si="604">ROUND((ES943),6)</f>
        <v>0</v>
      </c>
      <c r="AD943">
        <f t="shared" ref="AD943:AD950" si="605">ROUND((((ET943)-(EU943))+AE943),6)</f>
        <v>0</v>
      </c>
      <c r="AE943">
        <f t="shared" ref="AE943:AF950" si="606">ROUND((EU943),6)</f>
        <v>0</v>
      </c>
      <c r="AF943">
        <f t="shared" si="606"/>
        <v>2710.46</v>
      </c>
      <c r="AG943">
        <f t="shared" ref="AG943:AG950" si="607">ROUND((AP943),6)</f>
        <v>0</v>
      </c>
      <c r="AH943">
        <f t="shared" ref="AH943:AI950" si="608">(EW943)</f>
        <v>5.84</v>
      </c>
      <c r="AI943">
        <f t="shared" si="608"/>
        <v>0</v>
      </c>
      <c r="AJ943">
        <f t="shared" ref="AJ943:AJ950" si="609">(AS943)</f>
        <v>0</v>
      </c>
      <c r="AK943">
        <v>2710.46</v>
      </c>
      <c r="AL943">
        <v>0</v>
      </c>
      <c r="AM943">
        <v>0</v>
      </c>
      <c r="AN943">
        <v>0</v>
      </c>
      <c r="AO943">
        <v>2710.46</v>
      </c>
      <c r="AP943">
        <v>0</v>
      </c>
      <c r="AQ943">
        <v>5.84</v>
      </c>
      <c r="AR943">
        <v>0</v>
      </c>
      <c r="AS943">
        <v>0</v>
      </c>
      <c r="AT943">
        <v>70</v>
      </c>
      <c r="AU943">
        <v>10</v>
      </c>
      <c r="AV943">
        <v>1</v>
      </c>
      <c r="AW943">
        <v>1</v>
      </c>
      <c r="AZ943">
        <v>1</v>
      </c>
      <c r="BA943">
        <v>1</v>
      </c>
      <c r="BB943">
        <v>1</v>
      </c>
      <c r="BC943">
        <v>1</v>
      </c>
      <c r="BD943" t="s">
        <v>3</v>
      </c>
      <c r="BE943" t="s">
        <v>3</v>
      </c>
      <c r="BF943" t="s">
        <v>3</v>
      </c>
      <c r="BG943" t="s">
        <v>3</v>
      </c>
      <c r="BH943">
        <v>0</v>
      </c>
      <c r="BI943">
        <v>4</v>
      </c>
      <c r="BJ943" t="s">
        <v>19</v>
      </c>
      <c r="BM943">
        <v>0</v>
      </c>
      <c r="BN943">
        <v>0</v>
      </c>
      <c r="BO943" t="s">
        <v>3</v>
      </c>
      <c r="BP943">
        <v>0</v>
      </c>
      <c r="BQ943">
        <v>1</v>
      </c>
      <c r="BR943">
        <v>0</v>
      </c>
      <c r="BS943">
        <v>1</v>
      </c>
      <c r="BT943">
        <v>1</v>
      </c>
      <c r="BU943">
        <v>1</v>
      </c>
      <c r="BV943">
        <v>1</v>
      </c>
      <c r="BW943">
        <v>1</v>
      </c>
      <c r="BX943">
        <v>1</v>
      </c>
      <c r="BY943" t="s">
        <v>3</v>
      </c>
      <c r="BZ943">
        <v>70</v>
      </c>
      <c r="CA943">
        <v>10</v>
      </c>
      <c r="CB943" t="s">
        <v>3</v>
      </c>
      <c r="CE943">
        <v>0</v>
      </c>
      <c r="CF943">
        <v>0</v>
      </c>
      <c r="CG943">
        <v>0</v>
      </c>
      <c r="CM943">
        <v>0</v>
      </c>
      <c r="CN943" t="s">
        <v>3</v>
      </c>
      <c r="CO943">
        <v>0</v>
      </c>
      <c r="CP943">
        <f t="shared" ref="CP943:CP950" si="610">(P943+Q943+S943)</f>
        <v>135.52000000000001</v>
      </c>
      <c r="CQ943">
        <f t="shared" ref="CQ943:CQ950" si="611">(AC943*BC943*AW943)</f>
        <v>0</v>
      </c>
      <c r="CR943">
        <f t="shared" ref="CR943:CR950" si="612">((((ET943)*BB943-(EU943)*BS943)+AE943*BS943)*AV943)</f>
        <v>0</v>
      </c>
      <c r="CS943">
        <f t="shared" ref="CS943:CS950" si="613">(AE943*BS943*AV943)</f>
        <v>0</v>
      </c>
      <c r="CT943">
        <f t="shared" ref="CT943:CT950" si="614">(AF943*BA943*AV943)</f>
        <v>2710.46</v>
      </c>
      <c r="CU943">
        <f t="shared" ref="CU943:CU950" si="615">AG943</f>
        <v>0</v>
      </c>
      <c r="CV943">
        <f t="shared" ref="CV943:CV950" si="616">(AH943*AV943)</f>
        <v>5.84</v>
      </c>
      <c r="CW943">
        <f t="shared" ref="CW943:CX950" si="617">AI943</f>
        <v>0</v>
      </c>
      <c r="CX943">
        <f t="shared" si="617"/>
        <v>0</v>
      </c>
      <c r="CY943">
        <f t="shared" ref="CY943:CY950" si="618">((S943*BZ943)/100)</f>
        <v>94.864000000000019</v>
      </c>
      <c r="CZ943">
        <f t="shared" ref="CZ943:CZ950" si="619">((S943*CA943)/100)</f>
        <v>13.552</v>
      </c>
      <c r="DC943" t="s">
        <v>3</v>
      </c>
      <c r="DD943" t="s">
        <v>3</v>
      </c>
      <c r="DE943" t="s">
        <v>3</v>
      </c>
      <c r="DF943" t="s">
        <v>3</v>
      </c>
      <c r="DG943" t="s">
        <v>3</v>
      </c>
      <c r="DH943" t="s">
        <v>3</v>
      </c>
      <c r="DI943" t="s">
        <v>3</v>
      </c>
      <c r="DJ943" t="s">
        <v>3</v>
      </c>
      <c r="DK943" t="s">
        <v>3</v>
      </c>
      <c r="DL943" t="s">
        <v>3</v>
      </c>
      <c r="DM943" t="s">
        <v>3</v>
      </c>
      <c r="DN943">
        <v>0</v>
      </c>
      <c r="DO943">
        <v>0</v>
      </c>
      <c r="DP943">
        <v>1</v>
      </c>
      <c r="DQ943">
        <v>1</v>
      </c>
      <c r="DU943">
        <v>1010</v>
      </c>
      <c r="DV943" t="s">
        <v>18</v>
      </c>
      <c r="DW943" t="s">
        <v>18</v>
      </c>
      <c r="DX943">
        <v>100</v>
      </c>
      <c r="DZ943" t="s">
        <v>3</v>
      </c>
      <c r="EA943" t="s">
        <v>3</v>
      </c>
      <c r="EB943" t="s">
        <v>3</v>
      </c>
      <c r="EC943" t="s">
        <v>3</v>
      </c>
      <c r="EE943">
        <v>35096056</v>
      </c>
      <c r="EF943">
        <v>1</v>
      </c>
      <c r="EG943" t="s">
        <v>20</v>
      </c>
      <c r="EH943">
        <v>0</v>
      </c>
      <c r="EI943" t="s">
        <v>3</v>
      </c>
      <c r="EJ943">
        <v>4</v>
      </c>
      <c r="EK943">
        <v>0</v>
      </c>
      <c r="EL943" t="s">
        <v>21</v>
      </c>
      <c r="EM943" t="s">
        <v>22</v>
      </c>
      <c r="EO943" t="s">
        <v>3</v>
      </c>
      <c r="EQ943">
        <v>0</v>
      </c>
      <c r="ER943">
        <v>2710.46</v>
      </c>
      <c r="ES943">
        <v>0</v>
      </c>
      <c r="ET943">
        <v>0</v>
      </c>
      <c r="EU943">
        <v>0</v>
      </c>
      <c r="EV943">
        <v>2710.46</v>
      </c>
      <c r="EW943">
        <v>5.84</v>
      </c>
      <c r="EX943">
        <v>0</v>
      </c>
      <c r="EY943">
        <v>0</v>
      </c>
      <c r="FQ943">
        <v>0</v>
      </c>
      <c r="FR943">
        <v>0</v>
      </c>
      <c r="FS943">
        <v>0</v>
      </c>
      <c r="FX943">
        <v>70</v>
      </c>
      <c r="FY943">
        <v>10</v>
      </c>
      <c r="GA943" t="s">
        <v>3</v>
      </c>
      <c r="GD943">
        <v>0</v>
      </c>
      <c r="GF943">
        <v>-931379651</v>
      </c>
      <c r="GG943">
        <v>2</v>
      </c>
      <c r="GH943">
        <v>1</v>
      </c>
      <c r="GI943">
        <v>-2</v>
      </c>
      <c r="GJ943">
        <v>0</v>
      </c>
      <c r="GK943">
        <f>ROUND(R943*(R12)/100,2)</f>
        <v>0</v>
      </c>
      <c r="GL943">
        <f t="shared" ref="GL943:GL950" si="620">ROUND(IF(AND(BH943=3,BI943=3,FS943&lt;&gt;0),P943,0),2)</f>
        <v>0</v>
      </c>
      <c r="GM943">
        <f t="shared" ref="GM943:GM950" si="621">ROUND(O943+X943+Y943+GK943,2)+GX943</f>
        <v>243.93</v>
      </c>
      <c r="GN943">
        <f t="shared" ref="GN943:GN950" si="622">IF(OR(BI943=0,BI943=1),GM943-GX943,0)</f>
        <v>0</v>
      </c>
      <c r="GO943">
        <f t="shared" ref="GO943:GO950" si="623">IF(BI943=2,GM943-GX943,0)</f>
        <v>0</v>
      </c>
      <c r="GP943">
        <f t="shared" ref="GP943:GP950" si="624">IF(BI943=4,GM943-GX943,0)</f>
        <v>243.93</v>
      </c>
      <c r="GR943">
        <v>0</v>
      </c>
      <c r="GS943">
        <v>3</v>
      </c>
      <c r="GT943">
        <v>0</v>
      </c>
      <c r="GU943" t="s">
        <v>3</v>
      </c>
      <c r="GV943">
        <f t="shared" ref="GV943:GV950" si="625">ROUND((GT943),6)</f>
        <v>0</v>
      </c>
      <c r="GW943">
        <v>1</v>
      </c>
      <c r="GX943">
        <f t="shared" ref="GX943:GX950" si="626">ROUND(HC943*I943,2)</f>
        <v>0</v>
      </c>
      <c r="HA943">
        <v>0</v>
      </c>
      <c r="HB943">
        <v>0</v>
      </c>
      <c r="HC943">
        <f t="shared" ref="HC943:HC950" si="627">GV943*GW943</f>
        <v>0</v>
      </c>
      <c r="HE943" t="s">
        <v>3</v>
      </c>
      <c r="HF943" t="s">
        <v>3</v>
      </c>
      <c r="HM943" t="s">
        <v>3</v>
      </c>
      <c r="HN943" t="s">
        <v>3</v>
      </c>
      <c r="HO943" t="s">
        <v>3</v>
      </c>
      <c r="HP943" t="s">
        <v>3</v>
      </c>
      <c r="HQ943" t="s">
        <v>3</v>
      </c>
      <c r="HS943">
        <v>0</v>
      </c>
      <c r="IK943">
        <v>0</v>
      </c>
    </row>
    <row r="944" spans="1:245" x14ac:dyDescent="0.2">
      <c r="A944">
        <v>17</v>
      </c>
      <c r="B944">
        <v>1</v>
      </c>
      <c r="C944">
        <f>ROW(SmtRes!A284)</f>
        <v>284</v>
      </c>
      <c r="D944">
        <f>ROW(EtalonRes!A284)</f>
        <v>284</v>
      </c>
      <c r="E944" t="s">
        <v>290</v>
      </c>
      <c r="F944" t="s">
        <v>227</v>
      </c>
      <c r="G944" t="s">
        <v>228</v>
      </c>
      <c r="H944" t="s">
        <v>229</v>
      </c>
      <c r="I944">
        <f>ROUND(2/10,9)</f>
        <v>0.2</v>
      </c>
      <c r="J944">
        <v>0</v>
      </c>
      <c r="K944">
        <f>ROUND(2/10,9)</f>
        <v>0.2</v>
      </c>
      <c r="O944">
        <f t="shared" si="593"/>
        <v>85.31</v>
      </c>
      <c r="P944">
        <f t="shared" si="594"/>
        <v>22.46</v>
      </c>
      <c r="Q944">
        <f t="shared" si="595"/>
        <v>1.8</v>
      </c>
      <c r="R944">
        <f t="shared" si="596"/>
        <v>0.03</v>
      </c>
      <c r="S944">
        <f t="shared" si="597"/>
        <v>61.05</v>
      </c>
      <c r="T944">
        <f t="shared" si="598"/>
        <v>0</v>
      </c>
      <c r="U944">
        <f t="shared" si="599"/>
        <v>8.4000000000000005E-2</v>
      </c>
      <c r="V944">
        <f t="shared" si="600"/>
        <v>0</v>
      </c>
      <c r="W944">
        <f t="shared" si="601"/>
        <v>0</v>
      </c>
      <c r="X944">
        <f t="shared" si="602"/>
        <v>42.74</v>
      </c>
      <c r="Y944">
        <f t="shared" si="602"/>
        <v>6.11</v>
      </c>
      <c r="AA944">
        <v>35364244</v>
      </c>
      <c r="AB944">
        <f t="shared" si="603"/>
        <v>426.58</v>
      </c>
      <c r="AC944">
        <f t="shared" si="604"/>
        <v>112.32</v>
      </c>
      <c r="AD944">
        <f t="shared" si="605"/>
        <v>8.99</v>
      </c>
      <c r="AE944">
        <f t="shared" si="606"/>
        <v>0.13</v>
      </c>
      <c r="AF944">
        <f t="shared" si="606"/>
        <v>305.27</v>
      </c>
      <c r="AG944">
        <f t="shared" si="607"/>
        <v>0</v>
      </c>
      <c r="AH944">
        <f t="shared" si="608"/>
        <v>0.42</v>
      </c>
      <c r="AI944">
        <f t="shared" si="608"/>
        <v>0</v>
      </c>
      <c r="AJ944">
        <f t="shared" si="609"/>
        <v>0</v>
      </c>
      <c r="AK944">
        <v>426.58</v>
      </c>
      <c r="AL944">
        <v>112.32</v>
      </c>
      <c r="AM944">
        <v>8.99</v>
      </c>
      <c r="AN944">
        <v>0.13</v>
      </c>
      <c r="AO944">
        <v>305.27</v>
      </c>
      <c r="AP944">
        <v>0</v>
      </c>
      <c r="AQ944">
        <v>0.42</v>
      </c>
      <c r="AR944">
        <v>0</v>
      </c>
      <c r="AS944">
        <v>0</v>
      </c>
      <c r="AT944">
        <v>70</v>
      </c>
      <c r="AU944">
        <v>10</v>
      </c>
      <c r="AV944">
        <v>1</v>
      </c>
      <c r="AW944">
        <v>1</v>
      </c>
      <c r="AZ944">
        <v>1</v>
      </c>
      <c r="BA944">
        <v>1</v>
      </c>
      <c r="BB944">
        <v>1</v>
      </c>
      <c r="BC944">
        <v>1</v>
      </c>
      <c r="BD944" t="s">
        <v>3</v>
      </c>
      <c r="BE944" t="s">
        <v>3</v>
      </c>
      <c r="BF944" t="s">
        <v>3</v>
      </c>
      <c r="BG944" t="s">
        <v>3</v>
      </c>
      <c r="BH944">
        <v>0</v>
      </c>
      <c r="BI944">
        <v>4</v>
      </c>
      <c r="BJ944" t="s">
        <v>230</v>
      </c>
      <c r="BM944">
        <v>0</v>
      </c>
      <c r="BN944">
        <v>0</v>
      </c>
      <c r="BO944" t="s">
        <v>3</v>
      </c>
      <c r="BP944">
        <v>0</v>
      </c>
      <c r="BQ944">
        <v>1</v>
      </c>
      <c r="BR944">
        <v>0</v>
      </c>
      <c r="BS944">
        <v>1</v>
      </c>
      <c r="BT944">
        <v>1</v>
      </c>
      <c r="BU944">
        <v>1</v>
      </c>
      <c r="BV944">
        <v>1</v>
      </c>
      <c r="BW944">
        <v>1</v>
      </c>
      <c r="BX944">
        <v>1</v>
      </c>
      <c r="BY944" t="s">
        <v>3</v>
      </c>
      <c r="BZ944">
        <v>70</v>
      </c>
      <c r="CA944">
        <v>10</v>
      </c>
      <c r="CB944" t="s">
        <v>3</v>
      </c>
      <c r="CE944">
        <v>0</v>
      </c>
      <c r="CF944">
        <v>0</v>
      </c>
      <c r="CG944">
        <v>0</v>
      </c>
      <c r="CM944">
        <v>0</v>
      </c>
      <c r="CN944" t="s">
        <v>3</v>
      </c>
      <c r="CO944">
        <v>0</v>
      </c>
      <c r="CP944">
        <f t="shared" si="610"/>
        <v>85.31</v>
      </c>
      <c r="CQ944">
        <f t="shared" si="611"/>
        <v>112.32</v>
      </c>
      <c r="CR944">
        <f t="shared" si="612"/>
        <v>8.99</v>
      </c>
      <c r="CS944">
        <f t="shared" si="613"/>
        <v>0.13</v>
      </c>
      <c r="CT944">
        <f t="shared" si="614"/>
        <v>305.27</v>
      </c>
      <c r="CU944">
        <f t="shared" si="615"/>
        <v>0</v>
      </c>
      <c r="CV944">
        <f t="shared" si="616"/>
        <v>0.42</v>
      </c>
      <c r="CW944">
        <f t="shared" si="617"/>
        <v>0</v>
      </c>
      <c r="CX944">
        <f t="shared" si="617"/>
        <v>0</v>
      </c>
      <c r="CY944">
        <f t="shared" si="618"/>
        <v>42.734999999999999</v>
      </c>
      <c r="CZ944">
        <f t="shared" si="619"/>
        <v>6.1050000000000004</v>
      </c>
      <c r="DC944" t="s">
        <v>3</v>
      </c>
      <c r="DD944" t="s">
        <v>3</v>
      </c>
      <c r="DE944" t="s">
        <v>3</v>
      </c>
      <c r="DF944" t="s">
        <v>3</v>
      </c>
      <c r="DG944" t="s">
        <v>3</v>
      </c>
      <c r="DH944" t="s">
        <v>3</v>
      </c>
      <c r="DI944" t="s">
        <v>3</v>
      </c>
      <c r="DJ944" t="s">
        <v>3</v>
      </c>
      <c r="DK944" t="s">
        <v>3</v>
      </c>
      <c r="DL944" t="s">
        <v>3</v>
      </c>
      <c r="DM944" t="s">
        <v>3</v>
      </c>
      <c r="DN944">
        <v>0</v>
      </c>
      <c r="DO944">
        <v>0</v>
      </c>
      <c r="DP944">
        <v>1</v>
      </c>
      <c r="DQ944">
        <v>1</v>
      </c>
      <c r="DU944">
        <v>1013</v>
      </c>
      <c r="DV944" t="s">
        <v>229</v>
      </c>
      <c r="DW944" t="s">
        <v>229</v>
      </c>
      <c r="DX944">
        <v>1</v>
      </c>
      <c r="DZ944" t="s">
        <v>3</v>
      </c>
      <c r="EA944" t="s">
        <v>3</v>
      </c>
      <c r="EB944" t="s">
        <v>3</v>
      </c>
      <c r="EC944" t="s">
        <v>3</v>
      </c>
      <c r="EE944">
        <v>35096056</v>
      </c>
      <c r="EF944">
        <v>1</v>
      </c>
      <c r="EG944" t="s">
        <v>20</v>
      </c>
      <c r="EH944">
        <v>0</v>
      </c>
      <c r="EI944" t="s">
        <v>3</v>
      </c>
      <c r="EJ944">
        <v>4</v>
      </c>
      <c r="EK944">
        <v>0</v>
      </c>
      <c r="EL944" t="s">
        <v>21</v>
      </c>
      <c r="EM944" t="s">
        <v>22</v>
      </c>
      <c r="EO944" t="s">
        <v>3</v>
      </c>
      <c r="EQ944">
        <v>0</v>
      </c>
      <c r="ER944">
        <v>426.58</v>
      </c>
      <c r="ES944">
        <v>112.32</v>
      </c>
      <c r="ET944">
        <v>8.99</v>
      </c>
      <c r="EU944">
        <v>0.13</v>
      </c>
      <c r="EV944">
        <v>305.27</v>
      </c>
      <c r="EW944">
        <v>0.42</v>
      </c>
      <c r="EX944">
        <v>0</v>
      </c>
      <c r="EY944">
        <v>0</v>
      </c>
      <c r="FQ944">
        <v>0</v>
      </c>
      <c r="FR944">
        <v>0</v>
      </c>
      <c r="FS944">
        <v>0</v>
      </c>
      <c r="FX944">
        <v>70</v>
      </c>
      <c r="FY944">
        <v>10</v>
      </c>
      <c r="GA944" t="s">
        <v>3</v>
      </c>
      <c r="GD944">
        <v>0</v>
      </c>
      <c r="GF944">
        <v>94825724</v>
      </c>
      <c r="GG944">
        <v>2</v>
      </c>
      <c r="GH944">
        <v>1</v>
      </c>
      <c r="GI944">
        <v>-2</v>
      </c>
      <c r="GJ944">
        <v>0</v>
      </c>
      <c r="GK944">
        <f>ROUND(R944*(R12)/100,2)</f>
        <v>0.03</v>
      </c>
      <c r="GL944">
        <f t="shared" si="620"/>
        <v>0</v>
      </c>
      <c r="GM944">
        <f t="shared" si="621"/>
        <v>134.19</v>
      </c>
      <c r="GN944">
        <f t="shared" si="622"/>
        <v>0</v>
      </c>
      <c r="GO944">
        <f t="shared" si="623"/>
        <v>0</v>
      </c>
      <c r="GP944">
        <f t="shared" si="624"/>
        <v>134.19</v>
      </c>
      <c r="GR944">
        <v>0</v>
      </c>
      <c r="GS944">
        <v>3</v>
      </c>
      <c r="GT944">
        <v>0</v>
      </c>
      <c r="GU944" t="s">
        <v>3</v>
      </c>
      <c r="GV944">
        <f t="shared" si="625"/>
        <v>0</v>
      </c>
      <c r="GW944">
        <v>1</v>
      </c>
      <c r="GX944">
        <f t="shared" si="626"/>
        <v>0</v>
      </c>
      <c r="HA944">
        <v>0</v>
      </c>
      <c r="HB944">
        <v>0</v>
      </c>
      <c r="HC944">
        <f t="shared" si="627"/>
        <v>0</v>
      </c>
      <c r="HE944" t="s">
        <v>3</v>
      </c>
      <c r="HF944" t="s">
        <v>3</v>
      </c>
      <c r="HM944" t="s">
        <v>3</v>
      </c>
      <c r="HN944" t="s">
        <v>3</v>
      </c>
      <c r="HO944" t="s">
        <v>3</v>
      </c>
      <c r="HP944" t="s">
        <v>3</v>
      </c>
      <c r="HQ944" t="s">
        <v>3</v>
      </c>
      <c r="HS944">
        <v>0</v>
      </c>
      <c r="IK944">
        <v>0</v>
      </c>
    </row>
    <row r="945" spans="1:245" x14ac:dyDescent="0.2">
      <c r="A945">
        <v>17</v>
      </c>
      <c r="B945">
        <v>1</v>
      </c>
      <c r="C945">
        <f>ROW(SmtRes!A287)</f>
        <v>287</v>
      </c>
      <c r="D945">
        <f>ROW(EtalonRes!A287)</f>
        <v>287</v>
      </c>
      <c r="E945" t="s">
        <v>291</v>
      </c>
      <c r="F945" t="s">
        <v>232</v>
      </c>
      <c r="G945" t="s">
        <v>233</v>
      </c>
      <c r="H945" t="s">
        <v>26</v>
      </c>
      <c r="I945">
        <f>ROUND(1/100,9)</f>
        <v>0.01</v>
      </c>
      <c r="J945">
        <v>0</v>
      </c>
      <c r="K945">
        <f>ROUND(1/100,9)</f>
        <v>0.01</v>
      </c>
      <c r="O945">
        <f t="shared" si="593"/>
        <v>142.13999999999999</v>
      </c>
      <c r="P945">
        <f t="shared" si="594"/>
        <v>0</v>
      </c>
      <c r="Q945">
        <f t="shared" si="595"/>
        <v>59.94</v>
      </c>
      <c r="R945">
        <f t="shared" si="596"/>
        <v>30.4</v>
      </c>
      <c r="S945">
        <f t="shared" si="597"/>
        <v>82.2</v>
      </c>
      <c r="T945">
        <f t="shared" si="598"/>
        <v>0</v>
      </c>
      <c r="U945">
        <f t="shared" si="599"/>
        <v>0.14000000000000001</v>
      </c>
      <c r="V945">
        <f t="shared" si="600"/>
        <v>0</v>
      </c>
      <c r="W945">
        <f t="shared" si="601"/>
        <v>0</v>
      </c>
      <c r="X945">
        <f t="shared" si="602"/>
        <v>57.54</v>
      </c>
      <c r="Y945">
        <f t="shared" si="602"/>
        <v>8.2200000000000006</v>
      </c>
      <c r="AA945">
        <v>35364244</v>
      </c>
      <c r="AB945">
        <f t="shared" si="603"/>
        <v>14213.53</v>
      </c>
      <c r="AC945">
        <f t="shared" si="604"/>
        <v>0</v>
      </c>
      <c r="AD945">
        <f t="shared" si="605"/>
        <v>5993.85</v>
      </c>
      <c r="AE945">
        <f t="shared" si="606"/>
        <v>3040.45</v>
      </c>
      <c r="AF945">
        <f t="shared" si="606"/>
        <v>8219.68</v>
      </c>
      <c r="AG945">
        <f t="shared" si="607"/>
        <v>0</v>
      </c>
      <c r="AH945">
        <f t="shared" si="608"/>
        <v>14</v>
      </c>
      <c r="AI945">
        <f t="shared" si="608"/>
        <v>0</v>
      </c>
      <c r="AJ945">
        <f t="shared" si="609"/>
        <v>0</v>
      </c>
      <c r="AK945">
        <v>14213.53</v>
      </c>
      <c r="AL945">
        <v>0</v>
      </c>
      <c r="AM945">
        <v>5993.85</v>
      </c>
      <c r="AN945">
        <v>3040.45</v>
      </c>
      <c r="AO945">
        <v>8219.68</v>
      </c>
      <c r="AP945">
        <v>0</v>
      </c>
      <c r="AQ945">
        <v>14</v>
      </c>
      <c r="AR945">
        <v>0</v>
      </c>
      <c r="AS945">
        <v>0</v>
      </c>
      <c r="AT945">
        <v>70</v>
      </c>
      <c r="AU945">
        <v>10</v>
      </c>
      <c r="AV945">
        <v>1</v>
      </c>
      <c r="AW945">
        <v>1</v>
      </c>
      <c r="AZ945">
        <v>1</v>
      </c>
      <c r="BA945">
        <v>1</v>
      </c>
      <c r="BB945">
        <v>1</v>
      </c>
      <c r="BC945">
        <v>1</v>
      </c>
      <c r="BD945" t="s">
        <v>3</v>
      </c>
      <c r="BE945" t="s">
        <v>3</v>
      </c>
      <c r="BF945" t="s">
        <v>3</v>
      </c>
      <c r="BG945" t="s">
        <v>3</v>
      </c>
      <c r="BH945">
        <v>0</v>
      </c>
      <c r="BI945">
        <v>4</v>
      </c>
      <c r="BJ945" t="s">
        <v>234</v>
      </c>
      <c r="BM945">
        <v>0</v>
      </c>
      <c r="BN945">
        <v>0</v>
      </c>
      <c r="BO945" t="s">
        <v>3</v>
      </c>
      <c r="BP945">
        <v>0</v>
      </c>
      <c r="BQ945">
        <v>1</v>
      </c>
      <c r="BR945">
        <v>0</v>
      </c>
      <c r="BS945">
        <v>1</v>
      </c>
      <c r="BT945">
        <v>1</v>
      </c>
      <c r="BU945">
        <v>1</v>
      </c>
      <c r="BV945">
        <v>1</v>
      </c>
      <c r="BW945">
        <v>1</v>
      </c>
      <c r="BX945">
        <v>1</v>
      </c>
      <c r="BY945" t="s">
        <v>3</v>
      </c>
      <c r="BZ945">
        <v>70</v>
      </c>
      <c r="CA945">
        <v>10</v>
      </c>
      <c r="CB945" t="s">
        <v>3</v>
      </c>
      <c r="CE945">
        <v>0</v>
      </c>
      <c r="CF945">
        <v>0</v>
      </c>
      <c r="CG945">
        <v>0</v>
      </c>
      <c r="CM945">
        <v>0</v>
      </c>
      <c r="CN945" t="s">
        <v>3</v>
      </c>
      <c r="CO945">
        <v>0</v>
      </c>
      <c r="CP945">
        <f t="shared" si="610"/>
        <v>142.13999999999999</v>
      </c>
      <c r="CQ945">
        <f t="shared" si="611"/>
        <v>0</v>
      </c>
      <c r="CR945">
        <f t="shared" si="612"/>
        <v>5993.85</v>
      </c>
      <c r="CS945">
        <f t="shared" si="613"/>
        <v>3040.45</v>
      </c>
      <c r="CT945">
        <f t="shared" si="614"/>
        <v>8219.68</v>
      </c>
      <c r="CU945">
        <f t="shared" si="615"/>
        <v>0</v>
      </c>
      <c r="CV945">
        <f t="shared" si="616"/>
        <v>14</v>
      </c>
      <c r="CW945">
        <f t="shared" si="617"/>
        <v>0</v>
      </c>
      <c r="CX945">
        <f t="shared" si="617"/>
        <v>0</v>
      </c>
      <c r="CY945">
        <f t="shared" si="618"/>
        <v>57.54</v>
      </c>
      <c r="CZ945">
        <f t="shared" si="619"/>
        <v>8.2200000000000006</v>
      </c>
      <c r="DC945" t="s">
        <v>3</v>
      </c>
      <c r="DD945" t="s">
        <v>3</v>
      </c>
      <c r="DE945" t="s">
        <v>3</v>
      </c>
      <c r="DF945" t="s">
        <v>3</v>
      </c>
      <c r="DG945" t="s">
        <v>3</v>
      </c>
      <c r="DH945" t="s">
        <v>3</v>
      </c>
      <c r="DI945" t="s">
        <v>3</v>
      </c>
      <c r="DJ945" t="s">
        <v>3</v>
      </c>
      <c r="DK945" t="s">
        <v>3</v>
      </c>
      <c r="DL945" t="s">
        <v>3</v>
      </c>
      <c r="DM945" t="s">
        <v>3</v>
      </c>
      <c r="DN945">
        <v>0</v>
      </c>
      <c r="DO945">
        <v>0</v>
      </c>
      <c r="DP945">
        <v>1</v>
      </c>
      <c r="DQ945">
        <v>1</v>
      </c>
      <c r="DU945">
        <v>1003</v>
      </c>
      <c r="DV945" t="s">
        <v>26</v>
      </c>
      <c r="DW945" t="s">
        <v>26</v>
      </c>
      <c r="DX945">
        <v>100</v>
      </c>
      <c r="DZ945" t="s">
        <v>3</v>
      </c>
      <c r="EA945" t="s">
        <v>3</v>
      </c>
      <c r="EB945" t="s">
        <v>3</v>
      </c>
      <c r="EC945" t="s">
        <v>3</v>
      </c>
      <c r="EE945">
        <v>35096056</v>
      </c>
      <c r="EF945">
        <v>1</v>
      </c>
      <c r="EG945" t="s">
        <v>20</v>
      </c>
      <c r="EH945">
        <v>0</v>
      </c>
      <c r="EI945" t="s">
        <v>3</v>
      </c>
      <c r="EJ945">
        <v>4</v>
      </c>
      <c r="EK945">
        <v>0</v>
      </c>
      <c r="EL945" t="s">
        <v>21</v>
      </c>
      <c r="EM945" t="s">
        <v>22</v>
      </c>
      <c r="EO945" t="s">
        <v>3</v>
      </c>
      <c r="EQ945">
        <v>0</v>
      </c>
      <c r="ER945">
        <v>14213.53</v>
      </c>
      <c r="ES945">
        <v>0</v>
      </c>
      <c r="ET945">
        <v>5993.85</v>
      </c>
      <c r="EU945">
        <v>3040.45</v>
      </c>
      <c r="EV945">
        <v>8219.68</v>
      </c>
      <c r="EW945">
        <v>14</v>
      </c>
      <c r="EX945">
        <v>0</v>
      </c>
      <c r="EY945">
        <v>0</v>
      </c>
      <c r="FQ945">
        <v>0</v>
      </c>
      <c r="FR945">
        <v>0</v>
      </c>
      <c r="FS945">
        <v>0</v>
      </c>
      <c r="FX945">
        <v>70</v>
      </c>
      <c r="FY945">
        <v>10</v>
      </c>
      <c r="GA945" t="s">
        <v>3</v>
      </c>
      <c r="GD945">
        <v>0</v>
      </c>
      <c r="GF945">
        <v>-140188742</v>
      </c>
      <c r="GG945">
        <v>2</v>
      </c>
      <c r="GH945">
        <v>1</v>
      </c>
      <c r="GI945">
        <v>-2</v>
      </c>
      <c r="GJ945">
        <v>0</v>
      </c>
      <c r="GK945">
        <f>ROUND(R945*(R12)/100,2)</f>
        <v>32.83</v>
      </c>
      <c r="GL945">
        <f t="shared" si="620"/>
        <v>0</v>
      </c>
      <c r="GM945">
        <f t="shared" si="621"/>
        <v>240.73</v>
      </c>
      <c r="GN945">
        <f t="shared" si="622"/>
        <v>0</v>
      </c>
      <c r="GO945">
        <f t="shared" si="623"/>
        <v>0</v>
      </c>
      <c r="GP945">
        <f t="shared" si="624"/>
        <v>240.73</v>
      </c>
      <c r="GR945">
        <v>0</v>
      </c>
      <c r="GS945">
        <v>3</v>
      </c>
      <c r="GT945">
        <v>0</v>
      </c>
      <c r="GU945" t="s">
        <v>3</v>
      </c>
      <c r="GV945">
        <f t="shared" si="625"/>
        <v>0</v>
      </c>
      <c r="GW945">
        <v>1</v>
      </c>
      <c r="GX945">
        <f t="shared" si="626"/>
        <v>0</v>
      </c>
      <c r="HA945">
        <v>0</v>
      </c>
      <c r="HB945">
        <v>0</v>
      </c>
      <c r="HC945">
        <f t="shared" si="627"/>
        <v>0</v>
      </c>
      <c r="HE945" t="s">
        <v>3</v>
      </c>
      <c r="HF945" t="s">
        <v>3</v>
      </c>
      <c r="HM945" t="s">
        <v>3</v>
      </c>
      <c r="HN945" t="s">
        <v>3</v>
      </c>
      <c r="HO945" t="s">
        <v>3</v>
      </c>
      <c r="HP945" t="s">
        <v>3</v>
      </c>
      <c r="HQ945" t="s">
        <v>3</v>
      </c>
      <c r="HS945">
        <v>0</v>
      </c>
      <c r="IK945">
        <v>0</v>
      </c>
    </row>
    <row r="946" spans="1:245" x14ac:dyDescent="0.2">
      <c r="A946">
        <v>17</v>
      </c>
      <c r="B946">
        <v>1</v>
      </c>
      <c r="E946" t="s">
        <v>292</v>
      </c>
      <c r="F946" t="s">
        <v>236</v>
      </c>
      <c r="G946" t="s">
        <v>237</v>
      </c>
      <c r="H946" t="s">
        <v>35</v>
      </c>
      <c r="I946">
        <v>1E-3</v>
      </c>
      <c r="J946">
        <v>0</v>
      </c>
      <c r="K946">
        <v>1E-3</v>
      </c>
      <c r="O946">
        <f t="shared" si="593"/>
        <v>99.86</v>
      </c>
      <c r="P946">
        <f t="shared" si="594"/>
        <v>99.86</v>
      </c>
      <c r="Q946">
        <f t="shared" si="595"/>
        <v>0</v>
      </c>
      <c r="R946">
        <f t="shared" si="596"/>
        <v>0</v>
      </c>
      <c r="S946">
        <f t="shared" si="597"/>
        <v>0</v>
      </c>
      <c r="T946">
        <f t="shared" si="598"/>
        <v>0</v>
      </c>
      <c r="U946">
        <f t="shared" si="599"/>
        <v>0</v>
      </c>
      <c r="V946">
        <f t="shared" si="600"/>
        <v>0</v>
      </c>
      <c r="W946">
        <f t="shared" si="601"/>
        <v>0</v>
      </c>
      <c r="X946">
        <f t="shared" si="602"/>
        <v>0</v>
      </c>
      <c r="Y946">
        <f t="shared" si="602"/>
        <v>0</v>
      </c>
      <c r="AA946">
        <v>35364244</v>
      </c>
      <c r="AB946">
        <f t="shared" si="603"/>
        <v>99860.32</v>
      </c>
      <c r="AC946">
        <f t="shared" si="604"/>
        <v>99860.32</v>
      </c>
      <c r="AD946">
        <f t="shared" si="605"/>
        <v>0</v>
      </c>
      <c r="AE946">
        <f t="shared" si="606"/>
        <v>0</v>
      </c>
      <c r="AF946">
        <f t="shared" si="606"/>
        <v>0</v>
      </c>
      <c r="AG946">
        <f t="shared" si="607"/>
        <v>0</v>
      </c>
      <c r="AH946">
        <f t="shared" si="608"/>
        <v>0</v>
      </c>
      <c r="AI946">
        <f t="shared" si="608"/>
        <v>0</v>
      </c>
      <c r="AJ946">
        <f t="shared" si="609"/>
        <v>0</v>
      </c>
      <c r="AK946">
        <v>99860.32</v>
      </c>
      <c r="AL946">
        <v>99860.32</v>
      </c>
      <c r="AM946">
        <v>0</v>
      </c>
      <c r="AN946">
        <v>0</v>
      </c>
      <c r="AO946">
        <v>0</v>
      </c>
      <c r="AP946">
        <v>0</v>
      </c>
      <c r="AQ946">
        <v>0</v>
      </c>
      <c r="AR946">
        <v>0</v>
      </c>
      <c r="AS946">
        <v>0</v>
      </c>
      <c r="AT946">
        <v>70</v>
      </c>
      <c r="AU946">
        <v>10</v>
      </c>
      <c r="AV946">
        <v>1</v>
      </c>
      <c r="AW946">
        <v>1</v>
      </c>
      <c r="AZ946">
        <v>1</v>
      </c>
      <c r="BA946">
        <v>1</v>
      </c>
      <c r="BB946">
        <v>1</v>
      </c>
      <c r="BC946">
        <v>1</v>
      </c>
      <c r="BD946" t="s">
        <v>3</v>
      </c>
      <c r="BE946" t="s">
        <v>3</v>
      </c>
      <c r="BF946" t="s">
        <v>3</v>
      </c>
      <c r="BG946" t="s">
        <v>3</v>
      </c>
      <c r="BH946">
        <v>3</v>
      </c>
      <c r="BI946">
        <v>4</v>
      </c>
      <c r="BJ946" t="s">
        <v>238</v>
      </c>
      <c r="BM946">
        <v>0</v>
      </c>
      <c r="BN946">
        <v>0</v>
      </c>
      <c r="BO946" t="s">
        <v>3</v>
      </c>
      <c r="BP946">
        <v>0</v>
      </c>
      <c r="BQ946">
        <v>1</v>
      </c>
      <c r="BR946">
        <v>0</v>
      </c>
      <c r="BS946">
        <v>1</v>
      </c>
      <c r="BT946">
        <v>1</v>
      </c>
      <c r="BU946">
        <v>1</v>
      </c>
      <c r="BV946">
        <v>1</v>
      </c>
      <c r="BW946">
        <v>1</v>
      </c>
      <c r="BX946">
        <v>1</v>
      </c>
      <c r="BY946" t="s">
        <v>3</v>
      </c>
      <c r="BZ946">
        <v>70</v>
      </c>
      <c r="CA946">
        <v>10</v>
      </c>
      <c r="CB946" t="s">
        <v>3</v>
      </c>
      <c r="CE946">
        <v>0</v>
      </c>
      <c r="CF946">
        <v>0</v>
      </c>
      <c r="CG946">
        <v>0</v>
      </c>
      <c r="CM946">
        <v>0</v>
      </c>
      <c r="CN946" t="s">
        <v>3</v>
      </c>
      <c r="CO946">
        <v>0</v>
      </c>
      <c r="CP946">
        <f t="shared" si="610"/>
        <v>99.86</v>
      </c>
      <c r="CQ946">
        <f t="shared" si="611"/>
        <v>99860.32</v>
      </c>
      <c r="CR946">
        <f t="shared" si="612"/>
        <v>0</v>
      </c>
      <c r="CS946">
        <f t="shared" si="613"/>
        <v>0</v>
      </c>
      <c r="CT946">
        <f t="shared" si="614"/>
        <v>0</v>
      </c>
      <c r="CU946">
        <f t="shared" si="615"/>
        <v>0</v>
      </c>
      <c r="CV946">
        <f t="shared" si="616"/>
        <v>0</v>
      </c>
      <c r="CW946">
        <f t="shared" si="617"/>
        <v>0</v>
      </c>
      <c r="CX946">
        <f t="shared" si="617"/>
        <v>0</v>
      </c>
      <c r="CY946">
        <f t="shared" si="618"/>
        <v>0</v>
      </c>
      <c r="CZ946">
        <f t="shared" si="619"/>
        <v>0</v>
      </c>
      <c r="DC946" t="s">
        <v>3</v>
      </c>
      <c r="DD946" t="s">
        <v>3</v>
      </c>
      <c r="DE946" t="s">
        <v>3</v>
      </c>
      <c r="DF946" t="s">
        <v>3</v>
      </c>
      <c r="DG946" t="s">
        <v>3</v>
      </c>
      <c r="DH946" t="s">
        <v>3</v>
      </c>
      <c r="DI946" t="s">
        <v>3</v>
      </c>
      <c r="DJ946" t="s">
        <v>3</v>
      </c>
      <c r="DK946" t="s">
        <v>3</v>
      </c>
      <c r="DL946" t="s">
        <v>3</v>
      </c>
      <c r="DM946" t="s">
        <v>3</v>
      </c>
      <c r="DN946">
        <v>0</v>
      </c>
      <c r="DO946">
        <v>0</v>
      </c>
      <c r="DP946">
        <v>1</v>
      </c>
      <c r="DQ946">
        <v>1</v>
      </c>
      <c r="DU946">
        <v>1003</v>
      </c>
      <c r="DV946" t="s">
        <v>35</v>
      </c>
      <c r="DW946" t="s">
        <v>35</v>
      </c>
      <c r="DX946">
        <v>1000</v>
      </c>
      <c r="DZ946" t="s">
        <v>3</v>
      </c>
      <c r="EA946" t="s">
        <v>3</v>
      </c>
      <c r="EB946" t="s">
        <v>3</v>
      </c>
      <c r="EC946" t="s">
        <v>3</v>
      </c>
      <c r="EE946">
        <v>35096056</v>
      </c>
      <c r="EF946">
        <v>1</v>
      </c>
      <c r="EG946" t="s">
        <v>20</v>
      </c>
      <c r="EH946">
        <v>0</v>
      </c>
      <c r="EI946" t="s">
        <v>3</v>
      </c>
      <c r="EJ946">
        <v>4</v>
      </c>
      <c r="EK946">
        <v>0</v>
      </c>
      <c r="EL946" t="s">
        <v>21</v>
      </c>
      <c r="EM946" t="s">
        <v>22</v>
      </c>
      <c r="EO946" t="s">
        <v>3</v>
      </c>
      <c r="EQ946">
        <v>0</v>
      </c>
      <c r="ER946">
        <v>99860.32</v>
      </c>
      <c r="ES946">
        <v>99860.32</v>
      </c>
      <c r="ET946">
        <v>0</v>
      </c>
      <c r="EU946">
        <v>0</v>
      </c>
      <c r="EV946">
        <v>0</v>
      </c>
      <c r="EW946">
        <v>0</v>
      </c>
      <c r="EX946">
        <v>0</v>
      </c>
      <c r="EY946">
        <v>0</v>
      </c>
      <c r="FQ946">
        <v>0</v>
      </c>
      <c r="FR946">
        <v>0</v>
      </c>
      <c r="FS946">
        <v>0</v>
      </c>
      <c r="FX946">
        <v>70</v>
      </c>
      <c r="FY946">
        <v>10</v>
      </c>
      <c r="GA946" t="s">
        <v>3</v>
      </c>
      <c r="GD946">
        <v>0</v>
      </c>
      <c r="GF946">
        <v>2077141205</v>
      </c>
      <c r="GG946">
        <v>2</v>
      </c>
      <c r="GH946">
        <v>1</v>
      </c>
      <c r="GI946">
        <v>-2</v>
      </c>
      <c r="GJ946">
        <v>0</v>
      </c>
      <c r="GK946">
        <f>ROUND(R946*(R12)/100,2)</f>
        <v>0</v>
      </c>
      <c r="GL946">
        <f t="shared" si="620"/>
        <v>0</v>
      </c>
      <c r="GM946">
        <f t="shared" si="621"/>
        <v>99.86</v>
      </c>
      <c r="GN946">
        <f t="shared" si="622"/>
        <v>0</v>
      </c>
      <c r="GO946">
        <f t="shared" si="623"/>
        <v>0</v>
      </c>
      <c r="GP946">
        <f t="shared" si="624"/>
        <v>99.86</v>
      </c>
      <c r="GR946">
        <v>0</v>
      </c>
      <c r="GS946">
        <v>3</v>
      </c>
      <c r="GT946">
        <v>0</v>
      </c>
      <c r="GU946" t="s">
        <v>3</v>
      </c>
      <c r="GV946">
        <f t="shared" si="625"/>
        <v>0</v>
      </c>
      <c r="GW946">
        <v>1</v>
      </c>
      <c r="GX946">
        <f t="shared" si="626"/>
        <v>0</v>
      </c>
      <c r="HA946">
        <v>0</v>
      </c>
      <c r="HB946">
        <v>0</v>
      </c>
      <c r="HC946">
        <f t="shared" si="627"/>
        <v>0</v>
      </c>
      <c r="HE946" t="s">
        <v>3</v>
      </c>
      <c r="HF946" t="s">
        <v>3</v>
      </c>
      <c r="HM946" t="s">
        <v>3</v>
      </c>
      <c r="HN946" t="s">
        <v>3</v>
      </c>
      <c r="HO946" t="s">
        <v>3</v>
      </c>
      <c r="HP946" t="s">
        <v>3</v>
      </c>
      <c r="HQ946" t="s">
        <v>3</v>
      </c>
      <c r="HS946">
        <v>0</v>
      </c>
      <c r="IK946">
        <v>0</v>
      </c>
    </row>
    <row r="947" spans="1:245" x14ac:dyDescent="0.2">
      <c r="A947">
        <v>17</v>
      </c>
      <c r="B947">
        <v>1</v>
      </c>
      <c r="E947" t="s">
        <v>293</v>
      </c>
      <c r="F947" t="s">
        <v>240</v>
      </c>
      <c r="G947" t="s">
        <v>241</v>
      </c>
      <c r="H947" t="s">
        <v>242</v>
      </c>
      <c r="I947">
        <f>ROUND(2/1000,9)</f>
        <v>2E-3</v>
      </c>
      <c r="J947">
        <v>0</v>
      </c>
      <c r="K947">
        <f>ROUND(2/1000,9)</f>
        <v>2E-3</v>
      </c>
      <c r="O947">
        <f t="shared" si="593"/>
        <v>144.34</v>
      </c>
      <c r="P947">
        <f t="shared" si="594"/>
        <v>144.34</v>
      </c>
      <c r="Q947">
        <f t="shared" si="595"/>
        <v>0</v>
      </c>
      <c r="R947">
        <f t="shared" si="596"/>
        <v>0</v>
      </c>
      <c r="S947">
        <f t="shared" si="597"/>
        <v>0</v>
      </c>
      <c r="T947">
        <f t="shared" si="598"/>
        <v>0</v>
      </c>
      <c r="U947">
        <f t="shared" si="599"/>
        <v>0</v>
      </c>
      <c r="V947">
        <f t="shared" si="600"/>
        <v>0</v>
      </c>
      <c r="W947">
        <f t="shared" si="601"/>
        <v>0</v>
      </c>
      <c r="X947">
        <f t="shared" si="602"/>
        <v>0</v>
      </c>
      <c r="Y947">
        <f t="shared" si="602"/>
        <v>0</v>
      </c>
      <c r="AA947">
        <v>35364244</v>
      </c>
      <c r="AB947">
        <f t="shared" si="603"/>
        <v>72169.899999999994</v>
      </c>
      <c r="AC947">
        <f t="shared" si="604"/>
        <v>72169.899999999994</v>
      </c>
      <c r="AD947">
        <f t="shared" si="605"/>
        <v>0</v>
      </c>
      <c r="AE947">
        <f t="shared" si="606"/>
        <v>0</v>
      </c>
      <c r="AF947">
        <f t="shared" si="606"/>
        <v>0</v>
      </c>
      <c r="AG947">
        <f t="shared" si="607"/>
        <v>0</v>
      </c>
      <c r="AH947">
        <f t="shared" si="608"/>
        <v>0</v>
      </c>
      <c r="AI947">
        <f t="shared" si="608"/>
        <v>0</v>
      </c>
      <c r="AJ947">
        <f t="shared" si="609"/>
        <v>0</v>
      </c>
      <c r="AK947">
        <v>72169.899999999994</v>
      </c>
      <c r="AL947">
        <v>72169.899999999994</v>
      </c>
      <c r="AM947">
        <v>0</v>
      </c>
      <c r="AN947">
        <v>0</v>
      </c>
      <c r="AO947">
        <v>0</v>
      </c>
      <c r="AP947">
        <v>0</v>
      </c>
      <c r="AQ947">
        <v>0</v>
      </c>
      <c r="AR947">
        <v>0</v>
      </c>
      <c r="AS947">
        <v>0</v>
      </c>
      <c r="AT947">
        <v>70</v>
      </c>
      <c r="AU947">
        <v>10</v>
      </c>
      <c r="AV947">
        <v>1</v>
      </c>
      <c r="AW947">
        <v>1</v>
      </c>
      <c r="AZ947">
        <v>1</v>
      </c>
      <c r="BA947">
        <v>1</v>
      </c>
      <c r="BB947">
        <v>1</v>
      </c>
      <c r="BC947">
        <v>1</v>
      </c>
      <c r="BD947" t="s">
        <v>3</v>
      </c>
      <c r="BE947" t="s">
        <v>3</v>
      </c>
      <c r="BF947" t="s">
        <v>3</v>
      </c>
      <c r="BG947" t="s">
        <v>3</v>
      </c>
      <c r="BH947">
        <v>3</v>
      </c>
      <c r="BI947">
        <v>4</v>
      </c>
      <c r="BJ947" t="s">
        <v>243</v>
      </c>
      <c r="BM947">
        <v>0</v>
      </c>
      <c r="BN947">
        <v>0</v>
      </c>
      <c r="BO947" t="s">
        <v>3</v>
      </c>
      <c r="BP947">
        <v>0</v>
      </c>
      <c r="BQ947">
        <v>1</v>
      </c>
      <c r="BR947">
        <v>0</v>
      </c>
      <c r="BS947">
        <v>1</v>
      </c>
      <c r="BT947">
        <v>1</v>
      </c>
      <c r="BU947">
        <v>1</v>
      </c>
      <c r="BV947">
        <v>1</v>
      </c>
      <c r="BW947">
        <v>1</v>
      </c>
      <c r="BX947">
        <v>1</v>
      </c>
      <c r="BY947" t="s">
        <v>3</v>
      </c>
      <c r="BZ947">
        <v>70</v>
      </c>
      <c r="CA947">
        <v>10</v>
      </c>
      <c r="CB947" t="s">
        <v>3</v>
      </c>
      <c r="CE947">
        <v>0</v>
      </c>
      <c r="CF947">
        <v>0</v>
      </c>
      <c r="CG947">
        <v>0</v>
      </c>
      <c r="CM947">
        <v>0</v>
      </c>
      <c r="CN947" t="s">
        <v>3</v>
      </c>
      <c r="CO947">
        <v>0</v>
      </c>
      <c r="CP947">
        <f t="shared" si="610"/>
        <v>144.34</v>
      </c>
      <c r="CQ947">
        <f t="shared" si="611"/>
        <v>72169.899999999994</v>
      </c>
      <c r="CR947">
        <f t="shared" si="612"/>
        <v>0</v>
      </c>
      <c r="CS947">
        <f t="shared" si="613"/>
        <v>0</v>
      </c>
      <c r="CT947">
        <f t="shared" si="614"/>
        <v>0</v>
      </c>
      <c r="CU947">
        <f t="shared" si="615"/>
        <v>0</v>
      </c>
      <c r="CV947">
        <f t="shared" si="616"/>
        <v>0</v>
      </c>
      <c r="CW947">
        <f t="shared" si="617"/>
        <v>0</v>
      </c>
      <c r="CX947">
        <f t="shared" si="617"/>
        <v>0</v>
      </c>
      <c r="CY947">
        <f t="shared" si="618"/>
        <v>0</v>
      </c>
      <c r="CZ947">
        <f t="shared" si="619"/>
        <v>0</v>
      </c>
      <c r="DC947" t="s">
        <v>3</v>
      </c>
      <c r="DD947" t="s">
        <v>3</v>
      </c>
      <c r="DE947" t="s">
        <v>3</v>
      </c>
      <c r="DF947" t="s">
        <v>3</v>
      </c>
      <c r="DG947" t="s">
        <v>3</v>
      </c>
      <c r="DH947" t="s">
        <v>3</v>
      </c>
      <c r="DI947" t="s">
        <v>3</v>
      </c>
      <c r="DJ947" t="s">
        <v>3</v>
      </c>
      <c r="DK947" t="s">
        <v>3</v>
      </c>
      <c r="DL947" t="s">
        <v>3</v>
      </c>
      <c r="DM947" t="s">
        <v>3</v>
      </c>
      <c r="DN947">
        <v>0</v>
      </c>
      <c r="DO947">
        <v>0</v>
      </c>
      <c r="DP947">
        <v>1</v>
      </c>
      <c r="DQ947">
        <v>1</v>
      </c>
      <c r="DU947">
        <v>1010</v>
      </c>
      <c r="DV947" t="s">
        <v>242</v>
      </c>
      <c r="DW947" t="s">
        <v>242</v>
      </c>
      <c r="DX947">
        <v>1000</v>
      </c>
      <c r="DZ947" t="s">
        <v>3</v>
      </c>
      <c r="EA947" t="s">
        <v>3</v>
      </c>
      <c r="EB947" t="s">
        <v>3</v>
      </c>
      <c r="EC947" t="s">
        <v>3</v>
      </c>
      <c r="EE947">
        <v>35096056</v>
      </c>
      <c r="EF947">
        <v>1</v>
      </c>
      <c r="EG947" t="s">
        <v>20</v>
      </c>
      <c r="EH947">
        <v>0</v>
      </c>
      <c r="EI947" t="s">
        <v>3</v>
      </c>
      <c r="EJ947">
        <v>4</v>
      </c>
      <c r="EK947">
        <v>0</v>
      </c>
      <c r="EL947" t="s">
        <v>21</v>
      </c>
      <c r="EM947" t="s">
        <v>22</v>
      </c>
      <c r="EO947" t="s">
        <v>3</v>
      </c>
      <c r="EQ947">
        <v>0</v>
      </c>
      <c r="ER947">
        <v>72169.899999999994</v>
      </c>
      <c r="ES947">
        <v>72169.899999999994</v>
      </c>
      <c r="ET947">
        <v>0</v>
      </c>
      <c r="EU947">
        <v>0</v>
      </c>
      <c r="EV947">
        <v>0</v>
      </c>
      <c r="EW947">
        <v>0</v>
      </c>
      <c r="EX947">
        <v>0</v>
      </c>
      <c r="EY947">
        <v>0</v>
      </c>
      <c r="FQ947">
        <v>0</v>
      </c>
      <c r="FR947">
        <v>0</v>
      </c>
      <c r="FS947">
        <v>0</v>
      </c>
      <c r="FX947">
        <v>70</v>
      </c>
      <c r="FY947">
        <v>10</v>
      </c>
      <c r="GA947" t="s">
        <v>3</v>
      </c>
      <c r="GD947">
        <v>0</v>
      </c>
      <c r="GF947">
        <v>653953554</v>
      </c>
      <c r="GG947">
        <v>2</v>
      </c>
      <c r="GH947">
        <v>1</v>
      </c>
      <c r="GI947">
        <v>-2</v>
      </c>
      <c r="GJ947">
        <v>0</v>
      </c>
      <c r="GK947">
        <f>ROUND(R947*(R12)/100,2)</f>
        <v>0</v>
      </c>
      <c r="GL947">
        <f t="shared" si="620"/>
        <v>0</v>
      </c>
      <c r="GM947">
        <f t="shared" si="621"/>
        <v>144.34</v>
      </c>
      <c r="GN947">
        <f t="shared" si="622"/>
        <v>0</v>
      </c>
      <c r="GO947">
        <f t="shared" si="623"/>
        <v>0</v>
      </c>
      <c r="GP947">
        <f t="shared" si="624"/>
        <v>144.34</v>
      </c>
      <c r="GR947">
        <v>0</v>
      </c>
      <c r="GS947">
        <v>3</v>
      </c>
      <c r="GT947">
        <v>0</v>
      </c>
      <c r="GU947" t="s">
        <v>3</v>
      </c>
      <c r="GV947">
        <f t="shared" si="625"/>
        <v>0</v>
      </c>
      <c r="GW947">
        <v>1</v>
      </c>
      <c r="GX947">
        <f t="shared" si="626"/>
        <v>0</v>
      </c>
      <c r="HA947">
        <v>0</v>
      </c>
      <c r="HB947">
        <v>0</v>
      </c>
      <c r="HC947">
        <f t="shared" si="627"/>
        <v>0</v>
      </c>
      <c r="HE947" t="s">
        <v>3</v>
      </c>
      <c r="HF947" t="s">
        <v>3</v>
      </c>
      <c r="HM947" t="s">
        <v>3</v>
      </c>
      <c r="HN947" t="s">
        <v>3</v>
      </c>
      <c r="HO947" t="s">
        <v>3</v>
      </c>
      <c r="HP947" t="s">
        <v>3</v>
      </c>
      <c r="HQ947" t="s">
        <v>3</v>
      </c>
      <c r="HS947">
        <v>0</v>
      </c>
      <c r="IK947">
        <v>0</v>
      </c>
    </row>
    <row r="948" spans="1:245" x14ac:dyDescent="0.2">
      <c r="A948">
        <v>17</v>
      </c>
      <c r="B948">
        <v>1</v>
      </c>
      <c r="C948">
        <f>ROW(SmtRes!A289)</f>
        <v>289</v>
      </c>
      <c r="D948">
        <f>ROW(EtalonRes!A289)</f>
        <v>289</v>
      </c>
      <c r="E948" t="s">
        <v>294</v>
      </c>
      <c r="F948" t="s">
        <v>38</v>
      </c>
      <c r="G948" t="s">
        <v>39</v>
      </c>
      <c r="H948" t="s">
        <v>18</v>
      </c>
      <c r="I948">
        <f>ROUND(5/100,9)</f>
        <v>0.05</v>
      </c>
      <c r="J948">
        <v>0</v>
      </c>
      <c r="K948">
        <f>ROUND(5/100,9)</f>
        <v>0.05</v>
      </c>
      <c r="O948">
        <f t="shared" si="593"/>
        <v>1395.8</v>
      </c>
      <c r="P948">
        <f t="shared" si="594"/>
        <v>0</v>
      </c>
      <c r="Q948">
        <f t="shared" si="595"/>
        <v>1.63</v>
      </c>
      <c r="R948">
        <f t="shared" si="596"/>
        <v>0.03</v>
      </c>
      <c r="S948">
        <f t="shared" si="597"/>
        <v>1394.17</v>
      </c>
      <c r="T948">
        <f t="shared" si="598"/>
        <v>0</v>
      </c>
      <c r="U948">
        <f t="shared" si="599"/>
        <v>2.1405000000000003</v>
      </c>
      <c r="V948">
        <f t="shared" si="600"/>
        <v>0</v>
      </c>
      <c r="W948">
        <f t="shared" si="601"/>
        <v>0</v>
      </c>
      <c r="X948">
        <f t="shared" si="602"/>
        <v>975.92</v>
      </c>
      <c r="Y948">
        <f t="shared" si="602"/>
        <v>139.41999999999999</v>
      </c>
      <c r="AA948">
        <v>35364244</v>
      </c>
      <c r="AB948">
        <f t="shared" si="603"/>
        <v>27916.01</v>
      </c>
      <c r="AC948">
        <f t="shared" si="604"/>
        <v>0</v>
      </c>
      <c r="AD948">
        <f t="shared" si="605"/>
        <v>32.57</v>
      </c>
      <c r="AE948">
        <f t="shared" si="606"/>
        <v>0.69</v>
      </c>
      <c r="AF948">
        <f t="shared" si="606"/>
        <v>27883.439999999999</v>
      </c>
      <c r="AG948">
        <f t="shared" si="607"/>
        <v>0</v>
      </c>
      <c r="AH948">
        <f t="shared" si="608"/>
        <v>42.81</v>
      </c>
      <c r="AI948">
        <f t="shared" si="608"/>
        <v>0</v>
      </c>
      <c r="AJ948">
        <f t="shared" si="609"/>
        <v>0</v>
      </c>
      <c r="AK948">
        <v>27916.01</v>
      </c>
      <c r="AL948">
        <v>0</v>
      </c>
      <c r="AM948">
        <v>32.57</v>
      </c>
      <c r="AN948">
        <v>0.69</v>
      </c>
      <c r="AO948">
        <v>27883.439999999999</v>
      </c>
      <c r="AP948">
        <v>0</v>
      </c>
      <c r="AQ948">
        <v>42.81</v>
      </c>
      <c r="AR948">
        <v>0</v>
      </c>
      <c r="AS948">
        <v>0</v>
      </c>
      <c r="AT948">
        <v>70</v>
      </c>
      <c r="AU948">
        <v>10</v>
      </c>
      <c r="AV948">
        <v>1</v>
      </c>
      <c r="AW948">
        <v>1</v>
      </c>
      <c r="AZ948">
        <v>1</v>
      </c>
      <c r="BA948">
        <v>1</v>
      </c>
      <c r="BB948">
        <v>1</v>
      </c>
      <c r="BC948">
        <v>1</v>
      </c>
      <c r="BD948" t="s">
        <v>3</v>
      </c>
      <c r="BE948" t="s">
        <v>3</v>
      </c>
      <c r="BF948" t="s">
        <v>3</v>
      </c>
      <c r="BG948" t="s">
        <v>3</v>
      </c>
      <c r="BH948">
        <v>0</v>
      </c>
      <c r="BI948">
        <v>4</v>
      </c>
      <c r="BJ948" t="s">
        <v>40</v>
      </c>
      <c r="BM948">
        <v>0</v>
      </c>
      <c r="BN948">
        <v>0</v>
      </c>
      <c r="BO948" t="s">
        <v>3</v>
      </c>
      <c r="BP948">
        <v>0</v>
      </c>
      <c r="BQ948">
        <v>1</v>
      </c>
      <c r="BR948">
        <v>0</v>
      </c>
      <c r="BS948">
        <v>1</v>
      </c>
      <c r="BT948">
        <v>1</v>
      </c>
      <c r="BU948">
        <v>1</v>
      </c>
      <c r="BV948">
        <v>1</v>
      </c>
      <c r="BW948">
        <v>1</v>
      </c>
      <c r="BX948">
        <v>1</v>
      </c>
      <c r="BY948" t="s">
        <v>3</v>
      </c>
      <c r="BZ948">
        <v>70</v>
      </c>
      <c r="CA948">
        <v>10</v>
      </c>
      <c r="CB948" t="s">
        <v>3</v>
      </c>
      <c r="CE948">
        <v>0</v>
      </c>
      <c r="CF948">
        <v>0</v>
      </c>
      <c r="CG948">
        <v>0</v>
      </c>
      <c r="CM948">
        <v>0</v>
      </c>
      <c r="CN948" t="s">
        <v>3</v>
      </c>
      <c r="CO948">
        <v>0</v>
      </c>
      <c r="CP948">
        <f t="shared" si="610"/>
        <v>1395.8000000000002</v>
      </c>
      <c r="CQ948">
        <f t="shared" si="611"/>
        <v>0</v>
      </c>
      <c r="CR948">
        <f t="shared" si="612"/>
        <v>32.57</v>
      </c>
      <c r="CS948">
        <f t="shared" si="613"/>
        <v>0.69</v>
      </c>
      <c r="CT948">
        <f t="shared" si="614"/>
        <v>27883.439999999999</v>
      </c>
      <c r="CU948">
        <f t="shared" si="615"/>
        <v>0</v>
      </c>
      <c r="CV948">
        <f t="shared" si="616"/>
        <v>42.81</v>
      </c>
      <c r="CW948">
        <f t="shared" si="617"/>
        <v>0</v>
      </c>
      <c r="CX948">
        <f t="shared" si="617"/>
        <v>0</v>
      </c>
      <c r="CY948">
        <f t="shared" si="618"/>
        <v>975.9190000000001</v>
      </c>
      <c r="CZ948">
        <f t="shared" si="619"/>
        <v>139.417</v>
      </c>
      <c r="DC948" t="s">
        <v>3</v>
      </c>
      <c r="DD948" t="s">
        <v>3</v>
      </c>
      <c r="DE948" t="s">
        <v>3</v>
      </c>
      <c r="DF948" t="s">
        <v>3</v>
      </c>
      <c r="DG948" t="s">
        <v>3</v>
      </c>
      <c r="DH948" t="s">
        <v>3</v>
      </c>
      <c r="DI948" t="s">
        <v>3</v>
      </c>
      <c r="DJ948" t="s">
        <v>3</v>
      </c>
      <c r="DK948" t="s">
        <v>3</v>
      </c>
      <c r="DL948" t="s">
        <v>3</v>
      </c>
      <c r="DM948" t="s">
        <v>3</v>
      </c>
      <c r="DN948">
        <v>0</v>
      </c>
      <c r="DO948">
        <v>0</v>
      </c>
      <c r="DP948">
        <v>1</v>
      </c>
      <c r="DQ948">
        <v>1</v>
      </c>
      <c r="DU948">
        <v>1010</v>
      </c>
      <c r="DV948" t="s">
        <v>18</v>
      </c>
      <c r="DW948" t="s">
        <v>18</v>
      </c>
      <c r="DX948">
        <v>100</v>
      </c>
      <c r="DZ948" t="s">
        <v>3</v>
      </c>
      <c r="EA948" t="s">
        <v>3</v>
      </c>
      <c r="EB948" t="s">
        <v>3</v>
      </c>
      <c r="EC948" t="s">
        <v>3</v>
      </c>
      <c r="EE948">
        <v>35096056</v>
      </c>
      <c r="EF948">
        <v>1</v>
      </c>
      <c r="EG948" t="s">
        <v>20</v>
      </c>
      <c r="EH948">
        <v>0</v>
      </c>
      <c r="EI948" t="s">
        <v>3</v>
      </c>
      <c r="EJ948">
        <v>4</v>
      </c>
      <c r="EK948">
        <v>0</v>
      </c>
      <c r="EL948" t="s">
        <v>21</v>
      </c>
      <c r="EM948" t="s">
        <v>22</v>
      </c>
      <c r="EO948" t="s">
        <v>3</v>
      </c>
      <c r="EQ948">
        <v>262144</v>
      </c>
      <c r="ER948">
        <v>27916.01</v>
      </c>
      <c r="ES948">
        <v>0</v>
      </c>
      <c r="ET948">
        <v>32.57</v>
      </c>
      <c r="EU948">
        <v>0.69</v>
      </c>
      <c r="EV948">
        <v>27883.439999999999</v>
      </c>
      <c r="EW948">
        <v>42.81</v>
      </c>
      <c r="EX948">
        <v>0</v>
      </c>
      <c r="EY948">
        <v>0</v>
      </c>
      <c r="FQ948">
        <v>0</v>
      </c>
      <c r="FR948">
        <v>0</v>
      </c>
      <c r="FS948">
        <v>0</v>
      </c>
      <c r="FX948">
        <v>70</v>
      </c>
      <c r="FY948">
        <v>10</v>
      </c>
      <c r="GA948" t="s">
        <v>3</v>
      </c>
      <c r="GD948">
        <v>0</v>
      </c>
      <c r="GF948">
        <v>1394402761</v>
      </c>
      <c r="GG948">
        <v>2</v>
      </c>
      <c r="GH948">
        <v>1</v>
      </c>
      <c r="GI948">
        <v>-2</v>
      </c>
      <c r="GJ948">
        <v>0</v>
      </c>
      <c r="GK948">
        <f>ROUND(R948*(R12)/100,2)</f>
        <v>0.03</v>
      </c>
      <c r="GL948">
        <f t="shared" si="620"/>
        <v>0</v>
      </c>
      <c r="GM948">
        <f t="shared" si="621"/>
        <v>2511.17</v>
      </c>
      <c r="GN948">
        <f t="shared" si="622"/>
        <v>0</v>
      </c>
      <c r="GO948">
        <f t="shared" si="623"/>
        <v>0</v>
      </c>
      <c r="GP948">
        <f t="shared" si="624"/>
        <v>2511.17</v>
      </c>
      <c r="GR948">
        <v>0</v>
      </c>
      <c r="GS948">
        <v>3</v>
      </c>
      <c r="GT948">
        <v>0</v>
      </c>
      <c r="GU948" t="s">
        <v>3</v>
      </c>
      <c r="GV948">
        <f t="shared" si="625"/>
        <v>0</v>
      </c>
      <c r="GW948">
        <v>1</v>
      </c>
      <c r="GX948">
        <f t="shared" si="626"/>
        <v>0</v>
      </c>
      <c r="HA948">
        <v>0</v>
      </c>
      <c r="HB948">
        <v>0</v>
      </c>
      <c r="HC948">
        <f t="shared" si="627"/>
        <v>0</v>
      </c>
      <c r="HE948" t="s">
        <v>3</v>
      </c>
      <c r="HF948" t="s">
        <v>3</v>
      </c>
      <c r="HM948" t="s">
        <v>3</v>
      </c>
      <c r="HN948" t="s">
        <v>3</v>
      </c>
      <c r="HO948" t="s">
        <v>3</v>
      </c>
      <c r="HP948" t="s">
        <v>3</v>
      </c>
      <c r="HQ948" t="s">
        <v>3</v>
      </c>
      <c r="HS948">
        <v>0</v>
      </c>
      <c r="IK948">
        <v>0</v>
      </c>
    </row>
    <row r="949" spans="1:245" x14ac:dyDescent="0.2">
      <c r="A949">
        <v>17</v>
      </c>
      <c r="B949">
        <v>1</v>
      </c>
      <c r="C949">
        <f>ROW(SmtRes!A291)</f>
        <v>291</v>
      </c>
      <c r="D949">
        <f>ROW(EtalonRes!A291)</f>
        <v>291</v>
      </c>
      <c r="E949" t="s">
        <v>295</v>
      </c>
      <c r="F949" t="s">
        <v>42</v>
      </c>
      <c r="G949" t="s">
        <v>43</v>
      </c>
      <c r="H949" t="s">
        <v>18</v>
      </c>
      <c r="I949">
        <f>ROUND(1/100,9)</f>
        <v>0.01</v>
      </c>
      <c r="J949">
        <v>0</v>
      </c>
      <c r="K949">
        <f>ROUND(1/100,9)</f>
        <v>0.01</v>
      </c>
      <c r="O949">
        <f t="shared" si="593"/>
        <v>255.78</v>
      </c>
      <c r="P949">
        <f t="shared" si="594"/>
        <v>0</v>
      </c>
      <c r="Q949">
        <f t="shared" si="595"/>
        <v>0.33</v>
      </c>
      <c r="R949">
        <f t="shared" si="596"/>
        <v>0.01</v>
      </c>
      <c r="S949">
        <f t="shared" si="597"/>
        <v>255.45</v>
      </c>
      <c r="T949">
        <f t="shared" si="598"/>
        <v>0</v>
      </c>
      <c r="U949">
        <f t="shared" si="599"/>
        <v>0.39219999999999999</v>
      </c>
      <c r="V949">
        <f t="shared" si="600"/>
        <v>0</v>
      </c>
      <c r="W949">
        <f t="shared" si="601"/>
        <v>0</v>
      </c>
      <c r="X949">
        <f t="shared" si="602"/>
        <v>178.82</v>
      </c>
      <c r="Y949">
        <f t="shared" si="602"/>
        <v>25.55</v>
      </c>
      <c r="AA949">
        <v>35364244</v>
      </c>
      <c r="AB949">
        <f t="shared" si="603"/>
        <v>25577.73</v>
      </c>
      <c r="AC949">
        <f t="shared" si="604"/>
        <v>0</v>
      </c>
      <c r="AD949">
        <f t="shared" si="605"/>
        <v>32.57</v>
      </c>
      <c r="AE949">
        <f t="shared" si="606"/>
        <v>0.69</v>
      </c>
      <c r="AF949">
        <f t="shared" si="606"/>
        <v>25545.16</v>
      </c>
      <c r="AG949">
        <f t="shared" si="607"/>
        <v>0</v>
      </c>
      <c r="AH949">
        <f t="shared" si="608"/>
        <v>39.22</v>
      </c>
      <c r="AI949">
        <f t="shared" si="608"/>
        <v>0</v>
      </c>
      <c r="AJ949">
        <f t="shared" si="609"/>
        <v>0</v>
      </c>
      <c r="AK949">
        <v>25577.73</v>
      </c>
      <c r="AL949">
        <v>0</v>
      </c>
      <c r="AM949">
        <v>32.57</v>
      </c>
      <c r="AN949">
        <v>0.69</v>
      </c>
      <c r="AO949">
        <v>25545.16</v>
      </c>
      <c r="AP949">
        <v>0</v>
      </c>
      <c r="AQ949">
        <v>39.22</v>
      </c>
      <c r="AR949">
        <v>0</v>
      </c>
      <c r="AS949">
        <v>0</v>
      </c>
      <c r="AT949">
        <v>70</v>
      </c>
      <c r="AU949">
        <v>10</v>
      </c>
      <c r="AV949">
        <v>1</v>
      </c>
      <c r="AW949">
        <v>1</v>
      </c>
      <c r="AZ949">
        <v>1</v>
      </c>
      <c r="BA949">
        <v>1</v>
      </c>
      <c r="BB949">
        <v>1</v>
      </c>
      <c r="BC949">
        <v>1</v>
      </c>
      <c r="BD949" t="s">
        <v>3</v>
      </c>
      <c r="BE949" t="s">
        <v>3</v>
      </c>
      <c r="BF949" t="s">
        <v>3</v>
      </c>
      <c r="BG949" t="s">
        <v>3</v>
      </c>
      <c r="BH949">
        <v>0</v>
      </c>
      <c r="BI949">
        <v>4</v>
      </c>
      <c r="BJ949" t="s">
        <v>44</v>
      </c>
      <c r="BM949">
        <v>0</v>
      </c>
      <c r="BN949">
        <v>0</v>
      </c>
      <c r="BO949" t="s">
        <v>3</v>
      </c>
      <c r="BP949">
        <v>0</v>
      </c>
      <c r="BQ949">
        <v>1</v>
      </c>
      <c r="BR949">
        <v>0</v>
      </c>
      <c r="BS949">
        <v>1</v>
      </c>
      <c r="BT949">
        <v>1</v>
      </c>
      <c r="BU949">
        <v>1</v>
      </c>
      <c r="BV949">
        <v>1</v>
      </c>
      <c r="BW949">
        <v>1</v>
      </c>
      <c r="BX949">
        <v>1</v>
      </c>
      <c r="BY949" t="s">
        <v>3</v>
      </c>
      <c r="BZ949">
        <v>70</v>
      </c>
      <c r="CA949">
        <v>10</v>
      </c>
      <c r="CB949" t="s">
        <v>3</v>
      </c>
      <c r="CE949">
        <v>0</v>
      </c>
      <c r="CF949">
        <v>0</v>
      </c>
      <c r="CG949">
        <v>0</v>
      </c>
      <c r="CM949">
        <v>0</v>
      </c>
      <c r="CN949" t="s">
        <v>3</v>
      </c>
      <c r="CO949">
        <v>0</v>
      </c>
      <c r="CP949">
        <f t="shared" si="610"/>
        <v>255.78</v>
      </c>
      <c r="CQ949">
        <f t="shared" si="611"/>
        <v>0</v>
      </c>
      <c r="CR949">
        <f t="shared" si="612"/>
        <v>32.57</v>
      </c>
      <c r="CS949">
        <f t="shared" si="613"/>
        <v>0.69</v>
      </c>
      <c r="CT949">
        <f t="shared" si="614"/>
        <v>25545.16</v>
      </c>
      <c r="CU949">
        <f t="shared" si="615"/>
        <v>0</v>
      </c>
      <c r="CV949">
        <f t="shared" si="616"/>
        <v>39.22</v>
      </c>
      <c r="CW949">
        <f t="shared" si="617"/>
        <v>0</v>
      </c>
      <c r="CX949">
        <f t="shared" si="617"/>
        <v>0</v>
      </c>
      <c r="CY949">
        <f t="shared" si="618"/>
        <v>178.815</v>
      </c>
      <c r="CZ949">
        <f t="shared" si="619"/>
        <v>25.545000000000002</v>
      </c>
      <c r="DC949" t="s">
        <v>3</v>
      </c>
      <c r="DD949" t="s">
        <v>3</v>
      </c>
      <c r="DE949" t="s">
        <v>3</v>
      </c>
      <c r="DF949" t="s">
        <v>3</v>
      </c>
      <c r="DG949" t="s">
        <v>3</v>
      </c>
      <c r="DH949" t="s">
        <v>3</v>
      </c>
      <c r="DI949" t="s">
        <v>3</v>
      </c>
      <c r="DJ949" t="s">
        <v>3</v>
      </c>
      <c r="DK949" t="s">
        <v>3</v>
      </c>
      <c r="DL949" t="s">
        <v>3</v>
      </c>
      <c r="DM949" t="s">
        <v>3</v>
      </c>
      <c r="DN949">
        <v>0</v>
      </c>
      <c r="DO949">
        <v>0</v>
      </c>
      <c r="DP949">
        <v>1</v>
      </c>
      <c r="DQ949">
        <v>1</v>
      </c>
      <c r="DU949">
        <v>1010</v>
      </c>
      <c r="DV949" t="s">
        <v>18</v>
      </c>
      <c r="DW949" t="s">
        <v>18</v>
      </c>
      <c r="DX949">
        <v>100</v>
      </c>
      <c r="DZ949" t="s">
        <v>3</v>
      </c>
      <c r="EA949" t="s">
        <v>3</v>
      </c>
      <c r="EB949" t="s">
        <v>3</v>
      </c>
      <c r="EC949" t="s">
        <v>3</v>
      </c>
      <c r="EE949">
        <v>35096056</v>
      </c>
      <c r="EF949">
        <v>1</v>
      </c>
      <c r="EG949" t="s">
        <v>20</v>
      </c>
      <c r="EH949">
        <v>0</v>
      </c>
      <c r="EI949" t="s">
        <v>3</v>
      </c>
      <c r="EJ949">
        <v>4</v>
      </c>
      <c r="EK949">
        <v>0</v>
      </c>
      <c r="EL949" t="s">
        <v>21</v>
      </c>
      <c r="EM949" t="s">
        <v>22</v>
      </c>
      <c r="EO949" t="s">
        <v>3</v>
      </c>
      <c r="EQ949">
        <v>262144</v>
      </c>
      <c r="ER949">
        <v>25577.73</v>
      </c>
      <c r="ES949">
        <v>0</v>
      </c>
      <c r="ET949">
        <v>32.57</v>
      </c>
      <c r="EU949">
        <v>0.69</v>
      </c>
      <c r="EV949">
        <v>25545.16</v>
      </c>
      <c r="EW949">
        <v>39.22</v>
      </c>
      <c r="EX949">
        <v>0</v>
      </c>
      <c r="EY949">
        <v>0</v>
      </c>
      <c r="FQ949">
        <v>0</v>
      </c>
      <c r="FR949">
        <v>0</v>
      </c>
      <c r="FS949">
        <v>0</v>
      </c>
      <c r="FX949">
        <v>70</v>
      </c>
      <c r="FY949">
        <v>10</v>
      </c>
      <c r="GA949" t="s">
        <v>3</v>
      </c>
      <c r="GD949">
        <v>0</v>
      </c>
      <c r="GF949">
        <v>1212913616</v>
      </c>
      <c r="GG949">
        <v>2</v>
      </c>
      <c r="GH949">
        <v>1</v>
      </c>
      <c r="GI949">
        <v>-2</v>
      </c>
      <c r="GJ949">
        <v>0</v>
      </c>
      <c r="GK949">
        <f>ROUND(R949*(R12)/100,2)</f>
        <v>0.01</v>
      </c>
      <c r="GL949">
        <f t="shared" si="620"/>
        <v>0</v>
      </c>
      <c r="GM949">
        <f t="shared" si="621"/>
        <v>460.16</v>
      </c>
      <c r="GN949">
        <f t="shared" si="622"/>
        <v>0</v>
      </c>
      <c r="GO949">
        <f t="shared" si="623"/>
        <v>0</v>
      </c>
      <c r="GP949">
        <f t="shared" si="624"/>
        <v>460.16</v>
      </c>
      <c r="GR949">
        <v>0</v>
      </c>
      <c r="GS949">
        <v>3</v>
      </c>
      <c r="GT949">
        <v>0</v>
      </c>
      <c r="GU949" t="s">
        <v>3</v>
      </c>
      <c r="GV949">
        <f t="shared" si="625"/>
        <v>0</v>
      </c>
      <c r="GW949">
        <v>1</v>
      </c>
      <c r="GX949">
        <f t="shared" si="626"/>
        <v>0</v>
      </c>
      <c r="HA949">
        <v>0</v>
      </c>
      <c r="HB949">
        <v>0</v>
      </c>
      <c r="HC949">
        <f t="shared" si="627"/>
        <v>0</v>
      </c>
      <c r="HE949" t="s">
        <v>3</v>
      </c>
      <c r="HF949" t="s">
        <v>3</v>
      </c>
      <c r="HM949" t="s">
        <v>3</v>
      </c>
      <c r="HN949" t="s">
        <v>3</v>
      </c>
      <c r="HO949" t="s">
        <v>3</v>
      </c>
      <c r="HP949" t="s">
        <v>3</v>
      </c>
      <c r="HQ949" t="s">
        <v>3</v>
      </c>
      <c r="HS949">
        <v>0</v>
      </c>
      <c r="IK949">
        <v>0</v>
      </c>
    </row>
    <row r="950" spans="1:245" x14ac:dyDescent="0.2">
      <c r="A950">
        <v>17</v>
      </c>
      <c r="B950">
        <v>1</v>
      </c>
      <c r="C950">
        <f>ROW(SmtRes!A292)</f>
        <v>292</v>
      </c>
      <c r="D950">
        <f>ROW(EtalonRes!A292)</f>
        <v>292</v>
      </c>
      <c r="E950" t="s">
        <v>296</v>
      </c>
      <c r="F950" t="s">
        <v>255</v>
      </c>
      <c r="G950" t="s">
        <v>256</v>
      </c>
      <c r="H950" t="s">
        <v>18</v>
      </c>
      <c r="I950">
        <f>ROUND(1/100,9)</f>
        <v>0.01</v>
      </c>
      <c r="J950">
        <v>0</v>
      </c>
      <c r="K950">
        <f>ROUND(1/100,9)</f>
        <v>0.01</v>
      </c>
      <c r="O950">
        <f t="shared" si="593"/>
        <v>225.56</v>
      </c>
      <c r="P950">
        <f t="shared" si="594"/>
        <v>0</v>
      </c>
      <c r="Q950">
        <f t="shared" si="595"/>
        <v>0</v>
      </c>
      <c r="R950">
        <f t="shared" si="596"/>
        <v>0</v>
      </c>
      <c r="S950">
        <f t="shared" si="597"/>
        <v>225.56</v>
      </c>
      <c r="T950">
        <f t="shared" si="598"/>
        <v>0</v>
      </c>
      <c r="U950">
        <f t="shared" si="599"/>
        <v>0.34630000000000005</v>
      </c>
      <c r="V950">
        <f t="shared" si="600"/>
        <v>0</v>
      </c>
      <c r="W950">
        <f t="shared" si="601"/>
        <v>0</v>
      </c>
      <c r="X950">
        <f t="shared" si="602"/>
        <v>157.88999999999999</v>
      </c>
      <c r="Y950">
        <f t="shared" si="602"/>
        <v>22.56</v>
      </c>
      <c r="AA950">
        <v>35364244</v>
      </c>
      <c r="AB950">
        <f t="shared" si="603"/>
        <v>22555.56</v>
      </c>
      <c r="AC950">
        <f t="shared" si="604"/>
        <v>0</v>
      </c>
      <c r="AD950">
        <f t="shared" si="605"/>
        <v>0</v>
      </c>
      <c r="AE950">
        <f t="shared" si="606"/>
        <v>0</v>
      </c>
      <c r="AF950">
        <f t="shared" si="606"/>
        <v>22555.56</v>
      </c>
      <c r="AG950">
        <f t="shared" si="607"/>
        <v>0</v>
      </c>
      <c r="AH950">
        <f t="shared" si="608"/>
        <v>34.630000000000003</v>
      </c>
      <c r="AI950">
        <f t="shared" si="608"/>
        <v>0</v>
      </c>
      <c r="AJ950">
        <f t="shared" si="609"/>
        <v>0</v>
      </c>
      <c r="AK950">
        <v>22555.56</v>
      </c>
      <c r="AL950">
        <v>0</v>
      </c>
      <c r="AM950">
        <v>0</v>
      </c>
      <c r="AN950">
        <v>0</v>
      </c>
      <c r="AO950">
        <v>22555.56</v>
      </c>
      <c r="AP950">
        <v>0</v>
      </c>
      <c r="AQ950">
        <v>34.630000000000003</v>
      </c>
      <c r="AR950">
        <v>0</v>
      </c>
      <c r="AS950">
        <v>0</v>
      </c>
      <c r="AT950">
        <v>70</v>
      </c>
      <c r="AU950">
        <v>10</v>
      </c>
      <c r="AV950">
        <v>1</v>
      </c>
      <c r="AW950">
        <v>1</v>
      </c>
      <c r="AZ950">
        <v>1</v>
      </c>
      <c r="BA950">
        <v>1</v>
      </c>
      <c r="BB950">
        <v>1</v>
      </c>
      <c r="BC950">
        <v>1</v>
      </c>
      <c r="BD950" t="s">
        <v>3</v>
      </c>
      <c r="BE950" t="s">
        <v>3</v>
      </c>
      <c r="BF950" t="s">
        <v>3</v>
      </c>
      <c r="BG950" t="s">
        <v>3</v>
      </c>
      <c r="BH950">
        <v>0</v>
      </c>
      <c r="BI950">
        <v>4</v>
      </c>
      <c r="BJ950" t="s">
        <v>257</v>
      </c>
      <c r="BM950">
        <v>0</v>
      </c>
      <c r="BN950">
        <v>0</v>
      </c>
      <c r="BO950" t="s">
        <v>3</v>
      </c>
      <c r="BP950">
        <v>0</v>
      </c>
      <c r="BQ950">
        <v>1</v>
      </c>
      <c r="BR950">
        <v>0</v>
      </c>
      <c r="BS950">
        <v>1</v>
      </c>
      <c r="BT950">
        <v>1</v>
      </c>
      <c r="BU950">
        <v>1</v>
      </c>
      <c r="BV950">
        <v>1</v>
      </c>
      <c r="BW950">
        <v>1</v>
      </c>
      <c r="BX950">
        <v>1</v>
      </c>
      <c r="BY950" t="s">
        <v>3</v>
      </c>
      <c r="BZ950">
        <v>70</v>
      </c>
      <c r="CA950">
        <v>10</v>
      </c>
      <c r="CB950" t="s">
        <v>3</v>
      </c>
      <c r="CE950">
        <v>0</v>
      </c>
      <c r="CF950">
        <v>0</v>
      </c>
      <c r="CG950">
        <v>0</v>
      </c>
      <c r="CM950">
        <v>0</v>
      </c>
      <c r="CN950" t="s">
        <v>3</v>
      </c>
      <c r="CO950">
        <v>0</v>
      </c>
      <c r="CP950">
        <f t="shared" si="610"/>
        <v>225.56</v>
      </c>
      <c r="CQ950">
        <f t="shared" si="611"/>
        <v>0</v>
      </c>
      <c r="CR950">
        <f t="shared" si="612"/>
        <v>0</v>
      </c>
      <c r="CS950">
        <f t="shared" si="613"/>
        <v>0</v>
      </c>
      <c r="CT950">
        <f t="shared" si="614"/>
        <v>22555.56</v>
      </c>
      <c r="CU950">
        <f t="shared" si="615"/>
        <v>0</v>
      </c>
      <c r="CV950">
        <f t="shared" si="616"/>
        <v>34.630000000000003</v>
      </c>
      <c r="CW950">
        <f t="shared" si="617"/>
        <v>0</v>
      </c>
      <c r="CX950">
        <f t="shared" si="617"/>
        <v>0</v>
      </c>
      <c r="CY950">
        <f t="shared" si="618"/>
        <v>157.892</v>
      </c>
      <c r="CZ950">
        <f t="shared" si="619"/>
        <v>22.555999999999997</v>
      </c>
      <c r="DC950" t="s">
        <v>3</v>
      </c>
      <c r="DD950" t="s">
        <v>3</v>
      </c>
      <c r="DE950" t="s">
        <v>3</v>
      </c>
      <c r="DF950" t="s">
        <v>3</v>
      </c>
      <c r="DG950" t="s">
        <v>3</v>
      </c>
      <c r="DH950" t="s">
        <v>3</v>
      </c>
      <c r="DI950" t="s">
        <v>3</v>
      </c>
      <c r="DJ950" t="s">
        <v>3</v>
      </c>
      <c r="DK950" t="s">
        <v>3</v>
      </c>
      <c r="DL950" t="s">
        <v>3</v>
      </c>
      <c r="DM950" t="s">
        <v>3</v>
      </c>
      <c r="DN950">
        <v>0</v>
      </c>
      <c r="DO950">
        <v>0</v>
      </c>
      <c r="DP950">
        <v>1</v>
      </c>
      <c r="DQ950">
        <v>1</v>
      </c>
      <c r="DU950">
        <v>1010</v>
      </c>
      <c r="DV950" t="s">
        <v>18</v>
      </c>
      <c r="DW950" t="s">
        <v>18</v>
      </c>
      <c r="DX950">
        <v>100</v>
      </c>
      <c r="DZ950" t="s">
        <v>3</v>
      </c>
      <c r="EA950" t="s">
        <v>3</v>
      </c>
      <c r="EB950" t="s">
        <v>3</v>
      </c>
      <c r="EC950" t="s">
        <v>3</v>
      </c>
      <c r="EE950">
        <v>35096056</v>
      </c>
      <c r="EF950">
        <v>1</v>
      </c>
      <c r="EG950" t="s">
        <v>20</v>
      </c>
      <c r="EH950">
        <v>0</v>
      </c>
      <c r="EI950" t="s">
        <v>3</v>
      </c>
      <c r="EJ950">
        <v>4</v>
      </c>
      <c r="EK950">
        <v>0</v>
      </c>
      <c r="EL950" t="s">
        <v>21</v>
      </c>
      <c r="EM950" t="s">
        <v>22</v>
      </c>
      <c r="EO950" t="s">
        <v>3</v>
      </c>
      <c r="EQ950">
        <v>262144</v>
      </c>
      <c r="ER950">
        <v>22555.56</v>
      </c>
      <c r="ES950">
        <v>0</v>
      </c>
      <c r="ET950">
        <v>0</v>
      </c>
      <c r="EU950">
        <v>0</v>
      </c>
      <c r="EV950">
        <v>22555.56</v>
      </c>
      <c r="EW950">
        <v>34.630000000000003</v>
      </c>
      <c r="EX950">
        <v>0</v>
      </c>
      <c r="EY950">
        <v>0</v>
      </c>
      <c r="FQ950">
        <v>0</v>
      </c>
      <c r="FR950">
        <v>0</v>
      </c>
      <c r="FS950">
        <v>0</v>
      </c>
      <c r="FX950">
        <v>70</v>
      </c>
      <c r="FY950">
        <v>10</v>
      </c>
      <c r="GA950" t="s">
        <v>3</v>
      </c>
      <c r="GD950">
        <v>0</v>
      </c>
      <c r="GF950">
        <v>-24549344</v>
      </c>
      <c r="GG950">
        <v>2</v>
      </c>
      <c r="GH950">
        <v>1</v>
      </c>
      <c r="GI950">
        <v>-2</v>
      </c>
      <c r="GJ950">
        <v>0</v>
      </c>
      <c r="GK950">
        <f>ROUND(R950*(R12)/100,2)</f>
        <v>0</v>
      </c>
      <c r="GL950">
        <f t="shared" si="620"/>
        <v>0</v>
      </c>
      <c r="GM950">
        <f t="shared" si="621"/>
        <v>406.01</v>
      </c>
      <c r="GN950">
        <f t="shared" si="622"/>
        <v>0</v>
      </c>
      <c r="GO950">
        <f t="shared" si="623"/>
        <v>0</v>
      </c>
      <c r="GP950">
        <f t="shared" si="624"/>
        <v>406.01</v>
      </c>
      <c r="GR950">
        <v>0</v>
      </c>
      <c r="GS950">
        <v>3</v>
      </c>
      <c r="GT950">
        <v>0</v>
      </c>
      <c r="GU950" t="s">
        <v>3</v>
      </c>
      <c r="GV950">
        <f t="shared" si="625"/>
        <v>0</v>
      </c>
      <c r="GW950">
        <v>1</v>
      </c>
      <c r="GX950">
        <f t="shared" si="626"/>
        <v>0</v>
      </c>
      <c r="HA950">
        <v>0</v>
      </c>
      <c r="HB950">
        <v>0</v>
      </c>
      <c r="HC950">
        <f t="shared" si="627"/>
        <v>0</v>
      </c>
      <c r="HE950" t="s">
        <v>3</v>
      </c>
      <c r="HF950" t="s">
        <v>3</v>
      </c>
      <c r="HM950" t="s">
        <v>3</v>
      </c>
      <c r="HN950" t="s">
        <v>3</v>
      </c>
      <c r="HO950" t="s">
        <v>3</v>
      </c>
      <c r="HP950" t="s">
        <v>3</v>
      </c>
      <c r="HQ950" t="s">
        <v>3</v>
      </c>
      <c r="HS950">
        <v>0</v>
      </c>
      <c r="IK950">
        <v>0</v>
      </c>
    </row>
    <row r="952" spans="1:245" x14ac:dyDescent="0.2">
      <c r="A952">
        <v>51</v>
      </c>
      <c r="B952">
        <f>B939</f>
        <v>1</v>
      </c>
      <c r="C952">
        <f>A939</f>
        <v>4</v>
      </c>
      <c r="D952">
        <f>ROW(A939)</f>
        <v>939</v>
      </c>
      <c r="F952" t="str">
        <f>IF(F939&lt;&gt;"",F939,"")</f>
        <v>Новый раздел</v>
      </c>
      <c r="G952" t="str">
        <f>IF(G939&lt;&gt;"",G939,"")</f>
        <v>Помещение 133 Медкабинет</v>
      </c>
      <c r="H952">
        <v>0</v>
      </c>
      <c r="O952">
        <f t="shared" ref="O952:T952" si="628">ROUND(AB952,2)</f>
        <v>2484.31</v>
      </c>
      <c r="P952">
        <f t="shared" si="628"/>
        <v>266.66000000000003</v>
      </c>
      <c r="Q952">
        <f t="shared" si="628"/>
        <v>63.7</v>
      </c>
      <c r="R952">
        <f t="shared" si="628"/>
        <v>30.47</v>
      </c>
      <c r="S952">
        <f t="shared" si="628"/>
        <v>2153.9499999999998</v>
      </c>
      <c r="T952">
        <f t="shared" si="628"/>
        <v>0</v>
      </c>
      <c r="U952">
        <f>AH952</f>
        <v>3.3950000000000005</v>
      </c>
      <c r="V952">
        <f>AI952</f>
        <v>0</v>
      </c>
      <c r="W952">
        <f>ROUND(AJ952,2)</f>
        <v>0</v>
      </c>
      <c r="X952">
        <f>ROUND(AK952,2)</f>
        <v>1507.77</v>
      </c>
      <c r="Y952">
        <f>ROUND(AL952,2)</f>
        <v>215.41</v>
      </c>
      <c r="AB952">
        <f>ROUND(SUMIF(AA943:AA950,"=35364244",O943:O950),2)</f>
        <v>2484.31</v>
      </c>
      <c r="AC952">
        <f>ROUND(SUMIF(AA943:AA950,"=35364244",P943:P950),2)</f>
        <v>266.66000000000003</v>
      </c>
      <c r="AD952">
        <f>ROUND(SUMIF(AA943:AA950,"=35364244",Q943:Q950),2)</f>
        <v>63.7</v>
      </c>
      <c r="AE952">
        <f>ROUND(SUMIF(AA943:AA950,"=35364244",R943:R950),2)</f>
        <v>30.47</v>
      </c>
      <c r="AF952">
        <f>ROUND(SUMIF(AA943:AA950,"=35364244",S943:S950),2)</f>
        <v>2153.9499999999998</v>
      </c>
      <c r="AG952">
        <f>ROUND(SUMIF(AA943:AA950,"=35364244",T943:T950),2)</f>
        <v>0</v>
      </c>
      <c r="AH952">
        <f>SUMIF(AA943:AA950,"=35364244",U943:U950)</f>
        <v>3.3950000000000005</v>
      </c>
      <c r="AI952">
        <f>SUMIF(AA943:AA950,"=35364244",V943:V950)</f>
        <v>0</v>
      </c>
      <c r="AJ952">
        <f>ROUND(SUMIF(AA943:AA950,"=35364244",W943:W950),2)</f>
        <v>0</v>
      </c>
      <c r="AK952">
        <f>ROUND(SUMIF(AA943:AA950,"=35364244",X943:X950),2)</f>
        <v>1507.77</v>
      </c>
      <c r="AL952">
        <f>ROUND(SUMIF(AA943:AA950,"=35364244",Y943:Y950),2)</f>
        <v>215.41</v>
      </c>
      <c r="AO952">
        <f t="shared" ref="AO952:BD952" si="629">ROUND(BX952,2)</f>
        <v>0</v>
      </c>
      <c r="AP952">
        <f t="shared" si="629"/>
        <v>0</v>
      </c>
      <c r="AQ952">
        <f t="shared" si="629"/>
        <v>0</v>
      </c>
      <c r="AR952">
        <f t="shared" si="629"/>
        <v>4240.3900000000003</v>
      </c>
      <c r="AS952">
        <f t="shared" si="629"/>
        <v>0</v>
      </c>
      <c r="AT952">
        <f t="shared" si="629"/>
        <v>0</v>
      </c>
      <c r="AU952">
        <f t="shared" si="629"/>
        <v>4240.3900000000003</v>
      </c>
      <c r="AV952">
        <f t="shared" si="629"/>
        <v>266.66000000000003</v>
      </c>
      <c r="AW952">
        <f t="shared" si="629"/>
        <v>266.66000000000003</v>
      </c>
      <c r="AX952">
        <f t="shared" si="629"/>
        <v>0</v>
      </c>
      <c r="AY952">
        <f t="shared" si="629"/>
        <v>266.66000000000003</v>
      </c>
      <c r="AZ952">
        <f t="shared" si="629"/>
        <v>0</v>
      </c>
      <c r="BA952">
        <f t="shared" si="629"/>
        <v>0</v>
      </c>
      <c r="BB952">
        <f t="shared" si="629"/>
        <v>0</v>
      </c>
      <c r="BC952">
        <f t="shared" si="629"/>
        <v>0</v>
      </c>
      <c r="BD952">
        <f t="shared" si="629"/>
        <v>0</v>
      </c>
      <c r="BX952">
        <f>ROUND(SUMIF(AA943:AA950,"=35364244",FQ943:FQ950),2)</f>
        <v>0</v>
      </c>
      <c r="BY952">
        <f>ROUND(SUMIF(AA943:AA950,"=35364244",FR943:FR950),2)</f>
        <v>0</v>
      </c>
      <c r="BZ952">
        <f>ROUND(SUMIF(AA943:AA950,"=35364244",GL943:GL950),2)</f>
        <v>0</v>
      </c>
      <c r="CA952">
        <f>ROUND(SUMIF(AA943:AA950,"=35364244",GM943:GM950),2)</f>
        <v>4240.3900000000003</v>
      </c>
      <c r="CB952">
        <f>ROUND(SUMIF(AA943:AA950,"=35364244",GN943:GN950),2)</f>
        <v>0</v>
      </c>
      <c r="CC952">
        <f>ROUND(SUMIF(AA943:AA950,"=35364244",GO943:GO950),2)</f>
        <v>0</v>
      </c>
      <c r="CD952">
        <f>ROUND(SUMIF(AA943:AA950,"=35364244",GP943:GP950),2)</f>
        <v>4240.3900000000003</v>
      </c>
      <c r="CE952">
        <f>AC952-BX952</f>
        <v>266.66000000000003</v>
      </c>
      <c r="CF952">
        <f>AC952-BY952</f>
        <v>266.66000000000003</v>
      </c>
      <c r="CG952">
        <f>BX952-BZ952</f>
        <v>0</v>
      </c>
      <c r="CH952">
        <f>AC952-BX952-BY952+BZ952</f>
        <v>266.66000000000003</v>
      </c>
      <c r="CI952">
        <f>BY952-BZ952</f>
        <v>0</v>
      </c>
      <c r="CJ952">
        <f>ROUND(SUMIF(AA943:AA950,"=35364244",GX943:GX950),2)</f>
        <v>0</v>
      </c>
      <c r="CK952">
        <f>ROUND(SUMIF(AA943:AA950,"=35364244",GY943:GY950),2)</f>
        <v>0</v>
      </c>
      <c r="CL952">
        <f>ROUND(SUMIF(AA943:AA950,"=35364244",GZ943:GZ950),2)</f>
        <v>0</v>
      </c>
      <c r="CM952">
        <f>ROUND(SUMIF(AA943:AA950,"=35364244",HD943:HD950),2)</f>
        <v>0</v>
      </c>
      <c r="GX952">
        <v>0</v>
      </c>
    </row>
    <row r="954" spans="1:245" x14ac:dyDescent="0.2">
      <c r="A954">
        <v>50</v>
      </c>
      <c r="B954">
        <v>0</v>
      </c>
      <c r="C954">
        <v>0</v>
      </c>
      <c r="D954">
        <v>1</v>
      </c>
      <c r="E954">
        <v>201</v>
      </c>
      <c r="F954">
        <f>ROUND(Source!O952,O954)</f>
        <v>2484.31</v>
      </c>
      <c r="G954" t="s">
        <v>66</v>
      </c>
      <c r="H954" t="s">
        <v>67</v>
      </c>
      <c r="K954">
        <v>201</v>
      </c>
      <c r="L954">
        <v>1</v>
      </c>
      <c r="M954">
        <v>3</v>
      </c>
      <c r="N954" t="s">
        <v>3</v>
      </c>
      <c r="O954">
        <v>2</v>
      </c>
      <c r="W954">
        <v>2484.31</v>
      </c>
      <c r="X954">
        <v>1</v>
      </c>
      <c r="Y954">
        <v>2484.31</v>
      </c>
    </row>
    <row r="955" spans="1:245" x14ac:dyDescent="0.2">
      <c r="A955">
        <v>50</v>
      </c>
      <c r="B955">
        <v>0</v>
      </c>
      <c r="C955">
        <v>0</v>
      </c>
      <c r="D955">
        <v>1</v>
      </c>
      <c r="E955">
        <v>202</v>
      </c>
      <c r="F955">
        <f>ROUND(Source!P952,O955)</f>
        <v>266.66000000000003</v>
      </c>
      <c r="G955" t="s">
        <v>68</v>
      </c>
      <c r="H955" t="s">
        <v>69</v>
      </c>
      <c r="K955">
        <v>202</v>
      </c>
      <c r="L955">
        <v>2</v>
      </c>
      <c r="M955">
        <v>3</v>
      </c>
      <c r="N955" t="s">
        <v>3</v>
      </c>
      <c r="O955">
        <v>2</v>
      </c>
      <c r="W955">
        <v>266.66000000000003</v>
      </c>
      <c r="X955">
        <v>1</v>
      </c>
      <c r="Y955">
        <v>266.66000000000003</v>
      </c>
    </row>
    <row r="956" spans="1:245" x14ac:dyDescent="0.2">
      <c r="A956">
        <v>50</v>
      </c>
      <c r="B956">
        <v>0</v>
      </c>
      <c r="C956">
        <v>0</v>
      </c>
      <c r="D956">
        <v>1</v>
      </c>
      <c r="E956">
        <v>222</v>
      </c>
      <c r="F956">
        <f>ROUND(Source!AO952,O956)</f>
        <v>0</v>
      </c>
      <c r="G956" t="s">
        <v>70</v>
      </c>
      <c r="H956" t="s">
        <v>71</v>
      </c>
      <c r="K956">
        <v>222</v>
      </c>
      <c r="L956">
        <v>3</v>
      </c>
      <c r="M956">
        <v>3</v>
      </c>
      <c r="N956" t="s">
        <v>3</v>
      </c>
      <c r="O956">
        <v>2</v>
      </c>
      <c r="W956">
        <v>0</v>
      </c>
      <c r="X956">
        <v>1</v>
      </c>
      <c r="Y956">
        <v>0</v>
      </c>
    </row>
    <row r="957" spans="1:245" x14ac:dyDescent="0.2">
      <c r="A957">
        <v>50</v>
      </c>
      <c r="B957">
        <v>0</v>
      </c>
      <c r="C957">
        <v>0</v>
      </c>
      <c r="D957">
        <v>1</v>
      </c>
      <c r="E957">
        <v>225</v>
      </c>
      <c r="F957">
        <f>ROUND(Source!AV952,O957)</f>
        <v>266.66000000000003</v>
      </c>
      <c r="G957" t="s">
        <v>72</v>
      </c>
      <c r="H957" t="s">
        <v>73</v>
      </c>
      <c r="K957">
        <v>225</v>
      </c>
      <c r="L957">
        <v>4</v>
      </c>
      <c r="M957">
        <v>3</v>
      </c>
      <c r="N957" t="s">
        <v>3</v>
      </c>
      <c r="O957">
        <v>2</v>
      </c>
      <c r="W957">
        <v>266.66000000000003</v>
      </c>
      <c r="X957">
        <v>1</v>
      </c>
      <c r="Y957">
        <v>266.66000000000003</v>
      </c>
    </row>
    <row r="958" spans="1:245" x14ac:dyDescent="0.2">
      <c r="A958">
        <v>50</v>
      </c>
      <c r="B958">
        <v>0</v>
      </c>
      <c r="C958">
        <v>0</v>
      </c>
      <c r="D958">
        <v>1</v>
      </c>
      <c r="E958">
        <v>226</v>
      </c>
      <c r="F958">
        <f>ROUND(Source!AW952,O958)</f>
        <v>266.66000000000003</v>
      </c>
      <c r="G958" t="s">
        <v>74</v>
      </c>
      <c r="H958" t="s">
        <v>75</v>
      </c>
      <c r="K958">
        <v>226</v>
      </c>
      <c r="L958">
        <v>5</v>
      </c>
      <c r="M958">
        <v>3</v>
      </c>
      <c r="N958" t="s">
        <v>3</v>
      </c>
      <c r="O958">
        <v>2</v>
      </c>
      <c r="W958">
        <v>266.66000000000003</v>
      </c>
      <c r="X958">
        <v>1</v>
      </c>
      <c r="Y958">
        <v>266.66000000000003</v>
      </c>
    </row>
    <row r="959" spans="1:245" x14ac:dyDescent="0.2">
      <c r="A959">
        <v>50</v>
      </c>
      <c r="B959">
        <v>0</v>
      </c>
      <c r="C959">
        <v>0</v>
      </c>
      <c r="D959">
        <v>1</v>
      </c>
      <c r="E959">
        <v>227</v>
      </c>
      <c r="F959">
        <f>ROUND(Source!AX952,O959)</f>
        <v>0</v>
      </c>
      <c r="G959" t="s">
        <v>76</v>
      </c>
      <c r="H959" t="s">
        <v>77</v>
      </c>
      <c r="K959">
        <v>227</v>
      </c>
      <c r="L959">
        <v>6</v>
      </c>
      <c r="M959">
        <v>3</v>
      </c>
      <c r="N959" t="s">
        <v>3</v>
      </c>
      <c r="O959">
        <v>2</v>
      </c>
      <c r="W959">
        <v>0</v>
      </c>
      <c r="X959">
        <v>1</v>
      </c>
      <c r="Y959">
        <v>0</v>
      </c>
    </row>
    <row r="960" spans="1:245" x14ac:dyDescent="0.2">
      <c r="A960">
        <v>50</v>
      </c>
      <c r="B960">
        <v>0</v>
      </c>
      <c r="C960">
        <v>0</v>
      </c>
      <c r="D960">
        <v>1</v>
      </c>
      <c r="E960">
        <v>228</v>
      </c>
      <c r="F960">
        <f>ROUND(Source!AY952,O960)</f>
        <v>266.66000000000003</v>
      </c>
      <c r="G960" t="s">
        <v>78</v>
      </c>
      <c r="H960" t="s">
        <v>79</v>
      </c>
      <c r="K960">
        <v>228</v>
      </c>
      <c r="L960">
        <v>7</v>
      </c>
      <c r="M960">
        <v>3</v>
      </c>
      <c r="N960" t="s">
        <v>3</v>
      </c>
      <c r="O960">
        <v>2</v>
      </c>
      <c r="W960">
        <v>266.66000000000003</v>
      </c>
      <c r="X960">
        <v>1</v>
      </c>
      <c r="Y960">
        <v>266.66000000000003</v>
      </c>
    </row>
    <row r="961" spans="1:25" x14ac:dyDescent="0.2">
      <c r="A961">
        <v>50</v>
      </c>
      <c r="B961">
        <v>0</v>
      </c>
      <c r="C961">
        <v>0</v>
      </c>
      <c r="D961">
        <v>1</v>
      </c>
      <c r="E961">
        <v>216</v>
      </c>
      <c r="F961">
        <f>ROUND(Source!AP952,O961)</f>
        <v>0</v>
      </c>
      <c r="G961" t="s">
        <v>80</v>
      </c>
      <c r="H961" t="s">
        <v>81</v>
      </c>
      <c r="K961">
        <v>216</v>
      </c>
      <c r="L961">
        <v>8</v>
      </c>
      <c r="M961">
        <v>3</v>
      </c>
      <c r="N961" t="s">
        <v>3</v>
      </c>
      <c r="O961">
        <v>2</v>
      </c>
      <c r="W961">
        <v>0</v>
      </c>
      <c r="X961">
        <v>1</v>
      </c>
      <c r="Y961">
        <v>0</v>
      </c>
    </row>
    <row r="962" spans="1:25" x14ac:dyDescent="0.2">
      <c r="A962">
        <v>50</v>
      </c>
      <c r="B962">
        <v>0</v>
      </c>
      <c r="C962">
        <v>0</v>
      </c>
      <c r="D962">
        <v>1</v>
      </c>
      <c r="E962">
        <v>223</v>
      </c>
      <c r="F962">
        <f>ROUND(Source!AQ952,O962)</f>
        <v>0</v>
      </c>
      <c r="G962" t="s">
        <v>82</v>
      </c>
      <c r="H962" t="s">
        <v>83</v>
      </c>
      <c r="K962">
        <v>223</v>
      </c>
      <c r="L962">
        <v>9</v>
      </c>
      <c r="M962">
        <v>3</v>
      </c>
      <c r="N962" t="s">
        <v>3</v>
      </c>
      <c r="O962">
        <v>2</v>
      </c>
      <c r="W962">
        <v>0</v>
      </c>
      <c r="X962">
        <v>1</v>
      </c>
      <c r="Y962">
        <v>0</v>
      </c>
    </row>
    <row r="963" spans="1:25" x14ac:dyDescent="0.2">
      <c r="A963">
        <v>50</v>
      </c>
      <c r="B963">
        <v>0</v>
      </c>
      <c r="C963">
        <v>0</v>
      </c>
      <c r="D963">
        <v>1</v>
      </c>
      <c r="E963">
        <v>229</v>
      </c>
      <c r="F963">
        <f>ROUND(Source!AZ952,O963)</f>
        <v>0</v>
      </c>
      <c r="G963" t="s">
        <v>84</v>
      </c>
      <c r="H963" t="s">
        <v>85</v>
      </c>
      <c r="K963">
        <v>229</v>
      </c>
      <c r="L963">
        <v>10</v>
      </c>
      <c r="M963">
        <v>3</v>
      </c>
      <c r="N963" t="s">
        <v>3</v>
      </c>
      <c r="O963">
        <v>2</v>
      </c>
      <c r="W963">
        <v>0</v>
      </c>
      <c r="X963">
        <v>1</v>
      </c>
      <c r="Y963">
        <v>0</v>
      </c>
    </row>
    <row r="964" spans="1:25" x14ac:dyDescent="0.2">
      <c r="A964">
        <v>50</v>
      </c>
      <c r="B964">
        <v>0</v>
      </c>
      <c r="C964">
        <v>0</v>
      </c>
      <c r="D964">
        <v>1</v>
      </c>
      <c r="E964">
        <v>203</v>
      </c>
      <c r="F964">
        <f>ROUND(Source!Q952,O964)</f>
        <v>63.7</v>
      </c>
      <c r="G964" t="s">
        <v>86</v>
      </c>
      <c r="H964" t="s">
        <v>87</v>
      </c>
      <c r="K964">
        <v>203</v>
      </c>
      <c r="L964">
        <v>11</v>
      </c>
      <c r="M964">
        <v>3</v>
      </c>
      <c r="N964" t="s">
        <v>3</v>
      </c>
      <c r="O964">
        <v>2</v>
      </c>
      <c r="W964">
        <v>63.7</v>
      </c>
      <c r="X964">
        <v>1</v>
      </c>
      <c r="Y964">
        <v>63.7</v>
      </c>
    </row>
    <row r="965" spans="1:25" x14ac:dyDescent="0.2">
      <c r="A965">
        <v>50</v>
      </c>
      <c r="B965">
        <v>0</v>
      </c>
      <c r="C965">
        <v>0</v>
      </c>
      <c r="D965">
        <v>1</v>
      </c>
      <c r="E965">
        <v>231</v>
      </c>
      <c r="F965">
        <f>ROUND(Source!BB952,O965)</f>
        <v>0</v>
      </c>
      <c r="G965" t="s">
        <v>88</v>
      </c>
      <c r="H965" t="s">
        <v>89</v>
      </c>
      <c r="K965">
        <v>231</v>
      </c>
      <c r="L965">
        <v>12</v>
      </c>
      <c r="M965">
        <v>3</v>
      </c>
      <c r="N965" t="s">
        <v>3</v>
      </c>
      <c r="O965">
        <v>2</v>
      </c>
      <c r="W965">
        <v>0</v>
      </c>
      <c r="X965">
        <v>1</v>
      </c>
      <c r="Y965">
        <v>0</v>
      </c>
    </row>
    <row r="966" spans="1:25" x14ac:dyDescent="0.2">
      <c r="A966">
        <v>50</v>
      </c>
      <c r="B966">
        <v>0</v>
      </c>
      <c r="C966">
        <v>0</v>
      </c>
      <c r="D966">
        <v>1</v>
      </c>
      <c r="E966">
        <v>204</v>
      </c>
      <c r="F966">
        <f>ROUND(Source!R952,O966)</f>
        <v>30.47</v>
      </c>
      <c r="G966" t="s">
        <v>90</v>
      </c>
      <c r="H966" t="s">
        <v>91</v>
      </c>
      <c r="K966">
        <v>204</v>
      </c>
      <c r="L966">
        <v>13</v>
      </c>
      <c r="M966">
        <v>3</v>
      </c>
      <c r="N966" t="s">
        <v>3</v>
      </c>
      <c r="O966">
        <v>2</v>
      </c>
      <c r="W966">
        <v>30.47</v>
      </c>
      <c r="X966">
        <v>1</v>
      </c>
      <c r="Y966">
        <v>30.47</v>
      </c>
    </row>
    <row r="967" spans="1:25" x14ac:dyDescent="0.2">
      <c r="A967">
        <v>50</v>
      </c>
      <c r="B967">
        <v>0</v>
      </c>
      <c r="C967">
        <v>0</v>
      </c>
      <c r="D967">
        <v>1</v>
      </c>
      <c r="E967">
        <v>205</v>
      </c>
      <c r="F967">
        <f>ROUND(Source!S952,O967)</f>
        <v>2153.9499999999998</v>
      </c>
      <c r="G967" t="s">
        <v>92</v>
      </c>
      <c r="H967" t="s">
        <v>93</v>
      </c>
      <c r="K967">
        <v>205</v>
      </c>
      <c r="L967">
        <v>14</v>
      </c>
      <c r="M967">
        <v>3</v>
      </c>
      <c r="N967" t="s">
        <v>3</v>
      </c>
      <c r="O967">
        <v>2</v>
      </c>
      <c r="W967">
        <v>2153.9499999999998</v>
      </c>
      <c r="X967">
        <v>1</v>
      </c>
      <c r="Y967">
        <v>2153.9499999999998</v>
      </c>
    </row>
    <row r="968" spans="1:25" x14ac:dyDescent="0.2">
      <c r="A968">
        <v>50</v>
      </c>
      <c r="B968">
        <v>0</v>
      </c>
      <c r="C968">
        <v>0</v>
      </c>
      <c r="D968">
        <v>1</v>
      </c>
      <c r="E968">
        <v>232</v>
      </c>
      <c r="F968">
        <f>ROUND(Source!BC952,O968)</f>
        <v>0</v>
      </c>
      <c r="G968" t="s">
        <v>94</v>
      </c>
      <c r="H968" t="s">
        <v>95</v>
      </c>
      <c r="K968">
        <v>232</v>
      </c>
      <c r="L968">
        <v>15</v>
      </c>
      <c r="M968">
        <v>3</v>
      </c>
      <c r="N968" t="s">
        <v>3</v>
      </c>
      <c r="O968">
        <v>2</v>
      </c>
      <c r="W968">
        <v>0</v>
      </c>
      <c r="X968">
        <v>1</v>
      </c>
      <c r="Y968">
        <v>0</v>
      </c>
    </row>
    <row r="969" spans="1:25" x14ac:dyDescent="0.2">
      <c r="A969">
        <v>50</v>
      </c>
      <c r="B969">
        <v>0</v>
      </c>
      <c r="C969">
        <v>0</v>
      </c>
      <c r="D969">
        <v>1</v>
      </c>
      <c r="E969">
        <v>214</v>
      </c>
      <c r="F969">
        <f>ROUND(Source!AS952,O969)</f>
        <v>0</v>
      </c>
      <c r="G969" t="s">
        <v>96</v>
      </c>
      <c r="H969" t="s">
        <v>97</v>
      </c>
      <c r="K969">
        <v>214</v>
      </c>
      <c r="L969">
        <v>16</v>
      </c>
      <c r="M969">
        <v>3</v>
      </c>
      <c r="N969" t="s">
        <v>3</v>
      </c>
      <c r="O969">
        <v>2</v>
      </c>
      <c r="W969">
        <v>0</v>
      </c>
      <c r="X969">
        <v>1</v>
      </c>
      <c r="Y969">
        <v>0</v>
      </c>
    </row>
    <row r="970" spans="1:25" x14ac:dyDescent="0.2">
      <c r="A970">
        <v>50</v>
      </c>
      <c r="B970">
        <v>0</v>
      </c>
      <c r="C970">
        <v>0</v>
      </c>
      <c r="D970">
        <v>1</v>
      </c>
      <c r="E970">
        <v>215</v>
      </c>
      <c r="F970">
        <f>ROUND(Source!AT952,O970)</f>
        <v>0</v>
      </c>
      <c r="G970" t="s">
        <v>98</v>
      </c>
      <c r="H970" t="s">
        <v>99</v>
      </c>
      <c r="K970">
        <v>215</v>
      </c>
      <c r="L970">
        <v>17</v>
      </c>
      <c r="M970">
        <v>3</v>
      </c>
      <c r="N970" t="s">
        <v>3</v>
      </c>
      <c r="O970">
        <v>2</v>
      </c>
      <c r="W970">
        <v>0</v>
      </c>
      <c r="X970">
        <v>1</v>
      </c>
      <c r="Y970">
        <v>0</v>
      </c>
    </row>
    <row r="971" spans="1:25" x14ac:dyDescent="0.2">
      <c r="A971">
        <v>50</v>
      </c>
      <c r="B971">
        <v>0</v>
      </c>
      <c r="C971">
        <v>0</v>
      </c>
      <c r="D971">
        <v>1</v>
      </c>
      <c r="E971">
        <v>217</v>
      </c>
      <c r="F971">
        <f>ROUND(Source!AU952,O971)</f>
        <v>4240.3900000000003</v>
      </c>
      <c r="G971" t="s">
        <v>100</v>
      </c>
      <c r="H971" t="s">
        <v>101</v>
      </c>
      <c r="K971">
        <v>217</v>
      </c>
      <c r="L971">
        <v>18</v>
      </c>
      <c r="M971">
        <v>3</v>
      </c>
      <c r="N971" t="s">
        <v>3</v>
      </c>
      <c r="O971">
        <v>2</v>
      </c>
      <c r="W971">
        <v>4240.3900000000003</v>
      </c>
      <c r="X971">
        <v>1</v>
      </c>
      <c r="Y971">
        <v>4240.3900000000003</v>
      </c>
    </row>
    <row r="972" spans="1:25" x14ac:dyDescent="0.2">
      <c r="A972">
        <v>50</v>
      </c>
      <c r="B972">
        <v>0</v>
      </c>
      <c r="C972">
        <v>0</v>
      </c>
      <c r="D972">
        <v>1</v>
      </c>
      <c r="E972">
        <v>230</v>
      </c>
      <c r="F972">
        <f>ROUND(Source!BA952,O972)</f>
        <v>0</v>
      </c>
      <c r="G972" t="s">
        <v>102</v>
      </c>
      <c r="H972" t="s">
        <v>103</v>
      </c>
      <c r="K972">
        <v>230</v>
      </c>
      <c r="L972">
        <v>19</v>
      </c>
      <c r="M972">
        <v>3</v>
      </c>
      <c r="N972" t="s">
        <v>3</v>
      </c>
      <c r="O972">
        <v>2</v>
      </c>
      <c r="W972">
        <v>0</v>
      </c>
      <c r="X972">
        <v>1</v>
      </c>
      <c r="Y972">
        <v>0</v>
      </c>
    </row>
    <row r="973" spans="1:25" x14ac:dyDescent="0.2">
      <c r="A973">
        <v>50</v>
      </c>
      <c r="B973">
        <v>0</v>
      </c>
      <c r="C973">
        <v>0</v>
      </c>
      <c r="D973">
        <v>1</v>
      </c>
      <c r="E973">
        <v>206</v>
      </c>
      <c r="F973">
        <f>ROUND(Source!T952,O973)</f>
        <v>0</v>
      </c>
      <c r="G973" t="s">
        <v>104</v>
      </c>
      <c r="H973" t="s">
        <v>105</v>
      </c>
      <c r="K973">
        <v>206</v>
      </c>
      <c r="L973">
        <v>20</v>
      </c>
      <c r="M973">
        <v>3</v>
      </c>
      <c r="N973" t="s">
        <v>3</v>
      </c>
      <c r="O973">
        <v>2</v>
      </c>
      <c r="W973">
        <v>0</v>
      </c>
      <c r="X973">
        <v>1</v>
      </c>
      <c r="Y973">
        <v>0</v>
      </c>
    </row>
    <row r="974" spans="1:25" x14ac:dyDescent="0.2">
      <c r="A974">
        <v>50</v>
      </c>
      <c r="B974">
        <v>0</v>
      </c>
      <c r="C974">
        <v>0</v>
      </c>
      <c r="D974">
        <v>1</v>
      </c>
      <c r="E974">
        <v>207</v>
      </c>
      <c r="F974">
        <f>Source!U952</f>
        <v>3.3950000000000005</v>
      </c>
      <c r="G974" t="s">
        <v>106</v>
      </c>
      <c r="H974" t="s">
        <v>107</v>
      </c>
      <c r="K974">
        <v>207</v>
      </c>
      <c r="L974">
        <v>21</v>
      </c>
      <c r="M974">
        <v>3</v>
      </c>
      <c r="N974" t="s">
        <v>3</v>
      </c>
      <c r="O974">
        <v>-1</v>
      </c>
      <c r="W974">
        <v>3.3949999999999996</v>
      </c>
      <c r="X974">
        <v>1</v>
      </c>
      <c r="Y974">
        <v>3.3949999999999996</v>
      </c>
    </row>
    <row r="975" spans="1:25" x14ac:dyDescent="0.2">
      <c r="A975">
        <v>50</v>
      </c>
      <c r="B975">
        <v>0</v>
      </c>
      <c r="C975">
        <v>0</v>
      </c>
      <c r="D975">
        <v>1</v>
      </c>
      <c r="E975">
        <v>208</v>
      </c>
      <c r="F975">
        <f>Source!V952</f>
        <v>0</v>
      </c>
      <c r="G975" t="s">
        <v>108</v>
      </c>
      <c r="H975" t="s">
        <v>109</v>
      </c>
      <c r="K975">
        <v>208</v>
      </c>
      <c r="L975">
        <v>22</v>
      </c>
      <c r="M975">
        <v>3</v>
      </c>
      <c r="N975" t="s">
        <v>3</v>
      </c>
      <c r="O975">
        <v>-1</v>
      </c>
      <c r="W975">
        <v>0</v>
      </c>
      <c r="X975">
        <v>1</v>
      </c>
      <c r="Y975">
        <v>0</v>
      </c>
    </row>
    <row r="976" spans="1:25" x14ac:dyDescent="0.2">
      <c r="A976">
        <v>50</v>
      </c>
      <c r="B976">
        <v>0</v>
      </c>
      <c r="C976">
        <v>0</v>
      </c>
      <c r="D976">
        <v>1</v>
      </c>
      <c r="E976">
        <v>209</v>
      </c>
      <c r="F976">
        <f>ROUND(Source!W952,O976)</f>
        <v>0</v>
      </c>
      <c r="G976" t="s">
        <v>110</v>
      </c>
      <c r="H976" t="s">
        <v>111</v>
      </c>
      <c r="K976">
        <v>209</v>
      </c>
      <c r="L976">
        <v>23</v>
      </c>
      <c r="M976">
        <v>3</v>
      </c>
      <c r="N976" t="s">
        <v>3</v>
      </c>
      <c r="O976">
        <v>2</v>
      </c>
      <c r="W976">
        <v>0</v>
      </c>
      <c r="X976">
        <v>1</v>
      </c>
      <c r="Y976">
        <v>0</v>
      </c>
    </row>
    <row r="977" spans="1:245" x14ac:dyDescent="0.2">
      <c r="A977">
        <v>50</v>
      </c>
      <c r="B977">
        <v>0</v>
      </c>
      <c r="C977">
        <v>0</v>
      </c>
      <c r="D977">
        <v>1</v>
      </c>
      <c r="E977">
        <v>233</v>
      </c>
      <c r="F977">
        <f>ROUND(Source!BD952,O977)</f>
        <v>0</v>
      </c>
      <c r="G977" t="s">
        <v>112</v>
      </c>
      <c r="H977" t="s">
        <v>113</v>
      </c>
      <c r="K977">
        <v>233</v>
      </c>
      <c r="L977">
        <v>24</v>
      </c>
      <c r="M977">
        <v>3</v>
      </c>
      <c r="N977" t="s">
        <v>3</v>
      </c>
      <c r="O977">
        <v>2</v>
      </c>
      <c r="W977">
        <v>0</v>
      </c>
      <c r="X977">
        <v>1</v>
      </c>
      <c r="Y977">
        <v>0</v>
      </c>
    </row>
    <row r="978" spans="1:245" x14ac:dyDescent="0.2">
      <c r="A978">
        <v>50</v>
      </c>
      <c r="B978">
        <v>0</v>
      </c>
      <c r="C978">
        <v>0</v>
      </c>
      <c r="D978">
        <v>1</v>
      </c>
      <c r="E978">
        <v>210</v>
      </c>
      <c r="F978">
        <f>ROUND(Source!X952,O978)</f>
        <v>1507.77</v>
      </c>
      <c r="G978" t="s">
        <v>114</v>
      </c>
      <c r="H978" t="s">
        <v>115</v>
      </c>
      <c r="K978">
        <v>210</v>
      </c>
      <c r="L978">
        <v>25</v>
      </c>
      <c r="M978">
        <v>3</v>
      </c>
      <c r="N978" t="s">
        <v>3</v>
      </c>
      <c r="O978">
        <v>2</v>
      </c>
      <c r="W978">
        <v>1507.77</v>
      </c>
      <c r="X978">
        <v>1</v>
      </c>
      <c r="Y978">
        <v>1507.77</v>
      </c>
    </row>
    <row r="979" spans="1:245" x14ac:dyDescent="0.2">
      <c r="A979">
        <v>50</v>
      </c>
      <c r="B979">
        <v>0</v>
      </c>
      <c r="C979">
        <v>0</v>
      </c>
      <c r="D979">
        <v>1</v>
      </c>
      <c r="E979">
        <v>211</v>
      </c>
      <c r="F979">
        <f>ROUND(Source!Y952,O979)</f>
        <v>215.41</v>
      </c>
      <c r="G979" t="s">
        <v>116</v>
      </c>
      <c r="H979" t="s">
        <v>117</v>
      </c>
      <c r="K979">
        <v>211</v>
      </c>
      <c r="L979">
        <v>26</v>
      </c>
      <c r="M979">
        <v>3</v>
      </c>
      <c r="N979" t="s">
        <v>3</v>
      </c>
      <c r="O979">
        <v>2</v>
      </c>
      <c r="W979">
        <v>215.41</v>
      </c>
      <c r="X979">
        <v>1</v>
      </c>
      <c r="Y979">
        <v>215.41</v>
      </c>
    </row>
    <row r="980" spans="1:245" x14ac:dyDescent="0.2">
      <c r="A980">
        <v>50</v>
      </c>
      <c r="B980">
        <v>0</v>
      </c>
      <c r="C980">
        <v>0</v>
      </c>
      <c r="D980">
        <v>1</v>
      </c>
      <c r="E980">
        <v>224</v>
      </c>
      <c r="F980">
        <f>ROUND(Source!AR952,O980)</f>
        <v>4240.3900000000003</v>
      </c>
      <c r="G980" t="s">
        <v>118</v>
      </c>
      <c r="H980" t="s">
        <v>119</v>
      </c>
      <c r="K980">
        <v>224</v>
      </c>
      <c r="L980">
        <v>27</v>
      </c>
      <c r="M980">
        <v>3</v>
      </c>
      <c r="N980" t="s">
        <v>3</v>
      </c>
      <c r="O980">
        <v>2</v>
      </c>
      <c r="W980">
        <v>4240.3900000000003</v>
      </c>
      <c r="X980">
        <v>1</v>
      </c>
      <c r="Y980">
        <v>4240.3900000000003</v>
      </c>
    </row>
    <row r="982" spans="1:245" x14ac:dyDescent="0.2">
      <c r="A982">
        <v>4</v>
      </c>
      <c r="B982">
        <v>1</v>
      </c>
      <c r="D982">
        <f>ROW(A995)</f>
        <v>995</v>
      </c>
      <c r="F982" t="s">
        <v>13</v>
      </c>
      <c r="G982" t="s">
        <v>297</v>
      </c>
      <c r="H982" t="s">
        <v>3</v>
      </c>
      <c r="I982">
        <v>0</v>
      </c>
      <c r="K982">
        <v>0</v>
      </c>
      <c r="M982" t="s">
        <v>3</v>
      </c>
      <c r="S982">
        <v>0</v>
      </c>
      <c r="U982" t="s">
        <v>3</v>
      </c>
      <c r="V982">
        <v>0</v>
      </c>
      <c r="AB982" t="s">
        <v>3</v>
      </c>
      <c r="AC982" t="s">
        <v>3</v>
      </c>
      <c r="AD982" t="s">
        <v>3</v>
      </c>
      <c r="AE982" t="s">
        <v>3</v>
      </c>
      <c r="AF982" t="s">
        <v>3</v>
      </c>
      <c r="AG982" t="s">
        <v>3</v>
      </c>
      <c r="AP982" t="s">
        <v>3</v>
      </c>
      <c r="AQ982" t="s">
        <v>3</v>
      </c>
      <c r="AR982" t="s">
        <v>3</v>
      </c>
      <c r="AZ982" t="s">
        <v>3</v>
      </c>
      <c r="BB982" t="s">
        <v>3</v>
      </c>
      <c r="BC982" t="s">
        <v>3</v>
      </c>
      <c r="BD982" t="s">
        <v>3</v>
      </c>
      <c r="BE982" t="s">
        <v>3</v>
      </c>
      <c r="BF982" t="s">
        <v>3</v>
      </c>
      <c r="BG982" t="s">
        <v>3</v>
      </c>
      <c r="BH982" t="s">
        <v>3</v>
      </c>
      <c r="BI982" t="s">
        <v>3</v>
      </c>
      <c r="BJ982" t="s">
        <v>3</v>
      </c>
      <c r="BK982" t="s">
        <v>3</v>
      </c>
      <c r="BL982" t="s">
        <v>3</v>
      </c>
      <c r="BM982" t="s">
        <v>3</v>
      </c>
      <c r="BN982" t="s">
        <v>3</v>
      </c>
      <c r="BO982" t="s">
        <v>3</v>
      </c>
      <c r="BP982" t="s">
        <v>3</v>
      </c>
      <c r="BX982">
        <v>0</v>
      </c>
      <c r="CJ982">
        <v>0</v>
      </c>
    </row>
    <row r="984" spans="1:245" x14ac:dyDescent="0.2">
      <c r="A984">
        <v>52</v>
      </c>
      <c r="B984">
        <f t="shared" ref="B984:G984" si="630">B995</f>
        <v>1</v>
      </c>
      <c r="C984">
        <f t="shared" si="630"/>
        <v>4</v>
      </c>
      <c r="D984">
        <f t="shared" si="630"/>
        <v>982</v>
      </c>
      <c r="E984">
        <f t="shared" si="630"/>
        <v>0</v>
      </c>
      <c r="F984" t="str">
        <f t="shared" si="630"/>
        <v>Новый раздел</v>
      </c>
      <c r="G984" t="str">
        <f t="shared" si="630"/>
        <v>Помещение 134 Процедурная</v>
      </c>
      <c r="O984">
        <f t="shared" ref="O984:AT984" si="631">O995</f>
        <v>2484.31</v>
      </c>
      <c r="P984">
        <f t="shared" si="631"/>
        <v>266.66000000000003</v>
      </c>
      <c r="Q984">
        <f t="shared" si="631"/>
        <v>63.7</v>
      </c>
      <c r="R984">
        <f t="shared" si="631"/>
        <v>30.47</v>
      </c>
      <c r="S984">
        <f t="shared" si="631"/>
        <v>2153.9499999999998</v>
      </c>
      <c r="T984">
        <f t="shared" si="631"/>
        <v>0</v>
      </c>
      <c r="U984">
        <f t="shared" si="631"/>
        <v>3.3950000000000005</v>
      </c>
      <c r="V984">
        <f t="shared" si="631"/>
        <v>0</v>
      </c>
      <c r="W984">
        <f t="shared" si="631"/>
        <v>0</v>
      </c>
      <c r="X984">
        <f t="shared" si="631"/>
        <v>1507.77</v>
      </c>
      <c r="Y984">
        <f t="shared" si="631"/>
        <v>215.41</v>
      </c>
      <c r="Z984">
        <f t="shared" si="631"/>
        <v>0</v>
      </c>
      <c r="AA984">
        <f t="shared" si="631"/>
        <v>0</v>
      </c>
      <c r="AB984">
        <f t="shared" si="631"/>
        <v>2484.31</v>
      </c>
      <c r="AC984">
        <f t="shared" si="631"/>
        <v>266.66000000000003</v>
      </c>
      <c r="AD984">
        <f t="shared" si="631"/>
        <v>63.7</v>
      </c>
      <c r="AE984">
        <f t="shared" si="631"/>
        <v>30.47</v>
      </c>
      <c r="AF984">
        <f t="shared" si="631"/>
        <v>2153.9499999999998</v>
      </c>
      <c r="AG984">
        <f t="shared" si="631"/>
        <v>0</v>
      </c>
      <c r="AH984">
        <f t="shared" si="631"/>
        <v>3.3950000000000005</v>
      </c>
      <c r="AI984">
        <f t="shared" si="631"/>
        <v>0</v>
      </c>
      <c r="AJ984">
        <f t="shared" si="631"/>
        <v>0</v>
      </c>
      <c r="AK984">
        <f t="shared" si="631"/>
        <v>1507.77</v>
      </c>
      <c r="AL984">
        <f t="shared" si="631"/>
        <v>215.41</v>
      </c>
      <c r="AM984">
        <f t="shared" si="631"/>
        <v>0</v>
      </c>
      <c r="AN984">
        <f t="shared" si="631"/>
        <v>0</v>
      </c>
      <c r="AO984">
        <f t="shared" si="631"/>
        <v>0</v>
      </c>
      <c r="AP984">
        <f t="shared" si="631"/>
        <v>0</v>
      </c>
      <c r="AQ984">
        <f t="shared" si="631"/>
        <v>0</v>
      </c>
      <c r="AR984">
        <f t="shared" si="631"/>
        <v>4240.3900000000003</v>
      </c>
      <c r="AS984">
        <f t="shared" si="631"/>
        <v>0</v>
      </c>
      <c r="AT984">
        <f t="shared" si="631"/>
        <v>0</v>
      </c>
      <c r="AU984">
        <f t="shared" ref="AU984:BZ984" si="632">AU995</f>
        <v>4240.3900000000003</v>
      </c>
      <c r="AV984">
        <f t="shared" si="632"/>
        <v>266.66000000000003</v>
      </c>
      <c r="AW984">
        <f t="shared" si="632"/>
        <v>266.66000000000003</v>
      </c>
      <c r="AX984">
        <f t="shared" si="632"/>
        <v>0</v>
      </c>
      <c r="AY984">
        <f t="shared" si="632"/>
        <v>266.66000000000003</v>
      </c>
      <c r="AZ984">
        <f t="shared" si="632"/>
        <v>0</v>
      </c>
      <c r="BA984">
        <f t="shared" si="632"/>
        <v>0</v>
      </c>
      <c r="BB984">
        <f t="shared" si="632"/>
        <v>0</v>
      </c>
      <c r="BC984">
        <f t="shared" si="632"/>
        <v>0</v>
      </c>
      <c r="BD984">
        <f t="shared" si="632"/>
        <v>0</v>
      </c>
      <c r="BE984">
        <f t="shared" si="632"/>
        <v>0</v>
      </c>
      <c r="BF984">
        <f t="shared" si="632"/>
        <v>0</v>
      </c>
      <c r="BG984">
        <f t="shared" si="632"/>
        <v>0</v>
      </c>
      <c r="BH984">
        <f t="shared" si="632"/>
        <v>0</v>
      </c>
      <c r="BI984">
        <f t="shared" si="632"/>
        <v>0</v>
      </c>
      <c r="BJ984">
        <f t="shared" si="632"/>
        <v>0</v>
      </c>
      <c r="BK984">
        <f t="shared" si="632"/>
        <v>0</v>
      </c>
      <c r="BL984">
        <f t="shared" si="632"/>
        <v>0</v>
      </c>
      <c r="BM984">
        <f t="shared" si="632"/>
        <v>0</v>
      </c>
      <c r="BN984">
        <f t="shared" si="632"/>
        <v>0</v>
      </c>
      <c r="BO984">
        <f t="shared" si="632"/>
        <v>0</v>
      </c>
      <c r="BP984">
        <f t="shared" si="632"/>
        <v>0</v>
      </c>
      <c r="BQ984">
        <f t="shared" si="632"/>
        <v>0</v>
      </c>
      <c r="BR984">
        <f t="shared" si="632"/>
        <v>0</v>
      </c>
      <c r="BS984">
        <f t="shared" si="632"/>
        <v>0</v>
      </c>
      <c r="BT984">
        <f t="shared" si="632"/>
        <v>0</v>
      </c>
      <c r="BU984">
        <f t="shared" si="632"/>
        <v>0</v>
      </c>
      <c r="BV984">
        <f t="shared" si="632"/>
        <v>0</v>
      </c>
      <c r="BW984">
        <f t="shared" si="632"/>
        <v>0</v>
      </c>
      <c r="BX984">
        <f t="shared" si="632"/>
        <v>0</v>
      </c>
      <c r="BY984">
        <f t="shared" si="632"/>
        <v>0</v>
      </c>
      <c r="BZ984">
        <f t="shared" si="632"/>
        <v>0</v>
      </c>
      <c r="CA984">
        <f t="shared" ref="CA984:DF984" si="633">CA995</f>
        <v>4240.3900000000003</v>
      </c>
      <c r="CB984">
        <f t="shared" si="633"/>
        <v>0</v>
      </c>
      <c r="CC984">
        <f t="shared" si="633"/>
        <v>0</v>
      </c>
      <c r="CD984">
        <f t="shared" si="633"/>
        <v>4240.3900000000003</v>
      </c>
      <c r="CE984">
        <f t="shared" si="633"/>
        <v>266.66000000000003</v>
      </c>
      <c r="CF984">
        <f t="shared" si="633"/>
        <v>266.66000000000003</v>
      </c>
      <c r="CG984">
        <f t="shared" si="633"/>
        <v>0</v>
      </c>
      <c r="CH984">
        <f t="shared" si="633"/>
        <v>266.66000000000003</v>
      </c>
      <c r="CI984">
        <f t="shared" si="633"/>
        <v>0</v>
      </c>
      <c r="CJ984">
        <f t="shared" si="633"/>
        <v>0</v>
      </c>
      <c r="CK984">
        <f t="shared" si="633"/>
        <v>0</v>
      </c>
      <c r="CL984">
        <f t="shared" si="633"/>
        <v>0</v>
      </c>
      <c r="CM984">
        <f t="shared" si="633"/>
        <v>0</v>
      </c>
      <c r="CN984">
        <f t="shared" si="633"/>
        <v>0</v>
      </c>
      <c r="CO984">
        <f t="shared" si="633"/>
        <v>0</v>
      </c>
      <c r="CP984">
        <f t="shared" si="633"/>
        <v>0</v>
      </c>
      <c r="CQ984">
        <f t="shared" si="633"/>
        <v>0</v>
      </c>
      <c r="CR984">
        <f t="shared" si="633"/>
        <v>0</v>
      </c>
      <c r="CS984">
        <f t="shared" si="633"/>
        <v>0</v>
      </c>
      <c r="CT984">
        <f t="shared" si="633"/>
        <v>0</v>
      </c>
      <c r="CU984">
        <f t="shared" si="633"/>
        <v>0</v>
      </c>
      <c r="CV984">
        <f t="shared" si="633"/>
        <v>0</v>
      </c>
      <c r="CW984">
        <f t="shared" si="633"/>
        <v>0</v>
      </c>
      <c r="CX984">
        <f t="shared" si="633"/>
        <v>0</v>
      </c>
      <c r="CY984">
        <f t="shared" si="633"/>
        <v>0</v>
      </c>
      <c r="CZ984">
        <f t="shared" si="633"/>
        <v>0</v>
      </c>
      <c r="DA984">
        <f t="shared" si="633"/>
        <v>0</v>
      </c>
      <c r="DB984">
        <f t="shared" si="633"/>
        <v>0</v>
      </c>
      <c r="DC984">
        <f t="shared" si="633"/>
        <v>0</v>
      </c>
      <c r="DD984">
        <f t="shared" si="633"/>
        <v>0</v>
      </c>
      <c r="DE984">
        <f t="shared" si="633"/>
        <v>0</v>
      </c>
      <c r="DF984">
        <f t="shared" si="633"/>
        <v>0</v>
      </c>
      <c r="DG984">
        <f t="shared" ref="DG984:EL984" si="634">DG995</f>
        <v>0</v>
      </c>
      <c r="DH984">
        <f t="shared" si="634"/>
        <v>0</v>
      </c>
      <c r="DI984">
        <f t="shared" si="634"/>
        <v>0</v>
      </c>
      <c r="DJ984">
        <f t="shared" si="634"/>
        <v>0</v>
      </c>
      <c r="DK984">
        <f t="shared" si="634"/>
        <v>0</v>
      </c>
      <c r="DL984">
        <f t="shared" si="634"/>
        <v>0</v>
      </c>
      <c r="DM984">
        <f t="shared" si="634"/>
        <v>0</v>
      </c>
      <c r="DN984">
        <f t="shared" si="634"/>
        <v>0</v>
      </c>
      <c r="DO984">
        <f t="shared" si="634"/>
        <v>0</v>
      </c>
      <c r="DP984">
        <f t="shared" si="634"/>
        <v>0</v>
      </c>
      <c r="DQ984">
        <f t="shared" si="634"/>
        <v>0</v>
      </c>
      <c r="DR984">
        <f t="shared" si="634"/>
        <v>0</v>
      </c>
      <c r="DS984">
        <f t="shared" si="634"/>
        <v>0</v>
      </c>
      <c r="DT984">
        <f t="shared" si="634"/>
        <v>0</v>
      </c>
      <c r="DU984">
        <f t="shared" si="634"/>
        <v>0</v>
      </c>
      <c r="DV984">
        <f t="shared" si="634"/>
        <v>0</v>
      </c>
      <c r="DW984">
        <f t="shared" si="634"/>
        <v>0</v>
      </c>
      <c r="DX984">
        <f t="shared" si="634"/>
        <v>0</v>
      </c>
      <c r="DY984">
        <f t="shared" si="634"/>
        <v>0</v>
      </c>
      <c r="DZ984">
        <f t="shared" si="634"/>
        <v>0</v>
      </c>
      <c r="EA984">
        <f t="shared" si="634"/>
        <v>0</v>
      </c>
      <c r="EB984">
        <f t="shared" si="634"/>
        <v>0</v>
      </c>
      <c r="EC984">
        <f t="shared" si="634"/>
        <v>0</v>
      </c>
      <c r="ED984">
        <f t="shared" si="634"/>
        <v>0</v>
      </c>
      <c r="EE984">
        <f t="shared" si="634"/>
        <v>0</v>
      </c>
      <c r="EF984">
        <f t="shared" si="634"/>
        <v>0</v>
      </c>
      <c r="EG984">
        <f t="shared" si="634"/>
        <v>0</v>
      </c>
      <c r="EH984">
        <f t="shared" si="634"/>
        <v>0</v>
      </c>
      <c r="EI984">
        <f t="shared" si="634"/>
        <v>0</v>
      </c>
      <c r="EJ984">
        <f t="shared" si="634"/>
        <v>0</v>
      </c>
      <c r="EK984">
        <f t="shared" si="634"/>
        <v>0</v>
      </c>
      <c r="EL984">
        <f t="shared" si="634"/>
        <v>0</v>
      </c>
      <c r="EM984">
        <f t="shared" ref="EM984:FR984" si="635">EM995</f>
        <v>0</v>
      </c>
      <c r="EN984">
        <f t="shared" si="635"/>
        <v>0</v>
      </c>
      <c r="EO984">
        <f t="shared" si="635"/>
        <v>0</v>
      </c>
      <c r="EP984">
        <f t="shared" si="635"/>
        <v>0</v>
      </c>
      <c r="EQ984">
        <f t="shared" si="635"/>
        <v>0</v>
      </c>
      <c r="ER984">
        <f t="shared" si="635"/>
        <v>0</v>
      </c>
      <c r="ES984">
        <f t="shared" si="635"/>
        <v>0</v>
      </c>
      <c r="ET984">
        <f t="shared" si="635"/>
        <v>0</v>
      </c>
      <c r="EU984">
        <f t="shared" si="635"/>
        <v>0</v>
      </c>
      <c r="EV984">
        <f t="shared" si="635"/>
        <v>0</v>
      </c>
      <c r="EW984">
        <f t="shared" si="635"/>
        <v>0</v>
      </c>
      <c r="EX984">
        <f t="shared" si="635"/>
        <v>0</v>
      </c>
      <c r="EY984">
        <f t="shared" si="635"/>
        <v>0</v>
      </c>
      <c r="EZ984">
        <f t="shared" si="635"/>
        <v>0</v>
      </c>
      <c r="FA984">
        <f t="shared" si="635"/>
        <v>0</v>
      </c>
      <c r="FB984">
        <f t="shared" si="635"/>
        <v>0</v>
      </c>
      <c r="FC984">
        <f t="shared" si="635"/>
        <v>0</v>
      </c>
      <c r="FD984">
        <f t="shared" si="635"/>
        <v>0</v>
      </c>
      <c r="FE984">
        <f t="shared" si="635"/>
        <v>0</v>
      </c>
      <c r="FF984">
        <f t="shared" si="635"/>
        <v>0</v>
      </c>
      <c r="FG984">
        <f t="shared" si="635"/>
        <v>0</v>
      </c>
      <c r="FH984">
        <f t="shared" si="635"/>
        <v>0</v>
      </c>
      <c r="FI984">
        <f t="shared" si="635"/>
        <v>0</v>
      </c>
      <c r="FJ984">
        <f t="shared" si="635"/>
        <v>0</v>
      </c>
      <c r="FK984">
        <f t="shared" si="635"/>
        <v>0</v>
      </c>
      <c r="FL984">
        <f t="shared" si="635"/>
        <v>0</v>
      </c>
      <c r="FM984">
        <f t="shared" si="635"/>
        <v>0</v>
      </c>
      <c r="FN984">
        <f t="shared" si="635"/>
        <v>0</v>
      </c>
      <c r="FO984">
        <f t="shared" si="635"/>
        <v>0</v>
      </c>
      <c r="FP984">
        <f t="shared" si="635"/>
        <v>0</v>
      </c>
      <c r="FQ984">
        <f t="shared" si="635"/>
        <v>0</v>
      </c>
      <c r="FR984">
        <f t="shared" si="635"/>
        <v>0</v>
      </c>
      <c r="FS984">
        <f t="shared" ref="FS984:GX984" si="636">FS995</f>
        <v>0</v>
      </c>
      <c r="FT984">
        <f t="shared" si="636"/>
        <v>0</v>
      </c>
      <c r="FU984">
        <f t="shared" si="636"/>
        <v>0</v>
      </c>
      <c r="FV984">
        <f t="shared" si="636"/>
        <v>0</v>
      </c>
      <c r="FW984">
        <f t="shared" si="636"/>
        <v>0</v>
      </c>
      <c r="FX984">
        <f t="shared" si="636"/>
        <v>0</v>
      </c>
      <c r="FY984">
        <f t="shared" si="636"/>
        <v>0</v>
      </c>
      <c r="FZ984">
        <f t="shared" si="636"/>
        <v>0</v>
      </c>
      <c r="GA984">
        <f t="shared" si="636"/>
        <v>0</v>
      </c>
      <c r="GB984">
        <f t="shared" si="636"/>
        <v>0</v>
      </c>
      <c r="GC984">
        <f t="shared" si="636"/>
        <v>0</v>
      </c>
      <c r="GD984">
        <f t="shared" si="636"/>
        <v>0</v>
      </c>
      <c r="GE984">
        <f t="shared" si="636"/>
        <v>0</v>
      </c>
      <c r="GF984">
        <f t="shared" si="636"/>
        <v>0</v>
      </c>
      <c r="GG984">
        <f t="shared" si="636"/>
        <v>0</v>
      </c>
      <c r="GH984">
        <f t="shared" si="636"/>
        <v>0</v>
      </c>
      <c r="GI984">
        <f t="shared" si="636"/>
        <v>0</v>
      </c>
      <c r="GJ984">
        <f t="shared" si="636"/>
        <v>0</v>
      </c>
      <c r="GK984">
        <f t="shared" si="636"/>
        <v>0</v>
      </c>
      <c r="GL984">
        <f t="shared" si="636"/>
        <v>0</v>
      </c>
      <c r="GM984">
        <f t="shared" si="636"/>
        <v>0</v>
      </c>
      <c r="GN984">
        <f t="shared" si="636"/>
        <v>0</v>
      </c>
      <c r="GO984">
        <f t="shared" si="636"/>
        <v>0</v>
      </c>
      <c r="GP984">
        <f t="shared" si="636"/>
        <v>0</v>
      </c>
      <c r="GQ984">
        <f t="shared" si="636"/>
        <v>0</v>
      </c>
      <c r="GR984">
        <f t="shared" si="636"/>
        <v>0</v>
      </c>
      <c r="GS984">
        <f t="shared" si="636"/>
        <v>0</v>
      </c>
      <c r="GT984">
        <f t="shared" si="636"/>
        <v>0</v>
      </c>
      <c r="GU984">
        <f t="shared" si="636"/>
        <v>0</v>
      </c>
      <c r="GV984">
        <f t="shared" si="636"/>
        <v>0</v>
      </c>
      <c r="GW984">
        <f t="shared" si="636"/>
        <v>0</v>
      </c>
      <c r="GX984">
        <f t="shared" si="636"/>
        <v>0</v>
      </c>
    </row>
    <row r="986" spans="1:245" x14ac:dyDescent="0.2">
      <c r="A986">
        <v>17</v>
      </c>
      <c r="B986">
        <v>1</v>
      </c>
      <c r="C986">
        <f>ROW(SmtRes!A293)</f>
        <v>293</v>
      </c>
      <c r="D986">
        <f>ROW(EtalonRes!A293)</f>
        <v>293</v>
      </c>
      <c r="E986" t="s">
        <v>298</v>
      </c>
      <c r="F986" t="s">
        <v>16</v>
      </c>
      <c r="G986" t="s">
        <v>17</v>
      </c>
      <c r="H986" t="s">
        <v>18</v>
      </c>
      <c r="I986">
        <f>ROUND(5/100,9)</f>
        <v>0.05</v>
      </c>
      <c r="J986">
        <v>0</v>
      </c>
      <c r="K986">
        <f>ROUND(5/100,9)</f>
        <v>0.05</v>
      </c>
      <c r="O986">
        <f t="shared" ref="O986:O993" si="637">ROUND(CP986,2)</f>
        <v>135.52000000000001</v>
      </c>
      <c r="P986">
        <f t="shared" ref="P986:P993" si="638">ROUND(CQ986*I986,2)</f>
        <v>0</v>
      </c>
      <c r="Q986">
        <f t="shared" ref="Q986:Q993" si="639">ROUND(CR986*I986,2)</f>
        <v>0</v>
      </c>
      <c r="R986">
        <f t="shared" ref="R986:R993" si="640">ROUND(CS986*I986,2)</f>
        <v>0</v>
      </c>
      <c r="S986">
        <f t="shared" ref="S986:S993" si="641">ROUND(CT986*I986,2)</f>
        <v>135.52000000000001</v>
      </c>
      <c r="T986">
        <f t="shared" ref="T986:T993" si="642">ROUND(CU986*I986,2)</f>
        <v>0</v>
      </c>
      <c r="U986">
        <f t="shared" ref="U986:U993" si="643">CV986*I986</f>
        <v>0.29199999999999998</v>
      </c>
      <c r="V986">
        <f t="shared" ref="V986:V993" si="644">CW986*I986</f>
        <v>0</v>
      </c>
      <c r="W986">
        <f t="shared" ref="W986:W993" si="645">ROUND(CX986*I986,2)</f>
        <v>0</v>
      </c>
      <c r="X986">
        <f t="shared" ref="X986:Y993" si="646">ROUND(CY986,2)</f>
        <v>94.86</v>
      </c>
      <c r="Y986">
        <f t="shared" si="646"/>
        <v>13.55</v>
      </c>
      <c r="AA986">
        <v>35364244</v>
      </c>
      <c r="AB986">
        <f t="shared" ref="AB986:AB993" si="647">ROUND((AC986+AD986+AF986),6)</f>
        <v>2710.46</v>
      </c>
      <c r="AC986">
        <f t="shared" ref="AC986:AC993" si="648">ROUND((ES986),6)</f>
        <v>0</v>
      </c>
      <c r="AD986">
        <f t="shared" ref="AD986:AD993" si="649">ROUND((((ET986)-(EU986))+AE986),6)</f>
        <v>0</v>
      </c>
      <c r="AE986">
        <f t="shared" ref="AE986:AF993" si="650">ROUND((EU986),6)</f>
        <v>0</v>
      </c>
      <c r="AF986">
        <f t="shared" si="650"/>
        <v>2710.46</v>
      </c>
      <c r="AG986">
        <f t="shared" ref="AG986:AG993" si="651">ROUND((AP986),6)</f>
        <v>0</v>
      </c>
      <c r="AH986">
        <f t="shared" ref="AH986:AI993" si="652">(EW986)</f>
        <v>5.84</v>
      </c>
      <c r="AI986">
        <f t="shared" si="652"/>
        <v>0</v>
      </c>
      <c r="AJ986">
        <f t="shared" ref="AJ986:AJ993" si="653">(AS986)</f>
        <v>0</v>
      </c>
      <c r="AK986">
        <v>2710.46</v>
      </c>
      <c r="AL986">
        <v>0</v>
      </c>
      <c r="AM986">
        <v>0</v>
      </c>
      <c r="AN986">
        <v>0</v>
      </c>
      <c r="AO986">
        <v>2710.46</v>
      </c>
      <c r="AP986">
        <v>0</v>
      </c>
      <c r="AQ986">
        <v>5.84</v>
      </c>
      <c r="AR986">
        <v>0</v>
      </c>
      <c r="AS986">
        <v>0</v>
      </c>
      <c r="AT986">
        <v>70</v>
      </c>
      <c r="AU986">
        <v>10</v>
      </c>
      <c r="AV986">
        <v>1</v>
      </c>
      <c r="AW986">
        <v>1</v>
      </c>
      <c r="AZ986">
        <v>1</v>
      </c>
      <c r="BA986">
        <v>1</v>
      </c>
      <c r="BB986">
        <v>1</v>
      </c>
      <c r="BC986">
        <v>1</v>
      </c>
      <c r="BD986" t="s">
        <v>3</v>
      </c>
      <c r="BE986" t="s">
        <v>3</v>
      </c>
      <c r="BF986" t="s">
        <v>3</v>
      </c>
      <c r="BG986" t="s">
        <v>3</v>
      </c>
      <c r="BH986">
        <v>0</v>
      </c>
      <c r="BI986">
        <v>4</v>
      </c>
      <c r="BJ986" t="s">
        <v>19</v>
      </c>
      <c r="BM986">
        <v>0</v>
      </c>
      <c r="BN986">
        <v>0</v>
      </c>
      <c r="BO986" t="s">
        <v>3</v>
      </c>
      <c r="BP986">
        <v>0</v>
      </c>
      <c r="BQ986">
        <v>1</v>
      </c>
      <c r="BR986">
        <v>0</v>
      </c>
      <c r="BS986">
        <v>1</v>
      </c>
      <c r="BT986">
        <v>1</v>
      </c>
      <c r="BU986">
        <v>1</v>
      </c>
      <c r="BV986">
        <v>1</v>
      </c>
      <c r="BW986">
        <v>1</v>
      </c>
      <c r="BX986">
        <v>1</v>
      </c>
      <c r="BY986" t="s">
        <v>3</v>
      </c>
      <c r="BZ986">
        <v>70</v>
      </c>
      <c r="CA986">
        <v>10</v>
      </c>
      <c r="CB986" t="s">
        <v>3</v>
      </c>
      <c r="CE986">
        <v>0</v>
      </c>
      <c r="CF986">
        <v>0</v>
      </c>
      <c r="CG986">
        <v>0</v>
      </c>
      <c r="CM986">
        <v>0</v>
      </c>
      <c r="CN986" t="s">
        <v>3</v>
      </c>
      <c r="CO986">
        <v>0</v>
      </c>
      <c r="CP986">
        <f t="shared" ref="CP986:CP993" si="654">(P986+Q986+S986)</f>
        <v>135.52000000000001</v>
      </c>
      <c r="CQ986">
        <f t="shared" ref="CQ986:CQ993" si="655">(AC986*BC986*AW986)</f>
        <v>0</v>
      </c>
      <c r="CR986">
        <f t="shared" ref="CR986:CR993" si="656">((((ET986)*BB986-(EU986)*BS986)+AE986*BS986)*AV986)</f>
        <v>0</v>
      </c>
      <c r="CS986">
        <f t="shared" ref="CS986:CS993" si="657">(AE986*BS986*AV986)</f>
        <v>0</v>
      </c>
      <c r="CT986">
        <f t="shared" ref="CT986:CT993" si="658">(AF986*BA986*AV986)</f>
        <v>2710.46</v>
      </c>
      <c r="CU986">
        <f t="shared" ref="CU986:CU993" si="659">AG986</f>
        <v>0</v>
      </c>
      <c r="CV986">
        <f t="shared" ref="CV986:CV993" si="660">(AH986*AV986)</f>
        <v>5.84</v>
      </c>
      <c r="CW986">
        <f t="shared" ref="CW986:CX993" si="661">AI986</f>
        <v>0</v>
      </c>
      <c r="CX986">
        <f t="shared" si="661"/>
        <v>0</v>
      </c>
      <c r="CY986">
        <f t="shared" ref="CY986:CY993" si="662">((S986*BZ986)/100)</f>
        <v>94.864000000000019</v>
      </c>
      <c r="CZ986">
        <f t="shared" ref="CZ986:CZ993" si="663">((S986*CA986)/100)</f>
        <v>13.552</v>
      </c>
      <c r="DC986" t="s">
        <v>3</v>
      </c>
      <c r="DD986" t="s">
        <v>3</v>
      </c>
      <c r="DE986" t="s">
        <v>3</v>
      </c>
      <c r="DF986" t="s">
        <v>3</v>
      </c>
      <c r="DG986" t="s">
        <v>3</v>
      </c>
      <c r="DH986" t="s">
        <v>3</v>
      </c>
      <c r="DI986" t="s">
        <v>3</v>
      </c>
      <c r="DJ986" t="s">
        <v>3</v>
      </c>
      <c r="DK986" t="s">
        <v>3</v>
      </c>
      <c r="DL986" t="s">
        <v>3</v>
      </c>
      <c r="DM986" t="s">
        <v>3</v>
      </c>
      <c r="DN986">
        <v>0</v>
      </c>
      <c r="DO986">
        <v>0</v>
      </c>
      <c r="DP986">
        <v>1</v>
      </c>
      <c r="DQ986">
        <v>1</v>
      </c>
      <c r="DU986">
        <v>1010</v>
      </c>
      <c r="DV986" t="s">
        <v>18</v>
      </c>
      <c r="DW986" t="s">
        <v>18</v>
      </c>
      <c r="DX986">
        <v>100</v>
      </c>
      <c r="DZ986" t="s">
        <v>3</v>
      </c>
      <c r="EA986" t="s">
        <v>3</v>
      </c>
      <c r="EB986" t="s">
        <v>3</v>
      </c>
      <c r="EC986" t="s">
        <v>3</v>
      </c>
      <c r="EE986">
        <v>35096056</v>
      </c>
      <c r="EF986">
        <v>1</v>
      </c>
      <c r="EG986" t="s">
        <v>20</v>
      </c>
      <c r="EH986">
        <v>0</v>
      </c>
      <c r="EI986" t="s">
        <v>3</v>
      </c>
      <c r="EJ986">
        <v>4</v>
      </c>
      <c r="EK986">
        <v>0</v>
      </c>
      <c r="EL986" t="s">
        <v>21</v>
      </c>
      <c r="EM986" t="s">
        <v>22</v>
      </c>
      <c r="EO986" t="s">
        <v>3</v>
      </c>
      <c r="EQ986">
        <v>0</v>
      </c>
      <c r="ER986">
        <v>2710.46</v>
      </c>
      <c r="ES986">
        <v>0</v>
      </c>
      <c r="ET986">
        <v>0</v>
      </c>
      <c r="EU986">
        <v>0</v>
      </c>
      <c r="EV986">
        <v>2710.46</v>
      </c>
      <c r="EW986">
        <v>5.84</v>
      </c>
      <c r="EX986">
        <v>0</v>
      </c>
      <c r="EY986">
        <v>0</v>
      </c>
      <c r="FQ986">
        <v>0</v>
      </c>
      <c r="FR986">
        <v>0</v>
      </c>
      <c r="FS986">
        <v>0</v>
      </c>
      <c r="FX986">
        <v>70</v>
      </c>
      <c r="FY986">
        <v>10</v>
      </c>
      <c r="GA986" t="s">
        <v>3</v>
      </c>
      <c r="GD986">
        <v>0</v>
      </c>
      <c r="GF986">
        <v>-931379651</v>
      </c>
      <c r="GG986">
        <v>2</v>
      </c>
      <c r="GH986">
        <v>1</v>
      </c>
      <c r="GI986">
        <v>-2</v>
      </c>
      <c r="GJ986">
        <v>0</v>
      </c>
      <c r="GK986">
        <f>ROUND(R986*(R12)/100,2)</f>
        <v>0</v>
      </c>
      <c r="GL986">
        <f t="shared" ref="GL986:GL993" si="664">ROUND(IF(AND(BH986=3,BI986=3,FS986&lt;&gt;0),P986,0),2)</f>
        <v>0</v>
      </c>
      <c r="GM986">
        <f t="shared" ref="GM986:GM993" si="665">ROUND(O986+X986+Y986+GK986,2)+GX986</f>
        <v>243.93</v>
      </c>
      <c r="GN986">
        <f t="shared" ref="GN986:GN993" si="666">IF(OR(BI986=0,BI986=1),GM986-GX986,0)</f>
        <v>0</v>
      </c>
      <c r="GO986">
        <f t="shared" ref="GO986:GO993" si="667">IF(BI986=2,GM986-GX986,0)</f>
        <v>0</v>
      </c>
      <c r="GP986">
        <f t="shared" ref="GP986:GP993" si="668">IF(BI986=4,GM986-GX986,0)</f>
        <v>243.93</v>
      </c>
      <c r="GR986">
        <v>0</v>
      </c>
      <c r="GS986">
        <v>3</v>
      </c>
      <c r="GT986">
        <v>0</v>
      </c>
      <c r="GU986" t="s">
        <v>3</v>
      </c>
      <c r="GV986">
        <f t="shared" ref="GV986:GV993" si="669">ROUND((GT986),6)</f>
        <v>0</v>
      </c>
      <c r="GW986">
        <v>1</v>
      </c>
      <c r="GX986">
        <f t="shared" ref="GX986:GX993" si="670">ROUND(HC986*I986,2)</f>
        <v>0</v>
      </c>
      <c r="HA986">
        <v>0</v>
      </c>
      <c r="HB986">
        <v>0</v>
      </c>
      <c r="HC986">
        <f t="shared" ref="HC986:HC993" si="671">GV986*GW986</f>
        <v>0</v>
      </c>
      <c r="HE986" t="s">
        <v>3</v>
      </c>
      <c r="HF986" t="s">
        <v>3</v>
      </c>
      <c r="HM986" t="s">
        <v>3</v>
      </c>
      <c r="HN986" t="s">
        <v>3</v>
      </c>
      <c r="HO986" t="s">
        <v>3</v>
      </c>
      <c r="HP986" t="s">
        <v>3</v>
      </c>
      <c r="HQ986" t="s">
        <v>3</v>
      </c>
      <c r="HS986">
        <v>0</v>
      </c>
      <c r="IK986">
        <v>0</v>
      </c>
    </row>
    <row r="987" spans="1:245" x14ac:dyDescent="0.2">
      <c r="A987">
        <v>17</v>
      </c>
      <c r="B987">
        <v>1</v>
      </c>
      <c r="C987">
        <f>ROW(SmtRes!A297)</f>
        <v>297</v>
      </c>
      <c r="D987">
        <f>ROW(EtalonRes!A297)</f>
        <v>297</v>
      </c>
      <c r="E987" t="s">
        <v>299</v>
      </c>
      <c r="F987" t="s">
        <v>227</v>
      </c>
      <c r="G987" t="s">
        <v>228</v>
      </c>
      <c r="H987" t="s">
        <v>229</v>
      </c>
      <c r="I987">
        <f>ROUND(2/10,9)</f>
        <v>0.2</v>
      </c>
      <c r="J987">
        <v>0</v>
      </c>
      <c r="K987">
        <f>ROUND(2/10,9)</f>
        <v>0.2</v>
      </c>
      <c r="O987">
        <f t="shared" si="637"/>
        <v>85.31</v>
      </c>
      <c r="P987">
        <f t="shared" si="638"/>
        <v>22.46</v>
      </c>
      <c r="Q987">
        <f t="shared" si="639"/>
        <v>1.8</v>
      </c>
      <c r="R987">
        <f t="shared" si="640"/>
        <v>0.03</v>
      </c>
      <c r="S987">
        <f t="shared" si="641"/>
        <v>61.05</v>
      </c>
      <c r="T987">
        <f t="shared" si="642"/>
        <v>0</v>
      </c>
      <c r="U987">
        <f t="shared" si="643"/>
        <v>8.4000000000000005E-2</v>
      </c>
      <c r="V987">
        <f t="shared" si="644"/>
        <v>0</v>
      </c>
      <c r="W987">
        <f t="shared" si="645"/>
        <v>0</v>
      </c>
      <c r="X987">
        <f t="shared" si="646"/>
        <v>42.74</v>
      </c>
      <c r="Y987">
        <f t="shared" si="646"/>
        <v>6.11</v>
      </c>
      <c r="AA987">
        <v>35364244</v>
      </c>
      <c r="AB987">
        <f t="shared" si="647"/>
        <v>426.58</v>
      </c>
      <c r="AC987">
        <f t="shared" si="648"/>
        <v>112.32</v>
      </c>
      <c r="AD987">
        <f t="shared" si="649"/>
        <v>8.99</v>
      </c>
      <c r="AE987">
        <f t="shared" si="650"/>
        <v>0.13</v>
      </c>
      <c r="AF987">
        <f t="shared" si="650"/>
        <v>305.27</v>
      </c>
      <c r="AG987">
        <f t="shared" si="651"/>
        <v>0</v>
      </c>
      <c r="AH987">
        <f t="shared" si="652"/>
        <v>0.42</v>
      </c>
      <c r="AI987">
        <f t="shared" si="652"/>
        <v>0</v>
      </c>
      <c r="AJ987">
        <f t="shared" si="653"/>
        <v>0</v>
      </c>
      <c r="AK987">
        <v>426.58</v>
      </c>
      <c r="AL987">
        <v>112.32</v>
      </c>
      <c r="AM987">
        <v>8.99</v>
      </c>
      <c r="AN987">
        <v>0.13</v>
      </c>
      <c r="AO987">
        <v>305.27</v>
      </c>
      <c r="AP987">
        <v>0</v>
      </c>
      <c r="AQ987">
        <v>0.42</v>
      </c>
      <c r="AR987">
        <v>0</v>
      </c>
      <c r="AS987">
        <v>0</v>
      </c>
      <c r="AT987">
        <v>70</v>
      </c>
      <c r="AU987">
        <v>10</v>
      </c>
      <c r="AV987">
        <v>1</v>
      </c>
      <c r="AW987">
        <v>1</v>
      </c>
      <c r="AZ987">
        <v>1</v>
      </c>
      <c r="BA987">
        <v>1</v>
      </c>
      <c r="BB987">
        <v>1</v>
      </c>
      <c r="BC987">
        <v>1</v>
      </c>
      <c r="BD987" t="s">
        <v>3</v>
      </c>
      <c r="BE987" t="s">
        <v>3</v>
      </c>
      <c r="BF987" t="s">
        <v>3</v>
      </c>
      <c r="BG987" t="s">
        <v>3</v>
      </c>
      <c r="BH987">
        <v>0</v>
      </c>
      <c r="BI987">
        <v>4</v>
      </c>
      <c r="BJ987" t="s">
        <v>230</v>
      </c>
      <c r="BM987">
        <v>0</v>
      </c>
      <c r="BN987">
        <v>0</v>
      </c>
      <c r="BO987" t="s">
        <v>3</v>
      </c>
      <c r="BP987">
        <v>0</v>
      </c>
      <c r="BQ987">
        <v>1</v>
      </c>
      <c r="BR987">
        <v>0</v>
      </c>
      <c r="BS987">
        <v>1</v>
      </c>
      <c r="BT987">
        <v>1</v>
      </c>
      <c r="BU987">
        <v>1</v>
      </c>
      <c r="BV987">
        <v>1</v>
      </c>
      <c r="BW987">
        <v>1</v>
      </c>
      <c r="BX987">
        <v>1</v>
      </c>
      <c r="BY987" t="s">
        <v>3</v>
      </c>
      <c r="BZ987">
        <v>70</v>
      </c>
      <c r="CA987">
        <v>10</v>
      </c>
      <c r="CB987" t="s">
        <v>3</v>
      </c>
      <c r="CE987">
        <v>0</v>
      </c>
      <c r="CF987">
        <v>0</v>
      </c>
      <c r="CG987">
        <v>0</v>
      </c>
      <c r="CM987">
        <v>0</v>
      </c>
      <c r="CN987" t="s">
        <v>3</v>
      </c>
      <c r="CO987">
        <v>0</v>
      </c>
      <c r="CP987">
        <f t="shared" si="654"/>
        <v>85.31</v>
      </c>
      <c r="CQ987">
        <f t="shared" si="655"/>
        <v>112.32</v>
      </c>
      <c r="CR987">
        <f t="shared" si="656"/>
        <v>8.99</v>
      </c>
      <c r="CS987">
        <f t="shared" si="657"/>
        <v>0.13</v>
      </c>
      <c r="CT987">
        <f t="shared" si="658"/>
        <v>305.27</v>
      </c>
      <c r="CU987">
        <f t="shared" si="659"/>
        <v>0</v>
      </c>
      <c r="CV987">
        <f t="shared" si="660"/>
        <v>0.42</v>
      </c>
      <c r="CW987">
        <f t="shared" si="661"/>
        <v>0</v>
      </c>
      <c r="CX987">
        <f t="shared" si="661"/>
        <v>0</v>
      </c>
      <c r="CY987">
        <f t="shared" si="662"/>
        <v>42.734999999999999</v>
      </c>
      <c r="CZ987">
        <f t="shared" si="663"/>
        <v>6.1050000000000004</v>
      </c>
      <c r="DC987" t="s">
        <v>3</v>
      </c>
      <c r="DD987" t="s">
        <v>3</v>
      </c>
      <c r="DE987" t="s">
        <v>3</v>
      </c>
      <c r="DF987" t="s">
        <v>3</v>
      </c>
      <c r="DG987" t="s">
        <v>3</v>
      </c>
      <c r="DH987" t="s">
        <v>3</v>
      </c>
      <c r="DI987" t="s">
        <v>3</v>
      </c>
      <c r="DJ987" t="s">
        <v>3</v>
      </c>
      <c r="DK987" t="s">
        <v>3</v>
      </c>
      <c r="DL987" t="s">
        <v>3</v>
      </c>
      <c r="DM987" t="s">
        <v>3</v>
      </c>
      <c r="DN987">
        <v>0</v>
      </c>
      <c r="DO987">
        <v>0</v>
      </c>
      <c r="DP987">
        <v>1</v>
      </c>
      <c r="DQ987">
        <v>1</v>
      </c>
      <c r="DU987">
        <v>1013</v>
      </c>
      <c r="DV987" t="s">
        <v>229</v>
      </c>
      <c r="DW987" t="s">
        <v>229</v>
      </c>
      <c r="DX987">
        <v>1</v>
      </c>
      <c r="DZ987" t="s">
        <v>3</v>
      </c>
      <c r="EA987" t="s">
        <v>3</v>
      </c>
      <c r="EB987" t="s">
        <v>3</v>
      </c>
      <c r="EC987" t="s">
        <v>3</v>
      </c>
      <c r="EE987">
        <v>35096056</v>
      </c>
      <c r="EF987">
        <v>1</v>
      </c>
      <c r="EG987" t="s">
        <v>20</v>
      </c>
      <c r="EH987">
        <v>0</v>
      </c>
      <c r="EI987" t="s">
        <v>3</v>
      </c>
      <c r="EJ987">
        <v>4</v>
      </c>
      <c r="EK987">
        <v>0</v>
      </c>
      <c r="EL987" t="s">
        <v>21</v>
      </c>
      <c r="EM987" t="s">
        <v>22</v>
      </c>
      <c r="EO987" t="s">
        <v>3</v>
      </c>
      <c r="EQ987">
        <v>0</v>
      </c>
      <c r="ER987">
        <v>426.58</v>
      </c>
      <c r="ES987">
        <v>112.32</v>
      </c>
      <c r="ET987">
        <v>8.99</v>
      </c>
      <c r="EU987">
        <v>0.13</v>
      </c>
      <c r="EV987">
        <v>305.27</v>
      </c>
      <c r="EW987">
        <v>0.42</v>
      </c>
      <c r="EX987">
        <v>0</v>
      </c>
      <c r="EY987">
        <v>0</v>
      </c>
      <c r="FQ987">
        <v>0</v>
      </c>
      <c r="FR987">
        <v>0</v>
      </c>
      <c r="FS987">
        <v>0</v>
      </c>
      <c r="FX987">
        <v>70</v>
      </c>
      <c r="FY987">
        <v>10</v>
      </c>
      <c r="GA987" t="s">
        <v>3</v>
      </c>
      <c r="GD987">
        <v>0</v>
      </c>
      <c r="GF987">
        <v>94825724</v>
      </c>
      <c r="GG987">
        <v>2</v>
      </c>
      <c r="GH987">
        <v>1</v>
      </c>
      <c r="GI987">
        <v>-2</v>
      </c>
      <c r="GJ987">
        <v>0</v>
      </c>
      <c r="GK987">
        <f>ROUND(R987*(R12)/100,2)</f>
        <v>0.03</v>
      </c>
      <c r="GL987">
        <f t="shared" si="664"/>
        <v>0</v>
      </c>
      <c r="GM987">
        <f t="shared" si="665"/>
        <v>134.19</v>
      </c>
      <c r="GN987">
        <f t="shared" si="666"/>
        <v>0</v>
      </c>
      <c r="GO987">
        <f t="shared" si="667"/>
        <v>0</v>
      </c>
      <c r="GP987">
        <f t="shared" si="668"/>
        <v>134.19</v>
      </c>
      <c r="GR987">
        <v>0</v>
      </c>
      <c r="GS987">
        <v>3</v>
      </c>
      <c r="GT987">
        <v>0</v>
      </c>
      <c r="GU987" t="s">
        <v>3</v>
      </c>
      <c r="GV987">
        <f t="shared" si="669"/>
        <v>0</v>
      </c>
      <c r="GW987">
        <v>1</v>
      </c>
      <c r="GX987">
        <f t="shared" si="670"/>
        <v>0</v>
      </c>
      <c r="HA987">
        <v>0</v>
      </c>
      <c r="HB987">
        <v>0</v>
      </c>
      <c r="HC987">
        <f t="shared" si="671"/>
        <v>0</v>
      </c>
      <c r="HE987" t="s">
        <v>3</v>
      </c>
      <c r="HF987" t="s">
        <v>3</v>
      </c>
      <c r="HM987" t="s">
        <v>3</v>
      </c>
      <c r="HN987" t="s">
        <v>3</v>
      </c>
      <c r="HO987" t="s">
        <v>3</v>
      </c>
      <c r="HP987" t="s">
        <v>3</v>
      </c>
      <c r="HQ987" t="s">
        <v>3</v>
      </c>
      <c r="HS987">
        <v>0</v>
      </c>
      <c r="IK987">
        <v>0</v>
      </c>
    </row>
    <row r="988" spans="1:245" x14ac:dyDescent="0.2">
      <c r="A988">
        <v>17</v>
      </c>
      <c r="B988">
        <v>1</v>
      </c>
      <c r="C988">
        <f>ROW(SmtRes!A300)</f>
        <v>300</v>
      </c>
      <c r="D988">
        <f>ROW(EtalonRes!A300)</f>
        <v>300</v>
      </c>
      <c r="E988" t="s">
        <v>300</v>
      </c>
      <c r="F988" t="s">
        <v>232</v>
      </c>
      <c r="G988" t="s">
        <v>233</v>
      </c>
      <c r="H988" t="s">
        <v>26</v>
      </c>
      <c r="I988">
        <f>ROUND(1/100,9)</f>
        <v>0.01</v>
      </c>
      <c r="J988">
        <v>0</v>
      </c>
      <c r="K988">
        <f>ROUND(1/100,9)</f>
        <v>0.01</v>
      </c>
      <c r="O988">
        <f t="shared" si="637"/>
        <v>142.13999999999999</v>
      </c>
      <c r="P988">
        <f t="shared" si="638"/>
        <v>0</v>
      </c>
      <c r="Q988">
        <f t="shared" si="639"/>
        <v>59.94</v>
      </c>
      <c r="R988">
        <f t="shared" si="640"/>
        <v>30.4</v>
      </c>
      <c r="S988">
        <f t="shared" si="641"/>
        <v>82.2</v>
      </c>
      <c r="T988">
        <f t="shared" si="642"/>
        <v>0</v>
      </c>
      <c r="U988">
        <f t="shared" si="643"/>
        <v>0.14000000000000001</v>
      </c>
      <c r="V988">
        <f t="shared" si="644"/>
        <v>0</v>
      </c>
      <c r="W988">
        <f t="shared" si="645"/>
        <v>0</v>
      </c>
      <c r="X988">
        <f t="shared" si="646"/>
        <v>57.54</v>
      </c>
      <c r="Y988">
        <f t="shared" si="646"/>
        <v>8.2200000000000006</v>
      </c>
      <c r="AA988">
        <v>35364244</v>
      </c>
      <c r="AB988">
        <f t="shared" si="647"/>
        <v>14213.53</v>
      </c>
      <c r="AC988">
        <f t="shared" si="648"/>
        <v>0</v>
      </c>
      <c r="AD988">
        <f t="shared" si="649"/>
        <v>5993.85</v>
      </c>
      <c r="AE988">
        <f t="shared" si="650"/>
        <v>3040.45</v>
      </c>
      <c r="AF988">
        <f t="shared" si="650"/>
        <v>8219.68</v>
      </c>
      <c r="AG988">
        <f t="shared" si="651"/>
        <v>0</v>
      </c>
      <c r="AH988">
        <f t="shared" si="652"/>
        <v>14</v>
      </c>
      <c r="AI988">
        <f t="shared" si="652"/>
        <v>0</v>
      </c>
      <c r="AJ988">
        <f t="shared" si="653"/>
        <v>0</v>
      </c>
      <c r="AK988">
        <v>14213.53</v>
      </c>
      <c r="AL988">
        <v>0</v>
      </c>
      <c r="AM988">
        <v>5993.85</v>
      </c>
      <c r="AN988">
        <v>3040.45</v>
      </c>
      <c r="AO988">
        <v>8219.68</v>
      </c>
      <c r="AP988">
        <v>0</v>
      </c>
      <c r="AQ988">
        <v>14</v>
      </c>
      <c r="AR988">
        <v>0</v>
      </c>
      <c r="AS988">
        <v>0</v>
      </c>
      <c r="AT988">
        <v>70</v>
      </c>
      <c r="AU988">
        <v>10</v>
      </c>
      <c r="AV988">
        <v>1</v>
      </c>
      <c r="AW988">
        <v>1</v>
      </c>
      <c r="AZ988">
        <v>1</v>
      </c>
      <c r="BA988">
        <v>1</v>
      </c>
      <c r="BB988">
        <v>1</v>
      </c>
      <c r="BC988">
        <v>1</v>
      </c>
      <c r="BD988" t="s">
        <v>3</v>
      </c>
      <c r="BE988" t="s">
        <v>3</v>
      </c>
      <c r="BF988" t="s">
        <v>3</v>
      </c>
      <c r="BG988" t="s">
        <v>3</v>
      </c>
      <c r="BH988">
        <v>0</v>
      </c>
      <c r="BI988">
        <v>4</v>
      </c>
      <c r="BJ988" t="s">
        <v>234</v>
      </c>
      <c r="BM988">
        <v>0</v>
      </c>
      <c r="BN988">
        <v>0</v>
      </c>
      <c r="BO988" t="s">
        <v>3</v>
      </c>
      <c r="BP988">
        <v>0</v>
      </c>
      <c r="BQ988">
        <v>1</v>
      </c>
      <c r="BR988">
        <v>0</v>
      </c>
      <c r="BS988">
        <v>1</v>
      </c>
      <c r="BT988">
        <v>1</v>
      </c>
      <c r="BU988">
        <v>1</v>
      </c>
      <c r="BV988">
        <v>1</v>
      </c>
      <c r="BW988">
        <v>1</v>
      </c>
      <c r="BX988">
        <v>1</v>
      </c>
      <c r="BY988" t="s">
        <v>3</v>
      </c>
      <c r="BZ988">
        <v>70</v>
      </c>
      <c r="CA988">
        <v>10</v>
      </c>
      <c r="CB988" t="s">
        <v>3</v>
      </c>
      <c r="CE988">
        <v>0</v>
      </c>
      <c r="CF988">
        <v>0</v>
      </c>
      <c r="CG988">
        <v>0</v>
      </c>
      <c r="CM988">
        <v>0</v>
      </c>
      <c r="CN988" t="s">
        <v>3</v>
      </c>
      <c r="CO988">
        <v>0</v>
      </c>
      <c r="CP988">
        <f t="shared" si="654"/>
        <v>142.13999999999999</v>
      </c>
      <c r="CQ988">
        <f t="shared" si="655"/>
        <v>0</v>
      </c>
      <c r="CR988">
        <f t="shared" si="656"/>
        <v>5993.85</v>
      </c>
      <c r="CS988">
        <f t="shared" si="657"/>
        <v>3040.45</v>
      </c>
      <c r="CT988">
        <f t="shared" si="658"/>
        <v>8219.68</v>
      </c>
      <c r="CU988">
        <f t="shared" si="659"/>
        <v>0</v>
      </c>
      <c r="CV988">
        <f t="shared" si="660"/>
        <v>14</v>
      </c>
      <c r="CW988">
        <f t="shared" si="661"/>
        <v>0</v>
      </c>
      <c r="CX988">
        <f t="shared" si="661"/>
        <v>0</v>
      </c>
      <c r="CY988">
        <f t="shared" si="662"/>
        <v>57.54</v>
      </c>
      <c r="CZ988">
        <f t="shared" si="663"/>
        <v>8.2200000000000006</v>
      </c>
      <c r="DC988" t="s">
        <v>3</v>
      </c>
      <c r="DD988" t="s">
        <v>3</v>
      </c>
      <c r="DE988" t="s">
        <v>3</v>
      </c>
      <c r="DF988" t="s">
        <v>3</v>
      </c>
      <c r="DG988" t="s">
        <v>3</v>
      </c>
      <c r="DH988" t="s">
        <v>3</v>
      </c>
      <c r="DI988" t="s">
        <v>3</v>
      </c>
      <c r="DJ988" t="s">
        <v>3</v>
      </c>
      <c r="DK988" t="s">
        <v>3</v>
      </c>
      <c r="DL988" t="s">
        <v>3</v>
      </c>
      <c r="DM988" t="s">
        <v>3</v>
      </c>
      <c r="DN988">
        <v>0</v>
      </c>
      <c r="DO988">
        <v>0</v>
      </c>
      <c r="DP988">
        <v>1</v>
      </c>
      <c r="DQ988">
        <v>1</v>
      </c>
      <c r="DU988">
        <v>1003</v>
      </c>
      <c r="DV988" t="s">
        <v>26</v>
      </c>
      <c r="DW988" t="s">
        <v>26</v>
      </c>
      <c r="DX988">
        <v>100</v>
      </c>
      <c r="DZ988" t="s">
        <v>3</v>
      </c>
      <c r="EA988" t="s">
        <v>3</v>
      </c>
      <c r="EB988" t="s">
        <v>3</v>
      </c>
      <c r="EC988" t="s">
        <v>3</v>
      </c>
      <c r="EE988">
        <v>35096056</v>
      </c>
      <c r="EF988">
        <v>1</v>
      </c>
      <c r="EG988" t="s">
        <v>20</v>
      </c>
      <c r="EH988">
        <v>0</v>
      </c>
      <c r="EI988" t="s">
        <v>3</v>
      </c>
      <c r="EJ988">
        <v>4</v>
      </c>
      <c r="EK988">
        <v>0</v>
      </c>
      <c r="EL988" t="s">
        <v>21</v>
      </c>
      <c r="EM988" t="s">
        <v>22</v>
      </c>
      <c r="EO988" t="s">
        <v>3</v>
      </c>
      <c r="EQ988">
        <v>0</v>
      </c>
      <c r="ER988">
        <v>14213.53</v>
      </c>
      <c r="ES988">
        <v>0</v>
      </c>
      <c r="ET988">
        <v>5993.85</v>
      </c>
      <c r="EU988">
        <v>3040.45</v>
      </c>
      <c r="EV988">
        <v>8219.68</v>
      </c>
      <c r="EW988">
        <v>14</v>
      </c>
      <c r="EX988">
        <v>0</v>
      </c>
      <c r="EY988">
        <v>0</v>
      </c>
      <c r="FQ988">
        <v>0</v>
      </c>
      <c r="FR988">
        <v>0</v>
      </c>
      <c r="FS988">
        <v>0</v>
      </c>
      <c r="FX988">
        <v>70</v>
      </c>
      <c r="FY988">
        <v>10</v>
      </c>
      <c r="GA988" t="s">
        <v>3</v>
      </c>
      <c r="GD988">
        <v>0</v>
      </c>
      <c r="GF988">
        <v>-140188742</v>
      </c>
      <c r="GG988">
        <v>2</v>
      </c>
      <c r="GH988">
        <v>1</v>
      </c>
      <c r="GI988">
        <v>-2</v>
      </c>
      <c r="GJ988">
        <v>0</v>
      </c>
      <c r="GK988">
        <f>ROUND(R988*(R12)/100,2)</f>
        <v>32.83</v>
      </c>
      <c r="GL988">
        <f t="shared" si="664"/>
        <v>0</v>
      </c>
      <c r="GM988">
        <f t="shared" si="665"/>
        <v>240.73</v>
      </c>
      <c r="GN988">
        <f t="shared" si="666"/>
        <v>0</v>
      </c>
      <c r="GO988">
        <f t="shared" si="667"/>
        <v>0</v>
      </c>
      <c r="GP988">
        <f t="shared" si="668"/>
        <v>240.73</v>
      </c>
      <c r="GR988">
        <v>0</v>
      </c>
      <c r="GS988">
        <v>3</v>
      </c>
      <c r="GT988">
        <v>0</v>
      </c>
      <c r="GU988" t="s">
        <v>3</v>
      </c>
      <c r="GV988">
        <f t="shared" si="669"/>
        <v>0</v>
      </c>
      <c r="GW988">
        <v>1</v>
      </c>
      <c r="GX988">
        <f t="shared" si="670"/>
        <v>0</v>
      </c>
      <c r="HA988">
        <v>0</v>
      </c>
      <c r="HB988">
        <v>0</v>
      </c>
      <c r="HC988">
        <f t="shared" si="671"/>
        <v>0</v>
      </c>
      <c r="HE988" t="s">
        <v>3</v>
      </c>
      <c r="HF988" t="s">
        <v>3</v>
      </c>
      <c r="HM988" t="s">
        <v>3</v>
      </c>
      <c r="HN988" t="s">
        <v>3</v>
      </c>
      <c r="HO988" t="s">
        <v>3</v>
      </c>
      <c r="HP988" t="s">
        <v>3</v>
      </c>
      <c r="HQ988" t="s">
        <v>3</v>
      </c>
      <c r="HS988">
        <v>0</v>
      </c>
      <c r="IK988">
        <v>0</v>
      </c>
    </row>
    <row r="989" spans="1:245" x14ac:dyDescent="0.2">
      <c r="A989">
        <v>17</v>
      </c>
      <c r="B989">
        <v>1</v>
      </c>
      <c r="E989" t="s">
        <v>301</v>
      </c>
      <c r="F989" t="s">
        <v>236</v>
      </c>
      <c r="G989" t="s">
        <v>237</v>
      </c>
      <c r="H989" t="s">
        <v>35</v>
      </c>
      <c r="I989">
        <v>1E-3</v>
      </c>
      <c r="J989">
        <v>0</v>
      </c>
      <c r="K989">
        <v>1E-3</v>
      </c>
      <c r="O989">
        <f t="shared" si="637"/>
        <v>99.86</v>
      </c>
      <c r="P989">
        <f t="shared" si="638"/>
        <v>99.86</v>
      </c>
      <c r="Q989">
        <f t="shared" si="639"/>
        <v>0</v>
      </c>
      <c r="R989">
        <f t="shared" si="640"/>
        <v>0</v>
      </c>
      <c r="S989">
        <f t="shared" si="641"/>
        <v>0</v>
      </c>
      <c r="T989">
        <f t="shared" si="642"/>
        <v>0</v>
      </c>
      <c r="U989">
        <f t="shared" si="643"/>
        <v>0</v>
      </c>
      <c r="V989">
        <f t="shared" si="644"/>
        <v>0</v>
      </c>
      <c r="W989">
        <f t="shared" si="645"/>
        <v>0</v>
      </c>
      <c r="X989">
        <f t="shared" si="646"/>
        <v>0</v>
      </c>
      <c r="Y989">
        <f t="shared" si="646"/>
        <v>0</v>
      </c>
      <c r="AA989">
        <v>35364244</v>
      </c>
      <c r="AB989">
        <f t="shared" si="647"/>
        <v>99860.32</v>
      </c>
      <c r="AC989">
        <f t="shared" si="648"/>
        <v>99860.32</v>
      </c>
      <c r="AD989">
        <f t="shared" si="649"/>
        <v>0</v>
      </c>
      <c r="AE989">
        <f t="shared" si="650"/>
        <v>0</v>
      </c>
      <c r="AF989">
        <f t="shared" si="650"/>
        <v>0</v>
      </c>
      <c r="AG989">
        <f t="shared" si="651"/>
        <v>0</v>
      </c>
      <c r="AH989">
        <f t="shared" si="652"/>
        <v>0</v>
      </c>
      <c r="AI989">
        <f t="shared" si="652"/>
        <v>0</v>
      </c>
      <c r="AJ989">
        <f t="shared" si="653"/>
        <v>0</v>
      </c>
      <c r="AK989">
        <v>99860.32</v>
      </c>
      <c r="AL989">
        <v>99860.32</v>
      </c>
      <c r="AM989">
        <v>0</v>
      </c>
      <c r="AN989">
        <v>0</v>
      </c>
      <c r="AO989">
        <v>0</v>
      </c>
      <c r="AP989">
        <v>0</v>
      </c>
      <c r="AQ989">
        <v>0</v>
      </c>
      <c r="AR989">
        <v>0</v>
      </c>
      <c r="AS989">
        <v>0</v>
      </c>
      <c r="AT989">
        <v>70</v>
      </c>
      <c r="AU989">
        <v>10</v>
      </c>
      <c r="AV989">
        <v>1</v>
      </c>
      <c r="AW989">
        <v>1</v>
      </c>
      <c r="AZ989">
        <v>1</v>
      </c>
      <c r="BA989">
        <v>1</v>
      </c>
      <c r="BB989">
        <v>1</v>
      </c>
      <c r="BC989">
        <v>1</v>
      </c>
      <c r="BD989" t="s">
        <v>3</v>
      </c>
      <c r="BE989" t="s">
        <v>3</v>
      </c>
      <c r="BF989" t="s">
        <v>3</v>
      </c>
      <c r="BG989" t="s">
        <v>3</v>
      </c>
      <c r="BH989">
        <v>3</v>
      </c>
      <c r="BI989">
        <v>4</v>
      </c>
      <c r="BJ989" t="s">
        <v>238</v>
      </c>
      <c r="BM989">
        <v>0</v>
      </c>
      <c r="BN989">
        <v>0</v>
      </c>
      <c r="BO989" t="s">
        <v>3</v>
      </c>
      <c r="BP989">
        <v>0</v>
      </c>
      <c r="BQ989">
        <v>1</v>
      </c>
      <c r="BR989">
        <v>0</v>
      </c>
      <c r="BS989">
        <v>1</v>
      </c>
      <c r="BT989">
        <v>1</v>
      </c>
      <c r="BU989">
        <v>1</v>
      </c>
      <c r="BV989">
        <v>1</v>
      </c>
      <c r="BW989">
        <v>1</v>
      </c>
      <c r="BX989">
        <v>1</v>
      </c>
      <c r="BY989" t="s">
        <v>3</v>
      </c>
      <c r="BZ989">
        <v>70</v>
      </c>
      <c r="CA989">
        <v>10</v>
      </c>
      <c r="CB989" t="s">
        <v>3</v>
      </c>
      <c r="CE989">
        <v>0</v>
      </c>
      <c r="CF989">
        <v>0</v>
      </c>
      <c r="CG989">
        <v>0</v>
      </c>
      <c r="CM989">
        <v>0</v>
      </c>
      <c r="CN989" t="s">
        <v>3</v>
      </c>
      <c r="CO989">
        <v>0</v>
      </c>
      <c r="CP989">
        <f t="shared" si="654"/>
        <v>99.86</v>
      </c>
      <c r="CQ989">
        <f t="shared" si="655"/>
        <v>99860.32</v>
      </c>
      <c r="CR989">
        <f t="shared" si="656"/>
        <v>0</v>
      </c>
      <c r="CS989">
        <f t="shared" si="657"/>
        <v>0</v>
      </c>
      <c r="CT989">
        <f t="shared" si="658"/>
        <v>0</v>
      </c>
      <c r="CU989">
        <f t="shared" si="659"/>
        <v>0</v>
      </c>
      <c r="CV989">
        <f t="shared" si="660"/>
        <v>0</v>
      </c>
      <c r="CW989">
        <f t="shared" si="661"/>
        <v>0</v>
      </c>
      <c r="CX989">
        <f t="shared" si="661"/>
        <v>0</v>
      </c>
      <c r="CY989">
        <f t="shared" si="662"/>
        <v>0</v>
      </c>
      <c r="CZ989">
        <f t="shared" si="663"/>
        <v>0</v>
      </c>
      <c r="DC989" t="s">
        <v>3</v>
      </c>
      <c r="DD989" t="s">
        <v>3</v>
      </c>
      <c r="DE989" t="s">
        <v>3</v>
      </c>
      <c r="DF989" t="s">
        <v>3</v>
      </c>
      <c r="DG989" t="s">
        <v>3</v>
      </c>
      <c r="DH989" t="s">
        <v>3</v>
      </c>
      <c r="DI989" t="s">
        <v>3</v>
      </c>
      <c r="DJ989" t="s">
        <v>3</v>
      </c>
      <c r="DK989" t="s">
        <v>3</v>
      </c>
      <c r="DL989" t="s">
        <v>3</v>
      </c>
      <c r="DM989" t="s">
        <v>3</v>
      </c>
      <c r="DN989">
        <v>0</v>
      </c>
      <c r="DO989">
        <v>0</v>
      </c>
      <c r="DP989">
        <v>1</v>
      </c>
      <c r="DQ989">
        <v>1</v>
      </c>
      <c r="DU989">
        <v>1003</v>
      </c>
      <c r="DV989" t="s">
        <v>35</v>
      </c>
      <c r="DW989" t="s">
        <v>35</v>
      </c>
      <c r="DX989">
        <v>1000</v>
      </c>
      <c r="DZ989" t="s">
        <v>3</v>
      </c>
      <c r="EA989" t="s">
        <v>3</v>
      </c>
      <c r="EB989" t="s">
        <v>3</v>
      </c>
      <c r="EC989" t="s">
        <v>3</v>
      </c>
      <c r="EE989">
        <v>35096056</v>
      </c>
      <c r="EF989">
        <v>1</v>
      </c>
      <c r="EG989" t="s">
        <v>20</v>
      </c>
      <c r="EH989">
        <v>0</v>
      </c>
      <c r="EI989" t="s">
        <v>3</v>
      </c>
      <c r="EJ989">
        <v>4</v>
      </c>
      <c r="EK989">
        <v>0</v>
      </c>
      <c r="EL989" t="s">
        <v>21</v>
      </c>
      <c r="EM989" t="s">
        <v>22</v>
      </c>
      <c r="EO989" t="s">
        <v>3</v>
      </c>
      <c r="EQ989">
        <v>0</v>
      </c>
      <c r="ER989">
        <v>99860.32</v>
      </c>
      <c r="ES989">
        <v>99860.32</v>
      </c>
      <c r="ET989">
        <v>0</v>
      </c>
      <c r="EU989">
        <v>0</v>
      </c>
      <c r="EV989">
        <v>0</v>
      </c>
      <c r="EW989">
        <v>0</v>
      </c>
      <c r="EX989">
        <v>0</v>
      </c>
      <c r="EY989">
        <v>0</v>
      </c>
      <c r="FQ989">
        <v>0</v>
      </c>
      <c r="FR989">
        <v>0</v>
      </c>
      <c r="FS989">
        <v>0</v>
      </c>
      <c r="FX989">
        <v>70</v>
      </c>
      <c r="FY989">
        <v>10</v>
      </c>
      <c r="GA989" t="s">
        <v>3</v>
      </c>
      <c r="GD989">
        <v>0</v>
      </c>
      <c r="GF989">
        <v>2077141205</v>
      </c>
      <c r="GG989">
        <v>2</v>
      </c>
      <c r="GH989">
        <v>1</v>
      </c>
      <c r="GI989">
        <v>-2</v>
      </c>
      <c r="GJ989">
        <v>0</v>
      </c>
      <c r="GK989">
        <f>ROUND(R989*(R12)/100,2)</f>
        <v>0</v>
      </c>
      <c r="GL989">
        <f t="shared" si="664"/>
        <v>0</v>
      </c>
      <c r="GM989">
        <f t="shared" si="665"/>
        <v>99.86</v>
      </c>
      <c r="GN989">
        <f t="shared" si="666"/>
        <v>0</v>
      </c>
      <c r="GO989">
        <f t="shared" si="667"/>
        <v>0</v>
      </c>
      <c r="GP989">
        <f t="shared" si="668"/>
        <v>99.86</v>
      </c>
      <c r="GR989">
        <v>0</v>
      </c>
      <c r="GS989">
        <v>3</v>
      </c>
      <c r="GT989">
        <v>0</v>
      </c>
      <c r="GU989" t="s">
        <v>3</v>
      </c>
      <c r="GV989">
        <f t="shared" si="669"/>
        <v>0</v>
      </c>
      <c r="GW989">
        <v>1</v>
      </c>
      <c r="GX989">
        <f t="shared" si="670"/>
        <v>0</v>
      </c>
      <c r="HA989">
        <v>0</v>
      </c>
      <c r="HB989">
        <v>0</v>
      </c>
      <c r="HC989">
        <f t="shared" si="671"/>
        <v>0</v>
      </c>
      <c r="HE989" t="s">
        <v>3</v>
      </c>
      <c r="HF989" t="s">
        <v>3</v>
      </c>
      <c r="HM989" t="s">
        <v>3</v>
      </c>
      <c r="HN989" t="s">
        <v>3</v>
      </c>
      <c r="HO989" t="s">
        <v>3</v>
      </c>
      <c r="HP989" t="s">
        <v>3</v>
      </c>
      <c r="HQ989" t="s">
        <v>3</v>
      </c>
      <c r="HS989">
        <v>0</v>
      </c>
      <c r="IK989">
        <v>0</v>
      </c>
    </row>
    <row r="990" spans="1:245" x14ac:dyDescent="0.2">
      <c r="A990">
        <v>17</v>
      </c>
      <c r="B990">
        <v>1</v>
      </c>
      <c r="E990" t="s">
        <v>302</v>
      </c>
      <c r="F990" t="s">
        <v>240</v>
      </c>
      <c r="G990" t="s">
        <v>241</v>
      </c>
      <c r="H990" t="s">
        <v>242</v>
      </c>
      <c r="I990">
        <f>ROUND(2/1000,9)</f>
        <v>2E-3</v>
      </c>
      <c r="J990">
        <v>0</v>
      </c>
      <c r="K990">
        <f>ROUND(2/1000,9)</f>
        <v>2E-3</v>
      </c>
      <c r="O990">
        <f t="shared" si="637"/>
        <v>144.34</v>
      </c>
      <c r="P990">
        <f t="shared" si="638"/>
        <v>144.34</v>
      </c>
      <c r="Q990">
        <f t="shared" si="639"/>
        <v>0</v>
      </c>
      <c r="R990">
        <f t="shared" si="640"/>
        <v>0</v>
      </c>
      <c r="S990">
        <f t="shared" si="641"/>
        <v>0</v>
      </c>
      <c r="T990">
        <f t="shared" si="642"/>
        <v>0</v>
      </c>
      <c r="U990">
        <f t="shared" si="643"/>
        <v>0</v>
      </c>
      <c r="V990">
        <f t="shared" si="644"/>
        <v>0</v>
      </c>
      <c r="W990">
        <f t="shared" si="645"/>
        <v>0</v>
      </c>
      <c r="X990">
        <f t="shared" si="646"/>
        <v>0</v>
      </c>
      <c r="Y990">
        <f t="shared" si="646"/>
        <v>0</v>
      </c>
      <c r="AA990">
        <v>35364244</v>
      </c>
      <c r="AB990">
        <f t="shared" si="647"/>
        <v>72169.899999999994</v>
      </c>
      <c r="AC990">
        <f t="shared" si="648"/>
        <v>72169.899999999994</v>
      </c>
      <c r="AD990">
        <f t="shared" si="649"/>
        <v>0</v>
      </c>
      <c r="AE990">
        <f t="shared" si="650"/>
        <v>0</v>
      </c>
      <c r="AF990">
        <f t="shared" si="650"/>
        <v>0</v>
      </c>
      <c r="AG990">
        <f t="shared" si="651"/>
        <v>0</v>
      </c>
      <c r="AH990">
        <f t="shared" si="652"/>
        <v>0</v>
      </c>
      <c r="AI990">
        <f t="shared" si="652"/>
        <v>0</v>
      </c>
      <c r="AJ990">
        <f t="shared" si="653"/>
        <v>0</v>
      </c>
      <c r="AK990">
        <v>72169.899999999994</v>
      </c>
      <c r="AL990">
        <v>72169.899999999994</v>
      </c>
      <c r="AM990">
        <v>0</v>
      </c>
      <c r="AN990">
        <v>0</v>
      </c>
      <c r="AO990">
        <v>0</v>
      </c>
      <c r="AP990">
        <v>0</v>
      </c>
      <c r="AQ990">
        <v>0</v>
      </c>
      <c r="AR990">
        <v>0</v>
      </c>
      <c r="AS990">
        <v>0</v>
      </c>
      <c r="AT990">
        <v>70</v>
      </c>
      <c r="AU990">
        <v>10</v>
      </c>
      <c r="AV990">
        <v>1</v>
      </c>
      <c r="AW990">
        <v>1</v>
      </c>
      <c r="AZ990">
        <v>1</v>
      </c>
      <c r="BA990">
        <v>1</v>
      </c>
      <c r="BB990">
        <v>1</v>
      </c>
      <c r="BC990">
        <v>1</v>
      </c>
      <c r="BD990" t="s">
        <v>3</v>
      </c>
      <c r="BE990" t="s">
        <v>3</v>
      </c>
      <c r="BF990" t="s">
        <v>3</v>
      </c>
      <c r="BG990" t="s">
        <v>3</v>
      </c>
      <c r="BH990">
        <v>3</v>
      </c>
      <c r="BI990">
        <v>4</v>
      </c>
      <c r="BJ990" t="s">
        <v>243</v>
      </c>
      <c r="BM990">
        <v>0</v>
      </c>
      <c r="BN990">
        <v>0</v>
      </c>
      <c r="BO990" t="s">
        <v>3</v>
      </c>
      <c r="BP990">
        <v>0</v>
      </c>
      <c r="BQ990">
        <v>1</v>
      </c>
      <c r="BR990">
        <v>0</v>
      </c>
      <c r="BS990">
        <v>1</v>
      </c>
      <c r="BT990">
        <v>1</v>
      </c>
      <c r="BU990">
        <v>1</v>
      </c>
      <c r="BV990">
        <v>1</v>
      </c>
      <c r="BW990">
        <v>1</v>
      </c>
      <c r="BX990">
        <v>1</v>
      </c>
      <c r="BY990" t="s">
        <v>3</v>
      </c>
      <c r="BZ990">
        <v>70</v>
      </c>
      <c r="CA990">
        <v>10</v>
      </c>
      <c r="CB990" t="s">
        <v>3</v>
      </c>
      <c r="CE990">
        <v>0</v>
      </c>
      <c r="CF990">
        <v>0</v>
      </c>
      <c r="CG990">
        <v>0</v>
      </c>
      <c r="CM990">
        <v>0</v>
      </c>
      <c r="CN990" t="s">
        <v>3</v>
      </c>
      <c r="CO990">
        <v>0</v>
      </c>
      <c r="CP990">
        <f t="shared" si="654"/>
        <v>144.34</v>
      </c>
      <c r="CQ990">
        <f t="shared" si="655"/>
        <v>72169.899999999994</v>
      </c>
      <c r="CR990">
        <f t="shared" si="656"/>
        <v>0</v>
      </c>
      <c r="CS990">
        <f t="shared" si="657"/>
        <v>0</v>
      </c>
      <c r="CT990">
        <f t="shared" si="658"/>
        <v>0</v>
      </c>
      <c r="CU990">
        <f t="shared" si="659"/>
        <v>0</v>
      </c>
      <c r="CV990">
        <f t="shared" si="660"/>
        <v>0</v>
      </c>
      <c r="CW990">
        <f t="shared" si="661"/>
        <v>0</v>
      </c>
      <c r="CX990">
        <f t="shared" si="661"/>
        <v>0</v>
      </c>
      <c r="CY990">
        <f t="shared" si="662"/>
        <v>0</v>
      </c>
      <c r="CZ990">
        <f t="shared" si="663"/>
        <v>0</v>
      </c>
      <c r="DC990" t="s">
        <v>3</v>
      </c>
      <c r="DD990" t="s">
        <v>3</v>
      </c>
      <c r="DE990" t="s">
        <v>3</v>
      </c>
      <c r="DF990" t="s">
        <v>3</v>
      </c>
      <c r="DG990" t="s">
        <v>3</v>
      </c>
      <c r="DH990" t="s">
        <v>3</v>
      </c>
      <c r="DI990" t="s">
        <v>3</v>
      </c>
      <c r="DJ990" t="s">
        <v>3</v>
      </c>
      <c r="DK990" t="s">
        <v>3</v>
      </c>
      <c r="DL990" t="s">
        <v>3</v>
      </c>
      <c r="DM990" t="s">
        <v>3</v>
      </c>
      <c r="DN990">
        <v>0</v>
      </c>
      <c r="DO990">
        <v>0</v>
      </c>
      <c r="DP990">
        <v>1</v>
      </c>
      <c r="DQ990">
        <v>1</v>
      </c>
      <c r="DU990">
        <v>1010</v>
      </c>
      <c r="DV990" t="s">
        <v>242</v>
      </c>
      <c r="DW990" t="s">
        <v>242</v>
      </c>
      <c r="DX990">
        <v>1000</v>
      </c>
      <c r="DZ990" t="s">
        <v>3</v>
      </c>
      <c r="EA990" t="s">
        <v>3</v>
      </c>
      <c r="EB990" t="s">
        <v>3</v>
      </c>
      <c r="EC990" t="s">
        <v>3</v>
      </c>
      <c r="EE990">
        <v>35096056</v>
      </c>
      <c r="EF990">
        <v>1</v>
      </c>
      <c r="EG990" t="s">
        <v>20</v>
      </c>
      <c r="EH990">
        <v>0</v>
      </c>
      <c r="EI990" t="s">
        <v>3</v>
      </c>
      <c r="EJ990">
        <v>4</v>
      </c>
      <c r="EK990">
        <v>0</v>
      </c>
      <c r="EL990" t="s">
        <v>21</v>
      </c>
      <c r="EM990" t="s">
        <v>22</v>
      </c>
      <c r="EO990" t="s">
        <v>3</v>
      </c>
      <c r="EQ990">
        <v>0</v>
      </c>
      <c r="ER990">
        <v>72169.899999999994</v>
      </c>
      <c r="ES990">
        <v>72169.899999999994</v>
      </c>
      <c r="ET990">
        <v>0</v>
      </c>
      <c r="EU990">
        <v>0</v>
      </c>
      <c r="EV990">
        <v>0</v>
      </c>
      <c r="EW990">
        <v>0</v>
      </c>
      <c r="EX990">
        <v>0</v>
      </c>
      <c r="EY990">
        <v>0</v>
      </c>
      <c r="FQ990">
        <v>0</v>
      </c>
      <c r="FR990">
        <v>0</v>
      </c>
      <c r="FS990">
        <v>0</v>
      </c>
      <c r="FX990">
        <v>70</v>
      </c>
      <c r="FY990">
        <v>10</v>
      </c>
      <c r="GA990" t="s">
        <v>3</v>
      </c>
      <c r="GD990">
        <v>0</v>
      </c>
      <c r="GF990">
        <v>653953554</v>
      </c>
      <c r="GG990">
        <v>2</v>
      </c>
      <c r="GH990">
        <v>1</v>
      </c>
      <c r="GI990">
        <v>-2</v>
      </c>
      <c r="GJ990">
        <v>0</v>
      </c>
      <c r="GK990">
        <f>ROUND(R990*(R12)/100,2)</f>
        <v>0</v>
      </c>
      <c r="GL990">
        <f t="shared" si="664"/>
        <v>0</v>
      </c>
      <c r="GM990">
        <f t="shared" si="665"/>
        <v>144.34</v>
      </c>
      <c r="GN990">
        <f t="shared" si="666"/>
        <v>0</v>
      </c>
      <c r="GO990">
        <f t="shared" si="667"/>
        <v>0</v>
      </c>
      <c r="GP990">
        <f t="shared" si="668"/>
        <v>144.34</v>
      </c>
      <c r="GR990">
        <v>0</v>
      </c>
      <c r="GS990">
        <v>3</v>
      </c>
      <c r="GT990">
        <v>0</v>
      </c>
      <c r="GU990" t="s">
        <v>3</v>
      </c>
      <c r="GV990">
        <f t="shared" si="669"/>
        <v>0</v>
      </c>
      <c r="GW990">
        <v>1</v>
      </c>
      <c r="GX990">
        <f t="shared" si="670"/>
        <v>0</v>
      </c>
      <c r="HA990">
        <v>0</v>
      </c>
      <c r="HB990">
        <v>0</v>
      </c>
      <c r="HC990">
        <f t="shared" si="671"/>
        <v>0</v>
      </c>
      <c r="HE990" t="s">
        <v>3</v>
      </c>
      <c r="HF990" t="s">
        <v>3</v>
      </c>
      <c r="HM990" t="s">
        <v>3</v>
      </c>
      <c r="HN990" t="s">
        <v>3</v>
      </c>
      <c r="HO990" t="s">
        <v>3</v>
      </c>
      <c r="HP990" t="s">
        <v>3</v>
      </c>
      <c r="HQ990" t="s">
        <v>3</v>
      </c>
      <c r="HS990">
        <v>0</v>
      </c>
      <c r="IK990">
        <v>0</v>
      </c>
    </row>
    <row r="991" spans="1:245" x14ac:dyDescent="0.2">
      <c r="A991">
        <v>17</v>
      </c>
      <c r="B991">
        <v>1</v>
      </c>
      <c r="C991">
        <f>ROW(SmtRes!A302)</f>
        <v>302</v>
      </c>
      <c r="D991">
        <f>ROW(EtalonRes!A302)</f>
        <v>302</v>
      </c>
      <c r="E991" t="s">
        <v>303</v>
      </c>
      <c r="F991" t="s">
        <v>38</v>
      </c>
      <c r="G991" t="s">
        <v>39</v>
      </c>
      <c r="H991" t="s">
        <v>18</v>
      </c>
      <c r="I991">
        <f>ROUND(5/100,9)</f>
        <v>0.05</v>
      </c>
      <c r="J991">
        <v>0</v>
      </c>
      <c r="K991">
        <f>ROUND(5/100,9)</f>
        <v>0.05</v>
      </c>
      <c r="O991">
        <f t="shared" si="637"/>
        <v>1395.8</v>
      </c>
      <c r="P991">
        <f t="shared" si="638"/>
        <v>0</v>
      </c>
      <c r="Q991">
        <f t="shared" si="639"/>
        <v>1.63</v>
      </c>
      <c r="R991">
        <f t="shared" si="640"/>
        <v>0.03</v>
      </c>
      <c r="S991">
        <f t="shared" si="641"/>
        <v>1394.17</v>
      </c>
      <c r="T991">
        <f t="shared" si="642"/>
        <v>0</v>
      </c>
      <c r="U991">
        <f t="shared" si="643"/>
        <v>2.1405000000000003</v>
      </c>
      <c r="V991">
        <f t="shared" si="644"/>
        <v>0</v>
      </c>
      <c r="W991">
        <f t="shared" si="645"/>
        <v>0</v>
      </c>
      <c r="X991">
        <f t="shared" si="646"/>
        <v>975.92</v>
      </c>
      <c r="Y991">
        <f t="shared" si="646"/>
        <v>139.41999999999999</v>
      </c>
      <c r="AA991">
        <v>35364244</v>
      </c>
      <c r="AB991">
        <f t="shared" si="647"/>
        <v>27916.01</v>
      </c>
      <c r="AC991">
        <f t="shared" si="648"/>
        <v>0</v>
      </c>
      <c r="AD991">
        <f t="shared" si="649"/>
        <v>32.57</v>
      </c>
      <c r="AE991">
        <f t="shared" si="650"/>
        <v>0.69</v>
      </c>
      <c r="AF991">
        <f t="shared" si="650"/>
        <v>27883.439999999999</v>
      </c>
      <c r="AG991">
        <f t="shared" si="651"/>
        <v>0</v>
      </c>
      <c r="AH991">
        <f t="shared" si="652"/>
        <v>42.81</v>
      </c>
      <c r="AI991">
        <f t="shared" si="652"/>
        <v>0</v>
      </c>
      <c r="AJ991">
        <f t="shared" si="653"/>
        <v>0</v>
      </c>
      <c r="AK991">
        <v>27916.01</v>
      </c>
      <c r="AL991">
        <v>0</v>
      </c>
      <c r="AM991">
        <v>32.57</v>
      </c>
      <c r="AN991">
        <v>0.69</v>
      </c>
      <c r="AO991">
        <v>27883.439999999999</v>
      </c>
      <c r="AP991">
        <v>0</v>
      </c>
      <c r="AQ991">
        <v>42.81</v>
      </c>
      <c r="AR991">
        <v>0</v>
      </c>
      <c r="AS991">
        <v>0</v>
      </c>
      <c r="AT991">
        <v>70</v>
      </c>
      <c r="AU991">
        <v>10</v>
      </c>
      <c r="AV991">
        <v>1</v>
      </c>
      <c r="AW991">
        <v>1</v>
      </c>
      <c r="AZ991">
        <v>1</v>
      </c>
      <c r="BA991">
        <v>1</v>
      </c>
      <c r="BB991">
        <v>1</v>
      </c>
      <c r="BC991">
        <v>1</v>
      </c>
      <c r="BD991" t="s">
        <v>3</v>
      </c>
      <c r="BE991" t="s">
        <v>3</v>
      </c>
      <c r="BF991" t="s">
        <v>3</v>
      </c>
      <c r="BG991" t="s">
        <v>3</v>
      </c>
      <c r="BH991">
        <v>0</v>
      </c>
      <c r="BI991">
        <v>4</v>
      </c>
      <c r="BJ991" t="s">
        <v>40</v>
      </c>
      <c r="BM991">
        <v>0</v>
      </c>
      <c r="BN991">
        <v>0</v>
      </c>
      <c r="BO991" t="s">
        <v>3</v>
      </c>
      <c r="BP991">
        <v>0</v>
      </c>
      <c r="BQ991">
        <v>1</v>
      </c>
      <c r="BR991">
        <v>0</v>
      </c>
      <c r="BS991">
        <v>1</v>
      </c>
      <c r="BT991">
        <v>1</v>
      </c>
      <c r="BU991">
        <v>1</v>
      </c>
      <c r="BV991">
        <v>1</v>
      </c>
      <c r="BW991">
        <v>1</v>
      </c>
      <c r="BX991">
        <v>1</v>
      </c>
      <c r="BY991" t="s">
        <v>3</v>
      </c>
      <c r="BZ991">
        <v>70</v>
      </c>
      <c r="CA991">
        <v>10</v>
      </c>
      <c r="CB991" t="s">
        <v>3</v>
      </c>
      <c r="CE991">
        <v>0</v>
      </c>
      <c r="CF991">
        <v>0</v>
      </c>
      <c r="CG991">
        <v>0</v>
      </c>
      <c r="CM991">
        <v>0</v>
      </c>
      <c r="CN991" t="s">
        <v>3</v>
      </c>
      <c r="CO991">
        <v>0</v>
      </c>
      <c r="CP991">
        <f t="shared" si="654"/>
        <v>1395.8000000000002</v>
      </c>
      <c r="CQ991">
        <f t="shared" si="655"/>
        <v>0</v>
      </c>
      <c r="CR991">
        <f t="shared" si="656"/>
        <v>32.57</v>
      </c>
      <c r="CS991">
        <f t="shared" si="657"/>
        <v>0.69</v>
      </c>
      <c r="CT991">
        <f t="shared" si="658"/>
        <v>27883.439999999999</v>
      </c>
      <c r="CU991">
        <f t="shared" si="659"/>
        <v>0</v>
      </c>
      <c r="CV991">
        <f t="shared" si="660"/>
        <v>42.81</v>
      </c>
      <c r="CW991">
        <f t="shared" si="661"/>
        <v>0</v>
      </c>
      <c r="CX991">
        <f t="shared" si="661"/>
        <v>0</v>
      </c>
      <c r="CY991">
        <f t="shared" si="662"/>
        <v>975.9190000000001</v>
      </c>
      <c r="CZ991">
        <f t="shared" si="663"/>
        <v>139.417</v>
      </c>
      <c r="DC991" t="s">
        <v>3</v>
      </c>
      <c r="DD991" t="s">
        <v>3</v>
      </c>
      <c r="DE991" t="s">
        <v>3</v>
      </c>
      <c r="DF991" t="s">
        <v>3</v>
      </c>
      <c r="DG991" t="s">
        <v>3</v>
      </c>
      <c r="DH991" t="s">
        <v>3</v>
      </c>
      <c r="DI991" t="s">
        <v>3</v>
      </c>
      <c r="DJ991" t="s">
        <v>3</v>
      </c>
      <c r="DK991" t="s">
        <v>3</v>
      </c>
      <c r="DL991" t="s">
        <v>3</v>
      </c>
      <c r="DM991" t="s">
        <v>3</v>
      </c>
      <c r="DN991">
        <v>0</v>
      </c>
      <c r="DO991">
        <v>0</v>
      </c>
      <c r="DP991">
        <v>1</v>
      </c>
      <c r="DQ991">
        <v>1</v>
      </c>
      <c r="DU991">
        <v>1010</v>
      </c>
      <c r="DV991" t="s">
        <v>18</v>
      </c>
      <c r="DW991" t="s">
        <v>18</v>
      </c>
      <c r="DX991">
        <v>100</v>
      </c>
      <c r="DZ991" t="s">
        <v>3</v>
      </c>
      <c r="EA991" t="s">
        <v>3</v>
      </c>
      <c r="EB991" t="s">
        <v>3</v>
      </c>
      <c r="EC991" t="s">
        <v>3</v>
      </c>
      <c r="EE991">
        <v>35096056</v>
      </c>
      <c r="EF991">
        <v>1</v>
      </c>
      <c r="EG991" t="s">
        <v>20</v>
      </c>
      <c r="EH991">
        <v>0</v>
      </c>
      <c r="EI991" t="s">
        <v>3</v>
      </c>
      <c r="EJ991">
        <v>4</v>
      </c>
      <c r="EK991">
        <v>0</v>
      </c>
      <c r="EL991" t="s">
        <v>21</v>
      </c>
      <c r="EM991" t="s">
        <v>22</v>
      </c>
      <c r="EO991" t="s">
        <v>3</v>
      </c>
      <c r="EQ991">
        <v>262144</v>
      </c>
      <c r="ER991">
        <v>27916.01</v>
      </c>
      <c r="ES991">
        <v>0</v>
      </c>
      <c r="ET991">
        <v>32.57</v>
      </c>
      <c r="EU991">
        <v>0.69</v>
      </c>
      <c r="EV991">
        <v>27883.439999999999</v>
      </c>
      <c r="EW991">
        <v>42.81</v>
      </c>
      <c r="EX991">
        <v>0</v>
      </c>
      <c r="EY991">
        <v>0</v>
      </c>
      <c r="FQ991">
        <v>0</v>
      </c>
      <c r="FR991">
        <v>0</v>
      </c>
      <c r="FS991">
        <v>0</v>
      </c>
      <c r="FX991">
        <v>70</v>
      </c>
      <c r="FY991">
        <v>10</v>
      </c>
      <c r="GA991" t="s">
        <v>3</v>
      </c>
      <c r="GD991">
        <v>0</v>
      </c>
      <c r="GF991">
        <v>1394402761</v>
      </c>
      <c r="GG991">
        <v>2</v>
      </c>
      <c r="GH991">
        <v>1</v>
      </c>
      <c r="GI991">
        <v>-2</v>
      </c>
      <c r="GJ991">
        <v>0</v>
      </c>
      <c r="GK991">
        <f>ROUND(R991*(R12)/100,2)</f>
        <v>0.03</v>
      </c>
      <c r="GL991">
        <f t="shared" si="664"/>
        <v>0</v>
      </c>
      <c r="GM991">
        <f t="shared" si="665"/>
        <v>2511.17</v>
      </c>
      <c r="GN991">
        <f t="shared" si="666"/>
        <v>0</v>
      </c>
      <c r="GO991">
        <f t="shared" si="667"/>
        <v>0</v>
      </c>
      <c r="GP991">
        <f t="shared" si="668"/>
        <v>2511.17</v>
      </c>
      <c r="GR991">
        <v>0</v>
      </c>
      <c r="GS991">
        <v>3</v>
      </c>
      <c r="GT991">
        <v>0</v>
      </c>
      <c r="GU991" t="s">
        <v>3</v>
      </c>
      <c r="GV991">
        <f t="shared" si="669"/>
        <v>0</v>
      </c>
      <c r="GW991">
        <v>1</v>
      </c>
      <c r="GX991">
        <f t="shared" si="670"/>
        <v>0</v>
      </c>
      <c r="HA991">
        <v>0</v>
      </c>
      <c r="HB991">
        <v>0</v>
      </c>
      <c r="HC991">
        <f t="shared" si="671"/>
        <v>0</v>
      </c>
      <c r="HE991" t="s">
        <v>3</v>
      </c>
      <c r="HF991" t="s">
        <v>3</v>
      </c>
      <c r="HM991" t="s">
        <v>3</v>
      </c>
      <c r="HN991" t="s">
        <v>3</v>
      </c>
      <c r="HO991" t="s">
        <v>3</v>
      </c>
      <c r="HP991" t="s">
        <v>3</v>
      </c>
      <c r="HQ991" t="s">
        <v>3</v>
      </c>
      <c r="HS991">
        <v>0</v>
      </c>
      <c r="IK991">
        <v>0</v>
      </c>
    </row>
    <row r="992" spans="1:245" x14ac:dyDescent="0.2">
      <c r="A992">
        <v>17</v>
      </c>
      <c r="B992">
        <v>1</v>
      </c>
      <c r="C992">
        <f>ROW(SmtRes!A304)</f>
        <v>304</v>
      </c>
      <c r="D992">
        <f>ROW(EtalonRes!A304)</f>
        <v>304</v>
      </c>
      <c r="E992" t="s">
        <v>304</v>
      </c>
      <c r="F992" t="s">
        <v>42</v>
      </c>
      <c r="G992" t="s">
        <v>43</v>
      </c>
      <c r="H992" t="s">
        <v>18</v>
      </c>
      <c r="I992">
        <f>ROUND(1/100,9)</f>
        <v>0.01</v>
      </c>
      <c r="J992">
        <v>0</v>
      </c>
      <c r="K992">
        <f>ROUND(1/100,9)</f>
        <v>0.01</v>
      </c>
      <c r="O992">
        <f t="shared" si="637"/>
        <v>255.78</v>
      </c>
      <c r="P992">
        <f t="shared" si="638"/>
        <v>0</v>
      </c>
      <c r="Q992">
        <f t="shared" si="639"/>
        <v>0.33</v>
      </c>
      <c r="R992">
        <f t="shared" si="640"/>
        <v>0.01</v>
      </c>
      <c r="S992">
        <f t="shared" si="641"/>
        <v>255.45</v>
      </c>
      <c r="T992">
        <f t="shared" si="642"/>
        <v>0</v>
      </c>
      <c r="U992">
        <f t="shared" si="643"/>
        <v>0.39219999999999999</v>
      </c>
      <c r="V992">
        <f t="shared" si="644"/>
        <v>0</v>
      </c>
      <c r="W992">
        <f t="shared" si="645"/>
        <v>0</v>
      </c>
      <c r="X992">
        <f t="shared" si="646"/>
        <v>178.82</v>
      </c>
      <c r="Y992">
        <f t="shared" si="646"/>
        <v>25.55</v>
      </c>
      <c r="AA992">
        <v>35364244</v>
      </c>
      <c r="AB992">
        <f t="shared" si="647"/>
        <v>25577.73</v>
      </c>
      <c r="AC992">
        <f t="shared" si="648"/>
        <v>0</v>
      </c>
      <c r="AD992">
        <f t="shared" si="649"/>
        <v>32.57</v>
      </c>
      <c r="AE992">
        <f t="shared" si="650"/>
        <v>0.69</v>
      </c>
      <c r="AF992">
        <f t="shared" si="650"/>
        <v>25545.16</v>
      </c>
      <c r="AG992">
        <f t="shared" si="651"/>
        <v>0</v>
      </c>
      <c r="AH992">
        <f t="shared" si="652"/>
        <v>39.22</v>
      </c>
      <c r="AI992">
        <f t="shared" si="652"/>
        <v>0</v>
      </c>
      <c r="AJ992">
        <f t="shared" si="653"/>
        <v>0</v>
      </c>
      <c r="AK992">
        <v>25577.73</v>
      </c>
      <c r="AL992">
        <v>0</v>
      </c>
      <c r="AM992">
        <v>32.57</v>
      </c>
      <c r="AN992">
        <v>0.69</v>
      </c>
      <c r="AO992">
        <v>25545.16</v>
      </c>
      <c r="AP992">
        <v>0</v>
      </c>
      <c r="AQ992">
        <v>39.22</v>
      </c>
      <c r="AR992">
        <v>0</v>
      </c>
      <c r="AS992">
        <v>0</v>
      </c>
      <c r="AT992">
        <v>70</v>
      </c>
      <c r="AU992">
        <v>10</v>
      </c>
      <c r="AV992">
        <v>1</v>
      </c>
      <c r="AW992">
        <v>1</v>
      </c>
      <c r="AZ992">
        <v>1</v>
      </c>
      <c r="BA992">
        <v>1</v>
      </c>
      <c r="BB992">
        <v>1</v>
      </c>
      <c r="BC992">
        <v>1</v>
      </c>
      <c r="BD992" t="s">
        <v>3</v>
      </c>
      <c r="BE992" t="s">
        <v>3</v>
      </c>
      <c r="BF992" t="s">
        <v>3</v>
      </c>
      <c r="BG992" t="s">
        <v>3</v>
      </c>
      <c r="BH992">
        <v>0</v>
      </c>
      <c r="BI992">
        <v>4</v>
      </c>
      <c r="BJ992" t="s">
        <v>44</v>
      </c>
      <c r="BM992">
        <v>0</v>
      </c>
      <c r="BN992">
        <v>0</v>
      </c>
      <c r="BO992" t="s">
        <v>3</v>
      </c>
      <c r="BP992">
        <v>0</v>
      </c>
      <c r="BQ992">
        <v>1</v>
      </c>
      <c r="BR992">
        <v>0</v>
      </c>
      <c r="BS992">
        <v>1</v>
      </c>
      <c r="BT992">
        <v>1</v>
      </c>
      <c r="BU992">
        <v>1</v>
      </c>
      <c r="BV992">
        <v>1</v>
      </c>
      <c r="BW992">
        <v>1</v>
      </c>
      <c r="BX992">
        <v>1</v>
      </c>
      <c r="BY992" t="s">
        <v>3</v>
      </c>
      <c r="BZ992">
        <v>70</v>
      </c>
      <c r="CA992">
        <v>10</v>
      </c>
      <c r="CB992" t="s">
        <v>3</v>
      </c>
      <c r="CE992">
        <v>0</v>
      </c>
      <c r="CF992">
        <v>0</v>
      </c>
      <c r="CG992">
        <v>0</v>
      </c>
      <c r="CM992">
        <v>0</v>
      </c>
      <c r="CN992" t="s">
        <v>3</v>
      </c>
      <c r="CO992">
        <v>0</v>
      </c>
      <c r="CP992">
        <f t="shared" si="654"/>
        <v>255.78</v>
      </c>
      <c r="CQ992">
        <f t="shared" si="655"/>
        <v>0</v>
      </c>
      <c r="CR992">
        <f t="shared" si="656"/>
        <v>32.57</v>
      </c>
      <c r="CS992">
        <f t="shared" si="657"/>
        <v>0.69</v>
      </c>
      <c r="CT992">
        <f t="shared" si="658"/>
        <v>25545.16</v>
      </c>
      <c r="CU992">
        <f t="shared" si="659"/>
        <v>0</v>
      </c>
      <c r="CV992">
        <f t="shared" si="660"/>
        <v>39.22</v>
      </c>
      <c r="CW992">
        <f t="shared" si="661"/>
        <v>0</v>
      </c>
      <c r="CX992">
        <f t="shared" si="661"/>
        <v>0</v>
      </c>
      <c r="CY992">
        <f t="shared" si="662"/>
        <v>178.815</v>
      </c>
      <c r="CZ992">
        <f t="shared" si="663"/>
        <v>25.545000000000002</v>
      </c>
      <c r="DC992" t="s">
        <v>3</v>
      </c>
      <c r="DD992" t="s">
        <v>3</v>
      </c>
      <c r="DE992" t="s">
        <v>3</v>
      </c>
      <c r="DF992" t="s">
        <v>3</v>
      </c>
      <c r="DG992" t="s">
        <v>3</v>
      </c>
      <c r="DH992" t="s">
        <v>3</v>
      </c>
      <c r="DI992" t="s">
        <v>3</v>
      </c>
      <c r="DJ992" t="s">
        <v>3</v>
      </c>
      <c r="DK992" t="s">
        <v>3</v>
      </c>
      <c r="DL992" t="s">
        <v>3</v>
      </c>
      <c r="DM992" t="s">
        <v>3</v>
      </c>
      <c r="DN992">
        <v>0</v>
      </c>
      <c r="DO992">
        <v>0</v>
      </c>
      <c r="DP992">
        <v>1</v>
      </c>
      <c r="DQ992">
        <v>1</v>
      </c>
      <c r="DU992">
        <v>1010</v>
      </c>
      <c r="DV992" t="s">
        <v>18</v>
      </c>
      <c r="DW992" t="s">
        <v>18</v>
      </c>
      <c r="DX992">
        <v>100</v>
      </c>
      <c r="DZ992" t="s">
        <v>3</v>
      </c>
      <c r="EA992" t="s">
        <v>3</v>
      </c>
      <c r="EB992" t="s">
        <v>3</v>
      </c>
      <c r="EC992" t="s">
        <v>3</v>
      </c>
      <c r="EE992">
        <v>35096056</v>
      </c>
      <c r="EF992">
        <v>1</v>
      </c>
      <c r="EG992" t="s">
        <v>20</v>
      </c>
      <c r="EH992">
        <v>0</v>
      </c>
      <c r="EI992" t="s">
        <v>3</v>
      </c>
      <c r="EJ992">
        <v>4</v>
      </c>
      <c r="EK992">
        <v>0</v>
      </c>
      <c r="EL992" t="s">
        <v>21</v>
      </c>
      <c r="EM992" t="s">
        <v>22</v>
      </c>
      <c r="EO992" t="s">
        <v>3</v>
      </c>
      <c r="EQ992">
        <v>262144</v>
      </c>
      <c r="ER992">
        <v>25577.73</v>
      </c>
      <c r="ES992">
        <v>0</v>
      </c>
      <c r="ET992">
        <v>32.57</v>
      </c>
      <c r="EU992">
        <v>0.69</v>
      </c>
      <c r="EV992">
        <v>25545.16</v>
      </c>
      <c r="EW992">
        <v>39.22</v>
      </c>
      <c r="EX992">
        <v>0</v>
      </c>
      <c r="EY992">
        <v>0</v>
      </c>
      <c r="FQ992">
        <v>0</v>
      </c>
      <c r="FR992">
        <v>0</v>
      </c>
      <c r="FS992">
        <v>0</v>
      </c>
      <c r="FX992">
        <v>70</v>
      </c>
      <c r="FY992">
        <v>10</v>
      </c>
      <c r="GA992" t="s">
        <v>3</v>
      </c>
      <c r="GD992">
        <v>0</v>
      </c>
      <c r="GF992">
        <v>1212913616</v>
      </c>
      <c r="GG992">
        <v>2</v>
      </c>
      <c r="GH992">
        <v>1</v>
      </c>
      <c r="GI992">
        <v>-2</v>
      </c>
      <c r="GJ992">
        <v>0</v>
      </c>
      <c r="GK992">
        <f>ROUND(R992*(R12)/100,2)</f>
        <v>0.01</v>
      </c>
      <c r="GL992">
        <f t="shared" si="664"/>
        <v>0</v>
      </c>
      <c r="GM992">
        <f t="shared" si="665"/>
        <v>460.16</v>
      </c>
      <c r="GN992">
        <f t="shared" si="666"/>
        <v>0</v>
      </c>
      <c r="GO992">
        <f t="shared" si="667"/>
        <v>0</v>
      </c>
      <c r="GP992">
        <f t="shared" si="668"/>
        <v>460.16</v>
      </c>
      <c r="GR992">
        <v>0</v>
      </c>
      <c r="GS992">
        <v>3</v>
      </c>
      <c r="GT992">
        <v>0</v>
      </c>
      <c r="GU992" t="s">
        <v>3</v>
      </c>
      <c r="GV992">
        <f t="shared" si="669"/>
        <v>0</v>
      </c>
      <c r="GW992">
        <v>1</v>
      </c>
      <c r="GX992">
        <f t="shared" si="670"/>
        <v>0</v>
      </c>
      <c r="HA992">
        <v>0</v>
      </c>
      <c r="HB992">
        <v>0</v>
      </c>
      <c r="HC992">
        <f t="shared" si="671"/>
        <v>0</v>
      </c>
      <c r="HE992" t="s">
        <v>3</v>
      </c>
      <c r="HF992" t="s">
        <v>3</v>
      </c>
      <c r="HM992" t="s">
        <v>3</v>
      </c>
      <c r="HN992" t="s">
        <v>3</v>
      </c>
      <c r="HO992" t="s">
        <v>3</v>
      </c>
      <c r="HP992" t="s">
        <v>3</v>
      </c>
      <c r="HQ992" t="s">
        <v>3</v>
      </c>
      <c r="HS992">
        <v>0</v>
      </c>
      <c r="IK992">
        <v>0</v>
      </c>
    </row>
    <row r="993" spans="1:245" x14ac:dyDescent="0.2">
      <c r="A993">
        <v>17</v>
      </c>
      <c r="B993">
        <v>1</v>
      </c>
      <c r="C993">
        <f>ROW(SmtRes!A305)</f>
        <v>305</v>
      </c>
      <c r="D993">
        <f>ROW(EtalonRes!A305)</f>
        <v>305</v>
      </c>
      <c r="E993" t="s">
        <v>305</v>
      </c>
      <c r="F993" t="s">
        <v>255</v>
      </c>
      <c r="G993" t="s">
        <v>256</v>
      </c>
      <c r="H993" t="s">
        <v>18</v>
      </c>
      <c r="I993">
        <f>ROUND(1/100,9)</f>
        <v>0.01</v>
      </c>
      <c r="J993">
        <v>0</v>
      </c>
      <c r="K993">
        <f>ROUND(1/100,9)</f>
        <v>0.01</v>
      </c>
      <c r="O993">
        <f t="shared" si="637"/>
        <v>225.56</v>
      </c>
      <c r="P993">
        <f t="shared" si="638"/>
        <v>0</v>
      </c>
      <c r="Q993">
        <f t="shared" si="639"/>
        <v>0</v>
      </c>
      <c r="R993">
        <f t="shared" si="640"/>
        <v>0</v>
      </c>
      <c r="S993">
        <f t="shared" si="641"/>
        <v>225.56</v>
      </c>
      <c r="T993">
        <f t="shared" si="642"/>
        <v>0</v>
      </c>
      <c r="U993">
        <f t="shared" si="643"/>
        <v>0.34630000000000005</v>
      </c>
      <c r="V993">
        <f t="shared" si="644"/>
        <v>0</v>
      </c>
      <c r="W993">
        <f t="shared" si="645"/>
        <v>0</v>
      </c>
      <c r="X993">
        <f t="shared" si="646"/>
        <v>157.88999999999999</v>
      </c>
      <c r="Y993">
        <f t="shared" si="646"/>
        <v>22.56</v>
      </c>
      <c r="AA993">
        <v>35364244</v>
      </c>
      <c r="AB993">
        <f t="shared" si="647"/>
        <v>22555.56</v>
      </c>
      <c r="AC993">
        <f t="shared" si="648"/>
        <v>0</v>
      </c>
      <c r="AD993">
        <f t="shared" si="649"/>
        <v>0</v>
      </c>
      <c r="AE993">
        <f t="shared" si="650"/>
        <v>0</v>
      </c>
      <c r="AF993">
        <f t="shared" si="650"/>
        <v>22555.56</v>
      </c>
      <c r="AG993">
        <f t="shared" si="651"/>
        <v>0</v>
      </c>
      <c r="AH993">
        <f t="shared" si="652"/>
        <v>34.630000000000003</v>
      </c>
      <c r="AI993">
        <f t="shared" si="652"/>
        <v>0</v>
      </c>
      <c r="AJ993">
        <f t="shared" si="653"/>
        <v>0</v>
      </c>
      <c r="AK993">
        <v>22555.56</v>
      </c>
      <c r="AL993">
        <v>0</v>
      </c>
      <c r="AM993">
        <v>0</v>
      </c>
      <c r="AN993">
        <v>0</v>
      </c>
      <c r="AO993">
        <v>22555.56</v>
      </c>
      <c r="AP993">
        <v>0</v>
      </c>
      <c r="AQ993">
        <v>34.630000000000003</v>
      </c>
      <c r="AR993">
        <v>0</v>
      </c>
      <c r="AS993">
        <v>0</v>
      </c>
      <c r="AT993">
        <v>70</v>
      </c>
      <c r="AU993">
        <v>10</v>
      </c>
      <c r="AV993">
        <v>1</v>
      </c>
      <c r="AW993">
        <v>1</v>
      </c>
      <c r="AZ993">
        <v>1</v>
      </c>
      <c r="BA993">
        <v>1</v>
      </c>
      <c r="BB993">
        <v>1</v>
      </c>
      <c r="BC993">
        <v>1</v>
      </c>
      <c r="BD993" t="s">
        <v>3</v>
      </c>
      <c r="BE993" t="s">
        <v>3</v>
      </c>
      <c r="BF993" t="s">
        <v>3</v>
      </c>
      <c r="BG993" t="s">
        <v>3</v>
      </c>
      <c r="BH993">
        <v>0</v>
      </c>
      <c r="BI993">
        <v>4</v>
      </c>
      <c r="BJ993" t="s">
        <v>257</v>
      </c>
      <c r="BM993">
        <v>0</v>
      </c>
      <c r="BN993">
        <v>0</v>
      </c>
      <c r="BO993" t="s">
        <v>3</v>
      </c>
      <c r="BP993">
        <v>0</v>
      </c>
      <c r="BQ993">
        <v>1</v>
      </c>
      <c r="BR993">
        <v>0</v>
      </c>
      <c r="BS993">
        <v>1</v>
      </c>
      <c r="BT993">
        <v>1</v>
      </c>
      <c r="BU993">
        <v>1</v>
      </c>
      <c r="BV993">
        <v>1</v>
      </c>
      <c r="BW993">
        <v>1</v>
      </c>
      <c r="BX993">
        <v>1</v>
      </c>
      <c r="BY993" t="s">
        <v>3</v>
      </c>
      <c r="BZ993">
        <v>70</v>
      </c>
      <c r="CA993">
        <v>10</v>
      </c>
      <c r="CB993" t="s">
        <v>3</v>
      </c>
      <c r="CE993">
        <v>0</v>
      </c>
      <c r="CF993">
        <v>0</v>
      </c>
      <c r="CG993">
        <v>0</v>
      </c>
      <c r="CM993">
        <v>0</v>
      </c>
      <c r="CN993" t="s">
        <v>3</v>
      </c>
      <c r="CO993">
        <v>0</v>
      </c>
      <c r="CP993">
        <f t="shared" si="654"/>
        <v>225.56</v>
      </c>
      <c r="CQ993">
        <f t="shared" si="655"/>
        <v>0</v>
      </c>
      <c r="CR993">
        <f t="shared" si="656"/>
        <v>0</v>
      </c>
      <c r="CS993">
        <f t="shared" si="657"/>
        <v>0</v>
      </c>
      <c r="CT993">
        <f t="shared" si="658"/>
        <v>22555.56</v>
      </c>
      <c r="CU993">
        <f t="shared" si="659"/>
        <v>0</v>
      </c>
      <c r="CV993">
        <f t="shared" si="660"/>
        <v>34.630000000000003</v>
      </c>
      <c r="CW993">
        <f t="shared" si="661"/>
        <v>0</v>
      </c>
      <c r="CX993">
        <f t="shared" si="661"/>
        <v>0</v>
      </c>
      <c r="CY993">
        <f t="shared" si="662"/>
        <v>157.892</v>
      </c>
      <c r="CZ993">
        <f t="shared" si="663"/>
        <v>22.555999999999997</v>
      </c>
      <c r="DC993" t="s">
        <v>3</v>
      </c>
      <c r="DD993" t="s">
        <v>3</v>
      </c>
      <c r="DE993" t="s">
        <v>3</v>
      </c>
      <c r="DF993" t="s">
        <v>3</v>
      </c>
      <c r="DG993" t="s">
        <v>3</v>
      </c>
      <c r="DH993" t="s">
        <v>3</v>
      </c>
      <c r="DI993" t="s">
        <v>3</v>
      </c>
      <c r="DJ993" t="s">
        <v>3</v>
      </c>
      <c r="DK993" t="s">
        <v>3</v>
      </c>
      <c r="DL993" t="s">
        <v>3</v>
      </c>
      <c r="DM993" t="s">
        <v>3</v>
      </c>
      <c r="DN993">
        <v>0</v>
      </c>
      <c r="DO993">
        <v>0</v>
      </c>
      <c r="DP993">
        <v>1</v>
      </c>
      <c r="DQ993">
        <v>1</v>
      </c>
      <c r="DU993">
        <v>1010</v>
      </c>
      <c r="DV993" t="s">
        <v>18</v>
      </c>
      <c r="DW993" t="s">
        <v>18</v>
      </c>
      <c r="DX993">
        <v>100</v>
      </c>
      <c r="DZ993" t="s">
        <v>3</v>
      </c>
      <c r="EA993" t="s">
        <v>3</v>
      </c>
      <c r="EB993" t="s">
        <v>3</v>
      </c>
      <c r="EC993" t="s">
        <v>3</v>
      </c>
      <c r="EE993">
        <v>35096056</v>
      </c>
      <c r="EF993">
        <v>1</v>
      </c>
      <c r="EG993" t="s">
        <v>20</v>
      </c>
      <c r="EH993">
        <v>0</v>
      </c>
      <c r="EI993" t="s">
        <v>3</v>
      </c>
      <c r="EJ993">
        <v>4</v>
      </c>
      <c r="EK993">
        <v>0</v>
      </c>
      <c r="EL993" t="s">
        <v>21</v>
      </c>
      <c r="EM993" t="s">
        <v>22</v>
      </c>
      <c r="EO993" t="s">
        <v>3</v>
      </c>
      <c r="EQ993">
        <v>262144</v>
      </c>
      <c r="ER993">
        <v>22555.56</v>
      </c>
      <c r="ES993">
        <v>0</v>
      </c>
      <c r="ET993">
        <v>0</v>
      </c>
      <c r="EU993">
        <v>0</v>
      </c>
      <c r="EV993">
        <v>22555.56</v>
      </c>
      <c r="EW993">
        <v>34.630000000000003</v>
      </c>
      <c r="EX993">
        <v>0</v>
      </c>
      <c r="EY993">
        <v>0</v>
      </c>
      <c r="FQ993">
        <v>0</v>
      </c>
      <c r="FR993">
        <v>0</v>
      </c>
      <c r="FS993">
        <v>0</v>
      </c>
      <c r="FX993">
        <v>70</v>
      </c>
      <c r="FY993">
        <v>10</v>
      </c>
      <c r="GA993" t="s">
        <v>3</v>
      </c>
      <c r="GD993">
        <v>0</v>
      </c>
      <c r="GF993">
        <v>-24549344</v>
      </c>
      <c r="GG993">
        <v>2</v>
      </c>
      <c r="GH993">
        <v>1</v>
      </c>
      <c r="GI993">
        <v>-2</v>
      </c>
      <c r="GJ993">
        <v>0</v>
      </c>
      <c r="GK993">
        <f>ROUND(R993*(R12)/100,2)</f>
        <v>0</v>
      </c>
      <c r="GL993">
        <f t="shared" si="664"/>
        <v>0</v>
      </c>
      <c r="GM993">
        <f t="shared" si="665"/>
        <v>406.01</v>
      </c>
      <c r="GN993">
        <f t="shared" si="666"/>
        <v>0</v>
      </c>
      <c r="GO993">
        <f t="shared" si="667"/>
        <v>0</v>
      </c>
      <c r="GP993">
        <f t="shared" si="668"/>
        <v>406.01</v>
      </c>
      <c r="GR993">
        <v>0</v>
      </c>
      <c r="GS993">
        <v>3</v>
      </c>
      <c r="GT993">
        <v>0</v>
      </c>
      <c r="GU993" t="s">
        <v>3</v>
      </c>
      <c r="GV993">
        <f t="shared" si="669"/>
        <v>0</v>
      </c>
      <c r="GW993">
        <v>1</v>
      </c>
      <c r="GX993">
        <f t="shared" si="670"/>
        <v>0</v>
      </c>
      <c r="HA993">
        <v>0</v>
      </c>
      <c r="HB993">
        <v>0</v>
      </c>
      <c r="HC993">
        <f t="shared" si="671"/>
        <v>0</v>
      </c>
      <c r="HE993" t="s">
        <v>3</v>
      </c>
      <c r="HF993" t="s">
        <v>3</v>
      </c>
      <c r="HM993" t="s">
        <v>3</v>
      </c>
      <c r="HN993" t="s">
        <v>3</v>
      </c>
      <c r="HO993" t="s">
        <v>3</v>
      </c>
      <c r="HP993" t="s">
        <v>3</v>
      </c>
      <c r="HQ993" t="s">
        <v>3</v>
      </c>
      <c r="HS993">
        <v>0</v>
      </c>
      <c r="IK993">
        <v>0</v>
      </c>
    </row>
    <row r="995" spans="1:245" x14ac:dyDescent="0.2">
      <c r="A995">
        <v>51</v>
      </c>
      <c r="B995">
        <f>B982</f>
        <v>1</v>
      </c>
      <c r="C995">
        <f>A982</f>
        <v>4</v>
      </c>
      <c r="D995">
        <f>ROW(A982)</f>
        <v>982</v>
      </c>
      <c r="F995" t="str">
        <f>IF(F982&lt;&gt;"",F982,"")</f>
        <v>Новый раздел</v>
      </c>
      <c r="G995" t="str">
        <f>IF(G982&lt;&gt;"",G982,"")</f>
        <v>Помещение 134 Процедурная</v>
      </c>
      <c r="H995">
        <v>0</v>
      </c>
      <c r="O995">
        <f t="shared" ref="O995:T995" si="672">ROUND(AB995,2)</f>
        <v>2484.31</v>
      </c>
      <c r="P995">
        <f t="shared" si="672"/>
        <v>266.66000000000003</v>
      </c>
      <c r="Q995">
        <f t="shared" si="672"/>
        <v>63.7</v>
      </c>
      <c r="R995">
        <f t="shared" si="672"/>
        <v>30.47</v>
      </c>
      <c r="S995">
        <f t="shared" si="672"/>
        <v>2153.9499999999998</v>
      </c>
      <c r="T995">
        <f t="shared" si="672"/>
        <v>0</v>
      </c>
      <c r="U995">
        <f>AH995</f>
        <v>3.3950000000000005</v>
      </c>
      <c r="V995">
        <f>AI995</f>
        <v>0</v>
      </c>
      <c r="W995">
        <f>ROUND(AJ995,2)</f>
        <v>0</v>
      </c>
      <c r="X995">
        <f>ROUND(AK995,2)</f>
        <v>1507.77</v>
      </c>
      <c r="Y995">
        <f>ROUND(AL995,2)</f>
        <v>215.41</v>
      </c>
      <c r="AB995">
        <f>ROUND(SUMIF(AA986:AA993,"=35364244",O986:O993),2)</f>
        <v>2484.31</v>
      </c>
      <c r="AC995">
        <f>ROUND(SUMIF(AA986:AA993,"=35364244",P986:P993),2)</f>
        <v>266.66000000000003</v>
      </c>
      <c r="AD995">
        <f>ROUND(SUMIF(AA986:AA993,"=35364244",Q986:Q993),2)</f>
        <v>63.7</v>
      </c>
      <c r="AE995">
        <f>ROUND(SUMIF(AA986:AA993,"=35364244",R986:R993),2)</f>
        <v>30.47</v>
      </c>
      <c r="AF995">
        <f>ROUND(SUMIF(AA986:AA993,"=35364244",S986:S993),2)</f>
        <v>2153.9499999999998</v>
      </c>
      <c r="AG995">
        <f>ROUND(SUMIF(AA986:AA993,"=35364244",T986:T993),2)</f>
        <v>0</v>
      </c>
      <c r="AH995">
        <f>SUMIF(AA986:AA993,"=35364244",U986:U993)</f>
        <v>3.3950000000000005</v>
      </c>
      <c r="AI995">
        <f>SUMIF(AA986:AA993,"=35364244",V986:V993)</f>
        <v>0</v>
      </c>
      <c r="AJ995">
        <f>ROUND(SUMIF(AA986:AA993,"=35364244",W986:W993),2)</f>
        <v>0</v>
      </c>
      <c r="AK995">
        <f>ROUND(SUMIF(AA986:AA993,"=35364244",X986:X993),2)</f>
        <v>1507.77</v>
      </c>
      <c r="AL995">
        <f>ROUND(SUMIF(AA986:AA993,"=35364244",Y986:Y993),2)</f>
        <v>215.41</v>
      </c>
      <c r="AO995">
        <f t="shared" ref="AO995:BD995" si="673">ROUND(BX995,2)</f>
        <v>0</v>
      </c>
      <c r="AP995">
        <f t="shared" si="673"/>
        <v>0</v>
      </c>
      <c r="AQ995">
        <f t="shared" si="673"/>
        <v>0</v>
      </c>
      <c r="AR995">
        <f t="shared" si="673"/>
        <v>4240.3900000000003</v>
      </c>
      <c r="AS995">
        <f t="shared" si="673"/>
        <v>0</v>
      </c>
      <c r="AT995">
        <f t="shared" si="673"/>
        <v>0</v>
      </c>
      <c r="AU995">
        <f t="shared" si="673"/>
        <v>4240.3900000000003</v>
      </c>
      <c r="AV995">
        <f t="shared" si="673"/>
        <v>266.66000000000003</v>
      </c>
      <c r="AW995">
        <f t="shared" si="673"/>
        <v>266.66000000000003</v>
      </c>
      <c r="AX995">
        <f t="shared" si="673"/>
        <v>0</v>
      </c>
      <c r="AY995">
        <f t="shared" si="673"/>
        <v>266.66000000000003</v>
      </c>
      <c r="AZ995">
        <f t="shared" si="673"/>
        <v>0</v>
      </c>
      <c r="BA995">
        <f t="shared" si="673"/>
        <v>0</v>
      </c>
      <c r="BB995">
        <f t="shared" si="673"/>
        <v>0</v>
      </c>
      <c r="BC995">
        <f t="shared" si="673"/>
        <v>0</v>
      </c>
      <c r="BD995">
        <f t="shared" si="673"/>
        <v>0</v>
      </c>
      <c r="BX995">
        <f>ROUND(SUMIF(AA986:AA993,"=35364244",FQ986:FQ993),2)</f>
        <v>0</v>
      </c>
      <c r="BY995">
        <f>ROUND(SUMIF(AA986:AA993,"=35364244",FR986:FR993),2)</f>
        <v>0</v>
      </c>
      <c r="BZ995">
        <f>ROUND(SUMIF(AA986:AA993,"=35364244",GL986:GL993),2)</f>
        <v>0</v>
      </c>
      <c r="CA995">
        <f>ROUND(SUMIF(AA986:AA993,"=35364244",GM986:GM993),2)</f>
        <v>4240.3900000000003</v>
      </c>
      <c r="CB995">
        <f>ROUND(SUMIF(AA986:AA993,"=35364244",GN986:GN993),2)</f>
        <v>0</v>
      </c>
      <c r="CC995">
        <f>ROUND(SUMIF(AA986:AA993,"=35364244",GO986:GO993),2)</f>
        <v>0</v>
      </c>
      <c r="CD995">
        <f>ROUND(SUMIF(AA986:AA993,"=35364244",GP986:GP993),2)</f>
        <v>4240.3900000000003</v>
      </c>
      <c r="CE995">
        <f>AC995-BX995</f>
        <v>266.66000000000003</v>
      </c>
      <c r="CF995">
        <f>AC995-BY995</f>
        <v>266.66000000000003</v>
      </c>
      <c r="CG995">
        <f>BX995-BZ995</f>
        <v>0</v>
      </c>
      <c r="CH995">
        <f>AC995-BX995-BY995+BZ995</f>
        <v>266.66000000000003</v>
      </c>
      <c r="CI995">
        <f>BY995-BZ995</f>
        <v>0</v>
      </c>
      <c r="CJ995">
        <f>ROUND(SUMIF(AA986:AA993,"=35364244",GX986:GX993),2)</f>
        <v>0</v>
      </c>
      <c r="CK995">
        <f>ROUND(SUMIF(AA986:AA993,"=35364244",GY986:GY993),2)</f>
        <v>0</v>
      </c>
      <c r="CL995">
        <f>ROUND(SUMIF(AA986:AA993,"=35364244",GZ986:GZ993),2)</f>
        <v>0</v>
      </c>
      <c r="CM995">
        <f>ROUND(SUMIF(AA986:AA993,"=35364244",HD986:HD993),2)</f>
        <v>0</v>
      </c>
      <c r="GX995">
        <v>0</v>
      </c>
    </row>
    <row r="997" spans="1:245" x14ac:dyDescent="0.2">
      <c r="A997">
        <v>50</v>
      </c>
      <c r="B997">
        <v>0</v>
      </c>
      <c r="C997">
        <v>0</v>
      </c>
      <c r="D997">
        <v>1</v>
      </c>
      <c r="E997">
        <v>201</v>
      </c>
      <c r="F997">
        <f>ROUND(Source!O995,O997)</f>
        <v>2484.31</v>
      </c>
      <c r="G997" t="s">
        <v>66</v>
      </c>
      <c r="H997" t="s">
        <v>67</v>
      </c>
      <c r="K997">
        <v>201</v>
      </c>
      <c r="L997">
        <v>1</v>
      </c>
      <c r="M997">
        <v>3</v>
      </c>
      <c r="N997" t="s">
        <v>3</v>
      </c>
      <c r="O997">
        <v>2</v>
      </c>
      <c r="W997">
        <v>2484.31</v>
      </c>
      <c r="X997">
        <v>1</v>
      </c>
      <c r="Y997">
        <v>2484.31</v>
      </c>
    </row>
    <row r="998" spans="1:245" x14ac:dyDescent="0.2">
      <c r="A998">
        <v>50</v>
      </c>
      <c r="B998">
        <v>0</v>
      </c>
      <c r="C998">
        <v>0</v>
      </c>
      <c r="D998">
        <v>1</v>
      </c>
      <c r="E998">
        <v>202</v>
      </c>
      <c r="F998">
        <f>ROUND(Source!P995,O998)</f>
        <v>266.66000000000003</v>
      </c>
      <c r="G998" t="s">
        <v>68</v>
      </c>
      <c r="H998" t="s">
        <v>69</v>
      </c>
      <c r="K998">
        <v>202</v>
      </c>
      <c r="L998">
        <v>2</v>
      </c>
      <c r="M998">
        <v>3</v>
      </c>
      <c r="N998" t="s">
        <v>3</v>
      </c>
      <c r="O998">
        <v>2</v>
      </c>
      <c r="W998">
        <v>266.66000000000003</v>
      </c>
      <c r="X998">
        <v>1</v>
      </c>
      <c r="Y998">
        <v>266.66000000000003</v>
      </c>
    </row>
    <row r="999" spans="1:245" x14ac:dyDescent="0.2">
      <c r="A999">
        <v>50</v>
      </c>
      <c r="B999">
        <v>0</v>
      </c>
      <c r="C999">
        <v>0</v>
      </c>
      <c r="D999">
        <v>1</v>
      </c>
      <c r="E999">
        <v>222</v>
      </c>
      <c r="F999">
        <f>ROUND(Source!AO995,O999)</f>
        <v>0</v>
      </c>
      <c r="G999" t="s">
        <v>70</v>
      </c>
      <c r="H999" t="s">
        <v>71</v>
      </c>
      <c r="K999">
        <v>222</v>
      </c>
      <c r="L999">
        <v>3</v>
      </c>
      <c r="M999">
        <v>3</v>
      </c>
      <c r="N999" t="s">
        <v>3</v>
      </c>
      <c r="O999">
        <v>2</v>
      </c>
      <c r="W999">
        <v>0</v>
      </c>
      <c r="X999">
        <v>1</v>
      </c>
      <c r="Y999">
        <v>0</v>
      </c>
    </row>
    <row r="1000" spans="1:245" x14ac:dyDescent="0.2">
      <c r="A1000">
        <v>50</v>
      </c>
      <c r="B1000">
        <v>0</v>
      </c>
      <c r="C1000">
        <v>0</v>
      </c>
      <c r="D1000">
        <v>1</v>
      </c>
      <c r="E1000">
        <v>225</v>
      </c>
      <c r="F1000">
        <f>ROUND(Source!AV995,O1000)</f>
        <v>266.66000000000003</v>
      </c>
      <c r="G1000" t="s">
        <v>72</v>
      </c>
      <c r="H1000" t="s">
        <v>73</v>
      </c>
      <c r="K1000">
        <v>225</v>
      </c>
      <c r="L1000">
        <v>4</v>
      </c>
      <c r="M1000">
        <v>3</v>
      </c>
      <c r="N1000" t="s">
        <v>3</v>
      </c>
      <c r="O1000">
        <v>2</v>
      </c>
      <c r="W1000">
        <v>266.66000000000003</v>
      </c>
      <c r="X1000">
        <v>1</v>
      </c>
      <c r="Y1000">
        <v>266.66000000000003</v>
      </c>
    </row>
    <row r="1001" spans="1:245" x14ac:dyDescent="0.2">
      <c r="A1001">
        <v>50</v>
      </c>
      <c r="B1001">
        <v>0</v>
      </c>
      <c r="C1001">
        <v>0</v>
      </c>
      <c r="D1001">
        <v>1</v>
      </c>
      <c r="E1001">
        <v>226</v>
      </c>
      <c r="F1001">
        <f>ROUND(Source!AW995,O1001)</f>
        <v>266.66000000000003</v>
      </c>
      <c r="G1001" t="s">
        <v>74</v>
      </c>
      <c r="H1001" t="s">
        <v>75</v>
      </c>
      <c r="K1001">
        <v>226</v>
      </c>
      <c r="L1001">
        <v>5</v>
      </c>
      <c r="M1001">
        <v>3</v>
      </c>
      <c r="N1001" t="s">
        <v>3</v>
      </c>
      <c r="O1001">
        <v>2</v>
      </c>
      <c r="W1001">
        <v>266.66000000000003</v>
      </c>
      <c r="X1001">
        <v>1</v>
      </c>
      <c r="Y1001">
        <v>266.66000000000003</v>
      </c>
    </row>
    <row r="1002" spans="1:245" x14ac:dyDescent="0.2">
      <c r="A1002">
        <v>50</v>
      </c>
      <c r="B1002">
        <v>0</v>
      </c>
      <c r="C1002">
        <v>0</v>
      </c>
      <c r="D1002">
        <v>1</v>
      </c>
      <c r="E1002">
        <v>227</v>
      </c>
      <c r="F1002">
        <f>ROUND(Source!AX995,O1002)</f>
        <v>0</v>
      </c>
      <c r="G1002" t="s">
        <v>76</v>
      </c>
      <c r="H1002" t="s">
        <v>77</v>
      </c>
      <c r="K1002">
        <v>227</v>
      </c>
      <c r="L1002">
        <v>6</v>
      </c>
      <c r="M1002">
        <v>3</v>
      </c>
      <c r="N1002" t="s">
        <v>3</v>
      </c>
      <c r="O1002">
        <v>2</v>
      </c>
      <c r="W1002">
        <v>0</v>
      </c>
      <c r="X1002">
        <v>1</v>
      </c>
      <c r="Y1002">
        <v>0</v>
      </c>
    </row>
    <row r="1003" spans="1:245" x14ac:dyDescent="0.2">
      <c r="A1003">
        <v>50</v>
      </c>
      <c r="B1003">
        <v>0</v>
      </c>
      <c r="C1003">
        <v>0</v>
      </c>
      <c r="D1003">
        <v>1</v>
      </c>
      <c r="E1003">
        <v>228</v>
      </c>
      <c r="F1003">
        <f>ROUND(Source!AY995,O1003)</f>
        <v>266.66000000000003</v>
      </c>
      <c r="G1003" t="s">
        <v>78</v>
      </c>
      <c r="H1003" t="s">
        <v>79</v>
      </c>
      <c r="K1003">
        <v>228</v>
      </c>
      <c r="L1003">
        <v>7</v>
      </c>
      <c r="M1003">
        <v>3</v>
      </c>
      <c r="N1003" t="s">
        <v>3</v>
      </c>
      <c r="O1003">
        <v>2</v>
      </c>
      <c r="W1003">
        <v>266.66000000000003</v>
      </c>
      <c r="X1003">
        <v>1</v>
      </c>
      <c r="Y1003">
        <v>266.66000000000003</v>
      </c>
    </row>
    <row r="1004" spans="1:245" x14ac:dyDescent="0.2">
      <c r="A1004">
        <v>50</v>
      </c>
      <c r="B1004">
        <v>0</v>
      </c>
      <c r="C1004">
        <v>0</v>
      </c>
      <c r="D1004">
        <v>1</v>
      </c>
      <c r="E1004">
        <v>216</v>
      </c>
      <c r="F1004">
        <f>ROUND(Source!AP995,O1004)</f>
        <v>0</v>
      </c>
      <c r="G1004" t="s">
        <v>80</v>
      </c>
      <c r="H1004" t="s">
        <v>81</v>
      </c>
      <c r="K1004">
        <v>216</v>
      </c>
      <c r="L1004">
        <v>8</v>
      </c>
      <c r="M1004">
        <v>3</v>
      </c>
      <c r="N1004" t="s">
        <v>3</v>
      </c>
      <c r="O1004">
        <v>2</v>
      </c>
      <c r="W1004">
        <v>0</v>
      </c>
      <c r="X1004">
        <v>1</v>
      </c>
      <c r="Y1004">
        <v>0</v>
      </c>
    </row>
    <row r="1005" spans="1:245" x14ac:dyDescent="0.2">
      <c r="A1005">
        <v>50</v>
      </c>
      <c r="B1005">
        <v>0</v>
      </c>
      <c r="C1005">
        <v>0</v>
      </c>
      <c r="D1005">
        <v>1</v>
      </c>
      <c r="E1005">
        <v>223</v>
      </c>
      <c r="F1005">
        <f>ROUND(Source!AQ995,O1005)</f>
        <v>0</v>
      </c>
      <c r="G1005" t="s">
        <v>82</v>
      </c>
      <c r="H1005" t="s">
        <v>83</v>
      </c>
      <c r="K1005">
        <v>223</v>
      </c>
      <c r="L1005">
        <v>9</v>
      </c>
      <c r="M1005">
        <v>3</v>
      </c>
      <c r="N1005" t="s">
        <v>3</v>
      </c>
      <c r="O1005">
        <v>2</v>
      </c>
      <c r="W1005">
        <v>0</v>
      </c>
      <c r="X1005">
        <v>1</v>
      </c>
      <c r="Y1005">
        <v>0</v>
      </c>
    </row>
    <row r="1006" spans="1:245" x14ac:dyDescent="0.2">
      <c r="A1006">
        <v>50</v>
      </c>
      <c r="B1006">
        <v>0</v>
      </c>
      <c r="C1006">
        <v>0</v>
      </c>
      <c r="D1006">
        <v>1</v>
      </c>
      <c r="E1006">
        <v>229</v>
      </c>
      <c r="F1006">
        <f>ROUND(Source!AZ995,O1006)</f>
        <v>0</v>
      </c>
      <c r="G1006" t="s">
        <v>84</v>
      </c>
      <c r="H1006" t="s">
        <v>85</v>
      </c>
      <c r="K1006">
        <v>229</v>
      </c>
      <c r="L1006">
        <v>10</v>
      </c>
      <c r="M1006">
        <v>3</v>
      </c>
      <c r="N1006" t="s">
        <v>3</v>
      </c>
      <c r="O1006">
        <v>2</v>
      </c>
      <c r="W1006">
        <v>0</v>
      </c>
      <c r="X1006">
        <v>1</v>
      </c>
      <c r="Y1006">
        <v>0</v>
      </c>
    </row>
    <row r="1007" spans="1:245" x14ac:dyDescent="0.2">
      <c r="A1007">
        <v>50</v>
      </c>
      <c r="B1007">
        <v>0</v>
      </c>
      <c r="C1007">
        <v>0</v>
      </c>
      <c r="D1007">
        <v>1</v>
      </c>
      <c r="E1007">
        <v>203</v>
      </c>
      <c r="F1007">
        <f>ROUND(Source!Q995,O1007)</f>
        <v>63.7</v>
      </c>
      <c r="G1007" t="s">
        <v>86</v>
      </c>
      <c r="H1007" t="s">
        <v>87</v>
      </c>
      <c r="K1007">
        <v>203</v>
      </c>
      <c r="L1007">
        <v>11</v>
      </c>
      <c r="M1007">
        <v>3</v>
      </c>
      <c r="N1007" t="s">
        <v>3</v>
      </c>
      <c r="O1007">
        <v>2</v>
      </c>
      <c r="W1007">
        <v>63.7</v>
      </c>
      <c r="X1007">
        <v>1</v>
      </c>
      <c r="Y1007">
        <v>63.7</v>
      </c>
    </row>
    <row r="1008" spans="1:245" x14ac:dyDescent="0.2">
      <c r="A1008">
        <v>50</v>
      </c>
      <c r="B1008">
        <v>0</v>
      </c>
      <c r="C1008">
        <v>0</v>
      </c>
      <c r="D1008">
        <v>1</v>
      </c>
      <c r="E1008">
        <v>231</v>
      </c>
      <c r="F1008">
        <f>ROUND(Source!BB995,O1008)</f>
        <v>0</v>
      </c>
      <c r="G1008" t="s">
        <v>88</v>
      </c>
      <c r="H1008" t="s">
        <v>89</v>
      </c>
      <c r="K1008">
        <v>231</v>
      </c>
      <c r="L1008">
        <v>12</v>
      </c>
      <c r="M1008">
        <v>3</v>
      </c>
      <c r="N1008" t="s">
        <v>3</v>
      </c>
      <c r="O1008">
        <v>2</v>
      </c>
      <c r="W1008">
        <v>0</v>
      </c>
      <c r="X1008">
        <v>1</v>
      </c>
      <c r="Y1008">
        <v>0</v>
      </c>
    </row>
    <row r="1009" spans="1:25" x14ac:dyDescent="0.2">
      <c r="A1009">
        <v>50</v>
      </c>
      <c r="B1009">
        <v>0</v>
      </c>
      <c r="C1009">
        <v>0</v>
      </c>
      <c r="D1009">
        <v>1</v>
      </c>
      <c r="E1009">
        <v>204</v>
      </c>
      <c r="F1009">
        <f>ROUND(Source!R995,O1009)</f>
        <v>30.47</v>
      </c>
      <c r="G1009" t="s">
        <v>90</v>
      </c>
      <c r="H1009" t="s">
        <v>91</v>
      </c>
      <c r="K1009">
        <v>204</v>
      </c>
      <c r="L1009">
        <v>13</v>
      </c>
      <c r="M1009">
        <v>3</v>
      </c>
      <c r="N1009" t="s">
        <v>3</v>
      </c>
      <c r="O1009">
        <v>2</v>
      </c>
      <c r="W1009">
        <v>30.47</v>
      </c>
      <c r="X1009">
        <v>1</v>
      </c>
      <c r="Y1009">
        <v>30.47</v>
      </c>
    </row>
    <row r="1010" spans="1:25" x14ac:dyDescent="0.2">
      <c r="A1010">
        <v>50</v>
      </c>
      <c r="B1010">
        <v>0</v>
      </c>
      <c r="C1010">
        <v>0</v>
      </c>
      <c r="D1010">
        <v>1</v>
      </c>
      <c r="E1010">
        <v>205</v>
      </c>
      <c r="F1010">
        <f>ROUND(Source!S995,O1010)</f>
        <v>2153.9499999999998</v>
      </c>
      <c r="G1010" t="s">
        <v>92</v>
      </c>
      <c r="H1010" t="s">
        <v>93</v>
      </c>
      <c r="K1010">
        <v>205</v>
      </c>
      <c r="L1010">
        <v>14</v>
      </c>
      <c r="M1010">
        <v>3</v>
      </c>
      <c r="N1010" t="s">
        <v>3</v>
      </c>
      <c r="O1010">
        <v>2</v>
      </c>
      <c r="W1010">
        <v>2153.9499999999998</v>
      </c>
      <c r="X1010">
        <v>1</v>
      </c>
      <c r="Y1010">
        <v>2153.9499999999998</v>
      </c>
    </row>
    <row r="1011" spans="1:25" x14ac:dyDescent="0.2">
      <c r="A1011">
        <v>50</v>
      </c>
      <c r="B1011">
        <v>0</v>
      </c>
      <c r="C1011">
        <v>0</v>
      </c>
      <c r="D1011">
        <v>1</v>
      </c>
      <c r="E1011">
        <v>232</v>
      </c>
      <c r="F1011">
        <f>ROUND(Source!BC995,O1011)</f>
        <v>0</v>
      </c>
      <c r="G1011" t="s">
        <v>94</v>
      </c>
      <c r="H1011" t="s">
        <v>95</v>
      </c>
      <c r="K1011">
        <v>232</v>
      </c>
      <c r="L1011">
        <v>15</v>
      </c>
      <c r="M1011">
        <v>3</v>
      </c>
      <c r="N1011" t="s">
        <v>3</v>
      </c>
      <c r="O1011">
        <v>2</v>
      </c>
      <c r="W1011">
        <v>0</v>
      </c>
      <c r="X1011">
        <v>1</v>
      </c>
      <c r="Y1011">
        <v>0</v>
      </c>
    </row>
    <row r="1012" spans="1:25" x14ac:dyDescent="0.2">
      <c r="A1012">
        <v>50</v>
      </c>
      <c r="B1012">
        <v>0</v>
      </c>
      <c r="C1012">
        <v>0</v>
      </c>
      <c r="D1012">
        <v>1</v>
      </c>
      <c r="E1012">
        <v>214</v>
      </c>
      <c r="F1012">
        <f>ROUND(Source!AS995,O1012)</f>
        <v>0</v>
      </c>
      <c r="G1012" t="s">
        <v>96</v>
      </c>
      <c r="H1012" t="s">
        <v>97</v>
      </c>
      <c r="K1012">
        <v>214</v>
      </c>
      <c r="L1012">
        <v>16</v>
      </c>
      <c r="M1012">
        <v>3</v>
      </c>
      <c r="N1012" t="s">
        <v>3</v>
      </c>
      <c r="O1012">
        <v>2</v>
      </c>
      <c r="W1012">
        <v>0</v>
      </c>
      <c r="X1012">
        <v>1</v>
      </c>
      <c r="Y1012">
        <v>0</v>
      </c>
    </row>
    <row r="1013" spans="1:25" x14ac:dyDescent="0.2">
      <c r="A1013">
        <v>50</v>
      </c>
      <c r="B1013">
        <v>0</v>
      </c>
      <c r="C1013">
        <v>0</v>
      </c>
      <c r="D1013">
        <v>1</v>
      </c>
      <c r="E1013">
        <v>215</v>
      </c>
      <c r="F1013">
        <f>ROUND(Source!AT995,O1013)</f>
        <v>0</v>
      </c>
      <c r="G1013" t="s">
        <v>98</v>
      </c>
      <c r="H1013" t="s">
        <v>99</v>
      </c>
      <c r="K1013">
        <v>215</v>
      </c>
      <c r="L1013">
        <v>17</v>
      </c>
      <c r="M1013">
        <v>3</v>
      </c>
      <c r="N1013" t="s">
        <v>3</v>
      </c>
      <c r="O1013">
        <v>2</v>
      </c>
      <c r="W1013">
        <v>0</v>
      </c>
      <c r="X1013">
        <v>1</v>
      </c>
      <c r="Y1013">
        <v>0</v>
      </c>
    </row>
    <row r="1014" spans="1:25" x14ac:dyDescent="0.2">
      <c r="A1014">
        <v>50</v>
      </c>
      <c r="B1014">
        <v>0</v>
      </c>
      <c r="C1014">
        <v>0</v>
      </c>
      <c r="D1014">
        <v>1</v>
      </c>
      <c r="E1014">
        <v>217</v>
      </c>
      <c r="F1014">
        <f>ROUND(Source!AU995,O1014)</f>
        <v>4240.3900000000003</v>
      </c>
      <c r="G1014" t="s">
        <v>100</v>
      </c>
      <c r="H1014" t="s">
        <v>101</v>
      </c>
      <c r="K1014">
        <v>217</v>
      </c>
      <c r="L1014">
        <v>18</v>
      </c>
      <c r="M1014">
        <v>3</v>
      </c>
      <c r="N1014" t="s">
        <v>3</v>
      </c>
      <c r="O1014">
        <v>2</v>
      </c>
      <c r="W1014">
        <v>4240.3900000000003</v>
      </c>
      <c r="X1014">
        <v>1</v>
      </c>
      <c r="Y1014">
        <v>4240.3900000000003</v>
      </c>
    </row>
    <row r="1015" spans="1:25" x14ac:dyDescent="0.2">
      <c r="A1015">
        <v>50</v>
      </c>
      <c r="B1015">
        <v>0</v>
      </c>
      <c r="C1015">
        <v>0</v>
      </c>
      <c r="D1015">
        <v>1</v>
      </c>
      <c r="E1015">
        <v>230</v>
      </c>
      <c r="F1015">
        <f>ROUND(Source!BA995,O1015)</f>
        <v>0</v>
      </c>
      <c r="G1015" t="s">
        <v>102</v>
      </c>
      <c r="H1015" t="s">
        <v>103</v>
      </c>
      <c r="K1015">
        <v>230</v>
      </c>
      <c r="L1015">
        <v>19</v>
      </c>
      <c r="M1015">
        <v>3</v>
      </c>
      <c r="N1015" t="s">
        <v>3</v>
      </c>
      <c r="O1015">
        <v>2</v>
      </c>
      <c r="W1015">
        <v>0</v>
      </c>
      <c r="X1015">
        <v>1</v>
      </c>
      <c r="Y1015">
        <v>0</v>
      </c>
    </row>
    <row r="1016" spans="1:25" x14ac:dyDescent="0.2">
      <c r="A1016">
        <v>50</v>
      </c>
      <c r="B1016">
        <v>0</v>
      </c>
      <c r="C1016">
        <v>0</v>
      </c>
      <c r="D1016">
        <v>1</v>
      </c>
      <c r="E1016">
        <v>206</v>
      </c>
      <c r="F1016">
        <f>ROUND(Source!T995,O1016)</f>
        <v>0</v>
      </c>
      <c r="G1016" t="s">
        <v>104</v>
      </c>
      <c r="H1016" t="s">
        <v>105</v>
      </c>
      <c r="K1016">
        <v>206</v>
      </c>
      <c r="L1016">
        <v>20</v>
      </c>
      <c r="M1016">
        <v>3</v>
      </c>
      <c r="N1016" t="s">
        <v>3</v>
      </c>
      <c r="O1016">
        <v>2</v>
      </c>
      <c r="W1016">
        <v>0</v>
      </c>
      <c r="X1016">
        <v>1</v>
      </c>
      <c r="Y1016">
        <v>0</v>
      </c>
    </row>
    <row r="1017" spans="1:25" x14ac:dyDescent="0.2">
      <c r="A1017">
        <v>50</v>
      </c>
      <c r="B1017">
        <v>0</v>
      </c>
      <c r="C1017">
        <v>0</v>
      </c>
      <c r="D1017">
        <v>1</v>
      </c>
      <c r="E1017">
        <v>207</v>
      </c>
      <c r="F1017">
        <f>Source!U995</f>
        <v>3.3950000000000005</v>
      </c>
      <c r="G1017" t="s">
        <v>106</v>
      </c>
      <c r="H1017" t="s">
        <v>107</v>
      </c>
      <c r="K1017">
        <v>207</v>
      </c>
      <c r="L1017">
        <v>21</v>
      </c>
      <c r="M1017">
        <v>3</v>
      </c>
      <c r="N1017" t="s">
        <v>3</v>
      </c>
      <c r="O1017">
        <v>-1</v>
      </c>
      <c r="W1017">
        <v>3.3949999999999996</v>
      </c>
      <c r="X1017">
        <v>1</v>
      </c>
      <c r="Y1017">
        <v>3.3949999999999996</v>
      </c>
    </row>
    <row r="1018" spans="1:25" x14ac:dyDescent="0.2">
      <c r="A1018">
        <v>50</v>
      </c>
      <c r="B1018">
        <v>0</v>
      </c>
      <c r="C1018">
        <v>0</v>
      </c>
      <c r="D1018">
        <v>1</v>
      </c>
      <c r="E1018">
        <v>208</v>
      </c>
      <c r="F1018">
        <f>Source!V995</f>
        <v>0</v>
      </c>
      <c r="G1018" t="s">
        <v>108</v>
      </c>
      <c r="H1018" t="s">
        <v>109</v>
      </c>
      <c r="K1018">
        <v>208</v>
      </c>
      <c r="L1018">
        <v>22</v>
      </c>
      <c r="M1018">
        <v>3</v>
      </c>
      <c r="N1018" t="s">
        <v>3</v>
      </c>
      <c r="O1018">
        <v>-1</v>
      </c>
      <c r="W1018">
        <v>0</v>
      </c>
      <c r="X1018">
        <v>1</v>
      </c>
      <c r="Y1018">
        <v>0</v>
      </c>
    </row>
    <row r="1019" spans="1:25" x14ac:dyDescent="0.2">
      <c r="A1019">
        <v>50</v>
      </c>
      <c r="B1019">
        <v>0</v>
      </c>
      <c r="C1019">
        <v>0</v>
      </c>
      <c r="D1019">
        <v>1</v>
      </c>
      <c r="E1019">
        <v>209</v>
      </c>
      <c r="F1019">
        <f>ROUND(Source!W995,O1019)</f>
        <v>0</v>
      </c>
      <c r="G1019" t="s">
        <v>110</v>
      </c>
      <c r="H1019" t="s">
        <v>111</v>
      </c>
      <c r="K1019">
        <v>209</v>
      </c>
      <c r="L1019">
        <v>23</v>
      </c>
      <c r="M1019">
        <v>3</v>
      </c>
      <c r="N1019" t="s">
        <v>3</v>
      </c>
      <c r="O1019">
        <v>2</v>
      </c>
      <c r="W1019">
        <v>0</v>
      </c>
      <c r="X1019">
        <v>1</v>
      </c>
      <c r="Y1019">
        <v>0</v>
      </c>
    </row>
    <row r="1020" spans="1:25" x14ac:dyDescent="0.2">
      <c r="A1020">
        <v>50</v>
      </c>
      <c r="B1020">
        <v>0</v>
      </c>
      <c r="C1020">
        <v>0</v>
      </c>
      <c r="D1020">
        <v>1</v>
      </c>
      <c r="E1020">
        <v>233</v>
      </c>
      <c r="F1020">
        <f>ROUND(Source!BD995,O1020)</f>
        <v>0</v>
      </c>
      <c r="G1020" t="s">
        <v>112</v>
      </c>
      <c r="H1020" t="s">
        <v>113</v>
      </c>
      <c r="K1020">
        <v>233</v>
      </c>
      <c r="L1020">
        <v>24</v>
      </c>
      <c r="M1020">
        <v>3</v>
      </c>
      <c r="N1020" t="s">
        <v>3</v>
      </c>
      <c r="O1020">
        <v>2</v>
      </c>
      <c r="W1020">
        <v>0</v>
      </c>
      <c r="X1020">
        <v>1</v>
      </c>
      <c r="Y1020">
        <v>0</v>
      </c>
    </row>
    <row r="1021" spans="1:25" x14ac:dyDescent="0.2">
      <c r="A1021">
        <v>50</v>
      </c>
      <c r="B1021">
        <v>0</v>
      </c>
      <c r="C1021">
        <v>0</v>
      </c>
      <c r="D1021">
        <v>1</v>
      </c>
      <c r="E1021">
        <v>210</v>
      </c>
      <c r="F1021">
        <f>ROUND(Source!X995,O1021)</f>
        <v>1507.77</v>
      </c>
      <c r="G1021" t="s">
        <v>114</v>
      </c>
      <c r="H1021" t="s">
        <v>115</v>
      </c>
      <c r="K1021">
        <v>210</v>
      </c>
      <c r="L1021">
        <v>25</v>
      </c>
      <c r="M1021">
        <v>3</v>
      </c>
      <c r="N1021" t="s">
        <v>3</v>
      </c>
      <c r="O1021">
        <v>2</v>
      </c>
      <c r="W1021">
        <v>1507.77</v>
      </c>
      <c r="X1021">
        <v>1</v>
      </c>
      <c r="Y1021">
        <v>1507.77</v>
      </c>
    </row>
    <row r="1022" spans="1:25" x14ac:dyDescent="0.2">
      <c r="A1022">
        <v>50</v>
      </c>
      <c r="B1022">
        <v>0</v>
      </c>
      <c r="C1022">
        <v>0</v>
      </c>
      <c r="D1022">
        <v>1</v>
      </c>
      <c r="E1022">
        <v>211</v>
      </c>
      <c r="F1022">
        <f>ROUND(Source!Y995,O1022)</f>
        <v>215.41</v>
      </c>
      <c r="G1022" t="s">
        <v>116</v>
      </c>
      <c r="H1022" t="s">
        <v>117</v>
      </c>
      <c r="K1022">
        <v>211</v>
      </c>
      <c r="L1022">
        <v>26</v>
      </c>
      <c r="M1022">
        <v>3</v>
      </c>
      <c r="N1022" t="s">
        <v>3</v>
      </c>
      <c r="O1022">
        <v>2</v>
      </c>
      <c r="W1022">
        <v>215.41</v>
      </c>
      <c r="X1022">
        <v>1</v>
      </c>
      <c r="Y1022">
        <v>215.41</v>
      </c>
    </row>
    <row r="1023" spans="1:25" x14ac:dyDescent="0.2">
      <c r="A1023">
        <v>50</v>
      </c>
      <c r="B1023">
        <v>0</v>
      </c>
      <c r="C1023">
        <v>0</v>
      </c>
      <c r="D1023">
        <v>1</v>
      </c>
      <c r="E1023">
        <v>224</v>
      </c>
      <c r="F1023">
        <f>ROUND(Source!AR995,O1023)</f>
        <v>4240.3900000000003</v>
      </c>
      <c r="G1023" t="s">
        <v>118</v>
      </c>
      <c r="H1023" t="s">
        <v>119</v>
      </c>
      <c r="K1023">
        <v>224</v>
      </c>
      <c r="L1023">
        <v>27</v>
      </c>
      <c r="M1023">
        <v>3</v>
      </c>
      <c r="N1023" t="s">
        <v>3</v>
      </c>
      <c r="O1023">
        <v>2</v>
      </c>
      <c r="W1023">
        <v>4240.3900000000003</v>
      </c>
      <c r="X1023">
        <v>1</v>
      </c>
      <c r="Y1023">
        <v>4240.3900000000003</v>
      </c>
    </row>
    <row r="1025" spans="1:245" x14ac:dyDescent="0.2">
      <c r="A1025">
        <v>4</v>
      </c>
      <c r="B1025">
        <v>1</v>
      </c>
      <c r="D1025">
        <f>ROW(A1038)</f>
        <v>1038</v>
      </c>
      <c r="F1025" t="s">
        <v>13</v>
      </c>
      <c r="G1025" t="s">
        <v>306</v>
      </c>
      <c r="H1025" t="s">
        <v>3</v>
      </c>
      <c r="I1025">
        <v>0</v>
      </c>
      <c r="K1025">
        <v>0</v>
      </c>
      <c r="M1025" t="s">
        <v>3</v>
      </c>
      <c r="S1025">
        <v>0</v>
      </c>
      <c r="U1025" t="s">
        <v>3</v>
      </c>
      <c r="V1025">
        <v>0</v>
      </c>
      <c r="AB1025" t="s">
        <v>3</v>
      </c>
      <c r="AC1025" t="s">
        <v>3</v>
      </c>
      <c r="AD1025" t="s">
        <v>3</v>
      </c>
      <c r="AE1025" t="s">
        <v>3</v>
      </c>
      <c r="AF1025" t="s">
        <v>3</v>
      </c>
      <c r="AG1025" t="s">
        <v>3</v>
      </c>
      <c r="AP1025" t="s">
        <v>3</v>
      </c>
      <c r="AQ1025" t="s">
        <v>3</v>
      </c>
      <c r="AR1025" t="s">
        <v>3</v>
      </c>
      <c r="AZ1025" t="s">
        <v>3</v>
      </c>
      <c r="BB1025" t="s">
        <v>3</v>
      </c>
      <c r="BC1025" t="s">
        <v>3</v>
      </c>
      <c r="BD1025" t="s">
        <v>3</v>
      </c>
      <c r="BE1025" t="s">
        <v>3</v>
      </c>
      <c r="BF1025" t="s">
        <v>3</v>
      </c>
      <c r="BG1025" t="s">
        <v>3</v>
      </c>
      <c r="BH1025" t="s">
        <v>3</v>
      </c>
      <c r="BI1025" t="s">
        <v>3</v>
      </c>
      <c r="BJ1025" t="s">
        <v>3</v>
      </c>
      <c r="BK1025" t="s">
        <v>3</v>
      </c>
      <c r="BL1025" t="s">
        <v>3</v>
      </c>
      <c r="BM1025" t="s">
        <v>3</v>
      </c>
      <c r="BN1025" t="s">
        <v>3</v>
      </c>
      <c r="BO1025" t="s">
        <v>3</v>
      </c>
      <c r="BP1025" t="s">
        <v>3</v>
      </c>
      <c r="BX1025">
        <v>0</v>
      </c>
      <c r="CJ1025">
        <v>0</v>
      </c>
    </row>
    <row r="1027" spans="1:245" x14ac:dyDescent="0.2">
      <c r="A1027">
        <v>52</v>
      </c>
      <c r="B1027">
        <f t="shared" ref="B1027:G1027" si="674">B1038</f>
        <v>1</v>
      </c>
      <c r="C1027">
        <f t="shared" si="674"/>
        <v>4</v>
      </c>
      <c r="D1027">
        <f t="shared" si="674"/>
        <v>1025</v>
      </c>
      <c r="E1027">
        <f t="shared" si="674"/>
        <v>0</v>
      </c>
      <c r="F1027" t="str">
        <f t="shared" si="674"/>
        <v>Новый раздел</v>
      </c>
      <c r="G1027" t="str">
        <f t="shared" si="674"/>
        <v>Помещение 135 Переговорная зам. директора</v>
      </c>
      <c r="O1027">
        <f t="shared" ref="O1027:AT1027" si="675">O1038</f>
        <v>2484.31</v>
      </c>
      <c r="P1027">
        <f t="shared" si="675"/>
        <v>266.66000000000003</v>
      </c>
      <c r="Q1027">
        <f t="shared" si="675"/>
        <v>63.7</v>
      </c>
      <c r="R1027">
        <f t="shared" si="675"/>
        <v>30.47</v>
      </c>
      <c r="S1027">
        <f t="shared" si="675"/>
        <v>2153.9499999999998</v>
      </c>
      <c r="T1027">
        <f t="shared" si="675"/>
        <v>0</v>
      </c>
      <c r="U1027">
        <f t="shared" si="675"/>
        <v>3.3950000000000005</v>
      </c>
      <c r="V1027">
        <f t="shared" si="675"/>
        <v>0</v>
      </c>
      <c r="W1027">
        <f t="shared" si="675"/>
        <v>0</v>
      </c>
      <c r="X1027">
        <f t="shared" si="675"/>
        <v>1507.77</v>
      </c>
      <c r="Y1027">
        <f t="shared" si="675"/>
        <v>215.41</v>
      </c>
      <c r="Z1027">
        <f t="shared" si="675"/>
        <v>0</v>
      </c>
      <c r="AA1027">
        <f t="shared" si="675"/>
        <v>0</v>
      </c>
      <c r="AB1027">
        <f t="shared" si="675"/>
        <v>2484.31</v>
      </c>
      <c r="AC1027">
        <f t="shared" si="675"/>
        <v>266.66000000000003</v>
      </c>
      <c r="AD1027">
        <f t="shared" si="675"/>
        <v>63.7</v>
      </c>
      <c r="AE1027">
        <f t="shared" si="675"/>
        <v>30.47</v>
      </c>
      <c r="AF1027">
        <f t="shared" si="675"/>
        <v>2153.9499999999998</v>
      </c>
      <c r="AG1027">
        <f t="shared" si="675"/>
        <v>0</v>
      </c>
      <c r="AH1027">
        <f t="shared" si="675"/>
        <v>3.3950000000000005</v>
      </c>
      <c r="AI1027">
        <f t="shared" si="675"/>
        <v>0</v>
      </c>
      <c r="AJ1027">
        <f t="shared" si="675"/>
        <v>0</v>
      </c>
      <c r="AK1027">
        <f t="shared" si="675"/>
        <v>1507.77</v>
      </c>
      <c r="AL1027">
        <f t="shared" si="675"/>
        <v>215.41</v>
      </c>
      <c r="AM1027">
        <f t="shared" si="675"/>
        <v>0</v>
      </c>
      <c r="AN1027">
        <f t="shared" si="675"/>
        <v>0</v>
      </c>
      <c r="AO1027">
        <f t="shared" si="675"/>
        <v>0</v>
      </c>
      <c r="AP1027">
        <f t="shared" si="675"/>
        <v>0</v>
      </c>
      <c r="AQ1027">
        <f t="shared" si="675"/>
        <v>0</v>
      </c>
      <c r="AR1027">
        <f t="shared" si="675"/>
        <v>4240.3900000000003</v>
      </c>
      <c r="AS1027">
        <f t="shared" si="675"/>
        <v>0</v>
      </c>
      <c r="AT1027">
        <f t="shared" si="675"/>
        <v>0</v>
      </c>
      <c r="AU1027">
        <f t="shared" ref="AU1027:BZ1027" si="676">AU1038</f>
        <v>4240.3900000000003</v>
      </c>
      <c r="AV1027">
        <f t="shared" si="676"/>
        <v>266.66000000000003</v>
      </c>
      <c r="AW1027">
        <f t="shared" si="676"/>
        <v>266.66000000000003</v>
      </c>
      <c r="AX1027">
        <f t="shared" si="676"/>
        <v>0</v>
      </c>
      <c r="AY1027">
        <f t="shared" si="676"/>
        <v>266.66000000000003</v>
      </c>
      <c r="AZ1027">
        <f t="shared" si="676"/>
        <v>0</v>
      </c>
      <c r="BA1027">
        <f t="shared" si="676"/>
        <v>0</v>
      </c>
      <c r="BB1027">
        <f t="shared" si="676"/>
        <v>0</v>
      </c>
      <c r="BC1027">
        <f t="shared" si="676"/>
        <v>0</v>
      </c>
      <c r="BD1027">
        <f t="shared" si="676"/>
        <v>0</v>
      </c>
      <c r="BE1027">
        <f t="shared" si="676"/>
        <v>0</v>
      </c>
      <c r="BF1027">
        <f t="shared" si="676"/>
        <v>0</v>
      </c>
      <c r="BG1027">
        <f t="shared" si="676"/>
        <v>0</v>
      </c>
      <c r="BH1027">
        <f t="shared" si="676"/>
        <v>0</v>
      </c>
      <c r="BI1027">
        <f t="shared" si="676"/>
        <v>0</v>
      </c>
      <c r="BJ1027">
        <f t="shared" si="676"/>
        <v>0</v>
      </c>
      <c r="BK1027">
        <f t="shared" si="676"/>
        <v>0</v>
      </c>
      <c r="BL1027">
        <f t="shared" si="676"/>
        <v>0</v>
      </c>
      <c r="BM1027">
        <f t="shared" si="676"/>
        <v>0</v>
      </c>
      <c r="BN1027">
        <f t="shared" si="676"/>
        <v>0</v>
      </c>
      <c r="BO1027">
        <f t="shared" si="676"/>
        <v>0</v>
      </c>
      <c r="BP1027">
        <f t="shared" si="676"/>
        <v>0</v>
      </c>
      <c r="BQ1027">
        <f t="shared" si="676"/>
        <v>0</v>
      </c>
      <c r="BR1027">
        <f t="shared" si="676"/>
        <v>0</v>
      </c>
      <c r="BS1027">
        <f t="shared" si="676"/>
        <v>0</v>
      </c>
      <c r="BT1027">
        <f t="shared" si="676"/>
        <v>0</v>
      </c>
      <c r="BU1027">
        <f t="shared" si="676"/>
        <v>0</v>
      </c>
      <c r="BV1027">
        <f t="shared" si="676"/>
        <v>0</v>
      </c>
      <c r="BW1027">
        <f t="shared" si="676"/>
        <v>0</v>
      </c>
      <c r="BX1027">
        <f t="shared" si="676"/>
        <v>0</v>
      </c>
      <c r="BY1027">
        <f t="shared" si="676"/>
        <v>0</v>
      </c>
      <c r="BZ1027">
        <f t="shared" si="676"/>
        <v>0</v>
      </c>
      <c r="CA1027">
        <f t="shared" ref="CA1027:DF1027" si="677">CA1038</f>
        <v>4240.3900000000003</v>
      </c>
      <c r="CB1027">
        <f t="shared" si="677"/>
        <v>0</v>
      </c>
      <c r="CC1027">
        <f t="shared" si="677"/>
        <v>0</v>
      </c>
      <c r="CD1027">
        <f t="shared" si="677"/>
        <v>4240.3900000000003</v>
      </c>
      <c r="CE1027">
        <f t="shared" si="677"/>
        <v>266.66000000000003</v>
      </c>
      <c r="CF1027">
        <f t="shared" si="677"/>
        <v>266.66000000000003</v>
      </c>
      <c r="CG1027">
        <f t="shared" si="677"/>
        <v>0</v>
      </c>
      <c r="CH1027">
        <f t="shared" si="677"/>
        <v>266.66000000000003</v>
      </c>
      <c r="CI1027">
        <f t="shared" si="677"/>
        <v>0</v>
      </c>
      <c r="CJ1027">
        <f t="shared" si="677"/>
        <v>0</v>
      </c>
      <c r="CK1027">
        <f t="shared" si="677"/>
        <v>0</v>
      </c>
      <c r="CL1027">
        <f t="shared" si="677"/>
        <v>0</v>
      </c>
      <c r="CM1027">
        <f t="shared" si="677"/>
        <v>0</v>
      </c>
      <c r="CN1027">
        <f t="shared" si="677"/>
        <v>0</v>
      </c>
      <c r="CO1027">
        <f t="shared" si="677"/>
        <v>0</v>
      </c>
      <c r="CP1027">
        <f t="shared" si="677"/>
        <v>0</v>
      </c>
      <c r="CQ1027">
        <f t="shared" si="677"/>
        <v>0</v>
      </c>
      <c r="CR1027">
        <f t="shared" si="677"/>
        <v>0</v>
      </c>
      <c r="CS1027">
        <f t="shared" si="677"/>
        <v>0</v>
      </c>
      <c r="CT1027">
        <f t="shared" si="677"/>
        <v>0</v>
      </c>
      <c r="CU1027">
        <f t="shared" si="677"/>
        <v>0</v>
      </c>
      <c r="CV1027">
        <f t="shared" si="677"/>
        <v>0</v>
      </c>
      <c r="CW1027">
        <f t="shared" si="677"/>
        <v>0</v>
      </c>
      <c r="CX1027">
        <f t="shared" si="677"/>
        <v>0</v>
      </c>
      <c r="CY1027">
        <f t="shared" si="677"/>
        <v>0</v>
      </c>
      <c r="CZ1027">
        <f t="shared" si="677"/>
        <v>0</v>
      </c>
      <c r="DA1027">
        <f t="shared" si="677"/>
        <v>0</v>
      </c>
      <c r="DB1027">
        <f t="shared" si="677"/>
        <v>0</v>
      </c>
      <c r="DC1027">
        <f t="shared" si="677"/>
        <v>0</v>
      </c>
      <c r="DD1027">
        <f t="shared" si="677"/>
        <v>0</v>
      </c>
      <c r="DE1027">
        <f t="shared" si="677"/>
        <v>0</v>
      </c>
      <c r="DF1027">
        <f t="shared" si="677"/>
        <v>0</v>
      </c>
      <c r="DG1027">
        <f t="shared" ref="DG1027:EL1027" si="678">DG1038</f>
        <v>0</v>
      </c>
      <c r="DH1027">
        <f t="shared" si="678"/>
        <v>0</v>
      </c>
      <c r="DI1027">
        <f t="shared" si="678"/>
        <v>0</v>
      </c>
      <c r="DJ1027">
        <f t="shared" si="678"/>
        <v>0</v>
      </c>
      <c r="DK1027">
        <f t="shared" si="678"/>
        <v>0</v>
      </c>
      <c r="DL1027">
        <f t="shared" si="678"/>
        <v>0</v>
      </c>
      <c r="DM1027">
        <f t="shared" si="678"/>
        <v>0</v>
      </c>
      <c r="DN1027">
        <f t="shared" si="678"/>
        <v>0</v>
      </c>
      <c r="DO1027">
        <f t="shared" si="678"/>
        <v>0</v>
      </c>
      <c r="DP1027">
        <f t="shared" si="678"/>
        <v>0</v>
      </c>
      <c r="DQ1027">
        <f t="shared" si="678"/>
        <v>0</v>
      </c>
      <c r="DR1027">
        <f t="shared" si="678"/>
        <v>0</v>
      </c>
      <c r="DS1027">
        <f t="shared" si="678"/>
        <v>0</v>
      </c>
      <c r="DT1027">
        <f t="shared" si="678"/>
        <v>0</v>
      </c>
      <c r="DU1027">
        <f t="shared" si="678"/>
        <v>0</v>
      </c>
      <c r="DV1027">
        <f t="shared" si="678"/>
        <v>0</v>
      </c>
      <c r="DW1027">
        <f t="shared" si="678"/>
        <v>0</v>
      </c>
      <c r="DX1027">
        <f t="shared" si="678"/>
        <v>0</v>
      </c>
      <c r="DY1027">
        <f t="shared" si="678"/>
        <v>0</v>
      </c>
      <c r="DZ1027">
        <f t="shared" si="678"/>
        <v>0</v>
      </c>
      <c r="EA1027">
        <f t="shared" si="678"/>
        <v>0</v>
      </c>
      <c r="EB1027">
        <f t="shared" si="678"/>
        <v>0</v>
      </c>
      <c r="EC1027">
        <f t="shared" si="678"/>
        <v>0</v>
      </c>
      <c r="ED1027">
        <f t="shared" si="678"/>
        <v>0</v>
      </c>
      <c r="EE1027">
        <f t="shared" si="678"/>
        <v>0</v>
      </c>
      <c r="EF1027">
        <f t="shared" si="678"/>
        <v>0</v>
      </c>
      <c r="EG1027">
        <f t="shared" si="678"/>
        <v>0</v>
      </c>
      <c r="EH1027">
        <f t="shared" si="678"/>
        <v>0</v>
      </c>
      <c r="EI1027">
        <f t="shared" si="678"/>
        <v>0</v>
      </c>
      <c r="EJ1027">
        <f t="shared" si="678"/>
        <v>0</v>
      </c>
      <c r="EK1027">
        <f t="shared" si="678"/>
        <v>0</v>
      </c>
      <c r="EL1027">
        <f t="shared" si="678"/>
        <v>0</v>
      </c>
      <c r="EM1027">
        <f t="shared" ref="EM1027:FR1027" si="679">EM1038</f>
        <v>0</v>
      </c>
      <c r="EN1027">
        <f t="shared" si="679"/>
        <v>0</v>
      </c>
      <c r="EO1027">
        <f t="shared" si="679"/>
        <v>0</v>
      </c>
      <c r="EP1027">
        <f t="shared" si="679"/>
        <v>0</v>
      </c>
      <c r="EQ1027">
        <f t="shared" si="679"/>
        <v>0</v>
      </c>
      <c r="ER1027">
        <f t="shared" si="679"/>
        <v>0</v>
      </c>
      <c r="ES1027">
        <f t="shared" si="679"/>
        <v>0</v>
      </c>
      <c r="ET1027">
        <f t="shared" si="679"/>
        <v>0</v>
      </c>
      <c r="EU1027">
        <f t="shared" si="679"/>
        <v>0</v>
      </c>
      <c r="EV1027">
        <f t="shared" si="679"/>
        <v>0</v>
      </c>
      <c r="EW1027">
        <f t="shared" si="679"/>
        <v>0</v>
      </c>
      <c r="EX1027">
        <f t="shared" si="679"/>
        <v>0</v>
      </c>
      <c r="EY1027">
        <f t="shared" si="679"/>
        <v>0</v>
      </c>
      <c r="EZ1027">
        <f t="shared" si="679"/>
        <v>0</v>
      </c>
      <c r="FA1027">
        <f t="shared" si="679"/>
        <v>0</v>
      </c>
      <c r="FB1027">
        <f t="shared" si="679"/>
        <v>0</v>
      </c>
      <c r="FC1027">
        <f t="shared" si="679"/>
        <v>0</v>
      </c>
      <c r="FD1027">
        <f t="shared" si="679"/>
        <v>0</v>
      </c>
      <c r="FE1027">
        <f t="shared" si="679"/>
        <v>0</v>
      </c>
      <c r="FF1027">
        <f t="shared" si="679"/>
        <v>0</v>
      </c>
      <c r="FG1027">
        <f t="shared" si="679"/>
        <v>0</v>
      </c>
      <c r="FH1027">
        <f t="shared" si="679"/>
        <v>0</v>
      </c>
      <c r="FI1027">
        <f t="shared" si="679"/>
        <v>0</v>
      </c>
      <c r="FJ1027">
        <f t="shared" si="679"/>
        <v>0</v>
      </c>
      <c r="FK1027">
        <f t="shared" si="679"/>
        <v>0</v>
      </c>
      <c r="FL1027">
        <f t="shared" si="679"/>
        <v>0</v>
      </c>
      <c r="FM1027">
        <f t="shared" si="679"/>
        <v>0</v>
      </c>
      <c r="FN1027">
        <f t="shared" si="679"/>
        <v>0</v>
      </c>
      <c r="FO1027">
        <f t="shared" si="679"/>
        <v>0</v>
      </c>
      <c r="FP1027">
        <f t="shared" si="679"/>
        <v>0</v>
      </c>
      <c r="FQ1027">
        <f t="shared" si="679"/>
        <v>0</v>
      </c>
      <c r="FR1027">
        <f t="shared" si="679"/>
        <v>0</v>
      </c>
      <c r="FS1027">
        <f t="shared" ref="FS1027:GX1027" si="680">FS1038</f>
        <v>0</v>
      </c>
      <c r="FT1027">
        <f t="shared" si="680"/>
        <v>0</v>
      </c>
      <c r="FU1027">
        <f t="shared" si="680"/>
        <v>0</v>
      </c>
      <c r="FV1027">
        <f t="shared" si="680"/>
        <v>0</v>
      </c>
      <c r="FW1027">
        <f t="shared" si="680"/>
        <v>0</v>
      </c>
      <c r="FX1027">
        <f t="shared" si="680"/>
        <v>0</v>
      </c>
      <c r="FY1027">
        <f t="shared" si="680"/>
        <v>0</v>
      </c>
      <c r="FZ1027">
        <f t="shared" si="680"/>
        <v>0</v>
      </c>
      <c r="GA1027">
        <f t="shared" si="680"/>
        <v>0</v>
      </c>
      <c r="GB1027">
        <f t="shared" si="680"/>
        <v>0</v>
      </c>
      <c r="GC1027">
        <f t="shared" si="680"/>
        <v>0</v>
      </c>
      <c r="GD1027">
        <f t="shared" si="680"/>
        <v>0</v>
      </c>
      <c r="GE1027">
        <f t="shared" si="680"/>
        <v>0</v>
      </c>
      <c r="GF1027">
        <f t="shared" si="680"/>
        <v>0</v>
      </c>
      <c r="GG1027">
        <f t="shared" si="680"/>
        <v>0</v>
      </c>
      <c r="GH1027">
        <f t="shared" si="680"/>
        <v>0</v>
      </c>
      <c r="GI1027">
        <f t="shared" si="680"/>
        <v>0</v>
      </c>
      <c r="GJ1027">
        <f t="shared" si="680"/>
        <v>0</v>
      </c>
      <c r="GK1027">
        <f t="shared" si="680"/>
        <v>0</v>
      </c>
      <c r="GL1027">
        <f t="shared" si="680"/>
        <v>0</v>
      </c>
      <c r="GM1027">
        <f t="shared" si="680"/>
        <v>0</v>
      </c>
      <c r="GN1027">
        <f t="shared" si="680"/>
        <v>0</v>
      </c>
      <c r="GO1027">
        <f t="shared" si="680"/>
        <v>0</v>
      </c>
      <c r="GP1027">
        <f t="shared" si="680"/>
        <v>0</v>
      </c>
      <c r="GQ1027">
        <f t="shared" si="680"/>
        <v>0</v>
      </c>
      <c r="GR1027">
        <f t="shared" si="680"/>
        <v>0</v>
      </c>
      <c r="GS1027">
        <f t="shared" si="680"/>
        <v>0</v>
      </c>
      <c r="GT1027">
        <f t="shared" si="680"/>
        <v>0</v>
      </c>
      <c r="GU1027">
        <f t="shared" si="680"/>
        <v>0</v>
      </c>
      <c r="GV1027">
        <f t="shared" si="680"/>
        <v>0</v>
      </c>
      <c r="GW1027">
        <f t="shared" si="680"/>
        <v>0</v>
      </c>
      <c r="GX1027">
        <f t="shared" si="680"/>
        <v>0</v>
      </c>
    </row>
    <row r="1029" spans="1:245" x14ac:dyDescent="0.2">
      <c r="A1029">
        <v>17</v>
      </c>
      <c r="B1029">
        <v>1</v>
      </c>
      <c r="C1029">
        <f>ROW(SmtRes!A306)</f>
        <v>306</v>
      </c>
      <c r="D1029">
        <f>ROW(EtalonRes!A306)</f>
        <v>306</v>
      </c>
      <c r="E1029" t="s">
        <v>307</v>
      </c>
      <c r="F1029" t="s">
        <v>16</v>
      </c>
      <c r="G1029" t="s">
        <v>17</v>
      </c>
      <c r="H1029" t="s">
        <v>18</v>
      </c>
      <c r="I1029">
        <f>ROUND(5/100,9)</f>
        <v>0.05</v>
      </c>
      <c r="J1029">
        <v>0</v>
      </c>
      <c r="K1029">
        <f>ROUND(5/100,9)</f>
        <v>0.05</v>
      </c>
      <c r="O1029">
        <f t="shared" ref="O1029:O1036" si="681">ROUND(CP1029,2)</f>
        <v>135.52000000000001</v>
      </c>
      <c r="P1029">
        <f t="shared" ref="P1029:P1036" si="682">ROUND(CQ1029*I1029,2)</f>
        <v>0</v>
      </c>
      <c r="Q1029">
        <f t="shared" ref="Q1029:Q1036" si="683">ROUND(CR1029*I1029,2)</f>
        <v>0</v>
      </c>
      <c r="R1029">
        <f t="shared" ref="R1029:R1036" si="684">ROUND(CS1029*I1029,2)</f>
        <v>0</v>
      </c>
      <c r="S1029">
        <f t="shared" ref="S1029:S1036" si="685">ROUND(CT1029*I1029,2)</f>
        <v>135.52000000000001</v>
      </c>
      <c r="T1029">
        <f t="shared" ref="T1029:T1036" si="686">ROUND(CU1029*I1029,2)</f>
        <v>0</v>
      </c>
      <c r="U1029">
        <f t="shared" ref="U1029:U1036" si="687">CV1029*I1029</f>
        <v>0.29199999999999998</v>
      </c>
      <c r="V1029">
        <f t="shared" ref="V1029:V1036" si="688">CW1029*I1029</f>
        <v>0</v>
      </c>
      <c r="W1029">
        <f t="shared" ref="W1029:W1036" si="689">ROUND(CX1029*I1029,2)</f>
        <v>0</v>
      </c>
      <c r="X1029">
        <f t="shared" ref="X1029:Y1036" si="690">ROUND(CY1029,2)</f>
        <v>94.86</v>
      </c>
      <c r="Y1029">
        <f t="shared" si="690"/>
        <v>13.55</v>
      </c>
      <c r="AA1029">
        <v>35364244</v>
      </c>
      <c r="AB1029">
        <f t="shared" ref="AB1029:AB1036" si="691">ROUND((AC1029+AD1029+AF1029),6)</f>
        <v>2710.46</v>
      </c>
      <c r="AC1029">
        <f t="shared" ref="AC1029:AC1036" si="692">ROUND((ES1029),6)</f>
        <v>0</v>
      </c>
      <c r="AD1029">
        <f t="shared" ref="AD1029:AD1036" si="693">ROUND((((ET1029)-(EU1029))+AE1029),6)</f>
        <v>0</v>
      </c>
      <c r="AE1029">
        <f t="shared" ref="AE1029:AF1036" si="694">ROUND((EU1029),6)</f>
        <v>0</v>
      </c>
      <c r="AF1029">
        <f t="shared" si="694"/>
        <v>2710.46</v>
      </c>
      <c r="AG1029">
        <f t="shared" ref="AG1029:AG1036" si="695">ROUND((AP1029),6)</f>
        <v>0</v>
      </c>
      <c r="AH1029">
        <f t="shared" ref="AH1029:AI1036" si="696">(EW1029)</f>
        <v>5.84</v>
      </c>
      <c r="AI1029">
        <f t="shared" si="696"/>
        <v>0</v>
      </c>
      <c r="AJ1029">
        <f t="shared" ref="AJ1029:AJ1036" si="697">(AS1029)</f>
        <v>0</v>
      </c>
      <c r="AK1029">
        <v>2710.46</v>
      </c>
      <c r="AL1029">
        <v>0</v>
      </c>
      <c r="AM1029">
        <v>0</v>
      </c>
      <c r="AN1029">
        <v>0</v>
      </c>
      <c r="AO1029">
        <v>2710.46</v>
      </c>
      <c r="AP1029">
        <v>0</v>
      </c>
      <c r="AQ1029">
        <v>5.84</v>
      </c>
      <c r="AR1029">
        <v>0</v>
      </c>
      <c r="AS1029">
        <v>0</v>
      </c>
      <c r="AT1029">
        <v>70</v>
      </c>
      <c r="AU1029">
        <v>10</v>
      </c>
      <c r="AV1029">
        <v>1</v>
      </c>
      <c r="AW1029">
        <v>1</v>
      </c>
      <c r="AZ1029">
        <v>1</v>
      </c>
      <c r="BA1029">
        <v>1</v>
      </c>
      <c r="BB1029">
        <v>1</v>
      </c>
      <c r="BC1029">
        <v>1</v>
      </c>
      <c r="BD1029" t="s">
        <v>3</v>
      </c>
      <c r="BE1029" t="s">
        <v>3</v>
      </c>
      <c r="BF1029" t="s">
        <v>3</v>
      </c>
      <c r="BG1029" t="s">
        <v>3</v>
      </c>
      <c r="BH1029">
        <v>0</v>
      </c>
      <c r="BI1029">
        <v>4</v>
      </c>
      <c r="BJ1029" t="s">
        <v>19</v>
      </c>
      <c r="BM1029">
        <v>0</v>
      </c>
      <c r="BN1029">
        <v>0</v>
      </c>
      <c r="BO1029" t="s">
        <v>3</v>
      </c>
      <c r="BP1029">
        <v>0</v>
      </c>
      <c r="BQ1029">
        <v>1</v>
      </c>
      <c r="BR1029">
        <v>0</v>
      </c>
      <c r="BS1029">
        <v>1</v>
      </c>
      <c r="BT1029">
        <v>1</v>
      </c>
      <c r="BU1029">
        <v>1</v>
      </c>
      <c r="BV1029">
        <v>1</v>
      </c>
      <c r="BW1029">
        <v>1</v>
      </c>
      <c r="BX1029">
        <v>1</v>
      </c>
      <c r="BY1029" t="s">
        <v>3</v>
      </c>
      <c r="BZ1029">
        <v>70</v>
      </c>
      <c r="CA1029">
        <v>10</v>
      </c>
      <c r="CB1029" t="s">
        <v>3</v>
      </c>
      <c r="CE1029">
        <v>0</v>
      </c>
      <c r="CF1029">
        <v>0</v>
      </c>
      <c r="CG1029">
        <v>0</v>
      </c>
      <c r="CM1029">
        <v>0</v>
      </c>
      <c r="CN1029" t="s">
        <v>3</v>
      </c>
      <c r="CO1029">
        <v>0</v>
      </c>
      <c r="CP1029">
        <f t="shared" ref="CP1029:CP1036" si="698">(P1029+Q1029+S1029)</f>
        <v>135.52000000000001</v>
      </c>
      <c r="CQ1029">
        <f t="shared" ref="CQ1029:CQ1036" si="699">(AC1029*BC1029*AW1029)</f>
        <v>0</v>
      </c>
      <c r="CR1029">
        <f t="shared" ref="CR1029:CR1036" si="700">((((ET1029)*BB1029-(EU1029)*BS1029)+AE1029*BS1029)*AV1029)</f>
        <v>0</v>
      </c>
      <c r="CS1029">
        <f t="shared" ref="CS1029:CS1036" si="701">(AE1029*BS1029*AV1029)</f>
        <v>0</v>
      </c>
      <c r="CT1029">
        <f t="shared" ref="CT1029:CT1036" si="702">(AF1029*BA1029*AV1029)</f>
        <v>2710.46</v>
      </c>
      <c r="CU1029">
        <f t="shared" ref="CU1029:CU1036" si="703">AG1029</f>
        <v>0</v>
      </c>
      <c r="CV1029">
        <f t="shared" ref="CV1029:CV1036" si="704">(AH1029*AV1029)</f>
        <v>5.84</v>
      </c>
      <c r="CW1029">
        <f t="shared" ref="CW1029:CX1036" si="705">AI1029</f>
        <v>0</v>
      </c>
      <c r="CX1029">
        <f t="shared" si="705"/>
        <v>0</v>
      </c>
      <c r="CY1029">
        <f t="shared" ref="CY1029:CY1036" si="706">((S1029*BZ1029)/100)</f>
        <v>94.864000000000019</v>
      </c>
      <c r="CZ1029">
        <f t="shared" ref="CZ1029:CZ1036" si="707">((S1029*CA1029)/100)</f>
        <v>13.552</v>
      </c>
      <c r="DC1029" t="s">
        <v>3</v>
      </c>
      <c r="DD1029" t="s">
        <v>3</v>
      </c>
      <c r="DE1029" t="s">
        <v>3</v>
      </c>
      <c r="DF1029" t="s">
        <v>3</v>
      </c>
      <c r="DG1029" t="s">
        <v>3</v>
      </c>
      <c r="DH1029" t="s">
        <v>3</v>
      </c>
      <c r="DI1029" t="s">
        <v>3</v>
      </c>
      <c r="DJ1029" t="s">
        <v>3</v>
      </c>
      <c r="DK1029" t="s">
        <v>3</v>
      </c>
      <c r="DL1029" t="s">
        <v>3</v>
      </c>
      <c r="DM1029" t="s">
        <v>3</v>
      </c>
      <c r="DN1029">
        <v>0</v>
      </c>
      <c r="DO1029">
        <v>0</v>
      </c>
      <c r="DP1029">
        <v>1</v>
      </c>
      <c r="DQ1029">
        <v>1</v>
      </c>
      <c r="DU1029">
        <v>1010</v>
      </c>
      <c r="DV1029" t="s">
        <v>18</v>
      </c>
      <c r="DW1029" t="s">
        <v>18</v>
      </c>
      <c r="DX1029">
        <v>100</v>
      </c>
      <c r="DZ1029" t="s">
        <v>3</v>
      </c>
      <c r="EA1029" t="s">
        <v>3</v>
      </c>
      <c r="EB1029" t="s">
        <v>3</v>
      </c>
      <c r="EC1029" t="s">
        <v>3</v>
      </c>
      <c r="EE1029">
        <v>35096056</v>
      </c>
      <c r="EF1029">
        <v>1</v>
      </c>
      <c r="EG1029" t="s">
        <v>20</v>
      </c>
      <c r="EH1029">
        <v>0</v>
      </c>
      <c r="EI1029" t="s">
        <v>3</v>
      </c>
      <c r="EJ1029">
        <v>4</v>
      </c>
      <c r="EK1029">
        <v>0</v>
      </c>
      <c r="EL1029" t="s">
        <v>21</v>
      </c>
      <c r="EM1029" t="s">
        <v>22</v>
      </c>
      <c r="EO1029" t="s">
        <v>3</v>
      </c>
      <c r="EQ1029">
        <v>0</v>
      </c>
      <c r="ER1029">
        <v>2710.46</v>
      </c>
      <c r="ES1029">
        <v>0</v>
      </c>
      <c r="ET1029">
        <v>0</v>
      </c>
      <c r="EU1029">
        <v>0</v>
      </c>
      <c r="EV1029">
        <v>2710.46</v>
      </c>
      <c r="EW1029">
        <v>5.84</v>
      </c>
      <c r="EX1029">
        <v>0</v>
      </c>
      <c r="EY1029">
        <v>0</v>
      </c>
      <c r="FQ1029">
        <v>0</v>
      </c>
      <c r="FR1029">
        <v>0</v>
      </c>
      <c r="FS1029">
        <v>0</v>
      </c>
      <c r="FX1029">
        <v>70</v>
      </c>
      <c r="FY1029">
        <v>10</v>
      </c>
      <c r="GA1029" t="s">
        <v>3</v>
      </c>
      <c r="GD1029">
        <v>0</v>
      </c>
      <c r="GF1029">
        <v>-931379651</v>
      </c>
      <c r="GG1029">
        <v>2</v>
      </c>
      <c r="GH1029">
        <v>1</v>
      </c>
      <c r="GI1029">
        <v>-2</v>
      </c>
      <c r="GJ1029">
        <v>0</v>
      </c>
      <c r="GK1029">
        <f>ROUND(R1029*(R12)/100,2)</f>
        <v>0</v>
      </c>
      <c r="GL1029">
        <f t="shared" ref="GL1029:GL1036" si="708">ROUND(IF(AND(BH1029=3,BI1029=3,FS1029&lt;&gt;0),P1029,0),2)</f>
        <v>0</v>
      </c>
      <c r="GM1029">
        <f t="shared" ref="GM1029:GM1036" si="709">ROUND(O1029+X1029+Y1029+GK1029,2)+GX1029</f>
        <v>243.93</v>
      </c>
      <c r="GN1029">
        <f t="shared" ref="GN1029:GN1036" si="710">IF(OR(BI1029=0,BI1029=1),GM1029-GX1029,0)</f>
        <v>0</v>
      </c>
      <c r="GO1029">
        <f t="shared" ref="GO1029:GO1036" si="711">IF(BI1029=2,GM1029-GX1029,0)</f>
        <v>0</v>
      </c>
      <c r="GP1029">
        <f t="shared" ref="GP1029:GP1036" si="712">IF(BI1029=4,GM1029-GX1029,0)</f>
        <v>243.93</v>
      </c>
      <c r="GR1029">
        <v>0</v>
      </c>
      <c r="GS1029">
        <v>3</v>
      </c>
      <c r="GT1029">
        <v>0</v>
      </c>
      <c r="GU1029" t="s">
        <v>3</v>
      </c>
      <c r="GV1029">
        <f t="shared" ref="GV1029:GV1036" si="713">ROUND((GT1029),6)</f>
        <v>0</v>
      </c>
      <c r="GW1029">
        <v>1</v>
      </c>
      <c r="GX1029">
        <f t="shared" ref="GX1029:GX1036" si="714">ROUND(HC1029*I1029,2)</f>
        <v>0</v>
      </c>
      <c r="HA1029">
        <v>0</v>
      </c>
      <c r="HB1029">
        <v>0</v>
      </c>
      <c r="HC1029">
        <f t="shared" ref="HC1029:HC1036" si="715">GV1029*GW1029</f>
        <v>0</v>
      </c>
      <c r="HE1029" t="s">
        <v>3</v>
      </c>
      <c r="HF1029" t="s">
        <v>3</v>
      </c>
      <c r="HM1029" t="s">
        <v>3</v>
      </c>
      <c r="HN1029" t="s">
        <v>3</v>
      </c>
      <c r="HO1029" t="s">
        <v>3</v>
      </c>
      <c r="HP1029" t="s">
        <v>3</v>
      </c>
      <c r="HQ1029" t="s">
        <v>3</v>
      </c>
      <c r="HS1029">
        <v>0</v>
      </c>
      <c r="IK1029">
        <v>0</v>
      </c>
    </row>
    <row r="1030" spans="1:245" x14ac:dyDescent="0.2">
      <c r="A1030">
        <v>17</v>
      </c>
      <c r="B1030">
        <v>1</v>
      </c>
      <c r="C1030">
        <f>ROW(SmtRes!A310)</f>
        <v>310</v>
      </c>
      <c r="D1030">
        <f>ROW(EtalonRes!A310)</f>
        <v>310</v>
      </c>
      <c r="E1030" t="s">
        <v>308</v>
      </c>
      <c r="F1030" t="s">
        <v>227</v>
      </c>
      <c r="G1030" t="s">
        <v>228</v>
      </c>
      <c r="H1030" t="s">
        <v>229</v>
      </c>
      <c r="I1030">
        <f>ROUND(2/10,9)</f>
        <v>0.2</v>
      </c>
      <c r="J1030">
        <v>0</v>
      </c>
      <c r="K1030">
        <f>ROUND(2/10,9)</f>
        <v>0.2</v>
      </c>
      <c r="O1030">
        <f t="shared" si="681"/>
        <v>85.31</v>
      </c>
      <c r="P1030">
        <f t="shared" si="682"/>
        <v>22.46</v>
      </c>
      <c r="Q1030">
        <f t="shared" si="683"/>
        <v>1.8</v>
      </c>
      <c r="R1030">
        <f t="shared" si="684"/>
        <v>0.03</v>
      </c>
      <c r="S1030">
        <f t="shared" si="685"/>
        <v>61.05</v>
      </c>
      <c r="T1030">
        <f t="shared" si="686"/>
        <v>0</v>
      </c>
      <c r="U1030">
        <f t="shared" si="687"/>
        <v>8.4000000000000005E-2</v>
      </c>
      <c r="V1030">
        <f t="shared" si="688"/>
        <v>0</v>
      </c>
      <c r="W1030">
        <f t="shared" si="689"/>
        <v>0</v>
      </c>
      <c r="X1030">
        <f t="shared" si="690"/>
        <v>42.74</v>
      </c>
      <c r="Y1030">
        <f t="shared" si="690"/>
        <v>6.11</v>
      </c>
      <c r="AA1030">
        <v>35364244</v>
      </c>
      <c r="AB1030">
        <f t="shared" si="691"/>
        <v>426.58</v>
      </c>
      <c r="AC1030">
        <f t="shared" si="692"/>
        <v>112.32</v>
      </c>
      <c r="AD1030">
        <f t="shared" si="693"/>
        <v>8.99</v>
      </c>
      <c r="AE1030">
        <f t="shared" si="694"/>
        <v>0.13</v>
      </c>
      <c r="AF1030">
        <f t="shared" si="694"/>
        <v>305.27</v>
      </c>
      <c r="AG1030">
        <f t="shared" si="695"/>
        <v>0</v>
      </c>
      <c r="AH1030">
        <f t="shared" si="696"/>
        <v>0.42</v>
      </c>
      <c r="AI1030">
        <f t="shared" si="696"/>
        <v>0</v>
      </c>
      <c r="AJ1030">
        <f t="shared" si="697"/>
        <v>0</v>
      </c>
      <c r="AK1030">
        <v>426.58</v>
      </c>
      <c r="AL1030">
        <v>112.32</v>
      </c>
      <c r="AM1030">
        <v>8.99</v>
      </c>
      <c r="AN1030">
        <v>0.13</v>
      </c>
      <c r="AO1030">
        <v>305.27</v>
      </c>
      <c r="AP1030">
        <v>0</v>
      </c>
      <c r="AQ1030">
        <v>0.42</v>
      </c>
      <c r="AR1030">
        <v>0</v>
      </c>
      <c r="AS1030">
        <v>0</v>
      </c>
      <c r="AT1030">
        <v>70</v>
      </c>
      <c r="AU1030">
        <v>10</v>
      </c>
      <c r="AV1030">
        <v>1</v>
      </c>
      <c r="AW1030">
        <v>1</v>
      </c>
      <c r="AZ1030">
        <v>1</v>
      </c>
      <c r="BA1030">
        <v>1</v>
      </c>
      <c r="BB1030">
        <v>1</v>
      </c>
      <c r="BC1030">
        <v>1</v>
      </c>
      <c r="BD1030" t="s">
        <v>3</v>
      </c>
      <c r="BE1030" t="s">
        <v>3</v>
      </c>
      <c r="BF1030" t="s">
        <v>3</v>
      </c>
      <c r="BG1030" t="s">
        <v>3</v>
      </c>
      <c r="BH1030">
        <v>0</v>
      </c>
      <c r="BI1030">
        <v>4</v>
      </c>
      <c r="BJ1030" t="s">
        <v>230</v>
      </c>
      <c r="BM1030">
        <v>0</v>
      </c>
      <c r="BN1030">
        <v>0</v>
      </c>
      <c r="BO1030" t="s">
        <v>3</v>
      </c>
      <c r="BP1030">
        <v>0</v>
      </c>
      <c r="BQ1030">
        <v>1</v>
      </c>
      <c r="BR1030">
        <v>0</v>
      </c>
      <c r="BS1030">
        <v>1</v>
      </c>
      <c r="BT1030">
        <v>1</v>
      </c>
      <c r="BU1030">
        <v>1</v>
      </c>
      <c r="BV1030">
        <v>1</v>
      </c>
      <c r="BW1030">
        <v>1</v>
      </c>
      <c r="BX1030">
        <v>1</v>
      </c>
      <c r="BY1030" t="s">
        <v>3</v>
      </c>
      <c r="BZ1030">
        <v>70</v>
      </c>
      <c r="CA1030">
        <v>10</v>
      </c>
      <c r="CB1030" t="s">
        <v>3</v>
      </c>
      <c r="CE1030">
        <v>0</v>
      </c>
      <c r="CF1030">
        <v>0</v>
      </c>
      <c r="CG1030">
        <v>0</v>
      </c>
      <c r="CM1030">
        <v>0</v>
      </c>
      <c r="CN1030" t="s">
        <v>3</v>
      </c>
      <c r="CO1030">
        <v>0</v>
      </c>
      <c r="CP1030">
        <f t="shared" si="698"/>
        <v>85.31</v>
      </c>
      <c r="CQ1030">
        <f t="shared" si="699"/>
        <v>112.32</v>
      </c>
      <c r="CR1030">
        <f t="shared" si="700"/>
        <v>8.99</v>
      </c>
      <c r="CS1030">
        <f t="shared" si="701"/>
        <v>0.13</v>
      </c>
      <c r="CT1030">
        <f t="shared" si="702"/>
        <v>305.27</v>
      </c>
      <c r="CU1030">
        <f t="shared" si="703"/>
        <v>0</v>
      </c>
      <c r="CV1030">
        <f t="shared" si="704"/>
        <v>0.42</v>
      </c>
      <c r="CW1030">
        <f t="shared" si="705"/>
        <v>0</v>
      </c>
      <c r="CX1030">
        <f t="shared" si="705"/>
        <v>0</v>
      </c>
      <c r="CY1030">
        <f t="shared" si="706"/>
        <v>42.734999999999999</v>
      </c>
      <c r="CZ1030">
        <f t="shared" si="707"/>
        <v>6.1050000000000004</v>
      </c>
      <c r="DC1030" t="s">
        <v>3</v>
      </c>
      <c r="DD1030" t="s">
        <v>3</v>
      </c>
      <c r="DE1030" t="s">
        <v>3</v>
      </c>
      <c r="DF1030" t="s">
        <v>3</v>
      </c>
      <c r="DG1030" t="s">
        <v>3</v>
      </c>
      <c r="DH1030" t="s">
        <v>3</v>
      </c>
      <c r="DI1030" t="s">
        <v>3</v>
      </c>
      <c r="DJ1030" t="s">
        <v>3</v>
      </c>
      <c r="DK1030" t="s">
        <v>3</v>
      </c>
      <c r="DL1030" t="s">
        <v>3</v>
      </c>
      <c r="DM1030" t="s">
        <v>3</v>
      </c>
      <c r="DN1030">
        <v>0</v>
      </c>
      <c r="DO1030">
        <v>0</v>
      </c>
      <c r="DP1030">
        <v>1</v>
      </c>
      <c r="DQ1030">
        <v>1</v>
      </c>
      <c r="DU1030">
        <v>1013</v>
      </c>
      <c r="DV1030" t="s">
        <v>229</v>
      </c>
      <c r="DW1030" t="s">
        <v>229</v>
      </c>
      <c r="DX1030">
        <v>1</v>
      </c>
      <c r="DZ1030" t="s">
        <v>3</v>
      </c>
      <c r="EA1030" t="s">
        <v>3</v>
      </c>
      <c r="EB1030" t="s">
        <v>3</v>
      </c>
      <c r="EC1030" t="s">
        <v>3</v>
      </c>
      <c r="EE1030">
        <v>35096056</v>
      </c>
      <c r="EF1030">
        <v>1</v>
      </c>
      <c r="EG1030" t="s">
        <v>20</v>
      </c>
      <c r="EH1030">
        <v>0</v>
      </c>
      <c r="EI1030" t="s">
        <v>3</v>
      </c>
      <c r="EJ1030">
        <v>4</v>
      </c>
      <c r="EK1030">
        <v>0</v>
      </c>
      <c r="EL1030" t="s">
        <v>21</v>
      </c>
      <c r="EM1030" t="s">
        <v>22</v>
      </c>
      <c r="EO1030" t="s">
        <v>3</v>
      </c>
      <c r="EQ1030">
        <v>0</v>
      </c>
      <c r="ER1030">
        <v>426.58</v>
      </c>
      <c r="ES1030">
        <v>112.32</v>
      </c>
      <c r="ET1030">
        <v>8.99</v>
      </c>
      <c r="EU1030">
        <v>0.13</v>
      </c>
      <c r="EV1030">
        <v>305.27</v>
      </c>
      <c r="EW1030">
        <v>0.42</v>
      </c>
      <c r="EX1030">
        <v>0</v>
      </c>
      <c r="EY1030">
        <v>0</v>
      </c>
      <c r="FQ1030">
        <v>0</v>
      </c>
      <c r="FR1030">
        <v>0</v>
      </c>
      <c r="FS1030">
        <v>0</v>
      </c>
      <c r="FX1030">
        <v>70</v>
      </c>
      <c r="FY1030">
        <v>10</v>
      </c>
      <c r="GA1030" t="s">
        <v>3</v>
      </c>
      <c r="GD1030">
        <v>0</v>
      </c>
      <c r="GF1030">
        <v>94825724</v>
      </c>
      <c r="GG1030">
        <v>2</v>
      </c>
      <c r="GH1030">
        <v>1</v>
      </c>
      <c r="GI1030">
        <v>-2</v>
      </c>
      <c r="GJ1030">
        <v>0</v>
      </c>
      <c r="GK1030">
        <f>ROUND(R1030*(R12)/100,2)</f>
        <v>0.03</v>
      </c>
      <c r="GL1030">
        <f t="shared" si="708"/>
        <v>0</v>
      </c>
      <c r="GM1030">
        <f t="shared" si="709"/>
        <v>134.19</v>
      </c>
      <c r="GN1030">
        <f t="shared" si="710"/>
        <v>0</v>
      </c>
      <c r="GO1030">
        <f t="shared" si="711"/>
        <v>0</v>
      </c>
      <c r="GP1030">
        <f t="shared" si="712"/>
        <v>134.19</v>
      </c>
      <c r="GR1030">
        <v>0</v>
      </c>
      <c r="GS1030">
        <v>3</v>
      </c>
      <c r="GT1030">
        <v>0</v>
      </c>
      <c r="GU1030" t="s">
        <v>3</v>
      </c>
      <c r="GV1030">
        <f t="shared" si="713"/>
        <v>0</v>
      </c>
      <c r="GW1030">
        <v>1</v>
      </c>
      <c r="GX1030">
        <f t="shared" si="714"/>
        <v>0</v>
      </c>
      <c r="HA1030">
        <v>0</v>
      </c>
      <c r="HB1030">
        <v>0</v>
      </c>
      <c r="HC1030">
        <f t="shared" si="715"/>
        <v>0</v>
      </c>
      <c r="HE1030" t="s">
        <v>3</v>
      </c>
      <c r="HF1030" t="s">
        <v>3</v>
      </c>
      <c r="HM1030" t="s">
        <v>3</v>
      </c>
      <c r="HN1030" t="s">
        <v>3</v>
      </c>
      <c r="HO1030" t="s">
        <v>3</v>
      </c>
      <c r="HP1030" t="s">
        <v>3</v>
      </c>
      <c r="HQ1030" t="s">
        <v>3</v>
      </c>
      <c r="HS1030">
        <v>0</v>
      </c>
      <c r="IK1030">
        <v>0</v>
      </c>
    </row>
    <row r="1031" spans="1:245" x14ac:dyDescent="0.2">
      <c r="A1031">
        <v>17</v>
      </c>
      <c r="B1031">
        <v>1</v>
      </c>
      <c r="C1031">
        <f>ROW(SmtRes!A313)</f>
        <v>313</v>
      </c>
      <c r="D1031">
        <f>ROW(EtalonRes!A313)</f>
        <v>313</v>
      </c>
      <c r="E1031" t="s">
        <v>309</v>
      </c>
      <c r="F1031" t="s">
        <v>232</v>
      </c>
      <c r="G1031" t="s">
        <v>233</v>
      </c>
      <c r="H1031" t="s">
        <v>26</v>
      </c>
      <c r="I1031">
        <f>ROUND(1/100,9)</f>
        <v>0.01</v>
      </c>
      <c r="J1031">
        <v>0</v>
      </c>
      <c r="K1031">
        <f>ROUND(1/100,9)</f>
        <v>0.01</v>
      </c>
      <c r="O1031">
        <f t="shared" si="681"/>
        <v>142.13999999999999</v>
      </c>
      <c r="P1031">
        <f t="shared" si="682"/>
        <v>0</v>
      </c>
      <c r="Q1031">
        <f t="shared" si="683"/>
        <v>59.94</v>
      </c>
      <c r="R1031">
        <f t="shared" si="684"/>
        <v>30.4</v>
      </c>
      <c r="S1031">
        <f t="shared" si="685"/>
        <v>82.2</v>
      </c>
      <c r="T1031">
        <f t="shared" si="686"/>
        <v>0</v>
      </c>
      <c r="U1031">
        <f t="shared" si="687"/>
        <v>0.14000000000000001</v>
      </c>
      <c r="V1031">
        <f t="shared" si="688"/>
        <v>0</v>
      </c>
      <c r="W1031">
        <f t="shared" si="689"/>
        <v>0</v>
      </c>
      <c r="X1031">
        <f t="shared" si="690"/>
        <v>57.54</v>
      </c>
      <c r="Y1031">
        <f t="shared" si="690"/>
        <v>8.2200000000000006</v>
      </c>
      <c r="AA1031">
        <v>35364244</v>
      </c>
      <c r="AB1031">
        <f t="shared" si="691"/>
        <v>14213.53</v>
      </c>
      <c r="AC1031">
        <f t="shared" si="692"/>
        <v>0</v>
      </c>
      <c r="AD1031">
        <f t="shared" si="693"/>
        <v>5993.85</v>
      </c>
      <c r="AE1031">
        <f t="shared" si="694"/>
        <v>3040.45</v>
      </c>
      <c r="AF1031">
        <f t="shared" si="694"/>
        <v>8219.68</v>
      </c>
      <c r="AG1031">
        <f t="shared" si="695"/>
        <v>0</v>
      </c>
      <c r="AH1031">
        <f t="shared" si="696"/>
        <v>14</v>
      </c>
      <c r="AI1031">
        <f t="shared" si="696"/>
        <v>0</v>
      </c>
      <c r="AJ1031">
        <f t="shared" si="697"/>
        <v>0</v>
      </c>
      <c r="AK1031">
        <v>14213.53</v>
      </c>
      <c r="AL1031">
        <v>0</v>
      </c>
      <c r="AM1031">
        <v>5993.85</v>
      </c>
      <c r="AN1031">
        <v>3040.45</v>
      </c>
      <c r="AO1031">
        <v>8219.68</v>
      </c>
      <c r="AP1031">
        <v>0</v>
      </c>
      <c r="AQ1031">
        <v>14</v>
      </c>
      <c r="AR1031">
        <v>0</v>
      </c>
      <c r="AS1031">
        <v>0</v>
      </c>
      <c r="AT1031">
        <v>70</v>
      </c>
      <c r="AU1031">
        <v>10</v>
      </c>
      <c r="AV1031">
        <v>1</v>
      </c>
      <c r="AW1031">
        <v>1</v>
      </c>
      <c r="AZ1031">
        <v>1</v>
      </c>
      <c r="BA1031">
        <v>1</v>
      </c>
      <c r="BB1031">
        <v>1</v>
      </c>
      <c r="BC1031">
        <v>1</v>
      </c>
      <c r="BD1031" t="s">
        <v>3</v>
      </c>
      <c r="BE1031" t="s">
        <v>3</v>
      </c>
      <c r="BF1031" t="s">
        <v>3</v>
      </c>
      <c r="BG1031" t="s">
        <v>3</v>
      </c>
      <c r="BH1031">
        <v>0</v>
      </c>
      <c r="BI1031">
        <v>4</v>
      </c>
      <c r="BJ1031" t="s">
        <v>234</v>
      </c>
      <c r="BM1031">
        <v>0</v>
      </c>
      <c r="BN1031">
        <v>0</v>
      </c>
      <c r="BO1031" t="s">
        <v>3</v>
      </c>
      <c r="BP1031">
        <v>0</v>
      </c>
      <c r="BQ1031">
        <v>1</v>
      </c>
      <c r="BR1031">
        <v>0</v>
      </c>
      <c r="BS1031">
        <v>1</v>
      </c>
      <c r="BT1031">
        <v>1</v>
      </c>
      <c r="BU1031">
        <v>1</v>
      </c>
      <c r="BV1031">
        <v>1</v>
      </c>
      <c r="BW1031">
        <v>1</v>
      </c>
      <c r="BX1031">
        <v>1</v>
      </c>
      <c r="BY1031" t="s">
        <v>3</v>
      </c>
      <c r="BZ1031">
        <v>70</v>
      </c>
      <c r="CA1031">
        <v>10</v>
      </c>
      <c r="CB1031" t="s">
        <v>3</v>
      </c>
      <c r="CE1031">
        <v>0</v>
      </c>
      <c r="CF1031">
        <v>0</v>
      </c>
      <c r="CG1031">
        <v>0</v>
      </c>
      <c r="CM1031">
        <v>0</v>
      </c>
      <c r="CN1031" t="s">
        <v>3</v>
      </c>
      <c r="CO1031">
        <v>0</v>
      </c>
      <c r="CP1031">
        <f t="shared" si="698"/>
        <v>142.13999999999999</v>
      </c>
      <c r="CQ1031">
        <f t="shared" si="699"/>
        <v>0</v>
      </c>
      <c r="CR1031">
        <f t="shared" si="700"/>
        <v>5993.85</v>
      </c>
      <c r="CS1031">
        <f t="shared" si="701"/>
        <v>3040.45</v>
      </c>
      <c r="CT1031">
        <f t="shared" si="702"/>
        <v>8219.68</v>
      </c>
      <c r="CU1031">
        <f t="shared" si="703"/>
        <v>0</v>
      </c>
      <c r="CV1031">
        <f t="shared" si="704"/>
        <v>14</v>
      </c>
      <c r="CW1031">
        <f t="shared" si="705"/>
        <v>0</v>
      </c>
      <c r="CX1031">
        <f t="shared" si="705"/>
        <v>0</v>
      </c>
      <c r="CY1031">
        <f t="shared" si="706"/>
        <v>57.54</v>
      </c>
      <c r="CZ1031">
        <f t="shared" si="707"/>
        <v>8.2200000000000006</v>
      </c>
      <c r="DC1031" t="s">
        <v>3</v>
      </c>
      <c r="DD1031" t="s">
        <v>3</v>
      </c>
      <c r="DE1031" t="s">
        <v>3</v>
      </c>
      <c r="DF1031" t="s">
        <v>3</v>
      </c>
      <c r="DG1031" t="s">
        <v>3</v>
      </c>
      <c r="DH1031" t="s">
        <v>3</v>
      </c>
      <c r="DI1031" t="s">
        <v>3</v>
      </c>
      <c r="DJ1031" t="s">
        <v>3</v>
      </c>
      <c r="DK1031" t="s">
        <v>3</v>
      </c>
      <c r="DL1031" t="s">
        <v>3</v>
      </c>
      <c r="DM1031" t="s">
        <v>3</v>
      </c>
      <c r="DN1031">
        <v>0</v>
      </c>
      <c r="DO1031">
        <v>0</v>
      </c>
      <c r="DP1031">
        <v>1</v>
      </c>
      <c r="DQ1031">
        <v>1</v>
      </c>
      <c r="DU1031">
        <v>1003</v>
      </c>
      <c r="DV1031" t="s">
        <v>26</v>
      </c>
      <c r="DW1031" t="s">
        <v>26</v>
      </c>
      <c r="DX1031">
        <v>100</v>
      </c>
      <c r="DZ1031" t="s">
        <v>3</v>
      </c>
      <c r="EA1031" t="s">
        <v>3</v>
      </c>
      <c r="EB1031" t="s">
        <v>3</v>
      </c>
      <c r="EC1031" t="s">
        <v>3</v>
      </c>
      <c r="EE1031">
        <v>35096056</v>
      </c>
      <c r="EF1031">
        <v>1</v>
      </c>
      <c r="EG1031" t="s">
        <v>20</v>
      </c>
      <c r="EH1031">
        <v>0</v>
      </c>
      <c r="EI1031" t="s">
        <v>3</v>
      </c>
      <c r="EJ1031">
        <v>4</v>
      </c>
      <c r="EK1031">
        <v>0</v>
      </c>
      <c r="EL1031" t="s">
        <v>21</v>
      </c>
      <c r="EM1031" t="s">
        <v>22</v>
      </c>
      <c r="EO1031" t="s">
        <v>3</v>
      </c>
      <c r="EQ1031">
        <v>0</v>
      </c>
      <c r="ER1031">
        <v>14213.53</v>
      </c>
      <c r="ES1031">
        <v>0</v>
      </c>
      <c r="ET1031">
        <v>5993.85</v>
      </c>
      <c r="EU1031">
        <v>3040.45</v>
      </c>
      <c r="EV1031">
        <v>8219.68</v>
      </c>
      <c r="EW1031">
        <v>14</v>
      </c>
      <c r="EX1031">
        <v>0</v>
      </c>
      <c r="EY1031">
        <v>0</v>
      </c>
      <c r="FQ1031">
        <v>0</v>
      </c>
      <c r="FR1031">
        <v>0</v>
      </c>
      <c r="FS1031">
        <v>0</v>
      </c>
      <c r="FX1031">
        <v>70</v>
      </c>
      <c r="FY1031">
        <v>10</v>
      </c>
      <c r="GA1031" t="s">
        <v>3</v>
      </c>
      <c r="GD1031">
        <v>0</v>
      </c>
      <c r="GF1031">
        <v>-140188742</v>
      </c>
      <c r="GG1031">
        <v>2</v>
      </c>
      <c r="GH1031">
        <v>1</v>
      </c>
      <c r="GI1031">
        <v>-2</v>
      </c>
      <c r="GJ1031">
        <v>0</v>
      </c>
      <c r="GK1031">
        <f>ROUND(R1031*(R12)/100,2)</f>
        <v>32.83</v>
      </c>
      <c r="GL1031">
        <f t="shared" si="708"/>
        <v>0</v>
      </c>
      <c r="GM1031">
        <f t="shared" si="709"/>
        <v>240.73</v>
      </c>
      <c r="GN1031">
        <f t="shared" si="710"/>
        <v>0</v>
      </c>
      <c r="GO1031">
        <f t="shared" si="711"/>
        <v>0</v>
      </c>
      <c r="GP1031">
        <f t="shared" si="712"/>
        <v>240.73</v>
      </c>
      <c r="GR1031">
        <v>0</v>
      </c>
      <c r="GS1031">
        <v>3</v>
      </c>
      <c r="GT1031">
        <v>0</v>
      </c>
      <c r="GU1031" t="s">
        <v>3</v>
      </c>
      <c r="GV1031">
        <f t="shared" si="713"/>
        <v>0</v>
      </c>
      <c r="GW1031">
        <v>1</v>
      </c>
      <c r="GX1031">
        <f t="shared" si="714"/>
        <v>0</v>
      </c>
      <c r="HA1031">
        <v>0</v>
      </c>
      <c r="HB1031">
        <v>0</v>
      </c>
      <c r="HC1031">
        <f t="shared" si="715"/>
        <v>0</v>
      </c>
      <c r="HE1031" t="s">
        <v>3</v>
      </c>
      <c r="HF1031" t="s">
        <v>3</v>
      </c>
      <c r="HM1031" t="s">
        <v>3</v>
      </c>
      <c r="HN1031" t="s">
        <v>3</v>
      </c>
      <c r="HO1031" t="s">
        <v>3</v>
      </c>
      <c r="HP1031" t="s">
        <v>3</v>
      </c>
      <c r="HQ1031" t="s">
        <v>3</v>
      </c>
      <c r="HS1031">
        <v>0</v>
      </c>
      <c r="IK1031">
        <v>0</v>
      </c>
    </row>
    <row r="1032" spans="1:245" x14ac:dyDescent="0.2">
      <c r="A1032">
        <v>17</v>
      </c>
      <c r="B1032">
        <v>1</v>
      </c>
      <c r="E1032" t="s">
        <v>310</v>
      </c>
      <c r="F1032" t="s">
        <v>236</v>
      </c>
      <c r="G1032" t="s">
        <v>237</v>
      </c>
      <c r="H1032" t="s">
        <v>35</v>
      </c>
      <c r="I1032">
        <v>1E-3</v>
      </c>
      <c r="J1032">
        <v>0</v>
      </c>
      <c r="K1032">
        <v>1E-3</v>
      </c>
      <c r="O1032">
        <f t="shared" si="681"/>
        <v>99.86</v>
      </c>
      <c r="P1032">
        <f t="shared" si="682"/>
        <v>99.86</v>
      </c>
      <c r="Q1032">
        <f t="shared" si="683"/>
        <v>0</v>
      </c>
      <c r="R1032">
        <f t="shared" si="684"/>
        <v>0</v>
      </c>
      <c r="S1032">
        <f t="shared" si="685"/>
        <v>0</v>
      </c>
      <c r="T1032">
        <f t="shared" si="686"/>
        <v>0</v>
      </c>
      <c r="U1032">
        <f t="shared" si="687"/>
        <v>0</v>
      </c>
      <c r="V1032">
        <f t="shared" si="688"/>
        <v>0</v>
      </c>
      <c r="W1032">
        <f t="shared" si="689"/>
        <v>0</v>
      </c>
      <c r="X1032">
        <f t="shared" si="690"/>
        <v>0</v>
      </c>
      <c r="Y1032">
        <f t="shared" si="690"/>
        <v>0</v>
      </c>
      <c r="AA1032">
        <v>35364244</v>
      </c>
      <c r="AB1032">
        <f t="shared" si="691"/>
        <v>99860.32</v>
      </c>
      <c r="AC1032">
        <f t="shared" si="692"/>
        <v>99860.32</v>
      </c>
      <c r="AD1032">
        <f t="shared" si="693"/>
        <v>0</v>
      </c>
      <c r="AE1032">
        <f t="shared" si="694"/>
        <v>0</v>
      </c>
      <c r="AF1032">
        <f t="shared" si="694"/>
        <v>0</v>
      </c>
      <c r="AG1032">
        <f t="shared" si="695"/>
        <v>0</v>
      </c>
      <c r="AH1032">
        <f t="shared" si="696"/>
        <v>0</v>
      </c>
      <c r="AI1032">
        <f t="shared" si="696"/>
        <v>0</v>
      </c>
      <c r="AJ1032">
        <f t="shared" si="697"/>
        <v>0</v>
      </c>
      <c r="AK1032">
        <v>99860.32</v>
      </c>
      <c r="AL1032">
        <v>99860.32</v>
      </c>
      <c r="AM1032">
        <v>0</v>
      </c>
      <c r="AN1032">
        <v>0</v>
      </c>
      <c r="AO1032">
        <v>0</v>
      </c>
      <c r="AP1032">
        <v>0</v>
      </c>
      <c r="AQ1032">
        <v>0</v>
      </c>
      <c r="AR1032">
        <v>0</v>
      </c>
      <c r="AS1032">
        <v>0</v>
      </c>
      <c r="AT1032">
        <v>70</v>
      </c>
      <c r="AU1032">
        <v>10</v>
      </c>
      <c r="AV1032">
        <v>1</v>
      </c>
      <c r="AW1032">
        <v>1</v>
      </c>
      <c r="AZ1032">
        <v>1</v>
      </c>
      <c r="BA1032">
        <v>1</v>
      </c>
      <c r="BB1032">
        <v>1</v>
      </c>
      <c r="BC1032">
        <v>1</v>
      </c>
      <c r="BD1032" t="s">
        <v>3</v>
      </c>
      <c r="BE1032" t="s">
        <v>3</v>
      </c>
      <c r="BF1032" t="s">
        <v>3</v>
      </c>
      <c r="BG1032" t="s">
        <v>3</v>
      </c>
      <c r="BH1032">
        <v>3</v>
      </c>
      <c r="BI1032">
        <v>4</v>
      </c>
      <c r="BJ1032" t="s">
        <v>238</v>
      </c>
      <c r="BM1032">
        <v>0</v>
      </c>
      <c r="BN1032">
        <v>0</v>
      </c>
      <c r="BO1032" t="s">
        <v>3</v>
      </c>
      <c r="BP1032">
        <v>0</v>
      </c>
      <c r="BQ1032">
        <v>1</v>
      </c>
      <c r="BR1032">
        <v>0</v>
      </c>
      <c r="BS1032">
        <v>1</v>
      </c>
      <c r="BT1032">
        <v>1</v>
      </c>
      <c r="BU1032">
        <v>1</v>
      </c>
      <c r="BV1032">
        <v>1</v>
      </c>
      <c r="BW1032">
        <v>1</v>
      </c>
      <c r="BX1032">
        <v>1</v>
      </c>
      <c r="BY1032" t="s">
        <v>3</v>
      </c>
      <c r="BZ1032">
        <v>70</v>
      </c>
      <c r="CA1032">
        <v>10</v>
      </c>
      <c r="CB1032" t="s">
        <v>3</v>
      </c>
      <c r="CE1032">
        <v>0</v>
      </c>
      <c r="CF1032">
        <v>0</v>
      </c>
      <c r="CG1032">
        <v>0</v>
      </c>
      <c r="CM1032">
        <v>0</v>
      </c>
      <c r="CN1032" t="s">
        <v>3</v>
      </c>
      <c r="CO1032">
        <v>0</v>
      </c>
      <c r="CP1032">
        <f t="shared" si="698"/>
        <v>99.86</v>
      </c>
      <c r="CQ1032">
        <f t="shared" si="699"/>
        <v>99860.32</v>
      </c>
      <c r="CR1032">
        <f t="shared" si="700"/>
        <v>0</v>
      </c>
      <c r="CS1032">
        <f t="shared" si="701"/>
        <v>0</v>
      </c>
      <c r="CT1032">
        <f t="shared" si="702"/>
        <v>0</v>
      </c>
      <c r="CU1032">
        <f t="shared" si="703"/>
        <v>0</v>
      </c>
      <c r="CV1032">
        <f t="shared" si="704"/>
        <v>0</v>
      </c>
      <c r="CW1032">
        <f t="shared" si="705"/>
        <v>0</v>
      </c>
      <c r="CX1032">
        <f t="shared" si="705"/>
        <v>0</v>
      </c>
      <c r="CY1032">
        <f t="shared" si="706"/>
        <v>0</v>
      </c>
      <c r="CZ1032">
        <f t="shared" si="707"/>
        <v>0</v>
      </c>
      <c r="DC1032" t="s">
        <v>3</v>
      </c>
      <c r="DD1032" t="s">
        <v>3</v>
      </c>
      <c r="DE1032" t="s">
        <v>3</v>
      </c>
      <c r="DF1032" t="s">
        <v>3</v>
      </c>
      <c r="DG1032" t="s">
        <v>3</v>
      </c>
      <c r="DH1032" t="s">
        <v>3</v>
      </c>
      <c r="DI1032" t="s">
        <v>3</v>
      </c>
      <c r="DJ1032" t="s">
        <v>3</v>
      </c>
      <c r="DK1032" t="s">
        <v>3</v>
      </c>
      <c r="DL1032" t="s">
        <v>3</v>
      </c>
      <c r="DM1032" t="s">
        <v>3</v>
      </c>
      <c r="DN1032">
        <v>0</v>
      </c>
      <c r="DO1032">
        <v>0</v>
      </c>
      <c r="DP1032">
        <v>1</v>
      </c>
      <c r="DQ1032">
        <v>1</v>
      </c>
      <c r="DU1032">
        <v>1003</v>
      </c>
      <c r="DV1032" t="s">
        <v>35</v>
      </c>
      <c r="DW1032" t="s">
        <v>35</v>
      </c>
      <c r="DX1032">
        <v>1000</v>
      </c>
      <c r="DZ1032" t="s">
        <v>3</v>
      </c>
      <c r="EA1032" t="s">
        <v>3</v>
      </c>
      <c r="EB1032" t="s">
        <v>3</v>
      </c>
      <c r="EC1032" t="s">
        <v>3</v>
      </c>
      <c r="EE1032">
        <v>35096056</v>
      </c>
      <c r="EF1032">
        <v>1</v>
      </c>
      <c r="EG1032" t="s">
        <v>20</v>
      </c>
      <c r="EH1032">
        <v>0</v>
      </c>
      <c r="EI1032" t="s">
        <v>3</v>
      </c>
      <c r="EJ1032">
        <v>4</v>
      </c>
      <c r="EK1032">
        <v>0</v>
      </c>
      <c r="EL1032" t="s">
        <v>21</v>
      </c>
      <c r="EM1032" t="s">
        <v>22</v>
      </c>
      <c r="EO1032" t="s">
        <v>3</v>
      </c>
      <c r="EQ1032">
        <v>0</v>
      </c>
      <c r="ER1032">
        <v>99860.32</v>
      </c>
      <c r="ES1032">
        <v>99860.32</v>
      </c>
      <c r="ET1032">
        <v>0</v>
      </c>
      <c r="EU1032">
        <v>0</v>
      </c>
      <c r="EV1032">
        <v>0</v>
      </c>
      <c r="EW1032">
        <v>0</v>
      </c>
      <c r="EX1032">
        <v>0</v>
      </c>
      <c r="EY1032">
        <v>0</v>
      </c>
      <c r="FQ1032">
        <v>0</v>
      </c>
      <c r="FR1032">
        <v>0</v>
      </c>
      <c r="FS1032">
        <v>0</v>
      </c>
      <c r="FX1032">
        <v>70</v>
      </c>
      <c r="FY1032">
        <v>10</v>
      </c>
      <c r="GA1032" t="s">
        <v>3</v>
      </c>
      <c r="GD1032">
        <v>0</v>
      </c>
      <c r="GF1032">
        <v>2077141205</v>
      </c>
      <c r="GG1032">
        <v>2</v>
      </c>
      <c r="GH1032">
        <v>1</v>
      </c>
      <c r="GI1032">
        <v>-2</v>
      </c>
      <c r="GJ1032">
        <v>0</v>
      </c>
      <c r="GK1032">
        <f>ROUND(R1032*(R12)/100,2)</f>
        <v>0</v>
      </c>
      <c r="GL1032">
        <f t="shared" si="708"/>
        <v>0</v>
      </c>
      <c r="GM1032">
        <f t="shared" si="709"/>
        <v>99.86</v>
      </c>
      <c r="GN1032">
        <f t="shared" si="710"/>
        <v>0</v>
      </c>
      <c r="GO1032">
        <f t="shared" si="711"/>
        <v>0</v>
      </c>
      <c r="GP1032">
        <f t="shared" si="712"/>
        <v>99.86</v>
      </c>
      <c r="GR1032">
        <v>0</v>
      </c>
      <c r="GS1032">
        <v>3</v>
      </c>
      <c r="GT1032">
        <v>0</v>
      </c>
      <c r="GU1032" t="s">
        <v>3</v>
      </c>
      <c r="GV1032">
        <f t="shared" si="713"/>
        <v>0</v>
      </c>
      <c r="GW1032">
        <v>1</v>
      </c>
      <c r="GX1032">
        <f t="shared" si="714"/>
        <v>0</v>
      </c>
      <c r="HA1032">
        <v>0</v>
      </c>
      <c r="HB1032">
        <v>0</v>
      </c>
      <c r="HC1032">
        <f t="shared" si="715"/>
        <v>0</v>
      </c>
      <c r="HE1032" t="s">
        <v>3</v>
      </c>
      <c r="HF1032" t="s">
        <v>3</v>
      </c>
      <c r="HM1032" t="s">
        <v>3</v>
      </c>
      <c r="HN1032" t="s">
        <v>3</v>
      </c>
      <c r="HO1032" t="s">
        <v>3</v>
      </c>
      <c r="HP1032" t="s">
        <v>3</v>
      </c>
      <c r="HQ1032" t="s">
        <v>3</v>
      </c>
      <c r="HS1032">
        <v>0</v>
      </c>
      <c r="IK1032">
        <v>0</v>
      </c>
    </row>
    <row r="1033" spans="1:245" x14ac:dyDescent="0.2">
      <c r="A1033">
        <v>17</v>
      </c>
      <c r="B1033">
        <v>1</v>
      </c>
      <c r="E1033" t="s">
        <v>311</v>
      </c>
      <c r="F1033" t="s">
        <v>240</v>
      </c>
      <c r="G1033" t="s">
        <v>241</v>
      </c>
      <c r="H1033" t="s">
        <v>242</v>
      </c>
      <c r="I1033">
        <f>ROUND(2/1000,9)</f>
        <v>2E-3</v>
      </c>
      <c r="J1033">
        <v>0</v>
      </c>
      <c r="K1033">
        <f>ROUND(2/1000,9)</f>
        <v>2E-3</v>
      </c>
      <c r="O1033">
        <f t="shared" si="681"/>
        <v>144.34</v>
      </c>
      <c r="P1033">
        <f t="shared" si="682"/>
        <v>144.34</v>
      </c>
      <c r="Q1033">
        <f t="shared" si="683"/>
        <v>0</v>
      </c>
      <c r="R1033">
        <f t="shared" si="684"/>
        <v>0</v>
      </c>
      <c r="S1033">
        <f t="shared" si="685"/>
        <v>0</v>
      </c>
      <c r="T1033">
        <f t="shared" si="686"/>
        <v>0</v>
      </c>
      <c r="U1033">
        <f t="shared" si="687"/>
        <v>0</v>
      </c>
      <c r="V1033">
        <f t="shared" si="688"/>
        <v>0</v>
      </c>
      <c r="W1033">
        <f t="shared" si="689"/>
        <v>0</v>
      </c>
      <c r="X1033">
        <f t="shared" si="690"/>
        <v>0</v>
      </c>
      <c r="Y1033">
        <f t="shared" si="690"/>
        <v>0</v>
      </c>
      <c r="AA1033">
        <v>35364244</v>
      </c>
      <c r="AB1033">
        <f t="shared" si="691"/>
        <v>72169.899999999994</v>
      </c>
      <c r="AC1033">
        <f t="shared" si="692"/>
        <v>72169.899999999994</v>
      </c>
      <c r="AD1033">
        <f t="shared" si="693"/>
        <v>0</v>
      </c>
      <c r="AE1033">
        <f t="shared" si="694"/>
        <v>0</v>
      </c>
      <c r="AF1033">
        <f t="shared" si="694"/>
        <v>0</v>
      </c>
      <c r="AG1033">
        <f t="shared" si="695"/>
        <v>0</v>
      </c>
      <c r="AH1033">
        <f t="shared" si="696"/>
        <v>0</v>
      </c>
      <c r="AI1033">
        <f t="shared" si="696"/>
        <v>0</v>
      </c>
      <c r="AJ1033">
        <f t="shared" si="697"/>
        <v>0</v>
      </c>
      <c r="AK1033">
        <v>72169.899999999994</v>
      </c>
      <c r="AL1033">
        <v>72169.899999999994</v>
      </c>
      <c r="AM1033">
        <v>0</v>
      </c>
      <c r="AN1033">
        <v>0</v>
      </c>
      <c r="AO1033">
        <v>0</v>
      </c>
      <c r="AP1033">
        <v>0</v>
      </c>
      <c r="AQ1033">
        <v>0</v>
      </c>
      <c r="AR1033">
        <v>0</v>
      </c>
      <c r="AS1033">
        <v>0</v>
      </c>
      <c r="AT1033">
        <v>70</v>
      </c>
      <c r="AU1033">
        <v>10</v>
      </c>
      <c r="AV1033">
        <v>1</v>
      </c>
      <c r="AW1033">
        <v>1</v>
      </c>
      <c r="AZ1033">
        <v>1</v>
      </c>
      <c r="BA1033">
        <v>1</v>
      </c>
      <c r="BB1033">
        <v>1</v>
      </c>
      <c r="BC1033">
        <v>1</v>
      </c>
      <c r="BD1033" t="s">
        <v>3</v>
      </c>
      <c r="BE1033" t="s">
        <v>3</v>
      </c>
      <c r="BF1033" t="s">
        <v>3</v>
      </c>
      <c r="BG1033" t="s">
        <v>3</v>
      </c>
      <c r="BH1033">
        <v>3</v>
      </c>
      <c r="BI1033">
        <v>4</v>
      </c>
      <c r="BJ1033" t="s">
        <v>243</v>
      </c>
      <c r="BM1033">
        <v>0</v>
      </c>
      <c r="BN1033">
        <v>0</v>
      </c>
      <c r="BO1033" t="s">
        <v>3</v>
      </c>
      <c r="BP1033">
        <v>0</v>
      </c>
      <c r="BQ1033">
        <v>1</v>
      </c>
      <c r="BR1033">
        <v>0</v>
      </c>
      <c r="BS1033">
        <v>1</v>
      </c>
      <c r="BT1033">
        <v>1</v>
      </c>
      <c r="BU1033">
        <v>1</v>
      </c>
      <c r="BV1033">
        <v>1</v>
      </c>
      <c r="BW1033">
        <v>1</v>
      </c>
      <c r="BX1033">
        <v>1</v>
      </c>
      <c r="BY1033" t="s">
        <v>3</v>
      </c>
      <c r="BZ1033">
        <v>70</v>
      </c>
      <c r="CA1033">
        <v>10</v>
      </c>
      <c r="CB1033" t="s">
        <v>3</v>
      </c>
      <c r="CE1033">
        <v>0</v>
      </c>
      <c r="CF1033">
        <v>0</v>
      </c>
      <c r="CG1033">
        <v>0</v>
      </c>
      <c r="CM1033">
        <v>0</v>
      </c>
      <c r="CN1033" t="s">
        <v>3</v>
      </c>
      <c r="CO1033">
        <v>0</v>
      </c>
      <c r="CP1033">
        <f t="shared" si="698"/>
        <v>144.34</v>
      </c>
      <c r="CQ1033">
        <f t="shared" si="699"/>
        <v>72169.899999999994</v>
      </c>
      <c r="CR1033">
        <f t="shared" si="700"/>
        <v>0</v>
      </c>
      <c r="CS1033">
        <f t="shared" si="701"/>
        <v>0</v>
      </c>
      <c r="CT1033">
        <f t="shared" si="702"/>
        <v>0</v>
      </c>
      <c r="CU1033">
        <f t="shared" si="703"/>
        <v>0</v>
      </c>
      <c r="CV1033">
        <f t="shared" si="704"/>
        <v>0</v>
      </c>
      <c r="CW1033">
        <f t="shared" si="705"/>
        <v>0</v>
      </c>
      <c r="CX1033">
        <f t="shared" si="705"/>
        <v>0</v>
      </c>
      <c r="CY1033">
        <f t="shared" si="706"/>
        <v>0</v>
      </c>
      <c r="CZ1033">
        <f t="shared" si="707"/>
        <v>0</v>
      </c>
      <c r="DC1033" t="s">
        <v>3</v>
      </c>
      <c r="DD1033" t="s">
        <v>3</v>
      </c>
      <c r="DE1033" t="s">
        <v>3</v>
      </c>
      <c r="DF1033" t="s">
        <v>3</v>
      </c>
      <c r="DG1033" t="s">
        <v>3</v>
      </c>
      <c r="DH1033" t="s">
        <v>3</v>
      </c>
      <c r="DI1033" t="s">
        <v>3</v>
      </c>
      <c r="DJ1033" t="s">
        <v>3</v>
      </c>
      <c r="DK1033" t="s">
        <v>3</v>
      </c>
      <c r="DL1033" t="s">
        <v>3</v>
      </c>
      <c r="DM1033" t="s">
        <v>3</v>
      </c>
      <c r="DN1033">
        <v>0</v>
      </c>
      <c r="DO1033">
        <v>0</v>
      </c>
      <c r="DP1033">
        <v>1</v>
      </c>
      <c r="DQ1033">
        <v>1</v>
      </c>
      <c r="DU1033">
        <v>1010</v>
      </c>
      <c r="DV1033" t="s">
        <v>242</v>
      </c>
      <c r="DW1033" t="s">
        <v>242</v>
      </c>
      <c r="DX1033">
        <v>1000</v>
      </c>
      <c r="DZ1033" t="s">
        <v>3</v>
      </c>
      <c r="EA1033" t="s">
        <v>3</v>
      </c>
      <c r="EB1033" t="s">
        <v>3</v>
      </c>
      <c r="EC1033" t="s">
        <v>3</v>
      </c>
      <c r="EE1033">
        <v>35096056</v>
      </c>
      <c r="EF1033">
        <v>1</v>
      </c>
      <c r="EG1033" t="s">
        <v>20</v>
      </c>
      <c r="EH1033">
        <v>0</v>
      </c>
      <c r="EI1033" t="s">
        <v>3</v>
      </c>
      <c r="EJ1033">
        <v>4</v>
      </c>
      <c r="EK1033">
        <v>0</v>
      </c>
      <c r="EL1033" t="s">
        <v>21</v>
      </c>
      <c r="EM1033" t="s">
        <v>22</v>
      </c>
      <c r="EO1033" t="s">
        <v>3</v>
      </c>
      <c r="EQ1033">
        <v>0</v>
      </c>
      <c r="ER1033">
        <v>72169.899999999994</v>
      </c>
      <c r="ES1033">
        <v>72169.899999999994</v>
      </c>
      <c r="ET1033">
        <v>0</v>
      </c>
      <c r="EU1033">
        <v>0</v>
      </c>
      <c r="EV1033">
        <v>0</v>
      </c>
      <c r="EW1033">
        <v>0</v>
      </c>
      <c r="EX1033">
        <v>0</v>
      </c>
      <c r="EY1033">
        <v>0</v>
      </c>
      <c r="FQ1033">
        <v>0</v>
      </c>
      <c r="FR1033">
        <v>0</v>
      </c>
      <c r="FS1033">
        <v>0</v>
      </c>
      <c r="FX1033">
        <v>70</v>
      </c>
      <c r="FY1033">
        <v>10</v>
      </c>
      <c r="GA1033" t="s">
        <v>3</v>
      </c>
      <c r="GD1033">
        <v>0</v>
      </c>
      <c r="GF1033">
        <v>653953554</v>
      </c>
      <c r="GG1033">
        <v>2</v>
      </c>
      <c r="GH1033">
        <v>1</v>
      </c>
      <c r="GI1033">
        <v>-2</v>
      </c>
      <c r="GJ1033">
        <v>0</v>
      </c>
      <c r="GK1033">
        <f>ROUND(R1033*(R12)/100,2)</f>
        <v>0</v>
      </c>
      <c r="GL1033">
        <f t="shared" si="708"/>
        <v>0</v>
      </c>
      <c r="GM1033">
        <f t="shared" si="709"/>
        <v>144.34</v>
      </c>
      <c r="GN1033">
        <f t="shared" si="710"/>
        <v>0</v>
      </c>
      <c r="GO1033">
        <f t="shared" si="711"/>
        <v>0</v>
      </c>
      <c r="GP1033">
        <f t="shared" si="712"/>
        <v>144.34</v>
      </c>
      <c r="GR1033">
        <v>0</v>
      </c>
      <c r="GS1033">
        <v>3</v>
      </c>
      <c r="GT1033">
        <v>0</v>
      </c>
      <c r="GU1033" t="s">
        <v>3</v>
      </c>
      <c r="GV1033">
        <f t="shared" si="713"/>
        <v>0</v>
      </c>
      <c r="GW1033">
        <v>1</v>
      </c>
      <c r="GX1033">
        <f t="shared" si="714"/>
        <v>0</v>
      </c>
      <c r="HA1033">
        <v>0</v>
      </c>
      <c r="HB1033">
        <v>0</v>
      </c>
      <c r="HC1033">
        <f t="shared" si="715"/>
        <v>0</v>
      </c>
      <c r="HE1033" t="s">
        <v>3</v>
      </c>
      <c r="HF1033" t="s">
        <v>3</v>
      </c>
      <c r="HM1033" t="s">
        <v>3</v>
      </c>
      <c r="HN1033" t="s">
        <v>3</v>
      </c>
      <c r="HO1033" t="s">
        <v>3</v>
      </c>
      <c r="HP1033" t="s">
        <v>3</v>
      </c>
      <c r="HQ1033" t="s">
        <v>3</v>
      </c>
      <c r="HS1033">
        <v>0</v>
      </c>
      <c r="IK1033">
        <v>0</v>
      </c>
    </row>
    <row r="1034" spans="1:245" x14ac:dyDescent="0.2">
      <c r="A1034">
        <v>17</v>
      </c>
      <c r="B1034">
        <v>1</v>
      </c>
      <c r="C1034">
        <f>ROW(SmtRes!A315)</f>
        <v>315</v>
      </c>
      <c r="D1034">
        <f>ROW(EtalonRes!A315)</f>
        <v>315</v>
      </c>
      <c r="E1034" t="s">
        <v>312</v>
      </c>
      <c r="F1034" t="s">
        <v>38</v>
      </c>
      <c r="G1034" t="s">
        <v>39</v>
      </c>
      <c r="H1034" t="s">
        <v>18</v>
      </c>
      <c r="I1034">
        <f>ROUND(5/100,9)</f>
        <v>0.05</v>
      </c>
      <c r="J1034">
        <v>0</v>
      </c>
      <c r="K1034">
        <f>ROUND(5/100,9)</f>
        <v>0.05</v>
      </c>
      <c r="O1034">
        <f t="shared" si="681"/>
        <v>1395.8</v>
      </c>
      <c r="P1034">
        <f t="shared" si="682"/>
        <v>0</v>
      </c>
      <c r="Q1034">
        <f t="shared" si="683"/>
        <v>1.63</v>
      </c>
      <c r="R1034">
        <f t="shared" si="684"/>
        <v>0.03</v>
      </c>
      <c r="S1034">
        <f t="shared" si="685"/>
        <v>1394.17</v>
      </c>
      <c r="T1034">
        <f t="shared" si="686"/>
        <v>0</v>
      </c>
      <c r="U1034">
        <f t="shared" si="687"/>
        <v>2.1405000000000003</v>
      </c>
      <c r="V1034">
        <f t="shared" si="688"/>
        <v>0</v>
      </c>
      <c r="W1034">
        <f t="shared" si="689"/>
        <v>0</v>
      </c>
      <c r="X1034">
        <f t="shared" si="690"/>
        <v>975.92</v>
      </c>
      <c r="Y1034">
        <f t="shared" si="690"/>
        <v>139.41999999999999</v>
      </c>
      <c r="AA1034">
        <v>35364244</v>
      </c>
      <c r="AB1034">
        <f t="shared" si="691"/>
        <v>27916.01</v>
      </c>
      <c r="AC1034">
        <f t="shared" si="692"/>
        <v>0</v>
      </c>
      <c r="AD1034">
        <f t="shared" si="693"/>
        <v>32.57</v>
      </c>
      <c r="AE1034">
        <f t="shared" si="694"/>
        <v>0.69</v>
      </c>
      <c r="AF1034">
        <f t="shared" si="694"/>
        <v>27883.439999999999</v>
      </c>
      <c r="AG1034">
        <f t="shared" si="695"/>
        <v>0</v>
      </c>
      <c r="AH1034">
        <f t="shared" si="696"/>
        <v>42.81</v>
      </c>
      <c r="AI1034">
        <f t="shared" si="696"/>
        <v>0</v>
      </c>
      <c r="AJ1034">
        <f t="shared" si="697"/>
        <v>0</v>
      </c>
      <c r="AK1034">
        <v>27916.01</v>
      </c>
      <c r="AL1034">
        <v>0</v>
      </c>
      <c r="AM1034">
        <v>32.57</v>
      </c>
      <c r="AN1034">
        <v>0.69</v>
      </c>
      <c r="AO1034">
        <v>27883.439999999999</v>
      </c>
      <c r="AP1034">
        <v>0</v>
      </c>
      <c r="AQ1034">
        <v>42.81</v>
      </c>
      <c r="AR1034">
        <v>0</v>
      </c>
      <c r="AS1034">
        <v>0</v>
      </c>
      <c r="AT1034">
        <v>70</v>
      </c>
      <c r="AU1034">
        <v>10</v>
      </c>
      <c r="AV1034">
        <v>1</v>
      </c>
      <c r="AW1034">
        <v>1</v>
      </c>
      <c r="AZ1034">
        <v>1</v>
      </c>
      <c r="BA1034">
        <v>1</v>
      </c>
      <c r="BB1034">
        <v>1</v>
      </c>
      <c r="BC1034">
        <v>1</v>
      </c>
      <c r="BD1034" t="s">
        <v>3</v>
      </c>
      <c r="BE1034" t="s">
        <v>3</v>
      </c>
      <c r="BF1034" t="s">
        <v>3</v>
      </c>
      <c r="BG1034" t="s">
        <v>3</v>
      </c>
      <c r="BH1034">
        <v>0</v>
      </c>
      <c r="BI1034">
        <v>4</v>
      </c>
      <c r="BJ1034" t="s">
        <v>40</v>
      </c>
      <c r="BM1034">
        <v>0</v>
      </c>
      <c r="BN1034">
        <v>0</v>
      </c>
      <c r="BO1034" t="s">
        <v>3</v>
      </c>
      <c r="BP1034">
        <v>0</v>
      </c>
      <c r="BQ1034">
        <v>1</v>
      </c>
      <c r="BR1034">
        <v>0</v>
      </c>
      <c r="BS1034">
        <v>1</v>
      </c>
      <c r="BT1034">
        <v>1</v>
      </c>
      <c r="BU1034">
        <v>1</v>
      </c>
      <c r="BV1034">
        <v>1</v>
      </c>
      <c r="BW1034">
        <v>1</v>
      </c>
      <c r="BX1034">
        <v>1</v>
      </c>
      <c r="BY1034" t="s">
        <v>3</v>
      </c>
      <c r="BZ1034">
        <v>70</v>
      </c>
      <c r="CA1034">
        <v>10</v>
      </c>
      <c r="CB1034" t="s">
        <v>3</v>
      </c>
      <c r="CE1034">
        <v>0</v>
      </c>
      <c r="CF1034">
        <v>0</v>
      </c>
      <c r="CG1034">
        <v>0</v>
      </c>
      <c r="CM1034">
        <v>0</v>
      </c>
      <c r="CN1034" t="s">
        <v>3</v>
      </c>
      <c r="CO1034">
        <v>0</v>
      </c>
      <c r="CP1034">
        <f t="shared" si="698"/>
        <v>1395.8000000000002</v>
      </c>
      <c r="CQ1034">
        <f t="shared" si="699"/>
        <v>0</v>
      </c>
      <c r="CR1034">
        <f t="shared" si="700"/>
        <v>32.57</v>
      </c>
      <c r="CS1034">
        <f t="shared" si="701"/>
        <v>0.69</v>
      </c>
      <c r="CT1034">
        <f t="shared" si="702"/>
        <v>27883.439999999999</v>
      </c>
      <c r="CU1034">
        <f t="shared" si="703"/>
        <v>0</v>
      </c>
      <c r="CV1034">
        <f t="shared" si="704"/>
        <v>42.81</v>
      </c>
      <c r="CW1034">
        <f t="shared" si="705"/>
        <v>0</v>
      </c>
      <c r="CX1034">
        <f t="shared" si="705"/>
        <v>0</v>
      </c>
      <c r="CY1034">
        <f t="shared" si="706"/>
        <v>975.9190000000001</v>
      </c>
      <c r="CZ1034">
        <f t="shared" si="707"/>
        <v>139.417</v>
      </c>
      <c r="DC1034" t="s">
        <v>3</v>
      </c>
      <c r="DD1034" t="s">
        <v>3</v>
      </c>
      <c r="DE1034" t="s">
        <v>3</v>
      </c>
      <c r="DF1034" t="s">
        <v>3</v>
      </c>
      <c r="DG1034" t="s">
        <v>3</v>
      </c>
      <c r="DH1034" t="s">
        <v>3</v>
      </c>
      <c r="DI1034" t="s">
        <v>3</v>
      </c>
      <c r="DJ1034" t="s">
        <v>3</v>
      </c>
      <c r="DK1034" t="s">
        <v>3</v>
      </c>
      <c r="DL1034" t="s">
        <v>3</v>
      </c>
      <c r="DM1034" t="s">
        <v>3</v>
      </c>
      <c r="DN1034">
        <v>0</v>
      </c>
      <c r="DO1034">
        <v>0</v>
      </c>
      <c r="DP1034">
        <v>1</v>
      </c>
      <c r="DQ1034">
        <v>1</v>
      </c>
      <c r="DU1034">
        <v>1010</v>
      </c>
      <c r="DV1034" t="s">
        <v>18</v>
      </c>
      <c r="DW1034" t="s">
        <v>18</v>
      </c>
      <c r="DX1034">
        <v>100</v>
      </c>
      <c r="DZ1034" t="s">
        <v>3</v>
      </c>
      <c r="EA1034" t="s">
        <v>3</v>
      </c>
      <c r="EB1034" t="s">
        <v>3</v>
      </c>
      <c r="EC1034" t="s">
        <v>3</v>
      </c>
      <c r="EE1034">
        <v>35096056</v>
      </c>
      <c r="EF1034">
        <v>1</v>
      </c>
      <c r="EG1034" t="s">
        <v>20</v>
      </c>
      <c r="EH1034">
        <v>0</v>
      </c>
      <c r="EI1034" t="s">
        <v>3</v>
      </c>
      <c r="EJ1034">
        <v>4</v>
      </c>
      <c r="EK1034">
        <v>0</v>
      </c>
      <c r="EL1034" t="s">
        <v>21</v>
      </c>
      <c r="EM1034" t="s">
        <v>22</v>
      </c>
      <c r="EO1034" t="s">
        <v>3</v>
      </c>
      <c r="EQ1034">
        <v>262144</v>
      </c>
      <c r="ER1034">
        <v>27916.01</v>
      </c>
      <c r="ES1034">
        <v>0</v>
      </c>
      <c r="ET1034">
        <v>32.57</v>
      </c>
      <c r="EU1034">
        <v>0.69</v>
      </c>
      <c r="EV1034">
        <v>27883.439999999999</v>
      </c>
      <c r="EW1034">
        <v>42.81</v>
      </c>
      <c r="EX1034">
        <v>0</v>
      </c>
      <c r="EY1034">
        <v>0</v>
      </c>
      <c r="FQ1034">
        <v>0</v>
      </c>
      <c r="FR1034">
        <v>0</v>
      </c>
      <c r="FS1034">
        <v>0</v>
      </c>
      <c r="FX1034">
        <v>70</v>
      </c>
      <c r="FY1034">
        <v>10</v>
      </c>
      <c r="GA1034" t="s">
        <v>3</v>
      </c>
      <c r="GD1034">
        <v>0</v>
      </c>
      <c r="GF1034">
        <v>1394402761</v>
      </c>
      <c r="GG1034">
        <v>2</v>
      </c>
      <c r="GH1034">
        <v>1</v>
      </c>
      <c r="GI1034">
        <v>-2</v>
      </c>
      <c r="GJ1034">
        <v>0</v>
      </c>
      <c r="GK1034">
        <f>ROUND(R1034*(R12)/100,2)</f>
        <v>0.03</v>
      </c>
      <c r="GL1034">
        <f t="shared" si="708"/>
        <v>0</v>
      </c>
      <c r="GM1034">
        <f t="shared" si="709"/>
        <v>2511.17</v>
      </c>
      <c r="GN1034">
        <f t="shared" si="710"/>
        <v>0</v>
      </c>
      <c r="GO1034">
        <f t="shared" si="711"/>
        <v>0</v>
      </c>
      <c r="GP1034">
        <f t="shared" si="712"/>
        <v>2511.17</v>
      </c>
      <c r="GR1034">
        <v>0</v>
      </c>
      <c r="GS1034">
        <v>3</v>
      </c>
      <c r="GT1034">
        <v>0</v>
      </c>
      <c r="GU1034" t="s">
        <v>3</v>
      </c>
      <c r="GV1034">
        <f t="shared" si="713"/>
        <v>0</v>
      </c>
      <c r="GW1034">
        <v>1</v>
      </c>
      <c r="GX1034">
        <f t="shared" si="714"/>
        <v>0</v>
      </c>
      <c r="HA1034">
        <v>0</v>
      </c>
      <c r="HB1034">
        <v>0</v>
      </c>
      <c r="HC1034">
        <f t="shared" si="715"/>
        <v>0</v>
      </c>
      <c r="HE1034" t="s">
        <v>3</v>
      </c>
      <c r="HF1034" t="s">
        <v>3</v>
      </c>
      <c r="HM1034" t="s">
        <v>3</v>
      </c>
      <c r="HN1034" t="s">
        <v>3</v>
      </c>
      <c r="HO1034" t="s">
        <v>3</v>
      </c>
      <c r="HP1034" t="s">
        <v>3</v>
      </c>
      <c r="HQ1034" t="s">
        <v>3</v>
      </c>
      <c r="HS1034">
        <v>0</v>
      </c>
      <c r="IK1034">
        <v>0</v>
      </c>
    </row>
    <row r="1035" spans="1:245" x14ac:dyDescent="0.2">
      <c r="A1035">
        <v>17</v>
      </c>
      <c r="B1035">
        <v>1</v>
      </c>
      <c r="C1035">
        <f>ROW(SmtRes!A317)</f>
        <v>317</v>
      </c>
      <c r="D1035">
        <f>ROW(EtalonRes!A317)</f>
        <v>317</v>
      </c>
      <c r="E1035" t="s">
        <v>313</v>
      </c>
      <c r="F1035" t="s">
        <v>42</v>
      </c>
      <c r="G1035" t="s">
        <v>43</v>
      </c>
      <c r="H1035" t="s">
        <v>18</v>
      </c>
      <c r="I1035">
        <f>ROUND(1/100,9)</f>
        <v>0.01</v>
      </c>
      <c r="J1035">
        <v>0</v>
      </c>
      <c r="K1035">
        <f>ROUND(1/100,9)</f>
        <v>0.01</v>
      </c>
      <c r="O1035">
        <f t="shared" si="681"/>
        <v>255.78</v>
      </c>
      <c r="P1035">
        <f t="shared" si="682"/>
        <v>0</v>
      </c>
      <c r="Q1035">
        <f t="shared" si="683"/>
        <v>0.33</v>
      </c>
      <c r="R1035">
        <f t="shared" si="684"/>
        <v>0.01</v>
      </c>
      <c r="S1035">
        <f t="shared" si="685"/>
        <v>255.45</v>
      </c>
      <c r="T1035">
        <f t="shared" si="686"/>
        <v>0</v>
      </c>
      <c r="U1035">
        <f t="shared" si="687"/>
        <v>0.39219999999999999</v>
      </c>
      <c r="V1035">
        <f t="shared" si="688"/>
        <v>0</v>
      </c>
      <c r="W1035">
        <f t="shared" si="689"/>
        <v>0</v>
      </c>
      <c r="X1035">
        <f t="shared" si="690"/>
        <v>178.82</v>
      </c>
      <c r="Y1035">
        <f t="shared" si="690"/>
        <v>25.55</v>
      </c>
      <c r="AA1035">
        <v>35364244</v>
      </c>
      <c r="AB1035">
        <f t="shared" si="691"/>
        <v>25577.73</v>
      </c>
      <c r="AC1035">
        <f t="shared" si="692"/>
        <v>0</v>
      </c>
      <c r="AD1035">
        <f t="shared" si="693"/>
        <v>32.57</v>
      </c>
      <c r="AE1035">
        <f t="shared" si="694"/>
        <v>0.69</v>
      </c>
      <c r="AF1035">
        <f t="shared" si="694"/>
        <v>25545.16</v>
      </c>
      <c r="AG1035">
        <f t="shared" si="695"/>
        <v>0</v>
      </c>
      <c r="AH1035">
        <f t="shared" si="696"/>
        <v>39.22</v>
      </c>
      <c r="AI1035">
        <f t="shared" si="696"/>
        <v>0</v>
      </c>
      <c r="AJ1035">
        <f t="shared" si="697"/>
        <v>0</v>
      </c>
      <c r="AK1035">
        <v>25577.73</v>
      </c>
      <c r="AL1035">
        <v>0</v>
      </c>
      <c r="AM1035">
        <v>32.57</v>
      </c>
      <c r="AN1035">
        <v>0.69</v>
      </c>
      <c r="AO1035">
        <v>25545.16</v>
      </c>
      <c r="AP1035">
        <v>0</v>
      </c>
      <c r="AQ1035">
        <v>39.22</v>
      </c>
      <c r="AR1035">
        <v>0</v>
      </c>
      <c r="AS1035">
        <v>0</v>
      </c>
      <c r="AT1035">
        <v>70</v>
      </c>
      <c r="AU1035">
        <v>10</v>
      </c>
      <c r="AV1035">
        <v>1</v>
      </c>
      <c r="AW1035">
        <v>1</v>
      </c>
      <c r="AZ1035">
        <v>1</v>
      </c>
      <c r="BA1035">
        <v>1</v>
      </c>
      <c r="BB1035">
        <v>1</v>
      </c>
      <c r="BC1035">
        <v>1</v>
      </c>
      <c r="BD1035" t="s">
        <v>3</v>
      </c>
      <c r="BE1035" t="s">
        <v>3</v>
      </c>
      <c r="BF1035" t="s">
        <v>3</v>
      </c>
      <c r="BG1035" t="s">
        <v>3</v>
      </c>
      <c r="BH1035">
        <v>0</v>
      </c>
      <c r="BI1035">
        <v>4</v>
      </c>
      <c r="BJ1035" t="s">
        <v>44</v>
      </c>
      <c r="BM1035">
        <v>0</v>
      </c>
      <c r="BN1035">
        <v>0</v>
      </c>
      <c r="BO1035" t="s">
        <v>3</v>
      </c>
      <c r="BP1035">
        <v>0</v>
      </c>
      <c r="BQ1035">
        <v>1</v>
      </c>
      <c r="BR1035">
        <v>0</v>
      </c>
      <c r="BS1035">
        <v>1</v>
      </c>
      <c r="BT1035">
        <v>1</v>
      </c>
      <c r="BU1035">
        <v>1</v>
      </c>
      <c r="BV1035">
        <v>1</v>
      </c>
      <c r="BW1035">
        <v>1</v>
      </c>
      <c r="BX1035">
        <v>1</v>
      </c>
      <c r="BY1035" t="s">
        <v>3</v>
      </c>
      <c r="BZ1035">
        <v>70</v>
      </c>
      <c r="CA1035">
        <v>10</v>
      </c>
      <c r="CB1035" t="s">
        <v>3</v>
      </c>
      <c r="CE1035">
        <v>0</v>
      </c>
      <c r="CF1035">
        <v>0</v>
      </c>
      <c r="CG1035">
        <v>0</v>
      </c>
      <c r="CM1035">
        <v>0</v>
      </c>
      <c r="CN1035" t="s">
        <v>3</v>
      </c>
      <c r="CO1035">
        <v>0</v>
      </c>
      <c r="CP1035">
        <f t="shared" si="698"/>
        <v>255.78</v>
      </c>
      <c r="CQ1035">
        <f t="shared" si="699"/>
        <v>0</v>
      </c>
      <c r="CR1035">
        <f t="shared" si="700"/>
        <v>32.57</v>
      </c>
      <c r="CS1035">
        <f t="shared" si="701"/>
        <v>0.69</v>
      </c>
      <c r="CT1035">
        <f t="shared" si="702"/>
        <v>25545.16</v>
      </c>
      <c r="CU1035">
        <f t="shared" si="703"/>
        <v>0</v>
      </c>
      <c r="CV1035">
        <f t="shared" si="704"/>
        <v>39.22</v>
      </c>
      <c r="CW1035">
        <f t="shared" si="705"/>
        <v>0</v>
      </c>
      <c r="CX1035">
        <f t="shared" si="705"/>
        <v>0</v>
      </c>
      <c r="CY1035">
        <f t="shared" si="706"/>
        <v>178.815</v>
      </c>
      <c r="CZ1035">
        <f t="shared" si="707"/>
        <v>25.545000000000002</v>
      </c>
      <c r="DC1035" t="s">
        <v>3</v>
      </c>
      <c r="DD1035" t="s">
        <v>3</v>
      </c>
      <c r="DE1035" t="s">
        <v>3</v>
      </c>
      <c r="DF1035" t="s">
        <v>3</v>
      </c>
      <c r="DG1035" t="s">
        <v>3</v>
      </c>
      <c r="DH1035" t="s">
        <v>3</v>
      </c>
      <c r="DI1035" t="s">
        <v>3</v>
      </c>
      <c r="DJ1035" t="s">
        <v>3</v>
      </c>
      <c r="DK1035" t="s">
        <v>3</v>
      </c>
      <c r="DL1035" t="s">
        <v>3</v>
      </c>
      <c r="DM1035" t="s">
        <v>3</v>
      </c>
      <c r="DN1035">
        <v>0</v>
      </c>
      <c r="DO1035">
        <v>0</v>
      </c>
      <c r="DP1035">
        <v>1</v>
      </c>
      <c r="DQ1035">
        <v>1</v>
      </c>
      <c r="DU1035">
        <v>1010</v>
      </c>
      <c r="DV1035" t="s">
        <v>18</v>
      </c>
      <c r="DW1035" t="s">
        <v>18</v>
      </c>
      <c r="DX1035">
        <v>100</v>
      </c>
      <c r="DZ1035" t="s">
        <v>3</v>
      </c>
      <c r="EA1035" t="s">
        <v>3</v>
      </c>
      <c r="EB1035" t="s">
        <v>3</v>
      </c>
      <c r="EC1035" t="s">
        <v>3</v>
      </c>
      <c r="EE1035">
        <v>35096056</v>
      </c>
      <c r="EF1035">
        <v>1</v>
      </c>
      <c r="EG1035" t="s">
        <v>20</v>
      </c>
      <c r="EH1035">
        <v>0</v>
      </c>
      <c r="EI1035" t="s">
        <v>3</v>
      </c>
      <c r="EJ1035">
        <v>4</v>
      </c>
      <c r="EK1035">
        <v>0</v>
      </c>
      <c r="EL1035" t="s">
        <v>21</v>
      </c>
      <c r="EM1035" t="s">
        <v>22</v>
      </c>
      <c r="EO1035" t="s">
        <v>3</v>
      </c>
      <c r="EQ1035">
        <v>262144</v>
      </c>
      <c r="ER1035">
        <v>25577.73</v>
      </c>
      <c r="ES1035">
        <v>0</v>
      </c>
      <c r="ET1035">
        <v>32.57</v>
      </c>
      <c r="EU1035">
        <v>0.69</v>
      </c>
      <c r="EV1035">
        <v>25545.16</v>
      </c>
      <c r="EW1035">
        <v>39.22</v>
      </c>
      <c r="EX1035">
        <v>0</v>
      </c>
      <c r="EY1035">
        <v>0</v>
      </c>
      <c r="FQ1035">
        <v>0</v>
      </c>
      <c r="FR1035">
        <v>0</v>
      </c>
      <c r="FS1035">
        <v>0</v>
      </c>
      <c r="FX1035">
        <v>70</v>
      </c>
      <c r="FY1035">
        <v>10</v>
      </c>
      <c r="GA1035" t="s">
        <v>3</v>
      </c>
      <c r="GD1035">
        <v>0</v>
      </c>
      <c r="GF1035">
        <v>1212913616</v>
      </c>
      <c r="GG1035">
        <v>2</v>
      </c>
      <c r="GH1035">
        <v>1</v>
      </c>
      <c r="GI1035">
        <v>-2</v>
      </c>
      <c r="GJ1035">
        <v>0</v>
      </c>
      <c r="GK1035">
        <f>ROUND(R1035*(R12)/100,2)</f>
        <v>0.01</v>
      </c>
      <c r="GL1035">
        <f t="shared" si="708"/>
        <v>0</v>
      </c>
      <c r="GM1035">
        <f t="shared" si="709"/>
        <v>460.16</v>
      </c>
      <c r="GN1035">
        <f t="shared" si="710"/>
        <v>0</v>
      </c>
      <c r="GO1035">
        <f t="shared" si="711"/>
        <v>0</v>
      </c>
      <c r="GP1035">
        <f t="shared" si="712"/>
        <v>460.16</v>
      </c>
      <c r="GR1035">
        <v>0</v>
      </c>
      <c r="GS1035">
        <v>3</v>
      </c>
      <c r="GT1035">
        <v>0</v>
      </c>
      <c r="GU1035" t="s">
        <v>3</v>
      </c>
      <c r="GV1035">
        <f t="shared" si="713"/>
        <v>0</v>
      </c>
      <c r="GW1035">
        <v>1</v>
      </c>
      <c r="GX1035">
        <f t="shared" si="714"/>
        <v>0</v>
      </c>
      <c r="HA1035">
        <v>0</v>
      </c>
      <c r="HB1035">
        <v>0</v>
      </c>
      <c r="HC1035">
        <f t="shared" si="715"/>
        <v>0</v>
      </c>
      <c r="HE1035" t="s">
        <v>3</v>
      </c>
      <c r="HF1035" t="s">
        <v>3</v>
      </c>
      <c r="HM1035" t="s">
        <v>3</v>
      </c>
      <c r="HN1035" t="s">
        <v>3</v>
      </c>
      <c r="HO1035" t="s">
        <v>3</v>
      </c>
      <c r="HP1035" t="s">
        <v>3</v>
      </c>
      <c r="HQ1035" t="s">
        <v>3</v>
      </c>
      <c r="HS1035">
        <v>0</v>
      </c>
      <c r="IK1035">
        <v>0</v>
      </c>
    </row>
    <row r="1036" spans="1:245" x14ac:dyDescent="0.2">
      <c r="A1036">
        <v>17</v>
      </c>
      <c r="B1036">
        <v>1</v>
      </c>
      <c r="C1036">
        <f>ROW(SmtRes!A318)</f>
        <v>318</v>
      </c>
      <c r="D1036">
        <f>ROW(EtalonRes!A318)</f>
        <v>318</v>
      </c>
      <c r="E1036" t="s">
        <v>314</v>
      </c>
      <c r="F1036" t="s">
        <v>255</v>
      </c>
      <c r="G1036" t="s">
        <v>256</v>
      </c>
      <c r="H1036" t="s">
        <v>18</v>
      </c>
      <c r="I1036">
        <f>ROUND(1/100,9)</f>
        <v>0.01</v>
      </c>
      <c r="J1036">
        <v>0</v>
      </c>
      <c r="K1036">
        <f>ROUND(1/100,9)</f>
        <v>0.01</v>
      </c>
      <c r="O1036">
        <f t="shared" si="681"/>
        <v>225.56</v>
      </c>
      <c r="P1036">
        <f t="shared" si="682"/>
        <v>0</v>
      </c>
      <c r="Q1036">
        <f t="shared" si="683"/>
        <v>0</v>
      </c>
      <c r="R1036">
        <f t="shared" si="684"/>
        <v>0</v>
      </c>
      <c r="S1036">
        <f t="shared" si="685"/>
        <v>225.56</v>
      </c>
      <c r="T1036">
        <f t="shared" si="686"/>
        <v>0</v>
      </c>
      <c r="U1036">
        <f t="shared" si="687"/>
        <v>0.34630000000000005</v>
      </c>
      <c r="V1036">
        <f t="shared" si="688"/>
        <v>0</v>
      </c>
      <c r="W1036">
        <f t="shared" si="689"/>
        <v>0</v>
      </c>
      <c r="X1036">
        <f t="shared" si="690"/>
        <v>157.88999999999999</v>
      </c>
      <c r="Y1036">
        <f t="shared" si="690"/>
        <v>22.56</v>
      </c>
      <c r="AA1036">
        <v>35364244</v>
      </c>
      <c r="AB1036">
        <f t="shared" si="691"/>
        <v>22555.56</v>
      </c>
      <c r="AC1036">
        <f t="shared" si="692"/>
        <v>0</v>
      </c>
      <c r="AD1036">
        <f t="shared" si="693"/>
        <v>0</v>
      </c>
      <c r="AE1036">
        <f t="shared" si="694"/>
        <v>0</v>
      </c>
      <c r="AF1036">
        <f t="shared" si="694"/>
        <v>22555.56</v>
      </c>
      <c r="AG1036">
        <f t="shared" si="695"/>
        <v>0</v>
      </c>
      <c r="AH1036">
        <f t="shared" si="696"/>
        <v>34.630000000000003</v>
      </c>
      <c r="AI1036">
        <f t="shared" si="696"/>
        <v>0</v>
      </c>
      <c r="AJ1036">
        <f t="shared" si="697"/>
        <v>0</v>
      </c>
      <c r="AK1036">
        <v>22555.56</v>
      </c>
      <c r="AL1036">
        <v>0</v>
      </c>
      <c r="AM1036">
        <v>0</v>
      </c>
      <c r="AN1036">
        <v>0</v>
      </c>
      <c r="AO1036">
        <v>22555.56</v>
      </c>
      <c r="AP1036">
        <v>0</v>
      </c>
      <c r="AQ1036">
        <v>34.630000000000003</v>
      </c>
      <c r="AR1036">
        <v>0</v>
      </c>
      <c r="AS1036">
        <v>0</v>
      </c>
      <c r="AT1036">
        <v>70</v>
      </c>
      <c r="AU1036">
        <v>10</v>
      </c>
      <c r="AV1036">
        <v>1</v>
      </c>
      <c r="AW1036">
        <v>1</v>
      </c>
      <c r="AZ1036">
        <v>1</v>
      </c>
      <c r="BA1036">
        <v>1</v>
      </c>
      <c r="BB1036">
        <v>1</v>
      </c>
      <c r="BC1036">
        <v>1</v>
      </c>
      <c r="BD1036" t="s">
        <v>3</v>
      </c>
      <c r="BE1036" t="s">
        <v>3</v>
      </c>
      <c r="BF1036" t="s">
        <v>3</v>
      </c>
      <c r="BG1036" t="s">
        <v>3</v>
      </c>
      <c r="BH1036">
        <v>0</v>
      </c>
      <c r="BI1036">
        <v>4</v>
      </c>
      <c r="BJ1036" t="s">
        <v>257</v>
      </c>
      <c r="BM1036">
        <v>0</v>
      </c>
      <c r="BN1036">
        <v>0</v>
      </c>
      <c r="BO1036" t="s">
        <v>3</v>
      </c>
      <c r="BP1036">
        <v>0</v>
      </c>
      <c r="BQ1036">
        <v>1</v>
      </c>
      <c r="BR1036">
        <v>0</v>
      </c>
      <c r="BS1036">
        <v>1</v>
      </c>
      <c r="BT1036">
        <v>1</v>
      </c>
      <c r="BU1036">
        <v>1</v>
      </c>
      <c r="BV1036">
        <v>1</v>
      </c>
      <c r="BW1036">
        <v>1</v>
      </c>
      <c r="BX1036">
        <v>1</v>
      </c>
      <c r="BY1036" t="s">
        <v>3</v>
      </c>
      <c r="BZ1036">
        <v>70</v>
      </c>
      <c r="CA1036">
        <v>10</v>
      </c>
      <c r="CB1036" t="s">
        <v>3</v>
      </c>
      <c r="CE1036">
        <v>0</v>
      </c>
      <c r="CF1036">
        <v>0</v>
      </c>
      <c r="CG1036">
        <v>0</v>
      </c>
      <c r="CM1036">
        <v>0</v>
      </c>
      <c r="CN1036" t="s">
        <v>3</v>
      </c>
      <c r="CO1036">
        <v>0</v>
      </c>
      <c r="CP1036">
        <f t="shared" si="698"/>
        <v>225.56</v>
      </c>
      <c r="CQ1036">
        <f t="shared" si="699"/>
        <v>0</v>
      </c>
      <c r="CR1036">
        <f t="shared" si="700"/>
        <v>0</v>
      </c>
      <c r="CS1036">
        <f t="shared" si="701"/>
        <v>0</v>
      </c>
      <c r="CT1036">
        <f t="shared" si="702"/>
        <v>22555.56</v>
      </c>
      <c r="CU1036">
        <f t="shared" si="703"/>
        <v>0</v>
      </c>
      <c r="CV1036">
        <f t="shared" si="704"/>
        <v>34.630000000000003</v>
      </c>
      <c r="CW1036">
        <f t="shared" si="705"/>
        <v>0</v>
      </c>
      <c r="CX1036">
        <f t="shared" si="705"/>
        <v>0</v>
      </c>
      <c r="CY1036">
        <f t="shared" si="706"/>
        <v>157.892</v>
      </c>
      <c r="CZ1036">
        <f t="shared" si="707"/>
        <v>22.555999999999997</v>
      </c>
      <c r="DC1036" t="s">
        <v>3</v>
      </c>
      <c r="DD1036" t="s">
        <v>3</v>
      </c>
      <c r="DE1036" t="s">
        <v>3</v>
      </c>
      <c r="DF1036" t="s">
        <v>3</v>
      </c>
      <c r="DG1036" t="s">
        <v>3</v>
      </c>
      <c r="DH1036" t="s">
        <v>3</v>
      </c>
      <c r="DI1036" t="s">
        <v>3</v>
      </c>
      <c r="DJ1036" t="s">
        <v>3</v>
      </c>
      <c r="DK1036" t="s">
        <v>3</v>
      </c>
      <c r="DL1036" t="s">
        <v>3</v>
      </c>
      <c r="DM1036" t="s">
        <v>3</v>
      </c>
      <c r="DN1036">
        <v>0</v>
      </c>
      <c r="DO1036">
        <v>0</v>
      </c>
      <c r="DP1036">
        <v>1</v>
      </c>
      <c r="DQ1036">
        <v>1</v>
      </c>
      <c r="DU1036">
        <v>1010</v>
      </c>
      <c r="DV1036" t="s">
        <v>18</v>
      </c>
      <c r="DW1036" t="s">
        <v>18</v>
      </c>
      <c r="DX1036">
        <v>100</v>
      </c>
      <c r="DZ1036" t="s">
        <v>3</v>
      </c>
      <c r="EA1036" t="s">
        <v>3</v>
      </c>
      <c r="EB1036" t="s">
        <v>3</v>
      </c>
      <c r="EC1036" t="s">
        <v>3</v>
      </c>
      <c r="EE1036">
        <v>35096056</v>
      </c>
      <c r="EF1036">
        <v>1</v>
      </c>
      <c r="EG1036" t="s">
        <v>20</v>
      </c>
      <c r="EH1036">
        <v>0</v>
      </c>
      <c r="EI1036" t="s">
        <v>3</v>
      </c>
      <c r="EJ1036">
        <v>4</v>
      </c>
      <c r="EK1036">
        <v>0</v>
      </c>
      <c r="EL1036" t="s">
        <v>21</v>
      </c>
      <c r="EM1036" t="s">
        <v>22</v>
      </c>
      <c r="EO1036" t="s">
        <v>3</v>
      </c>
      <c r="EQ1036">
        <v>262144</v>
      </c>
      <c r="ER1036">
        <v>22555.56</v>
      </c>
      <c r="ES1036">
        <v>0</v>
      </c>
      <c r="ET1036">
        <v>0</v>
      </c>
      <c r="EU1036">
        <v>0</v>
      </c>
      <c r="EV1036">
        <v>22555.56</v>
      </c>
      <c r="EW1036">
        <v>34.630000000000003</v>
      </c>
      <c r="EX1036">
        <v>0</v>
      </c>
      <c r="EY1036">
        <v>0</v>
      </c>
      <c r="FQ1036">
        <v>0</v>
      </c>
      <c r="FR1036">
        <v>0</v>
      </c>
      <c r="FS1036">
        <v>0</v>
      </c>
      <c r="FX1036">
        <v>70</v>
      </c>
      <c r="FY1036">
        <v>10</v>
      </c>
      <c r="GA1036" t="s">
        <v>3</v>
      </c>
      <c r="GD1036">
        <v>0</v>
      </c>
      <c r="GF1036">
        <v>-24549344</v>
      </c>
      <c r="GG1036">
        <v>2</v>
      </c>
      <c r="GH1036">
        <v>1</v>
      </c>
      <c r="GI1036">
        <v>-2</v>
      </c>
      <c r="GJ1036">
        <v>0</v>
      </c>
      <c r="GK1036">
        <f>ROUND(R1036*(R12)/100,2)</f>
        <v>0</v>
      </c>
      <c r="GL1036">
        <f t="shared" si="708"/>
        <v>0</v>
      </c>
      <c r="GM1036">
        <f t="shared" si="709"/>
        <v>406.01</v>
      </c>
      <c r="GN1036">
        <f t="shared" si="710"/>
        <v>0</v>
      </c>
      <c r="GO1036">
        <f t="shared" si="711"/>
        <v>0</v>
      </c>
      <c r="GP1036">
        <f t="shared" si="712"/>
        <v>406.01</v>
      </c>
      <c r="GR1036">
        <v>0</v>
      </c>
      <c r="GS1036">
        <v>3</v>
      </c>
      <c r="GT1036">
        <v>0</v>
      </c>
      <c r="GU1036" t="s">
        <v>3</v>
      </c>
      <c r="GV1036">
        <f t="shared" si="713"/>
        <v>0</v>
      </c>
      <c r="GW1036">
        <v>1</v>
      </c>
      <c r="GX1036">
        <f t="shared" si="714"/>
        <v>0</v>
      </c>
      <c r="HA1036">
        <v>0</v>
      </c>
      <c r="HB1036">
        <v>0</v>
      </c>
      <c r="HC1036">
        <f t="shared" si="715"/>
        <v>0</v>
      </c>
      <c r="HE1036" t="s">
        <v>3</v>
      </c>
      <c r="HF1036" t="s">
        <v>3</v>
      </c>
      <c r="HM1036" t="s">
        <v>3</v>
      </c>
      <c r="HN1036" t="s">
        <v>3</v>
      </c>
      <c r="HO1036" t="s">
        <v>3</v>
      </c>
      <c r="HP1036" t="s">
        <v>3</v>
      </c>
      <c r="HQ1036" t="s">
        <v>3</v>
      </c>
      <c r="HS1036">
        <v>0</v>
      </c>
      <c r="IK1036">
        <v>0</v>
      </c>
    </row>
    <row r="1038" spans="1:245" x14ac:dyDescent="0.2">
      <c r="A1038">
        <v>51</v>
      </c>
      <c r="B1038">
        <f>B1025</f>
        <v>1</v>
      </c>
      <c r="C1038">
        <f>A1025</f>
        <v>4</v>
      </c>
      <c r="D1038">
        <f>ROW(A1025)</f>
        <v>1025</v>
      </c>
      <c r="F1038" t="str">
        <f>IF(F1025&lt;&gt;"",F1025,"")</f>
        <v>Новый раздел</v>
      </c>
      <c r="G1038" t="str">
        <f>IF(G1025&lt;&gt;"",G1025,"")</f>
        <v>Помещение 135 Переговорная зам. директора</v>
      </c>
      <c r="H1038">
        <v>0</v>
      </c>
      <c r="O1038">
        <f t="shared" ref="O1038:T1038" si="716">ROUND(AB1038,2)</f>
        <v>2484.31</v>
      </c>
      <c r="P1038">
        <f t="shared" si="716"/>
        <v>266.66000000000003</v>
      </c>
      <c r="Q1038">
        <f t="shared" si="716"/>
        <v>63.7</v>
      </c>
      <c r="R1038">
        <f t="shared" si="716"/>
        <v>30.47</v>
      </c>
      <c r="S1038">
        <f t="shared" si="716"/>
        <v>2153.9499999999998</v>
      </c>
      <c r="T1038">
        <f t="shared" si="716"/>
        <v>0</v>
      </c>
      <c r="U1038">
        <f>AH1038</f>
        <v>3.3950000000000005</v>
      </c>
      <c r="V1038">
        <f>AI1038</f>
        <v>0</v>
      </c>
      <c r="W1038">
        <f>ROUND(AJ1038,2)</f>
        <v>0</v>
      </c>
      <c r="X1038">
        <f>ROUND(AK1038,2)</f>
        <v>1507.77</v>
      </c>
      <c r="Y1038">
        <f>ROUND(AL1038,2)</f>
        <v>215.41</v>
      </c>
      <c r="AB1038">
        <f>ROUND(SUMIF(AA1029:AA1036,"=35364244",O1029:O1036),2)</f>
        <v>2484.31</v>
      </c>
      <c r="AC1038">
        <f>ROUND(SUMIF(AA1029:AA1036,"=35364244",P1029:P1036),2)</f>
        <v>266.66000000000003</v>
      </c>
      <c r="AD1038">
        <f>ROUND(SUMIF(AA1029:AA1036,"=35364244",Q1029:Q1036),2)</f>
        <v>63.7</v>
      </c>
      <c r="AE1038">
        <f>ROUND(SUMIF(AA1029:AA1036,"=35364244",R1029:R1036),2)</f>
        <v>30.47</v>
      </c>
      <c r="AF1038">
        <f>ROUND(SUMIF(AA1029:AA1036,"=35364244",S1029:S1036),2)</f>
        <v>2153.9499999999998</v>
      </c>
      <c r="AG1038">
        <f>ROUND(SUMIF(AA1029:AA1036,"=35364244",T1029:T1036),2)</f>
        <v>0</v>
      </c>
      <c r="AH1038">
        <f>SUMIF(AA1029:AA1036,"=35364244",U1029:U1036)</f>
        <v>3.3950000000000005</v>
      </c>
      <c r="AI1038">
        <f>SUMIF(AA1029:AA1036,"=35364244",V1029:V1036)</f>
        <v>0</v>
      </c>
      <c r="AJ1038">
        <f>ROUND(SUMIF(AA1029:AA1036,"=35364244",W1029:W1036),2)</f>
        <v>0</v>
      </c>
      <c r="AK1038">
        <f>ROUND(SUMIF(AA1029:AA1036,"=35364244",X1029:X1036),2)</f>
        <v>1507.77</v>
      </c>
      <c r="AL1038">
        <f>ROUND(SUMIF(AA1029:AA1036,"=35364244",Y1029:Y1036),2)</f>
        <v>215.41</v>
      </c>
      <c r="AO1038">
        <f t="shared" ref="AO1038:BD1038" si="717">ROUND(BX1038,2)</f>
        <v>0</v>
      </c>
      <c r="AP1038">
        <f t="shared" si="717"/>
        <v>0</v>
      </c>
      <c r="AQ1038">
        <f t="shared" si="717"/>
        <v>0</v>
      </c>
      <c r="AR1038">
        <f t="shared" si="717"/>
        <v>4240.3900000000003</v>
      </c>
      <c r="AS1038">
        <f t="shared" si="717"/>
        <v>0</v>
      </c>
      <c r="AT1038">
        <f t="shared" si="717"/>
        <v>0</v>
      </c>
      <c r="AU1038">
        <f t="shared" si="717"/>
        <v>4240.3900000000003</v>
      </c>
      <c r="AV1038">
        <f t="shared" si="717"/>
        <v>266.66000000000003</v>
      </c>
      <c r="AW1038">
        <f t="shared" si="717"/>
        <v>266.66000000000003</v>
      </c>
      <c r="AX1038">
        <f t="shared" si="717"/>
        <v>0</v>
      </c>
      <c r="AY1038">
        <f t="shared" si="717"/>
        <v>266.66000000000003</v>
      </c>
      <c r="AZ1038">
        <f t="shared" si="717"/>
        <v>0</v>
      </c>
      <c r="BA1038">
        <f t="shared" si="717"/>
        <v>0</v>
      </c>
      <c r="BB1038">
        <f t="shared" si="717"/>
        <v>0</v>
      </c>
      <c r="BC1038">
        <f t="shared" si="717"/>
        <v>0</v>
      </c>
      <c r="BD1038">
        <f t="shared" si="717"/>
        <v>0</v>
      </c>
      <c r="BX1038">
        <f>ROUND(SUMIF(AA1029:AA1036,"=35364244",FQ1029:FQ1036),2)</f>
        <v>0</v>
      </c>
      <c r="BY1038">
        <f>ROUND(SUMIF(AA1029:AA1036,"=35364244",FR1029:FR1036),2)</f>
        <v>0</v>
      </c>
      <c r="BZ1038">
        <f>ROUND(SUMIF(AA1029:AA1036,"=35364244",GL1029:GL1036),2)</f>
        <v>0</v>
      </c>
      <c r="CA1038">
        <f>ROUND(SUMIF(AA1029:AA1036,"=35364244",GM1029:GM1036),2)</f>
        <v>4240.3900000000003</v>
      </c>
      <c r="CB1038">
        <f>ROUND(SUMIF(AA1029:AA1036,"=35364244",GN1029:GN1036),2)</f>
        <v>0</v>
      </c>
      <c r="CC1038">
        <f>ROUND(SUMIF(AA1029:AA1036,"=35364244",GO1029:GO1036),2)</f>
        <v>0</v>
      </c>
      <c r="CD1038">
        <f>ROUND(SUMIF(AA1029:AA1036,"=35364244",GP1029:GP1036),2)</f>
        <v>4240.3900000000003</v>
      </c>
      <c r="CE1038">
        <f>AC1038-BX1038</f>
        <v>266.66000000000003</v>
      </c>
      <c r="CF1038">
        <f>AC1038-BY1038</f>
        <v>266.66000000000003</v>
      </c>
      <c r="CG1038">
        <f>BX1038-BZ1038</f>
        <v>0</v>
      </c>
      <c r="CH1038">
        <f>AC1038-BX1038-BY1038+BZ1038</f>
        <v>266.66000000000003</v>
      </c>
      <c r="CI1038">
        <f>BY1038-BZ1038</f>
        <v>0</v>
      </c>
      <c r="CJ1038">
        <f>ROUND(SUMIF(AA1029:AA1036,"=35364244",GX1029:GX1036),2)</f>
        <v>0</v>
      </c>
      <c r="CK1038">
        <f>ROUND(SUMIF(AA1029:AA1036,"=35364244",GY1029:GY1036),2)</f>
        <v>0</v>
      </c>
      <c r="CL1038">
        <f>ROUND(SUMIF(AA1029:AA1036,"=35364244",GZ1029:GZ1036),2)</f>
        <v>0</v>
      </c>
      <c r="CM1038">
        <f>ROUND(SUMIF(AA1029:AA1036,"=35364244",HD1029:HD1036),2)</f>
        <v>0</v>
      </c>
      <c r="GX1038">
        <v>0</v>
      </c>
    </row>
    <row r="1040" spans="1:245" x14ac:dyDescent="0.2">
      <c r="A1040">
        <v>50</v>
      </c>
      <c r="B1040">
        <v>0</v>
      </c>
      <c r="C1040">
        <v>0</v>
      </c>
      <c r="D1040">
        <v>1</v>
      </c>
      <c r="E1040">
        <v>201</v>
      </c>
      <c r="F1040">
        <f>ROUND(Source!O1038,O1040)</f>
        <v>2484.31</v>
      </c>
      <c r="G1040" t="s">
        <v>66</v>
      </c>
      <c r="H1040" t="s">
        <v>67</v>
      </c>
      <c r="K1040">
        <v>201</v>
      </c>
      <c r="L1040">
        <v>1</v>
      </c>
      <c r="M1040">
        <v>3</v>
      </c>
      <c r="N1040" t="s">
        <v>3</v>
      </c>
      <c r="O1040">
        <v>2</v>
      </c>
      <c r="W1040">
        <v>2484.31</v>
      </c>
      <c r="X1040">
        <v>1</v>
      </c>
      <c r="Y1040">
        <v>2484.31</v>
      </c>
    </row>
    <row r="1041" spans="1:25" x14ac:dyDescent="0.2">
      <c r="A1041">
        <v>50</v>
      </c>
      <c r="B1041">
        <v>0</v>
      </c>
      <c r="C1041">
        <v>0</v>
      </c>
      <c r="D1041">
        <v>1</v>
      </c>
      <c r="E1041">
        <v>202</v>
      </c>
      <c r="F1041">
        <f>ROUND(Source!P1038,O1041)</f>
        <v>266.66000000000003</v>
      </c>
      <c r="G1041" t="s">
        <v>68</v>
      </c>
      <c r="H1041" t="s">
        <v>69</v>
      </c>
      <c r="K1041">
        <v>202</v>
      </c>
      <c r="L1041">
        <v>2</v>
      </c>
      <c r="M1041">
        <v>3</v>
      </c>
      <c r="N1041" t="s">
        <v>3</v>
      </c>
      <c r="O1041">
        <v>2</v>
      </c>
      <c r="W1041">
        <v>266.66000000000003</v>
      </c>
      <c r="X1041">
        <v>1</v>
      </c>
      <c r="Y1041">
        <v>266.66000000000003</v>
      </c>
    </row>
    <row r="1042" spans="1:25" x14ac:dyDescent="0.2">
      <c r="A1042">
        <v>50</v>
      </c>
      <c r="B1042">
        <v>0</v>
      </c>
      <c r="C1042">
        <v>0</v>
      </c>
      <c r="D1042">
        <v>1</v>
      </c>
      <c r="E1042">
        <v>222</v>
      </c>
      <c r="F1042">
        <f>ROUND(Source!AO1038,O1042)</f>
        <v>0</v>
      </c>
      <c r="G1042" t="s">
        <v>70</v>
      </c>
      <c r="H1042" t="s">
        <v>71</v>
      </c>
      <c r="K1042">
        <v>222</v>
      </c>
      <c r="L1042">
        <v>3</v>
      </c>
      <c r="M1042">
        <v>3</v>
      </c>
      <c r="N1042" t="s">
        <v>3</v>
      </c>
      <c r="O1042">
        <v>2</v>
      </c>
      <c r="W1042">
        <v>0</v>
      </c>
      <c r="X1042">
        <v>1</v>
      </c>
      <c r="Y1042">
        <v>0</v>
      </c>
    </row>
    <row r="1043" spans="1:25" x14ac:dyDescent="0.2">
      <c r="A1043">
        <v>50</v>
      </c>
      <c r="B1043">
        <v>0</v>
      </c>
      <c r="C1043">
        <v>0</v>
      </c>
      <c r="D1043">
        <v>1</v>
      </c>
      <c r="E1043">
        <v>225</v>
      </c>
      <c r="F1043">
        <f>ROUND(Source!AV1038,O1043)</f>
        <v>266.66000000000003</v>
      </c>
      <c r="G1043" t="s">
        <v>72</v>
      </c>
      <c r="H1043" t="s">
        <v>73</v>
      </c>
      <c r="K1043">
        <v>225</v>
      </c>
      <c r="L1043">
        <v>4</v>
      </c>
      <c r="M1043">
        <v>3</v>
      </c>
      <c r="N1043" t="s">
        <v>3</v>
      </c>
      <c r="O1043">
        <v>2</v>
      </c>
      <c r="W1043">
        <v>266.66000000000003</v>
      </c>
      <c r="X1043">
        <v>1</v>
      </c>
      <c r="Y1043">
        <v>266.66000000000003</v>
      </c>
    </row>
    <row r="1044" spans="1:25" x14ac:dyDescent="0.2">
      <c r="A1044">
        <v>50</v>
      </c>
      <c r="B1044">
        <v>0</v>
      </c>
      <c r="C1044">
        <v>0</v>
      </c>
      <c r="D1044">
        <v>1</v>
      </c>
      <c r="E1044">
        <v>226</v>
      </c>
      <c r="F1044">
        <f>ROUND(Source!AW1038,O1044)</f>
        <v>266.66000000000003</v>
      </c>
      <c r="G1044" t="s">
        <v>74</v>
      </c>
      <c r="H1044" t="s">
        <v>75</v>
      </c>
      <c r="K1044">
        <v>226</v>
      </c>
      <c r="L1044">
        <v>5</v>
      </c>
      <c r="M1044">
        <v>3</v>
      </c>
      <c r="N1044" t="s">
        <v>3</v>
      </c>
      <c r="O1044">
        <v>2</v>
      </c>
      <c r="W1044">
        <v>266.66000000000003</v>
      </c>
      <c r="X1044">
        <v>1</v>
      </c>
      <c r="Y1044">
        <v>266.66000000000003</v>
      </c>
    </row>
    <row r="1045" spans="1:25" x14ac:dyDescent="0.2">
      <c r="A1045">
        <v>50</v>
      </c>
      <c r="B1045">
        <v>0</v>
      </c>
      <c r="C1045">
        <v>0</v>
      </c>
      <c r="D1045">
        <v>1</v>
      </c>
      <c r="E1045">
        <v>227</v>
      </c>
      <c r="F1045">
        <f>ROUND(Source!AX1038,O1045)</f>
        <v>0</v>
      </c>
      <c r="G1045" t="s">
        <v>76</v>
      </c>
      <c r="H1045" t="s">
        <v>77</v>
      </c>
      <c r="K1045">
        <v>227</v>
      </c>
      <c r="L1045">
        <v>6</v>
      </c>
      <c r="M1045">
        <v>3</v>
      </c>
      <c r="N1045" t="s">
        <v>3</v>
      </c>
      <c r="O1045">
        <v>2</v>
      </c>
      <c r="W1045">
        <v>0</v>
      </c>
      <c r="X1045">
        <v>1</v>
      </c>
      <c r="Y1045">
        <v>0</v>
      </c>
    </row>
    <row r="1046" spans="1:25" x14ac:dyDescent="0.2">
      <c r="A1046">
        <v>50</v>
      </c>
      <c r="B1046">
        <v>0</v>
      </c>
      <c r="C1046">
        <v>0</v>
      </c>
      <c r="D1046">
        <v>1</v>
      </c>
      <c r="E1046">
        <v>228</v>
      </c>
      <c r="F1046">
        <f>ROUND(Source!AY1038,O1046)</f>
        <v>266.66000000000003</v>
      </c>
      <c r="G1046" t="s">
        <v>78</v>
      </c>
      <c r="H1046" t="s">
        <v>79</v>
      </c>
      <c r="K1046">
        <v>228</v>
      </c>
      <c r="L1046">
        <v>7</v>
      </c>
      <c r="M1046">
        <v>3</v>
      </c>
      <c r="N1046" t="s">
        <v>3</v>
      </c>
      <c r="O1046">
        <v>2</v>
      </c>
      <c r="W1046">
        <v>266.66000000000003</v>
      </c>
      <c r="X1046">
        <v>1</v>
      </c>
      <c r="Y1046">
        <v>266.66000000000003</v>
      </c>
    </row>
    <row r="1047" spans="1:25" x14ac:dyDescent="0.2">
      <c r="A1047">
        <v>50</v>
      </c>
      <c r="B1047">
        <v>0</v>
      </c>
      <c r="C1047">
        <v>0</v>
      </c>
      <c r="D1047">
        <v>1</v>
      </c>
      <c r="E1047">
        <v>216</v>
      </c>
      <c r="F1047">
        <f>ROUND(Source!AP1038,O1047)</f>
        <v>0</v>
      </c>
      <c r="G1047" t="s">
        <v>80</v>
      </c>
      <c r="H1047" t="s">
        <v>81</v>
      </c>
      <c r="K1047">
        <v>216</v>
      </c>
      <c r="L1047">
        <v>8</v>
      </c>
      <c r="M1047">
        <v>3</v>
      </c>
      <c r="N1047" t="s">
        <v>3</v>
      </c>
      <c r="O1047">
        <v>2</v>
      </c>
      <c r="W1047">
        <v>0</v>
      </c>
      <c r="X1047">
        <v>1</v>
      </c>
      <c r="Y1047">
        <v>0</v>
      </c>
    </row>
    <row r="1048" spans="1:25" x14ac:dyDescent="0.2">
      <c r="A1048">
        <v>50</v>
      </c>
      <c r="B1048">
        <v>0</v>
      </c>
      <c r="C1048">
        <v>0</v>
      </c>
      <c r="D1048">
        <v>1</v>
      </c>
      <c r="E1048">
        <v>223</v>
      </c>
      <c r="F1048">
        <f>ROUND(Source!AQ1038,O1048)</f>
        <v>0</v>
      </c>
      <c r="G1048" t="s">
        <v>82</v>
      </c>
      <c r="H1048" t="s">
        <v>83</v>
      </c>
      <c r="K1048">
        <v>223</v>
      </c>
      <c r="L1048">
        <v>9</v>
      </c>
      <c r="M1048">
        <v>3</v>
      </c>
      <c r="N1048" t="s">
        <v>3</v>
      </c>
      <c r="O1048">
        <v>2</v>
      </c>
      <c r="W1048">
        <v>0</v>
      </c>
      <c r="X1048">
        <v>1</v>
      </c>
      <c r="Y1048">
        <v>0</v>
      </c>
    </row>
    <row r="1049" spans="1:25" x14ac:dyDescent="0.2">
      <c r="A1049">
        <v>50</v>
      </c>
      <c r="B1049">
        <v>0</v>
      </c>
      <c r="C1049">
        <v>0</v>
      </c>
      <c r="D1049">
        <v>1</v>
      </c>
      <c r="E1049">
        <v>229</v>
      </c>
      <c r="F1049">
        <f>ROUND(Source!AZ1038,O1049)</f>
        <v>0</v>
      </c>
      <c r="G1049" t="s">
        <v>84</v>
      </c>
      <c r="H1049" t="s">
        <v>85</v>
      </c>
      <c r="K1049">
        <v>229</v>
      </c>
      <c r="L1049">
        <v>10</v>
      </c>
      <c r="M1049">
        <v>3</v>
      </c>
      <c r="N1049" t="s">
        <v>3</v>
      </c>
      <c r="O1049">
        <v>2</v>
      </c>
      <c r="W1049">
        <v>0</v>
      </c>
      <c r="X1049">
        <v>1</v>
      </c>
      <c r="Y1049">
        <v>0</v>
      </c>
    </row>
    <row r="1050" spans="1:25" x14ac:dyDescent="0.2">
      <c r="A1050">
        <v>50</v>
      </c>
      <c r="B1050">
        <v>0</v>
      </c>
      <c r="C1050">
        <v>0</v>
      </c>
      <c r="D1050">
        <v>1</v>
      </c>
      <c r="E1050">
        <v>203</v>
      </c>
      <c r="F1050">
        <f>ROUND(Source!Q1038,O1050)</f>
        <v>63.7</v>
      </c>
      <c r="G1050" t="s">
        <v>86</v>
      </c>
      <c r="H1050" t="s">
        <v>87</v>
      </c>
      <c r="K1050">
        <v>203</v>
      </c>
      <c r="L1050">
        <v>11</v>
      </c>
      <c r="M1050">
        <v>3</v>
      </c>
      <c r="N1050" t="s">
        <v>3</v>
      </c>
      <c r="O1050">
        <v>2</v>
      </c>
      <c r="W1050">
        <v>63.7</v>
      </c>
      <c r="X1050">
        <v>1</v>
      </c>
      <c r="Y1050">
        <v>63.7</v>
      </c>
    </row>
    <row r="1051" spans="1:25" x14ac:dyDescent="0.2">
      <c r="A1051">
        <v>50</v>
      </c>
      <c r="B1051">
        <v>0</v>
      </c>
      <c r="C1051">
        <v>0</v>
      </c>
      <c r="D1051">
        <v>1</v>
      </c>
      <c r="E1051">
        <v>231</v>
      </c>
      <c r="F1051">
        <f>ROUND(Source!BB1038,O1051)</f>
        <v>0</v>
      </c>
      <c r="G1051" t="s">
        <v>88</v>
      </c>
      <c r="H1051" t="s">
        <v>89</v>
      </c>
      <c r="K1051">
        <v>231</v>
      </c>
      <c r="L1051">
        <v>12</v>
      </c>
      <c r="M1051">
        <v>3</v>
      </c>
      <c r="N1051" t="s">
        <v>3</v>
      </c>
      <c r="O1051">
        <v>2</v>
      </c>
      <c r="W1051">
        <v>0</v>
      </c>
      <c r="X1051">
        <v>1</v>
      </c>
      <c r="Y1051">
        <v>0</v>
      </c>
    </row>
    <row r="1052" spans="1:25" x14ac:dyDescent="0.2">
      <c r="A1052">
        <v>50</v>
      </c>
      <c r="B1052">
        <v>0</v>
      </c>
      <c r="C1052">
        <v>0</v>
      </c>
      <c r="D1052">
        <v>1</v>
      </c>
      <c r="E1052">
        <v>204</v>
      </c>
      <c r="F1052">
        <f>ROUND(Source!R1038,O1052)</f>
        <v>30.47</v>
      </c>
      <c r="G1052" t="s">
        <v>90</v>
      </c>
      <c r="H1052" t="s">
        <v>91</v>
      </c>
      <c r="K1052">
        <v>204</v>
      </c>
      <c r="L1052">
        <v>13</v>
      </c>
      <c r="M1052">
        <v>3</v>
      </c>
      <c r="N1052" t="s">
        <v>3</v>
      </c>
      <c r="O1052">
        <v>2</v>
      </c>
      <c r="W1052">
        <v>30.47</v>
      </c>
      <c r="X1052">
        <v>1</v>
      </c>
      <c r="Y1052">
        <v>30.47</v>
      </c>
    </row>
    <row r="1053" spans="1:25" x14ac:dyDescent="0.2">
      <c r="A1053">
        <v>50</v>
      </c>
      <c r="B1053">
        <v>0</v>
      </c>
      <c r="C1053">
        <v>0</v>
      </c>
      <c r="D1053">
        <v>1</v>
      </c>
      <c r="E1053">
        <v>205</v>
      </c>
      <c r="F1053">
        <f>ROUND(Source!S1038,O1053)</f>
        <v>2153.9499999999998</v>
      </c>
      <c r="G1053" t="s">
        <v>92</v>
      </c>
      <c r="H1053" t="s">
        <v>93</v>
      </c>
      <c r="K1053">
        <v>205</v>
      </c>
      <c r="L1053">
        <v>14</v>
      </c>
      <c r="M1053">
        <v>3</v>
      </c>
      <c r="N1053" t="s">
        <v>3</v>
      </c>
      <c r="O1053">
        <v>2</v>
      </c>
      <c r="W1053">
        <v>2153.9499999999998</v>
      </c>
      <c r="X1053">
        <v>1</v>
      </c>
      <c r="Y1053">
        <v>2153.9499999999998</v>
      </c>
    </row>
    <row r="1054" spans="1:25" x14ac:dyDescent="0.2">
      <c r="A1054">
        <v>50</v>
      </c>
      <c r="B1054">
        <v>0</v>
      </c>
      <c r="C1054">
        <v>0</v>
      </c>
      <c r="D1054">
        <v>1</v>
      </c>
      <c r="E1054">
        <v>232</v>
      </c>
      <c r="F1054">
        <f>ROUND(Source!BC1038,O1054)</f>
        <v>0</v>
      </c>
      <c r="G1054" t="s">
        <v>94</v>
      </c>
      <c r="H1054" t="s">
        <v>95</v>
      </c>
      <c r="K1054">
        <v>232</v>
      </c>
      <c r="L1054">
        <v>15</v>
      </c>
      <c r="M1054">
        <v>3</v>
      </c>
      <c r="N1054" t="s">
        <v>3</v>
      </c>
      <c r="O1054">
        <v>2</v>
      </c>
      <c r="W1054">
        <v>0</v>
      </c>
      <c r="X1054">
        <v>1</v>
      </c>
      <c r="Y1054">
        <v>0</v>
      </c>
    </row>
    <row r="1055" spans="1:25" x14ac:dyDescent="0.2">
      <c r="A1055">
        <v>50</v>
      </c>
      <c r="B1055">
        <v>0</v>
      </c>
      <c r="C1055">
        <v>0</v>
      </c>
      <c r="D1055">
        <v>1</v>
      </c>
      <c r="E1055">
        <v>214</v>
      </c>
      <c r="F1055">
        <f>ROUND(Source!AS1038,O1055)</f>
        <v>0</v>
      </c>
      <c r="G1055" t="s">
        <v>96</v>
      </c>
      <c r="H1055" t="s">
        <v>97</v>
      </c>
      <c r="K1055">
        <v>214</v>
      </c>
      <c r="L1055">
        <v>16</v>
      </c>
      <c r="M1055">
        <v>3</v>
      </c>
      <c r="N1055" t="s">
        <v>3</v>
      </c>
      <c r="O1055">
        <v>2</v>
      </c>
      <c r="W1055">
        <v>0</v>
      </c>
      <c r="X1055">
        <v>1</v>
      </c>
      <c r="Y1055">
        <v>0</v>
      </c>
    </row>
    <row r="1056" spans="1:25" x14ac:dyDescent="0.2">
      <c r="A1056">
        <v>50</v>
      </c>
      <c r="B1056">
        <v>0</v>
      </c>
      <c r="C1056">
        <v>0</v>
      </c>
      <c r="D1056">
        <v>1</v>
      </c>
      <c r="E1056">
        <v>215</v>
      </c>
      <c r="F1056">
        <f>ROUND(Source!AT1038,O1056)</f>
        <v>0</v>
      </c>
      <c r="G1056" t="s">
        <v>98</v>
      </c>
      <c r="H1056" t="s">
        <v>99</v>
      </c>
      <c r="K1056">
        <v>215</v>
      </c>
      <c r="L1056">
        <v>17</v>
      </c>
      <c r="M1056">
        <v>3</v>
      </c>
      <c r="N1056" t="s">
        <v>3</v>
      </c>
      <c r="O1056">
        <v>2</v>
      </c>
      <c r="W1056">
        <v>0</v>
      </c>
      <c r="X1056">
        <v>1</v>
      </c>
      <c r="Y1056">
        <v>0</v>
      </c>
    </row>
    <row r="1057" spans="1:245" x14ac:dyDescent="0.2">
      <c r="A1057">
        <v>50</v>
      </c>
      <c r="B1057">
        <v>0</v>
      </c>
      <c r="C1057">
        <v>0</v>
      </c>
      <c r="D1057">
        <v>1</v>
      </c>
      <c r="E1057">
        <v>217</v>
      </c>
      <c r="F1057">
        <f>ROUND(Source!AU1038,O1057)</f>
        <v>4240.3900000000003</v>
      </c>
      <c r="G1057" t="s">
        <v>100</v>
      </c>
      <c r="H1057" t="s">
        <v>101</v>
      </c>
      <c r="K1057">
        <v>217</v>
      </c>
      <c r="L1057">
        <v>18</v>
      </c>
      <c r="M1057">
        <v>3</v>
      </c>
      <c r="N1057" t="s">
        <v>3</v>
      </c>
      <c r="O1057">
        <v>2</v>
      </c>
      <c r="W1057">
        <v>4240.3900000000003</v>
      </c>
      <c r="X1057">
        <v>1</v>
      </c>
      <c r="Y1057">
        <v>4240.3900000000003</v>
      </c>
    </row>
    <row r="1058" spans="1:245" x14ac:dyDescent="0.2">
      <c r="A1058">
        <v>50</v>
      </c>
      <c r="B1058">
        <v>0</v>
      </c>
      <c r="C1058">
        <v>0</v>
      </c>
      <c r="D1058">
        <v>1</v>
      </c>
      <c r="E1058">
        <v>230</v>
      </c>
      <c r="F1058">
        <f>ROUND(Source!BA1038,O1058)</f>
        <v>0</v>
      </c>
      <c r="G1058" t="s">
        <v>102</v>
      </c>
      <c r="H1058" t="s">
        <v>103</v>
      </c>
      <c r="K1058">
        <v>230</v>
      </c>
      <c r="L1058">
        <v>19</v>
      </c>
      <c r="M1058">
        <v>3</v>
      </c>
      <c r="N1058" t="s">
        <v>3</v>
      </c>
      <c r="O1058">
        <v>2</v>
      </c>
      <c r="W1058">
        <v>0</v>
      </c>
      <c r="X1058">
        <v>1</v>
      </c>
      <c r="Y1058">
        <v>0</v>
      </c>
    </row>
    <row r="1059" spans="1:245" x14ac:dyDescent="0.2">
      <c r="A1059">
        <v>50</v>
      </c>
      <c r="B1059">
        <v>0</v>
      </c>
      <c r="C1059">
        <v>0</v>
      </c>
      <c r="D1059">
        <v>1</v>
      </c>
      <c r="E1059">
        <v>206</v>
      </c>
      <c r="F1059">
        <f>ROUND(Source!T1038,O1059)</f>
        <v>0</v>
      </c>
      <c r="G1059" t="s">
        <v>104</v>
      </c>
      <c r="H1059" t="s">
        <v>105</v>
      </c>
      <c r="K1059">
        <v>206</v>
      </c>
      <c r="L1059">
        <v>20</v>
      </c>
      <c r="M1059">
        <v>3</v>
      </c>
      <c r="N1059" t="s">
        <v>3</v>
      </c>
      <c r="O1059">
        <v>2</v>
      </c>
      <c r="W1059">
        <v>0</v>
      </c>
      <c r="X1059">
        <v>1</v>
      </c>
      <c r="Y1059">
        <v>0</v>
      </c>
    </row>
    <row r="1060" spans="1:245" x14ac:dyDescent="0.2">
      <c r="A1060">
        <v>50</v>
      </c>
      <c r="B1060">
        <v>0</v>
      </c>
      <c r="C1060">
        <v>0</v>
      </c>
      <c r="D1060">
        <v>1</v>
      </c>
      <c r="E1060">
        <v>207</v>
      </c>
      <c r="F1060">
        <f>Source!U1038</f>
        <v>3.3950000000000005</v>
      </c>
      <c r="G1060" t="s">
        <v>106</v>
      </c>
      <c r="H1060" t="s">
        <v>107</v>
      </c>
      <c r="K1060">
        <v>207</v>
      </c>
      <c r="L1060">
        <v>21</v>
      </c>
      <c r="M1060">
        <v>3</v>
      </c>
      <c r="N1060" t="s">
        <v>3</v>
      </c>
      <c r="O1060">
        <v>-1</v>
      </c>
      <c r="W1060">
        <v>3.3949999999999996</v>
      </c>
      <c r="X1060">
        <v>1</v>
      </c>
      <c r="Y1060">
        <v>3.3949999999999996</v>
      </c>
    </row>
    <row r="1061" spans="1:245" x14ac:dyDescent="0.2">
      <c r="A1061">
        <v>50</v>
      </c>
      <c r="B1061">
        <v>0</v>
      </c>
      <c r="C1061">
        <v>0</v>
      </c>
      <c r="D1061">
        <v>1</v>
      </c>
      <c r="E1061">
        <v>208</v>
      </c>
      <c r="F1061">
        <f>Source!V1038</f>
        <v>0</v>
      </c>
      <c r="G1061" t="s">
        <v>108</v>
      </c>
      <c r="H1061" t="s">
        <v>109</v>
      </c>
      <c r="K1061">
        <v>208</v>
      </c>
      <c r="L1061">
        <v>22</v>
      </c>
      <c r="M1061">
        <v>3</v>
      </c>
      <c r="N1061" t="s">
        <v>3</v>
      </c>
      <c r="O1061">
        <v>-1</v>
      </c>
      <c r="W1061">
        <v>0</v>
      </c>
      <c r="X1061">
        <v>1</v>
      </c>
      <c r="Y1061">
        <v>0</v>
      </c>
    </row>
    <row r="1062" spans="1:245" x14ac:dyDescent="0.2">
      <c r="A1062">
        <v>50</v>
      </c>
      <c r="B1062">
        <v>0</v>
      </c>
      <c r="C1062">
        <v>0</v>
      </c>
      <c r="D1062">
        <v>1</v>
      </c>
      <c r="E1062">
        <v>209</v>
      </c>
      <c r="F1062">
        <f>ROUND(Source!W1038,O1062)</f>
        <v>0</v>
      </c>
      <c r="G1062" t="s">
        <v>110</v>
      </c>
      <c r="H1062" t="s">
        <v>111</v>
      </c>
      <c r="K1062">
        <v>209</v>
      </c>
      <c r="L1062">
        <v>23</v>
      </c>
      <c r="M1062">
        <v>3</v>
      </c>
      <c r="N1062" t="s">
        <v>3</v>
      </c>
      <c r="O1062">
        <v>2</v>
      </c>
      <c r="W1062">
        <v>0</v>
      </c>
      <c r="X1062">
        <v>1</v>
      </c>
      <c r="Y1062">
        <v>0</v>
      </c>
    </row>
    <row r="1063" spans="1:245" x14ac:dyDescent="0.2">
      <c r="A1063">
        <v>50</v>
      </c>
      <c r="B1063">
        <v>0</v>
      </c>
      <c r="C1063">
        <v>0</v>
      </c>
      <c r="D1063">
        <v>1</v>
      </c>
      <c r="E1063">
        <v>233</v>
      </c>
      <c r="F1063">
        <f>ROUND(Source!BD1038,O1063)</f>
        <v>0</v>
      </c>
      <c r="G1063" t="s">
        <v>112</v>
      </c>
      <c r="H1063" t="s">
        <v>113</v>
      </c>
      <c r="K1063">
        <v>233</v>
      </c>
      <c r="L1063">
        <v>24</v>
      </c>
      <c r="M1063">
        <v>3</v>
      </c>
      <c r="N1063" t="s">
        <v>3</v>
      </c>
      <c r="O1063">
        <v>2</v>
      </c>
      <c r="W1063">
        <v>0</v>
      </c>
      <c r="X1063">
        <v>1</v>
      </c>
      <c r="Y1063">
        <v>0</v>
      </c>
    </row>
    <row r="1064" spans="1:245" x14ac:dyDescent="0.2">
      <c r="A1064">
        <v>50</v>
      </c>
      <c r="B1064">
        <v>0</v>
      </c>
      <c r="C1064">
        <v>0</v>
      </c>
      <c r="D1064">
        <v>1</v>
      </c>
      <c r="E1064">
        <v>210</v>
      </c>
      <c r="F1064">
        <f>ROUND(Source!X1038,O1064)</f>
        <v>1507.77</v>
      </c>
      <c r="G1064" t="s">
        <v>114</v>
      </c>
      <c r="H1064" t="s">
        <v>115</v>
      </c>
      <c r="K1064">
        <v>210</v>
      </c>
      <c r="L1064">
        <v>25</v>
      </c>
      <c r="M1064">
        <v>3</v>
      </c>
      <c r="N1064" t="s">
        <v>3</v>
      </c>
      <c r="O1064">
        <v>2</v>
      </c>
      <c r="W1064">
        <v>1507.77</v>
      </c>
      <c r="X1064">
        <v>1</v>
      </c>
      <c r="Y1064">
        <v>1507.77</v>
      </c>
    </row>
    <row r="1065" spans="1:245" x14ac:dyDescent="0.2">
      <c r="A1065">
        <v>50</v>
      </c>
      <c r="B1065">
        <v>0</v>
      </c>
      <c r="C1065">
        <v>0</v>
      </c>
      <c r="D1065">
        <v>1</v>
      </c>
      <c r="E1065">
        <v>211</v>
      </c>
      <c r="F1065">
        <f>ROUND(Source!Y1038,O1065)</f>
        <v>215.41</v>
      </c>
      <c r="G1065" t="s">
        <v>116</v>
      </c>
      <c r="H1065" t="s">
        <v>117</v>
      </c>
      <c r="K1065">
        <v>211</v>
      </c>
      <c r="L1065">
        <v>26</v>
      </c>
      <c r="M1065">
        <v>3</v>
      </c>
      <c r="N1065" t="s">
        <v>3</v>
      </c>
      <c r="O1065">
        <v>2</v>
      </c>
      <c r="W1065">
        <v>215.41</v>
      </c>
      <c r="X1065">
        <v>1</v>
      </c>
      <c r="Y1065">
        <v>215.41</v>
      </c>
    </row>
    <row r="1066" spans="1:245" x14ac:dyDescent="0.2">
      <c r="A1066">
        <v>50</v>
      </c>
      <c r="B1066">
        <v>0</v>
      </c>
      <c r="C1066">
        <v>0</v>
      </c>
      <c r="D1066">
        <v>1</v>
      </c>
      <c r="E1066">
        <v>224</v>
      </c>
      <c r="F1066">
        <f>ROUND(Source!AR1038,O1066)</f>
        <v>4240.3900000000003</v>
      </c>
      <c r="G1066" t="s">
        <v>118</v>
      </c>
      <c r="H1066" t="s">
        <v>119</v>
      </c>
      <c r="K1066">
        <v>224</v>
      </c>
      <c r="L1066">
        <v>27</v>
      </c>
      <c r="M1066">
        <v>3</v>
      </c>
      <c r="N1066" t="s">
        <v>3</v>
      </c>
      <c r="O1066">
        <v>2</v>
      </c>
      <c r="W1066">
        <v>4240.3900000000003</v>
      </c>
      <c r="X1066">
        <v>1</v>
      </c>
      <c r="Y1066">
        <v>4240.3900000000003</v>
      </c>
    </row>
    <row r="1068" spans="1:245" x14ac:dyDescent="0.2">
      <c r="A1068">
        <v>4</v>
      </c>
      <c r="B1068">
        <v>1</v>
      </c>
      <c r="D1068">
        <f>ROW(A1081)</f>
        <v>1081</v>
      </c>
      <c r="F1068" t="s">
        <v>13</v>
      </c>
      <c r="G1068" t="s">
        <v>315</v>
      </c>
      <c r="H1068" t="s">
        <v>3</v>
      </c>
      <c r="I1068">
        <v>0</v>
      </c>
      <c r="K1068">
        <v>0</v>
      </c>
      <c r="M1068" t="s">
        <v>3</v>
      </c>
      <c r="S1068">
        <v>0</v>
      </c>
      <c r="U1068" t="s">
        <v>3</v>
      </c>
      <c r="V1068">
        <v>0</v>
      </c>
      <c r="AB1068" t="s">
        <v>3</v>
      </c>
      <c r="AC1068" t="s">
        <v>3</v>
      </c>
      <c r="AD1068" t="s">
        <v>3</v>
      </c>
      <c r="AE1068" t="s">
        <v>3</v>
      </c>
      <c r="AF1068" t="s">
        <v>3</v>
      </c>
      <c r="AG1068" t="s">
        <v>3</v>
      </c>
      <c r="AP1068" t="s">
        <v>3</v>
      </c>
      <c r="AQ1068" t="s">
        <v>3</v>
      </c>
      <c r="AR1068" t="s">
        <v>3</v>
      </c>
      <c r="AZ1068" t="s">
        <v>3</v>
      </c>
      <c r="BB1068" t="s">
        <v>3</v>
      </c>
      <c r="BC1068" t="s">
        <v>3</v>
      </c>
      <c r="BD1068" t="s">
        <v>3</v>
      </c>
      <c r="BE1068" t="s">
        <v>3</v>
      </c>
      <c r="BF1068" t="s">
        <v>3</v>
      </c>
      <c r="BG1068" t="s">
        <v>3</v>
      </c>
      <c r="BH1068" t="s">
        <v>3</v>
      </c>
      <c r="BI1068" t="s">
        <v>3</v>
      </c>
      <c r="BJ1068" t="s">
        <v>3</v>
      </c>
      <c r="BK1068" t="s">
        <v>3</v>
      </c>
      <c r="BL1068" t="s">
        <v>3</v>
      </c>
      <c r="BM1068" t="s">
        <v>3</v>
      </c>
      <c r="BN1068" t="s">
        <v>3</v>
      </c>
      <c r="BO1068" t="s">
        <v>3</v>
      </c>
      <c r="BP1068" t="s">
        <v>3</v>
      </c>
      <c r="BX1068">
        <v>0</v>
      </c>
      <c r="CJ1068">
        <v>0</v>
      </c>
    </row>
    <row r="1070" spans="1:245" x14ac:dyDescent="0.2">
      <c r="A1070">
        <v>52</v>
      </c>
      <c r="B1070">
        <f t="shared" ref="B1070:G1070" si="718">B1081</f>
        <v>1</v>
      </c>
      <c r="C1070">
        <f t="shared" si="718"/>
        <v>4</v>
      </c>
      <c r="D1070">
        <f t="shared" si="718"/>
        <v>1068</v>
      </c>
      <c r="E1070">
        <f t="shared" si="718"/>
        <v>0</v>
      </c>
      <c r="F1070" t="str">
        <f t="shared" si="718"/>
        <v>Новый раздел</v>
      </c>
      <c r="G1070" t="str">
        <f t="shared" si="718"/>
        <v>Помещение 136 Приемная секретаря</v>
      </c>
      <c r="O1070">
        <f t="shared" ref="O1070:AT1070" si="719">O1081</f>
        <v>2484.31</v>
      </c>
      <c r="P1070">
        <f t="shared" si="719"/>
        <v>266.66000000000003</v>
      </c>
      <c r="Q1070">
        <f t="shared" si="719"/>
        <v>63.7</v>
      </c>
      <c r="R1070">
        <f t="shared" si="719"/>
        <v>30.47</v>
      </c>
      <c r="S1070">
        <f t="shared" si="719"/>
        <v>2153.9499999999998</v>
      </c>
      <c r="T1070">
        <f t="shared" si="719"/>
        <v>0</v>
      </c>
      <c r="U1070">
        <f t="shared" si="719"/>
        <v>3.3950000000000005</v>
      </c>
      <c r="V1070">
        <f t="shared" si="719"/>
        <v>0</v>
      </c>
      <c r="W1070">
        <f t="shared" si="719"/>
        <v>0</v>
      </c>
      <c r="X1070">
        <f t="shared" si="719"/>
        <v>1507.77</v>
      </c>
      <c r="Y1070">
        <f t="shared" si="719"/>
        <v>215.41</v>
      </c>
      <c r="Z1070">
        <f t="shared" si="719"/>
        <v>0</v>
      </c>
      <c r="AA1070">
        <f t="shared" si="719"/>
        <v>0</v>
      </c>
      <c r="AB1070">
        <f t="shared" si="719"/>
        <v>2484.31</v>
      </c>
      <c r="AC1070">
        <f t="shared" si="719"/>
        <v>266.66000000000003</v>
      </c>
      <c r="AD1070">
        <f t="shared" si="719"/>
        <v>63.7</v>
      </c>
      <c r="AE1070">
        <f t="shared" si="719"/>
        <v>30.47</v>
      </c>
      <c r="AF1070">
        <f t="shared" si="719"/>
        <v>2153.9499999999998</v>
      </c>
      <c r="AG1070">
        <f t="shared" si="719"/>
        <v>0</v>
      </c>
      <c r="AH1070">
        <f t="shared" si="719"/>
        <v>3.3950000000000005</v>
      </c>
      <c r="AI1070">
        <f t="shared" si="719"/>
        <v>0</v>
      </c>
      <c r="AJ1070">
        <f t="shared" si="719"/>
        <v>0</v>
      </c>
      <c r="AK1070">
        <f t="shared" si="719"/>
        <v>1507.77</v>
      </c>
      <c r="AL1070">
        <f t="shared" si="719"/>
        <v>215.41</v>
      </c>
      <c r="AM1070">
        <f t="shared" si="719"/>
        <v>0</v>
      </c>
      <c r="AN1070">
        <f t="shared" si="719"/>
        <v>0</v>
      </c>
      <c r="AO1070">
        <f t="shared" si="719"/>
        <v>0</v>
      </c>
      <c r="AP1070">
        <f t="shared" si="719"/>
        <v>0</v>
      </c>
      <c r="AQ1070">
        <f t="shared" si="719"/>
        <v>0</v>
      </c>
      <c r="AR1070">
        <f t="shared" si="719"/>
        <v>4240.3900000000003</v>
      </c>
      <c r="AS1070">
        <f t="shared" si="719"/>
        <v>0</v>
      </c>
      <c r="AT1070">
        <f t="shared" si="719"/>
        <v>0</v>
      </c>
      <c r="AU1070">
        <f t="shared" ref="AU1070:BZ1070" si="720">AU1081</f>
        <v>4240.3900000000003</v>
      </c>
      <c r="AV1070">
        <f t="shared" si="720"/>
        <v>266.66000000000003</v>
      </c>
      <c r="AW1070">
        <f t="shared" si="720"/>
        <v>266.66000000000003</v>
      </c>
      <c r="AX1070">
        <f t="shared" si="720"/>
        <v>0</v>
      </c>
      <c r="AY1070">
        <f t="shared" si="720"/>
        <v>266.66000000000003</v>
      </c>
      <c r="AZ1070">
        <f t="shared" si="720"/>
        <v>0</v>
      </c>
      <c r="BA1070">
        <f t="shared" si="720"/>
        <v>0</v>
      </c>
      <c r="BB1070">
        <f t="shared" si="720"/>
        <v>0</v>
      </c>
      <c r="BC1070">
        <f t="shared" si="720"/>
        <v>0</v>
      </c>
      <c r="BD1070">
        <f t="shared" si="720"/>
        <v>0</v>
      </c>
      <c r="BE1070">
        <f t="shared" si="720"/>
        <v>0</v>
      </c>
      <c r="BF1070">
        <f t="shared" si="720"/>
        <v>0</v>
      </c>
      <c r="BG1070">
        <f t="shared" si="720"/>
        <v>0</v>
      </c>
      <c r="BH1070">
        <f t="shared" si="720"/>
        <v>0</v>
      </c>
      <c r="BI1070">
        <f t="shared" si="720"/>
        <v>0</v>
      </c>
      <c r="BJ1070">
        <f t="shared" si="720"/>
        <v>0</v>
      </c>
      <c r="BK1070">
        <f t="shared" si="720"/>
        <v>0</v>
      </c>
      <c r="BL1070">
        <f t="shared" si="720"/>
        <v>0</v>
      </c>
      <c r="BM1070">
        <f t="shared" si="720"/>
        <v>0</v>
      </c>
      <c r="BN1070">
        <f t="shared" si="720"/>
        <v>0</v>
      </c>
      <c r="BO1070">
        <f t="shared" si="720"/>
        <v>0</v>
      </c>
      <c r="BP1070">
        <f t="shared" si="720"/>
        <v>0</v>
      </c>
      <c r="BQ1070">
        <f t="shared" si="720"/>
        <v>0</v>
      </c>
      <c r="BR1070">
        <f t="shared" si="720"/>
        <v>0</v>
      </c>
      <c r="BS1070">
        <f t="shared" si="720"/>
        <v>0</v>
      </c>
      <c r="BT1070">
        <f t="shared" si="720"/>
        <v>0</v>
      </c>
      <c r="BU1070">
        <f t="shared" si="720"/>
        <v>0</v>
      </c>
      <c r="BV1070">
        <f t="shared" si="720"/>
        <v>0</v>
      </c>
      <c r="BW1070">
        <f t="shared" si="720"/>
        <v>0</v>
      </c>
      <c r="BX1070">
        <f t="shared" si="720"/>
        <v>0</v>
      </c>
      <c r="BY1070">
        <f t="shared" si="720"/>
        <v>0</v>
      </c>
      <c r="BZ1070">
        <f t="shared" si="720"/>
        <v>0</v>
      </c>
      <c r="CA1070">
        <f t="shared" ref="CA1070:DF1070" si="721">CA1081</f>
        <v>4240.3900000000003</v>
      </c>
      <c r="CB1070">
        <f t="shared" si="721"/>
        <v>0</v>
      </c>
      <c r="CC1070">
        <f t="shared" si="721"/>
        <v>0</v>
      </c>
      <c r="CD1070">
        <f t="shared" si="721"/>
        <v>4240.3900000000003</v>
      </c>
      <c r="CE1070">
        <f t="shared" si="721"/>
        <v>266.66000000000003</v>
      </c>
      <c r="CF1070">
        <f t="shared" si="721"/>
        <v>266.66000000000003</v>
      </c>
      <c r="CG1070">
        <f t="shared" si="721"/>
        <v>0</v>
      </c>
      <c r="CH1070">
        <f t="shared" si="721"/>
        <v>266.66000000000003</v>
      </c>
      <c r="CI1070">
        <f t="shared" si="721"/>
        <v>0</v>
      </c>
      <c r="CJ1070">
        <f t="shared" si="721"/>
        <v>0</v>
      </c>
      <c r="CK1070">
        <f t="shared" si="721"/>
        <v>0</v>
      </c>
      <c r="CL1070">
        <f t="shared" si="721"/>
        <v>0</v>
      </c>
      <c r="CM1070">
        <f t="shared" si="721"/>
        <v>0</v>
      </c>
      <c r="CN1070">
        <f t="shared" si="721"/>
        <v>0</v>
      </c>
      <c r="CO1070">
        <f t="shared" si="721"/>
        <v>0</v>
      </c>
      <c r="CP1070">
        <f t="shared" si="721"/>
        <v>0</v>
      </c>
      <c r="CQ1070">
        <f t="shared" si="721"/>
        <v>0</v>
      </c>
      <c r="CR1070">
        <f t="shared" si="721"/>
        <v>0</v>
      </c>
      <c r="CS1070">
        <f t="shared" si="721"/>
        <v>0</v>
      </c>
      <c r="CT1070">
        <f t="shared" si="721"/>
        <v>0</v>
      </c>
      <c r="CU1070">
        <f t="shared" si="721"/>
        <v>0</v>
      </c>
      <c r="CV1070">
        <f t="shared" si="721"/>
        <v>0</v>
      </c>
      <c r="CW1070">
        <f t="shared" si="721"/>
        <v>0</v>
      </c>
      <c r="CX1070">
        <f t="shared" si="721"/>
        <v>0</v>
      </c>
      <c r="CY1070">
        <f t="shared" si="721"/>
        <v>0</v>
      </c>
      <c r="CZ1070">
        <f t="shared" si="721"/>
        <v>0</v>
      </c>
      <c r="DA1070">
        <f t="shared" si="721"/>
        <v>0</v>
      </c>
      <c r="DB1070">
        <f t="shared" si="721"/>
        <v>0</v>
      </c>
      <c r="DC1070">
        <f t="shared" si="721"/>
        <v>0</v>
      </c>
      <c r="DD1070">
        <f t="shared" si="721"/>
        <v>0</v>
      </c>
      <c r="DE1070">
        <f t="shared" si="721"/>
        <v>0</v>
      </c>
      <c r="DF1070">
        <f t="shared" si="721"/>
        <v>0</v>
      </c>
      <c r="DG1070">
        <f t="shared" ref="DG1070:EL1070" si="722">DG1081</f>
        <v>0</v>
      </c>
      <c r="DH1070">
        <f t="shared" si="722"/>
        <v>0</v>
      </c>
      <c r="DI1070">
        <f t="shared" si="722"/>
        <v>0</v>
      </c>
      <c r="DJ1070">
        <f t="shared" si="722"/>
        <v>0</v>
      </c>
      <c r="DK1070">
        <f t="shared" si="722"/>
        <v>0</v>
      </c>
      <c r="DL1070">
        <f t="shared" si="722"/>
        <v>0</v>
      </c>
      <c r="DM1070">
        <f t="shared" si="722"/>
        <v>0</v>
      </c>
      <c r="DN1070">
        <f t="shared" si="722"/>
        <v>0</v>
      </c>
      <c r="DO1070">
        <f t="shared" si="722"/>
        <v>0</v>
      </c>
      <c r="DP1070">
        <f t="shared" si="722"/>
        <v>0</v>
      </c>
      <c r="DQ1070">
        <f t="shared" si="722"/>
        <v>0</v>
      </c>
      <c r="DR1070">
        <f t="shared" si="722"/>
        <v>0</v>
      </c>
      <c r="DS1070">
        <f t="shared" si="722"/>
        <v>0</v>
      </c>
      <c r="DT1070">
        <f t="shared" si="722"/>
        <v>0</v>
      </c>
      <c r="DU1070">
        <f t="shared" si="722"/>
        <v>0</v>
      </c>
      <c r="DV1070">
        <f t="shared" si="722"/>
        <v>0</v>
      </c>
      <c r="DW1070">
        <f t="shared" si="722"/>
        <v>0</v>
      </c>
      <c r="DX1070">
        <f t="shared" si="722"/>
        <v>0</v>
      </c>
      <c r="DY1070">
        <f t="shared" si="722"/>
        <v>0</v>
      </c>
      <c r="DZ1070">
        <f t="shared" si="722"/>
        <v>0</v>
      </c>
      <c r="EA1070">
        <f t="shared" si="722"/>
        <v>0</v>
      </c>
      <c r="EB1070">
        <f t="shared" si="722"/>
        <v>0</v>
      </c>
      <c r="EC1070">
        <f t="shared" si="722"/>
        <v>0</v>
      </c>
      <c r="ED1070">
        <f t="shared" si="722"/>
        <v>0</v>
      </c>
      <c r="EE1070">
        <f t="shared" si="722"/>
        <v>0</v>
      </c>
      <c r="EF1070">
        <f t="shared" si="722"/>
        <v>0</v>
      </c>
      <c r="EG1070">
        <f t="shared" si="722"/>
        <v>0</v>
      </c>
      <c r="EH1070">
        <f t="shared" si="722"/>
        <v>0</v>
      </c>
      <c r="EI1070">
        <f t="shared" si="722"/>
        <v>0</v>
      </c>
      <c r="EJ1070">
        <f t="shared" si="722"/>
        <v>0</v>
      </c>
      <c r="EK1070">
        <f t="shared" si="722"/>
        <v>0</v>
      </c>
      <c r="EL1070">
        <f t="shared" si="722"/>
        <v>0</v>
      </c>
      <c r="EM1070">
        <f t="shared" ref="EM1070:FR1070" si="723">EM1081</f>
        <v>0</v>
      </c>
      <c r="EN1070">
        <f t="shared" si="723"/>
        <v>0</v>
      </c>
      <c r="EO1070">
        <f t="shared" si="723"/>
        <v>0</v>
      </c>
      <c r="EP1070">
        <f t="shared" si="723"/>
        <v>0</v>
      </c>
      <c r="EQ1070">
        <f t="shared" si="723"/>
        <v>0</v>
      </c>
      <c r="ER1070">
        <f t="shared" si="723"/>
        <v>0</v>
      </c>
      <c r="ES1070">
        <f t="shared" si="723"/>
        <v>0</v>
      </c>
      <c r="ET1070">
        <f t="shared" si="723"/>
        <v>0</v>
      </c>
      <c r="EU1070">
        <f t="shared" si="723"/>
        <v>0</v>
      </c>
      <c r="EV1070">
        <f t="shared" si="723"/>
        <v>0</v>
      </c>
      <c r="EW1070">
        <f t="shared" si="723"/>
        <v>0</v>
      </c>
      <c r="EX1070">
        <f t="shared" si="723"/>
        <v>0</v>
      </c>
      <c r="EY1070">
        <f t="shared" si="723"/>
        <v>0</v>
      </c>
      <c r="EZ1070">
        <f t="shared" si="723"/>
        <v>0</v>
      </c>
      <c r="FA1070">
        <f t="shared" si="723"/>
        <v>0</v>
      </c>
      <c r="FB1070">
        <f t="shared" si="723"/>
        <v>0</v>
      </c>
      <c r="FC1070">
        <f t="shared" si="723"/>
        <v>0</v>
      </c>
      <c r="FD1070">
        <f t="shared" si="723"/>
        <v>0</v>
      </c>
      <c r="FE1070">
        <f t="shared" si="723"/>
        <v>0</v>
      </c>
      <c r="FF1070">
        <f t="shared" si="723"/>
        <v>0</v>
      </c>
      <c r="FG1070">
        <f t="shared" si="723"/>
        <v>0</v>
      </c>
      <c r="FH1070">
        <f t="shared" si="723"/>
        <v>0</v>
      </c>
      <c r="FI1070">
        <f t="shared" si="723"/>
        <v>0</v>
      </c>
      <c r="FJ1070">
        <f t="shared" si="723"/>
        <v>0</v>
      </c>
      <c r="FK1070">
        <f t="shared" si="723"/>
        <v>0</v>
      </c>
      <c r="FL1070">
        <f t="shared" si="723"/>
        <v>0</v>
      </c>
      <c r="FM1070">
        <f t="shared" si="723"/>
        <v>0</v>
      </c>
      <c r="FN1070">
        <f t="shared" si="723"/>
        <v>0</v>
      </c>
      <c r="FO1070">
        <f t="shared" si="723"/>
        <v>0</v>
      </c>
      <c r="FP1070">
        <f t="shared" si="723"/>
        <v>0</v>
      </c>
      <c r="FQ1070">
        <f t="shared" si="723"/>
        <v>0</v>
      </c>
      <c r="FR1070">
        <f t="shared" si="723"/>
        <v>0</v>
      </c>
      <c r="FS1070">
        <f t="shared" ref="FS1070:GX1070" si="724">FS1081</f>
        <v>0</v>
      </c>
      <c r="FT1070">
        <f t="shared" si="724"/>
        <v>0</v>
      </c>
      <c r="FU1070">
        <f t="shared" si="724"/>
        <v>0</v>
      </c>
      <c r="FV1070">
        <f t="shared" si="724"/>
        <v>0</v>
      </c>
      <c r="FW1070">
        <f t="shared" si="724"/>
        <v>0</v>
      </c>
      <c r="FX1070">
        <f t="shared" si="724"/>
        <v>0</v>
      </c>
      <c r="FY1070">
        <f t="shared" si="724"/>
        <v>0</v>
      </c>
      <c r="FZ1070">
        <f t="shared" si="724"/>
        <v>0</v>
      </c>
      <c r="GA1070">
        <f t="shared" si="724"/>
        <v>0</v>
      </c>
      <c r="GB1070">
        <f t="shared" si="724"/>
        <v>0</v>
      </c>
      <c r="GC1070">
        <f t="shared" si="724"/>
        <v>0</v>
      </c>
      <c r="GD1070">
        <f t="shared" si="724"/>
        <v>0</v>
      </c>
      <c r="GE1070">
        <f t="shared" si="724"/>
        <v>0</v>
      </c>
      <c r="GF1070">
        <f t="shared" si="724"/>
        <v>0</v>
      </c>
      <c r="GG1070">
        <f t="shared" si="724"/>
        <v>0</v>
      </c>
      <c r="GH1070">
        <f t="shared" si="724"/>
        <v>0</v>
      </c>
      <c r="GI1070">
        <f t="shared" si="724"/>
        <v>0</v>
      </c>
      <c r="GJ1070">
        <f t="shared" si="724"/>
        <v>0</v>
      </c>
      <c r="GK1070">
        <f t="shared" si="724"/>
        <v>0</v>
      </c>
      <c r="GL1070">
        <f t="shared" si="724"/>
        <v>0</v>
      </c>
      <c r="GM1070">
        <f t="shared" si="724"/>
        <v>0</v>
      </c>
      <c r="GN1070">
        <f t="shared" si="724"/>
        <v>0</v>
      </c>
      <c r="GO1070">
        <f t="shared" si="724"/>
        <v>0</v>
      </c>
      <c r="GP1070">
        <f t="shared" si="724"/>
        <v>0</v>
      </c>
      <c r="GQ1070">
        <f t="shared" si="724"/>
        <v>0</v>
      </c>
      <c r="GR1070">
        <f t="shared" si="724"/>
        <v>0</v>
      </c>
      <c r="GS1070">
        <f t="shared" si="724"/>
        <v>0</v>
      </c>
      <c r="GT1070">
        <f t="shared" si="724"/>
        <v>0</v>
      </c>
      <c r="GU1070">
        <f t="shared" si="724"/>
        <v>0</v>
      </c>
      <c r="GV1070">
        <f t="shared" si="724"/>
        <v>0</v>
      </c>
      <c r="GW1070">
        <f t="shared" si="724"/>
        <v>0</v>
      </c>
      <c r="GX1070">
        <f t="shared" si="724"/>
        <v>0</v>
      </c>
    </row>
    <row r="1072" spans="1:245" x14ac:dyDescent="0.2">
      <c r="A1072">
        <v>17</v>
      </c>
      <c r="B1072">
        <v>1</v>
      </c>
      <c r="C1072">
        <f>ROW(SmtRes!A319)</f>
        <v>319</v>
      </c>
      <c r="D1072">
        <f>ROW(EtalonRes!A319)</f>
        <v>319</v>
      </c>
      <c r="E1072" t="s">
        <v>316</v>
      </c>
      <c r="F1072" t="s">
        <v>16</v>
      </c>
      <c r="G1072" t="s">
        <v>17</v>
      </c>
      <c r="H1072" t="s">
        <v>18</v>
      </c>
      <c r="I1072">
        <f>ROUND(5/100,9)</f>
        <v>0.05</v>
      </c>
      <c r="J1072">
        <v>0</v>
      </c>
      <c r="K1072">
        <f>ROUND(5/100,9)</f>
        <v>0.05</v>
      </c>
      <c r="O1072">
        <f t="shared" ref="O1072:O1079" si="725">ROUND(CP1072,2)</f>
        <v>135.52000000000001</v>
      </c>
      <c r="P1072">
        <f t="shared" ref="P1072:P1079" si="726">ROUND(CQ1072*I1072,2)</f>
        <v>0</v>
      </c>
      <c r="Q1072">
        <f t="shared" ref="Q1072:Q1079" si="727">ROUND(CR1072*I1072,2)</f>
        <v>0</v>
      </c>
      <c r="R1072">
        <f t="shared" ref="R1072:R1079" si="728">ROUND(CS1072*I1072,2)</f>
        <v>0</v>
      </c>
      <c r="S1072">
        <f t="shared" ref="S1072:S1079" si="729">ROUND(CT1072*I1072,2)</f>
        <v>135.52000000000001</v>
      </c>
      <c r="T1072">
        <f t="shared" ref="T1072:T1079" si="730">ROUND(CU1072*I1072,2)</f>
        <v>0</v>
      </c>
      <c r="U1072">
        <f t="shared" ref="U1072:U1079" si="731">CV1072*I1072</f>
        <v>0.29199999999999998</v>
      </c>
      <c r="V1072">
        <f t="shared" ref="V1072:V1079" si="732">CW1072*I1072</f>
        <v>0</v>
      </c>
      <c r="W1072">
        <f t="shared" ref="W1072:W1079" si="733">ROUND(CX1072*I1072,2)</f>
        <v>0</v>
      </c>
      <c r="X1072">
        <f t="shared" ref="X1072:Y1079" si="734">ROUND(CY1072,2)</f>
        <v>94.86</v>
      </c>
      <c r="Y1072">
        <f t="shared" si="734"/>
        <v>13.55</v>
      </c>
      <c r="AA1072">
        <v>35364244</v>
      </c>
      <c r="AB1072">
        <f t="shared" ref="AB1072:AB1079" si="735">ROUND((AC1072+AD1072+AF1072),6)</f>
        <v>2710.46</v>
      </c>
      <c r="AC1072">
        <f t="shared" ref="AC1072:AC1079" si="736">ROUND((ES1072),6)</f>
        <v>0</v>
      </c>
      <c r="AD1072">
        <f t="shared" ref="AD1072:AD1079" si="737">ROUND((((ET1072)-(EU1072))+AE1072),6)</f>
        <v>0</v>
      </c>
      <c r="AE1072">
        <f t="shared" ref="AE1072:AF1079" si="738">ROUND((EU1072),6)</f>
        <v>0</v>
      </c>
      <c r="AF1072">
        <f t="shared" si="738"/>
        <v>2710.46</v>
      </c>
      <c r="AG1072">
        <f t="shared" ref="AG1072:AG1079" si="739">ROUND((AP1072),6)</f>
        <v>0</v>
      </c>
      <c r="AH1072">
        <f t="shared" ref="AH1072:AI1079" si="740">(EW1072)</f>
        <v>5.84</v>
      </c>
      <c r="AI1072">
        <f t="shared" si="740"/>
        <v>0</v>
      </c>
      <c r="AJ1072">
        <f t="shared" ref="AJ1072:AJ1079" si="741">(AS1072)</f>
        <v>0</v>
      </c>
      <c r="AK1072">
        <v>2710.46</v>
      </c>
      <c r="AL1072">
        <v>0</v>
      </c>
      <c r="AM1072">
        <v>0</v>
      </c>
      <c r="AN1072">
        <v>0</v>
      </c>
      <c r="AO1072">
        <v>2710.46</v>
      </c>
      <c r="AP1072">
        <v>0</v>
      </c>
      <c r="AQ1072">
        <v>5.84</v>
      </c>
      <c r="AR1072">
        <v>0</v>
      </c>
      <c r="AS1072">
        <v>0</v>
      </c>
      <c r="AT1072">
        <v>70</v>
      </c>
      <c r="AU1072">
        <v>10</v>
      </c>
      <c r="AV1072">
        <v>1</v>
      </c>
      <c r="AW1072">
        <v>1</v>
      </c>
      <c r="AZ1072">
        <v>1</v>
      </c>
      <c r="BA1072">
        <v>1</v>
      </c>
      <c r="BB1072">
        <v>1</v>
      </c>
      <c r="BC1072">
        <v>1</v>
      </c>
      <c r="BD1072" t="s">
        <v>3</v>
      </c>
      <c r="BE1072" t="s">
        <v>3</v>
      </c>
      <c r="BF1072" t="s">
        <v>3</v>
      </c>
      <c r="BG1072" t="s">
        <v>3</v>
      </c>
      <c r="BH1072">
        <v>0</v>
      </c>
      <c r="BI1072">
        <v>4</v>
      </c>
      <c r="BJ1072" t="s">
        <v>19</v>
      </c>
      <c r="BM1072">
        <v>0</v>
      </c>
      <c r="BN1072">
        <v>0</v>
      </c>
      <c r="BO1072" t="s">
        <v>3</v>
      </c>
      <c r="BP1072">
        <v>0</v>
      </c>
      <c r="BQ1072">
        <v>1</v>
      </c>
      <c r="BR1072">
        <v>0</v>
      </c>
      <c r="BS1072">
        <v>1</v>
      </c>
      <c r="BT1072">
        <v>1</v>
      </c>
      <c r="BU1072">
        <v>1</v>
      </c>
      <c r="BV1072">
        <v>1</v>
      </c>
      <c r="BW1072">
        <v>1</v>
      </c>
      <c r="BX1072">
        <v>1</v>
      </c>
      <c r="BY1072" t="s">
        <v>3</v>
      </c>
      <c r="BZ1072">
        <v>70</v>
      </c>
      <c r="CA1072">
        <v>10</v>
      </c>
      <c r="CB1072" t="s">
        <v>3</v>
      </c>
      <c r="CE1072">
        <v>0</v>
      </c>
      <c r="CF1072">
        <v>0</v>
      </c>
      <c r="CG1072">
        <v>0</v>
      </c>
      <c r="CM1072">
        <v>0</v>
      </c>
      <c r="CN1072" t="s">
        <v>3</v>
      </c>
      <c r="CO1072">
        <v>0</v>
      </c>
      <c r="CP1072">
        <f t="shared" ref="CP1072:CP1079" si="742">(P1072+Q1072+S1072)</f>
        <v>135.52000000000001</v>
      </c>
      <c r="CQ1072">
        <f t="shared" ref="CQ1072:CQ1079" si="743">(AC1072*BC1072*AW1072)</f>
        <v>0</v>
      </c>
      <c r="CR1072">
        <f t="shared" ref="CR1072:CR1079" si="744">((((ET1072)*BB1072-(EU1072)*BS1072)+AE1072*BS1072)*AV1072)</f>
        <v>0</v>
      </c>
      <c r="CS1072">
        <f t="shared" ref="CS1072:CS1079" si="745">(AE1072*BS1072*AV1072)</f>
        <v>0</v>
      </c>
      <c r="CT1072">
        <f t="shared" ref="CT1072:CT1079" si="746">(AF1072*BA1072*AV1072)</f>
        <v>2710.46</v>
      </c>
      <c r="CU1072">
        <f t="shared" ref="CU1072:CU1079" si="747">AG1072</f>
        <v>0</v>
      </c>
      <c r="CV1072">
        <f t="shared" ref="CV1072:CV1079" si="748">(AH1072*AV1072)</f>
        <v>5.84</v>
      </c>
      <c r="CW1072">
        <f t="shared" ref="CW1072:CX1079" si="749">AI1072</f>
        <v>0</v>
      </c>
      <c r="CX1072">
        <f t="shared" si="749"/>
        <v>0</v>
      </c>
      <c r="CY1072">
        <f t="shared" ref="CY1072:CY1079" si="750">((S1072*BZ1072)/100)</f>
        <v>94.864000000000019</v>
      </c>
      <c r="CZ1072">
        <f t="shared" ref="CZ1072:CZ1079" si="751">((S1072*CA1072)/100)</f>
        <v>13.552</v>
      </c>
      <c r="DC1072" t="s">
        <v>3</v>
      </c>
      <c r="DD1072" t="s">
        <v>3</v>
      </c>
      <c r="DE1072" t="s">
        <v>3</v>
      </c>
      <c r="DF1072" t="s">
        <v>3</v>
      </c>
      <c r="DG1072" t="s">
        <v>3</v>
      </c>
      <c r="DH1072" t="s">
        <v>3</v>
      </c>
      <c r="DI1072" t="s">
        <v>3</v>
      </c>
      <c r="DJ1072" t="s">
        <v>3</v>
      </c>
      <c r="DK1072" t="s">
        <v>3</v>
      </c>
      <c r="DL1072" t="s">
        <v>3</v>
      </c>
      <c r="DM1072" t="s">
        <v>3</v>
      </c>
      <c r="DN1072">
        <v>0</v>
      </c>
      <c r="DO1072">
        <v>0</v>
      </c>
      <c r="DP1072">
        <v>1</v>
      </c>
      <c r="DQ1072">
        <v>1</v>
      </c>
      <c r="DU1072">
        <v>1010</v>
      </c>
      <c r="DV1072" t="s">
        <v>18</v>
      </c>
      <c r="DW1072" t="s">
        <v>18</v>
      </c>
      <c r="DX1072">
        <v>100</v>
      </c>
      <c r="DZ1072" t="s">
        <v>3</v>
      </c>
      <c r="EA1072" t="s">
        <v>3</v>
      </c>
      <c r="EB1072" t="s">
        <v>3</v>
      </c>
      <c r="EC1072" t="s">
        <v>3</v>
      </c>
      <c r="EE1072">
        <v>35096056</v>
      </c>
      <c r="EF1072">
        <v>1</v>
      </c>
      <c r="EG1072" t="s">
        <v>20</v>
      </c>
      <c r="EH1072">
        <v>0</v>
      </c>
      <c r="EI1072" t="s">
        <v>3</v>
      </c>
      <c r="EJ1072">
        <v>4</v>
      </c>
      <c r="EK1072">
        <v>0</v>
      </c>
      <c r="EL1072" t="s">
        <v>21</v>
      </c>
      <c r="EM1072" t="s">
        <v>22</v>
      </c>
      <c r="EO1072" t="s">
        <v>3</v>
      </c>
      <c r="EQ1072">
        <v>0</v>
      </c>
      <c r="ER1072">
        <v>2710.46</v>
      </c>
      <c r="ES1072">
        <v>0</v>
      </c>
      <c r="ET1072">
        <v>0</v>
      </c>
      <c r="EU1072">
        <v>0</v>
      </c>
      <c r="EV1072">
        <v>2710.46</v>
      </c>
      <c r="EW1072">
        <v>5.84</v>
      </c>
      <c r="EX1072">
        <v>0</v>
      </c>
      <c r="EY1072">
        <v>0</v>
      </c>
      <c r="FQ1072">
        <v>0</v>
      </c>
      <c r="FR1072">
        <v>0</v>
      </c>
      <c r="FS1072">
        <v>0</v>
      </c>
      <c r="FX1072">
        <v>70</v>
      </c>
      <c r="FY1072">
        <v>10</v>
      </c>
      <c r="GA1072" t="s">
        <v>3</v>
      </c>
      <c r="GD1072">
        <v>0</v>
      </c>
      <c r="GF1072">
        <v>-931379651</v>
      </c>
      <c r="GG1072">
        <v>2</v>
      </c>
      <c r="GH1072">
        <v>1</v>
      </c>
      <c r="GI1072">
        <v>-2</v>
      </c>
      <c r="GJ1072">
        <v>0</v>
      </c>
      <c r="GK1072">
        <f>ROUND(R1072*(R12)/100,2)</f>
        <v>0</v>
      </c>
      <c r="GL1072">
        <f t="shared" ref="GL1072:GL1079" si="752">ROUND(IF(AND(BH1072=3,BI1072=3,FS1072&lt;&gt;0),P1072,0),2)</f>
        <v>0</v>
      </c>
      <c r="GM1072">
        <f t="shared" ref="GM1072:GM1079" si="753">ROUND(O1072+X1072+Y1072+GK1072,2)+GX1072</f>
        <v>243.93</v>
      </c>
      <c r="GN1072">
        <f t="shared" ref="GN1072:GN1079" si="754">IF(OR(BI1072=0,BI1072=1),GM1072-GX1072,0)</f>
        <v>0</v>
      </c>
      <c r="GO1072">
        <f t="shared" ref="GO1072:GO1079" si="755">IF(BI1072=2,GM1072-GX1072,0)</f>
        <v>0</v>
      </c>
      <c r="GP1072">
        <f t="shared" ref="GP1072:GP1079" si="756">IF(BI1072=4,GM1072-GX1072,0)</f>
        <v>243.93</v>
      </c>
      <c r="GR1072">
        <v>0</v>
      </c>
      <c r="GS1072">
        <v>3</v>
      </c>
      <c r="GT1072">
        <v>0</v>
      </c>
      <c r="GU1072" t="s">
        <v>3</v>
      </c>
      <c r="GV1072">
        <f t="shared" ref="GV1072:GV1079" si="757">ROUND((GT1072),6)</f>
        <v>0</v>
      </c>
      <c r="GW1072">
        <v>1</v>
      </c>
      <c r="GX1072">
        <f t="shared" ref="GX1072:GX1079" si="758">ROUND(HC1072*I1072,2)</f>
        <v>0</v>
      </c>
      <c r="HA1072">
        <v>0</v>
      </c>
      <c r="HB1072">
        <v>0</v>
      </c>
      <c r="HC1072">
        <f t="shared" ref="HC1072:HC1079" si="759">GV1072*GW1072</f>
        <v>0</v>
      </c>
      <c r="HE1072" t="s">
        <v>3</v>
      </c>
      <c r="HF1072" t="s">
        <v>3</v>
      </c>
      <c r="HM1072" t="s">
        <v>3</v>
      </c>
      <c r="HN1072" t="s">
        <v>3</v>
      </c>
      <c r="HO1072" t="s">
        <v>3</v>
      </c>
      <c r="HP1072" t="s">
        <v>3</v>
      </c>
      <c r="HQ1072" t="s">
        <v>3</v>
      </c>
      <c r="HS1072">
        <v>0</v>
      </c>
      <c r="IK1072">
        <v>0</v>
      </c>
    </row>
    <row r="1073" spans="1:245" x14ac:dyDescent="0.2">
      <c r="A1073">
        <v>17</v>
      </c>
      <c r="B1073">
        <v>1</v>
      </c>
      <c r="C1073">
        <f>ROW(SmtRes!A323)</f>
        <v>323</v>
      </c>
      <c r="D1073">
        <f>ROW(EtalonRes!A323)</f>
        <v>323</v>
      </c>
      <c r="E1073" t="s">
        <v>317</v>
      </c>
      <c r="F1073" t="s">
        <v>227</v>
      </c>
      <c r="G1073" t="s">
        <v>228</v>
      </c>
      <c r="H1073" t="s">
        <v>229</v>
      </c>
      <c r="I1073">
        <f>ROUND(2/10,9)</f>
        <v>0.2</v>
      </c>
      <c r="J1073">
        <v>0</v>
      </c>
      <c r="K1073">
        <f>ROUND(2/10,9)</f>
        <v>0.2</v>
      </c>
      <c r="O1073">
        <f t="shared" si="725"/>
        <v>85.31</v>
      </c>
      <c r="P1073">
        <f t="shared" si="726"/>
        <v>22.46</v>
      </c>
      <c r="Q1073">
        <f t="shared" si="727"/>
        <v>1.8</v>
      </c>
      <c r="R1073">
        <f t="shared" si="728"/>
        <v>0.03</v>
      </c>
      <c r="S1073">
        <f t="shared" si="729"/>
        <v>61.05</v>
      </c>
      <c r="T1073">
        <f t="shared" si="730"/>
        <v>0</v>
      </c>
      <c r="U1073">
        <f t="shared" si="731"/>
        <v>8.4000000000000005E-2</v>
      </c>
      <c r="V1073">
        <f t="shared" si="732"/>
        <v>0</v>
      </c>
      <c r="W1073">
        <f t="shared" si="733"/>
        <v>0</v>
      </c>
      <c r="X1073">
        <f t="shared" si="734"/>
        <v>42.74</v>
      </c>
      <c r="Y1073">
        <f t="shared" si="734"/>
        <v>6.11</v>
      </c>
      <c r="AA1073">
        <v>35364244</v>
      </c>
      <c r="AB1073">
        <f t="shared" si="735"/>
        <v>426.58</v>
      </c>
      <c r="AC1073">
        <f t="shared" si="736"/>
        <v>112.32</v>
      </c>
      <c r="AD1073">
        <f t="shared" si="737"/>
        <v>8.99</v>
      </c>
      <c r="AE1073">
        <f t="shared" si="738"/>
        <v>0.13</v>
      </c>
      <c r="AF1073">
        <f t="shared" si="738"/>
        <v>305.27</v>
      </c>
      <c r="AG1073">
        <f t="shared" si="739"/>
        <v>0</v>
      </c>
      <c r="AH1073">
        <f t="shared" si="740"/>
        <v>0.42</v>
      </c>
      <c r="AI1073">
        <f t="shared" si="740"/>
        <v>0</v>
      </c>
      <c r="AJ1073">
        <f t="shared" si="741"/>
        <v>0</v>
      </c>
      <c r="AK1073">
        <v>426.58</v>
      </c>
      <c r="AL1073">
        <v>112.32</v>
      </c>
      <c r="AM1073">
        <v>8.99</v>
      </c>
      <c r="AN1073">
        <v>0.13</v>
      </c>
      <c r="AO1073">
        <v>305.27</v>
      </c>
      <c r="AP1073">
        <v>0</v>
      </c>
      <c r="AQ1073">
        <v>0.42</v>
      </c>
      <c r="AR1073">
        <v>0</v>
      </c>
      <c r="AS1073">
        <v>0</v>
      </c>
      <c r="AT1073">
        <v>70</v>
      </c>
      <c r="AU1073">
        <v>10</v>
      </c>
      <c r="AV1073">
        <v>1</v>
      </c>
      <c r="AW1073">
        <v>1</v>
      </c>
      <c r="AZ1073">
        <v>1</v>
      </c>
      <c r="BA1073">
        <v>1</v>
      </c>
      <c r="BB1073">
        <v>1</v>
      </c>
      <c r="BC1073">
        <v>1</v>
      </c>
      <c r="BD1073" t="s">
        <v>3</v>
      </c>
      <c r="BE1073" t="s">
        <v>3</v>
      </c>
      <c r="BF1073" t="s">
        <v>3</v>
      </c>
      <c r="BG1073" t="s">
        <v>3</v>
      </c>
      <c r="BH1073">
        <v>0</v>
      </c>
      <c r="BI1073">
        <v>4</v>
      </c>
      <c r="BJ1073" t="s">
        <v>230</v>
      </c>
      <c r="BM1073">
        <v>0</v>
      </c>
      <c r="BN1073">
        <v>0</v>
      </c>
      <c r="BO1073" t="s">
        <v>3</v>
      </c>
      <c r="BP1073">
        <v>0</v>
      </c>
      <c r="BQ1073">
        <v>1</v>
      </c>
      <c r="BR1073">
        <v>0</v>
      </c>
      <c r="BS1073">
        <v>1</v>
      </c>
      <c r="BT1073">
        <v>1</v>
      </c>
      <c r="BU1073">
        <v>1</v>
      </c>
      <c r="BV1073">
        <v>1</v>
      </c>
      <c r="BW1073">
        <v>1</v>
      </c>
      <c r="BX1073">
        <v>1</v>
      </c>
      <c r="BY1073" t="s">
        <v>3</v>
      </c>
      <c r="BZ1073">
        <v>70</v>
      </c>
      <c r="CA1073">
        <v>10</v>
      </c>
      <c r="CB1073" t="s">
        <v>3</v>
      </c>
      <c r="CE1073">
        <v>0</v>
      </c>
      <c r="CF1073">
        <v>0</v>
      </c>
      <c r="CG1073">
        <v>0</v>
      </c>
      <c r="CM1073">
        <v>0</v>
      </c>
      <c r="CN1073" t="s">
        <v>3</v>
      </c>
      <c r="CO1073">
        <v>0</v>
      </c>
      <c r="CP1073">
        <f t="shared" si="742"/>
        <v>85.31</v>
      </c>
      <c r="CQ1073">
        <f t="shared" si="743"/>
        <v>112.32</v>
      </c>
      <c r="CR1073">
        <f t="shared" si="744"/>
        <v>8.99</v>
      </c>
      <c r="CS1073">
        <f t="shared" si="745"/>
        <v>0.13</v>
      </c>
      <c r="CT1073">
        <f t="shared" si="746"/>
        <v>305.27</v>
      </c>
      <c r="CU1073">
        <f t="shared" si="747"/>
        <v>0</v>
      </c>
      <c r="CV1073">
        <f t="shared" si="748"/>
        <v>0.42</v>
      </c>
      <c r="CW1073">
        <f t="shared" si="749"/>
        <v>0</v>
      </c>
      <c r="CX1073">
        <f t="shared" si="749"/>
        <v>0</v>
      </c>
      <c r="CY1073">
        <f t="shared" si="750"/>
        <v>42.734999999999999</v>
      </c>
      <c r="CZ1073">
        <f t="shared" si="751"/>
        <v>6.1050000000000004</v>
      </c>
      <c r="DC1073" t="s">
        <v>3</v>
      </c>
      <c r="DD1073" t="s">
        <v>3</v>
      </c>
      <c r="DE1073" t="s">
        <v>3</v>
      </c>
      <c r="DF1073" t="s">
        <v>3</v>
      </c>
      <c r="DG1073" t="s">
        <v>3</v>
      </c>
      <c r="DH1073" t="s">
        <v>3</v>
      </c>
      <c r="DI1073" t="s">
        <v>3</v>
      </c>
      <c r="DJ1073" t="s">
        <v>3</v>
      </c>
      <c r="DK1073" t="s">
        <v>3</v>
      </c>
      <c r="DL1073" t="s">
        <v>3</v>
      </c>
      <c r="DM1073" t="s">
        <v>3</v>
      </c>
      <c r="DN1073">
        <v>0</v>
      </c>
      <c r="DO1073">
        <v>0</v>
      </c>
      <c r="DP1073">
        <v>1</v>
      </c>
      <c r="DQ1073">
        <v>1</v>
      </c>
      <c r="DU1073">
        <v>1013</v>
      </c>
      <c r="DV1073" t="s">
        <v>229</v>
      </c>
      <c r="DW1073" t="s">
        <v>229</v>
      </c>
      <c r="DX1073">
        <v>1</v>
      </c>
      <c r="DZ1073" t="s">
        <v>3</v>
      </c>
      <c r="EA1073" t="s">
        <v>3</v>
      </c>
      <c r="EB1073" t="s">
        <v>3</v>
      </c>
      <c r="EC1073" t="s">
        <v>3</v>
      </c>
      <c r="EE1073">
        <v>35096056</v>
      </c>
      <c r="EF1073">
        <v>1</v>
      </c>
      <c r="EG1073" t="s">
        <v>20</v>
      </c>
      <c r="EH1073">
        <v>0</v>
      </c>
      <c r="EI1073" t="s">
        <v>3</v>
      </c>
      <c r="EJ1073">
        <v>4</v>
      </c>
      <c r="EK1073">
        <v>0</v>
      </c>
      <c r="EL1073" t="s">
        <v>21</v>
      </c>
      <c r="EM1073" t="s">
        <v>22</v>
      </c>
      <c r="EO1073" t="s">
        <v>3</v>
      </c>
      <c r="EQ1073">
        <v>0</v>
      </c>
      <c r="ER1073">
        <v>426.58</v>
      </c>
      <c r="ES1073">
        <v>112.32</v>
      </c>
      <c r="ET1073">
        <v>8.99</v>
      </c>
      <c r="EU1073">
        <v>0.13</v>
      </c>
      <c r="EV1073">
        <v>305.27</v>
      </c>
      <c r="EW1073">
        <v>0.42</v>
      </c>
      <c r="EX1073">
        <v>0</v>
      </c>
      <c r="EY1073">
        <v>0</v>
      </c>
      <c r="FQ1073">
        <v>0</v>
      </c>
      <c r="FR1073">
        <v>0</v>
      </c>
      <c r="FS1073">
        <v>0</v>
      </c>
      <c r="FX1073">
        <v>70</v>
      </c>
      <c r="FY1073">
        <v>10</v>
      </c>
      <c r="GA1073" t="s">
        <v>3</v>
      </c>
      <c r="GD1073">
        <v>0</v>
      </c>
      <c r="GF1073">
        <v>94825724</v>
      </c>
      <c r="GG1073">
        <v>2</v>
      </c>
      <c r="GH1073">
        <v>1</v>
      </c>
      <c r="GI1073">
        <v>-2</v>
      </c>
      <c r="GJ1073">
        <v>0</v>
      </c>
      <c r="GK1073">
        <f>ROUND(R1073*(R12)/100,2)</f>
        <v>0.03</v>
      </c>
      <c r="GL1073">
        <f t="shared" si="752"/>
        <v>0</v>
      </c>
      <c r="GM1073">
        <f t="shared" si="753"/>
        <v>134.19</v>
      </c>
      <c r="GN1073">
        <f t="shared" si="754"/>
        <v>0</v>
      </c>
      <c r="GO1073">
        <f t="shared" si="755"/>
        <v>0</v>
      </c>
      <c r="GP1073">
        <f t="shared" si="756"/>
        <v>134.19</v>
      </c>
      <c r="GR1073">
        <v>0</v>
      </c>
      <c r="GS1073">
        <v>3</v>
      </c>
      <c r="GT1073">
        <v>0</v>
      </c>
      <c r="GU1073" t="s">
        <v>3</v>
      </c>
      <c r="GV1073">
        <f t="shared" si="757"/>
        <v>0</v>
      </c>
      <c r="GW1073">
        <v>1</v>
      </c>
      <c r="GX1073">
        <f t="shared" si="758"/>
        <v>0</v>
      </c>
      <c r="HA1073">
        <v>0</v>
      </c>
      <c r="HB1073">
        <v>0</v>
      </c>
      <c r="HC1073">
        <f t="shared" si="759"/>
        <v>0</v>
      </c>
      <c r="HE1073" t="s">
        <v>3</v>
      </c>
      <c r="HF1073" t="s">
        <v>3</v>
      </c>
      <c r="HM1073" t="s">
        <v>3</v>
      </c>
      <c r="HN1073" t="s">
        <v>3</v>
      </c>
      <c r="HO1073" t="s">
        <v>3</v>
      </c>
      <c r="HP1073" t="s">
        <v>3</v>
      </c>
      <c r="HQ1073" t="s">
        <v>3</v>
      </c>
      <c r="HS1073">
        <v>0</v>
      </c>
      <c r="IK1073">
        <v>0</v>
      </c>
    </row>
    <row r="1074" spans="1:245" x14ac:dyDescent="0.2">
      <c r="A1074">
        <v>17</v>
      </c>
      <c r="B1074">
        <v>1</v>
      </c>
      <c r="C1074">
        <f>ROW(SmtRes!A326)</f>
        <v>326</v>
      </c>
      <c r="D1074">
        <f>ROW(EtalonRes!A326)</f>
        <v>326</v>
      </c>
      <c r="E1074" t="s">
        <v>318</v>
      </c>
      <c r="F1074" t="s">
        <v>232</v>
      </c>
      <c r="G1074" t="s">
        <v>233</v>
      </c>
      <c r="H1074" t="s">
        <v>26</v>
      </c>
      <c r="I1074">
        <f>ROUND(1/100,9)</f>
        <v>0.01</v>
      </c>
      <c r="J1074">
        <v>0</v>
      </c>
      <c r="K1074">
        <f>ROUND(1/100,9)</f>
        <v>0.01</v>
      </c>
      <c r="O1074">
        <f t="shared" si="725"/>
        <v>142.13999999999999</v>
      </c>
      <c r="P1074">
        <f t="shared" si="726"/>
        <v>0</v>
      </c>
      <c r="Q1074">
        <f t="shared" si="727"/>
        <v>59.94</v>
      </c>
      <c r="R1074">
        <f t="shared" si="728"/>
        <v>30.4</v>
      </c>
      <c r="S1074">
        <f t="shared" si="729"/>
        <v>82.2</v>
      </c>
      <c r="T1074">
        <f t="shared" si="730"/>
        <v>0</v>
      </c>
      <c r="U1074">
        <f t="shared" si="731"/>
        <v>0.14000000000000001</v>
      </c>
      <c r="V1074">
        <f t="shared" si="732"/>
        <v>0</v>
      </c>
      <c r="W1074">
        <f t="shared" si="733"/>
        <v>0</v>
      </c>
      <c r="X1074">
        <f t="shared" si="734"/>
        <v>57.54</v>
      </c>
      <c r="Y1074">
        <f t="shared" si="734"/>
        <v>8.2200000000000006</v>
      </c>
      <c r="AA1074">
        <v>35364244</v>
      </c>
      <c r="AB1074">
        <f t="shared" si="735"/>
        <v>14213.53</v>
      </c>
      <c r="AC1074">
        <f t="shared" si="736"/>
        <v>0</v>
      </c>
      <c r="AD1074">
        <f t="shared" si="737"/>
        <v>5993.85</v>
      </c>
      <c r="AE1074">
        <f t="shared" si="738"/>
        <v>3040.45</v>
      </c>
      <c r="AF1074">
        <f t="shared" si="738"/>
        <v>8219.68</v>
      </c>
      <c r="AG1074">
        <f t="shared" si="739"/>
        <v>0</v>
      </c>
      <c r="AH1074">
        <f t="shared" si="740"/>
        <v>14</v>
      </c>
      <c r="AI1074">
        <f t="shared" si="740"/>
        <v>0</v>
      </c>
      <c r="AJ1074">
        <f t="shared" si="741"/>
        <v>0</v>
      </c>
      <c r="AK1074">
        <v>14213.53</v>
      </c>
      <c r="AL1074">
        <v>0</v>
      </c>
      <c r="AM1074">
        <v>5993.85</v>
      </c>
      <c r="AN1074">
        <v>3040.45</v>
      </c>
      <c r="AO1074">
        <v>8219.68</v>
      </c>
      <c r="AP1074">
        <v>0</v>
      </c>
      <c r="AQ1074">
        <v>14</v>
      </c>
      <c r="AR1074">
        <v>0</v>
      </c>
      <c r="AS1074">
        <v>0</v>
      </c>
      <c r="AT1074">
        <v>70</v>
      </c>
      <c r="AU1074">
        <v>10</v>
      </c>
      <c r="AV1074">
        <v>1</v>
      </c>
      <c r="AW1074">
        <v>1</v>
      </c>
      <c r="AZ1074">
        <v>1</v>
      </c>
      <c r="BA1074">
        <v>1</v>
      </c>
      <c r="BB1074">
        <v>1</v>
      </c>
      <c r="BC1074">
        <v>1</v>
      </c>
      <c r="BD1074" t="s">
        <v>3</v>
      </c>
      <c r="BE1074" t="s">
        <v>3</v>
      </c>
      <c r="BF1074" t="s">
        <v>3</v>
      </c>
      <c r="BG1074" t="s">
        <v>3</v>
      </c>
      <c r="BH1074">
        <v>0</v>
      </c>
      <c r="BI1074">
        <v>4</v>
      </c>
      <c r="BJ1074" t="s">
        <v>234</v>
      </c>
      <c r="BM1074">
        <v>0</v>
      </c>
      <c r="BN1074">
        <v>0</v>
      </c>
      <c r="BO1074" t="s">
        <v>3</v>
      </c>
      <c r="BP1074">
        <v>0</v>
      </c>
      <c r="BQ1074">
        <v>1</v>
      </c>
      <c r="BR1074">
        <v>0</v>
      </c>
      <c r="BS1074">
        <v>1</v>
      </c>
      <c r="BT1074">
        <v>1</v>
      </c>
      <c r="BU1074">
        <v>1</v>
      </c>
      <c r="BV1074">
        <v>1</v>
      </c>
      <c r="BW1074">
        <v>1</v>
      </c>
      <c r="BX1074">
        <v>1</v>
      </c>
      <c r="BY1074" t="s">
        <v>3</v>
      </c>
      <c r="BZ1074">
        <v>70</v>
      </c>
      <c r="CA1074">
        <v>10</v>
      </c>
      <c r="CB1074" t="s">
        <v>3</v>
      </c>
      <c r="CE1074">
        <v>0</v>
      </c>
      <c r="CF1074">
        <v>0</v>
      </c>
      <c r="CG1074">
        <v>0</v>
      </c>
      <c r="CM1074">
        <v>0</v>
      </c>
      <c r="CN1074" t="s">
        <v>3</v>
      </c>
      <c r="CO1074">
        <v>0</v>
      </c>
      <c r="CP1074">
        <f t="shared" si="742"/>
        <v>142.13999999999999</v>
      </c>
      <c r="CQ1074">
        <f t="shared" si="743"/>
        <v>0</v>
      </c>
      <c r="CR1074">
        <f t="shared" si="744"/>
        <v>5993.85</v>
      </c>
      <c r="CS1074">
        <f t="shared" si="745"/>
        <v>3040.45</v>
      </c>
      <c r="CT1074">
        <f t="shared" si="746"/>
        <v>8219.68</v>
      </c>
      <c r="CU1074">
        <f t="shared" si="747"/>
        <v>0</v>
      </c>
      <c r="CV1074">
        <f t="shared" si="748"/>
        <v>14</v>
      </c>
      <c r="CW1074">
        <f t="shared" si="749"/>
        <v>0</v>
      </c>
      <c r="CX1074">
        <f t="shared" si="749"/>
        <v>0</v>
      </c>
      <c r="CY1074">
        <f t="shared" si="750"/>
        <v>57.54</v>
      </c>
      <c r="CZ1074">
        <f t="shared" si="751"/>
        <v>8.2200000000000006</v>
      </c>
      <c r="DC1074" t="s">
        <v>3</v>
      </c>
      <c r="DD1074" t="s">
        <v>3</v>
      </c>
      <c r="DE1074" t="s">
        <v>3</v>
      </c>
      <c r="DF1074" t="s">
        <v>3</v>
      </c>
      <c r="DG1074" t="s">
        <v>3</v>
      </c>
      <c r="DH1074" t="s">
        <v>3</v>
      </c>
      <c r="DI1074" t="s">
        <v>3</v>
      </c>
      <c r="DJ1074" t="s">
        <v>3</v>
      </c>
      <c r="DK1074" t="s">
        <v>3</v>
      </c>
      <c r="DL1074" t="s">
        <v>3</v>
      </c>
      <c r="DM1074" t="s">
        <v>3</v>
      </c>
      <c r="DN1074">
        <v>0</v>
      </c>
      <c r="DO1074">
        <v>0</v>
      </c>
      <c r="DP1074">
        <v>1</v>
      </c>
      <c r="DQ1074">
        <v>1</v>
      </c>
      <c r="DU1074">
        <v>1003</v>
      </c>
      <c r="DV1074" t="s">
        <v>26</v>
      </c>
      <c r="DW1074" t="s">
        <v>26</v>
      </c>
      <c r="DX1074">
        <v>100</v>
      </c>
      <c r="DZ1074" t="s">
        <v>3</v>
      </c>
      <c r="EA1074" t="s">
        <v>3</v>
      </c>
      <c r="EB1074" t="s">
        <v>3</v>
      </c>
      <c r="EC1074" t="s">
        <v>3</v>
      </c>
      <c r="EE1074">
        <v>35096056</v>
      </c>
      <c r="EF1074">
        <v>1</v>
      </c>
      <c r="EG1074" t="s">
        <v>20</v>
      </c>
      <c r="EH1074">
        <v>0</v>
      </c>
      <c r="EI1074" t="s">
        <v>3</v>
      </c>
      <c r="EJ1074">
        <v>4</v>
      </c>
      <c r="EK1074">
        <v>0</v>
      </c>
      <c r="EL1074" t="s">
        <v>21</v>
      </c>
      <c r="EM1074" t="s">
        <v>22</v>
      </c>
      <c r="EO1074" t="s">
        <v>3</v>
      </c>
      <c r="EQ1074">
        <v>0</v>
      </c>
      <c r="ER1074">
        <v>14213.53</v>
      </c>
      <c r="ES1074">
        <v>0</v>
      </c>
      <c r="ET1074">
        <v>5993.85</v>
      </c>
      <c r="EU1074">
        <v>3040.45</v>
      </c>
      <c r="EV1074">
        <v>8219.68</v>
      </c>
      <c r="EW1074">
        <v>14</v>
      </c>
      <c r="EX1074">
        <v>0</v>
      </c>
      <c r="EY1074">
        <v>0</v>
      </c>
      <c r="FQ1074">
        <v>0</v>
      </c>
      <c r="FR1074">
        <v>0</v>
      </c>
      <c r="FS1074">
        <v>0</v>
      </c>
      <c r="FX1074">
        <v>70</v>
      </c>
      <c r="FY1074">
        <v>10</v>
      </c>
      <c r="GA1074" t="s">
        <v>3</v>
      </c>
      <c r="GD1074">
        <v>0</v>
      </c>
      <c r="GF1074">
        <v>-140188742</v>
      </c>
      <c r="GG1074">
        <v>2</v>
      </c>
      <c r="GH1074">
        <v>1</v>
      </c>
      <c r="GI1074">
        <v>-2</v>
      </c>
      <c r="GJ1074">
        <v>0</v>
      </c>
      <c r="GK1074">
        <f>ROUND(R1074*(R12)/100,2)</f>
        <v>32.83</v>
      </c>
      <c r="GL1074">
        <f t="shared" si="752"/>
        <v>0</v>
      </c>
      <c r="GM1074">
        <f t="shared" si="753"/>
        <v>240.73</v>
      </c>
      <c r="GN1074">
        <f t="shared" si="754"/>
        <v>0</v>
      </c>
      <c r="GO1074">
        <f t="shared" si="755"/>
        <v>0</v>
      </c>
      <c r="GP1074">
        <f t="shared" si="756"/>
        <v>240.73</v>
      </c>
      <c r="GR1074">
        <v>0</v>
      </c>
      <c r="GS1074">
        <v>3</v>
      </c>
      <c r="GT1074">
        <v>0</v>
      </c>
      <c r="GU1074" t="s">
        <v>3</v>
      </c>
      <c r="GV1074">
        <f t="shared" si="757"/>
        <v>0</v>
      </c>
      <c r="GW1074">
        <v>1</v>
      </c>
      <c r="GX1074">
        <f t="shared" si="758"/>
        <v>0</v>
      </c>
      <c r="HA1074">
        <v>0</v>
      </c>
      <c r="HB1074">
        <v>0</v>
      </c>
      <c r="HC1074">
        <f t="shared" si="759"/>
        <v>0</v>
      </c>
      <c r="HE1074" t="s">
        <v>3</v>
      </c>
      <c r="HF1074" t="s">
        <v>3</v>
      </c>
      <c r="HM1074" t="s">
        <v>3</v>
      </c>
      <c r="HN1074" t="s">
        <v>3</v>
      </c>
      <c r="HO1074" t="s">
        <v>3</v>
      </c>
      <c r="HP1074" t="s">
        <v>3</v>
      </c>
      <c r="HQ1074" t="s">
        <v>3</v>
      </c>
      <c r="HS1074">
        <v>0</v>
      </c>
      <c r="IK1074">
        <v>0</v>
      </c>
    </row>
    <row r="1075" spans="1:245" x14ac:dyDescent="0.2">
      <c r="A1075">
        <v>17</v>
      </c>
      <c r="B1075">
        <v>1</v>
      </c>
      <c r="E1075" t="s">
        <v>319</v>
      </c>
      <c r="F1075" t="s">
        <v>236</v>
      </c>
      <c r="G1075" t="s">
        <v>237</v>
      </c>
      <c r="H1075" t="s">
        <v>35</v>
      </c>
      <c r="I1075">
        <v>1E-3</v>
      </c>
      <c r="J1075">
        <v>0</v>
      </c>
      <c r="K1075">
        <v>1E-3</v>
      </c>
      <c r="O1075">
        <f t="shared" si="725"/>
        <v>99.86</v>
      </c>
      <c r="P1075">
        <f t="shared" si="726"/>
        <v>99.86</v>
      </c>
      <c r="Q1075">
        <f t="shared" si="727"/>
        <v>0</v>
      </c>
      <c r="R1075">
        <f t="shared" si="728"/>
        <v>0</v>
      </c>
      <c r="S1075">
        <f t="shared" si="729"/>
        <v>0</v>
      </c>
      <c r="T1075">
        <f t="shared" si="730"/>
        <v>0</v>
      </c>
      <c r="U1075">
        <f t="shared" si="731"/>
        <v>0</v>
      </c>
      <c r="V1075">
        <f t="shared" si="732"/>
        <v>0</v>
      </c>
      <c r="W1075">
        <f t="shared" si="733"/>
        <v>0</v>
      </c>
      <c r="X1075">
        <f t="shared" si="734"/>
        <v>0</v>
      </c>
      <c r="Y1075">
        <f t="shared" si="734"/>
        <v>0</v>
      </c>
      <c r="AA1075">
        <v>35364244</v>
      </c>
      <c r="AB1075">
        <f t="shared" si="735"/>
        <v>99860.32</v>
      </c>
      <c r="AC1075">
        <f t="shared" si="736"/>
        <v>99860.32</v>
      </c>
      <c r="AD1075">
        <f t="shared" si="737"/>
        <v>0</v>
      </c>
      <c r="AE1075">
        <f t="shared" si="738"/>
        <v>0</v>
      </c>
      <c r="AF1075">
        <f t="shared" si="738"/>
        <v>0</v>
      </c>
      <c r="AG1075">
        <f t="shared" si="739"/>
        <v>0</v>
      </c>
      <c r="AH1075">
        <f t="shared" si="740"/>
        <v>0</v>
      </c>
      <c r="AI1075">
        <f t="shared" si="740"/>
        <v>0</v>
      </c>
      <c r="AJ1075">
        <f t="shared" si="741"/>
        <v>0</v>
      </c>
      <c r="AK1075">
        <v>99860.32</v>
      </c>
      <c r="AL1075">
        <v>99860.32</v>
      </c>
      <c r="AM1075">
        <v>0</v>
      </c>
      <c r="AN1075">
        <v>0</v>
      </c>
      <c r="AO1075">
        <v>0</v>
      </c>
      <c r="AP1075">
        <v>0</v>
      </c>
      <c r="AQ1075">
        <v>0</v>
      </c>
      <c r="AR1075">
        <v>0</v>
      </c>
      <c r="AS1075">
        <v>0</v>
      </c>
      <c r="AT1075">
        <v>70</v>
      </c>
      <c r="AU1075">
        <v>10</v>
      </c>
      <c r="AV1075">
        <v>1</v>
      </c>
      <c r="AW1075">
        <v>1</v>
      </c>
      <c r="AZ1075">
        <v>1</v>
      </c>
      <c r="BA1075">
        <v>1</v>
      </c>
      <c r="BB1075">
        <v>1</v>
      </c>
      <c r="BC1075">
        <v>1</v>
      </c>
      <c r="BD1075" t="s">
        <v>3</v>
      </c>
      <c r="BE1075" t="s">
        <v>3</v>
      </c>
      <c r="BF1075" t="s">
        <v>3</v>
      </c>
      <c r="BG1075" t="s">
        <v>3</v>
      </c>
      <c r="BH1075">
        <v>3</v>
      </c>
      <c r="BI1075">
        <v>4</v>
      </c>
      <c r="BJ1075" t="s">
        <v>238</v>
      </c>
      <c r="BM1075">
        <v>0</v>
      </c>
      <c r="BN1075">
        <v>0</v>
      </c>
      <c r="BO1075" t="s">
        <v>3</v>
      </c>
      <c r="BP1075">
        <v>0</v>
      </c>
      <c r="BQ1075">
        <v>1</v>
      </c>
      <c r="BR1075">
        <v>0</v>
      </c>
      <c r="BS1075">
        <v>1</v>
      </c>
      <c r="BT1075">
        <v>1</v>
      </c>
      <c r="BU1075">
        <v>1</v>
      </c>
      <c r="BV1075">
        <v>1</v>
      </c>
      <c r="BW1075">
        <v>1</v>
      </c>
      <c r="BX1075">
        <v>1</v>
      </c>
      <c r="BY1075" t="s">
        <v>3</v>
      </c>
      <c r="BZ1075">
        <v>70</v>
      </c>
      <c r="CA1075">
        <v>10</v>
      </c>
      <c r="CB1075" t="s">
        <v>3</v>
      </c>
      <c r="CE1075">
        <v>0</v>
      </c>
      <c r="CF1075">
        <v>0</v>
      </c>
      <c r="CG1075">
        <v>0</v>
      </c>
      <c r="CM1075">
        <v>0</v>
      </c>
      <c r="CN1075" t="s">
        <v>3</v>
      </c>
      <c r="CO1075">
        <v>0</v>
      </c>
      <c r="CP1075">
        <f t="shared" si="742"/>
        <v>99.86</v>
      </c>
      <c r="CQ1075">
        <f t="shared" si="743"/>
        <v>99860.32</v>
      </c>
      <c r="CR1075">
        <f t="shared" si="744"/>
        <v>0</v>
      </c>
      <c r="CS1075">
        <f t="shared" si="745"/>
        <v>0</v>
      </c>
      <c r="CT1075">
        <f t="shared" si="746"/>
        <v>0</v>
      </c>
      <c r="CU1075">
        <f t="shared" si="747"/>
        <v>0</v>
      </c>
      <c r="CV1075">
        <f t="shared" si="748"/>
        <v>0</v>
      </c>
      <c r="CW1075">
        <f t="shared" si="749"/>
        <v>0</v>
      </c>
      <c r="CX1075">
        <f t="shared" si="749"/>
        <v>0</v>
      </c>
      <c r="CY1075">
        <f t="shared" si="750"/>
        <v>0</v>
      </c>
      <c r="CZ1075">
        <f t="shared" si="751"/>
        <v>0</v>
      </c>
      <c r="DC1075" t="s">
        <v>3</v>
      </c>
      <c r="DD1075" t="s">
        <v>3</v>
      </c>
      <c r="DE1075" t="s">
        <v>3</v>
      </c>
      <c r="DF1075" t="s">
        <v>3</v>
      </c>
      <c r="DG1075" t="s">
        <v>3</v>
      </c>
      <c r="DH1075" t="s">
        <v>3</v>
      </c>
      <c r="DI1075" t="s">
        <v>3</v>
      </c>
      <c r="DJ1075" t="s">
        <v>3</v>
      </c>
      <c r="DK1075" t="s">
        <v>3</v>
      </c>
      <c r="DL1075" t="s">
        <v>3</v>
      </c>
      <c r="DM1075" t="s">
        <v>3</v>
      </c>
      <c r="DN1075">
        <v>0</v>
      </c>
      <c r="DO1075">
        <v>0</v>
      </c>
      <c r="DP1075">
        <v>1</v>
      </c>
      <c r="DQ1075">
        <v>1</v>
      </c>
      <c r="DU1075">
        <v>1003</v>
      </c>
      <c r="DV1075" t="s">
        <v>35</v>
      </c>
      <c r="DW1075" t="s">
        <v>35</v>
      </c>
      <c r="DX1075">
        <v>1000</v>
      </c>
      <c r="DZ1075" t="s">
        <v>3</v>
      </c>
      <c r="EA1075" t="s">
        <v>3</v>
      </c>
      <c r="EB1075" t="s">
        <v>3</v>
      </c>
      <c r="EC1075" t="s">
        <v>3</v>
      </c>
      <c r="EE1075">
        <v>35096056</v>
      </c>
      <c r="EF1075">
        <v>1</v>
      </c>
      <c r="EG1075" t="s">
        <v>20</v>
      </c>
      <c r="EH1075">
        <v>0</v>
      </c>
      <c r="EI1075" t="s">
        <v>3</v>
      </c>
      <c r="EJ1075">
        <v>4</v>
      </c>
      <c r="EK1075">
        <v>0</v>
      </c>
      <c r="EL1075" t="s">
        <v>21</v>
      </c>
      <c r="EM1075" t="s">
        <v>22</v>
      </c>
      <c r="EO1075" t="s">
        <v>3</v>
      </c>
      <c r="EQ1075">
        <v>0</v>
      </c>
      <c r="ER1075">
        <v>99860.32</v>
      </c>
      <c r="ES1075">
        <v>99860.32</v>
      </c>
      <c r="ET1075">
        <v>0</v>
      </c>
      <c r="EU1075">
        <v>0</v>
      </c>
      <c r="EV1075">
        <v>0</v>
      </c>
      <c r="EW1075">
        <v>0</v>
      </c>
      <c r="EX1075">
        <v>0</v>
      </c>
      <c r="EY1075">
        <v>0</v>
      </c>
      <c r="FQ1075">
        <v>0</v>
      </c>
      <c r="FR1075">
        <v>0</v>
      </c>
      <c r="FS1075">
        <v>0</v>
      </c>
      <c r="FX1075">
        <v>70</v>
      </c>
      <c r="FY1075">
        <v>10</v>
      </c>
      <c r="GA1075" t="s">
        <v>3</v>
      </c>
      <c r="GD1075">
        <v>0</v>
      </c>
      <c r="GF1075">
        <v>2077141205</v>
      </c>
      <c r="GG1075">
        <v>2</v>
      </c>
      <c r="GH1075">
        <v>1</v>
      </c>
      <c r="GI1075">
        <v>-2</v>
      </c>
      <c r="GJ1075">
        <v>0</v>
      </c>
      <c r="GK1075">
        <f>ROUND(R1075*(R12)/100,2)</f>
        <v>0</v>
      </c>
      <c r="GL1075">
        <f t="shared" si="752"/>
        <v>0</v>
      </c>
      <c r="GM1075">
        <f t="shared" si="753"/>
        <v>99.86</v>
      </c>
      <c r="GN1075">
        <f t="shared" si="754"/>
        <v>0</v>
      </c>
      <c r="GO1075">
        <f t="shared" si="755"/>
        <v>0</v>
      </c>
      <c r="GP1075">
        <f t="shared" si="756"/>
        <v>99.86</v>
      </c>
      <c r="GR1075">
        <v>0</v>
      </c>
      <c r="GS1075">
        <v>3</v>
      </c>
      <c r="GT1075">
        <v>0</v>
      </c>
      <c r="GU1075" t="s">
        <v>3</v>
      </c>
      <c r="GV1075">
        <f t="shared" si="757"/>
        <v>0</v>
      </c>
      <c r="GW1075">
        <v>1</v>
      </c>
      <c r="GX1075">
        <f t="shared" si="758"/>
        <v>0</v>
      </c>
      <c r="HA1075">
        <v>0</v>
      </c>
      <c r="HB1075">
        <v>0</v>
      </c>
      <c r="HC1075">
        <f t="shared" si="759"/>
        <v>0</v>
      </c>
      <c r="HE1075" t="s">
        <v>3</v>
      </c>
      <c r="HF1075" t="s">
        <v>3</v>
      </c>
      <c r="HM1075" t="s">
        <v>3</v>
      </c>
      <c r="HN1075" t="s">
        <v>3</v>
      </c>
      <c r="HO1075" t="s">
        <v>3</v>
      </c>
      <c r="HP1075" t="s">
        <v>3</v>
      </c>
      <c r="HQ1075" t="s">
        <v>3</v>
      </c>
      <c r="HS1075">
        <v>0</v>
      </c>
      <c r="IK1075">
        <v>0</v>
      </c>
    </row>
    <row r="1076" spans="1:245" x14ac:dyDescent="0.2">
      <c r="A1076">
        <v>17</v>
      </c>
      <c r="B1076">
        <v>1</v>
      </c>
      <c r="E1076" t="s">
        <v>320</v>
      </c>
      <c r="F1076" t="s">
        <v>240</v>
      </c>
      <c r="G1076" t="s">
        <v>241</v>
      </c>
      <c r="H1076" t="s">
        <v>242</v>
      </c>
      <c r="I1076">
        <f>ROUND(2/1000,9)</f>
        <v>2E-3</v>
      </c>
      <c r="J1076">
        <v>0</v>
      </c>
      <c r="K1076">
        <f>ROUND(2/1000,9)</f>
        <v>2E-3</v>
      </c>
      <c r="O1076">
        <f t="shared" si="725"/>
        <v>144.34</v>
      </c>
      <c r="P1076">
        <f t="shared" si="726"/>
        <v>144.34</v>
      </c>
      <c r="Q1076">
        <f t="shared" si="727"/>
        <v>0</v>
      </c>
      <c r="R1076">
        <f t="shared" si="728"/>
        <v>0</v>
      </c>
      <c r="S1076">
        <f t="shared" si="729"/>
        <v>0</v>
      </c>
      <c r="T1076">
        <f t="shared" si="730"/>
        <v>0</v>
      </c>
      <c r="U1076">
        <f t="shared" si="731"/>
        <v>0</v>
      </c>
      <c r="V1076">
        <f t="shared" si="732"/>
        <v>0</v>
      </c>
      <c r="W1076">
        <f t="shared" si="733"/>
        <v>0</v>
      </c>
      <c r="X1076">
        <f t="shared" si="734"/>
        <v>0</v>
      </c>
      <c r="Y1076">
        <f t="shared" si="734"/>
        <v>0</v>
      </c>
      <c r="AA1076">
        <v>35364244</v>
      </c>
      <c r="AB1076">
        <f t="shared" si="735"/>
        <v>72169.899999999994</v>
      </c>
      <c r="AC1076">
        <f t="shared" si="736"/>
        <v>72169.899999999994</v>
      </c>
      <c r="AD1076">
        <f t="shared" si="737"/>
        <v>0</v>
      </c>
      <c r="AE1076">
        <f t="shared" si="738"/>
        <v>0</v>
      </c>
      <c r="AF1076">
        <f t="shared" si="738"/>
        <v>0</v>
      </c>
      <c r="AG1076">
        <f t="shared" si="739"/>
        <v>0</v>
      </c>
      <c r="AH1076">
        <f t="shared" si="740"/>
        <v>0</v>
      </c>
      <c r="AI1076">
        <f t="shared" si="740"/>
        <v>0</v>
      </c>
      <c r="AJ1076">
        <f t="shared" si="741"/>
        <v>0</v>
      </c>
      <c r="AK1076">
        <v>72169.899999999994</v>
      </c>
      <c r="AL1076">
        <v>72169.899999999994</v>
      </c>
      <c r="AM1076">
        <v>0</v>
      </c>
      <c r="AN1076">
        <v>0</v>
      </c>
      <c r="AO1076">
        <v>0</v>
      </c>
      <c r="AP1076">
        <v>0</v>
      </c>
      <c r="AQ1076">
        <v>0</v>
      </c>
      <c r="AR1076">
        <v>0</v>
      </c>
      <c r="AS1076">
        <v>0</v>
      </c>
      <c r="AT1076">
        <v>70</v>
      </c>
      <c r="AU1076">
        <v>10</v>
      </c>
      <c r="AV1076">
        <v>1</v>
      </c>
      <c r="AW1076">
        <v>1</v>
      </c>
      <c r="AZ1076">
        <v>1</v>
      </c>
      <c r="BA1076">
        <v>1</v>
      </c>
      <c r="BB1076">
        <v>1</v>
      </c>
      <c r="BC1076">
        <v>1</v>
      </c>
      <c r="BD1076" t="s">
        <v>3</v>
      </c>
      <c r="BE1076" t="s">
        <v>3</v>
      </c>
      <c r="BF1076" t="s">
        <v>3</v>
      </c>
      <c r="BG1076" t="s">
        <v>3</v>
      </c>
      <c r="BH1076">
        <v>3</v>
      </c>
      <c r="BI1076">
        <v>4</v>
      </c>
      <c r="BJ1076" t="s">
        <v>243</v>
      </c>
      <c r="BM1076">
        <v>0</v>
      </c>
      <c r="BN1076">
        <v>0</v>
      </c>
      <c r="BO1076" t="s">
        <v>3</v>
      </c>
      <c r="BP1076">
        <v>0</v>
      </c>
      <c r="BQ1076">
        <v>1</v>
      </c>
      <c r="BR1076">
        <v>0</v>
      </c>
      <c r="BS1076">
        <v>1</v>
      </c>
      <c r="BT1076">
        <v>1</v>
      </c>
      <c r="BU1076">
        <v>1</v>
      </c>
      <c r="BV1076">
        <v>1</v>
      </c>
      <c r="BW1076">
        <v>1</v>
      </c>
      <c r="BX1076">
        <v>1</v>
      </c>
      <c r="BY1076" t="s">
        <v>3</v>
      </c>
      <c r="BZ1076">
        <v>70</v>
      </c>
      <c r="CA1076">
        <v>10</v>
      </c>
      <c r="CB1076" t="s">
        <v>3</v>
      </c>
      <c r="CE1076">
        <v>0</v>
      </c>
      <c r="CF1076">
        <v>0</v>
      </c>
      <c r="CG1076">
        <v>0</v>
      </c>
      <c r="CM1076">
        <v>0</v>
      </c>
      <c r="CN1076" t="s">
        <v>3</v>
      </c>
      <c r="CO1076">
        <v>0</v>
      </c>
      <c r="CP1076">
        <f t="shared" si="742"/>
        <v>144.34</v>
      </c>
      <c r="CQ1076">
        <f t="shared" si="743"/>
        <v>72169.899999999994</v>
      </c>
      <c r="CR1076">
        <f t="shared" si="744"/>
        <v>0</v>
      </c>
      <c r="CS1076">
        <f t="shared" si="745"/>
        <v>0</v>
      </c>
      <c r="CT1076">
        <f t="shared" si="746"/>
        <v>0</v>
      </c>
      <c r="CU1076">
        <f t="shared" si="747"/>
        <v>0</v>
      </c>
      <c r="CV1076">
        <f t="shared" si="748"/>
        <v>0</v>
      </c>
      <c r="CW1076">
        <f t="shared" si="749"/>
        <v>0</v>
      </c>
      <c r="CX1076">
        <f t="shared" si="749"/>
        <v>0</v>
      </c>
      <c r="CY1076">
        <f t="shared" si="750"/>
        <v>0</v>
      </c>
      <c r="CZ1076">
        <f t="shared" si="751"/>
        <v>0</v>
      </c>
      <c r="DC1076" t="s">
        <v>3</v>
      </c>
      <c r="DD1076" t="s">
        <v>3</v>
      </c>
      <c r="DE1076" t="s">
        <v>3</v>
      </c>
      <c r="DF1076" t="s">
        <v>3</v>
      </c>
      <c r="DG1076" t="s">
        <v>3</v>
      </c>
      <c r="DH1076" t="s">
        <v>3</v>
      </c>
      <c r="DI1076" t="s">
        <v>3</v>
      </c>
      <c r="DJ1076" t="s">
        <v>3</v>
      </c>
      <c r="DK1076" t="s">
        <v>3</v>
      </c>
      <c r="DL1076" t="s">
        <v>3</v>
      </c>
      <c r="DM1076" t="s">
        <v>3</v>
      </c>
      <c r="DN1076">
        <v>0</v>
      </c>
      <c r="DO1076">
        <v>0</v>
      </c>
      <c r="DP1076">
        <v>1</v>
      </c>
      <c r="DQ1076">
        <v>1</v>
      </c>
      <c r="DU1076">
        <v>1010</v>
      </c>
      <c r="DV1076" t="s">
        <v>242</v>
      </c>
      <c r="DW1076" t="s">
        <v>242</v>
      </c>
      <c r="DX1076">
        <v>1000</v>
      </c>
      <c r="DZ1076" t="s">
        <v>3</v>
      </c>
      <c r="EA1076" t="s">
        <v>3</v>
      </c>
      <c r="EB1076" t="s">
        <v>3</v>
      </c>
      <c r="EC1076" t="s">
        <v>3</v>
      </c>
      <c r="EE1076">
        <v>35096056</v>
      </c>
      <c r="EF1076">
        <v>1</v>
      </c>
      <c r="EG1076" t="s">
        <v>20</v>
      </c>
      <c r="EH1076">
        <v>0</v>
      </c>
      <c r="EI1076" t="s">
        <v>3</v>
      </c>
      <c r="EJ1076">
        <v>4</v>
      </c>
      <c r="EK1076">
        <v>0</v>
      </c>
      <c r="EL1076" t="s">
        <v>21</v>
      </c>
      <c r="EM1076" t="s">
        <v>22</v>
      </c>
      <c r="EO1076" t="s">
        <v>3</v>
      </c>
      <c r="EQ1076">
        <v>0</v>
      </c>
      <c r="ER1076">
        <v>72169.899999999994</v>
      </c>
      <c r="ES1076">
        <v>72169.899999999994</v>
      </c>
      <c r="ET1076">
        <v>0</v>
      </c>
      <c r="EU1076">
        <v>0</v>
      </c>
      <c r="EV1076">
        <v>0</v>
      </c>
      <c r="EW1076">
        <v>0</v>
      </c>
      <c r="EX1076">
        <v>0</v>
      </c>
      <c r="EY1076">
        <v>0</v>
      </c>
      <c r="FQ1076">
        <v>0</v>
      </c>
      <c r="FR1076">
        <v>0</v>
      </c>
      <c r="FS1076">
        <v>0</v>
      </c>
      <c r="FX1076">
        <v>70</v>
      </c>
      <c r="FY1076">
        <v>10</v>
      </c>
      <c r="GA1076" t="s">
        <v>3</v>
      </c>
      <c r="GD1076">
        <v>0</v>
      </c>
      <c r="GF1076">
        <v>653953554</v>
      </c>
      <c r="GG1076">
        <v>2</v>
      </c>
      <c r="GH1076">
        <v>1</v>
      </c>
      <c r="GI1076">
        <v>-2</v>
      </c>
      <c r="GJ1076">
        <v>0</v>
      </c>
      <c r="GK1076">
        <f>ROUND(R1076*(R12)/100,2)</f>
        <v>0</v>
      </c>
      <c r="GL1076">
        <f t="shared" si="752"/>
        <v>0</v>
      </c>
      <c r="GM1076">
        <f t="shared" si="753"/>
        <v>144.34</v>
      </c>
      <c r="GN1076">
        <f t="shared" si="754"/>
        <v>0</v>
      </c>
      <c r="GO1076">
        <f t="shared" si="755"/>
        <v>0</v>
      </c>
      <c r="GP1076">
        <f t="shared" si="756"/>
        <v>144.34</v>
      </c>
      <c r="GR1076">
        <v>0</v>
      </c>
      <c r="GS1076">
        <v>3</v>
      </c>
      <c r="GT1076">
        <v>0</v>
      </c>
      <c r="GU1076" t="s">
        <v>3</v>
      </c>
      <c r="GV1076">
        <f t="shared" si="757"/>
        <v>0</v>
      </c>
      <c r="GW1076">
        <v>1</v>
      </c>
      <c r="GX1076">
        <f t="shared" si="758"/>
        <v>0</v>
      </c>
      <c r="HA1076">
        <v>0</v>
      </c>
      <c r="HB1076">
        <v>0</v>
      </c>
      <c r="HC1076">
        <f t="shared" si="759"/>
        <v>0</v>
      </c>
      <c r="HE1076" t="s">
        <v>3</v>
      </c>
      <c r="HF1076" t="s">
        <v>3</v>
      </c>
      <c r="HM1076" t="s">
        <v>3</v>
      </c>
      <c r="HN1076" t="s">
        <v>3</v>
      </c>
      <c r="HO1076" t="s">
        <v>3</v>
      </c>
      <c r="HP1076" t="s">
        <v>3</v>
      </c>
      <c r="HQ1076" t="s">
        <v>3</v>
      </c>
      <c r="HS1076">
        <v>0</v>
      </c>
      <c r="IK1076">
        <v>0</v>
      </c>
    </row>
    <row r="1077" spans="1:245" x14ac:dyDescent="0.2">
      <c r="A1077">
        <v>17</v>
      </c>
      <c r="B1077">
        <v>1</v>
      </c>
      <c r="C1077">
        <f>ROW(SmtRes!A328)</f>
        <v>328</v>
      </c>
      <c r="D1077">
        <f>ROW(EtalonRes!A328)</f>
        <v>328</v>
      </c>
      <c r="E1077" t="s">
        <v>321</v>
      </c>
      <c r="F1077" t="s">
        <v>38</v>
      </c>
      <c r="G1077" t="s">
        <v>39</v>
      </c>
      <c r="H1077" t="s">
        <v>18</v>
      </c>
      <c r="I1077">
        <f>ROUND(5/100,9)</f>
        <v>0.05</v>
      </c>
      <c r="J1077">
        <v>0</v>
      </c>
      <c r="K1077">
        <f>ROUND(5/100,9)</f>
        <v>0.05</v>
      </c>
      <c r="O1077">
        <f t="shared" si="725"/>
        <v>1395.8</v>
      </c>
      <c r="P1077">
        <f t="shared" si="726"/>
        <v>0</v>
      </c>
      <c r="Q1077">
        <f t="shared" si="727"/>
        <v>1.63</v>
      </c>
      <c r="R1077">
        <f t="shared" si="728"/>
        <v>0.03</v>
      </c>
      <c r="S1077">
        <f t="shared" si="729"/>
        <v>1394.17</v>
      </c>
      <c r="T1077">
        <f t="shared" si="730"/>
        <v>0</v>
      </c>
      <c r="U1077">
        <f t="shared" si="731"/>
        <v>2.1405000000000003</v>
      </c>
      <c r="V1077">
        <f t="shared" si="732"/>
        <v>0</v>
      </c>
      <c r="W1077">
        <f t="shared" si="733"/>
        <v>0</v>
      </c>
      <c r="X1077">
        <f t="shared" si="734"/>
        <v>975.92</v>
      </c>
      <c r="Y1077">
        <f t="shared" si="734"/>
        <v>139.41999999999999</v>
      </c>
      <c r="AA1077">
        <v>35364244</v>
      </c>
      <c r="AB1077">
        <f t="shared" si="735"/>
        <v>27916.01</v>
      </c>
      <c r="AC1077">
        <f t="shared" si="736"/>
        <v>0</v>
      </c>
      <c r="AD1077">
        <f t="shared" si="737"/>
        <v>32.57</v>
      </c>
      <c r="AE1077">
        <f t="shared" si="738"/>
        <v>0.69</v>
      </c>
      <c r="AF1077">
        <f t="shared" si="738"/>
        <v>27883.439999999999</v>
      </c>
      <c r="AG1077">
        <f t="shared" si="739"/>
        <v>0</v>
      </c>
      <c r="AH1077">
        <f t="shared" si="740"/>
        <v>42.81</v>
      </c>
      <c r="AI1077">
        <f t="shared" si="740"/>
        <v>0</v>
      </c>
      <c r="AJ1077">
        <f t="shared" si="741"/>
        <v>0</v>
      </c>
      <c r="AK1077">
        <v>27916.01</v>
      </c>
      <c r="AL1077">
        <v>0</v>
      </c>
      <c r="AM1077">
        <v>32.57</v>
      </c>
      <c r="AN1077">
        <v>0.69</v>
      </c>
      <c r="AO1077">
        <v>27883.439999999999</v>
      </c>
      <c r="AP1077">
        <v>0</v>
      </c>
      <c r="AQ1077">
        <v>42.81</v>
      </c>
      <c r="AR1077">
        <v>0</v>
      </c>
      <c r="AS1077">
        <v>0</v>
      </c>
      <c r="AT1077">
        <v>70</v>
      </c>
      <c r="AU1077">
        <v>10</v>
      </c>
      <c r="AV1077">
        <v>1</v>
      </c>
      <c r="AW1077">
        <v>1</v>
      </c>
      <c r="AZ1077">
        <v>1</v>
      </c>
      <c r="BA1077">
        <v>1</v>
      </c>
      <c r="BB1077">
        <v>1</v>
      </c>
      <c r="BC1077">
        <v>1</v>
      </c>
      <c r="BD1077" t="s">
        <v>3</v>
      </c>
      <c r="BE1077" t="s">
        <v>3</v>
      </c>
      <c r="BF1077" t="s">
        <v>3</v>
      </c>
      <c r="BG1077" t="s">
        <v>3</v>
      </c>
      <c r="BH1077">
        <v>0</v>
      </c>
      <c r="BI1077">
        <v>4</v>
      </c>
      <c r="BJ1077" t="s">
        <v>40</v>
      </c>
      <c r="BM1077">
        <v>0</v>
      </c>
      <c r="BN1077">
        <v>0</v>
      </c>
      <c r="BO1077" t="s">
        <v>3</v>
      </c>
      <c r="BP1077">
        <v>0</v>
      </c>
      <c r="BQ1077">
        <v>1</v>
      </c>
      <c r="BR1077">
        <v>0</v>
      </c>
      <c r="BS1077">
        <v>1</v>
      </c>
      <c r="BT1077">
        <v>1</v>
      </c>
      <c r="BU1077">
        <v>1</v>
      </c>
      <c r="BV1077">
        <v>1</v>
      </c>
      <c r="BW1077">
        <v>1</v>
      </c>
      <c r="BX1077">
        <v>1</v>
      </c>
      <c r="BY1077" t="s">
        <v>3</v>
      </c>
      <c r="BZ1077">
        <v>70</v>
      </c>
      <c r="CA1077">
        <v>10</v>
      </c>
      <c r="CB1077" t="s">
        <v>3</v>
      </c>
      <c r="CE1077">
        <v>0</v>
      </c>
      <c r="CF1077">
        <v>0</v>
      </c>
      <c r="CG1077">
        <v>0</v>
      </c>
      <c r="CM1077">
        <v>0</v>
      </c>
      <c r="CN1077" t="s">
        <v>3</v>
      </c>
      <c r="CO1077">
        <v>0</v>
      </c>
      <c r="CP1077">
        <f t="shared" si="742"/>
        <v>1395.8000000000002</v>
      </c>
      <c r="CQ1077">
        <f t="shared" si="743"/>
        <v>0</v>
      </c>
      <c r="CR1077">
        <f t="shared" si="744"/>
        <v>32.57</v>
      </c>
      <c r="CS1077">
        <f t="shared" si="745"/>
        <v>0.69</v>
      </c>
      <c r="CT1077">
        <f t="shared" si="746"/>
        <v>27883.439999999999</v>
      </c>
      <c r="CU1077">
        <f t="shared" si="747"/>
        <v>0</v>
      </c>
      <c r="CV1077">
        <f t="shared" si="748"/>
        <v>42.81</v>
      </c>
      <c r="CW1077">
        <f t="shared" si="749"/>
        <v>0</v>
      </c>
      <c r="CX1077">
        <f t="shared" si="749"/>
        <v>0</v>
      </c>
      <c r="CY1077">
        <f t="shared" si="750"/>
        <v>975.9190000000001</v>
      </c>
      <c r="CZ1077">
        <f t="shared" si="751"/>
        <v>139.417</v>
      </c>
      <c r="DC1077" t="s">
        <v>3</v>
      </c>
      <c r="DD1077" t="s">
        <v>3</v>
      </c>
      <c r="DE1077" t="s">
        <v>3</v>
      </c>
      <c r="DF1077" t="s">
        <v>3</v>
      </c>
      <c r="DG1077" t="s">
        <v>3</v>
      </c>
      <c r="DH1077" t="s">
        <v>3</v>
      </c>
      <c r="DI1077" t="s">
        <v>3</v>
      </c>
      <c r="DJ1077" t="s">
        <v>3</v>
      </c>
      <c r="DK1077" t="s">
        <v>3</v>
      </c>
      <c r="DL1077" t="s">
        <v>3</v>
      </c>
      <c r="DM1077" t="s">
        <v>3</v>
      </c>
      <c r="DN1077">
        <v>0</v>
      </c>
      <c r="DO1077">
        <v>0</v>
      </c>
      <c r="DP1077">
        <v>1</v>
      </c>
      <c r="DQ1077">
        <v>1</v>
      </c>
      <c r="DU1077">
        <v>1010</v>
      </c>
      <c r="DV1077" t="s">
        <v>18</v>
      </c>
      <c r="DW1077" t="s">
        <v>18</v>
      </c>
      <c r="DX1077">
        <v>100</v>
      </c>
      <c r="DZ1077" t="s">
        <v>3</v>
      </c>
      <c r="EA1077" t="s">
        <v>3</v>
      </c>
      <c r="EB1077" t="s">
        <v>3</v>
      </c>
      <c r="EC1077" t="s">
        <v>3</v>
      </c>
      <c r="EE1077">
        <v>35096056</v>
      </c>
      <c r="EF1077">
        <v>1</v>
      </c>
      <c r="EG1077" t="s">
        <v>20</v>
      </c>
      <c r="EH1077">
        <v>0</v>
      </c>
      <c r="EI1077" t="s">
        <v>3</v>
      </c>
      <c r="EJ1077">
        <v>4</v>
      </c>
      <c r="EK1077">
        <v>0</v>
      </c>
      <c r="EL1077" t="s">
        <v>21</v>
      </c>
      <c r="EM1077" t="s">
        <v>22</v>
      </c>
      <c r="EO1077" t="s">
        <v>3</v>
      </c>
      <c r="EQ1077">
        <v>262144</v>
      </c>
      <c r="ER1077">
        <v>27916.01</v>
      </c>
      <c r="ES1077">
        <v>0</v>
      </c>
      <c r="ET1077">
        <v>32.57</v>
      </c>
      <c r="EU1077">
        <v>0.69</v>
      </c>
      <c r="EV1077">
        <v>27883.439999999999</v>
      </c>
      <c r="EW1077">
        <v>42.81</v>
      </c>
      <c r="EX1077">
        <v>0</v>
      </c>
      <c r="EY1077">
        <v>0</v>
      </c>
      <c r="FQ1077">
        <v>0</v>
      </c>
      <c r="FR1077">
        <v>0</v>
      </c>
      <c r="FS1077">
        <v>0</v>
      </c>
      <c r="FX1077">
        <v>70</v>
      </c>
      <c r="FY1077">
        <v>10</v>
      </c>
      <c r="GA1077" t="s">
        <v>3</v>
      </c>
      <c r="GD1077">
        <v>0</v>
      </c>
      <c r="GF1077">
        <v>1394402761</v>
      </c>
      <c r="GG1077">
        <v>2</v>
      </c>
      <c r="GH1077">
        <v>1</v>
      </c>
      <c r="GI1077">
        <v>-2</v>
      </c>
      <c r="GJ1077">
        <v>0</v>
      </c>
      <c r="GK1077">
        <f>ROUND(R1077*(R12)/100,2)</f>
        <v>0.03</v>
      </c>
      <c r="GL1077">
        <f t="shared" si="752"/>
        <v>0</v>
      </c>
      <c r="GM1077">
        <f t="shared" si="753"/>
        <v>2511.17</v>
      </c>
      <c r="GN1077">
        <f t="shared" si="754"/>
        <v>0</v>
      </c>
      <c r="GO1077">
        <f t="shared" si="755"/>
        <v>0</v>
      </c>
      <c r="GP1077">
        <f t="shared" si="756"/>
        <v>2511.17</v>
      </c>
      <c r="GR1077">
        <v>0</v>
      </c>
      <c r="GS1077">
        <v>3</v>
      </c>
      <c r="GT1077">
        <v>0</v>
      </c>
      <c r="GU1077" t="s">
        <v>3</v>
      </c>
      <c r="GV1077">
        <f t="shared" si="757"/>
        <v>0</v>
      </c>
      <c r="GW1077">
        <v>1</v>
      </c>
      <c r="GX1077">
        <f t="shared" si="758"/>
        <v>0</v>
      </c>
      <c r="HA1077">
        <v>0</v>
      </c>
      <c r="HB1077">
        <v>0</v>
      </c>
      <c r="HC1077">
        <f t="shared" si="759"/>
        <v>0</v>
      </c>
      <c r="HE1077" t="s">
        <v>3</v>
      </c>
      <c r="HF1077" t="s">
        <v>3</v>
      </c>
      <c r="HM1077" t="s">
        <v>3</v>
      </c>
      <c r="HN1077" t="s">
        <v>3</v>
      </c>
      <c r="HO1077" t="s">
        <v>3</v>
      </c>
      <c r="HP1077" t="s">
        <v>3</v>
      </c>
      <c r="HQ1077" t="s">
        <v>3</v>
      </c>
      <c r="HS1077">
        <v>0</v>
      </c>
      <c r="IK1077">
        <v>0</v>
      </c>
    </row>
    <row r="1078" spans="1:245" x14ac:dyDescent="0.2">
      <c r="A1078">
        <v>17</v>
      </c>
      <c r="B1078">
        <v>1</v>
      </c>
      <c r="C1078">
        <f>ROW(SmtRes!A330)</f>
        <v>330</v>
      </c>
      <c r="D1078">
        <f>ROW(EtalonRes!A330)</f>
        <v>330</v>
      </c>
      <c r="E1078" t="s">
        <v>322</v>
      </c>
      <c r="F1078" t="s">
        <v>42</v>
      </c>
      <c r="G1078" t="s">
        <v>43</v>
      </c>
      <c r="H1078" t="s">
        <v>18</v>
      </c>
      <c r="I1078">
        <f>ROUND(1/100,9)</f>
        <v>0.01</v>
      </c>
      <c r="J1078">
        <v>0</v>
      </c>
      <c r="K1078">
        <f>ROUND(1/100,9)</f>
        <v>0.01</v>
      </c>
      <c r="O1078">
        <f t="shared" si="725"/>
        <v>255.78</v>
      </c>
      <c r="P1078">
        <f t="shared" si="726"/>
        <v>0</v>
      </c>
      <c r="Q1078">
        <f t="shared" si="727"/>
        <v>0.33</v>
      </c>
      <c r="R1078">
        <f t="shared" si="728"/>
        <v>0.01</v>
      </c>
      <c r="S1078">
        <f t="shared" si="729"/>
        <v>255.45</v>
      </c>
      <c r="T1078">
        <f t="shared" si="730"/>
        <v>0</v>
      </c>
      <c r="U1078">
        <f t="shared" si="731"/>
        <v>0.39219999999999999</v>
      </c>
      <c r="V1078">
        <f t="shared" si="732"/>
        <v>0</v>
      </c>
      <c r="W1078">
        <f t="shared" si="733"/>
        <v>0</v>
      </c>
      <c r="X1078">
        <f t="shared" si="734"/>
        <v>178.82</v>
      </c>
      <c r="Y1078">
        <f t="shared" si="734"/>
        <v>25.55</v>
      </c>
      <c r="AA1078">
        <v>35364244</v>
      </c>
      <c r="AB1078">
        <f t="shared" si="735"/>
        <v>25577.73</v>
      </c>
      <c r="AC1078">
        <f t="shared" si="736"/>
        <v>0</v>
      </c>
      <c r="AD1078">
        <f t="shared" si="737"/>
        <v>32.57</v>
      </c>
      <c r="AE1078">
        <f t="shared" si="738"/>
        <v>0.69</v>
      </c>
      <c r="AF1078">
        <f t="shared" si="738"/>
        <v>25545.16</v>
      </c>
      <c r="AG1078">
        <f t="shared" si="739"/>
        <v>0</v>
      </c>
      <c r="AH1078">
        <f t="shared" si="740"/>
        <v>39.22</v>
      </c>
      <c r="AI1078">
        <f t="shared" si="740"/>
        <v>0</v>
      </c>
      <c r="AJ1078">
        <f t="shared" si="741"/>
        <v>0</v>
      </c>
      <c r="AK1078">
        <v>25577.73</v>
      </c>
      <c r="AL1078">
        <v>0</v>
      </c>
      <c r="AM1078">
        <v>32.57</v>
      </c>
      <c r="AN1078">
        <v>0.69</v>
      </c>
      <c r="AO1078">
        <v>25545.16</v>
      </c>
      <c r="AP1078">
        <v>0</v>
      </c>
      <c r="AQ1078">
        <v>39.22</v>
      </c>
      <c r="AR1078">
        <v>0</v>
      </c>
      <c r="AS1078">
        <v>0</v>
      </c>
      <c r="AT1078">
        <v>70</v>
      </c>
      <c r="AU1078">
        <v>10</v>
      </c>
      <c r="AV1078">
        <v>1</v>
      </c>
      <c r="AW1078">
        <v>1</v>
      </c>
      <c r="AZ1078">
        <v>1</v>
      </c>
      <c r="BA1078">
        <v>1</v>
      </c>
      <c r="BB1078">
        <v>1</v>
      </c>
      <c r="BC1078">
        <v>1</v>
      </c>
      <c r="BD1078" t="s">
        <v>3</v>
      </c>
      <c r="BE1078" t="s">
        <v>3</v>
      </c>
      <c r="BF1078" t="s">
        <v>3</v>
      </c>
      <c r="BG1078" t="s">
        <v>3</v>
      </c>
      <c r="BH1078">
        <v>0</v>
      </c>
      <c r="BI1078">
        <v>4</v>
      </c>
      <c r="BJ1078" t="s">
        <v>44</v>
      </c>
      <c r="BM1078">
        <v>0</v>
      </c>
      <c r="BN1078">
        <v>0</v>
      </c>
      <c r="BO1078" t="s">
        <v>3</v>
      </c>
      <c r="BP1078">
        <v>0</v>
      </c>
      <c r="BQ1078">
        <v>1</v>
      </c>
      <c r="BR1078">
        <v>0</v>
      </c>
      <c r="BS1078">
        <v>1</v>
      </c>
      <c r="BT1078">
        <v>1</v>
      </c>
      <c r="BU1078">
        <v>1</v>
      </c>
      <c r="BV1078">
        <v>1</v>
      </c>
      <c r="BW1078">
        <v>1</v>
      </c>
      <c r="BX1078">
        <v>1</v>
      </c>
      <c r="BY1078" t="s">
        <v>3</v>
      </c>
      <c r="BZ1078">
        <v>70</v>
      </c>
      <c r="CA1078">
        <v>10</v>
      </c>
      <c r="CB1078" t="s">
        <v>3</v>
      </c>
      <c r="CE1078">
        <v>0</v>
      </c>
      <c r="CF1078">
        <v>0</v>
      </c>
      <c r="CG1078">
        <v>0</v>
      </c>
      <c r="CM1078">
        <v>0</v>
      </c>
      <c r="CN1078" t="s">
        <v>3</v>
      </c>
      <c r="CO1078">
        <v>0</v>
      </c>
      <c r="CP1078">
        <f t="shared" si="742"/>
        <v>255.78</v>
      </c>
      <c r="CQ1078">
        <f t="shared" si="743"/>
        <v>0</v>
      </c>
      <c r="CR1078">
        <f t="shared" si="744"/>
        <v>32.57</v>
      </c>
      <c r="CS1078">
        <f t="shared" si="745"/>
        <v>0.69</v>
      </c>
      <c r="CT1078">
        <f t="shared" si="746"/>
        <v>25545.16</v>
      </c>
      <c r="CU1078">
        <f t="shared" si="747"/>
        <v>0</v>
      </c>
      <c r="CV1078">
        <f t="shared" si="748"/>
        <v>39.22</v>
      </c>
      <c r="CW1078">
        <f t="shared" si="749"/>
        <v>0</v>
      </c>
      <c r="CX1078">
        <f t="shared" si="749"/>
        <v>0</v>
      </c>
      <c r="CY1078">
        <f t="shared" si="750"/>
        <v>178.815</v>
      </c>
      <c r="CZ1078">
        <f t="shared" si="751"/>
        <v>25.545000000000002</v>
      </c>
      <c r="DC1078" t="s">
        <v>3</v>
      </c>
      <c r="DD1078" t="s">
        <v>3</v>
      </c>
      <c r="DE1078" t="s">
        <v>3</v>
      </c>
      <c r="DF1078" t="s">
        <v>3</v>
      </c>
      <c r="DG1078" t="s">
        <v>3</v>
      </c>
      <c r="DH1078" t="s">
        <v>3</v>
      </c>
      <c r="DI1078" t="s">
        <v>3</v>
      </c>
      <c r="DJ1078" t="s">
        <v>3</v>
      </c>
      <c r="DK1078" t="s">
        <v>3</v>
      </c>
      <c r="DL1078" t="s">
        <v>3</v>
      </c>
      <c r="DM1078" t="s">
        <v>3</v>
      </c>
      <c r="DN1078">
        <v>0</v>
      </c>
      <c r="DO1078">
        <v>0</v>
      </c>
      <c r="DP1078">
        <v>1</v>
      </c>
      <c r="DQ1078">
        <v>1</v>
      </c>
      <c r="DU1078">
        <v>1010</v>
      </c>
      <c r="DV1078" t="s">
        <v>18</v>
      </c>
      <c r="DW1078" t="s">
        <v>18</v>
      </c>
      <c r="DX1078">
        <v>100</v>
      </c>
      <c r="DZ1078" t="s">
        <v>3</v>
      </c>
      <c r="EA1078" t="s">
        <v>3</v>
      </c>
      <c r="EB1078" t="s">
        <v>3</v>
      </c>
      <c r="EC1078" t="s">
        <v>3</v>
      </c>
      <c r="EE1078">
        <v>35096056</v>
      </c>
      <c r="EF1078">
        <v>1</v>
      </c>
      <c r="EG1078" t="s">
        <v>20</v>
      </c>
      <c r="EH1078">
        <v>0</v>
      </c>
      <c r="EI1078" t="s">
        <v>3</v>
      </c>
      <c r="EJ1078">
        <v>4</v>
      </c>
      <c r="EK1078">
        <v>0</v>
      </c>
      <c r="EL1078" t="s">
        <v>21</v>
      </c>
      <c r="EM1078" t="s">
        <v>22</v>
      </c>
      <c r="EO1078" t="s">
        <v>3</v>
      </c>
      <c r="EQ1078">
        <v>262144</v>
      </c>
      <c r="ER1078">
        <v>25577.73</v>
      </c>
      <c r="ES1078">
        <v>0</v>
      </c>
      <c r="ET1078">
        <v>32.57</v>
      </c>
      <c r="EU1078">
        <v>0.69</v>
      </c>
      <c r="EV1078">
        <v>25545.16</v>
      </c>
      <c r="EW1078">
        <v>39.22</v>
      </c>
      <c r="EX1078">
        <v>0</v>
      </c>
      <c r="EY1078">
        <v>0</v>
      </c>
      <c r="FQ1078">
        <v>0</v>
      </c>
      <c r="FR1078">
        <v>0</v>
      </c>
      <c r="FS1078">
        <v>0</v>
      </c>
      <c r="FX1078">
        <v>70</v>
      </c>
      <c r="FY1078">
        <v>10</v>
      </c>
      <c r="GA1078" t="s">
        <v>3</v>
      </c>
      <c r="GD1078">
        <v>0</v>
      </c>
      <c r="GF1078">
        <v>1212913616</v>
      </c>
      <c r="GG1078">
        <v>2</v>
      </c>
      <c r="GH1078">
        <v>1</v>
      </c>
      <c r="GI1078">
        <v>-2</v>
      </c>
      <c r="GJ1078">
        <v>0</v>
      </c>
      <c r="GK1078">
        <f>ROUND(R1078*(R12)/100,2)</f>
        <v>0.01</v>
      </c>
      <c r="GL1078">
        <f t="shared" si="752"/>
        <v>0</v>
      </c>
      <c r="GM1078">
        <f t="shared" si="753"/>
        <v>460.16</v>
      </c>
      <c r="GN1078">
        <f t="shared" si="754"/>
        <v>0</v>
      </c>
      <c r="GO1078">
        <f t="shared" si="755"/>
        <v>0</v>
      </c>
      <c r="GP1078">
        <f t="shared" si="756"/>
        <v>460.16</v>
      </c>
      <c r="GR1078">
        <v>0</v>
      </c>
      <c r="GS1078">
        <v>3</v>
      </c>
      <c r="GT1078">
        <v>0</v>
      </c>
      <c r="GU1078" t="s">
        <v>3</v>
      </c>
      <c r="GV1078">
        <f t="shared" si="757"/>
        <v>0</v>
      </c>
      <c r="GW1078">
        <v>1</v>
      </c>
      <c r="GX1078">
        <f t="shared" si="758"/>
        <v>0</v>
      </c>
      <c r="HA1078">
        <v>0</v>
      </c>
      <c r="HB1078">
        <v>0</v>
      </c>
      <c r="HC1078">
        <f t="shared" si="759"/>
        <v>0</v>
      </c>
      <c r="HE1078" t="s">
        <v>3</v>
      </c>
      <c r="HF1078" t="s">
        <v>3</v>
      </c>
      <c r="HM1078" t="s">
        <v>3</v>
      </c>
      <c r="HN1078" t="s">
        <v>3</v>
      </c>
      <c r="HO1078" t="s">
        <v>3</v>
      </c>
      <c r="HP1078" t="s">
        <v>3</v>
      </c>
      <c r="HQ1078" t="s">
        <v>3</v>
      </c>
      <c r="HS1078">
        <v>0</v>
      </c>
      <c r="IK1078">
        <v>0</v>
      </c>
    </row>
    <row r="1079" spans="1:245" x14ac:dyDescent="0.2">
      <c r="A1079">
        <v>17</v>
      </c>
      <c r="B1079">
        <v>1</v>
      </c>
      <c r="C1079">
        <f>ROW(SmtRes!A331)</f>
        <v>331</v>
      </c>
      <c r="D1079">
        <f>ROW(EtalonRes!A331)</f>
        <v>331</v>
      </c>
      <c r="E1079" t="s">
        <v>323</v>
      </c>
      <c r="F1079" t="s">
        <v>255</v>
      </c>
      <c r="G1079" t="s">
        <v>256</v>
      </c>
      <c r="H1079" t="s">
        <v>18</v>
      </c>
      <c r="I1079">
        <f>ROUND(1/100,9)</f>
        <v>0.01</v>
      </c>
      <c r="J1079">
        <v>0</v>
      </c>
      <c r="K1079">
        <f>ROUND(1/100,9)</f>
        <v>0.01</v>
      </c>
      <c r="O1079">
        <f t="shared" si="725"/>
        <v>225.56</v>
      </c>
      <c r="P1079">
        <f t="shared" si="726"/>
        <v>0</v>
      </c>
      <c r="Q1079">
        <f t="shared" si="727"/>
        <v>0</v>
      </c>
      <c r="R1079">
        <f t="shared" si="728"/>
        <v>0</v>
      </c>
      <c r="S1079">
        <f t="shared" si="729"/>
        <v>225.56</v>
      </c>
      <c r="T1079">
        <f t="shared" si="730"/>
        <v>0</v>
      </c>
      <c r="U1079">
        <f t="shared" si="731"/>
        <v>0.34630000000000005</v>
      </c>
      <c r="V1079">
        <f t="shared" si="732"/>
        <v>0</v>
      </c>
      <c r="W1079">
        <f t="shared" si="733"/>
        <v>0</v>
      </c>
      <c r="X1079">
        <f t="shared" si="734"/>
        <v>157.88999999999999</v>
      </c>
      <c r="Y1079">
        <f t="shared" si="734"/>
        <v>22.56</v>
      </c>
      <c r="AA1079">
        <v>35364244</v>
      </c>
      <c r="AB1079">
        <f t="shared" si="735"/>
        <v>22555.56</v>
      </c>
      <c r="AC1079">
        <f t="shared" si="736"/>
        <v>0</v>
      </c>
      <c r="AD1079">
        <f t="shared" si="737"/>
        <v>0</v>
      </c>
      <c r="AE1079">
        <f t="shared" si="738"/>
        <v>0</v>
      </c>
      <c r="AF1079">
        <f t="shared" si="738"/>
        <v>22555.56</v>
      </c>
      <c r="AG1079">
        <f t="shared" si="739"/>
        <v>0</v>
      </c>
      <c r="AH1079">
        <f t="shared" si="740"/>
        <v>34.630000000000003</v>
      </c>
      <c r="AI1079">
        <f t="shared" si="740"/>
        <v>0</v>
      </c>
      <c r="AJ1079">
        <f t="shared" si="741"/>
        <v>0</v>
      </c>
      <c r="AK1079">
        <v>22555.56</v>
      </c>
      <c r="AL1079">
        <v>0</v>
      </c>
      <c r="AM1079">
        <v>0</v>
      </c>
      <c r="AN1079">
        <v>0</v>
      </c>
      <c r="AO1079">
        <v>22555.56</v>
      </c>
      <c r="AP1079">
        <v>0</v>
      </c>
      <c r="AQ1079">
        <v>34.630000000000003</v>
      </c>
      <c r="AR1079">
        <v>0</v>
      </c>
      <c r="AS1079">
        <v>0</v>
      </c>
      <c r="AT1079">
        <v>70</v>
      </c>
      <c r="AU1079">
        <v>10</v>
      </c>
      <c r="AV1079">
        <v>1</v>
      </c>
      <c r="AW1079">
        <v>1</v>
      </c>
      <c r="AZ1079">
        <v>1</v>
      </c>
      <c r="BA1079">
        <v>1</v>
      </c>
      <c r="BB1079">
        <v>1</v>
      </c>
      <c r="BC1079">
        <v>1</v>
      </c>
      <c r="BD1079" t="s">
        <v>3</v>
      </c>
      <c r="BE1079" t="s">
        <v>3</v>
      </c>
      <c r="BF1079" t="s">
        <v>3</v>
      </c>
      <c r="BG1079" t="s">
        <v>3</v>
      </c>
      <c r="BH1079">
        <v>0</v>
      </c>
      <c r="BI1079">
        <v>4</v>
      </c>
      <c r="BJ1079" t="s">
        <v>257</v>
      </c>
      <c r="BM1079">
        <v>0</v>
      </c>
      <c r="BN1079">
        <v>0</v>
      </c>
      <c r="BO1079" t="s">
        <v>3</v>
      </c>
      <c r="BP1079">
        <v>0</v>
      </c>
      <c r="BQ1079">
        <v>1</v>
      </c>
      <c r="BR1079">
        <v>0</v>
      </c>
      <c r="BS1079">
        <v>1</v>
      </c>
      <c r="BT1079">
        <v>1</v>
      </c>
      <c r="BU1079">
        <v>1</v>
      </c>
      <c r="BV1079">
        <v>1</v>
      </c>
      <c r="BW1079">
        <v>1</v>
      </c>
      <c r="BX1079">
        <v>1</v>
      </c>
      <c r="BY1079" t="s">
        <v>3</v>
      </c>
      <c r="BZ1079">
        <v>70</v>
      </c>
      <c r="CA1079">
        <v>10</v>
      </c>
      <c r="CB1079" t="s">
        <v>3</v>
      </c>
      <c r="CE1079">
        <v>0</v>
      </c>
      <c r="CF1079">
        <v>0</v>
      </c>
      <c r="CG1079">
        <v>0</v>
      </c>
      <c r="CM1079">
        <v>0</v>
      </c>
      <c r="CN1079" t="s">
        <v>3</v>
      </c>
      <c r="CO1079">
        <v>0</v>
      </c>
      <c r="CP1079">
        <f t="shared" si="742"/>
        <v>225.56</v>
      </c>
      <c r="CQ1079">
        <f t="shared" si="743"/>
        <v>0</v>
      </c>
      <c r="CR1079">
        <f t="shared" si="744"/>
        <v>0</v>
      </c>
      <c r="CS1079">
        <f t="shared" si="745"/>
        <v>0</v>
      </c>
      <c r="CT1079">
        <f t="shared" si="746"/>
        <v>22555.56</v>
      </c>
      <c r="CU1079">
        <f t="shared" si="747"/>
        <v>0</v>
      </c>
      <c r="CV1079">
        <f t="shared" si="748"/>
        <v>34.630000000000003</v>
      </c>
      <c r="CW1079">
        <f t="shared" si="749"/>
        <v>0</v>
      </c>
      <c r="CX1079">
        <f t="shared" si="749"/>
        <v>0</v>
      </c>
      <c r="CY1079">
        <f t="shared" si="750"/>
        <v>157.892</v>
      </c>
      <c r="CZ1079">
        <f t="shared" si="751"/>
        <v>22.555999999999997</v>
      </c>
      <c r="DC1079" t="s">
        <v>3</v>
      </c>
      <c r="DD1079" t="s">
        <v>3</v>
      </c>
      <c r="DE1079" t="s">
        <v>3</v>
      </c>
      <c r="DF1079" t="s">
        <v>3</v>
      </c>
      <c r="DG1079" t="s">
        <v>3</v>
      </c>
      <c r="DH1079" t="s">
        <v>3</v>
      </c>
      <c r="DI1079" t="s">
        <v>3</v>
      </c>
      <c r="DJ1079" t="s">
        <v>3</v>
      </c>
      <c r="DK1079" t="s">
        <v>3</v>
      </c>
      <c r="DL1079" t="s">
        <v>3</v>
      </c>
      <c r="DM1079" t="s">
        <v>3</v>
      </c>
      <c r="DN1079">
        <v>0</v>
      </c>
      <c r="DO1079">
        <v>0</v>
      </c>
      <c r="DP1079">
        <v>1</v>
      </c>
      <c r="DQ1079">
        <v>1</v>
      </c>
      <c r="DU1079">
        <v>1010</v>
      </c>
      <c r="DV1079" t="s">
        <v>18</v>
      </c>
      <c r="DW1079" t="s">
        <v>18</v>
      </c>
      <c r="DX1079">
        <v>100</v>
      </c>
      <c r="DZ1079" t="s">
        <v>3</v>
      </c>
      <c r="EA1079" t="s">
        <v>3</v>
      </c>
      <c r="EB1079" t="s">
        <v>3</v>
      </c>
      <c r="EC1079" t="s">
        <v>3</v>
      </c>
      <c r="EE1079">
        <v>35096056</v>
      </c>
      <c r="EF1079">
        <v>1</v>
      </c>
      <c r="EG1079" t="s">
        <v>20</v>
      </c>
      <c r="EH1079">
        <v>0</v>
      </c>
      <c r="EI1079" t="s">
        <v>3</v>
      </c>
      <c r="EJ1079">
        <v>4</v>
      </c>
      <c r="EK1079">
        <v>0</v>
      </c>
      <c r="EL1079" t="s">
        <v>21</v>
      </c>
      <c r="EM1079" t="s">
        <v>22</v>
      </c>
      <c r="EO1079" t="s">
        <v>3</v>
      </c>
      <c r="EQ1079">
        <v>262144</v>
      </c>
      <c r="ER1079">
        <v>22555.56</v>
      </c>
      <c r="ES1079">
        <v>0</v>
      </c>
      <c r="ET1079">
        <v>0</v>
      </c>
      <c r="EU1079">
        <v>0</v>
      </c>
      <c r="EV1079">
        <v>22555.56</v>
      </c>
      <c r="EW1079">
        <v>34.630000000000003</v>
      </c>
      <c r="EX1079">
        <v>0</v>
      </c>
      <c r="EY1079">
        <v>0</v>
      </c>
      <c r="FQ1079">
        <v>0</v>
      </c>
      <c r="FR1079">
        <v>0</v>
      </c>
      <c r="FS1079">
        <v>0</v>
      </c>
      <c r="FX1079">
        <v>70</v>
      </c>
      <c r="FY1079">
        <v>10</v>
      </c>
      <c r="GA1079" t="s">
        <v>3</v>
      </c>
      <c r="GD1079">
        <v>0</v>
      </c>
      <c r="GF1079">
        <v>-24549344</v>
      </c>
      <c r="GG1079">
        <v>2</v>
      </c>
      <c r="GH1079">
        <v>1</v>
      </c>
      <c r="GI1079">
        <v>-2</v>
      </c>
      <c r="GJ1079">
        <v>0</v>
      </c>
      <c r="GK1079">
        <f>ROUND(R1079*(R12)/100,2)</f>
        <v>0</v>
      </c>
      <c r="GL1079">
        <f t="shared" si="752"/>
        <v>0</v>
      </c>
      <c r="GM1079">
        <f t="shared" si="753"/>
        <v>406.01</v>
      </c>
      <c r="GN1079">
        <f t="shared" si="754"/>
        <v>0</v>
      </c>
      <c r="GO1079">
        <f t="shared" si="755"/>
        <v>0</v>
      </c>
      <c r="GP1079">
        <f t="shared" si="756"/>
        <v>406.01</v>
      </c>
      <c r="GR1079">
        <v>0</v>
      </c>
      <c r="GS1079">
        <v>3</v>
      </c>
      <c r="GT1079">
        <v>0</v>
      </c>
      <c r="GU1079" t="s">
        <v>3</v>
      </c>
      <c r="GV1079">
        <f t="shared" si="757"/>
        <v>0</v>
      </c>
      <c r="GW1079">
        <v>1</v>
      </c>
      <c r="GX1079">
        <f t="shared" si="758"/>
        <v>0</v>
      </c>
      <c r="HA1079">
        <v>0</v>
      </c>
      <c r="HB1079">
        <v>0</v>
      </c>
      <c r="HC1079">
        <f t="shared" si="759"/>
        <v>0</v>
      </c>
      <c r="HE1079" t="s">
        <v>3</v>
      </c>
      <c r="HF1079" t="s">
        <v>3</v>
      </c>
      <c r="HM1079" t="s">
        <v>3</v>
      </c>
      <c r="HN1079" t="s">
        <v>3</v>
      </c>
      <c r="HO1079" t="s">
        <v>3</v>
      </c>
      <c r="HP1079" t="s">
        <v>3</v>
      </c>
      <c r="HQ1079" t="s">
        <v>3</v>
      </c>
      <c r="HS1079">
        <v>0</v>
      </c>
      <c r="IK1079">
        <v>0</v>
      </c>
    </row>
    <row r="1081" spans="1:245" x14ac:dyDescent="0.2">
      <c r="A1081">
        <v>51</v>
      </c>
      <c r="B1081">
        <f>B1068</f>
        <v>1</v>
      </c>
      <c r="C1081">
        <f>A1068</f>
        <v>4</v>
      </c>
      <c r="D1081">
        <f>ROW(A1068)</f>
        <v>1068</v>
      </c>
      <c r="F1081" t="str">
        <f>IF(F1068&lt;&gt;"",F1068,"")</f>
        <v>Новый раздел</v>
      </c>
      <c r="G1081" t="str">
        <f>IF(G1068&lt;&gt;"",G1068,"")</f>
        <v>Помещение 136 Приемная секретаря</v>
      </c>
      <c r="H1081">
        <v>0</v>
      </c>
      <c r="O1081">
        <f t="shared" ref="O1081:T1081" si="760">ROUND(AB1081,2)</f>
        <v>2484.31</v>
      </c>
      <c r="P1081">
        <f t="shared" si="760"/>
        <v>266.66000000000003</v>
      </c>
      <c r="Q1081">
        <f t="shared" si="760"/>
        <v>63.7</v>
      </c>
      <c r="R1081">
        <f t="shared" si="760"/>
        <v>30.47</v>
      </c>
      <c r="S1081">
        <f t="shared" si="760"/>
        <v>2153.9499999999998</v>
      </c>
      <c r="T1081">
        <f t="shared" si="760"/>
        <v>0</v>
      </c>
      <c r="U1081">
        <f>AH1081</f>
        <v>3.3950000000000005</v>
      </c>
      <c r="V1081">
        <f>AI1081</f>
        <v>0</v>
      </c>
      <c r="W1081">
        <f>ROUND(AJ1081,2)</f>
        <v>0</v>
      </c>
      <c r="X1081">
        <f>ROUND(AK1081,2)</f>
        <v>1507.77</v>
      </c>
      <c r="Y1081">
        <f>ROUND(AL1081,2)</f>
        <v>215.41</v>
      </c>
      <c r="AB1081">
        <f>ROUND(SUMIF(AA1072:AA1079,"=35364244",O1072:O1079),2)</f>
        <v>2484.31</v>
      </c>
      <c r="AC1081">
        <f>ROUND(SUMIF(AA1072:AA1079,"=35364244",P1072:P1079),2)</f>
        <v>266.66000000000003</v>
      </c>
      <c r="AD1081">
        <f>ROUND(SUMIF(AA1072:AA1079,"=35364244",Q1072:Q1079),2)</f>
        <v>63.7</v>
      </c>
      <c r="AE1081">
        <f>ROUND(SUMIF(AA1072:AA1079,"=35364244",R1072:R1079),2)</f>
        <v>30.47</v>
      </c>
      <c r="AF1081">
        <f>ROUND(SUMIF(AA1072:AA1079,"=35364244",S1072:S1079),2)</f>
        <v>2153.9499999999998</v>
      </c>
      <c r="AG1081">
        <f>ROUND(SUMIF(AA1072:AA1079,"=35364244",T1072:T1079),2)</f>
        <v>0</v>
      </c>
      <c r="AH1081">
        <f>SUMIF(AA1072:AA1079,"=35364244",U1072:U1079)</f>
        <v>3.3950000000000005</v>
      </c>
      <c r="AI1081">
        <f>SUMIF(AA1072:AA1079,"=35364244",V1072:V1079)</f>
        <v>0</v>
      </c>
      <c r="AJ1081">
        <f>ROUND(SUMIF(AA1072:AA1079,"=35364244",W1072:W1079),2)</f>
        <v>0</v>
      </c>
      <c r="AK1081">
        <f>ROUND(SUMIF(AA1072:AA1079,"=35364244",X1072:X1079),2)</f>
        <v>1507.77</v>
      </c>
      <c r="AL1081">
        <f>ROUND(SUMIF(AA1072:AA1079,"=35364244",Y1072:Y1079),2)</f>
        <v>215.41</v>
      </c>
      <c r="AO1081">
        <f t="shared" ref="AO1081:BD1081" si="761">ROUND(BX1081,2)</f>
        <v>0</v>
      </c>
      <c r="AP1081">
        <f t="shared" si="761"/>
        <v>0</v>
      </c>
      <c r="AQ1081">
        <f t="shared" si="761"/>
        <v>0</v>
      </c>
      <c r="AR1081">
        <f t="shared" si="761"/>
        <v>4240.3900000000003</v>
      </c>
      <c r="AS1081">
        <f t="shared" si="761"/>
        <v>0</v>
      </c>
      <c r="AT1081">
        <f t="shared" si="761"/>
        <v>0</v>
      </c>
      <c r="AU1081">
        <f t="shared" si="761"/>
        <v>4240.3900000000003</v>
      </c>
      <c r="AV1081">
        <f t="shared" si="761"/>
        <v>266.66000000000003</v>
      </c>
      <c r="AW1081">
        <f t="shared" si="761"/>
        <v>266.66000000000003</v>
      </c>
      <c r="AX1081">
        <f t="shared" si="761"/>
        <v>0</v>
      </c>
      <c r="AY1081">
        <f t="shared" si="761"/>
        <v>266.66000000000003</v>
      </c>
      <c r="AZ1081">
        <f t="shared" si="761"/>
        <v>0</v>
      </c>
      <c r="BA1081">
        <f t="shared" si="761"/>
        <v>0</v>
      </c>
      <c r="BB1081">
        <f t="shared" si="761"/>
        <v>0</v>
      </c>
      <c r="BC1081">
        <f t="shared" si="761"/>
        <v>0</v>
      </c>
      <c r="BD1081">
        <f t="shared" si="761"/>
        <v>0</v>
      </c>
      <c r="BX1081">
        <f>ROUND(SUMIF(AA1072:AA1079,"=35364244",FQ1072:FQ1079),2)</f>
        <v>0</v>
      </c>
      <c r="BY1081">
        <f>ROUND(SUMIF(AA1072:AA1079,"=35364244",FR1072:FR1079),2)</f>
        <v>0</v>
      </c>
      <c r="BZ1081">
        <f>ROUND(SUMIF(AA1072:AA1079,"=35364244",GL1072:GL1079),2)</f>
        <v>0</v>
      </c>
      <c r="CA1081">
        <f>ROUND(SUMIF(AA1072:AA1079,"=35364244",GM1072:GM1079),2)</f>
        <v>4240.3900000000003</v>
      </c>
      <c r="CB1081">
        <f>ROUND(SUMIF(AA1072:AA1079,"=35364244",GN1072:GN1079),2)</f>
        <v>0</v>
      </c>
      <c r="CC1081">
        <f>ROUND(SUMIF(AA1072:AA1079,"=35364244",GO1072:GO1079),2)</f>
        <v>0</v>
      </c>
      <c r="CD1081">
        <f>ROUND(SUMIF(AA1072:AA1079,"=35364244",GP1072:GP1079),2)</f>
        <v>4240.3900000000003</v>
      </c>
      <c r="CE1081">
        <f>AC1081-BX1081</f>
        <v>266.66000000000003</v>
      </c>
      <c r="CF1081">
        <f>AC1081-BY1081</f>
        <v>266.66000000000003</v>
      </c>
      <c r="CG1081">
        <f>BX1081-BZ1081</f>
        <v>0</v>
      </c>
      <c r="CH1081">
        <f>AC1081-BX1081-BY1081+BZ1081</f>
        <v>266.66000000000003</v>
      </c>
      <c r="CI1081">
        <f>BY1081-BZ1081</f>
        <v>0</v>
      </c>
      <c r="CJ1081">
        <f>ROUND(SUMIF(AA1072:AA1079,"=35364244",GX1072:GX1079),2)</f>
        <v>0</v>
      </c>
      <c r="CK1081">
        <f>ROUND(SUMIF(AA1072:AA1079,"=35364244",GY1072:GY1079),2)</f>
        <v>0</v>
      </c>
      <c r="CL1081">
        <f>ROUND(SUMIF(AA1072:AA1079,"=35364244",GZ1072:GZ1079),2)</f>
        <v>0</v>
      </c>
      <c r="CM1081">
        <f>ROUND(SUMIF(AA1072:AA1079,"=35364244",HD1072:HD1079),2)</f>
        <v>0</v>
      </c>
      <c r="GX1081">
        <v>0</v>
      </c>
    </row>
    <row r="1083" spans="1:245" x14ac:dyDescent="0.2">
      <c r="A1083">
        <v>50</v>
      </c>
      <c r="B1083">
        <v>0</v>
      </c>
      <c r="C1083">
        <v>0</v>
      </c>
      <c r="D1083">
        <v>1</v>
      </c>
      <c r="E1083">
        <v>201</v>
      </c>
      <c r="F1083">
        <f>ROUND(Source!O1081,O1083)</f>
        <v>2484.31</v>
      </c>
      <c r="G1083" t="s">
        <v>66</v>
      </c>
      <c r="H1083" t="s">
        <v>67</v>
      </c>
      <c r="K1083">
        <v>201</v>
      </c>
      <c r="L1083">
        <v>1</v>
      </c>
      <c r="M1083">
        <v>3</v>
      </c>
      <c r="N1083" t="s">
        <v>3</v>
      </c>
      <c r="O1083">
        <v>2</v>
      </c>
      <c r="W1083">
        <v>2484.31</v>
      </c>
      <c r="X1083">
        <v>1</v>
      </c>
      <c r="Y1083">
        <v>2484.31</v>
      </c>
    </row>
    <row r="1084" spans="1:245" x14ac:dyDescent="0.2">
      <c r="A1084">
        <v>50</v>
      </c>
      <c r="B1084">
        <v>0</v>
      </c>
      <c r="C1084">
        <v>0</v>
      </c>
      <c r="D1084">
        <v>1</v>
      </c>
      <c r="E1084">
        <v>202</v>
      </c>
      <c r="F1084">
        <f>ROUND(Source!P1081,O1084)</f>
        <v>266.66000000000003</v>
      </c>
      <c r="G1084" t="s">
        <v>68</v>
      </c>
      <c r="H1084" t="s">
        <v>69</v>
      </c>
      <c r="K1084">
        <v>202</v>
      </c>
      <c r="L1084">
        <v>2</v>
      </c>
      <c r="M1084">
        <v>3</v>
      </c>
      <c r="N1084" t="s">
        <v>3</v>
      </c>
      <c r="O1084">
        <v>2</v>
      </c>
      <c r="W1084">
        <v>266.66000000000003</v>
      </c>
      <c r="X1084">
        <v>1</v>
      </c>
      <c r="Y1084">
        <v>266.66000000000003</v>
      </c>
    </row>
    <row r="1085" spans="1:245" x14ac:dyDescent="0.2">
      <c r="A1085">
        <v>50</v>
      </c>
      <c r="B1085">
        <v>0</v>
      </c>
      <c r="C1085">
        <v>0</v>
      </c>
      <c r="D1085">
        <v>1</v>
      </c>
      <c r="E1085">
        <v>222</v>
      </c>
      <c r="F1085">
        <f>ROUND(Source!AO1081,O1085)</f>
        <v>0</v>
      </c>
      <c r="G1085" t="s">
        <v>70</v>
      </c>
      <c r="H1085" t="s">
        <v>71</v>
      </c>
      <c r="K1085">
        <v>222</v>
      </c>
      <c r="L1085">
        <v>3</v>
      </c>
      <c r="M1085">
        <v>3</v>
      </c>
      <c r="N1085" t="s">
        <v>3</v>
      </c>
      <c r="O1085">
        <v>2</v>
      </c>
      <c r="W1085">
        <v>0</v>
      </c>
      <c r="X1085">
        <v>1</v>
      </c>
      <c r="Y1085">
        <v>0</v>
      </c>
    </row>
    <row r="1086" spans="1:245" x14ac:dyDescent="0.2">
      <c r="A1086">
        <v>50</v>
      </c>
      <c r="B1086">
        <v>0</v>
      </c>
      <c r="C1086">
        <v>0</v>
      </c>
      <c r="D1086">
        <v>1</v>
      </c>
      <c r="E1086">
        <v>225</v>
      </c>
      <c r="F1086">
        <f>ROUND(Source!AV1081,O1086)</f>
        <v>266.66000000000003</v>
      </c>
      <c r="G1086" t="s">
        <v>72</v>
      </c>
      <c r="H1086" t="s">
        <v>73</v>
      </c>
      <c r="K1086">
        <v>225</v>
      </c>
      <c r="L1086">
        <v>4</v>
      </c>
      <c r="M1086">
        <v>3</v>
      </c>
      <c r="N1086" t="s">
        <v>3</v>
      </c>
      <c r="O1086">
        <v>2</v>
      </c>
      <c r="W1086">
        <v>266.66000000000003</v>
      </c>
      <c r="X1086">
        <v>1</v>
      </c>
      <c r="Y1086">
        <v>266.66000000000003</v>
      </c>
    </row>
    <row r="1087" spans="1:245" x14ac:dyDescent="0.2">
      <c r="A1087">
        <v>50</v>
      </c>
      <c r="B1087">
        <v>0</v>
      </c>
      <c r="C1087">
        <v>0</v>
      </c>
      <c r="D1087">
        <v>1</v>
      </c>
      <c r="E1087">
        <v>226</v>
      </c>
      <c r="F1087">
        <f>ROUND(Source!AW1081,O1087)</f>
        <v>266.66000000000003</v>
      </c>
      <c r="G1087" t="s">
        <v>74</v>
      </c>
      <c r="H1087" t="s">
        <v>75</v>
      </c>
      <c r="K1087">
        <v>226</v>
      </c>
      <c r="L1087">
        <v>5</v>
      </c>
      <c r="M1087">
        <v>3</v>
      </c>
      <c r="N1087" t="s">
        <v>3</v>
      </c>
      <c r="O1087">
        <v>2</v>
      </c>
      <c r="W1087">
        <v>266.66000000000003</v>
      </c>
      <c r="X1087">
        <v>1</v>
      </c>
      <c r="Y1087">
        <v>266.66000000000003</v>
      </c>
    </row>
    <row r="1088" spans="1:245" x14ac:dyDescent="0.2">
      <c r="A1088">
        <v>50</v>
      </c>
      <c r="B1088">
        <v>0</v>
      </c>
      <c r="C1088">
        <v>0</v>
      </c>
      <c r="D1088">
        <v>1</v>
      </c>
      <c r="E1088">
        <v>227</v>
      </c>
      <c r="F1088">
        <f>ROUND(Source!AX1081,O1088)</f>
        <v>0</v>
      </c>
      <c r="G1088" t="s">
        <v>76</v>
      </c>
      <c r="H1088" t="s">
        <v>77</v>
      </c>
      <c r="K1088">
        <v>227</v>
      </c>
      <c r="L1088">
        <v>6</v>
      </c>
      <c r="M1088">
        <v>3</v>
      </c>
      <c r="N1088" t="s">
        <v>3</v>
      </c>
      <c r="O1088">
        <v>2</v>
      </c>
      <c r="W1088">
        <v>0</v>
      </c>
      <c r="X1088">
        <v>1</v>
      </c>
      <c r="Y1088">
        <v>0</v>
      </c>
    </row>
    <row r="1089" spans="1:25" x14ac:dyDescent="0.2">
      <c r="A1089">
        <v>50</v>
      </c>
      <c r="B1089">
        <v>0</v>
      </c>
      <c r="C1089">
        <v>0</v>
      </c>
      <c r="D1089">
        <v>1</v>
      </c>
      <c r="E1089">
        <v>228</v>
      </c>
      <c r="F1089">
        <f>ROUND(Source!AY1081,O1089)</f>
        <v>266.66000000000003</v>
      </c>
      <c r="G1089" t="s">
        <v>78</v>
      </c>
      <c r="H1089" t="s">
        <v>79</v>
      </c>
      <c r="K1089">
        <v>228</v>
      </c>
      <c r="L1089">
        <v>7</v>
      </c>
      <c r="M1089">
        <v>3</v>
      </c>
      <c r="N1089" t="s">
        <v>3</v>
      </c>
      <c r="O1089">
        <v>2</v>
      </c>
      <c r="W1089">
        <v>266.66000000000003</v>
      </c>
      <c r="X1089">
        <v>1</v>
      </c>
      <c r="Y1089">
        <v>266.66000000000003</v>
      </c>
    </row>
    <row r="1090" spans="1:25" x14ac:dyDescent="0.2">
      <c r="A1090">
        <v>50</v>
      </c>
      <c r="B1090">
        <v>0</v>
      </c>
      <c r="C1090">
        <v>0</v>
      </c>
      <c r="D1090">
        <v>1</v>
      </c>
      <c r="E1090">
        <v>216</v>
      </c>
      <c r="F1090">
        <f>ROUND(Source!AP1081,O1090)</f>
        <v>0</v>
      </c>
      <c r="G1090" t="s">
        <v>80</v>
      </c>
      <c r="H1090" t="s">
        <v>81</v>
      </c>
      <c r="K1090">
        <v>216</v>
      </c>
      <c r="L1090">
        <v>8</v>
      </c>
      <c r="M1090">
        <v>3</v>
      </c>
      <c r="N1090" t="s">
        <v>3</v>
      </c>
      <c r="O1090">
        <v>2</v>
      </c>
      <c r="W1090">
        <v>0</v>
      </c>
      <c r="X1090">
        <v>1</v>
      </c>
      <c r="Y1090">
        <v>0</v>
      </c>
    </row>
    <row r="1091" spans="1:25" x14ac:dyDescent="0.2">
      <c r="A1091">
        <v>50</v>
      </c>
      <c r="B1091">
        <v>0</v>
      </c>
      <c r="C1091">
        <v>0</v>
      </c>
      <c r="D1091">
        <v>1</v>
      </c>
      <c r="E1091">
        <v>223</v>
      </c>
      <c r="F1091">
        <f>ROUND(Source!AQ1081,O1091)</f>
        <v>0</v>
      </c>
      <c r="G1091" t="s">
        <v>82</v>
      </c>
      <c r="H1091" t="s">
        <v>83</v>
      </c>
      <c r="K1091">
        <v>223</v>
      </c>
      <c r="L1091">
        <v>9</v>
      </c>
      <c r="M1091">
        <v>3</v>
      </c>
      <c r="N1091" t="s">
        <v>3</v>
      </c>
      <c r="O1091">
        <v>2</v>
      </c>
      <c r="W1091">
        <v>0</v>
      </c>
      <c r="X1091">
        <v>1</v>
      </c>
      <c r="Y1091">
        <v>0</v>
      </c>
    </row>
    <row r="1092" spans="1:25" x14ac:dyDescent="0.2">
      <c r="A1092">
        <v>50</v>
      </c>
      <c r="B1092">
        <v>0</v>
      </c>
      <c r="C1092">
        <v>0</v>
      </c>
      <c r="D1092">
        <v>1</v>
      </c>
      <c r="E1092">
        <v>229</v>
      </c>
      <c r="F1092">
        <f>ROUND(Source!AZ1081,O1092)</f>
        <v>0</v>
      </c>
      <c r="G1092" t="s">
        <v>84</v>
      </c>
      <c r="H1092" t="s">
        <v>85</v>
      </c>
      <c r="K1092">
        <v>229</v>
      </c>
      <c r="L1092">
        <v>10</v>
      </c>
      <c r="M1092">
        <v>3</v>
      </c>
      <c r="N1092" t="s">
        <v>3</v>
      </c>
      <c r="O1092">
        <v>2</v>
      </c>
      <c r="W1092">
        <v>0</v>
      </c>
      <c r="X1092">
        <v>1</v>
      </c>
      <c r="Y1092">
        <v>0</v>
      </c>
    </row>
    <row r="1093" spans="1:25" x14ac:dyDescent="0.2">
      <c r="A1093">
        <v>50</v>
      </c>
      <c r="B1093">
        <v>0</v>
      </c>
      <c r="C1093">
        <v>0</v>
      </c>
      <c r="D1093">
        <v>1</v>
      </c>
      <c r="E1093">
        <v>203</v>
      </c>
      <c r="F1093">
        <f>ROUND(Source!Q1081,O1093)</f>
        <v>63.7</v>
      </c>
      <c r="G1093" t="s">
        <v>86</v>
      </c>
      <c r="H1093" t="s">
        <v>87</v>
      </c>
      <c r="K1093">
        <v>203</v>
      </c>
      <c r="L1093">
        <v>11</v>
      </c>
      <c r="M1093">
        <v>3</v>
      </c>
      <c r="N1093" t="s">
        <v>3</v>
      </c>
      <c r="O1093">
        <v>2</v>
      </c>
      <c r="W1093">
        <v>63.7</v>
      </c>
      <c r="X1093">
        <v>1</v>
      </c>
      <c r="Y1093">
        <v>63.7</v>
      </c>
    </row>
    <row r="1094" spans="1:25" x14ac:dyDescent="0.2">
      <c r="A1094">
        <v>50</v>
      </c>
      <c r="B1094">
        <v>0</v>
      </c>
      <c r="C1094">
        <v>0</v>
      </c>
      <c r="D1094">
        <v>1</v>
      </c>
      <c r="E1094">
        <v>231</v>
      </c>
      <c r="F1094">
        <f>ROUND(Source!BB1081,O1094)</f>
        <v>0</v>
      </c>
      <c r="G1094" t="s">
        <v>88</v>
      </c>
      <c r="H1094" t="s">
        <v>89</v>
      </c>
      <c r="K1094">
        <v>231</v>
      </c>
      <c r="L1094">
        <v>12</v>
      </c>
      <c r="M1094">
        <v>3</v>
      </c>
      <c r="N1094" t="s">
        <v>3</v>
      </c>
      <c r="O1094">
        <v>2</v>
      </c>
      <c r="W1094">
        <v>0</v>
      </c>
      <c r="X1094">
        <v>1</v>
      </c>
      <c r="Y1094">
        <v>0</v>
      </c>
    </row>
    <row r="1095" spans="1:25" x14ac:dyDescent="0.2">
      <c r="A1095">
        <v>50</v>
      </c>
      <c r="B1095">
        <v>0</v>
      </c>
      <c r="C1095">
        <v>0</v>
      </c>
      <c r="D1095">
        <v>1</v>
      </c>
      <c r="E1095">
        <v>204</v>
      </c>
      <c r="F1095">
        <f>ROUND(Source!R1081,O1095)</f>
        <v>30.47</v>
      </c>
      <c r="G1095" t="s">
        <v>90</v>
      </c>
      <c r="H1095" t="s">
        <v>91</v>
      </c>
      <c r="K1095">
        <v>204</v>
      </c>
      <c r="L1095">
        <v>13</v>
      </c>
      <c r="M1095">
        <v>3</v>
      </c>
      <c r="N1095" t="s">
        <v>3</v>
      </c>
      <c r="O1095">
        <v>2</v>
      </c>
      <c r="W1095">
        <v>30.47</v>
      </c>
      <c r="X1095">
        <v>1</v>
      </c>
      <c r="Y1095">
        <v>30.47</v>
      </c>
    </row>
    <row r="1096" spans="1:25" x14ac:dyDescent="0.2">
      <c r="A1096">
        <v>50</v>
      </c>
      <c r="B1096">
        <v>0</v>
      </c>
      <c r="C1096">
        <v>0</v>
      </c>
      <c r="D1096">
        <v>1</v>
      </c>
      <c r="E1096">
        <v>205</v>
      </c>
      <c r="F1096">
        <f>ROUND(Source!S1081,O1096)</f>
        <v>2153.9499999999998</v>
      </c>
      <c r="G1096" t="s">
        <v>92</v>
      </c>
      <c r="H1096" t="s">
        <v>93</v>
      </c>
      <c r="K1096">
        <v>205</v>
      </c>
      <c r="L1096">
        <v>14</v>
      </c>
      <c r="M1096">
        <v>3</v>
      </c>
      <c r="N1096" t="s">
        <v>3</v>
      </c>
      <c r="O1096">
        <v>2</v>
      </c>
      <c r="W1096">
        <v>2153.9499999999998</v>
      </c>
      <c r="X1096">
        <v>1</v>
      </c>
      <c r="Y1096">
        <v>2153.9499999999998</v>
      </c>
    </row>
    <row r="1097" spans="1:25" x14ac:dyDescent="0.2">
      <c r="A1097">
        <v>50</v>
      </c>
      <c r="B1097">
        <v>0</v>
      </c>
      <c r="C1097">
        <v>0</v>
      </c>
      <c r="D1097">
        <v>1</v>
      </c>
      <c r="E1097">
        <v>232</v>
      </c>
      <c r="F1097">
        <f>ROUND(Source!BC1081,O1097)</f>
        <v>0</v>
      </c>
      <c r="G1097" t="s">
        <v>94</v>
      </c>
      <c r="H1097" t="s">
        <v>95</v>
      </c>
      <c r="K1097">
        <v>232</v>
      </c>
      <c r="L1097">
        <v>15</v>
      </c>
      <c r="M1097">
        <v>3</v>
      </c>
      <c r="N1097" t="s">
        <v>3</v>
      </c>
      <c r="O1097">
        <v>2</v>
      </c>
      <c r="W1097">
        <v>0</v>
      </c>
      <c r="X1097">
        <v>1</v>
      </c>
      <c r="Y1097">
        <v>0</v>
      </c>
    </row>
    <row r="1098" spans="1:25" x14ac:dyDescent="0.2">
      <c r="A1098">
        <v>50</v>
      </c>
      <c r="B1098">
        <v>0</v>
      </c>
      <c r="C1098">
        <v>0</v>
      </c>
      <c r="D1098">
        <v>1</v>
      </c>
      <c r="E1098">
        <v>214</v>
      </c>
      <c r="F1098">
        <f>ROUND(Source!AS1081,O1098)</f>
        <v>0</v>
      </c>
      <c r="G1098" t="s">
        <v>96</v>
      </c>
      <c r="H1098" t="s">
        <v>97</v>
      </c>
      <c r="K1098">
        <v>214</v>
      </c>
      <c r="L1098">
        <v>16</v>
      </c>
      <c r="M1098">
        <v>3</v>
      </c>
      <c r="N1098" t="s">
        <v>3</v>
      </c>
      <c r="O1098">
        <v>2</v>
      </c>
      <c r="W1098">
        <v>0</v>
      </c>
      <c r="X1098">
        <v>1</v>
      </c>
      <c r="Y1098">
        <v>0</v>
      </c>
    </row>
    <row r="1099" spans="1:25" x14ac:dyDescent="0.2">
      <c r="A1099">
        <v>50</v>
      </c>
      <c r="B1099">
        <v>0</v>
      </c>
      <c r="C1099">
        <v>0</v>
      </c>
      <c r="D1099">
        <v>1</v>
      </c>
      <c r="E1099">
        <v>215</v>
      </c>
      <c r="F1099">
        <f>ROUND(Source!AT1081,O1099)</f>
        <v>0</v>
      </c>
      <c r="G1099" t="s">
        <v>98</v>
      </c>
      <c r="H1099" t="s">
        <v>99</v>
      </c>
      <c r="K1099">
        <v>215</v>
      </c>
      <c r="L1099">
        <v>17</v>
      </c>
      <c r="M1099">
        <v>3</v>
      </c>
      <c r="N1099" t="s">
        <v>3</v>
      </c>
      <c r="O1099">
        <v>2</v>
      </c>
      <c r="W1099">
        <v>0</v>
      </c>
      <c r="X1099">
        <v>1</v>
      </c>
      <c r="Y1099">
        <v>0</v>
      </c>
    </row>
    <row r="1100" spans="1:25" x14ac:dyDescent="0.2">
      <c r="A1100">
        <v>50</v>
      </c>
      <c r="B1100">
        <v>0</v>
      </c>
      <c r="C1100">
        <v>0</v>
      </c>
      <c r="D1100">
        <v>1</v>
      </c>
      <c r="E1100">
        <v>217</v>
      </c>
      <c r="F1100">
        <f>ROUND(Source!AU1081,O1100)</f>
        <v>4240.3900000000003</v>
      </c>
      <c r="G1100" t="s">
        <v>100</v>
      </c>
      <c r="H1100" t="s">
        <v>101</v>
      </c>
      <c r="K1100">
        <v>217</v>
      </c>
      <c r="L1100">
        <v>18</v>
      </c>
      <c r="M1100">
        <v>3</v>
      </c>
      <c r="N1100" t="s">
        <v>3</v>
      </c>
      <c r="O1100">
        <v>2</v>
      </c>
      <c r="W1100">
        <v>4240.3900000000003</v>
      </c>
      <c r="X1100">
        <v>1</v>
      </c>
      <c r="Y1100">
        <v>4240.3900000000003</v>
      </c>
    </row>
    <row r="1101" spans="1:25" x14ac:dyDescent="0.2">
      <c r="A1101">
        <v>50</v>
      </c>
      <c r="B1101">
        <v>0</v>
      </c>
      <c r="C1101">
        <v>0</v>
      </c>
      <c r="D1101">
        <v>1</v>
      </c>
      <c r="E1101">
        <v>230</v>
      </c>
      <c r="F1101">
        <f>ROUND(Source!BA1081,O1101)</f>
        <v>0</v>
      </c>
      <c r="G1101" t="s">
        <v>102</v>
      </c>
      <c r="H1101" t="s">
        <v>103</v>
      </c>
      <c r="K1101">
        <v>230</v>
      </c>
      <c r="L1101">
        <v>19</v>
      </c>
      <c r="M1101">
        <v>3</v>
      </c>
      <c r="N1101" t="s">
        <v>3</v>
      </c>
      <c r="O1101">
        <v>2</v>
      </c>
      <c r="W1101">
        <v>0</v>
      </c>
      <c r="X1101">
        <v>1</v>
      </c>
      <c r="Y1101">
        <v>0</v>
      </c>
    </row>
    <row r="1102" spans="1:25" x14ac:dyDescent="0.2">
      <c r="A1102">
        <v>50</v>
      </c>
      <c r="B1102">
        <v>0</v>
      </c>
      <c r="C1102">
        <v>0</v>
      </c>
      <c r="D1102">
        <v>1</v>
      </c>
      <c r="E1102">
        <v>206</v>
      </c>
      <c r="F1102">
        <f>ROUND(Source!T1081,O1102)</f>
        <v>0</v>
      </c>
      <c r="G1102" t="s">
        <v>104</v>
      </c>
      <c r="H1102" t="s">
        <v>105</v>
      </c>
      <c r="K1102">
        <v>206</v>
      </c>
      <c r="L1102">
        <v>20</v>
      </c>
      <c r="M1102">
        <v>3</v>
      </c>
      <c r="N1102" t="s">
        <v>3</v>
      </c>
      <c r="O1102">
        <v>2</v>
      </c>
      <c r="W1102">
        <v>0</v>
      </c>
      <c r="X1102">
        <v>1</v>
      </c>
      <c r="Y1102">
        <v>0</v>
      </c>
    </row>
    <row r="1103" spans="1:25" x14ac:dyDescent="0.2">
      <c r="A1103">
        <v>50</v>
      </c>
      <c r="B1103">
        <v>0</v>
      </c>
      <c r="C1103">
        <v>0</v>
      </c>
      <c r="D1103">
        <v>1</v>
      </c>
      <c r="E1103">
        <v>207</v>
      </c>
      <c r="F1103">
        <f>Source!U1081</f>
        <v>3.3950000000000005</v>
      </c>
      <c r="G1103" t="s">
        <v>106</v>
      </c>
      <c r="H1103" t="s">
        <v>107</v>
      </c>
      <c r="K1103">
        <v>207</v>
      </c>
      <c r="L1103">
        <v>21</v>
      </c>
      <c r="M1103">
        <v>3</v>
      </c>
      <c r="N1103" t="s">
        <v>3</v>
      </c>
      <c r="O1103">
        <v>-1</v>
      </c>
      <c r="W1103">
        <v>3.3949999999999996</v>
      </c>
      <c r="X1103">
        <v>1</v>
      </c>
      <c r="Y1103">
        <v>3.3949999999999996</v>
      </c>
    </row>
    <row r="1104" spans="1:25" x14ac:dyDescent="0.2">
      <c r="A1104">
        <v>50</v>
      </c>
      <c r="B1104">
        <v>0</v>
      </c>
      <c r="C1104">
        <v>0</v>
      </c>
      <c r="D1104">
        <v>1</v>
      </c>
      <c r="E1104">
        <v>208</v>
      </c>
      <c r="F1104">
        <f>Source!V1081</f>
        <v>0</v>
      </c>
      <c r="G1104" t="s">
        <v>108</v>
      </c>
      <c r="H1104" t="s">
        <v>109</v>
      </c>
      <c r="K1104">
        <v>208</v>
      </c>
      <c r="L1104">
        <v>22</v>
      </c>
      <c r="M1104">
        <v>3</v>
      </c>
      <c r="N1104" t="s">
        <v>3</v>
      </c>
      <c r="O1104">
        <v>-1</v>
      </c>
      <c r="W1104">
        <v>0</v>
      </c>
      <c r="X1104">
        <v>1</v>
      </c>
      <c r="Y1104">
        <v>0</v>
      </c>
    </row>
    <row r="1105" spans="1:245" x14ac:dyDescent="0.2">
      <c r="A1105">
        <v>50</v>
      </c>
      <c r="B1105">
        <v>0</v>
      </c>
      <c r="C1105">
        <v>0</v>
      </c>
      <c r="D1105">
        <v>1</v>
      </c>
      <c r="E1105">
        <v>209</v>
      </c>
      <c r="F1105">
        <f>ROUND(Source!W1081,O1105)</f>
        <v>0</v>
      </c>
      <c r="G1105" t="s">
        <v>110</v>
      </c>
      <c r="H1105" t="s">
        <v>111</v>
      </c>
      <c r="K1105">
        <v>209</v>
      </c>
      <c r="L1105">
        <v>23</v>
      </c>
      <c r="M1105">
        <v>3</v>
      </c>
      <c r="N1105" t="s">
        <v>3</v>
      </c>
      <c r="O1105">
        <v>2</v>
      </c>
      <c r="W1105">
        <v>0</v>
      </c>
      <c r="X1105">
        <v>1</v>
      </c>
      <c r="Y1105">
        <v>0</v>
      </c>
    </row>
    <row r="1106" spans="1:245" x14ac:dyDescent="0.2">
      <c r="A1106">
        <v>50</v>
      </c>
      <c r="B1106">
        <v>0</v>
      </c>
      <c r="C1106">
        <v>0</v>
      </c>
      <c r="D1106">
        <v>1</v>
      </c>
      <c r="E1106">
        <v>233</v>
      </c>
      <c r="F1106">
        <f>ROUND(Source!BD1081,O1106)</f>
        <v>0</v>
      </c>
      <c r="G1106" t="s">
        <v>112</v>
      </c>
      <c r="H1106" t="s">
        <v>113</v>
      </c>
      <c r="K1106">
        <v>233</v>
      </c>
      <c r="L1106">
        <v>24</v>
      </c>
      <c r="M1106">
        <v>3</v>
      </c>
      <c r="N1106" t="s">
        <v>3</v>
      </c>
      <c r="O1106">
        <v>2</v>
      </c>
      <c r="W1106">
        <v>0</v>
      </c>
      <c r="X1106">
        <v>1</v>
      </c>
      <c r="Y1106">
        <v>0</v>
      </c>
    </row>
    <row r="1107" spans="1:245" x14ac:dyDescent="0.2">
      <c r="A1107">
        <v>50</v>
      </c>
      <c r="B1107">
        <v>0</v>
      </c>
      <c r="C1107">
        <v>0</v>
      </c>
      <c r="D1107">
        <v>1</v>
      </c>
      <c r="E1107">
        <v>210</v>
      </c>
      <c r="F1107">
        <f>ROUND(Source!X1081,O1107)</f>
        <v>1507.77</v>
      </c>
      <c r="G1107" t="s">
        <v>114</v>
      </c>
      <c r="H1107" t="s">
        <v>115</v>
      </c>
      <c r="K1107">
        <v>210</v>
      </c>
      <c r="L1107">
        <v>25</v>
      </c>
      <c r="M1107">
        <v>3</v>
      </c>
      <c r="N1107" t="s">
        <v>3</v>
      </c>
      <c r="O1107">
        <v>2</v>
      </c>
      <c r="W1107">
        <v>1507.77</v>
      </c>
      <c r="X1107">
        <v>1</v>
      </c>
      <c r="Y1107">
        <v>1507.77</v>
      </c>
    </row>
    <row r="1108" spans="1:245" x14ac:dyDescent="0.2">
      <c r="A1108">
        <v>50</v>
      </c>
      <c r="B1108">
        <v>0</v>
      </c>
      <c r="C1108">
        <v>0</v>
      </c>
      <c r="D1108">
        <v>1</v>
      </c>
      <c r="E1108">
        <v>211</v>
      </c>
      <c r="F1108">
        <f>ROUND(Source!Y1081,O1108)</f>
        <v>215.41</v>
      </c>
      <c r="G1108" t="s">
        <v>116</v>
      </c>
      <c r="H1108" t="s">
        <v>117</v>
      </c>
      <c r="K1108">
        <v>211</v>
      </c>
      <c r="L1108">
        <v>26</v>
      </c>
      <c r="M1108">
        <v>3</v>
      </c>
      <c r="N1108" t="s">
        <v>3</v>
      </c>
      <c r="O1108">
        <v>2</v>
      </c>
      <c r="W1108">
        <v>215.41</v>
      </c>
      <c r="X1108">
        <v>1</v>
      </c>
      <c r="Y1108">
        <v>215.41</v>
      </c>
    </row>
    <row r="1109" spans="1:245" x14ac:dyDescent="0.2">
      <c r="A1109">
        <v>50</v>
      </c>
      <c r="B1109">
        <v>0</v>
      </c>
      <c r="C1109">
        <v>0</v>
      </c>
      <c r="D1109">
        <v>1</v>
      </c>
      <c r="E1109">
        <v>224</v>
      </c>
      <c r="F1109">
        <f>ROUND(Source!AR1081,O1109)</f>
        <v>4240.3900000000003</v>
      </c>
      <c r="G1109" t="s">
        <v>118</v>
      </c>
      <c r="H1109" t="s">
        <v>119</v>
      </c>
      <c r="K1109">
        <v>224</v>
      </c>
      <c r="L1109">
        <v>27</v>
      </c>
      <c r="M1109">
        <v>3</v>
      </c>
      <c r="N1109" t="s">
        <v>3</v>
      </c>
      <c r="O1109">
        <v>2</v>
      </c>
      <c r="W1109">
        <v>4240.3900000000003</v>
      </c>
      <c r="X1109">
        <v>1</v>
      </c>
      <c r="Y1109">
        <v>4240.3900000000003</v>
      </c>
    </row>
    <row r="1111" spans="1:245" x14ac:dyDescent="0.2">
      <c r="A1111">
        <v>4</v>
      </c>
      <c r="B1111">
        <v>1</v>
      </c>
      <c r="D1111">
        <f>ROW(A1124)</f>
        <v>1124</v>
      </c>
      <c r="F1111" t="s">
        <v>13</v>
      </c>
      <c r="G1111" t="s">
        <v>324</v>
      </c>
      <c r="H1111" t="s">
        <v>3</v>
      </c>
      <c r="I1111">
        <v>0</v>
      </c>
      <c r="K1111">
        <v>0</v>
      </c>
      <c r="M1111" t="s">
        <v>3</v>
      </c>
      <c r="S1111">
        <v>0</v>
      </c>
      <c r="U1111" t="s">
        <v>3</v>
      </c>
      <c r="V1111">
        <v>0</v>
      </c>
      <c r="AB1111" t="s">
        <v>3</v>
      </c>
      <c r="AC1111" t="s">
        <v>3</v>
      </c>
      <c r="AD1111" t="s">
        <v>3</v>
      </c>
      <c r="AE1111" t="s">
        <v>3</v>
      </c>
      <c r="AF1111" t="s">
        <v>3</v>
      </c>
      <c r="AG1111" t="s">
        <v>3</v>
      </c>
      <c r="AP1111" t="s">
        <v>3</v>
      </c>
      <c r="AQ1111" t="s">
        <v>3</v>
      </c>
      <c r="AR1111" t="s">
        <v>3</v>
      </c>
      <c r="AZ1111" t="s">
        <v>3</v>
      </c>
      <c r="BB1111" t="s">
        <v>3</v>
      </c>
      <c r="BC1111" t="s">
        <v>3</v>
      </c>
      <c r="BD1111" t="s">
        <v>3</v>
      </c>
      <c r="BE1111" t="s">
        <v>3</v>
      </c>
      <c r="BF1111" t="s">
        <v>3</v>
      </c>
      <c r="BG1111" t="s">
        <v>3</v>
      </c>
      <c r="BH1111" t="s">
        <v>3</v>
      </c>
      <c r="BI1111" t="s">
        <v>3</v>
      </c>
      <c r="BJ1111" t="s">
        <v>3</v>
      </c>
      <c r="BK1111" t="s">
        <v>3</v>
      </c>
      <c r="BL1111" t="s">
        <v>3</v>
      </c>
      <c r="BM1111" t="s">
        <v>3</v>
      </c>
      <c r="BN1111" t="s">
        <v>3</v>
      </c>
      <c r="BO1111" t="s">
        <v>3</v>
      </c>
      <c r="BP1111" t="s">
        <v>3</v>
      </c>
      <c r="BX1111">
        <v>0</v>
      </c>
      <c r="CJ1111">
        <v>0</v>
      </c>
    </row>
    <row r="1113" spans="1:245" x14ac:dyDescent="0.2">
      <c r="A1113">
        <v>52</v>
      </c>
      <c r="B1113">
        <f t="shared" ref="B1113:G1113" si="762">B1124</f>
        <v>1</v>
      </c>
      <c r="C1113">
        <f t="shared" si="762"/>
        <v>4</v>
      </c>
      <c r="D1113">
        <f t="shared" si="762"/>
        <v>1111</v>
      </c>
      <c r="E1113">
        <f t="shared" si="762"/>
        <v>0</v>
      </c>
      <c r="F1113" t="str">
        <f t="shared" si="762"/>
        <v>Новый раздел</v>
      </c>
      <c r="G1113" t="str">
        <f t="shared" si="762"/>
        <v>Помещение 137 Директор</v>
      </c>
      <c r="O1113">
        <f t="shared" ref="O1113:AT1113" si="763">O1124</f>
        <v>2484.31</v>
      </c>
      <c r="P1113">
        <f t="shared" si="763"/>
        <v>266.66000000000003</v>
      </c>
      <c r="Q1113">
        <f t="shared" si="763"/>
        <v>63.7</v>
      </c>
      <c r="R1113">
        <f t="shared" si="763"/>
        <v>30.47</v>
      </c>
      <c r="S1113">
        <f t="shared" si="763"/>
        <v>2153.9499999999998</v>
      </c>
      <c r="T1113">
        <f t="shared" si="763"/>
        <v>0</v>
      </c>
      <c r="U1113">
        <f t="shared" si="763"/>
        <v>3.3950000000000005</v>
      </c>
      <c r="V1113">
        <f t="shared" si="763"/>
        <v>0</v>
      </c>
      <c r="W1113">
        <f t="shared" si="763"/>
        <v>0</v>
      </c>
      <c r="X1113">
        <f t="shared" si="763"/>
        <v>1507.77</v>
      </c>
      <c r="Y1113">
        <f t="shared" si="763"/>
        <v>215.41</v>
      </c>
      <c r="Z1113">
        <f t="shared" si="763"/>
        <v>0</v>
      </c>
      <c r="AA1113">
        <f t="shared" si="763"/>
        <v>0</v>
      </c>
      <c r="AB1113">
        <f t="shared" si="763"/>
        <v>2484.31</v>
      </c>
      <c r="AC1113">
        <f t="shared" si="763"/>
        <v>266.66000000000003</v>
      </c>
      <c r="AD1113">
        <f t="shared" si="763"/>
        <v>63.7</v>
      </c>
      <c r="AE1113">
        <f t="shared" si="763"/>
        <v>30.47</v>
      </c>
      <c r="AF1113">
        <f t="shared" si="763"/>
        <v>2153.9499999999998</v>
      </c>
      <c r="AG1113">
        <f t="shared" si="763"/>
        <v>0</v>
      </c>
      <c r="AH1113">
        <f t="shared" si="763"/>
        <v>3.3950000000000005</v>
      </c>
      <c r="AI1113">
        <f t="shared" si="763"/>
        <v>0</v>
      </c>
      <c r="AJ1113">
        <f t="shared" si="763"/>
        <v>0</v>
      </c>
      <c r="AK1113">
        <f t="shared" si="763"/>
        <v>1507.77</v>
      </c>
      <c r="AL1113">
        <f t="shared" si="763"/>
        <v>215.41</v>
      </c>
      <c r="AM1113">
        <f t="shared" si="763"/>
        <v>0</v>
      </c>
      <c r="AN1113">
        <f t="shared" si="763"/>
        <v>0</v>
      </c>
      <c r="AO1113">
        <f t="shared" si="763"/>
        <v>0</v>
      </c>
      <c r="AP1113">
        <f t="shared" si="763"/>
        <v>0</v>
      </c>
      <c r="AQ1113">
        <f t="shared" si="763"/>
        <v>0</v>
      </c>
      <c r="AR1113">
        <f t="shared" si="763"/>
        <v>4240.3900000000003</v>
      </c>
      <c r="AS1113">
        <f t="shared" si="763"/>
        <v>0</v>
      </c>
      <c r="AT1113">
        <f t="shared" si="763"/>
        <v>0</v>
      </c>
      <c r="AU1113">
        <f t="shared" ref="AU1113:BZ1113" si="764">AU1124</f>
        <v>4240.3900000000003</v>
      </c>
      <c r="AV1113">
        <f t="shared" si="764"/>
        <v>266.66000000000003</v>
      </c>
      <c r="AW1113">
        <f t="shared" si="764"/>
        <v>266.66000000000003</v>
      </c>
      <c r="AX1113">
        <f t="shared" si="764"/>
        <v>0</v>
      </c>
      <c r="AY1113">
        <f t="shared" si="764"/>
        <v>266.66000000000003</v>
      </c>
      <c r="AZ1113">
        <f t="shared" si="764"/>
        <v>0</v>
      </c>
      <c r="BA1113">
        <f t="shared" si="764"/>
        <v>0</v>
      </c>
      <c r="BB1113">
        <f t="shared" si="764"/>
        <v>0</v>
      </c>
      <c r="BC1113">
        <f t="shared" si="764"/>
        <v>0</v>
      </c>
      <c r="BD1113">
        <f t="shared" si="764"/>
        <v>0</v>
      </c>
      <c r="BE1113">
        <f t="shared" si="764"/>
        <v>0</v>
      </c>
      <c r="BF1113">
        <f t="shared" si="764"/>
        <v>0</v>
      </c>
      <c r="BG1113">
        <f t="shared" si="764"/>
        <v>0</v>
      </c>
      <c r="BH1113">
        <f t="shared" si="764"/>
        <v>0</v>
      </c>
      <c r="BI1113">
        <f t="shared" si="764"/>
        <v>0</v>
      </c>
      <c r="BJ1113">
        <f t="shared" si="764"/>
        <v>0</v>
      </c>
      <c r="BK1113">
        <f t="shared" si="764"/>
        <v>0</v>
      </c>
      <c r="BL1113">
        <f t="shared" si="764"/>
        <v>0</v>
      </c>
      <c r="BM1113">
        <f t="shared" si="764"/>
        <v>0</v>
      </c>
      <c r="BN1113">
        <f t="shared" si="764"/>
        <v>0</v>
      </c>
      <c r="BO1113">
        <f t="shared" si="764"/>
        <v>0</v>
      </c>
      <c r="BP1113">
        <f t="shared" si="764"/>
        <v>0</v>
      </c>
      <c r="BQ1113">
        <f t="shared" si="764"/>
        <v>0</v>
      </c>
      <c r="BR1113">
        <f t="shared" si="764"/>
        <v>0</v>
      </c>
      <c r="BS1113">
        <f t="shared" si="764"/>
        <v>0</v>
      </c>
      <c r="BT1113">
        <f t="shared" si="764"/>
        <v>0</v>
      </c>
      <c r="BU1113">
        <f t="shared" si="764"/>
        <v>0</v>
      </c>
      <c r="BV1113">
        <f t="shared" si="764"/>
        <v>0</v>
      </c>
      <c r="BW1113">
        <f t="shared" si="764"/>
        <v>0</v>
      </c>
      <c r="BX1113">
        <f t="shared" si="764"/>
        <v>0</v>
      </c>
      <c r="BY1113">
        <f t="shared" si="764"/>
        <v>0</v>
      </c>
      <c r="BZ1113">
        <f t="shared" si="764"/>
        <v>0</v>
      </c>
      <c r="CA1113">
        <f t="shared" ref="CA1113:DF1113" si="765">CA1124</f>
        <v>4240.3900000000003</v>
      </c>
      <c r="CB1113">
        <f t="shared" si="765"/>
        <v>0</v>
      </c>
      <c r="CC1113">
        <f t="shared" si="765"/>
        <v>0</v>
      </c>
      <c r="CD1113">
        <f t="shared" si="765"/>
        <v>4240.3900000000003</v>
      </c>
      <c r="CE1113">
        <f t="shared" si="765"/>
        <v>266.66000000000003</v>
      </c>
      <c r="CF1113">
        <f t="shared" si="765"/>
        <v>266.66000000000003</v>
      </c>
      <c r="CG1113">
        <f t="shared" si="765"/>
        <v>0</v>
      </c>
      <c r="CH1113">
        <f t="shared" si="765"/>
        <v>266.66000000000003</v>
      </c>
      <c r="CI1113">
        <f t="shared" si="765"/>
        <v>0</v>
      </c>
      <c r="CJ1113">
        <f t="shared" si="765"/>
        <v>0</v>
      </c>
      <c r="CK1113">
        <f t="shared" si="765"/>
        <v>0</v>
      </c>
      <c r="CL1113">
        <f t="shared" si="765"/>
        <v>0</v>
      </c>
      <c r="CM1113">
        <f t="shared" si="765"/>
        <v>0</v>
      </c>
      <c r="CN1113">
        <f t="shared" si="765"/>
        <v>0</v>
      </c>
      <c r="CO1113">
        <f t="shared" si="765"/>
        <v>0</v>
      </c>
      <c r="CP1113">
        <f t="shared" si="765"/>
        <v>0</v>
      </c>
      <c r="CQ1113">
        <f t="shared" si="765"/>
        <v>0</v>
      </c>
      <c r="CR1113">
        <f t="shared" si="765"/>
        <v>0</v>
      </c>
      <c r="CS1113">
        <f t="shared" si="765"/>
        <v>0</v>
      </c>
      <c r="CT1113">
        <f t="shared" si="765"/>
        <v>0</v>
      </c>
      <c r="CU1113">
        <f t="shared" si="765"/>
        <v>0</v>
      </c>
      <c r="CV1113">
        <f t="shared" si="765"/>
        <v>0</v>
      </c>
      <c r="CW1113">
        <f t="shared" si="765"/>
        <v>0</v>
      </c>
      <c r="CX1113">
        <f t="shared" si="765"/>
        <v>0</v>
      </c>
      <c r="CY1113">
        <f t="shared" si="765"/>
        <v>0</v>
      </c>
      <c r="CZ1113">
        <f t="shared" si="765"/>
        <v>0</v>
      </c>
      <c r="DA1113">
        <f t="shared" si="765"/>
        <v>0</v>
      </c>
      <c r="DB1113">
        <f t="shared" si="765"/>
        <v>0</v>
      </c>
      <c r="DC1113">
        <f t="shared" si="765"/>
        <v>0</v>
      </c>
      <c r="DD1113">
        <f t="shared" si="765"/>
        <v>0</v>
      </c>
      <c r="DE1113">
        <f t="shared" si="765"/>
        <v>0</v>
      </c>
      <c r="DF1113">
        <f t="shared" si="765"/>
        <v>0</v>
      </c>
      <c r="DG1113">
        <f t="shared" ref="DG1113:EL1113" si="766">DG1124</f>
        <v>0</v>
      </c>
      <c r="DH1113">
        <f t="shared" si="766"/>
        <v>0</v>
      </c>
      <c r="DI1113">
        <f t="shared" si="766"/>
        <v>0</v>
      </c>
      <c r="DJ1113">
        <f t="shared" si="766"/>
        <v>0</v>
      </c>
      <c r="DK1113">
        <f t="shared" si="766"/>
        <v>0</v>
      </c>
      <c r="DL1113">
        <f t="shared" si="766"/>
        <v>0</v>
      </c>
      <c r="DM1113">
        <f t="shared" si="766"/>
        <v>0</v>
      </c>
      <c r="DN1113">
        <f t="shared" si="766"/>
        <v>0</v>
      </c>
      <c r="DO1113">
        <f t="shared" si="766"/>
        <v>0</v>
      </c>
      <c r="DP1113">
        <f t="shared" si="766"/>
        <v>0</v>
      </c>
      <c r="DQ1113">
        <f t="shared" si="766"/>
        <v>0</v>
      </c>
      <c r="DR1113">
        <f t="shared" si="766"/>
        <v>0</v>
      </c>
      <c r="DS1113">
        <f t="shared" si="766"/>
        <v>0</v>
      </c>
      <c r="DT1113">
        <f t="shared" si="766"/>
        <v>0</v>
      </c>
      <c r="DU1113">
        <f t="shared" si="766"/>
        <v>0</v>
      </c>
      <c r="DV1113">
        <f t="shared" si="766"/>
        <v>0</v>
      </c>
      <c r="DW1113">
        <f t="shared" si="766"/>
        <v>0</v>
      </c>
      <c r="DX1113">
        <f t="shared" si="766"/>
        <v>0</v>
      </c>
      <c r="DY1113">
        <f t="shared" si="766"/>
        <v>0</v>
      </c>
      <c r="DZ1113">
        <f t="shared" si="766"/>
        <v>0</v>
      </c>
      <c r="EA1113">
        <f t="shared" si="766"/>
        <v>0</v>
      </c>
      <c r="EB1113">
        <f t="shared" si="766"/>
        <v>0</v>
      </c>
      <c r="EC1113">
        <f t="shared" si="766"/>
        <v>0</v>
      </c>
      <c r="ED1113">
        <f t="shared" si="766"/>
        <v>0</v>
      </c>
      <c r="EE1113">
        <f t="shared" si="766"/>
        <v>0</v>
      </c>
      <c r="EF1113">
        <f t="shared" si="766"/>
        <v>0</v>
      </c>
      <c r="EG1113">
        <f t="shared" si="766"/>
        <v>0</v>
      </c>
      <c r="EH1113">
        <f t="shared" si="766"/>
        <v>0</v>
      </c>
      <c r="EI1113">
        <f t="shared" si="766"/>
        <v>0</v>
      </c>
      <c r="EJ1113">
        <f t="shared" si="766"/>
        <v>0</v>
      </c>
      <c r="EK1113">
        <f t="shared" si="766"/>
        <v>0</v>
      </c>
      <c r="EL1113">
        <f t="shared" si="766"/>
        <v>0</v>
      </c>
      <c r="EM1113">
        <f t="shared" ref="EM1113:FR1113" si="767">EM1124</f>
        <v>0</v>
      </c>
      <c r="EN1113">
        <f t="shared" si="767"/>
        <v>0</v>
      </c>
      <c r="EO1113">
        <f t="shared" si="767"/>
        <v>0</v>
      </c>
      <c r="EP1113">
        <f t="shared" si="767"/>
        <v>0</v>
      </c>
      <c r="EQ1113">
        <f t="shared" si="767"/>
        <v>0</v>
      </c>
      <c r="ER1113">
        <f t="shared" si="767"/>
        <v>0</v>
      </c>
      <c r="ES1113">
        <f t="shared" si="767"/>
        <v>0</v>
      </c>
      <c r="ET1113">
        <f t="shared" si="767"/>
        <v>0</v>
      </c>
      <c r="EU1113">
        <f t="shared" si="767"/>
        <v>0</v>
      </c>
      <c r="EV1113">
        <f t="shared" si="767"/>
        <v>0</v>
      </c>
      <c r="EW1113">
        <f t="shared" si="767"/>
        <v>0</v>
      </c>
      <c r="EX1113">
        <f t="shared" si="767"/>
        <v>0</v>
      </c>
      <c r="EY1113">
        <f t="shared" si="767"/>
        <v>0</v>
      </c>
      <c r="EZ1113">
        <f t="shared" si="767"/>
        <v>0</v>
      </c>
      <c r="FA1113">
        <f t="shared" si="767"/>
        <v>0</v>
      </c>
      <c r="FB1113">
        <f t="shared" si="767"/>
        <v>0</v>
      </c>
      <c r="FC1113">
        <f t="shared" si="767"/>
        <v>0</v>
      </c>
      <c r="FD1113">
        <f t="shared" si="767"/>
        <v>0</v>
      </c>
      <c r="FE1113">
        <f t="shared" si="767"/>
        <v>0</v>
      </c>
      <c r="FF1113">
        <f t="shared" si="767"/>
        <v>0</v>
      </c>
      <c r="FG1113">
        <f t="shared" si="767"/>
        <v>0</v>
      </c>
      <c r="FH1113">
        <f t="shared" si="767"/>
        <v>0</v>
      </c>
      <c r="FI1113">
        <f t="shared" si="767"/>
        <v>0</v>
      </c>
      <c r="FJ1113">
        <f t="shared" si="767"/>
        <v>0</v>
      </c>
      <c r="FK1113">
        <f t="shared" si="767"/>
        <v>0</v>
      </c>
      <c r="FL1113">
        <f t="shared" si="767"/>
        <v>0</v>
      </c>
      <c r="FM1113">
        <f t="shared" si="767"/>
        <v>0</v>
      </c>
      <c r="FN1113">
        <f t="shared" si="767"/>
        <v>0</v>
      </c>
      <c r="FO1113">
        <f t="shared" si="767"/>
        <v>0</v>
      </c>
      <c r="FP1113">
        <f t="shared" si="767"/>
        <v>0</v>
      </c>
      <c r="FQ1113">
        <f t="shared" si="767"/>
        <v>0</v>
      </c>
      <c r="FR1113">
        <f t="shared" si="767"/>
        <v>0</v>
      </c>
      <c r="FS1113">
        <f t="shared" ref="FS1113:GX1113" si="768">FS1124</f>
        <v>0</v>
      </c>
      <c r="FT1113">
        <f t="shared" si="768"/>
        <v>0</v>
      </c>
      <c r="FU1113">
        <f t="shared" si="768"/>
        <v>0</v>
      </c>
      <c r="FV1113">
        <f t="shared" si="768"/>
        <v>0</v>
      </c>
      <c r="FW1113">
        <f t="shared" si="768"/>
        <v>0</v>
      </c>
      <c r="FX1113">
        <f t="shared" si="768"/>
        <v>0</v>
      </c>
      <c r="FY1113">
        <f t="shared" si="768"/>
        <v>0</v>
      </c>
      <c r="FZ1113">
        <f t="shared" si="768"/>
        <v>0</v>
      </c>
      <c r="GA1113">
        <f t="shared" si="768"/>
        <v>0</v>
      </c>
      <c r="GB1113">
        <f t="shared" si="768"/>
        <v>0</v>
      </c>
      <c r="GC1113">
        <f t="shared" si="768"/>
        <v>0</v>
      </c>
      <c r="GD1113">
        <f t="shared" si="768"/>
        <v>0</v>
      </c>
      <c r="GE1113">
        <f t="shared" si="768"/>
        <v>0</v>
      </c>
      <c r="GF1113">
        <f t="shared" si="768"/>
        <v>0</v>
      </c>
      <c r="GG1113">
        <f t="shared" si="768"/>
        <v>0</v>
      </c>
      <c r="GH1113">
        <f t="shared" si="768"/>
        <v>0</v>
      </c>
      <c r="GI1113">
        <f t="shared" si="768"/>
        <v>0</v>
      </c>
      <c r="GJ1113">
        <f t="shared" si="768"/>
        <v>0</v>
      </c>
      <c r="GK1113">
        <f t="shared" si="768"/>
        <v>0</v>
      </c>
      <c r="GL1113">
        <f t="shared" si="768"/>
        <v>0</v>
      </c>
      <c r="GM1113">
        <f t="shared" si="768"/>
        <v>0</v>
      </c>
      <c r="GN1113">
        <f t="shared" si="768"/>
        <v>0</v>
      </c>
      <c r="GO1113">
        <f t="shared" si="768"/>
        <v>0</v>
      </c>
      <c r="GP1113">
        <f t="shared" si="768"/>
        <v>0</v>
      </c>
      <c r="GQ1113">
        <f t="shared" si="768"/>
        <v>0</v>
      </c>
      <c r="GR1113">
        <f t="shared" si="768"/>
        <v>0</v>
      </c>
      <c r="GS1113">
        <f t="shared" si="768"/>
        <v>0</v>
      </c>
      <c r="GT1113">
        <f t="shared" si="768"/>
        <v>0</v>
      </c>
      <c r="GU1113">
        <f t="shared" si="768"/>
        <v>0</v>
      </c>
      <c r="GV1113">
        <f t="shared" si="768"/>
        <v>0</v>
      </c>
      <c r="GW1113">
        <f t="shared" si="768"/>
        <v>0</v>
      </c>
      <c r="GX1113">
        <f t="shared" si="768"/>
        <v>0</v>
      </c>
    </row>
    <row r="1115" spans="1:245" x14ac:dyDescent="0.2">
      <c r="A1115">
        <v>17</v>
      </c>
      <c r="B1115">
        <v>1</v>
      </c>
      <c r="C1115">
        <f>ROW(SmtRes!A332)</f>
        <v>332</v>
      </c>
      <c r="D1115">
        <f>ROW(EtalonRes!A332)</f>
        <v>332</v>
      </c>
      <c r="E1115" t="s">
        <v>325</v>
      </c>
      <c r="F1115" t="s">
        <v>16</v>
      </c>
      <c r="G1115" t="s">
        <v>17</v>
      </c>
      <c r="H1115" t="s">
        <v>18</v>
      </c>
      <c r="I1115">
        <f>ROUND(5/100,9)</f>
        <v>0.05</v>
      </c>
      <c r="J1115">
        <v>0</v>
      </c>
      <c r="K1115">
        <f>ROUND(5/100,9)</f>
        <v>0.05</v>
      </c>
      <c r="O1115">
        <f t="shared" ref="O1115:O1122" si="769">ROUND(CP1115,2)</f>
        <v>135.52000000000001</v>
      </c>
      <c r="P1115">
        <f t="shared" ref="P1115:P1122" si="770">ROUND(CQ1115*I1115,2)</f>
        <v>0</v>
      </c>
      <c r="Q1115">
        <f t="shared" ref="Q1115:Q1122" si="771">ROUND(CR1115*I1115,2)</f>
        <v>0</v>
      </c>
      <c r="R1115">
        <f t="shared" ref="R1115:R1122" si="772">ROUND(CS1115*I1115,2)</f>
        <v>0</v>
      </c>
      <c r="S1115">
        <f t="shared" ref="S1115:S1122" si="773">ROUND(CT1115*I1115,2)</f>
        <v>135.52000000000001</v>
      </c>
      <c r="T1115">
        <f t="shared" ref="T1115:T1122" si="774">ROUND(CU1115*I1115,2)</f>
        <v>0</v>
      </c>
      <c r="U1115">
        <f t="shared" ref="U1115:U1122" si="775">CV1115*I1115</f>
        <v>0.29199999999999998</v>
      </c>
      <c r="V1115">
        <f t="shared" ref="V1115:V1122" si="776">CW1115*I1115</f>
        <v>0</v>
      </c>
      <c r="W1115">
        <f t="shared" ref="W1115:W1122" si="777">ROUND(CX1115*I1115,2)</f>
        <v>0</v>
      </c>
      <c r="X1115">
        <f t="shared" ref="X1115:Y1122" si="778">ROUND(CY1115,2)</f>
        <v>94.86</v>
      </c>
      <c r="Y1115">
        <f t="shared" si="778"/>
        <v>13.55</v>
      </c>
      <c r="AA1115">
        <v>35364244</v>
      </c>
      <c r="AB1115">
        <f t="shared" ref="AB1115:AB1122" si="779">ROUND((AC1115+AD1115+AF1115),6)</f>
        <v>2710.46</v>
      </c>
      <c r="AC1115">
        <f t="shared" ref="AC1115:AC1122" si="780">ROUND((ES1115),6)</f>
        <v>0</v>
      </c>
      <c r="AD1115">
        <f t="shared" ref="AD1115:AD1122" si="781">ROUND((((ET1115)-(EU1115))+AE1115),6)</f>
        <v>0</v>
      </c>
      <c r="AE1115">
        <f t="shared" ref="AE1115:AF1122" si="782">ROUND((EU1115),6)</f>
        <v>0</v>
      </c>
      <c r="AF1115">
        <f t="shared" si="782"/>
        <v>2710.46</v>
      </c>
      <c r="AG1115">
        <f t="shared" ref="AG1115:AG1122" si="783">ROUND((AP1115),6)</f>
        <v>0</v>
      </c>
      <c r="AH1115">
        <f t="shared" ref="AH1115:AI1122" si="784">(EW1115)</f>
        <v>5.84</v>
      </c>
      <c r="AI1115">
        <f t="shared" si="784"/>
        <v>0</v>
      </c>
      <c r="AJ1115">
        <f t="shared" ref="AJ1115:AJ1122" si="785">(AS1115)</f>
        <v>0</v>
      </c>
      <c r="AK1115">
        <v>2710.46</v>
      </c>
      <c r="AL1115">
        <v>0</v>
      </c>
      <c r="AM1115">
        <v>0</v>
      </c>
      <c r="AN1115">
        <v>0</v>
      </c>
      <c r="AO1115">
        <v>2710.46</v>
      </c>
      <c r="AP1115">
        <v>0</v>
      </c>
      <c r="AQ1115">
        <v>5.84</v>
      </c>
      <c r="AR1115">
        <v>0</v>
      </c>
      <c r="AS1115">
        <v>0</v>
      </c>
      <c r="AT1115">
        <v>70</v>
      </c>
      <c r="AU1115">
        <v>10</v>
      </c>
      <c r="AV1115">
        <v>1</v>
      </c>
      <c r="AW1115">
        <v>1</v>
      </c>
      <c r="AZ1115">
        <v>1</v>
      </c>
      <c r="BA1115">
        <v>1</v>
      </c>
      <c r="BB1115">
        <v>1</v>
      </c>
      <c r="BC1115">
        <v>1</v>
      </c>
      <c r="BD1115" t="s">
        <v>3</v>
      </c>
      <c r="BE1115" t="s">
        <v>3</v>
      </c>
      <c r="BF1115" t="s">
        <v>3</v>
      </c>
      <c r="BG1115" t="s">
        <v>3</v>
      </c>
      <c r="BH1115">
        <v>0</v>
      </c>
      <c r="BI1115">
        <v>4</v>
      </c>
      <c r="BJ1115" t="s">
        <v>19</v>
      </c>
      <c r="BM1115">
        <v>0</v>
      </c>
      <c r="BN1115">
        <v>0</v>
      </c>
      <c r="BO1115" t="s">
        <v>3</v>
      </c>
      <c r="BP1115">
        <v>0</v>
      </c>
      <c r="BQ1115">
        <v>1</v>
      </c>
      <c r="BR1115">
        <v>0</v>
      </c>
      <c r="BS1115">
        <v>1</v>
      </c>
      <c r="BT1115">
        <v>1</v>
      </c>
      <c r="BU1115">
        <v>1</v>
      </c>
      <c r="BV1115">
        <v>1</v>
      </c>
      <c r="BW1115">
        <v>1</v>
      </c>
      <c r="BX1115">
        <v>1</v>
      </c>
      <c r="BY1115" t="s">
        <v>3</v>
      </c>
      <c r="BZ1115">
        <v>70</v>
      </c>
      <c r="CA1115">
        <v>10</v>
      </c>
      <c r="CB1115" t="s">
        <v>3</v>
      </c>
      <c r="CE1115">
        <v>0</v>
      </c>
      <c r="CF1115">
        <v>0</v>
      </c>
      <c r="CG1115">
        <v>0</v>
      </c>
      <c r="CM1115">
        <v>0</v>
      </c>
      <c r="CN1115" t="s">
        <v>3</v>
      </c>
      <c r="CO1115">
        <v>0</v>
      </c>
      <c r="CP1115">
        <f t="shared" ref="CP1115:CP1122" si="786">(P1115+Q1115+S1115)</f>
        <v>135.52000000000001</v>
      </c>
      <c r="CQ1115">
        <f t="shared" ref="CQ1115:CQ1122" si="787">(AC1115*BC1115*AW1115)</f>
        <v>0</v>
      </c>
      <c r="CR1115">
        <f t="shared" ref="CR1115:CR1122" si="788">((((ET1115)*BB1115-(EU1115)*BS1115)+AE1115*BS1115)*AV1115)</f>
        <v>0</v>
      </c>
      <c r="CS1115">
        <f t="shared" ref="CS1115:CS1122" si="789">(AE1115*BS1115*AV1115)</f>
        <v>0</v>
      </c>
      <c r="CT1115">
        <f t="shared" ref="CT1115:CT1122" si="790">(AF1115*BA1115*AV1115)</f>
        <v>2710.46</v>
      </c>
      <c r="CU1115">
        <f t="shared" ref="CU1115:CU1122" si="791">AG1115</f>
        <v>0</v>
      </c>
      <c r="CV1115">
        <f t="shared" ref="CV1115:CV1122" si="792">(AH1115*AV1115)</f>
        <v>5.84</v>
      </c>
      <c r="CW1115">
        <f t="shared" ref="CW1115:CX1122" si="793">AI1115</f>
        <v>0</v>
      </c>
      <c r="CX1115">
        <f t="shared" si="793"/>
        <v>0</v>
      </c>
      <c r="CY1115">
        <f t="shared" ref="CY1115:CY1122" si="794">((S1115*BZ1115)/100)</f>
        <v>94.864000000000019</v>
      </c>
      <c r="CZ1115">
        <f t="shared" ref="CZ1115:CZ1122" si="795">((S1115*CA1115)/100)</f>
        <v>13.552</v>
      </c>
      <c r="DC1115" t="s">
        <v>3</v>
      </c>
      <c r="DD1115" t="s">
        <v>3</v>
      </c>
      <c r="DE1115" t="s">
        <v>3</v>
      </c>
      <c r="DF1115" t="s">
        <v>3</v>
      </c>
      <c r="DG1115" t="s">
        <v>3</v>
      </c>
      <c r="DH1115" t="s">
        <v>3</v>
      </c>
      <c r="DI1115" t="s">
        <v>3</v>
      </c>
      <c r="DJ1115" t="s">
        <v>3</v>
      </c>
      <c r="DK1115" t="s">
        <v>3</v>
      </c>
      <c r="DL1115" t="s">
        <v>3</v>
      </c>
      <c r="DM1115" t="s">
        <v>3</v>
      </c>
      <c r="DN1115">
        <v>0</v>
      </c>
      <c r="DO1115">
        <v>0</v>
      </c>
      <c r="DP1115">
        <v>1</v>
      </c>
      <c r="DQ1115">
        <v>1</v>
      </c>
      <c r="DU1115">
        <v>1010</v>
      </c>
      <c r="DV1115" t="s">
        <v>18</v>
      </c>
      <c r="DW1115" t="s">
        <v>18</v>
      </c>
      <c r="DX1115">
        <v>100</v>
      </c>
      <c r="DZ1115" t="s">
        <v>3</v>
      </c>
      <c r="EA1115" t="s">
        <v>3</v>
      </c>
      <c r="EB1115" t="s">
        <v>3</v>
      </c>
      <c r="EC1115" t="s">
        <v>3</v>
      </c>
      <c r="EE1115">
        <v>35096056</v>
      </c>
      <c r="EF1115">
        <v>1</v>
      </c>
      <c r="EG1115" t="s">
        <v>20</v>
      </c>
      <c r="EH1115">
        <v>0</v>
      </c>
      <c r="EI1115" t="s">
        <v>3</v>
      </c>
      <c r="EJ1115">
        <v>4</v>
      </c>
      <c r="EK1115">
        <v>0</v>
      </c>
      <c r="EL1115" t="s">
        <v>21</v>
      </c>
      <c r="EM1115" t="s">
        <v>22</v>
      </c>
      <c r="EO1115" t="s">
        <v>3</v>
      </c>
      <c r="EQ1115">
        <v>0</v>
      </c>
      <c r="ER1115">
        <v>2710.46</v>
      </c>
      <c r="ES1115">
        <v>0</v>
      </c>
      <c r="ET1115">
        <v>0</v>
      </c>
      <c r="EU1115">
        <v>0</v>
      </c>
      <c r="EV1115">
        <v>2710.46</v>
      </c>
      <c r="EW1115">
        <v>5.84</v>
      </c>
      <c r="EX1115">
        <v>0</v>
      </c>
      <c r="EY1115">
        <v>0</v>
      </c>
      <c r="FQ1115">
        <v>0</v>
      </c>
      <c r="FR1115">
        <v>0</v>
      </c>
      <c r="FS1115">
        <v>0</v>
      </c>
      <c r="FX1115">
        <v>70</v>
      </c>
      <c r="FY1115">
        <v>10</v>
      </c>
      <c r="GA1115" t="s">
        <v>3</v>
      </c>
      <c r="GD1115">
        <v>0</v>
      </c>
      <c r="GF1115">
        <v>-931379651</v>
      </c>
      <c r="GG1115">
        <v>2</v>
      </c>
      <c r="GH1115">
        <v>1</v>
      </c>
      <c r="GI1115">
        <v>-2</v>
      </c>
      <c r="GJ1115">
        <v>0</v>
      </c>
      <c r="GK1115">
        <f>ROUND(R1115*(R12)/100,2)</f>
        <v>0</v>
      </c>
      <c r="GL1115">
        <f t="shared" ref="GL1115:GL1122" si="796">ROUND(IF(AND(BH1115=3,BI1115=3,FS1115&lt;&gt;0),P1115,0),2)</f>
        <v>0</v>
      </c>
      <c r="GM1115">
        <f t="shared" ref="GM1115:GM1122" si="797">ROUND(O1115+X1115+Y1115+GK1115,2)+GX1115</f>
        <v>243.93</v>
      </c>
      <c r="GN1115">
        <f t="shared" ref="GN1115:GN1122" si="798">IF(OR(BI1115=0,BI1115=1),GM1115-GX1115,0)</f>
        <v>0</v>
      </c>
      <c r="GO1115">
        <f t="shared" ref="GO1115:GO1122" si="799">IF(BI1115=2,GM1115-GX1115,0)</f>
        <v>0</v>
      </c>
      <c r="GP1115">
        <f t="shared" ref="GP1115:GP1122" si="800">IF(BI1115=4,GM1115-GX1115,0)</f>
        <v>243.93</v>
      </c>
      <c r="GR1115">
        <v>0</v>
      </c>
      <c r="GS1115">
        <v>3</v>
      </c>
      <c r="GT1115">
        <v>0</v>
      </c>
      <c r="GU1115" t="s">
        <v>3</v>
      </c>
      <c r="GV1115">
        <f t="shared" ref="GV1115:GV1122" si="801">ROUND((GT1115),6)</f>
        <v>0</v>
      </c>
      <c r="GW1115">
        <v>1</v>
      </c>
      <c r="GX1115">
        <f t="shared" ref="GX1115:GX1122" si="802">ROUND(HC1115*I1115,2)</f>
        <v>0</v>
      </c>
      <c r="HA1115">
        <v>0</v>
      </c>
      <c r="HB1115">
        <v>0</v>
      </c>
      <c r="HC1115">
        <f t="shared" ref="HC1115:HC1122" si="803">GV1115*GW1115</f>
        <v>0</v>
      </c>
      <c r="HE1115" t="s">
        <v>3</v>
      </c>
      <c r="HF1115" t="s">
        <v>3</v>
      </c>
      <c r="HM1115" t="s">
        <v>3</v>
      </c>
      <c r="HN1115" t="s">
        <v>3</v>
      </c>
      <c r="HO1115" t="s">
        <v>3</v>
      </c>
      <c r="HP1115" t="s">
        <v>3</v>
      </c>
      <c r="HQ1115" t="s">
        <v>3</v>
      </c>
      <c r="HS1115">
        <v>0</v>
      </c>
      <c r="IK1115">
        <v>0</v>
      </c>
    </row>
    <row r="1116" spans="1:245" x14ac:dyDescent="0.2">
      <c r="A1116">
        <v>17</v>
      </c>
      <c r="B1116">
        <v>1</v>
      </c>
      <c r="C1116">
        <f>ROW(SmtRes!A336)</f>
        <v>336</v>
      </c>
      <c r="D1116">
        <f>ROW(EtalonRes!A336)</f>
        <v>336</v>
      </c>
      <c r="E1116" t="s">
        <v>326</v>
      </c>
      <c r="F1116" t="s">
        <v>227</v>
      </c>
      <c r="G1116" t="s">
        <v>228</v>
      </c>
      <c r="H1116" t="s">
        <v>229</v>
      </c>
      <c r="I1116">
        <f>ROUND(2/10,9)</f>
        <v>0.2</v>
      </c>
      <c r="J1116">
        <v>0</v>
      </c>
      <c r="K1116">
        <f>ROUND(2/10,9)</f>
        <v>0.2</v>
      </c>
      <c r="O1116">
        <f t="shared" si="769"/>
        <v>85.31</v>
      </c>
      <c r="P1116">
        <f t="shared" si="770"/>
        <v>22.46</v>
      </c>
      <c r="Q1116">
        <f t="shared" si="771"/>
        <v>1.8</v>
      </c>
      <c r="R1116">
        <f t="shared" si="772"/>
        <v>0.03</v>
      </c>
      <c r="S1116">
        <f t="shared" si="773"/>
        <v>61.05</v>
      </c>
      <c r="T1116">
        <f t="shared" si="774"/>
        <v>0</v>
      </c>
      <c r="U1116">
        <f t="shared" si="775"/>
        <v>8.4000000000000005E-2</v>
      </c>
      <c r="V1116">
        <f t="shared" si="776"/>
        <v>0</v>
      </c>
      <c r="W1116">
        <f t="shared" si="777"/>
        <v>0</v>
      </c>
      <c r="X1116">
        <f t="shared" si="778"/>
        <v>42.74</v>
      </c>
      <c r="Y1116">
        <f t="shared" si="778"/>
        <v>6.11</v>
      </c>
      <c r="AA1116">
        <v>35364244</v>
      </c>
      <c r="AB1116">
        <f t="shared" si="779"/>
        <v>426.58</v>
      </c>
      <c r="AC1116">
        <f t="shared" si="780"/>
        <v>112.32</v>
      </c>
      <c r="AD1116">
        <f t="shared" si="781"/>
        <v>8.99</v>
      </c>
      <c r="AE1116">
        <f t="shared" si="782"/>
        <v>0.13</v>
      </c>
      <c r="AF1116">
        <f t="shared" si="782"/>
        <v>305.27</v>
      </c>
      <c r="AG1116">
        <f t="shared" si="783"/>
        <v>0</v>
      </c>
      <c r="AH1116">
        <f t="shared" si="784"/>
        <v>0.42</v>
      </c>
      <c r="AI1116">
        <f t="shared" si="784"/>
        <v>0</v>
      </c>
      <c r="AJ1116">
        <f t="shared" si="785"/>
        <v>0</v>
      </c>
      <c r="AK1116">
        <v>426.58</v>
      </c>
      <c r="AL1116">
        <v>112.32</v>
      </c>
      <c r="AM1116">
        <v>8.99</v>
      </c>
      <c r="AN1116">
        <v>0.13</v>
      </c>
      <c r="AO1116">
        <v>305.27</v>
      </c>
      <c r="AP1116">
        <v>0</v>
      </c>
      <c r="AQ1116">
        <v>0.42</v>
      </c>
      <c r="AR1116">
        <v>0</v>
      </c>
      <c r="AS1116">
        <v>0</v>
      </c>
      <c r="AT1116">
        <v>70</v>
      </c>
      <c r="AU1116">
        <v>10</v>
      </c>
      <c r="AV1116">
        <v>1</v>
      </c>
      <c r="AW1116">
        <v>1</v>
      </c>
      <c r="AZ1116">
        <v>1</v>
      </c>
      <c r="BA1116">
        <v>1</v>
      </c>
      <c r="BB1116">
        <v>1</v>
      </c>
      <c r="BC1116">
        <v>1</v>
      </c>
      <c r="BD1116" t="s">
        <v>3</v>
      </c>
      <c r="BE1116" t="s">
        <v>3</v>
      </c>
      <c r="BF1116" t="s">
        <v>3</v>
      </c>
      <c r="BG1116" t="s">
        <v>3</v>
      </c>
      <c r="BH1116">
        <v>0</v>
      </c>
      <c r="BI1116">
        <v>4</v>
      </c>
      <c r="BJ1116" t="s">
        <v>230</v>
      </c>
      <c r="BM1116">
        <v>0</v>
      </c>
      <c r="BN1116">
        <v>0</v>
      </c>
      <c r="BO1116" t="s">
        <v>3</v>
      </c>
      <c r="BP1116">
        <v>0</v>
      </c>
      <c r="BQ1116">
        <v>1</v>
      </c>
      <c r="BR1116">
        <v>0</v>
      </c>
      <c r="BS1116">
        <v>1</v>
      </c>
      <c r="BT1116">
        <v>1</v>
      </c>
      <c r="BU1116">
        <v>1</v>
      </c>
      <c r="BV1116">
        <v>1</v>
      </c>
      <c r="BW1116">
        <v>1</v>
      </c>
      <c r="BX1116">
        <v>1</v>
      </c>
      <c r="BY1116" t="s">
        <v>3</v>
      </c>
      <c r="BZ1116">
        <v>70</v>
      </c>
      <c r="CA1116">
        <v>10</v>
      </c>
      <c r="CB1116" t="s">
        <v>3</v>
      </c>
      <c r="CE1116">
        <v>0</v>
      </c>
      <c r="CF1116">
        <v>0</v>
      </c>
      <c r="CG1116">
        <v>0</v>
      </c>
      <c r="CM1116">
        <v>0</v>
      </c>
      <c r="CN1116" t="s">
        <v>3</v>
      </c>
      <c r="CO1116">
        <v>0</v>
      </c>
      <c r="CP1116">
        <f t="shared" si="786"/>
        <v>85.31</v>
      </c>
      <c r="CQ1116">
        <f t="shared" si="787"/>
        <v>112.32</v>
      </c>
      <c r="CR1116">
        <f t="shared" si="788"/>
        <v>8.99</v>
      </c>
      <c r="CS1116">
        <f t="shared" si="789"/>
        <v>0.13</v>
      </c>
      <c r="CT1116">
        <f t="shared" si="790"/>
        <v>305.27</v>
      </c>
      <c r="CU1116">
        <f t="shared" si="791"/>
        <v>0</v>
      </c>
      <c r="CV1116">
        <f t="shared" si="792"/>
        <v>0.42</v>
      </c>
      <c r="CW1116">
        <f t="shared" si="793"/>
        <v>0</v>
      </c>
      <c r="CX1116">
        <f t="shared" si="793"/>
        <v>0</v>
      </c>
      <c r="CY1116">
        <f t="shared" si="794"/>
        <v>42.734999999999999</v>
      </c>
      <c r="CZ1116">
        <f t="shared" si="795"/>
        <v>6.1050000000000004</v>
      </c>
      <c r="DC1116" t="s">
        <v>3</v>
      </c>
      <c r="DD1116" t="s">
        <v>3</v>
      </c>
      <c r="DE1116" t="s">
        <v>3</v>
      </c>
      <c r="DF1116" t="s">
        <v>3</v>
      </c>
      <c r="DG1116" t="s">
        <v>3</v>
      </c>
      <c r="DH1116" t="s">
        <v>3</v>
      </c>
      <c r="DI1116" t="s">
        <v>3</v>
      </c>
      <c r="DJ1116" t="s">
        <v>3</v>
      </c>
      <c r="DK1116" t="s">
        <v>3</v>
      </c>
      <c r="DL1116" t="s">
        <v>3</v>
      </c>
      <c r="DM1116" t="s">
        <v>3</v>
      </c>
      <c r="DN1116">
        <v>0</v>
      </c>
      <c r="DO1116">
        <v>0</v>
      </c>
      <c r="DP1116">
        <v>1</v>
      </c>
      <c r="DQ1116">
        <v>1</v>
      </c>
      <c r="DU1116">
        <v>1013</v>
      </c>
      <c r="DV1116" t="s">
        <v>229</v>
      </c>
      <c r="DW1116" t="s">
        <v>229</v>
      </c>
      <c r="DX1116">
        <v>1</v>
      </c>
      <c r="DZ1116" t="s">
        <v>3</v>
      </c>
      <c r="EA1116" t="s">
        <v>3</v>
      </c>
      <c r="EB1116" t="s">
        <v>3</v>
      </c>
      <c r="EC1116" t="s">
        <v>3</v>
      </c>
      <c r="EE1116">
        <v>35096056</v>
      </c>
      <c r="EF1116">
        <v>1</v>
      </c>
      <c r="EG1116" t="s">
        <v>20</v>
      </c>
      <c r="EH1116">
        <v>0</v>
      </c>
      <c r="EI1116" t="s">
        <v>3</v>
      </c>
      <c r="EJ1116">
        <v>4</v>
      </c>
      <c r="EK1116">
        <v>0</v>
      </c>
      <c r="EL1116" t="s">
        <v>21</v>
      </c>
      <c r="EM1116" t="s">
        <v>22</v>
      </c>
      <c r="EO1116" t="s">
        <v>3</v>
      </c>
      <c r="EQ1116">
        <v>0</v>
      </c>
      <c r="ER1116">
        <v>426.58</v>
      </c>
      <c r="ES1116">
        <v>112.32</v>
      </c>
      <c r="ET1116">
        <v>8.99</v>
      </c>
      <c r="EU1116">
        <v>0.13</v>
      </c>
      <c r="EV1116">
        <v>305.27</v>
      </c>
      <c r="EW1116">
        <v>0.42</v>
      </c>
      <c r="EX1116">
        <v>0</v>
      </c>
      <c r="EY1116">
        <v>0</v>
      </c>
      <c r="FQ1116">
        <v>0</v>
      </c>
      <c r="FR1116">
        <v>0</v>
      </c>
      <c r="FS1116">
        <v>0</v>
      </c>
      <c r="FX1116">
        <v>70</v>
      </c>
      <c r="FY1116">
        <v>10</v>
      </c>
      <c r="GA1116" t="s">
        <v>3</v>
      </c>
      <c r="GD1116">
        <v>0</v>
      </c>
      <c r="GF1116">
        <v>94825724</v>
      </c>
      <c r="GG1116">
        <v>2</v>
      </c>
      <c r="GH1116">
        <v>1</v>
      </c>
      <c r="GI1116">
        <v>-2</v>
      </c>
      <c r="GJ1116">
        <v>0</v>
      </c>
      <c r="GK1116">
        <f>ROUND(R1116*(R12)/100,2)</f>
        <v>0.03</v>
      </c>
      <c r="GL1116">
        <f t="shared" si="796"/>
        <v>0</v>
      </c>
      <c r="GM1116">
        <f t="shared" si="797"/>
        <v>134.19</v>
      </c>
      <c r="GN1116">
        <f t="shared" si="798"/>
        <v>0</v>
      </c>
      <c r="GO1116">
        <f t="shared" si="799"/>
        <v>0</v>
      </c>
      <c r="GP1116">
        <f t="shared" si="800"/>
        <v>134.19</v>
      </c>
      <c r="GR1116">
        <v>0</v>
      </c>
      <c r="GS1116">
        <v>3</v>
      </c>
      <c r="GT1116">
        <v>0</v>
      </c>
      <c r="GU1116" t="s">
        <v>3</v>
      </c>
      <c r="GV1116">
        <f t="shared" si="801"/>
        <v>0</v>
      </c>
      <c r="GW1116">
        <v>1</v>
      </c>
      <c r="GX1116">
        <f t="shared" si="802"/>
        <v>0</v>
      </c>
      <c r="HA1116">
        <v>0</v>
      </c>
      <c r="HB1116">
        <v>0</v>
      </c>
      <c r="HC1116">
        <f t="shared" si="803"/>
        <v>0</v>
      </c>
      <c r="HE1116" t="s">
        <v>3</v>
      </c>
      <c r="HF1116" t="s">
        <v>3</v>
      </c>
      <c r="HM1116" t="s">
        <v>3</v>
      </c>
      <c r="HN1116" t="s">
        <v>3</v>
      </c>
      <c r="HO1116" t="s">
        <v>3</v>
      </c>
      <c r="HP1116" t="s">
        <v>3</v>
      </c>
      <c r="HQ1116" t="s">
        <v>3</v>
      </c>
      <c r="HS1116">
        <v>0</v>
      </c>
      <c r="IK1116">
        <v>0</v>
      </c>
    </row>
    <row r="1117" spans="1:245" x14ac:dyDescent="0.2">
      <c r="A1117">
        <v>17</v>
      </c>
      <c r="B1117">
        <v>1</v>
      </c>
      <c r="C1117">
        <f>ROW(SmtRes!A339)</f>
        <v>339</v>
      </c>
      <c r="D1117">
        <f>ROW(EtalonRes!A339)</f>
        <v>339</v>
      </c>
      <c r="E1117" t="s">
        <v>327</v>
      </c>
      <c r="F1117" t="s">
        <v>232</v>
      </c>
      <c r="G1117" t="s">
        <v>233</v>
      </c>
      <c r="H1117" t="s">
        <v>26</v>
      </c>
      <c r="I1117">
        <f>ROUND(1/100,9)</f>
        <v>0.01</v>
      </c>
      <c r="J1117">
        <v>0</v>
      </c>
      <c r="K1117">
        <f>ROUND(1/100,9)</f>
        <v>0.01</v>
      </c>
      <c r="O1117">
        <f t="shared" si="769"/>
        <v>142.13999999999999</v>
      </c>
      <c r="P1117">
        <f t="shared" si="770"/>
        <v>0</v>
      </c>
      <c r="Q1117">
        <f t="shared" si="771"/>
        <v>59.94</v>
      </c>
      <c r="R1117">
        <f t="shared" si="772"/>
        <v>30.4</v>
      </c>
      <c r="S1117">
        <f t="shared" si="773"/>
        <v>82.2</v>
      </c>
      <c r="T1117">
        <f t="shared" si="774"/>
        <v>0</v>
      </c>
      <c r="U1117">
        <f t="shared" si="775"/>
        <v>0.14000000000000001</v>
      </c>
      <c r="V1117">
        <f t="shared" si="776"/>
        <v>0</v>
      </c>
      <c r="W1117">
        <f t="shared" si="777"/>
        <v>0</v>
      </c>
      <c r="X1117">
        <f t="shared" si="778"/>
        <v>57.54</v>
      </c>
      <c r="Y1117">
        <f t="shared" si="778"/>
        <v>8.2200000000000006</v>
      </c>
      <c r="AA1117">
        <v>35364244</v>
      </c>
      <c r="AB1117">
        <f t="shared" si="779"/>
        <v>14213.53</v>
      </c>
      <c r="AC1117">
        <f t="shared" si="780"/>
        <v>0</v>
      </c>
      <c r="AD1117">
        <f t="shared" si="781"/>
        <v>5993.85</v>
      </c>
      <c r="AE1117">
        <f t="shared" si="782"/>
        <v>3040.45</v>
      </c>
      <c r="AF1117">
        <f t="shared" si="782"/>
        <v>8219.68</v>
      </c>
      <c r="AG1117">
        <f t="shared" si="783"/>
        <v>0</v>
      </c>
      <c r="AH1117">
        <f t="shared" si="784"/>
        <v>14</v>
      </c>
      <c r="AI1117">
        <f t="shared" si="784"/>
        <v>0</v>
      </c>
      <c r="AJ1117">
        <f t="shared" si="785"/>
        <v>0</v>
      </c>
      <c r="AK1117">
        <v>14213.53</v>
      </c>
      <c r="AL1117">
        <v>0</v>
      </c>
      <c r="AM1117">
        <v>5993.85</v>
      </c>
      <c r="AN1117">
        <v>3040.45</v>
      </c>
      <c r="AO1117">
        <v>8219.68</v>
      </c>
      <c r="AP1117">
        <v>0</v>
      </c>
      <c r="AQ1117">
        <v>14</v>
      </c>
      <c r="AR1117">
        <v>0</v>
      </c>
      <c r="AS1117">
        <v>0</v>
      </c>
      <c r="AT1117">
        <v>70</v>
      </c>
      <c r="AU1117">
        <v>10</v>
      </c>
      <c r="AV1117">
        <v>1</v>
      </c>
      <c r="AW1117">
        <v>1</v>
      </c>
      <c r="AZ1117">
        <v>1</v>
      </c>
      <c r="BA1117">
        <v>1</v>
      </c>
      <c r="BB1117">
        <v>1</v>
      </c>
      <c r="BC1117">
        <v>1</v>
      </c>
      <c r="BD1117" t="s">
        <v>3</v>
      </c>
      <c r="BE1117" t="s">
        <v>3</v>
      </c>
      <c r="BF1117" t="s">
        <v>3</v>
      </c>
      <c r="BG1117" t="s">
        <v>3</v>
      </c>
      <c r="BH1117">
        <v>0</v>
      </c>
      <c r="BI1117">
        <v>4</v>
      </c>
      <c r="BJ1117" t="s">
        <v>234</v>
      </c>
      <c r="BM1117">
        <v>0</v>
      </c>
      <c r="BN1117">
        <v>0</v>
      </c>
      <c r="BO1117" t="s">
        <v>3</v>
      </c>
      <c r="BP1117">
        <v>0</v>
      </c>
      <c r="BQ1117">
        <v>1</v>
      </c>
      <c r="BR1117">
        <v>0</v>
      </c>
      <c r="BS1117">
        <v>1</v>
      </c>
      <c r="BT1117">
        <v>1</v>
      </c>
      <c r="BU1117">
        <v>1</v>
      </c>
      <c r="BV1117">
        <v>1</v>
      </c>
      <c r="BW1117">
        <v>1</v>
      </c>
      <c r="BX1117">
        <v>1</v>
      </c>
      <c r="BY1117" t="s">
        <v>3</v>
      </c>
      <c r="BZ1117">
        <v>70</v>
      </c>
      <c r="CA1117">
        <v>10</v>
      </c>
      <c r="CB1117" t="s">
        <v>3</v>
      </c>
      <c r="CE1117">
        <v>0</v>
      </c>
      <c r="CF1117">
        <v>0</v>
      </c>
      <c r="CG1117">
        <v>0</v>
      </c>
      <c r="CM1117">
        <v>0</v>
      </c>
      <c r="CN1117" t="s">
        <v>3</v>
      </c>
      <c r="CO1117">
        <v>0</v>
      </c>
      <c r="CP1117">
        <f t="shared" si="786"/>
        <v>142.13999999999999</v>
      </c>
      <c r="CQ1117">
        <f t="shared" si="787"/>
        <v>0</v>
      </c>
      <c r="CR1117">
        <f t="shared" si="788"/>
        <v>5993.85</v>
      </c>
      <c r="CS1117">
        <f t="shared" si="789"/>
        <v>3040.45</v>
      </c>
      <c r="CT1117">
        <f t="shared" si="790"/>
        <v>8219.68</v>
      </c>
      <c r="CU1117">
        <f t="shared" si="791"/>
        <v>0</v>
      </c>
      <c r="CV1117">
        <f t="shared" si="792"/>
        <v>14</v>
      </c>
      <c r="CW1117">
        <f t="shared" si="793"/>
        <v>0</v>
      </c>
      <c r="CX1117">
        <f t="shared" si="793"/>
        <v>0</v>
      </c>
      <c r="CY1117">
        <f t="shared" si="794"/>
        <v>57.54</v>
      </c>
      <c r="CZ1117">
        <f t="shared" si="795"/>
        <v>8.2200000000000006</v>
      </c>
      <c r="DC1117" t="s">
        <v>3</v>
      </c>
      <c r="DD1117" t="s">
        <v>3</v>
      </c>
      <c r="DE1117" t="s">
        <v>3</v>
      </c>
      <c r="DF1117" t="s">
        <v>3</v>
      </c>
      <c r="DG1117" t="s">
        <v>3</v>
      </c>
      <c r="DH1117" t="s">
        <v>3</v>
      </c>
      <c r="DI1117" t="s">
        <v>3</v>
      </c>
      <c r="DJ1117" t="s">
        <v>3</v>
      </c>
      <c r="DK1117" t="s">
        <v>3</v>
      </c>
      <c r="DL1117" t="s">
        <v>3</v>
      </c>
      <c r="DM1117" t="s">
        <v>3</v>
      </c>
      <c r="DN1117">
        <v>0</v>
      </c>
      <c r="DO1117">
        <v>0</v>
      </c>
      <c r="DP1117">
        <v>1</v>
      </c>
      <c r="DQ1117">
        <v>1</v>
      </c>
      <c r="DU1117">
        <v>1003</v>
      </c>
      <c r="DV1117" t="s">
        <v>26</v>
      </c>
      <c r="DW1117" t="s">
        <v>26</v>
      </c>
      <c r="DX1117">
        <v>100</v>
      </c>
      <c r="DZ1117" t="s">
        <v>3</v>
      </c>
      <c r="EA1117" t="s">
        <v>3</v>
      </c>
      <c r="EB1117" t="s">
        <v>3</v>
      </c>
      <c r="EC1117" t="s">
        <v>3</v>
      </c>
      <c r="EE1117">
        <v>35096056</v>
      </c>
      <c r="EF1117">
        <v>1</v>
      </c>
      <c r="EG1117" t="s">
        <v>20</v>
      </c>
      <c r="EH1117">
        <v>0</v>
      </c>
      <c r="EI1117" t="s">
        <v>3</v>
      </c>
      <c r="EJ1117">
        <v>4</v>
      </c>
      <c r="EK1117">
        <v>0</v>
      </c>
      <c r="EL1117" t="s">
        <v>21</v>
      </c>
      <c r="EM1117" t="s">
        <v>22</v>
      </c>
      <c r="EO1117" t="s">
        <v>3</v>
      </c>
      <c r="EQ1117">
        <v>0</v>
      </c>
      <c r="ER1117">
        <v>14213.53</v>
      </c>
      <c r="ES1117">
        <v>0</v>
      </c>
      <c r="ET1117">
        <v>5993.85</v>
      </c>
      <c r="EU1117">
        <v>3040.45</v>
      </c>
      <c r="EV1117">
        <v>8219.68</v>
      </c>
      <c r="EW1117">
        <v>14</v>
      </c>
      <c r="EX1117">
        <v>0</v>
      </c>
      <c r="EY1117">
        <v>0</v>
      </c>
      <c r="FQ1117">
        <v>0</v>
      </c>
      <c r="FR1117">
        <v>0</v>
      </c>
      <c r="FS1117">
        <v>0</v>
      </c>
      <c r="FX1117">
        <v>70</v>
      </c>
      <c r="FY1117">
        <v>10</v>
      </c>
      <c r="GA1117" t="s">
        <v>3</v>
      </c>
      <c r="GD1117">
        <v>0</v>
      </c>
      <c r="GF1117">
        <v>-140188742</v>
      </c>
      <c r="GG1117">
        <v>2</v>
      </c>
      <c r="GH1117">
        <v>1</v>
      </c>
      <c r="GI1117">
        <v>-2</v>
      </c>
      <c r="GJ1117">
        <v>0</v>
      </c>
      <c r="GK1117">
        <f>ROUND(R1117*(R12)/100,2)</f>
        <v>32.83</v>
      </c>
      <c r="GL1117">
        <f t="shared" si="796"/>
        <v>0</v>
      </c>
      <c r="GM1117">
        <f t="shared" si="797"/>
        <v>240.73</v>
      </c>
      <c r="GN1117">
        <f t="shared" si="798"/>
        <v>0</v>
      </c>
      <c r="GO1117">
        <f t="shared" si="799"/>
        <v>0</v>
      </c>
      <c r="GP1117">
        <f t="shared" si="800"/>
        <v>240.73</v>
      </c>
      <c r="GR1117">
        <v>0</v>
      </c>
      <c r="GS1117">
        <v>3</v>
      </c>
      <c r="GT1117">
        <v>0</v>
      </c>
      <c r="GU1117" t="s">
        <v>3</v>
      </c>
      <c r="GV1117">
        <f t="shared" si="801"/>
        <v>0</v>
      </c>
      <c r="GW1117">
        <v>1</v>
      </c>
      <c r="GX1117">
        <f t="shared" si="802"/>
        <v>0</v>
      </c>
      <c r="HA1117">
        <v>0</v>
      </c>
      <c r="HB1117">
        <v>0</v>
      </c>
      <c r="HC1117">
        <f t="shared" si="803"/>
        <v>0</v>
      </c>
      <c r="HE1117" t="s">
        <v>3</v>
      </c>
      <c r="HF1117" t="s">
        <v>3</v>
      </c>
      <c r="HM1117" t="s">
        <v>3</v>
      </c>
      <c r="HN1117" t="s">
        <v>3</v>
      </c>
      <c r="HO1117" t="s">
        <v>3</v>
      </c>
      <c r="HP1117" t="s">
        <v>3</v>
      </c>
      <c r="HQ1117" t="s">
        <v>3</v>
      </c>
      <c r="HS1117">
        <v>0</v>
      </c>
      <c r="IK1117">
        <v>0</v>
      </c>
    </row>
    <row r="1118" spans="1:245" x14ac:dyDescent="0.2">
      <c r="A1118">
        <v>17</v>
      </c>
      <c r="B1118">
        <v>1</v>
      </c>
      <c r="E1118" t="s">
        <v>328</v>
      </c>
      <c r="F1118" t="s">
        <v>236</v>
      </c>
      <c r="G1118" t="s">
        <v>237</v>
      </c>
      <c r="H1118" t="s">
        <v>35</v>
      </c>
      <c r="I1118">
        <v>1E-3</v>
      </c>
      <c r="J1118">
        <v>0</v>
      </c>
      <c r="K1118">
        <v>1E-3</v>
      </c>
      <c r="O1118">
        <f t="shared" si="769"/>
        <v>99.86</v>
      </c>
      <c r="P1118">
        <f t="shared" si="770"/>
        <v>99.86</v>
      </c>
      <c r="Q1118">
        <f t="shared" si="771"/>
        <v>0</v>
      </c>
      <c r="R1118">
        <f t="shared" si="772"/>
        <v>0</v>
      </c>
      <c r="S1118">
        <f t="shared" si="773"/>
        <v>0</v>
      </c>
      <c r="T1118">
        <f t="shared" si="774"/>
        <v>0</v>
      </c>
      <c r="U1118">
        <f t="shared" si="775"/>
        <v>0</v>
      </c>
      <c r="V1118">
        <f t="shared" si="776"/>
        <v>0</v>
      </c>
      <c r="W1118">
        <f t="shared" si="777"/>
        <v>0</v>
      </c>
      <c r="X1118">
        <f t="shared" si="778"/>
        <v>0</v>
      </c>
      <c r="Y1118">
        <f t="shared" si="778"/>
        <v>0</v>
      </c>
      <c r="AA1118">
        <v>35364244</v>
      </c>
      <c r="AB1118">
        <f t="shared" si="779"/>
        <v>99860.32</v>
      </c>
      <c r="AC1118">
        <f t="shared" si="780"/>
        <v>99860.32</v>
      </c>
      <c r="AD1118">
        <f t="shared" si="781"/>
        <v>0</v>
      </c>
      <c r="AE1118">
        <f t="shared" si="782"/>
        <v>0</v>
      </c>
      <c r="AF1118">
        <f t="shared" si="782"/>
        <v>0</v>
      </c>
      <c r="AG1118">
        <f t="shared" si="783"/>
        <v>0</v>
      </c>
      <c r="AH1118">
        <f t="shared" si="784"/>
        <v>0</v>
      </c>
      <c r="AI1118">
        <f t="shared" si="784"/>
        <v>0</v>
      </c>
      <c r="AJ1118">
        <f t="shared" si="785"/>
        <v>0</v>
      </c>
      <c r="AK1118">
        <v>99860.32</v>
      </c>
      <c r="AL1118">
        <v>99860.32</v>
      </c>
      <c r="AM1118">
        <v>0</v>
      </c>
      <c r="AN1118">
        <v>0</v>
      </c>
      <c r="AO1118">
        <v>0</v>
      </c>
      <c r="AP1118">
        <v>0</v>
      </c>
      <c r="AQ1118">
        <v>0</v>
      </c>
      <c r="AR1118">
        <v>0</v>
      </c>
      <c r="AS1118">
        <v>0</v>
      </c>
      <c r="AT1118">
        <v>70</v>
      </c>
      <c r="AU1118">
        <v>10</v>
      </c>
      <c r="AV1118">
        <v>1</v>
      </c>
      <c r="AW1118">
        <v>1</v>
      </c>
      <c r="AZ1118">
        <v>1</v>
      </c>
      <c r="BA1118">
        <v>1</v>
      </c>
      <c r="BB1118">
        <v>1</v>
      </c>
      <c r="BC1118">
        <v>1</v>
      </c>
      <c r="BD1118" t="s">
        <v>3</v>
      </c>
      <c r="BE1118" t="s">
        <v>3</v>
      </c>
      <c r="BF1118" t="s">
        <v>3</v>
      </c>
      <c r="BG1118" t="s">
        <v>3</v>
      </c>
      <c r="BH1118">
        <v>3</v>
      </c>
      <c r="BI1118">
        <v>4</v>
      </c>
      <c r="BJ1118" t="s">
        <v>238</v>
      </c>
      <c r="BM1118">
        <v>0</v>
      </c>
      <c r="BN1118">
        <v>0</v>
      </c>
      <c r="BO1118" t="s">
        <v>3</v>
      </c>
      <c r="BP1118">
        <v>0</v>
      </c>
      <c r="BQ1118">
        <v>1</v>
      </c>
      <c r="BR1118">
        <v>0</v>
      </c>
      <c r="BS1118">
        <v>1</v>
      </c>
      <c r="BT1118">
        <v>1</v>
      </c>
      <c r="BU1118">
        <v>1</v>
      </c>
      <c r="BV1118">
        <v>1</v>
      </c>
      <c r="BW1118">
        <v>1</v>
      </c>
      <c r="BX1118">
        <v>1</v>
      </c>
      <c r="BY1118" t="s">
        <v>3</v>
      </c>
      <c r="BZ1118">
        <v>70</v>
      </c>
      <c r="CA1118">
        <v>10</v>
      </c>
      <c r="CB1118" t="s">
        <v>3</v>
      </c>
      <c r="CE1118">
        <v>0</v>
      </c>
      <c r="CF1118">
        <v>0</v>
      </c>
      <c r="CG1118">
        <v>0</v>
      </c>
      <c r="CM1118">
        <v>0</v>
      </c>
      <c r="CN1118" t="s">
        <v>3</v>
      </c>
      <c r="CO1118">
        <v>0</v>
      </c>
      <c r="CP1118">
        <f t="shared" si="786"/>
        <v>99.86</v>
      </c>
      <c r="CQ1118">
        <f t="shared" si="787"/>
        <v>99860.32</v>
      </c>
      <c r="CR1118">
        <f t="shared" si="788"/>
        <v>0</v>
      </c>
      <c r="CS1118">
        <f t="shared" si="789"/>
        <v>0</v>
      </c>
      <c r="CT1118">
        <f t="shared" si="790"/>
        <v>0</v>
      </c>
      <c r="CU1118">
        <f t="shared" si="791"/>
        <v>0</v>
      </c>
      <c r="CV1118">
        <f t="shared" si="792"/>
        <v>0</v>
      </c>
      <c r="CW1118">
        <f t="shared" si="793"/>
        <v>0</v>
      </c>
      <c r="CX1118">
        <f t="shared" si="793"/>
        <v>0</v>
      </c>
      <c r="CY1118">
        <f t="shared" si="794"/>
        <v>0</v>
      </c>
      <c r="CZ1118">
        <f t="shared" si="795"/>
        <v>0</v>
      </c>
      <c r="DC1118" t="s">
        <v>3</v>
      </c>
      <c r="DD1118" t="s">
        <v>3</v>
      </c>
      <c r="DE1118" t="s">
        <v>3</v>
      </c>
      <c r="DF1118" t="s">
        <v>3</v>
      </c>
      <c r="DG1118" t="s">
        <v>3</v>
      </c>
      <c r="DH1118" t="s">
        <v>3</v>
      </c>
      <c r="DI1118" t="s">
        <v>3</v>
      </c>
      <c r="DJ1118" t="s">
        <v>3</v>
      </c>
      <c r="DK1118" t="s">
        <v>3</v>
      </c>
      <c r="DL1118" t="s">
        <v>3</v>
      </c>
      <c r="DM1118" t="s">
        <v>3</v>
      </c>
      <c r="DN1118">
        <v>0</v>
      </c>
      <c r="DO1118">
        <v>0</v>
      </c>
      <c r="DP1118">
        <v>1</v>
      </c>
      <c r="DQ1118">
        <v>1</v>
      </c>
      <c r="DU1118">
        <v>1003</v>
      </c>
      <c r="DV1118" t="s">
        <v>35</v>
      </c>
      <c r="DW1118" t="s">
        <v>35</v>
      </c>
      <c r="DX1118">
        <v>1000</v>
      </c>
      <c r="DZ1118" t="s">
        <v>3</v>
      </c>
      <c r="EA1118" t="s">
        <v>3</v>
      </c>
      <c r="EB1118" t="s">
        <v>3</v>
      </c>
      <c r="EC1118" t="s">
        <v>3</v>
      </c>
      <c r="EE1118">
        <v>35096056</v>
      </c>
      <c r="EF1118">
        <v>1</v>
      </c>
      <c r="EG1118" t="s">
        <v>20</v>
      </c>
      <c r="EH1118">
        <v>0</v>
      </c>
      <c r="EI1118" t="s">
        <v>3</v>
      </c>
      <c r="EJ1118">
        <v>4</v>
      </c>
      <c r="EK1118">
        <v>0</v>
      </c>
      <c r="EL1118" t="s">
        <v>21</v>
      </c>
      <c r="EM1118" t="s">
        <v>22</v>
      </c>
      <c r="EO1118" t="s">
        <v>3</v>
      </c>
      <c r="EQ1118">
        <v>0</v>
      </c>
      <c r="ER1118">
        <v>99860.32</v>
      </c>
      <c r="ES1118">
        <v>99860.32</v>
      </c>
      <c r="ET1118">
        <v>0</v>
      </c>
      <c r="EU1118">
        <v>0</v>
      </c>
      <c r="EV1118">
        <v>0</v>
      </c>
      <c r="EW1118">
        <v>0</v>
      </c>
      <c r="EX1118">
        <v>0</v>
      </c>
      <c r="EY1118">
        <v>0</v>
      </c>
      <c r="FQ1118">
        <v>0</v>
      </c>
      <c r="FR1118">
        <v>0</v>
      </c>
      <c r="FS1118">
        <v>0</v>
      </c>
      <c r="FX1118">
        <v>70</v>
      </c>
      <c r="FY1118">
        <v>10</v>
      </c>
      <c r="GA1118" t="s">
        <v>3</v>
      </c>
      <c r="GD1118">
        <v>0</v>
      </c>
      <c r="GF1118">
        <v>2077141205</v>
      </c>
      <c r="GG1118">
        <v>2</v>
      </c>
      <c r="GH1118">
        <v>1</v>
      </c>
      <c r="GI1118">
        <v>-2</v>
      </c>
      <c r="GJ1118">
        <v>0</v>
      </c>
      <c r="GK1118">
        <f>ROUND(R1118*(R12)/100,2)</f>
        <v>0</v>
      </c>
      <c r="GL1118">
        <f t="shared" si="796"/>
        <v>0</v>
      </c>
      <c r="GM1118">
        <f t="shared" si="797"/>
        <v>99.86</v>
      </c>
      <c r="GN1118">
        <f t="shared" si="798"/>
        <v>0</v>
      </c>
      <c r="GO1118">
        <f t="shared" si="799"/>
        <v>0</v>
      </c>
      <c r="GP1118">
        <f t="shared" si="800"/>
        <v>99.86</v>
      </c>
      <c r="GR1118">
        <v>0</v>
      </c>
      <c r="GS1118">
        <v>3</v>
      </c>
      <c r="GT1118">
        <v>0</v>
      </c>
      <c r="GU1118" t="s">
        <v>3</v>
      </c>
      <c r="GV1118">
        <f t="shared" si="801"/>
        <v>0</v>
      </c>
      <c r="GW1118">
        <v>1</v>
      </c>
      <c r="GX1118">
        <f t="shared" si="802"/>
        <v>0</v>
      </c>
      <c r="HA1118">
        <v>0</v>
      </c>
      <c r="HB1118">
        <v>0</v>
      </c>
      <c r="HC1118">
        <f t="shared" si="803"/>
        <v>0</v>
      </c>
      <c r="HE1118" t="s">
        <v>3</v>
      </c>
      <c r="HF1118" t="s">
        <v>3</v>
      </c>
      <c r="HM1118" t="s">
        <v>3</v>
      </c>
      <c r="HN1118" t="s">
        <v>3</v>
      </c>
      <c r="HO1118" t="s">
        <v>3</v>
      </c>
      <c r="HP1118" t="s">
        <v>3</v>
      </c>
      <c r="HQ1118" t="s">
        <v>3</v>
      </c>
      <c r="HS1118">
        <v>0</v>
      </c>
      <c r="IK1118">
        <v>0</v>
      </c>
    </row>
    <row r="1119" spans="1:245" x14ac:dyDescent="0.2">
      <c r="A1119">
        <v>17</v>
      </c>
      <c r="B1119">
        <v>1</v>
      </c>
      <c r="E1119" t="s">
        <v>329</v>
      </c>
      <c r="F1119" t="s">
        <v>240</v>
      </c>
      <c r="G1119" t="s">
        <v>241</v>
      </c>
      <c r="H1119" t="s">
        <v>242</v>
      </c>
      <c r="I1119">
        <f>ROUND(2/1000,9)</f>
        <v>2E-3</v>
      </c>
      <c r="J1119">
        <v>0</v>
      </c>
      <c r="K1119">
        <f>ROUND(2/1000,9)</f>
        <v>2E-3</v>
      </c>
      <c r="O1119">
        <f t="shared" si="769"/>
        <v>144.34</v>
      </c>
      <c r="P1119">
        <f t="shared" si="770"/>
        <v>144.34</v>
      </c>
      <c r="Q1119">
        <f t="shared" si="771"/>
        <v>0</v>
      </c>
      <c r="R1119">
        <f t="shared" si="772"/>
        <v>0</v>
      </c>
      <c r="S1119">
        <f t="shared" si="773"/>
        <v>0</v>
      </c>
      <c r="T1119">
        <f t="shared" si="774"/>
        <v>0</v>
      </c>
      <c r="U1119">
        <f t="shared" si="775"/>
        <v>0</v>
      </c>
      <c r="V1119">
        <f t="shared" si="776"/>
        <v>0</v>
      </c>
      <c r="W1119">
        <f t="shared" si="777"/>
        <v>0</v>
      </c>
      <c r="X1119">
        <f t="shared" si="778"/>
        <v>0</v>
      </c>
      <c r="Y1119">
        <f t="shared" si="778"/>
        <v>0</v>
      </c>
      <c r="AA1119">
        <v>35364244</v>
      </c>
      <c r="AB1119">
        <f t="shared" si="779"/>
        <v>72169.899999999994</v>
      </c>
      <c r="AC1119">
        <f t="shared" si="780"/>
        <v>72169.899999999994</v>
      </c>
      <c r="AD1119">
        <f t="shared" si="781"/>
        <v>0</v>
      </c>
      <c r="AE1119">
        <f t="shared" si="782"/>
        <v>0</v>
      </c>
      <c r="AF1119">
        <f t="shared" si="782"/>
        <v>0</v>
      </c>
      <c r="AG1119">
        <f t="shared" si="783"/>
        <v>0</v>
      </c>
      <c r="AH1119">
        <f t="shared" si="784"/>
        <v>0</v>
      </c>
      <c r="AI1119">
        <f t="shared" si="784"/>
        <v>0</v>
      </c>
      <c r="AJ1119">
        <f t="shared" si="785"/>
        <v>0</v>
      </c>
      <c r="AK1119">
        <v>72169.899999999994</v>
      </c>
      <c r="AL1119">
        <v>72169.899999999994</v>
      </c>
      <c r="AM1119">
        <v>0</v>
      </c>
      <c r="AN1119">
        <v>0</v>
      </c>
      <c r="AO1119">
        <v>0</v>
      </c>
      <c r="AP1119">
        <v>0</v>
      </c>
      <c r="AQ1119">
        <v>0</v>
      </c>
      <c r="AR1119">
        <v>0</v>
      </c>
      <c r="AS1119">
        <v>0</v>
      </c>
      <c r="AT1119">
        <v>70</v>
      </c>
      <c r="AU1119">
        <v>10</v>
      </c>
      <c r="AV1119">
        <v>1</v>
      </c>
      <c r="AW1119">
        <v>1</v>
      </c>
      <c r="AZ1119">
        <v>1</v>
      </c>
      <c r="BA1119">
        <v>1</v>
      </c>
      <c r="BB1119">
        <v>1</v>
      </c>
      <c r="BC1119">
        <v>1</v>
      </c>
      <c r="BD1119" t="s">
        <v>3</v>
      </c>
      <c r="BE1119" t="s">
        <v>3</v>
      </c>
      <c r="BF1119" t="s">
        <v>3</v>
      </c>
      <c r="BG1119" t="s">
        <v>3</v>
      </c>
      <c r="BH1119">
        <v>3</v>
      </c>
      <c r="BI1119">
        <v>4</v>
      </c>
      <c r="BJ1119" t="s">
        <v>243</v>
      </c>
      <c r="BM1119">
        <v>0</v>
      </c>
      <c r="BN1119">
        <v>0</v>
      </c>
      <c r="BO1119" t="s">
        <v>3</v>
      </c>
      <c r="BP1119">
        <v>0</v>
      </c>
      <c r="BQ1119">
        <v>1</v>
      </c>
      <c r="BR1119">
        <v>0</v>
      </c>
      <c r="BS1119">
        <v>1</v>
      </c>
      <c r="BT1119">
        <v>1</v>
      </c>
      <c r="BU1119">
        <v>1</v>
      </c>
      <c r="BV1119">
        <v>1</v>
      </c>
      <c r="BW1119">
        <v>1</v>
      </c>
      <c r="BX1119">
        <v>1</v>
      </c>
      <c r="BY1119" t="s">
        <v>3</v>
      </c>
      <c r="BZ1119">
        <v>70</v>
      </c>
      <c r="CA1119">
        <v>10</v>
      </c>
      <c r="CB1119" t="s">
        <v>3</v>
      </c>
      <c r="CE1119">
        <v>0</v>
      </c>
      <c r="CF1119">
        <v>0</v>
      </c>
      <c r="CG1119">
        <v>0</v>
      </c>
      <c r="CM1119">
        <v>0</v>
      </c>
      <c r="CN1119" t="s">
        <v>3</v>
      </c>
      <c r="CO1119">
        <v>0</v>
      </c>
      <c r="CP1119">
        <f t="shared" si="786"/>
        <v>144.34</v>
      </c>
      <c r="CQ1119">
        <f t="shared" si="787"/>
        <v>72169.899999999994</v>
      </c>
      <c r="CR1119">
        <f t="shared" si="788"/>
        <v>0</v>
      </c>
      <c r="CS1119">
        <f t="shared" si="789"/>
        <v>0</v>
      </c>
      <c r="CT1119">
        <f t="shared" si="790"/>
        <v>0</v>
      </c>
      <c r="CU1119">
        <f t="shared" si="791"/>
        <v>0</v>
      </c>
      <c r="CV1119">
        <f t="shared" si="792"/>
        <v>0</v>
      </c>
      <c r="CW1119">
        <f t="shared" si="793"/>
        <v>0</v>
      </c>
      <c r="CX1119">
        <f t="shared" si="793"/>
        <v>0</v>
      </c>
      <c r="CY1119">
        <f t="shared" si="794"/>
        <v>0</v>
      </c>
      <c r="CZ1119">
        <f t="shared" si="795"/>
        <v>0</v>
      </c>
      <c r="DC1119" t="s">
        <v>3</v>
      </c>
      <c r="DD1119" t="s">
        <v>3</v>
      </c>
      <c r="DE1119" t="s">
        <v>3</v>
      </c>
      <c r="DF1119" t="s">
        <v>3</v>
      </c>
      <c r="DG1119" t="s">
        <v>3</v>
      </c>
      <c r="DH1119" t="s">
        <v>3</v>
      </c>
      <c r="DI1119" t="s">
        <v>3</v>
      </c>
      <c r="DJ1119" t="s">
        <v>3</v>
      </c>
      <c r="DK1119" t="s">
        <v>3</v>
      </c>
      <c r="DL1119" t="s">
        <v>3</v>
      </c>
      <c r="DM1119" t="s">
        <v>3</v>
      </c>
      <c r="DN1119">
        <v>0</v>
      </c>
      <c r="DO1119">
        <v>0</v>
      </c>
      <c r="DP1119">
        <v>1</v>
      </c>
      <c r="DQ1119">
        <v>1</v>
      </c>
      <c r="DU1119">
        <v>1010</v>
      </c>
      <c r="DV1119" t="s">
        <v>242</v>
      </c>
      <c r="DW1119" t="s">
        <v>242</v>
      </c>
      <c r="DX1119">
        <v>1000</v>
      </c>
      <c r="DZ1119" t="s">
        <v>3</v>
      </c>
      <c r="EA1119" t="s">
        <v>3</v>
      </c>
      <c r="EB1119" t="s">
        <v>3</v>
      </c>
      <c r="EC1119" t="s">
        <v>3</v>
      </c>
      <c r="EE1119">
        <v>35096056</v>
      </c>
      <c r="EF1119">
        <v>1</v>
      </c>
      <c r="EG1119" t="s">
        <v>20</v>
      </c>
      <c r="EH1119">
        <v>0</v>
      </c>
      <c r="EI1119" t="s">
        <v>3</v>
      </c>
      <c r="EJ1119">
        <v>4</v>
      </c>
      <c r="EK1119">
        <v>0</v>
      </c>
      <c r="EL1119" t="s">
        <v>21</v>
      </c>
      <c r="EM1119" t="s">
        <v>22</v>
      </c>
      <c r="EO1119" t="s">
        <v>3</v>
      </c>
      <c r="EQ1119">
        <v>0</v>
      </c>
      <c r="ER1119">
        <v>72169.899999999994</v>
      </c>
      <c r="ES1119">
        <v>72169.899999999994</v>
      </c>
      <c r="ET1119">
        <v>0</v>
      </c>
      <c r="EU1119">
        <v>0</v>
      </c>
      <c r="EV1119">
        <v>0</v>
      </c>
      <c r="EW1119">
        <v>0</v>
      </c>
      <c r="EX1119">
        <v>0</v>
      </c>
      <c r="EY1119">
        <v>0</v>
      </c>
      <c r="FQ1119">
        <v>0</v>
      </c>
      <c r="FR1119">
        <v>0</v>
      </c>
      <c r="FS1119">
        <v>0</v>
      </c>
      <c r="FX1119">
        <v>70</v>
      </c>
      <c r="FY1119">
        <v>10</v>
      </c>
      <c r="GA1119" t="s">
        <v>3</v>
      </c>
      <c r="GD1119">
        <v>0</v>
      </c>
      <c r="GF1119">
        <v>653953554</v>
      </c>
      <c r="GG1119">
        <v>2</v>
      </c>
      <c r="GH1119">
        <v>1</v>
      </c>
      <c r="GI1119">
        <v>-2</v>
      </c>
      <c r="GJ1119">
        <v>0</v>
      </c>
      <c r="GK1119">
        <f>ROUND(R1119*(R12)/100,2)</f>
        <v>0</v>
      </c>
      <c r="GL1119">
        <f t="shared" si="796"/>
        <v>0</v>
      </c>
      <c r="GM1119">
        <f t="shared" si="797"/>
        <v>144.34</v>
      </c>
      <c r="GN1119">
        <f t="shared" si="798"/>
        <v>0</v>
      </c>
      <c r="GO1119">
        <f t="shared" si="799"/>
        <v>0</v>
      </c>
      <c r="GP1119">
        <f t="shared" si="800"/>
        <v>144.34</v>
      </c>
      <c r="GR1119">
        <v>0</v>
      </c>
      <c r="GS1119">
        <v>3</v>
      </c>
      <c r="GT1119">
        <v>0</v>
      </c>
      <c r="GU1119" t="s">
        <v>3</v>
      </c>
      <c r="GV1119">
        <f t="shared" si="801"/>
        <v>0</v>
      </c>
      <c r="GW1119">
        <v>1</v>
      </c>
      <c r="GX1119">
        <f t="shared" si="802"/>
        <v>0</v>
      </c>
      <c r="HA1119">
        <v>0</v>
      </c>
      <c r="HB1119">
        <v>0</v>
      </c>
      <c r="HC1119">
        <f t="shared" si="803"/>
        <v>0</v>
      </c>
      <c r="HE1119" t="s">
        <v>3</v>
      </c>
      <c r="HF1119" t="s">
        <v>3</v>
      </c>
      <c r="HM1119" t="s">
        <v>3</v>
      </c>
      <c r="HN1119" t="s">
        <v>3</v>
      </c>
      <c r="HO1119" t="s">
        <v>3</v>
      </c>
      <c r="HP1119" t="s">
        <v>3</v>
      </c>
      <c r="HQ1119" t="s">
        <v>3</v>
      </c>
      <c r="HS1119">
        <v>0</v>
      </c>
      <c r="IK1119">
        <v>0</v>
      </c>
    </row>
    <row r="1120" spans="1:245" x14ac:dyDescent="0.2">
      <c r="A1120">
        <v>17</v>
      </c>
      <c r="B1120">
        <v>1</v>
      </c>
      <c r="C1120">
        <f>ROW(SmtRes!A341)</f>
        <v>341</v>
      </c>
      <c r="D1120">
        <f>ROW(EtalonRes!A341)</f>
        <v>341</v>
      </c>
      <c r="E1120" t="s">
        <v>330</v>
      </c>
      <c r="F1120" t="s">
        <v>38</v>
      </c>
      <c r="G1120" t="s">
        <v>39</v>
      </c>
      <c r="H1120" t="s">
        <v>18</v>
      </c>
      <c r="I1120">
        <f>ROUND(5/100,9)</f>
        <v>0.05</v>
      </c>
      <c r="J1120">
        <v>0</v>
      </c>
      <c r="K1120">
        <f>ROUND(5/100,9)</f>
        <v>0.05</v>
      </c>
      <c r="O1120">
        <f t="shared" si="769"/>
        <v>1395.8</v>
      </c>
      <c r="P1120">
        <f t="shared" si="770"/>
        <v>0</v>
      </c>
      <c r="Q1120">
        <f t="shared" si="771"/>
        <v>1.63</v>
      </c>
      <c r="R1120">
        <f t="shared" si="772"/>
        <v>0.03</v>
      </c>
      <c r="S1120">
        <f t="shared" si="773"/>
        <v>1394.17</v>
      </c>
      <c r="T1120">
        <f t="shared" si="774"/>
        <v>0</v>
      </c>
      <c r="U1120">
        <f t="shared" si="775"/>
        <v>2.1405000000000003</v>
      </c>
      <c r="V1120">
        <f t="shared" si="776"/>
        <v>0</v>
      </c>
      <c r="W1120">
        <f t="shared" si="777"/>
        <v>0</v>
      </c>
      <c r="X1120">
        <f t="shared" si="778"/>
        <v>975.92</v>
      </c>
      <c r="Y1120">
        <f t="shared" si="778"/>
        <v>139.41999999999999</v>
      </c>
      <c r="AA1120">
        <v>35364244</v>
      </c>
      <c r="AB1120">
        <f t="shared" si="779"/>
        <v>27916.01</v>
      </c>
      <c r="AC1120">
        <f t="shared" si="780"/>
        <v>0</v>
      </c>
      <c r="AD1120">
        <f t="shared" si="781"/>
        <v>32.57</v>
      </c>
      <c r="AE1120">
        <f t="shared" si="782"/>
        <v>0.69</v>
      </c>
      <c r="AF1120">
        <f t="shared" si="782"/>
        <v>27883.439999999999</v>
      </c>
      <c r="AG1120">
        <f t="shared" si="783"/>
        <v>0</v>
      </c>
      <c r="AH1120">
        <f t="shared" si="784"/>
        <v>42.81</v>
      </c>
      <c r="AI1120">
        <f t="shared" si="784"/>
        <v>0</v>
      </c>
      <c r="AJ1120">
        <f t="shared" si="785"/>
        <v>0</v>
      </c>
      <c r="AK1120">
        <v>27916.01</v>
      </c>
      <c r="AL1120">
        <v>0</v>
      </c>
      <c r="AM1120">
        <v>32.57</v>
      </c>
      <c r="AN1120">
        <v>0.69</v>
      </c>
      <c r="AO1120">
        <v>27883.439999999999</v>
      </c>
      <c r="AP1120">
        <v>0</v>
      </c>
      <c r="AQ1120">
        <v>42.81</v>
      </c>
      <c r="AR1120">
        <v>0</v>
      </c>
      <c r="AS1120">
        <v>0</v>
      </c>
      <c r="AT1120">
        <v>70</v>
      </c>
      <c r="AU1120">
        <v>10</v>
      </c>
      <c r="AV1120">
        <v>1</v>
      </c>
      <c r="AW1120">
        <v>1</v>
      </c>
      <c r="AZ1120">
        <v>1</v>
      </c>
      <c r="BA1120">
        <v>1</v>
      </c>
      <c r="BB1120">
        <v>1</v>
      </c>
      <c r="BC1120">
        <v>1</v>
      </c>
      <c r="BD1120" t="s">
        <v>3</v>
      </c>
      <c r="BE1120" t="s">
        <v>3</v>
      </c>
      <c r="BF1120" t="s">
        <v>3</v>
      </c>
      <c r="BG1120" t="s">
        <v>3</v>
      </c>
      <c r="BH1120">
        <v>0</v>
      </c>
      <c r="BI1120">
        <v>4</v>
      </c>
      <c r="BJ1120" t="s">
        <v>40</v>
      </c>
      <c r="BM1120">
        <v>0</v>
      </c>
      <c r="BN1120">
        <v>0</v>
      </c>
      <c r="BO1120" t="s">
        <v>3</v>
      </c>
      <c r="BP1120">
        <v>0</v>
      </c>
      <c r="BQ1120">
        <v>1</v>
      </c>
      <c r="BR1120">
        <v>0</v>
      </c>
      <c r="BS1120">
        <v>1</v>
      </c>
      <c r="BT1120">
        <v>1</v>
      </c>
      <c r="BU1120">
        <v>1</v>
      </c>
      <c r="BV1120">
        <v>1</v>
      </c>
      <c r="BW1120">
        <v>1</v>
      </c>
      <c r="BX1120">
        <v>1</v>
      </c>
      <c r="BY1120" t="s">
        <v>3</v>
      </c>
      <c r="BZ1120">
        <v>70</v>
      </c>
      <c r="CA1120">
        <v>10</v>
      </c>
      <c r="CB1120" t="s">
        <v>3</v>
      </c>
      <c r="CE1120">
        <v>0</v>
      </c>
      <c r="CF1120">
        <v>0</v>
      </c>
      <c r="CG1120">
        <v>0</v>
      </c>
      <c r="CM1120">
        <v>0</v>
      </c>
      <c r="CN1120" t="s">
        <v>3</v>
      </c>
      <c r="CO1120">
        <v>0</v>
      </c>
      <c r="CP1120">
        <f t="shared" si="786"/>
        <v>1395.8000000000002</v>
      </c>
      <c r="CQ1120">
        <f t="shared" si="787"/>
        <v>0</v>
      </c>
      <c r="CR1120">
        <f t="shared" si="788"/>
        <v>32.57</v>
      </c>
      <c r="CS1120">
        <f t="shared" si="789"/>
        <v>0.69</v>
      </c>
      <c r="CT1120">
        <f t="shared" si="790"/>
        <v>27883.439999999999</v>
      </c>
      <c r="CU1120">
        <f t="shared" si="791"/>
        <v>0</v>
      </c>
      <c r="CV1120">
        <f t="shared" si="792"/>
        <v>42.81</v>
      </c>
      <c r="CW1120">
        <f t="shared" si="793"/>
        <v>0</v>
      </c>
      <c r="CX1120">
        <f t="shared" si="793"/>
        <v>0</v>
      </c>
      <c r="CY1120">
        <f t="shared" si="794"/>
        <v>975.9190000000001</v>
      </c>
      <c r="CZ1120">
        <f t="shared" si="795"/>
        <v>139.417</v>
      </c>
      <c r="DC1120" t="s">
        <v>3</v>
      </c>
      <c r="DD1120" t="s">
        <v>3</v>
      </c>
      <c r="DE1120" t="s">
        <v>3</v>
      </c>
      <c r="DF1120" t="s">
        <v>3</v>
      </c>
      <c r="DG1120" t="s">
        <v>3</v>
      </c>
      <c r="DH1120" t="s">
        <v>3</v>
      </c>
      <c r="DI1120" t="s">
        <v>3</v>
      </c>
      <c r="DJ1120" t="s">
        <v>3</v>
      </c>
      <c r="DK1120" t="s">
        <v>3</v>
      </c>
      <c r="DL1120" t="s">
        <v>3</v>
      </c>
      <c r="DM1120" t="s">
        <v>3</v>
      </c>
      <c r="DN1120">
        <v>0</v>
      </c>
      <c r="DO1120">
        <v>0</v>
      </c>
      <c r="DP1120">
        <v>1</v>
      </c>
      <c r="DQ1120">
        <v>1</v>
      </c>
      <c r="DU1120">
        <v>1010</v>
      </c>
      <c r="DV1120" t="s">
        <v>18</v>
      </c>
      <c r="DW1120" t="s">
        <v>18</v>
      </c>
      <c r="DX1120">
        <v>100</v>
      </c>
      <c r="DZ1120" t="s">
        <v>3</v>
      </c>
      <c r="EA1120" t="s">
        <v>3</v>
      </c>
      <c r="EB1120" t="s">
        <v>3</v>
      </c>
      <c r="EC1120" t="s">
        <v>3</v>
      </c>
      <c r="EE1120">
        <v>35096056</v>
      </c>
      <c r="EF1120">
        <v>1</v>
      </c>
      <c r="EG1120" t="s">
        <v>20</v>
      </c>
      <c r="EH1120">
        <v>0</v>
      </c>
      <c r="EI1120" t="s">
        <v>3</v>
      </c>
      <c r="EJ1120">
        <v>4</v>
      </c>
      <c r="EK1120">
        <v>0</v>
      </c>
      <c r="EL1120" t="s">
        <v>21</v>
      </c>
      <c r="EM1120" t="s">
        <v>22</v>
      </c>
      <c r="EO1120" t="s">
        <v>3</v>
      </c>
      <c r="EQ1120">
        <v>262144</v>
      </c>
      <c r="ER1120">
        <v>27916.01</v>
      </c>
      <c r="ES1120">
        <v>0</v>
      </c>
      <c r="ET1120">
        <v>32.57</v>
      </c>
      <c r="EU1120">
        <v>0.69</v>
      </c>
      <c r="EV1120">
        <v>27883.439999999999</v>
      </c>
      <c r="EW1120">
        <v>42.81</v>
      </c>
      <c r="EX1120">
        <v>0</v>
      </c>
      <c r="EY1120">
        <v>0</v>
      </c>
      <c r="FQ1120">
        <v>0</v>
      </c>
      <c r="FR1120">
        <v>0</v>
      </c>
      <c r="FS1120">
        <v>0</v>
      </c>
      <c r="FX1120">
        <v>70</v>
      </c>
      <c r="FY1120">
        <v>10</v>
      </c>
      <c r="GA1120" t="s">
        <v>3</v>
      </c>
      <c r="GD1120">
        <v>0</v>
      </c>
      <c r="GF1120">
        <v>1394402761</v>
      </c>
      <c r="GG1120">
        <v>2</v>
      </c>
      <c r="GH1120">
        <v>1</v>
      </c>
      <c r="GI1120">
        <v>-2</v>
      </c>
      <c r="GJ1120">
        <v>0</v>
      </c>
      <c r="GK1120">
        <f>ROUND(R1120*(R12)/100,2)</f>
        <v>0.03</v>
      </c>
      <c r="GL1120">
        <f t="shared" si="796"/>
        <v>0</v>
      </c>
      <c r="GM1120">
        <f t="shared" si="797"/>
        <v>2511.17</v>
      </c>
      <c r="GN1120">
        <f t="shared" si="798"/>
        <v>0</v>
      </c>
      <c r="GO1120">
        <f t="shared" si="799"/>
        <v>0</v>
      </c>
      <c r="GP1120">
        <f t="shared" si="800"/>
        <v>2511.17</v>
      </c>
      <c r="GR1120">
        <v>0</v>
      </c>
      <c r="GS1120">
        <v>3</v>
      </c>
      <c r="GT1120">
        <v>0</v>
      </c>
      <c r="GU1120" t="s">
        <v>3</v>
      </c>
      <c r="GV1120">
        <f t="shared" si="801"/>
        <v>0</v>
      </c>
      <c r="GW1120">
        <v>1</v>
      </c>
      <c r="GX1120">
        <f t="shared" si="802"/>
        <v>0</v>
      </c>
      <c r="HA1120">
        <v>0</v>
      </c>
      <c r="HB1120">
        <v>0</v>
      </c>
      <c r="HC1120">
        <f t="shared" si="803"/>
        <v>0</v>
      </c>
      <c r="HE1120" t="s">
        <v>3</v>
      </c>
      <c r="HF1120" t="s">
        <v>3</v>
      </c>
      <c r="HM1120" t="s">
        <v>3</v>
      </c>
      <c r="HN1120" t="s">
        <v>3</v>
      </c>
      <c r="HO1120" t="s">
        <v>3</v>
      </c>
      <c r="HP1120" t="s">
        <v>3</v>
      </c>
      <c r="HQ1120" t="s">
        <v>3</v>
      </c>
      <c r="HS1120">
        <v>0</v>
      </c>
      <c r="IK1120">
        <v>0</v>
      </c>
    </row>
    <row r="1121" spans="1:245" x14ac:dyDescent="0.2">
      <c r="A1121">
        <v>17</v>
      </c>
      <c r="B1121">
        <v>1</v>
      </c>
      <c r="C1121">
        <f>ROW(SmtRes!A343)</f>
        <v>343</v>
      </c>
      <c r="D1121">
        <f>ROW(EtalonRes!A343)</f>
        <v>343</v>
      </c>
      <c r="E1121" t="s">
        <v>331</v>
      </c>
      <c r="F1121" t="s">
        <v>42</v>
      </c>
      <c r="G1121" t="s">
        <v>43</v>
      </c>
      <c r="H1121" t="s">
        <v>18</v>
      </c>
      <c r="I1121">
        <f>ROUND(1/100,9)</f>
        <v>0.01</v>
      </c>
      <c r="J1121">
        <v>0</v>
      </c>
      <c r="K1121">
        <f>ROUND(1/100,9)</f>
        <v>0.01</v>
      </c>
      <c r="O1121">
        <f t="shared" si="769"/>
        <v>255.78</v>
      </c>
      <c r="P1121">
        <f t="shared" si="770"/>
        <v>0</v>
      </c>
      <c r="Q1121">
        <f t="shared" si="771"/>
        <v>0.33</v>
      </c>
      <c r="R1121">
        <f t="shared" si="772"/>
        <v>0.01</v>
      </c>
      <c r="S1121">
        <f t="shared" si="773"/>
        <v>255.45</v>
      </c>
      <c r="T1121">
        <f t="shared" si="774"/>
        <v>0</v>
      </c>
      <c r="U1121">
        <f t="shared" si="775"/>
        <v>0.39219999999999999</v>
      </c>
      <c r="V1121">
        <f t="shared" si="776"/>
        <v>0</v>
      </c>
      <c r="W1121">
        <f t="shared" si="777"/>
        <v>0</v>
      </c>
      <c r="X1121">
        <f t="shared" si="778"/>
        <v>178.82</v>
      </c>
      <c r="Y1121">
        <f t="shared" si="778"/>
        <v>25.55</v>
      </c>
      <c r="AA1121">
        <v>35364244</v>
      </c>
      <c r="AB1121">
        <f t="shared" si="779"/>
        <v>25577.73</v>
      </c>
      <c r="AC1121">
        <f t="shared" si="780"/>
        <v>0</v>
      </c>
      <c r="AD1121">
        <f t="shared" si="781"/>
        <v>32.57</v>
      </c>
      <c r="AE1121">
        <f t="shared" si="782"/>
        <v>0.69</v>
      </c>
      <c r="AF1121">
        <f t="shared" si="782"/>
        <v>25545.16</v>
      </c>
      <c r="AG1121">
        <f t="shared" si="783"/>
        <v>0</v>
      </c>
      <c r="AH1121">
        <f t="shared" si="784"/>
        <v>39.22</v>
      </c>
      <c r="AI1121">
        <f t="shared" si="784"/>
        <v>0</v>
      </c>
      <c r="AJ1121">
        <f t="shared" si="785"/>
        <v>0</v>
      </c>
      <c r="AK1121">
        <v>25577.73</v>
      </c>
      <c r="AL1121">
        <v>0</v>
      </c>
      <c r="AM1121">
        <v>32.57</v>
      </c>
      <c r="AN1121">
        <v>0.69</v>
      </c>
      <c r="AO1121">
        <v>25545.16</v>
      </c>
      <c r="AP1121">
        <v>0</v>
      </c>
      <c r="AQ1121">
        <v>39.22</v>
      </c>
      <c r="AR1121">
        <v>0</v>
      </c>
      <c r="AS1121">
        <v>0</v>
      </c>
      <c r="AT1121">
        <v>70</v>
      </c>
      <c r="AU1121">
        <v>10</v>
      </c>
      <c r="AV1121">
        <v>1</v>
      </c>
      <c r="AW1121">
        <v>1</v>
      </c>
      <c r="AZ1121">
        <v>1</v>
      </c>
      <c r="BA1121">
        <v>1</v>
      </c>
      <c r="BB1121">
        <v>1</v>
      </c>
      <c r="BC1121">
        <v>1</v>
      </c>
      <c r="BD1121" t="s">
        <v>3</v>
      </c>
      <c r="BE1121" t="s">
        <v>3</v>
      </c>
      <c r="BF1121" t="s">
        <v>3</v>
      </c>
      <c r="BG1121" t="s">
        <v>3</v>
      </c>
      <c r="BH1121">
        <v>0</v>
      </c>
      <c r="BI1121">
        <v>4</v>
      </c>
      <c r="BJ1121" t="s">
        <v>44</v>
      </c>
      <c r="BM1121">
        <v>0</v>
      </c>
      <c r="BN1121">
        <v>0</v>
      </c>
      <c r="BO1121" t="s">
        <v>3</v>
      </c>
      <c r="BP1121">
        <v>0</v>
      </c>
      <c r="BQ1121">
        <v>1</v>
      </c>
      <c r="BR1121">
        <v>0</v>
      </c>
      <c r="BS1121">
        <v>1</v>
      </c>
      <c r="BT1121">
        <v>1</v>
      </c>
      <c r="BU1121">
        <v>1</v>
      </c>
      <c r="BV1121">
        <v>1</v>
      </c>
      <c r="BW1121">
        <v>1</v>
      </c>
      <c r="BX1121">
        <v>1</v>
      </c>
      <c r="BY1121" t="s">
        <v>3</v>
      </c>
      <c r="BZ1121">
        <v>70</v>
      </c>
      <c r="CA1121">
        <v>10</v>
      </c>
      <c r="CB1121" t="s">
        <v>3</v>
      </c>
      <c r="CE1121">
        <v>0</v>
      </c>
      <c r="CF1121">
        <v>0</v>
      </c>
      <c r="CG1121">
        <v>0</v>
      </c>
      <c r="CM1121">
        <v>0</v>
      </c>
      <c r="CN1121" t="s">
        <v>3</v>
      </c>
      <c r="CO1121">
        <v>0</v>
      </c>
      <c r="CP1121">
        <f t="shared" si="786"/>
        <v>255.78</v>
      </c>
      <c r="CQ1121">
        <f t="shared" si="787"/>
        <v>0</v>
      </c>
      <c r="CR1121">
        <f t="shared" si="788"/>
        <v>32.57</v>
      </c>
      <c r="CS1121">
        <f t="shared" si="789"/>
        <v>0.69</v>
      </c>
      <c r="CT1121">
        <f t="shared" si="790"/>
        <v>25545.16</v>
      </c>
      <c r="CU1121">
        <f t="shared" si="791"/>
        <v>0</v>
      </c>
      <c r="CV1121">
        <f t="shared" si="792"/>
        <v>39.22</v>
      </c>
      <c r="CW1121">
        <f t="shared" si="793"/>
        <v>0</v>
      </c>
      <c r="CX1121">
        <f t="shared" si="793"/>
        <v>0</v>
      </c>
      <c r="CY1121">
        <f t="shared" si="794"/>
        <v>178.815</v>
      </c>
      <c r="CZ1121">
        <f t="shared" si="795"/>
        <v>25.545000000000002</v>
      </c>
      <c r="DC1121" t="s">
        <v>3</v>
      </c>
      <c r="DD1121" t="s">
        <v>3</v>
      </c>
      <c r="DE1121" t="s">
        <v>3</v>
      </c>
      <c r="DF1121" t="s">
        <v>3</v>
      </c>
      <c r="DG1121" t="s">
        <v>3</v>
      </c>
      <c r="DH1121" t="s">
        <v>3</v>
      </c>
      <c r="DI1121" t="s">
        <v>3</v>
      </c>
      <c r="DJ1121" t="s">
        <v>3</v>
      </c>
      <c r="DK1121" t="s">
        <v>3</v>
      </c>
      <c r="DL1121" t="s">
        <v>3</v>
      </c>
      <c r="DM1121" t="s">
        <v>3</v>
      </c>
      <c r="DN1121">
        <v>0</v>
      </c>
      <c r="DO1121">
        <v>0</v>
      </c>
      <c r="DP1121">
        <v>1</v>
      </c>
      <c r="DQ1121">
        <v>1</v>
      </c>
      <c r="DU1121">
        <v>1010</v>
      </c>
      <c r="DV1121" t="s">
        <v>18</v>
      </c>
      <c r="DW1121" t="s">
        <v>18</v>
      </c>
      <c r="DX1121">
        <v>100</v>
      </c>
      <c r="DZ1121" t="s">
        <v>3</v>
      </c>
      <c r="EA1121" t="s">
        <v>3</v>
      </c>
      <c r="EB1121" t="s">
        <v>3</v>
      </c>
      <c r="EC1121" t="s">
        <v>3</v>
      </c>
      <c r="EE1121">
        <v>35096056</v>
      </c>
      <c r="EF1121">
        <v>1</v>
      </c>
      <c r="EG1121" t="s">
        <v>20</v>
      </c>
      <c r="EH1121">
        <v>0</v>
      </c>
      <c r="EI1121" t="s">
        <v>3</v>
      </c>
      <c r="EJ1121">
        <v>4</v>
      </c>
      <c r="EK1121">
        <v>0</v>
      </c>
      <c r="EL1121" t="s">
        <v>21</v>
      </c>
      <c r="EM1121" t="s">
        <v>22</v>
      </c>
      <c r="EO1121" t="s">
        <v>3</v>
      </c>
      <c r="EQ1121">
        <v>262144</v>
      </c>
      <c r="ER1121">
        <v>25577.73</v>
      </c>
      <c r="ES1121">
        <v>0</v>
      </c>
      <c r="ET1121">
        <v>32.57</v>
      </c>
      <c r="EU1121">
        <v>0.69</v>
      </c>
      <c r="EV1121">
        <v>25545.16</v>
      </c>
      <c r="EW1121">
        <v>39.22</v>
      </c>
      <c r="EX1121">
        <v>0</v>
      </c>
      <c r="EY1121">
        <v>0</v>
      </c>
      <c r="FQ1121">
        <v>0</v>
      </c>
      <c r="FR1121">
        <v>0</v>
      </c>
      <c r="FS1121">
        <v>0</v>
      </c>
      <c r="FX1121">
        <v>70</v>
      </c>
      <c r="FY1121">
        <v>10</v>
      </c>
      <c r="GA1121" t="s">
        <v>3</v>
      </c>
      <c r="GD1121">
        <v>0</v>
      </c>
      <c r="GF1121">
        <v>1212913616</v>
      </c>
      <c r="GG1121">
        <v>2</v>
      </c>
      <c r="GH1121">
        <v>1</v>
      </c>
      <c r="GI1121">
        <v>-2</v>
      </c>
      <c r="GJ1121">
        <v>0</v>
      </c>
      <c r="GK1121">
        <f>ROUND(R1121*(R12)/100,2)</f>
        <v>0.01</v>
      </c>
      <c r="GL1121">
        <f t="shared" si="796"/>
        <v>0</v>
      </c>
      <c r="GM1121">
        <f t="shared" si="797"/>
        <v>460.16</v>
      </c>
      <c r="GN1121">
        <f t="shared" si="798"/>
        <v>0</v>
      </c>
      <c r="GO1121">
        <f t="shared" si="799"/>
        <v>0</v>
      </c>
      <c r="GP1121">
        <f t="shared" si="800"/>
        <v>460.16</v>
      </c>
      <c r="GR1121">
        <v>0</v>
      </c>
      <c r="GS1121">
        <v>3</v>
      </c>
      <c r="GT1121">
        <v>0</v>
      </c>
      <c r="GU1121" t="s">
        <v>3</v>
      </c>
      <c r="GV1121">
        <f t="shared" si="801"/>
        <v>0</v>
      </c>
      <c r="GW1121">
        <v>1</v>
      </c>
      <c r="GX1121">
        <f t="shared" si="802"/>
        <v>0</v>
      </c>
      <c r="HA1121">
        <v>0</v>
      </c>
      <c r="HB1121">
        <v>0</v>
      </c>
      <c r="HC1121">
        <f t="shared" si="803"/>
        <v>0</v>
      </c>
      <c r="HE1121" t="s">
        <v>3</v>
      </c>
      <c r="HF1121" t="s">
        <v>3</v>
      </c>
      <c r="HM1121" t="s">
        <v>3</v>
      </c>
      <c r="HN1121" t="s">
        <v>3</v>
      </c>
      <c r="HO1121" t="s">
        <v>3</v>
      </c>
      <c r="HP1121" t="s">
        <v>3</v>
      </c>
      <c r="HQ1121" t="s">
        <v>3</v>
      </c>
      <c r="HS1121">
        <v>0</v>
      </c>
      <c r="IK1121">
        <v>0</v>
      </c>
    </row>
    <row r="1122" spans="1:245" x14ac:dyDescent="0.2">
      <c r="A1122">
        <v>17</v>
      </c>
      <c r="B1122">
        <v>1</v>
      </c>
      <c r="C1122">
        <f>ROW(SmtRes!A344)</f>
        <v>344</v>
      </c>
      <c r="D1122">
        <f>ROW(EtalonRes!A344)</f>
        <v>344</v>
      </c>
      <c r="E1122" t="s">
        <v>332</v>
      </c>
      <c r="F1122" t="s">
        <v>255</v>
      </c>
      <c r="G1122" t="s">
        <v>256</v>
      </c>
      <c r="H1122" t="s">
        <v>18</v>
      </c>
      <c r="I1122">
        <f>ROUND(1/100,9)</f>
        <v>0.01</v>
      </c>
      <c r="J1122">
        <v>0</v>
      </c>
      <c r="K1122">
        <f>ROUND(1/100,9)</f>
        <v>0.01</v>
      </c>
      <c r="O1122">
        <f t="shared" si="769"/>
        <v>225.56</v>
      </c>
      <c r="P1122">
        <f t="shared" si="770"/>
        <v>0</v>
      </c>
      <c r="Q1122">
        <f t="shared" si="771"/>
        <v>0</v>
      </c>
      <c r="R1122">
        <f t="shared" si="772"/>
        <v>0</v>
      </c>
      <c r="S1122">
        <f t="shared" si="773"/>
        <v>225.56</v>
      </c>
      <c r="T1122">
        <f t="shared" si="774"/>
        <v>0</v>
      </c>
      <c r="U1122">
        <f t="shared" si="775"/>
        <v>0.34630000000000005</v>
      </c>
      <c r="V1122">
        <f t="shared" si="776"/>
        <v>0</v>
      </c>
      <c r="W1122">
        <f t="shared" si="777"/>
        <v>0</v>
      </c>
      <c r="X1122">
        <f t="shared" si="778"/>
        <v>157.88999999999999</v>
      </c>
      <c r="Y1122">
        <f t="shared" si="778"/>
        <v>22.56</v>
      </c>
      <c r="AA1122">
        <v>35364244</v>
      </c>
      <c r="AB1122">
        <f t="shared" si="779"/>
        <v>22555.56</v>
      </c>
      <c r="AC1122">
        <f t="shared" si="780"/>
        <v>0</v>
      </c>
      <c r="AD1122">
        <f t="shared" si="781"/>
        <v>0</v>
      </c>
      <c r="AE1122">
        <f t="shared" si="782"/>
        <v>0</v>
      </c>
      <c r="AF1122">
        <f t="shared" si="782"/>
        <v>22555.56</v>
      </c>
      <c r="AG1122">
        <f t="shared" si="783"/>
        <v>0</v>
      </c>
      <c r="AH1122">
        <f t="shared" si="784"/>
        <v>34.630000000000003</v>
      </c>
      <c r="AI1122">
        <f t="shared" si="784"/>
        <v>0</v>
      </c>
      <c r="AJ1122">
        <f t="shared" si="785"/>
        <v>0</v>
      </c>
      <c r="AK1122">
        <v>22555.56</v>
      </c>
      <c r="AL1122">
        <v>0</v>
      </c>
      <c r="AM1122">
        <v>0</v>
      </c>
      <c r="AN1122">
        <v>0</v>
      </c>
      <c r="AO1122">
        <v>22555.56</v>
      </c>
      <c r="AP1122">
        <v>0</v>
      </c>
      <c r="AQ1122">
        <v>34.630000000000003</v>
      </c>
      <c r="AR1122">
        <v>0</v>
      </c>
      <c r="AS1122">
        <v>0</v>
      </c>
      <c r="AT1122">
        <v>70</v>
      </c>
      <c r="AU1122">
        <v>10</v>
      </c>
      <c r="AV1122">
        <v>1</v>
      </c>
      <c r="AW1122">
        <v>1</v>
      </c>
      <c r="AZ1122">
        <v>1</v>
      </c>
      <c r="BA1122">
        <v>1</v>
      </c>
      <c r="BB1122">
        <v>1</v>
      </c>
      <c r="BC1122">
        <v>1</v>
      </c>
      <c r="BD1122" t="s">
        <v>3</v>
      </c>
      <c r="BE1122" t="s">
        <v>3</v>
      </c>
      <c r="BF1122" t="s">
        <v>3</v>
      </c>
      <c r="BG1122" t="s">
        <v>3</v>
      </c>
      <c r="BH1122">
        <v>0</v>
      </c>
      <c r="BI1122">
        <v>4</v>
      </c>
      <c r="BJ1122" t="s">
        <v>257</v>
      </c>
      <c r="BM1122">
        <v>0</v>
      </c>
      <c r="BN1122">
        <v>0</v>
      </c>
      <c r="BO1122" t="s">
        <v>3</v>
      </c>
      <c r="BP1122">
        <v>0</v>
      </c>
      <c r="BQ1122">
        <v>1</v>
      </c>
      <c r="BR1122">
        <v>0</v>
      </c>
      <c r="BS1122">
        <v>1</v>
      </c>
      <c r="BT1122">
        <v>1</v>
      </c>
      <c r="BU1122">
        <v>1</v>
      </c>
      <c r="BV1122">
        <v>1</v>
      </c>
      <c r="BW1122">
        <v>1</v>
      </c>
      <c r="BX1122">
        <v>1</v>
      </c>
      <c r="BY1122" t="s">
        <v>3</v>
      </c>
      <c r="BZ1122">
        <v>70</v>
      </c>
      <c r="CA1122">
        <v>10</v>
      </c>
      <c r="CB1122" t="s">
        <v>3</v>
      </c>
      <c r="CE1122">
        <v>0</v>
      </c>
      <c r="CF1122">
        <v>0</v>
      </c>
      <c r="CG1122">
        <v>0</v>
      </c>
      <c r="CM1122">
        <v>0</v>
      </c>
      <c r="CN1122" t="s">
        <v>3</v>
      </c>
      <c r="CO1122">
        <v>0</v>
      </c>
      <c r="CP1122">
        <f t="shared" si="786"/>
        <v>225.56</v>
      </c>
      <c r="CQ1122">
        <f t="shared" si="787"/>
        <v>0</v>
      </c>
      <c r="CR1122">
        <f t="shared" si="788"/>
        <v>0</v>
      </c>
      <c r="CS1122">
        <f t="shared" si="789"/>
        <v>0</v>
      </c>
      <c r="CT1122">
        <f t="shared" si="790"/>
        <v>22555.56</v>
      </c>
      <c r="CU1122">
        <f t="shared" si="791"/>
        <v>0</v>
      </c>
      <c r="CV1122">
        <f t="shared" si="792"/>
        <v>34.630000000000003</v>
      </c>
      <c r="CW1122">
        <f t="shared" si="793"/>
        <v>0</v>
      </c>
      <c r="CX1122">
        <f t="shared" si="793"/>
        <v>0</v>
      </c>
      <c r="CY1122">
        <f t="shared" si="794"/>
        <v>157.892</v>
      </c>
      <c r="CZ1122">
        <f t="shared" si="795"/>
        <v>22.555999999999997</v>
      </c>
      <c r="DC1122" t="s">
        <v>3</v>
      </c>
      <c r="DD1122" t="s">
        <v>3</v>
      </c>
      <c r="DE1122" t="s">
        <v>3</v>
      </c>
      <c r="DF1122" t="s">
        <v>3</v>
      </c>
      <c r="DG1122" t="s">
        <v>3</v>
      </c>
      <c r="DH1122" t="s">
        <v>3</v>
      </c>
      <c r="DI1122" t="s">
        <v>3</v>
      </c>
      <c r="DJ1122" t="s">
        <v>3</v>
      </c>
      <c r="DK1122" t="s">
        <v>3</v>
      </c>
      <c r="DL1122" t="s">
        <v>3</v>
      </c>
      <c r="DM1122" t="s">
        <v>3</v>
      </c>
      <c r="DN1122">
        <v>0</v>
      </c>
      <c r="DO1122">
        <v>0</v>
      </c>
      <c r="DP1122">
        <v>1</v>
      </c>
      <c r="DQ1122">
        <v>1</v>
      </c>
      <c r="DU1122">
        <v>1010</v>
      </c>
      <c r="DV1122" t="s">
        <v>18</v>
      </c>
      <c r="DW1122" t="s">
        <v>18</v>
      </c>
      <c r="DX1122">
        <v>100</v>
      </c>
      <c r="DZ1122" t="s">
        <v>3</v>
      </c>
      <c r="EA1122" t="s">
        <v>3</v>
      </c>
      <c r="EB1122" t="s">
        <v>3</v>
      </c>
      <c r="EC1122" t="s">
        <v>3</v>
      </c>
      <c r="EE1122">
        <v>35096056</v>
      </c>
      <c r="EF1122">
        <v>1</v>
      </c>
      <c r="EG1122" t="s">
        <v>20</v>
      </c>
      <c r="EH1122">
        <v>0</v>
      </c>
      <c r="EI1122" t="s">
        <v>3</v>
      </c>
      <c r="EJ1122">
        <v>4</v>
      </c>
      <c r="EK1122">
        <v>0</v>
      </c>
      <c r="EL1122" t="s">
        <v>21</v>
      </c>
      <c r="EM1122" t="s">
        <v>22</v>
      </c>
      <c r="EO1122" t="s">
        <v>3</v>
      </c>
      <c r="EQ1122">
        <v>262144</v>
      </c>
      <c r="ER1122">
        <v>22555.56</v>
      </c>
      <c r="ES1122">
        <v>0</v>
      </c>
      <c r="ET1122">
        <v>0</v>
      </c>
      <c r="EU1122">
        <v>0</v>
      </c>
      <c r="EV1122">
        <v>22555.56</v>
      </c>
      <c r="EW1122">
        <v>34.630000000000003</v>
      </c>
      <c r="EX1122">
        <v>0</v>
      </c>
      <c r="EY1122">
        <v>0</v>
      </c>
      <c r="FQ1122">
        <v>0</v>
      </c>
      <c r="FR1122">
        <v>0</v>
      </c>
      <c r="FS1122">
        <v>0</v>
      </c>
      <c r="FX1122">
        <v>70</v>
      </c>
      <c r="FY1122">
        <v>10</v>
      </c>
      <c r="GA1122" t="s">
        <v>3</v>
      </c>
      <c r="GD1122">
        <v>0</v>
      </c>
      <c r="GF1122">
        <v>-24549344</v>
      </c>
      <c r="GG1122">
        <v>2</v>
      </c>
      <c r="GH1122">
        <v>1</v>
      </c>
      <c r="GI1122">
        <v>-2</v>
      </c>
      <c r="GJ1122">
        <v>0</v>
      </c>
      <c r="GK1122">
        <f>ROUND(R1122*(R12)/100,2)</f>
        <v>0</v>
      </c>
      <c r="GL1122">
        <f t="shared" si="796"/>
        <v>0</v>
      </c>
      <c r="GM1122">
        <f t="shared" si="797"/>
        <v>406.01</v>
      </c>
      <c r="GN1122">
        <f t="shared" si="798"/>
        <v>0</v>
      </c>
      <c r="GO1122">
        <f t="shared" si="799"/>
        <v>0</v>
      </c>
      <c r="GP1122">
        <f t="shared" si="800"/>
        <v>406.01</v>
      </c>
      <c r="GR1122">
        <v>0</v>
      </c>
      <c r="GS1122">
        <v>3</v>
      </c>
      <c r="GT1122">
        <v>0</v>
      </c>
      <c r="GU1122" t="s">
        <v>3</v>
      </c>
      <c r="GV1122">
        <f t="shared" si="801"/>
        <v>0</v>
      </c>
      <c r="GW1122">
        <v>1</v>
      </c>
      <c r="GX1122">
        <f t="shared" si="802"/>
        <v>0</v>
      </c>
      <c r="HA1122">
        <v>0</v>
      </c>
      <c r="HB1122">
        <v>0</v>
      </c>
      <c r="HC1122">
        <f t="shared" si="803"/>
        <v>0</v>
      </c>
      <c r="HE1122" t="s">
        <v>3</v>
      </c>
      <c r="HF1122" t="s">
        <v>3</v>
      </c>
      <c r="HM1122" t="s">
        <v>3</v>
      </c>
      <c r="HN1122" t="s">
        <v>3</v>
      </c>
      <c r="HO1122" t="s">
        <v>3</v>
      </c>
      <c r="HP1122" t="s">
        <v>3</v>
      </c>
      <c r="HQ1122" t="s">
        <v>3</v>
      </c>
      <c r="HS1122">
        <v>0</v>
      </c>
      <c r="IK1122">
        <v>0</v>
      </c>
    </row>
    <row r="1124" spans="1:245" x14ac:dyDescent="0.2">
      <c r="A1124">
        <v>51</v>
      </c>
      <c r="B1124">
        <f>B1111</f>
        <v>1</v>
      </c>
      <c r="C1124">
        <f>A1111</f>
        <v>4</v>
      </c>
      <c r="D1124">
        <f>ROW(A1111)</f>
        <v>1111</v>
      </c>
      <c r="F1124" t="str">
        <f>IF(F1111&lt;&gt;"",F1111,"")</f>
        <v>Новый раздел</v>
      </c>
      <c r="G1124" t="str">
        <f>IF(G1111&lt;&gt;"",G1111,"")</f>
        <v>Помещение 137 Директор</v>
      </c>
      <c r="H1124">
        <v>0</v>
      </c>
      <c r="O1124">
        <f t="shared" ref="O1124:T1124" si="804">ROUND(AB1124,2)</f>
        <v>2484.31</v>
      </c>
      <c r="P1124">
        <f t="shared" si="804"/>
        <v>266.66000000000003</v>
      </c>
      <c r="Q1124">
        <f t="shared" si="804"/>
        <v>63.7</v>
      </c>
      <c r="R1124">
        <f t="shared" si="804"/>
        <v>30.47</v>
      </c>
      <c r="S1124">
        <f t="shared" si="804"/>
        <v>2153.9499999999998</v>
      </c>
      <c r="T1124">
        <f t="shared" si="804"/>
        <v>0</v>
      </c>
      <c r="U1124">
        <f>AH1124</f>
        <v>3.3950000000000005</v>
      </c>
      <c r="V1124">
        <f>AI1124</f>
        <v>0</v>
      </c>
      <c r="W1124">
        <f>ROUND(AJ1124,2)</f>
        <v>0</v>
      </c>
      <c r="X1124">
        <f>ROUND(AK1124,2)</f>
        <v>1507.77</v>
      </c>
      <c r="Y1124">
        <f>ROUND(AL1124,2)</f>
        <v>215.41</v>
      </c>
      <c r="AB1124">
        <f>ROUND(SUMIF(AA1115:AA1122,"=35364244",O1115:O1122),2)</f>
        <v>2484.31</v>
      </c>
      <c r="AC1124">
        <f>ROUND(SUMIF(AA1115:AA1122,"=35364244",P1115:P1122),2)</f>
        <v>266.66000000000003</v>
      </c>
      <c r="AD1124">
        <f>ROUND(SUMIF(AA1115:AA1122,"=35364244",Q1115:Q1122),2)</f>
        <v>63.7</v>
      </c>
      <c r="AE1124">
        <f>ROUND(SUMIF(AA1115:AA1122,"=35364244",R1115:R1122),2)</f>
        <v>30.47</v>
      </c>
      <c r="AF1124">
        <f>ROUND(SUMIF(AA1115:AA1122,"=35364244",S1115:S1122),2)</f>
        <v>2153.9499999999998</v>
      </c>
      <c r="AG1124">
        <f>ROUND(SUMIF(AA1115:AA1122,"=35364244",T1115:T1122),2)</f>
        <v>0</v>
      </c>
      <c r="AH1124">
        <f>SUMIF(AA1115:AA1122,"=35364244",U1115:U1122)</f>
        <v>3.3950000000000005</v>
      </c>
      <c r="AI1124">
        <f>SUMIF(AA1115:AA1122,"=35364244",V1115:V1122)</f>
        <v>0</v>
      </c>
      <c r="AJ1124">
        <f>ROUND(SUMIF(AA1115:AA1122,"=35364244",W1115:W1122),2)</f>
        <v>0</v>
      </c>
      <c r="AK1124">
        <f>ROUND(SUMIF(AA1115:AA1122,"=35364244",X1115:X1122),2)</f>
        <v>1507.77</v>
      </c>
      <c r="AL1124">
        <f>ROUND(SUMIF(AA1115:AA1122,"=35364244",Y1115:Y1122),2)</f>
        <v>215.41</v>
      </c>
      <c r="AO1124">
        <f t="shared" ref="AO1124:BD1124" si="805">ROUND(BX1124,2)</f>
        <v>0</v>
      </c>
      <c r="AP1124">
        <f t="shared" si="805"/>
        <v>0</v>
      </c>
      <c r="AQ1124">
        <f t="shared" si="805"/>
        <v>0</v>
      </c>
      <c r="AR1124">
        <f t="shared" si="805"/>
        <v>4240.3900000000003</v>
      </c>
      <c r="AS1124">
        <f t="shared" si="805"/>
        <v>0</v>
      </c>
      <c r="AT1124">
        <f t="shared" si="805"/>
        <v>0</v>
      </c>
      <c r="AU1124">
        <f t="shared" si="805"/>
        <v>4240.3900000000003</v>
      </c>
      <c r="AV1124">
        <f t="shared" si="805"/>
        <v>266.66000000000003</v>
      </c>
      <c r="AW1124">
        <f t="shared" si="805"/>
        <v>266.66000000000003</v>
      </c>
      <c r="AX1124">
        <f t="shared" si="805"/>
        <v>0</v>
      </c>
      <c r="AY1124">
        <f t="shared" si="805"/>
        <v>266.66000000000003</v>
      </c>
      <c r="AZ1124">
        <f t="shared" si="805"/>
        <v>0</v>
      </c>
      <c r="BA1124">
        <f t="shared" si="805"/>
        <v>0</v>
      </c>
      <c r="BB1124">
        <f t="shared" si="805"/>
        <v>0</v>
      </c>
      <c r="BC1124">
        <f t="shared" si="805"/>
        <v>0</v>
      </c>
      <c r="BD1124">
        <f t="shared" si="805"/>
        <v>0</v>
      </c>
      <c r="BX1124">
        <f>ROUND(SUMIF(AA1115:AA1122,"=35364244",FQ1115:FQ1122),2)</f>
        <v>0</v>
      </c>
      <c r="BY1124">
        <f>ROUND(SUMIF(AA1115:AA1122,"=35364244",FR1115:FR1122),2)</f>
        <v>0</v>
      </c>
      <c r="BZ1124">
        <f>ROUND(SUMIF(AA1115:AA1122,"=35364244",GL1115:GL1122),2)</f>
        <v>0</v>
      </c>
      <c r="CA1124">
        <f>ROUND(SUMIF(AA1115:AA1122,"=35364244",GM1115:GM1122),2)</f>
        <v>4240.3900000000003</v>
      </c>
      <c r="CB1124">
        <f>ROUND(SUMIF(AA1115:AA1122,"=35364244",GN1115:GN1122),2)</f>
        <v>0</v>
      </c>
      <c r="CC1124">
        <f>ROUND(SUMIF(AA1115:AA1122,"=35364244",GO1115:GO1122),2)</f>
        <v>0</v>
      </c>
      <c r="CD1124">
        <f>ROUND(SUMIF(AA1115:AA1122,"=35364244",GP1115:GP1122),2)</f>
        <v>4240.3900000000003</v>
      </c>
      <c r="CE1124">
        <f>AC1124-BX1124</f>
        <v>266.66000000000003</v>
      </c>
      <c r="CF1124">
        <f>AC1124-BY1124</f>
        <v>266.66000000000003</v>
      </c>
      <c r="CG1124">
        <f>BX1124-BZ1124</f>
        <v>0</v>
      </c>
      <c r="CH1124">
        <f>AC1124-BX1124-BY1124+BZ1124</f>
        <v>266.66000000000003</v>
      </c>
      <c r="CI1124">
        <f>BY1124-BZ1124</f>
        <v>0</v>
      </c>
      <c r="CJ1124">
        <f>ROUND(SUMIF(AA1115:AA1122,"=35364244",GX1115:GX1122),2)</f>
        <v>0</v>
      </c>
      <c r="CK1124">
        <f>ROUND(SUMIF(AA1115:AA1122,"=35364244",GY1115:GY1122),2)</f>
        <v>0</v>
      </c>
      <c r="CL1124">
        <f>ROUND(SUMIF(AA1115:AA1122,"=35364244",GZ1115:GZ1122),2)</f>
        <v>0</v>
      </c>
      <c r="CM1124">
        <f>ROUND(SUMIF(AA1115:AA1122,"=35364244",HD1115:HD1122),2)</f>
        <v>0</v>
      </c>
      <c r="GX1124">
        <v>0</v>
      </c>
    </row>
    <row r="1126" spans="1:245" x14ac:dyDescent="0.2">
      <c r="A1126">
        <v>50</v>
      </c>
      <c r="B1126">
        <v>0</v>
      </c>
      <c r="C1126">
        <v>0</v>
      </c>
      <c r="D1126">
        <v>1</v>
      </c>
      <c r="E1126">
        <v>201</v>
      </c>
      <c r="F1126">
        <f>ROUND(Source!O1124,O1126)</f>
        <v>2484.31</v>
      </c>
      <c r="G1126" t="s">
        <v>66</v>
      </c>
      <c r="H1126" t="s">
        <v>67</v>
      </c>
      <c r="K1126">
        <v>201</v>
      </c>
      <c r="L1126">
        <v>1</v>
      </c>
      <c r="M1126">
        <v>3</v>
      </c>
      <c r="N1126" t="s">
        <v>3</v>
      </c>
      <c r="O1126">
        <v>2</v>
      </c>
      <c r="W1126">
        <v>2484.31</v>
      </c>
      <c r="X1126">
        <v>1</v>
      </c>
      <c r="Y1126">
        <v>2484.31</v>
      </c>
    </row>
    <row r="1127" spans="1:245" x14ac:dyDescent="0.2">
      <c r="A1127">
        <v>50</v>
      </c>
      <c r="B1127">
        <v>0</v>
      </c>
      <c r="C1127">
        <v>0</v>
      </c>
      <c r="D1127">
        <v>1</v>
      </c>
      <c r="E1127">
        <v>202</v>
      </c>
      <c r="F1127">
        <f>ROUND(Source!P1124,O1127)</f>
        <v>266.66000000000003</v>
      </c>
      <c r="G1127" t="s">
        <v>68</v>
      </c>
      <c r="H1127" t="s">
        <v>69</v>
      </c>
      <c r="K1127">
        <v>202</v>
      </c>
      <c r="L1127">
        <v>2</v>
      </c>
      <c r="M1127">
        <v>3</v>
      </c>
      <c r="N1127" t="s">
        <v>3</v>
      </c>
      <c r="O1127">
        <v>2</v>
      </c>
      <c r="W1127">
        <v>266.66000000000003</v>
      </c>
      <c r="X1127">
        <v>1</v>
      </c>
      <c r="Y1127">
        <v>266.66000000000003</v>
      </c>
    </row>
    <row r="1128" spans="1:245" x14ac:dyDescent="0.2">
      <c r="A1128">
        <v>50</v>
      </c>
      <c r="B1128">
        <v>0</v>
      </c>
      <c r="C1128">
        <v>0</v>
      </c>
      <c r="D1128">
        <v>1</v>
      </c>
      <c r="E1128">
        <v>222</v>
      </c>
      <c r="F1128">
        <f>ROUND(Source!AO1124,O1128)</f>
        <v>0</v>
      </c>
      <c r="G1128" t="s">
        <v>70</v>
      </c>
      <c r="H1128" t="s">
        <v>71</v>
      </c>
      <c r="K1128">
        <v>222</v>
      </c>
      <c r="L1128">
        <v>3</v>
      </c>
      <c r="M1128">
        <v>3</v>
      </c>
      <c r="N1128" t="s">
        <v>3</v>
      </c>
      <c r="O1128">
        <v>2</v>
      </c>
      <c r="W1128">
        <v>0</v>
      </c>
      <c r="X1128">
        <v>1</v>
      </c>
      <c r="Y1128">
        <v>0</v>
      </c>
    </row>
    <row r="1129" spans="1:245" x14ac:dyDescent="0.2">
      <c r="A1129">
        <v>50</v>
      </c>
      <c r="B1129">
        <v>0</v>
      </c>
      <c r="C1129">
        <v>0</v>
      </c>
      <c r="D1129">
        <v>1</v>
      </c>
      <c r="E1129">
        <v>225</v>
      </c>
      <c r="F1129">
        <f>ROUND(Source!AV1124,O1129)</f>
        <v>266.66000000000003</v>
      </c>
      <c r="G1129" t="s">
        <v>72</v>
      </c>
      <c r="H1129" t="s">
        <v>73</v>
      </c>
      <c r="K1129">
        <v>225</v>
      </c>
      <c r="L1129">
        <v>4</v>
      </c>
      <c r="M1129">
        <v>3</v>
      </c>
      <c r="N1129" t="s">
        <v>3</v>
      </c>
      <c r="O1129">
        <v>2</v>
      </c>
      <c r="W1129">
        <v>266.66000000000003</v>
      </c>
      <c r="X1129">
        <v>1</v>
      </c>
      <c r="Y1129">
        <v>266.66000000000003</v>
      </c>
    </row>
    <row r="1130" spans="1:245" x14ac:dyDescent="0.2">
      <c r="A1130">
        <v>50</v>
      </c>
      <c r="B1130">
        <v>0</v>
      </c>
      <c r="C1130">
        <v>0</v>
      </c>
      <c r="D1130">
        <v>1</v>
      </c>
      <c r="E1130">
        <v>226</v>
      </c>
      <c r="F1130">
        <f>ROUND(Source!AW1124,O1130)</f>
        <v>266.66000000000003</v>
      </c>
      <c r="G1130" t="s">
        <v>74</v>
      </c>
      <c r="H1130" t="s">
        <v>75</v>
      </c>
      <c r="K1130">
        <v>226</v>
      </c>
      <c r="L1130">
        <v>5</v>
      </c>
      <c r="M1130">
        <v>3</v>
      </c>
      <c r="N1130" t="s">
        <v>3</v>
      </c>
      <c r="O1130">
        <v>2</v>
      </c>
      <c r="W1130">
        <v>266.66000000000003</v>
      </c>
      <c r="X1130">
        <v>1</v>
      </c>
      <c r="Y1130">
        <v>266.66000000000003</v>
      </c>
    </row>
    <row r="1131" spans="1:245" x14ac:dyDescent="0.2">
      <c r="A1131">
        <v>50</v>
      </c>
      <c r="B1131">
        <v>0</v>
      </c>
      <c r="C1131">
        <v>0</v>
      </c>
      <c r="D1131">
        <v>1</v>
      </c>
      <c r="E1131">
        <v>227</v>
      </c>
      <c r="F1131">
        <f>ROUND(Source!AX1124,O1131)</f>
        <v>0</v>
      </c>
      <c r="G1131" t="s">
        <v>76</v>
      </c>
      <c r="H1131" t="s">
        <v>77</v>
      </c>
      <c r="K1131">
        <v>227</v>
      </c>
      <c r="L1131">
        <v>6</v>
      </c>
      <c r="M1131">
        <v>3</v>
      </c>
      <c r="N1131" t="s">
        <v>3</v>
      </c>
      <c r="O1131">
        <v>2</v>
      </c>
      <c r="W1131">
        <v>0</v>
      </c>
      <c r="X1131">
        <v>1</v>
      </c>
      <c r="Y1131">
        <v>0</v>
      </c>
    </row>
    <row r="1132" spans="1:245" x14ac:dyDescent="0.2">
      <c r="A1132">
        <v>50</v>
      </c>
      <c r="B1132">
        <v>0</v>
      </c>
      <c r="C1132">
        <v>0</v>
      </c>
      <c r="D1132">
        <v>1</v>
      </c>
      <c r="E1132">
        <v>228</v>
      </c>
      <c r="F1132">
        <f>ROUND(Source!AY1124,O1132)</f>
        <v>266.66000000000003</v>
      </c>
      <c r="G1132" t="s">
        <v>78</v>
      </c>
      <c r="H1132" t="s">
        <v>79</v>
      </c>
      <c r="K1132">
        <v>228</v>
      </c>
      <c r="L1132">
        <v>7</v>
      </c>
      <c r="M1132">
        <v>3</v>
      </c>
      <c r="N1132" t="s">
        <v>3</v>
      </c>
      <c r="O1132">
        <v>2</v>
      </c>
      <c r="W1132">
        <v>266.66000000000003</v>
      </c>
      <c r="X1132">
        <v>1</v>
      </c>
      <c r="Y1132">
        <v>266.66000000000003</v>
      </c>
    </row>
    <row r="1133" spans="1:245" x14ac:dyDescent="0.2">
      <c r="A1133">
        <v>50</v>
      </c>
      <c r="B1133">
        <v>0</v>
      </c>
      <c r="C1133">
        <v>0</v>
      </c>
      <c r="D1133">
        <v>1</v>
      </c>
      <c r="E1133">
        <v>216</v>
      </c>
      <c r="F1133">
        <f>ROUND(Source!AP1124,O1133)</f>
        <v>0</v>
      </c>
      <c r="G1133" t="s">
        <v>80</v>
      </c>
      <c r="H1133" t="s">
        <v>81</v>
      </c>
      <c r="K1133">
        <v>216</v>
      </c>
      <c r="L1133">
        <v>8</v>
      </c>
      <c r="M1133">
        <v>3</v>
      </c>
      <c r="N1133" t="s">
        <v>3</v>
      </c>
      <c r="O1133">
        <v>2</v>
      </c>
      <c r="W1133">
        <v>0</v>
      </c>
      <c r="X1133">
        <v>1</v>
      </c>
      <c r="Y1133">
        <v>0</v>
      </c>
    </row>
    <row r="1134" spans="1:245" x14ac:dyDescent="0.2">
      <c r="A1134">
        <v>50</v>
      </c>
      <c r="B1134">
        <v>0</v>
      </c>
      <c r="C1134">
        <v>0</v>
      </c>
      <c r="D1134">
        <v>1</v>
      </c>
      <c r="E1134">
        <v>223</v>
      </c>
      <c r="F1134">
        <f>ROUND(Source!AQ1124,O1134)</f>
        <v>0</v>
      </c>
      <c r="G1134" t="s">
        <v>82</v>
      </c>
      <c r="H1134" t="s">
        <v>83</v>
      </c>
      <c r="K1134">
        <v>223</v>
      </c>
      <c r="L1134">
        <v>9</v>
      </c>
      <c r="M1134">
        <v>3</v>
      </c>
      <c r="N1134" t="s">
        <v>3</v>
      </c>
      <c r="O1134">
        <v>2</v>
      </c>
      <c r="W1134">
        <v>0</v>
      </c>
      <c r="X1134">
        <v>1</v>
      </c>
      <c r="Y1134">
        <v>0</v>
      </c>
    </row>
    <row r="1135" spans="1:245" x14ac:dyDescent="0.2">
      <c r="A1135">
        <v>50</v>
      </c>
      <c r="B1135">
        <v>0</v>
      </c>
      <c r="C1135">
        <v>0</v>
      </c>
      <c r="D1135">
        <v>1</v>
      </c>
      <c r="E1135">
        <v>229</v>
      </c>
      <c r="F1135">
        <f>ROUND(Source!AZ1124,O1135)</f>
        <v>0</v>
      </c>
      <c r="G1135" t="s">
        <v>84</v>
      </c>
      <c r="H1135" t="s">
        <v>85</v>
      </c>
      <c r="K1135">
        <v>229</v>
      </c>
      <c r="L1135">
        <v>10</v>
      </c>
      <c r="M1135">
        <v>3</v>
      </c>
      <c r="N1135" t="s">
        <v>3</v>
      </c>
      <c r="O1135">
        <v>2</v>
      </c>
      <c r="W1135">
        <v>0</v>
      </c>
      <c r="X1135">
        <v>1</v>
      </c>
      <c r="Y1135">
        <v>0</v>
      </c>
    </row>
    <row r="1136" spans="1:245" x14ac:dyDescent="0.2">
      <c r="A1136">
        <v>50</v>
      </c>
      <c r="B1136">
        <v>0</v>
      </c>
      <c r="C1136">
        <v>0</v>
      </c>
      <c r="D1136">
        <v>1</v>
      </c>
      <c r="E1136">
        <v>203</v>
      </c>
      <c r="F1136">
        <f>ROUND(Source!Q1124,O1136)</f>
        <v>63.7</v>
      </c>
      <c r="G1136" t="s">
        <v>86</v>
      </c>
      <c r="H1136" t="s">
        <v>87</v>
      </c>
      <c r="K1136">
        <v>203</v>
      </c>
      <c r="L1136">
        <v>11</v>
      </c>
      <c r="M1136">
        <v>3</v>
      </c>
      <c r="N1136" t="s">
        <v>3</v>
      </c>
      <c r="O1136">
        <v>2</v>
      </c>
      <c r="W1136">
        <v>63.7</v>
      </c>
      <c r="X1136">
        <v>1</v>
      </c>
      <c r="Y1136">
        <v>63.7</v>
      </c>
    </row>
    <row r="1137" spans="1:25" x14ac:dyDescent="0.2">
      <c r="A1137">
        <v>50</v>
      </c>
      <c r="B1137">
        <v>0</v>
      </c>
      <c r="C1137">
        <v>0</v>
      </c>
      <c r="D1137">
        <v>1</v>
      </c>
      <c r="E1137">
        <v>231</v>
      </c>
      <c r="F1137">
        <f>ROUND(Source!BB1124,O1137)</f>
        <v>0</v>
      </c>
      <c r="G1137" t="s">
        <v>88</v>
      </c>
      <c r="H1137" t="s">
        <v>89</v>
      </c>
      <c r="K1137">
        <v>231</v>
      </c>
      <c r="L1137">
        <v>12</v>
      </c>
      <c r="M1137">
        <v>3</v>
      </c>
      <c r="N1137" t="s">
        <v>3</v>
      </c>
      <c r="O1137">
        <v>2</v>
      </c>
      <c r="W1137">
        <v>0</v>
      </c>
      <c r="X1137">
        <v>1</v>
      </c>
      <c r="Y1137">
        <v>0</v>
      </c>
    </row>
    <row r="1138" spans="1:25" x14ac:dyDescent="0.2">
      <c r="A1138">
        <v>50</v>
      </c>
      <c r="B1138">
        <v>0</v>
      </c>
      <c r="C1138">
        <v>0</v>
      </c>
      <c r="D1138">
        <v>1</v>
      </c>
      <c r="E1138">
        <v>204</v>
      </c>
      <c r="F1138">
        <f>ROUND(Source!R1124,O1138)</f>
        <v>30.47</v>
      </c>
      <c r="G1138" t="s">
        <v>90</v>
      </c>
      <c r="H1138" t="s">
        <v>91</v>
      </c>
      <c r="K1138">
        <v>204</v>
      </c>
      <c r="L1138">
        <v>13</v>
      </c>
      <c r="M1138">
        <v>3</v>
      </c>
      <c r="N1138" t="s">
        <v>3</v>
      </c>
      <c r="O1138">
        <v>2</v>
      </c>
      <c r="W1138">
        <v>30.47</v>
      </c>
      <c r="X1138">
        <v>1</v>
      </c>
      <c r="Y1138">
        <v>30.47</v>
      </c>
    </row>
    <row r="1139" spans="1:25" x14ac:dyDescent="0.2">
      <c r="A1139">
        <v>50</v>
      </c>
      <c r="B1139">
        <v>0</v>
      </c>
      <c r="C1139">
        <v>0</v>
      </c>
      <c r="D1139">
        <v>1</v>
      </c>
      <c r="E1139">
        <v>205</v>
      </c>
      <c r="F1139">
        <f>ROUND(Source!S1124,O1139)</f>
        <v>2153.9499999999998</v>
      </c>
      <c r="G1139" t="s">
        <v>92</v>
      </c>
      <c r="H1139" t="s">
        <v>93</v>
      </c>
      <c r="K1139">
        <v>205</v>
      </c>
      <c r="L1139">
        <v>14</v>
      </c>
      <c r="M1139">
        <v>3</v>
      </c>
      <c r="N1139" t="s">
        <v>3</v>
      </c>
      <c r="O1139">
        <v>2</v>
      </c>
      <c r="W1139">
        <v>2153.9499999999998</v>
      </c>
      <c r="X1139">
        <v>1</v>
      </c>
      <c r="Y1139">
        <v>2153.9499999999998</v>
      </c>
    </row>
    <row r="1140" spans="1:25" x14ac:dyDescent="0.2">
      <c r="A1140">
        <v>50</v>
      </c>
      <c r="B1140">
        <v>0</v>
      </c>
      <c r="C1140">
        <v>0</v>
      </c>
      <c r="D1140">
        <v>1</v>
      </c>
      <c r="E1140">
        <v>232</v>
      </c>
      <c r="F1140">
        <f>ROUND(Source!BC1124,O1140)</f>
        <v>0</v>
      </c>
      <c r="G1140" t="s">
        <v>94</v>
      </c>
      <c r="H1140" t="s">
        <v>95</v>
      </c>
      <c r="K1140">
        <v>232</v>
      </c>
      <c r="L1140">
        <v>15</v>
      </c>
      <c r="M1140">
        <v>3</v>
      </c>
      <c r="N1140" t="s">
        <v>3</v>
      </c>
      <c r="O1140">
        <v>2</v>
      </c>
      <c r="W1140">
        <v>0</v>
      </c>
      <c r="X1140">
        <v>1</v>
      </c>
      <c r="Y1140">
        <v>0</v>
      </c>
    </row>
    <row r="1141" spans="1:25" x14ac:dyDescent="0.2">
      <c r="A1141">
        <v>50</v>
      </c>
      <c r="B1141">
        <v>0</v>
      </c>
      <c r="C1141">
        <v>0</v>
      </c>
      <c r="D1141">
        <v>1</v>
      </c>
      <c r="E1141">
        <v>214</v>
      </c>
      <c r="F1141">
        <f>ROUND(Source!AS1124,O1141)</f>
        <v>0</v>
      </c>
      <c r="G1141" t="s">
        <v>96</v>
      </c>
      <c r="H1141" t="s">
        <v>97</v>
      </c>
      <c r="K1141">
        <v>214</v>
      </c>
      <c r="L1141">
        <v>16</v>
      </c>
      <c r="M1141">
        <v>3</v>
      </c>
      <c r="N1141" t="s">
        <v>3</v>
      </c>
      <c r="O1141">
        <v>2</v>
      </c>
      <c r="W1141">
        <v>0</v>
      </c>
      <c r="X1141">
        <v>1</v>
      </c>
      <c r="Y1141">
        <v>0</v>
      </c>
    </row>
    <row r="1142" spans="1:25" x14ac:dyDescent="0.2">
      <c r="A1142">
        <v>50</v>
      </c>
      <c r="B1142">
        <v>0</v>
      </c>
      <c r="C1142">
        <v>0</v>
      </c>
      <c r="D1142">
        <v>1</v>
      </c>
      <c r="E1142">
        <v>215</v>
      </c>
      <c r="F1142">
        <f>ROUND(Source!AT1124,O1142)</f>
        <v>0</v>
      </c>
      <c r="G1142" t="s">
        <v>98</v>
      </c>
      <c r="H1142" t="s">
        <v>99</v>
      </c>
      <c r="K1142">
        <v>215</v>
      </c>
      <c r="L1142">
        <v>17</v>
      </c>
      <c r="M1142">
        <v>3</v>
      </c>
      <c r="N1142" t="s">
        <v>3</v>
      </c>
      <c r="O1142">
        <v>2</v>
      </c>
      <c r="W1142">
        <v>0</v>
      </c>
      <c r="X1142">
        <v>1</v>
      </c>
      <c r="Y1142">
        <v>0</v>
      </c>
    </row>
    <row r="1143" spans="1:25" x14ac:dyDescent="0.2">
      <c r="A1143">
        <v>50</v>
      </c>
      <c r="B1143">
        <v>0</v>
      </c>
      <c r="C1143">
        <v>0</v>
      </c>
      <c r="D1143">
        <v>1</v>
      </c>
      <c r="E1143">
        <v>217</v>
      </c>
      <c r="F1143">
        <f>ROUND(Source!AU1124,O1143)</f>
        <v>4240.3900000000003</v>
      </c>
      <c r="G1143" t="s">
        <v>100</v>
      </c>
      <c r="H1143" t="s">
        <v>101</v>
      </c>
      <c r="K1143">
        <v>217</v>
      </c>
      <c r="L1143">
        <v>18</v>
      </c>
      <c r="M1143">
        <v>3</v>
      </c>
      <c r="N1143" t="s">
        <v>3</v>
      </c>
      <c r="O1143">
        <v>2</v>
      </c>
      <c r="W1143">
        <v>4240.3900000000003</v>
      </c>
      <c r="X1143">
        <v>1</v>
      </c>
      <c r="Y1143">
        <v>4240.3900000000003</v>
      </c>
    </row>
    <row r="1144" spans="1:25" x14ac:dyDescent="0.2">
      <c r="A1144">
        <v>50</v>
      </c>
      <c r="B1144">
        <v>0</v>
      </c>
      <c r="C1144">
        <v>0</v>
      </c>
      <c r="D1144">
        <v>1</v>
      </c>
      <c r="E1144">
        <v>230</v>
      </c>
      <c r="F1144">
        <f>ROUND(Source!BA1124,O1144)</f>
        <v>0</v>
      </c>
      <c r="G1144" t="s">
        <v>102</v>
      </c>
      <c r="H1144" t="s">
        <v>103</v>
      </c>
      <c r="K1144">
        <v>230</v>
      </c>
      <c r="L1144">
        <v>19</v>
      </c>
      <c r="M1144">
        <v>3</v>
      </c>
      <c r="N1144" t="s">
        <v>3</v>
      </c>
      <c r="O1144">
        <v>2</v>
      </c>
      <c r="W1144">
        <v>0</v>
      </c>
      <c r="X1144">
        <v>1</v>
      </c>
      <c r="Y1144">
        <v>0</v>
      </c>
    </row>
    <row r="1145" spans="1:25" x14ac:dyDescent="0.2">
      <c r="A1145">
        <v>50</v>
      </c>
      <c r="B1145">
        <v>0</v>
      </c>
      <c r="C1145">
        <v>0</v>
      </c>
      <c r="D1145">
        <v>1</v>
      </c>
      <c r="E1145">
        <v>206</v>
      </c>
      <c r="F1145">
        <f>ROUND(Source!T1124,O1145)</f>
        <v>0</v>
      </c>
      <c r="G1145" t="s">
        <v>104</v>
      </c>
      <c r="H1145" t="s">
        <v>105</v>
      </c>
      <c r="K1145">
        <v>206</v>
      </c>
      <c r="L1145">
        <v>20</v>
      </c>
      <c r="M1145">
        <v>3</v>
      </c>
      <c r="N1145" t="s">
        <v>3</v>
      </c>
      <c r="O1145">
        <v>2</v>
      </c>
      <c r="W1145">
        <v>0</v>
      </c>
      <c r="X1145">
        <v>1</v>
      </c>
      <c r="Y1145">
        <v>0</v>
      </c>
    </row>
    <row r="1146" spans="1:25" x14ac:dyDescent="0.2">
      <c r="A1146">
        <v>50</v>
      </c>
      <c r="B1146">
        <v>0</v>
      </c>
      <c r="C1146">
        <v>0</v>
      </c>
      <c r="D1146">
        <v>1</v>
      </c>
      <c r="E1146">
        <v>207</v>
      </c>
      <c r="F1146">
        <f>Source!U1124</f>
        <v>3.3950000000000005</v>
      </c>
      <c r="G1146" t="s">
        <v>106</v>
      </c>
      <c r="H1146" t="s">
        <v>107</v>
      </c>
      <c r="K1146">
        <v>207</v>
      </c>
      <c r="L1146">
        <v>21</v>
      </c>
      <c r="M1146">
        <v>3</v>
      </c>
      <c r="N1146" t="s">
        <v>3</v>
      </c>
      <c r="O1146">
        <v>-1</v>
      </c>
      <c r="W1146">
        <v>3.3949999999999996</v>
      </c>
      <c r="X1146">
        <v>1</v>
      </c>
      <c r="Y1146">
        <v>3.3949999999999996</v>
      </c>
    </row>
    <row r="1147" spans="1:25" x14ac:dyDescent="0.2">
      <c r="A1147">
        <v>50</v>
      </c>
      <c r="B1147">
        <v>0</v>
      </c>
      <c r="C1147">
        <v>0</v>
      </c>
      <c r="D1147">
        <v>1</v>
      </c>
      <c r="E1147">
        <v>208</v>
      </c>
      <c r="F1147">
        <f>Source!V1124</f>
        <v>0</v>
      </c>
      <c r="G1147" t="s">
        <v>108</v>
      </c>
      <c r="H1147" t="s">
        <v>109</v>
      </c>
      <c r="K1147">
        <v>208</v>
      </c>
      <c r="L1147">
        <v>22</v>
      </c>
      <c r="M1147">
        <v>3</v>
      </c>
      <c r="N1147" t="s">
        <v>3</v>
      </c>
      <c r="O1147">
        <v>-1</v>
      </c>
      <c r="W1147">
        <v>0</v>
      </c>
      <c r="X1147">
        <v>1</v>
      </c>
      <c r="Y1147">
        <v>0</v>
      </c>
    </row>
    <row r="1148" spans="1:25" x14ac:dyDescent="0.2">
      <c r="A1148">
        <v>50</v>
      </c>
      <c r="B1148">
        <v>0</v>
      </c>
      <c r="C1148">
        <v>0</v>
      </c>
      <c r="D1148">
        <v>1</v>
      </c>
      <c r="E1148">
        <v>209</v>
      </c>
      <c r="F1148">
        <f>ROUND(Source!W1124,O1148)</f>
        <v>0</v>
      </c>
      <c r="G1148" t="s">
        <v>110</v>
      </c>
      <c r="H1148" t="s">
        <v>111</v>
      </c>
      <c r="K1148">
        <v>209</v>
      </c>
      <c r="L1148">
        <v>23</v>
      </c>
      <c r="M1148">
        <v>3</v>
      </c>
      <c r="N1148" t="s">
        <v>3</v>
      </c>
      <c r="O1148">
        <v>2</v>
      </c>
      <c r="W1148">
        <v>0</v>
      </c>
      <c r="X1148">
        <v>1</v>
      </c>
      <c r="Y1148">
        <v>0</v>
      </c>
    </row>
    <row r="1149" spans="1:25" x14ac:dyDescent="0.2">
      <c r="A1149">
        <v>50</v>
      </c>
      <c r="B1149">
        <v>0</v>
      </c>
      <c r="C1149">
        <v>0</v>
      </c>
      <c r="D1149">
        <v>1</v>
      </c>
      <c r="E1149">
        <v>233</v>
      </c>
      <c r="F1149">
        <f>ROUND(Source!BD1124,O1149)</f>
        <v>0</v>
      </c>
      <c r="G1149" t="s">
        <v>112</v>
      </c>
      <c r="H1149" t="s">
        <v>113</v>
      </c>
      <c r="K1149">
        <v>233</v>
      </c>
      <c r="L1149">
        <v>24</v>
      </c>
      <c r="M1149">
        <v>3</v>
      </c>
      <c r="N1149" t="s">
        <v>3</v>
      </c>
      <c r="O1149">
        <v>2</v>
      </c>
      <c r="W1149">
        <v>0</v>
      </c>
      <c r="X1149">
        <v>1</v>
      </c>
      <c r="Y1149">
        <v>0</v>
      </c>
    </row>
    <row r="1150" spans="1:25" x14ac:dyDescent="0.2">
      <c r="A1150">
        <v>50</v>
      </c>
      <c r="B1150">
        <v>0</v>
      </c>
      <c r="C1150">
        <v>0</v>
      </c>
      <c r="D1150">
        <v>1</v>
      </c>
      <c r="E1150">
        <v>210</v>
      </c>
      <c r="F1150">
        <f>ROUND(Source!X1124,O1150)</f>
        <v>1507.77</v>
      </c>
      <c r="G1150" t="s">
        <v>114</v>
      </c>
      <c r="H1150" t="s">
        <v>115</v>
      </c>
      <c r="K1150">
        <v>210</v>
      </c>
      <c r="L1150">
        <v>25</v>
      </c>
      <c r="M1150">
        <v>3</v>
      </c>
      <c r="N1150" t="s">
        <v>3</v>
      </c>
      <c r="O1150">
        <v>2</v>
      </c>
      <c r="W1150">
        <v>1507.77</v>
      </c>
      <c r="X1150">
        <v>1</v>
      </c>
      <c r="Y1150">
        <v>1507.77</v>
      </c>
    </row>
    <row r="1151" spans="1:25" x14ac:dyDescent="0.2">
      <c r="A1151">
        <v>50</v>
      </c>
      <c r="B1151">
        <v>0</v>
      </c>
      <c r="C1151">
        <v>0</v>
      </c>
      <c r="D1151">
        <v>1</v>
      </c>
      <c r="E1151">
        <v>211</v>
      </c>
      <c r="F1151">
        <f>ROUND(Source!Y1124,O1151)</f>
        <v>215.41</v>
      </c>
      <c r="G1151" t="s">
        <v>116</v>
      </c>
      <c r="H1151" t="s">
        <v>117</v>
      </c>
      <c r="K1151">
        <v>211</v>
      </c>
      <c r="L1151">
        <v>26</v>
      </c>
      <c r="M1151">
        <v>3</v>
      </c>
      <c r="N1151" t="s">
        <v>3</v>
      </c>
      <c r="O1151">
        <v>2</v>
      </c>
      <c r="W1151">
        <v>215.41</v>
      </c>
      <c r="X1151">
        <v>1</v>
      </c>
      <c r="Y1151">
        <v>215.41</v>
      </c>
    </row>
    <row r="1152" spans="1:25" x14ac:dyDescent="0.2">
      <c r="A1152">
        <v>50</v>
      </c>
      <c r="B1152">
        <v>0</v>
      </c>
      <c r="C1152">
        <v>0</v>
      </c>
      <c r="D1152">
        <v>1</v>
      </c>
      <c r="E1152">
        <v>224</v>
      </c>
      <c r="F1152">
        <f>ROUND(Source!AR1124,O1152)</f>
        <v>4240.3900000000003</v>
      </c>
      <c r="G1152" t="s">
        <v>118</v>
      </c>
      <c r="H1152" t="s">
        <v>119</v>
      </c>
      <c r="K1152">
        <v>224</v>
      </c>
      <c r="L1152">
        <v>27</v>
      </c>
      <c r="M1152">
        <v>3</v>
      </c>
      <c r="N1152" t="s">
        <v>3</v>
      </c>
      <c r="O1152">
        <v>2</v>
      </c>
      <c r="W1152">
        <v>4240.3900000000003</v>
      </c>
      <c r="X1152">
        <v>1</v>
      </c>
      <c r="Y1152">
        <v>4240.3900000000003</v>
      </c>
    </row>
    <row r="1154" spans="1:245" x14ac:dyDescent="0.2">
      <c r="A1154">
        <v>4</v>
      </c>
      <c r="B1154">
        <v>1</v>
      </c>
      <c r="D1154">
        <f>ROW(A1171)</f>
        <v>1171</v>
      </c>
      <c r="F1154" t="s">
        <v>13</v>
      </c>
      <c r="G1154" t="s">
        <v>333</v>
      </c>
      <c r="H1154" t="s">
        <v>3</v>
      </c>
      <c r="I1154">
        <v>0</v>
      </c>
      <c r="K1154">
        <v>0</v>
      </c>
      <c r="M1154" t="s">
        <v>3</v>
      </c>
      <c r="S1154">
        <v>0</v>
      </c>
      <c r="U1154" t="s">
        <v>3</v>
      </c>
      <c r="V1154">
        <v>0</v>
      </c>
      <c r="AB1154" t="s">
        <v>3</v>
      </c>
      <c r="AC1154" t="s">
        <v>3</v>
      </c>
      <c r="AD1154" t="s">
        <v>3</v>
      </c>
      <c r="AE1154" t="s">
        <v>3</v>
      </c>
      <c r="AF1154" t="s">
        <v>3</v>
      </c>
      <c r="AG1154" t="s">
        <v>3</v>
      </c>
      <c r="AP1154" t="s">
        <v>3</v>
      </c>
      <c r="AQ1154" t="s">
        <v>3</v>
      </c>
      <c r="AR1154" t="s">
        <v>3</v>
      </c>
      <c r="AZ1154" t="s">
        <v>3</v>
      </c>
      <c r="BB1154" t="s">
        <v>3</v>
      </c>
      <c r="BC1154" t="s">
        <v>3</v>
      </c>
      <c r="BD1154" t="s">
        <v>3</v>
      </c>
      <c r="BE1154" t="s">
        <v>3</v>
      </c>
      <c r="BF1154" t="s">
        <v>3</v>
      </c>
      <c r="BG1154" t="s">
        <v>3</v>
      </c>
      <c r="BH1154" t="s">
        <v>3</v>
      </c>
      <c r="BI1154" t="s">
        <v>3</v>
      </c>
      <c r="BJ1154" t="s">
        <v>3</v>
      </c>
      <c r="BK1154" t="s">
        <v>3</v>
      </c>
      <c r="BL1154" t="s">
        <v>3</v>
      </c>
      <c r="BM1154" t="s">
        <v>3</v>
      </c>
      <c r="BN1154" t="s">
        <v>3</v>
      </c>
      <c r="BO1154" t="s">
        <v>3</v>
      </c>
      <c r="BP1154" t="s">
        <v>3</v>
      </c>
      <c r="BX1154">
        <v>0</v>
      </c>
      <c r="CJ1154">
        <v>0</v>
      </c>
    </row>
    <row r="1156" spans="1:245" x14ac:dyDescent="0.2">
      <c r="A1156">
        <v>52</v>
      </c>
      <c r="B1156">
        <f t="shared" ref="B1156:G1156" si="806">B1171</f>
        <v>1</v>
      </c>
      <c r="C1156">
        <f t="shared" si="806"/>
        <v>4</v>
      </c>
      <c r="D1156">
        <f t="shared" si="806"/>
        <v>1154</v>
      </c>
      <c r="E1156">
        <f t="shared" si="806"/>
        <v>0</v>
      </c>
      <c r="F1156" t="str">
        <f t="shared" si="806"/>
        <v>Новый раздел</v>
      </c>
      <c r="G1156" t="str">
        <f t="shared" si="806"/>
        <v>Помещение 139 Класс робототехники</v>
      </c>
      <c r="O1156">
        <f t="shared" ref="O1156:AT1156" si="807">O1171</f>
        <v>112547.96</v>
      </c>
      <c r="P1156">
        <f t="shared" si="807"/>
        <v>86082.02</v>
      </c>
      <c r="Q1156">
        <f t="shared" si="807"/>
        <v>695.06</v>
      </c>
      <c r="R1156">
        <f t="shared" si="807"/>
        <v>319.39</v>
      </c>
      <c r="S1156">
        <f t="shared" si="807"/>
        <v>25770.880000000001</v>
      </c>
      <c r="T1156">
        <f t="shared" si="807"/>
        <v>0</v>
      </c>
      <c r="U1156">
        <f t="shared" si="807"/>
        <v>43.754800000000003</v>
      </c>
      <c r="V1156">
        <f t="shared" si="807"/>
        <v>0</v>
      </c>
      <c r="W1156">
        <f t="shared" si="807"/>
        <v>0</v>
      </c>
      <c r="X1156">
        <f t="shared" si="807"/>
        <v>18039.63</v>
      </c>
      <c r="Y1156">
        <f t="shared" si="807"/>
        <v>2577.09</v>
      </c>
      <c r="Z1156">
        <f t="shared" si="807"/>
        <v>0</v>
      </c>
      <c r="AA1156">
        <f t="shared" si="807"/>
        <v>0</v>
      </c>
      <c r="AB1156">
        <f t="shared" si="807"/>
        <v>112547.96</v>
      </c>
      <c r="AC1156">
        <f t="shared" si="807"/>
        <v>86082.02</v>
      </c>
      <c r="AD1156">
        <f t="shared" si="807"/>
        <v>695.06</v>
      </c>
      <c r="AE1156">
        <f t="shared" si="807"/>
        <v>319.39</v>
      </c>
      <c r="AF1156">
        <f t="shared" si="807"/>
        <v>25770.880000000001</v>
      </c>
      <c r="AG1156">
        <f t="shared" si="807"/>
        <v>0</v>
      </c>
      <c r="AH1156">
        <f t="shared" si="807"/>
        <v>43.754800000000003</v>
      </c>
      <c r="AI1156">
        <f t="shared" si="807"/>
        <v>0</v>
      </c>
      <c r="AJ1156">
        <f t="shared" si="807"/>
        <v>0</v>
      </c>
      <c r="AK1156">
        <f t="shared" si="807"/>
        <v>18039.63</v>
      </c>
      <c r="AL1156">
        <f t="shared" si="807"/>
        <v>2577.09</v>
      </c>
      <c r="AM1156">
        <f t="shared" si="807"/>
        <v>0</v>
      </c>
      <c r="AN1156">
        <f t="shared" si="807"/>
        <v>0</v>
      </c>
      <c r="AO1156">
        <f t="shared" si="807"/>
        <v>0</v>
      </c>
      <c r="AP1156">
        <f t="shared" si="807"/>
        <v>0</v>
      </c>
      <c r="AQ1156">
        <f t="shared" si="807"/>
        <v>0</v>
      </c>
      <c r="AR1156">
        <f t="shared" si="807"/>
        <v>133509.62</v>
      </c>
      <c r="AS1156">
        <f t="shared" si="807"/>
        <v>0</v>
      </c>
      <c r="AT1156">
        <f t="shared" si="807"/>
        <v>0</v>
      </c>
      <c r="AU1156">
        <f t="shared" ref="AU1156:BZ1156" si="808">AU1171</f>
        <v>133509.62</v>
      </c>
      <c r="AV1156">
        <f t="shared" si="808"/>
        <v>86082.02</v>
      </c>
      <c r="AW1156">
        <f t="shared" si="808"/>
        <v>86082.02</v>
      </c>
      <c r="AX1156">
        <f t="shared" si="808"/>
        <v>0</v>
      </c>
      <c r="AY1156">
        <f t="shared" si="808"/>
        <v>86082.02</v>
      </c>
      <c r="AZ1156">
        <f t="shared" si="808"/>
        <v>0</v>
      </c>
      <c r="BA1156">
        <f t="shared" si="808"/>
        <v>0</v>
      </c>
      <c r="BB1156">
        <f t="shared" si="808"/>
        <v>0</v>
      </c>
      <c r="BC1156">
        <f t="shared" si="808"/>
        <v>0</v>
      </c>
      <c r="BD1156">
        <f t="shared" si="808"/>
        <v>0</v>
      </c>
      <c r="BE1156">
        <f t="shared" si="808"/>
        <v>0</v>
      </c>
      <c r="BF1156">
        <f t="shared" si="808"/>
        <v>0</v>
      </c>
      <c r="BG1156">
        <f t="shared" si="808"/>
        <v>0</v>
      </c>
      <c r="BH1156">
        <f t="shared" si="808"/>
        <v>0</v>
      </c>
      <c r="BI1156">
        <f t="shared" si="808"/>
        <v>0</v>
      </c>
      <c r="BJ1156">
        <f t="shared" si="808"/>
        <v>0</v>
      </c>
      <c r="BK1156">
        <f t="shared" si="808"/>
        <v>0</v>
      </c>
      <c r="BL1156">
        <f t="shared" si="808"/>
        <v>0</v>
      </c>
      <c r="BM1156">
        <f t="shared" si="808"/>
        <v>0</v>
      </c>
      <c r="BN1156">
        <f t="shared" si="808"/>
        <v>0</v>
      </c>
      <c r="BO1156">
        <f t="shared" si="808"/>
        <v>0</v>
      </c>
      <c r="BP1156">
        <f t="shared" si="808"/>
        <v>0</v>
      </c>
      <c r="BQ1156">
        <f t="shared" si="808"/>
        <v>0</v>
      </c>
      <c r="BR1156">
        <f t="shared" si="808"/>
        <v>0</v>
      </c>
      <c r="BS1156">
        <f t="shared" si="808"/>
        <v>0</v>
      </c>
      <c r="BT1156">
        <f t="shared" si="808"/>
        <v>0</v>
      </c>
      <c r="BU1156">
        <f t="shared" si="808"/>
        <v>0</v>
      </c>
      <c r="BV1156">
        <f t="shared" si="808"/>
        <v>0</v>
      </c>
      <c r="BW1156">
        <f t="shared" si="808"/>
        <v>0</v>
      </c>
      <c r="BX1156">
        <f t="shared" si="808"/>
        <v>0</v>
      </c>
      <c r="BY1156">
        <f t="shared" si="808"/>
        <v>0</v>
      </c>
      <c r="BZ1156">
        <f t="shared" si="808"/>
        <v>0</v>
      </c>
      <c r="CA1156">
        <f t="shared" ref="CA1156:DF1156" si="809">CA1171</f>
        <v>133509.62</v>
      </c>
      <c r="CB1156">
        <f t="shared" si="809"/>
        <v>0</v>
      </c>
      <c r="CC1156">
        <f t="shared" si="809"/>
        <v>0</v>
      </c>
      <c r="CD1156">
        <f t="shared" si="809"/>
        <v>133509.62</v>
      </c>
      <c r="CE1156">
        <f t="shared" si="809"/>
        <v>86082.02</v>
      </c>
      <c r="CF1156">
        <f t="shared" si="809"/>
        <v>86082.02</v>
      </c>
      <c r="CG1156">
        <f t="shared" si="809"/>
        <v>0</v>
      </c>
      <c r="CH1156">
        <f t="shared" si="809"/>
        <v>86082.02</v>
      </c>
      <c r="CI1156">
        <f t="shared" si="809"/>
        <v>0</v>
      </c>
      <c r="CJ1156">
        <f t="shared" si="809"/>
        <v>0</v>
      </c>
      <c r="CK1156">
        <f t="shared" si="809"/>
        <v>0</v>
      </c>
      <c r="CL1156">
        <f t="shared" si="809"/>
        <v>0</v>
      </c>
      <c r="CM1156">
        <f t="shared" si="809"/>
        <v>0</v>
      </c>
      <c r="CN1156">
        <f t="shared" si="809"/>
        <v>0</v>
      </c>
      <c r="CO1156">
        <f t="shared" si="809"/>
        <v>0</v>
      </c>
      <c r="CP1156">
        <f t="shared" si="809"/>
        <v>0</v>
      </c>
      <c r="CQ1156">
        <f t="shared" si="809"/>
        <v>0</v>
      </c>
      <c r="CR1156">
        <f t="shared" si="809"/>
        <v>0</v>
      </c>
      <c r="CS1156">
        <f t="shared" si="809"/>
        <v>0</v>
      </c>
      <c r="CT1156">
        <f t="shared" si="809"/>
        <v>0</v>
      </c>
      <c r="CU1156">
        <f t="shared" si="809"/>
        <v>0</v>
      </c>
      <c r="CV1156">
        <f t="shared" si="809"/>
        <v>0</v>
      </c>
      <c r="CW1156">
        <f t="shared" si="809"/>
        <v>0</v>
      </c>
      <c r="CX1156">
        <f t="shared" si="809"/>
        <v>0</v>
      </c>
      <c r="CY1156">
        <f t="shared" si="809"/>
        <v>0</v>
      </c>
      <c r="CZ1156">
        <f t="shared" si="809"/>
        <v>0</v>
      </c>
      <c r="DA1156">
        <f t="shared" si="809"/>
        <v>0</v>
      </c>
      <c r="DB1156">
        <f t="shared" si="809"/>
        <v>0</v>
      </c>
      <c r="DC1156">
        <f t="shared" si="809"/>
        <v>0</v>
      </c>
      <c r="DD1156">
        <f t="shared" si="809"/>
        <v>0</v>
      </c>
      <c r="DE1156">
        <f t="shared" si="809"/>
        <v>0</v>
      </c>
      <c r="DF1156">
        <f t="shared" si="809"/>
        <v>0</v>
      </c>
      <c r="DG1156">
        <f t="shared" ref="DG1156:EL1156" si="810">DG1171</f>
        <v>0</v>
      </c>
      <c r="DH1156">
        <f t="shared" si="810"/>
        <v>0</v>
      </c>
      <c r="DI1156">
        <f t="shared" si="810"/>
        <v>0</v>
      </c>
      <c r="DJ1156">
        <f t="shared" si="810"/>
        <v>0</v>
      </c>
      <c r="DK1156">
        <f t="shared" si="810"/>
        <v>0</v>
      </c>
      <c r="DL1156">
        <f t="shared" si="810"/>
        <v>0</v>
      </c>
      <c r="DM1156">
        <f t="shared" si="810"/>
        <v>0</v>
      </c>
      <c r="DN1156">
        <f t="shared" si="810"/>
        <v>0</v>
      </c>
      <c r="DO1156">
        <f t="shared" si="810"/>
        <v>0</v>
      </c>
      <c r="DP1156">
        <f t="shared" si="810"/>
        <v>0</v>
      </c>
      <c r="DQ1156">
        <f t="shared" si="810"/>
        <v>0</v>
      </c>
      <c r="DR1156">
        <f t="shared" si="810"/>
        <v>0</v>
      </c>
      <c r="DS1156">
        <f t="shared" si="810"/>
        <v>0</v>
      </c>
      <c r="DT1156">
        <f t="shared" si="810"/>
        <v>0</v>
      </c>
      <c r="DU1156">
        <f t="shared" si="810"/>
        <v>0</v>
      </c>
      <c r="DV1156">
        <f t="shared" si="810"/>
        <v>0</v>
      </c>
      <c r="DW1156">
        <f t="shared" si="810"/>
        <v>0</v>
      </c>
      <c r="DX1156">
        <f t="shared" si="810"/>
        <v>0</v>
      </c>
      <c r="DY1156">
        <f t="shared" si="810"/>
        <v>0</v>
      </c>
      <c r="DZ1156">
        <f t="shared" si="810"/>
        <v>0</v>
      </c>
      <c r="EA1156">
        <f t="shared" si="810"/>
        <v>0</v>
      </c>
      <c r="EB1156">
        <f t="shared" si="810"/>
        <v>0</v>
      </c>
      <c r="EC1156">
        <f t="shared" si="810"/>
        <v>0</v>
      </c>
      <c r="ED1156">
        <f t="shared" si="810"/>
        <v>0</v>
      </c>
      <c r="EE1156">
        <f t="shared" si="810"/>
        <v>0</v>
      </c>
      <c r="EF1156">
        <f t="shared" si="810"/>
        <v>0</v>
      </c>
      <c r="EG1156">
        <f t="shared" si="810"/>
        <v>0</v>
      </c>
      <c r="EH1156">
        <f t="shared" si="810"/>
        <v>0</v>
      </c>
      <c r="EI1156">
        <f t="shared" si="810"/>
        <v>0</v>
      </c>
      <c r="EJ1156">
        <f t="shared" si="810"/>
        <v>0</v>
      </c>
      <c r="EK1156">
        <f t="shared" si="810"/>
        <v>0</v>
      </c>
      <c r="EL1156">
        <f t="shared" si="810"/>
        <v>0</v>
      </c>
      <c r="EM1156">
        <f t="shared" ref="EM1156:FR1156" si="811">EM1171</f>
        <v>0</v>
      </c>
      <c r="EN1156">
        <f t="shared" si="811"/>
        <v>0</v>
      </c>
      <c r="EO1156">
        <f t="shared" si="811"/>
        <v>0</v>
      </c>
      <c r="EP1156">
        <f t="shared" si="811"/>
        <v>0</v>
      </c>
      <c r="EQ1156">
        <f t="shared" si="811"/>
        <v>0</v>
      </c>
      <c r="ER1156">
        <f t="shared" si="811"/>
        <v>0</v>
      </c>
      <c r="ES1156">
        <f t="shared" si="811"/>
        <v>0</v>
      </c>
      <c r="ET1156">
        <f t="shared" si="811"/>
        <v>0</v>
      </c>
      <c r="EU1156">
        <f t="shared" si="811"/>
        <v>0</v>
      </c>
      <c r="EV1156">
        <f t="shared" si="811"/>
        <v>0</v>
      </c>
      <c r="EW1156">
        <f t="shared" si="811"/>
        <v>0</v>
      </c>
      <c r="EX1156">
        <f t="shared" si="811"/>
        <v>0</v>
      </c>
      <c r="EY1156">
        <f t="shared" si="811"/>
        <v>0</v>
      </c>
      <c r="EZ1156">
        <f t="shared" si="811"/>
        <v>0</v>
      </c>
      <c r="FA1156">
        <f t="shared" si="811"/>
        <v>0</v>
      </c>
      <c r="FB1156">
        <f t="shared" si="811"/>
        <v>0</v>
      </c>
      <c r="FC1156">
        <f t="shared" si="811"/>
        <v>0</v>
      </c>
      <c r="FD1156">
        <f t="shared" si="811"/>
        <v>0</v>
      </c>
      <c r="FE1156">
        <f t="shared" si="811"/>
        <v>0</v>
      </c>
      <c r="FF1156">
        <f t="shared" si="811"/>
        <v>0</v>
      </c>
      <c r="FG1156">
        <f t="shared" si="811"/>
        <v>0</v>
      </c>
      <c r="FH1156">
        <f t="shared" si="811"/>
        <v>0</v>
      </c>
      <c r="FI1156">
        <f t="shared" si="811"/>
        <v>0</v>
      </c>
      <c r="FJ1156">
        <f t="shared" si="811"/>
        <v>0</v>
      </c>
      <c r="FK1156">
        <f t="shared" si="811"/>
        <v>0</v>
      </c>
      <c r="FL1156">
        <f t="shared" si="811"/>
        <v>0</v>
      </c>
      <c r="FM1156">
        <f t="shared" si="811"/>
        <v>0</v>
      </c>
      <c r="FN1156">
        <f t="shared" si="811"/>
        <v>0</v>
      </c>
      <c r="FO1156">
        <f t="shared" si="811"/>
        <v>0</v>
      </c>
      <c r="FP1156">
        <f t="shared" si="811"/>
        <v>0</v>
      </c>
      <c r="FQ1156">
        <f t="shared" si="811"/>
        <v>0</v>
      </c>
      <c r="FR1156">
        <f t="shared" si="811"/>
        <v>0</v>
      </c>
      <c r="FS1156">
        <f t="shared" ref="FS1156:GX1156" si="812">FS1171</f>
        <v>0</v>
      </c>
      <c r="FT1156">
        <f t="shared" si="812"/>
        <v>0</v>
      </c>
      <c r="FU1156">
        <f t="shared" si="812"/>
        <v>0</v>
      </c>
      <c r="FV1156">
        <f t="shared" si="812"/>
        <v>0</v>
      </c>
      <c r="FW1156">
        <f t="shared" si="812"/>
        <v>0</v>
      </c>
      <c r="FX1156">
        <f t="shared" si="812"/>
        <v>0</v>
      </c>
      <c r="FY1156">
        <f t="shared" si="812"/>
        <v>0</v>
      </c>
      <c r="FZ1156">
        <f t="shared" si="812"/>
        <v>0</v>
      </c>
      <c r="GA1156">
        <f t="shared" si="812"/>
        <v>0</v>
      </c>
      <c r="GB1156">
        <f t="shared" si="812"/>
        <v>0</v>
      </c>
      <c r="GC1156">
        <f t="shared" si="812"/>
        <v>0</v>
      </c>
      <c r="GD1156">
        <f t="shared" si="812"/>
        <v>0</v>
      </c>
      <c r="GE1156">
        <f t="shared" si="812"/>
        <v>0</v>
      </c>
      <c r="GF1156">
        <f t="shared" si="812"/>
        <v>0</v>
      </c>
      <c r="GG1156">
        <f t="shared" si="812"/>
        <v>0</v>
      </c>
      <c r="GH1156">
        <f t="shared" si="812"/>
        <v>0</v>
      </c>
      <c r="GI1156">
        <f t="shared" si="812"/>
        <v>0</v>
      </c>
      <c r="GJ1156">
        <f t="shared" si="812"/>
        <v>0</v>
      </c>
      <c r="GK1156">
        <f t="shared" si="812"/>
        <v>0</v>
      </c>
      <c r="GL1156">
        <f t="shared" si="812"/>
        <v>0</v>
      </c>
      <c r="GM1156">
        <f t="shared" si="812"/>
        <v>0</v>
      </c>
      <c r="GN1156">
        <f t="shared" si="812"/>
        <v>0</v>
      </c>
      <c r="GO1156">
        <f t="shared" si="812"/>
        <v>0</v>
      </c>
      <c r="GP1156">
        <f t="shared" si="812"/>
        <v>0</v>
      </c>
      <c r="GQ1156">
        <f t="shared" si="812"/>
        <v>0</v>
      </c>
      <c r="GR1156">
        <f t="shared" si="812"/>
        <v>0</v>
      </c>
      <c r="GS1156">
        <f t="shared" si="812"/>
        <v>0</v>
      </c>
      <c r="GT1156">
        <f t="shared" si="812"/>
        <v>0</v>
      </c>
      <c r="GU1156">
        <f t="shared" si="812"/>
        <v>0</v>
      </c>
      <c r="GV1156">
        <f t="shared" si="812"/>
        <v>0</v>
      </c>
      <c r="GW1156">
        <f t="shared" si="812"/>
        <v>0</v>
      </c>
      <c r="GX1156">
        <f t="shared" si="812"/>
        <v>0</v>
      </c>
    </row>
    <row r="1158" spans="1:245" x14ac:dyDescent="0.2">
      <c r="A1158">
        <v>17</v>
      </c>
      <c r="B1158">
        <v>1</v>
      </c>
      <c r="C1158">
        <f>ROW(SmtRes!A345)</f>
        <v>345</v>
      </c>
      <c r="D1158">
        <f>ROW(EtalonRes!A345)</f>
        <v>345</v>
      </c>
      <c r="E1158" t="s">
        <v>334</v>
      </c>
      <c r="F1158" t="s">
        <v>16</v>
      </c>
      <c r="G1158" t="s">
        <v>17</v>
      </c>
      <c r="H1158" t="s">
        <v>18</v>
      </c>
      <c r="I1158">
        <f>ROUND(10/100,9)</f>
        <v>0.1</v>
      </c>
      <c r="J1158">
        <v>0</v>
      </c>
      <c r="K1158">
        <f>ROUND(10/100,9)</f>
        <v>0.1</v>
      </c>
      <c r="O1158">
        <f t="shared" ref="O1158:O1169" si="813">ROUND(CP1158,2)</f>
        <v>271.05</v>
      </c>
      <c r="P1158">
        <f t="shared" ref="P1158:P1169" si="814">ROUND(CQ1158*I1158,2)</f>
        <v>0</v>
      </c>
      <c r="Q1158">
        <f t="shared" ref="Q1158:Q1169" si="815">ROUND(CR1158*I1158,2)</f>
        <v>0</v>
      </c>
      <c r="R1158">
        <f t="shared" ref="R1158:R1169" si="816">ROUND(CS1158*I1158,2)</f>
        <v>0</v>
      </c>
      <c r="S1158">
        <f t="shared" ref="S1158:S1169" si="817">ROUND(CT1158*I1158,2)</f>
        <v>271.05</v>
      </c>
      <c r="T1158">
        <f t="shared" ref="T1158:T1169" si="818">ROUND(CU1158*I1158,2)</f>
        <v>0</v>
      </c>
      <c r="U1158">
        <f t="shared" ref="U1158:U1169" si="819">CV1158*I1158</f>
        <v>0.58399999999999996</v>
      </c>
      <c r="V1158">
        <f t="shared" ref="V1158:V1169" si="820">CW1158*I1158</f>
        <v>0</v>
      </c>
      <c r="W1158">
        <f t="shared" ref="W1158:W1169" si="821">ROUND(CX1158*I1158,2)</f>
        <v>0</v>
      </c>
      <c r="X1158">
        <f t="shared" ref="X1158:X1169" si="822">ROUND(CY1158,2)</f>
        <v>189.74</v>
      </c>
      <c r="Y1158">
        <f t="shared" ref="Y1158:Y1169" si="823">ROUND(CZ1158,2)</f>
        <v>27.11</v>
      </c>
      <c r="AA1158">
        <v>35364244</v>
      </c>
      <c r="AB1158">
        <f t="shared" ref="AB1158:AB1169" si="824">ROUND((AC1158+AD1158+AF1158),6)</f>
        <v>2710.46</v>
      </c>
      <c r="AC1158">
        <f t="shared" ref="AC1158:AC1169" si="825">ROUND((ES1158),6)</f>
        <v>0</v>
      </c>
      <c r="AD1158">
        <f t="shared" ref="AD1158:AD1169" si="826">ROUND((((ET1158)-(EU1158))+AE1158),6)</f>
        <v>0</v>
      </c>
      <c r="AE1158">
        <f t="shared" ref="AE1158:AE1169" si="827">ROUND((EU1158),6)</f>
        <v>0</v>
      </c>
      <c r="AF1158">
        <f t="shared" ref="AF1158:AF1169" si="828">ROUND((EV1158),6)</f>
        <v>2710.46</v>
      </c>
      <c r="AG1158">
        <f t="shared" ref="AG1158:AG1169" si="829">ROUND((AP1158),6)</f>
        <v>0</v>
      </c>
      <c r="AH1158">
        <f t="shared" ref="AH1158:AH1169" si="830">(EW1158)</f>
        <v>5.84</v>
      </c>
      <c r="AI1158">
        <f t="shared" ref="AI1158:AI1169" si="831">(EX1158)</f>
        <v>0</v>
      </c>
      <c r="AJ1158">
        <f t="shared" ref="AJ1158:AJ1169" si="832">(AS1158)</f>
        <v>0</v>
      </c>
      <c r="AK1158">
        <v>2710.46</v>
      </c>
      <c r="AL1158">
        <v>0</v>
      </c>
      <c r="AM1158">
        <v>0</v>
      </c>
      <c r="AN1158">
        <v>0</v>
      </c>
      <c r="AO1158">
        <v>2710.46</v>
      </c>
      <c r="AP1158">
        <v>0</v>
      </c>
      <c r="AQ1158">
        <v>5.84</v>
      </c>
      <c r="AR1158">
        <v>0</v>
      </c>
      <c r="AS1158">
        <v>0</v>
      </c>
      <c r="AT1158">
        <v>70</v>
      </c>
      <c r="AU1158">
        <v>10</v>
      </c>
      <c r="AV1158">
        <v>1</v>
      </c>
      <c r="AW1158">
        <v>1</v>
      </c>
      <c r="AZ1158">
        <v>1</v>
      </c>
      <c r="BA1158">
        <v>1</v>
      </c>
      <c r="BB1158">
        <v>1</v>
      </c>
      <c r="BC1158">
        <v>1</v>
      </c>
      <c r="BD1158" t="s">
        <v>3</v>
      </c>
      <c r="BE1158" t="s">
        <v>3</v>
      </c>
      <c r="BF1158" t="s">
        <v>3</v>
      </c>
      <c r="BG1158" t="s">
        <v>3</v>
      </c>
      <c r="BH1158">
        <v>0</v>
      </c>
      <c r="BI1158">
        <v>4</v>
      </c>
      <c r="BJ1158" t="s">
        <v>19</v>
      </c>
      <c r="BM1158">
        <v>0</v>
      </c>
      <c r="BN1158">
        <v>0</v>
      </c>
      <c r="BO1158" t="s">
        <v>3</v>
      </c>
      <c r="BP1158">
        <v>0</v>
      </c>
      <c r="BQ1158">
        <v>1</v>
      </c>
      <c r="BR1158">
        <v>0</v>
      </c>
      <c r="BS1158">
        <v>1</v>
      </c>
      <c r="BT1158">
        <v>1</v>
      </c>
      <c r="BU1158">
        <v>1</v>
      </c>
      <c r="BV1158">
        <v>1</v>
      </c>
      <c r="BW1158">
        <v>1</v>
      </c>
      <c r="BX1158">
        <v>1</v>
      </c>
      <c r="BY1158" t="s">
        <v>3</v>
      </c>
      <c r="BZ1158">
        <v>70</v>
      </c>
      <c r="CA1158">
        <v>10</v>
      </c>
      <c r="CB1158" t="s">
        <v>3</v>
      </c>
      <c r="CE1158">
        <v>0</v>
      </c>
      <c r="CF1158">
        <v>0</v>
      </c>
      <c r="CG1158">
        <v>0</v>
      </c>
      <c r="CM1158">
        <v>0</v>
      </c>
      <c r="CN1158" t="s">
        <v>3</v>
      </c>
      <c r="CO1158">
        <v>0</v>
      </c>
      <c r="CP1158">
        <f t="shared" ref="CP1158:CP1169" si="833">(P1158+Q1158+S1158)</f>
        <v>271.05</v>
      </c>
      <c r="CQ1158">
        <f t="shared" ref="CQ1158:CQ1169" si="834">(AC1158*BC1158*AW1158)</f>
        <v>0</v>
      </c>
      <c r="CR1158">
        <f t="shared" ref="CR1158:CR1169" si="835">((((ET1158)*BB1158-(EU1158)*BS1158)+AE1158*BS1158)*AV1158)</f>
        <v>0</v>
      </c>
      <c r="CS1158">
        <f t="shared" ref="CS1158:CS1169" si="836">(AE1158*BS1158*AV1158)</f>
        <v>0</v>
      </c>
      <c r="CT1158">
        <f t="shared" ref="CT1158:CT1169" si="837">(AF1158*BA1158*AV1158)</f>
        <v>2710.46</v>
      </c>
      <c r="CU1158">
        <f t="shared" ref="CU1158:CU1169" si="838">AG1158</f>
        <v>0</v>
      </c>
      <c r="CV1158">
        <f t="shared" ref="CV1158:CV1169" si="839">(AH1158*AV1158)</f>
        <v>5.84</v>
      </c>
      <c r="CW1158">
        <f t="shared" ref="CW1158:CW1169" si="840">AI1158</f>
        <v>0</v>
      </c>
      <c r="CX1158">
        <f t="shared" ref="CX1158:CX1169" si="841">AJ1158</f>
        <v>0</v>
      </c>
      <c r="CY1158">
        <f t="shared" ref="CY1158:CY1169" si="842">((S1158*BZ1158)/100)</f>
        <v>189.73500000000001</v>
      </c>
      <c r="CZ1158">
        <f t="shared" ref="CZ1158:CZ1169" si="843">((S1158*CA1158)/100)</f>
        <v>27.105</v>
      </c>
      <c r="DC1158" t="s">
        <v>3</v>
      </c>
      <c r="DD1158" t="s">
        <v>3</v>
      </c>
      <c r="DE1158" t="s">
        <v>3</v>
      </c>
      <c r="DF1158" t="s">
        <v>3</v>
      </c>
      <c r="DG1158" t="s">
        <v>3</v>
      </c>
      <c r="DH1158" t="s">
        <v>3</v>
      </c>
      <c r="DI1158" t="s">
        <v>3</v>
      </c>
      <c r="DJ1158" t="s">
        <v>3</v>
      </c>
      <c r="DK1158" t="s">
        <v>3</v>
      </c>
      <c r="DL1158" t="s">
        <v>3</v>
      </c>
      <c r="DM1158" t="s">
        <v>3</v>
      </c>
      <c r="DN1158">
        <v>0</v>
      </c>
      <c r="DO1158">
        <v>0</v>
      </c>
      <c r="DP1158">
        <v>1</v>
      </c>
      <c r="DQ1158">
        <v>1</v>
      </c>
      <c r="DU1158">
        <v>1010</v>
      </c>
      <c r="DV1158" t="s">
        <v>18</v>
      </c>
      <c r="DW1158" t="s">
        <v>18</v>
      </c>
      <c r="DX1158">
        <v>100</v>
      </c>
      <c r="DZ1158" t="s">
        <v>3</v>
      </c>
      <c r="EA1158" t="s">
        <v>3</v>
      </c>
      <c r="EB1158" t="s">
        <v>3</v>
      </c>
      <c r="EC1158" t="s">
        <v>3</v>
      </c>
      <c r="EE1158">
        <v>35096056</v>
      </c>
      <c r="EF1158">
        <v>1</v>
      </c>
      <c r="EG1158" t="s">
        <v>20</v>
      </c>
      <c r="EH1158">
        <v>0</v>
      </c>
      <c r="EI1158" t="s">
        <v>3</v>
      </c>
      <c r="EJ1158">
        <v>4</v>
      </c>
      <c r="EK1158">
        <v>0</v>
      </c>
      <c r="EL1158" t="s">
        <v>21</v>
      </c>
      <c r="EM1158" t="s">
        <v>22</v>
      </c>
      <c r="EO1158" t="s">
        <v>3</v>
      </c>
      <c r="EQ1158">
        <v>2097152</v>
      </c>
      <c r="ER1158">
        <v>2710.46</v>
      </c>
      <c r="ES1158">
        <v>0</v>
      </c>
      <c r="ET1158">
        <v>0</v>
      </c>
      <c r="EU1158">
        <v>0</v>
      </c>
      <c r="EV1158">
        <v>2710.46</v>
      </c>
      <c r="EW1158">
        <v>5.84</v>
      </c>
      <c r="EX1158">
        <v>0</v>
      </c>
      <c r="EY1158">
        <v>0</v>
      </c>
      <c r="FQ1158">
        <v>0</v>
      </c>
      <c r="FR1158">
        <v>0</v>
      </c>
      <c r="FS1158">
        <v>0</v>
      </c>
      <c r="FX1158">
        <v>70</v>
      </c>
      <c r="FY1158">
        <v>10</v>
      </c>
      <c r="GA1158" t="s">
        <v>3</v>
      </c>
      <c r="GD1158">
        <v>0</v>
      </c>
      <c r="GF1158">
        <v>-931379651</v>
      </c>
      <c r="GG1158">
        <v>2</v>
      </c>
      <c r="GH1158">
        <v>1</v>
      </c>
      <c r="GI1158">
        <v>-2</v>
      </c>
      <c r="GJ1158">
        <v>0</v>
      </c>
      <c r="GK1158">
        <f>ROUND(R1158*(R12)/100,2)</f>
        <v>0</v>
      </c>
      <c r="GL1158">
        <f t="shared" ref="GL1158:GL1169" si="844">ROUND(IF(AND(BH1158=3,BI1158=3,FS1158&lt;&gt;0),P1158,0),2)</f>
        <v>0</v>
      </c>
      <c r="GM1158">
        <f t="shared" ref="GM1158:GM1169" si="845">ROUND(O1158+X1158+Y1158+GK1158,2)+GX1158</f>
        <v>487.9</v>
      </c>
      <c r="GN1158">
        <f t="shared" ref="GN1158:GN1169" si="846">IF(OR(BI1158=0,BI1158=1),GM1158-GX1158,0)</f>
        <v>0</v>
      </c>
      <c r="GO1158">
        <f t="shared" ref="GO1158:GO1169" si="847">IF(BI1158=2,GM1158-GX1158,0)</f>
        <v>0</v>
      </c>
      <c r="GP1158">
        <f t="shared" ref="GP1158:GP1169" si="848">IF(BI1158=4,GM1158-GX1158,0)</f>
        <v>487.9</v>
      </c>
      <c r="GR1158">
        <v>0</v>
      </c>
      <c r="GS1158">
        <v>3</v>
      </c>
      <c r="GT1158">
        <v>0</v>
      </c>
      <c r="GU1158" t="s">
        <v>3</v>
      </c>
      <c r="GV1158">
        <f t="shared" ref="GV1158:GV1169" si="849">ROUND((GT1158),6)</f>
        <v>0</v>
      </c>
      <c r="GW1158">
        <v>1</v>
      </c>
      <c r="GX1158">
        <f t="shared" ref="GX1158:GX1169" si="850">ROUND(HC1158*I1158,2)</f>
        <v>0</v>
      </c>
      <c r="HA1158">
        <v>0</v>
      </c>
      <c r="HB1158">
        <v>0</v>
      </c>
      <c r="HC1158">
        <f t="shared" ref="HC1158:HC1169" si="851">GV1158*GW1158</f>
        <v>0</v>
      </c>
      <c r="HE1158" t="s">
        <v>3</v>
      </c>
      <c r="HF1158" t="s">
        <v>3</v>
      </c>
      <c r="HM1158" t="s">
        <v>3</v>
      </c>
      <c r="HN1158" t="s">
        <v>3</v>
      </c>
      <c r="HO1158" t="s">
        <v>3</v>
      </c>
      <c r="HP1158" t="s">
        <v>3</v>
      </c>
      <c r="HQ1158" t="s">
        <v>3</v>
      </c>
      <c r="HS1158">
        <v>0</v>
      </c>
      <c r="IK1158">
        <v>0</v>
      </c>
    </row>
    <row r="1159" spans="1:245" x14ac:dyDescent="0.2">
      <c r="A1159">
        <v>17</v>
      </c>
      <c r="B1159">
        <v>1</v>
      </c>
      <c r="C1159">
        <f>ROW(SmtRes!A349)</f>
        <v>349</v>
      </c>
      <c r="D1159">
        <f>ROW(EtalonRes!A349)</f>
        <v>349</v>
      </c>
      <c r="E1159" t="s">
        <v>335</v>
      </c>
      <c r="F1159" t="s">
        <v>227</v>
      </c>
      <c r="G1159" t="s">
        <v>228</v>
      </c>
      <c r="H1159" t="s">
        <v>229</v>
      </c>
      <c r="I1159">
        <f>ROUND(30/10,9)</f>
        <v>3</v>
      </c>
      <c r="J1159">
        <v>0</v>
      </c>
      <c r="K1159">
        <f>ROUND(30/10,9)</f>
        <v>3</v>
      </c>
      <c r="O1159">
        <f t="shared" si="813"/>
        <v>1279.74</v>
      </c>
      <c r="P1159">
        <f t="shared" si="814"/>
        <v>336.96</v>
      </c>
      <c r="Q1159">
        <f t="shared" si="815"/>
        <v>26.97</v>
      </c>
      <c r="R1159">
        <f t="shared" si="816"/>
        <v>0.39</v>
      </c>
      <c r="S1159">
        <f t="shared" si="817"/>
        <v>915.81</v>
      </c>
      <c r="T1159">
        <f t="shared" si="818"/>
        <v>0</v>
      </c>
      <c r="U1159">
        <f t="shared" si="819"/>
        <v>1.26</v>
      </c>
      <c r="V1159">
        <f t="shared" si="820"/>
        <v>0</v>
      </c>
      <c r="W1159">
        <f t="shared" si="821"/>
        <v>0</v>
      </c>
      <c r="X1159">
        <f t="shared" si="822"/>
        <v>641.07000000000005</v>
      </c>
      <c r="Y1159">
        <f t="shared" si="823"/>
        <v>91.58</v>
      </c>
      <c r="AA1159">
        <v>35364244</v>
      </c>
      <c r="AB1159">
        <f t="shared" si="824"/>
        <v>426.58</v>
      </c>
      <c r="AC1159">
        <f t="shared" si="825"/>
        <v>112.32</v>
      </c>
      <c r="AD1159">
        <f t="shared" si="826"/>
        <v>8.99</v>
      </c>
      <c r="AE1159">
        <f t="shared" si="827"/>
        <v>0.13</v>
      </c>
      <c r="AF1159">
        <f t="shared" si="828"/>
        <v>305.27</v>
      </c>
      <c r="AG1159">
        <f t="shared" si="829"/>
        <v>0</v>
      </c>
      <c r="AH1159">
        <f t="shared" si="830"/>
        <v>0.42</v>
      </c>
      <c r="AI1159">
        <f t="shared" si="831"/>
        <v>0</v>
      </c>
      <c r="AJ1159">
        <f t="shared" si="832"/>
        <v>0</v>
      </c>
      <c r="AK1159">
        <v>426.58</v>
      </c>
      <c r="AL1159">
        <v>112.32</v>
      </c>
      <c r="AM1159">
        <v>8.99</v>
      </c>
      <c r="AN1159">
        <v>0.13</v>
      </c>
      <c r="AO1159">
        <v>305.27</v>
      </c>
      <c r="AP1159">
        <v>0</v>
      </c>
      <c r="AQ1159">
        <v>0.42</v>
      </c>
      <c r="AR1159">
        <v>0</v>
      </c>
      <c r="AS1159">
        <v>0</v>
      </c>
      <c r="AT1159">
        <v>70</v>
      </c>
      <c r="AU1159">
        <v>10</v>
      </c>
      <c r="AV1159">
        <v>1</v>
      </c>
      <c r="AW1159">
        <v>1</v>
      </c>
      <c r="AZ1159">
        <v>1</v>
      </c>
      <c r="BA1159">
        <v>1</v>
      </c>
      <c r="BB1159">
        <v>1</v>
      </c>
      <c r="BC1159">
        <v>1</v>
      </c>
      <c r="BD1159" t="s">
        <v>3</v>
      </c>
      <c r="BE1159" t="s">
        <v>3</v>
      </c>
      <c r="BF1159" t="s">
        <v>3</v>
      </c>
      <c r="BG1159" t="s">
        <v>3</v>
      </c>
      <c r="BH1159">
        <v>0</v>
      </c>
      <c r="BI1159">
        <v>4</v>
      </c>
      <c r="BJ1159" t="s">
        <v>230</v>
      </c>
      <c r="BM1159">
        <v>0</v>
      </c>
      <c r="BN1159">
        <v>0</v>
      </c>
      <c r="BO1159" t="s">
        <v>3</v>
      </c>
      <c r="BP1159">
        <v>0</v>
      </c>
      <c r="BQ1159">
        <v>1</v>
      </c>
      <c r="BR1159">
        <v>0</v>
      </c>
      <c r="BS1159">
        <v>1</v>
      </c>
      <c r="BT1159">
        <v>1</v>
      </c>
      <c r="BU1159">
        <v>1</v>
      </c>
      <c r="BV1159">
        <v>1</v>
      </c>
      <c r="BW1159">
        <v>1</v>
      </c>
      <c r="BX1159">
        <v>1</v>
      </c>
      <c r="BY1159" t="s">
        <v>3</v>
      </c>
      <c r="BZ1159">
        <v>70</v>
      </c>
      <c r="CA1159">
        <v>10</v>
      </c>
      <c r="CB1159" t="s">
        <v>3</v>
      </c>
      <c r="CE1159">
        <v>0</v>
      </c>
      <c r="CF1159">
        <v>0</v>
      </c>
      <c r="CG1159">
        <v>0</v>
      </c>
      <c r="CM1159">
        <v>0</v>
      </c>
      <c r="CN1159" t="s">
        <v>3</v>
      </c>
      <c r="CO1159">
        <v>0</v>
      </c>
      <c r="CP1159">
        <f t="shared" si="833"/>
        <v>1279.7399999999998</v>
      </c>
      <c r="CQ1159">
        <f t="shared" si="834"/>
        <v>112.32</v>
      </c>
      <c r="CR1159">
        <f t="shared" si="835"/>
        <v>8.99</v>
      </c>
      <c r="CS1159">
        <f t="shared" si="836"/>
        <v>0.13</v>
      </c>
      <c r="CT1159">
        <f t="shared" si="837"/>
        <v>305.27</v>
      </c>
      <c r="CU1159">
        <f t="shared" si="838"/>
        <v>0</v>
      </c>
      <c r="CV1159">
        <f t="shared" si="839"/>
        <v>0.42</v>
      </c>
      <c r="CW1159">
        <f t="shared" si="840"/>
        <v>0</v>
      </c>
      <c r="CX1159">
        <f t="shared" si="841"/>
        <v>0</v>
      </c>
      <c r="CY1159">
        <f t="shared" si="842"/>
        <v>641.06700000000001</v>
      </c>
      <c r="CZ1159">
        <f t="shared" si="843"/>
        <v>91.580999999999989</v>
      </c>
      <c r="DC1159" t="s">
        <v>3</v>
      </c>
      <c r="DD1159" t="s">
        <v>3</v>
      </c>
      <c r="DE1159" t="s">
        <v>3</v>
      </c>
      <c r="DF1159" t="s">
        <v>3</v>
      </c>
      <c r="DG1159" t="s">
        <v>3</v>
      </c>
      <c r="DH1159" t="s">
        <v>3</v>
      </c>
      <c r="DI1159" t="s">
        <v>3</v>
      </c>
      <c r="DJ1159" t="s">
        <v>3</v>
      </c>
      <c r="DK1159" t="s">
        <v>3</v>
      </c>
      <c r="DL1159" t="s">
        <v>3</v>
      </c>
      <c r="DM1159" t="s">
        <v>3</v>
      </c>
      <c r="DN1159">
        <v>0</v>
      </c>
      <c r="DO1159">
        <v>0</v>
      </c>
      <c r="DP1159">
        <v>1</v>
      </c>
      <c r="DQ1159">
        <v>1</v>
      </c>
      <c r="DU1159">
        <v>1013</v>
      </c>
      <c r="DV1159" t="s">
        <v>229</v>
      </c>
      <c r="DW1159" t="s">
        <v>229</v>
      </c>
      <c r="DX1159">
        <v>1</v>
      </c>
      <c r="DZ1159" t="s">
        <v>3</v>
      </c>
      <c r="EA1159" t="s">
        <v>3</v>
      </c>
      <c r="EB1159" t="s">
        <v>3</v>
      </c>
      <c r="EC1159" t="s">
        <v>3</v>
      </c>
      <c r="EE1159">
        <v>35096056</v>
      </c>
      <c r="EF1159">
        <v>1</v>
      </c>
      <c r="EG1159" t="s">
        <v>20</v>
      </c>
      <c r="EH1159">
        <v>0</v>
      </c>
      <c r="EI1159" t="s">
        <v>3</v>
      </c>
      <c r="EJ1159">
        <v>4</v>
      </c>
      <c r="EK1159">
        <v>0</v>
      </c>
      <c r="EL1159" t="s">
        <v>21</v>
      </c>
      <c r="EM1159" t="s">
        <v>22</v>
      </c>
      <c r="EO1159" t="s">
        <v>3</v>
      </c>
      <c r="EQ1159">
        <v>2097152</v>
      </c>
      <c r="ER1159">
        <v>426.58</v>
      </c>
      <c r="ES1159">
        <v>112.32</v>
      </c>
      <c r="ET1159">
        <v>8.99</v>
      </c>
      <c r="EU1159">
        <v>0.13</v>
      </c>
      <c r="EV1159">
        <v>305.27</v>
      </c>
      <c r="EW1159">
        <v>0.42</v>
      </c>
      <c r="EX1159">
        <v>0</v>
      </c>
      <c r="EY1159">
        <v>0</v>
      </c>
      <c r="FQ1159">
        <v>0</v>
      </c>
      <c r="FR1159">
        <v>0</v>
      </c>
      <c r="FS1159">
        <v>0</v>
      </c>
      <c r="FX1159">
        <v>70</v>
      </c>
      <c r="FY1159">
        <v>10</v>
      </c>
      <c r="GA1159" t="s">
        <v>3</v>
      </c>
      <c r="GD1159">
        <v>0</v>
      </c>
      <c r="GF1159">
        <v>94825724</v>
      </c>
      <c r="GG1159">
        <v>2</v>
      </c>
      <c r="GH1159">
        <v>1</v>
      </c>
      <c r="GI1159">
        <v>-2</v>
      </c>
      <c r="GJ1159">
        <v>0</v>
      </c>
      <c r="GK1159">
        <f>ROUND(R1159*(R12)/100,2)</f>
        <v>0.42</v>
      </c>
      <c r="GL1159">
        <f t="shared" si="844"/>
        <v>0</v>
      </c>
      <c r="GM1159">
        <f t="shared" si="845"/>
        <v>2012.81</v>
      </c>
      <c r="GN1159">
        <f t="shared" si="846"/>
        <v>0</v>
      </c>
      <c r="GO1159">
        <f t="shared" si="847"/>
        <v>0</v>
      </c>
      <c r="GP1159">
        <f t="shared" si="848"/>
        <v>2012.81</v>
      </c>
      <c r="GR1159">
        <v>0</v>
      </c>
      <c r="GS1159">
        <v>3</v>
      </c>
      <c r="GT1159">
        <v>0</v>
      </c>
      <c r="GU1159" t="s">
        <v>3</v>
      </c>
      <c r="GV1159">
        <f t="shared" si="849"/>
        <v>0</v>
      </c>
      <c r="GW1159">
        <v>1</v>
      </c>
      <c r="GX1159">
        <f t="shared" si="850"/>
        <v>0</v>
      </c>
      <c r="HA1159">
        <v>0</v>
      </c>
      <c r="HB1159">
        <v>0</v>
      </c>
      <c r="HC1159">
        <f t="shared" si="851"/>
        <v>0</v>
      </c>
      <c r="HE1159" t="s">
        <v>3</v>
      </c>
      <c r="HF1159" t="s">
        <v>3</v>
      </c>
      <c r="HM1159" t="s">
        <v>3</v>
      </c>
      <c r="HN1159" t="s">
        <v>3</v>
      </c>
      <c r="HO1159" t="s">
        <v>3</v>
      </c>
      <c r="HP1159" t="s">
        <v>3</v>
      </c>
      <c r="HQ1159" t="s">
        <v>3</v>
      </c>
      <c r="HS1159">
        <v>0</v>
      </c>
      <c r="IK1159">
        <v>0</v>
      </c>
    </row>
    <row r="1160" spans="1:245" x14ac:dyDescent="0.2">
      <c r="A1160">
        <v>17</v>
      </c>
      <c r="B1160">
        <v>1</v>
      </c>
      <c r="C1160">
        <f>ROW(SmtRes!A352)</f>
        <v>352</v>
      </c>
      <c r="D1160">
        <f>ROW(EtalonRes!A352)</f>
        <v>352</v>
      </c>
      <c r="E1160" t="s">
        <v>336</v>
      </c>
      <c r="F1160" t="s">
        <v>232</v>
      </c>
      <c r="G1160" t="s">
        <v>233</v>
      </c>
      <c r="H1160" t="s">
        <v>26</v>
      </c>
      <c r="I1160">
        <f>ROUND(3/100,9)</f>
        <v>0.03</v>
      </c>
      <c r="J1160">
        <v>0</v>
      </c>
      <c r="K1160">
        <f>ROUND(3/100,9)</f>
        <v>0.03</v>
      </c>
      <c r="O1160">
        <f t="shared" si="813"/>
        <v>426.41</v>
      </c>
      <c r="P1160">
        <f t="shared" si="814"/>
        <v>0</v>
      </c>
      <c r="Q1160">
        <f t="shared" si="815"/>
        <v>179.82</v>
      </c>
      <c r="R1160">
        <f t="shared" si="816"/>
        <v>91.21</v>
      </c>
      <c r="S1160">
        <f t="shared" si="817"/>
        <v>246.59</v>
      </c>
      <c r="T1160">
        <f t="shared" si="818"/>
        <v>0</v>
      </c>
      <c r="U1160">
        <f t="shared" si="819"/>
        <v>0.42</v>
      </c>
      <c r="V1160">
        <f t="shared" si="820"/>
        <v>0</v>
      </c>
      <c r="W1160">
        <f t="shared" si="821"/>
        <v>0</v>
      </c>
      <c r="X1160">
        <f t="shared" si="822"/>
        <v>172.61</v>
      </c>
      <c r="Y1160">
        <f t="shared" si="823"/>
        <v>24.66</v>
      </c>
      <c r="AA1160">
        <v>35364244</v>
      </c>
      <c r="AB1160">
        <f t="shared" si="824"/>
        <v>14213.53</v>
      </c>
      <c r="AC1160">
        <f t="shared" si="825"/>
        <v>0</v>
      </c>
      <c r="AD1160">
        <f t="shared" si="826"/>
        <v>5993.85</v>
      </c>
      <c r="AE1160">
        <f t="shared" si="827"/>
        <v>3040.45</v>
      </c>
      <c r="AF1160">
        <f t="shared" si="828"/>
        <v>8219.68</v>
      </c>
      <c r="AG1160">
        <f t="shared" si="829"/>
        <v>0</v>
      </c>
      <c r="AH1160">
        <f t="shared" si="830"/>
        <v>14</v>
      </c>
      <c r="AI1160">
        <f t="shared" si="831"/>
        <v>0</v>
      </c>
      <c r="AJ1160">
        <f t="shared" si="832"/>
        <v>0</v>
      </c>
      <c r="AK1160">
        <v>14213.53</v>
      </c>
      <c r="AL1160">
        <v>0</v>
      </c>
      <c r="AM1160">
        <v>5993.85</v>
      </c>
      <c r="AN1160">
        <v>3040.45</v>
      </c>
      <c r="AO1160">
        <v>8219.68</v>
      </c>
      <c r="AP1160">
        <v>0</v>
      </c>
      <c r="AQ1160">
        <v>14</v>
      </c>
      <c r="AR1160">
        <v>0</v>
      </c>
      <c r="AS1160">
        <v>0</v>
      </c>
      <c r="AT1160">
        <v>70</v>
      </c>
      <c r="AU1160">
        <v>10</v>
      </c>
      <c r="AV1160">
        <v>1</v>
      </c>
      <c r="AW1160">
        <v>1</v>
      </c>
      <c r="AZ1160">
        <v>1</v>
      </c>
      <c r="BA1160">
        <v>1</v>
      </c>
      <c r="BB1160">
        <v>1</v>
      </c>
      <c r="BC1160">
        <v>1</v>
      </c>
      <c r="BD1160" t="s">
        <v>3</v>
      </c>
      <c r="BE1160" t="s">
        <v>3</v>
      </c>
      <c r="BF1160" t="s">
        <v>3</v>
      </c>
      <c r="BG1160" t="s">
        <v>3</v>
      </c>
      <c r="BH1160">
        <v>0</v>
      </c>
      <c r="BI1160">
        <v>4</v>
      </c>
      <c r="BJ1160" t="s">
        <v>234</v>
      </c>
      <c r="BM1160">
        <v>0</v>
      </c>
      <c r="BN1160">
        <v>0</v>
      </c>
      <c r="BO1160" t="s">
        <v>3</v>
      </c>
      <c r="BP1160">
        <v>0</v>
      </c>
      <c r="BQ1160">
        <v>1</v>
      </c>
      <c r="BR1160">
        <v>0</v>
      </c>
      <c r="BS1160">
        <v>1</v>
      </c>
      <c r="BT1160">
        <v>1</v>
      </c>
      <c r="BU1160">
        <v>1</v>
      </c>
      <c r="BV1160">
        <v>1</v>
      </c>
      <c r="BW1160">
        <v>1</v>
      </c>
      <c r="BX1160">
        <v>1</v>
      </c>
      <c r="BY1160" t="s">
        <v>3</v>
      </c>
      <c r="BZ1160">
        <v>70</v>
      </c>
      <c r="CA1160">
        <v>10</v>
      </c>
      <c r="CB1160" t="s">
        <v>3</v>
      </c>
      <c r="CE1160">
        <v>0</v>
      </c>
      <c r="CF1160">
        <v>0</v>
      </c>
      <c r="CG1160">
        <v>0</v>
      </c>
      <c r="CM1160">
        <v>0</v>
      </c>
      <c r="CN1160" t="s">
        <v>3</v>
      </c>
      <c r="CO1160">
        <v>0</v>
      </c>
      <c r="CP1160">
        <f t="shared" si="833"/>
        <v>426.40999999999997</v>
      </c>
      <c r="CQ1160">
        <f t="shared" si="834"/>
        <v>0</v>
      </c>
      <c r="CR1160">
        <f t="shared" si="835"/>
        <v>5993.85</v>
      </c>
      <c r="CS1160">
        <f t="shared" si="836"/>
        <v>3040.45</v>
      </c>
      <c r="CT1160">
        <f t="shared" si="837"/>
        <v>8219.68</v>
      </c>
      <c r="CU1160">
        <f t="shared" si="838"/>
        <v>0</v>
      </c>
      <c r="CV1160">
        <f t="shared" si="839"/>
        <v>14</v>
      </c>
      <c r="CW1160">
        <f t="shared" si="840"/>
        <v>0</v>
      </c>
      <c r="CX1160">
        <f t="shared" si="841"/>
        <v>0</v>
      </c>
      <c r="CY1160">
        <f t="shared" si="842"/>
        <v>172.613</v>
      </c>
      <c r="CZ1160">
        <f t="shared" si="843"/>
        <v>24.659000000000002</v>
      </c>
      <c r="DC1160" t="s">
        <v>3</v>
      </c>
      <c r="DD1160" t="s">
        <v>3</v>
      </c>
      <c r="DE1160" t="s">
        <v>3</v>
      </c>
      <c r="DF1160" t="s">
        <v>3</v>
      </c>
      <c r="DG1160" t="s">
        <v>3</v>
      </c>
      <c r="DH1160" t="s">
        <v>3</v>
      </c>
      <c r="DI1160" t="s">
        <v>3</v>
      </c>
      <c r="DJ1160" t="s">
        <v>3</v>
      </c>
      <c r="DK1160" t="s">
        <v>3</v>
      </c>
      <c r="DL1160" t="s">
        <v>3</v>
      </c>
      <c r="DM1160" t="s">
        <v>3</v>
      </c>
      <c r="DN1160">
        <v>0</v>
      </c>
      <c r="DO1160">
        <v>0</v>
      </c>
      <c r="DP1160">
        <v>1</v>
      </c>
      <c r="DQ1160">
        <v>1</v>
      </c>
      <c r="DU1160">
        <v>1003</v>
      </c>
      <c r="DV1160" t="s">
        <v>26</v>
      </c>
      <c r="DW1160" t="s">
        <v>26</v>
      </c>
      <c r="DX1160">
        <v>100</v>
      </c>
      <c r="DZ1160" t="s">
        <v>3</v>
      </c>
      <c r="EA1160" t="s">
        <v>3</v>
      </c>
      <c r="EB1160" t="s">
        <v>3</v>
      </c>
      <c r="EC1160" t="s">
        <v>3</v>
      </c>
      <c r="EE1160">
        <v>35096056</v>
      </c>
      <c r="EF1160">
        <v>1</v>
      </c>
      <c r="EG1160" t="s">
        <v>20</v>
      </c>
      <c r="EH1160">
        <v>0</v>
      </c>
      <c r="EI1160" t="s">
        <v>3</v>
      </c>
      <c r="EJ1160">
        <v>4</v>
      </c>
      <c r="EK1160">
        <v>0</v>
      </c>
      <c r="EL1160" t="s">
        <v>21</v>
      </c>
      <c r="EM1160" t="s">
        <v>22</v>
      </c>
      <c r="EO1160" t="s">
        <v>3</v>
      </c>
      <c r="EQ1160">
        <v>2097152</v>
      </c>
      <c r="ER1160">
        <v>14213.53</v>
      </c>
      <c r="ES1160">
        <v>0</v>
      </c>
      <c r="ET1160">
        <v>5993.85</v>
      </c>
      <c r="EU1160">
        <v>3040.45</v>
      </c>
      <c r="EV1160">
        <v>8219.68</v>
      </c>
      <c r="EW1160">
        <v>14</v>
      </c>
      <c r="EX1160">
        <v>0</v>
      </c>
      <c r="EY1160">
        <v>0</v>
      </c>
      <c r="FQ1160">
        <v>0</v>
      </c>
      <c r="FR1160">
        <v>0</v>
      </c>
      <c r="FS1160">
        <v>0</v>
      </c>
      <c r="FX1160">
        <v>70</v>
      </c>
      <c r="FY1160">
        <v>10</v>
      </c>
      <c r="GA1160" t="s">
        <v>3</v>
      </c>
      <c r="GD1160">
        <v>0</v>
      </c>
      <c r="GF1160">
        <v>-140188742</v>
      </c>
      <c r="GG1160">
        <v>2</v>
      </c>
      <c r="GH1160">
        <v>1</v>
      </c>
      <c r="GI1160">
        <v>-2</v>
      </c>
      <c r="GJ1160">
        <v>0</v>
      </c>
      <c r="GK1160">
        <f>ROUND(R1160*(R12)/100,2)</f>
        <v>98.51</v>
      </c>
      <c r="GL1160">
        <f t="shared" si="844"/>
        <v>0</v>
      </c>
      <c r="GM1160">
        <f t="shared" si="845"/>
        <v>722.19</v>
      </c>
      <c r="GN1160">
        <f t="shared" si="846"/>
        <v>0</v>
      </c>
      <c r="GO1160">
        <f t="shared" si="847"/>
        <v>0</v>
      </c>
      <c r="GP1160">
        <f t="shared" si="848"/>
        <v>722.19</v>
      </c>
      <c r="GR1160">
        <v>0</v>
      </c>
      <c r="GS1160">
        <v>3</v>
      </c>
      <c r="GT1160">
        <v>0</v>
      </c>
      <c r="GU1160" t="s">
        <v>3</v>
      </c>
      <c r="GV1160">
        <f t="shared" si="849"/>
        <v>0</v>
      </c>
      <c r="GW1160">
        <v>1</v>
      </c>
      <c r="GX1160">
        <f t="shared" si="850"/>
        <v>0</v>
      </c>
      <c r="HA1160">
        <v>0</v>
      </c>
      <c r="HB1160">
        <v>0</v>
      </c>
      <c r="HC1160">
        <f t="shared" si="851"/>
        <v>0</v>
      </c>
      <c r="HE1160" t="s">
        <v>3</v>
      </c>
      <c r="HF1160" t="s">
        <v>3</v>
      </c>
      <c r="HM1160" t="s">
        <v>3</v>
      </c>
      <c r="HN1160" t="s">
        <v>3</v>
      </c>
      <c r="HO1160" t="s">
        <v>3</v>
      </c>
      <c r="HP1160" t="s">
        <v>3</v>
      </c>
      <c r="HQ1160" t="s">
        <v>3</v>
      </c>
      <c r="HS1160">
        <v>0</v>
      </c>
      <c r="IK1160">
        <v>0</v>
      </c>
    </row>
    <row r="1161" spans="1:245" x14ac:dyDescent="0.2">
      <c r="A1161">
        <v>17</v>
      </c>
      <c r="B1161">
        <v>1</v>
      </c>
      <c r="E1161" t="s">
        <v>337</v>
      </c>
      <c r="F1161" t="s">
        <v>236</v>
      </c>
      <c r="G1161" t="s">
        <v>237</v>
      </c>
      <c r="H1161" t="s">
        <v>35</v>
      </c>
      <c r="I1161">
        <v>2E-3</v>
      </c>
      <c r="J1161">
        <v>0</v>
      </c>
      <c r="K1161">
        <v>2E-3</v>
      </c>
      <c r="O1161">
        <f t="shared" si="813"/>
        <v>199.72</v>
      </c>
      <c r="P1161">
        <f t="shared" si="814"/>
        <v>199.72</v>
      </c>
      <c r="Q1161">
        <f t="shared" si="815"/>
        <v>0</v>
      </c>
      <c r="R1161">
        <f t="shared" si="816"/>
        <v>0</v>
      </c>
      <c r="S1161">
        <f t="shared" si="817"/>
        <v>0</v>
      </c>
      <c r="T1161">
        <f t="shared" si="818"/>
        <v>0</v>
      </c>
      <c r="U1161">
        <f t="shared" si="819"/>
        <v>0</v>
      </c>
      <c r="V1161">
        <f t="shared" si="820"/>
        <v>0</v>
      </c>
      <c r="W1161">
        <f t="shared" si="821"/>
        <v>0</v>
      </c>
      <c r="X1161">
        <f t="shared" si="822"/>
        <v>0</v>
      </c>
      <c r="Y1161">
        <f t="shared" si="823"/>
        <v>0</v>
      </c>
      <c r="AA1161">
        <v>35364244</v>
      </c>
      <c r="AB1161">
        <f t="shared" si="824"/>
        <v>99860.32</v>
      </c>
      <c r="AC1161">
        <f t="shared" si="825"/>
        <v>99860.32</v>
      </c>
      <c r="AD1161">
        <f t="shared" si="826"/>
        <v>0</v>
      </c>
      <c r="AE1161">
        <f t="shared" si="827"/>
        <v>0</v>
      </c>
      <c r="AF1161">
        <f t="shared" si="828"/>
        <v>0</v>
      </c>
      <c r="AG1161">
        <f t="shared" si="829"/>
        <v>0</v>
      </c>
      <c r="AH1161">
        <f t="shared" si="830"/>
        <v>0</v>
      </c>
      <c r="AI1161">
        <f t="shared" si="831"/>
        <v>0</v>
      </c>
      <c r="AJ1161">
        <f t="shared" si="832"/>
        <v>0</v>
      </c>
      <c r="AK1161">
        <v>99860.32</v>
      </c>
      <c r="AL1161">
        <v>99860.32</v>
      </c>
      <c r="AM1161">
        <v>0</v>
      </c>
      <c r="AN1161">
        <v>0</v>
      </c>
      <c r="AO1161">
        <v>0</v>
      </c>
      <c r="AP1161">
        <v>0</v>
      </c>
      <c r="AQ1161">
        <v>0</v>
      </c>
      <c r="AR1161">
        <v>0</v>
      </c>
      <c r="AS1161">
        <v>0</v>
      </c>
      <c r="AT1161">
        <v>70</v>
      </c>
      <c r="AU1161">
        <v>10</v>
      </c>
      <c r="AV1161">
        <v>1</v>
      </c>
      <c r="AW1161">
        <v>1</v>
      </c>
      <c r="AZ1161">
        <v>1</v>
      </c>
      <c r="BA1161">
        <v>1</v>
      </c>
      <c r="BB1161">
        <v>1</v>
      </c>
      <c r="BC1161">
        <v>1</v>
      </c>
      <c r="BD1161" t="s">
        <v>3</v>
      </c>
      <c r="BE1161" t="s">
        <v>3</v>
      </c>
      <c r="BF1161" t="s">
        <v>3</v>
      </c>
      <c r="BG1161" t="s">
        <v>3</v>
      </c>
      <c r="BH1161">
        <v>3</v>
      </c>
      <c r="BI1161">
        <v>4</v>
      </c>
      <c r="BJ1161" t="s">
        <v>238</v>
      </c>
      <c r="BM1161">
        <v>0</v>
      </c>
      <c r="BN1161">
        <v>0</v>
      </c>
      <c r="BO1161" t="s">
        <v>3</v>
      </c>
      <c r="BP1161">
        <v>0</v>
      </c>
      <c r="BQ1161">
        <v>1</v>
      </c>
      <c r="BR1161">
        <v>0</v>
      </c>
      <c r="BS1161">
        <v>1</v>
      </c>
      <c r="BT1161">
        <v>1</v>
      </c>
      <c r="BU1161">
        <v>1</v>
      </c>
      <c r="BV1161">
        <v>1</v>
      </c>
      <c r="BW1161">
        <v>1</v>
      </c>
      <c r="BX1161">
        <v>1</v>
      </c>
      <c r="BY1161" t="s">
        <v>3</v>
      </c>
      <c r="BZ1161">
        <v>70</v>
      </c>
      <c r="CA1161">
        <v>10</v>
      </c>
      <c r="CB1161" t="s">
        <v>3</v>
      </c>
      <c r="CE1161">
        <v>0</v>
      </c>
      <c r="CF1161">
        <v>0</v>
      </c>
      <c r="CG1161">
        <v>0</v>
      </c>
      <c r="CM1161">
        <v>0</v>
      </c>
      <c r="CN1161" t="s">
        <v>3</v>
      </c>
      <c r="CO1161">
        <v>0</v>
      </c>
      <c r="CP1161">
        <f t="shared" si="833"/>
        <v>199.72</v>
      </c>
      <c r="CQ1161">
        <f t="shared" si="834"/>
        <v>99860.32</v>
      </c>
      <c r="CR1161">
        <f t="shared" si="835"/>
        <v>0</v>
      </c>
      <c r="CS1161">
        <f t="shared" si="836"/>
        <v>0</v>
      </c>
      <c r="CT1161">
        <f t="shared" si="837"/>
        <v>0</v>
      </c>
      <c r="CU1161">
        <f t="shared" si="838"/>
        <v>0</v>
      </c>
      <c r="CV1161">
        <f t="shared" si="839"/>
        <v>0</v>
      </c>
      <c r="CW1161">
        <f t="shared" si="840"/>
        <v>0</v>
      </c>
      <c r="CX1161">
        <f t="shared" si="841"/>
        <v>0</v>
      </c>
      <c r="CY1161">
        <f t="shared" si="842"/>
        <v>0</v>
      </c>
      <c r="CZ1161">
        <f t="shared" si="843"/>
        <v>0</v>
      </c>
      <c r="DC1161" t="s">
        <v>3</v>
      </c>
      <c r="DD1161" t="s">
        <v>3</v>
      </c>
      <c r="DE1161" t="s">
        <v>3</v>
      </c>
      <c r="DF1161" t="s">
        <v>3</v>
      </c>
      <c r="DG1161" t="s">
        <v>3</v>
      </c>
      <c r="DH1161" t="s">
        <v>3</v>
      </c>
      <c r="DI1161" t="s">
        <v>3</v>
      </c>
      <c r="DJ1161" t="s">
        <v>3</v>
      </c>
      <c r="DK1161" t="s">
        <v>3</v>
      </c>
      <c r="DL1161" t="s">
        <v>3</v>
      </c>
      <c r="DM1161" t="s">
        <v>3</v>
      </c>
      <c r="DN1161">
        <v>0</v>
      </c>
      <c r="DO1161">
        <v>0</v>
      </c>
      <c r="DP1161">
        <v>1</v>
      </c>
      <c r="DQ1161">
        <v>1</v>
      </c>
      <c r="DU1161">
        <v>1003</v>
      </c>
      <c r="DV1161" t="s">
        <v>35</v>
      </c>
      <c r="DW1161" t="s">
        <v>35</v>
      </c>
      <c r="DX1161">
        <v>1000</v>
      </c>
      <c r="DZ1161" t="s">
        <v>3</v>
      </c>
      <c r="EA1161" t="s">
        <v>3</v>
      </c>
      <c r="EB1161" t="s">
        <v>3</v>
      </c>
      <c r="EC1161" t="s">
        <v>3</v>
      </c>
      <c r="EE1161">
        <v>35096056</v>
      </c>
      <c r="EF1161">
        <v>1</v>
      </c>
      <c r="EG1161" t="s">
        <v>20</v>
      </c>
      <c r="EH1161">
        <v>0</v>
      </c>
      <c r="EI1161" t="s">
        <v>3</v>
      </c>
      <c r="EJ1161">
        <v>4</v>
      </c>
      <c r="EK1161">
        <v>0</v>
      </c>
      <c r="EL1161" t="s">
        <v>21</v>
      </c>
      <c r="EM1161" t="s">
        <v>22</v>
      </c>
      <c r="EO1161" t="s">
        <v>3</v>
      </c>
      <c r="EQ1161">
        <v>2097152</v>
      </c>
      <c r="ER1161">
        <v>99860.32</v>
      </c>
      <c r="ES1161">
        <v>99860.32</v>
      </c>
      <c r="ET1161">
        <v>0</v>
      </c>
      <c r="EU1161">
        <v>0</v>
      </c>
      <c r="EV1161">
        <v>0</v>
      </c>
      <c r="EW1161">
        <v>0</v>
      </c>
      <c r="EX1161">
        <v>0</v>
      </c>
      <c r="EY1161">
        <v>0</v>
      </c>
      <c r="FQ1161">
        <v>0</v>
      </c>
      <c r="FR1161">
        <v>0</v>
      </c>
      <c r="FS1161">
        <v>0</v>
      </c>
      <c r="FX1161">
        <v>70</v>
      </c>
      <c r="FY1161">
        <v>10</v>
      </c>
      <c r="GA1161" t="s">
        <v>3</v>
      </c>
      <c r="GD1161">
        <v>0</v>
      </c>
      <c r="GF1161">
        <v>2077141205</v>
      </c>
      <c r="GG1161">
        <v>2</v>
      </c>
      <c r="GH1161">
        <v>1</v>
      </c>
      <c r="GI1161">
        <v>-2</v>
      </c>
      <c r="GJ1161">
        <v>0</v>
      </c>
      <c r="GK1161">
        <f>ROUND(R1161*(R12)/100,2)</f>
        <v>0</v>
      </c>
      <c r="GL1161">
        <f t="shared" si="844"/>
        <v>0</v>
      </c>
      <c r="GM1161">
        <f t="shared" si="845"/>
        <v>199.72</v>
      </c>
      <c r="GN1161">
        <f t="shared" si="846"/>
        <v>0</v>
      </c>
      <c r="GO1161">
        <f t="shared" si="847"/>
        <v>0</v>
      </c>
      <c r="GP1161">
        <f t="shared" si="848"/>
        <v>199.72</v>
      </c>
      <c r="GR1161">
        <v>0</v>
      </c>
      <c r="GS1161">
        <v>3</v>
      </c>
      <c r="GT1161">
        <v>0</v>
      </c>
      <c r="GU1161" t="s">
        <v>3</v>
      </c>
      <c r="GV1161">
        <f t="shared" si="849"/>
        <v>0</v>
      </c>
      <c r="GW1161">
        <v>1</v>
      </c>
      <c r="GX1161">
        <f t="shared" si="850"/>
        <v>0</v>
      </c>
      <c r="HA1161">
        <v>0</v>
      </c>
      <c r="HB1161">
        <v>0</v>
      </c>
      <c r="HC1161">
        <f t="shared" si="851"/>
        <v>0</v>
      </c>
      <c r="HE1161" t="s">
        <v>3</v>
      </c>
      <c r="HF1161" t="s">
        <v>3</v>
      </c>
      <c r="HM1161" t="s">
        <v>3</v>
      </c>
      <c r="HN1161" t="s">
        <v>3</v>
      </c>
      <c r="HO1161" t="s">
        <v>3</v>
      </c>
      <c r="HP1161" t="s">
        <v>3</v>
      </c>
      <c r="HQ1161" t="s">
        <v>3</v>
      </c>
      <c r="HS1161">
        <v>0</v>
      </c>
      <c r="IK1161">
        <v>0</v>
      </c>
    </row>
    <row r="1162" spans="1:245" x14ac:dyDescent="0.2">
      <c r="A1162">
        <v>17</v>
      </c>
      <c r="B1162">
        <v>1</v>
      </c>
      <c r="E1162" t="s">
        <v>338</v>
      </c>
      <c r="F1162" t="s">
        <v>240</v>
      </c>
      <c r="G1162" t="s">
        <v>241</v>
      </c>
      <c r="H1162" t="s">
        <v>242</v>
      </c>
      <c r="I1162">
        <f>ROUND(14/1000,9)</f>
        <v>1.4E-2</v>
      </c>
      <c r="J1162">
        <v>0</v>
      </c>
      <c r="K1162">
        <f>ROUND(14/1000,9)</f>
        <v>1.4E-2</v>
      </c>
      <c r="O1162">
        <f t="shared" si="813"/>
        <v>1010.38</v>
      </c>
      <c r="P1162">
        <f t="shared" si="814"/>
        <v>1010.38</v>
      </c>
      <c r="Q1162">
        <f t="shared" si="815"/>
        <v>0</v>
      </c>
      <c r="R1162">
        <f t="shared" si="816"/>
        <v>0</v>
      </c>
      <c r="S1162">
        <f t="shared" si="817"/>
        <v>0</v>
      </c>
      <c r="T1162">
        <f t="shared" si="818"/>
        <v>0</v>
      </c>
      <c r="U1162">
        <f t="shared" si="819"/>
        <v>0</v>
      </c>
      <c r="V1162">
        <f t="shared" si="820"/>
        <v>0</v>
      </c>
      <c r="W1162">
        <f t="shared" si="821"/>
        <v>0</v>
      </c>
      <c r="X1162">
        <f t="shared" si="822"/>
        <v>0</v>
      </c>
      <c r="Y1162">
        <f t="shared" si="823"/>
        <v>0</v>
      </c>
      <c r="AA1162">
        <v>35364244</v>
      </c>
      <c r="AB1162">
        <f t="shared" si="824"/>
        <v>72169.899999999994</v>
      </c>
      <c r="AC1162">
        <f t="shared" si="825"/>
        <v>72169.899999999994</v>
      </c>
      <c r="AD1162">
        <f t="shared" si="826"/>
        <v>0</v>
      </c>
      <c r="AE1162">
        <f t="shared" si="827"/>
        <v>0</v>
      </c>
      <c r="AF1162">
        <f t="shared" si="828"/>
        <v>0</v>
      </c>
      <c r="AG1162">
        <f t="shared" si="829"/>
        <v>0</v>
      </c>
      <c r="AH1162">
        <f t="shared" si="830"/>
        <v>0</v>
      </c>
      <c r="AI1162">
        <f t="shared" si="831"/>
        <v>0</v>
      </c>
      <c r="AJ1162">
        <f t="shared" si="832"/>
        <v>0</v>
      </c>
      <c r="AK1162">
        <v>72169.899999999994</v>
      </c>
      <c r="AL1162">
        <v>72169.899999999994</v>
      </c>
      <c r="AM1162">
        <v>0</v>
      </c>
      <c r="AN1162">
        <v>0</v>
      </c>
      <c r="AO1162">
        <v>0</v>
      </c>
      <c r="AP1162">
        <v>0</v>
      </c>
      <c r="AQ1162">
        <v>0</v>
      </c>
      <c r="AR1162">
        <v>0</v>
      </c>
      <c r="AS1162">
        <v>0</v>
      </c>
      <c r="AT1162">
        <v>70</v>
      </c>
      <c r="AU1162">
        <v>10</v>
      </c>
      <c r="AV1162">
        <v>1</v>
      </c>
      <c r="AW1162">
        <v>1</v>
      </c>
      <c r="AZ1162">
        <v>1</v>
      </c>
      <c r="BA1162">
        <v>1</v>
      </c>
      <c r="BB1162">
        <v>1</v>
      </c>
      <c r="BC1162">
        <v>1</v>
      </c>
      <c r="BD1162" t="s">
        <v>3</v>
      </c>
      <c r="BE1162" t="s">
        <v>3</v>
      </c>
      <c r="BF1162" t="s">
        <v>3</v>
      </c>
      <c r="BG1162" t="s">
        <v>3</v>
      </c>
      <c r="BH1162">
        <v>3</v>
      </c>
      <c r="BI1162">
        <v>4</v>
      </c>
      <c r="BJ1162" t="s">
        <v>243</v>
      </c>
      <c r="BM1162">
        <v>0</v>
      </c>
      <c r="BN1162">
        <v>0</v>
      </c>
      <c r="BO1162" t="s">
        <v>3</v>
      </c>
      <c r="BP1162">
        <v>0</v>
      </c>
      <c r="BQ1162">
        <v>1</v>
      </c>
      <c r="BR1162">
        <v>0</v>
      </c>
      <c r="BS1162">
        <v>1</v>
      </c>
      <c r="BT1162">
        <v>1</v>
      </c>
      <c r="BU1162">
        <v>1</v>
      </c>
      <c r="BV1162">
        <v>1</v>
      </c>
      <c r="BW1162">
        <v>1</v>
      </c>
      <c r="BX1162">
        <v>1</v>
      </c>
      <c r="BY1162" t="s">
        <v>3</v>
      </c>
      <c r="BZ1162">
        <v>70</v>
      </c>
      <c r="CA1162">
        <v>10</v>
      </c>
      <c r="CB1162" t="s">
        <v>3</v>
      </c>
      <c r="CE1162">
        <v>0</v>
      </c>
      <c r="CF1162">
        <v>0</v>
      </c>
      <c r="CG1162">
        <v>0</v>
      </c>
      <c r="CM1162">
        <v>0</v>
      </c>
      <c r="CN1162" t="s">
        <v>3</v>
      </c>
      <c r="CO1162">
        <v>0</v>
      </c>
      <c r="CP1162">
        <f t="shared" si="833"/>
        <v>1010.38</v>
      </c>
      <c r="CQ1162">
        <f t="shared" si="834"/>
        <v>72169.899999999994</v>
      </c>
      <c r="CR1162">
        <f t="shared" si="835"/>
        <v>0</v>
      </c>
      <c r="CS1162">
        <f t="shared" si="836"/>
        <v>0</v>
      </c>
      <c r="CT1162">
        <f t="shared" si="837"/>
        <v>0</v>
      </c>
      <c r="CU1162">
        <f t="shared" si="838"/>
        <v>0</v>
      </c>
      <c r="CV1162">
        <f t="shared" si="839"/>
        <v>0</v>
      </c>
      <c r="CW1162">
        <f t="shared" si="840"/>
        <v>0</v>
      </c>
      <c r="CX1162">
        <f t="shared" si="841"/>
        <v>0</v>
      </c>
      <c r="CY1162">
        <f t="shared" si="842"/>
        <v>0</v>
      </c>
      <c r="CZ1162">
        <f t="shared" si="843"/>
        <v>0</v>
      </c>
      <c r="DC1162" t="s">
        <v>3</v>
      </c>
      <c r="DD1162" t="s">
        <v>3</v>
      </c>
      <c r="DE1162" t="s">
        <v>3</v>
      </c>
      <c r="DF1162" t="s">
        <v>3</v>
      </c>
      <c r="DG1162" t="s">
        <v>3</v>
      </c>
      <c r="DH1162" t="s">
        <v>3</v>
      </c>
      <c r="DI1162" t="s">
        <v>3</v>
      </c>
      <c r="DJ1162" t="s">
        <v>3</v>
      </c>
      <c r="DK1162" t="s">
        <v>3</v>
      </c>
      <c r="DL1162" t="s">
        <v>3</v>
      </c>
      <c r="DM1162" t="s">
        <v>3</v>
      </c>
      <c r="DN1162">
        <v>0</v>
      </c>
      <c r="DO1162">
        <v>0</v>
      </c>
      <c r="DP1162">
        <v>1</v>
      </c>
      <c r="DQ1162">
        <v>1</v>
      </c>
      <c r="DU1162">
        <v>1010</v>
      </c>
      <c r="DV1162" t="s">
        <v>242</v>
      </c>
      <c r="DW1162" t="s">
        <v>242</v>
      </c>
      <c r="DX1162">
        <v>1000</v>
      </c>
      <c r="DZ1162" t="s">
        <v>3</v>
      </c>
      <c r="EA1162" t="s">
        <v>3</v>
      </c>
      <c r="EB1162" t="s">
        <v>3</v>
      </c>
      <c r="EC1162" t="s">
        <v>3</v>
      </c>
      <c r="EE1162">
        <v>35096056</v>
      </c>
      <c r="EF1162">
        <v>1</v>
      </c>
      <c r="EG1162" t="s">
        <v>20</v>
      </c>
      <c r="EH1162">
        <v>0</v>
      </c>
      <c r="EI1162" t="s">
        <v>3</v>
      </c>
      <c r="EJ1162">
        <v>4</v>
      </c>
      <c r="EK1162">
        <v>0</v>
      </c>
      <c r="EL1162" t="s">
        <v>21</v>
      </c>
      <c r="EM1162" t="s">
        <v>22</v>
      </c>
      <c r="EO1162" t="s">
        <v>3</v>
      </c>
      <c r="EQ1162">
        <v>2097152</v>
      </c>
      <c r="ER1162">
        <v>72169.899999999994</v>
      </c>
      <c r="ES1162">
        <v>72169.899999999994</v>
      </c>
      <c r="ET1162">
        <v>0</v>
      </c>
      <c r="EU1162">
        <v>0</v>
      </c>
      <c r="EV1162">
        <v>0</v>
      </c>
      <c r="EW1162">
        <v>0</v>
      </c>
      <c r="EX1162">
        <v>0</v>
      </c>
      <c r="EY1162">
        <v>0</v>
      </c>
      <c r="FQ1162">
        <v>0</v>
      </c>
      <c r="FR1162">
        <v>0</v>
      </c>
      <c r="FS1162">
        <v>0</v>
      </c>
      <c r="FX1162">
        <v>70</v>
      </c>
      <c r="FY1162">
        <v>10</v>
      </c>
      <c r="GA1162" t="s">
        <v>3</v>
      </c>
      <c r="GD1162">
        <v>0</v>
      </c>
      <c r="GF1162">
        <v>653953554</v>
      </c>
      <c r="GG1162">
        <v>2</v>
      </c>
      <c r="GH1162">
        <v>1</v>
      </c>
      <c r="GI1162">
        <v>-2</v>
      </c>
      <c r="GJ1162">
        <v>0</v>
      </c>
      <c r="GK1162">
        <f>ROUND(R1162*(R12)/100,2)</f>
        <v>0</v>
      </c>
      <c r="GL1162">
        <f t="shared" si="844"/>
        <v>0</v>
      </c>
      <c r="GM1162">
        <f t="shared" si="845"/>
        <v>1010.38</v>
      </c>
      <c r="GN1162">
        <f t="shared" si="846"/>
        <v>0</v>
      </c>
      <c r="GO1162">
        <f t="shared" si="847"/>
        <v>0</v>
      </c>
      <c r="GP1162">
        <f t="shared" si="848"/>
        <v>1010.38</v>
      </c>
      <c r="GR1162">
        <v>0</v>
      </c>
      <c r="GS1162">
        <v>3</v>
      </c>
      <c r="GT1162">
        <v>0</v>
      </c>
      <c r="GU1162" t="s">
        <v>3</v>
      </c>
      <c r="GV1162">
        <f t="shared" si="849"/>
        <v>0</v>
      </c>
      <c r="GW1162">
        <v>1</v>
      </c>
      <c r="GX1162">
        <f t="shared" si="850"/>
        <v>0</v>
      </c>
      <c r="HA1162">
        <v>0</v>
      </c>
      <c r="HB1162">
        <v>0</v>
      </c>
      <c r="HC1162">
        <f t="shared" si="851"/>
        <v>0</v>
      </c>
      <c r="HE1162" t="s">
        <v>3</v>
      </c>
      <c r="HF1162" t="s">
        <v>3</v>
      </c>
      <c r="HM1162" t="s">
        <v>3</v>
      </c>
      <c r="HN1162" t="s">
        <v>3</v>
      </c>
      <c r="HO1162" t="s">
        <v>3</v>
      </c>
      <c r="HP1162" t="s">
        <v>3</v>
      </c>
      <c r="HQ1162" t="s">
        <v>3</v>
      </c>
      <c r="HS1162">
        <v>0</v>
      </c>
      <c r="IK1162">
        <v>0</v>
      </c>
    </row>
    <row r="1163" spans="1:245" x14ac:dyDescent="0.2">
      <c r="A1163">
        <v>17</v>
      </c>
      <c r="B1163">
        <v>1</v>
      </c>
      <c r="C1163">
        <f>ROW(SmtRes!A354)</f>
        <v>354</v>
      </c>
      <c r="D1163">
        <f>ROW(EtalonRes!A354)</f>
        <v>354</v>
      </c>
      <c r="E1163" t="s">
        <v>339</v>
      </c>
      <c r="F1163" t="s">
        <v>38</v>
      </c>
      <c r="G1163" t="s">
        <v>39</v>
      </c>
      <c r="H1163" t="s">
        <v>18</v>
      </c>
      <c r="I1163">
        <f>ROUND(12/100,9)</f>
        <v>0.12</v>
      </c>
      <c r="J1163">
        <v>0</v>
      </c>
      <c r="K1163">
        <f>ROUND(12/100,9)</f>
        <v>0.12</v>
      </c>
      <c r="O1163">
        <f t="shared" si="813"/>
        <v>3349.92</v>
      </c>
      <c r="P1163">
        <f t="shared" si="814"/>
        <v>0</v>
      </c>
      <c r="Q1163">
        <f t="shared" si="815"/>
        <v>3.91</v>
      </c>
      <c r="R1163">
        <f t="shared" si="816"/>
        <v>0.08</v>
      </c>
      <c r="S1163">
        <f t="shared" si="817"/>
        <v>3346.01</v>
      </c>
      <c r="T1163">
        <f t="shared" si="818"/>
        <v>0</v>
      </c>
      <c r="U1163">
        <f t="shared" si="819"/>
        <v>5.1372</v>
      </c>
      <c r="V1163">
        <f t="shared" si="820"/>
        <v>0</v>
      </c>
      <c r="W1163">
        <f t="shared" si="821"/>
        <v>0</v>
      </c>
      <c r="X1163">
        <f t="shared" si="822"/>
        <v>2342.21</v>
      </c>
      <c r="Y1163">
        <f t="shared" si="823"/>
        <v>334.6</v>
      </c>
      <c r="AA1163">
        <v>35364244</v>
      </c>
      <c r="AB1163">
        <f t="shared" si="824"/>
        <v>27916.01</v>
      </c>
      <c r="AC1163">
        <f t="shared" si="825"/>
        <v>0</v>
      </c>
      <c r="AD1163">
        <f t="shared" si="826"/>
        <v>32.57</v>
      </c>
      <c r="AE1163">
        <f t="shared" si="827"/>
        <v>0.69</v>
      </c>
      <c r="AF1163">
        <f t="shared" si="828"/>
        <v>27883.439999999999</v>
      </c>
      <c r="AG1163">
        <f t="shared" si="829"/>
        <v>0</v>
      </c>
      <c r="AH1163">
        <f t="shared" si="830"/>
        <v>42.81</v>
      </c>
      <c r="AI1163">
        <f t="shared" si="831"/>
        <v>0</v>
      </c>
      <c r="AJ1163">
        <f t="shared" si="832"/>
        <v>0</v>
      </c>
      <c r="AK1163">
        <v>27916.01</v>
      </c>
      <c r="AL1163">
        <v>0</v>
      </c>
      <c r="AM1163">
        <v>32.57</v>
      </c>
      <c r="AN1163">
        <v>0.69</v>
      </c>
      <c r="AO1163">
        <v>27883.439999999999</v>
      </c>
      <c r="AP1163">
        <v>0</v>
      </c>
      <c r="AQ1163">
        <v>42.81</v>
      </c>
      <c r="AR1163">
        <v>0</v>
      </c>
      <c r="AS1163">
        <v>0</v>
      </c>
      <c r="AT1163">
        <v>70</v>
      </c>
      <c r="AU1163">
        <v>10</v>
      </c>
      <c r="AV1163">
        <v>1</v>
      </c>
      <c r="AW1163">
        <v>1</v>
      </c>
      <c r="AZ1163">
        <v>1</v>
      </c>
      <c r="BA1163">
        <v>1</v>
      </c>
      <c r="BB1163">
        <v>1</v>
      </c>
      <c r="BC1163">
        <v>1</v>
      </c>
      <c r="BD1163" t="s">
        <v>3</v>
      </c>
      <c r="BE1163" t="s">
        <v>3</v>
      </c>
      <c r="BF1163" t="s">
        <v>3</v>
      </c>
      <c r="BG1163" t="s">
        <v>3</v>
      </c>
      <c r="BH1163">
        <v>0</v>
      </c>
      <c r="BI1163">
        <v>4</v>
      </c>
      <c r="BJ1163" t="s">
        <v>40</v>
      </c>
      <c r="BM1163">
        <v>0</v>
      </c>
      <c r="BN1163">
        <v>0</v>
      </c>
      <c r="BO1163" t="s">
        <v>3</v>
      </c>
      <c r="BP1163">
        <v>0</v>
      </c>
      <c r="BQ1163">
        <v>1</v>
      </c>
      <c r="BR1163">
        <v>0</v>
      </c>
      <c r="BS1163">
        <v>1</v>
      </c>
      <c r="BT1163">
        <v>1</v>
      </c>
      <c r="BU1163">
        <v>1</v>
      </c>
      <c r="BV1163">
        <v>1</v>
      </c>
      <c r="BW1163">
        <v>1</v>
      </c>
      <c r="BX1163">
        <v>1</v>
      </c>
      <c r="BY1163" t="s">
        <v>3</v>
      </c>
      <c r="BZ1163">
        <v>70</v>
      </c>
      <c r="CA1163">
        <v>10</v>
      </c>
      <c r="CB1163" t="s">
        <v>3</v>
      </c>
      <c r="CE1163">
        <v>0</v>
      </c>
      <c r="CF1163">
        <v>0</v>
      </c>
      <c r="CG1163">
        <v>0</v>
      </c>
      <c r="CM1163">
        <v>0</v>
      </c>
      <c r="CN1163" t="s">
        <v>3</v>
      </c>
      <c r="CO1163">
        <v>0</v>
      </c>
      <c r="CP1163">
        <f t="shared" si="833"/>
        <v>3349.92</v>
      </c>
      <c r="CQ1163">
        <f t="shared" si="834"/>
        <v>0</v>
      </c>
      <c r="CR1163">
        <f t="shared" si="835"/>
        <v>32.57</v>
      </c>
      <c r="CS1163">
        <f t="shared" si="836"/>
        <v>0.69</v>
      </c>
      <c r="CT1163">
        <f t="shared" si="837"/>
        <v>27883.439999999999</v>
      </c>
      <c r="CU1163">
        <f t="shared" si="838"/>
        <v>0</v>
      </c>
      <c r="CV1163">
        <f t="shared" si="839"/>
        <v>42.81</v>
      </c>
      <c r="CW1163">
        <f t="shared" si="840"/>
        <v>0</v>
      </c>
      <c r="CX1163">
        <f t="shared" si="841"/>
        <v>0</v>
      </c>
      <c r="CY1163">
        <f t="shared" si="842"/>
        <v>2342.2070000000003</v>
      </c>
      <c r="CZ1163">
        <f t="shared" si="843"/>
        <v>334.60100000000006</v>
      </c>
      <c r="DC1163" t="s">
        <v>3</v>
      </c>
      <c r="DD1163" t="s">
        <v>3</v>
      </c>
      <c r="DE1163" t="s">
        <v>3</v>
      </c>
      <c r="DF1163" t="s">
        <v>3</v>
      </c>
      <c r="DG1163" t="s">
        <v>3</v>
      </c>
      <c r="DH1163" t="s">
        <v>3</v>
      </c>
      <c r="DI1163" t="s">
        <v>3</v>
      </c>
      <c r="DJ1163" t="s">
        <v>3</v>
      </c>
      <c r="DK1163" t="s">
        <v>3</v>
      </c>
      <c r="DL1163" t="s">
        <v>3</v>
      </c>
      <c r="DM1163" t="s">
        <v>3</v>
      </c>
      <c r="DN1163">
        <v>0</v>
      </c>
      <c r="DO1163">
        <v>0</v>
      </c>
      <c r="DP1163">
        <v>1</v>
      </c>
      <c r="DQ1163">
        <v>1</v>
      </c>
      <c r="DU1163">
        <v>1010</v>
      </c>
      <c r="DV1163" t="s">
        <v>18</v>
      </c>
      <c r="DW1163" t="s">
        <v>18</v>
      </c>
      <c r="DX1163">
        <v>100</v>
      </c>
      <c r="DZ1163" t="s">
        <v>3</v>
      </c>
      <c r="EA1163" t="s">
        <v>3</v>
      </c>
      <c r="EB1163" t="s">
        <v>3</v>
      </c>
      <c r="EC1163" t="s">
        <v>3</v>
      </c>
      <c r="EE1163">
        <v>35096056</v>
      </c>
      <c r="EF1163">
        <v>1</v>
      </c>
      <c r="EG1163" t="s">
        <v>20</v>
      </c>
      <c r="EH1163">
        <v>0</v>
      </c>
      <c r="EI1163" t="s">
        <v>3</v>
      </c>
      <c r="EJ1163">
        <v>4</v>
      </c>
      <c r="EK1163">
        <v>0</v>
      </c>
      <c r="EL1163" t="s">
        <v>21</v>
      </c>
      <c r="EM1163" t="s">
        <v>22</v>
      </c>
      <c r="EO1163" t="s">
        <v>3</v>
      </c>
      <c r="EQ1163">
        <v>2097152</v>
      </c>
      <c r="ER1163">
        <v>27916.01</v>
      </c>
      <c r="ES1163">
        <v>0</v>
      </c>
      <c r="ET1163">
        <v>32.57</v>
      </c>
      <c r="EU1163">
        <v>0.69</v>
      </c>
      <c r="EV1163">
        <v>27883.439999999999</v>
      </c>
      <c r="EW1163">
        <v>42.81</v>
      </c>
      <c r="EX1163">
        <v>0</v>
      </c>
      <c r="EY1163">
        <v>0</v>
      </c>
      <c r="FQ1163">
        <v>0</v>
      </c>
      <c r="FR1163">
        <v>0</v>
      </c>
      <c r="FS1163">
        <v>0</v>
      </c>
      <c r="FX1163">
        <v>70</v>
      </c>
      <c r="FY1163">
        <v>10</v>
      </c>
      <c r="GA1163" t="s">
        <v>3</v>
      </c>
      <c r="GD1163">
        <v>0</v>
      </c>
      <c r="GF1163">
        <v>1394402761</v>
      </c>
      <c r="GG1163">
        <v>2</v>
      </c>
      <c r="GH1163">
        <v>1</v>
      </c>
      <c r="GI1163">
        <v>-2</v>
      </c>
      <c r="GJ1163">
        <v>0</v>
      </c>
      <c r="GK1163">
        <f>ROUND(R1163*(R12)/100,2)</f>
        <v>0.09</v>
      </c>
      <c r="GL1163">
        <f t="shared" si="844"/>
        <v>0</v>
      </c>
      <c r="GM1163">
        <f t="shared" si="845"/>
        <v>6026.82</v>
      </c>
      <c r="GN1163">
        <f t="shared" si="846"/>
        <v>0</v>
      </c>
      <c r="GO1163">
        <f t="shared" si="847"/>
        <v>0</v>
      </c>
      <c r="GP1163">
        <f t="shared" si="848"/>
        <v>6026.82</v>
      </c>
      <c r="GR1163">
        <v>0</v>
      </c>
      <c r="GS1163">
        <v>3</v>
      </c>
      <c r="GT1163">
        <v>0</v>
      </c>
      <c r="GU1163" t="s">
        <v>3</v>
      </c>
      <c r="GV1163">
        <f t="shared" si="849"/>
        <v>0</v>
      </c>
      <c r="GW1163">
        <v>1</v>
      </c>
      <c r="GX1163">
        <f t="shared" si="850"/>
        <v>0</v>
      </c>
      <c r="HA1163">
        <v>0</v>
      </c>
      <c r="HB1163">
        <v>0</v>
      </c>
      <c r="HC1163">
        <f t="shared" si="851"/>
        <v>0</v>
      </c>
      <c r="HE1163" t="s">
        <v>3</v>
      </c>
      <c r="HF1163" t="s">
        <v>3</v>
      </c>
      <c r="HM1163" t="s">
        <v>3</v>
      </c>
      <c r="HN1163" t="s">
        <v>3</v>
      </c>
      <c r="HO1163" t="s">
        <v>3</v>
      </c>
      <c r="HP1163" t="s">
        <v>3</v>
      </c>
      <c r="HQ1163" t="s">
        <v>3</v>
      </c>
      <c r="HS1163">
        <v>0</v>
      </c>
      <c r="IK1163">
        <v>0</v>
      </c>
    </row>
    <row r="1164" spans="1:245" x14ac:dyDescent="0.2">
      <c r="A1164">
        <v>17</v>
      </c>
      <c r="B1164">
        <v>1</v>
      </c>
      <c r="C1164">
        <f>ROW(SmtRes!A356)</f>
        <v>356</v>
      </c>
      <c r="D1164">
        <f>ROW(EtalonRes!A356)</f>
        <v>356</v>
      </c>
      <c r="E1164" t="s">
        <v>340</v>
      </c>
      <c r="F1164" t="s">
        <v>42</v>
      </c>
      <c r="G1164" t="s">
        <v>43</v>
      </c>
      <c r="H1164" t="s">
        <v>18</v>
      </c>
      <c r="I1164">
        <f>ROUND(2/100,9)</f>
        <v>0.02</v>
      </c>
      <c r="J1164">
        <v>0</v>
      </c>
      <c r="K1164">
        <f>ROUND(2/100,9)</f>
        <v>0.02</v>
      </c>
      <c r="O1164">
        <f t="shared" si="813"/>
        <v>511.55</v>
      </c>
      <c r="P1164">
        <f t="shared" si="814"/>
        <v>0</v>
      </c>
      <c r="Q1164">
        <f t="shared" si="815"/>
        <v>0.65</v>
      </c>
      <c r="R1164">
        <f t="shared" si="816"/>
        <v>0.01</v>
      </c>
      <c r="S1164">
        <f t="shared" si="817"/>
        <v>510.9</v>
      </c>
      <c r="T1164">
        <f t="shared" si="818"/>
        <v>0</v>
      </c>
      <c r="U1164">
        <f t="shared" si="819"/>
        <v>0.78439999999999999</v>
      </c>
      <c r="V1164">
        <f t="shared" si="820"/>
        <v>0</v>
      </c>
      <c r="W1164">
        <f t="shared" si="821"/>
        <v>0</v>
      </c>
      <c r="X1164">
        <f t="shared" si="822"/>
        <v>357.63</v>
      </c>
      <c r="Y1164">
        <f t="shared" si="823"/>
        <v>51.09</v>
      </c>
      <c r="AA1164">
        <v>35364244</v>
      </c>
      <c r="AB1164">
        <f t="shared" si="824"/>
        <v>25577.73</v>
      </c>
      <c r="AC1164">
        <f t="shared" si="825"/>
        <v>0</v>
      </c>
      <c r="AD1164">
        <f t="shared" si="826"/>
        <v>32.57</v>
      </c>
      <c r="AE1164">
        <f t="shared" si="827"/>
        <v>0.69</v>
      </c>
      <c r="AF1164">
        <f t="shared" si="828"/>
        <v>25545.16</v>
      </c>
      <c r="AG1164">
        <f t="shared" si="829"/>
        <v>0</v>
      </c>
      <c r="AH1164">
        <f t="shared" si="830"/>
        <v>39.22</v>
      </c>
      <c r="AI1164">
        <f t="shared" si="831"/>
        <v>0</v>
      </c>
      <c r="AJ1164">
        <f t="shared" si="832"/>
        <v>0</v>
      </c>
      <c r="AK1164">
        <v>25577.73</v>
      </c>
      <c r="AL1164">
        <v>0</v>
      </c>
      <c r="AM1164">
        <v>32.57</v>
      </c>
      <c r="AN1164">
        <v>0.69</v>
      </c>
      <c r="AO1164">
        <v>25545.16</v>
      </c>
      <c r="AP1164">
        <v>0</v>
      </c>
      <c r="AQ1164">
        <v>39.22</v>
      </c>
      <c r="AR1164">
        <v>0</v>
      </c>
      <c r="AS1164">
        <v>0</v>
      </c>
      <c r="AT1164">
        <v>70</v>
      </c>
      <c r="AU1164">
        <v>10</v>
      </c>
      <c r="AV1164">
        <v>1</v>
      </c>
      <c r="AW1164">
        <v>1</v>
      </c>
      <c r="AZ1164">
        <v>1</v>
      </c>
      <c r="BA1164">
        <v>1</v>
      </c>
      <c r="BB1164">
        <v>1</v>
      </c>
      <c r="BC1164">
        <v>1</v>
      </c>
      <c r="BD1164" t="s">
        <v>3</v>
      </c>
      <c r="BE1164" t="s">
        <v>3</v>
      </c>
      <c r="BF1164" t="s">
        <v>3</v>
      </c>
      <c r="BG1164" t="s">
        <v>3</v>
      </c>
      <c r="BH1164">
        <v>0</v>
      </c>
      <c r="BI1164">
        <v>4</v>
      </c>
      <c r="BJ1164" t="s">
        <v>44</v>
      </c>
      <c r="BM1164">
        <v>0</v>
      </c>
      <c r="BN1164">
        <v>0</v>
      </c>
      <c r="BO1164" t="s">
        <v>3</v>
      </c>
      <c r="BP1164">
        <v>0</v>
      </c>
      <c r="BQ1164">
        <v>1</v>
      </c>
      <c r="BR1164">
        <v>0</v>
      </c>
      <c r="BS1164">
        <v>1</v>
      </c>
      <c r="BT1164">
        <v>1</v>
      </c>
      <c r="BU1164">
        <v>1</v>
      </c>
      <c r="BV1164">
        <v>1</v>
      </c>
      <c r="BW1164">
        <v>1</v>
      </c>
      <c r="BX1164">
        <v>1</v>
      </c>
      <c r="BY1164" t="s">
        <v>3</v>
      </c>
      <c r="BZ1164">
        <v>70</v>
      </c>
      <c r="CA1164">
        <v>10</v>
      </c>
      <c r="CB1164" t="s">
        <v>3</v>
      </c>
      <c r="CE1164">
        <v>0</v>
      </c>
      <c r="CF1164">
        <v>0</v>
      </c>
      <c r="CG1164">
        <v>0</v>
      </c>
      <c r="CM1164">
        <v>0</v>
      </c>
      <c r="CN1164" t="s">
        <v>3</v>
      </c>
      <c r="CO1164">
        <v>0</v>
      </c>
      <c r="CP1164">
        <f t="shared" si="833"/>
        <v>511.54999999999995</v>
      </c>
      <c r="CQ1164">
        <f t="shared" si="834"/>
        <v>0</v>
      </c>
      <c r="CR1164">
        <f t="shared" si="835"/>
        <v>32.57</v>
      </c>
      <c r="CS1164">
        <f t="shared" si="836"/>
        <v>0.69</v>
      </c>
      <c r="CT1164">
        <f t="shared" si="837"/>
        <v>25545.16</v>
      </c>
      <c r="CU1164">
        <f t="shared" si="838"/>
        <v>0</v>
      </c>
      <c r="CV1164">
        <f t="shared" si="839"/>
        <v>39.22</v>
      </c>
      <c r="CW1164">
        <f t="shared" si="840"/>
        <v>0</v>
      </c>
      <c r="CX1164">
        <f t="shared" si="841"/>
        <v>0</v>
      </c>
      <c r="CY1164">
        <f t="shared" si="842"/>
        <v>357.63</v>
      </c>
      <c r="CZ1164">
        <f t="shared" si="843"/>
        <v>51.09</v>
      </c>
      <c r="DC1164" t="s">
        <v>3</v>
      </c>
      <c r="DD1164" t="s">
        <v>3</v>
      </c>
      <c r="DE1164" t="s">
        <v>3</v>
      </c>
      <c r="DF1164" t="s">
        <v>3</v>
      </c>
      <c r="DG1164" t="s">
        <v>3</v>
      </c>
      <c r="DH1164" t="s">
        <v>3</v>
      </c>
      <c r="DI1164" t="s">
        <v>3</v>
      </c>
      <c r="DJ1164" t="s">
        <v>3</v>
      </c>
      <c r="DK1164" t="s">
        <v>3</v>
      </c>
      <c r="DL1164" t="s">
        <v>3</v>
      </c>
      <c r="DM1164" t="s">
        <v>3</v>
      </c>
      <c r="DN1164">
        <v>0</v>
      </c>
      <c r="DO1164">
        <v>0</v>
      </c>
      <c r="DP1164">
        <v>1</v>
      </c>
      <c r="DQ1164">
        <v>1</v>
      </c>
      <c r="DU1164">
        <v>1010</v>
      </c>
      <c r="DV1164" t="s">
        <v>18</v>
      </c>
      <c r="DW1164" t="s">
        <v>18</v>
      </c>
      <c r="DX1164">
        <v>100</v>
      </c>
      <c r="DZ1164" t="s">
        <v>3</v>
      </c>
      <c r="EA1164" t="s">
        <v>3</v>
      </c>
      <c r="EB1164" t="s">
        <v>3</v>
      </c>
      <c r="EC1164" t="s">
        <v>3</v>
      </c>
      <c r="EE1164">
        <v>35096056</v>
      </c>
      <c r="EF1164">
        <v>1</v>
      </c>
      <c r="EG1164" t="s">
        <v>20</v>
      </c>
      <c r="EH1164">
        <v>0</v>
      </c>
      <c r="EI1164" t="s">
        <v>3</v>
      </c>
      <c r="EJ1164">
        <v>4</v>
      </c>
      <c r="EK1164">
        <v>0</v>
      </c>
      <c r="EL1164" t="s">
        <v>21</v>
      </c>
      <c r="EM1164" t="s">
        <v>22</v>
      </c>
      <c r="EO1164" t="s">
        <v>3</v>
      </c>
      <c r="EQ1164">
        <v>2097152</v>
      </c>
      <c r="ER1164">
        <v>25577.73</v>
      </c>
      <c r="ES1164">
        <v>0</v>
      </c>
      <c r="ET1164">
        <v>32.57</v>
      </c>
      <c r="EU1164">
        <v>0.69</v>
      </c>
      <c r="EV1164">
        <v>25545.16</v>
      </c>
      <c r="EW1164">
        <v>39.22</v>
      </c>
      <c r="EX1164">
        <v>0</v>
      </c>
      <c r="EY1164">
        <v>0</v>
      </c>
      <c r="FQ1164">
        <v>0</v>
      </c>
      <c r="FR1164">
        <v>0</v>
      </c>
      <c r="FS1164">
        <v>0</v>
      </c>
      <c r="FX1164">
        <v>70</v>
      </c>
      <c r="FY1164">
        <v>10</v>
      </c>
      <c r="GA1164" t="s">
        <v>3</v>
      </c>
      <c r="GD1164">
        <v>0</v>
      </c>
      <c r="GF1164">
        <v>1212913616</v>
      </c>
      <c r="GG1164">
        <v>2</v>
      </c>
      <c r="GH1164">
        <v>1</v>
      </c>
      <c r="GI1164">
        <v>-2</v>
      </c>
      <c r="GJ1164">
        <v>0</v>
      </c>
      <c r="GK1164">
        <f>ROUND(R1164*(R12)/100,2)</f>
        <v>0.01</v>
      </c>
      <c r="GL1164">
        <f t="shared" si="844"/>
        <v>0</v>
      </c>
      <c r="GM1164">
        <f t="shared" si="845"/>
        <v>920.28</v>
      </c>
      <c r="GN1164">
        <f t="shared" si="846"/>
        <v>0</v>
      </c>
      <c r="GO1164">
        <f t="shared" si="847"/>
        <v>0</v>
      </c>
      <c r="GP1164">
        <f t="shared" si="848"/>
        <v>920.28</v>
      </c>
      <c r="GR1164">
        <v>0</v>
      </c>
      <c r="GS1164">
        <v>3</v>
      </c>
      <c r="GT1164">
        <v>0</v>
      </c>
      <c r="GU1164" t="s">
        <v>3</v>
      </c>
      <c r="GV1164">
        <f t="shared" si="849"/>
        <v>0</v>
      </c>
      <c r="GW1164">
        <v>1</v>
      </c>
      <c r="GX1164">
        <f t="shared" si="850"/>
        <v>0</v>
      </c>
      <c r="HA1164">
        <v>0</v>
      </c>
      <c r="HB1164">
        <v>0</v>
      </c>
      <c r="HC1164">
        <f t="shared" si="851"/>
        <v>0</v>
      </c>
      <c r="HE1164" t="s">
        <v>3</v>
      </c>
      <c r="HF1164" t="s">
        <v>3</v>
      </c>
      <c r="HM1164" t="s">
        <v>3</v>
      </c>
      <c r="HN1164" t="s">
        <v>3</v>
      </c>
      <c r="HO1164" t="s">
        <v>3</v>
      </c>
      <c r="HP1164" t="s">
        <v>3</v>
      </c>
      <c r="HQ1164" t="s">
        <v>3</v>
      </c>
      <c r="HS1164">
        <v>0</v>
      </c>
      <c r="IK1164">
        <v>0</v>
      </c>
    </row>
    <row r="1165" spans="1:245" x14ac:dyDescent="0.2">
      <c r="A1165">
        <v>17</v>
      </c>
      <c r="B1165">
        <v>1</v>
      </c>
      <c r="C1165">
        <f>ROW(SmtRes!A357)</f>
        <v>357</v>
      </c>
      <c r="D1165">
        <f>ROW(EtalonRes!A357)</f>
        <v>357</v>
      </c>
      <c r="E1165" t="s">
        <v>341</v>
      </c>
      <c r="F1165" t="s">
        <v>255</v>
      </c>
      <c r="G1165" t="s">
        <v>256</v>
      </c>
      <c r="H1165" t="s">
        <v>18</v>
      </c>
      <c r="I1165">
        <f>ROUND(2/100,9)</f>
        <v>0.02</v>
      </c>
      <c r="J1165">
        <v>0</v>
      </c>
      <c r="K1165">
        <f>ROUND(2/100,9)</f>
        <v>0.02</v>
      </c>
      <c r="O1165">
        <f t="shared" si="813"/>
        <v>451.11</v>
      </c>
      <c r="P1165">
        <f t="shared" si="814"/>
        <v>0</v>
      </c>
      <c r="Q1165">
        <f t="shared" si="815"/>
        <v>0</v>
      </c>
      <c r="R1165">
        <f t="shared" si="816"/>
        <v>0</v>
      </c>
      <c r="S1165">
        <f t="shared" si="817"/>
        <v>451.11</v>
      </c>
      <c r="T1165">
        <f t="shared" si="818"/>
        <v>0</v>
      </c>
      <c r="U1165">
        <f t="shared" si="819"/>
        <v>0.6926000000000001</v>
      </c>
      <c r="V1165">
        <f t="shared" si="820"/>
        <v>0</v>
      </c>
      <c r="W1165">
        <f t="shared" si="821"/>
        <v>0</v>
      </c>
      <c r="X1165">
        <f t="shared" si="822"/>
        <v>315.77999999999997</v>
      </c>
      <c r="Y1165">
        <f t="shared" si="823"/>
        <v>45.11</v>
      </c>
      <c r="AA1165">
        <v>35364244</v>
      </c>
      <c r="AB1165">
        <f t="shared" si="824"/>
        <v>22555.56</v>
      </c>
      <c r="AC1165">
        <f t="shared" si="825"/>
        <v>0</v>
      </c>
      <c r="AD1165">
        <f t="shared" si="826"/>
        <v>0</v>
      </c>
      <c r="AE1165">
        <f t="shared" si="827"/>
        <v>0</v>
      </c>
      <c r="AF1165">
        <f t="shared" si="828"/>
        <v>22555.56</v>
      </c>
      <c r="AG1165">
        <f t="shared" si="829"/>
        <v>0</v>
      </c>
      <c r="AH1165">
        <f t="shared" si="830"/>
        <v>34.630000000000003</v>
      </c>
      <c r="AI1165">
        <f t="shared" si="831"/>
        <v>0</v>
      </c>
      <c r="AJ1165">
        <f t="shared" si="832"/>
        <v>0</v>
      </c>
      <c r="AK1165">
        <v>22555.56</v>
      </c>
      <c r="AL1165">
        <v>0</v>
      </c>
      <c r="AM1165">
        <v>0</v>
      </c>
      <c r="AN1165">
        <v>0</v>
      </c>
      <c r="AO1165">
        <v>22555.56</v>
      </c>
      <c r="AP1165">
        <v>0</v>
      </c>
      <c r="AQ1165">
        <v>34.630000000000003</v>
      </c>
      <c r="AR1165">
        <v>0</v>
      </c>
      <c r="AS1165">
        <v>0</v>
      </c>
      <c r="AT1165">
        <v>70</v>
      </c>
      <c r="AU1165">
        <v>10</v>
      </c>
      <c r="AV1165">
        <v>1</v>
      </c>
      <c r="AW1165">
        <v>1</v>
      </c>
      <c r="AZ1165">
        <v>1</v>
      </c>
      <c r="BA1165">
        <v>1</v>
      </c>
      <c r="BB1165">
        <v>1</v>
      </c>
      <c r="BC1165">
        <v>1</v>
      </c>
      <c r="BD1165" t="s">
        <v>3</v>
      </c>
      <c r="BE1165" t="s">
        <v>3</v>
      </c>
      <c r="BF1165" t="s">
        <v>3</v>
      </c>
      <c r="BG1165" t="s">
        <v>3</v>
      </c>
      <c r="BH1165">
        <v>0</v>
      </c>
      <c r="BI1165">
        <v>4</v>
      </c>
      <c r="BJ1165" t="s">
        <v>257</v>
      </c>
      <c r="BM1165">
        <v>0</v>
      </c>
      <c r="BN1165">
        <v>0</v>
      </c>
      <c r="BO1165" t="s">
        <v>3</v>
      </c>
      <c r="BP1165">
        <v>0</v>
      </c>
      <c r="BQ1165">
        <v>1</v>
      </c>
      <c r="BR1165">
        <v>0</v>
      </c>
      <c r="BS1165">
        <v>1</v>
      </c>
      <c r="BT1165">
        <v>1</v>
      </c>
      <c r="BU1165">
        <v>1</v>
      </c>
      <c r="BV1165">
        <v>1</v>
      </c>
      <c r="BW1165">
        <v>1</v>
      </c>
      <c r="BX1165">
        <v>1</v>
      </c>
      <c r="BY1165" t="s">
        <v>3</v>
      </c>
      <c r="BZ1165">
        <v>70</v>
      </c>
      <c r="CA1165">
        <v>10</v>
      </c>
      <c r="CB1165" t="s">
        <v>3</v>
      </c>
      <c r="CE1165">
        <v>0</v>
      </c>
      <c r="CF1165">
        <v>0</v>
      </c>
      <c r="CG1165">
        <v>0</v>
      </c>
      <c r="CM1165">
        <v>0</v>
      </c>
      <c r="CN1165" t="s">
        <v>3</v>
      </c>
      <c r="CO1165">
        <v>0</v>
      </c>
      <c r="CP1165">
        <f t="shared" si="833"/>
        <v>451.11</v>
      </c>
      <c r="CQ1165">
        <f t="shared" si="834"/>
        <v>0</v>
      </c>
      <c r="CR1165">
        <f t="shared" si="835"/>
        <v>0</v>
      </c>
      <c r="CS1165">
        <f t="shared" si="836"/>
        <v>0</v>
      </c>
      <c r="CT1165">
        <f t="shared" si="837"/>
        <v>22555.56</v>
      </c>
      <c r="CU1165">
        <f t="shared" si="838"/>
        <v>0</v>
      </c>
      <c r="CV1165">
        <f t="shared" si="839"/>
        <v>34.630000000000003</v>
      </c>
      <c r="CW1165">
        <f t="shared" si="840"/>
        <v>0</v>
      </c>
      <c r="CX1165">
        <f t="shared" si="841"/>
        <v>0</v>
      </c>
      <c r="CY1165">
        <f t="shared" si="842"/>
        <v>315.77699999999999</v>
      </c>
      <c r="CZ1165">
        <f t="shared" si="843"/>
        <v>45.111000000000004</v>
      </c>
      <c r="DC1165" t="s">
        <v>3</v>
      </c>
      <c r="DD1165" t="s">
        <v>3</v>
      </c>
      <c r="DE1165" t="s">
        <v>3</v>
      </c>
      <c r="DF1165" t="s">
        <v>3</v>
      </c>
      <c r="DG1165" t="s">
        <v>3</v>
      </c>
      <c r="DH1165" t="s">
        <v>3</v>
      </c>
      <c r="DI1165" t="s">
        <v>3</v>
      </c>
      <c r="DJ1165" t="s">
        <v>3</v>
      </c>
      <c r="DK1165" t="s">
        <v>3</v>
      </c>
      <c r="DL1165" t="s">
        <v>3</v>
      </c>
      <c r="DM1165" t="s">
        <v>3</v>
      </c>
      <c r="DN1165">
        <v>0</v>
      </c>
      <c r="DO1165">
        <v>0</v>
      </c>
      <c r="DP1165">
        <v>1</v>
      </c>
      <c r="DQ1165">
        <v>1</v>
      </c>
      <c r="DU1165">
        <v>1010</v>
      </c>
      <c r="DV1165" t="s">
        <v>18</v>
      </c>
      <c r="DW1165" t="s">
        <v>18</v>
      </c>
      <c r="DX1165">
        <v>100</v>
      </c>
      <c r="DZ1165" t="s">
        <v>3</v>
      </c>
      <c r="EA1165" t="s">
        <v>3</v>
      </c>
      <c r="EB1165" t="s">
        <v>3</v>
      </c>
      <c r="EC1165" t="s">
        <v>3</v>
      </c>
      <c r="EE1165">
        <v>35096056</v>
      </c>
      <c r="EF1165">
        <v>1</v>
      </c>
      <c r="EG1165" t="s">
        <v>20</v>
      </c>
      <c r="EH1165">
        <v>0</v>
      </c>
      <c r="EI1165" t="s">
        <v>3</v>
      </c>
      <c r="EJ1165">
        <v>4</v>
      </c>
      <c r="EK1165">
        <v>0</v>
      </c>
      <c r="EL1165" t="s">
        <v>21</v>
      </c>
      <c r="EM1165" t="s">
        <v>22</v>
      </c>
      <c r="EO1165" t="s">
        <v>3</v>
      </c>
      <c r="EQ1165">
        <v>2097152</v>
      </c>
      <c r="ER1165">
        <v>22555.56</v>
      </c>
      <c r="ES1165">
        <v>0</v>
      </c>
      <c r="ET1165">
        <v>0</v>
      </c>
      <c r="EU1165">
        <v>0</v>
      </c>
      <c r="EV1165">
        <v>22555.56</v>
      </c>
      <c r="EW1165">
        <v>34.630000000000003</v>
      </c>
      <c r="EX1165">
        <v>0</v>
      </c>
      <c r="EY1165">
        <v>0</v>
      </c>
      <c r="FQ1165">
        <v>0</v>
      </c>
      <c r="FR1165">
        <v>0</v>
      </c>
      <c r="FS1165">
        <v>0</v>
      </c>
      <c r="FX1165">
        <v>70</v>
      </c>
      <c r="FY1165">
        <v>10</v>
      </c>
      <c r="GA1165" t="s">
        <v>3</v>
      </c>
      <c r="GD1165">
        <v>0</v>
      </c>
      <c r="GF1165">
        <v>-24549344</v>
      </c>
      <c r="GG1165">
        <v>2</v>
      </c>
      <c r="GH1165">
        <v>1</v>
      </c>
      <c r="GI1165">
        <v>-2</v>
      </c>
      <c r="GJ1165">
        <v>0</v>
      </c>
      <c r="GK1165">
        <f>ROUND(R1165*(R12)/100,2)</f>
        <v>0</v>
      </c>
      <c r="GL1165">
        <f t="shared" si="844"/>
        <v>0</v>
      </c>
      <c r="GM1165">
        <f t="shared" si="845"/>
        <v>812</v>
      </c>
      <c r="GN1165">
        <f t="shared" si="846"/>
        <v>0</v>
      </c>
      <c r="GO1165">
        <f t="shared" si="847"/>
        <v>0</v>
      </c>
      <c r="GP1165">
        <f t="shared" si="848"/>
        <v>812</v>
      </c>
      <c r="GR1165">
        <v>0</v>
      </c>
      <c r="GS1165">
        <v>3</v>
      </c>
      <c r="GT1165">
        <v>0</v>
      </c>
      <c r="GU1165" t="s">
        <v>3</v>
      </c>
      <c r="GV1165">
        <f t="shared" si="849"/>
        <v>0</v>
      </c>
      <c r="GW1165">
        <v>1</v>
      </c>
      <c r="GX1165">
        <f t="shared" si="850"/>
        <v>0</v>
      </c>
      <c r="HA1165">
        <v>0</v>
      </c>
      <c r="HB1165">
        <v>0</v>
      </c>
      <c r="HC1165">
        <f t="shared" si="851"/>
        <v>0</v>
      </c>
      <c r="HE1165" t="s">
        <v>3</v>
      </c>
      <c r="HF1165" t="s">
        <v>3</v>
      </c>
      <c r="HM1165" t="s">
        <v>3</v>
      </c>
      <c r="HN1165" t="s">
        <v>3</v>
      </c>
      <c r="HO1165" t="s">
        <v>3</v>
      </c>
      <c r="HP1165" t="s">
        <v>3</v>
      </c>
      <c r="HQ1165" t="s">
        <v>3</v>
      </c>
      <c r="HS1165">
        <v>0</v>
      </c>
      <c r="IK1165">
        <v>0</v>
      </c>
    </row>
    <row r="1166" spans="1:245" x14ac:dyDescent="0.2">
      <c r="A1166">
        <v>17</v>
      </c>
      <c r="B1166">
        <v>1</v>
      </c>
      <c r="C1166">
        <f>ROW(SmtRes!A370)</f>
        <v>370</v>
      </c>
      <c r="D1166">
        <f>ROW(EtalonRes!A370)</f>
        <v>370</v>
      </c>
      <c r="E1166" t="s">
        <v>342</v>
      </c>
      <c r="F1166" t="s">
        <v>198</v>
      </c>
      <c r="G1166" t="s">
        <v>202</v>
      </c>
      <c r="H1166" t="s">
        <v>26</v>
      </c>
      <c r="I1166">
        <f>ROUND(80/100,9)</f>
        <v>0.8</v>
      </c>
      <c r="J1166">
        <v>0</v>
      </c>
      <c r="K1166">
        <f>ROUND(80/100,9)</f>
        <v>0.8</v>
      </c>
      <c r="O1166">
        <f t="shared" si="813"/>
        <v>90339.83</v>
      </c>
      <c r="P1166">
        <f t="shared" si="814"/>
        <v>72715.62</v>
      </c>
      <c r="Q1166">
        <f t="shared" si="815"/>
        <v>37.909999999999997</v>
      </c>
      <c r="R1166">
        <f t="shared" si="816"/>
        <v>0.52</v>
      </c>
      <c r="S1166">
        <f t="shared" si="817"/>
        <v>17586.3</v>
      </c>
      <c r="T1166">
        <f t="shared" si="818"/>
        <v>0</v>
      </c>
      <c r="U1166">
        <f t="shared" si="819"/>
        <v>31.088000000000001</v>
      </c>
      <c r="V1166">
        <f t="shared" si="820"/>
        <v>0</v>
      </c>
      <c r="W1166">
        <f t="shared" si="821"/>
        <v>0</v>
      </c>
      <c r="X1166">
        <f t="shared" si="822"/>
        <v>12310.41</v>
      </c>
      <c r="Y1166">
        <f t="shared" si="823"/>
        <v>1758.63</v>
      </c>
      <c r="AA1166">
        <v>35364244</v>
      </c>
      <c r="AB1166">
        <f t="shared" si="824"/>
        <v>112924.78</v>
      </c>
      <c r="AC1166">
        <f t="shared" si="825"/>
        <v>90894.52</v>
      </c>
      <c r="AD1166">
        <f t="shared" si="826"/>
        <v>47.39</v>
      </c>
      <c r="AE1166">
        <f t="shared" si="827"/>
        <v>0.65</v>
      </c>
      <c r="AF1166">
        <f t="shared" si="828"/>
        <v>21982.87</v>
      </c>
      <c r="AG1166">
        <f t="shared" si="829"/>
        <v>0</v>
      </c>
      <c r="AH1166">
        <f t="shared" si="830"/>
        <v>38.86</v>
      </c>
      <c r="AI1166">
        <f t="shared" si="831"/>
        <v>0</v>
      </c>
      <c r="AJ1166">
        <f t="shared" si="832"/>
        <v>0</v>
      </c>
      <c r="AK1166">
        <v>112924.78</v>
      </c>
      <c r="AL1166">
        <v>90894.52</v>
      </c>
      <c r="AM1166">
        <v>47.39</v>
      </c>
      <c r="AN1166">
        <v>0.65</v>
      </c>
      <c r="AO1166">
        <v>21982.87</v>
      </c>
      <c r="AP1166">
        <v>0</v>
      </c>
      <c r="AQ1166">
        <v>38.86</v>
      </c>
      <c r="AR1166">
        <v>0</v>
      </c>
      <c r="AS1166">
        <v>0</v>
      </c>
      <c r="AT1166">
        <v>70</v>
      </c>
      <c r="AU1166">
        <v>10</v>
      </c>
      <c r="AV1166">
        <v>1</v>
      </c>
      <c r="AW1166">
        <v>1</v>
      </c>
      <c r="AZ1166">
        <v>1</v>
      </c>
      <c r="BA1166">
        <v>1</v>
      </c>
      <c r="BB1166">
        <v>1</v>
      </c>
      <c r="BC1166">
        <v>1</v>
      </c>
      <c r="BD1166" t="s">
        <v>3</v>
      </c>
      <c r="BE1166" t="s">
        <v>3</v>
      </c>
      <c r="BF1166" t="s">
        <v>3</v>
      </c>
      <c r="BG1166" t="s">
        <v>3</v>
      </c>
      <c r="BH1166">
        <v>0</v>
      </c>
      <c r="BI1166">
        <v>4</v>
      </c>
      <c r="BJ1166" t="s">
        <v>200</v>
      </c>
      <c r="BM1166">
        <v>0</v>
      </c>
      <c r="BN1166">
        <v>0</v>
      </c>
      <c r="BO1166" t="s">
        <v>3</v>
      </c>
      <c r="BP1166">
        <v>0</v>
      </c>
      <c r="BQ1166">
        <v>1</v>
      </c>
      <c r="BR1166">
        <v>0</v>
      </c>
      <c r="BS1166">
        <v>1</v>
      </c>
      <c r="BT1166">
        <v>1</v>
      </c>
      <c r="BU1166">
        <v>1</v>
      </c>
      <c r="BV1166">
        <v>1</v>
      </c>
      <c r="BW1166">
        <v>1</v>
      </c>
      <c r="BX1166">
        <v>1</v>
      </c>
      <c r="BY1166" t="s">
        <v>3</v>
      </c>
      <c r="BZ1166">
        <v>70</v>
      </c>
      <c r="CA1166">
        <v>10</v>
      </c>
      <c r="CB1166" t="s">
        <v>3</v>
      </c>
      <c r="CE1166">
        <v>0</v>
      </c>
      <c r="CF1166">
        <v>0</v>
      </c>
      <c r="CG1166">
        <v>0</v>
      </c>
      <c r="CM1166">
        <v>0</v>
      </c>
      <c r="CN1166" t="s">
        <v>3</v>
      </c>
      <c r="CO1166">
        <v>0</v>
      </c>
      <c r="CP1166">
        <f t="shared" si="833"/>
        <v>90339.83</v>
      </c>
      <c r="CQ1166">
        <f t="shared" si="834"/>
        <v>90894.52</v>
      </c>
      <c r="CR1166">
        <f t="shared" si="835"/>
        <v>47.39</v>
      </c>
      <c r="CS1166">
        <f t="shared" si="836"/>
        <v>0.65</v>
      </c>
      <c r="CT1166">
        <f t="shared" si="837"/>
        <v>21982.87</v>
      </c>
      <c r="CU1166">
        <f t="shared" si="838"/>
        <v>0</v>
      </c>
      <c r="CV1166">
        <f t="shared" si="839"/>
        <v>38.86</v>
      </c>
      <c r="CW1166">
        <f t="shared" si="840"/>
        <v>0</v>
      </c>
      <c r="CX1166">
        <f t="shared" si="841"/>
        <v>0</v>
      </c>
      <c r="CY1166">
        <f t="shared" si="842"/>
        <v>12310.41</v>
      </c>
      <c r="CZ1166">
        <f t="shared" si="843"/>
        <v>1758.63</v>
      </c>
      <c r="DC1166" t="s">
        <v>3</v>
      </c>
      <c r="DD1166" t="s">
        <v>3</v>
      </c>
      <c r="DE1166" t="s">
        <v>3</v>
      </c>
      <c r="DF1166" t="s">
        <v>3</v>
      </c>
      <c r="DG1166" t="s">
        <v>3</v>
      </c>
      <c r="DH1166" t="s">
        <v>3</v>
      </c>
      <c r="DI1166" t="s">
        <v>3</v>
      </c>
      <c r="DJ1166" t="s">
        <v>3</v>
      </c>
      <c r="DK1166" t="s">
        <v>3</v>
      </c>
      <c r="DL1166" t="s">
        <v>3</v>
      </c>
      <c r="DM1166" t="s">
        <v>3</v>
      </c>
      <c r="DN1166">
        <v>0</v>
      </c>
      <c r="DO1166">
        <v>0</v>
      </c>
      <c r="DP1166">
        <v>1</v>
      </c>
      <c r="DQ1166">
        <v>1</v>
      </c>
      <c r="DU1166">
        <v>1003</v>
      </c>
      <c r="DV1166" t="s">
        <v>26</v>
      </c>
      <c r="DW1166" t="s">
        <v>26</v>
      </c>
      <c r="DX1166">
        <v>100</v>
      </c>
      <c r="DZ1166" t="s">
        <v>3</v>
      </c>
      <c r="EA1166" t="s">
        <v>3</v>
      </c>
      <c r="EB1166" t="s">
        <v>3</v>
      </c>
      <c r="EC1166" t="s">
        <v>3</v>
      </c>
      <c r="EE1166">
        <v>35096056</v>
      </c>
      <c r="EF1166">
        <v>1</v>
      </c>
      <c r="EG1166" t="s">
        <v>20</v>
      </c>
      <c r="EH1166">
        <v>0</v>
      </c>
      <c r="EI1166" t="s">
        <v>3</v>
      </c>
      <c r="EJ1166">
        <v>4</v>
      </c>
      <c r="EK1166">
        <v>0</v>
      </c>
      <c r="EL1166" t="s">
        <v>21</v>
      </c>
      <c r="EM1166" t="s">
        <v>22</v>
      </c>
      <c r="EO1166" t="s">
        <v>3</v>
      </c>
      <c r="EQ1166">
        <v>2097152</v>
      </c>
      <c r="ER1166">
        <v>112924.78</v>
      </c>
      <c r="ES1166">
        <v>90894.52</v>
      </c>
      <c r="ET1166">
        <v>47.39</v>
      </c>
      <c r="EU1166">
        <v>0.65</v>
      </c>
      <c r="EV1166">
        <v>21982.87</v>
      </c>
      <c r="EW1166">
        <v>38.86</v>
      </c>
      <c r="EX1166">
        <v>0</v>
      </c>
      <c r="EY1166">
        <v>0</v>
      </c>
      <c r="FQ1166">
        <v>0</v>
      </c>
      <c r="FR1166">
        <v>0</v>
      </c>
      <c r="FS1166">
        <v>0</v>
      </c>
      <c r="FX1166">
        <v>70</v>
      </c>
      <c r="FY1166">
        <v>10</v>
      </c>
      <c r="GA1166" t="s">
        <v>3</v>
      </c>
      <c r="GD1166">
        <v>0</v>
      </c>
      <c r="GF1166">
        <v>60728256</v>
      </c>
      <c r="GG1166">
        <v>2</v>
      </c>
      <c r="GH1166">
        <v>1</v>
      </c>
      <c r="GI1166">
        <v>-2</v>
      </c>
      <c r="GJ1166">
        <v>0</v>
      </c>
      <c r="GK1166">
        <f>ROUND(R1166*(R12)/100,2)</f>
        <v>0.56000000000000005</v>
      </c>
      <c r="GL1166">
        <f t="shared" si="844"/>
        <v>0</v>
      </c>
      <c r="GM1166">
        <f t="shared" si="845"/>
        <v>104409.43</v>
      </c>
      <c r="GN1166">
        <f t="shared" si="846"/>
        <v>0</v>
      </c>
      <c r="GO1166">
        <f t="shared" si="847"/>
        <v>0</v>
      </c>
      <c r="GP1166">
        <f t="shared" si="848"/>
        <v>104409.43</v>
      </c>
      <c r="GR1166">
        <v>0</v>
      </c>
      <c r="GS1166">
        <v>3</v>
      </c>
      <c r="GT1166">
        <v>0</v>
      </c>
      <c r="GU1166" t="s">
        <v>3</v>
      </c>
      <c r="GV1166">
        <f t="shared" si="849"/>
        <v>0</v>
      </c>
      <c r="GW1166">
        <v>1</v>
      </c>
      <c r="GX1166">
        <f t="shared" si="850"/>
        <v>0</v>
      </c>
      <c r="HA1166">
        <v>0</v>
      </c>
      <c r="HB1166">
        <v>0</v>
      </c>
      <c r="HC1166">
        <f t="shared" si="851"/>
        <v>0</v>
      </c>
      <c r="HE1166" t="s">
        <v>3</v>
      </c>
      <c r="HF1166" t="s">
        <v>3</v>
      </c>
      <c r="HM1166" t="s">
        <v>3</v>
      </c>
      <c r="HN1166" t="s">
        <v>3</v>
      </c>
      <c r="HO1166" t="s">
        <v>3</v>
      </c>
      <c r="HP1166" t="s">
        <v>3</v>
      </c>
      <c r="HQ1166" t="s">
        <v>3</v>
      </c>
      <c r="HS1166">
        <v>0</v>
      </c>
      <c r="IK1166">
        <v>0</v>
      </c>
    </row>
    <row r="1167" spans="1:245" x14ac:dyDescent="0.2">
      <c r="A1167">
        <v>17</v>
      </c>
      <c r="B1167">
        <v>1</v>
      </c>
      <c r="C1167">
        <f>ROW(SmtRes!A379)</f>
        <v>379</v>
      </c>
      <c r="D1167">
        <f>ROW(EtalonRes!A379)</f>
        <v>379</v>
      </c>
      <c r="E1167" t="s">
        <v>343</v>
      </c>
      <c r="F1167" t="s">
        <v>29</v>
      </c>
      <c r="G1167" t="s">
        <v>30</v>
      </c>
      <c r="H1167" t="s">
        <v>26</v>
      </c>
      <c r="I1167">
        <f>ROUND(50/100,9)</f>
        <v>0.5</v>
      </c>
      <c r="J1167">
        <v>0</v>
      </c>
      <c r="K1167">
        <f>ROUND(50/100,9)</f>
        <v>0.5</v>
      </c>
      <c r="O1167">
        <f t="shared" si="813"/>
        <v>6148.28</v>
      </c>
      <c r="P1167">
        <f t="shared" si="814"/>
        <v>5342.71</v>
      </c>
      <c r="Q1167">
        <f t="shared" si="815"/>
        <v>445.8</v>
      </c>
      <c r="R1167">
        <f t="shared" si="816"/>
        <v>227.18</v>
      </c>
      <c r="S1167">
        <f t="shared" si="817"/>
        <v>359.77</v>
      </c>
      <c r="T1167">
        <f t="shared" si="818"/>
        <v>0</v>
      </c>
      <c r="U1167">
        <f t="shared" si="819"/>
        <v>0.59</v>
      </c>
      <c r="V1167">
        <f t="shared" si="820"/>
        <v>0</v>
      </c>
      <c r="W1167">
        <f t="shared" si="821"/>
        <v>0</v>
      </c>
      <c r="X1167">
        <f t="shared" si="822"/>
        <v>251.84</v>
      </c>
      <c r="Y1167">
        <f t="shared" si="823"/>
        <v>35.979999999999997</v>
      </c>
      <c r="AA1167">
        <v>35364244</v>
      </c>
      <c r="AB1167">
        <f t="shared" si="824"/>
        <v>12296.54</v>
      </c>
      <c r="AC1167">
        <f t="shared" si="825"/>
        <v>10685.41</v>
      </c>
      <c r="AD1167">
        <f t="shared" si="826"/>
        <v>891.59</v>
      </c>
      <c r="AE1167">
        <f t="shared" si="827"/>
        <v>454.35</v>
      </c>
      <c r="AF1167">
        <f t="shared" si="828"/>
        <v>719.54</v>
      </c>
      <c r="AG1167">
        <f t="shared" si="829"/>
        <v>0</v>
      </c>
      <c r="AH1167">
        <f t="shared" si="830"/>
        <v>1.18</v>
      </c>
      <c r="AI1167">
        <f t="shared" si="831"/>
        <v>0</v>
      </c>
      <c r="AJ1167">
        <f t="shared" si="832"/>
        <v>0</v>
      </c>
      <c r="AK1167">
        <v>12296.54</v>
      </c>
      <c r="AL1167">
        <v>10685.41</v>
      </c>
      <c r="AM1167">
        <v>891.59</v>
      </c>
      <c r="AN1167">
        <v>454.35</v>
      </c>
      <c r="AO1167">
        <v>719.54</v>
      </c>
      <c r="AP1167">
        <v>0</v>
      </c>
      <c r="AQ1167">
        <v>1.18</v>
      </c>
      <c r="AR1167">
        <v>0</v>
      </c>
      <c r="AS1167">
        <v>0</v>
      </c>
      <c r="AT1167">
        <v>70</v>
      </c>
      <c r="AU1167">
        <v>10</v>
      </c>
      <c r="AV1167">
        <v>1</v>
      </c>
      <c r="AW1167">
        <v>1</v>
      </c>
      <c r="AZ1167">
        <v>1</v>
      </c>
      <c r="BA1167">
        <v>1</v>
      </c>
      <c r="BB1167">
        <v>1</v>
      </c>
      <c r="BC1167">
        <v>1</v>
      </c>
      <c r="BD1167" t="s">
        <v>3</v>
      </c>
      <c r="BE1167" t="s">
        <v>3</v>
      </c>
      <c r="BF1167" t="s">
        <v>3</v>
      </c>
      <c r="BG1167" t="s">
        <v>3</v>
      </c>
      <c r="BH1167">
        <v>0</v>
      </c>
      <c r="BI1167">
        <v>4</v>
      </c>
      <c r="BJ1167" t="s">
        <v>31</v>
      </c>
      <c r="BM1167">
        <v>0</v>
      </c>
      <c r="BN1167">
        <v>0</v>
      </c>
      <c r="BO1167" t="s">
        <v>3</v>
      </c>
      <c r="BP1167">
        <v>0</v>
      </c>
      <c r="BQ1167">
        <v>1</v>
      </c>
      <c r="BR1167">
        <v>0</v>
      </c>
      <c r="BS1167">
        <v>1</v>
      </c>
      <c r="BT1167">
        <v>1</v>
      </c>
      <c r="BU1167">
        <v>1</v>
      </c>
      <c r="BV1167">
        <v>1</v>
      </c>
      <c r="BW1167">
        <v>1</v>
      </c>
      <c r="BX1167">
        <v>1</v>
      </c>
      <c r="BY1167" t="s">
        <v>3</v>
      </c>
      <c r="BZ1167">
        <v>70</v>
      </c>
      <c r="CA1167">
        <v>10</v>
      </c>
      <c r="CB1167" t="s">
        <v>3</v>
      </c>
      <c r="CE1167">
        <v>0</v>
      </c>
      <c r="CF1167">
        <v>0</v>
      </c>
      <c r="CG1167">
        <v>0</v>
      </c>
      <c r="CM1167">
        <v>0</v>
      </c>
      <c r="CN1167" t="s">
        <v>3</v>
      </c>
      <c r="CO1167">
        <v>0</v>
      </c>
      <c r="CP1167">
        <f t="shared" si="833"/>
        <v>6148.2800000000007</v>
      </c>
      <c r="CQ1167">
        <f t="shared" si="834"/>
        <v>10685.41</v>
      </c>
      <c r="CR1167">
        <f t="shared" si="835"/>
        <v>891.59</v>
      </c>
      <c r="CS1167">
        <f t="shared" si="836"/>
        <v>454.35</v>
      </c>
      <c r="CT1167">
        <f t="shared" si="837"/>
        <v>719.54</v>
      </c>
      <c r="CU1167">
        <f t="shared" si="838"/>
        <v>0</v>
      </c>
      <c r="CV1167">
        <f t="shared" si="839"/>
        <v>1.18</v>
      </c>
      <c r="CW1167">
        <f t="shared" si="840"/>
        <v>0</v>
      </c>
      <c r="CX1167">
        <f t="shared" si="841"/>
        <v>0</v>
      </c>
      <c r="CY1167">
        <f t="shared" si="842"/>
        <v>251.83899999999997</v>
      </c>
      <c r="CZ1167">
        <f t="shared" si="843"/>
        <v>35.976999999999997</v>
      </c>
      <c r="DC1167" t="s">
        <v>3</v>
      </c>
      <c r="DD1167" t="s">
        <v>3</v>
      </c>
      <c r="DE1167" t="s">
        <v>3</v>
      </c>
      <c r="DF1167" t="s">
        <v>3</v>
      </c>
      <c r="DG1167" t="s">
        <v>3</v>
      </c>
      <c r="DH1167" t="s">
        <v>3</v>
      </c>
      <c r="DI1167" t="s">
        <v>3</v>
      </c>
      <c r="DJ1167" t="s">
        <v>3</v>
      </c>
      <c r="DK1167" t="s">
        <v>3</v>
      </c>
      <c r="DL1167" t="s">
        <v>3</v>
      </c>
      <c r="DM1167" t="s">
        <v>3</v>
      </c>
      <c r="DN1167">
        <v>0</v>
      </c>
      <c r="DO1167">
        <v>0</v>
      </c>
      <c r="DP1167">
        <v>1</v>
      </c>
      <c r="DQ1167">
        <v>1</v>
      </c>
      <c r="DU1167">
        <v>1003</v>
      </c>
      <c r="DV1167" t="s">
        <v>26</v>
      </c>
      <c r="DW1167" t="s">
        <v>26</v>
      </c>
      <c r="DX1167">
        <v>100</v>
      </c>
      <c r="DZ1167" t="s">
        <v>3</v>
      </c>
      <c r="EA1167" t="s">
        <v>3</v>
      </c>
      <c r="EB1167" t="s">
        <v>3</v>
      </c>
      <c r="EC1167" t="s">
        <v>3</v>
      </c>
      <c r="EE1167">
        <v>35096056</v>
      </c>
      <c r="EF1167">
        <v>1</v>
      </c>
      <c r="EG1167" t="s">
        <v>20</v>
      </c>
      <c r="EH1167">
        <v>0</v>
      </c>
      <c r="EI1167" t="s">
        <v>3</v>
      </c>
      <c r="EJ1167">
        <v>4</v>
      </c>
      <c r="EK1167">
        <v>0</v>
      </c>
      <c r="EL1167" t="s">
        <v>21</v>
      </c>
      <c r="EM1167" t="s">
        <v>22</v>
      </c>
      <c r="EO1167" t="s">
        <v>3</v>
      </c>
      <c r="EQ1167">
        <v>2097152</v>
      </c>
      <c r="ER1167">
        <v>12296.54</v>
      </c>
      <c r="ES1167">
        <v>10685.41</v>
      </c>
      <c r="ET1167">
        <v>891.59</v>
      </c>
      <c r="EU1167">
        <v>454.35</v>
      </c>
      <c r="EV1167">
        <v>719.54</v>
      </c>
      <c r="EW1167">
        <v>1.18</v>
      </c>
      <c r="EX1167">
        <v>0</v>
      </c>
      <c r="EY1167">
        <v>0</v>
      </c>
      <c r="FQ1167">
        <v>0</v>
      </c>
      <c r="FR1167">
        <v>0</v>
      </c>
      <c r="FS1167">
        <v>0</v>
      </c>
      <c r="FX1167">
        <v>70</v>
      </c>
      <c r="FY1167">
        <v>10</v>
      </c>
      <c r="GA1167" t="s">
        <v>3</v>
      </c>
      <c r="GD1167">
        <v>0</v>
      </c>
      <c r="GF1167">
        <v>1756020469</v>
      </c>
      <c r="GG1167">
        <v>2</v>
      </c>
      <c r="GH1167">
        <v>1</v>
      </c>
      <c r="GI1167">
        <v>-2</v>
      </c>
      <c r="GJ1167">
        <v>0</v>
      </c>
      <c r="GK1167">
        <f>ROUND(R1167*(R12)/100,2)</f>
        <v>245.35</v>
      </c>
      <c r="GL1167">
        <f t="shared" si="844"/>
        <v>0</v>
      </c>
      <c r="GM1167">
        <f t="shared" si="845"/>
        <v>6681.45</v>
      </c>
      <c r="GN1167">
        <f t="shared" si="846"/>
        <v>0</v>
      </c>
      <c r="GO1167">
        <f t="shared" si="847"/>
        <v>0</v>
      </c>
      <c r="GP1167">
        <f t="shared" si="848"/>
        <v>6681.45</v>
      </c>
      <c r="GR1167">
        <v>0</v>
      </c>
      <c r="GS1167">
        <v>3</v>
      </c>
      <c r="GT1167">
        <v>0</v>
      </c>
      <c r="GU1167" t="s">
        <v>3</v>
      </c>
      <c r="GV1167">
        <f t="shared" si="849"/>
        <v>0</v>
      </c>
      <c r="GW1167">
        <v>1</v>
      </c>
      <c r="GX1167">
        <f t="shared" si="850"/>
        <v>0</v>
      </c>
      <c r="HA1167">
        <v>0</v>
      </c>
      <c r="HB1167">
        <v>0</v>
      </c>
      <c r="HC1167">
        <f t="shared" si="851"/>
        <v>0</v>
      </c>
      <c r="HE1167" t="s">
        <v>3</v>
      </c>
      <c r="HF1167" t="s">
        <v>3</v>
      </c>
      <c r="HM1167" t="s">
        <v>3</v>
      </c>
      <c r="HN1167" t="s">
        <v>3</v>
      </c>
      <c r="HO1167" t="s">
        <v>3</v>
      </c>
      <c r="HP1167" t="s">
        <v>3</v>
      </c>
      <c r="HQ1167" t="s">
        <v>3</v>
      </c>
      <c r="HS1167">
        <v>0</v>
      </c>
      <c r="IK1167">
        <v>0</v>
      </c>
    </row>
    <row r="1168" spans="1:245" x14ac:dyDescent="0.2">
      <c r="A1168">
        <v>17</v>
      </c>
      <c r="B1168">
        <v>1</v>
      </c>
      <c r="E1168" t="s">
        <v>344</v>
      </c>
      <c r="F1168" t="s">
        <v>33</v>
      </c>
      <c r="G1168" t="s">
        <v>34</v>
      </c>
      <c r="H1168" t="s">
        <v>35</v>
      </c>
      <c r="I1168">
        <v>0.05</v>
      </c>
      <c r="J1168">
        <v>0</v>
      </c>
      <c r="K1168">
        <v>0.05</v>
      </c>
      <c r="O1168">
        <f t="shared" si="813"/>
        <v>6476.63</v>
      </c>
      <c r="P1168">
        <f t="shared" si="814"/>
        <v>6476.63</v>
      </c>
      <c r="Q1168">
        <f t="shared" si="815"/>
        <v>0</v>
      </c>
      <c r="R1168">
        <f t="shared" si="816"/>
        <v>0</v>
      </c>
      <c r="S1168">
        <f t="shared" si="817"/>
        <v>0</v>
      </c>
      <c r="T1168">
        <f t="shared" si="818"/>
        <v>0</v>
      </c>
      <c r="U1168">
        <f t="shared" si="819"/>
        <v>0</v>
      </c>
      <c r="V1168">
        <f t="shared" si="820"/>
        <v>0</v>
      </c>
      <c r="W1168">
        <f t="shared" si="821"/>
        <v>0</v>
      </c>
      <c r="X1168">
        <f t="shared" si="822"/>
        <v>0</v>
      </c>
      <c r="Y1168">
        <f t="shared" si="823"/>
        <v>0</v>
      </c>
      <c r="AA1168">
        <v>35364244</v>
      </c>
      <c r="AB1168">
        <f t="shared" si="824"/>
        <v>129532.62</v>
      </c>
      <c r="AC1168">
        <f t="shared" si="825"/>
        <v>129532.62</v>
      </c>
      <c r="AD1168">
        <f t="shared" si="826"/>
        <v>0</v>
      </c>
      <c r="AE1168">
        <f t="shared" si="827"/>
        <v>0</v>
      </c>
      <c r="AF1168">
        <f t="shared" si="828"/>
        <v>0</v>
      </c>
      <c r="AG1168">
        <f t="shared" si="829"/>
        <v>0</v>
      </c>
      <c r="AH1168">
        <f t="shared" si="830"/>
        <v>0</v>
      </c>
      <c r="AI1168">
        <f t="shared" si="831"/>
        <v>0</v>
      </c>
      <c r="AJ1168">
        <f t="shared" si="832"/>
        <v>0</v>
      </c>
      <c r="AK1168">
        <v>129532.62</v>
      </c>
      <c r="AL1168">
        <v>129532.62</v>
      </c>
      <c r="AM1168">
        <v>0</v>
      </c>
      <c r="AN1168">
        <v>0</v>
      </c>
      <c r="AO1168">
        <v>0</v>
      </c>
      <c r="AP1168">
        <v>0</v>
      </c>
      <c r="AQ1168">
        <v>0</v>
      </c>
      <c r="AR1168">
        <v>0</v>
      </c>
      <c r="AS1168">
        <v>0</v>
      </c>
      <c r="AT1168">
        <v>70</v>
      </c>
      <c r="AU1168">
        <v>10</v>
      </c>
      <c r="AV1168">
        <v>1</v>
      </c>
      <c r="AW1168">
        <v>1</v>
      </c>
      <c r="AZ1168">
        <v>1</v>
      </c>
      <c r="BA1168">
        <v>1</v>
      </c>
      <c r="BB1168">
        <v>1</v>
      </c>
      <c r="BC1168">
        <v>1</v>
      </c>
      <c r="BD1168" t="s">
        <v>3</v>
      </c>
      <c r="BE1168" t="s">
        <v>3</v>
      </c>
      <c r="BF1168" t="s">
        <v>3</v>
      </c>
      <c r="BG1168" t="s">
        <v>3</v>
      </c>
      <c r="BH1168">
        <v>3</v>
      </c>
      <c r="BI1168">
        <v>4</v>
      </c>
      <c r="BJ1168" t="s">
        <v>36</v>
      </c>
      <c r="BM1168">
        <v>0</v>
      </c>
      <c r="BN1168">
        <v>0</v>
      </c>
      <c r="BO1168" t="s">
        <v>3</v>
      </c>
      <c r="BP1168">
        <v>0</v>
      </c>
      <c r="BQ1168">
        <v>1</v>
      </c>
      <c r="BR1168">
        <v>0</v>
      </c>
      <c r="BS1168">
        <v>1</v>
      </c>
      <c r="BT1168">
        <v>1</v>
      </c>
      <c r="BU1168">
        <v>1</v>
      </c>
      <c r="BV1168">
        <v>1</v>
      </c>
      <c r="BW1168">
        <v>1</v>
      </c>
      <c r="BX1168">
        <v>1</v>
      </c>
      <c r="BY1168" t="s">
        <v>3</v>
      </c>
      <c r="BZ1168">
        <v>70</v>
      </c>
      <c r="CA1168">
        <v>10</v>
      </c>
      <c r="CB1168" t="s">
        <v>3</v>
      </c>
      <c r="CE1168">
        <v>0</v>
      </c>
      <c r="CF1168">
        <v>0</v>
      </c>
      <c r="CG1168">
        <v>0</v>
      </c>
      <c r="CM1168">
        <v>0</v>
      </c>
      <c r="CN1168" t="s">
        <v>3</v>
      </c>
      <c r="CO1168">
        <v>0</v>
      </c>
      <c r="CP1168">
        <f t="shared" si="833"/>
        <v>6476.63</v>
      </c>
      <c r="CQ1168">
        <f t="shared" si="834"/>
        <v>129532.62</v>
      </c>
      <c r="CR1168">
        <f t="shared" si="835"/>
        <v>0</v>
      </c>
      <c r="CS1168">
        <f t="shared" si="836"/>
        <v>0</v>
      </c>
      <c r="CT1168">
        <f t="shared" si="837"/>
        <v>0</v>
      </c>
      <c r="CU1168">
        <f t="shared" si="838"/>
        <v>0</v>
      </c>
      <c r="CV1168">
        <f t="shared" si="839"/>
        <v>0</v>
      </c>
      <c r="CW1168">
        <f t="shared" si="840"/>
        <v>0</v>
      </c>
      <c r="CX1168">
        <f t="shared" si="841"/>
        <v>0</v>
      </c>
      <c r="CY1168">
        <f t="shared" si="842"/>
        <v>0</v>
      </c>
      <c r="CZ1168">
        <f t="shared" si="843"/>
        <v>0</v>
      </c>
      <c r="DC1168" t="s">
        <v>3</v>
      </c>
      <c r="DD1168" t="s">
        <v>3</v>
      </c>
      <c r="DE1168" t="s">
        <v>3</v>
      </c>
      <c r="DF1168" t="s">
        <v>3</v>
      </c>
      <c r="DG1168" t="s">
        <v>3</v>
      </c>
      <c r="DH1168" t="s">
        <v>3</v>
      </c>
      <c r="DI1168" t="s">
        <v>3</v>
      </c>
      <c r="DJ1168" t="s">
        <v>3</v>
      </c>
      <c r="DK1168" t="s">
        <v>3</v>
      </c>
      <c r="DL1168" t="s">
        <v>3</v>
      </c>
      <c r="DM1168" t="s">
        <v>3</v>
      </c>
      <c r="DN1168">
        <v>0</v>
      </c>
      <c r="DO1168">
        <v>0</v>
      </c>
      <c r="DP1168">
        <v>1</v>
      </c>
      <c r="DQ1168">
        <v>1</v>
      </c>
      <c r="DU1168">
        <v>1003</v>
      </c>
      <c r="DV1168" t="s">
        <v>35</v>
      </c>
      <c r="DW1168" t="s">
        <v>35</v>
      </c>
      <c r="DX1168">
        <v>1000</v>
      </c>
      <c r="DZ1168" t="s">
        <v>3</v>
      </c>
      <c r="EA1168" t="s">
        <v>3</v>
      </c>
      <c r="EB1168" t="s">
        <v>3</v>
      </c>
      <c r="EC1168" t="s">
        <v>3</v>
      </c>
      <c r="EE1168">
        <v>35096056</v>
      </c>
      <c r="EF1168">
        <v>1</v>
      </c>
      <c r="EG1168" t="s">
        <v>20</v>
      </c>
      <c r="EH1168">
        <v>0</v>
      </c>
      <c r="EI1168" t="s">
        <v>3</v>
      </c>
      <c r="EJ1168">
        <v>4</v>
      </c>
      <c r="EK1168">
        <v>0</v>
      </c>
      <c r="EL1168" t="s">
        <v>21</v>
      </c>
      <c r="EM1168" t="s">
        <v>22</v>
      </c>
      <c r="EO1168" t="s">
        <v>3</v>
      </c>
      <c r="EQ1168">
        <v>2097152</v>
      </c>
      <c r="ER1168">
        <v>129532.62</v>
      </c>
      <c r="ES1168">
        <v>129532.62</v>
      </c>
      <c r="ET1168">
        <v>0</v>
      </c>
      <c r="EU1168">
        <v>0</v>
      </c>
      <c r="EV1168">
        <v>0</v>
      </c>
      <c r="EW1168">
        <v>0</v>
      </c>
      <c r="EX1168">
        <v>0</v>
      </c>
      <c r="EY1168">
        <v>0</v>
      </c>
      <c r="FQ1168">
        <v>0</v>
      </c>
      <c r="FR1168">
        <v>0</v>
      </c>
      <c r="FS1168">
        <v>0</v>
      </c>
      <c r="FX1168">
        <v>70</v>
      </c>
      <c r="FY1168">
        <v>10</v>
      </c>
      <c r="GA1168" t="s">
        <v>3</v>
      </c>
      <c r="GD1168">
        <v>0</v>
      </c>
      <c r="GF1168">
        <v>7717958</v>
      </c>
      <c r="GG1168">
        <v>2</v>
      </c>
      <c r="GH1168">
        <v>1</v>
      </c>
      <c r="GI1168">
        <v>-2</v>
      </c>
      <c r="GJ1168">
        <v>0</v>
      </c>
      <c r="GK1168">
        <f>ROUND(R1168*(R12)/100,2)</f>
        <v>0</v>
      </c>
      <c r="GL1168">
        <f t="shared" si="844"/>
        <v>0</v>
      </c>
      <c r="GM1168">
        <f t="shared" si="845"/>
        <v>6476.63</v>
      </c>
      <c r="GN1168">
        <f t="shared" si="846"/>
        <v>0</v>
      </c>
      <c r="GO1168">
        <f t="shared" si="847"/>
        <v>0</v>
      </c>
      <c r="GP1168">
        <f t="shared" si="848"/>
        <v>6476.63</v>
      </c>
      <c r="GR1168">
        <v>0</v>
      </c>
      <c r="GS1168">
        <v>3</v>
      </c>
      <c r="GT1168">
        <v>0</v>
      </c>
      <c r="GU1168" t="s">
        <v>3</v>
      </c>
      <c r="GV1168">
        <f t="shared" si="849"/>
        <v>0</v>
      </c>
      <c r="GW1168">
        <v>1</v>
      </c>
      <c r="GX1168">
        <f t="shared" si="850"/>
        <v>0</v>
      </c>
      <c r="HA1168">
        <v>0</v>
      </c>
      <c r="HB1168">
        <v>0</v>
      </c>
      <c r="HC1168">
        <f t="shared" si="851"/>
        <v>0</v>
      </c>
      <c r="HE1168" t="s">
        <v>3</v>
      </c>
      <c r="HF1168" t="s">
        <v>3</v>
      </c>
      <c r="HM1168" t="s">
        <v>3</v>
      </c>
      <c r="HN1168" t="s">
        <v>3</v>
      </c>
      <c r="HO1168" t="s">
        <v>3</v>
      </c>
      <c r="HP1168" t="s">
        <v>3</v>
      </c>
      <c r="HQ1168" t="s">
        <v>3</v>
      </c>
      <c r="HS1168">
        <v>0</v>
      </c>
      <c r="IK1168">
        <v>0</v>
      </c>
    </row>
    <row r="1169" spans="1:245" x14ac:dyDescent="0.2">
      <c r="A1169">
        <v>17</v>
      </c>
      <c r="B1169">
        <v>1</v>
      </c>
      <c r="C1169">
        <f>ROW(SmtRes!A380)</f>
        <v>380</v>
      </c>
      <c r="D1169">
        <f>ROW(EtalonRes!A380)</f>
        <v>380</v>
      </c>
      <c r="E1169" t="s">
        <v>345</v>
      </c>
      <c r="F1169" t="s">
        <v>62</v>
      </c>
      <c r="G1169" t="s">
        <v>63</v>
      </c>
      <c r="H1169" t="s">
        <v>64</v>
      </c>
      <c r="I1169">
        <f>ROUND(18/100,9)</f>
        <v>0.18</v>
      </c>
      <c r="J1169">
        <v>0</v>
      </c>
      <c r="K1169">
        <f>ROUND(18/100,9)</f>
        <v>0.18</v>
      </c>
      <c r="O1169">
        <f t="shared" si="813"/>
        <v>2083.34</v>
      </c>
      <c r="P1169">
        <f t="shared" si="814"/>
        <v>0</v>
      </c>
      <c r="Q1169">
        <f t="shared" si="815"/>
        <v>0</v>
      </c>
      <c r="R1169">
        <f t="shared" si="816"/>
        <v>0</v>
      </c>
      <c r="S1169">
        <f t="shared" si="817"/>
        <v>2083.34</v>
      </c>
      <c r="T1169">
        <f t="shared" si="818"/>
        <v>0</v>
      </c>
      <c r="U1169">
        <f t="shared" si="819"/>
        <v>3.1985999999999999</v>
      </c>
      <c r="V1169">
        <f t="shared" si="820"/>
        <v>0</v>
      </c>
      <c r="W1169">
        <f t="shared" si="821"/>
        <v>0</v>
      </c>
      <c r="X1169">
        <f t="shared" si="822"/>
        <v>1458.34</v>
      </c>
      <c r="Y1169">
        <f t="shared" si="823"/>
        <v>208.33</v>
      </c>
      <c r="AA1169">
        <v>35364244</v>
      </c>
      <c r="AB1169">
        <f t="shared" si="824"/>
        <v>11574.13</v>
      </c>
      <c r="AC1169">
        <f t="shared" si="825"/>
        <v>0</v>
      </c>
      <c r="AD1169">
        <f t="shared" si="826"/>
        <v>0</v>
      </c>
      <c r="AE1169">
        <f t="shared" si="827"/>
        <v>0</v>
      </c>
      <c r="AF1169">
        <f t="shared" si="828"/>
        <v>11574.13</v>
      </c>
      <c r="AG1169">
        <f t="shared" si="829"/>
        <v>0</v>
      </c>
      <c r="AH1169">
        <f t="shared" si="830"/>
        <v>17.77</v>
      </c>
      <c r="AI1169">
        <f t="shared" si="831"/>
        <v>0</v>
      </c>
      <c r="AJ1169">
        <f t="shared" si="832"/>
        <v>0</v>
      </c>
      <c r="AK1169">
        <v>11574.13</v>
      </c>
      <c r="AL1169">
        <v>0</v>
      </c>
      <c r="AM1169">
        <v>0</v>
      </c>
      <c r="AN1169">
        <v>0</v>
      </c>
      <c r="AO1169">
        <v>11574.13</v>
      </c>
      <c r="AP1169">
        <v>0</v>
      </c>
      <c r="AQ1169">
        <v>17.77</v>
      </c>
      <c r="AR1169">
        <v>0</v>
      </c>
      <c r="AS1169">
        <v>0</v>
      </c>
      <c r="AT1169">
        <v>70</v>
      </c>
      <c r="AU1169">
        <v>10</v>
      </c>
      <c r="AV1169">
        <v>1</v>
      </c>
      <c r="AW1169">
        <v>1</v>
      </c>
      <c r="AZ1169">
        <v>1</v>
      </c>
      <c r="BA1169">
        <v>1</v>
      </c>
      <c r="BB1169">
        <v>1</v>
      </c>
      <c r="BC1169">
        <v>1</v>
      </c>
      <c r="BD1169" t="s">
        <v>3</v>
      </c>
      <c r="BE1169" t="s">
        <v>3</v>
      </c>
      <c r="BF1169" t="s">
        <v>3</v>
      </c>
      <c r="BG1169" t="s">
        <v>3</v>
      </c>
      <c r="BH1169">
        <v>0</v>
      </c>
      <c r="BI1169">
        <v>4</v>
      </c>
      <c r="BJ1169" t="s">
        <v>65</v>
      </c>
      <c r="BM1169">
        <v>0</v>
      </c>
      <c r="BN1169">
        <v>0</v>
      </c>
      <c r="BO1169" t="s">
        <v>3</v>
      </c>
      <c r="BP1169">
        <v>0</v>
      </c>
      <c r="BQ1169">
        <v>1</v>
      </c>
      <c r="BR1169">
        <v>0</v>
      </c>
      <c r="BS1169">
        <v>1</v>
      </c>
      <c r="BT1169">
        <v>1</v>
      </c>
      <c r="BU1169">
        <v>1</v>
      </c>
      <c r="BV1169">
        <v>1</v>
      </c>
      <c r="BW1169">
        <v>1</v>
      </c>
      <c r="BX1169">
        <v>1</v>
      </c>
      <c r="BY1169" t="s">
        <v>3</v>
      </c>
      <c r="BZ1169">
        <v>70</v>
      </c>
      <c r="CA1169">
        <v>10</v>
      </c>
      <c r="CB1169" t="s">
        <v>3</v>
      </c>
      <c r="CE1169">
        <v>0</v>
      </c>
      <c r="CF1169">
        <v>0</v>
      </c>
      <c r="CG1169">
        <v>0</v>
      </c>
      <c r="CM1169">
        <v>0</v>
      </c>
      <c r="CN1169" t="s">
        <v>3</v>
      </c>
      <c r="CO1169">
        <v>0</v>
      </c>
      <c r="CP1169">
        <f t="shared" si="833"/>
        <v>2083.34</v>
      </c>
      <c r="CQ1169">
        <f t="shared" si="834"/>
        <v>0</v>
      </c>
      <c r="CR1169">
        <f t="shared" si="835"/>
        <v>0</v>
      </c>
      <c r="CS1169">
        <f t="shared" si="836"/>
        <v>0</v>
      </c>
      <c r="CT1169">
        <f t="shared" si="837"/>
        <v>11574.13</v>
      </c>
      <c r="CU1169">
        <f t="shared" si="838"/>
        <v>0</v>
      </c>
      <c r="CV1169">
        <f t="shared" si="839"/>
        <v>17.77</v>
      </c>
      <c r="CW1169">
        <f t="shared" si="840"/>
        <v>0</v>
      </c>
      <c r="CX1169">
        <f t="shared" si="841"/>
        <v>0</v>
      </c>
      <c r="CY1169">
        <f t="shared" si="842"/>
        <v>1458.3380000000002</v>
      </c>
      <c r="CZ1169">
        <f t="shared" si="843"/>
        <v>208.334</v>
      </c>
      <c r="DC1169" t="s">
        <v>3</v>
      </c>
      <c r="DD1169" t="s">
        <v>3</v>
      </c>
      <c r="DE1169" t="s">
        <v>3</v>
      </c>
      <c r="DF1169" t="s">
        <v>3</v>
      </c>
      <c r="DG1169" t="s">
        <v>3</v>
      </c>
      <c r="DH1169" t="s">
        <v>3</v>
      </c>
      <c r="DI1169" t="s">
        <v>3</v>
      </c>
      <c r="DJ1169" t="s">
        <v>3</v>
      </c>
      <c r="DK1169" t="s">
        <v>3</v>
      </c>
      <c r="DL1169" t="s">
        <v>3</v>
      </c>
      <c r="DM1169" t="s">
        <v>3</v>
      </c>
      <c r="DN1169">
        <v>0</v>
      </c>
      <c r="DO1169">
        <v>0</v>
      </c>
      <c r="DP1169">
        <v>1</v>
      </c>
      <c r="DQ1169">
        <v>1</v>
      </c>
      <c r="DU1169">
        <v>1013</v>
      </c>
      <c r="DV1169" t="s">
        <v>64</v>
      </c>
      <c r="DW1169" t="s">
        <v>64</v>
      </c>
      <c r="DX1169">
        <v>1</v>
      </c>
      <c r="DZ1169" t="s">
        <v>3</v>
      </c>
      <c r="EA1169" t="s">
        <v>3</v>
      </c>
      <c r="EB1169" t="s">
        <v>3</v>
      </c>
      <c r="EC1169" t="s">
        <v>3</v>
      </c>
      <c r="EE1169">
        <v>35096056</v>
      </c>
      <c r="EF1169">
        <v>1</v>
      </c>
      <c r="EG1169" t="s">
        <v>20</v>
      </c>
      <c r="EH1169">
        <v>0</v>
      </c>
      <c r="EI1169" t="s">
        <v>3</v>
      </c>
      <c r="EJ1169">
        <v>4</v>
      </c>
      <c r="EK1169">
        <v>0</v>
      </c>
      <c r="EL1169" t="s">
        <v>21</v>
      </c>
      <c r="EM1169" t="s">
        <v>22</v>
      </c>
      <c r="EO1169" t="s">
        <v>3</v>
      </c>
      <c r="EQ1169">
        <v>2097152</v>
      </c>
      <c r="ER1169">
        <v>11574.13</v>
      </c>
      <c r="ES1169">
        <v>0</v>
      </c>
      <c r="ET1169">
        <v>0</v>
      </c>
      <c r="EU1169">
        <v>0</v>
      </c>
      <c r="EV1169">
        <v>11574.13</v>
      </c>
      <c r="EW1169">
        <v>17.77</v>
      </c>
      <c r="EX1169">
        <v>0</v>
      </c>
      <c r="EY1169">
        <v>0</v>
      </c>
      <c r="FQ1169">
        <v>0</v>
      </c>
      <c r="FR1169">
        <v>0</v>
      </c>
      <c r="FS1169">
        <v>0</v>
      </c>
      <c r="FX1169">
        <v>70</v>
      </c>
      <c r="FY1169">
        <v>10</v>
      </c>
      <c r="GA1169" t="s">
        <v>3</v>
      </c>
      <c r="GD1169">
        <v>0</v>
      </c>
      <c r="GF1169">
        <v>407535083</v>
      </c>
      <c r="GG1169">
        <v>2</v>
      </c>
      <c r="GH1169">
        <v>1</v>
      </c>
      <c r="GI1169">
        <v>-2</v>
      </c>
      <c r="GJ1169">
        <v>0</v>
      </c>
      <c r="GK1169">
        <f>ROUND(R1169*(R12)/100,2)</f>
        <v>0</v>
      </c>
      <c r="GL1169">
        <f t="shared" si="844"/>
        <v>0</v>
      </c>
      <c r="GM1169">
        <f t="shared" si="845"/>
        <v>3750.01</v>
      </c>
      <c r="GN1169">
        <f t="shared" si="846"/>
        <v>0</v>
      </c>
      <c r="GO1169">
        <f t="shared" si="847"/>
        <v>0</v>
      </c>
      <c r="GP1169">
        <f t="shared" si="848"/>
        <v>3750.01</v>
      </c>
      <c r="GR1169">
        <v>0</v>
      </c>
      <c r="GS1169">
        <v>3</v>
      </c>
      <c r="GT1169">
        <v>0</v>
      </c>
      <c r="GU1169" t="s">
        <v>3</v>
      </c>
      <c r="GV1169">
        <f t="shared" si="849"/>
        <v>0</v>
      </c>
      <c r="GW1169">
        <v>1</v>
      </c>
      <c r="GX1169">
        <f t="shared" si="850"/>
        <v>0</v>
      </c>
      <c r="HA1169">
        <v>0</v>
      </c>
      <c r="HB1169">
        <v>0</v>
      </c>
      <c r="HC1169">
        <f t="shared" si="851"/>
        <v>0</v>
      </c>
      <c r="HE1169" t="s">
        <v>3</v>
      </c>
      <c r="HF1169" t="s">
        <v>3</v>
      </c>
      <c r="HM1169" t="s">
        <v>3</v>
      </c>
      <c r="HN1169" t="s">
        <v>3</v>
      </c>
      <c r="HO1169" t="s">
        <v>3</v>
      </c>
      <c r="HP1169" t="s">
        <v>3</v>
      </c>
      <c r="HQ1169" t="s">
        <v>3</v>
      </c>
      <c r="HS1169">
        <v>0</v>
      </c>
      <c r="IK1169">
        <v>0</v>
      </c>
    </row>
    <row r="1171" spans="1:245" x14ac:dyDescent="0.2">
      <c r="A1171">
        <v>51</v>
      </c>
      <c r="B1171">
        <f>B1154</f>
        <v>1</v>
      </c>
      <c r="C1171">
        <f>A1154</f>
        <v>4</v>
      </c>
      <c r="D1171">
        <f>ROW(A1154)</f>
        <v>1154</v>
      </c>
      <c r="F1171" t="str">
        <f>IF(F1154&lt;&gt;"",F1154,"")</f>
        <v>Новый раздел</v>
      </c>
      <c r="G1171" t="str">
        <f>IF(G1154&lt;&gt;"",G1154,"")</f>
        <v>Помещение 139 Класс робототехники</v>
      </c>
      <c r="H1171">
        <v>0</v>
      </c>
      <c r="O1171">
        <f t="shared" ref="O1171:T1171" si="852">ROUND(AB1171,2)</f>
        <v>112547.96</v>
      </c>
      <c r="P1171">
        <f t="shared" si="852"/>
        <v>86082.02</v>
      </c>
      <c r="Q1171">
        <f t="shared" si="852"/>
        <v>695.06</v>
      </c>
      <c r="R1171">
        <f t="shared" si="852"/>
        <v>319.39</v>
      </c>
      <c r="S1171">
        <f t="shared" si="852"/>
        <v>25770.880000000001</v>
      </c>
      <c r="T1171">
        <f t="shared" si="852"/>
        <v>0</v>
      </c>
      <c r="U1171">
        <f>AH1171</f>
        <v>43.754800000000003</v>
      </c>
      <c r="V1171">
        <f>AI1171</f>
        <v>0</v>
      </c>
      <c r="W1171">
        <f>ROUND(AJ1171,2)</f>
        <v>0</v>
      </c>
      <c r="X1171">
        <f>ROUND(AK1171,2)</f>
        <v>18039.63</v>
      </c>
      <c r="Y1171">
        <f>ROUND(AL1171,2)</f>
        <v>2577.09</v>
      </c>
      <c r="AB1171">
        <f>ROUND(SUMIF(AA1158:AA1169,"=35364244",O1158:O1169),2)</f>
        <v>112547.96</v>
      </c>
      <c r="AC1171">
        <f>ROUND(SUMIF(AA1158:AA1169,"=35364244",P1158:P1169),2)</f>
        <v>86082.02</v>
      </c>
      <c r="AD1171">
        <f>ROUND(SUMIF(AA1158:AA1169,"=35364244",Q1158:Q1169),2)</f>
        <v>695.06</v>
      </c>
      <c r="AE1171">
        <f>ROUND(SUMIF(AA1158:AA1169,"=35364244",R1158:R1169),2)</f>
        <v>319.39</v>
      </c>
      <c r="AF1171">
        <f>ROUND(SUMIF(AA1158:AA1169,"=35364244",S1158:S1169),2)</f>
        <v>25770.880000000001</v>
      </c>
      <c r="AG1171">
        <f>ROUND(SUMIF(AA1158:AA1169,"=35364244",T1158:T1169),2)</f>
        <v>0</v>
      </c>
      <c r="AH1171">
        <f>SUMIF(AA1158:AA1169,"=35364244",U1158:U1169)</f>
        <v>43.754800000000003</v>
      </c>
      <c r="AI1171">
        <f>SUMIF(AA1158:AA1169,"=35364244",V1158:V1169)</f>
        <v>0</v>
      </c>
      <c r="AJ1171">
        <f>ROUND(SUMIF(AA1158:AA1169,"=35364244",W1158:W1169),2)</f>
        <v>0</v>
      </c>
      <c r="AK1171">
        <f>ROUND(SUMIF(AA1158:AA1169,"=35364244",X1158:X1169),2)</f>
        <v>18039.63</v>
      </c>
      <c r="AL1171">
        <f>ROUND(SUMIF(AA1158:AA1169,"=35364244",Y1158:Y1169),2)</f>
        <v>2577.09</v>
      </c>
      <c r="AO1171">
        <f t="shared" ref="AO1171:BD1171" si="853">ROUND(BX1171,2)</f>
        <v>0</v>
      </c>
      <c r="AP1171">
        <f t="shared" si="853"/>
        <v>0</v>
      </c>
      <c r="AQ1171">
        <f t="shared" si="853"/>
        <v>0</v>
      </c>
      <c r="AR1171">
        <f t="shared" si="853"/>
        <v>133509.62</v>
      </c>
      <c r="AS1171">
        <f t="shared" si="853"/>
        <v>0</v>
      </c>
      <c r="AT1171">
        <f t="shared" si="853"/>
        <v>0</v>
      </c>
      <c r="AU1171">
        <f t="shared" si="853"/>
        <v>133509.62</v>
      </c>
      <c r="AV1171">
        <f t="shared" si="853"/>
        <v>86082.02</v>
      </c>
      <c r="AW1171">
        <f t="shared" si="853"/>
        <v>86082.02</v>
      </c>
      <c r="AX1171">
        <f t="shared" si="853"/>
        <v>0</v>
      </c>
      <c r="AY1171">
        <f t="shared" si="853"/>
        <v>86082.02</v>
      </c>
      <c r="AZ1171">
        <f t="shared" si="853"/>
        <v>0</v>
      </c>
      <c r="BA1171">
        <f t="shared" si="853"/>
        <v>0</v>
      </c>
      <c r="BB1171">
        <f t="shared" si="853"/>
        <v>0</v>
      </c>
      <c r="BC1171">
        <f t="shared" si="853"/>
        <v>0</v>
      </c>
      <c r="BD1171">
        <f t="shared" si="853"/>
        <v>0</v>
      </c>
      <c r="BX1171">
        <f>ROUND(SUMIF(AA1158:AA1169,"=35364244",FQ1158:FQ1169),2)</f>
        <v>0</v>
      </c>
      <c r="BY1171">
        <f>ROUND(SUMIF(AA1158:AA1169,"=35364244",FR1158:FR1169),2)</f>
        <v>0</v>
      </c>
      <c r="BZ1171">
        <f>ROUND(SUMIF(AA1158:AA1169,"=35364244",GL1158:GL1169),2)</f>
        <v>0</v>
      </c>
      <c r="CA1171">
        <f>ROUND(SUMIF(AA1158:AA1169,"=35364244",GM1158:GM1169),2)</f>
        <v>133509.62</v>
      </c>
      <c r="CB1171">
        <f>ROUND(SUMIF(AA1158:AA1169,"=35364244",GN1158:GN1169),2)</f>
        <v>0</v>
      </c>
      <c r="CC1171">
        <f>ROUND(SUMIF(AA1158:AA1169,"=35364244",GO1158:GO1169),2)</f>
        <v>0</v>
      </c>
      <c r="CD1171">
        <f>ROUND(SUMIF(AA1158:AA1169,"=35364244",GP1158:GP1169),2)</f>
        <v>133509.62</v>
      </c>
      <c r="CE1171">
        <f>AC1171-BX1171</f>
        <v>86082.02</v>
      </c>
      <c r="CF1171">
        <f>AC1171-BY1171</f>
        <v>86082.02</v>
      </c>
      <c r="CG1171">
        <f>BX1171-BZ1171</f>
        <v>0</v>
      </c>
      <c r="CH1171">
        <f>AC1171-BX1171-BY1171+BZ1171</f>
        <v>86082.02</v>
      </c>
      <c r="CI1171">
        <f>BY1171-BZ1171</f>
        <v>0</v>
      </c>
      <c r="CJ1171">
        <f>ROUND(SUMIF(AA1158:AA1169,"=35364244",GX1158:GX1169),2)</f>
        <v>0</v>
      </c>
      <c r="CK1171">
        <f>ROUND(SUMIF(AA1158:AA1169,"=35364244",GY1158:GY1169),2)</f>
        <v>0</v>
      </c>
      <c r="CL1171">
        <f>ROUND(SUMIF(AA1158:AA1169,"=35364244",GZ1158:GZ1169),2)</f>
        <v>0</v>
      </c>
      <c r="CM1171">
        <f>ROUND(SUMIF(AA1158:AA1169,"=35364244",HD1158:HD1169),2)</f>
        <v>0</v>
      </c>
      <c r="GX1171">
        <v>0</v>
      </c>
    </row>
    <row r="1173" spans="1:245" x14ac:dyDescent="0.2">
      <c r="A1173">
        <v>50</v>
      </c>
      <c r="B1173">
        <v>0</v>
      </c>
      <c r="C1173">
        <v>0</v>
      </c>
      <c r="D1173">
        <v>1</v>
      </c>
      <c r="E1173">
        <v>201</v>
      </c>
      <c r="F1173">
        <f>ROUND(Source!O1171,O1173)</f>
        <v>112547.96</v>
      </c>
      <c r="G1173" t="s">
        <v>66</v>
      </c>
      <c r="H1173" t="s">
        <v>67</v>
      </c>
      <c r="K1173">
        <v>201</v>
      </c>
      <c r="L1173">
        <v>1</v>
      </c>
      <c r="M1173">
        <v>3</v>
      </c>
      <c r="N1173" t="s">
        <v>3</v>
      </c>
      <c r="O1173">
        <v>2</v>
      </c>
      <c r="W1173">
        <v>112547.96</v>
      </c>
      <c r="X1173">
        <v>1</v>
      </c>
      <c r="Y1173">
        <v>112547.96</v>
      </c>
    </row>
    <row r="1174" spans="1:245" x14ac:dyDescent="0.2">
      <c r="A1174">
        <v>50</v>
      </c>
      <c r="B1174">
        <v>0</v>
      </c>
      <c r="C1174">
        <v>0</v>
      </c>
      <c r="D1174">
        <v>1</v>
      </c>
      <c r="E1174">
        <v>202</v>
      </c>
      <c r="F1174">
        <f>ROUND(Source!P1171,O1174)</f>
        <v>86082.02</v>
      </c>
      <c r="G1174" t="s">
        <v>68</v>
      </c>
      <c r="H1174" t="s">
        <v>69</v>
      </c>
      <c r="K1174">
        <v>202</v>
      </c>
      <c r="L1174">
        <v>2</v>
      </c>
      <c r="M1174">
        <v>3</v>
      </c>
      <c r="N1174" t="s">
        <v>3</v>
      </c>
      <c r="O1174">
        <v>2</v>
      </c>
      <c r="W1174">
        <v>86082.02</v>
      </c>
      <c r="X1174">
        <v>1</v>
      </c>
      <c r="Y1174">
        <v>86082.02</v>
      </c>
    </row>
    <row r="1175" spans="1:245" x14ac:dyDescent="0.2">
      <c r="A1175">
        <v>50</v>
      </c>
      <c r="B1175">
        <v>0</v>
      </c>
      <c r="C1175">
        <v>0</v>
      </c>
      <c r="D1175">
        <v>1</v>
      </c>
      <c r="E1175">
        <v>222</v>
      </c>
      <c r="F1175">
        <f>ROUND(Source!AO1171,O1175)</f>
        <v>0</v>
      </c>
      <c r="G1175" t="s">
        <v>70</v>
      </c>
      <c r="H1175" t="s">
        <v>71</v>
      </c>
      <c r="K1175">
        <v>222</v>
      </c>
      <c r="L1175">
        <v>3</v>
      </c>
      <c r="M1175">
        <v>3</v>
      </c>
      <c r="N1175" t="s">
        <v>3</v>
      </c>
      <c r="O1175">
        <v>2</v>
      </c>
      <c r="W1175">
        <v>0</v>
      </c>
      <c r="X1175">
        <v>1</v>
      </c>
      <c r="Y1175">
        <v>0</v>
      </c>
    </row>
    <row r="1176" spans="1:245" x14ac:dyDescent="0.2">
      <c r="A1176">
        <v>50</v>
      </c>
      <c r="B1176">
        <v>0</v>
      </c>
      <c r="C1176">
        <v>0</v>
      </c>
      <c r="D1176">
        <v>1</v>
      </c>
      <c r="E1176">
        <v>225</v>
      </c>
      <c r="F1176">
        <f>ROUND(Source!AV1171,O1176)</f>
        <v>86082.02</v>
      </c>
      <c r="G1176" t="s">
        <v>72</v>
      </c>
      <c r="H1176" t="s">
        <v>73</v>
      </c>
      <c r="K1176">
        <v>225</v>
      </c>
      <c r="L1176">
        <v>4</v>
      </c>
      <c r="M1176">
        <v>3</v>
      </c>
      <c r="N1176" t="s">
        <v>3</v>
      </c>
      <c r="O1176">
        <v>2</v>
      </c>
      <c r="W1176">
        <v>86082.02</v>
      </c>
      <c r="X1176">
        <v>1</v>
      </c>
      <c r="Y1176">
        <v>86082.02</v>
      </c>
    </row>
    <row r="1177" spans="1:245" x14ac:dyDescent="0.2">
      <c r="A1177">
        <v>50</v>
      </c>
      <c r="B1177">
        <v>0</v>
      </c>
      <c r="C1177">
        <v>0</v>
      </c>
      <c r="D1177">
        <v>1</v>
      </c>
      <c r="E1177">
        <v>226</v>
      </c>
      <c r="F1177">
        <f>ROUND(Source!AW1171,O1177)</f>
        <v>86082.02</v>
      </c>
      <c r="G1177" t="s">
        <v>74</v>
      </c>
      <c r="H1177" t="s">
        <v>75</v>
      </c>
      <c r="K1177">
        <v>226</v>
      </c>
      <c r="L1177">
        <v>5</v>
      </c>
      <c r="M1177">
        <v>3</v>
      </c>
      <c r="N1177" t="s">
        <v>3</v>
      </c>
      <c r="O1177">
        <v>2</v>
      </c>
      <c r="W1177">
        <v>86082.02</v>
      </c>
      <c r="X1177">
        <v>1</v>
      </c>
      <c r="Y1177">
        <v>86082.02</v>
      </c>
    </row>
    <row r="1178" spans="1:245" x14ac:dyDescent="0.2">
      <c r="A1178">
        <v>50</v>
      </c>
      <c r="B1178">
        <v>0</v>
      </c>
      <c r="C1178">
        <v>0</v>
      </c>
      <c r="D1178">
        <v>1</v>
      </c>
      <c r="E1178">
        <v>227</v>
      </c>
      <c r="F1178">
        <f>ROUND(Source!AX1171,O1178)</f>
        <v>0</v>
      </c>
      <c r="G1178" t="s">
        <v>76</v>
      </c>
      <c r="H1178" t="s">
        <v>77</v>
      </c>
      <c r="K1178">
        <v>227</v>
      </c>
      <c r="L1178">
        <v>6</v>
      </c>
      <c r="M1178">
        <v>3</v>
      </c>
      <c r="N1178" t="s">
        <v>3</v>
      </c>
      <c r="O1178">
        <v>2</v>
      </c>
      <c r="W1178">
        <v>0</v>
      </c>
      <c r="X1178">
        <v>1</v>
      </c>
      <c r="Y1178">
        <v>0</v>
      </c>
    </row>
    <row r="1179" spans="1:245" x14ac:dyDescent="0.2">
      <c r="A1179">
        <v>50</v>
      </c>
      <c r="B1179">
        <v>0</v>
      </c>
      <c r="C1179">
        <v>0</v>
      </c>
      <c r="D1179">
        <v>1</v>
      </c>
      <c r="E1179">
        <v>228</v>
      </c>
      <c r="F1179">
        <f>ROUND(Source!AY1171,O1179)</f>
        <v>86082.02</v>
      </c>
      <c r="G1179" t="s">
        <v>78</v>
      </c>
      <c r="H1179" t="s">
        <v>79</v>
      </c>
      <c r="K1179">
        <v>228</v>
      </c>
      <c r="L1179">
        <v>7</v>
      </c>
      <c r="M1179">
        <v>3</v>
      </c>
      <c r="N1179" t="s">
        <v>3</v>
      </c>
      <c r="O1179">
        <v>2</v>
      </c>
      <c r="W1179">
        <v>86082.02</v>
      </c>
      <c r="X1179">
        <v>1</v>
      </c>
      <c r="Y1179">
        <v>86082.02</v>
      </c>
    </row>
    <row r="1180" spans="1:245" x14ac:dyDescent="0.2">
      <c r="A1180">
        <v>50</v>
      </c>
      <c r="B1180">
        <v>0</v>
      </c>
      <c r="C1180">
        <v>0</v>
      </c>
      <c r="D1180">
        <v>1</v>
      </c>
      <c r="E1180">
        <v>216</v>
      </c>
      <c r="F1180">
        <f>ROUND(Source!AP1171,O1180)</f>
        <v>0</v>
      </c>
      <c r="G1180" t="s">
        <v>80</v>
      </c>
      <c r="H1180" t="s">
        <v>81</v>
      </c>
      <c r="K1180">
        <v>216</v>
      </c>
      <c r="L1180">
        <v>8</v>
      </c>
      <c r="M1180">
        <v>3</v>
      </c>
      <c r="N1180" t="s">
        <v>3</v>
      </c>
      <c r="O1180">
        <v>2</v>
      </c>
      <c r="W1180">
        <v>0</v>
      </c>
      <c r="X1180">
        <v>1</v>
      </c>
      <c r="Y1180">
        <v>0</v>
      </c>
    </row>
    <row r="1181" spans="1:245" x14ac:dyDescent="0.2">
      <c r="A1181">
        <v>50</v>
      </c>
      <c r="B1181">
        <v>0</v>
      </c>
      <c r="C1181">
        <v>0</v>
      </c>
      <c r="D1181">
        <v>1</v>
      </c>
      <c r="E1181">
        <v>223</v>
      </c>
      <c r="F1181">
        <f>ROUND(Source!AQ1171,O1181)</f>
        <v>0</v>
      </c>
      <c r="G1181" t="s">
        <v>82</v>
      </c>
      <c r="H1181" t="s">
        <v>83</v>
      </c>
      <c r="K1181">
        <v>223</v>
      </c>
      <c r="L1181">
        <v>9</v>
      </c>
      <c r="M1181">
        <v>3</v>
      </c>
      <c r="N1181" t="s">
        <v>3</v>
      </c>
      <c r="O1181">
        <v>2</v>
      </c>
      <c r="W1181">
        <v>0</v>
      </c>
      <c r="X1181">
        <v>1</v>
      </c>
      <c r="Y1181">
        <v>0</v>
      </c>
    </row>
    <row r="1182" spans="1:245" x14ac:dyDescent="0.2">
      <c r="A1182">
        <v>50</v>
      </c>
      <c r="B1182">
        <v>0</v>
      </c>
      <c r="C1182">
        <v>0</v>
      </c>
      <c r="D1182">
        <v>1</v>
      </c>
      <c r="E1182">
        <v>229</v>
      </c>
      <c r="F1182">
        <f>ROUND(Source!AZ1171,O1182)</f>
        <v>0</v>
      </c>
      <c r="G1182" t="s">
        <v>84</v>
      </c>
      <c r="H1182" t="s">
        <v>85</v>
      </c>
      <c r="K1182">
        <v>229</v>
      </c>
      <c r="L1182">
        <v>10</v>
      </c>
      <c r="M1182">
        <v>3</v>
      </c>
      <c r="N1182" t="s">
        <v>3</v>
      </c>
      <c r="O1182">
        <v>2</v>
      </c>
      <c r="W1182">
        <v>0</v>
      </c>
      <c r="X1182">
        <v>1</v>
      </c>
      <c r="Y1182">
        <v>0</v>
      </c>
    </row>
    <row r="1183" spans="1:245" x14ac:dyDescent="0.2">
      <c r="A1183">
        <v>50</v>
      </c>
      <c r="B1183">
        <v>0</v>
      </c>
      <c r="C1183">
        <v>0</v>
      </c>
      <c r="D1183">
        <v>1</v>
      </c>
      <c r="E1183">
        <v>203</v>
      </c>
      <c r="F1183">
        <f>ROUND(Source!Q1171,O1183)</f>
        <v>695.06</v>
      </c>
      <c r="G1183" t="s">
        <v>86</v>
      </c>
      <c r="H1183" t="s">
        <v>87</v>
      </c>
      <c r="K1183">
        <v>203</v>
      </c>
      <c r="L1183">
        <v>11</v>
      </c>
      <c r="M1183">
        <v>3</v>
      </c>
      <c r="N1183" t="s">
        <v>3</v>
      </c>
      <c r="O1183">
        <v>2</v>
      </c>
      <c r="W1183">
        <v>695.06</v>
      </c>
      <c r="X1183">
        <v>1</v>
      </c>
      <c r="Y1183">
        <v>695.06</v>
      </c>
    </row>
    <row r="1184" spans="1:245" x14ac:dyDescent="0.2">
      <c r="A1184">
        <v>50</v>
      </c>
      <c r="B1184">
        <v>0</v>
      </c>
      <c r="C1184">
        <v>0</v>
      </c>
      <c r="D1184">
        <v>1</v>
      </c>
      <c r="E1184">
        <v>231</v>
      </c>
      <c r="F1184">
        <f>ROUND(Source!BB1171,O1184)</f>
        <v>0</v>
      </c>
      <c r="G1184" t="s">
        <v>88</v>
      </c>
      <c r="H1184" t="s">
        <v>89</v>
      </c>
      <c r="K1184">
        <v>231</v>
      </c>
      <c r="L1184">
        <v>12</v>
      </c>
      <c r="M1184">
        <v>3</v>
      </c>
      <c r="N1184" t="s">
        <v>3</v>
      </c>
      <c r="O1184">
        <v>2</v>
      </c>
      <c r="W1184">
        <v>0</v>
      </c>
      <c r="X1184">
        <v>1</v>
      </c>
      <c r="Y1184">
        <v>0</v>
      </c>
    </row>
    <row r="1185" spans="1:25" x14ac:dyDescent="0.2">
      <c r="A1185">
        <v>50</v>
      </c>
      <c r="B1185">
        <v>0</v>
      </c>
      <c r="C1185">
        <v>0</v>
      </c>
      <c r="D1185">
        <v>1</v>
      </c>
      <c r="E1185">
        <v>204</v>
      </c>
      <c r="F1185">
        <f>ROUND(Source!R1171,O1185)</f>
        <v>319.39</v>
      </c>
      <c r="G1185" t="s">
        <v>90</v>
      </c>
      <c r="H1185" t="s">
        <v>91</v>
      </c>
      <c r="K1185">
        <v>204</v>
      </c>
      <c r="L1185">
        <v>13</v>
      </c>
      <c r="M1185">
        <v>3</v>
      </c>
      <c r="N1185" t="s">
        <v>3</v>
      </c>
      <c r="O1185">
        <v>2</v>
      </c>
      <c r="W1185">
        <v>319.39</v>
      </c>
      <c r="X1185">
        <v>1</v>
      </c>
      <c r="Y1185">
        <v>319.39</v>
      </c>
    </row>
    <row r="1186" spans="1:25" x14ac:dyDescent="0.2">
      <c r="A1186">
        <v>50</v>
      </c>
      <c r="B1186">
        <v>0</v>
      </c>
      <c r="C1186">
        <v>0</v>
      </c>
      <c r="D1186">
        <v>1</v>
      </c>
      <c r="E1186">
        <v>205</v>
      </c>
      <c r="F1186">
        <f>ROUND(Source!S1171,O1186)</f>
        <v>25770.880000000001</v>
      </c>
      <c r="G1186" t="s">
        <v>92</v>
      </c>
      <c r="H1186" t="s">
        <v>93</v>
      </c>
      <c r="K1186">
        <v>205</v>
      </c>
      <c r="L1186">
        <v>14</v>
      </c>
      <c r="M1186">
        <v>3</v>
      </c>
      <c r="N1186" t="s">
        <v>3</v>
      </c>
      <c r="O1186">
        <v>2</v>
      </c>
      <c r="W1186">
        <v>25770.880000000001</v>
      </c>
      <c r="X1186">
        <v>1</v>
      </c>
      <c r="Y1186">
        <v>25770.880000000001</v>
      </c>
    </row>
    <row r="1187" spans="1:25" x14ac:dyDescent="0.2">
      <c r="A1187">
        <v>50</v>
      </c>
      <c r="B1187">
        <v>0</v>
      </c>
      <c r="C1187">
        <v>0</v>
      </c>
      <c r="D1187">
        <v>1</v>
      </c>
      <c r="E1187">
        <v>232</v>
      </c>
      <c r="F1187">
        <f>ROUND(Source!BC1171,O1187)</f>
        <v>0</v>
      </c>
      <c r="G1187" t="s">
        <v>94</v>
      </c>
      <c r="H1187" t="s">
        <v>95</v>
      </c>
      <c r="K1187">
        <v>232</v>
      </c>
      <c r="L1187">
        <v>15</v>
      </c>
      <c r="M1187">
        <v>3</v>
      </c>
      <c r="N1187" t="s">
        <v>3</v>
      </c>
      <c r="O1187">
        <v>2</v>
      </c>
      <c r="W1187">
        <v>0</v>
      </c>
      <c r="X1187">
        <v>1</v>
      </c>
      <c r="Y1187">
        <v>0</v>
      </c>
    </row>
    <row r="1188" spans="1:25" x14ac:dyDescent="0.2">
      <c r="A1188">
        <v>50</v>
      </c>
      <c r="B1188">
        <v>0</v>
      </c>
      <c r="C1188">
        <v>0</v>
      </c>
      <c r="D1188">
        <v>1</v>
      </c>
      <c r="E1188">
        <v>214</v>
      </c>
      <c r="F1188">
        <f>ROUND(Source!AS1171,O1188)</f>
        <v>0</v>
      </c>
      <c r="G1188" t="s">
        <v>96</v>
      </c>
      <c r="H1188" t="s">
        <v>97</v>
      </c>
      <c r="K1188">
        <v>214</v>
      </c>
      <c r="L1188">
        <v>16</v>
      </c>
      <c r="M1188">
        <v>3</v>
      </c>
      <c r="N1188" t="s">
        <v>3</v>
      </c>
      <c r="O1188">
        <v>2</v>
      </c>
      <c r="W1188">
        <v>0</v>
      </c>
      <c r="X1188">
        <v>1</v>
      </c>
      <c r="Y1188">
        <v>0</v>
      </c>
    </row>
    <row r="1189" spans="1:25" x14ac:dyDescent="0.2">
      <c r="A1189">
        <v>50</v>
      </c>
      <c r="B1189">
        <v>0</v>
      </c>
      <c r="C1189">
        <v>0</v>
      </c>
      <c r="D1189">
        <v>1</v>
      </c>
      <c r="E1189">
        <v>215</v>
      </c>
      <c r="F1189">
        <f>ROUND(Source!AT1171,O1189)</f>
        <v>0</v>
      </c>
      <c r="G1189" t="s">
        <v>98</v>
      </c>
      <c r="H1189" t="s">
        <v>99</v>
      </c>
      <c r="K1189">
        <v>215</v>
      </c>
      <c r="L1189">
        <v>17</v>
      </c>
      <c r="M1189">
        <v>3</v>
      </c>
      <c r="N1189" t="s">
        <v>3</v>
      </c>
      <c r="O1189">
        <v>2</v>
      </c>
      <c r="W1189">
        <v>0</v>
      </c>
      <c r="X1189">
        <v>1</v>
      </c>
      <c r="Y1189">
        <v>0</v>
      </c>
    </row>
    <row r="1190" spans="1:25" x14ac:dyDescent="0.2">
      <c r="A1190">
        <v>50</v>
      </c>
      <c r="B1190">
        <v>0</v>
      </c>
      <c r="C1190">
        <v>0</v>
      </c>
      <c r="D1190">
        <v>1</v>
      </c>
      <c r="E1190">
        <v>217</v>
      </c>
      <c r="F1190">
        <f>ROUND(Source!AU1171,O1190)</f>
        <v>133509.62</v>
      </c>
      <c r="G1190" t="s">
        <v>100</v>
      </c>
      <c r="H1190" t="s">
        <v>101</v>
      </c>
      <c r="K1190">
        <v>217</v>
      </c>
      <c r="L1190">
        <v>18</v>
      </c>
      <c r="M1190">
        <v>3</v>
      </c>
      <c r="N1190" t="s">
        <v>3</v>
      </c>
      <c r="O1190">
        <v>2</v>
      </c>
      <c r="W1190">
        <v>133509.62</v>
      </c>
      <c r="X1190">
        <v>1</v>
      </c>
      <c r="Y1190">
        <v>133509.62</v>
      </c>
    </row>
    <row r="1191" spans="1:25" x14ac:dyDescent="0.2">
      <c r="A1191">
        <v>50</v>
      </c>
      <c r="B1191">
        <v>0</v>
      </c>
      <c r="C1191">
        <v>0</v>
      </c>
      <c r="D1191">
        <v>1</v>
      </c>
      <c r="E1191">
        <v>230</v>
      </c>
      <c r="F1191">
        <f>ROUND(Source!BA1171,O1191)</f>
        <v>0</v>
      </c>
      <c r="G1191" t="s">
        <v>102</v>
      </c>
      <c r="H1191" t="s">
        <v>103</v>
      </c>
      <c r="K1191">
        <v>230</v>
      </c>
      <c r="L1191">
        <v>19</v>
      </c>
      <c r="M1191">
        <v>3</v>
      </c>
      <c r="N1191" t="s">
        <v>3</v>
      </c>
      <c r="O1191">
        <v>2</v>
      </c>
      <c r="W1191">
        <v>0</v>
      </c>
      <c r="X1191">
        <v>1</v>
      </c>
      <c r="Y1191">
        <v>0</v>
      </c>
    </row>
    <row r="1192" spans="1:25" x14ac:dyDescent="0.2">
      <c r="A1192">
        <v>50</v>
      </c>
      <c r="B1192">
        <v>0</v>
      </c>
      <c r="C1192">
        <v>0</v>
      </c>
      <c r="D1192">
        <v>1</v>
      </c>
      <c r="E1192">
        <v>206</v>
      </c>
      <c r="F1192">
        <f>ROUND(Source!T1171,O1192)</f>
        <v>0</v>
      </c>
      <c r="G1192" t="s">
        <v>104</v>
      </c>
      <c r="H1192" t="s">
        <v>105</v>
      </c>
      <c r="K1192">
        <v>206</v>
      </c>
      <c r="L1192">
        <v>20</v>
      </c>
      <c r="M1192">
        <v>3</v>
      </c>
      <c r="N1192" t="s">
        <v>3</v>
      </c>
      <c r="O1192">
        <v>2</v>
      </c>
      <c r="W1192">
        <v>0</v>
      </c>
      <c r="X1192">
        <v>1</v>
      </c>
      <c r="Y1192">
        <v>0</v>
      </c>
    </row>
    <row r="1193" spans="1:25" x14ac:dyDescent="0.2">
      <c r="A1193">
        <v>50</v>
      </c>
      <c r="B1193">
        <v>0</v>
      </c>
      <c r="C1193">
        <v>0</v>
      </c>
      <c r="D1193">
        <v>1</v>
      </c>
      <c r="E1193">
        <v>207</v>
      </c>
      <c r="F1193">
        <f>Source!U1171</f>
        <v>43.754800000000003</v>
      </c>
      <c r="G1193" t="s">
        <v>106</v>
      </c>
      <c r="H1193" t="s">
        <v>107</v>
      </c>
      <c r="K1193">
        <v>207</v>
      </c>
      <c r="L1193">
        <v>21</v>
      </c>
      <c r="M1193">
        <v>3</v>
      </c>
      <c r="N1193" t="s">
        <v>3</v>
      </c>
      <c r="O1193">
        <v>-1</v>
      </c>
      <c r="W1193">
        <v>43.754800000000003</v>
      </c>
      <c r="X1193">
        <v>1</v>
      </c>
      <c r="Y1193">
        <v>43.754800000000003</v>
      </c>
    </row>
    <row r="1194" spans="1:25" x14ac:dyDescent="0.2">
      <c r="A1194">
        <v>50</v>
      </c>
      <c r="B1194">
        <v>0</v>
      </c>
      <c r="C1194">
        <v>0</v>
      </c>
      <c r="D1194">
        <v>1</v>
      </c>
      <c r="E1194">
        <v>208</v>
      </c>
      <c r="F1194">
        <f>Source!V1171</f>
        <v>0</v>
      </c>
      <c r="G1194" t="s">
        <v>108</v>
      </c>
      <c r="H1194" t="s">
        <v>109</v>
      </c>
      <c r="K1194">
        <v>208</v>
      </c>
      <c r="L1194">
        <v>22</v>
      </c>
      <c r="M1194">
        <v>3</v>
      </c>
      <c r="N1194" t="s">
        <v>3</v>
      </c>
      <c r="O1194">
        <v>-1</v>
      </c>
      <c r="W1194">
        <v>0</v>
      </c>
      <c r="X1194">
        <v>1</v>
      </c>
      <c r="Y1194">
        <v>0</v>
      </c>
    </row>
    <row r="1195" spans="1:25" x14ac:dyDescent="0.2">
      <c r="A1195">
        <v>50</v>
      </c>
      <c r="B1195">
        <v>0</v>
      </c>
      <c r="C1195">
        <v>0</v>
      </c>
      <c r="D1195">
        <v>1</v>
      </c>
      <c r="E1195">
        <v>209</v>
      </c>
      <c r="F1195">
        <f>ROUND(Source!W1171,O1195)</f>
        <v>0</v>
      </c>
      <c r="G1195" t="s">
        <v>110</v>
      </c>
      <c r="H1195" t="s">
        <v>111</v>
      </c>
      <c r="K1195">
        <v>209</v>
      </c>
      <c r="L1195">
        <v>23</v>
      </c>
      <c r="M1195">
        <v>3</v>
      </c>
      <c r="N1195" t="s">
        <v>3</v>
      </c>
      <c r="O1195">
        <v>2</v>
      </c>
      <c r="W1195">
        <v>0</v>
      </c>
      <c r="X1195">
        <v>1</v>
      </c>
      <c r="Y1195">
        <v>0</v>
      </c>
    </row>
    <row r="1196" spans="1:25" x14ac:dyDescent="0.2">
      <c r="A1196">
        <v>50</v>
      </c>
      <c r="B1196">
        <v>0</v>
      </c>
      <c r="C1196">
        <v>0</v>
      </c>
      <c r="D1196">
        <v>1</v>
      </c>
      <c r="E1196">
        <v>233</v>
      </c>
      <c r="F1196">
        <f>ROUND(Source!BD1171,O1196)</f>
        <v>0</v>
      </c>
      <c r="G1196" t="s">
        <v>112</v>
      </c>
      <c r="H1196" t="s">
        <v>113</v>
      </c>
      <c r="K1196">
        <v>233</v>
      </c>
      <c r="L1196">
        <v>24</v>
      </c>
      <c r="M1196">
        <v>3</v>
      </c>
      <c r="N1196" t="s">
        <v>3</v>
      </c>
      <c r="O1196">
        <v>2</v>
      </c>
      <c r="W1196">
        <v>0</v>
      </c>
      <c r="X1196">
        <v>1</v>
      </c>
      <c r="Y1196">
        <v>0</v>
      </c>
    </row>
    <row r="1197" spans="1:25" x14ac:dyDescent="0.2">
      <c r="A1197">
        <v>50</v>
      </c>
      <c r="B1197">
        <v>0</v>
      </c>
      <c r="C1197">
        <v>0</v>
      </c>
      <c r="D1197">
        <v>1</v>
      </c>
      <c r="E1197">
        <v>210</v>
      </c>
      <c r="F1197">
        <f>ROUND(Source!X1171,O1197)</f>
        <v>18039.63</v>
      </c>
      <c r="G1197" t="s">
        <v>114</v>
      </c>
      <c r="H1197" t="s">
        <v>115</v>
      </c>
      <c r="K1197">
        <v>210</v>
      </c>
      <c r="L1197">
        <v>25</v>
      </c>
      <c r="M1197">
        <v>3</v>
      </c>
      <c r="N1197" t="s">
        <v>3</v>
      </c>
      <c r="O1197">
        <v>2</v>
      </c>
      <c r="W1197">
        <v>18039.63</v>
      </c>
      <c r="X1197">
        <v>1</v>
      </c>
      <c r="Y1197">
        <v>18039.63</v>
      </c>
    </row>
    <row r="1198" spans="1:25" x14ac:dyDescent="0.2">
      <c r="A1198">
        <v>50</v>
      </c>
      <c r="B1198">
        <v>0</v>
      </c>
      <c r="C1198">
        <v>0</v>
      </c>
      <c r="D1198">
        <v>1</v>
      </c>
      <c r="E1198">
        <v>211</v>
      </c>
      <c r="F1198">
        <f>ROUND(Source!Y1171,O1198)</f>
        <v>2577.09</v>
      </c>
      <c r="G1198" t="s">
        <v>116</v>
      </c>
      <c r="H1198" t="s">
        <v>117</v>
      </c>
      <c r="K1198">
        <v>211</v>
      </c>
      <c r="L1198">
        <v>26</v>
      </c>
      <c r="M1198">
        <v>3</v>
      </c>
      <c r="N1198" t="s">
        <v>3</v>
      </c>
      <c r="O1198">
        <v>2</v>
      </c>
      <c r="W1198">
        <v>2577.09</v>
      </c>
      <c r="X1198">
        <v>1</v>
      </c>
      <c r="Y1198">
        <v>2577.09</v>
      </c>
    </row>
    <row r="1199" spans="1:25" x14ac:dyDescent="0.2">
      <c r="A1199">
        <v>50</v>
      </c>
      <c r="B1199">
        <v>0</v>
      </c>
      <c r="C1199">
        <v>0</v>
      </c>
      <c r="D1199">
        <v>1</v>
      </c>
      <c r="E1199">
        <v>224</v>
      </c>
      <c r="F1199">
        <f>ROUND(Source!AR1171,O1199)</f>
        <v>133509.62</v>
      </c>
      <c r="G1199" t="s">
        <v>118</v>
      </c>
      <c r="H1199" t="s">
        <v>119</v>
      </c>
      <c r="K1199">
        <v>224</v>
      </c>
      <c r="L1199">
        <v>27</v>
      </c>
      <c r="M1199">
        <v>3</v>
      </c>
      <c r="N1199" t="s">
        <v>3</v>
      </c>
      <c r="O1199">
        <v>2</v>
      </c>
      <c r="W1199">
        <v>133509.62</v>
      </c>
      <c r="X1199">
        <v>1</v>
      </c>
      <c r="Y1199">
        <v>133509.62</v>
      </c>
    </row>
    <row r="1201" spans="1:245" x14ac:dyDescent="0.2">
      <c r="A1201">
        <v>4</v>
      </c>
      <c r="B1201">
        <v>1</v>
      </c>
      <c r="D1201">
        <f>ROW(A1218)</f>
        <v>1218</v>
      </c>
      <c r="F1201" t="s">
        <v>13</v>
      </c>
      <c r="G1201" t="s">
        <v>346</v>
      </c>
      <c r="H1201" t="s">
        <v>3</v>
      </c>
      <c r="I1201">
        <v>0</v>
      </c>
      <c r="K1201">
        <v>0</v>
      </c>
      <c r="M1201" t="s">
        <v>3</v>
      </c>
      <c r="S1201">
        <v>0</v>
      </c>
      <c r="U1201" t="s">
        <v>3</v>
      </c>
      <c r="V1201">
        <v>0</v>
      </c>
      <c r="AB1201" t="s">
        <v>3</v>
      </c>
      <c r="AC1201" t="s">
        <v>3</v>
      </c>
      <c r="AD1201" t="s">
        <v>3</v>
      </c>
      <c r="AE1201" t="s">
        <v>3</v>
      </c>
      <c r="AF1201" t="s">
        <v>3</v>
      </c>
      <c r="AG1201" t="s">
        <v>3</v>
      </c>
      <c r="AP1201" t="s">
        <v>3</v>
      </c>
      <c r="AQ1201" t="s">
        <v>3</v>
      </c>
      <c r="AR1201" t="s">
        <v>3</v>
      </c>
      <c r="AZ1201" t="s">
        <v>3</v>
      </c>
      <c r="BB1201" t="s">
        <v>3</v>
      </c>
      <c r="BC1201" t="s">
        <v>3</v>
      </c>
      <c r="BD1201" t="s">
        <v>3</v>
      </c>
      <c r="BE1201" t="s">
        <v>3</v>
      </c>
      <c r="BF1201" t="s">
        <v>3</v>
      </c>
      <c r="BG1201" t="s">
        <v>3</v>
      </c>
      <c r="BH1201" t="s">
        <v>3</v>
      </c>
      <c r="BI1201" t="s">
        <v>3</v>
      </c>
      <c r="BJ1201" t="s">
        <v>3</v>
      </c>
      <c r="BK1201" t="s">
        <v>3</v>
      </c>
      <c r="BL1201" t="s">
        <v>3</v>
      </c>
      <c r="BM1201" t="s">
        <v>3</v>
      </c>
      <c r="BN1201" t="s">
        <v>3</v>
      </c>
      <c r="BO1201" t="s">
        <v>3</v>
      </c>
      <c r="BP1201" t="s">
        <v>3</v>
      </c>
      <c r="BX1201">
        <v>0</v>
      </c>
      <c r="CJ1201">
        <v>0</v>
      </c>
    </row>
    <row r="1203" spans="1:245" x14ac:dyDescent="0.2">
      <c r="A1203">
        <v>52</v>
      </c>
      <c r="B1203">
        <f t="shared" ref="B1203:G1203" si="854">B1218</f>
        <v>1</v>
      </c>
      <c r="C1203">
        <f t="shared" si="854"/>
        <v>4</v>
      </c>
      <c r="D1203">
        <f t="shared" si="854"/>
        <v>1201</v>
      </c>
      <c r="E1203">
        <f t="shared" si="854"/>
        <v>0</v>
      </c>
      <c r="F1203" t="str">
        <f t="shared" si="854"/>
        <v>Новый раздел</v>
      </c>
      <c r="G1203" t="str">
        <f t="shared" si="854"/>
        <v>Помещение 140 Класс робототехники</v>
      </c>
      <c r="O1203">
        <f t="shared" ref="O1203:AT1203" si="855">O1218</f>
        <v>107898.94</v>
      </c>
      <c r="P1203">
        <f t="shared" si="855"/>
        <v>85190.16</v>
      </c>
      <c r="Q1203">
        <f t="shared" si="855"/>
        <v>666.96</v>
      </c>
      <c r="R1203">
        <f t="shared" si="855"/>
        <v>318.98</v>
      </c>
      <c r="S1203">
        <f t="shared" si="855"/>
        <v>22041.82</v>
      </c>
      <c r="T1203">
        <f t="shared" si="855"/>
        <v>0</v>
      </c>
      <c r="U1203">
        <f t="shared" si="855"/>
        <v>38.065100000000001</v>
      </c>
      <c r="V1203">
        <f t="shared" si="855"/>
        <v>0</v>
      </c>
      <c r="W1203">
        <f t="shared" si="855"/>
        <v>0</v>
      </c>
      <c r="X1203">
        <f t="shared" si="855"/>
        <v>15429.28</v>
      </c>
      <c r="Y1203">
        <f t="shared" si="855"/>
        <v>2204.19</v>
      </c>
      <c r="Z1203">
        <f t="shared" si="855"/>
        <v>0</v>
      </c>
      <c r="AA1203">
        <f t="shared" si="855"/>
        <v>0</v>
      </c>
      <c r="AB1203">
        <f t="shared" si="855"/>
        <v>107898.94</v>
      </c>
      <c r="AC1203">
        <f t="shared" si="855"/>
        <v>85190.16</v>
      </c>
      <c r="AD1203">
        <f t="shared" si="855"/>
        <v>666.96</v>
      </c>
      <c r="AE1203">
        <f t="shared" si="855"/>
        <v>318.98</v>
      </c>
      <c r="AF1203">
        <f t="shared" si="855"/>
        <v>22041.82</v>
      </c>
      <c r="AG1203">
        <f t="shared" si="855"/>
        <v>0</v>
      </c>
      <c r="AH1203">
        <f t="shared" si="855"/>
        <v>38.065100000000001</v>
      </c>
      <c r="AI1203">
        <f t="shared" si="855"/>
        <v>0</v>
      </c>
      <c r="AJ1203">
        <f t="shared" si="855"/>
        <v>0</v>
      </c>
      <c r="AK1203">
        <f t="shared" si="855"/>
        <v>15429.28</v>
      </c>
      <c r="AL1203">
        <f t="shared" si="855"/>
        <v>2204.19</v>
      </c>
      <c r="AM1203">
        <f t="shared" si="855"/>
        <v>0</v>
      </c>
      <c r="AN1203">
        <f t="shared" si="855"/>
        <v>0</v>
      </c>
      <c r="AO1203">
        <f t="shared" si="855"/>
        <v>0</v>
      </c>
      <c r="AP1203">
        <f t="shared" si="855"/>
        <v>0</v>
      </c>
      <c r="AQ1203">
        <f t="shared" si="855"/>
        <v>0</v>
      </c>
      <c r="AR1203">
        <f t="shared" si="855"/>
        <v>125876.9</v>
      </c>
      <c r="AS1203">
        <f t="shared" si="855"/>
        <v>0</v>
      </c>
      <c r="AT1203">
        <f t="shared" si="855"/>
        <v>0</v>
      </c>
      <c r="AU1203">
        <f t="shared" ref="AU1203:BZ1203" si="856">AU1218</f>
        <v>125876.9</v>
      </c>
      <c r="AV1203">
        <f t="shared" si="856"/>
        <v>85190.16</v>
      </c>
      <c r="AW1203">
        <f t="shared" si="856"/>
        <v>85190.16</v>
      </c>
      <c r="AX1203">
        <f t="shared" si="856"/>
        <v>0</v>
      </c>
      <c r="AY1203">
        <f t="shared" si="856"/>
        <v>85190.16</v>
      </c>
      <c r="AZ1203">
        <f t="shared" si="856"/>
        <v>0</v>
      </c>
      <c r="BA1203">
        <f t="shared" si="856"/>
        <v>0</v>
      </c>
      <c r="BB1203">
        <f t="shared" si="856"/>
        <v>0</v>
      </c>
      <c r="BC1203">
        <f t="shared" si="856"/>
        <v>0</v>
      </c>
      <c r="BD1203">
        <f t="shared" si="856"/>
        <v>0</v>
      </c>
      <c r="BE1203">
        <f t="shared" si="856"/>
        <v>0</v>
      </c>
      <c r="BF1203">
        <f t="shared" si="856"/>
        <v>0</v>
      </c>
      <c r="BG1203">
        <f t="shared" si="856"/>
        <v>0</v>
      </c>
      <c r="BH1203">
        <f t="shared" si="856"/>
        <v>0</v>
      </c>
      <c r="BI1203">
        <f t="shared" si="856"/>
        <v>0</v>
      </c>
      <c r="BJ1203">
        <f t="shared" si="856"/>
        <v>0</v>
      </c>
      <c r="BK1203">
        <f t="shared" si="856"/>
        <v>0</v>
      </c>
      <c r="BL1203">
        <f t="shared" si="856"/>
        <v>0</v>
      </c>
      <c r="BM1203">
        <f t="shared" si="856"/>
        <v>0</v>
      </c>
      <c r="BN1203">
        <f t="shared" si="856"/>
        <v>0</v>
      </c>
      <c r="BO1203">
        <f t="shared" si="856"/>
        <v>0</v>
      </c>
      <c r="BP1203">
        <f t="shared" si="856"/>
        <v>0</v>
      </c>
      <c r="BQ1203">
        <f t="shared" si="856"/>
        <v>0</v>
      </c>
      <c r="BR1203">
        <f t="shared" si="856"/>
        <v>0</v>
      </c>
      <c r="BS1203">
        <f t="shared" si="856"/>
        <v>0</v>
      </c>
      <c r="BT1203">
        <f t="shared" si="856"/>
        <v>0</v>
      </c>
      <c r="BU1203">
        <f t="shared" si="856"/>
        <v>0</v>
      </c>
      <c r="BV1203">
        <f t="shared" si="856"/>
        <v>0</v>
      </c>
      <c r="BW1203">
        <f t="shared" si="856"/>
        <v>0</v>
      </c>
      <c r="BX1203">
        <f t="shared" si="856"/>
        <v>0</v>
      </c>
      <c r="BY1203">
        <f t="shared" si="856"/>
        <v>0</v>
      </c>
      <c r="BZ1203">
        <f t="shared" si="856"/>
        <v>0</v>
      </c>
      <c r="CA1203">
        <f t="shared" ref="CA1203:DF1203" si="857">CA1218</f>
        <v>125876.9</v>
      </c>
      <c r="CB1203">
        <f t="shared" si="857"/>
        <v>0</v>
      </c>
      <c r="CC1203">
        <f t="shared" si="857"/>
        <v>0</v>
      </c>
      <c r="CD1203">
        <f t="shared" si="857"/>
        <v>125876.9</v>
      </c>
      <c r="CE1203">
        <f t="shared" si="857"/>
        <v>85190.16</v>
      </c>
      <c r="CF1203">
        <f t="shared" si="857"/>
        <v>85190.16</v>
      </c>
      <c r="CG1203">
        <f t="shared" si="857"/>
        <v>0</v>
      </c>
      <c r="CH1203">
        <f t="shared" si="857"/>
        <v>85190.16</v>
      </c>
      <c r="CI1203">
        <f t="shared" si="857"/>
        <v>0</v>
      </c>
      <c r="CJ1203">
        <f t="shared" si="857"/>
        <v>0</v>
      </c>
      <c r="CK1203">
        <f t="shared" si="857"/>
        <v>0</v>
      </c>
      <c r="CL1203">
        <f t="shared" si="857"/>
        <v>0</v>
      </c>
      <c r="CM1203">
        <f t="shared" si="857"/>
        <v>0</v>
      </c>
      <c r="CN1203">
        <f t="shared" si="857"/>
        <v>0</v>
      </c>
      <c r="CO1203">
        <f t="shared" si="857"/>
        <v>0</v>
      </c>
      <c r="CP1203">
        <f t="shared" si="857"/>
        <v>0</v>
      </c>
      <c r="CQ1203">
        <f t="shared" si="857"/>
        <v>0</v>
      </c>
      <c r="CR1203">
        <f t="shared" si="857"/>
        <v>0</v>
      </c>
      <c r="CS1203">
        <f t="shared" si="857"/>
        <v>0</v>
      </c>
      <c r="CT1203">
        <f t="shared" si="857"/>
        <v>0</v>
      </c>
      <c r="CU1203">
        <f t="shared" si="857"/>
        <v>0</v>
      </c>
      <c r="CV1203">
        <f t="shared" si="857"/>
        <v>0</v>
      </c>
      <c r="CW1203">
        <f t="shared" si="857"/>
        <v>0</v>
      </c>
      <c r="CX1203">
        <f t="shared" si="857"/>
        <v>0</v>
      </c>
      <c r="CY1203">
        <f t="shared" si="857"/>
        <v>0</v>
      </c>
      <c r="CZ1203">
        <f t="shared" si="857"/>
        <v>0</v>
      </c>
      <c r="DA1203">
        <f t="shared" si="857"/>
        <v>0</v>
      </c>
      <c r="DB1203">
        <f t="shared" si="857"/>
        <v>0</v>
      </c>
      <c r="DC1203">
        <f t="shared" si="857"/>
        <v>0</v>
      </c>
      <c r="DD1203">
        <f t="shared" si="857"/>
        <v>0</v>
      </c>
      <c r="DE1203">
        <f t="shared" si="857"/>
        <v>0</v>
      </c>
      <c r="DF1203">
        <f t="shared" si="857"/>
        <v>0</v>
      </c>
      <c r="DG1203">
        <f t="shared" ref="DG1203:EL1203" si="858">DG1218</f>
        <v>0</v>
      </c>
      <c r="DH1203">
        <f t="shared" si="858"/>
        <v>0</v>
      </c>
      <c r="DI1203">
        <f t="shared" si="858"/>
        <v>0</v>
      </c>
      <c r="DJ1203">
        <f t="shared" si="858"/>
        <v>0</v>
      </c>
      <c r="DK1203">
        <f t="shared" si="858"/>
        <v>0</v>
      </c>
      <c r="DL1203">
        <f t="shared" si="858"/>
        <v>0</v>
      </c>
      <c r="DM1203">
        <f t="shared" si="858"/>
        <v>0</v>
      </c>
      <c r="DN1203">
        <f t="shared" si="858"/>
        <v>0</v>
      </c>
      <c r="DO1203">
        <f t="shared" si="858"/>
        <v>0</v>
      </c>
      <c r="DP1203">
        <f t="shared" si="858"/>
        <v>0</v>
      </c>
      <c r="DQ1203">
        <f t="shared" si="858"/>
        <v>0</v>
      </c>
      <c r="DR1203">
        <f t="shared" si="858"/>
        <v>0</v>
      </c>
      <c r="DS1203">
        <f t="shared" si="858"/>
        <v>0</v>
      </c>
      <c r="DT1203">
        <f t="shared" si="858"/>
        <v>0</v>
      </c>
      <c r="DU1203">
        <f t="shared" si="858"/>
        <v>0</v>
      </c>
      <c r="DV1203">
        <f t="shared" si="858"/>
        <v>0</v>
      </c>
      <c r="DW1203">
        <f t="shared" si="858"/>
        <v>0</v>
      </c>
      <c r="DX1203">
        <f t="shared" si="858"/>
        <v>0</v>
      </c>
      <c r="DY1203">
        <f t="shared" si="858"/>
        <v>0</v>
      </c>
      <c r="DZ1203">
        <f t="shared" si="858"/>
        <v>0</v>
      </c>
      <c r="EA1203">
        <f t="shared" si="858"/>
        <v>0</v>
      </c>
      <c r="EB1203">
        <f t="shared" si="858"/>
        <v>0</v>
      </c>
      <c r="EC1203">
        <f t="shared" si="858"/>
        <v>0</v>
      </c>
      <c r="ED1203">
        <f t="shared" si="858"/>
        <v>0</v>
      </c>
      <c r="EE1203">
        <f t="shared" si="858"/>
        <v>0</v>
      </c>
      <c r="EF1203">
        <f t="shared" si="858"/>
        <v>0</v>
      </c>
      <c r="EG1203">
        <f t="shared" si="858"/>
        <v>0</v>
      </c>
      <c r="EH1203">
        <f t="shared" si="858"/>
        <v>0</v>
      </c>
      <c r="EI1203">
        <f t="shared" si="858"/>
        <v>0</v>
      </c>
      <c r="EJ1203">
        <f t="shared" si="858"/>
        <v>0</v>
      </c>
      <c r="EK1203">
        <f t="shared" si="858"/>
        <v>0</v>
      </c>
      <c r="EL1203">
        <f t="shared" si="858"/>
        <v>0</v>
      </c>
      <c r="EM1203">
        <f t="shared" ref="EM1203:FR1203" si="859">EM1218</f>
        <v>0</v>
      </c>
      <c r="EN1203">
        <f t="shared" si="859"/>
        <v>0</v>
      </c>
      <c r="EO1203">
        <f t="shared" si="859"/>
        <v>0</v>
      </c>
      <c r="EP1203">
        <f t="shared" si="859"/>
        <v>0</v>
      </c>
      <c r="EQ1203">
        <f t="shared" si="859"/>
        <v>0</v>
      </c>
      <c r="ER1203">
        <f t="shared" si="859"/>
        <v>0</v>
      </c>
      <c r="ES1203">
        <f t="shared" si="859"/>
        <v>0</v>
      </c>
      <c r="ET1203">
        <f t="shared" si="859"/>
        <v>0</v>
      </c>
      <c r="EU1203">
        <f t="shared" si="859"/>
        <v>0</v>
      </c>
      <c r="EV1203">
        <f t="shared" si="859"/>
        <v>0</v>
      </c>
      <c r="EW1203">
        <f t="shared" si="859"/>
        <v>0</v>
      </c>
      <c r="EX1203">
        <f t="shared" si="859"/>
        <v>0</v>
      </c>
      <c r="EY1203">
        <f t="shared" si="859"/>
        <v>0</v>
      </c>
      <c r="EZ1203">
        <f t="shared" si="859"/>
        <v>0</v>
      </c>
      <c r="FA1203">
        <f t="shared" si="859"/>
        <v>0</v>
      </c>
      <c r="FB1203">
        <f t="shared" si="859"/>
        <v>0</v>
      </c>
      <c r="FC1203">
        <f t="shared" si="859"/>
        <v>0</v>
      </c>
      <c r="FD1203">
        <f t="shared" si="859"/>
        <v>0</v>
      </c>
      <c r="FE1203">
        <f t="shared" si="859"/>
        <v>0</v>
      </c>
      <c r="FF1203">
        <f t="shared" si="859"/>
        <v>0</v>
      </c>
      <c r="FG1203">
        <f t="shared" si="859"/>
        <v>0</v>
      </c>
      <c r="FH1203">
        <f t="shared" si="859"/>
        <v>0</v>
      </c>
      <c r="FI1203">
        <f t="shared" si="859"/>
        <v>0</v>
      </c>
      <c r="FJ1203">
        <f t="shared" si="859"/>
        <v>0</v>
      </c>
      <c r="FK1203">
        <f t="shared" si="859"/>
        <v>0</v>
      </c>
      <c r="FL1203">
        <f t="shared" si="859"/>
        <v>0</v>
      </c>
      <c r="FM1203">
        <f t="shared" si="859"/>
        <v>0</v>
      </c>
      <c r="FN1203">
        <f t="shared" si="859"/>
        <v>0</v>
      </c>
      <c r="FO1203">
        <f t="shared" si="859"/>
        <v>0</v>
      </c>
      <c r="FP1203">
        <f t="shared" si="859"/>
        <v>0</v>
      </c>
      <c r="FQ1203">
        <f t="shared" si="859"/>
        <v>0</v>
      </c>
      <c r="FR1203">
        <f t="shared" si="859"/>
        <v>0</v>
      </c>
      <c r="FS1203">
        <f t="shared" ref="FS1203:GX1203" si="860">FS1218</f>
        <v>0</v>
      </c>
      <c r="FT1203">
        <f t="shared" si="860"/>
        <v>0</v>
      </c>
      <c r="FU1203">
        <f t="shared" si="860"/>
        <v>0</v>
      </c>
      <c r="FV1203">
        <f t="shared" si="860"/>
        <v>0</v>
      </c>
      <c r="FW1203">
        <f t="shared" si="860"/>
        <v>0</v>
      </c>
      <c r="FX1203">
        <f t="shared" si="860"/>
        <v>0</v>
      </c>
      <c r="FY1203">
        <f t="shared" si="860"/>
        <v>0</v>
      </c>
      <c r="FZ1203">
        <f t="shared" si="860"/>
        <v>0</v>
      </c>
      <c r="GA1203">
        <f t="shared" si="860"/>
        <v>0</v>
      </c>
      <c r="GB1203">
        <f t="shared" si="860"/>
        <v>0</v>
      </c>
      <c r="GC1203">
        <f t="shared" si="860"/>
        <v>0</v>
      </c>
      <c r="GD1203">
        <f t="shared" si="860"/>
        <v>0</v>
      </c>
      <c r="GE1203">
        <f t="shared" si="860"/>
        <v>0</v>
      </c>
      <c r="GF1203">
        <f t="shared" si="860"/>
        <v>0</v>
      </c>
      <c r="GG1203">
        <f t="shared" si="860"/>
        <v>0</v>
      </c>
      <c r="GH1203">
        <f t="shared" si="860"/>
        <v>0</v>
      </c>
      <c r="GI1203">
        <f t="shared" si="860"/>
        <v>0</v>
      </c>
      <c r="GJ1203">
        <f t="shared" si="860"/>
        <v>0</v>
      </c>
      <c r="GK1203">
        <f t="shared" si="860"/>
        <v>0</v>
      </c>
      <c r="GL1203">
        <f t="shared" si="860"/>
        <v>0</v>
      </c>
      <c r="GM1203">
        <f t="shared" si="860"/>
        <v>0</v>
      </c>
      <c r="GN1203">
        <f t="shared" si="860"/>
        <v>0</v>
      </c>
      <c r="GO1203">
        <f t="shared" si="860"/>
        <v>0</v>
      </c>
      <c r="GP1203">
        <f t="shared" si="860"/>
        <v>0</v>
      </c>
      <c r="GQ1203">
        <f t="shared" si="860"/>
        <v>0</v>
      </c>
      <c r="GR1203">
        <f t="shared" si="860"/>
        <v>0</v>
      </c>
      <c r="GS1203">
        <f t="shared" si="860"/>
        <v>0</v>
      </c>
      <c r="GT1203">
        <f t="shared" si="860"/>
        <v>0</v>
      </c>
      <c r="GU1203">
        <f t="shared" si="860"/>
        <v>0</v>
      </c>
      <c r="GV1203">
        <f t="shared" si="860"/>
        <v>0</v>
      </c>
      <c r="GW1203">
        <f t="shared" si="860"/>
        <v>0</v>
      </c>
      <c r="GX1203">
        <f t="shared" si="860"/>
        <v>0</v>
      </c>
    </row>
    <row r="1205" spans="1:245" x14ac:dyDescent="0.2">
      <c r="A1205">
        <v>17</v>
      </c>
      <c r="B1205">
        <v>1</v>
      </c>
      <c r="C1205">
        <f>ROW(SmtRes!A381)</f>
        <v>381</v>
      </c>
      <c r="D1205">
        <f>ROW(EtalonRes!A381)</f>
        <v>381</v>
      </c>
      <c r="E1205" t="s">
        <v>347</v>
      </c>
      <c r="F1205" t="s">
        <v>16</v>
      </c>
      <c r="G1205" t="s">
        <v>17</v>
      </c>
      <c r="H1205" t="s">
        <v>18</v>
      </c>
      <c r="I1205">
        <f>ROUND(4/100,9)</f>
        <v>0.04</v>
      </c>
      <c r="J1205">
        <v>0</v>
      </c>
      <c r="K1205">
        <f>ROUND(4/100,9)</f>
        <v>0.04</v>
      </c>
      <c r="O1205">
        <f t="shared" ref="O1205:O1216" si="861">ROUND(CP1205,2)</f>
        <v>108.42</v>
      </c>
      <c r="P1205">
        <f t="shared" ref="P1205:P1216" si="862">ROUND(CQ1205*I1205,2)</f>
        <v>0</v>
      </c>
      <c r="Q1205">
        <f t="shared" ref="Q1205:Q1216" si="863">ROUND(CR1205*I1205,2)</f>
        <v>0</v>
      </c>
      <c r="R1205">
        <f t="shared" ref="R1205:R1216" si="864">ROUND(CS1205*I1205,2)</f>
        <v>0</v>
      </c>
      <c r="S1205">
        <f t="shared" ref="S1205:S1216" si="865">ROUND(CT1205*I1205,2)</f>
        <v>108.42</v>
      </c>
      <c r="T1205">
        <f t="shared" ref="T1205:T1216" si="866">ROUND(CU1205*I1205,2)</f>
        <v>0</v>
      </c>
      <c r="U1205">
        <f t="shared" ref="U1205:U1216" si="867">CV1205*I1205</f>
        <v>0.2336</v>
      </c>
      <c r="V1205">
        <f t="shared" ref="V1205:V1216" si="868">CW1205*I1205</f>
        <v>0</v>
      </c>
      <c r="W1205">
        <f t="shared" ref="W1205:W1216" si="869">ROUND(CX1205*I1205,2)</f>
        <v>0</v>
      </c>
      <c r="X1205">
        <f t="shared" ref="X1205:X1216" si="870">ROUND(CY1205,2)</f>
        <v>75.89</v>
      </c>
      <c r="Y1205">
        <f t="shared" ref="Y1205:Y1216" si="871">ROUND(CZ1205,2)</f>
        <v>10.84</v>
      </c>
      <c r="AA1205">
        <v>35364244</v>
      </c>
      <c r="AB1205">
        <f t="shared" ref="AB1205:AB1216" si="872">ROUND((AC1205+AD1205+AF1205),6)</f>
        <v>2710.46</v>
      </c>
      <c r="AC1205">
        <f t="shared" ref="AC1205:AC1216" si="873">ROUND((ES1205),6)</f>
        <v>0</v>
      </c>
      <c r="AD1205">
        <f t="shared" ref="AD1205:AD1216" si="874">ROUND((((ET1205)-(EU1205))+AE1205),6)</f>
        <v>0</v>
      </c>
      <c r="AE1205">
        <f t="shared" ref="AE1205:AE1216" si="875">ROUND((EU1205),6)</f>
        <v>0</v>
      </c>
      <c r="AF1205">
        <f t="shared" ref="AF1205:AF1216" si="876">ROUND((EV1205),6)</f>
        <v>2710.46</v>
      </c>
      <c r="AG1205">
        <f t="shared" ref="AG1205:AG1216" si="877">ROUND((AP1205),6)</f>
        <v>0</v>
      </c>
      <c r="AH1205">
        <f t="shared" ref="AH1205:AH1216" si="878">(EW1205)</f>
        <v>5.84</v>
      </c>
      <c r="AI1205">
        <f t="shared" ref="AI1205:AI1216" si="879">(EX1205)</f>
        <v>0</v>
      </c>
      <c r="AJ1205">
        <f t="shared" ref="AJ1205:AJ1216" si="880">(AS1205)</f>
        <v>0</v>
      </c>
      <c r="AK1205">
        <v>2710.46</v>
      </c>
      <c r="AL1205">
        <v>0</v>
      </c>
      <c r="AM1205">
        <v>0</v>
      </c>
      <c r="AN1205">
        <v>0</v>
      </c>
      <c r="AO1205">
        <v>2710.46</v>
      </c>
      <c r="AP1205">
        <v>0</v>
      </c>
      <c r="AQ1205">
        <v>5.84</v>
      </c>
      <c r="AR1205">
        <v>0</v>
      </c>
      <c r="AS1205">
        <v>0</v>
      </c>
      <c r="AT1205">
        <v>70</v>
      </c>
      <c r="AU1205">
        <v>10</v>
      </c>
      <c r="AV1205">
        <v>1</v>
      </c>
      <c r="AW1205">
        <v>1</v>
      </c>
      <c r="AZ1205">
        <v>1</v>
      </c>
      <c r="BA1205">
        <v>1</v>
      </c>
      <c r="BB1205">
        <v>1</v>
      </c>
      <c r="BC1205">
        <v>1</v>
      </c>
      <c r="BD1205" t="s">
        <v>3</v>
      </c>
      <c r="BE1205" t="s">
        <v>3</v>
      </c>
      <c r="BF1205" t="s">
        <v>3</v>
      </c>
      <c r="BG1205" t="s">
        <v>3</v>
      </c>
      <c r="BH1205">
        <v>0</v>
      </c>
      <c r="BI1205">
        <v>4</v>
      </c>
      <c r="BJ1205" t="s">
        <v>19</v>
      </c>
      <c r="BM1205">
        <v>0</v>
      </c>
      <c r="BN1205">
        <v>0</v>
      </c>
      <c r="BO1205" t="s">
        <v>3</v>
      </c>
      <c r="BP1205">
        <v>0</v>
      </c>
      <c r="BQ1205">
        <v>1</v>
      </c>
      <c r="BR1205">
        <v>0</v>
      </c>
      <c r="BS1205">
        <v>1</v>
      </c>
      <c r="BT1205">
        <v>1</v>
      </c>
      <c r="BU1205">
        <v>1</v>
      </c>
      <c r="BV1205">
        <v>1</v>
      </c>
      <c r="BW1205">
        <v>1</v>
      </c>
      <c r="BX1205">
        <v>1</v>
      </c>
      <c r="BY1205" t="s">
        <v>3</v>
      </c>
      <c r="BZ1205">
        <v>70</v>
      </c>
      <c r="CA1205">
        <v>10</v>
      </c>
      <c r="CB1205" t="s">
        <v>3</v>
      </c>
      <c r="CE1205">
        <v>0</v>
      </c>
      <c r="CF1205">
        <v>0</v>
      </c>
      <c r="CG1205">
        <v>0</v>
      </c>
      <c r="CM1205">
        <v>0</v>
      </c>
      <c r="CN1205" t="s">
        <v>3</v>
      </c>
      <c r="CO1205">
        <v>0</v>
      </c>
      <c r="CP1205">
        <f t="shared" ref="CP1205:CP1216" si="881">(P1205+Q1205+S1205)</f>
        <v>108.42</v>
      </c>
      <c r="CQ1205">
        <f t="shared" ref="CQ1205:CQ1216" si="882">(AC1205*BC1205*AW1205)</f>
        <v>0</v>
      </c>
      <c r="CR1205">
        <f t="shared" ref="CR1205:CR1216" si="883">((((ET1205)*BB1205-(EU1205)*BS1205)+AE1205*BS1205)*AV1205)</f>
        <v>0</v>
      </c>
      <c r="CS1205">
        <f t="shared" ref="CS1205:CS1216" si="884">(AE1205*BS1205*AV1205)</f>
        <v>0</v>
      </c>
      <c r="CT1205">
        <f t="shared" ref="CT1205:CT1216" si="885">(AF1205*BA1205*AV1205)</f>
        <v>2710.46</v>
      </c>
      <c r="CU1205">
        <f t="shared" ref="CU1205:CU1216" si="886">AG1205</f>
        <v>0</v>
      </c>
      <c r="CV1205">
        <f t="shared" ref="CV1205:CV1216" si="887">(AH1205*AV1205)</f>
        <v>5.84</v>
      </c>
      <c r="CW1205">
        <f t="shared" ref="CW1205:CW1216" si="888">AI1205</f>
        <v>0</v>
      </c>
      <c r="CX1205">
        <f t="shared" ref="CX1205:CX1216" si="889">AJ1205</f>
        <v>0</v>
      </c>
      <c r="CY1205">
        <f t="shared" ref="CY1205:CY1216" si="890">((S1205*BZ1205)/100)</f>
        <v>75.894000000000005</v>
      </c>
      <c r="CZ1205">
        <f t="shared" ref="CZ1205:CZ1216" si="891">((S1205*CA1205)/100)</f>
        <v>10.842000000000001</v>
      </c>
      <c r="DC1205" t="s">
        <v>3</v>
      </c>
      <c r="DD1205" t="s">
        <v>3</v>
      </c>
      <c r="DE1205" t="s">
        <v>3</v>
      </c>
      <c r="DF1205" t="s">
        <v>3</v>
      </c>
      <c r="DG1205" t="s">
        <v>3</v>
      </c>
      <c r="DH1205" t="s">
        <v>3</v>
      </c>
      <c r="DI1205" t="s">
        <v>3</v>
      </c>
      <c r="DJ1205" t="s">
        <v>3</v>
      </c>
      <c r="DK1205" t="s">
        <v>3</v>
      </c>
      <c r="DL1205" t="s">
        <v>3</v>
      </c>
      <c r="DM1205" t="s">
        <v>3</v>
      </c>
      <c r="DN1205">
        <v>0</v>
      </c>
      <c r="DO1205">
        <v>0</v>
      </c>
      <c r="DP1205">
        <v>1</v>
      </c>
      <c r="DQ1205">
        <v>1</v>
      </c>
      <c r="DU1205">
        <v>1010</v>
      </c>
      <c r="DV1205" t="s">
        <v>18</v>
      </c>
      <c r="DW1205" t="s">
        <v>18</v>
      </c>
      <c r="DX1205">
        <v>100</v>
      </c>
      <c r="DZ1205" t="s">
        <v>3</v>
      </c>
      <c r="EA1205" t="s">
        <v>3</v>
      </c>
      <c r="EB1205" t="s">
        <v>3</v>
      </c>
      <c r="EC1205" t="s">
        <v>3</v>
      </c>
      <c r="EE1205">
        <v>35096056</v>
      </c>
      <c r="EF1205">
        <v>1</v>
      </c>
      <c r="EG1205" t="s">
        <v>20</v>
      </c>
      <c r="EH1205">
        <v>0</v>
      </c>
      <c r="EI1205" t="s">
        <v>3</v>
      </c>
      <c r="EJ1205">
        <v>4</v>
      </c>
      <c r="EK1205">
        <v>0</v>
      </c>
      <c r="EL1205" t="s">
        <v>21</v>
      </c>
      <c r="EM1205" t="s">
        <v>22</v>
      </c>
      <c r="EO1205" t="s">
        <v>3</v>
      </c>
      <c r="EQ1205">
        <v>2097152</v>
      </c>
      <c r="ER1205">
        <v>2710.46</v>
      </c>
      <c r="ES1205">
        <v>0</v>
      </c>
      <c r="ET1205">
        <v>0</v>
      </c>
      <c r="EU1205">
        <v>0</v>
      </c>
      <c r="EV1205">
        <v>2710.46</v>
      </c>
      <c r="EW1205">
        <v>5.84</v>
      </c>
      <c r="EX1205">
        <v>0</v>
      </c>
      <c r="EY1205">
        <v>0</v>
      </c>
      <c r="FQ1205">
        <v>0</v>
      </c>
      <c r="FR1205">
        <v>0</v>
      </c>
      <c r="FS1205">
        <v>0</v>
      </c>
      <c r="FX1205">
        <v>70</v>
      </c>
      <c r="FY1205">
        <v>10</v>
      </c>
      <c r="GA1205" t="s">
        <v>3</v>
      </c>
      <c r="GD1205">
        <v>0</v>
      </c>
      <c r="GF1205">
        <v>-931379651</v>
      </c>
      <c r="GG1205">
        <v>2</v>
      </c>
      <c r="GH1205">
        <v>1</v>
      </c>
      <c r="GI1205">
        <v>-2</v>
      </c>
      <c r="GJ1205">
        <v>0</v>
      </c>
      <c r="GK1205">
        <f>ROUND(R1205*(R12)/100,2)</f>
        <v>0</v>
      </c>
      <c r="GL1205">
        <f t="shared" ref="GL1205:GL1216" si="892">ROUND(IF(AND(BH1205=3,BI1205=3,FS1205&lt;&gt;0),P1205,0),2)</f>
        <v>0</v>
      </c>
      <c r="GM1205">
        <f t="shared" ref="GM1205:GM1216" si="893">ROUND(O1205+X1205+Y1205+GK1205,2)+GX1205</f>
        <v>195.15</v>
      </c>
      <c r="GN1205">
        <f t="shared" ref="GN1205:GN1216" si="894">IF(OR(BI1205=0,BI1205=1),GM1205-GX1205,0)</f>
        <v>0</v>
      </c>
      <c r="GO1205">
        <f t="shared" ref="GO1205:GO1216" si="895">IF(BI1205=2,GM1205-GX1205,0)</f>
        <v>0</v>
      </c>
      <c r="GP1205">
        <f t="shared" ref="GP1205:GP1216" si="896">IF(BI1205=4,GM1205-GX1205,0)</f>
        <v>195.15</v>
      </c>
      <c r="GR1205">
        <v>0</v>
      </c>
      <c r="GS1205">
        <v>3</v>
      </c>
      <c r="GT1205">
        <v>0</v>
      </c>
      <c r="GU1205" t="s">
        <v>3</v>
      </c>
      <c r="GV1205">
        <f t="shared" ref="GV1205:GV1216" si="897">ROUND((GT1205),6)</f>
        <v>0</v>
      </c>
      <c r="GW1205">
        <v>1</v>
      </c>
      <c r="GX1205">
        <f t="shared" ref="GX1205:GX1216" si="898">ROUND(HC1205*I1205,2)</f>
        <v>0</v>
      </c>
      <c r="HA1205">
        <v>0</v>
      </c>
      <c r="HB1205">
        <v>0</v>
      </c>
      <c r="HC1205">
        <f t="shared" ref="HC1205:HC1216" si="899">GV1205*GW1205</f>
        <v>0</v>
      </c>
      <c r="HE1205" t="s">
        <v>3</v>
      </c>
      <c r="HF1205" t="s">
        <v>3</v>
      </c>
      <c r="HM1205" t="s">
        <v>3</v>
      </c>
      <c r="HN1205" t="s">
        <v>3</v>
      </c>
      <c r="HO1205" t="s">
        <v>3</v>
      </c>
      <c r="HP1205" t="s">
        <v>3</v>
      </c>
      <c r="HQ1205" t="s">
        <v>3</v>
      </c>
      <c r="HS1205">
        <v>0</v>
      </c>
      <c r="IK1205">
        <v>0</v>
      </c>
    </row>
    <row r="1206" spans="1:245" x14ac:dyDescent="0.2">
      <c r="A1206">
        <v>17</v>
      </c>
      <c r="B1206">
        <v>1</v>
      </c>
      <c r="C1206">
        <f>ROW(SmtRes!A385)</f>
        <v>385</v>
      </c>
      <c r="D1206">
        <f>ROW(EtalonRes!A385)</f>
        <v>385</v>
      </c>
      <c r="E1206" t="s">
        <v>348</v>
      </c>
      <c r="F1206" t="s">
        <v>227</v>
      </c>
      <c r="G1206" t="s">
        <v>228</v>
      </c>
      <c r="H1206" t="s">
        <v>229</v>
      </c>
      <c r="I1206">
        <f>ROUND(2/10,9)</f>
        <v>0.2</v>
      </c>
      <c r="J1206">
        <v>0</v>
      </c>
      <c r="K1206">
        <f>ROUND(2/10,9)</f>
        <v>0.2</v>
      </c>
      <c r="O1206">
        <f t="shared" si="861"/>
        <v>85.31</v>
      </c>
      <c r="P1206">
        <f t="shared" si="862"/>
        <v>22.46</v>
      </c>
      <c r="Q1206">
        <f t="shared" si="863"/>
        <v>1.8</v>
      </c>
      <c r="R1206">
        <f t="shared" si="864"/>
        <v>0.03</v>
      </c>
      <c r="S1206">
        <f t="shared" si="865"/>
        <v>61.05</v>
      </c>
      <c r="T1206">
        <f t="shared" si="866"/>
        <v>0</v>
      </c>
      <c r="U1206">
        <f t="shared" si="867"/>
        <v>8.4000000000000005E-2</v>
      </c>
      <c r="V1206">
        <f t="shared" si="868"/>
        <v>0</v>
      </c>
      <c r="W1206">
        <f t="shared" si="869"/>
        <v>0</v>
      </c>
      <c r="X1206">
        <f t="shared" si="870"/>
        <v>42.74</v>
      </c>
      <c r="Y1206">
        <f t="shared" si="871"/>
        <v>6.11</v>
      </c>
      <c r="AA1206">
        <v>35364244</v>
      </c>
      <c r="AB1206">
        <f t="shared" si="872"/>
        <v>426.58</v>
      </c>
      <c r="AC1206">
        <f t="shared" si="873"/>
        <v>112.32</v>
      </c>
      <c r="AD1206">
        <f t="shared" si="874"/>
        <v>8.99</v>
      </c>
      <c r="AE1206">
        <f t="shared" si="875"/>
        <v>0.13</v>
      </c>
      <c r="AF1206">
        <f t="shared" si="876"/>
        <v>305.27</v>
      </c>
      <c r="AG1206">
        <f t="shared" si="877"/>
        <v>0</v>
      </c>
      <c r="AH1206">
        <f t="shared" si="878"/>
        <v>0.42</v>
      </c>
      <c r="AI1206">
        <f t="shared" si="879"/>
        <v>0</v>
      </c>
      <c r="AJ1206">
        <f t="shared" si="880"/>
        <v>0</v>
      </c>
      <c r="AK1206">
        <v>426.58</v>
      </c>
      <c r="AL1206">
        <v>112.32</v>
      </c>
      <c r="AM1206">
        <v>8.99</v>
      </c>
      <c r="AN1206">
        <v>0.13</v>
      </c>
      <c r="AO1206">
        <v>305.27</v>
      </c>
      <c r="AP1206">
        <v>0</v>
      </c>
      <c r="AQ1206">
        <v>0.42</v>
      </c>
      <c r="AR1206">
        <v>0</v>
      </c>
      <c r="AS1206">
        <v>0</v>
      </c>
      <c r="AT1206">
        <v>70</v>
      </c>
      <c r="AU1206">
        <v>10</v>
      </c>
      <c r="AV1206">
        <v>1</v>
      </c>
      <c r="AW1206">
        <v>1</v>
      </c>
      <c r="AZ1206">
        <v>1</v>
      </c>
      <c r="BA1206">
        <v>1</v>
      </c>
      <c r="BB1206">
        <v>1</v>
      </c>
      <c r="BC1206">
        <v>1</v>
      </c>
      <c r="BD1206" t="s">
        <v>3</v>
      </c>
      <c r="BE1206" t="s">
        <v>3</v>
      </c>
      <c r="BF1206" t="s">
        <v>3</v>
      </c>
      <c r="BG1206" t="s">
        <v>3</v>
      </c>
      <c r="BH1206">
        <v>0</v>
      </c>
      <c r="BI1206">
        <v>4</v>
      </c>
      <c r="BJ1206" t="s">
        <v>230</v>
      </c>
      <c r="BM1206">
        <v>0</v>
      </c>
      <c r="BN1206">
        <v>0</v>
      </c>
      <c r="BO1206" t="s">
        <v>3</v>
      </c>
      <c r="BP1206">
        <v>0</v>
      </c>
      <c r="BQ1206">
        <v>1</v>
      </c>
      <c r="BR1206">
        <v>0</v>
      </c>
      <c r="BS1206">
        <v>1</v>
      </c>
      <c r="BT1206">
        <v>1</v>
      </c>
      <c r="BU1206">
        <v>1</v>
      </c>
      <c r="BV1206">
        <v>1</v>
      </c>
      <c r="BW1206">
        <v>1</v>
      </c>
      <c r="BX1206">
        <v>1</v>
      </c>
      <c r="BY1206" t="s">
        <v>3</v>
      </c>
      <c r="BZ1206">
        <v>70</v>
      </c>
      <c r="CA1206">
        <v>10</v>
      </c>
      <c r="CB1206" t="s">
        <v>3</v>
      </c>
      <c r="CE1206">
        <v>0</v>
      </c>
      <c r="CF1206">
        <v>0</v>
      </c>
      <c r="CG1206">
        <v>0</v>
      </c>
      <c r="CM1206">
        <v>0</v>
      </c>
      <c r="CN1206" t="s">
        <v>3</v>
      </c>
      <c r="CO1206">
        <v>0</v>
      </c>
      <c r="CP1206">
        <f t="shared" si="881"/>
        <v>85.31</v>
      </c>
      <c r="CQ1206">
        <f t="shared" si="882"/>
        <v>112.32</v>
      </c>
      <c r="CR1206">
        <f t="shared" si="883"/>
        <v>8.99</v>
      </c>
      <c r="CS1206">
        <f t="shared" si="884"/>
        <v>0.13</v>
      </c>
      <c r="CT1206">
        <f t="shared" si="885"/>
        <v>305.27</v>
      </c>
      <c r="CU1206">
        <f t="shared" si="886"/>
        <v>0</v>
      </c>
      <c r="CV1206">
        <f t="shared" si="887"/>
        <v>0.42</v>
      </c>
      <c r="CW1206">
        <f t="shared" si="888"/>
        <v>0</v>
      </c>
      <c r="CX1206">
        <f t="shared" si="889"/>
        <v>0</v>
      </c>
      <c r="CY1206">
        <f t="shared" si="890"/>
        <v>42.734999999999999</v>
      </c>
      <c r="CZ1206">
        <f t="shared" si="891"/>
        <v>6.1050000000000004</v>
      </c>
      <c r="DC1206" t="s">
        <v>3</v>
      </c>
      <c r="DD1206" t="s">
        <v>3</v>
      </c>
      <c r="DE1206" t="s">
        <v>3</v>
      </c>
      <c r="DF1206" t="s">
        <v>3</v>
      </c>
      <c r="DG1206" t="s">
        <v>3</v>
      </c>
      <c r="DH1206" t="s">
        <v>3</v>
      </c>
      <c r="DI1206" t="s">
        <v>3</v>
      </c>
      <c r="DJ1206" t="s">
        <v>3</v>
      </c>
      <c r="DK1206" t="s">
        <v>3</v>
      </c>
      <c r="DL1206" t="s">
        <v>3</v>
      </c>
      <c r="DM1206" t="s">
        <v>3</v>
      </c>
      <c r="DN1206">
        <v>0</v>
      </c>
      <c r="DO1206">
        <v>0</v>
      </c>
      <c r="DP1206">
        <v>1</v>
      </c>
      <c r="DQ1206">
        <v>1</v>
      </c>
      <c r="DU1206">
        <v>1013</v>
      </c>
      <c r="DV1206" t="s">
        <v>229</v>
      </c>
      <c r="DW1206" t="s">
        <v>229</v>
      </c>
      <c r="DX1206">
        <v>1</v>
      </c>
      <c r="DZ1206" t="s">
        <v>3</v>
      </c>
      <c r="EA1206" t="s">
        <v>3</v>
      </c>
      <c r="EB1206" t="s">
        <v>3</v>
      </c>
      <c r="EC1206" t="s">
        <v>3</v>
      </c>
      <c r="EE1206">
        <v>35096056</v>
      </c>
      <c r="EF1206">
        <v>1</v>
      </c>
      <c r="EG1206" t="s">
        <v>20</v>
      </c>
      <c r="EH1206">
        <v>0</v>
      </c>
      <c r="EI1206" t="s">
        <v>3</v>
      </c>
      <c r="EJ1206">
        <v>4</v>
      </c>
      <c r="EK1206">
        <v>0</v>
      </c>
      <c r="EL1206" t="s">
        <v>21</v>
      </c>
      <c r="EM1206" t="s">
        <v>22</v>
      </c>
      <c r="EO1206" t="s">
        <v>3</v>
      </c>
      <c r="EQ1206">
        <v>2097152</v>
      </c>
      <c r="ER1206">
        <v>426.58</v>
      </c>
      <c r="ES1206">
        <v>112.32</v>
      </c>
      <c r="ET1206">
        <v>8.99</v>
      </c>
      <c r="EU1206">
        <v>0.13</v>
      </c>
      <c r="EV1206">
        <v>305.27</v>
      </c>
      <c r="EW1206">
        <v>0.42</v>
      </c>
      <c r="EX1206">
        <v>0</v>
      </c>
      <c r="EY1206">
        <v>0</v>
      </c>
      <c r="FQ1206">
        <v>0</v>
      </c>
      <c r="FR1206">
        <v>0</v>
      </c>
      <c r="FS1206">
        <v>0</v>
      </c>
      <c r="FX1206">
        <v>70</v>
      </c>
      <c r="FY1206">
        <v>10</v>
      </c>
      <c r="GA1206" t="s">
        <v>3</v>
      </c>
      <c r="GD1206">
        <v>0</v>
      </c>
      <c r="GF1206">
        <v>94825724</v>
      </c>
      <c r="GG1206">
        <v>2</v>
      </c>
      <c r="GH1206">
        <v>1</v>
      </c>
      <c r="GI1206">
        <v>-2</v>
      </c>
      <c r="GJ1206">
        <v>0</v>
      </c>
      <c r="GK1206">
        <f>ROUND(R1206*(R12)/100,2)</f>
        <v>0.03</v>
      </c>
      <c r="GL1206">
        <f t="shared" si="892"/>
        <v>0</v>
      </c>
      <c r="GM1206">
        <f t="shared" si="893"/>
        <v>134.19</v>
      </c>
      <c r="GN1206">
        <f t="shared" si="894"/>
        <v>0</v>
      </c>
      <c r="GO1206">
        <f t="shared" si="895"/>
        <v>0</v>
      </c>
      <c r="GP1206">
        <f t="shared" si="896"/>
        <v>134.19</v>
      </c>
      <c r="GR1206">
        <v>0</v>
      </c>
      <c r="GS1206">
        <v>3</v>
      </c>
      <c r="GT1206">
        <v>0</v>
      </c>
      <c r="GU1206" t="s">
        <v>3</v>
      </c>
      <c r="GV1206">
        <f t="shared" si="897"/>
        <v>0</v>
      </c>
      <c r="GW1206">
        <v>1</v>
      </c>
      <c r="GX1206">
        <f t="shared" si="898"/>
        <v>0</v>
      </c>
      <c r="HA1206">
        <v>0</v>
      </c>
      <c r="HB1206">
        <v>0</v>
      </c>
      <c r="HC1206">
        <f t="shared" si="899"/>
        <v>0</v>
      </c>
      <c r="HE1206" t="s">
        <v>3</v>
      </c>
      <c r="HF1206" t="s">
        <v>3</v>
      </c>
      <c r="HM1206" t="s">
        <v>3</v>
      </c>
      <c r="HN1206" t="s">
        <v>3</v>
      </c>
      <c r="HO1206" t="s">
        <v>3</v>
      </c>
      <c r="HP1206" t="s">
        <v>3</v>
      </c>
      <c r="HQ1206" t="s">
        <v>3</v>
      </c>
      <c r="HS1206">
        <v>0</v>
      </c>
      <c r="IK1206">
        <v>0</v>
      </c>
    </row>
    <row r="1207" spans="1:245" x14ac:dyDescent="0.2">
      <c r="A1207">
        <v>17</v>
      </c>
      <c r="B1207">
        <v>1</v>
      </c>
      <c r="C1207">
        <f>ROW(SmtRes!A388)</f>
        <v>388</v>
      </c>
      <c r="D1207">
        <f>ROW(EtalonRes!A388)</f>
        <v>388</v>
      </c>
      <c r="E1207" t="s">
        <v>349</v>
      </c>
      <c r="F1207" t="s">
        <v>232</v>
      </c>
      <c r="G1207" t="s">
        <v>233</v>
      </c>
      <c r="H1207" t="s">
        <v>26</v>
      </c>
      <c r="I1207">
        <f>ROUND(3/100,9)</f>
        <v>0.03</v>
      </c>
      <c r="J1207">
        <v>0</v>
      </c>
      <c r="K1207">
        <f>ROUND(3/100,9)</f>
        <v>0.03</v>
      </c>
      <c r="O1207">
        <f t="shared" si="861"/>
        <v>426.41</v>
      </c>
      <c r="P1207">
        <f t="shared" si="862"/>
        <v>0</v>
      </c>
      <c r="Q1207">
        <f t="shared" si="863"/>
        <v>179.82</v>
      </c>
      <c r="R1207">
        <f t="shared" si="864"/>
        <v>91.21</v>
      </c>
      <c r="S1207">
        <f t="shared" si="865"/>
        <v>246.59</v>
      </c>
      <c r="T1207">
        <f t="shared" si="866"/>
        <v>0</v>
      </c>
      <c r="U1207">
        <f t="shared" si="867"/>
        <v>0.42</v>
      </c>
      <c r="V1207">
        <f t="shared" si="868"/>
        <v>0</v>
      </c>
      <c r="W1207">
        <f t="shared" si="869"/>
        <v>0</v>
      </c>
      <c r="X1207">
        <f t="shared" si="870"/>
        <v>172.61</v>
      </c>
      <c r="Y1207">
        <f t="shared" si="871"/>
        <v>24.66</v>
      </c>
      <c r="AA1207">
        <v>35364244</v>
      </c>
      <c r="AB1207">
        <f t="shared" si="872"/>
        <v>14213.53</v>
      </c>
      <c r="AC1207">
        <f t="shared" si="873"/>
        <v>0</v>
      </c>
      <c r="AD1207">
        <f t="shared" si="874"/>
        <v>5993.85</v>
      </c>
      <c r="AE1207">
        <f t="shared" si="875"/>
        <v>3040.45</v>
      </c>
      <c r="AF1207">
        <f t="shared" si="876"/>
        <v>8219.68</v>
      </c>
      <c r="AG1207">
        <f t="shared" si="877"/>
        <v>0</v>
      </c>
      <c r="AH1207">
        <f t="shared" si="878"/>
        <v>14</v>
      </c>
      <c r="AI1207">
        <f t="shared" si="879"/>
        <v>0</v>
      </c>
      <c r="AJ1207">
        <f t="shared" si="880"/>
        <v>0</v>
      </c>
      <c r="AK1207">
        <v>14213.53</v>
      </c>
      <c r="AL1207">
        <v>0</v>
      </c>
      <c r="AM1207">
        <v>5993.85</v>
      </c>
      <c r="AN1207">
        <v>3040.45</v>
      </c>
      <c r="AO1207">
        <v>8219.68</v>
      </c>
      <c r="AP1207">
        <v>0</v>
      </c>
      <c r="AQ1207">
        <v>14</v>
      </c>
      <c r="AR1207">
        <v>0</v>
      </c>
      <c r="AS1207">
        <v>0</v>
      </c>
      <c r="AT1207">
        <v>70</v>
      </c>
      <c r="AU1207">
        <v>10</v>
      </c>
      <c r="AV1207">
        <v>1</v>
      </c>
      <c r="AW1207">
        <v>1</v>
      </c>
      <c r="AZ1207">
        <v>1</v>
      </c>
      <c r="BA1207">
        <v>1</v>
      </c>
      <c r="BB1207">
        <v>1</v>
      </c>
      <c r="BC1207">
        <v>1</v>
      </c>
      <c r="BD1207" t="s">
        <v>3</v>
      </c>
      <c r="BE1207" t="s">
        <v>3</v>
      </c>
      <c r="BF1207" t="s">
        <v>3</v>
      </c>
      <c r="BG1207" t="s">
        <v>3</v>
      </c>
      <c r="BH1207">
        <v>0</v>
      </c>
      <c r="BI1207">
        <v>4</v>
      </c>
      <c r="BJ1207" t="s">
        <v>234</v>
      </c>
      <c r="BM1207">
        <v>0</v>
      </c>
      <c r="BN1207">
        <v>0</v>
      </c>
      <c r="BO1207" t="s">
        <v>3</v>
      </c>
      <c r="BP1207">
        <v>0</v>
      </c>
      <c r="BQ1207">
        <v>1</v>
      </c>
      <c r="BR1207">
        <v>0</v>
      </c>
      <c r="BS1207">
        <v>1</v>
      </c>
      <c r="BT1207">
        <v>1</v>
      </c>
      <c r="BU1207">
        <v>1</v>
      </c>
      <c r="BV1207">
        <v>1</v>
      </c>
      <c r="BW1207">
        <v>1</v>
      </c>
      <c r="BX1207">
        <v>1</v>
      </c>
      <c r="BY1207" t="s">
        <v>3</v>
      </c>
      <c r="BZ1207">
        <v>70</v>
      </c>
      <c r="CA1207">
        <v>10</v>
      </c>
      <c r="CB1207" t="s">
        <v>3</v>
      </c>
      <c r="CE1207">
        <v>0</v>
      </c>
      <c r="CF1207">
        <v>0</v>
      </c>
      <c r="CG1207">
        <v>0</v>
      </c>
      <c r="CM1207">
        <v>0</v>
      </c>
      <c r="CN1207" t="s">
        <v>3</v>
      </c>
      <c r="CO1207">
        <v>0</v>
      </c>
      <c r="CP1207">
        <f t="shared" si="881"/>
        <v>426.40999999999997</v>
      </c>
      <c r="CQ1207">
        <f t="shared" si="882"/>
        <v>0</v>
      </c>
      <c r="CR1207">
        <f t="shared" si="883"/>
        <v>5993.85</v>
      </c>
      <c r="CS1207">
        <f t="shared" si="884"/>
        <v>3040.45</v>
      </c>
      <c r="CT1207">
        <f t="shared" si="885"/>
        <v>8219.68</v>
      </c>
      <c r="CU1207">
        <f t="shared" si="886"/>
        <v>0</v>
      </c>
      <c r="CV1207">
        <f t="shared" si="887"/>
        <v>14</v>
      </c>
      <c r="CW1207">
        <f t="shared" si="888"/>
        <v>0</v>
      </c>
      <c r="CX1207">
        <f t="shared" si="889"/>
        <v>0</v>
      </c>
      <c r="CY1207">
        <f t="shared" si="890"/>
        <v>172.613</v>
      </c>
      <c r="CZ1207">
        <f t="shared" si="891"/>
        <v>24.659000000000002</v>
      </c>
      <c r="DC1207" t="s">
        <v>3</v>
      </c>
      <c r="DD1207" t="s">
        <v>3</v>
      </c>
      <c r="DE1207" t="s">
        <v>3</v>
      </c>
      <c r="DF1207" t="s">
        <v>3</v>
      </c>
      <c r="DG1207" t="s">
        <v>3</v>
      </c>
      <c r="DH1207" t="s">
        <v>3</v>
      </c>
      <c r="DI1207" t="s">
        <v>3</v>
      </c>
      <c r="DJ1207" t="s">
        <v>3</v>
      </c>
      <c r="DK1207" t="s">
        <v>3</v>
      </c>
      <c r="DL1207" t="s">
        <v>3</v>
      </c>
      <c r="DM1207" t="s">
        <v>3</v>
      </c>
      <c r="DN1207">
        <v>0</v>
      </c>
      <c r="DO1207">
        <v>0</v>
      </c>
      <c r="DP1207">
        <v>1</v>
      </c>
      <c r="DQ1207">
        <v>1</v>
      </c>
      <c r="DU1207">
        <v>1003</v>
      </c>
      <c r="DV1207" t="s">
        <v>26</v>
      </c>
      <c r="DW1207" t="s">
        <v>26</v>
      </c>
      <c r="DX1207">
        <v>100</v>
      </c>
      <c r="DZ1207" t="s">
        <v>3</v>
      </c>
      <c r="EA1207" t="s">
        <v>3</v>
      </c>
      <c r="EB1207" t="s">
        <v>3</v>
      </c>
      <c r="EC1207" t="s">
        <v>3</v>
      </c>
      <c r="EE1207">
        <v>35096056</v>
      </c>
      <c r="EF1207">
        <v>1</v>
      </c>
      <c r="EG1207" t="s">
        <v>20</v>
      </c>
      <c r="EH1207">
        <v>0</v>
      </c>
      <c r="EI1207" t="s">
        <v>3</v>
      </c>
      <c r="EJ1207">
        <v>4</v>
      </c>
      <c r="EK1207">
        <v>0</v>
      </c>
      <c r="EL1207" t="s">
        <v>21</v>
      </c>
      <c r="EM1207" t="s">
        <v>22</v>
      </c>
      <c r="EO1207" t="s">
        <v>3</v>
      </c>
      <c r="EQ1207">
        <v>2097152</v>
      </c>
      <c r="ER1207">
        <v>14213.53</v>
      </c>
      <c r="ES1207">
        <v>0</v>
      </c>
      <c r="ET1207">
        <v>5993.85</v>
      </c>
      <c r="EU1207">
        <v>3040.45</v>
      </c>
      <c r="EV1207">
        <v>8219.68</v>
      </c>
      <c r="EW1207">
        <v>14</v>
      </c>
      <c r="EX1207">
        <v>0</v>
      </c>
      <c r="EY1207">
        <v>0</v>
      </c>
      <c r="FQ1207">
        <v>0</v>
      </c>
      <c r="FR1207">
        <v>0</v>
      </c>
      <c r="FS1207">
        <v>0</v>
      </c>
      <c r="FX1207">
        <v>70</v>
      </c>
      <c r="FY1207">
        <v>10</v>
      </c>
      <c r="GA1207" t="s">
        <v>3</v>
      </c>
      <c r="GD1207">
        <v>0</v>
      </c>
      <c r="GF1207">
        <v>-140188742</v>
      </c>
      <c r="GG1207">
        <v>2</v>
      </c>
      <c r="GH1207">
        <v>1</v>
      </c>
      <c r="GI1207">
        <v>-2</v>
      </c>
      <c r="GJ1207">
        <v>0</v>
      </c>
      <c r="GK1207">
        <f>ROUND(R1207*(R12)/100,2)</f>
        <v>98.51</v>
      </c>
      <c r="GL1207">
        <f t="shared" si="892"/>
        <v>0</v>
      </c>
      <c r="GM1207">
        <f t="shared" si="893"/>
        <v>722.19</v>
      </c>
      <c r="GN1207">
        <f t="shared" si="894"/>
        <v>0</v>
      </c>
      <c r="GO1207">
        <f t="shared" si="895"/>
        <v>0</v>
      </c>
      <c r="GP1207">
        <f t="shared" si="896"/>
        <v>722.19</v>
      </c>
      <c r="GR1207">
        <v>0</v>
      </c>
      <c r="GS1207">
        <v>3</v>
      </c>
      <c r="GT1207">
        <v>0</v>
      </c>
      <c r="GU1207" t="s">
        <v>3</v>
      </c>
      <c r="GV1207">
        <f t="shared" si="897"/>
        <v>0</v>
      </c>
      <c r="GW1207">
        <v>1</v>
      </c>
      <c r="GX1207">
        <f t="shared" si="898"/>
        <v>0</v>
      </c>
      <c r="HA1207">
        <v>0</v>
      </c>
      <c r="HB1207">
        <v>0</v>
      </c>
      <c r="HC1207">
        <f t="shared" si="899"/>
        <v>0</v>
      </c>
      <c r="HE1207" t="s">
        <v>3</v>
      </c>
      <c r="HF1207" t="s">
        <v>3</v>
      </c>
      <c r="HM1207" t="s">
        <v>3</v>
      </c>
      <c r="HN1207" t="s">
        <v>3</v>
      </c>
      <c r="HO1207" t="s">
        <v>3</v>
      </c>
      <c r="HP1207" t="s">
        <v>3</v>
      </c>
      <c r="HQ1207" t="s">
        <v>3</v>
      </c>
      <c r="HS1207">
        <v>0</v>
      </c>
      <c r="IK1207">
        <v>0</v>
      </c>
    </row>
    <row r="1208" spans="1:245" x14ac:dyDescent="0.2">
      <c r="A1208">
        <v>17</v>
      </c>
      <c r="B1208">
        <v>1</v>
      </c>
      <c r="E1208" t="s">
        <v>350</v>
      </c>
      <c r="F1208" t="s">
        <v>236</v>
      </c>
      <c r="G1208" t="s">
        <v>237</v>
      </c>
      <c r="H1208" t="s">
        <v>35</v>
      </c>
      <c r="I1208">
        <v>2E-3</v>
      </c>
      <c r="J1208">
        <v>0</v>
      </c>
      <c r="K1208">
        <v>2E-3</v>
      </c>
      <c r="O1208">
        <f t="shared" si="861"/>
        <v>199.72</v>
      </c>
      <c r="P1208">
        <f t="shared" si="862"/>
        <v>199.72</v>
      </c>
      <c r="Q1208">
        <f t="shared" si="863"/>
        <v>0</v>
      </c>
      <c r="R1208">
        <f t="shared" si="864"/>
        <v>0</v>
      </c>
      <c r="S1208">
        <f t="shared" si="865"/>
        <v>0</v>
      </c>
      <c r="T1208">
        <f t="shared" si="866"/>
        <v>0</v>
      </c>
      <c r="U1208">
        <f t="shared" si="867"/>
        <v>0</v>
      </c>
      <c r="V1208">
        <f t="shared" si="868"/>
        <v>0</v>
      </c>
      <c r="W1208">
        <f t="shared" si="869"/>
        <v>0</v>
      </c>
      <c r="X1208">
        <f t="shared" si="870"/>
        <v>0</v>
      </c>
      <c r="Y1208">
        <f t="shared" si="871"/>
        <v>0</v>
      </c>
      <c r="AA1208">
        <v>35364244</v>
      </c>
      <c r="AB1208">
        <f t="shared" si="872"/>
        <v>99860.32</v>
      </c>
      <c r="AC1208">
        <f t="shared" si="873"/>
        <v>99860.32</v>
      </c>
      <c r="AD1208">
        <f t="shared" si="874"/>
        <v>0</v>
      </c>
      <c r="AE1208">
        <f t="shared" si="875"/>
        <v>0</v>
      </c>
      <c r="AF1208">
        <f t="shared" si="876"/>
        <v>0</v>
      </c>
      <c r="AG1208">
        <f t="shared" si="877"/>
        <v>0</v>
      </c>
      <c r="AH1208">
        <f t="shared" si="878"/>
        <v>0</v>
      </c>
      <c r="AI1208">
        <f t="shared" si="879"/>
        <v>0</v>
      </c>
      <c r="AJ1208">
        <f t="shared" si="880"/>
        <v>0</v>
      </c>
      <c r="AK1208">
        <v>99860.32</v>
      </c>
      <c r="AL1208">
        <v>99860.32</v>
      </c>
      <c r="AM1208">
        <v>0</v>
      </c>
      <c r="AN1208">
        <v>0</v>
      </c>
      <c r="AO1208">
        <v>0</v>
      </c>
      <c r="AP1208">
        <v>0</v>
      </c>
      <c r="AQ1208">
        <v>0</v>
      </c>
      <c r="AR1208">
        <v>0</v>
      </c>
      <c r="AS1208">
        <v>0</v>
      </c>
      <c r="AT1208">
        <v>70</v>
      </c>
      <c r="AU1208">
        <v>10</v>
      </c>
      <c r="AV1208">
        <v>1</v>
      </c>
      <c r="AW1208">
        <v>1</v>
      </c>
      <c r="AZ1208">
        <v>1</v>
      </c>
      <c r="BA1208">
        <v>1</v>
      </c>
      <c r="BB1208">
        <v>1</v>
      </c>
      <c r="BC1208">
        <v>1</v>
      </c>
      <c r="BD1208" t="s">
        <v>3</v>
      </c>
      <c r="BE1208" t="s">
        <v>3</v>
      </c>
      <c r="BF1208" t="s">
        <v>3</v>
      </c>
      <c r="BG1208" t="s">
        <v>3</v>
      </c>
      <c r="BH1208">
        <v>3</v>
      </c>
      <c r="BI1208">
        <v>4</v>
      </c>
      <c r="BJ1208" t="s">
        <v>238</v>
      </c>
      <c r="BM1208">
        <v>0</v>
      </c>
      <c r="BN1208">
        <v>0</v>
      </c>
      <c r="BO1208" t="s">
        <v>3</v>
      </c>
      <c r="BP1208">
        <v>0</v>
      </c>
      <c r="BQ1208">
        <v>1</v>
      </c>
      <c r="BR1208">
        <v>0</v>
      </c>
      <c r="BS1208">
        <v>1</v>
      </c>
      <c r="BT1208">
        <v>1</v>
      </c>
      <c r="BU1208">
        <v>1</v>
      </c>
      <c r="BV1208">
        <v>1</v>
      </c>
      <c r="BW1208">
        <v>1</v>
      </c>
      <c r="BX1208">
        <v>1</v>
      </c>
      <c r="BY1208" t="s">
        <v>3</v>
      </c>
      <c r="BZ1208">
        <v>70</v>
      </c>
      <c r="CA1208">
        <v>10</v>
      </c>
      <c r="CB1208" t="s">
        <v>3</v>
      </c>
      <c r="CE1208">
        <v>0</v>
      </c>
      <c r="CF1208">
        <v>0</v>
      </c>
      <c r="CG1208">
        <v>0</v>
      </c>
      <c r="CM1208">
        <v>0</v>
      </c>
      <c r="CN1208" t="s">
        <v>3</v>
      </c>
      <c r="CO1208">
        <v>0</v>
      </c>
      <c r="CP1208">
        <f t="shared" si="881"/>
        <v>199.72</v>
      </c>
      <c r="CQ1208">
        <f t="shared" si="882"/>
        <v>99860.32</v>
      </c>
      <c r="CR1208">
        <f t="shared" si="883"/>
        <v>0</v>
      </c>
      <c r="CS1208">
        <f t="shared" si="884"/>
        <v>0</v>
      </c>
      <c r="CT1208">
        <f t="shared" si="885"/>
        <v>0</v>
      </c>
      <c r="CU1208">
        <f t="shared" si="886"/>
        <v>0</v>
      </c>
      <c r="CV1208">
        <f t="shared" si="887"/>
        <v>0</v>
      </c>
      <c r="CW1208">
        <f t="shared" si="888"/>
        <v>0</v>
      </c>
      <c r="CX1208">
        <f t="shared" si="889"/>
        <v>0</v>
      </c>
      <c r="CY1208">
        <f t="shared" si="890"/>
        <v>0</v>
      </c>
      <c r="CZ1208">
        <f t="shared" si="891"/>
        <v>0</v>
      </c>
      <c r="DC1208" t="s">
        <v>3</v>
      </c>
      <c r="DD1208" t="s">
        <v>3</v>
      </c>
      <c r="DE1208" t="s">
        <v>3</v>
      </c>
      <c r="DF1208" t="s">
        <v>3</v>
      </c>
      <c r="DG1208" t="s">
        <v>3</v>
      </c>
      <c r="DH1208" t="s">
        <v>3</v>
      </c>
      <c r="DI1208" t="s">
        <v>3</v>
      </c>
      <c r="DJ1208" t="s">
        <v>3</v>
      </c>
      <c r="DK1208" t="s">
        <v>3</v>
      </c>
      <c r="DL1208" t="s">
        <v>3</v>
      </c>
      <c r="DM1208" t="s">
        <v>3</v>
      </c>
      <c r="DN1208">
        <v>0</v>
      </c>
      <c r="DO1208">
        <v>0</v>
      </c>
      <c r="DP1208">
        <v>1</v>
      </c>
      <c r="DQ1208">
        <v>1</v>
      </c>
      <c r="DU1208">
        <v>1003</v>
      </c>
      <c r="DV1208" t="s">
        <v>35</v>
      </c>
      <c r="DW1208" t="s">
        <v>35</v>
      </c>
      <c r="DX1208">
        <v>1000</v>
      </c>
      <c r="DZ1208" t="s">
        <v>3</v>
      </c>
      <c r="EA1208" t="s">
        <v>3</v>
      </c>
      <c r="EB1208" t="s">
        <v>3</v>
      </c>
      <c r="EC1208" t="s">
        <v>3</v>
      </c>
      <c r="EE1208">
        <v>35096056</v>
      </c>
      <c r="EF1208">
        <v>1</v>
      </c>
      <c r="EG1208" t="s">
        <v>20</v>
      </c>
      <c r="EH1208">
        <v>0</v>
      </c>
      <c r="EI1208" t="s">
        <v>3</v>
      </c>
      <c r="EJ1208">
        <v>4</v>
      </c>
      <c r="EK1208">
        <v>0</v>
      </c>
      <c r="EL1208" t="s">
        <v>21</v>
      </c>
      <c r="EM1208" t="s">
        <v>22</v>
      </c>
      <c r="EO1208" t="s">
        <v>3</v>
      </c>
      <c r="EQ1208">
        <v>2097152</v>
      </c>
      <c r="ER1208">
        <v>99860.32</v>
      </c>
      <c r="ES1208">
        <v>99860.32</v>
      </c>
      <c r="ET1208">
        <v>0</v>
      </c>
      <c r="EU1208">
        <v>0</v>
      </c>
      <c r="EV1208">
        <v>0</v>
      </c>
      <c r="EW1208">
        <v>0</v>
      </c>
      <c r="EX1208">
        <v>0</v>
      </c>
      <c r="EY1208">
        <v>0</v>
      </c>
      <c r="FQ1208">
        <v>0</v>
      </c>
      <c r="FR1208">
        <v>0</v>
      </c>
      <c r="FS1208">
        <v>0</v>
      </c>
      <c r="FX1208">
        <v>70</v>
      </c>
      <c r="FY1208">
        <v>10</v>
      </c>
      <c r="GA1208" t="s">
        <v>3</v>
      </c>
      <c r="GD1208">
        <v>0</v>
      </c>
      <c r="GF1208">
        <v>2077141205</v>
      </c>
      <c r="GG1208">
        <v>2</v>
      </c>
      <c r="GH1208">
        <v>1</v>
      </c>
      <c r="GI1208">
        <v>-2</v>
      </c>
      <c r="GJ1208">
        <v>0</v>
      </c>
      <c r="GK1208">
        <f>ROUND(R1208*(R12)/100,2)</f>
        <v>0</v>
      </c>
      <c r="GL1208">
        <f t="shared" si="892"/>
        <v>0</v>
      </c>
      <c r="GM1208">
        <f t="shared" si="893"/>
        <v>199.72</v>
      </c>
      <c r="GN1208">
        <f t="shared" si="894"/>
        <v>0</v>
      </c>
      <c r="GO1208">
        <f t="shared" si="895"/>
        <v>0</v>
      </c>
      <c r="GP1208">
        <f t="shared" si="896"/>
        <v>199.72</v>
      </c>
      <c r="GR1208">
        <v>0</v>
      </c>
      <c r="GS1208">
        <v>3</v>
      </c>
      <c r="GT1208">
        <v>0</v>
      </c>
      <c r="GU1208" t="s">
        <v>3</v>
      </c>
      <c r="GV1208">
        <f t="shared" si="897"/>
        <v>0</v>
      </c>
      <c r="GW1208">
        <v>1</v>
      </c>
      <c r="GX1208">
        <f t="shared" si="898"/>
        <v>0</v>
      </c>
      <c r="HA1208">
        <v>0</v>
      </c>
      <c r="HB1208">
        <v>0</v>
      </c>
      <c r="HC1208">
        <f t="shared" si="899"/>
        <v>0</v>
      </c>
      <c r="HE1208" t="s">
        <v>3</v>
      </c>
      <c r="HF1208" t="s">
        <v>3</v>
      </c>
      <c r="HM1208" t="s">
        <v>3</v>
      </c>
      <c r="HN1208" t="s">
        <v>3</v>
      </c>
      <c r="HO1208" t="s">
        <v>3</v>
      </c>
      <c r="HP1208" t="s">
        <v>3</v>
      </c>
      <c r="HQ1208" t="s">
        <v>3</v>
      </c>
      <c r="HS1208">
        <v>0</v>
      </c>
      <c r="IK1208">
        <v>0</v>
      </c>
    </row>
    <row r="1209" spans="1:245" x14ac:dyDescent="0.2">
      <c r="A1209">
        <v>17</v>
      </c>
      <c r="B1209">
        <v>1</v>
      </c>
      <c r="E1209" t="s">
        <v>351</v>
      </c>
      <c r="F1209" t="s">
        <v>240</v>
      </c>
      <c r="G1209" t="s">
        <v>241</v>
      </c>
      <c r="H1209" t="s">
        <v>242</v>
      </c>
      <c r="I1209">
        <f>ROUND(6/1000,9)</f>
        <v>6.0000000000000001E-3</v>
      </c>
      <c r="J1209">
        <v>0</v>
      </c>
      <c r="K1209">
        <f>ROUND(6/1000,9)</f>
        <v>6.0000000000000001E-3</v>
      </c>
      <c r="O1209">
        <f t="shared" si="861"/>
        <v>433.02</v>
      </c>
      <c r="P1209">
        <f t="shared" si="862"/>
        <v>433.02</v>
      </c>
      <c r="Q1209">
        <f t="shared" si="863"/>
        <v>0</v>
      </c>
      <c r="R1209">
        <f t="shared" si="864"/>
        <v>0</v>
      </c>
      <c r="S1209">
        <f t="shared" si="865"/>
        <v>0</v>
      </c>
      <c r="T1209">
        <f t="shared" si="866"/>
        <v>0</v>
      </c>
      <c r="U1209">
        <f t="shared" si="867"/>
        <v>0</v>
      </c>
      <c r="V1209">
        <f t="shared" si="868"/>
        <v>0</v>
      </c>
      <c r="W1209">
        <f t="shared" si="869"/>
        <v>0</v>
      </c>
      <c r="X1209">
        <f t="shared" si="870"/>
        <v>0</v>
      </c>
      <c r="Y1209">
        <f t="shared" si="871"/>
        <v>0</v>
      </c>
      <c r="AA1209">
        <v>35364244</v>
      </c>
      <c r="AB1209">
        <f t="shared" si="872"/>
        <v>72169.899999999994</v>
      </c>
      <c r="AC1209">
        <f t="shared" si="873"/>
        <v>72169.899999999994</v>
      </c>
      <c r="AD1209">
        <f t="shared" si="874"/>
        <v>0</v>
      </c>
      <c r="AE1209">
        <f t="shared" si="875"/>
        <v>0</v>
      </c>
      <c r="AF1209">
        <f t="shared" si="876"/>
        <v>0</v>
      </c>
      <c r="AG1209">
        <f t="shared" si="877"/>
        <v>0</v>
      </c>
      <c r="AH1209">
        <f t="shared" si="878"/>
        <v>0</v>
      </c>
      <c r="AI1209">
        <f t="shared" si="879"/>
        <v>0</v>
      </c>
      <c r="AJ1209">
        <f t="shared" si="880"/>
        <v>0</v>
      </c>
      <c r="AK1209">
        <v>72169.899999999994</v>
      </c>
      <c r="AL1209">
        <v>72169.899999999994</v>
      </c>
      <c r="AM1209">
        <v>0</v>
      </c>
      <c r="AN1209">
        <v>0</v>
      </c>
      <c r="AO1209">
        <v>0</v>
      </c>
      <c r="AP1209">
        <v>0</v>
      </c>
      <c r="AQ1209">
        <v>0</v>
      </c>
      <c r="AR1209">
        <v>0</v>
      </c>
      <c r="AS1209">
        <v>0</v>
      </c>
      <c r="AT1209">
        <v>70</v>
      </c>
      <c r="AU1209">
        <v>10</v>
      </c>
      <c r="AV1209">
        <v>1</v>
      </c>
      <c r="AW1209">
        <v>1</v>
      </c>
      <c r="AZ1209">
        <v>1</v>
      </c>
      <c r="BA1209">
        <v>1</v>
      </c>
      <c r="BB1209">
        <v>1</v>
      </c>
      <c r="BC1209">
        <v>1</v>
      </c>
      <c r="BD1209" t="s">
        <v>3</v>
      </c>
      <c r="BE1209" t="s">
        <v>3</v>
      </c>
      <c r="BF1209" t="s">
        <v>3</v>
      </c>
      <c r="BG1209" t="s">
        <v>3</v>
      </c>
      <c r="BH1209">
        <v>3</v>
      </c>
      <c r="BI1209">
        <v>4</v>
      </c>
      <c r="BJ1209" t="s">
        <v>243</v>
      </c>
      <c r="BM1209">
        <v>0</v>
      </c>
      <c r="BN1209">
        <v>0</v>
      </c>
      <c r="BO1209" t="s">
        <v>3</v>
      </c>
      <c r="BP1209">
        <v>0</v>
      </c>
      <c r="BQ1209">
        <v>1</v>
      </c>
      <c r="BR1209">
        <v>0</v>
      </c>
      <c r="BS1209">
        <v>1</v>
      </c>
      <c r="BT1209">
        <v>1</v>
      </c>
      <c r="BU1209">
        <v>1</v>
      </c>
      <c r="BV1209">
        <v>1</v>
      </c>
      <c r="BW1209">
        <v>1</v>
      </c>
      <c r="BX1209">
        <v>1</v>
      </c>
      <c r="BY1209" t="s">
        <v>3</v>
      </c>
      <c r="BZ1209">
        <v>70</v>
      </c>
      <c r="CA1209">
        <v>10</v>
      </c>
      <c r="CB1209" t="s">
        <v>3</v>
      </c>
      <c r="CE1209">
        <v>0</v>
      </c>
      <c r="CF1209">
        <v>0</v>
      </c>
      <c r="CG1209">
        <v>0</v>
      </c>
      <c r="CM1209">
        <v>0</v>
      </c>
      <c r="CN1209" t="s">
        <v>3</v>
      </c>
      <c r="CO1209">
        <v>0</v>
      </c>
      <c r="CP1209">
        <f t="shared" si="881"/>
        <v>433.02</v>
      </c>
      <c r="CQ1209">
        <f t="shared" si="882"/>
        <v>72169.899999999994</v>
      </c>
      <c r="CR1209">
        <f t="shared" si="883"/>
        <v>0</v>
      </c>
      <c r="CS1209">
        <f t="shared" si="884"/>
        <v>0</v>
      </c>
      <c r="CT1209">
        <f t="shared" si="885"/>
        <v>0</v>
      </c>
      <c r="CU1209">
        <f t="shared" si="886"/>
        <v>0</v>
      </c>
      <c r="CV1209">
        <f t="shared" si="887"/>
        <v>0</v>
      </c>
      <c r="CW1209">
        <f t="shared" si="888"/>
        <v>0</v>
      </c>
      <c r="CX1209">
        <f t="shared" si="889"/>
        <v>0</v>
      </c>
      <c r="CY1209">
        <f t="shared" si="890"/>
        <v>0</v>
      </c>
      <c r="CZ1209">
        <f t="shared" si="891"/>
        <v>0</v>
      </c>
      <c r="DC1209" t="s">
        <v>3</v>
      </c>
      <c r="DD1209" t="s">
        <v>3</v>
      </c>
      <c r="DE1209" t="s">
        <v>3</v>
      </c>
      <c r="DF1209" t="s">
        <v>3</v>
      </c>
      <c r="DG1209" t="s">
        <v>3</v>
      </c>
      <c r="DH1209" t="s">
        <v>3</v>
      </c>
      <c r="DI1209" t="s">
        <v>3</v>
      </c>
      <c r="DJ1209" t="s">
        <v>3</v>
      </c>
      <c r="DK1209" t="s">
        <v>3</v>
      </c>
      <c r="DL1209" t="s">
        <v>3</v>
      </c>
      <c r="DM1209" t="s">
        <v>3</v>
      </c>
      <c r="DN1209">
        <v>0</v>
      </c>
      <c r="DO1209">
        <v>0</v>
      </c>
      <c r="DP1209">
        <v>1</v>
      </c>
      <c r="DQ1209">
        <v>1</v>
      </c>
      <c r="DU1209">
        <v>1010</v>
      </c>
      <c r="DV1209" t="s">
        <v>242</v>
      </c>
      <c r="DW1209" t="s">
        <v>242</v>
      </c>
      <c r="DX1209">
        <v>1000</v>
      </c>
      <c r="DZ1209" t="s">
        <v>3</v>
      </c>
      <c r="EA1209" t="s">
        <v>3</v>
      </c>
      <c r="EB1209" t="s">
        <v>3</v>
      </c>
      <c r="EC1209" t="s">
        <v>3</v>
      </c>
      <c r="EE1209">
        <v>35096056</v>
      </c>
      <c r="EF1209">
        <v>1</v>
      </c>
      <c r="EG1209" t="s">
        <v>20</v>
      </c>
      <c r="EH1209">
        <v>0</v>
      </c>
      <c r="EI1209" t="s">
        <v>3</v>
      </c>
      <c r="EJ1209">
        <v>4</v>
      </c>
      <c r="EK1209">
        <v>0</v>
      </c>
      <c r="EL1209" t="s">
        <v>21</v>
      </c>
      <c r="EM1209" t="s">
        <v>22</v>
      </c>
      <c r="EO1209" t="s">
        <v>3</v>
      </c>
      <c r="EQ1209">
        <v>2097152</v>
      </c>
      <c r="ER1209">
        <v>72169.899999999994</v>
      </c>
      <c r="ES1209">
        <v>72169.899999999994</v>
      </c>
      <c r="ET1209">
        <v>0</v>
      </c>
      <c r="EU1209">
        <v>0</v>
      </c>
      <c r="EV1209">
        <v>0</v>
      </c>
      <c r="EW1209">
        <v>0</v>
      </c>
      <c r="EX1209">
        <v>0</v>
      </c>
      <c r="EY1209">
        <v>0</v>
      </c>
      <c r="FQ1209">
        <v>0</v>
      </c>
      <c r="FR1209">
        <v>0</v>
      </c>
      <c r="FS1209">
        <v>0</v>
      </c>
      <c r="FX1209">
        <v>70</v>
      </c>
      <c r="FY1209">
        <v>10</v>
      </c>
      <c r="GA1209" t="s">
        <v>3</v>
      </c>
      <c r="GD1209">
        <v>0</v>
      </c>
      <c r="GF1209">
        <v>653953554</v>
      </c>
      <c r="GG1209">
        <v>2</v>
      </c>
      <c r="GH1209">
        <v>1</v>
      </c>
      <c r="GI1209">
        <v>-2</v>
      </c>
      <c r="GJ1209">
        <v>0</v>
      </c>
      <c r="GK1209">
        <f>ROUND(R1209*(R12)/100,2)</f>
        <v>0</v>
      </c>
      <c r="GL1209">
        <f t="shared" si="892"/>
        <v>0</v>
      </c>
      <c r="GM1209">
        <f t="shared" si="893"/>
        <v>433.02</v>
      </c>
      <c r="GN1209">
        <f t="shared" si="894"/>
        <v>0</v>
      </c>
      <c r="GO1209">
        <f t="shared" si="895"/>
        <v>0</v>
      </c>
      <c r="GP1209">
        <f t="shared" si="896"/>
        <v>433.02</v>
      </c>
      <c r="GR1209">
        <v>0</v>
      </c>
      <c r="GS1209">
        <v>3</v>
      </c>
      <c r="GT1209">
        <v>0</v>
      </c>
      <c r="GU1209" t="s">
        <v>3</v>
      </c>
      <c r="GV1209">
        <f t="shared" si="897"/>
        <v>0</v>
      </c>
      <c r="GW1209">
        <v>1</v>
      </c>
      <c r="GX1209">
        <f t="shared" si="898"/>
        <v>0</v>
      </c>
      <c r="HA1209">
        <v>0</v>
      </c>
      <c r="HB1209">
        <v>0</v>
      </c>
      <c r="HC1209">
        <f t="shared" si="899"/>
        <v>0</v>
      </c>
      <c r="HE1209" t="s">
        <v>3</v>
      </c>
      <c r="HF1209" t="s">
        <v>3</v>
      </c>
      <c r="HM1209" t="s">
        <v>3</v>
      </c>
      <c r="HN1209" t="s">
        <v>3</v>
      </c>
      <c r="HO1209" t="s">
        <v>3</v>
      </c>
      <c r="HP1209" t="s">
        <v>3</v>
      </c>
      <c r="HQ1209" t="s">
        <v>3</v>
      </c>
      <c r="HS1209">
        <v>0</v>
      </c>
      <c r="IK1209">
        <v>0</v>
      </c>
    </row>
    <row r="1210" spans="1:245" x14ac:dyDescent="0.2">
      <c r="A1210">
        <v>17</v>
      </c>
      <c r="B1210">
        <v>1</v>
      </c>
      <c r="C1210">
        <f>ROW(SmtRes!A390)</f>
        <v>390</v>
      </c>
      <c r="D1210">
        <f>ROW(EtalonRes!A390)</f>
        <v>390</v>
      </c>
      <c r="E1210" t="s">
        <v>352</v>
      </c>
      <c r="F1210" t="s">
        <v>38</v>
      </c>
      <c r="G1210" t="s">
        <v>39</v>
      </c>
      <c r="H1210" t="s">
        <v>18</v>
      </c>
      <c r="I1210">
        <f>ROUND(4/100,9)</f>
        <v>0.04</v>
      </c>
      <c r="J1210">
        <v>0</v>
      </c>
      <c r="K1210">
        <f>ROUND(4/100,9)</f>
        <v>0.04</v>
      </c>
      <c r="O1210">
        <f t="shared" si="861"/>
        <v>1116.6400000000001</v>
      </c>
      <c r="P1210">
        <f t="shared" si="862"/>
        <v>0</v>
      </c>
      <c r="Q1210">
        <f t="shared" si="863"/>
        <v>1.3</v>
      </c>
      <c r="R1210">
        <f t="shared" si="864"/>
        <v>0.03</v>
      </c>
      <c r="S1210">
        <f t="shared" si="865"/>
        <v>1115.3399999999999</v>
      </c>
      <c r="T1210">
        <f t="shared" si="866"/>
        <v>0</v>
      </c>
      <c r="U1210">
        <f t="shared" si="867"/>
        <v>1.7124000000000001</v>
      </c>
      <c r="V1210">
        <f t="shared" si="868"/>
        <v>0</v>
      </c>
      <c r="W1210">
        <f t="shared" si="869"/>
        <v>0</v>
      </c>
      <c r="X1210">
        <f t="shared" si="870"/>
        <v>780.74</v>
      </c>
      <c r="Y1210">
        <f t="shared" si="871"/>
        <v>111.53</v>
      </c>
      <c r="AA1210">
        <v>35364244</v>
      </c>
      <c r="AB1210">
        <f t="shared" si="872"/>
        <v>27916.01</v>
      </c>
      <c r="AC1210">
        <f t="shared" si="873"/>
        <v>0</v>
      </c>
      <c r="AD1210">
        <f t="shared" si="874"/>
        <v>32.57</v>
      </c>
      <c r="AE1210">
        <f t="shared" si="875"/>
        <v>0.69</v>
      </c>
      <c r="AF1210">
        <f t="shared" si="876"/>
        <v>27883.439999999999</v>
      </c>
      <c r="AG1210">
        <f t="shared" si="877"/>
        <v>0</v>
      </c>
      <c r="AH1210">
        <f t="shared" si="878"/>
        <v>42.81</v>
      </c>
      <c r="AI1210">
        <f t="shared" si="879"/>
        <v>0</v>
      </c>
      <c r="AJ1210">
        <f t="shared" si="880"/>
        <v>0</v>
      </c>
      <c r="AK1210">
        <v>27916.01</v>
      </c>
      <c r="AL1210">
        <v>0</v>
      </c>
      <c r="AM1210">
        <v>32.57</v>
      </c>
      <c r="AN1210">
        <v>0.69</v>
      </c>
      <c r="AO1210">
        <v>27883.439999999999</v>
      </c>
      <c r="AP1210">
        <v>0</v>
      </c>
      <c r="AQ1210">
        <v>42.81</v>
      </c>
      <c r="AR1210">
        <v>0</v>
      </c>
      <c r="AS1210">
        <v>0</v>
      </c>
      <c r="AT1210">
        <v>70</v>
      </c>
      <c r="AU1210">
        <v>10</v>
      </c>
      <c r="AV1210">
        <v>1</v>
      </c>
      <c r="AW1210">
        <v>1</v>
      </c>
      <c r="AZ1210">
        <v>1</v>
      </c>
      <c r="BA1210">
        <v>1</v>
      </c>
      <c r="BB1210">
        <v>1</v>
      </c>
      <c r="BC1210">
        <v>1</v>
      </c>
      <c r="BD1210" t="s">
        <v>3</v>
      </c>
      <c r="BE1210" t="s">
        <v>3</v>
      </c>
      <c r="BF1210" t="s">
        <v>3</v>
      </c>
      <c r="BG1210" t="s">
        <v>3</v>
      </c>
      <c r="BH1210">
        <v>0</v>
      </c>
      <c r="BI1210">
        <v>4</v>
      </c>
      <c r="BJ1210" t="s">
        <v>40</v>
      </c>
      <c r="BM1210">
        <v>0</v>
      </c>
      <c r="BN1210">
        <v>0</v>
      </c>
      <c r="BO1210" t="s">
        <v>3</v>
      </c>
      <c r="BP1210">
        <v>0</v>
      </c>
      <c r="BQ1210">
        <v>1</v>
      </c>
      <c r="BR1210">
        <v>0</v>
      </c>
      <c r="BS1210">
        <v>1</v>
      </c>
      <c r="BT1210">
        <v>1</v>
      </c>
      <c r="BU1210">
        <v>1</v>
      </c>
      <c r="BV1210">
        <v>1</v>
      </c>
      <c r="BW1210">
        <v>1</v>
      </c>
      <c r="BX1210">
        <v>1</v>
      </c>
      <c r="BY1210" t="s">
        <v>3</v>
      </c>
      <c r="BZ1210">
        <v>70</v>
      </c>
      <c r="CA1210">
        <v>10</v>
      </c>
      <c r="CB1210" t="s">
        <v>3</v>
      </c>
      <c r="CE1210">
        <v>0</v>
      </c>
      <c r="CF1210">
        <v>0</v>
      </c>
      <c r="CG1210">
        <v>0</v>
      </c>
      <c r="CM1210">
        <v>0</v>
      </c>
      <c r="CN1210" t="s">
        <v>3</v>
      </c>
      <c r="CO1210">
        <v>0</v>
      </c>
      <c r="CP1210">
        <f t="shared" si="881"/>
        <v>1116.6399999999999</v>
      </c>
      <c r="CQ1210">
        <f t="shared" si="882"/>
        <v>0</v>
      </c>
      <c r="CR1210">
        <f t="shared" si="883"/>
        <v>32.57</v>
      </c>
      <c r="CS1210">
        <f t="shared" si="884"/>
        <v>0.69</v>
      </c>
      <c r="CT1210">
        <f t="shared" si="885"/>
        <v>27883.439999999999</v>
      </c>
      <c r="CU1210">
        <f t="shared" si="886"/>
        <v>0</v>
      </c>
      <c r="CV1210">
        <f t="shared" si="887"/>
        <v>42.81</v>
      </c>
      <c r="CW1210">
        <f t="shared" si="888"/>
        <v>0</v>
      </c>
      <c r="CX1210">
        <f t="shared" si="889"/>
        <v>0</v>
      </c>
      <c r="CY1210">
        <f t="shared" si="890"/>
        <v>780.73799999999983</v>
      </c>
      <c r="CZ1210">
        <f t="shared" si="891"/>
        <v>111.53399999999999</v>
      </c>
      <c r="DC1210" t="s">
        <v>3</v>
      </c>
      <c r="DD1210" t="s">
        <v>3</v>
      </c>
      <c r="DE1210" t="s">
        <v>3</v>
      </c>
      <c r="DF1210" t="s">
        <v>3</v>
      </c>
      <c r="DG1210" t="s">
        <v>3</v>
      </c>
      <c r="DH1210" t="s">
        <v>3</v>
      </c>
      <c r="DI1210" t="s">
        <v>3</v>
      </c>
      <c r="DJ1210" t="s">
        <v>3</v>
      </c>
      <c r="DK1210" t="s">
        <v>3</v>
      </c>
      <c r="DL1210" t="s">
        <v>3</v>
      </c>
      <c r="DM1210" t="s">
        <v>3</v>
      </c>
      <c r="DN1210">
        <v>0</v>
      </c>
      <c r="DO1210">
        <v>0</v>
      </c>
      <c r="DP1210">
        <v>1</v>
      </c>
      <c r="DQ1210">
        <v>1</v>
      </c>
      <c r="DU1210">
        <v>1010</v>
      </c>
      <c r="DV1210" t="s">
        <v>18</v>
      </c>
      <c r="DW1210" t="s">
        <v>18</v>
      </c>
      <c r="DX1210">
        <v>100</v>
      </c>
      <c r="DZ1210" t="s">
        <v>3</v>
      </c>
      <c r="EA1210" t="s">
        <v>3</v>
      </c>
      <c r="EB1210" t="s">
        <v>3</v>
      </c>
      <c r="EC1210" t="s">
        <v>3</v>
      </c>
      <c r="EE1210">
        <v>35096056</v>
      </c>
      <c r="EF1210">
        <v>1</v>
      </c>
      <c r="EG1210" t="s">
        <v>20</v>
      </c>
      <c r="EH1210">
        <v>0</v>
      </c>
      <c r="EI1210" t="s">
        <v>3</v>
      </c>
      <c r="EJ1210">
        <v>4</v>
      </c>
      <c r="EK1210">
        <v>0</v>
      </c>
      <c r="EL1210" t="s">
        <v>21</v>
      </c>
      <c r="EM1210" t="s">
        <v>22</v>
      </c>
      <c r="EO1210" t="s">
        <v>3</v>
      </c>
      <c r="EQ1210">
        <v>2097152</v>
      </c>
      <c r="ER1210">
        <v>27916.01</v>
      </c>
      <c r="ES1210">
        <v>0</v>
      </c>
      <c r="ET1210">
        <v>32.57</v>
      </c>
      <c r="EU1210">
        <v>0.69</v>
      </c>
      <c r="EV1210">
        <v>27883.439999999999</v>
      </c>
      <c r="EW1210">
        <v>42.81</v>
      </c>
      <c r="EX1210">
        <v>0</v>
      </c>
      <c r="EY1210">
        <v>0</v>
      </c>
      <c r="FQ1210">
        <v>0</v>
      </c>
      <c r="FR1210">
        <v>0</v>
      </c>
      <c r="FS1210">
        <v>0</v>
      </c>
      <c r="FX1210">
        <v>70</v>
      </c>
      <c r="FY1210">
        <v>10</v>
      </c>
      <c r="GA1210" t="s">
        <v>3</v>
      </c>
      <c r="GD1210">
        <v>0</v>
      </c>
      <c r="GF1210">
        <v>1394402761</v>
      </c>
      <c r="GG1210">
        <v>2</v>
      </c>
      <c r="GH1210">
        <v>1</v>
      </c>
      <c r="GI1210">
        <v>-2</v>
      </c>
      <c r="GJ1210">
        <v>0</v>
      </c>
      <c r="GK1210">
        <f>ROUND(R1210*(R12)/100,2)</f>
        <v>0.03</v>
      </c>
      <c r="GL1210">
        <f t="shared" si="892"/>
        <v>0</v>
      </c>
      <c r="GM1210">
        <f t="shared" si="893"/>
        <v>2008.94</v>
      </c>
      <c r="GN1210">
        <f t="shared" si="894"/>
        <v>0</v>
      </c>
      <c r="GO1210">
        <f t="shared" si="895"/>
        <v>0</v>
      </c>
      <c r="GP1210">
        <f t="shared" si="896"/>
        <v>2008.94</v>
      </c>
      <c r="GR1210">
        <v>0</v>
      </c>
      <c r="GS1210">
        <v>3</v>
      </c>
      <c r="GT1210">
        <v>0</v>
      </c>
      <c r="GU1210" t="s">
        <v>3</v>
      </c>
      <c r="GV1210">
        <f t="shared" si="897"/>
        <v>0</v>
      </c>
      <c r="GW1210">
        <v>1</v>
      </c>
      <c r="GX1210">
        <f t="shared" si="898"/>
        <v>0</v>
      </c>
      <c r="HA1210">
        <v>0</v>
      </c>
      <c r="HB1210">
        <v>0</v>
      </c>
      <c r="HC1210">
        <f t="shared" si="899"/>
        <v>0</v>
      </c>
      <c r="HE1210" t="s">
        <v>3</v>
      </c>
      <c r="HF1210" t="s">
        <v>3</v>
      </c>
      <c r="HM1210" t="s">
        <v>3</v>
      </c>
      <c r="HN1210" t="s">
        <v>3</v>
      </c>
      <c r="HO1210" t="s">
        <v>3</v>
      </c>
      <c r="HP1210" t="s">
        <v>3</v>
      </c>
      <c r="HQ1210" t="s">
        <v>3</v>
      </c>
      <c r="HS1210">
        <v>0</v>
      </c>
      <c r="IK1210">
        <v>0</v>
      </c>
    </row>
    <row r="1211" spans="1:245" x14ac:dyDescent="0.2">
      <c r="A1211">
        <v>17</v>
      </c>
      <c r="B1211">
        <v>1</v>
      </c>
      <c r="C1211">
        <f>ROW(SmtRes!A392)</f>
        <v>392</v>
      </c>
      <c r="D1211">
        <f>ROW(EtalonRes!A392)</f>
        <v>392</v>
      </c>
      <c r="E1211" t="s">
        <v>353</v>
      </c>
      <c r="F1211" t="s">
        <v>42</v>
      </c>
      <c r="G1211" t="s">
        <v>43</v>
      </c>
      <c r="H1211" t="s">
        <v>18</v>
      </c>
      <c r="I1211">
        <f>ROUND(1/100,9)</f>
        <v>0.01</v>
      </c>
      <c r="J1211">
        <v>0</v>
      </c>
      <c r="K1211">
        <f>ROUND(1/100,9)</f>
        <v>0.01</v>
      </c>
      <c r="O1211">
        <f t="shared" si="861"/>
        <v>255.78</v>
      </c>
      <c r="P1211">
        <f t="shared" si="862"/>
        <v>0</v>
      </c>
      <c r="Q1211">
        <f t="shared" si="863"/>
        <v>0.33</v>
      </c>
      <c r="R1211">
        <f t="shared" si="864"/>
        <v>0.01</v>
      </c>
      <c r="S1211">
        <f t="shared" si="865"/>
        <v>255.45</v>
      </c>
      <c r="T1211">
        <f t="shared" si="866"/>
        <v>0</v>
      </c>
      <c r="U1211">
        <f t="shared" si="867"/>
        <v>0.39219999999999999</v>
      </c>
      <c r="V1211">
        <f t="shared" si="868"/>
        <v>0</v>
      </c>
      <c r="W1211">
        <f t="shared" si="869"/>
        <v>0</v>
      </c>
      <c r="X1211">
        <f t="shared" si="870"/>
        <v>178.82</v>
      </c>
      <c r="Y1211">
        <f t="shared" si="871"/>
        <v>25.55</v>
      </c>
      <c r="AA1211">
        <v>35364244</v>
      </c>
      <c r="AB1211">
        <f t="shared" si="872"/>
        <v>25577.73</v>
      </c>
      <c r="AC1211">
        <f t="shared" si="873"/>
        <v>0</v>
      </c>
      <c r="AD1211">
        <f t="shared" si="874"/>
        <v>32.57</v>
      </c>
      <c r="AE1211">
        <f t="shared" si="875"/>
        <v>0.69</v>
      </c>
      <c r="AF1211">
        <f t="shared" si="876"/>
        <v>25545.16</v>
      </c>
      <c r="AG1211">
        <f t="shared" si="877"/>
        <v>0</v>
      </c>
      <c r="AH1211">
        <f t="shared" si="878"/>
        <v>39.22</v>
      </c>
      <c r="AI1211">
        <f t="shared" si="879"/>
        <v>0</v>
      </c>
      <c r="AJ1211">
        <f t="shared" si="880"/>
        <v>0</v>
      </c>
      <c r="AK1211">
        <v>25577.73</v>
      </c>
      <c r="AL1211">
        <v>0</v>
      </c>
      <c r="AM1211">
        <v>32.57</v>
      </c>
      <c r="AN1211">
        <v>0.69</v>
      </c>
      <c r="AO1211">
        <v>25545.16</v>
      </c>
      <c r="AP1211">
        <v>0</v>
      </c>
      <c r="AQ1211">
        <v>39.22</v>
      </c>
      <c r="AR1211">
        <v>0</v>
      </c>
      <c r="AS1211">
        <v>0</v>
      </c>
      <c r="AT1211">
        <v>70</v>
      </c>
      <c r="AU1211">
        <v>10</v>
      </c>
      <c r="AV1211">
        <v>1</v>
      </c>
      <c r="AW1211">
        <v>1</v>
      </c>
      <c r="AZ1211">
        <v>1</v>
      </c>
      <c r="BA1211">
        <v>1</v>
      </c>
      <c r="BB1211">
        <v>1</v>
      </c>
      <c r="BC1211">
        <v>1</v>
      </c>
      <c r="BD1211" t="s">
        <v>3</v>
      </c>
      <c r="BE1211" t="s">
        <v>3</v>
      </c>
      <c r="BF1211" t="s">
        <v>3</v>
      </c>
      <c r="BG1211" t="s">
        <v>3</v>
      </c>
      <c r="BH1211">
        <v>0</v>
      </c>
      <c r="BI1211">
        <v>4</v>
      </c>
      <c r="BJ1211" t="s">
        <v>44</v>
      </c>
      <c r="BM1211">
        <v>0</v>
      </c>
      <c r="BN1211">
        <v>0</v>
      </c>
      <c r="BO1211" t="s">
        <v>3</v>
      </c>
      <c r="BP1211">
        <v>0</v>
      </c>
      <c r="BQ1211">
        <v>1</v>
      </c>
      <c r="BR1211">
        <v>0</v>
      </c>
      <c r="BS1211">
        <v>1</v>
      </c>
      <c r="BT1211">
        <v>1</v>
      </c>
      <c r="BU1211">
        <v>1</v>
      </c>
      <c r="BV1211">
        <v>1</v>
      </c>
      <c r="BW1211">
        <v>1</v>
      </c>
      <c r="BX1211">
        <v>1</v>
      </c>
      <c r="BY1211" t="s">
        <v>3</v>
      </c>
      <c r="BZ1211">
        <v>70</v>
      </c>
      <c r="CA1211">
        <v>10</v>
      </c>
      <c r="CB1211" t="s">
        <v>3</v>
      </c>
      <c r="CE1211">
        <v>0</v>
      </c>
      <c r="CF1211">
        <v>0</v>
      </c>
      <c r="CG1211">
        <v>0</v>
      </c>
      <c r="CM1211">
        <v>0</v>
      </c>
      <c r="CN1211" t="s">
        <v>3</v>
      </c>
      <c r="CO1211">
        <v>0</v>
      </c>
      <c r="CP1211">
        <f t="shared" si="881"/>
        <v>255.78</v>
      </c>
      <c r="CQ1211">
        <f t="shared" si="882"/>
        <v>0</v>
      </c>
      <c r="CR1211">
        <f t="shared" si="883"/>
        <v>32.57</v>
      </c>
      <c r="CS1211">
        <f t="shared" si="884"/>
        <v>0.69</v>
      </c>
      <c r="CT1211">
        <f t="shared" si="885"/>
        <v>25545.16</v>
      </c>
      <c r="CU1211">
        <f t="shared" si="886"/>
        <v>0</v>
      </c>
      <c r="CV1211">
        <f t="shared" si="887"/>
        <v>39.22</v>
      </c>
      <c r="CW1211">
        <f t="shared" si="888"/>
        <v>0</v>
      </c>
      <c r="CX1211">
        <f t="shared" si="889"/>
        <v>0</v>
      </c>
      <c r="CY1211">
        <f t="shared" si="890"/>
        <v>178.815</v>
      </c>
      <c r="CZ1211">
        <f t="shared" si="891"/>
        <v>25.545000000000002</v>
      </c>
      <c r="DC1211" t="s">
        <v>3</v>
      </c>
      <c r="DD1211" t="s">
        <v>3</v>
      </c>
      <c r="DE1211" t="s">
        <v>3</v>
      </c>
      <c r="DF1211" t="s">
        <v>3</v>
      </c>
      <c r="DG1211" t="s">
        <v>3</v>
      </c>
      <c r="DH1211" t="s">
        <v>3</v>
      </c>
      <c r="DI1211" t="s">
        <v>3</v>
      </c>
      <c r="DJ1211" t="s">
        <v>3</v>
      </c>
      <c r="DK1211" t="s">
        <v>3</v>
      </c>
      <c r="DL1211" t="s">
        <v>3</v>
      </c>
      <c r="DM1211" t="s">
        <v>3</v>
      </c>
      <c r="DN1211">
        <v>0</v>
      </c>
      <c r="DO1211">
        <v>0</v>
      </c>
      <c r="DP1211">
        <v>1</v>
      </c>
      <c r="DQ1211">
        <v>1</v>
      </c>
      <c r="DU1211">
        <v>1010</v>
      </c>
      <c r="DV1211" t="s">
        <v>18</v>
      </c>
      <c r="DW1211" t="s">
        <v>18</v>
      </c>
      <c r="DX1211">
        <v>100</v>
      </c>
      <c r="DZ1211" t="s">
        <v>3</v>
      </c>
      <c r="EA1211" t="s">
        <v>3</v>
      </c>
      <c r="EB1211" t="s">
        <v>3</v>
      </c>
      <c r="EC1211" t="s">
        <v>3</v>
      </c>
      <c r="EE1211">
        <v>35096056</v>
      </c>
      <c r="EF1211">
        <v>1</v>
      </c>
      <c r="EG1211" t="s">
        <v>20</v>
      </c>
      <c r="EH1211">
        <v>0</v>
      </c>
      <c r="EI1211" t="s">
        <v>3</v>
      </c>
      <c r="EJ1211">
        <v>4</v>
      </c>
      <c r="EK1211">
        <v>0</v>
      </c>
      <c r="EL1211" t="s">
        <v>21</v>
      </c>
      <c r="EM1211" t="s">
        <v>22</v>
      </c>
      <c r="EO1211" t="s">
        <v>3</v>
      </c>
      <c r="EQ1211">
        <v>2097152</v>
      </c>
      <c r="ER1211">
        <v>25577.73</v>
      </c>
      <c r="ES1211">
        <v>0</v>
      </c>
      <c r="ET1211">
        <v>32.57</v>
      </c>
      <c r="EU1211">
        <v>0.69</v>
      </c>
      <c r="EV1211">
        <v>25545.16</v>
      </c>
      <c r="EW1211">
        <v>39.22</v>
      </c>
      <c r="EX1211">
        <v>0</v>
      </c>
      <c r="EY1211">
        <v>0</v>
      </c>
      <c r="FQ1211">
        <v>0</v>
      </c>
      <c r="FR1211">
        <v>0</v>
      </c>
      <c r="FS1211">
        <v>0</v>
      </c>
      <c r="FX1211">
        <v>70</v>
      </c>
      <c r="FY1211">
        <v>10</v>
      </c>
      <c r="GA1211" t="s">
        <v>3</v>
      </c>
      <c r="GD1211">
        <v>0</v>
      </c>
      <c r="GF1211">
        <v>1212913616</v>
      </c>
      <c r="GG1211">
        <v>2</v>
      </c>
      <c r="GH1211">
        <v>1</v>
      </c>
      <c r="GI1211">
        <v>-2</v>
      </c>
      <c r="GJ1211">
        <v>0</v>
      </c>
      <c r="GK1211">
        <f>ROUND(R1211*(R12)/100,2)</f>
        <v>0.01</v>
      </c>
      <c r="GL1211">
        <f t="shared" si="892"/>
        <v>0</v>
      </c>
      <c r="GM1211">
        <f t="shared" si="893"/>
        <v>460.16</v>
      </c>
      <c r="GN1211">
        <f t="shared" si="894"/>
        <v>0</v>
      </c>
      <c r="GO1211">
        <f t="shared" si="895"/>
        <v>0</v>
      </c>
      <c r="GP1211">
        <f t="shared" si="896"/>
        <v>460.16</v>
      </c>
      <c r="GR1211">
        <v>0</v>
      </c>
      <c r="GS1211">
        <v>3</v>
      </c>
      <c r="GT1211">
        <v>0</v>
      </c>
      <c r="GU1211" t="s">
        <v>3</v>
      </c>
      <c r="GV1211">
        <f t="shared" si="897"/>
        <v>0</v>
      </c>
      <c r="GW1211">
        <v>1</v>
      </c>
      <c r="GX1211">
        <f t="shared" si="898"/>
        <v>0</v>
      </c>
      <c r="HA1211">
        <v>0</v>
      </c>
      <c r="HB1211">
        <v>0</v>
      </c>
      <c r="HC1211">
        <f t="shared" si="899"/>
        <v>0</v>
      </c>
      <c r="HE1211" t="s">
        <v>3</v>
      </c>
      <c r="HF1211" t="s">
        <v>3</v>
      </c>
      <c r="HM1211" t="s">
        <v>3</v>
      </c>
      <c r="HN1211" t="s">
        <v>3</v>
      </c>
      <c r="HO1211" t="s">
        <v>3</v>
      </c>
      <c r="HP1211" t="s">
        <v>3</v>
      </c>
      <c r="HQ1211" t="s">
        <v>3</v>
      </c>
      <c r="HS1211">
        <v>0</v>
      </c>
      <c r="IK1211">
        <v>0</v>
      </c>
    </row>
    <row r="1212" spans="1:245" x14ac:dyDescent="0.2">
      <c r="A1212">
        <v>17</v>
      </c>
      <c r="B1212">
        <v>1</v>
      </c>
      <c r="C1212">
        <f>ROW(SmtRes!A393)</f>
        <v>393</v>
      </c>
      <c r="D1212">
        <f>ROW(EtalonRes!A393)</f>
        <v>393</v>
      </c>
      <c r="E1212" t="s">
        <v>354</v>
      </c>
      <c r="F1212" t="s">
        <v>255</v>
      </c>
      <c r="G1212" t="s">
        <v>256</v>
      </c>
      <c r="H1212" t="s">
        <v>18</v>
      </c>
      <c r="I1212">
        <f>ROUND(1/100,9)</f>
        <v>0.01</v>
      </c>
      <c r="J1212">
        <v>0</v>
      </c>
      <c r="K1212">
        <f>ROUND(1/100,9)</f>
        <v>0.01</v>
      </c>
      <c r="O1212">
        <f t="shared" si="861"/>
        <v>225.56</v>
      </c>
      <c r="P1212">
        <f t="shared" si="862"/>
        <v>0</v>
      </c>
      <c r="Q1212">
        <f t="shared" si="863"/>
        <v>0</v>
      </c>
      <c r="R1212">
        <f t="shared" si="864"/>
        <v>0</v>
      </c>
      <c r="S1212">
        <f t="shared" si="865"/>
        <v>225.56</v>
      </c>
      <c r="T1212">
        <f t="shared" si="866"/>
        <v>0</v>
      </c>
      <c r="U1212">
        <f t="shared" si="867"/>
        <v>0.34630000000000005</v>
      </c>
      <c r="V1212">
        <f t="shared" si="868"/>
        <v>0</v>
      </c>
      <c r="W1212">
        <f t="shared" si="869"/>
        <v>0</v>
      </c>
      <c r="X1212">
        <f t="shared" si="870"/>
        <v>157.88999999999999</v>
      </c>
      <c r="Y1212">
        <f t="shared" si="871"/>
        <v>22.56</v>
      </c>
      <c r="AA1212">
        <v>35364244</v>
      </c>
      <c r="AB1212">
        <f t="shared" si="872"/>
        <v>22555.56</v>
      </c>
      <c r="AC1212">
        <f t="shared" si="873"/>
        <v>0</v>
      </c>
      <c r="AD1212">
        <f t="shared" si="874"/>
        <v>0</v>
      </c>
      <c r="AE1212">
        <f t="shared" si="875"/>
        <v>0</v>
      </c>
      <c r="AF1212">
        <f t="shared" si="876"/>
        <v>22555.56</v>
      </c>
      <c r="AG1212">
        <f t="shared" si="877"/>
        <v>0</v>
      </c>
      <c r="AH1212">
        <f t="shared" si="878"/>
        <v>34.630000000000003</v>
      </c>
      <c r="AI1212">
        <f t="shared" si="879"/>
        <v>0</v>
      </c>
      <c r="AJ1212">
        <f t="shared" si="880"/>
        <v>0</v>
      </c>
      <c r="AK1212">
        <v>22555.56</v>
      </c>
      <c r="AL1212">
        <v>0</v>
      </c>
      <c r="AM1212">
        <v>0</v>
      </c>
      <c r="AN1212">
        <v>0</v>
      </c>
      <c r="AO1212">
        <v>22555.56</v>
      </c>
      <c r="AP1212">
        <v>0</v>
      </c>
      <c r="AQ1212">
        <v>34.630000000000003</v>
      </c>
      <c r="AR1212">
        <v>0</v>
      </c>
      <c r="AS1212">
        <v>0</v>
      </c>
      <c r="AT1212">
        <v>70</v>
      </c>
      <c r="AU1212">
        <v>10</v>
      </c>
      <c r="AV1212">
        <v>1</v>
      </c>
      <c r="AW1212">
        <v>1</v>
      </c>
      <c r="AZ1212">
        <v>1</v>
      </c>
      <c r="BA1212">
        <v>1</v>
      </c>
      <c r="BB1212">
        <v>1</v>
      </c>
      <c r="BC1212">
        <v>1</v>
      </c>
      <c r="BD1212" t="s">
        <v>3</v>
      </c>
      <c r="BE1212" t="s">
        <v>3</v>
      </c>
      <c r="BF1212" t="s">
        <v>3</v>
      </c>
      <c r="BG1212" t="s">
        <v>3</v>
      </c>
      <c r="BH1212">
        <v>0</v>
      </c>
      <c r="BI1212">
        <v>4</v>
      </c>
      <c r="BJ1212" t="s">
        <v>257</v>
      </c>
      <c r="BM1212">
        <v>0</v>
      </c>
      <c r="BN1212">
        <v>0</v>
      </c>
      <c r="BO1212" t="s">
        <v>3</v>
      </c>
      <c r="BP1212">
        <v>0</v>
      </c>
      <c r="BQ1212">
        <v>1</v>
      </c>
      <c r="BR1212">
        <v>0</v>
      </c>
      <c r="BS1212">
        <v>1</v>
      </c>
      <c r="BT1212">
        <v>1</v>
      </c>
      <c r="BU1212">
        <v>1</v>
      </c>
      <c r="BV1212">
        <v>1</v>
      </c>
      <c r="BW1212">
        <v>1</v>
      </c>
      <c r="BX1212">
        <v>1</v>
      </c>
      <c r="BY1212" t="s">
        <v>3</v>
      </c>
      <c r="BZ1212">
        <v>70</v>
      </c>
      <c r="CA1212">
        <v>10</v>
      </c>
      <c r="CB1212" t="s">
        <v>3</v>
      </c>
      <c r="CE1212">
        <v>0</v>
      </c>
      <c r="CF1212">
        <v>0</v>
      </c>
      <c r="CG1212">
        <v>0</v>
      </c>
      <c r="CM1212">
        <v>0</v>
      </c>
      <c r="CN1212" t="s">
        <v>3</v>
      </c>
      <c r="CO1212">
        <v>0</v>
      </c>
      <c r="CP1212">
        <f t="shared" si="881"/>
        <v>225.56</v>
      </c>
      <c r="CQ1212">
        <f t="shared" si="882"/>
        <v>0</v>
      </c>
      <c r="CR1212">
        <f t="shared" si="883"/>
        <v>0</v>
      </c>
      <c r="CS1212">
        <f t="shared" si="884"/>
        <v>0</v>
      </c>
      <c r="CT1212">
        <f t="shared" si="885"/>
        <v>22555.56</v>
      </c>
      <c r="CU1212">
        <f t="shared" si="886"/>
        <v>0</v>
      </c>
      <c r="CV1212">
        <f t="shared" si="887"/>
        <v>34.630000000000003</v>
      </c>
      <c r="CW1212">
        <f t="shared" si="888"/>
        <v>0</v>
      </c>
      <c r="CX1212">
        <f t="shared" si="889"/>
        <v>0</v>
      </c>
      <c r="CY1212">
        <f t="shared" si="890"/>
        <v>157.892</v>
      </c>
      <c r="CZ1212">
        <f t="shared" si="891"/>
        <v>22.555999999999997</v>
      </c>
      <c r="DC1212" t="s">
        <v>3</v>
      </c>
      <c r="DD1212" t="s">
        <v>3</v>
      </c>
      <c r="DE1212" t="s">
        <v>3</v>
      </c>
      <c r="DF1212" t="s">
        <v>3</v>
      </c>
      <c r="DG1212" t="s">
        <v>3</v>
      </c>
      <c r="DH1212" t="s">
        <v>3</v>
      </c>
      <c r="DI1212" t="s">
        <v>3</v>
      </c>
      <c r="DJ1212" t="s">
        <v>3</v>
      </c>
      <c r="DK1212" t="s">
        <v>3</v>
      </c>
      <c r="DL1212" t="s">
        <v>3</v>
      </c>
      <c r="DM1212" t="s">
        <v>3</v>
      </c>
      <c r="DN1212">
        <v>0</v>
      </c>
      <c r="DO1212">
        <v>0</v>
      </c>
      <c r="DP1212">
        <v>1</v>
      </c>
      <c r="DQ1212">
        <v>1</v>
      </c>
      <c r="DU1212">
        <v>1010</v>
      </c>
      <c r="DV1212" t="s">
        <v>18</v>
      </c>
      <c r="DW1212" t="s">
        <v>18</v>
      </c>
      <c r="DX1212">
        <v>100</v>
      </c>
      <c r="DZ1212" t="s">
        <v>3</v>
      </c>
      <c r="EA1212" t="s">
        <v>3</v>
      </c>
      <c r="EB1212" t="s">
        <v>3</v>
      </c>
      <c r="EC1212" t="s">
        <v>3</v>
      </c>
      <c r="EE1212">
        <v>35096056</v>
      </c>
      <c r="EF1212">
        <v>1</v>
      </c>
      <c r="EG1212" t="s">
        <v>20</v>
      </c>
      <c r="EH1212">
        <v>0</v>
      </c>
      <c r="EI1212" t="s">
        <v>3</v>
      </c>
      <c r="EJ1212">
        <v>4</v>
      </c>
      <c r="EK1212">
        <v>0</v>
      </c>
      <c r="EL1212" t="s">
        <v>21</v>
      </c>
      <c r="EM1212" t="s">
        <v>22</v>
      </c>
      <c r="EO1212" t="s">
        <v>3</v>
      </c>
      <c r="EQ1212">
        <v>2097152</v>
      </c>
      <c r="ER1212">
        <v>22555.56</v>
      </c>
      <c r="ES1212">
        <v>0</v>
      </c>
      <c r="ET1212">
        <v>0</v>
      </c>
      <c r="EU1212">
        <v>0</v>
      </c>
      <c r="EV1212">
        <v>22555.56</v>
      </c>
      <c r="EW1212">
        <v>34.630000000000003</v>
      </c>
      <c r="EX1212">
        <v>0</v>
      </c>
      <c r="EY1212">
        <v>0</v>
      </c>
      <c r="FQ1212">
        <v>0</v>
      </c>
      <c r="FR1212">
        <v>0</v>
      </c>
      <c r="FS1212">
        <v>0</v>
      </c>
      <c r="FX1212">
        <v>70</v>
      </c>
      <c r="FY1212">
        <v>10</v>
      </c>
      <c r="GA1212" t="s">
        <v>3</v>
      </c>
      <c r="GD1212">
        <v>0</v>
      </c>
      <c r="GF1212">
        <v>-24549344</v>
      </c>
      <c r="GG1212">
        <v>2</v>
      </c>
      <c r="GH1212">
        <v>1</v>
      </c>
      <c r="GI1212">
        <v>-2</v>
      </c>
      <c r="GJ1212">
        <v>0</v>
      </c>
      <c r="GK1212">
        <f>ROUND(R1212*(R12)/100,2)</f>
        <v>0</v>
      </c>
      <c r="GL1212">
        <f t="shared" si="892"/>
        <v>0</v>
      </c>
      <c r="GM1212">
        <f t="shared" si="893"/>
        <v>406.01</v>
      </c>
      <c r="GN1212">
        <f t="shared" si="894"/>
        <v>0</v>
      </c>
      <c r="GO1212">
        <f t="shared" si="895"/>
        <v>0</v>
      </c>
      <c r="GP1212">
        <f t="shared" si="896"/>
        <v>406.01</v>
      </c>
      <c r="GR1212">
        <v>0</v>
      </c>
      <c r="GS1212">
        <v>3</v>
      </c>
      <c r="GT1212">
        <v>0</v>
      </c>
      <c r="GU1212" t="s">
        <v>3</v>
      </c>
      <c r="GV1212">
        <f t="shared" si="897"/>
        <v>0</v>
      </c>
      <c r="GW1212">
        <v>1</v>
      </c>
      <c r="GX1212">
        <f t="shared" si="898"/>
        <v>0</v>
      </c>
      <c r="HA1212">
        <v>0</v>
      </c>
      <c r="HB1212">
        <v>0</v>
      </c>
      <c r="HC1212">
        <f t="shared" si="899"/>
        <v>0</v>
      </c>
      <c r="HE1212" t="s">
        <v>3</v>
      </c>
      <c r="HF1212" t="s">
        <v>3</v>
      </c>
      <c r="HM1212" t="s">
        <v>3</v>
      </c>
      <c r="HN1212" t="s">
        <v>3</v>
      </c>
      <c r="HO1212" t="s">
        <v>3</v>
      </c>
      <c r="HP1212" t="s">
        <v>3</v>
      </c>
      <c r="HQ1212" t="s">
        <v>3</v>
      </c>
      <c r="HS1212">
        <v>0</v>
      </c>
      <c r="IK1212">
        <v>0</v>
      </c>
    </row>
    <row r="1213" spans="1:245" x14ac:dyDescent="0.2">
      <c r="A1213">
        <v>17</v>
      </c>
      <c r="B1213">
        <v>1</v>
      </c>
      <c r="C1213">
        <f>ROW(SmtRes!A406)</f>
        <v>406</v>
      </c>
      <c r="D1213">
        <f>ROW(EtalonRes!A406)</f>
        <v>406</v>
      </c>
      <c r="E1213" t="s">
        <v>355</v>
      </c>
      <c r="F1213" t="s">
        <v>198</v>
      </c>
      <c r="G1213" t="s">
        <v>202</v>
      </c>
      <c r="H1213" t="s">
        <v>26</v>
      </c>
      <c r="I1213">
        <f>ROUND(80/100,9)</f>
        <v>0.8</v>
      </c>
      <c r="J1213">
        <v>0</v>
      </c>
      <c r="K1213">
        <f>ROUND(80/100,9)</f>
        <v>0.8</v>
      </c>
      <c r="O1213">
        <f t="shared" si="861"/>
        <v>90339.83</v>
      </c>
      <c r="P1213">
        <f t="shared" si="862"/>
        <v>72715.62</v>
      </c>
      <c r="Q1213">
        <f t="shared" si="863"/>
        <v>37.909999999999997</v>
      </c>
      <c r="R1213">
        <f t="shared" si="864"/>
        <v>0.52</v>
      </c>
      <c r="S1213">
        <f t="shared" si="865"/>
        <v>17586.3</v>
      </c>
      <c r="T1213">
        <f t="shared" si="866"/>
        <v>0</v>
      </c>
      <c r="U1213">
        <f t="shared" si="867"/>
        <v>31.088000000000001</v>
      </c>
      <c r="V1213">
        <f t="shared" si="868"/>
        <v>0</v>
      </c>
      <c r="W1213">
        <f t="shared" si="869"/>
        <v>0</v>
      </c>
      <c r="X1213">
        <f t="shared" si="870"/>
        <v>12310.41</v>
      </c>
      <c r="Y1213">
        <f t="shared" si="871"/>
        <v>1758.63</v>
      </c>
      <c r="AA1213">
        <v>35364244</v>
      </c>
      <c r="AB1213">
        <f t="shared" si="872"/>
        <v>112924.78</v>
      </c>
      <c r="AC1213">
        <f t="shared" si="873"/>
        <v>90894.52</v>
      </c>
      <c r="AD1213">
        <f t="shared" si="874"/>
        <v>47.39</v>
      </c>
      <c r="AE1213">
        <f t="shared" si="875"/>
        <v>0.65</v>
      </c>
      <c r="AF1213">
        <f t="shared" si="876"/>
        <v>21982.87</v>
      </c>
      <c r="AG1213">
        <f t="shared" si="877"/>
        <v>0</v>
      </c>
      <c r="AH1213">
        <f t="shared" si="878"/>
        <v>38.86</v>
      </c>
      <c r="AI1213">
        <f t="shared" si="879"/>
        <v>0</v>
      </c>
      <c r="AJ1213">
        <f t="shared" si="880"/>
        <v>0</v>
      </c>
      <c r="AK1213">
        <v>112924.78</v>
      </c>
      <c r="AL1213">
        <v>90894.52</v>
      </c>
      <c r="AM1213">
        <v>47.39</v>
      </c>
      <c r="AN1213">
        <v>0.65</v>
      </c>
      <c r="AO1213">
        <v>21982.87</v>
      </c>
      <c r="AP1213">
        <v>0</v>
      </c>
      <c r="AQ1213">
        <v>38.86</v>
      </c>
      <c r="AR1213">
        <v>0</v>
      </c>
      <c r="AS1213">
        <v>0</v>
      </c>
      <c r="AT1213">
        <v>70</v>
      </c>
      <c r="AU1213">
        <v>10</v>
      </c>
      <c r="AV1213">
        <v>1</v>
      </c>
      <c r="AW1213">
        <v>1</v>
      </c>
      <c r="AZ1213">
        <v>1</v>
      </c>
      <c r="BA1213">
        <v>1</v>
      </c>
      <c r="BB1213">
        <v>1</v>
      </c>
      <c r="BC1213">
        <v>1</v>
      </c>
      <c r="BD1213" t="s">
        <v>3</v>
      </c>
      <c r="BE1213" t="s">
        <v>3</v>
      </c>
      <c r="BF1213" t="s">
        <v>3</v>
      </c>
      <c r="BG1213" t="s">
        <v>3</v>
      </c>
      <c r="BH1213">
        <v>0</v>
      </c>
      <c r="BI1213">
        <v>4</v>
      </c>
      <c r="BJ1213" t="s">
        <v>200</v>
      </c>
      <c r="BM1213">
        <v>0</v>
      </c>
      <c r="BN1213">
        <v>0</v>
      </c>
      <c r="BO1213" t="s">
        <v>3</v>
      </c>
      <c r="BP1213">
        <v>0</v>
      </c>
      <c r="BQ1213">
        <v>1</v>
      </c>
      <c r="BR1213">
        <v>0</v>
      </c>
      <c r="BS1213">
        <v>1</v>
      </c>
      <c r="BT1213">
        <v>1</v>
      </c>
      <c r="BU1213">
        <v>1</v>
      </c>
      <c r="BV1213">
        <v>1</v>
      </c>
      <c r="BW1213">
        <v>1</v>
      </c>
      <c r="BX1213">
        <v>1</v>
      </c>
      <c r="BY1213" t="s">
        <v>3</v>
      </c>
      <c r="BZ1213">
        <v>70</v>
      </c>
      <c r="CA1213">
        <v>10</v>
      </c>
      <c r="CB1213" t="s">
        <v>3</v>
      </c>
      <c r="CE1213">
        <v>0</v>
      </c>
      <c r="CF1213">
        <v>0</v>
      </c>
      <c r="CG1213">
        <v>0</v>
      </c>
      <c r="CM1213">
        <v>0</v>
      </c>
      <c r="CN1213" t="s">
        <v>3</v>
      </c>
      <c r="CO1213">
        <v>0</v>
      </c>
      <c r="CP1213">
        <f t="shared" si="881"/>
        <v>90339.83</v>
      </c>
      <c r="CQ1213">
        <f t="shared" si="882"/>
        <v>90894.52</v>
      </c>
      <c r="CR1213">
        <f t="shared" si="883"/>
        <v>47.39</v>
      </c>
      <c r="CS1213">
        <f t="shared" si="884"/>
        <v>0.65</v>
      </c>
      <c r="CT1213">
        <f t="shared" si="885"/>
        <v>21982.87</v>
      </c>
      <c r="CU1213">
        <f t="shared" si="886"/>
        <v>0</v>
      </c>
      <c r="CV1213">
        <f t="shared" si="887"/>
        <v>38.86</v>
      </c>
      <c r="CW1213">
        <f t="shared" si="888"/>
        <v>0</v>
      </c>
      <c r="CX1213">
        <f t="shared" si="889"/>
        <v>0</v>
      </c>
      <c r="CY1213">
        <f t="shared" si="890"/>
        <v>12310.41</v>
      </c>
      <c r="CZ1213">
        <f t="shared" si="891"/>
        <v>1758.63</v>
      </c>
      <c r="DC1213" t="s">
        <v>3</v>
      </c>
      <c r="DD1213" t="s">
        <v>3</v>
      </c>
      <c r="DE1213" t="s">
        <v>3</v>
      </c>
      <c r="DF1213" t="s">
        <v>3</v>
      </c>
      <c r="DG1213" t="s">
        <v>3</v>
      </c>
      <c r="DH1213" t="s">
        <v>3</v>
      </c>
      <c r="DI1213" t="s">
        <v>3</v>
      </c>
      <c r="DJ1213" t="s">
        <v>3</v>
      </c>
      <c r="DK1213" t="s">
        <v>3</v>
      </c>
      <c r="DL1213" t="s">
        <v>3</v>
      </c>
      <c r="DM1213" t="s">
        <v>3</v>
      </c>
      <c r="DN1213">
        <v>0</v>
      </c>
      <c r="DO1213">
        <v>0</v>
      </c>
      <c r="DP1213">
        <v>1</v>
      </c>
      <c r="DQ1213">
        <v>1</v>
      </c>
      <c r="DU1213">
        <v>1003</v>
      </c>
      <c r="DV1213" t="s">
        <v>26</v>
      </c>
      <c r="DW1213" t="s">
        <v>26</v>
      </c>
      <c r="DX1213">
        <v>100</v>
      </c>
      <c r="DZ1213" t="s">
        <v>3</v>
      </c>
      <c r="EA1213" t="s">
        <v>3</v>
      </c>
      <c r="EB1213" t="s">
        <v>3</v>
      </c>
      <c r="EC1213" t="s">
        <v>3</v>
      </c>
      <c r="EE1213">
        <v>35096056</v>
      </c>
      <c r="EF1213">
        <v>1</v>
      </c>
      <c r="EG1213" t="s">
        <v>20</v>
      </c>
      <c r="EH1213">
        <v>0</v>
      </c>
      <c r="EI1213" t="s">
        <v>3</v>
      </c>
      <c r="EJ1213">
        <v>4</v>
      </c>
      <c r="EK1213">
        <v>0</v>
      </c>
      <c r="EL1213" t="s">
        <v>21</v>
      </c>
      <c r="EM1213" t="s">
        <v>22</v>
      </c>
      <c r="EO1213" t="s">
        <v>3</v>
      </c>
      <c r="EQ1213">
        <v>2097152</v>
      </c>
      <c r="ER1213">
        <v>112924.78</v>
      </c>
      <c r="ES1213">
        <v>90894.52</v>
      </c>
      <c r="ET1213">
        <v>47.39</v>
      </c>
      <c r="EU1213">
        <v>0.65</v>
      </c>
      <c r="EV1213">
        <v>21982.87</v>
      </c>
      <c r="EW1213">
        <v>38.86</v>
      </c>
      <c r="EX1213">
        <v>0</v>
      </c>
      <c r="EY1213">
        <v>0</v>
      </c>
      <c r="FQ1213">
        <v>0</v>
      </c>
      <c r="FR1213">
        <v>0</v>
      </c>
      <c r="FS1213">
        <v>0</v>
      </c>
      <c r="FX1213">
        <v>70</v>
      </c>
      <c r="FY1213">
        <v>10</v>
      </c>
      <c r="GA1213" t="s">
        <v>3</v>
      </c>
      <c r="GD1213">
        <v>0</v>
      </c>
      <c r="GF1213">
        <v>60728256</v>
      </c>
      <c r="GG1213">
        <v>2</v>
      </c>
      <c r="GH1213">
        <v>1</v>
      </c>
      <c r="GI1213">
        <v>-2</v>
      </c>
      <c r="GJ1213">
        <v>0</v>
      </c>
      <c r="GK1213">
        <f>ROUND(R1213*(R12)/100,2)</f>
        <v>0.56000000000000005</v>
      </c>
      <c r="GL1213">
        <f t="shared" si="892"/>
        <v>0</v>
      </c>
      <c r="GM1213">
        <f t="shared" si="893"/>
        <v>104409.43</v>
      </c>
      <c r="GN1213">
        <f t="shared" si="894"/>
        <v>0</v>
      </c>
      <c r="GO1213">
        <f t="shared" si="895"/>
        <v>0</v>
      </c>
      <c r="GP1213">
        <f t="shared" si="896"/>
        <v>104409.43</v>
      </c>
      <c r="GR1213">
        <v>0</v>
      </c>
      <c r="GS1213">
        <v>3</v>
      </c>
      <c r="GT1213">
        <v>0</v>
      </c>
      <c r="GU1213" t="s">
        <v>3</v>
      </c>
      <c r="GV1213">
        <f t="shared" si="897"/>
        <v>0</v>
      </c>
      <c r="GW1213">
        <v>1</v>
      </c>
      <c r="GX1213">
        <f t="shared" si="898"/>
        <v>0</v>
      </c>
      <c r="HA1213">
        <v>0</v>
      </c>
      <c r="HB1213">
        <v>0</v>
      </c>
      <c r="HC1213">
        <f t="shared" si="899"/>
        <v>0</v>
      </c>
      <c r="HE1213" t="s">
        <v>3</v>
      </c>
      <c r="HF1213" t="s">
        <v>3</v>
      </c>
      <c r="HM1213" t="s">
        <v>3</v>
      </c>
      <c r="HN1213" t="s">
        <v>3</v>
      </c>
      <c r="HO1213" t="s">
        <v>3</v>
      </c>
      <c r="HP1213" t="s">
        <v>3</v>
      </c>
      <c r="HQ1213" t="s">
        <v>3</v>
      </c>
      <c r="HS1213">
        <v>0</v>
      </c>
      <c r="IK1213">
        <v>0</v>
      </c>
    </row>
    <row r="1214" spans="1:245" x14ac:dyDescent="0.2">
      <c r="A1214">
        <v>17</v>
      </c>
      <c r="B1214">
        <v>1</v>
      </c>
      <c r="C1214">
        <f>ROW(SmtRes!A415)</f>
        <v>415</v>
      </c>
      <c r="D1214">
        <f>ROW(EtalonRes!A415)</f>
        <v>415</v>
      </c>
      <c r="E1214" t="s">
        <v>356</v>
      </c>
      <c r="F1214" t="s">
        <v>29</v>
      </c>
      <c r="G1214" t="s">
        <v>30</v>
      </c>
      <c r="H1214" t="s">
        <v>26</v>
      </c>
      <c r="I1214">
        <f>ROUND(50/100,9)</f>
        <v>0.5</v>
      </c>
      <c r="J1214">
        <v>0</v>
      </c>
      <c r="K1214">
        <f>ROUND(50/100,9)</f>
        <v>0.5</v>
      </c>
      <c r="O1214">
        <f t="shared" si="861"/>
        <v>6148.28</v>
      </c>
      <c r="P1214">
        <f t="shared" si="862"/>
        <v>5342.71</v>
      </c>
      <c r="Q1214">
        <f t="shared" si="863"/>
        <v>445.8</v>
      </c>
      <c r="R1214">
        <f t="shared" si="864"/>
        <v>227.18</v>
      </c>
      <c r="S1214">
        <f t="shared" si="865"/>
        <v>359.77</v>
      </c>
      <c r="T1214">
        <f t="shared" si="866"/>
        <v>0</v>
      </c>
      <c r="U1214">
        <f t="shared" si="867"/>
        <v>0.59</v>
      </c>
      <c r="V1214">
        <f t="shared" si="868"/>
        <v>0</v>
      </c>
      <c r="W1214">
        <f t="shared" si="869"/>
        <v>0</v>
      </c>
      <c r="X1214">
        <f t="shared" si="870"/>
        <v>251.84</v>
      </c>
      <c r="Y1214">
        <f t="shared" si="871"/>
        <v>35.979999999999997</v>
      </c>
      <c r="AA1214">
        <v>35364244</v>
      </c>
      <c r="AB1214">
        <f t="shared" si="872"/>
        <v>12296.54</v>
      </c>
      <c r="AC1214">
        <f t="shared" si="873"/>
        <v>10685.41</v>
      </c>
      <c r="AD1214">
        <f t="shared" si="874"/>
        <v>891.59</v>
      </c>
      <c r="AE1214">
        <f t="shared" si="875"/>
        <v>454.35</v>
      </c>
      <c r="AF1214">
        <f t="shared" si="876"/>
        <v>719.54</v>
      </c>
      <c r="AG1214">
        <f t="shared" si="877"/>
        <v>0</v>
      </c>
      <c r="AH1214">
        <f t="shared" si="878"/>
        <v>1.18</v>
      </c>
      <c r="AI1214">
        <f t="shared" si="879"/>
        <v>0</v>
      </c>
      <c r="AJ1214">
        <f t="shared" si="880"/>
        <v>0</v>
      </c>
      <c r="AK1214">
        <v>12296.54</v>
      </c>
      <c r="AL1214">
        <v>10685.41</v>
      </c>
      <c r="AM1214">
        <v>891.59</v>
      </c>
      <c r="AN1214">
        <v>454.35</v>
      </c>
      <c r="AO1214">
        <v>719.54</v>
      </c>
      <c r="AP1214">
        <v>0</v>
      </c>
      <c r="AQ1214">
        <v>1.18</v>
      </c>
      <c r="AR1214">
        <v>0</v>
      </c>
      <c r="AS1214">
        <v>0</v>
      </c>
      <c r="AT1214">
        <v>70</v>
      </c>
      <c r="AU1214">
        <v>10</v>
      </c>
      <c r="AV1214">
        <v>1</v>
      </c>
      <c r="AW1214">
        <v>1</v>
      </c>
      <c r="AZ1214">
        <v>1</v>
      </c>
      <c r="BA1214">
        <v>1</v>
      </c>
      <c r="BB1214">
        <v>1</v>
      </c>
      <c r="BC1214">
        <v>1</v>
      </c>
      <c r="BD1214" t="s">
        <v>3</v>
      </c>
      <c r="BE1214" t="s">
        <v>3</v>
      </c>
      <c r="BF1214" t="s">
        <v>3</v>
      </c>
      <c r="BG1214" t="s">
        <v>3</v>
      </c>
      <c r="BH1214">
        <v>0</v>
      </c>
      <c r="BI1214">
        <v>4</v>
      </c>
      <c r="BJ1214" t="s">
        <v>31</v>
      </c>
      <c r="BM1214">
        <v>0</v>
      </c>
      <c r="BN1214">
        <v>0</v>
      </c>
      <c r="BO1214" t="s">
        <v>3</v>
      </c>
      <c r="BP1214">
        <v>0</v>
      </c>
      <c r="BQ1214">
        <v>1</v>
      </c>
      <c r="BR1214">
        <v>0</v>
      </c>
      <c r="BS1214">
        <v>1</v>
      </c>
      <c r="BT1214">
        <v>1</v>
      </c>
      <c r="BU1214">
        <v>1</v>
      </c>
      <c r="BV1214">
        <v>1</v>
      </c>
      <c r="BW1214">
        <v>1</v>
      </c>
      <c r="BX1214">
        <v>1</v>
      </c>
      <c r="BY1214" t="s">
        <v>3</v>
      </c>
      <c r="BZ1214">
        <v>70</v>
      </c>
      <c r="CA1214">
        <v>10</v>
      </c>
      <c r="CB1214" t="s">
        <v>3</v>
      </c>
      <c r="CE1214">
        <v>0</v>
      </c>
      <c r="CF1214">
        <v>0</v>
      </c>
      <c r="CG1214">
        <v>0</v>
      </c>
      <c r="CM1214">
        <v>0</v>
      </c>
      <c r="CN1214" t="s">
        <v>3</v>
      </c>
      <c r="CO1214">
        <v>0</v>
      </c>
      <c r="CP1214">
        <f t="shared" si="881"/>
        <v>6148.2800000000007</v>
      </c>
      <c r="CQ1214">
        <f t="shared" si="882"/>
        <v>10685.41</v>
      </c>
      <c r="CR1214">
        <f t="shared" si="883"/>
        <v>891.59</v>
      </c>
      <c r="CS1214">
        <f t="shared" si="884"/>
        <v>454.35</v>
      </c>
      <c r="CT1214">
        <f t="shared" si="885"/>
        <v>719.54</v>
      </c>
      <c r="CU1214">
        <f t="shared" si="886"/>
        <v>0</v>
      </c>
      <c r="CV1214">
        <f t="shared" si="887"/>
        <v>1.18</v>
      </c>
      <c r="CW1214">
        <f t="shared" si="888"/>
        <v>0</v>
      </c>
      <c r="CX1214">
        <f t="shared" si="889"/>
        <v>0</v>
      </c>
      <c r="CY1214">
        <f t="shared" si="890"/>
        <v>251.83899999999997</v>
      </c>
      <c r="CZ1214">
        <f t="shared" si="891"/>
        <v>35.976999999999997</v>
      </c>
      <c r="DC1214" t="s">
        <v>3</v>
      </c>
      <c r="DD1214" t="s">
        <v>3</v>
      </c>
      <c r="DE1214" t="s">
        <v>3</v>
      </c>
      <c r="DF1214" t="s">
        <v>3</v>
      </c>
      <c r="DG1214" t="s">
        <v>3</v>
      </c>
      <c r="DH1214" t="s">
        <v>3</v>
      </c>
      <c r="DI1214" t="s">
        <v>3</v>
      </c>
      <c r="DJ1214" t="s">
        <v>3</v>
      </c>
      <c r="DK1214" t="s">
        <v>3</v>
      </c>
      <c r="DL1214" t="s">
        <v>3</v>
      </c>
      <c r="DM1214" t="s">
        <v>3</v>
      </c>
      <c r="DN1214">
        <v>0</v>
      </c>
      <c r="DO1214">
        <v>0</v>
      </c>
      <c r="DP1214">
        <v>1</v>
      </c>
      <c r="DQ1214">
        <v>1</v>
      </c>
      <c r="DU1214">
        <v>1003</v>
      </c>
      <c r="DV1214" t="s">
        <v>26</v>
      </c>
      <c r="DW1214" t="s">
        <v>26</v>
      </c>
      <c r="DX1214">
        <v>100</v>
      </c>
      <c r="DZ1214" t="s">
        <v>3</v>
      </c>
      <c r="EA1214" t="s">
        <v>3</v>
      </c>
      <c r="EB1214" t="s">
        <v>3</v>
      </c>
      <c r="EC1214" t="s">
        <v>3</v>
      </c>
      <c r="EE1214">
        <v>35096056</v>
      </c>
      <c r="EF1214">
        <v>1</v>
      </c>
      <c r="EG1214" t="s">
        <v>20</v>
      </c>
      <c r="EH1214">
        <v>0</v>
      </c>
      <c r="EI1214" t="s">
        <v>3</v>
      </c>
      <c r="EJ1214">
        <v>4</v>
      </c>
      <c r="EK1214">
        <v>0</v>
      </c>
      <c r="EL1214" t="s">
        <v>21</v>
      </c>
      <c r="EM1214" t="s">
        <v>22</v>
      </c>
      <c r="EO1214" t="s">
        <v>3</v>
      </c>
      <c r="EQ1214">
        <v>2097152</v>
      </c>
      <c r="ER1214">
        <v>12296.54</v>
      </c>
      <c r="ES1214">
        <v>10685.41</v>
      </c>
      <c r="ET1214">
        <v>891.59</v>
      </c>
      <c r="EU1214">
        <v>454.35</v>
      </c>
      <c r="EV1214">
        <v>719.54</v>
      </c>
      <c r="EW1214">
        <v>1.18</v>
      </c>
      <c r="EX1214">
        <v>0</v>
      </c>
      <c r="EY1214">
        <v>0</v>
      </c>
      <c r="FQ1214">
        <v>0</v>
      </c>
      <c r="FR1214">
        <v>0</v>
      </c>
      <c r="FS1214">
        <v>0</v>
      </c>
      <c r="FX1214">
        <v>70</v>
      </c>
      <c r="FY1214">
        <v>10</v>
      </c>
      <c r="GA1214" t="s">
        <v>3</v>
      </c>
      <c r="GD1214">
        <v>0</v>
      </c>
      <c r="GF1214">
        <v>1756020469</v>
      </c>
      <c r="GG1214">
        <v>2</v>
      </c>
      <c r="GH1214">
        <v>1</v>
      </c>
      <c r="GI1214">
        <v>-2</v>
      </c>
      <c r="GJ1214">
        <v>0</v>
      </c>
      <c r="GK1214">
        <f>ROUND(R1214*(R12)/100,2)</f>
        <v>245.35</v>
      </c>
      <c r="GL1214">
        <f t="shared" si="892"/>
        <v>0</v>
      </c>
      <c r="GM1214">
        <f t="shared" si="893"/>
        <v>6681.45</v>
      </c>
      <c r="GN1214">
        <f t="shared" si="894"/>
        <v>0</v>
      </c>
      <c r="GO1214">
        <f t="shared" si="895"/>
        <v>0</v>
      </c>
      <c r="GP1214">
        <f t="shared" si="896"/>
        <v>6681.45</v>
      </c>
      <c r="GR1214">
        <v>0</v>
      </c>
      <c r="GS1214">
        <v>3</v>
      </c>
      <c r="GT1214">
        <v>0</v>
      </c>
      <c r="GU1214" t="s">
        <v>3</v>
      </c>
      <c r="GV1214">
        <f t="shared" si="897"/>
        <v>0</v>
      </c>
      <c r="GW1214">
        <v>1</v>
      </c>
      <c r="GX1214">
        <f t="shared" si="898"/>
        <v>0</v>
      </c>
      <c r="HA1214">
        <v>0</v>
      </c>
      <c r="HB1214">
        <v>0</v>
      </c>
      <c r="HC1214">
        <f t="shared" si="899"/>
        <v>0</v>
      </c>
      <c r="HE1214" t="s">
        <v>3</v>
      </c>
      <c r="HF1214" t="s">
        <v>3</v>
      </c>
      <c r="HM1214" t="s">
        <v>3</v>
      </c>
      <c r="HN1214" t="s">
        <v>3</v>
      </c>
      <c r="HO1214" t="s">
        <v>3</v>
      </c>
      <c r="HP1214" t="s">
        <v>3</v>
      </c>
      <c r="HQ1214" t="s">
        <v>3</v>
      </c>
      <c r="HS1214">
        <v>0</v>
      </c>
      <c r="IK1214">
        <v>0</v>
      </c>
    </row>
    <row r="1215" spans="1:245" x14ac:dyDescent="0.2">
      <c r="A1215">
        <v>17</v>
      </c>
      <c r="B1215">
        <v>1</v>
      </c>
      <c r="E1215" t="s">
        <v>357</v>
      </c>
      <c r="F1215" t="s">
        <v>33</v>
      </c>
      <c r="G1215" t="s">
        <v>34</v>
      </c>
      <c r="H1215" t="s">
        <v>35</v>
      </c>
      <c r="I1215">
        <v>0.05</v>
      </c>
      <c r="J1215">
        <v>0</v>
      </c>
      <c r="K1215">
        <v>0.05</v>
      </c>
      <c r="O1215">
        <f t="shared" si="861"/>
        <v>6476.63</v>
      </c>
      <c r="P1215">
        <f t="shared" si="862"/>
        <v>6476.63</v>
      </c>
      <c r="Q1215">
        <f t="shared" si="863"/>
        <v>0</v>
      </c>
      <c r="R1215">
        <f t="shared" si="864"/>
        <v>0</v>
      </c>
      <c r="S1215">
        <f t="shared" si="865"/>
        <v>0</v>
      </c>
      <c r="T1215">
        <f t="shared" si="866"/>
        <v>0</v>
      </c>
      <c r="U1215">
        <f t="shared" si="867"/>
        <v>0</v>
      </c>
      <c r="V1215">
        <f t="shared" si="868"/>
        <v>0</v>
      </c>
      <c r="W1215">
        <f t="shared" si="869"/>
        <v>0</v>
      </c>
      <c r="X1215">
        <f t="shared" si="870"/>
        <v>0</v>
      </c>
      <c r="Y1215">
        <f t="shared" si="871"/>
        <v>0</v>
      </c>
      <c r="AA1215">
        <v>35364244</v>
      </c>
      <c r="AB1215">
        <f t="shared" si="872"/>
        <v>129532.62</v>
      </c>
      <c r="AC1215">
        <f t="shared" si="873"/>
        <v>129532.62</v>
      </c>
      <c r="AD1215">
        <f t="shared" si="874"/>
        <v>0</v>
      </c>
      <c r="AE1215">
        <f t="shared" si="875"/>
        <v>0</v>
      </c>
      <c r="AF1215">
        <f t="shared" si="876"/>
        <v>0</v>
      </c>
      <c r="AG1215">
        <f t="shared" si="877"/>
        <v>0</v>
      </c>
      <c r="AH1215">
        <f t="shared" si="878"/>
        <v>0</v>
      </c>
      <c r="AI1215">
        <f t="shared" si="879"/>
        <v>0</v>
      </c>
      <c r="AJ1215">
        <f t="shared" si="880"/>
        <v>0</v>
      </c>
      <c r="AK1215">
        <v>129532.62</v>
      </c>
      <c r="AL1215">
        <v>129532.62</v>
      </c>
      <c r="AM1215">
        <v>0</v>
      </c>
      <c r="AN1215">
        <v>0</v>
      </c>
      <c r="AO1215">
        <v>0</v>
      </c>
      <c r="AP1215">
        <v>0</v>
      </c>
      <c r="AQ1215">
        <v>0</v>
      </c>
      <c r="AR1215">
        <v>0</v>
      </c>
      <c r="AS1215">
        <v>0</v>
      </c>
      <c r="AT1215">
        <v>70</v>
      </c>
      <c r="AU1215">
        <v>10</v>
      </c>
      <c r="AV1215">
        <v>1</v>
      </c>
      <c r="AW1215">
        <v>1</v>
      </c>
      <c r="AZ1215">
        <v>1</v>
      </c>
      <c r="BA1215">
        <v>1</v>
      </c>
      <c r="BB1215">
        <v>1</v>
      </c>
      <c r="BC1215">
        <v>1</v>
      </c>
      <c r="BD1215" t="s">
        <v>3</v>
      </c>
      <c r="BE1215" t="s">
        <v>3</v>
      </c>
      <c r="BF1215" t="s">
        <v>3</v>
      </c>
      <c r="BG1215" t="s">
        <v>3</v>
      </c>
      <c r="BH1215">
        <v>3</v>
      </c>
      <c r="BI1215">
        <v>4</v>
      </c>
      <c r="BJ1215" t="s">
        <v>36</v>
      </c>
      <c r="BM1215">
        <v>0</v>
      </c>
      <c r="BN1215">
        <v>0</v>
      </c>
      <c r="BO1215" t="s">
        <v>3</v>
      </c>
      <c r="BP1215">
        <v>0</v>
      </c>
      <c r="BQ1215">
        <v>1</v>
      </c>
      <c r="BR1215">
        <v>0</v>
      </c>
      <c r="BS1215">
        <v>1</v>
      </c>
      <c r="BT1215">
        <v>1</v>
      </c>
      <c r="BU1215">
        <v>1</v>
      </c>
      <c r="BV1215">
        <v>1</v>
      </c>
      <c r="BW1215">
        <v>1</v>
      </c>
      <c r="BX1215">
        <v>1</v>
      </c>
      <c r="BY1215" t="s">
        <v>3</v>
      </c>
      <c r="BZ1215">
        <v>70</v>
      </c>
      <c r="CA1215">
        <v>10</v>
      </c>
      <c r="CB1215" t="s">
        <v>3</v>
      </c>
      <c r="CE1215">
        <v>0</v>
      </c>
      <c r="CF1215">
        <v>0</v>
      </c>
      <c r="CG1215">
        <v>0</v>
      </c>
      <c r="CM1215">
        <v>0</v>
      </c>
      <c r="CN1215" t="s">
        <v>3</v>
      </c>
      <c r="CO1215">
        <v>0</v>
      </c>
      <c r="CP1215">
        <f t="shared" si="881"/>
        <v>6476.63</v>
      </c>
      <c r="CQ1215">
        <f t="shared" si="882"/>
        <v>129532.62</v>
      </c>
      <c r="CR1215">
        <f t="shared" si="883"/>
        <v>0</v>
      </c>
      <c r="CS1215">
        <f t="shared" si="884"/>
        <v>0</v>
      </c>
      <c r="CT1215">
        <f t="shared" si="885"/>
        <v>0</v>
      </c>
      <c r="CU1215">
        <f t="shared" si="886"/>
        <v>0</v>
      </c>
      <c r="CV1215">
        <f t="shared" si="887"/>
        <v>0</v>
      </c>
      <c r="CW1215">
        <f t="shared" si="888"/>
        <v>0</v>
      </c>
      <c r="CX1215">
        <f t="shared" si="889"/>
        <v>0</v>
      </c>
      <c r="CY1215">
        <f t="shared" si="890"/>
        <v>0</v>
      </c>
      <c r="CZ1215">
        <f t="shared" si="891"/>
        <v>0</v>
      </c>
      <c r="DC1215" t="s">
        <v>3</v>
      </c>
      <c r="DD1215" t="s">
        <v>3</v>
      </c>
      <c r="DE1215" t="s">
        <v>3</v>
      </c>
      <c r="DF1215" t="s">
        <v>3</v>
      </c>
      <c r="DG1215" t="s">
        <v>3</v>
      </c>
      <c r="DH1215" t="s">
        <v>3</v>
      </c>
      <c r="DI1215" t="s">
        <v>3</v>
      </c>
      <c r="DJ1215" t="s">
        <v>3</v>
      </c>
      <c r="DK1215" t="s">
        <v>3</v>
      </c>
      <c r="DL1215" t="s">
        <v>3</v>
      </c>
      <c r="DM1215" t="s">
        <v>3</v>
      </c>
      <c r="DN1215">
        <v>0</v>
      </c>
      <c r="DO1215">
        <v>0</v>
      </c>
      <c r="DP1215">
        <v>1</v>
      </c>
      <c r="DQ1215">
        <v>1</v>
      </c>
      <c r="DU1215">
        <v>1003</v>
      </c>
      <c r="DV1215" t="s">
        <v>35</v>
      </c>
      <c r="DW1215" t="s">
        <v>35</v>
      </c>
      <c r="DX1215">
        <v>1000</v>
      </c>
      <c r="DZ1215" t="s">
        <v>3</v>
      </c>
      <c r="EA1215" t="s">
        <v>3</v>
      </c>
      <c r="EB1215" t="s">
        <v>3</v>
      </c>
      <c r="EC1215" t="s">
        <v>3</v>
      </c>
      <c r="EE1215">
        <v>35096056</v>
      </c>
      <c r="EF1215">
        <v>1</v>
      </c>
      <c r="EG1215" t="s">
        <v>20</v>
      </c>
      <c r="EH1215">
        <v>0</v>
      </c>
      <c r="EI1215" t="s">
        <v>3</v>
      </c>
      <c r="EJ1215">
        <v>4</v>
      </c>
      <c r="EK1215">
        <v>0</v>
      </c>
      <c r="EL1215" t="s">
        <v>21</v>
      </c>
      <c r="EM1215" t="s">
        <v>22</v>
      </c>
      <c r="EO1215" t="s">
        <v>3</v>
      </c>
      <c r="EQ1215">
        <v>2097152</v>
      </c>
      <c r="ER1215">
        <v>129532.62</v>
      </c>
      <c r="ES1215">
        <v>129532.62</v>
      </c>
      <c r="ET1215">
        <v>0</v>
      </c>
      <c r="EU1215">
        <v>0</v>
      </c>
      <c r="EV1215">
        <v>0</v>
      </c>
      <c r="EW1215">
        <v>0</v>
      </c>
      <c r="EX1215">
        <v>0</v>
      </c>
      <c r="EY1215">
        <v>0</v>
      </c>
      <c r="FQ1215">
        <v>0</v>
      </c>
      <c r="FR1215">
        <v>0</v>
      </c>
      <c r="FS1215">
        <v>0</v>
      </c>
      <c r="FX1215">
        <v>70</v>
      </c>
      <c r="FY1215">
        <v>10</v>
      </c>
      <c r="GA1215" t="s">
        <v>3</v>
      </c>
      <c r="GD1215">
        <v>0</v>
      </c>
      <c r="GF1215">
        <v>7717958</v>
      </c>
      <c r="GG1215">
        <v>2</v>
      </c>
      <c r="GH1215">
        <v>1</v>
      </c>
      <c r="GI1215">
        <v>-2</v>
      </c>
      <c r="GJ1215">
        <v>0</v>
      </c>
      <c r="GK1215">
        <f>ROUND(R1215*(R12)/100,2)</f>
        <v>0</v>
      </c>
      <c r="GL1215">
        <f t="shared" si="892"/>
        <v>0</v>
      </c>
      <c r="GM1215">
        <f t="shared" si="893"/>
        <v>6476.63</v>
      </c>
      <c r="GN1215">
        <f t="shared" si="894"/>
        <v>0</v>
      </c>
      <c r="GO1215">
        <f t="shared" si="895"/>
        <v>0</v>
      </c>
      <c r="GP1215">
        <f t="shared" si="896"/>
        <v>6476.63</v>
      </c>
      <c r="GR1215">
        <v>0</v>
      </c>
      <c r="GS1215">
        <v>3</v>
      </c>
      <c r="GT1215">
        <v>0</v>
      </c>
      <c r="GU1215" t="s">
        <v>3</v>
      </c>
      <c r="GV1215">
        <f t="shared" si="897"/>
        <v>0</v>
      </c>
      <c r="GW1215">
        <v>1</v>
      </c>
      <c r="GX1215">
        <f t="shared" si="898"/>
        <v>0</v>
      </c>
      <c r="HA1215">
        <v>0</v>
      </c>
      <c r="HB1215">
        <v>0</v>
      </c>
      <c r="HC1215">
        <f t="shared" si="899"/>
        <v>0</v>
      </c>
      <c r="HE1215" t="s">
        <v>3</v>
      </c>
      <c r="HF1215" t="s">
        <v>3</v>
      </c>
      <c r="HM1215" t="s">
        <v>3</v>
      </c>
      <c r="HN1215" t="s">
        <v>3</v>
      </c>
      <c r="HO1215" t="s">
        <v>3</v>
      </c>
      <c r="HP1215" t="s">
        <v>3</v>
      </c>
      <c r="HQ1215" t="s">
        <v>3</v>
      </c>
      <c r="HS1215">
        <v>0</v>
      </c>
      <c r="IK1215">
        <v>0</v>
      </c>
    </row>
    <row r="1216" spans="1:245" x14ac:dyDescent="0.2">
      <c r="A1216">
        <v>17</v>
      </c>
      <c r="B1216">
        <v>1</v>
      </c>
      <c r="C1216">
        <f>ROW(SmtRes!A416)</f>
        <v>416</v>
      </c>
      <c r="D1216">
        <f>ROW(EtalonRes!A416)</f>
        <v>416</v>
      </c>
      <c r="E1216" t="s">
        <v>358</v>
      </c>
      <c r="F1216" t="s">
        <v>62</v>
      </c>
      <c r="G1216" t="s">
        <v>63</v>
      </c>
      <c r="H1216" t="s">
        <v>64</v>
      </c>
      <c r="I1216">
        <f>ROUND(18/100,9)</f>
        <v>0.18</v>
      </c>
      <c r="J1216">
        <v>0</v>
      </c>
      <c r="K1216">
        <f>ROUND(18/100,9)</f>
        <v>0.18</v>
      </c>
      <c r="O1216">
        <f t="shared" si="861"/>
        <v>2083.34</v>
      </c>
      <c r="P1216">
        <f t="shared" si="862"/>
        <v>0</v>
      </c>
      <c r="Q1216">
        <f t="shared" si="863"/>
        <v>0</v>
      </c>
      <c r="R1216">
        <f t="shared" si="864"/>
        <v>0</v>
      </c>
      <c r="S1216">
        <f t="shared" si="865"/>
        <v>2083.34</v>
      </c>
      <c r="T1216">
        <f t="shared" si="866"/>
        <v>0</v>
      </c>
      <c r="U1216">
        <f t="shared" si="867"/>
        <v>3.1985999999999999</v>
      </c>
      <c r="V1216">
        <f t="shared" si="868"/>
        <v>0</v>
      </c>
      <c r="W1216">
        <f t="shared" si="869"/>
        <v>0</v>
      </c>
      <c r="X1216">
        <f t="shared" si="870"/>
        <v>1458.34</v>
      </c>
      <c r="Y1216">
        <f t="shared" si="871"/>
        <v>208.33</v>
      </c>
      <c r="AA1216">
        <v>35364244</v>
      </c>
      <c r="AB1216">
        <f t="shared" si="872"/>
        <v>11574.13</v>
      </c>
      <c r="AC1216">
        <f t="shared" si="873"/>
        <v>0</v>
      </c>
      <c r="AD1216">
        <f t="shared" si="874"/>
        <v>0</v>
      </c>
      <c r="AE1216">
        <f t="shared" si="875"/>
        <v>0</v>
      </c>
      <c r="AF1216">
        <f t="shared" si="876"/>
        <v>11574.13</v>
      </c>
      <c r="AG1216">
        <f t="shared" si="877"/>
        <v>0</v>
      </c>
      <c r="AH1216">
        <f t="shared" si="878"/>
        <v>17.77</v>
      </c>
      <c r="AI1216">
        <f t="shared" si="879"/>
        <v>0</v>
      </c>
      <c r="AJ1216">
        <f t="shared" si="880"/>
        <v>0</v>
      </c>
      <c r="AK1216">
        <v>11574.13</v>
      </c>
      <c r="AL1216">
        <v>0</v>
      </c>
      <c r="AM1216">
        <v>0</v>
      </c>
      <c r="AN1216">
        <v>0</v>
      </c>
      <c r="AO1216">
        <v>11574.13</v>
      </c>
      <c r="AP1216">
        <v>0</v>
      </c>
      <c r="AQ1216">
        <v>17.77</v>
      </c>
      <c r="AR1216">
        <v>0</v>
      </c>
      <c r="AS1216">
        <v>0</v>
      </c>
      <c r="AT1216">
        <v>70</v>
      </c>
      <c r="AU1216">
        <v>10</v>
      </c>
      <c r="AV1216">
        <v>1</v>
      </c>
      <c r="AW1216">
        <v>1</v>
      </c>
      <c r="AZ1216">
        <v>1</v>
      </c>
      <c r="BA1216">
        <v>1</v>
      </c>
      <c r="BB1216">
        <v>1</v>
      </c>
      <c r="BC1216">
        <v>1</v>
      </c>
      <c r="BD1216" t="s">
        <v>3</v>
      </c>
      <c r="BE1216" t="s">
        <v>3</v>
      </c>
      <c r="BF1216" t="s">
        <v>3</v>
      </c>
      <c r="BG1216" t="s">
        <v>3</v>
      </c>
      <c r="BH1216">
        <v>0</v>
      </c>
      <c r="BI1216">
        <v>4</v>
      </c>
      <c r="BJ1216" t="s">
        <v>65</v>
      </c>
      <c r="BM1216">
        <v>0</v>
      </c>
      <c r="BN1216">
        <v>0</v>
      </c>
      <c r="BO1216" t="s">
        <v>3</v>
      </c>
      <c r="BP1216">
        <v>0</v>
      </c>
      <c r="BQ1216">
        <v>1</v>
      </c>
      <c r="BR1216">
        <v>0</v>
      </c>
      <c r="BS1216">
        <v>1</v>
      </c>
      <c r="BT1216">
        <v>1</v>
      </c>
      <c r="BU1216">
        <v>1</v>
      </c>
      <c r="BV1216">
        <v>1</v>
      </c>
      <c r="BW1216">
        <v>1</v>
      </c>
      <c r="BX1216">
        <v>1</v>
      </c>
      <c r="BY1216" t="s">
        <v>3</v>
      </c>
      <c r="BZ1216">
        <v>70</v>
      </c>
      <c r="CA1216">
        <v>10</v>
      </c>
      <c r="CB1216" t="s">
        <v>3</v>
      </c>
      <c r="CE1216">
        <v>0</v>
      </c>
      <c r="CF1216">
        <v>0</v>
      </c>
      <c r="CG1216">
        <v>0</v>
      </c>
      <c r="CM1216">
        <v>0</v>
      </c>
      <c r="CN1216" t="s">
        <v>3</v>
      </c>
      <c r="CO1216">
        <v>0</v>
      </c>
      <c r="CP1216">
        <f t="shared" si="881"/>
        <v>2083.34</v>
      </c>
      <c r="CQ1216">
        <f t="shared" si="882"/>
        <v>0</v>
      </c>
      <c r="CR1216">
        <f t="shared" si="883"/>
        <v>0</v>
      </c>
      <c r="CS1216">
        <f t="shared" si="884"/>
        <v>0</v>
      </c>
      <c r="CT1216">
        <f t="shared" si="885"/>
        <v>11574.13</v>
      </c>
      <c r="CU1216">
        <f t="shared" si="886"/>
        <v>0</v>
      </c>
      <c r="CV1216">
        <f t="shared" si="887"/>
        <v>17.77</v>
      </c>
      <c r="CW1216">
        <f t="shared" si="888"/>
        <v>0</v>
      </c>
      <c r="CX1216">
        <f t="shared" si="889"/>
        <v>0</v>
      </c>
      <c r="CY1216">
        <f t="shared" si="890"/>
        <v>1458.3380000000002</v>
      </c>
      <c r="CZ1216">
        <f t="shared" si="891"/>
        <v>208.334</v>
      </c>
      <c r="DC1216" t="s">
        <v>3</v>
      </c>
      <c r="DD1216" t="s">
        <v>3</v>
      </c>
      <c r="DE1216" t="s">
        <v>3</v>
      </c>
      <c r="DF1216" t="s">
        <v>3</v>
      </c>
      <c r="DG1216" t="s">
        <v>3</v>
      </c>
      <c r="DH1216" t="s">
        <v>3</v>
      </c>
      <c r="DI1216" t="s">
        <v>3</v>
      </c>
      <c r="DJ1216" t="s">
        <v>3</v>
      </c>
      <c r="DK1216" t="s">
        <v>3</v>
      </c>
      <c r="DL1216" t="s">
        <v>3</v>
      </c>
      <c r="DM1216" t="s">
        <v>3</v>
      </c>
      <c r="DN1216">
        <v>0</v>
      </c>
      <c r="DO1216">
        <v>0</v>
      </c>
      <c r="DP1216">
        <v>1</v>
      </c>
      <c r="DQ1216">
        <v>1</v>
      </c>
      <c r="DU1216">
        <v>1013</v>
      </c>
      <c r="DV1216" t="s">
        <v>64</v>
      </c>
      <c r="DW1216" t="s">
        <v>64</v>
      </c>
      <c r="DX1216">
        <v>1</v>
      </c>
      <c r="DZ1216" t="s">
        <v>3</v>
      </c>
      <c r="EA1216" t="s">
        <v>3</v>
      </c>
      <c r="EB1216" t="s">
        <v>3</v>
      </c>
      <c r="EC1216" t="s">
        <v>3</v>
      </c>
      <c r="EE1216">
        <v>35096056</v>
      </c>
      <c r="EF1216">
        <v>1</v>
      </c>
      <c r="EG1216" t="s">
        <v>20</v>
      </c>
      <c r="EH1216">
        <v>0</v>
      </c>
      <c r="EI1216" t="s">
        <v>3</v>
      </c>
      <c r="EJ1216">
        <v>4</v>
      </c>
      <c r="EK1216">
        <v>0</v>
      </c>
      <c r="EL1216" t="s">
        <v>21</v>
      </c>
      <c r="EM1216" t="s">
        <v>22</v>
      </c>
      <c r="EO1216" t="s">
        <v>3</v>
      </c>
      <c r="EQ1216">
        <v>2097152</v>
      </c>
      <c r="ER1216">
        <v>11574.13</v>
      </c>
      <c r="ES1216">
        <v>0</v>
      </c>
      <c r="ET1216">
        <v>0</v>
      </c>
      <c r="EU1216">
        <v>0</v>
      </c>
      <c r="EV1216">
        <v>11574.13</v>
      </c>
      <c r="EW1216">
        <v>17.77</v>
      </c>
      <c r="EX1216">
        <v>0</v>
      </c>
      <c r="EY1216">
        <v>0</v>
      </c>
      <c r="FQ1216">
        <v>0</v>
      </c>
      <c r="FR1216">
        <v>0</v>
      </c>
      <c r="FS1216">
        <v>0</v>
      </c>
      <c r="FX1216">
        <v>70</v>
      </c>
      <c r="FY1216">
        <v>10</v>
      </c>
      <c r="GA1216" t="s">
        <v>3</v>
      </c>
      <c r="GD1216">
        <v>0</v>
      </c>
      <c r="GF1216">
        <v>407535083</v>
      </c>
      <c r="GG1216">
        <v>2</v>
      </c>
      <c r="GH1216">
        <v>1</v>
      </c>
      <c r="GI1216">
        <v>-2</v>
      </c>
      <c r="GJ1216">
        <v>0</v>
      </c>
      <c r="GK1216">
        <f>ROUND(R1216*(R12)/100,2)</f>
        <v>0</v>
      </c>
      <c r="GL1216">
        <f t="shared" si="892"/>
        <v>0</v>
      </c>
      <c r="GM1216">
        <f t="shared" si="893"/>
        <v>3750.01</v>
      </c>
      <c r="GN1216">
        <f t="shared" si="894"/>
        <v>0</v>
      </c>
      <c r="GO1216">
        <f t="shared" si="895"/>
        <v>0</v>
      </c>
      <c r="GP1216">
        <f t="shared" si="896"/>
        <v>3750.01</v>
      </c>
      <c r="GR1216">
        <v>0</v>
      </c>
      <c r="GS1216">
        <v>3</v>
      </c>
      <c r="GT1216">
        <v>0</v>
      </c>
      <c r="GU1216" t="s">
        <v>3</v>
      </c>
      <c r="GV1216">
        <f t="shared" si="897"/>
        <v>0</v>
      </c>
      <c r="GW1216">
        <v>1</v>
      </c>
      <c r="GX1216">
        <f t="shared" si="898"/>
        <v>0</v>
      </c>
      <c r="HA1216">
        <v>0</v>
      </c>
      <c r="HB1216">
        <v>0</v>
      </c>
      <c r="HC1216">
        <f t="shared" si="899"/>
        <v>0</v>
      </c>
      <c r="HE1216" t="s">
        <v>3</v>
      </c>
      <c r="HF1216" t="s">
        <v>3</v>
      </c>
      <c r="HM1216" t="s">
        <v>3</v>
      </c>
      <c r="HN1216" t="s">
        <v>3</v>
      </c>
      <c r="HO1216" t="s">
        <v>3</v>
      </c>
      <c r="HP1216" t="s">
        <v>3</v>
      </c>
      <c r="HQ1216" t="s">
        <v>3</v>
      </c>
      <c r="HS1216">
        <v>0</v>
      </c>
      <c r="IK1216">
        <v>0</v>
      </c>
    </row>
    <row r="1218" spans="1:206" x14ac:dyDescent="0.2">
      <c r="A1218">
        <v>51</v>
      </c>
      <c r="B1218">
        <f>B1201</f>
        <v>1</v>
      </c>
      <c r="C1218">
        <f>A1201</f>
        <v>4</v>
      </c>
      <c r="D1218">
        <f>ROW(A1201)</f>
        <v>1201</v>
      </c>
      <c r="F1218" t="str">
        <f>IF(F1201&lt;&gt;"",F1201,"")</f>
        <v>Новый раздел</v>
      </c>
      <c r="G1218" t="str">
        <f>IF(G1201&lt;&gt;"",G1201,"")</f>
        <v>Помещение 140 Класс робототехники</v>
      </c>
      <c r="H1218">
        <v>0</v>
      </c>
      <c r="O1218">
        <f t="shared" ref="O1218:T1218" si="900">ROUND(AB1218,2)</f>
        <v>107898.94</v>
      </c>
      <c r="P1218">
        <f t="shared" si="900"/>
        <v>85190.16</v>
      </c>
      <c r="Q1218">
        <f t="shared" si="900"/>
        <v>666.96</v>
      </c>
      <c r="R1218">
        <f t="shared" si="900"/>
        <v>318.98</v>
      </c>
      <c r="S1218">
        <f t="shared" si="900"/>
        <v>22041.82</v>
      </c>
      <c r="T1218">
        <f t="shared" si="900"/>
        <v>0</v>
      </c>
      <c r="U1218">
        <f>AH1218</f>
        <v>38.065100000000001</v>
      </c>
      <c r="V1218">
        <f>AI1218</f>
        <v>0</v>
      </c>
      <c r="W1218">
        <f>ROUND(AJ1218,2)</f>
        <v>0</v>
      </c>
      <c r="X1218">
        <f>ROUND(AK1218,2)</f>
        <v>15429.28</v>
      </c>
      <c r="Y1218">
        <f>ROUND(AL1218,2)</f>
        <v>2204.19</v>
      </c>
      <c r="AB1218">
        <f>ROUND(SUMIF(AA1205:AA1216,"=35364244",O1205:O1216),2)</f>
        <v>107898.94</v>
      </c>
      <c r="AC1218">
        <f>ROUND(SUMIF(AA1205:AA1216,"=35364244",P1205:P1216),2)</f>
        <v>85190.16</v>
      </c>
      <c r="AD1218">
        <f>ROUND(SUMIF(AA1205:AA1216,"=35364244",Q1205:Q1216),2)</f>
        <v>666.96</v>
      </c>
      <c r="AE1218">
        <f>ROUND(SUMIF(AA1205:AA1216,"=35364244",R1205:R1216),2)</f>
        <v>318.98</v>
      </c>
      <c r="AF1218">
        <f>ROUND(SUMIF(AA1205:AA1216,"=35364244",S1205:S1216),2)</f>
        <v>22041.82</v>
      </c>
      <c r="AG1218">
        <f>ROUND(SUMIF(AA1205:AA1216,"=35364244",T1205:T1216),2)</f>
        <v>0</v>
      </c>
      <c r="AH1218">
        <f>SUMIF(AA1205:AA1216,"=35364244",U1205:U1216)</f>
        <v>38.065100000000001</v>
      </c>
      <c r="AI1218">
        <f>SUMIF(AA1205:AA1216,"=35364244",V1205:V1216)</f>
        <v>0</v>
      </c>
      <c r="AJ1218">
        <f>ROUND(SUMIF(AA1205:AA1216,"=35364244",W1205:W1216),2)</f>
        <v>0</v>
      </c>
      <c r="AK1218">
        <f>ROUND(SUMIF(AA1205:AA1216,"=35364244",X1205:X1216),2)</f>
        <v>15429.28</v>
      </c>
      <c r="AL1218">
        <f>ROUND(SUMIF(AA1205:AA1216,"=35364244",Y1205:Y1216),2)</f>
        <v>2204.19</v>
      </c>
      <c r="AO1218">
        <f t="shared" ref="AO1218:BD1218" si="901">ROUND(BX1218,2)</f>
        <v>0</v>
      </c>
      <c r="AP1218">
        <f t="shared" si="901"/>
        <v>0</v>
      </c>
      <c r="AQ1218">
        <f t="shared" si="901"/>
        <v>0</v>
      </c>
      <c r="AR1218">
        <f t="shared" si="901"/>
        <v>125876.9</v>
      </c>
      <c r="AS1218">
        <f t="shared" si="901"/>
        <v>0</v>
      </c>
      <c r="AT1218">
        <f t="shared" si="901"/>
        <v>0</v>
      </c>
      <c r="AU1218">
        <f t="shared" si="901"/>
        <v>125876.9</v>
      </c>
      <c r="AV1218">
        <f t="shared" si="901"/>
        <v>85190.16</v>
      </c>
      <c r="AW1218">
        <f t="shared" si="901"/>
        <v>85190.16</v>
      </c>
      <c r="AX1218">
        <f t="shared" si="901"/>
        <v>0</v>
      </c>
      <c r="AY1218">
        <f t="shared" si="901"/>
        <v>85190.16</v>
      </c>
      <c r="AZ1218">
        <f t="shared" si="901"/>
        <v>0</v>
      </c>
      <c r="BA1218">
        <f t="shared" si="901"/>
        <v>0</v>
      </c>
      <c r="BB1218">
        <f t="shared" si="901"/>
        <v>0</v>
      </c>
      <c r="BC1218">
        <f t="shared" si="901"/>
        <v>0</v>
      </c>
      <c r="BD1218">
        <f t="shared" si="901"/>
        <v>0</v>
      </c>
      <c r="BX1218">
        <f>ROUND(SUMIF(AA1205:AA1216,"=35364244",FQ1205:FQ1216),2)</f>
        <v>0</v>
      </c>
      <c r="BY1218">
        <f>ROUND(SUMIF(AA1205:AA1216,"=35364244",FR1205:FR1216),2)</f>
        <v>0</v>
      </c>
      <c r="BZ1218">
        <f>ROUND(SUMIF(AA1205:AA1216,"=35364244",GL1205:GL1216),2)</f>
        <v>0</v>
      </c>
      <c r="CA1218">
        <f>ROUND(SUMIF(AA1205:AA1216,"=35364244",GM1205:GM1216),2)</f>
        <v>125876.9</v>
      </c>
      <c r="CB1218">
        <f>ROUND(SUMIF(AA1205:AA1216,"=35364244",GN1205:GN1216),2)</f>
        <v>0</v>
      </c>
      <c r="CC1218">
        <f>ROUND(SUMIF(AA1205:AA1216,"=35364244",GO1205:GO1216),2)</f>
        <v>0</v>
      </c>
      <c r="CD1218">
        <f>ROUND(SUMIF(AA1205:AA1216,"=35364244",GP1205:GP1216),2)</f>
        <v>125876.9</v>
      </c>
      <c r="CE1218">
        <f>AC1218-BX1218</f>
        <v>85190.16</v>
      </c>
      <c r="CF1218">
        <f>AC1218-BY1218</f>
        <v>85190.16</v>
      </c>
      <c r="CG1218">
        <f>BX1218-BZ1218</f>
        <v>0</v>
      </c>
      <c r="CH1218">
        <f>AC1218-BX1218-BY1218+BZ1218</f>
        <v>85190.16</v>
      </c>
      <c r="CI1218">
        <f>BY1218-BZ1218</f>
        <v>0</v>
      </c>
      <c r="CJ1218">
        <f>ROUND(SUMIF(AA1205:AA1216,"=35364244",GX1205:GX1216),2)</f>
        <v>0</v>
      </c>
      <c r="CK1218">
        <f>ROUND(SUMIF(AA1205:AA1216,"=35364244",GY1205:GY1216),2)</f>
        <v>0</v>
      </c>
      <c r="CL1218">
        <f>ROUND(SUMIF(AA1205:AA1216,"=35364244",GZ1205:GZ1216),2)</f>
        <v>0</v>
      </c>
      <c r="CM1218">
        <f>ROUND(SUMIF(AA1205:AA1216,"=35364244",HD1205:HD1216),2)</f>
        <v>0</v>
      </c>
      <c r="GX1218">
        <v>0</v>
      </c>
    </row>
    <row r="1220" spans="1:206" x14ac:dyDescent="0.2">
      <c r="A1220">
        <v>50</v>
      </c>
      <c r="B1220">
        <v>0</v>
      </c>
      <c r="C1220">
        <v>0</v>
      </c>
      <c r="D1220">
        <v>1</v>
      </c>
      <c r="E1220">
        <v>201</v>
      </c>
      <c r="F1220">
        <f>ROUND(Source!O1218,O1220)</f>
        <v>107898.94</v>
      </c>
      <c r="G1220" t="s">
        <v>66</v>
      </c>
      <c r="H1220" t="s">
        <v>67</v>
      </c>
      <c r="K1220">
        <v>201</v>
      </c>
      <c r="L1220">
        <v>1</v>
      </c>
      <c r="M1220">
        <v>3</v>
      </c>
      <c r="N1220" t="s">
        <v>3</v>
      </c>
      <c r="O1220">
        <v>2</v>
      </c>
      <c r="W1220">
        <v>107898.94</v>
      </c>
      <c r="X1220">
        <v>1</v>
      </c>
      <c r="Y1220">
        <v>107898.94</v>
      </c>
    </row>
    <row r="1221" spans="1:206" x14ac:dyDescent="0.2">
      <c r="A1221">
        <v>50</v>
      </c>
      <c r="B1221">
        <v>0</v>
      </c>
      <c r="C1221">
        <v>0</v>
      </c>
      <c r="D1221">
        <v>1</v>
      </c>
      <c r="E1221">
        <v>202</v>
      </c>
      <c r="F1221">
        <f>ROUND(Source!P1218,O1221)</f>
        <v>85190.16</v>
      </c>
      <c r="G1221" t="s">
        <v>68</v>
      </c>
      <c r="H1221" t="s">
        <v>69</v>
      </c>
      <c r="K1221">
        <v>202</v>
      </c>
      <c r="L1221">
        <v>2</v>
      </c>
      <c r="M1221">
        <v>3</v>
      </c>
      <c r="N1221" t="s">
        <v>3</v>
      </c>
      <c r="O1221">
        <v>2</v>
      </c>
      <c r="W1221">
        <v>85190.16</v>
      </c>
      <c r="X1221">
        <v>1</v>
      </c>
      <c r="Y1221">
        <v>85190.16</v>
      </c>
    </row>
    <row r="1222" spans="1:206" x14ac:dyDescent="0.2">
      <c r="A1222">
        <v>50</v>
      </c>
      <c r="B1222">
        <v>0</v>
      </c>
      <c r="C1222">
        <v>0</v>
      </c>
      <c r="D1222">
        <v>1</v>
      </c>
      <c r="E1222">
        <v>222</v>
      </c>
      <c r="F1222">
        <f>ROUND(Source!AO1218,O1222)</f>
        <v>0</v>
      </c>
      <c r="G1222" t="s">
        <v>70</v>
      </c>
      <c r="H1222" t="s">
        <v>71</v>
      </c>
      <c r="K1222">
        <v>222</v>
      </c>
      <c r="L1222">
        <v>3</v>
      </c>
      <c r="M1222">
        <v>3</v>
      </c>
      <c r="N1222" t="s">
        <v>3</v>
      </c>
      <c r="O1222">
        <v>2</v>
      </c>
      <c r="W1222">
        <v>0</v>
      </c>
      <c r="X1222">
        <v>1</v>
      </c>
      <c r="Y1222">
        <v>0</v>
      </c>
    </row>
    <row r="1223" spans="1:206" x14ac:dyDescent="0.2">
      <c r="A1223">
        <v>50</v>
      </c>
      <c r="B1223">
        <v>0</v>
      </c>
      <c r="C1223">
        <v>0</v>
      </c>
      <c r="D1223">
        <v>1</v>
      </c>
      <c r="E1223">
        <v>225</v>
      </c>
      <c r="F1223">
        <f>ROUND(Source!AV1218,O1223)</f>
        <v>85190.16</v>
      </c>
      <c r="G1223" t="s">
        <v>72</v>
      </c>
      <c r="H1223" t="s">
        <v>73</v>
      </c>
      <c r="K1223">
        <v>225</v>
      </c>
      <c r="L1223">
        <v>4</v>
      </c>
      <c r="M1223">
        <v>3</v>
      </c>
      <c r="N1223" t="s">
        <v>3</v>
      </c>
      <c r="O1223">
        <v>2</v>
      </c>
      <c r="W1223">
        <v>85190.16</v>
      </c>
      <c r="X1223">
        <v>1</v>
      </c>
      <c r="Y1223">
        <v>85190.16</v>
      </c>
    </row>
    <row r="1224" spans="1:206" x14ac:dyDescent="0.2">
      <c r="A1224">
        <v>50</v>
      </c>
      <c r="B1224">
        <v>0</v>
      </c>
      <c r="C1224">
        <v>0</v>
      </c>
      <c r="D1224">
        <v>1</v>
      </c>
      <c r="E1224">
        <v>226</v>
      </c>
      <c r="F1224">
        <f>ROUND(Source!AW1218,O1224)</f>
        <v>85190.16</v>
      </c>
      <c r="G1224" t="s">
        <v>74</v>
      </c>
      <c r="H1224" t="s">
        <v>75</v>
      </c>
      <c r="K1224">
        <v>226</v>
      </c>
      <c r="L1224">
        <v>5</v>
      </c>
      <c r="M1224">
        <v>3</v>
      </c>
      <c r="N1224" t="s">
        <v>3</v>
      </c>
      <c r="O1224">
        <v>2</v>
      </c>
      <c r="W1224">
        <v>85190.16</v>
      </c>
      <c r="X1224">
        <v>1</v>
      </c>
      <c r="Y1224">
        <v>85190.16</v>
      </c>
    </row>
    <row r="1225" spans="1:206" x14ac:dyDescent="0.2">
      <c r="A1225">
        <v>50</v>
      </c>
      <c r="B1225">
        <v>0</v>
      </c>
      <c r="C1225">
        <v>0</v>
      </c>
      <c r="D1225">
        <v>1</v>
      </c>
      <c r="E1225">
        <v>227</v>
      </c>
      <c r="F1225">
        <f>ROUND(Source!AX1218,O1225)</f>
        <v>0</v>
      </c>
      <c r="G1225" t="s">
        <v>76</v>
      </c>
      <c r="H1225" t="s">
        <v>77</v>
      </c>
      <c r="K1225">
        <v>227</v>
      </c>
      <c r="L1225">
        <v>6</v>
      </c>
      <c r="M1225">
        <v>3</v>
      </c>
      <c r="N1225" t="s">
        <v>3</v>
      </c>
      <c r="O1225">
        <v>2</v>
      </c>
      <c r="W1225">
        <v>0</v>
      </c>
      <c r="X1225">
        <v>1</v>
      </c>
      <c r="Y1225">
        <v>0</v>
      </c>
    </row>
    <row r="1226" spans="1:206" x14ac:dyDescent="0.2">
      <c r="A1226">
        <v>50</v>
      </c>
      <c r="B1226">
        <v>0</v>
      </c>
      <c r="C1226">
        <v>0</v>
      </c>
      <c r="D1226">
        <v>1</v>
      </c>
      <c r="E1226">
        <v>228</v>
      </c>
      <c r="F1226">
        <f>ROUND(Source!AY1218,O1226)</f>
        <v>85190.16</v>
      </c>
      <c r="G1226" t="s">
        <v>78</v>
      </c>
      <c r="H1226" t="s">
        <v>79</v>
      </c>
      <c r="K1226">
        <v>228</v>
      </c>
      <c r="L1226">
        <v>7</v>
      </c>
      <c r="M1226">
        <v>3</v>
      </c>
      <c r="N1226" t="s">
        <v>3</v>
      </c>
      <c r="O1226">
        <v>2</v>
      </c>
      <c r="W1226">
        <v>85190.16</v>
      </c>
      <c r="X1226">
        <v>1</v>
      </c>
      <c r="Y1226">
        <v>85190.16</v>
      </c>
    </row>
    <row r="1227" spans="1:206" x14ac:dyDescent="0.2">
      <c r="A1227">
        <v>50</v>
      </c>
      <c r="B1227">
        <v>0</v>
      </c>
      <c r="C1227">
        <v>0</v>
      </c>
      <c r="D1227">
        <v>1</v>
      </c>
      <c r="E1227">
        <v>216</v>
      </c>
      <c r="F1227">
        <f>ROUND(Source!AP1218,O1227)</f>
        <v>0</v>
      </c>
      <c r="G1227" t="s">
        <v>80</v>
      </c>
      <c r="H1227" t="s">
        <v>81</v>
      </c>
      <c r="K1227">
        <v>216</v>
      </c>
      <c r="L1227">
        <v>8</v>
      </c>
      <c r="M1227">
        <v>3</v>
      </c>
      <c r="N1227" t="s">
        <v>3</v>
      </c>
      <c r="O1227">
        <v>2</v>
      </c>
      <c r="W1227">
        <v>0</v>
      </c>
      <c r="X1227">
        <v>1</v>
      </c>
      <c r="Y1227">
        <v>0</v>
      </c>
    </row>
    <row r="1228" spans="1:206" x14ac:dyDescent="0.2">
      <c r="A1228">
        <v>50</v>
      </c>
      <c r="B1228">
        <v>0</v>
      </c>
      <c r="C1228">
        <v>0</v>
      </c>
      <c r="D1228">
        <v>1</v>
      </c>
      <c r="E1228">
        <v>223</v>
      </c>
      <c r="F1228">
        <f>ROUND(Source!AQ1218,O1228)</f>
        <v>0</v>
      </c>
      <c r="G1228" t="s">
        <v>82</v>
      </c>
      <c r="H1228" t="s">
        <v>83</v>
      </c>
      <c r="K1228">
        <v>223</v>
      </c>
      <c r="L1228">
        <v>9</v>
      </c>
      <c r="M1228">
        <v>3</v>
      </c>
      <c r="N1228" t="s">
        <v>3</v>
      </c>
      <c r="O1228">
        <v>2</v>
      </c>
      <c r="W1228">
        <v>0</v>
      </c>
      <c r="X1228">
        <v>1</v>
      </c>
      <c r="Y1228">
        <v>0</v>
      </c>
    </row>
    <row r="1229" spans="1:206" x14ac:dyDescent="0.2">
      <c r="A1229">
        <v>50</v>
      </c>
      <c r="B1229">
        <v>0</v>
      </c>
      <c r="C1229">
        <v>0</v>
      </c>
      <c r="D1229">
        <v>1</v>
      </c>
      <c r="E1229">
        <v>229</v>
      </c>
      <c r="F1229">
        <f>ROUND(Source!AZ1218,O1229)</f>
        <v>0</v>
      </c>
      <c r="G1229" t="s">
        <v>84</v>
      </c>
      <c r="H1229" t="s">
        <v>85</v>
      </c>
      <c r="K1229">
        <v>229</v>
      </c>
      <c r="L1229">
        <v>10</v>
      </c>
      <c r="M1229">
        <v>3</v>
      </c>
      <c r="N1229" t="s">
        <v>3</v>
      </c>
      <c r="O1229">
        <v>2</v>
      </c>
      <c r="W1229">
        <v>0</v>
      </c>
      <c r="X1229">
        <v>1</v>
      </c>
      <c r="Y1229">
        <v>0</v>
      </c>
    </row>
    <row r="1230" spans="1:206" x14ac:dyDescent="0.2">
      <c r="A1230">
        <v>50</v>
      </c>
      <c r="B1230">
        <v>0</v>
      </c>
      <c r="C1230">
        <v>0</v>
      </c>
      <c r="D1230">
        <v>1</v>
      </c>
      <c r="E1230">
        <v>203</v>
      </c>
      <c r="F1230">
        <f>ROUND(Source!Q1218,O1230)</f>
        <v>666.96</v>
      </c>
      <c r="G1230" t="s">
        <v>86</v>
      </c>
      <c r="H1230" t="s">
        <v>87</v>
      </c>
      <c r="K1230">
        <v>203</v>
      </c>
      <c r="L1230">
        <v>11</v>
      </c>
      <c r="M1230">
        <v>3</v>
      </c>
      <c r="N1230" t="s">
        <v>3</v>
      </c>
      <c r="O1230">
        <v>2</v>
      </c>
      <c r="W1230">
        <v>666.96</v>
      </c>
      <c r="X1230">
        <v>1</v>
      </c>
      <c r="Y1230">
        <v>666.96</v>
      </c>
    </row>
    <row r="1231" spans="1:206" x14ac:dyDescent="0.2">
      <c r="A1231">
        <v>50</v>
      </c>
      <c r="B1231">
        <v>0</v>
      </c>
      <c r="C1231">
        <v>0</v>
      </c>
      <c r="D1231">
        <v>1</v>
      </c>
      <c r="E1231">
        <v>231</v>
      </c>
      <c r="F1231">
        <f>ROUND(Source!BB1218,O1231)</f>
        <v>0</v>
      </c>
      <c r="G1231" t="s">
        <v>88</v>
      </c>
      <c r="H1231" t="s">
        <v>89</v>
      </c>
      <c r="K1231">
        <v>231</v>
      </c>
      <c r="L1231">
        <v>12</v>
      </c>
      <c r="M1231">
        <v>3</v>
      </c>
      <c r="N1231" t="s">
        <v>3</v>
      </c>
      <c r="O1231">
        <v>2</v>
      </c>
      <c r="W1231">
        <v>0</v>
      </c>
      <c r="X1231">
        <v>1</v>
      </c>
      <c r="Y1231">
        <v>0</v>
      </c>
    </row>
    <row r="1232" spans="1:206" x14ac:dyDescent="0.2">
      <c r="A1232">
        <v>50</v>
      </c>
      <c r="B1232">
        <v>0</v>
      </c>
      <c r="C1232">
        <v>0</v>
      </c>
      <c r="D1232">
        <v>1</v>
      </c>
      <c r="E1232">
        <v>204</v>
      </c>
      <c r="F1232">
        <f>ROUND(Source!R1218,O1232)</f>
        <v>318.98</v>
      </c>
      <c r="G1232" t="s">
        <v>90</v>
      </c>
      <c r="H1232" t="s">
        <v>91</v>
      </c>
      <c r="K1232">
        <v>204</v>
      </c>
      <c r="L1232">
        <v>13</v>
      </c>
      <c r="M1232">
        <v>3</v>
      </c>
      <c r="N1232" t="s">
        <v>3</v>
      </c>
      <c r="O1232">
        <v>2</v>
      </c>
      <c r="W1232">
        <v>318.98</v>
      </c>
      <c r="X1232">
        <v>1</v>
      </c>
      <c r="Y1232">
        <v>318.98</v>
      </c>
    </row>
    <row r="1233" spans="1:88" x14ac:dyDescent="0.2">
      <c r="A1233">
        <v>50</v>
      </c>
      <c r="B1233">
        <v>0</v>
      </c>
      <c r="C1233">
        <v>0</v>
      </c>
      <c r="D1233">
        <v>1</v>
      </c>
      <c r="E1233">
        <v>205</v>
      </c>
      <c r="F1233">
        <f>ROUND(Source!S1218,O1233)</f>
        <v>22041.82</v>
      </c>
      <c r="G1233" t="s">
        <v>92</v>
      </c>
      <c r="H1233" t="s">
        <v>93</v>
      </c>
      <c r="K1233">
        <v>205</v>
      </c>
      <c r="L1233">
        <v>14</v>
      </c>
      <c r="M1233">
        <v>3</v>
      </c>
      <c r="N1233" t="s">
        <v>3</v>
      </c>
      <c r="O1233">
        <v>2</v>
      </c>
      <c r="W1233">
        <v>22041.82</v>
      </c>
      <c r="X1233">
        <v>1</v>
      </c>
      <c r="Y1233">
        <v>22041.82</v>
      </c>
    </row>
    <row r="1234" spans="1:88" x14ac:dyDescent="0.2">
      <c r="A1234">
        <v>50</v>
      </c>
      <c r="B1234">
        <v>0</v>
      </c>
      <c r="C1234">
        <v>0</v>
      </c>
      <c r="D1234">
        <v>1</v>
      </c>
      <c r="E1234">
        <v>232</v>
      </c>
      <c r="F1234">
        <f>ROUND(Source!BC1218,O1234)</f>
        <v>0</v>
      </c>
      <c r="G1234" t="s">
        <v>94</v>
      </c>
      <c r="H1234" t="s">
        <v>95</v>
      </c>
      <c r="K1234">
        <v>232</v>
      </c>
      <c r="L1234">
        <v>15</v>
      </c>
      <c r="M1234">
        <v>3</v>
      </c>
      <c r="N1234" t="s">
        <v>3</v>
      </c>
      <c r="O1234">
        <v>2</v>
      </c>
      <c r="W1234">
        <v>0</v>
      </c>
      <c r="X1234">
        <v>1</v>
      </c>
      <c r="Y1234">
        <v>0</v>
      </c>
    </row>
    <row r="1235" spans="1:88" x14ac:dyDescent="0.2">
      <c r="A1235">
        <v>50</v>
      </c>
      <c r="B1235">
        <v>0</v>
      </c>
      <c r="C1235">
        <v>0</v>
      </c>
      <c r="D1235">
        <v>1</v>
      </c>
      <c r="E1235">
        <v>214</v>
      </c>
      <c r="F1235">
        <f>ROUND(Source!AS1218,O1235)</f>
        <v>0</v>
      </c>
      <c r="G1235" t="s">
        <v>96</v>
      </c>
      <c r="H1235" t="s">
        <v>97</v>
      </c>
      <c r="K1235">
        <v>214</v>
      </c>
      <c r="L1235">
        <v>16</v>
      </c>
      <c r="M1235">
        <v>3</v>
      </c>
      <c r="N1235" t="s">
        <v>3</v>
      </c>
      <c r="O1235">
        <v>2</v>
      </c>
      <c r="W1235">
        <v>0</v>
      </c>
      <c r="X1235">
        <v>1</v>
      </c>
      <c r="Y1235">
        <v>0</v>
      </c>
    </row>
    <row r="1236" spans="1:88" x14ac:dyDescent="0.2">
      <c r="A1236">
        <v>50</v>
      </c>
      <c r="B1236">
        <v>0</v>
      </c>
      <c r="C1236">
        <v>0</v>
      </c>
      <c r="D1236">
        <v>1</v>
      </c>
      <c r="E1236">
        <v>215</v>
      </c>
      <c r="F1236">
        <f>ROUND(Source!AT1218,O1236)</f>
        <v>0</v>
      </c>
      <c r="G1236" t="s">
        <v>98</v>
      </c>
      <c r="H1236" t="s">
        <v>99</v>
      </c>
      <c r="K1236">
        <v>215</v>
      </c>
      <c r="L1236">
        <v>17</v>
      </c>
      <c r="M1236">
        <v>3</v>
      </c>
      <c r="N1236" t="s">
        <v>3</v>
      </c>
      <c r="O1236">
        <v>2</v>
      </c>
      <c r="W1236">
        <v>0</v>
      </c>
      <c r="X1236">
        <v>1</v>
      </c>
      <c r="Y1236">
        <v>0</v>
      </c>
    </row>
    <row r="1237" spans="1:88" x14ac:dyDescent="0.2">
      <c r="A1237">
        <v>50</v>
      </c>
      <c r="B1237">
        <v>0</v>
      </c>
      <c r="C1237">
        <v>0</v>
      </c>
      <c r="D1237">
        <v>1</v>
      </c>
      <c r="E1237">
        <v>217</v>
      </c>
      <c r="F1237">
        <f>ROUND(Source!AU1218,O1237)</f>
        <v>125876.9</v>
      </c>
      <c r="G1237" t="s">
        <v>100</v>
      </c>
      <c r="H1237" t="s">
        <v>101</v>
      </c>
      <c r="K1237">
        <v>217</v>
      </c>
      <c r="L1237">
        <v>18</v>
      </c>
      <c r="M1237">
        <v>3</v>
      </c>
      <c r="N1237" t="s">
        <v>3</v>
      </c>
      <c r="O1237">
        <v>2</v>
      </c>
      <c r="W1237">
        <v>125876.9</v>
      </c>
      <c r="X1237">
        <v>1</v>
      </c>
      <c r="Y1237">
        <v>125876.9</v>
      </c>
    </row>
    <row r="1238" spans="1:88" x14ac:dyDescent="0.2">
      <c r="A1238">
        <v>50</v>
      </c>
      <c r="B1238">
        <v>0</v>
      </c>
      <c r="C1238">
        <v>0</v>
      </c>
      <c r="D1238">
        <v>1</v>
      </c>
      <c r="E1238">
        <v>230</v>
      </c>
      <c r="F1238">
        <f>ROUND(Source!BA1218,O1238)</f>
        <v>0</v>
      </c>
      <c r="G1238" t="s">
        <v>102</v>
      </c>
      <c r="H1238" t="s">
        <v>103</v>
      </c>
      <c r="K1238">
        <v>230</v>
      </c>
      <c r="L1238">
        <v>19</v>
      </c>
      <c r="M1238">
        <v>3</v>
      </c>
      <c r="N1238" t="s">
        <v>3</v>
      </c>
      <c r="O1238">
        <v>2</v>
      </c>
      <c r="W1238">
        <v>0</v>
      </c>
      <c r="X1238">
        <v>1</v>
      </c>
      <c r="Y1238">
        <v>0</v>
      </c>
    </row>
    <row r="1239" spans="1:88" x14ac:dyDescent="0.2">
      <c r="A1239">
        <v>50</v>
      </c>
      <c r="B1239">
        <v>0</v>
      </c>
      <c r="C1239">
        <v>0</v>
      </c>
      <c r="D1239">
        <v>1</v>
      </c>
      <c r="E1239">
        <v>206</v>
      </c>
      <c r="F1239">
        <f>ROUND(Source!T1218,O1239)</f>
        <v>0</v>
      </c>
      <c r="G1239" t="s">
        <v>104</v>
      </c>
      <c r="H1239" t="s">
        <v>105</v>
      </c>
      <c r="K1239">
        <v>206</v>
      </c>
      <c r="L1239">
        <v>20</v>
      </c>
      <c r="M1239">
        <v>3</v>
      </c>
      <c r="N1239" t="s">
        <v>3</v>
      </c>
      <c r="O1239">
        <v>2</v>
      </c>
      <c r="W1239">
        <v>0</v>
      </c>
      <c r="X1239">
        <v>1</v>
      </c>
      <c r="Y1239">
        <v>0</v>
      </c>
    </row>
    <row r="1240" spans="1:88" x14ac:dyDescent="0.2">
      <c r="A1240">
        <v>50</v>
      </c>
      <c r="B1240">
        <v>0</v>
      </c>
      <c r="C1240">
        <v>0</v>
      </c>
      <c r="D1240">
        <v>1</v>
      </c>
      <c r="E1240">
        <v>207</v>
      </c>
      <c r="F1240">
        <f>Source!U1218</f>
        <v>38.065100000000001</v>
      </c>
      <c r="G1240" t="s">
        <v>106</v>
      </c>
      <c r="H1240" t="s">
        <v>107</v>
      </c>
      <c r="K1240">
        <v>207</v>
      </c>
      <c r="L1240">
        <v>21</v>
      </c>
      <c r="M1240">
        <v>3</v>
      </c>
      <c r="N1240" t="s">
        <v>3</v>
      </c>
      <c r="O1240">
        <v>-1</v>
      </c>
      <c r="W1240">
        <v>38.065100000000001</v>
      </c>
      <c r="X1240">
        <v>1</v>
      </c>
      <c r="Y1240">
        <v>38.065100000000001</v>
      </c>
    </row>
    <row r="1241" spans="1:88" x14ac:dyDescent="0.2">
      <c r="A1241">
        <v>50</v>
      </c>
      <c r="B1241">
        <v>0</v>
      </c>
      <c r="C1241">
        <v>0</v>
      </c>
      <c r="D1241">
        <v>1</v>
      </c>
      <c r="E1241">
        <v>208</v>
      </c>
      <c r="F1241">
        <f>Source!V1218</f>
        <v>0</v>
      </c>
      <c r="G1241" t="s">
        <v>108</v>
      </c>
      <c r="H1241" t="s">
        <v>109</v>
      </c>
      <c r="K1241">
        <v>208</v>
      </c>
      <c r="L1241">
        <v>22</v>
      </c>
      <c r="M1241">
        <v>3</v>
      </c>
      <c r="N1241" t="s">
        <v>3</v>
      </c>
      <c r="O1241">
        <v>-1</v>
      </c>
      <c r="W1241">
        <v>0</v>
      </c>
      <c r="X1241">
        <v>1</v>
      </c>
      <c r="Y1241">
        <v>0</v>
      </c>
    </row>
    <row r="1242" spans="1:88" x14ac:dyDescent="0.2">
      <c r="A1242">
        <v>50</v>
      </c>
      <c r="B1242">
        <v>0</v>
      </c>
      <c r="C1242">
        <v>0</v>
      </c>
      <c r="D1242">
        <v>1</v>
      </c>
      <c r="E1242">
        <v>209</v>
      </c>
      <c r="F1242">
        <f>ROUND(Source!W1218,O1242)</f>
        <v>0</v>
      </c>
      <c r="G1242" t="s">
        <v>110</v>
      </c>
      <c r="H1242" t="s">
        <v>111</v>
      </c>
      <c r="K1242">
        <v>209</v>
      </c>
      <c r="L1242">
        <v>23</v>
      </c>
      <c r="M1242">
        <v>3</v>
      </c>
      <c r="N1242" t="s">
        <v>3</v>
      </c>
      <c r="O1242">
        <v>2</v>
      </c>
      <c r="W1242">
        <v>0</v>
      </c>
      <c r="X1242">
        <v>1</v>
      </c>
      <c r="Y1242">
        <v>0</v>
      </c>
    </row>
    <row r="1243" spans="1:88" x14ac:dyDescent="0.2">
      <c r="A1243">
        <v>50</v>
      </c>
      <c r="B1243">
        <v>0</v>
      </c>
      <c r="C1243">
        <v>0</v>
      </c>
      <c r="D1243">
        <v>1</v>
      </c>
      <c r="E1243">
        <v>233</v>
      </c>
      <c r="F1243">
        <f>ROUND(Source!BD1218,O1243)</f>
        <v>0</v>
      </c>
      <c r="G1243" t="s">
        <v>112</v>
      </c>
      <c r="H1243" t="s">
        <v>113</v>
      </c>
      <c r="K1243">
        <v>233</v>
      </c>
      <c r="L1243">
        <v>24</v>
      </c>
      <c r="M1243">
        <v>3</v>
      </c>
      <c r="N1243" t="s">
        <v>3</v>
      </c>
      <c r="O1243">
        <v>2</v>
      </c>
      <c r="W1243">
        <v>0</v>
      </c>
      <c r="X1243">
        <v>1</v>
      </c>
      <c r="Y1243">
        <v>0</v>
      </c>
    </row>
    <row r="1244" spans="1:88" x14ac:dyDescent="0.2">
      <c r="A1244">
        <v>50</v>
      </c>
      <c r="B1244">
        <v>0</v>
      </c>
      <c r="C1244">
        <v>0</v>
      </c>
      <c r="D1244">
        <v>1</v>
      </c>
      <c r="E1244">
        <v>210</v>
      </c>
      <c r="F1244">
        <f>ROUND(Source!X1218,O1244)</f>
        <v>15429.28</v>
      </c>
      <c r="G1244" t="s">
        <v>114</v>
      </c>
      <c r="H1244" t="s">
        <v>115</v>
      </c>
      <c r="K1244">
        <v>210</v>
      </c>
      <c r="L1244">
        <v>25</v>
      </c>
      <c r="M1244">
        <v>3</v>
      </c>
      <c r="N1244" t="s">
        <v>3</v>
      </c>
      <c r="O1244">
        <v>2</v>
      </c>
      <c r="W1244">
        <v>15429.28</v>
      </c>
      <c r="X1244">
        <v>1</v>
      </c>
      <c r="Y1244">
        <v>15429.28</v>
      </c>
    </row>
    <row r="1245" spans="1:88" x14ac:dyDescent="0.2">
      <c r="A1245">
        <v>50</v>
      </c>
      <c r="B1245">
        <v>0</v>
      </c>
      <c r="C1245">
        <v>0</v>
      </c>
      <c r="D1245">
        <v>1</v>
      </c>
      <c r="E1245">
        <v>211</v>
      </c>
      <c r="F1245">
        <f>ROUND(Source!Y1218,O1245)</f>
        <v>2204.19</v>
      </c>
      <c r="G1245" t="s">
        <v>116</v>
      </c>
      <c r="H1245" t="s">
        <v>117</v>
      </c>
      <c r="K1245">
        <v>211</v>
      </c>
      <c r="L1245">
        <v>26</v>
      </c>
      <c r="M1245">
        <v>3</v>
      </c>
      <c r="N1245" t="s">
        <v>3</v>
      </c>
      <c r="O1245">
        <v>2</v>
      </c>
      <c r="W1245">
        <v>2204.19</v>
      </c>
      <c r="X1245">
        <v>1</v>
      </c>
      <c r="Y1245">
        <v>2204.19</v>
      </c>
    </row>
    <row r="1246" spans="1:88" x14ac:dyDescent="0.2">
      <c r="A1246">
        <v>50</v>
      </c>
      <c r="B1246">
        <v>0</v>
      </c>
      <c r="C1246">
        <v>0</v>
      </c>
      <c r="D1246">
        <v>1</v>
      </c>
      <c r="E1246">
        <v>224</v>
      </c>
      <c r="F1246">
        <f>ROUND(Source!AR1218,O1246)</f>
        <v>125876.9</v>
      </c>
      <c r="G1246" t="s">
        <v>118</v>
      </c>
      <c r="H1246" t="s">
        <v>119</v>
      </c>
      <c r="K1246">
        <v>224</v>
      </c>
      <c r="L1246">
        <v>27</v>
      </c>
      <c r="M1246">
        <v>3</v>
      </c>
      <c r="N1246" t="s">
        <v>3</v>
      </c>
      <c r="O1246">
        <v>2</v>
      </c>
      <c r="W1246">
        <v>125876.9</v>
      </c>
      <c r="X1246">
        <v>1</v>
      </c>
      <c r="Y1246">
        <v>125876.9</v>
      </c>
    </row>
    <row r="1248" spans="1:88" x14ac:dyDescent="0.2">
      <c r="A1248">
        <v>4</v>
      </c>
      <c r="B1248">
        <v>1</v>
      </c>
      <c r="D1248">
        <f>ROW(A1255)</f>
        <v>1255</v>
      </c>
      <c r="F1248" t="s">
        <v>13</v>
      </c>
      <c r="G1248" t="s">
        <v>359</v>
      </c>
      <c r="H1248" t="s">
        <v>3</v>
      </c>
      <c r="I1248">
        <v>0</v>
      </c>
      <c r="K1248">
        <v>0</v>
      </c>
      <c r="M1248" t="s">
        <v>3</v>
      </c>
      <c r="S1248">
        <v>0</v>
      </c>
      <c r="U1248" t="s">
        <v>3</v>
      </c>
      <c r="V1248">
        <v>0</v>
      </c>
      <c r="AB1248" t="s">
        <v>3</v>
      </c>
      <c r="AC1248" t="s">
        <v>3</v>
      </c>
      <c r="AD1248" t="s">
        <v>3</v>
      </c>
      <c r="AE1248" t="s">
        <v>3</v>
      </c>
      <c r="AF1248" t="s">
        <v>3</v>
      </c>
      <c r="AG1248" t="s">
        <v>3</v>
      </c>
      <c r="AP1248" t="s">
        <v>3</v>
      </c>
      <c r="AQ1248" t="s">
        <v>3</v>
      </c>
      <c r="AR1248" t="s">
        <v>3</v>
      </c>
      <c r="AZ1248" t="s">
        <v>3</v>
      </c>
      <c r="BB1248" t="s">
        <v>3</v>
      </c>
      <c r="BC1248" t="s">
        <v>3</v>
      </c>
      <c r="BD1248" t="s">
        <v>3</v>
      </c>
      <c r="BE1248" t="s">
        <v>3</v>
      </c>
      <c r="BF1248" t="s">
        <v>3</v>
      </c>
      <c r="BG1248" t="s">
        <v>3</v>
      </c>
      <c r="BH1248" t="s">
        <v>3</v>
      </c>
      <c r="BI1248" t="s">
        <v>3</v>
      </c>
      <c r="BJ1248" t="s">
        <v>3</v>
      </c>
      <c r="BK1248" t="s">
        <v>3</v>
      </c>
      <c r="BL1248" t="s">
        <v>3</v>
      </c>
      <c r="BM1248" t="s">
        <v>3</v>
      </c>
      <c r="BN1248" t="s">
        <v>3</v>
      </c>
      <c r="BO1248" t="s">
        <v>3</v>
      </c>
      <c r="BP1248" t="s">
        <v>3</v>
      </c>
      <c r="BX1248">
        <v>0</v>
      </c>
      <c r="CJ1248">
        <v>0</v>
      </c>
    </row>
    <row r="1250" spans="1:245" x14ac:dyDescent="0.2">
      <c r="A1250">
        <v>52</v>
      </c>
      <c r="B1250">
        <f t="shared" ref="B1250:G1250" si="902">B1255</f>
        <v>1</v>
      </c>
      <c r="C1250">
        <f t="shared" si="902"/>
        <v>4</v>
      </c>
      <c r="D1250">
        <f t="shared" si="902"/>
        <v>1248</v>
      </c>
      <c r="E1250">
        <f t="shared" si="902"/>
        <v>0</v>
      </c>
      <c r="F1250" t="str">
        <f t="shared" si="902"/>
        <v>Новый раздел</v>
      </c>
      <c r="G1250" t="str">
        <f t="shared" si="902"/>
        <v>Помещение 145 Спортзал</v>
      </c>
      <c r="O1250">
        <f t="shared" ref="O1250:AT1250" si="903">O1255</f>
        <v>565.76</v>
      </c>
      <c r="P1250">
        <f t="shared" si="903"/>
        <v>0</v>
      </c>
      <c r="Q1250">
        <f t="shared" si="903"/>
        <v>0.65</v>
      </c>
      <c r="R1250">
        <f t="shared" si="903"/>
        <v>0.01</v>
      </c>
      <c r="S1250">
        <f t="shared" si="903"/>
        <v>565.11</v>
      </c>
      <c r="T1250">
        <f t="shared" si="903"/>
        <v>0</v>
      </c>
      <c r="U1250">
        <f t="shared" si="903"/>
        <v>0.9012</v>
      </c>
      <c r="V1250">
        <f t="shared" si="903"/>
        <v>0</v>
      </c>
      <c r="W1250">
        <f t="shared" si="903"/>
        <v>0</v>
      </c>
      <c r="X1250">
        <f t="shared" si="903"/>
        <v>395.58</v>
      </c>
      <c r="Y1250">
        <f t="shared" si="903"/>
        <v>56.51</v>
      </c>
      <c r="Z1250">
        <f t="shared" si="903"/>
        <v>0</v>
      </c>
      <c r="AA1250">
        <f t="shared" si="903"/>
        <v>0</v>
      </c>
      <c r="AB1250">
        <f t="shared" si="903"/>
        <v>565.76</v>
      </c>
      <c r="AC1250">
        <f t="shared" si="903"/>
        <v>0</v>
      </c>
      <c r="AD1250">
        <f t="shared" si="903"/>
        <v>0.65</v>
      </c>
      <c r="AE1250">
        <f t="shared" si="903"/>
        <v>0.01</v>
      </c>
      <c r="AF1250">
        <f t="shared" si="903"/>
        <v>565.11</v>
      </c>
      <c r="AG1250">
        <f t="shared" si="903"/>
        <v>0</v>
      </c>
      <c r="AH1250">
        <f t="shared" si="903"/>
        <v>0.9012</v>
      </c>
      <c r="AI1250">
        <f t="shared" si="903"/>
        <v>0</v>
      </c>
      <c r="AJ1250">
        <f t="shared" si="903"/>
        <v>0</v>
      </c>
      <c r="AK1250">
        <f t="shared" si="903"/>
        <v>395.58</v>
      </c>
      <c r="AL1250">
        <f t="shared" si="903"/>
        <v>56.51</v>
      </c>
      <c r="AM1250">
        <f t="shared" si="903"/>
        <v>0</v>
      </c>
      <c r="AN1250">
        <f t="shared" si="903"/>
        <v>0</v>
      </c>
      <c r="AO1250">
        <f t="shared" si="903"/>
        <v>0</v>
      </c>
      <c r="AP1250">
        <f t="shared" si="903"/>
        <v>0</v>
      </c>
      <c r="AQ1250">
        <f t="shared" si="903"/>
        <v>0</v>
      </c>
      <c r="AR1250">
        <f t="shared" si="903"/>
        <v>1017.86</v>
      </c>
      <c r="AS1250">
        <f t="shared" si="903"/>
        <v>0</v>
      </c>
      <c r="AT1250">
        <f t="shared" si="903"/>
        <v>0</v>
      </c>
      <c r="AU1250">
        <f t="shared" ref="AU1250:BZ1250" si="904">AU1255</f>
        <v>1017.86</v>
      </c>
      <c r="AV1250">
        <f t="shared" si="904"/>
        <v>0</v>
      </c>
      <c r="AW1250">
        <f t="shared" si="904"/>
        <v>0</v>
      </c>
      <c r="AX1250">
        <f t="shared" si="904"/>
        <v>0</v>
      </c>
      <c r="AY1250">
        <f t="shared" si="904"/>
        <v>0</v>
      </c>
      <c r="AZ1250">
        <f t="shared" si="904"/>
        <v>0</v>
      </c>
      <c r="BA1250">
        <f t="shared" si="904"/>
        <v>0</v>
      </c>
      <c r="BB1250">
        <f t="shared" si="904"/>
        <v>0</v>
      </c>
      <c r="BC1250">
        <f t="shared" si="904"/>
        <v>0</v>
      </c>
      <c r="BD1250">
        <f t="shared" si="904"/>
        <v>0</v>
      </c>
      <c r="BE1250">
        <f t="shared" si="904"/>
        <v>0</v>
      </c>
      <c r="BF1250">
        <f t="shared" si="904"/>
        <v>0</v>
      </c>
      <c r="BG1250">
        <f t="shared" si="904"/>
        <v>0</v>
      </c>
      <c r="BH1250">
        <f t="shared" si="904"/>
        <v>0</v>
      </c>
      <c r="BI1250">
        <f t="shared" si="904"/>
        <v>0</v>
      </c>
      <c r="BJ1250">
        <f t="shared" si="904"/>
        <v>0</v>
      </c>
      <c r="BK1250">
        <f t="shared" si="904"/>
        <v>0</v>
      </c>
      <c r="BL1250">
        <f t="shared" si="904"/>
        <v>0</v>
      </c>
      <c r="BM1250">
        <f t="shared" si="904"/>
        <v>0</v>
      </c>
      <c r="BN1250">
        <f t="shared" si="904"/>
        <v>0</v>
      </c>
      <c r="BO1250">
        <f t="shared" si="904"/>
        <v>0</v>
      </c>
      <c r="BP1250">
        <f t="shared" si="904"/>
        <v>0</v>
      </c>
      <c r="BQ1250">
        <f t="shared" si="904"/>
        <v>0</v>
      </c>
      <c r="BR1250">
        <f t="shared" si="904"/>
        <v>0</v>
      </c>
      <c r="BS1250">
        <f t="shared" si="904"/>
        <v>0</v>
      </c>
      <c r="BT1250">
        <f t="shared" si="904"/>
        <v>0</v>
      </c>
      <c r="BU1250">
        <f t="shared" si="904"/>
        <v>0</v>
      </c>
      <c r="BV1250">
        <f t="shared" si="904"/>
        <v>0</v>
      </c>
      <c r="BW1250">
        <f t="shared" si="904"/>
        <v>0</v>
      </c>
      <c r="BX1250">
        <f t="shared" si="904"/>
        <v>0</v>
      </c>
      <c r="BY1250">
        <f t="shared" si="904"/>
        <v>0</v>
      </c>
      <c r="BZ1250">
        <f t="shared" si="904"/>
        <v>0</v>
      </c>
      <c r="CA1250">
        <f t="shared" ref="CA1250:DF1250" si="905">CA1255</f>
        <v>1017.86</v>
      </c>
      <c r="CB1250">
        <f t="shared" si="905"/>
        <v>0</v>
      </c>
      <c r="CC1250">
        <f t="shared" si="905"/>
        <v>0</v>
      </c>
      <c r="CD1250">
        <f t="shared" si="905"/>
        <v>1017.86</v>
      </c>
      <c r="CE1250">
        <f t="shared" si="905"/>
        <v>0</v>
      </c>
      <c r="CF1250">
        <f t="shared" si="905"/>
        <v>0</v>
      </c>
      <c r="CG1250">
        <f t="shared" si="905"/>
        <v>0</v>
      </c>
      <c r="CH1250">
        <f t="shared" si="905"/>
        <v>0</v>
      </c>
      <c r="CI1250">
        <f t="shared" si="905"/>
        <v>0</v>
      </c>
      <c r="CJ1250">
        <f t="shared" si="905"/>
        <v>0</v>
      </c>
      <c r="CK1250">
        <f t="shared" si="905"/>
        <v>0</v>
      </c>
      <c r="CL1250">
        <f t="shared" si="905"/>
        <v>0</v>
      </c>
      <c r="CM1250">
        <f t="shared" si="905"/>
        <v>0</v>
      </c>
      <c r="CN1250">
        <f t="shared" si="905"/>
        <v>0</v>
      </c>
      <c r="CO1250">
        <f t="shared" si="905"/>
        <v>0</v>
      </c>
      <c r="CP1250">
        <f t="shared" si="905"/>
        <v>0</v>
      </c>
      <c r="CQ1250">
        <f t="shared" si="905"/>
        <v>0</v>
      </c>
      <c r="CR1250">
        <f t="shared" si="905"/>
        <v>0</v>
      </c>
      <c r="CS1250">
        <f t="shared" si="905"/>
        <v>0</v>
      </c>
      <c r="CT1250">
        <f t="shared" si="905"/>
        <v>0</v>
      </c>
      <c r="CU1250">
        <f t="shared" si="905"/>
        <v>0</v>
      </c>
      <c r="CV1250">
        <f t="shared" si="905"/>
        <v>0</v>
      </c>
      <c r="CW1250">
        <f t="shared" si="905"/>
        <v>0</v>
      </c>
      <c r="CX1250">
        <f t="shared" si="905"/>
        <v>0</v>
      </c>
      <c r="CY1250">
        <f t="shared" si="905"/>
        <v>0</v>
      </c>
      <c r="CZ1250">
        <f t="shared" si="905"/>
        <v>0</v>
      </c>
      <c r="DA1250">
        <f t="shared" si="905"/>
        <v>0</v>
      </c>
      <c r="DB1250">
        <f t="shared" si="905"/>
        <v>0</v>
      </c>
      <c r="DC1250">
        <f t="shared" si="905"/>
        <v>0</v>
      </c>
      <c r="DD1250">
        <f t="shared" si="905"/>
        <v>0</v>
      </c>
      <c r="DE1250">
        <f t="shared" si="905"/>
        <v>0</v>
      </c>
      <c r="DF1250">
        <f t="shared" si="905"/>
        <v>0</v>
      </c>
      <c r="DG1250">
        <f t="shared" ref="DG1250:EL1250" si="906">DG1255</f>
        <v>0</v>
      </c>
      <c r="DH1250">
        <f t="shared" si="906"/>
        <v>0</v>
      </c>
      <c r="DI1250">
        <f t="shared" si="906"/>
        <v>0</v>
      </c>
      <c r="DJ1250">
        <f t="shared" si="906"/>
        <v>0</v>
      </c>
      <c r="DK1250">
        <f t="shared" si="906"/>
        <v>0</v>
      </c>
      <c r="DL1250">
        <f t="shared" si="906"/>
        <v>0</v>
      </c>
      <c r="DM1250">
        <f t="shared" si="906"/>
        <v>0</v>
      </c>
      <c r="DN1250">
        <f t="shared" si="906"/>
        <v>0</v>
      </c>
      <c r="DO1250">
        <f t="shared" si="906"/>
        <v>0</v>
      </c>
      <c r="DP1250">
        <f t="shared" si="906"/>
        <v>0</v>
      </c>
      <c r="DQ1250">
        <f t="shared" si="906"/>
        <v>0</v>
      </c>
      <c r="DR1250">
        <f t="shared" si="906"/>
        <v>0</v>
      </c>
      <c r="DS1250">
        <f t="shared" si="906"/>
        <v>0</v>
      </c>
      <c r="DT1250">
        <f t="shared" si="906"/>
        <v>0</v>
      </c>
      <c r="DU1250">
        <f t="shared" si="906"/>
        <v>0</v>
      </c>
      <c r="DV1250">
        <f t="shared" si="906"/>
        <v>0</v>
      </c>
      <c r="DW1250">
        <f t="shared" si="906"/>
        <v>0</v>
      </c>
      <c r="DX1250">
        <f t="shared" si="906"/>
        <v>0</v>
      </c>
      <c r="DY1250">
        <f t="shared" si="906"/>
        <v>0</v>
      </c>
      <c r="DZ1250">
        <f t="shared" si="906"/>
        <v>0</v>
      </c>
      <c r="EA1250">
        <f t="shared" si="906"/>
        <v>0</v>
      </c>
      <c r="EB1250">
        <f t="shared" si="906"/>
        <v>0</v>
      </c>
      <c r="EC1250">
        <f t="shared" si="906"/>
        <v>0</v>
      </c>
      <c r="ED1250">
        <f t="shared" si="906"/>
        <v>0</v>
      </c>
      <c r="EE1250">
        <f t="shared" si="906"/>
        <v>0</v>
      </c>
      <c r="EF1250">
        <f t="shared" si="906"/>
        <v>0</v>
      </c>
      <c r="EG1250">
        <f t="shared" si="906"/>
        <v>0</v>
      </c>
      <c r="EH1250">
        <f t="shared" si="906"/>
        <v>0</v>
      </c>
      <c r="EI1250">
        <f t="shared" si="906"/>
        <v>0</v>
      </c>
      <c r="EJ1250">
        <f t="shared" si="906"/>
        <v>0</v>
      </c>
      <c r="EK1250">
        <f t="shared" si="906"/>
        <v>0</v>
      </c>
      <c r="EL1250">
        <f t="shared" si="906"/>
        <v>0</v>
      </c>
      <c r="EM1250">
        <f t="shared" ref="EM1250:FR1250" si="907">EM1255</f>
        <v>0</v>
      </c>
      <c r="EN1250">
        <f t="shared" si="907"/>
        <v>0</v>
      </c>
      <c r="EO1250">
        <f t="shared" si="907"/>
        <v>0</v>
      </c>
      <c r="EP1250">
        <f t="shared" si="907"/>
        <v>0</v>
      </c>
      <c r="EQ1250">
        <f t="shared" si="907"/>
        <v>0</v>
      </c>
      <c r="ER1250">
        <f t="shared" si="907"/>
        <v>0</v>
      </c>
      <c r="ES1250">
        <f t="shared" si="907"/>
        <v>0</v>
      </c>
      <c r="ET1250">
        <f t="shared" si="907"/>
        <v>0</v>
      </c>
      <c r="EU1250">
        <f t="shared" si="907"/>
        <v>0</v>
      </c>
      <c r="EV1250">
        <f t="shared" si="907"/>
        <v>0</v>
      </c>
      <c r="EW1250">
        <f t="shared" si="907"/>
        <v>0</v>
      </c>
      <c r="EX1250">
        <f t="shared" si="907"/>
        <v>0</v>
      </c>
      <c r="EY1250">
        <f t="shared" si="907"/>
        <v>0</v>
      </c>
      <c r="EZ1250">
        <f t="shared" si="907"/>
        <v>0</v>
      </c>
      <c r="FA1250">
        <f t="shared" si="907"/>
        <v>0</v>
      </c>
      <c r="FB1250">
        <f t="shared" si="907"/>
        <v>0</v>
      </c>
      <c r="FC1250">
        <f t="shared" si="907"/>
        <v>0</v>
      </c>
      <c r="FD1250">
        <f t="shared" si="907"/>
        <v>0</v>
      </c>
      <c r="FE1250">
        <f t="shared" si="907"/>
        <v>0</v>
      </c>
      <c r="FF1250">
        <f t="shared" si="907"/>
        <v>0</v>
      </c>
      <c r="FG1250">
        <f t="shared" si="907"/>
        <v>0</v>
      </c>
      <c r="FH1250">
        <f t="shared" si="907"/>
        <v>0</v>
      </c>
      <c r="FI1250">
        <f t="shared" si="907"/>
        <v>0</v>
      </c>
      <c r="FJ1250">
        <f t="shared" si="907"/>
        <v>0</v>
      </c>
      <c r="FK1250">
        <f t="shared" si="907"/>
        <v>0</v>
      </c>
      <c r="FL1250">
        <f t="shared" si="907"/>
        <v>0</v>
      </c>
      <c r="FM1250">
        <f t="shared" si="907"/>
        <v>0</v>
      </c>
      <c r="FN1250">
        <f t="shared" si="907"/>
        <v>0</v>
      </c>
      <c r="FO1250">
        <f t="shared" si="907"/>
        <v>0</v>
      </c>
      <c r="FP1250">
        <f t="shared" si="907"/>
        <v>0</v>
      </c>
      <c r="FQ1250">
        <f t="shared" si="907"/>
        <v>0</v>
      </c>
      <c r="FR1250">
        <f t="shared" si="907"/>
        <v>0</v>
      </c>
      <c r="FS1250">
        <f t="shared" ref="FS1250:GX1250" si="908">FS1255</f>
        <v>0</v>
      </c>
      <c r="FT1250">
        <f t="shared" si="908"/>
        <v>0</v>
      </c>
      <c r="FU1250">
        <f t="shared" si="908"/>
        <v>0</v>
      </c>
      <c r="FV1250">
        <f t="shared" si="908"/>
        <v>0</v>
      </c>
      <c r="FW1250">
        <f t="shared" si="908"/>
        <v>0</v>
      </c>
      <c r="FX1250">
        <f t="shared" si="908"/>
        <v>0</v>
      </c>
      <c r="FY1250">
        <f t="shared" si="908"/>
        <v>0</v>
      </c>
      <c r="FZ1250">
        <f t="shared" si="908"/>
        <v>0</v>
      </c>
      <c r="GA1250">
        <f t="shared" si="908"/>
        <v>0</v>
      </c>
      <c r="GB1250">
        <f t="shared" si="908"/>
        <v>0</v>
      </c>
      <c r="GC1250">
        <f t="shared" si="908"/>
        <v>0</v>
      </c>
      <c r="GD1250">
        <f t="shared" si="908"/>
        <v>0</v>
      </c>
      <c r="GE1250">
        <f t="shared" si="908"/>
        <v>0</v>
      </c>
      <c r="GF1250">
        <f t="shared" si="908"/>
        <v>0</v>
      </c>
      <c r="GG1250">
        <f t="shared" si="908"/>
        <v>0</v>
      </c>
      <c r="GH1250">
        <f t="shared" si="908"/>
        <v>0</v>
      </c>
      <c r="GI1250">
        <f t="shared" si="908"/>
        <v>0</v>
      </c>
      <c r="GJ1250">
        <f t="shared" si="908"/>
        <v>0</v>
      </c>
      <c r="GK1250">
        <f t="shared" si="908"/>
        <v>0</v>
      </c>
      <c r="GL1250">
        <f t="shared" si="908"/>
        <v>0</v>
      </c>
      <c r="GM1250">
        <f t="shared" si="908"/>
        <v>0</v>
      </c>
      <c r="GN1250">
        <f t="shared" si="908"/>
        <v>0</v>
      </c>
      <c r="GO1250">
        <f t="shared" si="908"/>
        <v>0</v>
      </c>
      <c r="GP1250">
        <f t="shared" si="908"/>
        <v>0</v>
      </c>
      <c r="GQ1250">
        <f t="shared" si="908"/>
        <v>0</v>
      </c>
      <c r="GR1250">
        <f t="shared" si="908"/>
        <v>0</v>
      </c>
      <c r="GS1250">
        <f t="shared" si="908"/>
        <v>0</v>
      </c>
      <c r="GT1250">
        <f t="shared" si="908"/>
        <v>0</v>
      </c>
      <c r="GU1250">
        <f t="shared" si="908"/>
        <v>0</v>
      </c>
      <c r="GV1250">
        <f t="shared" si="908"/>
        <v>0</v>
      </c>
      <c r="GW1250">
        <f t="shared" si="908"/>
        <v>0</v>
      </c>
      <c r="GX1250">
        <f t="shared" si="908"/>
        <v>0</v>
      </c>
    </row>
    <row r="1252" spans="1:245" x14ac:dyDescent="0.2">
      <c r="A1252">
        <v>17</v>
      </c>
      <c r="B1252">
        <v>1</v>
      </c>
      <c r="C1252">
        <f>ROW(SmtRes!A417)</f>
        <v>417</v>
      </c>
      <c r="D1252">
        <f>ROW(EtalonRes!A417)</f>
        <v>417</v>
      </c>
      <c r="E1252" t="s">
        <v>360</v>
      </c>
      <c r="F1252" t="s">
        <v>16</v>
      </c>
      <c r="G1252" t="s">
        <v>17</v>
      </c>
      <c r="H1252" t="s">
        <v>18</v>
      </c>
      <c r="I1252">
        <f>ROUND(2/100,9)</f>
        <v>0.02</v>
      </c>
      <c r="J1252">
        <v>0</v>
      </c>
      <c r="K1252">
        <f>ROUND(2/100,9)</f>
        <v>0.02</v>
      </c>
      <c r="O1252">
        <f>ROUND(CP1252,2)</f>
        <v>54.21</v>
      </c>
      <c r="P1252">
        <f>ROUND(CQ1252*I1252,2)</f>
        <v>0</v>
      </c>
      <c r="Q1252">
        <f>ROUND(CR1252*I1252,2)</f>
        <v>0</v>
      </c>
      <c r="R1252">
        <f>ROUND(CS1252*I1252,2)</f>
        <v>0</v>
      </c>
      <c r="S1252">
        <f>ROUND(CT1252*I1252,2)</f>
        <v>54.21</v>
      </c>
      <c r="T1252">
        <f>ROUND(CU1252*I1252,2)</f>
        <v>0</v>
      </c>
      <c r="U1252">
        <f>CV1252*I1252</f>
        <v>0.1168</v>
      </c>
      <c r="V1252">
        <f>CW1252*I1252</f>
        <v>0</v>
      </c>
      <c r="W1252">
        <f>ROUND(CX1252*I1252,2)</f>
        <v>0</v>
      </c>
      <c r="X1252">
        <f>ROUND(CY1252,2)</f>
        <v>37.950000000000003</v>
      </c>
      <c r="Y1252">
        <f>ROUND(CZ1252,2)</f>
        <v>5.42</v>
      </c>
      <c r="AA1252">
        <v>35364244</v>
      </c>
      <c r="AB1252">
        <f>ROUND((AC1252+AD1252+AF1252),6)</f>
        <v>2710.46</v>
      </c>
      <c r="AC1252">
        <f>ROUND((ES1252),6)</f>
        <v>0</v>
      </c>
      <c r="AD1252">
        <f>ROUND((((ET1252)-(EU1252))+AE1252),6)</f>
        <v>0</v>
      </c>
      <c r="AE1252">
        <f>ROUND((EU1252),6)</f>
        <v>0</v>
      </c>
      <c r="AF1252">
        <f>ROUND((EV1252),6)</f>
        <v>2710.46</v>
      </c>
      <c r="AG1252">
        <f>ROUND((AP1252),6)</f>
        <v>0</v>
      </c>
      <c r="AH1252">
        <f>(EW1252)</f>
        <v>5.84</v>
      </c>
      <c r="AI1252">
        <f>(EX1252)</f>
        <v>0</v>
      </c>
      <c r="AJ1252">
        <f>(AS1252)</f>
        <v>0</v>
      </c>
      <c r="AK1252">
        <v>2710.46</v>
      </c>
      <c r="AL1252">
        <v>0</v>
      </c>
      <c r="AM1252">
        <v>0</v>
      </c>
      <c r="AN1252">
        <v>0</v>
      </c>
      <c r="AO1252">
        <v>2710.46</v>
      </c>
      <c r="AP1252">
        <v>0</v>
      </c>
      <c r="AQ1252">
        <v>5.84</v>
      </c>
      <c r="AR1252">
        <v>0</v>
      </c>
      <c r="AS1252">
        <v>0</v>
      </c>
      <c r="AT1252">
        <v>70</v>
      </c>
      <c r="AU1252">
        <v>10</v>
      </c>
      <c r="AV1252">
        <v>1</v>
      </c>
      <c r="AW1252">
        <v>1</v>
      </c>
      <c r="AZ1252">
        <v>1</v>
      </c>
      <c r="BA1252">
        <v>1</v>
      </c>
      <c r="BB1252">
        <v>1</v>
      </c>
      <c r="BC1252">
        <v>1</v>
      </c>
      <c r="BD1252" t="s">
        <v>3</v>
      </c>
      <c r="BE1252" t="s">
        <v>3</v>
      </c>
      <c r="BF1252" t="s">
        <v>3</v>
      </c>
      <c r="BG1252" t="s">
        <v>3</v>
      </c>
      <c r="BH1252">
        <v>0</v>
      </c>
      <c r="BI1252">
        <v>4</v>
      </c>
      <c r="BJ1252" t="s">
        <v>19</v>
      </c>
      <c r="BM1252">
        <v>0</v>
      </c>
      <c r="BN1252">
        <v>0</v>
      </c>
      <c r="BO1252" t="s">
        <v>3</v>
      </c>
      <c r="BP1252">
        <v>0</v>
      </c>
      <c r="BQ1252">
        <v>1</v>
      </c>
      <c r="BR1252">
        <v>0</v>
      </c>
      <c r="BS1252">
        <v>1</v>
      </c>
      <c r="BT1252">
        <v>1</v>
      </c>
      <c r="BU1252">
        <v>1</v>
      </c>
      <c r="BV1252">
        <v>1</v>
      </c>
      <c r="BW1252">
        <v>1</v>
      </c>
      <c r="BX1252">
        <v>1</v>
      </c>
      <c r="BY1252" t="s">
        <v>3</v>
      </c>
      <c r="BZ1252">
        <v>70</v>
      </c>
      <c r="CA1252">
        <v>10</v>
      </c>
      <c r="CB1252" t="s">
        <v>3</v>
      </c>
      <c r="CE1252">
        <v>0</v>
      </c>
      <c r="CF1252">
        <v>0</v>
      </c>
      <c r="CG1252">
        <v>0</v>
      </c>
      <c r="CM1252">
        <v>0</v>
      </c>
      <c r="CN1252" t="s">
        <v>3</v>
      </c>
      <c r="CO1252">
        <v>0</v>
      </c>
      <c r="CP1252">
        <f>(P1252+Q1252+S1252)</f>
        <v>54.21</v>
      </c>
      <c r="CQ1252">
        <f>(AC1252*BC1252*AW1252)</f>
        <v>0</v>
      </c>
      <c r="CR1252">
        <f>((((ET1252)*BB1252-(EU1252)*BS1252)+AE1252*BS1252)*AV1252)</f>
        <v>0</v>
      </c>
      <c r="CS1252">
        <f>(AE1252*BS1252*AV1252)</f>
        <v>0</v>
      </c>
      <c r="CT1252">
        <f>(AF1252*BA1252*AV1252)</f>
        <v>2710.46</v>
      </c>
      <c r="CU1252">
        <f>AG1252</f>
        <v>0</v>
      </c>
      <c r="CV1252">
        <f>(AH1252*AV1252)</f>
        <v>5.84</v>
      </c>
      <c r="CW1252">
        <f>AI1252</f>
        <v>0</v>
      </c>
      <c r="CX1252">
        <f>AJ1252</f>
        <v>0</v>
      </c>
      <c r="CY1252">
        <f>((S1252*BZ1252)/100)</f>
        <v>37.947000000000003</v>
      </c>
      <c r="CZ1252">
        <f>((S1252*CA1252)/100)</f>
        <v>5.4210000000000003</v>
      </c>
      <c r="DC1252" t="s">
        <v>3</v>
      </c>
      <c r="DD1252" t="s">
        <v>3</v>
      </c>
      <c r="DE1252" t="s">
        <v>3</v>
      </c>
      <c r="DF1252" t="s">
        <v>3</v>
      </c>
      <c r="DG1252" t="s">
        <v>3</v>
      </c>
      <c r="DH1252" t="s">
        <v>3</v>
      </c>
      <c r="DI1252" t="s">
        <v>3</v>
      </c>
      <c r="DJ1252" t="s">
        <v>3</v>
      </c>
      <c r="DK1252" t="s">
        <v>3</v>
      </c>
      <c r="DL1252" t="s">
        <v>3</v>
      </c>
      <c r="DM1252" t="s">
        <v>3</v>
      </c>
      <c r="DN1252">
        <v>0</v>
      </c>
      <c r="DO1252">
        <v>0</v>
      </c>
      <c r="DP1252">
        <v>1</v>
      </c>
      <c r="DQ1252">
        <v>1</v>
      </c>
      <c r="DU1252">
        <v>1010</v>
      </c>
      <c r="DV1252" t="s">
        <v>18</v>
      </c>
      <c r="DW1252" t="s">
        <v>18</v>
      </c>
      <c r="DX1252">
        <v>100</v>
      </c>
      <c r="DZ1252" t="s">
        <v>3</v>
      </c>
      <c r="EA1252" t="s">
        <v>3</v>
      </c>
      <c r="EB1252" t="s">
        <v>3</v>
      </c>
      <c r="EC1252" t="s">
        <v>3</v>
      </c>
      <c r="EE1252">
        <v>35096056</v>
      </c>
      <c r="EF1252">
        <v>1</v>
      </c>
      <c r="EG1252" t="s">
        <v>20</v>
      </c>
      <c r="EH1252">
        <v>0</v>
      </c>
      <c r="EI1252" t="s">
        <v>3</v>
      </c>
      <c r="EJ1252">
        <v>4</v>
      </c>
      <c r="EK1252">
        <v>0</v>
      </c>
      <c r="EL1252" t="s">
        <v>21</v>
      </c>
      <c r="EM1252" t="s">
        <v>22</v>
      </c>
      <c r="EO1252" t="s">
        <v>3</v>
      </c>
      <c r="EQ1252">
        <v>0</v>
      </c>
      <c r="ER1252">
        <v>2710.46</v>
      </c>
      <c r="ES1252">
        <v>0</v>
      </c>
      <c r="ET1252">
        <v>0</v>
      </c>
      <c r="EU1252">
        <v>0</v>
      </c>
      <c r="EV1252">
        <v>2710.46</v>
      </c>
      <c r="EW1252">
        <v>5.84</v>
      </c>
      <c r="EX1252">
        <v>0</v>
      </c>
      <c r="EY1252">
        <v>0</v>
      </c>
      <c r="FQ1252">
        <v>0</v>
      </c>
      <c r="FR1252">
        <v>0</v>
      </c>
      <c r="FS1252">
        <v>0</v>
      </c>
      <c r="FX1252">
        <v>70</v>
      </c>
      <c r="FY1252">
        <v>10</v>
      </c>
      <c r="GA1252" t="s">
        <v>3</v>
      </c>
      <c r="GD1252">
        <v>0</v>
      </c>
      <c r="GF1252">
        <v>-931379651</v>
      </c>
      <c r="GG1252">
        <v>2</v>
      </c>
      <c r="GH1252">
        <v>1</v>
      </c>
      <c r="GI1252">
        <v>-2</v>
      </c>
      <c r="GJ1252">
        <v>0</v>
      </c>
      <c r="GK1252">
        <f>ROUND(R1252*(R12)/100,2)</f>
        <v>0</v>
      </c>
      <c r="GL1252">
        <f>ROUND(IF(AND(BH1252=3,BI1252=3,FS1252&lt;&gt;0),P1252,0),2)</f>
        <v>0</v>
      </c>
      <c r="GM1252">
        <f>ROUND(O1252+X1252+Y1252+GK1252,2)+GX1252</f>
        <v>97.58</v>
      </c>
      <c r="GN1252">
        <f>IF(OR(BI1252=0,BI1252=1),GM1252-GX1252,0)</f>
        <v>0</v>
      </c>
      <c r="GO1252">
        <f>IF(BI1252=2,GM1252-GX1252,0)</f>
        <v>0</v>
      </c>
      <c r="GP1252">
        <f>IF(BI1252=4,GM1252-GX1252,0)</f>
        <v>97.58</v>
      </c>
      <c r="GR1252">
        <v>0</v>
      </c>
      <c r="GS1252">
        <v>3</v>
      </c>
      <c r="GT1252">
        <v>0</v>
      </c>
      <c r="GU1252" t="s">
        <v>3</v>
      </c>
      <c r="GV1252">
        <f>ROUND((GT1252),6)</f>
        <v>0</v>
      </c>
      <c r="GW1252">
        <v>1</v>
      </c>
      <c r="GX1252">
        <f>ROUND(HC1252*I1252,2)</f>
        <v>0</v>
      </c>
      <c r="HA1252">
        <v>0</v>
      </c>
      <c r="HB1252">
        <v>0</v>
      </c>
      <c r="HC1252">
        <f>GV1252*GW1252</f>
        <v>0</v>
      </c>
      <c r="HE1252" t="s">
        <v>3</v>
      </c>
      <c r="HF1252" t="s">
        <v>3</v>
      </c>
      <c r="HM1252" t="s">
        <v>3</v>
      </c>
      <c r="HN1252" t="s">
        <v>3</v>
      </c>
      <c r="HO1252" t="s">
        <v>3</v>
      </c>
      <c r="HP1252" t="s">
        <v>3</v>
      </c>
      <c r="HQ1252" t="s">
        <v>3</v>
      </c>
      <c r="HS1252">
        <v>0</v>
      </c>
      <c r="IK1252">
        <v>0</v>
      </c>
    </row>
    <row r="1253" spans="1:245" x14ac:dyDescent="0.2">
      <c r="A1253">
        <v>17</v>
      </c>
      <c r="B1253">
        <v>1</v>
      </c>
      <c r="C1253">
        <f>ROW(SmtRes!A419)</f>
        <v>419</v>
      </c>
      <c r="D1253">
        <f>ROW(EtalonRes!A419)</f>
        <v>419</v>
      </c>
      <c r="E1253" t="s">
        <v>361</v>
      </c>
      <c r="F1253" t="s">
        <v>42</v>
      </c>
      <c r="G1253" t="s">
        <v>43</v>
      </c>
      <c r="H1253" t="s">
        <v>18</v>
      </c>
      <c r="I1253">
        <f>ROUND(2/100,9)</f>
        <v>0.02</v>
      </c>
      <c r="J1253">
        <v>0</v>
      </c>
      <c r="K1253">
        <f>ROUND(2/100,9)</f>
        <v>0.02</v>
      </c>
      <c r="O1253">
        <f>ROUND(CP1253,2)</f>
        <v>511.55</v>
      </c>
      <c r="P1253">
        <f>ROUND(CQ1253*I1253,2)</f>
        <v>0</v>
      </c>
      <c r="Q1253">
        <f>ROUND(CR1253*I1253,2)</f>
        <v>0.65</v>
      </c>
      <c r="R1253">
        <f>ROUND(CS1253*I1253,2)</f>
        <v>0.01</v>
      </c>
      <c r="S1253">
        <f>ROUND(CT1253*I1253,2)</f>
        <v>510.9</v>
      </c>
      <c r="T1253">
        <f>ROUND(CU1253*I1253,2)</f>
        <v>0</v>
      </c>
      <c r="U1253">
        <f>CV1253*I1253</f>
        <v>0.78439999999999999</v>
      </c>
      <c r="V1253">
        <f>CW1253*I1253</f>
        <v>0</v>
      </c>
      <c r="W1253">
        <f>ROUND(CX1253*I1253,2)</f>
        <v>0</v>
      </c>
      <c r="X1253">
        <f>ROUND(CY1253,2)</f>
        <v>357.63</v>
      </c>
      <c r="Y1253">
        <f>ROUND(CZ1253,2)</f>
        <v>51.09</v>
      </c>
      <c r="AA1253">
        <v>35364244</v>
      </c>
      <c r="AB1253">
        <f>ROUND((AC1253+AD1253+AF1253),6)</f>
        <v>25577.73</v>
      </c>
      <c r="AC1253">
        <f>ROUND((ES1253),6)</f>
        <v>0</v>
      </c>
      <c r="AD1253">
        <f>ROUND((((ET1253)-(EU1253))+AE1253),6)</f>
        <v>32.57</v>
      </c>
      <c r="AE1253">
        <f>ROUND((EU1253),6)</f>
        <v>0.69</v>
      </c>
      <c r="AF1253">
        <f>ROUND((EV1253),6)</f>
        <v>25545.16</v>
      </c>
      <c r="AG1253">
        <f>ROUND((AP1253),6)</f>
        <v>0</v>
      </c>
      <c r="AH1253">
        <f>(EW1253)</f>
        <v>39.22</v>
      </c>
      <c r="AI1253">
        <f>(EX1253)</f>
        <v>0</v>
      </c>
      <c r="AJ1253">
        <f>(AS1253)</f>
        <v>0</v>
      </c>
      <c r="AK1253">
        <v>25577.73</v>
      </c>
      <c r="AL1253">
        <v>0</v>
      </c>
      <c r="AM1253">
        <v>32.57</v>
      </c>
      <c r="AN1253">
        <v>0.69</v>
      </c>
      <c r="AO1253">
        <v>25545.16</v>
      </c>
      <c r="AP1253">
        <v>0</v>
      </c>
      <c r="AQ1253">
        <v>39.22</v>
      </c>
      <c r="AR1253">
        <v>0</v>
      </c>
      <c r="AS1253">
        <v>0</v>
      </c>
      <c r="AT1253">
        <v>70</v>
      </c>
      <c r="AU1253">
        <v>10</v>
      </c>
      <c r="AV1253">
        <v>1</v>
      </c>
      <c r="AW1253">
        <v>1</v>
      </c>
      <c r="AZ1253">
        <v>1</v>
      </c>
      <c r="BA1253">
        <v>1</v>
      </c>
      <c r="BB1253">
        <v>1</v>
      </c>
      <c r="BC1253">
        <v>1</v>
      </c>
      <c r="BD1253" t="s">
        <v>3</v>
      </c>
      <c r="BE1253" t="s">
        <v>3</v>
      </c>
      <c r="BF1253" t="s">
        <v>3</v>
      </c>
      <c r="BG1253" t="s">
        <v>3</v>
      </c>
      <c r="BH1253">
        <v>0</v>
      </c>
      <c r="BI1253">
        <v>4</v>
      </c>
      <c r="BJ1253" t="s">
        <v>44</v>
      </c>
      <c r="BM1253">
        <v>0</v>
      </c>
      <c r="BN1253">
        <v>0</v>
      </c>
      <c r="BO1253" t="s">
        <v>3</v>
      </c>
      <c r="BP1253">
        <v>0</v>
      </c>
      <c r="BQ1253">
        <v>1</v>
      </c>
      <c r="BR1253">
        <v>0</v>
      </c>
      <c r="BS1253">
        <v>1</v>
      </c>
      <c r="BT1253">
        <v>1</v>
      </c>
      <c r="BU1253">
        <v>1</v>
      </c>
      <c r="BV1253">
        <v>1</v>
      </c>
      <c r="BW1253">
        <v>1</v>
      </c>
      <c r="BX1253">
        <v>1</v>
      </c>
      <c r="BY1253" t="s">
        <v>3</v>
      </c>
      <c r="BZ1253">
        <v>70</v>
      </c>
      <c r="CA1253">
        <v>10</v>
      </c>
      <c r="CB1253" t="s">
        <v>3</v>
      </c>
      <c r="CE1253">
        <v>0</v>
      </c>
      <c r="CF1253">
        <v>0</v>
      </c>
      <c r="CG1253">
        <v>0</v>
      </c>
      <c r="CM1253">
        <v>0</v>
      </c>
      <c r="CN1253" t="s">
        <v>3</v>
      </c>
      <c r="CO1253">
        <v>0</v>
      </c>
      <c r="CP1253">
        <f>(P1253+Q1253+S1253)</f>
        <v>511.54999999999995</v>
      </c>
      <c r="CQ1253">
        <f>(AC1253*BC1253*AW1253)</f>
        <v>0</v>
      </c>
      <c r="CR1253">
        <f>((((ET1253)*BB1253-(EU1253)*BS1253)+AE1253*BS1253)*AV1253)</f>
        <v>32.57</v>
      </c>
      <c r="CS1253">
        <f>(AE1253*BS1253*AV1253)</f>
        <v>0.69</v>
      </c>
      <c r="CT1253">
        <f>(AF1253*BA1253*AV1253)</f>
        <v>25545.16</v>
      </c>
      <c r="CU1253">
        <f>AG1253</f>
        <v>0</v>
      </c>
      <c r="CV1253">
        <f>(AH1253*AV1253)</f>
        <v>39.22</v>
      </c>
      <c r="CW1253">
        <f>AI1253</f>
        <v>0</v>
      </c>
      <c r="CX1253">
        <f>AJ1253</f>
        <v>0</v>
      </c>
      <c r="CY1253">
        <f>((S1253*BZ1253)/100)</f>
        <v>357.63</v>
      </c>
      <c r="CZ1253">
        <f>((S1253*CA1253)/100)</f>
        <v>51.09</v>
      </c>
      <c r="DC1253" t="s">
        <v>3</v>
      </c>
      <c r="DD1253" t="s">
        <v>3</v>
      </c>
      <c r="DE1253" t="s">
        <v>3</v>
      </c>
      <c r="DF1253" t="s">
        <v>3</v>
      </c>
      <c r="DG1253" t="s">
        <v>3</v>
      </c>
      <c r="DH1253" t="s">
        <v>3</v>
      </c>
      <c r="DI1253" t="s">
        <v>3</v>
      </c>
      <c r="DJ1253" t="s">
        <v>3</v>
      </c>
      <c r="DK1253" t="s">
        <v>3</v>
      </c>
      <c r="DL1253" t="s">
        <v>3</v>
      </c>
      <c r="DM1253" t="s">
        <v>3</v>
      </c>
      <c r="DN1253">
        <v>0</v>
      </c>
      <c r="DO1253">
        <v>0</v>
      </c>
      <c r="DP1253">
        <v>1</v>
      </c>
      <c r="DQ1253">
        <v>1</v>
      </c>
      <c r="DU1253">
        <v>1010</v>
      </c>
      <c r="DV1253" t="s">
        <v>18</v>
      </c>
      <c r="DW1253" t="s">
        <v>18</v>
      </c>
      <c r="DX1253">
        <v>100</v>
      </c>
      <c r="DZ1253" t="s">
        <v>3</v>
      </c>
      <c r="EA1253" t="s">
        <v>3</v>
      </c>
      <c r="EB1253" t="s">
        <v>3</v>
      </c>
      <c r="EC1253" t="s">
        <v>3</v>
      </c>
      <c r="EE1253">
        <v>35096056</v>
      </c>
      <c r="EF1253">
        <v>1</v>
      </c>
      <c r="EG1253" t="s">
        <v>20</v>
      </c>
      <c r="EH1253">
        <v>0</v>
      </c>
      <c r="EI1253" t="s">
        <v>3</v>
      </c>
      <c r="EJ1253">
        <v>4</v>
      </c>
      <c r="EK1253">
        <v>0</v>
      </c>
      <c r="EL1253" t="s">
        <v>21</v>
      </c>
      <c r="EM1253" t="s">
        <v>22</v>
      </c>
      <c r="EO1253" t="s">
        <v>3</v>
      </c>
      <c r="EQ1253">
        <v>0</v>
      </c>
      <c r="ER1253">
        <v>25577.73</v>
      </c>
      <c r="ES1253">
        <v>0</v>
      </c>
      <c r="ET1253">
        <v>32.57</v>
      </c>
      <c r="EU1253">
        <v>0.69</v>
      </c>
      <c r="EV1253">
        <v>25545.16</v>
      </c>
      <c r="EW1253">
        <v>39.22</v>
      </c>
      <c r="EX1253">
        <v>0</v>
      </c>
      <c r="EY1253">
        <v>0</v>
      </c>
      <c r="FQ1253">
        <v>0</v>
      </c>
      <c r="FR1253">
        <v>0</v>
      </c>
      <c r="FS1253">
        <v>0</v>
      </c>
      <c r="FX1253">
        <v>70</v>
      </c>
      <c r="FY1253">
        <v>10</v>
      </c>
      <c r="GA1253" t="s">
        <v>3</v>
      </c>
      <c r="GD1253">
        <v>0</v>
      </c>
      <c r="GF1253">
        <v>1212913616</v>
      </c>
      <c r="GG1253">
        <v>2</v>
      </c>
      <c r="GH1253">
        <v>1</v>
      </c>
      <c r="GI1253">
        <v>-2</v>
      </c>
      <c r="GJ1253">
        <v>0</v>
      </c>
      <c r="GK1253">
        <f>ROUND(R1253*(R12)/100,2)</f>
        <v>0.01</v>
      </c>
      <c r="GL1253">
        <f>ROUND(IF(AND(BH1253=3,BI1253=3,FS1253&lt;&gt;0),P1253,0),2)</f>
        <v>0</v>
      </c>
      <c r="GM1253">
        <f>ROUND(O1253+X1253+Y1253+GK1253,2)+GX1253</f>
        <v>920.28</v>
      </c>
      <c r="GN1253">
        <f>IF(OR(BI1253=0,BI1253=1),GM1253-GX1253,0)</f>
        <v>0</v>
      </c>
      <c r="GO1253">
        <f>IF(BI1253=2,GM1253-GX1253,0)</f>
        <v>0</v>
      </c>
      <c r="GP1253">
        <f>IF(BI1253=4,GM1253-GX1253,0)</f>
        <v>920.28</v>
      </c>
      <c r="GR1253">
        <v>0</v>
      </c>
      <c r="GS1253">
        <v>3</v>
      </c>
      <c r="GT1253">
        <v>0</v>
      </c>
      <c r="GU1253" t="s">
        <v>3</v>
      </c>
      <c r="GV1253">
        <f>ROUND((GT1253),6)</f>
        <v>0</v>
      </c>
      <c r="GW1253">
        <v>1</v>
      </c>
      <c r="GX1253">
        <f>ROUND(HC1253*I1253,2)</f>
        <v>0</v>
      </c>
      <c r="HA1253">
        <v>0</v>
      </c>
      <c r="HB1253">
        <v>0</v>
      </c>
      <c r="HC1253">
        <f>GV1253*GW1253</f>
        <v>0</v>
      </c>
      <c r="HE1253" t="s">
        <v>3</v>
      </c>
      <c r="HF1253" t="s">
        <v>3</v>
      </c>
      <c r="HM1253" t="s">
        <v>3</v>
      </c>
      <c r="HN1253" t="s">
        <v>3</v>
      </c>
      <c r="HO1253" t="s">
        <v>3</v>
      </c>
      <c r="HP1253" t="s">
        <v>3</v>
      </c>
      <c r="HQ1253" t="s">
        <v>3</v>
      </c>
      <c r="HS1253">
        <v>0</v>
      </c>
      <c r="IK1253">
        <v>0</v>
      </c>
    </row>
    <row r="1255" spans="1:245" x14ac:dyDescent="0.2">
      <c r="A1255">
        <v>51</v>
      </c>
      <c r="B1255">
        <f>B1248</f>
        <v>1</v>
      </c>
      <c r="C1255">
        <f>A1248</f>
        <v>4</v>
      </c>
      <c r="D1255">
        <f>ROW(A1248)</f>
        <v>1248</v>
      </c>
      <c r="F1255" t="str">
        <f>IF(F1248&lt;&gt;"",F1248,"")</f>
        <v>Новый раздел</v>
      </c>
      <c r="G1255" t="str">
        <f>IF(G1248&lt;&gt;"",G1248,"")</f>
        <v>Помещение 145 Спортзал</v>
      </c>
      <c r="H1255">
        <v>0</v>
      </c>
      <c r="O1255">
        <f t="shared" ref="O1255:T1255" si="909">ROUND(AB1255,2)</f>
        <v>565.76</v>
      </c>
      <c r="P1255">
        <f t="shared" si="909"/>
        <v>0</v>
      </c>
      <c r="Q1255">
        <f t="shared" si="909"/>
        <v>0.65</v>
      </c>
      <c r="R1255">
        <f t="shared" si="909"/>
        <v>0.01</v>
      </c>
      <c r="S1255">
        <f t="shared" si="909"/>
        <v>565.11</v>
      </c>
      <c r="T1255">
        <f t="shared" si="909"/>
        <v>0</v>
      </c>
      <c r="U1255">
        <f>AH1255</f>
        <v>0.9012</v>
      </c>
      <c r="V1255">
        <f>AI1255</f>
        <v>0</v>
      </c>
      <c r="W1255">
        <f>ROUND(AJ1255,2)</f>
        <v>0</v>
      </c>
      <c r="X1255">
        <f>ROUND(AK1255,2)</f>
        <v>395.58</v>
      </c>
      <c r="Y1255">
        <f>ROUND(AL1255,2)</f>
        <v>56.51</v>
      </c>
      <c r="AB1255">
        <f>ROUND(SUMIF(AA1252:AA1253,"=35364244",O1252:O1253),2)</f>
        <v>565.76</v>
      </c>
      <c r="AC1255">
        <f>ROUND(SUMIF(AA1252:AA1253,"=35364244",P1252:P1253),2)</f>
        <v>0</v>
      </c>
      <c r="AD1255">
        <f>ROUND(SUMIF(AA1252:AA1253,"=35364244",Q1252:Q1253),2)</f>
        <v>0.65</v>
      </c>
      <c r="AE1255">
        <f>ROUND(SUMIF(AA1252:AA1253,"=35364244",R1252:R1253),2)</f>
        <v>0.01</v>
      </c>
      <c r="AF1255">
        <f>ROUND(SUMIF(AA1252:AA1253,"=35364244",S1252:S1253),2)</f>
        <v>565.11</v>
      </c>
      <c r="AG1255">
        <f>ROUND(SUMIF(AA1252:AA1253,"=35364244",T1252:T1253),2)</f>
        <v>0</v>
      </c>
      <c r="AH1255">
        <f>SUMIF(AA1252:AA1253,"=35364244",U1252:U1253)</f>
        <v>0.9012</v>
      </c>
      <c r="AI1255">
        <f>SUMIF(AA1252:AA1253,"=35364244",V1252:V1253)</f>
        <v>0</v>
      </c>
      <c r="AJ1255">
        <f>ROUND(SUMIF(AA1252:AA1253,"=35364244",W1252:W1253),2)</f>
        <v>0</v>
      </c>
      <c r="AK1255">
        <f>ROUND(SUMIF(AA1252:AA1253,"=35364244",X1252:X1253),2)</f>
        <v>395.58</v>
      </c>
      <c r="AL1255">
        <f>ROUND(SUMIF(AA1252:AA1253,"=35364244",Y1252:Y1253),2)</f>
        <v>56.51</v>
      </c>
      <c r="AO1255">
        <f t="shared" ref="AO1255:BD1255" si="910">ROUND(BX1255,2)</f>
        <v>0</v>
      </c>
      <c r="AP1255">
        <f t="shared" si="910"/>
        <v>0</v>
      </c>
      <c r="AQ1255">
        <f t="shared" si="910"/>
        <v>0</v>
      </c>
      <c r="AR1255">
        <f t="shared" si="910"/>
        <v>1017.86</v>
      </c>
      <c r="AS1255">
        <f t="shared" si="910"/>
        <v>0</v>
      </c>
      <c r="AT1255">
        <f t="shared" si="910"/>
        <v>0</v>
      </c>
      <c r="AU1255">
        <f t="shared" si="910"/>
        <v>1017.86</v>
      </c>
      <c r="AV1255">
        <f t="shared" si="910"/>
        <v>0</v>
      </c>
      <c r="AW1255">
        <f t="shared" si="910"/>
        <v>0</v>
      </c>
      <c r="AX1255">
        <f t="shared" si="910"/>
        <v>0</v>
      </c>
      <c r="AY1255">
        <f t="shared" si="910"/>
        <v>0</v>
      </c>
      <c r="AZ1255">
        <f t="shared" si="910"/>
        <v>0</v>
      </c>
      <c r="BA1255">
        <f t="shared" si="910"/>
        <v>0</v>
      </c>
      <c r="BB1255">
        <f t="shared" si="910"/>
        <v>0</v>
      </c>
      <c r="BC1255">
        <f t="shared" si="910"/>
        <v>0</v>
      </c>
      <c r="BD1255">
        <f t="shared" si="910"/>
        <v>0</v>
      </c>
      <c r="BX1255">
        <f>ROUND(SUMIF(AA1252:AA1253,"=35364244",FQ1252:FQ1253),2)</f>
        <v>0</v>
      </c>
      <c r="BY1255">
        <f>ROUND(SUMIF(AA1252:AA1253,"=35364244",FR1252:FR1253),2)</f>
        <v>0</v>
      </c>
      <c r="BZ1255">
        <f>ROUND(SUMIF(AA1252:AA1253,"=35364244",GL1252:GL1253),2)</f>
        <v>0</v>
      </c>
      <c r="CA1255">
        <f>ROUND(SUMIF(AA1252:AA1253,"=35364244",GM1252:GM1253),2)</f>
        <v>1017.86</v>
      </c>
      <c r="CB1255">
        <f>ROUND(SUMIF(AA1252:AA1253,"=35364244",GN1252:GN1253),2)</f>
        <v>0</v>
      </c>
      <c r="CC1255">
        <f>ROUND(SUMIF(AA1252:AA1253,"=35364244",GO1252:GO1253),2)</f>
        <v>0</v>
      </c>
      <c r="CD1255">
        <f>ROUND(SUMIF(AA1252:AA1253,"=35364244",GP1252:GP1253),2)</f>
        <v>1017.86</v>
      </c>
      <c r="CE1255">
        <f>AC1255-BX1255</f>
        <v>0</v>
      </c>
      <c r="CF1255">
        <f>AC1255-BY1255</f>
        <v>0</v>
      </c>
      <c r="CG1255">
        <f>BX1255-BZ1255</f>
        <v>0</v>
      </c>
      <c r="CH1255">
        <f>AC1255-BX1255-BY1255+BZ1255</f>
        <v>0</v>
      </c>
      <c r="CI1255">
        <f>BY1255-BZ1255</f>
        <v>0</v>
      </c>
      <c r="CJ1255">
        <f>ROUND(SUMIF(AA1252:AA1253,"=35364244",GX1252:GX1253),2)</f>
        <v>0</v>
      </c>
      <c r="CK1255">
        <f>ROUND(SUMIF(AA1252:AA1253,"=35364244",GY1252:GY1253),2)</f>
        <v>0</v>
      </c>
      <c r="CL1255">
        <f>ROUND(SUMIF(AA1252:AA1253,"=35364244",GZ1252:GZ1253),2)</f>
        <v>0</v>
      </c>
      <c r="CM1255">
        <f>ROUND(SUMIF(AA1252:AA1253,"=35364244",HD1252:HD1253),2)</f>
        <v>0</v>
      </c>
      <c r="GX1255">
        <v>0</v>
      </c>
    </row>
    <row r="1257" spans="1:245" x14ac:dyDescent="0.2">
      <c r="A1257">
        <v>50</v>
      </c>
      <c r="B1257">
        <v>0</v>
      </c>
      <c r="C1257">
        <v>0</v>
      </c>
      <c r="D1257">
        <v>1</v>
      </c>
      <c r="E1257">
        <v>201</v>
      </c>
      <c r="F1257">
        <f>ROUND(Source!O1255,O1257)</f>
        <v>565.76</v>
      </c>
      <c r="G1257" t="s">
        <v>66</v>
      </c>
      <c r="H1257" t="s">
        <v>67</v>
      </c>
      <c r="K1257">
        <v>201</v>
      </c>
      <c r="L1257">
        <v>1</v>
      </c>
      <c r="M1257">
        <v>3</v>
      </c>
      <c r="N1257" t="s">
        <v>3</v>
      </c>
      <c r="O1257">
        <v>2</v>
      </c>
      <c r="W1257">
        <v>565.76</v>
      </c>
      <c r="X1257">
        <v>1</v>
      </c>
      <c r="Y1257">
        <v>565.76</v>
      </c>
    </row>
    <row r="1258" spans="1:245" x14ac:dyDescent="0.2">
      <c r="A1258">
        <v>50</v>
      </c>
      <c r="B1258">
        <v>0</v>
      </c>
      <c r="C1258">
        <v>0</v>
      </c>
      <c r="D1258">
        <v>1</v>
      </c>
      <c r="E1258">
        <v>202</v>
      </c>
      <c r="F1258">
        <f>ROUND(Source!P1255,O1258)</f>
        <v>0</v>
      </c>
      <c r="G1258" t="s">
        <v>68</v>
      </c>
      <c r="H1258" t="s">
        <v>69</v>
      </c>
      <c r="K1258">
        <v>202</v>
      </c>
      <c r="L1258">
        <v>2</v>
      </c>
      <c r="M1258">
        <v>3</v>
      </c>
      <c r="N1258" t="s">
        <v>3</v>
      </c>
      <c r="O1258">
        <v>2</v>
      </c>
      <c r="W1258">
        <v>0</v>
      </c>
      <c r="X1258">
        <v>1</v>
      </c>
      <c r="Y1258">
        <v>0</v>
      </c>
    </row>
    <row r="1259" spans="1:245" x14ac:dyDescent="0.2">
      <c r="A1259">
        <v>50</v>
      </c>
      <c r="B1259">
        <v>0</v>
      </c>
      <c r="C1259">
        <v>0</v>
      </c>
      <c r="D1259">
        <v>1</v>
      </c>
      <c r="E1259">
        <v>222</v>
      </c>
      <c r="F1259">
        <f>ROUND(Source!AO1255,O1259)</f>
        <v>0</v>
      </c>
      <c r="G1259" t="s">
        <v>70</v>
      </c>
      <c r="H1259" t="s">
        <v>71</v>
      </c>
      <c r="K1259">
        <v>222</v>
      </c>
      <c r="L1259">
        <v>3</v>
      </c>
      <c r="M1259">
        <v>3</v>
      </c>
      <c r="N1259" t="s">
        <v>3</v>
      </c>
      <c r="O1259">
        <v>2</v>
      </c>
      <c r="W1259">
        <v>0</v>
      </c>
      <c r="X1259">
        <v>1</v>
      </c>
      <c r="Y1259">
        <v>0</v>
      </c>
    </row>
    <row r="1260" spans="1:245" x14ac:dyDescent="0.2">
      <c r="A1260">
        <v>50</v>
      </c>
      <c r="B1260">
        <v>0</v>
      </c>
      <c r="C1260">
        <v>0</v>
      </c>
      <c r="D1260">
        <v>1</v>
      </c>
      <c r="E1260">
        <v>225</v>
      </c>
      <c r="F1260">
        <f>ROUND(Source!AV1255,O1260)</f>
        <v>0</v>
      </c>
      <c r="G1260" t="s">
        <v>72</v>
      </c>
      <c r="H1260" t="s">
        <v>73</v>
      </c>
      <c r="K1260">
        <v>225</v>
      </c>
      <c r="L1260">
        <v>4</v>
      </c>
      <c r="M1260">
        <v>3</v>
      </c>
      <c r="N1260" t="s">
        <v>3</v>
      </c>
      <c r="O1260">
        <v>2</v>
      </c>
      <c r="W1260">
        <v>0</v>
      </c>
      <c r="X1260">
        <v>1</v>
      </c>
      <c r="Y1260">
        <v>0</v>
      </c>
    </row>
    <row r="1261" spans="1:245" x14ac:dyDescent="0.2">
      <c r="A1261">
        <v>50</v>
      </c>
      <c r="B1261">
        <v>0</v>
      </c>
      <c r="C1261">
        <v>0</v>
      </c>
      <c r="D1261">
        <v>1</v>
      </c>
      <c r="E1261">
        <v>226</v>
      </c>
      <c r="F1261">
        <f>ROUND(Source!AW1255,O1261)</f>
        <v>0</v>
      </c>
      <c r="G1261" t="s">
        <v>74</v>
      </c>
      <c r="H1261" t="s">
        <v>75</v>
      </c>
      <c r="K1261">
        <v>226</v>
      </c>
      <c r="L1261">
        <v>5</v>
      </c>
      <c r="M1261">
        <v>3</v>
      </c>
      <c r="N1261" t="s">
        <v>3</v>
      </c>
      <c r="O1261">
        <v>2</v>
      </c>
      <c r="W1261">
        <v>0</v>
      </c>
      <c r="X1261">
        <v>1</v>
      </c>
      <c r="Y1261">
        <v>0</v>
      </c>
    </row>
    <row r="1262" spans="1:245" x14ac:dyDescent="0.2">
      <c r="A1262">
        <v>50</v>
      </c>
      <c r="B1262">
        <v>0</v>
      </c>
      <c r="C1262">
        <v>0</v>
      </c>
      <c r="D1262">
        <v>1</v>
      </c>
      <c r="E1262">
        <v>227</v>
      </c>
      <c r="F1262">
        <f>ROUND(Source!AX1255,O1262)</f>
        <v>0</v>
      </c>
      <c r="G1262" t="s">
        <v>76</v>
      </c>
      <c r="H1262" t="s">
        <v>77</v>
      </c>
      <c r="K1262">
        <v>227</v>
      </c>
      <c r="L1262">
        <v>6</v>
      </c>
      <c r="M1262">
        <v>3</v>
      </c>
      <c r="N1262" t="s">
        <v>3</v>
      </c>
      <c r="O1262">
        <v>2</v>
      </c>
      <c r="W1262">
        <v>0</v>
      </c>
      <c r="X1262">
        <v>1</v>
      </c>
      <c r="Y1262">
        <v>0</v>
      </c>
    </row>
    <row r="1263" spans="1:245" x14ac:dyDescent="0.2">
      <c r="A1263">
        <v>50</v>
      </c>
      <c r="B1263">
        <v>0</v>
      </c>
      <c r="C1263">
        <v>0</v>
      </c>
      <c r="D1263">
        <v>1</v>
      </c>
      <c r="E1263">
        <v>228</v>
      </c>
      <c r="F1263">
        <f>ROUND(Source!AY1255,O1263)</f>
        <v>0</v>
      </c>
      <c r="G1263" t="s">
        <v>78</v>
      </c>
      <c r="H1263" t="s">
        <v>79</v>
      </c>
      <c r="K1263">
        <v>228</v>
      </c>
      <c r="L1263">
        <v>7</v>
      </c>
      <c r="M1263">
        <v>3</v>
      </c>
      <c r="N1263" t="s">
        <v>3</v>
      </c>
      <c r="O1263">
        <v>2</v>
      </c>
      <c r="W1263">
        <v>0</v>
      </c>
      <c r="X1263">
        <v>1</v>
      </c>
      <c r="Y1263">
        <v>0</v>
      </c>
    </row>
    <row r="1264" spans="1:245" x14ac:dyDescent="0.2">
      <c r="A1264">
        <v>50</v>
      </c>
      <c r="B1264">
        <v>0</v>
      </c>
      <c r="C1264">
        <v>0</v>
      </c>
      <c r="D1264">
        <v>1</v>
      </c>
      <c r="E1264">
        <v>216</v>
      </c>
      <c r="F1264">
        <f>ROUND(Source!AP1255,O1264)</f>
        <v>0</v>
      </c>
      <c r="G1264" t="s">
        <v>80</v>
      </c>
      <c r="H1264" t="s">
        <v>81</v>
      </c>
      <c r="K1264">
        <v>216</v>
      </c>
      <c r="L1264">
        <v>8</v>
      </c>
      <c r="M1264">
        <v>3</v>
      </c>
      <c r="N1264" t="s">
        <v>3</v>
      </c>
      <c r="O1264">
        <v>2</v>
      </c>
      <c r="W1264">
        <v>0</v>
      </c>
      <c r="X1264">
        <v>1</v>
      </c>
      <c r="Y1264">
        <v>0</v>
      </c>
    </row>
    <row r="1265" spans="1:25" x14ac:dyDescent="0.2">
      <c r="A1265">
        <v>50</v>
      </c>
      <c r="B1265">
        <v>0</v>
      </c>
      <c r="C1265">
        <v>0</v>
      </c>
      <c r="D1265">
        <v>1</v>
      </c>
      <c r="E1265">
        <v>223</v>
      </c>
      <c r="F1265">
        <f>ROUND(Source!AQ1255,O1265)</f>
        <v>0</v>
      </c>
      <c r="G1265" t="s">
        <v>82</v>
      </c>
      <c r="H1265" t="s">
        <v>83</v>
      </c>
      <c r="K1265">
        <v>223</v>
      </c>
      <c r="L1265">
        <v>9</v>
      </c>
      <c r="M1265">
        <v>3</v>
      </c>
      <c r="N1265" t="s">
        <v>3</v>
      </c>
      <c r="O1265">
        <v>2</v>
      </c>
      <c r="W1265">
        <v>0</v>
      </c>
      <c r="X1265">
        <v>1</v>
      </c>
      <c r="Y1265">
        <v>0</v>
      </c>
    </row>
    <row r="1266" spans="1:25" x14ac:dyDescent="0.2">
      <c r="A1266">
        <v>50</v>
      </c>
      <c r="B1266">
        <v>0</v>
      </c>
      <c r="C1266">
        <v>0</v>
      </c>
      <c r="D1266">
        <v>1</v>
      </c>
      <c r="E1266">
        <v>229</v>
      </c>
      <c r="F1266">
        <f>ROUND(Source!AZ1255,O1266)</f>
        <v>0</v>
      </c>
      <c r="G1266" t="s">
        <v>84</v>
      </c>
      <c r="H1266" t="s">
        <v>85</v>
      </c>
      <c r="K1266">
        <v>229</v>
      </c>
      <c r="L1266">
        <v>10</v>
      </c>
      <c r="M1266">
        <v>3</v>
      </c>
      <c r="N1266" t="s">
        <v>3</v>
      </c>
      <c r="O1266">
        <v>2</v>
      </c>
      <c r="W1266">
        <v>0</v>
      </c>
      <c r="X1266">
        <v>1</v>
      </c>
      <c r="Y1266">
        <v>0</v>
      </c>
    </row>
    <row r="1267" spans="1:25" x14ac:dyDescent="0.2">
      <c r="A1267">
        <v>50</v>
      </c>
      <c r="B1267">
        <v>0</v>
      </c>
      <c r="C1267">
        <v>0</v>
      </c>
      <c r="D1267">
        <v>1</v>
      </c>
      <c r="E1267">
        <v>203</v>
      </c>
      <c r="F1267">
        <f>ROUND(Source!Q1255,O1267)</f>
        <v>0.65</v>
      </c>
      <c r="G1267" t="s">
        <v>86</v>
      </c>
      <c r="H1267" t="s">
        <v>87</v>
      </c>
      <c r="K1267">
        <v>203</v>
      </c>
      <c r="L1267">
        <v>11</v>
      </c>
      <c r="M1267">
        <v>3</v>
      </c>
      <c r="N1267" t="s">
        <v>3</v>
      </c>
      <c r="O1267">
        <v>2</v>
      </c>
      <c r="W1267">
        <v>0.65</v>
      </c>
      <c r="X1267">
        <v>1</v>
      </c>
      <c r="Y1267">
        <v>0.65</v>
      </c>
    </row>
    <row r="1268" spans="1:25" x14ac:dyDescent="0.2">
      <c r="A1268">
        <v>50</v>
      </c>
      <c r="B1268">
        <v>0</v>
      </c>
      <c r="C1268">
        <v>0</v>
      </c>
      <c r="D1268">
        <v>1</v>
      </c>
      <c r="E1268">
        <v>231</v>
      </c>
      <c r="F1268">
        <f>ROUND(Source!BB1255,O1268)</f>
        <v>0</v>
      </c>
      <c r="G1268" t="s">
        <v>88</v>
      </c>
      <c r="H1268" t="s">
        <v>89</v>
      </c>
      <c r="K1268">
        <v>231</v>
      </c>
      <c r="L1268">
        <v>12</v>
      </c>
      <c r="M1268">
        <v>3</v>
      </c>
      <c r="N1268" t="s">
        <v>3</v>
      </c>
      <c r="O1268">
        <v>2</v>
      </c>
      <c r="W1268">
        <v>0</v>
      </c>
      <c r="X1268">
        <v>1</v>
      </c>
      <c r="Y1268">
        <v>0</v>
      </c>
    </row>
    <row r="1269" spans="1:25" x14ac:dyDescent="0.2">
      <c r="A1269">
        <v>50</v>
      </c>
      <c r="B1269">
        <v>0</v>
      </c>
      <c r="C1269">
        <v>0</v>
      </c>
      <c r="D1269">
        <v>1</v>
      </c>
      <c r="E1269">
        <v>204</v>
      </c>
      <c r="F1269">
        <f>ROUND(Source!R1255,O1269)</f>
        <v>0.01</v>
      </c>
      <c r="G1269" t="s">
        <v>90</v>
      </c>
      <c r="H1269" t="s">
        <v>91</v>
      </c>
      <c r="K1269">
        <v>204</v>
      </c>
      <c r="L1269">
        <v>13</v>
      </c>
      <c r="M1269">
        <v>3</v>
      </c>
      <c r="N1269" t="s">
        <v>3</v>
      </c>
      <c r="O1269">
        <v>2</v>
      </c>
      <c r="W1269">
        <v>0.01</v>
      </c>
      <c r="X1269">
        <v>1</v>
      </c>
      <c r="Y1269">
        <v>0.01</v>
      </c>
    </row>
    <row r="1270" spans="1:25" x14ac:dyDescent="0.2">
      <c r="A1270">
        <v>50</v>
      </c>
      <c r="B1270">
        <v>0</v>
      </c>
      <c r="C1270">
        <v>0</v>
      </c>
      <c r="D1270">
        <v>1</v>
      </c>
      <c r="E1270">
        <v>205</v>
      </c>
      <c r="F1270">
        <f>ROUND(Source!S1255,O1270)</f>
        <v>565.11</v>
      </c>
      <c r="G1270" t="s">
        <v>92</v>
      </c>
      <c r="H1270" t="s">
        <v>93</v>
      </c>
      <c r="K1270">
        <v>205</v>
      </c>
      <c r="L1270">
        <v>14</v>
      </c>
      <c r="M1270">
        <v>3</v>
      </c>
      <c r="N1270" t="s">
        <v>3</v>
      </c>
      <c r="O1270">
        <v>2</v>
      </c>
      <c r="W1270">
        <v>565.11</v>
      </c>
      <c r="X1270">
        <v>1</v>
      </c>
      <c r="Y1270">
        <v>565.11</v>
      </c>
    </row>
    <row r="1271" spans="1:25" x14ac:dyDescent="0.2">
      <c r="A1271">
        <v>50</v>
      </c>
      <c r="B1271">
        <v>0</v>
      </c>
      <c r="C1271">
        <v>0</v>
      </c>
      <c r="D1271">
        <v>1</v>
      </c>
      <c r="E1271">
        <v>232</v>
      </c>
      <c r="F1271">
        <f>ROUND(Source!BC1255,O1271)</f>
        <v>0</v>
      </c>
      <c r="G1271" t="s">
        <v>94</v>
      </c>
      <c r="H1271" t="s">
        <v>95</v>
      </c>
      <c r="K1271">
        <v>232</v>
      </c>
      <c r="L1271">
        <v>15</v>
      </c>
      <c r="M1271">
        <v>3</v>
      </c>
      <c r="N1271" t="s">
        <v>3</v>
      </c>
      <c r="O1271">
        <v>2</v>
      </c>
      <c r="W1271">
        <v>0</v>
      </c>
      <c r="X1271">
        <v>1</v>
      </c>
      <c r="Y1271">
        <v>0</v>
      </c>
    </row>
    <row r="1272" spans="1:25" x14ac:dyDescent="0.2">
      <c r="A1272">
        <v>50</v>
      </c>
      <c r="B1272">
        <v>0</v>
      </c>
      <c r="C1272">
        <v>0</v>
      </c>
      <c r="D1272">
        <v>1</v>
      </c>
      <c r="E1272">
        <v>214</v>
      </c>
      <c r="F1272">
        <f>ROUND(Source!AS1255,O1272)</f>
        <v>0</v>
      </c>
      <c r="G1272" t="s">
        <v>96</v>
      </c>
      <c r="H1272" t="s">
        <v>97</v>
      </c>
      <c r="K1272">
        <v>214</v>
      </c>
      <c r="L1272">
        <v>16</v>
      </c>
      <c r="M1272">
        <v>3</v>
      </c>
      <c r="N1272" t="s">
        <v>3</v>
      </c>
      <c r="O1272">
        <v>2</v>
      </c>
      <c r="W1272">
        <v>0</v>
      </c>
      <c r="X1272">
        <v>1</v>
      </c>
      <c r="Y1272">
        <v>0</v>
      </c>
    </row>
    <row r="1273" spans="1:25" x14ac:dyDescent="0.2">
      <c r="A1273">
        <v>50</v>
      </c>
      <c r="B1273">
        <v>0</v>
      </c>
      <c r="C1273">
        <v>0</v>
      </c>
      <c r="D1273">
        <v>1</v>
      </c>
      <c r="E1273">
        <v>215</v>
      </c>
      <c r="F1273">
        <f>ROUND(Source!AT1255,O1273)</f>
        <v>0</v>
      </c>
      <c r="G1273" t="s">
        <v>98</v>
      </c>
      <c r="H1273" t="s">
        <v>99</v>
      </c>
      <c r="K1273">
        <v>215</v>
      </c>
      <c r="L1273">
        <v>17</v>
      </c>
      <c r="M1273">
        <v>3</v>
      </c>
      <c r="N1273" t="s">
        <v>3</v>
      </c>
      <c r="O1273">
        <v>2</v>
      </c>
      <c r="W1273">
        <v>0</v>
      </c>
      <c r="X1273">
        <v>1</v>
      </c>
      <c r="Y1273">
        <v>0</v>
      </c>
    </row>
    <row r="1274" spans="1:25" x14ac:dyDescent="0.2">
      <c r="A1274">
        <v>50</v>
      </c>
      <c r="B1274">
        <v>0</v>
      </c>
      <c r="C1274">
        <v>0</v>
      </c>
      <c r="D1274">
        <v>1</v>
      </c>
      <c r="E1274">
        <v>217</v>
      </c>
      <c r="F1274">
        <f>ROUND(Source!AU1255,O1274)</f>
        <v>1017.86</v>
      </c>
      <c r="G1274" t="s">
        <v>100</v>
      </c>
      <c r="H1274" t="s">
        <v>101</v>
      </c>
      <c r="K1274">
        <v>217</v>
      </c>
      <c r="L1274">
        <v>18</v>
      </c>
      <c r="M1274">
        <v>3</v>
      </c>
      <c r="N1274" t="s">
        <v>3</v>
      </c>
      <c r="O1274">
        <v>2</v>
      </c>
      <c r="W1274">
        <v>1017.86</v>
      </c>
      <c r="X1274">
        <v>1</v>
      </c>
      <c r="Y1274">
        <v>1017.86</v>
      </c>
    </row>
    <row r="1275" spans="1:25" x14ac:dyDescent="0.2">
      <c r="A1275">
        <v>50</v>
      </c>
      <c r="B1275">
        <v>0</v>
      </c>
      <c r="C1275">
        <v>0</v>
      </c>
      <c r="D1275">
        <v>1</v>
      </c>
      <c r="E1275">
        <v>230</v>
      </c>
      <c r="F1275">
        <f>ROUND(Source!BA1255,O1275)</f>
        <v>0</v>
      </c>
      <c r="G1275" t="s">
        <v>102</v>
      </c>
      <c r="H1275" t="s">
        <v>103</v>
      </c>
      <c r="K1275">
        <v>230</v>
      </c>
      <c r="L1275">
        <v>19</v>
      </c>
      <c r="M1275">
        <v>3</v>
      </c>
      <c r="N1275" t="s">
        <v>3</v>
      </c>
      <c r="O1275">
        <v>2</v>
      </c>
      <c r="W1275">
        <v>0</v>
      </c>
      <c r="X1275">
        <v>1</v>
      </c>
      <c r="Y1275">
        <v>0</v>
      </c>
    </row>
    <row r="1276" spans="1:25" x14ac:dyDescent="0.2">
      <c r="A1276">
        <v>50</v>
      </c>
      <c r="B1276">
        <v>0</v>
      </c>
      <c r="C1276">
        <v>0</v>
      </c>
      <c r="D1276">
        <v>1</v>
      </c>
      <c r="E1276">
        <v>206</v>
      </c>
      <c r="F1276">
        <f>ROUND(Source!T1255,O1276)</f>
        <v>0</v>
      </c>
      <c r="G1276" t="s">
        <v>104</v>
      </c>
      <c r="H1276" t="s">
        <v>105</v>
      </c>
      <c r="K1276">
        <v>206</v>
      </c>
      <c r="L1276">
        <v>20</v>
      </c>
      <c r="M1276">
        <v>3</v>
      </c>
      <c r="N1276" t="s">
        <v>3</v>
      </c>
      <c r="O1276">
        <v>2</v>
      </c>
      <c r="W1276">
        <v>0</v>
      </c>
      <c r="X1276">
        <v>1</v>
      </c>
      <c r="Y1276">
        <v>0</v>
      </c>
    </row>
    <row r="1277" spans="1:25" x14ac:dyDescent="0.2">
      <c r="A1277">
        <v>50</v>
      </c>
      <c r="B1277">
        <v>0</v>
      </c>
      <c r="C1277">
        <v>0</v>
      </c>
      <c r="D1277">
        <v>1</v>
      </c>
      <c r="E1277">
        <v>207</v>
      </c>
      <c r="F1277">
        <f>Source!U1255</f>
        <v>0.9012</v>
      </c>
      <c r="G1277" t="s">
        <v>106</v>
      </c>
      <c r="H1277" t="s">
        <v>107</v>
      </c>
      <c r="K1277">
        <v>207</v>
      </c>
      <c r="L1277">
        <v>21</v>
      </c>
      <c r="M1277">
        <v>3</v>
      </c>
      <c r="N1277" t="s">
        <v>3</v>
      </c>
      <c r="O1277">
        <v>-1</v>
      </c>
      <c r="W1277">
        <v>0.9012</v>
      </c>
      <c r="X1277">
        <v>1</v>
      </c>
      <c r="Y1277">
        <v>0.9012</v>
      </c>
    </row>
    <row r="1278" spans="1:25" x14ac:dyDescent="0.2">
      <c r="A1278">
        <v>50</v>
      </c>
      <c r="B1278">
        <v>0</v>
      </c>
      <c r="C1278">
        <v>0</v>
      </c>
      <c r="D1278">
        <v>1</v>
      </c>
      <c r="E1278">
        <v>208</v>
      </c>
      <c r="F1278">
        <f>Source!V1255</f>
        <v>0</v>
      </c>
      <c r="G1278" t="s">
        <v>108</v>
      </c>
      <c r="H1278" t="s">
        <v>109</v>
      </c>
      <c r="K1278">
        <v>208</v>
      </c>
      <c r="L1278">
        <v>22</v>
      </c>
      <c r="M1278">
        <v>3</v>
      </c>
      <c r="N1278" t="s">
        <v>3</v>
      </c>
      <c r="O1278">
        <v>-1</v>
      </c>
      <c r="W1278">
        <v>0</v>
      </c>
      <c r="X1278">
        <v>1</v>
      </c>
      <c r="Y1278">
        <v>0</v>
      </c>
    </row>
    <row r="1279" spans="1:25" x14ac:dyDescent="0.2">
      <c r="A1279">
        <v>50</v>
      </c>
      <c r="B1279">
        <v>0</v>
      </c>
      <c r="C1279">
        <v>0</v>
      </c>
      <c r="D1279">
        <v>1</v>
      </c>
      <c r="E1279">
        <v>209</v>
      </c>
      <c r="F1279">
        <f>ROUND(Source!W1255,O1279)</f>
        <v>0</v>
      </c>
      <c r="G1279" t="s">
        <v>110</v>
      </c>
      <c r="H1279" t="s">
        <v>111</v>
      </c>
      <c r="K1279">
        <v>209</v>
      </c>
      <c r="L1279">
        <v>23</v>
      </c>
      <c r="M1279">
        <v>3</v>
      </c>
      <c r="N1279" t="s">
        <v>3</v>
      </c>
      <c r="O1279">
        <v>2</v>
      </c>
      <c r="W1279">
        <v>0</v>
      </c>
      <c r="X1279">
        <v>1</v>
      </c>
      <c r="Y1279">
        <v>0</v>
      </c>
    </row>
    <row r="1280" spans="1:25" x14ac:dyDescent="0.2">
      <c r="A1280">
        <v>50</v>
      </c>
      <c r="B1280">
        <v>0</v>
      </c>
      <c r="C1280">
        <v>0</v>
      </c>
      <c r="D1280">
        <v>1</v>
      </c>
      <c r="E1280">
        <v>233</v>
      </c>
      <c r="F1280">
        <f>ROUND(Source!BD1255,O1280)</f>
        <v>0</v>
      </c>
      <c r="G1280" t="s">
        <v>112</v>
      </c>
      <c r="H1280" t="s">
        <v>113</v>
      </c>
      <c r="K1280">
        <v>233</v>
      </c>
      <c r="L1280">
        <v>24</v>
      </c>
      <c r="M1280">
        <v>3</v>
      </c>
      <c r="N1280" t="s">
        <v>3</v>
      </c>
      <c r="O1280">
        <v>2</v>
      </c>
      <c r="W1280">
        <v>0</v>
      </c>
      <c r="X1280">
        <v>1</v>
      </c>
      <c r="Y1280">
        <v>0</v>
      </c>
    </row>
    <row r="1281" spans="1:245" x14ac:dyDescent="0.2">
      <c r="A1281">
        <v>50</v>
      </c>
      <c r="B1281">
        <v>0</v>
      </c>
      <c r="C1281">
        <v>0</v>
      </c>
      <c r="D1281">
        <v>1</v>
      </c>
      <c r="E1281">
        <v>210</v>
      </c>
      <c r="F1281">
        <f>ROUND(Source!X1255,O1281)</f>
        <v>395.58</v>
      </c>
      <c r="G1281" t="s">
        <v>114</v>
      </c>
      <c r="H1281" t="s">
        <v>115</v>
      </c>
      <c r="K1281">
        <v>210</v>
      </c>
      <c r="L1281">
        <v>25</v>
      </c>
      <c r="M1281">
        <v>3</v>
      </c>
      <c r="N1281" t="s">
        <v>3</v>
      </c>
      <c r="O1281">
        <v>2</v>
      </c>
      <c r="W1281">
        <v>395.58</v>
      </c>
      <c r="X1281">
        <v>1</v>
      </c>
      <c r="Y1281">
        <v>395.58</v>
      </c>
    </row>
    <row r="1282" spans="1:245" x14ac:dyDescent="0.2">
      <c r="A1282">
        <v>50</v>
      </c>
      <c r="B1282">
        <v>0</v>
      </c>
      <c r="C1282">
        <v>0</v>
      </c>
      <c r="D1282">
        <v>1</v>
      </c>
      <c r="E1282">
        <v>211</v>
      </c>
      <c r="F1282">
        <f>ROUND(Source!Y1255,O1282)</f>
        <v>56.51</v>
      </c>
      <c r="G1282" t="s">
        <v>116</v>
      </c>
      <c r="H1282" t="s">
        <v>117</v>
      </c>
      <c r="K1282">
        <v>211</v>
      </c>
      <c r="L1282">
        <v>26</v>
      </c>
      <c r="M1282">
        <v>3</v>
      </c>
      <c r="N1282" t="s">
        <v>3</v>
      </c>
      <c r="O1282">
        <v>2</v>
      </c>
      <c r="W1282">
        <v>56.51</v>
      </c>
      <c r="X1282">
        <v>1</v>
      </c>
      <c r="Y1282">
        <v>56.51</v>
      </c>
    </row>
    <row r="1283" spans="1:245" x14ac:dyDescent="0.2">
      <c r="A1283">
        <v>50</v>
      </c>
      <c r="B1283">
        <v>0</v>
      </c>
      <c r="C1283">
        <v>0</v>
      </c>
      <c r="D1283">
        <v>1</v>
      </c>
      <c r="E1283">
        <v>224</v>
      </c>
      <c r="F1283">
        <f>ROUND(Source!AR1255,O1283)</f>
        <v>1017.86</v>
      </c>
      <c r="G1283" t="s">
        <v>118</v>
      </c>
      <c r="H1283" t="s">
        <v>119</v>
      </c>
      <c r="K1283">
        <v>224</v>
      </c>
      <c r="L1283">
        <v>27</v>
      </c>
      <c r="M1283">
        <v>3</v>
      </c>
      <c r="N1283" t="s">
        <v>3</v>
      </c>
      <c r="O1283">
        <v>2</v>
      </c>
      <c r="W1283">
        <v>1017.86</v>
      </c>
      <c r="X1283">
        <v>1</v>
      </c>
      <c r="Y1283">
        <v>1017.86</v>
      </c>
    </row>
    <row r="1285" spans="1:245" x14ac:dyDescent="0.2">
      <c r="A1285">
        <v>4</v>
      </c>
      <c r="B1285">
        <v>1</v>
      </c>
      <c r="D1285">
        <f>ROW(A1293)</f>
        <v>1293</v>
      </c>
      <c r="F1285" t="s">
        <v>13</v>
      </c>
      <c r="G1285" t="s">
        <v>362</v>
      </c>
      <c r="H1285" t="s">
        <v>3</v>
      </c>
      <c r="I1285">
        <v>0</v>
      </c>
      <c r="K1285">
        <v>0</v>
      </c>
      <c r="M1285" t="s">
        <v>3</v>
      </c>
      <c r="S1285">
        <v>0</v>
      </c>
      <c r="U1285" t="s">
        <v>3</v>
      </c>
      <c r="V1285">
        <v>0</v>
      </c>
      <c r="AB1285" t="s">
        <v>3</v>
      </c>
      <c r="AC1285" t="s">
        <v>3</v>
      </c>
      <c r="AD1285" t="s">
        <v>3</v>
      </c>
      <c r="AE1285" t="s">
        <v>3</v>
      </c>
      <c r="AF1285" t="s">
        <v>3</v>
      </c>
      <c r="AG1285" t="s">
        <v>3</v>
      </c>
      <c r="AP1285" t="s">
        <v>3</v>
      </c>
      <c r="AQ1285" t="s">
        <v>3</v>
      </c>
      <c r="AR1285" t="s">
        <v>3</v>
      </c>
      <c r="AZ1285" t="s">
        <v>3</v>
      </c>
      <c r="BB1285" t="s">
        <v>3</v>
      </c>
      <c r="BC1285" t="s">
        <v>3</v>
      </c>
      <c r="BD1285" t="s">
        <v>3</v>
      </c>
      <c r="BE1285" t="s">
        <v>3</v>
      </c>
      <c r="BF1285" t="s">
        <v>3</v>
      </c>
      <c r="BG1285" t="s">
        <v>3</v>
      </c>
      <c r="BH1285" t="s">
        <v>3</v>
      </c>
      <c r="BI1285" t="s">
        <v>3</v>
      </c>
      <c r="BJ1285" t="s">
        <v>3</v>
      </c>
      <c r="BK1285" t="s">
        <v>3</v>
      </c>
      <c r="BL1285" t="s">
        <v>3</v>
      </c>
      <c r="BM1285" t="s">
        <v>3</v>
      </c>
      <c r="BN1285" t="s">
        <v>3</v>
      </c>
      <c r="BO1285" t="s">
        <v>3</v>
      </c>
      <c r="BP1285" t="s">
        <v>3</v>
      </c>
      <c r="BX1285">
        <v>0</v>
      </c>
      <c r="CJ1285">
        <v>0</v>
      </c>
    </row>
    <row r="1287" spans="1:245" x14ac:dyDescent="0.2">
      <c r="A1287">
        <v>52</v>
      </c>
      <c r="B1287">
        <f t="shared" ref="B1287:G1287" si="911">B1293</f>
        <v>1</v>
      </c>
      <c r="C1287">
        <f t="shared" si="911"/>
        <v>4</v>
      </c>
      <c r="D1287">
        <f t="shared" si="911"/>
        <v>1285</v>
      </c>
      <c r="E1287">
        <f t="shared" si="911"/>
        <v>0</v>
      </c>
      <c r="F1287" t="str">
        <f t="shared" si="911"/>
        <v>Новый раздел</v>
      </c>
      <c r="G1287" t="str">
        <f t="shared" si="911"/>
        <v>Помещение 146 Тренерская</v>
      </c>
      <c r="O1287">
        <f t="shared" ref="O1287:AT1287" si="912">O1293</f>
        <v>1201.68</v>
      </c>
      <c r="P1287">
        <f t="shared" si="912"/>
        <v>0</v>
      </c>
      <c r="Q1287">
        <f t="shared" si="912"/>
        <v>1.31</v>
      </c>
      <c r="R1287">
        <f t="shared" si="912"/>
        <v>0.03</v>
      </c>
      <c r="S1287">
        <f t="shared" si="912"/>
        <v>1200.3699999999999</v>
      </c>
      <c r="T1287">
        <f t="shared" si="912"/>
        <v>0</v>
      </c>
      <c r="U1287">
        <f t="shared" si="912"/>
        <v>1.9100999999999999</v>
      </c>
      <c r="V1287">
        <f t="shared" si="912"/>
        <v>0</v>
      </c>
      <c r="W1287">
        <f t="shared" si="912"/>
        <v>0</v>
      </c>
      <c r="X1287">
        <f t="shared" si="912"/>
        <v>840.26</v>
      </c>
      <c r="Y1287">
        <f t="shared" si="912"/>
        <v>120.04</v>
      </c>
      <c r="Z1287">
        <f t="shared" si="912"/>
        <v>0</v>
      </c>
      <c r="AA1287">
        <f t="shared" si="912"/>
        <v>0</v>
      </c>
      <c r="AB1287">
        <f t="shared" si="912"/>
        <v>1201.68</v>
      </c>
      <c r="AC1287">
        <f t="shared" si="912"/>
        <v>0</v>
      </c>
      <c r="AD1287">
        <f t="shared" si="912"/>
        <v>1.31</v>
      </c>
      <c r="AE1287">
        <f t="shared" si="912"/>
        <v>0.03</v>
      </c>
      <c r="AF1287">
        <f t="shared" si="912"/>
        <v>1200.3699999999999</v>
      </c>
      <c r="AG1287">
        <f t="shared" si="912"/>
        <v>0</v>
      </c>
      <c r="AH1287">
        <f t="shared" si="912"/>
        <v>1.9100999999999999</v>
      </c>
      <c r="AI1287">
        <f t="shared" si="912"/>
        <v>0</v>
      </c>
      <c r="AJ1287">
        <f t="shared" si="912"/>
        <v>0</v>
      </c>
      <c r="AK1287">
        <f t="shared" si="912"/>
        <v>840.26</v>
      </c>
      <c r="AL1287">
        <f t="shared" si="912"/>
        <v>120.04</v>
      </c>
      <c r="AM1287">
        <f t="shared" si="912"/>
        <v>0</v>
      </c>
      <c r="AN1287">
        <f t="shared" si="912"/>
        <v>0</v>
      </c>
      <c r="AO1287">
        <f t="shared" si="912"/>
        <v>0</v>
      </c>
      <c r="AP1287">
        <f t="shared" si="912"/>
        <v>0</v>
      </c>
      <c r="AQ1287">
        <f t="shared" si="912"/>
        <v>0</v>
      </c>
      <c r="AR1287">
        <f t="shared" si="912"/>
        <v>2162.0100000000002</v>
      </c>
      <c r="AS1287">
        <f t="shared" si="912"/>
        <v>0</v>
      </c>
      <c r="AT1287">
        <f t="shared" si="912"/>
        <v>0</v>
      </c>
      <c r="AU1287">
        <f t="shared" ref="AU1287:BZ1287" si="913">AU1293</f>
        <v>2162.0100000000002</v>
      </c>
      <c r="AV1287">
        <f t="shared" si="913"/>
        <v>0</v>
      </c>
      <c r="AW1287">
        <f t="shared" si="913"/>
        <v>0</v>
      </c>
      <c r="AX1287">
        <f t="shared" si="913"/>
        <v>0</v>
      </c>
      <c r="AY1287">
        <f t="shared" si="913"/>
        <v>0</v>
      </c>
      <c r="AZ1287">
        <f t="shared" si="913"/>
        <v>0</v>
      </c>
      <c r="BA1287">
        <f t="shared" si="913"/>
        <v>0</v>
      </c>
      <c r="BB1287">
        <f t="shared" si="913"/>
        <v>0</v>
      </c>
      <c r="BC1287">
        <f t="shared" si="913"/>
        <v>0</v>
      </c>
      <c r="BD1287">
        <f t="shared" si="913"/>
        <v>0</v>
      </c>
      <c r="BE1287">
        <f t="shared" si="913"/>
        <v>0</v>
      </c>
      <c r="BF1287">
        <f t="shared" si="913"/>
        <v>0</v>
      </c>
      <c r="BG1287">
        <f t="shared" si="913"/>
        <v>0</v>
      </c>
      <c r="BH1287">
        <f t="shared" si="913"/>
        <v>0</v>
      </c>
      <c r="BI1287">
        <f t="shared" si="913"/>
        <v>0</v>
      </c>
      <c r="BJ1287">
        <f t="shared" si="913"/>
        <v>0</v>
      </c>
      <c r="BK1287">
        <f t="shared" si="913"/>
        <v>0</v>
      </c>
      <c r="BL1287">
        <f t="shared" si="913"/>
        <v>0</v>
      </c>
      <c r="BM1287">
        <f t="shared" si="913"/>
        <v>0</v>
      </c>
      <c r="BN1287">
        <f t="shared" si="913"/>
        <v>0</v>
      </c>
      <c r="BO1287">
        <f t="shared" si="913"/>
        <v>0</v>
      </c>
      <c r="BP1287">
        <f t="shared" si="913"/>
        <v>0</v>
      </c>
      <c r="BQ1287">
        <f t="shared" si="913"/>
        <v>0</v>
      </c>
      <c r="BR1287">
        <f t="shared" si="913"/>
        <v>0</v>
      </c>
      <c r="BS1287">
        <f t="shared" si="913"/>
        <v>0</v>
      </c>
      <c r="BT1287">
        <f t="shared" si="913"/>
        <v>0</v>
      </c>
      <c r="BU1287">
        <f t="shared" si="913"/>
        <v>0</v>
      </c>
      <c r="BV1287">
        <f t="shared" si="913"/>
        <v>0</v>
      </c>
      <c r="BW1287">
        <f t="shared" si="913"/>
        <v>0</v>
      </c>
      <c r="BX1287">
        <f t="shared" si="913"/>
        <v>0</v>
      </c>
      <c r="BY1287">
        <f t="shared" si="913"/>
        <v>0</v>
      </c>
      <c r="BZ1287">
        <f t="shared" si="913"/>
        <v>0</v>
      </c>
      <c r="CA1287">
        <f t="shared" ref="CA1287:DF1287" si="914">CA1293</f>
        <v>2162.0100000000002</v>
      </c>
      <c r="CB1287">
        <f t="shared" si="914"/>
        <v>0</v>
      </c>
      <c r="CC1287">
        <f t="shared" si="914"/>
        <v>0</v>
      </c>
      <c r="CD1287">
        <f t="shared" si="914"/>
        <v>2162.0100000000002</v>
      </c>
      <c r="CE1287">
        <f t="shared" si="914"/>
        <v>0</v>
      </c>
      <c r="CF1287">
        <f t="shared" si="914"/>
        <v>0</v>
      </c>
      <c r="CG1287">
        <f t="shared" si="914"/>
        <v>0</v>
      </c>
      <c r="CH1287">
        <f t="shared" si="914"/>
        <v>0</v>
      </c>
      <c r="CI1287">
        <f t="shared" si="914"/>
        <v>0</v>
      </c>
      <c r="CJ1287">
        <f t="shared" si="914"/>
        <v>0</v>
      </c>
      <c r="CK1287">
        <f t="shared" si="914"/>
        <v>0</v>
      </c>
      <c r="CL1287">
        <f t="shared" si="914"/>
        <v>0</v>
      </c>
      <c r="CM1287">
        <f t="shared" si="914"/>
        <v>0</v>
      </c>
      <c r="CN1287">
        <f t="shared" si="914"/>
        <v>0</v>
      </c>
      <c r="CO1287">
        <f t="shared" si="914"/>
        <v>0</v>
      </c>
      <c r="CP1287">
        <f t="shared" si="914"/>
        <v>0</v>
      </c>
      <c r="CQ1287">
        <f t="shared" si="914"/>
        <v>0</v>
      </c>
      <c r="CR1287">
        <f t="shared" si="914"/>
        <v>0</v>
      </c>
      <c r="CS1287">
        <f t="shared" si="914"/>
        <v>0</v>
      </c>
      <c r="CT1287">
        <f t="shared" si="914"/>
        <v>0</v>
      </c>
      <c r="CU1287">
        <f t="shared" si="914"/>
        <v>0</v>
      </c>
      <c r="CV1287">
        <f t="shared" si="914"/>
        <v>0</v>
      </c>
      <c r="CW1287">
        <f t="shared" si="914"/>
        <v>0</v>
      </c>
      <c r="CX1287">
        <f t="shared" si="914"/>
        <v>0</v>
      </c>
      <c r="CY1287">
        <f t="shared" si="914"/>
        <v>0</v>
      </c>
      <c r="CZ1287">
        <f t="shared" si="914"/>
        <v>0</v>
      </c>
      <c r="DA1287">
        <f t="shared" si="914"/>
        <v>0</v>
      </c>
      <c r="DB1287">
        <f t="shared" si="914"/>
        <v>0</v>
      </c>
      <c r="DC1287">
        <f t="shared" si="914"/>
        <v>0</v>
      </c>
      <c r="DD1287">
        <f t="shared" si="914"/>
        <v>0</v>
      </c>
      <c r="DE1287">
        <f t="shared" si="914"/>
        <v>0</v>
      </c>
      <c r="DF1287">
        <f t="shared" si="914"/>
        <v>0</v>
      </c>
      <c r="DG1287">
        <f t="shared" ref="DG1287:EL1287" si="915">DG1293</f>
        <v>0</v>
      </c>
      <c r="DH1287">
        <f t="shared" si="915"/>
        <v>0</v>
      </c>
      <c r="DI1287">
        <f t="shared" si="915"/>
        <v>0</v>
      </c>
      <c r="DJ1287">
        <f t="shared" si="915"/>
        <v>0</v>
      </c>
      <c r="DK1287">
        <f t="shared" si="915"/>
        <v>0</v>
      </c>
      <c r="DL1287">
        <f t="shared" si="915"/>
        <v>0</v>
      </c>
      <c r="DM1287">
        <f t="shared" si="915"/>
        <v>0</v>
      </c>
      <c r="DN1287">
        <f t="shared" si="915"/>
        <v>0</v>
      </c>
      <c r="DO1287">
        <f t="shared" si="915"/>
        <v>0</v>
      </c>
      <c r="DP1287">
        <f t="shared" si="915"/>
        <v>0</v>
      </c>
      <c r="DQ1287">
        <f t="shared" si="915"/>
        <v>0</v>
      </c>
      <c r="DR1287">
        <f t="shared" si="915"/>
        <v>0</v>
      </c>
      <c r="DS1287">
        <f t="shared" si="915"/>
        <v>0</v>
      </c>
      <c r="DT1287">
        <f t="shared" si="915"/>
        <v>0</v>
      </c>
      <c r="DU1287">
        <f t="shared" si="915"/>
        <v>0</v>
      </c>
      <c r="DV1287">
        <f t="shared" si="915"/>
        <v>0</v>
      </c>
      <c r="DW1287">
        <f t="shared" si="915"/>
        <v>0</v>
      </c>
      <c r="DX1287">
        <f t="shared" si="915"/>
        <v>0</v>
      </c>
      <c r="DY1287">
        <f t="shared" si="915"/>
        <v>0</v>
      </c>
      <c r="DZ1287">
        <f t="shared" si="915"/>
        <v>0</v>
      </c>
      <c r="EA1287">
        <f t="shared" si="915"/>
        <v>0</v>
      </c>
      <c r="EB1287">
        <f t="shared" si="915"/>
        <v>0</v>
      </c>
      <c r="EC1287">
        <f t="shared" si="915"/>
        <v>0</v>
      </c>
      <c r="ED1287">
        <f t="shared" si="915"/>
        <v>0</v>
      </c>
      <c r="EE1287">
        <f t="shared" si="915"/>
        <v>0</v>
      </c>
      <c r="EF1287">
        <f t="shared" si="915"/>
        <v>0</v>
      </c>
      <c r="EG1287">
        <f t="shared" si="915"/>
        <v>0</v>
      </c>
      <c r="EH1287">
        <f t="shared" si="915"/>
        <v>0</v>
      </c>
      <c r="EI1287">
        <f t="shared" si="915"/>
        <v>0</v>
      </c>
      <c r="EJ1287">
        <f t="shared" si="915"/>
        <v>0</v>
      </c>
      <c r="EK1287">
        <f t="shared" si="915"/>
        <v>0</v>
      </c>
      <c r="EL1287">
        <f t="shared" si="915"/>
        <v>0</v>
      </c>
      <c r="EM1287">
        <f t="shared" ref="EM1287:FR1287" si="916">EM1293</f>
        <v>0</v>
      </c>
      <c r="EN1287">
        <f t="shared" si="916"/>
        <v>0</v>
      </c>
      <c r="EO1287">
        <f t="shared" si="916"/>
        <v>0</v>
      </c>
      <c r="EP1287">
        <f t="shared" si="916"/>
        <v>0</v>
      </c>
      <c r="EQ1287">
        <f t="shared" si="916"/>
        <v>0</v>
      </c>
      <c r="ER1287">
        <f t="shared" si="916"/>
        <v>0</v>
      </c>
      <c r="ES1287">
        <f t="shared" si="916"/>
        <v>0</v>
      </c>
      <c r="ET1287">
        <f t="shared" si="916"/>
        <v>0</v>
      </c>
      <c r="EU1287">
        <f t="shared" si="916"/>
        <v>0</v>
      </c>
      <c r="EV1287">
        <f t="shared" si="916"/>
        <v>0</v>
      </c>
      <c r="EW1287">
        <f t="shared" si="916"/>
        <v>0</v>
      </c>
      <c r="EX1287">
        <f t="shared" si="916"/>
        <v>0</v>
      </c>
      <c r="EY1287">
        <f t="shared" si="916"/>
        <v>0</v>
      </c>
      <c r="EZ1287">
        <f t="shared" si="916"/>
        <v>0</v>
      </c>
      <c r="FA1287">
        <f t="shared" si="916"/>
        <v>0</v>
      </c>
      <c r="FB1287">
        <f t="shared" si="916"/>
        <v>0</v>
      </c>
      <c r="FC1287">
        <f t="shared" si="916"/>
        <v>0</v>
      </c>
      <c r="FD1287">
        <f t="shared" si="916"/>
        <v>0</v>
      </c>
      <c r="FE1287">
        <f t="shared" si="916"/>
        <v>0</v>
      </c>
      <c r="FF1287">
        <f t="shared" si="916"/>
        <v>0</v>
      </c>
      <c r="FG1287">
        <f t="shared" si="916"/>
        <v>0</v>
      </c>
      <c r="FH1287">
        <f t="shared" si="916"/>
        <v>0</v>
      </c>
      <c r="FI1287">
        <f t="shared" si="916"/>
        <v>0</v>
      </c>
      <c r="FJ1287">
        <f t="shared" si="916"/>
        <v>0</v>
      </c>
      <c r="FK1287">
        <f t="shared" si="916"/>
        <v>0</v>
      </c>
      <c r="FL1287">
        <f t="shared" si="916"/>
        <v>0</v>
      </c>
      <c r="FM1287">
        <f t="shared" si="916"/>
        <v>0</v>
      </c>
      <c r="FN1287">
        <f t="shared" si="916"/>
        <v>0</v>
      </c>
      <c r="FO1287">
        <f t="shared" si="916"/>
        <v>0</v>
      </c>
      <c r="FP1287">
        <f t="shared" si="916"/>
        <v>0</v>
      </c>
      <c r="FQ1287">
        <f t="shared" si="916"/>
        <v>0</v>
      </c>
      <c r="FR1287">
        <f t="shared" si="916"/>
        <v>0</v>
      </c>
      <c r="FS1287">
        <f t="shared" ref="FS1287:GX1287" si="917">FS1293</f>
        <v>0</v>
      </c>
      <c r="FT1287">
        <f t="shared" si="917"/>
        <v>0</v>
      </c>
      <c r="FU1287">
        <f t="shared" si="917"/>
        <v>0</v>
      </c>
      <c r="FV1287">
        <f t="shared" si="917"/>
        <v>0</v>
      </c>
      <c r="FW1287">
        <f t="shared" si="917"/>
        <v>0</v>
      </c>
      <c r="FX1287">
        <f t="shared" si="917"/>
        <v>0</v>
      </c>
      <c r="FY1287">
        <f t="shared" si="917"/>
        <v>0</v>
      </c>
      <c r="FZ1287">
        <f t="shared" si="917"/>
        <v>0</v>
      </c>
      <c r="GA1287">
        <f t="shared" si="917"/>
        <v>0</v>
      </c>
      <c r="GB1287">
        <f t="shared" si="917"/>
        <v>0</v>
      </c>
      <c r="GC1287">
        <f t="shared" si="917"/>
        <v>0</v>
      </c>
      <c r="GD1287">
        <f t="shared" si="917"/>
        <v>0</v>
      </c>
      <c r="GE1287">
        <f t="shared" si="917"/>
        <v>0</v>
      </c>
      <c r="GF1287">
        <f t="shared" si="917"/>
        <v>0</v>
      </c>
      <c r="GG1287">
        <f t="shared" si="917"/>
        <v>0</v>
      </c>
      <c r="GH1287">
        <f t="shared" si="917"/>
        <v>0</v>
      </c>
      <c r="GI1287">
        <f t="shared" si="917"/>
        <v>0</v>
      </c>
      <c r="GJ1287">
        <f t="shared" si="917"/>
        <v>0</v>
      </c>
      <c r="GK1287">
        <f t="shared" si="917"/>
        <v>0</v>
      </c>
      <c r="GL1287">
        <f t="shared" si="917"/>
        <v>0</v>
      </c>
      <c r="GM1287">
        <f t="shared" si="917"/>
        <v>0</v>
      </c>
      <c r="GN1287">
        <f t="shared" si="917"/>
        <v>0</v>
      </c>
      <c r="GO1287">
        <f t="shared" si="917"/>
        <v>0</v>
      </c>
      <c r="GP1287">
        <f t="shared" si="917"/>
        <v>0</v>
      </c>
      <c r="GQ1287">
        <f t="shared" si="917"/>
        <v>0</v>
      </c>
      <c r="GR1287">
        <f t="shared" si="917"/>
        <v>0</v>
      </c>
      <c r="GS1287">
        <f t="shared" si="917"/>
        <v>0</v>
      </c>
      <c r="GT1287">
        <f t="shared" si="917"/>
        <v>0</v>
      </c>
      <c r="GU1287">
        <f t="shared" si="917"/>
        <v>0</v>
      </c>
      <c r="GV1287">
        <f t="shared" si="917"/>
        <v>0</v>
      </c>
      <c r="GW1287">
        <f t="shared" si="917"/>
        <v>0</v>
      </c>
      <c r="GX1287">
        <f t="shared" si="917"/>
        <v>0</v>
      </c>
    </row>
    <row r="1289" spans="1:245" x14ac:dyDescent="0.2">
      <c r="A1289">
        <v>17</v>
      </c>
      <c r="B1289">
        <v>1</v>
      </c>
      <c r="C1289">
        <f>ROW(SmtRes!A420)</f>
        <v>420</v>
      </c>
      <c r="D1289">
        <f>ROW(EtalonRes!A420)</f>
        <v>420</v>
      </c>
      <c r="E1289" t="s">
        <v>363</v>
      </c>
      <c r="F1289" t="s">
        <v>16</v>
      </c>
      <c r="G1289" t="s">
        <v>17</v>
      </c>
      <c r="H1289" t="s">
        <v>18</v>
      </c>
      <c r="I1289">
        <f>ROUND(4/100,9)</f>
        <v>0.04</v>
      </c>
      <c r="J1289">
        <v>0</v>
      </c>
      <c r="K1289">
        <f>ROUND(4/100,9)</f>
        <v>0.04</v>
      </c>
      <c r="O1289">
        <f>ROUND(CP1289,2)</f>
        <v>108.42</v>
      </c>
      <c r="P1289">
        <f>ROUND(CQ1289*I1289,2)</f>
        <v>0</v>
      </c>
      <c r="Q1289">
        <f>ROUND(CR1289*I1289,2)</f>
        <v>0</v>
      </c>
      <c r="R1289">
        <f>ROUND(CS1289*I1289,2)</f>
        <v>0</v>
      </c>
      <c r="S1289">
        <f>ROUND(CT1289*I1289,2)</f>
        <v>108.42</v>
      </c>
      <c r="T1289">
        <f>ROUND(CU1289*I1289,2)</f>
        <v>0</v>
      </c>
      <c r="U1289">
        <f>CV1289*I1289</f>
        <v>0.2336</v>
      </c>
      <c r="V1289">
        <f>CW1289*I1289</f>
        <v>0</v>
      </c>
      <c r="W1289">
        <f>ROUND(CX1289*I1289,2)</f>
        <v>0</v>
      </c>
      <c r="X1289">
        <f t="shared" ref="X1289:Y1291" si="918">ROUND(CY1289,2)</f>
        <v>75.89</v>
      </c>
      <c r="Y1289">
        <f t="shared" si="918"/>
        <v>10.84</v>
      </c>
      <c r="AA1289">
        <v>35364244</v>
      </c>
      <c r="AB1289">
        <f>ROUND((AC1289+AD1289+AF1289),6)</f>
        <v>2710.46</v>
      </c>
      <c r="AC1289">
        <f>ROUND((ES1289),6)</f>
        <v>0</v>
      </c>
      <c r="AD1289">
        <f>ROUND((((ET1289)-(EU1289))+AE1289),6)</f>
        <v>0</v>
      </c>
      <c r="AE1289">
        <f t="shared" ref="AE1289:AF1291" si="919">ROUND((EU1289),6)</f>
        <v>0</v>
      </c>
      <c r="AF1289">
        <f t="shared" si="919"/>
        <v>2710.46</v>
      </c>
      <c r="AG1289">
        <f>ROUND((AP1289),6)</f>
        <v>0</v>
      </c>
      <c r="AH1289">
        <f t="shared" ref="AH1289:AI1291" si="920">(EW1289)</f>
        <v>5.84</v>
      </c>
      <c r="AI1289">
        <f t="shared" si="920"/>
        <v>0</v>
      </c>
      <c r="AJ1289">
        <f>(AS1289)</f>
        <v>0</v>
      </c>
      <c r="AK1289">
        <v>2710.46</v>
      </c>
      <c r="AL1289">
        <v>0</v>
      </c>
      <c r="AM1289">
        <v>0</v>
      </c>
      <c r="AN1289">
        <v>0</v>
      </c>
      <c r="AO1289">
        <v>2710.46</v>
      </c>
      <c r="AP1289">
        <v>0</v>
      </c>
      <c r="AQ1289">
        <v>5.84</v>
      </c>
      <c r="AR1289">
        <v>0</v>
      </c>
      <c r="AS1289">
        <v>0</v>
      </c>
      <c r="AT1289">
        <v>70</v>
      </c>
      <c r="AU1289">
        <v>10</v>
      </c>
      <c r="AV1289">
        <v>1</v>
      </c>
      <c r="AW1289">
        <v>1</v>
      </c>
      <c r="AZ1289">
        <v>1</v>
      </c>
      <c r="BA1289">
        <v>1</v>
      </c>
      <c r="BB1289">
        <v>1</v>
      </c>
      <c r="BC1289">
        <v>1</v>
      </c>
      <c r="BD1289" t="s">
        <v>3</v>
      </c>
      <c r="BE1289" t="s">
        <v>3</v>
      </c>
      <c r="BF1289" t="s">
        <v>3</v>
      </c>
      <c r="BG1289" t="s">
        <v>3</v>
      </c>
      <c r="BH1289">
        <v>0</v>
      </c>
      <c r="BI1289">
        <v>4</v>
      </c>
      <c r="BJ1289" t="s">
        <v>19</v>
      </c>
      <c r="BM1289">
        <v>0</v>
      </c>
      <c r="BN1289">
        <v>0</v>
      </c>
      <c r="BO1289" t="s">
        <v>3</v>
      </c>
      <c r="BP1289">
        <v>0</v>
      </c>
      <c r="BQ1289">
        <v>1</v>
      </c>
      <c r="BR1289">
        <v>0</v>
      </c>
      <c r="BS1289">
        <v>1</v>
      </c>
      <c r="BT1289">
        <v>1</v>
      </c>
      <c r="BU1289">
        <v>1</v>
      </c>
      <c r="BV1289">
        <v>1</v>
      </c>
      <c r="BW1289">
        <v>1</v>
      </c>
      <c r="BX1289">
        <v>1</v>
      </c>
      <c r="BY1289" t="s">
        <v>3</v>
      </c>
      <c r="BZ1289">
        <v>70</v>
      </c>
      <c r="CA1289">
        <v>10</v>
      </c>
      <c r="CB1289" t="s">
        <v>3</v>
      </c>
      <c r="CE1289">
        <v>0</v>
      </c>
      <c r="CF1289">
        <v>0</v>
      </c>
      <c r="CG1289">
        <v>0</v>
      </c>
      <c r="CM1289">
        <v>0</v>
      </c>
      <c r="CN1289" t="s">
        <v>3</v>
      </c>
      <c r="CO1289">
        <v>0</v>
      </c>
      <c r="CP1289">
        <f>(P1289+Q1289+S1289)</f>
        <v>108.42</v>
      </c>
      <c r="CQ1289">
        <f>(AC1289*BC1289*AW1289)</f>
        <v>0</v>
      </c>
      <c r="CR1289">
        <f>((((ET1289)*BB1289-(EU1289)*BS1289)+AE1289*BS1289)*AV1289)</f>
        <v>0</v>
      </c>
      <c r="CS1289">
        <f>(AE1289*BS1289*AV1289)</f>
        <v>0</v>
      </c>
      <c r="CT1289">
        <f>(AF1289*BA1289*AV1289)</f>
        <v>2710.46</v>
      </c>
      <c r="CU1289">
        <f>AG1289</f>
        <v>0</v>
      </c>
      <c r="CV1289">
        <f>(AH1289*AV1289)</f>
        <v>5.84</v>
      </c>
      <c r="CW1289">
        <f t="shared" ref="CW1289:CX1291" si="921">AI1289</f>
        <v>0</v>
      </c>
      <c r="CX1289">
        <f t="shared" si="921"/>
        <v>0</v>
      </c>
      <c r="CY1289">
        <f>((S1289*BZ1289)/100)</f>
        <v>75.894000000000005</v>
      </c>
      <c r="CZ1289">
        <f>((S1289*CA1289)/100)</f>
        <v>10.842000000000001</v>
      </c>
      <c r="DC1289" t="s">
        <v>3</v>
      </c>
      <c r="DD1289" t="s">
        <v>3</v>
      </c>
      <c r="DE1289" t="s">
        <v>3</v>
      </c>
      <c r="DF1289" t="s">
        <v>3</v>
      </c>
      <c r="DG1289" t="s">
        <v>3</v>
      </c>
      <c r="DH1289" t="s">
        <v>3</v>
      </c>
      <c r="DI1289" t="s">
        <v>3</v>
      </c>
      <c r="DJ1289" t="s">
        <v>3</v>
      </c>
      <c r="DK1289" t="s">
        <v>3</v>
      </c>
      <c r="DL1289" t="s">
        <v>3</v>
      </c>
      <c r="DM1289" t="s">
        <v>3</v>
      </c>
      <c r="DN1289">
        <v>0</v>
      </c>
      <c r="DO1289">
        <v>0</v>
      </c>
      <c r="DP1289">
        <v>1</v>
      </c>
      <c r="DQ1289">
        <v>1</v>
      </c>
      <c r="DU1289">
        <v>1010</v>
      </c>
      <c r="DV1289" t="s">
        <v>18</v>
      </c>
      <c r="DW1289" t="s">
        <v>18</v>
      </c>
      <c r="DX1289">
        <v>100</v>
      </c>
      <c r="DZ1289" t="s">
        <v>3</v>
      </c>
      <c r="EA1289" t="s">
        <v>3</v>
      </c>
      <c r="EB1289" t="s">
        <v>3</v>
      </c>
      <c r="EC1289" t="s">
        <v>3</v>
      </c>
      <c r="EE1289">
        <v>35096056</v>
      </c>
      <c r="EF1289">
        <v>1</v>
      </c>
      <c r="EG1289" t="s">
        <v>20</v>
      </c>
      <c r="EH1289">
        <v>0</v>
      </c>
      <c r="EI1289" t="s">
        <v>3</v>
      </c>
      <c r="EJ1289">
        <v>4</v>
      </c>
      <c r="EK1289">
        <v>0</v>
      </c>
      <c r="EL1289" t="s">
        <v>21</v>
      </c>
      <c r="EM1289" t="s">
        <v>22</v>
      </c>
      <c r="EO1289" t="s">
        <v>3</v>
      </c>
      <c r="EQ1289">
        <v>0</v>
      </c>
      <c r="ER1289">
        <v>2710.46</v>
      </c>
      <c r="ES1289">
        <v>0</v>
      </c>
      <c r="ET1289">
        <v>0</v>
      </c>
      <c r="EU1289">
        <v>0</v>
      </c>
      <c r="EV1289">
        <v>2710.46</v>
      </c>
      <c r="EW1289">
        <v>5.84</v>
      </c>
      <c r="EX1289">
        <v>0</v>
      </c>
      <c r="EY1289">
        <v>0</v>
      </c>
      <c r="FQ1289">
        <v>0</v>
      </c>
      <c r="FR1289">
        <v>0</v>
      </c>
      <c r="FS1289">
        <v>0</v>
      </c>
      <c r="FX1289">
        <v>70</v>
      </c>
      <c r="FY1289">
        <v>10</v>
      </c>
      <c r="GA1289" t="s">
        <v>3</v>
      </c>
      <c r="GD1289">
        <v>0</v>
      </c>
      <c r="GF1289">
        <v>-931379651</v>
      </c>
      <c r="GG1289">
        <v>2</v>
      </c>
      <c r="GH1289">
        <v>1</v>
      </c>
      <c r="GI1289">
        <v>-2</v>
      </c>
      <c r="GJ1289">
        <v>0</v>
      </c>
      <c r="GK1289">
        <f>ROUND(R1289*(R12)/100,2)</f>
        <v>0</v>
      </c>
      <c r="GL1289">
        <f>ROUND(IF(AND(BH1289=3,BI1289=3,FS1289&lt;&gt;0),P1289,0),2)</f>
        <v>0</v>
      </c>
      <c r="GM1289">
        <f>ROUND(O1289+X1289+Y1289+GK1289,2)+GX1289</f>
        <v>195.15</v>
      </c>
      <c r="GN1289">
        <f>IF(OR(BI1289=0,BI1289=1),GM1289-GX1289,0)</f>
        <v>0</v>
      </c>
      <c r="GO1289">
        <f>IF(BI1289=2,GM1289-GX1289,0)</f>
        <v>0</v>
      </c>
      <c r="GP1289">
        <f>IF(BI1289=4,GM1289-GX1289,0)</f>
        <v>195.15</v>
      </c>
      <c r="GR1289">
        <v>0</v>
      </c>
      <c r="GS1289">
        <v>3</v>
      </c>
      <c r="GT1289">
        <v>0</v>
      </c>
      <c r="GU1289" t="s">
        <v>3</v>
      </c>
      <c r="GV1289">
        <f>ROUND((GT1289),6)</f>
        <v>0</v>
      </c>
      <c r="GW1289">
        <v>1</v>
      </c>
      <c r="GX1289">
        <f>ROUND(HC1289*I1289,2)</f>
        <v>0</v>
      </c>
      <c r="HA1289">
        <v>0</v>
      </c>
      <c r="HB1289">
        <v>0</v>
      </c>
      <c r="HC1289">
        <f>GV1289*GW1289</f>
        <v>0</v>
      </c>
      <c r="HE1289" t="s">
        <v>3</v>
      </c>
      <c r="HF1289" t="s">
        <v>3</v>
      </c>
      <c r="HM1289" t="s">
        <v>3</v>
      </c>
      <c r="HN1289" t="s">
        <v>3</v>
      </c>
      <c r="HO1289" t="s">
        <v>3</v>
      </c>
      <c r="HP1289" t="s">
        <v>3</v>
      </c>
      <c r="HQ1289" t="s">
        <v>3</v>
      </c>
      <c r="HS1289">
        <v>0</v>
      </c>
      <c r="IK1289">
        <v>0</v>
      </c>
    </row>
    <row r="1290" spans="1:245" x14ac:dyDescent="0.2">
      <c r="A1290">
        <v>17</v>
      </c>
      <c r="B1290">
        <v>1</v>
      </c>
      <c r="C1290">
        <f>ROW(SmtRes!A422)</f>
        <v>422</v>
      </c>
      <c r="D1290">
        <f>ROW(EtalonRes!A422)</f>
        <v>422</v>
      </c>
      <c r="E1290" t="s">
        <v>364</v>
      </c>
      <c r="F1290" t="s">
        <v>38</v>
      </c>
      <c r="G1290" t="s">
        <v>39</v>
      </c>
      <c r="H1290" t="s">
        <v>18</v>
      </c>
      <c r="I1290">
        <f>ROUND(3/100,9)</f>
        <v>0.03</v>
      </c>
      <c r="J1290">
        <v>0</v>
      </c>
      <c r="K1290">
        <f>ROUND(3/100,9)</f>
        <v>0.03</v>
      </c>
      <c r="O1290">
        <f>ROUND(CP1290,2)</f>
        <v>837.48</v>
      </c>
      <c r="P1290">
        <f>ROUND(CQ1290*I1290,2)</f>
        <v>0</v>
      </c>
      <c r="Q1290">
        <f>ROUND(CR1290*I1290,2)</f>
        <v>0.98</v>
      </c>
      <c r="R1290">
        <f>ROUND(CS1290*I1290,2)</f>
        <v>0.02</v>
      </c>
      <c r="S1290">
        <f>ROUND(CT1290*I1290,2)</f>
        <v>836.5</v>
      </c>
      <c r="T1290">
        <f>ROUND(CU1290*I1290,2)</f>
        <v>0</v>
      </c>
      <c r="U1290">
        <f>CV1290*I1290</f>
        <v>1.2843</v>
      </c>
      <c r="V1290">
        <f>CW1290*I1290</f>
        <v>0</v>
      </c>
      <c r="W1290">
        <f>ROUND(CX1290*I1290,2)</f>
        <v>0</v>
      </c>
      <c r="X1290">
        <f t="shared" si="918"/>
        <v>585.54999999999995</v>
      </c>
      <c r="Y1290">
        <f t="shared" si="918"/>
        <v>83.65</v>
      </c>
      <c r="AA1290">
        <v>35364244</v>
      </c>
      <c r="AB1290">
        <f>ROUND((AC1290+AD1290+AF1290),6)</f>
        <v>27916.01</v>
      </c>
      <c r="AC1290">
        <f>ROUND((ES1290),6)</f>
        <v>0</v>
      </c>
      <c r="AD1290">
        <f>ROUND((((ET1290)-(EU1290))+AE1290),6)</f>
        <v>32.57</v>
      </c>
      <c r="AE1290">
        <f t="shared" si="919"/>
        <v>0.69</v>
      </c>
      <c r="AF1290">
        <f t="shared" si="919"/>
        <v>27883.439999999999</v>
      </c>
      <c r="AG1290">
        <f>ROUND((AP1290),6)</f>
        <v>0</v>
      </c>
      <c r="AH1290">
        <f t="shared" si="920"/>
        <v>42.81</v>
      </c>
      <c r="AI1290">
        <f t="shared" si="920"/>
        <v>0</v>
      </c>
      <c r="AJ1290">
        <f>(AS1290)</f>
        <v>0</v>
      </c>
      <c r="AK1290">
        <v>27916.01</v>
      </c>
      <c r="AL1290">
        <v>0</v>
      </c>
      <c r="AM1290">
        <v>32.57</v>
      </c>
      <c r="AN1290">
        <v>0.69</v>
      </c>
      <c r="AO1290">
        <v>27883.439999999999</v>
      </c>
      <c r="AP1290">
        <v>0</v>
      </c>
      <c r="AQ1290">
        <v>42.81</v>
      </c>
      <c r="AR1290">
        <v>0</v>
      </c>
      <c r="AS1290">
        <v>0</v>
      </c>
      <c r="AT1290">
        <v>70</v>
      </c>
      <c r="AU1290">
        <v>10</v>
      </c>
      <c r="AV1290">
        <v>1</v>
      </c>
      <c r="AW1290">
        <v>1</v>
      </c>
      <c r="AZ1290">
        <v>1</v>
      </c>
      <c r="BA1290">
        <v>1</v>
      </c>
      <c r="BB1290">
        <v>1</v>
      </c>
      <c r="BC1290">
        <v>1</v>
      </c>
      <c r="BD1290" t="s">
        <v>3</v>
      </c>
      <c r="BE1290" t="s">
        <v>3</v>
      </c>
      <c r="BF1290" t="s">
        <v>3</v>
      </c>
      <c r="BG1290" t="s">
        <v>3</v>
      </c>
      <c r="BH1290">
        <v>0</v>
      </c>
      <c r="BI1290">
        <v>4</v>
      </c>
      <c r="BJ1290" t="s">
        <v>40</v>
      </c>
      <c r="BM1290">
        <v>0</v>
      </c>
      <c r="BN1290">
        <v>0</v>
      </c>
      <c r="BO1290" t="s">
        <v>3</v>
      </c>
      <c r="BP1290">
        <v>0</v>
      </c>
      <c r="BQ1290">
        <v>1</v>
      </c>
      <c r="BR1290">
        <v>0</v>
      </c>
      <c r="BS1290">
        <v>1</v>
      </c>
      <c r="BT1290">
        <v>1</v>
      </c>
      <c r="BU1290">
        <v>1</v>
      </c>
      <c r="BV1290">
        <v>1</v>
      </c>
      <c r="BW1290">
        <v>1</v>
      </c>
      <c r="BX1290">
        <v>1</v>
      </c>
      <c r="BY1290" t="s">
        <v>3</v>
      </c>
      <c r="BZ1290">
        <v>70</v>
      </c>
      <c r="CA1290">
        <v>10</v>
      </c>
      <c r="CB1290" t="s">
        <v>3</v>
      </c>
      <c r="CE1290">
        <v>0</v>
      </c>
      <c r="CF1290">
        <v>0</v>
      </c>
      <c r="CG1290">
        <v>0</v>
      </c>
      <c r="CM1290">
        <v>0</v>
      </c>
      <c r="CN1290" t="s">
        <v>3</v>
      </c>
      <c r="CO1290">
        <v>0</v>
      </c>
      <c r="CP1290">
        <f>(P1290+Q1290+S1290)</f>
        <v>837.48</v>
      </c>
      <c r="CQ1290">
        <f>(AC1290*BC1290*AW1290)</f>
        <v>0</v>
      </c>
      <c r="CR1290">
        <f>((((ET1290)*BB1290-(EU1290)*BS1290)+AE1290*BS1290)*AV1290)</f>
        <v>32.57</v>
      </c>
      <c r="CS1290">
        <f>(AE1290*BS1290*AV1290)</f>
        <v>0.69</v>
      </c>
      <c r="CT1290">
        <f>(AF1290*BA1290*AV1290)</f>
        <v>27883.439999999999</v>
      </c>
      <c r="CU1290">
        <f>AG1290</f>
        <v>0</v>
      </c>
      <c r="CV1290">
        <f>(AH1290*AV1290)</f>
        <v>42.81</v>
      </c>
      <c r="CW1290">
        <f t="shared" si="921"/>
        <v>0</v>
      </c>
      <c r="CX1290">
        <f t="shared" si="921"/>
        <v>0</v>
      </c>
      <c r="CY1290">
        <f>((S1290*BZ1290)/100)</f>
        <v>585.54999999999995</v>
      </c>
      <c r="CZ1290">
        <f>((S1290*CA1290)/100)</f>
        <v>83.65</v>
      </c>
      <c r="DC1290" t="s">
        <v>3</v>
      </c>
      <c r="DD1290" t="s">
        <v>3</v>
      </c>
      <c r="DE1290" t="s">
        <v>3</v>
      </c>
      <c r="DF1290" t="s">
        <v>3</v>
      </c>
      <c r="DG1290" t="s">
        <v>3</v>
      </c>
      <c r="DH1290" t="s">
        <v>3</v>
      </c>
      <c r="DI1290" t="s">
        <v>3</v>
      </c>
      <c r="DJ1290" t="s">
        <v>3</v>
      </c>
      <c r="DK1290" t="s">
        <v>3</v>
      </c>
      <c r="DL1290" t="s">
        <v>3</v>
      </c>
      <c r="DM1290" t="s">
        <v>3</v>
      </c>
      <c r="DN1290">
        <v>0</v>
      </c>
      <c r="DO1290">
        <v>0</v>
      </c>
      <c r="DP1290">
        <v>1</v>
      </c>
      <c r="DQ1290">
        <v>1</v>
      </c>
      <c r="DU1290">
        <v>1010</v>
      </c>
      <c r="DV1290" t="s">
        <v>18</v>
      </c>
      <c r="DW1290" t="s">
        <v>18</v>
      </c>
      <c r="DX1290">
        <v>100</v>
      </c>
      <c r="DZ1290" t="s">
        <v>3</v>
      </c>
      <c r="EA1290" t="s">
        <v>3</v>
      </c>
      <c r="EB1290" t="s">
        <v>3</v>
      </c>
      <c r="EC1290" t="s">
        <v>3</v>
      </c>
      <c r="EE1290">
        <v>35096056</v>
      </c>
      <c r="EF1290">
        <v>1</v>
      </c>
      <c r="EG1290" t="s">
        <v>20</v>
      </c>
      <c r="EH1290">
        <v>0</v>
      </c>
      <c r="EI1290" t="s">
        <v>3</v>
      </c>
      <c r="EJ1290">
        <v>4</v>
      </c>
      <c r="EK1290">
        <v>0</v>
      </c>
      <c r="EL1290" t="s">
        <v>21</v>
      </c>
      <c r="EM1290" t="s">
        <v>22</v>
      </c>
      <c r="EO1290" t="s">
        <v>3</v>
      </c>
      <c r="EQ1290">
        <v>0</v>
      </c>
      <c r="ER1290">
        <v>27916.01</v>
      </c>
      <c r="ES1290">
        <v>0</v>
      </c>
      <c r="ET1290">
        <v>32.57</v>
      </c>
      <c r="EU1290">
        <v>0.69</v>
      </c>
      <c r="EV1290">
        <v>27883.439999999999</v>
      </c>
      <c r="EW1290">
        <v>42.81</v>
      </c>
      <c r="EX1290">
        <v>0</v>
      </c>
      <c r="EY1290">
        <v>0</v>
      </c>
      <c r="FQ1290">
        <v>0</v>
      </c>
      <c r="FR1290">
        <v>0</v>
      </c>
      <c r="FS1290">
        <v>0</v>
      </c>
      <c r="FX1290">
        <v>70</v>
      </c>
      <c r="FY1290">
        <v>10</v>
      </c>
      <c r="GA1290" t="s">
        <v>3</v>
      </c>
      <c r="GD1290">
        <v>0</v>
      </c>
      <c r="GF1290">
        <v>1394402761</v>
      </c>
      <c r="GG1290">
        <v>2</v>
      </c>
      <c r="GH1290">
        <v>1</v>
      </c>
      <c r="GI1290">
        <v>-2</v>
      </c>
      <c r="GJ1290">
        <v>0</v>
      </c>
      <c r="GK1290">
        <f>ROUND(R1290*(R12)/100,2)</f>
        <v>0.02</v>
      </c>
      <c r="GL1290">
        <f>ROUND(IF(AND(BH1290=3,BI1290=3,FS1290&lt;&gt;0),P1290,0),2)</f>
        <v>0</v>
      </c>
      <c r="GM1290">
        <f>ROUND(O1290+X1290+Y1290+GK1290,2)+GX1290</f>
        <v>1506.7</v>
      </c>
      <c r="GN1290">
        <f>IF(OR(BI1290=0,BI1290=1),GM1290-GX1290,0)</f>
        <v>0</v>
      </c>
      <c r="GO1290">
        <f>IF(BI1290=2,GM1290-GX1290,0)</f>
        <v>0</v>
      </c>
      <c r="GP1290">
        <f>IF(BI1290=4,GM1290-GX1290,0)</f>
        <v>1506.7</v>
      </c>
      <c r="GR1290">
        <v>0</v>
      </c>
      <c r="GS1290">
        <v>3</v>
      </c>
      <c r="GT1290">
        <v>0</v>
      </c>
      <c r="GU1290" t="s">
        <v>3</v>
      </c>
      <c r="GV1290">
        <f>ROUND((GT1290),6)</f>
        <v>0</v>
      </c>
      <c r="GW1290">
        <v>1</v>
      </c>
      <c r="GX1290">
        <f>ROUND(HC1290*I1290,2)</f>
        <v>0</v>
      </c>
      <c r="HA1290">
        <v>0</v>
      </c>
      <c r="HB1290">
        <v>0</v>
      </c>
      <c r="HC1290">
        <f>GV1290*GW1290</f>
        <v>0</v>
      </c>
      <c r="HE1290" t="s">
        <v>3</v>
      </c>
      <c r="HF1290" t="s">
        <v>3</v>
      </c>
      <c r="HM1290" t="s">
        <v>3</v>
      </c>
      <c r="HN1290" t="s">
        <v>3</v>
      </c>
      <c r="HO1290" t="s">
        <v>3</v>
      </c>
      <c r="HP1290" t="s">
        <v>3</v>
      </c>
      <c r="HQ1290" t="s">
        <v>3</v>
      </c>
      <c r="HS1290">
        <v>0</v>
      </c>
      <c r="IK1290">
        <v>0</v>
      </c>
    </row>
    <row r="1291" spans="1:245" x14ac:dyDescent="0.2">
      <c r="A1291">
        <v>17</v>
      </c>
      <c r="B1291">
        <v>1</v>
      </c>
      <c r="C1291">
        <f>ROW(SmtRes!A424)</f>
        <v>424</v>
      </c>
      <c r="D1291">
        <f>ROW(EtalonRes!A424)</f>
        <v>424</v>
      </c>
      <c r="E1291" t="s">
        <v>365</v>
      </c>
      <c r="F1291" t="s">
        <v>42</v>
      </c>
      <c r="G1291" t="s">
        <v>43</v>
      </c>
      <c r="H1291" t="s">
        <v>18</v>
      </c>
      <c r="I1291">
        <f>ROUND(1/100,9)</f>
        <v>0.01</v>
      </c>
      <c r="J1291">
        <v>0</v>
      </c>
      <c r="K1291">
        <f>ROUND(1/100,9)</f>
        <v>0.01</v>
      </c>
      <c r="O1291">
        <f>ROUND(CP1291,2)</f>
        <v>255.78</v>
      </c>
      <c r="P1291">
        <f>ROUND(CQ1291*I1291,2)</f>
        <v>0</v>
      </c>
      <c r="Q1291">
        <f>ROUND(CR1291*I1291,2)</f>
        <v>0.33</v>
      </c>
      <c r="R1291">
        <f>ROUND(CS1291*I1291,2)</f>
        <v>0.01</v>
      </c>
      <c r="S1291">
        <f>ROUND(CT1291*I1291,2)</f>
        <v>255.45</v>
      </c>
      <c r="T1291">
        <f>ROUND(CU1291*I1291,2)</f>
        <v>0</v>
      </c>
      <c r="U1291">
        <f>CV1291*I1291</f>
        <v>0.39219999999999999</v>
      </c>
      <c r="V1291">
        <f>CW1291*I1291</f>
        <v>0</v>
      </c>
      <c r="W1291">
        <f>ROUND(CX1291*I1291,2)</f>
        <v>0</v>
      </c>
      <c r="X1291">
        <f t="shared" si="918"/>
        <v>178.82</v>
      </c>
      <c r="Y1291">
        <f t="shared" si="918"/>
        <v>25.55</v>
      </c>
      <c r="AA1291">
        <v>35364244</v>
      </c>
      <c r="AB1291">
        <f>ROUND((AC1291+AD1291+AF1291),6)</f>
        <v>25577.73</v>
      </c>
      <c r="AC1291">
        <f>ROUND((ES1291),6)</f>
        <v>0</v>
      </c>
      <c r="AD1291">
        <f>ROUND((((ET1291)-(EU1291))+AE1291),6)</f>
        <v>32.57</v>
      </c>
      <c r="AE1291">
        <f t="shared" si="919"/>
        <v>0.69</v>
      </c>
      <c r="AF1291">
        <f t="shared" si="919"/>
        <v>25545.16</v>
      </c>
      <c r="AG1291">
        <f>ROUND((AP1291),6)</f>
        <v>0</v>
      </c>
      <c r="AH1291">
        <f t="shared" si="920"/>
        <v>39.22</v>
      </c>
      <c r="AI1291">
        <f t="shared" si="920"/>
        <v>0</v>
      </c>
      <c r="AJ1291">
        <f>(AS1291)</f>
        <v>0</v>
      </c>
      <c r="AK1291">
        <v>25577.73</v>
      </c>
      <c r="AL1291">
        <v>0</v>
      </c>
      <c r="AM1291">
        <v>32.57</v>
      </c>
      <c r="AN1291">
        <v>0.69</v>
      </c>
      <c r="AO1291">
        <v>25545.16</v>
      </c>
      <c r="AP1291">
        <v>0</v>
      </c>
      <c r="AQ1291">
        <v>39.22</v>
      </c>
      <c r="AR1291">
        <v>0</v>
      </c>
      <c r="AS1291">
        <v>0</v>
      </c>
      <c r="AT1291">
        <v>70</v>
      </c>
      <c r="AU1291">
        <v>10</v>
      </c>
      <c r="AV1291">
        <v>1</v>
      </c>
      <c r="AW1291">
        <v>1</v>
      </c>
      <c r="AZ1291">
        <v>1</v>
      </c>
      <c r="BA1291">
        <v>1</v>
      </c>
      <c r="BB1291">
        <v>1</v>
      </c>
      <c r="BC1291">
        <v>1</v>
      </c>
      <c r="BD1291" t="s">
        <v>3</v>
      </c>
      <c r="BE1291" t="s">
        <v>3</v>
      </c>
      <c r="BF1291" t="s">
        <v>3</v>
      </c>
      <c r="BG1291" t="s">
        <v>3</v>
      </c>
      <c r="BH1291">
        <v>0</v>
      </c>
      <c r="BI1291">
        <v>4</v>
      </c>
      <c r="BJ1291" t="s">
        <v>44</v>
      </c>
      <c r="BM1291">
        <v>0</v>
      </c>
      <c r="BN1291">
        <v>0</v>
      </c>
      <c r="BO1291" t="s">
        <v>3</v>
      </c>
      <c r="BP1291">
        <v>0</v>
      </c>
      <c r="BQ1291">
        <v>1</v>
      </c>
      <c r="BR1291">
        <v>0</v>
      </c>
      <c r="BS1291">
        <v>1</v>
      </c>
      <c r="BT1291">
        <v>1</v>
      </c>
      <c r="BU1291">
        <v>1</v>
      </c>
      <c r="BV1291">
        <v>1</v>
      </c>
      <c r="BW1291">
        <v>1</v>
      </c>
      <c r="BX1291">
        <v>1</v>
      </c>
      <c r="BY1291" t="s">
        <v>3</v>
      </c>
      <c r="BZ1291">
        <v>70</v>
      </c>
      <c r="CA1291">
        <v>10</v>
      </c>
      <c r="CB1291" t="s">
        <v>3</v>
      </c>
      <c r="CE1291">
        <v>0</v>
      </c>
      <c r="CF1291">
        <v>0</v>
      </c>
      <c r="CG1291">
        <v>0</v>
      </c>
      <c r="CM1291">
        <v>0</v>
      </c>
      <c r="CN1291" t="s">
        <v>3</v>
      </c>
      <c r="CO1291">
        <v>0</v>
      </c>
      <c r="CP1291">
        <f>(P1291+Q1291+S1291)</f>
        <v>255.78</v>
      </c>
      <c r="CQ1291">
        <f>(AC1291*BC1291*AW1291)</f>
        <v>0</v>
      </c>
      <c r="CR1291">
        <f>((((ET1291)*BB1291-(EU1291)*BS1291)+AE1291*BS1291)*AV1291)</f>
        <v>32.57</v>
      </c>
      <c r="CS1291">
        <f>(AE1291*BS1291*AV1291)</f>
        <v>0.69</v>
      </c>
      <c r="CT1291">
        <f>(AF1291*BA1291*AV1291)</f>
        <v>25545.16</v>
      </c>
      <c r="CU1291">
        <f>AG1291</f>
        <v>0</v>
      </c>
      <c r="CV1291">
        <f>(AH1291*AV1291)</f>
        <v>39.22</v>
      </c>
      <c r="CW1291">
        <f t="shared" si="921"/>
        <v>0</v>
      </c>
      <c r="CX1291">
        <f t="shared" si="921"/>
        <v>0</v>
      </c>
      <c r="CY1291">
        <f>((S1291*BZ1291)/100)</f>
        <v>178.815</v>
      </c>
      <c r="CZ1291">
        <f>((S1291*CA1291)/100)</f>
        <v>25.545000000000002</v>
      </c>
      <c r="DC1291" t="s">
        <v>3</v>
      </c>
      <c r="DD1291" t="s">
        <v>3</v>
      </c>
      <c r="DE1291" t="s">
        <v>3</v>
      </c>
      <c r="DF1291" t="s">
        <v>3</v>
      </c>
      <c r="DG1291" t="s">
        <v>3</v>
      </c>
      <c r="DH1291" t="s">
        <v>3</v>
      </c>
      <c r="DI1291" t="s">
        <v>3</v>
      </c>
      <c r="DJ1291" t="s">
        <v>3</v>
      </c>
      <c r="DK1291" t="s">
        <v>3</v>
      </c>
      <c r="DL1291" t="s">
        <v>3</v>
      </c>
      <c r="DM1291" t="s">
        <v>3</v>
      </c>
      <c r="DN1291">
        <v>0</v>
      </c>
      <c r="DO1291">
        <v>0</v>
      </c>
      <c r="DP1291">
        <v>1</v>
      </c>
      <c r="DQ1291">
        <v>1</v>
      </c>
      <c r="DU1291">
        <v>1010</v>
      </c>
      <c r="DV1291" t="s">
        <v>18</v>
      </c>
      <c r="DW1291" t="s">
        <v>18</v>
      </c>
      <c r="DX1291">
        <v>100</v>
      </c>
      <c r="DZ1291" t="s">
        <v>3</v>
      </c>
      <c r="EA1291" t="s">
        <v>3</v>
      </c>
      <c r="EB1291" t="s">
        <v>3</v>
      </c>
      <c r="EC1291" t="s">
        <v>3</v>
      </c>
      <c r="EE1291">
        <v>35096056</v>
      </c>
      <c r="EF1291">
        <v>1</v>
      </c>
      <c r="EG1291" t="s">
        <v>20</v>
      </c>
      <c r="EH1291">
        <v>0</v>
      </c>
      <c r="EI1291" t="s">
        <v>3</v>
      </c>
      <c r="EJ1291">
        <v>4</v>
      </c>
      <c r="EK1291">
        <v>0</v>
      </c>
      <c r="EL1291" t="s">
        <v>21</v>
      </c>
      <c r="EM1291" t="s">
        <v>22</v>
      </c>
      <c r="EO1291" t="s">
        <v>3</v>
      </c>
      <c r="EQ1291">
        <v>0</v>
      </c>
      <c r="ER1291">
        <v>25577.73</v>
      </c>
      <c r="ES1291">
        <v>0</v>
      </c>
      <c r="ET1291">
        <v>32.57</v>
      </c>
      <c r="EU1291">
        <v>0.69</v>
      </c>
      <c r="EV1291">
        <v>25545.16</v>
      </c>
      <c r="EW1291">
        <v>39.22</v>
      </c>
      <c r="EX1291">
        <v>0</v>
      </c>
      <c r="EY1291">
        <v>0</v>
      </c>
      <c r="FQ1291">
        <v>0</v>
      </c>
      <c r="FR1291">
        <v>0</v>
      </c>
      <c r="FS1291">
        <v>0</v>
      </c>
      <c r="FX1291">
        <v>70</v>
      </c>
      <c r="FY1291">
        <v>10</v>
      </c>
      <c r="GA1291" t="s">
        <v>3</v>
      </c>
      <c r="GD1291">
        <v>0</v>
      </c>
      <c r="GF1291">
        <v>1212913616</v>
      </c>
      <c r="GG1291">
        <v>2</v>
      </c>
      <c r="GH1291">
        <v>1</v>
      </c>
      <c r="GI1291">
        <v>-2</v>
      </c>
      <c r="GJ1291">
        <v>0</v>
      </c>
      <c r="GK1291">
        <f>ROUND(R1291*(R12)/100,2)</f>
        <v>0.01</v>
      </c>
      <c r="GL1291">
        <f>ROUND(IF(AND(BH1291=3,BI1291=3,FS1291&lt;&gt;0),P1291,0),2)</f>
        <v>0</v>
      </c>
      <c r="GM1291">
        <f>ROUND(O1291+X1291+Y1291+GK1291,2)+GX1291</f>
        <v>460.16</v>
      </c>
      <c r="GN1291">
        <f>IF(OR(BI1291=0,BI1291=1),GM1291-GX1291,0)</f>
        <v>0</v>
      </c>
      <c r="GO1291">
        <f>IF(BI1291=2,GM1291-GX1291,0)</f>
        <v>0</v>
      </c>
      <c r="GP1291">
        <f>IF(BI1291=4,GM1291-GX1291,0)</f>
        <v>460.16</v>
      </c>
      <c r="GR1291">
        <v>0</v>
      </c>
      <c r="GS1291">
        <v>3</v>
      </c>
      <c r="GT1291">
        <v>0</v>
      </c>
      <c r="GU1291" t="s">
        <v>3</v>
      </c>
      <c r="GV1291">
        <f>ROUND((GT1291),6)</f>
        <v>0</v>
      </c>
      <c r="GW1291">
        <v>1</v>
      </c>
      <c r="GX1291">
        <f>ROUND(HC1291*I1291,2)</f>
        <v>0</v>
      </c>
      <c r="HA1291">
        <v>0</v>
      </c>
      <c r="HB1291">
        <v>0</v>
      </c>
      <c r="HC1291">
        <f>GV1291*GW1291</f>
        <v>0</v>
      </c>
      <c r="HE1291" t="s">
        <v>3</v>
      </c>
      <c r="HF1291" t="s">
        <v>3</v>
      </c>
      <c r="HM1291" t="s">
        <v>3</v>
      </c>
      <c r="HN1291" t="s">
        <v>3</v>
      </c>
      <c r="HO1291" t="s">
        <v>3</v>
      </c>
      <c r="HP1291" t="s">
        <v>3</v>
      </c>
      <c r="HQ1291" t="s">
        <v>3</v>
      </c>
      <c r="HS1291">
        <v>0</v>
      </c>
      <c r="IK1291">
        <v>0</v>
      </c>
    </row>
    <row r="1293" spans="1:245" x14ac:dyDescent="0.2">
      <c r="A1293">
        <v>51</v>
      </c>
      <c r="B1293">
        <f>B1285</f>
        <v>1</v>
      </c>
      <c r="C1293">
        <f>A1285</f>
        <v>4</v>
      </c>
      <c r="D1293">
        <f>ROW(A1285)</f>
        <v>1285</v>
      </c>
      <c r="F1293" t="str">
        <f>IF(F1285&lt;&gt;"",F1285,"")</f>
        <v>Новый раздел</v>
      </c>
      <c r="G1293" t="str">
        <f>IF(G1285&lt;&gt;"",G1285,"")</f>
        <v>Помещение 146 Тренерская</v>
      </c>
      <c r="H1293">
        <v>0</v>
      </c>
      <c r="O1293">
        <f t="shared" ref="O1293:T1293" si="922">ROUND(AB1293,2)</f>
        <v>1201.68</v>
      </c>
      <c r="P1293">
        <f t="shared" si="922"/>
        <v>0</v>
      </c>
      <c r="Q1293">
        <f t="shared" si="922"/>
        <v>1.31</v>
      </c>
      <c r="R1293">
        <f t="shared" si="922"/>
        <v>0.03</v>
      </c>
      <c r="S1293">
        <f t="shared" si="922"/>
        <v>1200.3699999999999</v>
      </c>
      <c r="T1293">
        <f t="shared" si="922"/>
        <v>0</v>
      </c>
      <c r="U1293">
        <f>AH1293</f>
        <v>1.9100999999999999</v>
      </c>
      <c r="V1293">
        <f>AI1293</f>
        <v>0</v>
      </c>
      <c r="W1293">
        <f>ROUND(AJ1293,2)</f>
        <v>0</v>
      </c>
      <c r="X1293">
        <f>ROUND(AK1293,2)</f>
        <v>840.26</v>
      </c>
      <c r="Y1293">
        <f>ROUND(AL1293,2)</f>
        <v>120.04</v>
      </c>
      <c r="AB1293">
        <f>ROUND(SUMIF(AA1289:AA1291,"=35364244",O1289:O1291),2)</f>
        <v>1201.68</v>
      </c>
      <c r="AC1293">
        <f>ROUND(SUMIF(AA1289:AA1291,"=35364244",P1289:P1291),2)</f>
        <v>0</v>
      </c>
      <c r="AD1293">
        <f>ROUND(SUMIF(AA1289:AA1291,"=35364244",Q1289:Q1291),2)</f>
        <v>1.31</v>
      </c>
      <c r="AE1293">
        <f>ROUND(SUMIF(AA1289:AA1291,"=35364244",R1289:R1291),2)</f>
        <v>0.03</v>
      </c>
      <c r="AF1293">
        <f>ROUND(SUMIF(AA1289:AA1291,"=35364244",S1289:S1291),2)</f>
        <v>1200.3699999999999</v>
      </c>
      <c r="AG1293">
        <f>ROUND(SUMIF(AA1289:AA1291,"=35364244",T1289:T1291),2)</f>
        <v>0</v>
      </c>
      <c r="AH1293">
        <f>SUMIF(AA1289:AA1291,"=35364244",U1289:U1291)</f>
        <v>1.9100999999999999</v>
      </c>
      <c r="AI1293">
        <f>SUMIF(AA1289:AA1291,"=35364244",V1289:V1291)</f>
        <v>0</v>
      </c>
      <c r="AJ1293">
        <f>ROUND(SUMIF(AA1289:AA1291,"=35364244",W1289:W1291),2)</f>
        <v>0</v>
      </c>
      <c r="AK1293">
        <f>ROUND(SUMIF(AA1289:AA1291,"=35364244",X1289:X1291),2)</f>
        <v>840.26</v>
      </c>
      <c r="AL1293">
        <f>ROUND(SUMIF(AA1289:AA1291,"=35364244",Y1289:Y1291),2)</f>
        <v>120.04</v>
      </c>
      <c r="AO1293">
        <f t="shared" ref="AO1293:BD1293" si="923">ROUND(BX1293,2)</f>
        <v>0</v>
      </c>
      <c r="AP1293">
        <f t="shared" si="923"/>
        <v>0</v>
      </c>
      <c r="AQ1293">
        <f t="shared" si="923"/>
        <v>0</v>
      </c>
      <c r="AR1293">
        <f t="shared" si="923"/>
        <v>2162.0100000000002</v>
      </c>
      <c r="AS1293">
        <f t="shared" si="923"/>
        <v>0</v>
      </c>
      <c r="AT1293">
        <f t="shared" si="923"/>
        <v>0</v>
      </c>
      <c r="AU1293">
        <f t="shared" si="923"/>
        <v>2162.0100000000002</v>
      </c>
      <c r="AV1293">
        <f t="shared" si="923"/>
        <v>0</v>
      </c>
      <c r="AW1293">
        <f t="shared" si="923"/>
        <v>0</v>
      </c>
      <c r="AX1293">
        <f t="shared" si="923"/>
        <v>0</v>
      </c>
      <c r="AY1293">
        <f t="shared" si="923"/>
        <v>0</v>
      </c>
      <c r="AZ1293">
        <f t="shared" si="923"/>
        <v>0</v>
      </c>
      <c r="BA1293">
        <f t="shared" si="923"/>
        <v>0</v>
      </c>
      <c r="BB1293">
        <f t="shared" si="923"/>
        <v>0</v>
      </c>
      <c r="BC1293">
        <f t="shared" si="923"/>
        <v>0</v>
      </c>
      <c r="BD1293">
        <f t="shared" si="923"/>
        <v>0</v>
      </c>
      <c r="BX1293">
        <f>ROUND(SUMIF(AA1289:AA1291,"=35364244",FQ1289:FQ1291),2)</f>
        <v>0</v>
      </c>
      <c r="BY1293">
        <f>ROUND(SUMIF(AA1289:AA1291,"=35364244",FR1289:FR1291),2)</f>
        <v>0</v>
      </c>
      <c r="BZ1293">
        <f>ROUND(SUMIF(AA1289:AA1291,"=35364244",GL1289:GL1291),2)</f>
        <v>0</v>
      </c>
      <c r="CA1293">
        <f>ROUND(SUMIF(AA1289:AA1291,"=35364244",GM1289:GM1291),2)</f>
        <v>2162.0100000000002</v>
      </c>
      <c r="CB1293">
        <f>ROUND(SUMIF(AA1289:AA1291,"=35364244",GN1289:GN1291),2)</f>
        <v>0</v>
      </c>
      <c r="CC1293">
        <f>ROUND(SUMIF(AA1289:AA1291,"=35364244",GO1289:GO1291),2)</f>
        <v>0</v>
      </c>
      <c r="CD1293">
        <f>ROUND(SUMIF(AA1289:AA1291,"=35364244",GP1289:GP1291),2)</f>
        <v>2162.0100000000002</v>
      </c>
      <c r="CE1293">
        <f>AC1293-BX1293</f>
        <v>0</v>
      </c>
      <c r="CF1293">
        <f>AC1293-BY1293</f>
        <v>0</v>
      </c>
      <c r="CG1293">
        <f>BX1293-BZ1293</f>
        <v>0</v>
      </c>
      <c r="CH1293">
        <f>AC1293-BX1293-BY1293+BZ1293</f>
        <v>0</v>
      </c>
      <c r="CI1293">
        <f>BY1293-BZ1293</f>
        <v>0</v>
      </c>
      <c r="CJ1293">
        <f>ROUND(SUMIF(AA1289:AA1291,"=35364244",GX1289:GX1291),2)</f>
        <v>0</v>
      </c>
      <c r="CK1293">
        <f>ROUND(SUMIF(AA1289:AA1291,"=35364244",GY1289:GY1291),2)</f>
        <v>0</v>
      </c>
      <c r="CL1293">
        <f>ROUND(SUMIF(AA1289:AA1291,"=35364244",GZ1289:GZ1291),2)</f>
        <v>0</v>
      </c>
      <c r="CM1293">
        <f>ROUND(SUMIF(AA1289:AA1291,"=35364244",HD1289:HD1291),2)</f>
        <v>0</v>
      </c>
      <c r="GX1293">
        <v>0</v>
      </c>
    </row>
    <row r="1295" spans="1:245" x14ac:dyDescent="0.2">
      <c r="A1295">
        <v>50</v>
      </c>
      <c r="B1295">
        <v>0</v>
      </c>
      <c r="C1295">
        <v>0</v>
      </c>
      <c r="D1295">
        <v>1</v>
      </c>
      <c r="E1295">
        <v>201</v>
      </c>
      <c r="F1295">
        <f>ROUND(Source!O1293,O1295)</f>
        <v>1201.68</v>
      </c>
      <c r="G1295" t="s">
        <v>66</v>
      </c>
      <c r="H1295" t="s">
        <v>67</v>
      </c>
      <c r="K1295">
        <v>201</v>
      </c>
      <c r="L1295">
        <v>1</v>
      </c>
      <c r="M1295">
        <v>3</v>
      </c>
      <c r="N1295" t="s">
        <v>3</v>
      </c>
      <c r="O1295">
        <v>2</v>
      </c>
      <c r="W1295">
        <v>1201.68</v>
      </c>
      <c r="X1295">
        <v>1</v>
      </c>
      <c r="Y1295">
        <v>1201.68</v>
      </c>
    </row>
    <row r="1296" spans="1:245" x14ac:dyDescent="0.2">
      <c r="A1296">
        <v>50</v>
      </c>
      <c r="B1296">
        <v>0</v>
      </c>
      <c r="C1296">
        <v>0</v>
      </c>
      <c r="D1296">
        <v>1</v>
      </c>
      <c r="E1296">
        <v>202</v>
      </c>
      <c r="F1296">
        <f>ROUND(Source!P1293,O1296)</f>
        <v>0</v>
      </c>
      <c r="G1296" t="s">
        <v>68</v>
      </c>
      <c r="H1296" t="s">
        <v>69</v>
      </c>
      <c r="K1296">
        <v>202</v>
      </c>
      <c r="L1296">
        <v>2</v>
      </c>
      <c r="M1296">
        <v>3</v>
      </c>
      <c r="N1296" t="s">
        <v>3</v>
      </c>
      <c r="O1296">
        <v>2</v>
      </c>
      <c r="W1296">
        <v>0</v>
      </c>
      <c r="X1296">
        <v>1</v>
      </c>
      <c r="Y1296">
        <v>0</v>
      </c>
    </row>
    <row r="1297" spans="1:25" x14ac:dyDescent="0.2">
      <c r="A1297">
        <v>50</v>
      </c>
      <c r="B1297">
        <v>0</v>
      </c>
      <c r="C1297">
        <v>0</v>
      </c>
      <c r="D1297">
        <v>1</v>
      </c>
      <c r="E1297">
        <v>222</v>
      </c>
      <c r="F1297">
        <f>ROUND(Source!AO1293,O1297)</f>
        <v>0</v>
      </c>
      <c r="G1297" t="s">
        <v>70</v>
      </c>
      <c r="H1297" t="s">
        <v>71</v>
      </c>
      <c r="K1297">
        <v>222</v>
      </c>
      <c r="L1297">
        <v>3</v>
      </c>
      <c r="M1297">
        <v>3</v>
      </c>
      <c r="N1297" t="s">
        <v>3</v>
      </c>
      <c r="O1297">
        <v>2</v>
      </c>
      <c r="W1297">
        <v>0</v>
      </c>
      <c r="X1297">
        <v>1</v>
      </c>
      <c r="Y1297">
        <v>0</v>
      </c>
    </row>
    <row r="1298" spans="1:25" x14ac:dyDescent="0.2">
      <c r="A1298">
        <v>50</v>
      </c>
      <c r="B1298">
        <v>0</v>
      </c>
      <c r="C1298">
        <v>0</v>
      </c>
      <c r="D1298">
        <v>1</v>
      </c>
      <c r="E1298">
        <v>225</v>
      </c>
      <c r="F1298">
        <f>ROUND(Source!AV1293,O1298)</f>
        <v>0</v>
      </c>
      <c r="G1298" t="s">
        <v>72</v>
      </c>
      <c r="H1298" t="s">
        <v>73</v>
      </c>
      <c r="K1298">
        <v>225</v>
      </c>
      <c r="L1298">
        <v>4</v>
      </c>
      <c r="M1298">
        <v>3</v>
      </c>
      <c r="N1298" t="s">
        <v>3</v>
      </c>
      <c r="O1298">
        <v>2</v>
      </c>
      <c r="W1298">
        <v>0</v>
      </c>
      <c r="X1298">
        <v>1</v>
      </c>
      <c r="Y1298">
        <v>0</v>
      </c>
    </row>
    <row r="1299" spans="1:25" x14ac:dyDescent="0.2">
      <c r="A1299">
        <v>50</v>
      </c>
      <c r="B1299">
        <v>0</v>
      </c>
      <c r="C1299">
        <v>0</v>
      </c>
      <c r="D1299">
        <v>1</v>
      </c>
      <c r="E1299">
        <v>226</v>
      </c>
      <c r="F1299">
        <f>ROUND(Source!AW1293,O1299)</f>
        <v>0</v>
      </c>
      <c r="G1299" t="s">
        <v>74</v>
      </c>
      <c r="H1299" t="s">
        <v>75</v>
      </c>
      <c r="K1299">
        <v>226</v>
      </c>
      <c r="L1299">
        <v>5</v>
      </c>
      <c r="M1299">
        <v>3</v>
      </c>
      <c r="N1299" t="s">
        <v>3</v>
      </c>
      <c r="O1299">
        <v>2</v>
      </c>
      <c r="W1299">
        <v>0</v>
      </c>
      <c r="X1299">
        <v>1</v>
      </c>
      <c r="Y1299">
        <v>0</v>
      </c>
    </row>
    <row r="1300" spans="1:25" x14ac:dyDescent="0.2">
      <c r="A1300">
        <v>50</v>
      </c>
      <c r="B1300">
        <v>0</v>
      </c>
      <c r="C1300">
        <v>0</v>
      </c>
      <c r="D1300">
        <v>1</v>
      </c>
      <c r="E1300">
        <v>227</v>
      </c>
      <c r="F1300">
        <f>ROUND(Source!AX1293,O1300)</f>
        <v>0</v>
      </c>
      <c r="G1300" t="s">
        <v>76</v>
      </c>
      <c r="H1300" t="s">
        <v>77</v>
      </c>
      <c r="K1300">
        <v>227</v>
      </c>
      <c r="L1300">
        <v>6</v>
      </c>
      <c r="M1300">
        <v>3</v>
      </c>
      <c r="N1300" t="s">
        <v>3</v>
      </c>
      <c r="O1300">
        <v>2</v>
      </c>
      <c r="W1300">
        <v>0</v>
      </c>
      <c r="X1300">
        <v>1</v>
      </c>
      <c r="Y1300">
        <v>0</v>
      </c>
    </row>
    <row r="1301" spans="1:25" x14ac:dyDescent="0.2">
      <c r="A1301">
        <v>50</v>
      </c>
      <c r="B1301">
        <v>0</v>
      </c>
      <c r="C1301">
        <v>0</v>
      </c>
      <c r="D1301">
        <v>1</v>
      </c>
      <c r="E1301">
        <v>228</v>
      </c>
      <c r="F1301">
        <f>ROUND(Source!AY1293,O1301)</f>
        <v>0</v>
      </c>
      <c r="G1301" t="s">
        <v>78</v>
      </c>
      <c r="H1301" t="s">
        <v>79</v>
      </c>
      <c r="K1301">
        <v>228</v>
      </c>
      <c r="L1301">
        <v>7</v>
      </c>
      <c r="M1301">
        <v>3</v>
      </c>
      <c r="N1301" t="s">
        <v>3</v>
      </c>
      <c r="O1301">
        <v>2</v>
      </c>
      <c r="W1301">
        <v>0</v>
      </c>
      <c r="X1301">
        <v>1</v>
      </c>
      <c r="Y1301">
        <v>0</v>
      </c>
    </row>
    <row r="1302" spans="1:25" x14ac:dyDescent="0.2">
      <c r="A1302">
        <v>50</v>
      </c>
      <c r="B1302">
        <v>0</v>
      </c>
      <c r="C1302">
        <v>0</v>
      </c>
      <c r="D1302">
        <v>1</v>
      </c>
      <c r="E1302">
        <v>216</v>
      </c>
      <c r="F1302">
        <f>ROUND(Source!AP1293,O1302)</f>
        <v>0</v>
      </c>
      <c r="G1302" t="s">
        <v>80</v>
      </c>
      <c r="H1302" t="s">
        <v>81</v>
      </c>
      <c r="K1302">
        <v>216</v>
      </c>
      <c r="L1302">
        <v>8</v>
      </c>
      <c r="M1302">
        <v>3</v>
      </c>
      <c r="N1302" t="s">
        <v>3</v>
      </c>
      <c r="O1302">
        <v>2</v>
      </c>
      <c r="W1302">
        <v>0</v>
      </c>
      <c r="X1302">
        <v>1</v>
      </c>
      <c r="Y1302">
        <v>0</v>
      </c>
    </row>
    <row r="1303" spans="1:25" x14ac:dyDescent="0.2">
      <c r="A1303">
        <v>50</v>
      </c>
      <c r="B1303">
        <v>0</v>
      </c>
      <c r="C1303">
        <v>0</v>
      </c>
      <c r="D1303">
        <v>1</v>
      </c>
      <c r="E1303">
        <v>223</v>
      </c>
      <c r="F1303">
        <f>ROUND(Source!AQ1293,O1303)</f>
        <v>0</v>
      </c>
      <c r="G1303" t="s">
        <v>82</v>
      </c>
      <c r="H1303" t="s">
        <v>83</v>
      </c>
      <c r="K1303">
        <v>223</v>
      </c>
      <c r="L1303">
        <v>9</v>
      </c>
      <c r="M1303">
        <v>3</v>
      </c>
      <c r="N1303" t="s">
        <v>3</v>
      </c>
      <c r="O1303">
        <v>2</v>
      </c>
      <c r="W1303">
        <v>0</v>
      </c>
      <c r="X1303">
        <v>1</v>
      </c>
      <c r="Y1303">
        <v>0</v>
      </c>
    </row>
    <row r="1304" spans="1:25" x14ac:dyDescent="0.2">
      <c r="A1304">
        <v>50</v>
      </c>
      <c r="B1304">
        <v>0</v>
      </c>
      <c r="C1304">
        <v>0</v>
      </c>
      <c r="D1304">
        <v>1</v>
      </c>
      <c r="E1304">
        <v>229</v>
      </c>
      <c r="F1304">
        <f>ROUND(Source!AZ1293,O1304)</f>
        <v>0</v>
      </c>
      <c r="G1304" t="s">
        <v>84</v>
      </c>
      <c r="H1304" t="s">
        <v>85</v>
      </c>
      <c r="K1304">
        <v>229</v>
      </c>
      <c r="L1304">
        <v>10</v>
      </c>
      <c r="M1304">
        <v>3</v>
      </c>
      <c r="N1304" t="s">
        <v>3</v>
      </c>
      <c r="O1304">
        <v>2</v>
      </c>
      <c r="W1304">
        <v>0</v>
      </c>
      <c r="X1304">
        <v>1</v>
      </c>
      <c r="Y1304">
        <v>0</v>
      </c>
    </row>
    <row r="1305" spans="1:25" x14ac:dyDescent="0.2">
      <c r="A1305">
        <v>50</v>
      </c>
      <c r="B1305">
        <v>0</v>
      </c>
      <c r="C1305">
        <v>0</v>
      </c>
      <c r="D1305">
        <v>1</v>
      </c>
      <c r="E1305">
        <v>203</v>
      </c>
      <c r="F1305">
        <f>ROUND(Source!Q1293,O1305)</f>
        <v>1.31</v>
      </c>
      <c r="G1305" t="s">
        <v>86</v>
      </c>
      <c r="H1305" t="s">
        <v>87</v>
      </c>
      <c r="K1305">
        <v>203</v>
      </c>
      <c r="L1305">
        <v>11</v>
      </c>
      <c r="M1305">
        <v>3</v>
      </c>
      <c r="N1305" t="s">
        <v>3</v>
      </c>
      <c r="O1305">
        <v>2</v>
      </c>
      <c r="W1305">
        <v>1.31</v>
      </c>
      <c r="X1305">
        <v>1</v>
      </c>
      <c r="Y1305">
        <v>1.31</v>
      </c>
    </row>
    <row r="1306" spans="1:25" x14ac:dyDescent="0.2">
      <c r="A1306">
        <v>50</v>
      </c>
      <c r="B1306">
        <v>0</v>
      </c>
      <c r="C1306">
        <v>0</v>
      </c>
      <c r="D1306">
        <v>1</v>
      </c>
      <c r="E1306">
        <v>231</v>
      </c>
      <c r="F1306">
        <f>ROUND(Source!BB1293,O1306)</f>
        <v>0</v>
      </c>
      <c r="G1306" t="s">
        <v>88</v>
      </c>
      <c r="H1306" t="s">
        <v>89</v>
      </c>
      <c r="K1306">
        <v>231</v>
      </c>
      <c r="L1306">
        <v>12</v>
      </c>
      <c r="M1306">
        <v>3</v>
      </c>
      <c r="N1306" t="s">
        <v>3</v>
      </c>
      <c r="O1306">
        <v>2</v>
      </c>
      <c r="W1306">
        <v>0</v>
      </c>
      <c r="X1306">
        <v>1</v>
      </c>
      <c r="Y1306">
        <v>0</v>
      </c>
    </row>
    <row r="1307" spans="1:25" x14ac:dyDescent="0.2">
      <c r="A1307">
        <v>50</v>
      </c>
      <c r="B1307">
        <v>0</v>
      </c>
      <c r="C1307">
        <v>0</v>
      </c>
      <c r="D1307">
        <v>1</v>
      </c>
      <c r="E1307">
        <v>204</v>
      </c>
      <c r="F1307">
        <f>ROUND(Source!R1293,O1307)</f>
        <v>0.03</v>
      </c>
      <c r="G1307" t="s">
        <v>90</v>
      </c>
      <c r="H1307" t="s">
        <v>91</v>
      </c>
      <c r="K1307">
        <v>204</v>
      </c>
      <c r="L1307">
        <v>13</v>
      </c>
      <c r="M1307">
        <v>3</v>
      </c>
      <c r="N1307" t="s">
        <v>3</v>
      </c>
      <c r="O1307">
        <v>2</v>
      </c>
      <c r="W1307">
        <v>0.03</v>
      </c>
      <c r="X1307">
        <v>1</v>
      </c>
      <c r="Y1307">
        <v>0.03</v>
      </c>
    </row>
    <row r="1308" spans="1:25" x14ac:dyDescent="0.2">
      <c r="A1308">
        <v>50</v>
      </c>
      <c r="B1308">
        <v>0</v>
      </c>
      <c r="C1308">
        <v>0</v>
      </c>
      <c r="D1308">
        <v>1</v>
      </c>
      <c r="E1308">
        <v>205</v>
      </c>
      <c r="F1308">
        <f>ROUND(Source!S1293,O1308)</f>
        <v>1200.3699999999999</v>
      </c>
      <c r="G1308" t="s">
        <v>92</v>
      </c>
      <c r="H1308" t="s">
        <v>93</v>
      </c>
      <c r="K1308">
        <v>205</v>
      </c>
      <c r="L1308">
        <v>14</v>
      </c>
      <c r="M1308">
        <v>3</v>
      </c>
      <c r="N1308" t="s">
        <v>3</v>
      </c>
      <c r="O1308">
        <v>2</v>
      </c>
      <c r="W1308">
        <v>1200.3699999999999</v>
      </c>
      <c r="X1308">
        <v>1</v>
      </c>
      <c r="Y1308">
        <v>1200.3699999999999</v>
      </c>
    </row>
    <row r="1309" spans="1:25" x14ac:dyDescent="0.2">
      <c r="A1309">
        <v>50</v>
      </c>
      <c r="B1309">
        <v>0</v>
      </c>
      <c r="C1309">
        <v>0</v>
      </c>
      <c r="D1309">
        <v>1</v>
      </c>
      <c r="E1309">
        <v>232</v>
      </c>
      <c r="F1309">
        <f>ROUND(Source!BC1293,O1309)</f>
        <v>0</v>
      </c>
      <c r="G1309" t="s">
        <v>94</v>
      </c>
      <c r="H1309" t="s">
        <v>95</v>
      </c>
      <c r="K1309">
        <v>232</v>
      </c>
      <c r="L1309">
        <v>15</v>
      </c>
      <c r="M1309">
        <v>3</v>
      </c>
      <c r="N1309" t="s">
        <v>3</v>
      </c>
      <c r="O1309">
        <v>2</v>
      </c>
      <c r="W1309">
        <v>0</v>
      </c>
      <c r="X1309">
        <v>1</v>
      </c>
      <c r="Y1309">
        <v>0</v>
      </c>
    </row>
    <row r="1310" spans="1:25" x14ac:dyDescent="0.2">
      <c r="A1310">
        <v>50</v>
      </c>
      <c r="B1310">
        <v>0</v>
      </c>
      <c r="C1310">
        <v>0</v>
      </c>
      <c r="D1310">
        <v>1</v>
      </c>
      <c r="E1310">
        <v>214</v>
      </c>
      <c r="F1310">
        <f>ROUND(Source!AS1293,O1310)</f>
        <v>0</v>
      </c>
      <c r="G1310" t="s">
        <v>96</v>
      </c>
      <c r="H1310" t="s">
        <v>97</v>
      </c>
      <c r="K1310">
        <v>214</v>
      </c>
      <c r="L1310">
        <v>16</v>
      </c>
      <c r="M1310">
        <v>3</v>
      </c>
      <c r="N1310" t="s">
        <v>3</v>
      </c>
      <c r="O1310">
        <v>2</v>
      </c>
      <c r="W1310">
        <v>0</v>
      </c>
      <c r="X1310">
        <v>1</v>
      </c>
      <c r="Y1310">
        <v>0</v>
      </c>
    </row>
    <row r="1311" spans="1:25" x14ac:dyDescent="0.2">
      <c r="A1311">
        <v>50</v>
      </c>
      <c r="B1311">
        <v>0</v>
      </c>
      <c r="C1311">
        <v>0</v>
      </c>
      <c r="D1311">
        <v>1</v>
      </c>
      <c r="E1311">
        <v>215</v>
      </c>
      <c r="F1311">
        <f>ROUND(Source!AT1293,O1311)</f>
        <v>0</v>
      </c>
      <c r="G1311" t="s">
        <v>98</v>
      </c>
      <c r="H1311" t="s">
        <v>99</v>
      </c>
      <c r="K1311">
        <v>215</v>
      </c>
      <c r="L1311">
        <v>17</v>
      </c>
      <c r="M1311">
        <v>3</v>
      </c>
      <c r="N1311" t="s">
        <v>3</v>
      </c>
      <c r="O1311">
        <v>2</v>
      </c>
      <c r="W1311">
        <v>0</v>
      </c>
      <c r="X1311">
        <v>1</v>
      </c>
      <c r="Y1311">
        <v>0</v>
      </c>
    </row>
    <row r="1312" spans="1:25" x14ac:dyDescent="0.2">
      <c r="A1312">
        <v>50</v>
      </c>
      <c r="B1312">
        <v>0</v>
      </c>
      <c r="C1312">
        <v>0</v>
      </c>
      <c r="D1312">
        <v>1</v>
      </c>
      <c r="E1312">
        <v>217</v>
      </c>
      <c r="F1312">
        <f>ROUND(Source!AU1293,O1312)</f>
        <v>2162.0100000000002</v>
      </c>
      <c r="G1312" t="s">
        <v>100</v>
      </c>
      <c r="H1312" t="s">
        <v>101</v>
      </c>
      <c r="K1312">
        <v>217</v>
      </c>
      <c r="L1312">
        <v>18</v>
      </c>
      <c r="M1312">
        <v>3</v>
      </c>
      <c r="N1312" t="s">
        <v>3</v>
      </c>
      <c r="O1312">
        <v>2</v>
      </c>
      <c r="W1312">
        <v>2162.0100000000002</v>
      </c>
      <c r="X1312">
        <v>1</v>
      </c>
      <c r="Y1312">
        <v>2162.0100000000002</v>
      </c>
    </row>
    <row r="1313" spans="1:245" x14ac:dyDescent="0.2">
      <c r="A1313">
        <v>50</v>
      </c>
      <c r="B1313">
        <v>0</v>
      </c>
      <c r="C1313">
        <v>0</v>
      </c>
      <c r="D1313">
        <v>1</v>
      </c>
      <c r="E1313">
        <v>230</v>
      </c>
      <c r="F1313">
        <f>ROUND(Source!BA1293,O1313)</f>
        <v>0</v>
      </c>
      <c r="G1313" t="s">
        <v>102</v>
      </c>
      <c r="H1313" t="s">
        <v>103</v>
      </c>
      <c r="K1313">
        <v>230</v>
      </c>
      <c r="L1313">
        <v>19</v>
      </c>
      <c r="M1313">
        <v>3</v>
      </c>
      <c r="N1313" t="s">
        <v>3</v>
      </c>
      <c r="O1313">
        <v>2</v>
      </c>
      <c r="W1313">
        <v>0</v>
      </c>
      <c r="X1313">
        <v>1</v>
      </c>
      <c r="Y1313">
        <v>0</v>
      </c>
    </row>
    <row r="1314" spans="1:245" x14ac:dyDescent="0.2">
      <c r="A1314">
        <v>50</v>
      </c>
      <c r="B1314">
        <v>0</v>
      </c>
      <c r="C1314">
        <v>0</v>
      </c>
      <c r="D1314">
        <v>1</v>
      </c>
      <c r="E1314">
        <v>206</v>
      </c>
      <c r="F1314">
        <f>ROUND(Source!T1293,O1314)</f>
        <v>0</v>
      </c>
      <c r="G1314" t="s">
        <v>104</v>
      </c>
      <c r="H1314" t="s">
        <v>105</v>
      </c>
      <c r="K1314">
        <v>206</v>
      </c>
      <c r="L1314">
        <v>20</v>
      </c>
      <c r="M1314">
        <v>3</v>
      </c>
      <c r="N1314" t="s">
        <v>3</v>
      </c>
      <c r="O1314">
        <v>2</v>
      </c>
      <c r="W1314">
        <v>0</v>
      </c>
      <c r="X1314">
        <v>1</v>
      </c>
      <c r="Y1314">
        <v>0</v>
      </c>
    </row>
    <row r="1315" spans="1:245" x14ac:dyDescent="0.2">
      <c r="A1315">
        <v>50</v>
      </c>
      <c r="B1315">
        <v>0</v>
      </c>
      <c r="C1315">
        <v>0</v>
      </c>
      <c r="D1315">
        <v>1</v>
      </c>
      <c r="E1315">
        <v>207</v>
      </c>
      <c r="F1315">
        <f>Source!U1293</f>
        <v>1.9100999999999999</v>
      </c>
      <c r="G1315" t="s">
        <v>106</v>
      </c>
      <c r="H1315" t="s">
        <v>107</v>
      </c>
      <c r="K1315">
        <v>207</v>
      </c>
      <c r="L1315">
        <v>21</v>
      </c>
      <c r="M1315">
        <v>3</v>
      </c>
      <c r="N1315" t="s">
        <v>3</v>
      </c>
      <c r="O1315">
        <v>-1</v>
      </c>
      <c r="W1315">
        <v>1.9100999999999999</v>
      </c>
      <c r="X1315">
        <v>1</v>
      </c>
      <c r="Y1315">
        <v>1.9100999999999999</v>
      </c>
    </row>
    <row r="1316" spans="1:245" x14ac:dyDescent="0.2">
      <c r="A1316">
        <v>50</v>
      </c>
      <c r="B1316">
        <v>0</v>
      </c>
      <c r="C1316">
        <v>0</v>
      </c>
      <c r="D1316">
        <v>1</v>
      </c>
      <c r="E1316">
        <v>208</v>
      </c>
      <c r="F1316">
        <f>Source!V1293</f>
        <v>0</v>
      </c>
      <c r="G1316" t="s">
        <v>108</v>
      </c>
      <c r="H1316" t="s">
        <v>109</v>
      </c>
      <c r="K1316">
        <v>208</v>
      </c>
      <c r="L1316">
        <v>22</v>
      </c>
      <c r="M1316">
        <v>3</v>
      </c>
      <c r="N1316" t="s">
        <v>3</v>
      </c>
      <c r="O1316">
        <v>-1</v>
      </c>
      <c r="W1316">
        <v>0</v>
      </c>
      <c r="X1316">
        <v>1</v>
      </c>
      <c r="Y1316">
        <v>0</v>
      </c>
    </row>
    <row r="1317" spans="1:245" x14ac:dyDescent="0.2">
      <c r="A1317">
        <v>50</v>
      </c>
      <c r="B1317">
        <v>0</v>
      </c>
      <c r="C1317">
        <v>0</v>
      </c>
      <c r="D1317">
        <v>1</v>
      </c>
      <c r="E1317">
        <v>209</v>
      </c>
      <c r="F1317">
        <f>ROUND(Source!W1293,O1317)</f>
        <v>0</v>
      </c>
      <c r="G1317" t="s">
        <v>110</v>
      </c>
      <c r="H1317" t="s">
        <v>111</v>
      </c>
      <c r="K1317">
        <v>209</v>
      </c>
      <c r="L1317">
        <v>23</v>
      </c>
      <c r="M1317">
        <v>3</v>
      </c>
      <c r="N1317" t="s">
        <v>3</v>
      </c>
      <c r="O1317">
        <v>2</v>
      </c>
      <c r="W1317">
        <v>0</v>
      </c>
      <c r="X1317">
        <v>1</v>
      </c>
      <c r="Y1317">
        <v>0</v>
      </c>
    </row>
    <row r="1318" spans="1:245" x14ac:dyDescent="0.2">
      <c r="A1318">
        <v>50</v>
      </c>
      <c r="B1318">
        <v>0</v>
      </c>
      <c r="C1318">
        <v>0</v>
      </c>
      <c r="D1318">
        <v>1</v>
      </c>
      <c r="E1318">
        <v>233</v>
      </c>
      <c r="F1318">
        <f>ROUND(Source!BD1293,O1318)</f>
        <v>0</v>
      </c>
      <c r="G1318" t="s">
        <v>112</v>
      </c>
      <c r="H1318" t="s">
        <v>113</v>
      </c>
      <c r="K1318">
        <v>233</v>
      </c>
      <c r="L1318">
        <v>24</v>
      </c>
      <c r="M1318">
        <v>3</v>
      </c>
      <c r="N1318" t="s">
        <v>3</v>
      </c>
      <c r="O1318">
        <v>2</v>
      </c>
      <c r="W1318">
        <v>0</v>
      </c>
      <c r="X1318">
        <v>1</v>
      </c>
      <c r="Y1318">
        <v>0</v>
      </c>
    </row>
    <row r="1319" spans="1:245" x14ac:dyDescent="0.2">
      <c r="A1319">
        <v>50</v>
      </c>
      <c r="B1319">
        <v>0</v>
      </c>
      <c r="C1319">
        <v>0</v>
      </c>
      <c r="D1319">
        <v>1</v>
      </c>
      <c r="E1319">
        <v>210</v>
      </c>
      <c r="F1319">
        <f>ROUND(Source!X1293,O1319)</f>
        <v>840.26</v>
      </c>
      <c r="G1319" t="s">
        <v>114</v>
      </c>
      <c r="H1319" t="s">
        <v>115</v>
      </c>
      <c r="K1319">
        <v>210</v>
      </c>
      <c r="L1319">
        <v>25</v>
      </c>
      <c r="M1319">
        <v>3</v>
      </c>
      <c r="N1319" t="s">
        <v>3</v>
      </c>
      <c r="O1319">
        <v>2</v>
      </c>
      <c r="W1319">
        <v>840.26</v>
      </c>
      <c r="X1319">
        <v>1</v>
      </c>
      <c r="Y1319">
        <v>840.26</v>
      </c>
    </row>
    <row r="1320" spans="1:245" x14ac:dyDescent="0.2">
      <c r="A1320">
        <v>50</v>
      </c>
      <c r="B1320">
        <v>0</v>
      </c>
      <c r="C1320">
        <v>0</v>
      </c>
      <c r="D1320">
        <v>1</v>
      </c>
      <c r="E1320">
        <v>211</v>
      </c>
      <c r="F1320">
        <f>ROUND(Source!Y1293,O1320)</f>
        <v>120.04</v>
      </c>
      <c r="G1320" t="s">
        <v>116</v>
      </c>
      <c r="H1320" t="s">
        <v>117</v>
      </c>
      <c r="K1320">
        <v>211</v>
      </c>
      <c r="L1320">
        <v>26</v>
      </c>
      <c r="M1320">
        <v>3</v>
      </c>
      <c r="N1320" t="s">
        <v>3</v>
      </c>
      <c r="O1320">
        <v>2</v>
      </c>
      <c r="W1320">
        <v>120.04</v>
      </c>
      <c r="X1320">
        <v>1</v>
      </c>
      <c r="Y1320">
        <v>120.04</v>
      </c>
    </row>
    <row r="1321" spans="1:245" x14ac:dyDescent="0.2">
      <c r="A1321">
        <v>50</v>
      </c>
      <c r="B1321">
        <v>0</v>
      </c>
      <c r="C1321">
        <v>0</v>
      </c>
      <c r="D1321">
        <v>1</v>
      </c>
      <c r="E1321">
        <v>224</v>
      </c>
      <c r="F1321">
        <f>ROUND(Source!AR1293,O1321)</f>
        <v>2162.0100000000002</v>
      </c>
      <c r="G1321" t="s">
        <v>118</v>
      </c>
      <c r="H1321" t="s">
        <v>119</v>
      </c>
      <c r="K1321">
        <v>224</v>
      </c>
      <c r="L1321">
        <v>27</v>
      </c>
      <c r="M1321">
        <v>3</v>
      </c>
      <c r="N1321" t="s">
        <v>3</v>
      </c>
      <c r="O1321">
        <v>2</v>
      </c>
      <c r="W1321">
        <v>2162.0100000000002</v>
      </c>
      <c r="X1321">
        <v>1</v>
      </c>
      <c r="Y1321">
        <v>2162.0100000000002</v>
      </c>
    </row>
    <row r="1323" spans="1:245" x14ac:dyDescent="0.2">
      <c r="A1323">
        <v>4</v>
      </c>
      <c r="B1323">
        <v>1</v>
      </c>
      <c r="D1323">
        <f>ROW(A1330)</f>
        <v>1330</v>
      </c>
      <c r="F1323" t="s">
        <v>13</v>
      </c>
      <c r="G1323" t="s">
        <v>366</v>
      </c>
      <c r="H1323" t="s">
        <v>3</v>
      </c>
      <c r="I1323">
        <v>0</v>
      </c>
      <c r="K1323">
        <v>0</v>
      </c>
      <c r="M1323" t="s">
        <v>3</v>
      </c>
      <c r="S1323">
        <v>0</v>
      </c>
      <c r="U1323" t="s">
        <v>3</v>
      </c>
      <c r="V1323">
        <v>0</v>
      </c>
      <c r="AB1323" t="s">
        <v>3</v>
      </c>
      <c r="AC1323" t="s">
        <v>3</v>
      </c>
      <c r="AD1323" t="s">
        <v>3</v>
      </c>
      <c r="AE1323" t="s">
        <v>3</v>
      </c>
      <c r="AF1323" t="s">
        <v>3</v>
      </c>
      <c r="AG1323" t="s">
        <v>3</v>
      </c>
      <c r="AP1323" t="s">
        <v>3</v>
      </c>
      <c r="AQ1323" t="s">
        <v>3</v>
      </c>
      <c r="AR1323" t="s">
        <v>3</v>
      </c>
      <c r="AZ1323" t="s">
        <v>3</v>
      </c>
      <c r="BB1323" t="s">
        <v>3</v>
      </c>
      <c r="BC1323" t="s">
        <v>3</v>
      </c>
      <c r="BD1323" t="s">
        <v>3</v>
      </c>
      <c r="BE1323" t="s">
        <v>3</v>
      </c>
      <c r="BF1323" t="s">
        <v>3</v>
      </c>
      <c r="BG1323" t="s">
        <v>3</v>
      </c>
      <c r="BH1323" t="s">
        <v>3</v>
      </c>
      <c r="BI1323" t="s">
        <v>3</v>
      </c>
      <c r="BJ1323" t="s">
        <v>3</v>
      </c>
      <c r="BK1323" t="s">
        <v>3</v>
      </c>
      <c r="BL1323" t="s">
        <v>3</v>
      </c>
      <c r="BM1323" t="s">
        <v>3</v>
      </c>
      <c r="BN1323" t="s">
        <v>3</v>
      </c>
      <c r="BO1323" t="s">
        <v>3</v>
      </c>
      <c r="BP1323" t="s">
        <v>3</v>
      </c>
      <c r="BX1323">
        <v>0</v>
      </c>
      <c r="CJ1323">
        <v>0</v>
      </c>
    </row>
    <row r="1325" spans="1:245" x14ac:dyDescent="0.2">
      <c r="A1325">
        <v>52</v>
      </c>
      <c r="B1325">
        <f t="shared" ref="B1325:G1325" si="924">B1330</f>
        <v>1</v>
      </c>
      <c r="C1325">
        <f t="shared" si="924"/>
        <v>4</v>
      </c>
      <c r="D1325">
        <f t="shared" si="924"/>
        <v>1323</v>
      </c>
      <c r="E1325">
        <f t="shared" si="924"/>
        <v>0</v>
      </c>
      <c r="F1325" t="str">
        <f t="shared" si="924"/>
        <v>Новый раздел</v>
      </c>
      <c r="G1325" t="str">
        <f t="shared" si="924"/>
        <v>Помещение 147 Инвентарная</v>
      </c>
      <c r="O1325">
        <f t="shared" ref="O1325:AT1325" si="925">O1330</f>
        <v>282.88</v>
      </c>
      <c r="P1325">
        <f t="shared" si="925"/>
        <v>0</v>
      </c>
      <c r="Q1325">
        <f t="shared" si="925"/>
        <v>0.33</v>
      </c>
      <c r="R1325">
        <f t="shared" si="925"/>
        <v>0.01</v>
      </c>
      <c r="S1325">
        <f t="shared" si="925"/>
        <v>282.55</v>
      </c>
      <c r="T1325">
        <f t="shared" si="925"/>
        <v>0</v>
      </c>
      <c r="U1325">
        <f t="shared" si="925"/>
        <v>0.4506</v>
      </c>
      <c r="V1325">
        <f t="shared" si="925"/>
        <v>0</v>
      </c>
      <c r="W1325">
        <f t="shared" si="925"/>
        <v>0</v>
      </c>
      <c r="X1325">
        <f t="shared" si="925"/>
        <v>197.79</v>
      </c>
      <c r="Y1325">
        <f t="shared" si="925"/>
        <v>28.26</v>
      </c>
      <c r="Z1325">
        <f t="shared" si="925"/>
        <v>0</v>
      </c>
      <c r="AA1325">
        <f t="shared" si="925"/>
        <v>0</v>
      </c>
      <c r="AB1325">
        <f t="shared" si="925"/>
        <v>282.88</v>
      </c>
      <c r="AC1325">
        <f t="shared" si="925"/>
        <v>0</v>
      </c>
      <c r="AD1325">
        <f t="shared" si="925"/>
        <v>0.33</v>
      </c>
      <c r="AE1325">
        <f t="shared" si="925"/>
        <v>0.01</v>
      </c>
      <c r="AF1325">
        <f t="shared" si="925"/>
        <v>282.55</v>
      </c>
      <c r="AG1325">
        <f t="shared" si="925"/>
        <v>0</v>
      </c>
      <c r="AH1325">
        <f t="shared" si="925"/>
        <v>0.4506</v>
      </c>
      <c r="AI1325">
        <f t="shared" si="925"/>
        <v>0</v>
      </c>
      <c r="AJ1325">
        <f t="shared" si="925"/>
        <v>0</v>
      </c>
      <c r="AK1325">
        <f t="shared" si="925"/>
        <v>197.79</v>
      </c>
      <c r="AL1325">
        <f t="shared" si="925"/>
        <v>28.26</v>
      </c>
      <c r="AM1325">
        <f t="shared" si="925"/>
        <v>0</v>
      </c>
      <c r="AN1325">
        <f t="shared" si="925"/>
        <v>0</v>
      </c>
      <c r="AO1325">
        <f t="shared" si="925"/>
        <v>0</v>
      </c>
      <c r="AP1325">
        <f t="shared" si="925"/>
        <v>0</v>
      </c>
      <c r="AQ1325">
        <f t="shared" si="925"/>
        <v>0</v>
      </c>
      <c r="AR1325">
        <f t="shared" si="925"/>
        <v>508.94</v>
      </c>
      <c r="AS1325">
        <f t="shared" si="925"/>
        <v>0</v>
      </c>
      <c r="AT1325">
        <f t="shared" si="925"/>
        <v>0</v>
      </c>
      <c r="AU1325">
        <f t="shared" ref="AU1325:BZ1325" si="926">AU1330</f>
        <v>508.94</v>
      </c>
      <c r="AV1325">
        <f t="shared" si="926"/>
        <v>0</v>
      </c>
      <c r="AW1325">
        <f t="shared" si="926"/>
        <v>0</v>
      </c>
      <c r="AX1325">
        <f t="shared" si="926"/>
        <v>0</v>
      </c>
      <c r="AY1325">
        <f t="shared" si="926"/>
        <v>0</v>
      </c>
      <c r="AZ1325">
        <f t="shared" si="926"/>
        <v>0</v>
      </c>
      <c r="BA1325">
        <f t="shared" si="926"/>
        <v>0</v>
      </c>
      <c r="BB1325">
        <f t="shared" si="926"/>
        <v>0</v>
      </c>
      <c r="BC1325">
        <f t="shared" si="926"/>
        <v>0</v>
      </c>
      <c r="BD1325">
        <f t="shared" si="926"/>
        <v>0</v>
      </c>
      <c r="BE1325">
        <f t="shared" si="926"/>
        <v>0</v>
      </c>
      <c r="BF1325">
        <f t="shared" si="926"/>
        <v>0</v>
      </c>
      <c r="BG1325">
        <f t="shared" si="926"/>
        <v>0</v>
      </c>
      <c r="BH1325">
        <f t="shared" si="926"/>
        <v>0</v>
      </c>
      <c r="BI1325">
        <f t="shared" si="926"/>
        <v>0</v>
      </c>
      <c r="BJ1325">
        <f t="shared" si="926"/>
        <v>0</v>
      </c>
      <c r="BK1325">
        <f t="shared" si="926"/>
        <v>0</v>
      </c>
      <c r="BL1325">
        <f t="shared" si="926"/>
        <v>0</v>
      </c>
      <c r="BM1325">
        <f t="shared" si="926"/>
        <v>0</v>
      </c>
      <c r="BN1325">
        <f t="shared" si="926"/>
        <v>0</v>
      </c>
      <c r="BO1325">
        <f t="shared" si="926"/>
        <v>0</v>
      </c>
      <c r="BP1325">
        <f t="shared" si="926"/>
        <v>0</v>
      </c>
      <c r="BQ1325">
        <f t="shared" si="926"/>
        <v>0</v>
      </c>
      <c r="BR1325">
        <f t="shared" si="926"/>
        <v>0</v>
      </c>
      <c r="BS1325">
        <f t="shared" si="926"/>
        <v>0</v>
      </c>
      <c r="BT1325">
        <f t="shared" si="926"/>
        <v>0</v>
      </c>
      <c r="BU1325">
        <f t="shared" si="926"/>
        <v>0</v>
      </c>
      <c r="BV1325">
        <f t="shared" si="926"/>
        <v>0</v>
      </c>
      <c r="BW1325">
        <f t="shared" si="926"/>
        <v>0</v>
      </c>
      <c r="BX1325">
        <f t="shared" si="926"/>
        <v>0</v>
      </c>
      <c r="BY1325">
        <f t="shared" si="926"/>
        <v>0</v>
      </c>
      <c r="BZ1325">
        <f t="shared" si="926"/>
        <v>0</v>
      </c>
      <c r="CA1325">
        <f t="shared" ref="CA1325:DF1325" si="927">CA1330</f>
        <v>508.94</v>
      </c>
      <c r="CB1325">
        <f t="shared" si="927"/>
        <v>0</v>
      </c>
      <c r="CC1325">
        <f t="shared" si="927"/>
        <v>0</v>
      </c>
      <c r="CD1325">
        <f t="shared" si="927"/>
        <v>508.94</v>
      </c>
      <c r="CE1325">
        <f t="shared" si="927"/>
        <v>0</v>
      </c>
      <c r="CF1325">
        <f t="shared" si="927"/>
        <v>0</v>
      </c>
      <c r="CG1325">
        <f t="shared" si="927"/>
        <v>0</v>
      </c>
      <c r="CH1325">
        <f t="shared" si="927"/>
        <v>0</v>
      </c>
      <c r="CI1325">
        <f t="shared" si="927"/>
        <v>0</v>
      </c>
      <c r="CJ1325">
        <f t="shared" si="927"/>
        <v>0</v>
      </c>
      <c r="CK1325">
        <f t="shared" si="927"/>
        <v>0</v>
      </c>
      <c r="CL1325">
        <f t="shared" si="927"/>
        <v>0</v>
      </c>
      <c r="CM1325">
        <f t="shared" si="927"/>
        <v>0</v>
      </c>
      <c r="CN1325">
        <f t="shared" si="927"/>
        <v>0</v>
      </c>
      <c r="CO1325">
        <f t="shared" si="927"/>
        <v>0</v>
      </c>
      <c r="CP1325">
        <f t="shared" si="927"/>
        <v>0</v>
      </c>
      <c r="CQ1325">
        <f t="shared" si="927"/>
        <v>0</v>
      </c>
      <c r="CR1325">
        <f t="shared" si="927"/>
        <v>0</v>
      </c>
      <c r="CS1325">
        <f t="shared" si="927"/>
        <v>0</v>
      </c>
      <c r="CT1325">
        <f t="shared" si="927"/>
        <v>0</v>
      </c>
      <c r="CU1325">
        <f t="shared" si="927"/>
        <v>0</v>
      </c>
      <c r="CV1325">
        <f t="shared" si="927"/>
        <v>0</v>
      </c>
      <c r="CW1325">
        <f t="shared" si="927"/>
        <v>0</v>
      </c>
      <c r="CX1325">
        <f t="shared" si="927"/>
        <v>0</v>
      </c>
      <c r="CY1325">
        <f t="shared" si="927"/>
        <v>0</v>
      </c>
      <c r="CZ1325">
        <f t="shared" si="927"/>
        <v>0</v>
      </c>
      <c r="DA1325">
        <f t="shared" si="927"/>
        <v>0</v>
      </c>
      <c r="DB1325">
        <f t="shared" si="927"/>
        <v>0</v>
      </c>
      <c r="DC1325">
        <f t="shared" si="927"/>
        <v>0</v>
      </c>
      <c r="DD1325">
        <f t="shared" si="927"/>
        <v>0</v>
      </c>
      <c r="DE1325">
        <f t="shared" si="927"/>
        <v>0</v>
      </c>
      <c r="DF1325">
        <f t="shared" si="927"/>
        <v>0</v>
      </c>
      <c r="DG1325">
        <f t="shared" ref="DG1325:EL1325" si="928">DG1330</f>
        <v>0</v>
      </c>
      <c r="DH1325">
        <f t="shared" si="928"/>
        <v>0</v>
      </c>
      <c r="DI1325">
        <f t="shared" si="928"/>
        <v>0</v>
      </c>
      <c r="DJ1325">
        <f t="shared" si="928"/>
        <v>0</v>
      </c>
      <c r="DK1325">
        <f t="shared" si="928"/>
        <v>0</v>
      </c>
      <c r="DL1325">
        <f t="shared" si="928"/>
        <v>0</v>
      </c>
      <c r="DM1325">
        <f t="shared" si="928"/>
        <v>0</v>
      </c>
      <c r="DN1325">
        <f t="shared" si="928"/>
        <v>0</v>
      </c>
      <c r="DO1325">
        <f t="shared" si="928"/>
        <v>0</v>
      </c>
      <c r="DP1325">
        <f t="shared" si="928"/>
        <v>0</v>
      </c>
      <c r="DQ1325">
        <f t="shared" si="928"/>
        <v>0</v>
      </c>
      <c r="DR1325">
        <f t="shared" si="928"/>
        <v>0</v>
      </c>
      <c r="DS1325">
        <f t="shared" si="928"/>
        <v>0</v>
      </c>
      <c r="DT1325">
        <f t="shared" si="928"/>
        <v>0</v>
      </c>
      <c r="DU1325">
        <f t="shared" si="928"/>
        <v>0</v>
      </c>
      <c r="DV1325">
        <f t="shared" si="928"/>
        <v>0</v>
      </c>
      <c r="DW1325">
        <f t="shared" si="928"/>
        <v>0</v>
      </c>
      <c r="DX1325">
        <f t="shared" si="928"/>
        <v>0</v>
      </c>
      <c r="DY1325">
        <f t="shared" si="928"/>
        <v>0</v>
      </c>
      <c r="DZ1325">
        <f t="shared" si="928"/>
        <v>0</v>
      </c>
      <c r="EA1325">
        <f t="shared" si="928"/>
        <v>0</v>
      </c>
      <c r="EB1325">
        <f t="shared" si="928"/>
        <v>0</v>
      </c>
      <c r="EC1325">
        <f t="shared" si="928"/>
        <v>0</v>
      </c>
      <c r="ED1325">
        <f t="shared" si="928"/>
        <v>0</v>
      </c>
      <c r="EE1325">
        <f t="shared" si="928"/>
        <v>0</v>
      </c>
      <c r="EF1325">
        <f t="shared" si="928"/>
        <v>0</v>
      </c>
      <c r="EG1325">
        <f t="shared" si="928"/>
        <v>0</v>
      </c>
      <c r="EH1325">
        <f t="shared" si="928"/>
        <v>0</v>
      </c>
      <c r="EI1325">
        <f t="shared" si="928"/>
        <v>0</v>
      </c>
      <c r="EJ1325">
        <f t="shared" si="928"/>
        <v>0</v>
      </c>
      <c r="EK1325">
        <f t="shared" si="928"/>
        <v>0</v>
      </c>
      <c r="EL1325">
        <f t="shared" si="928"/>
        <v>0</v>
      </c>
      <c r="EM1325">
        <f t="shared" ref="EM1325:FR1325" si="929">EM1330</f>
        <v>0</v>
      </c>
      <c r="EN1325">
        <f t="shared" si="929"/>
        <v>0</v>
      </c>
      <c r="EO1325">
        <f t="shared" si="929"/>
        <v>0</v>
      </c>
      <c r="EP1325">
        <f t="shared" si="929"/>
        <v>0</v>
      </c>
      <c r="EQ1325">
        <f t="shared" si="929"/>
        <v>0</v>
      </c>
      <c r="ER1325">
        <f t="shared" si="929"/>
        <v>0</v>
      </c>
      <c r="ES1325">
        <f t="shared" si="929"/>
        <v>0</v>
      </c>
      <c r="ET1325">
        <f t="shared" si="929"/>
        <v>0</v>
      </c>
      <c r="EU1325">
        <f t="shared" si="929"/>
        <v>0</v>
      </c>
      <c r="EV1325">
        <f t="shared" si="929"/>
        <v>0</v>
      </c>
      <c r="EW1325">
        <f t="shared" si="929"/>
        <v>0</v>
      </c>
      <c r="EX1325">
        <f t="shared" si="929"/>
        <v>0</v>
      </c>
      <c r="EY1325">
        <f t="shared" si="929"/>
        <v>0</v>
      </c>
      <c r="EZ1325">
        <f t="shared" si="929"/>
        <v>0</v>
      </c>
      <c r="FA1325">
        <f t="shared" si="929"/>
        <v>0</v>
      </c>
      <c r="FB1325">
        <f t="shared" si="929"/>
        <v>0</v>
      </c>
      <c r="FC1325">
        <f t="shared" si="929"/>
        <v>0</v>
      </c>
      <c r="FD1325">
        <f t="shared" si="929"/>
        <v>0</v>
      </c>
      <c r="FE1325">
        <f t="shared" si="929"/>
        <v>0</v>
      </c>
      <c r="FF1325">
        <f t="shared" si="929"/>
        <v>0</v>
      </c>
      <c r="FG1325">
        <f t="shared" si="929"/>
        <v>0</v>
      </c>
      <c r="FH1325">
        <f t="shared" si="929"/>
        <v>0</v>
      </c>
      <c r="FI1325">
        <f t="shared" si="929"/>
        <v>0</v>
      </c>
      <c r="FJ1325">
        <f t="shared" si="929"/>
        <v>0</v>
      </c>
      <c r="FK1325">
        <f t="shared" si="929"/>
        <v>0</v>
      </c>
      <c r="FL1325">
        <f t="shared" si="929"/>
        <v>0</v>
      </c>
      <c r="FM1325">
        <f t="shared" si="929"/>
        <v>0</v>
      </c>
      <c r="FN1325">
        <f t="shared" si="929"/>
        <v>0</v>
      </c>
      <c r="FO1325">
        <f t="shared" si="929"/>
        <v>0</v>
      </c>
      <c r="FP1325">
        <f t="shared" si="929"/>
        <v>0</v>
      </c>
      <c r="FQ1325">
        <f t="shared" si="929"/>
        <v>0</v>
      </c>
      <c r="FR1325">
        <f t="shared" si="929"/>
        <v>0</v>
      </c>
      <c r="FS1325">
        <f t="shared" ref="FS1325:GX1325" si="930">FS1330</f>
        <v>0</v>
      </c>
      <c r="FT1325">
        <f t="shared" si="930"/>
        <v>0</v>
      </c>
      <c r="FU1325">
        <f t="shared" si="930"/>
        <v>0</v>
      </c>
      <c r="FV1325">
        <f t="shared" si="930"/>
        <v>0</v>
      </c>
      <c r="FW1325">
        <f t="shared" si="930"/>
        <v>0</v>
      </c>
      <c r="FX1325">
        <f t="shared" si="930"/>
        <v>0</v>
      </c>
      <c r="FY1325">
        <f t="shared" si="930"/>
        <v>0</v>
      </c>
      <c r="FZ1325">
        <f t="shared" si="930"/>
        <v>0</v>
      </c>
      <c r="GA1325">
        <f t="shared" si="930"/>
        <v>0</v>
      </c>
      <c r="GB1325">
        <f t="shared" si="930"/>
        <v>0</v>
      </c>
      <c r="GC1325">
        <f t="shared" si="930"/>
        <v>0</v>
      </c>
      <c r="GD1325">
        <f t="shared" si="930"/>
        <v>0</v>
      </c>
      <c r="GE1325">
        <f t="shared" si="930"/>
        <v>0</v>
      </c>
      <c r="GF1325">
        <f t="shared" si="930"/>
        <v>0</v>
      </c>
      <c r="GG1325">
        <f t="shared" si="930"/>
        <v>0</v>
      </c>
      <c r="GH1325">
        <f t="shared" si="930"/>
        <v>0</v>
      </c>
      <c r="GI1325">
        <f t="shared" si="930"/>
        <v>0</v>
      </c>
      <c r="GJ1325">
        <f t="shared" si="930"/>
        <v>0</v>
      </c>
      <c r="GK1325">
        <f t="shared" si="930"/>
        <v>0</v>
      </c>
      <c r="GL1325">
        <f t="shared" si="930"/>
        <v>0</v>
      </c>
      <c r="GM1325">
        <f t="shared" si="930"/>
        <v>0</v>
      </c>
      <c r="GN1325">
        <f t="shared" si="930"/>
        <v>0</v>
      </c>
      <c r="GO1325">
        <f t="shared" si="930"/>
        <v>0</v>
      </c>
      <c r="GP1325">
        <f t="shared" si="930"/>
        <v>0</v>
      </c>
      <c r="GQ1325">
        <f t="shared" si="930"/>
        <v>0</v>
      </c>
      <c r="GR1325">
        <f t="shared" si="930"/>
        <v>0</v>
      </c>
      <c r="GS1325">
        <f t="shared" si="930"/>
        <v>0</v>
      </c>
      <c r="GT1325">
        <f t="shared" si="930"/>
        <v>0</v>
      </c>
      <c r="GU1325">
        <f t="shared" si="930"/>
        <v>0</v>
      </c>
      <c r="GV1325">
        <f t="shared" si="930"/>
        <v>0</v>
      </c>
      <c r="GW1325">
        <f t="shared" si="930"/>
        <v>0</v>
      </c>
      <c r="GX1325">
        <f t="shared" si="930"/>
        <v>0</v>
      </c>
    </row>
    <row r="1327" spans="1:245" x14ac:dyDescent="0.2">
      <c r="A1327">
        <v>17</v>
      </c>
      <c r="B1327">
        <v>1</v>
      </c>
      <c r="C1327">
        <f>ROW(SmtRes!A425)</f>
        <v>425</v>
      </c>
      <c r="D1327">
        <f>ROW(EtalonRes!A425)</f>
        <v>425</v>
      </c>
      <c r="E1327" t="s">
        <v>367</v>
      </c>
      <c r="F1327" t="s">
        <v>16</v>
      </c>
      <c r="G1327" t="s">
        <v>17</v>
      </c>
      <c r="H1327" t="s">
        <v>18</v>
      </c>
      <c r="I1327">
        <f>ROUND(1/100,9)</f>
        <v>0.01</v>
      </c>
      <c r="J1327">
        <v>0</v>
      </c>
      <c r="K1327">
        <f>ROUND(1/100,9)</f>
        <v>0.01</v>
      </c>
      <c r="O1327">
        <f>ROUND(CP1327,2)</f>
        <v>27.1</v>
      </c>
      <c r="P1327">
        <f>ROUND(CQ1327*I1327,2)</f>
        <v>0</v>
      </c>
      <c r="Q1327">
        <f>ROUND(CR1327*I1327,2)</f>
        <v>0</v>
      </c>
      <c r="R1327">
        <f>ROUND(CS1327*I1327,2)</f>
        <v>0</v>
      </c>
      <c r="S1327">
        <f>ROUND(CT1327*I1327,2)</f>
        <v>27.1</v>
      </c>
      <c r="T1327">
        <f>ROUND(CU1327*I1327,2)</f>
        <v>0</v>
      </c>
      <c r="U1327">
        <f>CV1327*I1327</f>
        <v>5.8400000000000001E-2</v>
      </c>
      <c r="V1327">
        <f>CW1327*I1327</f>
        <v>0</v>
      </c>
      <c r="W1327">
        <f>ROUND(CX1327*I1327,2)</f>
        <v>0</v>
      </c>
      <c r="X1327">
        <f>ROUND(CY1327,2)</f>
        <v>18.97</v>
      </c>
      <c r="Y1327">
        <f>ROUND(CZ1327,2)</f>
        <v>2.71</v>
      </c>
      <c r="AA1327">
        <v>35364244</v>
      </c>
      <c r="AB1327">
        <f>ROUND((AC1327+AD1327+AF1327),6)</f>
        <v>2710.46</v>
      </c>
      <c r="AC1327">
        <f>ROUND((ES1327),6)</f>
        <v>0</v>
      </c>
      <c r="AD1327">
        <f>ROUND((((ET1327)-(EU1327))+AE1327),6)</f>
        <v>0</v>
      </c>
      <c r="AE1327">
        <f>ROUND((EU1327),6)</f>
        <v>0</v>
      </c>
      <c r="AF1327">
        <f>ROUND((EV1327),6)</f>
        <v>2710.46</v>
      </c>
      <c r="AG1327">
        <f>ROUND((AP1327),6)</f>
        <v>0</v>
      </c>
      <c r="AH1327">
        <f>(EW1327)</f>
        <v>5.84</v>
      </c>
      <c r="AI1327">
        <f>(EX1327)</f>
        <v>0</v>
      </c>
      <c r="AJ1327">
        <f>(AS1327)</f>
        <v>0</v>
      </c>
      <c r="AK1327">
        <v>2710.46</v>
      </c>
      <c r="AL1327">
        <v>0</v>
      </c>
      <c r="AM1327">
        <v>0</v>
      </c>
      <c r="AN1327">
        <v>0</v>
      </c>
      <c r="AO1327">
        <v>2710.46</v>
      </c>
      <c r="AP1327">
        <v>0</v>
      </c>
      <c r="AQ1327">
        <v>5.84</v>
      </c>
      <c r="AR1327">
        <v>0</v>
      </c>
      <c r="AS1327">
        <v>0</v>
      </c>
      <c r="AT1327">
        <v>70</v>
      </c>
      <c r="AU1327">
        <v>10</v>
      </c>
      <c r="AV1327">
        <v>1</v>
      </c>
      <c r="AW1327">
        <v>1</v>
      </c>
      <c r="AZ1327">
        <v>1</v>
      </c>
      <c r="BA1327">
        <v>1</v>
      </c>
      <c r="BB1327">
        <v>1</v>
      </c>
      <c r="BC1327">
        <v>1</v>
      </c>
      <c r="BD1327" t="s">
        <v>3</v>
      </c>
      <c r="BE1327" t="s">
        <v>3</v>
      </c>
      <c r="BF1327" t="s">
        <v>3</v>
      </c>
      <c r="BG1327" t="s">
        <v>3</v>
      </c>
      <c r="BH1327">
        <v>0</v>
      </c>
      <c r="BI1327">
        <v>4</v>
      </c>
      <c r="BJ1327" t="s">
        <v>19</v>
      </c>
      <c r="BM1327">
        <v>0</v>
      </c>
      <c r="BN1327">
        <v>0</v>
      </c>
      <c r="BO1327" t="s">
        <v>3</v>
      </c>
      <c r="BP1327">
        <v>0</v>
      </c>
      <c r="BQ1327">
        <v>1</v>
      </c>
      <c r="BR1327">
        <v>0</v>
      </c>
      <c r="BS1327">
        <v>1</v>
      </c>
      <c r="BT1327">
        <v>1</v>
      </c>
      <c r="BU1327">
        <v>1</v>
      </c>
      <c r="BV1327">
        <v>1</v>
      </c>
      <c r="BW1327">
        <v>1</v>
      </c>
      <c r="BX1327">
        <v>1</v>
      </c>
      <c r="BY1327" t="s">
        <v>3</v>
      </c>
      <c r="BZ1327">
        <v>70</v>
      </c>
      <c r="CA1327">
        <v>10</v>
      </c>
      <c r="CB1327" t="s">
        <v>3</v>
      </c>
      <c r="CE1327">
        <v>0</v>
      </c>
      <c r="CF1327">
        <v>0</v>
      </c>
      <c r="CG1327">
        <v>0</v>
      </c>
      <c r="CM1327">
        <v>0</v>
      </c>
      <c r="CN1327" t="s">
        <v>3</v>
      </c>
      <c r="CO1327">
        <v>0</v>
      </c>
      <c r="CP1327">
        <f>(P1327+Q1327+S1327)</f>
        <v>27.1</v>
      </c>
      <c r="CQ1327">
        <f>(AC1327*BC1327*AW1327)</f>
        <v>0</v>
      </c>
      <c r="CR1327">
        <f>((((ET1327)*BB1327-(EU1327)*BS1327)+AE1327*BS1327)*AV1327)</f>
        <v>0</v>
      </c>
      <c r="CS1327">
        <f>(AE1327*BS1327*AV1327)</f>
        <v>0</v>
      </c>
      <c r="CT1327">
        <f>(AF1327*BA1327*AV1327)</f>
        <v>2710.46</v>
      </c>
      <c r="CU1327">
        <f>AG1327</f>
        <v>0</v>
      </c>
      <c r="CV1327">
        <f>(AH1327*AV1327)</f>
        <v>5.84</v>
      </c>
      <c r="CW1327">
        <f>AI1327</f>
        <v>0</v>
      </c>
      <c r="CX1327">
        <f>AJ1327</f>
        <v>0</v>
      </c>
      <c r="CY1327">
        <f>((S1327*BZ1327)/100)</f>
        <v>18.97</v>
      </c>
      <c r="CZ1327">
        <f>((S1327*CA1327)/100)</f>
        <v>2.71</v>
      </c>
      <c r="DC1327" t="s">
        <v>3</v>
      </c>
      <c r="DD1327" t="s">
        <v>3</v>
      </c>
      <c r="DE1327" t="s">
        <v>3</v>
      </c>
      <c r="DF1327" t="s">
        <v>3</v>
      </c>
      <c r="DG1327" t="s">
        <v>3</v>
      </c>
      <c r="DH1327" t="s">
        <v>3</v>
      </c>
      <c r="DI1327" t="s">
        <v>3</v>
      </c>
      <c r="DJ1327" t="s">
        <v>3</v>
      </c>
      <c r="DK1327" t="s">
        <v>3</v>
      </c>
      <c r="DL1327" t="s">
        <v>3</v>
      </c>
      <c r="DM1327" t="s">
        <v>3</v>
      </c>
      <c r="DN1327">
        <v>0</v>
      </c>
      <c r="DO1327">
        <v>0</v>
      </c>
      <c r="DP1327">
        <v>1</v>
      </c>
      <c r="DQ1327">
        <v>1</v>
      </c>
      <c r="DU1327">
        <v>1010</v>
      </c>
      <c r="DV1327" t="s">
        <v>18</v>
      </c>
      <c r="DW1327" t="s">
        <v>18</v>
      </c>
      <c r="DX1327">
        <v>100</v>
      </c>
      <c r="DZ1327" t="s">
        <v>3</v>
      </c>
      <c r="EA1327" t="s">
        <v>3</v>
      </c>
      <c r="EB1327" t="s">
        <v>3</v>
      </c>
      <c r="EC1327" t="s">
        <v>3</v>
      </c>
      <c r="EE1327">
        <v>35096056</v>
      </c>
      <c r="EF1327">
        <v>1</v>
      </c>
      <c r="EG1327" t="s">
        <v>20</v>
      </c>
      <c r="EH1327">
        <v>0</v>
      </c>
      <c r="EI1327" t="s">
        <v>3</v>
      </c>
      <c r="EJ1327">
        <v>4</v>
      </c>
      <c r="EK1327">
        <v>0</v>
      </c>
      <c r="EL1327" t="s">
        <v>21</v>
      </c>
      <c r="EM1327" t="s">
        <v>22</v>
      </c>
      <c r="EO1327" t="s">
        <v>3</v>
      </c>
      <c r="EQ1327">
        <v>0</v>
      </c>
      <c r="ER1327">
        <v>2710.46</v>
      </c>
      <c r="ES1327">
        <v>0</v>
      </c>
      <c r="ET1327">
        <v>0</v>
      </c>
      <c r="EU1327">
        <v>0</v>
      </c>
      <c r="EV1327">
        <v>2710.46</v>
      </c>
      <c r="EW1327">
        <v>5.84</v>
      </c>
      <c r="EX1327">
        <v>0</v>
      </c>
      <c r="EY1327">
        <v>0</v>
      </c>
      <c r="FQ1327">
        <v>0</v>
      </c>
      <c r="FR1327">
        <v>0</v>
      </c>
      <c r="FS1327">
        <v>0</v>
      </c>
      <c r="FX1327">
        <v>70</v>
      </c>
      <c r="FY1327">
        <v>10</v>
      </c>
      <c r="GA1327" t="s">
        <v>3</v>
      </c>
      <c r="GD1327">
        <v>0</v>
      </c>
      <c r="GF1327">
        <v>-931379651</v>
      </c>
      <c r="GG1327">
        <v>2</v>
      </c>
      <c r="GH1327">
        <v>1</v>
      </c>
      <c r="GI1327">
        <v>-2</v>
      </c>
      <c r="GJ1327">
        <v>0</v>
      </c>
      <c r="GK1327">
        <f>ROUND(R1327*(R12)/100,2)</f>
        <v>0</v>
      </c>
      <c r="GL1327">
        <f>ROUND(IF(AND(BH1327=3,BI1327=3,FS1327&lt;&gt;0),P1327,0),2)</f>
        <v>0</v>
      </c>
      <c r="GM1327">
        <f>ROUND(O1327+X1327+Y1327+GK1327,2)+GX1327</f>
        <v>48.78</v>
      </c>
      <c r="GN1327">
        <f>IF(OR(BI1327=0,BI1327=1),GM1327-GX1327,0)</f>
        <v>0</v>
      </c>
      <c r="GO1327">
        <f>IF(BI1327=2,GM1327-GX1327,0)</f>
        <v>0</v>
      </c>
      <c r="GP1327">
        <f>IF(BI1327=4,GM1327-GX1327,0)</f>
        <v>48.78</v>
      </c>
      <c r="GR1327">
        <v>0</v>
      </c>
      <c r="GS1327">
        <v>3</v>
      </c>
      <c r="GT1327">
        <v>0</v>
      </c>
      <c r="GU1327" t="s">
        <v>3</v>
      </c>
      <c r="GV1327">
        <f>ROUND((GT1327),6)</f>
        <v>0</v>
      </c>
      <c r="GW1327">
        <v>1</v>
      </c>
      <c r="GX1327">
        <f>ROUND(HC1327*I1327,2)</f>
        <v>0</v>
      </c>
      <c r="HA1327">
        <v>0</v>
      </c>
      <c r="HB1327">
        <v>0</v>
      </c>
      <c r="HC1327">
        <f>GV1327*GW1327</f>
        <v>0</v>
      </c>
      <c r="HE1327" t="s">
        <v>3</v>
      </c>
      <c r="HF1327" t="s">
        <v>3</v>
      </c>
      <c r="HM1327" t="s">
        <v>3</v>
      </c>
      <c r="HN1327" t="s">
        <v>3</v>
      </c>
      <c r="HO1327" t="s">
        <v>3</v>
      </c>
      <c r="HP1327" t="s">
        <v>3</v>
      </c>
      <c r="HQ1327" t="s">
        <v>3</v>
      </c>
      <c r="HS1327">
        <v>0</v>
      </c>
      <c r="IK1327">
        <v>0</v>
      </c>
    </row>
    <row r="1328" spans="1:245" x14ac:dyDescent="0.2">
      <c r="A1328">
        <v>17</v>
      </c>
      <c r="B1328">
        <v>1</v>
      </c>
      <c r="C1328">
        <f>ROW(SmtRes!A427)</f>
        <v>427</v>
      </c>
      <c r="D1328">
        <f>ROW(EtalonRes!A427)</f>
        <v>427</v>
      </c>
      <c r="E1328" t="s">
        <v>368</v>
      </c>
      <c r="F1328" t="s">
        <v>42</v>
      </c>
      <c r="G1328" t="s">
        <v>43</v>
      </c>
      <c r="H1328" t="s">
        <v>18</v>
      </c>
      <c r="I1328">
        <f>ROUND(1/100,9)</f>
        <v>0.01</v>
      </c>
      <c r="J1328">
        <v>0</v>
      </c>
      <c r="K1328">
        <f>ROUND(1/100,9)</f>
        <v>0.01</v>
      </c>
      <c r="O1328">
        <f>ROUND(CP1328,2)</f>
        <v>255.78</v>
      </c>
      <c r="P1328">
        <f>ROUND(CQ1328*I1328,2)</f>
        <v>0</v>
      </c>
      <c r="Q1328">
        <f>ROUND(CR1328*I1328,2)</f>
        <v>0.33</v>
      </c>
      <c r="R1328">
        <f>ROUND(CS1328*I1328,2)</f>
        <v>0.01</v>
      </c>
      <c r="S1328">
        <f>ROUND(CT1328*I1328,2)</f>
        <v>255.45</v>
      </c>
      <c r="T1328">
        <f>ROUND(CU1328*I1328,2)</f>
        <v>0</v>
      </c>
      <c r="U1328">
        <f>CV1328*I1328</f>
        <v>0.39219999999999999</v>
      </c>
      <c r="V1328">
        <f>CW1328*I1328</f>
        <v>0</v>
      </c>
      <c r="W1328">
        <f>ROUND(CX1328*I1328,2)</f>
        <v>0</v>
      </c>
      <c r="X1328">
        <f>ROUND(CY1328,2)</f>
        <v>178.82</v>
      </c>
      <c r="Y1328">
        <f>ROUND(CZ1328,2)</f>
        <v>25.55</v>
      </c>
      <c r="AA1328">
        <v>35364244</v>
      </c>
      <c r="AB1328">
        <f>ROUND((AC1328+AD1328+AF1328),6)</f>
        <v>25577.73</v>
      </c>
      <c r="AC1328">
        <f>ROUND((ES1328),6)</f>
        <v>0</v>
      </c>
      <c r="AD1328">
        <f>ROUND((((ET1328)-(EU1328))+AE1328),6)</f>
        <v>32.57</v>
      </c>
      <c r="AE1328">
        <f>ROUND((EU1328),6)</f>
        <v>0.69</v>
      </c>
      <c r="AF1328">
        <f>ROUND((EV1328),6)</f>
        <v>25545.16</v>
      </c>
      <c r="AG1328">
        <f>ROUND((AP1328),6)</f>
        <v>0</v>
      </c>
      <c r="AH1328">
        <f>(EW1328)</f>
        <v>39.22</v>
      </c>
      <c r="AI1328">
        <f>(EX1328)</f>
        <v>0</v>
      </c>
      <c r="AJ1328">
        <f>(AS1328)</f>
        <v>0</v>
      </c>
      <c r="AK1328">
        <v>25577.73</v>
      </c>
      <c r="AL1328">
        <v>0</v>
      </c>
      <c r="AM1328">
        <v>32.57</v>
      </c>
      <c r="AN1328">
        <v>0.69</v>
      </c>
      <c r="AO1328">
        <v>25545.16</v>
      </c>
      <c r="AP1328">
        <v>0</v>
      </c>
      <c r="AQ1328">
        <v>39.22</v>
      </c>
      <c r="AR1328">
        <v>0</v>
      </c>
      <c r="AS1328">
        <v>0</v>
      </c>
      <c r="AT1328">
        <v>70</v>
      </c>
      <c r="AU1328">
        <v>10</v>
      </c>
      <c r="AV1328">
        <v>1</v>
      </c>
      <c r="AW1328">
        <v>1</v>
      </c>
      <c r="AZ1328">
        <v>1</v>
      </c>
      <c r="BA1328">
        <v>1</v>
      </c>
      <c r="BB1328">
        <v>1</v>
      </c>
      <c r="BC1328">
        <v>1</v>
      </c>
      <c r="BD1328" t="s">
        <v>3</v>
      </c>
      <c r="BE1328" t="s">
        <v>3</v>
      </c>
      <c r="BF1328" t="s">
        <v>3</v>
      </c>
      <c r="BG1328" t="s">
        <v>3</v>
      </c>
      <c r="BH1328">
        <v>0</v>
      </c>
      <c r="BI1328">
        <v>4</v>
      </c>
      <c r="BJ1328" t="s">
        <v>44</v>
      </c>
      <c r="BM1328">
        <v>0</v>
      </c>
      <c r="BN1328">
        <v>0</v>
      </c>
      <c r="BO1328" t="s">
        <v>3</v>
      </c>
      <c r="BP1328">
        <v>0</v>
      </c>
      <c r="BQ1328">
        <v>1</v>
      </c>
      <c r="BR1328">
        <v>0</v>
      </c>
      <c r="BS1328">
        <v>1</v>
      </c>
      <c r="BT1328">
        <v>1</v>
      </c>
      <c r="BU1328">
        <v>1</v>
      </c>
      <c r="BV1328">
        <v>1</v>
      </c>
      <c r="BW1328">
        <v>1</v>
      </c>
      <c r="BX1328">
        <v>1</v>
      </c>
      <c r="BY1328" t="s">
        <v>3</v>
      </c>
      <c r="BZ1328">
        <v>70</v>
      </c>
      <c r="CA1328">
        <v>10</v>
      </c>
      <c r="CB1328" t="s">
        <v>3</v>
      </c>
      <c r="CE1328">
        <v>0</v>
      </c>
      <c r="CF1328">
        <v>0</v>
      </c>
      <c r="CG1328">
        <v>0</v>
      </c>
      <c r="CM1328">
        <v>0</v>
      </c>
      <c r="CN1328" t="s">
        <v>3</v>
      </c>
      <c r="CO1328">
        <v>0</v>
      </c>
      <c r="CP1328">
        <f>(P1328+Q1328+S1328)</f>
        <v>255.78</v>
      </c>
      <c r="CQ1328">
        <f>(AC1328*BC1328*AW1328)</f>
        <v>0</v>
      </c>
      <c r="CR1328">
        <f>((((ET1328)*BB1328-(EU1328)*BS1328)+AE1328*BS1328)*AV1328)</f>
        <v>32.57</v>
      </c>
      <c r="CS1328">
        <f>(AE1328*BS1328*AV1328)</f>
        <v>0.69</v>
      </c>
      <c r="CT1328">
        <f>(AF1328*BA1328*AV1328)</f>
        <v>25545.16</v>
      </c>
      <c r="CU1328">
        <f>AG1328</f>
        <v>0</v>
      </c>
      <c r="CV1328">
        <f>(AH1328*AV1328)</f>
        <v>39.22</v>
      </c>
      <c r="CW1328">
        <f>AI1328</f>
        <v>0</v>
      </c>
      <c r="CX1328">
        <f>AJ1328</f>
        <v>0</v>
      </c>
      <c r="CY1328">
        <f>((S1328*BZ1328)/100)</f>
        <v>178.815</v>
      </c>
      <c r="CZ1328">
        <f>((S1328*CA1328)/100)</f>
        <v>25.545000000000002</v>
      </c>
      <c r="DC1328" t="s">
        <v>3</v>
      </c>
      <c r="DD1328" t="s">
        <v>3</v>
      </c>
      <c r="DE1328" t="s">
        <v>3</v>
      </c>
      <c r="DF1328" t="s">
        <v>3</v>
      </c>
      <c r="DG1328" t="s">
        <v>3</v>
      </c>
      <c r="DH1328" t="s">
        <v>3</v>
      </c>
      <c r="DI1328" t="s">
        <v>3</v>
      </c>
      <c r="DJ1328" t="s">
        <v>3</v>
      </c>
      <c r="DK1328" t="s">
        <v>3</v>
      </c>
      <c r="DL1328" t="s">
        <v>3</v>
      </c>
      <c r="DM1328" t="s">
        <v>3</v>
      </c>
      <c r="DN1328">
        <v>0</v>
      </c>
      <c r="DO1328">
        <v>0</v>
      </c>
      <c r="DP1328">
        <v>1</v>
      </c>
      <c r="DQ1328">
        <v>1</v>
      </c>
      <c r="DU1328">
        <v>1010</v>
      </c>
      <c r="DV1328" t="s">
        <v>18</v>
      </c>
      <c r="DW1328" t="s">
        <v>18</v>
      </c>
      <c r="DX1328">
        <v>100</v>
      </c>
      <c r="DZ1328" t="s">
        <v>3</v>
      </c>
      <c r="EA1328" t="s">
        <v>3</v>
      </c>
      <c r="EB1328" t="s">
        <v>3</v>
      </c>
      <c r="EC1328" t="s">
        <v>3</v>
      </c>
      <c r="EE1328">
        <v>35096056</v>
      </c>
      <c r="EF1328">
        <v>1</v>
      </c>
      <c r="EG1328" t="s">
        <v>20</v>
      </c>
      <c r="EH1328">
        <v>0</v>
      </c>
      <c r="EI1328" t="s">
        <v>3</v>
      </c>
      <c r="EJ1328">
        <v>4</v>
      </c>
      <c r="EK1328">
        <v>0</v>
      </c>
      <c r="EL1328" t="s">
        <v>21</v>
      </c>
      <c r="EM1328" t="s">
        <v>22</v>
      </c>
      <c r="EO1328" t="s">
        <v>3</v>
      </c>
      <c r="EQ1328">
        <v>0</v>
      </c>
      <c r="ER1328">
        <v>25577.73</v>
      </c>
      <c r="ES1328">
        <v>0</v>
      </c>
      <c r="ET1328">
        <v>32.57</v>
      </c>
      <c r="EU1328">
        <v>0.69</v>
      </c>
      <c r="EV1328">
        <v>25545.16</v>
      </c>
      <c r="EW1328">
        <v>39.22</v>
      </c>
      <c r="EX1328">
        <v>0</v>
      </c>
      <c r="EY1328">
        <v>0</v>
      </c>
      <c r="FQ1328">
        <v>0</v>
      </c>
      <c r="FR1328">
        <v>0</v>
      </c>
      <c r="FS1328">
        <v>0</v>
      </c>
      <c r="FX1328">
        <v>70</v>
      </c>
      <c r="FY1328">
        <v>10</v>
      </c>
      <c r="GA1328" t="s">
        <v>3</v>
      </c>
      <c r="GD1328">
        <v>0</v>
      </c>
      <c r="GF1328">
        <v>1212913616</v>
      </c>
      <c r="GG1328">
        <v>2</v>
      </c>
      <c r="GH1328">
        <v>1</v>
      </c>
      <c r="GI1328">
        <v>-2</v>
      </c>
      <c r="GJ1328">
        <v>0</v>
      </c>
      <c r="GK1328">
        <f>ROUND(R1328*(R12)/100,2)</f>
        <v>0.01</v>
      </c>
      <c r="GL1328">
        <f>ROUND(IF(AND(BH1328=3,BI1328=3,FS1328&lt;&gt;0),P1328,0),2)</f>
        <v>0</v>
      </c>
      <c r="GM1328">
        <f>ROUND(O1328+X1328+Y1328+GK1328,2)+GX1328</f>
        <v>460.16</v>
      </c>
      <c r="GN1328">
        <f>IF(OR(BI1328=0,BI1328=1),GM1328-GX1328,0)</f>
        <v>0</v>
      </c>
      <c r="GO1328">
        <f>IF(BI1328=2,GM1328-GX1328,0)</f>
        <v>0</v>
      </c>
      <c r="GP1328">
        <f>IF(BI1328=4,GM1328-GX1328,0)</f>
        <v>460.16</v>
      </c>
      <c r="GR1328">
        <v>0</v>
      </c>
      <c r="GS1328">
        <v>3</v>
      </c>
      <c r="GT1328">
        <v>0</v>
      </c>
      <c r="GU1328" t="s">
        <v>3</v>
      </c>
      <c r="GV1328">
        <f>ROUND((GT1328),6)</f>
        <v>0</v>
      </c>
      <c r="GW1328">
        <v>1</v>
      </c>
      <c r="GX1328">
        <f>ROUND(HC1328*I1328,2)</f>
        <v>0</v>
      </c>
      <c r="HA1328">
        <v>0</v>
      </c>
      <c r="HB1328">
        <v>0</v>
      </c>
      <c r="HC1328">
        <f>GV1328*GW1328</f>
        <v>0</v>
      </c>
      <c r="HE1328" t="s">
        <v>3</v>
      </c>
      <c r="HF1328" t="s">
        <v>3</v>
      </c>
      <c r="HM1328" t="s">
        <v>3</v>
      </c>
      <c r="HN1328" t="s">
        <v>3</v>
      </c>
      <c r="HO1328" t="s">
        <v>3</v>
      </c>
      <c r="HP1328" t="s">
        <v>3</v>
      </c>
      <c r="HQ1328" t="s">
        <v>3</v>
      </c>
      <c r="HS1328">
        <v>0</v>
      </c>
      <c r="IK1328">
        <v>0</v>
      </c>
    </row>
    <row r="1330" spans="1:206" x14ac:dyDescent="0.2">
      <c r="A1330">
        <v>51</v>
      </c>
      <c r="B1330">
        <f>B1323</f>
        <v>1</v>
      </c>
      <c r="C1330">
        <f>A1323</f>
        <v>4</v>
      </c>
      <c r="D1330">
        <f>ROW(A1323)</f>
        <v>1323</v>
      </c>
      <c r="F1330" t="str">
        <f>IF(F1323&lt;&gt;"",F1323,"")</f>
        <v>Новый раздел</v>
      </c>
      <c r="G1330" t="str">
        <f>IF(G1323&lt;&gt;"",G1323,"")</f>
        <v>Помещение 147 Инвентарная</v>
      </c>
      <c r="H1330">
        <v>0</v>
      </c>
      <c r="O1330">
        <f t="shared" ref="O1330:T1330" si="931">ROUND(AB1330,2)</f>
        <v>282.88</v>
      </c>
      <c r="P1330">
        <f t="shared" si="931"/>
        <v>0</v>
      </c>
      <c r="Q1330">
        <f t="shared" si="931"/>
        <v>0.33</v>
      </c>
      <c r="R1330">
        <f t="shared" si="931"/>
        <v>0.01</v>
      </c>
      <c r="S1330">
        <f t="shared" si="931"/>
        <v>282.55</v>
      </c>
      <c r="T1330">
        <f t="shared" si="931"/>
        <v>0</v>
      </c>
      <c r="U1330">
        <f>AH1330</f>
        <v>0.4506</v>
      </c>
      <c r="V1330">
        <f>AI1330</f>
        <v>0</v>
      </c>
      <c r="W1330">
        <f>ROUND(AJ1330,2)</f>
        <v>0</v>
      </c>
      <c r="X1330">
        <f>ROUND(AK1330,2)</f>
        <v>197.79</v>
      </c>
      <c r="Y1330">
        <f>ROUND(AL1330,2)</f>
        <v>28.26</v>
      </c>
      <c r="AB1330">
        <f>ROUND(SUMIF(AA1327:AA1328,"=35364244",O1327:O1328),2)</f>
        <v>282.88</v>
      </c>
      <c r="AC1330">
        <f>ROUND(SUMIF(AA1327:AA1328,"=35364244",P1327:P1328),2)</f>
        <v>0</v>
      </c>
      <c r="AD1330">
        <f>ROUND(SUMIF(AA1327:AA1328,"=35364244",Q1327:Q1328),2)</f>
        <v>0.33</v>
      </c>
      <c r="AE1330">
        <f>ROUND(SUMIF(AA1327:AA1328,"=35364244",R1327:R1328),2)</f>
        <v>0.01</v>
      </c>
      <c r="AF1330">
        <f>ROUND(SUMIF(AA1327:AA1328,"=35364244",S1327:S1328),2)</f>
        <v>282.55</v>
      </c>
      <c r="AG1330">
        <f>ROUND(SUMIF(AA1327:AA1328,"=35364244",T1327:T1328),2)</f>
        <v>0</v>
      </c>
      <c r="AH1330">
        <f>SUMIF(AA1327:AA1328,"=35364244",U1327:U1328)</f>
        <v>0.4506</v>
      </c>
      <c r="AI1330">
        <f>SUMIF(AA1327:AA1328,"=35364244",V1327:V1328)</f>
        <v>0</v>
      </c>
      <c r="AJ1330">
        <f>ROUND(SUMIF(AA1327:AA1328,"=35364244",W1327:W1328),2)</f>
        <v>0</v>
      </c>
      <c r="AK1330">
        <f>ROUND(SUMIF(AA1327:AA1328,"=35364244",X1327:X1328),2)</f>
        <v>197.79</v>
      </c>
      <c r="AL1330">
        <f>ROUND(SUMIF(AA1327:AA1328,"=35364244",Y1327:Y1328),2)</f>
        <v>28.26</v>
      </c>
      <c r="AO1330">
        <f t="shared" ref="AO1330:BD1330" si="932">ROUND(BX1330,2)</f>
        <v>0</v>
      </c>
      <c r="AP1330">
        <f t="shared" si="932"/>
        <v>0</v>
      </c>
      <c r="AQ1330">
        <f t="shared" si="932"/>
        <v>0</v>
      </c>
      <c r="AR1330">
        <f t="shared" si="932"/>
        <v>508.94</v>
      </c>
      <c r="AS1330">
        <f t="shared" si="932"/>
        <v>0</v>
      </c>
      <c r="AT1330">
        <f t="shared" si="932"/>
        <v>0</v>
      </c>
      <c r="AU1330">
        <f t="shared" si="932"/>
        <v>508.94</v>
      </c>
      <c r="AV1330">
        <f t="shared" si="932"/>
        <v>0</v>
      </c>
      <c r="AW1330">
        <f t="shared" si="932"/>
        <v>0</v>
      </c>
      <c r="AX1330">
        <f t="shared" si="932"/>
        <v>0</v>
      </c>
      <c r="AY1330">
        <f t="shared" si="932"/>
        <v>0</v>
      </c>
      <c r="AZ1330">
        <f t="shared" si="932"/>
        <v>0</v>
      </c>
      <c r="BA1330">
        <f t="shared" si="932"/>
        <v>0</v>
      </c>
      <c r="BB1330">
        <f t="shared" si="932"/>
        <v>0</v>
      </c>
      <c r="BC1330">
        <f t="shared" si="932"/>
        <v>0</v>
      </c>
      <c r="BD1330">
        <f t="shared" si="932"/>
        <v>0</v>
      </c>
      <c r="BX1330">
        <f>ROUND(SUMIF(AA1327:AA1328,"=35364244",FQ1327:FQ1328),2)</f>
        <v>0</v>
      </c>
      <c r="BY1330">
        <f>ROUND(SUMIF(AA1327:AA1328,"=35364244",FR1327:FR1328),2)</f>
        <v>0</v>
      </c>
      <c r="BZ1330">
        <f>ROUND(SUMIF(AA1327:AA1328,"=35364244",GL1327:GL1328),2)</f>
        <v>0</v>
      </c>
      <c r="CA1330">
        <f>ROUND(SUMIF(AA1327:AA1328,"=35364244",GM1327:GM1328),2)</f>
        <v>508.94</v>
      </c>
      <c r="CB1330">
        <f>ROUND(SUMIF(AA1327:AA1328,"=35364244",GN1327:GN1328),2)</f>
        <v>0</v>
      </c>
      <c r="CC1330">
        <f>ROUND(SUMIF(AA1327:AA1328,"=35364244",GO1327:GO1328),2)</f>
        <v>0</v>
      </c>
      <c r="CD1330">
        <f>ROUND(SUMIF(AA1327:AA1328,"=35364244",GP1327:GP1328),2)</f>
        <v>508.94</v>
      </c>
      <c r="CE1330">
        <f>AC1330-BX1330</f>
        <v>0</v>
      </c>
      <c r="CF1330">
        <f>AC1330-BY1330</f>
        <v>0</v>
      </c>
      <c r="CG1330">
        <f>BX1330-BZ1330</f>
        <v>0</v>
      </c>
      <c r="CH1330">
        <f>AC1330-BX1330-BY1330+BZ1330</f>
        <v>0</v>
      </c>
      <c r="CI1330">
        <f>BY1330-BZ1330</f>
        <v>0</v>
      </c>
      <c r="CJ1330">
        <f>ROUND(SUMIF(AA1327:AA1328,"=35364244",GX1327:GX1328),2)</f>
        <v>0</v>
      </c>
      <c r="CK1330">
        <f>ROUND(SUMIF(AA1327:AA1328,"=35364244",GY1327:GY1328),2)</f>
        <v>0</v>
      </c>
      <c r="CL1330">
        <f>ROUND(SUMIF(AA1327:AA1328,"=35364244",GZ1327:GZ1328),2)</f>
        <v>0</v>
      </c>
      <c r="CM1330">
        <f>ROUND(SUMIF(AA1327:AA1328,"=35364244",HD1327:HD1328),2)</f>
        <v>0</v>
      </c>
      <c r="GX1330">
        <v>0</v>
      </c>
    </row>
    <row r="1332" spans="1:206" x14ac:dyDescent="0.2">
      <c r="A1332">
        <v>50</v>
      </c>
      <c r="B1332">
        <v>0</v>
      </c>
      <c r="C1332">
        <v>0</v>
      </c>
      <c r="D1332">
        <v>1</v>
      </c>
      <c r="E1332">
        <v>201</v>
      </c>
      <c r="F1332">
        <f>ROUND(Source!O1330,O1332)</f>
        <v>282.88</v>
      </c>
      <c r="G1332" t="s">
        <v>66</v>
      </c>
      <c r="H1332" t="s">
        <v>67</v>
      </c>
      <c r="K1332">
        <v>201</v>
      </c>
      <c r="L1332">
        <v>1</v>
      </c>
      <c r="M1332">
        <v>3</v>
      </c>
      <c r="N1332" t="s">
        <v>3</v>
      </c>
      <c r="O1332">
        <v>2</v>
      </c>
      <c r="W1332">
        <v>282.88</v>
      </c>
      <c r="X1332">
        <v>1</v>
      </c>
      <c r="Y1332">
        <v>282.88</v>
      </c>
    </row>
    <row r="1333" spans="1:206" x14ac:dyDescent="0.2">
      <c r="A1333">
        <v>50</v>
      </c>
      <c r="B1333">
        <v>0</v>
      </c>
      <c r="C1333">
        <v>0</v>
      </c>
      <c r="D1333">
        <v>1</v>
      </c>
      <c r="E1333">
        <v>202</v>
      </c>
      <c r="F1333">
        <f>ROUND(Source!P1330,O1333)</f>
        <v>0</v>
      </c>
      <c r="G1333" t="s">
        <v>68</v>
      </c>
      <c r="H1333" t="s">
        <v>69</v>
      </c>
      <c r="K1333">
        <v>202</v>
      </c>
      <c r="L1333">
        <v>2</v>
      </c>
      <c r="M1333">
        <v>3</v>
      </c>
      <c r="N1333" t="s">
        <v>3</v>
      </c>
      <c r="O1333">
        <v>2</v>
      </c>
      <c r="W1333">
        <v>0</v>
      </c>
      <c r="X1333">
        <v>1</v>
      </c>
      <c r="Y1333">
        <v>0</v>
      </c>
    </row>
    <row r="1334" spans="1:206" x14ac:dyDescent="0.2">
      <c r="A1334">
        <v>50</v>
      </c>
      <c r="B1334">
        <v>0</v>
      </c>
      <c r="C1334">
        <v>0</v>
      </c>
      <c r="D1334">
        <v>1</v>
      </c>
      <c r="E1334">
        <v>222</v>
      </c>
      <c r="F1334">
        <f>ROUND(Source!AO1330,O1334)</f>
        <v>0</v>
      </c>
      <c r="G1334" t="s">
        <v>70</v>
      </c>
      <c r="H1334" t="s">
        <v>71</v>
      </c>
      <c r="K1334">
        <v>222</v>
      </c>
      <c r="L1334">
        <v>3</v>
      </c>
      <c r="M1334">
        <v>3</v>
      </c>
      <c r="N1334" t="s">
        <v>3</v>
      </c>
      <c r="O1334">
        <v>2</v>
      </c>
      <c r="W1334">
        <v>0</v>
      </c>
      <c r="X1334">
        <v>1</v>
      </c>
      <c r="Y1334">
        <v>0</v>
      </c>
    </row>
    <row r="1335" spans="1:206" x14ac:dyDescent="0.2">
      <c r="A1335">
        <v>50</v>
      </c>
      <c r="B1335">
        <v>0</v>
      </c>
      <c r="C1335">
        <v>0</v>
      </c>
      <c r="D1335">
        <v>1</v>
      </c>
      <c r="E1335">
        <v>225</v>
      </c>
      <c r="F1335">
        <f>ROUND(Source!AV1330,O1335)</f>
        <v>0</v>
      </c>
      <c r="G1335" t="s">
        <v>72</v>
      </c>
      <c r="H1335" t="s">
        <v>73</v>
      </c>
      <c r="K1335">
        <v>225</v>
      </c>
      <c r="L1335">
        <v>4</v>
      </c>
      <c r="M1335">
        <v>3</v>
      </c>
      <c r="N1335" t="s">
        <v>3</v>
      </c>
      <c r="O1335">
        <v>2</v>
      </c>
      <c r="W1335">
        <v>0</v>
      </c>
      <c r="X1335">
        <v>1</v>
      </c>
      <c r="Y1335">
        <v>0</v>
      </c>
    </row>
    <row r="1336" spans="1:206" x14ac:dyDescent="0.2">
      <c r="A1336">
        <v>50</v>
      </c>
      <c r="B1336">
        <v>0</v>
      </c>
      <c r="C1336">
        <v>0</v>
      </c>
      <c r="D1336">
        <v>1</v>
      </c>
      <c r="E1336">
        <v>226</v>
      </c>
      <c r="F1336">
        <f>ROUND(Source!AW1330,O1336)</f>
        <v>0</v>
      </c>
      <c r="G1336" t="s">
        <v>74</v>
      </c>
      <c r="H1336" t="s">
        <v>75</v>
      </c>
      <c r="K1336">
        <v>226</v>
      </c>
      <c r="L1336">
        <v>5</v>
      </c>
      <c r="M1336">
        <v>3</v>
      </c>
      <c r="N1336" t="s">
        <v>3</v>
      </c>
      <c r="O1336">
        <v>2</v>
      </c>
      <c r="W1336">
        <v>0</v>
      </c>
      <c r="X1336">
        <v>1</v>
      </c>
      <c r="Y1336">
        <v>0</v>
      </c>
    </row>
    <row r="1337" spans="1:206" x14ac:dyDescent="0.2">
      <c r="A1337">
        <v>50</v>
      </c>
      <c r="B1337">
        <v>0</v>
      </c>
      <c r="C1337">
        <v>0</v>
      </c>
      <c r="D1337">
        <v>1</v>
      </c>
      <c r="E1337">
        <v>227</v>
      </c>
      <c r="F1337">
        <f>ROUND(Source!AX1330,O1337)</f>
        <v>0</v>
      </c>
      <c r="G1337" t="s">
        <v>76</v>
      </c>
      <c r="H1337" t="s">
        <v>77</v>
      </c>
      <c r="K1337">
        <v>227</v>
      </c>
      <c r="L1337">
        <v>6</v>
      </c>
      <c r="M1337">
        <v>3</v>
      </c>
      <c r="N1337" t="s">
        <v>3</v>
      </c>
      <c r="O1337">
        <v>2</v>
      </c>
      <c r="W1337">
        <v>0</v>
      </c>
      <c r="X1337">
        <v>1</v>
      </c>
      <c r="Y1337">
        <v>0</v>
      </c>
    </row>
    <row r="1338" spans="1:206" x14ac:dyDescent="0.2">
      <c r="A1338">
        <v>50</v>
      </c>
      <c r="B1338">
        <v>0</v>
      </c>
      <c r="C1338">
        <v>0</v>
      </c>
      <c r="D1338">
        <v>1</v>
      </c>
      <c r="E1338">
        <v>228</v>
      </c>
      <c r="F1338">
        <f>ROUND(Source!AY1330,O1338)</f>
        <v>0</v>
      </c>
      <c r="G1338" t="s">
        <v>78</v>
      </c>
      <c r="H1338" t="s">
        <v>79</v>
      </c>
      <c r="K1338">
        <v>228</v>
      </c>
      <c r="L1338">
        <v>7</v>
      </c>
      <c r="M1338">
        <v>3</v>
      </c>
      <c r="N1338" t="s">
        <v>3</v>
      </c>
      <c r="O1338">
        <v>2</v>
      </c>
      <c r="W1338">
        <v>0</v>
      </c>
      <c r="X1338">
        <v>1</v>
      </c>
      <c r="Y1338">
        <v>0</v>
      </c>
    </row>
    <row r="1339" spans="1:206" x14ac:dyDescent="0.2">
      <c r="A1339">
        <v>50</v>
      </c>
      <c r="B1339">
        <v>0</v>
      </c>
      <c r="C1339">
        <v>0</v>
      </c>
      <c r="D1339">
        <v>1</v>
      </c>
      <c r="E1339">
        <v>216</v>
      </c>
      <c r="F1339">
        <f>ROUND(Source!AP1330,O1339)</f>
        <v>0</v>
      </c>
      <c r="G1339" t="s">
        <v>80</v>
      </c>
      <c r="H1339" t="s">
        <v>81</v>
      </c>
      <c r="K1339">
        <v>216</v>
      </c>
      <c r="L1339">
        <v>8</v>
      </c>
      <c r="M1339">
        <v>3</v>
      </c>
      <c r="N1339" t="s">
        <v>3</v>
      </c>
      <c r="O1339">
        <v>2</v>
      </c>
      <c r="W1339">
        <v>0</v>
      </c>
      <c r="X1339">
        <v>1</v>
      </c>
      <c r="Y1339">
        <v>0</v>
      </c>
    </row>
    <row r="1340" spans="1:206" x14ac:dyDescent="0.2">
      <c r="A1340">
        <v>50</v>
      </c>
      <c r="B1340">
        <v>0</v>
      </c>
      <c r="C1340">
        <v>0</v>
      </c>
      <c r="D1340">
        <v>1</v>
      </c>
      <c r="E1340">
        <v>223</v>
      </c>
      <c r="F1340">
        <f>ROUND(Source!AQ1330,O1340)</f>
        <v>0</v>
      </c>
      <c r="G1340" t="s">
        <v>82</v>
      </c>
      <c r="H1340" t="s">
        <v>83</v>
      </c>
      <c r="K1340">
        <v>223</v>
      </c>
      <c r="L1340">
        <v>9</v>
      </c>
      <c r="M1340">
        <v>3</v>
      </c>
      <c r="N1340" t="s">
        <v>3</v>
      </c>
      <c r="O1340">
        <v>2</v>
      </c>
      <c r="W1340">
        <v>0</v>
      </c>
      <c r="X1340">
        <v>1</v>
      </c>
      <c r="Y1340">
        <v>0</v>
      </c>
    </row>
    <row r="1341" spans="1:206" x14ac:dyDescent="0.2">
      <c r="A1341">
        <v>50</v>
      </c>
      <c r="B1341">
        <v>0</v>
      </c>
      <c r="C1341">
        <v>0</v>
      </c>
      <c r="D1341">
        <v>1</v>
      </c>
      <c r="E1341">
        <v>229</v>
      </c>
      <c r="F1341">
        <f>ROUND(Source!AZ1330,O1341)</f>
        <v>0</v>
      </c>
      <c r="G1341" t="s">
        <v>84</v>
      </c>
      <c r="H1341" t="s">
        <v>85</v>
      </c>
      <c r="K1341">
        <v>229</v>
      </c>
      <c r="L1341">
        <v>10</v>
      </c>
      <c r="M1341">
        <v>3</v>
      </c>
      <c r="N1341" t="s">
        <v>3</v>
      </c>
      <c r="O1341">
        <v>2</v>
      </c>
      <c r="W1341">
        <v>0</v>
      </c>
      <c r="X1341">
        <v>1</v>
      </c>
      <c r="Y1341">
        <v>0</v>
      </c>
    </row>
    <row r="1342" spans="1:206" x14ac:dyDescent="0.2">
      <c r="A1342">
        <v>50</v>
      </c>
      <c r="B1342">
        <v>0</v>
      </c>
      <c r="C1342">
        <v>0</v>
      </c>
      <c r="D1342">
        <v>1</v>
      </c>
      <c r="E1342">
        <v>203</v>
      </c>
      <c r="F1342">
        <f>ROUND(Source!Q1330,O1342)</f>
        <v>0.33</v>
      </c>
      <c r="G1342" t="s">
        <v>86</v>
      </c>
      <c r="H1342" t="s">
        <v>87</v>
      </c>
      <c r="K1342">
        <v>203</v>
      </c>
      <c r="L1342">
        <v>11</v>
      </c>
      <c r="M1342">
        <v>3</v>
      </c>
      <c r="N1342" t="s">
        <v>3</v>
      </c>
      <c r="O1342">
        <v>2</v>
      </c>
      <c r="W1342">
        <v>0.33</v>
      </c>
      <c r="X1342">
        <v>1</v>
      </c>
      <c r="Y1342">
        <v>0.33</v>
      </c>
    </row>
    <row r="1343" spans="1:206" x14ac:dyDescent="0.2">
      <c r="A1343">
        <v>50</v>
      </c>
      <c r="B1343">
        <v>0</v>
      </c>
      <c r="C1343">
        <v>0</v>
      </c>
      <c r="D1343">
        <v>1</v>
      </c>
      <c r="E1343">
        <v>231</v>
      </c>
      <c r="F1343">
        <f>ROUND(Source!BB1330,O1343)</f>
        <v>0</v>
      </c>
      <c r="G1343" t="s">
        <v>88</v>
      </c>
      <c r="H1343" t="s">
        <v>89</v>
      </c>
      <c r="K1343">
        <v>231</v>
      </c>
      <c r="L1343">
        <v>12</v>
      </c>
      <c r="M1343">
        <v>3</v>
      </c>
      <c r="N1343" t="s">
        <v>3</v>
      </c>
      <c r="O1343">
        <v>2</v>
      </c>
      <c r="W1343">
        <v>0</v>
      </c>
      <c r="X1343">
        <v>1</v>
      </c>
      <c r="Y1343">
        <v>0</v>
      </c>
    </row>
    <row r="1344" spans="1:206" x14ac:dyDescent="0.2">
      <c r="A1344">
        <v>50</v>
      </c>
      <c r="B1344">
        <v>0</v>
      </c>
      <c r="C1344">
        <v>0</v>
      </c>
      <c r="D1344">
        <v>1</v>
      </c>
      <c r="E1344">
        <v>204</v>
      </c>
      <c r="F1344">
        <f>ROUND(Source!R1330,O1344)</f>
        <v>0.01</v>
      </c>
      <c r="G1344" t="s">
        <v>90</v>
      </c>
      <c r="H1344" t="s">
        <v>91</v>
      </c>
      <c r="K1344">
        <v>204</v>
      </c>
      <c r="L1344">
        <v>13</v>
      </c>
      <c r="M1344">
        <v>3</v>
      </c>
      <c r="N1344" t="s">
        <v>3</v>
      </c>
      <c r="O1344">
        <v>2</v>
      </c>
      <c r="W1344">
        <v>0.01</v>
      </c>
      <c r="X1344">
        <v>1</v>
      </c>
      <c r="Y1344">
        <v>0.01</v>
      </c>
    </row>
    <row r="1345" spans="1:88" x14ac:dyDescent="0.2">
      <c r="A1345">
        <v>50</v>
      </c>
      <c r="B1345">
        <v>0</v>
      </c>
      <c r="C1345">
        <v>0</v>
      </c>
      <c r="D1345">
        <v>1</v>
      </c>
      <c r="E1345">
        <v>205</v>
      </c>
      <c r="F1345">
        <f>ROUND(Source!S1330,O1345)</f>
        <v>282.55</v>
      </c>
      <c r="G1345" t="s">
        <v>92</v>
      </c>
      <c r="H1345" t="s">
        <v>93</v>
      </c>
      <c r="K1345">
        <v>205</v>
      </c>
      <c r="L1345">
        <v>14</v>
      </c>
      <c r="M1345">
        <v>3</v>
      </c>
      <c r="N1345" t="s">
        <v>3</v>
      </c>
      <c r="O1345">
        <v>2</v>
      </c>
      <c r="W1345">
        <v>282.55</v>
      </c>
      <c r="X1345">
        <v>1</v>
      </c>
      <c r="Y1345">
        <v>282.55</v>
      </c>
    </row>
    <row r="1346" spans="1:88" x14ac:dyDescent="0.2">
      <c r="A1346">
        <v>50</v>
      </c>
      <c r="B1346">
        <v>0</v>
      </c>
      <c r="C1346">
        <v>0</v>
      </c>
      <c r="D1346">
        <v>1</v>
      </c>
      <c r="E1346">
        <v>232</v>
      </c>
      <c r="F1346">
        <f>ROUND(Source!BC1330,O1346)</f>
        <v>0</v>
      </c>
      <c r="G1346" t="s">
        <v>94</v>
      </c>
      <c r="H1346" t="s">
        <v>95</v>
      </c>
      <c r="K1346">
        <v>232</v>
      </c>
      <c r="L1346">
        <v>15</v>
      </c>
      <c r="M1346">
        <v>3</v>
      </c>
      <c r="N1346" t="s">
        <v>3</v>
      </c>
      <c r="O1346">
        <v>2</v>
      </c>
      <c r="W1346">
        <v>0</v>
      </c>
      <c r="X1346">
        <v>1</v>
      </c>
      <c r="Y1346">
        <v>0</v>
      </c>
    </row>
    <row r="1347" spans="1:88" x14ac:dyDescent="0.2">
      <c r="A1347">
        <v>50</v>
      </c>
      <c r="B1347">
        <v>0</v>
      </c>
      <c r="C1347">
        <v>0</v>
      </c>
      <c r="D1347">
        <v>1</v>
      </c>
      <c r="E1347">
        <v>214</v>
      </c>
      <c r="F1347">
        <f>ROUND(Source!AS1330,O1347)</f>
        <v>0</v>
      </c>
      <c r="G1347" t="s">
        <v>96</v>
      </c>
      <c r="H1347" t="s">
        <v>97</v>
      </c>
      <c r="K1347">
        <v>214</v>
      </c>
      <c r="L1347">
        <v>16</v>
      </c>
      <c r="M1347">
        <v>3</v>
      </c>
      <c r="N1347" t="s">
        <v>3</v>
      </c>
      <c r="O1347">
        <v>2</v>
      </c>
      <c r="W1347">
        <v>0</v>
      </c>
      <c r="X1347">
        <v>1</v>
      </c>
      <c r="Y1347">
        <v>0</v>
      </c>
    </row>
    <row r="1348" spans="1:88" x14ac:dyDescent="0.2">
      <c r="A1348">
        <v>50</v>
      </c>
      <c r="B1348">
        <v>0</v>
      </c>
      <c r="C1348">
        <v>0</v>
      </c>
      <c r="D1348">
        <v>1</v>
      </c>
      <c r="E1348">
        <v>215</v>
      </c>
      <c r="F1348">
        <f>ROUND(Source!AT1330,O1348)</f>
        <v>0</v>
      </c>
      <c r="G1348" t="s">
        <v>98</v>
      </c>
      <c r="H1348" t="s">
        <v>99</v>
      </c>
      <c r="K1348">
        <v>215</v>
      </c>
      <c r="L1348">
        <v>17</v>
      </c>
      <c r="M1348">
        <v>3</v>
      </c>
      <c r="N1348" t="s">
        <v>3</v>
      </c>
      <c r="O1348">
        <v>2</v>
      </c>
      <c r="W1348">
        <v>0</v>
      </c>
      <c r="X1348">
        <v>1</v>
      </c>
      <c r="Y1348">
        <v>0</v>
      </c>
    </row>
    <row r="1349" spans="1:88" x14ac:dyDescent="0.2">
      <c r="A1349">
        <v>50</v>
      </c>
      <c r="B1349">
        <v>0</v>
      </c>
      <c r="C1349">
        <v>0</v>
      </c>
      <c r="D1349">
        <v>1</v>
      </c>
      <c r="E1349">
        <v>217</v>
      </c>
      <c r="F1349">
        <f>ROUND(Source!AU1330,O1349)</f>
        <v>508.94</v>
      </c>
      <c r="G1349" t="s">
        <v>100</v>
      </c>
      <c r="H1349" t="s">
        <v>101</v>
      </c>
      <c r="K1349">
        <v>217</v>
      </c>
      <c r="L1349">
        <v>18</v>
      </c>
      <c r="M1349">
        <v>3</v>
      </c>
      <c r="N1349" t="s">
        <v>3</v>
      </c>
      <c r="O1349">
        <v>2</v>
      </c>
      <c r="W1349">
        <v>508.94</v>
      </c>
      <c r="X1349">
        <v>1</v>
      </c>
      <c r="Y1349">
        <v>508.94</v>
      </c>
    </row>
    <row r="1350" spans="1:88" x14ac:dyDescent="0.2">
      <c r="A1350">
        <v>50</v>
      </c>
      <c r="B1350">
        <v>0</v>
      </c>
      <c r="C1350">
        <v>0</v>
      </c>
      <c r="D1350">
        <v>1</v>
      </c>
      <c r="E1350">
        <v>230</v>
      </c>
      <c r="F1350">
        <f>ROUND(Source!BA1330,O1350)</f>
        <v>0</v>
      </c>
      <c r="G1350" t="s">
        <v>102</v>
      </c>
      <c r="H1350" t="s">
        <v>103</v>
      </c>
      <c r="K1350">
        <v>230</v>
      </c>
      <c r="L1350">
        <v>19</v>
      </c>
      <c r="M1350">
        <v>3</v>
      </c>
      <c r="N1350" t="s">
        <v>3</v>
      </c>
      <c r="O1350">
        <v>2</v>
      </c>
      <c r="W1350">
        <v>0</v>
      </c>
      <c r="X1350">
        <v>1</v>
      </c>
      <c r="Y1350">
        <v>0</v>
      </c>
    </row>
    <row r="1351" spans="1:88" x14ac:dyDescent="0.2">
      <c r="A1351">
        <v>50</v>
      </c>
      <c r="B1351">
        <v>0</v>
      </c>
      <c r="C1351">
        <v>0</v>
      </c>
      <c r="D1351">
        <v>1</v>
      </c>
      <c r="E1351">
        <v>206</v>
      </c>
      <c r="F1351">
        <f>ROUND(Source!T1330,O1351)</f>
        <v>0</v>
      </c>
      <c r="G1351" t="s">
        <v>104</v>
      </c>
      <c r="H1351" t="s">
        <v>105</v>
      </c>
      <c r="K1351">
        <v>206</v>
      </c>
      <c r="L1351">
        <v>20</v>
      </c>
      <c r="M1351">
        <v>3</v>
      </c>
      <c r="N1351" t="s">
        <v>3</v>
      </c>
      <c r="O1351">
        <v>2</v>
      </c>
      <c r="W1351">
        <v>0</v>
      </c>
      <c r="X1351">
        <v>1</v>
      </c>
      <c r="Y1351">
        <v>0</v>
      </c>
    </row>
    <row r="1352" spans="1:88" x14ac:dyDescent="0.2">
      <c r="A1352">
        <v>50</v>
      </c>
      <c r="B1352">
        <v>0</v>
      </c>
      <c r="C1352">
        <v>0</v>
      </c>
      <c r="D1352">
        <v>1</v>
      </c>
      <c r="E1352">
        <v>207</v>
      </c>
      <c r="F1352">
        <f>Source!U1330</f>
        <v>0.4506</v>
      </c>
      <c r="G1352" t="s">
        <v>106</v>
      </c>
      <c r="H1352" t="s">
        <v>107</v>
      </c>
      <c r="K1352">
        <v>207</v>
      </c>
      <c r="L1352">
        <v>21</v>
      </c>
      <c r="M1352">
        <v>3</v>
      </c>
      <c r="N1352" t="s">
        <v>3</v>
      </c>
      <c r="O1352">
        <v>-1</v>
      </c>
      <c r="W1352">
        <v>0.4506</v>
      </c>
      <c r="X1352">
        <v>1</v>
      </c>
      <c r="Y1352">
        <v>0.4506</v>
      </c>
    </row>
    <row r="1353" spans="1:88" x14ac:dyDescent="0.2">
      <c r="A1353">
        <v>50</v>
      </c>
      <c r="B1353">
        <v>0</v>
      </c>
      <c r="C1353">
        <v>0</v>
      </c>
      <c r="D1353">
        <v>1</v>
      </c>
      <c r="E1353">
        <v>208</v>
      </c>
      <c r="F1353">
        <f>Source!V1330</f>
        <v>0</v>
      </c>
      <c r="G1353" t="s">
        <v>108</v>
      </c>
      <c r="H1353" t="s">
        <v>109</v>
      </c>
      <c r="K1353">
        <v>208</v>
      </c>
      <c r="L1353">
        <v>22</v>
      </c>
      <c r="M1353">
        <v>3</v>
      </c>
      <c r="N1353" t="s">
        <v>3</v>
      </c>
      <c r="O1353">
        <v>-1</v>
      </c>
      <c r="W1353">
        <v>0</v>
      </c>
      <c r="X1353">
        <v>1</v>
      </c>
      <c r="Y1353">
        <v>0</v>
      </c>
    </row>
    <row r="1354" spans="1:88" x14ac:dyDescent="0.2">
      <c r="A1354">
        <v>50</v>
      </c>
      <c r="B1354">
        <v>0</v>
      </c>
      <c r="C1354">
        <v>0</v>
      </c>
      <c r="D1354">
        <v>1</v>
      </c>
      <c r="E1354">
        <v>209</v>
      </c>
      <c r="F1354">
        <f>ROUND(Source!W1330,O1354)</f>
        <v>0</v>
      </c>
      <c r="G1354" t="s">
        <v>110</v>
      </c>
      <c r="H1354" t="s">
        <v>111</v>
      </c>
      <c r="K1354">
        <v>209</v>
      </c>
      <c r="L1354">
        <v>23</v>
      </c>
      <c r="M1354">
        <v>3</v>
      </c>
      <c r="N1354" t="s">
        <v>3</v>
      </c>
      <c r="O1354">
        <v>2</v>
      </c>
      <c r="W1354">
        <v>0</v>
      </c>
      <c r="X1354">
        <v>1</v>
      </c>
      <c r="Y1354">
        <v>0</v>
      </c>
    </row>
    <row r="1355" spans="1:88" x14ac:dyDescent="0.2">
      <c r="A1355">
        <v>50</v>
      </c>
      <c r="B1355">
        <v>0</v>
      </c>
      <c r="C1355">
        <v>0</v>
      </c>
      <c r="D1355">
        <v>1</v>
      </c>
      <c r="E1355">
        <v>233</v>
      </c>
      <c r="F1355">
        <f>ROUND(Source!BD1330,O1355)</f>
        <v>0</v>
      </c>
      <c r="G1355" t="s">
        <v>112</v>
      </c>
      <c r="H1355" t="s">
        <v>113</v>
      </c>
      <c r="K1355">
        <v>233</v>
      </c>
      <c r="L1355">
        <v>24</v>
      </c>
      <c r="M1355">
        <v>3</v>
      </c>
      <c r="N1355" t="s">
        <v>3</v>
      </c>
      <c r="O1355">
        <v>2</v>
      </c>
      <c r="W1355">
        <v>0</v>
      </c>
      <c r="X1355">
        <v>1</v>
      </c>
      <c r="Y1355">
        <v>0</v>
      </c>
    </row>
    <row r="1356" spans="1:88" x14ac:dyDescent="0.2">
      <c r="A1356">
        <v>50</v>
      </c>
      <c r="B1356">
        <v>0</v>
      </c>
      <c r="C1356">
        <v>0</v>
      </c>
      <c r="D1356">
        <v>1</v>
      </c>
      <c r="E1356">
        <v>210</v>
      </c>
      <c r="F1356">
        <f>ROUND(Source!X1330,O1356)</f>
        <v>197.79</v>
      </c>
      <c r="G1356" t="s">
        <v>114</v>
      </c>
      <c r="H1356" t="s">
        <v>115</v>
      </c>
      <c r="K1356">
        <v>210</v>
      </c>
      <c r="L1356">
        <v>25</v>
      </c>
      <c r="M1356">
        <v>3</v>
      </c>
      <c r="N1356" t="s">
        <v>3</v>
      </c>
      <c r="O1356">
        <v>2</v>
      </c>
      <c r="W1356">
        <v>197.79</v>
      </c>
      <c r="X1356">
        <v>1</v>
      </c>
      <c r="Y1356">
        <v>197.79</v>
      </c>
    </row>
    <row r="1357" spans="1:88" x14ac:dyDescent="0.2">
      <c r="A1357">
        <v>50</v>
      </c>
      <c r="B1357">
        <v>0</v>
      </c>
      <c r="C1357">
        <v>0</v>
      </c>
      <c r="D1357">
        <v>1</v>
      </c>
      <c r="E1357">
        <v>211</v>
      </c>
      <c r="F1357">
        <f>ROUND(Source!Y1330,O1357)</f>
        <v>28.26</v>
      </c>
      <c r="G1357" t="s">
        <v>116</v>
      </c>
      <c r="H1357" t="s">
        <v>117</v>
      </c>
      <c r="K1357">
        <v>211</v>
      </c>
      <c r="L1357">
        <v>26</v>
      </c>
      <c r="M1357">
        <v>3</v>
      </c>
      <c r="N1357" t="s">
        <v>3</v>
      </c>
      <c r="O1357">
        <v>2</v>
      </c>
      <c r="W1357">
        <v>28.26</v>
      </c>
      <c r="X1357">
        <v>1</v>
      </c>
      <c r="Y1357">
        <v>28.26</v>
      </c>
    </row>
    <row r="1358" spans="1:88" x14ac:dyDescent="0.2">
      <c r="A1358">
        <v>50</v>
      </c>
      <c r="B1358">
        <v>0</v>
      </c>
      <c r="C1358">
        <v>0</v>
      </c>
      <c r="D1358">
        <v>1</v>
      </c>
      <c r="E1358">
        <v>224</v>
      </c>
      <c r="F1358">
        <f>ROUND(Source!AR1330,O1358)</f>
        <v>508.94</v>
      </c>
      <c r="G1358" t="s">
        <v>118</v>
      </c>
      <c r="H1358" t="s">
        <v>119</v>
      </c>
      <c r="K1358">
        <v>224</v>
      </c>
      <c r="L1358">
        <v>27</v>
      </c>
      <c r="M1358">
        <v>3</v>
      </c>
      <c r="N1358" t="s">
        <v>3</v>
      </c>
      <c r="O1358">
        <v>2</v>
      </c>
      <c r="W1358">
        <v>508.94</v>
      </c>
      <c r="X1358">
        <v>1</v>
      </c>
      <c r="Y1358">
        <v>508.94</v>
      </c>
    </row>
    <row r="1360" spans="1:88" x14ac:dyDescent="0.2">
      <c r="A1360">
        <v>4</v>
      </c>
      <c r="B1360">
        <v>1</v>
      </c>
      <c r="D1360">
        <f>ROW(A1367)</f>
        <v>1367</v>
      </c>
      <c r="F1360" t="s">
        <v>13</v>
      </c>
      <c r="G1360" t="s">
        <v>369</v>
      </c>
      <c r="H1360" t="s">
        <v>3</v>
      </c>
      <c r="I1360">
        <v>0</v>
      </c>
      <c r="K1360">
        <v>0</v>
      </c>
      <c r="M1360" t="s">
        <v>3</v>
      </c>
      <c r="S1360">
        <v>0</v>
      </c>
      <c r="U1360" t="s">
        <v>3</v>
      </c>
      <c r="V1360">
        <v>0</v>
      </c>
      <c r="AB1360" t="s">
        <v>3</v>
      </c>
      <c r="AC1360" t="s">
        <v>3</v>
      </c>
      <c r="AD1360" t="s">
        <v>3</v>
      </c>
      <c r="AE1360" t="s">
        <v>3</v>
      </c>
      <c r="AF1360" t="s">
        <v>3</v>
      </c>
      <c r="AG1360" t="s">
        <v>3</v>
      </c>
      <c r="AP1360" t="s">
        <v>3</v>
      </c>
      <c r="AQ1360" t="s">
        <v>3</v>
      </c>
      <c r="AR1360" t="s">
        <v>3</v>
      </c>
      <c r="AZ1360" t="s">
        <v>3</v>
      </c>
      <c r="BB1360" t="s">
        <v>3</v>
      </c>
      <c r="BC1360" t="s">
        <v>3</v>
      </c>
      <c r="BD1360" t="s">
        <v>3</v>
      </c>
      <c r="BE1360" t="s">
        <v>3</v>
      </c>
      <c r="BF1360" t="s">
        <v>3</v>
      </c>
      <c r="BG1360" t="s">
        <v>3</v>
      </c>
      <c r="BH1360" t="s">
        <v>3</v>
      </c>
      <c r="BI1360" t="s">
        <v>3</v>
      </c>
      <c r="BJ1360" t="s">
        <v>3</v>
      </c>
      <c r="BK1360" t="s">
        <v>3</v>
      </c>
      <c r="BL1360" t="s">
        <v>3</v>
      </c>
      <c r="BM1360" t="s">
        <v>3</v>
      </c>
      <c r="BN1360" t="s">
        <v>3</v>
      </c>
      <c r="BO1360" t="s">
        <v>3</v>
      </c>
      <c r="BP1360" t="s">
        <v>3</v>
      </c>
      <c r="BX1360">
        <v>0</v>
      </c>
      <c r="CJ1360">
        <v>0</v>
      </c>
    </row>
    <row r="1362" spans="1:245" x14ac:dyDescent="0.2">
      <c r="A1362">
        <v>52</v>
      </c>
      <c r="B1362">
        <f t="shared" ref="B1362:G1362" si="933">B1367</f>
        <v>1</v>
      </c>
      <c r="C1362">
        <f t="shared" si="933"/>
        <v>4</v>
      </c>
      <c r="D1362">
        <f t="shared" si="933"/>
        <v>1360</v>
      </c>
      <c r="E1362">
        <f t="shared" si="933"/>
        <v>0</v>
      </c>
      <c r="F1362" t="str">
        <f t="shared" si="933"/>
        <v>Новый раздел</v>
      </c>
      <c r="G1362" t="str">
        <f t="shared" si="933"/>
        <v>Помещение 149 Тамбур</v>
      </c>
      <c r="O1362">
        <f t="shared" ref="O1362:AT1362" si="934">O1367</f>
        <v>565.76</v>
      </c>
      <c r="P1362">
        <f t="shared" si="934"/>
        <v>0</v>
      </c>
      <c r="Q1362">
        <f t="shared" si="934"/>
        <v>0.65</v>
      </c>
      <c r="R1362">
        <f t="shared" si="934"/>
        <v>0.01</v>
      </c>
      <c r="S1362">
        <f t="shared" si="934"/>
        <v>565.11</v>
      </c>
      <c r="T1362">
        <f t="shared" si="934"/>
        <v>0</v>
      </c>
      <c r="U1362">
        <f t="shared" si="934"/>
        <v>0.9012</v>
      </c>
      <c r="V1362">
        <f t="shared" si="934"/>
        <v>0</v>
      </c>
      <c r="W1362">
        <f t="shared" si="934"/>
        <v>0</v>
      </c>
      <c r="X1362">
        <f t="shared" si="934"/>
        <v>395.58</v>
      </c>
      <c r="Y1362">
        <f t="shared" si="934"/>
        <v>56.51</v>
      </c>
      <c r="Z1362">
        <f t="shared" si="934"/>
        <v>0</v>
      </c>
      <c r="AA1362">
        <f t="shared" si="934"/>
        <v>0</v>
      </c>
      <c r="AB1362">
        <f t="shared" si="934"/>
        <v>565.76</v>
      </c>
      <c r="AC1362">
        <f t="shared" si="934"/>
        <v>0</v>
      </c>
      <c r="AD1362">
        <f t="shared" si="934"/>
        <v>0.65</v>
      </c>
      <c r="AE1362">
        <f t="shared" si="934"/>
        <v>0.01</v>
      </c>
      <c r="AF1362">
        <f t="shared" si="934"/>
        <v>565.11</v>
      </c>
      <c r="AG1362">
        <f t="shared" si="934"/>
        <v>0</v>
      </c>
      <c r="AH1362">
        <f t="shared" si="934"/>
        <v>0.9012</v>
      </c>
      <c r="AI1362">
        <f t="shared" si="934"/>
        <v>0</v>
      </c>
      <c r="AJ1362">
        <f t="shared" si="934"/>
        <v>0</v>
      </c>
      <c r="AK1362">
        <f t="shared" si="934"/>
        <v>395.58</v>
      </c>
      <c r="AL1362">
        <f t="shared" si="934"/>
        <v>56.51</v>
      </c>
      <c r="AM1362">
        <f t="shared" si="934"/>
        <v>0</v>
      </c>
      <c r="AN1362">
        <f t="shared" si="934"/>
        <v>0</v>
      </c>
      <c r="AO1362">
        <f t="shared" si="934"/>
        <v>0</v>
      </c>
      <c r="AP1362">
        <f t="shared" si="934"/>
        <v>0</v>
      </c>
      <c r="AQ1362">
        <f t="shared" si="934"/>
        <v>0</v>
      </c>
      <c r="AR1362">
        <f t="shared" si="934"/>
        <v>1017.86</v>
      </c>
      <c r="AS1362">
        <f t="shared" si="934"/>
        <v>0</v>
      </c>
      <c r="AT1362">
        <f t="shared" si="934"/>
        <v>0</v>
      </c>
      <c r="AU1362">
        <f t="shared" ref="AU1362:BZ1362" si="935">AU1367</f>
        <v>1017.86</v>
      </c>
      <c r="AV1362">
        <f t="shared" si="935"/>
        <v>0</v>
      </c>
      <c r="AW1362">
        <f t="shared" si="935"/>
        <v>0</v>
      </c>
      <c r="AX1362">
        <f t="shared" si="935"/>
        <v>0</v>
      </c>
      <c r="AY1362">
        <f t="shared" si="935"/>
        <v>0</v>
      </c>
      <c r="AZ1362">
        <f t="shared" si="935"/>
        <v>0</v>
      </c>
      <c r="BA1362">
        <f t="shared" si="935"/>
        <v>0</v>
      </c>
      <c r="BB1362">
        <f t="shared" si="935"/>
        <v>0</v>
      </c>
      <c r="BC1362">
        <f t="shared" si="935"/>
        <v>0</v>
      </c>
      <c r="BD1362">
        <f t="shared" si="935"/>
        <v>0</v>
      </c>
      <c r="BE1362">
        <f t="shared" si="935"/>
        <v>0</v>
      </c>
      <c r="BF1362">
        <f t="shared" si="935"/>
        <v>0</v>
      </c>
      <c r="BG1362">
        <f t="shared" si="935"/>
        <v>0</v>
      </c>
      <c r="BH1362">
        <f t="shared" si="935"/>
        <v>0</v>
      </c>
      <c r="BI1362">
        <f t="shared" si="935"/>
        <v>0</v>
      </c>
      <c r="BJ1362">
        <f t="shared" si="935"/>
        <v>0</v>
      </c>
      <c r="BK1362">
        <f t="shared" si="935"/>
        <v>0</v>
      </c>
      <c r="BL1362">
        <f t="shared" si="935"/>
        <v>0</v>
      </c>
      <c r="BM1362">
        <f t="shared" si="935"/>
        <v>0</v>
      </c>
      <c r="BN1362">
        <f t="shared" si="935"/>
        <v>0</v>
      </c>
      <c r="BO1362">
        <f t="shared" si="935"/>
        <v>0</v>
      </c>
      <c r="BP1362">
        <f t="shared" si="935"/>
        <v>0</v>
      </c>
      <c r="BQ1362">
        <f t="shared" si="935"/>
        <v>0</v>
      </c>
      <c r="BR1362">
        <f t="shared" si="935"/>
        <v>0</v>
      </c>
      <c r="BS1362">
        <f t="shared" si="935"/>
        <v>0</v>
      </c>
      <c r="BT1362">
        <f t="shared" si="935"/>
        <v>0</v>
      </c>
      <c r="BU1362">
        <f t="shared" si="935"/>
        <v>0</v>
      </c>
      <c r="BV1362">
        <f t="shared" si="935"/>
        <v>0</v>
      </c>
      <c r="BW1362">
        <f t="shared" si="935"/>
        <v>0</v>
      </c>
      <c r="BX1362">
        <f t="shared" si="935"/>
        <v>0</v>
      </c>
      <c r="BY1362">
        <f t="shared" si="935"/>
        <v>0</v>
      </c>
      <c r="BZ1362">
        <f t="shared" si="935"/>
        <v>0</v>
      </c>
      <c r="CA1362">
        <f t="shared" ref="CA1362:DF1362" si="936">CA1367</f>
        <v>1017.86</v>
      </c>
      <c r="CB1362">
        <f t="shared" si="936"/>
        <v>0</v>
      </c>
      <c r="CC1362">
        <f t="shared" si="936"/>
        <v>0</v>
      </c>
      <c r="CD1362">
        <f t="shared" si="936"/>
        <v>1017.86</v>
      </c>
      <c r="CE1362">
        <f t="shared" si="936"/>
        <v>0</v>
      </c>
      <c r="CF1362">
        <f t="shared" si="936"/>
        <v>0</v>
      </c>
      <c r="CG1362">
        <f t="shared" si="936"/>
        <v>0</v>
      </c>
      <c r="CH1362">
        <f t="shared" si="936"/>
        <v>0</v>
      </c>
      <c r="CI1362">
        <f t="shared" si="936"/>
        <v>0</v>
      </c>
      <c r="CJ1362">
        <f t="shared" si="936"/>
        <v>0</v>
      </c>
      <c r="CK1362">
        <f t="shared" si="936"/>
        <v>0</v>
      </c>
      <c r="CL1362">
        <f t="shared" si="936"/>
        <v>0</v>
      </c>
      <c r="CM1362">
        <f t="shared" si="936"/>
        <v>0</v>
      </c>
      <c r="CN1362">
        <f t="shared" si="936"/>
        <v>0</v>
      </c>
      <c r="CO1362">
        <f t="shared" si="936"/>
        <v>0</v>
      </c>
      <c r="CP1362">
        <f t="shared" si="936"/>
        <v>0</v>
      </c>
      <c r="CQ1362">
        <f t="shared" si="936"/>
        <v>0</v>
      </c>
      <c r="CR1362">
        <f t="shared" si="936"/>
        <v>0</v>
      </c>
      <c r="CS1362">
        <f t="shared" si="936"/>
        <v>0</v>
      </c>
      <c r="CT1362">
        <f t="shared" si="936"/>
        <v>0</v>
      </c>
      <c r="CU1362">
        <f t="shared" si="936"/>
        <v>0</v>
      </c>
      <c r="CV1362">
        <f t="shared" si="936"/>
        <v>0</v>
      </c>
      <c r="CW1362">
        <f t="shared" si="936"/>
        <v>0</v>
      </c>
      <c r="CX1362">
        <f t="shared" si="936"/>
        <v>0</v>
      </c>
      <c r="CY1362">
        <f t="shared" si="936"/>
        <v>0</v>
      </c>
      <c r="CZ1362">
        <f t="shared" si="936"/>
        <v>0</v>
      </c>
      <c r="DA1362">
        <f t="shared" si="936"/>
        <v>0</v>
      </c>
      <c r="DB1362">
        <f t="shared" si="936"/>
        <v>0</v>
      </c>
      <c r="DC1362">
        <f t="shared" si="936"/>
        <v>0</v>
      </c>
      <c r="DD1362">
        <f t="shared" si="936"/>
        <v>0</v>
      </c>
      <c r="DE1362">
        <f t="shared" si="936"/>
        <v>0</v>
      </c>
      <c r="DF1362">
        <f t="shared" si="936"/>
        <v>0</v>
      </c>
      <c r="DG1362">
        <f t="shared" ref="DG1362:EL1362" si="937">DG1367</f>
        <v>0</v>
      </c>
      <c r="DH1362">
        <f t="shared" si="937"/>
        <v>0</v>
      </c>
      <c r="DI1362">
        <f t="shared" si="937"/>
        <v>0</v>
      </c>
      <c r="DJ1362">
        <f t="shared" si="937"/>
        <v>0</v>
      </c>
      <c r="DK1362">
        <f t="shared" si="937"/>
        <v>0</v>
      </c>
      <c r="DL1362">
        <f t="shared" si="937"/>
        <v>0</v>
      </c>
      <c r="DM1362">
        <f t="shared" si="937"/>
        <v>0</v>
      </c>
      <c r="DN1362">
        <f t="shared" si="937"/>
        <v>0</v>
      </c>
      <c r="DO1362">
        <f t="shared" si="937"/>
        <v>0</v>
      </c>
      <c r="DP1362">
        <f t="shared" si="937"/>
        <v>0</v>
      </c>
      <c r="DQ1362">
        <f t="shared" si="937"/>
        <v>0</v>
      </c>
      <c r="DR1362">
        <f t="shared" si="937"/>
        <v>0</v>
      </c>
      <c r="DS1362">
        <f t="shared" si="937"/>
        <v>0</v>
      </c>
      <c r="DT1362">
        <f t="shared" si="937"/>
        <v>0</v>
      </c>
      <c r="DU1362">
        <f t="shared" si="937"/>
        <v>0</v>
      </c>
      <c r="DV1362">
        <f t="shared" si="937"/>
        <v>0</v>
      </c>
      <c r="DW1362">
        <f t="shared" si="937"/>
        <v>0</v>
      </c>
      <c r="DX1362">
        <f t="shared" si="937"/>
        <v>0</v>
      </c>
      <c r="DY1362">
        <f t="shared" si="937"/>
        <v>0</v>
      </c>
      <c r="DZ1362">
        <f t="shared" si="937"/>
        <v>0</v>
      </c>
      <c r="EA1362">
        <f t="shared" si="937"/>
        <v>0</v>
      </c>
      <c r="EB1362">
        <f t="shared" si="937"/>
        <v>0</v>
      </c>
      <c r="EC1362">
        <f t="shared" si="937"/>
        <v>0</v>
      </c>
      <c r="ED1362">
        <f t="shared" si="937"/>
        <v>0</v>
      </c>
      <c r="EE1362">
        <f t="shared" si="937"/>
        <v>0</v>
      </c>
      <c r="EF1362">
        <f t="shared" si="937"/>
        <v>0</v>
      </c>
      <c r="EG1362">
        <f t="shared" si="937"/>
        <v>0</v>
      </c>
      <c r="EH1362">
        <f t="shared" si="937"/>
        <v>0</v>
      </c>
      <c r="EI1362">
        <f t="shared" si="937"/>
        <v>0</v>
      </c>
      <c r="EJ1362">
        <f t="shared" si="937"/>
        <v>0</v>
      </c>
      <c r="EK1362">
        <f t="shared" si="937"/>
        <v>0</v>
      </c>
      <c r="EL1362">
        <f t="shared" si="937"/>
        <v>0</v>
      </c>
      <c r="EM1362">
        <f t="shared" ref="EM1362:FR1362" si="938">EM1367</f>
        <v>0</v>
      </c>
      <c r="EN1362">
        <f t="shared" si="938"/>
        <v>0</v>
      </c>
      <c r="EO1362">
        <f t="shared" si="938"/>
        <v>0</v>
      </c>
      <c r="EP1362">
        <f t="shared" si="938"/>
        <v>0</v>
      </c>
      <c r="EQ1362">
        <f t="shared" si="938"/>
        <v>0</v>
      </c>
      <c r="ER1362">
        <f t="shared" si="938"/>
        <v>0</v>
      </c>
      <c r="ES1362">
        <f t="shared" si="938"/>
        <v>0</v>
      </c>
      <c r="ET1362">
        <f t="shared" si="938"/>
        <v>0</v>
      </c>
      <c r="EU1362">
        <f t="shared" si="938"/>
        <v>0</v>
      </c>
      <c r="EV1362">
        <f t="shared" si="938"/>
        <v>0</v>
      </c>
      <c r="EW1362">
        <f t="shared" si="938"/>
        <v>0</v>
      </c>
      <c r="EX1362">
        <f t="shared" si="938"/>
        <v>0</v>
      </c>
      <c r="EY1362">
        <f t="shared" si="938"/>
        <v>0</v>
      </c>
      <c r="EZ1362">
        <f t="shared" si="938"/>
        <v>0</v>
      </c>
      <c r="FA1362">
        <f t="shared" si="938"/>
        <v>0</v>
      </c>
      <c r="FB1362">
        <f t="shared" si="938"/>
        <v>0</v>
      </c>
      <c r="FC1362">
        <f t="shared" si="938"/>
        <v>0</v>
      </c>
      <c r="FD1362">
        <f t="shared" si="938"/>
        <v>0</v>
      </c>
      <c r="FE1362">
        <f t="shared" si="938"/>
        <v>0</v>
      </c>
      <c r="FF1362">
        <f t="shared" si="938"/>
        <v>0</v>
      </c>
      <c r="FG1362">
        <f t="shared" si="938"/>
        <v>0</v>
      </c>
      <c r="FH1362">
        <f t="shared" si="938"/>
        <v>0</v>
      </c>
      <c r="FI1362">
        <f t="shared" si="938"/>
        <v>0</v>
      </c>
      <c r="FJ1362">
        <f t="shared" si="938"/>
        <v>0</v>
      </c>
      <c r="FK1362">
        <f t="shared" si="938"/>
        <v>0</v>
      </c>
      <c r="FL1362">
        <f t="shared" si="938"/>
        <v>0</v>
      </c>
      <c r="FM1362">
        <f t="shared" si="938"/>
        <v>0</v>
      </c>
      <c r="FN1362">
        <f t="shared" si="938"/>
        <v>0</v>
      </c>
      <c r="FO1362">
        <f t="shared" si="938"/>
        <v>0</v>
      </c>
      <c r="FP1362">
        <f t="shared" si="938"/>
        <v>0</v>
      </c>
      <c r="FQ1362">
        <f t="shared" si="938"/>
        <v>0</v>
      </c>
      <c r="FR1362">
        <f t="shared" si="938"/>
        <v>0</v>
      </c>
      <c r="FS1362">
        <f t="shared" ref="FS1362:GX1362" si="939">FS1367</f>
        <v>0</v>
      </c>
      <c r="FT1362">
        <f t="shared" si="939"/>
        <v>0</v>
      </c>
      <c r="FU1362">
        <f t="shared" si="939"/>
        <v>0</v>
      </c>
      <c r="FV1362">
        <f t="shared" si="939"/>
        <v>0</v>
      </c>
      <c r="FW1362">
        <f t="shared" si="939"/>
        <v>0</v>
      </c>
      <c r="FX1362">
        <f t="shared" si="939"/>
        <v>0</v>
      </c>
      <c r="FY1362">
        <f t="shared" si="939"/>
        <v>0</v>
      </c>
      <c r="FZ1362">
        <f t="shared" si="939"/>
        <v>0</v>
      </c>
      <c r="GA1362">
        <f t="shared" si="939"/>
        <v>0</v>
      </c>
      <c r="GB1362">
        <f t="shared" si="939"/>
        <v>0</v>
      </c>
      <c r="GC1362">
        <f t="shared" si="939"/>
        <v>0</v>
      </c>
      <c r="GD1362">
        <f t="shared" si="939"/>
        <v>0</v>
      </c>
      <c r="GE1362">
        <f t="shared" si="939"/>
        <v>0</v>
      </c>
      <c r="GF1362">
        <f t="shared" si="939"/>
        <v>0</v>
      </c>
      <c r="GG1362">
        <f t="shared" si="939"/>
        <v>0</v>
      </c>
      <c r="GH1362">
        <f t="shared" si="939"/>
        <v>0</v>
      </c>
      <c r="GI1362">
        <f t="shared" si="939"/>
        <v>0</v>
      </c>
      <c r="GJ1362">
        <f t="shared" si="939"/>
        <v>0</v>
      </c>
      <c r="GK1362">
        <f t="shared" si="939"/>
        <v>0</v>
      </c>
      <c r="GL1362">
        <f t="shared" si="939"/>
        <v>0</v>
      </c>
      <c r="GM1362">
        <f t="shared" si="939"/>
        <v>0</v>
      </c>
      <c r="GN1362">
        <f t="shared" si="939"/>
        <v>0</v>
      </c>
      <c r="GO1362">
        <f t="shared" si="939"/>
        <v>0</v>
      </c>
      <c r="GP1362">
        <f t="shared" si="939"/>
        <v>0</v>
      </c>
      <c r="GQ1362">
        <f t="shared" si="939"/>
        <v>0</v>
      </c>
      <c r="GR1362">
        <f t="shared" si="939"/>
        <v>0</v>
      </c>
      <c r="GS1362">
        <f t="shared" si="939"/>
        <v>0</v>
      </c>
      <c r="GT1362">
        <f t="shared" si="939"/>
        <v>0</v>
      </c>
      <c r="GU1362">
        <f t="shared" si="939"/>
        <v>0</v>
      </c>
      <c r="GV1362">
        <f t="shared" si="939"/>
        <v>0</v>
      </c>
      <c r="GW1362">
        <f t="shared" si="939"/>
        <v>0</v>
      </c>
      <c r="GX1362">
        <f t="shared" si="939"/>
        <v>0</v>
      </c>
    </row>
    <row r="1364" spans="1:245" x14ac:dyDescent="0.2">
      <c r="A1364">
        <v>17</v>
      </c>
      <c r="B1364">
        <v>1</v>
      </c>
      <c r="C1364">
        <f>ROW(SmtRes!A428)</f>
        <v>428</v>
      </c>
      <c r="D1364">
        <f>ROW(EtalonRes!A428)</f>
        <v>428</v>
      </c>
      <c r="E1364" t="s">
        <v>370</v>
      </c>
      <c r="F1364" t="s">
        <v>16</v>
      </c>
      <c r="G1364" t="s">
        <v>17</v>
      </c>
      <c r="H1364" t="s">
        <v>18</v>
      </c>
      <c r="I1364">
        <f>ROUND(2/100,9)</f>
        <v>0.02</v>
      </c>
      <c r="J1364">
        <v>0</v>
      </c>
      <c r="K1364">
        <f>ROUND(2/100,9)</f>
        <v>0.02</v>
      </c>
      <c r="O1364">
        <f>ROUND(CP1364,2)</f>
        <v>54.21</v>
      </c>
      <c r="P1364">
        <f>ROUND(CQ1364*I1364,2)</f>
        <v>0</v>
      </c>
      <c r="Q1364">
        <f>ROUND(CR1364*I1364,2)</f>
        <v>0</v>
      </c>
      <c r="R1364">
        <f>ROUND(CS1364*I1364,2)</f>
        <v>0</v>
      </c>
      <c r="S1364">
        <f>ROUND(CT1364*I1364,2)</f>
        <v>54.21</v>
      </c>
      <c r="T1364">
        <f>ROUND(CU1364*I1364,2)</f>
        <v>0</v>
      </c>
      <c r="U1364">
        <f>CV1364*I1364</f>
        <v>0.1168</v>
      </c>
      <c r="V1364">
        <f>CW1364*I1364</f>
        <v>0</v>
      </c>
      <c r="W1364">
        <f>ROUND(CX1364*I1364,2)</f>
        <v>0</v>
      </c>
      <c r="X1364">
        <f>ROUND(CY1364,2)</f>
        <v>37.950000000000003</v>
      </c>
      <c r="Y1364">
        <f>ROUND(CZ1364,2)</f>
        <v>5.42</v>
      </c>
      <c r="AA1364">
        <v>35364244</v>
      </c>
      <c r="AB1364">
        <f>ROUND((AC1364+AD1364+AF1364),6)</f>
        <v>2710.46</v>
      </c>
      <c r="AC1364">
        <f>ROUND((ES1364),6)</f>
        <v>0</v>
      </c>
      <c r="AD1364">
        <f>ROUND((((ET1364)-(EU1364))+AE1364),6)</f>
        <v>0</v>
      </c>
      <c r="AE1364">
        <f>ROUND((EU1364),6)</f>
        <v>0</v>
      </c>
      <c r="AF1364">
        <f>ROUND((EV1364),6)</f>
        <v>2710.46</v>
      </c>
      <c r="AG1364">
        <f>ROUND((AP1364),6)</f>
        <v>0</v>
      </c>
      <c r="AH1364">
        <f>(EW1364)</f>
        <v>5.84</v>
      </c>
      <c r="AI1364">
        <f>(EX1364)</f>
        <v>0</v>
      </c>
      <c r="AJ1364">
        <f>(AS1364)</f>
        <v>0</v>
      </c>
      <c r="AK1364">
        <v>2710.46</v>
      </c>
      <c r="AL1364">
        <v>0</v>
      </c>
      <c r="AM1364">
        <v>0</v>
      </c>
      <c r="AN1364">
        <v>0</v>
      </c>
      <c r="AO1364">
        <v>2710.46</v>
      </c>
      <c r="AP1364">
        <v>0</v>
      </c>
      <c r="AQ1364">
        <v>5.84</v>
      </c>
      <c r="AR1364">
        <v>0</v>
      </c>
      <c r="AS1364">
        <v>0</v>
      </c>
      <c r="AT1364">
        <v>70</v>
      </c>
      <c r="AU1364">
        <v>10</v>
      </c>
      <c r="AV1364">
        <v>1</v>
      </c>
      <c r="AW1364">
        <v>1</v>
      </c>
      <c r="AZ1364">
        <v>1</v>
      </c>
      <c r="BA1364">
        <v>1</v>
      </c>
      <c r="BB1364">
        <v>1</v>
      </c>
      <c r="BC1364">
        <v>1</v>
      </c>
      <c r="BD1364" t="s">
        <v>3</v>
      </c>
      <c r="BE1364" t="s">
        <v>3</v>
      </c>
      <c r="BF1364" t="s">
        <v>3</v>
      </c>
      <c r="BG1364" t="s">
        <v>3</v>
      </c>
      <c r="BH1364">
        <v>0</v>
      </c>
      <c r="BI1364">
        <v>4</v>
      </c>
      <c r="BJ1364" t="s">
        <v>19</v>
      </c>
      <c r="BM1364">
        <v>0</v>
      </c>
      <c r="BN1364">
        <v>0</v>
      </c>
      <c r="BO1364" t="s">
        <v>3</v>
      </c>
      <c r="BP1364">
        <v>0</v>
      </c>
      <c r="BQ1364">
        <v>1</v>
      </c>
      <c r="BR1364">
        <v>0</v>
      </c>
      <c r="BS1364">
        <v>1</v>
      </c>
      <c r="BT1364">
        <v>1</v>
      </c>
      <c r="BU1364">
        <v>1</v>
      </c>
      <c r="BV1364">
        <v>1</v>
      </c>
      <c r="BW1364">
        <v>1</v>
      </c>
      <c r="BX1364">
        <v>1</v>
      </c>
      <c r="BY1364" t="s">
        <v>3</v>
      </c>
      <c r="BZ1364">
        <v>70</v>
      </c>
      <c r="CA1364">
        <v>10</v>
      </c>
      <c r="CB1364" t="s">
        <v>3</v>
      </c>
      <c r="CE1364">
        <v>0</v>
      </c>
      <c r="CF1364">
        <v>0</v>
      </c>
      <c r="CG1364">
        <v>0</v>
      </c>
      <c r="CM1364">
        <v>0</v>
      </c>
      <c r="CN1364" t="s">
        <v>3</v>
      </c>
      <c r="CO1364">
        <v>0</v>
      </c>
      <c r="CP1364">
        <f>(P1364+Q1364+S1364)</f>
        <v>54.21</v>
      </c>
      <c r="CQ1364">
        <f>(AC1364*BC1364*AW1364)</f>
        <v>0</v>
      </c>
      <c r="CR1364">
        <f>((((ET1364)*BB1364-(EU1364)*BS1364)+AE1364*BS1364)*AV1364)</f>
        <v>0</v>
      </c>
      <c r="CS1364">
        <f>(AE1364*BS1364*AV1364)</f>
        <v>0</v>
      </c>
      <c r="CT1364">
        <f>(AF1364*BA1364*AV1364)</f>
        <v>2710.46</v>
      </c>
      <c r="CU1364">
        <f>AG1364</f>
        <v>0</v>
      </c>
      <c r="CV1364">
        <f>(AH1364*AV1364)</f>
        <v>5.84</v>
      </c>
      <c r="CW1364">
        <f>AI1364</f>
        <v>0</v>
      </c>
      <c r="CX1364">
        <f>AJ1364</f>
        <v>0</v>
      </c>
      <c r="CY1364">
        <f>((S1364*BZ1364)/100)</f>
        <v>37.947000000000003</v>
      </c>
      <c r="CZ1364">
        <f>((S1364*CA1364)/100)</f>
        <v>5.4210000000000003</v>
      </c>
      <c r="DC1364" t="s">
        <v>3</v>
      </c>
      <c r="DD1364" t="s">
        <v>3</v>
      </c>
      <c r="DE1364" t="s">
        <v>3</v>
      </c>
      <c r="DF1364" t="s">
        <v>3</v>
      </c>
      <c r="DG1364" t="s">
        <v>3</v>
      </c>
      <c r="DH1364" t="s">
        <v>3</v>
      </c>
      <c r="DI1364" t="s">
        <v>3</v>
      </c>
      <c r="DJ1364" t="s">
        <v>3</v>
      </c>
      <c r="DK1364" t="s">
        <v>3</v>
      </c>
      <c r="DL1364" t="s">
        <v>3</v>
      </c>
      <c r="DM1364" t="s">
        <v>3</v>
      </c>
      <c r="DN1364">
        <v>0</v>
      </c>
      <c r="DO1364">
        <v>0</v>
      </c>
      <c r="DP1364">
        <v>1</v>
      </c>
      <c r="DQ1364">
        <v>1</v>
      </c>
      <c r="DU1364">
        <v>1010</v>
      </c>
      <c r="DV1364" t="s">
        <v>18</v>
      </c>
      <c r="DW1364" t="s">
        <v>18</v>
      </c>
      <c r="DX1364">
        <v>100</v>
      </c>
      <c r="DZ1364" t="s">
        <v>3</v>
      </c>
      <c r="EA1364" t="s">
        <v>3</v>
      </c>
      <c r="EB1364" t="s">
        <v>3</v>
      </c>
      <c r="EC1364" t="s">
        <v>3</v>
      </c>
      <c r="EE1364">
        <v>35096056</v>
      </c>
      <c r="EF1364">
        <v>1</v>
      </c>
      <c r="EG1364" t="s">
        <v>20</v>
      </c>
      <c r="EH1364">
        <v>0</v>
      </c>
      <c r="EI1364" t="s">
        <v>3</v>
      </c>
      <c r="EJ1364">
        <v>4</v>
      </c>
      <c r="EK1364">
        <v>0</v>
      </c>
      <c r="EL1364" t="s">
        <v>21</v>
      </c>
      <c r="EM1364" t="s">
        <v>22</v>
      </c>
      <c r="EO1364" t="s">
        <v>3</v>
      </c>
      <c r="EQ1364">
        <v>0</v>
      </c>
      <c r="ER1364">
        <v>2710.46</v>
      </c>
      <c r="ES1364">
        <v>0</v>
      </c>
      <c r="ET1364">
        <v>0</v>
      </c>
      <c r="EU1364">
        <v>0</v>
      </c>
      <c r="EV1364">
        <v>2710.46</v>
      </c>
      <c r="EW1364">
        <v>5.84</v>
      </c>
      <c r="EX1364">
        <v>0</v>
      </c>
      <c r="EY1364">
        <v>0</v>
      </c>
      <c r="FQ1364">
        <v>0</v>
      </c>
      <c r="FR1364">
        <v>0</v>
      </c>
      <c r="FS1364">
        <v>0</v>
      </c>
      <c r="FX1364">
        <v>70</v>
      </c>
      <c r="FY1364">
        <v>10</v>
      </c>
      <c r="GA1364" t="s">
        <v>3</v>
      </c>
      <c r="GD1364">
        <v>0</v>
      </c>
      <c r="GF1364">
        <v>-931379651</v>
      </c>
      <c r="GG1364">
        <v>2</v>
      </c>
      <c r="GH1364">
        <v>1</v>
      </c>
      <c r="GI1364">
        <v>-2</v>
      </c>
      <c r="GJ1364">
        <v>0</v>
      </c>
      <c r="GK1364">
        <f>ROUND(R1364*(R12)/100,2)</f>
        <v>0</v>
      </c>
      <c r="GL1364">
        <f>ROUND(IF(AND(BH1364=3,BI1364=3,FS1364&lt;&gt;0),P1364,0),2)</f>
        <v>0</v>
      </c>
      <c r="GM1364">
        <f>ROUND(O1364+X1364+Y1364+GK1364,2)+GX1364</f>
        <v>97.58</v>
      </c>
      <c r="GN1364">
        <f>IF(OR(BI1364=0,BI1364=1),GM1364-GX1364,0)</f>
        <v>0</v>
      </c>
      <c r="GO1364">
        <f>IF(BI1364=2,GM1364-GX1364,0)</f>
        <v>0</v>
      </c>
      <c r="GP1364">
        <f>IF(BI1364=4,GM1364-GX1364,0)</f>
        <v>97.58</v>
      </c>
      <c r="GR1364">
        <v>0</v>
      </c>
      <c r="GS1364">
        <v>3</v>
      </c>
      <c r="GT1364">
        <v>0</v>
      </c>
      <c r="GU1364" t="s">
        <v>3</v>
      </c>
      <c r="GV1364">
        <f>ROUND((GT1364),6)</f>
        <v>0</v>
      </c>
      <c r="GW1364">
        <v>1</v>
      </c>
      <c r="GX1364">
        <f>ROUND(HC1364*I1364,2)</f>
        <v>0</v>
      </c>
      <c r="HA1364">
        <v>0</v>
      </c>
      <c r="HB1364">
        <v>0</v>
      </c>
      <c r="HC1364">
        <f>GV1364*GW1364</f>
        <v>0</v>
      </c>
      <c r="HE1364" t="s">
        <v>3</v>
      </c>
      <c r="HF1364" t="s">
        <v>3</v>
      </c>
      <c r="HM1364" t="s">
        <v>3</v>
      </c>
      <c r="HN1364" t="s">
        <v>3</v>
      </c>
      <c r="HO1364" t="s">
        <v>3</v>
      </c>
      <c r="HP1364" t="s">
        <v>3</v>
      </c>
      <c r="HQ1364" t="s">
        <v>3</v>
      </c>
      <c r="HS1364">
        <v>0</v>
      </c>
      <c r="IK1364">
        <v>0</v>
      </c>
    </row>
    <row r="1365" spans="1:245" x14ac:dyDescent="0.2">
      <c r="A1365">
        <v>17</v>
      </c>
      <c r="B1365">
        <v>1</v>
      </c>
      <c r="C1365">
        <f>ROW(SmtRes!A430)</f>
        <v>430</v>
      </c>
      <c r="D1365">
        <f>ROW(EtalonRes!A430)</f>
        <v>430</v>
      </c>
      <c r="E1365" t="s">
        <v>371</v>
      </c>
      <c r="F1365" t="s">
        <v>42</v>
      </c>
      <c r="G1365" t="s">
        <v>43</v>
      </c>
      <c r="H1365" t="s">
        <v>18</v>
      </c>
      <c r="I1365">
        <f>ROUND(2/100,9)</f>
        <v>0.02</v>
      </c>
      <c r="J1365">
        <v>0</v>
      </c>
      <c r="K1365">
        <f>ROUND(2/100,9)</f>
        <v>0.02</v>
      </c>
      <c r="O1365">
        <f>ROUND(CP1365,2)</f>
        <v>511.55</v>
      </c>
      <c r="P1365">
        <f>ROUND(CQ1365*I1365,2)</f>
        <v>0</v>
      </c>
      <c r="Q1365">
        <f>ROUND(CR1365*I1365,2)</f>
        <v>0.65</v>
      </c>
      <c r="R1365">
        <f>ROUND(CS1365*I1365,2)</f>
        <v>0.01</v>
      </c>
      <c r="S1365">
        <f>ROUND(CT1365*I1365,2)</f>
        <v>510.9</v>
      </c>
      <c r="T1365">
        <f>ROUND(CU1365*I1365,2)</f>
        <v>0</v>
      </c>
      <c r="U1365">
        <f>CV1365*I1365</f>
        <v>0.78439999999999999</v>
      </c>
      <c r="V1365">
        <f>CW1365*I1365</f>
        <v>0</v>
      </c>
      <c r="W1365">
        <f>ROUND(CX1365*I1365,2)</f>
        <v>0</v>
      </c>
      <c r="X1365">
        <f>ROUND(CY1365,2)</f>
        <v>357.63</v>
      </c>
      <c r="Y1365">
        <f>ROUND(CZ1365,2)</f>
        <v>51.09</v>
      </c>
      <c r="AA1365">
        <v>35364244</v>
      </c>
      <c r="AB1365">
        <f>ROUND((AC1365+AD1365+AF1365),6)</f>
        <v>25577.73</v>
      </c>
      <c r="AC1365">
        <f>ROUND((ES1365),6)</f>
        <v>0</v>
      </c>
      <c r="AD1365">
        <f>ROUND((((ET1365)-(EU1365))+AE1365),6)</f>
        <v>32.57</v>
      </c>
      <c r="AE1365">
        <f>ROUND((EU1365),6)</f>
        <v>0.69</v>
      </c>
      <c r="AF1365">
        <f>ROUND((EV1365),6)</f>
        <v>25545.16</v>
      </c>
      <c r="AG1365">
        <f>ROUND((AP1365),6)</f>
        <v>0</v>
      </c>
      <c r="AH1365">
        <f>(EW1365)</f>
        <v>39.22</v>
      </c>
      <c r="AI1365">
        <f>(EX1365)</f>
        <v>0</v>
      </c>
      <c r="AJ1365">
        <f>(AS1365)</f>
        <v>0</v>
      </c>
      <c r="AK1365">
        <v>25577.73</v>
      </c>
      <c r="AL1365">
        <v>0</v>
      </c>
      <c r="AM1365">
        <v>32.57</v>
      </c>
      <c r="AN1365">
        <v>0.69</v>
      </c>
      <c r="AO1365">
        <v>25545.16</v>
      </c>
      <c r="AP1365">
        <v>0</v>
      </c>
      <c r="AQ1365">
        <v>39.22</v>
      </c>
      <c r="AR1365">
        <v>0</v>
      </c>
      <c r="AS1365">
        <v>0</v>
      </c>
      <c r="AT1365">
        <v>70</v>
      </c>
      <c r="AU1365">
        <v>10</v>
      </c>
      <c r="AV1365">
        <v>1</v>
      </c>
      <c r="AW1365">
        <v>1</v>
      </c>
      <c r="AZ1365">
        <v>1</v>
      </c>
      <c r="BA1365">
        <v>1</v>
      </c>
      <c r="BB1365">
        <v>1</v>
      </c>
      <c r="BC1365">
        <v>1</v>
      </c>
      <c r="BD1365" t="s">
        <v>3</v>
      </c>
      <c r="BE1365" t="s">
        <v>3</v>
      </c>
      <c r="BF1365" t="s">
        <v>3</v>
      </c>
      <c r="BG1365" t="s">
        <v>3</v>
      </c>
      <c r="BH1365">
        <v>0</v>
      </c>
      <c r="BI1365">
        <v>4</v>
      </c>
      <c r="BJ1365" t="s">
        <v>44</v>
      </c>
      <c r="BM1365">
        <v>0</v>
      </c>
      <c r="BN1365">
        <v>0</v>
      </c>
      <c r="BO1365" t="s">
        <v>3</v>
      </c>
      <c r="BP1365">
        <v>0</v>
      </c>
      <c r="BQ1365">
        <v>1</v>
      </c>
      <c r="BR1365">
        <v>0</v>
      </c>
      <c r="BS1365">
        <v>1</v>
      </c>
      <c r="BT1365">
        <v>1</v>
      </c>
      <c r="BU1365">
        <v>1</v>
      </c>
      <c r="BV1365">
        <v>1</v>
      </c>
      <c r="BW1365">
        <v>1</v>
      </c>
      <c r="BX1365">
        <v>1</v>
      </c>
      <c r="BY1365" t="s">
        <v>3</v>
      </c>
      <c r="BZ1365">
        <v>70</v>
      </c>
      <c r="CA1365">
        <v>10</v>
      </c>
      <c r="CB1365" t="s">
        <v>3</v>
      </c>
      <c r="CE1365">
        <v>0</v>
      </c>
      <c r="CF1365">
        <v>0</v>
      </c>
      <c r="CG1365">
        <v>0</v>
      </c>
      <c r="CM1365">
        <v>0</v>
      </c>
      <c r="CN1365" t="s">
        <v>3</v>
      </c>
      <c r="CO1365">
        <v>0</v>
      </c>
      <c r="CP1365">
        <f>(P1365+Q1365+S1365)</f>
        <v>511.54999999999995</v>
      </c>
      <c r="CQ1365">
        <f>(AC1365*BC1365*AW1365)</f>
        <v>0</v>
      </c>
      <c r="CR1365">
        <f>((((ET1365)*BB1365-(EU1365)*BS1365)+AE1365*BS1365)*AV1365)</f>
        <v>32.57</v>
      </c>
      <c r="CS1365">
        <f>(AE1365*BS1365*AV1365)</f>
        <v>0.69</v>
      </c>
      <c r="CT1365">
        <f>(AF1365*BA1365*AV1365)</f>
        <v>25545.16</v>
      </c>
      <c r="CU1365">
        <f>AG1365</f>
        <v>0</v>
      </c>
      <c r="CV1365">
        <f>(AH1365*AV1365)</f>
        <v>39.22</v>
      </c>
      <c r="CW1365">
        <f>AI1365</f>
        <v>0</v>
      </c>
      <c r="CX1365">
        <f>AJ1365</f>
        <v>0</v>
      </c>
      <c r="CY1365">
        <f>((S1365*BZ1365)/100)</f>
        <v>357.63</v>
      </c>
      <c r="CZ1365">
        <f>((S1365*CA1365)/100)</f>
        <v>51.09</v>
      </c>
      <c r="DC1365" t="s">
        <v>3</v>
      </c>
      <c r="DD1365" t="s">
        <v>3</v>
      </c>
      <c r="DE1365" t="s">
        <v>3</v>
      </c>
      <c r="DF1365" t="s">
        <v>3</v>
      </c>
      <c r="DG1365" t="s">
        <v>3</v>
      </c>
      <c r="DH1365" t="s">
        <v>3</v>
      </c>
      <c r="DI1365" t="s">
        <v>3</v>
      </c>
      <c r="DJ1365" t="s">
        <v>3</v>
      </c>
      <c r="DK1365" t="s">
        <v>3</v>
      </c>
      <c r="DL1365" t="s">
        <v>3</v>
      </c>
      <c r="DM1365" t="s">
        <v>3</v>
      </c>
      <c r="DN1365">
        <v>0</v>
      </c>
      <c r="DO1365">
        <v>0</v>
      </c>
      <c r="DP1365">
        <v>1</v>
      </c>
      <c r="DQ1365">
        <v>1</v>
      </c>
      <c r="DU1365">
        <v>1010</v>
      </c>
      <c r="DV1365" t="s">
        <v>18</v>
      </c>
      <c r="DW1365" t="s">
        <v>18</v>
      </c>
      <c r="DX1365">
        <v>100</v>
      </c>
      <c r="DZ1365" t="s">
        <v>3</v>
      </c>
      <c r="EA1365" t="s">
        <v>3</v>
      </c>
      <c r="EB1365" t="s">
        <v>3</v>
      </c>
      <c r="EC1365" t="s">
        <v>3</v>
      </c>
      <c r="EE1365">
        <v>35096056</v>
      </c>
      <c r="EF1365">
        <v>1</v>
      </c>
      <c r="EG1365" t="s">
        <v>20</v>
      </c>
      <c r="EH1365">
        <v>0</v>
      </c>
      <c r="EI1365" t="s">
        <v>3</v>
      </c>
      <c r="EJ1365">
        <v>4</v>
      </c>
      <c r="EK1365">
        <v>0</v>
      </c>
      <c r="EL1365" t="s">
        <v>21</v>
      </c>
      <c r="EM1365" t="s">
        <v>22</v>
      </c>
      <c r="EO1365" t="s">
        <v>3</v>
      </c>
      <c r="EQ1365">
        <v>0</v>
      </c>
      <c r="ER1365">
        <v>25577.73</v>
      </c>
      <c r="ES1365">
        <v>0</v>
      </c>
      <c r="ET1365">
        <v>32.57</v>
      </c>
      <c r="EU1365">
        <v>0.69</v>
      </c>
      <c r="EV1365">
        <v>25545.16</v>
      </c>
      <c r="EW1365">
        <v>39.22</v>
      </c>
      <c r="EX1365">
        <v>0</v>
      </c>
      <c r="EY1365">
        <v>0</v>
      </c>
      <c r="FQ1365">
        <v>0</v>
      </c>
      <c r="FR1365">
        <v>0</v>
      </c>
      <c r="FS1365">
        <v>0</v>
      </c>
      <c r="FX1365">
        <v>70</v>
      </c>
      <c r="FY1365">
        <v>10</v>
      </c>
      <c r="GA1365" t="s">
        <v>3</v>
      </c>
      <c r="GD1365">
        <v>0</v>
      </c>
      <c r="GF1365">
        <v>1212913616</v>
      </c>
      <c r="GG1365">
        <v>2</v>
      </c>
      <c r="GH1365">
        <v>1</v>
      </c>
      <c r="GI1365">
        <v>-2</v>
      </c>
      <c r="GJ1365">
        <v>0</v>
      </c>
      <c r="GK1365">
        <f>ROUND(R1365*(R12)/100,2)</f>
        <v>0.01</v>
      </c>
      <c r="GL1365">
        <f>ROUND(IF(AND(BH1365=3,BI1365=3,FS1365&lt;&gt;0),P1365,0),2)</f>
        <v>0</v>
      </c>
      <c r="GM1365">
        <f>ROUND(O1365+X1365+Y1365+GK1365,2)+GX1365</f>
        <v>920.28</v>
      </c>
      <c r="GN1365">
        <f>IF(OR(BI1365=0,BI1365=1),GM1365-GX1365,0)</f>
        <v>0</v>
      </c>
      <c r="GO1365">
        <f>IF(BI1365=2,GM1365-GX1365,0)</f>
        <v>0</v>
      </c>
      <c r="GP1365">
        <f>IF(BI1365=4,GM1365-GX1365,0)</f>
        <v>920.28</v>
      </c>
      <c r="GR1365">
        <v>0</v>
      </c>
      <c r="GS1365">
        <v>3</v>
      </c>
      <c r="GT1365">
        <v>0</v>
      </c>
      <c r="GU1365" t="s">
        <v>3</v>
      </c>
      <c r="GV1365">
        <f>ROUND((GT1365),6)</f>
        <v>0</v>
      </c>
      <c r="GW1365">
        <v>1</v>
      </c>
      <c r="GX1365">
        <f>ROUND(HC1365*I1365,2)</f>
        <v>0</v>
      </c>
      <c r="HA1365">
        <v>0</v>
      </c>
      <c r="HB1365">
        <v>0</v>
      </c>
      <c r="HC1365">
        <f>GV1365*GW1365</f>
        <v>0</v>
      </c>
      <c r="HE1365" t="s">
        <v>3</v>
      </c>
      <c r="HF1365" t="s">
        <v>3</v>
      </c>
      <c r="HM1365" t="s">
        <v>3</v>
      </c>
      <c r="HN1365" t="s">
        <v>3</v>
      </c>
      <c r="HO1365" t="s">
        <v>3</v>
      </c>
      <c r="HP1365" t="s">
        <v>3</v>
      </c>
      <c r="HQ1365" t="s">
        <v>3</v>
      </c>
      <c r="HS1365">
        <v>0</v>
      </c>
      <c r="IK1365">
        <v>0</v>
      </c>
    </row>
    <row r="1367" spans="1:245" x14ac:dyDescent="0.2">
      <c r="A1367">
        <v>51</v>
      </c>
      <c r="B1367">
        <f>B1360</f>
        <v>1</v>
      </c>
      <c r="C1367">
        <f>A1360</f>
        <v>4</v>
      </c>
      <c r="D1367">
        <f>ROW(A1360)</f>
        <v>1360</v>
      </c>
      <c r="F1367" t="str">
        <f>IF(F1360&lt;&gt;"",F1360,"")</f>
        <v>Новый раздел</v>
      </c>
      <c r="G1367" t="str">
        <f>IF(G1360&lt;&gt;"",G1360,"")</f>
        <v>Помещение 149 Тамбур</v>
      </c>
      <c r="H1367">
        <v>0</v>
      </c>
      <c r="O1367">
        <f t="shared" ref="O1367:T1367" si="940">ROUND(AB1367,2)</f>
        <v>565.76</v>
      </c>
      <c r="P1367">
        <f t="shared" si="940"/>
        <v>0</v>
      </c>
      <c r="Q1367">
        <f t="shared" si="940"/>
        <v>0.65</v>
      </c>
      <c r="R1367">
        <f t="shared" si="940"/>
        <v>0.01</v>
      </c>
      <c r="S1367">
        <f t="shared" si="940"/>
        <v>565.11</v>
      </c>
      <c r="T1367">
        <f t="shared" si="940"/>
        <v>0</v>
      </c>
      <c r="U1367">
        <f>AH1367</f>
        <v>0.9012</v>
      </c>
      <c r="V1367">
        <f>AI1367</f>
        <v>0</v>
      </c>
      <c r="W1367">
        <f>ROUND(AJ1367,2)</f>
        <v>0</v>
      </c>
      <c r="X1367">
        <f>ROUND(AK1367,2)</f>
        <v>395.58</v>
      </c>
      <c r="Y1367">
        <f>ROUND(AL1367,2)</f>
        <v>56.51</v>
      </c>
      <c r="AB1367">
        <f>ROUND(SUMIF(AA1364:AA1365,"=35364244",O1364:O1365),2)</f>
        <v>565.76</v>
      </c>
      <c r="AC1367">
        <f>ROUND(SUMIF(AA1364:AA1365,"=35364244",P1364:P1365),2)</f>
        <v>0</v>
      </c>
      <c r="AD1367">
        <f>ROUND(SUMIF(AA1364:AA1365,"=35364244",Q1364:Q1365),2)</f>
        <v>0.65</v>
      </c>
      <c r="AE1367">
        <f>ROUND(SUMIF(AA1364:AA1365,"=35364244",R1364:R1365),2)</f>
        <v>0.01</v>
      </c>
      <c r="AF1367">
        <f>ROUND(SUMIF(AA1364:AA1365,"=35364244",S1364:S1365),2)</f>
        <v>565.11</v>
      </c>
      <c r="AG1367">
        <f>ROUND(SUMIF(AA1364:AA1365,"=35364244",T1364:T1365),2)</f>
        <v>0</v>
      </c>
      <c r="AH1367">
        <f>SUMIF(AA1364:AA1365,"=35364244",U1364:U1365)</f>
        <v>0.9012</v>
      </c>
      <c r="AI1367">
        <f>SUMIF(AA1364:AA1365,"=35364244",V1364:V1365)</f>
        <v>0</v>
      </c>
      <c r="AJ1367">
        <f>ROUND(SUMIF(AA1364:AA1365,"=35364244",W1364:W1365),2)</f>
        <v>0</v>
      </c>
      <c r="AK1367">
        <f>ROUND(SUMIF(AA1364:AA1365,"=35364244",X1364:X1365),2)</f>
        <v>395.58</v>
      </c>
      <c r="AL1367">
        <f>ROUND(SUMIF(AA1364:AA1365,"=35364244",Y1364:Y1365),2)</f>
        <v>56.51</v>
      </c>
      <c r="AO1367">
        <f t="shared" ref="AO1367:BD1367" si="941">ROUND(BX1367,2)</f>
        <v>0</v>
      </c>
      <c r="AP1367">
        <f t="shared" si="941"/>
        <v>0</v>
      </c>
      <c r="AQ1367">
        <f t="shared" si="941"/>
        <v>0</v>
      </c>
      <c r="AR1367">
        <f t="shared" si="941"/>
        <v>1017.86</v>
      </c>
      <c r="AS1367">
        <f t="shared" si="941"/>
        <v>0</v>
      </c>
      <c r="AT1367">
        <f t="shared" si="941"/>
        <v>0</v>
      </c>
      <c r="AU1367">
        <f t="shared" si="941"/>
        <v>1017.86</v>
      </c>
      <c r="AV1367">
        <f t="shared" si="941"/>
        <v>0</v>
      </c>
      <c r="AW1367">
        <f t="shared" si="941"/>
        <v>0</v>
      </c>
      <c r="AX1367">
        <f t="shared" si="941"/>
        <v>0</v>
      </c>
      <c r="AY1367">
        <f t="shared" si="941"/>
        <v>0</v>
      </c>
      <c r="AZ1367">
        <f t="shared" si="941"/>
        <v>0</v>
      </c>
      <c r="BA1367">
        <f t="shared" si="941"/>
        <v>0</v>
      </c>
      <c r="BB1367">
        <f t="shared" si="941"/>
        <v>0</v>
      </c>
      <c r="BC1367">
        <f t="shared" si="941"/>
        <v>0</v>
      </c>
      <c r="BD1367">
        <f t="shared" si="941"/>
        <v>0</v>
      </c>
      <c r="BX1367">
        <f>ROUND(SUMIF(AA1364:AA1365,"=35364244",FQ1364:FQ1365),2)</f>
        <v>0</v>
      </c>
      <c r="BY1367">
        <f>ROUND(SUMIF(AA1364:AA1365,"=35364244",FR1364:FR1365),2)</f>
        <v>0</v>
      </c>
      <c r="BZ1367">
        <f>ROUND(SUMIF(AA1364:AA1365,"=35364244",GL1364:GL1365),2)</f>
        <v>0</v>
      </c>
      <c r="CA1367">
        <f>ROUND(SUMIF(AA1364:AA1365,"=35364244",GM1364:GM1365),2)</f>
        <v>1017.86</v>
      </c>
      <c r="CB1367">
        <f>ROUND(SUMIF(AA1364:AA1365,"=35364244",GN1364:GN1365),2)</f>
        <v>0</v>
      </c>
      <c r="CC1367">
        <f>ROUND(SUMIF(AA1364:AA1365,"=35364244",GO1364:GO1365),2)</f>
        <v>0</v>
      </c>
      <c r="CD1367">
        <f>ROUND(SUMIF(AA1364:AA1365,"=35364244",GP1364:GP1365),2)</f>
        <v>1017.86</v>
      </c>
      <c r="CE1367">
        <f>AC1367-BX1367</f>
        <v>0</v>
      </c>
      <c r="CF1367">
        <f>AC1367-BY1367</f>
        <v>0</v>
      </c>
      <c r="CG1367">
        <f>BX1367-BZ1367</f>
        <v>0</v>
      </c>
      <c r="CH1367">
        <f>AC1367-BX1367-BY1367+BZ1367</f>
        <v>0</v>
      </c>
      <c r="CI1367">
        <f>BY1367-BZ1367</f>
        <v>0</v>
      </c>
      <c r="CJ1367">
        <f>ROUND(SUMIF(AA1364:AA1365,"=35364244",GX1364:GX1365),2)</f>
        <v>0</v>
      </c>
      <c r="CK1367">
        <f>ROUND(SUMIF(AA1364:AA1365,"=35364244",GY1364:GY1365),2)</f>
        <v>0</v>
      </c>
      <c r="CL1367">
        <f>ROUND(SUMIF(AA1364:AA1365,"=35364244",GZ1364:GZ1365),2)</f>
        <v>0</v>
      </c>
      <c r="CM1367">
        <f>ROUND(SUMIF(AA1364:AA1365,"=35364244",HD1364:HD1365),2)</f>
        <v>0</v>
      </c>
      <c r="GX1367">
        <v>0</v>
      </c>
    </row>
    <row r="1369" spans="1:245" x14ac:dyDescent="0.2">
      <c r="A1369">
        <v>50</v>
      </c>
      <c r="B1369">
        <v>0</v>
      </c>
      <c r="C1369">
        <v>0</v>
      </c>
      <c r="D1369">
        <v>1</v>
      </c>
      <c r="E1369">
        <v>201</v>
      </c>
      <c r="F1369">
        <f>ROUND(Source!O1367,O1369)</f>
        <v>565.76</v>
      </c>
      <c r="G1369" t="s">
        <v>66</v>
      </c>
      <c r="H1369" t="s">
        <v>67</v>
      </c>
      <c r="K1369">
        <v>201</v>
      </c>
      <c r="L1369">
        <v>1</v>
      </c>
      <c r="M1369">
        <v>3</v>
      </c>
      <c r="N1369" t="s">
        <v>3</v>
      </c>
      <c r="O1369">
        <v>2</v>
      </c>
      <c r="W1369">
        <v>565.76</v>
      </c>
      <c r="X1369">
        <v>1</v>
      </c>
      <c r="Y1369">
        <v>565.76</v>
      </c>
    </row>
    <row r="1370" spans="1:245" x14ac:dyDescent="0.2">
      <c r="A1370">
        <v>50</v>
      </c>
      <c r="B1370">
        <v>0</v>
      </c>
      <c r="C1370">
        <v>0</v>
      </c>
      <c r="D1370">
        <v>1</v>
      </c>
      <c r="E1370">
        <v>202</v>
      </c>
      <c r="F1370">
        <f>ROUND(Source!P1367,O1370)</f>
        <v>0</v>
      </c>
      <c r="G1370" t="s">
        <v>68</v>
      </c>
      <c r="H1370" t="s">
        <v>69</v>
      </c>
      <c r="K1370">
        <v>202</v>
      </c>
      <c r="L1370">
        <v>2</v>
      </c>
      <c r="M1370">
        <v>3</v>
      </c>
      <c r="N1370" t="s">
        <v>3</v>
      </c>
      <c r="O1370">
        <v>2</v>
      </c>
      <c r="W1370">
        <v>0</v>
      </c>
      <c r="X1370">
        <v>1</v>
      </c>
      <c r="Y1370">
        <v>0</v>
      </c>
    </row>
    <row r="1371" spans="1:245" x14ac:dyDescent="0.2">
      <c r="A1371">
        <v>50</v>
      </c>
      <c r="B1371">
        <v>0</v>
      </c>
      <c r="C1371">
        <v>0</v>
      </c>
      <c r="D1371">
        <v>1</v>
      </c>
      <c r="E1371">
        <v>222</v>
      </c>
      <c r="F1371">
        <f>ROUND(Source!AO1367,O1371)</f>
        <v>0</v>
      </c>
      <c r="G1371" t="s">
        <v>70</v>
      </c>
      <c r="H1371" t="s">
        <v>71</v>
      </c>
      <c r="K1371">
        <v>222</v>
      </c>
      <c r="L1371">
        <v>3</v>
      </c>
      <c r="M1371">
        <v>3</v>
      </c>
      <c r="N1371" t="s">
        <v>3</v>
      </c>
      <c r="O1371">
        <v>2</v>
      </c>
      <c r="W1371">
        <v>0</v>
      </c>
      <c r="X1371">
        <v>1</v>
      </c>
      <c r="Y1371">
        <v>0</v>
      </c>
    </row>
    <row r="1372" spans="1:245" x14ac:dyDescent="0.2">
      <c r="A1372">
        <v>50</v>
      </c>
      <c r="B1372">
        <v>0</v>
      </c>
      <c r="C1372">
        <v>0</v>
      </c>
      <c r="D1372">
        <v>1</v>
      </c>
      <c r="E1372">
        <v>225</v>
      </c>
      <c r="F1372">
        <f>ROUND(Source!AV1367,O1372)</f>
        <v>0</v>
      </c>
      <c r="G1372" t="s">
        <v>72</v>
      </c>
      <c r="H1372" t="s">
        <v>73</v>
      </c>
      <c r="K1372">
        <v>225</v>
      </c>
      <c r="L1372">
        <v>4</v>
      </c>
      <c r="M1372">
        <v>3</v>
      </c>
      <c r="N1372" t="s">
        <v>3</v>
      </c>
      <c r="O1372">
        <v>2</v>
      </c>
      <c r="W1372">
        <v>0</v>
      </c>
      <c r="X1372">
        <v>1</v>
      </c>
      <c r="Y1372">
        <v>0</v>
      </c>
    </row>
    <row r="1373" spans="1:245" x14ac:dyDescent="0.2">
      <c r="A1373">
        <v>50</v>
      </c>
      <c r="B1373">
        <v>0</v>
      </c>
      <c r="C1373">
        <v>0</v>
      </c>
      <c r="D1373">
        <v>1</v>
      </c>
      <c r="E1373">
        <v>226</v>
      </c>
      <c r="F1373">
        <f>ROUND(Source!AW1367,O1373)</f>
        <v>0</v>
      </c>
      <c r="G1373" t="s">
        <v>74</v>
      </c>
      <c r="H1373" t="s">
        <v>75</v>
      </c>
      <c r="K1373">
        <v>226</v>
      </c>
      <c r="L1373">
        <v>5</v>
      </c>
      <c r="M1373">
        <v>3</v>
      </c>
      <c r="N1373" t="s">
        <v>3</v>
      </c>
      <c r="O1373">
        <v>2</v>
      </c>
      <c r="W1373">
        <v>0</v>
      </c>
      <c r="X1373">
        <v>1</v>
      </c>
      <c r="Y1373">
        <v>0</v>
      </c>
    </row>
    <row r="1374" spans="1:245" x14ac:dyDescent="0.2">
      <c r="A1374">
        <v>50</v>
      </c>
      <c r="B1374">
        <v>0</v>
      </c>
      <c r="C1374">
        <v>0</v>
      </c>
      <c r="D1374">
        <v>1</v>
      </c>
      <c r="E1374">
        <v>227</v>
      </c>
      <c r="F1374">
        <f>ROUND(Source!AX1367,O1374)</f>
        <v>0</v>
      </c>
      <c r="G1374" t="s">
        <v>76</v>
      </c>
      <c r="H1374" t="s">
        <v>77</v>
      </c>
      <c r="K1374">
        <v>227</v>
      </c>
      <c r="L1374">
        <v>6</v>
      </c>
      <c r="M1374">
        <v>3</v>
      </c>
      <c r="N1374" t="s">
        <v>3</v>
      </c>
      <c r="O1374">
        <v>2</v>
      </c>
      <c r="W1374">
        <v>0</v>
      </c>
      <c r="X1374">
        <v>1</v>
      </c>
      <c r="Y1374">
        <v>0</v>
      </c>
    </row>
    <row r="1375" spans="1:245" x14ac:dyDescent="0.2">
      <c r="A1375">
        <v>50</v>
      </c>
      <c r="B1375">
        <v>0</v>
      </c>
      <c r="C1375">
        <v>0</v>
      </c>
      <c r="D1375">
        <v>1</v>
      </c>
      <c r="E1375">
        <v>228</v>
      </c>
      <c r="F1375">
        <f>ROUND(Source!AY1367,O1375)</f>
        <v>0</v>
      </c>
      <c r="G1375" t="s">
        <v>78</v>
      </c>
      <c r="H1375" t="s">
        <v>79</v>
      </c>
      <c r="K1375">
        <v>228</v>
      </c>
      <c r="L1375">
        <v>7</v>
      </c>
      <c r="M1375">
        <v>3</v>
      </c>
      <c r="N1375" t="s">
        <v>3</v>
      </c>
      <c r="O1375">
        <v>2</v>
      </c>
      <c r="W1375">
        <v>0</v>
      </c>
      <c r="X1375">
        <v>1</v>
      </c>
      <c r="Y1375">
        <v>0</v>
      </c>
    </row>
    <row r="1376" spans="1:245" x14ac:dyDescent="0.2">
      <c r="A1376">
        <v>50</v>
      </c>
      <c r="B1376">
        <v>0</v>
      </c>
      <c r="C1376">
        <v>0</v>
      </c>
      <c r="D1376">
        <v>1</v>
      </c>
      <c r="E1376">
        <v>216</v>
      </c>
      <c r="F1376">
        <f>ROUND(Source!AP1367,O1376)</f>
        <v>0</v>
      </c>
      <c r="G1376" t="s">
        <v>80</v>
      </c>
      <c r="H1376" t="s">
        <v>81</v>
      </c>
      <c r="K1376">
        <v>216</v>
      </c>
      <c r="L1376">
        <v>8</v>
      </c>
      <c r="M1376">
        <v>3</v>
      </c>
      <c r="N1376" t="s">
        <v>3</v>
      </c>
      <c r="O1376">
        <v>2</v>
      </c>
      <c r="W1376">
        <v>0</v>
      </c>
      <c r="X1376">
        <v>1</v>
      </c>
      <c r="Y1376">
        <v>0</v>
      </c>
    </row>
    <row r="1377" spans="1:25" x14ac:dyDescent="0.2">
      <c r="A1377">
        <v>50</v>
      </c>
      <c r="B1377">
        <v>0</v>
      </c>
      <c r="C1377">
        <v>0</v>
      </c>
      <c r="D1377">
        <v>1</v>
      </c>
      <c r="E1377">
        <v>223</v>
      </c>
      <c r="F1377">
        <f>ROUND(Source!AQ1367,O1377)</f>
        <v>0</v>
      </c>
      <c r="G1377" t="s">
        <v>82</v>
      </c>
      <c r="H1377" t="s">
        <v>83</v>
      </c>
      <c r="K1377">
        <v>223</v>
      </c>
      <c r="L1377">
        <v>9</v>
      </c>
      <c r="M1377">
        <v>3</v>
      </c>
      <c r="N1377" t="s">
        <v>3</v>
      </c>
      <c r="O1377">
        <v>2</v>
      </c>
      <c r="W1377">
        <v>0</v>
      </c>
      <c r="X1377">
        <v>1</v>
      </c>
      <c r="Y1377">
        <v>0</v>
      </c>
    </row>
    <row r="1378" spans="1:25" x14ac:dyDescent="0.2">
      <c r="A1378">
        <v>50</v>
      </c>
      <c r="B1378">
        <v>0</v>
      </c>
      <c r="C1378">
        <v>0</v>
      </c>
      <c r="D1378">
        <v>1</v>
      </c>
      <c r="E1378">
        <v>229</v>
      </c>
      <c r="F1378">
        <f>ROUND(Source!AZ1367,O1378)</f>
        <v>0</v>
      </c>
      <c r="G1378" t="s">
        <v>84</v>
      </c>
      <c r="H1378" t="s">
        <v>85</v>
      </c>
      <c r="K1378">
        <v>229</v>
      </c>
      <c r="L1378">
        <v>10</v>
      </c>
      <c r="M1378">
        <v>3</v>
      </c>
      <c r="N1378" t="s">
        <v>3</v>
      </c>
      <c r="O1378">
        <v>2</v>
      </c>
      <c r="W1378">
        <v>0</v>
      </c>
      <c r="X1378">
        <v>1</v>
      </c>
      <c r="Y1378">
        <v>0</v>
      </c>
    </row>
    <row r="1379" spans="1:25" x14ac:dyDescent="0.2">
      <c r="A1379">
        <v>50</v>
      </c>
      <c r="B1379">
        <v>0</v>
      </c>
      <c r="C1379">
        <v>0</v>
      </c>
      <c r="D1379">
        <v>1</v>
      </c>
      <c r="E1379">
        <v>203</v>
      </c>
      <c r="F1379">
        <f>ROUND(Source!Q1367,O1379)</f>
        <v>0.65</v>
      </c>
      <c r="G1379" t="s">
        <v>86</v>
      </c>
      <c r="H1379" t="s">
        <v>87</v>
      </c>
      <c r="K1379">
        <v>203</v>
      </c>
      <c r="L1379">
        <v>11</v>
      </c>
      <c r="M1379">
        <v>3</v>
      </c>
      <c r="N1379" t="s">
        <v>3</v>
      </c>
      <c r="O1379">
        <v>2</v>
      </c>
      <c r="W1379">
        <v>0.65</v>
      </c>
      <c r="X1379">
        <v>1</v>
      </c>
      <c r="Y1379">
        <v>0.65</v>
      </c>
    </row>
    <row r="1380" spans="1:25" x14ac:dyDescent="0.2">
      <c r="A1380">
        <v>50</v>
      </c>
      <c r="B1380">
        <v>0</v>
      </c>
      <c r="C1380">
        <v>0</v>
      </c>
      <c r="D1380">
        <v>1</v>
      </c>
      <c r="E1380">
        <v>231</v>
      </c>
      <c r="F1380">
        <f>ROUND(Source!BB1367,O1380)</f>
        <v>0</v>
      </c>
      <c r="G1380" t="s">
        <v>88</v>
      </c>
      <c r="H1380" t="s">
        <v>89</v>
      </c>
      <c r="K1380">
        <v>231</v>
      </c>
      <c r="L1380">
        <v>12</v>
      </c>
      <c r="M1380">
        <v>3</v>
      </c>
      <c r="N1380" t="s">
        <v>3</v>
      </c>
      <c r="O1380">
        <v>2</v>
      </c>
      <c r="W1380">
        <v>0</v>
      </c>
      <c r="X1380">
        <v>1</v>
      </c>
      <c r="Y1380">
        <v>0</v>
      </c>
    </row>
    <row r="1381" spans="1:25" x14ac:dyDescent="0.2">
      <c r="A1381">
        <v>50</v>
      </c>
      <c r="B1381">
        <v>0</v>
      </c>
      <c r="C1381">
        <v>0</v>
      </c>
      <c r="D1381">
        <v>1</v>
      </c>
      <c r="E1381">
        <v>204</v>
      </c>
      <c r="F1381">
        <f>ROUND(Source!R1367,O1381)</f>
        <v>0.01</v>
      </c>
      <c r="G1381" t="s">
        <v>90</v>
      </c>
      <c r="H1381" t="s">
        <v>91</v>
      </c>
      <c r="K1381">
        <v>204</v>
      </c>
      <c r="L1381">
        <v>13</v>
      </c>
      <c r="M1381">
        <v>3</v>
      </c>
      <c r="N1381" t="s">
        <v>3</v>
      </c>
      <c r="O1381">
        <v>2</v>
      </c>
      <c r="W1381">
        <v>0.01</v>
      </c>
      <c r="X1381">
        <v>1</v>
      </c>
      <c r="Y1381">
        <v>0.01</v>
      </c>
    </row>
    <row r="1382" spans="1:25" x14ac:dyDescent="0.2">
      <c r="A1382">
        <v>50</v>
      </c>
      <c r="B1382">
        <v>0</v>
      </c>
      <c r="C1382">
        <v>0</v>
      </c>
      <c r="D1382">
        <v>1</v>
      </c>
      <c r="E1382">
        <v>205</v>
      </c>
      <c r="F1382">
        <f>ROUND(Source!S1367,O1382)</f>
        <v>565.11</v>
      </c>
      <c r="G1382" t="s">
        <v>92</v>
      </c>
      <c r="H1382" t="s">
        <v>93</v>
      </c>
      <c r="K1382">
        <v>205</v>
      </c>
      <c r="L1382">
        <v>14</v>
      </c>
      <c r="M1382">
        <v>3</v>
      </c>
      <c r="N1382" t="s">
        <v>3</v>
      </c>
      <c r="O1382">
        <v>2</v>
      </c>
      <c r="W1382">
        <v>565.11</v>
      </c>
      <c r="X1382">
        <v>1</v>
      </c>
      <c r="Y1382">
        <v>565.11</v>
      </c>
    </row>
    <row r="1383" spans="1:25" x14ac:dyDescent="0.2">
      <c r="A1383">
        <v>50</v>
      </c>
      <c r="B1383">
        <v>0</v>
      </c>
      <c r="C1383">
        <v>0</v>
      </c>
      <c r="D1383">
        <v>1</v>
      </c>
      <c r="E1383">
        <v>232</v>
      </c>
      <c r="F1383">
        <f>ROUND(Source!BC1367,O1383)</f>
        <v>0</v>
      </c>
      <c r="G1383" t="s">
        <v>94</v>
      </c>
      <c r="H1383" t="s">
        <v>95</v>
      </c>
      <c r="K1383">
        <v>232</v>
      </c>
      <c r="L1383">
        <v>15</v>
      </c>
      <c r="M1383">
        <v>3</v>
      </c>
      <c r="N1383" t="s">
        <v>3</v>
      </c>
      <c r="O1383">
        <v>2</v>
      </c>
      <c r="W1383">
        <v>0</v>
      </c>
      <c r="X1383">
        <v>1</v>
      </c>
      <c r="Y1383">
        <v>0</v>
      </c>
    </row>
    <row r="1384" spans="1:25" x14ac:dyDescent="0.2">
      <c r="A1384">
        <v>50</v>
      </c>
      <c r="B1384">
        <v>0</v>
      </c>
      <c r="C1384">
        <v>0</v>
      </c>
      <c r="D1384">
        <v>1</v>
      </c>
      <c r="E1384">
        <v>214</v>
      </c>
      <c r="F1384">
        <f>ROUND(Source!AS1367,O1384)</f>
        <v>0</v>
      </c>
      <c r="G1384" t="s">
        <v>96</v>
      </c>
      <c r="H1384" t="s">
        <v>97</v>
      </c>
      <c r="K1384">
        <v>214</v>
      </c>
      <c r="L1384">
        <v>16</v>
      </c>
      <c r="M1384">
        <v>3</v>
      </c>
      <c r="N1384" t="s">
        <v>3</v>
      </c>
      <c r="O1384">
        <v>2</v>
      </c>
      <c r="W1384">
        <v>0</v>
      </c>
      <c r="X1384">
        <v>1</v>
      </c>
      <c r="Y1384">
        <v>0</v>
      </c>
    </row>
    <row r="1385" spans="1:25" x14ac:dyDescent="0.2">
      <c r="A1385">
        <v>50</v>
      </c>
      <c r="B1385">
        <v>0</v>
      </c>
      <c r="C1385">
        <v>0</v>
      </c>
      <c r="D1385">
        <v>1</v>
      </c>
      <c r="E1385">
        <v>215</v>
      </c>
      <c r="F1385">
        <f>ROUND(Source!AT1367,O1385)</f>
        <v>0</v>
      </c>
      <c r="G1385" t="s">
        <v>98</v>
      </c>
      <c r="H1385" t="s">
        <v>99</v>
      </c>
      <c r="K1385">
        <v>215</v>
      </c>
      <c r="L1385">
        <v>17</v>
      </c>
      <c r="M1385">
        <v>3</v>
      </c>
      <c r="N1385" t="s">
        <v>3</v>
      </c>
      <c r="O1385">
        <v>2</v>
      </c>
      <c r="W1385">
        <v>0</v>
      </c>
      <c r="X1385">
        <v>1</v>
      </c>
      <c r="Y1385">
        <v>0</v>
      </c>
    </row>
    <row r="1386" spans="1:25" x14ac:dyDescent="0.2">
      <c r="A1386">
        <v>50</v>
      </c>
      <c r="B1386">
        <v>0</v>
      </c>
      <c r="C1386">
        <v>0</v>
      </c>
      <c r="D1386">
        <v>1</v>
      </c>
      <c r="E1386">
        <v>217</v>
      </c>
      <c r="F1386">
        <f>ROUND(Source!AU1367,O1386)</f>
        <v>1017.86</v>
      </c>
      <c r="G1386" t="s">
        <v>100</v>
      </c>
      <c r="H1386" t="s">
        <v>101</v>
      </c>
      <c r="K1386">
        <v>217</v>
      </c>
      <c r="L1386">
        <v>18</v>
      </c>
      <c r="M1386">
        <v>3</v>
      </c>
      <c r="N1386" t="s">
        <v>3</v>
      </c>
      <c r="O1386">
        <v>2</v>
      </c>
      <c r="W1386">
        <v>1017.86</v>
      </c>
      <c r="X1386">
        <v>1</v>
      </c>
      <c r="Y1386">
        <v>1017.86</v>
      </c>
    </row>
    <row r="1387" spans="1:25" x14ac:dyDescent="0.2">
      <c r="A1387">
        <v>50</v>
      </c>
      <c r="B1387">
        <v>0</v>
      </c>
      <c r="C1387">
        <v>0</v>
      </c>
      <c r="D1387">
        <v>1</v>
      </c>
      <c r="E1387">
        <v>230</v>
      </c>
      <c r="F1387">
        <f>ROUND(Source!BA1367,O1387)</f>
        <v>0</v>
      </c>
      <c r="G1387" t="s">
        <v>102</v>
      </c>
      <c r="H1387" t="s">
        <v>103</v>
      </c>
      <c r="K1387">
        <v>230</v>
      </c>
      <c r="L1387">
        <v>19</v>
      </c>
      <c r="M1387">
        <v>3</v>
      </c>
      <c r="N1387" t="s">
        <v>3</v>
      </c>
      <c r="O1387">
        <v>2</v>
      </c>
      <c r="W1387">
        <v>0</v>
      </c>
      <c r="X1387">
        <v>1</v>
      </c>
      <c r="Y1387">
        <v>0</v>
      </c>
    </row>
    <row r="1388" spans="1:25" x14ac:dyDescent="0.2">
      <c r="A1388">
        <v>50</v>
      </c>
      <c r="B1388">
        <v>0</v>
      </c>
      <c r="C1388">
        <v>0</v>
      </c>
      <c r="D1388">
        <v>1</v>
      </c>
      <c r="E1388">
        <v>206</v>
      </c>
      <c r="F1388">
        <f>ROUND(Source!T1367,O1388)</f>
        <v>0</v>
      </c>
      <c r="G1388" t="s">
        <v>104</v>
      </c>
      <c r="H1388" t="s">
        <v>105</v>
      </c>
      <c r="K1388">
        <v>206</v>
      </c>
      <c r="L1388">
        <v>20</v>
      </c>
      <c r="M1388">
        <v>3</v>
      </c>
      <c r="N1388" t="s">
        <v>3</v>
      </c>
      <c r="O1388">
        <v>2</v>
      </c>
      <c r="W1388">
        <v>0</v>
      </c>
      <c r="X1388">
        <v>1</v>
      </c>
      <c r="Y1388">
        <v>0</v>
      </c>
    </row>
    <row r="1389" spans="1:25" x14ac:dyDescent="0.2">
      <c r="A1389">
        <v>50</v>
      </c>
      <c r="B1389">
        <v>0</v>
      </c>
      <c r="C1389">
        <v>0</v>
      </c>
      <c r="D1389">
        <v>1</v>
      </c>
      <c r="E1389">
        <v>207</v>
      </c>
      <c r="F1389">
        <f>Source!U1367</f>
        <v>0.9012</v>
      </c>
      <c r="G1389" t="s">
        <v>106</v>
      </c>
      <c r="H1389" t="s">
        <v>107</v>
      </c>
      <c r="K1389">
        <v>207</v>
      </c>
      <c r="L1389">
        <v>21</v>
      </c>
      <c r="M1389">
        <v>3</v>
      </c>
      <c r="N1389" t="s">
        <v>3</v>
      </c>
      <c r="O1389">
        <v>-1</v>
      </c>
      <c r="W1389">
        <v>0.9012</v>
      </c>
      <c r="X1389">
        <v>1</v>
      </c>
      <c r="Y1389">
        <v>0.9012</v>
      </c>
    </row>
    <row r="1390" spans="1:25" x14ac:dyDescent="0.2">
      <c r="A1390">
        <v>50</v>
      </c>
      <c r="B1390">
        <v>0</v>
      </c>
      <c r="C1390">
        <v>0</v>
      </c>
      <c r="D1390">
        <v>1</v>
      </c>
      <c r="E1390">
        <v>208</v>
      </c>
      <c r="F1390">
        <f>Source!V1367</f>
        <v>0</v>
      </c>
      <c r="G1390" t="s">
        <v>108</v>
      </c>
      <c r="H1390" t="s">
        <v>109</v>
      </c>
      <c r="K1390">
        <v>208</v>
      </c>
      <c r="L1390">
        <v>22</v>
      </c>
      <c r="M1390">
        <v>3</v>
      </c>
      <c r="N1390" t="s">
        <v>3</v>
      </c>
      <c r="O1390">
        <v>-1</v>
      </c>
      <c r="W1390">
        <v>0</v>
      </c>
      <c r="X1390">
        <v>1</v>
      </c>
      <c r="Y1390">
        <v>0</v>
      </c>
    </row>
    <row r="1391" spans="1:25" x14ac:dyDescent="0.2">
      <c r="A1391">
        <v>50</v>
      </c>
      <c r="B1391">
        <v>0</v>
      </c>
      <c r="C1391">
        <v>0</v>
      </c>
      <c r="D1391">
        <v>1</v>
      </c>
      <c r="E1391">
        <v>209</v>
      </c>
      <c r="F1391">
        <f>ROUND(Source!W1367,O1391)</f>
        <v>0</v>
      </c>
      <c r="G1391" t="s">
        <v>110</v>
      </c>
      <c r="H1391" t="s">
        <v>111</v>
      </c>
      <c r="K1391">
        <v>209</v>
      </c>
      <c r="L1391">
        <v>23</v>
      </c>
      <c r="M1391">
        <v>3</v>
      </c>
      <c r="N1391" t="s">
        <v>3</v>
      </c>
      <c r="O1391">
        <v>2</v>
      </c>
      <c r="W1391">
        <v>0</v>
      </c>
      <c r="X1391">
        <v>1</v>
      </c>
      <c r="Y1391">
        <v>0</v>
      </c>
    </row>
    <row r="1392" spans="1:25" x14ac:dyDescent="0.2">
      <c r="A1392">
        <v>50</v>
      </c>
      <c r="B1392">
        <v>0</v>
      </c>
      <c r="C1392">
        <v>0</v>
      </c>
      <c r="D1392">
        <v>1</v>
      </c>
      <c r="E1392">
        <v>233</v>
      </c>
      <c r="F1392">
        <f>ROUND(Source!BD1367,O1392)</f>
        <v>0</v>
      </c>
      <c r="G1392" t="s">
        <v>112</v>
      </c>
      <c r="H1392" t="s">
        <v>113</v>
      </c>
      <c r="K1392">
        <v>233</v>
      </c>
      <c r="L1392">
        <v>24</v>
      </c>
      <c r="M1392">
        <v>3</v>
      </c>
      <c r="N1392" t="s">
        <v>3</v>
      </c>
      <c r="O1392">
        <v>2</v>
      </c>
      <c r="W1392">
        <v>0</v>
      </c>
      <c r="X1392">
        <v>1</v>
      </c>
      <c r="Y1392">
        <v>0</v>
      </c>
    </row>
    <row r="1393" spans="1:245" x14ac:dyDescent="0.2">
      <c r="A1393">
        <v>50</v>
      </c>
      <c r="B1393">
        <v>0</v>
      </c>
      <c r="C1393">
        <v>0</v>
      </c>
      <c r="D1393">
        <v>1</v>
      </c>
      <c r="E1393">
        <v>210</v>
      </c>
      <c r="F1393">
        <f>ROUND(Source!X1367,O1393)</f>
        <v>395.58</v>
      </c>
      <c r="G1393" t="s">
        <v>114</v>
      </c>
      <c r="H1393" t="s">
        <v>115</v>
      </c>
      <c r="K1393">
        <v>210</v>
      </c>
      <c r="L1393">
        <v>25</v>
      </c>
      <c r="M1393">
        <v>3</v>
      </c>
      <c r="N1393" t="s">
        <v>3</v>
      </c>
      <c r="O1393">
        <v>2</v>
      </c>
      <c r="W1393">
        <v>395.58</v>
      </c>
      <c r="X1393">
        <v>1</v>
      </c>
      <c r="Y1393">
        <v>395.58</v>
      </c>
    </row>
    <row r="1394" spans="1:245" x14ac:dyDescent="0.2">
      <c r="A1394">
        <v>50</v>
      </c>
      <c r="B1394">
        <v>0</v>
      </c>
      <c r="C1394">
        <v>0</v>
      </c>
      <c r="D1394">
        <v>1</v>
      </c>
      <c r="E1394">
        <v>211</v>
      </c>
      <c r="F1394">
        <f>ROUND(Source!Y1367,O1394)</f>
        <v>56.51</v>
      </c>
      <c r="G1394" t="s">
        <v>116</v>
      </c>
      <c r="H1394" t="s">
        <v>117</v>
      </c>
      <c r="K1394">
        <v>211</v>
      </c>
      <c r="L1394">
        <v>26</v>
      </c>
      <c r="M1394">
        <v>3</v>
      </c>
      <c r="N1394" t="s">
        <v>3</v>
      </c>
      <c r="O1394">
        <v>2</v>
      </c>
      <c r="W1394">
        <v>56.51</v>
      </c>
      <c r="X1394">
        <v>1</v>
      </c>
      <c r="Y1394">
        <v>56.51</v>
      </c>
    </row>
    <row r="1395" spans="1:245" x14ac:dyDescent="0.2">
      <c r="A1395">
        <v>50</v>
      </c>
      <c r="B1395">
        <v>0</v>
      </c>
      <c r="C1395">
        <v>0</v>
      </c>
      <c r="D1395">
        <v>1</v>
      </c>
      <c r="E1395">
        <v>224</v>
      </c>
      <c r="F1395">
        <f>ROUND(Source!AR1367,O1395)</f>
        <v>1017.86</v>
      </c>
      <c r="G1395" t="s">
        <v>118</v>
      </c>
      <c r="H1395" t="s">
        <v>119</v>
      </c>
      <c r="K1395">
        <v>224</v>
      </c>
      <c r="L1395">
        <v>27</v>
      </c>
      <c r="M1395">
        <v>3</v>
      </c>
      <c r="N1395" t="s">
        <v>3</v>
      </c>
      <c r="O1395">
        <v>2</v>
      </c>
      <c r="W1395">
        <v>1017.86</v>
      </c>
      <c r="X1395">
        <v>1</v>
      </c>
      <c r="Y1395">
        <v>1017.86</v>
      </c>
    </row>
    <row r="1397" spans="1:245" x14ac:dyDescent="0.2">
      <c r="A1397">
        <v>4</v>
      </c>
      <c r="B1397">
        <v>1</v>
      </c>
      <c r="D1397">
        <f>ROW(A1405)</f>
        <v>1405</v>
      </c>
      <c r="F1397" t="s">
        <v>13</v>
      </c>
      <c r="G1397" t="s">
        <v>372</v>
      </c>
      <c r="H1397" t="s">
        <v>3</v>
      </c>
      <c r="I1397">
        <v>0</v>
      </c>
      <c r="K1397">
        <v>0</v>
      </c>
      <c r="M1397" t="s">
        <v>3</v>
      </c>
      <c r="S1397">
        <v>0</v>
      </c>
      <c r="U1397" t="s">
        <v>3</v>
      </c>
      <c r="V1397">
        <v>0</v>
      </c>
      <c r="AB1397" t="s">
        <v>3</v>
      </c>
      <c r="AC1397" t="s">
        <v>3</v>
      </c>
      <c r="AD1397" t="s">
        <v>3</v>
      </c>
      <c r="AE1397" t="s">
        <v>3</v>
      </c>
      <c r="AF1397" t="s">
        <v>3</v>
      </c>
      <c r="AG1397" t="s">
        <v>3</v>
      </c>
      <c r="AP1397" t="s">
        <v>3</v>
      </c>
      <c r="AQ1397" t="s">
        <v>3</v>
      </c>
      <c r="AR1397" t="s">
        <v>3</v>
      </c>
      <c r="AZ1397" t="s">
        <v>3</v>
      </c>
      <c r="BB1397" t="s">
        <v>3</v>
      </c>
      <c r="BC1397" t="s">
        <v>3</v>
      </c>
      <c r="BD1397" t="s">
        <v>3</v>
      </c>
      <c r="BE1397" t="s">
        <v>3</v>
      </c>
      <c r="BF1397" t="s">
        <v>3</v>
      </c>
      <c r="BG1397" t="s">
        <v>3</v>
      </c>
      <c r="BH1397" t="s">
        <v>3</v>
      </c>
      <c r="BI1397" t="s">
        <v>3</v>
      </c>
      <c r="BJ1397" t="s">
        <v>3</v>
      </c>
      <c r="BK1397" t="s">
        <v>3</v>
      </c>
      <c r="BL1397" t="s">
        <v>3</v>
      </c>
      <c r="BM1397" t="s">
        <v>3</v>
      </c>
      <c r="BN1397" t="s">
        <v>3</v>
      </c>
      <c r="BO1397" t="s">
        <v>3</v>
      </c>
      <c r="BP1397" t="s">
        <v>3</v>
      </c>
      <c r="BX1397">
        <v>0</v>
      </c>
      <c r="CJ1397">
        <v>0</v>
      </c>
    </row>
    <row r="1399" spans="1:245" x14ac:dyDescent="0.2">
      <c r="A1399">
        <v>52</v>
      </c>
      <c r="B1399">
        <f t="shared" ref="B1399:G1399" si="942">B1405</f>
        <v>1</v>
      </c>
      <c r="C1399">
        <f t="shared" si="942"/>
        <v>4</v>
      </c>
      <c r="D1399">
        <f t="shared" si="942"/>
        <v>1397</v>
      </c>
      <c r="E1399">
        <f t="shared" si="942"/>
        <v>0</v>
      </c>
      <c r="F1399" t="str">
        <f t="shared" si="942"/>
        <v>Новый раздел</v>
      </c>
      <c r="G1399" t="str">
        <f t="shared" si="942"/>
        <v>Помещение 150 Раздевалка</v>
      </c>
      <c r="O1399">
        <f t="shared" ref="O1399:AT1399" si="943">O1405</f>
        <v>595.73</v>
      </c>
      <c r="P1399">
        <f t="shared" si="943"/>
        <v>0</v>
      </c>
      <c r="Q1399">
        <f t="shared" si="943"/>
        <v>0.66</v>
      </c>
      <c r="R1399">
        <f t="shared" si="943"/>
        <v>0.02</v>
      </c>
      <c r="S1399">
        <f t="shared" si="943"/>
        <v>595.07000000000005</v>
      </c>
      <c r="T1399">
        <f t="shared" si="943"/>
        <v>0</v>
      </c>
      <c r="U1399">
        <f t="shared" si="943"/>
        <v>0.94720000000000004</v>
      </c>
      <c r="V1399">
        <f t="shared" si="943"/>
        <v>0</v>
      </c>
      <c r="W1399">
        <f t="shared" si="943"/>
        <v>0</v>
      </c>
      <c r="X1399">
        <f t="shared" si="943"/>
        <v>416.56</v>
      </c>
      <c r="Y1399">
        <f t="shared" si="943"/>
        <v>59.51</v>
      </c>
      <c r="Z1399">
        <f t="shared" si="943"/>
        <v>0</v>
      </c>
      <c r="AA1399">
        <f t="shared" si="943"/>
        <v>0</v>
      </c>
      <c r="AB1399">
        <f t="shared" si="943"/>
        <v>595.73</v>
      </c>
      <c r="AC1399">
        <f t="shared" si="943"/>
        <v>0</v>
      </c>
      <c r="AD1399">
        <f t="shared" si="943"/>
        <v>0.66</v>
      </c>
      <c r="AE1399">
        <f t="shared" si="943"/>
        <v>0.02</v>
      </c>
      <c r="AF1399">
        <f t="shared" si="943"/>
        <v>595.07000000000005</v>
      </c>
      <c r="AG1399">
        <f t="shared" si="943"/>
        <v>0</v>
      </c>
      <c r="AH1399">
        <f t="shared" si="943"/>
        <v>0.94720000000000004</v>
      </c>
      <c r="AI1399">
        <f t="shared" si="943"/>
        <v>0</v>
      </c>
      <c r="AJ1399">
        <f t="shared" si="943"/>
        <v>0</v>
      </c>
      <c r="AK1399">
        <f t="shared" si="943"/>
        <v>416.56</v>
      </c>
      <c r="AL1399">
        <f t="shared" si="943"/>
        <v>59.51</v>
      </c>
      <c r="AM1399">
        <f t="shared" si="943"/>
        <v>0</v>
      </c>
      <c r="AN1399">
        <f t="shared" si="943"/>
        <v>0</v>
      </c>
      <c r="AO1399">
        <f t="shared" si="943"/>
        <v>0</v>
      </c>
      <c r="AP1399">
        <f t="shared" si="943"/>
        <v>0</v>
      </c>
      <c r="AQ1399">
        <f t="shared" si="943"/>
        <v>0</v>
      </c>
      <c r="AR1399">
        <f t="shared" si="943"/>
        <v>1071.82</v>
      </c>
      <c r="AS1399">
        <f t="shared" si="943"/>
        <v>0</v>
      </c>
      <c r="AT1399">
        <f t="shared" si="943"/>
        <v>0</v>
      </c>
      <c r="AU1399">
        <f t="shared" ref="AU1399:BZ1399" si="944">AU1405</f>
        <v>1071.82</v>
      </c>
      <c r="AV1399">
        <f t="shared" si="944"/>
        <v>0</v>
      </c>
      <c r="AW1399">
        <f t="shared" si="944"/>
        <v>0</v>
      </c>
      <c r="AX1399">
        <f t="shared" si="944"/>
        <v>0</v>
      </c>
      <c r="AY1399">
        <f t="shared" si="944"/>
        <v>0</v>
      </c>
      <c r="AZ1399">
        <f t="shared" si="944"/>
        <v>0</v>
      </c>
      <c r="BA1399">
        <f t="shared" si="944"/>
        <v>0</v>
      </c>
      <c r="BB1399">
        <f t="shared" si="944"/>
        <v>0</v>
      </c>
      <c r="BC1399">
        <f t="shared" si="944"/>
        <v>0</v>
      </c>
      <c r="BD1399">
        <f t="shared" si="944"/>
        <v>0</v>
      </c>
      <c r="BE1399">
        <f t="shared" si="944"/>
        <v>0</v>
      </c>
      <c r="BF1399">
        <f t="shared" si="944"/>
        <v>0</v>
      </c>
      <c r="BG1399">
        <f t="shared" si="944"/>
        <v>0</v>
      </c>
      <c r="BH1399">
        <f t="shared" si="944"/>
        <v>0</v>
      </c>
      <c r="BI1399">
        <f t="shared" si="944"/>
        <v>0</v>
      </c>
      <c r="BJ1399">
        <f t="shared" si="944"/>
        <v>0</v>
      </c>
      <c r="BK1399">
        <f t="shared" si="944"/>
        <v>0</v>
      </c>
      <c r="BL1399">
        <f t="shared" si="944"/>
        <v>0</v>
      </c>
      <c r="BM1399">
        <f t="shared" si="944"/>
        <v>0</v>
      </c>
      <c r="BN1399">
        <f t="shared" si="944"/>
        <v>0</v>
      </c>
      <c r="BO1399">
        <f t="shared" si="944"/>
        <v>0</v>
      </c>
      <c r="BP1399">
        <f t="shared" si="944"/>
        <v>0</v>
      </c>
      <c r="BQ1399">
        <f t="shared" si="944"/>
        <v>0</v>
      </c>
      <c r="BR1399">
        <f t="shared" si="944"/>
        <v>0</v>
      </c>
      <c r="BS1399">
        <f t="shared" si="944"/>
        <v>0</v>
      </c>
      <c r="BT1399">
        <f t="shared" si="944"/>
        <v>0</v>
      </c>
      <c r="BU1399">
        <f t="shared" si="944"/>
        <v>0</v>
      </c>
      <c r="BV1399">
        <f t="shared" si="944"/>
        <v>0</v>
      </c>
      <c r="BW1399">
        <f t="shared" si="944"/>
        <v>0</v>
      </c>
      <c r="BX1399">
        <f t="shared" si="944"/>
        <v>0</v>
      </c>
      <c r="BY1399">
        <f t="shared" si="944"/>
        <v>0</v>
      </c>
      <c r="BZ1399">
        <f t="shared" si="944"/>
        <v>0</v>
      </c>
      <c r="CA1399">
        <f t="shared" ref="CA1399:DF1399" si="945">CA1405</f>
        <v>1071.82</v>
      </c>
      <c r="CB1399">
        <f t="shared" si="945"/>
        <v>0</v>
      </c>
      <c r="CC1399">
        <f t="shared" si="945"/>
        <v>0</v>
      </c>
      <c r="CD1399">
        <f t="shared" si="945"/>
        <v>1071.82</v>
      </c>
      <c r="CE1399">
        <f t="shared" si="945"/>
        <v>0</v>
      </c>
      <c r="CF1399">
        <f t="shared" si="945"/>
        <v>0</v>
      </c>
      <c r="CG1399">
        <f t="shared" si="945"/>
        <v>0</v>
      </c>
      <c r="CH1399">
        <f t="shared" si="945"/>
        <v>0</v>
      </c>
      <c r="CI1399">
        <f t="shared" si="945"/>
        <v>0</v>
      </c>
      <c r="CJ1399">
        <f t="shared" si="945"/>
        <v>0</v>
      </c>
      <c r="CK1399">
        <f t="shared" si="945"/>
        <v>0</v>
      </c>
      <c r="CL1399">
        <f t="shared" si="945"/>
        <v>0</v>
      </c>
      <c r="CM1399">
        <f t="shared" si="945"/>
        <v>0</v>
      </c>
      <c r="CN1399">
        <f t="shared" si="945"/>
        <v>0</v>
      </c>
      <c r="CO1399">
        <f t="shared" si="945"/>
        <v>0</v>
      </c>
      <c r="CP1399">
        <f t="shared" si="945"/>
        <v>0</v>
      </c>
      <c r="CQ1399">
        <f t="shared" si="945"/>
        <v>0</v>
      </c>
      <c r="CR1399">
        <f t="shared" si="945"/>
        <v>0</v>
      </c>
      <c r="CS1399">
        <f t="shared" si="945"/>
        <v>0</v>
      </c>
      <c r="CT1399">
        <f t="shared" si="945"/>
        <v>0</v>
      </c>
      <c r="CU1399">
        <f t="shared" si="945"/>
        <v>0</v>
      </c>
      <c r="CV1399">
        <f t="shared" si="945"/>
        <v>0</v>
      </c>
      <c r="CW1399">
        <f t="shared" si="945"/>
        <v>0</v>
      </c>
      <c r="CX1399">
        <f t="shared" si="945"/>
        <v>0</v>
      </c>
      <c r="CY1399">
        <f t="shared" si="945"/>
        <v>0</v>
      </c>
      <c r="CZ1399">
        <f t="shared" si="945"/>
        <v>0</v>
      </c>
      <c r="DA1399">
        <f t="shared" si="945"/>
        <v>0</v>
      </c>
      <c r="DB1399">
        <f t="shared" si="945"/>
        <v>0</v>
      </c>
      <c r="DC1399">
        <f t="shared" si="945"/>
        <v>0</v>
      </c>
      <c r="DD1399">
        <f t="shared" si="945"/>
        <v>0</v>
      </c>
      <c r="DE1399">
        <f t="shared" si="945"/>
        <v>0</v>
      </c>
      <c r="DF1399">
        <f t="shared" si="945"/>
        <v>0</v>
      </c>
      <c r="DG1399">
        <f t="shared" ref="DG1399:EL1399" si="946">DG1405</f>
        <v>0</v>
      </c>
      <c r="DH1399">
        <f t="shared" si="946"/>
        <v>0</v>
      </c>
      <c r="DI1399">
        <f t="shared" si="946"/>
        <v>0</v>
      </c>
      <c r="DJ1399">
        <f t="shared" si="946"/>
        <v>0</v>
      </c>
      <c r="DK1399">
        <f t="shared" si="946"/>
        <v>0</v>
      </c>
      <c r="DL1399">
        <f t="shared" si="946"/>
        <v>0</v>
      </c>
      <c r="DM1399">
        <f t="shared" si="946"/>
        <v>0</v>
      </c>
      <c r="DN1399">
        <f t="shared" si="946"/>
        <v>0</v>
      </c>
      <c r="DO1399">
        <f t="shared" si="946"/>
        <v>0</v>
      </c>
      <c r="DP1399">
        <f t="shared" si="946"/>
        <v>0</v>
      </c>
      <c r="DQ1399">
        <f t="shared" si="946"/>
        <v>0</v>
      </c>
      <c r="DR1399">
        <f t="shared" si="946"/>
        <v>0</v>
      </c>
      <c r="DS1399">
        <f t="shared" si="946"/>
        <v>0</v>
      </c>
      <c r="DT1399">
        <f t="shared" si="946"/>
        <v>0</v>
      </c>
      <c r="DU1399">
        <f t="shared" si="946"/>
        <v>0</v>
      </c>
      <c r="DV1399">
        <f t="shared" si="946"/>
        <v>0</v>
      </c>
      <c r="DW1399">
        <f t="shared" si="946"/>
        <v>0</v>
      </c>
      <c r="DX1399">
        <f t="shared" si="946"/>
        <v>0</v>
      </c>
      <c r="DY1399">
        <f t="shared" si="946"/>
        <v>0</v>
      </c>
      <c r="DZ1399">
        <f t="shared" si="946"/>
        <v>0</v>
      </c>
      <c r="EA1399">
        <f t="shared" si="946"/>
        <v>0</v>
      </c>
      <c r="EB1399">
        <f t="shared" si="946"/>
        <v>0</v>
      </c>
      <c r="EC1399">
        <f t="shared" si="946"/>
        <v>0</v>
      </c>
      <c r="ED1399">
        <f t="shared" si="946"/>
        <v>0</v>
      </c>
      <c r="EE1399">
        <f t="shared" si="946"/>
        <v>0</v>
      </c>
      <c r="EF1399">
        <f t="shared" si="946"/>
        <v>0</v>
      </c>
      <c r="EG1399">
        <f t="shared" si="946"/>
        <v>0</v>
      </c>
      <c r="EH1399">
        <f t="shared" si="946"/>
        <v>0</v>
      </c>
      <c r="EI1399">
        <f t="shared" si="946"/>
        <v>0</v>
      </c>
      <c r="EJ1399">
        <f t="shared" si="946"/>
        <v>0</v>
      </c>
      <c r="EK1399">
        <f t="shared" si="946"/>
        <v>0</v>
      </c>
      <c r="EL1399">
        <f t="shared" si="946"/>
        <v>0</v>
      </c>
      <c r="EM1399">
        <f t="shared" ref="EM1399:FR1399" si="947">EM1405</f>
        <v>0</v>
      </c>
      <c r="EN1399">
        <f t="shared" si="947"/>
        <v>0</v>
      </c>
      <c r="EO1399">
        <f t="shared" si="947"/>
        <v>0</v>
      </c>
      <c r="EP1399">
        <f t="shared" si="947"/>
        <v>0</v>
      </c>
      <c r="EQ1399">
        <f t="shared" si="947"/>
        <v>0</v>
      </c>
      <c r="ER1399">
        <f t="shared" si="947"/>
        <v>0</v>
      </c>
      <c r="ES1399">
        <f t="shared" si="947"/>
        <v>0</v>
      </c>
      <c r="ET1399">
        <f t="shared" si="947"/>
        <v>0</v>
      </c>
      <c r="EU1399">
        <f t="shared" si="947"/>
        <v>0</v>
      </c>
      <c r="EV1399">
        <f t="shared" si="947"/>
        <v>0</v>
      </c>
      <c r="EW1399">
        <f t="shared" si="947"/>
        <v>0</v>
      </c>
      <c r="EX1399">
        <f t="shared" si="947"/>
        <v>0</v>
      </c>
      <c r="EY1399">
        <f t="shared" si="947"/>
        <v>0</v>
      </c>
      <c r="EZ1399">
        <f t="shared" si="947"/>
        <v>0</v>
      </c>
      <c r="FA1399">
        <f t="shared" si="947"/>
        <v>0</v>
      </c>
      <c r="FB1399">
        <f t="shared" si="947"/>
        <v>0</v>
      </c>
      <c r="FC1399">
        <f t="shared" si="947"/>
        <v>0</v>
      </c>
      <c r="FD1399">
        <f t="shared" si="947"/>
        <v>0</v>
      </c>
      <c r="FE1399">
        <f t="shared" si="947"/>
        <v>0</v>
      </c>
      <c r="FF1399">
        <f t="shared" si="947"/>
        <v>0</v>
      </c>
      <c r="FG1399">
        <f t="shared" si="947"/>
        <v>0</v>
      </c>
      <c r="FH1399">
        <f t="shared" si="947"/>
        <v>0</v>
      </c>
      <c r="FI1399">
        <f t="shared" si="947"/>
        <v>0</v>
      </c>
      <c r="FJ1399">
        <f t="shared" si="947"/>
        <v>0</v>
      </c>
      <c r="FK1399">
        <f t="shared" si="947"/>
        <v>0</v>
      </c>
      <c r="FL1399">
        <f t="shared" si="947"/>
        <v>0</v>
      </c>
      <c r="FM1399">
        <f t="shared" si="947"/>
        <v>0</v>
      </c>
      <c r="FN1399">
        <f t="shared" si="947"/>
        <v>0</v>
      </c>
      <c r="FO1399">
        <f t="shared" si="947"/>
        <v>0</v>
      </c>
      <c r="FP1399">
        <f t="shared" si="947"/>
        <v>0</v>
      </c>
      <c r="FQ1399">
        <f t="shared" si="947"/>
        <v>0</v>
      </c>
      <c r="FR1399">
        <f t="shared" si="947"/>
        <v>0</v>
      </c>
      <c r="FS1399">
        <f t="shared" ref="FS1399:GX1399" si="948">FS1405</f>
        <v>0</v>
      </c>
      <c r="FT1399">
        <f t="shared" si="948"/>
        <v>0</v>
      </c>
      <c r="FU1399">
        <f t="shared" si="948"/>
        <v>0</v>
      </c>
      <c r="FV1399">
        <f t="shared" si="948"/>
        <v>0</v>
      </c>
      <c r="FW1399">
        <f t="shared" si="948"/>
        <v>0</v>
      </c>
      <c r="FX1399">
        <f t="shared" si="948"/>
        <v>0</v>
      </c>
      <c r="FY1399">
        <f t="shared" si="948"/>
        <v>0</v>
      </c>
      <c r="FZ1399">
        <f t="shared" si="948"/>
        <v>0</v>
      </c>
      <c r="GA1399">
        <f t="shared" si="948"/>
        <v>0</v>
      </c>
      <c r="GB1399">
        <f t="shared" si="948"/>
        <v>0</v>
      </c>
      <c r="GC1399">
        <f t="shared" si="948"/>
        <v>0</v>
      </c>
      <c r="GD1399">
        <f t="shared" si="948"/>
        <v>0</v>
      </c>
      <c r="GE1399">
        <f t="shared" si="948"/>
        <v>0</v>
      </c>
      <c r="GF1399">
        <f t="shared" si="948"/>
        <v>0</v>
      </c>
      <c r="GG1399">
        <f t="shared" si="948"/>
        <v>0</v>
      </c>
      <c r="GH1399">
        <f t="shared" si="948"/>
        <v>0</v>
      </c>
      <c r="GI1399">
        <f t="shared" si="948"/>
        <v>0</v>
      </c>
      <c r="GJ1399">
        <f t="shared" si="948"/>
        <v>0</v>
      </c>
      <c r="GK1399">
        <f t="shared" si="948"/>
        <v>0</v>
      </c>
      <c r="GL1399">
        <f t="shared" si="948"/>
        <v>0</v>
      </c>
      <c r="GM1399">
        <f t="shared" si="948"/>
        <v>0</v>
      </c>
      <c r="GN1399">
        <f t="shared" si="948"/>
        <v>0</v>
      </c>
      <c r="GO1399">
        <f t="shared" si="948"/>
        <v>0</v>
      </c>
      <c r="GP1399">
        <f t="shared" si="948"/>
        <v>0</v>
      </c>
      <c r="GQ1399">
        <f t="shared" si="948"/>
        <v>0</v>
      </c>
      <c r="GR1399">
        <f t="shared" si="948"/>
        <v>0</v>
      </c>
      <c r="GS1399">
        <f t="shared" si="948"/>
        <v>0</v>
      </c>
      <c r="GT1399">
        <f t="shared" si="948"/>
        <v>0</v>
      </c>
      <c r="GU1399">
        <f t="shared" si="948"/>
        <v>0</v>
      </c>
      <c r="GV1399">
        <f t="shared" si="948"/>
        <v>0</v>
      </c>
      <c r="GW1399">
        <f t="shared" si="948"/>
        <v>0</v>
      </c>
      <c r="GX1399">
        <f t="shared" si="948"/>
        <v>0</v>
      </c>
    </row>
    <row r="1401" spans="1:245" x14ac:dyDescent="0.2">
      <c r="A1401">
        <v>17</v>
      </c>
      <c r="B1401">
        <v>1</v>
      </c>
      <c r="C1401">
        <f>ROW(SmtRes!A431)</f>
        <v>431</v>
      </c>
      <c r="D1401">
        <f>ROW(EtalonRes!A431)</f>
        <v>431</v>
      </c>
      <c r="E1401" t="s">
        <v>373</v>
      </c>
      <c r="F1401" t="s">
        <v>16</v>
      </c>
      <c r="G1401" t="s">
        <v>17</v>
      </c>
      <c r="H1401" t="s">
        <v>18</v>
      </c>
      <c r="I1401">
        <f>ROUND(2/100,9)</f>
        <v>0.02</v>
      </c>
      <c r="J1401">
        <v>0</v>
      </c>
      <c r="K1401">
        <f>ROUND(2/100,9)</f>
        <v>0.02</v>
      </c>
      <c r="O1401">
        <f>ROUND(CP1401,2)</f>
        <v>54.21</v>
      </c>
      <c r="P1401">
        <f>ROUND(CQ1401*I1401,2)</f>
        <v>0</v>
      </c>
      <c r="Q1401">
        <f>ROUND(CR1401*I1401,2)</f>
        <v>0</v>
      </c>
      <c r="R1401">
        <f>ROUND(CS1401*I1401,2)</f>
        <v>0</v>
      </c>
      <c r="S1401">
        <f>ROUND(CT1401*I1401,2)</f>
        <v>54.21</v>
      </c>
      <c r="T1401">
        <f>ROUND(CU1401*I1401,2)</f>
        <v>0</v>
      </c>
      <c r="U1401">
        <f>CV1401*I1401</f>
        <v>0.1168</v>
      </c>
      <c r="V1401">
        <f>CW1401*I1401</f>
        <v>0</v>
      </c>
      <c r="W1401">
        <f>ROUND(CX1401*I1401,2)</f>
        <v>0</v>
      </c>
      <c r="X1401">
        <f t="shared" ref="X1401:Y1403" si="949">ROUND(CY1401,2)</f>
        <v>37.950000000000003</v>
      </c>
      <c r="Y1401">
        <f t="shared" si="949"/>
        <v>5.42</v>
      </c>
      <c r="AA1401">
        <v>35364244</v>
      </c>
      <c r="AB1401">
        <f>ROUND((AC1401+AD1401+AF1401),6)</f>
        <v>2710.46</v>
      </c>
      <c r="AC1401">
        <f>ROUND((ES1401),6)</f>
        <v>0</v>
      </c>
      <c r="AD1401">
        <f>ROUND((((ET1401)-(EU1401))+AE1401),6)</f>
        <v>0</v>
      </c>
      <c r="AE1401">
        <f t="shared" ref="AE1401:AF1403" si="950">ROUND((EU1401),6)</f>
        <v>0</v>
      </c>
      <c r="AF1401">
        <f t="shared" si="950"/>
        <v>2710.46</v>
      </c>
      <c r="AG1401">
        <f>ROUND((AP1401),6)</f>
        <v>0</v>
      </c>
      <c r="AH1401">
        <f t="shared" ref="AH1401:AI1403" si="951">(EW1401)</f>
        <v>5.84</v>
      </c>
      <c r="AI1401">
        <f t="shared" si="951"/>
        <v>0</v>
      </c>
      <c r="AJ1401">
        <f>(AS1401)</f>
        <v>0</v>
      </c>
      <c r="AK1401">
        <v>2710.46</v>
      </c>
      <c r="AL1401">
        <v>0</v>
      </c>
      <c r="AM1401">
        <v>0</v>
      </c>
      <c r="AN1401">
        <v>0</v>
      </c>
      <c r="AO1401">
        <v>2710.46</v>
      </c>
      <c r="AP1401">
        <v>0</v>
      </c>
      <c r="AQ1401">
        <v>5.84</v>
      </c>
      <c r="AR1401">
        <v>0</v>
      </c>
      <c r="AS1401">
        <v>0</v>
      </c>
      <c r="AT1401">
        <v>70</v>
      </c>
      <c r="AU1401">
        <v>10</v>
      </c>
      <c r="AV1401">
        <v>1</v>
      </c>
      <c r="AW1401">
        <v>1</v>
      </c>
      <c r="AZ1401">
        <v>1</v>
      </c>
      <c r="BA1401">
        <v>1</v>
      </c>
      <c r="BB1401">
        <v>1</v>
      </c>
      <c r="BC1401">
        <v>1</v>
      </c>
      <c r="BD1401" t="s">
        <v>3</v>
      </c>
      <c r="BE1401" t="s">
        <v>3</v>
      </c>
      <c r="BF1401" t="s">
        <v>3</v>
      </c>
      <c r="BG1401" t="s">
        <v>3</v>
      </c>
      <c r="BH1401">
        <v>0</v>
      </c>
      <c r="BI1401">
        <v>4</v>
      </c>
      <c r="BJ1401" t="s">
        <v>19</v>
      </c>
      <c r="BM1401">
        <v>0</v>
      </c>
      <c r="BN1401">
        <v>0</v>
      </c>
      <c r="BO1401" t="s">
        <v>3</v>
      </c>
      <c r="BP1401">
        <v>0</v>
      </c>
      <c r="BQ1401">
        <v>1</v>
      </c>
      <c r="BR1401">
        <v>0</v>
      </c>
      <c r="BS1401">
        <v>1</v>
      </c>
      <c r="BT1401">
        <v>1</v>
      </c>
      <c r="BU1401">
        <v>1</v>
      </c>
      <c r="BV1401">
        <v>1</v>
      </c>
      <c r="BW1401">
        <v>1</v>
      </c>
      <c r="BX1401">
        <v>1</v>
      </c>
      <c r="BY1401" t="s">
        <v>3</v>
      </c>
      <c r="BZ1401">
        <v>70</v>
      </c>
      <c r="CA1401">
        <v>10</v>
      </c>
      <c r="CB1401" t="s">
        <v>3</v>
      </c>
      <c r="CE1401">
        <v>0</v>
      </c>
      <c r="CF1401">
        <v>0</v>
      </c>
      <c r="CG1401">
        <v>0</v>
      </c>
      <c r="CM1401">
        <v>0</v>
      </c>
      <c r="CN1401" t="s">
        <v>3</v>
      </c>
      <c r="CO1401">
        <v>0</v>
      </c>
      <c r="CP1401">
        <f>(P1401+Q1401+S1401)</f>
        <v>54.21</v>
      </c>
      <c r="CQ1401">
        <f>(AC1401*BC1401*AW1401)</f>
        <v>0</v>
      </c>
      <c r="CR1401">
        <f>((((ET1401)*BB1401-(EU1401)*BS1401)+AE1401*BS1401)*AV1401)</f>
        <v>0</v>
      </c>
      <c r="CS1401">
        <f>(AE1401*BS1401*AV1401)</f>
        <v>0</v>
      </c>
      <c r="CT1401">
        <f>(AF1401*BA1401*AV1401)</f>
        <v>2710.46</v>
      </c>
      <c r="CU1401">
        <f>AG1401</f>
        <v>0</v>
      </c>
      <c r="CV1401">
        <f>(AH1401*AV1401)</f>
        <v>5.84</v>
      </c>
      <c r="CW1401">
        <f t="shared" ref="CW1401:CX1403" si="952">AI1401</f>
        <v>0</v>
      </c>
      <c r="CX1401">
        <f t="shared" si="952"/>
        <v>0</v>
      </c>
      <c r="CY1401">
        <f>((S1401*BZ1401)/100)</f>
        <v>37.947000000000003</v>
      </c>
      <c r="CZ1401">
        <f>((S1401*CA1401)/100)</f>
        <v>5.4210000000000003</v>
      </c>
      <c r="DC1401" t="s">
        <v>3</v>
      </c>
      <c r="DD1401" t="s">
        <v>3</v>
      </c>
      <c r="DE1401" t="s">
        <v>3</v>
      </c>
      <c r="DF1401" t="s">
        <v>3</v>
      </c>
      <c r="DG1401" t="s">
        <v>3</v>
      </c>
      <c r="DH1401" t="s">
        <v>3</v>
      </c>
      <c r="DI1401" t="s">
        <v>3</v>
      </c>
      <c r="DJ1401" t="s">
        <v>3</v>
      </c>
      <c r="DK1401" t="s">
        <v>3</v>
      </c>
      <c r="DL1401" t="s">
        <v>3</v>
      </c>
      <c r="DM1401" t="s">
        <v>3</v>
      </c>
      <c r="DN1401">
        <v>0</v>
      </c>
      <c r="DO1401">
        <v>0</v>
      </c>
      <c r="DP1401">
        <v>1</v>
      </c>
      <c r="DQ1401">
        <v>1</v>
      </c>
      <c r="DU1401">
        <v>1010</v>
      </c>
      <c r="DV1401" t="s">
        <v>18</v>
      </c>
      <c r="DW1401" t="s">
        <v>18</v>
      </c>
      <c r="DX1401">
        <v>100</v>
      </c>
      <c r="DZ1401" t="s">
        <v>3</v>
      </c>
      <c r="EA1401" t="s">
        <v>3</v>
      </c>
      <c r="EB1401" t="s">
        <v>3</v>
      </c>
      <c r="EC1401" t="s">
        <v>3</v>
      </c>
      <c r="EE1401">
        <v>35096056</v>
      </c>
      <c r="EF1401">
        <v>1</v>
      </c>
      <c r="EG1401" t="s">
        <v>20</v>
      </c>
      <c r="EH1401">
        <v>0</v>
      </c>
      <c r="EI1401" t="s">
        <v>3</v>
      </c>
      <c r="EJ1401">
        <v>4</v>
      </c>
      <c r="EK1401">
        <v>0</v>
      </c>
      <c r="EL1401" t="s">
        <v>21</v>
      </c>
      <c r="EM1401" t="s">
        <v>22</v>
      </c>
      <c r="EO1401" t="s">
        <v>3</v>
      </c>
      <c r="EQ1401">
        <v>0</v>
      </c>
      <c r="ER1401">
        <v>2710.46</v>
      </c>
      <c r="ES1401">
        <v>0</v>
      </c>
      <c r="ET1401">
        <v>0</v>
      </c>
      <c r="EU1401">
        <v>0</v>
      </c>
      <c r="EV1401">
        <v>2710.46</v>
      </c>
      <c r="EW1401">
        <v>5.84</v>
      </c>
      <c r="EX1401">
        <v>0</v>
      </c>
      <c r="EY1401">
        <v>0</v>
      </c>
      <c r="FQ1401">
        <v>0</v>
      </c>
      <c r="FR1401">
        <v>0</v>
      </c>
      <c r="FS1401">
        <v>0</v>
      </c>
      <c r="FX1401">
        <v>70</v>
      </c>
      <c r="FY1401">
        <v>10</v>
      </c>
      <c r="GA1401" t="s">
        <v>3</v>
      </c>
      <c r="GD1401">
        <v>0</v>
      </c>
      <c r="GF1401">
        <v>-931379651</v>
      </c>
      <c r="GG1401">
        <v>2</v>
      </c>
      <c r="GH1401">
        <v>1</v>
      </c>
      <c r="GI1401">
        <v>-2</v>
      </c>
      <c r="GJ1401">
        <v>0</v>
      </c>
      <c r="GK1401">
        <f>ROUND(R1401*(R12)/100,2)</f>
        <v>0</v>
      </c>
      <c r="GL1401">
        <f>ROUND(IF(AND(BH1401=3,BI1401=3,FS1401&lt;&gt;0),P1401,0),2)</f>
        <v>0</v>
      </c>
      <c r="GM1401">
        <f>ROUND(O1401+X1401+Y1401+GK1401,2)+GX1401</f>
        <v>97.58</v>
      </c>
      <c r="GN1401">
        <f>IF(OR(BI1401=0,BI1401=1),GM1401-GX1401,0)</f>
        <v>0</v>
      </c>
      <c r="GO1401">
        <f>IF(BI1401=2,GM1401-GX1401,0)</f>
        <v>0</v>
      </c>
      <c r="GP1401">
        <f>IF(BI1401=4,GM1401-GX1401,0)</f>
        <v>97.58</v>
      </c>
      <c r="GR1401">
        <v>0</v>
      </c>
      <c r="GS1401">
        <v>3</v>
      </c>
      <c r="GT1401">
        <v>0</v>
      </c>
      <c r="GU1401" t="s">
        <v>3</v>
      </c>
      <c r="GV1401">
        <f>ROUND((GT1401),6)</f>
        <v>0</v>
      </c>
      <c r="GW1401">
        <v>1</v>
      </c>
      <c r="GX1401">
        <f>ROUND(HC1401*I1401,2)</f>
        <v>0</v>
      </c>
      <c r="HA1401">
        <v>0</v>
      </c>
      <c r="HB1401">
        <v>0</v>
      </c>
      <c r="HC1401">
        <f>GV1401*GW1401</f>
        <v>0</v>
      </c>
      <c r="HE1401" t="s">
        <v>3</v>
      </c>
      <c r="HF1401" t="s">
        <v>3</v>
      </c>
      <c r="HM1401" t="s">
        <v>3</v>
      </c>
      <c r="HN1401" t="s">
        <v>3</v>
      </c>
      <c r="HO1401" t="s">
        <v>3</v>
      </c>
      <c r="HP1401" t="s">
        <v>3</v>
      </c>
      <c r="HQ1401" t="s">
        <v>3</v>
      </c>
      <c r="HS1401">
        <v>0</v>
      </c>
      <c r="IK1401">
        <v>0</v>
      </c>
    </row>
    <row r="1402" spans="1:245" x14ac:dyDescent="0.2">
      <c r="A1402">
        <v>17</v>
      </c>
      <c r="B1402">
        <v>1</v>
      </c>
      <c r="C1402">
        <f>ROW(SmtRes!A433)</f>
        <v>433</v>
      </c>
      <c r="D1402">
        <f>ROW(EtalonRes!A433)</f>
        <v>433</v>
      </c>
      <c r="E1402" t="s">
        <v>374</v>
      </c>
      <c r="F1402" t="s">
        <v>42</v>
      </c>
      <c r="G1402" t="s">
        <v>43</v>
      </c>
      <c r="H1402" t="s">
        <v>18</v>
      </c>
      <c r="I1402">
        <f>ROUND(1/100,9)</f>
        <v>0.01</v>
      </c>
      <c r="J1402">
        <v>0</v>
      </c>
      <c r="K1402">
        <f>ROUND(1/100,9)</f>
        <v>0.01</v>
      </c>
      <c r="O1402">
        <f>ROUND(CP1402,2)</f>
        <v>255.78</v>
      </c>
      <c r="P1402">
        <f>ROUND(CQ1402*I1402,2)</f>
        <v>0</v>
      </c>
      <c r="Q1402">
        <f>ROUND(CR1402*I1402,2)</f>
        <v>0.33</v>
      </c>
      <c r="R1402">
        <f>ROUND(CS1402*I1402,2)</f>
        <v>0.01</v>
      </c>
      <c r="S1402">
        <f>ROUND(CT1402*I1402,2)</f>
        <v>255.45</v>
      </c>
      <c r="T1402">
        <f>ROUND(CU1402*I1402,2)</f>
        <v>0</v>
      </c>
      <c r="U1402">
        <f>CV1402*I1402</f>
        <v>0.39219999999999999</v>
      </c>
      <c r="V1402">
        <f>CW1402*I1402</f>
        <v>0</v>
      </c>
      <c r="W1402">
        <f>ROUND(CX1402*I1402,2)</f>
        <v>0</v>
      </c>
      <c r="X1402">
        <f t="shared" si="949"/>
        <v>178.82</v>
      </c>
      <c r="Y1402">
        <f t="shared" si="949"/>
        <v>25.55</v>
      </c>
      <c r="AA1402">
        <v>35364244</v>
      </c>
      <c r="AB1402">
        <f>ROUND((AC1402+AD1402+AF1402),6)</f>
        <v>25577.73</v>
      </c>
      <c r="AC1402">
        <f>ROUND((ES1402),6)</f>
        <v>0</v>
      </c>
      <c r="AD1402">
        <f>ROUND((((ET1402)-(EU1402))+AE1402),6)</f>
        <v>32.57</v>
      </c>
      <c r="AE1402">
        <f t="shared" si="950"/>
        <v>0.69</v>
      </c>
      <c r="AF1402">
        <f t="shared" si="950"/>
        <v>25545.16</v>
      </c>
      <c r="AG1402">
        <f>ROUND((AP1402),6)</f>
        <v>0</v>
      </c>
      <c r="AH1402">
        <f t="shared" si="951"/>
        <v>39.22</v>
      </c>
      <c r="AI1402">
        <f t="shared" si="951"/>
        <v>0</v>
      </c>
      <c r="AJ1402">
        <f>(AS1402)</f>
        <v>0</v>
      </c>
      <c r="AK1402">
        <v>25577.73</v>
      </c>
      <c r="AL1402">
        <v>0</v>
      </c>
      <c r="AM1402">
        <v>32.57</v>
      </c>
      <c r="AN1402">
        <v>0.69</v>
      </c>
      <c r="AO1402">
        <v>25545.16</v>
      </c>
      <c r="AP1402">
        <v>0</v>
      </c>
      <c r="AQ1402">
        <v>39.22</v>
      </c>
      <c r="AR1402">
        <v>0</v>
      </c>
      <c r="AS1402">
        <v>0</v>
      </c>
      <c r="AT1402">
        <v>70</v>
      </c>
      <c r="AU1402">
        <v>10</v>
      </c>
      <c r="AV1402">
        <v>1</v>
      </c>
      <c r="AW1402">
        <v>1</v>
      </c>
      <c r="AZ1402">
        <v>1</v>
      </c>
      <c r="BA1402">
        <v>1</v>
      </c>
      <c r="BB1402">
        <v>1</v>
      </c>
      <c r="BC1402">
        <v>1</v>
      </c>
      <c r="BD1402" t="s">
        <v>3</v>
      </c>
      <c r="BE1402" t="s">
        <v>3</v>
      </c>
      <c r="BF1402" t="s">
        <v>3</v>
      </c>
      <c r="BG1402" t="s">
        <v>3</v>
      </c>
      <c r="BH1402">
        <v>0</v>
      </c>
      <c r="BI1402">
        <v>4</v>
      </c>
      <c r="BJ1402" t="s">
        <v>44</v>
      </c>
      <c r="BM1402">
        <v>0</v>
      </c>
      <c r="BN1402">
        <v>0</v>
      </c>
      <c r="BO1402" t="s">
        <v>3</v>
      </c>
      <c r="BP1402">
        <v>0</v>
      </c>
      <c r="BQ1402">
        <v>1</v>
      </c>
      <c r="BR1402">
        <v>0</v>
      </c>
      <c r="BS1402">
        <v>1</v>
      </c>
      <c r="BT1402">
        <v>1</v>
      </c>
      <c r="BU1402">
        <v>1</v>
      </c>
      <c r="BV1402">
        <v>1</v>
      </c>
      <c r="BW1402">
        <v>1</v>
      </c>
      <c r="BX1402">
        <v>1</v>
      </c>
      <c r="BY1402" t="s">
        <v>3</v>
      </c>
      <c r="BZ1402">
        <v>70</v>
      </c>
      <c r="CA1402">
        <v>10</v>
      </c>
      <c r="CB1402" t="s">
        <v>3</v>
      </c>
      <c r="CE1402">
        <v>0</v>
      </c>
      <c r="CF1402">
        <v>0</v>
      </c>
      <c r="CG1402">
        <v>0</v>
      </c>
      <c r="CM1402">
        <v>0</v>
      </c>
      <c r="CN1402" t="s">
        <v>3</v>
      </c>
      <c r="CO1402">
        <v>0</v>
      </c>
      <c r="CP1402">
        <f>(P1402+Q1402+S1402)</f>
        <v>255.78</v>
      </c>
      <c r="CQ1402">
        <f>(AC1402*BC1402*AW1402)</f>
        <v>0</v>
      </c>
      <c r="CR1402">
        <f>((((ET1402)*BB1402-(EU1402)*BS1402)+AE1402*BS1402)*AV1402)</f>
        <v>32.57</v>
      </c>
      <c r="CS1402">
        <f>(AE1402*BS1402*AV1402)</f>
        <v>0.69</v>
      </c>
      <c r="CT1402">
        <f>(AF1402*BA1402*AV1402)</f>
        <v>25545.16</v>
      </c>
      <c r="CU1402">
        <f>AG1402</f>
        <v>0</v>
      </c>
      <c r="CV1402">
        <f>(AH1402*AV1402)</f>
        <v>39.22</v>
      </c>
      <c r="CW1402">
        <f t="shared" si="952"/>
        <v>0</v>
      </c>
      <c r="CX1402">
        <f t="shared" si="952"/>
        <v>0</v>
      </c>
      <c r="CY1402">
        <f>((S1402*BZ1402)/100)</f>
        <v>178.815</v>
      </c>
      <c r="CZ1402">
        <f>((S1402*CA1402)/100)</f>
        <v>25.545000000000002</v>
      </c>
      <c r="DC1402" t="s">
        <v>3</v>
      </c>
      <c r="DD1402" t="s">
        <v>3</v>
      </c>
      <c r="DE1402" t="s">
        <v>3</v>
      </c>
      <c r="DF1402" t="s">
        <v>3</v>
      </c>
      <c r="DG1402" t="s">
        <v>3</v>
      </c>
      <c r="DH1402" t="s">
        <v>3</v>
      </c>
      <c r="DI1402" t="s">
        <v>3</v>
      </c>
      <c r="DJ1402" t="s">
        <v>3</v>
      </c>
      <c r="DK1402" t="s">
        <v>3</v>
      </c>
      <c r="DL1402" t="s">
        <v>3</v>
      </c>
      <c r="DM1402" t="s">
        <v>3</v>
      </c>
      <c r="DN1402">
        <v>0</v>
      </c>
      <c r="DO1402">
        <v>0</v>
      </c>
      <c r="DP1402">
        <v>1</v>
      </c>
      <c r="DQ1402">
        <v>1</v>
      </c>
      <c r="DU1402">
        <v>1010</v>
      </c>
      <c r="DV1402" t="s">
        <v>18</v>
      </c>
      <c r="DW1402" t="s">
        <v>18</v>
      </c>
      <c r="DX1402">
        <v>100</v>
      </c>
      <c r="DZ1402" t="s">
        <v>3</v>
      </c>
      <c r="EA1402" t="s">
        <v>3</v>
      </c>
      <c r="EB1402" t="s">
        <v>3</v>
      </c>
      <c r="EC1402" t="s">
        <v>3</v>
      </c>
      <c r="EE1402">
        <v>35096056</v>
      </c>
      <c r="EF1402">
        <v>1</v>
      </c>
      <c r="EG1402" t="s">
        <v>20</v>
      </c>
      <c r="EH1402">
        <v>0</v>
      </c>
      <c r="EI1402" t="s">
        <v>3</v>
      </c>
      <c r="EJ1402">
        <v>4</v>
      </c>
      <c r="EK1402">
        <v>0</v>
      </c>
      <c r="EL1402" t="s">
        <v>21</v>
      </c>
      <c r="EM1402" t="s">
        <v>22</v>
      </c>
      <c r="EO1402" t="s">
        <v>3</v>
      </c>
      <c r="EQ1402">
        <v>0</v>
      </c>
      <c r="ER1402">
        <v>25577.73</v>
      </c>
      <c r="ES1402">
        <v>0</v>
      </c>
      <c r="ET1402">
        <v>32.57</v>
      </c>
      <c r="EU1402">
        <v>0.69</v>
      </c>
      <c r="EV1402">
        <v>25545.16</v>
      </c>
      <c r="EW1402">
        <v>39.22</v>
      </c>
      <c r="EX1402">
        <v>0</v>
      </c>
      <c r="EY1402">
        <v>0</v>
      </c>
      <c r="FQ1402">
        <v>0</v>
      </c>
      <c r="FR1402">
        <v>0</v>
      </c>
      <c r="FS1402">
        <v>0</v>
      </c>
      <c r="FX1402">
        <v>70</v>
      </c>
      <c r="FY1402">
        <v>10</v>
      </c>
      <c r="GA1402" t="s">
        <v>3</v>
      </c>
      <c r="GD1402">
        <v>0</v>
      </c>
      <c r="GF1402">
        <v>1212913616</v>
      </c>
      <c r="GG1402">
        <v>2</v>
      </c>
      <c r="GH1402">
        <v>1</v>
      </c>
      <c r="GI1402">
        <v>-2</v>
      </c>
      <c r="GJ1402">
        <v>0</v>
      </c>
      <c r="GK1402">
        <f>ROUND(R1402*(R12)/100,2)</f>
        <v>0.01</v>
      </c>
      <c r="GL1402">
        <f>ROUND(IF(AND(BH1402=3,BI1402=3,FS1402&lt;&gt;0),P1402,0),2)</f>
        <v>0</v>
      </c>
      <c r="GM1402">
        <f>ROUND(O1402+X1402+Y1402+GK1402,2)+GX1402</f>
        <v>460.16</v>
      </c>
      <c r="GN1402">
        <f>IF(OR(BI1402=0,BI1402=1),GM1402-GX1402,0)</f>
        <v>0</v>
      </c>
      <c r="GO1402">
        <f>IF(BI1402=2,GM1402-GX1402,0)</f>
        <v>0</v>
      </c>
      <c r="GP1402">
        <f>IF(BI1402=4,GM1402-GX1402,0)</f>
        <v>460.16</v>
      </c>
      <c r="GR1402">
        <v>0</v>
      </c>
      <c r="GS1402">
        <v>3</v>
      </c>
      <c r="GT1402">
        <v>0</v>
      </c>
      <c r="GU1402" t="s">
        <v>3</v>
      </c>
      <c r="GV1402">
        <f>ROUND((GT1402),6)</f>
        <v>0</v>
      </c>
      <c r="GW1402">
        <v>1</v>
      </c>
      <c r="GX1402">
        <f>ROUND(HC1402*I1402,2)</f>
        <v>0</v>
      </c>
      <c r="HA1402">
        <v>0</v>
      </c>
      <c r="HB1402">
        <v>0</v>
      </c>
      <c r="HC1402">
        <f>GV1402*GW1402</f>
        <v>0</v>
      </c>
      <c r="HE1402" t="s">
        <v>3</v>
      </c>
      <c r="HF1402" t="s">
        <v>3</v>
      </c>
      <c r="HM1402" t="s">
        <v>3</v>
      </c>
      <c r="HN1402" t="s">
        <v>3</v>
      </c>
      <c r="HO1402" t="s">
        <v>3</v>
      </c>
      <c r="HP1402" t="s">
        <v>3</v>
      </c>
      <c r="HQ1402" t="s">
        <v>3</v>
      </c>
      <c r="HS1402">
        <v>0</v>
      </c>
      <c r="IK1402">
        <v>0</v>
      </c>
    </row>
    <row r="1403" spans="1:245" x14ac:dyDescent="0.2">
      <c r="A1403">
        <v>17</v>
      </c>
      <c r="B1403">
        <v>1</v>
      </c>
      <c r="C1403">
        <f>ROW(SmtRes!A435)</f>
        <v>435</v>
      </c>
      <c r="D1403">
        <f>ROW(EtalonRes!A435)</f>
        <v>435</v>
      </c>
      <c r="E1403" t="s">
        <v>375</v>
      </c>
      <c r="F1403" t="s">
        <v>46</v>
      </c>
      <c r="G1403" t="s">
        <v>47</v>
      </c>
      <c r="H1403" t="s">
        <v>18</v>
      </c>
      <c r="I1403">
        <f>ROUND(1/100,9)</f>
        <v>0.01</v>
      </c>
      <c r="J1403">
        <v>0</v>
      </c>
      <c r="K1403">
        <f>ROUND(1/100,9)</f>
        <v>0.01</v>
      </c>
      <c r="O1403">
        <f>ROUND(CP1403,2)</f>
        <v>285.74</v>
      </c>
      <c r="P1403">
        <f>ROUND(CQ1403*I1403,2)</f>
        <v>0</v>
      </c>
      <c r="Q1403">
        <f>ROUND(CR1403*I1403,2)</f>
        <v>0.33</v>
      </c>
      <c r="R1403">
        <f>ROUND(CS1403*I1403,2)</f>
        <v>0.01</v>
      </c>
      <c r="S1403">
        <f>ROUND(CT1403*I1403,2)</f>
        <v>285.41000000000003</v>
      </c>
      <c r="T1403">
        <f>ROUND(CU1403*I1403,2)</f>
        <v>0</v>
      </c>
      <c r="U1403">
        <f>CV1403*I1403</f>
        <v>0.43820000000000003</v>
      </c>
      <c r="V1403">
        <f>CW1403*I1403</f>
        <v>0</v>
      </c>
      <c r="W1403">
        <f>ROUND(CX1403*I1403,2)</f>
        <v>0</v>
      </c>
      <c r="X1403">
        <f t="shared" si="949"/>
        <v>199.79</v>
      </c>
      <c r="Y1403">
        <f t="shared" si="949"/>
        <v>28.54</v>
      </c>
      <c r="AA1403">
        <v>35364244</v>
      </c>
      <c r="AB1403">
        <f>ROUND((AC1403+AD1403+AF1403),6)</f>
        <v>28573.85</v>
      </c>
      <c r="AC1403">
        <f>ROUND((ES1403),6)</f>
        <v>0</v>
      </c>
      <c r="AD1403">
        <f>ROUND((((ET1403)-(EU1403))+AE1403),6)</f>
        <v>32.57</v>
      </c>
      <c r="AE1403">
        <f t="shared" si="950"/>
        <v>0.69</v>
      </c>
      <c r="AF1403">
        <f t="shared" si="950"/>
        <v>28541.279999999999</v>
      </c>
      <c r="AG1403">
        <f>ROUND((AP1403),6)</f>
        <v>0</v>
      </c>
      <c r="AH1403">
        <f t="shared" si="951"/>
        <v>43.82</v>
      </c>
      <c r="AI1403">
        <f t="shared" si="951"/>
        <v>0</v>
      </c>
      <c r="AJ1403">
        <f>(AS1403)</f>
        <v>0</v>
      </c>
      <c r="AK1403">
        <v>28573.85</v>
      </c>
      <c r="AL1403">
        <v>0</v>
      </c>
      <c r="AM1403">
        <v>32.57</v>
      </c>
      <c r="AN1403">
        <v>0.69</v>
      </c>
      <c r="AO1403">
        <v>28541.279999999999</v>
      </c>
      <c r="AP1403">
        <v>0</v>
      </c>
      <c r="AQ1403">
        <v>43.82</v>
      </c>
      <c r="AR1403">
        <v>0</v>
      </c>
      <c r="AS1403">
        <v>0</v>
      </c>
      <c r="AT1403">
        <v>70</v>
      </c>
      <c r="AU1403">
        <v>10</v>
      </c>
      <c r="AV1403">
        <v>1</v>
      </c>
      <c r="AW1403">
        <v>1</v>
      </c>
      <c r="AZ1403">
        <v>1</v>
      </c>
      <c r="BA1403">
        <v>1</v>
      </c>
      <c r="BB1403">
        <v>1</v>
      </c>
      <c r="BC1403">
        <v>1</v>
      </c>
      <c r="BD1403" t="s">
        <v>3</v>
      </c>
      <c r="BE1403" t="s">
        <v>3</v>
      </c>
      <c r="BF1403" t="s">
        <v>3</v>
      </c>
      <c r="BG1403" t="s">
        <v>3</v>
      </c>
      <c r="BH1403">
        <v>0</v>
      </c>
      <c r="BI1403">
        <v>4</v>
      </c>
      <c r="BJ1403" t="s">
        <v>48</v>
      </c>
      <c r="BM1403">
        <v>0</v>
      </c>
      <c r="BN1403">
        <v>0</v>
      </c>
      <c r="BO1403" t="s">
        <v>3</v>
      </c>
      <c r="BP1403">
        <v>0</v>
      </c>
      <c r="BQ1403">
        <v>1</v>
      </c>
      <c r="BR1403">
        <v>0</v>
      </c>
      <c r="BS1403">
        <v>1</v>
      </c>
      <c r="BT1403">
        <v>1</v>
      </c>
      <c r="BU1403">
        <v>1</v>
      </c>
      <c r="BV1403">
        <v>1</v>
      </c>
      <c r="BW1403">
        <v>1</v>
      </c>
      <c r="BX1403">
        <v>1</v>
      </c>
      <c r="BY1403" t="s">
        <v>3</v>
      </c>
      <c r="BZ1403">
        <v>70</v>
      </c>
      <c r="CA1403">
        <v>10</v>
      </c>
      <c r="CB1403" t="s">
        <v>3</v>
      </c>
      <c r="CE1403">
        <v>0</v>
      </c>
      <c r="CF1403">
        <v>0</v>
      </c>
      <c r="CG1403">
        <v>0</v>
      </c>
      <c r="CM1403">
        <v>0</v>
      </c>
      <c r="CN1403" t="s">
        <v>3</v>
      </c>
      <c r="CO1403">
        <v>0</v>
      </c>
      <c r="CP1403">
        <f>(P1403+Q1403+S1403)</f>
        <v>285.74</v>
      </c>
      <c r="CQ1403">
        <f>(AC1403*BC1403*AW1403)</f>
        <v>0</v>
      </c>
      <c r="CR1403">
        <f>((((ET1403)*BB1403-(EU1403)*BS1403)+AE1403*BS1403)*AV1403)</f>
        <v>32.57</v>
      </c>
      <c r="CS1403">
        <f>(AE1403*BS1403*AV1403)</f>
        <v>0.69</v>
      </c>
      <c r="CT1403">
        <f>(AF1403*BA1403*AV1403)</f>
        <v>28541.279999999999</v>
      </c>
      <c r="CU1403">
        <f>AG1403</f>
        <v>0</v>
      </c>
      <c r="CV1403">
        <f>(AH1403*AV1403)</f>
        <v>43.82</v>
      </c>
      <c r="CW1403">
        <f t="shared" si="952"/>
        <v>0</v>
      </c>
      <c r="CX1403">
        <f t="shared" si="952"/>
        <v>0</v>
      </c>
      <c r="CY1403">
        <f>((S1403*BZ1403)/100)</f>
        <v>199.78700000000001</v>
      </c>
      <c r="CZ1403">
        <f>((S1403*CA1403)/100)</f>
        <v>28.541000000000004</v>
      </c>
      <c r="DC1403" t="s">
        <v>3</v>
      </c>
      <c r="DD1403" t="s">
        <v>3</v>
      </c>
      <c r="DE1403" t="s">
        <v>3</v>
      </c>
      <c r="DF1403" t="s">
        <v>3</v>
      </c>
      <c r="DG1403" t="s">
        <v>3</v>
      </c>
      <c r="DH1403" t="s">
        <v>3</v>
      </c>
      <c r="DI1403" t="s">
        <v>3</v>
      </c>
      <c r="DJ1403" t="s">
        <v>3</v>
      </c>
      <c r="DK1403" t="s">
        <v>3</v>
      </c>
      <c r="DL1403" t="s">
        <v>3</v>
      </c>
      <c r="DM1403" t="s">
        <v>3</v>
      </c>
      <c r="DN1403">
        <v>0</v>
      </c>
      <c r="DO1403">
        <v>0</v>
      </c>
      <c r="DP1403">
        <v>1</v>
      </c>
      <c r="DQ1403">
        <v>1</v>
      </c>
      <c r="DU1403">
        <v>1010</v>
      </c>
      <c r="DV1403" t="s">
        <v>18</v>
      </c>
      <c r="DW1403" t="s">
        <v>18</v>
      </c>
      <c r="DX1403">
        <v>100</v>
      </c>
      <c r="DZ1403" t="s">
        <v>3</v>
      </c>
      <c r="EA1403" t="s">
        <v>3</v>
      </c>
      <c r="EB1403" t="s">
        <v>3</v>
      </c>
      <c r="EC1403" t="s">
        <v>3</v>
      </c>
      <c r="EE1403">
        <v>35096056</v>
      </c>
      <c r="EF1403">
        <v>1</v>
      </c>
      <c r="EG1403" t="s">
        <v>20</v>
      </c>
      <c r="EH1403">
        <v>0</v>
      </c>
      <c r="EI1403" t="s">
        <v>3</v>
      </c>
      <c r="EJ1403">
        <v>4</v>
      </c>
      <c r="EK1403">
        <v>0</v>
      </c>
      <c r="EL1403" t="s">
        <v>21</v>
      </c>
      <c r="EM1403" t="s">
        <v>22</v>
      </c>
      <c r="EO1403" t="s">
        <v>3</v>
      </c>
      <c r="EQ1403">
        <v>0</v>
      </c>
      <c r="ER1403">
        <v>28573.85</v>
      </c>
      <c r="ES1403">
        <v>0</v>
      </c>
      <c r="ET1403">
        <v>32.57</v>
      </c>
      <c r="EU1403">
        <v>0.69</v>
      </c>
      <c r="EV1403">
        <v>28541.279999999999</v>
      </c>
      <c r="EW1403">
        <v>43.82</v>
      </c>
      <c r="EX1403">
        <v>0</v>
      </c>
      <c r="EY1403">
        <v>0</v>
      </c>
      <c r="FQ1403">
        <v>0</v>
      </c>
      <c r="FR1403">
        <v>0</v>
      </c>
      <c r="FS1403">
        <v>0</v>
      </c>
      <c r="FX1403">
        <v>70</v>
      </c>
      <c r="FY1403">
        <v>10</v>
      </c>
      <c r="GA1403" t="s">
        <v>3</v>
      </c>
      <c r="GD1403">
        <v>0</v>
      </c>
      <c r="GF1403">
        <v>-1730436719</v>
      </c>
      <c r="GG1403">
        <v>2</v>
      </c>
      <c r="GH1403">
        <v>1</v>
      </c>
      <c r="GI1403">
        <v>-2</v>
      </c>
      <c r="GJ1403">
        <v>0</v>
      </c>
      <c r="GK1403">
        <f>ROUND(R1403*(R12)/100,2)</f>
        <v>0.01</v>
      </c>
      <c r="GL1403">
        <f>ROUND(IF(AND(BH1403=3,BI1403=3,FS1403&lt;&gt;0),P1403,0),2)</f>
        <v>0</v>
      </c>
      <c r="GM1403">
        <f>ROUND(O1403+X1403+Y1403+GK1403,2)+GX1403</f>
        <v>514.08000000000004</v>
      </c>
      <c r="GN1403">
        <f>IF(OR(BI1403=0,BI1403=1),GM1403-GX1403,0)</f>
        <v>0</v>
      </c>
      <c r="GO1403">
        <f>IF(BI1403=2,GM1403-GX1403,0)</f>
        <v>0</v>
      </c>
      <c r="GP1403">
        <f>IF(BI1403=4,GM1403-GX1403,0)</f>
        <v>514.08000000000004</v>
      </c>
      <c r="GR1403">
        <v>0</v>
      </c>
      <c r="GS1403">
        <v>3</v>
      </c>
      <c r="GT1403">
        <v>0</v>
      </c>
      <c r="GU1403" t="s">
        <v>3</v>
      </c>
      <c r="GV1403">
        <f>ROUND((GT1403),6)</f>
        <v>0</v>
      </c>
      <c r="GW1403">
        <v>1</v>
      </c>
      <c r="GX1403">
        <f>ROUND(HC1403*I1403,2)</f>
        <v>0</v>
      </c>
      <c r="HA1403">
        <v>0</v>
      </c>
      <c r="HB1403">
        <v>0</v>
      </c>
      <c r="HC1403">
        <f>GV1403*GW1403</f>
        <v>0</v>
      </c>
      <c r="HE1403" t="s">
        <v>3</v>
      </c>
      <c r="HF1403" t="s">
        <v>3</v>
      </c>
      <c r="HM1403" t="s">
        <v>3</v>
      </c>
      <c r="HN1403" t="s">
        <v>3</v>
      </c>
      <c r="HO1403" t="s">
        <v>3</v>
      </c>
      <c r="HP1403" t="s">
        <v>3</v>
      </c>
      <c r="HQ1403" t="s">
        <v>3</v>
      </c>
      <c r="HS1403">
        <v>0</v>
      </c>
      <c r="IK1403">
        <v>0</v>
      </c>
    </row>
    <row r="1405" spans="1:245" x14ac:dyDescent="0.2">
      <c r="A1405">
        <v>51</v>
      </c>
      <c r="B1405">
        <f>B1397</f>
        <v>1</v>
      </c>
      <c r="C1405">
        <f>A1397</f>
        <v>4</v>
      </c>
      <c r="D1405">
        <f>ROW(A1397)</f>
        <v>1397</v>
      </c>
      <c r="F1405" t="str">
        <f>IF(F1397&lt;&gt;"",F1397,"")</f>
        <v>Новый раздел</v>
      </c>
      <c r="G1405" t="str">
        <f>IF(G1397&lt;&gt;"",G1397,"")</f>
        <v>Помещение 150 Раздевалка</v>
      </c>
      <c r="H1405">
        <v>0</v>
      </c>
      <c r="O1405">
        <f t="shared" ref="O1405:T1405" si="953">ROUND(AB1405,2)</f>
        <v>595.73</v>
      </c>
      <c r="P1405">
        <f t="shared" si="953"/>
        <v>0</v>
      </c>
      <c r="Q1405">
        <f t="shared" si="953"/>
        <v>0.66</v>
      </c>
      <c r="R1405">
        <f t="shared" si="953"/>
        <v>0.02</v>
      </c>
      <c r="S1405">
        <f t="shared" si="953"/>
        <v>595.07000000000005</v>
      </c>
      <c r="T1405">
        <f t="shared" si="953"/>
        <v>0</v>
      </c>
      <c r="U1405">
        <f>AH1405</f>
        <v>0.94720000000000004</v>
      </c>
      <c r="V1405">
        <f>AI1405</f>
        <v>0</v>
      </c>
      <c r="W1405">
        <f>ROUND(AJ1405,2)</f>
        <v>0</v>
      </c>
      <c r="X1405">
        <f>ROUND(AK1405,2)</f>
        <v>416.56</v>
      </c>
      <c r="Y1405">
        <f>ROUND(AL1405,2)</f>
        <v>59.51</v>
      </c>
      <c r="AB1405">
        <f>ROUND(SUMIF(AA1401:AA1403,"=35364244",O1401:O1403),2)</f>
        <v>595.73</v>
      </c>
      <c r="AC1405">
        <f>ROUND(SUMIF(AA1401:AA1403,"=35364244",P1401:P1403),2)</f>
        <v>0</v>
      </c>
      <c r="AD1405">
        <f>ROUND(SUMIF(AA1401:AA1403,"=35364244",Q1401:Q1403),2)</f>
        <v>0.66</v>
      </c>
      <c r="AE1405">
        <f>ROUND(SUMIF(AA1401:AA1403,"=35364244",R1401:R1403),2)</f>
        <v>0.02</v>
      </c>
      <c r="AF1405">
        <f>ROUND(SUMIF(AA1401:AA1403,"=35364244",S1401:S1403),2)</f>
        <v>595.07000000000005</v>
      </c>
      <c r="AG1405">
        <f>ROUND(SUMIF(AA1401:AA1403,"=35364244",T1401:T1403),2)</f>
        <v>0</v>
      </c>
      <c r="AH1405">
        <f>SUMIF(AA1401:AA1403,"=35364244",U1401:U1403)</f>
        <v>0.94720000000000004</v>
      </c>
      <c r="AI1405">
        <f>SUMIF(AA1401:AA1403,"=35364244",V1401:V1403)</f>
        <v>0</v>
      </c>
      <c r="AJ1405">
        <f>ROUND(SUMIF(AA1401:AA1403,"=35364244",W1401:W1403),2)</f>
        <v>0</v>
      </c>
      <c r="AK1405">
        <f>ROUND(SUMIF(AA1401:AA1403,"=35364244",X1401:X1403),2)</f>
        <v>416.56</v>
      </c>
      <c r="AL1405">
        <f>ROUND(SUMIF(AA1401:AA1403,"=35364244",Y1401:Y1403),2)</f>
        <v>59.51</v>
      </c>
      <c r="AO1405">
        <f t="shared" ref="AO1405:BD1405" si="954">ROUND(BX1405,2)</f>
        <v>0</v>
      </c>
      <c r="AP1405">
        <f t="shared" si="954"/>
        <v>0</v>
      </c>
      <c r="AQ1405">
        <f t="shared" si="954"/>
        <v>0</v>
      </c>
      <c r="AR1405">
        <f t="shared" si="954"/>
        <v>1071.82</v>
      </c>
      <c r="AS1405">
        <f t="shared" si="954"/>
        <v>0</v>
      </c>
      <c r="AT1405">
        <f t="shared" si="954"/>
        <v>0</v>
      </c>
      <c r="AU1405">
        <f t="shared" si="954"/>
        <v>1071.82</v>
      </c>
      <c r="AV1405">
        <f t="shared" si="954"/>
        <v>0</v>
      </c>
      <c r="AW1405">
        <f t="shared" si="954"/>
        <v>0</v>
      </c>
      <c r="AX1405">
        <f t="shared" si="954"/>
        <v>0</v>
      </c>
      <c r="AY1405">
        <f t="shared" si="954"/>
        <v>0</v>
      </c>
      <c r="AZ1405">
        <f t="shared" si="954"/>
        <v>0</v>
      </c>
      <c r="BA1405">
        <f t="shared" si="954"/>
        <v>0</v>
      </c>
      <c r="BB1405">
        <f t="shared" si="954"/>
        <v>0</v>
      </c>
      <c r="BC1405">
        <f t="shared" si="954"/>
        <v>0</v>
      </c>
      <c r="BD1405">
        <f t="shared" si="954"/>
        <v>0</v>
      </c>
      <c r="BX1405">
        <f>ROUND(SUMIF(AA1401:AA1403,"=35364244",FQ1401:FQ1403),2)</f>
        <v>0</v>
      </c>
      <c r="BY1405">
        <f>ROUND(SUMIF(AA1401:AA1403,"=35364244",FR1401:FR1403),2)</f>
        <v>0</v>
      </c>
      <c r="BZ1405">
        <f>ROUND(SUMIF(AA1401:AA1403,"=35364244",GL1401:GL1403),2)</f>
        <v>0</v>
      </c>
      <c r="CA1405">
        <f>ROUND(SUMIF(AA1401:AA1403,"=35364244",GM1401:GM1403),2)</f>
        <v>1071.82</v>
      </c>
      <c r="CB1405">
        <f>ROUND(SUMIF(AA1401:AA1403,"=35364244",GN1401:GN1403),2)</f>
        <v>0</v>
      </c>
      <c r="CC1405">
        <f>ROUND(SUMIF(AA1401:AA1403,"=35364244",GO1401:GO1403),2)</f>
        <v>0</v>
      </c>
      <c r="CD1405">
        <f>ROUND(SUMIF(AA1401:AA1403,"=35364244",GP1401:GP1403),2)</f>
        <v>1071.82</v>
      </c>
      <c r="CE1405">
        <f>AC1405-BX1405</f>
        <v>0</v>
      </c>
      <c r="CF1405">
        <f>AC1405-BY1405</f>
        <v>0</v>
      </c>
      <c r="CG1405">
        <f>BX1405-BZ1405</f>
        <v>0</v>
      </c>
      <c r="CH1405">
        <f>AC1405-BX1405-BY1405+BZ1405</f>
        <v>0</v>
      </c>
      <c r="CI1405">
        <f>BY1405-BZ1405</f>
        <v>0</v>
      </c>
      <c r="CJ1405">
        <f>ROUND(SUMIF(AA1401:AA1403,"=35364244",GX1401:GX1403),2)</f>
        <v>0</v>
      </c>
      <c r="CK1405">
        <f>ROUND(SUMIF(AA1401:AA1403,"=35364244",GY1401:GY1403),2)</f>
        <v>0</v>
      </c>
      <c r="CL1405">
        <f>ROUND(SUMIF(AA1401:AA1403,"=35364244",GZ1401:GZ1403),2)</f>
        <v>0</v>
      </c>
      <c r="CM1405">
        <f>ROUND(SUMIF(AA1401:AA1403,"=35364244",HD1401:HD1403),2)</f>
        <v>0</v>
      </c>
      <c r="GX1405">
        <v>0</v>
      </c>
    </row>
    <row r="1407" spans="1:245" x14ac:dyDescent="0.2">
      <c r="A1407">
        <v>50</v>
      </c>
      <c r="B1407">
        <v>0</v>
      </c>
      <c r="C1407">
        <v>0</v>
      </c>
      <c r="D1407">
        <v>1</v>
      </c>
      <c r="E1407">
        <v>201</v>
      </c>
      <c r="F1407">
        <f>ROUND(Source!O1405,O1407)</f>
        <v>595.73</v>
      </c>
      <c r="G1407" t="s">
        <v>66</v>
      </c>
      <c r="H1407" t="s">
        <v>67</v>
      </c>
      <c r="K1407">
        <v>201</v>
      </c>
      <c r="L1407">
        <v>1</v>
      </c>
      <c r="M1407">
        <v>3</v>
      </c>
      <c r="N1407" t="s">
        <v>3</v>
      </c>
      <c r="O1407">
        <v>2</v>
      </c>
      <c r="W1407">
        <v>595.73</v>
      </c>
      <c r="X1407">
        <v>1</v>
      </c>
      <c r="Y1407">
        <v>595.73</v>
      </c>
    </row>
    <row r="1408" spans="1:245" x14ac:dyDescent="0.2">
      <c r="A1408">
        <v>50</v>
      </c>
      <c r="B1408">
        <v>0</v>
      </c>
      <c r="C1408">
        <v>0</v>
      </c>
      <c r="D1408">
        <v>1</v>
      </c>
      <c r="E1408">
        <v>202</v>
      </c>
      <c r="F1408">
        <f>ROUND(Source!P1405,O1408)</f>
        <v>0</v>
      </c>
      <c r="G1408" t="s">
        <v>68</v>
      </c>
      <c r="H1408" t="s">
        <v>69</v>
      </c>
      <c r="K1408">
        <v>202</v>
      </c>
      <c r="L1408">
        <v>2</v>
      </c>
      <c r="M1408">
        <v>3</v>
      </c>
      <c r="N1408" t="s">
        <v>3</v>
      </c>
      <c r="O1408">
        <v>2</v>
      </c>
      <c r="W1408">
        <v>0</v>
      </c>
      <c r="X1408">
        <v>1</v>
      </c>
      <c r="Y1408">
        <v>0</v>
      </c>
    </row>
    <row r="1409" spans="1:25" x14ac:dyDescent="0.2">
      <c r="A1409">
        <v>50</v>
      </c>
      <c r="B1409">
        <v>0</v>
      </c>
      <c r="C1409">
        <v>0</v>
      </c>
      <c r="D1409">
        <v>1</v>
      </c>
      <c r="E1409">
        <v>222</v>
      </c>
      <c r="F1409">
        <f>ROUND(Source!AO1405,O1409)</f>
        <v>0</v>
      </c>
      <c r="G1409" t="s">
        <v>70</v>
      </c>
      <c r="H1409" t="s">
        <v>71</v>
      </c>
      <c r="K1409">
        <v>222</v>
      </c>
      <c r="L1409">
        <v>3</v>
      </c>
      <c r="M1409">
        <v>3</v>
      </c>
      <c r="N1409" t="s">
        <v>3</v>
      </c>
      <c r="O1409">
        <v>2</v>
      </c>
      <c r="W1409">
        <v>0</v>
      </c>
      <c r="X1409">
        <v>1</v>
      </c>
      <c r="Y1409">
        <v>0</v>
      </c>
    </row>
    <row r="1410" spans="1:25" x14ac:dyDescent="0.2">
      <c r="A1410">
        <v>50</v>
      </c>
      <c r="B1410">
        <v>0</v>
      </c>
      <c r="C1410">
        <v>0</v>
      </c>
      <c r="D1410">
        <v>1</v>
      </c>
      <c r="E1410">
        <v>225</v>
      </c>
      <c r="F1410">
        <f>ROUND(Source!AV1405,O1410)</f>
        <v>0</v>
      </c>
      <c r="G1410" t="s">
        <v>72</v>
      </c>
      <c r="H1410" t="s">
        <v>73</v>
      </c>
      <c r="K1410">
        <v>225</v>
      </c>
      <c r="L1410">
        <v>4</v>
      </c>
      <c r="M1410">
        <v>3</v>
      </c>
      <c r="N1410" t="s">
        <v>3</v>
      </c>
      <c r="O1410">
        <v>2</v>
      </c>
      <c r="W1410">
        <v>0</v>
      </c>
      <c r="X1410">
        <v>1</v>
      </c>
      <c r="Y1410">
        <v>0</v>
      </c>
    </row>
    <row r="1411" spans="1:25" x14ac:dyDescent="0.2">
      <c r="A1411">
        <v>50</v>
      </c>
      <c r="B1411">
        <v>0</v>
      </c>
      <c r="C1411">
        <v>0</v>
      </c>
      <c r="D1411">
        <v>1</v>
      </c>
      <c r="E1411">
        <v>226</v>
      </c>
      <c r="F1411">
        <f>ROUND(Source!AW1405,O1411)</f>
        <v>0</v>
      </c>
      <c r="G1411" t="s">
        <v>74</v>
      </c>
      <c r="H1411" t="s">
        <v>75</v>
      </c>
      <c r="K1411">
        <v>226</v>
      </c>
      <c r="L1411">
        <v>5</v>
      </c>
      <c r="M1411">
        <v>3</v>
      </c>
      <c r="N1411" t="s">
        <v>3</v>
      </c>
      <c r="O1411">
        <v>2</v>
      </c>
      <c r="W1411">
        <v>0</v>
      </c>
      <c r="X1411">
        <v>1</v>
      </c>
      <c r="Y1411">
        <v>0</v>
      </c>
    </row>
    <row r="1412" spans="1:25" x14ac:dyDescent="0.2">
      <c r="A1412">
        <v>50</v>
      </c>
      <c r="B1412">
        <v>0</v>
      </c>
      <c r="C1412">
        <v>0</v>
      </c>
      <c r="D1412">
        <v>1</v>
      </c>
      <c r="E1412">
        <v>227</v>
      </c>
      <c r="F1412">
        <f>ROUND(Source!AX1405,O1412)</f>
        <v>0</v>
      </c>
      <c r="G1412" t="s">
        <v>76</v>
      </c>
      <c r="H1412" t="s">
        <v>77</v>
      </c>
      <c r="K1412">
        <v>227</v>
      </c>
      <c r="L1412">
        <v>6</v>
      </c>
      <c r="M1412">
        <v>3</v>
      </c>
      <c r="N1412" t="s">
        <v>3</v>
      </c>
      <c r="O1412">
        <v>2</v>
      </c>
      <c r="W1412">
        <v>0</v>
      </c>
      <c r="X1412">
        <v>1</v>
      </c>
      <c r="Y1412">
        <v>0</v>
      </c>
    </row>
    <row r="1413" spans="1:25" x14ac:dyDescent="0.2">
      <c r="A1413">
        <v>50</v>
      </c>
      <c r="B1413">
        <v>0</v>
      </c>
      <c r="C1413">
        <v>0</v>
      </c>
      <c r="D1413">
        <v>1</v>
      </c>
      <c r="E1413">
        <v>228</v>
      </c>
      <c r="F1413">
        <f>ROUND(Source!AY1405,O1413)</f>
        <v>0</v>
      </c>
      <c r="G1413" t="s">
        <v>78</v>
      </c>
      <c r="H1413" t="s">
        <v>79</v>
      </c>
      <c r="K1413">
        <v>228</v>
      </c>
      <c r="L1413">
        <v>7</v>
      </c>
      <c r="M1413">
        <v>3</v>
      </c>
      <c r="N1413" t="s">
        <v>3</v>
      </c>
      <c r="O1413">
        <v>2</v>
      </c>
      <c r="W1413">
        <v>0</v>
      </c>
      <c r="X1413">
        <v>1</v>
      </c>
      <c r="Y1413">
        <v>0</v>
      </c>
    </row>
    <row r="1414" spans="1:25" x14ac:dyDescent="0.2">
      <c r="A1414">
        <v>50</v>
      </c>
      <c r="B1414">
        <v>0</v>
      </c>
      <c r="C1414">
        <v>0</v>
      </c>
      <c r="D1414">
        <v>1</v>
      </c>
      <c r="E1414">
        <v>216</v>
      </c>
      <c r="F1414">
        <f>ROUND(Source!AP1405,O1414)</f>
        <v>0</v>
      </c>
      <c r="G1414" t="s">
        <v>80</v>
      </c>
      <c r="H1414" t="s">
        <v>81</v>
      </c>
      <c r="K1414">
        <v>216</v>
      </c>
      <c r="L1414">
        <v>8</v>
      </c>
      <c r="M1414">
        <v>3</v>
      </c>
      <c r="N1414" t="s">
        <v>3</v>
      </c>
      <c r="O1414">
        <v>2</v>
      </c>
      <c r="W1414">
        <v>0</v>
      </c>
      <c r="X1414">
        <v>1</v>
      </c>
      <c r="Y1414">
        <v>0</v>
      </c>
    </row>
    <row r="1415" spans="1:25" x14ac:dyDescent="0.2">
      <c r="A1415">
        <v>50</v>
      </c>
      <c r="B1415">
        <v>0</v>
      </c>
      <c r="C1415">
        <v>0</v>
      </c>
      <c r="D1415">
        <v>1</v>
      </c>
      <c r="E1415">
        <v>223</v>
      </c>
      <c r="F1415">
        <f>ROUND(Source!AQ1405,O1415)</f>
        <v>0</v>
      </c>
      <c r="G1415" t="s">
        <v>82</v>
      </c>
      <c r="H1415" t="s">
        <v>83</v>
      </c>
      <c r="K1415">
        <v>223</v>
      </c>
      <c r="L1415">
        <v>9</v>
      </c>
      <c r="M1415">
        <v>3</v>
      </c>
      <c r="N1415" t="s">
        <v>3</v>
      </c>
      <c r="O1415">
        <v>2</v>
      </c>
      <c r="W1415">
        <v>0</v>
      </c>
      <c r="X1415">
        <v>1</v>
      </c>
      <c r="Y1415">
        <v>0</v>
      </c>
    </row>
    <row r="1416" spans="1:25" x14ac:dyDescent="0.2">
      <c r="A1416">
        <v>50</v>
      </c>
      <c r="B1416">
        <v>0</v>
      </c>
      <c r="C1416">
        <v>0</v>
      </c>
      <c r="D1416">
        <v>1</v>
      </c>
      <c r="E1416">
        <v>229</v>
      </c>
      <c r="F1416">
        <f>ROUND(Source!AZ1405,O1416)</f>
        <v>0</v>
      </c>
      <c r="G1416" t="s">
        <v>84</v>
      </c>
      <c r="H1416" t="s">
        <v>85</v>
      </c>
      <c r="K1416">
        <v>229</v>
      </c>
      <c r="L1416">
        <v>10</v>
      </c>
      <c r="M1416">
        <v>3</v>
      </c>
      <c r="N1416" t="s">
        <v>3</v>
      </c>
      <c r="O1416">
        <v>2</v>
      </c>
      <c r="W1416">
        <v>0</v>
      </c>
      <c r="X1416">
        <v>1</v>
      </c>
      <c r="Y1416">
        <v>0</v>
      </c>
    </row>
    <row r="1417" spans="1:25" x14ac:dyDescent="0.2">
      <c r="A1417">
        <v>50</v>
      </c>
      <c r="B1417">
        <v>0</v>
      </c>
      <c r="C1417">
        <v>0</v>
      </c>
      <c r="D1417">
        <v>1</v>
      </c>
      <c r="E1417">
        <v>203</v>
      </c>
      <c r="F1417">
        <f>ROUND(Source!Q1405,O1417)</f>
        <v>0.66</v>
      </c>
      <c r="G1417" t="s">
        <v>86</v>
      </c>
      <c r="H1417" t="s">
        <v>87</v>
      </c>
      <c r="K1417">
        <v>203</v>
      </c>
      <c r="L1417">
        <v>11</v>
      </c>
      <c r="M1417">
        <v>3</v>
      </c>
      <c r="N1417" t="s">
        <v>3</v>
      </c>
      <c r="O1417">
        <v>2</v>
      </c>
      <c r="W1417">
        <v>0.66</v>
      </c>
      <c r="X1417">
        <v>1</v>
      </c>
      <c r="Y1417">
        <v>0.66</v>
      </c>
    </row>
    <row r="1418" spans="1:25" x14ac:dyDescent="0.2">
      <c r="A1418">
        <v>50</v>
      </c>
      <c r="B1418">
        <v>0</v>
      </c>
      <c r="C1418">
        <v>0</v>
      </c>
      <c r="D1418">
        <v>1</v>
      </c>
      <c r="E1418">
        <v>231</v>
      </c>
      <c r="F1418">
        <f>ROUND(Source!BB1405,O1418)</f>
        <v>0</v>
      </c>
      <c r="G1418" t="s">
        <v>88</v>
      </c>
      <c r="H1418" t="s">
        <v>89</v>
      </c>
      <c r="K1418">
        <v>231</v>
      </c>
      <c r="L1418">
        <v>12</v>
      </c>
      <c r="M1418">
        <v>3</v>
      </c>
      <c r="N1418" t="s">
        <v>3</v>
      </c>
      <c r="O1418">
        <v>2</v>
      </c>
      <c r="W1418">
        <v>0</v>
      </c>
      <c r="X1418">
        <v>1</v>
      </c>
      <c r="Y1418">
        <v>0</v>
      </c>
    </row>
    <row r="1419" spans="1:25" x14ac:dyDescent="0.2">
      <c r="A1419">
        <v>50</v>
      </c>
      <c r="B1419">
        <v>0</v>
      </c>
      <c r="C1419">
        <v>0</v>
      </c>
      <c r="D1419">
        <v>1</v>
      </c>
      <c r="E1419">
        <v>204</v>
      </c>
      <c r="F1419">
        <f>ROUND(Source!R1405,O1419)</f>
        <v>0.02</v>
      </c>
      <c r="G1419" t="s">
        <v>90</v>
      </c>
      <c r="H1419" t="s">
        <v>91</v>
      </c>
      <c r="K1419">
        <v>204</v>
      </c>
      <c r="L1419">
        <v>13</v>
      </c>
      <c r="M1419">
        <v>3</v>
      </c>
      <c r="N1419" t="s">
        <v>3</v>
      </c>
      <c r="O1419">
        <v>2</v>
      </c>
      <c r="W1419">
        <v>0.02</v>
      </c>
      <c r="X1419">
        <v>1</v>
      </c>
      <c r="Y1419">
        <v>0.02</v>
      </c>
    </row>
    <row r="1420" spans="1:25" x14ac:dyDescent="0.2">
      <c r="A1420">
        <v>50</v>
      </c>
      <c r="B1420">
        <v>0</v>
      </c>
      <c r="C1420">
        <v>0</v>
      </c>
      <c r="D1420">
        <v>1</v>
      </c>
      <c r="E1420">
        <v>205</v>
      </c>
      <c r="F1420">
        <f>ROUND(Source!S1405,O1420)</f>
        <v>595.07000000000005</v>
      </c>
      <c r="G1420" t="s">
        <v>92</v>
      </c>
      <c r="H1420" t="s">
        <v>93</v>
      </c>
      <c r="K1420">
        <v>205</v>
      </c>
      <c r="L1420">
        <v>14</v>
      </c>
      <c r="M1420">
        <v>3</v>
      </c>
      <c r="N1420" t="s">
        <v>3</v>
      </c>
      <c r="O1420">
        <v>2</v>
      </c>
      <c r="W1420">
        <v>595.07000000000005</v>
      </c>
      <c r="X1420">
        <v>1</v>
      </c>
      <c r="Y1420">
        <v>595.07000000000005</v>
      </c>
    </row>
    <row r="1421" spans="1:25" x14ac:dyDescent="0.2">
      <c r="A1421">
        <v>50</v>
      </c>
      <c r="B1421">
        <v>0</v>
      </c>
      <c r="C1421">
        <v>0</v>
      </c>
      <c r="D1421">
        <v>1</v>
      </c>
      <c r="E1421">
        <v>232</v>
      </c>
      <c r="F1421">
        <f>ROUND(Source!BC1405,O1421)</f>
        <v>0</v>
      </c>
      <c r="G1421" t="s">
        <v>94</v>
      </c>
      <c r="H1421" t="s">
        <v>95</v>
      </c>
      <c r="K1421">
        <v>232</v>
      </c>
      <c r="L1421">
        <v>15</v>
      </c>
      <c r="M1421">
        <v>3</v>
      </c>
      <c r="N1421" t="s">
        <v>3</v>
      </c>
      <c r="O1421">
        <v>2</v>
      </c>
      <c r="W1421">
        <v>0</v>
      </c>
      <c r="X1421">
        <v>1</v>
      </c>
      <c r="Y1421">
        <v>0</v>
      </c>
    </row>
    <row r="1422" spans="1:25" x14ac:dyDescent="0.2">
      <c r="A1422">
        <v>50</v>
      </c>
      <c r="B1422">
        <v>0</v>
      </c>
      <c r="C1422">
        <v>0</v>
      </c>
      <c r="D1422">
        <v>1</v>
      </c>
      <c r="E1422">
        <v>214</v>
      </c>
      <c r="F1422">
        <f>ROUND(Source!AS1405,O1422)</f>
        <v>0</v>
      </c>
      <c r="G1422" t="s">
        <v>96</v>
      </c>
      <c r="H1422" t="s">
        <v>97</v>
      </c>
      <c r="K1422">
        <v>214</v>
      </c>
      <c r="L1422">
        <v>16</v>
      </c>
      <c r="M1422">
        <v>3</v>
      </c>
      <c r="N1422" t="s">
        <v>3</v>
      </c>
      <c r="O1422">
        <v>2</v>
      </c>
      <c r="W1422">
        <v>0</v>
      </c>
      <c r="X1422">
        <v>1</v>
      </c>
      <c r="Y1422">
        <v>0</v>
      </c>
    </row>
    <row r="1423" spans="1:25" x14ac:dyDescent="0.2">
      <c r="A1423">
        <v>50</v>
      </c>
      <c r="B1423">
        <v>0</v>
      </c>
      <c r="C1423">
        <v>0</v>
      </c>
      <c r="D1423">
        <v>1</v>
      </c>
      <c r="E1423">
        <v>215</v>
      </c>
      <c r="F1423">
        <f>ROUND(Source!AT1405,O1423)</f>
        <v>0</v>
      </c>
      <c r="G1423" t="s">
        <v>98</v>
      </c>
      <c r="H1423" t="s">
        <v>99</v>
      </c>
      <c r="K1423">
        <v>215</v>
      </c>
      <c r="L1423">
        <v>17</v>
      </c>
      <c r="M1423">
        <v>3</v>
      </c>
      <c r="N1423" t="s">
        <v>3</v>
      </c>
      <c r="O1423">
        <v>2</v>
      </c>
      <c r="W1423">
        <v>0</v>
      </c>
      <c r="X1423">
        <v>1</v>
      </c>
      <c r="Y1423">
        <v>0</v>
      </c>
    </row>
    <row r="1424" spans="1:25" x14ac:dyDescent="0.2">
      <c r="A1424">
        <v>50</v>
      </c>
      <c r="B1424">
        <v>0</v>
      </c>
      <c r="C1424">
        <v>0</v>
      </c>
      <c r="D1424">
        <v>1</v>
      </c>
      <c r="E1424">
        <v>217</v>
      </c>
      <c r="F1424">
        <f>ROUND(Source!AU1405,O1424)</f>
        <v>1071.82</v>
      </c>
      <c r="G1424" t="s">
        <v>100</v>
      </c>
      <c r="H1424" t="s">
        <v>101</v>
      </c>
      <c r="K1424">
        <v>217</v>
      </c>
      <c r="L1424">
        <v>18</v>
      </c>
      <c r="M1424">
        <v>3</v>
      </c>
      <c r="N1424" t="s">
        <v>3</v>
      </c>
      <c r="O1424">
        <v>2</v>
      </c>
      <c r="W1424">
        <v>1071.82</v>
      </c>
      <c r="X1424">
        <v>1</v>
      </c>
      <c r="Y1424">
        <v>1071.82</v>
      </c>
    </row>
    <row r="1425" spans="1:245" x14ac:dyDescent="0.2">
      <c r="A1425">
        <v>50</v>
      </c>
      <c r="B1425">
        <v>0</v>
      </c>
      <c r="C1425">
        <v>0</v>
      </c>
      <c r="D1425">
        <v>1</v>
      </c>
      <c r="E1425">
        <v>230</v>
      </c>
      <c r="F1425">
        <f>ROUND(Source!BA1405,O1425)</f>
        <v>0</v>
      </c>
      <c r="G1425" t="s">
        <v>102</v>
      </c>
      <c r="H1425" t="s">
        <v>103</v>
      </c>
      <c r="K1425">
        <v>230</v>
      </c>
      <c r="L1425">
        <v>19</v>
      </c>
      <c r="M1425">
        <v>3</v>
      </c>
      <c r="N1425" t="s">
        <v>3</v>
      </c>
      <c r="O1425">
        <v>2</v>
      </c>
      <c r="W1425">
        <v>0</v>
      </c>
      <c r="X1425">
        <v>1</v>
      </c>
      <c r="Y1425">
        <v>0</v>
      </c>
    </row>
    <row r="1426" spans="1:245" x14ac:dyDescent="0.2">
      <c r="A1426">
        <v>50</v>
      </c>
      <c r="B1426">
        <v>0</v>
      </c>
      <c r="C1426">
        <v>0</v>
      </c>
      <c r="D1426">
        <v>1</v>
      </c>
      <c r="E1426">
        <v>206</v>
      </c>
      <c r="F1426">
        <f>ROUND(Source!T1405,O1426)</f>
        <v>0</v>
      </c>
      <c r="G1426" t="s">
        <v>104</v>
      </c>
      <c r="H1426" t="s">
        <v>105</v>
      </c>
      <c r="K1426">
        <v>206</v>
      </c>
      <c r="L1426">
        <v>20</v>
      </c>
      <c r="M1426">
        <v>3</v>
      </c>
      <c r="N1426" t="s">
        <v>3</v>
      </c>
      <c r="O1426">
        <v>2</v>
      </c>
      <c r="W1426">
        <v>0</v>
      </c>
      <c r="X1426">
        <v>1</v>
      </c>
      <c r="Y1426">
        <v>0</v>
      </c>
    </row>
    <row r="1427" spans="1:245" x14ac:dyDescent="0.2">
      <c r="A1427">
        <v>50</v>
      </c>
      <c r="B1427">
        <v>0</v>
      </c>
      <c r="C1427">
        <v>0</v>
      </c>
      <c r="D1427">
        <v>1</v>
      </c>
      <c r="E1427">
        <v>207</v>
      </c>
      <c r="F1427">
        <f>Source!U1405</f>
        <v>0.94720000000000004</v>
      </c>
      <c r="G1427" t="s">
        <v>106</v>
      </c>
      <c r="H1427" t="s">
        <v>107</v>
      </c>
      <c r="K1427">
        <v>207</v>
      </c>
      <c r="L1427">
        <v>21</v>
      </c>
      <c r="M1427">
        <v>3</v>
      </c>
      <c r="N1427" t="s">
        <v>3</v>
      </c>
      <c r="O1427">
        <v>-1</v>
      </c>
      <c r="W1427">
        <v>0.94720000000000004</v>
      </c>
      <c r="X1427">
        <v>1</v>
      </c>
      <c r="Y1427">
        <v>0.94720000000000004</v>
      </c>
    </row>
    <row r="1428" spans="1:245" x14ac:dyDescent="0.2">
      <c r="A1428">
        <v>50</v>
      </c>
      <c r="B1428">
        <v>0</v>
      </c>
      <c r="C1428">
        <v>0</v>
      </c>
      <c r="D1428">
        <v>1</v>
      </c>
      <c r="E1428">
        <v>208</v>
      </c>
      <c r="F1428">
        <f>Source!V1405</f>
        <v>0</v>
      </c>
      <c r="G1428" t="s">
        <v>108</v>
      </c>
      <c r="H1428" t="s">
        <v>109</v>
      </c>
      <c r="K1428">
        <v>208</v>
      </c>
      <c r="L1428">
        <v>22</v>
      </c>
      <c r="M1428">
        <v>3</v>
      </c>
      <c r="N1428" t="s">
        <v>3</v>
      </c>
      <c r="O1428">
        <v>-1</v>
      </c>
      <c r="W1428">
        <v>0</v>
      </c>
      <c r="X1428">
        <v>1</v>
      </c>
      <c r="Y1428">
        <v>0</v>
      </c>
    </row>
    <row r="1429" spans="1:245" x14ac:dyDescent="0.2">
      <c r="A1429">
        <v>50</v>
      </c>
      <c r="B1429">
        <v>0</v>
      </c>
      <c r="C1429">
        <v>0</v>
      </c>
      <c r="D1429">
        <v>1</v>
      </c>
      <c r="E1429">
        <v>209</v>
      </c>
      <c r="F1429">
        <f>ROUND(Source!W1405,O1429)</f>
        <v>0</v>
      </c>
      <c r="G1429" t="s">
        <v>110</v>
      </c>
      <c r="H1429" t="s">
        <v>111</v>
      </c>
      <c r="K1429">
        <v>209</v>
      </c>
      <c r="L1429">
        <v>23</v>
      </c>
      <c r="M1429">
        <v>3</v>
      </c>
      <c r="N1429" t="s">
        <v>3</v>
      </c>
      <c r="O1429">
        <v>2</v>
      </c>
      <c r="W1429">
        <v>0</v>
      </c>
      <c r="X1429">
        <v>1</v>
      </c>
      <c r="Y1429">
        <v>0</v>
      </c>
    </row>
    <row r="1430" spans="1:245" x14ac:dyDescent="0.2">
      <c r="A1430">
        <v>50</v>
      </c>
      <c r="B1430">
        <v>0</v>
      </c>
      <c r="C1430">
        <v>0</v>
      </c>
      <c r="D1430">
        <v>1</v>
      </c>
      <c r="E1430">
        <v>233</v>
      </c>
      <c r="F1430">
        <f>ROUND(Source!BD1405,O1430)</f>
        <v>0</v>
      </c>
      <c r="G1430" t="s">
        <v>112</v>
      </c>
      <c r="H1430" t="s">
        <v>113</v>
      </c>
      <c r="K1430">
        <v>233</v>
      </c>
      <c r="L1430">
        <v>24</v>
      </c>
      <c r="M1430">
        <v>3</v>
      </c>
      <c r="N1430" t="s">
        <v>3</v>
      </c>
      <c r="O1430">
        <v>2</v>
      </c>
      <c r="W1430">
        <v>0</v>
      </c>
      <c r="X1430">
        <v>1</v>
      </c>
      <c r="Y1430">
        <v>0</v>
      </c>
    </row>
    <row r="1431" spans="1:245" x14ac:dyDescent="0.2">
      <c r="A1431">
        <v>50</v>
      </c>
      <c r="B1431">
        <v>0</v>
      </c>
      <c r="C1431">
        <v>0</v>
      </c>
      <c r="D1431">
        <v>1</v>
      </c>
      <c r="E1431">
        <v>210</v>
      </c>
      <c r="F1431">
        <f>ROUND(Source!X1405,O1431)</f>
        <v>416.56</v>
      </c>
      <c r="G1431" t="s">
        <v>114</v>
      </c>
      <c r="H1431" t="s">
        <v>115</v>
      </c>
      <c r="K1431">
        <v>210</v>
      </c>
      <c r="L1431">
        <v>25</v>
      </c>
      <c r="M1431">
        <v>3</v>
      </c>
      <c r="N1431" t="s">
        <v>3</v>
      </c>
      <c r="O1431">
        <v>2</v>
      </c>
      <c r="W1431">
        <v>416.56</v>
      </c>
      <c r="X1431">
        <v>1</v>
      </c>
      <c r="Y1431">
        <v>416.56</v>
      </c>
    </row>
    <row r="1432" spans="1:245" x14ac:dyDescent="0.2">
      <c r="A1432">
        <v>50</v>
      </c>
      <c r="B1432">
        <v>0</v>
      </c>
      <c r="C1432">
        <v>0</v>
      </c>
      <c r="D1432">
        <v>1</v>
      </c>
      <c r="E1432">
        <v>211</v>
      </c>
      <c r="F1432">
        <f>ROUND(Source!Y1405,O1432)</f>
        <v>59.51</v>
      </c>
      <c r="G1432" t="s">
        <v>116</v>
      </c>
      <c r="H1432" t="s">
        <v>117</v>
      </c>
      <c r="K1432">
        <v>211</v>
      </c>
      <c r="L1432">
        <v>26</v>
      </c>
      <c r="M1432">
        <v>3</v>
      </c>
      <c r="N1432" t="s">
        <v>3</v>
      </c>
      <c r="O1432">
        <v>2</v>
      </c>
      <c r="W1432">
        <v>59.51</v>
      </c>
      <c r="X1432">
        <v>1</v>
      </c>
      <c r="Y1432">
        <v>59.51</v>
      </c>
    </row>
    <row r="1433" spans="1:245" x14ac:dyDescent="0.2">
      <c r="A1433">
        <v>50</v>
      </c>
      <c r="B1433">
        <v>0</v>
      </c>
      <c r="C1433">
        <v>0</v>
      </c>
      <c r="D1433">
        <v>1</v>
      </c>
      <c r="E1433">
        <v>224</v>
      </c>
      <c r="F1433">
        <f>ROUND(Source!AR1405,O1433)</f>
        <v>1071.82</v>
      </c>
      <c r="G1433" t="s">
        <v>118</v>
      </c>
      <c r="H1433" t="s">
        <v>119</v>
      </c>
      <c r="K1433">
        <v>224</v>
      </c>
      <c r="L1433">
        <v>27</v>
      </c>
      <c r="M1433">
        <v>3</v>
      </c>
      <c r="N1433" t="s">
        <v>3</v>
      </c>
      <c r="O1433">
        <v>2</v>
      </c>
      <c r="W1433">
        <v>1071.82</v>
      </c>
      <c r="X1433">
        <v>1</v>
      </c>
      <c r="Y1433">
        <v>1071.82</v>
      </c>
    </row>
    <row r="1435" spans="1:245" x14ac:dyDescent="0.2">
      <c r="A1435">
        <v>4</v>
      </c>
      <c r="B1435">
        <v>1</v>
      </c>
      <c r="D1435">
        <f>ROW(A1443)</f>
        <v>1443</v>
      </c>
      <c r="F1435" t="s">
        <v>13</v>
      </c>
      <c r="G1435" t="s">
        <v>376</v>
      </c>
      <c r="H1435" t="s">
        <v>3</v>
      </c>
      <c r="I1435">
        <v>0</v>
      </c>
      <c r="K1435">
        <v>0</v>
      </c>
      <c r="M1435" t="s">
        <v>3</v>
      </c>
      <c r="S1435">
        <v>0</v>
      </c>
      <c r="U1435" t="s">
        <v>3</v>
      </c>
      <c r="V1435">
        <v>0</v>
      </c>
      <c r="AB1435" t="s">
        <v>3</v>
      </c>
      <c r="AC1435" t="s">
        <v>3</v>
      </c>
      <c r="AD1435" t="s">
        <v>3</v>
      </c>
      <c r="AE1435" t="s">
        <v>3</v>
      </c>
      <c r="AF1435" t="s">
        <v>3</v>
      </c>
      <c r="AG1435" t="s">
        <v>3</v>
      </c>
      <c r="AP1435" t="s">
        <v>3</v>
      </c>
      <c r="AQ1435" t="s">
        <v>3</v>
      </c>
      <c r="AR1435" t="s">
        <v>3</v>
      </c>
      <c r="AZ1435" t="s">
        <v>3</v>
      </c>
      <c r="BB1435" t="s">
        <v>3</v>
      </c>
      <c r="BC1435" t="s">
        <v>3</v>
      </c>
      <c r="BD1435" t="s">
        <v>3</v>
      </c>
      <c r="BE1435" t="s">
        <v>3</v>
      </c>
      <c r="BF1435" t="s">
        <v>3</v>
      </c>
      <c r="BG1435" t="s">
        <v>3</v>
      </c>
      <c r="BH1435" t="s">
        <v>3</v>
      </c>
      <c r="BI1435" t="s">
        <v>3</v>
      </c>
      <c r="BJ1435" t="s">
        <v>3</v>
      </c>
      <c r="BK1435" t="s">
        <v>3</v>
      </c>
      <c r="BL1435" t="s">
        <v>3</v>
      </c>
      <c r="BM1435" t="s">
        <v>3</v>
      </c>
      <c r="BN1435" t="s">
        <v>3</v>
      </c>
      <c r="BO1435" t="s">
        <v>3</v>
      </c>
      <c r="BP1435" t="s">
        <v>3</v>
      </c>
      <c r="BX1435">
        <v>0</v>
      </c>
      <c r="CJ1435">
        <v>0</v>
      </c>
    </row>
    <row r="1437" spans="1:245" x14ac:dyDescent="0.2">
      <c r="A1437">
        <v>52</v>
      </c>
      <c r="B1437">
        <f t="shared" ref="B1437:G1437" si="955">B1443</f>
        <v>1</v>
      </c>
      <c r="C1437">
        <f t="shared" si="955"/>
        <v>4</v>
      </c>
      <c r="D1437">
        <f t="shared" si="955"/>
        <v>1435</v>
      </c>
      <c r="E1437">
        <f t="shared" si="955"/>
        <v>0</v>
      </c>
      <c r="F1437" t="str">
        <f t="shared" si="955"/>
        <v>Новый раздел</v>
      </c>
      <c r="G1437" t="str">
        <f t="shared" si="955"/>
        <v>Помещение 151 Раздевалка</v>
      </c>
      <c r="O1437">
        <f t="shared" ref="O1437:AT1437" si="956">O1443</f>
        <v>595.73</v>
      </c>
      <c r="P1437">
        <f t="shared" si="956"/>
        <v>0</v>
      </c>
      <c r="Q1437">
        <f t="shared" si="956"/>
        <v>0.66</v>
      </c>
      <c r="R1437">
        <f t="shared" si="956"/>
        <v>0.02</v>
      </c>
      <c r="S1437">
        <f t="shared" si="956"/>
        <v>595.07000000000005</v>
      </c>
      <c r="T1437">
        <f t="shared" si="956"/>
        <v>0</v>
      </c>
      <c r="U1437">
        <f t="shared" si="956"/>
        <v>0.94720000000000004</v>
      </c>
      <c r="V1437">
        <f t="shared" si="956"/>
        <v>0</v>
      </c>
      <c r="W1437">
        <f t="shared" si="956"/>
        <v>0</v>
      </c>
      <c r="X1437">
        <f t="shared" si="956"/>
        <v>416.56</v>
      </c>
      <c r="Y1437">
        <f t="shared" si="956"/>
        <v>59.51</v>
      </c>
      <c r="Z1437">
        <f t="shared" si="956"/>
        <v>0</v>
      </c>
      <c r="AA1437">
        <f t="shared" si="956"/>
        <v>0</v>
      </c>
      <c r="AB1437">
        <f t="shared" si="956"/>
        <v>595.73</v>
      </c>
      <c r="AC1437">
        <f t="shared" si="956"/>
        <v>0</v>
      </c>
      <c r="AD1437">
        <f t="shared" si="956"/>
        <v>0.66</v>
      </c>
      <c r="AE1437">
        <f t="shared" si="956"/>
        <v>0.02</v>
      </c>
      <c r="AF1437">
        <f t="shared" si="956"/>
        <v>595.07000000000005</v>
      </c>
      <c r="AG1437">
        <f t="shared" si="956"/>
        <v>0</v>
      </c>
      <c r="AH1437">
        <f t="shared" si="956"/>
        <v>0.94720000000000004</v>
      </c>
      <c r="AI1437">
        <f t="shared" si="956"/>
        <v>0</v>
      </c>
      <c r="AJ1437">
        <f t="shared" si="956"/>
        <v>0</v>
      </c>
      <c r="AK1437">
        <f t="shared" si="956"/>
        <v>416.56</v>
      </c>
      <c r="AL1437">
        <f t="shared" si="956"/>
        <v>59.51</v>
      </c>
      <c r="AM1437">
        <f t="shared" si="956"/>
        <v>0</v>
      </c>
      <c r="AN1437">
        <f t="shared" si="956"/>
        <v>0</v>
      </c>
      <c r="AO1437">
        <f t="shared" si="956"/>
        <v>0</v>
      </c>
      <c r="AP1437">
        <f t="shared" si="956"/>
        <v>0</v>
      </c>
      <c r="AQ1437">
        <f t="shared" si="956"/>
        <v>0</v>
      </c>
      <c r="AR1437">
        <f t="shared" si="956"/>
        <v>1071.82</v>
      </c>
      <c r="AS1437">
        <f t="shared" si="956"/>
        <v>0</v>
      </c>
      <c r="AT1437">
        <f t="shared" si="956"/>
        <v>0</v>
      </c>
      <c r="AU1437">
        <f t="shared" ref="AU1437:BZ1437" si="957">AU1443</f>
        <v>1071.82</v>
      </c>
      <c r="AV1437">
        <f t="shared" si="957"/>
        <v>0</v>
      </c>
      <c r="AW1437">
        <f t="shared" si="957"/>
        <v>0</v>
      </c>
      <c r="AX1437">
        <f t="shared" si="957"/>
        <v>0</v>
      </c>
      <c r="AY1437">
        <f t="shared" si="957"/>
        <v>0</v>
      </c>
      <c r="AZ1437">
        <f t="shared" si="957"/>
        <v>0</v>
      </c>
      <c r="BA1437">
        <f t="shared" si="957"/>
        <v>0</v>
      </c>
      <c r="BB1437">
        <f t="shared" si="957"/>
        <v>0</v>
      </c>
      <c r="BC1437">
        <f t="shared" si="957"/>
        <v>0</v>
      </c>
      <c r="BD1437">
        <f t="shared" si="957"/>
        <v>0</v>
      </c>
      <c r="BE1437">
        <f t="shared" si="957"/>
        <v>0</v>
      </c>
      <c r="BF1437">
        <f t="shared" si="957"/>
        <v>0</v>
      </c>
      <c r="BG1437">
        <f t="shared" si="957"/>
        <v>0</v>
      </c>
      <c r="BH1437">
        <f t="shared" si="957"/>
        <v>0</v>
      </c>
      <c r="BI1437">
        <f t="shared" si="957"/>
        <v>0</v>
      </c>
      <c r="BJ1437">
        <f t="shared" si="957"/>
        <v>0</v>
      </c>
      <c r="BK1437">
        <f t="shared" si="957"/>
        <v>0</v>
      </c>
      <c r="BL1437">
        <f t="shared" si="957"/>
        <v>0</v>
      </c>
      <c r="BM1437">
        <f t="shared" si="957"/>
        <v>0</v>
      </c>
      <c r="BN1437">
        <f t="shared" si="957"/>
        <v>0</v>
      </c>
      <c r="BO1437">
        <f t="shared" si="957"/>
        <v>0</v>
      </c>
      <c r="BP1437">
        <f t="shared" si="957"/>
        <v>0</v>
      </c>
      <c r="BQ1437">
        <f t="shared" si="957"/>
        <v>0</v>
      </c>
      <c r="BR1437">
        <f t="shared" si="957"/>
        <v>0</v>
      </c>
      <c r="BS1437">
        <f t="shared" si="957"/>
        <v>0</v>
      </c>
      <c r="BT1437">
        <f t="shared" si="957"/>
        <v>0</v>
      </c>
      <c r="BU1437">
        <f t="shared" si="957"/>
        <v>0</v>
      </c>
      <c r="BV1437">
        <f t="shared" si="957"/>
        <v>0</v>
      </c>
      <c r="BW1437">
        <f t="shared" si="957"/>
        <v>0</v>
      </c>
      <c r="BX1437">
        <f t="shared" si="957"/>
        <v>0</v>
      </c>
      <c r="BY1437">
        <f t="shared" si="957"/>
        <v>0</v>
      </c>
      <c r="BZ1437">
        <f t="shared" si="957"/>
        <v>0</v>
      </c>
      <c r="CA1437">
        <f t="shared" ref="CA1437:DF1437" si="958">CA1443</f>
        <v>1071.82</v>
      </c>
      <c r="CB1437">
        <f t="shared" si="958"/>
        <v>0</v>
      </c>
      <c r="CC1437">
        <f t="shared" si="958"/>
        <v>0</v>
      </c>
      <c r="CD1437">
        <f t="shared" si="958"/>
        <v>1071.82</v>
      </c>
      <c r="CE1437">
        <f t="shared" si="958"/>
        <v>0</v>
      </c>
      <c r="CF1437">
        <f t="shared" si="958"/>
        <v>0</v>
      </c>
      <c r="CG1437">
        <f t="shared" si="958"/>
        <v>0</v>
      </c>
      <c r="CH1437">
        <f t="shared" si="958"/>
        <v>0</v>
      </c>
      <c r="CI1437">
        <f t="shared" si="958"/>
        <v>0</v>
      </c>
      <c r="CJ1437">
        <f t="shared" si="958"/>
        <v>0</v>
      </c>
      <c r="CK1437">
        <f t="shared" si="958"/>
        <v>0</v>
      </c>
      <c r="CL1437">
        <f t="shared" si="958"/>
        <v>0</v>
      </c>
      <c r="CM1437">
        <f t="shared" si="958"/>
        <v>0</v>
      </c>
      <c r="CN1437">
        <f t="shared" si="958"/>
        <v>0</v>
      </c>
      <c r="CO1437">
        <f t="shared" si="958"/>
        <v>0</v>
      </c>
      <c r="CP1437">
        <f t="shared" si="958"/>
        <v>0</v>
      </c>
      <c r="CQ1437">
        <f t="shared" si="958"/>
        <v>0</v>
      </c>
      <c r="CR1437">
        <f t="shared" si="958"/>
        <v>0</v>
      </c>
      <c r="CS1437">
        <f t="shared" si="958"/>
        <v>0</v>
      </c>
      <c r="CT1437">
        <f t="shared" si="958"/>
        <v>0</v>
      </c>
      <c r="CU1437">
        <f t="shared" si="958"/>
        <v>0</v>
      </c>
      <c r="CV1437">
        <f t="shared" si="958"/>
        <v>0</v>
      </c>
      <c r="CW1437">
        <f t="shared" si="958"/>
        <v>0</v>
      </c>
      <c r="CX1437">
        <f t="shared" si="958"/>
        <v>0</v>
      </c>
      <c r="CY1437">
        <f t="shared" si="958"/>
        <v>0</v>
      </c>
      <c r="CZ1437">
        <f t="shared" si="958"/>
        <v>0</v>
      </c>
      <c r="DA1437">
        <f t="shared" si="958"/>
        <v>0</v>
      </c>
      <c r="DB1437">
        <f t="shared" si="958"/>
        <v>0</v>
      </c>
      <c r="DC1437">
        <f t="shared" si="958"/>
        <v>0</v>
      </c>
      <c r="DD1437">
        <f t="shared" si="958"/>
        <v>0</v>
      </c>
      <c r="DE1437">
        <f t="shared" si="958"/>
        <v>0</v>
      </c>
      <c r="DF1437">
        <f t="shared" si="958"/>
        <v>0</v>
      </c>
      <c r="DG1437">
        <f t="shared" ref="DG1437:EL1437" si="959">DG1443</f>
        <v>0</v>
      </c>
      <c r="DH1437">
        <f t="shared" si="959"/>
        <v>0</v>
      </c>
      <c r="DI1437">
        <f t="shared" si="959"/>
        <v>0</v>
      </c>
      <c r="DJ1437">
        <f t="shared" si="959"/>
        <v>0</v>
      </c>
      <c r="DK1437">
        <f t="shared" si="959"/>
        <v>0</v>
      </c>
      <c r="DL1437">
        <f t="shared" si="959"/>
        <v>0</v>
      </c>
      <c r="DM1437">
        <f t="shared" si="959"/>
        <v>0</v>
      </c>
      <c r="DN1437">
        <f t="shared" si="959"/>
        <v>0</v>
      </c>
      <c r="DO1437">
        <f t="shared" si="959"/>
        <v>0</v>
      </c>
      <c r="DP1437">
        <f t="shared" si="959"/>
        <v>0</v>
      </c>
      <c r="DQ1437">
        <f t="shared" si="959"/>
        <v>0</v>
      </c>
      <c r="DR1437">
        <f t="shared" si="959"/>
        <v>0</v>
      </c>
      <c r="DS1437">
        <f t="shared" si="959"/>
        <v>0</v>
      </c>
      <c r="DT1437">
        <f t="shared" si="959"/>
        <v>0</v>
      </c>
      <c r="DU1437">
        <f t="shared" si="959"/>
        <v>0</v>
      </c>
      <c r="DV1437">
        <f t="shared" si="959"/>
        <v>0</v>
      </c>
      <c r="DW1437">
        <f t="shared" si="959"/>
        <v>0</v>
      </c>
      <c r="DX1437">
        <f t="shared" si="959"/>
        <v>0</v>
      </c>
      <c r="DY1437">
        <f t="shared" si="959"/>
        <v>0</v>
      </c>
      <c r="DZ1437">
        <f t="shared" si="959"/>
        <v>0</v>
      </c>
      <c r="EA1437">
        <f t="shared" si="959"/>
        <v>0</v>
      </c>
      <c r="EB1437">
        <f t="shared" si="959"/>
        <v>0</v>
      </c>
      <c r="EC1437">
        <f t="shared" si="959"/>
        <v>0</v>
      </c>
      <c r="ED1437">
        <f t="shared" si="959"/>
        <v>0</v>
      </c>
      <c r="EE1437">
        <f t="shared" si="959"/>
        <v>0</v>
      </c>
      <c r="EF1437">
        <f t="shared" si="959"/>
        <v>0</v>
      </c>
      <c r="EG1437">
        <f t="shared" si="959"/>
        <v>0</v>
      </c>
      <c r="EH1437">
        <f t="shared" si="959"/>
        <v>0</v>
      </c>
      <c r="EI1437">
        <f t="shared" si="959"/>
        <v>0</v>
      </c>
      <c r="EJ1437">
        <f t="shared" si="959"/>
        <v>0</v>
      </c>
      <c r="EK1437">
        <f t="shared" si="959"/>
        <v>0</v>
      </c>
      <c r="EL1437">
        <f t="shared" si="959"/>
        <v>0</v>
      </c>
      <c r="EM1437">
        <f t="shared" ref="EM1437:FR1437" si="960">EM1443</f>
        <v>0</v>
      </c>
      <c r="EN1437">
        <f t="shared" si="960"/>
        <v>0</v>
      </c>
      <c r="EO1437">
        <f t="shared" si="960"/>
        <v>0</v>
      </c>
      <c r="EP1437">
        <f t="shared" si="960"/>
        <v>0</v>
      </c>
      <c r="EQ1437">
        <f t="shared" si="960"/>
        <v>0</v>
      </c>
      <c r="ER1437">
        <f t="shared" si="960"/>
        <v>0</v>
      </c>
      <c r="ES1437">
        <f t="shared" si="960"/>
        <v>0</v>
      </c>
      <c r="ET1437">
        <f t="shared" si="960"/>
        <v>0</v>
      </c>
      <c r="EU1437">
        <f t="shared" si="960"/>
        <v>0</v>
      </c>
      <c r="EV1437">
        <f t="shared" si="960"/>
        <v>0</v>
      </c>
      <c r="EW1437">
        <f t="shared" si="960"/>
        <v>0</v>
      </c>
      <c r="EX1437">
        <f t="shared" si="960"/>
        <v>0</v>
      </c>
      <c r="EY1437">
        <f t="shared" si="960"/>
        <v>0</v>
      </c>
      <c r="EZ1437">
        <f t="shared" si="960"/>
        <v>0</v>
      </c>
      <c r="FA1437">
        <f t="shared" si="960"/>
        <v>0</v>
      </c>
      <c r="FB1437">
        <f t="shared" si="960"/>
        <v>0</v>
      </c>
      <c r="FC1437">
        <f t="shared" si="960"/>
        <v>0</v>
      </c>
      <c r="FD1437">
        <f t="shared" si="960"/>
        <v>0</v>
      </c>
      <c r="FE1437">
        <f t="shared" si="960"/>
        <v>0</v>
      </c>
      <c r="FF1437">
        <f t="shared" si="960"/>
        <v>0</v>
      </c>
      <c r="FG1437">
        <f t="shared" si="960"/>
        <v>0</v>
      </c>
      <c r="FH1437">
        <f t="shared" si="960"/>
        <v>0</v>
      </c>
      <c r="FI1437">
        <f t="shared" si="960"/>
        <v>0</v>
      </c>
      <c r="FJ1437">
        <f t="shared" si="960"/>
        <v>0</v>
      </c>
      <c r="FK1437">
        <f t="shared" si="960"/>
        <v>0</v>
      </c>
      <c r="FL1437">
        <f t="shared" si="960"/>
        <v>0</v>
      </c>
      <c r="FM1437">
        <f t="shared" si="960"/>
        <v>0</v>
      </c>
      <c r="FN1437">
        <f t="shared" si="960"/>
        <v>0</v>
      </c>
      <c r="FO1437">
        <f t="shared" si="960"/>
        <v>0</v>
      </c>
      <c r="FP1437">
        <f t="shared" si="960"/>
        <v>0</v>
      </c>
      <c r="FQ1437">
        <f t="shared" si="960"/>
        <v>0</v>
      </c>
      <c r="FR1437">
        <f t="shared" si="960"/>
        <v>0</v>
      </c>
      <c r="FS1437">
        <f t="shared" ref="FS1437:GX1437" si="961">FS1443</f>
        <v>0</v>
      </c>
      <c r="FT1437">
        <f t="shared" si="961"/>
        <v>0</v>
      </c>
      <c r="FU1437">
        <f t="shared" si="961"/>
        <v>0</v>
      </c>
      <c r="FV1437">
        <f t="shared" si="961"/>
        <v>0</v>
      </c>
      <c r="FW1437">
        <f t="shared" si="961"/>
        <v>0</v>
      </c>
      <c r="FX1437">
        <f t="shared" si="961"/>
        <v>0</v>
      </c>
      <c r="FY1437">
        <f t="shared" si="961"/>
        <v>0</v>
      </c>
      <c r="FZ1437">
        <f t="shared" si="961"/>
        <v>0</v>
      </c>
      <c r="GA1437">
        <f t="shared" si="961"/>
        <v>0</v>
      </c>
      <c r="GB1437">
        <f t="shared" si="961"/>
        <v>0</v>
      </c>
      <c r="GC1437">
        <f t="shared" si="961"/>
        <v>0</v>
      </c>
      <c r="GD1437">
        <f t="shared" si="961"/>
        <v>0</v>
      </c>
      <c r="GE1437">
        <f t="shared" si="961"/>
        <v>0</v>
      </c>
      <c r="GF1437">
        <f t="shared" si="961"/>
        <v>0</v>
      </c>
      <c r="GG1437">
        <f t="shared" si="961"/>
        <v>0</v>
      </c>
      <c r="GH1437">
        <f t="shared" si="961"/>
        <v>0</v>
      </c>
      <c r="GI1437">
        <f t="shared" si="961"/>
        <v>0</v>
      </c>
      <c r="GJ1437">
        <f t="shared" si="961"/>
        <v>0</v>
      </c>
      <c r="GK1437">
        <f t="shared" si="961"/>
        <v>0</v>
      </c>
      <c r="GL1437">
        <f t="shared" si="961"/>
        <v>0</v>
      </c>
      <c r="GM1437">
        <f t="shared" si="961"/>
        <v>0</v>
      </c>
      <c r="GN1437">
        <f t="shared" si="961"/>
        <v>0</v>
      </c>
      <c r="GO1437">
        <f t="shared" si="961"/>
        <v>0</v>
      </c>
      <c r="GP1437">
        <f t="shared" si="961"/>
        <v>0</v>
      </c>
      <c r="GQ1437">
        <f t="shared" si="961"/>
        <v>0</v>
      </c>
      <c r="GR1437">
        <f t="shared" si="961"/>
        <v>0</v>
      </c>
      <c r="GS1437">
        <f t="shared" si="961"/>
        <v>0</v>
      </c>
      <c r="GT1437">
        <f t="shared" si="961"/>
        <v>0</v>
      </c>
      <c r="GU1437">
        <f t="shared" si="961"/>
        <v>0</v>
      </c>
      <c r="GV1437">
        <f t="shared" si="961"/>
        <v>0</v>
      </c>
      <c r="GW1437">
        <f t="shared" si="961"/>
        <v>0</v>
      </c>
      <c r="GX1437">
        <f t="shared" si="961"/>
        <v>0</v>
      </c>
    </row>
    <row r="1439" spans="1:245" x14ac:dyDescent="0.2">
      <c r="A1439">
        <v>17</v>
      </c>
      <c r="B1439">
        <v>1</v>
      </c>
      <c r="C1439">
        <f>ROW(SmtRes!A436)</f>
        <v>436</v>
      </c>
      <c r="D1439">
        <f>ROW(EtalonRes!A436)</f>
        <v>436</v>
      </c>
      <c r="E1439" t="s">
        <v>377</v>
      </c>
      <c r="F1439" t="s">
        <v>16</v>
      </c>
      <c r="G1439" t="s">
        <v>17</v>
      </c>
      <c r="H1439" t="s">
        <v>18</v>
      </c>
      <c r="I1439">
        <f>ROUND(2/100,9)</f>
        <v>0.02</v>
      </c>
      <c r="J1439">
        <v>0</v>
      </c>
      <c r="K1439">
        <f>ROUND(2/100,9)</f>
        <v>0.02</v>
      </c>
      <c r="O1439">
        <f>ROUND(CP1439,2)</f>
        <v>54.21</v>
      </c>
      <c r="P1439">
        <f>ROUND(CQ1439*I1439,2)</f>
        <v>0</v>
      </c>
      <c r="Q1439">
        <f>ROUND(CR1439*I1439,2)</f>
        <v>0</v>
      </c>
      <c r="R1439">
        <f>ROUND(CS1439*I1439,2)</f>
        <v>0</v>
      </c>
      <c r="S1439">
        <f>ROUND(CT1439*I1439,2)</f>
        <v>54.21</v>
      </c>
      <c r="T1439">
        <f>ROUND(CU1439*I1439,2)</f>
        <v>0</v>
      </c>
      <c r="U1439">
        <f>CV1439*I1439</f>
        <v>0.1168</v>
      </c>
      <c r="V1439">
        <f>CW1439*I1439</f>
        <v>0</v>
      </c>
      <c r="W1439">
        <f>ROUND(CX1439*I1439,2)</f>
        <v>0</v>
      </c>
      <c r="X1439">
        <f t="shared" ref="X1439:Y1441" si="962">ROUND(CY1439,2)</f>
        <v>37.950000000000003</v>
      </c>
      <c r="Y1439">
        <f t="shared" si="962"/>
        <v>5.42</v>
      </c>
      <c r="AA1439">
        <v>35364244</v>
      </c>
      <c r="AB1439">
        <f>ROUND((AC1439+AD1439+AF1439),6)</f>
        <v>2710.46</v>
      </c>
      <c r="AC1439">
        <f>ROUND((ES1439),6)</f>
        <v>0</v>
      </c>
      <c r="AD1439">
        <f>ROUND((((ET1439)-(EU1439))+AE1439),6)</f>
        <v>0</v>
      </c>
      <c r="AE1439">
        <f t="shared" ref="AE1439:AF1441" si="963">ROUND((EU1439),6)</f>
        <v>0</v>
      </c>
      <c r="AF1439">
        <f t="shared" si="963"/>
        <v>2710.46</v>
      </c>
      <c r="AG1439">
        <f>ROUND((AP1439),6)</f>
        <v>0</v>
      </c>
      <c r="AH1439">
        <f t="shared" ref="AH1439:AI1441" si="964">(EW1439)</f>
        <v>5.84</v>
      </c>
      <c r="AI1439">
        <f t="shared" si="964"/>
        <v>0</v>
      </c>
      <c r="AJ1439">
        <f>(AS1439)</f>
        <v>0</v>
      </c>
      <c r="AK1439">
        <v>2710.46</v>
      </c>
      <c r="AL1439">
        <v>0</v>
      </c>
      <c r="AM1439">
        <v>0</v>
      </c>
      <c r="AN1439">
        <v>0</v>
      </c>
      <c r="AO1439">
        <v>2710.46</v>
      </c>
      <c r="AP1439">
        <v>0</v>
      </c>
      <c r="AQ1439">
        <v>5.84</v>
      </c>
      <c r="AR1439">
        <v>0</v>
      </c>
      <c r="AS1439">
        <v>0</v>
      </c>
      <c r="AT1439">
        <v>70</v>
      </c>
      <c r="AU1439">
        <v>10</v>
      </c>
      <c r="AV1439">
        <v>1</v>
      </c>
      <c r="AW1439">
        <v>1</v>
      </c>
      <c r="AZ1439">
        <v>1</v>
      </c>
      <c r="BA1439">
        <v>1</v>
      </c>
      <c r="BB1439">
        <v>1</v>
      </c>
      <c r="BC1439">
        <v>1</v>
      </c>
      <c r="BD1439" t="s">
        <v>3</v>
      </c>
      <c r="BE1439" t="s">
        <v>3</v>
      </c>
      <c r="BF1439" t="s">
        <v>3</v>
      </c>
      <c r="BG1439" t="s">
        <v>3</v>
      </c>
      <c r="BH1439">
        <v>0</v>
      </c>
      <c r="BI1439">
        <v>4</v>
      </c>
      <c r="BJ1439" t="s">
        <v>19</v>
      </c>
      <c r="BM1439">
        <v>0</v>
      </c>
      <c r="BN1439">
        <v>0</v>
      </c>
      <c r="BO1439" t="s">
        <v>3</v>
      </c>
      <c r="BP1439">
        <v>0</v>
      </c>
      <c r="BQ1439">
        <v>1</v>
      </c>
      <c r="BR1439">
        <v>0</v>
      </c>
      <c r="BS1439">
        <v>1</v>
      </c>
      <c r="BT1439">
        <v>1</v>
      </c>
      <c r="BU1439">
        <v>1</v>
      </c>
      <c r="BV1439">
        <v>1</v>
      </c>
      <c r="BW1439">
        <v>1</v>
      </c>
      <c r="BX1439">
        <v>1</v>
      </c>
      <c r="BY1439" t="s">
        <v>3</v>
      </c>
      <c r="BZ1439">
        <v>70</v>
      </c>
      <c r="CA1439">
        <v>10</v>
      </c>
      <c r="CB1439" t="s">
        <v>3</v>
      </c>
      <c r="CE1439">
        <v>0</v>
      </c>
      <c r="CF1439">
        <v>0</v>
      </c>
      <c r="CG1439">
        <v>0</v>
      </c>
      <c r="CM1439">
        <v>0</v>
      </c>
      <c r="CN1439" t="s">
        <v>3</v>
      </c>
      <c r="CO1439">
        <v>0</v>
      </c>
      <c r="CP1439">
        <f>(P1439+Q1439+S1439)</f>
        <v>54.21</v>
      </c>
      <c r="CQ1439">
        <f>(AC1439*BC1439*AW1439)</f>
        <v>0</v>
      </c>
      <c r="CR1439">
        <f>((((ET1439)*BB1439-(EU1439)*BS1439)+AE1439*BS1439)*AV1439)</f>
        <v>0</v>
      </c>
      <c r="CS1439">
        <f>(AE1439*BS1439*AV1439)</f>
        <v>0</v>
      </c>
      <c r="CT1439">
        <f>(AF1439*BA1439*AV1439)</f>
        <v>2710.46</v>
      </c>
      <c r="CU1439">
        <f>AG1439</f>
        <v>0</v>
      </c>
      <c r="CV1439">
        <f>(AH1439*AV1439)</f>
        <v>5.84</v>
      </c>
      <c r="CW1439">
        <f t="shared" ref="CW1439:CX1441" si="965">AI1439</f>
        <v>0</v>
      </c>
      <c r="CX1439">
        <f t="shared" si="965"/>
        <v>0</v>
      </c>
      <c r="CY1439">
        <f>((S1439*BZ1439)/100)</f>
        <v>37.947000000000003</v>
      </c>
      <c r="CZ1439">
        <f>((S1439*CA1439)/100)</f>
        <v>5.4210000000000003</v>
      </c>
      <c r="DC1439" t="s">
        <v>3</v>
      </c>
      <c r="DD1439" t="s">
        <v>3</v>
      </c>
      <c r="DE1439" t="s">
        <v>3</v>
      </c>
      <c r="DF1439" t="s">
        <v>3</v>
      </c>
      <c r="DG1439" t="s">
        <v>3</v>
      </c>
      <c r="DH1439" t="s">
        <v>3</v>
      </c>
      <c r="DI1439" t="s">
        <v>3</v>
      </c>
      <c r="DJ1439" t="s">
        <v>3</v>
      </c>
      <c r="DK1439" t="s">
        <v>3</v>
      </c>
      <c r="DL1439" t="s">
        <v>3</v>
      </c>
      <c r="DM1439" t="s">
        <v>3</v>
      </c>
      <c r="DN1439">
        <v>0</v>
      </c>
      <c r="DO1439">
        <v>0</v>
      </c>
      <c r="DP1439">
        <v>1</v>
      </c>
      <c r="DQ1439">
        <v>1</v>
      </c>
      <c r="DU1439">
        <v>1010</v>
      </c>
      <c r="DV1439" t="s">
        <v>18</v>
      </c>
      <c r="DW1439" t="s">
        <v>18</v>
      </c>
      <c r="DX1439">
        <v>100</v>
      </c>
      <c r="DZ1439" t="s">
        <v>3</v>
      </c>
      <c r="EA1439" t="s">
        <v>3</v>
      </c>
      <c r="EB1439" t="s">
        <v>3</v>
      </c>
      <c r="EC1439" t="s">
        <v>3</v>
      </c>
      <c r="EE1439">
        <v>35096056</v>
      </c>
      <c r="EF1439">
        <v>1</v>
      </c>
      <c r="EG1439" t="s">
        <v>20</v>
      </c>
      <c r="EH1439">
        <v>0</v>
      </c>
      <c r="EI1439" t="s">
        <v>3</v>
      </c>
      <c r="EJ1439">
        <v>4</v>
      </c>
      <c r="EK1439">
        <v>0</v>
      </c>
      <c r="EL1439" t="s">
        <v>21</v>
      </c>
      <c r="EM1439" t="s">
        <v>22</v>
      </c>
      <c r="EO1439" t="s">
        <v>3</v>
      </c>
      <c r="EQ1439">
        <v>0</v>
      </c>
      <c r="ER1439">
        <v>2710.46</v>
      </c>
      <c r="ES1439">
        <v>0</v>
      </c>
      <c r="ET1439">
        <v>0</v>
      </c>
      <c r="EU1439">
        <v>0</v>
      </c>
      <c r="EV1439">
        <v>2710.46</v>
      </c>
      <c r="EW1439">
        <v>5.84</v>
      </c>
      <c r="EX1439">
        <v>0</v>
      </c>
      <c r="EY1439">
        <v>0</v>
      </c>
      <c r="FQ1439">
        <v>0</v>
      </c>
      <c r="FR1439">
        <v>0</v>
      </c>
      <c r="FS1439">
        <v>0</v>
      </c>
      <c r="FX1439">
        <v>70</v>
      </c>
      <c r="FY1439">
        <v>10</v>
      </c>
      <c r="GA1439" t="s">
        <v>3</v>
      </c>
      <c r="GD1439">
        <v>0</v>
      </c>
      <c r="GF1439">
        <v>-931379651</v>
      </c>
      <c r="GG1439">
        <v>2</v>
      </c>
      <c r="GH1439">
        <v>1</v>
      </c>
      <c r="GI1439">
        <v>-2</v>
      </c>
      <c r="GJ1439">
        <v>0</v>
      </c>
      <c r="GK1439">
        <f>ROUND(R1439*(R12)/100,2)</f>
        <v>0</v>
      </c>
      <c r="GL1439">
        <f>ROUND(IF(AND(BH1439=3,BI1439=3,FS1439&lt;&gt;0),P1439,0),2)</f>
        <v>0</v>
      </c>
      <c r="GM1439">
        <f>ROUND(O1439+X1439+Y1439+GK1439,2)+GX1439</f>
        <v>97.58</v>
      </c>
      <c r="GN1439">
        <f>IF(OR(BI1439=0,BI1439=1),GM1439-GX1439,0)</f>
        <v>0</v>
      </c>
      <c r="GO1439">
        <f>IF(BI1439=2,GM1439-GX1439,0)</f>
        <v>0</v>
      </c>
      <c r="GP1439">
        <f>IF(BI1439=4,GM1439-GX1439,0)</f>
        <v>97.58</v>
      </c>
      <c r="GR1439">
        <v>0</v>
      </c>
      <c r="GS1439">
        <v>3</v>
      </c>
      <c r="GT1439">
        <v>0</v>
      </c>
      <c r="GU1439" t="s">
        <v>3</v>
      </c>
      <c r="GV1439">
        <f>ROUND((GT1439),6)</f>
        <v>0</v>
      </c>
      <c r="GW1439">
        <v>1</v>
      </c>
      <c r="GX1439">
        <f>ROUND(HC1439*I1439,2)</f>
        <v>0</v>
      </c>
      <c r="HA1439">
        <v>0</v>
      </c>
      <c r="HB1439">
        <v>0</v>
      </c>
      <c r="HC1439">
        <f>GV1439*GW1439</f>
        <v>0</v>
      </c>
      <c r="HE1439" t="s">
        <v>3</v>
      </c>
      <c r="HF1439" t="s">
        <v>3</v>
      </c>
      <c r="HM1439" t="s">
        <v>3</v>
      </c>
      <c r="HN1439" t="s">
        <v>3</v>
      </c>
      <c r="HO1439" t="s">
        <v>3</v>
      </c>
      <c r="HP1439" t="s">
        <v>3</v>
      </c>
      <c r="HQ1439" t="s">
        <v>3</v>
      </c>
      <c r="HS1439">
        <v>0</v>
      </c>
      <c r="IK1439">
        <v>0</v>
      </c>
    </row>
    <row r="1440" spans="1:245" x14ac:dyDescent="0.2">
      <c r="A1440">
        <v>17</v>
      </c>
      <c r="B1440">
        <v>1</v>
      </c>
      <c r="C1440">
        <f>ROW(SmtRes!A438)</f>
        <v>438</v>
      </c>
      <c r="D1440">
        <f>ROW(EtalonRes!A438)</f>
        <v>438</v>
      </c>
      <c r="E1440" t="s">
        <v>378</v>
      </c>
      <c r="F1440" t="s">
        <v>42</v>
      </c>
      <c r="G1440" t="s">
        <v>43</v>
      </c>
      <c r="H1440" t="s">
        <v>18</v>
      </c>
      <c r="I1440">
        <f>ROUND(1/100,9)</f>
        <v>0.01</v>
      </c>
      <c r="J1440">
        <v>0</v>
      </c>
      <c r="K1440">
        <f>ROUND(1/100,9)</f>
        <v>0.01</v>
      </c>
      <c r="O1440">
        <f>ROUND(CP1440,2)</f>
        <v>255.78</v>
      </c>
      <c r="P1440">
        <f>ROUND(CQ1440*I1440,2)</f>
        <v>0</v>
      </c>
      <c r="Q1440">
        <f>ROUND(CR1440*I1440,2)</f>
        <v>0.33</v>
      </c>
      <c r="R1440">
        <f>ROUND(CS1440*I1440,2)</f>
        <v>0.01</v>
      </c>
      <c r="S1440">
        <f>ROUND(CT1440*I1440,2)</f>
        <v>255.45</v>
      </c>
      <c r="T1440">
        <f>ROUND(CU1440*I1440,2)</f>
        <v>0</v>
      </c>
      <c r="U1440">
        <f>CV1440*I1440</f>
        <v>0.39219999999999999</v>
      </c>
      <c r="V1440">
        <f>CW1440*I1440</f>
        <v>0</v>
      </c>
      <c r="W1440">
        <f>ROUND(CX1440*I1440,2)</f>
        <v>0</v>
      </c>
      <c r="X1440">
        <f t="shared" si="962"/>
        <v>178.82</v>
      </c>
      <c r="Y1440">
        <f t="shared" si="962"/>
        <v>25.55</v>
      </c>
      <c r="AA1440">
        <v>35364244</v>
      </c>
      <c r="AB1440">
        <f>ROUND((AC1440+AD1440+AF1440),6)</f>
        <v>25577.73</v>
      </c>
      <c r="AC1440">
        <f>ROUND((ES1440),6)</f>
        <v>0</v>
      </c>
      <c r="AD1440">
        <f>ROUND((((ET1440)-(EU1440))+AE1440),6)</f>
        <v>32.57</v>
      </c>
      <c r="AE1440">
        <f t="shared" si="963"/>
        <v>0.69</v>
      </c>
      <c r="AF1440">
        <f t="shared" si="963"/>
        <v>25545.16</v>
      </c>
      <c r="AG1440">
        <f>ROUND((AP1440),6)</f>
        <v>0</v>
      </c>
      <c r="AH1440">
        <f t="shared" si="964"/>
        <v>39.22</v>
      </c>
      <c r="AI1440">
        <f t="shared" si="964"/>
        <v>0</v>
      </c>
      <c r="AJ1440">
        <f>(AS1440)</f>
        <v>0</v>
      </c>
      <c r="AK1440">
        <v>25577.73</v>
      </c>
      <c r="AL1440">
        <v>0</v>
      </c>
      <c r="AM1440">
        <v>32.57</v>
      </c>
      <c r="AN1440">
        <v>0.69</v>
      </c>
      <c r="AO1440">
        <v>25545.16</v>
      </c>
      <c r="AP1440">
        <v>0</v>
      </c>
      <c r="AQ1440">
        <v>39.22</v>
      </c>
      <c r="AR1440">
        <v>0</v>
      </c>
      <c r="AS1440">
        <v>0</v>
      </c>
      <c r="AT1440">
        <v>70</v>
      </c>
      <c r="AU1440">
        <v>10</v>
      </c>
      <c r="AV1440">
        <v>1</v>
      </c>
      <c r="AW1440">
        <v>1</v>
      </c>
      <c r="AZ1440">
        <v>1</v>
      </c>
      <c r="BA1440">
        <v>1</v>
      </c>
      <c r="BB1440">
        <v>1</v>
      </c>
      <c r="BC1440">
        <v>1</v>
      </c>
      <c r="BD1440" t="s">
        <v>3</v>
      </c>
      <c r="BE1440" t="s">
        <v>3</v>
      </c>
      <c r="BF1440" t="s">
        <v>3</v>
      </c>
      <c r="BG1440" t="s">
        <v>3</v>
      </c>
      <c r="BH1440">
        <v>0</v>
      </c>
      <c r="BI1440">
        <v>4</v>
      </c>
      <c r="BJ1440" t="s">
        <v>44</v>
      </c>
      <c r="BM1440">
        <v>0</v>
      </c>
      <c r="BN1440">
        <v>0</v>
      </c>
      <c r="BO1440" t="s">
        <v>3</v>
      </c>
      <c r="BP1440">
        <v>0</v>
      </c>
      <c r="BQ1440">
        <v>1</v>
      </c>
      <c r="BR1440">
        <v>0</v>
      </c>
      <c r="BS1440">
        <v>1</v>
      </c>
      <c r="BT1440">
        <v>1</v>
      </c>
      <c r="BU1440">
        <v>1</v>
      </c>
      <c r="BV1440">
        <v>1</v>
      </c>
      <c r="BW1440">
        <v>1</v>
      </c>
      <c r="BX1440">
        <v>1</v>
      </c>
      <c r="BY1440" t="s">
        <v>3</v>
      </c>
      <c r="BZ1440">
        <v>70</v>
      </c>
      <c r="CA1440">
        <v>10</v>
      </c>
      <c r="CB1440" t="s">
        <v>3</v>
      </c>
      <c r="CE1440">
        <v>0</v>
      </c>
      <c r="CF1440">
        <v>0</v>
      </c>
      <c r="CG1440">
        <v>0</v>
      </c>
      <c r="CM1440">
        <v>0</v>
      </c>
      <c r="CN1440" t="s">
        <v>3</v>
      </c>
      <c r="CO1440">
        <v>0</v>
      </c>
      <c r="CP1440">
        <f>(P1440+Q1440+S1440)</f>
        <v>255.78</v>
      </c>
      <c r="CQ1440">
        <f>(AC1440*BC1440*AW1440)</f>
        <v>0</v>
      </c>
      <c r="CR1440">
        <f>((((ET1440)*BB1440-(EU1440)*BS1440)+AE1440*BS1440)*AV1440)</f>
        <v>32.57</v>
      </c>
      <c r="CS1440">
        <f>(AE1440*BS1440*AV1440)</f>
        <v>0.69</v>
      </c>
      <c r="CT1440">
        <f>(AF1440*BA1440*AV1440)</f>
        <v>25545.16</v>
      </c>
      <c r="CU1440">
        <f>AG1440</f>
        <v>0</v>
      </c>
      <c r="CV1440">
        <f>(AH1440*AV1440)</f>
        <v>39.22</v>
      </c>
      <c r="CW1440">
        <f t="shared" si="965"/>
        <v>0</v>
      </c>
      <c r="CX1440">
        <f t="shared" si="965"/>
        <v>0</v>
      </c>
      <c r="CY1440">
        <f>((S1440*BZ1440)/100)</f>
        <v>178.815</v>
      </c>
      <c r="CZ1440">
        <f>((S1440*CA1440)/100)</f>
        <v>25.545000000000002</v>
      </c>
      <c r="DC1440" t="s">
        <v>3</v>
      </c>
      <c r="DD1440" t="s">
        <v>3</v>
      </c>
      <c r="DE1440" t="s">
        <v>3</v>
      </c>
      <c r="DF1440" t="s">
        <v>3</v>
      </c>
      <c r="DG1440" t="s">
        <v>3</v>
      </c>
      <c r="DH1440" t="s">
        <v>3</v>
      </c>
      <c r="DI1440" t="s">
        <v>3</v>
      </c>
      <c r="DJ1440" t="s">
        <v>3</v>
      </c>
      <c r="DK1440" t="s">
        <v>3</v>
      </c>
      <c r="DL1440" t="s">
        <v>3</v>
      </c>
      <c r="DM1440" t="s">
        <v>3</v>
      </c>
      <c r="DN1440">
        <v>0</v>
      </c>
      <c r="DO1440">
        <v>0</v>
      </c>
      <c r="DP1440">
        <v>1</v>
      </c>
      <c r="DQ1440">
        <v>1</v>
      </c>
      <c r="DU1440">
        <v>1010</v>
      </c>
      <c r="DV1440" t="s">
        <v>18</v>
      </c>
      <c r="DW1440" t="s">
        <v>18</v>
      </c>
      <c r="DX1440">
        <v>100</v>
      </c>
      <c r="DZ1440" t="s">
        <v>3</v>
      </c>
      <c r="EA1440" t="s">
        <v>3</v>
      </c>
      <c r="EB1440" t="s">
        <v>3</v>
      </c>
      <c r="EC1440" t="s">
        <v>3</v>
      </c>
      <c r="EE1440">
        <v>35096056</v>
      </c>
      <c r="EF1440">
        <v>1</v>
      </c>
      <c r="EG1440" t="s">
        <v>20</v>
      </c>
      <c r="EH1440">
        <v>0</v>
      </c>
      <c r="EI1440" t="s">
        <v>3</v>
      </c>
      <c r="EJ1440">
        <v>4</v>
      </c>
      <c r="EK1440">
        <v>0</v>
      </c>
      <c r="EL1440" t="s">
        <v>21</v>
      </c>
      <c r="EM1440" t="s">
        <v>22</v>
      </c>
      <c r="EO1440" t="s">
        <v>3</v>
      </c>
      <c r="EQ1440">
        <v>0</v>
      </c>
      <c r="ER1440">
        <v>25577.73</v>
      </c>
      <c r="ES1440">
        <v>0</v>
      </c>
      <c r="ET1440">
        <v>32.57</v>
      </c>
      <c r="EU1440">
        <v>0.69</v>
      </c>
      <c r="EV1440">
        <v>25545.16</v>
      </c>
      <c r="EW1440">
        <v>39.22</v>
      </c>
      <c r="EX1440">
        <v>0</v>
      </c>
      <c r="EY1440">
        <v>0</v>
      </c>
      <c r="FQ1440">
        <v>0</v>
      </c>
      <c r="FR1440">
        <v>0</v>
      </c>
      <c r="FS1440">
        <v>0</v>
      </c>
      <c r="FX1440">
        <v>70</v>
      </c>
      <c r="FY1440">
        <v>10</v>
      </c>
      <c r="GA1440" t="s">
        <v>3</v>
      </c>
      <c r="GD1440">
        <v>0</v>
      </c>
      <c r="GF1440">
        <v>1212913616</v>
      </c>
      <c r="GG1440">
        <v>2</v>
      </c>
      <c r="GH1440">
        <v>1</v>
      </c>
      <c r="GI1440">
        <v>-2</v>
      </c>
      <c r="GJ1440">
        <v>0</v>
      </c>
      <c r="GK1440">
        <f>ROUND(R1440*(R12)/100,2)</f>
        <v>0.01</v>
      </c>
      <c r="GL1440">
        <f>ROUND(IF(AND(BH1440=3,BI1440=3,FS1440&lt;&gt;0),P1440,0),2)</f>
        <v>0</v>
      </c>
      <c r="GM1440">
        <f>ROUND(O1440+X1440+Y1440+GK1440,2)+GX1440</f>
        <v>460.16</v>
      </c>
      <c r="GN1440">
        <f>IF(OR(BI1440=0,BI1440=1),GM1440-GX1440,0)</f>
        <v>0</v>
      </c>
      <c r="GO1440">
        <f>IF(BI1440=2,GM1440-GX1440,0)</f>
        <v>0</v>
      </c>
      <c r="GP1440">
        <f>IF(BI1440=4,GM1440-GX1440,0)</f>
        <v>460.16</v>
      </c>
      <c r="GR1440">
        <v>0</v>
      </c>
      <c r="GS1440">
        <v>3</v>
      </c>
      <c r="GT1440">
        <v>0</v>
      </c>
      <c r="GU1440" t="s">
        <v>3</v>
      </c>
      <c r="GV1440">
        <f>ROUND((GT1440),6)</f>
        <v>0</v>
      </c>
      <c r="GW1440">
        <v>1</v>
      </c>
      <c r="GX1440">
        <f>ROUND(HC1440*I1440,2)</f>
        <v>0</v>
      </c>
      <c r="HA1440">
        <v>0</v>
      </c>
      <c r="HB1440">
        <v>0</v>
      </c>
      <c r="HC1440">
        <f>GV1440*GW1440</f>
        <v>0</v>
      </c>
      <c r="HE1440" t="s">
        <v>3</v>
      </c>
      <c r="HF1440" t="s">
        <v>3</v>
      </c>
      <c r="HM1440" t="s">
        <v>3</v>
      </c>
      <c r="HN1440" t="s">
        <v>3</v>
      </c>
      <c r="HO1440" t="s">
        <v>3</v>
      </c>
      <c r="HP1440" t="s">
        <v>3</v>
      </c>
      <c r="HQ1440" t="s">
        <v>3</v>
      </c>
      <c r="HS1440">
        <v>0</v>
      </c>
      <c r="IK1440">
        <v>0</v>
      </c>
    </row>
    <row r="1441" spans="1:245" x14ac:dyDescent="0.2">
      <c r="A1441">
        <v>17</v>
      </c>
      <c r="B1441">
        <v>1</v>
      </c>
      <c r="C1441">
        <f>ROW(SmtRes!A440)</f>
        <v>440</v>
      </c>
      <c r="D1441">
        <f>ROW(EtalonRes!A440)</f>
        <v>440</v>
      </c>
      <c r="E1441" t="s">
        <v>379</v>
      </c>
      <c r="F1441" t="s">
        <v>46</v>
      </c>
      <c r="G1441" t="s">
        <v>47</v>
      </c>
      <c r="H1441" t="s">
        <v>18</v>
      </c>
      <c r="I1441">
        <f>ROUND(1/100,9)</f>
        <v>0.01</v>
      </c>
      <c r="J1441">
        <v>0</v>
      </c>
      <c r="K1441">
        <f>ROUND(1/100,9)</f>
        <v>0.01</v>
      </c>
      <c r="O1441">
        <f>ROUND(CP1441,2)</f>
        <v>285.74</v>
      </c>
      <c r="P1441">
        <f>ROUND(CQ1441*I1441,2)</f>
        <v>0</v>
      </c>
      <c r="Q1441">
        <f>ROUND(CR1441*I1441,2)</f>
        <v>0.33</v>
      </c>
      <c r="R1441">
        <f>ROUND(CS1441*I1441,2)</f>
        <v>0.01</v>
      </c>
      <c r="S1441">
        <f>ROUND(CT1441*I1441,2)</f>
        <v>285.41000000000003</v>
      </c>
      <c r="T1441">
        <f>ROUND(CU1441*I1441,2)</f>
        <v>0</v>
      </c>
      <c r="U1441">
        <f>CV1441*I1441</f>
        <v>0.43820000000000003</v>
      </c>
      <c r="V1441">
        <f>CW1441*I1441</f>
        <v>0</v>
      </c>
      <c r="W1441">
        <f>ROUND(CX1441*I1441,2)</f>
        <v>0</v>
      </c>
      <c r="X1441">
        <f t="shared" si="962"/>
        <v>199.79</v>
      </c>
      <c r="Y1441">
        <f t="shared" si="962"/>
        <v>28.54</v>
      </c>
      <c r="AA1441">
        <v>35364244</v>
      </c>
      <c r="AB1441">
        <f>ROUND((AC1441+AD1441+AF1441),6)</f>
        <v>28573.85</v>
      </c>
      <c r="AC1441">
        <f>ROUND((ES1441),6)</f>
        <v>0</v>
      </c>
      <c r="AD1441">
        <f>ROUND((((ET1441)-(EU1441))+AE1441),6)</f>
        <v>32.57</v>
      </c>
      <c r="AE1441">
        <f t="shared" si="963"/>
        <v>0.69</v>
      </c>
      <c r="AF1441">
        <f t="shared" si="963"/>
        <v>28541.279999999999</v>
      </c>
      <c r="AG1441">
        <f>ROUND((AP1441),6)</f>
        <v>0</v>
      </c>
      <c r="AH1441">
        <f t="shared" si="964"/>
        <v>43.82</v>
      </c>
      <c r="AI1441">
        <f t="shared" si="964"/>
        <v>0</v>
      </c>
      <c r="AJ1441">
        <f>(AS1441)</f>
        <v>0</v>
      </c>
      <c r="AK1441">
        <v>28573.85</v>
      </c>
      <c r="AL1441">
        <v>0</v>
      </c>
      <c r="AM1441">
        <v>32.57</v>
      </c>
      <c r="AN1441">
        <v>0.69</v>
      </c>
      <c r="AO1441">
        <v>28541.279999999999</v>
      </c>
      <c r="AP1441">
        <v>0</v>
      </c>
      <c r="AQ1441">
        <v>43.82</v>
      </c>
      <c r="AR1441">
        <v>0</v>
      </c>
      <c r="AS1441">
        <v>0</v>
      </c>
      <c r="AT1441">
        <v>70</v>
      </c>
      <c r="AU1441">
        <v>10</v>
      </c>
      <c r="AV1441">
        <v>1</v>
      </c>
      <c r="AW1441">
        <v>1</v>
      </c>
      <c r="AZ1441">
        <v>1</v>
      </c>
      <c r="BA1441">
        <v>1</v>
      </c>
      <c r="BB1441">
        <v>1</v>
      </c>
      <c r="BC1441">
        <v>1</v>
      </c>
      <c r="BD1441" t="s">
        <v>3</v>
      </c>
      <c r="BE1441" t="s">
        <v>3</v>
      </c>
      <c r="BF1441" t="s">
        <v>3</v>
      </c>
      <c r="BG1441" t="s">
        <v>3</v>
      </c>
      <c r="BH1441">
        <v>0</v>
      </c>
      <c r="BI1441">
        <v>4</v>
      </c>
      <c r="BJ1441" t="s">
        <v>48</v>
      </c>
      <c r="BM1441">
        <v>0</v>
      </c>
      <c r="BN1441">
        <v>0</v>
      </c>
      <c r="BO1441" t="s">
        <v>3</v>
      </c>
      <c r="BP1441">
        <v>0</v>
      </c>
      <c r="BQ1441">
        <v>1</v>
      </c>
      <c r="BR1441">
        <v>0</v>
      </c>
      <c r="BS1441">
        <v>1</v>
      </c>
      <c r="BT1441">
        <v>1</v>
      </c>
      <c r="BU1441">
        <v>1</v>
      </c>
      <c r="BV1441">
        <v>1</v>
      </c>
      <c r="BW1441">
        <v>1</v>
      </c>
      <c r="BX1441">
        <v>1</v>
      </c>
      <c r="BY1441" t="s">
        <v>3</v>
      </c>
      <c r="BZ1441">
        <v>70</v>
      </c>
      <c r="CA1441">
        <v>10</v>
      </c>
      <c r="CB1441" t="s">
        <v>3</v>
      </c>
      <c r="CE1441">
        <v>0</v>
      </c>
      <c r="CF1441">
        <v>0</v>
      </c>
      <c r="CG1441">
        <v>0</v>
      </c>
      <c r="CM1441">
        <v>0</v>
      </c>
      <c r="CN1441" t="s">
        <v>3</v>
      </c>
      <c r="CO1441">
        <v>0</v>
      </c>
      <c r="CP1441">
        <f>(P1441+Q1441+S1441)</f>
        <v>285.74</v>
      </c>
      <c r="CQ1441">
        <f>(AC1441*BC1441*AW1441)</f>
        <v>0</v>
      </c>
      <c r="CR1441">
        <f>((((ET1441)*BB1441-(EU1441)*BS1441)+AE1441*BS1441)*AV1441)</f>
        <v>32.57</v>
      </c>
      <c r="CS1441">
        <f>(AE1441*BS1441*AV1441)</f>
        <v>0.69</v>
      </c>
      <c r="CT1441">
        <f>(AF1441*BA1441*AV1441)</f>
        <v>28541.279999999999</v>
      </c>
      <c r="CU1441">
        <f>AG1441</f>
        <v>0</v>
      </c>
      <c r="CV1441">
        <f>(AH1441*AV1441)</f>
        <v>43.82</v>
      </c>
      <c r="CW1441">
        <f t="shared" si="965"/>
        <v>0</v>
      </c>
      <c r="CX1441">
        <f t="shared" si="965"/>
        <v>0</v>
      </c>
      <c r="CY1441">
        <f>((S1441*BZ1441)/100)</f>
        <v>199.78700000000001</v>
      </c>
      <c r="CZ1441">
        <f>((S1441*CA1441)/100)</f>
        <v>28.541000000000004</v>
      </c>
      <c r="DC1441" t="s">
        <v>3</v>
      </c>
      <c r="DD1441" t="s">
        <v>3</v>
      </c>
      <c r="DE1441" t="s">
        <v>3</v>
      </c>
      <c r="DF1441" t="s">
        <v>3</v>
      </c>
      <c r="DG1441" t="s">
        <v>3</v>
      </c>
      <c r="DH1441" t="s">
        <v>3</v>
      </c>
      <c r="DI1441" t="s">
        <v>3</v>
      </c>
      <c r="DJ1441" t="s">
        <v>3</v>
      </c>
      <c r="DK1441" t="s">
        <v>3</v>
      </c>
      <c r="DL1441" t="s">
        <v>3</v>
      </c>
      <c r="DM1441" t="s">
        <v>3</v>
      </c>
      <c r="DN1441">
        <v>0</v>
      </c>
      <c r="DO1441">
        <v>0</v>
      </c>
      <c r="DP1441">
        <v>1</v>
      </c>
      <c r="DQ1441">
        <v>1</v>
      </c>
      <c r="DU1441">
        <v>1010</v>
      </c>
      <c r="DV1441" t="s">
        <v>18</v>
      </c>
      <c r="DW1441" t="s">
        <v>18</v>
      </c>
      <c r="DX1441">
        <v>100</v>
      </c>
      <c r="DZ1441" t="s">
        <v>3</v>
      </c>
      <c r="EA1441" t="s">
        <v>3</v>
      </c>
      <c r="EB1441" t="s">
        <v>3</v>
      </c>
      <c r="EC1441" t="s">
        <v>3</v>
      </c>
      <c r="EE1441">
        <v>35096056</v>
      </c>
      <c r="EF1441">
        <v>1</v>
      </c>
      <c r="EG1441" t="s">
        <v>20</v>
      </c>
      <c r="EH1441">
        <v>0</v>
      </c>
      <c r="EI1441" t="s">
        <v>3</v>
      </c>
      <c r="EJ1441">
        <v>4</v>
      </c>
      <c r="EK1441">
        <v>0</v>
      </c>
      <c r="EL1441" t="s">
        <v>21</v>
      </c>
      <c r="EM1441" t="s">
        <v>22</v>
      </c>
      <c r="EO1441" t="s">
        <v>3</v>
      </c>
      <c r="EQ1441">
        <v>0</v>
      </c>
      <c r="ER1441">
        <v>28573.85</v>
      </c>
      <c r="ES1441">
        <v>0</v>
      </c>
      <c r="ET1441">
        <v>32.57</v>
      </c>
      <c r="EU1441">
        <v>0.69</v>
      </c>
      <c r="EV1441">
        <v>28541.279999999999</v>
      </c>
      <c r="EW1441">
        <v>43.82</v>
      </c>
      <c r="EX1441">
        <v>0</v>
      </c>
      <c r="EY1441">
        <v>0</v>
      </c>
      <c r="FQ1441">
        <v>0</v>
      </c>
      <c r="FR1441">
        <v>0</v>
      </c>
      <c r="FS1441">
        <v>0</v>
      </c>
      <c r="FX1441">
        <v>70</v>
      </c>
      <c r="FY1441">
        <v>10</v>
      </c>
      <c r="GA1441" t="s">
        <v>3</v>
      </c>
      <c r="GD1441">
        <v>0</v>
      </c>
      <c r="GF1441">
        <v>-1730436719</v>
      </c>
      <c r="GG1441">
        <v>2</v>
      </c>
      <c r="GH1441">
        <v>1</v>
      </c>
      <c r="GI1441">
        <v>-2</v>
      </c>
      <c r="GJ1441">
        <v>0</v>
      </c>
      <c r="GK1441">
        <f>ROUND(R1441*(R12)/100,2)</f>
        <v>0.01</v>
      </c>
      <c r="GL1441">
        <f>ROUND(IF(AND(BH1441=3,BI1441=3,FS1441&lt;&gt;0),P1441,0),2)</f>
        <v>0</v>
      </c>
      <c r="GM1441">
        <f>ROUND(O1441+X1441+Y1441+GK1441,2)+GX1441</f>
        <v>514.08000000000004</v>
      </c>
      <c r="GN1441">
        <f>IF(OR(BI1441=0,BI1441=1),GM1441-GX1441,0)</f>
        <v>0</v>
      </c>
      <c r="GO1441">
        <f>IF(BI1441=2,GM1441-GX1441,0)</f>
        <v>0</v>
      </c>
      <c r="GP1441">
        <f>IF(BI1441=4,GM1441-GX1441,0)</f>
        <v>514.08000000000004</v>
      </c>
      <c r="GR1441">
        <v>0</v>
      </c>
      <c r="GS1441">
        <v>3</v>
      </c>
      <c r="GT1441">
        <v>0</v>
      </c>
      <c r="GU1441" t="s">
        <v>3</v>
      </c>
      <c r="GV1441">
        <f>ROUND((GT1441),6)</f>
        <v>0</v>
      </c>
      <c r="GW1441">
        <v>1</v>
      </c>
      <c r="GX1441">
        <f>ROUND(HC1441*I1441,2)</f>
        <v>0</v>
      </c>
      <c r="HA1441">
        <v>0</v>
      </c>
      <c r="HB1441">
        <v>0</v>
      </c>
      <c r="HC1441">
        <f>GV1441*GW1441</f>
        <v>0</v>
      </c>
      <c r="HE1441" t="s">
        <v>3</v>
      </c>
      <c r="HF1441" t="s">
        <v>3</v>
      </c>
      <c r="HM1441" t="s">
        <v>3</v>
      </c>
      <c r="HN1441" t="s">
        <v>3</v>
      </c>
      <c r="HO1441" t="s">
        <v>3</v>
      </c>
      <c r="HP1441" t="s">
        <v>3</v>
      </c>
      <c r="HQ1441" t="s">
        <v>3</v>
      </c>
      <c r="HS1441">
        <v>0</v>
      </c>
      <c r="IK1441">
        <v>0</v>
      </c>
    </row>
    <row r="1443" spans="1:245" x14ac:dyDescent="0.2">
      <c r="A1443">
        <v>51</v>
      </c>
      <c r="B1443">
        <f>B1435</f>
        <v>1</v>
      </c>
      <c r="C1443">
        <f>A1435</f>
        <v>4</v>
      </c>
      <c r="D1443">
        <f>ROW(A1435)</f>
        <v>1435</v>
      </c>
      <c r="F1443" t="str">
        <f>IF(F1435&lt;&gt;"",F1435,"")</f>
        <v>Новый раздел</v>
      </c>
      <c r="G1443" t="str">
        <f>IF(G1435&lt;&gt;"",G1435,"")</f>
        <v>Помещение 151 Раздевалка</v>
      </c>
      <c r="H1443">
        <v>0</v>
      </c>
      <c r="O1443">
        <f t="shared" ref="O1443:T1443" si="966">ROUND(AB1443,2)</f>
        <v>595.73</v>
      </c>
      <c r="P1443">
        <f t="shared" si="966"/>
        <v>0</v>
      </c>
      <c r="Q1443">
        <f t="shared" si="966"/>
        <v>0.66</v>
      </c>
      <c r="R1443">
        <f t="shared" si="966"/>
        <v>0.02</v>
      </c>
      <c r="S1443">
        <f t="shared" si="966"/>
        <v>595.07000000000005</v>
      </c>
      <c r="T1443">
        <f t="shared" si="966"/>
        <v>0</v>
      </c>
      <c r="U1443">
        <f>AH1443</f>
        <v>0.94720000000000004</v>
      </c>
      <c r="V1443">
        <f>AI1443</f>
        <v>0</v>
      </c>
      <c r="W1443">
        <f>ROUND(AJ1443,2)</f>
        <v>0</v>
      </c>
      <c r="X1443">
        <f>ROUND(AK1443,2)</f>
        <v>416.56</v>
      </c>
      <c r="Y1443">
        <f>ROUND(AL1443,2)</f>
        <v>59.51</v>
      </c>
      <c r="AB1443">
        <f>ROUND(SUMIF(AA1439:AA1441,"=35364244",O1439:O1441),2)</f>
        <v>595.73</v>
      </c>
      <c r="AC1443">
        <f>ROUND(SUMIF(AA1439:AA1441,"=35364244",P1439:P1441),2)</f>
        <v>0</v>
      </c>
      <c r="AD1443">
        <f>ROUND(SUMIF(AA1439:AA1441,"=35364244",Q1439:Q1441),2)</f>
        <v>0.66</v>
      </c>
      <c r="AE1443">
        <f>ROUND(SUMIF(AA1439:AA1441,"=35364244",R1439:R1441),2)</f>
        <v>0.02</v>
      </c>
      <c r="AF1443">
        <f>ROUND(SUMIF(AA1439:AA1441,"=35364244",S1439:S1441),2)</f>
        <v>595.07000000000005</v>
      </c>
      <c r="AG1443">
        <f>ROUND(SUMIF(AA1439:AA1441,"=35364244",T1439:T1441),2)</f>
        <v>0</v>
      </c>
      <c r="AH1443">
        <f>SUMIF(AA1439:AA1441,"=35364244",U1439:U1441)</f>
        <v>0.94720000000000004</v>
      </c>
      <c r="AI1443">
        <f>SUMIF(AA1439:AA1441,"=35364244",V1439:V1441)</f>
        <v>0</v>
      </c>
      <c r="AJ1443">
        <f>ROUND(SUMIF(AA1439:AA1441,"=35364244",W1439:W1441),2)</f>
        <v>0</v>
      </c>
      <c r="AK1443">
        <f>ROUND(SUMIF(AA1439:AA1441,"=35364244",X1439:X1441),2)</f>
        <v>416.56</v>
      </c>
      <c r="AL1443">
        <f>ROUND(SUMIF(AA1439:AA1441,"=35364244",Y1439:Y1441),2)</f>
        <v>59.51</v>
      </c>
      <c r="AO1443">
        <f t="shared" ref="AO1443:BD1443" si="967">ROUND(BX1443,2)</f>
        <v>0</v>
      </c>
      <c r="AP1443">
        <f t="shared" si="967"/>
        <v>0</v>
      </c>
      <c r="AQ1443">
        <f t="shared" si="967"/>
        <v>0</v>
      </c>
      <c r="AR1443">
        <f t="shared" si="967"/>
        <v>1071.82</v>
      </c>
      <c r="AS1443">
        <f t="shared" si="967"/>
        <v>0</v>
      </c>
      <c r="AT1443">
        <f t="shared" si="967"/>
        <v>0</v>
      </c>
      <c r="AU1443">
        <f t="shared" si="967"/>
        <v>1071.82</v>
      </c>
      <c r="AV1443">
        <f t="shared" si="967"/>
        <v>0</v>
      </c>
      <c r="AW1443">
        <f t="shared" si="967"/>
        <v>0</v>
      </c>
      <c r="AX1443">
        <f t="shared" si="967"/>
        <v>0</v>
      </c>
      <c r="AY1443">
        <f t="shared" si="967"/>
        <v>0</v>
      </c>
      <c r="AZ1443">
        <f t="shared" si="967"/>
        <v>0</v>
      </c>
      <c r="BA1443">
        <f t="shared" si="967"/>
        <v>0</v>
      </c>
      <c r="BB1443">
        <f t="shared" si="967"/>
        <v>0</v>
      </c>
      <c r="BC1443">
        <f t="shared" si="967"/>
        <v>0</v>
      </c>
      <c r="BD1443">
        <f t="shared" si="967"/>
        <v>0</v>
      </c>
      <c r="BX1443">
        <f>ROUND(SUMIF(AA1439:AA1441,"=35364244",FQ1439:FQ1441),2)</f>
        <v>0</v>
      </c>
      <c r="BY1443">
        <f>ROUND(SUMIF(AA1439:AA1441,"=35364244",FR1439:FR1441),2)</f>
        <v>0</v>
      </c>
      <c r="BZ1443">
        <f>ROUND(SUMIF(AA1439:AA1441,"=35364244",GL1439:GL1441),2)</f>
        <v>0</v>
      </c>
      <c r="CA1443">
        <f>ROUND(SUMIF(AA1439:AA1441,"=35364244",GM1439:GM1441),2)</f>
        <v>1071.82</v>
      </c>
      <c r="CB1443">
        <f>ROUND(SUMIF(AA1439:AA1441,"=35364244",GN1439:GN1441),2)</f>
        <v>0</v>
      </c>
      <c r="CC1443">
        <f>ROUND(SUMIF(AA1439:AA1441,"=35364244",GO1439:GO1441),2)</f>
        <v>0</v>
      </c>
      <c r="CD1443">
        <f>ROUND(SUMIF(AA1439:AA1441,"=35364244",GP1439:GP1441),2)</f>
        <v>1071.82</v>
      </c>
      <c r="CE1443">
        <f>AC1443-BX1443</f>
        <v>0</v>
      </c>
      <c r="CF1443">
        <f>AC1443-BY1443</f>
        <v>0</v>
      </c>
      <c r="CG1443">
        <f>BX1443-BZ1443</f>
        <v>0</v>
      </c>
      <c r="CH1443">
        <f>AC1443-BX1443-BY1443+BZ1443</f>
        <v>0</v>
      </c>
      <c r="CI1443">
        <f>BY1443-BZ1443</f>
        <v>0</v>
      </c>
      <c r="CJ1443">
        <f>ROUND(SUMIF(AA1439:AA1441,"=35364244",GX1439:GX1441),2)</f>
        <v>0</v>
      </c>
      <c r="CK1443">
        <f>ROUND(SUMIF(AA1439:AA1441,"=35364244",GY1439:GY1441),2)</f>
        <v>0</v>
      </c>
      <c r="CL1443">
        <f>ROUND(SUMIF(AA1439:AA1441,"=35364244",GZ1439:GZ1441),2)</f>
        <v>0</v>
      </c>
      <c r="CM1443">
        <f>ROUND(SUMIF(AA1439:AA1441,"=35364244",HD1439:HD1441),2)</f>
        <v>0</v>
      </c>
      <c r="GX1443">
        <v>0</v>
      </c>
    </row>
    <row r="1445" spans="1:245" x14ac:dyDescent="0.2">
      <c r="A1445">
        <v>50</v>
      </c>
      <c r="B1445">
        <v>0</v>
      </c>
      <c r="C1445">
        <v>0</v>
      </c>
      <c r="D1445">
        <v>1</v>
      </c>
      <c r="E1445">
        <v>201</v>
      </c>
      <c r="F1445">
        <f>ROUND(Source!O1443,O1445)</f>
        <v>595.73</v>
      </c>
      <c r="G1445" t="s">
        <v>66</v>
      </c>
      <c r="H1445" t="s">
        <v>67</v>
      </c>
      <c r="K1445">
        <v>201</v>
      </c>
      <c r="L1445">
        <v>1</v>
      </c>
      <c r="M1445">
        <v>3</v>
      </c>
      <c r="N1445" t="s">
        <v>3</v>
      </c>
      <c r="O1445">
        <v>2</v>
      </c>
      <c r="W1445">
        <v>595.73</v>
      </c>
      <c r="X1445">
        <v>1</v>
      </c>
      <c r="Y1445">
        <v>595.73</v>
      </c>
    </row>
    <row r="1446" spans="1:245" x14ac:dyDescent="0.2">
      <c r="A1446">
        <v>50</v>
      </c>
      <c r="B1446">
        <v>0</v>
      </c>
      <c r="C1446">
        <v>0</v>
      </c>
      <c r="D1446">
        <v>1</v>
      </c>
      <c r="E1446">
        <v>202</v>
      </c>
      <c r="F1446">
        <f>ROUND(Source!P1443,O1446)</f>
        <v>0</v>
      </c>
      <c r="G1446" t="s">
        <v>68</v>
      </c>
      <c r="H1446" t="s">
        <v>69</v>
      </c>
      <c r="K1446">
        <v>202</v>
      </c>
      <c r="L1446">
        <v>2</v>
      </c>
      <c r="M1446">
        <v>3</v>
      </c>
      <c r="N1446" t="s">
        <v>3</v>
      </c>
      <c r="O1446">
        <v>2</v>
      </c>
      <c r="W1446">
        <v>0</v>
      </c>
      <c r="X1446">
        <v>1</v>
      </c>
      <c r="Y1446">
        <v>0</v>
      </c>
    </row>
    <row r="1447" spans="1:245" x14ac:dyDescent="0.2">
      <c r="A1447">
        <v>50</v>
      </c>
      <c r="B1447">
        <v>0</v>
      </c>
      <c r="C1447">
        <v>0</v>
      </c>
      <c r="D1447">
        <v>1</v>
      </c>
      <c r="E1447">
        <v>222</v>
      </c>
      <c r="F1447">
        <f>ROUND(Source!AO1443,O1447)</f>
        <v>0</v>
      </c>
      <c r="G1447" t="s">
        <v>70</v>
      </c>
      <c r="H1447" t="s">
        <v>71</v>
      </c>
      <c r="K1447">
        <v>222</v>
      </c>
      <c r="L1447">
        <v>3</v>
      </c>
      <c r="M1447">
        <v>3</v>
      </c>
      <c r="N1447" t="s">
        <v>3</v>
      </c>
      <c r="O1447">
        <v>2</v>
      </c>
      <c r="W1447">
        <v>0</v>
      </c>
      <c r="X1447">
        <v>1</v>
      </c>
      <c r="Y1447">
        <v>0</v>
      </c>
    </row>
    <row r="1448" spans="1:245" x14ac:dyDescent="0.2">
      <c r="A1448">
        <v>50</v>
      </c>
      <c r="B1448">
        <v>0</v>
      </c>
      <c r="C1448">
        <v>0</v>
      </c>
      <c r="D1448">
        <v>1</v>
      </c>
      <c r="E1448">
        <v>225</v>
      </c>
      <c r="F1448">
        <f>ROUND(Source!AV1443,O1448)</f>
        <v>0</v>
      </c>
      <c r="G1448" t="s">
        <v>72</v>
      </c>
      <c r="H1448" t="s">
        <v>73</v>
      </c>
      <c r="K1448">
        <v>225</v>
      </c>
      <c r="L1448">
        <v>4</v>
      </c>
      <c r="M1448">
        <v>3</v>
      </c>
      <c r="N1448" t="s">
        <v>3</v>
      </c>
      <c r="O1448">
        <v>2</v>
      </c>
      <c r="W1448">
        <v>0</v>
      </c>
      <c r="X1448">
        <v>1</v>
      </c>
      <c r="Y1448">
        <v>0</v>
      </c>
    </row>
    <row r="1449" spans="1:245" x14ac:dyDescent="0.2">
      <c r="A1449">
        <v>50</v>
      </c>
      <c r="B1449">
        <v>0</v>
      </c>
      <c r="C1449">
        <v>0</v>
      </c>
      <c r="D1449">
        <v>1</v>
      </c>
      <c r="E1449">
        <v>226</v>
      </c>
      <c r="F1449">
        <f>ROUND(Source!AW1443,O1449)</f>
        <v>0</v>
      </c>
      <c r="G1449" t="s">
        <v>74</v>
      </c>
      <c r="H1449" t="s">
        <v>75</v>
      </c>
      <c r="K1449">
        <v>226</v>
      </c>
      <c r="L1449">
        <v>5</v>
      </c>
      <c r="M1449">
        <v>3</v>
      </c>
      <c r="N1449" t="s">
        <v>3</v>
      </c>
      <c r="O1449">
        <v>2</v>
      </c>
      <c r="W1449">
        <v>0</v>
      </c>
      <c r="X1449">
        <v>1</v>
      </c>
      <c r="Y1449">
        <v>0</v>
      </c>
    </row>
    <row r="1450" spans="1:245" x14ac:dyDescent="0.2">
      <c r="A1450">
        <v>50</v>
      </c>
      <c r="B1450">
        <v>0</v>
      </c>
      <c r="C1450">
        <v>0</v>
      </c>
      <c r="D1450">
        <v>1</v>
      </c>
      <c r="E1450">
        <v>227</v>
      </c>
      <c r="F1450">
        <f>ROUND(Source!AX1443,O1450)</f>
        <v>0</v>
      </c>
      <c r="G1450" t="s">
        <v>76</v>
      </c>
      <c r="H1450" t="s">
        <v>77</v>
      </c>
      <c r="K1450">
        <v>227</v>
      </c>
      <c r="L1450">
        <v>6</v>
      </c>
      <c r="M1450">
        <v>3</v>
      </c>
      <c r="N1450" t="s">
        <v>3</v>
      </c>
      <c r="O1450">
        <v>2</v>
      </c>
      <c r="W1450">
        <v>0</v>
      </c>
      <c r="X1450">
        <v>1</v>
      </c>
      <c r="Y1450">
        <v>0</v>
      </c>
    </row>
    <row r="1451" spans="1:245" x14ac:dyDescent="0.2">
      <c r="A1451">
        <v>50</v>
      </c>
      <c r="B1451">
        <v>0</v>
      </c>
      <c r="C1451">
        <v>0</v>
      </c>
      <c r="D1451">
        <v>1</v>
      </c>
      <c r="E1451">
        <v>228</v>
      </c>
      <c r="F1451">
        <f>ROUND(Source!AY1443,O1451)</f>
        <v>0</v>
      </c>
      <c r="G1451" t="s">
        <v>78</v>
      </c>
      <c r="H1451" t="s">
        <v>79</v>
      </c>
      <c r="K1451">
        <v>228</v>
      </c>
      <c r="L1451">
        <v>7</v>
      </c>
      <c r="M1451">
        <v>3</v>
      </c>
      <c r="N1451" t="s">
        <v>3</v>
      </c>
      <c r="O1451">
        <v>2</v>
      </c>
      <c r="W1451">
        <v>0</v>
      </c>
      <c r="X1451">
        <v>1</v>
      </c>
      <c r="Y1451">
        <v>0</v>
      </c>
    </row>
    <row r="1452" spans="1:245" x14ac:dyDescent="0.2">
      <c r="A1452">
        <v>50</v>
      </c>
      <c r="B1452">
        <v>0</v>
      </c>
      <c r="C1452">
        <v>0</v>
      </c>
      <c r="D1452">
        <v>1</v>
      </c>
      <c r="E1452">
        <v>216</v>
      </c>
      <c r="F1452">
        <f>ROUND(Source!AP1443,O1452)</f>
        <v>0</v>
      </c>
      <c r="G1452" t="s">
        <v>80</v>
      </c>
      <c r="H1452" t="s">
        <v>81</v>
      </c>
      <c r="K1452">
        <v>216</v>
      </c>
      <c r="L1452">
        <v>8</v>
      </c>
      <c r="M1452">
        <v>3</v>
      </c>
      <c r="N1452" t="s">
        <v>3</v>
      </c>
      <c r="O1452">
        <v>2</v>
      </c>
      <c r="W1452">
        <v>0</v>
      </c>
      <c r="X1452">
        <v>1</v>
      </c>
      <c r="Y1452">
        <v>0</v>
      </c>
    </row>
    <row r="1453" spans="1:245" x14ac:dyDescent="0.2">
      <c r="A1453">
        <v>50</v>
      </c>
      <c r="B1453">
        <v>0</v>
      </c>
      <c r="C1453">
        <v>0</v>
      </c>
      <c r="D1453">
        <v>1</v>
      </c>
      <c r="E1453">
        <v>223</v>
      </c>
      <c r="F1453">
        <f>ROUND(Source!AQ1443,O1453)</f>
        <v>0</v>
      </c>
      <c r="G1453" t="s">
        <v>82</v>
      </c>
      <c r="H1453" t="s">
        <v>83</v>
      </c>
      <c r="K1453">
        <v>223</v>
      </c>
      <c r="L1453">
        <v>9</v>
      </c>
      <c r="M1453">
        <v>3</v>
      </c>
      <c r="N1453" t="s">
        <v>3</v>
      </c>
      <c r="O1453">
        <v>2</v>
      </c>
      <c r="W1453">
        <v>0</v>
      </c>
      <c r="X1453">
        <v>1</v>
      </c>
      <c r="Y1453">
        <v>0</v>
      </c>
    </row>
    <row r="1454" spans="1:245" x14ac:dyDescent="0.2">
      <c r="A1454">
        <v>50</v>
      </c>
      <c r="B1454">
        <v>0</v>
      </c>
      <c r="C1454">
        <v>0</v>
      </c>
      <c r="D1454">
        <v>1</v>
      </c>
      <c r="E1454">
        <v>229</v>
      </c>
      <c r="F1454">
        <f>ROUND(Source!AZ1443,O1454)</f>
        <v>0</v>
      </c>
      <c r="G1454" t="s">
        <v>84</v>
      </c>
      <c r="H1454" t="s">
        <v>85</v>
      </c>
      <c r="K1454">
        <v>229</v>
      </c>
      <c r="L1454">
        <v>10</v>
      </c>
      <c r="M1454">
        <v>3</v>
      </c>
      <c r="N1454" t="s">
        <v>3</v>
      </c>
      <c r="O1454">
        <v>2</v>
      </c>
      <c r="W1454">
        <v>0</v>
      </c>
      <c r="X1454">
        <v>1</v>
      </c>
      <c r="Y1454">
        <v>0</v>
      </c>
    </row>
    <row r="1455" spans="1:245" x14ac:dyDescent="0.2">
      <c r="A1455">
        <v>50</v>
      </c>
      <c r="B1455">
        <v>0</v>
      </c>
      <c r="C1455">
        <v>0</v>
      </c>
      <c r="D1455">
        <v>1</v>
      </c>
      <c r="E1455">
        <v>203</v>
      </c>
      <c r="F1455">
        <f>ROUND(Source!Q1443,O1455)</f>
        <v>0.66</v>
      </c>
      <c r="G1455" t="s">
        <v>86</v>
      </c>
      <c r="H1455" t="s">
        <v>87</v>
      </c>
      <c r="K1455">
        <v>203</v>
      </c>
      <c r="L1455">
        <v>11</v>
      </c>
      <c r="M1455">
        <v>3</v>
      </c>
      <c r="N1455" t="s">
        <v>3</v>
      </c>
      <c r="O1455">
        <v>2</v>
      </c>
      <c r="W1455">
        <v>0.66</v>
      </c>
      <c r="X1455">
        <v>1</v>
      </c>
      <c r="Y1455">
        <v>0.66</v>
      </c>
    </row>
    <row r="1456" spans="1:245" x14ac:dyDescent="0.2">
      <c r="A1456">
        <v>50</v>
      </c>
      <c r="B1456">
        <v>0</v>
      </c>
      <c r="C1456">
        <v>0</v>
      </c>
      <c r="D1456">
        <v>1</v>
      </c>
      <c r="E1456">
        <v>231</v>
      </c>
      <c r="F1456">
        <f>ROUND(Source!BB1443,O1456)</f>
        <v>0</v>
      </c>
      <c r="G1456" t="s">
        <v>88</v>
      </c>
      <c r="H1456" t="s">
        <v>89</v>
      </c>
      <c r="K1456">
        <v>231</v>
      </c>
      <c r="L1456">
        <v>12</v>
      </c>
      <c r="M1456">
        <v>3</v>
      </c>
      <c r="N1456" t="s">
        <v>3</v>
      </c>
      <c r="O1456">
        <v>2</v>
      </c>
      <c r="W1456">
        <v>0</v>
      </c>
      <c r="X1456">
        <v>1</v>
      </c>
      <c r="Y1456">
        <v>0</v>
      </c>
    </row>
    <row r="1457" spans="1:25" x14ac:dyDescent="0.2">
      <c r="A1457">
        <v>50</v>
      </c>
      <c r="B1457">
        <v>0</v>
      </c>
      <c r="C1457">
        <v>0</v>
      </c>
      <c r="D1457">
        <v>1</v>
      </c>
      <c r="E1457">
        <v>204</v>
      </c>
      <c r="F1457">
        <f>ROUND(Source!R1443,O1457)</f>
        <v>0.02</v>
      </c>
      <c r="G1457" t="s">
        <v>90</v>
      </c>
      <c r="H1457" t="s">
        <v>91</v>
      </c>
      <c r="K1457">
        <v>204</v>
      </c>
      <c r="L1457">
        <v>13</v>
      </c>
      <c r="M1457">
        <v>3</v>
      </c>
      <c r="N1457" t="s">
        <v>3</v>
      </c>
      <c r="O1457">
        <v>2</v>
      </c>
      <c r="W1457">
        <v>0.02</v>
      </c>
      <c r="X1457">
        <v>1</v>
      </c>
      <c r="Y1457">
        <v>0.02</v>
      </c>
    </row>
    <row r="1458" spans="1:25" x14ac:dyDescent="0.2">
      <c r="A1458">
        <v>50</v>
      </c>
      <c r="B1458">
        <v>0</v>
      </c>
      <c r="C1458">
        <v>0</v>
      </c>
      <c r="D1458">
        <v>1</v>
      </c>
      <c r="E1458">
        <v>205</v>
      </c>
      <c r="F1458">
        <f>ROUND(Source!S1443,O1458)</f>
        <v>595.07000000000005</v>
      </c>
      <c r="G1458" t="s">
        <v>92</v>
      </c>
      <c r="H1458" t="s">
        <v>93</v>
      </c>
      <c r="K1458">
        <v>205</v>
      </c>
      <c r="L1458">
        <v>14</v>
      </c>
      <c r="M1458">
        <v>3</v>
      </c>
      <c r="N1458" t="s">
        <v>3</v>
      </c>
      <c r="O1458">
        <v>2</v>
      </c>
      <c r="W1458">
        <v>595.07000000000005</v>
      </c>
      <c r="X1458">
        <v>1</v>
      </c>
      <c r="Y1458">
        <v>595.07000000000005</v>
      </c>
    </row>
    <row r="1459" spans="1:25" x14ac:dyDescent="0.2">
      <c r="A1459">
        <v>50</v>
      </c>
      <c r="B1459">
        <v>0</v>
      </c>
      <c r="C1459">
        <v>0</v>
      </c>
      <c r="D1459">
        <v>1</v>
      </c>
      <c r="E1459">
        <v>232</v>
      </c>
      <c r="F1459">
        <f>ROUND(Source!BC1443,O1459)</f>
        <v>0</v>
      </c>
      <c r="G1459" t="s">
        <v>94</v>
      </c>
      <c r="H1459" t="s">
        <v>95</v>
      </c>
      <c r="K1459">
        <v>232</v>
      </c>
      <c r="L1459">
        <v>15</v>
      </c>
      <c r="M1459">
        <v>3</v>
      </c>
      <c r="N1459" t="s">
        <v>3</v>
      </c>
      <c r="O1459">
        <v>2</v>
      </c>
      <c r="W1459">
        <v>0</v>
      </c>
      <c r="X1459">
        <v>1</v>
      </c>
      <c r="Y1459">
        <v>0</v>
      </c>
    </row>
    <row r="1460" spans="1:25" x14ac:dyDescent="0.2">
      <c r="A1460">
        <v>50</v>
      </c>
      <c r="B1460">
        <v>0</v>
      </c>
      <c r="C1460">
        <v>0</v>
      </c>
      <c r="D1460">
        <v>1</v>
      </c>
      <c r="E1460">
        <v>214</v>
      </c>
      <c r="F1460">
        <f>ROUND(Source!AS1443,O1460)</f>
        <v>0</v>
      </c>
      <c r="G1460" t="s">
        <v>96</v>
      </c>
      <c r="H1460" t="s">
        <v>97</v>
      </c>
      <c r="K1460">
        <v>214</v>
      </c>
      <c r="L1460">
        <v>16</v>
      </c>
      <c r="M1460">
        <v>3</v>
      </c>
      <c r="N1460" t="s">
        <v>3</v>
      </c>
      <c r="O1460">
        <v>2</v>
      </c>
      <c r="W1460">
        <v>0</v>
      </c>
      <c r="X1460">
        <v>1</v>
      </c>
      <c r="Y1460">
        <v>0</v>
      </c>
    </row>
    <row r="1461" spans="1:25" x14ac:dyDescent="0.2">
      <c r="A1461">
        <v>50</v>
      </c>
      <c r="B1461">
        <v>0</v>
      </c>
      <c r="C1461">
        <v>0</v>
      </c>
      <c r="D1461">
        <v>1</v>
      </c>
      <c r="E1461">
        <v>215</v>
      </c>
      <c r="F1461">
        <f>ROUND(Source!AT1443,O1461)</f>
        <v>0</v>
      </c>
      <c r="G1461" t="s">
        <v>98</v>
      </c>
      <c r="H1461" t="s">
        <v>99</v>
      </c>
      <c r="K1461">
        <v>215</v>
      </c>
      <c r="L1461">
        <v>17</v>
      </c>
      <c r="M1461">
        <v>3</v>
      </c>
      <c r="N1461" t="s">
        <v>3</v>
      </c>
      <c r="O1461">
        <v>2</v>
      </c>
      <c r="W1461">
        <v>0</v>
      </c>
      <c r="X1461">
        <v>1</v>
      </c>
      <c r="Y1461">
        <v>0</v>
      </c>
    </row>
    <row r="1462" spans="1:25" x14ac:dyDescent="0.2">
      <c r="A1462">
        <v>50</v>
      </c>
      <c r="B1462">
        <v>0</v>
      </c>
      <c r="C1462">
        <v>0</v>
      </c>
      <c r="D1462">
        <v>1</v>
      </c>
      <c r="E1462">
        <v>217</v>
      </c>
      <c r="F1462">
        <f>ROUND(Source!AU1443,O1462)</f>
        <v>1071.82</v>
      </c>
      <c r="G1462" t="s">
        <v>100</v>
      </c>
      <c r="H1462" t="s">
        <v>101</v>
      </c>
      <c r="K1462">
        <v>217</v>
      </c>
      <c r="L1462">
        <v>18</v>
      </c>
      <c r="M1462">
        <v>3</v>
      </c>
      <c r="N1462" t="s">
        <v>3</v>
      </c>
      <c r="O1462">
        <v>2</v>
      </c>
      <c r="W1462">
        <v>1071.82</v>
      </c>
      <c r="X1462">
        <v>1</v>
      </c>
      <c r="Y1462">
        <v>1071.82</v>
      </c>
    </row>
    <row r="1463" spans="1:25" x14ac:dyDescent="0.2">
      <c r="A1463">
        <v>50</v>
      </c>
      <c r="B1463">
        <v>0</v>
      </c>
      <c r="C1463">
        <v>0</v>
      </c>
      <c r="D1463">
        <v>1</v>
      </c>
      <c r="E1463">
        <v>230</v>
      </c>
      <c r="F1463">
        <f>ROUND(Source!BA1443,O1463)</f>
        <v>0</v>
      </c>
      <c r="G1463" t="s">
        <v>102</v>
      </c>
      <c r="H1463" t="s">
        <v>103</v>
      </c>
      <c r="K1463">
        <v>230</v>
      </c>
      <c r="L1463">
        <v>19</v>
      </c>
      <c r="M1463">
        <v>3</v>
      </c>
      <c r="N1463" t="s">
        <v>3</v>
      </c>
      <c r="O1463">
        <v>2</v>
      </c>
      <c r="W1463">
        <v>0</v>
      </c>
      <c r="X1463">
        <v>1</v>
      </c>
      <c r="Y1463">
        <v>0</v>
      </c>
    </row>
    <row r="1464" spans="1:25" x14ac:dyDescent="0.2">
      <c r="A1464">
        <v>50</v>
      </c>
      <c r="B1464">
        <v>0</v>
      </c>
      <c r="C1464">
        <v>0</v>
      </c>
      <c r="D1464">
        <v>1</v>
      </c>
      <c r="E1464">
        <v>206</v>
      </c>
      <c r="F1464">
        <f>ROUND(Source!T1443,O1464)</f>
        <v>0</v>
      </c>
      <c r="G1464" t="s">
        <v>104</v>
      </c>
      <c r="H1464" t="s">
        <v>105</v>
      </c>
      <c r="K1464">
        <v>206</v>
      </c>
      <c r="L1464">
        <v>20</v>
      </c>
      <c r="M1464">
        <v>3</v>
      </c>
      <c r="N1464" t="s">
        <v>3</v>
      </c>
      <c r="O1464">
        <v>2</v>
      </c>
      <c r="W1464">
        <v>0</v>
      </c>
      <c r="X1464">
        <v>1</v>
      </c>
      <c r="Y1464">
        <v>0</v>
      </c>
    </row>
    <row r="1465" spans="1:25" x14ac:dyDescent="0.2">
      <c r="A1465">
        <v>50</v>
      </c>
      <c r="B1465">
        <v>0</v>
      </c>
      <c r="C1465">
        <v>0</v>
      </c>
      <c r="D1465">
        <v>1</v>
      </c>
      <c r="E1465">
        <v>207</v>
      </c>
      <c r="F1465">
        <f>Source!U1443</f>
        <v>0.94720000000000004</v>
      </c>
      <c r="G1465" t="s">
        <v>106</v>
      </c>
      <c r="H1465" t="s">
        <v>107</v>
      </c>
      <c r="K1465">
        <v>207</v>
      </c>
      <c r="L1465">
        <v>21</v>
      </c>
      <c r="M1465">
        <v>3</v>
      </c>
      <c r="N1465" t="s">
        <v>3</v>
      </c>
      <c r="O1465">
        <v>-1</v>
      </c>
      <c r="W1465">
        <v>0.94720000000000004</v>
      </c>
      <c r="X1465">
        <v>1</v>
      </c>
      <c r="Y1465">
        <v>0.94720000000000004</v>
      </c>
    </row>
    <row r="1466" spans="1:25" x14ac:dyDescent="0.2">
      <c r="A1466">
        <v>50</v>
      </c>
      <c r="B1466">
        <v>0</v>
      </c>
      <c r="C1466">
        <v>0</v>
      </c>
      <c r="D1466">
        <v>1</v>
      </c>
      <c r="E1466">
        <v>208</v>
      </c>
      <c r="F1466">
        <f>Source!V1443</f>
        <v>0</v>
      </c>
      <c r="G1466" t="s">
        <v>108</v>
      </c>
      <c r="H1466" t="s">
        <v>109</v>
      </c>
      <c r="K1466">
        <v>208</v>
      </c>
      <c r="L1466">
        <v>22</v>
      </c>
      <c r="M1466">
        <v>3</v>
      </c>
      <c r="N1466" t="s">
        <v>3</v>
      </c>
      <c r="O1466">
        <v>-1</v>
      </c>
      <c r="W1466">
        <v>0</v>
      </c>
      <c r="X1466">
        <v>1</v>
      </c>
      <c r="Y1466">
        <v>0</v>
      </c>
    </row>
    <row r="1467" spans="1:25" x14ac:dyDescent="0.2">
      <c r="A1467">
        <v>50</v>
      </c>
      <c r="B1467">
        <v>0</v>
      </c>
      <c r="C1467">
        <v>0</v>
      </c>
      <c r="D1467">
        <v>1</v>
      </c>
      <c r="E1467">
        <v>209</v>
      </c>
      <c r="F1467">
        <f>ROUND(Source!W1443,O1467)</f>
        <v>0</v>
      </c>
      <c r="G1467" t="s">
        <v>110</v>
      </c>
      <c r="H1467" t="s">
        <v>111</v>
      </c>
      <c r="K1467">
        <v>209</v>
      </c>
      <c r="L1467">
        <v>23</v>
      </c>
      <c r="M1467">
        <v>3</v>
      </c>
      <c r="N1467" t="s">
        <v>3</v>
      </c>
      <c r="O1467">
        <v>2</v>
      </c>
      <c r="W1467">
        <v>0</v>
      </c>
      <c r="X1467">
        <v>1</v>
      </c>
      <c r="Y1467">
        <v>0</v>
      </c>
    </row>
    <row r="1468" spans="1:25" x14ac:dyDescent="0.2">
      <c r="A1468">
        <v>50</v>
      </c>
      <c r="B1468">
        <v>0</v>
      </c>
      <c r="C1468">
        <v>0</v>
      </c>
      <c r="D1468">
        <v>1</v>
      </c>
      <c r="E1468">
        <v>233</v>
      </c>
      <c r="F1468">
        <f>ROUND(Source!BD1443,O1468)</f>
        <v>0</v>
      </c>
      <c r="G1468" t="s">
        <v>112</v>
      </c>
      <c r="H1468" t="s">
        <v>113</v>
      </c>
      <c r="K1468">
        <v>233</v>
      </c>
      <c r="L1468">
        <v>24</v>
      </c>
      <c r="M1468">
        <v>3</v>
      </c>
      <c r="N1468" t="s">
        <v>3</v>
      </c>
      <c r="O1468">
        <v>2</v>
      </c>
      <c r="W1468">
        <v>0</v>
      </c>
      <c r="X1468">
        <v>1</v>
      </c>
      <c r="Y1468">
        <v>0</v>
      </c>
    </row>
    <row r="1469" spans="1:25" x14ac:dyDescent="0.2">
      <c r="A1469">
        <v>50</v>
      </c>
      <c r="B1469">
        <v>0</v>
      </c>
      <c r="C1469">
        <v>0</v>
      </c>
      <c r="D1469">
        <v>1</v>
      </c>
      <c r="E1469">
        <v>210</v>
      </c>
      <c r="F1469">
        <f>ROUND(Source!X1443,O1469)</f>
        <v>416.56</v>
      </c>
      <c r="G1469" t="s">
        <v>114</v>
      </c>
      <c r="H1469" t="s">
        <v>115</v>
      </c>
      <c r="K1469">
        <v>210</v>
      </c>
      <c r="L1469">
        <v>25</v>
      </c>
      <c r="M1469">
        <v>3</v>
      </c>
      <c r="N1469" t="s">
        <v>3</v>
      </c>
      <c r="O1469">
        <v>2</v>
      </c>
      <c r="W1469">
        <v>416.56</v>
      </c>
      <c r="X1469">
        <v>1</v>
      </c>
      <c r="Y1469">
        <v>416.56</v>
      </c>
    </row>
    <row r="1470" spans="1:25" x14ac:dyDescent="0.2">
      <c r="A1470">
        <v>50</v>
      </c>
      <c r="B1470">
        <v>0</v>
      </c>
      <c r="C1470">
        <v>0</v>
      </c>
      <c r="D1470">
        <v>1</v>
      </c>
      <c r="E1470">
        <v>211</v>
      </c>
      <c r="F1470">
        <f>ROUND(Source!Y1443,O1470)</f>
        <v>59.51</v>
      </c>
      <c r="G1470" t="s">
        <v>116</v>
      </c>
      <c r="H1470" t="s">
        <v>117</v>
      </c>
      <c r="K1470">
        <v>211</v>
      </c>
      <c r="L1470">
        <v>26</v>
      </c>
      <c r="M1470">
        <v>3</v>
      </c>
      <c r="N1470" t="s">
        <v>3</v>
      </c>
      <c r="O1470">
        <v>2</v>
      </c>
      <c r="W1470">
        <v>59.51</v>
      </c>
      <c r="X1470">
        <v>1</v>
      </c>
      <c r="Y1470">
        <v>59.51</v>
      </c>
    </row>
    <row r="1471" spans="1:25" x14ac:dyDescent="0.2">
      <c r="A1471">
        <v>50</v>
      </c>
      <c r="B1471">
        <v>0</v>
      </c>
      <c r="C1471">
        <v>0</v>
      </c>
      <c r="D1471">
        <v>1</v>
      </c>
      <c r="E1471">
        <v>224</v>
      </c>
      <c r="F1471">
        <f>ROUND(Source!AR1443,O1471)</f>
        <v>1071.82</v>
      </c>
      <c r="G1471" t="s">
        <v>118</v>
      </c>
      <c r="H1471" t="s">
        <v>119</v>
      </c>
      <c r="K1471">
        <v>224</v>
      </c>
      <c r="L1471">
        <v>27</v>
      </c>
      <c r="M1471">
        <v>3</v>
      </c>
      <c r="N1471" t="s">
        <v>3</v>
      </c>
      <c r="O1471">
        <v>2</v>
      </c>
      <c r="W1471">
        <v>1071.82</v>
      </c>
      <c r="X1471">
        <v>1</v>
      </c>
      <c r="Y1471">
        <v>1071.82</v>
      </c>
    </row>
    <row r="1473" spans="1:245" x14ac:dyDescent="0.2">
      <c r="A1473">
        <v>4</v>
      </c>
      <c r="B1473">
        <v>1</v>
      </c>
      <c r="D1473">
        <f>ROW(A1481)</f>
        <v>1481</v>
      </c>
      <c r="F1473" t="s">
        <v>13</v>
      </c>
      <c r="G1473" t="s">
        <v>380</v>
      </c>
      <c r="H1473" t="s">
        <v>3</v>
      </c>
      <c r="I1473">
        <v>0</v>
      </c>
      <c r="K1473">
        <v>0</v>
      </c>
      <c r="M1473" t="s">
        <v>3</v>
      </c>
      <c r="S1473">
        <v>0</v>
      </c>
      <c r="U1473" t="s">
        <v>3</v>
      </c>
      <c r="V1473">
        <v>0</v>
      </c>
      <c r="AB1473" t="s">
        <v>3</v>
      </c>
      <c r="AC1473" t="s">
        <v>3</v>
      </c>
      <c r="AD1473" t="s">
        <v>3</v>
      </c>
      <c r="AE1473" t="s">
        <v>3</v>
      </c>
      <c r="AF1473" t="s">
        <v>3</v>
      </c>
      <c r="AG1473" t="s">
        <v>3</v>
      </c>
      <c r="AP1473" t="s">
        <v>3</v>
      </c>
      <c r="AQ1473" t="s">
        <v>3</v>
      </c>
      <c r="AR1473" t="s">
        <v>3</v>
      </c>
      <c r="AZ1473" t="s">
        <v>3</v>
      </c>
      <c r="BB1473" t="s">
        <v>3</v>
      </c>
      <c r="BC1473" t="s">
        <v>3</v>
      </c>
      <c r="BD1473" t="s">
        <v>3</v>
      </c>
      <c r="BE1473" t="s">
        <v>3</v>
      </c>
      <c r="BF1473" t="s">
        <v>3</v>
      </c>
      <c r="BG1473" t="s">
        <v>3</v>
      </c>
      <c r="BH1473" t="s">
        <v>3</v>
      </c>
      <c r="BI1473" t="s">
        <v>3</v>
      </c>
      <c r="BJ1473" t="s">
        <v>3</v>
      </c>
      <c r="BK1473" t="s">
        <v>3</v>
      </c>
      <c r="BL1473" t="s">
        <v>3</v>
      </c>
      <c r="BM1473" t="s">
        <v>3</v>
      </c>
      <c r="BN1473" t="s">
        <v>3</v>
      </c>
      <c r="BO1473" t="s">
        <v>3</v>
      </c>
      <c r="BP1473" t="s">
        <v>3</v>
      </c>
      <c r="BX1473">
        <v>0</v>
      </c>
      <c r="CJ1473">
        <v>0</v>
      </c>
    </row>
    <row r="1475" spans="1:245" x14ac:dyDescent="0.2">
      <c r="A1475">
        <v>52</v>
      </c>
      <c r="B1475">
        <f t="shared" ref="B1475:G1475" si="968">B1481</f>
        <v>1</v>
      </c>
      <c r="C1475">
        <f t="shared" si="968"/>
        <v>4</v>
      </c>
      <c r="D1475">
        <f t="shared" si="968"/>
        <v>1473</v>
      </c>
      <c r="E1475">
        <f t="shared" si="968"/>
        <v>0</v>
      </c>
      <c r="F1475" t="str">
        <f t="shared" si="968"/>
        <v>Новый раздел</v>
      </c>
      <c r="G1475" t="str">
        <f t="shared" si="968"/>
        <v>Электрощит ЩАО 1.1</v>
      </c>
      <c r="O1475">
        <f t="shared" ref="O1475:AT1475" si="969">O1481</f>
        <v>32288.33</v>
      </c>
      <c r="P1475">
        <f t="shared" si="969"/>
        <v>0</v>
      </c>
      <c r="Q1475">
        <f t="shared" si="969"/>
        <v>1431</v>
      </c>
      <c r="R1475">
        <f t="shared" si="969"/>
        <v>6.7</v>
      </c>
      <c r="S1475">
        <f t="shared" si="969"/>
        <v>30857.33</v>
      </c>
      <c r="T1475">
        <f t="shared" si="969"/>
        <v>0</v>
      </c>
      <c r="U1475">
        <f t="shared" si="969"/>
        <v>49.68</v>
      </c>
      <c r="V1475">
        <f t="shared" si="969"/>
        <v>0</v>
      </c>
      <c r="W1475">
        <f t="shared" si="969"/>
        <v>0</v>
      </c>
      <c r="X1475">
        <f t="shared" si="969"/>
        <v>21600.13</v>
      </c>
      <c r="Y1475">
        <f t="shared" si="969"/>
        <v>3085.73</v>
      </c>
      <c r="Z1475">
        <f t="shared" si="969"/>
        <v>0</v>
      </c>
      <c r="AA1475">
        <f t="shared" si="969"/>
        <v>0</v>
      </c>
      <c r="AB1475">
        <f t="shared" si="969"/>
        <v>32288.33</v>
      </c>
      <c r="AC1475">
        <f t="shared" si="969"/>
        <v>0</v>
      </c>
      <c r="AD1475">
        <f t="shared" si="969"/>
        <v>1431</v>
      </c>
      <c r="AE1475">
        <f t="shared" si="969"/>
        <v>6.7</v>
      </c>
      <c r="AF1475">
        <f t="shared" si="969"/>
        <v>30857.33</v>
      </c>
      <c r="AG1475">
        <f t="shared" si="969"/>
        <v>0</v>
      </c>
      <c r="AH1475">
        <f t="shared" si="969"/>
        <v>49.68</v>
      </c>
      <c r="AI1475">
        <f t="shared" si="969"/>
        <v>0</v>
      </c>
      <c r="AJ1475">
        <f t="shared" si="969"/>
        <v>0</v>
      </c>
      <c r="AK1475">
        <f t="shared" si="969"/>
        <v>21600.13</v>
      </c>
      <c r="AL1475">
        <f t="shared" si="969"/>
        <v>3085.73</v>
      </c>
      <c r="AM1475">
        <f t="shared" si="969"/>
        <v>0</v>
      </c>
      <c r="AN1475">
        <f t="shared" si="969"/>
        <v>0</v>
      </c>
      <c r="AO1475">
        <f t="shared" si="969"/>
        <v>0</v>
      </c>
      <c r="AP1475">
        <f t="shared" si="969"/>
        <v>0</v>
      </c>
      <c r="AQ1475">
        <f t="shared" si="969"/>
        <v>0</v>
      </c>
      <c r="AR1475">
        <f t="shared" si="969"/>
        <v>56981.43</v>
      </c>
      <c r="AS1475">
        <f t="shared" si="969"/>
        <v>0</v>
      </c>
      <c r="AT1475">
        <f t="shared" si="969"/>
        <v>0</v>
      </c>
      <c r="AU1475">
        <f t="shared" ref="AU1475:BZ1475" si="970">AU1481</f>
        <v>56981.43</v>
      </c>
      <c r="AV1475">
        <f t="shared" si="970"/>
        <v>0</v>
      </c>
      <c r="AW1475">
        <f t="shared" si="970"/>
        <v>0</v>
      </c>
      <c r="AX1475">
        <f t="shared" si="970"/>
        <v>0</v>
      </c>
      <c r="AY1475">
        <f t="shared" si="970"/>
        <v>0</v>
      </c>
      <c r="AZ1475">
        <f t="shared" si="970"/>
        <v>0</v>
      </c>
      <c r="BA1475">
        <f t="shared" si="970"/>
        <v>0</v>
      </c>
      <c r="BB1475">
        <f t="shared" si="970"/>
        <v>0</v>
      </c>
      <c r="BC1475">
        <f t="shared" si="970"/>
        <v>0</v>
      </c>
      <c r="BD1475">
        <f t="shared" si="970"/>
        <v>0</v>
      </c>
      <c r="BE1475">
        <f t="shared" si="970"/>
        <v>0</v>
      </c>
      <c r="BF1475">
        <f t="shared" si="970"/>
        <v>0</v>
      </c>
      <c r="BG1475">
        <f t="shared" si="970"/>
        <v>0</v>
      </c>
      <c r="BH1475">
        <f t="shared" si="970"/>
        <v>0</v>
      </c>
      <c r="BI1475">
        <f t="shared" si="970"/>
        <v>0</v>
      </c>
      <c r="BJ1475">
        <f t="shared" si="970"/>
        <v>0</v>
      </c>
      <c r="BK1475">
        <f t="shared" si="970"/>
        <v>0</v>
      </c>
      <c r="BL1475">
        <f t="shared" si="970"/>
        <v>0</v>
      </c>
      <c r="BM1475">
        <f t="shared" si="970"/>
        <v>0</v>
      </c>
      <c r="BN1475">
        <f t="shared" si="970"/>
        <v>0</v>
      </c>
      <c r="BO1475">
        <f t="shared" si="970"/>
        <v>0</v>
      </c>
      <c r="BP1475">
        <f t="shared" si="970"/>
        <v>0</v>
      </c>
      <c r="BQ1475">
        <f t="shared" si="970"/>
        <v>0</v>
      </c>
      <c r="BR1475">
        <f t="shared" si="970"/>
        <v>0</v>
      </c>
      <c r="BS1475">
        <f t="shared" si="970"/>
        <v>0</v>
      </c>
      <c r="BT1475">
        <f t="shared" si="970"/>
        <v>0</v>
      </c>
      <c r="BU1475">
        <f t="shared" si="970"/>
        <v>0</v>
      </c>
      <c r="BV1475">
        <f t="shared" si="970"/>
        <v>0</v>
      </c>
      <c r="BW1475">
        <f t="shared" si="970"/>
        <v>0</v>
      </c>
      <c r="BX1475">
        <f t="shared" si="970"/>
        <v>0</v>
      </c>
      <c r="BY1475">
        <f t="shared" si="970"/>
        <v>0</v>
      </c>
      <c r="BZ1475">
        <f t="shared" si="970"/>
        <v>0</v>
      </c>
      <c r="CA1475">
        <f t="shared" ref="CA1475:DF1475" si="971">CA1481</f>
        <v>56981.43</v>
      </c>
      <c r="CB1475">
        <f t="shared" si="971"/>
        <v>0</v>
      </c>
      <c r="CC1475">
        <f t="shared" si="971"/>
        <v>0</v>
      </c>
      <c r="CD1475">
        <f t="shared" si="971"/>
        <v>56981.43</v>
      </c>
      <c r="CE1475">
        <f t="shared" si="971"/>
        <v>0</v>
      </c>
      <c r="CF1475">
        <f t="shared" si="971"/>
        <v>0</v>
      </c>
      <c r="CG1475">
        <f t="shared" si="971"/>
        <v>0</v>
      </c>
      <c r="CH1475">
        <f t="shared" si="971"/>
        <v>0</v>
      </c>
      <c r="CI1475">
        <f t="shared" si="971"/>
        <v>0</v>
      </c>
      <c r="CJ1475">
        <f t="shared" si="971"/>
        <v>0</v>
      </c>
      <c r="CK1475">
        <f t="shared" si="971"/>
        <v>0</v>
      </c>
      <c r="CL1475">
        <f t="shared" si="971"/>
        <v>0</v>
      </c>
      <c r="CM1475">
        <f t="shared" si="971"/>
        <v>0</v>
      </c>
      <c r="CN1475">
        <f t="shared" si="971"/>
        <v>0</v>
      </c>
      <c r="CO1475">
        <f t="shared" si="971"/>
        <v>0</v>
      </c>
      <c r="CP1475">
        <f t="shared" si="971"/>
        <v>0</v>
      </c>
      <c r="CQ1475">
        <f t="shared" si="971"/>
        <v>0</v>
      </c>
      <c r="CR1475">
        <f t="shared" si="971"/>
        <v>0</v>
      </c>
      <c r="CS1475">
        <f t="shared" si="971"/>
        <v>0</v>
      </c>
      <c r="CT1475">
        <f t="shared" si="971"/>
        <v>0</v>
      </c>
      <c r="CU1475">
        <f t="shared" si="971"/>
        <v>0</v>
      </c>
      <c r="CV1475">
        <f t="shared" si="971"/>
        <v>0</v>
      </c>
      <c r="CW1475">
        <f t="shared" si="971"/>
        <v>0</v>
      </c>
      <c r="CX1475">
        <f t="shared" si="971"/>
        <v>0</v>
      </c>
      <c r="CY1475">
        <f t="shared" si="971"/>
        <v>0</v>
      </c>
      <c r="CZ1475">
        <f t="shared" si="971"/>
        <v>0</v>
      </c>
      <c r="DA1475">
        <f t="shared" si="971"/>
        <v>0</v>
      </c>
      <c r="DB1475">
        <f t="shared" si="971"/>
        <v>0</v>
      </c>
      <c r="DC1475">
        <f t="shared" si="971"/>
        <v>0</v>
      </c>
      <c r="DD1475">
        <f t="shared" si="971"/>
        <v>0</v>
      </c>
      <c r="DE1475">
        <f t="shared" si="971"/>
        <v>0</v>
      </c>
      <c r="DF1475">
        <f t="shared" si="971"/>
        <v>0</v>
      </c>
      <c r="DG1475">
        <f t="shared" ref="DG1475:EL1475" si="972">DG1481</f>
        <v>0</v>
      </c>
      <c r="DH1475">
        <f t="shared" si="972"/>
        <v>0</v>
      </c>
      <c r="DI1475">
        <f t="shared" si="972"/>
        <v>0</v>
      </c>
      <c r="DJ1475">
        <f t="shared" si="972"/>
        <v>0</v>
      </c>
      <c r="DK1475">
        <f t="shared" si="972"/>
        <v>0</v>
      </c>
      <c r="DL1475">
        <f t="shared" si="972"/>
        <v>0</v>
      </c>
      <c r="DM1475">
        <f t="shared" si="972"/>
        <v>0</v>
      </c>
      <c r="DN1475">
        <f t="shared" si="972"/>
        <v>0</v>
      </c>
      <c r="DO1475">
        <f t="shared" si="972"/>
        <v>0</v>
      </c>
      <c r="DP1475">
        <f t="shared" si="972"/>
        <v>0</v>
      </c>
      <c r="DQ1475">
        <f t="shared" si="972"/>
        <v>0</v>
      </c>
      <c r="DR1475">
        <f t="shared" si="972"/>
        <v>0</v>
      </c>
      <c r="DS1475">
        <f t="shared" si="972"/>
        <v>0</v>
      </c>
      <c r="DT1475">
        <f t="shared" si="972"/>
        <v>0</v>
      </c>
      <c r="DU1475">
        <f t="shared" si="972"/>
        <v>0</v>
      </c>
      <c r="DV1475">
        <f t="shared" si="972"/>
        <v>0</v>
      </c>
      <c r="DW1475">
        <f t="shared" si="972"/>
        <v>0</v>
      </c>
      <c r="DX1475">
        <f t="shared" si="972"/>
        <v>0</v>
      </c>
      <c r="DY1475">
        <f t="shared" si="972"/>
        <v>0</v>
      </c>
      <c r="DZ1475">
        <f t="shared" si="972"/>
        <v>0</v>
      </c>
      <c r="EA1475">
        <f t="shared" si="972"/>
        <v>0</v>
      </c>
      <c r="EB1475">
        <f t="shared" si="972"/>
        <v>0</v>
      </c>
      <c r="EC1475">
        <f t="shared" si="972"/>
        <v>0</v>
      </c>
      <c r="ED1475">
        <f t="shared" si="972"/>
        <v>0</v>
      </c>
      <c r="EE1475">
        <f t="shared" si="972"/>
        <v>0</v>
      </c>
      <c r="EF1475">
        <f t="shared" si="972"/>
        <v>0</v>
      </c>
      <c r="EG1475">
        <f t="shared" si="972"/>
        <v>0</v>
      </c>
      <c r="EH1475">
        <f t="shared" si="972"/>
        <v>0</v>
      </c>
      <c r="EI1475">
        <f t="shared" si="972"/>
        <v>0</v>
      </c>
      <c r="EJ1475">
        <f t="shared" si="972"/>
        <v>0</v>
      </c>
      <c r="EK1475">
        <f t="shared" si="972"/>
        <v>0</v>
      </c>
      <c r="EL1475">
        <f t="shared" si="972"/>
        <v>0</v>
      </c>
      <c r="EM1475">
        <f t="shared" ref="EM1475:FR1475" si="973">EM1481</f>
        <v>0</v>
      </c>
      <c r="EN1475">
        <f t="shared" si="973"/>
        <v>0</v>
      </c>
      <c r="EO1475">
        <f t="shared" si="973"/>
        <v>0</v>
      </c>
      <c r="EP1475">
        <f t="shared" si="973"/>
        <v>0</v>
      </c>
      <c r="EQ1475">
        <f t="shared" si="973"/>
        <v>0</v>
      </c>
      <c r="ER1475">
        <f t="shared" si="973"/>
        <v>0</v>
      </c>
      <c r="ES1475">
        <f t="shared" si="973"/>
        <v>0</v>
      </c>
      <c r="ET1475">
        <f t="shared" si="973"/>
        <v>0</v>
      </c>
      <c r="EU1475">
        <f t="shared" si="973"/>
        <v>0</v>
      </c>
      <c r="EV1475">
        <f t="shared" si="973"/>
        <v>0</v>
      </c>
      <c r="EW1475">
        <f t="shared" si="973"/>
        <v>0</v>
      </c>
      <c r="EX1475">
        <f t="shared" si="973"/>
        <v>0</v>
      </c>
      <c r="EY1475">
        <f t="shared" si="973"/>
        <v>0</v>
      </c>
      <c r="EZ1475">
        <f t="shared" si="973"/>
        <v>0</v>
      </c>
      <c r="FA1475">
        <f t="shared" si="973"/>
        <v>0</v>
      </c>
      <c r="FB1475">
        <f t="shared" si="973"/>
        <v>0</v>
      </c>
      <c r="FC1475">
        <f t="shared" si="973"/>
        <v>0</v>
      </c>
      <c r="FD1475">
        <f t="shared" si="973"/>
        <v>0</v>
      </c>
      <c r="FE1475">
        <f t="shared" si="973"/>
        <v>0</v>
      </c>
      <c r="FF1475">
        <f t="shared" si="973"/>
        <v>0</v>
      </c>
      <c r="FG1475">
        <f t="shared" si="973"/>
        <v>0</v>
      </c>
      <c r="FH1475">
        <f t="shared" si="973"/>
        <v>0</v>
      </c>
      <c r="FI1475">
        <f t="shared" si="973"/>
        <v>0</v>
      </c>
      <c r="FJ1475">
        <f t="shared" si="973"/>
        <v>0</v>
      </c>
      <c r="FK1475">
        <f t="shared" si="973"/>
        <v>0</v>
      </c>
      <c r="FL1475">
        <f t="shared" si="973"/>
        <v>0</v>
      </c>
      <c r="FM1475">
        <f t="shared" si="973"/>
        <v>0</v>
      </c>
      <c r="FN1475">
        <f t="shared" si="973"/>
        <v>0</v>
      </c>
      <c r="FO1475">
        <f t="shared" si="973"/>
        <v>0</v>
      </c>
      <c r="FP1475">
        <f t="shared" si="973"/>
        <v>0</v>
      </c>
      <c r="FQ1475">
        <f t="shared" si="973"/>
        <v>0</v>
      </c>
      <c r="FR1475">
        <f t="shared" si="973"/>
        <v>0</v>
      </c>
      <c r="FS1475">
        <f t="shared" ref="FS1475:GX1475" si="974">FS1481</f>
        <v>0</v>
      </c>
      <c r="FT1475">
        <f t="shared" si="974"/>
        <v>0</v>
      </c>
      <c r="FU1475">
        <f t="shared" si="974"/>
        <v>0</v>
      </c>
      <c r="FV1475">
        <f t="shared" si="974"/>
        <v>0</v>
      </c>
      <c r="FW1475">
        <f t="shared" si="974"/>
        <v>0</v>
      </c>
      <c r="FX1475">
        <f t="shared" si="974"/>
        <v>0</v>
      </c>
      <c r="FY1475">
        <f t="shared" si="974"/>
        <v>0</v>
      </c>
      <c r="FZ1475">
        <f t="shared" si="974"/>
        <v>0</v>
      </c>
      <c r="GA1475">
        <f t="shared" si="974"/>
        <v>0</v>
      </c>
      <c r="GB1475">
        <f t="shared" si="974"/>
        <v>0</v>
      </c>
      <c r="GC1475">
        <f t="shared" si="974"/>
        <v>0</v>
      </c>
      <c r="GD1475">
        <f t="shared" si="974"/>
        <v>0</v>
      </c>
      <c r="GE1475">
        <f t="shared" si="974"/>
        <v>0</v>
      </c>
      <c r="GF1475">
        <f t="shared" si="974"/>
        <v>0</v>
      </c>
      <c r="GG1475">
        <f t="shared" si="974"/>
        <v>0</v>
      </c>
      <c r="GH1475">
        <f t="shared" si="974"/>
        <v>0</v>
      </c>
      <c r="GI1475">
        <f t="shared" si="974"/>
        <v>0</v>
      </c>
      <c r="GJ1475">
        <f t="shared" si="974"/>
        <v>0</v>
      </c>
      <c r="GK1475">
        <f t="shared" si="974"/>
        <v>0</v>
      </c>
      <c r="GL1475">
        <f t="shared" si="974"/>
        <v>0</v>
      </c>
      <c r="GM1475">
        <f t="shared" si="974"/>
        <v>0</v>
      </c>
      <c r="GN1475">
        <f t="shared" si="974"/>
        <v>0</v>
      </c>
      <c r="GO1475">
        <f t="shared" si="974"/>
        <v>0</v>
      </c>
      <c r="GP1475">
        <f t="shared" si="974"/>
        <v>0</v>
      </c>
      <c r="GQ1475">
        <f t="shared" si="974"/>
        <v>0</v>
      </c>
      <c r="GR1475">
        <f t="shared" si="974"/>
        <v>0</v>
      </c>
      <c r="GS1475">
        <f t="shared" si="974"/>
        <v>0</v>
      </c>
      <c r="GT1475">
        <f t="shared" si="974"/>
        <v>0</v>
      </c>
      <c r="GU1475">
        <f t="shared" si="974"/>
        <v>0</v>
      </c>
      <c r="GV1475">
        <f t="shared" si="974"/>
        <v>0</v>
      </c>
      <c r="GW1475">
        <f t="shared" si="974"/>
        <v>0</v>
      </c>
      <c r="GX1475">
        <f t="shared" si="974"/>
        <v>0</v>
      </c>
    </row>
    <row r="1477" spans="1:245" x14ac:dyDescent="0.2">
      <c r="A1477">
        <v>17</v>
      </c>
      <c r="B1477">
        <v>1</v>
      </c>
      <c r="C1477">
        <f>ROW(SmtRes!A445)</f>
        <v>445</v>
      </c>
      <c r="D1477">
        <f>ROW(EtalonRes!A445)</f>
        <v>445</v>
      </c>
      <c r="E1477" t="s">
        <v>381</v>
      </c>
      <c r="F1477" t="s">
        <v>122</v>
      </c>
      <c r="G1477" t="s">
        <v>123</v>
      </c>
      <c r="H1477" t="s">
        <v>52</v>
      </c>
      <c r="I1477">
        <v>18</v>
      </c>
      <c r="J1477">
        <v>0</v>
      </c>
      <c r="K1477">
        <v>18</v>
      </c>
      <c r="O1477">
        <f>ROUND(CP1477,2)</f>
        <v>5381.39</v>
      </c>
      <c r="P1477">
        <f>ROUND(CQ1477*I1477,2)</f>
        <v>0</v>
      </c>
      <c r="Q1477">
        <f>ROUND(CR1477*I1477,2)</f>
        <v>238.5</v>
      </c>
      <c r="R1477">
        <f>ROUND(CS1477*I1477,2)</f>
        <v>1.1200000000000001</v>
      </c>
      <c r="S1477">
        <f>ROUND(CT1477*I1477,2)</f>
        <v>5142.8900000000003</v>
      </c>
      <c r="T1477">
        <f>ROUND(CU1477*I1477,2)</f>
        <v>0</v>
      </c>
      <c r="U1477">
        <f>CV1477*I1477</f>
        <v>8.2799999999999994</v>
      </c>
      <c r="V1477">
        <f>CW1477*I1477</f>
        <v>0</v>
      </c>
      <c r="W1477">
        <f>ROUND(CX1477*I1477,2)</f>
        <v>0</v>
      </c>
      <c r="X1477">
        <f t="shared" ref="X1477:Y1479" si="975">ROUND(CY1477,2)</f>
        <v>3600.02</v>
      </c>
      <c r="Y1477">
        <f t="shared" si="975"/>
        <v>514.29</v>
      </c>
      <c r="AA1477">
        <v>35364244</v>
      </c>
      <c r="AB1477">
        <f>ROUND((AC1477+AD1477+AF1477),6)</f>
        <v>298.96600000000001</v>
      </c>
      <c r="AC1477">
        <f>ROUND(((ES1477*0)),6)</f>
        <v>0</v>
      </c>
      <c r="AD1477">
        <f>ROUND(((((ET1477*0.2))-((EU1477*0.2)))+AE1477),6)</f>
        <v>13.25</v>
      </c>
      <c r="AE1477">
        <f>ROUND(((EU1477*0.2)),6)</f>
        <v>6.2E-2</v>
      </c>
      <c r="AF1477">
        <f>ROUND(((EV1477*0.2)),6)</f>
        <v>285.71600000000001</v>
      </c>
      <c r="AG1477">
        <f>ROUND((AP1477),6)</f>
        <v>0</v>
      </c>
      <c r="AH1477">
        <f>((EW1477*0.2))</f>
        <v>0.45999999999999996</v>
      </c>
      <c r="AI1477">
        <f>((EX1477*0.2))</f>
        <v>0</v>
      </c>
      <c r="AJ1477">
        <f>(AS1477)</f>
        <v>0</v>
      </c>
      <c r="AK1477">
        <v>3700.99</v>
      </c>
      <c r="AL1477">
        <v>2206.16</v>
      </c>
      <c r="AM1477">
        <v>66.25</v>
      </c>
      <c r="AN1477">
        <v>0.31</v>
      </c>
      <c r="AO1477">
        <v>1428.58</v>
      </c>
      <c r="AP1477">
        <v>0</v>
      </c>
      <c r="AQ1477">
        <v>2.2999999999999998</v>
      </c>
      <c r="AR1477">
        <v>0</v>
      </c>
      <c r="AS1477">
        <v>0</v>
      </c>
      <c r="AT1477">
        <v>70</v>
      </c>
      <c r="AU1477">
        <v>10</v>
      </c>
      <c r="AV1477">
        <v>1</v>
      </c>
      <c r="AW1477">
        <v>1</v>
      </c>
      <c r="AZ1477">
        <v>1</v>
      </c>
      <c r="BA1477">
        <v>1</v>
      </c>
      <c r="BB1477">
        <v>1</v>
      </c>
      <c r="BC1477">
        <v>1</v>
      </c>
      <c r="BD1477" t="s">
        <v>3</v>
      </c>
      <c r="BE1477" t="s">
        <v>3</v>
      </c>
      <c r="BF1477" t="s">
        <v>3</v>
      </c>
      <c r="BG1477" t="s">
        <v>3</v>
      </c>
      <c r="BH1477">
        <v>0</v>
      </c>
      <c r="BI1477">
        <v>4</v>
      </c>
      <c r="BJ1477" t="s">
        <v>124</v>
      </c>
      <c r="BM1477">
        <v>0</v>
      </c>
      <c r="BN1477">
        <v>0</v>
      </c>
      <c r="BO1477" t="s">
        <v>3</v>
      </c>
      <c r="BP1477">
        <v>0</v>
      </c>
      <c r="BQ1477">
        <v>1</v>
      </c>
      <c r="BR1477">
        <v>0</v>
      </c>
      <c r="BS1477">
        <v>1</v>
      </c>
      <c r="BT1477">
        <v>1</v>
      </c>
      <c r="BU1477">
        <v>1</v>
      </c>
      <c r="BV1477">
        <v>1</v>
      </c>
      <c r="BW1477">
        <v>1</v>
      </c>
      <c r="BX1477">
        <v>1</v>
      </c>
      <c r="BY1477" t="s">
        <v>3</v>
      </c>
      <c r="BZ1477">
        <v>70</v>
      </c>
      <c r="CA1477">
        <v>10</v>
      </c>
      <c r="CB1477" t="s">
        <v>3</v>
      </c>
      <c r="CE1477">
        <v>0</v>
      </c>
      <c r="CF1477">
        <v>0</v>
      </c>
      <c r="CG1477">
        <v>0</v>
      </c>
      <c r="CM1477">
        <v>0</v>
      </c>
      <c r="CN1477" t="s">
        <v>1130</v>
      </c>
      <c r="CO1477">
        <v>0</v>
      </c>
      <c r="CP1477">
        <f>(P1477+Q1477+S1477)</f>
        <v>5381.39</v>
      </c>
      <c r="CQ1477">
        <f>(AC1477*BC1477*AW1477)</f>
        <v>0</v>
      </c>
      <c r="CR1477">
        <f>(((((ET1477*0.2))*BB1477-((EU1477*0.2))*BS1477)+AE1477*BS1477)*AV1477)</f>
        <v>13.25</v>
      </c>
      <c r="CS1477">
        <f>(AE1477*BS1477*AV1477)</f>
        <v>6.2E-2</v>
      </c>
      <c r="CT1477">
        <f>(AF1477*BA1477*AV1477)</f>
        <v>285.71600000000001</v>
      </c>
      <c r="CU1477">
        <f>AG1477</f>
        <v>0</v>
      </c>
      <c r="CV1477">
        <f>(AH1477*AV1477)</f>
        <v>0.45999999999999996</v>
      </c>
      <c r="CW1477">
        <f t="shared" ref="CW1477:CX1479" si="976">AI1477</f>
        <v>0</v>
      </c>
      <c r="CX1477">
        <f t="shared" si="976"/>
        <v>0</v>
      </c>
      <c r="CY1477">
        <f>((S1477*BZ1477)/100)</f>
        <v>3600.0230000000006</v>
      </c>
      <c r="CZ1477">
        <f>((S1477*CA1477)/100)</f>
        <v>514.28899999999999</v>
      </c>
      <c r="DB1477">
        <v>12</v>
      </c>
      <c r="DC1477" t="s">
        <v>3</v>
      </c>
      <c r="DD1477" t="s">
        <v>54</v>
      </c>
      <c r="DE1477" t="s">
        <v>55</v>
      </c>
      <c r="DF1477" t="s">
        <v>55</v>
      </c>
      <c r="DG1477" t="s">
        <v>55</v>
      </c>
      <c r="DH1477" t="s">
        <v>3</v>
      </c>
      <c r="DI1477" t="s">
        <v>55</v>
      </c>
      <c r="DJ1477" t="s">
        <v>55</v>
      </c>
      <c r="DK1477" t="s">
        <v>3</v>
      </c>
      <c r="DL1477" t="s">
        <v>3</v>
      </c>
      <c r="DM1477" t="s">
        <v>3</v>
      </c>
      <c r="DN1477">
        <v>0</v>
      </c>
      <c r="DO1477">
        <v>0</v>
      </c>
      <c r="DP1477">
        <v>1</v>
      </c>
      <c r="DQ1477">
        <v>1</v>
      </c>
      <c r="DU1477">
        <v>1010</v>
      </c>
      <c r="DV1477" t="s">
        <v>52</v>
      </c>
      <c r="DW1477" t="s">
        <v>52</v>
      </c>
      <c r="DX1477">
        <v>1</v>
      </c>
      <c r="DZ1477" t="s">
        <v>3</v>
      </c>
      <c r="EA1477" t="s">
        <v>3</v>
      </c>
      <c r="EB1477" t="s">
        <v>3</v>
      </c>
      <c r="EC1477" t="s">
        <v>3</v>
      </c>
      <c r="EE1477">
        <v>35096056</v>
      </c>
      <c r="EF1477">
        <v>1</v>
      </c>
      <c r="EG1477" t="s">
        <v>20</v>
      </c>
      <c r="EH1477">
        <v>0</v>
      </c>
      <c r="EI1477" t="s">
        <v>3</v>
      </c>
      <c r="EJ1477">
        <v>4</v>
      </c>
      <c r="EK1477">
        <v>0</v>
      </c>
      <c r="EL1477" t="s">
        <v>21</v>
      </c>
      <c r="EM1477" t="s">
        <v>22</v>
      </c>
      <c r="EO1477" t="s">
        <v>56</v>
      </c>
      <c r="EQ1477">
        <v>0</v>
      </c>
      <c r="ER1477">
        <v>3700.99</v>
      </c>
      <c r="ES1477">
        <v>2206.16</v>
      </c>
      <c r="ET1477">
        <v>66.25</v>
      </c>
      <c r="EU1477">
        <v>0.31</v>
      </c>
      <c r="EV1477">
        <v>1428.58</v>
      </c>
      <c r="EW1477">
        <v>2.2999999999999998</v>
      </c>
      <c r="EX1477">
        <v>0</v>
      </c>
      <c r="EY1477">
        <v>0</v>
      </c>
      <c r="FQ1477">
        <v>0</v>
      </c>
      <c r="FR1477">
        <v>0</v>
      </c>
      <c r="FS1477">
        <v>0</v>
      </c>
      <c r="FX1477">
        <v>70</v>
      </c>
      <c r="FY1477">
        <v>10</v>
      </c>
      <c r="GA1477" t="s">
        <v>3</v>
      </c>
      <c r="GD1477">
        <v>0</v>
      </c>
      <c r="GF1477">
        <v>845110403</v>
      </c>
      <c r="GG1477">
        <v>2</v>
      </c>
      <c r="GH1477">
        <v>1</v>
      </c>
      <c r="GI1477">
        <v>-2</v>
      </c>
      <c r="GJ1477">
        <v>0</v>
      </c>
      <c r="GK1477">
        <f>ROUND(R1477*(R12)/100,2)</f>
        <v>1.21</v>
      </c>
      <c r="GL1477">
        <f>ROUND(IF(AND(BH1477=3,BI1477=3,FS1477&lt;&gt;0),P1477,0),2)</f>
        <v>0</v>
      </c>
      <c r="GM1477">
        <f>ROUND(O1477+X1477+Y1477+GK1477,2)+GX1477</f>
        <v>9496.91</v>
      </c>
      <c r="GN1477">
        <f>IF(OR(BI1477=0,BI1477=1),GM1477-GX1477,0)</f>
        <v>0</v>
      </c>
      <c r="GO1477">
        <f>IF(BI1477=2,GM1477-GX1477,0)</f>
        <v>0</v>
      </c>
      <c r="GP1477">
        <f>IF(BI1477=4,GM1477-GX1477,0)</f>
        <v>9496.91</v>
      </c>
      <c r="GR1477">
        <v>0</v>
      </c>
      <c r="GS1477">
        <v>3</v>
      </c>
      <c r="GT1477">
        <v>0</v>
      </c>
      <c r="GU1477" t="s">
        <v>3</v>
      </c>
      <c r="GV1477">
        <f>ROUND((GT1477),6)</f>
        <v>0</v>
      </c>
      <c r="GW1477">
        <v>1</v>
      </c>
      <c r="GX1477">
        <f>ROUND(HC1477*I1477,2)</f>
        <v>0</v>
      </c>
      <c r="HA1477">
        <v>0</v>
      </c>
      <c r="HB1477">
        <v>0</v>
      </c>
      <c r="HC1477">
        <f>GV1477*GW1477</f>
        <v>0</v>
      </c>
      <c r="HE1477" t="s">
        <v>3</v>
      </c>
      <c r="HF1477" t="s">
        <v>3</v>
      </c>
      <c r="HM1477" t="s">
        <v>3</v>
      </c>
      <c r="HN1477" t="s">
        <v>3</v>
      </c>
      <c r="HO1477" t="s">
        <v>3</v>
      </c>
      <c r="HP1477" t="s">
        <v>3</v>
      </c>
      <c r="HQ1477" t="s">
        <v>3</v>
      </c>
      <c r="HS1477">
        <v>0</v>
      </c>
      <c r="IK1477">
        <v>0</v>
      </c>
    </row>
    <row r="1478" spans="1:245" x14ac:dyDescent="0.2">
      <c r="A1478">
        <v>17</v>
      </c>
      <c r="B1478">
        <v>1</v>
      </c>
      <c r="C1478">
        <f>ROW(SmtRes!A450)</f>
        <v>450</v>
      </c>
      <c r="D1478">
        <f>ROW(EtalonRes!A450)</f>
        <v>450</v>
      </c>
      <c r="E1478" t="s">
        <v>382</v>
      </c>
      <c r="F1478" t="s">
        <v>122</v>
      </c>
      <c r="G1478" t="s">
        <v>126</v>
      </c>
      <c r="H1478" t="s">
        <v>52</v>
      </c>
      <c r="I1478">
        <v>18</v>
      </c>
      <c r="J1478">
        <v>0</v>
      </c>
      <c r="K1478">
        <v>18</v>
      </c>
      <c r="O1478">
        <f>ROUND(CP1478,2)</f>
        <v>66617.820000000007</v>
      </c>
      <c r="P1478">
        <f>ROUND(CQ1478*I1478,2)</f>
        <v>39710.879999999997</v>
      </c>
      <c r="Q1478">
        <f>ROUND(CR1478*I1478,2)</f>
        <v>1192.5</v>
      </c>
      <c r="R1478">
        <f>ROUND(CS1478*I1478,2)</f>
        <v>5.58</v>
      </c>
      <c r="S1478">
        <f>ROUND(CT1478*I1478,2)</f>
        <v>25714.44</v>
      </c>
      <c r="T1478">
        <f>ROUND(CU1478*I1478,2)</f>
        <v>0</v>
      </c>
      <c r="U1478">
        <f>CV1478*I1478</f>
        <v>41.4</v>
      </c>
      <c r="V1478">
        <f>CW1478*I1478</f>
        <v>0</v>
      </c>
      <c r="W1478">
        <f>ROUND(CX1478*I1478,2)</f>
        <v>0</v>
      </c>
      <c r="X1478">
        <f t="shared" si="975"/>
        <v>18000.11</v>
      </c>
      <c r="Y1478">
        <f t="shared" si="975"/>
        <v>2571.44</v>
      </c>
      <c r="AA1478">
        <v>35364244</v>
      </c>
      <c r="AB1478">
        <f>ROUND((AC1478+AD1478+AF1478),6)</f>
        <v>3700.99</v>
      </c>
      <c r="AC1478">
        <f>ROUND((ES1478),6)</f>
        <v>2206.16</v>
      </c>
      <c r="AD1478">
        <f>ROUND((((ET1478)-(EU1478))+AE1478),6)</f>
        <v>66.25</v>
      </c>
      <c r="AE1478">
        <f>ROUND((EU1478),6)</f>
        <v>0.31</v>
      </c>
      <c r="AF1478">
        <f>ROUND((EV1478),6)</f>
        <v>1428.58</v>
      </c>
      <c r="AG1478">
        <f>ROUND((AP1478),6)</f>
        <v>0</v>
      </c>
      <c r="AH1478">
        <f>(EW1478)</f>
        <v>2.2999999999999998</v>
      </c>
      <c r="AI1478">
        <f>(EX1478)</f>
        <v>0</v>
      </c>
      <c r="AJ1478">
        <f>(AS1478)</f>
        <v>0</v>
      </c>
      <c r="AK1478">
        <v>3700.99</v>
      </c>
      <c r="AL1478">
        <v>2206.16</v>
      </c>
      <c r="AM1478">
        <v>66.25</v>
      </c>
      <c r="AN1478">
        <v>0.31</v>
      </c>
      <c r="AO1478">
        <v>1428.58</v>
      </c>
      <c r="AP1478">
        <v>0</v>
      </c>
      <c r="AQ1478">
        <v>2.2999999999999998</v>
      </c>
      <c r="AR1478">
        <v>0</v>
      </c>
      <c r="AS1478">
        <v>0</v>
      </c>
      <c r="AT1478">
        <v>70</v>
      </c>
      <c r="AU1478">
        <v>10</v>
      </c>
      <c r="AV1478">
        <v>1</v>
      </c>
      <c r="AW1478">
        <v>1</v>
      </c>
      <c r="AZ1478">
        <v>1</v>
      </c>
      <c r="BA1478">
        <v>1</v>
      </c>
      <c r="BB1478">
        <v>1</v>
      </c>
      <c r="BC1478">
        <v>1</v>
      </c>
      <c r="BD1478" t="s">
        <v>3</v>
      </c>
      <c r="BE1478" t="s">
        <v>3</v>
      </c>
      <c r="BF1478" t="s">
        <v>3</v>
      </c>
      <c r="BG1478" t="s">
        <v>3</v>
      </c>
      <c r="BH1478">
        <v>0</v>
      </c>
      <c r="BI1478">
        <v>4</v>
      </c>
      <c r="BJ1478" t="s">
        <v>124</v>
      </c>
      <c r="BM1478">
        <v>0</v>
      </c>
      <c r="BN1478">
        <v>0</v>
      </c>
      <c r="BO1478" t="s">
        <v>3</v>
      </c>
      <c r="BP1478">
        <v>0</v>
      </c>
      <c r="BQ1478">
        <v>1</v>
      </c>
      <c r="BR1478">
        <v>0</v>
      </c>
      <c r="BS1478">
        <v>1</v>
      </c>
      <c r="BT1478">
        <v>1</v>
      </c>
      <c r="BU1478">
        <v>1</v>
      </c>
      <c r="BV1478">
        <v>1</v>
      </c>
      <c r="BW1478">
        <v>1</v>
      </c>
      <c r="BX1478">
        <v>1</v>
      </c>
      <c r="BY1478" t="s">
        <v>3</v>
      </c>
      <c r="BZ1478">
        <v>70</v>
      </c>
      <c r="CA1478">
        <v>10</v>
      </c>
      <c r="CB1478" t="s">
        <v>3</v>
      </c>
      <c r="CE1478">
        <v>0</v>
      </c>
      <c r="CF1478">
        <v>0</v>
      </c>
      <c r="CG1478">
        <v>0</v>
      </c>
      <c r="CM1478">
        <v>0</v>
      </c>
      <c r="CN1478" t="s">
        <v>3</v>
      </c>
      <c r="CO1478">
        <v>0</v>
      </c>
      <c r="CP1478">
        <f>(P1478+Q1478+S1478)</f>
        <v>66617.819999999992</v>
      </c>
      <c r="CQ1478">
        <f>(AC1478*BC1478*AW1478)</f>
        <v>2206.16</v>
      </c>
      <c r="CR1478">
        <f>((((ET1478)*BB1478-(EU1478)*BS1478)+AE1478*BS1478)*AV1478)</f>
        <v>66.25</v>
      </c>
      <c r="CS1478">
        <f>(AE1478*BS1478*AV1478)</f>
        <v>0.31</v>
      </c>
      <c r="CT1478">
        <f>(AF1478*BA1478*AV1478)</f>
        <v>1428.58</v>
      </c>
      <c r="CU1478">
        <f>AG1478</f>
        <v>0</v>
      </c>
      <c r="CV1478">
        <f>(AH1478*AV1478)</f>
        <v>2.2999999999999998</v>
      </c>
      <c r="CW1478">
        <f t="shared" si="976"/>
        <v>0</v>
      </c>
      <c r="CX1478">
        <f t="shared" si="976"/>
        <v>0</v>
      </c>
      <c r="CY1478">
        <f>((S1478*BZ1478)/100)</f>
        <v>18000.107999999997</v>
      </c>
      <c r="CZ1478">
        <f>((S1478*CA1478)/100)</f>
        <v>2571.444</v>
      </c>
      <c r="DC1478" t="s">
        <v>3</v>
      </c>
      <c r="DD1478" t="s">
        <v>3</v>
      </c>
      <c r="DE1478" t="s">
        <v>3</v>
      </c>
      <c r="DF1478" t="s">
        <v>3</v>
      </c>
      <c r="DG1478" t="s">
        <v>3</v>
      </c>
      <c r="DH1478" t="s">
        <v>3</v>
      </c>
      <c r="DI1478" t="s">
        <v>3</v>
      </c>
      <c r="DJ1478" t="s">
        <v>3</v>
      </c>
      <c r="DK1478" t="s">
        <v>3</v>
      </c>
      <c r="DL1478" t="s">
        <v>3</v>
      </c>
      <c r="DM1478" t="s">
        <v>3</v>
      </c>
      <c r="DN1478">
        <v>0</v>
      </c>
      <c r="DO1478">
        <v>0</v>
      </c>
      <c r="DP1478">
        <v>1</v>
      </c>
      <c r="DQ1478">
        <v>1</v>
      </c>
      <c r="DU1478">
        <v>1010</v>
      </c>
      <c r="DV1478" t="s">
        <v>52</v>
      </c>
      <c r="DW1478" t="s">
        <v>52</v>
      </c>
      <c r="DX1478">
        <v>1</v>
      </c>
      <c r="DZ1478" t="s">
        <v>3</v>
      </c>
      <c r="EA1478" t="s">
        <v>3</v>
      </c>
      <c r="EB1478" t="s">
        <v>3</v>
      </c>
      <c r="EC1478" t="s">
        <v>3</v>
      </c>
      <c r="EE1478">
        <v>35096056</v>
      </c>
      <c r="EF1478">
        <v>1</v>
      </c>
      <c r="EG1478" t="s">
        <v>20</v>
      </c>
      <c r="EH1478">
        <v>0</v>
      </c>
      <c r="EI1478" t="s">
        <v>3</v>
      </c>
      <c r="EJ1478">
        <v>4</v>
      </c>
      <c r="EK1478">
        <v>0</v>
      </c>
      <c r="EL1478" t="s">
        <v>21</v>
      </c>
      <c r="EM1478" t="s">
        <v>22</v>
      </c>
      <c r="EO1478" t="s">
        <v>3</v>
      </c>
      <c r="EQ1478">
        <v>0</v>
      </c>
      <c r="ER1478">
        <v>3700.99</v>
      </c>
      <c r="ES1478">
        <v>2206.16</v>
      </c>
      <c r="ET1478">
        <v>66.25</v>
      </c>
      <c r="EU1478">
        <v>0.31</v>
      </c>
      <c r="EV1478">
        <v>1428.58</v>
      </c>
      <c r="EW1478">
        <v>2.2999999999999998</v>
      </c>
      <c r="EX1478">
        <v>0</v>
      </c>
      <c r="EY1478">
        <v>0</v>
      </c>
      <c r="FQ1478">
        <v>0</v>
      </c>
      <c r="FR1478">
        <v>0</v>
      </c>
      <c r="FS1478">
        <v>0</v>
      </c>
      <c r="FX1478">
        <v>70</v>
      </c>
      <c r="FY1478">
        <v>10</v>
      </c>
      <c r="GA1478" t="s">
        <v>3</v>
      </c>
      <c r="GD1478">
        <v>0</v>
      </c>
      <c r="GF1478">
        <v>-1068314092</v>
      </c>
      <c r="GG1478">
        <v>2</v>
      </c>
      <c r="GH1478">
        <v>1</v>
      </c>
      <c r="GI1478">
        <v>-2</v>
      </c>
      <c r="GJ1478">
        <v>0</v>
      </c>
      <c r="GK1478">
        <f>ROUND(R1478*(R12)/100,2)</f>
        <v>6.03</v>
      </c>
      <c r="GL1478">
        <f>ROUND(IF(AND(BH1478=3,BI1478=3,FS1478&lt;&gt;0),P1478,0),2)</f>
        <v>0</v>
      </c>
      <c r="GM1478">
        <f>ROUND(O1478+X1478+Y1478+GK1478,2)+GX1478</f>
        <v>87195.4</v>
      </c>
      <c r="GN1478">
        <f>IF(OR(BI1478=0,BI1478=1),GM1478-GX1478,0)</f>
        <v>0</v>
      </c>
      <c r="GO1478">
        <f>IF(BI1478=2,GM1478-GX1478,0)</f>
        <v>0</v>
      </c>
      <c r="GP1478">
        <f>IF(BI1478=4,GM1478-GX1478,0)</f>
        <v>87195.4</v>
      </c>
      <c r="GR1478">
        <v>0</v>
      </c>
      <c r="GS1478">
        <v>3</v>
      </c>
      <c r="GT1478">
        <v>0</v>
      </c>
      <c r="GU1478" t="s">
        <v>3</v>
      </c>
      <c r="GV1478">
        <f>ROUND((GT1478),6)</f>
        <v>0</v>
      </c>
      <c r="GW1478">
        <v>1</v>
      </c>
      <c r="GX1478">
        <f>ROUND(HC1478*I1478,2)</f>
        <v>0</v>
      </c>
      <c r="HA1478">
        <v>0</v>
      </c>
      <c r="HB1478">
        <v>0</v>
      </c>
      <c r="HC1478">
        <f>GV1478*GW1478</f>
        <v>0</v>
      </c>
      <c r="HE1478" t="s">
        <v>3</v>
      </c>
      <c r="HF1478" t="s">
        <v>3</v>
      </c>
      <c r="HM1478" t="s">
        <v>3</v>
      </c>
      <c r="HN1478" t="s">
        <v>3</v>
      </c>
      <c r="HO1478" t="s">
        <v>3</v>
      </c>
      <c r="HP1478" t="s">
        <v>3</v>
      </c>
      <c r="HQ1478" t="s">
        <v>3</v>
      </c>
      <c r="HS1478">
        <v>0</v>
      </c>
      <c r="IK1478">
        <v>0</v>
      </c>
    </row>
    <row r="1479" spans="1:245" x14ac:dyDescent="0.2">
      <c r="A1479">
        <v>18</v>
      </c>
      <c r="B1479">
        <v>1</v>
      </c>
      <c r="C1479">
        <v>450</v>
      </c>
      <c r="E1479" t="s">
        <v>383</v>
      </c>
      <c r="F1479" t="s">
        <v>128</v>
      </c>
      <c r="G1479" t="s">
        <v>129</v>
      </c>
      <c r="H1479" t="s">
        <v>52</v>
      </c>
      <c r="I1479">
        <f>I1478*J1479</f>
        <v>-18</v>
      </c>
      <c r="J1479">
        <v>-1</v>
      </c>
      <c r="K1479">
        <v>-1</v>
      </c>
      <c r="O1479">
        <f>ROUND(CP1479,2)</f>
        <v>-39710.879999999997</v>
      </c>
      <c r="P1479">
        <f>ROUND(CQ1479*I1479,2)</f>
        <v>-39710.879999999997</v>
      </c>
      <c r="Q1479">
        <f>ROUND(CR1479*I1479,2)</f>
        <v>0</v>
      </c>
      <c r="R1479">
        <f>ROUND(CS1479*I1479,2)</f>
        <v>0</v>
      </c>
      <c r="S1479">
        <f>ROUND(CT1479*I1479,2)</f>
        <v>0</v>
      </c>
      <c r="T1479">
        <f>ROUND(CU1479*I1479,2)</f>
        <v>0</v>
      </c>
      <c r="U1479">
        <f>CV1479*I1479</f>
        <v>0</v>
      </c>
      <c r="V1479">
        <f>CW1479*I1479</f>
        <v>0</v>
      </c>
      <c r="W1479">
        <f>ROUND(CX1479*I1479,2)</f>
        <v>0</v>
      </c>
      <c r="X1479">
        <f t="shared" si="975"/>
        <v>0</v>
      </c>
      <c r="Y1479">
        <f t="shared" si="975"/>
        <v>0</v>
      </c>
      <c r="AA1479">
        <v>35364244</v>
      </c>
      <c r="AB1479">
        <f>ROUND((AC1479+AD1479+AF1479),6)</f>
        <v>2206.16</v>
      </c>
      <c r="AC1479">
        <f>ROUND((ES1479),6)</f>
        <v>2206.16</v>
      </c>
      <c r="AD1479">
        <f>ROUND((((ET1479)-(EU1479))+AE1479),6)</f>
        <v>0</v>
      </c>
      <c r="AE1479">
        <f>ROUND((EU1479),6)</f>
        <v>0</v>
      </c>
      <c r="AF1479">
        <f>ROUND((EV1479),6)</f>
        <v>0</v>
      </c>
      <c r="AG1479">
        <f>ROUND((AP1479),6)</f>
        <v>0</v>
      </c>
      <c r="AH1479">
        <f>(EW1479)</f>
        <v>0</v>
      </c>
      <c r="AI1479">
        <f>(EX1479)</f>
        <v>0</v>
      </c>
      <c r="AJ1479">
        <f>(AS1479)</f>
        <v>0</v>
      </c>
      <c r="AK1479">
        <v>2206.16</v>
      </c>
      <c r="AL1479">
        <v>2206.16</v>
      </c>
      <c r="AM1479">
        <v>0</v>
      </c>
      <c r="AN1479">
        <v>0</v>
      </c>
      <c r="AO1479">
        <v>0</v>
      </c>
      <c r="AP1479">
        <v>0</v>
      </c>
      <c r="AQ1479">
        <v>0</v>
      </c>
      <c r="AR1479">
        <v>0</v>
      </c>
      <c r="AS1479">
        <v>0</v>
      </c>
      <c r="AT1479">
        <v>70</v>
      </c>
      <c r="AU1479">
        <v>10</v>
      </c>
      <c r="AV1479">
        <v>1</v>
      </c>
      <c r="AW1479">
        <v>1</v>
      </c>
      <c r="AZ1479">
        <v>1</v>
      </c>
      <c r="BA1479">
        <v>1</v>
      </c>
      <c r="BB1479">
        <v>1</v>
      </c>
      <c r="BC1479">
        <v>1</v>
      </c>
      <c r="BD1479" t="s">
        <v>3</v>
      </c>
      <c r="BE1479" t="s">
        <v>3</v>
      </c>
      <c r="BF1479" t="s">
        <v>3</v>
      </c>
      <c r="BG1479" t="s">
        <v>3</v>
      </c>
      <c r="BH1479">
        <v>3</v>
      </c>
      <c r="BI1479">
        <v>4</v>
      </c>
      <c r="BJ1479" t="s">
        <v>130</v>
      </c>
      <c r="BM1479">
        <v>0</v>
      </c>
      <c r="BN1479">
        <v>0</v>
      </c>
      <c r="BO1479" t="s">
        <v>3</v>
      </c>
      <c r="BP1479">
        <v>0</v>
      </c>
      <c r="BQ1479">
        <v>1</v>
      </c>
      <c r="BR1479">
        <v>1</v>
      </c>
      <c r="BS1479">
        <v>1</v>
      </c>
      <c r="BT1479">
        <v>1</v>
      </c>
      <c r="BU1479">
        <v>1</v>
      </c>
      <c r="BV1479">
        <v>1</v>
      </c>
      <c r="BW1479">
        <v>1</v>
      </c>
      <c r="BX1479">
        <v>1</v>
      </c>
      <c r="BY1479" t="s">
        <v>3</v>
      </c>
      <c r="BZ1479">
        <v>70</v>
      </c>
      <c r="CA1479">
        <v>10</v>
      </c>
      <c r="CB1479" t="s">
        <v>3</v>
      </c>
      <c r="CE1479">
        <v>0</v>
      </c>
      <c r="CF1479">
        <v>0</v>
      </c>
      <c r="CG1479">
        <v>0</v>
      </c>
      <c r="CM1479">
        <v>0</v>
      </c>
      <c r="CN1479" t="s">
        <v>3</v>
      </c>
      <c r="CO1479">
        <v>0</v>
      </c>
      <c r="CP1479">
        <f>(P1479+Q1479+S1479)</f>
        <v>-39710.879999999997</v>
      </c>
      <c r="CQ1479">
        <f>(AC1479*BC1479*AW1479)</f>
        <v>2206.16</v>
      </c>
      <c r="CR1479">
        <f>((((ET1479)*BB1479-(EU1479)*BS1479)+AE1479*BS1479)*AV1479)</f>
        <v>0</v>
      </c>
      <c r="CS1479">
        <f>(AE1479*BS1479*AV1479)</f>
        <v>0</v>
      </c>
      <c r="CT1479">
        <f>(AF1479*BA1479*AV1479)</f>
        <v>0</v>
      </c>
      <c r="CU1479">
        <f>AG1479</f>
        <v>0</v>
      </c>
      <c r="CV1479">
        <f>(AH1479*AV1479)</f>
        <v>0</v>
      </c>
      <c r="CW1479">
        <f t="shared" si="976"/>
        <v>0</v>
      </c>
      <c r="CX1479">
        <f t="shared" si="976"/>
        <v>0</v>
      </c>
      <c r="CY1479">
        <f>((S1479*BZ1479)/100)</f>
        <v>0</v>
      </c>
      <c r="CZ1479">
        <f>((S1479*CA1479)/100)</f>
        <v>0</v>
      </c>
      <c r="DC1479" t="s">
        <v>3</v>
      </c>
      <c r="DD1479" t="s">
        <v>3</v>
      </c>
      <c r="DE1479" t="s">
        <v>3</v>
      </c>
      <c r="DF1479" t="s">
        <v>3</v>
      </c>
      <c r="DG1479" t="s">
        <v>3</v>
      </c>
      <c r="DH1479" t="s">
        <v>3</v>
      </c>
      <c r="DI1479" t="s">
        <v>3</v>
      </c>
      <c r="DJ1479" t="s">
        <v>3</v>
      </c>
      <c r="DK1479" t="s">
        <v>3</v>
      </c>
      <c r="DL1479" t="s">
        <v>3</v>
      </c>
      <c r="DM1479" t="s">
        <v>3</v>
      </c>
      <c r="DN1479">
        <v>0</v>
      </c>
      <c r="DO1479">
        <v>0</v>
      </c>
      <c r="DP1479">
        <v>1</v>
      </c>
      <c r="DQ1479">
        <v>1</v>
      </c>
      <c r="DU1479">
        <v>1010</v>
      </c>
      <c r="DV1479" t="s">
        <v>52</v>
      </c>
      <c r="DW1479" t="s">
        <v>52</v>
      </c>
      <c r="DX1479">
        <v>1</v>
      </c>
      <c r="DZ1479" t="s">
        <v>3</v>
      </c>
      <c r="EA1479" t="s">
        <v>3</v>
      </c>
      <c r="EB1479" t="s">
        <v>3</v>
      </c>
      <c r="EC1479" t="s">
        <v>3</v>
      </c>
      <c r="EE1479">
        <v>35096056</v>
      </c>
      <c r="EF1479">
        <v>1</v>
      </c>
      <c r="EG1479" t="s">
        <v>20</v>
      </c>
      <c r="EH1479">
        <v>0</v>
      </c>
      <c r="EI1479" t="s">
        <v>3</v>
      </c>
      <c r="EJ1479">
        <v>4</v>
      </c>
      <c r="EK1479">
        <v>0</v>
      </c>
      <c r="EL1479" t="s">
        <v>21</v>
      </c>
      <c r="EM1479" t="s">
        <v>22</v>
      </c>
      <c r="EO1479" t="s">
        <v>3</v>
      </c>
      <c r="EQ1479">
        <v>0</v>
      </c>
      <c r="ER1479">
        <v>2206.16</v>
      </c>
      <c r="ES1479">
        <v>2206.16</v>
      </c>
      <c r="ET1479">
        <v>0</v>
      </c>
      <c r="EU1479">
        <v>0</v>
      </c>
      <c r="EV1479">
        <v>0</v>
      </c>
      <c r="EW1479">
        <v>0</v>
      </c>
      <c r="EX1479">
        <v>0</v>
      </c>
      <c r="FQ1479">
        <v>0</v>
      </c>
      <c r="FR1479">
        <v>0</v>
      </c>
      <c r="FS1479">
        <v>0</v>
      </c>
      <c r="FX1479">
        <v>70</v>
      </c>
      <c r="FY1479">
        <v>10</v>
      </c>
      <c r="GA1479" t="s">
        <v>3</v>
      </c>
      <c r="GD1479">
        <v>0</v>
      </c>
      <c r="GF1479">
        <v>-2080535723</v>
      </c>
      <c r="GG1479">
        <v>2</v>
      </c>
      <c r="GH1479">
        <v>1</v>
      </c>
      <c r="GI1479">
        <v>-2</v>
      </c>
      <c r="GJ1479">
        <v>0</v>
      </c>
      <c r="GK1479">
        <f>ROUND(R1479*(R12)/100,2)</f>
        <v>0</v>
      </c>
      <c r="GL1479">
        <f>ROUND(IF(AND(BH1479=3,BI1479=3,FS1479&lt;&gt;0),P1479,0),2)</f>
        <v>0</v>
      </c>
      <c r="GM1479">
        <f>ROUND(O1479+X1479+Y1479+GK1479,2)+GX1479</f>
        <v>-39710.879999999997</v>
      </c>
      <c r="GN1479">
        <f>IF(OR(BI1479=0,BI1479=1),GM1479-GX1479,0)</f>
        <v>0</v>
      </c>
      <c r="GO1479">
        <f>IF(BI1479=2,GM1479-GX1479,0)</f>
        <v>0</v>
      </c>
      <c r="GP1479">
        <f>IF(BI1479=4,GM1479-GX1479,0)</f>
        <v>-39710.879999999997</v>
      </c>
      <c r="GR1479">
        <v>0</v>
      </c>
      <c r="GS1479">
        <v>3</v>
      </c>
      <c r="GT1479">
        <v>0</v>
      </c>
      <c r="GU1479" t="s">
        <v>3</v>
      </c>
      <c r="GV1479">
        <f>ROUND((GT1479),6)</f>
        <v>0</v>
      </c>
      <c r="GW1479">
        <v>1</v>
      </c>
      <c r="GX1479">
        <f>ROUND(HC1479*I1479,2)</f>
        <v>0</v>
      </c>
      <c r="HA1479">
        <v>0</v>
      </c>
      <c r="HB1479">
        <v>0</v>
      </c>
      <c r="HC1479">
        <f>GV1479*GW1479</f>
        <v>0</v>
      </c>
      <c r="HE1479" t="s">
        <v>3</v>
      </c>
      <c r="HF1479" t="s">
        <v>3</v>
      </c>
      <c r="HM1479" t="s">
        <v>3</v>
      </c>
      <c r="HN1479" t="s">
        <v>3</v>
      </c>
      <c r="HO1479" t="s">
        <v>3</v>
      </c>
      <c r="HP1479" t="s">
        <v>3</v>
      </c>
      <c r="HQ1479" t="s">
        <v>3</v>
      </c>
      <c r="HS1479">
        <v>0</v>
      </c>
      <c r="IK1479">
        <v>0</v>
      </c>
    </row>
    <row r="1481" spans="1:245" x14ac:dyDescent="0.2">
      <c r="A1481">
        <v>51</v>
      </c>
      <c r="B1481">
        <f>B1473</f>
        <v>1</v>
      </c>
      <c r="C1481">
        <f>A1473</f>
        <v>4</v>
      </c>
      <c r="D1481">
        <f>ROW(A1473)</f>
        <v>1473</v>
      </c>
      <c r="F1481" t="str">
        <f>IF(F1473&lt;&gt;"",F1473,"")</f>
        <v>Новый раздел</v>
      </c>
      <c r="G1481" t="str">
        <f>IF(G1473&lt;&gt;"",G1473,"")</f>
        <v>Электрощит ЩАО 1.1</v>
      </c>
      <c r="H1481">
        <v>0</v>
      </c>
      <c r="O1481">
        <f t="shared" ref="O1481:T1481" si="977">ROUND(AB1481,2)</f>
        <v>32288.33</v>
      </c>
      <c r="P1481">
        <f t="shared" si="977"/>
        <v>0</v>
      </c>
      <c r="Q1481">
        <f t="shared" si="977"/>
        <v>1431</v>
      </c>
      <c r="R1481">
        <f t="shared" si="977"/>
        <v>6.7</v>
      </c>
      <c r="S1481">
        <f t="shared" si="977"/>
        <v>30857.33</v>
      </c>
      <c r="T1481">
        <f t="shared" si="977"/>
        <v>0</v>
      </c>
      <c r="U1481">
        <f>AH1481</f>
        <v>49.68</v>
      </c>
      <c r="V1481">
        <f>AI1481</f>
        <v>0</v>
      </c>
      <c r="W1481">
        <f>ROUND(AJ1481,2)</f>
        <v>0</v>
      </c>
      <c r="X1481">
        <f>ROUND(AK1481,2)</f>
        <v>21600.13</v>
      </c>
      <c r="Y1481">
        <f>ROUND(AL1481,2)</f>
        <v>3085.73</v>
      </c>
      <c r="AB1481">
        <f>ROUND(SUMIF(AA1477:AA1479,"=35364244",O1477:O1479),2)</f>
        <v>32288.33</v>
      </c>
      <c r="AC1481">
        <f>ROUND(SUMIF(AA1477:AA1479,"=35364244",P1477:P1479),2)</f>
        <v>0</v>
      </c>
      <c r="AD1481">
        <f>ROUND(SUMIF(AA1477:AA1479,"=35364244",Q1477:Q1479),2)</f>
        <v>1431</v>
      </c>
      <c r="AE1481">
        <f>ROUND(SUMIF(AA1477:AA1479,"=35364244",R1477:R1479),2)</f>
        <v>6.7</v>
      </c>
      <c r="AF1481">
        <f>ROUND(SUMIF(AA1477:AA1479,"=35364244",S1477:S1479),2)</f>
        <v>30857.33</v>
      </c>
      <c r="AG1481">
        <f>ROUND(SUMIF(AA1477:AA1479,"=35364244",T1477:T1479),2)</f>
        <v>0</v>
      </c>
      <c r="AH1481">
        <f>SUMIF(AA1477:AA1479,"=35364244",U1477:U1479)</f>
        <v>49.68</v>
      </c>
      <c r="AI1481">
        <f>SUMIF(AA1477:AA1479,"=35364244",V1477:V1479)</f>
        <v>0</v>
      </c>
      <c r="AJ1481">
        <f>ROUND(SUMIF(AA1477:AA1479,"=35364244",W1477:W1479),2)</f>
        <v>0</v>
      </c>
      <c r="AK1481">
        <f>ROUND(SUMIF(AA1477:AA1479,"=35364244",X1477:X1479),2)</f>
        <v>21600.13</v>
      </c>
      <c r="AL1481">
        <f>ROUND(SUMIF(AA1477:AA1479,"=35364244",Y1477:Y1479),2)</f>
        <v>3085.73</v>
      </c>
      <c r="AO1481">
        <f t="shared" ref="AO1481:BD1481" si="978">ROUND(BX1481,2)</f>
        <v>0</v>
      </c>
      <c r="AP1481">
        <f t="shared" si="978"/>
        <v>0</v>
      </c>
      <c r="AQ1481">
        <f t="shared" si="978"/>
        <v>0</v>
      </c>
      <c r="AR1481">
        <f t="shared" si="978"/>
        <v>56981.43</v>
      </c>
      <c r="AS1481">
        <f t="shared" si="978"/>
        <v>0</v>
      </c>
      <c r="AT1481">
        <f t="shared" si="978"/>
        <v>0</v>
      </c>
      <c r="AU1481">
        <f t="shared" si="978"/>
        <v>56981.43</v>
      </c>
      <c r="AV1481">
        <f t="shared" si="978"/>
        <v>0</v>
      </c>
      <c r="AW1481">
        <f t="shared" si="978"/>
        <v>0</v>
      </c>
      <c r="AX1481">
        <f t="shared" si="978"/>
        <v>0</v>
      </c>
      <c r="AY1481">
        <f t="shared" si="978"/>
        <v>0</v>
      </c>
      <c r="AZ1481">
        <f t="shared" si="978"/>
        <v>0</v>
      </c>
      <c r="BA1481">
        <f t="shared" si="978"/>
        <v>0</v>
      </c>
      <c r="BB1481">
        <f t="shared" si="978"/>
        <v>0</v>
      </c>
      <c r="BC1481">
        <f t="shared" si="978"/>
        <v>0</v>
      </c>
      <c r="BD1481">
        <f t="shared" si="978"/>
        <v>0</v>
      </c>
      <c r="BX1481">
        <f>ROUND(SUMIF(AA1477:AA1479,"=35364244",FQ1477:FQ1479),2)</f>
        <v>0</v>
      </c>
      <c r="BY1481">
        <f>ROUND(SUMIF(AA1477:AA1479,"=35364244",FR1477:FR1479),2)</f>
        <v>0</v>
      </c>
      <c r="BZ1481">
        <f>ROUND(SUMIF(AA1477:AA1479,"=35364244",GL1477:GL1479),2)</f>
        <v>0</v>
      </c>
      <c r="CA1481">
        <f>ROUND(SUMIF(AA1477:AA1479,"=35364244",GM1477:GM1479),2)</f>
        <v>56981.43</v>
      </c>
      <c r="CB1481">
        <f>ROUND(SUMIF(AA1477:AA1479,"=35364244",GN1477:GN1479),2)</f>
        <v>0</v>
      </c>
      <c r="CC1481">
        <f>ROUND(SUMIF(AA1477:AA1479,"=35364244",GO1477:GO1479),2)</f>
        <v>0</v>
      </c>
      <c r="CD1481">
        <f>ROUND(SUMIF(AA1477:AA1479,"=35364244",GP1477:GP1479),2)</f>
        <v>56981.43</v>
      </c>
      <c r="CE1481">
        <f>AC1481-BX1481</f>
        <v>0</v>
      </c>
      <c r="CF1481">
        <f>AC1481-BY1481</f>
        <v>0</v>
      </c>
      <c r="CG1481">
        <f>BX1481-BZ1481</f>
        <v>0</v>
      </c>
      <c r="CH1481">
        <f>AC1481-BX1481-BY1481+BZ1481</f>
        <v>0</v>
      </c>
      <c r="CI1481">
        <f>BY1481-BZ1481</f>
        <v>0</v>
      </c>
      <c r="CJ1481">
        <f>ROUND(SUMIF(AA1477:AA1479,"=35364244",GX1477:GX1479),2)</f>
        <v>0</v>
      </c>
      <c r="CK1481">
        <f>ROUND(SUMIF(AA1477:AA1479,"=35364244",GY1477:GY1479),2)</f>
        <v>0</v>
      </c>
      <c r="CL1481">
        <f>ROUND(SUMIF(AA1477:AA1479,"=35364244",GZ1477:GZ1479),2)</f>
        <v>0</v>
      </c>
      <c r="CM1481">
        <f>ROUND(SUMIF(AA1477:AA1479,"=35364244",HD1477:HD1479),2)</f>
        <v>0</v>
      </c>
      <c r="GX1481">
        <v>0</v>
      </c>
    </row>
    <row r="1483" spans="1:245" x14ac:dyDescent="0.2">
      <c r="A1483">
        <v>50</v>
      </c>
      <c r="B1483">
        <v>0</v>
      </c>
      <c r="C1483">
        <v>0</v>
      </c>
      <c r="D1483">
        <v>1</v>
      </c>
      <c r="E1483">
        <v>201</v>
      </c>
      <c r="F1483">
        <f>ROUND(Source!O1481,O1483)</f>
        <v>32288.33</v>
      </c>
      <c r="G1483" t="s">
        <v>66</v>
      </c>
      <c r="H1483" t="s">
        <v>67</v>
      </c>
      <c r="K1483">
        <v>201</v>
      </c>
      <c r="L1483">
        <v>1</v>
      </c>
      <c r="M1483">
        <v>3</v>
      </c>
      <c r="N1483" t="s">
        <v>3</v>
      </c>
      <c r="O1483">
        <v>2</v>
      </c>
      <c r="W1483">
        <v>32288.33</v>
      </c>
      <c r="X1483">
        <v>1</v>
      </c>
      <c r="Y1483">
        <v>32288.33</v>
      </c>
    </row>
    <row r="1484" spans="1:245" x14ac:dyDescent="0.2">
      <c r="A1484">
        <v>50</v>
      </c>
      <c r="B1484">
        <v>0</v>
      </c>
      <c r="C1484">
        <v>0</v>
      </c>
      <c r="D1484">
        <v>1</v>
      </c>
      <c r="E1484">
        <v>202</v>
      </c>
      <c r="F1484">
        <f>ROUND(Source!P1481,O1484)</f>
        <v>0</v>
      </c>
      <c r="G1484" t="s">
        <v>68</v>
      </c>
      <c r="H1484" t="s">
        <v>69</v>
      </c>
      <c r="K1484">
        <v>202</v>
      </c>
      <c r="L1484">
        <v>2</v>
      </c>
      <c r="M1484">
        <v>3</v>
      </c>
      <c r="N1484" t="s">
        <v>3</v>
      </c>
      <c r="O1484">
        <v>2</v>
      </c>
      <c r="W1484">
        <v>0</v>
      </c>
      <c r="X1484">
        <v>1</v>
      </c>
      <c r="Y1484">
        <v>0</v>
      </c>
    </row>
    <row r="1485" spans="1:245" x14ac:dyDescent="0.2">
      <c r="A1485">
        <v>50</v>
      </c>
      <c r="B1485">
        <v>0</v>
      </c>
      <c r="C1485">
        <v>0</v>
      </c>
      <c r="D1485">
        <v>1</v>
      </c>
      <c r="E1485">
        <v>222</v>
      </c>
      <c r="F1485">
        <f>ROUND(Source!AO1481,O1485)</f>
        <v>0</v>
      </c>
      <c r="G1485" t="s">
        <v>70</v>
      </c>
      <c r="H1485" t="s">
        <v>71</v>
      </c>
      <c r="K1485">
        <v>222</v>
      </c>
      <c r="L1485">
        <v>3</v>
      </c>
      <c r="M1485">
        <v>3</v>
      </c>
      <c r="N1485" t="s">
        <v>3</v>
      </c>
      <c r="O1485">
        <v>2</v>
      </c>
      <c r="W1485">
        <v>0</v>
      </c>
      <c r="X1485">
        <v>1</v>
      </c>
      <c r="Y1485">
        <v>0</v>
      </c>
    </row>
    <row r="1486" spans="1:245" x14ac:dyDescent="0.2">
      <c r="A1486">
        <v>50</v>
      </c>
      <c r="B1486">
        <v>0</v>
      </c>
      <c r="C1486">
        <v>0</v>
      </c>
      <c r="D1486">
        <v>1</v>
      </c>
      <c r="E1486">
        <v>225</v>
      </c>
      <c r="F1486">
        <f>ROUND(Source!AV1481,O1486)</f>
        <v>0</v>
      </c>
      <c r="G1486" t="s">
        <v>72</v>
      </c>
      <c r="H1486" t="s">
        <v>73</v>
      </c>
      <c r="K1486">
        <v>225</v>
      </c>
      <c r="L1486">
        <v>4</v>
      </c>
      <c r="M1486">
        <v>3</v>
      </c>
      <c r="N1486" t="s">
        <v>3</v>
      </c>
      <c r="O1486">
        <v>2</v>
      </c>
      <c r="W1486">
        <v>0</v>
      </c>
      <c r="X1486">
        <v>1</v>
      </c>
      <c r="Y1486">
        <v>0</v>
      </c>
    </row>
    <row r="1487" spans="1:245" x14ac:dyDescent="0.2">
      <c r="A1487">
        <v>50</v>
      </c>
      <c r="B1487">
        <v>0</v>
      </c>
      <c r="C1487">
        <v>0</v>
      </c>
      <c r="D1487">
        <v>1</v>
      </c>
      <c r="E1487">
        <v>226</v>
      </c>
      <c r="F1487">
        <f>ROUND(Source!AW1481,O1487)</f>
        <v>0</v>
      </c>
      <c r="G1487" t="s">
        <v>74</v>
      </c>
      <c r="H1487" t="s">
        <v>75</v>
      </c>
      <c r="K1487">
        <v>226</v>
      </c>
      <c r="L1487">
        <v>5</v>
      </c>
      <c r="M1487">
        <v>3</v>
      </c>
      <c r="N1487" t="s">
        <v>3</v>
      </c>
      <c r="O1487">
        <v>2</v>
      </c>
      <c r="W1487">
        <v>0</v>
      </c>
      <c r="X1487">
        <v>1</v>
      </c>
      <c r="Y1487">
        <v>0</v>
      </c>
    </row>
    <row r="1488" spans="1:245" x14ac:dyDescent="0.2">
      <c r="A1488">
        <v>50</v>
      </c>
      <c r="B1488">
        <v>0</v>
      </c>
      <c r="C1488">
        <v>0</v>
      </c>
      <c r="D1488">
        <v>1</v>
      </c>
      <c r="E1488">
        <v>227</v>
      </c>
      <c r="F1488">
        <f>ROUND(Source!AX1481,O1488)</f>
        <v>0</v>
      </c>
      <c r="G1488" t="s">
        <v>76</v>
      </c>
      <c r="H1488" t="s">
        <v>77</v>
      </c>
      <c r="K1488">
        <v>227</v>
      </c>
      <c r="L1488">
        <v>6</v>
      </c>
      <c r="M1488">
        <v>3</v>
      </c>
      <c r="N1488" t="s">
        <v>3</v>
      </c>
      <c r="O1488">
        <v>2</v>
      </c>
      <c r="W1488">
        <v>0</v>
      </c>
      <c r="X1488">
        <v>1</v>
      </c>
      <c r="Y1488">
        <v>0</v>
      </c>
    </row>
    <row r="1489" spans="1:25" x14ac:dyDescent="0.2">
      <c r="A1489">
        <v>50</v>
      </c>
      <c r="B1489">
        <v>0</v>
      </c>
      <c r="C1489">
        <v>0</v>
      </c>
      <c r="D1489">
        <v>1</v>
      </c>
      <c r="E1489">
        <v>228</v>
      </c>
      <c r="F1489">
        <f>ROUND(Source!AY1481,O1489)</f>
        <v>0</v>
      </c>
      <c r="G1489" t="s">
        <v>78</v>
      </c>
      <c r="H1489" t="s">
        <v>79</v>
      </c>
      <c r="K1489">
        <v>228</v>
      </c>
      <c r="L1489">
        <v>7</v>
      </c>
      <c r="M1489">
        <v>3</v>
      </c>
      <c r="N1489" t="s">
        <v>3</v>
      </c>
      <c r="O1489">
        <v>2</v>
      </c>
      <c r="W1489">
        <v>0</v>
      </c>
      <c r="X1489">
        <v>1</v>
      </c>
      <c r="Y1489">
        <v>0</v>
      </c>
    </row>
    <row r="1490" spans="1:25" x14ac:dyDescent="0.2">
      <c r="A1490">
        <v>50</v>
      </c>
      <c r="B1490">
        <v>0</v>
      </c>
      <c r="C1490">
        <v>0</v>
      </c>
      <c r="D1490">
        <v>1</v>
      </c>
      <c r="E1490">
        <v>216</v>
      </c>
      <c r="F1490">
        <f>ROUND(Source!AP1481,O1490)</f>
        <v>0</v>
      </c>
      <c r="G1490" t="s">
        <v>80</v>
      </c>
      <c r="H1490" t="s">
        <v>81</v>
      </c>
      <c r="K1490">
        <v>216</v>
      </c>
      <c r="L1490">
        <v>8</v>
      </c>
      <c r="M1490">
        <v>3</v>
      </c>
      <c r="N1490" t="s">
        <v>3</v>
      </c>
      <c r="O1490">
        <v>2</v>
      </c>
      <c r="W1490">
        <v>0</v>
      </c>
      <c r="X1490">
        <v>1</v>
      </c>
      <c r="Y1490">
        <v>0</v>
      </c>
    </row>
    <row r="1491" spans="1:25" x14ac:dyDescent="0.2">
      <c r="A1491">
        <v>50</v>
      </c>
      <c r="B1491">
        <v>0</v>
      </c>
      <c r="C1491">
        <v>0</v>
      </c>
      <c r="D1491">
        <v>1</v>
      </c>
      <c r="E1491">
        <v>223</v>
      </c>
      <c r="F1491">
        <f>ROUND(Source!AQ1481,O1491)</f>
        <v>0</v>
      </c>
      <c r="G1491" t="s">
        <v>82</v>
      </c>
      <c r="H1491" t="s">
        <v>83</v>
      </c>
      <c r="K1491">
        <v>223</v>
      </c>
      <c r="L1491">
        <v>9</v>
      </c>
      <c r="M1491">
        <v>3</v>
      </c>
      <c r="N1491" t="s">
        <v>3</v>
      </c>
      <c r="O1491">
        <v>2</v>
      </c>
      <c r="W1491">
        <v>0</v>
      </c>
      <c r="X1491">
        <v>1</v>
      </c>
      <c r="Y1491">
        <v>0</v>
      </c>
    </row>
    <row r="1492" spans="1:25" x14ac:dyDescent="0.2">
      <c r="A1492">
        <v>50</v>
      </c>
      <c r="B1492">
        <v>0</v>
      </c>
      <c r="C1492">
        <v>0</v>
      </c>
      <c r="D1492">
        <v>1</v>
      </c>
      <c r="E1492">
        <v>229</v>
      </c>
      <c r="F1492">
        <f>ROUND(Source!AZ1481,O1492)</f>
        <v>0</v>
      </c>
      <c r="G1492" t="s">
        <v>84</v>
      </c>
      <c r="H1492" t="s">
        <v>85</v>
      </c>
      <c r="K1492">
        <v>229</v>
      </c>
      <c r="L1492">
        <v>10</v>
      </c>
      <c r="M1492">
        <v>3</v>
      </c>
      <c r="N1492" t="s">
        <v>3</v>
      </c>
      <c r="O1492">
        <v>2</v>
      </c>
      <c r="W1492">
        <v>0</v>
      </c>
      <c r="X1492">
        <v>1</v>
      </c>
      <c r="Y1492">
        <v>0</v>
      </c>
    </row>
    <row r="1493" spans="1:25" x14ac:dyDescent="0.2">
      <c r="A1493">
        <v>50</v>
      </c>
      <c r="B1493">
        <v>0</v>
      </c>
      <c r="C1493">
        <v>0</v>
      </c>
      <c r="D1493">
        <v>1</v>
      </c>
      <c r="E1493">
        <v>203</v>
      </c>
      <c r="F1493">
        <f>ROUND(Source!Q1481,O1493)</f>
        <v>1431</v>
      </c>
      <c r="G1493" t="s">
        <v>86</v>
      </c>
      <c r="H1493" t="s">
        <v>87</v>
      </c>
      <c r="K1493">
        <v>203</v>
      </c>
      <c r="L1493">
        <v>11</v>
      </c>
      <c r="M1493">
        <v>3</v>
      </c>
      <c r="N1493" t="s">
        <v>3</v>
      </c>
      <c r="O1493">
        <v>2</v>
      </c>
      <c r="W1493">
        <v>1431</v>
      </c>
      <c r="X1493">
        <v>1</v>
      </c>
      <c r="Y1493">
        <v>1431</v>
      </c>
    </row>
    <row r="1494" spans="1:25" x14ac:dyDescent="0.2">
      <c r="A1494">
        <v>50</v>
      </c>
      <c r="B1494">
        <v>0</v>
      </c>
      <c r="C1494">
        <v>0</v>
      </c>
      <c r="D1494">
        <v>1</v>
      </c>
      <c r="E1494">
        <v>231</v>
      </c>
      <c r="F1494">
        <f>ROUND(Source!BB1481,O1494)</f>
        <v>0</v>
      </c>
      <c r="G1494" t="s">
        <v>88</v>
      </c>
      <c r="H1494" t="s">
        <v>89</v>
      </c>
      <c r="K1494">
        <v>231</v>
      </c>
      <c r="L1494">
        <v>12</v>
      </c>
      <c r="M1494">
        <v>3</v>
      </c>
      <c r="N1494" t="s">
        <v>3</v>
      </c>
      <c r="O1494">
        <v>2</v>
      </c>
      <c r="W1494">
        <v>0</v>
      </c>
      <c r="X1494">
        <v>1</v>
      </c>
      <c r="Y1494">
        <v>0</v>
      </c>
    </row>
    <row r="1495" spans="1:25" x14ac:dyDescent="0.2">
      <c r="A1495">
        <v>50</v>
      </c>
      <c r="B1495">
        <v>0</v>
      </c>
      <c r="C1495">
        <v>0</v>
      </c>
      <c r="D1495">
        <v>1</v>
      </c>
      <c r="E1495">
        <v>204</v>
      </c>
      <c r="F1495">
        <f>ROUND(Source!R1481,O1495)</f>
        <v>6.7</v>
      </c>
      <c r="G1495" t="s">
        <v>90</v>
      </c>
      <c r="H1495" t="s">
        <v>91</v>
      </c>
      <c r="K1495">
        <v>204</v>
      </c>
      <c r="L1495">
        <v>13</v>
      </c>
      <c r="M1495">
        <v>3</v>
      </c>
      <c r="N1495" t="s">
        <v>3</v>
      </c>
      <c r="O1495">
        <v>2</v>
      </c>
      <c r="W1495">
        <v>6.7</v>
      </c>
      <c r="X1495">
        <v>1</v>
      </c>
      <c r="Y1495">
        <v>6.7</v>
      </c>
    </row>
    <row r="1496" spans="1:25" x14ac:dyDescent="0.2">
      <c r="A1496">
        <v>50</v>
      </c>
      <c r="B1496">
        <v>0</v>
      </c>
      <c r="C1496">
        <v>0</v>
      </c>
      <c r="D1496">
        <v>1</v>
      </c>
      <c r="E1496">
        <v>205</v>
      </c>
      <c r="F1496">
        <f>ROUND(Source!S1481,O1496)</f>
        <v>30857.33</v>
      </c>
      <c r="G1496" t="s">
        <v>92</v>
      </c>
      <c r="H1496" t="s">
        <v>93</v>
      </c>
      <c r="K1496">
        <v>205</v>
      </c>
      <c r="L1496">
        <v>14</v>
      </c>
      <c r="M1496">
        <v>3</v>
      </c>
      <c r="N1496" t="s">
        <v>3</v>
      </c>
      <c r="O1496">
        <v>2</v>
      </c>
      <c r="W1496">
        <v>30857.33</v>
      </c>
      <c r="X1496">
        <v>1</v>
      </c>
      <c r="Y1496">
        <v>30857.33</v>
      </c>
    </row>
    <row r="1497" spans="1:25" x14ac:dyDescent="0.2">
      <c r="A1497">
        <v>50</v>
      </c>
      <c r="B1497">
        <v>0</v>
      </c>
      <c r="C1497">
        <v>0</v>
      </c>
      <c r="D1497">
        <v>1</v>
      </c>
      <c r="E1497">
        <v>232</v>
      </c>
      <c r="F1497">
        <f>ROUND(Source!BC1481,O1497)</f>
        <v>0</v>
      </c>
      <c r="G1497" t="s">
        <v>94</v>
      </c>
      <c r="H1497" t="s">
        <v>95</v>
      </c>
      <c r="K1497">
        <v>232</v>
      </c>
      <c r="L1497">
        <v>15</v>
      </c>
      <c r="M1497">
        <v>3</v>
      </c>
      <c r="N1497" t="s">
        <v>3</v>
      </c>
      <c r="O1497">
        <v>2</v>
      </c>
      <c r="W1497">
        <v>0</v>
      </c>
      <c r="X1497">
        <v>1</v>
      </c>
      <c r="Y1497">
        <v>0</v>
      </c>
    </row>
    <row r="1498" spans="1:25" x14ac:dyDescent="0.2">
      <c r="A1498">
        <v>50</v>
      </c>
      <c r="B1498">
        <v>0</v>
      </c>
      <c r="C1498">
        <v>0</v>
      </c>
      <c r="D1498">
        <v>1</v>
      </c>
      <c r="E1498">
        <v>214</v>
      </c>
      <c r="F1498">
        <f>ROUND(Source!AS1481,O1498)</f>
        <v>0</v>
      </c>
      <c r="G1498" t="s">
        <v>96</v>
      </c>
      <c r="H1498" t="s">
        <v>97</v>
      </c>
      <c r="K1498">
        <v>214</v>
      </c>
      <c r="L1498">
        <v>16</v>
      </c>
      <c r="M1498">
        <v>3</v>
      </c>
      <c r="N1498" t="s">
        <v>3</v>
      </c>
      <c r="O1498">
        <v>2</v>
      </c>
      <c r="W1498">
        <v>0</v>
      </c>
      <c r="X1498">
        <v>1</v>
      </c>
      <c r="Y1498">
        <v>0</v>
      </c>
    </row>
    <row r="1499" spans="1:25" x14ac:dyDescent="0.2">
      <c r="A1499">
        <v>50</v>
      </c>
      <c r="B1499">
        <v>0</v>
      </c>
      <c r="C1499">
        <v>0</v>
      </c>
      <c r="D1499">
        <v>1</v>
      </c>
      <c r="E1499">
        <v>215</v>
      </c>
      <c r="F1499">
        <f>ROUND(Source!AT1481,O1499)</f>
        <v>0</v>
      </c>
      <c r="G1499" t="s">
        <v>98</v>
      </c>
      <c r="H1499" t="s">
        <v>99</v>
      </c>
      <c r="K1499">
        <v>215</v>
      </c>
      <c r="L1499">
        <v>17</v>
      </c>
      <c r="M1499">
        <v>3</v>
      </c>
      <c r="N1499" t="s">
        <v>3</v>
      </c>
      <c r="O1499">
        <v>2</v>
      </c>
      <c r="W1499">
        <v>0</v>
      </c>
      <c r="X1499">
        <v>1</v>
      </c>
      <c r="Y1499">
        <v>0</v>
      </c>
    </row>
    <row r="1500" spans="1:25" x14ac:dyDescent="0.2">
      <c r="A1500">
        <v>50</v>
      </c>
      <c r="B1500">
        <v>0</v>
      </c>
      <c r="C1500">
        <v>0</v>
      </c>
      <c r="D1500">
        <v>1</v>
      </c>
      <c r="E1500">
        <v>217</v>
      </c>
      <c r="F1500">
        <f>ROUND(Source!AU1481,O1500)</f>
        <v>56981.43</v>
      </c>
      <c r="G1500" t="s">
        <v>100</v>
      </c>
      <c r="H1500" t="s">
        <v>101</v>
      </c>
      <c r="K1500">
        <v>217</v>
      </c>
      <c r="L1500">
        <v>18</v>
      </c>
      <c r="M1500">
        <v>3</v>
      </c>
      <c r="N1500" t="s">
        <v>3</v>
      </c>
      <c r="O1500">
        <v>2</v>
      </c>
      <c r="W1500">
        <v>56981.43</v>
      </c>
      <c r="X1500">
        <v>1</v>
      </c>
      <c r="Y1500">
        <v>56981.43</v>
      </c>
    </row>
    <row r="1501" spans="1:25" x14ac:dyDescent="0.2">
      <c r="A1501">
        <v>50</v>
      </c>
      <c r="B1501">
        <v>0</v>
      </c>
      <c r="C1501">
        <v>0</v>
      </c>
      <c r="D1501">
        <v>1</v>
      </c>
      <c r="E1501">
        <v>230</v>
      </c>
      <c r="F1501">
        <f>ROUND(Source!BA1481,O1501)</f>
        <v>0</v>
      </c>
      <c r="G1501" t="s">
        <v>102</v>
      </c>
      <c r="H1501" t="s">
        <v>103</v>
      </c>
      <c r="K1501">
        <v>230</v>
      </c>
      <c r="L1501">
        <v>19</v>
      </c>
      <c r="M1501">
        <v>3</v>
      </c>
      <c r="N1501" t="s">
        <v>3</v>
      </c>
      <c r="O1501">
        <v>2</v>
      </c>
      <c r="W1501">
        <v>0</v>
      </c>
      <c r="X1501">
        <v>1</v>
      </c>
      <c r="Y1501">
        <v>0</v>
      </c>
    </row>
    <row r="1502" spans="1:25" x14ac:dyDescent="0.2">
      <c r="A1502">
        <v>50</v>
      </c>
      <c r="B1502">
        <v>0</v>
      </c>
      <c r="C1502">
        <v>0</v>
      </c>
      <c r="D1502">
        <v>1</v>
      </c>
      <c r="E1502">
        <v>206</v>
      </c>
      <c r="F1502">
        <f>ROUND(Source!T1481,O1502)</f>
        <v>0</v>
      </c>
      <c r="G1502" t="s">
        <v>104</v>
      </c>
      <c r="H1502" t="s">
        <v>105</v>
      </c>
      <c r="K1502">
        <v>206</v>
      </c>
      <c r="L1502">
        <v>20</v>
      </c>
      <c r="M1502">
        <v>3</v>
      </c>
      <c r="N1502" t="s">
        <v>3</v>
      </c>
      <c r="O1502">
        <v>2</v>
      </c>
      <c r="W1502">
        <v>0</v>
      </c>
      <c r="X1502">
        <v>1</v>
      </c>
      <c r="Y1502">
        <v>0</v>
      </c>
    </row>
    <row r="1503" spans="1:25" x14ac:dyDescent="0.2">
      <c r="A1503">
        <v>50</v>
      </c>
      <c r="B1503">
        <v>0</v>
      </c>
      <c r="C1503">
        <v>0</v>
      </c>
      <c r="D1503">
        <v>1</v>
      </c>
      <c r="E1503">
        <v>207</v>
      </c>
      <c r="F1503">
        <f>Source!U1481</f>
        <v>49.68</v>
      </c>
      <c r="G1503" t="s">
        <v>106</v>
      </c>
      <c r="H1503" t="s">
        <v>107</v>
      </c>
      <c r="K1503">
        <v>207</v>
      </c>
      <c r="L1503">
        <v>21</v>
      </c>
      <c r="M1503">
        <v>3</v>
      </c>
      <c r="N1503" t="s">
        <v>3</v>
      </c>
      <c r="O1503">
        <v>-1</v>
      </c>
      <c r="W1503">
        <v>49.68</v>
      </c>
      <c r="X1503">
        <v>1</v>
      </c>
      <c r="Y1503">
        <v>49.68</v>
      </c>
    </row>
    <row r="1504" spans="1:25" x14ac:dyDescent="0.2">
      <c r="A1504">
        <v>50</v>
      </c>
      <c r="B1504">
        <v>0</v>
      </c>
      <c r="C1504">
        <v>0</v>
      </c>
      <c r="D1504">
        <v>1</v>
      </c>
      <c r="E1504">
        <v>208</v>
      </c>
      <c r="F1504">
        <f>Source!V1481</f>
        <v>0</v>
      </c>
      <c r="G1504" t="s">
        <v>108</v>
      </c>
      <c r="H1504" t="s">
        <v>109</v>
      </c>
      <c r="K1504">
        <v>208</v>
      </c>
      <c r="L1504">
        <v>22</v>
      </c>
      <c r="M1504">
        <v>3</v>
      </c>
      <c r="N1504" t="s">
        <v>3</v>
      </c>
      <c r="O1504">
        <v>-1</v>
      </c>
      <c r="W1504">
        <v>0</v>
      </c>
      <c r="X1504">
        <v>1</v>
      </c>
      <c r="Y1504">
        <v>0</v>
      </c>
    </row>
    <row r="1505" spans="1:245" x14ac:dyDescent="0.2">
      <c r="A1505">
        <v>50</v>
      </c>
      <c r="B1505">
        <v>0</v>
      </c>
      <c r="C1505">
        <v>0</v>
      </c>
      <c r="D1505">
        <v>1</v>
      </c>
      <c r="E1505">
        <v>209</v>
      </c>
      <c r="F1505">
        <f>ROUND(Source!W1481,O1505)</f>
        <v>0</v>
      </c>
      <c r="G1505" t="s">
        <v>110</v>
      </c>
      <c r="H1505" t="s">
        <v>111</v>
      </c>
      <c r="K1505">
        <v>209</v>
      </c>
      <c r="L1505">
        <v>23</v>
      </c>
      <c r="M1505">
        <v>3</v>
      </c>
      <c r="N1505" t="s">
        <v>3</v>
      </c>
      <c r="O1505">
        <v>2</v>
      </c>
      <c r="W1505">
        <v>0</v>
      </c>
      <c r="X1505">
        <v>1</v>
      </c>
      <c r="Y1505">
        <v>0</v>
      </c>
    </row>
    <row r="1506" spans="1:245" x14ac:dyDescent="0.2">
      <c r="A1506">
        <v>50</v>
      </c>
      <c r="B1506">
        <v>0</v>
      </c>
      <c r="C1506">
        <v>0</v>
      </c>
      <c r="D1506">
        <v>1</v>
      </c>
      <c r="E1506">
        <v>233</v>
      </c>
      <c r="F1506">
        <f>ROUND(Source!BD1481,O1506)</f>
        <v>0</v>
      </c>
      <c r="G1506" t="s">
        <v>112</v>
      </c>
      <c r="H1506" t="s">
        <v>113</v>
      </c>
      <c r="K1506">
        <v>233</v>
      </c>
      <c r="L1506">
        <v>24</v>
      </c>
      <c r="M1506">
        <v>3</v>
      </c>
      <c r="N1506" t="s">
        <v>3</v>
      </c>
      <c r="O1506">
        <v>2</v>
      </c>
      <c r="W1506">
        <v>0</v>
      </c>
      <c r="X1506">
        <v>1</v>
      </c>
      <c r="Y1506">
        <v>0</v>
      </c>
    </row>
    <row r="1507" spans="1:245" x14ac:dyDescent="0.2">
      <c r="A1507">
        <v>50</v>
      </c>
      <c r="B1507">
        <v>0</v>
      </c>
      <c r="C1507">
        <v>0</v>
      </c>
      <c r="D1507">
        <v>1</v>
      </c>
      <c r="E1507">
        <v>210</v>
      </c>
      <c r="F1507">
        <f>ROUND(Source!X1481,O1507)</f>
        <v>21600.13</v>
      </c>
      <c r="G1507" t="s">
        <v>114</v>
      </c>
      <c r="H1507" t="s">
        <v>115</v>
      </c>
      <c r="K1507">
        <v>210</v>
      </c>
      <c r="L1507">
        <v>25</v>
      </c>
      <c r="M1507">
        <v>3</v>
      </c>
      <c r="N1507" t="s">
        <v>3</v>
      </c>
      <c r="O1507">
        <v>2</v>
      </c>
      <c r="W1507">
        <v>21600.13</v>
      </c>
      <c r="X1507">
        <v>1</v>
      </c>
      <c r="Y1507">
        <v>21600.13</v>
      </c>
    </row>
    <row r="1508" spans="1:245" x14ac:dyDescent="0.2">
      <c r="A1508">
        <v>50</v>
      </c>
      <c r="B1508">
        <v>0</v>
      </c>
      <c r="C1508">
        <v>0</v>
      </c>
      <c r="D1508">
        <v>1</v>
      </c>
      <c r="E1508">
        <v>211</v>
      </c>
      <c r="F1508">
        <f>ROUND(Source!Y1481,O1508)</f>
        <v>3085.73</v>
      </c>
      <c r="G1508" t="s">
        <v>116</v>
      </c>
      <c r="H1508" t="s">
        <v>117</v>
      </c>
      <c r="K1508">
        <v>211</v>
      </c>
      <c r="L1508">
        <v>26</v>
      </c>
      <c r="M1508">
        <v>3</v>
      </c>
      <c r="N1508" t="s">
        <v>3</v>
      </c>
      <c r="O1508">
        <v>2</v>
      </c>
      <c r="W1508">
        <v>3085.73</v>
      </c>
      <c r="X1508">
        <v>1</v>
      </c>
      <c r="Y1508">
        <v>3085.73</v>
      </c>
    </row>
    <row r="1509" spans="1:245" x14ac:dyDescent="0.2">
      <c r="A1509">
        <v>50</v>
      </c>
      <c r="B1509">
        <v>0</v>
      </c>
      <c r="C1509">
        <v>0</v>
      </c>
      <c r="D1509">
        <v>1</v>
      </c>
      <c r="E1509">
        <v>224</v>
      </c>
      <c r="F1509">
        <f>ROUND(Source!AR1481,O1509)</f>
        <v>56981.43</v>
      </c>
      <c r="G1509" t="s">
        <v>118</v>
      </c>
      <c r="H1509" t="s">
        <v>119</v>
      </c>
      <c r="K1509">
        <v>224</v>
      </c>
      <c r="L1509">
        <v>27</v>
      </c>
      <c r="M1509">
        <v>3</v>
      </c>
      <c r="N1509" t="s">
        <v>3</v>
      </c>
      <c r="O1509">
        <v>2</v>
      </c>
      <c r="W1509">
        <v>56981.43</v>
      </c>
      <c r="X1509">
        <v>1</v>
      </c>
      <c r="Y1509">
        <v>56981.43</v>
      </c>
    </row>
    <row r="1511" spans="1:245" x14ac:dyDescent="0.2">
      <c r="A1511">
        <v>4</v>
      </c>
      <c r="B1511">
        <v>1</v>
      </c>
      <c r="D1511">
        <f>ROW(A1519)</f>
        <v>1519</v>
      </c>
      <c r="F1511" t="s">
        <v>13</v>
      </c>
      <c r="G1511" t="s">
        <v>384</v>
      </c>
      <c r="H1511" t="s">
        <v>3</v>
      </c>
      <c r="I1511">
        <v>0</v>
      </c>
      <c r="K1511">
        <v>0</v>
      </c>
      <c r="M1511" t="s">
        <v>3</v>
      </c>
      <c r="S1511">
        <v>0</v>
      </c>
      <c r="U1511" t="s">
        <v>3</v>
      </c>
      <c r="V1511">
        <v>0</v>
      </c>
      <c r="AB1511" t="s">
        <v>3</v>
      </c>
      <c r="AC1511" t="s">
        <v>3</v>
      </c>
      <c r="AD1511" t="s">
        <v>3</v>
      </c>
      <c r="AE1511" t="s">
        <v>3</v>
      </c>
      <c r="AF1511" t="s">
        <v>3</v>
      </c>
      <c r="AG1511" t="s">
        <v>3</v>
      </c>
      <c r="AP1511" t="s">
        <v>3</v>
      </c>
      <c r="AQ1511" t="s">
        <v>3</v>
      </c>
      <c r="AR1511" t="s">
        <v>3</v>
      </c>
      <c r="AZ1511" t="s">
        <v>3</v>
      </c>
      <c r="BB1511" t="s">
        <v>3</v>
      </c>
      <c r="BC1511" t="s">
        <v>3</v>
      </c>
      <c r="BD1511" t="s">
        <v>3</v>
      </c>
      <c r="BE1511" t="s">
        <v>3</v>
      </c>
      <c r="BF1511" t="s">
        <v>3</v>
      </c>
      <c r="BG1511" t="s">
        <v>3</v>
      </c>
      <c r="BH1511" t="s">
        <v>3</v>
      </c>
      <c r="BI1511" t="s">
        <v>3</v>
      </c>
      <c r="BJ1511" t="s">
        <v>3</v>
      </c>
      <c r="BK1511" t="s">
        <v>3</v>
      </c>
      <c r="BL1511" t="s">
        <v>3</v>
      </c>
      <c r="BM1511" t="s">
        <v>3</v>
      </c>
      <c r="BN1511" t="s">
        <v>3</v>
      </c>
      <c r="BO1511" t="s">
        <v>3</v>
      </c>
      <c r="BP1511" t="s">
        <v>3</v>
      </c>
      <c r="BX1511">
        <v>0</v>
      </c>
      <c r="CJ1511">
        <v>0</v>
      </c>
    </row>
    <row r="1513" spans="1:245" x14ac:dyDescent="0.2">
      <c r="A1513">
        <v>52</v>
      </c>
      <c r="B1513">
        <f t="shared" ref="B1513:G1513" si="979">B1519</f>
        <v>1</v>
      </c>
      <c r="C1513">
        <f t="shared" si="979"/>
        <v>4</v>
      </c>
      <c r="D1513">
        <f t="shared" si="979"/>
        <v>1511</v>
      </c>
      <c r="E1513">
        <f t="shared" si="979"/>
        <v>0</v>
      </c>
      <c r="F1513" t="str">
        <f t="shared" si="979"/>
        <v>Новый раздел</v>
      </c>
      <c r="G1513" t="str">
        <f t="shared" si="979"/>
        <v>Электрощит ЩО 1.1</v>
      </c>
      <c r="O1513">
        <f t="shared" ref="O1513:AT1513" si="980">O1519</f>
        <v>34082.120000000003</v>
      </c>
      <c r="P1513">
        <f t="shared" si="980"/>
        <v>0</v>
      </c>
      <c r="Q1513">
        <f t="shared" si="980"/>
        <v>1510.5</v>
      </c>
      <c r="R1513">
        <f t="shared" si="980"/>
        <v>7.07</v>
      </c>
      <c r="S1513">
        <f t="shared" si="980"/>
        <v>32571.62</v>
      </c>
      <c r="T1513">
        <f t="shared" si="980"/>
        <v>0</v>
      </c>
      <c r="U1513">
        <f t="shared" si="980"/>
        <v>52.44</v>
      </c>
      <c r="V1513">
        <f t="shared" si="980"/>
        <v>0</v>
      </c>
      <c r="W1513">
        <f t="shared" si="980"/>
        <v>0</v>
      </c>
      <c r="X1513">
        <f t="shared" si="980"/>
        <v>22800.13</v>
      </c>
      <c r="Y1513">
        <f t="shared" si="980"/>
        <v>3257.16</v>
      </c>
      <c r="Z1513">
        <f t="shared" si="980"/>
        <v>0</v>
      </c>
      <c r="AA1513">
        <f t="shared" si="980"/>
        <v>0</v>
      </c>
      <c r="AB1513">
        <f t="shared" si="980"/>
        <v>34082.120000000003</v>
      </c>
      <c r="AC1513">
        <f t="shared" si="980"/>
        <v>0</v>
      </c>
      <c r="AD1513">
        <f t="shared" si="980"/>
        <v>1510.5</v>
      </c>
      <c r="AE1513">
        <f t="shared" si="980"/>
        <v>7.07</v>
      </c>
      <c r="AF1513">
        <f t="shared" si="980"/>
        <v>32571.62</v>
      </c>
      <c r="AG1513">
        <f t="shared" si="980"/>
        <v>0</v>
      </c>
      <c r="AH1513">
        <f t="shared" si="980"/>
        <v>52.44</v>
      </c>
      <c r="AI1513">
        <f t="shared" si="980"/>
        <v>0</v>
      </c>
      <c r="AJ1513">
        <f t="shared" si="980"/>
        <v>0</v>
      </c>
      <c r="AK1513">
        <f t="shared" si="980"/>
        <v>22800.13</v>
      </c>
      <c r="AL1513">
        <f t="shared" si="980"/>
        <v>3257.16</v>
      </c>
      <c r="AM1513">
        <f t="shared" si="980"/>
        <v>0</v>
      </c>
      <c r="AN1513">
        <f t="shared" si="980"/>
        <v>0</v>
      </c>
      <c r="AO1513">
        <f t="shared" si="980"/>
        <v>0</v>
      </c>
      <c r="AP1513">
        <f t="shared" si="980"/>
        <v>0</v>
      </c>
      <c r="AQ1513">
        <f t="shared" si="980"/>
        <v>0</v>
      </c>
      <c r="AR1513">
        <f t="shared" si="980"/>
        <v>60147.040000000001</v>
      </c>
      <c r="AS1513">
        <f t="shared" si="980"/>
        <v>0</v>
      </c>
      <c r="AT1513">
        <f t="shared" si="980"/>
        <v>0</v>
      </c>
      <c r="AU1513">
        <f t="shared" ref="AU1513:BZ1513" si="981">AU1519</f>
        <v>60147.040000000001</v>
      </c>
      <c r="AV1513">
        <f t="shared" si="981"/>
        <v>0</v>
      </c>
      <c r="AW1513">
        <f t="shared" si="981"/>
        <v>0</v>
      </c>
      <c r="AX1513">
        <f t="shared" si="981"/>
        <v>0</v>
      </c>
      <c r="AY1513">
        <f t="shared" si="981"/>
        <v>0</v>
      </c>
      <c r="AZ1513">
        <f t="shared" si="981"/>
        <v>0</v>
      </c>
      <c r="BA1513">
        <f t="shared" si="981"/>
        <v>0</v>
      </c>
      <c r="BB1513">
        <f t="shared" si="981"/>
        <v>0</v>
      </c>
      <c r="BC1513">
        <f t="shared" si="981"/>
        <v>0</v>
      </c>
      <c r="BD1513">
        <f t="shared" si="981"/>
        <v>0</v>
      </c>
      <c r="BE1513">
        <f t="shared" si="981"/>
        <v>0</v>
      </c>
      <c r="BF1513">
        <f t="shared" si="981"/>
        <v>0</v>
      </c>
      <c r="BG1513">
        <f t="shared" si="981"/>
        <v>0</v>
      </c>
      <c r="BH1513">
        <f t="shared" si="981"/>
        <v>0</v>
      </c>
      <c r="BI1513">
        <f t="shared" si="981"/>
        <v>0</v>
      </c>
      <c r="BJ1513">
        <f t="shared" si="981"/>
        <v>0</v>
      </c>
      <c r="BK1513">
        <f t="shared" si="981"/>
        <v>0</v>
      </c>
      <c r="BL1513">
        <f t="shared" si="981"/>
        <v>0</v>
      </c>
      <c r="BM1513">
        <f t="shared" si="981"/>
        <v>0</v>
      </c>
      <c r="BN1513">
        <f t="shared" si="981"/>
        <v>0</v>
      </c>
      <c r="BO1513">
        <f t="shared" si="981"/>
        <v>0</v>
      </c>
      <c r="BP1513">
        <f t="shared" si="981"/>
        <v>0</v>
      </c>
      <c r="BQ1513">
        <f t="shared" si="981"/>
        <v>0</v>
      </c>
      <c r="BR1513">
        <f t="shared" si="981"/>
        <v>0</v>
      </c>
      <c r="BS1513">
        <f t="shared" si="981"/>
        <v>0</v>
      </c>
      <c r="BT1513">
        <f t="shared" si="981"/>
        <v>0</v>
      </c>
      <c r="BU1513">
        <f t="shared" si="981"/>
        <v>0</v>
      </c>
      <c r="BV1513">
        <f t="shared" si="981"/>
        <v>0</v>
      </c>
      <c r="BW1513">
        <f t="shared" si="981"/>
        <v>0</v>
      </c>
      <c r="BX1513">
        <f t="shared" si="981"/>
        <v>0</v>
      </c>
      <c r="BY1513">
        <f t="shared" si="981"/>
        <v>0</v>
      </c>
      <c r="BZ1513">
        <f t="shared" si="981"/>
        <v>0</v>
      </c>
      <c r="CA1513">
        <f t="shared" ref="CA1513:DF1513" si="982">CA1519</f>
        <v>60147.040000000001</v>
      </c>
      <c r="CB1513">
        <f t="shared" si="982"/>
        <v>0</v>
      </c>
      <c r="CC1513">
        <f t="shared" si="982"/>
        <v>0</v>
      </c>
      <c r="CD1513">
        <f t="shared" si="982"/>
        <v>60147.040000000001</v>
      </c>
      <c r="CE1513">
        <f t="shared" si="982"/>
        <v>0</v>
      </c>
      <c r="CF1513">
        <f t="shared" si="982"/>
        <v>0</v>
      </c>
      <c r="CG1513">
        <f t="shared" si="982"/>
        <v>0</v>
      </c>
      <c r="CH1513">
        <f t="shared" si="982"/>
        <v>0</v>
      </c>
      <c r="CI1513">
        <f t="shared" si="982"/>
        <v>0</v>
      </c>
      <c r="CJ1513">
        <f t="shared" si="982"/>
        <v>0</v>
      </c>
      <c r="CK1513">
        <f t="shared" si="982"/>
        <v>0</v>
      </c>
      <c r="CL1513">
        <f t="shared" si="982"/>
        <v>0</v>
      </c>
      <c r="CM1513">
        <f t="shared" si="982"/>
        <v>0</v>
      </c>
      <c r="CN1513">
        <f t="shared" si="982"/>
        <v>0</v>
      </c>
      <c r="CO1513">
        <f t="shared" si="982"/>
        <v>0</v>
      </c>
      <c r="CP1513">
        <f t="shared" si="982"/>
        <v>0</v>
      </c>
      <c r="CQ1513">
        <f t="shared" si="982"/>
        <v>0</v>
      </c>
      <c r="CR1513">
        <f t="shared" si="982"/>
        <v>0</v>
      </c>
      <c r="CS1513">
        <f t="shared" si="982"/>
        <v>0</v>
      </c>
      <c r="CT1513">
        <f t="shared" si="982"/>
        <v>0</v>
      </c>
      <c r="CU1513">
        <f t="shared" si="982"/>
        <v>0</v>
      </c>
      <c r="CV1513">
        <f t="shared" si="982"/>
        <v>0</v>
      </c>
      <c r="CW1513">
        <f t="shared" si="982"/>
        <v>0</v>
      </c>
      <c r="CX1513">
        <f t="shared" si="982"/>
        <v>0</v>
      </c>
      <c r="CY1513">
        <f t="shared" si="982"/>
        <v>0</v>
      </c>
      <c r="CZ1513">
        <f t="shared" si="982"/>
        <v>0</v>
      </c>
      <c r="DA1513">
        <f t="shared" si="982"/>
        <v>0</v>
      </c>
      <c r="DB1513">
        <f t="shared" si="982"/>
        <v>0</v>
      </c>
      <c r="DC1513">
        <f t="shared" si="982"/>
        <v>0</v>
      </c>
      <c r="DD1513">
        <f t="shared" si="982"/>
        <v>0</v>
      </c>
      <c r="DE1513">
        <f t="shared" si="982"/>
        <v>0</v>
      </c>
      <c r="DF1513">
        <f t="shared" si="982"/>
        <v>0</v>
      </c>
      <c r="DG1513">
        <f t="shared" ref="DG1513:EL1513" si="983">DG1519</f>
        <v>0</v>
      </c>
      <c r="DH1513">
        <f t="shared" si="983"/>
        <v>0</v>
      </c>
      <c r="DI1513">
        <f t="shared" si="983"/>
        <v>0</v>
      </c>
      <c r="DJ1513">
        <f t="shared" si="983"/>
        <v>0</v>
      </c>
      <c r="DK1513">
        <f t="shared" si="983"/>
        <v>0</v>
      </c>
      <c r="DL1513">
        <f t="shared" si="983"/>
        <v>0</v>
      </c>
      <c r="DM1513">
        <f t="shared" si="983"/>
        <v>0</v>
      </c>
      <c r="DN1513">
        <f t="shared" si="983"/>
        <v>0</v>
      </c>
      <c r="DO1513">
        <f t="shared" si="983"/>
        <v>0</v>
      </c>
      <c r="DP1513">
        <f t="shared" si="983"/>
        <v>0</v>
      </c>
      <c r="DQ1513">
        <f t="shared" si="983"/>
        <v>0</v>
      </c>
      <c r="DR1513">
        <f t="shared" si="983"/>
        <v>0</v>
      </c>
      <c r="DS1513">
        <f t="shared" si="983"/>
        <v>0</v>
      </c>
      <c r="DT1513">
        <f t="shared" si="983"/>
        <v>0</v>
      </c>
      <c r="DU1513">
        <f t="shared" si="983"/>
        <v>0</v>
      </c>
      <c r="DV1513">
        <f t="shared" si="983"/>
        <v>0</v>
      </c>
      <c r="DW1513">
        <f t="shared" si="983"/>
        <v>0</v>
      </c>
      <c r="DX1513">
        <f t="shared" si="983"/>
        <v>0</v>
      </c>
      <c r="DY1513">
        <f t="shared" si="983"/>
        <v>0</v>
      </c>
      <c r="DZ1513">
        <f t="shared" si="983"/>
        <v>0</v>
      </c>
      <c r="EA1513">
        <f t="shared" si="983"/>
        <v>0</v>
      </c>
      <c r="EB1513">
        <f t="shared" si="983"/>
        <v>0</v>
      </c>
      <c r="EC1513">
        <f t="shared" si="983"/>
        <v>0</v>
      </c>
      <c r="ED1513">
        <f t="shared" si="983"/>
        <v>0</v>
      </c>
      <c r="EE1513">
        <f t="shared" si="983"/>
        <v>0</v>
      </c>
      <c r="EF1513">
        <f t="shared" si="983"/>
        <v>0</v>
      </c>
      <c r="EG1513">
        <f t="shared" si="983"/>
        <v>0</v>
      </c>
      <c r="EH1513">
        <f t="shared" si="983"/>
        <v>0</v>
      </c>
      <c r="EI1513">
        <f t="shared" si="983"/>
        <v>0</v>
      </c>
      <c r="EJ1513">
        <f t="shared" si="983"/>
        <v>0</v>
      </c>
      <c r="EK1513">
        <f t="shared" si="983"/>
        <v>0</v>
      </c>
      <c r="EL1513">
        <f t="shared" si="983"/>
        <v>0</v>
      </c>
      <c r="EM1513">
        <f t="shared" ref="EM1513:FR1513" si="984">EM1519</f>
        <v>0</v>
      </c>
      <c r="EN1513">
        <f t="shared" si="984"/>
        <v>0</v>
      </c>
      <c r="EO1513">
        <f t="shared" si="984"/>
        <v>0</v>
      </c>
      <c r="EP1513">
        <f t="shared" si="984"/>
        <v>0</v>
      </c>
      <c r="EQ1513">
        <f t="shared" si="984"/>
        <v>0</v>
      </c>
      <c r="ER1513">
        <f t="shared" si="984"/>
        <v>0</v>
      </c>
      <c r="ES1513">
        <f t="shared" si="984"/>
        <v>0</v>
      </c>
      <c r="ET1513">
        <f t="shared" si="984"/>
        <v>0</v>
      </c>
      <c r="EU1513">
        <f t="shared" si="984"/>
        <v>0</v>
      </c>
      <c r="EV1513">
        <f t="shared" si="984"/>
        <v>0</v>
      </c>
      <c r="EW1513">
        <f t="shared" si="984"/>
        <v>0</v>
      </c>
      <c r="EX1513">
        <f t="shared" si="984"/>
        <v>0</v>
      </c>
      <c r="EY1513">
        <f t="shared" si="984"/>
        <v>0</v>
      </c>
      <c r="EZ1513">
        <f t="shared" si="984"/>
        <v>0</v>
      </c>
      <c r="FA1513">
        <f t="shared" si="984"/>
        <v>0</v>
      </c>
      <c r="FB1513">
        <f t="shared" si="984"/>
        <v>0</v>
      </c>
      <c r="FC1513">
        <f t="shared" si="984"/>
        <v>0</v>
      </c>
      <c r="FD1513">
        <f t="shared" si="984"/>
        <v>0</v>
      </c>
      <c r="FE1513">
        <f t="shared" si="984"/>
        <v>0</v>
      </c>
      <c r="FF1513">
        <f t="shared" si="984"/>
        <v>0</v>
      </c>
      <c r="FG1513">
        <f t="shared" si="984"/>
        <v>0</v>
      </c>
      <c r="FH1513">
        <f t="shared" si="984"/>
        <v>0</v>
      </c>
      <c r="FI1513">
        <f t="shared" si="984"/>
        <v>0</v>
      </c>
      <c r="FJ1513">
        <f t="shared" si="984"/>
        <v>0</v>
      </c>
      <c r="FK1513">
        <f t="shared" si="984"/>
        <v>0</v>
      </c>
      <c r="FL1513">
        <f t="shared" si="984"/>
        <v>0</v>
      </c>
      <c r="FM1513">
        <f t="shared" si="984"/>
        <v>0</v>
      </c>
      <c r="FN1513">
        <f t="shared" si="984"/>
        <v>0</v>
      </c>
      <c r="FO1513">
        <f t="shared" si="984"/>
        <v>0</v>
      </c>
      <c r="FP1513">
        <f t="shared" si="984"/>
        <v>0</v>
      </c>
      <c r="FQ1513">
        <f t="shared" si="984"/>
        <v>0</v>
      </c>
      <c r="FR1513">
        <f t="shared" si="984"/>
        <v>0</v>
      </c>
      <c r="FS1513">
        <f t="shared" ref="FS1513:GX1513" si="985">FS1519</f>
        <v>0</v>
      </c>
      <c r="FT1513">
        <f t="shared" si="985"/>
        <v>0</v>
      </c>
      <c r="FU1513">
        <f t="shared" si="985"/>
        <v>0</v>
      </c>
      <c r="FV1513">
        <f t="shared" si="985"/>
        <v>0</v>
      </c>
      <c r="FW1513">
        <f t="shared" si="985"/>
        <v>0</v>
      </c>
      <c r="FX1513">
        <f t="shared" si="985"/>
        <v>0</v>
      </c>
      <c r="FY1513">
        <f t="shared" si="985"/>
        <v>0</v>
      </c>
      <c r="FZ1513">
        <f t="shared" si="985"/>
        <v>0</v>
      </c>
      <c r="GA1513">
        <f t="shared" si="985"/>
        <v>0</v>
      </c>
      <c r="GB1513">
        <f t="shared" si="985"/>
        <v>0</v>
      </c>
      <c r="GC1513">
        <f t="shared" si="985"/>
        <v>0</v>
      </c>
      <c r="GD1513">
        <f t="shared" si="985"/>
        <v>0</v>
      </c>
      <c r="GE1513">
        <f t="shared" si="985"/>
        <v>0</v>
      </c>
      <c r="GF1513">
        <f t="shared" si="985"/>
        <v>0</v>
      </c>
      <c r="GG1513">
        <f t="shared" si="985"/>
        <v>0</v>
      </c>
      <c r="GH1513">
        <f t="shared" si="985"/>
        <v>0</v>
      </c>
      <c r="GI1513">
        <f t="shared" si="985"/>
        <v>0</v>
      </c>
      <c r="GJ1513">
        <f t="shared" si="985"/>
        <v>0</v>
      </c>
      <c r="GK1513">
        <f t="shared" si="985"/>
        <v>0</v>
      </c>
      <c r="GL1513">
        <f t="shared" si="985"/>
        <v>0</v>
      </c>
      <c r="GM1513">
        <f t="shared" si="985"/>
        <v>0</v>
      </c>
      <c r="GN1513">
        <f t="shared" si="985"/>
        <v>0</v>
      </c>
      <c r="GO1513">
        <f t="shared" si="985"/>
        <v>0</v>
      </c>
      <c r="GP1513">
        <f t="shared" si="985"/>
        <v>0</v>
      </c>
      <c r="GQ1513">
        <f t="shared" si="985"/>
        <v>0</v>
      </c>
      <c r="GR1513">
        <f t="shared" si="985"/>
        <v>0</v>
      </c>
      <c r="GS1513">
        <f t="shared" si="985"/>
        <v>0</v>
      </c>
      <c r="GT1513">
        <f t="shared" si="985"/>
        <v>0</v>
      </c>
      <c r="GU1513">
        <f t="shared" si="985"/>
        <v>0</v>
      </c>
      <c r="GV1513">
        <f t="shared" si="985"/>
        <v>0</v>
      </c>
      <c r="GW1513">
        <f t="shared" si="985"/>
        <v>0</v>
      </c>
      <c r="GX1513">
        <f t="shared" si="985"/>
        <v>0</v>
      </c>
    </row>
    <row r="1515" spans="1:245" x14ac:dyDescent="0.2">
      <c r="A1515">
        <v>17</v>
      </c>
      <c r="B1515">
        <v>1</v>
      </c>
      <c r="C1515">
        <f>ROW(SmtRes!A455)</f>
        <v>455</v>
      </c>
      <c r="D1515">
        <f>ROW(EtalonRes!A455)</f>
        <v>455</v>
      </c>
      <c r="E1515" t="s">
        <v>385</v>
      </c>
      <c r="F1515" t="s">
        <v>122</v>
      </c>
      <c r="G1515" t="s">
        <v>123</v>
      </c>
      <c r="H1515" t="s">
        <v>52</v>
      </c>
      <c r="I1515">
        <v>19</v>
      </c>
      <c r="J1515">
        <v>0</v>
      </c>
      <c r="K1515">
        <v>19</v>
      </c>
      <c r="O1515">
        <f>ROUND(CP1515,2)</f>
        <v>5680.35</v>
      </c>
      <c r="P1515">
        <f>ROUND(CQ1515*I1515,2)</f>
        <v>0</v>
      </c>
      <c r="Q1515">
        <f>ROUND(CR1515*I1515,2)</f>
        <v>251.75</v>
      </c>
      <c r="R1515">
        <f>ROUND(CS1515*I1515,2)</f>
        <v>1.18</v>
      </c>
      <c r="S1515">
        <f>ROUND(CT1515*I1515,2)</f>
        <v>5428.6</v>
      </c>
      <c r="T1515">
        <f>ROUND(CU1515*I1515,2)</f>
        <v>0</v>
      </c>
      <c r="U1515">
        <f>CV1515*I1515</f>
        <v>8.7399999999999984</v>
      </c>
      <c r="V1515">
        <f>CW1515*I1515</f>
        <v>0</v>
      </c>
      <c r="W1515">
        <f>ROUND(CX1515*I1515,2)</f>
        <v>0</v>
      </c>
      <c r="X1515">
        <f t="shared" ref="X1515:Y1517" si="986">ROUND(CY1515,2)</f>
        <v>3800.02</v>
      </c>
      <c r="Y1515">
        <f t="shared" si="986"/>
        <v>542.86</v>
      </c>
      <c r="AA1515">
        <v>35364244</v>
      </c>
      <c r="AB1515">
        <f>ROUND((AC1515+AD1515+AF1515),6)</f>
        <v>298.96600000000001</v>
      </c>
      <c r="AC1515">
        <f>ROUND(((ES1515*0)),6)</f>
        <v>0</v>
      </c>
      <c r="AD1515">
        <f>ROUND(((((ET1515*0.2))-((EU1515*0.2)))+AE1515),6)</f>
        <v>13.25</v>
      </c>
      <c r="AE1515">
        <f>ROUND(((EU1515*0.2)),6)</f>
        <v>6.2E-2</v>
      </c>
      <c r="AF1515">
        <f>ROUND(((EV1515*0.2)),6)</f>
        <v>285.71600000000001</v>
      </c>
      <c r="AG1515">
        <f>ROUND((AP1515),6)</f>
        <v>0</v>
      </c>
      <c r="AH1515">
        <f>((EW1515*0.2))</f>
        <v>0.45999999999999996</v>
      </c>
      <c r="AI1515">
        <f>((EX1515*0.2))</f>
        <v>0</v>
      </c>
      <c r="AJ1515">
        <f>(AS1515)</f>
        <v>0</v>
      </c>
      <c r="AK1515">
        <v>3700.99</v>
      </c>
      <c r="AL1515">
        <v>2206.16</v>
      </c>
      <c r="AM1515">
        <v>66.25</v>
      </c>
      <c r="AN1515">
        <v>0.31</v>
      </c>
      <c r="AO1515">
        <v>1428.58</v>
      </c>
      <c r="AP1515">
        <v>0</v>
      </c>
      <c r="AQ1515">
        <v>2.2999999999999998</v>
      </c>
      <c r="AR1515">
        <v>0</v>
      </c>
      <c r="AS1515">
        <v>0</v>
      </c>
      <c r="AT1515">
        <v>70</v>
      </c>
      <c r="AU1515">
        <v>10</v>
      </c>
      <c r="AV1515">
        <v>1</v>
      </c>
      <c r="AW1515">
        <v>1</v>
      </c>
      <c r="AZ1515">
        <v>1</v>
      </c>
      <c r="BA1515">
        <v>1</v>
      </c>
      <c r="BB1515">
        <v>1</v>
      </c>
      <c r="BC1515">
        <v>1</v>
      </c>
      <c r="BD1515" t="s">
        <v>3</v>
      </c>
      <c r="BE1515" t="s">
        <v>3</v>
      </c>
      <c r="BF1515" t="s">
        <v>3</v>
      </c>
      <c r="BG1515" t="s">
        <v>3</v>
      </c>
      <c r="BH1515">
        <v>0</v>
      </c>
      <c r="BI1515">
        <v>4</v>
      </c>
      <c r="BJ1515" t="s">
        <v>124</v>
      </c>
      <c r="BM1515">
        <v>0</v>
      </c>
      <c r="BN1515">
        <v>0</v>
      </c>
      <c r="BO1515" t="s">
        <v>3</v>
      </c>
      <c r="BP1515">
        <v>0</v>
      </c>
      <c r="BQ1515">
        <v>1</v>
      </c>
      <c r="BR1515">
        <v>0</v>
      </c>
      <c r="BS1515">
        <v>1</v>
      </c>
      <c r="BT1515">
        <v>1</v>
      </c>
      <c r="BU1515">
        <v>1</v>
      </c>
      <c r="BV1515">
        <v>1</v>
      </c>
      <c r="BW1515">
        <v>1</v>
      </c>
      <c r="BX1515">
        <v>1</v>
      </c>
      <c r="BY1515" t="s">
        <v>3</v>
      </c>
      <c r="BZ1515">
        <v>70</v>
      </c>
      <c r="CA1515">
        <v>10</v>
      </c>
      <c r="CB1515" t="s">
        <v>3</v>
      </c>
      <c r="CE1515">
        <v>0</v>
      </c>
      <c r="CF1515">
        <v>0</v>
      </c>
      <c r="CG1515">
        <v>0</v>
      </c>
      <c r="CM1515">
        <v>0</v>
      </c>
      <c r="CN1515" t="s">
        <v>1130</v>
      </c>
      <c r="CO1515">
        <v>0</v>
      </c>
      <c r="CP1515">
        <f>(P1515+Q1515+S1515)</f>
        <v>5680.35</v>
      </c>
      <c r="CQ1515">
        <f>(AC1515*BC1515*AW1515)</f>
        <v>0</v>
      </c>
      <c r="CR1515">
        <f>(((((ET1515*0.2))*BB1515-((EU1515*0.2))*BS1515)+AE1515*BS1515)*AV1515)</f>
        <v>13.25</v>
      </c>
      <c r="CS1515">
        <f>(AE1515*BS1515*AV1515)</f>
        <v>6.2E-2</v>
      </c>
      <c r="CT1515">
        <f>(AF1515*BA1515*AV1515)</f>
        <v>285.71600000000001</v>
      </c>
      <c r="CU1515">
        <f>AG1515</f>
        <v>0</v>
      </c>
      <c r="CV1515">
        <f>(AH1515*AV1515)</f>
        <v>0.45999999999999996</v>
      </c>
      <c r="CW1515">
        <f t="shared" ref="CW1515:CX1517" si="987">AI1515</f>
        <v>0</v>
      </c>
      <c r="CX1515">
        <f t="shared" si="987"/>
        <v>0</v>
      </c>
      <c r="CY1515">
        <f>((S1515*BZ1515)/100)</f>
        <v>3800.02</v>
      </c>
      <c r="CZ1515">
        <f>((S1515*CA1515)/100)</f>
        <v>542.86</v>
      </c>
      <c r="DB1515">
        <v>13</v>
      </c>
      <c r="DC1515" t="s">
        <v>3</v>
      </c>
      <c r="DD1515" t="s">
        <v>54</v>
      </c>
      <c r="DE1515" t="s">
        <v>55</v>
      </c>
      <c r="DF1515" t="s">
        <v>55</v>
      </c>
      <c r="DG1515" t="s">
        <v>55</v>
      </c>
      <c r="DH1515" t="s">
        <v>3</v>
      </c>
      <c r="DI1515" t="s">
        <v>55</v>
      </c>
      <c r="DJ1515" t="s">
        <v>55</v>
      </c>
      <c r="DK1515" t="s">
        <v>3</v>
      </c>
      <c r="DL1515" t="s">
        <v>3</v>
      </c>
      <c r="DM1515" t="s">
        <v>3</v>
      </c>
      <c r="DN1515">
        <v>0</v>
      </c>
      <c r="DO1515">
        <v>0</v>
      </c>
      <c r="DP1515">
        <v>1</v>
      </c>
      <c r="DQ1515">
        <v>1</v>
      </c>
      <c r="DU1515">
        <v>1010</v>
      </c>
      <c r="DV1515" t="s">
        <v>52</v>
      </c>
      <c r="DW1515" t="s">
        <v>52</v>
      </c>
      <c r="DX1515">
        <v>1</v>
      </c>
      <c r="DZ1515" t="s">
        <v>3</v>
      </c>
      <c r="EA1515" t="s">
        <v>3</v>
      </c>
      <c r="EB1515" t="s">
        <v>3</v>
      </c>
      <c r="EC1515" t="s">
        <v>3</v>
      </c>
      <c r="EE1515">
        <v>35096056</v>
      </c>
      <c r="EF1515">
        <v>1</v>
      </c>
      <c r="EG1515" t="s">
        <v>20</v>
      </c>
      <c r="EH1515">
        <v>0</v>
      </c>
      <c r="EI1515" t="s">
        <v>3</v>
      </c>
      <c r="EJ1515">
        <v>4</v>
      </c>
      <c r="EK1515">
        <v>0</v>
      </c>
      <c r="EL1515" t="s">
        <v>21</v>
      </c>
      <c r="EM1515" t="s">
        <v>22</v>
      </c>
      <c r="EO1515" t="s">
        <v>56</v>
      </c>
      <c r="EQ1515">
        <v>0</v>
      </c>
      <c r="ER1515">
        <v>3700.99</v>
      </c>
      <c r="ES1515">
        <v>2206.16</v>
      </c>
      <c r="ET1515">
        <v>66.25</v>
      </c>
      <c r="EU1515">
        <v>0.31</v>
      </c>
      <c r="EV1515">
        <v>1428.58</v>
      </c>
      <c r="EW1515">
        <v>2.2999999999999998</v>
      </c>
      <c r="EX1515">
        <v>0</v>
      </c>
      <c r="EY1515">
        <v>0</v>
      </c>
      <c r="FQ1515">
        <v>0</v>
      </c>
      <c r="FR1515">
        <v>0</v>
      </c>
      <c r="FS1515">
        <v>0</v>
      </c>
      <c r="FX1515">
        <v>70</v>
      </c>
      <c r="FY1515">
        <v>10</v>
      </c>
      <c r="GA1515" t="s">
        <v>3</v>
      </c>
      <c r="GD1515">
        <v>0</v>
      </c>
      <c r="GF1515">
        <v>845110403</v>
      </c>
      <c r="GG1515">
        <v>2</v>
      </c>
      <c r="GH1515">
        <v>1</v>
      </c>
      <c r="GI1515">
        <v>-2</v>
      </c>
      <c r="GJ1515">
        <v>0</v>
      </c>
      <c r="GK1515">
        <f>ROUND(R1515*(R12)/100,2)</f>
        <v>1.27</v>
      </c>
      <c r="GL1515">
        <f>ROUND(IF(AND(BH1515=3,BI1515=3,FS1515&lt;&gt;0),P1515,0),2)</f>
        <v>0</v>
      </c>
      <c r="GM1515">
        <f>ROUND(O1515+X1515+Y1515+GK1515,2)+GX1515</f>
        <v>10024.5</v>
      </c>
      <c r="GN1515">
        <f>IF(OR(BI1515=0,BI1515=1),GM1515-GX1515,0)</f>
        <v>0</v>
      </c>
      <c r="GO1515">
        <f>IF(BI1515=2,GM1515-GX1515,0)</f>
        <v>0</v>
      </c>
      <c r="GP1515">
        <f>IF(BI1515=4,GM1515-GX1515,0)</f>
        <v>10024.5</v>
      </c>
      <c r="GR1515">
        <v>0</v>
      </c>
      <c r="GS1515">
        <v>3</v>
      </c>
      <c r="GT1515">
        <v>0</v>
      </c>
      <c r="GU1515" t="s">
        <v>3</v>
      </c>
      <c r="GV1515">
        <f>ROUND((GT1515),6)</f>
        <v>0</v>
      </c>
      <c r="GW1515">
        <v>1</v>
      </c>
      <c r="GX1515">
        <f>ROUND(HC1515*I1515,2)</f>
        <v>0</v>
      </c>
      <c r="HA1515">
        <v>0</v>
      </c>
      <c r="HB1515">
        <v>0</v>
      </c>
      <c r="HC1515">
        <f>GV1515*GW1515</f>
        <v>0</v>
      </c>
      <c r="HE1515" t="s">
        <v>3</v>
      </c>
      <c r="HF1515" t="s">
        <v>3</v>
      </c>
      <c r="HM1515" t="s">
        <v>3</v>
      </c>
      <c r="HN1515" t="s">
        <v>3</v>
      </c>
      <c r="HO1515" t="s">
        <v>3</v>
      </c>
      <c r="HP1515" t="s">
        <v>3</v>
      </c>
      <c r="HQ1515" t="s">
        <v>3</v>
      </c>
      <c r="HS1515">
        <v>0</v>
      </c>
      <c r="IK1515">
        <v>0</v>
      </c>
    </row>
    <row r="1516" spans="1:245" x14ac:dyDescent="0.2">
      <c r="A1516">
        <v>17</v>
      </c>
      <c r="B1516">
        <v>1</v>
      </c>
      <c r="C1516">
        <f>ROW(SmtRes!A460)</f>
        <v>460</v>
      </c>
      <c r="D1516">
        <f>ROW(EtalonRes!A460)</f>
        <v>460</v>
      </c>
      <c r="E1516" t="s">
        <v>386</v>
      </c>
      <c r="F1516" t="s">
        <v>122</v>
      </c>
      <c r="G1516" t="s">
        <v>126</v>
      </c>
      <c r="H1516" t="s">
        <v>52</v>
      </c>
      <c r="I1516">
        <v>19</v>
      </c>
      <c r="J1516">
        <v>0</v>
      </c>
      <c r="K1516">
        <v>19</v>
      </c>
      <c r="O1516">
        <f>ROUND(CP1516,2)</f>
        <v>70318.81</v>
      </c>
      <c r="P1516">
        <f>ROUND(CQ1516*I1516,2)</f>
        <v>41917.040000000001</v>
      </c>
      <c r="Q1516">
        <f>ROUND(CR1516*I1516,2)</f>
        <v>1258.75</v>
      </c>
      <c r="R1516">
        <f>ROUND(CS1516*I1516,2)</f>
        <v>5.89</v>
      </c>
      <c r="S1516">
        <f>ROUND(CT1516*I1516,2)</f>
        <v>27143.02</v>
      </c>
      <c r="T1516">
        <f>ROUND(CU1516*I1516,2)</f>
        <v>0</v>
      </c>
      <c r="U1516">
        <f>CV1516*I1516</f>
        <v>43.699999999999996</v>
      </c>
      <c r="V1516">
        <f>CW1516*I1516</f>
        <v>0</v>
      </c>
      <c r="W1516">
        <f>ROUND(CX1516*I1516,2)</f>
        <v>0</v>
      </c>
      <c r="X1516">
        <f t="shared" si="986"/>
        <v>19000.11</v>
      </c>
      <c r="Y1516">
        <f t="shared" si="986"/>
        <v>2714.3</v>
      </c>
      <c r="AA1516">
        <v>35364244</v>
      </c>
      <c r="AB1516">
        <f>ROUND((AC1516+AD1516+AF1516),6)</f>
        <v>3700.99</v>
      </c>
      <c r="AC1516">
        <f>ROUND((ES1516),6)</f>
        <v>2206.16</v>
      </c>
      <c r="AD1516">
        <f>ROUND((((ET1516)-(EU1516))+AE1516),6)</f>
        <v>66.25</v>
      </c>
      <c r="AE1516">
        <f>ROUND((EU1516),6)</f>
        <v>0.31</v>
      </c>
      <c r="AF1516">
        <f>ROUND((EV1516),6)</f>
        <v>1428.58</v>
      </c>
      <c r="AG1516">
        <f>ROUND((AP1516),6)</f>
        <v>0</v>
      </c>
      <c r="AH1516">
        <f>(EW1516)</f>
        <v>2.2999999999999998</v>
      </c>
      <c r="AI1516">
        <f>(EX1516)</f>
        <v>0</v>
      </c>
      <c r="AJ1516">
        <f>(AS1516)</f>
        <v>0</v>
      </c>
      <c r="AK1516">
        <v>3700.99</v>
      </c>
      <c r="AL1516">
        <v>2206.16</v>
      </c>
      <c r="AM1516">
        <v>66.25</v>
      </c>
      <c r="AN1516">
        <v>0.31</v>
      </c>
      <c r="AO1516">
        <v>1428.58</v>
      </c>
      <c r="AP1516">
        <v>0</v>
      </c>
      <c r="AQ1516">
        <v>2.2999999999999998</v>
      </c>
      <c r="AR1516">
        <v>0</v>
      </c>
      <c r="AS1516">
        <v>0</v>
      </c>
      <c r="AT1516">
        <v>70</v>
      </c>
      <c r="AU1516">
        <v>10</v>
      </c>
      <c r="AV1516">
        <v>1</v>
      </c>
      <c r="AW1516">
        <v>1</v>
      </c>
      <c r="AZ1516">
        <v>1</v>
      </c>
      <c r="BA1516">
        <v>1</v>
      </c>
      <c r="BB1516">
        <v>1</v>
      </c>
      <c r="BC1516">
        <v>1</v>
      </c>
      <c r="BD1516" t="s">
        <v>3</v>
      </c>
      <c r="BE1516" t="s">
        <v>3</v>
      </c>
      <c r="BF1516" t="s">
        <v>3</v>
      </c>
      <c r="BG1516" t="s">
        <v>3</v>
      </c>
      <c r="BH1516">
        <v>0</v>
      </c>
      <c r="BI1516">
        <v>4</v>
      </c>
      <c r="BJ1516" t="s">
        <v>124</v>
      </c>
      <c r="BM1516">
        <v>0</v>
      </c>
      <c r="BN1516">
        <v>0</v>
      </c>
      <c r="BO1516" t="s">
        <v>3</v>
      </c>
      <c r="BP1516">
        <v>0</v>
      </c>
      <c r="BQ1516">
        <v>1</v>
      </c>
      <c r="BR1516">
        <v>0</v>
      </c>
      <c r="BS1516">
        <v>1</v>
      </c>
      <c r="BT1516">
        <v>1</v>
      </c>
      <c r="BU1516">
        <v>1</v>
      </c>
      <c r="BV1516">
        <v>1</v>
      </c>
      <c r="BW1516">
        <v>1</v>
      </c>
      <c r="BX1516">
        <v>1</v>
      </c>
      <c r="BY1516" t="s">
        <v>3</v>
      </c>
      <c r="BZ1516">
        <v>70</v>
      </c>
      <c r="CA1516">
        <v>10</v>
      </c>
      <c r="CB1516" t="s">
        <v>3</v>
      </c>
      <c r="CE1516">
        <v>0</v>
      </c>
      <c r="CF1516">
        <v>0</v>
      </c>
      <c r="CG1516">
        <v>0</v>
      </c>
      <c r="CM1516">
        <v>0</v>
      </c>
      <c r="CN1516" t="s">
        <v>3</v>
      </c>
      <c r="CO1516">
        <v>0</v>
      </c>
      <c r="CP1516">
        <f>(P1516+Q1516+S1516)</f>
        <v>70318.81</v>
      </c>
      <c r="CQ1516">
        <f>(AC1516*BC1516*AW1516)</f>
        <v>2206.16</v>
      </c>
      <c r="CR1516">
        <f>((((ET1516)*BB1516-(EU1516)*BS1516)+AE1516*BS1516)*AV1516)</f>
        <v>66.25</v>
      </c>
      <c r="CS1516">
        <f>(AE1516*BS1516*AV1516)</f>
        <v>0.31</v>
      </c>
      <c r="CT1516">
        <f>(AF1516*BA1516*AV1516)</f>
        <v>1428.58</v>
      </c>
      <c r="CU1516">
        <f>AG1516</f>
        <v>0</v>
      </c>
      <c r="CV1516">
        <f>(AH1516*AV1516)</f>
        <v>2.2999999999999998</v>
      </c>
      <c r="CW1516">
        <f t="shared" si="987"/>
        <v>0</v>
      </c>
      <c r="CX1516">
        <f t="shared" si="987"/>
        <v>0</v>
      </c>
      <c r="CY1516">
        <f>((S1516*BZ1516)/100)</f>
        <v>19000.114000000001</v>
      </c>
      <c r="CZ1516">
        <f>((S1516*CA1516)/100)</f>
        <v>2714.3020000000001</v>
      </c>
      <c r="DC1516" t="s">
        <v>3</v>
      </c>
      <c r="DD1516" t="s">
        <v>3</v>
      </c>
      <c r="DE1516" t="s">
        <v>3</v>
      </c>
      <c r="DF1516" t="s">
        <v>3</v>
      </c>
      <c r="DG1516" t="s">
        <v>3</v>
      </c>
      <c r="DH1516" t="s">
        <v>3</v>
      </c>
      <c r="DI1516" t="s">
        <v>3</v>
      </c>
      <c r="DJ1516" t="s">
        <v>3</v>
      </c>
      <c r="DK1516" t="s">
        <v>3</v>
      </c>
      <c r="DL1516" t="s">
        <v>3</v>
      </c>
      <c r="DM1516" t="s">
        <v>3</v>
      </c>
      <c r="DN1516">
        <v>0</v>
      </c>
      <c r="DO1516">
        <v>0</v>
      </c>
      <c r="DP1516">
        <v>1</v>
      </c>
      <c r="DQ1516">
        <v>1</v>
      </c>
      <c r="DU1516">
        <v>1010</v>
      </c>
      <c r="DV1516" t="s">
        <v>52</v>
      </c>
      <c r="DW1516" t="s">
        <v>52</v>
      </c>
      <c r="DX1516">
        <v>1</v>
      </c>
      <c r="DZ1516" t="s">
        <v>3</v>
      </c>
      <c r="EA1516" t="s">
        <v>3</v>
      </c>
      <c r="EB1516" t="s">
        <v>3</v>
      </c>
      <c r="EC1516" t="s">
        <v>3</v>
      </c>
      <c r="EE1516">
        <v>35096056</v>
      </c>
      <c r="EF1516">
        <v>1</v>
      </c>
      <c r="EG1516" t="s">
        <v>20</v>
      </c>
      <c r="EH1516">
        <v>0</v>
      </c>
      <c r="EI1516" t="s">
        <v>3</v>
      </c>
      <c r="EJ1516">
        <v>4</v>
      </c>
      <c r="EK1516">
        <v>0</v>
      </c>
      <c r="EL1516" t="s">
        <v>21</v>
      </c>
      <c r="EM1516" t="s">
        <v>22</v>
      </c>
      <c r="EO1516" t="s">
        <v>3</v>
      </c>
      <c r="EQ1516">
        <v>0</v>
      </c>
      <c r="ER1516">
        <v>3700.99</v>
      </c>
      <c r="ES1516">
        <v>2206.16</v>
      </c>
      <c r="ET1516">
        <v>66.25</v>
      </c>
      <c r="EU1516">
        <v>0.31</v>
      </c>
      <c r="EV1516">
        <v>1428.58</v>
      </c>
      <c r="EW1516">
        <v>2.2999999999999998</v>
      </c>
      <c r="EX1516">
        <v>0</v>
      </c>
      <c r="EY1516">
        <v>0</v>
      </c>
      <c r="FQ1516">
        <v>0</v>
      </c>
      <c r="FR1516">
        <v>0</v>
      </c>
      <c r="FS1516">
        <v>0</v>
      </c>
      <c r="FX1516">
        <v>70</v>
      </c>
      <c r="FY1516">
        <v>10</v>
      </c>
      <c r="GA1516" t="s">
        <v>3</v>
      </c>
      <c r="GD1516">
        <v>0</v>
      </c>
      <c r="GF1516">
        <v>-1068314092</v>
      </c>
      <c r="GG1516">
        <v>2</v>
      </c>
      <c r="GH1516">
        <v>1</v>
      </c>
      <c r="GI1516">
        <v>-2</v>
      </c>
      <c r="GJ1516">
        <v>0</v>
      </c>
      <c r="GK1516">
        <f>ROUND(R1516*(R12)/100,2)</f>
        <v>6.36</v>
      </c>
      <c r="GL1516">
        <f>ROUND(IF(AND(BH1516=3,BI1516=3,FS1516&lt;&gt;0),P1516,0),2)</f>
        <v>0</v>
      </c>
      <c r="GM1516">
        <f>ROUND(O1516+X1516+Y1516+GK1516,2)+GX1516</f>
        <v>92039.58</v>
      </c>
      <c r="GN1516">
        <f>IF(OR(BI1516=0,BI1516=1),GM1516-GX1516,0)</f>
        <v>0</v>
      </c>
      <c r="GO1516">
        <f>IF(BI1516=2,GM1516-GX1516,0)</f>
        <v>0</v>
      </c>
      <c r="GP1516">
        <f>IF(BI1516=4,GM1516-GX1516,0)</f>
        <v>92039.58</v>
      </c>
      <c r="GR1516">
        <v>0</v>
      </c>
      <c r="GS1516">
        <v>3</v>
      </c>
      <c r="GT1516">
        <v>0</v>
      </c>
      <c r="GU1516" t="s">
        <v>3</v>
      </c>
      <c r="GV1516">
        <f>ROUND((GT1516),6)</f>
        <v>0</v>
      </c>
      <c r="GW1516">
        <v>1</v>
      </c>
      <c r="GX1516">
        <f>ROUND(HC1516*I1516,2)</f>
        <v>0</v>
      </c>
      <c r="HA1516">
        <v>0</v>
      </c>
      <c r="HB1516">
        <v>0</v>
      </c>
      <c r="HC1516">
        <f>GV1516*GW1516</f>
        <v>0</v>
      </c>
      <c r="HE1516" t="s">
        <v>3</v>
      </c>
      <c r="HF1516" t="s">
        <v>3</v>
      </c>
      <c r="HM1516" t="s">
        <v>3</v>
      </c>
      <c r="HN1516" t="s">
        <v>3</v>
      </c>
      <c r="HO1516" t="s">
        <v>3</v>
      </c>
      <c r="HP1516" t="s">
        <v>3</v>
      </c>
      <c r="HQ1516" t="s">
        <v>3</v>
      </c>
      <c r="HS1516">
        <v>0</v>
      </c>
      <c r="IK1516">
        <v>0</v>
      </c>
    </row>
    <row r="1517" spans="1:245" x14ac:dyDescent="0.2">
      <c r="A1517">
        <v>18</v>
      </c>
      <c r="B1517">
        <v>1</v>
      </c>
      <c r="C1517">
        <v>460</v>
      </c>
      <c r="E1517" t="s">
        <v>387</v>
      </c>
      <c r="F1517" t="s">
        <v>128</v>
      </c>
      <c r="G1517" t="s">
        <v>129</v>
      </c>
      <c r="H1517" t="s">
        <v>52</v>
      </c>
      <c r="I1517">
        <f>I1516*J1517</f>
        <v>-19</v>
      </c>
      <c r="J1517">
        <v>-1</v>
      </c>
      <c r="K1517">
        <v>-1</v>
      </c>
      <c r="O1517">
        <f>ROUND(CP1517,2)</f>
        <v>-41917.040000000001</v>
      </c>
      <c r="P1517">
        <f>ROUND(CQ1517*I1517,2)</f>
        <v>-41917.040000000001</v>
      </c>
      <c r="Q1517">
        <f>ROUND(CR1517*I1517,2)</f>
        <v>0</v>
      </c>
      <c r="R1517">
        <f>ROUND(CS1517*I1517,2)</f>
        <v>0</v>
      </c>
      <c r="S1517">
        <f>ROUND(CT1517*I1517,2)</f>
        <v>0</v>
      </c>
      <c r="T1517">
        <f>ROUND(CU1517*I1517,2)</f>
        <v>0</v>
      </c>
      <c r="U1517">
        <f>CV1517*I1517</f>
        <v>0</v>
      </c>
      <c r="V1517">
        <f>CW1517*I1517</f>
        <v>0</v>
      </c>
      <c r="W1517">
        <f>ROUND(CX1517*I1517,2)</f>
        <v>0</v>
      </c>
      <c r="X1517">
        <f t="shared" si="986"/>
        <v>0</v>
      </c>
      <c r="Y1517">
        <f t="shared" si="986"/>
        <v>0</v>
      </c>
      <c r="AA1517">
        <v>35364244</v>
      </c>
      <c r="AB1517">
        <f>ROUND((AC1517+AD1517+AF1517),6)</f>
        <v>2206.16</v>
      </c>
      <c r="AC1517">
        <f>ROUND((ES1517),6)</f>
        <v>2206.16</v>
      </c>
      <c r="AD1517">
        <f>ROUND((((ET1517)-(EU1517))+AE1517),6)</f>
        <v>0</v>
      </c>
      <c r="AE1517">
        <f>ROUND((EU1517),6)</f>
        <v>0</v>
      </c>
      <c r="AF1517">
        <f>ROUND((EV1517),6)</f>
        <v>0</v>
      </c>
      <c r="AG1517">
        <f>ROUND((AP1517),6)</f>
        <v>0</v>
      </c>
      <c r="AH1517">
        <f>(EW1517)</f>
        <v>0</v>
      </c>
      <c r="AI1517">
        <f>(EX1517)</f>
        <v>0</v>
      </c>
      <c r="AJ1517">
        <f>(AS1517)</f>
        <v>0</v>
      </c>
      <c r="AK1517">
        <v>2206.16</v>
      </c>
      <c r="AL1517">
        <v>2206.16</v>
      </c>
      <c r="AM1517">
        <v>0</v>
      </c>
      <c r="AN1517">
        <v>0</v>
      </c>
      <c r="AO1517">
        <v>0</v>
      </c>
      <c r="AP1517">
        <v>0</v>
      </c>
      <c r="AQ1517">
        <v>0</v>
      </c>
      <c r="AR1517">
        <v>0</v>
      </c>
      <c r="AS1517">
        <v>0</v>
      </c>
      <c r="AT1517">
        <v>70</v>
      </c>
      <c r="AU1517">
        <v>10</v>
      </c>
      <c r="AV1517">
        <v>1</v>
      </c>
      <c r="AW1517">
        <v>1</v>
      </c>
      <c r="AZ1517">
        <v>1</v>
      </c>
      <c r="BA1517">
        <v>1</v>
      </c>
      <c r="BB1517">
        <v>1</v>
      </c>
      <c r="BC1517">
        <v>1</v>
      </c>
      <c r="BD1517" t="s">
        <v>3</v>
      </c>
      <c r="BE1517" t="s">
        <v>3</v>
      </c>
      <c r="BF1517" t="s">
        <v>3</v>
      </c>
      <c r="BG1517" t="s">
        <v>3</v>
      </c>
      <c r="BH1517">
        <v>3</v>
      </c>
      <c r="BI1517">
        <v>4</v>
      </c>
      <c r="BJ1517" t="s">
        <v>130</v>
      </c>
      <c r="BM1517">
        <v>0</v>
      </c>
      <c r="BN1517">
        <v>0</v>
      </c>
      <c r="BO1517" t="s">
        <v>3</v>
      </c>
      <c r="BP1517">
        <v>0</v>
      </c>
      <c r="BQ1517">
        <v>1</v>
      </c>
      <c r="BR1517">
        <v>1</v>
      </c>
      <c r="BS1517">
        <v>1</v>
      </c>
      <c r="BT1517">
        <v>1</v>
      </c>
      <c r="BU1517">
        <v>1</v>
      </c>
      <c r="BV1517">
        <v>1</v>
      </c>
      <c r="BW1517">
        <v>1</v>
      </c>
      <c r="BX1517">
        <v>1</v>
      </c>
      <c r="BY1517" t="s">
        <v>3</v>
      </c>
      <c r="BZ1517">
        <v>70</v>
      </c>
      <c r="CA1517">
        <v>10</v>
      </c>
      <c r="CB1517" t="s">
        <v>3</v>
      </c>
      <c r="CE1517">
        <v>0</v>
      </c>
      <c r="CF1517">
        <v>0</v>
      </c>
      <c r="CG1517">
        <v>0</v>
      </c>
      <c r="CM1517">
        <v>0</v>
      </c>
      <c r="CN1517" t="s">
        <v>3</v>
      </c>
      <c r="CO1517">
        <v>0</v>
      </c>
      <c r="CP1517">
        <f>(P1517+Q1517+S1517)</f>
        <v>-41917.040000000001</v>
      </c>
      <c r="CQ1517">
        <f>(AC1517*BC1517*AW1517)</f>
        <v>2206.16</v>
      </c>
      <c r="CR1517">
        <f>((((ET1517)*BB1517-(EU1517)*BS1517)+AE1517*BS1517)*AV1517)</f>
        <v>0</v>
      </c>
      <c r="CS1517">
        <f>(AE1517*BS1517*AV1517)</f>
        <v>0</v>
      </c>
      <c r="CT1517">
        <f>(AF1517*BA1517*AV1517)</f>
        <v>0</v>
      </c>
      <c r="CU1517">
        <f>AG1517</f>
        <v>0</v>
      </c>
      <c r="CV1517">
        <f>(AH1517*AV1517)</f>
        <v>0</v>
      </c>
      <c r="CW1517">
        <f t="shared" si="987"/>
        <v>0</v>
      </c>
      <c r="CX1517">
        <f t="shared" si="987"/>
        <v>0</v>
      </c>
      <c r="CY1517">
        <f>((S1517*BZ1517)/100)</f>
        <v>0</v>
      </c>
      <c r="CZ1517">
        <f>((S1517*CA1517)/100)</f>
        <v>0</v>
      </c>
      <c r="DC1517" t="s">
        <v>3</v>
      </c>
      <c r="DD1517" t="s">
        <v>3</v>
      </c>
      <c r="DE1517" t="s">
        <v>3</v>
      </c>
      <c r="DF1517" t="s">
        <v>3</v>
      </c>
      <c r="DG1517" t="s">
        <v>3</v>
      </c>
      <c r="DH1517" t="s">
        <v>3</v>
      </c>
      <c r="DI1517" t="s">
        <v>3</v>
      </c>
      <c r="DJ1517" t="s">
        <v>3</v>
      </c>
      <c r="DK1517" t="s">
        <v>3</v>
      </c>
      <c r="DL1517" t="s">
        <v>3</v>
      </c>
      <c r="DM1517" t="s">
        <v>3</v>
      </c>
      <c r="DN1517">
        <v>0</v>
      </c>
      <c r="DO1517">
        <v>0</v>
      </c>
      <c r="DP1517">
        <v>1</v>
      </c>
      <c r="DQ1517">
        <v>1</v>
      </c>
      <c r="DU1517">
        <v>1010</v>
      </c>
      <c r="DV1517" t="s">
        <v>52</v>
      </c>
      <c r="DW1517" t="s">
        <v>52</v>
      </c>
      <c r="DX1517">
        <v>1</v>
      </c>
      <c r="DZ1517" t="s">
        <v>3</v>
      </c>
      <c r="EA1517" t="s">
        <v>3</v>
      </c>
      <c r="EB1517" t="s">
        <v>3</v>
      </c>
      <c r="EC1517" t="s">
        <v>3</v>
      </c>
      <c r="EE1517">
        <v>35096056</v>
      </c>
      <c r="EF1517">
        <v>1</v>
      </c>
      <c r="EG1517" t="s">
        <v>20</v>
      </c>
      <c r="EH1517">
        <v>0</v>
      </c>
      <c r="EI1517" t="s">
        <v>3</v>
      </c>
      <c r="EJ1517">
        <v>4</v>
      </c>
      <c r="EK1517">
        <v>0</v>
      </c>
      <c r="EL1517" t="s">
        <v>21</v>
      </c>
      <c r="EM1517" t="s">
        <v>22</v>
      </c>
      <c r="EO1517" t="s">
        <v>3</v>
      </c>
      <c r="EQ1517">
        <v>32768</v>
      </c>
      <c r="ER1517">
        <v>2206.16</v>
      </c>
      <c r="ES1517">
        <v>2206.16</v>
      </c>
      <c r="ET1517">
        <v>0</v>
      </c>
      <c r="EU1517">
        <v>0</v>
      </c>
      <c r="EV1517">
        <v>0</v>
      </c>
      <c r="EW1517">
        <v>0</v>
      </c>
      <c r="EX1517">
        <v>0</v>
      </c>
      <c r="FQ1517">
        <v>0</v>
      </c>
      <c r="FR1517">
        <v>0</v>
      </c>
      <c r="FS1517">
        <v>0</v>
      </c>
      <c r="FX1517">
        <v>70</v>
      </c>
      <c r="FY1517">
        <v>10</v>
      </c>
      <c r="GA1517" t="s">
        <v>3</v>
      </c>
      <c r="GD1517">
        <v>0</v>
      </c>
      <c r="GF1517">
        <v>-2080535723</v>
      </c>
      <c r="GG1517">
        <v>2</v>
      </c>
      <c r="GH1517">
        <v>1</v>
      </c>
      <c r="GI1517">
        <v>-2</v>
      </c>
      <c r="GJ1517">
        <v>0</v>
      </c>
      <c r="GK1517">
        <f>ROUND(R1517*(R12)/100,2)</f>
        <v>0</v>
      </c>
      <c r="GL1517">
        <f>ROUND(IF(AND(BH1517=3,BI1517=3,FS1517&lt;&gt;0),P1517,0),2)</f>
        <v>0</v>
      </c>
      <c r="GM1517">
        <f>ROUND(O1517+X1517+Y1517+GK1517,2)+GX1517</f>
        <v>-41917.040000000001</v>
      </c>
      <c r="GN1517">
        <f>IF(OR(BI1517=0,BI1517=1),GM1517-GX1517,0)</f>
        <v>0</v>
      </c>
      <c r="GO1517">
        <f>IF(BI1517=2,GM1517-GX1517,0)</f>
        <v>0</v>
      </c>
      <c r="GP1517">
        <f>IF(BI1517=4,GM1517-GX1517,0)</f>
        <v>-41917.040000000001</v>
      </c>
      <c r="GR1517">
        <v>0</v>
      </c>
      <c r="GS1517">
        <v>3</v>
      </c>
      <c r="GT1517">
        <v>0</v>
      </c>
      <c r="GU1517" t="s">
        <v>3</v>
      </c>
      <c r="GV1517">
        <f>ROUND((GT1517),6)</f>
        <v>0</v>
      </c>
      <c r="GW1517">
        <v>1</v>
      </c>
      <c r="GX1517">
        <f>ROUND(HC1517*I1517,2)</f>
        <v>0</v>
      </c>
      <c r="HA1517">
        <v>0</v>
      </c>
      <c r="HB1517">
        <v>0</v>
      </c>
      <c r="HC1517">
        <f>GV1517*GW1517</f>
        <v>0</v>
      </c>
      <c r="HE1517" t="s">
        <v>3</v>
      </c>
      <c r="HF1517" t="s">
        <v>3</v>
      </c>
      <c r="HM1517" t="s">
        <v>3</v>
      </c>
      <c r="HN1517" t="s">
        <v>3</v>
      </c>
      <c r="HO1517" t="s">
        <v>3</v>
      </c>
      <c r="HP1517" t="s">
        <v>3</v>
      </c>
      <c r="HQ1517" t="s">
        <v>3</v>
      </c>
      <c r="HS1517">
        <v>0</v>
      </c>
      <c r="IK1517">
        <v>0</v>
      </c>
    </row>
    <row r="1519" spans="1:245" x14ac:dyDescent="0.2">
      <c r="A1519">
        <v>51</v>
      </c>
      <c r="B1519">
        <f>B1511</f>
        <v>1</v>
      </c>
      <c r="C1519">
        <f>A1511</f>
        <v>4</v>
      </c>
      <c r="D1519">
        <f>ROW(A1511)</f>
        <v>1511</v>
      </c>
      <c r="F1519" t="str">
        <f>IF(F1511&lt;&gt;"",F1511,"")</f>
        <v>Новый раздел</v>
      </c>
      <c r="G1519" t="str">
        <f>IF(G1511&lt;&gt;"",G1511,"")</f>
        <v>Электрощит ЩО 1.1</v>
      </c>
      <c r="H1519">
        <v>0</v>
      </c>
      <c r="O1519">
        <f t="shared" ref="O1519:T1519" si="988">ROUND(AB1519,2)</f>
        <v>34082.120000000003</v>
      </c>
      <c r="P1519">
        <f t="shared" si="988"/>
        <v>0</v>
      </c>
      <c r="Q1519">
        <f t="shared" si="988"/>
        <v>1510.5</v>
      </c>
      <c r="R1519">
        <f t="shared" si="988"/>
        <v>7.07</v>
      </c>
      <c r="S1519">
        <f t="shared" si="988"/>
        <v>32571.62</v>
      </c>
      <c r="T1519">
        <f t="shared" si="988"/>
        <v>0</v>
      </c>
      <c r="U1519">
        <f>AH1519</f>
        <v>52.44</v>
      </c>
      <c r="V1519">
        <f>AI1519</f>
        <v>0</v>
      </c>
      <c r="W1519">
        <f>ROUND(AJ1519,2)</f>
        <v>0</v>
      </c>
      <c r="X1519">
        <f>ROUND(AK1519,2)</f>
        <v>22800.13</v>
      </c>
      <c r="Y1519">
        <f>ROUND(AL1519,2)</f>
        <v>3257.16</v>
      </c>
      <c r="AB1519">
        <f>ROUND(SUMIF(AA1515:AA1517,"=35364244",O1515:O1517),2)</f>
        <v>34082.120000000003</v>
      </c>
      <c r="AC1519">
        <f>ROUND(SUMIF(AA1515:AA1517,"=35364244",P1515:P1517),2)</f>
        <v>0</v>
      </c>
      <c r="AD1519">
        <f>ROUND(SUMIF(AA1515:AA1517,"=35364244",Q1515:Q1517),2)</f>
        <v>1510.5</v>
      </c>
      <c r="AE1519">
        <f>ROUND(SUMIF(AA1515:AA1517,"=35364244",R1515:R1517),2)</f>
        <v>7.07</v>
      </c>
      <c r="AF1519">
        <f>ROUND(SUMIF(AA1515:AA1517,"=35364244",S1515:S1517),2)</f>
        <v>32571.62</v>
      </c>
      <c r="AG1519">
        <f>ROUND(SUMIF(AA1515:AA1517,"=35364244",T1515:T1517),2)</f>
        <v>0</v>
      </c>
      <c r="AH1519">
        <f>SUMIF(AA1515:AA1517,"=35364244",U1515:U1517)</f>
        <v>52.44</v>
      </c>
      <c r="AI1519">
        <f>SUMIF(AA1515:AA1517,"=35364244",V1515:V1517)</f>
        <v>0</v>
      </c>
      <c r="AJ1519">
        <f>ROUND(SUMIF(AA1515:AA1517,"=35364244",W1515:W1517),2)</f>
        <v>0</v>
      </c>
      <c r="AK1519">
        <f>ROUND(SUMIF(AA1515:AA1517,"=35364244",X1515:X1517),2)</f>
        <v>22800.13</v>
      </c>
      <c r="AL1519">
        <f>ROUND(SUMIF(AA1515:AA1517,"=35364244",Y1515:Y1517),2)</f>
        <v>3257.16</v>
      </c>
      <c r="AO1519">
        <f t="shared" ref="AO1519:BD1519" si="989">ROUND(BX1519,2)</f>
        <v>0</v>
      </c>
      <c r="AP1519">
        <f t="shared" si="989"/>
        <v>0</v>
      </c>
      <c r="AQ1519">
        <f t="shared" si="989"/>
        <v>0</v>
      </c>
      <c r="AR1519">
        <f t="shared" si="989"/>
        <v>60147.040000000001</v>
      </c>
      <c r="AS1519">
        <f t="shared" si="989"/>
        <v>0</v>
      </c>
      <c r="AT1519">
        <f t="shared" si="989"/>
        <v>0</v>
      </c>
      <c r="AU1519">
        <f t="shared" si="989"/>
        <v>60147.040000000001</v>
      </c>
      <c r="AV1519">
        <f t="shared" si="989"/>
        <v>0</v>
      </c>
      <c r="AW1519">
        <f t="shared" si="989"/>
        <v>0</v>
      </c>
      <c r="AX1519">
        <f t="shared" si="989"/>
        <v>0</v>
      </c>
      <c r="AY1519">
        <f t="shared" si="989"/>
        <v>0</v>
      </c>
      <c r="AZ1519">
        <f t="shared" si="989"/>
        <v>0</v>
      </c>
      <c r="BA1519">
        <f t="shared" si="989"/>
        <v>0</v>
      </c>
      <c r="BB1519">
        <f t="shared" si="989"/>
        <v>0</v>
      </c>
      <c r="BC1519">
        <f t="shared" si="989"/>
        <v>0</v>
      </c>
      <c r="BD1519">
        <f t="shared" si="989"/>
        <v>0</v>
      </c>
      <c r="BX1519">
        <f>ROUND(SUMIF(AA1515:AA1517,"=35364244",FQ1515:FQ1517),2)</f>
        <v>0</v>
      </c>
      <c r="BY1519">
        <f>ROUND(SUMIF(AA1515:AA1517,"=35364244",FR1515:FR1517),2)</f>
        <v>0</v>
      </c>
      <c r="BZ1519">
        <f>ROUND(SUMIF(AA1515:AA1517,"=35364244",GL1515:GL1517),2)</f>
        <v>0</v>
      </c>
      <c r="CA1519">
        <f>ROUND(SUMIF(AA1515:AA1517,"=35364244",GM1515:GM1517),2)</f>
        <v>60147.040000000001</v>
      </c>
      <c r="CB1519">
        <f>ROUND(SUMIF(AA1515:AA1517,"=35364244",GN1515:GN1517),2)</f>
        <v>0</v>
      </c>
      <c r="CC1519">
        <f>ROUND(SUMIF(AA1515:AA1517,"=35364244",GO1515:GO1517),2)</f>
        <v>0</v>
      </c>
      <c r="CD1519">
        <f>ROUND(SUMIF(AA1515:AA1517,"=35364244",GP1515:GP1517),2)</f>
        <v>60147.040000000001</v>
      </c>
      <c r="CE1519">
        <f>AC1519-BX1519</f>
        <v>0</v>
      </c>
      <c r="CF1519">
        <f>AC1519-BY1519</f>
        <v>0</v>
      </c>
      <c r="CG1519">
        <f>BX1519-BZ1519</f>
        <v>0</v>
      </c>
      <c r="CH1519">
        <f>AC1519-BX1519-BY1519+BZ1519</f>
        <v>0</v>
      </c>
      <c r="CI1519">
        <f>BY1519-BZ1519</f>
        <v>0</v>
      </c>
      <c r="CJ1519">
        <f>ROUND(SUMIF(AA1515:AA1517,"=35364244",GX1515:GX1517),2)</f>
        <v>0</v>
      </c>
      <c r="CK1519">
        <f>ROUND(SUMIF(AA1515:AA1517,"=35364244",GY1515:GY1517),2)</f>
        <v>0</v>
      </c>
      <c r="CL1519">
        <f>ROUND(SUMIF(AA1515:AA1517,"=35364244",GZ1515:GZ1517),2)</f>
        <v>0</v>
      </c>
      <c r="CM1519">
        <f>ROUND(SUMIF(AA1515:AA1517,"=35364244",HD1515:HD1517),2)</f>
        <v>0</v>
      </c>
      <c r="GX1519">
        <v>0</v>
      </c>
    </row>
    <row r="1521" spans="1:25" x14ac:dyDescent="0.2">
      <c r="A1521">
        <v>50</v>
      </c>
      <c r="B1521">
        <v>0</v>
      </c>
      <c r="C1521">
        <v>0</v>
      </c>
      <c r="D1521">
        <v>1</v>
      </c>
      <c r="E1521">
        <v>201</v>
      </c>
      <c r="F1521">
        <f>ROUND(Source!O1519,O1521)</f>
        <v>34082.120000000003</v>
      </c>
      <c r="G1521" t="s">
        <v>66</v>
      </c>
      <c r="H1521" t="s">
        <v>67</v>
      </c>
      <c r="K1521">
        <v>201</v>
      </c>
      <c r="L1521">
        <v>1</v>
      </c>
      <c r="M1521">
        <v>3</v>
      </c>
      <c r="N1521" t="s">
        <v>3</v>
      </c>
      <c r="O1521">
        <v>2</v>
      </c>
      <c r="W1521">
        <v>34082.120000000003</v>
      </c>
      <c r="X1521">
        <v>1</v>
      </c>
      <c r="Y1521">
        <v>34082.120000000003</v>
      </c>
    </row>
    <row r="1522" spans="1:25" x14ac:dyDescent="0.2">
      <c r="A1522">
        <v>50</v>
      </c>
      <c r="B1522">
        <v>0</v>
      </c>
      <c r="C1522">
        <v>0</v>
      </c>
      <c r="D1522">
        <v>1</v>
      </c>
      <c r="E1522">
        <v>202</v>
      </c>
      <c r="F1522">
        <f>ROUND(Source!P1519,O1522)</f>
        <v>0</v>
      </c>
      <c r="G1522" t="s">
        <v>68</v>
      </c>
      <c r="H1522" t="s">
        <v>69</v>
      </c>
      <c r="K1522">
        <v>202</v>
      </c>
      <c r="L1522">
        <v>2</v>
      </c>
      <c r="M1522">
        <v>3</v>
      </c>
      <c r="N1522" t="s">
        <v>3</v>
      </c>
      <c r="O1522">
        <v>2</v>
      </c>
      <c r="W1522">
        <v>0</v>
      </c>
      <c r="X1522">
        <v>1</v>
      </c>
      <c r="Y1522">
        <v>0</v>
      </c>
    </row>
    <row r="1523" spans="1:25" x14ac:dyDescent="0.2">
      <c r="A1523">
        <v>50</v>
      </c>
      <c r="B1523">
        <v>0</v>
      </c>
      <c r="C1523">
        <v>0</v>
      </c>
      <c r="D1523">
        <v>1</v>
      </c>
      <c r="E1523">
        <v>222</v>
      </c>
      <c r="F1523">
        <f>ROUND(Source!AO1519,O1523)</f>
        <v>0</v>
      </c>
      <c r="G1523" t="s">
        <v>70</v>
      </c>
      <c r="H1523" t="s">
        <v>71</v>
      </c>
      <c r="K1523">
        <v>222</v>
      </c>
      <c r="L1523">
        <v>3</v>
      </c>
      <c r="M1523">
        <v>3</v>
      </c>
      <c r="N1523" t="s">
        <v>3</v>
      </c>
      <c r="O1523">
        <v>2</v>
      </c>
      <c r="W1523">
        <v>0</v>
      </c>
      <c r="X1523">
        <v>1</v>
      </c>
      <c r="Y1523">
        <v>0</v>
      </c>
    </row>
    <row r="1524" spans="1:25" x14ac:dyDescent="0.2">
      <c r="A1524">
        <v>50</v>
      </c>
      <c r="B1524">
        <v>0</v>
      </c>
      <c r="C1524">
        <v>0</v>
      </c>
      <c r="D1524">
        <v>1</v>
      </c>
      <c r="E1524">
        <v>225</v>
      </c>
      <c r="F1524">
        <f>ROUND(Source!AV1519,O1524)</f>
        <v>0</v>
      </c>
      <c r="G1524" t="s">
        <v>72</v>
      </c>
      <c r="H1524" t="s">
        <v>73</v>
      </c>
      <c r="K1524">
        <v>225</v>
      </c>
      <c r="L1524">
        <v>4</v>
      </c>
      <c r="M1524">
        <v>3</v>
      </c>
      <c r="N1524" t="s">
        <v>3</v>
      </c>
      <c r="O1524">
        <v>2</v>
      </c>
      <c r="W1524">
        <v>0</v>
      </c>
      <c r="X1524">
        <v>1</v>
      </c>
      <c r="Y1524">
        <v>0</v>
      </c>
    </row>
    <row r="1525" spans="1:25" x14ac:dyDescent="0.2">
      <c r="A1525">
        <v>50</v>
      </c>
      <c r="B1525">
        <v>0</v>
      </c>
      <c r="C1525">
        <v>0</v>
      </c>
      <c r="D1525">
        <v>1</v>
      </c>
      <c r="E1525">
        <v>226</v>
      </c>
      <c r="F1525">
        <f>ROUND(Source!AW1519,O1525)</f>
        <v>0</v>
      </c>
      <c r="G1525" t="s">
        <v>74</v>
      </c>
      <c r="H1525" t="s">
        <v>75</v>
      </c>
      <c r="K1525">
        <v>226</v>
      </c>
      <c r="L1525">
        <v>5</v>
      </c>
      <c r="M1525">
        <v>3</v>
      </c>
      <c r="N1525" t="s">
        <v>3</v>
      </c>
      <c r="O1525">
        <v>2</v>
      </c>
      <c r="W1525">
        <v>0</v>
      </c>
      <c r="X1525">
        <v>1</v>
      </c>
      <c r="Y1525">
        <v>0</v>
      </c>
    </row>
    <row r="1526" spans="1:25" x14ac:dyDescent="0.2">
      <c r="A1526">
        <v>50</v>
      </c>
      <c r="B1526">
        <v>0</v>
      </c>
      <c r="C1526">
        <v>0</v>
      </c>
      <c r="D1526">
        <v>1</v>
      </c>
      <c r="E1526">
        <v>227</v>
      </c>
      <c r="F1526">
        <f>ROUND(Source!AX1519,O1526)</f>
        <v>0</v>
      </c>
      <c r="G1526" t="s">
        <v>76</v>
      </c>
      <c r="H1526" t="s">
        <v>77</v>
      </c>
      <c r="K1526">
        <v>227</v>
      </c>
      <c r="L1526">
        <v>6</v>
      </c>
      <c r="M1526">
        <v>3</v>
      </c>
      <c r="N1526" t="s">
        <v>3</v>
      </c>
      <c r="O1526">
        <v>2</v>
      </c>
      <c r="W1526">
        <v>0</v>
      </c>
      <c r="X1526">
        <v>1</v>
      </c>
      <c r="Y1526">
        <v>0</v>
      </c>
    </row>
    <row r="1527" spans="1:25" x14ac:dyDescent="0.2">
      <c r="A1527">
        <v>50</v>
      </c>
      <c r="B1527">
        <v>0</v>
      </c>
      <c r="C1527">
        <v>0</v>
      </c>
      <c r="D1527">
        <v>1</v>
      </c>
      <c r="E1527">
        <v>228</v>
      </c>
      <c r="F1527">
        <f>ROUND(Source!AY1519,O1527)</f>
        <v>0</v>
      </c>
      <c r="G1527" t="s">
        <v>78</v>
      </c>
      <c r="H1527" t="s">
        <v>79</v>
      </c>
      <c r="K1527">
        <v>228</v>
      </c>
      <c r="L1527">
        <v>7</v>
      </c>
      <c r="M1527">
        <v>3</v>
      </c>
      <c r="N1527" t="s">
        <v>3</v>
      </c>
      <c r="O1527">
        <v>2</v>
      </c>
      <c r="W1527">
        <v>0</v>
      </c>
      <c r="X1527">
        <v>1</v>
      </c>
      <c r="Y1527">
        <v>0</v>
      </c>
    </row>
    <row r="1528" spans="1:25" x14ac:dyDescent="0.2">
      <c r="A1528">
        <v>50</v>
      </c>
      <c r="B1528">
        <v>0</v>
      </c>
      <c r="C1528">
        <v>0</v>
      </c>
      <c r="D1528">
        <v>1</v>
      </c>
      <c r="E1528">
        <v>216</v>
      </c>
      <c r="F1528">
        <f>ROUND(Source!AP1519,O1528)</f>
        <v>0</v>
      </c>
      <c r="G1528" t="s">
        <v>80</v>
      </c>
      <c r="H1528" t="s">
        <v>81</v>
      </c>
      <c r="K1528">
        <v>216</v>
      </c>
      <c r="L1528">
        <v>8</v>
      </c>
      <c r="M1528">
        <v>3</v>
      </c>
      <c r="N1528" t="s">
        <v>3</v>
      </c>
      <c r="O1528">
        <v>2</v>
      </c>
      <c r="W1528">
        <v>0</v>
      </c>
      <c r="X1528">
        <v>1</v>
      </c>
      <c r="Y1528">
        <v>0</v>
      </c>
    </row>
    <row r="1529" spans="1:25" x14ac:dyDescent="0.2">
      <c r="A1529">
        <v>50</v>
      </c>
      <c r="B1529">
        <v>0</v>
      </c>
      <c r="C1529">
        <v>0</v>
      </c>
      <c r="D1529">
        <v>1</v>
      </c>
      <c r="E1529">
        <v>223</v>
      </c>
      <c r="F1529">
        <f>ROUND(Source!AQ1519,O1529)</f>
        <v>0</v>
      </c>
      <c r="G1529" t="s">
        <v>82</v>
      </c>
      <c r="H1529" t="s">
        <v>83</v>
      </c>
      <c r="K1529">
        <v>223</v>
      </c>
      <c r="L1529">
        <v>9</v>
      </c>
      <c r="M1529">
        <v>3</v>
      </c>
      <c r="N1529" t="s">
        <v>3</v>
      </c>
      <c r="O1529">
        <v>2</v>
      </c>
      <c r="W1529">
        <v>0</v>
      </c>
      <c r="X1529">
        <v>1</v>
      </c>
      <c r="Y1529">
        <v>0</v>
      </c>
    </row>
    <row r="1530" spans="1:25" x14ac:dyDescent="0.2">
      <c r="A1530">
        <v>50</v>
      </c>
      <c r="B1530">
        <v>0</v>
      </c>
      <c r="C1530">
        <v>0</v>
      </c>
      <c r="D1530">
        <v>1</v>
      </c>
      <c r="E1530">
        <v>229</v>
      </c>
      <c r="F1530">
        <f>ROUND(Source!AZ1519,O1530)</f>
        <v>0</v>
      </c>
      <c r="G1530" t="s">
        <v>84</v>
      </c>
      <c r="H1530" t="s">
        <v>85</v>
      </c>
      <c r="K1530">
        <v>229</v>
      </c>
      <c r="L1530">
        <v>10</v>
      </c>
      <c r="M1530">
        <v>3</v>
      </c>
      <c r="N1530" t="s">
        <v>3</v>
      </c>
      <c r="O1530">
        <v>2</v>
      </c>
      <c r="W1530">
        <v>0</v>
      </c>
      <c r="X1530">
        <v>1</v>
      </c>
      <c r="Y1530">
        <v>0</v>
      </c>
    </row>
    <row r="1531" spans="1:25" x14ac:dyDescent="0.2">
      <c r="A1531">
        <v>50</v>
      </c>
      <c r="B1531">
        <v>0</v>
      </c>
      <c r="C1531">
        <v>0</v>
      </c>
      <c r="D1531">
        <v>1</v>
      </c>
      <c r="E1531">
        <v>203</v>
      </c>
      <c r="F1531">
        <f>ROUND(Source!Q1519,O1531)</f>
        <v>1510.5</v>
      </c>
      <c r="G1531" t="s">
        <v>86</v>
      </c>
      <c r="H1531" t="s">
        <v>87</v>
      </c>
      <c r="K1531">
        <v>203</v>
      </c>
      <c r="L1531">
        <v>11</v>
      </c>
      <c r="M1531">
        <v>3</v>
      </c>
      <c r="N1531" t="s">
        <v>3</v>
      </c>
      <c r="O1531">
        <v>2</v>
      </c>
      <c r="W1531">
        <v>1510.5</v>
      </c>
      <c r="X1531">
        <v>1</v>
      </c>
      <c r="Y1531">
        <v>1510.5</v>
      </c>
    </row>
    <row r="1532" spans="1:25" x14ac:dyDescent="0.2">
      <c r="A1532">
        <v>50</v>
      </c>
      <c r="B1532">
        <v>0</v>
      </c>
      <c r="C1532">
        <v>0</v>
      </c>
      <c r="D1532">
        <v>1</v>
      </c>
      <c r="E1532">
        <v>231</v>
      </c>
      <c r="F1532">
        <f>ROUND(Source!BB1519,O1532)</f>
        <v>0</v>
      </c>
      <c r="G1532" t="s">
        <v>88</v>
      </c>
      <c r="H1532" t="s">
        <v>89</v>
      </c>
      <c r="K1532">
        <v>231</v>
      </c>
      <c r="L1532">
        <v>12</v>
      </c>
      <c r="M1532">
        <v>3</v>
      </c>
      <c r="N1532" t="s">
        <v>3</v>
      </c>
      <c r="O1532">
        <v>2</v>
      </c>
      <c r="W1532">
        <v>0</v>
      </c>
      <c r="X1532">
        <v>1</v>
      </c>
      <c r="Y1532">
        <v>0</v>
      </c>
    </row>
    <row r="1533" spans="1:25" x14ac:dyDescent="0.2">
      <c r="A1533">
        <v>50</v>
      </c>
      <c r="B1533">
        <v>0</v>
      </c>
      <c r="C1533">
        <v>0</v>
      </c>
      <c r="D1533">
        <v>1</v>
      </c>
      <c r="E1533">
        <v>204</v>
      </c>
      <c r="F1533">
        <f>ROUND(Source!R1519,O1533)</f>
        <v>7.07</v>
      </c>
      <c r="G1533" t="s">
        <v>90</v>
      </c>
      <c r="H1533" t="s">
        <v>91</v>
      </c>
      <c r="K1533">
        <v>204</v>
      </c>
      <c r="L1533">
        <v>13</v>
      </c>
      <c r="M1533">
        <v>3</v>
      </c>
      <c r="N1533" t="s">
        <v>3</v>
      </c>
      <c r="O1533">
        <v>2</v>
      </c>
      <c r="W1533">
        <v>7.07</v>
      </c>
      <c r="X1533">
        <v>1</v>
      </c>
      <c r="Y1533">
        <v>7.07</v>
      </c>
    </row>
    <row r="1534" spans="1:25" x14ac:dyDescent="0.2">
      <c r="A1534">
        <v>50</v>
      </c>
      <c r="B1534">
        <v>0</v>
      </c>
      <c r="C1534">
        <v>0</v>
      </c>
      <c r="D1534">
        <v>1</v>
      </c>
      <c r="E1534">
        <v>205</v>
      </c>
      <c r="F1534">
        <f>ROUND(Source!S1519,O1534)</f>
        <v>32571.62</v>
      </c>
      <c r="G1534" t="s">
        <v>92</v>
      </c>
      <c r="H1534" t="s">
        <v>93</v>
      </c>
      <c r="K1534">
        <v>205</v>
      </c>
      <c r="L1534">
        <v>14</v>
      </c>
      <c r="M1534">
        <v>3</v>
      </c>
      <c r="N1534" t="s">
        <v>3</v>
      </c>
      <c r="O1534">
        <v>2</v>
      </c>
      <c r="W1534">
        <v>32571.62</v>
      </c>
      <c r="X1534">
        <v>1</v>
      </c>
      <c r="Y1534">
        <v>32571.62</v>
      </c>
    </row>
    <row r="1535" spans="1:25" x14ac:dyDescent="0.2">
      <c r="A1535">
        <v>50</v>
      </c>
      <c r="B1535">
        <v>0</v>
      </c>
      <c r="C1535">
        <v>0</v>
      </c>
      <c r="D1535">
        <v>1</v>
      </c>
      <c r="E1535">
        <v>232</v>
      </c>
      <c r="F1535">
        <f>ROUND(Source!BC1519,O1535)</f>
        <v>0</v>
      </c>
      <c r="G1535" t="s">
        <v>94</v>
      </c>
      <c r="H1535" t="s">
        <v>95</v>
      </c>
      <c r="K1535">
        <v>232</v>
      </c>
      <c r="L1535">
        <v>15</v>
      </c>
      <c r="M1535">
        <v>3</v>
      </c>
      <c r="N1535" t="s">
        <v>3</v>
      </c>
      <c r="O1535">
        <v>2</v>
      </c>
      <c r="W1535">
        <v>0</v>
      </c>
      <c r="X1535">
        <v>1</v>
      </c>
      <c r="Y1535">
        <v>0</v>
      </c>
    </row>
    <row r="1536" spans="1:25" x14ac:dyDescent="0.2">
      <c r="A1536">
        <v>50</v>
      </c>
      <c r="B1536">
        <v>0</v>
      </c>
      <c r="C1536">
        <v>0</v>
      </c>
      <c r="D1536">
        <v>1</v>
      </c>
      <c r="E1536">
        <v>214</v>
      </c>
      <c r="F1536">
        <f>ROUND(Source!AS1519,O1536)</f>
        <v>0</v>
      </c>
      <c r="G1536" t="s">
        <v>96</v>
      </c>
      <c r="H1536" t="s">
        <v>97</v>
      </c>
      <c r="K1536">
        <v>214</v>
      </c>
      <c r="L1536">
        <v>16</v>
      </c>
      <c r="M1536">
        <v>3</v>
      </c>
      <c r="N1536" t="s">
        <v>3</v>
      </c>
      <c r="O1536">
        <v>2</v>
      </c>
      <c r="W1536">
        <v>0</v>
      </c>
      <c r="X1536">
        <v>1</v>
      </c>
      <c r="Y1536">
        <v>0</v>
      </c>
    </row>
    <row r="1537" spans="1:206" x14ac:dyDescent="0.2">
      <c r="A1537">
        <v>50</v>
      </c>
      <c r="B1537">
        <v>0</v>
      </c>
      <c r="C1537">
        <v>0</v>
      </c>
      <c r="D1537">
        <v>1</v>
      </c>
      <c r="E1537">
        <v>215</v>
      </c>
      <c r="F1537">
        <f>ROUND(Source!AT1519,O1537)</f>
        <v>0</v>
      </c>
      <c r="G1537" t="s">
        <v>98</v>
      </c>
      <c r="H1537" t="s">
        <v>99</v>
      </c>
      <c r="K1537">
        <v>215</v>
      </c>
      <c r="L1537">
        <v>17</v>
      </c>
      <c r="M1537">
        <v>3</v>
      </c>
      <c r="N1537" t="s">
        <v>3</v>
      </c>
      <c r="O1537">
        <v>2</v>
      </c>
      <c r="W1537">
        <v>0</v>
      </c>
      <c r="X1537">
        <v>1</v>
      </c>
      <c r="Y1537">
        <v>0</v>
      </c>
    </row>
    <row r="1538" spans="1:206" x14ac:dyDescent="0.2">
      <c r="A1538">
        <v>50</v>
      </c>
      <c r="B1538">
        <v>0</v>
      </c>
      <c r="C1538">
        <v>0</v>
      </c>
      <c r="D1538">
        <v>1</v>
      </c>
      <c r="E1538">
        <v>217</v>
      </c>
      <c r="F1538">
        <f>ROUND(Source!AU1519,O1538)</f>
        <v>60147.040000000001</v>
      </c>
      <c r="G1538" t="s">
        <v>100</v>
      </c>
      <c r="H1538" t="s">
        <v>101</v>
      </c>
      <c r="K1538">
        <v>217</v>
      </c>
      <c r="L1538">
        <v>18</v>
      </c>
      <c r="M1538">
        <v>3</v>
      </c>
      <c r="N1538" t="s">
        <v>3</v>
      </c>
      <c r="O1538">
        <v>2</v>
      </c>
      <c r="W1538">
        <v>60147.040000000001</v>
      </c>
      <c r="X1538">
        <v>1</v>
      </c>
      <c r="Y1538">
        <v>60147.040000000001</v>
      </c>
    </row>
    <row r="1539" spans="1:206" x14ac:dyDescent="0.2">
      <c r="A1539">
        <v>50</v>
      </c>
      <c r="B1539">
        <v>0</v>
      </c>
      <c r="C1539">
        <v>0</v>
      </c>
      <c r="D1539">
        <v>1</v>
      </c>
      <c r="E1539">
        <v>230</v>
      </c>
      <c r="F1539">
        <f>ROUND(Source!BA1519,O1539)</f>
        <v>0</v>
      </c>
      <c r="G1539" t="s">
        <v>102</v>
      </c>
      <c r="H1539" t="s">
        <v>103</v>
      </c>
      <c r="K1539">
        <v>230</v>
      </c>
      <c r="L1539">
        <v>19</v>
      </c>
      <c r="M1539">
        <v>3</v>
      </c>
      <c r="N1539" t="s">
        <v>3</v>
      </c>
      <c r="O1539">
        <v>2</v>
      </c>
      <c r="W1539">
        <v>0</v>
      </c>
      <c r="X1539">
        <v>1</v>
      </c>
      <c r="Y1539">
        <v>0</v>
      </c>
    </row>
    <row r="1540" spans="1:206" x14ac:dyDescent="0.2">
      <c r="A1540">
        <v>50</v>
      </c>
      <c r="B1540">
        <v>0</v>
      </c>
      <c r="C1540">
        <v>0</v>
      </c>
      <c r="D1540">
        <v>1</v>
      </c>
      <c r="E1540">
        <v>206</v>
      </c>
      <c r="F1540">
        <f>ROUND(Source!T1519,O1540)</f>
        <v>0</v>
      </c>
      <c r="G1540" t="s">
        <v>104</v>
      </c>
      <c r="H1540" t="s">
        <v>105</v>
      </c>
      <c r="K1540">
        <v>206</v>
      </c>
      <c r="L1540">
        <v>20</v>
      </c>
      <c r="M1540">
        <v>3</v>
      </c>
      <c r="N1540" t="s">
        <v>3</v>
      </c>
      <c r="O1540">
        <v>2</v>
      </c>
      <c r="W1540">
        <v>0</v>
      </c>
      <c r="X1540">
        <v>1</v>
      </c>
      <c r="Y1540">
        <v>0</v>
      </c>
    </row>
    <row r="1541" spans="1:206" x14ac:dyDescent="0.2">
      <c r="A1541">
        <v>50</v>
      </c>
      <c r="B1541">
        <v>0</v>
      </c>
      <c r="C1541">
        <v>0</v>
      </c>
      <c r="D1541">
        <v>1</v>
      </c>
      <c r="E1541">
        <v>207</v>
      </c>
      <c r="F1541">
        <f>Source!U1519</f>
        <v>52.44</v>
      </c>
      <c r="G1541" t="s">
        <v>106</v>
      </c>
      <c r="H1541" t="s">
        <v>107</v>
      </c>
      <c r="K1541">
        <v>207</v>
      </c>
      <c r="L1541">
        <v>21</v>
      </c>
      <c r="M1541">
        <v>3</v>
      </c>
      <c r="N1541" t="s">
        <v>3</v>
      </c>
      <c r="O1541">
        <v>-1</v>
      </c>
      <c r="W1541">
        <v>52.440000000000005</v>
      </c>
      <c r="X1541">
        <v>1</v>
      </c>
      <c r="Y1541">
        <v>52.440000000000005</v>
      </c>
    </row>
    <row r="1542" spans="1:206" x14ac:dyDescent="0.2">
      <c r="A1542">
        <v>50</v>
      </c>
      <c r="B1542">
        <v>0</v>
      </c>
      <c r="C1542">
        <v>0</v>
      </c>
      <c r="D1542">
        <v>1</v>
      </c>
      <c r="E1542">
        <v>208</v>
      </c>
      <c r="F1542">
        <f>Source!V1519</f>
        <v>0</v>
      </c>
      <c r="G1542" t="s">
        <v>108</v>
      </c>
      <c r="H1542" t="s">
        <v>109</v>
      </c>
      <c r="K1542">
        <v>208</v>
      </c>
      <c r="L1542">
        <v>22</v>
      </c>
      <c r="M1542">
        <v>3</v>
      </c>
      <c r="N1542" t="s">
        <v>3</v>
      </c>
      <c r="O1542">
        <v>-1</v>
      </c>
      <c r="W1542">
        <v>0</v>
      </c>
      <c r="X1542">
        <v>1</v>
      </c>
      <c r="Y1542">
        <v>0</v>
      </c>
    </row>
    <row r="1543" spans="1:206" x14ac:dyDescent="0.2">
      <c r="A1543">
        <v>50</v>
      </c>
      <c r="B1543">
        <v>0</v>
      </c>
      <c r="C1543">
        <v>0</v>
      </c>
      <c r="D1543">
        <v>1</v>
      </c>
      <c r="E1543">
        <v>209</v>
      </c>
      <c r="F1543">
        <f>ROUND(Source!W1519,O1543)</f>
        <v>0</v>
      </c>
      <c r="G1543" t="s">
        <v>110</v>
      </c>
      <c r="H1543" t="s">
        <v>111</v>
      </c>
      <c r="K1543">
        <v>209</v>
      </c>
      <c r="L1543">
        <v>23</v>
      </c>
      <c r="M1543">
        <v>3</v>
      </c>
      <c r="N1543" t="s">
        <v>3</v>
      </c>
      <c r="O1543">
        <v>2</v>
      </c>
      <c r="W1543">
        <v>0</v>
      </c>
      <c r="X1543">
        <v>1</v>
      </c>
      <c r="Y1543">
        <v>0</v>
      </c>
    </row>
    <row r="1544" spans="1:206" x14ac:dyDescent="0.2">
      <c r="A1544">
        <v>50</v>
      </c>
      <c r="B1544">
        <v>0</v>
      </c>
      <c r="C1544">
        <v>0</v>
      </c>
      <c r="D1544">
        <v>1</v>
      </c>
      <c r="E1544">
        <v>233</v>
      </c>
      <c r="F1544">
        <f>ROUND(Source!BD1519,O1544)</f>
        <v>0</v>
      </c>
      <c r="G1544" t="s">
        <v>112</v>
      </c>
      <c r="H1544" t="s">
        <v>113</v>
      </c>
      <c r="K1544">
        <v>233</v>
      </c>
      <c r="L1544">
        <v>24</v>
      </c>
      <c r="M1544">
        <v>3</v>
      </c>
      <c r="N1544" t="s">
        <v>3</v>
      </c>
      <c r="O1544">
        <v>2</v>
      </c>
      <c r="W1544">
        <v>0</v>
      </c>
      <c r="X1544">
        <v>1</v>
      </c>
      <c r="Y1544">
        <v>0</v>
      </c>
    </row>
    <row r="1545" spans="1:206" x14ac:dyDescent="0.2">
      <c r="A1545">
        <v>50</v>
      </c>
      <c r="B1545">
        <v>0</v>
      </c>
      <c r="C1545">
        <v>0</v>
      </c>
      <c r="D1545">
        <v>1</v>
      </c>
      <c r="E1545">
        <v>210</v>
      </c>
      <c r="F1545">
        <f>ROUND(Source!X1519,O1545)</f>
        <v>22800.13</v>
      </c>
      <c r="G1545" t="s">
        <v>114</v>
      </c>
      <c r="H1545" t="s">
        <v>115</v>
      </c>
      <c r="K1545">
        <v>210</v>
      </c>
      <c r="L1545">
        <v>25</v>
      </c>
      <c r="M1545">
        <v>3</v>
      </c>
      <c r="N1545" t="s">
        <v>3</v>
      </c>
      <c r="O1545">
        <v>2</v>
      </c>
      <c r="W1545">
        <v>22800.13</v>
      </c>
      <c r="X1545">
        <v>1</v>
      </c>
      <c r="Y1545">
        <v>22800.13</v>
      </c>
    </row>
    <row r="1546" spans="1:206" x14ac:dyDescent="0.2">
      <c r="A1546">
        <v>50</v>
      </c>
      <c r="B1546">
        <v>0</v>
      </c>
      <c r="C1546">
        <v>0</v>
      </c>
      <c r="D1546">
        <v>1</v>
      </c>
      <c r="E1546">
        <v>211</v>
      </c>
      <c r="F1546">
        <f>ROUND(Source!Y1519,O1546)</f>
        <v>3257.16</v>
      </c>
      <c r="G1546" t="s">
        <v>116</v>
      </c>
      <c r="H1546" t="s">
        <v>117</v>
      </c>
      <c r="K1546">
        <v>211</v>
      </c>
      <c r="L1546">
        <v>26</v>
      </c>
      <c r="M1546">
        <v>3</v>
      </c>
      <c r="N1546" t="s">
        <v>3</v>
      </c>
      <c r="O1546">
        <v>2</v>
      </c>
      <c r="W1546">
        <v>3257.16</v>
      </c>
      <c r="X1546">
        <v>1</v>
      </c>
      <c r="Y1546">
        <v>3257.16</v>
      </c>
    </row>
    <row r="1547" spans="1:206" x14ac:dyDescent="0.2">
      <c r="A1547">
        <v>50</v>
      </c>
      <c r="B1547">
        <v>0</v>
      </c>
      <c r="C1547">
        <v>0</v>
      </c>
      <c r="D1547">
        <v>1</v>
      </c>
      <c r="E1547">
        <v>224</v>
      </c>
      <c r="F1547">
        <f>ROUND(Source!AR1519,O1547)</f>
        <v>60147.040000000001</v>
      </c>
      <c r="G1547" t="s">
        <v>118</v>
      </c>
      <c r="H1547" t="s">
        <v>119</v>
      </c>
      <c r="K1547">
        <v>224</v>
      </c>
      <c r="L1547">
        <v>27</v>
      </c>
      <c r="M1547">
        <v>3</v>
      </c>
      <c r="N1547" t="s">
        <v>3</v>
      </c>
      <c r="O1547">
        <v>2</v>
      </c>
      <c r="W1547">
        <v>60147.040000000001</v>
      </c>
      <c r="X1547">
        <v>1</v>
      </c>
      <c r="Y1547">
        <v>60147.040000000001</v>
      </c>
    </row>
    <row r="1549" spans="1:206" x14ac:dyDescent="0.2">
      <c r="A1549">
        <v>4</v>
      </c>
      <c r="B1549">
        <v>1</v>
      </c>
      <c r="D1549">
        <f>ROW(A1557)</f>
        <v>1557</v>
      </c>
      <c r="F1549" t="s">
        <v>13</v>
      </c>
      <c r="G1549" t="s">
        <v>388</v>
      </c>
      <c r="H1549" t="s">
        <v>3</v>
      </c>
      <c r="I1549">
        <v>0</v>
      </c>
      <c r="K1549">
        <v>0</v>
      </c>
      <c r="M1549" t="s">
        <v>3</v>
      </c>
      <c r="S1549">
        <v>0</v>
      </c>
      <c r="U1549" t="s">
        <v>3</v>
      </c>
      <c r="V1549">
        <v>0</v>
      </c>
      <c r="AB1549" t="s">
        <v>3</v>
      </c>
      <c r="AC1549" t="s">
        <v>3</v>
      </c>
      <c r="AD1549" t="s">
        <v>3</v>
      </c>
      <c r="AE1549" t="s">
        <v>3</v>
      </c>
      <c r="AF1549" t="s">
        <v>3</v>
      </c>
      <c r="AG1549" t="s">
        <v>3</v>
      </c>
      <c r="AP1549" t="s">
        <v>3</v>
      </c>
      <c r="AQ1549" t="s">
        <v>3</v>
      </c>
      <c r="AR1549" t="s">
        <v>3</v>
      </c>
      <c r="AZ1549" t="s">
        <v>3</v>
      </c>
      <c r="BB1549" t="s">
        <v>3</v>
      </c>
      <c r="BC1549" t="s">
        <v>3</v>
      </c>
      <c r="BD1549" t="s">
        <v>3</v>
      </c>
      <c r="BE1549" t="s">
        <v>3</v>
      </c>
      <c r="BF1549" t="s">
        <v>3</v>
      </c>
      <c r="BG1549" t="s">
        <v>3</v>
      </c>
      <c r="BH1549" t="s">
        <v>3</v>
      </c>
      <c r="BI1549" t="s">
        <v>3</v>
      </c>
      <c r="BJ1549" t="s">
        <v>3</v>
      </c>
      <c r="BK1549" t="s">
        <v>3</v>
      </c>
      <c r="BL1549" t="s">
        <v>3</v>
      </c>
      <c r="BM1549" t="s">
        <v>3</v>
      </c>
      <c r="BN1549" t="s">
        <v>3</v>
      </c>
      <c r="BO1549" t="s">
        <v>3</v>
      </c>
      <c r="BP1549" t="s">
        <v>3</v>
      </c>
      <c r="BX1549">
        <v>0</v>
      </c>
      <c r="CJ1549">
        <v>0</v>
      </c>
    </row>
    <row r="1551" spans="1:206" x14ac:dyDescent="0.2">
      <c r="A1551">
        <v>52</v>
      </c>
      <c r="B1551">
        <f t="shared" ref="B1551:G1551" si="990">B1557</f>
        <v>1</v>
      </c>
      <c r="C1551">
        <f t="shared" si="990"/>
        <v>4</v>
      </c>
      <c r="D1551">
        <f t="shared" si="990"/>
        <v>1549</v>
      </c>
      <c r="E1551">
        <f t="shared" si="990"/>
        <v>0</v>
      </c>
      <c r="F1551" t="str">
        <f t="shared" si="990"/>
        <v>Новый раздел</v>
      </c>
      <c r="G1551" t="str">
        <f t="shared" si="990"/>
        <v>Электрощит РЩ 1.1</v>
      </c>
      <c r="O1551">
        <f t="shared" ref="O1551:AT1551" si="991">O1557</f>
        <v>16144.16</v>
      </c>
      <c r="P1551">
        <f t="shared" si="991"/>
        <v>0</v>
      </c>
      <c r="Q1551">
        <f t="shared" si="991"/>
        <v>715.5</v>
      </c>
      <c r="R1551">
        <f t="shared" si="991"/>
        <v>3.35</v>
      </c>
      <c r="S1551">
        <f t="shared" si="991"/>
        <v>15428.66</v>
      </c>
      <c r="T1551">
        <f t="shared" si="991"/>
        <v>0</v>
      </c>
      <c r="U1551">
        <f t="shared" si="991"/>
        <v>24.84</v>
      </c>
      <c r="V1551">
        <f t="shared" si="991"/>
        <v>0</v>
      </c>
      <c r="W1551">
        <f t="shared" si="991"/>
        <v>0</v>
      </c>
      <c r="X1551">
        <f t="shared" si="991"/>
        <v>10800.06</v>
      </c>
      <c r="Y1551">
        <f t="shared" si="991"/>
        <v>1542.86</v>
      </c>
      <c r="Z1551">
        <f t="shared" si="991"/>
        <v>0</v>
      </c>
      <c r="AA1551">
        <f t="shared" si="991"/>
        <v>0</v>
      </c>
      <c r="AB1551">
        <f t="shared" si="991"/>
        <v>16144.16</v>
      </c>
      <c r="AC1551">
        <f t="shared" si="991"/>
        <v>0</v>
      </c>
      <c r="AD1551">
        <f t="shared" si="991"/>
        <v>715.5</v>
      </c>
      <c r="AE1551">
        <f t="shared" si="991"/>
        <v>3.35</v>
      </c>
      <c r="AF1551">
        <f t="shared" si="991"/>
        <v>15428.66</v>
      </c>
      <c r="AG1551">
        <f t="shared" si="991"/>
        <v>0</v>
      </c>
      <c r="AH1551">
        <f t="shared" si="991"/>
        <v>24.84</v>
      </c>
      <c r="AI1551">
        <f t="shared" si="991"/>
        <v>0</v>
      </c>
      <c r="AJ1551">
        <f t="shared" si="991"/>
        <v>0</v>
      </c>
      <c r="AK1551">
        <f t="shared" si="991"/>
        <v>10800.06</v>
      </c>
      <c r="AL1551">
        <f t="shared" si="991"/>
        <v>1542.86</v>
      </c>
      <c r="AM1551">
        <f t="shared" si="991"/>
        <v>0</v>
      </c>
      <c r="AN1551">
        <f t="shared" si="991"/>
        <v>0</v>
      </c>
      <c r="AO1551">
        <f t="shared" si="991"/>
        <v>0</v>
      </c>
      <c r="AP1551">
        <f t="shared" si="991"/>
        <v>0</v>
      </c>
      <c r="AQ1551">
        <f t="shared" si="991"/>
        <v>0</v>
      </c>
      <c r="AR1551">
        <f t="shared" si="991"/>
        <v>28490.69</v>
      </c>
      <c r="AS1551">
        <f t="shared" si="991"/>
        <v>0</v>
      </c>
      <c r="AT1551">
        <f t="shared" si="991"/>
        <v>0</v>
      </c>
      <c r="AU1551">
        <f t="shared" ref="AU1551:BZ1551" si="992">AU1557</f>
        <v>28490.69</v>
      </c>
      <c r="AV1551">
        <f t="shared" si="992"/>
        <v>0</v>
      </c>
      <c r="AW1551">
        <f t="shared" si="992"/>
        <v>0</v>
      </c>
      <c r="AX1551">
        <f t="shared" si="992"/>
        <v>0</v>
      </c>
      <c r="AY1551">
        <f t="shared" si="992"/>
        <v>0</v>
      </c>
      <c r="AZ1551">
        <f t="shared" si="992"/>
        <v>0</v>
      </c>
      <c r="BA1551">
        <f t="shared" si="992"/>
        <v>0</v>
      </c>
      <c r="BB1551">
        <f t="shared" si="992"/>
        <v>0</v>
      </c>
      <c r="BC1551">
        <f t="shared" si="992"/>
        <v>0</v>
      </c>
      <c r="BD1551">
        <f t="shared" si="992"/>
        <v>0</v>
      </c>
      <c r="BE1551">
        <f t="shared" si="992"/>
        <v>0</v>
      </c>
      <c r="BF1551">
        <f t="shared" si="992"/>
        <v>0</v>
      </c>
      <c r="BG1551">
        <f t="shared" si="992"/>
        <v>0</v>
      </c>
      <c r="BH1551">
        <f t="shared" si="992"/>
        <v>0</v>
      </c>
      <c r="BI1551">
        <f t="shared" si="992"/>
        <v>0</v>
      </c>
      <c r="BJ1551">
        <f t="shared" si="992"/>
        <v>0</v>
      </c>
      <c r="BK1551">
        <f t="shared" si="992"/>
        <v>0</v>
      </c>
      <c r="BL1551">
        <f t="shared" si="992"/>
        <v>0</v>
      </c>
      <c r="BM1551">
        <f t="shared" si="992"/>
        <v>0</v>
      </c>
      <c r="BN1551">
        <f t="shared" si="992"/>
        <v>0</v>
      </c>
      <c r="BO1551">
        <f t="shared" si="992"/>
        <v>0</v>
      </c>
      <c r="BP1551">
        <f t="shared" si="992"/>
        <v>0</v>
      </c>
      <c r="BQ1551">
        <f t="shared" si="992"/>
        <v>0</v>
      </c>
      <c r="BR1551">
        <f t="shared" si="992"/>
        <v>0</v>
      </c>
      <c r="BS1551">
        <f t="shared" si="992"/>
        <v>0</v>
      </c>
      <c r="BT1551">
        <f t="shared" si="992"/>
        <v>0</v>
      </c>
      <c r="BU1551">
        <f t="shared" si="992"/>
        <v>0</v>
      </c>
      <c r="BV1551">
        <f t="shared" si="992"/>
        <v>0</v>
      </c>
      <c r="BW1551">
        <f t="shared" si="992"/>
        <v>0</v>
      </c>
      <c r="BX1551">
        <f t="shared" si="992"/>
        <v>0</v>
      </c>
      <c r="BY1551">
        <f t="shared" si="992"/>
        <v>0</v>
      </c>
      <c r="BZ1551">
        <f t="shared" si="992"/>
        <v>0</v>
      </c>
      <c r="CA1551">
        <f t="shared" ref="CA1551:DF1551" si="993">CA1557</f>
        <v>28490.69</v>
      </c>
      <c r="CB1551">
        <f t="shared" si="993"/>
        <v>0</v>
      </c>
      <c r="CC1551">
        <f t="shared" si="993"/>
        <v>0</v>
      </c>
      <c r="CD1551">
        <f t="shared" si="993"/>
        <v>28490.69</v>
      </c>
      <c r="CE1551">
        <f t="shared" si="993"/>
        <v>0</v>
      </c>
      <c r="CF1551">
        <f t="shared" si="993"/>
        <v>0</v>
      </c>
      <c r="CG1551">
        <f t="shared" si="993"/>
        <v>0</v>
      </c>
      <c r="CH1551">
        <f t="shared" si="993"/>
        <v>0</v>
      </c>
      <c r="CI1551">
        <f t="shared" si="993"/>
        <v>0</v>
      </c>
      <c r="CJ1551">
        <f t="shared" si="993"/>
        <v>0</v>
      </c>
      <c r="CK1551">
        <f t="shared" si="993"/>
        <v>0</v>
      </c>
      <c r="CL1551">
        <f t="shared" si="993"/>
        <v>0</v>
      </c>
      <c r="CM1551">
        <f t="shared" si="993"/>
        <v>0</v>
      </c>
      <c r="CN1551">
        <f t="shared" si="993"/>
        <v>0</v>
      </c>
      <c r="CO1551">
        <f t="shared" si="993"/>
        <v>0</v>
      </c>
      <c r="CP1551">
        <f t="shared" si="993"/>
        <v>0</v>
      </c>
      <c r="CQ1551">
        <f t="shared" si="993"/>
        <v>0</v>
      </c>
      <c r="CR1551">
        <f t="shared" si="993"/>
        <v>0</v>
      </c>
      <c r="CS1551">
        <f t="shared" si="993"/>
        <v>0</v>
      </c>
      <c r="CT1551">
        <f t="shared" si="993"/>
        <v>0</v>
      </c>
      <c r="CU1551">
        <f t="shared" si="993"/>
        <v>0</v>
      </c>
      <c r="CV1551">
        <f t="shared" si="993"/>
        <v>0</v>
      </c>
      <c r="CW1551">
        <f t="shared" si="993"/>
        <v>0</v>
      </c>
      <c r="CX1551">
        <f t="shared" si="993"/>
        <v>0</v>
      </c>
      <c r="CY1551">
        <f t="shared" si="993"/>
        <v>0</v>
      </c>
      <c r="CZ1551">
        <f t="shared" si="993"/>
        <v>0</v>
      </c>
      <c r="DA1551">
        <f t="shared" si="993"/>
        <v>0</v>
      </c>
      <c r="DB1551">
        <f t="shared" si="993"/>
        <v>0</v>
      </c>
      <c r="DC1551">
        <f t="shared" si="993"/>
        <v>0</v>
      </c>
      <c r="DD1551">
        <f t="shared" si="993"/>
        <v>0</v>
      </c>
      <c r="DE1551">
        <f t="shared" si="993"/>
        <v>0</v>
      </c>
      <c r="DF1551">
        <f t="shared" si="993"/>
        <v>0</v>
      </c>
      <c r="DG1551">
        <f t="shared" ref="DG1551:EL1551" si="994">DG1557</f>
        <v>0</v>
      </c>
      <c r="DH1551">
        <f t="shared" si="994"/>
        <v>0</v>
      </c>
      <c r="DI1551">
        <f t="shared" si="994"/>
        <v>0</v>
      </c>
      <c r="DJ1551">
        <f t="shared" si="994"/>
        <v>0</v>
      </c>
      <c r="DK1551">
        <f t="shared" si="994"/>
        <v>0</v>
      </c>
      <c r="DL1551">
        <f t="shared" si="994"/>
        <v>0</v>
      </c>
      <c r="DM1551">
        <f t="shared" si="994"/>
        <v>0</v>
      </c>
      <c r="DN1551">
        <f t="shared" si="994"/>
        <v>0</v>
      </c>
      <c r="DO1551">
        <f t="shared" si="994"/>
        <v>0</v>
      </c>
      <c r="DP1551">
        <f t="shared" si="994"/>
        <v>0</v>
      </c>
      <c r="DQ1551">
        <f t="shared" si="994"/>
        <v>0</v>
      </c>
      <c r="DR1551">
        <f t="shared" si="994"/>
        <v>0</v>
      </c>
      <c r="DS1551">
        <f t="shared" si="994"/>
        <v>0</v>
      </c>
      <c r="DT1551">
        <f t="shared" si="994"/>
        <v>0</v>
      </c>
      <c r="DU1551">
        <f t="shared" si="994"/>
        <v>0</v>
      </c>
      <c r="DV1551">
        <f t="shared" si="994"/>
        <v>0</v>
      </c>
      <c r="DW1551">
        <f t="shared" si="994"/>
        <v>0</v>
      </c>
      <c r="DX1551">
        <f t="shared" si="994"/>
        <v>0</v>
      </c>
      <c r="DY1551">
        <f t="shared" si="994"/>
        <v>0</v>
      </c>
      <c r="DZ1551">
        <f t="shared" si="994"/>
        <v>0</v>
      </c>
      <c r="EA1551">
        <f t="shared" si="994"/>
        <v>0</v>
      </c>
      <c r="EB1551">
        <f t="shared" si="994"/>
        <v>0</v>
      </c>
      <c r="EC1551">
        <f t="shared" si="994"/>
        <v>0</v>
      </c>
      <c r="ED1551">
        <f t="shared" si="994"/>
        <v>0</v>
      </c>
      <c r="EE1551">
        <f t="shared" si="994"/>
        <v>0</v>
      </c>
      <c r="EF1551">
        <f t="shared" si="994"/>
        <v>0</v>
      </c>
      <c r="EG1551">
        <f t="shared" si="994"/>
        <v>0</v>
      </c>
      <c r="EH1551">
        <f t="shared" si="994"/>
        <v>0</v>
      </c>
      <c r="EI1551">
        <f t="shared" si="994"/>
        <v>0</v>
      </c>
      <c r="EJ1551">
        <f t="shared" si="994"/>
        <v>0</v>
      </c>
      <c r="EK1551">
        <f t="shared" si="994"/>
        <v>0</v>
      </c>
      <c r="EL1551">
        <f t="shared" si="994"/>
        <v>0</v>
      </c>
      <c r="EM1551">
        <f t="shared" ref="EM1551:FR1551" si="995">EM1557</f>
        <v>0</v>
      </c>
      <c r="EN1551">
        <f t="shared" si="995"/>
        <v>0</v>
      </c>
      <c r="EO1551">
        <f t="shared" si="995"/>
        <v>0</v>
      </c>
      <c r="EP1551">
        <f t="shared" si="995"/>
        <v>0</v>
      </c>
      <c r="EQ1551">
        <f t="shared" si="995"/>
        <v>0</v>
      </c>
      <c r="ER1551">
        <f t="shared" si="995"/>
        <v>0</v>
      </c>
      <c r="ES1551">
        <f t="shared" si="995"/>
        <v>0</v>
      </c>
      <c r="ET1551">
        <f t="shared" si="995"/>
        <v>0</v>
      </c>
      <c r="EU1551">
        <f t="shared" si="995"/>
        <v>0</v>
      </c>
      <c r="EV1551">
        <f t="shared" si="995"/>
        <v>0</v>
      </c>
      <c r="EW1551">
        <f t="shared" si="995"/>
        <v>0</v>
      </c>
      <c r="EX1551">
        <f t="shared" si="995"/>
        <v>0</v>
      </c>
      <c r="EY1551">
        <f t="shared" si="995"/>
        <v>0</v>
      </c>
      <c r="EZ1551">
        <f t="shared" si="995"/>
        <v>0</v>
      </c>
      <c r="FA1551">
        <f t="shared" si="995"/>
        <v>0</v>
      </c>
      <c r="FB1551">
        <f t="shared" si="995"/>
        <v>0</v>
      </c>
      <c r="FC1551">
        <f t="shared" si="995"/>
        <v>0</v>
      </c>
      <c r="FD1551">
        <f t="shared" si="995"/>
        <v>0</v>
      </c>
      <c r="FE1551">
        <f t="shared" si="995"/>
        <v>0</v>
      </c>
      <c r="FF1551">
        <f t="shared" si="995"/>
        <v>0</v>
      </c>
      <c r="FG1551">
        <f t="shared" si="995"/>
        <v>0</v>
      </c>
      <c r="FH1551">
        <f t="shared" si="995"/>
        <v>0</v>
      </c>
      <c r="FI1551">
        <f t="shared" si="995"/>
        <v>0</v>
      </c>
      <c r="FJ1551">
        <f t="shared" si="995"/>
        <v>0</v>
      </c>
      <c r="FK1551">
        <f t="shared" si="995"/>
        <v>0</v>
      </c>
      <c r="FL1551">
        <f t="shared" si="995"/>
        <v>0</v>
      </c>
      <c r="FM1551">
        <f t="shared" si="995"/>
        <v>0</v>
      </c>
      <c r="FN1551">
        <f t="shared" si="995"/>
        <v>0</v>
      </c>
      <c r="FO1551">
        <f t="shared" si="995"/>
        <v>0</v>
      </c>
      <c r="FP1551">
        <f t="shared" si="995"/>
        <v>0</v>
      </c>
      <c r="FQ1551">
        <f t="shared" si="995"/>
        <v>0</v>
      </c>
      <c r="FR1551">
        <f t="shared" si="995"/>
        <v>0</v>
      </c>
      <c r="FS1551">
        <f t="shared" ref="FS1551:GX1551" si="996">FS1557</f>
        <v>0</v>
      </c>
      <c r="FT1551">
        <f t="shared" si="996"/>
        <v>0</v>
      </c>
      <c r="FU1551">
        <f t="shared" si="996"/>
        <v>0</v>
      </c>
      <c r="FV1551">
        <f t="shared" si="996"/>
        <v>0</v>
      </c>
      <c r="FW1551">
        <f t="shared" si="996"/>
        <v>0</v>
      </c>
      <c r="FX1551">
        <f t="shared" si="996"/>
        <v>0</v>
      </c>
      <c r="FY1551">
        <f t="shared" si="996"/>
        <v>0</v>
      </c>
      <c r="FZ1551">
        <f t="shared" si="996"/>
        <v>0</v>
      </c>
      <c r="GA1551">
        <f t="shared" si="996"/>
        <v>0</v>
      </c>
      <c r="GB1551">
        <f t="shared" si="996"/>
        <v>0</v>
      </c>
      <c r="GC1551">
        <f t="shared" si="996"/>
        <v>0</v>
      </c>
      <c r="GD1551">
        <f t="shared" si="996"/>
        <v>0</v>
      </c>
      <c r="GE1551">
        <f t="shared" si="996"/>
        <v>0</v>
      </c>
      <c r="GF1551">
        <f t="shared" si="996"/>
        <v>0</v>
      </c>
      <c r="GG1551">
        <f t="shared" si="996"/>
        <v>0</v>
      </c>
      <c r="GH1551">
        <f t="shared" si="996"/>
        <v>0</v>
      </c>
      <c r="GI1551">
        <f t="shared" si="996"/>
        <v>0</v>
      </c>
      <c r="GJ1551">
        <f t="shared" si="996"/>
        <v>0</v>
      </c>
      <c r="GK1551">
        <f t="shared" si="996"/>
        <v>0</v>
      </c>
      <c r="GL1551">
        <f t="shared" si="996"/>
        <v>0</v>
      </c>
      <c r="GM1551">
        <f t="shared" si="996"/>
        <v>0</v>
      </c>
      <c r="GN1551">
        <f t="shared" si="996"/>
        <v>0</v>
      </c>
      <c r="GO1551">
        <f t="shared" si="996"/>
        <v>0</v>
      </c>
      <c r="GP1551">
        <f t="shared" si="996"/>
        <v>0</v>
      </c>
      <c r="GQ1551">
        <f t="shared" si="996"/>
        <v>0</v>
      </c>
      <c r="GR1551">
        <f t="shared" si="996"/>
        <v>0</v>
      </c>
      <c r="GS1551">
        <f t="shared" si="996"/>
        <v>0</v>
      </c>
      <c r="GT1551">
        <f t="shared" si="996"/>
        <v>0</v>
      </c>
      <c r="GU1551">
        <f t="shared" si="996"/>
        <v>0</v>
      </c>
      <c r="GV1551">
        <f t="shared" si="996"/>
        <v>0</v>
      </c>
      <c r="GW1551">
        <f t="shared" si="996"/>
        <v>0</v>
      </c>
      <c r="GX1551">
        <f t="shared" si="996"/>
        <v>0</v>
      </c>
    </row>
    <row r="1553" spans="1:245" x14ac:dyDescent="0.2">
      <c r="A1553">
        <v>17</v>
      </c>
      <c r="B1553">
        <v>1</v>
      </c>
      <c r="C1553">
        <f>ROW(SmtRes!A465)</f>
        <v>465</v>
      </c>
      <c r="D1553">
        <f>ROW(EtalonRes!A465)</f>
        <v>465</v>
      </c>
      <c r="E1553" t="s">
        <v>389</v>
      </c>
      <c r="F1553" t="s">
        <v>122</v>
      </c>
      <c r="G1553" t="s">
        <v>123</v>
      </c>
      <c r="H1553" t="s">
        <v>52</v>
      </c>
      <c r="I1553">
        <v>9</v>
      </c>
      <c r="J1553">
        <v>0</v>
      </c>
      <c r="K1553">
        <v>9</v>
      </c>
      <c r="O1553">
        <f>ROUND(CP1553,2)</f>
        <v>2690.69</v>
      </c>
      <c r="P1553">
        <f>ROUND(CQ1553*I1553,2)</f>
        <v>0</v>
      </c>
      <c r="Q1553">
        <f>ROUND(CR1553*I1553,2)</f>
        <v>119.25</v>
      </c>
      <c r="R1553">
        <f>ROUND(CS1553*I1553,2)</f>
        <v>0.56000000000000005</v>
      </c>
      <c r="S1553">
        <f>ROUND(CT1553*I1553,2)</f>
        <v>2571.44</v>
      </c>
      <c r="T1553">
        <f>ROUND(CU1553*I1553,2)</f>
        <v>0</v>
      </c>
      <c r="U1553">
        <f>CV1553*I1553</f>
        <v>4.1399999999999997</v>
      </c>
      <c r="V1553">
        <f>CW1553*I1553</f>
        <v>0</v>
      </c>
      <c r="W1553">
        <f>ROUND(CX1553*I1553,2)</f>
        <v>0</v>
      </c>
      <c r="X1553">
        <f t="shared" ref="X1553:Y1555" si="997">ROUND(CY1553,2)</f>
        <v>1800.01</v>
      </c>
      <c r="Y1553">
        <f t="shared" si="997"/>
        <v>257.14</v>
      </c>
      <c r="AA1553">
        <v>35364244</v>
      </c>
      <c r="AB1553">
        <f>ROUND((AC1553+AD1553+AF1553),6)</f>
        <v>298.96600000000001</v>
      </c>
      <c r="AC1553">
        <f>ROUND(((ES1553*0)),6)</f>
        <v>0</v>
      </c>
      <c r="AD1553">
        <f>ROUND(((((ET1553*0.2))-((EU1553*0.2)))+AE1553),6)</f>
        <v>13.25</v>
      </c>
      <c r="AE1553">
        <f>ROUND(((EU1553*0.2)),6)</f>
        <v>6.2E-2</v>
      </c>
      <c r="AF1553">
        <f>ROUND(((EV1553*0.2)),6)</f>
        <v>285.71600000000001</v>
      </c>
      <c r="AG1553">
        <f>ROUND((AP1553),6)</f>
        <v>0</v>
      </c>
      <c r="AH1553">
        <f>((EW1553*0.2))</f>
        <v>0.45999999999999996</v>
      </c>
      <c r="AI1553">
        <f>((EX1553*0.2))</f>
        <v>0</v>
      </c>
      <c r="AJ1553">
        <f>(AS1553)</f>
        <v>0</v>
      </c>
      <c r="AK1553">
        <v>3700.99</v>
      </c>
      <c r="AL1553">
        <v>2206.16</v>
      </c>
      <c r="AM1553">
        <v>66.25</v>
      </c>
      <c r="AN1553">
        <v>0.31</v>
      </c>
      <c r="AO1553">
        <v>1428.58</v>
      </c>
      <c r="AP1553">
        <v>0</v>
      </c>
      <c r="AQ1553">
        <v>2.2999999999999998</v>
      </c>
      <c r="AR1553">
        <v>0</v>
      </c>
      <c r="AS1553">
        <v>0</v>
      </c>
      <c r="AT1553">
        <v>70</v>
      </c>
      <c r="AU1553">
        <v>10</v>
      </c>
      <c r="AV1553">
        <v>1</v>
      </c>
      <c r="AW1553">
        <v>1</v>
      </c>
      <c r="AZ1553">
        <v>1</v>
      </c>
      <c r="BA1553">
        <v>1</v>
      </c>
      <c r="BB1553">
        <v>1</v>
      </c>
      <c r="BC1553">
        <v>1</v>
      </c>
      <c r="BD1553" t="s">
        <v>3</v>
      </c>
      <c r="BE1553" t="s">
        <v>3</v>
      </c>
      <c r="BF1553" t="s">
        <v>3</v>
      </c>
      <c r="BG1553" t="s">
        <v>3</v>
      </c>
      <c r="BH1553">
        <v>0</v>
      </c>
      <c r="BI1553">
        <v>4</v>
      </c>
      <c r="BJ1553" t="s">
        <v>124</v>
      </c>
      <c r="BM1553">
        <v>0</v>
      </c>
      <c r="BN1553">
        <v>0</v>
      </c>
      <c r="BO1553" t="s">
        <v>3</v>
      </c>
      <c r="BP1553">
        <v>0</v>
      </c>
      <c r="BQ1553">
        <v>1</v>
      </c>
      <c r="BR1553">
        <v>0</v>
      </c>
      <c r="BS1553">
        <v>1</v>
      </c>
      <c r="BT1553">
        <v>1</v>
      </c>
      <c r="BU1553">
        <v>1</v>
      </c>
      <c r="BV1553">
        <v>1</v>
      </c>
      <c r="BW1553">
        <v>1</v>
      </c>
      <c r="BX1553">
        <v>1</v>
      </c>
      <c r="BY1553" t="s">
        <v>3</v>
      </c>
      <c r="BZ1553">
        <v>70</v>
      </c>
      <c r="CA1553">
        <v>10</v>
      </c>
      <c r="CB1553" t="s">
        <v>3</v>
      </c>
      <c r="CE1553">
        <v>0</v>
      </c>
      <c r="CF1553">
        <v>0</v>
      </c>
      <c r="CG1553">
        <v>0</v>
      </c>
      <c r="CM1553">
        <v>0</v>
      </c>
      <c r="CN1553" t="s">
        <v>1130</v>
      </c>
      <c r="CO1553">
        <v>0</v>
      </c>
      <c r="CP1553">
        <f>(P1553+Q1553+S1553)</f>
        <v>2690.69</v>
      </c>
      <c r="CQ1553">
        <f>(AC1553*BC1553*AW1553)</f>
        <v>0</v>
      </c>
      <c r="CR1553">
        <f>(((((ET1553*0.2))*BB1553-((EU1553*0.2))*BS1553)+AE1553*BS1553)*AV1553)</f>
        <v>13.25</v>
      </c>
      <c r="CS1553">
        <f>(AE1553*BS1553*AV1553)</f>
        <v>6.2E-2</v>
      </c>
      <c r="CT1553">
        <f>(AF1553*BA1553*AV1553)</f>
        <v>285.71600000000001</v>
      </c>
      <c r="CU1553">
        <f>AG1553</f>
        <v>0</v>
      </c>
      <c r="CV1553">
        <f>(AH1553*AV1553)</f>
        <v>0.45999999999999996</v>
      </c>
      <c r="CW1553">
        <f t="shared" ref="CW1553:CX1555" si="998">AI1553</f>
        <v>0</v>
      </c>
      <c r="CX1553">
        <f t="shared" si="998"/>
        <v>0</v>
      </c>
      <c r="CY1553">
        <f>((S1553*BZ1553)/100)</f>
        <v>1800.0080000000003</v>
      </c>
      <c r="CZ1553">
        <f>((S1553*CA1553)/100)</f>
        <v>257.14400000000001</v>
      </c>
      <c r="DB1553">
        <v>14</v>
      </c>
      <c r="DC1553" t="s">
        <v>3</v>
      </c>
      <c r="DD1553" t="s">
        <v>54</v>
      </c>
      <c r="DE1553" t="s">
        <v>55</v>
      </c>
      <c r="DF1553" t="s">
        <v>55</v>
      </c>
      <c r="DG1553" t="s">
        <v>55</v>
      </c>
      <c r="DH1553" t="s">
        <v>3</v>
      </c>
      <c r="DI1553" t="s">
        <v>55</v>
      </c>
      <c r="DJ1553" t="s">
        <v>55</v>
      </c>
      <c r="DK1553" t="s">
        <v>3</v>
      </c>
      <c r="DL1553" t="s">
        <v>3</v>
      </c>
      <c r="DM1553" t="s">
        <v>3</v>
      </c>
      <c r="DN1553">
        <v>0</v>
      </c>
      <c r="DO1553">
        <v>0</v>
      </c>
      <c r="DP1553">
        <v>1</v>
      </c>
      <c r="DQ1553">
        <v>1</v>
      </c>
      <c r="DU1553">
        <v>1010</v>
      </c>
      <c r="DV1553" t="s">
        <v>52</v>
      </c>
      <c r="DW1553" t="s">
        <v>52</v>
      </c>
      <c r="DX1553">
        <v>1</v>
      </c>
      <c r="DZ1553" t="s">
        <v>3</v>
      </c>
      <c r="EA1553" t="s">
        <v>3</v>
      </c>
      <c r="EB1553" t="s">
        <v>3</v>
      </c>
      <c r="EC1553" t="s">
        <v>3</v>
      </c>
      <c r="EE1553">
        <v>35096056</v>
      </c>
      <c r="EF1553">
        <v>1</v>
      </c>
      <c r="EG1553" t="s">
        <v>20</v>
      </c>
      <c r="EH1553">
        <v>0</v>
      </c>
      <c r="EI1553" t="s">
        <v>3</v>
      </c>
      <c r="EJ1553">
        <v>4</v>
      </c>
      <c r="EK1553">
        <v>0</v>
      </c>
      <c r="EL1553" t="s">
        <v>21</v>
      </c>
      <c r="EM1553" t="s">
        <v>22</v>
      </c>
      <c r="EO1553" t="s">
        <v>56</v>
      </c>
      <c r="EQ1553">
        <v>0</v>
      </c>
      <c r="ER1553">
        <v>3700.99</v>
      </c>
      <c r="ES1553">
        <v>2206.16</v>
      </c>
      <c r="ET1553">
        <v>66.25</v>
      </c>
      <c r="EU1553">
        <v>0.31</v>
      </c>
      <c r="EV1553">
        <v>1428.58</v>
      </c>
      <c r="EW1553">
        <v>2.2999999999999998</v>
      </c>
      <c r="EX1553">
        <v>0</v>
      </c>
      <c r="EY1553">
        <v>0</v>
      </c>
      <c r="FQ1553">
        <v>0</v>
      </c>
      <c r="FR1553">
        <v>0</v>
      </c>
      <c r="FS1553">
        <v>0</v>
      </c>
      <c r="FX1553">
        <v>70</v>
      </c>
      <c r="FY1553">
        <v>10</v>
      </c>
      <c r="GA1553" t="s">
        <v>3</v>
      </c>
      <c r="GD1553">
        <v>0</v>
      </c>
      <c r="GF1553">
        <v>845110403</v>
      </c>
      <c r="GG1553">
        <v>2</v>
      </c>
      <c r="GH1553">
        <v>1</v>
      </c>
      <c r="GI1553">
        <v>-2</v>
      </c>
      <c r="GJ1553">
        <v>0</v>
      </c>
      <c r="GK1553">
        <f>ROUND(R1553*(R12)/100,2)</f>
        <v>0.6</v>
      </c>
      <c r="GL1553">
        <f>ROUND(IF(AND(BH1553=3,BI1553=3,FS1553&lt;&gt;0),P1553,0),2)</f>
        <v>0</v>
      </c>
      <c r="GM1553">
        <f>ROUND(O1553+X1553+Y1553+GK1553,2)+GX1553</f>
        <v>4748.4399999999996</v>
      </c>
      <c r="GN1553">
        <f>IF(OR(BI1553=0,BI1553=1),GM1553-GX1553,0)</f>
        <v>0</v>
      </c>
      <c r="GO1553">
        <f>IF(BI1553=2,GM1553-GX1553,0)</f>
        <v>0</v>
      </c>
      <c r="GP1553">
        <f>IF(BI1553=4,GM1553-GX1553,0)</f>
        <v>4748.4399999999996</v>
      </c>
      <c r="GR1553">
        <v>0</v>
      </c>
      <c r="GS1553">
        <v>3</v>
      </c>
      <c r="GT1553">
        <v>0</v>
      </c>
      <c r="GU1553" t="s">
        <v>3</v>
      </c>
      <c r="GV1553">
        <f>ROUND((GT1553),6)</f>
        <v>0</v>
      </c>
      <c r="GW1553">
        <v>1</v>
      </c>
      <c r="GX1553">
        <f>ROUND(HC1553*I1553,2)</f>
        <v>0</v>
      </c>
      <c r="HA1553">
        <v>0</v>
      </c>
      <c r="HB1553">
        <v>0</v>
      </c>
      <c r="HC1553">
        <f>GV1553*GW1553</f>
        <v>0</v>
      </c>
      <c r="HE1553" t="s">
        <v>3</v>
      </c>
      <c r="HF1553" t="s">
        <v>3</v>
      </c>
      <c r="HM1553" t="s">
        <v>3</v>
      </c>
      <c r="HN1553" t="s">
        <v>3</v>
      </c>
      <c r="HO1553" t="s">
        <v>3</v>
      </c>
      <c r="HP1553" t="s">
        <v>3</v>
      </c>
      <c r="HQ1553" t="s">
        <v>3</v>
      </c>
      <c r="HS1553">
        <v>0</v>
      </c>
      <c r="IK1553">
        <v>0</v>
      </c>
    </row>
    <row r="1554" spans="1:245" x14ac:dyDescent="0.2">
      <c r="A1554">
        <v>17</v>
      </c>
      <c r="B1554">
        <v>1</v>
      </c>
      <c r="C1554">
        <f>ROW(SmtRes!A470)</f>
        <v>470</v>
      </c>
      <c r="D1554">
        <f>ROW(EtalonRes!A470)</f>
        <v>470</v>
      </c>
      <c r="E1554" t="s">
        <v>390</v>
      </c>
      <c r="F1554" t="s">
        <v>122</v>
      </c>
      <c r="G1554" t="s">
        <v>126</v>
      </c>
      <c r="H1554" t="s">
        <v>52</v>
      </c>
      <c r="I1554">
        <v>9</v>
      </c>
      <c r="J1554">
        <v>0</v>
      </c>
      <c r="K1554">
        <v>9</v>
      </c>
      <c r="O1554">
        <f>ROUND(CP1554,2)</f>
        <v>33308.910000000003</v>
      </c>
      <c r="P1554">
        <f>ROUND(CQ1554*I1554,2)</f>
        <v>19855.439999999999</v>
      </c>
      <c r="Q1554">
        <f>ROUND(CR1554*I1554,2)</f>
        <v>596.25</v>
      </c>
      <c r="R1554">
        <f>ROUND(CS1554*I1554,2)</f>
        <v>2.79</v>
      </c>
      <c r="S1554">
        <f>ROUND(CT1554*I1554,2)</f>
        <v>12857.22</v>
      </c>
      <c r="T1554">
        <f>ROUND(CU1554*I1554,2)</f>
        <v>0</v>
      </c>
      <c r="U1554">
        <f>CV1554*I1554</f>
        <v>20.7</v>
      </c>
      <c r="V1554">
        <f>CW1554*I1554</f>
        <v>0</v>
      </c>
      <c r="W1554">
        <f>ROUND(CX1554*I1554,2)</f>
        <v>0</v>
      </c>
      <c r="X1554">
        <f t="shared" si="997"/>
        <v>9000.0499999999993</v>
      </c>
      <c r="Y1554">
        <f t="shared" si="997"/>
        <v>1285.72</v>
      </c>
      <c r="AA1554">
        <v>35364244</v>
      </c>
      <c r="AB1554">
        <f>ROUND((AC1554+AD1554+AF1554),6)</f>
        <v>3700.99</v>
      </c>
      <c r="AC1554">
        <f>ROUND((ES1554),6)</f>
        <v>2206.16</v>
      </c>
      <c r="AD1554">
        <f>ROUND((((ET1554)-(EU1554))+AE1554),6)</f>
        <v>66.25</v>
      </c>
      <c r="AE1554">
        <f>ROUND((EU1554),6)</f>
        <v>0.31</v>
      </c>
      <c r="AF1554">
        <f>ROUND((EV1554),6)</f>
        <v>1428.58</v>
      </c>
      <c r="AG1554">
        <f>ROUND((AP1554),6)</f>
        <v>0</v>
      </c>
      <c r="AH1554">
        <f>(EW1554)</f>
        <v>2.2999999999999998</v>
      </c>
      <c r="AI1554">
        <f>(EX1554)</f>
        <v>0</v>
      </c>
      <c r="AJ1554">
        <f>(AS1554)</f>
        <v>0</v>
      </c>
      <c r="AK1554">
        <v>3700.99</v>
      </c>
      <c r="AL1554">
        <v>2206.16</v>
      </c>
      <c r="AM1554">
        <v>66.25</v>
      </c>
      <c r="AN1554">
        <v>0.31</v>
      </c>
      <c r="AO1554">
        <v>1428.58</v>
      </c>
      <c r="AP1554">
        <v>0</v>
      </c>
      <c r="AQ1554">
        <v>2.2999999999999998</v>
      </c>
      <c r="AR1554">
        <v>0</v>
      </c>
      <c r="AS1554">
        <v>0</v>
      </c>
      <c r="AT1554">
        <v>70</v>
      </c>
      <c r="AU1554">
        <v>10</v>
      </c>
      <c r="AV1554">
        <v>1</v>
      </c>
      <c r="AW1554">
        <v>1</v>
      </c>
      <c r="AZ1554">
        <v>1</v>
      </c>
      <c r="BA1554">
        <v>1</v>
      </c>
      <c r="BB1554">
        <v>1</v>
      </c>
      <c r="BC1554">
        <v>1</v>
      </c>
      <c r="BD1554" t="s">
        <v>3</v>
      </c>
      <c r="BE1554" t="s">
        <v>3</v>
      </c>
      <c r="BF1554" t="s">
        <v>3</v>
      </c>
      <c r="BG1554" t="s">
        <v>3</v>
      </c>
      <c r="BH1554">
        <v>0</v>
      </c>
      <c r="BI1554">
        <v>4</v>
      </c>
      <c r="BJ1554" t="s">
        <v>124</v>
      </c>
      <c r="BM1554">
        <v>0</v>
      </c>
      <c r="BN1554">
        <v>0</v>
      </c>
      <c r="BO1554" t="s">
        <v>3</v>
      </c>
      <c r="BP1554">
        <v>0</v>
      </c>
      <c r="BQ1554">
        <v>1</v>
      </c>
      <c r="BR1554">
        <v>0</v>
      </c>
      <c r="BS1554">
        <v>1</v>
      </c>
      <c r="BT1554">
        <v>1</v>
      </c>
      <c r="BU1554">
        <v>1</v>
      </c>
      <c r="BV1554">
        <v>1</v>
      </c>
      <c r="BW1554">
        <v>1</v>
      </c>
      <c r="BX1554">
        <v>1</v>
      </c>
      <c r="BY1554" t="s">
        <v>3</v>
      </c>
      <c r="BZ1554">
        <v>70</v>
      </c>
      <c r="CA1554">
        <v>10</v>
      </c>
      <c r="CB1554" t="s">
        <v>3</v>
      </c>
      <c r="CE1554">
        <v>0</v>
      </c>
      <c r="CF1554">
        <v>0</v>
      </c>
      <c r="CG1554">
        <v>0</v>
      </c>
      <c r="CM1554">
        <v>0</v>
      </c>
      <c r="CN1554" t="s">
        <v>3</v>
      </c>
      <c r="CO1554">
        <v>0</v>
      </c>
      <c r="CP1554">
        <f>(P1554+Q1554+S1554)</f>
        <v>33308.909999999996</v>
      </c>
      <c r="CQ1554">
        <f>(AC1554*BC1554*AW1554)</f>
        <v>2206.16</v>
      </c>
      <c r="CR1554">
        <f>((((ET1554)*BB1554-(EU1554)*BS1554)+AE1554*BS1554)*AV1554)</f>
        <v>66.25</v>
      </c>
      <c r="CS1554">
        <f>(AE1554*BS1554*AV1554)</f>
        <v>0.31</v>
      </c>
      <c r="CT1554">
        <f>(AF1554*BA1554*AV1554)</f>
        <v>1428.58</v>
      </c>
      <c r="CU1554">
        <f>AG1554</f>
        <v>0</v>
      </c>
      <c r="CV1554">
        <f>(AH1554*AV1554)</f>
        <v>2.2999999999999998</v>
      </c>
      <c r="CW1554">
        <f t="shared" si="998"/>
        <v>0</v>
      </c>
      <c r="CX1554">
        <f t="shared" si="998"/>
        <v>0</v>
      </c>
      <c r="CY1554">
        <f>((S1554*BZ1554)/100)</f>
        <v>9000.0539999999983</v>
      </c>
      <c r="CZ1554">
        <f>((S1554*CA1554)/100)</f>
        <v>1285.722</v>
      </c>
      <c r="DC1554" t="s">
        <v>3</v>
      </c>
      <c r="DD1554" t="s">
        <v>3</v>
      </c>
      <c r="DE1554" t="s">
        <v>3</v>
      </c>
      <c r="DF1554" t="s">
        <v>3</v>
      </c>
      <c r="DG1554" t="s">
        <v>3</v>
      </c>
      <c r="DH1554" t="s">
        <v>3</v>
      </c>
      <c r="DI1554" t="s">
        <v>3</v>
      </c>
      <c r="DJ1554" t="s">
        <v>3</v>
      </c>
      <c r="DK1554" t="s">
        <v>3</v>
      </c>
      <c r="DL1554" t="s">
        <v>3</v>
      </c>
      <c r="DM1554" t="s">
        <v>3</v>
      </c>
      <c r="DN1554">
        <v>0</v>
      </c>
      <c r="DO1554">
        <v>0</v>
      </c>
      <c r="DP1554">
        <v>1</v>
      </c>
      <c r="DQ1554">
        <v>1</v>
      </c>
      <c r="DU1554">
        <v>1010</v>
      </c>
      <c r="DV1554" t="s">
        <v>52</v>
      </c>
      <c r="DW1554" t="s">
        <v>52</v>
      </c>
      <c r="DX1554">
        <v>1</v>
      </c>
      <c r="DZ1554" t="s">
        <v>3</v>
      </c>
      <c r="EA1554" t="s">
        <v>3</v>
      </c>
      <c r="EB1554" t="s">
        <v>3</v>
      </c>
      <c r="EC1554" t="s">
        <v>3</v>
      </c>
      <c r="EE1554">
        <v>35096056</v>
      </c>
      <c r="EF1554">
        <v>1</v>
      </c>
      <c r="EG1554" t="s">
        <v>20</v>
      </c>
      <c r="EH1554">
        <v>0</v>
      </c>
      <c r="EI1554" t="s">
        <v>3</v>
      </c>
      <c r="EJ1554">
        <v>4</v>
      </c>
      <c r="EK1554">
        <v>0</v>
      </c>
      <c r="EL1554" t="s">
        <v>21</v>
      </c>
      <c r="EM1554" t="s">
        <v>22</v>
      </c>
      <c r="EO1554" t="s">
        <v>3</v>
      </c>
      <c r="EQ1554">
        <v>0</v>
      </c>
      <c r="ER1554">
        <v>3700.99</v>
      </c>
      <c r="ES1554">
        <v>2206.16</v>
      </c>
      <c r="ET1554">
        <v>66.25</v>
      </c>
      <c r="EU1554">
        <v>0.31</v>
      </c>
      <c r="EV1554">
        <v>1428.58</v>
      </c>
      <c r="EW1554">
        <v>2.2999999999999998</v>
      </c>
      <c r="EX1554">
        <v>0</v>
      </c>
      <c r="EY1554">
        <v>0</v>
      </c>
      <c r="FQ1554">
        <v>0</v>
      </c>
      <c r="FR1554">
        <v>0</v>
      </c>
      <c r="FS1554">
        <v>0</v>
      </c>
      <c r="FX1554">
        <v>70</v>
      </c>
      <c r="FY1554">
        <v>10</v>
      </c>
      <c r="GA1554" t="s">
        <v>3</v>
      </c>
      <c r="GD1554">
        <v>0</v>
      </c>
      <c r="GF1554">
        <v>-1068314092</v>
      </c>
      <c r="GG1554">
        <v>2</v>
      </c>
      <c r="GH1554">
        <v>1</v>
      </c>
      <c r="GI1554">
        <v>-2</v>
      </c>
      <c r="GJ1554">
        <v>0</v>
      </c>
      <c r="GK1554">
        <f>ROUND(R1554*(R12)/100,2)</f>
        <v>3.01</v>
      </c>
      <c r="GL1554">
        <f>ROUND(IF(AND(BH1554=3,BI1554=3,FS1554&lt;&gt;0),P1554,0),2)</f>
        <v>0</v>
      </c>
      <c r="GM1554">
        <f>ROUND(O1554+X1554+Y1554+GK1554,2)+GX1554</f>
        <v>43597.69</v>
      </c>
      <c r="GN1554">
        <f>IF(OR(BI1554=0,BI1554=1),GM1554-GX1554,0)</f>
        <v>0</v>
      </c>
      <c r="GO1554">
        <f>IF(BI1554=2,GM1554-GX1554,0)</f>
        <v>0</v>
      </c>
      <c r="GP1554">
        <f>IF(BI1554=4,GM1554-GX1554,0)</f>
        <v>43597.69</v>
      </c>
      <c r="GR1554">
        <v>0</v>
      </c>
      <c r="GS1554">
        <v>3</v>
      </c>
      <c r="GT1554">
        <v>0</v>
      </c>
      <c r="GU1554" t="s">
        <v>3</v>
      </c>
      <c r="GV1554">
        <f>ROUND((GT1554),6)</f>
        <v>0</v>
      </c>
      <c r="GW1554">
        <v>1</v>
      </c>
      <c r="GX1554">
        <f>ROUND(HC1554*I1554,2)</f>
        <v>0</v>
      </c>
      <c r="HA1554">
        <v>0</v>
      </c>
      <c r="HB1554">
        <v>0</v>
      </c>
      <c r="HC1554">
        <f>GV1554*GW1554</f>
        <v>0</v>
      </c>
      <c r="HE1554" t="s">
        <v>3</v>
      </c>
      <c r="HF1554" t="s">
        <v>3</v>
      </c>
      <c r="HM1554" t="s">
        <v>3</v>
      </c>
      <c r="HN1554" t="s">
        <v>3</v>
      </c>
      <c r="HO1554" t="s">
        <v>3</v>
      </c>
      <c r="HP1554" t="s">
        <v>3</v>
      </c>
      <c r="HQ1554" t="s">
        <v>3</v>
      </c>
      <c r="HS1554">
        <v>0</v>
      </c>
      <c r="IK1554">
        <v>0</v>
      </c>
    </row>
    <row r="1555" spans="1:245" x14ac:dyDescent="0.2">
      <c r="A1555">
        <v>18</v>
      </c>
      <c r="B1555">
        <v>1</v>
      </c>
      <c r="C1555">
        <v>470</v>
      </c>
      <c r="E1555" t="s">
        <v>391</v>
      </c>
      <c r="F1555" t="s">
        <v>128</v>
      </c>
      <c r="G1555" t="s">
        <v>129</v>
      </c>
      <c r="H1555" t="s">
        <v>52</v>
      </c>
      <c r="I1555">
        <f>I1554*J1555</f>
        <v>-9</v>
      </c>
      <c r="J1555">
        <v>-1</v>
      </c>
      <c r="K1555">
        <v>-1</v>
      </c>
      <c r="O1555">
        <f>ROUND(CP1555,2)</f>
        <v>-19855.439999999999</v>
      </c>
      <c r="P1555">
        <f>ROUND(CQ1555*I1555,2)</f>
        <v>-19855.439999999999</v>
      </c>
      <c r="Q1555">
        <f>ROUND(CR1555*I1555,2)</f>
        <v>0</v>
      </c>
      <c r="R1555">
        <f>ROUND(CS1555*I1555,2)</f>
        <v>0</v>
      </c>
      <c r="S1555">
        <f>ROUND(CT1555*I1555,2)</f>
        <v>0</v>
      </c>
      <c r="T1555">
        <f>ROUND(CU1555*I1555,2)</f>
        <v>0</v>
      </c>
      <c r="U1555">
        <f>CV1555*I1555</f>
        <v>0</v>
      </c>
      <c r="V1555">
        <f>CW1555*I1555</f>
        <v>0</v>
      </c>
      <c r="W1555">
        <f>ROUND(CX1555*I1555,2)</f>
        <v>0</v>
      </c>
      <c r="X1555">
        <f t="shared" si="997"/>
        <v>0</v>
      </c>
      <c r="Y1555">
        <f t="shared" si="997"/>
        <v>0</v>
      </c>
      <c r="AA1555">
        <v>35364244</v>
      </c>
      <c r="AB1555">
        <f>ROUND((AC1555+AD1555+AF1555),6)</f>
        <v>2206.16</v>
      </c>
      <c r="AC1555">
        <f>ROUND((ES1555),6)</f>
        <v>2206.16</v>
      </c>
      <c r="AD1555">
        <f>ROUND((((ET1555)-(EU1555))+AE1555),6)</f>
        <v>0</v>
      </c>
      <c r="AE1555">
        <f>ROUND((EU1555),6)</f>
        <v>0</v>
      </c>
      <c r="AF1555">
        <f>ROUND((EV1555),6)</f>
        <v>0</v>
      </c>
      <c r="AG1555">
        <f>ROUND((AP1555),6)</f>
        <v>0</v>
      </c>
      <c r="AH1555">
        <f>(EW1555)</f>
        <v>0</v>
      </c>
      <c r="AI1555">
        <f>(EX1555)</f>
        <v>0</v>
      </c>
      <c r="AJ1555">
        <f>(AS1555)</f>
        <v>0</v>
      </c>
      <c r="AK1555">
        <v>2206.16</v>
      </c>
      <c r="AL1555">
        <v>2206.16</v>
      </c>
      <c r="AM1555">
        <v>0</v>
      </c>
      <c r="AN1555">
        <v>0</v>
      </c>
      <c r="AO1555">
        <v>0</v>
      </c>
      <c r="AP1555">
        <v>0</v>
      </c>
      <c r="AQ1555">
        <v>0</v>
      </c>
      <c r="AR1555">
        <v>0</v>
      </c>
      <c r="AS1555">
        <v>0</v>
      </c>
      <c r="AT1555">
        <v>70</v>
      </c>
      <c r="AU1555">
        <v>10</v>
      </c>
      <c r="AV1555">
        <v>1</v>
      </c>
      <c r="AW1555">
        <v>1</v>
      </c>
      <c r="AZ1555">
        <v>1</v>
      </c>
      <c r="BA1555">
        <v>1</v>
      </c>
      <c r="BB1555">
        <v>1</v>
      </c>
      <c r="BC1555">
        <v>1</v>
      </c>
      <c r="BD1555" t="s">
        <v>3</v>
      </c>
      <c r="BE1555" t="s">
        <v>3</v>
      </c>
      <c r="BF1555" t="s">
        <v>3</v>
      </c>
      <c r="BG1555" t="s">
        <v>3</v>
      </c>
      <c r="BH1555">
        <v>3</v>
      </c>
      <c r="BI1555">
        <v>4</v>
      </c>
      <c r="BJ1555" t="s">
        <v>130</v>
      </c>
      <c r="BM1555">
        <v>0</v>
      </c>
      <c r="BN1555">
        <v>0</v>
      </c>
      <c r="BO1555" t="s">
        <v>3</v>
      </c>
      <c r="BP1555">
        <v>0</v>
      </c>
      <c r="BQ1555">
        <v>1</v>
      </c>
      <c r="BR1555">
        <v>1</v>
      </c>
      <c r="BS1555">
        <v>1</v>
      </c>
      <c r="BT1555">
        <v>1</v>
      </c>
      <c r="BU1555">
        <v>1</v>
      </c>
      <c r="BV1555">
        <v>1</v>
      </c>
      <c r="BW1555">
        <v>1</v>
      </c>
      <c r="BX1555">
        <v>1</v>
      </c>
      <c r="BY1555" t="s">
        <v>3</v>
      </c>
      <c r="BZ1555">
        <v>70</v>
      </c>
      <c r="CA1555">
        <v>10</v>
      </c>
      <c r="CB1555" t="s">
        <v>3</v>
      </c>
      <c r="CE1555">
        <v>0</v>
      </c>
      <c r="CF1555">
        <v>0</v>
      </c>
      <c r="CG1555">
        <v>0</v>
      </c>
      <c r="CM1555">
        <v>0</v>
      </c>
      <c r="CN1555" t="s">
        <v>3</v>
      </c>
      <c r="CO1555">
        <v>0</v>
      </c>
      <c r="CP1555">
        <f>(P1555+Q1555+S1555)</f>
        <v>-19855.439999999999</v>
      </c>
      <c r="CQ1555">
        <f>(AC1555*BC1555*AW1555)</f>
        <v>2206.16</v>
      </c>
      <c r="CR1555">
        <f>((((ET1555)*BB1555-(EU1555)*BS1555)+AE1555*BS1555)*AV1555)</f>
        <v>0</v>
      </c>
      <c r="CS1555">
        <f>(AE1555*BS1555*AV1555)</f>
        <v>0</v>
      </c>
      <c r="CT1555">
        <f>(AF1555*BA1555*AV1555)</f>
        <v>0</v>
      </c>
      <c r="CU1555">
        <f>AG1555</f>
        <v>0</v>
      </c>
      <c r="CV1555">
        <f>(AH1555*AV1555)</f>
        <v>0</v>
      </c>
      <c r="CW1555">
        <f t="shared" si="998"/>
        <v>0</v>
      </c>
      <c r="CX1555">
        <f t="shared" si="998"/>
        <v>0</v>
      </c>
      <c r="CY1555">
        <f>((S1555*BZ1555)/100)</f>
        <v>0</v>
      </c>
      <c r="CZ1555">
        <f>((S1555*CA1555)/100)</f>
        <v>0</v>
      </c>
      <c r="DC1555" t="s">
        <v>3</v>
      </c>
      <c r="DD1555" t="s">
        <v>3</v>
      </c>
      <c r="DE1555" t="s">
        <v>3</v>
      </c>
      <c r="DF1555" t="s">
        <v>3</v>
      </c>
      <c r="DG1555" t="s">
        <v>3</v>
      </c>
      <c r="DH1555" t="s">
        <v>3</v>
      </c>
      <c r="DI1555" t="s">
        <v>3</v>
      </c>
      <c r="DJ1555" t="s">
        <v>3</v>
      </c>
      <c r="DK1555" t="s">
        <v>3</v>
      </c>
      <c r="DL1555" t="s">
        <v>3</v>
      </c>
      <c r="DM1555" t="s">
        <v>3</v>
      </c>
      <c r="DN1555">
        <v>0</v>
      </c>
      <c r="DO1555">
        <v>0</v>
      </c>
      <c r="DP1555">
        <v>1</v>
      </c>
      <c r="DQ1555">
        <v>1</v>
      </c>
      <c r="DU1555">
        <v>1010</v>
      </c>
      <c r="DV1555" t="s">
        <v>52</v>
      </c>
      <c r="DW1555" t="s">
        <v>52</v>
      </c>
      <c r="DX1555">
        <v>1</v>
      </c>
      <c r="DZ1555" t="s">
        <v>3</v>
      </c>
      <c r="EA1555" t="s">
        <v>3</v>
      </c>
      <c r="EB1555" t="s">
        <v>3</v>
      </c>
      <c r="EC1555" t="s">
        <v>3</v>
      </c>
      <c r="EE1555">
        <v>35096056</v>
      </c>
      <c r="EF1555">
        <v>1</v>
      </c>
      <c r="EG1555" t="s">
        <v>20</v>
      </c>
      <c r="EH1555">
        <v>0</v>
      </c>
      <c r="EI1555" t="s">
        <v>3</v>
      </c>
      <c r="EJ1555">
        <v>4</v>
      </c>
      <c r="EK1555">
        <v>0</v>
      </c>
      <c r="EL1555" t="s">
        <v>21</v>
      </c>
      <c r="EM1555" t="s">
        <v>22</v>
      </c>
      <c r="EO1555" t="s">
        <v>3</v>
      </c>
      <c r="EQ1555">
        <v>32768</v>
      </c>
      <c r="ER1555">
        <v>2206.16</v>
      </c>
      <c r="ES1555">
        <v>2206.16</v>
      </c>
      <c r="ET1555">
        <v>0</v>
      </c>
      <c r="EU1555">
        <v>0</v>
      </c>
      <c r="EV1555">
        <v>0</v>
      </c>
      <c r="EW1555">
        <v>0</v>
      </c>
      <c r="EX1555">
        <v>0</v>
      </c>
      <c r="FQ1555">
        <v>0</v>
      </c>
      <c r="FR1555">
        <v>0</v>
      </c>
      <c r="FS1555">
        <v>0</v>
      </c>
      <c r="FX1555">
        <v>70</v>
      </c>
      <c r="FY1555">
        <v>10</v>
      </c>
      <c r="GA1555" t="s">
        <v>3</v>
      </c>
      <c r="GD1555">
        <v>0</v>
      </c>
      <c r="GF1555">
        <v>-2080535723</v>
      </c>
      <c r="GG1555">
        <v>2</v>
      </c>
      <c r="GH1555">
        <v>1</v>
      </c>
      <c r="GI1555">
        <v>-2</v>
      </c>
      <c r="GJ1555">
        <v>0</v>
      </c>
      <c r="GK1555">
        <f>ROUND(R1555*(R12)/100,2)</f>
        <v>0</v>
      </c>
      <c r="GL1555">
        <f>ROUND(IF(AND(BH1555=3,BI1555=3,FS1555&lt;&gt;0),P1555,0),2)</f>
        <v>0</v>
      </c>
      <c r="GM1555">
        <f>ROUND(O1555+X1555+Y1555+GK1555,2)+GX1555</f>
        <v>-19855.439999999999</v>
      </c>
      <c r="GN1555">
        <f>IF(OR(BI1555=0,BI1555=1),GM1555-GX1555,0)</f>
        <v>0</v>
      </c>
      <c r="GO1555">
        <f>IF(BI1555=2,GM1555-GX1555,0)</f>
        <v>0</v>
      </c>
      <c r="GP1555">
        <f>IF(BI1555=4,GM1555-GX1555,0)</f>
        <v>-19855.439999999999</v>
      </c>
      <c r="GR1555">
        <v>0</v>
      </c>
      <c r="GS1555">
        <v>3</v>
      </c>
      <c r="GT1555">
        <v>0</v>
      </c>
      <c r="GU1555" t="s">
        <v>3</v>
      </c>
      <c r="GV1555">
        <f>ROUND((GT1555),6)</f>
        <v>0</v>
      </c>
      <c r="GW1555">
        <v>1</v>
      </c>
      <c r="GX1555">
        <f>ROUND(HC1555*I1555,2)</f>
        <v>0</v>
      </c>
      <c r="HA1555">
        <v>0</v>
      </c>
      <c r="HB1555">
        <v>0</v>
      </c>
      <c r="HC1555">
        <f>GV1555*GW1555</f>
        <v>0</v>
      </c>
      <c r="HE1555" t="s">
        <v>3</v>
      </c>
      <c r="HF1555" t="s">
        <v>3</v>
      </c>
      <c r="HM1555" t="s">
        <v>3</v>
      </c>
      <c r="HN1555" t="s">
        <v>3</v>
      </c>
      <c r="HO1555" t="s">
        <v>3</v>
      </c>
      <c r="HP1555" t="s">
        <v>3</v>
      </c>
      <c r="HQ1555" t="s">
        <v>3</v>
      </c>
      <c r="HS1555">
        <v>0</v>
      </c>
      <c r="IK1555">
        <v>0</v>
      </c>
    </row>
    <row r="1557" spans="1:245" x14ac:dyDescent="0.2">
      <c r="A1557">
        <v>51</v>
      </c>
      <c r="B1557">
        <f>B1549</f>
        <v>1</v>
      </c>
      <c r="C1557">
        <f>A1549</f>
        <v>4</v>
      </c>
      <c r="D1557">
        <f>ROW(A1549)</f>
        <v>1549</v>
      </c>
      <c r="F1557" t="str">
        <f>IF(F1549&lt;&gt;"",F1549,"")</f>
        <v>Новый раздел</v>
      </c>
      <c r="G1557" t="str">
        <f>IF(G1549&lt;&gt;"",G1549,"")</f>
        <v>Электрощит РЩ 1.1</v>
      </c>
      <c r="H1557">
        <v>0</v>
      </c>
      <c r="O1557">
        <f t="shared" ref="O1557:T1557" si="999">ROUND(AB1557,2)</f>
        <v>16144.16</v>
      </c>
      <c r="P1557">
        <f t="shared" si="999"/>
        <v>0</v>
      </c>
      <c r="Q1557">
        <f t="shared" si="999"/>
        <v>715.5</v>
      </c>
      <c r="R1557">
        <f t="shared" si="999"/>
        <v>3.35</v>
      </c>
      <c r="S1557">
        <f t="shared" si="999"/>
        <v>15428.66</v>
      </c>
      <c r="T1557">
        <f t="shared" si="999"/>
        <v>0</v>
      </c>
      <c r="U1557">
        <f>AH1557</f>
        <v>24.84</v>
      </c>
      <c r="V1557">
        <f>AI1557</f>
        <v>0</v>
      </c>
      <c r="W1557">
        <f>ROUND(AJ1557,2)</f>
        <v>0</v>
      </c>
      <c r="X1557">
        <f>ROUND(AK1557,2)</f>
        <v>10800.06</v>
      </c>
      <c r="Y1557">
        <f>ROUND(AL1557,2)</f>
        <v>1542.86</v>
      </c>
      <c r="AB1557">
        <f>ROUND(SUMIF(AA1553:AA1555,"=35364244",O1553:O1555),2)</f>
        <v>16144.16</v>
      </c>
      <c r="AC1557">
        <f>ROUND(SUMIF(AA1553:AA1555,"=35364244",P1553:P1555),2)</f>
        <v>0</v>
      </c>
      <c r="AD1557">
        <f>ROUND(SUMIF(AA1553:AA1555,"=35364244",Q1553:Q1555),2)</f>
        <v>715.5</v>
      </c>
      <c r="AE1557">
        <f>ROUND(SUMIF(AA1553:AA1555,"=35364244",R1553:R1555),2)</f>
        <v>3.35</v>
      </c>
      <c r="AF1557">
        <f>ROUND(SUMIF(AA1553:AA1555,"=35364244",S1553:S1555),2)</f>
        <v>15428.66</v>
      </c>
      <c r="AG1557">
        <f>ROUND(SUMIF(AA1553:AA1555,"=35364244",T1553:T1555),2)</f>
        <v>0</v>
      </c>
      <c r="AH1557">
        <f>SUMIF(AA1553:AA1555,"=35364244",U1553:U1555)</f>
        <v>24.84</v>
      </c>
      <c r="AI1557">
        <f>SUMIF(AA1553:AA1555,"=35364244",V1553:V1555)</f>
        <v>0</v>
      </c>
      <c r="AJ1557">
        <f>ROUND(SUMIF(AA1553:AA1555,"=35364244",W1553:W1555),2)</f>
        <v>0</v>
      </c>
      <c r="AK1557">
        <f>ROUND(SUMIF(AA1553:AA1555,"=35364244",X1553:X1555),2)</f>
        <v>10800.06</v>
      </c>
      <c r="AL1557">
        <f>ROUND(SUMIF(AA1553:AA1555,"=35364244",Y1553:Y1555),2)</f>
        <v>1542.86</v>
      </c>
      <c r="AO1557">
        <f t="shared" ref="AO1557:BD1557" si="1000">ROUND(BX1557,2)</f>
        <v>0</v>
      </c>
      <c r="AP1557">
        <f t="shared" si="1000"/>
        <v>0</v>
      </c>
      <c r="AQ1557">
        <f t="shared" si="1000"/>
        <v>0</v>
      </c>
      <c r="AR1557">
        <f t="shared" si="1000"/>
        <v>28490.69</v>
      </c>
      <c r="AS1557">
        <f t="shared" si="1000"/>
        <v>0</v>
      </c>
      <c r="AT1557">
        <f t="shared" si="1000"/>
        <v>0</v>
      </c>
      <c r="AU1557">
        <f t="shared" si="1000"/>
        <v>28490.69</v>
      </c>
      <c r="AV1557">
        <f t="shared" si="1000"/>
        <v>0</v>
      </c>
      <c r="AW1557">
        <f t="shared" si="1000"/>
        <v>0</v>
      </c>
      <c r="AX1557">
        <f t="shared" si="1000"/>
        <v>0</v>
      </c>
      <c r="AY1557">
        <f t="shared" si="1000"/>
        <v>0</v>
      </c>
      <c r="AZ1557">
        <f t="shared" si="1000"/>
        <v>0</v>
      </c>
      <c r="BA1557">
        <f t="shared" si="1000"/>
        <v>0</v>
      </c>
      <c r="BB1557">
        <f t="shared" si="1000"/>
        <v>0</v>
      </c>
      <c r="BC1557">
        <f t="shared" si="1000"/>
        <v>0</v>
      </c>
      <c r="BD1557">
        <f t="shared" si="1000"/>
        <v>0</v>
      </c>
      <c r="BX1557">
        <f>ROUND(SUMIF(AA1553:AA1555,"=35364244",FQ1553:FQ1555),2)</f>
        <v>0</v>
      </c>
      <c r="BY1557">
        <f>ROUND(SUMIF(AA1553:AA1555,"=35364244",FR1553:FR1555),2)</f>
        <v>0</v>
      </c>
      <c r="BZ1557">
        <f>ROUND(SUMIF(AA1553:AA1555,"=35364244",GL1553:GL1555),2)</f>
        <v>0</v>
      </c>
      <c r="CA1557">
        <f>ROUND(SUMIF(AA1553:AA1555,"=35364244",GM1553:GM1555),2)</f>
        <v>28490.69</v>
      </c>
      <c r="CB1557">
        <f>ROUND(SUMIF(AA1553:AA1555,"=35364244",GN1553:GN1555),2)</f>
        <v>0</v>
      </c>
      <c r="CC1557">
        <f>ROUND(SUMIF(AA1553:AA1555,"=35364244",GO1553:GO1555),2)</f>
        <v>0</v>
      </c>
      <c r="CD1557">
        <f>ROUND(SUMIF(AA1553:AA1555,"=35364244",GP1553:GP1555),2)</f>
        <v>28490.69</v>
      </c>
      <c r="CE1557">
        <f>AC1557-BX1557</f>
        <v>0</v>
      </c>
      <c r="CF1557">
        <f>AC1557-BY1557</f>
        <v>0</v>
      </c>
      <c r="CG1557">
        <f>BX1557-BZ1557</f>
        <v>0</v>
      </c>
      <c r="CH1557">
        <f>AC1557-BX1557-BY1557+BZ1557</f>
        <v>0</v>
      </c>
      <c r="CI1557">
        <f>BY1557-BZ1557</f>
        <v>0</v>
      </c>
      <c r="CJ1557">
        <f>ROUND(SUMIF(AA1553:AA1555,"=35364244",GX1553:GX1555),2)</f>
        <v>0</v>
      </c>
      <c r="CK1557">
        <f>ROUND(SUMIF(AA1553:AA1555,"=35364244",GY1553:GY1555),2)</f>
        <v>0</v>
      </c>
      <c r="CL1557">
        <f>ROUND(SUMIF(AA1553:AA1555,"=35364244",GZ1553:GZ1555),2)</f>
        <v>0</v>
      </c>
      <c r="CM1557">
        <f>ROUND(SUMIF(AA1553:AA1555,"=35364244",HD1553:HD1555),2)</f>
        <v>0</v>
      </c>
      <c r="GX1557">
        <v>0</v>
      </c>
    </row>
    <row r="1559" spans="1:245" x14ac:dyDescent="0.2">
      <c r="A1559">
        <v>50</v>
      </c>
      <c r="B1559">
        <v>0</v>
      </c>
      <c r="C1559">
        <v>0</v>
      </c>
      <c r="D1559">
        <v>1</v>
      </c>
      <c r="E1559">
        <v>201</v>
      </c>
      <c r="F1559">
        <f>ROUND(Source!O1557,O1559)</f>
        <v>16144.16</v>
      </c>
      <c r="G1559" t="s">
        <v>66</v>
      </c>
      <c r="H1559" t="s">
        <v>67</v>
      </c>
      <c r="K1559">
        <v>201</v>
      </c>
      <c r="L1559">
        <v>1</v>
      </c>
      <c r="M1559">
        <v>3</v>
      </c>
      <c r="N1559" t="s">
        <v>3</v>
      </c>
      <c r="O1559">
        <v>2</v>
      </c>
      <c r="W1559">
        <v>16144.16</v>
      </c>
      <c r="X1559">
        <v>1</v>
      </c>
      <c r="Y1559">
        <v>16144.16</v>
      </c>
    </row>
    <row r="1560" spans="1:245" x14ac:dyDescent="0.2">
      <c r="A1560">
        <v>50</v>
      </c>
      <c r="B1560">
        <v>0</v>
      </c>
      <c r="C1560">
        <v>0</v>
      </c>
      <c r="D1560">
        <v>1</v>
      </c>
      <c r="E1560">
        <v>202</v>
      </c>
      <c r="F1560">
        <f>ROUND(Source!P1557,O1560)</f>
        <v>0</v>
      </c>
      <c r="G1560" t="s">
        <v>68</v>
      </c>
      <c r="H1560" t="s">
        <v>69</v>
      </c>
      <c r="K1560">
        <v>202</v>
      </c>
      <c r="L1560">
        <v>2</v>
      </c>
      <c r="M1560">
        <v>3</v>
      </c>
      <c r="N1560" t="s">
        <v>3</v>
      </c>
      <c r="O1560">
        <v>2</v>
      </c>
      <c r="W1560">
        <v>0</v>
      </c>
      <c r="X1560">
        <v>1</v>
      </c>
      <c r="Y1560">
        <v>0</v>
      </c>
    </row>
    <row r="1561" spans="1:245" x14ac:dyDescent="0.2">
      <c r="A1561">
        <v>50</v>
      </c>
      <c r="B1561">
        <v>0</v>
      </c>
      <c r="C1561">
        <v>0</v>
      </c>
      <c r="D1561">
        <v>1</v>
      </c>
      <c r="E1561">
        <v>222</v>
      </c>
      <c r="F1561">
        <f>ROUND(Source!AO1557,O1561)</f>
        <v>0</v>
      </c>
      <c r="G1561" t="s">
        <v>70</v>
      </c>
      <c r="H1561" t="s">
        <v>71</v>
      </c>
      <c r="K1561">
        <v>222</v>
      </c>
      <c r="L1561">
        <v>3</v>
      </c>
      <c r="M1561">
        <v>3</v>
      </c>
      <c r="N1561" t="s">
        <v>3</v>
      </c>
      <c r="O1561">
        <v>2</v>
      </c>
      <c r="W1561">
        <v>0</v>
      </c>
      <c r="X1561">
        <v>1</v>
      </c>
      <c r="Y1561">
        <v>0</v>
      </c>
    </row>
    <row r="1562" spans="1:245" x14ac:dyDescent="0.2">
      <c r="A1562">
        <v>50</v>
      </c>
      <c r="B1562">
        <v>0</v>
      </c>
      <c r="C1562">
        <v>0</v>
      </c>
      <c r="D1562">
        <v>1</v>
      </c>
      <c r="E1562">
        <v>225</v>
      </c>
      <c r="F1562">
        <f>ROUND(Source!AV1557,O1562)</f>
        <v>0</v>
      </c>
      <c r="G1562" t="s">
        <v>72</v>
      </c>
      <c r="H1562" t="s">
        <v>73</v>
      </c>
      <c r="K1562">
        <v>225</v>
      </c>
      <c r="L1562">
        <v>4</v>
      </c>
      <c r="M1562">
        <v>3</v>
      </c>
      <c r="N1562" t="s">
        <v>3</v>
      </c>
      <c r="O1562">
        <v>2</v>
      </c>
      <c r="W1562">
        <v>0</v>
      </c>
      <c r="X1562">
        <v>1</v>
      </c>
      <c r="Y1562">
        <v>0</v>
      </c>
    </row>
    <row r="1563" spans="1:245" x14ac:dyDescent="0.2">
      <c r="A1563">
        <v>50</v>
      </c>
      <c r="B1563">
        <v>0</v>
      </c>
      <c r="C1563">
        <v>0</v>
      </c>
      <c r="D1563">
        <v>1</v>
      </c>
      <c r="E1563">
        <v>226</v>
      </c>
      <c r="F1563">
        <f>ROUND(Source!AW1557,O1563)</f>
        <v>0</v>
      </c>
      <c r="G1563" t="s">
        <v>74</v>
      </c>
      <c r="H1563" t="s">
        <v>75</v>
      </c>
      <c r="K1563">
        <v>226</v>
      </c>
      <c r="L1563">
        <v>5</v>
      </c>
      <c r="M1563">
        <v>3</v>
      </c>
      <c r="N1563" t="s">
        <v>3</v>
      </c>
      <c r="O1563">
        <v>2</v>
      </c>
      <c r="W1563">
        <v>0</v>
      </c>
      <c r="X1563">
        <v>1</v>
      </c>
      <c r="Y1563">
        <v>0</v>
      </c>
    </row>
    <row r="1564" spans="1:245" x14ac:dyDescent="0.2">
      <c r="A1564">
        <v>50</v>
      </c>
      <c r="B1564">
        <v>0</v>
      </c>
      <c r="C1564">
        <v>0</v>
      </c>
      <c r="D1564">
        <v>1</v>
      </c>
      <c r="E1564">
        <v>227</v>
      </c>
      <c r="F1564">
        <f>ROUND(Source!AX1557,O1564)</f>
        <v>0</v>
      </c>
      <c r="G1564" t="s">
        <v>76</v>
      </c>
      <c r="H1564" t="s">
        <v>77</v>
      </c>
      <c r="K1564">
        <v>227</v>
      </c>
      <c r="L1564">
        <v>6</v>
      </c>
      <c r="M1564">
        <v>3</v>
      </c>
      <c r="N1564" t="s">
        <v>3</v>
      </c>
      <c r="O1564">
        <v>2</v>
      </c>
      <c r="W1564">
        <v>0</v>
      </c>
      <c r="X1564">
        <v>1</v>
      </c>
      <c r="Y1564">
        <v>0</v>
      </c>
    </row>
    <row r="1565" spans="1:245" x14ac:dyDescent="0.2">
      <c r="A1565">
        <v>50</v>
      </c>
      <c r="B1565">
        <v>0</v>
      </c>
      <c r="C1565">
        <v>0</v>
      </c>
      <c r="D1565">
        <v>1</v>
      </c>
      <c r="E1565">
        <v>228</v>
      </c>
      <c r="F1565">
        <f>ROUND(Source!AY1557,O1565)</f>
        <v>0</v>
      </c>
      <c r="G1565" t="s">
        <v>78</v>
      </c>
      <c r="H1565" t="s">
        <v>79</v>
      </c>
      <c r="K1565">
        <v>228</v>
      </c>
      <c r="L1565">
        <v>7</v>
      </c>
      <c r="M1565">
        <v>3</v>
      </c>
      <c r="N1565" t="s">
        <v>3</v>
      </c>
      <c r="O1565">
        <v>2</v>
      </c>
      <c r="W1565">
        <v>0</v>
      </c>
      <c r="X1565">
        <v>1</v>
      </c>
      <c r="Y1565">
        <v>0</v>
      </c>
    </row>
    <row r="1566" spans="1:245" x14ac:dyDescent="0.2">
      <c r="A1566">
        <v>50</v>
      </c>
      <c r="B1566">
        <v>0</v>
      </c>
      <c r="C1566">
        <v>0</v>
      </c>
      <c r="D1566">
        <v>1</v>
      </c>
      <c r="E1566">
        <v>216</v>
      </c>
      <c r="F1566">
        <f>ROUND(Source!AP1557,O1566)</f>
        <v>0</v>
      </c>
      <c r="G1566" t="s">
        <v>80</v>
      </c>
      <c r="H1566" t="s">
        <v>81</v>
      </c>
      <c r="K1566">
        <v>216</v>
      </c>
      <c r="L1566">
        <v>8</v>
      </c>
      <c r="M1566">
        <v>3</v>
      </c>
      <c r="N1566" t="s">
        <v>3</v>
      </c>
      <c r="O1566">
        <v>2</v>
      </c>
      <c r="W1566">
        <v>0</v>
      </c>
      <c r="X1566">
        <v>1</v>
      </c>
      <c r="Y1566">
        <v>0</v>
      </c>
    </row>
    <row r="1567" spans="1:245" x14ac:dyDescent="0.2">
      <c r="A1567">
        <v>50</v>
      </c>
      <c r="B1567">
        <v>0</v>
      </c>
      <c r="C1567">
        <v>0</v>
      </c>
      <c r="D1567">
        <v>1</v>
      </c>
      <c r="E1567">
        <v>223</v>
      </c>
      <c r="F1567">
        <f>ROUND(Source!AQ1557,O1567)</f>
        <v>0</v>
      </c>
      <c r="G1567" t="s">
        <v>82</v>
      </c>
      <c r="H1567" t="s">
        <v>83</v>
      </c>
      <c r="K1567">
        <v>223</v>
      </c>
      <c r="L1567">
        <v>9</v>
      </c>
      <c r="M1567">
        <v>3</v>
      </c>
      <c r="N1567" t="s">
        <v>3</v>
      </c>
      <c r="O1567">
        <v>2</v>
      </c>
      <c r="W1567">
        <v>0</v>
      </c>
      <c r="X1567">
        <v>1</v>
      </c>
      <c r="Y1567">
        <v>0</v>
      </c>
    </row>
    <row r="1568" spans="1:245" x14ac:dyDescent="0.2">
      <c r="A1568">
        <v>50</v>
      </c>
      <c r="B1568">
        <v>0</v>
      </c>
      <c r="C1568">
        <v>0</v>
      </c>
      <c r="D1568">
        <v>1</v>
      </c>
      <c r="E1568">
        <v>229</v>
      </c>
      <c r="F1568">
        <f>ROUND(Source!AZ1557,O1568)</f>
        <v>0</v>
      </c>
      <c r="G1568" t="s">
        <v>84</v>
      </c>
      <c r="H1568" t="s">
        <v>85</v>
      </c>
      <c r="K1568">
        <v>229</v>
      </c>
      <c r="L1568">
        <v>10</v>
      </c>
      <c r="M1568">
        <v>3</v>
      </c>
      <c r="N1568" t="s">
        <v>3</v>
      </c>
      <c r="O1568">
        <v>2</v>
      </c>
      <c r="W1568">
        <v>0</v>
      </c>
      <c r="X1568">
        <v>1</v>
      </c>
      <c r="Y1568">
        <v>0</v>
      </c>
    </row>
    <row r="1569" spans="1:25" x14ac:dyDescent="0.2">
      <c r="A1569">
        <v>50</v>
      </c>
      <c r="B1569">
        <v>0</v>
      </c>
      <c r="C1569">
        <v>0</v>
      </c>
      <c r="D1569">
        <v>1</v>
      </c>
      <c r="E1569">
        <v>203</v>
      </c>
      <c r="F1569">
        <f>ROUND(Source!Q1557,O1569)</f>
        <v>715.5</v>
      </c>
      <c r="G1569" t="s">
        <v>86</v>
      </c>
      <c r="H1569" t="s">
        <v>87</v>
      </c>
      <c r="K1569">
        <v>203</v>
      </c>
      <c r="L1569">
        <v>11</v>
      </c>
      <c r="M1569">
        <v>3</v>
      </c>
      <c r="N1569" t="s">
        <v>3</v>
      </c>
      <c r="O1569">
        <v>2</v>
      </c>
      <c r="W1569">
        <v>715.5</v>
      </c>
      <c r="X1569">
        <v>1</v>
      </c>
      <c r="Y1569">
        <v>715.5</v>
      </c>
    </row>
    <row r="1570" spans="1:25" x14ac:dyDescent="0.2">
      <c r="A1570">
        <v>50</v>
      </c>
      <c r="B1570">
        <v>0</v>
      </c>
      <c r="C1570">
        <v>0</v>
      </c>
      <c r="D1570">
        <v>1</v>
      </c>
      <c r="E1570">
        <v>231</v>
      </c>
      <c r="F1570">
        <f>ROUND(Source!BB1557,O1570)</f>
        <v>0</v>
      </c>
      <c r="G1570" t="s">
        <v>88</v>
      </c>
      <c r="H1570" t="s">
        <v>89</v>
      </c>
      <c r="K1570">
        <v>231</v>
      </c>
      <c r="L1570">
        <v>12</v>
      </c>
      <c r="M1570">
        <v>3</v>
      </c>
      <c r="N1570" t="s">
        <v>3</v>
      </c>
      <c r="O1570">
        <v>2</v>
      </c>
      <c r="W1570">
        <v>0</v>
      </c>
      <c r="X1570">
        <v>1</v>
      </c>
      <c r="Y1570">
        <v>0</v>
      </c>
    </row>
    <row r="1571" spans="1:25" x14ac:dyDescent="0.2">
      <c r="A1571">
        <v>50</v>
      </c>
      <c r="B1571">
        <v>0</v>
      </c>
      <c r="C1571">
        <v>0</v>
      </c>
      <c r="D1571">
        <v>1</v>
      </c>
      <c r="E1571">
        <v>204</v>
      </c>
      <c r="F1571">
        <f>ROUND(Source!R1557,O1571)</f>
        <v>3.35</v>
      </c>
      <c r="G1571" t="s">
        <v>90</v>
      </c>
      <c r="H1571" t="s">
        <v>91</v>
      </c>
      <c r="K1571">
        <v>204</v>
      </c>
      <c r="L1571">
        <v>13</v>
      </c>
      <c r="M1571">
        <v>3</v>
      </c>
      <c r="N1571" t="s">
        <v>3</v>
      </c>
      <c r="O1571">
        <v>2</v>
      </c>
      <c r="W1571">
        <v>3.35</v>
      </c>
      <c r="X1571">
        <v>1</v>
      </c>
      <c r="Y1571">
        <v>3.35</v>
      </c>
    </row>
    <row r="1572" spans="1:25" x14ac:dyDescent="0.2">
      <c r="A1572">
        <v>50</v>
      </c>
      <c r="B1572">
        <v>0</v>
      </c>
      <c r="C1572">
        <v>0</v>
      </c>
      <c r="D1572">
        <v>1</v>
      </c>
      <c r="E1572">
        <v>205</v>
      </c>
      <c r="F1572">
        <f>ROUND(Source!S1557,O1572)</f>
        <v>15428.66</v>
      </c>
      <c r="G1572" t="s">
        <v>92</v>
      </c>
      <c r="H1572" t="s">
        <v>93</v>
      </c>
      <c r="K1572">
        <v>205</v>
      </c>
      <c r="L1572">
        <v>14</v>
      </c>
      <c r="M1572">
        <v>3</v>
      </c>
      <c r="N1572" t="s">
        <v>3</v>
      </c>
      <c r="O1572">
        <v>2</v>
      </c>
      <c r="W1572">
        <v>15428.66</v>
      </c>
      <c r="X1572">
        <v>1</v>
      </c>
      <c r="Y1572">
        <v>15428.66</v>
      </c>
    </row>
    <row r="1573" spans="1:25" x14ac:dyDescent="0.2">
      <c r="A1573">
        <v>50</v>
      </c>
      <c r="B1573">
        <v>0</v>
      </c>
      <c r="C1573">
        <v>0</v>
      </c>
      <c r="D1573">
        <v>1</v>
      </c>
      <c r="E1573">
        <v>232</v>
      </c>
      <c r="F1573">
        <f>ROUND(Source!BC1557,O1573)</f>
        <v>0</v>
      </c>
      <c r="G1573" t="s">
        <v>94</v>
      </c>
      <c r="H1573" t="s">
        <v>95</v>
      </c>
      <c r="K1573">
        <v>232</v>
      </c>
      <c r="L1573">
        <v>15</v>
      </c>
      <c r="M1573">
        <v>3</v>
      </c>
      <c r="N1573" t="s">
        <v>3</v>
      </c>
      <c r="O1573">
        <v>2</v>
      </c>
      <c r="W1573">
        <v>0</v>
      </c>
      <c r="X1573">
        <v>1</v>
      </c>
      <c r="Y1573">
        <v>0</v>
      </c>
    </row>
    <row r="1574" spans="1:25" x14ac:dyDescent="0.2">
      <c r="A1574">
        <v>50</v>
      </c>
      <c r="B1574">
        <v>0</v>
      </c>
      <c r="C1574">
        <v>0</v>
      </c>
      <c r="D1574">
        <v>1</v>
      </c>
      <c r="E1574">
        <v>214</v>
      </c>
      <c r="F1574">
        <f>ROUND(Source!AS1557,O1574)</f>
        <v>0</v>
      </c>
      <c r="G1574" t="s">
        <v>96</v>
      </c>
      <c r="H1574" t="s">
        <v>97</v>
      </c>
      <c r="K1574">
        <v>214</v>
      </c>
      <c r="L1574">
        <v>16</v>
      </c>
      <c r="M1574">
        <v>3</v>
      </c>
      <c r="N1574" t="s">
        <v>3</v>
      </c>
      <c r="O1574">
        <v>2</v>
      </c>
      <c r="W1574">
        <v>0</v>
      </c>
      <c r="X1574">
        <v>1</v>
      </c>
      <c r="Y1574">
        <v>0</v>
      </c>
    </row>
    <row r="1575" spans="1:25" x14ac:dyDescent="0.2">
      <c r="A1575">
        <v>50</v>
      </c>
      <c r="B1575">
        <v>0</v>
      </c>
      <c r="C1575">
        <v>0</v>
      </c>
      <c r="D1575">
        <v>1</v>
      </c>
      <c r="E1575">
        <v>215</v>
      </c>
      <c r="F1575">
        <f>ROUND(Source!AT1557,O1575)</f>
        <v>0</v>
      </c>
      <c r="G1575" t="s">
        <v>98</v>
      </c>
      <c r="H1575" t="s">
        <v>99</v>
      </c>
      <c r="K1575">
        <v>215</v>
      </c>
      <c r="L1575">
        <v>17</v>
      </c>
      <c r="M1575">
        <v>3</v>
      </c>
      <c r="N1575" t="s">
        <v>3</v>
      </c>
      <c r="O1575">
        <v>2</v>
      </c>
      <c r="W1575">
        <v>0</v>
      </c>
      <c r="X1575">
        <v>1</v>
      </c>
      <c r="Y1575">
        <v>0</v>
      </c>
    </row>
    <row r="1576" spans="1:25" x14ac:dyDescent="0.2">
      <c r="A1576">
        <v>50</v>
      </c>
      <c r="B1576">
        <v>0</v>
      </c>
      <c r="C1576">
        <v>0</v>
      </c>
      <c r="D1576">
        <v>1</v>
      </c>
      <c r="E1576">
        <v>217</v>
      </c>
      <c r="F1576">
        <f>ROUND(Source!AU1557,O1576)</f>
        <v>28490.69</v>
      </c>
      <c r="G1576" t="s">
        <v>100</v>
      </c>
      <c r="H1576" t="s">
        <v>101</v>
      </c>
      <c r="K1576">
        <v>217</v>
      </c>
      <c r="L1576">
        <v>18</v>
      </c>
      <c r="M1576">
        <v>3</v>
      </c>
      <c r="N1576" t="s">
        <v>3</v>
      </c>
      <c r="O1576">
        <v>2</v>
      </c>
      <c r="W1576">
        <v>28490.69</v>
      </c>
      <c r="X1576">
        <v>1</v>
      </c>
      <c r="Y1576">
        <v>28490.69</v>
      </c>
    </row>
    <row r="1577" spans="1:25" x14ac:dyDescent="0.2">
      <c r="A1577">
        <v>50</v>
      </c>
      <c r="B1577">
        <v>0</v>
      </c>
      <c r="C1577">
        <v>0</v>
      </c>
      <c r="D1577">
        <v>1</v>
      </c>
      <c r="E1577">
        <v>230</v>
      </c>
      <c r="F1577">
        <f>ROUND(Source!BA1557,O1577)</f>
        <v>0</v>
      </c>
      <c r="G1577" t="s">
        <v>102</v>
      </c>
      <c r="H1577" t="s">
        <v>103</v>
      </c>
      <c r="K1577">
        <v>230</v>
      </c>
      <c r="L1577">
        <v>19</v>
      </c>
      <c r="M1577">
        <v>3</v>
      </c>
      <c r="N1577" t="s">
        <v>3</v>
      </c>
      <c r="O1577">
        <v>2</v>
      </c>
      <c r="W1577">
        <v>0</v>
      </c>
      <c r="X1577">
        <v>1</v>
      </c>
      <c r="Y1577">
        <v>0</v>
      </c>
    </row>
    <row r="1578" spans="1:25" x14ac:dyDescent="0.2">
      <c r="A1578">
        <v>50</v>
      </c>
      <c r="B1578">
        <v>0</v>
      </c>
      <c r="C1578">
        <v>0</v>
      </c>
      <c r="D1578">
        <v>1</v>
      </c>
      <c r="E1578">
        <v>206</v>
      </c>
      <c r="F1578">
        <f>ROUND(Source!T1557,O1578)</f>
        <v>0</v>
      </c>
      <c r="G1578" t="s">
        <v>104</v>
      </c>
      <c r="H1578" t="s">
        <v>105</v>
      </c>
      <c r="K1578">
        <v>206</v>
      </c>
      <c r="L1578">
        <v>20</v>
      </c>
      <c r="M1578">
        <v>3</v>
      </c>
      <c r="N1578" t="s">
        <v>3</v>
      </c>
      <c r="O1578">
        <v>2</v>
      </c>
      <c r="W1578">
        <v>0</v>
      </c>
      <c r="X1578">
        <v>1</v>
      </c>
      <c r="Y1578">
        <v>0</v>
      </c>
    </row>
    <row r="1579" spans="1:25" x14ac:dyDescent="0.2">
      <c r="A1579">
        <v>50</v>
      </c>
      <c r="B1579">
        <v>0</v>
      </c>
      <c r="C1579">
        <v>0</v>
      </c>
      <c r="D1579">
        <v>1</v>
      </c>
      <c r="E1579">
        <v>207</v>
      </c>
      <c r="F1579">
        <f>Source!U1557</f>
        <v>24.84</v>
      </c>
      <c r="G1579" t="s">
        <v>106</v>
      </c>
      <c r="H1579" t="s">
        <v>107</v>
      </c>
      <c r="K1579">
        <v>207</v>
      </c>
      <c r="L1579">
        <v>21</v>
      </c>
      <c r="M1579">
        <v>3</v>
      </c>
      <c r="N1579" t="s">
        <v>3</v>
      </c>
      <c r="O1579">
        <v>-1</v>
      </c>
      <c r="W1579">
        <v>24.84</v>
      </c>
      <c r="X1579">
        <v>1</v>
      </c>
      <c r="Y1579">
        <v>24.84</v>
      </c>
    </row>
    <row r="1580" spans="1:25" x14ac:dyDescent="0.2">
      <c r="A1580">
        <v>50</v>
      </c>
      <c r="B1580">
        <v>0</v>
      </c>
      <c r="C1580">
        <v>0</v>
      </c>
      <c r="D1580">
        <v>1</v>
      </c>
      <c r="E1580">
        <v>208</v>
      </c>
      <c r="F1580">
        <f>Source!V1557</f>
        <v>0</v>
      </c>
      <c r="G1580" t="s">
        <v>108</v>
      </c>
      <c r="H1580" t="s">
        <v>109</v>
      </c>
      <c r="K1580">
        <v>208</v>
      </c>
      <c r="L1580">
        <v>22</v>
      </c>
      <c r="M1580">
        <v>3</v>
      </c>
      <c r="N1580" t="s">
        <v>3</v>
      </c>
      <c r="O1580">
        <v>-1</v>
      </c>
      <c r="W1580">
        <v>0</v>
      </c>
      <c r="X1580">
        <v>1</v>
      </c>
      <c r="Y1580">
        <v>0</v>
      </c>
    </row>
    <row r="1581" spans="1:25" x14ac:dyDescent="0.2">
      <c r="A1581">
        <v>50</v>
      </c>
      <c r="B1581">
        <v>0</v>
      </c>
      <c r="C1581">
        <v>0</v>
      </c>
      <c r="D1581">
        <v>1</v>
      </c>
      <c r="E1581">
        <v>209</v>
      </c>
      <c r="F1581">
        <f>ROUND(Source!W1557,O1581)</f>
        <v>0</v>
      </c>
      <c r="G1581" t="s">
        <v>110</v>
      </c>
      <c r="H1581" t="s">
        <v>111</v>
      </c>
      <c r="K1581">
        <v>209</v>
      </c>
      <c r="L1581">
        <v>23</v>
      </c>
      <c r="M1581">
        <v>3</v>
      </c>
      <c r="N1581" t="s">
        <v>3</v>
      </c>
      <c r="O1581">
        <v>2</v>
      </c>
      <c r="W1581">
        <v>0</v>
      </c>
      <c r="X1581">
        <v>1</v>
      </c>
      <c r="Y1581">
        <v>0</v>
      </c>
    </row>
    <row r="1582" spans="1:25" x14ac:dyDescent="0.2">
      <c r="A1582">
        <v>50</v>
      </c>
      <c r="B1582">
        <v>0</v>
      </c>
      <c r="C1582">
        <v>0</v>
      </c>
      <c r="D1582">
        <v>1</v>
      </c>
      <c r="E1582">
        <v>233</v>
      </c>
      <c r="F1582">
        <f>ROUND(Source!BD1557,O1582)</f>
        <v>0</v>
      </c>
      <c r="G1582" t="s">
        <v>112</v>
      </c>
      <c r="H1582" t="s">
        <v>113</v>
      </c>
      <c r="K1582">
        <v>233</v>
      </c>
      <c r="L1582">
        <v>24</v>
      </c>
      <c r="M1582">
        <v>3</v>
      </c>
      <c r="N1582" t="s">
        <v>3</v>
      </c>
      <c r="O1582">
        <v>2</v>
      </c>
      <c r="W1582">
        <v>0</v>
      </c>
      <c r="X1582">
        <v>1</v>
      </c>
      <c r="Y1582">
        <v>0</v>
      </c>
    </row>
    <row r="1583" spans="1:25" x14ac:dyDescent="0.2">
      <c r="A1583">
        <v>50</v>
      </c>
      <c r="B1583">
        <v>0</v>
      </c>
      <c r="C1583">
        <v>0</v>
      </c>
      <c r="D1583">
        <v>1</v>
      </c>
      <c r="E1583">
        <v>210</v>
      </c>
      <c r="F1583">
        <f>ROUND(Source!X1557,O1583)</f>
        <v>10800.06</v>
      </c>
      <c r="G1583" t="s">
        <v>114</v>
      </c>
      <c r="H1583" t="s">
        <v>115</v>
      </c>
      <c r="K1583">
        <v>210</v>
      </c>
      <c r="L1583">
        <v>25</v>
      </c>
      <c r="M1583">
        <v>3</v>
      </c>
      <c r="N1583" t="s">
        <v>3</v>
      </c>
      <c r="O1583">
        <v>2</v>
      </c>
      <c r="W1583">
        <v>10800.06</v>
      </c>
      <c r="X1583">
        <v>1</v>
      </c>
      <c r="Y1583">
        <v>10800.06</v>
      </c>
    </row>
    <row r="1584" spans="1:25" x14ac:dyDescent="0.2">
      <c r="A1584">
        <v>50</v>
      </c>
      <c r="B1584">
        <v>0</v>
      </c>
      <c r="C1584">
        <v>0</v>
      </c>
      <c r="D1584">
        <v>1</v>
      </c>
      <c r="E1584">
        <v>211</v>
      </c>
      <c r="F1584">
        <f>ROUND(Source!Y1557,O1584)</f>
        <v>1542.86</v>
      </c>
      <c r="G1584" t="s">
        <v>116</v>
      </c>
      <c r="H1584" t="s">
        <v>117</v>
      </c>
      <c r="K1584">
        <v>211</v>
      </c>
      <c r="L1584">
        <v>26</v>
      </c>
      <c r="M1584">
        <v>3</v>
      </c>
      <c r="N1584" t="s">
        <v>3</v>
      </c>
      <c r="O1584">
        <v>2</v>
      </c>
      <c r="W1584">
        <v>1542.86</v>
      </c>
      <c r="X1584">
        <v>1</v>
      </c>
      <c r="Y1584">
        <v>1542.86</v>
      </c>
    </row>
    <row r="1585" spans="1:245" x14ac:dyDescent="0.2">
      <c r="A1585">
        <v>50</v>
      </c>
      <c r="B1585">
        <v>0</v>
      </c>
      <c r="C1585">
        <v>0</v>
      </c>
      <c r="D1585">
        <v>1</v>
      </c>
      <c r="E1585">
        <v>224</v>
      </c>
      <c r="F1585">
        <f>ROUND(Source!AR1557,O1585)</f>
        <v>28490.69</v>
      </c>
      <c r="G1585" t="s">
        <v>118</v>
      </c>
      <c r="H1585" t="s">
        <v>119</v>
      </c>
      <c r="K1585">
        <v>224</v>
      </c>
      <c r="L1585">
        <v>27</v>
      </c>
      <c r="M1585">
        <v>3</v>
      </c>
      <c r="N1585" t="s">
        <v>3</v>
      </c>
      <c r="O1585">
        <v>2</v>
      </c>
      <c r="W1585">
        <v>28490.69</v>
      </c>
      <c r="X1585">
        <v>1</v>
      </c>
      <c r="Y1585">
        <v>28490.69</v>
      </c>
    </row>
    <row r="1587" spans="1:245" x14ac:dyDescent="0.2">
      <c r="A1587">
        <v>4</v>
      </c>
      <c r="B1587">
        <v>1</v>
      </c>
      <c r="D1587">
        <f>ROW(A1595)</f>
        <v>1595</v>
      </c>
      <c r="F1587" t="s">
        <v>13</v>
      </c>
      <c r="G1587" t="s">
        <v>392</v>
      </c>
      <c r="H1587" t="s">
        <v>3</v>
      </c>
      <c r="I1587">
        <v>0</v>
      </c>
      <c r="K1587">
        <v>0</v>
      </c>
      <c r="M1587" t="s">
        <v>3</v>
      </c>
      <c r="S1587">
        <v>0</v>
      </c>
      <c r="U1587" t="s">
        <v>3</v>
      </c>
      <c r="V1587">
        <v>0</v>
      </c>
      <c r="AB1587" t="s">
        <v>3</v>
      </c>
      <c r="AC1587" t="s">
        <v>3</v>
      </c>
      <c r="AD1587" t="s">
        <v>3</v>
      </c>
      <c r="AE1587" t="s">
        <v>3</v>
      </c>
      <c r="AF1587" t="s">
        <v>3</v>
      </c>
      <c r="AG1587" t="s">
        <v>3</v>
      </c>
      <c r="AP1587" t="s">
        <v>3</v>
      </c>
      <c r="AQ1587" t="s">
        <v>3</v>
      </c>
      <c r="AR1587" t="s">
        <v>3</v>
      </c>
      <c r="AZ1587" t="s">
        <v>3</v>
      </c>
      <c r="BB1587" t="s">
        <v>3</v>
      </c>
      <c r="BC1587" t="s">
        <v>3</v>
      </c>
      <c r="BD1587" t="s">
        <v>3</v>
      </c>
      <c r="BE1587" t="s">
        <v>3</v>
      </c>
      <c r="BF1587" t="s">
        <v>3</v>
      </c>
      <c r="BG1587" t="s">
        <v>3</v>
      </c>
      <c r="BH1587" t="s">
        <v>3</v>
      </c>
      <c r="BI1587" t="s">
        <v>3</v>
      </c>
      <c r="BJ1587" t="s">
        <v>3</v>
      </c>
      <c r="BK1587" t="s">
        <v>3</v>
      </c>
      <c r="BL1587" t="s">
        <v>3</v>
      </c>
      <c r="BM1587" t="s">
        <v>3</v>
      </c>
      <c r="BN1587" t="s">
        <v>3</v>
      </c>
      <c r="BO1587" t="s">
        <v>3</v>
      </c>
      <c r="BP1587" t="s">
        <v>3</v>
      </c>
      <c r="BX1587">
        <v>0</v>
      </c>
      <c r="CJ1587">
        <v>0</v>
      </c>
    </row>
    <row r="1589" spans="1:245" x14ac:dyDescent="0.2">
      <c r="A1589">
        <v>52</v>
      </c>
      <c r="B1589">
        <f t="shared" ref="B1589:G1589" si="1001">B1595</f>
        <v>1</v>
      </c>
      <c r="C1589">
        <f t="shared" si="1001"/>
        <v>4</v>
      </c>
      <c r="D1589">
        <f t="shared" si="1001"/>
        <v>1587</v>
      </c>
      <c r="E1589">
        <f t="shared" si="1001"/>
        <v>0</v>
      </c>
      <c r="F1589" t="str">
        <f t="shared" si="1001"/>
        <v>Новый раздел</v>
      </c>
      <c r="G1589" t="str">
        <f t="shared" si="1001"/>
        <v>Электрощит ЩАО 1.2</v>
      </c>
      <c r="O1589">
        <f t="shared" ref="O1589:AT1589" si="1002">O1595</f>
        <v>23319.35</v>
      </c>
      <c r="P1589">
        <f t="shared" si="1002"/>
        <v>0</v>
      </c>
      <c r="Q1589">
        <f t="shared" si="1002"/>
        <v>1033.5</v>
      </c>
      <c r="R1589">
        <f t="shared" si="1002"/>
        <v>4.84</v>
      </c>
      <c r="S1589">
        <f t="shared" si="1002"/>
        <v>22285.85</v>
      </c>
      <c r="T1589">
        <f t="shared" si="1002"/>
        <v>0</v>
      </c>
      <c r="U1589">
        <f t="shared" si="1002"/>
        <v>35.879999999999995</v>
      </c>
      <c r="V1589">
        <f t="shared" si="1002"/>
        <v>0</v>
      </c>
      <c r="W1589">
        <f t="shared" si="1002"/>
        <v>0</v>
      </c>
      <c r="X1589">
        <f t="shared" si="1002"/>
        <v>15600.1</v>
      </c>
      <c r="Y1589">
        <f t="shared" si="1002"/>
        <v>2228.58</v>
      </c>
      <c r="Z1589">
        <f t="shared" si="1002"/>
        <v>0</v>
      </c>
      <c r="AA1589">
        <f t="shared" si="1002"/>
        <v>0</v>
      </c>
      <c r="AB1589">
        <f t="shared" si="1002"/>
        <v>23319.35</v>
      </c>
      <c r="AC1589">
        <f t="shared" si="1002"/>
        <v>0</v>
      </c>
      <c r="AD1589">
        <f t="shared" si="1002"/>
        <v>1033.5</v>
      </c>
      <c r="AE1589">
        <f t="shared" si="1002"/>
        <v>4.84</v>
      </c>
      <c r="AF1589">
        <f t="shared" si="1002"/>
        <v>22285.85</v>
      </c>
      <c r="AG1589">
        <f t="shared" si="1002"/>
        <v>0</v>
      </c>
      <c r="AH1589">
        <f t="shared" si="1002"/>
        <v>35.879999999999995</v>
      </c>
      <c r="AI1589">
        <f t="shared" si="1002"/>
        <v>0</v>
      </c>
      <c r="AJ1589">
        <f t="shared" si="1002"/>
        <v>0</v>
      </c>
      <c r="AK1589">
        <f t="shared" si="1002"/>
        <v>15600.1</v>
      </c>
      <c r="AL1589">
        <f t="shared" si="1002"/>
        <v>2228.58</v>
      </c>
      <c r="AM1589">
        <f t="shared" si="1002"/>
        <v>0</v>
      </c>
      <c r="AN1589">
        <f t="shared" si="1002"/>
        <v>0</v>
      </c>
      <c r="AO1589">
        <f t="shared" si="1002"/>
        <v>0</v>
      </c>
      <c r="AP1589">
        <f t="shared" si="1002"/>
        <v>0</v>
      </c>
      <c r="AQ1589">
        <f t="shared" si="1002"/>
        <v>0</v>
      </c>
      <c r="AR1589">
        <f t="shared" si="1002"/>
        <v>41153.25</v>
      </c>
      <c r="AS1589">
        <f t="shared" si="1002"/>
        <v>0</v>
      </c>
      <c r="AT1589">
        <f t="shared" si="1002"/>
        <v>0</v>
      </c>
      <c r="AU1589">
        <f t="shared" ref="AU1589:BZ1589" si="1003">AU1595</f>
        <v>41153.25</v>
      </c>
      <c r="AV1589">
        <f t="shared" si="1003"/>
        <v>0</v>
      </c>
      <c r="AW1589">
        <f t="shared" si="1003"/>
        <v>0</v>
      </c>
      <c r="AX1589">
        <f t="shared" si="1003"/>
        <v>0</v>
      </c>
      <c r="AY1589">
        <f t="shared" si="1003"/>
        <v>0</v>
      </c>
      <c r="AZ1589">
        <f t="shared" si="1003"/>
        <v>0</v>
      </c>
      <c r="BA1589">
        <f t="shared" si="1003"/>
        <v>0</v>
      </c>
      <c r="BB1589">
        <f t="shared" si="1003"/>
        <v>0</v>
      </c>
      <c r="BC1589">
        <f t="shared" si="1003"/>
        <v>0</v>
      </c>
      <c r="BD1589">
        <f t="shared" si="1003"/>
        <v>0</v>
      </c>
      <c r="BE1589">
        <f t="shared" si="1003"/>
        <v>0</v>
      </c>
      <c r="BF1589">
        <f t="shared" si="1003"/>
        <v>0</v>
      </c>
      <c r="BG1589">
        <f t="shared" si="1003"/>
        <v>0</v>
      </c>
      <c r="BH1589">
        <f t="shared" si="1003"/>
        <v>0</v>
      </c>
      <c r="BI1589">
        <f t="shared" si="1003"/>
        <v>0</v>
      </c>
      <c r="BJ1589">
        <f t="shared" si="1003"/>
        <v>0</v>
      </c>
      <c r="BK1589">
        <f t="shared" si="1003"/>
        <v>0</v>
      </c>
      <c r="BL1589">
        <f t="shared" si="1003"/>
        <v>0</v>
      </c>
      <c r="BM1589">
        <f t="shared" si="1003"/>
        <v>0</v>
      </c>
      <c r="BN1589">
        <f t="shared" si="1003"/>
        <v>0</v>
      </c>
      <c r="BO1589">
        <f t="shared" si="1003"/>
        <v>0</v>
      </c>
      <c r="BP1589">
        <f t="shared" si="1003"/>
        <v>0</v>
      </c>
      <c r="BQ1589">
        <f t="shared" si="1003"/>
        <v>0</v>
      </c>
      <c r="BR1589">
        <f t="shared" si="1003"/>
        <v>0</v>
      </c>
      <c r="BS1589">
        <f t="shared" si="1003"/>
        <v>0</v>
      </c>
      <c r="BT1589">
        <f t="shared" si="1003"/>
        <v>0</v>
      </c>
      <c r="BU1589">
        <f t="shared" si="1003"/>
        <v>0</v>
      </c>
      <c r="BV1589">
        <f t="shared" si="1003"/>
        <v>0</v>
      </c>
      <c r="BW1589">
        <f t="shared" si="1003"/>
        <v>0</v>
      </c>
      <c r="BX1589">
        <f t="shared" si="1003"/>
        <v>0</v>
      </c>
      <c r="BY1589">
        <f t="shared" si="1003"/>
        <v>0</v>
      </c>
      <c r="BZ1589">
        <f t="shared" si="1003"/>
        <v>0</v>
      </c>
      <c r="CA1589">
        <f t="shared" ref="CA1589:DF1589" si="1004">CA1595</f>
        <v>41153.25</v>
      </c>
      <c r="CB1589">
        <f t="shared" si="1004"/>
        <v>0</v>
      </c>
      <c r="CC1589">
        <f t="shared" si="1004"/>
        <v>0</v>
      </c>
      <c r="CD1589">
        <f t="shared" si="1004"/>
        <v>41153.25</v>
      </c>
      <c r="CE1589">
        <f t="shared" si="1004"/>
        <v>0</v>
      </c>
      <c r="CF1589">
        <f t="shared" si="1004"/>
        <v>0</v>
      </c>
      <c r="CG1589">
        <f t="shared" si="1004"/>
        <v>0</v>
      </c>
      <c r="CH1589">
        <f t="shared" si="1004"/>
        <v>0</v>
      </c>
      <c r="CI1589">
        <f t="shared" si="1004"/>
        <v>0</v>
      </c>
      <c r="CJ1589">
        <f t="shared" si="1004"/>
        <v>0</v>
      </c>
      <c r="CK1589">
        <f t="shared" si="1004"/>
        <v>0</v>
      </c>
      <c r="CL1589">
        <f t="shared" si="1004"/>
        <v>0</v>
      </c>
      <c r="CM1589">
        <f t="shared" si="1004"/>
        <v>0</v>
      </c>
      <c r="CN1589">
        <f t="shared" si="1004"/>
        <v>0</v>
      </c>
      <c r="CO1589">
        <f t="shared" si="1004"/>
        <v>0</v>
      </c>
      <c r="CP1589">
        <f t="shared" si="1004"/>
        <v>0</v>
      </c>
      <c r="CQ1589">
        <f t="shared" si="1004"/>
        <v>0</v>
      </c>
      <c r="CR1589">
        <f t="shared" si="1004"/>
        <v>0</v>
      </c>
      <c r="CS1589">
        <f t="shared" si="1004"/>
        <v>0</v>
      </c>
      <c r="CT1589">
        <f t="shared" si="1004"/>
        <v>0</v>
      </c>
      <c r="CU1589">
        <f t="shared" si="1004"/>
        <v>0</v>
      </c>
      <c r="CV1589">
        <f t="shared" si="1004"/>
        <v>0</v>
      </c>
      <c r="CW1589">
        <f t="shared" si="1004"/>
        <v>0</v>
      </c>
      <c r="CX1589">
        <f t="shared" si="1004"/>
        <v>0</v>
      </c>
      <c r="CY1589">
        <f t="shared" si="1004"/>
        <v>0</v>
      </c>
      <c r="CZ1589">
        <f t="shared" si="1004"/>
        <v>0</v>
      </c>
      <c r="DA1589">
        <f t="shared" si="1004"/>
        <v>0</v>
      </c>
      <c r="DB1589">
        <f t="shared" si="1004"/>
        <v>0</v>
      </c>
      <c r="DC1589">
        <f t="shared" si="1004"/>
        <v>0</v>
      </c>
      <c r="DD1589">
        <f t="shared" si="1004"/>
        <v>0</v>
      </c>
      <c r="DE1589">
        <f t="shared" si="1004"/>
        <v>0</v>
      </c>
      <c r="DF1589">
        <f t="shared" si="1004"/>
        <v>0</v>
      </c>
      <c r="DG1589">
        <f t="shared" ref="DG1589:EL1589" si="1005">DG1595</f>
        <v>0</v>
      </c>
      <c r="DH1589">
        <f t="shared" si="1005"/>
        <v>0</v>
      </c>
      <c r="DI1589">
        <f t="shared" si="1005"/>
        <v>0</v>
      </c>
      <c r="DJ1589">
        <f t="shared" si="1005"/>
        <v>0</v>
      </c>
      <c r="DK1589">
        <f t="shared" si="1005"/>
        <v>0</v>
      </c>
      <c r="DL1589">
        <f t="shared" si="1005"/>
        <v>0</v>
      </c>
      <c r="DM1589">
        <f t="shared" si="1005"/>
        <v>0</v>
      </c>
      <c r="DN1589">
        <f t="shared" si="1005"/>
        <v>0</v>
      </c>
      <c r="DO1589">
        <f t="shared" si="1005"/>
        <v>0</v>
      </c>
      <c r="DP1589">
        <f t="shared" si="1005"/>
        <v>0</v>
      </c>
      <c r="DQ1589">
        <f t="shared" si="1005"/>
        <v>0</v>
      </c>
      <c r="DR1589">
        <f t="shared" si="1005"/>
        <v>0</v>
      </c>
      <c r="DS1589">
        <f t="shared" si="1005"/>
        <v>0</v>
      </c>
      <c r="DT1589">
        <f t="shared" si="1005"/>
        <v>0</v>
      </c>
      <c r="DU1589">
        <f t="shared" si="1005"/>
        <v>0</v>
      </c>
      <c r="DV1589">
        <f t="shared" si="1005"/>
        <v>0</v>
      </c>
      <c r="DW1589">
        <f t="shared" si="1005"/>
        <v>0</v>
      </c>
      <c r="DX1589">
        <f t="shared" si="1005"/>
        <v>0</v>
      </c>
      <c r="DY1589">
        <f t="shared" si="1005"/>
        <v>0</v>
      </c>
      <c r="DZ1589">
        <f t="shared" si="1005"/>
        <v>0</v>
      </c>
      <c r="EA1589">
        <f t="shared" si="1005"/>
        <v>0</v>
      </c>
      <c r="EB1589">
        <f t="shared" si="1005"/>
        <v>0</v>
      </c>
      <c r="EC1589">
        <f t="shared" si="1005"/>
        <v>0</v>
      </c>
      <c r="ED1589">
        <f t="shared" si="1005"/>
        <v>0</v>
      </c>
      <c r="EE1589">
        <f t="shared" si="1005"/>
        <v>0</v>
      </c>
      <c r="EF1589">
        <f t="shared" si="1005"/>
        <v>0</v>
      </c>
      <c r="EG1589">
        <f t="shared" si="1005"/>
        <v>0</v>
      </c>
      <c r="EH1589">
        <f t="shared" si="1005"/>
        <v>0</v>
      </c>
      <c r="EI1589">
        <f t="shared" si="1005"/>
        <v>0</v>
      </c>
      <c r="EJ1589">
        <f t="shared" si="1005"/>
        <v>0</v>
      </c>
      <c r="EK1589">
        <f t="shared" si="1005"/>
        <v>0</v>
      </c>
      <c r="EL1589">
        <f t="shared" si="1005"/>
        <v>0</v>
      </c>
      <c r="EM1589">
        <f t="shared" ref="EM1589:FR1589" si="1006">EM1595</f>
        <v>0</v>
      </c>
      <c r="EN1589">
        <f t="shared" si="1006"/>
        <v>0</v>
      </c>
      <c r="EO1589">
        <f t="shared" si="1006"/>
        <v>0</v>
      </c>
      <c r="EP1589">
        <f t="shared" si="1006"/>
        <v>0</v>
      </c>
      <c r="EQ1589">
        <f t="shared" si="1006"/>
        <v>0</v>
      </c>
      <c r="ER1589">
        <f t="shared" si="1006"/>
        <v>0</v>
      </c>
      <c r="ES1589">
        <f t="shared" si="1006"/>
        <v>0</v>
      </c>
      <c r="ET1589">
        <f t="shared" si="1006"/>
        <v>0</v>
      </c>
      <c r="EU1589">
        <f t="shared" si="1006"/>
        <v>0</v>
      </c>
      <c r="EV1589">
        <f t="shared" si="1006"/>
        <v>0</v>
      </c>
      <c r="EW1589">
        <f t="shared" si="1006"/>
        <v>0</v>
      </c>
      <c r="EX1589">
        <f t="shared" si="1006"/>
        <v>0</v>
      </c>
      <c r="EY1589">
        <f t="shared" si="1006"/>
        <v>0</v>
      </c>
      <c r="EZ1589">
        <f t="shared" si="1006"/>
        <v>0</v>
      </c>
      <c r="FA1589">
        <f t="shared" si="1006"/>
        <v>0</v>
      </c>
      <c r="FB1589">
        <f t="shared" si="1006"/>
        <v>0</v>
      </c>
      <c r="FC1589">
        <f t="shared" si="1006"/>
        <v>0</v>
      </c>
      <c r="FD1589">
        <f t="shared" si="1006"/>
        <v>0</v>
      </c>
      <c r="FE1589">
        <f t="shared" si="1006"/>
        <v>0</v>
      </c>
      <c r="FF1589">
        <f t="shared" si="1006"/>
        <v>0</v>
      </c>
      <c r="FG1589">
        <f t="shared" si="1006"/>
        <v>0</v>
      </c>
      <c r="FH1589">
        <f t="shared" si="1006"/>
        <v>0</v>
      </c>
      <c r="FI1589">
        <f t="shared" si="1006"/>
        <v>0</v>
      </c>
      <c r="FJ1589">
        <f t="shared" si="1006"/>
        <v>0</v>
      </c>
      <c r="FK1589">
        <f t="shared" si="1006"/>
        <v>0</v>
      </c>
      <c r="FL1589">
        <f t="shared" si="1006"/>
        <v>0</v>
      </c>
      <c r="FM1589">
        <f t="shared" si="1006"/>
        <v>0</v>
      </c>
      <c r="FN1589">
        <f t="shared" si="1006"/>
        <v>0</v>
      </c>
      <c r="FO1589">
        <f t="shared" si="1006"/>
        <v>0</v>
      </c>
      <c r="FP1589">
        <f t="shared" si="1006"/>
        <v>0</v>
      </c>
      <c r="FQ1589">
        <f t="shared" si="1006"/>
        <v>0</v>
      </c>
      <c r="FR1589">
        <f t="shared" si="1006"/>
        <v>0</v>
      </c>
      <c r="FS1589">
        <f t="shared" ref="FS1589:GX1589" si="1007">FS1595</f>
        <v>0</v>
      </c>
      <c r="FT1589">
        <f t="shared" si="1007"/>
        <v>0</v>
      </c>
      <c r="FU1589">
        <f t="shared" si="1007"/>
        <v>0</v>
      </c>
      <c r="FV1589">
        <f t="shared" si="1007"/>
        <v>0</v>
      </c>
      <c r="FW1589">
        <f t="shared" si="1007"/>
        <v>0</v>
      </c>
      <c r="FX1589">
        <f t="shared" si="1007"/>
        <v>0</v>
      </c>
      <c r="FY1589">
        <f t="shared" si="1007"/>
        <v>0</v>
      </c>
      <c r="FZ1589">
        <f t="shared" si="1007"/>
        <v>0</v>
      </c>
      <c r="GA1589">
        <f t="shared" si="1007"/>
        <v>0</v>
      </c>
      <c r="GB1589">
        <f t="shared" si="1007"/>
        <v>0</v>
      </c>
      <c r="GC1589">
        <f t="shared" si="1007"/>
        <v>0</v>
      </c>
      <c r="GD1589">
        <f t="shared" si="1007"/>
        <v>0</v>
      </c>
      <c r="GE1589">
        <f t="shared" si="1007"/>
        <v>0</v>
      </c>
      <c r="GF1589">
        <f t="shared" si="1007"/>
        <v>0</v>
      </c>
      <c r="GG1589">
        <f t="shared" si="1007"/>
        <v>0</v>
      </c>
      <c r="GH1589">
        <f t="shared" si="1007"/>
        <v>0</v>
      </c>
      <c r="GI1589">
        <f t="shared" si="1007"/>
        <v>0</v>
      </c>
      <c r="GJ1589">
        <f t="shared" si="1007"/>
        <v>0</v>
      </c>
      <c r="GK1589">
        <f t="shared" si="1007"/>
        <v>0</v>
      </c>
      <c r="GL1589">
        <f t="shared" si="1007"/>
        <v>0</v>
      </c>
      <c r="GM1589">
        <f t="shared" si="1007"/>
        <v>0</v>
      </c>
      <c r="GN1589">
        <f t="shared" si="1007"/>
        <v>0</v>
      </c>
      <c r="GO1589">
        <f t="shared" si="1007"/>
        <v>0</v>
      </c>
      <c r="GP1589">
        <f t="shared" si="1007"/>
        <v>0</v>
      </c>
      <c r="GQ1589">
        <f t="shared" si="1007"/>
        <v>0</v>
      </c>
      <c r="GR1589">
        <f t="shared" si="1007"/>
        <v>0</v>
      </c>
      <c r="GS1589">
        <f t="shared" si="1007"/>
        <v>0</v>
      </c>
      <c r="GT1589">
        <f t="shared" si="1007"/>
        <v>0</v>
      </c>
      <c r="GU1589">
        <f t="shared" si="1007"/>
        <v>0</v>
      </c>
      <c r="GV1589">
        <f t="shared" si="1007"/>
        <v>0</v>
      </c>
      <c r="GW1589">
        <f t="shared" si="1007"/>
        <v>0</v>
      </c>
      <c r="GX1589">
        <f t="shared" si="1007"/>
        <v>0</v>
      </c>
    </row>
    <row r="1591" spans="1:245" x14ac:dyDescent="0.2">
      <c r="A1591">
        <v>17</v>
      </c>
      <c r="B1591">
        <v>1</v>
      </c>
      <c r="C1591">
        <f>ROW(SmtRes!A475)</f>
        <v>475</v>
      </c>
      <c r="D1591">
        <f>ROW(EtalonRes!A475)</f>
        <v>475</v>
      </c>
      <c r="E1591" t="s">
        <v>393</v>
      </c>
      <c r="F1591" t="s">
        <v>122</v>
      </c>
      <c r="G1591" t="s">
        <v>123</v>
      </c>
      <c r="H1591" t="s">
        <v>52</v>
      </c>
      <c r="I1591">
        <v>13</v>
      </c>
      <c r="J1591">
        <v>0</v>
      </c>
      <c r="K1591">
        <v>13</v>
      </c>
      <c r="O1591">
        <f>ROUND(CP1591,2)</f>
        <v>3886.56</v>
      </c>
      <c r="P1591">
        <f>ROUND(CQ1591*I1591,2)</f>
        <v>0</v>
      </c>
      <c r="Q1591">
        <f>ROUND(CR1591*I1591,2)</f>
        <v>172.25</v>
      </c>
      <c r="R1591">
        <f>ROUND(CS1591*I1591,2)</f>
        <v>0.81</v>
      </c>
      <c r="S1591">
        <f>ROUND(CT1591*I1591,2)</f>
        <v>3714.31</v>
      </c>
      <c r="T1591">
        <f>ROUND(CU1591*I1591,2)</f>
        <v>0</v>
      </c>
      <c r="U1591">
        <f>CV1591*I1591</f>
        <v>5.9799999999999995</v>
      </c>
      <c r="V1591">
        <f>CW1591*I1591</f>
        <v>0</v>
      </c>
      <c r="W1591">
        <f>ROUND(CX1591*I1591,2)</f>
        <v>0</v>
      </c>
      <c r="X1591">
        <f t="shared" ref="X1591:Y1593" si="1008">ROUND(CY1591,2)</f>
        <v>2600.02</v>
      </c>
      <c r="Y1591">
        <f t="shared" si="1008"/>
        <v>371.43</v>
      </c>
      <c r="AA1591">
        <v>35364244</v>
      </c>
      <c r="AB1591">
        <f>ROUND((AC1591+AD1591+AF1591),6)</f>
        <v>298.96600000000001</v>
      </c>
      <c r="AC1591">
        <f>ROUND(((ES1591*0)),6)</f>
        <v>0</v>
      </c>
      <c r="AD1591">
        <f>ROUND(((((ET1591*0.2))-((EU1591*0.2)))+AE1591),6)</f>
        <v>13.25</v>
      </c>
      <c r="AE1591">
        <f>ROUND(((EU1591*0.2)),6)</f>
        <v>6.2E-2</v>
      </c>
      <c r="AF1591">
        <f>ROUND(((EV1591*0.2)),6)</f>
        <v>285.71600000000001</v>
      </c>
      <c r="AG1591">
        <f>ROUND((AP1591),6)</f>
        <v>0</v>
      </c>
      <c r="AH1591">
        <f>((EW1591*0.2))</f>
        <v>0.45999999999999996</v>
      </c>
      <c r="AI1591">
        <f>((EX1591*0.2))</f>
        <v>0</v>
      </c>
      <c r="AJ1591">
        <f>(AS1591)</f>
        <v>0</v>
      </c>
      <c r="AK1591">
        <v>3700.99</v>
      </c>
      <c r="AL1591">
        <v>2206.16</v>
      </c>
      <c r="AM1591">
        <v>66.25</v>
      </c>
      <c r="AN1591">
        <v>0.31</v>
      </c>
      <c r="AO1591">
        <v>1428.58</v>
      </c>
      <c r="AP1591">
        <v>0</v>
      </c>
      <c r="AQ1591">
        <v>2.2999999999999998</v>
      </c>
      <c r="AR1591">
        <v>0</v>
      </c>
      <c r="AS1591">
        <v>0</v>
      </c>
      <c r="AT1591">
        <v>70</v>
      </c>
      <c r="AU1591">
        <v>10</v>
      </c>
      <c r="AV1591">
        <v>1</v>
      </c>
      <c r="AW1591">
        <v>1</v>
      </c>
      <c r="AZ1591">
        <v>1</v>
      </c>
      <c r="BA1591">
        <v>1</v>
      </c>
      <c r="BB1591">
        <v>1</v>
      </c>
      <c r="BC1591">
        <v>1</v>
      </c>
      <c r="BD1591" t="s">
        <v>3</v>
      </c>
      <c r="BE1591" t="s">
        <v>3</v>
      </c>
      <c r="BF1591" t="s">
        <v>3</v>
      </c>
      <c r="BG1591" t="s">
        <v>3</v>
      </c>
      <c r="BH1591">
        <v>0</v>
      </c>
      <c r="BI1591">
        <v>4</v>
      </c>
      <c r="BJ1591" t="s">
        <v>124</v>
      </c>
      <c r="BM1591">
        <v>0</v>
      </c>
      <c r="BN1591">
        <v>0</v>
      </c>
      <c r="BO1591" t="s">
        <v>3</v>
      </c>
      <c r="BP1591">
        <v>0</v>
      </c>
      <c r="BQ1591">
        <v>1</v>
      </c>
      <c r="BR1591">
        <v>0</v>
      </c>
      <c r="BS1591">
        <v>1</v>
      </c>
      <c r="BT1591">
        <v>1</v>
      </c>
      <c r="BU1591">
        <v>1</v>
      </c>
      <c r="BV1591">
        <v>1</v>
      </c>
      <c r="BW1591">
        <v>1</v>
      </c>
      <c r="BX1591">
        <v>1</v>
      </c>
      <c r="BY1591" t="s">
        <v>3</v>
      </c>
      <c r="BZ1591">
        <v>70</v>
      </c>
      <c r="CA1591">
        <v>10</v>
      </c>
      <c r="CB1591" t="s">
        <v>3</v>
      </c>
      <c r="CE1591">
        <v>0</v>
      </c>
      <c r="CF1591">
        <v>0</v>
      </c>
      <c r="CG1591">
        <v>0</v>
      </c>
      <c r="CM1591">
        <v>0</v>
      </c>
      <c r="CN1591" t="s">
        <v>1130</v>
      </c>
      <c r="CO1591">
        <v>0</v>
      </c>
      <c r="CP1591">
        <f>(P1591+Q1591+S1591)</f>
        <v>3886.56</v>
      </c>
      <c r="CQ1591">
        <f>(AC1591*BC1591*AW1591)</f>
        <v>0</v>
      </c>
      <c r="CR1591">
        <f>(((((ET1591*0.2))*BB1591-((EU1591*0.2))*BS1591)+AE1591*BS1591)*AV1591)</f>
        <v>13.25</v>
      </c>
      <c r="CS1591">
        <f>(AE1591*BS1591*AV1591)</f>
        <v>6.2E-2</v>
      </c>
      <c r="CT1591">
        <f>(AF1591*BA1591*AV1591)</f>
        <v>285.71600000000001</v>
      </c>
      <c r="CU1591">
        <f>AG1591</f>
        <v>0</v>
      </c>
      <c r="CV1591">
        <f>(AH1591*AV1591)</f>
        <v>0.45999999999999996</v>
      </c>
      <c r="CW1591">
        <f t="shared" ref="CW1591:CX1593" si="1009">AI1591</f>
        <v>0</v>
      </c>
      <c r="CX1591">
        <f t="shared" si="1009"/>
        <v>0</v>
      </c>
      <c r="CY1591">
        <f>((S1591*BZ1591)/100)</f>
        <v>2600.0169999999998</v>
      </c>
      <c r="CZ1591">
        <f>((S1591*CA1591)/100)</f>
        <v>371.43099999999998</v>
      </c>
      <c r="DB1591">
        <v>15</v>
      </c>
      <c r="DC1591" t="s">
        <v>3</v>
      </c>
      <c r="DD1591" t="s">
        <v>54</v>
      </c>
      <c r="DE1591" t="s">
        <v>55</v>
      </c>
      <c r="DF1591" t="s">
        <v>55</v>
      </c>
      <c r="DG1591" t="s">
        <v>55</v>
      </c>
      <c r="DH1591" t="s">
        <v>3</v>
      </c>
      <c r="DI1591" t="s">
        <v>55</v>
      </c>
      <c r="DJ1591" t="s">
        <v>55</v>
      </c>
      <c r="DK1591" t="s">
        <v>3</v>
      </c>
      <c r="DL1591" t="s">
        <v>3</v>
      </c>
      <c r="DM1591" t="s">
        <v>3</v>
      </c>
      <c r="DN1591">
        <v>0</v>
      </c>
      <c r="DO1591">
        <v>0</v>
      </c>
      <c r="DP1591">
        <v>1</v>
      </c>
      <c r="DQ1591">
        <v>1</v>
      </c>
      <c r="DU1591">
        <v>1010</v>
      </c>
      <c r="DV1591" t="s">
        <v>52</v>
      </c>
      <c r="DW1591" t="s">
        <v>52</v>
      </c>
      <c r="DX1591">
        <v>1</v>
      </c>
      <c r="DZ1591" t="s">
        <v>3</v>
      </c>
      <c r="EA1591" t="s">
        <v>3</v>
      </c>
      <c r="EB1591" t="s">
        <v>3</v>
      </c>
      <c r="EC1591" t="s">
        <v>3</v>
      </c>
      <c r="EE1591">
        <v>35096056</v>
      </c>
      <c r="EF1591">
        <v>1</v>
      </c>
      <c r="EG1591" t="s">
        <v>20</v>
      </c>
      <c r="EH1591">
        <v>0</v>
      </c>
      <c r="EI1591" t="s">
        <v>3</v>
      </c>
      <c r="EJ1591">
        <v>4</v>
      </c>
      <c r="EK1591">
        <v>0</v>
      </c>
      <c r="EL1591" t="s">
        <v>21</v>
      </c>
      <c r="EM1591" t="s">
        <v>22</v>
      </c>
      <c r="EO1591" t="s">
        <v>56</v>
      </c>
      <c r="EQ1591">
        <v>0</v>
      </c>
      <c r="ER1591">
        <v>3700.99</v>
      </c>
      <c r="ES1591">
        <v>2206.16</v>
      </c>
      <c r="ET1591">
        <v>66.25</v>
      </c>
      <c r="EU1591">
        <v>0.31</v>
      </c>
      <c r="EV1591">
        <v>1428.58</v>
      </c>
      <c r="EW1591">
        <v>2.2999999999999998</v>
      </c>
      <c r="EX1591">
        <v>0</v>
      </c>
      <c r="EY1591">
        <v>0</v>
      </c>
      <c r="FQ1591">
        <v>0</v>
      </c>
      <c r="FR1591">
        <v>0</v>
      </c>
      <c r="FS1591">
        <v>0</v>
      </c>
      <c r="FX1591">
        <v>70</v>
      </c>
      <c r="FY1591">
        <v>10</v>
      </c>
      <c r="GA1591" t="s">
        <v>3</v>
      </c>
      <c r="GD1591">
        <v>0</v>
      </c>
      <c r="GF1591">
        <v>845110403</v>
      </c>
      <c r="GG1591">
        <v>2</v>
      </c>
      <c r="GH1591">
        <v>1</v>
      </c>
      <c r="GI1591">
        <v>-2</v>
      </c>
      <c r="GJ1591">
        <v>0</v>
      </c>
      <c r="GK1591">
        <f>ROUND(R1591*(R12)/100,2)</f>
        <v>0.87</v>
      </c>
      <c r="GL1591">
        <f>ROUND(IF(AND(BH1591=3,BI1591=3,FS1591&lt;&gt;0),P1591,0),2)</f>
        <v>0</v>
      </c>
      <c r="GM1591">
        <f>ROUND(O1591+X1591+Y1591+GK1591,2)+GX1591</f>
        <v>6858.88</v>
      </c>
      <c r="GN1591">
        <f>IF(OR(BI1591=0,BI1591=1),GM1591-GX1591,0)</f>
        <v>0</v>
      </c>
      <c r="GO1591">
        <f>IF(BI1591=2,GM1591-GX1591,0)</f>
        <v>0</v>
      </c>
      <c r="GP1591">
        <f>IF(BI1591=4,GM1591-GX1591,0)</f>
        <v>6858.88</v>
      </c>
      <c r="GR1591">
        <v>0</v>
      </c>
      <c r="GS1591">
        <v>3</v>
      </c>
      <c r="GT1591">
        <v>0</v>
      </c>
      <c r="GU1591" t="s">
        <v>3</v>
      </c>
      <c r="GV1591">
        <f>ROUND((GT1591),6)</f>
        <v>0</v>
      </c>
      <c r="GW1591">
        <v>1</v>
      </c>
      <c r="GX1591">
        <f>ROUND(HC1591*I1591,2)</f>
        <v>0</v>
      </c>
      <c r="HA1591">
        <v>0</v>
      </c>
      <c r="HB1591">
        <v>0</v>
      </c>
      <c r="HC1591">
        <f>GV1591*GW1591</f>
        <v>0</v>
      </c>
      <c r="HE1591" t="s">
        <v>3</v>
      </c>
      <c r="HF1591" t="s">
        <v>3</v>
      </c>
      <c r="HM1591" t="s">
        <v>3</v>
      </c>
      <c r="HN1591" t="s">
        <v>3</v>
      </c>
      <c r="HO1591" t="s">
        <v>3</v>
      </c>
      <c r="HP1591" t="s">
        <v>3</v>
      </c>
      <c r="HQ1591" t="s">
        <v>3</v>
      </c>
      <c r="HS1591">
        <v>0</v>
      </c>
      <c r="IK1591">
        <v>0</v>
      </c>
    </row>
    <row r="1592" spans="1:245" x14ac:dyDescent="0.2">
      <c r="A1592">
        <v>17</v>
      </c>
      <c r="B1592">
        <v>1</v>
      </c>
      <c r="C1592">
        <f>ROW(SmtRes!A480)</f>
        <v>480</v>
      </c>
      <c r="D1592">
        <f>ROW(EtalonRes!A480)</f>
        <v>480</v>
      </c>
      <c r="E1592" t="s">
        <v>394</v>
      </c>
      <c r="F1592" t="s">
        <v>122</v>
      </c>
      <c r="G1592" t="s">
        <v>126</v>
      </c>
      <c r="H1592" t="s">
        <v>52</v>
      </c>
      <c r="I1592">
        <v>13</v>
      </c>
      <c r="J1592">
        <v>0</v>
      </c>
      <c r="K1592">
        <v>13</v>
      </c>
      <c r="O1592">
        <f>ROUND(CP1592,2)</f>
        <v>48112.87</v>
      </c>
      <c r="P1592">
        <f>ROUND(CQ1592*I1592,2)</f>
        <v>28680.080000000002</v>
      </c>
      <c r="Q1592">
        <f>ROUND(CR1592*I1592,2)</f>
        <v>861.25</v>
      </c>
      <c r="R1592">
        <f>ROUND(CS1592*I1592,2)</f>
        <v>4.03</v>
      </c>
      <c r="S1592">
        <f>ROUND(CT1592*I1592,2)</f>
        <v>18571.54</v>
      </c>
      <c r="T1592">
        <f>ROUND(CU1592*I1592,2)</f>
        <v>0</v>
      </c>
      <c r="U1592">
        <f>CV1592*I1592</f>
        <v>29.9</v>
      </c>
      <c r="V1592">
        <f>CW1592*I1592</f>
        <v>0</v>
      </c>
      <c r="W1592">
        <f>ROUND(CX1592*I1592,2)</f>
        <v>0</v>
      </c>
      <c r="X1592">
        <f t="shared" si="1008"/>
        <v>13000.08</v>
      </c>
      <c r="Y1592">
        <f t="shared" si="1008"/>
        <v>1857.15</v>
      </c>
      <c r="AA1592">
        <v>35364244</v>
      </c>
      <c r="AB1592">
        <f>ROUND((AC1592+AD1592+AF1592),6)</f>
        <v>3700.99</v>
      </c>
      <c r="AC1592">
        <f>ROUND((ES1592),6)</f>
        <v>2206.16</v>
      </c>
      <c r="AD1592">
        <f>ROUND((((ET1592)-(EU1592))+AE1592),6)</f>
        <v>66.25</v>
      </c>
      <c r="AE1592">
        <f>ROUND((EU1592),6)</f>
        <v>0.31</v>
      </c>
      <c r="AF1592">
        <f>ROUND((EV1592),6)</f>
        <v>1428.58</v>
      </c>
      <c r="AG1592">
        <f>ROUND((AP1592),6)</f>
        <v>0</v>
      </c>
      <c r="AH1592">
        <f>(EW1592)</f>
        <v>2.2999999999999998</v>
      </c>
      <c r="AI1592">
        <f>(EX1592)</f>
        <v>0</v>
      </c>
      <c r="AJ1592">
        <f>(AS1592)</f>
        <v>0</v>
      </c>
      <c r="AK1592">
        <v>3700.99</v>
      </c>
      <c r="AL1592">
        <v>2206.16</v>
      </c>
      <c r="AM1592">
        <v>66.25</v>
      </c>
      <c r="AN1592">
        <v>0.31</v>
      </c>
      <c r="AO1592">
        <v>1428.58</v>
      </c>
      <c r="AP1592">
        <v>0</v>
      </c>
      <c r="AQ1592">
        <v>2.2999999999999998</v>
      </c>
      <c r="AR1592">
        <v>0</v>
      </c>
      <c r="AS1592">
        <v>0</v>
      </c>
      <c r="AT1592">
        <v>70</v>
      </c>
      <c r="AU1592">
        <v>10</v>
      </c>
      <c r="AV1592">
        <v>1</v>
      </c>
      <c r="AW1592">
        <v>1</v>
      </c>
      <c r="AZ1592">
        <v>1</v>
      </c>
      <c r="BA1592">
        <v>1</v>
      </c>
      <c r="BB1592">
        <v>1</v>
      </c>
      <c r="BC1592">
        <v>1</v>
      </c>
      <c r="BD1592" t="s">
        <v>3</v>
      </c>
      <c r="BE1592" t="s">
        <v>3</v>
      </c>
      <c r="BF1592" t="s">
        <v>3</v>
      </c>
      <c r="BG1592" t="s">
        <v>3</v>
      </c>
      <c r="BH1592">
        <v>0</v>
      </c>
      <c r="BI1592">
        <v>4</v>
      </c>
      <c r="BJ1592" t="s">
        <v>124</v>
      </c>
      <c r="BM1592">
        <v>0</v>
      </c>
      <c r="BN1592">
        <v>0</v>
      </c>
      <c r="BO1592" t="s">
        <v>3</v>
      </c>
      <c r="BP1592">
        <v>0</v>
      </c>
      <c r="BQ1592">
        <v>1</v>
      </c>
      <c r="BR1592">
        <v>0</v>
      </c>
      <c r="BS1592">
        <v>1</v>
      </c>
      <c r="BT1592">
        <v>1</v>
      </c>
      <c r="BU1592">
        <v>1</v>
      </c>
      <c r="BV1592">
        <v>1</v>
      </c>
      <c r="BW1592">
        <v>1</v>
      </c>
      <c r="BX1592">
        <v>1</v>
      </c>
      <c r="BY1592" t="s">
        <v>3</v>
      </c>
      <c r="BZ1592">
        <v>70</v>
      </c>
      <c r="CA1592">
        <v>10</v>
      </c>
      <c r="CB1592" t="s">
        <v>3</v>
      </c>
      <c r="CE1592">
        <v>0</v>
      </c>
      <c r="CF1592">
        <v>0</v>
      </c>
      <c r="CG1592">
        <v>0</v>
      </c>
      <c r="CM1592">
        <v>0</v>
      </c>
      <c r="CN1592" t="s">
        <v>3</v>
      </c>
      <c r="CO1592">
        <v>0</v>
      </c>
      <c r="CP1592">
        <f>(P1592+Q1592+S1592)</f>
        <v>48112.87</v>
      </c>
      <c r="CQ1592">
        <f>(AC1592*BC1592*AW1592)</f>
        <v>2206.16</v>
      </c>
      <c r="CR1592">
        <f>((((ET1592)*BB1592-(EU1592)*BS1592)+AE1592*BS1592)*AV1592)</f>
        <v>66.25</v>
      </c>
      <c r="CS1592">
        <f>(AE1592*BS1592*AV1592)</f>
        <v>0.31</v>
      </c>
      <c r="CT1592">
        <f>(AF1592*BA1592*AV1592)</f>
        <v>1428.58</v>
      </c>
      <c r="CU1592">
        <f>AG1592</f>
        <v>0</v>
      </c>
      <c r="CV1592">
        <f>(AH1592*AV1592)</f>
        <v>2.2999999999999998</v>
      </c>
      <c r="CW1592">
        <f t="shared" si="1009"/>
        <v>0</v>
      </c>
      <c r="CX1592">
        <f t="shared" si="1009"/>
        <v>0</v>
      </c>
      <c r="CY1592">
        <f>((S1592*BZ1592)/100)</f>
        <v>13000.078000000001</v>
      </c>
      <c r="CZ1592">
        <f>((S1592*CA1592)/100)</f>
        <v>1857.1540000000002</v>
      </c>
      <c r="DC1592" t="s">
        <v>3</v>
      </c>
      <c r="DD1592" t="s">
        <v>3</v>
      </c>
      <c r="DE1592" t="s">
        <v>3</v>
      </c>
      <c r="DF1592" t="s">
        <v>3</v>
      </c>
      <c r="DG1592" t="s">
        <v>3</v>
      </c>
      <c r="DH1592" t="s">
        <v>3</v>
      </c>
      <c r="DI1592" t="s">
        <v>3</v>
      </c>
      <c r="DJ1592" t="s">
        <v>3</v>
      </c>
      <c r="DK1592" t="s">
        <v>3</v>
      </c>
      <c r="DL1592" t="s">
        <v>3</v>
      </c>
      <c r="DM1592" t="s">
        <v>3</v>
      </c>
      <c r="DN1592">
        <v>0</v>
      </c>
      <c r="DO1592">
        <v>0</v>
      </c>
      <c r="DP1592">
        <v>1</v>
      </c>
      <c r="DQ1592">
        <v>1</v>
      </c>
      <c r="DU1592">
        <v>1010</v>
      </c>
      <c r="DV1592" t="s">
        <v>52</v>
      </c>
      <c r="DW1592" t="s">
        <v>52</v>
      </c>
      <c r="DX1592">
        <v>1</v>
      </c>
      <c r="DZ1592" t="s">
        <v>3</v>
      </c>
      <c r="EA1592" t="s">
        <v>3</v>
      </c>
      <c r="EB1592" t="s">
        <v>3</v>
      </c>
      <c r="EC1592" t="s">
        <v>3</v>
      </c>
      <c r="EE1592">
        <v>35096056</v>
      </c>
      <c r="EF1592">
        <v>1</v>
      </c>
      <c r="EG1592" t="s">
        <v>20</v>
      </c>
      <c r="EH1592">
        <v>0</v>
      </c>
      <c r="EI1592" t="s">
        <v>3</v>
      </c>
      <c r="EJ1592">
        <v>4</v>
      </c>
      <c r="EK1592">
        <v>0</v>
      </c>
      <c r="EL1592" t="s">
        <v>21</v>
      </c>
      <c r="EM1592" t="s">
        <v>22</v>
      </c>
      <c r="EO1592" t="s">
        <v>3</v>
      </c>
      <c r="EQ1592">
        <v>0</v>
      </c>
      <c r="ER1592">
        <v>3700.99</v>
      </c>
      <c r="ES1592">
        <v>2206.16</v>
      </c>
      <c r="ET1592">
        <v>66.25</v>
      </c>
      <c r="EU1592">
        <v>0.31</v>
      </c>
      <c r="EV1592">
        <v>1428.58</v>
      </c>
      <c r="EW1592">
        <v>2.2999999999999998</v>
      </c>
      <c r="EX1592">
        <v>0</v>
      </c>
      <c r="EY1592">
        <v>0</v>
      </c>
      <c r="FQ1592">
        <v>0</v>
      </c>
      <c r="FR1592">
        <v>0</v>
      </c>
      <c r="FS1592">
        <v>0</v>
      </c>
      <c r="FX1592">
        <v>70</v>
      </c>
      <c r="FY1592">
        <v>10</v>
      </c>
      <c r="GA1592" t="s">
        <v>3</v>
      </c>
      <c r="GD1592">
        <v>0</v>
      </c>
      <c r="GF1592">
        <v>-1068314092</v>
      </c>
      <c r="GG1592">
        <v>2</v>
      </c>
      <c r="GH1592">
        <v>1</v>
      </c>
      <c r="GI1592">
        <v>-2</v>
      </c>
      <c r="GJ1592">
        <v>0</v>
      </c>
      <c r="GK1592">
        <f>ROUND(R1592*(R12)/100,2)</f>
        <v>4.3499999999999996</v>
      </c>
      <c r="GL1592">
        <f>ROUND(IF(AND(BH1592=3,BI1592=3,FS1592&lt;&gt;0),P1592,0),2)</f>
        <v>0</v>
      </c>
      <c r="GM1592">
        <f>ROUND(O1592+X1592+Y1592+GK1592,2)+GX1592</f>
        <v>62974.45</v>
      </c>
      <c r="GN1592">
        <f>IF(OR(BI1592=0,BI1592=1),GM1592-GX1592,0)</f>
        <v>0</v>
      </c>
      <c r="GO1592">
        <f>IF(BI1592=2,GM1592-GX1592,0)</f>
        <v>0</v>
      </c>
      <c r="GP1592">
        <f>IF(BI1592=4,GM1592-GX1592,0)</f>
        <v>62974.45</v>
      </c>
      <c r="GR1592">
        <v>0</v>
      </c>
      <c r="GS1592">
        <v>3</v>
      </c>
      <c r="GT1592">
        <v>0</v>
      </c>
      <c r="GU1592" t="s">
        <v>3</v>
      </c>
      <c r="GV1592">
        <f>ROUND((GT1592),6)</f>
        <v>0</v>
      </c>
      <c r="GW1592">
        <v>1</v>
      </c>
      <c r="GX1592">
        <f>ROUND(HC1592*I1592,2)</f>
        <v>0</v>
      </c>
      <c r="HA1592">
        <v>0</v>
      </c>
      <c r="HB1592">
        <v>0</v>
      </c>
      <c r="HC1592">
        <f>GV1592*GW1592</f>
        <v>0</v>
      </c>
      <c r="HE1592" t="s">
        <v>3</v>
      </c>
      <c r="HF1592" t="s">
        <v>3</v>
      </c>
      <c r="HM1592" t="s">
        <v>3</v>
      </c>
      <c r="HN1592" t="s">
        <v>3</v>
      </c>
      <c r="HO1592" t="s">
        <v>3</v>
      </c>
      <c r="HP1592" t="s">
        <v>3</v>
      </c>
      <c r="HQ1592" t="s">
        <v>3</v>
      </c>
      <c r="HS1592">
        <v>0</v>
      </c>
      <c r="IK1592">
        <v>0</v>
      </c>
    </row>
    <row r="1593" spans="1:245" x14ac:dyDescent="0.2">
      <c r="A1593">
        <v>18</v>
      </c>
      <c r="B1593">
        <v>1</v>
      </c>
      <c r="C1593">
        <v>480</v>
      </c>
      <c r="E1593" t="s">
        <v>395</v>
      </c>
      <c r="F1593" t="s">
        <v>128</v>
      </c>
      <c r="G1593" t="s">
        <v>129</v>
      </c>
      <c r="H1593" t="s">
        <v>52</v>
      </c>
      <c r="I1593">
        <f>I1592*J1593</f>
        <v>-13</v>
      </c>
      <c r="J1593">
        <v>-1</v>
      </c>
      <c r="K1593">
        <v>-1</v>
      </c>
      <c r="O1593">
        <f>ROUND(CP1593,2)</f>
        <v>-28680.080000000002</v>
      </c>
      <c r="P1593">
        <f>ROUND(CQ1593*I1593,2)</f>
        <v>-28680.080000000002</v>
      </c>
      <c r="Q1593">
        <f>ROUND(CR1593*I1593,2)</f>
        <v>0</v>
      </c>
      <c r="R1593">
        <f>ROUND(CS1593*I1593,2)</f>
        <v>0</v>
      </c>
      <c r="S1593">
        <f>ROUND(CT1593*I1593,2)</f>
        <v>0</v>
      </c>
      <c r="T1593">
        <f>ROUND(CU1593*I1593,2)</f>
        <v>0</v>
      </c>
      <c r="U1593">
        <f>CV1593*I1593</f>
        <v>0</v>
      </c>
      <c r="V1593">
        <f>CW1593*I1593</f>
        <v>0</v>
      </c>
      <c r="W1593">
        <f>ROUND(CX1593*I1593,2)</f>
        <v>0</v>
      </c>
      <c r="X1593">
        <f t="shared" si="1008"/>
        <v>0</v>
      </c>
      <c r="Y1593">
        <f t="shared" si="1008"/>
        <v>0</v>
      </c>
      <c r="AA1593">
        <v>35364244</v>
      </c>
      <c r="AB1593">
        <f>ROUND((AC1593+AD1593+AF1593),6)</f>
        <v>2206.16</v>
      </c>
      <c r="AC1593">
        <f>ROUND((ES1593),6)</f>
        <v>2206.16</v>
      </c>
      <c r="AD1593">
        <f>ROUND((((ET1593)-(EU1593))+AE1593),6)</f>
        <v>0</v>
      </c>
      <c r="AE1593">
        <f>ROUND((EU1593),6)</f>
        <v>0</v>
      </c>
      <c r="AF1593">
        <f>ROUND((EV1593),6)</f>
        <v>0</v>
      </c>
      <c r="AG1593">
        <f>ROUND((AP1593),6)</f>
        <v>0</v>
      </c>
      <c r="AH1593">
        <f>(EW1593)</f>
        <v>0</v>
      </c>
      <c r="AI1593">
        <f>(EX1593)</f>
        <v>0</v>
      </c>
      <c r="AJ1593">
        <f>(AS1593)</f>
        <v>0</v>
      </c>
      <c r="AK1593">
        <v>2206.16</v>
      </c>
      <c r="AL1593">
        <v>2206.16</v>
      </c>
      <c r="AM1593">
        <v>0</v>
      </c>
      <c r="AN1593">
        <v>0</v>
      </c>
      <c r="AO1593">
        <v>0</v>
      </c>
      <c r="AP1593">
        <v>0</v>
      </c>
      <c r="AQ1593">
        <v>0</v>
      </c>
      <c r="AR1593">
        <v>0</v>
      </c>
      <c r="AS1593">
        <v>0</v>
      </c>
      <c r="AT1593">
        <v>70</v>
      </c>
      <c r="AU1593">
        <v>10</v>
      </c>
      <c r="AV1593">
        <v>1</v>
      </c>
      <c r="AW1593">
        <v>1</v>
      </c>
      <c r="AZ1593">
        <v>1</v>
      </c>
      <c r="BA1593">
        <v>1</v>
      </c>
      <c r="BB1593">
        <v>1</v>
      </c>
      <c r="BC1593">
        <v>1</v>
      </c>
      <c r="BD1593" t="s">
        <v>3</v>
      </c>
      <c r="BE1593" t="s">
        <v>3</v>
      </c>
      <c r="BF1593" t="s">
        <v>3</v>
      </c>
      <c r="BG1593" t="s">
        <v>3</v>
      </c>
      <c r="BH1593">
        <v>3</v>
      </c>
      <c r="BI1593">
        <v>4</v>
      </c>
      <c r="BJ1593" t="s">
        <v>130</v>
      </c>
      <c r="BM1593">
        <v>0</v>
      </c>
      <c r="BN1593">
        <v>0</v>
      </c>
      <c r="BO1593" t="s">
        <v>3</v>
      </c>
      <c r="BP1593">
        <v>0</v>
      </c>
      <c r="BQ1593">
        <v>1</v>
      </c>
      <c r="BR1593">
        <v>1</v>
      </c>
      <c r="BS1593">
        <v>1</v>
      </c>
      <c r="BT1593">
        <v>1</v>
      </c>
      <c r="BU1593">
        <v>1</v>
      </c>
      <c r="BV1593">
        <v>1</v>
      </c>
      <c r="BW1593">
        <v>1</v>
      </c>
      <c r="BX1593">
        <v>1</v>
      </c>
      <c r="BY1593" t="s">
        <v>3</v>
      </c>
      <c r="BZ1593">
        <v>70</v>
      </c>
      <c r="CA1593">
        <v>10</v>
      </c>
      <c r="CB1593" t="s">
        <v>3</v>
      </c>
      <c r="CE1593">
        <v>0</v>
      </c>
      <c r="CF1593">
        <v>0</v>
      </c>
      <c r="CG1593">
        <v>0</v>
      </c>
      <c r="CM1593">
        <v>0</v>
      </c>
      <c r="CN1593" t="s">
        <v>3</v>
      </c>
      <c r="CO1593">
        <v>0</v>
      </c>
      <c r="CP1593">
        <f>(P1593+Q1593+S1593)</f>
        <v>-28680.080000000002</v>
      </c>
      <c r="CQ1593">
        <f>(AC1593*BC1593*AW1593)</f>
        <v>2206.16</v>
      </c>
      <c r="CR1593">
        <f>((((ET1593)*BB1593-(EU1593)*BS1593)+AE1593*BS1593)*AV1593)</f>
        <v>0</v>
      </c>
      <c r="CS1593">
        <f>(AE1593*BS1593*AV1593)</f>
        <v>0</v>
      </c>
      <c r="CT1593">
        <f>(AF1593*BA1593*AV1593)</f>
        <v>0</v>
      </c>
      <c r="CU1593">
        <f>AG1593</f>
        <v>0</v>
      </c>
      <c r="CV1593">
        <f>(AH1593*AV1593)</f>
        <v>0</v>
      </c>
      <c r="CW1593">
        <f t="shared" si="1009"/>
        <v>0</v>
      </c>
      <c r="CX1593">
        <f t="shared" si="1009"/>
        <v>0</v>
      </c>
      <c r="CY1593">
        <f>((S1593*BZ1593)/100)</f>
        <v>0</v>
      </c>
      <c r="CZ1593">
        <f>((S1593*CA1593)/100)</f>
        <v>0</v>
      </c>
      <c r="DC1593" t="s">
        <v>3</v>
      </c>
      <c r="DD1593" t="s">
        <v>3</v>
      </c>
      <c r="DE1593" t="s">
        <v>3</v>
      </c>
      <c r="DF1593" t="s">
        <v>3</v>
      </c>
      <c r="DG1593" t="s">
        <v>3</v>
      </c>
      <c r="DH1593" t="s">
        <v>3</v>
      </c>
      <c r="DI1593" t="s">
        <v>3</v>
      </c>
      <c r="DJ1593" t="s">
        <v>3</v>
      </c>
      <c r="DK1593" t="s">
        <v>3</v>
      </c>
      <c r="DL1593" t="s">
        <v>3</v>
      </c>
      <c r="DM1593" t="s">
        <v>3</v>
      </c>
      <c r="DN1593">
        <v>0</v>
      </c>
      <c r="DO1593">
        <v>0</v>
      </c>
      <c r="DP1593">
        <v>1</v>
      </c>
      <c r="DQ1593">
        <v>1</v>
      </c>
      <c r="DU1593">
        <v>1010</v>
      </c>
      <c r="DV1593" t="s">
        <v>52</v>
      </c>
      <c r="DW1593" t="s">
        <v>52</v>
      </c>
      <c r="DX1593">
        <v>1</v>
      </c>
      <c r="DZ1593" t="s">
        <v>3</v>
      </c>
      <c r="EA1593" t="s">
        <v>3</v>
      </c>
      <c r="EB1593" t="s">
        <v>3</v>
      </c>
      <c r="EC1593" t="s">
        <v>3</v>
      </c>
      <c r="EE1593">
        <v>35096056</v>
      </c>
      <c r="EF1593">
        <v>1</v>
      </c>
      <c r="EG1593" t="s">
        <v>20</v>
      </c>
      <c r="EH1593">
        <v>0</v>
      </c>
      <c r="EI1593" t="s">
        <v>3</v>
      </c>
      <c r="EJ1593">
        <v>4</v>
      </c>
      <c r="EK1593">
        <v>0</v>
      </c>
      <c r="EL1593" t="s">
        <v>21</v>
      </c>
      <c r="EM1593" t="s">
        <v>22</v>
      </c>
      <c r="EO1593" t="s">
        <v>3</v>
      </c>
      <c r="EQ1593">
        <v>32768</v>
      </c>
      <c r="ER1593">
        <v>2206.16</v>
      </c>
      <c r="ES1593">
        <v>2206.16</v>
      </c>
      <c r="ET1593">
        <v>0</v>
      </c>
      <c r="EU1593">
        <v>0</v>
      </c>
      <c r="EV1593">
        <v>0</v>
      </c>
      <c r="EW1593">
        <v>0</v>
      </c>
      <c r="EX1593">
        <v>0</v>
      </c>
      <c r="FQ1593">
        <v>0</v>
      </c>
      <c r="FR1593">
        <v>0</v>
      </c>
      <c r="FS1593">
        <v>0</v>
      </c>
      <c r="FX1593">
        <v>70</v>
      </c>
      <c r="FY1593">
        <v>10</v>
      </c>
      <c r="GA1593" t="s">
        <v>3</v>
      </c>
      <c r="GD1593">
        <v>0</v>
      </c>
      <c r="GF1593">
        <v>-2080535723</v>
      </c>
      <c r="GG1593">
        <v>2</v>
      </c>
      <c r="GH1593">
        <v>1</v>
      </c>
      <c r="GI1593">
        <v>-2</v>
      </c>
      <c r="GJ1593">
        <v>0</v>
      </c>
      <c r="GK1593">
        <f>ROUND(R1593*(R12)/100,2)</f>
        <v>0</v>
      </c>
      <c r="GL1593">
        <f>ROUND(IF(AND(BH1593=3,BI1593=3,FS1593&lt;&gt;0),P1593,0),2)</f>
        <v>0</v>
      </c>
      <c r="GM1593">
        <f>ROUND(O1593+X1593+Y1593+GK1593,2)+GX1593</f>
        <v>-28680.080000000002</v>
      </c>
      <c r="GN1593">
        <f>IF(OR(BI1593=0,BI1593=1),GM1593-GX1593,0)</f>
        <v>0</v>
      </c>
      <c r="GO1593">
        <f>IF(BI1593=2,GM1593-GX1593,0)</f>
        <v>0</v>
      </c>
      <c r="GP1593">
        <f>IF(BI1593=4,GM1593-GX1593,0)</f>
        <v>-28680.080000000002</v>
      </c>
      <c r="GR1593">
        <v>0</v>
      </c>
      <c r="GS1593">
        <v>3</v>
      </c>
      <c r="GT1593">
        <v>0</v>
      </c>
      <c r="GU1593" t="s">
        <v>3</v>
      </c>
      <c r="GV1593">
        <f>ROUND((GT1593),6)</f>
        <v>0</v>
      </c>
      <c r="GW1593">
        <v>1</v>
      </c>
      <c r="GX1593">
        <f>ROUND(HC1593*I1593,2)</f>
        <v>0</v>
      </c>
      <c r="HA1593">
        <v>0</v>
      </c>
      <c r="HB1593">
        <v>0</v>
      </c>
      <c r="HC1593">
        <f>GV1593*GW1593</f>
        <v>0</v>
      </c>
      <c r="HE1593" t="s">
        <v>3</v>
      </c>
      <c r="HF1593" t="s">
        <v>3</v>
      </c>
      <c r="HM1593" t="s">
        <v>3</v>
      </c>
      <c r="HN1593" t="s">
        <v>3</v>
      </c>
      <c r="HO1593" t="s">
        <v>3</v>
      </c>
      <c r="HP1593" t="s">
        <v>3</v>
      </c>
      <c r="HQ1593" t="s">
        <v>3</v>
      </c>
      <c r="HS1593">
        <v>0</v>
      </c>
      <c r="IK1593">
        <v>0</v>
      </c>
    </row>
    <row r="1595" spans="1:245" x14ac:dyDescent="0.2">
      <c r="A1595">
        <v>51</v>
      </c>
      <c r="B1595">
        <f>B1587</f>
        <v>1</v>
      </c>
      <c r="C1595">
        <f>A1587</f>
        <v>4</v>
      </c>
      <c r="D1595">
        <f>ROW(A1587)</f>
        <v>1587</v>
      </c>
      <c r="F1595" t="str">
        <f>IF(F1587&lt;&gt;"",F1587,"")</f>
        <v>Новый раздел</v>
      </c>
      <c r="G1595" t="str">
        <f>IF(G1587&lt;&gt;"",G1587,"")</f>
        <v>Электрощит ЩАО 1.2</v>
      </c>
      <c r="H1595">
        <v>0</v>
      </c>
      <c r="O1595">
        <f t="shared" ref="O1595:T1595" si="1010">ROUND(AB1595,2)</f>
        <v>23319.35</v>
      </c>
      <c r="P1595">
        <f t="shared" si="1010"/>
        <v>0</v>
      </c>
      <c r="Q1595">
        <f t="shared" si="1010"/>
        <v>1033.5</v>
      </c>
      <c r="R1595">
        <f t="shared" si="1010"/>
        <v>4.84</v>
      </c>
      <c r="S1595">
        <f t="shared" si="1010"/>
        <v>22285.85</v>
      </c>
      <c r="T1595">
        <f t="shared" si="1010"/>
        <v>0</v>
      </c>
      <c r="U1595">
        <f>AH1595</f>
        <v>35.879999999999995</v>
      </c>
      <c r="V1595">
        <f>AI1595</f>
        <v>0</v>
      </c>
      <c r="W1595">
        <f>ROUND(AJ1595,2)</f>
        <v>0</v>
      </c>
      <c r="X1595">
        <f>ROUND(AK1595,2)</f>
        <v>15600.1</v>
      </c>
      <c r="Y1595">
        <f>ROUND(AL1595,2)</f>
        <v>2228.58</v>
      </c>
      <c r="AB1595">
        <f>ROUND(SUMIF(AA1591:AA1593,"=35364244",O1591:O1593),2)</f>
        <v>23319.35</v>
      </c>
      <c r="AC1595">
        <f>ROUND(SUMIF(AA1591:AA1593,"=35364244",P1591:P1593),2)</f>
        <v>0</v>
      </c>
      <c r="AD1595">
        <f>ROUND(SUMIF(AA1591:AA1593,"=35364244",Q1591:Q1593),2)</f>
        <v>1033.5</v>
      </c>
      <c r="AE1595">
        <f>ROUND(SUMIF(AA1591:AA1593,"=35364244",R1591:R1593),2)</f>
        <v>4.84</v>
      </c>
      <c r="AF1595">
        <f>ROUND(SUMIF(AA1591:AA1593,"=35364244",S1591:S1593),2)</f>
        <v>22285.85</v>
      </c>
      <c r="AG1595">
        <f>ROUND(SUMIF(AA1591:AA1593,"=35364244",T1591:T1593),2)</f>
        <v>0</v>
      </c>
      <c r="AH1595">
        <f>SUMIF(AA1591:AA1593,"=35364244",U1591:U1593)</f>
        <v>35.879999999999995</v>
      </c>
      <c r="AI1595">
        <f>SUMIF(AA1591:AA1593,"=35364244",V1591:V1593)</f>
        <v>0</v>
      </c>
      <c r="AJ1595">
        <f>ROUND(SUMIF(AA1591:AA1593,"=35364244",W1591:W1593),2)</f>
        <v>0</v>
      </c>
      <c r="AK1595">
        <f>ROUND(SUMIF(AA1591:AA1593,"=35364244",X1591:X1593),2)</f>
        <v>15600.1</v>
      </c>
      <c r="AL1595">
        <f>ROUND(SUMIF(AA1591:AA1593,"=35364244",Y1591:Y1593),2)</f>
        <v>2228.58</v>
      </c>
      <c r="AO1595">
        <f t="shared" ref="AO1595:BD1595" si="1011">ROUND(BX1595,2)</f>
        <v>0</v>
      </c>
      <c r="AP1595">
        <f t="shared" si="1011"/>
        <v>0</v>
      </c>
      <c r="AQ1595">
        <f t="shared" si="1011"/>
        <v>0</v>
      </c>
      <c r="AR1595">
        <f t="shared" si="1011"/>
        <v>41153.25</v>
      </c>
      <c r="AS1595">
        <f t="shared" si="1011"/>
        <v>0</v>
      </c>
      <c r="AT1595">
        <f t="shared" si="1011"/>
        <v>0</v>
      </c>
      <c r="AU1595">
        <f t="shared" si="1011"/>
        <v>41153.25</v>
      </c>
      <c r="AV1595">
        <f t="shared" si="1011"/>
        <v>0</v>
      </c>
      <c r="AW1595">
        <f t="shared" si="1011"/>
        <v>0</v>
      </c>
      <c r="AX1595">
        <f t="shared" si="1011"/>
        <v>0</v>
      </c>
      <c r="AY1595">
        <f t="shared" si="1011"/>
        <v>0</v>
      </c>
      <c r="AZ1595">
        <f t="shared" si="1011"/>
        <v>0</v>
      </c>
      <c r="BA1595">
        <f t="shared" si="1011"/>
        <v>0</v>
      </c>
      <c r="BB1595">
        <f t="shared" si="1011"/>
        <v>0</v>
      </c>
      <c r="BC1595">
        <f t="shared" si="1011"/>
        <v>0</v>
      </c>
      <c r="BD1595">
        <f t="shared" si="1011"/>
        <v>0</v>
      </c>
      <c r="BX1595">
        <f>ROUND(SUMIF(AA1591:AA1593,"=35364244",FQ1591:FQ1593),2)</f>
        <v>0</v>
      </c>
      <c r="BY1595">
        <f>ROUND(SUMIF(AA1591:AA1593,"=35364244",FR1591:FR1593),2)</f>
        <v>0</v>
      </c>
      <c r="BZ1595">
        <f>ROUND(SUMIF(AA1591:AA1593,"=35364244",GL1591:GL1593),2)</f>
        <v>0</v>
      </c>
      <c r="CA1595">
        <f>ROUND(SUMIF(AA1591:AA1593,"=35364244",GM1591:GM1593),2)</f>
        <v>41153.25</v>
      </c>
      <c r="CB1595">
        <f>ROUND(SUMIF(AA1591:AA1593,"=35364244",GN1591:GN1593),2)</f>
        <v>0</v>
      </c>
      <c r="CC1595">
        <f>ROUND(SUMIF(AA1591:AA1593,"=35364244",GO1591:GO1593),2)</f>
        <v>0</v>
      </c>
      <c r="CD1595">
        <f>ROUND(SUMIF(AA1591:AA1593,"=35364244",GP1591:GP1593),2)</f>
        <v>41153.25</v>
      </c>
      <c r="CE1595">
        <f>AC1595-BX1595</f>
        <v>0</v>
      </c>
      <c r="CF1595">
        <f>AC1595-BY1595</f>
        <v>0</v>
      </c>
      <c r="CG1595">
        <f>BX1595-BZ1595</f>
        <v>0</v>
      </c>
      <c r="CH1595">
        <f>AC1595-BX1595-BY1595+BZ1595</f>
        <v>0</v>
      </c>
      <c r="CI1595">
        <f>BY1595-BZ1595</f>
        <v>0</v>
      </c>
      <c r="CJ1595">
        <f>ROUND(SUMIF(AA1591:AA1593,"=35364244",GX1591:GX1593),2)</f>
        <v>0</v>
      </c>
      <c r="CK1595">
        <f>ROUND(SUMIF(AA1591:AA1593,"=35364244",GY1591:GY1593),2)</f>
        <v>0</v>
      </c>
      <c r="CL1595">
        <f>ROUND(SUMIF(AA1591:AA1593,"=35364244",GZ1591:GZ1593),2)</f>
        <v>0</v>
      </c>
      <c r="CM1595">
        <f>ROUND(SUMIF(AA1591:AA1593,"=35364244",HD1591:HD1593),2)</f>
        <v>0</v>
      </c>
      <c r="GX1595">
        <v>0</v>
      </c>
    </row>
    <row r="1597" spans="1:245" x14ac:dyDescent="0.2">
      <c r="A1597">
        <v>50</v>
      </c>
      <c r="B1597">
        <v>0</v>
      </c>
      <c r="C1597">
        <v>0</v>
      </c>
      <c r="D1597">
        <v>1</v>
      </c>
      <c r="E1597">
        <v>201</v>
      </c>
      <c r="F1597">
        <f>ROUND(Source!O1595,O1597)</f>
        <v>23319.35</v>
      </c>
      <c r="G1597" t="s">
        <v>66</v>
      </c>
      <c r="H1597" t="s">
        <v>67</v>
      </c>
      <c r="K1597">
        <v>201</v>
      </c>
      <c r="L1597">
        <v>1</v>
      </c>
      <c r="M1597">
        <v>3</v>
      </c>
      <c r="N1597" t="s">
        <v>3</v>
      </c>
      <c r="O1597">
        <v>2</v>
      </c>
      <c r="W1597">
        <v>23319.35</v>
      </c>
      <c r="X1597">
        <v>1</v>
      </c>
      <c r="Y1597">
        <v>23319.35</v>
      </c>
    </row>
    <row r="1598" spans="1:245" x14ac:dyDescent="0.2">
      <c r="A1598">
        <v>50</v>
      </c>
      <c r="B1598">
        <v>0</v>
      </c>
      <c r="C1598">
        <v>0</v>
      </c>
      <c r="D1598">
        <v>1</v>
      </c>
      <c r="E1598">
        <v>202</v>
      </c>
      <c r="F1598">
        <f>ROUND(Source!P1595,O1598)</f>
        <v>0</v>
      </c>
      <c r="G1598" t="s">
        <v>68</v>
      </c>
      <c r="H1598" t="s">
        <v>69</v>
      </c>
      <c r="K1598">
        <v>202</v>
      </c>
      <c r="L1598">
        <v>2</v>
      </c>
      <c r="M1598">
        <v>3</v>
      </c>
      <c r="N1598" t="s">
        <v>3</v>
      </c>
      <c r="O1598">
        <v>2</v>
      </c>
      <c r="W1598">
        <v>0</v>
      </c>
      <c r="X1598">
        <v>1</v>
      </c>
      <c r="Y1598">
        <v>0</v>
      </c>
    </row>
    <row r="1599" spans="1:245" x14ac:dyDescent="0.2">
      <c r="A1599">
        <v>50</v>
      </c>
      <c r="B1599">
        <v>0</v>
      </c>
      <c r="C1599">
        <v>0</v>
      </c>
      <c r="D1599">
        <v>1</v>
      </c>
      <c r="E1599">
        <v>222</v>
      </c>
      <c r="F1599">
        <f>ROUND(Source!AO1595,O1599)</f>
        <v>0</v>
      </c>
      <c r="G1599" t="s">
        <v>70</v>
      </c>
      <c r="H1599" t="s">
        <v>71</v>
      </c>
      <c r="K1599">
        <v>222</v>
      </c>
      <c r="L1599">
        <v>3</v>
      </c>
      <c r="M1599">
        <v>3</v>
      </c>
      <c r="N1599" t="s">
        <v>3</v>
      </c>
      <c r="O1599">
        <v>2</v>
      </c>
      <c r="W1599">
        <v>0</v>
      </c>
      <c r="X1599">
        <v>1</v>
      </c>
      <c r="Y1599">
        <v>0</v>
      </c>
    </row>
    <row r="1600" spans="1:245" x14ac:dyDescent="0.2">
      <c r="A1600">
        <v>50</v>
      </c>
      <c r="B1600">
        <v>0</v>
      </c>
      <c r="C1600">
        <v>0</v>
      </c>
      <c r="D1600">
        <v>1</v>
      </c>
      <c r="E1600">
        <v>225</v>
      </c>
      <c r="F1600">
        <f>ROUND(Source!AV1595,O1600)</f>
        <v>0</v>
      </c>
      <c r="G1600" t="s">
        <v>72</v>
      </c>
      <c r="H1600" t="s">
        <v>73</v>
      </c>
      <c r="K1600">
        <v>225</v>
      </c>
      <c r="L1600">
        <v>4</v>
      </c>
      <c r="M1600">
        <v>3</v>
      </c>
      <c r="N1600" t="s">
        <v>3</v>
      </c>
      <c r="O1600">
        <v>2</v>
      </c>
      <c r="W1600">
        <v>0</v>
      </c>
      <c r="X1600">
        <v>1</v>
      </c>
      <c r="Y1600">
        <v>0</v>
      </c>
    </row>
    <row r="1601" spans="1:25" x14ac:dyDescent="0.2">
      <c r="A1601">
        <v>50</v>
      </c>
      <c r="B1601">
        <v>0</v>
      </c>
      <c r="C1601">
        <v>0</v>
      </c>
      <c r="D1601">
        <v>1</v>
      </c>
      <c r="E1601">
        <v>226</v>
      </c>
      <c r="F1601">
        <f>ROUND(Source!AW1595,O1601)</f>
        <v>0</v>
      </c>
      <c r="G1601" t="s">
        <v>74</v>
      </c>
      <c r="H1601" t="s">
        <v>75</v>
      </c>
      <c r="K1601">
        <v>226</v>
      </c>
      <c r="L1601">
        <v>5</v>
      </c>
      <c r="M1601">
        <v>3</v>
      </c>
      <c r="N1601" t="s">
        <v>3</v>
      </c>
      <c r="O1601">
        <v>2</v>
      </c>
      <c r="W1601">
        <v>0</v>
      </c>
      <c r="X1601">
        <v>1</v>
      </c>
      <c r="Y1601">
        <v>0</v>
      </c>
    </row>
    <row r="1602" spans="1:25" x14ac:dyDescent="0.2">
      <c r="A1602">
        <v>50</v>
      </c>
      <c r="B1602">
        <v>0</v>
      </c>
      <c r="C1602">
        <v>0</v>
      </c>
      <c r="D1602">
        <v>1</v>
      </c>
      <c r="E1602">
        <v>227</v>
      </c>
      <c r="F1602">
        <f>ROUND(Source!AX1595,O1602)</f>
        <v>0</v>
      </c>
      <c r="G1602" t="s">
        <v>76</v>
      </c>
      <c r="H1602" t="s">
        <v>77</v>
      </c>
      <c r="K1602">
        <v>227</v>
      </c>
      <c r="L1602">
        <v>6</v>
      </c>
      <c r="M1602">
        <v>3</v>
      </c>
      <c r="N1602" t="s">
        <v>3</v>
      </c>
      <c r="O1602">
        <v>2</v>
      </c>
      <c r="W1602">
        <v>0</v>
      </c>
      <c r="X1602">
        <v>1</v>
      </c>
      <c r="Y1602">
        <v>0</v>
      </c>
    </row>
    <row r="1603" spans="1:25" x14ac:dyDescent="0.2">
      <c r="A1603">
        <v>50</v>
      </c>
      <c r="B1603">
        <v>0</v>
      </c>
      <c r="C1603">
        <v>0</v>
      </c>
      <c r="D1603">
        <v>1</v>
      </c>
      <c r="E1603">
        <v>228</v>
      </c>
      <c r="F1603">
        <f>ROUND(Source!AY1595,O1603)</f>
        <v>0</v>
      </c>
      <c r="G1603" t="s">
        <v>78</v>
      </c>
      <c r="H1603" t="s">
        <v>79</v>
      </c>
      <c r="K1603">
        <v>228</v>
      </c>
      <c r="L1603">
        <v>7</v>
      </c>
      <c r="M1603">
        <v>3</v>
      </c>
      <c r="N1603" t="s">
        <v>3</v>
      </c>
      <c r="O1603">
        <v>2</v>
      </c>
      <c r="W1603">
        <v>0</v>
      </c>
      <c r="X1603">
        <v>1</v>
      </c>
      <c r="Y1603">
        <v>0</v>
      </c>
    </row>
    <row r="1604" spans="1:25" x14ac:dyDescent="0.2">
      <c r="A1604">
        <v>50</v>
      </c>
      <c r="B1604">
        <v>0</v>
      </c>
      <c r="C1604">
        <v>0</v>
      </c>
      <c r="D1604">
        <v>1</v>
      </c>
      <c r="E1604">
        <v>216</v>
      </c>
      <c r="F1604">
        <f>ROUND(Source!AP1595,O1604)</f>
        <v>0</v>
      </c>
      <c r="G1604" t="s">
        <v>80</v>
      </c>
      <c r="H1604" t="s">
        <v>81</v>
      </c>
      <c r="K1604">
        <v>216</v>
      </c>
      <c r="L1604">
        <v>8</v>
      </c>
      <c r="M1604">
        <v>3</v>
      </c>
      <c r="N1604" t="s">
        <v>3</v>
      </c>
      <c r="O1604">
        <v>2</v>
      </c>
      <c r="W1604">
        <v>0</v>
      </c>
      <c r="X1604">
        <v>1</v>
      </c>
      <c r="Y1604">
        <v>0</v>
      </c>
    </row>
    <row r="1605" spans="1:25" x14ac:dyDescent="0.2">
      <c r="A1605">
        <v>50</v>
      </c>
      <c r="B1605">
        <v>0</v>
      </c>
      <c r="C1605">
        <v>0</v>
      </c>
      <c r="D1605">
        <v>1</v>
      </c>
      <c r="E1605">
        <v>223</v>
      </c>
      <c r="F1605">
        <f>ROUND(Source!AQ1595,O1605)</f>
        <v>0</v>
      </c>
      <c r="G1605" t="s">
        <v>82</v>
      </c>
      <c r="H1605" t="s">
        <v>83</v>
      </c>
      <c r="K1605">
        <v>223</v>
      </c>
      <c r="L1605">
        <v>9</v>
      </c>
      <c r="M1605">
        <v>3</v>
      </c>
      <c r="N1605" t="s">
        <v>3</v>
      </c>
      <c r="O1605">
        <v>2</v>
      </c>
      <c r="W1605">
        <v>0</v>
      </c>
      <c r="X1605">
        <v>1</v>
      </c>
      <c r="Y1605">
        <v>0</v>
      </c>
    </row>
    <row r="1606" spans="1:25" x14ac:dyDescent="0.2">
      <c r="A1606">
        <v>50</v>
      </c>
      <c r="B1606">
        <v>0</v>
      </c>
      <c r="C1606">
        <v>0</v>
      </c>
      <c r="D1606">
        <v>1</v>
      </c>
      <c r="E1606">
        <v>229</v>
      </c>
      <c r="F1606">
        <f>ROUND(Source!AZ1595,O1606)</f>
        <v>0</v>
      </c>
      <c r="G1606" t="s">
        <v>84</v>
      </c>
      <c r="H1606" t="s">
        <v>85</v>
      </c>
      <c r="K1606">
        <v>229</v>
      </c>
      <c r="L1606">
        <v>10</v>
      </c>
      <c r="M1606">
        <v>3</v>
      </c>
      <c r="N1606" t="s">
        <v>3</v>
      </c>
      <c r="O1606">
        <v>2</v>
      </c>
      <c r="W1606">
        <v>0</v>
      </c>
      <c r="X1606">
        <v>1</v>
      </c>
      <c r="Y1606">
        <v>0</v>
      </c>
    </row>
    <row r="1607" spans="1:25" x14ac:dyDescent="0.2">
      <c r="A1607">
        <v>50</v>
      </c>
      <c r="B1607">
        <v>0</v>
      </c>
      <c r="C1607">
        <v>0</v>
      </c>
      <c r="D1607">
        <v>1</v>
      </c>
      <c r="E1607">
        <v>203</v>
      </c>
      <c r="F1607">
        <f>ROUND(Source!Q1595,O1607)</f>
        <v>1033.5</v>
      </c>
      <c r="G1607" t="s">
        <v>86</v>
      </c>
      <c r="H1607" t="s">
        <v>87</v>
      </c>
      <c r="K1607">
        <v>203</v>
      </c>
      <c r="L1607">
        <v>11</v>
      </c>
      <c r="M1607">
        <v>3</v>
      </c>
      <c r="N1607" t="s">
        <v>3</v>
      </c>
      <c r="O1607">
        <v>2</v>
      </c>
      <c r="W1607">
        <v>1033.5</v>
      </c>
      <c r="X1607">
        <v>1</v>
      </c>
      <c r="Y1607">
        <v>1033.5</v>
      </c>
    </row>
    <row r="1608" spans="1:25" x14ac:dyDescent="0.2">
      <c r="A1608">
        <v>50</v>
      </c>
      <c r="B1608">
        <v>0</v>
      </c>
      <c r="C1608">
        <v>0</v>
      </c>
      <c r="D1608">
        <v>1</v>
      </c>
      <c r="E1608">
        <v>231</v>
      </c>
      <c r="F1608">
        <f>ROUND(Source!BB1595,O1608)</f>
        <v>0</v>
      </c>
      <c r="G1608" t="s">
        <v>88</v>
      </c>
      <c r="H1608" t="s">
        <v>89</v>
      </c>
      <c r="K1608">
        <v>231</v>
      </c>
      <c r="L1608">
        <v>12</v>
      </c>
      <c r="M1608">
        <v>3</v>
      </c>
      <c r="N1608" t="s">
        <v>3</v>
      </c>
      <c r="O1608">
        <v>2</v>
      </c>
      <c r="W1608">
        <v>0</v>
      </c>
      <c r="X1608">
        <v>1</v>
      </c>
      <c r="Y1608">
        <v>0</v>
      </c>
    </row>
    <row r="1609" spans="1:25" x14ac:dyDescent="0.2">
      <c r="A1609">
        <v>50</v>
      </c>
      <c r="B1609">
        <v>0</v>
      </c>
      <c r="C1609">
        <v>0</v>
      </c>
      <c r="D1609">
        <v>1</v>
      </c>
      <c r="E1609">
        <v>204</v>
      </c>
      <c r="F1609">
        <f>ROUND(Source!R1595,O1609)</f>
        <v>4.84</v>
      </c>
      <c r="G1609" t="s">
        <v>90</v>
      </c>
      <c r="H1609" t="s">
        <v>91</v>
      </c>
      <c r="K1609">
        <v>204</v>
      </c>
      <c r="L1609">
        <v>13</v>
      </c>
      <c r="M1609">
        <v>3</v>
      </c>
      <c r="N1609" t="s">
        <v>3</v>
      </c>
      <c r="O1609">
        <v>2</v>
      </c>
      <c r="W1609">
        <v>4.84</v>
      </c>
      <c r="X1609">
        <v>1</v>
      </c>
      <c r="Y1609">
        <v>4.84</v>
      </c>
    </row>
    <row r="1610" spans="1:25" x14ac:dyDescent="0.2">
      <c r="A1610">
        <v>50</v>
      </c>
      <c r="B1610">
        <v>0</v>
      </c>
      <c r="C1610">
        <v>0</v>
      </c>
      <c r="D1610">
        <v>1</v>
      </c>
      <c r="E1610">
        <v>205</v>
      </c>
      <c r="F1610">
        <f>ROUND(Source!S1595,O1610)</f>
        <v>22285.85</v>
      </c>
      <c r="G1610" t="s">
        <v>92</v>
      </c>
      <c r="H1610" t="s">
        <v>93</v>
      </c>
      <c r="K1610">
        <v>205</v>
      </c>
      <c r="L1610">
        <v>14</v>
      </c>
      <c r="M1610">
        <v>3</v>
      </c>
      <c r="N1610" t="s">
        <v>3</v>
      </c>
      <c r="O1610">
        <v>2</v>
      </c>
      <c r="W1610">
        <v>22285.85</v>
      </c>
      <c r="X1610">
        <v>1</v>
      </c>
      <c r="Y1610">
        <v>22285.85</v>
      </c>
    </row>
    <row r="1611" spans="1:25" x14ac:dyDescent="0.2">
      <c r="A1611">
        <v>50</v>
      </c>
      <c r="B1611">
        <v>0</v>
      </c>
      <c r="C1611">
        <v>0</v>
      </c>
      <c r="D1611">
        <v>1</v>
      </c>
      <c r="E1611">
        <v>232</v>
      </c>
      <c r="F1611">
        <f>ROUND(Source!BC1595,O1611)</f>
        <v>0</v>
      </c>
      <c r="G1611" t="s">
        <v>94</v>
      </c>
      <c r="H1611" t="s">
        <v>95</v>
      </c>
      <c r="K1611">
        <v>232</v>
      </c>
      <c r="L1611">
        <v>15</v>
      </c>
      <c r="M1611">
        <v>3</v>
      </c>
      <c r="N1611" t="s">
        <v>3</v>
      </c>
      <c r="O1611">
        <v>2</v>
      </c>
      <c r="W1611">
        <v>0</v>
      </c>
      <c r="X1611">
        <v>1</v>
      </c>
      <c r="Y1611">
        <v>0</v>
      </c>
    </row>
    <row r="1612" spans="1:25" x14ac:dyDescent="0.2">
      <c r="A1612">
        <v>50</v>
      </c>
      <c r="B1612">
        <v>0</v>
      </c>
      <c r="C1612">
        <v>0</v>
      </c>
      <c r="D1612">
        <v>1</v>
      </c>
      <c r="E1612">
        <v>214</v>
      </c>
      <c r="F1612">
        <f>ROUND(Source!AS1595,O1612)</f>
        <v>0</v>
      </c>
      <c r="G1612" t="s">
        <v>96</v>
      </c>
      <c r="H1612" t="s">
        <v>97</v>
      </c>
      <c r="K1612">
        <v>214</v>
      </c>
      <c r="L1612">
        <v>16</v>
      </c>
      <c r="M1612">
        <v>3</v>
      </c>
      <c r="N1612" t="s">
        <v>3</v>
      </c>
      <c r="O1612">
        <v>2</v>
      </c>
      <c r="W1612">
        <v>0</v>
      </c>
      <c r="X1612">
        <v>1</v>
      </c>
      <c r="Y1612">
        <v>0</v>
      </c>
    </row>
    <row r="1613" spans="1:25" x14ac:dyDescent="0.2">
      <c r="A1613">
        <v>50</v>
      </c>
      <c r="B1613">
        <v>0</v>
      </c>
      <c r="C1613">
        <v>0</v>
      </c>
      <c r="D1613">
        <v>1</v>
      </c>
      <c r="E1613">
        <v>215</v>
      </c>
      <c r="F1613">
        <f>ROUND(Source!AT1595,O1613)</f>
        <v>0</v>
      </c>
      <c r="G1613" t="s">
        <v>98</v>
      </c>
      <c r="H1613" t="s">
        <v>99</v>
      </c>
      <c r="K1613">
        <v>215</v>
      </c>
      <c r="L1613">
        <v>17</v>
      </c>
      <c r="M1613">
        <v>3</v>
      </c>
      <c r="N1613" t="s">
        <v>3</v>
      </c>
      <c r="O1613">
        <v>2</v>
      </c>
      <c r="W1613">
        <v>0</v>
      </c>
      <c r="X1613">
        <v>1</v>
      </c>
      <c r="Y1613">
        <v>0</v>
      </c>
    </row>
    <row r="1614" spans="1:25" x14ac:dyDescent="0.2">
      <c r="A1614">
        <v>50</v>
      </c>
      <c r="B1614">
        <v>0</v>
      </c>
      <c r="C1614">
        <v>0</v>
      </c>
      <c r="D1614">
        <v>1</v>
      </c>
      <c r="E1614">
        <v>217</v>
      </c>
      <c r="F1614">
        <f>ROUND(Source!AU1595,O1614)</f>
        <v>41153.25</v>
      </c>
      <c r="G1614" t="s">
        <v>100</v>
      </c>
      <c r="H1614" t="s">
        <v>101</v>
      </c>
      <c r="K1614">
        <v>217</v>
      </c>
      <c r="L1614">
        <v>18</v>
      </c>
      <c r="M1614">
        <v>3</v>
      </c>
      <c r="N1614" t="s">
        <v>3</v>
      </c>
      <c r="O1614">
        <v>2</v>
      </c>
      <c r="W1614">
        <v>41153.25</v>
      </c>
      <c r="X1614">
        <v>1</v>
      </c>
      <c r="Y1614">
        <v>41153.25</v>
      </c>
    </row>
    <row r="1615" spans="1:25" x14ac:dyDescent="0.2">
      <c r="A1615">
        <v>50</v>
      </c>
      <c r="B1615">
        <v>0</v>
      </c>
      <c r="C1615">
        <v>0</v>
      </c>
      <c r="D1615">
        <v>1</v>
      </c>
      <c r="E1615">
        <v>230</v>
      </c>
      <c r="F1615">
        <f>ROUND(Source!BA1595,O1615)</f>
        <v>0</v>
      </c>
      <c r="G1615" t="s">
        <v>102</v>
      </c>
      <c r="H1615" t="s">
        <v>103</v>
      </c>
      <c r="K1615">
        <v>230</v>
      </c>
      <c r="L1615">
        <v>19</v>
      </c>
      <c r="M1615">
        <v>3</v>
      </c>
      <c r="N1615" t="s">
        <v>3</v>
      </c>
      <c r="O1615">
        <v>2</v>
      </c>
      <c r="W1615">
        <v>0</v>
      </c>
      <c r="X1615">
        <v>1</v>
      </c>
      <c r="Y1615">
        <v>0</v>
      </c>
    </row>
    <row r="1616" spans="1:25" x14ac:dyDescent="0.2">
      <c r="A1616">
        <v>50</v>
      </c>
      <c r="B1616">
        <v>0</v>
      </c>
      <c r="C1616">
        <v>0</v>
      </c>
      <c r="D1616">
        <v>1</v>
      </c>
      <c r="E1616">
        <v>206</v>
      </c>
      <c r="F1616">
        <f>ROUND(Source!T1595,O1616)</f>
        <v>0</v>
      </c>
      <c r="G1616" t="s">
        <v>104</v>
      </c>
      <c r="H1616" t="s">
        <v>105</v>
      </c>
      <c r="K1616">
        <v>206</v>
      </c>
      <c r="L1616">
        <v>20</v>
      </c>
      <c r="M1616">
        <v>3</v>
      </c>
      <c r="N1616" t="s">
        <v>3</v>
      </c>
      <c r="O1616">
        <v>2</v>
      </c>
      <c r="W1616">
        <v>0</v>
      </c>
      <c r="X1616">
        <v>1</v>
      </c>
      <c r="Y1616">
        <v>0</v>
      </c>
    </row>
    <row r="1617" spans="1:245" x14ac:dyDescent="0.2">
      <c r="A1617">
        <v>50</v>
      </c>
      <c r="B1617">
        <v>0</v>
      </c>
      <c r="C1617">
        <v>0</v>
      </c>
      <c r="D1617">
        <v>1</v>
      </c>
      <c r="E1617">
        <v>207</v>
      </c>
      <c r="F1617">
        <f>Source!U1595</f>
        <v>35.879999999999995</v>
      </c>
      <c r="G1617" t="s">
        <v>106</v>
      </c>
      <c r="H1617" t="s">
        <v>107</v>
      </c>
      <c r="K1617">
        <v>207</v>
      </c>
      <c r="L1617">
        <v>21</v>
      </c>
      <c r="M1617">
        <v>3</v>
      </c>
      <c r="N1617" t="s">
        <v>3</v>
      </c>
      <c r="O1617">
        <v>-1</v>
      </c>
      <c r="W1617">
        <v>35.879999999999995</v>
      </c>
      <c r="X1617">
        <v>1</v>
      </c>
      <c r="Y1617">
        <v>35.879999999999995</v>
      </c>
    </row>
    <row r="1618" spans="1:245" x14ac:dyDescent="0.2">
      <c r="A1618">
        <v>50</v>
      </c>
      <c r="B1618">
        <v>0</v>
      </c>
      <c r="C1618">
        <v>0</v>
      </c>
      <c r="D1618">
        <v>1</v>
      </c>
      <c r="E1618">
        <v>208</v>
      </c>
      <c r="F1618">
        <f>Source!V1595</f>
        <v>0</v>
      </c>
      <c r="G1618" t="s">
        <v>108</v>
      </c>
      <c r="H1618" t="s">
        <v>109</v>
      </c>
      <c r="K1618">
        <v>208</v>
      </c>
      <c r="L1618">
        <v>22</v>
      </c>
      <c r="M1618">
        <v>3</v>
      </c>
      <c r="N1618" t="s">
        <v>3</v>
      </c>
      <c r="O1618">
        <v>-1</v>
      </c>
      <c r="W1618">
        <v>0</v>
      </c>
      <c r="X1618">
        <v>1</v>
      </c>
      <c r="Y1618">
        <v>0</v>
      </c>
    </row>
    <row r="1619" spans="1:245" x14ac:dyDescent="0.2">
      <c r="A1619">
        <v>50</v>
      </c>
      <c r="B1619">
        <v>0</v>
      </c>
      <c r="C1619">
        <v>0</v>
      </c>
      <c r="D1619">
        <v>1</v>
      </c>
      <c r="E1619">
        <v>209</v>
      </c>
      <c r="F1619">
        <f>ROUND(Source!W1595,O1619)</f>
        <v>0</v>
      </c>
      <c r="G1619" t="s">
        <v>110</v>
      </c>
      <c r="H1619" t="s">
        <v>111</v>
      </c>
      <c r="K1619">
        <v>209</v>
      </c>
      <c r="L1619">
        <v>23</v>
      </c>
      <c r="M1619">
        <v>3</v>
      </c>
      <c r="N1619" t="s">
        <v>3</v>
      </c>
      <c r="O1619">
        <v>2</v>
      </c>
      <c r="W1619">
        <v>0</v>
      </c>
      <c r="X1619">
        <v>1</v>
      </c>
      <c r="Y1619">
        <v>0</v>
      </c>
    </row>
    <row r="1620" spans="1:245" x14ac:dyDescent="0.2">
      <c r="A1620">
        <v>50</v>
      </c>
      <c r="B1620">
        <v>0</v>
      </c>
      <c r="C1620">
        <v>0</v>
      </c>
      <c r="D1620">
        <v>1</v>
      </c>
      <c r="E1620">
        <v>233</v>
      </c>
      <c r="F1620">
        <f>ROUND(Source!BD1595,O1620)</f>
        <v>0</v>
      </c>
      <c r="G1620" t="s">
        <v>112</v>
      </c>
      <c r="H1620" t="s">
        <v>113</v>
      </c>
      <c r="K1620">
        <v>233</v>
      </c>
      <c r="L1620">
        <v>24</v>
      </c>
      <c r="M1620">
        <v>3</v>
      </c>
      <c r="N1620" t="s">
        <v>3</v>
      </c>
      <c r="O1620">
        <v>2</v>
      </c>
      <c r="W1620">
        <v>0</v>
      </c>
      <c r="X1620">
        <v>1</v>
      </c>
      <c r="Y1620">
        <v>0</v>
      </c>
    </row>
    <row r="1621" spans="1:245" x14ac:dyDescent="0.2">
      <c r="A1621">
        <v>50</v>
      </c>
      <c r="B1621">
        <v>0</v>
      </c>
      <c r="C1621">
        <v>0</v>
      </c>
      <c r="D1621">
        <v>1</v>
      </c>
      <c r="E1621">
        <v>210</v>
      </c>
      <c r="F1621">
        <f>ROUND(Source!X1595,O1621)</f>
        <v>15600.1</v>
      </c>
      <c r="G1621" t="s">
        <v>114</v>
      </c>
      <c r="H1621" t="s">
        <v>115</v>
      </c>
      <c r="K1621">
        <v>210</v>
      </c>
      <c r="L1621">
        <v>25</v>
      </c>
      <c r="M1621">
        <v>3</v>
      </c>
      <c r="N1621" t="s">
        <v>3</v>
      </c>
      <c r="O1621">
        <v>2</v>
      </c>
      <c r="W1621">
        <v>15600.1</v>
      </c>
      <c r="X1621">
        <v>1</v>
      </c>
      <c r="Y1621">
        <v>15600.1</v>
      </c>
    </row>
    <row r="1622" spans="1:245" x14ac:dyDescent="0.2">
      <c r="A1622">
        <v>50</v>
      </c>
      <c r="B1622">
        <v>0</v>
      </c>
      <c r="C1622">
        <v>0</v>
      </c>
      <c r="D1622">
        <v>1</v>
      </c>
      <c r="E1622">
        <v>211</v>
      </c>
      <c r="F1622">
        <f>ROUND(Source!Y1595,O1622)</f>
        <v>2228.58</v>
      </c>
      <c r="G1622" t="s">
        <v>116</v>
      </c>
      <c r="H1622" t="s">
        <v>117</v>
      </c>
      <c r="K1622">
        <v>211</v>
      </c>
      <c r="L1622">
        <v>26</v>
      </c>
      <c r="M1622">
        <v>3</v>
      </c>
      <c r="N1622" t="s">
        <v>3</v>
      </c>
      <c r="O1622">
        <v>2</v>
      </c>
      <c r="W1622">
        <v>2228.58</v>
      </c>
      <c r="X1622">
        <v>1</v>
      </c>
      <c r="Y1622">
        <v>2228.58</v>
      </c>
    </row>
    <row r="1623" spans="1:245" x14ac:dyDescent="0.2">
      <c r="A1623">
        <v>50</v>
      </c>
      <c r="B1623">
        <v>0</v>
      </c>
      <c r="C1623">
        <v>0</v>
      </c>
      <c r="D1623">
        <v>1</v>
      </c>
      <c r="E1623">
        <v>224</v>
      </c>
      <c r="F1623">
        <f>ROUND(Source!AR1595,O1623)</f>
        <v>41153.25</v>
      </c>
      <c r="G1623" t="s">
        <v>118</v>
      </c>
      <c r="H1623" t="s">
        <v>119</v>
      </c>
      <c r="K1623">
        <v>224</v>
      </c>
      <c r="L1623">
        <v>27</v>
      </c>
      <c r="M1623">
        <v>3</v>
      </c>
      <c r="N1623" t="s">
        <v>3</v>
      </c>
      <c r="O1623">
        <v>2</v>
      </c>
      <c r="W1623">
        <v>41153.25</v>
      </c>
      <c r="X1623">
        <v>1</v>
      </c>
      <c r="Y1623">
        <v>41153.25</v>
      </c>
    </row>
    <row r="1625" spans="1:245" x14ac:dyDescent="0.2">
      <c r="A1625">
        <v>4</v>
      </c>
      <c r="B1625">
        <v>1</v>
      </c>
      <c r="D1625">
        <f>ROW(A1633)</f>
        <v>1633</v>
      </c>
      <c r="F1625" t="s">
        <v>13</v>
      </c>
      <c r="G1625" t="s">
        <v>396</v>
      </c>
      <c r="H1625" t="s">
        <v>3</v>
      </c>
      <c r="I1625">
        <v>0</v>
      </c>
      <c r="K1625">
        <v>0</v>
      </c>
      <c r="M1625" t="s">
        <v>3</v>
      </c>
      <c r="S1625">
        <v>0</v>
      </c>
      <c r="U1625" t="s">
        <v>3</v>
      </c>
      <c r="V1625">
        <v>0</v>
      </c>
      <c r="AB1625" t="s">
        <v>3</v>
      </c>
      <c r="AC1625" t="s">
        <v>3</v>
      </c>
      <c r="AD1625" t="s">
        <v>3</v>
      </c>
      <c r="AE1625" t="s">
        <v>3</v>
      </c>
      <c r="AF1625" t="s">
        <v>3</v>
      </c>
      <c r="AG1625" t="s">
        <v>3</v>
      </c>
      <c r="AP1625" t="s">
        <v>3</v>
      </c>
      <c r="AQ1625" t="s">
        <v>3</v>
      </c>
      <c r="AR1625" t="s">
        <v>3</v>
      </c>
      <c r="AZ1625" t="s">
        <v>3</v>
      </c>
      <c r="BB1625" t="s">
        <v>3</v>
      </c>
      <c r="BC1625" t="s">
        <v>3</v>
      </c>
      <c r="BD1625" t="s">
        <v>3</v>
      </c>
      <c r="BE1625" t="s">
        <v>3</v>
      </c>
      <c r="BF1625" t="s">
        <v>3</v>
      </c>
      <c r="BG1625" t="s">
        <v>3</v>
      </c>
      <c r="BH1625" t="s">
        <v>3</v>
      </c>
      <c r="BI1625" t="s">
        <v>3</v>
      </c>
      <c r="BJ1625" t="s">
        <v>3</v>
      </c>
      <c r="BK1625" t="s">
        <v>3</v>
      </c>
      <c r="BL1625" t="s">
        <v>3</v>
      </c>
      <c r="BM1625" t="s">
        <v>3</v>
      </c>
      <c r="BN1625" t="s">
        <v>3</v>
      </c>
      <c r="BO1625" t="s">
        <v>3</v>
      </c>
      <c r="BP1625" t="s">
        <v>3</v>
      </c>
      <c r="BX1625">
        <v>0</v>
      </c>
      <c r="CJ1625">
        <v>0</v>
      </c>
    </row>
    <row r="1627" spans="1:245" x14ac:dyDescent="0.2">
      <c r="A1627">
        <v>52</v>
      </c>
      <c r="B1627">
        <f t="shared" ref="B1627:G1627" si="1012">B1633</f>
        <v>1</v>
      </c>
      <c r="C1627">
        <f t="shared" si="1012"/>
        <v>4</v>
      </c>
      <c r="D1627">
        <f t="shared" si="1012"/>
        <v>1625</v>
      </c>
      <c r="E1627">
        <f t="shared" si="1012"/>
        <v>0</v>
      </c>
      <c r="F1627" t="str">
        <f t="shared" si="1012"/>
        <v>Новый раздел</v>
      </c>
      <c r="G1627" t="str">
        <f t="shared" si="1012"/>
        <v>Электрощит ЩО 1.2</v>
      </c>
      <c r="O1627">
        <f t="shared" ref="O1627:AT1627" si="1013">O1633</f>
        <v>28700.74</v>
      </c>
      <c r="P1627">
        <f t="shared" si="1013"/>
        <v>0</v>
      </c>
      <c r="Q1627">
        <f t="shared" si="1013"/>
        <v>1272</v>
      </c>
      <c r="R1627">
        <f t="shared" si="1013"/>
        <v>5.95</v>
      </c>
      <c r="S1627">
        <f t="shared" si="1013"/>
        <v>27428.74</v>
      </c>
      <c r="T1627">
        <f t="shared" si="1013"/>
        <v>0</v>
      </c>
      <c r="U1627">
        <f t="shared" si="1013"/>
        <v>44.16</v>
      </c>
      <c r="V1627">
        <f t="shared" si="1013"/>
        <v>0</v>
      </c>
      <c r="W1627">
        <f t="shared" si="1013"/>
        <v>0</v>
      </c>
      <c r="X1627">
        <f t="shared" si="1013"/>
        <v>19200.12</v>
      </c>
      <c r="Y1627">
        <f t="shared" si="1013"/>
        <v>2742.88</v>
      </c>
      <c r="Z1627">
        <f t="shared" si="1013"/>
        <v>0</v>
      </c>
      <c r="AA1627">
        <f t="shared" si="1013"/>
        <v>0</v>
      </c>
      <c r="AB1627">
        <f t="shared" si="1013"/>
        <v>28700.74</v>
      </c>
      <c r="AC1627">
        <f t="shared" si="1013"/>
        <v>0</v>
      </c>
      <c r="AD1627">
        <f t="shared" si="1013"/>
        <v>1272</v>
      </c>
      <c r="AE1627">
        <f t="shared" si="1013"/>
        <v>5.95</v>
      </c>
      <c r="AF1627">
        <f t="shared" si="1013"/>
        <v>27428.74</v>
      </c>
      <c r="AG1627">
        <f t="shared" si="1013"/>
        <v>0</v>
      </c>
      <c r="AH1627">
        <f t="shared" si="1013"/>
        <v>44.16</v>
      </c>
      <c r="AI1627">
        <f t="shared" si="1013"/>
        <v>0</v>
      </c>
      <c r="AJ1627">
        <f t="shared" si="1013"/>
        <v>0</v>
      </c>
      <c r="AK1627">
        <f t="shared" si="1013"/>
        <v>19200.12</v>
      </c>
      <c r="AL1627">
        <f t="shared" si="1013"/>
        <v>2742.88</v>
      </c>
      <c r="AM1627">
        <f t="shared" si="1013"/>
        <v>0</v>
      </c>
      <c r="AN1627">
        <f t="shared" si="1013"/>
        <v>0</v>
      </c>
      <c r="AO1627">
        <f t="shared" si="1013"/>
        <v>0</v>
      </c>
      <c r="AP1627">
        <f t="shared" si="1013"/>
        <v>0</v>
      </c>
      <c r="AQ1627">
        <f t="shared" si="1013"/>
        <v>0</v>
      </c>
      <c r="AR1627">
        <f t="shared" si="1013"/>
        <v>50650.17</v>
      </c>
      <c r="AS1627">
        <f t="shared" si="1013"/>
        <v>0</v>
      </c>
      <c r="AT1627">
        <f t="shared" si="1013"/>
        <v>0</v>
      </c>
      <c r="AU1627">
        <f t="shared" ref="AU1627:BZ1627" si="1014">AU1633</f>
        <v>50650.17</v>
      </c>
      <c r="AV1627">
        <f t="shared" si="1014"/>
        <v>0</v>
      </c>
      <c r="AW1627">
        <f t="shared" si="1014"/>
        <v>0</v>
      </c>
      <c r="AX1627">
        <f t="shared" si="1014"/>
        <v>0</v>
      </c>
      <c r="AY1627">
        <f t="shared" si="1014"/>
        <v>0</v>
      </c>
      <c r="AZ1627">
        <f t="shared" si="1014"/>
        <v>0</v>
      </c>
      <c r="BA1627">
        <f t="shared" si="1014"/>
        <v>0</v>
      </c>
      <c r="BB1627">
        <f t="shared" si="1014"/>
        <v>0</v>
      </c>
      <c r="BC1627">
        <f t="shared" si="1014"/>
        <v>0</v>
      </c>
      <c r="BD1627">
        <f t="shared" si="1014"/>
        <v>0</v>
      </c>
      <c r="BE1627">
        <f t="shared" si="1014"/>
        <v>0</v>
      </c>
      <c r="BF1627">
        <f t="shared" si="1014"/>
        <v>0</v>
      </c>
      <c r="BG1627">
        <f t="shared" si="1014"/>
        <v>0</v>
      </c>
      <c r="BH1627">
        <f t="shared" si="1014"/>
        <v>0</v>
      </c>
      <c r="BI1627">
        <f t="shared" si="1014"/>
        <v>0</v>
      </c>
      <c r="BJ1627">
        <f t="shared" si="1014"/>
        <v>0</v>
      </c>
      <c r="BK1627">
        <f t="shared" si="1014"/>
        <v>0</v>
      </c>
      <c r="BL1627">
        <f t="shared" si="1014"/>
        <v>0</v>
      </c>
      <c r="BM1627">
        <f t="shared" si="1014"/>
        <v>0</v>
      </c>
      <c r="BN1627">
        <f t="shared" si="1014"/>
        <v>0</v>
      </c>
      <c r="BO1627">
        <f t="shared" si="1014"/>
        <v>0</v>
      </c>
      <c r="BP1627">
        <f t="shared" si="1014"/>
        <v>0</v>
      </c>
      <c r="BQ1627">
        <f t="shared" si="1014"/>
        <v>0</v>
      </c>
      <c r="BR1627">
        <f t="shared" si="1014"/>
        <v>0</v>
      </c>
      <c r="BS1627">
        <f t="shared" si="1014"/>
        <v>0</v>
      </c>
      <c r="BT1627">
        <f t="shared" si="1014"/>
        <v>0</v>
      </c>
      <c r="BU1627">
        <f t="shared" si="1014"/>
        <v>0</v>
      </c>
      <c r="BV1627">
        <f t="shared" si="1014"/>
        <v>0</v>
      </c>
      <c r="BW1627">
        <f t="shared" si="1014"/>
        <v>0</v>
      </c>
      <c r="BX1627">
        <f t="shared" si="1014"/>
        <v>0</v>
      </c>
      <c r="BY1627">
        <f t="shared" si="1014"/>
        <v>0</v>
      </c>
      <c r="BZ1627">
        <f t="shared" si="1014"/>
        <v>0</v>
      </c>
      <c r="CA1627">
        <f t="shared" ref="CA1627:DF1627" si="1015">CA1633</f>
        <v>50650.17</v>
      </c>
      <c r="CB1627">
        <f t="shared" si="1015"/>
        <v>0</v>
      </c>
      <c r="CC1627">
        <f t="shared" si="1015"/>
        <v>0</v>
      </c>
      <c r="CD1627">
        <f t="shared" si="1015"/>
        <v>50650.17</v>
      </c>
      <c r="CE1627">
        <f t="shared" si="1015"/>
        <v>0</v>
      </c>
      <c r="CF1627">
        <f t="shared" si="1015"/>
        <v>0</v>
      </c>
      <c r="CG1627">
        <f t="shared" si="1015"/>
        <v>0</v>
      </c>
      <c r="CH1627">
        <f t="shared" si="1015"/>
        <v>0</v>
      </c>
      <c r="CI1627">
        <f t="shared" si="1015"/>
        <v>0</v>
      </c>
      <c r="CJ1627">
        <f t="shared" si="1015"/>
        <v>0</v>
      </c>
      <c r="CK1627">
        <f t="shared" si="1015"/>
        <v>0</v>
      </c>
      <c r="CL1627">
        <f t="shared" si="1015"/>
        <v>0</v>
      </c>
      <c r="CM1627">
        <f t="shared" si="1015"/>
        <v>0</v>
      </c>
      <c r="CN1627">
        <f t="shared" si="1015"/>
        <v>0</v>
      </c>
      <c r="CO1627">
        <f t="shared" si="1015"/>
        <v>0</v>
      </c>
      <c r="CP1627">
        <f t="shared" si="1015"/>
        <v>0</v>
      </c>
      <c r="CQ1627">
        <f t="shared" si="1015"/>
        <v>0</v>
      </c>
      <c r="CR1627">
        <f t="shared" si="1015"/>
        <v>0</v>
      </c>
      <c r="CS1627">
        <f t="shared" si="1015"/>
        <v>0</v>
      </c>
      <c r="CT1627">
        <f t="shared" si="1015"/>
        <v>0</v>
      </c>
      <c r="CU1627">
        <f t="shared" si="1015"/>
        <v>0</v>
      </c>
      <c r="CV1627">
        <f t="shared" si="1015"/>
        <v>0</v>
      </c>
      <c r="CW1627">
        <f t="shared" si="1015"/>
        <v>0</v>
      </c>
      <c r="CX1627">
        <f t="shared" si="1015"/>
        <v>0</v>
      </c>
      <c r="CY1627">
        <f t="shared" si="1015"/>
        <v>0</v>
      </c>
      <c r="CZ1627">
        <f t="shared" si="1015"/>
        <v>0</v>
      </c>
      <c r="DA1627">
        <f t="shared" si="1015"/>
        <v>0</v>
      </c>
      <c r="DB1627">
        <f t="shared" si="1015"/>
        <v>0</v>
      </c>
      <c r="DC1627">
        <f t="shared" si="1015"/>
        <v>0</v>
      </c>
      <c r="DD1627">
        <f t="shared" si="1015"/>
        <v>0</v>
      </c>
      <c r="DE1627">
        <f t="shared" si="1015"/>
        <v>0</v>
      </c>
      <c r="DF1627">
        <f t="shared" si="1015"/>
        <v>0</v>
      </c>
      <c r="DG1627">
        <f t="shared" ref="DG1627:EL1627" si="1016">DG1633</f>
        <v>0</v>
      </c>
      <c r="DH1627">
        <f t="shared" si="1016"/>
        <v>0</v>
      </c>
      <c r="DI1627">
        <f t="shared" si="1016"/>
        <v>0</v>
      </c>
      <c r="DJ1627">
        <f t="shared" si="1016"/>
        <v>0</v>
      </c>
      <c r="DK1627">
        <f t="shared" si="1016"/>
        <v>0</v>
      </c>
      <c r="DL1627">
        <f t="shared" si="1016"/>
        <v>0</v>
      </c>
      <c r="DM1627">
        <f t="shared" si="1016"/>
        <v>0</v>
      </c>
      <c r="DN1627">
        <f t="shared" si="1016"/>
        <v>0</v>
      </c>
      <c r="DO1627">
        <f t="shared" si="1016"/>
        <v>0</v>
      </c>
      <c r="DP1627">
        <f t="shared" si="1016"/>
        <v>0</v>
      </c>
      <c r="DQ1627">
        <f t="shared" si="1016"/>
        <v>0</v>
      </c>
      <c r="DR1627">
        <f t="shared" si="1016"/>
        <v>0</v>
      </c>
      <c r="DS1627">
        <f t="shared" si="1016"/>
        <v>0</v>
      </c>
      <c r="DT1627">
        <f t="shared" si="1016"/>
        <v>0</v>
      </c>
      <c r="DU1627">
        <f t="shared" si="1016"/>
        <v>0</v>
      </c>
      <c r="DV1627">
        <f t="shared" si="1016"/>
        <v>0</v>
      </c>
      <c r="DW1627">
        <f t="shared" si="1016"/>
        <v>0</v>
      </c>
      <c r="DX1627">
        <f t="shared" si="1016"/>
        <v>0</v>
      </c>
      <c r="DY1627">
        <f t="shared" si="1016"/>
        <v>0</v>
      </c>
      <c r="DZ1627">
        <f t="shared" si="1016"/>
        <v>0</v>
      </c>
      <c r="EA1627">
        <f t="shared" si="1016"/>
        <v>0</v>
      </c>
      <c r="EB1627">
        <f t="shared" si="1016"/>
        <v>0</v>
      </c>
      <c r="EC1627">
        <f t="shared" si="1016"/>
        <v>0</v>
      </c>
      <c r="ED1627">
        <f t="shared" si="1016"/>
        <v>0</v>
      </c>
      <c r="EE1627">
        <f t="shared" si="1016"/>
        <v>0</v>
      </c>
      <c r="EF1627">
        <f t="shared" si="1016"/>
        <v>0</v>
      </c>
      <c r="EG1627">
        <f t="shared" si="1016"/>
        <v>0</v>
      </c>
      <c r="EH1627">
        <f t="shared" si="1016"/>
        <v>0</v>
      </c>
      <c r="EI1627">
        <f t="shared" si="1016"/>
        <v>0</v>
      </c>
      <c r="EJ1627">
        <f t="shared" si="1016"/>
        <v>0</v>
      </c>
      <c r="EK1627">
        <f t="shared" si="1016"/>
        <v>0</v>
      </c>
      <c r="EL1627">
        <f t="shared" si="1016"/>
        <v>0</v>
      </c>
      <c r="EM1627">
        <f t="shared" ref="EM1627:FR1627" si="1017">EM1633</f>
        <v>0</v>
      </c>
      <c r="EN1627">
        <f t="shared" si="1017"/>
        <v>0</v>
      </c>
      <c r="EO1627">
        <f t="shared" si="1017"/>
        <v>0</v>
      </c>
      <c r="EP1627">
        <f t="shared" si="1017"/>
        <v>0</v>
      </c>
      <c r="EQ1627">
        <f t="shared" si="1017"/>
        <v>0</v>
      </c>
      <c r="ER1627">
        <f t="shared" si="1017"/>
        <v>0</v>
      </c>
      <c r="ES1627">
        <f t="shared" si="1017"/>
        <v>0</v>
      </c>
      <c r="ET1627">
        <f t="shared" si="1017"/>
        <v>0</v>
      </c>
      <c r="EU1627">
        <f t="shared" si="1017"/>
        <v>0</v>
      </c>
      <c r="EV1627">
        <f t="shared" si="1017"/>
        <v>0</v>
      </c>
      <c r="EW1627">
        <f t="shared" si="1017"/>
        <v>0</v>
      </c>
      <c r="EX1627">
        <f t="shared" si="1017"/>
        <v>0</v>
      </c>
      <c r="EY1627">
        <f t="shared" si="1017"/>
        <v>0</v>
      </c>
      <c r="EZ1627">
        <f t="shared" si="1017"/>
        <v>0</v>
      </c>
      <c r="FA1627">
        <f t="shared" si="1017"/>
        <v>0</v>
      </c>
      <c r="FB1627">
        <f t="shared" si="1017"/>
        <v>0</v>
      </c>
      <c r="FC1627">
        <f t="shared" si="1017"/>
        <v>0</v>
      </c>
      <c r="FD1627">
        <f t="shared" si="1017"/>
        <v>0</v>
      </c>
      <c r="FE1627">
        <f t="shared" si="1017"/>
        <v>0</v>
      </c>
      <c r="FF1627">
        <f t="shared" si="1017"/>
        <v>0</v>
      </c>
      <c r="FG1627">
        <f t="shared" si="1017"/>
        <v>0</v>
      </c>
      <c r="FH1627">
        <f t="shared" si="1017"/>
        <v>0</v>
      </c>
      <c r="FI1627">
        <f t="shared" si="1017"/>
        <v>0</v>
      </c>
      <c r="FJ1627">
        <f t="shared" si="1017"/>
        <v>0</v>
      </c>
      <c r="FK1627">
        <f t="shared" si="1017"/>
        <v>0</v>
      </c>
      <c r="FL1627">
        <f t="shared" si="1017"/>
        <v>0</v>
      </c>
      <c r="FM1627">
        <f t="shared" si="1017"/>
        <v>0</v>
      </c>
      <c r="FN1627">
        <f t="shared" si="1017"/>
        <v>0</v>
      </c>
      <c r="FO1627">
        <f t="shared" si="1017"/>
        <v>0</v>
      </c>
      <c r="FP1627">
        <f t="shared" si="1017"/>
        <v>0</v>
      </c>
      <c r="FQ1627">
        <f t="shared" si="1017"/>
        <v>0</v>
      </c>
      <c r="FR1627">
        <f t="shared" si="1017"/>
        <v>0</v>
      </c>
      <c r="FS1627">
        <f t="shared" ref="FS1627:GX1627" si="1018">FS1633</f>
        <v>0</v>
      </c>
      <c r="FT1627">
        <f t="shared" si="1018"/>
        <v>0</v>
      </c>
      <c r="FU1627">
        <f t="shared" si="1018"/>
        <v>0</v>
      </c>
      <c r="FV1627">
        <f t="shared" si="1018"/>
        <v>0</v>
      </c>
      <c r="FW1627">
        <f t="shared" si="1018"/>
        <v>0</v>
      </c>
      <c r="FX1627">
        <f t="shared" si="1018"/>
        <v>0</v>
      </c>
      <c r="FY1627">
        <f t="shared" si="1018"/>
        <v>0</v>
      </c>
      <c r="FZ1627">
        <f t="shared" si="1018"/>
        <v>0</v>
      </c>
      <c r="GA1627">
        <f t="shared" si="1018"/>
        <v>0</v>
      </c>
      <c r="GB1627">
        <f t="shared" si="1018"/>
        <v>0</v>
      </c>
      <c r="GC1627">
        <f t="shared" si="1018"/>
        <v>0</v>
      </c>
      <c r="GD1627">
        <f t="shared" si="1018"/>
        <v>0</v>
      </c>
      <c r="GE1627">
        <f t="shared" si="1018"/>
        <v>0</v>
      </c>
      <c r="GF1627">
        <f t="shared" si="1018"/>
        <v>0</v>
      </c>
      <c r="GG1627">
        <f t="shared" si="1018"/>
        <v>0</v>
      </c>
      <c r="GH1627">
        <f t="shared" si="1018"/>
        <v>0</v>
      </c>
      <c r="GI1627">
        <f t="shared" si="1018"/>
        <v>0</v>
      </c>
      <c r="GJ1627">
        <f t="shared" si="1018"/>
        <v>0</v>
      </c>
      <c r="GK1627">
        <f t="shared" si="1018"/>
        <v>0</v>
      </c>
      <c r="GL1627">
        <f t="shared" si="1018"/>
        <v>0</v>
      </c>
      <c r="GM1627">
        <f t="shared" si="1018"/>
        <v>0</v>
      </c>
      <c r="GN1627">
        <f t="shared" si="1018"/>
        <v>0</v>
      </c>
      <c r="GO1627">
        <f t="shared" si="1018"/>
        <v>0</v>
      </c>
      <c r="GP1627">
        <f t="shared" si="1018"/>
        <v>0</v>
      </c>
      <c r="GQ1627">
        <f t="shared" si="1018"/>
        <v>0</v>
      </c>
      <c r="GR1627">
        <f t="shared" si="1018"/>
        <v>0</v>
      </c>
      <c r="GS1627">
        <f t="shared" si="1018"/>
        <v>0</v>
      </c>
      <c r="GT1627">
        <f t="shared" si="1018"/>
        <v>0</v>
      </c>
      <c r="GU1627">
        <f t="shared" si="1018"/>
        <v>0</v>
      </c>
      <c r="GV1627">
        <f t="shared" si="1018"/>
        <v>0</v>
      </c>
      <c r="GW1627">
        <f t="shared" si="1018"/>
        <v>0</v>
      </c>
      <c r="GX1627">
        <f t="shared" si="1018"/>
        <v>0</v>
      </c>
    </row>
    <row r="1629" spans="1:245" x14ac:dyDescent="0.2">
      <c r="A1629">
        <v>17</v>
      </c>
      <c r="B1629">
        <v>1</v>
      </c>
      <c r="C1629">
        <f>ROW(SmtRes!A485)</f>
        <v>485</v>
      </c>
      <c r="D1629">
        <f>ROW(EtalonRes!A485)</f>
        <v>485</v>
      </c>
      <c r="E1629" t="s">
        <v>397</v>
      </c>
      <c r="F1629" t="s">
        <v>122</v>
      </c>
      <c r="G1629" t="s">
        <v>123</v>
      </c>
      <c r="H1629" t="s">
        <v>52</v>
      </c>
      <c r="I1629">
        <v>16</v>
      </c>
      <c r="J1629">
        <v>0</v>
      </c>
      <c r="K1629">
        <v>16</v>
      </c>
      <c r="O1629">
        <f>ROUND(CP1629,2)</f>
        <v>4783.46</v>
      </c>
      <c r="P1629">
        <f>ROUND(CQ1629*I1629,2)</f>
        <v>0</v>
      </c>
      <c r="Q1629">
        <f>ROUND(CR1629*I1629,2)</f>
        <v>212</v>
      </c>
      <c r="R1629">
        <f>ROUND(CS1629*I1629,2)</f>
        <v>0.99</v>
      </c>
      <c r="S1629">
        <f>ROUND(CT1629*I1629,2)</f>
        <v>4571.46</v>
      </c>
      <c r="T1629">
        <f>ROUND(CU1629*I1629,2)</f>
        <v>0</v>
      </c>
      <c r="U1629">
        <f>CV1629*I1629</f>
        <v>7.3599999999999994</v>
      </c>
      <c r="V1629">
        <f>CW1629*I1629</f>
        <v>0</v>
      </c>
      <c r="W1629">
        <f>ROUND(CX1629*I1629,2)</f>
        <v>0</v>
      </c>
      <c r="X1629">
        <f t="shared" ref="X1629:Y1631" si="1019">ROUND(CY1629,2)</f>
        <v>3200.02</v>
      </c>
      <c r="Y1629">
        <f t="shared" si="1019"/>
        <v>457.15</v>
      </c>
      <c r="AA1629">
        <v>35364244</v>
      </c>
      <c r="AB1629">
        <f>ROUND((AC1629+AD1629+AF1629),6)</f>
        <v>298.96600000000001</v>
      </c>
      <c r="AC1629">
        <f>ROUND(((ES1629*0)),6)</f>
        <v>0</v>
      </c>
      <c r="AD1629">
        <f>ROUND(((((ET1629*0.2))-((EU1629*0.2)))+AE1629),6)</f>
        <v>13.25</v>
      </c>
      <c r="AE1629">
        <f>ROUND(((EU1629*0.2)),6)</f>
        <v>6.2E-2</v>
      </c>
      <c r="AF1629">
        <f>ROUND(((EV1629*0.2)),6)</f>
        <v>285.71600000000001</v>
      </c>
      <c r="AG1629">
        <f>ROUND((AP1629),6)</f>
        <v>0</v>
      </c>
      <c r="AH1629">
        <f>((EW1629*0.2))</f>
        <v>0.45999999999999996</v>
      </c>
      <c r="AI1629">
        <f>((EX1629*0.2))</f>
        <v>0</v>
      </c>
      <c r="AJ1629">
        <f>(AS1629)</f>
        <v>0</v>
      </c>
      <c r="AK1629">
        <v>3700.99</v>
      </c>
      <c r="AL1629">
        <v>2206.16</v>
      </c>
      <c r="AM1629">
        <v>66.25</v>
      </c>
      <c r="AN1629">
        <v>0.31</v>
      </c>
      <c r="AO1629">
        <v>1428.58</v>
      </c>
      <c r="AP1629">
        <v>0</v>
      </c>
      <c r="AQ1629">
        <v>2.2999999999999998</v>
      </c>
      <c r="AR1629">
        <v>0</v>
      </c>
      <c r="AS1629">
        <v>0</v>
      </c>
      <c r="AT1629">
        <v>70</v>
      </c>
      <c r="AU1629">
        <v>10</v>
      </c>
      <c r="AV1629">
        <v>1</v>
      </c>
      <c r="AW1629">
        <v>1</v>
      </c>
      <c r="AZ1629">
        <v>1</v>
      </c>
      <c r="BA1629">
        <v>1</v>
      </c>
      <c r="BB1629">
        <v>1</v>
      </c>
      <c r="BC1629">
        <v>1</v>
      </c>
      <c r="BD1629" t="s">
        <v>3</v>
      </c>
      <c r="BE1629" t="s">
        <v>3</v>
      </c>
      <c r="BF1629" t="s">
        <v>3</v>
      </c>
      <c r="BG1629" t="s">
        <v>3</v>
      </c>
      <c r="BH1629">
        <v>0</v>
      </c>
      <c r="BI1629">
        <v>4</v>
      </c>
      <c r="BJ1629" t="s">
        <v>124</v>
      </c>
      <c r="BM1629">
        <v>0</v>
      </c>
      <c r="BN1629">
        <v>0</v>
      </c>
      <c r="BO1629" t="s">
        <v>3</v>
      </c>
      <c r="BP1629">
        <v>0</v>
      </c>
      <c r="BQ1629">
        <v>1</v>
      </c>
      <c r="BR1629">
        <v>0</v>
      </c>
      <c r="BS1629">
        <v>1</v>
      </c>
      <c r="BT1629">
        <v>1</v>
      </c>
      <c r="BU1629">
        <v>1</v>
      </c>
      <c r="BV1629">
        <v>1</v>
      </c>
      <c r="BW1629">
        <v>1</v>
      </c>
      <c r="BX1629">
        <v>1</v>
      </c>
      <c r="BY1629" t="s">
        <v>3</v>
      </c>
      <c r="BZ1629">
        <v>70</v>
      </c>
      <c r="CA1629">
        <v>10</v>
      </c>
      <c r="CB1629" t="s">
        <v>3</v>
      </c>
      <c r="CE1629">
        <v>0</v>
      </c>
      <c r="CF1629">
        <v>0</v>
      </c>
      <c r="CG1629">
        <v>0</v>
      </c>
      <c r="CM1629">
        <v>0</v>
      </c>
      <c r="CN1629" t="s">
        <v>1130</v>
      </c>
      <c r="CO1629">
        <v>0</v>
      </c>
      <c r="CP1629">
        <f>(P1629+Q1629+S1629)</f>
        <v>4783.46</v>
      </c>
      <c r="CQ1629">
        <f>(AC1629*BC1629*AW1629)</f>
        <v>0</v>
      </c>
      <c r="CR1629">
        <f>(((((ET1629*0.2))*BB1629-((EU1629*0.2))*BS1629)+AE1629*BS1629)*AV1629)</f>
        <v>13.25</v>
      </c>
      <c r="CS1629">
        <f>(AE1629*BS1629*AV1629)</f>
        <v>6.2E-2</v>
      </c>
      <c r="CT1629">
        <f>(AF1629*BA1629*AV1629)</f>
        <v>285.71600000000001</v>
      </c>
      <c r="CU1629">
        <f>AG1629</f>
        <v>0</v>
      </c>
      <c r="CV1629">
        <f>(AH1629*AV1629)</f>
        <v>0.45999999999999996</v>
      </c>
      <c r="CW1629">
        <f t="shared" ref="CW1629:CX1631" si="1020">AI1629</f>
        <v>0</v>
      </c>
      <c r="CX1629">
        <f t="shared" si="1020"/>
        <v>0</v>
      </c>
      <c r="CY1629">
        <f>((S1629*BZ1629)/100)</f>
        <v>3200.0219999999999</v>
      </c>
      <c r="CZ1629">
        <f>((S1629*CA1629)/100)</f>
        <v>457.14599999999996</v>
      </c>
      <c r="DB1629">
        <v>16</v>
      </c>
      <c r="DC1629" t="s">
        <v>3</v>
      </c>
      <c r="DD1629" t="s">
        <v>54</v>
      </c>
      <c r="DE1629" t="s">
        <v>55</v>
      </c>
      <c r="DF1629" t="s">
        <v>55</v>
      </c>
      <c r="DG1629" t="s">
        <v>55</v>
      </c>
      <c r="DH1629" t="s">
        <v>3</v>
      </c>
      <c r="DI1629" t="s">
        <v>55</v>
      </c>
      <c r="DJ1629" t="s">
        <v>55</v>
      </c>
      <c r="DK1629" t="s">
        <v>3</v>
      </c>
      <c r="DL1629" t="s">
        <v>3</v>
      </c>
      <c r="DM1629" t="s">
        <v>3</v>
      </c>
      <c r="DN1629">
        <v>0</v>
      </c>
      <c r="DO1629">
        <v>0</v>
      </c>
      <c r="DP1629">
        <v>1</v>
      </c>
      <c r="DQ1629">
        <v>1</v>
      </c>
      <c r="DU1629">
        <v>1010</v>
      </c>
      <c r="DV1629" t="s">
        <v>52</v>
      </c>
      <c r="DW1629" t="s">
        <v>52</v>
      </c>
      <c r="DX1629">
        <v>1</v>
      </c>
      <c r="DZ1629" t="s">
        <v>3</v>
      </c>
      <c r="EA1629" t="s">
        <v>3</v>
      </c>
      <c r="EB1629" t="s">
        <v>3</v>
      </c>
      <c r="EC1629" t="s">
        <v>3</v>
      </c>
      <c r="EE1629">
        <v>35096056</v>
      </c>
      <c r="EF1629">
        <v>1</v>
      </c>
      <c r="EG1629" t="s">
        <v>20</v>
      </c>
      <c r="EH1629">
        <v>0</v>
      </c>
      <c r="EI1629" t="s">
        <v>3</v>
      </c>
      <c r="EJ1629">
        <v>4</v>
      </c>
      <c r="EK1629">
        <v>0</v>
      </c>
      <c r="EL1629" t="s">
        <v>21</v>
      </c>
      <c r="EM1629" t="s">
        <v>22</v>
      </c>
      <c r="EO1629" t="s">
        <v>56</v>
      </c>
      <c r="EQ1629">
        <v>0</v>
      </c>
      <c r="ER1629">
        <v>3700.99</v>
      </c>
      <c r="ES1629">
        <v>2206.16</v>
      </c>
      <c r="ET1629">
        <v>66.25</v>
      </c>
      <c r="EU1629">
        <v>0.31</v>
      </c>
      <c r="EV1629">
        <v>1428.58</v>
      </c>
      <c r="EW1629">
        <v>2.2999999999999998</v>
      </c>
      <c r="EX1629">
        <v>0</v>
      </c>
      <c r="EY1629">
        <v>0</v>
      </c>
      <c r="FQ1629">
        <v>0</v>
      </c>
      <c r="FR1629">
        <v>0</v>
      </c>
      <c r="FS1629">
        <v>0</v>
      </c>
      <c r="FX1629">
        <v>70</v>
      </c>
      <c r="FY1629">
        <v>10</v>
      </c>
      <c r="GA1629" t="s">
        <v>3</v>
      </c>
      <c r="GD1629">
        <v>0</v>
      </c>
      <c r="GF1629">
        <v>845110403</v>
      </c>
      <c r="GG1629">
        <v>2</v>
      </c>
      <c r="GH1629">
        <v>1</v>
      </c>
      <c r="GI1629">
        <v>-2</v>
      </c>
      <c r="GJ1629">
        <v>0</v>
      </c>
      <c r="GK1629">
        <f>ROUND(R1629*(R12)/100,2)</f>
        <v>1.07</v>
      </c>
      <c r="GL1629">
        <f>ROUND(IF(AND(BH1629=3,BI1629=3,FS1629&lt;&gt;0),P1629,0),2)</f>
        <v>0</v>
      </c>
      <c r="GM1629">
        <f>ROUND(O1629+X1629+Y1629+GK1629,2)+GX1629</f>
        <v>8441.7000000000007</v>
      </c>
      <c r="GN1629">
        <f>IF(OR(BI1629=0,BI1629=1),GM1629-GX1629,0)</f>
        <v>0</v>
      </c>
      <c r="GO1629">
        <f>IF(BI1629=2,GM1629-GX1629,0)</f>
        <v>0</v>
      </c>
      <c r="GP1629">
        <f>IF(BI1629=4,GM1629-GX1629,0)</f>
        <v>8441.7000000000007</v>
      </c>
      <c r="GR1629">
        <v>0</v>
      </c>
      <c r="GS1629">
        <v>3</v>
      </c>
      <c r="GT1629">
        <v>0</v>
      </c>
      <c r="GU1629" t="s">
        <v>3</v>
      </c>
      <c r="GV1629">
        <f>ROUND((GT1629),6)</f>
        <v>0</v>
      </c>
      <c r="GW1629">
        <v>1</v>
      </c>
      <c r="GX1629">
        <f>ROUND(HC1629*I1629,2)</f>
        <v>0</v>
      </c>
      <c r="HA1629">
        <v>0</v>
      </c>
      <c r="HB1629">
        <v>0</v>
      </c>
      <c r="HC1629">
        <f>GV1629*GW1629</f>
        <v>0</v>
      </c>
      <c r="HE1629" t="s">
        <v>3</v>
      </c>
      <c r="HF1629" t="s">
        <v>3</v>
      </c>
      <c r="HM1629" t="s">
        <v>3</v>
      </c>
      <c r="HN1629" t="s">
        <v>3</v>
      </c>
      <c r="HO1629" t="s">
        <v>3</v>
      </c>
      <c r="HP1629" t="s">
        <v>3</v>
      </c>
      <c r="HQ1629" t="s">
        <v>3</v>
      </c>
      <c r="HS1629">
        <v>0</v>
      </c>
      <c r="IK1629">
        <v>0</v>
      </c>
    </row>
    <row r="1630" spans="1:245" x14ac:dyDescent="0.2">
      <c r="A1630">
        <v>17</v>
      </c>
      <c r="B1630">
        <v>1</v>
      </c>
      <c r="C1630">
        <f>ROW(SmtRes!A490)</f>
        <v>490</v>
      </c>
      <c r="D1630">
        <f>ROW(EtalonRes!A490)</f>
        <v>490</v>
      </c>
      <c r="E1630" t="s">
        <v>398</v>
      </c>
      <c r="F1630" t="s">
        <v>122</v>
      </c>
      <c r="G1630" t="s">
        <v>126</v>
      </c>
      <c r="H1630" t="s">
        <v>52</v>
      </c>
      <c r="I1630">
        <v>16</v>
      </c>
      <c r="J1630">
        <v>0</v>
      </c>
      <c r="K1630">
        <v>16</v>
      </c>
      <c r="O1630">
        <f>ROUND(CP1630,2)</f>
        <v>59215.839999999997</v>
      </c>
      <c r="P1630">
        <f>ROUND(CQ1630*I1630,2)</f>
        <v>35298.559999999998</v>
      </c>
      <c r="Q1630">
        <f>ROUND(CR1630*I1630,2)</f>
        <v>1060</v>
      </c>
      <c r="R1630">
        <f>ROUND(CS1630*I1630,2)</f>
        <v>4.96</v>
      </c>
      <c r="S1630">
        <f>ROUND(CT1630*I1630,2)</f>
        <v>22857.279999999999</v>
      </c>
      <c r="T1630">
        <f>ROUND(CU1630*I1630,2)</f>
        <v>0</v>
      </c>
      <c r="U1630">
        <f>CV1630*I1630</f>
        <v>36.799999999999997</v>
      </c>
      <c r="V1630">
        <f>CW1630*I1630</f>
        <v>0</v>
      </c>
      <c r="W1630">
        <f>ROUND(CX1630*I1630,2)</f>
        <v>0</v>
      </c>
      <c r="X1630">
        <f t="shared" si="1019"/>
        <v>16000.1</v>
      </c>
      <c r="Y1630">
        <f t="shared" si="1019"/>
        <v>2285.73</v>
      </c>
      <c r="AA1630">
        <v>35364244</v>
      </c>
      <c r="AB1630">
        <f>ROUND((AC1630+AD1630+AF1630),6)</f>
        <v>3700.99</v>
      </c>
      <c r="AC1630">
        <f>ROUND((ES1630),6)</f>
        <v>2206.16</v>
      </c>
      <c r="AD1630">
        <f>ROUND((((ET1630)-(EU1630))+AE1630),6)</f>
        <v>66.25</v>
      </c>
      <c r="AE1630">
        <f>ROUND((EU1630),6)</f>
        <v>0.31</v>
      </c>
      <c r="AF1630">
        <f>ROUND((EV1630),6)</f>
        <v>1428.58</v>
      </c>
      <c r="AG1630">
        <f>ROUND((AP1630),6)</f>
        <v>0</v>
      </c>
      <c r="AH1630">
        <f>(EW1630)</f>
        <v>2.2999999999999998</v>
      </c>
      <c r="AI1630">
        <f>(EX1630)</f>
        <v>0</v>
      </c>
      <c r="AJ1630">
        <f>(AS1630)</f>
        <v>0</v>
      </c>
      <c r="AK1630">
        <v>3700.99</v>
      </c>
      <c r="AL1630">
        <v>2206.16</v>
      </c>
      <c r="AM1630">
        <v>66.25</v>
      </c>
      <c r="AN1630">
        <v>0.31</v>
      </c>
      <c r="AO1630">
        <v>1428.58</v>
      </c>
      <c r="AP1630">
        <v>0</v>
      </c>
      <c r="AQ1630">
        <v>2.2999999999999998</v>
      </c>
      <c r="AR1630">
        <v>0</v>
      </c>
      <c r="AS1630">
        <v>0</v>
      </c>
      <c r="AT1630">
        <v>70</v>
      </c>
      <c r="AU1630">
        <v>10</v>
      </c>
      <c r="AV1630">
        <v>1</v>
      </c>
      <c r="AW1630">
        <v>1</v>
      </c>
      <c r="AZ1630">
        <v>1</v>
      </c>
      <c r="BA1630">
        <v>1</v>
      </c>
      <c r="BB1630">
        <v>1</v>
      </c>
      <c r="BC1630">
        <v>1</v>
      </c>
      <c r="BD1630" t="s">
        <v>3</v>
      </c>
      <c r="BE1630" t="s">
        <v>3</v>
      </c>
      <c r="BF1630" t="s">
        <v>3</v>
      </c>
      <c r="BG1630" t="s">
        <v>3</v>
      </c>
      <c r="BH1630">
        <v>0</v>
      </c>
      <c r="BI1630">
        <v>4</v>
      </c>
      <c r="BJ1630" t="s">
        <v>124</v>
      </c>
      <c r="BM1630">
        <v>0</v>
      </c>
      <c r="BN1630">
        <v>0</v>
      </c>
      <c r="BO1630" t="s">
        <v>3</v>
      </c>
      <c r="BP1630">
        <v>0</v>
      </c>
      <c r="BQ1630">
        <v>1</v>
      </c>
      <c r="BR1630">
        <v>0</v>
      </c>
      <c r="BS1630">
        <v>1</v>
      </c>
      <c r="BT1630">
        <v>1</v>
      </c>
      <c r="BU1630">
        <v>1</v>
      </c>
      <c r="BV1630">
        <v>1</v>
      </c>
      <c r="BW1630">
        <v>1</v>
      </c>
      <c r="BX1630">
        <v>1</v>
      </c>
      <c r="BY1630" t="s">
        <v>3</v>
      </c>
      <c r="BZ1630">
        <v>70</v>
      </c>
      <c r="CA1630">
        <v>10</v>
      </c>
      <c r="CB1630" t="s">
        <v>3</v>
      </c>
      <c r="CE1630">
        <v>0</v>
      </c>
      <c r="CF1630">
        <v>0</v>
      </c>
      <c r="CG1630">
        <v>0</v>
      </c>
      <c r="CM1630">
        <v>0</v>
      </c>
      <c r="CN1630" t="s">
        <v>3</v>
      </c>
      <c r="CO1630">
        <v>0</v>
      </c>
      <c r="CP1630">
        <f>(P1630+Q1630+S1630)</f>
        <v>59215.839999999997</v>
      </c>
      <c r="CQ1630">
        <f>(AC1630*BC1630*AW1630)</f>
        <v>2206.16</v>
      </c>
      <c r="CR1630">
        <f>((((ET1630)*BB1630-(EU1630)*BS1630)+AE1630*BS1630)*AV1630)</f>
        <v>66.25</v>
      </c>
      <c r="CS1630">
        <f>(AE1630*BS1630*AV1630)</f>
        <v>0.31</v>
      </c>
      <c r="CT1630">
        <f>(AF1630*BA1630*AV1630)</f>
        <v>1428.58</v>
      </c>
      <c r="CU1630">
        <f>AG1630</f>
        <v>0</v>
      </c>
      <c r="CV1630">
        <f>(AH1630*AV1630)</f>
        <v>2.2999999999999998</v>
      </c>
      <c r="CW1630">
        <f t="shared" si="1020"/>
        <v>0</v>
      </c>
      <c r="CX1630">
        <f t="shared" si="1020"/>
        <v>0</v>
      </c>
      <c r="CY1630">
        <f>((S1630*BZ1630)/100)</f>
        <v>16000.095999999998</v>
      </c>
      <c r="CZ1630">
        <f>((S1630*CA1630)/100)</f>
        <v>2285.7280000000001</v>
      </c>
      <c r="DC1630" t="s">
        <v>3</v>
      </c>
      <c r="DD1630" t="s">
        <v>3</v>
      </c>
      <c r="DE1630" t="s">
        <v>3</v>
      </c>
      <c r="DF1630" t="s">
        <v>3</v>
      </c>
      <c r="DG1630" t="s">
        <v>3</v>
      </c>
      <c r="DH1630" t="s">
        <v>3</v>
      </c>
      <c r="DI1630" t="s">
        <v>3</v>
      </c>
      <c r="DJ1630" t="s">
        <v>3</v>
      </c>
      <c r="DK1630" t="s">
        <v>3</v>
      </c>
      <c r="DL1630" t="s">
        <v>3</v>
      </c>
      <c r="DM1630" t="s">
        <v>3</v>
      </c>
      <c r="DN1630">
        <v>0</v>
      </c>
      <c r="DO1630">
        <v>0</v>
      </c>
      <c r="DP1630">
        <v>1</v>
      </c>
      <c r="DQ1630">
        <v>1</v>
      </c>
      <c r="DU1630">
        <v>1010</v>
      </c>
      <c r="DV1630" t="s">
        <v>52</v>
      </c>
      <c r="DW1630" t="s">
        <v>52</v>
      </c>
      <c r="DX1630">
        <v>1</v>
      </c>
      <c r="DZ1630" t="s">
        <v>3</v>
      </c>
      <c r="EA1630" t="s">
        <v>3</v>
      </c>
      <c r="EB1630" t="s">
        <v>3</v>
      </c>
      <c r="EC1630" t="s">
        <v>3</v>
      </c>
      <c r="EE1630">
        <v>35096056</v>
      </c>
      <c r="EF1630">
        <v>1</v>
      </c>
      <c r="EG1630" t="s">
        <v>20</v>
      </c>
      <c r="EH1630">
        <v>0</v>
      </c>
      <c r="EI1630" t="s">
        <v>3</v>
      </c>
      <c r="EJ1630">
        <v>4</v>
      </c>
      <c r="EK1630">
        <v>0</v>
      </c>
      <c r="EL1630" t="s">
        <v>21</v>
      </c>
      <c r="EM1630" t="s">
        <v>22</v>
      </c>
      <c r="EO1630" t="s">
        <v>3</v>
      </c>
      <c r="EQ1630">
        <v>0</v>
      </c>
      <c r="ER1630">
        <v>3700.99</v>
      </c>
      <c r="ES1630">
        <v>2206.16</v>
      </c>
      <c r="ET1630">
        <v>66.25</v>
      </c>
      <c r="EU1630">
        <v>0.31</v>
      </c>
      <c r="EV1630">
        <v>1428.58</v>
      </c>
      <c r="EW1630">
        <v>2.2999999999999998</v>
      </c>
      <c r="EX1630">
        <v>0</v>
      </c>
      <c r="EY1630">
        <v>0</v>
      </c>
      <c r="FQ1630">
        <v>0</v>
      </c>
      <c r="FR1630">
        <v>0</v>
      </c>
      <c r="FS1630">
        <v>0</v>
      </c>
      <c r="FX1630">
        <v>70</v>
      </c>
      <c r="FY1630">
        <v>10</v>
      </c>
      <c r="GA1630" t="s">
        <v>3</v>
      </c>
      <c r="GD1630">
        <v>0</v>
      </c>
      <c r="GF1630">
        <v>-1068314092</v>
      </c>
      <c r="GG1630">
        <v>2</v>
      </c>
      <c r="GH1630">
        <v>1</v>
      </c>
      <c r="GI1630">
        <v>-2</v>
      </c>
      <c r="GJ1630">
        <v>0</v>
      </c>
      <c r="GK1630">
        <f>ROUND(R1630*(R12)/100,2)</f>
        <v>5.36</v>
      </c>
      <c r="GL1630">
        <f>ROUND(IF(AND(BH1630=3,BI1630=3,FS1630&lt;&gt;0),P1630,0),2)</f>
        <v>0</v>
      </c>
      <c r="GM1630">
        <f>ROUND(O1630+X1630+Y1630+GK1630,2)+GX1630</f>
        <v>77507.03</v>
      </c>
      <c r="GN1630">
        <f>IF(OR(BI1630=0,BI1630=1),GM1630-GX1630,0)</f>
        <v>0</v>
      </c>
      <c r="GO1630">
        <f>IF(BI1630=2,GM1630-GX1630,0)</f>
        <v>0</v>
      </c>
      <c r="GP1630">
        <f>IF(BI1630=4,GM1630-GX1630,0)</f>
        <v>77507.03</v>
      </c>
      <c r="GR1630">
        <v>0</v>
      </c>
      <c r="GS1630">
        <v>3</v>
      </c>
      <c r="GT1630">
        <v>0</v>
      </c>
      <c r="GU1630" t="s">
        <v>3</v>
      </c>
      <c r="GV1630">
        <f>ROUND((GT1630),6)</f>
        <v>0</v>
      </c>
      <c r="GW1630">
        <v>1</v>
      </c>
      <c r="GX1630">
        <f>ROUND(HC1630*I1630,2)</f>
        <v>0</v>
      </c>
      <c r="HA1630">
        <v>0</v>
      </c>
      <c r="HB1630">
        <v>0</v>
      </c>
      <c r="HC1630">
        <f>GV1630*GW1630</f>
        <v>0</v>
      </c>
      <c r="HE1630" t="s">
        <v>3</v>
      </c>
      <c r="HF1630" t="s">
        <v>3</v>
      </c>
      <c r="HM1630" t="s">
        <v>3</v>
      </c>
      <c r="HN1630" t="s">
        <v>3</v>
      </c>
      <c r="HO1630" t="s">
        <v>3</v>
      </c>
      <c r="HP1630" t="s">
        <v>3</v>
      </c>
      <c r="HQ1630" t="s">
        <v>3</v>
      </c>
      <c r="HS1630">
        <v>0</v>
      </c>
      <c r="IK1630">
        <v>0</v>
      </c>
    </row>
    <row r="1631" spans="1:245" x14ac:dyDescent="0.2">
      <c r="A1631">
        <v>18</v>
      </c>
      <c r="B1631">
        <v>1</v>
      </c>
      <c r="C1631">
        <v>490</v>
      </c>
      <c r="E1631" t="s">
        <v>399</v>
      </c>
      <c r="F1631" t="s">
        <v>128</v>
      </c>
      <c r="G1631" t="s">
        <v>129</v>
      </c>
      <c r="H1631" t="s">
        <v>52</v>
      </c>
      <c r="I1631">
        <f>I1630*J1631</f>
        <v>-16</v>
      </c>
      <c r="J1631">
        <v>-1</v>
      </c>
      <c r="K1631">
        <v>-1</v>
      </c>
      <c r="O1631">
        <f>ROUND(CP1631,2)</f>
        <v>-35298.559999999998</v>
      </c>
      <c r="P1631">
        <f>ROUND(CQ1631*I1631,2)</f>
        <v>-35298.559999999998</v>
      </c>
      <c r="Q1631">
        <f>ROUND(CR1631*I1631,2)</f>
        <v>0</v>
      </c>
      <c r="R1631">
        <f>ROUND(CS1631*I1631,2)</f>
        <v>0</v>
      </c>
      <c r="S1631">
        <f>ROUND(CT1631*I1631,2)</f>
        <v>0</v>
      </c>
      <c r="T1631">
        <f>ROUND(CU1631*I1631,2)</f>
        <v>0</v>
      </c>
      <c r="U1631">
        <f>CV1631*I1631</f>
        <v>0</v>
      </c>
      <c r="V1631">
        <f>CW1631*I1631</f>
        <v>0</v>
      </c>
      <c r="W1631">
        <f>ROUND(CX1631*I1631,2)</f>
        <v>0</v>
      </c>
      <c r="X1631">
        <f t="shared" si="1019"/>
        <v>0</v>
      </c>
      <c r="Y1631">
        <f t="shared" si="1019"/>
        <v>0</v>
      </c>
      <c r="AA1631">
        <v>35364244</v>
      </c>
      <c r="AB1631">
        <f>ROUND((AC1631+AD1631+AF1631),6)</f>
        <v>2206.16</v>
      </c>
      <c r="AC1631">
        <f>ROUND((ES1631),6)</f>
        <v>2206.16</v>
      </c>
      <c r="AD1631">
        <f>ROUND((((ET1631)-(EU1631))+AE1631),6)</f>
        <v>0</v>
      </c>
      <c r="AE1631">
        <f>ROUND((EU1631),6)</f>
        <v>0</v>
      </c>
      <c r="AF1631">
        <f>ROUND((EV1631),6)</f>
        <v>0</v>
      </c>
      <c r="AG1631">
        <f>ROUND((AP1631),6)</f>
        <v>0</v>
      </c>
      <c r="AH1631">
        <f>(EW1631)</f>
        <v>0</v>
      </c>
      <c r="AI1631">
        <f>(EX1631)</f>
        <v>0</v>
      </c>
      <c r="AJ1631">
        <f>(AS1631)</f>
        <v>0</v>
      </c>
      <c r="AK1631">
        <v>2206.16</v>
      </c>
      <c r="AL1631">
        <v>2206.16</v>
      </c>
      <c r="AM1631">
        <v>0</v>
      </c>
      <c r="AN1631">
        <v>0</v>
      </c>
      <c r="AO1631">
        <v>0</v>
      </c>
      <c r="AP1631">
        <v>0</v>
      </c>
      <c r="AQ1631">
        <v>0</v>
      </c>
      <c r="AR1631">
        <v>0</v>
      </c>
      <c r="AS1631">
        <v>0</v>
      </c>
      <c r="AT1631">
        <v>70</v>
      </c>
      <c r="AU1631">
        <v>10</v>
      </c>
      <c r="AV1631">
        <v>1</v>
      </c>
      <c r="AW1631">
        <v>1</v>
      </c>
      <c r="AZ1631">
        <v>1</v>
      </c>
      <c r="BA1631">
        <v>1</v>
      </c>
      <c r="BB1631">
        <v>1</v>
      </c>
      <c r="BC1631">
        <v>1</v>
      </c>
      <c r="BD1631" t="s">
        <v>3</v>
      </c>
      <c r="BE1631" t="s">
        <v>3</v>
      </c>
      <c r="BF1631" t="s">
        <v>3</v>
      </c>
      <c r="BG1631" t="s">
        <v>3</v>
      </c>
      <c r="BH1631">
        <v>3</v>
      </c>
      <c r="BI1631">
        <v>4</v>
      </c>
      <c r="BJ1631" t="s">
        <v>130</v>
      </c>
      <c r="BM1631">
        <v>0</v>
      </c>
      <c r="BN1631">
        <v>0</v>
      </c>
      <c r="BO1631" t="s">
        <v>3</v>
      </c>
      <c r="BP1631">
        <v>0</v>
      </c>
      <c r="BQ1631">
        <v>1</v>
      </c>
      <c r="BR1631">
        <v>1</v>
      </c>
      <c r="BS1631">
        <v>1</v>
      </c>
      <c r="BT1631">
        <v>1</v>
      </c>
      <c r="BU1631">
        <v>1</v>
      </c>
      <c r="BV1631">
        <v>1</v>
      </c>
      <c r="BW1631">
        <v>1</v>
      </c>
      <c r="BX1631">
        <v>1</v>
      </c>
      <c r="BY1631" t="s">
        <v>3</v>
      </c>
      <c r="BZ1631">
        <v>70</v>
      </c>
      <c r="CA1631">
        <v>10</v>
      </c>
      <c r="CB1631" t="s">
        <v>3</v>
      </c>
      <c r="CE1631">
        <v>0</v>
      </c>
      <c r="CF1631">
        <v>0</v>
      </c>
      <c r="CG1631">
        <v>0</v>
      </c>
      <c r="CM1631">
        <v>0</v>
      </c>
      <c r="CN1631" t="s">
        <v>3</v>
      </c>
      <c r="CO1631">
        <v>0</v>
      </c>
      <c r="CP1631">
        <f>(P1631+Q1631+S1631)</f>
        <v>-35298.559999999998</v>
      </c>
      <c r="CQ1631">
        <f>(AC1631*BC1631*AW1631)</f>
        <v>2206.16</v>
      </c>
      <c r="CR1631">
        <f>((((ET1631)*BB1631-(EU1631)*BS1631)+AE1631*BS1631)*AV1631)</f>
        <v>0</v>
      </c>
      <c r="CS1631">
        <f>(AE1631*BS1631*AV1631)</f>
        <v>0</v>
      </c>
      <c r="CT1631">
        <f>(AF1631*BA1631*AV1631)</f>
        <v>0</v>
      </c>
      <c r="CU1631">
        <f>AG1631</f>
        <v>0</v>
      </c>
      <c r="CV1631">
        <f>(AH1631*AV1631)</f>
        <v>0</v>
      </c>
      <c r="CW1631">
        <f t="shared" si="1020"/>
        <v>0</v>
      </c>
      <c r="CX1631">
        <f t="shared" si="1020"/>
        <v>0</v>
      </c>
      <c r="CY1631">
        <f>((S1631*BZ1631)/100)</f>
        <v>0</v>
      </c>
      <c r="CZ1631">
        <f>((S1631*CA1631)/100)</f>
        <v>0</v>
      </c>
      <c r="DC1631" t="s">
        <v>3</v>
      </c>
      <c r="DD1631" t="s">
        <v>3</v>
      </c>
      <c r="DE1631" t="s">
        <v>3</v>
      </c>
      <c r="DF1631" t="s">
        <v>3</v>
      </c>
      <c r="DG1631" t="s">
        <v>3</v>
      </c>
      <c r="DH1631" t="s">
        <v>3</v>
      </c>
      <c r="DI1631" t="s">
        <v>3</v>
      </c>
      <c r="DJ1631" t="s">
        <v>3</v>
      </c>
      <c r="DK1631" t="s">
        <v>3</v>
      </c>
      <c r="DL1631" t="s">
        <v>3</v>
      </c>
      <c r="DM1631" t="s">
        <v>3</v>
      </c>
      <c r="DN1631">
        <v>0</v>
      </c>
      <c r="DO1631">
        <v>0</v>
      </c>
      <c r="DP1631">
        <v>1</v>
      </c>
      <c r="DQ1631">
        <v>1</v>
      </c>
      <c r="DU1631">
        <v>1010</v>
      </c>
      <c r="DV1631" t="s">
        <v>52</v>
      </c>
      <c r="DW1631" t="s">
        <v>52</v>
      </c>
      <c r="DX1631">
        <v>1</v>
      </c>
      <c r="DZ1631" t="s">
        <v>3</v>
      </c>
      <c r="EA1631" t="s">
        <v>3</v>
      </c>
      <c r="EB1631" t="s">
        <v>3</v>
      </c>
      <c r="EC1631" t="s">
        <v>3</v>
      </c>
      <c r="EE1631">
        <v>35096056</v>
      </c>
      <c r="EF1631">
        <v>1</v>
      </c>
      <c r="EG1631" t="s">
        <v>20</v>
      </c>
      <c r="EH1631">
        <v>0</v>
      </c>
      <c r="EI1631" t="s">
        <v>3</v>
      </c>
      <c r="EJ1631">
        <v>4</v>
      </c>
      <c r="EK1631">
        <v>0</v>
      </c>
      <c r="EL1631" t="s">
        <v>21</v>
      </c>
      <c r="EM1631" t="s">
        <v>22</v>
      </c>
      <c r="EO1631" t="s">
        <v>3</v>
      </c>
      <c r="EQ1631">
        <v>32768</v>
      </c>
      <c r="ER1631">
        <v>2206.16</v>
      </c>
      <c r="ES1631">
        <v>2206.16</v>
      </c>
      <c r="ET1631">
        <v>0</v>
      </c>
      <c r="EU1631">
        <v>0</v>
      </c>
      <c r="EV1631">
        <v>0</v>
      </c>
      <c r="EW1631">
        <v>0</v>
      </c>
      <c r="EX1631">
        <v>0</v>
      </c>
      <c r="FQ1631">
        <v>0</v>
      </c>
      <c r="FR1631">
        <v>0</v>
      </c>
      <c r="FS1631">
        <v>0</v>
      </c>
      <c r="FX1631">
        <v>70</v>
      </c>
      <c r="FY1631">
        <v>10</v>
      </c>
      <c r="GA1631" t="s">
        <v>3</v>
      </c>
      <c r="GD1631">
        <v>0</v>
      </c>
      <c r="GF1631">
        <v>-2080535723</v>
      </c>
      <c r="GG1631">
        <v>2</v>
      </c>
      <c r="GH1631">
        <v>1</v>
      </c>
      <c r="GI1631">
        <v>-2</v>
      </c>
      <c r="GJ1631">
        <v>0</v>
      </c>
      <c r="GK1631">
        <f>ROUND(R1631*(R12)/100,2)</f>
        <v>0</v>
      </c>
      <c r="GL1631">
        <f>ROUND(IF(AND(BH1631=3,BI1631=3,FS1631&lt;&gt;0),P1631,0),2)</f>
        <v>0</v>
      </c>
      <c r="GM1631">
        <f>ROUND(O1631+X1631+Y1631+GK1631,2)+GX1631</f>
        <v>-35298.559999999998</v>
      </c>
      <c r="GN1631">
        <f>IF(OR(BI1631=0,BI1631=1),GM1631-GX1631,0)</f>
        <v>0</v>
      </c>
      <c r="GO1631">
        <f>IF(BI1631=2,GM1631-GX1631,0)</f>
        <v>0</v>
      </c>
      <c r="GP1631">
        <f>IF(BI1631=4,GM1631-GX1631,0)</f>
        <v>-35298.559999999998</v>
      </c>
      <c r="GR1631">
        <v>0</v>
      </c>
      <c r="GS1631">
        <v>3</v>
      </c>
      <c r="GT1631">
        <v>0</v>
      </c>
      <c r="GU1631" t="s">
        <v>3</v>
      </c>
      <c r="GV1631">
        <f>ROUND((GT1631),6)</f>
        <v>0</v>
      </c>
      <c r="GW1631">
        <v>1</v>
      </c>
      <c r="GX1631">
        <f>ROUND(HC1631*I1631,2)</f>
        <v>0</v>
      </c>
      <c r="HA1631">
        <v>0</v>
      </c>
      <c r="HB1631">
        <v>0</v>
      </c>
      <c r="HC1631">
        <f>GV1631*GW1631</f>
        <v>0</v>
      </c>
      <c r="HE1631" t="s">
        <v>3</v>
      </c>
      <c r="HF1631" t="s">
        <v>3</v>
      </c>
      <c r="HM1631" t="s">
        <v>3</v>
      </c>
      <c r="HN1631" t="s">
        <v>3</v>
      </c>
      <c r="HO1631" t="s">
        <v>3</v>
      </c>
      <c r="HP1631" t="s">
        <v>3</v>
      </c>
      <c r="HQ1631" t="s">
        <v>3</v>
      </c>
      <c r="HS1631">
        <v>0</v>
      </c>
      <c r="IK1631">
        <v>0</v>
      </c>
    </row>
    <row r="1633" spans="1:206" x14ac:dyDescent="0.2">
      <c r="A1633">
        <v>51</v>
      </c>
      <c r="B1633">
        <f>B1625</f>
        <v>1</v>
      </c>
      <c r="C1633">
        <f>A1625</f>
        <v>4</v>
      </c>
      <c r="D1633">
        <f>ROW(A1625)</f>
        <v>1625</v>
      </c>
      <c r="F1633" t="str">
        <f>IF(F1625&lt;&gt;"",F1625,"")</f>
        <v>Новый раздел</v>
      </c>
      <c r="G1633" t="str">
        <f>IF(G1625&lt;&gt;"",G1625,"")</f>
        <v>Электрощит ЩО 1.2</v>
      </c>
      <c r="H1633">
        <v>0</v>
      </c>
      <c r="O1633">
        <f t="shared" ref="O1633:T1633" si="1021">ROUND(AB1633,2)</f>
        <v>28700.74</v>
      </c>
      <c r="P1633">
        <f t="shared" si="1021"/>
        <v>0</v>
      </c>
      <c r="Q1633">
        <f t="shared" si="1021"/>
        <v>1272</v>
      </c>
      <c r="R1633">
        <f t="shared" si="1021"/>
        <v>5.95</v>
      </c>
      <c r="S1633">
        <f t="shared" si="1021"/>
        <v>27428.74</v>
      </c>
      <c r="T1633">
        <f t="shared" si="1021"/>
        <v>0</v>
      </c>
      <c r="U1633">
        <f>AH1633</f>
        <v>44.16</v>
      </c>
      <c r="V1633">
        <f>AI1633</f>
        <v>0</v>
      </c>
      <c r="W1633">
        <f>ROUND(AJ1633,2)</f>
        <v>0</v>
      </c>
      <c r="X1633">
        <f>ROUND(AK1633,2)</f>
        <v>19200.12</v>
      </c>
      <c r="Y1633">
        <f>ROUND(AL1633,2)</f>
        <v>2742.88</v>
      </c>
      <c r="AB1633">
        <f>ROUND(SUMIF(AA1629:AA1631,"=35364244",O1629:O1631),2)</f>
        <v>28700.74</v>
      </c>
      <c r="AC1633">
        <f>ROUND(SUMIF(AA1629:AA1631,"=35364244",P1629:P1631),2)</f>
        <v>0</v>
      </c>
      <c r="AD1633">
        <f>ROUND(SUMIF(AA1629:AA1631,"=35364244",Q1629:Q1631),2)</f>
        <v>1272</v>
      </c>
      <c r="AE1633">
        <f>ROUND(SUMIF(AA1629:AA1631,"=35364244",R1629:R1631),2)</f>
        <v>5.95</v>
      </c>
      <c r="AF1633">
        <f>ROUND(SUMIF(AA1629:AA1631,"=35364244",S1629:S1631),2)</f>
        <v>27428.74</v>
      </c>
      <c r="AG1633">
        <f>ROUND(SUMIF(AA1629:AA1631,"=35364244",T1629:T1631),2)</f>
        <v>0</v>
      </c>
      <c r="AH1633">
        <f>SUMIF(AA1629:AA1631,"=35364244",U1629:U1631)</f>
        <v>44.16</v>
      </c>
      <c r="AI1633">
        <f>SUMIF(AA1629:AA1631,"=35364244",V1629:V1631)</f>
        <v>0</v>
      </c>
      <c r="AJ1633">
        <f>ROUND(SUMIF(AA1629:AA1631,"=35364244",W1629:W1631),2)</f>
        <v>0</v>
      </c>
      <c r="AK1633">
        <f>ROUND(SUMIF(AA1629:AA1631,"=35364244",X1629:X1631),2)</f>
        <v>19200.12</v>
      </c>
      <c r="AL1633">
        <f>ROUND(SUMIF(AA1629:AA1631,"=35364244",Y1629:Y1631),2)</f>
        <v>2742.88</v>
      </c>
      <c r="AO1633">
        <f t="shared" ref="AO1633:BD1633" si="1022">ROUND(BX1633,2)</f>
        <v>0</v>
      </c>
      <c r="AP1633">
        <f t="shared" si="1022"/>
        <v>0</v>
      </c>
      <c r="AQ1633">
        <f t="shared" si="1022"/>
        <v>0</v>
      </c>
      <c r="AR1633">
        <f t="shared" si="1022"/>
        <v>50650.17</v>
      </c>
      <c r="AS1633">
        <f t="shared" si="1022"/>
        <v>0</v>
      </c>
      <c r="AT1633">
        <f t="shared" si="1022"/>
        <v>0</v>
      </c>
      <c r="AU1633">
        <f t="shared" si="1022"/>
        <v>50650.17</v>
      </c>
      <c r="AV1633">
        <f t="shared" si="1022"/>
        <v>0</v>
      </c>
      <c r="AW1633">
        <f t="shared" si="1022"/>
        <v>0</v>
      </c>
      <c r="AX1633">
        <f t="shared" si="1022"/>
        <v>0</v>
      </c>
      <c r="AY1633">
        <f t="shared" si="1022"/>
        <v>0</v>
      </c>
      <c r="AZ1633">
        <f t="shared" si="1022"/>
        <v>0</v>
      </c>
      <c r="BA1633">
        <f t="shared" si="1022"/>
        <v>0</v>
      </c>
      <c r="BB1633">
        <f t="shared" si="1022"/>
        <v>0</v>
      </c>
      <c r="BC1633">
        <f t="shared" si="1022"/>
        <v>0</v>
      </c>
      <c r="BD1633">
        <f t="shared" si="1022"/>
        <v>0</v>
      </c>
      <c r="BX1633">
        <f>ROUND(SUMIF(AA1629:AA1631,"=35364244",FQ1629:FQ1631),2)</f>
        <v>0</v>
      </c>
      <c r="BY1633">
        <f>ROUND(SUMIF(AA1629:AA1631,"=35364244",FR1629:FR1631),2)</f>
        <v>0</v>
      </c>
      <c r="BZ1633">
        <f>ROUND(SUMIF(AA1629:AA1631,"=35364244",GL1629:GL1631),2)</f>
        <v>0</v>
      </c>
      <c r="CA1633">
        <f>ROUND(SUMIF(AA1629:AA1631,"=35364244",GM1629:GM1631),2)</f>
        <v>50650.17</v>
      </c>
      <c r="CB1633">
        <f>ROUND(SUMIF(AA1629:AA1631,"=35364244",GN1629:GN1631),2)</f>
        <v>0</v>
      </c>
      <c r="CC1633">
        <f>ROUND(SUMIF(AA1629:AA1631,"=35364244",GO1629:GO1631),2)</f>
        <v>0</v>
      </c>
      <c r="CD1633">
        <f>ROUND(SUMIF(AA1629:AA1631,"=35364244",GP1629:GP1631),2)</f>
        <v>50650.17</v>
      </c>
      <c r="CE1633">
        <f>AC1633-BX1633</f>
        <v>0</v>
      </c>
      <c r="CF1633">
        <f>AC1633-BY1633</f>
        <v>0</v>
      </c>
      <c r="CG1633">
        <f>BX1633-BZ1633</f>
        <v>0</v>
      </c>
      <c r="CH1633">
        <f>AC1633-BX1633-BY1633+BZ1633</f>
        <v>0</v>
      </c>
      <c r="CI1633">
        <f>BY1633-BZ1633</f>
        <v>0</v>
      </c>
      <c r="CJ1633">
        <f>ROUND(SUMIF(AA1629:AA1631,"=35364244",GX1629:GX1631),2)</f>
        <v>0</v>
      </c>
      <c r="CK1633">
        <f>ROUND(SUMIF(AA1629:AA1631,"=35364244",GY1629:GY1631),2)</f>
        <v>0</v>
      </c>
      <c r="CL1633">
        <f>ROUND(SUMIF(AA1629:AA1631,"=35364244",GZ1629:GZ1631),2)</f>
        <v>0</v>
      </c>
      <c r="CM1633">
        <f>ROUND(SUMIF(AA1629:AA1631,"=35364244",HD1629:HD1631),2)</f>
        <v>0</v>
      </c>
      <c r="GX1633">
        <v>0</v>
      </c>
    </row>
    <row r="1635" spans="1:206" x14ac:dyDescent="0.2">
      <c r="A1635">
        <v>50</v>
      </c>
      <c r="B1635">
        <v>0</v>
      </c>
      <c r="C1635">
        <v>0</v>
      </c>
      <c r="D1635">
        <v>1</v>
      </c>
      <c r="E1635">
        <v>201</v>
      </c>
      <c r="F1635">
        <f>ROUND(Source!O1633,O1635)</f>
        <v>28700.74</v>
      </c>
      <c r="G1635" t="s">
        <v>66</v>
      </c>
      <c r="H1635" t="s">
        <v>67</v>
      </c>
      <c r="K1635">
        <v>201</v>
      </c>
      <c r="L1635">
        <v>1</v>
      </c>
      <c r="M1635">
        <v>3</v>
      </c>
      <c r="N1635" t="s">
        <v>3</v>
      </c>
      <c r="O1635">
        <v>2</v>
      </c>
      <c r="W1635">
        <v>28700.74</v>
      </c>
      <c r="X1635">
        <v>1</v>
      </c>
      <c r="Y1635">
        <v>28700.74</v>
      </c>
    </row>
    <row r="1636" spans="1:206" x14ac:dyDescent="0.2">
      <c r="A1636">
        <v>50</v>
      </c>
      <c r="B1636">
        <v>0</v>
      </c>
      <c r="C1636">
        <v>0</v>
      </c>
      <c r="D1636">
        <v>1</v>
      </c>
      <c r="E1636">
        <v>202</v>
      </c>
      <c r="F1636">
        <f>ROUND(Source!P1633,O1636)</f>
        <v>0</v>
      </c>
      <c r="G1636" t="s">
        <v>68</v>
      </c>
      <c r="H1636" t="s">
        <v>69</v>
      </c>
      <c r="K1636">
        <v>202</v>
      </c>
      <c r="L1636">
        <v>2</v>
      </c>
      <c r="M1636">
        <v>3</v>
      </c>
      <c r="N1636" t="s">
        <v>3</v>
      </c>
      <c r="O1636">
        <v>2</v>
      </c>
      <c r="W1636">
        <v>0</v>
      </c>
      <c r="X1636">
        <v>1</v>
      </c>
      <c r="Y1636">
        <v>0</v>
      </c>
    </row>
    <row r="1637" spans="1:206" x14ac:dyDescent="0.2">
      <c r="A1637">
        <v>50</v>
      </c>
      <c r="B1637">
        <v>0</v>
      </c>
      <c r="C1637">
        <v>0</v>
      </c>
      <c r="D1637">
        <v>1</v>
      </c>
      <c r="E1637">
        <v>222</v>
      </c>
      <c r="F1637">
        <f>ROUND(Source!AO1633,O1637)</f>
        <v>0</v>
      </c>
      <c r="G1637" t="s">
        <v>70</v>
      </c>
      <c r="H1637" t="s">
        <v>71</v>
      </c>
      <c r="K1637">
        <v>222</v>
      </c>
      <c r="L1637">
        <v>3</v>
      </c>
      <c r="M1637">
        <v>3</v>
      </c>
      <c r="N1637" t="s">
        <v>3</v>
      </c>
      <c r="O1637">
        <v>2</v>
      </c>
      <c r="W1637">
        <v>0</v>
      </c>
      <c r="X1637">
        <v>1</v>
      </c>
      <c r="Y1637">
        <v>0</v>
      </c>
    </row>
    <row r="1638" spans="1:206" x14ac:dyDescent="0.2">
      <c r="A1638">
        <v>50</v>
      </c>
      <c r="B1638">
        <v>0</v>
      </c>
      <c r="C1638">
        <v>0</v>
      </c>
      <c r="D1638">
        <v>1</v>
      </c>
      <c r="E1638">
        <v>225</v>
      </c>
      <c r="F1638">
        <f>ROUND(Source!AV1633,O1638)</f>
        <v>0</v>
      </c>
      <c r="G1638" t="s">
        <v>72</v>
      </c>
      <c r="H1638" t="s">
        <v>73</v>
      </c>
      <c r="K1638">
        <v>225</v>
      </c>
      <c r="L1638">
        <v>4</v>
      </c>
      <c r="M1638">
        <v>3</v>
      </c>
      <c r="N1638" t="s">
        <v>3</v>
      </c>
      <c r="O1638">
        <v>2</v>
      </c>
      <c r="W1638">
        <v>0</v>
      </c>
      <c r="X1638">
        <v>1</v>
      </c>
      <c r="Y1638">
        <v>0</v>
      </c>
    </row>
    <row r="1639" spans="1:206" x14ac:dyDescent="0.2">
      <c r="A1639">
        <v>50</v>
      </c>
      <c r="B1639">
        <v>0</v>
      </c>
      <c r="C1639">
        <v>0</v>
      </c>
      <c r="D1639">
        <v>1</v>
      </c>
      <c r="E1639">
        <v>226</v>
      </c>
      <c r="F1639">
        <f>ROUND(Source!AW1633,O1639)</f>
        <v>0</v>
      </c>
      <c r="G1639" t="s">
        <v>74</v>
      </c>
      <c r="H1639" t="s">
        <v>75</v>
      </c>
      <c r="K1639">
        <v>226</v>
      </c>
      <c r="L1639">
        <v>5</v>
      </c>
      <c r="M1639">
        <v>3</v>
      </c>
      <c r="N1639" t="s">
        <v>3</v>
      </c>
      <c r="O1639">
        <v>2</v>
      </c>
      <c r="W1639">
        <v>0</v>
      </c>
      <c r="X1639">
        <v>1</v>
      </c>
      <c r="Y1639">
        <v>0</v>
      </c>
    </row>
    <row r="1640" spans="1:206" x14ac:dyDescent="0.2">
      <c r="A1640">
        <v>50</v>
      </c>
      <c r="B1640">
        <v>0</v>
      </c>
      <c r="C1640">
        <v>0</v>
      </c>
      <c r="D1640">
        <v>1</v>
      </c>
      <c r="E1640">
        <v>227</v>
      </c>
      <c r="F1640">
        <f>ROUND(Source!AX1633,O1640)</f>
        <v>0</v>
      </c>
      <c r="G1640" t="s">
        <v>76</v>
      </c>
      <c r="H1640" t="s">
        <v>77</v>
      </c>
      <c r="K1640">
        <v>227</v>
      </c>
      <c r="L1640">
        <v>6</v>
      </c>
      <c r="M1640">
        <v>3</v>
      </c>
      <c r="N1640" t="s">
        <v>3</v>
      </c>
      <c r="O1640">
        <v>2</v>
      </c>
      <c r="W1640">
        <v>0</v>
      </c>
      <c r="X1640">
        <v>1</v>
      </c>
      <c r="Y1640">
        <v>0</v>
      </c>
    </row>
    <row r="1641" spans="1:206" x14ac:dyDescent="0.2">
      <c r="A1641">
        <v>50</v>
      </c>
      <c r="B1641">
        <v>0</v>
      </c>
      <c r="C1641">
        <v>0</v>
      </c>
      <c r="D1641">
        <v>1</v>
      </c>
      <c r="E1641">
        <v>228</v>
      </c>
      <c r="F1641">
        <f>ROUND(Source!AY1633,O1641)</f>
        <v>0</v>
      </c>
      <c r="G1641" t="s">
        <v>78</v>
      </c>
      <c r="H1641" t="s">
        <v>79</v>
      </c>
      <c r="K1641">
        <v>228</v>
      </c>
      <c r="L1641">
        <v>7</v>
      </c>
      <c r="M1641">
        <v>3</v>
      </c>
      <c r="N1641" t="s">
        <v>3</v>
      </c>
      <c r="O1641">
        <v>2</v>
      </c>
      <c r="W1641">
        <v>0</v>
      </c>
      <c r="X1641">
        <v>1</v>
      </c>
      <c r="Y1641">
        <v>0</v>
      </c>
    </row>
    <row r="1642" spans="1:206" x14ac:dyDescent="0.2">
      <c r="A1642">
        <v>50</v>
      </c>
      <c r="B1642">
        <v>0</v>
      </c>
      <c r="C1642">
        <v>0</v>
      </c>
      <c r="D1642">
        <v>1</v>
      </c>
      <c r="E1642">
        <v>216</v>
      </c>
      <c r="F1642">
        <f>ROUND(Source!AP1633,O1642)</f>
        <v>0</v>
      </c>
      <c r="G1642" t="s">
        <v>80</v>
      </c>
      <c r="H1642" t="s">
        <v>81</v>
      </c>
      <c r="K1642">
        <v>216</v>
      </c>
      <c r="L1642">
        <v>8</v>
      </c>
      <c r="M1642">
        <v>3</v>
      </c>
      <c r="N1642" t="s">
        <v>3</v>
      </c>
      <c r="O1642">
        <v>2</v>
      </c>
      <c r="W1642">
        <v>0</v>
      </c>
      <c r="X1642">
        <v>1</v>
      </c>
      <c r="Y1642">
        <v>0</v>
      </c>
    </row>
    <row r="1643" spans="1:206" x14ac:dyDescent="0.2">
      <c r="A1643">
        <v>50</v>
      </c>
      <c r="B1643">
        <v>0</v>
      </c>
      <c r="C1643">
        <v>0</v>
      </c>
      <c r="D1643">
        <v>1</v>
      </c>
      <c r="E1643">
        <v>223</v>
      </c>
      <c r="F1643">
        <f>ROUND(Source!AQ1633,O1643)</f>
        <v>0</v>
      </c>
      <c r="G1643" t="s">
        <v>82</v>
      </c>
      <c r="H1643" t="s">
        <v>83</v>
      </c>
      <c r="K1643">
        <v>223</v>
      </c>
      <c r="L1643">
        <v>9</v>
      </c>
      <c r="M1643">
        <v>3</v>
      </c>
      <c r="N1643" t="s">
        <v>3</v>
      </c>
      <c r="O1643">
        <v>2</v>
      </c>
      <c r="W1643">
        <v>0</v>
      </c>
      <c r="X1643">
        <v>1</v>
      </c>
      <c r="Y1643">
        <v>0</v>
      </c>
    </row>
    <row r="1644" spans="1:206" x14ac:dyDescent="0.2">
      <c r="A1644">
        <v>50</v>
      </c>
      <c r="B1644">
        <v>0</v>
      </c>
      <c r="C1644">
        <v>0</v>
      </c>
      <c r="D1644">
        <v>1</v>
      </c>
      <c r="E1644">
        <v>229</v>
      </c>
      <c r="F1644">
        <f>ROUND(Source!AZ1633,O1644)</f>
        <v>0</v>
      </c>
      <c r="G1644" t="s">
        <v>84</v>
      </c>
      <c r="H1644" t="s">
        <v>85</v>
      </c>
      <c r="K1644">
        <v>229</v>
      </c>
      <c r="L1644">
        <v>10</v>
      </c>
      <c r="M1644">
        <v>3</v>
      </c>
      <c r="N1644" t="s">
        <v>3</v>
      </c>
      <c r="O1644">
        <v>2</v>
      </c>
      <c r="W1644">
        <v>0</v>
      </c>
      <c r="X1644">
        <v>1</v>
      </c>
      <c r="Y1644">
        <v>0</v>
      </c>
    </row>
    <row r="1645" spans="1:206" x14ac:dyDescent="0.2">
      <c r="A1645">
        <v>50</v>
      </c>
      <c r="B1645">
        <v>0</v>
      </c>
      <c r="C1645">
        <v>0</v>
      </c>
      <c r="D1645">
        <v>1</v>
      </c>
      <c r="E1645">
        <v>203</v>
      </c>
      <c r="F1645">
        <f>ROUND(Source!Q1633,O1645)</f>
        <v>1272</v>
      </c>
      <c r="G1645" t="s">
        <v>86</v>
      </c>
      <c r="H1645" t="s">
        <v>87</v>
      </c>
      <c r="K1645">
        <v>203</v>
      </c>
      <c r="L1645">
        <v>11</v>
      </c>
      <c r="M1645">
        <v>3</v>
      </c>
      <c r="N1645" t="s">
        <v>3</v>
      </c>
      <c r="O1645">
        <v>2</v>
      </c>
      <c r="W1645">
        <v>1272</v>
      </c>
      <c r="X1645">
        <v>1</v>
      </c>
      <c r="Y1645">
        <v>1272</v>
      </c>
    </row>
    <row r="1646" spans="1:206" x14ac:dyDescent="0.2">
      <c r="A1646">
        <v>50</v>
      </c>
      <c r="B1646">
        <v>0</v>
      </c>
      <c r="C1646">
        <v>0</v>
      </c>
      <c r="D1646">
        <v>1</v>
      </c>
      <c r="E1646">
        <v>231</v>
      </c>
      <c r="F1646">
        <f>ROUND(Source!BB1633,O1646)</f>
        <v>0</v>
      </c>
      <c r="G1646" t="s">
        <v>88</v>
      </c>
      <c r="H1646" t="s">
        <v>89</v>
      </c>
      <c r="K1646">
        <v>231</v>
      </c>
      <c r="L1646">
        <v>12</v>
      </c>
      <c r="M1646">
        <v>3</v>
      </c>
      <c r="N1646" t="s">
        <v>3</v>
      </c>
      <c r="O1646">
        <v>2</v>
      </c>
      <c r="W1646">
        <v>0</v>
      </c>
      <c r="X1646">
        <v>1</v>
      </c>
      <c r="Y1646">
        <v>0</v>
      </c>
    </row>
    <row r="1647" spans="1:206" x14ac:dyDescent="0.2">
      <c r="A1647">
        <v>50</v>
      </c>
      <c r="B1647">
        <v>0</v>
      </c>
      <c r="C1647">
        <v>0</v>
      </c>
      <c r="D1647">
        <v>1</v>
      </c>
      <c r="E1647">
        <v>204</v>
      </c>
      <c r="F1647">
        <f>ROUND(Source!R1633,O1647)</f>
        <v>5.95</v>
      </c>
      <c r="G1647" t="s">
        <v>90</v>
      </c>
      <c r="H1647" t="s">
        <v>91</v>
      </c>
      <c r="K1647">
        <v>204</v>
      </c>
      <c r="L1647">
        <v>13</v>
      </c>
      <c r="M1647">
        <v>3</v>
      </c>
      <c r="N1647" t="s">
        <v>3</v>
      </c>
      <c r="O1647">
        <v>2</v>
      </c>
      <c r="W1647">
        <v>5.95</v>
      </c>
      <c r="X1647">
        <v>1</v>
      </c>
      <c r="Y1647">
        <v>5.95</v>
      </c>
    </row>
    <row r="1648" spans="1:206" x14ac:dyDescent="0.2">
      <c r="A1648">
        <v>50</v>
      </c>
      <c r="B1648">
        <v>0</v>
      </c>
      <c r="C1648">
        <v>0</v>
      </c>
      <c r="D1648">
        <v>1</v>
      </c>
      <c r="E1648">
        <v>205</v>
      </c>
      <c r="F1648">
        <f>ROUND(Source!S1633,O1648)</f>
        <v>27428.74</v>
      </c>
      <c r="G1648" t="s">
        <v>92</v>
      </c>
      <c r="H1648" t="s">
        <v>93</v>
      </c>
      <c r="K1648">
        <v>205</v>
      </c>
      <c r="L1648">
        <v>14</v>
      </c>
      <c r="M1648">
        <v>3</v>
      </c>
      <c r="N1648" t="s">
        <v>3</v>
      </c>
      <c r="O1648">
        <v>2</v>
      </c>
      <c r="W1648">
        <v>27428.74</v>
      </c>
      <c r="X1648">
        <v>1</v>
      </c>
      <c r="Y1648">
        <v>27428.74</v>
      </c>
    </row>
    <row r="1649" spans="1:88" x14ac:dyDescent="0.2">
      <c r="A1649">
        <v>50</v>
      </c>
      <c r="B1649">
        <v>0</v>
      </c>
      <c r="C1649">
        <v>0</v>
      </c>
      <c r="D1649">
        <v>1</v>
      </c>
      <c r="E1649">
        <v>232</v>
      </c>
      <c r="F1649">
        <f>ROUND(Source!BC1633,O1649)</f>
        <v>0</v>
      </c>
      <c r="G1649" t="s">
        <v>94</v>
      </c>
      <c r="H1649" t="s">
        <v>95</v>
      </c>
      <c r="K1649">
        <v>232</v>
      </c>
      <c r="L1649">
        <v>15</v>
      </c>
      <c r="M1649">
        <v>3</v>
      </c>
      <c r="N1649" t="s">
        <v>3</v>
      </c>
      <c r="O1649">
        <v>2</v>
      </c>
      <c r="W1649">
        <v>0</v>
      </c>
      <c r="X1649">
        <v>1</v>
      </c>
      <c r="Y1649">
        <v>0</v>
      </c>
    </row>
    <row r="1650" spans="1:88" x14ac:dyDescent="0.2">
      <c r="A1650">
        <v>50</v>
      </c>
      <c r="B1650">
        <v>0</v>
      </c>
      <c r="C1650">
        <v>0</v>
      </c>
      <c r="D1650">
        <v>1</v>
      </c>
      <c r="E1650">
        <v>214</v>
      </c>
      <c r="F1650">
        <f>ROUND(Source!AS1633,O1650)</f>
        <v>0</v>
      </c>
      <c r="G1650" t="s">
        <v>96</v>
      </c>
      <c r="H1650" t="s">
        <v>97</v>
      </c>
      <c r="K1650">
        <v>214</v>
      </c>
      <c r="L1650">
        <v>16</v>
      </c>
      <c r="M1650">
        <v>3</v>
      </c>
      <c r="N1650" t="s">
        <v>3</v>
      </c>
      <c r="O1650">
        <v>2</v>
      </c>
      <c r="W1650">
        <v>0</v>
      </c>
      <c r="X1650">
        <v>1</v>
      </c>
      <c r="Y1650">
        <v>0</v>
      </c>
    </row>
    <row r="1651" spans="1:88" x14ac:dyDescent="0.2">
      <c r="A1651">
        <v>50</v>
      </c>
      <c r="B1651">
        <v>0</v>
      </c>
      <c r="C1651">
        <v>0</v>
      </c>
      <c r="D1651">
        <v>1</v>
      </c>
      <c r="E1651">
        <v>215</v>
      </c>
      <c r="F1651">
        <f>ROUND(Source!AT1633,O1651)</f>
        <v>0</v>
      </c>
      <c r="G1651" t="s">
        <v>98</v>
      </c>
      <c r="H1651" t="s">
        <v>99</v>
      </c>
      <c r="K1651">
        <v>215</v>
      </c>
      <c r="L1651">
        <v>17</v>
      </c>
      <c r="M1651">
        <v>3</v>
      </c>
      <c r="N1651" t="s">
        <v>3</v>
      </c>
      <c r="O1651">
        <v>2</v>
      </c>
      <c r="W1651">
        <v>0</v>
      </c>
      <c r="X1651">
        <v>1</v>
      </c>
      <c r="Y1651">
        <v>0</v>
      </c>
    </row>
    <row r="1652" spans="1:88" x14ac:dyDescent="0.2">
      <c r="A1652">
        <v>50</v>
      </c>
      <c r="B1652">
        <v>0</v>
      </c>
      <c r="C1652">
        <v>0</v>
      </c>
      <c r="D1652">
        <v>1</v>
      </c>
      <c r="E1652">
        <v>217</v>
      </c>
      <c r="F1652">
        <f>ROUND(Source!AU1633,O1652)</f>
        <v>50650.17</v>
      </c>
      <c r="G1652" t="s">
        <v>100</v>
      </c>
      <c r="H1652" t="s">
        <v>101</v>
      </c>
      <c r="K1652">
        <v>217</v>
      </c>
      <c r="L1652">
        <v>18</v>
      </c>
      <c r="M1652">
        <v>3</v>
      </c>
      <c r="N1652" t="s">
        <v>3</v>
      </c>
      <c r="O1652">
        <v>2</v>
      </c>
      <c r="W1652">
        <v>50650.17</v>
      </c>
      <c r="X1652">
        <v>1</v>
      </c>
      <c r="Y1652">
        <v>50650.17</v>
      </c>
    </row>
    <row r="1653" spans="1:88" x14ac:dyDescent="0.2">
      <c r="A1653">
        <v>50</v>
      </c>
      <c r="B1653">
        <v>0</v>
      </c>
      <c r="C1653">
        <v>0</v>
      </c>
      <c r="D1653">
        <v>1</v>
      </c>
      <c r="E1653">
        <v>230</v>
      </c>
      <c r="F1653">
        <f>ROUND(Source!BA1633,O1653)</f>
        <v>0</v>
      </c>
      <c r="G1653" t="s">
        <v>102</v>
      </c>
      <c r="H1653" t="s">
        <v>103</v>
      </c>
      <c r="K1653">
        <v>230</v>
      </c>
      <c r="L1653">
        <v>19</v>
      </c>
      <c r="M1653">
        <v>3</v>
      </c>
      <c r="N1653" t="s">
        <v>3</v>
      </c>
      <c r="O1653">
        <v>2</v>
      </c>
      <c r="W1653">
        <v>0</v>
      </c>
      <c r="X1653">
        <v>1</v>
      </c>
      <c r="Y1653">
        <v>0</v>
      </c>
    </row>
    <row r="1654" spans="1:88" x14ac:dyDescent="0.2">
      <c r="A1654">
        <v>50</v>
      </c>
      <c r="B1654">
        <v>0</v>
      </c>
      <c r="C1654">
        <v>0</v>
      </c>
      <c r="D1654">
        <v>1</v>
      </c>
      <c r="E1654">
        <v>206</v>
      </c>
      <c r="F1654">
        <f>ROUND(Source!T1633,O1654)</f>
        <v>0</v>
      </c>
      <c r="G1654" t="s">
        <v>104</v>
      </c>
      <c r="H1654" t="s">
        <v>105</v>
      </c>
      <c r="K1654">
        <v>206</v>
      </c>
      <c r="L1654">
        <v>20</v>
      </c>
      <c r="M1654">
        <v>3</v>
      </c>
      <c r="N1654" t="s">
        <v>3</v>
      </c>
      <c r="O1654">
        <v>2</v>
      </c>
      <c r="W1654">
        <v>0</v>
      </c>
      <c r="X1654">
        <v>1</v>
      </c>
      <c r="Y1654">
        <v>0</v>
      </c>
    </row>
    <row r="1655" spans="1:88" x14ac:dyDescent="0.2">
      <c r="A1655">
        <v>50</v>
      </c>
      <c r="B1655">
        <v>0</v>
      </c>
      <c r="C1655">
        <v>0</v>
      </c>
      <c r="D1655">
        <v>1</v>
      </c>
      <c r="E1655">
        <v>207</v>
      </c>
      <c r="F1655">
        <f>Source!U1633</f>
        <v>44.16</v>
      </c>
      <c r="G1655" t="s">
        <v>106</v>
      </c>
      <c r="H1655" t="s">
        <v>107</v>
      </c>
      <c r="K1655">
        <v>207</v>
      </c>
      <c r="L1655">
        <v>21</v>
      </c>
      <c r="M1655">
        <v>3</v>
      </c>
      <c r="N1655" t="s">
        <v>3</v>
      </c>
      <c r="O1655">
        <v>-1</v>
      </c>
      <c r="W1655">
        <v>44.16</v>
      </c>
      <c r="X1655">
        <v>1</v>
      </c>
      <c r="Y1655">
        <v>44.16</v>
      </c>
    </row>
    <row r="1656" spans="1:88" x14ac:dyDescent="0.2">
      <c r="A1656">
        <v>50</v>
      </c>
      <c r="B1656">
        <v>0</v>
      </c>
      <c r="C1656">
        <v>0</v>
      </c>
      <c r="D1656">
        <v>1</v>
      </c>
      <c r="E1656">
        <v>208</v>
      </c>
      <c r="F1656">
        <f>Source!V1633</f>
        <v>0</v>
      </c>
      <c r="G1656" t="s">
        <v>108</v>
      </c>
      <c r="H1656" t="s">
        <v>109</v>
      </c>
      <c r="K1656">
        <v>208</v>
      </c>
      <c r="L1656">
        <v>22</v>
      </c>
      <c r="M1656">
        <v>3</v>
      </c>
      <c r="N1656" t="s">
        <v>3</v>
      </c>
      <c r="O1656">
        <v>-1</v>
      </c>
      <c r="W1656">
        <v>0</v>
      </c>
      <c r="X1656">
        <v>1</v>
      </c>
      <c r="Y1656">
        <v>0</v>
      </c>
    </row>
    <row r="1657" spans="1:88" x14ac:dyDescent="0.2">
      <c r="A1657">
        <v>50</v>
      </c>
      <c r="B1657">
        <v>0</v>
      </c>
      <c r="C1657">
        <v>0</v>
      </c>
      <c r="D1657">
        <v>1</v>
      </c>
      <c r="E1657">
        <v>209</v>
      </c>
      <c r="F1657">
        <f>ROUND(Source!W1633,O1657)</f>
        <v>0</v>
      </c>
      <c r="G1657" t="s">
        <v>110</v>
      </c>
      <c r="H1657" t="s">
        <v>111</v>
      </c>
      <c r="K1657">
        <v>209</v>
      </c>
      <c r="L1657">
        <v>23</v>
      </c>
      <c r="M1657">
        <v>3</v>
      </c>
      <c r="N1657" t="s">
        <v>3</v>
      </c>
      <c r="O1657">
        <v>2</v>
      </c>
      <c r="W1657">
        <v>0</v>
      </c>
      <c r="X1657">
        <v>1</v>
      </c>
      <c r="Y1657">
        <v>0</v>
      </c>
    </row>
    <row r="1658" spans="1:88" x14ac:dyDescent="0.2">
      <c r="A1658">
        <v>50</v>
      </c>
      <c r="B1658">
        <v>0</v>
      </c>
      <c r="C1658">
        <v>0</v>
      </c>
      <c r="D1658">
        <v>1</v>
      </c>
      <c r="E1658">
        <v>233</v>
      </c>
      <c r="F1658">
        <f>ROUND(Source!BD1633,O1658)</f>
        <v>0</v>
      </c>
      <c r="G1658" t="s">
        <v>112</v>
      </c>
      <c r="H1658" t="s">
        <v>113</v>
      </c>
      <c r="K1658">
        <v>233</v>
      </c>
      <c r="L1658">
        <v>24</v>
      </c>
      <c r="M1658">
        <v>3</v>
      </c>
      <c r="N1658" t="s">
        <v>3</v>
      </c>
      <c r="O1658">
        <v>2</v>
      </c>
      <c r="W1658">
        <v>0</v>
      </c>
      <c r="X1658">
        <v>1</v>
      </c>
      <c r="Y1658">
        <v>0</v>
      </c>
    </row>
    <row r="1659" spans="1:88" x14ac:dyDescent="0.2">
      <c r="A1659">
        <v>50</v>
      </c>
      <c r="B1659">
        <v>0</v>
      </c>
      <c r="C1659">
        <v>0</v>
      </c>
      <c r="D1659">
        <v>1</v>
      </c>
      <c r="E1659">
        <v>210</v>
      </c>
      <c r="F1659">
        <f>ROUND(Source!X1633,O1659)</f>
        <v>19200.12</v>
      </c>
      <c r="G1659" t="s">
        <v>114</v>
      </c>
      <c r="H1659" t="s">
        <v>115</v>
      </c>
      <c r="K1659">
        <v>210</v>
      </c>
      <c r="L1659">
        <v>25</v>
      </c>
      <c r="M1659">
        <v>3</v>
      </c>
      <c r="N1659" t="s">
        <v>3</v>
      </c>
      <c r="O1659">
        <v>2</v>
      </c>
      <c r="W1659">
        <v>19200.12</v>
      </c>
      <c r="X1659">
        <v>1</v>
      </c>
      <c r="Y1659">
        <v>19200.12</v>
      </c>
    </row>
    <row r="1660" spans="1:88" x14ac:dyDescent="0.2">
      <c r="A1660">
        <v>50</v>
      </c>
      <c r="B1660">
        <v>0</v>
      </c>
      <c r="C1660">
        <v>0</v>
      </c>
      <c r="D1660">
        <v>1</v>
      </c>
      <c r="E1660">
        <v>211</v>
      </c>
      <c r="F1660">
        <f>ROUND(Source!Y1633,O1660)</f>
        <v>2742.88</v>
      </c>
      <c r="G1660" t="s">
        <v>116</v>
      </c>
      <c r="H1660" t="s">
        <v>117</v>
      </c>
      <c r="K1660">
        <v>211</v>
      </c>
      <c r="L1660">
        <v>26</v>
      </c>
      <c r="M1660">
        <v>3</v>
      </c>
      <c r="N1660" t="s">
        <v>3</v>
      </c>
      <c r="O1660">
        <v>2</v>
      </c>
      <c r="W1660">
        <v>2742.88</v>
      </c>
      <c r="X1660">
        <v>1</v>
      </c>
      <c r="Y1660">
        <v>2742.88</v>
      </c>
    </row>
    <row r="1661" spans="1:88" x14ac:dyDescent="0.2">
      <c r="A1661">
        <v>50</v>
      </c>
      <c r="B1661">
        <v>0</v>
      </c>
      <c r="C1661">
        <v>0</v>
      </c>
      <c r="D1661">
        <v>1</v>
      </c>
      <c r="E1661">
        <v>224</v>
      </c>
      <c r="F1661">
        <f>ROUND(Source!AR1633,O1661)</f>
        <v>50650.17</v>
      </c>
      <c r="G1661" t="s">
        <v>118</v>
      </c>
      <c r="H1661" t="s">
        <v>119</v>
      </c>
      <c r="K1661">
        <v>224</v>
      </c>
      <c r="L1661">
        <v>27</v>
      </c>
      <c r="M1661">
        <v>3</v>
      </c>
      <c r="N1661" t="s">
        <v>3</v>
      </c>
      <c r="O1661">
        <v>2</v>
      </c>
      <c r="W1661">
        <v>50650.17</v>
      </c>
      <c r="X1661">
        <v>1</v>
      </c>
      <c r="Y1661">
        <v>50650.17</v>
      </c>
    </row>
    <row r="1663" spans="1:88" x14ac:dyDescent="0.2">
      <c r="A1663">
        <v>4</v>
      </c>
      <c r="B1663">
        <v>1</v>
      </c>
      <c r="D1663">
        <f>ROW(A1671)</f>
        <v>1671</v>
      </c>
      <c r="F1663" t="s">
        <v>13</v>
      </c>
      <c r="G1663" t="s">
        <v>400</v>
      </c>
      <c r="H1663" t="s">
        <v>3</v>
      </c>
      <c r="I1663">
        <v>0</v>
      </c>
      <c r="K1663">
        <v>0</v>
      </c>
      <c r="M1663" t="s">
        <v>3</v>
      </c>
      <c r="S1663">
        <v>0</v>
      </c>
      <c r="U1663" t="s">
        <v>3</v>
      </c>
      <c r="V1663">
        <v>0</v>
      </c>
      <c r="AB1663" t="s">
        <v>3</v>
      </c>
      <c r="AC1663" t="s">
        <v>3</v>
      </c>
      <c r="AD1663" t="s">
        <v>3</v>
      </c>
      <c r="AE1663" t="s">
        <v>3</v>
      </c>
      <c r="AF1663" t="s">
        <v>3</v>
      </c>
      <c r="AG1663" t="s">
        <v>3</v>
      </c>
      <c r="AP1663" t="s">
        <v>3</v>
      </c>
      <c r="AQ1663" t="s">
        <v>3</v>
      </c>
      <c r="AR1663" t="s">
        <v>3</v>
      </c>
      <c r="AZ1663" t="s">
        <v>3</v>
      </c>
      <c r="BB1663" t="s">
        <v>3</v>
      </c>
      <c r="BC1663" t="s">
        <v>3</v>
      </c>
      <c r="BD1663" t="s">
        <v>3</v>
      </c>
      <c r="BE1663" t="s">
        <v>3</v>
      </c>
      <c r="BF1663" t="s">
        <v>3</v>
      </c>
      <c r="BG1663" t="s">
        <v>3</v>
      </c>
      <c r="BH1663" t="s">
        <v>3</v>
      </c>
      <c r="BI1663" t="s">
        <v>3</v>
      </c>
      <c r="BJ1663" t="s">
        <v>3</v>
      </c>
      <c r="BK1663" t="s">
        <v>3</v>
      </c>
      <c r="BL1663" t="s">
        <v>3</v>
      </c>
      <c r="BM1663" t="s">
        <v>3</v>
      </c>
      <c r="BN1663" t="s">
        <v>3</v>
      </c>
      <c r="BO1663" t="s">
        <v>3</v>
      </c>
      <c r="BP1663" t="s">
        <v>3</v>
      </c>
      <c r="BX1663">
        <v>0</v>
      </c>
      <c r="CJ1663">
        <v>0</v>
      </c>
    </row>
    <row r="1665" spans="1:245" x14ac:dyDescent="0.2">
      <c r="A1665">
        <v>52</v>
      </c>
      <c r="B1665">
        <f t="shared" ref="B1665:G1665" si="1023">B1671</f>
        <v>1</v>
      </c>
      <c r="C1665">
        <f t="shared" si="1023"/>
        <v>4</v>
      </c>
      <c r="D1665">
        <f t="shared" si="1023"/>
        <v>1663</v>
      </c>
      <c r="E1665">
        <f t="shared" si="1023"/>
        <v>0</v>
      </c>
      <c r="F1665" t="str">
        <f t="shared" si="1023"/>
        <v>Новый раздел</v>
      </c>
      <c r="G1665" t="str">
        <f t="shared" si="1023"/>
        <v>Электрощит РЩ 1.2</v>
      </c>
      <c r="O1665">
        <f t="shared" ref="O1665:AT1665" si="1024">O1671</f>
        <v>26906.94</v>
      </c>
      <c r="P1665">
        <f t="shared" si="1024"/>
        <v>0</v>
      </c>
      <c r="Q1665">
        <f t="shared" si="1024"/>
        <v>1192.5</v>
      </c>
      <c r="R1665">
        <f t="shared" si="1024"/>
        <v>5.58</v>
      </c>
      <c r="S1665">
        <f t="shared" si="1024"/>
        <v>25714.44</v>
      </c>
      <c r="T1665">
        <f t="shared" si="1024"/>
        <v>0</v>
      </c>
      <c r="U1665">
        <f t="shared" si="1024"/>
        <v>41.4</v>
      </c>
      <c r="V1665">
        <f t="shared" si="1024"/>
        <v>0</v>
      </c>
      <c r="W1665">
        <f t="shared" si="1024"/>
        <v>0</v>
      </c>
      <c r="X1665">
        <f t="shared" si="1024"/>
        <v>18000.11</v>
      </c>
      <c r="Y1665">
        <f t="shared" si="1024"/>
        <v>2571.44</v>
      </c>
      <c r="Z1665">
        <f t="shared" si="1024"/>
        <v>0</v>
      </c>
      <c r="AA1665">
        <f t="shared" si="1024"/>
        <v>0</v>
      </c>
      <c r="AB1665">
        <f t="shared" si="1024"/>
        <v>26906.94</v>
      </c>
      <c r="AC1665">
        <f t="shared" si="1024"/>
        <v>0</v>
      </c>
      <c r="AD1665">
        <f t="shared" si="1024"/>
        <v>1192.5</v>
      </c>
      <c r="AE1665">
        <f t="shared" si="1024"/>
        <v>5.58</v>
      </c>
      <c r="AF1665">
        <f t="shared" si="1024"/>
        <v>25714.44</v>
      </c>
      <c r="AG1665">
        <f t="shared" si="1024"/>
        <v>0</v>
      </c>
      <c r="AH1665">
        <f t="shared" si="1024"/>
        <v>41.4</v>
      </c>
      <c r="AI1665">
        <f t="shared" si="1024"/>
        <v>0</v>
      </c>
      <c r="AJ1665">
        <f t="shared" si="1024"/>
        <v>0</v>
      </c>
      <c r="AK1665">
        <f t="shared" si="1024"/>
        <v>18000.11</v>
      </c>
      <c r="AL1665">
        <f t="shared" si="1024"/>
        <v>2571.44</v>
      </c>
      <c r="AM1665">
        <f t="shared" si="1024"/>
        <v>0</v>
      </c>
      <c r="AN1665">
        <f t="shared" si="1024"/>
        <v>0</v>
      </c>
      <c r="AO1665">
        <f t="shared" si="1024"/>
        <v>0</v>
      </c>
      <c r="AP1665">
        <f t="shared" si="1024"/>
        <v>0</v>
      </c>
      <c r="AQ1665">
        <f t="shared" si="1024"/>
        <v>0</v>
      </c>
      <c r="AR1665">
        <f t="shared" si="1024"/>
        <v>47484.51</v>
      </c>
      <c r="AS1665">
        <f t="shared" si="1024"/>
        <v>0</v>
      </c>
      <c r="AT1665">
        <f t="shared" si="1024"/>
        <v>0</v>
      </c>
      <c r="AU1665">
        <f t="shared" ref="AU1665:BZ1665" si="1025">AU1671</f>
        <v>47484.51</v>
      </c>
      <c r="AV1665">
        <f t="shared" si="1025"/>
        <v>0</v>
      </c>
      <c r="AW1665">
        <f t="shared" si="1025"/>
        <v>0</v>
      </c>
      <c r="AX1665">
        <f t="shared" si="1025"/>
        <v>0</v>
      </c>
      <c r="AY1665">
        <f t="shared" si="1025"/>
        <v>0</v>
      </c>
      <c r="AZ1665">
        <f t="shared" si="1025"/>
        <v>0</v>
      </c>
      <c r="BA1665">
        <f t="shared" si="1025"/>
        <v>0</v>
      </c>
      <c r="BB1665">
        <f t="shared" si="1025"/>
        <v>0</v>
      </c>
      <c r="BC1665">
        <f t="shared" si="1025"/>
        <v>0</v>
      </c>
      <c r="BD1665">
        <f t="shared" si="1025"/>
        <v>0</v>
      </c>
      <c r="BE1665">
        <f t="shared" si="1025"/>
        <v>0</v>
      </c>
      <c r="BF1665">
        <f t="shared" si="1025"/>
        <v>0</v>
      </c>
      <c r="BG1665">
        <f t="shared" si="1025"/>
        <v>0</v>
      </c>
      <c r="BH1665">
        <f t="shared" si="1025"/>
        <v>0</v>
      </c>
      <c r="BI1665">
        <f t="shared" si="1025"/>
        <v>0</v>
      </c>
      <c r="BJ1665">
        <f t="shared" si="1025"/>
        <v>0</v>
      </c>
      <c r="BK1665">
        <f t="shared" si="1025"/>
        <v>0</v>
      </c>
      <c r="BL1665">
        <f t="shared" si="1025"/>
        <v>0</v>
      </c>
      <c r="BM1665">
        <f t="shared" si="1025"/>
        <v>0</v>
      </c>
      <c r="BN1665">
        <f t="shared" si="1025"/>
        <v>0</v>
      </c>
      <c r="BO1665">
        <f t="shared" si="1025"/>
        <v>0</v>
      </c>
      <c r="BP1665">
        <f t="shared" si="1025"/>
        <v>0</v>
      </c>
      <c r="BQ1665">
        <f t="shared" si="1025"/>
        <v>0</v>
      </c>
      <c r="BR1665">
        <f t="shared" si="1025"/>
        <v>0</v>
      </c>
      <c r="BS1665">
        <f t="shared" si="1025"/>
        <v>0</v>
      </c>
      <c r="BT1665">
        <f t="shared" si="1025"/>
        <v>0</v>
      </c>
      <c r="BU1665">
        <f t="shared" si="1025"/>
        <v>0</v>
      </c>
      <c r="BV1665">
        <f t="shared" si="1025"/>
        <v>0</v>
      </c>
      <c r="BW1665">
        <f t="shared" si="1025"/>
        <v>0</v>
      </c>
      <c r="BX1665">
        <f t="shared" si="1025"/>
        <v>0</v>
      </c>
      <c r="BY1665">
        <f t="shared" si="1025"/>
        <v>0</v>
      </c>
      <c r="BZ1665">
        <f t="shared" si="1025"/>
        <v>0</v>
      </c>
      <c r="CA1665">
        <f t="shared" ref="CA1665:DF1665" si="1026">CA1671</f>
        <v>47484.51</v>
      </c>
      <c r="CB1665">
        <f t="shared" si="1026"/>
        <v>0</v>
      </c>
      <c r="CC1665">
        <f t="shared" si="1026"/>
        <v>0</v>
      </c>
      <c r="CD1665">
        <f t="shared" si="1026"/>
        <v>47484.51</v>
      </c>
      <c r="CE1665">
        <f t="shared" si="1026"/>
        <v>0</v>
      </c>
      <c r="CF1665">
        <f t="shared" si="1026"/>
        <v>0</v>
      </c>
      <c r="CG1665">
        <f t="shared" si="1026"/>
        <v>0</v>
      </c>
      <c r="CH1665">
        <f t="shared" si="1026"/>
        <v>0</v>
      </c>
      <c r="CI1665">
        <f t="shared" si="1026"/>
        <v>0</v>
      </c>
      <c r="CJ1665">
        <f t="shared" si="1026"/>
        <v>0</v>
      </c>
      <c r="CK1665">
        <f t="shared" si="1026"/>
        <v>0</v>
      </c>
      <c r="CL1665">
        <f t="shared" si="1026"/>
        <v>0</v>
      </c>
      <c r="CM1665">
        <f t="shared" si="1026"/>
        <v>0</v>
      </c>
      <c r="CN1665">
        <f t="shared" si="1026"/>
        <v>0</v>
      </c>
      <c r="CO1665">
        <f t="shared" si="1026"/>
        <v>0</v>
      </c>
      <c r="CP1665">
        <f t="shared" si="1026"/>
        <v>0</v>
      </c>
      <c r="CQ1665">
        <f t="shared" si="1026"/>
        <v>0</v>
      </c>
      <c r="CR1665">
        <f t="shared" si="1026"/>
        <v>0</v>
      </c>
      <c r="CS1665">
        <f t="shared" si="1026"/>
        <v>0</v>
      </c>
      <c r="CT1665">
        <f t="shared" si="1026"/>
        <v>0</v>
      </c>
      <c r="CU1665">
        <f t="shared" si="1026"/>
        <v>0</v>
      </c>
      <c r="CV1665">
        <f t="shared" si="1026"/>
        <v>0</v>
      </c>
      <c r="CW1665">
        <f t="shared" si="1026"/>
        <v>0</v>
      </c>
      <c r="CX1665">
        <f t="shared" si="1026"/>
        <v>0</v>
      </c>
      <c r="CY1665">
        <f t="shared" si="1026"/>
        <v>0</v>
      </c>
      <c r="CZ1665">
        <f t="shared" si="1026"/>
        <v>0</v>
      </c>
      <c r="DA1665">
        <f t="shared" si="1026"/>
        <v>0</v>
      </c>
      <c r="DB1665">
        <f t="shared" si="1026"/>
        <v>0</v>
      </c>
      <c r="DC1665">
        <f t="shared" si="1026"/>
        <v>0</v>
      </c>
      <c r="DD1665">
        <f t="shared" si="1026"/>
        <v>0</v>
      </c>
      <c r="DE1665">
        <f t="shared" si="1026"/>
        <v>0</v>
      </c>
      <c r="DF1665">
        <f t="shared" si="1026"/>
        <v>0</v>
      </c>
      <c r="DG1665">
        <f t="shared" ref="DG1665:EL1665" si="1027">DG1671</f>
        <v>0</v>
      </c>
      <c r="DH1665">
        <f t="shared" si="1027"/>
        <v>0</v>
      </c>
      <c r="DI1665">
        <f t="shared" si="1027"/>
        <v>0</v>
      </c>
      <c r="DJ1665">
        <f t="shared" si="1027"/>
        <v>0</v>
      </c>
      <c r="DK1665">
        <f t="shared" si="1027"/>
        <v>0</v>
      </c>
      <c r="DL1665">
        <f t="shared" si="1027"/>
        <v>0</v>
      </c>
      <c r="DM1665">
        <f t="shared" si="1027"/>
        <v>0</v>
      </c>
      <c r="DN1665">
        <f t="shared" si="1027"/>
        <v>0</v>
      </c>
      <c r="DO1665">
        <f t="shared" si="1027"/>
        <v>0</v>
      </c>
      <c r="DP1665">
        <f t="shared" si="1027"/>
        <v>0</v>
      </c>
      <c r="DQ1665">
        <f t="shared" si="1027"/>
        <v>0</v>
      </c>
      <c r="DR1665">
        <f t="shared" si="1027"/>
        <v>0</v>
      </c>
      <c r="DS1665">
        <f t="shared" si="1027"/>
        <v>0</v>
      </c>
      <c r="DT1665">
        <f t="shared" si="1027"/>
        <v>0</v>
      </c>
      <c r="DU1665">
        <f t="shared" si="1027"/>
        <v>0</v>
      </c>
      <c r="DV1665">
        <f t="shared" si="1027"/>
        <v>0</v>
      </c>
      <c r="DW1665">
        <f t="shared" si="1027"/>
        <v>0</v>
      </c>
      <c r="DX1665">
        <f t="shared" si="1027"/>
        <v>0</v>
      </c>
      <c r="DY1665">
        <f t="shared" si="1027"/>
        <v>0</v>
      </c>
      <c r="DZ1665">
        <f t="shared" si="1027"/>
        <v>0</v>
      </c>
      <c r="EA1665">
        <f t="shared" si="1027"/>
        <v>0</v>
      </c>
      <c r="EB1665">
        <f t="shared" si="1027"/>
        <v>0</v>
      </c>
      <c r="EC1665">
        <f t="shared" si="1027"/>
        <v>0</v>
      </c>
      <c r="ED1665">
        <f t="shared" si="1027"/>
        <v>0</v>
      </c>
      <c r="EE1665">
        <f t="shared" si="1027"/>
        <v>0</v>
      </c>
      <c r="EF1665">
        <f t="shared" si="1027"/>
        <v>0</v>
      </c>
      <c r="EG1665">
        <f t="shared" si="1027"/>
        <v>0</v>
      </c>
      <c r="EH1665">
        <f t="shared" si="1027"/>
        <v>0</v>
      </c>
      <c r="EI1665">
        <f t="shared" si="1027"/>
        <v>0</v>
      </c>
      <c r="EJ1665">
        <f t="shared" si="1027"/>
        <v>0</v>
      </c>
      <c r="EK1665">
        <f t="shared" si="1027"/>
        <v>0</v>
      </c>
      <c r="EL1665">
        <f t="shared" si="1027"/>
        <v>0</v>
      </c>
      <c r="EM1665">
        <f t="shared" ref="EM1665:FR1665" si="1028">EM1671</f>
        <v>0</v>
      </c>
      <c r="EN1665">
        <f t="shared" si="1028"/>
        <v>0</v>
      </c>
      <c r="EO1665">
        <f t="shared" si="1028"/>
        <v>0</v>
      </c>
      <c r="EP1665">
        <f t="shared" si="1028"/>
        <v>0</v>
      </c>
      <c r="EQ1665">
        <f t="shared" si="1028"/>
        <v>0</v>
      </c>
      <c r="ER1665">
        <f t="shared" si="1028"/>
        <v>0</v>
      </c>
      <c r="ES1665">
        <f t="shared" si="1028"/>
        <v>0</v>
      </c>
      <c r="ET1665">
        <f t="shared" si="1028"/>
        <v>0</v>
      </c>
      <c r="EU1665">
        <f t="shared" si="1028"/>
        <v>0</v>
      </c>
      <c r="EV1665">
        <f t="shared" si="1028"/>
        <v>0</v>
      </c>
      <c r="EW1665">
        <f t="shared" si="1028"/>
        <v>0</v>
      </c>
      <c r="EX1665">
        <f t="shared" si="1028"/>
        <v>0</v>
      </c>
      <c r="EY1665">
        <f t="shared" si="1028"/>
        <v>0</v>
      </c>
      <c r="EZ1665">
        <f t="shared" si="1028"/>
        <v>0</v>
      </c>
      <c r="FA1665">
        <f t="shared" si="1028"/>
        <v>0</v>
      </c>
      <c r="FB1665">
        <f t="shared" si="1028"/>
        <v>0</v>
      </c>
      <c r="FC1665">
        <f t="shared" si="1028"/>
        <v>0</v>
      </c>
      <c r="FD1665">
        <f t="shared" si="1028"/>
        <v>0</v>
      </c>
      <c r="FE1665">
        <f t="shared" si="1028"/>
        <v>0</v>
      </c>
      <c r="FF1665">
        <f t="shared" si="1028"/>
        <v>0</v>
      </c>
      <c r="FG1665">
        <f t="shared" si="1028"/>
        <v>0</v>
      </c>
      <c r="FH1665">
        <f t="shared" si="1028"/>
        <v>0</v>
      </c>
      <c r="FI1665">
        <f t="shared" si="1028"/>
        <v>0</v>
      </c>
      <c r="FJ1665">
        <f t="shared" si="1028"/>
        <v>0</v>
      </c>
      <c r="FK1665">
        <f t="shared" si="1028"/>
        <v>0</v>
      </c>
      <c r="FL1665">
        <f t="shared" si="1028"/>
        <v>0</v>
      </c>
      <c r="FM1665">
        <f t="shared" si="1028"/>
        <v>0</v>
      </c>
      <c r="FN1665">
        <f t="shared" si="1028"/>
        <v>0</v>
      </c>
      <c r="FO1665">
        <f t="shared" si="1028"/>
        <v>0</v>
      </c>
      <c r="FP1665">
        <f t="shared" si="1028"/>
        <v>0</v>
      </c>
      <c r="FQ1665">
        <f t="shared" si="1028"/>
        <v>0</v>
      </c>
      <c r="FR1665">
        <f t="shared" si="1028"/>
        <v>0</v>
      </c>
      <c r="FS1665">
        <f t="shared" ref="FS1665:GX1665" si="1029">FS1671</f>
        <v>0</v>
      </c>
      <c r="FT1665">
        <f t="shared" si="1029"/>
        <v>0</v>
      </c>
      <c r="FU1665">
        <f t="shared" si="1029"/>
        <v>0</v>
      </c>
      <c r="FV1665">
        <f t="shared" si="1029"/>
        <v>0</v>
      </c>
      <c r="FW1665">
        <f t="shared" si="1029"/>
        <v>0</v>
      </c>
      <c r="FX1665">
        <f t="shared" si="1029"/>
        <v>0</v>
      </c>
      <c r="FY1665">
        <f t="shared" si="1029"/>
        <v>0</v>
      </c>
      <c r="FZ1665">
        <f t="shared" si="1029"/>
        <v>0</v>
      </c>
      <c r="GA1665">
        <f t="shared" si="1029"/>
        <v>0</v>
      </c>
      <c r="GB1665">
        <f t="shared" si="1029"/>
        <v>0</v>
      </c>
      <c r="GC1665">
        <f t="shared" si="1029"/>
        <v>0</v>
      </c>
      <c r="GD1665">
        <f t="shared" si="1029"/>
        <v>0</v>
      </c>
      <c r="GE1665">
        <f t="shared" si="1029"/>
        <v>0</v>
      </c>
      <c r="GF1665">
        <f t="shared" si="1029"/>
        <v>0</v>
      </c>
      <c r="GG1665">
        <f t="shared" si="1029"/>
        <v>0</v>
      </c>
      <c r="GH1665">
        <f t="shared" si="1029"/>
        <v>0</v>
      </c>
      <c r="GI1665">
        <f t="shared" si="1029"/>
        <v>0</v>
      </c>
      <c r="GJ1665">
        <f t="shared" si="1029"/>
        <v>0</v>
      </c>
      <c r="GK1665">
        <f t="shared" si="1029"/>
        <v>0</v>
      </c>
      <c r="GL1665">
        <f t="shared" si="1029"/>
        <v>0</v>
      </c>
      <c r="GM1665">
        <f t="shared" si="1029"/>
        <v>0</v>
      </c>
      <c r="GN1665">
        <f t="shared" si="1029"/>
        <v>0</v>
      </c>
      <c r="GO1665">
        <f t="shared" si="1029"/>
        <v>0</v>
      </c>
      <c r="GP1665">
        <f t="shared" si="1029"/>
        <v>0</v>
      </c>
      <c r="GQ1665">
        <f t="shared" si="1029"/>
        <v>0</v>
      </c>
      <c r="GR1665">
        <f t="shared" si="1029"/>
        <v>0</v>
      </c>
      <c r="GS1665">
        <f t="shared" si="1029"/>
        <v>0</v>
      </c>
      <c r="GT1665">
        <f t="shared" si="1029"/>
        <v>0</v>
      </c>
      <c r="GU1665">
        <f t="shared" si="1029"/>
        <v>0</v>
      </c>
      <c r="GV1665">
        <f t="shared" si="1029"/>
        <v>0</v>
      </c>
      <c r="GW1665">
        <f t="shared" si="1029"/>
        <v>0</v>
      </c>
      <c r="GX1665">
        <f t="shared" si="1029"/>
        <v>0</v>
      </c>
    </row>
    <row r="1667" spans="1:245" x14ac:dyDescent="0.2">
      <c r="A1667">
        <v>17</v>
      </c>
      <c r="B1667">
        <v>1</v>
      </c>
      <c r="C1667">
        <f>ROW(SmtRes!A495)</f>
        <v>495</v>
      </c>
      <c r="D1667">
        <f>ROW(EtalonRes!A495)</f>
        <v>495</v>
      </c>
      <c r="E1667" t="s">
        <v>401</v>
      </c>
      <c r="F1667" t="s">
        <v>122</v>
      </c>
      <c r="G1667" t="s">
        <v>123</v>
      </c>
      <c r="H1667" t="s">
        <v>52</v>
      </c>
      <c r="I1667">
        <v>15</v>
      </c>
      <c r="J1667">
        <v>0</v>
      </c>
      <c r="K1667">
        <v>15</v>
      </c>
      <c r="O1667">
        <f>ROUND(CP1667,2)</f>
        <v>4484.49</v>
      </c>
      <c r="P1667">
        <f>ROUND(CQ1667*I1667,2)</f>
        <v>0</v>
      </c>
      <c r="Q1667">
        <f>ROUND(CR1667*I1667,2)</f>
        <v>198.75</v>
      </c>
      <c r="R1667">
        <f>ROUND(CS1667*I1667,2)</f>
        <v>0.93</v>
      </c>
      <c r="S1667">
        <f>ROUND(CT1667*I1667,2)</f>
        <v>4285.74</v>
      </c>
      <c r="T1667">
        <f>ROUND(CU1667*I1667,2)</f>
        <v>0</v>
      </c>
      <c r="U1667">
        <f>CV1667*I1667</f>
        <v>6.8999999999999995</v>
      </c>
      <c r="V1667">
        <f>CW1667*I1667</f>
        <v>0</v>
      </c>
      <c r="W1667">
        <f>ROUND(CX1667*I1667,2)</f>
        <v>0</v>
      </c>
      <c r="X1667">
        <f t="shared" ref="X1667:Y1669" si="1030">ROUND(CY1667,2)</f>
        <v>3000.02</v>
      </c>
      <c r="Y1667">
        <f t="shared" si="1030"/>
        <v>428.57</v>
      </c>
      <c r="AA1667">
        <v>35364244</v>
      </c>
      <c r="AB1667">
        <f>ROUND((AC1667+AD1667+AF1667),6)</f>
        <v>298.96600000000001</v>
      </c>
      <c r="AC1667">
        <f>ROUND(((ES1667*0)),6)</f>
        <v>0</v>
      </c>
      <c r="AD1667">
        <f>ROUND(((((ET1667*0.2))-((EU1667*0.2)))+AE1667),6)</f>
        <v>13.25</v>
      </c>
      <c r="AE1667">
        <f>ROUND(((EU1667*0.2)),6)</f>
        <v>6.2E-2</v>
      </c>
      <c r="AF1667">
        <f>ROUND(((EV1667*0.2)),6)</f>
        <v>285.71600000000001</v>
      </c>
      <c r="AG1667">
        <f>ROUND((AP1667),6)</f>
        <v>0</v>
      </c>
      <c r="AH1667">
        <f>((EW1667*0.2))</f>
        <v>0.45999999999999996</v>
      </c>
      <c r="AI1667">
        <f>((EX1667*0.2))</f>
        <v>0</v>
      </c>
      <c r="AJ1667">
        <f>(AS1667)</f>
        <v>0</v>
      </c>
      <c r="AK1667">
        <v>3700.99</v>
      </c>
      <c r="AL1667">
        <v>2206.16</v>
      </c>
      <c r="AM1667">
        <v>66.25</v>
      </c>
      <c r="AN1667">
        <v>0.31</v>
      </c>
      <c r="AO1667">
        <v>1428.58</v>
      </c>
      <c r="AP1667">
        <v>0</v>
      </c>
      <c r="AQ1667">
        <v>2.2999999999999998</v>
      </c>
      <c r="AR1667">
        <v>0</v>
      </c>
      <c r="AS1667">
        <v>0</v>
      </c>
      <c r="AT1667">
        <v>70</v>
      </c>
      <c r="AU1667">
        <v>10</v>
      </c>
      <c r="AV1667">
        <v>1</v>
      </c>
      <c r="AW1667">
        <v>1</v>
      </c>
      <c r="AZ1667">
        <v>1</v>
      </c>
      <c r="BA1667">
        <v>1</v>
      </c>
      <c r="BB1667">
        <v>1</v>
      </c>
      <c r="BC1667">
        <v>1</v>
      </c>
      <c r="BD1667" t="s">
        <v>3</v>
      </c>
      <c r="BE1667" t="s">
        <v>3</v>
      </c>
      <c r="BF1667" t="s">
        <v>3</v>
      </c>
      <c r="BG1667" t="s">
        <v>3</v>
      </c>
      <c r="BH1667">
        <v>0</v>
      </c>
      <c r="BI1667">
        <v>4</v>
      </c>
      <c r="BJ1667" t="s">
        <v>124</v>
      </c>
      <c r="BM1667">
        <v>0</v>
      </c>
      <c r="BN1667">
        <v>0</v>
      </c>
      <c r="BO1667" t="s">
        <v>3</v>
      </c>
      <c r="BP1667">
        <v>0</v>
      </c>
      <c r="BQ1667">
        <v>1</v>
      </c>
      <c r="BR1667">
        <v>0</v>
      </c>
      <c r="BS1667">
        <v>1</v>
      </c>
      <c r="BT1667">
        <v>1</v>
      </c>
      <c r="BU1667">
        <v>1</v>
      </c>
      <c r="BV1667">
        <v>1</v>
      </c>
      <c r="BW1667">
        <v>1</v>
      </c>
      <c r="BX1667">
        <v>1</v>
      </c>
      <c r="BY1667" t="s">
        <v>3</v>
      </c>
      <c r="BZ1667">
        <v>70</v>
      </c>
      <c r="CA1667">
        <v>10</v>
      </c>
      <c r="CB1667" t="s">
        <v>3</v>
      </c>
      <c r="CE1667">
        <v>0</v>
      </c>
      <c r="CF1667">
        <v>0</v>
      </c>
      <c r="CG1667">
        <v>0</v>
      </c>
      <c r="CM1667">
        <v>0</v>
      </c>
      <c r="CN1667" t="s">
        <v>1130</v>
      </c>
      <c r="CO1667">
        <v>0</v>
      </c>
      <c r="CP1667">
        <f>(P1667+Q1667+S1667)</f>
        <v>4484.49</v>
      </c>
      <c r="CQ1667">
        <f>(AC1667*BC1667*AW1667)</f>
        <v>0</v>
      </c>
      <c r="CR1667">
        <f>(((((ET1667*0.2))*BB1667-((EU1667*0.2))*BS1667)+AE1667*BS1667)*AV1667)</f>
        <v>13.25</v>
      </c>
      <c r="CS1667">
        <f>(AE1667*BS1667*AV1667)</f>
        <v>6.2E-2</v>
      </c>
      <c r="CT1667">
        <f>(AF1667*BA1667*AV1667)</f>
        <v>285.71600000000001</v>
      </c>
      <c r="CU1667">
        <f>AG1667</f>
        <v>0</v>
      </c>
      <c r="CV1667">
        <f>(AH1667*AV1667)</f>
        <v>0.45999999999999996</v>
      </c>
      <c r="CW1667">
        <f t="shared" ref="CW1667:CX1669" si="1031">AI1667</f>
        <v>0</v>
      </c>
      <c r="CX1667">
        <f t="shared" si="1031"/>
        <v>0</v>
      </c>
      <c r="CY1667">
        <f>((S1667*BZ1667)/100)</f>
        <v>3000.018</v>
      </c>
      <c r="CZ1667">
        <f>((S1667*CA1667)/100)</f>
        <v>428.57399999999996</v>
      </c>
      <c r="DB1667">
        <v>17</v>
      </c>
      <c r="DC1667" t="s">
        <v>3</v>
      </c>
      <c r="DD1667" t="s">
        <v>54</v>
      </c>
      <c r="DE1667" t="s">
        <v>55</v>
      </c>
      <c r="DF1667" t="s">
        <v>55</v>
      </c>
      <c r="DG1667" t="s">
        <v>55</v>
      </c>
      <c r="DH1667" t="s">
        <v>3</v>
      </c>
      <c r="DI1667" t="s">
        <v>55</v>
      </c>
      <c r="DJ1667" t="s">
        <v>55</v>
      </c>
      <c r="DK1667" t="s">
        <v>3</v>
      </c>
      <c r="DL1667" t="s">
        <v>3</v>
      </c>
      <c r="DM1667" t="s">
        <v>3</v>
      </c>
      <c r="DN1667">
        <v>0</v>
      </c>
      <c r="DO1667">
        <v>0</v>
      </c>
      <c r="DP1667">
        <v>1</v>
      </c>
      <c r="DQ1667">
        <v>1</v>
      </c>
      <c r="DU1667">
        <v>1010</v>
      </c>
      <c r="DV1667" t="s">
        <v>52</v>
      </c>
      <c r="DW1667" t="s">
        <v>52</v>
      </c>
      <c r="DX1667">
        <v>1</v>
      </c>
      <c r="DZ1667" t="s">
        <v>3</v>
      </c>
      <c r="EA1667" t="s">
        <v>3</v>
      </c>
      <c r="EB1667" t="s">
        <v>3</v>
      </c>
      <c r="EC1667" t="s">
        <v>3</v>
      </c>
      <c r="EE1667">
        <v>35096056</v>
      </c>
      <c r="EF1667">
        <v>1</v>
      </c>
      <c r="EG1667" t="s">
        <v>20</v>
      </c>
      <c r="EH1667">
        <v>0</v>
      </c>
      <c r="EI1667" t="s">
        <v>3</v>
      </c>
      <c r="EJ1667">
        <v>4</v>
      </c>
      <c r="EK1667">
        <v>0</v>
      </c>
      <c r="EL1667" t="s">
        <v>21</v>
      </c>
      <c r="EM1667" t="s">
        <v>22</v>
      </c>
      <c r="EO1667" t="s">
        <v>56</v>
      </c>
      <c r="EQ1667">
        <v>0</v>
      </c>
      <c r="ER1667">
        <v>3700.99</v>
      </c>
      <c r="ES1667">
        <v>2206.16</v>
      </c>
      <c r="ET1667">
        <v>66.25</v>
      </c>
      <c r="EU1667">
        <v>0.31</v>
      </c>
      <c r="EV1667">
        <v>1428.58</v>
      </c>
      <c r="EW1667">
        <v>2.2999999999999998</v>
      </c>
      <c r="EX1667">
        <v>0</v>
      </c>
      <c r="EY1667">
        <v>0</v>
      </c>
      <c r="FQ1667">
        <v>0</v>
      </c>
      <c r="FR1667">
        <v>0</v>
      </c>
      <c r="FS1667">
        <v>0</v>
      </c>
      <c r="FX1667">
        <v>70</v>
      </c>
      <c r="FY1667">
        <v>10</v>
      </c>
      <c r="GA1667" t="s">
        <v>3</v>
      </c>
      <c r="GD1667">
        <v>0</v>
      </c>
      <c r="GF1667">
        <v>845110403</v>
      </c>
      <c r="GG1667">
        <v>2</v>
      </c>
      <c r="GH1667">
        <v>1</v>
      </c>
      <c r="GI1667">
        <v>-2</v>
      </c>
      <c r="GJ1667">
        <v>0</v>
      </c>
      <c r="GK1667">
        <f>ROUND(R1667*(R12)/100,2)</f>
        <v>1</v>
      </c>
      <c r="GL1667">
        <f>ROUND(IF(AND(BH1667=3,BI1667=3,FS1667&lt;&gt;0),P1667,0),2)</f>
        <v>0</v>
      </c>
      <c r="GM1667">
        <f>ROUND(O1667+X1667+Y1667+GK1667,2)+GX1667</f>
        <v>7914.08</v>
      </c>
      <c r="GN1667">
        <f>IF(OR(BI1667=0,BI1667=1),GM1667-GX1667,0)</f>
        <v>0</v>
      </c>
      <c r="GO1667">
        <f>IF(BI1667=2,GM1667-GX1667,0)</f>
        <v>0</v>
      </c>
      <c r="GP1667">
        <f>IF(BI1667=4,GM1667-GX1667,0)</f>
        <v>7914.08</v>
      </c>
      <c r="GR1667">
        <v>0</v>
      </c>
      <c r="GS1667">
        <v>3</v>
      </c>
      <c r="GT1667">
        <v>0</v>
      </c>
      <c r="GU1667" t="s">
        <v>3</v>
      </c>
      <c r="GV1667">
        <f>ROUND((GT1667),6)</f>
        <v>0</v>
      </c>
      <c r="GW1667">
        <v>1</v>
      </c>
      <c r="GX1667">
        <f>ROUND(HC1667*I1667,2)</f>
        <v>0</v>
      </c>
      <c r="HA1667">
        <v>0</v>
      </c>
      <c r="HB1667">
        <v>0</v>
      </c>
      <c r="HC1667">
        <f>GV1667*GW1667</f>
        <v>0</v>
      </c>
      <c r="HE1667" t="s">
        <v>3</v>
      </c>
      <c r="HF1667" t="s">
        <v>3</v>
      </c>
      <c r="HM1667" t="s">
        <v>3</v>
      </c>
      <c r="HN1667" t="s">
        <v>3</v>
      </c>
      <c r="HO1667" t="s">
        <v>3</v>
      </c>
      <c r="HP1667" t="s">
        <v>3</v>
      </c>
      <c r="HQ1667" t="s">
        <v>3</v>
      </c>
      <c r="HS1667">
        <v>0</v>
      </c>
      <c r="IK1667">
        <v>0</v>
      </c>
    </row>
    <row r="1668" spans="1:245" x14ac:dyDescent="0.2">
      <c r="A1668">
        <v>17</v>
      </c>
      <c r="B1668">
        <v>1</v>
      </c>
      <c r="C1668">
        <f>ROW(SmtRes!A500)</f>
        <v>500</v>
      </c>
      <c r="D1668">
        <f>ROW(EtalonRes!A500)</f>
        <v>500</v>
      </c>
      <c r="E1668" t="s">
        <v>402</v>
      </c>
      <c r="F1668" t="s">
        <v>122</v>
      </c>
      <c r="G1668" t="s">
        <v>126</v>
      </c>
      <c r="H1668" t="s">
        <v>52</v>
      </c>
      <c r="I1668">
        <v>15</v>
      </c>
      <c r="J1668">
        <v>0</v>
      </c>
      <c r="K1668">
        <v>15</v>
      </c>
      <c r="O1668">
        <f>ROUND(CP1668,2)</f>
        <v>55514.85</v>
      </c>
      <c r="P1668">
        <f>ROUND(CQ1668*I1668,2)</f>
        <v>33092.400000000001</v>
      </c>
      <c r="Q1668">
        <f>ROUND(CR1668*I1668,2)</f>
        <v>993.75</v>
      </c>
      <c r="R1668">
        <f>ROUND(CS1668*I1668,2)</f>
        <v>4.6500000000000004</v>
      </c>
      <c r="S1668">
        <f>ROUND(CT1668*I1668,2)</f>
        <v>21428.7</v>
      </c>
      <c r="T1668">
        <f>ROUND(CU1668*I1668,2)</f>
        <v>0</v>
      </c>
      <c r="U1668">
        <f>CV1668*I1668</f>
        <v>34.5</v>
      </c>
      <c r="V1668">
        <f>CW1668*I1668</f>
        <v>0</v>
      </c>
      <c r="W1668">
        <f>ROUND(CX1668*I1668,2)</f>
        <v>0</v>
      </c>
      <c r="X1668">
        <f t="shared" si="1030"/>
        <v>15000.09</v>
      </c>
      <c r="Y1668">
        <f t="shared" si="1030"/>
        <v>2142.87</v>
      </c>
      <c r="AA1668">
        <v>35364244</v>
      </c>
      <c r="AB1668">
        <f>ROUND((AC1668+AD1668+AF1668),6)</f>
        <v>3700.99</v>
      </c>
      <c r="AC1668">
        <f>ROUND((ES1668),6)</f>
        <v>2206.16</v>
      </c>
      <c r="AD1668">
        <f>ROUND((((ET1668)-(EU1668))+AE1668),6)</f>
        <v>66.25</v>
      </c>
      <c r="AE1668">
        <f>ROUND((EU1668),6)</f>
        <v>0.31</v>
      </c>
      <c r="AF1668">
        <f>ROUND((EV1668),6)</f>
        <v>1428.58</v>
      </c>
      <c r="AG1668">
        <f>ROUND((AP1668),6)</f>
        <v>0</v>
      </c>
      <c r="AH1668">
        <f>(EW1668)</f>
        <v>2.2999999999999998</v>
      </c>
      <c r="AI1668">
        <f>(EX1668)</f>
        <v>0</v>
      </c>
      <c r="AJ1668">
        <f>(AS1668)</f>
        <v>0</v>
      </c>
      <c r="AK1668">
        <v>3700.99</v>
      </c>
      <c r="AL1668">
        <v>2206.16</v>
      </c>
      <c r="AM1668">
        <v>66.25</v>
      </c>
      <c r="AN1668">
        <v>0.31</v>
      </c>
      <c r="AO1668">
        <v>1428.58</v>
      </c>
      <c r="AP1668">
        <v>0</v>
      </c>
      <c r="AQ1668">
        <v>2.2999999999999998</v>
      </c>
      <c r="AR1668">
        <v>0</v>
      </c>
      <c r="AS1668">
        <v>0</v>
      </c>
      <c r="AT1668">
        <v>70</v>
      </c>
      <c r="AU1668">
        <v>10</v>
      </c>
      <c r="AV1668">
        <v>1</v>
      </c>
      <c r="AW1668">
        <v>1</v>
      </c>
      <c r="AZ1668">
        <v>1</v>
      </c>
      <c r="BA1668">
        <v>1</v>
      </c>
      <c r="BB1668">
        <v>1</v>
      </c>
      <c r="BC1668">
        <v>1</v>
      </c>
      <c r="BD1668" t="s">
        <v>3</v>
      </c>
      <c r="BE1668" t="s">
        <v>3</v>
      </c>
      <c r="BF1668" t="s">
        <v>3</v>
      </c>
      <c r="BG1668" t="s">
        <v>3</v>
      </c>
      <c r="BH1668">
        <v>0</v>
      </c>
      <c r="BI1668">
        <v>4</v>
      </c>
      <c r="BJ1668" t="s">
        <v>124</v>
      </c>
      <c r="BM1668">
        <v>0</v>
      </c>
      <c r="BN1668">
        <v>0</v>
      </c>
      <c r="BO1668" t="s">
        <v>3</v>
      </c>
      <c r="BP1668">
        <v>0</v>
      </c>
      <c r="BQ1668">
        <v>1</v>
      </c>
      <c r="BR1668">
        <v>0</v>
      </c>
      <c r="BS1668">
        <v>1</v>
      </c>
      <c r="BT1668">
        <v>1</v>
      </c>
      <c r="BU1668">
        <v>1</v>
      </c>
      <c r="BV1668">
        <v>1</v>
      </c>
      <c r="BW1668">
        <v>1</v>
      </c>
      <c r="BX1668">
        <v>1</v>
      </c>
      <c r="BY1668" t="s">
        <v>3</v>
      </c>
      <c r="BZ1668">
        <v>70</v>
      </c>
      <c r="CA1668">
        <v>10</v>
      </c>
      <c r="CB1668" t="s">
        <v>3</v>
      </c>
      <c r="CE1668">
        <v>0</v>
      </c>
      <c r="CF1668">
        <v>0</v>
      </c>
      <c r="CG1668">
        <v>0</v>
      </c>
      <c r="CM1668">
        <v>0</v>
      </c>
      <c r="CN1668" t="s">
        <v>3</v>
      </c>
      <c r="CO1668">
        <v>0</v>
      </c>
      <c r="CP1668">
        <f>(P1668+Q1668+S1668)</f>
        <v>55514.850000000006</v>
      </c>
      <c r="CQ1668">
        <f>(AC1668*BC1668*AW1668)</f>
        <v>2206.16</v>
      </c>
      <c r="CR1668">
        <f>((((ET1668)*BB1668-(EU1668)*BS1668)+AE1668*BS1668)*AV1668)</f>
        <v>66.25</v>
      </c>
      <c r="CS1668">
        <f>(AE1668*BS1668*AV1668)</f>
        <v>0.31</v>
      </c>
      <c r="CT1668">
        <f>(AF1668*BA1668*AV1668)</f>
        <v>1428.58</v>
      </c>
      <c r="CU1668">
        <f>AG1668</f>
        <v>0</v>
      </c>
      <c r="CV1668">
        <f>(AH1668*AV1668)</f>
        <v>2.2999999999999998</v>
      </c>
      <c r="CW1668">
        <f t="shared" si="1031"/>
        <v>0</v>
      </c>
      <c r="CX1668">
        <f t="shared" si="1031"/>
        <v>0</v>
      </c>
      <c r="CY1668">
        <f>((S1668*BZ1668)/100)</f>
        <v>15000.09</v>
      </c>
      <c r="CZ1668">
        <f>((S1668*CA1668)/100)</f>
        <v>2142.87</v>
      </c>
      <c r="DC1668" t="s">
        <v>3</v>
      </c>
      <c r="DD1668" t="s">
        <v>3</v>
      </c>
      <c r="DE1668" t="s">
        <v>3</v>
      </c>
      <c r="DF1668" t="s">
        <v>3</v>
      </c>
      <c r="DG1668" t="s">
        <v>3</v>
      </c>
      <c r="DH1668" t="s">
        <v>3</v>
      </c>
      <c r="DI1668" t="s">
        <v>3</v>
      </c>
      <c r="DJ1668" t="s">
        <v>3</v>
      </c>
      <c r="DK1668" t="s">
        <v>3</v>
      </c>
      <c r="DL1668" t="s">
        <v>3</v>
      </c>
      <c r="DM1668" t="s">
        <v>3</v>
      </c>
      <c r="DN1668">
        <v>0</v>
      </c>
      <c r="DO1668">
        <v>0</v>
      </c>
      <c r="DP1668">
        <v>1</v>
      </c>
      <c r="DQ1668">
        <v>1</v>
      </c>
      <c r="DU1668">
        <v>1010</v>
      </c>
      <c r="DV1668" t="s">
        <v>52</v>
      </c>
      <c r="DW1668" t="s">
        <v>52</v>
      </c>
      <c r="DX1668">
        <v>1</v>
      </c>
      <c r="DZ1668" t="s">
        <v>3</v>
      </c>
      <c r="EA1668" t="s">
        <v>3</v>
      </c>
      <c r="EB1668" t="s">
        <v>3</v>
      </c>
      <c r="EC1668" t="s">
        <v>3</v>
      </c>
      <c r="EE1668">
        <v>35096056</v>
      </c>
      <c r="EF1668">
        <v>1</v>
      </c>
      <c r="EG1668" t="s">
        <v>20</v>
      </c>
      <c r="EH1668">
        <v>0</v>
      </c>
      <c r="EI1668" t="s">
        <v>3</v>
      </c>
      <c r="EJ1668">
        <v>4</v>
      </c>
      <c r="EK1668">
        <v>0</v>
      </c>
      <c r="EL1668" t="s">
        <v>21</v>
      </c>
      <c r="EM1668" t="s">
        <v>22</v>
      </c>
      <c r="EO1668" t="s">
        <v>3</v>
      </c>
      <c r="EQ1668">
        <v>0</v>
      </c>
      <c r="ER1668">
        <v>3700.99</v>
      </c>
      <c r="ES1668">
        <v>2206.16</v>
      </c>
      <c r="ET1668">
        <v>66.25</v>
      </c>
      <c r="EU1668">
        <v>0.31</v>
      </c>
      <c r="EV1668">
        <v>1428.58</v>
      </c>
      <c r="EW1668">
        <v>2.2999999999999998</v>
      </c>
      <c r="EX1668">
        <v>0</v>
      </c>
      <c r="EY1668">
        <v>0</v>
      </c>
      <c r="FQ1668">
        <v>0</v>
      </c>
      <c r="FR1668">
        <v>0</v>
      </c>
      <c r="FS1668">
        <v>0</v>
      </c>
      <c r="FX1668">
        <v>70</v>
      </c>
      <c r="FY1668">
        <v>10</v>
      </c>
      <c r="GA1668" t="s">
        <v>3</v>
      </c>
      <c r="GD1668">
        <v>0</v>
      </c>
      <c r="GF1668">
        <v>-1068314092</v>
      </c>
      <c r="GG1668">
        <v>2</v>
      </c>
      <c r="GH1668">
        <v>1</v>
      </c>
      <c r="GI1668">
        <v>-2</v>
      </c>
      <c r="GJ1668">
        <v>0</v>
      </c>
      <c r="GK1668">
        <f>ROUND(R1668*(R12)/100,2)</f>
        <v>5.0199999999999996</v>
      </c>
      <c r="GL1668">
        <f>ROUND(IF(AND(BH1668=3,BI1668=3,FS1668&lt;&gt;0),P1668,0),2)</f>
        <v>0</v>
      </c>
      <c r="GM1668">
        <f>ROUND(O1668+X1668+Y1668+GK1668,2)+GX1668</f>
        <v>72662.83</v>
      </c>
      <c r="GN1668">
        <f>IF(OR(BI1668=0,BI1668=1),GM1668-GX1668,0)</f>
        <v>0</v>
      </c>
      <c r="GO1668">
        <f>IF(BI1668=2,GM1668-GX1668,0)</f>
        <v>0</v>
      </c>
      <c r="GP1668">
        <f>IF(BI1668=4,GM1668-GX1668,0)</f>
        <v>72662.83</v>
      </c>
      <c r="GR1668">
        <v>0</v>
      </c>
      <c r="GS1668">
        <v>3</v>
      </c>
      <c r="GT1668">
        <v>0</v>
      </c>
      <c r="GU1668" t="s">
        <v>3</v>
      </c>
      <c r="GV1668">
        <f>ROUND((GT1668),6)</f>
        <v>0</v>
      </c>
      <c r="GW1668">
        <v>1</v>
      </c>
      <c r="GX1668">
        <f>ROUND(HC1668*I1668,2)</f>
        <v>0</v>
      </c>
      <c r="HA1668">
        <v>0</v>
      </c>
      <c r="HB1668">
        <v>0</v>
      </c>
      <c r="HC1668">
        <f>GV1668*GW1668</f>
        <v>0</v>
      </c>
      <c r="HE1668" t="s">
        <v>3</v>
      </c>
      <c r="HF1668" t="s">
        <v>3</v>
      </c>
      <c r="HM1668" t="s">
        <v>3</v>
      </c>
      <c r="HN1668" t="s">
        <v>3</v>
      </c>
      <c r="HO1668" t="s">
        <v>3</v>
      </c>
      <c r="HP1668" t="s">
        <v>3</v>
      </c>
      <c r="HQ1668" t="s">
        <v>3</v>
      </c>
      <c r="HS1668">
        <v>0</v>
      </c>
      <c r="IK1668">
        <v>0</v>
      </c>
    </row>
    <row r="1669" spans="1:245" x14ac:dyDescent="0.2">
      <c r="A1669">
        <v>18</v>
      </c>
      <c r="B1669">
        <v>1</v>
      </c>
      <c r="C1669">
        <v>500</v>
      </c>
      <c r="E1669" t="s">
        <v>403</v>
      </c>
      <c r="F1669" t="s">
        <v>128</v>
      </c>
      <c r="G1669" t="s">
        <v>129</v>
      </c>
      <c r="H1669" t="s">
        <v>52</v>
      </c>
      <c r="I1669">
        <f>I1668*J1669</f>
        <v>-15</v>
      </c>
      <c r="J1669">
        <v>-1</v>
      </c>
      <c r="K1669">
        <v>-1</v>
      </c>
      <c r="O1669">
        <f>ROUND(CP1669,2)</f>
        <v>-33092.400000000001</v>
      </c>
      <c r="P1669">
        <f>ROUND(CQ1669*I1669,2)</f>
        <v>-33092.400000000001</v>
      </c>
      <c r="Q1669">
        <f>ROUND(CR1669*I1669,2)</f>
        <v>0</v>
      </c>
      <c r="R1669">
        <f>ROUND(CS1669*I1669,2)</f>
        <v>0</v>
      </c>
      <c r="S1669">
        <f>ROUND(CT1669*I1669,2)</f>
        <v>0</v>
      </c>
      <c r="T1669">
        <f>ROUND(CU1669*I1669,2)</f>
        <v>0</v>
      </c>
      <c r="U1669">
        <f>CV1669*I1669</f>
        <v>0</v>
      </c>
      <c r="V1669">
        <f>CW1669*I1669</f>
        <v>0</v>
      </c>
      <c r="W1669">
        <f>ROUND(CX1669*I1669,2)</f>
        <v>0</v>
      </c>
      <c r="X1669">
        <f t="shared" si="1030"/>
        <v>0</v>
      </c>
      <c r="Y1669">
        <f t="shared" si="1030"/>
        <v>0</v>
      </c>
      <c r="AA1669">
        <v>35364244</v>
      </c>
      <c r="AB1669">
        <f>ROUND((AC1669+AD1669+AF1669),6)</f>
        <v>2206.16</v>
      </c>
      <c r="AC1669">
        <f>ROUND((ES1669),6)</f>
        <v>2206.16</v>
      </c>
      <c r="AD1669">
        <f>ROUND((((ET1669)-(EU1669))+AE1669),6)</f>
        <v>0</v>
      </c>
      <c r="AE1669">
        <f>ROUND((EU1669),6)</f>
        <v>0</v>
      </c>
      <c r="AF1669">
        <f>ROUND((EV1669),6)</f>
        <v>0</v>
      </c>
      <c r="AG1669">
        <f>ROUND((AP1669),6)</f>
        <v>0</v>
      </c>
      <c r="AH1669">
        <f>(EW1669)</f>
        <v>0</v>
      </c>
      <c r="AI1669">
        <f>(EX1669)</f>
        <v>0</v>
      </c>
      <c r="AJ1669">
        <f>(AS1669)</f>
        <v>0</v>
      </c>
      <c r="AK1669">
        <v>2206.16</v>
      </c>
      <c r="AL1669">
        <v>2206.16</v>
      </c>
      <c r="AM1669">
        <v>0</v>
      </c>
      <c r="AN1669">
        <v>0</v>
      </c>
      <c r="AO1669">
        <v>0</v>
      </c>
      <c r="AP1669">
        <v>0</v>
      </c>
      <c r="AQ1669">
        <v>0</v>
      </c>
      <c r="AR1669">
        <v>0</v>
      </c>
      <c r="AS1669">
        <v>0</v>
      </c>
      <c r="AT1669">
        <v>70</v>
      </c>
      <c r="AU1669">
        <v>10</v>
      </c>
      <c r="AV1669">
        <v>1</v>
      </c>
      <c r="AW1669">
        <v>1</v>
      </c>
      <c r="AZ1669">
        <v>1</v>
      </c>
      <c r="BA1669">
        <v>1</v>
      </c>
      <c r="BB1669">
        <v>1</v>
      </c>
      <c r="BC1669">
        <v>1</v>
      </c>
      <c r="BD1669" t="s">
        <v>3</v>
      </c>
      <c r="BE1669" t="s">
        <v>3</v>
      </c>
      <c r="BF1669" t="s">
        <v>3</v>
      </c>
      <c r="BG1669" t="s">
        <v>3</v>
      </c>
      <c r="BH1669">
        <v>3</v>
      </c>
      <c r="BI1669">
        <v>4</v>
      </c>
      <c r="BJ1669" t="s">
        <v>130</v>
      </c>
      <c r="BM1669">
        <v>0</v>
      </c>
      <c r="BN1669">
        <v>0</v>
      </c>
      <c r="BO1669" t="s">
        <v>3</v>
      </c>
      <c r="BP1669">
        <v>0</v>
      </c>
      <c r="BQ1669">
        <v>1</v>
      </c>
      <c r="BR1669">
        <v>1</v>
      </c>
      <c r="BS1669">
        <v>1</v>
      </c>
      <c r="BT1669">
        <v>1</v>
      </c>
      <c r="BU1669">
        <v>1</v>
      </c>
      <c r="BV1669">
        <v>1</v>
      </c>
      <c r="BW1669">
        <v>1</v>
      </c>
      <c r="BX1669">
        <v>1</v>
      </c>
      <c r="BY1669" t="s">
        <v>3</v>
      </c>
      <c r="BZ1669">
        <v>70</v>
      </c>
      <c r="CA1669">
        <v>10</v>
      </c>
      <c r="CB1669" t="s">
        <v>3</v>
      </c>
      <c r="CE1669">
        <v>0</v>
      </c>
      <c r="CF1669">
        <v>0</v>
      </c>
      <c r="CG1669">
        <v>0</v>
      </c>
      <c r="CM1669">
        <v>0</v>
      </c>
      <c r="CN1669" t="s">
        <v>3</v>
      </c>
      <c r="CO1669">
        <v>0</v>
      </c>
      <c r="CP1669">
        <f>(P1669+Q1669+S1669)</f>
        <v>-33092.400000000001</v>
      </c>
      <c r="CQ1669">
        <f>(AC1669*BC1669*AW1669)</f>
        <v>2206.16</v>
      </c>
      <c r="CR1669">
        <f>((((ET1669)*BB1669-(EU1669)*BS1669)+AE1669*BS1669)*AV1669)</f>
        <v>0</v>
      </c>
      <c r="CS1669">
        <f>(AE1669*BS1669*AV1669)</f>
        <v>0</v>
      </c>
      <c r="CT1669">
        <f>(AF1669*BA1669*AV1669)</f>
        <v>0</v>
      </c>
      <c r="CU1669">
        <f>AG1669</f>
        <v>0</v>
      </c>
      <c r="CV1669">
        <f>(AH1669*AV1669)</f>
        <v>0</v>
      </c>
      <c r="CW1669">
        <f t="shared" si="1031"/>
        <v>0</v>
      </c>
      <c r="CX1669">
        <f t="shared" si="1031"/>
        <v>0</v>
      </c>
      <c r="CY1669">
        <f>((S1669*BZ1669)/100)</f>
        <v>0</v>
      </c>
      <c r="CZ1669">
        <f>((S1669*CA1669)/100)</f>
        <v>0</v>
      </c>
      <c r="DC1669" t="s">
        <v>3</v>
      </c>
      <c r="DD1669" t="s">
        <v>3</v>
      </c>
      <c r="DE1669" t="s">
        <v>3</v>
      </c>
      <c r="DF1669" t="s">
        <v>3</v>
      </c>
      <c r="DG1669" t="s">
        <v>3</v>
      </c>
      <c r="DH1669" t="s">
        <v>3</v>
      </c>
      <c r="DI1669" t="s">
        <v>3</v>
      </c>
      <c r="DJ1669" t="s">
        <v>3</v>
      </c>
      <c r="DK1669" t="s">
        <v>3</v>
      </c>
      <c r="DL1669" t="s">
        <v>3</v>
      </c>
      <c r="DM1669" t="s">
        <v>3</v>
      </c>
      <c r="DN1669">
        <v>0</v>
      </c>
      <c r="DO1669">
        <v>0</v>
      </c>
      <c r="DP1669">
        <v>1</v>
      </c>
      <c r="DQ1669">
        <v>1</v>
      </c>
      <c r="DU1669">
        <v>1010</v>
      </c>
      <c r="DV1669" t="s">
        <v>52</v>
      </c>
      <c r="DW1669" t="s">
        <v>52</v>
      </c>
      <c r="DX1669">
        <v>1</v>
      </c>
      <c r="DZ1669" t="s">
        <v>3</v>
      </c>
      <c r="EA1669" t="s">
        <v>3</v>
      </c>
      <c r="EB1669" t="s">
        <v>3</v>
      </c>
      <c r="EC1669" t="s">
        <v>3</v>
      </c>
      <c r="EE1669">
        <v>35096056</v>
      </c>
      <c r="EF1669">
        <v>1</v>
      </c>
      <c r="EG1669" t="s">
        <v>20</v>
      </c>
      <c r="EH1669">
        <v>0</v>
      </c>
      <c r="EI1669" t="s">
        <v>3</v>
      </c>
      <c r="EJ1669">
        <v>4</v>
      </c>
      <c r="EK1669">
        <v>0</v>
      </c>
      <c r="EL1669" t="s">
        <v>21</v>
      </c>
      <c r="EM1669" t="s">
        <v>22</v>
      </c>
      <c r="EO1669" t="s">
        <v>3</v>
      </c>
      <c r="EQ1669">
        <v>32768</v>
      </c>
      <c r="ER1669">
        <v>2206.16</v>
      </c>
      <c r="ES1669">
        <v>2206.16</v>
      </c>
      <c r="ET1669">
        <v>0</v>
      </c>
      <c r="EU1669">
        <v>0</v>
      </c>
      <c r="EV1669">
        <v>0</v>
      </c>
      <c r="EW1669">
        <v>0</v>
      </c>
      <c r="EX1669">
        <v>0</v>
      </c>
      <c r="FQ1669">
        <v>0</v>
      </c>
      <c r="FR1669">
        <v>0</v>
      </c>
      <c r="FS1669">
        <v>0</v>
      </c>
      <c r="FX1669">
        <v>70</v>
      </c>
      <c r="FY1669">
        <v>10</v>
      </c>
      <c r="GA1669" t="s">
        <v>3</v>
      </c>
      <c r="GD1669">
        <v>0</v>
      </c>
      <c r="GF1669">
        <v>-2080535723</v>
      </c>
      <c r="GG1669">
        <v>2</v>
      </c>
      <c r="GH1669">
        <v>1</v>
      </c>
      <c r="GI1669">
        <v>-2</v>
      </c>
      <c r="GJ1669">
        <v>0</v>
      </c>
      <c r="GK1669">
        <f>ROUND(R1669*(R12)/100,2)</f>
        <v>0</v>
      </c>
      <c r="GL1669">
        <f>ROUND(IF(AND(BH1669=3,BI1669=3,FS1669&lt;&gt;0),P1669,0),2)</f>
        <v>0</v>
      </c>
      <c r="GM1669">
        <f>ROUND(O1669+X1669+Y1669+GK1669,2)+GX1669</f>
        <v>-33092.400000000001</v>
      </c>
      <c r="GN1669">
        <f>IF(OR(BI1669=0,BI1669=1),GM1669-GX1669,0)</f>
        <v>0</v>
      </c>
      <c r="GO1669">
        <f>IF(BI1669=2,GM1669-GX1669,0)</f>
        <v>0</v>
      </c>
      <c r="GP1669">
        <f>IF(BI1669=4,GM1669-GX1669,0)</f>
        <v>-33092.400000000001</v>
      </c>
      <c r="GR1669">
        <v>0</v>
      </c>
      <c r="GS1669">
        <v>3</v>
      </c>
      <c r="GT1669">
        <v>0</v>
      </c>
      <c r="GU1669" t="s">
        <v>3</v>
      </c>
      <c r="GV1669">
        <f>ROUND((GT1669),6)</f>
        <v>0</v>
      </c>
      <c r="GW1669">
        <v>1</v>
      </c>
      <c r="GX1669">
        <f>ROUND(HC1669*I1669,2)</f>
        <v>0</v>
      </c>
      <c r="HA1669">
        <v>0</v>
      </c>
      <c r="HB1669">
        <v>0</v>
      </c>
      <c r="HC1669">
        <f>GV1669*GW1669</f>
        <v>0</v>
      </c>
      <c r="HE1669" t="s">
        <v>3</v>
      </c>
      <c r="HF1669" t="s">
        <v>3</v>
      </c>
      <c r="HM1669" t="s">
        <v>3</v>
      </c>
      <c r="HN1669" t="s">
        <v>3</v>
      </c>
      <c r="HO1669" t="s">
        <v>3</v>
      </c>
      <c r="HP1669" t="s">
        <v>3</v>
      </c>
      <c r="HQ1669" t="s">
        <v>3</v>
      </c>
      <c r="HS1669">
        <v>0</v>
      </c>
      <c r="IK1669">
        <v>0</v>
      </c>
    </row>
    <row r="1671" spans="1:245" x14ac:dyDescent="0.2">
      <c r="A1671">
        <v>51</v>
      </c>
      <c r="B1671">
        <f>B1663</f>
        <v>1</v>
      </c>
      <c r="C1671">
        <f>A1663</f>
        <v>4</v>
      </c>
      <c r="D1671">
        <f>ROW(A1663)</f>
        <v>1663</v>
      </c>
      <c r="F1671" t="str">
        <f>IF(F1663&lt;&gt;"",F1663,"")</f>
        <v>Новый раздел</v>
      </c>
      <c r="G1671" t="str">
        <f>IF(G1663&lt;&gt;"",G1663,"")</f>
        <v>Электрощит РЩ 1.2</v>
      </c>
      <c r="H1671">
        <v>0</v>
      </c>
      <c r="O1671">
        <f t="shared" ref="O1671:T1671" si="1032">ROUND(AB1671,2)</f>
        <v>26906.94</v>
      </c>
      <c r="P1671">
        <f t="shared" si="1032"/>
        <v>0</v>
      </c>
      <c r="Q1671">
        <f t="shared" si="1032"/>
        <v>1192.5</v>
      </c>
      <c r="R1671">
        <f t="shared" si="1032"/>
        <v>5.58</v>
      </c>
      <c r="S1671">
        <f t="shared" si="1032"/>
        <v>25714.44</v>
      </c>
      <c r="T1671">
        <f t="shared" si="1032"/>
        <v>0</v>
      </c>
      <c r="U1671">
        <f>AH1671</f>
        <v>41.4</v>
      </c>
      <c r="V1671">
        <f>AI1671</f>
        <v>0</v>
      </c>
      <c r="W1671">
        <f>ROUND(AJ1671,2)</f>
        <v>0</v>
      </c>
      <c r="X1671">
        <f>ROUND(AK1671,2)</f>
        <v>18000.11</v>
      </c>
      <c r="Y1671">
        <f>ROUND(AL1671,2)</f>
        <v>2571.44</v>
      </c>
      <c r="AB1671">
        <f>ROUND(SUMIF(AA1667:AA1669,"=35364244",O1667:O1669),2)</f>
        <v>26906.94</v>
      </c>
      <c r="AC1671">
        <f>ROUND(SUMIF(AA1667:AA1669,"=35364244",P1667:P1669),2)</f>
        <v>0</v>
      </c>
      <c r="AD1671">
        <f>ROUND(SUMIF(AA1667:AA1669,"=35364244",Q1667:Q1669),2)</f>
        <v>1192.5</v>
      </c>
      <c r="AE1671">
        <f>ROUND(SUMIF(AA1667:AA1669,"=35364244",R1667:R1669),2)</f>
        <v>5.58</v>
      </c>
      <c r="AF1671">
        <f>ROUND(SUMIF(AA1667:AA1669,"=35364244",S1667:S1669),2)</f>
        <v>25714.44</v>
      </c>
      <c r="AG1671">
        <f>ROUND(SUMIF(AA1667:AA1669,"=35364244",T1667:T1669),2)</f>
        <v>0</v>
      </c>
      <c r="AH1671">
        <f>SUMIF(AA1667:AA1669,"=35364244",U1667:U1669)</f>
        <v>41.4</v>
      </c>
      <c r="AI1671">
        <f>SUMIF(AA1667:AA1669,"=35364244",V1667:V1669)</f>
        <v>0</v>
      </c>
      <c r="AJ1671">
        <f>ROUND(SUMIF(AA1667:AA1669,"=35364244",W1667:W1669),2)</f>
        <v>0</v>
      </c>
      <c r="AK1671">
        <f>ROUND(SUMIF(AA1667:AA1669,"=35364244",X1667:X1669),2)</f>
        <v>18000.11</v>
      </c>
      <c r="AL1671">
        <f>ROUND(SUMIF(AA1667:AA1669,"=35364244",Y1667:Y1669),2)</f>
        <v>2571.44</v>
      </c>
      <c r="AO1671">
        <f t="shared" ref="AO1671:BD1671" si="1033">ROUND(BX1671,2)</f>
        <v>0</v>
      </c>
      <c r="AP1671">
        <f t="shared" si="1033"/>
        <v>0</v>
      </c>
      <c r="AQ1671">
        <f t="shared" si="1033"/>
        <v>0</v>
      </c>
      <c r="AR1671">
        <f t="shared" si="1033"/>
        <v>47484.51</v>
      </c>
      <c r="AS1671">
        <f t="shared" si="1033"/>
        <v>0</v>
      </c>
      <c r="AT1671">
        <f t="shared" si="1033"/>
        <v>0</v>
      </c>
      <c r="AU1671">
        <f t="shared" si="1033"/>
        <v>47484.51</v>
      </c>
      <c r="AV1671">
        <f t="shared" si="1033"/>
        <v>0</v>
      </c>
      <c r="AW1671">
        <f t="shared" si="1033"/>
        <v>0</v>
      </c>
      <c r="AX1671">
        <f t="shared" si="1033"/>
        <v>0</v>
      </c>
      <c r="AY1671">
        <f t="shared" si="1033"/>
        <v>0</v>
      </c>
      <c r="AZ1671">
        <f t="shared" si="1033"/>
        <v>0</v>
      </c>
      <c r="BA1671">
        <f t="shared" si="1033"/>
        <v>0</v>
      </c>
      <c r="BB1671">
        <f t="shared" si="1033"/>
        <v>0</v>
      </c>
      <c r="BC1671">
        <f t="shared" si="1033"/>
        <v>0</v>
      </c>
      <c r="BD1671">
        <f t="shared" si="1033"/>
        <v>0</v>
      </c>
      <c r="BX1671">
        <f>ROUND(SUMIF(AA1667:AA1669,"=35364244",FQ1667:FQ1669),2)</f>
        <v>0</v>
      </c>
      <c r="BY1671">
        <f>ROUND(SUMIF(AA1667:AA1669,"=35364244",FR1667:FR1669),2)</f>
        <v>0</v>
      </c>
      <c r="BZ1671">
        <f>ROUND(SUMIF(AA1667:AA1669,"=35364244",GL1667:GL1669),2)</f>
        <v>0</v>
      </c>
      <c r="CA1671">
        <f>ROUND(SUMIF(AA1667:AA1669,"=35364244",GM1667:GM1669),2)</f>
        <v>47484.51</v>
      </c>
      <c r="CB1671">
        <f>ROUND(SUMIF(AA1667:AA1669,"=35364244",GN1667:GN1669),2)</f>
        <v>0</v>
      </c>
      <c r="CC1671">
        <f>ROUND(SUMIF(AA1667:AA1669,"=35364244",GO1667:GO1669),2)</f>
        <v>0</v>
      </c>
      <c r="CD1671">
        <f>ROUND(SUMIF(AA1667:AA1669,"=35364244",GP1667:GP1669),2)</f>
        <v>47484.51</v>
      </c>
      <c r="CE1671">
        <f>AC1671-BX1671</f>
        <v>0</v>
      </c>
      <c r="CF1671">
        <f>AC1671-BY1671</f>
        <v>0</v>
      </c>
      <c r="CG1671">
        <f>BX1671-BZ1671</f>
        <v>0</v>
      </c>
      <c r="CH1671">
        <f>AC1671-BX1671-BY1671+BZ1671</f>
        <v>0</v>
      </c>
      <c r="CI1671">
        <f>BY1671-BZ1671</f>
        <v>0</v>
      </c>
      <c r="CJ1671">
        <f>ROUND(SUMIF(AA1667:AA1669,"=35364244",GX1667:GX1669),2)</f>
        <v>0</v>
      </c>
      <c r="CK1671">
        <f>ROUND(SUMIF(AA1667:AA1669,"=35364244",GY1667:GY1669),2)</f>
        <v>0</v>
      </c>
      <c r="CL1671">
        <f>ROUND(SUMIF(AA1667:AA1669,"=35364244",GZ1667:GZ1669),2)</f>
        <v>0</v>
      </c>
      <c r="CM1671">
        <f>ROUND(SUMIF(AA1667:AA1669,"=35364244",HD1667:HD1669),2)</f>
        <v>0</v>
      </c>
      <c r="GX1671">
        <v>0</v>
      </c>
    </row>
    <row r="1673" spans="1:245" x14ac:dyDescent="0.2">
      <c r="A1673">
        <v>50</v>
      </c>
      <c r="B1673">
        <v>0</v>
      </c>
      <c r="C1673">
        <v>0</v>
      </c>
      <c r="D1673">
        <v>1</v>
      </c>
      <c r="E1673">
        <v>201</v>
      </c>
      <c r="F1673">
        <f>ROUND(Source!O1671,O1673)</f>
        <v>26906.94</v>
      </c>
      <c r="G1673" t="s">
        <v>66</v>
      </c>
      <c r="H1673" t="s">
        <v>67</v>
      </c>
      <c r="K1673">
        <v>201</v>
      </c>
      <c r="L1673">
        <v>1</v>
      </c>
      <c r="M1673">
        <v>3</v>
      </c>
      <c r="N1673" t="s">
        <v>3</v>
      </c>
      <c r="O1673">
        <v>2</v>
      </c>
      <c r="W1673">
        <v>26906.94</v>
      </c>
      <c r="X1673">
        <v>1</v>
      </c>
      <c r="Y1673">
        <v>26906.94</v>
      </c>
    </row>
    <row r="1674" spans="1:245" x14ac:dyDescent="0.2">
      <c r="A1674">
        <v>50</v>
      </c>
      <c r="B1674">
        <v>0</v>
      </c>
      <c r="C1674">
        <v>0</v>
      </c>
      <c r="D1674">
        <v>1</v>
      </c>
      <c r="E1674">
        <v>202</v>
      </c>
      <c r="F1674">
        <f>ROUND(Source!P1671,O1674)</f>
        <v>0</v>
      </c>
      <c r="G1674" t="s">
        <v>68</v>
      </c>
      <c r="H1674" t="s">
        <v>69</v>
      </c>
      <c r="K1674">
        <v>202</v>
      </c>
      <c r="L1674">
        <v>2</v>
      </c>
      <c r="M1674">
        <v>3</v>
      </c>
      <c r="N1674" t="s">
        <v>3</v>
      </c>
      <c r="O1674">
        <v>2</v>
      </c>
      <c r="W1674">
        <v>0</v>
      </c>
      <c r="X1674">
        <v>1</v>
      </c>
      <c r="Y1674">
        <v>0</v>
      </c>
    </row>
    <row r="1675" spans="1:245" x14ac:dyDescent="0.2">
      <c r="A1675">
        <v>50</v>
      </c>
      <c r="B1675">
        <v>0</v>
      </c>
      <c r="C1675">
        <v>0</v>
      </c>
      <c r="D1675">
        <v>1</v>
      </c>
      <c r="E1675">
        <v>222</v>
      </c>
      <c r="F1675">
        <f>ROUND(Source!AO1671,O1675)</f>
        <v>0</v>
      </c>
      <c r="G1675" t="s">
        <v>70</v>
      </c>
      <c r="H1675" t="s">
        <v>71</v>
      </c>
      <c r="K1675">
        <v>222</v>
      </c>
      <c r="L1675">
        <v>3</v>
      </c>
      <c r="M1675">
        <v>3</v>
      </c>
      <c r="N1675" t="s">
        <v>3</v>
      </c>
      <c r="O1675">
        <v>2</v>
      </c>
      <c r="W1675">
        <v>0</v>
      </c>
      <c r="X1675">
        <v>1</v>
      </c>
      <c r="Y1675">
        <v>0</v>
      </c>
    </row>
    <row r="1676" spans="1:245" x14ac:dyDescent="0.2">
      <c r="A1676">
        <v>50</v>
      </c>
      <c r="B1676">
        <v>0</v>
      </c>
      <c r="C1676">
        <v>0</v>
      </c>
      <c r="D1676">
        <v>1</v>
      </c>
      <c r="E1676">
        <v>225</v>
      </c>
      <c r="F1676">
        <f>ROUND(Source!AV1671,O1676)</f>
        <v>0</v>
      </c>
      <c r="G1676" t="s">
        <v>72</v>
      </c>
      <c r="H1676" t="s">
        <v>73</v>
      </c>
      <c r="K1676">
        <v>225</v>
      </c>
      <c r="L1676">
        <v>4</v>
      </c>
      <c r="M1676">
        <v>3</v>
      </c>
      <c r="N1676" t="s">
        <v>3</v>
      </c>
      <c r="O1676">
        <v>2</v>
      </c>
      <c r="W1676">
        <v>0</v>
      </c>
      <c r="X1676">
        <v>1</v>
      </c>
      <c r="Y1676">
        <v>0</v>
      </c>
    </row>
    <row r="1677" spans="1:245" x14ac:dyDescent="0.2">
      <c r="A1677">
        <v>50</v>
      </c>
      <c r="B1677">
        <v>0</v>
      </c>
      <c r="C1677">
        <v>0</v>
      </c>
      <c r="D1677">
        <v>1</v>
      </c>
      <c r="E1677">
        <v>226</v>
      </c>
      <c r="F1677">
        <f>ROUND(Source!AW1671,O1677)</f>
        <v>0</v>
      </c>
      <c r="G1677" t="s">
        <v>74</v>
      </c>
      <c r="H1677" t="s">
        <v>75</v>
      </c>
      <c r="K1677">
        <v>226</v>
      </c>
      <c r="L1677">
        <v>5</v>
      </c>
      <c r="M1677">
        <v>3</v>
      </c>
      <c r="N1677" t="s">
        <v>3</v>
      </c>
      <c r="O1677">
        <v>2</v>
      </c>
      <c r="W1677">
        <v>0</v>
      </c>
      <c r="X1677">
        <v>1</v>
      </c>
      <c r="Y1677">
        <v>0</v>
      </c>
    </row>
    <row r="1678" spans="1:245" x14ac:dyDescent="0.2">
      <c r="A1678">
        <v>50</v>
      </c>
      <c r="B1678">
        <v>0</v>
      </c>
      <c r="C1678">
        <v>0</v>
      </c>
      <c r="D1678">
        <v>1</v>
      </c>
      <c r="E1678">
        <v>227</v>
      </c>
      <c r="F1678">
        <f>ROUND(Source!AX1671,O1678)</f>
        <v>0</v>
      </c>
      <c r="G1678" t="s">
        <v>76</v>
      </c>
      <c r="H1678" t="s">
        <v>77</v>
      </c>
      <c r="K1678">
        <v>227</v>
      </c>
      <c r="L1678">
        <v>6</v>
      </c>
      <c r="M1678">
        <v>3</v>
      </c>
      <c r="N1678" t="s">
        <v>3</v>
      </c>
      <c r="O1678">
        <v>2</v>
      </c>
      <c r="W1678">
        <v>0</v>
      </c>
      <c r="X1678">
        <v>1</v>
      </c>
      <c r="Y1678">
        <v>0</v>
      </c>
    </row>
    <row r="1679" spans="1:245" x14ac:dyDescent="0.2">
      <c r="A1679">
        <v>50</v>
      </c>
      <c r="B1679">
        <v>0</v>
      </c>
      <c r="C1679">
        <v>0</v>
      </c>
      <c r="D1679">
        <v>1</v>
      </c>
      <c r="E1679">
        <v>228</v>
      </c>
      <c r="F1679">
        <f>ROUND(Source!AY1671,O1679)</f>
        <v>0</v>
      </c>
      <c r="G1679" t="s">
        <v>78</v>
      </c>
      <c r="H1679" t="s">
        <v>79</v>
      </c>
      <c r="K1679">
        <v>228</v>
      </c>
      <c r="L1679">
        <v>7</v>
      </c>
      <c r="M1679">
        <v>3</v>
      </c>
      <c r="N1679" t="s">
        <v>3</v>
      </c>
      <c r="O1679">
        <v>2</v>
      </c>
      <c r="W1679">
        <v>0</v>
      </c>
      <c r="X1679">
        <v>1</v>
      </c>
      <c r="Y1679">
        <v>0</v>
      </c>
    </row>
    <row r="1680" spans="1:245" x14ac:dyDescent="0.2">
      <c r="A1680">
        <v>50</v>
      </c>
      <c r="B1680">
        <v>0</v>
      </c>
      <c r="C1680">
        <v>0</v>
      </c>
      <c r="D1680">
        <v>1</v>
      </c>
      <c r="E1680">
        <v>216</v>
      </c>
      <c r="F1680">
        <f>ROUND(Source!AP1671,O1680)</f>
        <v>0</v>
      </c>
      <c r="G1680" t="s">
        <v>80</v>
      </c>
      <c r="H1680" t="s">
        <v>81</v>
      </c>
      <c r="K1680">
        <v>216</v>
      </c>
      <c r="L1680">
        <v>8</v>
      </c>
      <c r="M1680">
        <v>3</v>
      </c>
      <c r="N1680" t="s">
        <v>3</v>
      </c>
      <c r="O1680">
        <v>2</v>
      </c>
      <c r="W1680">
        <v>0</v>
      </c>
      <c r="X1680">
        <v>1</v>
      </c>
      <c r="Y1680">
        <v>0</v>
      </c>
    </row>
    <row r="1681" spans="1:25" x14ac:dyDescent="0.2">
      <c r="A1681">
        <v>50</v>
      </c>
      <c r="B1681">
        <v>0</v>
      </c>
      <c r="C1681">
        <v>0</v>
      </c>
      <c r="D1681">
        <v>1</v>
      </c>
      <c r="E1681">
        <v>223</v>
      </c>
      <c r="F1681">
        <f>ROUND(Source!AQ1671,O1681)</f>
        <v>0</v>
      </c>
      <c r="G1681" t="s">
        <v>82</v>
      </c>
      <c r="H1681" t="s">
        <v>83</v>
      </c>
      <c r="K1681">
        <v>223</v>
      </c>
      <c r="L1681">
        <v>9</v>
      </c>
      <c r="M1681">
        <v>3</v>
      </c>
      <c r="N1681" t="s">
        <v>3</v>
      </c>
      <c r="O1681">
        <v>2</v>
      </c>
      <c r="W1681">
        <v>0</v>
      </c>
      <c r="X1681">
        <v>1</v>
      </c>
      <c r="Y1681">
        <v>0</v>
      </c>
    </row>
    <row r="1682" spans="1:25" x14ac:dyDescent="0.2">
      <c r="A1682">
        <v>50</v>
      </c>
      <c r="B1682">
        <v>0</v>
      </c>
      <c r="C1682">
        <v>0</v>
      </c>
      <c r="D1682">
        <v>1</v>
      </c>
      <c r="E1682">
        <v>229</v>
      </c>
      <c r="F1682">
        <f>ROUND(Source!AZ1671,O1682)</f>
        <v>0</v>
      </c>
      <c r="G1682" t="s">
        <v>84</v>
      </c>
      <c r="H1682" t="s">
        <v>85</v>
      </c>
      <c r="K1682">
        <v>229</v>
      </c>
      <c r="L1682">
        <v>10</v>
      </c>
      <c r="M1682">
        <v>3</v>
      </c>
      <c r="N1682" t="s">
        <v>3</v>
      </c>
      <c r="O1682">
        <v>2</v>
      </c>
      <c r="W1682">
        <v>0</v>
      </c>
      <c r="X1682">
        <v>1</v>
      </c>
      <c r="Y1682">
        <v>0</v>
      </c>
    </row>
    <row r="1683" spans="1:25" x14ac:dyDescent="0.2">
      <c r="A1683">
        <v>50</v>
      </c>
      <c r="B1683">
        <v>0</v>
      </c>
      <c r="C1683">
        <v>0</v>
      </c>
      <c r="D1683">
        <v>1</v>
      </c>
      <c r="E1683">
        <v>203</v>
      </c>
      <c r="F1683">
        <f>ROUND(Source!Q1671,O1683)</f>
        <v>1192.5</v>
      </c>
      <c r="G1683" t="s">
        <v>86</v>
      </c>
      <c r="H1683" t="s">
        <v>87</v>
      </c>
      <c r="K1683">
        <v>203</v>
      </c>
      <c r="L1683">
        <v>11</v>
      </c>
      <c r="M1683">
        <v>3</v>
      </c>
      <c r="N1683" t="s">
        <v>3</v>
      </c>
      <c r="O1683">
        <v>2</v>
      </c>
      <c r="W1683">
        <v>1192.5</v>
      </c>
      <c r="X1683">
        <v>1</v>
      </c>
      <c r="Y1683">
        <v>1192.5</v>
      </c>
    </row>
    <row r="1684" spans="1:25" x14ac:dyDescent="0.2">
      <c r="A1684">
        <v>50</v>
      </c>
      <c r="B1684">
        <v>0</v>
      </c>
      <c r="C1684">
        <v>0</v>
      </c>
      <c r="D1684">
        <v>1</v>
      </c>
      <c r="E1684">
        <v>231</v>
      </c>
      <c r="F1684">
        <f>ROUND(Source!BB1671,O1684)</f>
        <v>0</v>
      </c>
      <c r="G1684" t="s">
        <v>88</v>
      </c>
      <c r="H1684" t="s">
        <v>89</v>
      </c>
      <c r="K1684">
        <v>231</v>
      </c>
      <c r="L1684">
        <v>12</v>
      </c>
      <c r="M1684">
        <v>3</v>
      </c>
      <c r="N1684" t="s">
        <v>3</v>
      </c>
      <c r="O1684">
        <v>2</v>
      </c>
      <c r="W1684">
        <v>0</v>
      </c>
      <c r="X1684">
        <v>1</v>
      </c>
      <c r="Y1684">
        <v>0</v>
      </c>
    </row>
    <row r="1685" spans="1:25" x14ac:dyDescent="0.2">
      <c r="A1685">
        <v>50</v>
      </c>
      <c r="B1685">
        <v>0</v>
      </c>
      <c r="C1685">
        <v>0</v>
      </c>
      <c r="D1685">
        <v>1</v>
      </c>
      <c r="E1685">
        <v>204</v>
      </c>
      <c r="F1685">
        <f>ROUND(Source!R1671,O1685)</f>
        <v>5.58</v>
      </c>
      <c r="G1685" t="s">
        <v>90</v>
      </c>
      <c r="H1685" t="s">
        <v>91</v>
      </c>
      <c r="K1685">
        <v>204</v>
      </c>
      <c r="L1685">
        <v>13</v>
      </c>
      <c r="M1685">
        <v>3</v>
      </c>
      <c r="N1685" t="s">
        <v>3</v>
      </c>
      <c r="O1685">
        <v>2</v>
      </c>
      <c r="W1685">
        <v>5.58</v>
      </c>
      <c r="X1685">
        <v>1</v>
      </c>
      <c r="Y1685">
        <v>5.58</v>
      </c>
    </row>
    <row r="1686" spans="1:25" x14ac:dyDescent="0.2">
      <c r="A1686">
        <v>50</v>
      </c>
      <c r="B1686">
        <v>0</v>
      </c>
      <c r="C1686">
        <v>0</v>
      </c>
      <c r="D1686">
        <v>1</v>
      </c>
      <c r="E1686">
        <v>205</v>
      </c>
      <c r="F1686">
        <f>ROUND(Source!S1671,O1686)</f>
        <v>25714.44</v>
      </c>
      <c r="G1686" t="s">
        <v>92</v>
      </c>
      <c r="H1686" t="s">
        <v>93</v>
      </c>
      <c r="K1686">
        <v>205</v>
      </c>
      <c r="L1686">
        <v>14</v>
      </c>
      <c r="M1686">
        <v>3</v>
      </c>
      <c r="N1686" t="s">
        <v>3</v>
      </c>
      <c r="O1686">
        <v>2</v>
      </c>
      <c r="W1686">
        <v>25714.44</v>
      </c>
      <c r="X1686">
        <v>1</v>
      </c>
      <c r="Y1686">
        <v>25714.44</v>
      </c>
    </row>
    <row r="1687" spans="1:25" x14ac:dyDescent="0.2">
      <c r="A1687">
        <v>50</v>
      </c>
      <c r="B1687">
        <v>0</v>
      </c>
      <c r="C1687">
        <v>0</v>
      </c>
      <c r="D1687">
        <v>1</v>
      </c>
      <c r="E1687">
        <v>232</v>
      </c>
      <c r="F1687">
        <f>ROUND(Source!BC1671,O1687)</f>
        <v>0</v>
      </c>
      <c r="G1687" t="s">
        <v>94</v>
      </c>
      <c r="H1687" t="s">
        <v>95</v>
      </c>
      <c r="K1687">
        <v>232</v>
      </c>
      <c r="L1687">
        <v>15</v>
      </c>
      <c r="M1687">
        <v>3</v>
      </c>
      <c r="N1687" t="s">
        <v>3</v>
      </c>
      <c r="O1687">
        <v>2</v>
      </c>
      <c r="W1687">
        <v>0</v>
      </c>
      <c r="X1687">
        <v>1</v>
      </c>
      <c r="Y1687">
        <v>0</v>
      </c>
    </row>
    <row r="1688" spans="1:25" x14ac:dyDescent="0.2">
      <c r="A1688">
        <v>50</v>
      </c>
      <c r="B1688">
        <v>0</v>
      </c>
      <c r="C1688">
        <v>0</v>
      </c>
      <c r="D1688">
        <v>1</v>
      </c>
      <c r="E1688">
        <v>214</v>
      </c>
      <c r="F1688">
        <f>ROUND(Source!AS1671,O1688)</f>
        <v>0</v>
      </c>
      <c r="G1688" t="s">
        <v>96</v>
      </c>
      <c r="H1688" t="s">
        <v>97</v>
      </c>
      <c r="K1688">
        <v>214</v>
      </c>
      <c r="L1688">
        <v>16</v>
      </c>
      <c r="M1688">
        <v>3</v>
      </c>
      <c r="N1688" t="s">
        <v>3</v>
      </c>
      <c r="O1688">
        <v>2</v>
      </c>
      <c r="W1688">
        <v>0</v>
      </c>
      <c r="X1688">
        <v>1</v>
      </c>
      <c r="Y1688">
        <v>0</v>
      </c>
    </row>
    <row r="1689" spans="1:25" x14ac:dyDescent="0.2">
      <c r="A1689">
        <v>50</v>
      </c>
      <c r="B1689">
        <v>0</v>
      </c>
      <c r="C1689">
        <v>0</v>
      </c>
      <c r="D1689">
        <v>1</v>
      </c>
      <c r="E1689">
        <v>215</v>
      </c>
      <c r="F1689">
        <f>ROUND(Source!AT1671,O1689)</f>
        <v>0</v>
      </c>
      <c r="G1689" t="s">
        <v>98</v>
      </c>
      <c r="H1689" t="s">
        <v>99</v>
      </c>
      <c r="K1689">
        <v>215</v>
      </c>
      <c r="L1689">
        <v>17</v>
      </c>
      <c r="M1689">
        <v>3</v>
      </c>
      <c r="N1689" t="s">
        <v>3</v>
      </c>
      <c r="O1689">
        <v>2</v>
      </c>
      <c r="W1689">
        <v>0</v>
      </c>
      <c r="X1689">
        <v>1</v>
      </c>
      <c r="Y1689">
        <v>0</v>
      </c>
    </row>
    <row r="1690" spans="1:25" x14ac:dyDescent="0.2">
      <c r="A1690">
        <v>50</v>
      </c>
      <c r="B1690">
        <v>0</v>
      </c>
      <c r="C1690">
        <v>0</v>
      </c>
      <c r="D1690">
        <v>1</v>
      </c>
      <c r="E1690">
        <v>217</v>
      </c>
      <c r="F1690">
        <f>ROUND(Source!AU1671,O1690)</f>
        <v>47484.51</v>
      </c>
      <c r="G1690" t="s">
        <v>100</v>
      </c>
      <c r="H1690" t="s">
        <v>101</v>
      </c>
      <c r="K1690">
        <v>217</v>
      </c>
      <c r="L1690">
        <v>18</v>
      </c>
      <c r="M1690">
        <v>3</v>
      </c>
      <c r="N1690" t="s">
        <v>3</v>
      </c>
      <c r="O1690">
        <v>2</v>
      </c>
      <c r="W1690">
        <v>47484.51</v>
      </c>
      <c r="X1690">
        <v>1</v>
      </c>
      <c r="Y1690">
        <v>47484.51</v>
      </c>
    </row>
    <row r="1691" spans="1:25" x14ac:dyDescent="0.2">
      <c r="A1691">
        <v>50</v>
      </c>
      <c r="B1691">
        <v>0</v>
      </c>
      <c r="C1691">
        <v>0</v>
      </c>
      <c r="D1691">
        <v>1</v>
      </c>
      <c r="E1691">
        <v>230</v>
      </c>
      <c r="F1691">
        <f>ROUND(Source!BA1671,O1691)</f>
        <v>0</v>
      </c>
      <c r="G1691" t="s">
        <v>102</v>
      </c>
      <c r="H1691" t="s">
        <v>103</v>
      </c>
      <c r="K1691">
        <v>230</v>
      </c>
      <c r="L1691">
        <v>19</v>
      </c>
      <c r="M1691">
        <v>3</v>
      </c>
      <c r="N1691" t="s">
        <v>3</v>
      </c>
      <c r="O1691">
        <v>2</v>
      </c>
      <c r="W1691">
        <v>0</v>
      </c>
      <c r="X1691">
        <v>1</v>
      </c>
      <c r="Y1691">
        <v>0</v>
      </c>
    </row>
    <row r="1692" spans="1:25" x14ac:dyDescent="0.2">
      <c r="A1692">
        <v>50</v>
      </c>
      <c r="B1692">
        <v>0</v>
      </c>
      <c r="C1692">
        <v>0</v>
      </c>
      <c r="D1692">
        <v>1</v>
      </c>
      <c r="E1692">
        <v>206</v>
      </c>
      <c r="F1692">
        <f>ROUND(Source!T1671,O1692)</f>
        <v>0</v>
      </c>
      <c r="G1692" t="s">
        <v>104</v>
      </c>
      <c r="H1692" t="s">
        <v>105</v>
      </c>
      <c r="K1692">
        <v>206</v>
      </c>
      <c r="L1692">
        <v>20</v>
      </c>
      <c r="M1692">
        <v>3</v>
      </c>
      <c r="N1692" t="s">
        <v>3</v>
      </c>
      <c r="O1692">
        <v>2</v>
      </c>
      <c r="W1692">
        <v>0</v>
      </c>
      <c r="X1692">
        <v>1</v>
      </c>
      <c r="Y1692">
        <v>0</v>
      </c>
    </row>
    <row r="1693" spans="1:25" x14ac:dyDescent="0.2">
      <c r="A1693">
        <v>50</v>
      </c>
      <c r="B1693">
        <v>0</v>
      </c>
      <c r="C1693">
        <v>0</v>
      </c>
      <c r="D1693">
        <v>1</v>
      </c>
      <c r="E1693">
        <v>207</v>
      </c>
      <c r="F1693">
        <f>Source!U1671</f>
        <v>41.4</v>
      </c>
      <c r="G1693" t="s">
        <v>106</v>
      </c>
      <c r="H1693" t="s">
        <v>107</v>
      </c>
      <c r="K1693">
        <v>207</v>
      </c>
      <c r="L1693">
        <v>21</v>
      </c>
      <c r="M1693">
        <v>3</v>
      </c>
      <c r="N1693" t="s">
        <v>3</v>
      </c>
      <c r="O1693">
        <v>-1</v>
      </c>
      <c r="W1693">
        <v>41.4</v>
      </c>
      <c r="X1693">
        <v>1</v>
      </c>
      <c r="Y1693">
        <v>41.4</v>
      </c>
    </row>
    <row r="1694" spans="1:25" x14ac:dyDescent="0.2">
      <c r="A1694">
        <v>50</v>
      </c>
      <c r="B1694">
        <v>0</v>
      </c>
      <c r="C1694">
        <v>0</v>
      </c>
      <c r="D1694">
        <v>1</v>
      </c>
      <c r="E1694">
        <v>208</v>
      </c>
      <c r="F1694">
        <f>Source!V1671</f>
        <v>0</v>
      </c>
      <c r="G1694" t="s">
        <v>108</v>
      </c>
      <c r="H1694" t="s">
        <v>109</v>
      </c>
      <c r="K1694">
        <v>208</v>
      </c>
      <c r="L1694">
        <v>22</v>
      </c>
      <c r="M1694">
        <v>3</v>
      </c>
      <c r="N1694" t="s">
        <v>3</v>
      </c>
      <c r="O1694">
        <v>-1</v>
      </c>
      <c r="W1694">
        <v>0</v>
      </c>
      <c r="X1694">
        <v>1</v>
      </c>
      <c r="Y1694">
        <v>0</v>
      </c>
    </row>
    <row r="1695" spans="1:25" x14ac:dyDescent="0.2">
      <c r="A1695">
        <v>50</v>
      </c>
      <c r="B1695">
        <v>0</v>
      </c>
      <c r="C1695">
        <v>0</v>
      </c>
      <c r="D1695">
        <v>1</v>
      </c>
      <c r="E1695">
        <v>209</v>
      </c>
      <c r="F1695">
        <f>ROUND(Source!W1671,O1695)</f>
        <v>0</v>
      </c>
      <c r="G1695" t="s">
        <v>110</v>
      </c>
      <c r="H1695" t="s">
        <v>111</v>
      </c>
      <c r="K1695">
        <v>209</v>
      </c>
      <c r="L1695">
        <v>23</v>
      </c>
      <c r="M1695">
        <v>3</v>
      </c>
      <c r="N1695" t="s">
        <v>3</v>
      </c>
      <c r="O1695">
        <v>2</v>
      </c>
      <c r="W1695">
        <v>0</v>
      </c>
      <c r="X1695">
        <v>1</v>
      </c>
      <c r="Y1695">
        <v>0</v>
      </c>
    </row>
    <row r="1696" spans="1:25" x14ac:dyDescent="0.2">
      <c r="A1696">
        <v>50</v>
      </c>
      <c r="B1696">
        <v>0</v>
      </c>
      <c r="C1696">
        <v>0</v>
      </c>
      <c r="D1696">
        <v>1</v>
      </c>
      <c r="E1696">
        <v>233</v>
      </c>
      <c r="F1696">
        <f>ROUND(Source!BD1671,O1696)</f>
        <v>0</v>
      </c>
      <c r="G1696" t="s">
        <v>112</v>
      </c>
      <c r="H1696" t="s">
        <v>113</v>
      </c>
      <c r="K1696">
        <v>233</v>
      </c>
      <c r="L1696">
        <v>24</v>
      </c>
      <c r="M1696">
        <v>3</v>
      </c>
      <c r="N1696" t="s">
        <v>3</v>
      </c>
      <c r="O1696">
        <v>2</v>
      </c>
      <c r="W1696">
        <v>0</v>
      </c>
      <c r="X1696">
        <v>1</v>
      </c>
      <c r="Y1696">
        <v>0</v>
      </c>
    </row>
    <row r="1697" spans="1:245" x14ac:dyDescent="0.2">
      <c r="A1697">
        <v>50</v>
      </c>
      <c r="B1697">
        <v>0</v>
      </c>
      <c r="C1697">
        <v>0</v>
      </c>
      <c r="D1697">
        <v>1</v>
      </c>
      <c r="E1697">
        <v>210</v>
      </c>
      <c r="F1697">
        <f>ROUND(Source!X1671,O1697)</f>
        <v>18000.11</v>
      </c>
      <c r="G1697" t="s">
        <v>114</v>
      </c>
      <c r="H1697" t="s">
        <v>115</v>
      </c>
      <c r="K1697">
        <v>210</v>
      </c>
      <c r="L1697">
        <v>25</v>
      </c>
      <c r="M1697">
        <v>3</v>
      </c>
      <c r="N1697" t="s">
        <v>3</v>
      </c>
      <c r="O1697">
        <v>2</v>
      </c>
      <c r="W1697">
        <v>18000.11</v>
      </c>
      <c r="X1697">
        <v>1</v>
      </c>
      <c r="Y1697">
        <v>18000.11</v>
      </c>
    </row>
    <row r="1698" spans="1:245" x14ac:dyDescent="0.2">
      <c r="A1698">
        <v>50</v>
      </c>
      <c r="B1698">
        <v>0</v>
      </c>
      <c r="C1698">
        <v>0</v>
      </c>
      <c r="D1698">
        <v>1</v>
      </c>
      <c r="E1698">
        <v>211</v>
      </c>
      <c r="F1698">
        <f>ROUND(Source!Y1671,O1698)</f>
        <v>2571.44</v>
      </c>
      <c r="G1698" t="s">
        <v>116</v>
      </c>
      <c r="H1698" t="s">
        <v>117</v>
      </c>
      <c r="K1698">
        <v>211</v>
      </c>
      <c r="L1698">
        <v>26</v>
      </c>
      <c r="M1698">
        <v>3</v>
      </c>
      <c r="N1698" t="s">
        <v>3</v>
      </c>
      <c r="O1698">
        <v>2</v>
      </c>
      <c r="W1698">
        <v>2571.44</v>
      </c>
      <c r="X1698">
        <v>1</v>
      </c>
      <c r="Y1698">
        <v>2571.44</v>
      </c>
    </row>
    <row r="1699" spans="1:245" x14ac:dyDescent="0.2">
      <c r="A1699">
        <v>50</v>
      </c>
      <c r="B1699">
        <v>0</v>
      </c>
      <c r="C1699">
        <v>0</v>
      </c>
      <c r="D1699">
        <v>1</v>
      </c>
      <c r="E1699">
        <v>224</v>
      </c>
      <c r="F1699">
        <f>ROUND(Source!AR1671,O1699)</f>
        <v>47484.51</v>
      </c>
      <c r="G1699" t="s">
        <v>118</v>
      </c>
      <c r="H1699" t="s">
        <v>119</v>
      </c>
      <c r="K1699">
        <v>224</v>
      </c>
      <c r="L1699">
        <v>27</v>
      </c>
      <c r="M1699">
        <v>3</v>
      </c>
      <c r="N1699" t="s">
        <v>3</v>
      </c>
      <c r="O1699">
        <v>2</v>
      </c>
      <c r="W1699">
        <v>47484.51</v>
      </c>
      <c r="X1699">
        <v>1</v>
      </c>
      <c r="Y1699">
        <v>47484.51</v>
      </c>
    </row>
    <row r="1701" spans="1:245" x14ac:dyDescent="0.2">
      <c r="A1701">
        <v>4</v>
      </c>
      <c r="B1701">
        <v>1</v>
      </c>
      <c r="D1701">
        <f>ROW(A1714)</f>
        <v>1714</v>
      </c>
      <c r="F1701" t="s">
        <v>13</v>
      </c>
      <c r="G1701" t="s">
        <v>404</v>
      </c>
      <c r="H1701" t="s">
        <v>3</v>
      </c>
      <c r="I1701">
        <v>0</v>
      </c>
      <c r="K1701">
        <v>0</v>
      </c>
      <c r="M1701" t="s">
        <v>3</v>
      </c>
      <c r="S1701">
        <v>0</v>
      </c>
      <c r="U1701" t="s">
        <v>3</v>
      </c>
      <c r="V1701">
        <v>0</v>
      </c>
      <c r="AB1701" t="s">
        <v>3</v>
      </c>
      <c r="AC1701" t="s">
        <v>3</v>
      </c>
      <c r="AD1701" t="s">
        <v>3</v>
      </c>
      <c r="AE1701" t="s">
        <v>3</v>
      </c>
      <c r="AF1701" t="s">
        <v>3</v>
      </c>
      <c r="AG1701" t="s">
        <v>3</v>
      </c>
      <c r="AP1701" t="s">
        <v>3</v>
      </c>
      <c r="AQ1701" t="s">
        <v>3</v>
      </c>
      <c r="AR1701" t="s">
        <v>3</v>
      </c>
      <c r="AZ1701" t="s">
        <v>3</v>
      </c>
      <c r="BB1701" t="s">
        <v>3</v>
      </c>
      <c r="BC1701" t="s">
        <v>3</v>
      </c>
      <c r="BD1701" t="s">
        <v>3</v>
      </c>
      <c r="BE1701" t="s">
        <v>3</v>
      </c>
      <c r="BF1701" t="s">
        <v>3</v>
      </c>
      <c r="BG1701" t="s">
        <v>3</v>
      </c>
      <c r="BH1701" t="s">
        <v>3</v>
      </c>
      <c r="BI1701" t="s">
        <v>3</v>
      </c>
      <c r="BJ1701" t="s">
        <v>3</v>
      </c>
      <c r="BK1701" t="s">
        <v>3</v>
      </c>
      <c r="BL1701" t="s">
        <v>3</v>
      </c>
      <c r="BM1701" t="s">
        <v>3</v>
      </c>
      <c r="BN1701" t="s">
        <v>3</v>
      </c>
      <c r="BO1701" t="s">
        <v>3</v>
      </c>
      <c r="BP1701" t="s">
        <v>3</v>
      </c>
      <c r="BX1701">
        <v>0</v>
      </c>
      <c r="CJ1701">
        <v>0</v>
      </c>
    </row>
    <row r="1703" spans="1:245" x14ac:dyDescent="0.2">
      <c r="A1703">
        <v>52</v>
      </c>
      <c r="B1703">
        <f t="shared" ref="B1703:G1703" si="1034">B1714</f>
        <v>1</v>
      </c>
      <c r="C1703">
        <f t="shared" si="1034"/>
        <v>4</v>
      </c>
      <c r="D1703">
        <f t="shared" si="1034"/>
        <v>1701</v>
      </c>
      <c r="E1703">
        <f t="shared" si="1034"/>
        <v>0</v>
      </c>
      <c r="F1703" t="str">
        <f t="shared" si="1034"/>
        <v>Новый раздел</v>
      </c>
      <c r="G1703" t="str">
        <f t="shared" si="1034"/>
        <v>Помещение 201 Кабинет иностранных языков</v>
      </c>
      <c r="O1703">
        <f t="shared" ref="O1703:AT1703" si="1035">O1714</f>
        <v>2484.31</v>
      </c>
      <c r="P1703">
        <f t="shared" si="1035"/>
        <v>266.66000000000003</v>
      </c>
      <c r="Q1703">
        <f t="shared" si="1035"/>
        <v>63.7</v>
      </c>
      <c r="R1703">
        <f t="shared" si="1035"/>
        <v>30.47</v>
      </c>
      <c r="S1703">
        <f t="shared" si="1035"/>
        <v>2153.9499999999998</v>
      </c>
      <c r="T1703">
        <f t="shared" si="1035"/>
        <v>0</v>
      </c>
      <c r="U1703">
        <f t="shared" si="1035"/>
        <v>3.3950000000000005</v>
      </c>
      <c r="V1703">
        <f t="shared" si="1035"/>
        <v>0</v>
      </c>
      <c r="W1703">
        <f t="shared" si="1035"/>
        <v>0</v>
      </c>
      <c r="X1703">
        <f t="shared" si="1035"/>
        <v>1507.77</v>
      </c>
      <c r="Y1703">
        <f t="shared" si="1035"/>
        <v>215.41</v>
      </c>
      <c r="Z1703">
        <f t="shared" si="1035"/>
        <v>0</v>
      </c>
      <c r="AA1703">
        <f t="shared" si="1035"/>
        <v>0</v>
      </c>
      <c r="AB1703">
        <f t="shared" si="1035"/>
        <v>2484.31</v>
      </c>
      <c r="AC1703">
        <f t="shared" si="1035"/>
        <v>266.66000000000003</v>
      </c>
      <c r="AD1703">
        <f t="shared" si="1035"/>
        <v>63.7</v>
      </c>
      <c r="AE1703">
        <f t="shared" si="1035"/>
        <v>30.47</v>
      </c>
      <c r="AF1703">
        <f t="shared" si="1035"/>
        <v>2153.9499999999998</v>
      </c>
      <c r="AG1703">
        <f t="shared" si="1035"/>
        <v>0</v>
      </c>
      <c r="AH1703">
        <f t="shared" si="1035"/>
        <v>3.3950000000000005</v>
      </c>
      <c r="AI1703">
        <f t="shared" si="1035"/>
        <v>0</v>
      </c>
      <c r="AJ1703">
        <f t="shared" si="1035"/>
        <v>0</v>
      </c>
      <c r="AK1703">
        <f t="shared" si="1035"/>
        <v>1507.77</v>
      </c>
      <c r="AL1703">
        <f t="shared" si="1035"/>
        <v>215.41</v>
      </c>
      <c r="AM1703">
        <f t="shared" si="1035"/>
        <v>0</v>
      </c>
      <c r="AN1703">
        <f t="shared" si="1035"/>
        <v>0</v>
      </c>
      <c r="AO1703">
        <f t="shared" si="1035"/>
        <v>0</v>
      </c>
      <c r="AP1703">
        <f t="shared" si="1035"/>
        <v>0</v>
      </c>
      <c r="AQ1703">
        <f t="shared" si="1035"/>
        <v>0</v>
      </c>
      <c r="AR1703">
        <f t="shared" si="1035"/>
        <v>4240.3900000000003</v>
      </c>
      <c r="AS1703">
        <f t="shared" si="1035"/>
        <v>0</v>
      </c>
      <c r="AT1703">
        <f t="shared" si="1035"/>
        <v>0</v>
      </c>
      <c r="AU1703">
        <f t="shared" ref="AU1703:BZ1703" si="1036">AU1714</f>
        <v>4240.3900000000003</v>
      </c>
      <c r="AV1703">
        <f t="shared" si="1036"/>
        <v>266.66000000000003</v>
      </c>
      <c r="AW1703">
        <f t="shared" si="1036"/>
        <v>266.66000000000003</v>
      </c>
      <c r="AX1703">
        <f t="shared" si="1036"/>
        <v>0</v>
      </c>
      <c r="AY1703">
        <f t="shared" si="1036"/>
        <v>266.66000000000003</v>
      </c>
      <c r="AZ1703">
        <f t="shared" si="1036"/>
        <v>0</v>
      </c>
      <c r="BA1703">
        <f t="shared" si="1036"/>
        <v>0</v>
      </c>
      <c r="BB1703">
        <f t="shared" si="1036"/>
        <v>0</v>
      </c>
      <c r="BC1703">
        <f t="shared" si="1036"/>
        <v>0</v>
      </c>
      <c r="BD1703">
        <f t="shared" si="1036"/>
        <v>0</v>
      </c>
      <c r="BE1703">
        <f t="shared" si="1036"/>
        <v>0</v>
      </c>
      <c r="BF1703">
        <f t="shared" si="1036"/>
        <v>0</v>
      </c>
      <c r="BG1703">
        <f t="shared" si="1036"/>
        <v>0</v>
      </c>
      <c r="BH1703">
        <f t="shared" si="1036"/>
        <v>0</v>
      </c>
      <c r="BI1703">
        <f t="shared" si="1036"/>
        <v>0</v>
      </c>
      <c r="BJ1703">
        <f t="shared" si="1036"/>
        <v>0</v>
      </c>
      <c r="BK1703">
        <f t="shared" si="1036"/>
        <v>0</v>
      </c>
      <c r="BL1703">
        <f t="shared" si="1036"/>
        <v>0</v>
      </c>
      <c r="BM1703">
        <f t="shared" si="1036"/>
        <v>0</v>
      </c>
      <c r="BN1703">
        <f t="shared" si="1036"/>
        <v>0</v>
      </c>
      <c r="BO1703">
        <f t="shared" si="1036"/>
        <v>0</v>
      </c>
      <c r="BP1703">
        <f t="shared" si="1036"/>
        <v>0</v>
      </c>
      <c r="BQ1703">
        <f t="shared" si="1036"/>
        <v>0</v>
      </c>
      <c r="BR1703">
        <f t="shared" si="1036"/>
        <v>0</v>
      </c>
      <c r="BS1703">
        <f t="shared" si="1036"/>
        <v>0</v>
      </c>
      <c r="BT1703">
        <f t="shared" si="1036"/>
        <v>0</v>
      </c>
      <c r="BU1703">
        <f t="shared" si="1036"/>
        <v>0</v>
      </c>
      <c r="BV1703">
        <f t="shared" si="1036"/>
        <v>0</v>
      </c>
      <c r="BW1703">
        <f t="shared" si="1036"/>
        <v>0</v>
      </c>
      <c r="BX1703">
        <f t="shared" si="1036"/>
        <v>0</v>
      </c>
      <c r="BY1703">
        <f t="shared" si="1036"/>
        <v>0</v>
      </c>
      <c r="BZ1703">
        <f t="shared" si="1036"/>
        <v>0</v>
      </c>
      <c r="CA1703">
        <f t="shared" ref="CA1703:DF1703" si="1037">CA1714</f>
        <v>4240.3900000000003</v>
      </c>
      <c r="CB1703">
        <f t="shared" si="1037"/>
        <v>0</v>
      </c>
      <c r="CC1703">
        <f t="shared" si="1037"/>
        <v>0</v>
      </c>
      <c r="CD1703">
        <f t="shared" si="1037"/>
        <v>4240.3900000000003</v>
      </c>
      <c r="CE1703">
        <f t="shared" si="1037"/>
        <v>266.66000000000003</v>
      </c>
      <c r="CF1703">
        <f t="shared" si="1037"/>
        <v>266.66000000000003</v>
      </c>
      <c r="CG1703">
        <f t="shared" si="1037"/>
        <v>0</v>
      </c>
      <c r="CH1703">
        <f t="shared" si="1037"/>
        <v>266.66000000000003</v>
      </c>
      <c r="CI1703">
        <f t="shared" si="1037"/>
        <v>0</v>
      </c>
      <c r="CJ1703">
        <f t="shared" si="1037"/>
        <v>0</v>
      </c>
      <c r="CK1703">
        <f t="shared" si="1037"/>
        <v>0</v>
      </c>
      <c r="CL1703">
        <f t="shared" si="1037"/>
        <v>0</v>
      </c>
      <c r="CM1703">
        <f t="shared" si="1037"/>
        <v>0</v>
      </c>
      <c r="CN1703">
        <f t="shared" si="1037"/>
        <v>0</v>
      </c>
      <c r="CO1703">
        <f t="shared" si="1037"/>
        <v>0</v>
      </c>
      <c r="CP1703">
        <f t="shared" si="1037"/>
        <v>0</v>
      </c>
      <c r="CQ1703">
        <f t="shared" si="1037"/>
        <v>0</v>
      </c>
      <c r="CR1703">
        <f t="shared" si="1037"/>
        <v>0</v>
      </c>
      <c r="CS1703">
        <f t="shared" si="1037"/>
        <v>0</v>
      </c>
      <c r="CT1703">
        <f t="shared" si="1037"/>
        <v>0</v>
      </c>
      <c r="CU1703">
        <f t="shared" si="1037"/>
        <v>0</v>
      </c>
      <c r="CV1703">
        <f t="shared" si="1037"/>
        <v>0</v>
      </c>
      <c r="CW1703">
        <f t="shared" si="1037"/>
        <v>0</v>
      </c>
      <c r="CX1703">
        <f t="shared" si="1037"/>
        <v>0</v>
      </c>
      <c r="CY1703">
        <f t="shared" si="1037"/>
        <v>0</v>
      </c>
      <c r="CZ1703">
        <f t="shared" si="1037"/>
        <v>0</v>
      </c>
      <c r="DA1703">
        <f t="shared" si="1037"/>
        <v>0</v>
      </c>
      <c r="DB1703">
        <f t="shared" si="1037"/>
        <v>0</v>
      </c>
      <c r="DC1703">
        <f t="shared" si="1037"/>
        <v>0</v>
      </c>
      <c r="DD1703">
        <f t="shared" si="1037"/>
        <v>0</v>
      </c>
      <c r="DE1703">
        <f t="shared" si="1037"/>
        <v>0</v>
      </c>
      <c r="DF1703">
        <f t="shared" si="1037"/>
        <v>0</v>
      </c>
      <c r="DG1703">
        <f t="shared" ref="DG1703:EL1703" si="1038">DG1714</f>
        <v>0</v>
      </c>
      <c r="DH1703">
        <f t="shared" si="1038"/>
        <v>0</v>
      </c>
      <c r="DI1703">
        <f t="shared" si="1038"/>
        <v>0</v>
      </c>
      <c r="DJ1703">
        <f t="shared" si="1038"/>
        <v>0</v>
      </c>
      <c r="DK1703">
        <f t="shared" si="1038"/>
        <v>0</v>
      </c>
      <c r="DL1703">
        <f t="shared" si="1038"/>
        <v>0</v>
      </c>
      <c r="DM1703">
        <f t="shared" si="1038"/>
        <v>0</v>
      </c>
      <c r="DN1703">
        <f t="shared" si="1038"/>
        <v>0</v>
      </c>
      <c r="DO1703">
        <f t="shared" si="1038"/>
        <v>0</v>
      </c>
      <c r="DP1703">
        <f t="shared" si="1038"/>
        <v>0</v>
      </c>
      <c r="DQ1703">
        <f t="shared" si="1038"/>
        <v>0</v>
      </c>
      <c r="DR1703">
        <f t="shared" si="1038"/>
        <v>0</v>
      </c>
      <c r="DS1703">
        <f t="shared" si="1038"/>
        <v>0</v>
      </c>
      <c r="DT1703">
        <f t="shared" si="1038"/>
        <v>0</v>
      </c>
      <c r="DU1703">
        <f t="shared" si="1038"/>
        <v>0</v>
      </c>
      <c r="DV1703">
        <f t="shared" si="1038"/>
        <v>0</v>
      </c>
      <c r="DW1703">
        <f t="shared" si="1038"/>
        <v>0</v>
      </c>
      <c r="DX1703">
        <f t="shared" si="1038"/>
        <v>0</v>
      </c>
      <c r="DY1703">
        <f t="shared" si="1038"/>
        <v>0</v>
      </c>
      <c r="DZ1703">
        <f t="shared" si="1038"/>
        <v>0</v>
      </c>
      <c r="EA1703">
        <f t="shared" si="1038"/>
        <v>0</v>
      </c>
      <c r="EB1703">
        <f t="shared" si="1038"/>
        <v>0</v>
      </c>
      <c r="EC1703">
        <f t="shared" si="1038"/>
        <v>0</v>
      </c>
      <c r="ED1703">
        <f t="shared" si="1038"/>
        <v>0</v>
      </c>
      <c r="EE1703">
        <f t="shared" si="1038"/>
        <v>0</v>
      </c>
      <c r="EF1703">
        <f t="shared" si="1038"/>
        <v>0</v>
      </c>
      <c r="EG1703">
        <f t="shared" si="1038"/>
        <v>0</v>
      </c>
      <c r="EH1703">
        <f t="shared" si="1038"/>
        <v>0</v>
      </c>
      <c r="EI1703">
        <f t="shared" si="1038"/>
        <v>0</v>
      </c>
      <c r="EJ1703">
        <f t="shared" si="1038"/>
        <v>0</v>
      </c>
      <c r="EK1703">
        <f t="shared" si="1038"/>
        <v>0</v>
      </c>
      <c r="EL1703">
        <f t="shared" si="1038"/>
        <v>0</v>
      </c>
      <c r="EM1703">
        <f t="shared" ref="EM1703:FR1703" si="1039">EM1714</f>
        <v>0</v>
      </c>
      <c r="EN1703">
        <f t="shared" si="1039"/>
        <v>0</v>
      </c>
      <c r="EO1703">
        <f t="shared" si="1039"/>
        <v>0</v>
      </c>
      <c r="EP1703">
        <f t="shared" si="1039"/>
        <v>0</v>
      </c>
      <c r="EQ1703">
        <f t="shared" si="1039"/>
        <v>0</v>
      </c>
      <c r="ER1703">
        <f t="shared" si="1039"/>
        <v>0</v>
      </c>
      <c r="ES1703">
        <f t="shared" si="1039"/>
        <v>0</v>
      </c>
      <c r="ET1703">
        <f t="shared" si="1039"/>
        <v>0</v>
      </c>
      <c r="EU1703">
        <f t="shared" si="1039"/>
        <v>0</v>
      </c>
      <c r="EV1703">
        <f t="shared" si="1039"/>
        <v>0</v>
      </c>
      <c r="EW1703">
        <f t="shared" si="1039"/>
        <v>0</v>
      </c>
      <c r="EX1703">
        <f t="shared" si="1039"/>
        <v>0</v>
      </c>
      <c r="EY1703">
        <f t="shared" si="1039"/>
        <v>0</v>
      </c>
      <c r="EZ1703">
        <f t="shared" si="1039"/>
        <v>0</v>
      </c>
      <c r="FA1703">
        <f t="shared" si="1039"/>
        <v>0</v>
      </c>
      <c r="FB1703">
        <f t="shared" si="1039"/>
        <v>0</v>
      </c>
      <c r="FC1703">
        <f t="shared" si="1039"/>
        <v>0</v>
      </c>
      <c r="FD1703">
        <f t="shared" si="1039"/>
        <v>0</v>
      </c>
      <c r="FE1703">
        <f t="shared" si="1039"/>
        <v>0</v>
      </c>
      <c r="FF1703">
        <f t="shared" si="1039"/>
        <v>0</v>
      </c>
      <c r="FG1703">
        <f t="shared" si="1039"/>
        <v>0</v>
      </c>
      <c r="FH1703">
        <f t="shared" si="1039"/>
        <v>0</v>
      </c>
      <c r="FI1703">
        <f t="shared" si="1039"/>
        <v>0</v>
      </c>
      <c r="FJ1703">
        <f t="shared" si="1039"/>
        <v>0</v>
      </c>
      <c r="FK1703">
        <f t="shared" si="1039"/>
        <v>0</v>
      </c>
      <c r="FL1703">
        <f t="shared" si="1039"/>
        <v>0</v>
      </c>
      <c r="FM1703">
        <f t="shared" si="1039"/>
        <v>0</v>
      </c>
      <c r="FN1703">
        <f t="shared" si="1039"/>
        <v>0</v>
      </c>
      <c r="FO1703">
        <f t="shared" si="1039"/>
        <v>0</v>
      </c>
      <c r="FP1703">
        <f t="shared" si="1039"/>
        <v>0</v>
      </c>
      <c r="FQ1703">
        <f t="shared" si="1039"/>
        <v>0</v>
      </c>
      <c r="FR1703">
        <f t="shared" si="1039"/>
        <v>0</v>
      </c>
      <c r="FS1703">
        <f t="shared" ref="FS1703:GX1703" si="1040">FS1714</f>
        <v>0</v>
      </c>
      <c r="FT1703">
        <f t="shared" si="1040"/>
        <v>0</v>
      </c>
      <c r="FU1703">
        <f t="shared" si="1040"/>
        <v>0</v>
      </c>
      <c r="FV1703">
        <f t="shared" si="1040"/>
        <v>0</v>
      </c>
      <c r="FW1703">
        <f t="shared" si="1040"/>
        <v>0</v>
      </c>
      <c r="FX1703">
        <f t="shared" si="1040"/>
        <v>0</v>
      </c>
      <c r="FY1703">
        <f t="shared" si="1040"/>
        <v>0</v>
      </c>
      <c r="FZ1703">
        <f t="shared" si="1040"/>
        <v>0</v>
      </c>
      <c r="GA1703">
        <f t="shared" si="1040"/>
        <v>0</v>
      </c>
      <c r="GB1703">
        <f t="shared" si="1040"/>
        <v>0</v>
      </c>
      <c r="GC1703">
        <f t="shared" si="1040"/>
        <v>0</v>
      </c>
      <c r="GD1703">
        <f t="shared" si="1040"/>
        <v>0</v>
      </c>
      <c r="GE1703">
        <f t="shared" si="1040"/>
        <v>0</v>
      </c>
      <c r="GF1703">
        <f t="shared" si="1040"/>
        <v>0</v>
      </c>
      <c r="GG1703">
        <f t="shared" si="1040"/>
        <v>0</v>
      </c>
      <c r="GH1703">
        <f t="shared" si="1040"/>
        <v>0</v>
      </c>
      <c r="GI1703">
        <f t="shared" si="1040"/>
        <v>0</v>
      </c>
      <c r="GJ1703">
        <f t="shared" si="1040"/>
        <v>0</v>
      </c>
      <c r="GK1703">
        <f t="shared" si="1040"/>
        <v>0</v>
      </c>
      <c r="GL1703">
        <f t="shared" si="1040"/>
        <v>0</v>
      </c>
      <c r="GM1703">
        <f t="shared" si="1040"/>
        <v>0</v>
      </c>
      <c r="GN1703">
        <f t="shared" si="1040"/>
        <v>0</v>
      </c>
      <c r="GO1703">
        <f t="shared" si="1040"/>
        <v>0</v>
      </c>
      <c r="GP1703">
        <f t="shared" si="1040"/>
        <v>0</v>
      </c>
      <c r="GQ1703">
        <f t="shared" si="1040"/>
        <v>0</v>
      </c>
      <c r="GR1703">
        <f t="shared" si="1040"/>
        <v>0</v>
      </c>
      <c r="GS1703">
        <f t="shared" si="1040"/>
        <v>0</v>
      </c>
      <c r="GT1703">
        <f t="shared" si="1040"/>
        <v>0</v>
      </c>
      <c r="GU1703">
        <f t="shared" si="1040"/>
        <v>0</v>
      </c>
      <c r="GV1703">
        <f t="shared" si="1040"/>
        <v>0</v>
      </c>
      <c r="GW1703">
        <f t="shared" si="1040"/>
        <v>0</v>
      </c>
      <c r="GX1703">
        <f t="shared" si="1040"/>
        <v>0</v>
      </c>
    </row>
    <row r="1705" spans="1:245" x14ac:dyDescent="0.2">
      <c r="A1705">
        <v>17</v>
      </c>
      <c r="B1705">
        <v>1</v>
      </c>
      <c r="C1705">
        <f>ROW(SmtRes!A501)</f>
        <v>501</v>
      </c>
      <c r="D1705">
        <f>ROW(EtalonRes!A501)</f>
        <v>501</v>
      </c>
      <c r="E1705" t="s">
        <v>405</v>
      </c>
      <c r="F1705" t="s">
        <v>16</v>
      </c>
      <c r="G1705" t="s">
        <v>17</v>
      </c>
      <c r="H1705" t="s">
        <v>18</v>
      </c>
      <c r="I1705">
        <f>ROUND(5/100,9)</f>
        <v>0.05</v>
      </c>
      <c r="J1705">
        <v>0</v>
      </c>
      <c r="K1705">
        <f>ROUND(5/100,9)</f>
        <v>0.05</v>
      </c>
      <c r="O1705">
        <f t="shared" ref="O1705:O1712" si="1041">ROUND(CP1705,2)</f>
        <v>135.52000000000001</v>
      </c>
      <c r="P1705">
        <f t="shared" ref="P1705:P1712" si="1042">ROUND(CQ1705*I1705,2)</f>
        <v>0</v>
      </c>
      <c r="Q1705">
        <f t="shared" ref="Q1705:Q1712" si="1043">ROUND(CR1705*I1705,2)</f>
        <v>0</v>
      </c>
      <c r="R1705">
        <f t="shared" ref="R1705:R1712" si="1044">ROUND(CS1705*I1705,2)</f>
        <v>0</v>
      </c>
      <c r="S1705">
        <f t="shared" ref="S1705:S1712" si="1045">ROUND(CT1705*I1705,2)</f>
        <v>135.52000000000001</v>
      </c>
      <c r="T1705">
        <f t="shared" ref="T1705:T1712" si="1046">ROUND(CU1705*I1705,2)</f>
        <v>0</v>
      </c>
      <c r="U1705">
        <f t="shared" ref="U1705:U1712" si="1047">CV1705*I1705</f>
        <v>0.29199999999999998</v>
      </c>
      <c r="V1705">
        <f t="shared" ref="V1705:V1712" si="1048">CW1705*I1705</f>
        <v>0</v>
      </c>
      <c r="W1705">
        <f t="shared" ref="W1705:W1712" si="1049">ROUND(CX1705*I1705,2)</f>
        <v>0</v>
      </c>
      <c r="X1705">
        <f t="shared" ref="X1705:Y1712" si="1050">ROUND(CY1705,2)</f>
        <v>94.86</v>
      </c>
      <c r="Y1705">
        <f t="shared" si="1050"/>
        <v>13.55</v>
      </c>
      <c r="AA1705">
        <v>35364244</v>
      </c>
      <c r="AB1705">
        <f t="shared" ref="AB1705:AB1712" si="1051">ROUND((AC1705+AD1705+AF1705),6)</f>
        <v>2710.46</v>
      </c>
      <c r="AC1705">
        <f t="shared" ref="AC1705:AC1712" si="1052">ROUND((ES1705),6)</f>
        <v>0</v>
      </c>
      <c r="AD1705">
        <f t="shared" ref="AD1705:AD1712" si="1053">ROUND((((ET1705)-(EU1705))+AE1705),6)</f>
        <v>0</v>
      </c>
      <c r="AE1705">
        <f t="shared" ref="AE1705:AF1712" si="1054">ROUND((EU1705),6)</f>
        <v>0</v>
      </c>
      <c r="AF1705">
        <f t="shared" si="1054"/>
        <v>2710.46</v>
      </c>
      <c r="AG1705">
        <f t="shared" ref="AG1705:AG1712" si="1055">ROUND((AP1705),6)</f>
        <v>0</v>
      </c>
      <c r="AH1705">
        <f t="shared" ref="AH1705:AI1712" si="1056">(EW1705)</f>
        <v>5.84</v>
      </c>
      <c r="AI1705">
        <f t="shared" si="1056"/>
        <v>0</v>
      </c>
      <c r="AJ1705">
        <f t="shared" ref="AJ1705:AJ1712" si="1057">(AS1705)</f>
        <v>0</v>
      </c>
      <c r="AK1705">
        <v>2710.46</v>
      </c>
      <c r="AL1705">
        <v>0</v>
      </c>
      <c r="AM1705">
        <v>0</v>
      </c>
      <c r="AN1705">
        <v>0</v>
      </c>
      <c r="AO1705">
        <v>2710.46</v>
      </c>
      <c r="AP1705">
        <v>0</v>
      </c>
      <c r="AQ1705">
        <v>5.84</v>
      </c>
      <c r="AR1705">
        <v>0</v>
      </c>
      <c r="AS1705">
        <v>0</v>
      </c>
      <c r="AT1705">
        <v>70</v>
      </c>
      <c r="AU1705">
        <v>10</v>
      </c>
      <c r="AV1705">
        <v>1</v>
      </c>
      <c r="AW1705">
        <v>1</v>
      </c>
      <c r="AZ1705">
        <v>1</v>
      </c>
      <c r="BA1705">
        <v>1</v>
      </c>
      <c r="BB1705">
        <v>1</v>
      </c>
      <c r="BC1705">
        <v>1</v>
      </c>
      <c r="BD1705" t="s">
        <v>3</v>
      </c>
      <c r="BE1705" t="s">
        <v>3</v>
      </c>
      <c r="BF1705" t="s">
        <v>3</v>
      </c>
      <c r="BG1705" t="s">
        <v>3</v>
      </c>
      <c r="BH1705">
        <v>0</v>
      </c>
      <c r="BI1705">
        <v>4</v>
      </c>
      <c r="BJ1705" t="s">
        <v>19</v>
      </c>
      <c r="BM1705">
        <v>0</v>
      </c>
      <c r="BN1705">
        <v>0</v>
      </c>
      <c r="BO1705" t="s">
        <v>3</v>
      </c>
      <c r="BP1705">
        <v>0</v>
      </c>
      <c r="BQ1705">
        <v>1</v>
      </c>
      <c r="BR1705">
        <v>0</v>
      </c>
      <c r="BS1705">
        <v>1</v>
      </c>
      <c r="BT1705">
        <v>1</v>
      </c>
      <c r="BU1705">
        <v>1</v>
      </c>
      <c r="BV1705">
        <v>1</v>
      </c>
      <c r="BW1705">
        <v>1</v>
      </c>
      <c r="BX1705">
        <v>1</v>
      </c>
      <c r="BY1705" t="s">
        <v>3</v>
      </c>
      <c r="BZ1705">
        <v>70</v>
      </c>
      <c r="CA1705">
        <v>10</v>
      </c>
      <c r="CB1705" t="s">
        <v>3</v>
      </c>
      <c r="CE1705">
        <v>0</v>
      </c>
      <c r="CF1705">
        <v>0</v>
      </c>
      <c r="CG1705">
        <v>0</v>
      </c>
      <c r="CM1705">
        <v>0</v>
      </c>
      <c r="CN1705" t="s">
        <v>3</v>
      </c>
      <c r="CO1705">
        <v>0</v>
      </c>
      <c r="CP1705">
        <f t="shared" ref="CP1705:CP1712" si="1058">(P1705+Q1705+S1705)</f>
        <v>135.52000000000001</v>
      </c>
      <c r="CQ1705">
        <f t="shared" ref="CQ1705:CQ1712" si="1059">(AC1705*BC1705*AW1705)</f>
        <v>0</v>
      </c>
      <c r="CR1705">
        <f t="shared" ref="CR1705:CR1712" si="1060">((((ET1705)*BB1705-(EU1705)*BS1705)+AE1705*BS1705)*AV1705)</f>
        <v>0</v>
      </c>
      <c r="CS1705">
        <f t="shared" ref="CS1705:CS1712" si="1061">(AE1705*BS1705*AV1705)</f>
        <v>0</v>
      </c>
      <c r="CT1705">
        <f t="shared" ref="CT1705:CT1712" si="1062">(AF1705*BA1705*AV1705)</f>
        <v>2710.46</v>
      </c>
      <c r="CU1705">
        <f t="shared" ref="CU1705:CU1712" si="1063">AG1705</f>
        <v>0</v>
      </c>
      <c r="CV1705">
        <f t="shared" ref="CV1705:CV1712" si="1064">(AH1705*AV1705)</f>
        <v>5.84</v>
      </c>
      <c r="CW1705">
        <f t="shared" ref="CW1705:CX1712" si="1065">AI1705</f>
        <v>0</v>
      </c>
      <c r="CX1705">
        <f t="shared" si="1065"/>
        <v>0</v>
      </c>
      <c r="CY1705">
        <f t="shared" ref="CY1705:CY1712" si="1066">((S1705*BZ1705)/100)</f>
        <v>94.864000000000019</v>
      </c>
      <c r="CZ1705">
        <f t="shared" ref="CZ1705:CZ1712" si="1067">((S1705*CA1705)/100)</f>
        <v>13.552</v>
      </c>
      <c r="DC1705" t="s">
        <v>3</v>
      </c>
      <c r="DD1705" t="s">
        <v>3</v>
      </c>
      <c r="DE1705" t="s">
        <v>3</v>
      </c>
      <c r="DF1705" t="s">
        <v>3</v>
      </c>
      <c r="DG1705" t="s">
        <v>3</v>
      </c>
      <c r="DH1705" t="s">
        <v>3</v>
      </c>
      <c r="DI1705" t="s">
        <v>3</v>
      </c>
      <c r="DJ1705" t="s">
        <v>3</v>
      </c>
      <c r="DK1705" t="s">
        <v>3</v>
      </c>
      <c r="DL1705" t="s">
        <v>3</v>
      </c>
      <c r="DM1705" t="s">
        <v>3</v>
      </c>
      <c r="DN1705">
        <v>0</v>
      </c>
      <c r="DO1705">
        <v>0</v>
      </c>
      <c r="DP1705">
        <v>1</v>
      </c>
      <c r="DQ1705">
        <v>1</v>
      </c>
      <c r="DU1705">
        <v>1010</v>
      </c>
      <c r="DV1705" t="s">
        <v>18</v>
      </c>
      <c r="DW1705" t="s">
        <v>18</v>
      </c>
      <c r="DX1705">
        <v>100</v>
      </c>
      <c r="DZ1705" t="s">
        <v>3</v>
      </c>
      <c r="EA1705" t="s">
        <v>3</v>
      </c>
      <c r="EB1705" t="s">
        <v>3</v>
      </c>
      <c r="EC1705" t="s">
        <v>3</v>
      </c>
      <c r="EE1705">
        <v>35096056</v>
      </c>
      <c r="EF1705">
        <v>1</v>
      </c>
      <c r="EG1705" t="s">
        <v>20</v>
      </c>
      <c r="EH1705">
        <v>0</v>
      </c>
      <c r="EI1705" t="s">
        <v>3</v>
      </c>
      <c r="EJ1705">
        <v>4</v>
      </c>
      <c r="EK1705">
        <v>0</v>
      </c>
      <c r="EL1705" t="s">
        <v>21</v>
      </c>
      <c r="EM1705" t="s">
        <v>22</v>
      </c>
      <c r="EO1705" t="s">
        <v>3</v>
      </c>
      <c r="EQ1705">
        <v>0</v>
      </c>
      <c r="ER1705">
        <v>2710.46</v>
      </c>
      <c r="ES1705">
        <v>0</v>
      </c>
      <c r="ET1705">
        <v>0</v>
      </c>
      <c r="EU1705">
        <v>0</v>
      </c>
      <c r="EV1705">
        <v>2710.46</v>
      </c>
      <c r="EW1705">
        <v>5.84</v>
      </c>
      <c r="EX1705">
        <v>0</v>
      </c>
      <c r="EY1705">
        <v>0</v>
      </c>
      <c r="FQ1705">
        <v>0</v>
      </c>
      <c r="FR1705">
        <v>0</v>
      </c>
      <c r="FS1705">
        <v>0</v>
      </c>
      <c r="FX1705">
        <v>70</v>
      </c>
      <c r="FY1705">
        <v>10</v>
      </c>
      <c r="GA1705" t="s">
        <v>3</v>
      </c>
      <c r="GD1705">
        <v>0</v>
      </c>
      <c r="GF1705">
        <v>-931379651</v>
      </c>
      <c r="GG1705">
        <v>2</v>
      </c>
      <c r="GH1705">
        <v>1</v>
      </c>
      <c r="GI1705">
        <v>-2</v>
      </c>
      <c r="GJ1705">
        <v>0</v>
      </c>
      <c r="GK1705">
        <f>ROUND(R1705*(R12)/100,2)</f>
        <v>0</v>
      </c>
      <c r="GL1705">
        <f t="shared" ref="GL1705:GL1712" si="1068">ROUND(IF(AND(BH1705=3,BI1705=3,FS1705&lt;&gt;0),P1705,0),2)</f>
        <v>0</v>
      </c>
      <c r="GM1705">
        <f t="shared" ref="GM1705:GM1712" si="1069">ROUND(O1705+X1705+Y1705+GK1705,2)+GX1705</f>
        <v>243.93</v>
      </c>
      <c r="GN1705">
        <f t="shared" ref="GN1705:GN1712" si="1070">IF(OR(BI1705=0,BI1705=1),GM1705-GX1705,0)</f>
        <v>0</v>
      </c>
      <c r="GO1705">
        <f t="shared" ref="GO1705:GO1712" si="1071">IF(BI1705=2,GM1705-GX1705,0)</f>
        <v>0</v>
      </c>
      <c r="GP1705">
        <f t="shared" ref="GP1705:GP1712" si="1072">IF(BI1705=4,GM1705-GX1705,0)</f>
        <v>243.93</v>
      </c>
      <c r="GR1705">
        <v>0</v>
      </c>
      <c r="GS1705">
        <v>3</v>
      </c>
      <c r="GT1705">
        <v>0</v>
      </c>
      <c r="GU1705" t="s">
        <v>3</v>
      </c>
      <c r="GV1705">
        <f t="shared" ref="GV1705:GV1712" si="1073">ROUND((GT1705),6)</f>
        <v>0</v>
      </c>
      <c r="GW1705">
        <v>1</v>
      </c>
      <c r="GX1705">
        <f t="shared" ref="GX1705:GX1712" si="1074">ROUND(HC1705*I1705,2)</f>
        <v>0</v>
      </c>
      <c r="HA1705">
        <v>0</v>
      </c>
      <c r="HB1705">
        <v>0</v>
      </c>
      <c r="HC1705">
        <f t="shared" ref="HC1705:HC1712" si="1075">GV1705*GW1705</f>
        <v>0</v>
      </c>
      <c r="HE1705" t="s">
        <v>3</v>
      </c>
      <c r="HF1705" t="s">
        <v>3</v>
      </c>
      <c r="HM1705" t="s">
        <v>3</v>
      </c>
      <c r="HN1705" t="s">
        <v>3</v>
      </c>
      <c r="HO1705" t="s">
        <v>3</v>
      </c>
      <c r="HP1705" t="s">
        <v>3</v>
      </c>
      <c r="HQ1705" t="s">
        <v>3</v>
      </c>
      <c r="HS1705">
        <v>0</v>
      </c>
      <c r="IK1705">
        <v>0</v>
      </c>
    </row>
    <row r="1706" spans="1:245" x14ac:dyDescent="0.2">
      <c r="A1706">
        <v>17</v>
      </c>
      <c r="B1706">
        <v>1</v>
      </c>
      <c r="C1706">
        <f>ROW(SmtRes!A505)</f>
        <v>505</v>
      </c>
      <c r="D1706">
        <f>ROW(EtalonRes!A505)</f>
        <v>505</v>
      </c>
      <c r="E1706" t="s">
        <v>406</v>
      </c>
      <c r="F1706" t="s">
        <v>227</v>
      </c>
      <c r="G1706" t="s">
        <v>228</v>
      </c>
      <c r="H1706" t="s">
        <v>229</v>
      </c>
      <c r="I1706">
        <f>ROUND(2/10,9)</f>
        <v>0.2</v>
      </c>
      <c r="J1706">
        <v>0</v>
      </c>
      <c r="K1706">
        <f>ROUND(2/10,9)</f>
        <v>0.2</v>
      </c>
      <c r="O1706">
        <f t="shared" si="1041"/>
        <v>85.31</v>
      </c>
      <c r="P1706">
        <f t="shared" si="1042"/>
        <v>22.46</v>
      </c>
      <c r="Q1706">
        <f t="shared" si="1043"/>
        <v>1.8</v>
      </c>
      <c r="R1706">
        <f t="shared" si="1044"/>
        <v>0.03</v>
      </c>
      <c r="S1706">
        <f t="shared" si="1045"/>
        <v>61.05</v>
      </c>
      <c r="T1706">
        <f t="shared" si="1046"/>
        <v>0</v>
      </c>
      <c r="U1706">
        <f t="shared" si="1047"/>
        <v>8.4000000000000005E-2</v>
      </c>
      <c r="V1706">
        <f t="shared" si="1048"/>
        <v>0</v>
      </c>
      <c r="W1706">
        <f t="shared" si="1049"/>
        <v>0</v>
      </c>
      <c r="X1706">
        <f t="shared" si="1050"/>
        <v>42.74</v>
      </c>
      <c r="Y1706">
        <f t="shared" si="1050"/>
        <v>6.11</v>
      </c>
      <c r="AA1706">
        <v>35364244</v>
      </c>
      <c r="AB1706">
        <f t="shared" si="1051"/>
        <v>426.58</v>
      </c>
      <c r="AC1706">
        <f t="shared" si="1052"/>
        <v>112.32</v>
      </c>
      <c r="AD1706">
        <f t="shared" si="1053"/>
        <v>8.99</v>
      </c>
      <c r="AE1706">
        <f t="shared" si="1054"/>
        <v>0.13</v>
      </c>
      <c r="AF1706">
        <f t="shared" si="1054"/>
        <v>305.27</v>
      </c>
      <c r="AG1706">
        <f t="shared" si="1055"/>
        <v>0</v>
      </c>
      <c r="AH1706">
        <f t="shared" si="1056"/>
        <v>0.42</v>
      </c>
      <c r="AI1706">
        <f t="shared" si="1056"/>
        <v>0</v>
      </c>
      <c r="AJ1706">
        <f t="shared" si="1057"/>
        <v>0</v>
      </c>
      <c r="AK1706">
        <v>426.58</v>
      </c>
      <c r="AL1706">
        <v>112.32</v>
      </c>
      <c r="AM1706">
        <v>8.99</v>
      </c>
      <c r="AN1706">
        <v>0.13</v>
      </c>
      <c r="AO1706">
        <v>305.27</v>
      </c>
      <c r="AP1706">
        <v>0</v>
      </c>
      <c r="AQ1706">
        <v>0.42</v>
      </c>
      <c r="AR1706">
        <v>0</v>
      </c>
      <c r="AS1706">
        <v>0</v>
      </c>
      <c r="AT1706">
        <v>70</v>
      </c>
      <c r="AU1706">
        <v>10</v>
      </c>
      <c r="AV1706">
        <v>1</v>
      </c>
      <c r="AW1706">
        <v>1</v>
      </c>
      <c r="AZ1706">
        <v>1</v>
      </c>
      <c r="BA1706">
        <v>1</v>
      </c>
      <c r="BB1706">
        <v>1</v>
      </c>
      <c r="BC1706">
        <v>1</v>
      </c>
      <c r="BD1706" t="s">
        <v>3</v>
      </c>
      <c r="BE1706" t="s">
        <v>3</v>
      </c>
      <c r="BF1706" t="s">
        <v>3</v>
      </c>
      <c r="BG1706" t="s">
        <v>3</v>
      </c>
      <c r="BH1706">
        <v>0</v>
      </c>
      <c r="BI1706">
        <v>4</v>
      </c>
      <c r="BJ1706" t="s">
        <v>230</v>
      </c>
      <c r="BM1706">
        <v>0</v>
      </c>
      <c r="BN1706">
        <v>0</v>
      </c>
      <c r="BO1706" t="s">
        <v>3</v>
      </c>
      <c r="BP1706">
        <v>0</v>
      </c>
      <c r="BQ1706">
        <v>1</v>
      </c>
      <c r="BR1706">
        <v>0</v>
      </c>
      <c r="BS1706">
        <v>1</v>
      </c>
      <c r="BT1706">
        <v>1</v>
      </c>
      <c r="BU1706">
        <v>1</v>
      </c>
      <c r="BV1706">
        <v>1</v>
      </c>
      <c r="BW1706">
        <v>1</v>
      </c>
      <c r="BX1706">
        <v>1</v>
      </c>
      <c r="BY1706" t="s">
        <v>3</v>
      </c>
      <c r="BZ1706">
        <v>70</v>
      </c>
      <c r="CA1706">
        <v>10</v>
      </c>
      <c r="CB1706" t="s">
        <v>3</v>
      </c>
      <c r="CE1706">
        <v>0</v>
      </c>
      <c r="CF1706">
        <v>0</v>
      </c>
      <c r="CG1706">
        <v>0</v>
      </c>
      <c r="CM1706">
        <v>0</v>
      </c>
      <c r="CN1706" t="s">
        <v>3</v>
      </c>
      <c r="CO1706">
        <v>0</v>
      </c>
      <c r="CP1706">
        <f t="shared" si="1058"/>
        <v>85.31</v>
      </c>
      <c r="CQ1706">
        <f t="shared" si="1059"/>
        <v>112.32</v>
      </c>
      <c r="CR1706">
        <f t="shared" si="1060"/>
        <v>8.99</v>
      </c>
      <c r="CS1706">
        <f t="shared" si="1061"/>
        <v>0.13</v>
      </c>
      <c r="CT1706">
        <f t="shared" si="1062"/>
        <v>305.27</v>
      </c>
      <c r="CU1706">
        <f t="shared" si="1063"/>
        <v>0</v>
      </c>
      <c r="CV1706">
        <f t="shared" si="1064"/>
        <v>0.42</v>
      </c>
      <c r="CW1706">
        <f t="shared" si="1065"/>
        <v>0</v>
      </c>
      <c r="CX1706">
        <f t="shared" si="1065"/>
        <v>0</v>
      </c>
      <c r="CY1706">
        <f t="shared" si="1066"/>
        <v>42.734999999999999</v>
      </c>
      <c r="CZ1706">
        <f t="shared" si="1067"/>
        <v>6.1050000000000004</v>
      </c>
      <c r="DC1706" t="s">
        <v>3</v>
      </c>
      <c r="DD1706" t="s">
        <v>3</v>
      </c>
      <c r="DE1706" t="s">
        <v>3</v>
      </c>
      <c r="DF1706" t="s">
        <v>3</v>
      </c>
      <c r="DG1706" t="s">
        <v>3</v>
      </c>
      <c r="DH1706" t="s">
        <v>3</v>
      </c>
      <c r="DI1706" t="s">
        <v>3</v>
      </c>
      <c r="DJ1706" t="s">
        <v>3</v>
      </c>
      <c r="DK1706" t="s">
        <v>3</v>
      </c>
      <c r="DL1706" t="s">
        <v>3</v>
      </c>
      <c r="DM1706" t="s">
        <v>3</v>
      </c>
      <c r="DN1706">
        <v>0</v>
      </c>
      <c r="DO1706">
        <v>0</v>
      </c>
      <c r="DP1706">
        <v>1</v>
      </c>
      <c r="DQ1706">
        <v>1</v>
      </c>
      <c r="DU1706">
        <v>1013</v>
      </c>
      <c r="DV1706" t="s">
        <v>229</v>
      </c>
      <c r="DW1706" t="s">
        <v>229</v>
      </c>
      <c r="DX1706">
        <v>1</v>
      </c>
      <c r="DZ1706" t="s">
        <v>3</v>
      </c>
      <c r="EA1706" t="s">
        <v>3</v>
      </c>
      <c r="EB1706" t="s">
        <v>3</v>
      </c>
      <c r="EC1706" t="s">
        <v>3</v>
      </c>
      <c r="EE1706">
        <v>35096056</v>
      </c>
      <c r="EF1706">
        <v>1</v>
      </c>
      <c r="EG1706" t="s">
        <v>20</v>
      </c>
      <c r="EH1706">
        <v>0</v>
      </c>
      <c r="EI1706" t="s">
        <v>3</v>
      </c>
      <c r="EJ1706">
        <v>4</v>
      </c>
      <c r="EK1706">
        <v>0</v>
      </c>
      <c r="EL1706" t="s">
        <v>21</v>
      </c>
      <c r="EM1706" t="s">
        <v>22</v>
      </c>
      <c r="EO1706" t="s">
        <v>3</v>
      </c>
      <c r="EQ1706">
        <v>0</v>
      </c>
      <c r="ER1706">
        <v>426.58</v>
      </c>
      <c r="ES1706">
        <v>112.32</v>
      </c>
      <c r="ET1706">
        <v>8.99</v>
      </c>
      <c r="EU1706">
        <v>0.13</v>
      </c>
      <c r="EV1706">
        <v>305.27</v>
      </c>
      <c r="EW1706">
        <v>0.42</v>
      </c>
      <c r="EX1706">
        <v>0</v>
      </c>
      <c r="EY1706">
        <v>0</v>
      </c>
      <c r="FQ1706">
        <v>0</v>
      </c>
      <c r="FR1706">
        <v>0</v>
      </c>
      <c r="FS1706">
        <v>0</v>
      </c>
      <c r="FX1706">
        <v>70</v>
      </c>
      <c r="FY1706">
        <v>10</v>
      </c>
      <c r="GA1706" t="s">
        <v>3</v>
      </c>
      <c r="GD1706">
        <v>0</v>
      </c>
      <c r="GF1706">
        <v>94825724</v>
      </c>
      <c r="GG1706">
        <v>2</v>
      </c>
      <c r="GH1706">
        <v>1</v>
      </c>
      <c r="GI1706">
        <v>-2</v>
      </c>
      <c r="GJ1706">
        <v>0</v>
      </c>
      <c r="GK1706">
        <f>ROUND(R1706*(R12)/100,2)</f>
        <v>0.03</v>
      </c>
      <c r="GL1706">
        <f t="shared" si="1068"/>
        <v>0</v>
      </c>
      <c r="GM1706">
        <f t="shared" si="1069"/>
        <v>134.19</v>
      </c>
      <c r="GN1706">
        <f t="shared" si="1070"/>
        <v>0</v>
      </c>
      <c r="GO1706">
        <f t="shared" si="1071"/>
        <v>0</v>
      </c>
      <c r="GP1706">
        <f t="shared" si="1072"/>
        <v>134.19</v>
      </c>
      <c r="GR1706">
        <v>0</v>
      </c>
      <c r="GS1706">
        <v>3</v>
      </c>
      <c r="GT1706">
        <v>0</v>
      </c>
      <c r="GU1706" t="s">
        <v>3</v>
      </c>
      <c r="GV1706">
        <f t="shared" si="1073"/>
        <v>0</v>
      </c>
      <c r="GW1706">
        <v>1</v>
      </c>
      <c r="GX1706">
        <f t="shared" si="1074"/>
        <v>0</v>
      </c>
      <c r="HA1706">
        <v>0</v>
      </c>
      <c r="HB1706">
        <v>0</v>
      </c>
      <c r="HC1706">
        <f t="shared" si="1075"/>
        <v>0</v>
      </c>
      <c r="HE1706" t="s">
        <v>3</v>
      </c>
      <c r="HF1706" t="s">
        <v>3</v>
      </c>
      <c r="HM1706" t="s">
        <v>3</v>
      </c>
      <c r="HN1706" t="s">
        <v>3</v>
      </c>
      <c r="HO1706" t="s">
        <v>3</v>
      </c>
      <c r="HP1706" t="s">
        <v>3</v>
      </c>
      <c r="HQ1706" t="s">
        <v>3</v>
      </c>
      <c r="HS1706">
        <v>0</v>
      </c>
      <c r="IK1706">
        <v>0</v>
      </c>
    </row>
    <row r="1707" spans="1:245" x14ac:dyDescent="0.2">
      <c r="A1707">
        <v>17</v>
      </c>
      <c r="B1707">
        <v>1</v>
      </c>
      <c r="C1707">
        <f>ROW(SmtRes!A508)</f>
        <v>508</v>
      </c>
      <c r="D1707">
        <f>ROW(EtalonRes!A508)</f>
        <v>508</v>
      </c>
      <c r="E1707" t="s">
        <v>407</v>
      </c>
      <c r="F1707" t="s">
        <v>232</v>
      </c>
      <c r="G1707" t="s">
        <v>233</v>
      </c>
      <c r="H1707" t="s">
        <v>26</v>
      </c>
      <c r="I1707">
        <f>ROUND(1/100,9)</f>
        <v>0.01</v>
      </c>
      <c r="J1707">
        <v>0</v>
      </c>
      <c r="K1707">
        <f>ROUND(1/100,9)</f>
        <v>0.01</v>
      </c>
      <c r="O1707">
        <f t="shared" si="1041"/>
        <v>142.13999999999999</v>
      </c>
      <c r="P1707">
        <f t="shared" si="1042"/>
        <v>0</v>
      </c>
      <c r="Q1707">
        <f t="shared" si="1043"/>
        <v>59.94</v>
      </c>
      <c r="R1707">
        <f t="shared" si="1044"/>
        <v>30.4</v>
      </c>
      <c r="S1707">
        <f t="shared" si="1045"/>
        <v>82.2</v>
      </c>
      <c r="T1707">
        <f t="shared" si="1046"/>
        <v>0</v>
      </c>
      <c r="U1707">
        <f t="shared" si="1047"/>
        <v>0.14000000000000001</v>
      </c>
      <c r="V1707">
        <f t="shared" si="1048"/>
        <v>0</v>
      </c>
      <c r="W1707">
        <f t="shared" si="1049"/>
        <v>0</v>
      </c>
      <c r="X1707">
        <f t="shared" si="1050"/>
        <v>57.54</v>
      </c>
      <c r="Y1707">
        <f t="shared" si="1050"/>
        <v>8.2200000000000006</v>
      </c>
      <c r="AA1707">
        <v>35364244</v>
      </c>
      <c r="AB1707">
        <f t="shared" si="1051"/>
        <v>14213.53</v>
      </c>
      <c r="AC1707">
        <f t="shared" si="1052"/>
        <v>0</v>
      </c>
      <c r="AD1707">
        <f t="shared" si="1053"/>
        <v>5993.85</v>
      </c>
      <c r="AE1707">
        <f t="shared" si="1054"/>
        <v>3040.45</v>
      </c>
      <c r="AF1707">
        <f t="shared" si="1054"/>
        <v>8219.68</v>
      </c>
      <c r="AG1707">
        <f t="shared" si="1055"/>
        <v>0</v>
      </c>
      <c r="AH1707">
        <f t="shared" si="1056"/>
        <v>14</v>
      </c>
      <c r="AI1707">
        <f t="shared" si="1056"/>
        <v>0</v>
      </c>
      <c r="AJ1707">
        <f t="shared" si="1057"/>
        <v>0</v>
      </c>
      <c r="AK1707">
        <v>14213.53</v>
      </c>
      <c r="AL1707">
        <v>0</v>
      </c>
      <c r="AM1707">
        <v>5993.85</v>
      </c>
      <c r="AN1707">
        <v>3040.45</v>
      </c>
      <c r="AO1707">
        <v>8219.68</v>
      </c>
      <c r="AP1707">
        <v>0</v>
      </c>
      <c r="AQ1707">
        <v>14</v>
      </c>
      <c r="AR1707">
        <v>0</v>
      </c>
      <c r="AS1707">
        <v>0</v>
      </c>
      <c r="AT1707">
        <v>70</v>
      </c>
      <c r="AU1707">
        <v>10</v>
      </c>
      <c r="AV1707">
        <v>1</v>
      </c>
      <c r="AW1707">
        <v>1</v>
      </c>
      <c r="AZ1707">
        <v>1</v>
      </c>
      <c r="BA1707">
        <v>1</v>
      </c>
      <c r="BB1707">
        <v>1</v>
      </c>
      <c r="BC1707">
        <v>1</v>
      </c>
      <c r="BD1707" t="s">
        <v>3</v>
      </c>
      <c r="BE1707" t="s">
        <v>3</v>
      </c>
      <c r="BF1707" t="s">
        <v>3</v>
      </c>
      <c r="BG1707" t="s">
        <v>3</v>
      </c>
      <c r="BH1707">
        <v>0</v>
      </c>
      <c r="BI1707">
        <v>4</v>
      </c>
      <c r="BJ1707" t="s">
        <v>234</v>
      </c>
      <c r="BM1707">
        <v>0</v>
      </c>
      <c r="BN1707">
        <v>0</v>
      </c>
      <c r="BO1707" t="s">
        <v>3</v>
      </c>
      <c r="BP1707">
        <v>0</v>
      </c>
      <c r="BQ1707">
        <v>1</v>
      </c>
      <c r="BR1707">
        <v>0</v>
      </c>
      <c r="BS1707">
        <v>1</v>
      </c>
      <c r="BT1707">
        <v>1</v>
      </c>
      <c r="BU1707">
        <v>1</v>
      </c>
      <c r="BV1707">
        <v>1</v>
      </c>
      <c r="BW1707">
        <v>1</v>
      </c>
      <c r="BX1707">
        <v>1</v>
      </c>
      <c r="BY1707" t="s">
        <v>3</v>
      </c>
      <c r="BZ1707">
        <v>70</v>
      </c>
      <c r="CA1707">
        <v>10</v>
      </c>
      <c r="CB1707" t="s">
        <v>3</v>
      </c>
      <c r="CE1707">
        <v>0</v>
      </c>
      <c r="CF1707">
        <v>0</v>
      </c>
      <c r="CG1707">
        <v>0</v>
      </c>
      <c r="CM1707">
        <v>0</v>
      </c>
      <c r="CN1707" t="s">
        <v>3</v>
      </c>
      <c r="CO1707">
        <v>0</v>
      </c>
      <c r="CP1707">
        <f t="shared" si="1058"/>
        <v>142.13999999999999</v>
      </c>
      <c r="CQ1707">
        <f t="shared" si="1059"/>
        <v>0</v>
      </c>
      <c r="CR1707">
        <f t="shared" si="1060"/>
        <v>5993.85</v>
      </c>
      <c r="CS1707">
        <f t="shared" si="1061"/>
        <v>3040.45</v>
      </c>
      <c r="CT1707">
        <f t="shared" si="1062"/>
        <v>8219.68</v>
      </c>
      <c r="CU1707">
        <f t="shared" si="1063"/>
        <v>0</v>
      </c>
      <c r="CV1707">
        <f t="shared" si="1064"/>
        <v>14</v>
      </c>
      <c r="CW1707">
        <f t="shared" si="1065"/>
        <v>0</v>
      </c>
      <c r="CX1707">
        <f t="shared" si="1065"/>
        <v>0</v>
      </c>
      <c r="CY1707">
        <f t="shared" si="1066"/>
        <v>57.54</v>
      </c>
      <c r="CZ1707">
        <f t="shared" si="1067"/>
        <v>8.2200000000000006</v>
      </c>
      <c r="DC1707" t="s">
        <v>3</v>
      </c>
      <c r="DD1707" t="s">
        <v>3</v>
      </c>
      <c r="DE1707" t="s">
        <v>3</v>
      </c>
      <c r="DF1707" t="s">
        <v>3</v>
      </c>
      <c r="DG1707" t="s">
        <v>3</v>
      </c>
      <c r="DH1707" t="s">
        <v>3</v>
      </c>
      <c r="DI1707" t="s">
        <v>3</v>
      </c>
      <c r="DJ1707" t="s">
        <v>3</v>
      </c>
      <c r="DK1707" t="s">
        <v>3</v>
      </c>
      <c r="DL1707" t="s">
        <v>3</v>
      </c>
      <c r="DM1707" t="s">
        <v>3</v>
      </c>
      <c r="DN1707">
        <v>0</v>
      </c>
      <c r="DO1707">
        <v>0</v>
      </c>
      <c r="DP1707">
        <v>1</v>
      </c>
      <c r="DQ1707">
        <v>1</v>
      </c>
      <c r="DU1707">
        <v>1003</v>
      </c>
      <c r="DV1707" t="s">
        <v>26</v>
      </c>
      <c r="DW1707" t="s">
        <v>26</v>
      </c>
      <c r="DX1707">
        <v>100</v>
      </c>
      <c r="DZ1707" t="s">
        <v>3</v>
      </c>
      <c r="EA1707" t="s">
        <v>3</v>
      </c>
      <c r="EB1707" t="s">
        <v>3</v>
      </c>
      <c r="EC1707" t="s">
        <v>3</v>
      </c>
      <c r="EE1707">
        <v>35096056</v>
      </c>
      <c r="EF1707">
        <v>1</v>
      </c>
      <c r="EG1707" t="s">
        <v>20</v>
      </c>
      <c r="EH1707">
        <v>0</v>
      </c>
      <c r="EI1707" t="s">
        <v>3</v>
      </c>
      <c r="EJ1707">
        <v>4</v>
      </c>
      <c r="EK1707">
        <v>0</v>
      </c>
      <c r="EL1707" t="s">
        <v>21</v>
      </c>
      <c r="EM1707" t="s">
        <v>22</v>
      </c>
      <c r="EO1707" t="s">
        <v>3</v>
      </c>
      <c r="EQ1707">
        <v>0</v>
      </c>
      <c r="ER1707">
        <v>14213.53</v>
      </c>
      <c r="ES1707">
        <v>0</v>
      </c>
      <c r="ET1707">
        <v>5993.85</v>
      </c>
      <c r="EU1707">
        <v>3040.45</v>
      </c>
      <c r="EV1707">
        <v>8219.68</v>
      </c>
      <c r="EW1707">
        <v>14</v>
      </c>
      <c r="EX1707">
        <v>0</v>
      </c>
      <c r="EY1707">
        <v>0</v>
      </c>
      <c r="FQ1707">
        <v>0</v>
      </c>
      <c r="FR1707">
        <v>0</v>
      </c>
      <c r="FS1707">
        <v>0</v>
      </c>
      <c r="FX1707">
        <v>70</v>
      </c>
      <c r="FY1707">
        <v>10</v>
      </c>
      <c r="GA1707" t="s">
        <v>3</v>
      </c>
      <c r="GD1707">
        <v>0</v>
      </c>
      <c r="GF1707">
        <v>-140188742</v>
      </c>
      <c r="GG1707">
        <v>2</v>
      </c>
      <c r="GH1707">
        <v>1</v>
      </c>
      <c r="GI1707">
        <v>-2</v>
      </c>
      <c r="GJ1707">
        <v>0</v>
      </c>
      <c r="GK1707">
        <f>ROUND(R1707*(R12)/100,2)</f>
        <v>32.83</v>
      </c>
      <c r="GL1707">
        <f t="shared" si="1068"/>
        <v>0</v>
      </c>
      <c r="GM1707">
        <f t="shared" si="1069"/>
        <v>240.73</v>
      </c>
      <c r="GN1707">
        <f t="shared" si="1070"/>
        <v>0</v>
      </c>
      <c r="GO1707">
        <f t="shared" si="1071"/>
        <v>0</v>
      </c>
      <c r="GP1707">
        <f t="shared" si="1072"/>
        <v>240.73</v>
      </c>
      <c r="GR1707">
        <v>0</v>
      </c>
      <c r="GS1707">
        <v>3</v>
      </c>
      <c r="GT1707">
        <v>0</v>
      </c>
      <c r="GU1707" t="s">
        <v>3</v>
      </c>
      <c r="GV1707">
        <f t="shared" si="1073"/>
        <v>0</v>
      </c>
      <c r="GW1707">
        <v>1</v>
      </c>
      <c r="GX1707">
        <f t="shared" si="1074"/>
        <v>0</v>
      </c>
      <c r="HA1707">
        <v>0</v>
      </c>
      <c r="HB1707">
        <v>0</v>
      </c>
      <c r="HC1707">
        <f t="shared" si="1075"/>
        <v>0</v>
      </c>
      <c r="HE1707" t="s">
        <v>3</v>
      </c>
      <c r="HF1707" t="s">
        <v>3</v>
      </c>
      <c r="HM1707" t="s">
        <v>3</v>
      </c>
      <c r="HN1707" t="s">
        <v>3</v>
      </c>
      <c r="HO1707" t="s">
        <v>3</v>
      </c>
      <c r="HP1707" t="s">
        <v>3</v>
      </c>
      <c r="HQ1707" t="s">
        <v>3</v>
      </c>
      <c r="HS1707">
        <v>0</v>
      </c>
      <c r="IK1707">
        <v>0</v>
      </c>
    </row>
    <row r="1708" spans="1:245" x14ac:dyDescent="0.2">
      <c r="A1708">
        <v>17</v>
      </c>
      <c r="B1708">
        <v>1</v>
      </c>
      <c r="E1708" t="s">
        <v>408</v>
      </c>
      <c r="F1708" t="s">
        <v>236</v>
      </c>
      <c r="G1708" t="s">
        <v>237</v>
      </c>
      <c r="H1708" t="s">
        <v>35</v>
      </c>
      <c r="I1708">
        <v>1E-3</v>
      </c>
      <c r="J1708">
        <v>0</v>
      </c>
      <c r="K1708">
        <v>1E-3</v>
      </c>
      <c r="O1708">
        <f t="shared" si="1041"/>
        <v>99.86</v>
      </c>
      <c r="P1708">
        <f t="shared" si="1042"/>
        <v>99.86</v>
      </c>
      <c r="Q1708">
        <f t="shared" si="1043"/>
        <v>0</v>
      </c>
      <c r="R1708">
        <f t="shared" si="1044"/>
        <v>0</v>
      </c>
      <c r="S1708">
        <f t="shared" si="1045"/>
        <v>0</v>
      </c>
      <c r="T1708">
        <f t="shared" si="1046"/>
        <v>0</v>
      </c>
      <c r="U1708">
        <f t="shared" si="1047"/>
        <v>0</v>
      </c>
      <c r="V1708">
        <f t="shared" si="1048"/>
        <v>0</v>
      </c>
      <c r="W1708">
        <f t="shared" si="1049"/>
        <v>0</v>
      </c>
      <c r="X1708">
        <f t="shared" si="1050"/>
        <v>0</v>
      </c>
      <c r="Y1708">
        <f t="shared" si="1050"/>
        <v>0</v>
      </c>
      <c r="AA1708">
        <v>35364244</v>
      </c>
      <c r="AB1708">
        <f t="shared" si="1051"/>
        <v>99860.32</v>
      </c>
      <c r="AC1708">
        <f t="shared" si="1052"/>
        <v>99860.32</v>
      </c>
      <c r="AD1708">
        <f t="shared" si="1053"/>
        <v>0</v>
      </c>
      <c r="AE1708">
        <f t="shared" si="1054"/>
        <v>0</v>
      </c>
      <c r="AF1708">
        <f t="shared" si="1054"/>
        <v>0</v>
      </c>
      <c r="AG1708">
        <f t="shared" si="1055"/>
        <v>0</v>
      </c>
      <c r="AH1708">
        <f t="shared" si="1056"/>
        <v>0</v>
      </c>
      <c r="AI1708">
        <f t="shared" si="1056"/>
        <v>0</v>
      </c>
      <c r="AJ1708">
        <f t="shared" si="1057"/>
        <v>0</v>
      </c>
      <c r="AK1708">
        <v>99860.32</v>
      </c>
      <c r="AL1708">
        <v>99860.32</v>
      </c>
      <c r="AM1708">
        <v>0</v>
      </c>
      <c r="AN1708">
        <v>0</v>
      </c>
      <c r="AO1708">
        <v>0</v>
      </c>
      <c r="AP1708">
        <v>0</v>
      </c>
      <c r="AQ1708">
        <v>0</v>
      </c>
      <c r="AR1708">
        <v>0</v>
      </c>
      <c r="AS1708">
        <v>0</v>
      </c>
      <c r="AT1708">
        <v>70</v>
      </c>
      <c r="AU1708">
        <v>10</v>
      </c>
      <c r="AV1708">
        <v>1</v>
      </c>
      <c r="AW1708">
        <v>1</v>
      </c>
      <c r="AZ1708">
        <v>1</v>
      </c>
      <c r="BA1708">
        <v>1</v>
      </c>
      <c r="BB1708">
        <v>1</v>
      </c>
      <c r="BC1708">
        <v>1</v>
      </c>
      <c r="BD1708" t="s">
        <v>3</v>
      </c>
      <c r="BE1708" t="s">
        <v>3</v>
      </c>
      <c r="BF1708" t="s">
        <v>3</v>
      </c>
      <c r="BG1708" t="s">
        <v>3</v>
      </c>
      <c r="BH1708">
        <v>3</v>
      </c>
      <c r="BI1708">
        <v>4</v>
      </c>
      <c r="BJ1708" t="s">
        <v>238</v>
      </c>
      <c r="BM1708">
        <v>0</v>
      </c>
      <c r="BN1708">
        <v>0</v>
      </c>
      <c r="BO1708" t="s">
        <v>3</v>
      </c>
      <c r="BP1708">
        <v>0</v>
      </c>
      <c r="BQ1708">
        <v>1</v>
      </c>
      <c r="BR1708">
        <v>0</v>
      </c>
      <c r="BS1708">
        <v>1</v>
      </c>
      <c r="BT1708">
        <v>1</v>
      </c>
      <c r="BU1708">
        <v>1</v>
      </c>
      <c r="BV1708">
        <v>1</v>
      </c>
      <c r="BW1708">
        <v>1</v>
      </c>
      <c r="BX1708">
        <v>1</v>
      </c>
      <c r="BY1708" t="s">
        <v>3</v>
      </c>
      <c r="BZ1708">
        <v>70</v>
      </c>
      <c r="CA1708">
        <v>10</v>
      </c>
      <c r="CB1708" t="s">
        <v>3</v>
      </c>
      <c r="CE1708">
        <v>0</v>
      </c>
      <c r="CF1708">
        <v>0</v>
      </c>
      <c r="CG1708">
        <v>0</v>
      </c>
      <c r="CM1708">
        <v>0</v>
      </c>
      <c r="CN1708" t="s">
        <v>3</v>
      </c>
      <c r="CO1708">
        <v>0</v>
      </c>
      <c r="CP1708">
        <f t="shared" si="1058"/>
        <v>99.86</v>
      </c>
      <c r="CQ1708">
        <f t="shared" si="1059"/>
        <v>99860.32</v>
      </c>
      <c r="CR1708">
        <f t="shared" si="1060"/>
        <v>0</v>
      </c>
      <c r="CS1708">
        <f t="shared" si="1061"/>
        <v>0</v>
      </c>
      <c r="CT1708">
        <f t="shared" si="1062"/>
        <v>0</v>
      </c>
      <c r="CU1708">
        <f t="shared" si="1063"/>
        <v>0</v>
      </c>
      <c r="CV1708">
        <f t="shared" si="1064"/>
        <v>0</v>
      </c>
      <c r="CW1708">
        <f t="shared" si="1065"/>
        <v>0</v>
      </c>
      <c r="CX1708">
        <f t="shared" si="1065"/>
        <v>0</v>
      </c>
      <c r="CY1708">
        <f t="shared" si="1066"/>
        <v>0</v>
      </c>
      <c r="CZ1708">
        <f t="shared" si="1067"/>
        <v>0</v>
      </c>
      <c r="DC1708" t="s">
        <v>3</v>
      </c>
      <c r="DD1708" t="s">
        <v>3</v>
      </c>
      <c r="DE1708" t="s">
        <v>3</v>
      </c>
      <c r="DF1708" t="s">
        <v>3</v>
      </c>
      <c r="DG1708" t="s">
        <v>3</v>
      </c>
      <c r="DH1708" t="s">
        <v>3</v>
      </c>
      <c r="DI1708" t="s">
        <v>3</v>
      </c>
      <c r="DJ1708" t="s">
        <v>3</v>
      </c>
      <c r="DK1708" t="s">
        <v>3</v>
      </c>
      <c r="DL1708" t="s">
        <v>3</v>
      </c>
      <c r="DM1708" t="s">
        <v>3</v>
      </c>
      <c r="DN1708">
        <v>0</v>
      </c>
      <c r="DO1708">
        <v>0</v>
      </c>
      <c r="DP1708">
        <v>1</v>
      </c>
      <c r="DQ1708">
        <v>1</v>
      </c>
      <c r="DU1708">
        <v>1003</v>
      </c>
      <c r="DV1708" t="s">
        <v>35</v>
      </c>
      <c r="DW1708" t="s">
        <v>35</v>
      </c>
      <c r="DX1708">
        <v>1000</v>
      </c>
      <c r="DZ1708" t="s">
        <v>3</v>
      </c>
      <c r="EA1708" t="s">
        <v>3</v>
      </c>
      <c r="EB1708" t="s">
        <v>3</v>
      </c>
      <c r="EC1708" t="s">
        <v>3</v>
      </c>
      <c r="EE1708">
        <v>35096056</v>
      </c>
      <c r="EF1708">
        <v>1</v>
      </c>
      <c r="EG1708" t="s">
        <v>20</v>
      </c>
      <c r="EH1708">
        <v>0</v>
      </c>
      <c r="EI1708" t="s">
        <v>3</v>
      </c>
      <c r="EJ1708">
        <v>4</v>
      </c>
      <c r="EK1708">
        <v>0</v>
      </c>
      <c r="EL1708" t="s">
        <v>21</v>
      </c>
      <c r="EM1708" t="s">
        <v>22</v>
      </c>
      <c r="EO1708" t="s">
        <v>3</v>
      </c>
      <c r="EQ1708">
        <v>0</v>
      </c>
      <c r="ER1708">
        <v>99860.32</v>
      </c>
      <c r="ES1708">
        <v>99860.32</v>
      </c>
      <c r="ET1708">
        <v>0</v>
      </c>
      <c r="EU1708">
        <v>0</v>
      </c>
      <c r="EV1708">
        <v>0</v>
      </c>
      <c r="EW1708">
        <v>0</v>
      </c>
      <c r="EX1708">
        <v>0</v>
      </c>
      <c r="EY1708">
        <v>0</v>
      </c>
      <c r="FQ1708">
        <v>0</v>
      </c>
      <c r="FR1708">
        <v>0</v>
      </c>
      <c r="FS1708">
        <v>0</v>
      </c>
      <c r="FX1708">
        <v>70</v>
      </c>
      <c r="FY1708">
        <v>10</v>
      </c>
      <c r="GA1708" t="s">
        <v>3</v>
      </c>
      <c r="GD1708">
        <v>0</v>
      </c>
      <c r="GF1708">
        <v>2077141205</v>
      </c>
      <c r="GG1708">
        <v>2</v>
      </c>
      <c r="GH1708">
        <v>1</v>
      </c>
      <c r="GI1708">
        <v>-2</v>
      </c>
      <c r="GJ1708">
        <v>0</v>
      </c>
      <c r="GK1708">
        <f>ROUND(R1708*(R12)/100,2)</f>
        <v>0</v>
      </c>
      <c r="GL1708">
        <f t="shared" si="1068"/>
        <v>0</v>
      </c>
      <c r="GM1708">
        <f t="shared" si="1069"/>
        <v>99.86</v>
      </c>
      <c r="GN1708">
        <f t="shared" si="1070"/>
        <v>0</v>
      </c>
      <c r="GO1708">
        <f t="shared" si="1071"/>
        <v>0</v>
      </c>
      <c r="GP1708">
        <f t="shared" si="1072"/>
        <v>99.86</v>
      </c>
      <c r="GR1708">
        <v>0</v>
      </c>
      <c r="GS1708">
        <v>3</v>
      </c>
      <c r="GT1708">
        <v>0</v>
      </c>
      <c r="GU1708" t="s">
        <v>3</v>
      </c>
      <c r="GV1708">
        <f t="shared" si="1073"/>
        <v>0</v>
      </c>
      <c r="GW1708">
        <v>1</v>
      </c>
      <c r="GX1708">
        <f t="shared" si="1074"/>
        <v>0</v>
      </c>
      <c r="HA1708">
        <v>0</v>
      </c>
      <c r="HB1708">
        <v>0</v>
      </c>
      <c r="HC1708">
        <f t="shared" si="1075"/>
        <v>0</v>
      </c>
      <c r="HE1708" t="s">
        <v>3</v>
      </c>
      <c r="HF1708" t="s">
        <v>3</v>
      </c>
      <c r="HM1708" t="s">
        <v>3</v>
      </c>
      <c r="HN1708" t="s">
        <v>3</v>
      </c>
      <c r="HO1708" t="s">
        <v>3</v>
      </c>
      <c r="HP1708" t="s">
        <v>3</v>
      </c>
      <c r="HQ1708" t="s">
        <v>3</v>
      </c>
      <c r="HS1708">
        <v>0</v>
      </c>
      <c r="IK1708">
        <v>0</v>
      </c>
    </row>
    <row r="1709" spans="1:245" x14ac:dyDescent="0.2">
      <c r="A1709">
        <v>17</v>
      </c>
      <c r="B1709">
        <v>1</v>
      </c>
      <c r="E1709" t="s">
        <v>409</v>
      </c>
      <c r="F1709" t="s">
        <v>240</v>
      </c>
      <c r="G1709" t="s">
        <v>241</v>
      </c>
      <c r="H1709" t="s">
        <v>242</v>
      </c>
      <c r="I1709">
        <f>ROUND(2/1000,9)</f>
        <v>2E-3</v>
      </c>
      <c r="J1709">
        <v>0</v>
      </c>
      <c r="K1709">
        <f>ROUND(2/1000,9)</f>
        <v>2E-3</v>
      </c>
      <c r="O1709">
        <f t="shared" si="1041"/>
        <v>144.34</v>
      </c>
      <c r="P1709">
        <f t="shared" si="1042"/>
        <v>144.34</v>
      </c>
      <c r="Q1709">
        <f t="shared" si="1043"/>
        <v>0</v>
      </c>
      <c r="R1709">
        <f t="shared" si="1044"/>
        <v>0</v>
      </c>
      <c r="S1709">
        <f t="shared" si="1045"/>
        <v>0</v>
      </c>
      <c r="T1709">
        <f t="shared" si="1046"/>
        <v>0</v>
      </c>
      <c r="U1709">
        <f t="shared" si="1047"/>
        <v>0</v>
      </c>
      <c r="V1709">
        <f t="shared" si="1048"/>
        <v>0</v>
      </c>
      <c r="W1709">
        <f t="shared" si="1049"/>
        <v>0</v>
      </c>
      <c r="X1709">
        <f t="shared" si="1050"/>
        <v>0</v>
      </c>
      <c r="Y1709">
        <f t="shared" si="1050"/>
        <v>0</v>
      </c>
      <c r="AA1709">
        <v>35364244</v>
      </c>
      <c r="AB1709">
        <f t="shared" si="1051"/>
        <v>72169.899999999994</v>
      </c>
      <c r="AC1709">
        <f t="shared" si="1052"/>
        <v>72169.899999999994</v>
      </c>
      <c r="AD1709">
        <f t="shared" si="1053"/>
        <v>0</v>
      </c>
      <c r="AE1709">
        <f t="shared" si="1054"/>
        <v>0</v>
      </c>
      <c r="AF1709">
        <f t="shared" si="1054"/>
        <v>0</v>
      </c>
      <c r="AG1709">
        <f t="shared" si="1055"/>
        <v>0</v>
      </c>
      <c r="AH1709">
        <f t="shared" si="1056"/>
        <v>0</v>
      </c>
      <c r="AI1709">
        <f t="shared" si="1056"/>
        <v>0</v>
      </c>
      <c r="AJ1709">
        <f t="shared" si="1057"/>
        <v>0</v>
      </c>
      <c r="AK1709">
        <v>72169.899999999994</v>
      </c>
      <c r="AL1709">
        <v>72169.899999999994</v>
      </c>
      <c r="AM1709">
        <v>0</v>
      </c>
      <c r="AN1709">
        <v>0</v>
      </c>
      <c r="AO1709">
        <v>0</v>
      </c>
      <c r="AP1709">
        <v>0</v>
      </c>
      <c r="AQ1709">
        <v>0</v>
      </c>
      <c r="AR1709">
        <v>0</v>
      </c>
      <c r="AS1709">
        <v>0</v>
      </c>
      <c r="AT1709">
        <v>70</v>
      </c>
      <c r="AU1709">
        <v>10</v>
      </c>
      <c r="AV1709">
        <v>1</v>
      </c>
      <c r="AW1709">
        <v>1</v>
      </c>
      <c r="AZ1709">
        <v>1</v>
      </c>
      <c r="BA1709">
        <v>1</v>
      </c>
      <c r="BB1709">
        <v>1</v>
      </c>
      <c r="BC1709">
        <v>1</v>
      </c>
      <c r="BD1709" t="s">
        <v>3</v>
      </c>
      <c r="BE1709" t="s">
        <v>3</v>
      </c>
      <c r="BF1709" t="s">
        <v>3</v>
      </c>
      <c r="BG1709" t="s">
        <v>3</v>
      </c>
      <c r="BH1709">
        <v>3</v>
      </c>
      <c r="BI1709">
        <v>4</v>
      </c>
      <c r="BJ1709" t="s">
        <v>243</v>
      </c>
      <c r="BM1709">
        <v>0</v>
      </c>
      <c r="BN1709">
        <v>0</v>
      </c>
      <c r="BO1709" t="s">
        <v>3</v>
      </c>
      <c r="BP1709">
        <v>0</v>
      </c>
      <c r="BQ1709">
        <v>1</v>
      </c>
      <c r="BR1709">
        <v>0</v>
      </c>
      <c r="BS1709">
        <v>1</v>
      </c>
      <c r="BT1709">
        <v>1</v>
      </c>
      <c r="BU1709">
        <v>1</v>
      </c>
      <c r="BV1709">
        <v>1</v>
      </c>
      <c r="BW1709">
        <v>1</v>
      </c>
      <c r="BX1709">
        <v>1</v>
      </c>
      <c r="BY1709" t="s">
        <v>3</v>
      </c>
      <c r="BZ1709">
        <v>70</v>
      </c>
      <c r="CA1709">
        <v>10</v>
      </c>
      <c r="CB1709" t="s">
        <v>3</v>
      </c>
      <c r="CE1709">
        <v>0</v>
      </c>
      <c r="CF1709">
        <v>0</v>
      </c>
      <c r="CG1709">
        <v>0</v>
      </c>
      <c r="CM1709">
        <v>0</v>
      </c>
      <c r="CN1709" t="s">
        <v>3</v>
      </c>
      <c r="CO1709">
        <v>0</v>
      </c>
      <c r="CP1709">
        <f t="shared" si="1058"/>
        <v>144.34</v>
      </c>
      <c r="CQ1709">
        <f t="shared" si="1059"/>
        <v>72169.899999999994</v>
      </c>
      <c r="CR1709">
        <f t="shared" si="1060"/>
        <v>0</v>
      </c>
      <c r="CS1709">
        <f t="shared" si="1061"/>
        <v>0</v>
      </c>
      <c r="CT1709">
        <f t="shared" si="1062"/>
        <v>0</v>
      </c>
      <c r="CU1709">
        <f t="shared" si="1063"/>
        <v>0</v>
      </c>
      <c r="CV1709">
        <f t="shared" si="1064"/>
        <v>0</v>
      </c>
      <c r="CW1709">
        <f t="shared" si="1065"/>
        <v>0</v>
      </c>
      <c r="CX1709">
        <f t="shared" si="1065"/>
        <v>0</v>
      </c>
      <c r="CY1709">
        <f t="shared" si="1066"/>
        <v>0</v>
      </c>
      <c r="CZ1709">
        <f t="shared" si="1067"/>
        <v>0</v>
      </c>
      <c r="DC1709" t="s">
        <v>3</v>
      </c>
      <c r="DD1709" t="s">
        <v>3</v>
      </c>
      <c r="DE1709" t="s">
        <v>3</v>
      </c>
      <c r="DF1709" t="s">
        <v>3</v>
      </c>
      <c r="DG1709" t="s">
        <v>3</v>
      </c>
      <c r="DH1709" t="s">
        <v>3</v>
      </c>
      <c r="DI1709" t="s">
        <v>3</v>
      </c>
      <c r="DJ1709" t="s">
        <v>3</v>
      </c>
      <c r="DK1709" t="s">
        <v>3</v>
      </c>
      <c r="DL1709" t="s">
        <v>3</v>
      </c>
      <c r="DM1709" t="s">
        <v>3</v>
      </c>
      <c r="DN1709">
        <v>0</v>
      </c>
      <c r="DO1709">
        <v>0</v>
      </c>
      <c r="DP1709">
        <v>1</v>
      </c>
      <c r="DQ1709">
        <v>1</v>
      </c>
      <c r="DU1709">
        <v>1010</v>
      </c>
      <c r="DV1709" t="s">
        <v>242</v>
      </c>
      <c r="DW1709" t="s">
        <v>242</v>
      </c>
      <c r="DX1709">
        <v>1000</v>
      </c>
      <c r="DZ1709" t="s">
        <v>3</v>
      </c>
      <c r="EA1709" t="s">
        <v>3</v>
      </c>
      <c r="EB1709" t="s">
        <v>3</v>
      </c>
      <c r="EC1709" t="s">
        <v>3</v>
      </c>
      <c r="EE1709">
        <v>35096056</v>
      </c>
      <c r="EF1709">
        <v>1</v>
      </c>
      <c r="EG1709" t="s">
        <v>20</v>
      </c>
      <c r="EH1709">
        <v>0</v>
      </c>
      <c r="EI1709" t="s">
        <v>3</v>
      </c>
      <c r="EJ1709">
        <v>4</v>
      </c>
      <c r="EK1709">
        <v>0</v>
      </c>
      <c r="EL1709" t="s">
        <v>21</v>
      </c>
      <c r="EM1709" t="s">
        <v>22</v>
      </c>
      <c r="EO1709" t="s">
        <v>3</v>
      </c>
      <c r="EQ1709">
        <v>0</v>
      </c>
      <c r="ER1709">
        <v>72169.899999999994</v>
      </c>
      <c r="ES1709">
        <v>72169.899999999994</v>
      </c>
      <c r="ET1709">
        <v>0</v>
      </c>
      <c r="EU1709">
        <v>0</v>
      </c>
      <c r="EV1709">
        <v>0</v>
      </c>
      <c r="EW1709">
        <v>0</v>
      </c>
      <c r="EX1709">
        <v>0</v>
      </c>
      <c r="EY1709">
        <v>0</v>
      </c>
      <c r="FQ1709">
        <v>0</v>
      </c>
      <c r="FR1709">
        <v>0</v>
      </c>
      <c r="FS1709">
        <v>0</v>
      </c>
      <c r="FX1709">
        <v>70</v>
      </c>
      <c r="FY1709">
        <v>10</v>
      </c>
      <c r="GA1709" t="s">
        <v>3</v>
      </c>
      <c r="GD1709">
        <v>0</v>
      </c>
      <c r="GF1709">
        <v>653953554</v>
      </c>
      <c r="GG1709">
        <v>2</v>
      </c>
      <c r="GH1709">
        <v>1</v>
      </c>
      <c r="GI1709">
        <v>-2</v>
      </c>
      <c r="GJ1709">
        <v>0</v>
      </c>
      <c r="GK1709">
        <f>ROUND(R1709*(R12)/100,2)</f>
        <v>0</v>
      </c>
      <c r="GL1709">
        <f t="shared" si="1068"/>
        <v>0</v>
      </c>
      <c r="GM1709">
        <f t="shared" si="1069"/>
        <v>144.34</v>
      </c>
      <c r="GN1709">
        <f t="shared" si="1070"/>
        <v>0</v>
      </c>
      <c r="GO1709">
        <f t="shared" si="1071"/>
        <v>0</v>
      </c>
      <c r="GP1709">
        <f t="shared" si="1072"/>
        <v>144.34</v>
      </c>
      <c r="GR1709">
        <v>0</v>
      </c>
      <c r="GS1709">
        <v>3</v>
      </c>
      <c r="GT1709">
        <v>0</v>
      </c>
      <c r="GU1709" t="s">
        <v>3</v>
      </c>
      <c r="GV1709">
        <f t="shared" si="1073"/>
        <v>0</v>
      </c>
      <c r="GW1709">
        <v>1</v>
      </c>
      <c r="GX1709">
        <f t="shared" si="1074"/>
        <v>0</v>
      </c>
      <c r="HA1709">
        <v>0</v>
      </c>
      <c r="HB1709">
        <v>0</v>
      </c>
      <c r="HC1709">
        <f t="shared" si="1075"/>
        <v>0</v>
      </c>
      <c r="HE1709" t="s">
        <v>3</v>
      </c>
      <c r="HF1709" t="s">
        <v>3</v>
      </c>
      <c r="HM1709" t="s">
        <v>3</v>
      </c>
      <c r="HN1709" t="s">
        <v>3</v>
      </c>
      <c r="HO1709" t="s">
        <v>3</v>
      </c>
      <c r="HP1709" t="s">
        <v>3</v>
      </c>
      <c r="HQ1709" t="s">
        <v>3</v>
      </c>
      <c r="HS1709">
        <v>0</v>
      </c>
      <c r="IK1709">
        <v>0</v>
      </c>
    </row>
    <row r="1710" spans="1:245" x14ac:dyDescent="0.2">
      <c r="A1710">
        <v>17</v>
      </c>
      <c r="B1710">
        <v>1</v>
      </c>
      <c r="C1710">
        <f>ROW(SmtRes!A510)</f>
        <v>510</v>
      </c>
      <c r="D1710">
        <f>ROW(EtalonRes!A510)</f>
        <v>510</v>
      </c>
      <c r="E1710" t="s">
        <v>410</v>
      </c>
      <c r="F1710" t="s">
        <v>38</v>
      </c>
      <c r="G1710" t="s">
        <v>39</v>
      </c>
      <c r="H1710" t="s">
        <v>18</v>
      </c>
      <c r="I1710">
        <f>ROUND(5/100,9)</f>
        <v>0.05</v>
      </c>
      <c r="J1710">
        <v>0</v>
      </c>
      <c r="K1710">
        <f>ROUND(5/100,9)</f>
        <v>0.05</v>
      </c>
      <c r="O1710">
        <f t="shared" si="1041"/>
        <v>1395.8</v>
      </c>
      <c r="P1710">
        <f t="shared" si="1042"/>
        <v>0</v>
      </c>
      <c r="Q1710">
        <f t="shared" si="1043"/>
        <v>1.63</v>
      </c>
      <c r="R1710">
        <f t="shared" si="1044"/>
        <v>0.03</v>
      </c>
      <c r="S1710">
        <f t="shared" si="1045"/>
        <v>1394.17</v>
      </c>
      <c r="T1710">
        <f t="shared" si="1046"/>
        <v>0</v>
      </c>
      <c r="U1710">
        <f t="shared" si="1047"/>
        <v>2.1405000000000003</v>
      </c>
      <c r="V1710">
        <f t="shared" si="1048"/>
        <v>0</v>
      </c>
      <c r="W1710">
        <f t="shared" si="1049"/>
        <v>0</v>
      </c>
      <c r="X1710">
        <f t="shared" si="1050"/>
        <v>975.92</v>
      </c>
      <c r="Y1710">
        <f t="shared" si="1050"/>
        <v>139.41999999999999</v>
      </c>
      <c r="AA1710">
        <v>35364244</v>
      </c>
      <c r="AB1710">
        <f t="shared" si="1051"/>
        <v>27916.01</v>
      </c>
      <c r="AC1710">
        <f t="shared" si="1052"/>
        <v>0</v>
      </c>
      <c r="AD1710">
        <f t="shared" si="1053"/>
        <v>32.57</v>
      </c>
      <c r="AE1710">
        <f t="shared" si="1054"/>
        <v>0.69</v>
      </c>
      <c r="AF1710">
        <f t="shared" si="1054"/>
        <v>27883.439999999999</v>
      </c>
      <c r="AG1710">
        <f t="shared" si="1055"/>
        <v>0</v>
      </c>
      <c r="AH1710">
        <f t="shared" si="1056"/>
        <v>42.81</v>
      </c>
      <c r="AI1710">
        <f t="shared" si="1056"/>
        <v>0</v>
      </c>
      <c r="AJ1710">
        <f t="shared" si="1057"/>
        <v>0</v>
      </c>
      <c r="AK1710">
        <v>27916.01</v>
      </c>
      <c r="AL1710">
        <v>0</v>
      </c>
      <c r="AM1710">
        <v>32.57</v>
      </c>
      <c r="AN1710">
        <v>0.69</v>
      </c>
      <c r="AO1710">
        <v>27883.439999999999</v>
      </c>
      <c r="AP1710">
        <v>0</v>
      </c>
      <c r="AQ1710">
        <v>42.81</v>
      </c>
      <c r="AR1710">
        <v>0</v>
      </c>
      <c r="AS1710">
        <v>0</v>
      </c>
      <c r="AT1710">
        <v>70</v>
      </c>
      <c r="AU1710">
        <v>10</v>
      </c>
      <c r="AV1710">
        <v>1</v>
      </c>
      <c r="AW1710">
        <v>1</v>
      </c>
      <c r="AZ1710">
        <v>1</v>
      </c>
      <c r="BA1710">
        <v>1</v>
      </c>
      <c r="BB1710">
        <v>1</v>
      </c>
      <c r="BC1710">
        <v>1</v>
      </c>
      <c r="BD1710" t="s">
        <v>3</v>
      </c>
      <c r="BE1710" t="s">
        <v>3</v>
      </c>
      <c r="BF1710" t="s">
        <v>3</v>
      </c>
      <c r="BG1710" t="s">
        <v>3</v>
      </c>
      <c r="BH1710">
        <v>0</v>
      </c>
      <c r="BI1710">
        <v>4</v>
      </c>
      <c r="BJ1710" t="s">
        <v>40</v>
      </c>
      <c r="BM1710">
        <v>0</v>
      </c>
      <c r="BN1710">
        <v>0</v>
      </c>
      <c r="BO1710" t="s">
        <v>3</v>
      </c>
      <c r="BP1710">
        <v>0</v>
      </c>
      <c r="BQ1710">
        <v>1</v>
      </c>
      <c r="BR1710">
        <v>0</v>
      </c>
      <c r="BS1710">
        <v>1</v>
      </c>
      <c r="BT1710">
        <v>1</v>
      </c>
      <c r="BU1710">
        <v>1</v>
      </c>
      <c r="BV1710">
        <v>1</v>
      </c>
      <c r="BW1710">
        <v>1</v>
      </c>
      <c r="BX1710">
        <v>1</v>
      </c>
      <c r="BY1710" t="s">
        <v>3</v>
      </c>
      <c r="BZ1710">
        <v>70</v>
      </c>
      <c r="CA1710">
        <v>10</v>
      </c>
      <c r="CB1710" t="s">
        <v>3</v>
      </c>
      <c r="CE1710">
        <v>0</v>
      </c>
      <c r="CF1710">
        <v>0</v>
      </c>
      <c r="CG1710">
        <v>0</v>
      </c>
      <c r="CM1710">
        <v>0</v>
      </c>
      <c r="CN1710" t="s">
        <v>3</v>
      </c>
      <c r="CO1710">
        <v>0</v>
      </c>
      <c r="CP1710">
        <f t="shared" si="1058"/>
        <v>1395.8000000000002</v>
      </c>
      <c r="CQ1710">
        <f t="shared" si="1059"/>
        <v>0</v>
      </c>
      <c r="CR1710">
        <f t="shared" si="1060"/>
        <v>32.57</v>
      </c>
      <c r="CS1710">
        <f t="shared" si="1061"/>
        <v>0.69</v>
      </c>
      <c r="CT1710">
        <f t="shared" si="1062"/>
        <v>27883.439999999999</v>
      </c>
      <c r="CU1710">
        <f t="shared" si="1063"/>
        <v>0</v>
      </c>
      <c r="CV1710">
        <f t="shared" si="1064"/>
        <v>42.81</v>
      </c>
      <c r="CW1710">
        <f t="shared" si="1065"/>
        <v>0</v>
      </c>
      <c r="CX1710">
        <f t="shared" si="1065"/>
        <v>0</v>
      </c>
      <c r="CY1710">
        <f t="shared" si="1066"/>
        <v>975.9190000000001</v>
      </c>
      <c r="CZ1710">
        <f t="shared" si="1067"/>
        <v>139.417</v>
      </c>
      <c r="DC1710" t="s">
        <v>3</v>
      </c>
      <c r="DD1710" t="s">
        <v>3</v>
      </c>
      <c r="DE1710" t="s">
        <v>3</v>
      </c>
      <c r="DF1710" t="s">
        <v>3</v>
      </c>
      <c r="DG1710" t="s">
        <v>3</v>
      </c>
      <c r="DH1710" t="s">
        <v>3</v>
      </c>
      <c r="DI1710" t="s">
        <v>3</v>
      </c>
      <c r="DJ1710" t="s">
        <v>3</v>
      </c>
      <c r="DK1710" t="s">
        <v>3</v>
      </c>
      <c r="DL1710" t="s">
        <v>3</v>
      </c>
      <c r="DM1710" t="s">
        <v>3</v>
      </c>
      <c r="DN1710">
        <v>0</v>
      </c>
      <c r="DO1710">
        <v>0</v>
      </c>
      <c r="DP1710">
        <v>1</v>
      </c>
      <c r="DQ1710">
        <v>1</v>
      </c>
      <c r="DU1710">
        <v>1010</v>
      </c>
      <c r="DV1710" t="s">
        <v>18</v>
      </c>
      <c r="DW1710" t="s">
        <v>18</v>
      </c>
      <c r="DX1710">
        <v>100</v>
      </c>
      <c r="DZ1710" t="s">
        <v>3</v>
      </c>
      <c r="EA1710" t="s">
        <v>3</v>
      </c>
      <c r="EB1710" t="s">
        <v>3</v>
      </c>
      <c r="EC1710" t="s">
        <v>3</v>
      </c>
      <c r="EE1710">
        <v>35096056</v>
      </c>
      <c r="EF1710">
        <v>1</v>
      </c>
      <c r="EG1710" t="s">
        <v>20</v>
      </c>
      <c r="EH1710">
        <v>0</v>
      </c>
      <c r="EI1710" t="s">
        <v>3</v>
      </c>
      <c r="EJ1710">
        <v>4</v>
      </c>
      <c r="EK1710">
        <v>0</v>
      </c>
      <c r="EL1710" t="s">
        <v>21</v>
      </c>
      <c r="EM1710" t="s">
        <v>22</v>
      </c>
      <c r="EO1710" t="s">
        <v>3</v>
      </c>
      <c r="EQ1710">
        <v>262144</v>
      </c>
      <c r="ER1710">
        <v>27916.01</v>
      </c>
      <c r="ES1710">
        <v>0</v>
      </c>
      <c r="ET1710">
        <v>32.57</v>
      </c>
      <c r="EU1710">
        <v>0.69</v>
      </c>
      <c r="EV1710">
        <v>27883.439999999999</v>
      </c>
      <c r="EW1710">
        <v>42.81</v>
      </c>
      <c r="EX1710">
        <v>0</v>
      </c>
      <c r="EY1710">
        <v>0</v>
      </c>
      <c r="FQ1710">
        <v>0</v>
      </c>
      <c r="FR1710">
        <v>0</v>
      </c>
      <c r="FS1710">
        <v>0</v>
      </c>
      <c r="FX1710">
        <v>70</v>
      </c>
      <c r="FY1710">
        <v>10</v>
      </c>
      <c r="GA1710" t="s">
        <v>3</v>
      </c>
      <c r="GD1710">
        <v>0</v>
      </c>
      <c r="GF1710">
        <v>1394402761</v>
      </c>
      <c r="GG1710">
        <v>2</v>
      </c>
      <c r="GH1710">
        <v>1</v>
      </c>
      <c r="GI1710">
        <v>-2</v>
      </c>
      <c r="GJ1710">
        <v>0</v>
      </c>
      <c r="GK1710">
        <f>ROUND(R1710*(R12)/100,2)</f>
        <v>0.03</v>
      </c>
      <c r="GL1710">
        <f t="shared" si="1068"/>
        <v>0</v>
      </c>
      <c r="GM1710">
        <f t="shared" si="1069"/>
        <v>2511.17</v>
      </c>
      <c r="GN1710">
        <f t="shared" si="1070"/>
        <v>0</v>
      </c>
      <c r="GO1710">
        <f t="shared" si="1071"/>
        <v>0</v>
      </c>
      <c r="GP1710">
        <f t="shared" si="1072"/>
        <v>2511.17</v>
      </c>
      <c r="GR1710">
        <v>0</v>
      </c>
      <c r="GS1710">
        <v>3</v>
      </c>
      <c r="GT1710">
        <v>0</v>
      </c>
      <c r="GU1710" t="s">
        <v>3</v>
      </c>
      <c r="GV1710">
        <f t="shared" si="1073"/>
        <v>0</v>
      </c>
      <c r="GW1710">
        <v>1</v>
      </c>
      <c r="GX1710">
        <f t="shared" si="1074"/>
        <v>0</v>
      </c>
      <c r="HA1710">
        <v>0</v>
      </c>
      <c r="HB1710">
        <v>0</v>
      </c>
      <c r="HC1710">
        <f t="shared" si="1075"/>
        <v>0</v>
      </c>
      <c r="HE1710" t="s">
        <v>3</v>
      </c>
      <c r="HF1710" t="s">
        <v>3</v>
      </c>
      <c r="HM1710" t="s">
        <v>3</v>
      </c>
      <c r="HN1710" t="s">
        <v>3</v>
      </c>
      <c r="HO1710" t="s">
        <v>3</v>
      </c>
      <c r="HP1710" t="s">
        <v>3</v>
      </c>
      <c r="HQ1710" t="s">
        <v>3</v>
      </c>
      <c r="HS1710">
        <v>0</v>
      </c>
      <c r="IK1710">
        <v>0</v>
      </c>
    </row>
    <row r="1711" spans="1:245" x14ac:dyDescent="0.2">
      <c r="A1711">
        <v>17</v>
      </c>
      <c r="B1711">
        <v>1</v>
      </c>
      <c r="C1711">
        <f>ROW(SmtRes!A512)</f>
        <v>512</v>
      </c>
      <c r="D1711">
        <f>ROW(EtalonRes!A512)</f>
        <v>512</v>
      </c>
      <c r="E1711" t="s">
        <v>411</v>
      </c>
      <c r="F1711" t="s">
        <v>42</v>
      </c>
      <c r="G1711" t="s">
        <v>43</v>
      </c>
      <c r="H1711" t="s">
        <v>18</v>
      </c>
      <c r="I1711">
        <f>ROUND(1/100,9)</f>
        <v>0.01</v>
      </c>
      <c r="J1711">
        <v>0</v>
      </c>
      <c r="K1711">
        <f>ROUND(1/100,9)</f>
        <v>0.01</v>
      </c>
      <c r="O1711">
        <f t="shared" si="1041"/>
        <v>255.78</v>
      </c>
      <c r="P1711">
        <f t="shared" si="1042"/>
        <v>0</v>
      </c>
      <c r="Q1711">
        <f t="shared" si="1043"/>
        <v>0.33</v>
      </c>
      <c r="R1711">
        <f t="shared" si="1044"/>
        <v>0.01</v>
      </c>
      <c r="S1711">
        <f t="shared" si="1045"/>
        <v>255.45</v>
      </c>
      <c r="T1711">
        <f t="shared" si="1046"/>
        <v>0</v>
      </c>
      <c r="U1711">
        <f t="shared" si="1047"/>
        <v>0.39219999999999999</v>
      </c>
      <c r="V1711">
        <f t="shared" si="1048"/>
        <v>0</v>
      </c>
      <c r="W1711">
        <f t="shared" si="1049"/>
        <v>0</v>
      </c>
      <c r="X1711">
        <f t="shared" si="1050"/>
        <v>178.82</v>
      </c>
      <c r="Y1711">
        <f t="shared" si="1050"/>
        <v>25.55</v>
      </c>
      <c r="AA1711">
        <v>35364244</v>
      </c>
      <c r="AB1711">
        <f t="shared" si="1051"/>
        <v>25577.73</v>
      </c>
      <c r="AC1711">
        <f t="shared" si="1052"/>
        <v>0</v>
      </c>
      <c r="AD1711">
        <f t="shared" si="1053"/>
        <v>32.57</v>
      </c>
      <c r="AE1711">
        <f t="shared" si="1054"/>
        <v>0.69</v>
      </c>
      <c r="AF1711">
        <f t="shared" si="1054"/>
        <v>25545.16</v>
      </c>
      <c r="AG1711">
        <f t="shared" si="1055"/>
        <v>0</v>
      </c>
      <c r="AH1711">
        <f t="shared" si="1056"/>
        <v>39.22</v>
      </c>
      <c r="AI1711">
        <f t="shared" si="1056"/>
        <v>0</v>
      </c>
      <c r="AJ1711">
        <f t="shared" si="1057"/>
        <v>0</v>
      </c>
      <c r="AK1711">
        <v>25577.73</v>
      </c>
      <c r="AL1711">
        <v>0</v>
      </c>
      <c r="AM1711">
        <v>32.57</v>
      </c>
      <c r="AN1711">
        <v>0.69</v>
      </c>
      <c r="AO1711">
        <v>25545.16</v>
      </c>
      <c r="AP1711">
        <v>0</v>
      </c>
      <c r="AQ1711">
        <v>39.22</v>
      </c>
      <c r="AR1711">
        <v>0</v>
      </c>
      <c r="AS1711">
        <v>0</v>
      </c>
      <c r="AT1711">
        <v>70</v>
      </c>
      <c r="AU1711">
        <v>10</v>
      </c>
      <c r="AV1711">
        <v>1</v>
      </c>
      <c r="AW1711">
        <v>1</v>
      </c>
      <c r="AZ1711">
        <v>1</v>
      </c>
      <c r="BA1711">
        <v>1</v>
      </c>
      <c r="BB1711">
        <v>1</v>
      </c>
      <c r="BC1711">
        <v>1</v>
      </c>
      <c r="BD1711" t="s">
        <v>3</v>
      </c>
      <c r="BE1711" t="s">
        <v>3</v>
      </c>
      <c r="BF1711" t="s">
        <v>3</v>
      </c>
      <c r="BG1711" t="s">
        <v>3</v>
      </c>
      <c r="BH1711">
        <v>0</v>
      </c>
      <c r="BI1711">
        <v>4</v>
      </c>
      <c r="BJ1711" t="s">
        <v>44</v>
      </c>
      <c r="BM1711">
        <v>0</v>
      </c>
      <c r="BN1711">
        <v>0</v>
      </c>
      <c r="BO1711" t="s">
        <v>3</v>
      </c>
      <c r="BP1711">
        <v>0</v>
      </c>
      <c r="BQ1711">
        <v>1</v>
      </c>
      <c r="BR1711">
        <v>0</v>
      </c>
      <c r="BS1711">
        <v>1</v>
      </c>
      <c r="BT1711">
        <v>1</v>
      </c>
      <c r="BU1711">
        <v>1</v>
      </c>
      <c r="BV1711">
        <v>1</v>
      </c>
      <c r="BW1711">
        <v>1</v>
      </c>
      <c r="BX1711">
        <v>1</v>
      </c>
      <c r="BY1711" t="s">
        <v>3</v>
      </c>
      <c r="BZ1711">
        <v>70</v>
      </c>
      <c r="CA1711">
        <v>10</v>
      </c>
      <c r="CB1711" t="s">
        <v>3</v>
      </c>
      <c r="CE1711">
        <v>0</v>
      </c>
      <c r="CF1711">
        <v>0</v>
      </c>
      <c r="CG1711">
        <v>0</v>
      </c>
      <c r="CM1711">
        <v>0</v>
      </c>
      <c r="CN1711" t="s">
        <v>3</v>
      </c>
      <c r="CO1711">
        <v>0</v>
      </c>
      <c r="CP1711">
        <f t="shared" si="1058"/>
        <v>255.78</v>
      </c>
      <c r="CQ1711">
        <f t="shared" si="1059"/>
        <v>0</v>
      </c>
      <c r="CR1711">
        <f t="shared" si="1060"/>
        <v>32.57</v>
      </c>
      <c r="CS1711">
        <f t="shared" si="1061"/>
        <v>0.69</v>
      </c>
      <c r="CT1711">
        <f t="shared" si="1062"/>
        <v>25545.16</v>
      </c>
      <c r="CU1711">
        <f t="shared" si="1063"/>
        <v>0</v>
      </c>
      <c r="CV1711">
        <f t="shared" si="1064"/>
        <v>39.22</v>
      </c>
      <c r="CW1711">
        <f t="shared" si="1065"/>
        <v>0</v>
      </c>
      <c r="CX1711">
        <f t="shared" si="1065"/>
        <v>0</v>
      </c>
      <c r="CY1711">
        <f t="shared" si="1066"/>
        <v>178.815</v>
      </c>
      <c r="CZ1711">
        <f t="shared" si="1067"/>
        <v>25.545000000000002</v>
      </c>
      <c r="DC1711" t="s">
        <v>3</v>
      </c>
      <c r="DD1711" t="s">
        <v>3</v>
      </c>
      <c r="DE1711" t="s">
        <v>3</v>
      </c>
      <c r="DF1711" t="s">
        <v>3</v>
      </c>
      <c r="DG1711" t="s">
        <v>3</v>
      </c>
      <c r="DH1711" t="s">
        <v>3</v>
      </c>
      <c r="DI1711" t="s">
        <v>3</v>
      </c>
      <c r="DJ1711" t="s">
        <v>3</v>
      </c>
      <c r="DK1711" t="s">
        <v>3</v>
      </c>
      <c r="DL1711" t="s">
        <v>3</v>
      </c>
      <c r="DM1711" t="s">
        <v>3</v>
      </c>
      <c r="DN1711">
        <v>0</v>
      </c>
      <c r="DO1711">
        <v>0</v>
      </c>
      <c r="DP1711">
        <v>1</v>
      </c>
      <c r="DQ1711">
        <v>1</v>
      </c>
      <c r="DU1711">
        <v>1010</v>
      </c>
      <c r="DV1711" t="s">
        <v>18</v>
      </c>
      <c r="DW1711" t="s">
        <v>18</v>
      </c>
      <c r="DX1711">
        <v>100</v>
      </c>
      <c r="DZ1711" t="s">
        <v>3</v>
      </c>
      <c r="EA1711" t="s">
        <v>3</v>
      </c>
      <c r="EB1711" t="s">
        <v>3</v>
      </c>
      <c r="EC1711" t="s">
        <v>3</v>
      </c>
      <c r="EE1711">
        <v>35096056</v>
      </c>
      <c r="EF1711">
        <v>1</v>
      </c>
      <c r="EG1711" t="s">
        <v>20</v>
      </c>
      <c r="EH1711">
        <v>0</v>
      </c>
      <c r="EI1711" t="s">
        <v>3</v>
      </c>
      <c r="EJ1711">
        <v>4</v>
      </c>
      <c r="EK1711">
        <v>0</v>
      </c>
      <c r="EL1711" t="s">
        <v>21</v>
      </c>
      <c r="EM1711" t="s">
        <v>22</v>
      </c>
      <c r="EO1711" t="s">
        <v>3</v>
      </c>
      <c r="EQ1711">
        <v>262144</v>
      </c>
      <c r="ER1711">
        <v>25577.73</v>
      </c>
      <c r="ES1711">
        <v>0</v>
      </c>
      <c r="ET1711">
        <v>32.57</v>
      </c>
      <c r="EU1711">
        <v>0.69</v>
      </c>
      <c r="EV1711">
        <v>25545.16</v>
      </c>
      <c r="EW1711">
        <v>39.22</v>
      </c>
      <c r="EX1711">
        <v>0</v>
      </c>
      <c r="EY1711">
        <v>0</v>
      </c>
      <c r="FQ1711">
        <v>0</v>
      </c>
      <c r="FR1711">
        <v>0</v>
      </c>
      <c r="FS1711">
        <v>0</v>
      </c>
      <c r="FX1711">
        <v>70</v>
      </c>
      <c r="FY1711">
        <v>10</v>
      </c>
      <c r="GA1711" t="s">
        <v>3</v>
      </c>
      <c r="GD1711">
        <v>0</v>
      </c>
      <c r="GF1711">
        <v>1212913616</v>
      </c>
      <c r="GG1711">
        <v>2</v>
      </c>
      <c r="GH1711">
        <v>1</v>
      </c>
      <c r="GI1711">
        <v>-2</v>
      </c>
      <c r="GJ1711">
        <v>0</v>
      </c>
      <c r="GK1711">
        <f>ROUND(R1711*(R12)/100,2)</f>
        <v>0.01</v>
      </c>
      <c r="GL1711">
        <f t="shared" si="1068"/>
        <v>0</v>
      </c>
      <c r="GM1711">
        <f t="shared" si="1069"/>
        <v>460.16</v>
      </c>
      <c r="GN1711">
        <f t="shared" si="1070"/>
        <v>0</v>
      </c>
      <c r="GO1711">
        <f t="shared" si="1071"/>
        <v>0</v>
      </c>
      <c r="GP1711">
        <f t="shared" si="1072"/>
        <v>460.16</v>
      </c>
      <c r="GR1711">
        <v>0</v>
      </c>
      <c r="GS1711">
        <v>3</v>
      </c>
      <c r="GT1711">
        <v>0</v>
      </c>
      <c r="GU1711" t="s">
        <v>3</v>
      </c>
      <c r="GV1711">
        <f t="shared" si="1073"/>
        <v>0</v>
      </c>
      <c r="GW1711">
        <v>1</v>
      </c>
      <c r="GX1711">
        <f t="shared" si="1074"/>
        <v>0</v>
      </c>
      <c r="HA1711">
        <v>0</v>
      </c>
      <c r="HB1711">
        <v>0</v>
      </c>
      <c r="HC1711">
        <f t="shared" si="1075"/>
        <v>0</v>
      </c>
      <c r="HE1711" t="s">
        <v>3</v>
      </c>
      <c r="HF1711" t="s">
        <v>3</v>
      </c>
      <c r="HM1711" t="s">
        <v>3</v>
      </c>
      <c r="HN1711" t="s">
        <v>3</v>
      </c>
      <c r="HO1711" t="s">
        <v>3</v>
      </c>
      <c r="HP1711" t="s">
        <v>3</v>
      </c>
      <c r="HQ1711" t="s">
        <v>3</v>
      </c>
      <c r="HS1711">
        <v>0</v>
      </c>
      <c r="IK1711">
        <v>0</v>
      </c>
    </row>
    <row r="1712" spans="1:245" x14ac:dyDescent="0.2">
      <c r="A1712">
        <v>17</v>
      </c>
      <c r="B1712">
        <v>1</v>
      </c>
      <c r="C1712">
        <f>ROW(SmtRes!A513)</f>
        <v>513</v>
      </c>
      <c r="D1712">
        <f>ROW(EtalonRes!A513)</f>
        <v>513</v>
      </c>
      <c r="E1712" t="s">
        <v>412</v>
      </c>
      <c r="F1712" t="s">
        <v>255</v>
      </c>
      <c r="G1712" t="s">
        <v>256</v>
      </c>
      <c r="H1712" t="s">
        <v>18</v>
      </c>
      <c r="I1712">
        <f>ROUND(1/100,9)</f>
        <v>0.01</v>
      </c>
      <c r="J1712">
        <v>0</v>
      </c>
      <c r="K1712">
        <f>ROUND(1/100,9)</f>
        <v>0.01</v>
      </c>
      <c r="O1712">
        <f t="shared" si="1041"/>
        <v>225.56</v>
      </c>
      <c r="P1712">
        <f t="shared" si="1042"/>
        <v>0</v>
      </c>
      <c r="Q1712">
        <f t="shared" si="1043"/>
        <v>0</v>
      </c>
      <c r="R1712">
        <f t="shared" si="1044"/>
        <v>0</v>
      </c>
      <c r="S1712">
        <f t="shared" si="1045"/>
        <v>225.56</v>
      </c>
      <c r="T1712">
        <f t="shared" si="1046"/>
        <v>0</v>
      </c>
      <c r="U1712">
        <f t="shared" si="1047"/>
        <v>0.34630000000000005</v>
      </c>
      <c r="V1712">
        <f t="shared" si="1048"/>
        <v>0</v>
      </c>
      <c r="W1712">
        <f t="shared" si="1049"/>
        <v>0</v>
      </c>
      <c r="X1712">
        <f t="shared" si="1050"/>
        <v>157.88999999999999</v>
      </c>
      <c r="Y1712">
        <f t="shared" si="1050"/>
        <v>22.56</v>
      </c>
      <c r="AA1712">
        <v>35364244</v>
      </c>
      <c r="AB1712">
        <f t="shared" si="1051"/>
        <v>22555.56</v>
      </c>
      <c r="AC1712">
        <f t="shared" si="1052"/>
        <v>0</v>
      </c>
      <c r="AD1712">
        <f t="shared" si="1053"/>
        <v>0</v>
      </c>
      <c r="AE1712">
        <f t="shared" si="1054"/>
        <v>0</v>
      </c>
      <c r="AF1712">
        <f t="shared" si="1054"/>
        <v>22555.56</v>
      </c>
      <c r="AG1712">
        <f t="shared" si="1055"/>
        <v>0</v>
      </c>
      <c r="AH1712">
        <f t="shared" si="1056"/>
        <v>34.630000000000003</v>
      </c>
      <c r="AI1712">
        <f t="shared" si="1056"/>
        <v>0</v>
      </c>
      <c r="AJ1712">
        <f t="shared" si="1057"/>
        <v>0</v>
      </c>
      <c r="AK1712">
        <v>22555.56</v>
      </c>
      <c r="AL1712">
        <v>0</v>
      </c>
      <c r="AM1712">
        <v>0</v>
      </c>
      <c r="AN1712">
        <v>0</v>
      </c>
      <c r="AO1712">
        <v>22555.56</v>
      </c>
      <c r="AP1712">
        <v>0</v>
      </c>
      <c r="AQ1712">
        <v>34.630000000000003</v>
      </c>
      <c r="AR1712">
        <v>0</v>
      </c>
      <c r="AS1712">
        <v>0</v>
      </c>
      <c r="AT1712">
        <v>70</v>
      </c>
      <c r="AU1712">
        <v>10</v>
      </c>
      <c r="AV1712">
        <v>1</v>
      </c>
      <c r="AW1712">
        <v>1</v>
      </c>
      <c r="AZ1712">
        <v>1</v>
      </c>
      <c r="BA1712">
        <v>1</v>
      </c>
      <c r="BB1712">
        <v>1</v>
      </c>
      <c r="BC1712">
        <v>1</v>
      </c>
      <c r="BD1712" t="s">
        <v>3</v>
      </c>
      <c r="BE1712" t="s">
        <v>3</v>
      </c>
      <c r="BF1712" t="s">
        <v>3</v>
      </c>
      <c r="BG1712" t="s">
        <v>3</v>
      </c>
      <c r="BH1712">
        <v>0</v>
      </c>
      <c r="BI1712">
        <v>4</v>
      </c>
      <c r="BJ1712" t="s">
        <v>257</v>
      </c>
      <c r="BM1712">
        <v>0</v>
      </c>
      <c r="BN1712">
        <v>0</v>
      </c>
      <c r="BO1712" t="s">
        <v>3</v>
      </c>
      <c r="BP1712">
        <v>0</v>
      </c>
      <c r="BQ1712">
        <v>1</v>
      </c>
      <c r="BR1712">
        <v>0</v>
      </c>
      <c r="BS1712">
        <v>1</v>
      </c>
      <c r="BT1712">
        <v>1</v>
      </c>
      <c r="BU1712">
        <v>1</v>
      </c>
      <c r="BV1712">
        <v>1</v>
      </c>
      <c r="BW1712">
        <v>1</v>
      </c>
      <c r="BX1712">
        <v>1</v>
      </c>
      <c r="BY1712" t="s">
        <v>3</v>
      </c>
      <c r="BZ1712">
        <v>70</v>
      </c>
      <c r="CA1712">
        <v>10</v>
      </c>
      <c r="CB1712" t="s">
        <v>3</v>
      </c>
      <c r="CE1712">
        <v>0</v>
      </c>
      <c r="CF1712">
        <v>0</v>
      </c>
      <c r="CG1712">
        <v>0</v>
      </c>
      <c r="CM1712">
        <v>0</v>
      </c>
      <c r="CN1712" t="s">
        <v>3</v>
      </c>
      <c r="CO1712">
        <v>0</v>
      </c>
      <c r="CP1712">
        <f t="shared" si="1058"/>
        <v>225.56</v>
      </c>
      <c r="CQ1712">
        <f t="shared" si="1059"/>
        <v>0</v>
      </c>
      <c r="CR1712">
        <f t="shared" si="1060"/>
        <v>0</v>
      </c>
      <c r="CS1712">
        <f t="shared" si="1061"/>
        <v>0</v>
      </c>
      <c r="CT1712">
        <f t="shared" si="1062"/>
        <v>22555.56</v>
      </c>
      <c r="CU1712">
        <f t="shared" si="1063"/>
        <v>0</v>
      </c>
      <c r="CV1712">
        <f t="shared" si="1064"/>
        <v>34.630000000000003</v>
      </c>
      <c r="CW1712">
        <f t="shared" si="1065"/>
        <v>0</v>
      </c>
      <c r="CX1712">
        <f t="shared" si="1065"/>
        <v>0</v>
      </c>
      <c r="CY1712">
        <f t="shared" si="1066"/>
        <v>157.892</v>
      </c>
      <c r="CZ1712">
        <f t="shared" si="1067"/>
        <v>22.555999999999997</v>
      </c>
      <c r="DC1712" t="s">
        <v>3</v>
      </c>
      <c r="DD1712" t="s">
        <v>3</v>
      </c>
      <c r="DE1712" t="s">
        <v>3</v>
      </c>
      <c r="DF1712" t="s">
        <v>3</v>
      </c>
      <c r="DG1712" t="s">
        <v>3</v>
      </c>
      <c r="DH1712" t="s">
        <v>3</v>
      </c>
      <c r="DI1712" t="s">
        <v>3</v>
      </c>
      <c r="DJ1712" t="s">
        <v>3</v>
      </c>
      <c r="DK1712" t="s">
        <v>3</v>
      </c>
      <c r="DL1712" t="s">
        <v>3</v>
      </c>
      <c r="DM1712" t="s">
        <v>3</v>
      </c>
      <c r="DN1712">
        <v>0</v>
      </c>
      <c r="DO1712">
        <v>0</v>
      </c>
      <c r="DP1712">
        <v>1</v>
      </c>
      <c r="DQ1712">
        <v>1</v>
      </c>
      <c r="DU1712">
        <v>1010</v>
      </c>
      <c r="DV1712" t="s">
        <v>18</v>
      </c>
      <c r="DW1712" t="s">
        <v>18</v>
      </c>
      <c r="DX1712">
        <v>100</v>
      </c>
      <c r="DZ1712" t="s">
        <v>3</v>
      </c>
      <c r="EA1712" t="s">
        <v>3</v>
      </c>
      <c r="EB1712" t="s">
        <v>3</v>
      </c>
      <c r="EC1712" t="s">
        <v>3</v>
      </c>
      <c r="EE1712">
        <v>35096056</v>
      </c>
      <c r="EF1712">
        <v>1</v>
      </c>
      <c r="EG1712" t="s">
        <v>20</v>
      </c>
      <c r="EH1712">
        <v>0</v>
      </c>
      <c r="EI1712" t="s">
        <v>3</v>
      </c>
      <c r="EJ1712">
        <v>4</v>
      </c>
      <c r="EK1712">
        <v>0</v>
      </c>
      <c r="EL1712" t="s">
        <v>21</v>
      </c>
      <c r="EM1712" t="s">
        <v>22</v>
      </c>
      <c r="EO1712" t="s">
        <v>3</v>
      </c>
      <c r="EQ1712">
        <v>262144</v>
      </c>
      <c r="ER1712">
        <v>22555.56</v>
      </c>
      <c r="ES1712">
        <v>0</v>
      </c>
      <c r="ET1712">
        <v>0</v>
      </c>
      <c r="EU1712">
        <v>0</v>
      </c>
      <c r="EV1712">
        <v>22555.56</v>
      </c>
      <c r="EW1712">
        <v>34.630000000000003</v>
      </c>
      <c r="EX1712">
        <v>0</v>
      </c>
      <c r="EY1712">
        <v>0</v>
      </c>
      <c r="FQ1712">
        <v>0</v>
      </c>
      <c r="FR1712">
        <v>0</v>
      </c>
      <c r="FS1712">
        <v>0</v>
      </c>
      <c r="FX1712">
        <v>70</v>
      </c>
      <c r="FY1712">
        <v>10</v>
      </c>
      <c r="GA1712" t="s">
        <v>3</v>
      </c>
      <c r="GD1712">
        <v>0</v>
      </c>
      <c r="GF1712">
        <v>-24549344</v>
      </c>
      <c r="GG1712">
        <v>2</v>
      </c>
      <c r="GH1712">
        <v>1</v>
      </c>
      <c r="GI1712">
        <v>-2</v>
      </c>
      <c r="GJ1712">
        <v>0</v>
      </c>
      <c r="GK1712">
        <f>ROUND(R1712*(R12)/100,2)</f>
        <v>0</v>
      </c>
      <c r="GL1712">
        <f t="shared" si="1068"/>
        <v>0</v>
      </c>
      <c r="GM1712">
        <f t="shared" si="1069"/>
        <v>406.01</v>
      </c>
      <c r="GN1712">
        <f t="shared" si="1070"/>
        <v>0</v>
      </c>
      <c r="GO1712">
        <f t="shared" si="1071"/>
        <v>0</v>
      </c>
      <c r="GP1712">
        <f t="shared" si="1072"/>
        <v>406.01</v>
      </c>
      <c r="GR1712">
        <v>0</v>
      </c>
      <c r="GS1712">
        <v>3</v>
      </c>
      <c r="GT1712">
        <v>0</v>
      </c>
      <c r="GU1712" t="s">
        <v>3</v>
      </c>
      <c r="GV1712">
        <f t="shared" si="1073"/>
        <v>0</v>
      </c>
      <c r="GW1712">
        <v>1</v>
      </c>
      <c r="GX1712">
        <f t="shared" si="1074"/>
        <v>0</v>
      </c>
      <c r="HA1712">
        <v>0</v>
      </c>
      <c r="HB1712">
        <v>0</v>
      </c>
      <c r="HC1712">
        <f t="shared" si="1075"/>
        <v>0</v>
      </c>
      <c r="HE1712" t="s">
        <v>3</v>
      </c>
      <c r="HF1712" t="s">
        <v>3</v>
      </c>
      <c r="HM1712" t="s">
        <v>3</v>
      </c>
      <c r="HN1712" t="s">
        <v>3</v>
      </c>
      <c r="HO1712" t="s">
        <v>3</v>
      </c>
      <c r="HP1712" t="s">
        <v>3</v>
      </c>
      <c r="HQ1712" t="s">
        <v>3</v>
      </c>
      <c r="HS1712">
        <v>0</v>
      </c>
      <c r="IK1712">
        <v>0</v>
      </c>
    </row>
    <row r="1714" spans="1:206" x14ac:dyDescent="0.2">
      <c r="A1714">
        <v>51</v>
      </c>
      <c r="B1714">
        <f>B1701</f>
        <v>1</v>
      </c>
      <c r="C1714">
        <f>A1701</f>
        <v>4</v>
      </c>
      <c r="D1714">
        <f>ROW(A1701)</f>
        <v>1701</v>
      </c>
      <c r="F1714" t="str">
        <f>IF(F1701&lt;&gt;"",F1701,"")</f>
        <v>Новый раздел</v>
      </c>
      <c r="G1714" t="str">
        <f>IF(G1701&lt;&gt;"",G1701,"")</f>
        <v>Помещение 201 Кабинет иностранных языков</v>
      </c>
      <c r="H1714">
        <v>0</v>
      </c>
      <c r="O1714">
        <f t="shared" ref="O1714:T1714" si="1076">ROUND(AB1714,2)</f>
        <v>2484.31</v>
      </c>
      <c r="P1714">
        <f t="shared" si="1076"/>
        <v>266.66000000000003</v>
      </c>
      <c r="Q1714">
        <f t="shared" si="1076"/>
        <v>63.7</v>
      </c>
      <c r="R1714">
        <f t="shared" si="1076"/>
        <v>30.47</v>
      </c>
      <c r="S1714">
        <f t="shared" si="1076"/>
        <v>2153.9499999999998</v>
      </c>
      <c r="T1714">
        <f t="shared" si="1076"/>
        <v>0</v>
      </c>
      <c r="U1714">
        <f>AH1714</f>
        <v>3.3950000000000005</v>
      </c>
      <c r="V1714">
        <f>AI1714</f>
        <v>0</v>
      </c>
      <c r="W1714">
        <f>ROUND(AJ1714,2)</f>
        <v>0</v>
      </c>
      <c r="X1714">
        <f>ROUND(AK1714,2)</f>
        <v>1507.77</v>
      </c>
      <c r="Y1714">
        <f>ROUND(AL1714,2)</f>
        <v>215.41</v>
      </c>
      <c r="AB1714">
        <f>ROUND(SUMIF(AA1705:AA1712,"=35364244",O1705:O1712),2)</f>
        <v>2484.31</v>
      </c>
      <c r="AC1714">
        <f>ROUND(SUMIF(AA1705:AA1712,"=35364244",P1705:P1712),2)</f>
        <v>266.66000000000003</v>
      </c>
      <c r="AD1714">
        <f>ROUND(SUMIF(AA1705:AA1712,"=35364244",Q1705:Q1712),2)</f>
        <v>63.7</v>
      </c>
      <c r="AE1714">
        <f>ROUND(SUMIF(AA1705:AA1712,"=35364244",R1705:R1712),2)</f>
        <v>30.47</v>
      </c>
      <c r="AF1714">
        <f>ROUND(SUMIF(AA1705:AA1712,"=35364244",S1705:S1712),2)</f>
        <v>2153.9499999999998</v>
      </c>
      <c r="AG1714">
        <f>ROUND(SUMIF(AA1705:AA1712,"=35364244",T1705:T1712),2)</f>
        <v>0</v>
      </c>
      <c r="AH1714">
        <f>SUMIF(AA1705:AA1712,"=35364244",U1705:U1712)</f>
        <v>3.3950000000000005</v>
      </c>
      <c r="AI1714">
        <f>SUMIF(AA1705:AA1712,"=35364244",V1705:V1712)</f>
        <v>0</v>
      </c>
      <c r="AJ1714">
        <f>ROUND(SUMIF(AA1705:AA1712,"=35364244",W1705:W1712),2)</f>
        <v>0</v>
      </c>
      <c r="AK1714">
        <f>ROUND(SUMIF(AA1705:AA1712,"=35364244",X1705:X1712),2)</f>
        <v>1507.77</v>
      </c>
      <c r="AL1714">
        <f>ROUND(SUMIF(AA1705:AA1712,"=35364244",Y1705:Y1712),2)</f>
        <v>215.41</v>
      </c>
      <c r="AO1714">
        <f t="shared" ref="AO1714:BD1714" si="1077">ROUND(BX1714,2)</f>
        <v>0</v>
      </c>
      <c r="AP1714">
        <f t="shared" si="1077"/>
        <v>0</v>
      </c>
      <c r="AQ1714">
        <f t="shared" si="1077"/>
        <v>0</v>
      </c>
      <c r="AR1714">
        <f t="shared" si="1077"/>
        <v>4240.3900000000003</v>
      </c>
      <c r="AS1714">
        <f t="shared" si="1077"/>
        <v>0</v>
      </c>
      <c r="AT1714">
        <f t="shared" si="1077"/>
        <v>0</v>
      </c>
      <c r="AU1714">
        <f t="shared" si="1077"/>
        <v>4240.3900000000003</v>
      </c>
      <c r="AV1714">
        <f t="shared" si="1077"/>
        <v>266.66000000000003</v>
      </c>
      <c r="AW1714">
        <f t="shared" si="1077"/>
        <v>266.66000000000003</v>
      </c>
      <c r="AX1714">
        <f t="shared" si="1077"/>
        <v>0</v>
      </c>
      <c r="AY1714">
        <f t="shared" si="1077"/>
        <v>266.66000000000003</v>
      </c>
      <c r="AZ1714">
        <f t="shared" si="1077"/>
        <v>0</v>
      </c>
      <c r="BA1714">
        <f t="shared" si="1077"/>
        <v>0</v>
      </c>
      <c r="BB1714">
        <f t="shared" si="1077"/>
        <v>0</v>
      </c>
      <c r="BC1714">
        <f t="shared" si="1077"/>
        <v>0</v>
      </c>
      <c r="BD1714">
        <f t="shared" si="1077"/>
        <v>0</v>
      </c>
      <c r="BX1714">
        <f>ROUND(SUMIF(AA1705:AA1712,"=35364244",FQ1705:FQ1712),2)</f>
        <v>0</v>
      </c>
      <c r="BY1714">
        <f>ROUND(SUMIF(AA1705:AA1712,"=35364244",FR1705:FR1712),2)</f>
        <v>0</v>
      </c>
      <c r="BZ1714">
        <f>ROUND(SUMIF(AA1705:AA1712,"=35364244",GL1705:GL1712),2)</f>
        <v>0</v>
      </c>
      <c r="CA1714">
        <f>ROUND(SUMIF(AA1705:AA1712,"=35364244",GM1705:GM1712),2)</f>
        <v>4240.3900000000003</v>
      </c>
      <c r="CB1714">
        <f>ROUND(SUMIF(AA1705:AA1712,"=35364244",GN1705:GN1712),2)</f>
        <v>0</v>
      </c>
      <c r="CC1714">
        <f>ROUND(SUMIF(AA1705:AA1712,"=35364244",GO1705:GO1712),2)</f>
        <v>0</v>
      </c>
      <c r="CD1714">
        <f>ROUND(SUMIF(AA1705:AA1712,"=35364244",GP1705:GP1712),2)</f>
        <v>4240.3900000000003</v>
      </c>
      <c r="CE1714">
        <f>AC1714-BX1714</f>
        <v>266.66000000000003</v>
      </c>
      <c r="CF1714">
        <f>AC1714-BY1714</f>
        <v>266.66000000000003</v>
      </c>
      <c r="CG1714">
        <f>BX1714-BZ1714</f>
        <v>0</v>
      </c>
      <c r="CH1714">
        <f>AC1714-BX1714-BY1714+BZ1714</f>
        <v>266.66000000000003</v>
      </c>
      <c r="CI1714">
        <f>BY1714-BZ1714</f>
        <v>0</v>
      </c>
      <c r="CJ1714">
        <f>ROUND(SUMIF(AA1705:AA1712,"=35364244",GX1705:GX1712),2)</f>
        <v>0</v>
      </c>
      <c r="CK1714">
        <f>ROUND(SUMIF(AA1705:AA1712,"=35364244",GY1705:GY1712),2)</f>
        <v>0</v>
      </c>
      <c r="CL1714">
        <f>ROUND(SUMIF(AA1705:AA1712,"=35364244",GZ1705:GZ1712),2)</f>
        <v>0</v>
      </c>
      <c r="CM1714">
        <f>ROUND(SUMIF(AA1705:AA1712,"=35364244",HD1705:HD1712),2)</f>
        <v>0</v>
      </c>
      <c r="GX1714">
        <v>0</v>
      </c>
    </row>
    <row r="1716" spans="1:206" x14ac:dyDescent="0.2">
      <c r="A1716">
        <v>50</v>
      </c>
      <c r="B1716">
        <v>0</v>
      </c>
      <c r="C1716">
        <v>0</v>
      </c>
      <c r="D1716">
        <v>1</v>
      </c>
      <c r="E1716">
        <v>201</v>
      </c>
      <c r="F1716">
        <f>ROUND(Source!O1714,O1716)</f>
        <v>2484.31</v>
      </c>
      <c r="G1716" t="s">
        <v>66</v>
      </c>
      <c r="H1716" t="s">
        <v>67</v>
      </c>
      <c r="K1716">
        <v>201</v>
      </c>
      <c r="L1716">
        <v>1</v>
      </c>
      <c r="M1716">
        <v>3</v>
      </c>
      <c r="N1716" t="s">
        <v>3</v>
      </c>
      <c r="O1716">
        <v>2</v>
      </c>
      <c r="W1716">
        <v>2484.31</v>
      </c>
      <c r="X1716">
        <v>1</v>
      </c>
      <c r="Y1716">
        <v>2484.31</v>
      </c>
    </row>
    <row r="1717" spans="1:206" x14ac:dyDescent="0.2">
      <c r="A1717">
        <v>50</v>
      </c>
      <c r="B1717">
        <v>0</v>
      </c>
      <c r="C1717">
        <v>0</v>
      </c>
      <c r="D1717">
        <v>1</v>
      </c>
      <c r="E1717">
        <v>202</v>
      </c>
      <c r="F1717">
        <f>ROUND(Source!P1714,O1717)</f>
        <v>266.66000000000003</v>
      </c>
      <c r="G1717" t="s">
        <v>68</v>
      </c>
      <c r="H1717" t="s">
        <v>69</v>
      </c>
      <c r="K1717">
        <v>202</v>
      </c>
      <c r="L1717">
        <v>2</v>
      </c>
      <c r="M1717">
        <v>3</v>
      </c>
      <c r="N1717" t="s">
        <v>3</v>
      </c>
      <c r="O1717">
        <v>2</v>
      </c>
      <c r="W1717">
        <v>266.66000000000003</v>
      </c>
      <c r="X1717">
        <v>1</v>
      </c>
      <c r="Y1717">
        <v>266.66000000000003</v>
      </c>
    </row>
    <row r="1718" spans="1:206" x14ac:dyDescent="0.2">
      <c r="A1718">
        <v>50</v>
      </c>
      <c r="B1718">
        <v>0</v>
      </c>
      <c r="C1718">
        <v>0</v>
      </c>
      <c r="D1718">
        <v>1</v>
      </c>
      <c r="E1718">
        <v>222</v>
      </c>
      <c r="F1718">
        <f>ROUND(Source!AO1714,O1718)</f>
        <v>0</v>
      </c>
      <c r="G1718" t="s">
        <v>70</v>
      </c>
      <c r="H1718" t="s">
        <v>71</v>
      </c>
      <c r="K1718">
        <v>222</v>
      </c>
      <c r="L1718">
        <v>3</v>
      </c>
      <c r="M1718">
        <v>3</v>
      </c>
      <c r="N1718" t="s">
        <v>3</v>
      </c>
      <c r="O1718">
        <v>2</v>
      </c>
      <c r="W1718">
        <v>0</v>
      </c>
      <c r="X1718">
        <v>1</v>
      </c>
      <c r="Y1718">
        <v>0</v>
      </c>
    </row>
    <row r="1719" spans="1:206" x14ac:dyDescent="0.2">
      <c r="A1719">
        <v>50</v>
      </c>
      <c r="B1719">
        <v>0</v>
      </c>
      <c r="C1719">
        <v>0</v>
      </c>
      <c r="D1719">
        <v>1</v>
      </c>
      <c r="E1719">
        <v>225</v>
      </c>
      <c r="F1719">
        <f>ROUND(Source!AV1714,O1719)</f>
        <v>266.66000000000003</v>
      </c>
      <c r="G1719" t="s">
        <v>72</v>
      </c>
      <c r="H1719" t="s">
        <v>73</v>
      </c>
      <c r="K1719">
        <v>225</v>
      </c>
      <c r="L1719">
        <v>4</v>
      </c>
      <c r="M1719">
        <v>3</v>
      </c>
      <c r="N1719" t="s">
        <v>3</v>
      </c>
      <c r="O1719">
        <v>2</v>
      </c>
      <c r="W1719">
        <v>266.66000000000003</v>
      </c>
      <c r="X1719">
        <v>1</v>
      </c>
      <c r="Y1719">
        <v>266.66000000000003</v>
      </c>
    </row>
    <row r="1720" spans="1:206" x14ac:dyDescent="0.2">
      <c r="A1720">
        <v>50</v>
      </c>
      <c r="B1720">
        <v>0</v>
      </c>
      <c r="C1720">
        <v>0</v>
      </c>
      <c r="D1720">
        <v>1</v>
      </c>
      <c r="E1720">
        <v>226</v>
      </c>
      <c r="F1720">
        <f>ROUND(Source!AW1714,O1720)</f>
        <v>266.66000000000003</v>
      </c>
      <c r="G1720" t="s">
        <v>74</v>
      </c>
      <c r="H1720" t="s">
        <v>75</v>
      </c>
      <c r="K1720">
        <v>226</v>
      </c>
      <c r="L1720">
        <v>5</v>
      </c>
      <c r="M1720">
        <v>3</v>
      </c>
      <c r="N1720" t="s">
        <v>3</v>
      </c>
      <c r="O1720">
        <v>2</v>
      </c>
      <c r="W1720">
        <v>266.66000000000003</v>
      </c>
      <c r="X1720">
        <v>1</v>
      </c>
      <c r="Y1720">
        <v>266.66000000000003</v>
      </c>
    </row>
    <row r="1721" spans="1:206" x14ac:dyDescent="0.2">
      <c r="A1721">
        <v>50</v>
      </c>
      <c r="B1721">
        <v>0</v>
      </c>
      <c r="C1721">
        <v>0</v>
      </c>
      <c r="D1721">
        <v>1</v>
      </c>
      <c r="E1721">
        <v>227</v>
      </c>
      <c r="F1721">
        <f>ROUND(Source!AX1714,O1721)</f>
        <v>0</v>
      </c>
      <c r="G1721" t="s">
        <v>76</v>
      </c>
      <c r="H1721" t="s">
        <v>77</v>
      </c>
      <c r="K1721">
        <v>227</v>
      </c>
      <c r="L1721">
        <v>6</v>
      </c>
      <c r="M1721">
        <v>3</v>
      </c>
      <c r="N1721" t="s">
        <v>3</v>
      </c>
      <c r="O1721">
        <v>2</v>
      </c>
      <c r="W1721">
        <v>0</v>
      </c>
      <c r="X1721">
        <v>1</v>
      </c>
      <c r="Y1721">
        <v>0</v>
      </c>
    </row>
    <row r="1722" spans="1:206" x14ac:dyDescent="0.2">
      <c r="A1722">
        <v>50</v>
      </c>
      <c r="B1722">
        <v>0</v>
      </c>
      <c r="C1722">
        <v>0</v>
      </c>
      <c r="D1722">
        <v>1</v>
      </c>
      <c r="E1722">
        <v>228</v>
      </c>
      <c r="F1722">
        <f>ROUND(Source!AY1714,O1722)</f>
        <v>266.66000000000003</v>
      </c>
      <c r="G1722" t="s">
        <v>78</v>
      </c>
      <c r="H1722" t="s">
        <v>79</v>
      </c>
      <c r="K1722">
        <v>228</v>
      </c>
      <c r="L1722">
        <v>7</v>
      </c>
      <c r="M1722">
        <v>3</v>
      </c>
      <c r="N1722" t="s">
        <v>3</v>
      </c>
      <c r="O1722">
        <v>2</v>
      </c>
      <c r="W1722">
        <v>266.66000000000003</v>
      </c>
      <c r="X1722">
        <v>1</v>
      </c>
      <c r="Y1722">
        <v>266.66000000000003</v>
      </c>
    </row>
    <row r="1723" spans="1:206" x14ac:dyDescent="0.2">
      <c r="A1723">
        <v>50</v>
      </c>
      <c r="B1723">
        <v>0</v>
      </c>
      <c r="C1723">
        <v>0</v>
      </c>
      <c r="D1723">
        <v>1</v>
      </c>
      <c r="E1723">
        <v>216</v>
      </c>
      <c r="F1723">
        <f>ROUND(Source!AP1714,O1723)</f>
        <v>0</v>
      </c>
      <c r="G1723" t="s">
        <v>80</v>
      </c>
      <c r="H1723" t="s">
        <v>81</v>
      </c>
      <c r="K1723">
        <v>216</v>
      </c>
      <c r="L1723">
        <v>8</v>
      </c>
      <c r="M1723">
        <v>3</v>
      </c>
      <c r="N1723" t="s">
        <v>3</v>
      </c>
      <c r="O1723">
        <v>2</v>
      </c>
      <c r="W1723">
        <v>0</v>
      </c>
      <c r="X1723">
        <v>1</v>
      </c>
      <c r="Y1723">
        <v>0</v>
      </c>
    </row>
    <row r="1724" spans="1:206" x14ac:dyDescent="0.2">
      <c r="A1724">
        <v>50</v>
      </c>
      <c r="B1724">
        <v>0</v>
      </c>
      <c r="C1724">
        <v>0</v>
      </c>
      <c r="D1724">
        <v>1</v>
      </c>
      <c r="E1724">
        <v>223</v>
      </c>
      <c r="F1724">
        <f>ROUND(Source!AQ1714,O1724)</f>
        <v>0</v>
      </c>
      <c r="G1724" t="s">
        <v>82</v>
      </c>
      <c r="H1724" t="s">
        <v>83</v>
      </c>
      <c r="K1724">
        <v>223</v>
      </c>
      <c r="L1724">
        <v>9</v>
      </c>
      <c r="M1724">
        <v>3</v>
      </c>
      <c r="N1724" t="s">
        <v>3</v>
      </c>
      <c r="O1724">
        <v>2</v>
      </c>
      <c r="W1724">
        <v>0</v>
      </c>
      <c r="X1724">
        <v>1</v>
      </c>
      <c r="Y1724">
        <v>0</v>
      </c>
    </row>
    <row r="1725" spans="1:206" x14ac:dyDescent="0.2">
      <c r="A1725">
        <v>50</v>
      </c>
      <c r="B1725">
        <v>0</v>
      </c>
      <c r="C1725">
        <v>0</v>
      </c>
      <c r="D1725">
        <v>1</v>
      </c>
      <c r="E1725">
        <v>229</v>
      </c>
      <c r="F1725">
        <f>ROUND(Source!AZ1714,O1725)</f>
        <v>0</v>
      </c>
      <c r="G1725" t="s">
        <v>84</v>
      </c>
      <c r="H1725" t="s">
        <v>85</v>
      </c>
      <c r="K1725">
        <v>229</v>
      </c>
      <c r="L1725">
        <v>10</v>
      </c>
      <c r="M1725">
        <v>3</v>
      </c>
      <c r="N1725" t="s">
        <v>3</v>
      </c>
      <c r="O1725">
        <v>2</v>
      </c>
      <c r="W1725">
        <v>0</v>
      </c>
      <c r="X1725">
        <v>1</v>
      </c>
      <c r="Y1725">
        <v>0</v>
      </c>
    </row>
    <row r="1726" spans="1:206" x14ac:dyDescent="0.2">
      <c r="A1726">
        <v>50</v>
      </c>
      <c r="B1726">
        <v>0</v>
      </c>
      <c r="C1726">
        <v>0</v>
      </c>
      <c r="D1726">
        <v>1</v>
      </c>
      <c r="E1726">
        <v>203</v>
      </c>
      <c r="F1726">
        <f>ROUND(Source!Q1714,O1726)</f>
        <v>63.7</v>
      </c>
      <c r="G1726" t="s">
        <v>86</v>
      </c>
      <c r="H1726" t="s">
        <v>87</v>
      </c>
      <c r="K1726">
        <v>203</v>
      </c>
      <c r="L1726">
        <v>11</v>
      </c>
      <c r="M1726">
        <v>3</v>
      </c>
      <c r="N1726" t="s">
        <v>3</v>
      </c>
      <c r="O1726">
        <v>2</v>
      </c>
      <c r="W1726">
        <v>63.7</v>
      </c>
      <c r="X1726">
        <v>1</v>
      </c>
      <c r="Y1726">
        <v>63.7</v>
      </c>
    </row>
    <row r="1727" spans="1:206" x14ac:dyDescent="0.2">
      <c r="A1727">
        <v>50</v>
      </c>
      <c r="B1727">
        <v>0</v>
      </c>
      <c r="C1727">
        <v>0</v>
      </c>
      <c r="D1727">
        <v>1</v>
      </c>
      <c r="E1727">
        <v>231</v>
      </c>
      <c r="F1727">
        <f>ROUND(Source!BB1714,O1727)</f>
        <v>0</v>
      </c>
      <c r="G1727" t="s">
        <v>88</v>
      </c>
      <c r="H1727" t="s">
        <v>89</v>
      </c>
      <c r="K1727">
        <v>231</v>
      </c>
      <c r="L1727">
        <v>12</v>
      </c>
      <c r="M1727">
        <v>3</v>
      </c>
      <c r="N1727" t="s">
        <v>3</v>
      </c>
      <c r="O1727">
        <v>2</v>
      </c>
      <c r="W1727">
        <v>0</v>
      </c>
      <c r="X1727">
        <v>1</v>
      </c>
      <c r="Y1727">
        <v>0</v>
      </c>
    </row>
    <row r="1728" spans="1:206" x14ac:dyDescent="0.2">
      <c r="A1728">
        <v>50</v>
      </c>
      <c r="B1728">
        <v>0</v>
      </c>
      <c r="C1728">
        <v>0</v>
      </c>
      <c r="D1728">
        <v>1</v>
      </c>
      <c r="E1728">
        <v>204</v>
      </c>
      <c r="F1728">
        <f>ROUND(Source!R1714,O1728)</f>
        <v>30.47</v>
      </c>
      <c r="G1728" t="s">
        <v>90</v>
      </c>
      <c r="H1728" t="s">
        <v>91</v>
      </c>
      <c r="K1728">
        <v>204</v>
      </c>
      <c r="L1728">
        <v>13</v>
      </c>
      <c r="M1728">
        <v>3</v>
      </c>
      <c r="N1728" t="s">
        <v>3</v>
      </c>
      <c r="O1728">
        <v>2</v>
      </c>
      <c r="W1728">
        <v>30.47</v>
      </c>
      <c r="X1728">
        <v>1</v>
      </c>
      <c r="Y1728">
        <v>30.47</v>
      </c>
    </row>
    <row r="1729" spans="1:88" x14ac:dyDescent="0.2">
      <c r="A1729">
        <v>50</v>
      </c>
      <c r="B1729">
        <v>0</v>
      </c>
      <c r="C1729">
        <v>0</v>
      </c>
      <c r="D1729">
        <v>1</v>
      </c>
      <c r="E1729">
        <v>205</v>
      </c>
      <c r="F1729">
        <f>ROUND(Source!S1714,O1729)</f>
        <v>2153.9499999999998</v>
      </c>
      <c r="G1729" t="s">
        <v>92</v>
      </c>
      <c r="H1729" t="s">
        <v>93</v>
      </c>
      <c r="K1729">
        <v>205</v>
      </c>
      <c r="L1729">
        <v>14</v>
      </c>
      <c r="M1729">
        <v>3</v>
      </c>
      <c r="N1729" t="s">
        <v>3</v>
      </c>
      <c r="O1729">
        <v>2</v>
      </c>
      <c r="W1729">
        <v>2153.9499999999998</v>
      </c>
      <c r="X1729">
        <v>1</v>
      </c>
      <c r="Y1729">
        <v>2153.9499999999998</v>
      </c>
    </row>
    <row r="1730" spans="1:88" x14ac:dyDescent="0.2">
      <c r="A1730">
        <v>50</v>
      </c>
      <c r="B1730">
        <v>0</v>
      </c>
      <c r="C1730">
        <v>0</v>
      </c>
      <c r="D1730">
        <v>1</v>
      </c>
      <c r="E1730">
        <v>232</v>
      </c>
      <c r="F1730">
        <f>ROUND(Source!BC1714,O1730)</f>
        <v>0</v>
      </c>
      <c r="G1730" t="s">
        <v>94</v>
      </c>
      <c r="H1730" t="s">
        <v>95</v>
      </c>
      <c r="K1730">
        <v>232</v>
      </c>
      <c r="L1730">
        <v>15</v>
      </c>
      <c r="M1730">
        <v>3</v>
      </c>
      <c r="N1730" t="s">
        <v>3</v>
      </c>
      <c r="O1730">
        <v>2</v>
      </c>
      <c r="W1730">
        <v>0</v>
      </c>
      <c r="X1730">
        <v>1</v>
      </c>
      <c r="Y1730">
        <v>0</v>
      </c>
    </row>
    <row r="1731" spans="1:88" x14ac:dyDescent="0.2">
      <c r="A1731">
        <v>50</v>
      </c>
      <c r="B1731">
        <v>0</v>
      </c>
      <c r="C1731">
        <v>0</v>
      </c>
      <c r="D1731">
        <v>1</v>
      </c>
      <c r="E1731">
        <v>214</v>
      </c>
      <c r="F1731">
        <f>ROUND(Source!AS1714,O1731)</f>
        <v>0</v>
      </c>
      <c r="G1731" t="s">
        <v>96</v>
      </c>
      <c r="H1731" t="s">
        <v>97</v>
      </c>
      <c r="K1731">
        <v>214</v>
      </c>
      <c r="L1731">
        <v>16</v>
      </c>
      <c r="M1731">
        <v>3</v>
      </c>
      <c r="N1731" t="s">
        <v>3</v>
      </c>
      <c r="O1731">
        <v>2</v>
      </c>
      <c r="W1731">
        <v>0</v>
      </c>
      <c r="X1731">
        <v>1</v>
      </c>
      <c r="Y1731">
        <v>0</v>
      </c>
    </row>
    <row r="1732" spans="1:88" x14ac:dyDescent="0.2">
      <c r="A1732">
        <v>50</v>
      </c>
      <c r="B1732">
        <v>0</v>
      </c>
      <c r="C1732">
        <v>0</v>
      </c>
      <c r="D1732">
        <v>1</v>
      </c>
      <c r="E1732">
        <v>215</v>
      </c>
      <c r="F1732">
        <f>ROUND(Source!AT1714,O1732)</f>
        <v>0</v>
      </c>
      <c r="G1732" t="s">
        <v>98</v>
      </c>
      <c r="H1732" t="s">
        <v>99</v>
      </c>
      <c r="K1732">
        <v>215</v>
      </c>
      <c r="L1732">
        <v>17</v>
      </c>
      <c r="M1732">
        <v>3</v>
      </c>
      <c r="N1732" t="s">
        <v>3</v>
      </c>
      <c r="O1732">
        <v>2</v>
      </c>
      <c r="W1732">
        <v>0</v>
      </c>
      <c r="X1732">
        <v>1</v>
      </c>
      <c r="Y1732">
        <v>0</v>
      </c>
    </row>
    <row r="1733" spans="1:88" x14ac:dyDescent="0.2">
      <c r="A1733">
        <v>50</v>
      </c>
      <c r="B1733">
        <v>0</v>
      </c>
      <c r="C1733">
        <v>0</v>
      </c>
      <c r="D1733">
        <v>1</v>
      </c>
      <c r="E1733">
        <v>217</v>
      </c>
      <c r="F1733">
        <f>ROUND(Source!AU1714,O1733)</f>
        <v>4240.3900000000003</v>
      </c>
      <c r="G1733" t="s">
        <v>100</v>
      </c>
      <c r="H1733" t="s">
        <v>101</v>
      </c>
      <c r="K1733">
        <v>217</v>
      </c>
      <c r="L1733">
        <v>18</v>
      </c>
      <c r="M1733">
        <v>3</v>
      </c>
      <c r="N1733" t="s">
        <v>3</v>
      </c>
      <c r="O1733">
        <v>2</v>
      </c>
      <c r="W1733">
        <v>4240.3900000000003</v>
      </c>
      <c r="X1733">
        <v>1</v>
      </c>
      <c r="Y1733">
        <v>4240.3900000000003</v>
      </c>
    </row>
    <row r="1734" spans="1:88" x14ac:dyDescent="0.2">
      <c r="A1734">
        <v>50</v>
      </c>
      <c r="B1734">
        <v>0</v>
      </c>
      <c r="C1734">
        <v>0</v>
      </c>
      <c r="D1734">
        <v>1</v>
      </c>
      <c r="E1734">
        <v>230</v>
      </c>
      <c r="F1734">
        <f>ROUND(Source!BA1714,O1734)</f>
        <v>0</v>
      </c>
      <c r="G1734" t="s">
        <v>102</v>
      </c>
      <c r="H1734" t="s">
        <v>103</v>
      </c>
      <c r="K1734">
        <v>230</v>
      </c>
      <c r="L1734">
        <v>19</v>
      </c>
      <c r="M1734">
        <v>3</v>
      </c>
      <c r="N1734" t="s">
        <v>3</v>
      </c>
      <c r="O1734">
        <v>2</v>
      </c>
      <c r="W1734">
        <v>0</v>
      </c>
      <c r="X1734">
        <v>1</v>
      </c>
      <c r="Y1734">
        <v>0</v>
      </c>
    </row>
    <row r="1735" spans="1:88" x14ac:dyDescent="0.2">
      <c r="A1735">
        <v>50</v>
      </c>
      <c r="B1735">
        <v>0</v>
      </c>
      <c r="C1735">
        <v>0</v>
      </c>
      <c r="D1735">
        <v>1</v>
      </c>
      <c r="E1735">
        <v>206</v>
      </c>
      <c r="F1735">
        <f>ROUND(Source!T1714,O1735)</f>
        <v>0</v>
      </c>
      <c r="G1735" t="s">
        <v>104</v>
      </c>
      <c r="H1735" t="s">
        <v>105</v>
      </c>
      <c r="K1735">
        <v>206</v>
      </c>
      <c r="L1735">
        <v>20</v>
      </c>
      <c r="M1735">
        <v>3</v>
      </c>
      <c r="N1735" t="s">
        <v>3</v>
      </c>
      <c r="O1735">
        <v>2</v>
      </c>
      <c r="W1735">
        <v>0</v>
      </c>
      <c r="X1735">
        <v>1</v>
      </c>
      <c r="Y1735">
        <v>0</v>
      </c>
    </row>
    <row r="1736" spans="1:88" x14ac:dyDescent="0.2">
      <c r="A1736">
        <v>50</v>
      </c>
      <c r="B1736">
        <v>0</v>
      </c>
      <c r="C1736">
        <v>0</v>
      </c>
      <c r="D1736">
        <v>1</v>
      </c>
      <c r="E1736">
        <v>207</v>
      </c>
      <c r="F1736">
        <f>Source!U1714</f>
        <v>3.3950000000000005</v>
      </c>
      <c r="G1736" t="s">
        <v>106</v>
      </c>
      <c r="H1736" t="s">
        <v>107</v>
      </c>
      <c r="K1736">
        <v>207</v>
      </c>
      <c r="L1736">
        <v>21</v>
      </c>
      <c r="M1736">
        <v>3</v>
      </c>
      <c r="N1736" t="s">
        <v>3</v>
      </c>
      <c r="O1736">
        <v>-1</v>
      </c>
      <c r="W1736">
        <v>3.3949999999999996</v>
      </c>
      <c r="X1736">
        <v>1</v>
      </c>
      <c r="Y1736">
        <v>3.3949999999999996</v>
      </c>
    </row>
    <row r="1737" spans="1:88" x14ac:dyDescent="0.2">
      <c r="A1737">
        <v>50</v>
      </c>
      <c r="B1737">
        <v>0</v>
      </c>
      <c r="C1737">
        <v>0</v>
      </c>
      <c r="D1737">
        <v>1</v>
      </c>
      <c r="E1737">
        <v>208</v>
      </c>
      <c r="F1737">
        <f>Source!V1714</f>
        <v>0</v>
      </c>
      <c r="G1737" t="s">
        <v>108</v>
      </c>
      <c r="H1737" t="s">
        <v>109</v>
      </c>
      <c r="K1737">
        <v>208</v>
      </c>
      <c r="L1737">
        <v>22</v>
      </c>
      <c r="M1737">
        <v>3</v>
      </c>
      <c r="N1737" t="s">
        <v>3</v>
      </c>
      <c r="O1737">
        <v>-1</v>
      </c>
      <c r="W1737">
        <v>0</v>
      </c>
      <c r="X1737">
        <v>1</v>
      </c>
      <c r="Y1737">
        <v>0</v>
      </c>
    </row>
    <row r="1738" spans="1:88" x14ac:dyDescent="0.2">
      <c r="A1738">
        <v>50</v>
      </c>
      <c r="B1738">
        <v>0</v>
      </c>
      <c r="C1738">
        <v>0</v>
      </c>
      <c r="D1738">
        <v>1</v>
      </c>
      <c r="E1738">
        <v>209</v>
      </c>
      <c r="F1738">
        <f>ROUND(Source!W1714,O1738)</f>
        <v>0</v>
      </c>
      <c r="G1738" t="s">
        <v>110</v>
      </c>
      <c r="H1738" t="s">
        <v>111</v>
      </c>
      <c r="K1738">
        <v>209</v>
      </c>
      <c r="L1738">
        <v>23</v>
      </c>
      <c r="M1738">
        <v>3</v>
      </c>
      <c r="N1738" t="s">
        <v>3</v>
      </c>
      <c r="O1738">
        <v>2</v>
      </c>
      <c r="W1738">
        <v>0</v>
      </c>
      <c r="X1738">
        <v>1</v>
      </c>
      <c r="Y1738">
        <v>0</v>
      </c>
    </row>
    <row r="1739" spans="1:88" x14ac:dyDescent="0.2">
      <c r="A1739">
        <v>50</v>
      </c>
      <c r="B1739">
        <v>0</v>
      </c>
      <c r="C1739">
        <v>0</v>
      </c>
      <c r="D1739">
        <v>1</v>
      </c>
      <c r="E1739">
        <v>233</v>
      </c>
      <c r="F1739">
        <f>ROUND(Source!BD1714,O1739)</f>
        <v>0</v>
      </c>
      <c r="G1739" t="s">
        <v>112</v>
      </c>
      <c r="H1739" t="s">
        <v>113</v>
      </c>
      <c r="K1739">
        <v>233</v>
      </c>
      <c r="L1739">
        <v>24</v>
      </c>
      <c r="M1739">
        <v>3</v>
      </c>
      <c r="N1739" t="s">
        <v>3</v>
      </c>
      <c r="O1739">
        <v>2</v>
      </c>
      <c r="W1739">
        <v>0</v>
      </c>
      <c r="X1739">
        <v>1</v>
      </c>
      <c r="Y1739">
        <v>0</v>
      </c>
    </row>
    <row r="1740" spans="1:88" x14ac:dyDescent="0.2">
      <c r="A1740">
        <v>50</v>
      </c>
      <c r="B1740">
        <v>0</v>
      </c>
      <c r="C1740">
        <v>0</v>
      </c>
      <c r="D1740">
        <v>1</v>
      </c>
      <c r="E1740">
        <v>210</v>
      </c>
      <c r="F1740">
        <f>ROUND(Source!X1714,O1740)</f>
        <v>1507.77</v>
      </c>
      <c r="G1740" t="s">
        <v>114</v>
      </c>
      <c r="H1740" t="s">
        <v>115</v>
      </c>
      <c r="K1740">
        <v>210</v>
      </c>
      <c r="L1740">
        <v>25</v>
      </c>
      <c r="M1740">
        <v>3</v>
      </c>
      <c r="N1740" t="s">
        <v>3</v>
      </c>
      <c r="O1740">
        <v>2</v>
      </c>
      <c r="W1740">
        <v>1507.77</v>
      </c>
      <c r="X1740">
        <v>1</v>
      </c>
      <c r="Y1740">
        <v>1507.77</v>
      </c>
    </row>
    <row r="1741" spans="1:88" x14ac:dyDescent="0.2">
      <c r="A1741">
        <v>50</v>
      </c>
      <c r="B1741">
        <v>0</v>
      </c>
      <c r="C1741">
        <v>0</v>
      </c>
      <c r="D1741">
        <v>1</v>
      </c>
      <c r="E1741">
        <v>211</v>
      </c>
      <c r="F1741">
        <f>ROUND(Source!Y1714,O1741)</f>
        <v>215.41</v>
      </c>
      <c r="G1741" t="s">
        <v>116</v>
      </c>
      <c r="H1741" t="s">
        <v>117</v>
      </c>
      <c r="K1741">
        <v>211</v>
      </c>
      <c r="L1741">
        <v>26</v>
      </c>
      <c r="M1741">
        <v>3</v>
      </c>
      <c r="N1741" t="s">
        <v>3</v>
      </c>
      <c r="O1741">
        <v>2</v>
      </c>
      <c r="W1741">
        <v>215.41</v>
      </c>
      <c r="X1741">
        <v>1</v>
      </c>
      <c r="Y1741">
        <v>215.41</v>
      </c>
    </row>
    <row r="1742" spans="1:88" x14ac:dyDescent="0.2">
      <c r="A1742">
        <v>50</v>
      </c>
      <c r="B1742">
        <v>0</v>
      </c>
      <c r="C1742">
        <v>0</v>
      </c>
      <c r="D1742">
        <v>1</v>
      </c>
      <c r="E1742">
        <v>224</v>
      </c>
      <c r="F1742">
        <f>ROUND(Source!AR1714,O1742)</f>
        <v>4240.3900000000003</v>
      </c>
      <c r="G1742" t="s">
        <v>118</v>
      </c>
      <c r="H1742" t="s">
        <v>119</v>
      </c>
      <c r="K1742">
        <v>224</v>
      </c>
      <c r="L1742">
        <v>27</v>
      </c>
      <c r="M1742">
        <v>3</v>
      </c>
      <c r="N1742" t="s">
        <v>3</v>
      </c>
      <c r="O1742">
        <v>2</v>
      </c>
      <c r="W1742">
        <v>4240.3900000000003</v>
      </c>
      <c r="X1742">
        <v>1</v>
      </c>
      <c r="Y1742">
        <v>4240.3900000000003</v>
      </c>
    </row>
    <row r="1744" spans="1:88" x14ac:dyDescent="0.2">
      <c r="A1744">
        <v>4</v>
      </c>
      <c r="B1744">
        <v>1</v>
      </c>
      <c r="D1744">
        <f>ROW(A1757)</f>
        <v>1757</v>
      </c>
      <c r="F1744" t="s">
        <v>13</v>
      </c>
      <c r="G1744" t="s">
        <v>413</v>
      </c>
      <c r="H1744" t="s">
        <v>3</v>
      </c>
      <c r="I1744">
        <v>0</v>
      </c>
      <c r="K1744">
        <v>-1</v>
      </c>
      <c r="M1744" t="s">
        <v>3</v>
      </c>
      <c r="S1744">
        <v>0</v>
      </c>
      <c r="U1744" t="s">
        <v>3</v>
      </c>
      <c r="V1744">
        <v>0</v>
      </c>
      <c r="AB1744" t="s">
        <v>3</v>
      </c>
      <c r="AC1744" t="s">
        <v>3</v>
      </c>
      <c r="AD1744" t="s">
        <v>3</v>
      </c>
      <c r="AE1744" t="s">
        <v>3</v>
      </c>
      <c r="AF1744" t="s">
        <v>3</v>
      </c>
      <c r="AG1744" t="s">
        <v>3</v>
      </c>
      <c r="AP1744" t="s">
        <v>3</v>
      </c>
      <c r="AQ1744" t="s">
        <v>3</v>
      </c>
      <c r="AR1744" t="s">
        <v>3</v>
      </c>
      <c r="AZ1744" t="s">
        <v>3</v>
      </c>
      <c r="BB1744" t="s">
        <v>3</v>
      </c>
      <c r="BC1744" t="s">
        <v>3</v>
      </c>
      <c r="BD1744" t="s">
        <v>3</v>
      </c>
      <c r="BE1744" t="s">
        <v>3</v>
      </c>
      <c r="BF1744" t="s">
        <v>3</v>
      </c>
      <c r="BG1744" t="s">
        <v>3</v>
      </c>
      <c r="BH1744" t="s">
        <v>3</v>
      </c>
      <c r="BI1744" t="s">
        <v>3</v>
      </c>
      <c r="BJ1744" t="s">
        <v>3</v>
      </c>
      <c r="BK1744" t="s">
        <v>3</v>
      </c>
      <c r="BL1744" t="s">
        <v>3</v>
      </c>
      <c r="BM1744" t="s">
        <v>3</v>
      </c>
      <c r="BN1744" t="s">
        <v>3</v>
      </c>
      <c r="BO1744" t="s">
        <v>3</v>
      </c>
      <c r="BP1744" t="s">
        <v>3</v>
      </c>
      <c r="BX1744">
        <v>0</v>
      </c>
      <c r="CJ1744">
        <v>0</v>
      </c>
    </row>
    <row r="1746" spans="1:245" x14ac:dyDescent="0.2">
      <c r="A1746">
        <v>52</v>
      </c>
      <c r="B1746">
        <f t="shared" ref="B1746:G1746" si="1078">B1757</f>
        <v>1</v>
      </c>
      <c r="C1746">
        <f t="shared" si="1078"/>
        <v>4</v>
      </c>
      <c r="D1746">
        <f t="shared" si="1078"/>
        <v>1744</v>
      </c>
      <c r="E1746">
        <f t="shared" si="1078"/>
        <v>0</v>
      </c>
      <c r="F1746" t="str">
        <f t="shared" si="1078"/>
        <v>Новый раздел</v>
      </c>
      <c r="G1746" t="str">
        <f t="shared" si="1078"/>
        <v>Помещение 202 Учебный класс</v>
      </c>
      <c r="O1746">
        <f t="shared" ref="O1746:AT1746" si="1079">O1757</f>
        <v>2484.31</v>
      </c>
      <c r="P1746">
        <f t="shared" si="1079"/>
        <v>266.66000000000003</v>
      </c>
      <c r="Q1746">
        <f t="shared" si="1079"/>
        <v>63.7</v>
      </c>
      <c r="R1746">
        <f t="shared" si="1079"/>
        <v>30.47</v>
      </c>
      <c r="S1746">
        <f t="shared" si="1079"/>
        <v>2153.9499999999998</v>
      </c>
      <c r="T1746">
        <f t="shared" si="1079"/>
        <v>0</v>
      </c>
      <c r="U1746">
        <f t="shared" si="1079"/>
        <v>3.3950000000000005</v>
      </c>
      <c r="V1746">
        <f t="shared" si="1079"/>
        <v>0</v>
      </c>
      <c r="W1746">
        <f t="shared" si="1079"/>
        <v>0</v>
      </c>
      <c r="X1746">
        <f t="shared" si="1079"/>
        <v>1507.77</v>
      </c>
      <c r="Y1746">
        <f t="shared" si="1079"/>
        <v>215.41</v>
      </c>
      <c r="Z1746">
        <f t="shared" si="1079"/>
        <v>0</v>
      </c>
      <c r="AA1746">
        <f t="shared" si="1079"/>
        <v>0</v>
      </c>
      <c r="AB1746">
        <f t="shared" si="1079"/>
        <v>2484.31</v>
      </c>
      <c r="AC1746">
        <f t="shared" si="1079"/>
        <v>266.66000000000003</v>
      </c>
      <c r="AD1746">
        <f t="shared" si="1079"/>
        <v>63.7</v>
      </c>
      <c r="AE1746">
        <f t="shared" si="1079"/>
        <v>30.47</v>
      </c>
      <c r="AF1746">
        <f t="shared" si="1079"/>
        <v>2153.9499999999998</v>
      </c>
      <c r="AG1746">
        <f t="shared" si="1079"/>
        <v>0</v>
      </c>
      <c r="AH1746">
        <f t="shared" si="1079"/>
        <v>3.3950000000000005</v>
      </c>
      <c r="AI1746">
        <f t="shared" si="1079"/>
        <v>0</v>
      </c>
      <c r="AJ1746">
        <f t="shared" si="1079"/>
        <v>0</v>
      </c>
      <c r="AK1746">
        <f t="shared" si="1079"/>
        <v>1507.77</v>
      </c>
      <c r="AL1746">
        <f t="shared" si="1079"/>
        <v>215.41</v>
      </c>
      <c r="AM1746">
        <f t="shared" si="1079"/>
        <v>0</v>
      </c>
      <c r="AN1746">
        <f t="shared" si="1079"/>
        <v>0</v>
      </c>
      <c r="AO1746">
        <f t="shared" si="1079"/>
        <v>0</v>
      </c>
      <c r="AP1746">
        <f t="shared" si="1079"/>
        <v>0</v>
      </c>
      <c r="AQ1746">
        <f t="shared" si="1079"/>
        <v>0</v>
      </c>
      <c r="AR1746">
        <f t="shared" si="1079"/>
        <v>4240.3900000000003</v>
      </c>
      <c r="AS1746">
        <f t="shared" si="1079"/>
        <v>0</v>
      </c>
      <c r="AT1746">
        <f t="shared" si="1079"/>
        <v>0</v>
      </c>
      <c r="AU1746">
        <f t="shared" ref="AU1746:BZ1746" si="1080">AU1757</f>
        <v>4240.3900000000003</v>
      </c>
      <c r="AV1746">
        <f t="shared" si="1080"/>
        <v>266.66000000000003</v>
      </c>
      <c r="AW1746">
        <f t="shared" si="1080"/>
        <v>266.66000000000003</v>
      </c>
      <c r="AX1746">
        <f t="shared" si="1080"/>
        <v>0</v>
      </c>
      <c r="AY1746">
        <f t="shared" si="1080"/>
        <v>266.66000000000003</v>
      </c>
      <c r="AZ1746">
        <f t="shared" si="1080"/>
        <v>0</v>
      </c>
      <c r="BA1746">
        <f t="shared" si="1080"/>
        <v>0</v>
      </c>
      <c r="BB1746">
        <f t="shared" si="1080"/>
        <v>0</v>
      </c>
      <c r="BC1746">
        <f t="shared" si="1080"/>
        <v>0</v>
      </c>
      <c r="BD1746">
        <f t="shared" si="1080"/>
        <v>0</v>
      </c>
      <c r="BE1746">
        <f t="shared" si="1080"/>
        <v>0</v>
      </c>
      <c r="BF1746">
        <f t="shared" si="1080"/>
        <v>0</v>
      </c>
      <c r="BG1746">
        <f t="shared" si="1080"/>
        <v>0</v>
      </c>
      <c r="BH1746">
        <f t="shared" si="1080"/>
        <v>0</v>
      </c>
      <c r="BI1746">
        <f t="shared" si="1080"/>
        <v>0</v>
      </c>
      <c r="BJ1746">
        <f t="shared" si="1080"/>
        <v>0</v>
      </c>
      <c r="BK1746">
        <f t="shared" si="1080"/>
        <v>0</v>
      </c>
      <c r="BL1746">
        <f t="shared" si="1080"/>
        <v>0</v>
      </c>
      <c r="BM1746">
        <f t="shared" si="1080"/>
        <v>0</v>
      </c>
      <c r="BN1746">
        <f t="shared" si="1080"/>
        <v>0</v>
      </c>
      <c r="BO1746">
        <f t="shared" si="1080"/>
        <v>0</v>
      </c>
      <c r="BP1746">
        <f t="shared" si="1080"/>
        <v>0</v>
      </c>
      <c r="BQ1746">
        <f t="shared" si="1080"/>
        <v>0</v>
      </c>
      <c r="BR1746">
        <f t="shared" si="1080"/>
        <v>0</v>
      </c>
      <c r="BS1746">
        <f t="shared" si="1080"/>
        <v>0</v>
      </c>
      <c r="BT1746">
        <f t="shared" si="1080"/>
        <v>0</v>
      </c>
      <c r="BU1746">
        <f t="shared" si="1080"/>
        <v>0</v>
      </c>
      <c r="BV1746">
        <f t="shared" si="1080"/>
        <v>0</v>
      </c>
      <c r="BW1746">
        <f t="shared" si="1080"/>
        <v>0</v>
      </c>
      <c r="BX1746">
        <f t="shared" si="1080"/>
        <v>0</v>
      </c>
      <c r="BY1746">
        <f t="shared" si="1080"/>
        <v>0</v>
      </c>
      <c r="BZ1746">
        <f t="shared" si="1080"/>
        <v>0</v>
      </c>
      <c r="CA1746">
        <f t="shared" ref="CA1746:DF1746" si="1081">CA1757</f>
        <v>4240.3900000000003</v>
      </c>
      <c r="CB1746">
        <f t="shared" si="1081"/>
        <v>0</v>
      </c>
      <c r="CC1746">
        <f t="shared" si="1081"/>
        <v>0</v>
      </c>
      <c r="CD1746">
        <f t="shared" si="1081"/>
        <v>4240.3900000000003</v>
      </c>
      <c r="CE1746">
        <f t="shared" si="1081"/>
        <v>266.66000000000003</v>
      </c>
      <c r="CF1746">
        <f t="shared" si="1081"/>
        <v>266.66000000000003</v>
      </c>
      <c r="CG1746">
        <f t="shared" si="1081"/>
        <v>0</v>
      </c>
      <c r="CH1746">
        <f t="shared" si="1081"/>
        <v>266.66000000000003</v>
      </c>
      <c r="CI1746">
        <f t="shared" si="1081"/>
        <v>0</v>
      </c>
      <c r="CJ1746">
        <f t="shared" si="1081"/>
        <v>0</v>
      </c>
      <c r="CK1746">
        <f t="shared" si="1081"/>
        <v>0</v>
      </c>
      <c r="CL1746">
        <f t="shared" si="1081"/>
        <v>0</v>
      </c>
      <c r="CM1746">
        <f t="shared" si="1081"/>
        <v>0</v>
      </c>
      <c r="CN1746">
        <f t="shared" si="1081"/>
        <v>0</v>
      </c>
      <c r="CO1746">
        <f t="shared" si="1081"/>
        <v>0</v>
      </c>
      <c r="CP1746">
        <f t="shared" si="1081"/>
        <v>0</v>
      </c>
      <c r="CQ1746">
        <f t="shared" si="1081"/>
        <v>0</v>
      </c>
      <c r="CR1746">
        <f t="shared" si="1081"/>
        <v>0</v>
      </c>
      <c r="CS1746">
        <f t="shared" si="1081"/>
        <v>0</v>
      </c>
      <c r="CT1746">
        <f t="shared" si="1081"/>
        <v>0</v>
      </c>
      <c r="CU1746">
        <f t="shared" si="1081"/>
        <v>0</v>
      </c>
      <c r="CV1746">
        <f t="shared" si="1081"/>
        <v>0</v>
      </c>
      <c r="CW1746">
        <f t="shared" si="1081"/>
        <v>0</v>
      </c>
      <c r="CX1746">
        <f t="shared" si="1081"/>
        <v>0</v>
      </c>
      <c r="CY1746">
        <f t="shared" si="1081"/>
        <v>0</v>
      </c>
      <c r="CZ1746">
        <f t="shared" si="1081"/>
        <v>0</v>
      </c>
      <c r="DA1746">
        <f t="shared" si="1081"/>
        <v>0</v>
      </c>
      <c r="DB1746">
        <f t="shared" si="1081"/>
        <v>0</v>
      </c>
      <c r="DC1746">
        <f t="shared" si="1081"/>
        <v>0</v>
      </c>
      <c r="DD1746">
        <f t="shared" si="1081"/>
        <v>0</v>
      </c>
      <c r="DE1746">
        <f t="shared" si="1081"/>
        <v>0</v>
      </c>
      <c r="DF1746">
        <f t="shared" si="1081"/>
        <v>0</v>
      </c>
      <c r="DG1746">
        <f t="shared" ref="DG1746:EL1746" si="1082">DG1757</f>
        <v>0</v>
      </c>
      <c r="DH1746">
        <f t="shared" si="1082"/>
        <v>0</v>
      </c>
      <c r="DI1746">
        <f t="shared" si="1082"/>
        <v>0</v>
      </c>
      <c r="DJ1746">
        <f t="shared" si="1082"/>
        <v>0</v>
      </c>
      <c r="DK1746">
        <f t="shared" si="1082"/>
        <v>0</v>
      </c>
      <c r="DL1746">
        <f t="shared" si="1082"/>
        <v>0</v>
      </c>
      <c r="DM1746">
        <f t="shared" si="1082"/>
        <v>0</v>
      </c>
      <c r="DN1746">
        <f t="shared" si="1082"/>
        <v>0</v>
      </c>
      <c r="DO1746">
        <f t="shared" si="1082"/>
        <v>0</v>
      </c>
      <c r="DP1746">
        <f t="shared" si="1082"/>
        <v>0</v>
      </c>
      <c r="DQ1746">
        <f t="shared" si="1082"/>
        <v>0</v>
      </c>
      <c r="DR1746">
        <f t="shared" si="1082"/>
        <v>0</v>
      </c>
      <c r="DS1746">
        <f t="shared" si="1082"/>
        <v>0</v>
      </c>
      <c r="DT1746">
        <f t="shared" si="1082"/>
        <v>0</v>
      </c>
      <c r="DU1746">
        <f t="shared" si="1082"/>
        <v>0</v>
      </c>
      <c r="DV1746">
        <f t="shared" si="1082"/>
        <v>0</v>
      </c>
      <c r="DW1746">
        <f t="shared" si="1082"/>
        <v>0</v>
      </c>
      <c r="DX1746">
        <f t="shared" si="1082"/>
        <v>0</v>
      </c>
      <c r="DY1746">
        <f t="shared" si="1082"/>
        <v>0</v>
      </c>
      <c r="DZ1746">
        <f t="shared" si="1082"/>
        <v>0</v>
      </c>
      <c r="EA1746">
        <f t="shared" si="1082"/>
        <v>0</v>
      </c>
      <c r="EB1746">
        <f t="shared" si="1082"/>
        <v>0</v>
      </c>
      <c r="EC1746">
        <f t="shared" si="1082"/>
        <v>0</v>
      </c>
      <c r="ED1746">
        <f t="shared" si="1082"/>
        <v>0</v>
      </c>
      <c r="EE1746">
        <f t="shared" si="1082"/>
        <v>0</v>
      </c>
      <c r="EF1746">
        <f t="shared" si="1082"/>
        <v>0</v>
      </c>
      <c r="EG1746">
        <f t="shared" si="1082"/>
        <v>0</v>
      </c>
      <c r="EH1746">
        <f t="shared" si="1082"/>
        <v>0</v>
      </c>
      <c r="EI1746">
        <f t="shared" si="1082"/>
        <v>0</v>
      </c>
      <c r="EJ1746">
        <f t="shared" si="1082"/>
        <v>0</v>
      </c>
      <c r="EK1746">
        <f t="shared" si="1082"/>
        <v>0</v>
      </c>
      <c r="EL1746">
        <f t="shared" si="1082"/>
        <v>0</v>
      </c>
      <c r="EM1746">
        <f t="shared" ref="EM1746:FR1746" si="1083">EM1757</f>
        <v>0</v>
      </c>
      <c r="EN1746">
        <f t="shared" si="1083"/>
        <v>0</v>
      </c>
      <c r="EO1746">
        <f t="shared" si="1083"/>
        <v>0</v>
      </c>
      <c r="EP1746">
        <f t="shared" si="1083"/>
        <v>0</v>
      </c>
      <c r="EQ1746">
        <f t="shared" si="1083"/>
        <v>0</v>
      </c>
      <c r="ER1746">
        <f t="shared" si="1083"/>
        <v>0</v>
      </c>
      <c r="ES1746">
        <f t="shared" si="1083"/>
        <v>0</v>
      </c>
      <c r="ET1746">
        <f t="shared" si="1083"/>
        <v>0</v>
      </c>
      <c r="EU1746">
        <f t="shared" si="1083"/>
        <v>0</v>
      </c>
      <c r="EV1746">
        <f t="shared" si="1083"/>
        <v>0</v>
      </c>
      <c r="EW1746">
        <f t="shared" si="1083"/>
        <v>0</v>
      </c>
      <c r="EX1746">
        <f t="shared" si="1083"/>
        <v>0</v>
      </c>
      <c r="EY1746">
        <f t="shared" si="1083"/>
        <v>0</v>
      </c>
      <c r="EZ1746">
        <f t="shared" si="1083"/>
        <v>0</v>
      </c>
      <c r="FA1746">
        <f t="shared" si="1083"/>
        <v>0</v>
      </c>
      <c r="FB1746">
        <f t="shared" si="1083"/>
        <v>0</v>
      </c>
      <c r="FC1746">
        <f t="shared" si="1083"/>
        <v>0</v>
      </c>
      <c r="FD1746">
        <f t="shared" si="1083"/>
        <v>0</v>
      </c>
      <c r="FE1746">
        <f t="shared" si="1083"/>
        <v>0</v>
      </c>
      <c r="FF1746">
        <f t="shared" si="1083"/>
        <v>0</v>
      </c>
      <c r="FG1746">
        <f t="shared" si="1083"/>
        <v>0</v>
      </c>
      <c r="FH1746">
        <f t="shared" si="1083"/>
        <v>0</v>
      </c>
      <c r="FI1746">
        <f t="shared" si="1083"/>
        <v>0</v>
      </c>
      <c r="FJ1746">
        <f t="shared" si="1083"/>
        <v>0</v>
      </c>
      <c r="FK1746">
        <f t="shared" si="1083"/>
        <v>0</v>
      </c>
      <c r="FL1746">
        <f t="shared" si="1083"/>
        <v>0</v>
      </c>
      <c r="FM1746">
        <f t="shared" si="1083"/>
        <v>0</v>
      </c>
      <c r="FN1746">
        <f t="shared" si="1083"/>
        <v>0</v>
      </c>
      <c r="FO1746">
        <f t="shared" si="1083"/>
        <v>0</v>
      </c>
      <c r="FP1746">
        <f t="shared" si="1083"/>
        <v>0</v>
      </c>
      <c r="FQ1746">
        <f t="shared" si="1083"/>
        <v>0</v>
      </c>
      <c r="FR1746">
        <f t="shared" si="1083"/>
        <v>0</v>
      </c>
      <c r="FS1746">
        <f t="shared" ref="FS1746:GX1746" si="1084">FS1757</f>
        <v>0</v>
      </c>
      <c r="FT1746">
        <f t="shared" si="1084"/>
        <v>0</v>
      </c>
      <c r="FU1746">
        <f t="shared" si="1084"/>
        <v>0</v>
      </c>
      <c r="FV1746">
        <f t="shared" si="1084"/>
        <v>0</v>
      </c>
      <c r="FW1746">
        <f t="shared" si="1084"/>
        <v>0</v>
      </c>
      <c r="FX1746">
        <f t="shared" si="1084"/>
        <v>0</v>
      </c>
      <c r="FY1746">
        <f t="shared" si="1084"/>
        <v>0</v>
      </c>
      <c r="FZ1746">
        <f t="shared" si="1084"/>
        <v>0</v>
      </c>
      <c r="GA1746">
        <f t="shared" si="1084"/>
        <v>0</v>
      </c>
      <c r="GB1746">
        <f t="shared" si="1084"/>
        <v>0</v>
      </c>
      <c r="GC1746">
        <f t="shared" si="1084"/>
        <v>0</v>
      </c>
      <c r="GD1746">
        <f t="shared" si="1084"/>
        <v>0</v>
      </c>
      <c r="GE1746">
        <f t="shared" si="1084"/>
        <v>0</v>
      </c>
      <c r="GF1746">
        <f t="shared" si="1084"/>
        <v>0</v>
      </c>
      <c r="GG1746">
        <f t="shared" si="1084"/>
        <v>0</v>
      </c>
      <c r="GH1746">
        <f t="shared" si="1084"/>
        <v>0</v>
      </c>
      <c r="GI1746">
        <f t="shared" si="1084"/>
        <v>0</v>
      </c>
      <c r="GJ1746">
        <f t="shared" si="1084"/>
        <v>0</v>
      </c>
      <c r="GK1746">
        <f t="shared" si="1084"/>
        <v>0</v>
      </c>
      <c r="GL1746">
        <f t="shared" si="1084"/>
        <v>0</v>
      </c>
      <c r="GM1746">
        <f t="shared" si="1084"/>
        <v>0</v>
      </c>
      <c r="GN1746">
        <f t="shared" si="1084"/>
        <v>0</v>
      </c>
      <c r="GO1746">
        <f t="shared" si="1084"/>
        <v>0</v>
      </c>
      <c r="GP1746">
        <f t="shared" si="1084"/>
        <v>0</v>
      </c>
      <c r="GQ1746">
        <f t="shared" si="1084"/>
        <v>0</v>
      </c>
      <c r="GR1746">
        <f t="shared" si="1084"/>
        <v>0</v>
      </c>
      <c r="GS1746">
        <f t="shared" si="1084"/>
        <v>0</v>
      </c>
      <c r="GT1746">
        <f t="shared" si="1084"/>
        <v>0</v>
      </c>
      <c r="GU1746">
        <f t="shared" si="1084"/>
        <v>0</v>
      </c>
      <c r="GV1746">
        <f t="shared" si="1084"/>
        <v>0</v>
      </c>
      <c r="GW1746">
        <f t="shared" si="1084"/>
        <v>0</v>
      </c>
      <c r="GX1746">
        <f t="shared" si="1084"/>
        <v>0</v>
      </c>
    </row>
    <row r="1748" spans="1:245" x14ac:dyDescent="0.2">
      <c r="A1748">
        <v>17</v>
      </c>
      <c r="B1748">
        <v>1</v>
      </c>
      <c r="C1748">
        <f>ROW(SmtRes!A514)</f>
        <v>514</v>
      </c>
      <c r="D1748">
        <f>ROW(EtalonRes!A514)</f>
        <v>514</v>
      </c>
      <c r="E1748" t="s">
        <v>414</v>
      </c>
      <c r="F1748" t="s">
        <v>16</v>
      </c>
      <c r="G1748" t="s">
        <v>17</v>
      </c>
      <c r="H1748" t="s">
        <v>18</v>
      </c>
      <c r="I1748">
        <f>ROUND(5/100,9)</f>
        <v>0.05</v>
      </c>
      <c r="J1748">
        <v>0</v>
      </c>
      <c r="K1748">
        <f>ROUND(5/100,9)</f>
        <v>0.05</v>
      </c>
      <c r="O1748">
        <f t="shared" ref="O1748:O1755" si="1085">ROUND(CP1748,2)</f>
        <v>135.52000000000001</v>
      </c>
      <c r="P1748">
        <f t="shared" ref="P1748:P1755" si="1086">ROUND(CQ1748*I1748,2)</f>
        <v>0</v>
      </c>
      <c r="Q1748">
        <f t="shared" ref="Q1748:Q1755" si="1087">ROUND(CR1748*I1748,2)</f>
        <v>0</v>
      </c>
      <c r="R1748">
        <f t="shared" ref="R1748:R1755" si="1088">ROUND(CS1748*I1748,2)</f>
        <v>0</v>
      </c>
      <c r="S1748">
        <f t="shared" ref="S1748:S1755" si="1089">ROUND(CT1748*I1748,2)</f>
        <v>135.52000000000001</v>
      </c>
      <c r="T1748">
        <f t="shared" ref="T1748:T1755" si="1090">ROUND(CU1748*I1748,2)</f>
        <v>0</v>
      </c>
      <c r="U1748">
        <f t="shared" ref="U1748:U1755" si="1091">CV1748*I1748</f>
        <v>0.29199999999999998</v>
      </c>
      <c r="V1748">
        <f t="shared" ref="V1748:V1755" si="1092">CW1748*I1748</f>
        <v>0</v>
      </c>
      <c r="W1748">
        <f t="shared" ref="W1748:W1755" si="1093">ROUND(CX1748*I1748,2)</f>
        <v>0</v>
      </c>
      <c r="X1748">
        <f t="shared" ref="X1748:Y1755" si="1094">ROUND(CY1748,2)</f>
        <v>94.86</v>
      </c>
      <c r="Y1748">
        <f t="shared" si="1094"/>
        <v>13.55</v>
      </c>
      <c r="AA1748">
        <v>35364244</v>
      </c>
      <c r="AB1748">
        <f t="shared" ref="AB1748:AB1755" si="1095">ROUND((AC1748+AD1748+AF1748),6)</f>
        <v>2710.46</v>
      </c>
      <c r="AC1748">
        <f t="shared" ref="AC1748:AC1755" si="1096">ROUND((ES1748),6)</f>
        <v>0</v>
      </c>
      <c r="AD1748">
        <f t="shared" ref="AD1748:AD1755" si="1097">ROUND((((ET1748)-(EU1748))+AE1748),6)</f>
        <v>0</v>
      </c>
      <c r="AE1748">
        <f t="shared" ref="AE1748:AF1755" si="1098">ROUND((EU1748),6)</f>
        <v>0</v>
      </c>
      <c r="AF1748">
        <f t="shared" si="1098"/>
        <v>2710.46</v>
      </c>
      <c r="AG1748">
        <f t="shared" ref="AG1748:AG1755" si="1099">ROUND((AP1748),6)</f>
        <v>0</v>
      </c>
      <c r="AH1748">
        <f t="shared" ref="AH1748:AI1755" si="1100">(EW1748)</f>
        <v>5.84</v>
      </c>
      <c r="AI1748">
        <f t="shared" si="1100"/>
        <v>0</v>
      </c>
      <c r="AJ1748">
        <f t="shared" ref="AJ1748:AJ1755" si="1101">(AS1748)</f>
        <v>0</v>
      </c>
      <c r="AK1748">
        <v>2710.46</v>
      </c>
      <c r="AL1748">
        <v>0</v>
      </c>
      <c r="AM1748">
        <v>0</v>
      </c>
      <c r="AN1748">
        <v>0</v>
      </c>
      <c r="AO1748">
        <v>2710.46</v>
      </c>
      <c r="AP1748">
        <v>0</v>
      </c>
      <c r="AQ1748">
        <v>5.84</v>
      </c>
      <c r="AR1748">
        <v>0</v>
      </c>
      <c r="AS1748">
        <v>0</v>
      </c>
      <c r="AT1748">
        <v>70</v>
      </c>
      <c r="AU1748">
        <v>10</v>
      </c>
      <c r="AV1748">
        <v>1</v>
      </c>
      <c r="AW1748">
        <v>1</v>
      </c>
      <c r="AZ1748">
        <v>1</v>
      </c>
      <c r="BA1748">
        <v>1</v>
      </c>
      <c r="BB1748">
        <v>1</v>
      </c>
      <c r="BC1748">
        <v>1</v>
      </c>
      <c r="BD1748" t="s">
        <v>3</v>
      </c>
      <c r="BE1748" t="s">
        <v>3</v>
      </c>
      <c r="BF1748" t="s">
        <v>3</v>
      </c>
      <c r="BG1748" t="s">
        <v>3</v>
      </c>
      <c r="BH1748">
        <v>0</v>
      </c>
      <c r="BI1748">
        <v>4</v>
      </c>
      <c r="BJ1748" t="s">
        <v>19</v>
      </c>
      <c r="BM1748">
        <v>0</v>
      </c>
      <c r="BN1748">
        <v>0</v>
      </c>
      <c r="BO1748" t="s">
        <v>3</v>
      </c>
      <c r="BP1748">
        <v>0</v>
      </c>
      <c r="BQ1748">
        <v>1</v>
      </c>
      <c r="BR1748">
        <v>0</v>
      </c>
      <c r="BS1748">
        <v>1</v>
      </c>
      <c r="BT1748">
        <v>1</v>
      </c>
      <c r="BU1748">
        <v>1</v>
      </c>
      <c r="BV1748">
        <v>1</v>
      </c>
      <c r="BW1748">
        <v>1</v>
      </c>
      <c r="BX1748">
        <v>1</v>
      </c>
      <c r="BY1748" t="s">
        <v>3</v>
      </c>
      <c r="BZ1748">
        <v>70</v>
      </c>
      <c r="CA1748">
        <v>10</v>
      </c>
      <c r="CB1748" t="s">
        <v>3</v>
      </c>
      <c r="CE1748">
        <v>0</v>
      </c>
      <c r="CF1748">
        <v>0</v>
      </c>
      <c r="CG1748">
        <v>0</v>
      </c>
      <c r="CM1748">
        <v>0</v>
      </c>
      <c r="CN1748" t="s">
        <v>3</v>
      </c>
      <c r="CO1748">
        <v>0</v>
      </c>
      <c r="CP1748">
        <f t="shared" ref="CP1748:CP1755" si="1102">(P1748+Q1748+S1748)</f>
        <v>135.52000000000001</v>
      </c>
      <c r="CQ1748">
        <f t="shared" ref="CQ1748:CQ1755" si="1103">(AC1748*BC1748*AW1748)</f>
        <v>0</v>
      </c>
      <c r="CR1748">
        <f t="shared" ref="CR1748:CR1755" si="1104">((((ET1748)*BB1748-(EU1748)*BS1748)+AE1748*BS1748)*AV1748)</f>
        <v>0</v>
      </c>
      <c r="CS1748">
        <f t="shared" ref="CS1748:CS1755" si="1105">(AE1748*BS1748*AV1748)</f>
        <v>0</v>
      </c>
      <c r="CT1748">
        <f t="shared" ref="CT1748:CT1755" si="1106">(AF1748*BA1748*AV1748)</f>
        <v>2710.46</v>
      </c>
      <c r="CU1748">
        <f t="shared" ref="CU1748:CU1755" si="1107">AG1748</f>
        <v>0</v>
      </c>
      <c r="CV1748">
        <f t="shared" ref="CV1748:CV1755" si="1108">(AH1748*AV1748)</f>
        <v>5.84</v>
      </c>
      <c r="CW1748">
        <f t="shared" ref="CW1748:CX1755" si="1109">AI1748</f>
        <v>0</v>
      </c>
      <c r="CX1748">
        <f t="shared" si="1109"/>
        <v>0</v>
      </c>
      <c r="CY1748">
        <f t="shared" ref="CY1748:CY1755" si="1110">((S1748*BZ1748)/100)</f>
        <v>94.864000000000019</v>
      </c>
      <c r="CZ1748">
        <f t="shared" ref="CZ1748:CZ1755" si="1111">((S1748*CA1748)/100)</f>
        <v>13.552</v>
      </c>
      <c r="DC1748" t="s">
        <v>3</v>
      </c>
      <c r="DD1748" t="s">
        <v>3</v>
      </c>
      <c r="DE1748" t="s">
        <v>3</v>
      </c>
      <c r="DF1748" t="s">
        <v>3</v>
      </c>
      <c r="DG1748" t="s">
        <v>3</v>
      </c>
      <c r="DH1748" t="s">
        <v>3</v>
      </c>
      <c r="DI1748" t="s">
        <v>3</v>
      </c>
      <c r="DJ1748" t="s">
        <v>3</v>
      </c>
      <c r="DK1748" t="s">
        <v>3</v>
      </c>
      <c r="DL1748" t="s">
        <v>3</v>
      </c>
      <c r="DM1748" t="s">
        <v>3</v>
      </c>
      <c r="DN1748">
        <v>0</v>
      </c>
      <c r="DO1748">
        <v>0</v>
      </c>
      <c r="DP1748">
        <v>1</v>
      </c>
      <c r="DQ1748">
        <v>1</v>
      </c>
      <c r="DU1748">
        <v>1010</v>
      </c>
      <c r="DV1748" t="s">
        <v>18</v>
      </c>
      <c r="DW1748" t="s">
        <v>18</v>
      </c>
      <c r="DX1748">
        <v>100</v>
      </c>
      <c r="DZ1748" t="s">
        <v>3</v>
      </c>
      <c r="EA1748" t="s">
        <v>3</v>
      </c>
      <c r="EB1748" t="s">
        <v>3</v>
      </c>
      <c r="EC1748" t="s">
        <v>3</v>
      </c>
      <c r="EE1748">
        <v>35096056</v>
      </c>
      <c r="EF1748">
        <v>1</v>
      </c>
      <c r="EG1748" t="s">
        <v>20</v>
      </c>
      <c r="EH1748">
        <v>0</v>
      </c>
      <c r="EI1748" t="s">
        <v>3</v>
      </c>
      <c r="EJ1748">
        <v>4</v>
      </c>
      <c r="EK1748">
        <v>0</v>
      </c>
      <c r="EL1748" t="s">
        <v>21</v>
      </c>
      <c r="EM1748" t="s">
        <v>22</v>
      </c>
      <c r="EO1748" t="s">
        <v>3</v>
      </c>
      <c r="EQ1748">
        <v>0</v>
      </c>
      <c r="ER1748">
        <v>2710.46</v>
      </c>
      <c r="ES1748">
        <v>0</v>
      </c>
      <c r="ET1748">
        <v>0</v>
      </c>
      <c r="EU1748">
        <v>0</v>
      </c>
      <c r="EV1748">
        <v>2710.46</v>
      </c>
      <c r="EW1748">
        <v>5.84</v>
      </c>
      <c r="EX1748">
        <v>0</v>
      </c>
      <c r="EY1748">
        <v>0</v>
      </c>
      <c r="FQ1748">
        <v>0</v>
      </c>
      <c r="FR1748">
        <v>0</v>
      </c>
      <c r="FS1748">
        <v>0</v>
      </c>
      <c r="FX1748">
        <v>70</v>
      </c>
      <c r="FY1748">
        <v>10</v>
      </c>
      <c r="GA1748" t="s">
        <v>3</v>
      </c>
      <c r="GD1748">
        <v>0</v>
      </c>
      <c r="GF1748">
        <v>-931379651</v>
      </c>
      <c r="GG1748">
        <v>2</v>
      </c>
      <c r="GH1748">
        <v>1</v>
      </c>
      <c r="GI1748">
        <v>-2</v>
      </c>
      <c r="GJ1748">
        <v>0</v>
      </c>
      <c r="GK1748">
        <f>ROUND(R1748*(R12)/100,2)</f>
        <v>0</v>
      </c>
      <c r="GL1748">
        <f t="shared" ref="GL1748:GL1755" si="1112">ROUND(IF(AND(BH1748=3,BI1748=3,FS1748&lt;&gt;0),P1748,0),2)</f>
        <v>0</v>
      </c>
      <c r="GM1748">
        <f t="shared" ref="GM1748:GM1755" si="1113">ROUND(O1748+X1748+Y1748+GK1748,2)+GX1748</f>
        <v>243.93</v>
      </c>
      <c r="GN1748">
        <f t="shared" ref="GN1748:GN1755" si="1114">IF(OR(BI1748=0,BI1748=1),GM1748-GX1748,0)</f>
        <v>0</v>
      </c>
      <c r="GO1748">
        <f t="shared" ref="GO1748:GO1755" si="1115">IF(BI1748=2,GM1748-GX1748,0)</f>
        <v>0</v>
      </c>
      <c r="GP1748">
        <f t="shared" ref="GP1748:GP1755" si="1116">IF(BI1748=4,GM1748-GX1748,0)</f>
        <v>243.93</v>
      </c>
      <c r="GR1748">
        <v>0</v>
      </c>
      <c r="GS1748">
        <v>3</v>
      </c>
      <c r="GT1748">
        <v>0</v>
      </c>
      <c r="GU1748" t="s">
        <v>3</v>
      </c>
      <c r="GV1748">
        <f t="shared" ref="GV1748:GV1755" si="1117">ROUND((GT1748),6)</f>
        <v>0</v>
      </c>
      <c r="GW1748">
        <v>1</v>
      </c>
      <c r="GX1748">
        <f t="shared" ref="GX1748:GX1755" si="1118">ROUND(HC1748*I1748,2)</f>
        <v>0</v>
      </c>
      <c r="HA1748">
        <v>0</v>
      </c>
      <c r="HB1748">
        <v>0</v>
      </c>
      <c r="HC1748">
        <f t="shared" ref="HC1748:HC1755" si="1119">GV1748*GW1748</f>
        <v>0</v>
      </c>
      <c r="HE1748" t="s">
        <v>3</v>
      </c>
      <c r="HF1748" t="s">
        <v>3</v>
      </c>
      <c r="HM1748" t="s">
        <v>3</v>
      </c>
      <c r="HN1748" t="s">
        <v>3</v>
      </c>
      <c r="HO1748" t="s">
        <v>3</v>
      </c>
      <c r="HP1748" t="s">
        <v>3</v>
      </c>
      <c r="HQ1748" t="s">
        <v>3</v>
      </c>
      <c r="HS1748">
        <v>0</v>
      </c>
      <c r="IK1748">
        <v>0</v>
      </c>
    </row>
    <row r="1749" spans="1:245" x14ac:dyDescent="0.2">
      <c r="A1749">
        <v>17</v>
      </c>
      <c r="B1749">
        <v>1</v>
      </c>
      <c r="C1749">
        <f>ROW(SmtRes!A518)</f>
        <v>518</v>
      </c>
      <c r="D1749">
        <f>ROW(EtalonRes!A518)</f>
        <v>518</v>
      </c>
      <c r="E1749" t="s">
        <v>415</v>
      </c>
      <c r="F1749" t="s">
        <v>227</v>
      </c>
      <c r="G1749" t="s">
        <v>228</v>
      </c>
      <c r="H1749" t="s">
        <v>229</v>
      </c>
      <c r="I1749">
        <f>ROUND(2/10,9)</f>
        <v>0.2</v>
      </c>
      <c r="J1749">
        <v>0</v>
      </c>
      <c r="K1749">
        <f>ROUND(2/10,9)</f>
        <v>0.2</v>
      </c>
      <c r="O1749">
        <f t="shared" si="1085"/>
        <v>85.31</v>
      </c>
      <c r="P1749">
        <f t="shared" si="1086"/>
        <v>22.46</v>
      </c>
      <c r="Q1749">
        <f t="shared" si="1087"/>
        <v>1.8</v>
      </c>
      <c r="R1749">
        <f t="shared" si="1088"/>
        <v>0.03</v>
      </c>
      <c r="S1749">
        <f t="shared" si="1089"/>
        <v>61.05</v>
      </c>
      <c r="T1749">
        <f t="shared" si="1090"/>
        <v>0</v>
      </c>
      <c r="U1749">
        <f t="shared" si="1091"/>
        <v>8.4000000000000005E-2</v>
      </c>
      <c r="V1749">
        <f t="shared" si="1092"/>
        <v>0</v>
      </c>
      <c r="W1749">
        <f t="shared" si="1093"/>
        <v>0</v>
      </c>
      <c r="X1749">
        <f t="shared" si="1094"/>
        <v>42.74</v>
      </c>
      <c r="Y1749">
        <f t="shared" si="1094"/>
        <v>6.11</v>
      </c>
      <c r="AA1749">
        <v>35364244</v>
      </c>
      <c r="AB1749">
        <f t="shared" si="1095"/>
        <v>426.58</v>
      </c>
      <c r="AC1749">
        <f t="shared" si="1096"/>
        <v>112.32</v>
      </c>
      <c r="AD1749">
        <f t="shared" si="1097"/>
        <v>8.99</v>
      </c>
      <c r="AE1749">
        <f t="shared" si="1098"/>
        <v>0.13</v>
      </c>
      <c r="AF1749">
        <f t="shared" si="1098"/>
        <v>305.27</v>
      </c>
      <c r="AG1749">
        <f t="shared" si="1099"/>
        <v>0</v>
      </c>
      <c r="AH1749">
        <f t="shared" si="1100"/>
        <v>0.42</v>
      </c>
      <c r="AI1749">
        <f t="shared" si="1100"/>
        <v>0</v>
      </c>
      <c r="AJ1749">
        <f t="shared" si="1101"/>
        <v>0</v>
      </c>
      <c r="AK1749">
        <v>426.58</v>
      </c>
      <c r="AL1749">
        <v>112.32</v>
      </c>
      <c r="AM1749">
        <v>8.99</v>
      </c>
      <c r="AN1749">
        <v>0.13</v>
      </c>
      <c r="AO1749">
        <v>305.27</v>
      </c>
      <c r="AP1749">
        <v>0</v>
      </c>
      <c r="AQ1749">
        <v>0.42</v>
      </c>
      <c r="AR1749">
        <v>0</v>
      </c>
      <c r="AS1749">
        <v>0</v>
      </c>
      <c r="AT1749">
        <v>70</v>
      </c>
      <c r="AU1749">
        <v>10</v>
      </c>
      <c r="AV1749">
        <v>1</v>
      </c>
      <c r="AW1749">
        <v>1</v>
      </c>
      <c r="AZ1749">
        <v>1</v>
      </c>
      <c r="BA1749">
        <v>1</v>
      </c>
      <c r="BB1749">
        <v>1</v>
      </c>
      <c r="BC1749">
        <v>1</v>
      </c>
      <c r="BD1749" t="s">
        <v>3</v>
      </c>
      <c r="BE1749" t="s">
        <v>3</v>
      </c>
      <c r="BF1749" t="s">
        <v>3</v>
      </c>
      <c r="BG1749" t="s">
        <v>3</v>
      </c>
      <c r="BH1749">
        <v>0</v>
      </c>
      <c r="BI1749">
        <v>4</v>
      </c>
      <c r="BJ1749" t="s">
        <v>230</v>
      </c>
      <c r="BM1749">
        <v>0</v>
      </c>
      <c r="BN1749">
        <v>0</v>
      </c>
      <c r="BO1749" t="s">
        <v>3</v>
      </c>
      <c r="BP1749">
        <v>0</v>
      </c>
      <c r="BQ1749">
        <v>1</v>
      </c>
      <c r="BR1749">
        <v>0</v>
      </c>
      <c r="BS1749">
        <v>1</v>
      </c>
      <c r="BT1749">
        <v>1</v>
      </c>
      <c r="BU1749">
        <v>1</v>
      </c>
      <c r="BV1749">
        <v>1</v>
      </c>
      <c r="BW1749">
        <v>1</v>
      </c>
      <c r="BX1749">
        <v>1</v>
      </c>
      <c r="BY1749" t="s">
        <v>3</v>
      </c>
      <c r="BZ1749">
        <v>70</v>
      </c>
      <c r="CA1749">
        <v>10</v>
      </c>
      <c r="CB1749" t="s">
        <v>3</v>
      </c>
      <c r="CE1749">
        <v>0</v>
      </c>
      <c r="CF1749">
        <v>0</v>
      </c>
      <c r="CG1749">
        <v>0</v>
      </c>
      <c r="CM1749">
        <v>0</v>
      </c>
      <c r="CN1749" t="s">
        <v>3</v>
      </c>
      <c r="CO1749">
        <v>0</v>
      </c>
      <c r="CP1749">
        <f t="shared" si="1102"/>
        <v>85.31</v>
      </c>
      <c r="CQ1749">
        <f t="shared" si="1103"/>
        <v>112.32</v>
      </c>
      <c r="CR1749">
        <f t="shared" si="1104"/>
        <v>8.99</v>
      </c>
      <c r="CS1749">
        <f t="shared" si="1105"/>
        <v>0.13</v>
      </c>
      <c r="CT1749">
        <f t="shared" si="1106"/>
        <v>305.27</v>
      </c>
      <c r="CU1749">
        <f t="shared" si="1107"/>
        <v>0</v>
      </c>
      <c r="CV1749">
        <f t="shared" si="1108"/>
        <v>0.42</v>
      </c>
      <c r="CW1749">
        <f t="shared" si="1109"/>
        <v>0</v>
      </c>
      <c r="CX1749">
        <f t="shared" si="1109"/>
        <v>0</v>
      </c>
      <c r="CY1749">
        <f t="shared" si="1110"/>
        <v>42.734999999999999</v>
      </c>
      <c r="CZ1749">
        <f t="shared" si="1111"/>
        <v>6.1050000000000004</v>
      </c>
      <c r="DC1749" t="s">
        <v>3</v>
      </c>
      <c r="DD1749" t="s">
        <v>3</v>
      </c>
      <c r="DE1749" t="s">
        <v>3</v>
      </c>
      <c r="DF1749" t="s">
        <v>3</v>
      </c>
      <c r="DG1749" t="s">
        <v>3</v>
      </c>
      <c r="DH1749" t="s">
        <v>3</v>
      </c>
      <c r="DI1749" t="s">
        <v>3</v>
      </c>
      <c r="DJ1749" t="s">
        <v>3</v>
      </c>
      <c r="DK1749" t="s">
        <v>3</v>
      </c>
      <c r="DL1749" t="s">
        <v>3</v>
      </c>
      <c r="DM1749" t="s">
        <v>3</v>
      </c>
      <c r="DN1749">
        <v>0</v>
      </c>
      <c r="DO1749">
        <v>0</v>
      </c>
      <c r="DP1749">
        <v>1</v>
      </c>
      <c r="DQ1749">
        <v>1</v>
      </c>
      <c r="DU1749">
        <v>1013</v>
      </c>
      <c r="DV1749" t="s">
        <v>229</v>
      </c>
      <c r="DW1749" t="s">
        <v>229</v>
      </c>
      <c r="DX1749">
        <v>1</v>
      </c>
      <c r="DZ1749" t="s">
        <v>3</v>
      </c>
      <c r="EA1749" t="s">
        <v>3</v>
      </c>
      <c r="EB1749" t="s">
        <v>3</v>
      </c>
      <c r="EC1749" t="s">
        <v>3</v>
      </c>
      <c r="EE1749">
        <v>35096056</v>
      </c>
      <c r="EF1749">
        <v>1</v>
      </c>
      <c r="EG1749" t="s">
        <v>20</v>
      </c>
      <c r="EH1749">
        <v>0</v>
      </c>
      <c r="EI1749" t="s">
        <v>3</v>
      </c>
      <c r="EJ1749">
        <v>4</v>
      </c>
      <c r="EK1749">
        <v>0</v>
      </c>
      <c r="EL1749" t="s">
        <v>21</v>
      </c>
      <c r="EM1749" t="s">
        <v>22</v>
      </c>
      <c r="EO1749" t="s">
        <v>3</v>
      </c>
      <c r="EQ1749">
        <v>0</v>
      </c>
      <c r="ER1749">
        <v>426.58</v>
      </c>
      <c r="ES1749">
        <v>112.32</v>
      </c>
      <c r="ET1749">
        <v>8.99</v>
      </c>
      <c r="EU1749">
        <v>0.13</v>
      </c>
      <c r="EV1749">
        <v>305.27</v>
      </c>
      <c r="EW1749">
        <v>0.42</v>
      </c>
      <c r="EX1749">
        <v>0</v>
      </c>
      <c r="EY1749">
        <v>0</v>
      </c>
      <c r="FQ1749">
        <v>0</v>
      </c>
      <c r="FR1749">
        <v>0</v>
      </c>
      <c r="FS1749">
        <v>0</v>
      </c>
      <c r="FX1749">
        <v>70</v>
      </c>
      <c r="FY1749">
        <v>10</v>
      </c>
      <c r="GA1749" t="s">
        <v>3</v>
      </c>
      <c r="GD1749">
        <v>0</v>
      </c>
      <c r="GF1749">
        <v>94825724</v>
      </c>
      <c r="GG1749">
        <v>2</v>
      </c>
      <c r="GH1749">
        <v>1</v>
      </c>
      <c r="GI1749">
        <v>-2</v>
      </c>
      <c r="GJ1749">
        <v>0</v>
      </c>
      <c r="GK1749">
        <f>ROUND(R1749*(R12)/100,2)</f>
        <v>0.03</v>
      </c>
      <c r="GL1749">
        <f t="shared" si="1112"/>
        <v>0</v>
      </c>
      <c r="GM1749">
        <f t="shared" si="1113"/>
        <v>134.19</v>
      </c>
      <c r="GN1749">
        <f t="shared" si="1114"/>
        <v>0</v>
      </c>
      <c r="GO1749">
        <f t="shared" si="1115"/>
        <v>0</v>
      </c>
      <c r="GP1749">
        <f t="shared" si="1116"/>
        <v>134.19</v>
      </c>
      <c r="GR1749">
        <v>0</v>
      </c>
      <c r="GS1749">
        <v>3</v>
      </c>
      <c r="GT1749">
        <v>0</v>
      </c>
      <c r="GU1749" t="s">
        <v>3</v>
      </c>
      <c r="GV1749">
        <f t="shared" si="1117"/>
        <v>0</v>
      </c>
      <c r="GW1749">
        <v>1</v>
      </c>
      <c r="GX1749">
        <f t="shared" si="1118"/>
        <v>0</v>
      </c>
      <c r="HA1749">
        <v>0</v>
      </c>
      <c r="HB1749">
        <v>0</v>
      </c>
      <c r="HC1749">
        <f t="shared" si="1119"/>
        <v>0</v>
      </c>
      <c r="HE1749" t="s">
        <v>3</v>
      </c>
      <c r="HF1749" t="s">
        <v>3</v>
      </c>
      <c r="HM1749" t="s">
        <v>3</v>
      </c>
      <c r="HN1749" t="s">
        <v>3</v>
      </c>
      <c r="HO1749" t="s">
        <v>3</v>
      </c>
      <c r="HP1749" t="s">
        <v>3</v>
      </c>
      <c r="HQ1749" t="s">
        <v>3</v>
      </c>
      <c r="HS1749">
        <v>0</v>
      </c>
      <c r="IK1749">
        <v>0</v>
      </c>
    </row>
    <row r="1750" spans="1:245" x14ac:dyDescent="0.2">
      <c r="A1750">
        <v>17</v>
      </c>
      <c r="B1750">
        <v>1</v>
      </c>
      <c r="C1750">
        <f>ROW(SmtRes!A521)</f>
        <v>521</v>
      </c>
      <c r="D1750">
        <f>ROW(EtalonRes!A521)</f>
        <v>521</v>
      </c>
      <c r="E1750" t="s">
        <v>416</v>
      </c>
      <c r="F1750" t="s">
        <v>232</v>
      </c>
      <c r="G1750" t="s">
        <v>233</v>
      </c>
      <c r="H1750" t="s">
        <v>26</v>
      </c>
      <c r="I1750">
        <f>ROUND(1/100,9)</f>
        <v>0.01</v>
      </c>
      <c r="J1750">
        <v>0</v>
      </c>
      <c r="K1750">
        <f>ROUND(1/100,9)</f>
        <v>0.01</v>
      </c>
      <c r="O1750">
        <f t="shared" si="1085"/>
        <v>142.13999999999999</v>
      </c>
      <c r="P1750">
        <f t="shared" si="1086"/>
        <v>0</v>
      </c>
      <c r="Q1750">
        <f t="shared" si="1087"/>
        <v>59.94</v>
      </c>
      <c r="R1750">
        <f t="shared" si="1088"/>
        <v>30.4</v>
      </c>
      <c r="S1750">
        <f t="shared" si="1089"/>
        <v>82.2</v>
      </c>
      <c r="T1750">
        <f t="shared" si="1090"/>
        <v>0</v>
      </c>
      <c r="U1750">
        <f t="shared" si="1091"/>
        <v>0.14000000000000001</v>
      </c>
      <c r="V1750">
        <f t="shared" si="1092"/>
        <v>0</v>
      </c>
      <c r="W1750">
        <f t="shared" si="1093"/>
        <v>0</v>
      </c>
      <c r="X1750">
        <f t="shared" si="1094"/>
        <v>57.54</v>
      </c>
      <c r="Y1750">
        <f t="shared" si="1094"/>
        <v>8.2200000000000006</v>
      </c>
      <c r="AA1750">
        <v>35364244</v>
      </c>
      <c r="AB1750">
        <f t="shared" si="1095"/>
        <v>14213.53</v>
      </c>
      <c r="AC1750">
        <f t="shared" si="1096"/>
        <v>0</v>
      </c>
      <c r="AD1750">
        <f t="shared" si="1097"/>
        <v>5993.85</v>
      </c>
      <c r="AE1750">
        <f t="shared" si="1098"/>
        <v>3040.45</v>
      </c>
      <c r="AF1750">
        <f t="shared" si="1098"/>
        <v>8219.68</v>
      </c>
      <c r="AG1750">
        <f t="shared" si="1099"/>
        <v>0</v>
      </c>
      <c r="AH1750">
        <f t="shared" si="1100"/>
        <v>14</v>
      </c>
      <c r="AI1750">
        <f t="shared" si="1100"/>
        <v>0</v>
      </c>
      <c r="AJ1750">
        <f t="shared" si="1101"/>
        <v>0</v>
      </c>
      <c r="AK1750">
        <v>14213.53</v>
      </c>
      <c r="AL1750">
        <v>0</v>
      </c>
      <c r="AM1750">
        <v>5993.85</v>
      </c>
      <c r="AN1750">
        <v>3040.45</v>
      </c>
      <c r="AO1750">
        <v>8219.68</v>
      </c>
      <c r="AP1750">
        <v>0</v>
      </c>
      <c r="AQ1750">
        <v>14</v>
      </c>
      <c r="AR1750">
        <v>0</v>
      </c>
      <c r="AS1750">
        <v>0</v>
      </c>
      <c r="AT1750">
        <v>70</v>
      </c>
      <c r="AU1750">
        <v>10</v>
      </c>
      <c r="AV1750">
        <v>1</v>
      </c>
      <c r="AW1750">
        <v>1</v>
      </c>
      <c r="AZ1750">
        <v>1</v>
      </c>
      <c r="BA1750">
        <v>1</v>
      </c>
      <c r="BB1750">
        <v>1</v>
      </c>
      <c r="BC1750">
        <v>1</v>
      </c>
      <c r="BD1750" t="s">
        <v>3</v>
      </c>
      <c r="BE1750" t="s">
        <v>3</v>
      </c>
      <c r="BF1750" t="s">
        <v>3</v>
      </c>
      <c r="BG1750" t="s">
        <v>3</v>
      </c>
      <c r="BH1750">
        <v>0</v>
      </c>
      <c r="BI1750">
        <v>4</v>
      </c>
      <c r="BJ1750" t="s">
        <v>234</v>
      </c>
      <c r="BM1750">
        <v>0</v>
      </c>
      <c r="BN1750">
        <v>0</v>
      </c>
      <c r="BO1750" t="s">
        <v>3</v>
      </c>
      <c r="BP1750">
        <v>0</v>
      </c>
      <c r="BQ1750">
        <v>1</v>
      </c>
      <c r="BR1750">
        <v>0</v>
      </c>
      <c r="BS1750">
        <v>1</v>
      </c>
      <c r="BT1750">
        <v>1</v>
      </c>
      <c r="BU1750">
        <v>1</v>
      </c>
      <c r="BV1750">
        <v>1</v>
      </c>
      <c r="BW1750">
        <v>1</v>
      </c>
      <c r="BX1750">
        <v>1</v>
      </c>
      <c r="BY1750" t="s">
        <v>3</v>
      </c>
      <c r="BZ1750">
        <v>70</v>
      </c>
      <c r="CA1750">
        <v>10</v>
      </c>
      <c r="CB1750" t="s">
        <v>3</v>
      </c>
      <c r="CE1750">
        <v>0</v>
      </c>
      <c r="CF1750">
        <v>0</v>
      </c>
      <c r="CG1750">
        <v>0</v>
      </c>
      <c r="CM1750">
        <v>0</v>
      </c>
      <c r="CN1750" t="s">
        <v>3</v>
      </c>
      <c r="CO1750">
        <v>0</v>
      </c>
      <c r="CP1750">
        <f t="shared" si="1102"/>
        <v>142.13999999999999</v>
      </c>
      <c r="CQ1750">
        <f t="shared" si="1103"/>
        <v>0</v>
      </c>
      <c r="CR1750">
        <f t="shared" si="1104"/>
        <v>5993.85</v>
      </c>
      <c r="CS1750">
        <f t="shared" si="1105"/>
        <v>3040.45</v>
      </c>
      <c r="CT1750">
        <f t="shared" si="1106"/>
        <v>8219.68</v>
      </c>
      <c r="CU1750">
        <f t="shared" si="1107"/>
        <v>0</v>
      </c>
      <c r="CV1750">
        <f t="shared" si="1108"/>
        <v>14</v>
      </c>
      <c r="CW1750">
        <f t="shared" si="1109"/>
        <v>0</v>
      </c>
      <c r="CX1750">
        <f t="shared" si="1109"/>
        <v>0</v>
      </c>
      <c r="CY1750">
        <f t="shared" si="1110"/>
        <v>57.54</v>
      </c>
      <c r="CZ1750">
        <f t="shared" si="1111"/>
        <v>8.2200000000000006</v>
      </c>
      <c r="DC1750" t="s">
        <v>3</v>
      </c>
      <c r="DD1750" t="s">
        <v>3</v>
      </c>
      <c r="DE1750" t="s">
        <v>3</v>
      </c>
      <c r="DF1750" t="s">
        <v>3</v>
      </c>
      <c r="DG1750" t="s">
        <v>3</v>
      </c>
      <c r="DH1750" t="s">
        <v>3</v>
      </c>
      <c r="DI1750" t="s">
        <v>3</v>
      </c>
      <c r="DJ1750" t="s">
        <v>3</v>
      </c>
      <c r="DK1750" t="s">
        <v>3</v>
      </c>
      <c r="DL1750" t="s">
        <v>3</v>
      </c>
      <c r="DM1750" t="s">
        <v>3</v>
      </c>
      <c r="DN1750">
        <v>0</v>
      </c>
      <c r="DO1750">
        <v>0</v>
      </c>
      <c r="DP1750">
        <v>1</v>
      </c>
      <c r="DQ1750">
        <v>1</v>
      </c>
      <c r="DU1750">
        <v>1003</v>
      </c>
      <c r="DV1750" t="s">
        <v>26</v>
      </c>
      <c r="DW1750" t="s">
        <v>26</v>
      </c>
      <c r="DX1750">
        <v>100</v>
      </c>
      <c r="DZ1750" t="s">
        <v>3</v>
      </c>
      <c r="EA1750" t="s">
        <v>3</v>
      </c>
      <c r="EB1750" t="s">
        <v>3</v>
      </c>
      <c r="EC1750" t="s">
        <v>3</v>
      </c>
      <c r="EE1750">
        <v>35096056</v>
      </c>
      <c r="EF1750">
        <v>1</v>
      </c>
      <c r="EG1750" t="s">
        <v>20</v>
      </c>
      <c r="EH1750">
        <v>0</v>
      </c>
      <c r="EI1750" t="s">
        <v>3</v>
      </c>
      <c r="EJ1750">
        <v>4</v>
      </c>
      <c r="EK1750">
        <v>0</v>
      </c>
      <c r="EL1750" t="s">
        <v>21</v>
      </c>
      <c r="EM1750" t="s">
        <v>22</v>
      </c>
      <c r="EO1750" t="s">
        <v>3</v>
      </c>
      <c r="EQ1750">
        <v>0</v>
      </c>
      <c r="ER1750">
        <v>14213.53</v>
      </c>
      <c r="ES1750">
        <v>0</v>
      </c>
      <c r="ET1750">
        <v>5993.85</v>
      </c>
      <c r="EU1750">
        <v>3040.45</v>
      </c>
      <c r="EV1750">
        <v>8219.68</v>
      </c>
      <c r="EW1750">
        <v>14</v>
      </c>
      <c r="EX1750">
        <v>0</v>
      </c>
      <c r="EY1750">
        <v>0</v>
      </c>
      <c r="FQ1750">
        <v>0</v>
      </c>
      <c r="FR1750">
        <v>0</v>
      </c>
      <c r="FS1750">
        <v>0</v>
      </c>
      <c r="FX1750">
        <v>70</v>
      </c>
      <c r="FY1750">
        <v>10</v>
      </c>
      <c r="GA1750" t="s">
        <v>3</v>
      </c>
      <c r="GD1750">
        <v>0</v>
      </c>
      <c r="GF1750">
        <v>-140188742</v>
      </c>
      <c r="GG1750">
        <v>2</v>
      </c>
      <c r="GH1750">
        <v>1</v>
      </c>
      <c r="GI1750">
        <v>-2</v>
      </c>
      <c r="GJ1750">
        <v>0</v>
      </c>
      <c r="GK1750">
        <f>ROUND(R1750*(R12)/100,2)</f>
        <v>32.83</v>
      </c>
      <c r="GL1750">
        <f t="shared" si="1112"/>
        <v>0</v>
      </c>
      <c r="GM1750">
        <f t="shared" si="1113"/>
        <v>240.73</v>
      </c>
      <c r="GN1750">
        <f t="shared" si="1114"/>
        <v>0</v>
      </c>
      <c r="GO1750">
        <f t="shared" si="1115"/>
        <v>0</v>
      </c>
      <c r="GP1750">
        <f t="shared" si="1116"/>
        <v>240.73</v>
      </c>
      <c r="GR1750">
        <v>0</v>
      </c>
      <c r="GS1750">
        <v>3</v>
      </c>
      <c r="GT1750">
        <v>0</v>
      </c>
      <c r="GU1750" t="s">
        <v>3</v>
      </c>
      <c r="GV1750">
        <f t="shared" si="1117"/>
        <v>0</v>
      </c>
      <c r="GW1750">
        <v>1</v>
      </c>
      <c r="GX1750">
        <f t="shared" si="1118"/>
        <v>0</v>
      </c>
      <c r="HA1750">
        <v>0</v>
      </c>
      <c r="HB1750">
        <v>0</v>
      </c>
      <c r="HC1750">
        <f t="shared" si="1119"/>
        <v>0</v>
      </c>
      <c r="HE1750" t="s">
        <v>3</v>
      </c>
      <c r="HF1750" t="s">
        <v>3</v>
      </c>
      <c r="HM1750" t="s">
        <v>3</v>
      </c>
      <c r="HN1750" t="s">
        <v>3</v>
      </c>
      <c r="HO1750" t="s">
        <v>3</v>
      </c>
      <c r="HP1750" t="s">
        <v>3</v>
      </c>
      <c r="HQ1750" t="s">
        <v>3</v>
      </c>
      <c r="HS1750">
        <v>0</v>
      </c>
      <c r="IK1750">
        <v>0</v>
      </c>
    </row>
    <row r="1751" spans="1:245" x14ac:dyDescent="0.2">
      <c r="A1751">
        <v>17</v>
      </c>
      <c r="B1751">
        <v>1</v>
      </c>
      <c r="E1751" t="s">
        <v>417</v>
      </c>
      <c r="F1751" t="s">
        <v>236</v>
      </c>
      <c r="G1751" t="s">
        <v>237</v>
      </c>
      <c r="H1751" t="s">
        <v>35</v>
      </c>
      <c r="I1751">
        <v>1E-3</v>
      </c>
      <c r="J1751">
        <v>0</v>
      </c>
      <c r="K1751">
        <v>1E-3</v>
      </c>
      <c r="O1751">
        <f t="shared" si="1085"/>
        <v>99.86</v>
      </c>
      <c r="P1751">
        <f t="shared" si="1086"/>
        <v>99.86</v>
      </c>
      <c r="Q1751">
        <f t="shared" si="1087"/>
        <v>0</v>
      </c>
      <c r="R1751">
        <f t="shared" si="1088"/>
        <v>0</v>
      </c>
      <c r="S1751">
        <f t="shared" si="1089"/>
        <v>0</v>
      </c>
      <c r="T1751">
        <f t="shared" si="1090"/>
        <v>0</v>
      </c>
      <c r="U1751">
        <f t="shared" si="1091"/>
        <v>0</v>
      </c>
      <c r="V1751">
        <f t="shared" si="1092"/>
        <v>0</v>
      </c>
      <c r="W1751">
        <f t="shared" si="1093"/>
        <v>0</v>
      </c>
      <c r="X1751">
        <f t="shared" si="1094"/>
        <v>0</v>
      </c>
      <c r="Y1751">
        <f t="shared" si="1094"/>
        <v>0</v>
      </c>
      <c r="AA1751">
        <v>35364244</v>
      </c>
      <c r="AB1751">
        <f t="shared" si="1095"/>
        <v>99860.32</v>
      </c>
      <c r="AC1751">
        <f t="shared" si="1096"/>
        <v>99860.32</v>
      </c>
      <c r="AD1751">
        <f t="shared" si="1097"/>
        <v>0</v>
      </c>
      <c r="AE1751">
        <f t="shared" si="1098"/>
        <v>0</v>
      </c>
      <c r="AF1751">
        <f t="shared" si="1098"/>
        <v>0</v>
      </c>
      <c r="AG1751">
        <f t="shared" si="1099"/>
        <v>0</v>
      </c>
      <c r="AH1751">
        <f t="shared" si="1100"/>
        <v>0</v>
      </c>
      <c r="AI1751">
        <f t="shared" si="1100"/>
        <v>0</v>
      </c>
      <c r="AJ1751">
        <f t="shared" si="1101"/>
        <v>0</v>
      </c>
      <c r="AK1751">
        <v>99860.32</v>
      </c>
      <c r="AL1751">
        <v>99860.32</v>
      </c>
      <c r="AM1751">
        <v>0</v>
      </c>
      <c r="AN1751">
        <v>0</v>
      </c>
      <c r="AO1751">
        <v>0</v>
      </c>
      <c r="AP1751">
        <v>0</v>
      </c>
      <c r="AQ1751">
        <v>0</v>
      </c>
      <c r="AR1751">
        <v>0</v>
      </c>
      <c r="AS1751">
        <v>0</v>
      </c>
      <c r="AT1751">
        <v>70</v>
      </c>
      <c r="AU1751">
        <v>10</v>
      </c>
      <c r="AV1751">
        <v>1</v>
      </c>
      <c r="AW1751">
        <v>1</v>
      </c>
      <c r="AZ1751">
        <v>1</v>
      </c>
      <c r="BA1751">
        <v>1</v>
      </c>
      <c r="BB1751">
        <v>1</v>
      </c>
      <c r="BC1751">
        <v>1</v>
      </c>
      <c r="BD1751" t="s">
        <v>3</v>
      </c>
      <c r="BE1751" t="s">
        <v>3</v>
      </c>
      <c r="BF1751" t="s">
        <v>3</v>
      </c>
      <c r="BG1751" t="s">
        <v>3</v>
      </c>
      <c r="BH1751">
        <v>3</v>
      </c>
      <c r="BI1751">
        <v>4</v>
      </c>
      <c r="BJ1751" t="s">
        <v>238</v>
      </c>
      <c r="BM1751">
        <v>0</v>
      </c>
      <c r="BN1751">
        <v>0</v>
      </c>
      <c r="BO1751" t="s">
        <v>3</v>
      </c>
      <c r="BP1751">
        <v>0</v>
      </c>
      <c r="BQ1751">
        <v>1</v>
      </c>
      <c r="BR1751">
        <v>0</v>
      </c>
      <c r="BS1751">
        <v>1</v>
      </c>
      <c r="BT1751">
        <v>1</v>
      </c>
      <c r="BU1751">
        <v>1</v>
      </c>
      <c r="BV1751">
        <v>1</v>
      </c>
      <c r="BW1751">
        <v>1</v>
      </c>
      <c r="BX1751">
        <v>1</v>
      </c>
      <c r="BY1751" t="s">
        <v>3</v>
      </c>
      <c r="BZ1751">
        <v>70</v>
      </c>
      <c r="CA1751">
        <v>10</v>
      </c>
      <c r="CB1751" t="s">
        <v>3</v>
      </c>
      <c r="CE1751">
        <v>0</v>
      </c>
      <c r="CF1751">
        <v>0</v>
      </c>
      <c r="CG1751">
        <v>0</v>
      </c>
      <c r="CM1751">
        <v>0</v>
      </c>
      <c r="CN1751" t="s">
        <v>3</v>
      </c>
      <c r="CO1751">
        <v>0</v>
      </c>
      <c r="CP1751">
        <f t="shared" si="1102"/>
        <v>99.86</v>
      </c>
      <c r="CQ1751">
        <f t="shared" si="1103"/>
        <v>99860.32</v>
      </c>
      <c r="CR1751">
        <f t="shared" si="1104"/>
        <v>0</v>
      </c>
      <c r="CS1751">
        <f t="shared" si="1105"/>
        <v>0</v>
      </c>
      <c r="CT1751">
        <f t="shared" si="1106"/>
        <v>0</v>
      </c>
      <c r="CU1751">
        <f t="shared" si="1107"/>
        <v>0</v>
      </c>
      <c r="CV1751">
        <f t="shared" si="1108"/>
        <v>0</v>
      </c>
      <c r="CW1751">
        <f t="shared" si="1109"/>
        <v>0</v>
      </c>
      <c r="CX1751">
        <f t="shared" si="1109"/>
        <v>0</v>
      </c>
      <c r="CY1751">
        <f t="shared" si="1110"/>
        <v>0</v>
      </c>
      <c r="CZ1751">
        <f t="shared" si="1111"/>
        <v>0</v>
      </c>
      <c r="DC1751" t="s">
        <v>3</v>
      </c>
      <c r="DD1751" t="s">
        <v>3</v>
      </c>
      <c r="DE1751" t="s">
        <v>3</v>
      </c>
      <c r="DF1751" t="s">
        <v>3</v>
      </c>
      <c r="DG1751" t="s">
        <v>3</v>
      </c>
      <c r="DH1751" t="s">
        <v>3</v>
      </c>
      <c r="DI1751" t="s">
        <v>3</v>
      </c>
      <c r="DJ1751" t="s">
        <v>3</v>
      </c>
      <c r="DK1751" t="s">
        <v>3</v>
      </c>
      <c r="DL1751" t="s">
        <v>3</v>
      </c>
      <c r="DM1751" t="s">
        <v>3</v>
      </c>
      <c r="DN1751">
        <v>0</v>
      </c>
      <c r="DO1751">
        <v>0</v>
      </c>
      <c r="DP1751">
        <v>1</v>
      </c>
      <c r="DQ1751">
        <v>1</v>
      </c>
      <c r="DU1751">
        <v>1003</v>
      </c>
      <c r="DV1751" t="s">
        <v>35</v>
      </c>
      <c r="DW1751" t="s">
        <v>35</v>
      </c>
      <c r="DX1751">
        <v>1000</v>
      </c>
      <c r="DZ1751" t="s">
        <v>3</v>
      </c>
      <c r="EA1751" t="s">
        <v>3</v>
      </c>
      <c r="EB1751" t="s">
        <v>3</v>
      </c>
      <c r="EC1751" t="s">
        <v>3</v>
      </c>
      <c r="EE1751">
        <v>35096056</v>
      </c>
      <c r="EF1751">
        <v>1</v>
      </c>
      <c r="EG1751" t="s">
        <v>20</v>
      </c>
      <c r="EH1751">
        <v>0</v>
      </c>
      <c r="EI1751" t="s">
        <v>3</v>
      </c>
      <c r="EJ1751">
        <v>4</v>
      </c>
      <c r="EK1751">
        <v>0</v>
      </c>
      <c r="EL1751" t="s">
        <v>21</v>
      </c>
      <c r="EM1751" t="s">
        <v>22</v>
      </c>
      <c r="EO1751" t="s">
        <v>3</v>
      </c>
      <c r="EQ1751">
        <v>0</v>
      </c>
      <c r="ER1751">
        <v>99860.32</v>
      </c>
      <c r="ES1751">
        <v>99860.32</v>
      </c>
      <c r="ET1751">
        <v>0</v>
      </c>
      <c r="EU1751">
        <v>0</v>
      </c>
      <c r="EV1751">
        <v>0</v>
      </c>
      <c r="EW1751">
        <v>0</v>
      </c>
      <c r="EX1751">
        <v>0</v>
      </c>
      <c r="EY1751">
        <v>0</v>
      </c>
      <c r="FQ1751">
        <v>0</v>
      </c>
      <c r="FR1751">
        <v>0</v>
      </c>
      <c r="FS1751">
        <v>0</v>
      </c>
      <c r="FX1751">
        <v>70</v>
      </c>
      <c r="FY1751">
        <v>10</v>
      </c>
      <c r="GA1751" t="s">
        <v>3</v>
      </c>
      <c r="GD1751">
        <v>0</v>
      </c>
      <c r="GF1751">
        <v>2077141205</v>
      </c>
      <c r="GG1751">
        <v>2</v>
      </c>
      <c r="GH1751">
        <v>1</v>
      </c>
      <c r="GI1751">
        <v>-2</v>
      </c>
      <c r="GJ1751">
        <v>0</v>
      </c>
      <c r="GK1751">
        <f>ROUND(R1751*(R12)/100,2)</f>
        <v>0</v>
      </c>
      <c r="GL1751">
        <f t="shared" si="1112"/>
        <v>0</v>
      </c>
      <c r="GM1751">
        <f t="shared" si="1113"/>
        <v>99.86</v>
      </c>
      <c r="GN1751">
        <f t="shared" si="1114"/>
        <v>0</v>
      </c>
      <c r="GO1751">
        <f t="shared" si="1115"/>
        <v>0</v>
      </c>
      <c r="GP1751">
        <f t="shared" si="1116"/>
        <v>99.86</v>
      </c>
      <c r="GR1751">
        <v>0</v>
      </c>
      <c r="GS1751">
        <v>3</v>
      </c>
      <c r="GT1751">
        <v>0</v>
      </c>
      <c r="GU1751" t="s">
        <v>3</v>
      </c>
      <c r="GV1751">
        <f t="shared" si="1117"/>
        <v>0</v>
      </c>
      <c r="GW1751">
        <v>1</v>
      </c>
      <c r="GX1751">
        <f t="shared" si="1118"/>
        <v>0</v>
      </c>
      <c r="HA1751">
        <v>0</v>
      </c>
      <c r="HB1751">
        <v>0</v>
      </c>
      <c r="HC1751">
        <f t="shared" si="1119"/>
        <v>0</v>
      </c>
      <c r="HE1751" t="s">
        <v>3</v>
      </c>
      <c r="HF1751" t="s">
        <v>3</v>
      </c>
      <c r="HM1751" t="s">
        <v>3</v>
      </c>
      <c r="HN1751" t="s">
        <v>3</v>
      </c>
      <c r="HO1751" t="s">
        <v>3</v>
      </c>
      <c r="HP1751" t="s">
        <v>3</v>
      </c>
      <c r="HQ1751" t="s">
        <v>3</v>
      </c>
      <c r="HS1751">
        <v>0</v>
      </c>
      <c r="IK1751">
        <v>0</v>
      </c>
    </row>
    <row r="1752" spans="1:245" x14ac:dyDescent="0.2">
      <c r="A1752">
        <v>17</v>
      </c>
      <c r="B1752">
        <v>1</v>
      </c>
      <c r="E1752" t="s">
        <v>418</v>
      </c>
      <c r="F1752" t="s">
        <v>240</v>
      </c>
      <c r="G1752" t="s">
        <v>241</v>
      </c>
      <c r="H1752" t="s">
        <v>242</v>
      </c>
      <c r="I1752">
        <f>ROUND(2/1000,9)</f>
        <v>2E-3</v>
      </c>
      <c r="J1752">
        <v>0</v>
      </c>
      <c r="K1752">
        <f>ROUND(2/1000,9)</f>
        <v>2E-3</v>
      </c>
      <c r="O1752">
        <f t="shared" si="1085"/>
        <v>144.34</v>
      </c>
      <c r="P1752">
        <f t="shared" si="1086"/>
        <v>144.34</v>
      </c>
      <c r="Q1752">
        <f t="shared" si="1087"/>
        <v>0</v>
      </c>
      <c r="R1752">
        <f t="shared" si="1088"/>
        <v>0</v>
      </c>
      <c r="S1752">
        <f t="shared" si="1089"/>
        <v>0</v>
      </c>
      <c r="T1752">
        <f t="shared" si="1090"/>
        <v>0</v>
      </c>
      <c r="U1752">
        <f t="shared" si="1091"/>
        <v>0</v>
      </c>
      <c r="V1752">
        <f t="shared" si="1092"/>
        <v>0</v>
      </c>
      <c r="W1752">
        <f t="shared" si="1093"/>
        <v>0</v>
      </c>
      <c r="X1752">
        <f t="shared" si="1094"/>
        <v>0</v>
      </c>
      <c r="Y1752">
        <f t="shared" si="1094"/>
        <v>0</v>
      </c>
      <c r="AA1752">
        <v>35364244</v>
      </c>
      <c r="AB1752">
        <f t="shared" si="1095"/>
        <v>72169.899999999994</v>
      </c>
      <c r="AC1752">
        <f t="shared" si="1096"/>
        <v>72169.899999999994</v>
      </c>
      <c r="AD1752">
        <f t="shared" si="1097"/>
        <v>0</v>
      </c>
      <c r="AE1752">
        <f t="shared" si="1098"/>
        <v>0</v>
      </c>
      <c r="AF1752">
        <f t="shared" si="1098"/>
        <v>0</v>
      </c>
      <c r="AG1752">
        <f t="shared" si="1099"/>
        <v>0</v>
      </c>
      <c r="AH1752">
        <f t="shared" si="1100"/>
        <v>0</v>
      </c>
      <c r="AI1752">
        <f t="shared" si="1100"/>
        <v>0</v>
      </c>
      <c r="AJ1752">
        <f t="shared" si="1101"/>
        <v>0</v>
      </c>
      <c r="AK1752">
        <v>72169.899999999994</v>
      </c>
      <c r="AL1752">
        <v>72169.899999999994</v>
      </c>
      <c r="AM1752">
        <v>0</v>
      </c>
      <c r="AN1752">
        <v>0</v>
      </c>
      <c r="AO1752">
        <v>0</v>
      </c>
      <c r="AP1752">
        <v>0</v>
      </c>
      <c r="AQ1752">
        <v>0</v>
      </c>
      <c r="AR1752">
        <v>0</v>
      </c>
      <c r="AS1752">
        <v>0</v>
      </c>
      <c r="AT1752">
        <v>70</v>
      </c>
      <c r="AU1752">
        <v>10</v>
      </c>
      <c r="AV1752">
        <v>1</v>
      </c>
      <c r="AW1752">
        <v>1</v>
      </c>
      <c r="AZ1752">
        <v>1</v>
      </c>
      <c r="BA1752">
        <v>1</v>
      </c>
      <c r="BB1752">
        <v>1</v>
      </c>
      <c r="BC1752">
        <v>1</v>
      </c>
      <c r="BD1752" t="s">
        <v>3</v>
      </c>
      <c r="BE1752" t="s">
        <v>3</v>
      </c>
      <c r="BF1752" t="s">
        <v>3</v>
      </c>
      <c r="BG1752" t="s">
        <v>3</v>
      </c>
      <c r="BH1752">
        <v>3</v>
      </c>
      <c r="BI1752">
        <v>4</v>
      </c>
      <c r="BJ1752" t="s">
        <v>243</v>
      </c>
      <c r="BM1752">
        <v>0</v>
      </c>
      <c r="BN1752">
        <v>0</v>
      </c>
      <c r="BO1752" t="s">
        <v>3</v>
      </c>
      <c r="BP1752">
        <v>0</v>
      </c>
      <c r="BQ1752">
        <v>1</v>
      </c>
      <c r="BR1752">
        <v>0</v>
      </c>
      <c r="BS1752">
        <v>1</v>
      </c>
      <c r="BT1752">
        <v>1</v>
      </c>
      <c r="BU1752">
        <v>1</v>
      </c>
      <c r="BV1752">
        <v>1</v>
      </c>
      <c r="BW1752">
        <v>1</v>
      </c>
      <c r="BX1752">
        <v>1</v>
      </c>
      <c r="BY1752" t="s">
        <v>3</v>
      </c>
      <c r="BZ1752">
        <v>70</v>
      </c>
      <c r="CA1752">
        <v>10</v>
      </c>
      <c r="CB1752" t="s">
        <v>3</v>
      </c>
      <c r="CE1752">
        <v>0</v>
      </c>
      <c r="CF1752">
        <v>0</v>
      </c>
      <c r="CG1752">
        <v>0</v>
      </c>
      <c r="CM1752">
        <v>0</v>
      </c>
      <c r="CN1752" t="s">
        <v>3</v>
      </c>
      <c r="CO1752">
        <v>0</v>
      </c>
      <c r="CP1752">
        <f t="shared" si="1102"/>
        <v>144.34</v>
      </c>
      <c r="CQ1752">
        <f t="shared" si="1103"/>
        <v>72169.899999999994</v>
      </c>
      <c r="CR1752">
        <f t="shared" si="1104"/>
        <v>0</v>
      </c>
      <c r="CS1752">
        <f t="shared" si="1105"/>
        <v>0</v>
      </c>
      <c r="CT1752">
        <f t="shared" si="1106"/>
        <v>0</v>
      </c>
      <c r="CU1752">
        <f t="shared" si="1107"/>
        <v>0</v>
      </c>
      <c r="CV1752">
        <f t="shared" si="1108"/>
        <v>0</v>
      </c>
      <c r="CW1752">
        <f t="shared" si="1109"/>
        <v>0</v>
      </c>
      <c r="CX1752">
        <f t="shared" si="1109"/>
        <v>0</v>
      </c>
      <c r="CY1752">
        <f t="shared" si="1110"/>
        <v>0</v>
      </c>
      <c r="CZ1752">
        <f t="shared" si="1111"/>
        <v>0</v>
      </c>
      <c r="DC1752" t="s">
        <v>3</v>
      </c>
      <c r="DD1752" t="s">
        <v>3</v>
      </c>
      <c r="DE1752" t="s">
        <v>3</v>
      </c>
      <c r="DF1752" t="s">
        <v>3</v>
      </c>
      <c r="DG1752" t="s">
        <v>3</v>
      </c>
      <c r="DH1752" t="s">
        <v>3</v>
      </c>
      <c r="DI1752" t="s">
        <v>3</v>
      </c>
      <c r="DJ1752" t="s">
        <v>3</v>
      </c>
      <c r="DK1752" t="s">
        <v>3</v>
      </c>
      <c r="DL1752" t="s">
        <v>3</v>
      </c>
      <c r="DM1752" t="s">
        <v>3</v>
      </c>
      <c r="DN1752">
        <v>0</v>
      </c>
      <c r="DO1752">
        <v>0</v>
      </c>
      <c r="DP1752">
        <v>1</v>
      </c>
      <c r="DQ1752">
        <v>1</v>
      </c>
      <c r="DU1752">
        <v>1010</v>
      </c>
      <c r="DV1752" t="s">
        <v>242</v>
      </c>
      <c r="DW1752" t="s">
        <v>242</v>
      </c>
      <c r="DX1752">
        <v>1000</v>
      </c>
      <c r="DZ1752" t="s">
        <v>3</v>
      </c>
      <c r="EA1752" t="s">
        <v>3</v>
      </c>
      <c r="EB1752" t="s">
        <v>3</v>
      </c>
      <c r="EC1752" t="s">
        <v>3</v>
      </c>
      <c r="EE1752">
        <v>35096056</v>
      </c>
      <c r="EF1752">
        <v>1</v>
      </c>
      <c r="EG1752" t="s">
        <v>20</v>
      </c>
      <c r="EH1752">
        <v>0</v>
      </c>
      <c r="EI1752" t="s">
        <v>3</v>
      </c>
      <c r="EJ1752">
        <v>4</v>
      </c>
      <c r="EK1752">
        <v>0</v>
      </c>
      <c r="EL1752" t="s">
        <v>21</v>
      </c>
      <c r="EM1752" t="s">
        <v>22</v>
      </c>
      <c r="EO1752" t="s">
        <v>3</v>
      </c>
      <c r="EQ1752">
        <v>0</v>
      </c>
      <c r="ER1752">
        <v>72169.899999999994</v>
      </c>
      <c r="ES1752">
        <v>72169.899999999994</v>
      </c>
      <c r="ET1752">
        <v>0</v>
      </c>
      <c r="EU1752">
        <v>0</v>
      </c>
      <c r="EV1752">
        <v>0</v>
      </c>
      <c r="EW1752">
        <v>0</v>
      </c>
      <c r="EX1752">
        <v>0</v>
      </c>
      <c r="EY1752">
        <v>0</v>
      </c>
      <c r="FQ1752">
        <v>0</v>
      </c>
      <c r="FR1752">
        <v>0</v>
      </c>
      <c r="FS1752">
        <v>0</v>
      </c>
      <c r="FX1752">
        <v>70</v>
      </c>
      <c r="FY1752">
        <v>10</v>
      </c>
      <c r="GA1752" t="s">
        <v>3</v>
      </c>
      <c r="GD1752">
        <v>0</v>
      </c>
      <c r="GF1752">
        <v>653953554</v>
      </c>
      <c r="GG1752">
        <v>2</v>
      </c>
      <c r="GH1752">
        <v>1</v>
      </c>
      <c r="GI1752">
        <v>-2</v>
      </c>
      <c r="GJ1752">
        <v>0</v>
      </c>
      <c r="GK1752">
        <f>ROUND(R1752*(R12)/100,2)</f>
        <v>0</v>
      </c>
      <c r="GL1752">
        <f t="shared" si="1112"/>
        <v>0</v>
      </c>
      <c r="GM1752">
        <f t="shared" si="1113"/>
        <v>144.34</v>
      </c>
      <c r="GN1752">
        <f t="shared" si="1114"/>
        <v>0</v>
      </c>
      <c r="GO1752">
        <f t="shared" si="1115"/>
        <v>0</v>
      </c>
      <c r="GP1752">
        <f t="shared" si="1116"/>
        <v>144.34</v>
      </c>
      <c r="GR1752">
        <v>0</v>
      </c>
      <c r="GS1752">
        <v>3</v>
      </c>
      <c r="GT1752">
        <v>0</v>
      </c>
      <c r="GU1752" t="s">
        <v>3</v>
      </c>
      <c r="GV1752">
        <f t="shared" si="1117"/>
        <v>0</v>
      </c>
      <c r="GW1752">
        <v>1</v>
      </c>
      <c r="GX1752">
        <f t="shared" si="1118"/>
        <v>0</v>
      </c>
      <c r="HA1752">
        <v>0</v>
      </c>
      <c r="HB1752">
        <v>0</v>
      </c>
      <c r="HC1752">
        <f t="shared" si="1119"/>
        <v>0</v>
      </c>
      <c r="HE1752" t="s">
        <v>3</v>
      </c>
      <c r="HF1752" t="s">
        <v>3</v>
      </c>
      <c r="HM1752" t="s">
        <v>3</v>
      </c>
      <c r="HN1752" t="s">
        <v>3</v>
      </c>
      <c r="HO1752" t="s">
        <v>3</v>
      </c>
      <c r="HP1752" t="s">
        <v>3</v>
      </c>
      <c r="HQ1752" t="s">
        <v>3</v>
      </c>
      <c r="HS1752">
        <v>0</v>
      </c>
      <c r="IK1752">
        <v>0</v>
      </c>
    </row>
    <row r="1753" spans="1:245" x14ac:dyDescent="0.2">
      <c r="A1753">
        <v>17</v>
      </c>
      <c r="B1753">
        <v>1</v>
      </c>
      <c r="C1753">
        <f>ROW(SmtRes!A523)</f>
        <v>523</v>
      </c>
      <c r="D1753">
        <f>ROW(EtalonRes!A523)</f>
        <v>523</v>
      </c>
      <c r="E1753" t="s">
        <v>419</v>
      </c>
      <c r="F1753" t="s">
        <v>38</v>
      </c>
      <c r="G1753" t="s">
        <v>39</v>
      </c>
      <c r="H1753" t="s">
        <v>18</v>
      </c>
      <c r="I1753">
        <f>ROUND(5/100,9)</f>
        <v>0.05</v>
      </c>
      <c r="J1753">
        <v>0</v>
      </c>
      <c r="K1753">
        <f>ROUND(5/100,9)</f>
        <v>0.05</v>
      </c>
      <c r="O1753">
        <f t="shared" si="1085"/>
        <v>1395.8</v>
      </c>
      <c r="P1753">
        <f t="shared" si="1086"/>
        <v>0</v>
      </c>
      <c r="Q1753">
        <f t="shared" si="1087"/>
        <v>1.63</v>
      </c>
      <c r="R1753">
        <f t="shared" si="1088"/>
        <v>0.03</v>
      </c>
      <c r="S1753">
        <f t="shared" si="1089"/>
        <v>1394.17</v>
      </c>
      <c r="T1753">
        <f t="shared" si="1090"/>
        <v>0</v>
      </c>
      <c r="U1753">
        <f t="shared" si="1091"/>
        <v>2.1405000000000003</v>
      </c>
      <c r="V1753">
        <f t="shared" si="1092"/>
        <v>0</v>
      </c>
      <c r="W1753">
        <f t="shared" si="1093"/>
        <v>0</v>
      </c>
      <c r="X1753">
        <f t="shared" si="1094"/>
        <v>975.92</v>
      </c>
      <c r="Y1753">
        <f t="shared" si="1094"/>
        <v>139.41999999999999</v>
      </c>
      <c r="AA1753">
        <v>35364244</v>
      </c>
      <c r="AB1753">
        <f t="shared" si="1095"/>
        <v>27916.01</v>
      </c>
      <c r="AC1753">
        <f t="shared" si="1096"/>
        <v>0</v>
      </c>
      <c r="AD1753">
        <f t="shared" si="1097"/>
        <v>32.57</v>
      </c>
      <c r="AE1753">
        <f t="shared" si="1098"/>
        <v>0.69</v>
      </c>
      <c r="AF1753">
        <f t="shared" si="1098"/>
        <v>27883.439999999999</v>
      </c>
      <c r="AG1753">
        <f t="shared" si="1099"/>
        <v>0</v>
      </c>
      <c r="AH1753">
        <f t="shared" si="1100"/>
        <v>42.81</v>
      </c>
      <c r="AI1753">
        <f t="shared" si="1100"/>
        <v>0</v>
      </c>
      <c r="AJ1753">
        <f t="shared" si="1101"/>
        <v>0</v>
      </c>
      <c r="AK1753">
        <v>27916.01</v>
      </c>
      <c r="AL1753">
        <v>0</v>
      </c>
      <c r="AM1753">
        <v>32.57</v>
      </c>
      <c r="AN1753">
        <v>0.69</v>
      </c>
      <c r="AO1753">
        <v>27883.439999999999</v>
      </c>
      <c r="AP1753">
        <v>0</v>
      </c>
      <c r="AQ1753">
        <v>42.81</v>
      </c>
      <c r="AR1753">
        <v>0</v>
      </c>
      <c r="AS1753">
        <v>0</v>
      </c>
      <c r="AT1753">
        <v>70</v>
      </c>
      <c r="AU1753">
        <v>10</v>
      </c>
      <c r="AV1753">
        <v>1</v>
      </c>
      <c r="AW1753">
        <v>1</v>
      </c>
      <c r="AZ1753">
        <v>1</v>
      </c>
      <c r="BA1753">
        <v>1</v>
      </c>
      <c r="BB1753">
        <v>1</v>
      </c>
      <c r="BC1753">
        <v>1</v>
      </c>
      <c r="BD1753" t="s">
        <v>3</v>
      </c>
      <c r="BE1753" t="s">
        <v>3</v>
      </c>
      <c r="BF1753" t="s">
        <v>3</v>
      </c>
      <c r="BG1753" t="s">
        <v>3</v>
      </c>
      <c r="BH1753">
        <v>0</v>
      </c>
      <c r="BI1753">
        <v>4</v>
      </c>
      <c r="BJ1753" t="s">
        <v>40</v>
      </c>
      <c r="BM1753">
        <v>0</v>
      </c>
      <c r="BN1753">
        <v>0</v>
      </c>
      <c r="BO1753" t="s">
        <v>3</v>
      </c>
      <c r="BP1753">
        <v>0</v>
      </c>
      <c r="BQ1753">
        <v>1</v>
      </c>
      <c r="BR1753">
        <v>0</v>
      </c>
      <c r="BS1753">
        <v>1</v>
      </c>
      <c r="BT1753">
        <v>1</v>
      </c>
      <c r="BU1753">
        <v>1</v>
      </c>
      <c r="BV1753">
        <v>1</v>
      </c>
      <c r="BW1753">
        <v>1</v>
      </c>
      <c r="BX1753">
        <v>1</v>
      </c>
      <c r="BY1753" t="s">
        <v>3</v>
      </c>
      <c r="BZ1753">
        <v>70</v>
      </c>
      <c r="CA1753">
        <v>10</v>
      </c>
      <c r="CB1753" t="s">
        <v>3</v>
      </c>
      <c r="CE1753">
        <v>0</v>
      </c>
      <c r="CF1753">
        <v>0</v>
      </c>
      <c r="CG1753">
        <v>0</v>
      </c>
      <c r="CM1753">
        <v>0</v>
      </c>
      <c r="CN1753" t="s">
        <v>3</v>
      </c>
      <c r="CO1753">
        <v>0</v>
      </c>
      <c r="CP1753">
        <f t="shared" si="1102"/>
        <v>1395.8000000000002</v>
      </c>
      <c r="CQ1753">
        <f t="shared" si="1103"/>
        <v>0</v>
      </c>
      <c r="CR1753">
        <f t="shared" si="1104"/>
        <v>32.57</v>
      </c>
      <c r="CS1753">
        <f t="shared" si="1105"/>
        <v>0.69</v>
      </c>
      <c r="CT1753">
        <f t="shared" si="1106"/>
        <v>27883.439999999999</v>
      </c>
      <c r="CU1753">
        <f t="shared" si="1107"/>
        <v>0</v>
      </c>
      <c r="CV1753">
        <f t="shared" si="1108"/>
        <v>42.81</v>
      </c>
      <c r="CW1753">
        <f t="shared" si="1109"/>
        <v>0</v>
      </c>
      <c r="CX1753">
        <f t="shared" si="1109"/>
        <v>0</v>
      </c>
      <c r="CY1753">
        <f t="shared" si="1110"/>
        <v>975.9190000000001</v>
      </c>
      <c r="CZ1753">
        <f t="shared" si="1111"/>
        <v>139.417</v>
      </c>
      <c r="DC1753" t="s">
        <v>3</v>
      </c>
      <c r="DD1753" t="s">
        <v>3</v>
      </c>
      <c r="DE1753" t="s">
        <v>3</v>
      </c>
      <c r="DF1753" t="s">
        <v>3</v>
      </c>
      <c r="DG1753" t="s">
        <v>3</v>
      </c>
      <c r="DH1753" t="s">
        <v>3</v>
      </c>
      <c r="DI1753" t="s">
        <v>3</v>
      </c>
      <c r="DJ1753" t="s">
        <v>3</v>
      </c>
      <c r="DK1753" t="s">
        <v>3</v>
      </c>
      <c r="DL1753" t="s">
        <v>3</v>
      </c>
      <c r="DM1753" t="s">
        <v>3</v>
      </c>
      <c r="DN1753">
        <v>0</v>
      </c>
      <c r="DO1753">
        <v>0</v>
      </c>
      <c r="DP1753">
        <v>1</v>
      </c>
      <c r="DQ1753">
        <v>1</v>
      </c>
      <c r="DU1753">
        <v>1010</v>
      </c>
      <c r="DV1753" t="s">
        <v>18</v>
      </c>
      <c r="DW1753" t="s">
        <v>18</v>
      </c>
      <c r="DX1753">
        <v>100</v>
      </c>
      <c r="DZ1753" t="s">
        <v>3</v>
      </c>
      <c r="EA1753" t="s">
        <v>3</v>
      </c>
      <c r="EB1753" t="s">
        <v>3</v>
      </c>
      <c r="EC1753" t="s">
        <v>3</v>
      </c>
      <c r="EE1753">
        <v>35096056</v>
      </c>
      <c r="EF1753">
        <v>1</v>
      </c>
      <c r="EG1753" t="s">
        <v>20</v>
      </c>
      <c r="EH1753">
        <v>0</v>
      </c>
      <c r="EI1753" t="s">
        <v>3</v>
      </c>
      <c r="EJ1753">
        <v>4</v>
      </c>
      <c r="EK1753">
        <v>0</v>
      </c>
      <c r="EL1753" t="s">
        <v>21</v>
      </c>
      <c r="EM1753" t="s">
        <v>22</v>
      </c>
      <c r="EO1753" t="s">
        <v>3</v>
      </c>
      <c r="EQ1753">
        <v>262144</v>
      </c>
      <c r="ER1753">
        <v>27916.01</v>
      </c>
      <c r="ES1753">
        <v>0</v>
      </c>
      <c r="ET1753">
        <v>32.57</v>
      </c>
      <c r="EU1753">
        <v>0.69</v>
      </c>
      <c r="EV1753">
        <v>27883.439999999999</v>
      </c>
      <c r="EW1753">
        <v>42.81</v>
      </c>
      <c r="EX1753">
        <v>0</v>
      </c>
      <c r="EY1753">
        <v>0</v>
      </c>
      <c r="FQ1753">
        <v>0</v>
      </c>
      <c r="FR1753">
        <v>0</v>
      </c>
      <c r="FS1753">
        <v>0</v>
      </c>
      <c r="FX1753">
        <v>70</v>
      </c>
      <c r="FY1753">
        <v>10</v>
      </c>
      <c r="GA1753" t="s">
        <v>3</v>
      </c>
      <c r="GD1753">
        <v>0</v>
      </c>
      <c r="GF1753">
        <v>1394402761</v>
      </c>
      <c r="GG1753">
        <v>2</v>
      </c>
      <c r="GH1753">
        <v>1</v>
      </c>
      <c r="GI1753">
        <v>-2</v>
      </c>
      <c r="GJ1753">
        <v>0</v>
      </c>
      <c r="GK1753">
        <f>ROUND(R1753*(R12)/100,2)</f>
        <v>0.03</v>
      </c>
      <c r="GL1753">
        <f t="shared" si="1112"/>
        <v>0</v>
      </c>
      <c r="GM1753">
        <f t="shared" si="1113"/>
        <v>2511.17</v>
      </c>
      <c r="GN1753">
        <f t="shared" si="1114"/>
        <v>0</v>
      </c>
      <c r="GO1753">
        <f t="shared" si="1115"/>
        <v>0</v>
      </c>
      <c r="GP1753">
        <f t="shared" si="1116"/>
        <v>2511.17</v>
      </c>
      <c r="GR1753">
        <v>0</v>
      </c>
      <c r="GS1753">
        <v>3</v>
      </c>
      <c r="GT1753">
        <v>0</v>
      </c>
      <c r="GU1753" t="s">
        <v>3</v>
      </c>
      <c r="GV1753">
        <f t="shared" si="1117"/>
        <v>0</v>
      </c>
      <c r="GW1753">
        <v>1</v>
      </c>
      <c r="GX1753">
        <f t="shared" si="1118"/>
        <v>0</v>
      </c>
      <c r="HA1753">
        <v>0</v>
      </c>
      <c r="HB1753">
        <v>0</v>
      </c>
      <c r="HC1753">
        <f t="shared" si="1119"/>
        <v>0</v>
      </c>
      <c r="HE1753" t="s">
        <v>3</v>
      </c>
      <c r="HF1753" t="s">
        <v>3</v>
      </c>
      <c r="HM1753" t="s">
        <v>3</v>
      </c>
      <c r="HN1753" t="s">
        <v>3</v>
      </c>
      <c r="HO1753" t="s">
        <v>3</v>
      </c>
      <c r="HP1753" t="s">
        <v>3</v>
      </c>
      <c r="HQ1753" t="s">
        <v>3</v>
      </c>
      <c r="HS1753">
        <v>0</v>
      </c>
      <c r="IK1753">
        <v>0</v>
      </c>
    </row>
    <row r="1754" spans="1:245" x14ac:dyDescent="0.2">
      <c r="A1754">
        <v>17</v>
      </c>
      <c r="B1754">
        <v>1</v>
      </c>
      <c r="C1754">
        <f>ROW(SmtRes!A525)</f>
        <v>525</v>
      </c>
      <c r="D1754">
        <f>ROW(EtalonRes!A525)</f>
        <v>525</v>
      </c>
      <c r="E1754" t="s">
        <v>420</v>
      </c>
      <c r="F1754" t="s">
        <v>42</v>
      </c>
      <c r="G1754" t="s">
        <v>43</v>
      </c>
      <c r="H1754" t="s">
        <v>18</v>
      </c>
      <c r="I1754">
        <f>ROUND(1/100,9)</f>
        <v>0.01</v>
      </c>
      <c r="J1754">
        <v>0</v>
      </c>
      <c r="K1754">
        <f>ROUND(1/100,9)</f>
        <v>0.01</v>
      </c>
      <c r="O1754">
        <f t="shared" si="1085"/>
        <v>255.78</v>
      </c>
      <c r="P1754">
        <f t="shared" si="1086"/>
        <v>0</v>
      </c>
      <c r="Q1754">
        <f t="shared" si="1087"/>
        <v>0.33</v>
      </c>
      <c r="R1754">
        <f t="shared" si="1088"/>
        <v>0.01</v>
      </c>
      <c r="S1754">
        <f t="shared" si="1089"/>
        <v>255.45</v>
      </c>
      <c r="T1754">
        <f t="shared" si="1090"/>
        <v>0</v>
      </c>
      <c r="U1754">
        <f t="shared" si="1091"/>
        <v>0.39219999999999999</v>
      </c>
      <c r="V1754">
        <f t="shared" si="1092"/>
        <v>0</v>
      </c>
      <c r="W1754">
        <f t="shared" si="1093"/>
        <v>0</v>
      </c>
      <c r="X1754">
        <f t="shared" si="1094"/>
        <v>178.82</v>
      </c>
      <c r="Y1754">
        <f t="shared" si="1094"/>
        <v>25.55</v>
      </c>
      <c r="AA1754">
        <v>35364244</v>
      </c>
      <c r="AB1754">
        <f t="shared" si="1095"/>
        <v>25577.73</v>
      </c>
      <c r="AC1754">
        <f t="shared" si="1096"/>
        <v>0</v>
      </c>
      <c r="AD1754">
        <f t="shared" si="1097"/>
        <v>32.57</v>
      </c>
      <c r="AE1754">
        <f t="shared" si="1098"/>
        <v>0.69</v>
      </c>
      <c r="AF1754">
        <f t="shared" si="1098"/>
        <v>25545.16</v>
      </c>
      <c r="AG1754">
        <f t="shared" si="1099"/>
        <v>0</v>
      </c>
      <c r="AH1754">
        <f t="shared" si="1100"/>
        <v>39.22</v>
      </c>
      <c r="AI1754">
        <f t="shared" si="1100"/>
        <v>0</v>
      </c>
      <c r="AJ1754">
        <f t="shared" si="1101"/>
        <v>0</v>
      </c>
      <c r="AK1754">
        <v>25577.73</v>
      </c>
      <c r="AL1754">
        <v>0</v>
      </c>
      <c r="AM1754">
        <v>32.57</v>
      </c>
      <c r="AN1754">
        <v>0.69</v>
      </c>
      <c r="AO1754">
        <v>25545.16</v>
      </c>
      <c r="AP1754">
        <v>0</v>
      </c>
      <c r="AQ1754">
        <v>39.22</v>
      </c>
      <c r="AR1754">
        <v>0</v>
      </c>
      <c r="AS1754">
        <v>0</v>
      </c>
      <c r="AT1754">
        <v>70</v>
      </c>
      <c r="AU1754">
        <v>10</v>
      </c>
      <c r="AV1754">
        <v>1</v>
      </c>
      <c r="AW1754">
        <v>1</v>
      </c>
      <c r="AZ1754">
        <v>1</v>
      </c>
      <c r="BA1754">
        <v>1</v>
      </c>
      <c r="BB1754">
        <v>1</v>
      </c>
      <c r="BC1754">
        <v>1</v>
      </c>
      <c r="BD1754" t="s">
        <v>3</v>
      </c>
      <c r="BE1754" t="s">
        <v>3</v>
      </c>
      <c r="BF1754" t="s">
        <v>3</v>
      </c>
      <c r="BG1754" t="s">
        <v>3</v>
      </c>
      <c r="BH1754">
        <v>0</v>
      </c>
      <c r="BI1754">
        <v>4</v>
      </c>
      <c r="BJ1754" t="s">
        <v>44</v>
      </c>
      <c r="BM1754">
        <v>0</v>
      </c>
      <c r="BN1754">
        <v>0</v>
      </c>
      <c r="BO1754" t="s">
        <v>3</v>
      </c>
      <c r="BP1754">
        <v>0</v>
      </c>
      <c r="BQ1754">
        <v>1</v>
      </c>
      <c r="BR1754">
        <v>0</v>
      </c>
      <c r="BS1754">
        <v>1</v>
      </c>
      <c r="BT1754">
        <v>1</v>
      </c>
      <c r="BU1754">
        <v>1</v>
      </c>
      <c r="BV1754">
        <v>1</v>
      </c>
      <c r="BW1754">
        <v>1</v>
      </c>
      <c r="BX1754">
        <v>1</v>
      </c>
      <c r="BY1754" t="s">
        <v>3</v>
      </c>
      <c r="BZ1754">
        <v>70</v>
      </c>
      <c r="CA1754">
        <v>10</v>
      </c>
      <c r="CB1754" t="s">
        <v>3</v>
      </c>
      <c r="CE1754">
        <v>0</v>
      </c>
      <c r="CF1754">
        <v>0</v>
      </c>
      <c r="CG1754">
        <v>0</v>
      </c>
      <c r="CM1754">
        <v>0</v>
      </c>
      <c r="CN1754" t="s">
        <v>3</v>
      </c>
      <c r="CO1754">
        <v>0</v>
      </c>
      <c r="CP1754">
        <f t="shared" si="1102"/>
        <v>255.78</v>
      </c>
      <c r="CQ1754">
        <f t="shared" si="1103"/>
        <v>0</v>
      </c>
      <c r="CR1754">
        <f t="shared" si="1104"/>
        <v>32.57</v>
      </c>
      <c r="CS1754">
        <f t="shared" si="1105"/>
        <v>0.69</v>
      </c>
      <c r="CT1754">
        <f t="shared" si="1106"/>
        <v>25545.16</v>
      </c>
      <c r="CU1754">
        <f t="shared" si="1107"/>
        <v>0</v>
      </c>
      <c r="CV1754">
        <f t="shared" si="1108"/>
        <v>39.22</v>
      </c>
      <c r="CW1754">
        <f t="shared" si="1109"/>
        <v>0</v>
      </c>
      <c r="CX1754">
        <f t="shared" si="1109"/>
        <v>0</v>
      </c>
      <c r="CY1754">
        <f t="shared" si="1110"/>
        <v>178.815</v>
      </c>
      <c r="CZ1754">
        <f t="shared" si="1111"/>
        <v>25.545000000000002</v>
      </c>
      <c r="DC1754" t="s">
        <v>3</v>
      </c>
      <c r="DD1754" t="s">
        <v>3</v>
      </c>
      <c r="DE1754" t="s">
        <v>3</v>
      </c>
      <c r="DF1754" t="s">
        <v>3</v>
      </c>
      <c r="DG1754" t="s">
        <v>3</v>
      </c>
      <c r="DH1754" t="s">
        <v>3</v>
      </c>
      <c r="DI1754" t="s">
        <v>3</v>
      </c>
      <c r="DJ1754" t="s">
        <v>3</v>
      </c>
      <c r="DK1754" t="s">
        <v>3</v>
      </c>
      <c r="DL1754" t="s">
        <v>3</v>
      </c>
      <c r="DM1754" t="s">
        <v>3</v>
      </c>
      <c r="DN1754">
        <v>0</v>
      </c>
      <c r="DO1754">
        <v>0</v>
      </c>
      <c r="DP1754">
        <v>1</v>
      </c>
      <c r="DQ1754">
        <v>1</v>
      </c>
      <c r="DU1754">
        <v>1010</v>
      </c>
      <c r="DV1754" t="s">
        <v>18</v>
      </c>
      <c r="DW1754" t="s">
        <v>18</v>
      </c>
      <c r="DX1754">
        <v>100</v>
      </c>
      <c r="DZ1754" t="s">
        <v>3</v>
      </c>
      <c r="EA1754" t="s">
        <v>3</v>
      </c>
      <c r="EB1754" t="s">
        <v>3</v>
      </c>
      <c r="EC1754" t="s">
        <v>3</v>
      </c>
      <c r="EE1754">
        <v>35096056</v>
      </c>
      <c r="EF1754">
        <v>1</v>
      </c>
      <c r="EG1754" t="s">
        <v>20</v>
      </c>
      <c r="EH1754">
        <v>0</v>
      </c>
      <c r="EI1754" t="s">
        <v>3</v>
      </c>
      <c r="EJ1754">
        <v>4</v>
      </c>
      <c r="EK1754">
        <v>0</v>
      </c>
      <c r="EL1754" t="s">
        <v>21</v>
      </c>
      <c r="EM1754" t="s">
        <v>22</v>
      </c>
      <c r="EO1754" t="s">
        <v>3</v>
      </c>
      <c r="EQ1754">
        <v>262144</v>
      </c>
      <c r="ER1754">
        <v>25577.73</v>
      </c>
      <c r="ES1754">
        <v>0</v>
      </c>
      <c r="ET1754">
        <v>32.57</v>
      </c>
      <c r="EU1754">
        <v>0.69</v>
      </c>
      <c r="EV1754">
        <v>25545.16</v>
      </c>
      <c r="EW1754">
        <v>39.22</v>
      </c>
      <c r="EX1754">
        <v>0</v>
      </c>
      <c r="EY1754">
        <v>0</v>
      </c>
      <c r="FQ1754">
        <v>0</v>
      </c>
      <c r="FR1754">
        <v>0</v>
      </c>
      <c r="FS1754">
        <v>0</v>
      </c>
      <c r="FX1754">
        <v>70</v>
      </c>
      <c r="FY1754">
        <v>10</v>
      </c>
      <c r="GA1754" t="s">
        <v>3</v>
      </c>
      <c r="GD1754">
        <v>0</v>
      </c>
      <c r="GF1754">
        <v>1212913616</v>
      </c>
      <c r="GG1754">
        <v>2</v>
      </c>
      <c r="GH1754">
        <v>1</v>
      </c>
      <c r="GI1754">
        <v>-2</v>
      </c>
      <c r="GJ1754">
        <v>0</v>
      </c>
      <c r="GK1754">
        <f>ROUND(R1754*(R12)/100,2)</f>
        <v>0.01</v>
      </c>
      <c r="GL1754">
        <f t="shared" si="1112"/>
        <v>0</v>
      </c>
      <c r="GM1754">
        <f t="shared" si="1113"/>
        <v>460.16</v>
      </c>
      <c r="GN1754">
        <f t="shared" si="1114"/>
        <v>0</v>
      </c>
      <c r="GO1754">
        <f t="shared" si="1115"/>
        <v>0</v>
      </c>
      <c r="GP1754">
        <f t="shared" si="1116"/>
        <v>460.16</v>
      </c>
      <c r="GR1754">
        <v>0</v>
      </c>
      <c r="GS1754">
        <v>3</v>
      </c>
      <c r="GT1754">
        <v>0</v>
      </c>
      <c r="GU1754" t="s">
        <v>3</v>
      </c>
      <c r="GV1754">
        <f t="shared" si="1117"/>
        <v>0</v>
      </c>
      <c r="GW1754">
        <v>1</v>
      </c>
      <c r="GX1754">
        <f t="shared" si="1118"/>
        <v>0</v>
      </c>
      <c r="HA1754">
        <v>0</v>
      </c>
      <c r="HB1754">
        <v>0</v>
      </c>
      <c r="HC1754">
        <f t="shared" si="1119"/>
        <v>0</v>
      </c>
      <c r="HE1754" t="s">
        <v>3</v>
      </c>
      <c r="HF1754" t="s">
        <v>3</v>
      </c>
      <c r="HM1754" t="s">
        <v>3</v>
      </c>
      <c r="HN1754" t="s">
        <v>3</v>
      </c>
      <c r="HO1754" t="s">
        <v>3</v>
      </c>
      <c r="HP1754" t="s">
        <v>3</v>
      </c>
      <c r="HQ1754" t="s">
        <v>3</v>
      </c>
      <c r="HS1754">
        <v>0</v>
      </c>
      <c r="IK1754">
        <v>0</v>
      </c>
    </row>
    <row r="1755" spans="1:245" x14ac:dyDescent="0.2">
      <c r="A1755">
        <v>17</v>
      </c>
      <c r="B1755">
        <v>1</v>
      </c>
      <c r="C1755">
        <f>ROW(SmtRes!A526)</f>
        <v>526</v>
      </c>
      <c r="D1755">
        <f>ROW(EtalonRes!A526)</f>
        <v>526</v>
      </c>
      <c r="E1755" t="s">
        <v>421</v>
      </c>
      <c r="F1755" t="s">
        <v>255</v>
      </c>
      <c r="G1755" t="s">
        <v>256</v>
      </c>
      <c r="H1755" t="s">
        <v>18</v>
      </c>
      <c r="I1755">
        <f>ROUND(1/100,9)</f>
        <v>0.01</v>
      </c>
      <c r="J1755">
        <v>0</v>
      </c>
      <c r="K1755">
        <f>ROUND(1/100,9)</f>
        <v>0.01</v>
      </c>
      <c r="O1755">
        <f t="shared" si="1085"/>
        <v>225.56</v>
      </c>
      <c r="P1755">
        <f t="shared" si="1086"/>
        <v>0</v>
      </c>
      <c r="Q1755">
        <f t="shared" si="1087"/>
        <v>0</v>
      </c>
      <c r="R1755">
        <f t="shared" si="1088"/>
        <v>0</v>
      </c>
      <c r="S1755">
        <f t="shared" si="1089"/>
        <v>225.56</v>
      </c>
      <c r="T1755">
        <f t="shared" si="1090"/>
        <v>0</v>
      </c>
      <c r="U1755">
        <f t="shared" si="1091"/>
        <v>0.34630000000000005</v>
      </c>
      <c r="V1755">
        <f t="shared" si="1092"/>
        <v>0</v>
      </c>
      <c r="W1755">
        <f t="shared" si="1093"/>
        <v>0</v>
      </c>
      <c r="X1755">
        <f t="shared" si="1094"/>
        <v>157.88999999999999</v>
      </c>
      <c r="Y1755">
        <f t="shared" si="1094"/>
        <v>22.56</v>
      </c>
      <c r="AA1755">
        <v>35364244</v>
      </c>
      <c r="AB1755">
        <f t="shared" si="1095"/>
        <v>22555.56</v>
      </c>
      <c r="AC1755">
        <f t="shared" si="1096"/>
        <v>0</v>
      </c>
      <c r="AD1755">
        <f t="shared" si="1097"/>
        <v>0</v>
      </c>
      <c r="AE1755">
        <f t="shared" si="1098"/>
        <v>0</v>
      </c>
      <c r="AF1755">
        <f t="shared" si="1098"/>
        <v>22555.56</v>
      </c>
      <c r="AG1755">
        <f t="shared" si="1099"/>
        <v>0</v>
      </c>
      <c r="AH1755">
        <f t="shared" si="1100"/>
        <v>34.630000000000003</v>
      </c>
      <c r="AI1755">
        <f t="shared" si="1100"/>
        <v>0</v>
      </c>
      <c r="AJ1755">
        <f t="shared" si="1101"/>
        <v>0</v>
      </c>
      <c r="AK1755">
        <v>22555.56</v>
      </c>
      <c r="AL1755">
        <v>0</v>
      </c>
      <c r="AM1755">
        <v>0</v>
      </c>
      <c r="AN1755">
        <v>0</v>
      </c>
      <c r="AO1755">
        <v>22555.56</v>
      </c>
      <c r="AP1755">
        <v>0</v>
      </c>
      <c r="AQ1755">
        <v>34.630000000000003</v>
      </c>
      <c r="AR1755">
        <v>0</v>
      </c>
      <c r="AS1755">
        <v>0</v>
      </c>
      <c r="AT1755">
        <v>70</v>
      </c>
      <c r="AU1755">
        <v>10</v>
      </c>
      <c r="AV1755">
        <v>1</v>
      </c>
      <c r="AW1755">
        <v>1</v>
      </c>
      <c r="AZ1755">
        <v>1</v>
      </c>
      <c r="BA1755">
        <v>1</v>
      </c>
      <c r="BB1755">
        <v>1</v>
      </c>
      <c r="BC1755">
        <v>1</v>
      </c>
      <c r="BD1755" t="s">
        <v>3</v>
      </c>
      <c r="BE1755" t="s">
        <v>3</v>
      </c>
      <c r="BF1755" t="s">
        <v>3</v>
      </c>
      <c r="BG1755" t="s">
        <v>3</v>
      </c>
      <c r="BH1755">
        <v>0</v>
      </c>
      <c r="BI1755">
        <v>4</v>
      </c>
      <c r="BJ1755" t="s">
        <v>257</v>
      </c>
      <c r="BM1755">
        <v>0</v>
      </c>
      <c r="BN1755">
        <v>0</v>
      </c>
      <c r="BO1755" t="s">
        <v>3</v>
      </c>
      <c r="BP1755">
        <v>0</v>
      </c>
      <c r="BQ1755">
        <v>1</v>
      </c>
      <c r="BR1755">
        <v>0</v>
      </c>
      <c r="BS1755">
        <v>1</v>
      </c>
      <c r="BT1755">
        <v>1</v>
      </c>
      <c r="BU1755">
        <v>1</v>
      </c>
      <c r="BV1755">
        <v>1</v>
      </c>
      <c r="BW1755">
        <v>1</v>
      </c>
      <c r="BX1755">
        <v>1</v>
      </c>
      <c r="BY1755" t="s">
        <v>3</v>
      </c>
      <c r="BZ1755">
        <v>70</v>
      </c>
      <c r="CA1755">
        <v>10</v>
      </c>
      <c r="CB1755" t="s">
        <v>3</v>
      </c>
      <c r="CE1755">
        <v>0</v>
      </c>
      <c r="CF1755">
        <v>0</v>
      </c>
      <c r="CG1755">
        <v>0</v>
      </c>
      <c r="CM1755">
        <v>0</v>
      </c>
      <c r="CN1755" t="s">
        <v>3</v>
      </c>
      <c r="CO1755">
        <v>0</v>
      </c>
      <c r="CP1755">
        <f t="shared" si="1102"/>
        <v>225.56</v>
      </c>
      <c r="CQ1755">
        <f t="shared" si="1103"/>
        <v>0</v>
      </c>
      <c r="CR1755">
        <f t="shared" si="1104"/>
        <v>0</v>
      </c>
      <c r="CS1755">
        <f t="shared" si="1105"/>
        <v>0</v>
      </c>
      <c r="CT1755">
        <f t="shared" si="1106"/>
        <v>22555.56</v>
      </c>
      <c r="CU1755">
        <f t="shared" si="1107"/>
        <v>0</v>
      </c>
      <c r="CV1755">
        <f t="shared" si="1108"/>
        <v>34.630000000000003</v>
      </c>
      <c r="CW1755">
        <f t="shared" si="1109"/>
        <v>0</v>
      </c>
      <c r="CX1755">
        <f t="shared" si="1109"/>
        <v>0</v>
      </c>
      <c r="CY1755">
        <f t="shared" si="1110"/>
        <v>157.892</v>
      </c>
      <c r="CZ1755">
        <f t="shared" si="1111"/>
        <v>22.555999999999997</v>
      </c>
      <c r="DC1755" t="s">
        <v>3</v>
      </c>
      <c r="DD1755" t="s">
        <v>3</v>
      </c>
      <c r="DE1755" t="s">
        <v>3</v>
      </c>
      <c r="DF1755" t="s">
        <v>3</v>
      </c>
      <c r="DG1755" t="s">
        <v>3</v>
      </c>
      <c r="DH1755" t="s">
        <v>3</v>
      </c>
      <c r="DI1755" t="s">
        <v>3</v>
      </c>
      <c r="DJ1755" t="s">
        <v>3</v>
      </c>
      <c r="DK1755" t="s">
        <v>3</v>
      </c>
      <c r="DL1755" t="s">
        <v>3</v>
      </c>
      <c r="DM1755" t="s">
        <v>3</v>
      </c>
      <c r="DN1755">
        <v>0</v>
      </c>
      <c r="DO1755">
        <v>0</v>
      </c>
      <c r="DP1755">
        <v>1</v>
      </c>
      <c r="DQ1755">
        <v>1</v>
      </c>
      <c r="DU1755">
        <v>1010</v>
      </c>
      <c r="DV1755" t="s">
        <v>18</v>
      </c>
      <c r="DW1755" t="s">
        <v>18</v>
      </c>
      <c r="DX1755">
        <v>100</v>
      </c>
      <c r="DZ1755" t="s">
        <v>3</v>
      </c>
      <c r="EA1755" t="s">
        <v>3</v>
      </c>
      <c r="EB1755" t="s">
        <v>3</v>
      </c>
      <c r="EC1755" t="s">
        <v>3</v>
      </c>
      <c r="EE1755">
        <v>35096056</v>
      </c>
      <c r="EF1755">
        <v>1</v>
      </c>
      <c r="EG1755" t="s">
        <v>20</v>
      </c>
      <c r="EH1755">
        <v>0</v>
      </c>
      <c r="EI1755" t="s">
        <v>3</v>
      </c>
      <c r="EJ1755">
        <v>4</v>
      </c>
      <c r="EK1755">
        <v>0</v>
      </c>
      <c r="EL1755" t="s">
        <v>21</v>
      </c>
      <c r="EM1755" t="s">
        <v>22</v>
      </c>
      <c r="EO1755" t="s">
        <v>3</v>
      </c>
      <c r="EQ1755">
        <v>262144</v>
      </c>
      <c r="ER1755">
        <v>22555.56</v>
      </c>
      <c r="ES1755">
        <v>0</v>
      </c>
      <c r="ET1755">
        <v>0</v>
      </c>
      <c r="EU1755">
        <v>0</v>
      </c>
      <c r="EV1755">
        <v>22555.56</v>
      </c>
      <c r="EW1755">
        <v>34.630000000000003</v>
      </c>
      <c r="EX1755">
        <v>0</v>
      </c>
      <c r="EY1755">
        <v>0</v>
      </c>
      <c r="FQ1755">
        <v>0</v>
      </c>
      <c r="FR1755">
        <v>0</v>
      </c>
      <c r="FS1755">
        <v>0</v>
      </c>
      <c r="FX1755">
        <v>70</v>
      </c>
      <c r="FY1755">
        <v>10</v>
      </c>
      <c r="GA1755" t="s">
        <v>3</v>
      </c>
      <c r="GD1755">
        <v>0</v>
      </c>
      <c r="GF1755">
        <v>-24549344</v>
      </c>
      <c r="GG1755">
        <v>2</v>
      </c>
      <c r="GH1755">
        <v>1</v>
      </c>
      <c r="GI1755">
        <v>-2</v>
      </c>
      <c r="GJ1755">
        <v>0</v>
      </c>
      <c r="GK1755">
        <f>ROUND(R1755*(R12)/100,2)</f>
        <v>0</v>
      </c>
      <c r="GL1755">
        <f t="shared" si="1112"/>
        <v>0</v>
      </c>
      <c r="GM1755">
        <f t="shared" si="1113"/>
        <v>406.01</v>
      </c>
      <c r="GN1755">
        <f t="shared" si="1114"/>
        <v>0</v>
      </c>
      <c r="GO1755">
        <f t="shared" si="1115"/>
        <v>0</v>
      </c>
      <c r="GP1755">
        <f t="shared" si="1116"/>
        <v>406.01</v>
      </c>
      <c r="GR1755">
        <v>0</v>
      </c>
      <c r="GS1755">
        <v>3</v>
      </c>
      <c r="GT1755">
        <v>0</v>
      </c>
      <c r="GU1755" t="s">
        <v>3</v>
      </c>
      <c r="GV1755">
        <f t="shared" si="1117"/>
        <v>0</v>
      </c>
      <c r="GW1755">
        <v>1</v>
      </c>
      <c r="GX1755">
        <f t="shared" si="1118"/>
        <v>0</v>
      </c>
      <c r="HA1755">
        <v>0</v>
      </c>
      <c r="HB1755">
        <v>0</v>
      </c>
      <c r="HC1755">
        <f t="shared" si="1119"/>
        <v>0</v>
      </c>
      <c r="HE1755" t="s">
        <v>3</v>
      </c>
      <c r="HF1755" t="s">
        <v>3</v>
      </c>
      <c r="HM1755" t="s">
        <v>3</v>
      </c>
      <c r="HN1755" t="s">
        <v>3</v>
      </c>
      <c r="HO1755" t="s">
        <v>3</v>
      </c>
      <c r="HP1755" t="s">
        <v>3</v>
      </c>
      <c r="HQ1755" t="s">
        <v>3</v>
      </c>
      <c r="HS1755">
        <v>0</v>
      </c>
      <c r="IK1755">
        <v>0</v>
      </c>
    </row>
    <row r="1757" spans="1:245" x14ac:dyDescent="0.2">
      <c r="A1757">
        <v>51</v>
      </c>
      <c r="B1757">
        <f>B1744</f>
        <v>1</v>
      </c>
      <c r="C1757">
        <f>A1744</f>
        <v>4</v>
      </c>
      <c r="D1757">
        <f>ROW(A1744)</f>
        <v>1744</v>
      </c>
      <c r="F1757" t="str">
        <f>IF(F1744&lt;&gt;"",F1744,"")</f>
        <v>Новый раздел</v>
      </c>
      <c r="G1757" t="str">
        <f>IF(G1744&lt;&gt;"",G1744,"")</f>
        <v>Помещение 202 Учебный класс</v>
      </c>
      <c r="H1757">
        <v>0</v>
      </c>
      <c r="O1757">
        <f t="shared" ref="O1757:T1757" si="1120">ROUND(AB1757,2)</f>
        <v>2484.31</v>
      </c>
      <c r="P1757">
        <f t="shared" si="1120"/>
        <v>266.66000000000003</v>
      </c>
      <c r="Q1757">
        <f t="shared" si="1120"/>
        <v>63.7</v>
      </c>
      <c r="R1757">
        <f t="shared" si="1120"/>
        <v>30.47</v>
      </c>
      <c r="S1757">
        <f t="shared" si="1120"/>
        <v>2153.9499999999998</v>
      </c>
      <c r="T1757">
        <f t="shared" si="1120"/>
        <v>0</v>
      </c>
      <c r="U1757">
        <f>AH1757</f>
        <v>3.3950000000000005</v>
      </c>
      <c r="V1757">
        <f>AI1757</f>
        <v>0</v>
      </c>
      <c r="W1757">
        <f>ROUND(AJ1757,2)</f>
        <v>0</v>
      </c>
      <c r="X1757">
        <f>ROUND(AK1757,2)</f>
        <v>1507.77</v>
      </c>
      <c r="Y1757">
        <f>ROUND(AL1757,2)</f>
        <v>215.41</v>
      </c>
      <c r="AB1757">
        <f>ROUND(SUMIF(AA1748:AA1755,"=35364244",O1748:O1755),2)</f>
        <v>2484.31</v>
      </c>
      <c r="AC1757">
        <f>ROUND(SUMIF(AA1748:AA1755,"=35364244",P1748:P1755),2)</f>
        <v>266.66000000000003</v>
      </c>
      <c r="AD1757">
        <f>ROUND(SUMIF(AA1748:AA1755,"=35364244",Q1748:Q1755),2)</f>
        <v>63.7</v>
      </c>
      <c r="AE1757">
        <f>ROUND(SUMIF(AA1748:AA1755,"=35364244",R1748:R1755),2)</f>
        <v>30.47</v>
      </c>
      <c r="AF1757">
        <f>ROUND(SUMIF(AA1748:AA1755,"=35364244",S1748:S1755),2)</f>
        <v>2153.9499999999998</v>
      </c>
      <c r="AG1757">
        <f>ROUND(SUMIF(AA1748:AA1755,"=35364244",T1748:T1755),2)</f>
        <v>0</v>
      </c>
      <c r="AH1757">
        <f>SUMIF(AA1748:AA1755,"=35364244",U1748:U1755)</f>
        <v>3.3950000000000005</v>
      </c>
      <c r="AI1757">
        <f>SUMIF(AA1748:AA1755,"=35364244",V1748:V1755)</f>
        <v>0</v>
      </c>
      <c r="AJ1757">
        <f>ROUND(SUMIF(AA1748:AA1755,"=35364244",W1748:W1755),2)</f>
        <v>0</v>
      </c>
      <c r="AK1757">
        <f>ROUND(SUMIF(AA1748:AA1755,"=35364244",X1748:X1755),2)</f>
        <v>1507.77</v>
      </c>
      <c r="AL1757">
        <f>ROUND(SUMIF(AA1748:AA1755,"=35364244",Y1748:Y1755),2)</f>
        <v>215.41</v>
      </c>
      <c r="AO1757">
        <f t="shared" ref="AO1757:BD1757" si="1121">ROUND(BX1757,2)</f>
        <v>0</v>
      </c>
      <c r="AP1757">
        <f t="shared" si="1121"/>
        <v>0</v>
      </c>
      <c r="AQ1757">
        <f t="shared" si="1121"/>
        <v>0</v>
      </c>
      <c r="AR1757">
        <f t="shared" si="1121"/>
        <v>4240.3900000000003</v>
      </c>
      <c r="AS1757">
        <f t="shared" si="1121"/>
        <v>0</v>
      </c>
      <c r="AT1757">
        <f t="shared" si="1121"/>
        <v>0</v>
      </c>
      <c r="AU1757">
        <f t="shared" si="1121"/>
        <v>4240.3900000000003</v>
      </c>
      <c r="AV1757">
        <f t="shared" si="1121"/>
        <v>266.66000000000003</v>
      </c>
      <c r="AW1757">
        <f t="shared" si="1121"/>
        <v>266.66000000000003</v>
      </c>
      <c r="AX1757">
        <f t="shared" si="1121"/>
        <v>0</v>
      </c>
      <c r="AY1757">
        <f t="shared" si="1121"/>
        <v>266.66000000000003</v>
      </c>
      <c r="AZ1757">
        <f t="shared" si="1121"/>
        <v>0</v>
      </c>
      <c r="BA1757">
        <f t="shared" si="1121"/>
        <v>0</v>
      </c>
      <c r="BB1757">
        <f t="shared" si="1121"/>
        <v>0</v>
      </c>
      <c r="BC1757">
        <f t="shared" si="1121"/>
        <v>0</v>
      </c>
      <c r="BD1757">
        <f t="shared" si="1121"/>
        <v>0</v>
      </c>
      <c r="BX1757">
        <f>ROUND(SUMIF(AA1748:AA1755,"=35364244",FQ1748:FQ1755),2)</f>
        <v>0</v>
      </c>
      <c r="BY1757">
        <f>ROUND(SUMIF(AA1748:AA1755,"=35364244",FR1748:FR1755),2)</f>
        <v>0</v>
      </c>
      <c r="BZ1757">
        <f>ROUND(SUMIF(AA1748:AA1755,"=35364244",GL1748:GL1755),2)</f>
        <v>0</v>
      </c>
      <c r="CA1757">
        <f>ROUND(SUMIF(AA1748:AA1755,"=35364244",GM1748:GM1755),2)</f>
        <v>4240.3900000000003</v>
      </c>
      <c r="CB1757">
        <f>ROUND(SUMIF(AA1748:AA1755,"=35364244",GN1748:GN1755),2)</f>
        <v>0</v>
      </c>
      <c r="CC1757">
        <f>ROUND(SUMIF(AA1748:AA1755,"=35364244",GO1748:GO1755),2)</f>
        <v>0</v>
      </c>
      <c r="CD1757">
        <f>ROUND(SUMIF(AA1748:AA1755,"=35364244",GP1748:GP1755),2)</f>
        <v>4240.3900000000003</v>
      </c>
      <c r="CE1757">
        <f>AC1757-BX1757</f>
        <v>266.66000000000003</v>
      </c>
      <c r="CF1757">
        <f>AC1757-BY1757</f>
        <v>266.66000000000003</v>
      </c>
      <c r="CG1757">
        <f>BX1757-BZ1757</f>
        <v>0</v>
      </c>
      <c r="CH1757">
        <f>AC1757-BX1757-BY1757+BZ1757</f>
        <v>266.66000000000003</v>
      </c>
      <c r="CI1757">
        <f>BY1757-BZ1757</f>
        <v>0</v>
      </c>
      <c r="CJ1757">
        <f>ROUND(SUMIF(AA1748:AA1755,"=35364244",GX1748:GX1755),2)</f>
        <v>0</v>
      </c>
      <c r="CK1757">
        <f>ROUND(SUMIF(AA1748:AA1755,"=35364244",GY1748:GY1755),2)</f>
        <v>0</v>
      </c>
      <c r="CL1757">
        <f>ROUND(SUMIF(AA1748:AA1755,"=35364244",GZ1748:GZ1755),2)</f>
        <v>0</v>
      </c>
      <c r="CM1757">
        <f>ROUND(SUMIF(AA1748:AA1755,"=35364244",HD1748:HD1755),2)</f>
        <v>0</v>
      </c>
      <c r="GX1757">
        <v>0</v>
      </c>
    </row>
    <row r="1759" spans="1:245" x14ac:dyDescent="0.2">
      <c r="A1759">
        <v>50</v>
      </c>
      <c r="B1759">
        <v>0</v>
      </c>
      <c r="C1759">
        <v>0</v>
      </c>
      <c r="D1759">
        <v>1</v>
      </c>
      <c r="E1759">
        <v>201</v>
      </c>
      <c r="F1759">
        <f>ROUND(Source!O1757,O1759)</f>
        <v>2484.31</v>
      </c>
      <c r="G1759" t="s">
        <v>66</v>
      </c>
      <c r="H1759" t="s">
        <v>67</v>
      </c>
      <c r="K1759">
        <v>201</v>
      </c>
      <c r="L1759">
        <v>1</v>
      </c>
      <c r="M1759">
        <v>3</v>
      </c>
      <c r="N1759" t="s">
        <v>3</v>
      </c>
      <c r="O1759">
        <v>2</v>
      </c>
      <c r="W1759">
        <v>2484.31</v>
      </c>
      <c r="X1759">
        <v>1</v>
      </c>
      <c r="Y1759">
        <v>2484.31</v>
      </c>
    </row>
    <row r="1760" spans="1:245" x14ac:dyDescent="0.2">
      <c r="A1760">
        <v>50</v>
      </c>
      <c r="B1760">
        <v>0</v>
      </c>
      <c r="C1760">
        <v>0</v>
      </c>
      <c r="D1760">
        <v>1</v>
      </c>
      <c r="E1760">
        <v>202</v>
      </c>
      <c r="F1760">
        <f>ROUND(Source!P1757,O1760)</f>
        <v>266.66000000000003</v>
      </c>
      <c r="G1760" t="s">
        <v>68</v>
      </c>
      <c r="H1760" t="s">
        <v>69</v>
      </c>
      <c r="K1760">
        <v>202</v>
      </c>
      <c r="L1760">
        <v>2</v>
      </c>
      <c r="M1760">
        <v>3</v>
      </c>
      <c r="N1760" t="s">
        <v>3</v>
      </c>
      <c r="O1760">
        <v>2</v>
      </c>
      <c r="W1760">
        <v>266.66000000000003</v>
      </c>
      <c r="X1760">
        <v>1</v>
      </c>
      <c r="Y1760">
        <v>266.66000000000003</v>
      </c>
    </row>
    <row r="1761" spans="1:25" x14ac:dyDescent="0.2">
      <c r="A1761">
        <v>50</v>
      </c>
      <c r="B1761">
        <v>0</v>
      </c>
      <c r="C1761">
        <v>0</v>
      </c>
      <c r="D1761">
        <v>1</v>
      </c>
      <c r="E1761">
        <v>222</v>
      </c>
      <c r="F1761">
        <f>ROUND(Source!AO1757,O1761)</f>
        <v>0</v>
      </c>
      <c r="G1761" t="s">
        <v>70</v>
      </c>
      <c r="H1761" t="s">
        <v>71</v>
      </c>
      <c r="K1761">
        <v>222</v>
      </c>
      <c r="L1761">
        <v>3</v>
      </c>
      <c r="M1761">
        <v>3</v>
      </c>
      <c r="N1761" t="s">
        <v>3</v>
      </c>
      <c r="O1761">
        <v>2</v>
      </c>
      <c r="W1761">
        <v>0</v>
      </c>
      <c r="X1761">
        <v>1</v>
      </c>
      <c r="Y1761">
        <v>0</v>
      </c>
    </row>
    <row r="1762" spans="1:25" x14ac:dyDescent="0.2">
      <c r="A1762">
        <v>50</v>
      </c>
      <c r="B1762">
        <v>0</v>
      </c>
      <c r="C1762">
        <v>0</v>
      </c>
      <c r="D1762">
        <v>1</v>
      </c>
      <c r="E1762">
        <v>225</v>
      </c>
      <c r="F1762">
        <f>ROUND(Source!AV1757,O1762)</f>
        <v>266.66000000000003</v>
      </c>
      <c r="G1762" t="s">
        <v>72</v>
      </c>
      <c r="H1762" t="s">
        <v>73</v>
      </c>
      <c r="K1762">
        <v>225</v>
      </c>
      <c r="L1762">
        <v>4</v>
      </c>
      <c r="M1762">
        <v>3</v>
      </c>
      <c r="N1762" t="s">
        <v>3</v>
      </c>
      <c r="O1762">
        <v>2</v>
      </c>
      <c r="W1762">
        <v>266.66000000000003</v>
      </c>
      <c r="X1762">
        <v>1</v>
      </c>
      <c r="Y1762">
        <v>266.66000000000003</v>
      </c>
    </row>
    <row r="1763" spans="1:25" x14ac:dyDescent="0.2">
      <c r="A1763">
        <v>50</v>
      </c>
      <c r="B1763">
        <v>0</v>
      </c>
      <c r="C1763">
        <v>0</v>
      </c>
      <c r="D1763">
        <v>1</v>
      </c>
      <c r="E1763">
        <v>226</v>
      </c>
      <c r="F1763">
        <f>ROUND(Source!AW1757,O1763)</f>
        <v>266.66000000000003</v>
      </c>
      <c r="G1763" t="s">
        <v>74</v>
      </c>
      <c r="H1763" t="s">
        <v>75</v>
      </c>
      <c r="K1763">
        <v>226</v>
      </c>
      <c r="L1763">
        <v>5</v>
      </c>
      <c r="M1763">
        <v>3</v>
      </c>
      <c r="N1763" t="s">
        <v>3</v>
      </c>
      <c r="O1763">
        <v>2</v>
      </c>
      <c r="W1763">
        <v>266.66000000000003</v>
      </c>
      <c r="X1763">
        <v>1</v>
      </c>
      <c r="Y1763">
        <v>266.66000000000003</v>
      </c>
    </row>
    <row r="1764" spans="1:25" x14ac:dyDescent="0.2">
      <c r="A1764">
        <v>50</v>
      </c>
      <c r="B1764">
        <v>0</v>
      </c>
      <c r="C1764">
        <v>0</v>
      </c>
      <c r="D1764">
        <v>1</v>
      </c>
      <c r="E1764">
        <v>227</v>
      </c>
      <c r="F1764">
        <f>ROUND(Source!AX1757,O1764)</f>
        <v>0</v>
      </c>
      <c r="G1764" t="s">
        <v>76</v>
      </c>
      <c r="H1764" t="s">
        <v>77</v>
      </c>
      <c r="K1764">
        <v>227</v>
      </c>
      <c r="L1764">
        <v>6</v>
      </c>
      <c r="M1764">
        <v>3</v>
      </c>
      <c r="N1764" t="s">
        <v>3</v>
      </c>
      <c r="O1764">
        <v>2</v>
      </c>
      <c r="W1764">
        <v>0</v>
      </c>
      <c r="X1764">
        <v>1</v>
      </c>
      <c r="Y1764">
        <v>0</v>
      </c>
    </row>
    <row r="1765" spans="1:25" x14ac:dyDescent="0.2">
      <c r="A1765">
        <v>50</v>
      </c>
      <c r="B1765">
        <v>0</v>
      </c>
      <c r="C1765">
        <v>0</v>
      </c>
      <c r="D1765">
        <v>1</v>
      </c>
      <c r="E1765">
        <v>228</v>
      </c>
      <c r="F1765">
        <f>ROUND(Source!AY1757,O1765)</f>
        <v>266.66000000000003</v>
      </c>
      <c r="G1765" t="s">
        <v>78</v>
      </c>
      <c r="H1765" t="s">
        <v>79</v>
      </c>
      <c r="K1765">
        <v>228</v>
      </c>
      <c r="L1765">
        <v>7</v>
      </c>
      <c r="M1765">
        <v>3</v>
      </c>
      <c r="N1765" t="s">
        <v>3</v>
      </c>
      <c r="O1765">
        <v>2</v>
      </c>
      <c r="W1765">
        <v>266.66000000000003</v>
      </c>
      <c r="X1765">
        <v>1</v>
      </c>
      <c r="Y1765">
        <v>266.66000000000003</v>
      </c>
    </row>
    <row r="1766" spans="1:25" x14ac:dyDescent="0.2">
      <c r="A1766">
        <v>50</v>
      </c>
      <c r="B1766">
        <v>0</v>
      </c>
      <c r="C1766">
        <v>0</v>
      </c>
      <c r="D1766">
        <v>1</v>
      </c>
      <c r="E1766">
        <v>216</v>
      </c>
      <c r="F1766">
        <f>ROUND(Source!AP1757,O1766)</f>
        <v>0</v>
      </c>
      <c r="G1766" t="s">
        <v>80</v>
      </c>
      <c r="H1766" t="s">
        <v>81</v>
      </c>
      <c r="K1766">
        <v>216</v>
      </c>
      <c r="L1766">
        <v>8</v>
      </c>
      <c r="M1766">
        <v>3</v>
      </c>
      <c r="N1766" t="s">
        <v>3</v>
      </c>
      <c r="O1766">
        <v>2</v>
      </c>
      <c r="W1766">
        <v>0</v>
      </c>
      <c r="X1766">
        <v>1</v>
      </c>
      <c r="Y1766">
        <v>0</v>
      </c>
    </row>
    <row r="1767" spans="1:25" x14ac:dyDescent="0.2">
      <c r="A1767">
        <v>50</v>
      </c>
      <c r="B1767">
        <v>0</v>
      </c>
      <c r="C1767">
        <v>0</v>
      </c>
      <c r="D1767">
        <v>1</v>
      </c>
      <c r="E1767">
        <v>223</v>
      </c>
      <c r="F1767">
        <f>ROUND(Source!AQ1757,O1767)</f>
        <v>0</v>
      </c>
      <c r="G1767" t="s">
        <v>82</v>
      </c>
      <c r="H1767" t="s">
        <v>83</v>
      </c>
      <c r="K1767">
        <v>223</v>
      </c>
      <c r="L1767">
        <v>9</v>
      </c>
      <c r="M1767">
        <v>3</v>
      </c>
      <c r="N1767" t="s">
        <v>3</v>
      </c>
      <c r="O1767">
        <v>2</v>
      </c>
      <c r="W1767">
        <v>0</v>
      </c>
      <c r="X1767">
        <v>1</v>
      </c>
      <c r="Y1767">
        <v>0</v>
      </c>
    </row>
    <row r="1768" spans="1:25" x14ac:dyDescent="0.2">
      <c r="A1768">
        <v>50</v>
      </c>
      <c r="B1768">
        <v>0</v>
      </c>
      <c r="C1768">
        <v>0</v>
      </c>
      <c r="D1768">
        <v>1</v>
      </c>
      <c r="E1768">
        <v>229</v>
      </c>
      <c r="F1768">
        <f>ROUND(Source!AZ1757,O1768)</f>
        <v>0</v>
      </c>
      <c r="G1768" t="s">
        <v>84</v>
      </c>
      <c r="H1768" t="s">
        <v>85</v>
      </c>
      <c r="K1768">
        <v>229</v>
      </c>
      <c r="L1768">
        <v>10</v>
      </c>
      <c r="M1768">
        <v>3</v>
      </c>
      <c r="N1768" t="s">
        <v>3</v>
      </c>
      <c r="O1768">
        <v>2</v>
      </c>
      <c r="W1768">
        <v>0</v>
      </c>
      <c r="X1768">
        <v>1</v>
      </c>
      <c r="Y1768">
        <v>0</v>
      </c>
    </row>
    <row r="1769" spans="1:25" x14ac:dyDescent="0.2">
      <c r="A1769">
        <v>50</v>
      </c>
      <c r="B1769">
        <v>0</v>
      </c>
      <c r="C1769">
        <v>0</v>
      </c>
      <c r="D1769">
        <v>1</v>
      </c>
      <c r="E1769">
        <v>203</v>
      </c>
      <c r="F1769">
        <f>ROUND(Source!Q1757,O1769)</f>
        <v>63.7</v>
      </c>
      <c r="G1769" t="s">
        <v>86</v>
      </c>
      <c r="H1769" t="s">
        <v>87</v>
      </c>
      <c r="K1769">
        <v>203</v>
      </c>
      <c r="L1769">
        <v>11</v>
      </c>
      <c r="M1769">
        <v>3</v>
      </c>
      <c r="N1769" t="s">
        <v>3</v>
      </c>
      <c r="O1769">
        <v>2</v>
      </c>
      <c r="W1769">
        <v>63.7</v>
      </c>
      <c r="X1769">
        <v>1</v>
      </c>
      <c r="Y1769">
        <v>63.7</v>
      </c>
    </row>
    <row r="1770" spans="1:25" x14ac:dyDescent="0.2">
      <c r="A1770">
        <v>50</v>
      </c>
      <c r="B1770">
        <v>0</v>
      </c>
      <c r="C1770">
        <v>0</v>
      </c>
      <c r="D1770">
        <v>1</v>
      </c>
      <c r="E1770">
        <v>231</v>
      </c>
      <c r="F1770">
        <f>ROUND(Source!BB1757,O1770)</f>
        <v>0</v>
      </c>
      <c r="G1770" t="s">
        <v>88</v>
      </c>
      <c r="H1770" t="s">
        <v>89</v>
      </c>
      <c r="K1770">
        <v>231</v>
      </c>
      <c r="L1770">
        <v>12</v>
      </c>
      <c r="M1770">
        <v>3</v>
      </c>
      <c r="N1770" t="s">
        <v>3</v>
      </c>
      <c r="O1770">
        <v>2</v>
      </c>
      <c r="W1770">
        <v>0</v>
      </c>
      <c r="X1770">
        <v>1</v>
      </c>
      <c r="Y1770">
        <v>0</v>
      </c>
    </row>
    <row r="1771" spans="1:25" x14ac:dyDescent="0.2">
      <c r="A1771">
        <v>50</v>
      </c>
      <c r="B1771">
        <v>0</v>
      </c>
      <c r="C1771">
        <v>0</v>
      </c>
      <c r="D1771">
        <v>1</v>
      </c>
      <c r="E1771">
        <v>204</v>
      </c>
      <c r="F1771">
        <f>ROUND(Source!R1757,O1771)</f>
        <v>30.47</v>
      </c>
      <c r="G1771" t="s">
        <v>90</v>
      </c>
      <c r="H1771" t="s">
        <v>91</v>
      </c>
      <c r="K1771">
        <v>204</v>
      </c>
      <c r="L1771">
        <v>13</v>
      </c>
      <c r="M1771">
        <v>3</v>
      </c>
      <c r="N1771" t="s">
        <v>3</v>
      </c>
      <c r="O1771">
        <v>2</v>
      </c>
      <c r="W1771">
        <v>30.47</v>
      </c>
      <c r="X1771">
        <v>1</v>
      </c>
      <c r="Y1771">
        <v>30.47</v>
      </c>
    </row>
    <row r="1772" spans="1:25" x14ac:dyDescent="0.2">
      <c r="A1772">
        <v>50</v>
      </c>
      <c r="B1772">
        <v>0</v>
      </c>
      <c r="C1772">
        <v>0</v>
      </c>
      <c r="D1772">
        <v>1</v>
      </c>
      <c r="E1772">
        <v>205</v>
      </c>
      <c r="F1772">
        <f>ROUND(Source!S1757,O1772)</f>
        <v>2153.9499999999998</v>
      </c>
      <c r="G1772" t="s">
        <v>92</v>
      </c>
      <c r="H1772" t="s">
        <v>93</v>
      </c>
      <c r="K1772">
        <v>205</v>
      </c>
      <c r="L1772">
        <v>14</v>
      </c>
      <c r="M1772">
        <v>3</v>
      </c>
      <c r="N1772" t="s">
        <v>3</v>
      </c>
      <c r="O1772">
        <v>2</v>
      </c>
      <c r="W1772">
        <v>2153.9499999999998</v>
      </c>
      <c r="X1772">
        <v>1</v>
      </c>
      <c r="Y1772">
        <v>2153.9499999999998</v>
      </c>
    </row>
    <row r="1773" spans="1:25" x14ac:dyDescent="0.2">
      <c r="A1773">
        <v>50</v>
      </c>
      <c r="B1773">
        <v>0</v>
      </c>
      <c r="C1773">
        <v>0</v>
      </c>
      <c r="D1773">
        <v>1</v>
      </c>
      <c r="E1773">
        <v>232</v>
      </c>
      <c r="F1773">
        <f>ROUND(Source!BC1757,O1773)</f>
        <v>0</v>
      </c>
      <c r="G1773" t="s">
        <v>94</v>
      </c>
      <c r="H1773" t="s">
        <v>95</v>
      </c>
      <c r="K1773">
        <v>232</v>
      </c>
      <c r="L1773">
        <v>15</v>
      </c>
      <c r="M1773">
        <v>3</v>
      </c>
      <c r="N1773" t="s">
        <v>3</v>
      </c>
      <c r="O1773">
        <v>2</v>
      </c>
      <c r="W1773">
        <v>0</v>
      </c>
      <c r="X1773">
        <v>1</v>
      </c>
      <c r="Y1773">
        <v>0</v>
      </c>
    </row>
    <row r="1774" spans="1:25" x14ac:dyDescent="0.2">
      <c r="A1774">
        <v>50</v>
      </c>
      <c r="B1774">
        <v>0</v>
      </c>
      <c r="C1774">
        <v>0</v>
      </c>
      <c r="D1774">
        <v>1</v>
      </c>
      <c r="E1774">
        <v>214</v>
      </c>
      <c r="F1774">
        <f>ROUND(Source!AS1757,O1774)</f>
        <v>0</v>
      </c>
      <c r="G1774" t="s">
        <v>96</v>
      </c>
      <c r="H1774" t="s">
        <v>97</v>
      </c>
      <c r="K1774">
        <v>214</v>
      </c>
      <c r="L1774">
        <v>16</v>
      </c>
      <c r="M1774">
        <v>3</v>
      </c>
      <c r="N1774" t="s">
        <v>3</v>
      </c>
      <c r="O1774">
        <v>2</v>
      </c>
      <c r="W1774">
        <v>0</v>
      </c>
      <c r="X1774">
        <v>1</v>
      </c>
      <c r="Y1774">
        <v>0</v>
      </c>
    </row>
    <row r="1775" spans="1:25" x14ac:dyDescent="0.2">
      <c r="A1775">
        <v>50</v>
      </c>
      <c r="B1775">
        <v>0</v>
      </c>
      <c r="C1775">
        <v>0</v>
      </c>
      <c r="D1775">
        <v>1</v>
      </c>
      <c r="E1775">
        <v>215</v>
      </c>
      <c r="F1775">
        <f>ROUND(Source!AT1757,O1775)</f>
        <v>0</v>
      </c>
      <c r="G1775" t="s">
        <v>98</v>
      </c>
      <c r="H1775" t="s">
        <v>99</v>
      </c>
      <c r="K1775">
        <v>215</v>
      </c>
      <c r="L1775">
        <v>17</v>
      </c>
      <c r="M1775">
        <v>3</v>
      </c>
      <c r="N1775" t="s">
        <v>3</v>
      </c>
      <c r="O1775">
        <v>2</v>
      </c>
      <c r="W1775">
        <v>0</v>
      </c>
      <c r="X1775">
        <v>1</v>
      </c>
      <c r="Y1775">
        <v>0</v>
      </c>
    </row>
    <row r="1776" spans="1:25" x14ac:dyDescent="0.2">
      <c r="A1776">
        <v>50</v>
      </c>
      <c r="B1776">
        <v>0</v>
      </c>
      <c r="C1776">
        <v>0</v>
      </c>
      <c r="D1776">
        <v>1</v>
      </c>
      <c r="E1776">
        <v>217</v>
      </c>
      <c r="F1776">
        <f>ROUND(Source!AU1757,O1776)</f>
        <v>4240.3900000000003</v>
      </c>
      <c r="G1776" t="s">
        <v>100</v>
      </c>
      <c r="H1776" t="s">
        <v>101</v>
      </c>
      <c r="K1776">
        <v>217</v>
      </c>
      <c r="L1776">
        <v>18</v>
      </c>
      <c r="M1776">
        <v>3</v>
      </c>
      <c r="N1776" t="s">
        <v>3</v>
      </c>
      <c r="O1776">
        <v>2</v>
      </c>
      <c r="W1776">
        <v>4240.3900000000003</v>
      </c>
      <c r="X1776">
        <v>1</v>
      </c>
      <c r="Y1776">
        <v>4240.3900000000003</v>
      </c>
    </row>
    <row r="1777" spans="1:245" x14ac:dyDescent="0.2">
      <c r="A1777">
        <v>50</v>
      </c>
      <c r="B1777">
        <v>0</v>
      </c>
      <c r="C1777">
        <v>0</v>
      </c>
      <c r="D1777">
        <v>1</v>
      </c>
      <c r="E1777">
        <v>230</v>
      </c>
      <c r="F1777">
        <f>ROUND(Source!BA1757,O1777)</f>
        <v>0</v>
      </c>
      <c r="G1777" t="s">
        <v>102</v>
      </c>
      <c r="H1777" t="s">
        <v>103</v>
      </c>
      <c r="K1777">
        <v>230</v>
      </c>
      <c r="L1777">
        <v>19</v>
      </c>
      <c r="M1777">
        <v>3</v>
      </c>
      <c r="N1777" t="s">
        <v>3</v>
      </c>
      <c r="O1777">
        <v>2</v>
      </c>
      <c r="W1777">
        <v>0</v>
      </c>
      <c r="X1777">
        <v>1</v>
      </c>
      <c r="Y1777">
        <v>0</v>
      </c>
    </row>
    <row r="1778" spans="1:245" x14ac:dyDescent="0.2">
      <c r="A1778">
        <v>50</v>
      </c>
      <c r="B1778">
        <v>0</v>
      </c>
      <c r="C1778">
        <v>0</v>
      </c>
      <c r="D1778">
        <v>1</v>
      </c>
      <c r="E1778">
        <v>206</v>
      </c>
      <c r="F1778">
        <f>ROUND(Source!T1757,O1778)</f>
        <v>0</v>
      </c>
      <c r="G1778" t="s">
        <v>104</v>
      </c>
      <c r="H1778" t="s">
        <v>105</v>
      </c>
      <c r="K1778">
        <v>206</v>
      </c>
      <c r="L1778">
        <v>20</v>
      </c>
      <c r="M1778">
        <v>3</v>
      </c>
      <c r="N1778" t="s">
        <v>3</v>
      </c>
      <c r="O1778">
        <v>2</v>
      </c>
      <c r="W1778">
        <v>0</v>
      </c>
      <c r="X1778">
        <v>1</v>
      </c>
      <c r="Y1778">
        <v>0</v>
      </c>
    </row>
    <row r="1779" spans="1:245" x14ac:dyDescent="0.2">
      <c r="A1779">
        <v>50</v>
      </c>
      <c r="B1779">
        <v>0</v>
      </c>
      <c r="C1779">
        <v>0</v>
      </c>
      <c r="D1779">
        <v>1</v>
      </c>
      <c r="E1779">
        <v>207</v>
      </c>
      <c r="F1779">
        <f>Source!U1757</f>
        <v>3.3950000000000005</v>
      </c>
      <c r="G1779" t="s">
        <v>106</v>
      </c>
      <c r="H1779" t="s">
        <v>107</v>
      </c>
      <c r="K1779">
        <v>207</v>
      </c>
      <c r="L1779">
        <v>21</v>
      </c>
      <c r="M1779">
        <v>3</v>
      </c>
      <c r="N1779" t="s">
        <v>3</v>
      </c>
      <c r="O1779">
        <v>-1</v>
      </c>
      <c r="W1779">
        <v>3.3949999999999996</v>
      </c>
      <c r="X1779">
        <v>1</v>
      </c>
      <c r="Y1779">
        <v>3.3949999999999996</v>
      </c>
    </row>
    <row r="1780" spans="1:245" x14ac:dyDescent="0.2">
      <c r="A1780">
        <v>50</v>
      </c>
      <c r="B1780">
        <v>0</v>
      </c>
      <c r="C1780">
        <v>0</v>
      </c>
      <c r="D1780">
        <v>1</v>
      </c>
      <c r="E1780">
        <v>208</v>
      </c>
      <c r="F1780">
        <f>Source!V1757</f>
        <v>0</v>
      </c>
      <c r="G1780" t="s">
        <v>108</v>
      </c>
      <c r="H1780" t="s">
        <v>109</v>
      </c>
      <c r="K1780">
        <v>208</v>
      </c>
      <c r="L1780">
        <v>22</v>
      </c>
      <c r="M1780">
        <v>3</v>
      </c>
      <c r="N1780" t="s">
        <v>3</v>
      </c>
      <c r="O1780">
        <v>-1</v>
      </c>
      <c r="W1780">
        <v>0</v>
      </c>
      <c r="X1780">
        <v>1</v>
      </c>
      <c r="Y1780">
        <v>0</v>
      </c>
    </row>
    <row r="1781" spans="1:245" x14ac:dyDescent="0.2">
      <c r="A1781">
        <v>50</v>
      </c>
      <c r="B1781">
        <v>0</v>
      </c>
      <c r="C1781">
        <v>0</v>
      </c>
      <c r="D1781">
        <v>1</v>
      </c>
      <c r="E1781">
        <v>209</v>
      </c>
      <c r="F1781">
        <f>ROUND(Source!W1757,O1781)</f>
        <v>0</v>
      </c>
      <c r="G1781" t="s">
        <v>110</v>
      </c>
      <c r="H1781" t="s">
        <v>111</v>
      </c>
      <c r="K1781">
        <v>209</v>
      </c>
      <c r="L1781">
        <v>23</v>
      </c>
      <c r="M1781">
        <v>3</v>
      </c>
      <c r="N1781" t="s">
        <v>3</v>
      </c>
      <c r="O1781">
        <v>2</v>
      </c>
      <c r="W1781">
        <v>0</v>
      </c>
      <c r="X1781">
        <v>1</v>
      </c>
      <c r="Y1781">
        <v>0</v>
      </c>
    </row>
    <row r="1782" spans="1:245" x14ac:dyDescent="0.2">
      <c r="A1782">
        <v>50</v>
      </c>
      <c r="B1782">
        <v>0</v>
      </c>
      <c r="C1782">
        <v>0</v>
      </c>
      <c r="D1782">
        <v>1</v>
      </c>
      <c r="E1782">
        <v>233</v>
      </c>
      <c r="F1782">
        <f>ROUND(Source!BD1757,O1782)</f>
        <v>0</v>
      </c>
      <c r="G1782" t="s">
        <v>112</v>
      </c>
      <c r="H1782" t="s">
        <v>113</v>
      </c>
      <c r="K1782">
        <v>233</v>
      </c>
      <c r="L1782">
        <v>24</v>
      </c>
      <c r="M1782">
        <v>3</v>
      </c>
      <c r="N1782" t="s">
        <v>3</v>
      </c>
      <c r="O1782">
        <v>2</v>
      </c>
      <c r="W1782">
        <v>0</v>
      </c>
      <c r="X1782">
        <v>1</v>
      </c>
      <c r="Y1782">
        <v>0</v>
      </c>
    </row>
    <row r="1783" spans="1:245" x14ac:dyDescent="0.2">
      <c r="A1783">
        <v>50</v>
      </c>
      <c r="B1783">
        <v>0</v>
      </c>
      <c r="C1783">
        <v>0</v>
      </c>
      <c r="D1783">
        <v>1</v>
      </c>
      <c r="E1783">
        <v>210</v>
      </c>
      <c r="F1783">
        <f>ROUND(Source!X1757,O1783)</f>
        <v>1507.77</v>
      </c>
      <c r="G1783" t="s">
        <v>114</v>
      </c>
      <c r="H1783" t="s">
        <v>115</v>
      </c>
      <c r="K1783">
        <v>210</v>
      </c>
      <c r="L1783">
        <v>25</v>
      </c>
      <c r="M1783">
        <v>3</v>
      </c>
      <c r="N1783" t="s">
        <v>3</v>
      </c>
      <c r="O1783">
        <v>2</v>
      </c>
      <c r="W1783">
        <v>1507.77</v>
      </c>
      <c r="X1783">
        <v>1</v>
      </c>
      <c r="Y1783">
        <v>1507.77</v>
      </c>
    </row>
    <row r="1784" spans="1:245" x14ac:dyDescent="0.2">
      <c r="A1784">
        <v>50</v>
      </c>
      <c r="B1784">
        <v>0</v>
      </c>
      <c r="C1784">
        <v>0</v>
      </c>
      <c r="D1784">
        <v>1</v>
      </c>
      <c r="E1784">
        <v>211</v>
      </c>
      <c r="F1784">
        <f>ROUND(Source!Y1757,O1784)</f>
        <v>215.41</v>
      </c>
      <c r="G1784" t="s">
        <v>116</v>
      </c>
      <c r="H1784" t="s">
        <v>117</v>
      </c>
      <c r="K1784">
        <v>211</v>
      </c>
      <c r="L1784">
        <v>26</v>
      </c>
      <c r="M1784">
        <v>3</v>
      </c>
      <c r="N1784" t="s">
        <v>3</v>
      </c>
      <c r="O1784">
        <v>2</v>
      </c>
      <c r="W1784">
        <v>215.41</v>
      </c>
      <c r="X1784">
        <v>1</v>
      </c>
      <c r="Y1784">
        <v>215.41</v>
      </c>
    </row>
    <row r="1785" spans="1:245" x14ac:dyDescent="0.2">
      <c r="A1785">
        <v>50</v>
      </c>
      <c r="B1785">
        <v>0</v>
      </c>
      <c r="C1785">
        <v>0</v>
      </c>
      <c r="D1785">
        <v>1</v>
      </c>
      <c r="E1785">
        <v>224</v>
      </c>
      <c r="F1785">
        <f>ROUND(Source!AR1757,O1785)</f>
        <v>4240.3900000000003</v>
      </c>
      <c r="G1785" t="s">
        <v>118</v>
      </c>
      <c r="H1785" t="s">
        <v>119</v>
      </c>
      <c r="K1785">
        <v>224</v>
      </c>
      <c r="L1785">
        <v>27</v>
      </c>
      <c r="M1785">
        <v>3</v>
      </c>
      <c r="N1785" t="s">
        <v>3</v>
      </c>
      <c r="O1785">
        <v>2</v>
      </c>
      <c r="W1785">
        <v>4240.3900000000003</v>
      </c>
      <c r="X1785">
        <v>1</v>
      </c>
      <c r="Y1785">
        <v>4240.3900000000003</v>
      </c>
    </row>
    <row r="1787" spans="1:245" x14ac:dyDescent="0.2">
      <c r="A1787">
        <v>4</v>
      </c>
      <c r="B1787">
        <v>1</v>
      </c>
      <c r="D1787">
        <f>ROW(A1800)</f>
        <v>1800</v>
      </c>
      <c r="F1787" t="s">
        <v>13</v>
      </c>
      <c r="G1787" t="s">
        <v>422</v>
      </c>
      <c r="H1787" t="s">
        <v>3</v>
      </c>
      <c r="I1787">
        <v>0</v>
      </c>
      <c r="K1787">
        <v>0</v>
      </c>
      <c r="M1787" t="s">
        <v>3</v>
      </c>
      <c r="S1787">
        <v>0</v>
      </c>
      <c r="U1787" t="s">
        <v>3</v>
      </c>
      <c r="V1787">
        <v>0</v>
      </c>
      <c r="AB1787" t="s">
        <v>3</v>
      </c>
      <c r="AC1787" t="s">
        <v>3</v>
      </c>
      <c r="AD1787" t="s">
        <v>3</v>
      </c>
      <c r="AE1787" t="s">
        <v>3</v>
      </c>
      <c r="AF1787" t="s">
        <v>3</v>
      </c>
      <c r="AG1787" t="s">
        <v>3</v>
      </c>
      <c r="AP1787" t="s">
        <v>3</v>
      </c>
      <c r="AQ1787" t="s">
        <v>3</v>
      </c>
      <c r="AR1787" t="s">
        <v>3</v>
      </c>
      <c r="AZ1787" t="s">
        <v>3</v>
      </c>
      <c r="BB1787" t="s">
        <v>3</v>
      </c>
      <c r="BC1787" t="s">
        <v>3</v>
      </c>
      <c r="BD1787" t="s">
        <v>3</v>
      </c>
      <c r="BE1787" t="s">
        <v>3</v>
      </c>
      <c r="BF1787" t="s">
        <v>3</v>
      </c>
      <c r="BG1787" t="s">
        <v>3</v>
      </c>
      <c r="BH1787" t="s">
        <v>3</v>
      </c>
      <c r="BI1787" t="s">
        <v>3</v>
      </c>
      <c r="BJ1787" t="s">
        <v>3</v>
      </c>
      <c r="BK1787" t="s">
        <v>3</v>
      </c>
      <c r="BL1787" t="s">
        <v>3</v>
      </c>
      <c r="BM1787" t="s">
        <v>3</v>
      </c>
      <c r="BN1787" t="s">
        <v>3</v>
      </c>
      <c r="BO1787" t="s">
        <v>3</v>
      </c>
      <c r="BP1787" t="s">
        <v>3</v>
      </c>
      <c r="BX1787">
        <v>0</v>
      </c>
      <c r="CJ1787">
        <v>0</v>
      </c>
    </row>
    <row r="1789" spans="1:245" x14ac:dyDescent="0.2">
      <c r="A1789">
        <v>52</v>
      </c>
      <c r="B1789">
        <f t="shared" ref="B1789:G1789" si="1122">B1800</f>
        <v>1</v>
      </c>
      <c r="C1789">
        <f t="shared" si="1122"/>
        <v>4</v>
      </c>
      <c r="D1789">
        <f t="shared" si="1122"/>
        <v>1787</v>
      </c>
      <c r="E1789">
        <f t="shared" si="1122"/>
        <v>0</v>
      </c>
      <c r="F1789" t="str">
        <f t="shared" si="1122"/>
        <v>Новый раздел</v>
      </c>
      <c r="G1789" t="str">
        <f t="shared" si="1122"/>
        <v>Помещение 203 Учебный класс</v>
      </c>
      <c r="O1789">
        <f t="shared" ref="O1789:AT1789" si="1123">O1800</f>
        <v>2484.31</v>
      </c>
      <c r="P1789">
        <f t="shared" si="1123"/>
        <v>266.66000000000003</v>
      </c>
      <c r="Q1789">
        <f t="shared" si="1123"/>
        <v>63.7</v>
      </c>
      <c r="R1789">
        <f t="shared" si="1123"/>
        <v>30.47</v>
      </c>
      <c r="S1789">
        <f t="shared" si="1123"/>
        <v>2153.9499999999998</v>
      </c>
      <c r="T1789">
        <f t="shared" si="1123"/>
        <v>0</v>
      </c>
      <c r="U1789">
        <f t="shared" si="1123"/>
        <v>3.3950000000000005</v>
      </c>
      <c r="V1789">
        <f t="shared" si="1123"/>
        <v>0</v>
      </c>
      <c r="W1789">
        <f t="shared" si="1123"/>
        <v>0</v>
      </c>
      <c r="X1789">
        <f t="shared" si="1123"/>
        <v>1507.77</v>
      </c>
      <c r="Y1789">
        <f t="shared" si="1123"/>
        <v>215.41</v>
      </c>
      <c r="Z1789">
        <f t="shared" si="1123"/>
        <v>0</v>
      </c>
      <c r="AA1789">
        <f t="shared" si="1123"/>
        <v>0</v>
      </c>
      <c r="AB1789">
        <f t="shared" si="1123"/>
        <v>2484.31</v>
      </c>
      <c r="AC1789">
        <f t="shared" si="1123"/>
        <v>266.66000000000003</v>
      </c>
      <c r="AD1789">
        <f t="shared" si="1123"/>
        <v>63.7</v>
      </c>
      <c r="AE1789">
        <f t="shared" si="1123"/>
        <v>30.47</v>
      </c>
      <c r="AF1789">
        <f t="shared" si="1123"/>
        <v>2153.9499999999998</v>
      </c>
      <c r="AG1789">
        <f t="shared" si="1123"/>
        <v>0</v>
      </c>
      <c r="AH1789">
        <f t="shared" si="1123"/>
        <v>3.3950000000000005</v>
      </c>
      <c r="AI1789">
        <f t="shared" si="1123"/>
        <v>0</v>
      </c>
      <c r="AJ1789">
        <f t="shared" si="1123"/>
        <v>0</v>
      </c>
      <c r="AK1789">
        <f t="shared" si="1123"/>
        <v>1507.77</v>
      </c>
      <c r="AL1789">
        <f t="shared" si="1123"/>
        <v>215.41</v>
      </c>
      <c r="AM1789">
        <f t="shared" si="1123"/>
        <v>0</v>
      </c>
      <c r="AN1789">
        <f t="shared" si="1123"/>
        <v>0</v>
      </c>
      <c r="AO1789">
        <f t="shared" si="1123"/>
        <v>0</v>
      </c>
      <c r="AP1789">
        <f t="shared" si="1123"/>
        <v>0</v>
      </c>
      <c r="AQ1789">
        <f t="shared" si="1123"/>
        <v>0</v>
      </c>
      <c r="AR1789">
        <f t="shared" si="1123"/>
        <v>4240.3900000000003</v>
      </c>
      <c r="AS1789">
        <f t="shared" si="1123"/>
        <v>0</v>
      </c>
      <c r="AT1789">
        <f t="shared" si="1123"/>
        <v>0</v>
      </c>
      <c r="AU1789">
        <f t="shared" ref="AU1789:BZ1789" si="1124">AU1800</f>
        <v>4240.3900000000003</v>
      </c>
      <c r="AV1789">
        <f t="shared" si="1124"/>
        <v>266.66000000000003</v>
      </c>
      <c r="AW1789">
        <f t="shared" si="1124"/>
        <v>266.66000000000003</v>
      </c>
      <c r="AX1789">
        <f t="shared" si="1124"/>
        <v>0</v>
      </c>
      <c r="AY1789">
        <f t="shared" si="1124"/>
        <v>266.66000000000003</v>
      </c>
      <c r="AZ1789">
        <f t="shared" si="1124"/>
        <v>0</v>
      </c>
      <c r="BA1789">
        <f t="shared" si="1124"/>
        <v>0</v>
      </c>
      <c r="BB1789">
        <f t="shared" si="1124"/>
        <v>0</v>
      </c>
      <c r="BC1789">
        <f t="shared" si="1124"/>
        <v>0</v>
      </c>
      <c r="BD1789">
        <f t="shared" si="1124"/>
        <v>0</v>
      </c>
      <c r="BE1789">
        <f t="shared" si="1124"/>
        <v>0</v>
      </c>
      <c r="BF1789">
        <f t="shared" si="1124"/>
        <v>0</v>
      </c>
      <c r="BG1789">
        <f t="shared" si="1124"/>
        <v>0</v>
      </c>
      <c r="BH1789">
        <f t="shared" si="1124"/>
        <v>0</v>
      </c>
      <c r="BI1789">
        <f t="shared" si="1124"/>
        <v>0</v>
      </c>
      <c r="BJ1789">
        <f t="shared" si="1124"/>
        <v>0</v>
      </c>
      <c r="BK1789">
        <f t="shared" si="1124"/>
        <v>0</v>
      </c>
      <c r="BL1789">
        <f t="shared" si="1124"/>
        <v>0</v>
      </c>
      <c r="BM1789">
        <f t="shared" si="1124"/>
        <v>0</v>
      </c>
      <c r="BN1789">
        <f t="shared" si="1124"/>
        <v>0</v>
      </c>
      <c r="BO1789">
        <f t="shared" si="1124"/>
        <v>0</v>
      </c>
      <c r="BP1789">
        <f t="shared" si="1124"/>
        <v>0</v>
      </c>
      <c r="BQ1789">
        <f t="shared" si="1124"/>
        <v>0</v>
      </c>
      <c r="BR1789">
        <f t="shared" si="1124"/>
        <v>0</v>
      </c>
      <c r="BS1789">
        <f t="shared" si="1124"/>
        <v>0</v>
      </c>
      <c r="BT1789">
        <f t="shared" si="1124"/>
        <v>0</v>
      </c>
      <c r="BU1789">
        <f t="shared" si="1124"/>
        <v>0</v>
      </c>
      <c r="BV1789">
        <f t="shared" si="1124"/>
        <v>0</v>
      </c>
      <c r="BW1789">
        <f t="shared" si="1124"/>
        <v>0</v>
      </c>
      <c r="BX1789">
        <f t="shared" si="1124"/>
        <v>0</v>
      </c>
      <c r="BY1789">
        <f t="shared" si="1124"/>
        <v>0</v>
      </c>
      <c r="BZ1789">
        <f t="shared" si="1124"/>
        <v>0</v>
      </c>
      <c r="CA1789">
        <f t="shared" ref="CA1789:DF1789" si="1125">CA1800</f>
        <v>4240.3900000000003</v>
      </c>
      <c r="CB1789">
        <f t="shared" si="1125"/>
        <v>0</v>
      </c>
      <c r="CC1789">
        <f t="shared" si="1125"/>
        <v>0</v>
      </c>
      <c r="CD1789">
        <f t="shared" si="1125"/>
        <v>4240.3900000000003</v>
      </c>
      <c r="CE1789">
        <f t="shared" si="1125"/>
        <v>266.66000000000003</v>
      </c>
      <c r="CF1789">
        <f t="shared" si="1125"/>
        <v>266.66000000000003</v>
      </c>
      <c r="CG1789">
        <f t="shared" si="1125"/>
        <v>0</v>
      </c>
      <c r="CH1789">
        <f t="shared" si="1125"/>
        <v>266.66000000000003</v>
      </c>
      <c r="CI1789">
        <f t="shared" si="1125"/>
        <v>0</v>
      </c>
      <c r="CJ1789">
        <f t="shared" si="1125"/>
        <v>0</v>
      </c>
      <c r="CK1789">
        <f t="shared" si="1125"/>
        <v>0</v>
      </c>
      <c r="CL1789">
        <f t="shared" si="1125"/>
        <v>0</v>
      </c>
      <c r="CM1789">
        <f t="shared" si="1125"/>
        <v>0</v>
      </c>
      <c r="CN1789">
        <f t="shared" si="1125"/>
        <v>0</v>
      </c>
      <c r="CO1789">
        <f t="shared" si="1125"/>
        <v>0</v>
      </c>
      <c r="CP1789">
        <f t="shared" si="1125"/>
        <v>0</v>
      </c>
      <c r="CQ1789">
        <f t="shared" si="1125"/>
        <v>0</v>
      </c>
      <c r="CR1789">
        <f t="shared" si="1125"/>
        <v>0</v>
      </c>
      <c r="CS1789">
        <f t="shared" si="1125"/>
        <v>0</v>
      </c>
      <c r="CT1789">
        <f t="shared" si="1125"/>
        <v>0</v>
      </c>
      <c r="CU1789">
        <f t="shared" si="1125"/>
        <v>0</v>
      </c>
      <c r="CV1789">
        <f t="shared" si="1125"/>
        <v>0</v>
      </c>
      <c r="CW1789">
        <f t="shared" si="1125"/>
        <v>0</v>
      </c>
      <c r="CX1789">
        <f t="shared" si="1125"/>
        <v>0</v>
      </c>
      <c r="CY1789">
        <f t="shared" si="1125"/>
        <v>0</v>
      </c>
      <c r="CZ1789">
        <f t="shared" si="1125"/>
        <v>0</v>
      </c>
      <c r="DA1789">
        <f t="shared" si="1125"/>
        <v>0</v>
      </c>
      <c r="DB1789">
        <f t="shared" si="1125"/>
        <v>0</v>
      </c>
      <c r="DC1789">
        <f t="shared" si="1125"/>
        <v>0</v>
      </c>
      <c r="DD1789">
        <f t="shared" si="1125"/>
        <v>0</v>
      </c>
      <c r="DE1789">
        <f t="shared" si="1125"/>
        <v>0</v>
      </c>
      <c r="DF1789">
        <f t="shared" si="1125"/>
        <v>0</v>
      </c>
      <c r="DG1789">
        <f t="shared" ref="DG1789:EL1789" si="1126">DG1800</f>
        <v>0</v>
      </c>
      <c r="DH1789">
        <f t="shared" si="1126"/>
        <v>0</v>
      </c>
      <c r="DI1789">
        <f t="shared" si="1126"/>
        <v>0</v>
      </c>
      <c r="DJ1789">
        <f t="shared" si="1126"/>
        <v>0</v>
      </c>
      <c r="DK1789">
        <f t="shared" si="1126"/>
        <v>0</v>
      </c>
      <c r="DL1789">
        <f t="shared" si="1126"/>
        <v>0</v>
      </c>
      <c r="DM1789">
        <f t="shared" si="1126"/>
        <v>0</v>
      </c>
      <c r="DN1789">
        <f t="shared" si="1126"/>
        <v>0</v>
      </c>
      <c r="DO1789">
        <f t="shared" si="1126"/>
        <v>0</v>
      </c>
      <c r="DP1789">
        <f t="shared" si="1126"/>
        <v>0</v>
      </c>
      <c r="DQ1789">
        <f t="shared" si="1126"/>
        <v>0</v>
      </c>
      <c r="DR1789">
        <f t="shared" si="1126"/>
        <v>0</v>
      </c>
      <c r="DS1789">
        <f t="shared" si="1126"/>
        <v>0</v>
      </c>
      <c r="DT1789">
        <f t="shared" si="1126"/>
        <v>0</v>
      </c>
      <c r="DU1789">
        <f t="shared" si="1126"/>
        <v>0</v>
      </c>
      <c r="DV1789">
        <f t="shared" si="1126"/>
        <v>0</v>
      </c>
      <c r="DW1789">
        <f t="shared" si="1126"/>
        <v>0</v>
      </c>
      <c r="DX1789">
        <f t="shared" si="1126"/>
        <v>0</v>
      </c>
      <c r="DY1789">
        <f t="shared" si="1126"/>
        <v>0</v>
      </c>
      <c r="DZ1789">
        <f t="shared" si="1126"/>
        <v>0</v>
      </c>
      <c r="EA1789">
        <f t="shared" si="1126"/>
        <v>0</v>
      </c>
      <c r="EB1789">
        <f t="shared" si="1126"/>
        <v>0</v>
      </c>
      <c r="EC1789">
        <f t="shared" si="1126"/>
        <v>0</v>
      </c>
      <c r="ED1789">
        <f t="shared" si="1126"/>
        <v>0</v>
      </c>
      <c r="EE1789">
        <f t="shared" si="1126"/>
        <v>0</v>
      </c>
      <c r="EF1789">
        <f t="shared" si="1126"/>
        <v>0</v>
      </c>
      <c r="EG1789">
        <f t="shared" si="1126"/>
        <v>0</v>
      </c>
      <c r="EH1789">
        <f t="shared" si="1126"/>
        <v>0</v>
      </c>
      <c r="EI1789">
        <f t="shared" si="1126"/>
        <v>0</v>
      </c>
      <c r="EJ1789">
        <f t="shared" si="1126"/>
        <v>0</v>
      </c>
      <c r="EK1789">
        <f t="shared" si="1126"/>
        <v>0</v>
      </c>
      <c r="EL1789">
        <f t="shared" si="1126"/>
        <v>0</v>
      </c>
      <c r="EM1789">
        <f t="shared" ref="EM1789:FR1789" si="1127">EM1800</f>
        <v>0</v>
      </c>
      <c r="EN1789">
        <f t="shared" si="1127"/>
        <v>0</v>
      </c>
      <c r="EO1789">
        <f t="shared" si="1127"/>
        <v>0</v>
      </c>
      <c r="EP1789">
        <f t="shared" si="1127"/>
        <v>0</v>
      </c>
      <c r="EQ1789">
        <f t="shared" si="1127"/>
        <v>0</v>
      </c>
      <c r="ER1789">
        <f t="shared" si="1127"/>
        <v>0</v>
      </c>
      <c r="ES1789">
        <f t="shared" si="1127"/>
        <v>0</v>
      </c>
      <c r="ET1789">
        <f t="shared" si="1127"/>
        <v>0</v>
      </c>
      <c r="EU1789">
        <f t="shared" si="1127"/>
        <v>0</v>
      </c>
      <c r="EV1789">
        <f t="shared" si="1127"/>
        <v>0</v>
      </c>
      <c r="EW1789">
        <f t="shared" si="1127"/>
        <v>0</v>
      </c>
      <c r="EX1789">
        <f t="shared" si="1127"/>
        <v>0</v>
      </c>
      <c r="EY1789">
        <f t="shared" si="1127"/>
        <v>0</v>
      </c>
      <c r="EZ1789">
        <f t="shared" si="1127"/>
        <v>0</v>
      </c>
      <c r="FA1789">
        <f t="shared" si="1127"/>
        <v>0</v>
      </c>
      <c r="FB1789">
        <f t="shared" si="1127"/>
        <v>0</v>
      </c>
      <c r="FC1789">
        <f t="shared" si="1127"/>
        <v>0</v>
      </c>
      <c r="FD1789">
        <f t="shared" si="1127"/>
        <v>0</v>
      </c>
      <c r="FE1789">
        <f t="shared" si="1127"/>
        <v>0</v>
      </c>
      <c r="FF1789">
        <f t="shared" si="1127"/>
        <v>0</v>
      </c>
      <c r="FG1789">
        <f t="shared" si="1127"/>
        <v>0</v>
      </c>
      <c r="FH1789">
        <f t="shared" si="1127"/>
        <v>0</v>
      </c>
      <c r="FI1789">
        <f t="shared" si="1127"/>
        <v>0</v>
      </c>
      <c r="FJ1789">
        <f t="shared" si="1127"/>
        <v>0</v>
      </c>
      <c r="FK1789">
        <f t="shared" si="1127"/>
        <v>0</v>
      </c>
      <c r="FL1789">
        <f t="shared" si="1127"/>
        <v>0</v>
      </c>
      <c r="FM1789">
        <f t="shared" si="1127"/>
        <v>0</v>
      </c>
      <c r="FN1789">
        <f t="shared" si="1127"/>
        <v>0</v>
      </c>
      <c r="FO1789">
        <f t="shared" si="1127"/>
        <v>0</v>
      </c>
      <c r="FP1789">
        <f t="shared" si="1127"/>
        <v>0</v>
      </c>
      <c r="FQ1789">
        <f t="shared" si="1127"/>
        <v>0</v>
      </c>
      <c r="FR1789">
        <f t="shared" si="1127"/>
        <v>0</v>
      </c>
      <c r="FS1789">
        <f t="shared" ref="FS1789:GX1789" si="1128">FS1800</f>
        <v>0</v>
      </c>
      <c r="FT1789">
        <f t="shared" si="1128"/>
        <v>0</v>
      </c>
      <c r="FU1789">
        <f t="shared" si="1128"/>
        <v>0</v>
      </c>
      <c r="FV1789">
        <f t="shared" si="1128"/>
        <v>0</v>
      </c>
      <c r="FW1789">
        <f t="shared" si="1128"/>
        <v>0</v>
      </c>
      <c r="FX1789">
        <f t="shared" si="1128"/>
        <v>0</v>
      </c>
      <c r="FY1789">
        <f t="shared" si="1128"/>
        <v>0</v>
      </c>
      <c r="FZ1789">
        <f t="shared" si="1128"/>
        <v>0</v>
      </c>
      <c r="GA1789">
        <f t="shared" si="1128"/>
        <v>0</v>
      </c>
      <c r="GB1789">
        <f t="shared" si="1128"/>
        <v>0</v>
      </c>
      <c r="GC1789">
        <f t="shared" si="1128"/>
        <v>0</v>
      </c>
      <c r="GD1789">
        <f t="shared" si="1128"/>
        <v>0</v>
      </c>
      <c r="GE1789">
        <f t="shared" si="1128"/>
        <v>0</v>
      </c>
      <c r="GF1789">
        <f t="shared" si="1128"/>
        <v>0</v>
      </c>
      <c r="GG1789">
        <f t="shared" si="1128"/>
        <v>0</v>
      </c>
      <c r="GH1789">
        <f t="shared" si="1128"/>
        <v>0</v>
      </c>
      <c r="GI1789">
        <f t="shared" si="1128"/>
        <v>0</v>
      </c>
      <c r="GJ1789">
        <f t="shared" si="1128"/>
        <v>0</v>
      </c>
      <c r="GK1789">
        <f t="shared" si="1128"/>
        <v>0</v>
      </c>
      <c r="GL1789">
        <f t="shared" si="1128"/>
        <v>0</v>
      </c>
      <c r="GM1789">
        <f t="shared" si="1128"/>
        <v>0</v>
      </c>
      <c r="GN1789">
        <f t="shared" si="1128"/>
        <v>0</v>
      </c>
      <c r="GO1789">
        <f t="shared" si="1128"/>
        <v>0</v>
      </c>
      <c r="GP1789">
        <f t="shared" si="1128"/>
        <v>0</v>
      </c>
      <c r="GQ1789">
        <f t="shared" si="1128"/>
        <v>0</v>
      </c>
      <c r="GR1789">
        <f t="shared" si="1128"/>
        <v>0</v>
      </c>
      <c r="GS1789">
        <f t="shared" si="1128"/>
        <v>0</v>
      </c>
      <c r="GT1789">
        <f t="shared" si="1128"/>
        <v>0</v>
      </c>
      <c r="GU1789">
        <f t="shared" si="1128"/>
        <v>0</v>
      </c>
      <c r="GV1789">
        <f t="shared" si="1128"/>
        <v>0</v>
      </c>
      <c r="GW1789">
        <f t="shared" si="1128"/>
        <v>0</v>
      </c>
      <c r="GX1789">
        <f t="shared" si="1128"/>
        <v>0</v>
      </c>
    </row>
    <row r="1791" spans="1:245" x14ac:dyDescent="0.2">
      <c r="A1791">
        <v>17</v>
      </c>
      <c r="B1791">
        <v>1</v>
      </c>
      <c r="C1791">
        <f>ROW(SmtRes!A527)</f>
        <v>527</v>
      </c>
      <c r="D1791">
        <f>ROW(EtalonRes!A527)</f>
        <v>527</v>
      </c>
      <c r="E1791" t="s">
        <v>423</v>
      </c>
      <c r="F1791" t="s">
        <v>16</v>
      </c>
      <c r="G1791" t="s">
        <v>17</v>
      </c>
      <c r="H1791" t="s">
        <v>18</v>
      </c>
      <c r="I1791">
        <f>ROUND(5/100,9)</f>
        <v>0.05</v>
      </c>
      <c r="J1791">
        <v>0</v>
      </c>
      <c r="K1791">
        <f>ROUND(5/100,9)</f>
        <v>0.05</v>
      </c>
      <c r="O1791">
        <f t="shared" ref="O1791:O1798" si="1129">ROUND(CP1791,2)</f>
        <v>135.52000000000001</v>
      </c>
      <c r="P1791">
        <f t="shared" ref="P1791:P1798" si="1130">ROUND(CQ1791*I1791,2)</f>
        <v>0</v>
      </c>
      <c r="Q1791">
        <f t="shared" ref="Q1791:Q1798" si="1131">ROUND(CR1791*I1791,2)</f>
        <v>0</v>
      </c>
      <c r="R1791">
        <f t="shared" ref="R1791:R1798" si="1132">ROUND(CS1791*I1791,2)</f>
        <v>0</v>
      </c>
      <c r="S1791">
        <f t="shared" ref="S1791:S1798" si="1133">ROUND(CT1791*I1791,2)</f>
        <v>135.52000000000001</v>
      </c>
      <c r="T1791">
        <f t="shared" ref="T1791:T1798" si="1134">ROUND(CU1791*I1791,2)</f>
        <v>0</v>
      </c>
      <c r="U1791">
        <f t="shared" ref="U1791:U1798" si="1135">CV1791*I1791</f>
        <v>0.29199999999999998</v>
      </c>
      <c r="V1791">
        <f t="shared" ref="V1791:V1798" si="1136">CW1791*I1791</f>
        <v>0</v>
      </c>
      <c r="W1791">
        <f t="shared" ref="W1791:W1798" si="1137">ROUND(CX1791*I1791,2)</f>
        <v>0</v>
      </c>
      <c r="X1791">
        <f t="shared" ref="X1791:Y1798" si="1138">ROUND(CY1791,2)</f>
        <v>94.86</v>
      </c>
      <c r="Y1791">
        <f t="shared" si="1138"/>
        <v>13.55</v>
      </c>
      <c r="AA1791">
        <v>35364244</v>
      </c>
      <c r="AB1791">
        <f t="shared" ref="AB1791:AB1798" si="1139">ROUND((AC1791+AD1791+AF1791),6)</f>
        <v>2710.46</v>
      </c>
      <c r="AC1791">
        <f t="shared" ref="AC1791:AC1798" si="1140">ROUND((ES1791),6)</f>
        <v>0</v>
      </c>
      <c r="AD1791">
        <f t="shared" ref="AD1791:AD1798" si="1141">ROUND((((ET1791)-(EU1791))+AE1791),6)</f>
        <v>0</v>
      </c>
      <c r="AE1791">
        <f t="shared" ref="AE1791:AF1798" si="1142">ROUND((EU1791),6)</f>
        <v>0</v>
      </c>
      <c r="AF1791">
        <f t="shared" si="1142"/>
        <v>2710.46</v>
      </c>
      <c r="AG1791">
        <f t="shared" ref="AG1791:AG1798" si="1143">ROUND((AP1791),6)</f>
        <v>0</v>
      </c>
      <c r="AH1791">
        <f t="shared" ref="AH1791:AI1798" si="1144">(EW1791)</f>
        <v>5.84</v>
      </c>
      <c r="AI1791">
        <f t="shared" si="1144"/>
        <v>0</v>
      </c>
      <c r="AJ1791">
        <f t="shared" ref="AJ1791:AJ1798" si="1145">(AS1791)</f>
        <v>0</v>
      </c>
      <c r="AK1791">
        <v>2710.46</v>
      </c>
      <c r="AL1791">
        <v>0</v>
      </c>
      <c r="AM1791">
        <v>0</v>
      </c>
      <c r="AN1791">
        <v>0</v>
      </c>
      <c r="AO1791">
        <v>2710.46</v>
      </c>
      <c r="AP1791">
        <v>0</v>
      </c>
      <c r="AQ1791">
        <v>5.84</v>
      </c>
      <c r="AR1791">
        <v>0</v>
      </c>
      <c r="AS1791">
        <v>0</v>
      </c>
      <c r="AT1791">
        <v>70</v>
      </c>
      <c r="AU1791">
        <v>10</v>
      </c>
      <c r="AV1791">
        <v>1</v>
      </c>
      <c r="AW1791">
        <v>1</v>
      </c>
      <c r="AZ1791">
        <v>1</v>
      </c>
      <c r="BA1791">
        <v>1</v>
      </c>
      <c r="BB1791">
        <v>1</v>
      </c>
      <c r="BC1791">
        <v>1</v>
      </c>
      <c r="BD1791" t="s">
        <v>3</v>
      </c>
      <c r="BE1791" t="s">
        <v>3</v>
      </c>
      <c r="BF1791" t="s">
        <v>3</v>
      </c>
      <c r="BG1791" t="s">
        <v>3</v>
      </c>
      <c r="BH1791">
        <v>0</v>
      </c>
      <c r="BI1791">
        <v>4</v>
      </c>
      <c r="BJ1791" t="s">
        <v>19</v>
      </c>
      <c r="BM1791">
        <v>0</v>
      </c>
      <c r="BN1791">
        <v>0</v>
      </c>
      <c r="BO1791" t="s">
        <v>3</v>
      </c>
      <c r="BP1791">
        <v>0</v>
      </c>
      <c r="BQ1791">
        <v>1</v>
      </c>
      <c r="BR1791">
        <v>0</v>
      </c>
      <c r="BS1791">
        <v>1</v>
      </c>
      <c r="BT1791">
        <v>1</v>
      </c>
      <c r="BU1791">
        <v>1</v>
      </c>
      <c r="BV1791">
        <v>1</v>
      </c>
      <c r="BW1791">
        <v>1</v>
      </c>
      <c r="BX1791">
        <v>1</v>
      </c>
      <c r="BY1791" t="s">
        <v>3</v>
      </c>
      <c r="BZ1791">
        <v>70</v>
      </c>
      <c r="CA1791">
        <v>10</v>
      </c>
      <c r="CB1791" t="s">
        <v>3</v>
      </c>
      <c r="CE1791">
        <v>0</v>
      </c>
      <c r="CF1791">
        <v>0</v>
      </c>
      <c r="CG1791">
        <v>0</v>
      </c>
      <c r="CM1791">
        <v>0</v>
      </c>
      <c r="CN1791" t="s">
        <v>3</v>
      </c>
      <c r="CO1791">
        <v>0</v>
      </c>
      <c r="CP1791">
        <f t="shared" ref="CP1791:CP1798" si="1146">(P1791+Q1791+S1791)</f>
        <v>135.52000000000001</v>
      </c>
      <c r="CQ1791">
        <f t="shared" ref="CQ1791:CQ1798" si="1147">(AC1791*BC1791*AW1791)</f>
        <v>0</v>
      </c>
      <c r="CR1791">
        <f t="shared" ref="CR1791:CR1798" si="1148">((((ET1791)*BB1791-(EU1791)*BS1791)+AE1791*BS1791)*AV1791)</f>
        <v>0</v>
      </c>
      <c r="CS1791">
        <f t="shared" ref="CS1791:CS1798" si="1149">(AE1791*BS1791*AV1791)</f>
        <v>0</v>
      </c>
      <c r="CT1791">
        <f t="shared" ref="CT1791:CT1798" si="1150">(AF1791*BA1791*AV1791)</f>
        <v>2710.46</v>
      </c>
      <c r="CU1791">
        <f t="shared" ref="CU1791:CU1798" si="1151">AG1791</f>
        <v>0</v>
      </c>
      <c r="CV1791">
        <f t="shared" ref="CV1791:CV1798" si="1152">(AH1791*AV1791)</f>
        <v>5.84</v>
      </c>
      <c r="CW1791">
        <f t="shared" ref="CW1791:CX1798" si="1153">AI1791</f>
        <v>0</v>
      </c>
      <c r="CX1791">
        <f t="shared" si="1153"/>
        <v>0</v>
      </c>
      <c r="CY1791">
        <f t="shared" ref="CY1791:CY1798" si="1154">((S1791*BZ1791)/100)</f>
        <v>94.864000000000019</v>
      </c>
      <c r="CZ1791">
        <f t="shared" ref="CZ1791:CZ1798" si="1155">((S1791*CA1791)/100)</f>
        <v>13.552</v>
      </c>
      <c r="DC1791" t="s">
        <v>3</v>
      </c>
      <c r="DD1791" t="s">
        <v>3</v>
      </c>
      <c r="DE1791" t="s">
        <v>3</v>
      </c>
      <c r="DF1791" t="s">
        <v>3</v>
      </c>
      <c r="DG1791" t="s">
        <v>3</v>
      </c>
      <c r="DH1791" t="s">
        <v>3</v>
      </c>
      <c r="DI1791" t="s">
        <v>3</v>
      </c>
      <c r="DJ1791" t="s">
        <v>3</v>
      </c>
      <c r="DK1791" t="s">
        <v>3</v>
      </c>
      <c r="DL1791" t="s">
        <v>3</v>
      </c>
      <c r="DM1791" t="s">
        <v>3</v>
      </c>
      <c r="DN1791">
        <v>0</v>
      </c>
      <c r="DO1791">
        <v>0</v>
      </c>
      <c r="DP1791">
        <v>1</v>
      </c>
      <c r="DQ1791">
        <v>1</v>
      </c>
      <c r="DU1791">
        <v>1010</v>
      </c>
      <c r="DV1791" t="s">
        <v>18</v>
      </c>
      <c r="DW1791" t="s">
        <v>18</v>
      </c>
      <c r="DX1791">
        <v>100</v>
      </c>
      <c r="DZ1791" t="s">
        <v>3</v>
      </c>
      <c r="EA1791" t="s">
        <v>3</v>
      </c>
      <c r="EB1791" t="s">
        <v>3</v>
      </c>
      <c r="EC1791" t="s">
        <v>3</v>
      </c>
      <c r="EE1791">
        <v>35096056</v>
      </c>
      <c r="EF1791">
        <v>1</v>
      </c>
      <c r="EG1791" t="s">
        <v>20</v>
      </c>
      <c r="EH1791">
        <v>0</v>
      </c>
      <c r="EI1791" t="s">
        <v>3</v>
      </c>
      <c r="EJ1791">
        <v>4</v>
      </c>
      <c r="EK1791">
        <v>0</v>
      </c>
      <c r="EL1791" t="s">
        <v>21</v>
      </c>
      <c r="EM1791" t="s">
        <v>22</v>
      </c>
      <c r="EO1791" t="s">
        <v>3</v>
      </c>
      <c r="EQ1791">
        <v>0</v>
      </c>
      <c r="ER1791">
        <v>2710.46</v>
      </c>
      <c r="ES1791">
        <v>0</v>
      </c>
      <c r="ET1791">
        <v>0</v>
      </c>
      <c r="EU1791">
        <v>0</v>
      </c>
      <c r="EV1791">
        <v>2710.46</v>
      </c>
      <c r="EW1791">
        <v>5.84</v>
      </c>
      <c r="EX1791">
        <v>0</v>
      </c>
      <c r="EY1791">
        <v>0</v>
      </c>
      <c r="FQ1791">
        <v>0</v>
      </c>
      <c r="FR1791">
        <v>0</v>
      </c>
      <c r="FS1791">
        <v>0</v>
      </c>
      <c r="FX1791">
        <v>70</v>
      </c>
      <c r="FY1791">
        <v>10</v>
      </c>
      <c r="GA1791" t="s">
        <v>3</v>
      </c>
      <c r="GD1791">
        <v>0</v>
      </c>
      <c r="GF1791">
        <v>-931379651</v>
      </c>
      <c r="GG1791">
        <v>2</v>
      </c>
      <c r="GH1791">
        <v>1</v>
      </c>
      <c r="GI1791">
        <v>-2</v>
      </c>
      <c r="GJ1791">
        <v>0</v>
      </c>
      <c r="GK1791">
        <f>ROUND(R1791*(R12)/100,2)</f>
        <v>0</v>
      </c>
      <c r="GL1791">
        <f t="shared" ref="GL1791:GL1798" si="1156">ROUND(IF(AND(BH1791=3,BI1791=3,FS1791&lt;&gt;0),P1791,0),2)</f>
        <v>0</v>
      </c>
      <c r="GM1791">
        <f t="shared" ref="GM1791:GM1798" si="1157">ROUND(O1791+X1791+Y1791+GK1791,2)+GX1791</f>
        <v>243.93</v>
      </c>
      <c r="GN1791">
        <f t="shared" ref="GN1791:GN1798" si="1158">IF(OR(BI1791=0,BI1791=1),GM1791-GX1791,0)</f>
        <v>0</v>
      </c>
      <c r="GO1791">
        <f t="shared" ref="GO1791:GO1798" si="1159">IF(BI1791=2,GM1791-GX1791,0)</f>
        <v>0</v>
      </c>
      <c r="GP1791">
        <f t="shared" ref="GP1791:GP1798" si="1160">IF(BI1791=4,GM1791-GX1791,0)</f>
        <v>243.93</v>
      </c>
      <c r="GR1791">
        <v>0</v>
      </c>
      <c r="GS1791">
        <v>3</v>
      </c>
      <c r="GT1791">
        <v>0</v>
      </c>
      <c r="GU1791" t="s">
        <v>3</v>
      </c>
      <c r="GV1791">
        <f t="shared" ref="GV1791:GV1798" si="1161">ROUND((GT1791),6)</f>
        <v>0</v>
      </c>
      <c r="GW1791">
        <v>1</v>
      </c>
      <c r="GX1791">
        <f t="shared" ref="GX1791:GX1798" si="1162">ROUND(HC1791*I1791,2)</f>
        <v>0</v>
      </c>
      <c r="HA1791">
        <v>0</v>
      </c>
      <c r="HB1791">
        <v>0</v>
      </c>
      <c r="HC1791">
        <f t="shared" ref="HC1791:HC1798" si="1163">GV1791*GW1791</f>
        <v>0</v>
      </c>
      <c r="HE1791" t="s">
        <v>3</v>
      </c>
      <c r="HF1791" t="s">
        <v>3</v>
      </c>
      <c r="HM1791" t="s">
        <v>3</v>
      </c>
      <c r="HN1791" t="s">
        <v>3</v>
      </c>
      <c r="HO1791" t="s">
        <v>3</v>
      </c>
      <c r="HP1791" t="s">
        <v>3</v>
      </c>
      <c r="HQ1791" t="s">
        <v>3</v>
      </c>
      <c r="HS1791">
        <v>0</v>
      </c>
      <c r="IK1791">
        <v>0</v>
      </c>
    </row>
    <row r="1792" spans="1:245" x14ac:dyDescent="0.2">
      <c r="A1792">
        <v>17</v>
      </c>
      <c r="B1792">
        <v>1</v>
      </c>
      <c r="C1792">
        <f>ROW(SmtRes!A531)</f>
        <v>531</v>
      </c>
      <c r="D1792">
        <f>ROW(EtalonRes!A531)</f>
        <v>531</v>
      </c>
      <c r="E1792" t="s">
        <v>424</v>
      </c>
      <c r="F1792" t="s">
        <v>227</v>
      </c>
      <c r="G1792" t="s">
        <v>228</v>
      </c>
      <c r="H1792" t="s">
        <v>229</v>
      </c>
      <c r="I1792">
        <f>ROUND(2/10,9)</f>
        <v>0.2</v>
      </c>
      <c r="J1792">
        <v>0</v>
      </c>
      <c r="K1792">
        <f>ROUND(2/10,9)</f>
        <v>0.2</v>
      </c>
      <c r="O1792">
        <f t="shared" si="1129"/>
        <v>85.31</v>
      </c>
      <c r="P1792">
        <f t="shared" si="1130"/>
        <v>22.46</v>
      </c>
      <c r="Q1792">
        <f t="shared" si="1131"/>
        <v>1.8</v>
      </c>
      <c r="R1792">
        <f t="shared" si="1132"/>
        <v>0.03</v>
      </c>
      <c r="S1792">
        <f t="shared" si="1133"/>
        <v>61.05</v>
      </c>
      <c r="T1792">
        <f t="shared" si="1134"/>
        <v>0</v>
      </c>
      <c r="U1792">
        <f t="shared" si="1135"/>
        <v>8.4000000000000005E-2</v>
      </c>
      <c r="V1792">
        <f t="shared" si="1136"/>
        <v>0</v>
      </c>
      <c r="W1792">
        <f t="shared" si="1137"/>
        <v>0</v>
      </c>
      <c r="X1792">
        <f t="shared" si="1138"/>
        <v>42.74</v>
      </c>
      <c r="Y1792">
        <f t="shared" si="1138"/>
        <v>6.11</v>
      </c>
      <c r="AA1792">
        <v>35364244</v>
      </c>
      <c r="AB1792">
        <f t="shared" si="1139"/>
        <v>426.58</v>
      </c>
      <c r="AC1792">
        <f t="shared" si="1140"/>
        <v>112.32</v>
      </c>
      <c r="AD1792">
        <f t="shared" si="1141"/>
        <v>8.99</v>
      </c>
      <c r="AE1792">
        <f t="shared" si="1142"/>
        <v>0.13</v>
      </c>
      <c r="AF1792">
        <f t="shared" si="1142"/>
        <v>305.27</v>
      </c>
      <c r="AG1792">
        <f t="shared" si="1143"/>
        <v>0</v>
      </c>
      <c r="AH1792">
        <f t="shared" si="1144"/>
        <v>0.42</v>
      </c>
      <c r="AI1792">
        <f t="shared" si="1144"/>
        <v>0</v>
      </c>
      <c r="AJ1792">
        <f t="shared" si="1145"/>
        <v>0</v>
      </c>
      <c r="AK1792">
        <v>426.58</v>
      </c>
      <c r="AL1792">
        <v>112.32</v>
      </c>
      <c r="AM1792">
        <v>8.99</v>
      </c>
      <c r="AN1792">
        <v>0.13</v>
      </c>
      <c r="AO1792">
        <v>305.27</v>
      </c>
      <c r="AP1792">
        <v>0</v>
      </c>
      <c r="AQ1792">
        <v>0.42</v>
      </c>
      <c r="AR1792">
        <v>0</v>
      </c>
      <c r="AS1792">
        <v>0</v>
      </c>
      <c r="AT1792">
        <v>70</v>
      </c>
      <c r="AU1792">
        <v>10</v>
      </c>
      <c r="AV1792">
        <v>1</v>
      </c>
      <c r="AW1792">
        <v>1</v>
      </c>
      <c r="AZ1792">
        <v>1</v>
      </c>
      <c r="BA1792">
        <v>1</v>
      </c>
      <c r="BB1792">
        <v>1</v>
      </c>
      <c r="BC1792">
        <v>1</v>
      </c>
      <c r="BD1792" t="s">
        <v>3</v>
      </c>
      <c r="BE1792" t="s">
        <v>3</v>
      </c>
      <c r="BF1792" t="s">
        <v>3</v>
      </c>
      <c r="BG1792" t="s">
        <v>3</v>
      </c>
      <c r="BH1792">
        <v>0</v>
      </c>
      <c r="BI1792">
        <v>4</v>
      </c>
      <c r="BJ1792" t="s">
        <v>230</v>
      </c>
      <c r="BM1792">
        <v>0</v>
      </c>
      <c r="BN1792">
        <v>0</v>
      </c>
      <c r="BO1792" t="s">
        <v>3</v>
      </c>
      <c r="BP1792">
        <v>0</v>
      </c>
      <c r="BQ1792">
        <v>1</v>
      </c>
      <c r="BR1792">
        <v>0</v>
      </c>
      <c r="BS1792">
        <v>1</v>
      </c>
      <c r="BT1792">
        <v>1</v>
      </c>
      <c r="BU1792">
        <v>1</v>
      </c>
      <c r="BV1792">
        <v>1</v>
      </c>
      <c r="BW1792">
        <v>1</v>
      </c>
      <c r="BX1792">
        <v>1</v>
      </c>
      <c r="BY1792" t="s">
        <v>3</v>
      </c>
      <c r="BZ1792">
        <v>70</v>
      </c>
      <c r="CA1792">
        <v>10</v>
      </c>
      <c r="CB1792" t="s">
        <v>3</v>
      </c>
      <c r="CE1792">
        <v>0</v>
      </c>
      <c r="CF1792">
        <v>0</v>
      </c>
      <c r="CG1792">
        <v>0</v>
      </c>
      <c r="CM1792">
        <v>0</v>
      </c>
      <c r="CN1792" t="s">
        <v>3</v>
      </c>
      <c r="CO1792">
        <v>0</v>
      </c>
      <c r="CP1792">
        <f t="shared" si="1146"/>
        <v>85.31</v>
      </c>
      <c r="CQ1792">
        <f t="shared" si="1147"/>
        <v>112.32</v>
      </c>
      <c r="CR1792">
        <f t="shared" si="1148"/>
        <v>8.99</v>
      </c>
      <c r="CS1792">
        <f t="shared" si="1149"/>
        <v>0.13</v>
      </c>
      <c r="CT1792">
        <f t="shared" si="1150"/>
        <v>305.27</v>
      </c>
      <c r="CU1792">
        <f t="shared" si="1151"/>
        <v>0</v>
      </c>
      <c r="CV1792">
        <f t="shared" si="1152"/>
        <v>0.42</v>
      </c>
      <c r="CW1792">
        <f t="shared" si="1153"/>
        <v>0</v>
      </c>
      <c r="CX1792">
        <f t="shared" si="1153"/>
        <v>0</v>
      </c>
      <c r="CY1792">
        <f t="shared" si="1154"/>
        <v>42.734999999999999</v>
      </c>
      <c r="CZ1792">
        <f t="shared" si="1155"/>
        <v>6.1050000000000004</v>
      </c>
      <c r="DC1792" t="s">
        <v>3</v>
      </c>
      <c r="DD1792" t="s">
        <v>3</v>
      </c>
      <c r="DE1792" t="s">
        <v>3</v>
      </c>
      <c r="DF1792" t="s">
        <v>3</v>
      </c>
      <c r="DG1792" t="s">
        <v>3</v>
      </c>
      <c r="DH1792" t="s">
        <v>3</v>
      </c>
      <c r="DI1792" t="s">
        <v>3</v>
      </c>
      <c r="DJ1792" t="s">
        <v>3</v>
      </c>
      <c r="DK1792" t="s">
        <v>3</v>
      </c>
      <c r="DL1792" t="s">
        <v>3</v>
      </c>
      <c r="DM1792" t="s">
        <v>3</v>
      </c>
      <c r="DN1792">
        <v>0</v>
      </c>
      <c r="DO1792">
        <v>0</v>
      </c>
      <c r="DP1792">
        <v>1</v>
      </c>
      <c r="DQ1792">
        <v>1</v>
      </c>
      <c r="DU1792">
        <v>1013</v>
      </c>
      <c r="DV1792" t="s">
        <v>229</v>
      </c>
      <c r="DW1792" t="s">
        <v>229</v>
      </c>
      <c r="DX1792">
        <v>1</v>
      </c>
      <c r="DZ1792" t="s">
        <v>3</v>
      </c>
      <c r="EA1792" t="s">
        <v>3</v>
      </c>
      <c r="EB1792" t="s">
        <v>3</v>
      </c>
      <c r="EC1792" t="s">
        <v>3</v>
      </c>
      <c r="EE1792">
        <v>35096056</v>
      </c>
      <c r="EF1792">
        <v>1</v>
      </c>
      <c r="EG1792" t="s">
        <v>20</v>
      </c>
      <c r="EH1792">
        <v>0</v>
      </c>
      <c r="EI1792" t="s">
        <v>3</v>
      </c>
      <c r="EJ1792">
        <v>4</v>
      </c>
      <c r="EK1792">
        <v>0</v>
      </c>
      <c r="EL1792" t="s">
        <v>21</v>
      </c>
      <c r="EM1792" t="s">
        <v>22</v>
      </c>
      <c r="EO1792" t="s">
        <v>3</v>
      </c>
      <c r="EQ1792">
        <v>0</v>
      </c>
      <c r="ER1792">
        <v>426.58</v>
      </c>
      <c r="ES1792">
        <v>112.32</v>
      </c>
      <c r="ET1792">
        <v>8.99</v>
      </c>
      <c r="EU1792">
        <v>0.13</v>
      </c>
      <c r="EV1792">
        <v>305.27</v>
      </c>
      <c r="EW1792">
        <v>0.42</v>
      </c>
      <c r="EX1792">
        <v>0</v>
      </c>
      <c r="EY1792">
        <v>0</v>
      </c>
      <c r="FQ1792">
        <v>0</v>
      </c>
      <c r="FR1792">
        <v>0</v>
      </c>
      <c r="FS1792">
        <v>0</v>
      </c>
      <c r="FX1792">
        <v>70</v>
      </c>
      <c r="FY1792">
        <v>10</v>
      </c>
      <c r="GA1792" t="s">
        <v>3</v>
      </c>
      <c r="GD1792">
        <v>0</v>
      </c>
      <c r="GF1792">
        <v>94825724</v>
      </c>
      <c r="GG1792">
        <v>2</v>
      </c>
      <c r="GH1792">
        <v>1</v>
      </c>
      <c r="GI1792">
        <v>-2</v>
      </c>
      <c r="GJ1792">
        <v>0</v>
      </c>
      <c r="GK1792">
        <f>ROUND(R1792*(R12)/100,2)</f>
        <v>0.03</v>
      </c>
      <c r="GL1792">
        <f t="shared" si="1156"/>
        <v>0</v>
      </c>
      <c r="GM1792">
        <f t="shared" si="1157"/>
        <v>134.19</v>
      </c>
      <c r="GN1792">
        <f t="shared" si="1158"/>
        <v>0</v>
      </c>
      <c r="GO1792">
        <f t="shared" si="1159"/>
        <v>0</v>
      </c>
      <c r="GP1792">
        <f t="shared" si="1160"/>
        <v>134.19</v>
      </c>
      <c r="GR1792">
        <v>0</v>
      </c>
      <c r="GS1792">
        <v>3</v>
      </c>
      <c r="GT1792">
        <v>0</v>
      </c>
      <c r="GU1792" t="s">
        <v>3</v>
      </c>
      <c r="GV1792">
        <f t="shared" si="1161"/>
        <v>0</v>
      </c>
      <c r="GW1792">
        <v>1</v>
      </c>
      <c r="GX1792">
        <f t="shared" si="1162"/>
        <v>0</v>
      </c>
      <c r="HA1792">
        <v>0</v>
      </c>
      <c r="HB1792">
        <v>0</v>
      </c>
      <c r="HC1792">
        <f t="shared" si="1163"/>
        <v>0</v>
      </c>
      <c r="HE1792" t="s">
        <v>3</v>
      </c>
      <c r="HF1792" t="s">
        <v>3</v>
      </c>
      <c r="HM1792" t="s">
        <v>3</v>
      </c>
      <c r="HN1792" t="s">
        <v>3</v>
      </c>
      <c r="HO1792" t="s">
        <v>3</v>
      </c>
      <c r="HP1792" t="s">
        <v>3</v>
      </c>
      <c r="HQ1792" t="s">
        <v>3</v>
      </c>
      <c r="HS1792">
        <v>0</v>
      </c>
      <c r="IK1792">
        <v>0</v>
      </c>
    </row>
    <row r="1793" spans="1:245" x14ac:dyDescent="0.2">
      <c r="A1793">
        <v>17</v>
      </c>
      <c r="B1793">
        <v>1</v>
      </c>
      <c r="C1793">
        <f>ROW(SmtRes!A534)</f>
        <v>534</v>
      </c>
      <c r="D1793">
        <f>ROW(EtalonRes!A534)</f>
        <v>534</v>
      </c>
      <c r="E1793" t="s">
        <v>425</v>
      </c>
      <c r="F1793" t="s">
        <v>232</v>
      </c>
      <c r="G1793" t="s">
        <v>233</v>
      </c>
      <c r="H1793" t="s">
        <v>26</v>
      </c>
      <c r="I1793">
        <f>ROUND(1/100,9)</f>
        <v>0.01</v>
      </c>
      <c r="J1793">
        <v>0</v>
      </c>
      <c r="K1793">
        <f>ROUND(1/100,9)</f>
        <v>0.01</v>
      </c>
      <c r="O1793">
        <f t="shared" si="1129"/>
        <v>142.13999999999999</v>
      </c>
      <c r="P1793">
        <f t="shared" si="1130"/>
        <v>0</v>
      </c>
      <c r="Q1793">
        <f t="shared" si="1131"/>
        <v>59.94</v>
      </c>
      <c r="R1793">
        <f t="shared" si="1132"/>
        <v>30.4</v>
      </c>
      <c r="S1793">
        <f t="shared" si="1133"/>
        <v>82.2</v>
      </c>
      <c r="T1793">
        <f t="shared" si="1134"/>
        <v>0</v>
      </c>
      <c r="U1793">
        <f t="shared" si="1135"/>
        <v>0.14000000000000001</v>
      </c>
      <c r="V1793">
        <f t="shared" si="1136"/>
        <v>0</v>
      </c>
      <c r="W1793">
        <f t="shared" si="1137"/>
        <v>0</v>
      </c>
      <c r="X1793">
        <f t="shared" si="1138"/>
        <v>57.54</v>
      </c>
      <c r="Y1793">
        <f t="shared" si="1138"/>
        <v>8.2200000000000006</v>
      </c>
      <c r="AA1793">
        <v>35364244</v>
      </c>
      <c r="AB1793">
        <f t="shared" si="1139"/>
        <v>14213.53</v>
      </c>
      <c r="AC1793">
        <f t="shared" si="1140"/>
        <v>0</v>
      </c>
      <c r="AD1793">
        <f t="shared" si="1141"/>
        <v>5993.85</v>
      </c>
      <c r="AE1793">
        <f t="shared" si="1142"/>
        <v>3040.45</v>
      </c>
      <c r="AF1793">
        <f t="shared" si="1142"/>
        <v>8219.68</v>
      </c>
      <c r="AG1793">
        <f t="shared" si="1143"/>
        <v>0</v>
      </c>
      <c r="AH1793">
        <f t="shared" si="1144"/>
        <v>14</v>
      </c>
      <c r="AI1793">
        <f t="shared" si="1144"/>
        <v>0</v>
      </c>
      <c r="AJ1793">
        <f t="shared" si="1145"/>
        <v>0</v>
      </c>
      <c r="AK1793">
        <v>14213.53</v>
      </c>
      <c r="AL1793">
        <v>0</v>
      </c>
      <c r="AM1793">
        <v>5993.85</v>
      </c>
      <c r="AN1793">
        <v>3040.45</v>
      </c>
      <c r="AO1793">
        <v>8219.68</v>
      </c>
      <c r="AP1793">
        <v>0</v>
      </c>
      <c r="AQ1793">
        <v>14</v>
      </c>
      <c r="AR1793">
        <v>0</v>
      </c>
      <c r="AS1793">
        <v>0</v>
      </c>
      <c r="AT1793">
        <v>70</v>
      </c>
      <c r="AU1793">
        <v>10</v>
      </c>
      <c r="AV1793">
        <v>1</v>
      </c>
      <c r="AW1793">
        <v>1</v>
      </c>
      <c r="AZ1793">
        <v>1</v>
      </c>
      <c r="BA1793">
        <v>1</v>
      </c>
      <c r="BB1793">
        <v>1</v>
      </c>
      <c r="BC1793">
        <v>1</v>
      </c>
      <c r="BD1793" t="s">
        <v>3</v>
      </c>
      <c r="BE1793" t="s">
        <v>3</v>
      </c>
      <c r="BF1793" t="s">
        <v>3</v>
      </c>
      <c r="BG1793" t="s">
        <v>3</v>
      </c>
      <c r="BH1793">
        <v>0</v>
      </c>
      <c r="BI1793">
        <v>4</v>
      </c>
      <c r="BJ1793" t="s">
        <v>234</v>
      </c>
      <c r="BM1793">
        <v>0</v>
      </c>
      <c r="BN1793">
        <v>0</v>
      </c>
      <c r="BO1793" t="s">
        <v>3</v>
      </c>
      <c r="BP1793">
        <v>0</v>
      </c>
      <c r="BQ1793">
        <v>1</v>
      </c>
      <c r="BR1793">
        <v>0</v>
      </c>
      <c r="BS1793">
        <v>1</v>
      </c>
      <c r="BT1793">
        <v>1</v>
      </c>
      <c r="BU1793">
        <v>1</v>
      </c>
      <c r="BV1793">
        <v>1</v>
      </c>
      <c r="BW1793">
        <v>1</v>
      </c>
      <c r="BX1793">
        <v>1</v>
      </c>
      <c r="BY1793" t="s">
        <v>3</v>
      </c>
      <c r="BZ1793">
        <v>70</v>
      </c>
      <c r="CA1793">
        <v>10</v>
      </c>
      <c r="CB1793" t="s">
        <v>3</v>
      </c>
      <c r="CE1793">
        <v>0</v>
      </c>
      <c r="CF1793">
        <v>0</v>
      </c>
      <c r="CG1793">
        <v>0</v>
      </c>
      <c r="CM1793">
        <v>0</v>
      </c>
      <c r="CN1793" t="s">
        <v>3</v>
      </c>
      <c r="CO1793">
        <v>0</v>
      </c>
      <c r="CP1793">
        <f t="shared" si="1146"/>
        <v>142.13999999999999</v>
      </c>
      <c r="CQ1793">
        <f t="shared" si="1147"/>
        <v>0</v>
      </c>
      <c r="CR1793">
        <f t="shared" si="1148"/>
        <v>5993.85</v>
      </c>
      <c r="CS1793">
        <f t="shared" si="1149"/>
        <v>3040.45</v>
      </c>
      <c r="CT1793">
        <f t="shared" si="1150"/>
        <v>8219.68</v>
      </c>
      <c r="CU1793">
        <f t="shared" si="1151"/>
        <v>0</v>
      </c>
      <c r="CV1793">
        <f t="shared" si="1152"/>
        <v>14</v>
      </c>
      <c r="CW1793">
        <f t="shared" si="1153"/>
        <v>0</v>
      </c>
      <c r="CX1793">
        <f t="shared" si="1153"/>
        <v>0</v>
      </c>
      <c r="CY1793">
        <f t="shared" si="1154"/>
        <v>57.54</v>
      </c>
      <c r="CZ1793">
        <f t="shared" si="1155"/>
        <v>8.2200000000000006</v>
      </c>
      <c r="DC1793" t="s">
        <v>3</v>
      </c>
      <c r="DD1793" t="s">
        <v>3</v>
      </c>
      <c r="DE1793" t="s">
        <v>3</v>
      </c>
      <c r="DF1793" t="s">
        <v>3</v>
      </c>
      <c r="DG1793" t="s">
        <v>3</v>
      </c>
      <c r="DH1793" t="s">
        <v>3</v>
      </c>
      <c r="DI1793" t="s">
        <v>3</v>
      </c>
      <c r="DJ1793" t="s">
        <v>3</v>
      </c>
      <c r="DK1793" t="s">
        <v>3</v>
      </c>
      <c r="DL1793" t="s">
        <v>3</v>
      </c>
      <c r="DM1793" t="s">
        <v>3</v>
      </c>
      <c r="DN1793">
        <v>0</v>
      </c>
      <c r="DO1793">
        <v>0</v>
      </c>
      <c r="DP1793">
        <v>1</v>
      </c>
      <c r="DQ1793">
        <v>1</v>
      </c>
      <c r="DU1793">
        <v>1003</v>
      </c>
      <c r="DV1793" t="s">
        <v>26</v>
      </c>
      <c r="DW1793" t="s">
        <v>26</v>
      </c>
      <c r="DX1793">
        <v>100</v>
      </c>
      <c r="DZ1793" t="s">
        <v>3</v>
      </c>
      <c r="EA1793" t="s">
        <v>3</v>
      </c>
      <c r="EB1793" t="s">
        <v>3</v>
      </c>
      <c r="EC1793" t="s">
        <v>3</v>
      </c>
      <c r="EE1793">
        <v>35096056</v>
      </c>
      <c r="EF1793">
        <v>1</v>
      </c>
      <c r="EG1793" t="s">
        <v>20</v>
      </c>
      <c r="EH1793">
        <v>0</v>
      </c>
      <c r="EI1793" t="s">
        <v>3</v>
      </c>
      <c r="EJ1793">
        <v>4</v>
      </c>
      <c r="EK1793">
        <v>0</v>
      </c>
      <c r="EL1793" t="s">
        <v>21</v>
      </c>
      <c r="EM1793" t="s">
        <v>22</v>
      </c>
      <c r="EO1793" t="s">
        <v>3</v>
      </c>
      <c r="EQ1793">
        <v>0</v>
      </c>
      <c r="ER1793">
        <v>14213.53</v>
      </c>
      <c r="ES1793">
        <v>0</v>
      </c>
      <c r="ET1793">
        <v>5993.85</v>
      </c>
      <c r="EU1793">
        <v>3040.45</v>
      </c>
      <c r="EV1793">
        <v>8219.68</v>
      </c>
      <c r="EW1793">
        <v>14</v>
      </c>
      <c r="EX1793">
        <v>0</v>
      </c>
      <c r="EY1793">
        <v>0</v>
      </c>
      <c r="FQ1793">
        <v>0</v>
      </c>
      <c r="FR1793">
        <v>0</v>
      </c>
      <c r="FS1793">
        <v>0</v>
      </c>
      <c r="FX1793">
        <v>70</v>
      </c>
      <c r="FY1793">
        <v>10</v>
      </c>
      <c r="GA1793" t="s">
        <v>3</v>
      </c>
      <c r="GD1793">
        <v>0</v>
      </c>
      <c r="GF1793">
        <v>-140188742</v>
      </c>
      <c r="GG1793">
        <v>2</v>
      </c>
      <c r="GH1793">
        <v>1</v>
      </c>
      <c r="GI1793">
        <v>-2</v>
      </c>
      <c r="GJ1793">
        <v>0</v>
      </c>
      <c r="GK1793">
        <f>ROUND(R1793*(R12)/100,2)</f>
        <v>32.83</v>
      </c>
      <c r="GL1793">
        <f t="shared" si="1156"/>
        <v>0</v>
      </c>
      <c r="GM1793">
        <f t="shared" si="1157"/>
        <v>240.73</v>
      </c>
      <c r="GN1793">
        <f t="shared" si="1158"/>
        <v>0</v>
      </c>
      <c r="GO1793">
        <f t="shared" si="1159"/>
        <v>0</v>
      </c>
      <c r="GP1793">
        <f t="shared" si="1160"/>
        <v>240.73</v>
      </c>
      <c r="GR1793">
        <v>0</v>
      </c>
      <c r="GS1793">
        <v>3</v>
      </c>
      <c r="GT1793">
        <v>0</v>
      </c>
      <c r="GU1793" t="s">
        <v>3</v>
      </c>
      <c r="GV1793">
        <f t="shared" si="1161"/>
        <v>0</v>
      </c>
      <c r="GW1793">
        <v>1</v>
      </c>
      <c r="GX1793">
        <f t="shared" si="1162"/>
        <v>0</v>
      </c>
      <c r="HA1793">
        <v>0</v>
      </c>
      <c r="HB1793">
        <v>0</v>
      </c>
      <c r="HC1793">
        <f t="shared" si="1163"/>
        <v>0</v>
      </c>
      <c r="HE1793" t="s">
        <v>3</v>
      </c>
      <c r="HF1793" t="s">
        <v>3</v>
      </c>
      <c r="HM1793" t="s">
        <v>3</v>
      </c>
      <c r="HN1793" t="s">
        <v>3</v>
      </c>
      <c r="HO1793" t="s">
        <v>3</v>
      </c>
      <c r="HP1793" t="s">
        <v>3</v>
      </c>
      <c r="HQ1793" t="s">
        <v>3</v>
      </c>
      <c r="HS1793">
        <v>0</v>
      </c>
      <c r="IK1793">
        <v>0</v>
      </c>
    </row>
    <row r="1794" spans="1:245" x14ac:dyDescent="0.2">
      <c r="A1794">
        <v>17</v>
      </c>
      <c r="B1794">
        <v>1</v>
      </c>
      <c r="E1794" t="s">
        <v>426</v>
      </c>
      <c r="F1794" t="s">
        <v>236</v>
      </c>
      <c r="G1794" t="s">
        <v>237</v>
      </c>
      <c r="H1794" t="s">
        <v>35</v>
      </c>
      <c r="I1794">
        <v>1E-3</v>
      </c>
      <c r="J1794">
        <v>0</v>
      </c>
      <c r="K1794">
        <v>1E-3</v>
      </c>
      <c r="O1794">
        <f t="shared" si="1129"/>
        <v>99.86</v>
      </c>
      <c r="P1794">
        <f t="shared" si="1130"/>
        <v>99.86</v>
      </c>
      <c r="Q1794">
        <f t="shared" si="1131"/>
        <v>0</v>
      </c>
      <c r="R1794">
        <f t="shared" si="1132"/>
        <v>0</v>
      </c>
      <c r="S1794">
        <f t="shared" si="1133"/>
        <v>0</v>
      </c>
      <c r="T1794">
        <f t="shared" si="1134"/>
        <v>0</v>
      </c>
      <c r="U1794">
        <f t="shared" si="1135"/>
        <v>0</v>
      </c>
      <c r="V1794">
        <f t="shared" si="1136"/>
        <v>0</v>
      </c>
      <c r="W1794">
        <f t="shared" si="1137"/>
        <v>0</v>
      </c>
      <c r="X1794">
        <f t="shared" si="1138"/>
        <v>0</v>
      </c>
      <c r="Y1794">
        <f t="shared" si="1138"/>
        <v>0</v>
      </c>
      <c r="AA1794">
        <v>35364244</v>
      </c>
      <c r="AB1794">
        <f t="shared" si="1139"/>
        <v>99860.32</v>
      </c>
      <c r="AC1794">
        <f t="shared" si="1140"/>
        <v>99860.32</v>
      </c>
      <c r="AD1794">
        <f t="shared" si="1141"/>
        <v>0</v>
      </c>
      <c r="AE1794">
        <f t="shared" si="1142"/>
        <v>0</v>
      </c>
      <c r="AF1794">
        <f t="shared" si="1142"/>
        <v>0</v>
      </c>
      <c r="AG1794">
        <f t="shared" si="1143"/>
        <v>0</v>
      </c>
      <c r="AH1794">
        <f t="shared" si="1144"/>
        <v>0</v>
      </c>
      <c r="AI1794">
        <f t="shared" si="1144"/>
        <v>0</v>
      </c>
      <c r="AJ1794">
        <f t="shared" si="1145"/>
        <v>0</v>
      </c>
      <c r="AK1794">
        <v>99860.32</v>
      </c>
      <c r="AL1794">
        <v>99860.32</v>
      </c>
      <c r="AM1794">
        <v>0</v>
      </c>
      <c r="AN1794">
        <v>0</v>
      </c>
      <c r="AO1794">
        <v>0</v>
      </c>
      <c r="AP1794">
        <v>0</v>
      </c>
      <c r="AQ1794">
        <v>0</v>
      </c>
      <c r="AR1794">
        <v>0</v>
      </c>
      <c r="AS1794">
        <v>0</v>
      </c>
      <c r="AT1794">
        <v>70</v>
      </c>
      <c r="AU1794">
        <v>10</v>
      </c>
      <c r="AV1794">
        <v>1</v>
      </c>
      <c r="AW1794">
        <v>1</v>
      </c>
      <c r="AZ1794">
        <v>1</v>
      </c>
      <c r="BA1794">
        <v>1</v>
      </c>
      <c r="BB1794">
        <v>1</v>
      </c>
      <c r="BC1794">
        <v>1</v>
      </c>
      <c r="BD1794" t="s">
        <v>3</v>
      </c>
      <c r="BE1794" t="s">
        <v>3</v>
      </c>
      <c r="BF1794" t="s">
        <v>3</v>
      </c>
      <c r="BG1794" t="s">
        <v>3</v>
      </c>
      <c r="BH1794">
        <v>3</v>
      </c>
      <c r="BI1794">
        <v>4</v>
      </c>
      <c r="BJ1794" t="s">
        <v>238</v>
      </c>
      <c r="BM1794">
        <v>0</v>
      </c>
      <c r="BN1794">
        <v>0</v>
      </c>
      <c r="BO1794" t="s">
        <v>3</v>
      </c>
      <c r="BP1794">
        <v>0</v>
      </c>
      <c r="BQ1794">
        <v>1</v>
      </c>
      <c r="BR1794">
        <v>0</v>
      </c>
      <c r="BS1794">
        <v>1</v>
      </c>
      <c r="BT1794">
        <v>1</v>
      </c>
      <c r="BU1794">
        <v>1</v>
      </c>
      <c r="BV1794">
        <v>1</v>
      </c>
      <c r="BW1794">
        <v>1</v>
      </c>
      <c r="BX1794">
        <v>1</v>
      </c>
      <c r="BY1794" t="s">
        <v>3</v>
      </c>
      <c r="BZ1794">
        <v>70</v>
      </c>
      <c r="CA1794">
        <v>10</v>
      </c>
      <c r="CB1794" t="s">
        <v>3</v>
      </c>
      <c r="CE1794">
        <v>0</v>
      </c>
      <c r="CF1794">
        <v>0</v>
      </c>
      <c r="CG1794">
        <v>0</v>
      </c>
      <c r="CM1794">
        <v>0</v>
      </c>
      <c r="CN1794" t="s">
        <v>3</v>
      </c>
      <c r="CO1794">
        <v>0</v>
      </c>
      <c r="CP1794">
        <f t="shared" si="1146"/>
        <v>99.86</v>
      </c>
      <c r="CQ1794">
        <f t="shared" si="1147"/>
        <v>99860.32</v>
      </c>
      <c r="CR1794">
        <f t="shared" si="1148"/>
        <v>0</v>
      </c>
      <c r="CS1794">
        <f t="shared" si="1149"/>
        <v>0</v>
      </c>
      <c r="CT1794">
        <f t="shared" si="1150"/>
        <v>0</v>
      </c>
      <c r="CU1794">
        <f t="shared" si="1151"/>
        <v>0</v>
      </c>
      <c r="CV1794">
        <f t="shared" si="1152"/>
        <v>0</v>
      </c>
      <c r="CW1794">
        <f t="shared" si="1153"/>
        <v>0</v>
      </c>
      <c r="CX1794">
        <f t="shared" si="1153"/>
        <v>0</v>
      </c>
      <c r="CY1794">
        <f t="shared" si="1154"/>
        <v>0</v>
      </c>
      <c r="CZ1794">
        <f t="shared" si="1155"/>
        <v>0</v>
      </c>
      <c r="DC1794" t="s">
        <v>3</v>
      </c>
      <c r="DD1794" t="s">
        <v>3</v>
      </c>
      <c r="DE1794" t="s">
        <v>3</v>
      </c>
      <c r="DF1794" t="s">
        <v>3</v>
      </c>
      <c r="DG1794" t="s">
        <v>3</v>
      </c>
      <c r="DH1794" t="s">
        <v>3</v>
      </c>
      <c r="DI1794" t="s">
        <v>3</v>
      </c>
      <c r="DJ1794" t="s">
        <v>3</v>
      </c>
      <c r="DK1794" t="s">
        <v>3</v>
      </c>
      <c r="DL1794" t="s">
        <v>3</v>
      </c>
      <c r="DM1794" t="s">
        <v>3</v>
      </c>
      <c r="DN1794">
        <v>0</v>
      </c>
      <c r="DO1794">
        <v>0</v>
      </c>
      <c r="DP1794">
        <v>1</v>
      </c>
      <c r="DQ1794">
        <v>1</v>
      </c>
      <c r="DU1794">
        <v>1003</v>
      </c>
      <c r="DV1794" t="s">
        <v>35</v>
      </c>
      <c r="DW1794" t="s">
        <v>35</v>
      </c>
      <c r="DX1794">
        <v>1000</v>
      </c>
      <c r="DZ1794" t="s">
        <v>3</v>
      </c>
      <c r="EA1794" t="s">
        <v>3</v>
      </c>
      <c r="EB1794" t="s">
        <v>3</v>
      </c>
      <c r="EC1794" t="s">
        <v>3</v>
      </c>
      <c r="EE1794">
        <v>35096056</v>
      </c>
      <c r="EF1794">
        <v>1</v>
      </c>
      <c r="EG1794" t="s">
        <v>20</v>
      </c>
      <c r="EH1794">
        <v>0</v>
      </c>
      <c r="EI1794" t="s">
        <v>3</v>
      </c>
      <c r="EJ1794">
        <v>4</v>
      </c>
      <c r="EK1794">
        <v>0</v>
      </c>
      <c r="EL1794" t="s">
        <v>21</v>
      </c>
      <c r="EM1794" t="s">
        <v>22</v>
      </c>
      <c r="EO1794" t="s">
        <v>3</v>
      </c>
      <c r="EQ1794">
        <v>0</v>
      </c>
      <c r="ER1794">
        <v>99860.32</v>
      </c>
      <c r="ES1794">
        <v>99860.32</v>
      </c>
      <c r="ET1794">
        <v>0</v>
      </c>
      <c r="EU1794">
        <v>0</v>
      </c>
      <c r="EV1794">
        <v>0</v>
      </c>
      <c r="EW1794">
        <v>0</v>
      </c>
      <c r="EX1794">
        <v>0</v>
      </c>
      <c r="EY1794">
        <v>0</v>
      </c>
      <c r="FQ1794">
        <v>0</v>
      </c>
      <c r="FR1794">
        <v>0</v>
      </c>
      <c r="FS1794">
        <v>0</v>
      </c>
      <c r="FX1794">
        <v>70</v>
      </c>
      <c r="FY1794">
        <v>10</v>
      </c>
      <c r="GA1794" t="s">
        <v>3</v>
      </c>
      <c r="GD1794">
        <v>0</v>
      </c>
      <c r="GF1794">
        <v>2077141205</v>
      </c>
      <c r="GG1794">
        <v>2</v>
      </c>
      <c r="GH1794">
        <v>1</v>
      </c>
      <c r="GI1794">
        <v>-2</v>
      </c>
      <c r="GJ1794">
        <v>0</v>
      </c>
      <c r="GK1794">
        <f>ROUND(R1794*(R12)/100,2)</f>
        <v>0</v>
      </c>
      <c r="GL1794">
        <f t="shared" si="1156"/>
        <v>0</v>
      </c>
      <c r="GM1794">
        <f t="shared" si="1157"/>
        <v>99.86</v>
      </c>
      <c r="GN1794">
        <f t="shared" si="1158"/>
        <v>0</v>
      </c>
      <c r="GO1794">
        <f t="shared" si="1159"/>
        <v>0</v>
      </c>
      <c r="GP1794">
        <f t="shared" si="1160"/>
        <v>99.86</v>
      </c>
      <c r="GR1794">
        <v>0</v>
      </c>
      <c r="GS1794">
        <v>3</v>
      </c>
      <c r="GT1794">
        <v>0</v>
      </c>
      <c r="GU1794" t="s">
        <v>3</v>
      </c>
      <c r="GV1794">
        <f t="shared" si="1161"/>
        <v>0</v>
      </c>
      <c r="GW1794">
        <v>1</v>
      </c>
      <c r="GX1794">
        <f t="shared" si="1162"/>
        <v>0</v>
      </c>
      <c r="HA1794">
        <v>0</v>
      </c>
      <c r="HB1794">
        <v>0</v>
      </c>
      <c r="HC1794">
        <f t="shared" si="1163"/>
        <v>0</v>
      </c>
      <c r="HE1794" t="s">
        <v>3</v>
      </c>
      <c r="HF1794" t="s">
        <v>3</v>
      </c>
      <c r="HM1794" t="s">
        <v>3</v>
      </c>
      <c r="HN1794" t="s">
        <v>3</v>
      </c>
      <c r="HO1794" t="s">
        <v>3</v>
      </c>
      <c r="HP1794" t="s">
        <v>3</v>
      </c>
      <c r="HQ1794" t="s">
        <v>3</v>
      </c>
      <c r="HS1794">
        <v>0</v>
      </c>
      <c r="IK1794">
        <v>0</v>
      </c>
    </row>
    <row r="1795" spans="1:245" x14ac:dyDescent="0.2">
      <c r="A1795">
        <v>17</v>
      </c>
      <c r="B1795">
        <v>1</v>
      </c>
      <c r="E1795" t="s">
        <v>427</v>
      </c>
      <c r="F1795" t="s">
        <v>240</v>
      </c>
      <c r="G1795" t="s">
        <v>241</v>
      </c>
      <c r="H1795" t="s">
        <v>242</v>
      </c>
      <c r="I1795">
        <f>ROUND(2/1000,9)</f>
        <v>2E-3</v>
      </c>
      <c r="J1795">
        <v>0</v>
      </c>
      <c r="K1795">
        <f>ROUND(2/1000,9)</f>
        <v>2E-3</v>
      </c>
      <c r="O1795">
        <f t="shared" si="1129"/>
        <v>144.34</v>
      </c>
      <c r="P1795">
        <f t="shared" si="1130"/>
        <v>144.34</v>
      </c>
      <c r="Q1795">
        <f t="shared" si="1131"/>
        <v>0</v>
      </c>
      <c r="R1795">
        <f t="shared" si="1132"/>
        <v>0</v>
      </c>
      <c r="S1795">
        <f t="shared" si="1133"/>
        <v>0</v>
      </c>
      <c r="T1795">
        <f t="shared" si="1134"/>
        <v>0</v>
      </c>
      <c r="U1795">
        <f t="shared" si="1135"/>
        <v>0</v>
      </c>
      <c r="V1795">
        <f t="shared" si="1136"/>
        <v>0</v>
      </c>
      <c r="W1795">
        <f t="shared" si="1137"/>
        <v>0</v>
      </c>
      <c r="X1795">
        <f t="shared" si="1138"/>
        <v>0</v>
      </c>
      <c r="Y1795">
        <f t="shared" si="1138"/>
        <v>0</v>
      </c>
      <c r="AA1795">
        <v>35364244</v>
      </c>
      <c r="AB1795">
        <f t="shared" si="1139"/>
        <v>72169.899999999994</v>
      </c>
      <c r="AC1795">
        <f t="shared" si="1140"/>
        <v>72169.899999999994</v>
      </c>
      <c r="AD1795">
        <f t="shared" si="1141"/>
        <v>0</v>
      </c>
      <c r="AE1795">
        <f t="shared" si="1142"/>
        <v>0</v>
      </c>
      <c r="AF1795">
        <f t="shared" si="1142"/>
        <v>0</v>
      </c>
      <c r="AG1795">
        <f t="shared" si="1143"/>
        <v>0</v>
      </c>
      <c r="AH1795">
        <f t="shared" si="1144"/>
        <v>0</v>
      </c>
      <c r="AI1795">
        <f t="shared" si="1144"/>
        <v>0</v>
      </c>
      <c r="AJ1795">
        <f t="shared" si="1145"/>
        <v>0</v>
      </c>
      <c r="AK1795">
        <v>72169.899999999994</v>
      </c>
      <c r="AL1795">
        <v>72169.899999999994</v>
      </c>
      <c r="AM1795">
        <v>0</v>
      </c>
      <c r="AN1795">
        <v>0</v>
      </c>
      <c r="AO1795">
        <v>0</v>
      </c>
      <c r="AP1795">
        <v>0</v>
      </c>
      <c r="AQ1795">
        <v>0</v>
      </c>
      <c r="AR1795">
        <v>0</v>
      </c>
      <c r="AS1795">
        <v>0</v>
      </c>
      <c r="AT1795">
        <v>70</v>
      </c>
      <c r="AU1795">
        <v>10</v>
      </c>
      <c r="AV1795">
        <v>1</v>
      </c>
      <c r="AW1795">
        <v>1</v>
      </c>
      <c r="AZ1795">
        <v>1</v>
      </c>
      <c r="BA1795">
        <v>1</v>
      </c>
      <c r="BB1795">
        <v>1</v>
      </c>
      <c r="BC1795">
        <v>1</v>
      </c>
      <c r="BD1795" t="s">
        <v>3</v>
      </c>
      <c r="BE1795" t="s">
        <v>3</v>
      </c>
      <c r="BF1795" t="s">
        <v>3</v>
      </c>
      <c r="BG1795" t="s">
        <v>3</v>
      </c>
      <c r="BH1795">
        <v>3</v>
      </c>
      <c r="BI1795">
        <v>4</v>
      </c>
      <c r="BJ1795" t="s">
        <v>243</v>
      </c>
      <c r="BM1795">
        <v>0</v>
      </c>
      <c r="BN1795">
        <v>0</v>
      </c>
      <c r="BO1795" t="s">
        <v>3</v>
      </c>
      <c r="BP1795">
        <v>0</v>
      </c>
      <c r="BQ1795">
        <v>1</v>
      </c>
      <c r="BR1795">
        <v>0</v>
      </c>
      <c r="BS1795">
        <v>1</v>
      </c>
      <c r="BT1795">
        <v>1</v>
      </c>
      <c r="BU1795">
        <v>1</v>
      </c>
      <c r="BV1795">
        <v>1</v>
      </c>
      <c r="BW1795">
        <v>1</v>
      </c>
      <c r="BX1795">
        <v>1</v>
      </c>
      <c r="BY1795" t="s">
        <v>3</v>
      </c>
      <c r="BZ1795">
        <v>70</v>
      </c>
      <c r="CA1795">
        <v>10</v>
      </c>
      <c r="CB1795" t="s">
        <v>3</v>
      </c>
      <c r="CE1795">
        <v>0</v>
      </c>
      <c r="CF1795">
        <v>0</v>
      </c>
      <c r="CG1795">
        <v>0</v>
      </c>
      <c r="CM1795">
        <v>0</v>
      </c>
      <c r="CN1795" t="s">
        <v>3</v>
      </c>
      <c r="CO1795">
        <v>0</v>
      </c>
      <c r="CP1795">
        <f t="shared" si="1146"/>
        <v>144.34</v>
      </c>
      <c r="CQ1795">
        <f t="shared" si="1147"/>
        <v>72169.899999999994</v>
      </c>
      <c r="CR1795">
        <f t="shared" si="1148"/>
        <v>0</v>
      </c>
      <c r="CS1795">
        <f t="shared" si="1149"/>
        <v>0</v>
      </c>
      <c r="CT1795">
        <f t="shared" si="1150"/>
        <v>0</v>
      </c>
      <c r="CU1795">
        <f t="shared" si="1151"/>
        <v>0</v>
      </c>
      <c r="CV1795">
        <f t="shared" si="1152"/>
        <v>0</v>
      </c>
      <c r="CW1795">
        <f t="shared" si="1153"/>
        <v>0</v>
      </c>
      <c r="CX1795">
        <f t="shared" si="1153"/>
        <v>0</v>
      </c>
      <c r="CY1795">
        <f t="shared" si="1154"/>
        <v>0</v>
      </c>
      <c r="CZ1795">
        <f t="shared" si="1155"/>
        <v>0</v>
      </c>
      <c r="DC1795" t="s">
        <v>3</v>
      </c>
      <c r="DD1795" t="s">
        <v>3</v>
      </c>
      <c r="DE1795" t="s">
        <v>3</v>
      </c>
      <c r="DF1795" t="s">
        <v>3</v>
      </c>
      <c r="DG1795" t="s">
        <v>3</v>
      </c>
      <c r="DH1795" t="s">
        <v>3</v>
      </c>
      <c r="DI1795" t="s">
        <v>3</v>
      </c>
      <c r="DJ1795" t="s">
        <v>3</v>
      </c>
      <c r="DK1795" t="s">
        <v>3</v>
      </c>
      <c r="DL1795" t="s">
        <v>3</v>
      </c>
      <c r="DM1795" t="s">
        <v>3</v>
      </c>
      <c r="DN1795">
        <v>0</v>
      </c>
      <c r="DO1795">
        <v>0</v>
      </c>
      <c r="DP1795">
        <v>1</v>
      </c>
      <c r="DQ1795">
        <v>1</v>
      </c>
      <c r="DU1795">
        <v>1010</v>
      </c>
      <c r="DV1795" t="s">
        <v>242</v>
      </c>
      <c r="DW1795" t="s">
        <v>242</v>
      </c>
      <c r="DX1795">
        <v>1000</v>
      </c>
      <c r="DZ1795" t="s">
        <v>3</v>
      </c>
      <c r="EA1795" t="s">
        <v>3</v>
      </c>
      <c r="EB1795" t="s">
        <v>3</v>
      </c>
      <c r="EC1795" t="s">
        <v>3</v>
      </c>
      <c r="EE1795">
        <v>35096056</v>
      </c>
      <c r="EF1795">
        <v>1</v>
      </c>
      <c r="EG1795" t="s">
        <v>20</v>
      </c>
      <c r="EH1795">
        <v>0</v>
      </c>
      <c r="EI1795" t="s">
        <v>3</v>
      </c>
      <c r="EJ1795">
        <v>4</v>
      </c>
      <c r="EK1795">
        <v>0</v>
      </c>
      <c r="EL1795" t="s">
        <v>21</v>
      </c>
      <c r="EM1795" t="s">
        <v>22</v>
      </c>
      <c r="EO1795" t="s">
        <v>3</v>
      </c>
      <c r="EQ1795">
        <v>0</v>
      </c>
      <c r="ER1795">
        <v>72169.899999999994</v>
      </c>
      <c r="ES1795">
        <v>72169.899999999994</v>
      </c>
      <c r="ET1795">
        <v>0</v>
      </c>
      <c r="EU1795">
        <v>0</v>
      </c>
      <c r="EV1795">
        <v>0</v>
      </c>
      <c r="EW1795">
        <v>0</v>
      </c>
      <c r="EX1795">
        <v>0</v>
      </c>
      <c r="EY1795">
        <v>0</v>
      </c>
      <c r="FQ1795">
        <v>0</v>
      </c>
      <c r="FR1795">
        <v>0</v>
      </c>
      <c r="FS1795">
        <v>0</v>
      </c>
      <c r="FX1795">
        <v>70</v>
      </c>
      <c r="FY1795">
        <v>10</v>
      </c>
      <c r="GA1795" t="s">
        <v>3</v>
      </c>
      <c r="GD1795">
        <v>0</v>
      </c>
      <c r="GF1795">
        <v>653953554</v>
      </c>
      <c r="GG1795">
        <v>2</v>
      </c>
      <c r="GH1795">
        <v>1</v>
      </c>
      <c r="GI1795">
        <v>-2</v>
      </c>
      <c r="GJ1795">
        <v>0</v>
      </c>
      <c r="GK1795">
        <f>ROUND(R1795*(R12)/100,2)</f>
        <v>0</v>
      </c>
      <c r="GL1795">
        <f t="shared" si="1156"/>
        <v>0</v>
      </c>
      <c r="GM1795">
        <f t="shared" si="1157"/>
        <v>144.34</v>
      </c>
      <c r="GN1795">
        <f t="shared" si="1158"/>
        <v>0</v>
      </c>
      <c r="GO1795">
        <f t="shared" si="1159"/>
        <v>0</v>
      </c>
      <c r="GP1795">
        <f t="shared" si="1160"/>
        <v>144.34</v>
      </c>
      <c r="GR1795">
        <v>0</v>
      </c>
      <c r="GS1795">
        <v>3</v>
      </c>
      <c r="GT1795">
        <v>0</v>
      </c>
      <c r="GU1795" t="s">
        <v>3</v>
      </c>
      <c r="GV1795">
        <f t="shared" si="1161"/>
        <v>0</v>
      </c>
      <c r="GW1795">
        <v>1</v>
      </c>
      <c r="GX1795">
        <f t="shared" si="1162"/>
        <v>0</v>
      </c>
      <c r="HA1795">
        <v>0</v>
      </c>
      <c r="HB1795">
        <v>0</v>
      </c>
      <c r="HC1795">
        <f t="shared" si="1163"/>
        <v>0</v>
      </c>
      <c r="HE1795" t="s">
        <v>3</v>
      </c>
      <c r="HF1795" t="s">
        <v>3</v>
      </c>
      <c r="HM1795" t="s">
        <v>3</v>
      </c>
      <c r="HN1795" t="s">
        <v>3</v>
      </c>
      <c r="HO1795" t="s">
        <v>3</v>
      </c>
      <c r="HP1795" t="s">
        <v>3</v>
      </c>
      <c r="HQ1795" t="s">
        <v>3</v>
      </c>
      <c r="HS1795">
        <v>0</v>
      </c>
      <c r="IK1795">
        <v>0</v>
      </c>
    </row>
    <row r="1796" spans="1:245" x14ac:dyDescent="0.2">
      <c r="A1796">
        <v>17</v>
      </c>
      <c r="B1796">
        <v>1</v>
      </c>
      <c r="C1796">
        <f>ROW(SmtRes!A536)</f>
        <v>536</v>
      </c>
      <c r="D1796">
        <f>ROW(EtalonRes!A536)</f>
        <v>536</v>
      </c>
      <c r="E1796" t="s">
        <v>428</v>
      </c>
      <c r="F1796" t="s">
        <v>38</v>
      </c>
      <c r="G1796" t="s">
        <v>39</v>
      </c>
      <c r="H1796" t="s">
        <v>18</v>
      </c>
      <c r="I1796">
        <f>ROUND(5/100,9)</f>
        <v>0.05</v>
      </c>
      <c r="J1796">
        <v>0</v>
      </c>
      <c r="K1796">
        <f>ROUND(5/100,9)</f>
        <v>0.05</v>
      </c>
      <c r="O1796">
        <f t="shared" si="1129"/>
        <v>1395.8</v>
      </c>
      <c r="P1796">
        <f t="shared" si="1130"/>
        <v>0</v>
      </c>
      <c r="Q1796">
        <f t="shared" si="1131"/>
        <v>1.63</v>
      </c>
      <c r="R1796">
        <f t="shared" si="1132"/>
        <v>0.03</v>
      </c>
      <c r="S1796">
        <f t="shared" si="1133"/>
        <v>1394.17</v>
      </c>
      <c r="T1796">
        <f t="shared" si="1134"/>
        <v>0</v>
      </c>
      <c r="U1796">
        <f t="shared" si="1135"/>
        <v>2.1405000000000003</v>
      </c>
      <c r="V1796">
        <f t="shared" si="1136"/>
        <v>0</v>
      </c>
      <c r="W1796">
        <f t="shared" si="1137"/>
        <v>0</v>
      </c>
      <c r="X1796">
        <f t="shared" si="1138"/>
        <v>975.92</v>
      </c>
      <c r="Y1796">
        <f t="shared" si="1138"/>
        <v>139.41999999999999</v>
      </c>
      <c r="AA1796">
        <v>35364244</v>
      </c>
      <c r="AB1796">
        <f t="shared" si="1139"/>
        <v>27916.01</v>
      </c>
      <c r="AC1796">
        <f t="shared" si="1140"/>
        <v>0</v>
      </c>
      <c r="AD1796">
        <f t="shared" si="1141"/>
        <v>32.57</v>
      </c>
      <c r="AE1796">
        <f t="shared" si="1142"/>
        <v>0.69</v>
      </c>
      <c r="AF1796">
        <f t="shared" si="1142"/>
        <v>27883.439999999999</v>
      </c>
      <c r="AG1796">
        <f t="shared" si="1143"/>
        <v>0</v>
      </c>
      <c r="AH1796">
        <f t="shared" si="1144"/>
        <v>42.81</v>
      </c>
      <c r="AI1796">
        <f t="shared" si="1144"/>
        <v>0</v>
      </c>
      <c r="AJ1796">
        <f t="shared" si="1145"/>
        <v>0</v>
      </c>
      <c r="AK1796">
        <v>27916.01</v>
      </c>
      <c r="AL1796">
        <v>0</v>
      </c>
      <c r="AM1796">
        <v>32.57</v>
      </c>
      <c r="AN1796">
        <v>0.69</v>
      </c>
      <c r="AO1796">
        <v>27883.439999999999</v>
      </c>
      <c r="AP1796">
        <v>0</v>
      </c>
      <c r="AQ1796">
        <v>42.81</v>
      </c>
      <c r="AR1796">
        <v>0</v>
      </c>
      <c r="AS1796">
        <v>0</v>
      </c>
      <c r="AT1796">
        <v>70</v>
      </c>
      <c r="AU1796">
        <v>10</v>
      </c>
      <c r="AV1796">
        <v>1</v>
      </c>
      <c r="AW1796">
        <v>1</v>
      </c>
      <c r="AZ1796">
        <v>1</v>
      </c>
      <c r="BA1796">
        <v>1</v>
      </c>
      <c r="BB1796">
        <v>1</v>
      </c>
      <c r="BC1796">
        <v>1</v>
      </c>
      <c r="BD1796" t="s">
        <v>3</v>
      </c>
      <c r="BE1796" t="s">
        <v>3</v>
      </c>
      <c r="BF1796" t="s">
        <v>3</v>
      </c>
      <c r="BG1796" t="s">
        <v>3</v>
      </c>
      <c r="BH1796">
        <v>0</v>
      </c>
      <c r="BI1796">
        <v>4</v>
      </c>
      <c r="BJ1796" t="s">
        <v>40</v>
      </c>
      <c r="BM1796">
        <v>0</v>
      </c>
      <c r="BN1796">
        <v>0</v>
      </c>
      <c r="BO1796" t="s">
        <v>3</v>
      </c>
      <c r="BP1796">
        <v>0</v>
      </c>
      <c r="BQ1796">
        <v>1</v>
      </c>
      <c r="BR1796">
        <v>0</v>
      </c>
      <c r="BS1796">
        <v>1</v>
      </c>
      <c r="BT1796">
        <v>1</v>
      </c>
      <c r="BU1796">
        <v>1</v>
      </c>
      <c r="BV1796">
        <v>1</v>
      </c>
      <c r="BW1796">
        <v>1</v>
      </c>
      <c r="BX1796">
        <v>1</v>
      </c>
      <c r="BY1796" t="s">
        <v>3</v>
      </c>
      <c r="BZ1796">
        <v>70</v>
      </c>
      <c r="CA1796">
        <v>10</v>
      </c>
      <c r="CB1796" t="s">
        <v>3</v>
      </c>
      <c r="CE1796">
        <v>0</v>
      </c>
      <c r="CF1796">
        <v>0</v>
      </c>
      <c r="CG1796">
        <v>0</v>
      </c>
      <c r="CM1796">
        <v>0</v>
      </c>
      <c r="CN1796" t="s">
        <v>3</v>
      </c>
      <c r="CO1796">
        <v>0</v>
      </c>
      <c r="CP1796">
        <f t="shared" si="1146"/>
        <v>1395.8000000000002</v>
      </c>
      <c r="CQ1796">
        <f t="shared" si="1147"/>
        <v>0</v>
      </c>
      <c r="CR1796">
        <f t="shared" si="1148"/>
        <v>32.57</v>
      </c>
      <c r="CS1796">
        <f t="shared" si="1149"/>
        <v>0.69</v>
      </c>
      <c r="CT1796">
        <f t="shared" si="1150"/>
        <v>27883.439999999999</v>
      </c>
      <c r="CU1796">
        <f t="shared" si="1151"/>
        <v>0</v>
      </c>
      <c r="CV1796">
        <f t="shared" si="1152"/>
        <v>42.81</v>
      </c>
      <c r="CW1796">
        <f t="shared" si="1153"/>
        <v>0</v>
      </c>
      <c r="CX1796">
        <f t="shared" si="1153"/>
        <v>0</v>
      </c>
      <c r="CY1796">
        <f t="shared" si="1154"/>
        <v>975.9190000000001</v>
      </c>
      <c r="CZ1796">
        <f t="shared" si="1155"/>
        <v>139.417</v>
      </c>
      <c r="DC1796" t="s">
        <v>3</v>
      </c>
      <c r="DD1796" t="s">
        <v>3</v>
      </c>
      <c r="DE1796" t="s">
        <v>3</v>
      </c>
      <c r="DF1796" t="s">
        <v>3</v>
      </c>
      <c r="DG1796" t="s">
        <v>3</v>
      </c>
      <c r="DH1796" t="s">
        <v>3</v>
      </c>
      <c r="DI1796" t="s">
        <v>3</v>
      </c>
      <c r="DJ1796" t="s">
        <v>3</v>
      </c>
      <c r="DK1796" t="s">
        <v>3</v>
      </c>
      <c r="DL1796" t="s">
        <v>3</v>
      </c>
      <c r="DM1796" t="s">
        <v>3</v>
      </c>
      <c r="DN1796">
        <v>0</v>
      </c>
      <c r="DO1796">
        <v>0</v>
      </c>
      <c r="DP1796">
        <v>1</v>
      </c>
      <c r="DQ1796">
        <v>1</v>
      </c>
      <c r="DU1796">
        <v>1010</v>
      </c>
      <c r="DV1796" t="s">
        <v>18</v>
      </c>
      <c r="DW1796" t="s">
        <v>18</v>
      </c>
      <c r="DX1796">
        <v>100</v>
      </c>
      <c r="DZ1796" t="s">
        <v>3</v>
      </c>
      <c r="EA1796" t="s">
        <v>3</v>
      </c>
      <c r="EB1796" t="s">
        <v>3</v>
      </c>
      <c r="EC1796" t="s">
        <v>3</v>
      </c>
      <c r="EE1796">
        <v>35096056</v>
      </c>
      <c r="EF1796">
        <v>1</v>
      </c>
      <c r="EG1796" t="s">
        <v>20</v>
      </c>
      <c r="EH1796">
        <v>0</v>
      </c>
      <c r="EI1796" t="s">
        <v>3</v>
      </c>
      <c r="EJ1796">
        <v>4</v>
      </c>
      <c r="EK1796">
        <v>0</v>
      </c>
      <c r="EL1796" t="s">
        <v>21</v>
      </c>
      <c r="EM1796" t="s">
        <v>22</v>
      </c>
      <c r="EO1796" t="s">
        <v>3</v>
      </c>
      <c r="EQ1796">
        <v>262144</v>
      </c>
      <c r="ER1796">
        <v>27916.01</v>
      </c>
      <c r="ES1796">
        <v>0</v>
      </c>
      <c r="ET1796">
        <v>32.57</v>
      </c>
      <c r="EU1796">
        <v>0.69</v>
      </c>
      <c r="EV1796">
        <v>27883.439999999999</v>
      </c>
      <c r="EW1796">
        <v>42.81</v>
      </c>
      <c r="EX1796">
        <v>0</v>
      </c>
      <c r="EY1796">
        <v>0</v>
      </c>
      <c r="FQ1796">
        <v>0</v>
      </c>
      <c r="FR1796">
        <v>0</v>
      </c>
      <c r="FS1796">
        <v>0</v>
      </c>
      <c r="FX1796">
        <v>70</v>
      </c>
      <c r="FY1796">
        <v>10</v>
      </c>
      <c r="GA1796" t="s">
        <v>3</v>
      </c>
      <c r="GD1796">
        <v>0</v>
      </c>
      <c r="GF1796">
        <v>1394402761</v>
      </c>
      <c r="GG1796">
        <v>2</v>
      </c>
      <c r="GH1796">
        <v>1</v>
      </c>
      <c r="GI1796">
        <v>-2</v>
      </c>
      <c r="GJ1796">
        <v>0</v>
      </c>
      <c r="GK1796">
        <f>ROUND(R1796*(R12)/100,2)</f>
        <v>0.03</v>
      </c>
      <c r="GL1796">
        <f t="shared" si="1156"/>
        <v>0</v>
      </c>
      <c r="GM1796">
        <f t="shared" si="1157"/>
        <v>2511.17</v>
      </c>
      <c r="GN1796">
        <f t="shared" si="1158"/>
        <v>0</v>
      </c>
      <c r="GO1796">
        <f t="shared" si="1159"/>
        <v>0</v>
      </c>
      <c r="GP1796">
        <f t="shared" si="1160"/>
        <v>2511.17</v>
      </c>
      <c r="GR1796">
        <v>0</v>
      </c>
      <c r="GS1796">
        <v>3</v>
      </c>
      <c r="GT1796">
        <v>0</v>
      </c>
      <c r="GU1796" t="s">
        <v>3</v>
      </c>
      <c r="GV1796">
        <f t="shared" si="1161"/>
        <v>0</v>
      </c>
      <c r="GW1796">
        <v>1</v>
      </c>
      <c r="GX1796">
        <f t="shared" si="1162"/>
        <v>0</v>
      </c>
      <c r="HA1796">
        <v>0</v>
      </c>
      <c r="HB1796">
        <v>0</v>
      </c>
      <c r="HC1796">
        <f t="shared" si="1163"/>
        <v>0</v>
      </c>
      <c r="HE1796" t="s">
        <v>3</v>
      </c>
      <c r="HF1796" t="s">
        <v>3</v>
      </c>
      <c r="HM1796" t="s">
        <v>3</v>
      </c>
      <c r="HN1796" t="s">
        <v>3</v>
      </c>
      <c r="HO1796" t="s">
        <v>3</v>
      </c>
      <c r="HP1796" t="s">
        <v>3</v>
      </c>
      <c r="HQ1796" t="s">
        <v>3</v>
      </c>
      <c r="HS1796">
        <v>0</v>
      </c>
      <c r="IK1796">
        <v>0</v>
      </c>
    </row>
    <row r="1797" spans="1:245" x14ac:dyDescent="0.2">
      <c r="A1797">
        <v>17</v>
      </c>
      <c r="B1797">
        <v>1</v>
      </c>
      <c r="C1797">
        <f>ROW(SmtRes!A538)</f>
        <v>538</v>
      </c>
      <c r="D1797">
        <f>ROW(EtalonRes!A538)</f>
        <v>538</v>
      </c>
      <c r="E1797" t="s">
        <v>429</v>
      </c>
      <c r="F1797" t="s">
        <v>42</v>
      </c>
      <c r="G1797" t="s">
        <v>43</v>
      </c>
      <c r="H1797" t="s">
        <v>18</v>
      </c>
      <c r="I1797">
        <f>ROUND(1/100,9)</f>
        <v>0.01</v>
      </c>
      <c r="J1797">
        <v>0</v>
      </c>
      <c r="K1797">
        <f>ROUND(1/100,9)</f>
        <v>0.01</v>
      </c>
      <c r="O1797">
        <f t="shared" si="1129"/>
        <v>255.78</v>
      </c>
      <c r="P1797">
        <f t="shared" si="1130"/>
        <v>0</v>
      </c>
      <c r="Q1797">
        <f t="shared" si="1131"/>
        <v>0.33</v>
      </c>
      <c r="R1797">
        <f t="shared" si="1132"/>
        <v>0.01</v>
      </c>
      <c r="S1797">
        <f t="shared" si="1133"/>
        <v>255.45</v>
      </c>
      <c r="T1797">
        <f t="shared" si="1134"/>
        <v>0</v>
      </c>
      <c r="U1797">
        <f t="shared" si="1135"/>
        <v>0.39219999999999999</v>
      </c>
      <c r="V1797">
        <f t="shared" si="1136"/>
        <v>0</v>
      </c>
      <c r="W1797">
        <f t="shared" si="1137"/>
        <v>0</v>
      </c>
      <c r="X1797">
        <f t="shared" si="1138"/>
        <v>178.82</v>
      </c>
      <c r="Y1797">
        <f t="shared" si="1138"/>
        <v>25.55</v>
      </c>
      <c r="AA1797">
        <v>35364244</v>
      </c>
      <c r="AB1797">
        <f t="shared" si="1139"/>
        <v>25577.73</v>
      </c>
      <c r="AC1797">
        <f t="shared" si="1140"/>
        <v>0</v>
      </c>
      <c r="AD1797">
        <f t="shared" si="1141"/>
        <v>32.57</v>
      </c>
      <c r="AE1797">
        <f t="shared" si="1142"/>
        <v>0.69</v>
      </c>
      <c r="AF1797">
        <f t="shared" si="1142"/>
        <v>25545.16</v>
      </c>
      <c r="AG1797">
        <f t="shared" si="1143"/>
        <v>0</v>
      </c>
      <c r="AH1797">
        <f t="shared" si="1144"/>
        <v>39.22</v>
      </c>
      <c r="AI1797">
        <f t="shared" si="1144"/>
        <v>0</v>
      </c>
      <c r="AJ1797">
        <f t="shared" si="1145"/>
        <v>0</v>
      </c>
      <c r="AK1797">
        <v>25577.73</v>
      </c>
      <c r="AL1797">
        <v>0</v>
      </c>
      <c r="AM1797">
        <v>32.57</v>
      </c>
      <c r="AN1797">
        <v>0.69</v>
      </c>
      <c r="AO1797">
        <v>25545.16</v>
      </c>
      <c r="AP1797">
        <v>0</v>
      </c>
      <c r="AQ1797">
        <v>39.22</v>
      </c>
      <c r="AR1797">
        <v>0</v>
      </c>
      <c r="AS1797">
        <v>0</v>
      </c>
      <c r="AT1797">
        <v>70</v>
      </c>
      <c r="AU1797">
        <v>10</v>
      </c>
      <c r="AV1797">
        <v>1</v>
      </c>
      <c r="AW1797">
        <v>1</v>
      </c>
      <c r="AZ1797">
        <v>1</v>
      </c>
      <c r="BA1797">
        <v>1</v>
      </c>
      <c r="BB1797">
        <v>1</v>
      </c>
      <c r="BC1797">
        <v>1</v>
      </c>
      <c r="BD1797" t="s">
        <v>3</v>
      </c>
      <c r="BE1797" t="s">
        <v>3</v>
      </c>
      <c r="BF1797" t="s">
        <v>3</v>
      </c>
      <c r="BG1797" t="s">
        <v>3</v>
      </c>
      <c r="BH1797">
        <v>0</v>
      </c>
      <c r="BI1797">
        <v>4</v>
      </c>
      <c r="BJ1797" t="s">
        <v>44</v>
      </c>
      <c r="BM1797">
        <v>0</v>
      </c>
      <c r="BN1797">
        <v>0</v>
      </c>
      <c r="BO1797" t="s">
        <v>3</v>
      </c>
      <c r="BP1797">
        <v>0</v>
      </c>
      <c r="BQ1797">
        <v>1</v>
      </c>
      <c r="BR1797">
        <v>0</v>
      </c>
      <c r="BS1797">
        <v>1</v>
      </c>
      <c r="BT1797">
        <v>1</v>
      </c>
      <c r="BU1797">
        <v>1</v>
      </c>
      <c r="BV1797">
        <v>1</v>
      </c>
      <c r="BW1797">
        <v>1</v>
      </c>
      <c r="BX1797">
        <v>1</v>
      </c>
      <c r="BY1797" t="s">
        <v>3</v>
      </c>
      <c r="BZ1797">
        <v>70</v>
      </c>
      <c r="CA1797">
        <v>10</v>
      </c>
      <c r="CB1797" t="s">
        <v>3</v>
      </c>
      <c r="CE1797">
        <v>0</v>
      </c>
      <c r="CF1797">
        <v>0</v>
      </c>
      <c r="CG1797">
        <v>0</v>
      </c>
      <c r="CM1797">
        <v>0</v>
      </c>
      <c r="CN1797" t="s">
        <v>3</v>
      </c>
      <c r="CO1797">
        <v>0</v>
      </c>
      <c r="CP1797">
        <f t="shared" si="1146"/>
        <v>255.78</v>
      </c>
      <c r="CQ1797">
        <f t="shared" si="1147"/>
        <v>0</v>
      </c>
      <c r="CR1797">
        <f t="shared" si="1148"/>
        <v>32.57</v>
      </c>
      <c r="CS1797">
        <f t="shared" si="1149"/>
        <v>0.69</v>
      </c>
      <c r="CT1797">
        <f t="shared" si="1150"/>
        <v>25545.16</v>
      </c>
      <c r="CU1797">
        <f t="shared" si="1151"/>
        <v>0</v>
      </c>
      <c r="CV1797">
        <f t="shared" si="1152"/>
        <v>39.22</v>
      </c>
      <c r="CW1797">
        <f t="shared" si="1153"/>
        <v>0</v>
      </c>
      <c r="CX1797">
        <f t="shared" si="1153"/>
        <v>0</v>
      </c>
      <c r="CY1797">
        <f t="shared" si="1154"/>
        <v>178.815</v>
      </c>
      <c r="CZ1797">
        <f t="shared" si="1155"/>
        <v>25.545000000000002</v>
      </c>
      <c r="DC1797" t="s">
        <v>3</v>
      </c>
      <c r="DD1797" t="s">
        <v>3</v>
      </c>
      <c r="DE1797" t="s">
        <v>3</v>
      </c>
      <c r="DF1797" t="s">
        <v>3</v>
      </c>
      <c r="DG1797" t="s">
        <v>3</v>
      </c>
      <c r="DH1797" t="s">
        <v>3</v>
      </c>
      <c r="DI1797" t="s">
        <v>3</v>
      </c>
      <c r="DJ1797" t="s">
        <v>3</v>
      </c>
      <c r="DK1797" t="s">
        <v>3</v>
      </c>
      <c r="DL1797" t="s">
        <v>3</v>
      </c>
      <c r="DM1797" t="s">
        <v>3</v>
      </c>
      <c r="DN1797">
        <v>0</v>
      </c>
      <c r="DO1797">
        <v>0</v>
      </c>
      <c r="DP1797">
        <v>1</v>
      </c>
      <c r="DQ1797">
        <v>1</v>
      </c>
      <c r="DU1797">
        <v>1010</v>
      </c>
      <c r="DV1797" t="s">
        <v>18</v>
      </c>
      <c r="DW1797" t="s">
        <v>18</v>
      </c>
      <c r="DX1797">
        <v>100</v>
      </c>
      <c r="DZ1797" t="s">
        <v>3</v>
      </c>
      <c r="EA1797" t="s">
        <v>3</v>
      </c>
      <c r="EB1797" t="s">
        <v>3</v>
      </c>
      <c r="EC1797" t="s">
        <v>3</v>
      </c>
      <c r="EE1797">
        <v>35096056</v>
      </c>
      <c r="EF1797">
        <v>1</v>
      </c>
      <c r="EG1797" t="s">
        <v>20</v>
      </c>
      <c r="EH1797">
        <v>0</v>
      </c>
      <c r="EI1797" t="s">
        <v>3</v>
      </c>
      <c r="EJ1797">
        <v>4</v>
      </c>
      <c r="EK1797">
        <v>0</v>
      </c>
      <c r="EL1797" t="s">
        <v>21</v>
      </c>
      <c r="EM1797" t="s">
        <v>22</v>
      </c>
      <c r="EO1797" t="s">
        <v>3</v>
      </c>
      <c r="EQ1797">
        <v>262144</v>
      </c>
      <c r="ER1797">
        <v>25577.73</v>
      </c>
      <c r="ES1797">
        <v>0</v>
      </c>
      <c r="ET1797">
        <v>32.57</v>
      </c>
      <c r="EU1797">
        <v>0.69</v>
      </c>
      <c r="EV1797">
        <v>25545.16</v>
      </c>
      <c r="EW1797">
        <v>39.22</v>
      </c>
      <c r="EX1797">
        <v>0</v>
      </c>
      <c r="EY1797">
        <v>0</v>
      </c>
      <c r="FQ1797">
        <v>0</v>
      </c>
      <c r="FR1797">
        <v>0</v>
      </c>
      <c r="FS1797">
        <v>0</v>
      </c>
      <c r="FX1797">
        <v>70</v>
      </c>
      <c r="FY1797">
        <v>10</v>
      </c>
      <c r="GA1797" t="s">
        <v>3</v>
      </c>
      <c r="GD1797">
        <v>0</v>
      </c>
      <c r="GF1797">
        <v>1212913616</v>
      </c>
      <c r="GG1797">
        <v>2</v>
      </c>
      <c r="GH1797">
        <v>1</v>
      </c>
      <c r="GI1797">
        <v>-2</v>
      </c>
      <c r="GJ1797">
        <v>0</v>
      </c>
      <c r="GK1797">
        <f>ROUND(R1797*(R12)/100,2)</f>
        <v>0.01</v>
      </c>
      <c r="GL1797">
        <f t="shared" si="1156"/>
        <v>0</v>
      </c>
      <c r="GM1797">
        <f t="shared" si="1157"/>
        <v>460.16</v>
      </c>
      <c r="GN1797">
        <f t="shared" si="1158"/>
        <v>0</v>
      </c>
      <c r="GO1797">
        <f t="shared" si="1159"/>
        <v>0</v>
      </c>
      <c r="GP1797">
        <f t="shared" si="1160"/>
        <v>460.16</v>
      </c>
      <c r="GR1797">
        <v>0</v>
      </c>
      <c r="GS1797">
        <v>3</v>
      </c>
      <c r="GT1797">
        <v>0</v>
      </c>
      <c r="GU1797" t="s">
        <v>3</v>
      </c>
      <c r="GV1797">
        <f t="shared" si="1161"/>
        <v>0</v>
      </c>
      <c r="GW1797">
        <v>1</v>
      </c>
      <c r="GX1797">
        <f t="shared" si="1162"/>
        <v>0</v>
      </c>
      <c r="HA1797">
        <v>0</v>
      </c>
      <c r="HB1797">
        <v>0</v>
      </c>
      <c r="HC1797">
        <f t="shared" si="1163"/>
        <v>0</v>
      </c>
      <c r="HE1797" t="s">
        <v>3</v>
      </c>
      <c r="HF1797" t="s">
        <v>3</v>
      </c>
      <c r="HM1797" t="s">
        <v>3</v>
      </c>
      <c r="HN1797" t="s">
        <v>3</v>
      </c>
      <c r="HO1797" t="s">
        <v>3</v>
      </c>
      <c r="HP1797" t="s">
        <v>3</v>
      </c>
      <c r="HQ1797" t="s">
        <v>3</v>
      </c>
      <c r="HS1797">
        <v>0</v>
      </c>
      <c r="IK1797">
        <v>0</v>
      </c>
    </row>
    <row r="1798" spans="1:245" x14ac:dyDescent="0.2">
      <c r="A1798">
        <v>17</v>
      </c>
      <c r="B1798">
        <v>1</v>
      </c>
      <c r="C1798">
        <f>ROW(SmtRes!A539)</f>
        <v>539</v>
      </c>
      <c r="D1798">
        <f>ROW(EtalonRes!A539)</f>
        <v>539</v>
      </c>
      <c r="E1798" t="s">
        <v>430</v>
      </c>
      <c r="F1798" t="s">
        <v>255</v>
      </c>
      <c r="G1798" t="s">
        <v>256</v>
      </c>
      <c r="H1798" t="s">
        <v>18</v>
      </c>
      <c r="I1798">
        <f>ROUND(1/100,9)</f>
        <v>0.01</v>
      </c>
      <c r="J1798">
        <v>0</v>
      </c>
      <c r="K1798">
        <f>ROUND(1/100,9)</f>
        <v>0.01</v>
      </c>
      <c r="O1798">
        <f t="shared" si="1129"/>
        <v>225.56</v>
      </c>
      <c r="P1798">
        <f t="shared" si="1130"/>
        <v>0</v>
      </c>
      <c r="Q1798">
        <f t="shared" si="1131"/>
        <v>0</v>
      </c>
      <c r="R1798">
        <f t="shared" si="1132"/>
        <v>0</v>
      </c>
      <c r="S1798">
        <f t="shared" si="1133"/>
        <v>225.56</v>
      </c>
      <c r="T1798">
        <f t="shared" si="1134"/>
        <v>0</v>
      </c>
      <c r="U1798">
        <f t="shared" si="1135"/>
        <v>0.34630000000000005</v>
      </c>
      <c r="V1798">
        <f t="shared" si="1136"/>
        <v>0</v>
      </c>
      <c r="W1798">
        <f t="shared" si="1137"/>
        <v>0</v>
      </c>
      <c r="X1798">
        <f t="shared" si="1138"/>
        <v>157.88999999999999</v>
      </c>
      <c r="Y1798">
        <f t="shared" si="1138"/>
        <v>22.56</v>
      </c>
      <c r="AA1798">
        <v>35364244</v>
      </c>
      <c r="AB1798">
        <f t="shared" si="1139"/>
        <v>22555.56</v>
      </c>
      <c r="AC1798">
        <f t="shared" si="1140"/>
        <v>0</v>
      </c>
      <c r="AD1798">
        <f t="shared" si="1141"/>
        <v>0</v>
      </c>
      <c r="AE1798">
        <f t="shared" si="1142"/>
        <v>0</v>
      </c>
      <c r="AF1798">
        <f t="shared" si="1142"/>
        <v>22555.56</v>
      </c>
      <c r="AG1798">
        <f t="shared" si="1143"/>
        <v>0</v>
      </c>
      <c r="AH1798">
        <f t="shared" si="1144"/>
        <v>34.630000000000003</v>
      </c>
      <c r="AI1798">
        <f t="shared" si="1144"/>
        <v>0</v>
      </c>
      <c r="AJ1798">
        <f t="shared" si="1145"/>
        <v>0</v>
      </c>
      <c r="AK1798">
        <v>22555.56</v>
      </c>
      <c r="AL1798">
        <v>0</v>
      </c>
      <c r="AM1798">
        <v>0</v>
      </c>
      <c r="AN1798">
        <v>0</v>
      </c>
      <c r="AO1798">
        <v>22555.56</v>
      </c>
      <c r="AP1798">
        <v>0</v>
      </c>
      <c r="AQ1798">
        <v>34.630000000000003</v>
      </c>
      <c r="AR1798">
        <v>0</v>
      </c>
      <c r="AS1798">
        <v>0</v>
      </c>
      <c r="AT1798">
        <v>70</v>
      </c>
      <c r="AU1798">
        <v>10</v>
      </c>
      <c r="AV1798">
        <v>1</v>
      </c>
      <c r="AW1798">
        <v>1</v>
      </c>
      <c r="AZ1798">
        <v>1</v>
      </c>
      <c r="BA1798">
        <v>1</v>
      </c>
      <c r="BB1798">
        <v>1</v>
      </c>
      <c r="BC1798">
        <v>1</v>
      </c>
      <c r="BD1798" t="s">
        <v>3</v>
      </c>
      <c r="BE1798" t="s">
        <v>3</v>
      </c>
      <c r="BF1798" t="s">
        <v>3</v>
      </c>
      <c r="BG1798" t="s">
        <v>3</v>
      </c>
      <c r="BH1798">
        <v>0</v>
      </c>
      <c r="BI1798">
        <v>4</v>
      </c>
      <c r="BJ1798" t="s">
        <v>257</v>
      </c>
      <c r="BM1798">
        <v>0</v>
      </c>
      <c r="BN1798">
        <v>0</v>
      </c>
      <c r="BO1798" t="s">
        <v>3</v>
      </c>
      <c r="BP1798">
        <v>0</v>
      </c>
      <c r="BQ1798">
        <v>1</v>
      </c>
      <c r="BR1798">
        <v>0</v>
      </c>
      <c r="BS1798">
        <v>1</v>
      </c>
      <c r="BT1798">
        <v>1</v>
      </c>
      <c r="BU1798">
        <v>1</v>
      </c>
      <c r="BV1798">
        <v>1</v>
      </c>
      <c r="BW1798">
        <v>1</v>
      </c>
      <c r="BX1798">
        <v>1</v>
      </c>
      <c r="BY1798" t="s">
        <v>3</v>
      </c>
      <c r="BZ1798">
        <v>70</v>
      </c>
      <c r="CA1798">
        <v>10</v>
      </c>
      <c r="CB1798" t="s">
        <v>3</v>
      </c>
      <c r="CE1798">
        <v>0</v>
      </c>
      <c r="CF1798">
        <v>0</v>
      </c>
      <c r="CG1798">
        <v>0</v>
      </c>
      <c r="CM1798">
        <v>0</v>
      </c>
      <c r="CN1798" t="s">
        <v>3</v>
      </c>
      <c r="CO1798">
        <v>0</v>
      </c>
      <c r="CP1798">
        <f t="shared" si="1146"/>
        <v>225.56</v>
      </c>
      <c r="CQ1798">
        <f t="shared" si="1147"/>
        <v>0</v>
      </c>
      <c r="CR1798">
        <f t="shared" si="1148"/>
        <v>0</v>
      </c>
      <c r="CS1798">
        <f t="shared" si="1149"/>
        <v>0</v>
      </c>
      <c r="CT1798">
        <f t="shared" si="1150"/>
        <v>22555.56</v>
      </c>
      <c r="CU1798">
        <f t="shared" si="1151"/>
        <v>0</v>
      </c>
      <c r="CV1798">
        <f t="shared" si="1152"/>
        <v>34.630000000000003</v>
      </c>
      <c r="CW1798">
        <f t="shared" si="1153"/>
        <v>0</v>
      </c>
      <c r="CX1798">
        <f t="shared" si="1153"/>
        <v>0</v>
      </c>
      <c r="CY1798">
        <f t="shared" si="1154"/>
        <v>157.892</v>
      </c>
      <c r="CZ1798">
        <f t="shared" si="1155"/>
        <v>22.555999999999997</v>
      </c>
      <c r="DC1798" t="s">
        <v>3</v>
      </c>
      <c r="DD1798" t="s">
        <v>3</v>
      </c>
      <c r="DE1798" t="s">
        <v>3</v>
      </c>
      <c r="DF1798" t="s">
        <v>3</v>
      </c>
      <c r="DG1798" t="s">
        <v>3</v>
      </c>
      <c r="DH1798" t="s">
        <v>3</v>
      </c>
      <c r="DI1798" t="s">
        <v>3</v>
      </c>
      <c r="DJ1798" t="s">
        <v>3</v>
      </c>
      <c r="DK1798" t="s">
        <v>3</v>
      </c>
      <c r="DL1798" t="s">
        <v>3</v>
      </c>
      <c r="DM1798" t="s">
        <v>3</v>
      </c>
      <c r="DN1798">
        <v>0</v>
      </c>
      <c r="DO1798">
        <v>0</v>
      </c>
      <c r="DP1798">
        <v>1</v>
      </c>
      <c r="DQ1798">
        <v>1</v>
      </c>
      <c r="DU1798">
        <v>1010</v>
      </c>
      <c r="DV1798" t="s">
        <v>18</v>
      </c>
      <c r="DW1798" t="s">
        <v>18</v>
      </c>
      <c r="DX1798">
        <v>100</v>
      </c>
      <c r="DZ1798" t="s">
        <v>3</v>
      </c>
      <c r="EA1798" t="s">
        <v>3</v>
      </c>
      <c r="EB1798" t="s">
        <v>3</v>
      </c>
      <c r="EC1798" t="s">
        <v>3</v>
      </c>
      <c r="EE1798">
        <v>35096056</v>
      </c>
      <c r="EF1798">
        <v>1</v>
      </c>
      <c r="EG1798" t="s">
        <v>20</v>
      </c>
      <c r="EH1798">
        <v>0</v>
      </c>
      <c r="EI1798" t="s">
        <v>3</v>
      </c>
      <c r="EJ1798">
        <v>4</v>
      </c>
      <c r="EK1798">
        <v>0</v>
      </c>
      <c r="EL1798" t="s">
        <v>21</v>
      </c>
      <c r="EM1798" t="s">
        <v>22</v>
      </c>
      <c r="EO1798" t="s">
        <v>3</v>
      </c>
      <c r="EQ1798">
        <v>262144</v>
      </c>
      <c r="ER1798">
        <v>22555.56</v>
      </c>
      <c r="ES1798">
        <v>0</v>
      </c>
      <c r="ET1798">
        <v>0</v>
      </c>
      <c r="EU1798">
        <v>0</v>
      </c>
      <c r="EV1798">
        <v>22555.56</v>
      </c>
      <c r="EW1798">
        <v>34.630000000000003</v>
      </c>
      <c r="EX1798">
        <v>0</v>
      </c>
      <c r="EY1798">
        <v>0</v>
      </c>
      <c r="FQ1798">
        <v>0</v>
      </c>
      <c r="FR1798">
        <v>0</v>
      </c>
      <c r="FS1798">
        <v>0</v>
      </c>
      <c r="FX1798">
        <v>70</v>
      </c>
      <c r="FY1798">
        <v>10</v>
      </c>
      <c r="GA1798" t="s">
        <v>3</v>
      </c>
      <c r="GD1798">
        <v>0</v>
      </c>
      <c r="GF1798">
        <v>-24549344</v>
      </c>
      <c r="GG1798">
        <v>2</v>
      </c>
      <c r="GH1798">
        <v>1</v>
      </c>
      <c r="GI1798">
        <v>-2</v>
      </c>
      <c r="GJ1798">
        <v>0</v>
      </c>
      <c r="GK1798">
        <f>ROUND(R1798*(R12)/100,2)</f>
        <v>0</v>
      </c>
      <c r="GL1798">
        <f t="shared" si="1156"/>
        <v>0</v>
      </c>
      <c r="GM1798">
        <f t="shared" si="1157"/>
        <v>406.01</v>
      </c>
      <c r="GN1798">
        <f t="shared" si="1158"/>
        <v>0</v>
      </c>
      <c r="GO1798">
        <f t="shared" si="1159"/>
        <v>0</v>
      </c>
      <c r="GP1798">
        <f t="shared" si="1160"/>
        <v>406.01</v>
      </c>
      <c r="GR1798">
        <v>0</v>
      </c>
      <c r="GS1798">
        <v>3</v>
      </c>
      <c r="GT1798">
        <v>0</v>
      </c>
      <c r="GU1798" t="s">
        <v>3</v>
      </c>
      <c r="GV1798">
        <f t="shared" si="1161"/>
        <v>0</v>
      </c>
      <c r="GW1798">
        <v>1</v>
      </c>
      <c r="GX1798">
        <f t="shared" si="1162"/>
        <v>0</v>
      </c>
      <c r="HA1798">
        <v>0</v>
      </c>
      <c r="HB1798">
        <v>0</v>
      </c>
      <c r="HC1798">
        <f t="shared" si="1163"/>
        <v>0</v>
      </c>
      <c r="HE1798" t="s">
        <v>3</v>
      </c>
      <c r="HF1798" t="s">
        <v>3</v>
      </c>
      <c r="HM1798" t="s">
        <v>3</v>
      </c>
      <c r="HN1798" t="s">
        <v>3</v>
      </c>
      <c r="HO1798" t="s">
        <v>3</v>
      </c>
      <c r="HP1798" t="s">
        <v>3</v>
      </c>
      <c r="HQ1798" t="s">
        <v>3</v>
      </c>
      <c r="HS1798">
        <v>0</v>
      </c>
      <c r="IK1798">
        <v>0</v>
      </c>
    </row>
    <row r="1800" spans="1:245" x14ac:dyDescent="0.2">
      <c r="A1800">
        <v>51</v>
      </c>
      <c r="B1800">
        <f>B1787</f>
        <v>1</v>
      </c>
      <c r="C1800">
        <f>A1787</f>
        <v>4</v>
      </c>
      <c r="D1800">
        <f>ROW(A1787)</f>
        <v>1787</v>
      </c>
      <c r="F1800" t="str">
        <f>IF(F1787&lt;&gt;"",F1787,"")</f>
        <v>Новый раздел</v>
      </c>
      <c r="G1800" t="str">
        <f>IF(G1787&lt;&gt;"",G1787,"")</f>
        <v>Помещение 203 Учебный класс</v>
      </c>
      <c r="H1800">
        <v>0</v>
      </c>
      <c r="O1800">
        <f t="shared" ref="O1800:T1800" si="1164">ROUND(AB1800,2)</f>
        <v>2484.31</v>
      </c>
      <c r="P1800">
        <f t="shared" si="1164"/>
        <v>266.66000000000003</v>
      </c>
      <c r="Q1800">
        <f t="shared" si="1164"/>
        <v>63.7</v>
      </c>
      <c r="R1800">
        <f t="shared" si="1164"/>
        <v>30.47</v>
      </c>
      <c r="S1800">
        <f t="shared" si="1164"/>
        <v>2153.9499999999998</v>
      </c>
      <c r="T1800">
        <f t="shared" si="1164"/>
        <v>0</v>
      </c>
      <c r="U1800">
        <f>AH1800</f>
        <v>3.3950000000000005</v>
      </c>
      <c r="V1800">
        <f>AI1800</f>
        <v>0</v>
      </c>
      <c r="W1800">
        <f>ROUND(AJ1800,2)</f>
        <v>0</v>
      </c>
      <c r="X1800">
        <f>ROUND(AK1800,2)</f>
        <v>1507.77</v>
      </c>
      <c r="Y1800">
        <f>ROUND(AL1800,2)</f>
        <v>215.41</v>
      </c>
      <c r="AB1800">
        <f>ROUND(SUMIF(AA1791:AA1798,"=35364244",O1791:O1798),2)</f>
        <v>2484.31</v>
      </c>
      <c r="AC1800">
        <f>ROUND(SUMIF(AA1791:AA1798,"=35364244",P1791:P1798),2)</f>
        <v>266.66000000000003</v>
      </c>
      <c r="AD1800">
        <f>ROUND(SUMIF(AA1791:AA1798,"=35364244",Q1791:Q1798),2)</f>
        <v>63.7</v>
      </c>
      <c r="AE1800">
        <f>ROUND(SUMIF(AA1791:AA1798,"=35364244",R1791:R1798),2)</f>
        <v>30.47</v>
      </c>
      <c r="AF1800">
        <f>ROUND(SUMIF(AA1791:AA1798,"=35364244",S1791:S1798),2)</f>
        <v>2153.9499999999998</v>
      </c>
      <c r="AG1800">
        <f>ROUND(SUMIF(AA1791:AA1798,"=35364244",T1791:T1798),2)</f>
        <v>0</v>
      </c>
      <c r="AH1800">
        <f>SUMIF(AA1791:AA1798,"=35364244",U1791:U1798)</f>
        <v>3.3950000000000005</v>
      </c>
      <c r="AI1800">
        <f>SUMIF(AA1791:AA1798,"=35364244",V1791:V1798)</f>
        <v>0</v>
      </c>
      <c r="AJ1800">
        <f>ROUND(SUMIF(AA1791:AA1798,"=35364244",W1791:W1798),2)</f>
        <v>0</v>
      </c>
      <c r="AK1800">
        <f>ROUND(SUMIF(AA1791:AA1798,"=35364244",X1791:X1798),2)</f>
        <v>1507.77</v>
      </c>
      <c r="AL1800">
        <f>ROUND(SUMIF(AA1791:AA1798,"=35364244",Y1791:Y1798),2)</f>
        <v>215.41</v>
      </c>
      <c r="AO1800">
        <f t="shared" ref="AO1800:BD1800" si="1165">ROUND(BX1800,2)</f>
        <v>0</v>
      </c>
      <c r="AP1800">
        <f t="shared" si="1165"/>
        <v>0</v>
      </c>
      <c r="AQ1800">
        <f t="shared" si="1165"/>
        <v>0</v>
      </c>
      <c r="AR1800">
        <f t="shared" si="1165"/>
        <v>4240.3900000000003</v>
      </c>
      <c r="AS1800">
        <f t="shared" si="1165"/>
        <v>0</v>
      </c>
      <c r="AT1800">
        <f t="shared" si="1165"/>
        <v>0</v>
      </c>
      <c r="AU1800">
        <f t="shared" si="1165"/>
        <v>4240.3900000000003</v>
      </c>
      <c r="AV1800">
        <f t="shared" si="1165"/>
        <v>266.66000000000003</v>
      </c>
      <c r="AW1800">
        <f t="shared" si="1165"/>
        <v>266.66000000000003</v>
      </c>
      <c r="AX1800">
        <f t="shared" si="1165"/>
        <v>0</v>
      </c>
      <c r="AY1800">
        <f t="shared" si="1165"/>
        <v>266.66000000000003</v>
      </c>
      <c r="AZ1800">
        <f t="shared" si="1165"/>
        <v>0</v>
      </c>
      <c r="BA1800">
        <f t="shared" si="1165"/>
        <v>0</v>
      </c>
      <c r="BB1800">
        <f t="shared" si="1165"/>
        <v>0</v>
      </c>
      <c r="BC1800">
        <f t="shared" si="1165"/>
        <v>0</v>
      </c>
      <c r="BD1800">
        <f t="shared" si="1165"/>
        <v>0</v>
      </c>
      <c r="BX1800">
        <f>ROUND(SUMIF(AA1791:AA1798,"=35364244",FQ1791:FQ1798),2)</f>
        <v>0</v>
      </c>
      <c r="BY1800">
        <f>ROUND(SUMIF(AA1791:AA1798,"=35364244",FR1791:FR1798),2)</f>
        <v>0</v>
      </c>
      <c r="BZ1800">
        <f>ROUND(SUMIF(AA1791:AA1798,"=35364244",GL1791:GL1798),2)</f>
        <v>0</v>
      </c>
      <c r="CA1800">
        <f>ROUND(SUMIF(AA1791:AA1798,"=35364244",GM1791:GM1798),2)</f>
        <v>4240.3900000000003</v>
      </c>
      <c r="CB1800">
        <f>ROUND(SUMIF(AA1791:AA1798,"=35364244",GN1791:GN1798),2)</f>
        <v>0</v>
      </c>
      <c r="CC1800">
        <f>ROUND(SUMIF(AA1791:AA1798,"=35364244",GO1791:GO1798),2)</f>
        <v>0</v>
      </c>
      <c r="CD1800">
        <f>ROUND(SUMIF(AA1791:AA1798,"=35364244",GP1791:GP1798),2)</f>
        <v>4240.3900000000003</v>
      </c>
      <c r="CE1800">
        <f>AC1800-BX1800</f>
        <v>266.66000000000003</v>
      </c>
      <c r="CF1800">
        <f>AC1800-BY1800</f>
        <v>266.66000000000003</v>
      </c>
      <c r="CG1800">
        <f>BX1800-BZ1800</f>
        <v>0</v>
      </c>
      <c r="CH1800">
        <f>AC1800-BX1800-BY1800+BZ1800</f>
        <v>266.66000000000003</v>
      </c>
      <c r="CI1800">
        <f>BY1800-BZ1800</f>
        <v>0</v>
      </c>
      <c r="CJ1800">
        <f>ROUND(SUMIF(AA1791:AA1798,"=35364244",GX1791:GX1798),2)</f>
        <v>0</v>
      </c>
      <c r="CK1800">
        <f>ROUND(SUMIF(AA1791:AA1798,"=35364244",GY1791:GY1798),2)</f>
        <v>0</v>
      </c>
      <c r="CL1800">
        <f>ROUND(SUMIF(AA1791:AA1798,"=35364244",GZ1791:GZ1798),2)</f>
        <v>0</v>
      </c>
      <c r="CM1800">
        <f>ROUND(SUMIF(AA1791:AA1798,"=35364244",HD1791:HD1798),2)</f>
        <v>0</v>
      </c>
      <c r="GX1800">
        <v>0</v>
      </c>
    </row>
    <row r="1802" spans="1:245" x14ac:dyDescent="0.2">
      <c r="A1802">
        <v>50</v>
      </c>
      <c r="B1802">
        <v>0</v>
      </c>
      <c r="C1802">
        <v>0</v>
      </c>
      <c r="D1802">
        <v>1</v>
      </c>
      <c r="E1802">
        <v>201</v>
      </c>
      <c r="F1802">
        <f>ROUND(Source!O1800,O1802)</f>
        <v>2484.31</v>
      </c>
      <c r="G1802" t="s">
        <v>66</v>
      </c>
      <c r="H1802" t="s">
        <v>67</v>
      </c>
      <c r="K1802">
        <v>201</v>
      </c>
      <c r="L1802">
        <v>1</v>
      </c>
      <c r="M1802">
        <v>3</v>
      </c>
      <c r="N1802" t="s">
        <v>3</v>
      </c>
      <c r="O1802">
        <v>2</v>
      </c>
      <c r="W1802">
        <v>2484.31</v>
      </c>
      <c r="X1802">
        <v>1</v>
      </c>
      <c r="Y1802">
        <v>2484.31</v>
      </c>
    </row>
    <row r="1803" spans="1:245" x14ac:dyDescent="0.2">
      <c r="A1803">
        <v>50</v>
      </c>
      <c r="B1803">
        <v>0</v>
      </c>
      <c r="C1803">
        <v>0</v>
      </c>
      <c r="D1803">
        <v>1</v>
      </c>
      <c r="E1803">
        <v>202</v>
      </c>
      <c r="F1803">
        <f>ROUND(Source!P1800,O1803)</f>
        <v>266.66000000000003</v>
      </c>
      <c r="G1803" t="s">
        <v>68</v>
      </c>
      <c r="H1803" t="s">
        <v>69</v>
      </c>
      <c r="K1803">
        <v>202</v>
      </c>
      <c r="L1803">
        <v>2</v>
      </c>
      <c r="M1803">
        <v>3</v>
      </c>
      <c r="N1803" t="s">
        <v>3</v>
      </c>
      <c r="O1803">
        <v>2</v>
      </c>
      <c r="W1803">
        <v>266.66000000000003</v>
      </c>
      <c r="X1803">
        <v>1</v>
      </c>
      <c r="Y1803">
        <v>266.66000000000003</v>
      </c>
    </row>
    <row r="1804" spans="1:245" x14ac:dyDescent="0.2">
      <c r="A1804">
        <v>50</v>
      </c>
      <c r="B1804">
        <v>0</v>
      </c>
      <c r="C1804">
        <v>0</v>
      </c>
      <c r="D1804">
        <v>1</v>
      </c>
      <c r="E1804">
        <v>222</v>
      </c>
      <c r="F1804">
        <f>ROUND(Source!AO1800,O1804)</f>
        <v>0</v>
      </c>
      <c r="G1804" t="s">
        <v>70</v>
      </c>
      <c r="H1804" t="s">
        <v>71</v>
      </c>
      <c r="K1804">
        <v>222</v>
      </c>
      <c r="L1804">
        <v>3</v>
      </c>
      <c r="M1804">
        <v>3</v>
      </c>
      <c r="N1804" t="s">
        <v>3</v>
      </c>
      <c r="O1804">
        <v>2</v>
      </c>
      <c r="W1804">
        <v>0</v>
      </c>
      <c r="X1804">
        <v>1</v>
      </c>
      <c r="Y1804">
        <v>0</v>
      </c>
    </row>
    <row r="1805" spans="1:245" x14ac:dyDescent="0.2">
      <c r="A1805">
        <v>50</v>
      </c>
      <c r="B1805">
        <v>0</v>
      </c>
      <c r="C1805">
        <v>0</v>
      </c>
      <c r="D1805">
        <v>1</v>
      </c>
      <c r="E1805">
        <v>225</v>
      </c>
      <c r="F1805">
        <f>ROUND(Source!AV1800,O1805)</f>
        <v>266.66000000000003</v>
      </c>
      <c r="G1805" t="s">
        <v>72</v>
      </c>
      <c r="H1805" t="s">
        <v>73</v>
      </c>
      <c r="K1805">
        <v>225</v>
      </c>
      <c r="L1805">
        <v>4</v>
      </c>
      <c r="M1805">
        <v>3</v>
      </c>
      <c r="N1805" t="s">
        <v>3</v>
      </c>
      <c r="O1805">
        <v>2</v>
      </c>
      <c r="W1805">
        <v>266.66000000000003</v>
      </c>
      <c r="X1805">
        <v>1</v>
      </c>
      <c r="Y1805">
        <v>266.66000000000003</v>
      </c>
    </row>
    <row r="1806" spans="1:245" x14ac:dyDescent="0.2">
      <c r="A1806">
        <v>50</v>
      </c>
      <c r="B1806">
        <v>0</v>
      </c>
      <c r="C1806">
        <v>0</v>
      </c>
      <c r="D1806">
        <v>1</v>
      </c>
      <c r="E1806">
        <v>226</v>
      </c>
      <c r="F1806">
        <f>ROUND(Source!AW1800,O1806)</f>
        <v>266.66000000000003</v>
      </c>
      <c r="G1806" t="s">
        <v>74</v>
      </c>
      <c r="H1806" t="s">
        <v>75</v>
      </c>
      <c r="K1806">
        <v>226</v>
      </c>
      <c r="L1806">
        <v>5</v>
      </c>
      <c r="M1806">
        <v>3</v>
      </c>
      <c r="N1806" t="s">
        <v>3</v>
      </c>
      <c r="O1806">
        <v>2</v>
      </c>
      <c r="W1806">
        <v>266.66000000000003</v>
      </c>
      <c r="X1806">
        <v>1</v>
      </c>
      <c r="Y1806">
        <v>266.66000000000003</v>
      </c>
    </row>
    <row r="1807" spans="1:245" x14ac:dyDescent="0.2">
      <c r="A1807">
        <v>50</v>
      </c>
      <c r="B1807">
        <v>0</v>
      </c>
      <c r="C1807">
        <v>0</v>
      </c>
      <c r="D1807">
        <v>1</v>
      </c>
      <c r="E1807">
        <v>227</v>
      </c>
      <c r="F1807">
        <f>ROUND(Source!AX1800,O1807)</f>
        <v>0</v>
      </c>
      <c r="G1807" t="s">
        <v>76</v>
      </c>
      <c r="H1807" t="s">
        <v>77</v>
      </c>
      <c r="K1807">
        <v>227</v>
      </c>
      <c r="L1807">
        <v>6</v>
      </c>
      <c r="M1807">
        <v>3</v>
      </c>
      <c r="N1807" t="s">
        <v>3</v>
      </c>
      <c r="O1807">
        <v>2</v>
      </c>
      <c r="W1807">
        <v>0</v>
      </c>
      <c r="X1807">
        <v>1</v>
      </c>
      <c r="Y1807">
        <v>0</v>
      </c>
    </row>
    <row r="1808" spans="1:245" x14ac:dyDescent="0.2">
      <c r="A1808">
        <v>50</v>
      </c>
      <c r="B1808">
        <v>0</v>
      </c>
      <c r="C1808">
        <v>0</v>
      </c>
      <c r="D1808">
        <v>1</v>
      </c>
      <c r="E1808">
        <v>228</v>
      </c>
      <c r="F1808">
        <f>ROUND(Source!AY1800,O1808)</f>
        <v>266.66000000000003</v>
      </c>
      <c r="G1808" t="s">
        <v>78</v>
      </c>
      <c r="H1808" t="s">
        <v>79</v>
      </c>
      <c r="K1808">
        <v>228</v>
      </c>
      <c r="L1808">
        <v>7</v>
      </c>
      <c r="M1808">
        <v>3</v>
      </c>
      <c r="N1808" t="s">
        <v>3</v>
      </c>
      <c r="O1808">
        <v>2</v>
      </c>
      <c r="W1808">
        <v>266.66000000000003</v>
      </c>
      <c r="X1808">
        <v>1</v>
      </c>
      <c r="Y1808">
        <v>266.66000000000003</v>
      </c>
    </row>
    <row r="1809" spans="1:25" x14ac:dyDescent="0.2">
      <c r="A1809">
        <v>50</v>
      </c>
      <c r="B1809">
        <v>0</v>
      </c>
      <c r="C1809">
        <v>0</v>
      </c>
      <c r="D1809">
        <v>1</v>
      </c>
      <c r="E1809">
        <v>216</v>
      </c>
      <c r="F1809">
        <f>ROUND(Source!AP1800,O1809)</f>
        <v>0</v>
      </c>
      <c r="G1809" t="s">
        <v>80</v>
      </c>
      <c r="H1809" t="s">
        <v>81</v>
      </c>
      <c r="K1809">
        <v>216</v>
      </c>
      <c r="L1809">
        <v>8</v>
      </c>
      <c r="M1809">
        <v>3</v>
      </c>
      <c r="N1809" t="s">
        <v>3</v>
      </c>
      <c r="O1809">
        <v>2</v>
      </c>
      <c r="W1809">
        <v>0</v>
      </c>
      <c r="X1809">
        <v>1</v>
      </c>
      <c r="Y1809">
        <v>0</v>
      </c>
    </row>
    <row r="1810" spans="1:25" x14ac:dyDescent="0.2">
      <c r="A1810">
        <v>50</v>
      </c>
      <c r="B1810">
        <v>0</v>
      </c>
      <c r="C1810">
        <v>0</v>
      </c>
      <c r="D1810">
        <v>1</v>
      </c>
      <c r="E1810">
        <v>223</v>
      </c>
      <c r="F1810">
        <f>ROUND(Source!AQ1800,O1810)</f>
        <v>0</v>
      </c>
      <c r="G1810" t="s">
        <v>82</v>
      </c>
      <c r="H1810" t="s">
        <v>83</v>
      </c>
      <c r="K1810">
        <v>223</v>
      </c>
      <c r="L1810">
        <v>9</v>
      </c>
      <c r="M1810">
        <v>3</v>
      </c>
      <c r="N1810" t="s">
        <v>3</v>
      </c>
      <c r="O1810">
        <v>2</v>
      </c>
      <c r="W1810">
        <v>0</v>
      </c>
      <c r="X1810">
        <v>1</v>
      </c>
      <c r="Y1810">
        <v>0</v>
      </c>
    </row>
    <row r="1811" spans="1:25" x14ac:dyDescent="0.2">
      <c r="A1811">
        <v>50</v>
      </c>
      <c r="B1811">
        <v>0</v>
      </c>
      <c r="C1811">
        <v>0</v>
      </c>
      <c r="D1811">
        <v>1</v>
      </c>
      <c r="E1811">
        <v>229</v>
      </c>
      <c r="F1811">
        <f>ROUND(Source!AZ1800,O1811)</f>
        <v>0</v>
      </c>
      <c r="G1811" t="s">
        <v>84</v>
      </c>
      <c r="H1811" t="s">
        <v>85</v>
      </c>
      <c r="K1811">
        <v>229</v>
      </c>
      <c r="L1811">
        <v>10</v>
      </c>
      <c r="M1811">
        <v>3</v>
      </c>
      <c r="N1811" t="s">
        <v>3</v>
      </c>
      <c r="O1811">
        <v>2</v>
      </c>
      <c r="W1811">
        <v>0</v>
      </c>
      <c r="X1811">
        <v>1</v>
      </c>
      <c r="Y1811">
        <v>0</v>
      </c>
    </row>
    <row r="1812" spans="1:25" x14ac:dyDescent="0.2">
      <c r="A1812">
        <v>50</v>
      </c>
      <c r="B1812">
        <v>0</v>
      </c>
      <c r="C1812">
        <v>0</v>
      </c>
      <c r="D1812">
        <v>1</v>
      </c>
      <c r="E1812">
        <v>203</v>
      </c>
      <c r="F1812">
        <f>ROUND(Source!Q1800,O1812)</f>
        <v>63.7</v>
      </c>
      <c r="G1812" t="s">
        <v>86</v>
      </c>
      <c r="H1812" t="s">
        <v>87</v>
      </c>
      <c r="K1812">
        <v>203</v>
      </c>
      <c r="L1812">
        <v>11</v>
      </c>
      <c r="M1812">
        <v>3</v>
      </c>
      <c r="N1812" t="s">
        <v>3</v>
      </c>
      <c r="O1812">
        <v>2</v>
      </c>
      <c r="W1812">
        <v>63.7</v>
      </c>
      <c r="X1812">
        <v>1</v>
      </c>
      <c r="Y1812">
        <v>63.7</v>
      </c>
    </row>
    <row r="1813" spans="1:25" x14ac:dyDescent="0.2">
      <c r="A1813">
        <v>50</v>
      </c>
      <c r="B1813">
        <v>0</v>
      </c>
      <c r="C1813">
        <v>0</v>
      </c>
      <c r="D1813">
        <v>1</v>
      </c>
      <c r="E1813">
        <v>231</v>
      </c>
      <c r="F1813">
        <f>ROUND(Source!BB1800,O1813)</f>
        <v>0</v>
      </c>
      <c r="G1813" t="s">
        <v>88</v>
      </c>
      <c r="H1813" t="s">
        <v>89</v>
      </c>
      <c r="K1813">
        <v>231</v>
      </c>
      <c r="L1813">
        <v>12</v>
      </c>
      <c r="M1813">
        <v>3</v>
      </c>
      <c r="N1813" t="s">
        <v>3</v>
      </c>
      <c r="O1813">
        <v>2</v>
      </c>
      <c r="W1813">
        <v>0</v>
      </c>
      <c r="X1813">
        <v>1</v>
      </c>
      <c r="Y1813">
        <v>0</v>
      </c>
    </row>
    <row r="1814" spans="1:25" x14ac:dyDescent="0.2">
      <c r="A1814">
        <v>50</v>
      </c>
      <c r="B1814">
        <v>0</v>
      </c>
      <c r="C1814">
        <v>0</v>
      </c>
      <c r="D1814">
        <v>1</v>
      </c>
      <c r="E1814">
        <v>204</v>
      </c>
      <c r="F1814">
        <f>ROUND(Source!R1800,O1814)</f>
        <v>30.47</v>
      </c>
      <c r="G1814" t="s">
        <v>90</v>
      </c>
      <c r="H1814" t="s">
        <v>91</v>
      </c>
      <c r="K1814">
        <v>204</v>
      </c>
      <c r="L1814">
        <v>13</v>
      </c>
      <c r="M1814">
        <v>3</v>
      </c>
      <c r="N1814" t="s">
        <v>3</v>
      </c>
      <c r="O1814">
        <v>2</v>
      </c>
      <c r="W1814">
        <v>30.47</v>
      </c>
      <c r="X1814">
        <v>1</v>
      </c>
      <c r="Y1814">
        <v>30.47</v>
      </c>
    </row>
    <row r="1815" spans="1:25" x14ac:dyDescent="0.2">
      <c r="A1815">
        <v>50</v>
      </c>
      <c r="B1815">
        <v>0</v>
      </c>
      <c r="C1815">
        <v>0</v>
      </c>
      <c r="D1815">
        <v>1</v>
      </c>
      <c r="E1815">
        <v>205</v>
      </c>
      <c r="F1815">
        <f>ROUND(Source!S1800,O1815)</f>
        <v>2153.9499999999998</v>
      </c>
      <c r="G1815" t="s">
        <v>92</v>
      </c>
      <c r="H1815" t="s">
        <v>93</v>
      </c>
      <c r="K1815">
        <v>205</v>
      </c>
      <c r="L1815">
        <v>14</v>
      </c>
      <c r="M1815">
        <v>3</v>
      </c>
      <c r="N1815" t="s">
        <v>3</v>
      </c>
      <c r="O1815">
        <v>2</v>
      </c>
      <c r="W1815">
        <v>2153.9499999999998</v>
      </c>
      <c r="X1815">
        <v>1</v>
      </c>
      <c r="Y1815">
        <v>2153.9499999999998</v>
      </c>
    </row>
    <row r="1816" spans="1:25" x14ac:dyDescent="0.2">
      <c r="A1816">
        <v>50</v>
      </c>
      <c r="B1816">
        <v>0</v>
      </c>
      <c r="C1816">
        <v>0</v>
      </c>
      <c r="D1816">
        <v>1</v>
      </c>
      <c r="E1816">
        <v>232</v>
      </c>
      <c r="F1816">
        <f>ROUND(Source!BC1800,O1816)</f>
        <v>0</v>
      </c>
      <c r="G1816" t="s">
        <v>94</v>
      </c>
      <c r="H1816" t="s">
        <v>95</v>
      </c>
      <c r="K1816">
        <v>232</v>
      </c>
      <c r="L1816">
        <v>15</v>
      </c>
      <c r="M1816">
        <v>3</v>
      </c>
      <c r="N1816" t="s">
        <v>3</v>
      </c>
      <c r="O1816">
        <v>2</v>
      </c>
      <c r="W1816">
        <v>0</v>
      </c>
      <c r="X1816">
        <v>1</v>
      </c>
      <c r="Y1816">
        <v>0</v>
      </c>
    </row>
    <row r="1817" spans="1:25" x14ac:dyDescent="0.2">
      <c r="A1817">
        <v>50</v>
      </c>
      <c r="B1817">
        <v>0</v>
      </c>
      <c r="C1817">
        <v>0</v>
      </c>
      <c r="D1817">
        <v>1</v>
      </c>
      <c r="E1817">
        <v>214</v>
      </c>
      <c r="F1817">
        <f>ROUND(Source!AS1800,O1817)</f>
        <v>0</v>
      </c>
      <c r="G1817" t="s">
        <v>96</v>
      </c>
      <c r="H1817" t="s">
        <v>97</v>
      </c>
      <c r="K1817">
        <v>214</v>
      </c>
      <c r="L1817">
        <v>16</v>
      </c>
      <c r="M1817">
        <v>3</v>
      </c>
      <c r="N1817" t="s">
        <v>3</v>
      </c>
      <c r="O1817">
        <v>2</v>
      </c>
      <c r="W1817">
        <v>0</v>
      </c>
      <c r="X1817">
        <v>1</v>
      </c>
      <c r="Y1817">
        <v>0</v>
      </c>
    </row>
    <row r="1818" spans="1:25" x14ac:dyDescent="0.2">
      <c r="A1818">
        <v>50</v>
      </c>
      <c r="B1818">
        <v>0</v>
      </c>
      <c r="C1818">
        <v>0</v>
      </c>
      <c r="D1818">
        <v>1</v>
      </c>
      <c r="E1818">
        <v>215</v>
      </c>
      <c r="F1818">
        <f>ROUND(Source!AT1800,O1818)</f>
        <v>0</v>
      </c>
      <c r="G1818" t="s">
        <v>98</v>
      </c>
      <c r="H1818" t="s">
        <v>99</v>
      </c>
      <c r="K1818">
        <v>215</v>
      </c>
      <c r="L1818">
        <v>17</v>
      </c>
      <c r="M1818">
        <v>3</v>
      </c>
      <c r="N1818" t="s">
        <v>3</v>
      </c>
      <c r="O1818">
        <v>2</v>
      </c>
      <c r="W1818">
        <v>0</v>
      </c>
      <c r="X1818">
        <v>1</v>
      </c>
      <c r="Y1818">
        <v>0</v>
      </c>
    </row>
    <row r="1819" spans="1:25" x14ac:dyDescent="0.2">
      <c r="A1819">
        <v>50</v>
      </c>
      <c r="B1819">
        <v>0</v>
      </c>
      <c r="C1819">
        <v>0</v>
      </c>
      <c r="D1819">
        <v>1</v>
      </c>
      <c r="E1819">
        <v>217</v>
      </c>
      <c r="F1819">
        <f>ROUND(Source!AU1800,O1819)</f>
        <v>4240.3900000000003</v>
      </c>
      <c r="G1819" t="s">
        <v>100</v>
      </c>
      <c r="H1819" t="s">
        <v>101</v>
      </c>
      <c r="K1819">
        <v>217</v>
      </c>
      <c r="L1819">
        <v>18</v>
      </c>
      <c r="M1819">
        <v>3</v>
      </c>
      <c r="N1819" t="s">
        <v>3</v>
      </c>
      <c r="O1819">
        <v>2</v>
      </c>
      <c r="W1819">
        <v>4240.3900000000003</v>
      </c>
      <c r="X1819">
        <v>1</v>
      </c>
      <c r="Y1819">
        <v>4240.3900000000003</v>
      </c>
    </row>
    <row r="1820" spans="1:25" x14ac:dyDescent="0.2">
      <c r="A1820">
        <v>50</v>
      </c>
      <c r="B1820">
        <v>0</v>
      </c>
      <c r="C1820">
        <v>0</v>
      </c>
      <c r="D1820">
        <v>1</v>
      </c>
      <c r="E1820">
        <v>230</v>
      </c>
      <c r="F1820">
        <f>ROUND(Source!BA1800,O1820)</f>
        <v>0</v>
      </c>
      <c r="G1820" t="s">
        <v>102</v>
      </c>
      <c r="H1820" t="s">
        <v>103</v>
      </c>
      <c r="K1820">
        <v>230</v>
      </c>
      <c r="L1820">
        <v>19</v>
      </c>
      <c r="M1820">
        <v>3</v>
      </c>
      <c r="N1820" t="s">
        <v>3</v>
      </c>
      <c r="O1820">
        <v>2</v>
      </c>
      <c r="W1820">
        <v>0</v>
      </c>
      <c r="X1820">
        <v>1</v>
      </c>
      <c r="Y1820">
        <v>0</v>
      </c>
    </row>
    <row r="1821" spans="1:25" x14ac:dyDescent="0.2">
      <c r="A1821">
        <v>50</v>
      </c>
      <c r="B1821">
        <v>0</v>
      </c>
      <c r="C1821">
        <v>0</v>
      </c>
      <c r="D1821">
        <v>1</v>
      </c>
      <c r="E1821">
        <v>206</v>
      </c>
      <c r="F1821">
        <f>ROUND(Source!T1800,O1821)</f>
        <v>0</v>
      </c>
      <c r="G1821" t="s">
        <v>104</v>
      </c>
      <c r="H1821" t="s">
        <v>105</v>
      </c>
      <c r="K1821">
        <v>206</v>
      </c>
      <c r="L1821">
        <v>20</v>
      </c>
      <c r="M1821">
        <v>3</v>
      </c>
      <c r="N1821" t="s">
        <v>3</v>
      </c>
      <c r="O1821">
        <v>2</v>
      </c>
      <c r="W1821">
        <v>0</v>
      </c>
      <c r="X1821">
        <v>1</v>
      </c>
      <c r="Y1821">
        <v>0</v>
      </c>
    </row>
    <row r="1822" spans="1:25" x14ac:dyDescent="0.2">
      <c r="A1822">
        <v>50</v>
      </c>
      <c r="B1822">
        <v>0</v>
      </c>
      <c r="C1822">
        <v>0</v>
      </c>
      <c r="D1822">
        <v>1</v>
      </c>
      <c r="E1822">
        <v>207</v>
      </c>
      <c r="F1822">
        <f>Source!U1800</f>
        <v>3.3950000000000005</v>
      </c>
      <c r="G1822" t="s">
        <v>106</v>
      </c>
      <c r="H1822" t="s">
        <v>107</v>
      </c>
      <c r="K1822">
        <v>207</v>
      </c>
      <c r="L1822">
        <v>21</v>
      </c>
      <c r="M1822">
        <v>3</v>
      </c>
      <c r="N1822" t="s">
        <v>3</v>
      </c>
      <c r="O1822">
        <v>-1</v>
      </c>
      <c r="W1822">
        <v>3.3949999999999996</v>
      </c>
      <c r="X1822">
        <v>1</v>
      </c>
      <c r="Y1822">
        <v>3.3949999999999996</v>
      </c>
    </row>
    <row r="1823" spans="1:25" x14ac:dyDescent="0.2">
      <c r="A1823">
        <v>50</v>
      </c>
      <c r="B1823">
        <v>0</v>
      </c>
      <c r="C1823">
        <v>0</v>
      </c>
      <c r="D1823">
        <v>1</v>
      </c>
      <c r="E1823">
        <v>208</v>
      </c>
      <c r="F1823">
        <f>Source!V1800</f>
        <v>0</v>
      </c>
      <c r="G1823" t="s">
        <v>108</v>
      </c>
      <c r="H1823" t="s">
        <v>109</v>
      </c>
      <c r="K1823">
        <v>208</v>
      </c>
      <c r="L1823">
        <v>22</v>
      </c>
      <c r="M1823">
        <v>3</v>
      </c>
      <c r="N1823" t="s">
        <v>3</v>
      </c>
      <c r="O1823">
        <v>-1</v>
      </c>
      <c r="W1823">
        <v>0</v>
      </c>
      <c r="X1823">
        <v>1</v>
      </c>
      <c r="Y1823">
        <v>0</v>
      </c>
    </row>
    <row r="1824" spans="1:25" x14ac:dyDescent="0.2">
      <c r="A1824">
        <v>50</v>
      </c>
      <c r="B1824">
        <v>0</v>
      </c>
      <c r="C1824">
        <v>0</v>
      </c>
      <c r="D1824">
        <v>1</v>
      </c>
      <c r="E1824">
        <v>209</v>
      </c>
      <c r="F1824">
        <f>ROUND(Source!W1800,O1824)</f>
        <v>0</v>
      </c>
      <c r="G1824" t="s">
        <v>110</v>
      </c>
      <c r="H1824" t="s">
        <v>111</v>
      </c>
      <c r="K1824">
        <v>209</v>
      </c>
      <c r="L1824">
        <v>23</v>
      </c>
      <c r="M1824">
        <v>3</v>
      </c>
      <c r="N1824" t="s">
        <v>3</v>
      </c>
      <c r="O1824">
        <v>2</v>
      </c>
      <c r="W1824">
        <v>0</v>
      </c>
      <c r="X1824">
        <v>1</v>
      </c>
      <c r="Y1824">
        <v>0</v>
      </c>
    </row>
    <row r="1825" spans="1:245" x14ac:dyDescent="0.2">
      <c r="A1825">
        <v>50</v>
      </c>
      <c r="B1825">
        <v>0</v>
      </c>
      <c r="C1825">
        <v>0</v>
      </c>
      <c r="D1825">
        <v>1</v>
      </c>
      <c r="E1825">
        <v>233</v>
      </c>
      <c r="F1825">
        <f>ROUND(Source!BD1800,O1825)</f>
        <v>0</v>
      </c>
      <c r="G1825" t="s">
        <v>112</v>
      </c>
      <c r="H1825" t="s">
        <v>113</v>
      </c>
      <c r="K1825">
        <v>233</v>
      </c>
      <c r="L1825">
        <v>24</v>
      </c>
      <c r="M1825">
        <v>3</v>
      </c>
      <c r="N1825" t="s">
        <v>3</v>
      </c>
      <c r="O1825">
        <v>2</v>
      </c>
      <c r="W1825">
        <v>0</v>
      </c>
      <c r="X1825">
        <v>1</v>
      </c>
      <c r="Y1825">
        <v>0</v>
      </c>
    </row>
    <row r="1826" spans="1:245" x14ac:dyDescent="0.2">
      <c r="A1826">
        <v>50</v>
      </c>
      <c r="B1826">
        <v>0</v>
      </c>
      <c r="C1826">
        <v>0</v>
      </c>
      <c r="D1826">
        <v>1</v>
      </c>
      <c r="E1826">
        <v>210</v>
      </c>
      <c r="F1826">
        <f>ROUND(Source!X1800,O1826)</f>
        <v>1507.77</v>
      </c>
      <c r="G1826" t="s">
        <v>114</v>
      </c>
      <c r="H1826" t="s">
        <v>115</v>
      </c>
      <c r="K1826">
        <v>210</v>
      </c>
      <c r="L1826">
        <v>25</v>
      </c>
      <c r="M1826">
        <v>3</v>
      </c>
      <c r="N1826" t="s">
        <v>3</v>
      </c>
      <c r="O1826">
        <v>2</v>
      </c>
      <c r="W1826">
        <v>1507.77</v>
      </c>
      <c r="X1826">
        <v>1</v>
      </c>
      <c r="Y1826">
        <v>1507.77</v>
      </c>
    </row>
    <row r="1827" spans="1:245" x14ac:dyDescent="0.2">
      <c r="A1827">
        <v>50</v>
      </c>
      <c r="B1827">
        <v>0</v>
      </c>
      <c r="C1827">
        <v>0</v>
      </c>
      <c r="D1827">
        <v>1</v>
      </c>
      <c r="E1827">
        <v>211</v>
      </c>
      <c r="F1827">
        <f>ROUND(Source!Y1800,O1827)</f>
        <v>215.41</v>
      </c>
      <c r="G1827" t="s">
        <v>116</v>
      </c>
      <c r="H1827" t="s">
        <v>117</v>
      </c>
      <c r="K1827">
        <v>211</v>
      </c>
      <c r="L1827">
        <v>26</v>
      </c>
      <c r="M1827">
        <v>3</v>
      </c>
      <c r="N1827" t="s">
        <v>3</v>
      </c>
      <c r="O1827">
        <v>2</v>
      </c>
      <c r="W1827">
        <v>215.41</v>
      </c>
      <c r="X1827">
        <v>1</v>
      </c>
      <c r="Y1827">
        <v>215.41</v>
      </c>
    </row>
    <row r="1828" spans="1:245" x14ac:dyDescent="0.2">
      <c r="A1828">
        <v>50</v>
      </c>
      <c r="B1828">
        <v>0</v>
      </c>
      <c r="C1828">
        <v>0</v>
      </c>
      <c r="D1828">
        <v>1</v>
      </c>
      <c r="E1828">
        <v>224</v>
      </c>
      <c r="F1828">
        <f>ROUND(Source!AR1800,O1828)</f>
        <v>4240.3900000000003</v>
      </c>
      <c r="G1828" t="s">
        <v>118</v>
      </c>
      <c r="H1828" t="s">
        <v>119</v>
      </c>
      <c r="K1828">
        <v>224</v>
      </c>
      <c r="L1828">
        <v>27</v>
      </c>
      <c r="M1828">
        <v>3</v>
      </c>
      <c r="N1828" t="s">
        <v>3</v>
      </c>
      <c r="O1828">
        <v>2</v>
      </c>
      <c r="W1828">
        <v>4240.3900000000003</v>
      </c>
      <c r="X1828">
        <v>1</v>
      </c>
      <c r="Y1828">
        <v>4240.3900000000003</v>
      </c>
    </row>
    <row r="1830" spans="1:245" x14ac:dyDescent="0.2">
      <c r="A1830">
        <v>4</v>
      </c>
      <c r="B1830">
        <v>1</v>
      </c>
      <c r="D1830">
        <f>ROW(A1847)</f>
        <v>1847</v>
      </c>
      <c r="F1830" t="s">
        <v>13</v>
      </c>
      <c r="G1830" t="s">
        <v>431</v>
      </c>
      <c r="H1830" t="s">
        <v>3</v>
      </c>
      <c r="I1830">
        <v>0</v>
      </c>
      <c r="K1830">
        <v>0</v>
      </c>
      <c r="M1830" t="s">
        <v>3</v>
      </c>
      <c r="S1830">
        <v>0</v>
      </c>
      <c r="U1830" t="s">
        <v>3</v>
      </c>
      <c r="V1830">
        <v>0</v>
      </c>
      <c r="AB1830" t="s">
        <v>3</v>
      </c>
      <c r="AC1830" t="s">
        <v>3</v>
      </c>
      <c r="AD1830" t="s">
        <v>3</v>
      </c>
      <c r="AE1830" t="s">
        <v>3</v>
      </c>
      <c r="AF1830" t="s">
        <v>3</v>
      </c>
      <c r="AG1830" t="s">
        <v>3</v>
      </c>
      <c r="AP1830" t="s">
        <v>3</v>
      </c>
      <c r="AQ1830" t="s">
        <v>3</v>
      </c>
      <c r="AR1830" t="s">
        <v>3</v>
      </c>
      <c r="AZ1830" t="s">
        <v>3</v>
      </c>
      <c r="BB1830" t="s">
        <v>3</v>
      </c>
      <c r="BC1830" t="s">
        <v>3</v>
      </c>
      <c r="BD1830" t="s">
        <v>3</v>
      </c>
      <c r="BE1830" t="s">
        <v>3</v>
      </c>
      <c r="BF1830" t="s">
        <v>3</v>
      </c>
      <c r="BG1830" t="s">
        <v>3</v>
      </c>
      <c r="BH1830" t="s">
        <v>3</v>
      </c>
      <c r="BI1830" t="s">
        <v>3</v>
      </c>
      <c r="BJ1830" t="s">
        <v>3</v>
      </c>
      <c r="BK1830" t="s">
        <v>3</v>
      </c>
      <c r="BL1830" t="s">
        <v>3</v>
      </c>
      <c r="BM1830" t="s">
        <v>3</v>
      </c>
      <c r="BN1830" t="s">
        <v>3</v>
      </c>
      <c r="BO1830" t="s">
        <v>3</v>
      </c>
      <c r="BP1830" t="s">
        <v>3</v>
      </c>
      <c r="BX1830">
        <v>0</v>
      </c>
      <c r="CJ1830">
        <v>0</v>
      </c>
    </row>
    <row r="1832" spans="1:245" x14ac:dyDescent="0.2">
      <c r="A1832">
        <v>52</v>
      </c>
      <c r="B1832">
        <f t="shared" ref="B1832:G1832" si="1166">B1847</f>
        <v>1</v>
      </c>
      <c r="C1832">
        <f t="shared" si="1166"/>
        <v>4</v>
      </c>
      <c r="D1832">
        <f t="shared" si="1166"/>
        <v>1830</v>
      </c>
      <c r="E1832">
        <f t="shared" si="1166"/>
        <v>0</v>
      </c>
      <c r="F1832" t="str">
        <f t="shared" si="1166"/>
        <v>Новый раздел</v>
      </c>
      <c r="G1832" t="str">
        <f t="shared" si="1166"/>
        <v>Помещение 204 Учительская</v>
      </c>
      <c r="O1832">
        <f t="shared" ref="O1832:AT1832" si="1167">O1847</f>
        <v>134599.1</v>
      </c>
      <c r="P1832">
        <f t="shared" si="1167"/>
        <v>107913.79</v>
      </c>
      <c r="Q1832">
        <f t="shared" si="1167"/>
        <v>618.87</v>
      </c>
      <c r="R1832">
        <f t="shared" si="1167"/>
        <v>288.74</v>
      </c>
      <c r="S1832">
        <f t="shared" si="1167"/>
        <v>26066.44</v>
      </c>
      <c r="T1832">
        <f t="shared" si="1167"/>
        <v>0</v>
      </c>
      <c r="U1832">
        <f t="shared" si="1167"/>
        <v>45.507700000000007</v>
      </c>
      <c r="V1832">
        <f t="shared" si="1167"/>
        <v>0</v>
      </c>
      <c r="W1832">
        <f t="shared" si="1167"/>
        <v>0</v>
      </c>
      <c r="X1832">
        <f t="shared" si="1167"/>
        <v>18246.52</v>
      </c>
      <c r="Y1832">
        <f t="shared" si="1167"/>
        <v>2606.66</v>
      </c>
      <c r="Z1832">
        <f t="shared" si="1167"/>
        <v>0</v>
      </c>
      <c r="AA1832">
        <f t="shared" si="1167"/>
        <v>0</v>
      </c>
      <c r="AB1832">
        <f t="shared" si="1167"/>
        <v>134599.1</v>
      </c>
      <c r="AC1832">
        <f t="shared" si="1167"/>
        <v>107913.79</v>
      </c>
      <c r="AD1832">
        <f t="shared" si="1167"/>
        <v>618.87</v>
      </c>
      <c r="AE1832">
        <f t="shared" si="1167"/>
        <v>288.74</v>
      </c>
      <c r="AF1832">
        <f t="shared" si="1167"/>
        <v>26066.44</v>
      </c>
      <c r="AG1832">
        <f t="shared" si="1167"/>
        <v>0</v>
      </c>
      <c r="AH1832">
        <f t="shared" si="1167"/>
        <v>45.507700000000007</v>
      </c>
      <c r="AI1832">
        <f t="shared" si="1167"/>
        <v>0</v>
      </c>
      <c r="AJ1832">
        <f t="shared" si="1167"/>
        <v>0</v>
      </c>
      <c r="AK1832">
        <f t="shared" si="1167"/>
        <v>18246.52</v>
      </c>
      <c r="AL1832">
        <f t="shared" si="1167"/>
        <v>2606.66</v>
      </c>
      <c r="AM1832">
        <f t="shared" si="1167"/>
        <v>0</v>
      </c>
      <c r="AN1832">
        <f t="shared" si="1167"/>
        <v>0</v>
      </c>
      <c r="AO1832">
        <f t="shared" si="1167"/>
        <v>0</v>
      </c>
      <c r="AP1832">
        <f t="shared" si="1167"/>
        <v>0</v>
      </c>
      <c r="AQ1832">
        <f t="shared" si="1167"/>
        <v>0</v>
      </c>
      <c r="AR1832">
        <f t="shared" si="1167"/>
        <v>155764.1</v>
      </c>
      <c r="AS1832">
        <f t="shared" si="1167"/>
        <v>0</v>
      </c>
      <c r="AT1832">
        <f t="shared" si="1167"/>
        <v>0</v>
      </c>
      <c r="AU1832">
        <f t="shared" ref="AU1832:BZ1832" si="1168">AU1847</f>
        <v>155764.1</v>
      </c>
      <c r="AV1832">
        <f t="shared" si="1168"/>
        <v>107913.79</v>
      </c>
      <c r="AW1832">
        <f t="shared" si="1168"/>
        <v>107913.79</v>
      </c>
      <c r="AX1832">
        <f t="shared" si="1168"/>
        <v>0</v>
      </c>
      <c r="AY1832">
        <f t="shared" si="1168"/>
        <v>107913.79</v>
      </c>
      <c r="AZ1832">
        <f t="shared" si="1168"/>
        <v>0</v>
      </c>
      <c r="BA1832">
        <f t="shared" si="1168"/>
        <v>0</v>
      </c>
      <c r="BB1832">
        <f t="shared" si="1168"/>
        <v>0</v>
      </c>
      <c r="BC1832">
        <f t="shared" si="1168"/>
        <v>0</v>
      </c>
      <c r="BD1832">
        <f t="shared" si="1168"/>
        <v>0</v>
      </c>
      <c r="BE1832">
        <f t="shared" si="1168"/>
        <v>0</v>
      </c>
      <c r="BF1832">
        <f t="shared" si="1168"/>
        <v>0</v>
      </c>
      <c r="BG1832">
        <f t="shared" si="1168"/>
        <v>0</v>
      </c>
      <c r="BH1832">
        <f t="shared" si="1168"/>
        <v>0</v>
      </c>
      <c r="BI1832">
        <f t="shared" si="1168"/>
        <v>0</v>
      </c>
      <c r="BJ1832">
        <f t="shared" si="1168"/>
        <v>0</v>
      </c>
      <c r="BK1832">
        <f t="shared" si="1168"/>
        <v>0</v>
      </c>
      <c r="BL1832">
        <f t="shared" si="1168"/>
        <v>0</v>
      </c>
      <c r="BM1832">
        <f t="shared" si="1168"/>
        <v>0</v>
      </c>
      <c r="BN1832">
        <f t="shared" si="1168"/>
        <v>0</v>
      </c>
      <c r="BO1832">
        <f t="shared" si="1168"/>
        <v>0</v>
      </c>
      <c r="BP1832">
        <f t="shared" si="1168"/>
        <v>0</v>
      </c>
      <c r="BQ1832">
        <f t="shared" si="1168"/>
        <v>0</v>
      </c>
      <c r="BR1832">
        <f t="shared" si="1168"/>
        <v>0</v>
      </c>
      <c r="BS1832">
        <f t="shared" si="1168"/>
        <v>0</v>
      </c>
      <c r="BT1832">
        <f t="shared" si="1168"/>
        <v>0</v>
      </c>
      <c r="BU1832">
        <f t="shared" si="1168"/>
        <v>0</v>
      </c>
      <c r="BV1832">
        <f t="shared" si="1168"/>
        <v>0</v>
      </c>
      <c r="BW1832">
        <f t="shared" si="1168"/>
        <v>0</v>
      </c>
      <c r="BX1832">
        <f t="shared" si="1168"/>
        <v>0</v>
      </c>
      <c r="BY1832">
        <f t="shared" si="1168"/>
        <v>0</v>
      </c>
      <c r="BZ1832">
        <f t="shared" si="1168"/>
        <v>0</v>
      </c>
      <c r="CA1832">
        <f t="shared" ref="CA1832:DF1832" si="1169">CA1847</f>
        <v>155764.1</v>
      </c>
      <c r="CB1832">
        <f t="shared" si="1169"/>
        <v>0</v>
      </c>
      <c r="CC1832">
        <f t="shared" si="1169"/>
        <v>0</v>
      </c>
      <c r="CD1832">
        <f t="shared" si="1169"/>
        <v>155764.1</v>
      </c>
      <c r="CE1832">
        <f t="shared" si="1169"/>
        <v>107913.79</v>
      </c>
      <c r="CF1832">
        <f t="shared" si="1169"/>
        <v>107913.79</v>
      </c>
      <c r="CG1832">
        <f t="shared" si="1169"/>
        <v>0</v>
      </c>
      <c r="CH1832">
        <f t="shared" si="1169"/>
        <v>107913.79</v>
      </c>
      <c r="CI1832">
        <f t="shared" si="1169"/>
        <v>0</v>
      </c>
      <c r="CJ1832">
        <f t="shared" si="1169"/>
        <v>0</v>
      </c>
      <c r="CK1832">
        <f t="shared" si="1169"/>
        <v>0</v>
      </c>
      <c r="CL1832">
        <f t="shared" si="1169"/>
        <v>0</v>
      </c>
      <c r="CM1832">
        <f t="shared" si="1169"/>
        <v>0</v>
      </c>
      <c r="CN1832">
        <f t="shared" si="1169"/>
        <v>0</v>
      </c>
      <c r="CO1832">
        <f t="shared" si="1169"/>
        <v>0</v>
      </c>
      <c r="CP1832">
        <f t="shared" si="1169"/>
        <v>0</v>
      </c>
      <c r="CQ1832">
        <f t="shared" si="1169"/>
        <v>0</v>
      </c>
      <c r="CR1832">
        <f t="shared" si="1169"/>
        <v>0</v>
      </c>
      <c r="CS1832">
        <f t="shared" si="1169"/>
        <v>0</v>
      </c>
      <c r="CT1832">
        <f t="shared" si="1169"/>
        <v>0</v>
      </c>
      <c r="CU1832">
        <f t="shared" si="1169"/>
        <v>0</v>
      </c>
      <c r="CV1832">
        <f t="shared" si="1169"/>
        <v>0</v>
      </c>
      <c r="CW1832">
        <f t="shared" si="1169"/>
        <v>0</v>
      </c>
      <c r="CX1832">
        <f t="shared" si="1169"/>
        <v>0</v>
      </c>
      <c r="CY1832">
        <f t="shared" si="1169"/>
        <v>0</v>
      </c>
      <c r="CZ1832">
        <f t="shared" si="1169"/>
        <v>0</v>
      </c>
      <c r="DA1832">
        <f t="shared" si="1169"/>
        <v>0</v>
      </c>
      <c r="DB1832">
        <f t="shared" si="1169"/>
        <v>0</v>
      </c>
      <c r="DC1832">
        <f t="shared" si="1169"/>
        <v>0</v>
      </c>
      <c r="DD1832">
        <f t="shared" si="1169"/>
        <v>0</v>
      </c>
      <c r="DE1832">
        <f t="shared" si="1169"/>
        <v>0</v>
      </c>
      <c r="DF1832">
        <f t="shared" si="1169"/>
        <v>0</v>
      </c>
      <c r="DG1832">
        <f t="shared" ref="DG1832:EL1832" si="1170">DG1847</f>
        <v>0</v>
      </c>
      <c r="DH1832">
        <f t="shared" si="1170"/>
        <v>0</v>
      </c>
      <c r="DI1832">
        <f t="shared" si="1170"/>
        <v>0</v>
      </c>
      <c r="DJ1832">
        <f t="shared" si="1170"/>
        <v>0</v>
      </c>
      <c r="DK1832">
        <f t="shared" si="1170"/>
        <v>0</v>
      </c>
      <c r="DL1832">
        <f t="shared" si="1170"/>
        <v>0</v>
      </c>
      <c r="DM1832">
        <f t="shared" si="1170"/>
        <v>0</v>
      </c>
      <c r="DN1832">
        <f t="shared" si="1170"/>
        <v>0</v>
      </c>
      <c r="DO1832">
        <f t="shared" si="1170"/>
        <v>0</v>
      </c>
      <c r="DP1832">
        <f t="shared" si="1170"/>
        <v>0</v>
      </c>
      <c r="DQ1832">
        <f t="shared" si="1170"/>
        <v>0</v>
      </c>
      <c r="DR1832">
        <f t="shared" si="1170"/>
        <v>0</v>
      </c>
      <c r="DS1832">
        <f t="shared" si="1170"/>
        <v>0</v>
      </c>
      <c r="DT1832">
        <f t="shared" si="1170"/>
        <v>0</v>
      </c>
      <c r="DU1832">
        <f t="shared" si="1170"/>
        <v>0</v>
      </c>
      <c r="DV1832">
        <f t="shared" si="1170"/>
        <v>0</v>
      </c>
      <c r="DW1832">
        <f t="shared" si="1170"/>
        <v>0</v>
      </c>
      <c r="DX1832">
        <f t="shared" si="1170"/>
        <v>0</v>
      </c>
      <c r="DY1832">
        <f t="shared" si="1170"/>
        <v>0</v>
      </c>
      <c r="DZ1832">
        <f t="shared" si="1170"/>
        <v>0</v>
      </c>
      <c r="EA1832">
        <f t="shared" si="1170"/>
        <v>0</v>
      </c>
      <c r="EB1832">
        <f t="shared" si="1170"/>
        <v>0</v>
      </c>
      <c r="EC1832">
        <f t="shared" si="1170"/>
        <v>0</v>
      </c>
      <c r="ED1832">
        <f t="shared" si="1170"/>
        <v>0</v>
      </c>
      <c r="EE1832">
        <f t="shared" si="1170"/>
        <v>0</v>
      </c>
      <c r="EF1832">
        <f t="shared" si="1170"/>
        <v>0</v>
      </c>
      <c r="EG1832">
        <f t="shared" si="1170"/>
        <v>0</v>
      </c>
      <c r="EH1832">
        <f t="shared" si="1170"/>
        <v>0</v>
      </c>
      <c r="EI1832">
        <f t="shared" si="1170"/>
        <v>0</v>
      </c>
      <c r="EJ1832">
        <f t="shared" si="1170"/>
        <v>0</v>
      </c>
      <c r="EK1832">
        <f t="shared" si="1170"/>
        <v>0</v>
      </c>
      <c r="EL1832">
        <f t="shared" si="1170"/>
        <v>0</v>
      </c>
      <c r="EM1832">
        <f t="shared" ref="EM1832:FR1832" si="1171">EM1847</f>
        <v>0</v>
      </c>
      <c r="EN1832">
        <f t="shared" si="1171"/>
        <v>0</v>
      </c>
      <c r="EO1832">
        <f t="shared" si="1171"/>
        <v>0</v>
      </c>
      <c r="EP1832">
        <f t="shared" si="1171"/>
        <v>0</v>
      </c>
      <c r="EQ1832">
        <f t="shared" si="1171"/>
        <v>0</v>
      </c>
      <c r="ER1832">
        <f t="shared" si="1171"/>
        <v>0</v>
      </c>
      <c r="ES1832">
        <f t="shared" si="1171"/>
        <v>0</v>
      </c>
      <c r="ET1832">
        <f t="shared" si="1171"/>
        <v>0</v>
      </c>
      <c r="EU1832">
        <f t="shared" si="1171"/>
        <v>0</v>
      </c>
      <c r="EV1832">
        <f t="shared" si="1171"/>
        <v>0</v>
      </c>
      <c r="EW1832">
        <f t="shared" si="1171"/>
        <v>0</v>
      </c>
      <c r="EX1832">
        <f t="shared" si="1171"/>
        <v>0</v>
      </c>
      <c r="EY1832">
        <f t="shared" si="1171"/>
        <v>0</v>
      </c>
      <c r="EZ1832">
        <f t="shared" si="1171"/>
        <v>0</v>
      </c>
      <c r="FA1832">
        <f t="shared" si="1171"/>
        <v>0</v>
      </c>
      <c r="FB1832">
        <f t="shared" si="1171"/>
        <v>0</v>
      </c>
      <c r="FC1832">
        <f t="shared" si="1171"/>
        <v>0</v>
      </c>
      <c r="FD1832">
        <f t="shared" si="1171"/>
        <v>0</v>
      </c>
      <c r="FE1832">
        <f t="shared" si="1171"/>
        <v>0</v>
      </c>
      <c r="FF1832">
        <f t="shared" si="1171"/>
        <v>0</v>
      </c>
      <c r="FG1832">
        <f t="shared" si="1171"/>
        <v>0</v>
      </c>
      <c r="FH1832">
        <f t="shared" si="1171"/>
        <v>0</v>
      </c>
      <c r="FI1832">
        <f t="shared" si="1171"/>
        <v>0</v>
      </c>
      <c r="FJ1832">
        <f t="shared" si="1171"/>
        <v>0</v>
      </c>
      <c r="FK1832">
        <f t="shared" si="1171"/>
        <v>0</v>
      </c>
      <c r="FL1832">
        <f t="shared" si="1171"/>
        <v>0</v>
      </c>
      <c r="FM1832">
        <f t="shared" si="1171"/>
        <v>0</v>
      </c>
      <c r="FN1832">
        <f t="shared" si="1171"/>
        <v>0</v>
      </c>
      <c r="FO1832">
        <f t="shared" si="1171"/>
        <v>0</v>
      </c>
      <c r="FP1832">
        <f t="shared" si="1171"/>
        <v>0</v>
      </c>
      <c r="FQ1832">
        <f t="shared" si="1171"/>
        <v>0</v>
      </c>
      <c r="FR1832">
        <f t="shared" si="1171"/>
        <v>0</v>
      </c>
      <c r="FS1832">
        <f t="shared" ref="FS1832:GX1832" si="1172">FS1847</f>
        <v>0</v>
      </c>
      <c r="FT1832">
        <f t="shared" si="1172"/>
        <v>0</v>
      </c>
      <c r="FU1832">
        <f t="shared" si="1172"/>
        <v>0</v>
      </c>
      <c r="FV1832">
        <f t="shared" si="1172"/>
        <v>0</v>
      </c>
      <c r="FW1832">
        <f t="shared" si="1172"/>
        <v>0</v>
      </c>
      <c r="FX1832">
        <f t="shared" si="1172"/>
        <v>0</v>
      </c>
      <c r="FY1832">
        <f t="shared" si="1172"/>
        <v>0</v>
      </c>
      <c r="FZ1832">
        <f t="shared" si="1172"/>
        <v>0</v>
      </c>
      <c r="GA1832">
        <f t="shared" si="1172"/>
        <v>0</v>
      </c>
      <c r="GB1832">
        <f t="shared" si="1172"/>
        <v>0</v>
      </c>
      <c r="GC1832">
        <f t="shared" si="1172"/>
        <v>0</v>
      </c>
      <c r="GD1832">
        <f t="shared" si="1172"/>
        <v>0</v>
      </c>
      <c r="GE1832">
        <f t="shared" si="1172"/>
        <v>0</v>
      </c>
      <c r="GF1832">
        <f t="shared" si="1172"/>
        <v>0</v>
      </c>
      <c r="GG1832">
        <f t="shared" si="1172"/>
        <v>0</v>
      </c>
      <c r="GH1832">
        <f t="shared" si="1172"/>
        <v>0</v>
      </c>
      <c r="GI1832">
        <f t="shared" si="1172"/>
        <v>0</v>
      </c>
      <c r="GJ1832">
        <f t="shared" si="1172"/>
        <v>0</v>
      </c>
      <c r="GK1832">
        <f t="shared" si="1172"/>
        <v>0</v>
      </c>
      <c r="GL1832">
        <f t="shared" si="1172"/>
        <v>0</v>
      </c>
      <c r="GM1832">
        <f t="shared" si="1172"/>
        <v>0</v>
      </c>
      <c r="GN1832">
        <f t="shared" si="1172"/>
        <v>0</v>
      </c>
      <c r="GO1832">
        <f t="shared" si="1172"/>
        <v>0</v>
      </c>
      <c r="GP1832">
        <f t="shared" si="1172"/>
        <v>0</v>
      </c>
      <c r="GQ1832">
        <f t="shared" si="1172"/>
        <v>0</v>
      </c>
      <c r="GR1832">
        <f t="shared" si="1172"/>
        <v>0</v>
      </c>
      <c r="GS1832">
        <f t="shared" si="1172"/>
        <v>0</v>
      </c>
      <c r="GT1832">
        <f t="shared" si="1172"/>
        <v>0</v>
      </c>
      <c r="GU1832">
        <f t="shared" si="1172"/>
        <v>0</v>
      </c>
      <c r="GV1832">
        <f t="shared" si="1172"/>
        <v>0</v>
      </c>
      <c r="GW1832">
        <f t="shared" si="1172"/>
        <v>0</v>
      </c>
      <c r="GX1832">
        <f t="shared" si="1172"/>
        <v>0</v>
      </c>
    </row>
    <row r="1834" spans="1:245" x14ac:dyDescent="0.2">
      <c r="A1834">
        <v>17</v>
      </c>
      <c r="B1834">
        <v>1</v>
      </c>
      <c r="C1834">
        <f>ROW(SmtRes!A540)</f>
        <v>540</v>
      </c>
      <c r="D1834">
        <f>ROW(EtalonRes!A540)</f>
        <v>540</v>
      </c>
      <c r="E1834" t="s">
        <v>432</v>
      </c>
      <c r="F1834" t="s">
        <v>16</v>
      </c>
      <c r="G1834" t="s">
        <v>17</v>
      </c>
      <c r="H1834" t="s">
        <v>18</v>
      </c>
      <c r="I1834">
        <f>ROUND(4/100,9)</f>
        <v>0.04</v>
      </c>
      <c r="J1834">
        <v>0</v>
      </c>
      <c r="K1834">
        <f>ROUND(4/100,9)</f>
        <v>0.04</v>
      </c>
      <c r="O1834">
        <f t="shared" ref="O1834:O1845" si="1173">ROUND(CP1834,2)</f>
        <v>108.42</v>
      </c>
      <c r="P1834">
        <f t="shared" ref="P1834:P1845" si="1174">ROUND(CQ1834*I1834,2)</f>
        <v>0</v>
      </c>
      <c r="Q1834">
        <f t="shared" ref="Q1834:Q1845" si="1175">ROUND(CR1834*I1834,2)</f>
        <v>0</v>
      </c>
      <c r="R1834">
        <f t="shared" ref="R1834:R1845" si="1176">ROUND(CS1834*I1834,2)</f>
        <v>0</v>
      </c>
      <c r="S1834">
        <f t="shared" ref="S1834:S1845" si="1177">ROUND(CT1834*I1834,2)</f>
        <v>108.42</v>
      </c>
      <c r="T1834">
        <f t="shared" ref="T1834:T1845" si="1178">ROUND(CU1834*I1834,2)</f>
        <v>0</v>
      </c>
      <c r="U1834">
        <f t="shared" ref="U1834:U1845" si="1179">CV1834*I1834</f>
        <v>0.2336</v>
      </c>
      <c r="V1834">
        <f t="shared" ref="V1834:V1845" si="1180">CW1834*I1834</f>
        <v>0</v>
      </c>
      <c r="W1834">
        <f t="shared" ref="W1834:W1845" si="1181">ROUND(CX1834*I1834,2)</f>
        <v>0</v>
      </c>
      <c r="X1834">
        <f t="shared" ref="X1834:X1845" si="1182">ROUND(CY1834,2)</f>
        <v>75.89</v>
      </c>
      <c r="Y1834">
        <f t="shared" ref="Y1834:Y1845" si="1183">ROUND(CZ1834,2)</f>
        <v>10.84</v>
      </c>
      <c r="AA1834">
        <v>35364244</v>
      </c>
      <c r="AB1834">
        <f t="shared" ref="AB1834:AB1845" si="1184">ROUND((AC1834+AD1834+AF1834),6)</f>
        <v>2710.46</v>
      </c>
      <c r="AC1834">
        <f t="shared" ref="AC1834:AC1845" si="1185">ROUND((ES1834),6)</f>
        <v>0</v>
      </c>
      <c r="AD1834">
        <f t="shared" ref="AD1834:AD1845" si="1186">ROUND((((ET1834)-(EU1834))+AE1834),6)</f>
        <v>0</v>
      </c>
      <c r="AE1834">
        <f t="shared" ref="AE1834:AE1845" si="1187">ROUND((EU1834),6)</f>
        <v>0</v>
      </c>
      <c r="AF1834">
        <f t="shared" ref="AF1834:AF1845" si="1188">ROUND((EV1834),6)</f>
        <v>2710.46</v>
      </c>
      <c r="AG1834">
        <f t="shared" ref="AG1834:AG1845" si="1189">ROUND((AP1834),6)</f>
        <v>0</v>
      </c>
      <c r="AH1834">
        <f t="shared" ref="AH1834:AH1845" si="1190">(EW1834)</f>
        <v>5.84</v>
      </c>
      <c r="AI1834">
        <f t="shared" ref="AI1834:AI1845" si="1191">(EX1834)</f>
        <v>0</v>
      </c>
      <c r="AJ1834">
        <f t="shared" ref="AJ1834:AJ1845" si="1192">(AS1834)</f>
        <v>0</v>
      </c>
      <c r="AK1834">
        <v>2710.46</v>
      </c>
      <c r="AL1834">
        <v>0</v>
      </c>
      <c r="AM1834">
        <v>0</v>
      </c>
      <c r="AN1834">
        <v>0</v>
      </c>
      <c r="AO1834">
        <v>2710.46</v>
      </c>
      <c r="AP1834">
        <v>0</v>
      </c>
      <c r="AQ1834">
        <v>5.84</v>
      </c>
      <c r="AR1834">
        <v>0</v>
      </c>
      <c r="AS1834">
        <v>0</v>
      </c>
      <c r="AT1834">
        <v>70</v>
      </c>
      <c r="AU1834">
        <v>10</v>
      </c>
      <c r="AV1834">
        <v>1</v>
      </c>
      <c r="AW1834">
        <v>1</v>
      </c>
      <c r="AZ1834">
        <v>1</v>
      </c>
      <c r="BA1834">
        <v>1</v>
      </c>
      <c r="BB1834">
        <v>1</v>
      </c>
      <c r="BC1834">
        <v>1</v>
      </c>
      <c r="BD1834" t="s">
        <v>3</v>
      </c>
      <c r="BE1834" t="s">
        <v>3</v>
      </c>
      <c r="BF1834" t="s">
        <v>3</v>
      </c>
      <c r="BG1834" t="s">
        <v>3</v>
      </c>
      <c r="BH1834">
        <v>0</v>
      </c>
      <c r="BI1834">
        <v>4</v>
      </c>
      <c r="BJ1834" t="s">
        <v>19</v>
      </c>
      <c r="BM1834">
        <v>0</v>
      </c>
      <c r="BN1834">
        <v>0</v>
      </c>
      <c r="BO1834" t="s">
        <v>3</v>
      </c>
      <c r="BP1834">
        <v>0</v>
      </c>
      <c r="BQ1834">
        <v>1</v>
      </c>
      <c r="BR1834">
        <v>0</v>
      </c>
      <c r="BS1834">
        <v>1</v>
      </c>
      <c r="BT1834">
        <v>1</v>
      </c>
      <c r="BU1834">
        <v>1</v>
      </c>
      <c r="BV1834">
        <v>1</v>
      </c>
      <c r="BW1834">
        <v>1</v>
      </c>
      <c r="BX1834">
        <v>1</v>
      </c>
      <c r="BY1834" t="s">
        <v>3</v>
      </c>
      <c r="BZ1834">
        <v>70</v>
      </c>
      <c r="CA1834">
        <v>10</v>
      </c>
      <c r="CB1834" t="s">
        <v>3</v>
      </c>
      <c r="CE1834">
        <v>0</v>
      </c>
      <c r="CF1834">
        <v>0</v>
      </c>
      <c r="CG1834">
        <v>0</v>
      </c>
      <c r="CM1834">
        <v>0</v>
      </c>
      <c r="CN1834" t="s">
        <v>3</v>
      </c>
      <c r="CO1834">
        <v>0</v>
      </c>
      <c r="CP1834">
        <f t="shared" ref="CP1834:CP1845" si="1193">(P1834+Q1834+S1834)</f>
        <v>108.42</v>
      </c>
      <c r="CQ1834">
        <f t="shared" ref="CQ1834:CQ1845" si="1194">(AC1834*BC1834*AW1834)</f>
        <v>0</v>
      </c>
      <c r="CR1834">
        <f t="shared" ref="CR1834:CR1845" si="1195">((((ET1834)*BB1834-(EU1834)*BS1834)+AE1834*BS1834)*AV1834)</f>
        <v>0</v>
      </c>
      <c r="CS1834">
        <f t="shared" ref="CS1834:CS1845" si="1196">(AE1834*BS1834*AV1834)</f>
        <v>0</v>
      </c>
      <c r="CT1834">
        <f t="shared" ref="CT1834:CT1845" si="1197">(AF1834*BA1834*AV1834)</f>
        <v>2710.46</v>
      </c>
      <c r="CU1834">
        <f t="shared" ref="CU1834:CU1845" si="1198">AG1834</f>
        <v>0</v>
      </c>
      <c r="CV1834">
        <f t="shared" ref="CV1834:CV1845" si="1199">(AH1834*AV1834)</f>
        <v>5.84</v>
      </c>
      <c r="CW1834">
        <f t="shared" ref="CW1834:CW1845" si="1200">AI1834</f>
        <v>0</v>
      </c>
      <c r="CX1834">
        <f t="shared" ref="CX1834:CX1845" si="1201">AJ1834</f>
        <v>0</v>
      </c>
      <c r="CY1834">
        <f t="shared" ref="CY1834:CY1845" si="1202">((S1834*BZ1834)/100)</f>
        <v>75.894000000000005</v>
      </c>
      <c r="CZ1834">
        <f t="shared" ref="CZ1834:CZ1845" si="1203">((S1834*CA1834)/100)</f>
        <v>10.842000000000001</v>
      </c>
      <c r="DC1834" t="s">
        <v>3</v>
      </c>
      <c r="DD1834" t="s">
        <v>3</v>
      </c>
      <c r="DE1834" t="s">
        <v>3</v>
      </c>
      <c r="DF1834" t="s">
        <v>3</v>
      </c>
      <c r="DG1834" t="s">
        <v>3</v>
      </c>
      <c r="DH1834" t="s">
        <v>3</v>
      </c>
      <c r="DI1834" t="s">
        <v>3</v>
      </c>
      <c r="DJ1834" t="s">
        <v>3</v>
      </c>
      <c r="DK1834" t="s">
        <v>3</v>
      </c>
      <c r="DL1834" t="s">
        <v>3</v>
      </c>
      <c r="DM1834" t="s">
        <v>3</v>
      </c>
      <c r="DN1834">
        <v>0</v>
      </c>
      <c r="DO1834">
        <v>0</v>
      </c>
      <c r="DP1834">
        <v>1</v>
      </c>
      <c r="DQ1834">
        <v>1</v>
      </c>
      <c r="DU1834">
        <v>1010</v>
      </c>
      <c r="DV1834" t="s">
        <v>18</v>
      </c>
      <c r="DW1834" t="s">
        <v>18</v>
      </c>
      <c r="DX1834">
        <v>100</v>
      </c>
      <c r="DZ1834" t="s">
        <v>3</v>
      </c>
      <c r="EA1834" t="s">
        <v>3</v>
      </c>
      <c r="EB1834" t="s">
        <v>3</v>
      </c>
      <c r="EC1834" t="s">
        <v>3</v>
      </c>
      <c r="EE1834">
        <v>35096056</v>
      </c>
      <c r="EF1834">
        <v>1</v>
      </c>
      <c r="EG1834" t="s">
        <v>20</v>
      </c>
      <c r="EH1834">
        <v>0</v>
      </c>
      <c r="EI1834" t="s">
        <v>3</v>
      </c>
      <c r="EJ1834">
        <v>4</v>
      </c>
      <c r="EK1834">
        <v>0</v>
      </c>
      <c r="EL1834" t="s">
        <v>21</v>
      </c>
      <c r="EM1834" t="s">
        <v>22</v>
      </c>
      <c r="EO1834" t="s">
        <v>3</v>
      </c>
      <c r="EQ1834">
        <v>2097152</v>
      </c>
      <c r="ER1834">
        <v>2710.46</v>
      </c>
      <c r="ES1834">
        <v>0</v>
      </c>
      <c r="ET1834">
        <v>0</v>
      </c>
      <c r="EU1834">
        <v>0</v>
      </c>
      <c r="EV1834">
        <v>2710.46</v>
      </c>
      <c r="EW1834">
        <v>5.84</v>
      </c>
      <c r="EX1834">
        <v>0</v>
      </c>
      <c r="EY1834">
        <v>0</v>
      </c>
      <c r="FQ1834">
        <v>0</v>
      </c>
      <c r="FR1834">
        <v>0</v>
      </c>
      <c r="FS1834">
        <v>0</v>
      </c>
      <c r="FX1834">
        <v>70</v>
      </c>
      <c r="FY1834">
        <v>10</v>
      </c>
      <c r="GA1834" t="s">
        <v>3</v>
      </c>
      <c r="GD1834">
        <v>0</v>
      </c>
      <c r="GF1834">
        <v>-931379651</v>
      </c>
      <c r="GG1834">
        <v>2</v>
      </c>
      <c r="GH1834">
        <v>1</v>
      </c>
      <c r="GI1834">
        <v>-2</v>
      </c>
      <c r="GJ1834">
        <v>0</v>
      </c>
      <c r="GK1834">
        <f>ROUND(R1834*(R12)/100,2)</f>
        <v>0</v>
      </c>
      <c r="GL1834">
        <f t="shared" ref="GL1834:GL1845" si="1204">ROUND(IF(AND(BH1834=3,BI1834=3,FS1834&lt;&gt;0),P1834,0),2)</f>
        <v>0</v>
      </c>
      <c r="GM1834">
        <f t="shared" ref="GM1834:GM1845" si="1205">ROUND(O1834+X1834+Y1834+GK1834,2)+GX1834</f>
        <v>195.15</v>
      </c>
      <c r="GN1834">
        <f t="shared" ref="GN1834:GN1845" si="1206">IF(OR(BI1834=0,BI1834=1),GM1834-GX1834,0)</f>
        <v>0</v>
      </c>
      <c r="GO1834">
        <f t="shared" ref="GO1834:GO1845" si="1207">IF(BI1834=2,GM1834-GX1834,0)</f>
        <v>0</v>
      </c>
      <c r="GP1834">
        <f t="shared" ref="GP1834:GP1845" si="1208">IF(BI1834=4,GM1834-GX1834,0)</f>
        <v>195.15</v>
      </c>
      <c r="GR1834">
        <v>0</v>
      </c>
      <c r="GS1834">
        <v>3</v>
      </c>
      <c r="GT1834">
        <v>0</v>
      </c>
      <c r="GU1834" t="s">
        <v>3</v>
      </c>
      <c r="GV1834">
        <f t="shared" ref="GV1834:GV1845" si="1209">ROUND((GT1834),6)</f>
        <v>0</v>
      </c>
      <c r="GW1834">
        <v>1</v>
      </c>
      <c r="GX1834">
        <f t="shared" ref="GX1834:GX1845" si="1210">ROUND(HC1834*I1834,2)</f>
        <v>0</v>
      </c>
      <c r="HA1834">
        <v>0</v>
      </c>
      <c r="HB1834">
        <v>0</v>
      </c>
      <c r="HC1834">
        <f t="shared" ref="HC1834:HC1845" si="1211">GV1834*GW1834</f>
        <v>0</v>
      </c>
      <c r="HE1834" t="s">
        <v>3</v>
      </c>
      <c r="HF1834" t="s">
        <v>3</v>
      </c>
      <c r="HM1834" t="s">
        <v>3</v>
      </c>
      <c r="HN1834" t="s">
        <v>3</v>
      </c>
      <c r="HO1834" t="s">
        <v>3</v>
      </c>
      <c r="HP1834" t="s">
        <v>3</v>
      </c>
      <c r="HQ1834" t="s">
        <v>3</v>
      </c>
      <c r="HS1834">
        <v>0</v>
      </c>
      <c r="IK1834">
        <v>0</v>
      </c>
    </row>
    <row r="1835" spans="1:245" x14ac:dyDescent="0.2">
      <c r="A1835">
        <v>17</v>
      </c>
      <c r="B1835">
        <v>1</v>
      </c>
      <c r="C1835">
        <f>ROW(SmtRes!A544)</f>
        <v>544</v>
      </c>
      <c r="D1835">
        <f>ROW(EtalonRes!A544)</f>
        <v>544</v>
      </c>
      <c r="E1835" t="s">
        <v>433</v>
      </c>
      <c r="F1835" t="s">
        <v>227</v>
      </c>
      <c r="G1835" t="s">
        <v>228</v>
      </c>
      <c r="H1835" t="s">
        <v>229</v>
      </c>
      <c r="I1835">
        <f>ROUND(2/10,9)</f>
        <v>0.2</v>
      </c>
      <c r="J1835">
        <v>0</v>
      </c>
      <c r="K1835">
        <f>ROUND(2/10,9)</f>
        <v>0.2</v>
      </c>
      <c r="O1835">
        <f t="shared" si="1173"/>
        <v>85.31</v>
      </c>
      <c r="P1835">
        <f t="shared" si="1174"/>
        <v>22.46</v>
      </c>
      <c r="Q1835">
        <f t="shared" si="1175"/>
        <v>1.8</v>
      </c>
      <c r="R1835">
        <f t="shared" si="1176"/>
        <v>0.03</v>
      </c>
      <c r="S1835">
        <f t="shared" si="1177"/>
        <v>61.05</v>
      </c>
      <c r="T1835">
        <f t="shared" si="1178"/>
        <v>0</v>
      </c>
      <c r="U1835">
        <f t="shared" si="1179"/>
        <v>8.4000000000000005E-2</v>
      </c>
      <c r="V1835">
        <f t="shared" si="1180"/>
        <v>0</v>
      </c>
      <c r="W1835">
        <f t="shared" si="1181"/>
        <v>0</v>
      </c>
      <c r="X1835">
        <f t="shared" si="1182"/>
        <v>42.74</v>
      </c>
      <c r="Y1835">
        <f t="shared" si="1183"/>
        <v>6.11</v>
      </c>
      <c r="AA1835">
        <v>35364244</v>
      </c>
      <c r="AB1835">
        <f t="shared" si="1184"/>
        <v>426.58</v>
      </c>
      <c r="AC1835">
        <f t="shared" si="1185"/>
        <v>112.32</v>
      </c>
      <c r="AD1835">
        <f t="shared" si="1186"/>
        <v>8.99</v>
      </c>
      <c r="AE1835">
        <f t="shared" si="1187"/>
        <v>0.13</v>
      </c>
      <c r="AF1835">
        <f t="shared" si="1188"/>
        <v>305.27</v>
      </c>
      <c r="AG1835">
        <f t="shared" si="1189"/>
        <v>0</v>
      </c>
      <c r="AH1835">
        <f t="shared" si="1190"/>
        <v>0.42</v>
      </c>
      <c r="AI1835">
        <f t="shared" si="1191"/>
        <v>0</v>
      </c>
      <c r="AJ1835">
        <f t="shared" si="1192"/>
        <v>0</v>
      </c>
      <c r="AK1835">
        <v>426.58</v>
      </c>
      <c r="AL1835">
        <v>112.32</v>
      </c>
      <c r="AM1835">
        <v>8.99</v>
      </c>
      <c r="AN1835">
        <v>0.13</v>
      </c>
      <c r="AO1835">
        <v>305.27</v>
      </c>
      <c r="AP1835">
        <v>0</v>
      </c>
      <c r="AQ1835">
        <v>0.42</v>
      </c>
      <c r="AR1835">
        <v>0</v>
      </c>
      <c r="AS1835">
        <v>0</v>
      </c>
      <c r="AT1835">
        <v>70</v>
      </c>
      <c r="AU1835">
        <v>10</v>
      </c>
      <c r="AV1835">
        <v>1</v>
      </c>
      <c r="AW1835">
        <v>1</v>
      </c>
      <c r="AZ1835">
        <v>1</v>
      </c>
      <c r="BA1835">
        <v>1</v>
      </c>
      <c r="BB1835">
        <v>1</v>
      </c>
      <c r="BC1835">
        <v>1</v>
      </c>
      <c r="BD1835" t="s">
        <v>3</v>
      </c>
      <c r="BE1835" t="s">
        <v>3</v>
      </c>
      <c r="BF1835" t="s">
        <v>3</v>
      </c>
      <c r="BG1835" t="s">
        <v>3</v>
      </c>
      <c r="BH1835">
        <v>0</v>
      </c>
      <c r="BI1835">
        <v>4</v>
      </c>
      <c r="BJ1835" t="s">
        <v>230</v>
      </c>
      <c r="BM1835">
        <v>0</v>
      </c>
      <c r="BN1835">
        <v>0</v>
      </c>
      <c r="BO1835" t="s">
        <v>3</v>
      </c>
      <c r="BP1835">
        <v>0</v>
      </c>
      <c r="BQ1835">
        <v>1</v>
      </c>
      <c r="BR1835">
        <v>0</v>
      </c>
      <c r="BS1835">
        <v>1</v>
      </c>
      <c r="BT1835">
        <v>1</v>
      </c>
      <c r="BU1835">
        <v>1</v>
      </c>
      <c r="BV1835">
        <v>1</v>
      </c>
      <c r="BW1835">
        <v>1</v>
      </c>
      <c r="BX1835">
        <v>1</v>
      </c>
      <c r="BY1835" t="s">
        <v>3</v>
      </c>
      <c r="BZ1835">
        <v>70</v>
      </c>
      <c r="CA1835">
        <v>10</v>
      </c>
      <c r="CB1835" t="s">
        <v>3</v>
      </c>
      <c r="CE1835">
        <v>0</v>
      </c>
      <c r="CF1835">
        <v>0</v>
      </c>
      <c r="CG1835">
        <v>0</v>
      </c>
      <c r="CM1835">
        <v>0</v>
      </c>
      <c r="CN1835" t="s">
        <v>3</v>
      </c>
      <c r="CO1835">
        <v>0</v>
      </c>
      <c r="CP1835">
        <f t="shared" si="1193"/>
        <v>85.31</v>
      </c>
      <c r="CQ1835">
        <f t="shared" si="1194"/>
        <v>112.32</v>
      </c>
      <c r="CR1835">
        <f t="shared" si="1195"/>
        <v>8.99</v>
      </c>
      <c r="CS1835">
        <f t="shared" si="1196"/>
        <v>0.13</v>
      </c>
      <c r="CT1835">
        <f t="shared" si="1197"/>
        <v>305.27</v>
      </c>
      <c r="CU1835">
        <f t="shared" si="1198"/>
        <v>0</v>
      </c>
      <c r="CV1835">
        <f t="shared" si="1199"/>
        <v>0.42</v>
      </c>
      <c r="CW1835">
        <f t="shared" si="1200"/>
        <v>0</v>
      </c>
      <c r="CX1835">
        <f t="shared" si="1201"/>
        <v>0</v>
      </c>
      <c r="CY1835">
        <f t="shared" si="1202"/>
        <v>42.734999999999999</v>
      </c>
      <c r="CZ1835">
        <f t="shared" si="1203"/>
        <v>6.1050000000000004</v>
      </c>
      <c r="DC1835" t="s">
        <v>3</v>
      </c>
      <c r="DD1835" t="s">
        <v>3</v>
      </c>
      <c r="DE1835" t="s">
        <v>3</v>
      </c>
      <c r="DF1835" t="s">
        <v>3</v>
      </c>
      <c r="DG1835" t="s">
        <v>3</v>
      </c>
      <c r="DH1835" t="s">
        <v>3</v>
      </c>
      <c r="DI1835" t="s">
        <v>3</v>
      </c>
      <c r="DJ1835" t="s">
        <v>3</v>
      </c>
      <c r="DK1835" t="s">
        <v>3</v>
      </c>
      <c r="DL1835" t="s">
        <v>3</v>
      </c>
      <c r="DM1835" t="s">
        <v>3</v>
      </c>
      <c r="DN1835">
        <v>0</v>
      </c>
      <c r="DO1835">
        <v>0</v>
      </c>
      <c r="DP1835">
        <v>1</v>
      </c>
      <c r="DQ1835">
        <v>1</v>
      </c>
      <c r="DU1835">
        <v>1013</v>
      </c>
      <c r="DV1835" t="s">
        <v>229</v>
      </c>
      <c r="DW1835" t="s">
        <v>229</v>
      </c>
      <c r="DX1835">
        <v>1</v>
      </c>
      <c r="DZ1835" t="s">
        <v>3</v>
      </c>
      <c r="EA1835" t="s">
        <v>3</v>
      </c>
      <c r="EB1835" t="s">
        <v>3</v>
      </c>
      <c r="EC1835" t="s">
        <v>3</v>
      </c>
      <c r="EE1835">
        <v>35096056</v>
      </c>
      <c r="EF1835">
        <v>1</v>
      </c>
      <c r="EG1835" t="s">
        <v>20</v>
      </c>
      <c r="EH1835">
        <v>0</v>
      </c>
      <c r="EI1835" t="s">
        <v>3</v>
      </c>
      <c r="EJ1835">
        <v>4</v>
      </c>
      <c r="EK1835">
        <v>0</v>
      </c>
      <c r="EL1835" t="s">
        <v>21</v>
      </c>
      <c r="EM1835" t="s">
        <v>22</v>
      </c>
      <c r="EO1835" t="s">
        <v>3</v>
      </c>
      <c r="EQ1835">
        <v>2097152</v>
      </c>
      <c r="ER1835">
        <v>426.58</v>
      </c>
      <c r="ES1835">
        <v>112.32</v>
      </c>
      <c r="ET1835">
        <v>8.99</v>
      </c>
      <c r="EU1835">
        <v>0.13</v>
      </c>
      <c r="EV1835">
        <v>305.27</v>
      </c>
      <c r="EW1835">
        <v>0.42</v>
      </c>
      <c r="EX1835">
        <v>0</v>
      </c>
      <c r="EY1835">
        <v>0</v>
      </c>
      <c r="FQ1835">
        <v>0</v>
      </c>
      <c r="FR1835">
        <v>0</v>
      </c>
      <c r="FS1835">
        <v>0</v>
      </c>
      <c r="FX1835">
        <v>70</v>
      </c>
      <c r="FY1835">
        <v>10</v>
      </c>
      <c r="GA1835" t="s">
        <v>3</v>
      </c>
      <c r="GD1835">
        <v>0</v>
      </c>
      <c r="GF1835">
        <v>94825724</v>
      </c>
      <c r="GG1835">
        <v>2</v>
      </c>
      <c r="GH1835">
        <v>1</v>
      </c>
      <c r="GI1835">
        <v>-2</v>
      </c>
      <c r="GJ1835">
        <v>0</v>
      </c>
      <c r="GK1835">
        <f>ROUND(R1835*(R12)/100,2)</f>
        <v>0.03</v>
      </c>
      <c r="GL1835">
        <f t="shared" si="1204"/>
        <v>0</v>
      </c>
      <c r="GM1835">
        <f t="shared" si="1205"/>
        <v>134.19</v>
      </c>
      <c r="GN1835">
        <f t="shared" si="1206"/>
        <v>0</v>
      </c>
      <c r="GO1835">
        <f t="shared" si="1207"/>
        <v>0</v>
      </c>
      <c r="GP1835">
        <f t="shared" si="1208"/>
        <v>134.19</v>
      </c>
      <c r="GR1835">
        <v>0</v>
      </c>
      <c r="GS1835">
        <v>3</v>
      </c>
      <c r="GT1835">
        <v>0</v>
      </c>
      <c r="GU1835" t="s">
        <v>3</v>
      </c>
      <c r="GV1835">
        <f t="shared" si="1209"/>
        <v>0</v>
      </c>
      <c r="GW1835">
        <v>1</v>
      </c>
      <c r="GX1835">
        <f t="shared" si="1210"/>
        <v>0</v>
      </c>
      <c r="HA1835">
        <v>0</v>
      </c>
      <c r="HB1835">
        <v>0</v>
      </c>
      <c r="HC1835">
        <f t="shared" si="1211"/>
        <v>0</v>
      </c>
      <c r="HE1835" t="s">
        <v>3</v>
      </c>
      <c r="HF1835" t="s">
        <v>3</v>
      </c>
      <c r="HM1835" t="s">
        <v>3</v>
      </c>
      <c r="HN1835" t="s">
        <v>3</v>
      </c>
      <c r="HO1835" t="s">
        <v>3</v>
      </c>
      <c r="HP1835" t="s">
        <v>3</v>
      </c>
      <c r="HQ1835" t="s">
        <v>3</v>
      </c>
      <c r="HS1835">
        <v>0</v>
      </c>
      <c r="IK1835">
        <v>0</v>
      </c>
    </row>
    <row r="1836" spans="1:245" x14ac:dyDescent="0.2">
      <c r="A1836">
        <v>17</v>
      </c>
      <c r="B1836">
        <v>1</v>
      </c>
      <c r="C1836">
        <f>ROW(SmtRes!A547)</f>
        <v>547</v>
      </c>
      <c r="D1836">
        <f>ROW(EtalonRes!A547)</f>
        <v>547</v>
      </c>
      <c r="E1836" t="s">
        <v>434</v>
      </c>
      <c r="F1836" t="s">
        <v>232</v>
      </c>
      <c r="G1836" t="s">
        <v>233</v>
      </c>
      <c r="H1836" t="s">
        <v>26</v>
      </c>
      <c r="I1836">
        <f>ROUND(2/100,9)</f>
        <v>0.02</v>
      </c>
      <c r="J1836">
        <v>0</v>
      </c>
      <c r="K1836">
        <f>ROUND(2/100,9)</f>
        <v>0.02</v>
      </c>
      <c r="O1836">
        <f t="shared" si="1173"/>
        <v>284.27</v>
      </c>
      <c r="P1836">
        <f t="shared" si="1174"/>
        <v>0</v>
      </c>
      <c r="Q1836">
        <f t="shared" si="1175"/>
        <v>119.88</v>
      </c>
      <c r="R1836">
        <f t="shared" si="1176"/>
        <v>60.81</v>
      </c>
      <c r="S1836">
        <f t="shared" si="1177"/>
        <v>164.39</v>
      </c>
      <c r="T1836">
        <f t="shared" si="1178"/>
        <v>0</v>
      </c>
      <c r="U1836">
        <f t="shared" si="1179"/>
        <v>0.28000000000000003</v>
      </c>
      <c r="V1836">
        <f t="shared" si="1180"/>
        <v>0</v>
      </c>
      <c r="W1836">
        <f t="shared" si="1181"/>
        <v>0</v>
      </c>
      <c r="X1836">
        <f t="shared" si="1182"/>
        <v>115.07</v>
      </c>
      <c r="Y1836">
        <f t="shared" si="1183"/>
        <v>16.440000000000001</v>
      </c>
      <c r="AA1836">
        <v>35364244</v>
      </c>
      <c r="AB1836">
        <f t="shared" si="1184"/>
        <v>14213.53</v>
      </c>
      <c r="AC1836">
        <f t="shared" si="1185"/>
        <v>0</v>
      </c>
      <c r="AD1836">
        <f t="shared" si="1186"/>
        <v>5993.85</v>
      </c>
      <c r="AE1836">
        <f t="shared" si="1187"/>
        <v>3040.45</v>
      </c>
      <c r="AF1836">
        <f t="shared" si="1188"/>
        <v>8219.68</v>
      </c>
      <c r="AG1836">
        <f t="shared" si="1189"/>
        <v>0</v>
      </c>
      <c r="AH1836">
        <f t="shared" si="1190"/>
        <v>14</v>
      </c>
      <c r="AI1836">
        <f t="shared" si="1191"/>
        <v>0</v>
      </c>
      <c r="AJ1836">
        <f t="shared" si="1192"/>
        <v>0</v>
      </c>
      <c r="AK1836">
        <v>14213.53</v>
      </c>
      <c r="AL1836">
        <v>0</v>
      </c>
      <c r="AM1836">
        <v>5993.85</v>
      </c>
      <c r="AN1836">
        <v>3040.45</v>
      </c>
      <c r="AO1836">
        <v>8219.68</v>
      </c>
      <c r="AP1836">
        <v>0</v>
      </c>
      <c r="AQ1836">
        <v>14</v>
      </c>
      <c r="AR1836">
        <v>0</v>
      </c>
      <c r="AS1836">
        <v>0</v>
      </c>
      <c r="AT1836">
        <v>70</v>
      </c>
      <c r="AU1836">
        <v>10</v>
      </c>
      <c r="AV1836">
        <v>1</v>
      </c>
      <c r="AW1836">
        <v>1</v>
      </c>
      <c r="AZ1836">
        <v>1</v>
      </c>
      <c r="BA1836">
        <v>1</v>
      </c>
      <c r="BB1836">
        <v>1</v>
      </c>
      <c r="BC1836">
        <v>1</v>
      </c>
      <c r="BD1836" t="s">
        <v>3</v>
      </c>
      <c r="BE1836" t="s">
        <v>3</v>
      </c>
      <c r="BF1836" t="s">
        <v>3</v>
      </c>
      <c r="BG1836" t="s">
        <v>3</v>
      </c>
      <c r="BH1836">
        <v>0</v>
      </c>
      <c r="BI1836">
        <v>4</v>
      </c>
      <c r="BJ1836" t="s">
        <v>234</v>
      </c>
      <c r="BM1836">
        <v>0</v>
      </c>
      <c r="BN1836">
        <v>0</v>
      </c>
      <c r="BO1836" t="s">
        <v>3</v>
      </c>
      <c r="BP1836">
        <v>0</v>
      </c>
      <c r="BQ1836">
        <v>1</v>
      </c>
      <c r="BR1836">
        <v>0</v>
      </c>
      <c r="BS1836">
        <v>1</v>
      </c>
      <c r="BT1836">
        <v>1</v>
      </c>
      <c r="BU1836">
        <v>1</v>
      </c>
      <c r="BV1836">
        <v>1</v>
      </c>
      <c r="BW1836">
        <v>1</v>
      </c>
      <c r="BX1836">
        <v>1</v>
      </c>
      <c r="BY1836" t="s">
        <v>3</v>
      </c>
      <c r="BZ1836">
        <v>70</v>
      </c>
      <c r="CA1836">
        <v>10</v>
      </c>
      <c r="CB1836" t="s">
        <v>3</v>
      </c>
      <c r="CE1836">
        <v>0</v>
      </c>
      <c r="CF1836">
        <v>0</v>
      </c>
      <c r="CG1836">
        <v>0</v>
      </c>
      <c r="CM1836">
        <v>0</v>
      </c>
      <c r="CN1836" t="s">
        <v>3</v>
      </c>
      <c r="CO1836">
        <v>0</v>
      </c>
      <c r="CP1836">
        <f t="shared" si="1193"/>
        <v>284.27</v>
      </c>
      <c r="CQ1836">
        <f t="shared" si="1194"/>
        <v>0</v>
      </c>
      <c r="CR1836">
        <f t="shared" si="1195"/>
        <v>5993.85</v>
      </c>
      <c r="CS1836">
        <f t="shared" si="1196"/>
        <v>3040.45</v>
      </c>
      <c r="CT1836">
        <f t="shared" si="1197"/>
        <v>8219.68</v>
      </c>
      <c r="CU1836">
        <f t="shared" si="1198"/>
        <v>0</v>
      </c>
      <c r="CV1836">
        <f t="shared" si="1199"/>
        <v>14</v>
      </c>
      <c r="CW1836">
        <f t="shared" si="1200"/>
        <v>0</v>
      </c>
      <c r="CX1836">
        <f t="shared" si="1201"/>
        <v>0</v>
      </c>
      <c r="CY1836">
        <f t="shared" si="1202"/>
        <v>115.07299999999999</v>
      </c>
      <c r="CZ1836">
        <f t="shared" si="1203"/>
        <v>16.439</v>
      </c>
      <c r="DC1836" t="s">
        <v>3</v>
      </c>
      <c r="DD1836" t="s">
        <v>3</v>
      </c>
      <c r="DE1836" t="s">
        <v>3</v>
      </c>
      <c r="DF1836" t="s">
        <v>3</v>
      </c>
      <c r="DG1836" t="s">
        <v>3</v>
      </c>
      <c r="DH1836" t="s">
        <v>3</v>
      </c>
      <c r="DI1836" t="s">
        <v>3</v>
      </c>
      <c r="DJ1836" t="s">
        <v>3</v>
      </c>
      <c r="DK1836" t="s">
        <v>3</v>
      </c>
      <c r="DL1836" t="s">
        <v>3</v>
      </c>
      <c r="DM1836" t="s">
        <v>3</v>
      </c>
      <c r="DN1836">
        <v>0</v>
      </c>
      <c r="DO1836">
        <v>0</v>
      </c>
      <c r="DP1836">
        <v>1</v>
      </c>
      <c r="DQ1836">
        <v>1</v>
      </c>
      <c r="DU1836">
        <v>1003</v>
      </c>
      <c r="DV1836" t="s">
        <v>26</v>
      </c>
      <c r="DW1836" t="s">
        <v>26</v>
      </c>
      <c r="DX1836">
        <v>100</v>
      </c>
      <c r="DZ1836" t="s">
        <v>3</v>
      </c>
      <c r="EA1836" t="s">
        <v>3</v>
      </c>
      <c r="EB1836" t="s">
        <v>3</v>
      </c>
      <c r="EC1836" t="s">
        <v>3</v>
      </c>
      <c r="EE1836">
        <v>35096056</v>
      </c>
      <c r="EF1836">
        <v>1</v>
      </c>
      <c r="EG1836" t="s">
        <v>20</v>
      </c>
      <c r="EH1836">
        <v>0</v>
      </c>
      <c r="EI1836" t="s">
        <v>3</v>
      </c>
      <c r="EJ1836">
        <v>4</v>
      </c>
      <c r="EK1836">
        <v>0</v>
      </c>
      <c r="EL1836" t="s">
        <v>21</v>
      </c>
      <c r="EM1836" t="s">
        <v>22</v>
      </c>
      <c r="EO1836" t="s">
        <v>3</v>
      </c>
      <c r="EQ1836">
        <v>2097152</v>
      </c>
      <c r="ER1836">
        <v>14213.53</v>
      </c>
      <c r="ES1836">
        <v>0</v>
      </c>
      <c r="ET1836">
        <v>5993.85</v>
      </c>
      <c r="EU1836">
        <v>3040.45</v>
      </c>
      <c r="EV1836">
        <v>8219.68</v>
      </c>
      <c r="EW1836">
        <v>14</v>
      </c>
      <c r="EX1836">
        <v>0</v>
      </c>
      <c r="EY1836">
        <v>0</v>
      </c>
      <c r="FQ1836">
        <v>0</v>
      </c>
      <c r="FR1836">
        <v>0</v>
      </c>
      <c r="FS1836">
        <v>0</v>
      </c>
      <c r="FX1836">
        <v>70</v>
      </c>
      <c r="FY1836">
        <v>10</v>
      </c>
      <c r="GA1836" t="s">
        <v>3</v>
      </c>
      <c r="GD1836">
        <v>0</v>
      </c>
      <c r="GF1836">
        <v>-140188742</v>
      </c>
      <c r="GG1836">
        <v>2</v>
      </c>
      <c r="GH1836">
        <v>1</v>
      </c>
      <c r="GI1836">
        <v>-2</v>
      </c>
      <c r="GJ1836">
        <v>0</v>
      </c>
      <c r="GK1836">
        <f>ROUND(R1836*(R12)/100,2)</f>
        <v>65.67</v>
      </c>
      <c r="GL1836">
        <f t="shared" si="1204"/>
        <v>0</v>
      </c>
      <c r="GM1836">
        <f t="shared" si="1205"/>
        <v>481.45</v>
      </c>
      <c r="GN1836">
        <f t="shared" si="1206"/>
        <v>0</v>
      </c>
      <c r="GO1836">
        <f t="shared" si="1207"/>
        <v>0</v>
      </c>
      <c r="GP1836">
        <f t="shared" si="1208"/>
        <v>481.45</v>
      </c>
      <c r="GR1836">
        <v>0</v>
      </c>
      <c r="GS1836">
        <v>3</v>
      </c>
      <c r="GT1836">
        <v>0</v>
      </c>
      <c r="GU1836" t="s">
        <v>3</v>
      </c>
      <c r="GV1836">
        <f t="shared" si="1209"/>
        <v>0</v>
      </c>
      <c r="GW1836">
        <v>1</v>
      </c>
      <c r="GX1836">
        <f t="shared" si="1210"/>
        <v>0</v>
      </c>
      <c r="HA1836">
        <v>0</v>
      </c>
      <c r="HB1836">
        <v>0</v>
      </c>
      <c r="HC1836">
        <f t="shared" si="1211"/>
        <v>0</v>
      </c>
      <c r="HE1836" t="s">
        <v>3</v>
      </c>
      <c r="HF1836" t="s">
        <v>3</v>
      </c>
      <c r="HM1836" t="s">
        <v>3</v>
      </c>
      <c r="HN1836" t="s">
        <v>3</v>
      </c>
      <c r="HO1836" t="s">
        <v>3</v>
      </c>
      <c r="HP1836" t="s">
        <v>3</v>
      </c>
      <c r="HQ1836" t="s">
        <v>3</v>
      </c>
      <c r="HS1836">
        <v>0</v>
      </c>
      <c r="IK1836">
        <v>0</v>
      </c>
    </row>
    <row r="1837" spans="1:245" x14ac:dyDescent="0.2">
      <c r="A1837">
        <v>17</v>
      </c>
      <c r="B1837">
        <v>1</v>
      </c>
      <c r="E1837" t="s">
        <v>435</v>
      </c>
      <c r="F1837" t="s">
        <v>236</v>
      </c>
      <c r="G1837" t="s">
        <v>237</v>
      </c>
      <c r="H1837" t="s">
        <v>35</v>
      </c>
      <c r="I1837">
        <v>2E-3</v>
      </c>
      <c r="J1837">
        <v>0</v>
      </c>
      <c r="K1837">
        <v>2E-3</v>
      </c>
      <c r="O1837">
        <f t="shared" si="1173"/>
        <v>199.72</v>
      </c>
      <c r="P1837">
        <f t="shared" si="1174"/>
        <v>199.72</v>
      </c>
      <c r="Q1837">
        <f t="shared" si="1175"/>
        <v>0</v>
      </c>
      <c r="R1837">
        <f t="shared" si="1176"/>
        <v>0</v>
      </c>
      <c r="S1837">
        <f t="shared" si="1177"/>
        <v>0</v>
      </c>
      <c r="T1837">
        <f t="shared" si="1178"/>
        <v>0</v>
      </c>
      <c r="U1837">
        <f t="shared" si="1179"/>
        <v>0</v>
      </c>
      <c r="V1837">
        <f t="shared" si="1180"/>
        <v>0</v>
      </c>
      <c r="W1837">
        <f t="shared" si="1181"/>
        <v>0</v>
      </c>
      <c r="X1837">
        <f t="shared" si="1182"/>
        <v>0</v>
      </c>
      <c r="Y1837">
        <f t="shared" si="1183"/>
        <v>0</v>
      </c>
      <c r="AA1837">
        <v>35364244</v>
      </c>
      <c r="AB1837">
        <f t="shared" si="1184"/>
        <v>99860.32</v>
      </c>
      <c r="AC1837">
        <f t="shared" si="1185"/>
        <v>99860.32</v>
      </c>
      <c r="AD1837">
        <f t="shared" si="1186"/>
        <v>0</v>
      </c>
      <c r="AE1837">
        <f t="shared" si="1187"/>
        <v>0</v>
      </c>
      <c r="AF1837">
        <f t="shared" si="1188"/>
        <v>0</v>
      </c>
      <c r="AG1837">
        <f t="shared" si="1189"/>
        <v>0</v>
      </c>
      <c r="AH1837">
        <f t="shared" si="1190"/>
        <v>0</v>
      </c>
      <c r="AI1837">
        <f t="shared" si="1191"/>
        <v>0</v>
      </c>
      <c r="AJ1837">
        <f t="shared" si="1192"/>
        <v>0</v>
      </c>
      <c r="AK1837">
        <v>99860.32</v>
      </c>
      <c r="AL1837">
        <v>99860.32</v>
      </c>
      <c r="AM1837">
        <v>0</v>
      </c>
      <c r="AN1837">
        <v>0</v>
      </c>
      <c r="AO1837">
        <v>0</v>
      </c>
      <c r="AP1837">
        <v>0</v>
      </c>
      <c r="AQ1837">
        <v>0</v>
      </c>
      <c r="AR1837">
        <v>0</v>
      </c>
      <c r="AS1837">
        <v>0</v>
      </c>
      <c r="AT1837">
        <v>70</v>
      </c>
      <c r="AU1837">
        <v>10</v>
      </c>
      <c r="AV1837">
        <v>1</v>
      </c>
      <c r="AW1837">
        <v>1</v>
      </c>
      <c r="AZ1837">
        <v>1</v>
      </c>
      <c r="BA1837">
        <v>1</v>
      </c>
      <c r="BB1837">
        <v>1</v>
      </c>
      <c r="BC1837">
        <v>1</v>
      </c>
      <c r="BD1837" t="s">
        <v>3</v>
      </c>
      <c r="BE1837" t="s">
        <v>3</v>
      </c>
      <c r="BF1837" t="s">
        <v>3</v>
      </c>
      <c r="BG1837" t="s">
        <v>3</v>
      </c>
      <c r="BH1837">
        <v>3</v>
      </c>
      <c r="BI1837">
        <v>4</v>
      </c>
      <c r="BJ1837" t="s">
        <v>238</v>
      </c>
      <c r="BM1837">
        <v>0</v>
      </c>
      <c r="BN1837">
        <v>0</v>
      </c>
      <c r="BO1837" t="s">
        <v>3</v>
      </c>
      <c r="BP1837">
        <v>0</v>
      </c>
      <c r="BQ1837">
        <v>1</v>
      </c>
      <c r="BR1837">
        <v>0</v>
      </c>
      <c r="BS1837">
        <v>1</v>
      </c>
      <c r="BT1837">
        <v>1</v>
      </c>
      <c r="BU1837">
        <v>1</v>
      </c>
      <c r="BV1837">
        <v>1</v>
      </c>
      <c r="BW1837">
        <v>1</v>
      </c>
      <c r="BX1837">
        <v>1</v>
      </c>
      <c r="BY1837" t="s">
        <v>3</v>
      </c>
      <c r="BZ1837">
        <v>70</v>
      </c>
      <c r="CA1837">
        <v>10</v>
      </c>
      <c r="CB1837" t="s">
        <v>3</v>
      </c>
      <c r="CE1837">
        <v>0</v>
      </c>
      <c r="CF1837">
        <v>0</v>
      </c>
      <c r="CG1837">
        <v>0</v>
      </c>
      <c r="CM1837">
        <v>0</v>
      </c>
      <c r="CN1837" t="s">
        <v>3</v>
      </c>
      <c r="CO1837">
        <v>0</v>
      </c>
      <c r="CP1837">
        <f t="shared" si="1193"/>
        <v>199.72</v>
      </c>
      <c r="CQ1837">
        <f t="shared" si="1194"/>
        <v>99860.32</v>
      </c>
      <c r="CR1837">
        <f t="shared" si="1195"/>
        <v>0</v>
      </c>
      <c r="CS1837">
        <f t="shared" si="1196"/>
        <v>0</v>
      </c>
      <c r="CT1837">
        <f t="shared" si="1197"/>
        <v>0</v>
      </c>
      <c r="CU1837">
        <f t="shared" si="1198"/>
        <v>0</v>
      </c>
      <c r="CV1837">
        <f t="shared" si="1199"/>
        <v>0</v>
      </c>
      <c r="CW1837">
        <f t="shared" si="1200"/>
        <v>0</v>
      </c>
      <c r="CX1837">
        <f t="shared" si="1201"/>
        <v>0</v>
      </c>
      <c r="CY1837">
        <f t="shared" si="1202"/>
        <v>0</v>
      </c>
      <c r="CZ1837">
        <f t="shared" si="1203"/>
        <v>0</v>
      </c>
      <c r="DC1837" t="s">
        <v>3</v>
      </c>
      <c r="DD1837" t="s">
        <v>3</v>
      </c>
      <c r="DE1837" t="s">
        <v>3</v>
      </c>
      <c r="DF1837" t="s">
        <v>3</v>
      </c>
      <c r="DG1837" t="s">
        <v>3</v>
      </c>
      <c r="DH1837" t="s">
        <v>3</v>
      </c>
      <c r="DI1837" t="s">
        <v>3</v>
      </c>
      <c r="DJ1837" t="s">
        <v>3</v>
      </c>
      <c r="DK1837" t="s">
        <v>3</v>
      </c>
      <c r="DL1837" t="s">
        <v>3</v>
      </c>
      <c r="DM1837" t="s">
        <v>3</v>
      </c>
      <c r="DN1837">
        <v>0</v>
      </c>
      <c r="DO1837">
        <v>0</v>
      </c>
      <c r="DP1837">
        <v>1</v>
      </c>
      <c r="DQ1837">
        <v>1</v>
      </c>
      <c r="DU1837">
        <v>1003</v>
      </c>
      <c r="DV1837" t="s">
        <v>35</v>
      </c>
      <c r="DW1837" t="s">
        <v>35</v>
      </c>
      <c r="DX1837">
        <v>1000</v>
      </c>
      <c r="DZ1837" t="s">
        <v>3</v>
      </c>
      <c r="EA1837" t="s">
        <v>3</v>
      </c>
      <c r="EB1837" t="s">
        <v>3</v>
      </c>
      <c r="EC1837" t="s">
        <v>3</v>
      </c>
      <c r="EE1837">
        <v>35096056</v>
      </c>
      <c r="EF1837">
        <v>1</v>
      </c>
      <c r="EG1837" t="s">
        <v>20</v>
      </c>
      <c r="EH1837">
        <v>0</v>
      </c>
      <c r="EI1837" t="s">
        <v>3</v>
      </c>
      <c r="EJ1837">
        <v>4</v>
      </c>
      <c r="EK1837">
        <v>0</v>
      </c>
      <c r="EL1837" t="s">
        <v>21</v>
      </c>
      <c r="EM1837" t="s">
        <v>22</v>
      </c>
      <c r="EO1837" t="s">
        <v>3</v>
      </c>
      <c r="EQ1837">
        <v>2097152</v>
      </c>
      <c r="ER1837">
        <v>99860.32</v>
      </c>
      <c r="ES1837">
        <v>99860.32</v>
      </c>
      <c r="ET1837">
        <v>0</v>
      </c>
      <c r="EU1837">
        <v>0</v>
      </c>
      <c r="EV1837">
        <v>0</v>
      </c>
      <c r="EW1837">
        <v>0</v>
      </c>
      <c r="EX1837">
        <v>0</v>
      </c>
      <c r="EY1837">
        <v>0</v>
      </c>
      <c r="FQ1837">
        <v>0</v>
      </c>
      <c r="FR1837">
        <v>0</v>
      </c>
      <c r="FS1837">
        <v>0</v>
      </c>
      <c r="FX1837">
        <v>70</v>
      </c>
      <c r="FY1837">
        <v>10</v>
      </c>
      <c r="GA1837" t="s">
        <v>3</v>
      </c>
      <c r="GD1837">
        <v>0</v>
      </c>
      <c r="GF1837">
        <v>2077141205</v>
      </c>
      <c r="GG1837">
        <v>2</v>
      </c>
      <c r="GH1837">
        <v>1</v>
      </c>
      <c r="GI1837">
        <v>-2</v>
      </c>
      <c r="GJ1837">
        <v>0</v>
      </c>
      <c r="GK1837">
        <f>ROUND(R1837*(R12)/100,2)</f>
        <v>0</v>
      </c>
      <c r="GL1837">
        <f t="shared" si="1204"/>
        <v>0</v>
      </c>
      <c r="GM1837">
        <f t="shared" si="1205"/>
        <v>199.72</v>
      </c>
      <c r="GN1837">
        <f t="shared" si="1206"/>
        <v>0</v>
      </c>
      <c r="GO1837">
        <f t="shared" si="1207"/>
        <v>0</v>
      </c>
      <c r="GP1837">
        <f t="shared" si="1208"/>
        <v>199.72</v>
      </c>
      <c r="GR1837">
        <v>0</v>
      </c>
      <c r="GS1837">
        <v>3</v>
      </c>
      <c r="GT1837">
        <v>0</v>
      </c>
      <c r="GU1837" t="s">
        <v>3</v>
      </c>
      <c r="GV1837">
        <f t="shared" si="1209"/>
        <v>0</v>
      </c>
      <c r="GW1837">
        <v>1</v>
      </c>
      <c r="GX1837">
        <f t="shared" si="1210"/>
        <v>0</v>
      </c>
      <c r="HA1837">
        <v>0</v>
      </c>
      <c r="HB1837">
        <v>0</v>
      </c>
      <c r="HC1837">
        <f t="shared" si="1211"/>
        <v>0</v>
      </c>
      <c r="HE1837" t="s">
        <v>3</v>
      </c>
      <c r="HF1837" t="s">
        <v>3</v>
      </c>
      <c r="HM1837" t="s">
        <v>3</v>
      </c>
      <c r="HN1837" t="s">
        <v>3</v>
      </c>
      <c r="HO1837" t="s">
        <v>3</v>
      </c>
      <c r="HP1837" t="s">
        <v>3</v>
      </c>
      <c r="HQ1837" t="s">
        <v>3</v>
      </c>
      <c r="HS1837">
        <v>0</v>
      </c>
      <c r="IK1837">
        <v>0</v>
      </c>
    </row>
    <row r="1838" spans="1:245" x14ac:dyDescent="0.2">
      <c r="A1838">
        <v>17</v>
      </c>
      <c r="B1838">
        <v>1</v>
      </c>
      <c r="E1838" t="s">
        <v>436</v>
      </c>
      <c r="F1838" t="s">
        <v>240</v>
      </c>
      <c r="G1838" t="s">
        <v>241</v>
      </c>
      <c r="H1838" t="s">
        <v>242</v>
      </c>
      <c r="I1838">
        <f>ROUND(6/1000,9)</f>
        <v>6.0000000000000001E-3</v>
      </c>
      <c r="J1838">
        <v>0</v>
      </c>
      <c r="K1838">
        <f>ROUND(6/1000,9)</f>
        <v>6.0000000000000001E-3</v>
      </c>
      <c r="O1838">
        <f t="shared" si="1173"/>
        <v>433.02</v>
      </c>
      <c r="P1838">
        <f t="shared" si="1174"/>
        <v>433.02</v>
      </c>
      <c r="Q1838">
        <f t="shared" si="1175"/>
        <v>0</v>
      </c>
      <c r="R1838">
        <f t="shared" si="1176"/>
        <v>0</v>
      </c>
      <c r="S1838">
        <f t="shared" si="1177"/>
        <v>0</v>
      </c>
      <c r="T1838">
        <f t="shared" si="1178"/>
        <v>0</v>
      </c>
      <c r="U1838">
        <f t="shared" si="1179"/>
        <v>0</v>
      </c>
      <c r="V1838">
        <f t="shared" si="1180"/>
        <v>0</v>
      </c>
      <c r="W1838">
        <f t="shared" si="1181"/>
        <v>0</v>
      </c>
      <c r="X1838">
        <f t="shared" si="1182"/>
        <v>0</v>
      </c>
      <c r="Y1838">
        <f t="shared" si="1183"/>
        <v>0</v>
      </c>
      <c r="AA1838">
        <v>35364244</v>
      </c>
      <c r="AB1838">
        <f t="shared" si="1184"/>
        <v>72169.899999999994</v>
      </c>
      <c r="AC1838">
        <f t="shared" si="1185"/>
        <v>72169.899999999994</v>
      </c>
      <c r="AD1838">
        <f t="shared" si="1186"/>
        <v>0</v>
      </c>
      <c r="AE1838">
        <f t="shared" si="1187"/>
        <v>0</v>
      </c>
      <c r="AF1838">
        <f t="shared" si="1188"/>
        <v>0</v>
      </c>
      <c r="AG1838">
        <f t="shared" si="1189"/>
        <v>0</v>
      </c>
      <c r="AH1838">
        <f t="shared" si="1190"/>
        <v>0</v>
      </c>
      <c r="AI1838">
        <f t="shared" si="1191"/>
        <v>0</v>
      </c>
      <c r="AJ1838">
        <f t="shared" si="1192"/>
        <v>0</v>
      </c>
      <c r="AK1838">
        <v>72169.899999999994</v>
      </c>
      <c r="AL1838">
        <v>72169.899999999994</v>
      </c>
      <c r="AM1838">
        <v>0</v>
      </c>
      <c r="AN1838">
        <v>0</v>
      </c>
      <c r="AO1838">
        <v>0</v>
      </c>
      <c r="AP1838">
        <v>0</v>
      </c>
      <c r="AQ1838">
        <v>0</v>
      </c>
      <c r="AR1838">
        <v>0</v>
      </c>
      <c r="AS1838">
        <v>0</v>
      </c>
      <c r="AT1838">
        <v>70</v>
      </c>
      <c r="AU1838">
        <v>10</v>
      </c>
      <c r="AV1838">
        <v>1</v>
      </c>
      <c r="AW1838">
        <v>1</v>
      </c>
      <c r="AZ1838">
        <v>1</v>
      </c>
      <c r="BA1838">
        <v>1</v>
      </c>
      <c r="BB1838">
        <v>1</v>
      </c>
      <c r="BC1838">
        <v>1</v>
      </c>
      <c r="BD1838" t="s">
        <v>3</v>
      </c>
      <c r="BE1838" t="s">
        <v>3</v>
      </c>
      <c r="BF1838" t="s">
        <v>3</v>
      </c>
      <c r="BG1838" t="s">
        <v>3</v>
      </c>
      <c r="BH1838">
        <v>3</v>
      </c>
      <c r="BI1838">
        <v>4</v>
      </c>
      <c r="BJ1838" t="s">
        <v>243</v>
      </c>
      <c r="BM1838">
        <v>0</v>
      </c>
      <c r="BN1838">
        <v>0</v>
      </c>
      <c r="BO1838" t="s">
        <v>3</v>
      </c>
      <c r="BP1838">
        <v>0</v>
      </c>
      <c r="BQ1838">
        <v>1</v>
      </c>
      <c r="BR1838">
        <v>0</v>
      </c>
      <c r="BS1838">
        <v>1</v>
      </c>
      <c r="BT1838">
        <v>1</v>
      </c>
      <c r="BU1838">
        <v>1</v>
      </c>
      <c r="BV1838">
        <v>1</v>
      </c>
      <c r="BW1838">
        <v>1</v>
      </c>
      <c r="BX1838">
        <v>1</v>
      </c>
      <c r="BY1838" t="s">
        <v>3</v>
      </c>
      <c r="BZ1838">
        <v>70</v>
      </c>
      <c r="CA1838">
        <v>10</v>
      </c>
      <c r="CB1838" t="s">
        <v>3</v>
      </c>
      <c r="CE1838">
        <v>0</v>
      </c>
      <c r="CF1838">
        <v>0</v>
      </c>
      <c r="CG1838">
        <v>0</v>
      </c>
      <c r="CM1838">
        <v>0</v>
      </c>
      <c r="CN1838" t="s">
        <v>3</v>
      </c>
      <c r="CO1838">
        <v>0</v>
      </c>
      <c r="CP1838">
        <f t="shared" si="1193"/>
        <v>433.02</v>
      </c>
      <c r="CQ1838">
        <f t="shared" si="1194"/>
        <v>72169.899999999994</v>
      </c>
      <c r="CR1838">
        <f t="shared" si="1195"/>
        <v>0</v>
      </c>
      <c r="CS1838">
        <f t="shared" si="1196"/>
        <v>0</v>
      </c>
      <c r="CT1838">
        <f t="shared" si="1197"/>
        <v>0</v>
      </c>
      <c r="CU1838">
        <f t="shared" si="1198"/>
        <v>0</v>
      </c>
      <c r="CV1838">
        <f t="shared" si="1199"/>
        <v>0</v>
      </c>
      <c r="CW1838">
        <f t="shared" si="1200"/>
        <v>0</v>
      </c>
      <c r="CX1838">
        <f t="shared" si="1201"/>
        <v>0</v>
      </c>
      <c r="CY1838">
        <f t="shared" si="1202"/>
        <v>0</v>
      </c>
      <c r="CZ1838">
        <f t="shared" si="1203"/>
        <v>0</v>
      </c>
      <c r="DC1838" t="s">
        <v>3</v>
      </c>
      <c r="DD1838" t="s">
        <v>3</v>
      </c>
      <c r="DE1838" t="s">
        <v>3</v>
      </c>
      <c r="DF1838" t="s">
        <v>3</v>
      </c>
      <c r="DG1838" t="s">
        <v>3</v>
      </c>
      <c r="DH1838" t="s">
        <v>3</v>
      </c>
      <c r="DI1838" t="s">
        <v>3</v>
      </c>
      <c r="DJ1838" t="s">
        <v>3</v>
      </c>
      <c r="DK1838" t="s">
        <v>3</v>
      </c>
      <c r="DL1838" t="s">
        <v>3</v>
      </c>
      <c r="DM1838" t="s">
        <v>3</v>
      </c>
      <c r="DN1838">
        <v>0</v>
      </c>
      <c r="DO1838">
        <v>0</v>
      </c>
      <c r="DP1838">
        <v>1</v>
      </c>
      <c r="DQ1838">
        <v>1</v>
      </c>
      <c r="DU1838">
        <v>1010</v>
      </c>
      <c r="DV1838" t="s">
        <v>242</v>
      </c>
      <c r="DW1838" t="s">
        <v>242</v>
      </c>
      <c r="DX1838">
        <v>1000</v>
      </c>
      <c r="DZ1838" t="s">
        <v>3</v>
      </c>
      <c r="EA1838" t="s">
        <v>3</v>
      </c>
      <c r="EB1838" t="s">
        <v>3</v>
      </c>
      <c r="EC1838" t="s">
        <v>3</v>
      </c>
      <c r="EE1838">
        <v>35096056</v>
      </c>
      <c r="EF1838">
        <v>1</v>
      </c>
      <c r="EG1838" t="s">
        <v>20</v>
      </c>
      <c r="EH1838">
        <v>0</v>
      </c>
      <c r="EI1838" t="s">
        <v>3</v>
      </c>
      <c r="EJ1838">
        <v>4</v>
      </c>
      <c r="EK1838">
        <v>0</v>
      </c>
      <c r="EL1838" t="s">
        <v>21</v>
      </c>
      <c r="EM1838" t="s">
        <v>22</v>
      </c>
      <c r="EO1838" t="s">
        <v>3</v>
      </c>
      <c r="EQ1838">
        <v>2097152</v>
      </c>
      <c r="ER1838">
        <v>72169.899999999994</v>
      </c>
      <c r="ES1838">
        <v>72169.899999999994</v>
      </c>
      <c r="ET1838">
        <v>0</v>
      </c>
      <c r="EU1838">
        <v>0</v>
      </c>
      <c r="EV1838">
        <v>0</v>
      </c>
      <c r="EW1838">
        <v>0</v>
      </c>
      <c r="EX1838">
        <v>0</v>
      </c>
      <c r="EY1838">
        <v>0</v>
      </c>
      <c r="FQ1838">
        <v>0</v>
      </c>
      <c r="FR1838">
        <v>0</v>
      </c>
      <c r="FS1838">
        <v>0</v>
      </c>
      <c r="FX1838">
        <v>70</v>
      </c>
      <c r="FY1838">
        <v>10</v>
      </c>
      <c r="GA1838" t="s">
        <v>3</v>
      </c>
      <c r="GD1838">
        <v>0</v>
      </c>
      <c r="GF1838">
        <v>653953554</v>
      </c>
      <c r="GG1838">
        <v>2</v>
      </c>
      <c r="GH1838">
        <v>1</v>
      </c>
      <c r="GI1838">
        <v>-2</v>
      </c>
      <c r="GJ1838">
        <v>0</v>
      </c>
      <c r="GK1838">
        <f>ROUND(R1838*(R12)/100,2)</f>
        <v>0</v>
      </c>
      <c r="GL1838">
        <f t="shared" si="1204"/>
        <v>0</v>
      </c>
      <c r="GM1838">
        <f t="shared" si="1205"/>
        <v>433.02</v>
      </c>
      <c r="GN1838">
        <f t="shared" si="1206"/>
        <v>0</v>
      </c>
      <c r="GO1838">
        <f t="shared" si="1207"/>
        <v>0</v>
      </c>
      <c r="GP1838">
        <f t="shared" si="1208"/>
        <v>433.02</v>
      </c>
      <c r="GR1838">
        <v>0</v>
      </c>
      <c r="GS1838">
        <v>3</v>
      </c>
      <c r="GT1838">
        <v>0</v>
      </c>
      <c r="GU1838" t="s">
        <v>3</v>
      </c>
      <c r="GV1838">
        <f t="shared" si="1209"/>
        <v>0</v>
      </c>
      <c r="GW1838">
        <v>1</v>
      </c>
      <c r="GX1838">
        <f t="shared" si="1210"/>
        <v>0</v>
      </c>
      <c r="HA1838">
        <v>0</v>
      </c>
      <c r="HB1838">
        <v>0</v>
      </c>
      <c r="HC1838">
        <f t="shared" si="1211"/>
        <v>0</v>
      </c>
      <c r="HE1838" t="s">
        <v>3</v>
      </c>
      <c r="HF1838" t="s">
        <v>3</v>
      </c>
      <c r="HM1838" t="s">
        <v>3</v>
      </c>
      <c r="HN1838" t="s">
        <v>3</v>
      </c>
      <c r="HO1838" t="s">
        <v>3</v>
      </c>
      <c r="HP1838" t="s">
        <v>3</v>
      </c>
      <c r="HQ1838" t="s">
        <v>3</v>
      </c>
      <c r="HS1838">
        <v>0</v>
      </c>
      <c r="IK1838">
        <v>0</v>
      </c>
    </row>
    <row r="1839" spans="1:245" x14ac:dyDescent="0.2">
      <c r="A1839">
        <v>17</v>
      </c>
      <c r="B1839">
        <v>1</v>
      </c>
      <c r="C1839">
        <f>ROW(SmtRes!A549)</f>
        <v>549</v>
      </c>
      <c r="D1839">
        <f>ROW(EtalonRes!A549)</f>
        <v>549</v>
      </c>
      <c r="E1839" t="s">
        <v>437</v>
      </c>
      <c r="F1839" t="s">
        <v>38</v>
      </c>
      <c r="G1839" t="s">
        <v>39</v>
      </c>
      <c r="H1839" t="s">
        <v>18</v>
      </c>
      <c r="I1839">
        <f>ROUND(4/100,9)</f>
        <v>0.04</v>
      </c>
      <c r="J1839">
        <v>0</v>
      </c>
      <c r="K1839">
        <f>ROUND(4/100,9)</f>
        <v>0.04</v>
      </c>
      <c r="O1839">
        <f t="shared" si="1173"/>
        <v>1116.6400000000001</v>
      </c>
      <c r="P1839">
        <f t="shared" si="1174"/>
        <v>0</v>
      </c>
      <c r="Q1839">
        <f t="shared" si="1175"/>
        <v>1.3</v>
      </c>
      <c r="R1839">
        <f t="shared" si="1176"/>
        <v>0.03</v>
      </c>
      <c r="S1839">
        <f t="shared" si="1177"/>
        <v>1115.3399999999999</v>
      </c>
      <c r="T1839">
        <f t="shared" si="1178"/>
        <v>0</v>
      </c>
      <c r="U1839">
        <f t="shared" si="1179"/>
        <v>1.7124000000000001</v>
      </c>
      <c r="V1839">
        <f t="shared" si="1180"/>
        <v>0</v>
      </c>
      <c r="W1839">
        <f t="shared" si="1181"/>
        <v>0</v>
      </c>
      <c r="X1839">
        <f t="shared" si="1182"/>
        <v>780.74</v>
      </c>
      <c r="Y1839">
        <f t="shared" si="1183"/>
        <v>111.53</v>
      </c>
      <c r="AA1839">
        <v>35364244</v>
      </c>
      <c r="AB1839">
        <f t="shared" si="1184"/>
        <v>27916.01</v>
      </c>
      <c r="AC1839">
        <f t="shared" si="1185"/>
        <v>0</v>
      </c>
      <c r="AD1839">
        <f t="shared" si="1186"/>
        <v>32.57</v>
      </c>
      <c r="AE1839">
        <f t="shared" si="1187"/>
        <v>0.69</v>
      </c>
      <c r="AF1839">
        <f t="shared" si="1188"/>
        <v>27883.439999999999</v>
      </c>
      <c r="AG1839">
        <f t="shared" si="1189"/>
        <v>0</v>
      </c>
      <c r="AH1839">
        <f t="shared" si="1190"/>
        <v>42.81</v>
      </c>
      <c r="AI1839">
        <f t="shared" si="1191"/>
        <v>0</v>
      </c>
      <c r="AJ1839">
        <f t="shared" si="1192"/>
        <v>0</v>
      </c>
      <c r="AK1839">
        <v>27916.01</v>
      </c>
      <c r="AL1839">
        <v>0</v>
      </c>
      <c r="AM1839">
        <v>32.57</v>
      </c>
      <c r="AN1839">
        <v>0.69</v>
      </c>
      <c r="AO1839">
        <v>27883.439999999999</v>
      </c>
      <c r="AP1839">
        <v>0</v>
      </c>
      <c r="AQ1839">
        <v>42.81</v>
      </c>
      <c r="AR1839">
        <v>0</v>
      </c>
      <c r="AS1839">
        <v>0</v>
      </c>
      <c r="AT1839">
        <v>70</v>
      </c>
      <c r="AU1839">
        <v>10</v>
      </c>
      <c r="AV1839">
        <v>1</v>
      </c>
      <c r="AW1839">
        <v>1</v>
      </c>
      <c r="AZ1839">
        <v>1</v>
      </c>
      <c r="BA1839">
        <v>1</v>
      </c>
      <c r="BB1839">
        <v>1</v>
      </c>
      <c r="BC1839">
        <v>1</v>
      </c>
      <c r="BD1839" t="s">
        <v>3</v>
      </c>
      <c r="BE1839" t="s">
        <v>3</v>
      </c>
      <c r="BF1839" t="s">
        <v>3</v>
      </c>
      <c r="BG1839" t="s">
        <v>3</v>
      </c>
      <c r="BH1839">
        <v>0</v>
      </c>
      <c r="BI1839">
        <v>4</v>
      </c>
      <c r="BJ1839" t="s">
        <v>40</v>
      </c>
      <c r="BM1839">
        <v>0</v>
      </c>
      <c r="BN1839">
        <v>0</v>
      </c>
      <c r="BO1839" t="s">
        <v>3</v>
      </c>
      <c r="BP1839">
        <v>0</v>
      </c>
      <c r="BQ1839">
        <v>1</v>
      </c>
      <c r="BR1839">
        <v>0</v>
      </c>
      <c r="BS1839">
        <v>1</v>
      </c>
      <c r="BT1839">
        <v>1</v>
      </c>
      <c r="BU1839">
        <v>1</v>
      </c>
      <c r="BV1839">
        <v>1</v>
      </c>
      <c r="BW1839">
        <v>1</v>
      </c>
      <c r="BX1839">
        <v>1</v>
      </c>
      <c r="BY1839" t="s">
        <v>3</v>
      </c>
      <c r="BZ1839">
        <v>70</v>
      </c>
      <c r="CA1839">
        <v>10</v>
      </c>
      <c r="CB1839" t="s">
        <v>3</v>
      </c>
      <c r="CE1839">
        <v>0</v>
      </c>
      <c r="CF1839">
        <v>0</v>
      </c>
      <c r="CG1839">
        <v>0</v>
      </c>
      <c r="CM1839">
        <v>0</v>
      </c>
      <c r="CN1839" t="s">
        <v>3</v>
      </c>
      <c r="CO1839">
        <v>0</v>
      </c>
      <c r="CP1839">
        <f t="shared" si="1193"/>
        <v>1116.6399999999999</v>
      </c>
      <c r="CQ1839">
        <f t="shared" si="1194"/>
        <v>0</v>
      </c>
      <c r="CR1839">
        <f t="shared" si="1195"/>
        <v>32.57</v>
      </c>
      <c r="CS1839">
        <f t="shared" si="1196"/>
        <v>0.69</v>
      </c>
      <c r="CT1839">
        <f t="shared" si="1197"/>
        <v>27883.439999999999</v>
      </c>
      <c r="CU1839">
        <f t="shared" si="1198"/>
        <v>0</v>
      </c>
      <c r="CV1839">
        <f t="shared" si="1199"/>
        <v>42.81</v>
      </c>
      <c r="CW1839">
        <f t="shared" si="1200"/>
        <v>0</v>
      </c>
      <c r="CX1839">
        <f t="shared" si="1201"/>
        <v>0</v>
      </c>
      <c r="CY1839">
        <f t="shared" si="1202"/>
        <v>780.73799999999983</v>
      </c>
      <c r="CZ1839">
        <f t="shared" si="1203"/>
        <v>111.53399999999999</v>
      </c>
      <c r="DC1839" t="s">
        <v>3</v>
      </c>
      <c r="DD1839" t="s">
        <v>3</v>
      </c>
      <c r="DE1839" t="s">
        <v>3</v>
      </c>
      <c r="DF1839" t="s">
        <v>3</v>
      </c>
      <c r="DG1839" t="s">
        <v>3</v>
      </c>
      <c r="DH1839" t="s">
        <v>3</v>
      </c>
      <c r="DI1839" t="s">
        <v>3</v>
      </c>
      <c r="DJ1839" t="s">
        <v>3</v>
      </c>
      <c r="DK1839" t="s">
        <v>3</v>
      </c>
      <c r="DL1839" t="s">
        <v>3</v>
      </c>
      <c r="DM1839" t="s">
        <v>3</v>
      </c>
      <c r="DN1839">
        <v>0</v>
      </c>
      <c r="DO1839">
        <v>0</v>
      </c>
      <c r="DP1839">
        <v>1</v>
      </c>
      <c r="DQ1839">
        <v>1</v>
      </c>
      <c r="DU1839">
        <v>1010</v>
      </c>
      <c r="DV1839" t="s">
        <v>18</v>
      </c>
      <c r="DW1839" t="s">
        <v>18</v>
      </c>
      <c r="DX1839">
        <v>100</v>
      </c>
      <c r="DZ1839" t="s">
        <v>3</v>
      </c>
      <c r="EA1839" t="s">
        <v>3</v>
      </c>
      <c r="EB1839" t="s">
        <v>3</v>
      </c>
      <c r="EC1839" t="s">
        <v>3</v>
      </c>
      <c r="EE1839">
        <v>35096056</v>
      </c>
      <c r="EF1839">
        <v>1</v>
      </c>
      <c r="EG1839" t="s">
        <v>20</v>
      </c>
      <c r="EH1839">
        <v>0</v>
      </c>
      <c r="EI1839" t="s">
        <v>3</v>
      </c>
      <c r="EJ1839">
        <v>4</v>
      </c>
      <c r="EK1839">
        <v>0</v>
      </c>
      <c r="EL1839" t="s">
        <v>21</v>
      </c>
      <c r="EM1839" t="s">
        <v>22</v>
      </c>
      <c r="EO1839" t="s">
        <v>3</v>
      </c>
      <c r="EQ1839">
        <v>2097152</v>
      </c>
      <c r="ER1839">
        <v>27916.01</v>
      </c>
      <c r="ES1839">
        <v>0</v>
      </c>
      <c r="ET1839">
        <v>32.57</v>
      </c>
      <c r="EU1839">
        <v>0.69</v>
      </c>
      <c r="EV1839">
        <v>27883.439999999999</v>
      </c>
      <c r="EW1839">
        <v>42.81</v>
      </c>
      <c r="EX1839">
        <v>0</v>
      </c>
      <c r="EY1839">
        <v>0</v>
      </c>
      <c r="FQ1839">
        <v>0</v>
      </c>
      <c r="FR1839">
        <v>0</v>
      </c>
      <c r="FS1839">
        <v>0</v>
      </c>
      <c r="FX1839">
        <v>70</v>
      </c>
      <c r="FY1839">
        <v>10</v>
      </c>
      <c r="GA1839" t="s">
        <v>3</v>
      </c>
      <c r="GD1839">
        <v>0</v>
      </c>
      <c r="GF1839">
        <v>1394402761</v>
      </c>
      <c r="GG1839">
        <v>2</v>
      </c>
      <c r="GH1839">
        <v>1</v>
      </c>
      <c r="GI1839">
        <v>-2</v>
      </c>
      <c r="GJ1839">
        <v>0</v>
      </c>
      <c r="GK1839">
        <f>ROUND(R1839*(R12)/100,2)</f>
        <v>0.03</v>
      </c>
      <c r="GL1839">
        <f t="shared" si="1204"/>
        <v>0</v>
      </c>
      <c r="GM1839">
        <f t="shared" si="1205"/>
        <v>2008.94</v>
      </c>
      <c r="GN1839">
        <f t="shared" si="1206"/>
        <v>0</v>
      </c>
      <c r="GO1839">
        <f t="shared" si="1207"/>
        <v>0</v>
      </c>
      <c r="GP1839">
        <f t="shared" si="1208"/>
        <v>2008.94</v>
      </c>
      <c r="GR1839">
        <v>0</v>
      </c>
      <c r="GS1839">
        <v>3</v>
      </c>
      <c r="GT1839">
        <v>0</v>
      </c>
      <c r="GU1839" t="s">
        <v>3</v>
      </c>
      <c r="GV1839">
        <f t="shared" si="1209"/>
        <v>0</v>
      </c>
      <c r="GW1839">
        <v>1</v>
      </c>
      <c r="GX1839">
        <f t="shared" si="1210"/>
        <v>0</v>
      </c>
      <c r="HA1839">
        <v>0</v>
      </c>
      <c r="HB1839">
        <v>0</v>
      </c>
      <c r="HC1839">
        <f t="shared" si="1211"/>
        <v>0</v>
      </c>
      <c r="HE1839" t="s">
        <v>3</v>
      </c>
      <c r="HF1839" t="s">
        <v>3</v>
      </c>
      <c r="HM1839" t="s">
        <v>3</v>
      </c>
      <c r="HN1839" t="s">
        <v>3</v>
      </c>
      <c r="HO1839" t="s">
        <v>3</v>
      </c>
      <c r="HP1839" t="s">
        <v>3</v>
      </c>
      <c r="HQ1839" t="s">
        <v>3</v>
      </c>
      <c r="HS1839">
        <v>0</v>
      </c>
      <c r="IK1839">
        <v>0</v>
      </c>
    </row>
    <row r="1840" spans="1:245" x14ac:dyDescent="0.2">
      <c r="A1840">
        <v>17</v>
      </c>
      <c r="B1840">
        <v>1</v>
      </c>
      <c r="C1840">
        <f>ROW(SmtRes!A551)</f>
        <v>551</v>
      </c>
      <c r="D1840">
        <f>ROW(EtalonRes!A551)</f>
        <v>551</v>
      </c>
      <c r="E1840" t="s">
        <v>438</v>
      </c>
      <c r="F1840" t="s">
        <v>42</v>
      </c>
      <c r="G1840" t="s">
        <v>43</v>
      </c>
      <c r="H1840" t="s">
        <v>18</v>
      </c>
      <c r="I1840">
        <f>ROUND(1/100,9)</f>
        <v>0.01</v>
      </c>
      <c r="J1840">
        <v>0</v>
      </c>
      <c r="K1840">
        <f>ROUND(1/100,9)</f>
        <v>0.01</v>
      </c>
      <c r="O1840">
        <f t="shared" si="1173"/>
        <v>255.78</v>
      </c>
      <c r="P1840">
        <f t="shared" si="1174"/>
        <v>0</v>
      </c>
      <c r="Q1840">
        <f t="shared" si="1175"/>
        <v>0.33</v>
      </c>
      <c r="R1840">
        <f t="shared" si="1176"/>
        <v>0.01</v>
      </c>
      <c r="S1840">
        <f t="shared" si="1177"/>
        <v>255.45</v>
      </c>
      <c r="T1840">
        <f t="shared" si="1178"/>
        <v>0</v>
      </c>
      <c r="U1840">
        <f t="shared" si="1179"/>
        <v>0.39219999999999999</v>
      </c>
      <c r="V1840">
        <f t="shared" si="1180"/>
        <v>0</v>
      </c>
      <c r="W1840">
        <f t="shared" si="1181"/>
        <v>0</v>
      </c>
      <c r="X1840">
        <f t="shared" si="1182"/>
        <v>178.82</v>
      </c>
      <c r="Y1840">
        <f t="shared" si="1183"/>
        <v>25.55</v>
      </c>
      <c r="AA1840">
        <v>35364244</v>
      </c>
      <c r="AB1840">
        <f t="shared" si="1184"/>
        <v>25577.73</v>
      </c>
      <c r="AC1840">
        <f t="shared" si="1185"/>
        <v>0</v>
      </c>
      <c r="AD1840">
        <f t="shared" si="1186"/>
        <v>32.57</v>
      </c>
      <c r="AE1840">
        <f t="shared" si="1187"/>
        <v>0.69</v>
      </c>
      <c r="AF1840">
        <f t="shared" si="1188"/>
        <v>25545.16</v>
      </c>
      <c r="AG1840">
        <f t="shared" si="1189"/>
        <v>0</v>
      </c>
      <c r="AH1840">
        <f t="shared" si="1190"/>
        <v>39.22</v>
      </c>
      <c r="AI1840">
        <f t="shared" si="1191"/>
        <v>0</v>
      </c>
      <c r="AJ1840">
        <f t="shared" si="1192"/>
        <v>0</v>
      </c>
      <c r="AK1840">
        <v>25577.73</v>
      </c>
      <c r="AL1840">
        <v>0</v>
      </c>
      <c r="AM1840">
        <v>32.57</v>
      </c>
      <c r="AN1840">
        <v>0.69</v>
      </c>
      <c r="AO1840">
        <v>25545.16</v>
      </c>
      <c r="AP1840">
        <v>0</v>
      </c>
      <c r="AQ1840">
        <v>39.22</v>
      </c>
      <c r="AR1840">
        <v>0</v>
      </c>
      <c r="AS1840">
        <v>0</v>
      </c>
      <c r="AT1840">
        <v>70</v>
      </c>
      <c r="AU1840">
        <v>10</v>
      </c>
      <c r="AV1840">
        <v>1</v>
      </c>
      <c r="AW1840">
        <v>1</v>
      </c>
      <c r="AZ1840">
        <v>1</v>
      </c>
      <c r="BA1840">
        <v>1</v>
      </c>
      <c r="BB1840">
        <v>1</v>
      </c>
      <c r="BC1840">
        <v>1</v>
      </c>
      <c r="BD1840" t="s">
        <v>3</v>
      </c>
      <c r="BE1840" t="s">
        <v>3</v>
      </c>
      <c r="BF1840" t="s">
        <v>3</v>
      </c>
      <c r="BG1840" t="s">
        <v>3</v>
      </c>
      <c r="BH1840">
        <v>0</v>
      </c>
      <c r="BI1840">
        <v>4</v>
      </c>
      <c r="BJ1840" t="s">
        <v>44</v>
      </c>
      <c r="BM1840">
        <v>0</v>
      </c>
      <c r="BN1840">
        <v>0</v>
      </c>
      <c r="BO1840" t="s">
        <v>3</v>
      </c>
      <c r="BP1840">
        <v>0</v>
      </c>
      <c r="BQ1840">
        <v>1</v>
      </c>
      <c r="BR1840">
        <v>0</v>
      </c>
      <c r="BS1840">
        <v>1</v>
      </c>
      <c r="BT1840">
        <v>1</v>
      </c>
      <c r="BU1840">
        <v>1</v>
      </c>
      <c r="BV1840">
        <v>1</v>
      </c>
      <c r="BW1840">
        <v>1</v>
      </c>
      <c r="BX1840">
        <v>1</v>
      </c>
      <c r="BY1840" t="s">
        <v>3</v>
      </c>
      <c r="BZ1840">
        <v>70</v>
      </c>
      <c r="CA1840">
        <v>10</v>
      </c>
      <c r="CB1840" t="s">
        <v>3</v>
      </c>
      <c r="CE1840">
        <v>0</v>
      </c>
      <c r="CF1840">
        <v>0</v>
      </c>
      <c r="CG1840">
        <v>0</v>
      </c>
      <c r="CM1840">
        <v>0</v>
      </c>
      <c r="CN1840" t="s">
        <v>3</v>
      </c>
      <c r="CO1840">
        <v>0</v>
      </c>
      <c r="CP1840">
        <f t="shared" si="1193"/>
        <v>255.78</v>
      </c>
      <c r="CQ1840">
        <f t="shared" si="1194"/>
        <v>0</v>
      </c>
      <c r="CR1840">
        <f t="shared" si="1195"/>
        <v>32.57</v>
      </c>
      <c r="CS1840">
        <f t="shared" si="1196"/>
        <v>0.69</v>
      </c>
      <c r="CT1840">
        <f t="shared" si="1197"/>
        <v>25545.16</v>
      </c>
      <c r="CU1840">
        <f t="shared" si="1198"/>
        <v>0</v>
      </c>
      <c r="CV1840">
        <f t="shared" si="1199"/>
        <v>39.22</v>
      </c>
      <c r="CW1840">
        <f t="shared" si="1200"/>
        <v>0</v>
      </c>
      <c r="CX1840">
        <f t="shared" si="1201"/>
        <v>0</v>
      </c>
      <c r="CY1840">
        <f t="shared" si="1202"/>
        <v>178.815</v>
      </c>
      <c r="CZ1840">
        <f t="shared" si="1203"/>
        <v>25.545000000000002</v>
      </c>
      <c r="DC1840" t="s">
        <v>3</v>
      </c>
      <c r="DD1840" t="s">
        <v>3</v>
      </c>
      <c r="DE1840" t="s">
        <v>3</v>
      </c>
      <c r="DF1840" t="s">
        <v>3</v>
      </c>
      <c r="DG1840" t="s">
        <v>3</v>
      </c>
      <c r="DH1840" t="s">
        <v>3</v>
      </c>
      <c r="DI1840" t="s">
        <v>3</v>
      </c>
      <c r="DJ1840" t="s">
        <v>3</v>
      </c>
      <c r="DK1840" t="s">
        <v>3</v>
      </c>
      <c r="DL1840" t="s">
        <v>3</v>
      </c>
      <c r="DM1840" t="s">
        <v>3</v>
      </c>
      <c r="DN1840">
        <v>0</v>
      </c>
      <c r="DO1840">
        <v>0</v>
      </c>
      <c r="DP1840">
        <v>1</v>
      </c>
      <c r="DQ1840">
        <v>1</v>
      </c>
      <c r="DU1840">
        <v>1010</v>
      </c>
      <c r="DV1840" t="s">
        <v>18</v>
      </c>
      <c r="DW1840" t="s">
        <v>18</v>
      </c>
      <c r="DX1840">
        <v>100</v>
      </c>
      <c r="DZ1840" t="s">
        <v>3</v>
      </c>
      <c r="EA1840" t="s">
        <v>3</v>
      </c>
      <c r="EB1840" t="s">
        <v>3</v>
      </c>
      <c r="EC1840" t="s">
        <v>3</v>
      </c>
      <c r="EE1840">
        <v>35096056</v>
      </c>
      <c r="EF1840">
        <v>1</v>
      </c>
      <c r="EG1840" t="s">
        <v>20</v>
      </c>
      <c r="EH1840">
        <v>0</v>
      </c>
      <c r="EI1840" t="s">
        <v>3</v>
      </c>
      <c r="EJ1840">
        <v>4</v>
      </c>
      <c r="EK1840">
        <v>0</v>
      </c>
      <c r="EL1840" t="s">
        <v>21</v>
      </c>
      <c r="EM1840" t="s">
        <v>22</v>
      </c>
      <c r="EO1840" t="s">
        <v>3</v>
      </c>
      <c r="EQ1840">
        <v>2097152</v>
      </c>
      <c r="ER1840">
        <v>25577.73</v>
      </c>
      <c r="ES1840">
        <v>0</v>
      </c>
      <c r="ET1840">
        <v>32.57</v>
      </c>
      <c r="EU1840">
        <v>0.69</v>
      </c>
      <c r="EV1840">
        <v>25545.16</v>
      </c>
      <c r="EW1840">
        <v>39.22</v>
      </c>
      <c r="EX1840">
        <v>0</v>
      </c>
      <c r="EY1840">
        <v>0</v>
      </c>
      <c r="FQ1840">
        <v>0</v>
      </c>
      <c r="FR1840">
        <v>0</v>
      </c>
      <c r="FS1840">
        <v>0</v>
      </c>
      <c r="FX1840">
        <v>70</v>
      </c>
      <c r="FY1840">
        <v>10</v>
      </c>
      <c r="GA1840" t="s">
        <v>3</v>
      </c>
      <c r="GD1840">
        <v>0</v>
      </c>
      <c r="GF1840">
        <v>1212913616</v>
      </c>
      <c r="GG1840">
        <v>2</v>
      </c>
      <c r="GH1840">
        <v>1</v>
      </c>
      <c r="GI1840">
        <v>-2</v>
      </c>
      <c r="GJ1840">
        <v>0</v>
      </c>
      <c r="GK1840">
        <f>ROUND(R1840*(R12)/100,2)</f>
        <v>0.01</v>
      </c>
      <c r="GL1840">
        <f t="shared" si="1204"/>
        <v>0</v>
      </c>
      <c r="GM1840">
        <f t="shared" si="1205"/>
        <v>460.16</v>
      </c>
      <c r="GN1840">
        <f t="shared" si="1206"/>
        <v>0</v>
      </c>
      <c r="GO1840">
        <f t="shared" si="1207"/>
        <v>0</v>
      </c>
      <c r="GP1840">
        <f t="shared" si="1208"/>
        <v>460.16</v>
      </c>
      <c r="GR1840">
        <v>0</v>
      </c>
      <c r="GS1840">
        <v>3</v>
      </c>
      <c r="GT1840">
        <v>0</v>
      </c>
      <c r="GU1840" t="s">
        <v>3</v>
      </c>
      <c r="GV1840">
        <f t="shared" si="1209"/>
        <v>0</v>
      </c>
      <c r="GW1840">
        <v>1</v>
      </c>
      <c r="GX1840">
        <f t="shared" si="1210"/>
        <v>0</v>
      </c>
      <c r="HA1840">
        <v>0</v>
      </c>
      <c r="HB1840">
        <v>0</v>
      </c>
      <c r="HC1840">
        <f t="shared" si="1211"/>
        <v>0</v>
      </c>
      <c r="HE1840" t="s">
        <v>3</v>
      </c>
      <c r="HF1840" t="s">
        <v>3</v>
      </c>
      <c r="HM1840" t="s">
        <v>3</v>
      </c>
      <c r="HN1840" t="s">
        <v>3</v>
      </c>
      <c r="HO1840" t="s">
        <v>3</v>
      </c>
      <c r="HP1840" t="s">
        <v>3</v>
      </c>
      <c r="HQ1840" t="s">
        <v>3</v>
      </c>
      <c r="HS1840">
        <v>0</v>
      </c>
      <c r="IK1840">
        <v>0</v>
      </c>
    </row>
    <row r="1841" spans="1:245" x14ac:dyDescent="0.2">
      <c r="A1841">
        <v>17</v>
      </c>
      <c r="B1841">
        <v>1</v>
      </c>
      <c r="C1841">
        <f>ROW(SmtRes!A552)</f>
        <v>552</v>
      </c>
      <c r="D1841">
        <f>ROW(EtalonRes!A552)</f>
        <v>552</v>
      </c>
      <c r="E1841" t="s">
        <v>439</v>
      </c>
      <c r="F1841" t="s">
        <v>255</v>
      </c>
      <c r="G1841" t="s">
        <v>256</v>
      </c>
      <c r="H1841" t="s">
        <v>18</v>
      </c>
      <c r="I1841">
        <f>ROUND(1/100,9)</f>
        <v>0.01</v>
      </c>
      <c r="J1841">
        <v>0</v>
      </c>
      <c r="K1841">
        <f>ROUND(1/100,9)</f>
        <v>0.01</v>
      </c>
      <c r="O1841">
        <f t="shared" si="1173"/>
        <v>225.56</v>
      </c>
      <c r="P1841">
        <f t="shared" si="1174"/>
        <v>0</v>
      </c>
      <c r="Q1841">
        <f t="shared" si="1175"/>
        <v>0</v>
      </c>
      <c r="R1841">
        <f t="shared" si="1176"/>
        <v>0</v>
      </c>
      <c r="S1841">
        <f t="shared" si="1177"/>
        <v>225.56</v>
      </c>
      <c r="T1841">
        <f t="shared" si="1178"/>
        <v>0</v>
      </c>
      <c r="U1841">
        <f t="shared" si="1179"/>
        <v>0.34630000000000005</v>
      </c>
      <c r="V1841">
        <f t="shared" si="1180"/>
        <v>0</v>
      </c>
      <c r="W1841">
        <f t="shared" si="1181"/>
        <v>0</v>
      </c>
      <c r="X1841">
        <f t="shared" si="1182"/>
        <v>157.88999999999999</v>
      </c>
      <c r="Y1841">
        <f t="shared" si="1183"/>
        <v>22.56</v>
      </c>
      <c r="AA1841">
        <v>35364244</v>
      </c>
      <c r="AB1841">
        <f t="shared" si="1184"/>
        <v>22555.56</v>
      </c>
      <c r="AC1841">
        <f t="shared" si="1185"/>
        <v>0</v>
      </c>
      <c r="AD1841">
        <f t="shared" si="1186"/>
        <v>0</v>
      </c>
      <c r="AE1841">
        <f t="shared" si="1187"/>
        <v>0</v>
      </c>
      <c r="AF1841">
        <f t="shared" si="1188"/>
        <v>22555.56</v>
      </c>
      <c r="AG1841">
        <f t="shared" si="1189"/>
        <v>0</v>
      </c>
      <c r="AH1841">
        <f t="shared" si="1190"/>
        <v>34.630000000000003</v>
      </c>
      <c r="AI1841">
        <f t="shared" si="1191"/>
        <v>0</v>
      </c>
      <c r="AJ1841">
        <f t="shared" si="1192"/>
        <v>0</v>
      </c>
      <c r="AK1841">
        <v>22555.56</v>
      </c>
      <c r="AL1841">
        <v>0</v>
      </c>
      <c r="AM1841">
        <v>0</v>
      </c>
      <c r="AN1841">
        <v>0</v>
      </c>
      <c r="AO1841">
        <v>22555.56</v>
      </c>
      <c r="AP1841">
        <v>0</v>
      </c>
      <c r="AQ1841">
        <v>34.630000000000003</v>
      </c>
      <c r="AR1841">
        <v>0</v>
      </c>
      <c r="AS1841">
        <v>0</v>
      </c>
      <c r="AT1841">
        <v>70</v>
      </c>
      <c r="AU1841">
        <v>10</v>
      </c>
      <c r="AV1841">
        <v>1</v>
      </c>
      <c r="AW1841">
        <v>1</v>
      </c>
      <c r="AZ1841">
        <v>1</v>
      </c>
      <c r="BA1841">
        <v>1</v>
      </c>
      <c r="BB1841">
        <v>1</v>
      </c>
      <c r="BC1841">
        <v>1</v>
      </c>
      <c r="BD1841" t="s">
        <v>3</v>
      </c>
      <c r="BE1841" t="s">
        <v>3</v>
      </c>
      <c r="BF1841" t="s">
        <v>3</v>
      </c>
      <c r="BG1841" t="s">
        <v>3</v>
      </c>
      <c r="BH1841">
        <v>0</v>
      </c>
      <c r="BI1841">
        <v>4</v>
      </c>
      <c r="BJ1841" t="s">
        <v>257</v>
      </c>
      <c r="BM1841">
        <v>0</v>
      </c>
      <c r="BN1841">
        <v>0</v>
      </c>
      <c r="BO1841" t="s">
        <v>3</v>
      </c>
      <c r="BP1841">
        <v>0</v>
      </c>
      <c r="BQ1841">
        <v>1</v>
      </c>
      <c r="BR1841">
        <v>0</v>
      </c>
      <c r="BS1841">
        <v>1</v>
      </c>
      <c r="BT1841">
        <v>1</v>
      </c>
      <c r="BU1841">
        <v>1</v>
      </c>
      <c r="BV1841">
        <v>1</v>
      </c>
      <c r="BW1841">
        <v>1</v>
      </c>
      <c r="BX1841">
        <v>1</v>
      </c>
      <c r="BY1841" t="s">
        <v>3</v>
      </c>
      <c r="BZ1841">
        <v>70</v>
      </c>
      <c r="CA1841">
        <v>10</v>
      </c>
      <c r="CB1841" t="s">
        <v>3</v>
      </c>
      <c r="CE1841">
        <v>0</v>
      </c>
      <c r="CF1841">
        <v>0</v>
      </c>
      <c r="CG1841">
        <v>0</v>
      </c>
      <c r="CM1841">
        <v>0</v>
      </c>
      <c r="CN1841" t="s">
        <v>3</v>
      </c>
      <c r="CO1841">
        <v>0</v>
      </c>
      <c r="CP1841">
        <f t="shared" si="1193"/>
        <v>225.56</v>
      </c>
      <c r="CQ1841">
        <f t="shared" si="1194"/>
        <v>0</v>
      </c>
      <c r="CR1841">
        <f t="shared" si="1195"/>
        <v>0</v>
      </c>
      <c r="CS1841">
        <f t="shared" si="1196"/>
        <v>0</v>
      </c>
      <c r="CT1841">
        <f t="shared" si="1197"/>
        <v>22555.56</v>
      </c>
      <c r="CU1841">
        <f t="shared" si="1198"/>
        <v>0</v>
      </c>
      <c r="CV1841">
        <f t="shared" si="1199"/>
        <v>34.630000000000003</v>
      </c>
      <c r="CW1841">
        <f t="shared" si="1200"/>
        <v>0</v>
      </c>
      <c r="CX1841">
        <f t="shared" si="1201"/>
        <v>0</v>
      </c>
      <c r="CY1841">
        <f t="shared" si="1202"/>
        <v>157.892</v>
      </c>
      <c r="CZ1841">
        <f t="shared" si="1203"/>
        <v>22.555999999999997</v>
      </c>
      <c r="DC1841" t="s">
        <v>3</v>
      </c>
      <c r="DD1841" t="s">
        <v>3</v>
      </c>
      <c r="DE1841" t="s">
        <v>3</v>
      </c>
      <c r="DF1841" t="s">
        <v>3</v>
      </c>
      <c r="DG1841" t="s">
        <v>3</v>
      </c>
      <c r="DH1841" t="s">
        <v>3</v>
      </c>
      <c r="DI1841" t="s">
        <v>3</v>
      </c>
      <c r="DJ1841" t="s">
        <v>3</v>
      </c>
      <c r="DK1841" t="s">
        <v>3</v>
      </c>
      <c r="DL1841" t="s">
        <v>3</v>
      </c>
      <c r="DM1841" t="s">
        <v>3</v>
      </c>
      <c r="DN1841">
        <v>0</v>
      </c>
      <c r="DO1841">
        <v>0</v>
      </c>
      <c r="DP1841">
        <v>1</v>
      </c>
      <c r="DQ1841">
        <v>1</v>
      </c>
      <c r="DU1841">
        <v>1010</v>
      </c>
      <c r="DV1841" t="s">
        <v>18</v>
      </c>
      <c r="DW1841" t="s">
        <v>18</v>
      </c>
      <c r="DX1841">
        <v>100</v>
      </c>
      <c r="DZ1841" t="s">
        <v>3</v>
      </c>
      <c r="EA1841" t="s">
        <v>3</v>
      </c>
      <c r="EB1841" t="s">
        <v>3</v>
      </c>
      <c r="EC1841" t="s">
        <v>3</v>
      </c>
      <c r="EE1841">
        <v>35096056</v>
      </c>
      <c r="EF1841">
        <v>1</v>
      </c>
      <c r="EG1841" t="s">
        <v>20</v>
      </c>
      <c r="EH1841">
        <v>0</v>
      </c>
      <c r="EI1841" t="s">
        <v>3</v>
      </c>
      <c r="EJ1841">
        <v>4</v>
      </c>
      <c r="EK1841">
        <v>0</v>
      </c>
      <c r="EL1841" t="s">
        <v>21</v>
      </c>
      <c r="EM1841" t="s">
        <v>22</v>
      </c>
      <c r="EO1841" t="s">
        <v>3</v>
      </c>
      <c r="EQ1841">
        <v>2097152</v>
      </c>
      <c r="ER1841">
        <v>22555.56</v>
      </c>
      <c r="ES1841">
        <v>0</v>
      </c>
      <c r="ET1841">
        <v>0</v>
      </c>
      <c r="EU1841">
        <v>0</v>
      </c>
      <c r="EV1841">
        <v>22555.56</v>
      </c>
      <c r="EW1841">
        <v>34.630000000000003</v>
      </c>
      <c r="EX1841">
        <v>0</v>
      </c>
      <c r="EY1841">
        <v>0</v>
      </c>
      <c r="FQ1841">
        <v>0</v>
      </c>
      <c r="FR1841">
        <v>0</v>
      </c>
      <c r="FS1841">
        <v>0</v>
      </c>
      <c r="FX1841">
        <v>70</v>
      </c>
      <c r="FY1841">
        <v>10</v>
      </c>
      <c r="GA1841" t="s">
        <v>3</v>
      </c>
      <c r="GD1841">
        <v>0</v>
      </c>
      <c r="GF1841">
        <v>-24549344</v>
      </c>
      <c r="GG1841">
        <v>2</v>
      </c>
      <c r="GH1841">
        <v>1</v>
      </c>
      <c r="GI1841">
        <v>-2</v>
      </c>
      <c r="GJ1841">
        <v>0</v>
      </c>
      <c r="GK1841">
        <f>ROUND(R1841*(R12)/100,2)</f>
        <v>0</v>
      </c>
      <c r="GL1841">
        <f t="shared" si="1204"/>
        <v>0</v>
      </c>
      <c r="GM1841">
        <f t="shared" si="1205"/>
        <v>406.01</v>
      </c>
      <c r="GN1841">
        <f t="shared" si="1206"/>
        <v>0</v>
      </c>
      <c r="GO1841">
        <f t="shared" si="1207"/>
        <v>0</v>
      </c>
      <c r="GP1841">
        <f t="shared" si="1208"/>
        <v>406.01</v>
      </c>
      <c r="GR1841">
        <v>0</v>
      </c>
      <c r="GS1841">
        <v>3</v>
      </c>
      <c r="GT1841">
        <v>0</v>
      </c>
      <c r="GU1841" t="s">
        <v>3</v>
      </c>
      <c r="GV1841">
        <f t="shared" si="1209"/>
        <v>0</v>
      </c>
      <c r="GW1841">
        <v>1</v>
      </c>
      <c r="GX1841">
        <f t="shared" si="1210"/>
        <v>0</v>
      </c>
      <c r="HA1841">
        <v>0</v>
      </c>
      <c r="HB1841">
        <v>0</v>
      </c>
      <c r="HC1841">
        <f t="shared" si="1211"/>
        <v>0</v>
      </c>
      <c r="HE1841" t="s">
        <v>3</v>
      </c>
      <c r="HF1841" t="s">
        <v>3</v>
      </c>
      <c r="HM1841" t="s">
        <v>3</v>
      </c>
      <c r="HN1841" t="s">
        <v>3</v>
      </c>
      <c r="HO1841" t="s">
        <v>3</v>
      </c>
      <c r="HP1841" t="s">
        <v>3</v>
      </c>
      <c r="HQ1841" t="s">
        <v>3</v>
      </c>
      <c r="HS1841">
        <v>0</v>
      </c>
      <c r="IK1841">
        <v>0</v>
      </c>
    </row>
    <row r="1842" spans="1:245" x14ac:dyDescent="0.2">
      <c r="A1842">
        <v>17</v>
      </c>
      <c r="B1842">
        <v>1</v>
      </c>
      <c r="C1842">
        <f>ROW(SmtRes!A565)</f>
        <v>565</v>
      </c>
      <c r="D1842">
        <f>ROW(EtalonRes!A565)</f>
        <v>565</v>
      </c>
      <c r="E1842" t="s">
        <v>440</v>
      </c>
      <c r="F1842" t="s">
        <v>198</v>
      </c>
      <c r="G1842" t="s">
        <v>202</v>
      </c>
      <c r="H1842" t="s">
        <v>26</v>
      </c>
      <c r="I1842">
        <f>ROUND(105/100,9)</f>
        <v>1.05</v>
      </c>
      <c r="J1842">
        <v>0</v>
      </c>
      <c r="K1842">
        <f>ROUND(105/100,9)</f>
        <v>1.05</v>
      </c>
      <c r="O1842">
        <f t="shared" si="1173"/>
        <v>118571.02</v>
      </c>
      <c r="P1842">
        <f t="shared" si="1174"/>
        <v>95439.25</v>
      </c>
      <c r="Q1842">
        <f t="shared" si="1175"/>
        <v>49.76</v>
      </c>
      <c r="R1842">
        <f t="shared" si="1176"/>
        <v>0.68</v>
      </c>
      <c r="S1842">
        <f t="shared" si="1177"/>
        <v>23082.01</v>
      </c>
      <c r="T1842">
        <f t="shared" si="1178"/>
        <v>0</v>
      </c>
      <c r="U1842">
        <f t="shared" si="1179"/>
        <v>40.803000000000004</v>
      </c>
      <c r="V1842">
        <f t="shared" si="1180"/>
        <v>0</v>
      </c>
      <c r="W1842">
        <f t="shared" si="1181"/>
        <v>0</v>
      </c>
      <c r="X1842">
        <f t="shared" si="1182"/>
        <v>16157.41</v>
      </c>
      <c r="Y1842">
        <f t="shared" si="1183"/>
        <v>2308.1999999999998</v>
      </c>
      <c r="AA1842">
        <v>35364244</v>
      </c>
      <c r="AB1842">
        <f t="shared" si="1184"/>
        <v>112924.78</v>
      </c>
      <c r="AC1842">
        <f t="shared" si="1185"/>
        <v>90894.52</v>
      </c>
      <c r="AD1842">
        <f t="shared" si="1186"/>
        <v>47.39</v>
      </c>
      <c r="AE1842">
        <f t="shared" si="1187"/>
        <v>0.65</v>
      </c>
      <c r="AF1842">
        <f t="shared" si="1188"/>
        <v>21982.87</v>
      </c>
      <c r="AG1842">
        <f t="shared" si="1189"/>
        <v>0</v>
      </c>
      <c r="AH1842">
        <f t="shared" si="1190"/>
        <v>38.86</v>
      </c>
      <c r="AI1842">
        <f t="shared" si="1191"/>
        <v>0</v>
      </c>
      <c r="AJ1842">
        <f t="shared" si="1192"/>
        <v>0</v>
      </c>
      <c r="AK1842">
        <v>112924.78</v>
      </c>
      <c r="AL1842">
        <v>90894.52</v>
      </c>
      <c r="AM1842">
        <v>47.39</v>
      </c>
      <c r="AN1842">
        <v>0.65</v>
      </c>
      <c r="AO1842">
        <v>21982.87</v>
      </c>
      <c r="AP1842">
        <v>0</v>
      </c>
      <c r="AQ1842">
        <v>38.86</v>
      </c>
      <c r="AR1842">
        <v>0</v>
      </c>
      <c r="AS1842">
        <v>0</v>
      </c>
      <c r="AT1842">
        <v>70</v>
      </c>
      <c r="AU1842">
        <v>10</v>
      </c>
      <c r="AV1842">
        <v>1</v>
      </c>
      <c r="AW1842">
        <v>1</v>
      </c>
      <c r="AZ1842">
        <v>1</v>
      </c>
      <c r="BA1842">
        <v>1</v>
      </c>
      <c r="BB1842">
        <v>1</v>
      </c>
      <c r="BC1842">
        <v>1</v>
      </c>
      <c r="BD1842" t="s">
        <v>3</v>
      </c>
      <c r="BE1842" t="s">
        <v>3</v>
      </c>
      <c r="BF1842" t="s">
        <v>3</v>
      </c>
      <c r="BG1842" t="s">
        <v>3</v>
      </c>
      <c r="BH1842">
        <v>0</v>
      </c>
      <c r="BI1842">
        <v>4</v>
      </c>
      <c r="BJ1842" t="s">
        <v>200</v>
      </c>
      <c r="BM1842">
        <v>0</v>
      </c>
      <c r="BN1842">
        <v>0</v>
      </c>
      <c r="BO1842" t="s">
        <v>3</v>
      </c>
      <c r="BP1842">
        <v>0</v>
      </c>
      <c r="BQ1842">
        <v>1</v>
      </c>
      <c r="BR1842">
        <v>0</v>
      </c>
      <c r="BS1842">
        <v>1</v>
      </c>
      <c r="BT1842">
        <v>1</v>
      </c>
      <c r="BU1842">
        <v>1</v>
      </c>
      <c r="BV1842">
        <v>1</v>
      </c>
      <c r="BW1842">
        <v>1</v>
      </c>
      <c r="BX1842">
        <v>1</v>
      </c>
      <c r="BY1842" t="s">
        <v>3</v>
      </c>
      <c r="BZ1842">
        <v>70</v>
      </c>
      <c r="CA1842">
        <v>10</v>
      </c>
      <c r="CB1842" t="s">
        <v>3</v>
      </c>
      <c r="CE1842">
        <v>0</v>
      </c>
      <c r="CF1842">
        <v>0</v>
      </c>
      <c r="CG1842">
        <v>0</v>
      </c>
      <c r="CM1842">
        <v>0</v>
      </c>
      <c r="CN1842" t="s">
        <v>3</v>
      </c>
      <c r="CO1842">
        <v>0</v>
      </c>
      <c r="CP1842">
        <f t="shared" si="1193"/>
        <v>118571.01999999999</v>
      </c>
      <c r="CQ1842">
        <f t="shared" si="1194"/>
        <v>90894.52</v>
      </c>
      <c r="CR1842">
        <f t="shared" si="1195"/>
        <v>47.39</v>
      </c>
      <c r="CS1842">
        <f t="shared" si="1196"/>
        <v>0.65</v>
      </c>
      <c r="CT1842">
        <f t="shared" si="1197"/>
        <v>21982.87</v>
      </c>
      <c r="CU1842">
        <f t="shared" si="1198"/>
        <v>0</v>
      </c>
      <c r="CV1842">
        <f t="shared" si="1199"/>
        <v>38.86</v>
      </c>
      <c r="CW1842">
        <f t="shared" si="1200"/>
        <v>0</v>
      </c>
      <c r="CX1842">
        <f t="shared" si="1201"/>
        <v>0</v>
      </c>
      <c r="CY1842">
        <f t="shared" si="1202"/>
        <v>16157.406999999999</v>
      </c>
      <c r="CZ1842">
        <f t="shared" si="1203"/>
        <v>2308.2009999999996</v>
      </c>
      <c r="DC1842" t="s">
        <v>3</v>
      </c>
      <c r="DD1842" t="s">
        <v>3</v>
      </c>
      <c r="DE1842" t="s">
        <v>3</v>
      </c>
      <c r="DF1842" t="s">
        <v>3</v>
      </c>
      <c r="DG1842" t="s">
        <v>3</v>
      </c>
      <c r="DH1842" t="s">
        <v>3</v>
      </c>
      <c r="DI1842" t="s">
        <v>3</v>
      </c>
      <c r="DJ1842" t="s">
        <v>3</v>
      </c>
      <c r="DK1842" t="s">
        <v>3</v>
      </c>
      <c r="DL1842" t="s">
        <v>3</v>
      </c>
      <c r="DM1842" t="s">
        <v>3</v>
      </c>
      <c r="DN1842">
        <v>0</v>
      </c>
      <c r="DO1842">
        <v>0</v>
      </c>
      <c r="DP1842">
        <v>1</v>
      </c>
      <c r="DQ1842">
        <v>1</v>
      </c>
      <c r="DU1842">
        <v>1003</v>
      </c>
      <c r="DV1842" t="s">
        <v>26</v>
      </c>
      <c r="DW1842" t="s">
        <v>26</v>
      </c>
      <c r="DX1842">
        <v>100</v>
      </c>
      <c r="DZ1842" t="s">
        <v>3</v>
      </c>
      <c r="EA1842" t="s">
        <v>3</v>
      </c>
      <c r="EB1842" t="s">
        <v>3</v>
      </c>
      <c r="EC1842" t="s">
        <v>3</v>
      </c>
      <c r="EE1842">
        <v>35096056</v>
      </c>
      <c r="EF1842">
        <v>1</v>
      </c>
      <c r="EG1842" t="s">
        <v>20</v>
      </c>
      <c r="EH1842">
        <v>0</v>
      </c>
      <c r="EI1842" t="s">
        <v>3</v>
      </c>
      <c r="EJ1842">
        <v>4</v>
      </c>
      <c r="EK1842">
        <v>0</v>
      </c>
      <c r="EL1842" t="s">
        <v>21</v>
      </c>
      <c r="EM1842" t="s">
        <v>22</v>
      </c>
      <c r="EO1842" t="s">
        <v>3</v>
      </c>
      <c r="EQ1842">
        <v>2097152</v>
      </c>
      <c r="ER1842">
        <v>112924.78</v>
      </c>
      <c r="ES1842">
        <v>90894.52</v>
      </c>
      <c r="ET1842">
        <v>47.39</v>
      </c>
      <c r="EU1842">
        <v>0.65</v>
      </c>
      <c r="EV1842">
        <v>21982.87</v>
      </c>
      <c r="EW1842">
        <v>38.86</v>
      </c>
      <c r="EX1842">
        <v>0</v>
      </c>
      <c r="EY1842">
        <v>0</v>
      </c>
      <c r="FQ1842">
        <v>0</v>
      </c>
      <c r="FR1842">
        <v>0</v>
      </c>
      <c r="FS1842">
        <v>0</v>
      </c>
      <c r="FX1842">
        <v>70</v>
      </c>
      <c r="FY1842">
        <v>10</v>
      </c>
      <c r="GA1842" t="s">
        <v>3</v>
      </c>
      <c r="GD1842">
        <v>0</v>
      </c>
      <c r="GF1842">
        <v>60728256</v>
      </c>
      <c r="GG1842">
        <v>2</v>
      </c>
      <c r="GH1842">
        <v>1</v>
      </c>
      <c r="GI1842">
        <v>-2</v>
      </c>
      <c r="GJ1842">
        <v>0</v>
      </c>
      <c r="GK1842">
        <f>ROUND(R1842*(R12)/100,2)</f>
        <v>0.73</v>
      </c>
      <c r="GL1842">
        <f t="shared" si="1204"/>
        <v>0</v>
      </c>
      <c r="GM1842">
        <f t="shared" si="1205"/>
        <v>137037.35999999999</v>
      </c>
      <c r="GN1842">
        <f t="shared" si="1206"/>
        <v>0</v>
      </c>
      <c r="GO1842">
        <f t="shared" si="1207"/>
        <v>0</v>
      </c>
      <c r="GP1842">
        <f t="shared" si="1208"/>
        <v>137037.35999999999</v>
      </c>
      <c r="GR1842">
        <v>0</v>
      </c>
      <c r="GS1842">
        <v>3</v>
      </c>
      <c r="GT1842">
        <v>0</v>
      </c>
      <c r="GU1842" t="s">
        <v>3</v>
      </c>
      <c r="GV1842">
        <f t="shared" si="1209"/>
        <v>0</v>
      </c>
      <c r="GW1842">
        <v>1</v>
      </c>
      <c r="GX1842">
        <f t="shared" si="1210"/>
        <v>0</v>
      </c>
      <c r="HA1842">
        <v>0</v>
      </c>
      <c r="HB1842">
        <v>0</v>
      </c>
      <c r="HC1842">
        <f t="shared" si="1211"/>
        <v>0</v>
      </c>
      <c r="HE1842" t="s">
        <v>3</v>
      </c>
      <c r="HF1842" t="s">
        <v>3</v>
      </c>
      <c r="HM1842" t="s">
        <v>3</v>
      </c>
      <c r="HN1842" t="s">
        <v>3</v>
      </c>
      <c r="HO1842" t="s">
        <v>3</v>
      </c>
      <c r="HP1842" t="s">
        <v>3</v>
      </c>
      <c r="HQ1842" t="s">
        <v>3</v>
      </c>
      <c r="HS1842">
        <v>0</v>
      </c>
      <c r="IK1842">
        <v>0</v>
      </c>
    </row>
    <row r="1843" spans="1:245" x14ac:dyDescent="0.2">
      <c r="A1843">
        <v>17</v>
      </c>
      <c r="B1843">
        <v>1</v>
      </c>
      <c r="C1843">
        <f>ROW(SmtRes!A574)</f>
        <v>574</v>
      </c>
      <c r="D1843">
        <f>ROW(EtalonRes!A574)</f>
        <v>574</v>
      </c>
      <c r="E1843" t="s">
        <v>441</v>
      </c>
      <c r="F1843" t="s">
        <v>29</v>
      </c>
      <c r="G1843" t="s">
        <v>30</v>
      </c>
      <c r="H1843" t="s">
        <v>26</v>
      </c>
      <c r="I1843">
        <f>ROUND(50/100,9)</f>
        <v>0.5</v>
      </c>
      <c r="J1843">
        <v>0</v>
      </c>
      <c r="K1843">
        <f>ROUND(50/100,9)</f>
        <v>0.5</v>
      </c>
      <c r="O1843">
        <f t="shared" si="1173"/>
        <v>6148.28</v>
      </c>
      <c r="P1843">
        <f t="shared" si="1174"/>
        <v>5342.71</v>
      </c>
      <c r="Q1843">
        <f t="shared" si="1175"/>
        <v>445.8</v>
      </c>
      <c r="R1843">
        <f t="shared" si="1176"/>
        <v>227.18</v>
      </c>
      <c r="S1843">
        <f t="shared" si="1177"/>
        <v>359.77</v>
      </c>
      <c r="T1843">
        <f t="shared" si="1178"/>
        <v>0</v>
      </c>
      <c r="U1843">
        <f t="shared" si="1179"/>
        <v>0.59</v>
      </c>
      <c r="V1843">
        <f t="shared" si="1180"/>
        <v>0</v>
      </c>
      <c r="W1843">
        <f t="shared" si="1181"/>
        <v>0</v>
      </c>
      <c r="X1843">
        <f t="shared" si="1182"/>
        <v>251.84</v>
      </c>
      <c r="Y1843">
        <f t="shared" si="1183"/>
        <v>35.979999999999997</v>
      </c>
      <c r="AA1843">
        <v>35364244</v>
      </c>
      <c r="AB1843">
        <f t="shared" si="1184"/>
        <v>12296.54</v>
      </c>
      <c r="AC1843">
        <f t="shared" si="1185"/>
        <v>10685.41</v>
      </c>
      <c r="AD1843">
        <f t="shared" si="1186"/>
        <v>891.59</v>
      </c>
      <c r="AE1843">
        <f t="shared" si="1187"/>
        <v>454.35</v>
      </c>
      <c r="AF1843">
        <f t="shared" si="1188"/>
        <v>719.54</v>
      </c>
      <c r="AG1843">
        <f t="shared" si="1189"/>
        <v>0</v>
      </c>
      <c r="AH1843">
        <f t="shared" si="1190"/>
        <v>1.18</v>
      </c>
      <c r="AI1843">
        <f t="shared" si="1191"/>
        <v>0</v>
      </c>
      <c r="AJ1843">
        <f t="shared" si="1192"/>
        <v>0</v>
      </c>
      <c r="AK1843">
        <v>12296.54</v>
      </c>
      <c r="AL1843">
        <v>10685.41</v>
      </c>
      <c r="AM1843">
        <v>891.59</v>
      </c>
      <c r="AN1843">
        <v>454.35</v>
      </c>
      <c r="AO1843">
        <v>719.54</v>
      </c>
      <c r="AP1843">
        <v>0</v>
      </c>
      <c r="AQ1843">
        <v>1.18</v>
      </c>
      <c r="AR1843">
        <v>0</v>
      </c>
      <c r="AS1843">
        <v>0</v>
      </c>
      <c r="AT1843">
        <v>70</v>
      </c>
      <c r="AU1843">
        <v>10</v>
      </c>
      <c r="AV1843">
        <v>1</v>
      </c>
      <c r="AW1843">
        <v>1</v>
      </c>
      <c r="AZ1843">
        <v>1</v>
      </c>
      <c r="BA1843">
        <v>1</v>
      </c>
      <c r="BB1843">
        <v>1</v>
      </c>
      <c r="BC1843">
        <v>1</v>
      </c>
      <c r="BD1843" t="s">
        <v>3</v>
      </c>
      <c r="BE1843" t="s">
        <v>3</v>
      </c>
      <c r="BF1843" t="s">
        <v>3</v>
      </c>
      <c r="BG1843" t="s">
        <v>3</v>
      </c>
      <c r="BH1843">
        <v>0</v>
      </c>
      <c r="BI1843">
        <v>4</v>
      </c>
      <c r="BJ1843" t="s">
        <v>31</v>
      </c>
      <c r="BM1843">
        <v>0</v>
      </c>
      <c r="BN1843">
        <v>0</v>
      </c>
      <c r="BO1843" t="s">
        <v>3</v>
      </c>
      <c r="BP1843">
        <v>0</v>
      </c>
      <c r="BQ1843">
        <v>1</v>
      </c>
      <c r="BR1843">
        <v>0</v>
      </c>
      <c r="BS1843">
        <v>1</v>
      </c>
      <c r="BT1843">
        <v>1</v>
      </c>
      <c r="BU1843">
        <v>1</v>
      </c>
      <c r="BV1843">
        <v>1</v>
      </c>
      <c r="BW1843">
        <v>1</v>
      </c>
      <c r="BX1843">
        <v>1</v>
      </c>
      <c r="BY1843" t="s">
        <v>3</v>
      </c>
      <c r="BZ1843">
        <v>70</v>
      </c>
      <c r="CA1843">
        <v>10</v>
      </c>
      <c r="CB1843" t="s">
        <v>3</v>
      </c>
      <c r="CE1843">
        <v>0</v>
      </c>
      <c r="CF1843">
        <v>0</v>
      </c>
      <c r="CG1843">
        <v>0</v>
      </c>
      <c r="CM1843">
        <v>0</v>
      </c>
      <c r="CN1843" t="s">
        <v>3</v>
      </c>
      <c r="CO1843">
        <v>0</v>
      </c>
      <c r="CP1843">
        <f t="shared" si="1193"/>
        <v>6148.2800000000007</v>
      </c>
      <c r="CQ1843">
        <f t="shared" si="1194"/>
        <v>10685.41</v>
      </c>
      <c r="CR1843">
        <f t="shared" si="1195"/>
        <v>891.59</v>
      </c>
      <c r="CS1843">
        <f t="shared" si="1196"/>
        <v>454.35</v>
      </c>
      <c r="CT1843">
        <f t="shared" si="1197"/>
        <v>719.54</v>
      </c>
      <c r="CU1843">
        <f t="shared" si="1198"/>
        <v>0</v>
      </c>
      <c r="CV1843">
        <f t="shared" si="1199"/>
        <v>1.18</v>
      </c>
      <c r="CW1843">
        <f t="shared" si="1200"/>
        <v>0</v>
      </c>
      <c r="CX1843">
        <f t="shared" si="1201"/>
        <v>0</v>
      </c>
      <c r="CY1843">
        <f t="shared" si="1202"/>
        <v>251.83899999999997</v>
      </c>
      <c r="CZ1843">
        <f t="shared" si="1203"/>
        <v>35.976999999999997</v>
      </c>
      <c r="DC1843" t="s">
        <v>3</v>
      </c>
      <c r="DD1843" t="s">
        <v>3</v>
      </c>
      <c r="DE1843" t="s">
        <v>3</v>
      </c>
      <c r="DF1843" t="s">
        <v>3</v>
      </c>
      <c r="DG1843" t="s">
        <v>3</v>
      </c>
      <c r="DH1843" t="s">
        <v>3</v>
      </c>
      <c r="DI1843" t="s">
        <v>3</v>
      </c>
      <c r="DJ1843" t="s">
        <v>3</v>
      </c>
      <c r="DK1843" t="s">
        <v>3</v>
      </c>
      <c r="DL1843" t="s">
        <v>3</v>
      </c>
      <c r="DM1843" t="s">
        <v>3</v>
      </c>
      <c r="DN1843">
        <v>0</v>
      </c>
      <c r="DO1843">
        <v>0</v>
      </c>
      <c r="DP1843">
        <v>1</v>
      </c>
      <c r="DQ1843">
        <v>1</v>
      </c>
      <c r="DU1843">
        <v>1003</v>
      </c>
      <c r="DV1843" t="s">
        <v>26</v>
      </c>
      <c r="DW1843" t="s">
        <v>26</v>
      </c>
      <c r="DX1843">
        <v>100</v>
      </c>
      <c r="DZ1843" t="s">
        <v>3</v>
      </c>
      <c r="EA1843" t="s">
        <v>3</v>
      </c>
      <c r="EB1843" t="s">
        <v>3</v>
      </c>
      <c r="EC1843" t="s">
        <v>3</v>
      </c>
      <c r="EE1843">
        <v>35096056</v>
      </c>
      <c r="EF1843">
        <v>1</v>
      </c>
      <c r="EG1843" t="s">
        <v>20</v>
      </c>
      <c r="EH1843">
        <v>0</v>
      </c>
      <c r="EI1843" t="s">
        <v>3</v>
      </c>
      <c r="EJ1843">
        <v>4</v>
      </c>
      <c r="EK1843">
        <v>0</v>
      </c>
      <c r="EL1843" t="s">
        <v>21</v>
      </c>
      <c r="EM1843" t="s">
        <v>22</v>
      </c>
      <c r="EO1843" t="s">
        <v>3</v>
      </c>
      <c r="EQ1843">
        <v>2097152</v>
      </c>
      <c r="ER1843">
        <v>12296.54</v>
      </c>
      <c r="ES1843">
        <v>10685.41</v>
      </c>
      <c r="ET1843">
        <v>891.59</v>
      </c>
      <c r="EU1843">
        <v>454.35</v>
      </c>
      <c r="EV1843">
        <v>719.54</v>
      </c>
      <c r="EW1843">
        <v>1.18</v>
      </c>
      <c r="EX1843">
        <v>0</v>
      </c>
      <c r="EY1843">
        <v>0</v>
      </c>
      <c r="FQ1843">
        <v>0</v>
      </c>
      <c r="FR1843">
        <v>0</v>
      </c>
      <c r="FS1843">
        <v>0</v>
      </c>
      <c r="FX1843">
        <v>70</v>
      </c>
      <c r="FY1843">
        <v>10</v>
      </c>
      <c r="GA1843" t="s">
        <v>3</v>
      </c>
      <c r="GD1843">
        <v>0</v>
      </c>
      <c r="GF1843">
        <v>1756020469</v>
      </c>
      <c r="GG1843">
        <v>2</v>
      </c>
      <c r="GH1843">
        <v>1</v>
      </c>
      <c r="GI1843">
        <v>-2</v>
      </c>
      <c r="GJ1843">
        <v>0</v>
      </c>
      <c r="GK1843">
        <f>ROUND(R1843*(R12)/100,2)</f>
        <v>245.35</v>
      </c>
      <c r="GL1843">
        <f t="shared" si="1204"/>
        <v>0</v>
      </c>
      <c r="GM1843">
        <f t="shared" si="1205"/>
        <v>6681.45</v>
      </c>
      <c r="GN1843">
        <f t="shared" si="1206"/>
        <v>0</v>
      </c>
      <c r="GO1843">
        <f t="shared" si="1207"/>
        <v>0</v>
      </c>
      <c r="GP1843">
        <f t="shared" si="1208"/>
        <v>6681.45</v>
      </c>
      <c r="GR1843">
        <v>0</v>
      </c>
      <c r="GS1843">
        <v>3</v>
      </c>
      <c r="GT1843">
        <v>0</v>
      </c>
      <c r="GU1843" t="s">
        <v>3</v>
      </c>
      <c r="GV1843">
        <f t="shared" si="1209"/>
        <v>0</v>
      </c>
      <c r="GW1843">
        <v>1</v>
      </c>
      <c r="GX1843">
        <f t="shared" si="1210"/>
        <v>0</v>
      </c>
      <c r="HA1843">
        <v>0</v>
      </c>
      <c r="HB1843">
        <v>0</v>
      </c>
      <c r="HC1843">
        <f t="shared" si="1211"/>
        <v>0</v>
      </c>
      <c r="HE1843" t="s">
        <v>3</v>
      </c>
      <c r="HF1843" t="s">
        <v>3</v>
      </c>
      <c r="HM1843" t="s">
        <v>3</v>
      </c>
      <c r="HN1843" t="s">
        <v>3</v>
      </c>
      <c r="HO1843" t="s">
        <v>3</v>
      </c>
      <c r="HP1843" t="s">
        <v>3</v>
      </c>
      <c r="HQ1843" t="s">
        <v>3</v>
      </c>
      <c r="HS1843">
        <v>0</v>
      </c>
      <c r="IK1843">
        <v>0</v>
      </c>
    </row>
    <row r="1844" spans="1:245" x14ac:dyDescent="0.2">
      <c r="A1844">
        <v>17</v>
      </c>
      <c r="B1844">
        <v>1</v>
      </c>
      <c r="E1844" t="s">
        <v>442</v>
      </c>
      <c r="F1844" t="s">
        <v>33</v>
      </c>
      <c r="G1844" t="s">
        <v>34</v>
      </c>
      <c r="H1844" t="s">
        <v>35</v>
      </c>
      <c r="I1844">
        <v>0.05</v>
      </c>
      <c r="J1844">
        <v>0</v>
      </c>
      <c r="K1844">
        <v>0.05</v>
      </c>
      <c r="O1844">
        <f t="shared" si="1173"/>
        <v>6476.63</v>
      </c>
      <c r="P1844">
        <f t="shared" si="1174"/>
        <v>6476.63</v>
      </c>
      <c r="Q1844">
        <f t="shared" si="1175"/>
        <v>0</v>
      </c>
      <c r="R1844">
        <f t="shared" si="1176"/>
        <v>0</v>
      </c>
      <c r="S1844">
        <f t="shared" si="1177"/>
        <v>0</v>
      </c>
      <c r="T1844">
        <f t="shared" si="1178"/>
        <v>0</v>
      </c>
      <c r="U1844">
        <f t="shared" si="1179"/>
        <v>0</v>
      </c>
      <c r="V1844">
        <f t="shared" si="1180"/>
        <v>0</v>
      </c>
      <c r="W1844">
        <f t="shared" si="1181"/>
        <v>0</v>
      </c>
      <c r="X1844">
        <f t="shared" si="1182"/>
        <v>0</v>
      </c>
      <c r="Y1844">
        <f t="shared" si="1183"/>
        <v>0</v>
      </c>
      <c r="AA1844">
        <v>35364244</v>
      </c>
      <c r="AB1844">
        <f t="shared" si="1184"/>
        <v>129532.62</v>
      </c>
      <c r="AC1844">
        <f t="shared" si="1185"/>
        <v>129532.62</v>
      </c>
      <c r="AD1844">
        <f t="shared" si="1186"/>
        <v>0</v>
      </c>
      <c r="AE1844">
        <f t="shared" si="1187"/>
        <v>0</v>
      </c>
      <c r="AF1844">
        <f t="shared" si="1188"/>
        <v>0</v>
      </c>
      <c r="AG1844">
        <f t="shared" si="1189"/>
        <v>0</v>
      </c>
      <c r="AH1844">
        <f t="shared" si="1190"/>
        <v>0</v>
      </c>
      <c r="AI1844">
        <f t="shared" si="1191"/>
        <v>0</v>
      </c>
      <c r="AJ1844">
        <f t="shared" si="1192"/>
        <v>0</v>
      </c>
      <c r="AK1844">
        <v>129532.62</v>
      </c>
      <c r="AL1844">
        <v>129532.62</v>
      </c>
      <c r="AM1844">
        <v>0</v>
      </c>
      <c r="AN1844">
        <v>0</v>
      </c>
      <c r="AO1844">
        <v>0</v>
      </c>
      <c r="AP1844">
        <v>0</v>
      </c>
      <c r="AQ1844">
        <v>0</v>
      </c>
      <c r="AR1844">
        <v>0</v>
      </c>
      <c r="AS1844">
        <v>0</v>
      </c>
      <c r="AT1844">
        <v>70</v>
      </c>
      <c r="AU1844">
        <v>10</v>
      </c>
      <c r="AV1844">
        <v>1</v>
      </c>
      <c r="AW1844">
        <v>1</v>
      </c>
      <c r="AZ1844">
        <v>1</v>
      </c>
      <c r="BA1844">
        <v>1</v>
      </c>
      <c r="BB1844">
        <v>1</v>
      </c>
      <c r="BC1844">
        <v>1</v>
      </c>
      <c r="BD1844" t="s">
        <v>3</v>
      </c>
      <c r="BE1844" t="s">
        <v>3</v>
      </c>
      <c r="BF1844" t="s">
        <v>3</v>
      </c>
      <c r="BG1844" t="s">
        <v>3</v>
      </c>
      <c r="BH1844">
        <v>3</v>
      </c>
      <c r="BI1844">
        <v>4</v>
      </c>
      <c r="BJ1844" t="s">
        <v>36</v>
      </c>
      <c r="BM1844">
        <v>0</v>
      </c>
      <c r="BN1844">
        <v>0</v>
      </c>
      <c r="BO1844" t="s">
        <v>3</v>
      </c>
      <c r="BP1844">
        <v>0</v>
      </c>
      <c r="BQ1844">
        <v>1</v>
      </c>
      <c r="BR1844">
        <v>0</v>
      </c>
      <c r="BS1844">
        <v>1</v>
      </c>
      <c r="BT1844">
        <v>1</v>
      </c>
      <c r="BU1844">
        <v>1</v>
      </c>
      <c r="BV1844">
        <v>1</v>
      </c>
      <c r="BW1844">
        <v>1</v>
      </c>
      <c r="BX1844">
        <v>1</v>
      </c>
      <c r="BY1844" t="s">
        <v>3</v>
      </c>
      <c r="BZ1844">
        <v>70</v>
      </c>
      <c r="CA1844">
        <v>10</v>
      </c>
      <c r="CB1844" t="s">
        <v>3</v>
      </c>
      <c r="CE1844">
        <v>0</v>
      </c>
      <c r="CF1844">
        <v>0</v>
      </c>
      <c r="CG1844">
        <v>0</v>
      </c>
      <c r="CM1844">
        <v>0</v>
      </c>
      <c r="CN1844" t="s">
        <v>3</v>
      </c>
      <c r="CO1844">
        <v>0</v>
      </c>
      <c r="CP1844">
        <f t="shared" si="1193"/>
        <v>6476.63</v>
      </c>
      <c r="CQ1844">
        <f t="shared" si="1194"/>
        <v>129532.62</v>
      </c>
      <c r="CR1844">
        <f t="shared" si="1195"/>
        <v>0</v>
      </c>
      <c r="CS1844">
        <f t="shared" si="1196"/>
        <v>0</v>
      </c>
      <c r="CT1844">
        <f t="shared" si="1197"/>
        <v>0</v>
      </c>
      <c r="CU1844">
        <f t="shared" si="1198"/>
        <v>0</v>
      </c>
      <c r="CV1844">
        <f t="shared" si="1199"/>
        <v>0</v>
      </c>
      <c r="CW1844">
        <f t="shared" si="1200"/>
        <v>0</v>
      </c>
      <c r="CX1844">
        <f t="shared" si="1201"/>
        <v>0</v>
      </c>
      <c r="CY1844">
        <f t="shared" si="1202"/>
        <v>0</v>
      </c>
      <c r="CZ1844">
        <f t="shared" si="1203"/>
        <v>0</v>
      </c>
      <c r="DC1844" t="s">
        <v>3</v>
      </c>
      <c r="DD1844" t="s">
        <v>3</v>
      </c>
      <c r="DE1844" t="s">
        <v>3</v>
      </c>
      <c r="DF1844" t="s">
        <v>3</v>
      </c>
      <c r="DG1844" t="s">
        <v>3</v>
      </c>
      <c r="DH1844" t="s">
        <v>3</v>
      </c>
      <c r="DI1844" t="s">
        <v>3</v>
      </c>
      <c r="DJ1844" t="s">
        <v>3</v>
      </c>
      <c r="DK1844" t="s">
        <v>3</v>
      </c>
      <c r="DL1844" t="s">
        <v>3</v>
      </c>
      <c r="DM1844" t="s">
        <v>3</v>
      </c>
      <c r="DN1844">
        <v>0</v>
      </c>
      <c r="DO1844">
        <v>0</v>
      </c>
      <c r="DP1844">
        <v>1</v>
      </c>
      <c r="DQ1844">
        <v>1</v>
      </c>
      <c r="DU1844">
        <v>1003</v>
      </c>
      <c r="DV1844" t="s">
        <v>35</v>
      </c>
      <c r="DW1844" t="s">
        <v>35</v>
      </c>
      <c r="DX1844">
        <v>1000</v>
      </c>
      <c r="DZ1844" t="s">
        <v>3</v>
      </c>
      <c r="EA1844" t="s">
        <v>3</v>
      </c>
      <c r="EB1844" t="s">
        <v>3</v>
      </c>
      <c r="EC1844" t="s">
        <v>3</v>
      </c>
      <c r="EE1844">
        <v>35096056</v>
      </c>
      <c r="EF1844">
        <v>1</v>
      </c>
      <c r="EG1844" t="s">
        <v>20</v>
      </c>
      <c r="EH1844">
        <v>0</v>
      </c>
      <c r="EI1844" t="s">
        <v>3</v>
      </c>
      <c r="EJ1844">
        <v>4</v>
      </c>
      <c r="EK1844">
        <v>0</v>
      </c>
      <c r="EL1844" t="s">
        <v>21</v>
      </c>
      <c r="EM1844" t="s">
        <v>22</v>
      </c>
      <c r="EO1844" t="s">
        <v>3</v>
      </c>
      <c r="EQ1844">
        <v>2097152</v>
      </c>
      <c r="ER1844">
        <v>129532.62</v>
      </c>
      <c r="ES1844">
        <v>129532.62</v>
      </c>
      <c r="ET1844">
        <v>0</v>
      </c>
      <c r="EU1844">
        <v>0</v>
      </c>
      <c r="EV1844">
        <v>0</v>
      </c>
      <c r="EW1844">
        <v>0</v>
      </c>
      <c r="EX1844">
        <v>0</v>
      </c>
      <c r="EY1844">
        <v>0</v>
      </c>
      <c r="FQ1844">
        <v>0</v>
      </c>
      <c r="FR1844">
        <v>0</v>
      </c>
      <c r="FS1844">
        <v>0</v>
      </c>
      <c r="FX1844">
        <v>70</v>
      </c>
      <c r="FY1844">
        <v>10</v>
      </c>
      <c r="GA1844" t="s">
        <v>3</v>
      </c>
      <c r="GD1844">
        <v>0</v>
      </c>
      <c r="GF1844">
        <v>7717958</v>
      </c>
      <c r="GG1844">
        <v>2</v>
      </c>
      <c r="GH1844">
        <v>1</v>
      </c>
      <c r="GI1844">
        <v>-2</v>
      </c>
      <c r="GJ1844">
        <v>0</v>
      </c>
      <c r="GK1844">
        <f>ROUND(R1844*(R12)/100,2)</f>
        <v>0</v>
      </c>
      <c r="GL1844">
        <f t="shared" si="1204"/>
        <v>0</v>
      </c>
      <c r="GM1844">
        <f t="shared" si="1205"/>
        <v>6476.63</v>
      </c>
      <c r="GN1844">
        <f t="shared" si="1206"/>
        <v>0</v>
      </c>
      <c r="GO1844">
        <f t="shared" si="1207"/>
        <v>0</v>
      </c>
      <c r="GP1844">
        <f t="shared" si="1208"/>
        <v>6476.63</v>
      </c>
      <c r="GR1844">
        <v>0</v>
      </c>
      <c r="GS1844">
        <v>3</v>
      </c>
      <c r="GT1844">
        <v>0</v>
      </c>
      <c r="GU1844" t="s">
        <v>3</v>
      </c>
      <c r="GV1844">
        <f t="shared" si="1209"/>
        <v>0</v>
      </c>
      <c r="GW1844">
        <v>1</v>
      </c>
      <c r="GX1844">
        <f t="shared" si="1210"/>
        <v>0</v>
      </c>
      <c r="HA1844">
        <v>0</v>
      </c>
      <c r="HB1844">
        <v>0</v>
      </c>
      <c r="HC1844">
        <f t="shared" si="1211"/>
        <v>0</v>
      </c>
      <c r="HE1844" t="s">
        <v>3</v>
      </c>
      <c r="HF1844" t="s">
        <v>3</v>
      </c>
      <c r="HM1844" t="s">
        <v>3</v>
      </c>
      <c r="HN1844" t="s">
        <v>3</v>
      </c>
      <c r="HO1844" t="s">
        <v>3</v>
      </c>
      <c r="HP1844" t="s">
        <v>3</v>
      </c>
      <c r="HQ1844" t="s">
        <v>3</v>
      </c>
      <c r="HS1844">
        <v>0</v>
      </c>
      <c r="IK1844">
        <v>0</v>
      </c>
    </row>
    <row r="1845" spans="1:245" x14ac:dyDescent="0.2">
      <c r="A1845">
        <v>17</v>
      </c>
      <c r="B1845">
        <v>1</v>
      </c>
      <c r="C1845">
        <f>ROW(SmtRes!A575)</f>
        <v>575</v>
      </c>
      <c r="D1845">
        <f>ROW(EtalonRes!A575)</f>
        <v>575</v>
      </c>
      <c r="E1845" t="s">
        <v>443</v>
      </c>
      <c r="F1845" t="s">
        <v>62</v>
      </c>
      <c r="G1845" t="s">
        <v>63</v>
      </c>
      <c r="H1845" t="s">
        <v>64</v>
      </c>
      <c r="I1845">
        <f>ROUND(6/100,9)</f>
        <v>0.06</v>
      </c>
      <c r="J1845">
        <v>0</v>
      </c>
      <c r="K1845">
        <f>ROUND(6/100,9)</f>
        <v>0.06</v>
      </c>
      <c r="O1845">
        <f t="shared" si="1173"/>
        <v>694.45</v>
      </c>
      <c r="P1845">
        <f t="shared" si="1174"/>
        <v>0</v>
      </c>
      <c r="Q1845">
        <f t="shared" si="1175"/>
        <v>0</v>
      </c>
      <c r="R1845">
        <f t="shared" si="1176"/>
        <v>0</v>
      </c>
      <c r="S1845">
        <f t="shared" si="1177"/>
        <v>694.45</v>
      </c>
      <c r="T1845">
        <f t="shared" si="1178"/>
        <v>0</v>
      </c>
      <c r="U1845">
        <f t="shared" si="1179"/>
        <v>1.0662</v>
      </c>
      <c r="V1845">
        <f t="shared" si="1180"/>
        <v>0</v>
      </c>
      <c r="W1845">
        <f t="shared" si="1181"/>
        <v>0</v>
      </c>
      <c r="X1845">
        <f t="shared" si="1182"/>
        <v>486.12</v>
      </c>
      <c r="Y1845">
        <f t="shared" si="1183"/>
        <v>69.45</v>
      </c>
      <c r="AA1845">
        <v>35364244</v>
      </c>
      <c r="AB1845">
        <f t="shared" si="1184"/>
        <v>11574.13</v>
      </c>
      <c r="AC1845">
        <f t="shared" si="1185"/>
        <v>0</v>
      </c>
      <c r="AD1845">
        <f t="shared" si="1186"/>
        <v>0</v>
      </c>
      <c r="AE1845">
        <f t="shared" si="1187"/>
        <v>0</v>
      </c>
      <c r="AF1845">
        <f t="shared" si="1188"/>
        <v>11574.13</v>
      </c>
      <c r="AG1845">
        <f t="shared" si="1189"/>
        <v>0</v>
      </c>
      <c r="AH1845">
        <f t="shared" si="1190"/>
        <v>17.77</v>
      </c>
      <c r="AI1845">
        <f t="shared" si="1191"/>
        <v>0</v>
      </c>
      <c r="AJ1845">
        <f t="shared" si="1192"/>
        <v>0</v>
      </c>
      <c r="AK1845">
        <v>11574.13</v>
      </c>
      <c r="AL1845">
        <v>0</v>
      </c>
      <c r="AM1845">
        <v>0</v>
      </c>
      <c r="AN1845">
        <v>0</v>
      </c>
      <c r="AO1845">
        <v>11574.13</v>
      </c>
      <c r="AP1845">
        <v>0</v>
      </c>
      <c r="AQ1845">
        <v>17.77</v>
      </c>
      <c r="AR1845">
        <v>0</v>
      </c>
      <c r="AS1845">
        <v>0</v>
      </c>
      <c r="AT1845">
        <v>70</v>
      </c>
      <c r="AU1845">
        <v>10</v>
      </c>
      <c r="AV1845">
        <v>1</v>
      </c>
      <c r="AW1845">
        <v>1</v>
      </c>
      <c r="AZ1845">
        <v>1</v>
      </c>
      <c r="BA1845">
        <v>1</v>
      </c>
      <c r="BB1845">
        <v>1</v>
      </c>
      <c r="BC1845">
        <v>1</v>
      </c>
      <c r="BD1845" t="s">
        <v>3</v>
      </c>
      <c r="BE1845" t="s">
        <v>3</v>
      </c>
      <c r="BF1845" t="s">
        <v>3</v>
      </c>
      <c r="BG1845" t="s">
        <v>3</v>
      </c>
      <c r="BH1845">
        <v>0</v>
      </c>
      <c r="BI1845">
        <v>4</v>
      </c>
      <c r="BJ1845" t="s">
        <v>65</v>
      </c>
      <c r="BM1845">
        <v>0</v>
      </c>
      <c r="BN1845">
        <v>0</v>
      </c>
      <c r="BO1845" t="s">
        <v>3</v>
      </c>
      <c r="BP1845">
        <v>0</v>
      </c>
      <c r="BQ1845">
        <v>1</v>
      </c>
      <c r="BR1845">
        <v>0</v>
      </c>
      <c r="BS1845">
        <v>1</v>
      </c>
      <c r="BT1845">
        <v>1</v>
      </c>
      <c r="BU1845">
        <v>1</v>
      </c>
      <c r="BV1845">
        <v>1</v>
      </c>
      <c r="BW1845">
        <v>1</v>
      </c>
      <c r="BX1845">
        <v>1</v>
      </c>
      <c r="BY1845" t="s">
        <v>3</v>
      </c>
      <c r="BZ1845">
        <v>70</v>
      </c>
      <c r="CA1845">
        <v>10</v>
      </c>
      <c r="CB1845" t="s">
        <v>3</v>
      </c>
      <c r="CE1845">
        <v>0</v>
      </c>
      <c r="CF1845">
        <v>0</v>
      </c>
      <c r="CG1845">
        <v>0</v>
      </c>
      <c r="CM1845">
        <v>0</v>
      </c>
      <c r="CN1845" t="s">
        <v>3</v>
      </c>
      <c r="CO1845">
        <v>0</v>
      </c>
      <c r="CP1845">
        <f t="shared" si="1193"/>
        <v>694.45</v>
      </c>
      <c r="CQ1845">
        <f t="shared" si="1194"/>
        <v>0</v>
      </c>
      <c r="CR1845">
        <f t="shared" si="1195"/>
        <v>0</v>
      </c>
      <c r="CS1845">
        <f t="shared" si="1196"/>
        <v>0</v>
      </c>
      <c r="CT1845">
        <f t="shared" si="1197"/>
        <v>11574.13</v>
      </c>
      <c r="CU1845">
        <f t="shared" si="1198"/>
        <v>0</v>
      </c>
      <c r="CV1845">
        <f t="shared" si="1199"/>
        <v>17.77</v>
      </c>
      <c r="CW1845">
        <f t="shared" si="1200"/>
        <v>0</v>
      </c>
      <c r="CX1845">
        <f t="shared" si="1201"/>
        <v>0</v>
      </c>
      <c r="CY1845">
        <f t="shared" si="1202"/>
        <v>486.11500000000001</v>
      </c>
      <c r="CZ1845">
        <f t="shared" si="1203"/>
        <v>69.444999999999993</v>
      </c>
      <c r="DC1845" t="s">
        <v>3</v>
      </c>
      <c r="DD1845" t="s">
        <v>3</v>
      </c>
      <c r="DE1845" t="s">
        <v>3</v>
      </c>
      <c r="DF1845" t="s">
        <v>3</v>
      </c>
      <c r="DG1845" t="s">
        <v>3</v>
      </c>
      <c r="DH1845" t="s">
        <v>3</v>
      </c>
      <c r="DI1845" t="s">
        <v>3</v>
      </c>
      <c r="DJ1845" t="s">
        <v>3</v>
      </c>
      <c r="DK1845" t="s">
        <v>3</v>
      </c>
      <c r="DL1845" t="s">
        <v>3</v>
      </c>
      <c r="DM1845" t="s">
        <v>3</v>
      </c>
      <c r="DN1845">
        <v>0</v>
      </c>
      <c r="DO1845">
        <v>0</v>
      </c>
      <c r="DP1845">
        <v>1</v>
      </c>
      <c r="DQ1845">
        <v>1</v>
      </c>
      <c r="DU1845">
        <v>1013</v>
      </c>
      <c r="DV1845" t="s">
        <v>64</v>
      </c>
      <c r="DW1845" t="s">
        <v>64</v>
      </c>
      <c r="DX1845">
        <v>1</v>
      </c>
      <c r="DZ1845" t="s">
        <v>3</v>
      </c>
      <c r="EA1845" t="s">
        <v>3</v>
      </c>
      <c r="EB1845" t="s">
        <v>3</v>
      </c>
      <c r="EC1845" t="s">
        <v>3</v>
      </c>
      <c r="EE1845">
        <v>35096056</v>
      </c>
      <c r="EF1845">
        <v>1</v>
      </c>
      <c r="EG1845" t="s">
        <v>20</v>
      </c>
      <c r="EH1845">
        <v>0</v>
      </c>
      <c r="EI1845" t="s">
        <v>3</v>
      </c>
      <c r="EJ1845">
        <v>4</v>
      </c>
      <c r="EK1845">
        <v>0</v>
      </c>
      <c r="EL1845" t="s">
        <v>21</v>
      </c>
      <c r="EM1845" t="s">
        <v>22</v>
      </c>
      <c r="EO1845" t="s">
        <v>3</v>
      </c>
      <c r="EQ1845">
        <v>2097152</v>
      </c>
      <c r="ER1845">
        <v>11574.13</v>
      </c>
      <c r="ES1845">
        <v>0</v>
      </c>
      <c r="ET1845">
        <v>0</v>
      </c>
      <c r="EU1845">
        <v>0</v>
      </c>
      <c r="EV1845">
        <v>11574.13</v>
      </c>
      <c r="EW1845">
        <v>17.77</v>
      </c>
      <c r="EX1845">
        <v>0</v>
      </c>
      <c r="EY1845">
        <v>0</v>
      </c>
      <c r="FQ1845">
        <v>0</v>
      </c>
      <c r="FR1845">
        <v>0</v>
      </c>
      <c r="FS1845">
        <v>0</v>
      </c>
      <c r="FX1845">
        <v>70</v>
      </c>
      <c r="FY1845">
        <v>10</v>
      </c>
      <c r="GA1845" t="s">
        <v>3</v>
      </c>
      <c r="GD1845">
        <v>0</v>
      </c>
      <c r="GF1845">
        <v>407535083</v>
      </c>
      <c r="GG1845">
        <v>2</v>
      </c>
      <c r="GH1845">
        <v>1</v>
      </c>
      <c r="GI1845">
        <v>-2</v>
      </c>
      <c r="GJ1845">
        <v>0</v>
      </c>
      <c r="GK1845">
        <f>ROUND(R1845*(R12)/100,2)</f>
        <v>0</v>
      </c>
      <c r="GL1845">
        <f t="shared" si="1204"/>
        <v>0</v>
      </c>
      <c r="GM1845">
        <f t="shared" si="1205"/>
        <v>1250.02</v>
      </c>
      <c r="GN1845">
        <f t="shared" si="1206"/>
        <v>0</v>
      </c>
      <c r="GO1845">
        <f t="shared" si="1207"/>
        <v>0</v>
      </c>
      <c r="GP1845">
        <f t="shared" si="1208"/>
        <v>1250.02</v>
      </c>
      <c r="GR1845">
        <v>0</v>
      </c>
      <c r="GS1845">
        <v>3</v>
      </c>
      <c r="GT1845">
        <v>0</v>
      </c>
      <c r="GU1845" t="s">
        <v>3</v>
      </c>
      <c r="GV1845">
        <f t="shared" si="1209"/>
        <v>0</v>
      </c>
      <c r="GW1845">
        <v>1</v>
      </c>
      <c r="GX1845">
        <f t="shared" si="1210"/>
        <v>0</v>
      </c>
      <c r="HA1845">
        <v>0</v>
      </c>
      <c r="HB1845">
        <v>0</v>
      </c>
      <c r="HC1845">
        <f t="shared" si="1211"/>
        <v>0</v>
      </c>
      <c r="HE1845" t="s">
        <v>3</v>
      </c>
      <c r="HF1845" t="s">
        <v>3</v>
      </c>
      <c r="HM1845" t="s">
        <v>3</v>
      </c>
      <c r="HN1845" t="s">
        <v>3</v>
      </c>
      <c r="HO1845" t="s">
        <v>3</v>
      </c>
      <c r="HP1845" t="s">
        <v>3</v>
      </c>
      <c r="HQ1845" t="s">
        <v>3</v>
      </c>
      <c r="HS1845">
        <v>0</v>
      </c>
      <c r="IK1845">
        <v>0</v>
      </c>
    </row>
    <row r="1847" spans="1:245" x14ac:dyDescent="0.2">
      <c r="A1847">
        <v>51</v>
      </c>
      <c r="B1847">
        <f>B1830</f>
        <v>1</v>
      </c>
      <c r="C1847">
        <f>A1830</f>
        <v>4</v>
      </c>
      <c r="D1847">
        <f>ROW(A1830)</f>
        <v>1830</v>
      </c>
      <c r="F1847" t="str">
        <f>IF(F1830&lt;&gt;"",F1830,"")</f>
        <v>Новый раздел</v>
      </c>
      <c r="G1847" t="str">
        <f>IF(G1830&lt;&gt;"",G1830,"")</f>
        <v>Помещение 204 Учительская</v>
      </c>
      <c r="H1847">
        <v>0</v>
      </c>
      <c r="O1847">
        <f t="shared" ref="O1847:T1847" si="1212">ROUND(AB1847,2)</f>
        <v>134599.1</v>
      </c>
      <c r="P1847">
        <f t="shared" si="1212"/>
        <v>107913.79</v>
      </c>
      <c r="Q1847">
        <f t="shared" si="1212"/>
        <v>618.87</v>
      </c>
      <c r="R1847">
        <f t="shared" si="1212"/>
        <v>288.74</v>
      </c>
      <c r="S1847">
        <f t="shared" si="1212"/>
        <v>26066.44</v>
      </c>
      <c r="T1847">
        <f t="shared" si="1212"/>
        <v>0</v>
      </c>
      <c r="U1847">
        <f>AH1847</f>
        <v>45.507700000000007</v>
      </c>
      <c r="V1847">
        <f>AI1847</f>
        <v>0</v>
      </c>
      <c r="W1847">
        <f>ROUND(AJ1847,2)</f>
        <v>0</v>
      </c>
      <c r="X1847">
        <f>ROUND(AK1847,2)</f>
        <v>18246.52</v>
      </c>
      <c r="Y1847">
        <f>ROUND(AL1847,2)</f>
        <v>2606.66</v>
      </c>
      <c r="AB1847">
        <f>ROUND(SUMIF(AA1834:AA1845,"=35364244",O1834:O1845),2)</f>
        <v>134599.1</v>
      </c>
      <c r="AC1847">
        <f>ROUND(SUMIF(AA1834:AA1845,"=35364244",P1834:P1845),2)</f>
        <v>107913.79</v>
      </c>
      <c r="AD1847">
        <f>ROUND(SUMIF(AA1834:AA1845,"=35364244",Q1834:Q1845),2)</f>
        <v>618.87</v>
      </c>
      <c r="AE1847">
        <f>ROUND(SUMIF(AA1834:AA1845,"=35364244",R1834:R1845),2)</f>
        <v>288.74</v>
      </c>
      <c r="AF1847">
        <f>ROUND(SUMIF(AA1834:AA1845,"=35364244",S1834:S1845),2)</f>
        <v>26066.44</v>
      </c>
      <c r="AG1847">
        <f>ROUND(SUMIF(AA1834:AA1845,"=35364244",T1834:T1845),2)</f>
        <v>0</v>
      </c>
      <c r="AH1847">
        <f>SUMIF(AA1834:AA1845,"=35364244",U1834:U1845)</f>
        <v>45.507700000000007</v>
      </c>
      <c r="AI1847">
        <f>SUMIF(AA1834:AA1845,"=35364244",V1834:V1845)</f>
        <v>0</v>
      </c>
      <c r="AJ1847">
        <f>ROUND(SUMIF(AA1834:AA1845,"=35364244",W1834:W1845),2)</f>
        <v>0</v>
      </c>
      <c r="AK1847">
        <f>ROUND(SUMIF(AA1834:AA1845,"=35364244",X1834:X1845),2)</f>
        <v>18246.52</v>
      </c>
      <c r="AL1847">
        <f>ROUND(SUMIF(AA1834:AA1845,"=35364244",Y1834:Y1845),2)</f>
        <v>2606.66</v>
      </c>
      <c r="AO1847">
        <f t="shared" ref="AO1847:BD1847" si="1213">ROUND(BX1847,2)</f>
        <v>0</v>
      </c>
      <c r="AP1847">
        <f t="shared" si="1213"/>
        <v>0</v>
      </c>
      <c r="AQ1847">
        <f t="shared" si="1213"/>
        <v>0</v>
      </c>
      <c r="AR1847">
        <f t="shared" si="1213"/>
        <v>155764.1</v>
      </c>
      <c r="AS1847">
        <f t="shared" si="1213"/>
        <v>0</v>
      </c>
      <c r="AT1847">
        <f t="shared" si="1213"/>
        <v>0</v>
      </c>
      <c r="AU1847">
        <f t="shared" si="1213"/>
        <v>155764.1</v>
      </c>
      <c r="AV1847">
        <f t="shared" si="1213"/>
        <v>107913.79</v>
      </c>
      <c r="AW1847">
        <f t="shared" si="1213"/>
        <v>107913.79</v>
      </c>
      <c r="AX1847">
        <f t="shared" si="1213"/>
        <v>0</v>
      </c>
      <c r="AY1847">
        <f t="shared" si="1213"/>
        <v>107913.79</v>
      </c>
      <c r="AZ1847">
        <f t="shared" si="1213"/>
        <v>0</v>
      </c>
      <c r="BA1847">
        <f t="shared" si="1213"/>
        <v>0</v>
      </c>
      <c r="BB1847">
        <f t="shared" si="1213"/>
        <v>0</v>
      </c>
      <c r="BC1847">
        <f t="shared" si="1213"/>
        <v>0</v>
      </c>
      <c r="BD1847">
        <f t="shared" si="1213"/>
        <v>0</v>
      </c>
      <c r="BX1847">
        <f>ROUND(SUMIF(AA1834:AA1845,"=35364244",FQ1834:FQ1845),2)</f>
        <v>0</v>
      </c>
      <c r="BY1847">
        <f>ROUND(SUMIF(AA1834:AA1845,"=35364244",FR1834:FR1845),2)</f>
        <v>0</v>
      </c>
      <c r="BZ1847">
        <f>ROUND(SUMIF(AA1834:AA1845,"=35364244",GL1834:GL1845),2)</f>
        <v>0</v>
      </c>
      <c r="CA1847">
        <f>ROUND(SUMIF(AA1834:AA1845,"=35364244",GM1834:GM1845),2)</f>
        <v>155764.1</v>
      </c>
      <c r="CB1847">
        <f>ROUND(SUMIF(AA1834:AA1845,"=35364244",GN1834:GN1845),2)</f>
        <v>0</v>
      </c>
      <c r="CC1847">
        <f>ROUND(SUMIF(AA1834:AA1845,"=35364244",GO1834:GO1845),2)</f>
        <v>0</v>
      </c>
      <c r="CD1847">
        <f>ROUND(SUMIF(AA1834:AA1845,"=35364244",GP1834:GP1845),2)</f>
        <v>155764.1</v>
      </c>
      <c r="CE1847">
        <f>AC1847-BX1847</f>
        <v>107913.79</v>
      </c>
      <c r="CF1847">
        <f>AC1847-BY1847</f>
        <v>107913.79</v>
      </c>
      <c r="CG1847">
        <f>BX1847-BZ1847</f>
        <v>0</v>
      </c>
      <c r="CH1847">
        <f>AC1847-BX1847-BY1847+BZ1847</f>
        <v>107913.79</v>
      </c>
      <c r="CI1847">
        <f>BY1847-BZ1847</f>
        <v>0</v>
      </c>
      <c r="CJ1847">
        <f>ROUND(SUMIF(AA1834:AA1845,"=35364244",GX1834:GX1845),2)</f>
        <v>0</v>
      </c>
      <c r="CK1847">
        <f>ROUND(SUMIF(AA1834:AA1845,"=35364244",GY1834:GY1845),2)</f>
        <v>0</v>
      </c>
      <c r="CL1847">
        <f>ROUND(SUMIF(AA1834:AA1845,"=35364244",GZ1834:GZ1845),2)</f>
        <v>0</v>
      </c>
      <c r="CM1847">
        <f>ROUND(SUMIF(AA1834:AA1845,"=35364244",HD1834:HD1845),2)</f>
        <v>0</v>
      </c>
      <c r="GX1847">
        <v>0</v>
      </c>
    </row>
    <row r="1849" spans="1:245" x14ac:dyDescent="0.2">
      <c r="A1849">
        <v>50</v>
      </c>
      <c r="B1849">
        <v>0</v>
      </c>
      <c r="C1849">
        <v>0</v>
      </c>
      <c r="D1849">
        <v>1</v>
      </c>
      <c r="E1849">
        <v>201</v>
      </c>
      <c r="F1849">
        <f>ROUND(Source!O1847,O1849)</f>
        <v>134599.1</v>
      </c>
      <c r="G1849" t="s">
        <v>66</v>
      </c>
      <c r="H1849" t="s">
        <v>67</v>
      </c>
      <c r="K1849">
        <v>201</v>
      </c>
      <c r="L1849">
        <v>1</v>
      </c>
      <c r="M1849">
        <v>3</v>
      </c>
      <c r="N1849" t="s">
        <v>3</v>
      </c>
      <c r="O1849">
        <v>2</v>
      </c>
      <c r="W1849">
        <v>134599.1</v>
      </c>
      <c r="X1849">
        <v>1</v>
      </c>
      <c r="Y1849">
        <v>134599.1</v>
      </c>
    </row>
    <row r="1850" spans="1:245" x14ac:dyDescent="0.2">
      <c r="A1850">
        <v>50</v>
      </c>
      <c r="B1850">
        <v>0</v>
      </c>
      <c r="C1850">
        <v>0</v>
      </c>
      <c r="D1850">
        <v>1</v>
      </c>
      <c r="E1850">
        <v>202</v>
      </c>
      <c r="F1850">
        <f>ROUND(Source!P1847,O1850)</f>
        <v>107913.79</v>
      </c>
      <c r="G1850" t="s">
        <v>68</v>
      </c>
      <c r="H1850" t="s">
        <v>69</v>
      </c>
      <c r="K1850">
        <v>202</v>
      </c>
      <c r="L1850">
        <v>2</v>
      </c>
      <c r="M1850">
        <v>3</v>
      </c>
      <c r="N1850" t="s">
        <v>3</v>
      </c>
      <c r="O1850">
        <v>2</v>
      </c>
      <c r="W1850">
        <v>107913.79</v>
      </c>
      <c r="X1850">
        <v>1</v>
      </c>
      <c r="Y1850">
        <v>107913.79</v>
      </c>
    </row>
    <row r="1851" spans="1:245" x14ac:dyDescent="0.2">
      <c r="A1851">
        <v>50</v>
      </c>
      <c r="B1851">
        <v>0</v>
      </c>
      <c r="C1851">
        <v>0</v>
      </c>
      <c r="D1851">
        <v>1</v>
      </c>
      <c r="E1851">
        <v>222</v>
      </c>
      <c r="F1851">
        <f>ROUND(Source!AO1847,O1851)</f>
        <v>0</v>
      </c>
      <c r="G1851" t="s">
        <v>70</v>
      </c>
      <c r="H1851" t="s">
        <v>71</v>
      </c>
      <c r="K1851">
        <v>222</v>
      </c>
      <c r="L1851">
        <v>3</v>
      </c>
      <c r="M1851">
        <v>3</v>
      </c>
      <c r="N1851" t="s">
        <v>3</v>
      </c>
      <c r="O1851">
        <v>2</v>
      </c>
      <c r="W1851">
        <v>0</v>
      </c>
      <c r="X1851">
        <v>1</v>
      </c>
      <c r="Y1851">
        <v>0</v>
      </c>
    </row>
    <row r="1852" spans="1:245" x14ac:dyDescent="0.2">
      <c r="A1852">
        <v>50</v>
      </c>
      <c r="B1852">
        <v>0</v>
      </c>
      <c r="C1852">
        <v>0</v>
      </c>
      <c r="D1852">
        <v>1</v>
      </c>
      <c r="E1852">
        <v>225</v>
      </c>
      <c r="F1852">
        <f>ROUND(Source!AV1847,O1852)</f>
        <v>107913.79</v>
      </c>
      <c r="G1852" t="s">
        <v>72</v>
      </c>
      <c r="H1852" t="s">
        <v>73</v>
      </c>
      <c r="K1852">
        <v>225</v>
      </c>
      <c r="L1852">
        <v>4</v>
      </c>
      <c r="M1852">
        <v>3</v>
      </c>
      <c r="N1852" t="s">
        <v>3</v>
      </c>
      <c r="O1852">
        <v>2</v>
      </c>
      <c r="W1852">
        <v>107913.79</v>
      </c>
      <c r="X1852">
        <v>1</v>
      </c>
      <c r="Y1852">
        <v>107913.79</v>
      </c>
    </row>
    <row r="1853" spans="1:245" x14ac:dyDescent="0.2">
      <c r="A1853">
        <v>50</v>
      </c>
      <c r="B1853">
        <v>0</v>
      </c>
      <c r="C1853">
        <v>0</v>
      </c>
      <c r="D1853">
        <v>1</v>
      </c>
      <c r="E1853">
        <v>226</v>
      </c>
      <c r="F1853">
        <f>ROUND(Source!AW1847,O1853)</f>
        <v>107913.79</v>
      </c>
      <c r="G1853" t="s">
        <v>74</v>
      </c>
      <c r="H1853" t="s">
        <v>75</v>
      </c>
      <c r="K1853">
        <v>226</v>
      </c>
      <c r="L1853">
        <v>5</v>
      </c>
      <c r="M1853">
        <v>3</v>
      </c>
      <c r="N1853" t="s">
        <v>3</v>
      </c>
      <c r="O1853">
        <v>2</v>
      </c>
      <c r="W1853">
        <v>107913.79</v>
      </c>
      <c r="X1853">
        <v>1</v>
      </c>
      <c r="Y1853">
        <v>107913.79</v>
      </c>
    </row>
    <row r="1854" spans="1:245" x14ac:dyDescent="0.2">
      <c r="A1854">
        <v>50</v>
      </c>
      <c r="B1854">
        <v>0</v>
      </c>
      <c r="C1854">
        <v>0</v>
      </c>
      <c r="D1854">
        <v>1</v>
      </c>
      <c r="E1854">
        <v>227</v>
      </c>
      <c r="F1854">
        <f>ROUND(Source!AX1847,O1854)</f>
        <v>0</v>
      </c>
      <c r="G1854" t="s">
        <v>76</v>
      </c>
      <c r="H1854" t="s">
        <v>77</v>
      </c>
      <c r="K1854">
        <v>227</v>
      </c>
      <c r="L1854">
        <v>6</v>
      </c>
      <c r="M1854">
        <v>3</v>
      </c>
      <c r="N1854" t="s">
        <v>3</v>
      </c>
      <c r="O1854">
        <v>2</v>
      </c>
      <c r="W1854">
        <v>0</v>
      </c>
      <c r="X1854">
        <v>1</v>
      </c>
      <c r="Y1854">
        <v>0</v>
      </c>
    </row>
    <row r="1855" spans="1:245" x14ac:dyDescent="0.2">
      <c r="A1855">
        <v>50</v>
      </c>
      <c r="B1855">
        <v>0</v>
      </c>
      <c r="C1855">
        <v>0</v>
      </c>
      <c r="D1855">
        <v>1</v>
      </c>
      <c r="E1855">
        <v>228</v>
      </c>
      <c r="F1855">
        <f>ROUND(Source!AY1847,O1855)</f>
        <v>107913.79</v>
      </c>
      <c r="G1855" t="s">
        <v>78</v>
      </c>
      <c r="H1855" t="s">
        <v>79</v>
      </c>
      <c r="K1855">
        <v>228</v>
      </c>
      <c r="L1855">
        <v>7</v>
      </c>
      <c r="M1855">
        <v>3</v>
      </c>
      <c r="N1855" t="s">
        <v>3</v>
      </c>
      <c r="O1855">
        <v>2</v>
      </c>
      <c r="W1855">
        <v>107913.79</v>
      </c>
      <c r="X1855">
        <v>1</v>
      </c>
      <c r="Y1855">
        <v>107913.79</v>
      </c>
    </row>
    <row r="1856" spans="1:245" x14ac:dyDescent="0.2">
      <c r="A1856">
        <v>50</v>
      </c>
      <c r="B1856">
        <v>0</v>
      </c>
      <c r="C1856">
        <v>0</v>
      </c>
      <c r="D1856">
        <v>1</v>
      </c>
      <c r="E1856">
        <v>216</v>
      </c>
      <c r="F1856">
        <f>ROUND(Source!AP1847,O1856)</f>
        <v>0</v>
      </c>
      <c r="G1856" t="s">
        <v>80</v>
      </c>
      <c r="H1856" t="s">
        <v>81</v>
      </c>
      <c r="K1856">
        <v>216</v>
      </c>
      <c r="L1856">
        <v>8</v>
      </c>
      <c r="M1856">
        <v>3</v>
      </c>
      <c r="N1856" t="s">
        <v>3</v>
      </c>
      <c r="O1856">
        <v>2</v>
      </c>
      <c r="W1856">
        <v>0</v>
      </c>
      <c r="X1856">
        <v>1</v>
      </c>
      <c r="Y1856">
        <v>0</v>
      </c>
    </row>
    <row r="1857" spans="1:25" x14ac:dyDescent="0.2">
      <c r="A1857">
        <v>50</v>
      </c>
      <c r="B1857">
        <v>0</v>
      </c>
      <c r="C1857">
        <v>0</v>
      </c>
      <c r="D1857">
        <v>1</v>
      </c>
      <c r="E1857">
        <v>223</v>
      </c>
      <c r="F1857">
        <f>ROUND(Source!AQ1847,O1857)</f>
        <v>0</v>
      </c>
      <c r="G1857" t="s">
        <v>82</v>
      </c>
      <c r="H1857" t="s">
        <v>83</v>
      </c>
      <c r="K1857">
        <v>223</v>
      </c>
      <c r="L1857">
        <v>9</v>
      </c>
      <c r="M1857">
        <v>3</v>
      </c>
      <c r="N1857" t="s">
        <v>3</v>
      </c>
      <c r="O1857">
        <v>2</v>
      </c>
      <c r="W1857">
        <v>0</v>
      </c>
      <c r="X1857">
        <v>1</v>
      </c>
      <c r="Y1857">
        <v>0</v>
      </c>
    </row>
    <row r="1858" spans="1:25" x14ac:dyDescent="0.2">
      <c r="A1858">
        <v>50</v>
      </c>
      <c r="B1858">
        <v>0</v>
      </c>
      <c r="C1858">
        <v>0</v>
      </c>
      <c r="D1858">
        <v>1</v>
      </c>
      <c r="E1858">
        <v>229</v>
      </c>
      <c r="F1858">
        <f>ROUND(Source!AZ1847,O1858)</f>
        <v>0</v>
      </c>
      <c r="G1858" t="s">
        <v>84</v>
      </c>
      <c r="H1858" t="s">
        <v>85</v>
      </c>
      <c r="K1858">
        <v>229</v>
      </c>
      <c r="L1858">
        <v>10</v>
      </c>
      <c r="M1858">
        <v>3</v>
      </c>
      <c r="N1858" t="s">
        <v>3</v>
      </c>
      <c r="O1858">
        <v>2</v>
      </c>
      <c r="W1858">
        <v>0</v>
      </c>
      <c r="X1858">
        <v>1</v>
      </c>
      <c r="Y1858">
        <v>0</v>
      </c>
    </row>
    <row r="1859" spans="1:25" x14ac:dyDescent="0.2">
      <c r="A1859">
        <v>50</v>
      </c>
      <c r="B1859">
        <v>0</v>
      </c>
      <c r="C1859">
        <v>0</v>
      </c>
      <c r="D1859">
        <v>1</v>
      </c>
      <c r="E1859">
        <v>203</v>
      </c>
      <c r="F1859">
        <f>ROUND(Source!Q1847,O1859)</f>
        <v>618.87</v>
      </c>
      <c r="G1859" t="s">
        <v>86</v>
      </c>
      <c r="H1859" t="s">
        <v>87</v>
      </c>
      <c r="K1859">
        <v>203</v>
      </c>
      <c r="L1859">
        <v>11</v>
      </c>
      <c r="M1859">
        <v>3</v>
      </c>
      <c r="N1859" t="s">
        <v>3</v>
      </c>
      <c r="O1859">
        <v>2</v>
      </c>
      <c r="W1859">
        <v>618.87</v>
      </c>
      <c r="X1859">
        <v>1</v>
      </c>
      <c r="Y1859">
        <v>618.87</v>
      </c>
    </row>
    <row r="1860" spans="1:25" x14ac:dyDescent="0.2">
      <c r="A1860">
        <v>50</v>
      </c>
      <c r="B1860">
        <v>0</v>
      </c>
      <c r="C1860">
        <v>0</v>
      </c>
      <c r="D1860">
        <v>1</v>
      </c>
      <c r="E1860">
        <v>231</v>
      </c>
      <c r="F1860">
        <f>ROUND(Source!BB1847,O1860)</f>
        <v>0</v>
      </c>
      <c r="G1860" t="s">
        <v>88</v>
      </c>
      <c r="H1860" t="s">
        <v>89</v>
      </c>
      <c r="K1860">
        <v>231</v>
      </c>
      <c r="L1860">
        <v>12</v>
      </c>
      <c r="M1860">
        <v>3</v>
      </c>
      <c r="N1860" t="s">
        <v>3</v>
      </c>
      <c r="O1860">
        <v>2</v>
      </c>
      <c r="W1860">
        <v>0</v>
      </c>
      <c r="X1860">
        <v>1</v>
      </c>
      <c r="Y1860">
        <v>0</v>
      </c>
    </row>
    <row r="1861" spans="1:25" x14ac:dyDescent="0.2">
      <c r="A1861">
        <v>50</v>
      </c>
      <c r="B1861">
        <v>0</v>
      </c>
      <c r="C1861">
        <v>0</v>
      </c>
      <c r="D1861">
        <v>1</v>
      </c>
      <c r="E1861">
        <v>204</v>
      </c>
      <c r="F1861">
        <f>ROUND(Source!R1847,O1861)</f>
        <v>288.74</v>
      </c>
      <c r="G1861" t="s">
        <v>90</v>
      </c>
      <c r="H1861" t="s">
        <v>91</v>
      </c>
      <c r="K1861">
        <v>204</v>
      </c>
      <c r="L1861">
        <v>13</v>
      </c>
      <c r="M1861">
        <v>3</v>
      </c>
      <c r="N1861" t="s">
        <v>3</v>
      </c>
      <c r="O1861">
        <v>2</v>
      </c>
      <c r="W1861">
        <v>288.74</v>
      </c>
      <c r="X1861">
        <v>1</v>
      </c>
      <c r="Y1861">
        <v>288.74</v>
      </c>
    </row>
    <row r="1862" spans="1:25" x14ac:dyDescent="0.2">
      <c r="A1862">
        <v>50</v>
      </c>
      <c r="B1862">
        <v>0</v>
      </c>
      <c r="C1862">
        <v>0</v>
      </c>
      <c r="D1862">
        <v>1</v>
      </c>
      <c r="E1862">
        <v>205</v>
      </c>
      <c r="F1862">
        <f>ROUND(Source!S1847,O1862)</f>
        <v>26066.44</v>
      </c>
      <c r="G1862" t="s">
        <v>92</v>
      </c>
      <c r="H1862" t="s">
        <v>93</v>
      </c>
      <c r="K1862">
        <v>205</v>
      </c>
      <c r="L1862">
        <v>14</v>
      </c>
      <c r="M1862">
        <v>3</v>
      </c>
      <c r="N1862" t="s">
        <v>3</v>
      </c>
      <c r="O1862">
        <v>2</v>
      </c>
      <c r="W1862">
        <v>26066.44</v>
      </c>
      <c r="X1862">
        <v>1</v>
      </c>
      <c r="Y1862">
        <v>26066.44</v>
      </c>
    </row>
    <row r="1863" spans="1:25" x14ac:dyDescent="0.2">
      <c r="A1863">
        <v>50</v>
      </c>
      <c r="B1863">
        <v>0</v>
      </c>
      <c r="C1863">
        <v>0</v>
      </c>
      <c r="D1863">
        <v>1</v>
      </c>
      <c r="E1863">
        <v>232</v>
      </c>
      <c r="F1863">
        <f>ROUND(Source!BC1847,O1863)</f>
        <v>0</v>
      </c>
      <c r="G1863" t="s">
        <v>94</v>
      </c>
      <c r="H1863" t="s">
        <v>95</v>
      </c>
      <c r="K1863">
        <v>232</v>
      </c>
      <c r="L1863">
        <v>15</v>
      </c>
      <c r="M1863">
        <v>3</v>
      </c>
      <c r="N1863" t="s">
        <v>3</v>
      </c>
      <c r="O1863">
        <v>2</v>
      </c>
      <c r="W1863">
        <v>0</v>
      </c>
      <c r="X1863">
        <v>1</v>
      </c>
      <c r="Y1863">
        <v>0</v>
      </c>
    </row>
    <row r="1864" spans="1:25" x14ac:dyDescent="0.2">
      <c r="A1864">
        <v>50</v>
      </c>
      <c r="B1864">
        <v>0</v>
      </c>
      <c r="C1864">
        <v>0</v>
      </c>
      <c r="D1864">
        <v>1</v>
      </c>
      <c r="E1864">
        <v>214</v>
      </c>
      <c r="F1864">
        <f>ROUND(Source!AS1847,O1864)</f>
        <v>0</v>
      </c>
      <c r="G1864" t="s">
        <v>96</v>
      </c>
      <c r="H1864" t="s">
        <v>97</v>
      </c>
      <c r="K1864">
        <v>214</v>
      </c>
      <c r="L1864">
        <v>16</v>
      </c>
      <c r="M1864">
        <v>3</v>
      </c>
      <c r="N1864" t="s">
        <v>3</v>
      </c>
      <c r="O1864">
        <v>2</v>
      </c>
      <c r="W1864">
        <v>0</v>
      </c>
      <c r="X1864">
        <v>1</v>
      </c>
      <c r="Y1864">
        <v>0</v>
      </c>
    </row>
    <row r="1865" spans="1:25" x14ac:dyDescent="0.2">
      <c r="A1865">
        <v>50</v>
      </c>
      <c r="B1865">
        <v>0</v>
      </c>
      <c r="C1865">
        <v>0</v>
      </c>
      <c r="D1865">
        <v>1</v>
      </c>
      <c r="E1865">
        <v>215</v>
      </c>
      <c r="F1865">
        <f>ROUND(Source!AT1847,O1865)</f>
        <v>0</v>
      </c>
      <c r="G1865" t="s">
        <v>98</v>
      </c>
      <c r="H1865" t="s">
        <v>99</v>
      </c>
      <c r="K1865">
        <v>215</v>
      </c>
      <c r="L1865">
        <v>17</v>
      </c>
      <c r="M1865">
        <v>3</v>
      </c>
      <c r="N1865" t="s">
        <v>3</v>
      </c>
      <c r="O1865">
        <v>2</v>
      </c>
      <c r="W1865">
        <v>0</v>
      </c>
      <c r="X1865">
        <v>1</v>
      </c>
      <c r="Y1865">
        <v>0</v>
      </c>
    </row>
    <row r="1866" spans="1:25" x14ac:dyDescent="0.2">
      <c r="A1866">
        <v>50</v>
      </c>
      <c r="B1866">
        <v>0</v>
      </c>
      <c r="C1866">
        <v>0</v>
      </c>
      <c r="D1866">
        <v>1</v>
      </c>
      <c r="E1866">
        <v>217</v>
      </c>
      <c r="F1866">
        <f>ROUND(Source!AU1847,O1866)</f>
        <v>155764.1</v>
      </c>
      <c r="G1866" t="s">
        <v>100</v>
      </c>
      <c r="H1866" t="s">
        <v>101</v>
      </c>
      <c r="K1866">
        <v>217</v>
      </c>
      <c r="L1866">
        <v>18</v>
      </c>
      <c r="M1866">
        <v>3</v>
      </c>
      <c r="N1866" t="s">
        <v>3</v>
      </c>
      <c r="O1866">
        <v>2</v>
      </c>
      <c r="W1866">
        <v>155764.1</v>
      </c>
      <c r="X1866">
        <v>1</v>
      </c>
      <c r="Y1866">
        <v>155764.1</v>
      </c>
    </row>
    <row r="1867" spans="1:25" x14ac:dyDescent="0.2">
      <c r="A1867">
        <v>50</v>
      </c>
      <c r="B1867">
        <v>0</v>
      </c>
      <c r="C1867">
        <v>0</v>
      </c>
      <c r="D1867">
        <v>1</v>
      </c>
      <c r="E1867">
        <v>230</v>
      </c>
      <c r="F1867">
        <f>ROUND(Source!BA1847,O1867)</f>
        <v>0</v>
      </c>
      <c r="G1867" t="s">
        <v>102</v>
      </c>
      <c r="H1867" t="s">
        <v>103</v>
      </c>
      <c r="K1867">
        <v>230</v>
      </c>
      <c r="L1867">
        <v>19</v>
      </c>
      <c r="M1867">
        <v>3</v>
      </c>
      <c r="N1867" t="s">
        <v>3</v>
      </c>
      <c r="O1867">
        <v>2</v>
      </c>
      <c r="W1867">
        <v>0</v>
      </c>
      <c r="X1867">
        <v>1</v>
      </c>
      <c r="Y1867">
        <v>0</v>
      </c>
    </row>
    <row r="1868" spans="1:25" x14ac:dyDescent="0.2">
      <c r="A1868">
        <v>50</v>
      </c>
      <c r="B1868">
        <v>0</v>
      </c>
      <c r="C1868">
        <v>0</v>
      </c>
      <c r="D1868">
        <v>1</v>
      </c>
      <c r="E1868">
        <v>206</v>
      </c>
      <c r="F1868">
        <f>ROUND(Source!T1847,O1868)</f>
        <v>0</v>
      </c>
      <c r="G1868" t="s">
        <v>104</v>
      </c>
      <c r="H1868" t="s">
        <v>105</v>
      </c>
      <c r="K1868">
        <v>206</v>
      </c>
      <c r="L1868">
        <v>20</v>
      </c>
      <c r="M1868">
        <v>3</v>
      </c>
      <c r="N1868" t="s">
        <v>3</v>
      </c>
      <c r="O1868">
        <v>2</v>
      </c>
      <c r="W1868">
        <v>0</v>
      </c>
      <c r="X1868">
        <v>1</v>
      </c>
      <c r="Y1868">
        <v>0</v>
      </c>
    </row>
    <row r="1869" spans="1:25" x14ac:dyDescent="0.2">
      <c r="A1869">
        <v>50</v>
      </c>
      <c r="B1869">
        <v>0</v>
      </c>
      <c r="C1869">
        <v>0</v>
      </c>
      <c r="D1869">
        <v>1</v>
      </c>
      <c r="E1869">
        <v>207</v>
      </c>
      <c r="F1869">
        <f>Source!U1847</f>
        <v>45.507700000000007</v>
      </c>
      <c r="G1869" t="s">
        <v>106</v>
      </c>
      <c r="H1869" t="s">
        <v>107</v>
      </c>
      <c r="K1869">
        <v>207</v>
      </c>
      <c r="L1869">
        <v>21</v>
      </c>
      <c r="M1869">
        <v>3</v>
      </c>
      <c r="N1869" t="s">
        <v>3</v>
      </c>
      <c r="O1869">
        <v>-1</v>
      </c>
      <c r="W1869">
        <v>45.5077</v>
      </c>
      <c r="X1869">
        <v>1</v>
      </c>
      <c r="Y1869">
        <v>45.5077</v>
      </c>
    </row>
    <row r="1870" spans="1:25" x14ac:dyDescent="0.2">
      <c r="A1870">
        <v>50</v>
      </c>
      <c r="B1870">
        <v>0</v>
      </c>
      <c r="C1870">
        <v>0</v>
      </c>
      <c r="D1870">
        <v>1</v>
      </c>
      <c r="E1870">
        <v>208</v>
      </c>
      <c r="F1870">
        <f>Source!V1847</f>
        <v>0</v>
      </c>
      <c r="G1870" t="s">
        <v>108</v>
      </c>
      <c r="H1870" t="s">
        <v>109</v>
      </c>
      <c r="K1870">
        <v>208</v>
      </c>
      <c r="L1870">
        <v>22</v>
      </c>
      <c r="M1870">
        <v>3</v>
      </c>
      <c r="N1870" t="s">
        <v>3</v>
      </c>
      <c r="O1870">
        <v>-1</v>
      </c>
      <c r="W1870">
        <v>0</v>
      </c>
      <c r="X1870">
        <v>1</v>
      </c>
      <c r="Y1870">
        <v>0</v>
      </c>
    </row>
    <row r="1871" spans="1:25" x14ac:dyDescent="0.2">
      <c r="A1871">
        <v>50</v>
      </c>
      <c r="B1871">
        <v>0</v>
      </c>
      <c r="C1871">
        <v>0</v>
      </c>
      <c r="D1871">
        <v>1</v>
      </c>
      <c r="E1871">
        <v>209</v>
      </c>
      <c r="F1871">
        <f>ROUND(Source!W1847,O1871)</f>
        <v>0</v>
      </c>
      <c r="G1871" t="s">
        <v>110</v>
      </c>
      <c r="H1871" t="s">
        <v>111</v>
      </c>
      <c r="K1871">
        <v>209</v>
      </c>
      <c r="L1871">
        <v>23</v>
      </c>
      <c r="M1871">
        <v>3</v>
      </c>
      <c r="N1871" t="s">
        <v>3</v>
      </c>
      <c r="O1871">
        <v>2</v>
      </c>
      <c r="W1871">
        <v>0</v>
      </c>
      <c r="X1871">
        <v>1</v>
      </c>
      <c r="Y1871">
        <v>0</v>
      </c>
    </row>
    <row r="1872" spans="1:25" x14ac:dyDescent="0.2">
      <c r="A1872">
        <v>50</v>
      </c>
      <c r="B1872">
        <v>0</v>
      </c>
      <c r="C1872">
        <v>0</v>
      </c>
      <c r="D1872">
        <v>1</v>
      </c>
      <c r="E1872">
        <v>233</v>
      </c>
      <c r="F1872">
        <f>ROUND(Source!BD1847,O1872)</f>
        <v>0</v>
      </c>
      <c r="G1872" t="s">
        <v>112</v>
      </c>
      <c r="H1872" t="s">
        <v>113</v>
      </c>
      <c r="K1872">
        <v>233</v>
      </c>
      <c r="L1872">
        <v>24</v>
      </c>
      <c r="M1872">
        <v>3</v>
      </c>
      <c r="N1872" t="s">
        <v>3</v>
      </c>
      <c r="O1872">
        <v>2</v>
      </c>
      <c r="W1872">
        <v>0</v>
      </c>
      <c r="X1872">
        <v>1</v>
      </c>
      <c r="Y1872">
        <v>0</v>
      </c>
    </row>
    <row r="1873" spans="1:245" x14ac:dyDescent="0.2">
      <c r="A1873">
        <v>50</v>
      </c>
      <c r="B1873">
        <v>0</v>
      </c>
      <c r="C1873">
        <v>0</v>
      </c>
      <c r="D1873">
        <v>1</v>
      </c>
      <c r="E1873">
        <v>210</v>
      </c>
      <c r="F1873">
        <f>ROUND(Source!X1847,O1873)</f>
        <v>18246.52</v>
      </c>
      <c r="G1873" t="s">
        <v>114</v>
      </c>
      <c r="H1873" t="s">
        <v>115</v>
      </c>
      <c r="K1873">
        <v>210</v>
      </c>
      <c r="L1873">
        <v>25</v>
      </c>
      <c r="M1873">
        <v>3</v>
      </c>
      <c r="N1873" t="s">
        <v>3</v>
      </c>
      <c r="O1873">
        <v>2</v>
      </c>
      <c r="W1873">
        <v>18246.52</v>
      </c>
      <c r="X1873">
        <v>1</v>
      </c>
      <c r="Y1873">
        <v>18246.52</v>
      </c>
    </row>
    <row r="1874" spans="1:245" x14ac:dyDescent="0.2">
      <c r="A1874">
        <v>50</v>
      </c>
      <c r="B1874">
        <v>0</v>
      </c>
      <c r="C1874">
        <v>0</v>
      </c>
      <c r="D1874">
        <v>1</v>
      </c>
      <c r="E1874">
        <v>211</v>
      </c>
      <c r="F1874">
        <f>ROUND(Source!Y1847,O1874)</f>
        <v>2606.66</v>
      </c>
      <c r="G1874" t="s">
        <v>116</v>
      </c>
      <c r="H1874" t="s">
        <v>117</v>
      </c>
      <c r="K1874">
        <v>211</v>
      </c>
      <c r="L1874">
        <v>26</v>
      </c>
      <c r="M1874">
        <v>3</v>
      </c>
      <c r="N1874" t="s">
        <v>3</v>
      </c>
      <c r="O1874">
        <v>2</v>
      </c>
      <c r="W1874">
        <v>2606.66</v>
      </c>
      <c r="X1874">
        <v>1</v>
      </c>
      <c r="Y1874">
        <v>2606.66</v>
      </c>
    </row>
    <row r="1875" spans="1:245" x14ac:dyDescent="0.2">
      <c r="A1875">
        <v>50</v>
      </c>
      <c r="B1875">
        <v>0</v>
      </c>
      <c r="C1875">
        <v>0</v>
      </c>
      <c r="D1875">
        <v>1</v>
      </c>
      <c r="E1875">
        <v>224</v>
      </c>
      <c r="F1875">
        <f>ROUND(Source!AR1847,O1875)</f>
        <v>155764.1</v>
      </c>
      <c r="G1875" t="s">
        <v>118</v>
      </c>
      <c r="H1875" t="s">
        <v>119</v>
      </c>
      <c r="K1875">
        <v>224</v>
      </c>
      <c r="L1875">
        <v>27</v>
      </c>
      <c r="M1875">
        <v>3</v>
      </c>
      <c r="N1875" t="s">
        <v>3</v>
      </c>
      <c r="O1875">
        <v>2</v>
      </c>
      <c r="W1875">
        <v>155764.1</v>
      </c>
      <c r="X1875">
        <v>1</v>
      </c>
      <c r="Y1875">
        <v>155764.1</v>
      </c>
    </row>
    <row r="1877" spans="1:245" x14ac:dyDescent="0.2">
      <c r="A1877">
        <v>4</v>
      </c>
      <c r="B1877">
        <v>1</v>
      </c>
      <c r="D1877">
        <f>ROW(A1890)</f>
        <v>1890</v>
      </c>
      <c r="F1877" t="s">
        <v>13</v>
      </c>
      <c r="G1877" t="s">
        <v>444</v>
      </c>
      <c r="H1877" t="s">
        <v>3</v>
      </c>
      <c r="I1877">
        <v>0</v>
      </c>
      <c r="K1877">
        <v>0</v>
      </c>
      <c r="M1877" t="s">
        <v>3</v>
      </c>
      <c r="S1877">
        <v>0</v>
      </c>
      <c r="U1877" t="s">
        <v>3</v>
      </c>
      <c r="V1877">
        <v>0</v>
      </c>
      <c r="AB1877" t="s">
        <v>3</v>
      </c>
      <c r="AC1877" t="s">
        <v>3</v>
      </c>
      <c r="AD1877" t="s">
        <v>3</v>
      </c>
      <c r="AE1877" t="s">
        <v>3</v>
      </c>
      <c r="AF1877" t="s">
        <v>3</v>
      </c>
      <c r="AG1877" t="s">
        <v>3</v>
      </c>
      <c r="AP1877" t="s">
        <v>3</v>
      </c>
      <c r="AQ1877" t="s">
        <v>3</v>
      </c>
      <c r="AR1877" t="s">
        <v>3</v>
      </c>
      <c r="AZ1877" t="s">
        <v>3</v>
      </c>
      <c r="BB1877" t="s">
        <v>3</v>
      </c>
      <c r="BC1877" t="s">
        <v>3</v>
      </c>
      <c r="BD1877" t="s">
        <v>3</v>
      </c>
      <c r="BE1877" t="s">
        <v>3</v>
      </c>
      <c r="BF1877" t="s">
        <v>3</v>
      </c>
      <c r="BG1877" t="s">
        <v>3</v>
      </c>
      <c r="BH1877" t="s">
        <v>3</v>
      </c>
      <c r="BI1877" t="s">
        <v>3</v>
      </c>
      <c r="BJ1877" t="s">
        <v>3</v>
      </c>
      <c r="BK1877" t="s">
        <v>3</v>
      </c>
      <c r="BL1877" t="s">
        <v>3</v>
      </c>
      <c r="BM1877" t="s">
        <v>3</v>
      </c>
      <c r="BN1877" t="s">
        <v>3</v>
      </c>
      <c r="BO1877" t="s">
        <v>3</v>
      </c>
      <c r="BP1877" t="s">
        <v>3</v>
      </c>
      <c r="BX1877">
        <v>0</v>
      </c>
      <c r="CJ1877">
        <v>0</v>
      </c>
    </row>
    <row r="1879" spans="1:245" x14ac:dyDescent="0.2">
      <c r="A1879">
        <v>52</v>
      </c>
      <c r="B1879">
        <f t="shared" ref="B1879:G1879" si="1214">B1890</f>
        <v>1</v>
      </c>
      <c r="C1879">
        <f t="shared" si="1214"/>
        <v>4</v>
      </c>
      <c r="D1879">
        <f t="shared" si="1214"/>
        <v>1877</v>
      </c>
      <c r="E1879">
        <f t="shared" si="1214"/>
        <v>0</v>
      </c>
      <c r="F1879" t="str">
        <f t="shared" si="1214"/>
        <v>Новый раздел</v>
      </c>
      <c r="G1879" t="str">
        <f t="shared" si="1214"/>
        <v>Помещение 205 Рекреация</v>
      </c>
      <c r="O1879">
        <f t="shared" ref="O1879:AT1879" si="1215">O1890</f>
        <v>7984.43</v>
      </c>
      <c r="P1879">
        <f t="shared" si="1215"/>
        <v>2463.9299999999998</v>
      </c>
      <c r="Q1879">
        <f t="shared" si="1215"/>
        <v>127.79</v>
      </c>
      <c r="R1879">
        <f t="shared" si="1215"/>
        <v>60.96</v>
      </c>
      <c r="S1879">
        <f t="shared" si="1215"/>
        <v>5392.71</v>
      </c>
      <c r="T1879">
        <f t="shared" si="1215"/>
        <v>0</v>
      </c>
      <c r="U1879">
        <f t="shared" si="1215"/>
        <v>8.4604000000000017</v>
      </c>
      <c r="V1879">
        <f t="shared" si="1215"/>
        <v>0</v>
      </c>
      <c r="W1879">
        <f t="shared" si="1215"/>
        <v>0</v>
      </c>
      <c r="X1879">
        <f t="shared" si="1215"/>
        <v>3774.91</v>
      </c>
      <c r="Y1879">
        <f t="shared" si="1215"/>
        <v>539.28</v>
      </c>
      <c r="Z1879">
        <f t="shared" si="1215"/>
        <v>0</v>
      </c>
      <c r="AA1879">
        <f t="shared" si="1215"/>
        <v>0</v>
      </c>
      <c r="AB1879">
        <f t="shared" si="1215"/>
        <v>7984.43</v>
      </c>
      <c r="AC1879">
        <f t="shared" si="1215"/>
        <v>2463.9299999999998</v>
      </c>
      <c r="AD1879">
        <f t="shared" si="1215"/>
        <v>127.79</v>
      </c>
      <c r="AE1879">
        <f t="shared" si="1215"/>
        <v>60.96</v>
      </c>
      <c r="AF1879">
        <f t="shared" si="1215"/>
        <v>5392.71</v>
      </c>
      <c r="AG1879">
        <f t="shared" si="1215"/>
        <v>0</v>
      </c>
      <c r="AH1879">
        <f t="shared" si="1215"/>
        <v>8.4604000000000017</v>
      </c>
      <c r="AI1879">
        <f t="shared" si="1215"/>
        <v>0</v>
      </c>
      <c r="AJ1879">
        <f t="shared" si="1215"/>
        <v>0</v>
      </c>
      <c r="AK1879">
        <f t="shared" si="1215"/>
        <v>3774.91</v>
      </c>
      <c r="AL1879">
        <f t="shared" si="1215"/>
        <v>539.28</v>
      </c>
      <c r="AM1879">
        <f t="shared" si="1215"/>
        <v>0</v>
      </c>
      <c r="AN1879">
        <f t="shared" si="1215"/>
        <v>0</v>
      </c>
      <c r="AO1879">
        <f t="shared" si="1215"/>
        <v>0</v>
      </c>
      <c r="AP1879">
        <f t="shared" si="1215"/>
        <v>0</v>
      </c>
      <c r="AQ1879">
        <f t="shared" si="1215"/>
        <v>0</v>
      </c>
      <c r="AR1879">
        <f t="shared" si="1215"/>
        <v>12364.45</v>
      </c>
      <c r="AS1879">
        <f t="shared" si="1215"/>
        <v>0</v>
      </c>
      <c r="AT1879">
        <f t="shared" si="1215"/>
        <v>0</v>
      </c>
      <c r="AU1879">
        <f t="shared" ref="AU1879:BZ1879" si="1216">AU1890</f>
        <v>12364.45</v>
      </c>
      <c r="AV1879">
        <f t="shared" si="1216"/>
        <v>2463.9299999999998</v>
      </c>
      <c r="AW1879">
        <f t="shared" si="1216"/>
        <v>2463.9299999999998</v>
      </c>
      <c r="AX1879">
        <f t="shared" si="1216"/>
        <v>0</v>
      </c>
      <c r="AY1879">
        <f t="shared" si="1216"/>
        <v>2463.9299999999998</v>
      </c>
      <c r="AZ1879">
        <f t="shared" si="1216"/>
        <v>0</v>
      </c>
      <c r="BA1879">
        <f t="shared" si="1216"/>
        <v>0</v>
      </c>
      <c r="BB1879">
        <f t="shared" si="1216"/>
        <v>0</v>
      </c>
      <c r="BC1879">
        <f t="shared" si="1216"/>
        <v>0</v>
      </c>
      <c r="BD1879">
        <f t="shared" si="1216"/>
        <v>0</v>
      </c>
      <c r="BE1879">
        <f t="shared" si="1216"/>
        <v>0</v>
      </c>
      <c r="BF1879">
        <f t="shared" si="1216"/>
        <v>0</v>
      </c>
      <c r="BG1879">
        <f t="shared" si="1216"/>
        <v>0</v>
      </c>
      <c r="BH1879">
        <f t="shared" si="1216"/>
        <v>0</v>
      </c>
      <c r="BI1879">
        <f t="shared" si="1216"/>
        <v>0</v>
      </c>
      <c r="BJ1879">
        <f t="shared" si="1216"/>
        <v>0</v>
      </c>
      <c r="BK1879">
        <f t="shared" si="1216"/>
        <v>0</v>
      </c>
      <c r="BL1879">
        <f t="shared" si="1216"/>
        <v>0</v>
      </c>
      <c r="BM1879">
        <f t="shared" si="1216"/>
        <v>0</v>
      </c>
      <c r="BN1879">
        <f t="shared" si="1216"/>
        <v>0</v>
      </c>
      <c r="BO1879">
        <f t="shared" si="1216"/>
        <v>0</v>
      </c>
      <c r="BP1879">
        <f t="shared" si="1216"/>
        <v>0</v>
      </c>
      <c r="BQ1879">
        <f t="shared" si="1216"/>
        <v>0</v>
      </c>
      <c r="BR1879">
        <f t="shared" si="1216"/>
        <v>0</v>
      </c>
      <c r="BS1879">
        <f t="shared" si="1216"/>
        <v>0</v>
      </c>
      <c r="BT1879">
        <f t="shared" si="1216"/>
        <v>0</v>
      </c>
      <c r="BU1879">
        <f t="shared" si="1216"/>
        <v>0</v>
      </c>
      <c r="BV1879">
        <f t="shared" si="1216"/>
        <v>0</v>
      </c>
      <c r="BW1879">
        <f t="shared" si="1216"/>
        <v>0</v>
      </c>
      <c r="BX1879">
        <f t="shared" si="1216"/>
        <v>0</v>
      </c>
      <c r="BY1879">
        <f t="shared" si="1216"/>
        <v>0</v>
      </c>
      <c r="BZ1879">
        <f t="shared" si="1216"/>
        <v>0</v>
      </c>
      <c r="CA1879">
        <f t="shared" ref="CA1879:DF1879" si="1217">CA1890</f>
        <v>12364.45</v>
      </c>
      <c r="CB1879">
        <f t="shared" si="1217"/>
        <v>0</v>
      </c>
      <c r="CC1879">
        <f t="shared" si="1217"/>
        <v>0</v>
      </c>
      <c r="CD1879">
        <f t="shared" si="1217"/>
        <v>12364.45</v>
      </c>
      <c r="CE1879">
        <f t="shared" si="1217"/>
        <v>2463.9299999999998</v>
      </c>
      <c r="CF1879">
        <f t="shared" si="1217"/>
        <v>2463.9299999999998</v>
      </c>
      <c r="CG1879">
        <f t="shared" si="1217"/>
        <v>0</v>
      </c>
      <c r="CH1879">
        <f t="shared" si="1217"/>
        <v>2463.9299999999998</v>
      </c>
      <c r="CI1879">
        <f t="shared" si="1217"/>
        <v>0</v>
      </c>
      <c r="CJ1879">
        <f t="shared" si="1217"/>
        <v>0</v>
      </c>
      <c r="CK1879">
        <f t="shared" si="1217"/>
        <v>0</v>
      </c>
      <c r="CL1879">
        <f t="shared" si="1217"/>
        <v>0</v>
      </c>
      <c r="CM1879">
        <f t="shared" si="1217"/>
        <v>0</v>
      </c>
      <c r="CN1879">
        <f t="shared" si="1217"/>
        <v>0</v>
      </c>
      <c r="CO1879">
        <f t="shared" si="1217"/>
        <v>0</v>
      </c>
      <c r="CP1879">
        <f t="shared" si="1217"/>
        <v>0</v>
      </c>
      <c r="CQ1879">
        <f t="shared" si="1217"/>
        <v>0</v>
      </c>
      <c r="CR1879">
        <f t="shared" si="1217"/>
        <v>0</v>
      </c>
      <c r="CS1879">
        <f t="shared" si="1217"/>
        <v>0</v>
      </c>
      <c r="CT1879">
        <f t="shared" si="1217"/>
        <v>0</v>
      </c>
      <c r="CU1879">
        <f t="shared" si="1217"/>
        <v>0</v>
      </c>
      <c r="CV1879">
        <f t="shared" si="1217"/>
        <v>0</v>
      </c>
      <c r="CW1879">
        <f t="shared" si="1217"/>
        <v>0</v>
      </c>
      <c r="CX1879">
        <f t="shared" si="1217"/>
        <v>0</v>
      </c>
      <c r="CY1879">
        <f t="shared" si="1217"/>
        <v>0</v>
      </c>
      <c r="CZ1879">
        <f t="shared" si="1217"/>
        <v>0</v>
      </c>
      <c r="DA1879">
        <f t="shared" si="1217"/>
        <v>0</v>
      </c>
      <c r="DB1879">
        <f t="shared" si="1217"/>
        <v>0</v>
      </c>
      <c r="DC1879">
        <f t="shared" si="1217"/>
        <v>0</v>
      </c>
      <c r="DD1879">
        <f t="shared" si="1217"/>
        <v>0</v>
      </c>
      <c r="DE1879">
        <f t="shared" si="1217"/>
        <v>0</v>
      </c>
      <c r="DF1879">
        <f t="shared" si="1217"/>
        <v>0</v>
      </c>
      <c r="DG1879">
        <f t="shared" ref="DG1879:EL1879" si="1218">DG1890</f>
        <v>0</v>
      </c>
      <c r="DH1879">
        <f t="shared" si="1218"/>
        <v>0</v>
      </c>
      <c r="DI1879">
        <f t="shared" si="1218"/>
        <v>0</v>
      </c>
      <c r="DJ1879">
        <f t="shared" si="1218"/>
        <v>0</v>
      </c>
      <c r="DK1879">
        <f t="shared" si="1218"/>
        <v>0</v>
      </c>
      <c r="DL1879">
        <f t="shared" si="1218"/>
        <v>0</v>
      </c>
      <c r="DM1879">
        <f t="shared" si="1218"/>
        <v>0</v>
      </c>
      <c r="DN1879">
        <f t="shared" si="1218"/>
        <v>0</v>
      </c>
      <c r="DO1879">
        <f t="shared" si="1218"/>
        <v>0</v>
      </c>
      <c r="DP1879">
        <f t="shared" si="1218"/>
        <v>0</v>
      </c>
      <c r="DQ1879">
        <f t="shared" si="1218"/>
        <v>0</v>
      </c>
      <c r="DR1879">
        <f t="shared" si="1218"/>
        <v>0</v>
      </c>
      <c r="DS1879">
        <f t="shared" si="1218"/>
        <v>0</v>
      </c>
      <c r="DT1879">
        <f t="shared" si="1218"/>
        <v>0</v>
      </c>
      <c r="DU1879">
        <f t="shared" si="1218"/>
        <v>0</v>
      </c>
      <c r="DV1879">
        <f t="shared" si="1218"/>
        <v>0</v>
      </c>
      <c r="DW1879">
        <f t="shared" si="1218"/>
        <v>0</v>
      </c>
      <c r="DX1879">
        <f t="shared" si="1218"/>
        <v>0</v>
      </c>
      <c r="DY1879">
        <f t="shared" si="1218"/>
        <v>0</v>
      </c>
      <c r="DZ1879">
        <f t="shared" si="1218"/>
        <v>0</v>
      </c>
      <c r="EA1879">
        <f t="shared" si="1218"/>
        <v>0</v>
      </c>
      <c r="EB1879">
        <f t="shared" si="1218"/>
        <v>0</v>
      </c>
      <c r="EC1879">
        <f t="shared" si="1218"/>
        <v>0</v>
      </c>
      <c r="ED1879">
        <f t="shared" si="1218"/>
        <v>0</v>
      </c>
      <c r="EE1879">
        <f t="shared" si="1218"/>
        <v>0</v>
      </c>
      <c r="EF1879">
        <f t="shared" si="1218"/>
        <v>0</v>
      </c>
      <c r="EG1879">
        <f t="shared" si="1218"/>
        <v>0</v>
      </c>
      <c r="EH1879">
        <f t="shared" si="1218"/>
        <v>0</v>
      </c>
      <c r="EI1879">
        <f t="shared" si="1218"/>
        <v>0</v>
      </c>
      <c r="EJ1879">
        <f t="shared" si="1218"/>
        <v>0</v>
      </c>
      <c r="EK1879">
        <f t="shared" si="1218"/>
        <v>0</v>
      </c>
      <c r="EL1879">
        <f t="shared" si="1218"/>
        <v>0</v>
      </c>
      <c r="EM1879">
        <f t="shared" ref="EM1879:FR1879" si="1219">EM1890</f>
        <v>0</v>
      </c>
      <c r="EN1879">
        <f t="shared" si="1219"/>
        <v>0</v>
      </c>
      <c r="EO1879">
        <f t="shared" si="1219"/>
        <v>0</v>
      </c>
      <c r="EP1879">
        <f t="shared" si="1219"/>
        <v>0</v>
      </c>
      <c r="EQ1879">
        <f t="shared" si="1219"/>
        <v>0</v>
      </c>
      <c r="ER1879">
        <f t="shared" si="1219"/>
        <v>0</v>
      </c>
      <c r="ES1879">
        <f t="shared" si="1219"/>
        <v>0</v>
      </c>
      <c r="ET1879">
        <f t="shared" si="1219"/>
        <v>0</v>
      </c>
      <c r="EU1879">
        <f t="shared" si="1219"/>
        <v>0</v>
      </c>
      <c r="EV1879">
        <f t="shared" si="1219"/>
        <v>0</v>
      </c>
      <c r="EW1879">
        <f t="shared" si="1219"/>
        <v>0</v>
      </c>
      <c r="EX1879">
        <f t="shared" si="1219"/>
        <v>0</v>
      </c>
      <c r="EY1879">
        <f t="shared" si="1219"/>
        <v>0</v>
      </c>
      <c r="EZ1879">
        <f t="shared" si="1219"/>
        <v>0</v>
      </c>
      <c r="FA1879">
        <f t="shared" si="1219"/>
        <v>0</v>
      </c>
      <c r="FB1879">
        <f t="shared" si="1219"/>
        <v>0</v>
      </c>
      <c r="FC1879">
        <f t="shared" si="1219"/>
        <v>0</v>
      </c>
      <c r="FD1879">
        <f t="shared" si="1219"/>
        <v>0</v>
      </c>
      <c r="FE1879">
        <f t="shared" si="1219"/>
        <v>0</v>
      </c>
      <c r="FF1879">
        <f t="shared" si="1219"/>
        <v>0</v>
      </c>
      <c r="FG1879">
        <f t="shared" si="1219"/>
        <v>0</v>
      </c>
      <c r="FH1879">
        <f t="shared" si="1219"/>
        <v>0</v>
      </c>
      <c r="FI1879">
        <f t="shared" si="1219"/>
        <v>0</v>
      </c>
      <c r="FJ1879">
        <f t="shared" si="1219"/>
        <v>0</v>
      </c>
      <c r="FK1879">
        <f t="shared" si="1219"/>
        <v>0</v>
      </c>
      <c r="FL1879">
        <f t="shared" si="1219"/>
        <v>0</v>
      </c>
      <c r="FM1879">
        <f t="shared" si="1219"/>
        <v>0</v>
      </c>
      <c r="FN1879">
        <f t="shared" si="1219"/>
        <v>0</v>
      </c>
      <c r="FO1879">
        <f t="shared" si="1219"/>
        <v>0</v>
      </c>
      <c r="FP1879">
        <f t="shared" si="1219"/>
        <v>0</v>
      </c>
      <c r="FQ1879">
        <f t="shared" si="1219"/>
        <v>0</v>
      </c>
      <c r="FR1879">
        <f t="shared" si="1219"/>
        <v>0</v>
      </c>
      <c r="FS1879">
        <f t="shared" ref="FS1879:GX1879" si="1220">FS1890</f>
        <v>0</v>
      </c>
      <c r="FT1879">
        <f t="shared" si="1220"/>
        <v>0</v>
      </c>
      <c r="FU1879">
        <f t="shared" si="1220"/>
        <v>0</v>
      </c>
      <c r="FV1879">
        <f t="shared" si="1220"/>
        <v>0</v>
      </c>
      <c r="FW1879">
        <f t="shared" si="1220"/>
        <v>0</v>
      </c>
      <c r="FX1879">
        <f t="shared" si="1220"/>
        <v>0</v>
      </c>
      <c r="FY1879">
        <f t="shared" si="1220"/>
        <v>0</v>
      </c>
      <c r="FZ1879">
        <f t="shared" si="1220"/>
        <v>0</v>
      </c>
      <c r="GA1879">
        <f t="shared" si="1220"/>
        <v>0</v>
      </c>
      <c r="GB1879">
        <f t="shared" si="1220"/>
        <v>0</v>
      </c>
      <c r="GC1879">
        <f t="shared" si="1220"/>
        <v>0</v>
      </c>
      <c r="GD1879">
        <f t="shared" si="1220"/>
        <v>0</v>
      </c>
      <c r="GE1879">
        <f t="shared" si="1220"/>
        <v>0</v>
      </c>
      <c r="GF1879">
        <f t="shared" si="1220"/>
        <v>0</v>
      </c>
      <c r="GG1879">
        <f t="shared" si="1220"/>
        <v>0</v>
      </c>
      <c r="GH1879">
        <f t="shared" si="1220"/>
        <v>0</v>
      </c>
      <c r="GI1879">
        <f t="shared" si="1220"/>
        <v>0</v>
      </c>
      <c r="GJ1879">
        <f t="shared" si="1220"/>
        <v>0</v>
      </c>
      <c r="GK1879">
        <f t="shared" si="1220"/>
        <v>0</v>
      </c>
      <c r="GL1879">
        <f t="shared" si="1220"/>
        <v>0</v>
      </c>
      <c r="GM1879">
        <f t="shared" si="1220"/>
        <v>0</v>
      </c>
      <c r="GN1879">
        <f t="shared" si="1220"/>
        <v>0</v>
      </c>
      <c r="GO1879">
        <f t="shared" si="1220"/>
        <v>0</v>
      </c>
      <c r="GP1879">
        <f t="shared" si="1220"/>
        <v>0</v>
      </c>
      <c r="GQ1879">
        <f t="shared" si="1220"/>
        <v>0</v>
      </c>
      <c r="GR1879">
        <f t="shared" si="1220"/>
        <v>0</v>
      </c>
      <c r="GS1879">
        <f t="shared" si="1220"/>
        <v>0</v>
      </c>
      <c r="GT1879">
        <f t="shared" si="1220"/>
        <v>0</v>
      </c>
      <c r="GU1879">
        <f t="shared" si="1220"/>
        <v>0</v>
      </c>
      <c r="GV1879">
        <f t="shared" si="1220"/>
        <v>0</v>
      </c>
      <c r="GW1879">
        <f t="shared" si="1220"/>
        <v>0</v>
      </c>
      <c r="GX1879">
        <f t="shared" si="1220"/>
        <v>0</v>
      </c>
    </row>
    <row r="1881" spans="1:245" x14ac:dyDescent="0.2">
      <c r="A1881">
        <v>17</v>
      </c>
      <c r="B1881">
        <v>1</v>
      </c>
      <c r="C1881">
        <f>ROW(SmtRes!A576)</f>
        <v>576</v>
      </c>
      <c r="D1881">
        <f>ROW(EtalonRes!A576)</f>
        <v>576</v>
      </c>
      <c r="E1881" t="s">
        <v>445</v>
      </c>
      <c r="F1881" t="s">
        <v>16</v>
      </c>
      <c r="G1881" t="s">
        <v>17</v>
      </c>
      <c r="H1881" t="s">
        <v>18</v>
      </c>
      <c r="I1881">
        <f>ROUND(10/100,9)</f>
        <v>0.1</v>
      </c>
      <c r="J1881">
        <v>0</v>
      </c>
      <c r="K1881">
        <f>ROUND(10/100,9)</f>
        <v>0.1</v>
      </c>
      <c r="O1881">
        <f t="shared" ref="O1881:O1888" si="1221">ROUND(CP1881,2)</f>
        <v>271.05</v>
      </c>
      <c r="P1881">
        <f t="shared" ref="P1881:P1888" si="1222">ROUND(CQ1881*I1881,2)</f>
        <v>0</v>
      </c>
      <c r="Q1881">
        <f t="shared" ref="Q1881:Q1888" si="1223">ROUND(CR1881*I1881,2)</f>
        <v>0</v>
      </c>
      <c r="R1881">
        <f t="shared" ref="R1881:R1888" si="1224">ROUND(CS1881*I1881,2)</f>
        <v>0</v>
      </c>
      <c r="S1881">
        <f t="shared" ref="S1881:S1888" si="1225">ROUND(CT1881*I1881,2)</f>
        <v>271.05</v>
      </c>
      <c r="T1881">
        <f t="shared" ref="T1881:T1888" si="1226">ROUND(CU1881*I1881,2)</f>
        <v>0</v>
      </c>
      <c r="U1881">
        <f t="shared" ref="U1881:U1888" si="1227">CV1881*I1881</f>
        <v>0.58399999999999996</v>
      </c>
      <c r="V1881">
        <f t="shared" ref="V1881:V1888" si="1228">CW1881*I1881</f>
        <v>0</v>
      </c>
      <c r="W1881">
        <f t="shared" ref="W1881:W1888" si="1229">ROUND(CX1881*I1881,2)</f>
        <v>0</v>
      </c>
      <c r="X1881">
        <f t="shared" ref="X1881:Y1888" si="1230">ROUND(CY1881,2)</f>
        <v>189.74</v>
      </c>
      <c r="Y1881">
        <f t="shared" si="1230"/>
        <v>27.11</v>
      </c>
      <c r="AA1881">
        <v>35364244</v>
      </c>
      <c r="AB1881">
        <f t="shared" ref="AB1881:AB1888" si="1231">ROUND((AC1881+AD1881+AF1881),6)</f>
        <v>2710.46</v>
      </c>
      <c r="AC1881">
        <f t="shared" ref="AC1881:AC1888" si="1232">ROUND((ES1881),6)</f>
        <v>0</v>
      </c>
      <c r="AD1881">
        <f t="shared" ref="AD1881:AD1888" si="1233">ROUND((((ET1881)-(EU1881))+AE1881),6)</f>
        <v>0</v>
      </c>
      <c r="AE1881">
        <f t="shared" ref="AE1881:AF1888" si="1234">ROUND((EU1881),6)</f>
        <v>0</v>
      </c>
      <c r="AF1881">
        <f t="shared" si="1234"/>
        <v>2710.46</v>
      </c>
      <c r="AG1881">
        <f t="shared" ref="AG1881:AG1888" si="1235">ROUND((AP1881),6)</f>
        <v>0</v>
      </c>
      <c r="AH1881">
        <f t="shared" ref="AH1881:AI1888" si="1236">(EW1881)</f>
        <v>5.84</v>
      </c>
      <c r="AI1881">
        <f t="shared" si="1236"/>
        <v>0</v>
      </c>
      <c r="AJ1881">
        <f t="shared" ref="AJ1881:AJ1888" si="1237">(AS1881)</f>
        <v>0</v>
      </c>
      <c r="AK1881">
        <v>2710.46</v>
      </c>
      <c r="AL1881">
        <v>0</v>
      </c>
      <c r="AM1881">
        <v>0</v>
      </c>
      <c r="AN1881">
        <v>0</v>
      </c>
      <c r="AO1881">
        <v>2710.46</v>
      </c>
      <c r="AP1881">
        <v>0</v>
      </c>
      <c r="AQ1881">
        <v>5.84</v>
      </c>
      <c r="AR1881">
        <v>0</v>
      </c>
      <c r="AS1881">
        <v>0</v>
      </c>
      <c r="AT1881">
        <v>70</v>
      </c>
      <c r="AU1881">
        <v>10</v>
      </c>
      <c r="AV1881">
        <v>1</v>
      </c>
      <c r="AW1881">
        <v>1</v>
      </c>
      <c r="AZ1881">
        <v>1</v>
      </c>
      <c r="BA1881">
        <v>1</v>
      </c>
      <c r="BB1881">
        <v>1</v>
      </c>
      <c r="BC1881">
        <v>1</v>
      </c>
      <c r="BD1881" t="s">
        <v>3</v>
      </c>
      <c r="BE1881" t="s">
        <v>3</v>
      </c>
      <c r="BF1881" t="s">
        <v>3</v>
      </c>
      <c r="BG1881" t="s">
        <v>3</v>
      </c>
      <c r="BH1881">
        <v>0</v>
      </c>
      <c r="BI1881">
        <v>4</v>
      </c>
      <c r="BJ1881" t="s">
        <v>19</v>
      </c>
      <c r="BM1881">
        <v>0</v>
      </c>
      <c r="BN1881">
        <v>0</v>
      </c>
      <c r="BO1881" t="s">
        <v>3</v>
      </c>
      <c r="BP1881">
        <v>0</v>
      </c>
      <c r="BQ1881">
        <v>1</v>
      </c>
      <c r="BR1881">
        <v>0</v>
      </c>
      <c r="BS1881">
        <v>1</v>
      </c>
      <c r="BT1881">
        <v>1</v>
      </c>
      <c r="BU1881">
        <v>1</v>
      </c>
      <c r="BV1881">
        <v>1</v>
      </c>
      <c r="BW1881">
        <v>1</v>
      </c>
      <c r="BX1881">
        <v>1</v>
      </c>
      <c r="BY1881" t="s">
        <v>3</v>
      </c>
      <c r="BZ1881">
        <v>70</v>
      </c>
      <c r="CA1881">
        <v>10</v>
      </c>
      <c r="CB1881" t="s">
        <v>3</v>
      </c>
      <c r="CE1881">
        <v>0</v>
      </c>
      <c r="CF1881">
        <v>0</v>
      </c>
      <c r="CG1881">
        <v>0</v>
      </c>
      <c r="CM1881">
        <v>0</v>
      </c>
      <c r="CN1881" t="s">
        <v>3</v>
      </c>
      <c r="CO1881">
        <v>0</v>
      </c>
      <c r="CP1881">
        <f t="shared" ref="CP1881:CP1888" si="1238">(P1881+Q1881+S1881)</f>
        <v>271.05</v>
      </c>
      <c r="CQ1881">
        <f t="shared" ref="CQ1881:CQ1888" si="1239">(AC1881*BC1881*AW1881)</f>
        <v>0</v>
      </c>
      <c r="CR1881">
        <f t="shared" ref="CR1881:CR1888" si="1240">((((ET1881)*BB1881-(EU1881)*BS1881)+AE1881*BS1881)*AV1881)</f>
        <v>0</v>
      </c>
      <c r="CS1881">
        <f t="shared" ref="CS1881:CS1888" si="1241">(AE1881*BS1881*AV1881)</f>
        <v>0</v>
      </c>
      <c r="CT1881">
        <f t="shared" ref="CT1881:CT1888" si="1242">(AF1881*BA1881*AV1881)</f>
        <v>2710.46</v>
      </c>
      <c r="CU1881">
        <f t="shared" ref="CU1881:CU1888" si="1243">AG1881</f>
        <v>0</v>
      </c>
      <c r="CV1881">
        <f t="shared" ref="CV1881:CV1888" si="1244">(AH1881*AV1881)</f>
        <v>5.84</v>
      </c>
      <c r="CW1881">
        <f t="shared" ref="CW1881:CX1888" si="1245">AI1881</f>
        <v>0</v>
      </c>
      <c r="CX1881">
        <f t="shared" si="1245"/>
        <v>0</v>
      </c>
      <c r="CY1881">
        <f t="shared" ref="CY1881:CY1888" si="1246">((S1881*BZ1881)/100)</f>
        <v>189.73500000000001</v>
      </c>
      <c r="CZ1881">
        <f t="shared" ref="CZ1881:CZ1888" si="1247">((S1881*CA1881)/100)</f>
        <v>27.105</v>
      </c>
      <c r="DC1881" t="s">
        <v>3</v>
      </c>
      <c r="DD1881" t="s">
        <v>3</v>
      </c>
      <c r="DE1881" t="s">
        <v>3</v>
      </c>
      <c r="DF1881" t="s">
        <v>3</v>
      </c>
      <c r="DG1881" t="s">
        <v>3</v>
      </c>
      <c r="DH1881" t="s">
        <v>3</v>
      </c>
      <c r="DI1881" t="s">
        <v>3</v>
      </c>
      <c r="DJ1881" t="s">
        <v>3</v>
      </c>
      <c r="DK1881" t="s">
        <v>3</v>
      </c>
      <c r="DL1881" t="s">
        <v>3</v>
      </c>
      <c r="DM1881" t="s">
        <v>3</v>
      </c>
      <c r="DN1881">
        <v>0</v>
      </c>
      <c r="DO1881">
        <v>0</v>
      </c>
      <c r="DP1881">
        <v>1</v>
      </c>
      <c r="DQ1881">
        <v>1</v>
      </c>
      <c r="DU1881">
        <v>1010</v>
      </c>
      <c r="DV1881" t="s">
        <v>18</v>
      </c>
      <c r="DW1881" t="s">
        <v>18</v>
      </c>
      <c r="DX1881">
        <v>100</v>
      </c>
      <c r="DZ1881" t="s">
        <v>3</v>
      </c>
      <c r="EA1881" t="s">
        <v>3</v>
      </c>
      <c r="EB1881" t="s">
        <v>3</v>
      </c>
      <c r="EC1881" t="s">
        <v>3</v>
      </c>
      <c r="EE1881">
        <v>35096056</v>
      </c>
      <c r="EF1881">
        <v>1</v>
      </c>
      <c r="EG1881" t="s">
        <v>20</v>
      </c>
      <c r="EH1881">
        <v>0</v>
      </c>
      <c r="EI1881" t="s">
        <v>3</v>
      </c>
      <c r="EJ1881">
        <v>4</v>
      </c>
      <c r="EK1881">
        <v>0</v>
      </c>
      <c r="EL1881" t="s">
        <v>21</v>
      </c>
      <c r="EM1881" t="s">
        <v>22</v>
      </c>
      <c r="EO1881" t="s">
        <v>3</v>
      </c>
      <c r="EQ1881">
        <v>0</v>
      </c>
      <c r="ER1881">
        <v>2710.46</v>
      </c>
      <c r="ES1881">
        <v>0</v>
      </c>
      <c r="ET1881">
        <v>0</v>
      </c>
      <c r="EU1881">
        <v>0</v>
      </c>
      <c r="EV1881">
        <v>2710.46</v>
      </c>
      <c r="EW1881">
        <v>5.84</v>
      </c>
      <c r="EX1881">
        <v>0</v>
      </c>
      <c r="EY1881">
        <v>0</v>
      </c>
      <c r="FQ1881">
        <v>0</v>
      </c>
      <c r="FR1881">
        <v>0</v>
      </c>
      <c r="FS1881">
        <v>0</v>
      </c>
      <c r="FX1881">
        <v>70</v>
      </c>
      <c r="FY1881">
        <v>10</v>
      </c>
      <c r="GA1881" t="s">
        <v>3</v>
      </c>
      <c r="GD1881">
        <v>0</v>
      </c>
      <c r="GF1881">
        <v>-931379651</v>
      </c>
      <c r="GG1881">
        <v>2</v>
      </c>
      <c r="GH1881">
        <v>1</v>
      </c>
      <c r="GI1881">
        <v>-2</v>
      </c>
      <c r="GJ1881">
        <v>0</v>
      </c>
      <c r="GK1881">
        <f>ROUND(R1881*(R12)/100,2)</f>
        <v>0</v>
      </c>
      <c r="GL1881">
        <f t="shared" ref="GL1881:GL1888" si="1248">ROUND(IF(AND(BH1881=3,BI1881=3,FS1881&lt;&gt;0),P1881,0),2)</f>
        <v>0</v>
      </c>
      <c r="GM1881">
        <f t="shared" ref="GM1881:GM1888" si="1249">ROUND(O1881+X1881+Y1881+GK1881,2)+GX1881</f>
        <v>487.9</v>
      </c>
      <c r="GN1881">
        <f t="shared" ref="GN1881:GN1888" si="1250">IF(OR(BI1881=0,BI1881=1),GM1881-GX1881,0)</f>
        <v>0</v>
      </c>
      <c r="GO1881">
        <f t="shared" ref="GO1881:GO1888" si="1251">IF(BI1881=2,GM1881-GX1881,0)</f>
        <v>0</v>
      </c>
      <c r="GP1881">
        <f t="shared" ref="GP1881:GP1888" si="1252">IF(BI1881=4,GM1881-GX1881,0)</f>
        <v>487.9</v>
      </c>
      <c r="GR1881">
        <v>0</v>
      </c>
      <c r="GS1881">
        <v>3</v>
      </c>
      <c r="GT1881">
        <v>0</v>
      </c>
      <c r="GU1881" t="s">
        <v>3</v>
      </c>
      <c r="GV1881">
        <f t="shared" ref="GV1881:GV1888" si="1253">ROUND((GT1881),6)</f>
        <v>0</v>
      </c>
      <c r="GW1881">
        <v>1</v>
      </c>
      <c r="GX1881">
        <f t="shared" ref="GX1881:GX1888" si="1254">ROUND(HC1881*I1881,2)</f>
        <v>0</v>
      </c>
      <c r="HA1881">
        <v>0</v>
      </c>
      <c r="HB1881">
        <v>0</v>
      </c>
      <c r="HC1881">
        <f t="shared" ref="HC1881:HC1888" si="1255">GV1881*GW1881</f>
        <v>0</v>
      </c>
      <c r="HE1881" t="s">
        <v>3</v>
      </c>
      <c r="HF1881" t="s">
        <v>3</v>
      </c>
      <c r="HM1881" t="s">
        <v>3</v>
      </c>
      <c r="HN1881" t="s">
        <v>3</v>
      </c>
      <c r="HO1881" t="s">
        <v>3</v>
      </c>
      <c r="HP1881" t="s">
        <v>3</v>
      </c>
      <c r="HQ1881" t="s">
        <v>3</v>
      </c>
      <c r="HS1881">
        <v>0</v>
      </c>
      <c r="IK1881">
        <v>0</v>
      </c>
    </row>
    <row r="1882" spans="1:245" x14ac:dyDescent="0.2">
      <c r="A1882">
        <v>17</v>
      </c>
      <c r="B1882">
        <v>1</v>
      </c>
      <c r="C1882">
        <f>ROW(SmtRes!A580)</f>
        <v>580</v>
      </c>
      <c r="D1882">
        <f>ROW(EtalonRes!A580)</f>
        <v>580</v>
      </c>
      <c r="E1882" t="s">
        <v>446</v>
      </c>
      <c r="F1882" t="s">
        <v>227</v>
      </c>
      <c r="G1882" t="s">
        <v>228</v>
      </c>
      <c r="H1882" t="s">
        <v>229</v>
      </c>
      <c r="I1882">
        <f>ROUND(3/10,9)</f>
        <v>0.3</v>
      </c>
      <c r="J1882">
        <v>0</v>
      </c>
      <c r="K1882">
        <f>ROUND(3/10,9)</f>
        <v>0.3</v>
      </c>
      <c r="O1882">
        <f t="shared" si="1221"/>
        <v>127.98</v>
      </c>
      <c r="P1882">
        <f t="shared" si="1222"/>
        <v>33.700000000000003</v>
      </c>
      <c r="Q1882">
        <f t="shared" si="1223"/>
        <v>2.7</v>
      </c>
      <c r="R1882">
        <f t="shared" si="1224"/>
        <v>0.04</v>
      </c>
      <c r="S1882">
        <f t="shared" si="1225"/>
        <v>91.58</v>
      </c>
      <c r="T1882">
        <f t="shared" si="1226"/>
        <v>0</v>
      </c>
      <c r="U1882">
        <f t="shared" si="1227"/>
        <v>0.126</v>
      </c>
      <c r="V1882">
        <f t="shared" si="1228"/>
        <v>0</v>
      </c>
      <c r="W1882">
        <f t="shared" si="1229"/>
        <v>0</v>
      </c>
      <c r="X1882">
        <f t="shared" si="1230"/>
        <v>64.11</v>
      </c>
      <c r="Y1882">
        <f t="shared" si="1230"/>
        <v>9.16</v>
      </c>
      <c r="AA1882">
        <v>35364244</v>
      </c>
      <c r="AB1882">
        <f t="shared" si="1231"/>
        <v>426.58</v>
      </c>
      <c r="AC1882">
        <f t="shared" si="1232"/>
        <v>112.32</v>
      </c>
      <c r="AD1882">
        <f t="shared" si="1233"/>
        <v>8.99</v>
      </c>
      <c r="AE1882">
        <f t="shared" si="1234"/>
        <v>0.13</v>
      </c>
      <c r="AF1882">
        <f t="shared" si="1234"/>
        <v>305.27</v>
      </c>
      <c r="AG1882">
        <f t="shared" si="1235"/>
        <v>0</v>
      </c>
      <c r="AH1882">
        <f t="shared" si="1236"/>
        <v>0.42</v>
      </c>
      <c r="AI1882">
        <f t="shared" si="1236"/>
        <v>0</v>
      </c>
      <c r="AJ1882">
        <f t="shared" si="1237"/>
        <v>0</v>
      </c>
      <c r="AK1882">
        <v>426.58</v>
      </c>
      <c r="AL1882">
        <v>112.32</v>
      </c>
      <c r="AM1882">
        <v>8.99</v>
      </c>
      <c r="AN1882">
        <v>0.13</v>
      </c>
      <c r="AO1882">
        <v>305.27</v>
      </c>
      <c r="AP1882">
        <v>0</v>
      </c>
      <c r="AQ1882">
        <v>0.42</v>
      </c>
      <c r="AR1882">
        <v>0</v>
      </c>
      <c r="AS1882">
        <v>0</v>
      </c>
      <c r="AT1882">
        <v>70</v>
      </c>
      <c r="AU1882">
        <v>10</v>
      </c>
      <c r="AV1882">
        <v>1</v>
      </c>
      <c r="AW1882">
        <v>1</v>
      </c>
      <c r="AZ1882">
        <v>1</v>
      </c>
      <c r="BA1882">
        <v>1</v>
      </c>
      <c r="BB1882">
        <v>1</v>
      </c>
      <c r="BC1882">
        <v>1</v>
      </c>
      <c r="BD1882" t="s">
        <v>3</v>
      </c>
      <c r="BE1882" t="s">
        <v>3</v>
      </c>
      <c r="BF1882" t="s">
        <v>3</v>
      </c>
      <c r="BG1882" t="s">
        <v>3</v>
      </c>
      <c r="BH1882">
        <v>0</v>
      </c>
      <c r="BI1882">
        <v>4</v>
      </c>
      <c r="BJ1882" t="s">
        <v>230</v>
      </c>
      <c r="BM1882">
        <v>0</v>
      </c>
      <c r="BN1882">
        <v>0</v>
      </c>
      <c r="BO1882" t="s">
        <v>3</v>
      </c>
      <c r="BP1882">
        <v>0</v>
      </c>
      <c r="BQ1882">
        <v>1</v>
      </c>
      <c r="BR1882">
        <v>0</v>
      </c>
      <c r="BS1882">
        <v>1</v>
      </c>
      <c r="BT1882">
        <v>1</v>
      </c>
      <c r="BU1882">
        <v>1</v>
      </c>
      <c r="BV1882">
        <v>1</v>
      </c>
      <c r="BW1882">
        <v>1</v>
      </c>
      <c r="BX1882">
        <v>1</v>
      </c>
      <c r="BY1882" t="s">
        <v>3</v>
      </c>
      <c r="BZ1882">
        <v>70</v>
      </c>
      <c r="CA1882">
        <v>10</v>
      </c>
      <c r="CB1882" t="s">
        <v>3</v>
      </c>
      <c r="CE1882">
        <v>0</v>
      </c>
      <c r="CF1882">
        <v>0</v>
      </c>
      <c r="CG1882">
        <v>0</v>
      </c>
      <c r="CM1882">
        <v>0</v>
      </c>
      <c r="CN1882" t="s">
        <v>3</v>
      </c>
      <c r="CO1882">
        <v>0</v>
      </c>
      <c r="CP1882">
        <f t="shared" si="1238"/>
        <v>127.98</v>
      </c>
      <c r="CQ1882">
        <f t="shared" si="1239"/>
        <v>112.32</v>
      </c>
      <c r="CR1882">
        <f t="shared" si="1240"/>
        <v>8.99</v>
      </c>
      <c r="CS1882">
        <f t="shared" si="1241"/>
        <v>0.13</v>
      </c>
      <c r="CT1882">
        <f t="shared" si="1242"/>
        <v>305.27</v>
      </c>
      <c r="CU1882">
        <f t="shared" si="1243"/>
        <v>0</v>
      </c>
      <c r="CV1882">
        <f t="shared" si="1244"/>
        <v>0.42</v>
      </c>
      <c r="CW1882">
        <f t="shared" si="1245"/>
        <v>0</v>
      </c>
      <c r="CX1882">
        <f t="shared" si="1245"/>
        <v>0</v>
      </c>
      <c r="CY1882">
        <f t="shared" si="1246"/>
        <v>64.105999999999995</v>
      </c>
      <c r="CZ1882">
        <f t="shared" si="1247"/>
        <v>9.1579999999999995</v>
      </c>
      <c r="DC1882" t="s">
        <v>3</v>
      </c>
      <c r="DD1882" t="s">
        <v>3</v>
      </c>
      <c r="DE1882" t="s">
        <v>3</v>
      </c>
      <c r="DF1882" t="s">
        <v>3</v>
      </c>
      <c r="DG1882" t="s">
        <v>3</v>
      </c>
      <c r="DH1882" t="s">
        <v>3</v>
      </c>
      <c r="DI1882" t="s">
        <v>3</v>
      </c>
      <c r="DJ1882" t="s">
        <v>3</v>
      </c>
      <c r="DK1882" t="s">
        <v>3</v>
      </c>
      <c r="DL1882" t="s">
        <v>3</v>
      </c>
      <c r="DM1882" t="s">
        <v>3</v>
      </c>
      <c r="DN1882">
        <v>0</v>
      </c>
      <c r="DO1882">
        <v>0</v>
      </c>
      <c r="DP1882">
        <v>1</v>
      </c>
      <c r="DQ1882">
        <v>1</v>
      </c>
      <c r="DU1882">
        <v>1013</v>
      </c>
      <c r="DV1882" t="s">
        <v>229</v>
      </c>
      <c r="DW1882" t="s">
        <v>229</v>
      </c>
      <c r="DX1882">
        <v>1</v>
      </c>
      <c r="DZ1882" t="s">
        <v>3</v>
      </c>
      <c r="EA1882" t="s">
        <v>3</v>
      </c>
      <c r="EB1882" t="s">
        <v>3</v>
      </c>
      <c r="EC1882" t="s">
        <v>3</v>
      </c>
      <c r="EE1882">
        <v>35096056</v>
      </c>
      <c r="EF1882">
        <v>1</v>
      </c>
      <c r="EG1882" t="s">
        <v>20</v>
      </c>
      <c r="EH1882">
        <v>0</v>
      </c>
      <c r="EI1882" t="s">
        <v>3</v>
      </c>
      <c r="EJ1882">
        <v>4</v>
      </c>
      <c r="EK1882">
        <v>0</v>
      </c>
      <c r="EL1882" t="s">
        <v>21</v>
      </c>
      <c r="EM1882" t="s">
        <v>22</v>
      </c>
      <c r="EO1882" t="s">
        <v>3</v>
      </c>
      <c r="EQ1882">
        <v>0</v>
      </c>
      <c r="ER1882">
        <v>426.58</v>
      </c>
      <c r="ES1882">
        <v>112.32</v>
      </c>
      <c r="ET1882">
        <v>8.99</v>
      </c>
      <c r="EU1882">
        <v>0.13</v>
      </c>
      <c r="EV1882">
        <v>305.27</v>
      </c>
      <c r="EW1882">
        <v>0.42</v>
      </c>
      <c r="EX1882">
        <v>0</v>
      </c>
      <c r="EY1882">
        <v>0</v>
      </c>
      <c r="FQ1882">
        <v>0</v>
      </c>
      <c r="FR1882">
        <v>0</v>
      </c>
      <c r="FS1882">
        <v>0</v>
      </c>
      <c r="FX1882">
        <v>70</v>
      </c>
      <c r="FY1882">
        <v>10</v>
      </c>
      <c r="GA1882" t="s">
        <v>3</v>
      </c>
      <c r="GD1882">
        <v>0</v>
      </c>
      <c r="GF1882">
        <v>94825724</v>
      </c>
      <c r="GG1882">
        <v>2</v>
      </c>
      <c r="GH1882">
        <v>1</v>
      </c>
      <c r="GI1882">
        <v>-2</v>
      </c>
      <c r="GJ1882">
        <v>0</v>
      </c>
      <c r="GK1882">
        <f>ROUND(R1882*(R12)/100,2)</f>
        <v>0.04</v>
      </c>
      <c r="GL1882">
        <f t="shared" si="1248"/>
        <v>0</v>
      </c>
      <c r="GM1882">
        <f t="shared" si="1249"/>
        <v>201.29</v>
      </c>
      <c r="GN1882">
        <f t="shared" si="1250"/>
        <v>0</v>
      </c>
      <c r="GO1882">
        <f t="shared" si="1251"/>
        <v>0</v>
      </c>
      <c r="GP1882">
        <f t="shared" si="1252"/>
        <v>201.29</v>
      </c>
      <c r="GR1882">
        <v>0</v>
      </c>
      <c r="GS1882">
        <v>3</v>
      </c>
      <c r="GT1882">
        <v>0</v>
      </c>
      <c r="GU1882" t="s">
        <v>3</v>
      </c>
      <c r="GV1882">
        <f t="shared" si="1253"/>
        <v>0</v>
      </c>
      <c r="GW1882">
        <v>1</v>
      </c>
      <c r="GX1882">
        <f t="shared" si="1254"/>
        <v>0</v>
      </c>
      <c r="HA1882">
        <v>0</v>
      </c>
      <c r="HB1882">
        <v>0</v>
      </c>
      <c r="HC1882">
        <f t="shared" si="1255"/>
        <v>0</v>
      </c>
      <c r="HE1882" t="s">
        <v>3</v>
      </c>
      <c r="HF1882" t="s">
        <v>3</v>
      </c>
      <c r="HM1882" t="s">
        <v>3</v>
      </c>
      <c r="HN1882" t="s">
        <v>3</v>
      </c>
      <c r="HO1882" t="s">
        <v>3</v>
      </c>
      <c r="HP1882" t="s">
        <v>3</v>
      </c>
      <c r="HQ1882" t="s">
        <v>3</v>
      </c>
      <c r="HS1882">
        <v>0</v>
      </c>
      <c r="IK1882">
        <v>0</v>
      </c>
    </row>
    <row r="1883" spans="1:245" x14ac:dyDescent="0.2">
      <c r="A1883">
        <v>17</v>
      </c>
      <c r="B1883">
        <v>1</v>
      </c>
      <c r="C1883">
        <f>ROW(SmtRes!A583)</f>
        <v>583</v>
      </c>
      <c r="D1883">
        <f>ROW(EtalonRes!A583)</f>
        <v>583</v>
      </c>
      <c r="E1883" t="s">
        <v>447</v>
      </c>
      <c r="F1883" t="s">
        <v>232</v>
      </c>
      <c r="G1883" t="s">
        <v>233</v>
      </c>
      <c r="H1883" t="s">
        <v>26</v>
      </c>
      <c r="I1883">
        <f>ROUND(2/100,9)</f>
        <v>0.02</v>
      </c>
      <c r="J1883">
        <v>0</v>
      </c>
      <c r="K1883">
        <f>ROUND(2/100,9)</f>
        <v>0.02</v>
      </c>
      <c r="O1883">
        <f t="shared" si="1221"/>
        <v>284.27</v>
      </c>
      <c r="P1883">
        <f t="shared" si="1222"/>
        <v>0</v>
      </c>
      <c r="Q1883">
        <f t="shared" si="1223"/>
        <v>119.88</v>
      </c>
      <c r="R1883">
        <f t="shared" si="1224"/>
        <v>60.81</v>
      </c>
      <c r="S1883">
        <f t="shared" si="1225"/>
        <v>164.39</v>
      </c>
      <c r="T1883">
        <f t="shared" si="1226"/>
        <v>0</v>
      </c>
      <c r="U1883">
        <f t="shared" si="1227"/>
        <v>0.28000000000000003</v>
      </c>
      <c r="V1883">
        <f t="shared" si="1228"/>
        <v>0</v>
      </c>
      <c r="W1883">
        <f t="shared" si="1229"/>
        <v>0</v>
      </c>
      <c r="X1883">
        <f t="shared" si="1230"/>
        <v>115.07</v>
      </c>
      <c r="Y1883">
        <f t="shared" si="1230"/>
        <v>16.440000000000001</v>
      </c>
      <c r="AA1883">
        <v>35364244</v>
      </c>
      <c r="AB1883">
        <f t="shared" si="1231"/>
        <v>14213.53</v>
      </c>
      <c r="AC1883">
        <f t="shared" si="1232"/>
        <v>0</v>
      </c>
      <c r="AD1883">
        <f t="shared" si="1233"/>
        <v>5993.85</v>
      </c>
      <c r="AE1883">
        <f t="shared" si="1234"/>
        <v>3040.45</v>
      </c>
      <c r="AF1883">
        <f t="shared" si="1234"/>
        <v>8219.68</v>
      </c>
      <c r="AG1883">
        <f t="shared" si="1235"/>
        <v>0</v>
      </c>
      <c r="AH1883">
        <f t="shared" si="1236"/>
        <v>14</v>
      </c>
      <c r="AI1883">
        <f t="shared" si="1236"/>
        <v>0</v>
      </c>
      <c r="AJ1883">
        <f t="shared" si="1237"/>
        <v>0</v>
      </c>
      <c r="AK1883">
        <v>14213.53</v>
      </c>
      <c r="AL1883">
        <v>0</v>
      </c>
      <c r="AM1883">
        <v>5993.85</v>
      </c>
      <c r="AN1883">
        <v>3040.45</v>
      </c>
      <c r="AO1883">
        <v>8219.68</v>
      </c>
      <c r="AP1883">
        <v>0</v>
      </c>
      <c r="AQ1883">
        <v>14</v>
      </c>
      <c r="AR1883">
        <v>0</v>
      </c>
      <c r="AS1883">
        <v>0</v>
      </c>
      <c r="AT1883">
        <v>70</v>
      </c>
      <c r="AU1883">
        <v>10</v>
      </c>
      <c r="AV1883">
        <v>1</v>
      </c>
      <c r="AW1883">
        <v>1</v>
      </c>
      <c r="AZ1883">
        <v>1</v>
      </c>
      <c r="BA1883">
        <v>1</v>
      </c>
      <c r="BB1883">
        <v>1</v>
      </c>
      <c r="BC1883">
        <v>1</v>
      </c>
      <c r="BD1883" t="s">
        <v>3</v>
      </c>
      <c r="BE1883" t="s">
        <v>3</v>
      </c>
      <c r="BF1883" t="s">
        <v>3</v>
      </c>
      <c r="BG1883" t="s">
        <v>3</v>
      </c>
      <c r="BH1883">
        <v>0</v>
      </c>
      <c r="BI1883">
        <v>4</v>
      </c>
      <c r="BJ1883" t="s">
        <v>234</v>
      </c>
      <c r="BM1883">
        <v>0</v>
      </c>
      <c r="BN1883">
        <v>0</v>
      </c>
      <c r="BO1883" t="s">
        <v>3</v>
      </c>
      <c r="BP1883">
        <v>0</v>
      </c>
      <c r="BQ1883">
        <v>1</v>
      </c>
      <c r="BR1883">
        <v>0</v>
      </c>
      <c r="BS1883">
        <v>1</v>
      </c>
      <c r="BT1883">
        <v>1</v>
      </c>
      <c r="BU1883">
        <v>1</v>
      </c>
      <c r="BV1883">
        <v>1</v>
      </c>
      <c r="BW1883">
        <v>1</v>
      </c>
      <c r="BX1883">
        <v>1</v>
      </c>
      <c r="BY1883" t="s">
        <v>3</v>
      </c>
      <c r="BZ1883">
        <v>70</v>
      </c>
      <c r="CA1883">
        <v>10</v>
      </c>
      <c r="CB1883" t="s">
        <v>3</v>
      </c>
      <c r="CE1883">
        <v>0</v>
      </c>
      <c r="CF1883">
        <v>0</v>
      </c>
      <c r="CG1883">
        <v>0</v>
      </c>
      <c r="CM1883">
        <v>0</v>
      </c>
      <c r="CN1883" t="s">
        <v>3</v>
      </c>
      <c r="CO1883">
        <v>0</v>
      </c>
      <c r="CP1883">
        <f t="shared" si="1238"/>
        <v>284.27</v>
      </c>
      <c r="CQ1883">
        <f t="shared" si="1239"/>
        <v>0</v>
      </c>
      <c r="CR1883">
        <f t="shared" si="1240"/>
        <v>5993.85</v>
      </c>
      <c r="CS1883">
        <f t="shared" si="1241"/>
        <v>3040.45</v>
      </c>
      <c r="CT1883">
        <f t="shared" si="1242"/>
        <v>8219.68</v>
      </c>
      <c r="CU1883">
        <f t="shared" si="1243"/>
        <v>0</v>
      </c>
      <c r="CV1883">
        <f t="shared" si="1244"/>
        <v>14</v>
      </c>
      <c r="CW1883">
        <f t="shared" si="1245"/>
        <v>0</v>
      </c>
      <c r="CX1883">
        <f t="shared" si="1245"/>
        <v>0</v>
      </c>
      <c r="CY1883">
        <f t="shared" si="1246"/>
        <v>115.07299999999999</v>
      </c>
      <c r="CZ1883">
        <f t="shared" si="1247"/>
        <v>16.439</v>
      </c>
      <c r="DC1883" t="s">
        <v>3</v>
      </c>
      <c r="DD1883" t="s">
        <v>3</v>
      </c>
      <c r="DE1883" t="s">
        <v>3</v>
      </c>
      <c r="DF1883" t="s">
        <v>3</v>
      </c>
      <c r="DG1883" t="s">
        <v>3</v>
      </c>
      <c r="DH1883" t="s">
        <v>3</v>
      </c>
      <c r="DI1883" t="s">
        <v>3</v>
      </c>
      <c r="DJ1883" t="s">
        <v>3</v>
      </c>
      <c r="DK1883" t="s">
        <v>3</v>
      </c>
      <c r="DL1883" t="s">
        <v>3</v>
      </c>
      <c r="DM1883" t="s">
        <v>3</v>
      </c>
      <c r="DN1883">
        <v>0</v>
      </c>
      <c r="DO1883">
        <v>0</v>
      </c>
      <c r="DP1883">
        <v>1</v>
      </c>
      <c r="DQ1883">
        <v>1</v>
      </c>
      <c r="DU1883">
        <v>1003</v>
      </c>
      <c r="DV1883" t="s">
        <v>26</v>
      </c>
      <c r="DW1883" t="s">
        <v>26</v>
      </c>
      <c r="DX1883">
        <v>100</v>
      </c>
      <c r="DZ1883" t="s">
        <v>3</v>
      </c>
      <c r="EA1883" t="s">
        <v>3</v>
      </c>
      <c r="EB1883" t="s">
        <v>3</v>
      </c>
      <c r="EC1883" t="s">
        <v>3</v>
      </c>
      <c r="EE1883">
        <v>35096056</v>
      </c>
      <c r="EF1883">
        <v>1</v>
      </c>
      <c r="EG1883" t="s">
        <v>20</v>
      </c>
      <c r="EH1883">
        <v>0</v>
      </c>
      <c r="EI1883" t="s">
        <v>3</v>
      </c>
      <c r="EJ1883">
        <v>4</v>
      </c>
      <c r="EK1883">
        <v>0</v>
      </c>
      <c r="EL1883" t="s">
        <v>21</v>
      </c>
      <c r="EM1883" t="s">
        <v>22</v>
      </c>
      <c r="EO1883" t="s">
        <v>3</v>
      </c>
      <c r="EQ1883">
        <v>0</v>
      </c>
      <c r="ER1883">
        <v>14213.53</v>
      </c>
      <c r="ES1883">
        <v>0</v>
      </c>
      <c r="ET1883">
        <v>5993.85</v>
      </c>
      <c r="EU1883">
        <v>3040.45</v>
      </c>
      <c r="EV1883">
        <v>8219.68</v>
      </c>
      <c r="EW1883">
        <v>14</v>
      </c>
      <c r="EX1883">
        <v>0</v>
      </c>
      <c r="EY1883">
        <v>0</v>
      </c>
      <c r="FQ1883">
        <v>0</v>
      </c>
      <c r="FR1883">
        <v>0</v>
      </c>
      <c r="FS1883">
        <v>0</v>
      </c>
      <c r="FX1883">
        <v>70</v>
      </c>
      <c r="FY1883">
        <v>10</v>
      </c>
      <c r="GA1883" t="s">
        <v>3</v>
      </c>
      <c r="GD1883">
        <v>0</v>
      </c>
      <c r="GF1883">
        <v>-140188742</v>
      </c>
      <c r="GG1883">
        <v>2</v>
      </c>
      <c r="GH1883">
        <v>1</v>
      </c>
      <c r="GI1883">
        <v>-2</v>
      </c>
      <c r="GJ1883">
        <v>0</v>
      </c>
      <c r="GK1883">
        <f>ROUND(R1883*(R12)/100,2)</f>
        <v>65.67</v>
      </c>
      <c r="GL1883">
        <f t="shared" si="1248"/>
        <v>0</v>
      </c>
      <c r="GM1883">
        <f t="shared" si="1249"/>
        <v>481.45</v>
      </c>
      <c r="GN1883">
        <f t="shared" si="1250"/>
        <v>0</v>
      </c>
      <c r="GO1883">
        <f t="shared" si="1251"/>
        <v>0</v>
      </c>
      <c r="GP1883">
        <f t="shared" si="1252"/>
        <v>481.45</v>
      </c>
      <c r="GR1883">
        <v>0</v>
      </c>
      <c r="GS1883">
        <v>3</v>
      </c>
      <c r="GT1883">
        <v>0</v>
      </c>
      <c r="GU1883" t="s">
        <v>3</v>
      </c>
      <c r="GV1883">
        <f t="shared" si="1253"/>
        <v>0</v>
      </c>
      <c r="GW1883">
        <v>1</v>
      </c>
      <c r="GX1883">
        <f t="shared" si="1254"/>
        <v>0</v>
      </c>
      <c r="HA1883">
        <v>0</v>
      </c>
      <c r="HB1883">
        <v>0</v>
      </c>
      <c r="HC1883">
        <f t="shared" si="1255"/>
        <v>0</v>
      </c>
      <c r="HE1883" t="s">
        <v>3</v>
      </c>
      <c r="HF1883" t="s">
        <v>3</v>
      </c>
      <c r="HM1883" t="s">
        <v>3</v>
      </c>
      <c r="HN1883" t="s">
        <v>3</v>
      </c>
      <c r="HO1883" t="s">
        <v>3</v>
      </c>
      <c r="HP1883" t="s">
        <v>3</v>
      </c>
      <c r="HQ1883" t="s">
        <v>3</v>
      </c>
      <c r="HS1883">
        <v>0</v>
      </c>
      <c r="IK1883">
        <v>0</v>
      </c>
    </row>
    <row r="1884" spans="1:245" x14ac:dyDescent="0.2">
      <c r="A1884">
        <v>17</v>
      </c>
      <c r="B1884">
        <v>1</v>
      </c>
      <c r="E1884" t="s">
        <v>448</v>
      </c>
      <c r="F1884" t="s">
        <v>236</v>
      </c>
      <c r="G1884" t="s">
        <v>237</v>
      </c>
      <c r="H1884" t="s">
        <v>35</v>
      </c>
      <c r="I1884">
        <v>0.02</v>
      </c>
      <c r="J1884">
        <v>0</v>
      </c>
      <c r="K1884">
        <v>0.02</v>
      </c>
      <c r="O1884">
        <f t="shared" si="1221"/>
        <v>1997.21</v>
      </c>
      <c r="P1884">
        <f t="shared" si="1222"/>
        <v>1997.21</v>
      </c>
      <c r="Q1884">
        <f t="shared" si="1223"/>
        <v>0</v>
      </c>
      <c r="R1884">
        <f t="shared" si="1224"/>
        <v>0</v>
      </c>
      <c r="S1884">
        <f t="shared" si="1225"/>
        <v>0</v>
      </c>
      <c r="T1884">
        <f t="shared" si="1226"/>
        <v>0</v>
      </c>
      <c r="U1884">
        <f t="shared" si="1227"/>
        <v>0</v>
      </c>
      <c r="V1884">
        <f t="shared" si="1228"/>
        <v>0</v>
      </c>
      <c r="W1884">
        <f t="shared" si="1229"/>
        <v>0</v>
      </c>
      <c r="X1884">
        <f t="shared" si="1230"/>
        <v>0</v>
      </c>
      <c r="Y1884">
        <f t="shared" si="1230"/>
        <v>0</v>
      </c>
      <c r="AA1884">
        <v>35364244</v>
      </c>
      <c r="AB1884">
        <f t="shared" si="1231"/>
        <v>99860.32</v>
      </c>
      <c r="AC1884">
        <f t="shared" si="1232"/>
        <v>99860.32</v>
      </c>
      <c r="AD1884">
        <f t="shared" si="1233"/>
        <v>0</v>
      </c>
      <c r="AE1884">
        <f t="shared" si="1234"/>
        <v>0</v>
      </c>
      <c r="AF1884">
        <f t="shared" si="1234"/>
        <v>0</v>
      </c>
      <c r="AG1884">
        <f t="shared" si="1235"/>
        <v>0</v>
      </c>
      <c r="AH1884">
        <f t="shared" si="1236"/>
        <v>0</v>
      </c>
      <c r="AI1884">
        <f t="shared" si="1236"/>
        <v>0</v>
      </c>
      <c r="AJ1884">
        <f t="shared" si="1237"/>
        <v>0</v>
      </c>
      <c r="AK1884">
        <v>99860.32</v>
      </c>
      <c r="AL1884">
        <v>99860.32</v>
      </c>
      <c r="AM1884">
        <v>0</v>
      </c>
      <c r="AN1884">
        <v>0</v>
      </c>
      <c r="AO1884">
        <v>0</v>
      </c>
      <c r="AP1884">
        <v>0</v>
      </c>
      <c r="AQ1884">
        <v>0</v>
      </c>
      <c r="AR1884">
        <v>0</v>
      </c>
      <c r="AS1884">
        <v>0</v>
      </c>
      <c r="AT1884">
        <v>70</v>
      </c>
      <c r="AU1884">
        <v>10</v>
      </c>
      <c r="AV1884">
        <v>1</v>
      </c>
      <c r="AW1884">
        <v>1</v>
      </c>
      <c r="AZ1884">
        <v>1</v>
      </c>
      <c r="BA1884">
        <v>1</v>
      </c>
      <c r="BB1884">
        <v>1</v>
      </c>
      <c r="BC1884">
        <v>1</v>
      </c>
      <c r="BD1884" t="s">
        <v>3</v>
      </c>
      <c r="BE1884" t="s">
        <v>3</v>
      </c>
      <c r="BF1884" t="s">
        <v>3</v>
      </c>
      <c r="BG1884" t="s">
        <v>3</v>
      </c>
      <c r="BH1884">
        <v>3</v>
      </c>
      <c r="BI1884">
        <v>4</v>
      </c>
      <c r="BJ1884" t="s">
        <v>238</v>
      </c>
      <c r="BM1884">
        <v>0</v>
      </c>
      <c r="BN1884">
        <v>0</v>
      </c>
      <c r="BO1884" t="s">
        <v>3</v>
      </c>
      <c r="BP1884">
        <v>0</v>
      </c>
      <c r="BQ1884">
        <v>1</v>
      </c>
      <c r="BR1884">
        <v>0</v>
      </c>
      <c r="BS1884">
        <v>1</v>
      </c>
      <c r="BT1884">
        <v>1</v>
      </c>
      <c r="BU1884">
        <v>1</v>
      </c>
      <c r="BV1884">
        <v>1</v>
      </c>
      <c r="BW1884">
        <v>1</v>
      </c>
      <c r="BX1884">
        <v>1</v>
      </c>
      <c r="BY1884" t="s">
        <v>3</v>
      </c>
      <c r="BZ1884">
        <v>70</v>
      </c>
      <c r="CA1884">
        <v>10</v>
      </c>
      <c r="CB1884" t="s">
        <v>3</v>
      </c>
      <c r="CE1884">
        <v>0</v>
      </c>
      <c r="CF1884">
        <v>0</v>
      </c>
      <c r="CG1884">
        <v>0</v>
      </c>
      <c r="CM1884">
        <v>0</v>
      </c>
      <c r="CN1884" t="s">
        <v>3</v>
      </c>
      <c r="CO1884">
        <v>0</v>
      </c>
      <c r="CP1884">
        <f t="shared" si="1238"/>
        <v>1997.21</v>
      </c>
      <c r="CQ1884">
        <f t="shared" si="1239"/>
        <v>99860.32</v>
      </c>
      <c r="CR1884">
        <f t="shared" si="1240"/>
        <v>0</v>
      </c>
      <c r="CS1884">
        <f t="shared" si="1241"/>
        <v>0</v>
      </c>
      <c r="CT1884">
        <f t="shared" si="1242"/>
        <v>0</v>
      </c>
      <c r="CU1884">
        <f t="shared" si="1243"/>
        <v>0</v>
      </c>
      <c r="CV1884">
        <f t="shared" si="1244"/>
        <v>0</v>
      </c>
      <c r="CW1884">
        <f t="shared" si="1245"/>
        <v>0</v>
      </c>
      <c r="CX1884">
        <f t="shared" si="1245"/>
        <v>0</v>
      </c>
      <c r="CY1884">
        <f t="shared" si="1246"/>
        <v>0</v>
      </c>
      <c r="CZ1884">
        <f t="shared" si="1247"/>
        <v>0</v>
      </c>
      <c r="DC1884" t="s">
        <v>3</v>
      </c>
      <c r="DD1884" t="s">
        <v>3</v>
      </c>
      <c r="DE1884" t="s">
        <v>3</v>
      </c>
      <c r="DF1884" t="s">
        <v>3</v>
      </c>
      <c r="DG1884" t="s">
        <v>3</v>
      </c>
      <c r="DH1884" t="s">
        <v>3</v>
      </c>
      <c r="DI1884" t="s">
        <v>3</v>
      </c>
      <c r="DJ1884" t="s">
        <v>3</v>
      </c>
      <c r="DK1884" t="s">
        <v>3</v>
      </c>
      <c r="DL1884" t="s">
        <v>3</v>
      </c>
      <c r="DM1884" t="s">
        <v>3</v>
      </c>
      <c r="DN1884">
        <v>0</v>
      </c>
      <c r="DO1884">
        <v>0</v>
      </c>
      <c r="DP1884">
        <v>1</v>
      </c>
      <c r="DQ1884">
        <v>1</v>
      </c>
      <c r="DU1884">
        <v>1003</v>
      </c>
      <c r="DV1884" t="s">
        <v>35</v>
      </c>
      <c r="DW1884" t="s">
        <v>35</v>
      </c>
      <c r="DX1884">
        <v>1000</v>
      </c>
      <c r="DZ1884" t="s">
        <v>3</v>
      </c>
      <c r="EA1884" t="s">
        <v>3</v>
      </c>
      <c r="EB1884" t="s">
        <v>3</v>
      </c>
      <c r="EC1884" t="s">
        <v>3</v>
      </c>
      <c r="EE1884">
        <v>35096056</v>
      </c>
      <c r="EF1884">
        <v>1</v>
      </c>
      <c r="EG1884" t="s">
        <v>20</v>
      </c>
      <c r="EH1884">
        <v>0</v>
      </c>
      <c r="EI1884" t="s">
        <v>3</v>
      </c>
      <c r="EJ1884">
        <v>4</v>
      </c>
      <c r="EK1884">
        <v>0</v>
      </c>
      <c r="EL1884" t="s">
        <v>21</v>
      </c>
      <c r="EM1884" t="s">
        <v>22</v>
      </c>
      <c r="EO1884" t="s">
        <v>3</v>
      </c>
      <c r="EQ1884">
        <v>0</v>
      </c>
      <c r="ER1884">
        <v>99860.32</v>
      </c>
      <c r="ES1884">
        <v>99860.32</v>
      </c>
      <c r="ET1884">
        <v>0</v>
      </c>
      <c r="EU1884">
        <v>0</v>
      </c>
      <c r="EV1884">
        <v>0</v>
      </c>
      <c r="EW1884">
        <v>0</v>
      </c>
      <c r="EX1884">
        <v>0</v>
      </c>
      <c r="EY1884">
        <v>0</v>
      </c>
      <c r="FQ1884">
        <v>0</v>
      </c>
      <c r="FR1884">
        <v>0</v>
      </c>
      <c r="FS1884">
        <v>0</v>
      </c>
      <c r="FX1884">
        <v>70</v>
      </c>
      <c r="FY1884">
        <v>10</v>
      </c>
      <c r="GA1884" t="s">
        <v>3</v>
      </c>
      <c r="GD1884">
        <v>0</v>
      </c>
      <c r="GF1884">
        <v>2077141205</v>
      </c>
      <c r="GG1884">
        <v>2</v>
      </c>
      <c r="GH1884">
        <v>1</v>
      </c>
      <c r="GI1884">
        <v>-2</v>
      </c>
      <c r="GJ1884">
        <v>0</v>
      </c>
      <c r="GK1884">
        <f>ROUND(R1884*(R12)/100,2)</f>
        <v>0</v>
      </c>
      <c r="GL1884">
        <f t="shared" si="1248"/>
        <v>0</v>
      </c>
      <c r="GM1884">
        <f t="shared" si="1249"/>
        <v>1997.21</v>
      </c>
      <c r="GN1884">
        <f t="shared" si="1250"/>
        <v>0</v>
      </c>
      <c r="GO1884">
        <f t="shared" si="1251"/>
        <v>0</v>
      </c>
      <c r="GP1884">
        <f t="shared" si="1252"/>
        <v>1997.21</v>
      </c>
      <c r="GR1884">
        <v>0</v>
      </c>
      <c r="GS1884">
        <v>3</v>
      </c>
      <c r="GT1884">
        <v>0</v>
      </c>
      <c r="GU1884" t="s">
        <v>3</v>
      </c>
      <c r="GV1884">
        <f t="shared" si="1253"/>
        <v>0</v>
      </c>
      <c r="GW1884">
        <v>1</v>
      </c>
      <c r="GX1884">
        <f t="shared" si="1254"/>
        <v>0</v>
      </c>
      <c r="HA1884">
        <v>0</v>
      </c>
      <c r="HB1884">
        <v>0</v>
      </c>
      <c r="HC1884">
        <f t="shared" si="1255"/>
        <v>0</v>
      </c>
      <c r="HE1884" t="s">
        <v>3</v>
      </c>
      <c r="HF1884" t="s">
        <v>3</v>
      </c>
      <c r="HM1884" t="s">
        <v>3</v>
      </c>
      <c r="HN1884" t="s">
        <v>3</v>
      </c>
      <c r="HO1884" t="s">
        <v>3</v>
      </c>
      <c r="HP1884" t="s">
        <v>3</v>
      </c>
      <c r="HQ1884" t="s">
        <v>3</v>
      </c>
      <c r="HS1884">
        <v>0</v>
      </c>
      <c r="IK1884">
        <v>0</v>
      </c>
    </row>
    <row r="1885" spans="1:245" x14ac:dyDescent="0.2">
      <c r="A1885">
        <v>17</v>
      </c>
      <c r="B1885">
        <v>1</v>
      </c>
      <c r="E1885" t="s">
        <v>449</v>
      </c>
      <c r="F1885" t="s">
        <v>240</v>
      </c>
      <c r="G1885" t="s">
        <v>241</v>
      </c>
      <c r="H1885" t="s">
        <v>242</v>
      </c>
      <c r="I1885">
        <f>ROUND(6/1000,9)</f>
        <v>6.0000000000000001E-3</v>
      </c>
      <c r="J1885">
        <v>0</v>
      </c>
      <c r="K1885">
        <f>ROUND(6/1000,9)</f>
        <v>6.0000000000000001E-3</v>
      </c>
      <c r="O1885">
        <f t="shared" si="1221"/>
        <v>433.02</v>
      </c>
      <c r="P1885">
        <f t="shared" si="1222"/>
        <v>433.02</v>
      </c>
      <c r="Q1885">
        <f t="shared" si="1223"/>
        <v>0</v>
      </c>
      <c r="R1885">
        <f t="shared" si="1224"/>
        <v>0</v>
      </c>
      <c r="S1885">
        <f t="shared" si="1225"/>
        <v>0</v>
      </c>
      <c r="T1885">
        <f t="shared" si="1226"/>
        <v>0</v>
      </c>
      <c r="U1885">
        <f t="shared" si="1227"/>
        <v>0</v>
      </c>
      <c r="V1885">
        <f t="shared" si="1228"/>
        <v>0</v>
      </c>
      <c r="W1885">
        <f t="shared" si="1229"/>
        <v>0</v>
      </c>
      <c r="X1885">
        <f t="shared" si="1230"/>
        <v>0</v>
      </c>
      <c r="Y1885">
        <f t="shared" si="1230"/>
        <v>0</v>
      </c>
      <c r="AA1885">
        <v>35364244</v>
      </c>
      <c r="AB1885">
        <f t="shared" si="1231"/>
        <v>72169.899999999994</v>
      </c>
      <c r="AC1885">
        <f t="shared" si="1232"/>
        <v>72169.899999999994</v>
      </c>
      <c r="AD1885">
        <f t="shared" si="1233"/>
        <v>0</v>
      </c>
      <c r="AE1885">
        <f t="shared" si="1234"/>
        <v>0</v>
      </c>
      <c r="AF1885">
        <f t="shared" si="1234"/>
        <v>0</v>
      </c>
      <c r="AG1885">
        <f t="shared" si="1235"/>
        <v>0</v>
      </c>
      <c r="AH1885">
        <f t="shared" si="1236"/>
        <v>0</v>
      </c>
      <c r="AI1885">
        <f t="shared" si="1236"/>
        <v>0</v>
      </c>
      <c r="AJ1885">
        <f t="shared" si="1237"/>
        <v>0</v>
      </c>
      <c r="AK1885">
        <v>72169.899999999994</v>
      </c>
      <c r="AL1885">
        <v>72169.899999999994</v>
      </c>
      <c r="AM1885">
        <v>0</v>
      </c>
      <c r="AN1885">
        <v>0</v>
      </c>
      <c r="AO1885">
        <v>0</v>
      </c>
      <c r="AP1885">
        <v>0</v>
      </c>
      <c r="AQ1885">
        <v>0</v>
      </c>
      <c r="AR1885">
        <v>0</v>
      </c>
      <c r="AS1885">
        <v>0</v>
      </c>
      <c r="AT1885">
        <v>70</v>
      </c>
      <c r="AU1885">
        <v>10</v>
      </c>
      <c r="AV1885">
        <v>1</v>
      </c>
      <c r="AW1885">
        <v>1</v>
      </c>
      <c r="AZ1885">
        <v>1</v>
      </c>
      <c r="BA1885">
        <v>1</v>
      </c>
      <c r="BB1885">
        <v>1</v>
      </c>
      <c r="BC1885">
        <v>1</v>
      </c>
      <c r="BD1885" t="s">
        <v>3</v>
      </c>
      <c r="BE1885" t="s">
        <v>3</v>
      </c>
      <c r="BF1885" t="s">
        <v>3</v>
      </c>
      <c r="BG1885" t="s">
        <v>3</v>
      </c>
      <c r="BH1885">
        <v>3</v>
      </c>
      <c r="BI1885">
        <v>4</v>
      </c>
      <c r="BJ1885" t="s">
        <v>243</v>
      </c>
      <c r="BM1885">
        <v>0</v>
      </c>
      <c r="BN1885">
        <v>0</v>
      </c>
      <c r="BO1885" t="s">
        <v>3</v>
      </c>
      <c r="BP1885">
        <v>0</v>
      </c>
      <c r="BQ1885">
        <v>1</v>
      </c>
      <c r="BR1885">
        <v>0</v>
      </c>
      <c r="BS1885">
        <v>1</v>
      </c>
      <c r="BT1885">
        <v>1</v>
      </c>
      <c r="BU1885">
        <v>1</v>
      </c>
      <c r="BV1885">
        <v>1</v>
      </c>
      <c r="BW1885">
        <v>1</v>
      </c>
      <c r="BX1885">
        <v>1</v>
      </c>
      <c r="BY1885" t="s">
        <v>3</v>
      </c>
      <c r="BZ1885">
        <v>70</v>
      </c>
      <c r="CA1885">
        <v>10</v>
      </c>
      <c r="CB1885" t="s">
        <v>3</v>
      </c>
      <c r="CE1885">
        <v>0</v>
      </c>
      <c r="CF1885">
        <v>0</v>
      </c>
      <c r="CG1885">
        <v>0</v>
      </c>
      <c r="CM1885">
        <v>0</v>
      </c>
      <c r="CN1885" t="s">
        <v>3</v>
      </c>
      <c r="CO1885">
        <v>0</v>
      </c>
      <c r="CP1885">
        <f t="shared" si="1238"/>
        <v>433.02</v>
      </c>
      <c r="CQ1885">
        <f t="shared" si="1239"/>
        <v>72169.899999999994</v>
      </c>
      <c r="CR1885">
        <f t="shared" si="1240"/>
        <v>0</v>
      </c>
      <c r="CS1885">
        <f t="shared" si="1241"/>
        <v>0</v>
      </c>
      <c r="CT1885">
        <f t="shared" si="1242"/>
        <v>0</v>
      </c>
      <c r="CU1885">
        <f t="shared" si="1243"/>
        <v>0</v>
      </c>
      <c r="CV1885">
        <f t="shared" si="1244"/>
        <v>0</v>
      </c>
      <c r="CW1885">
        <f t="shared" si="1245"/>
        <v>0</v>
      </c>
      <c r="CX1885">
        <f t="shared" si="1245"/>
        <v>0</v>
      </c>
      <c r="CY1885">
        <f t="shared" si="1246"/>
        <v>0</v>
      </c>
      <c r="CZ1885">
        <f t="shared" si="1247"/>
        <v>0</v>
      </c>
      <c r="DC1885" t="s">
        <v>3</v>
      </c>
      <c r="DD1885" t="s">
        <v>3</v>
      </c>
      <c r="DE1885" t="s">
        <v>3</v>
      </c>
      <c r="DF1885" t="s">
        <v>3</v>
      </c>
      <c r="DG1885" t="s">
        <v>3</v>
      </c>
      <c r="DH1885" t="s">
        <v>3</v>
      </c>
      <c r="DI1885" t="s">
        <v>3</v>
      </c>
      <c r="DJ1885" t="s">
        <v>3</v>
      </c>
      <c r="DK1885" t="s">
        <v>3</v>
      </c>
      <c r="DL1885" t="s">
        <v>3</v>
      </c>
      <c r="DM1885" t="s">
        <v>3</v>
      </c>
      <c r="DN1885">
        <v>0</v>
      </c>
      <c r="DO1885">
        <v>0</v>
      </c>
      <c r="DP1885">
        <v>1</v>
      </c>
      <c r="DQ1885">
        <v>1</v>
      </c>
      <c r="DU1885">
        <v>1010</v>
      </c>
      <c r="DV1885" t="s">
        <v>242</v>
      </c>
      <c r="DW1885" t="s">
        <v>242</v>
      </c>
      <c r="DX1885">
        <v>1000</v>
      </c>
      <c r="DZ1885" t="s">
        <v>3</v>
      </c>
      <c r="EA1885" t="s">
        <v>3</v>
      </c>
      <c r="EB1885" t="s">
        <v>3</v>
      </c>
      <c r="EC1885" t="s">
        <v>3</v>
      </c>
      <c r="EE1885">
        <v>35096056</v>
      </c>
      <c r="EF1885">
        <v>1</v>
      </c>
      <c r="EG1885" t="s">
        <v>20</v>
      </c>
      <c r="EH1885">
        <v>0</v>
      </c>
      <c r="EI1885" t="s">
        <v>3</v>
      </c>
      <c r="EJ1885">
        <v>4</v>
      </c>
      <c r="EK1885">
        <v>0</v>
      </c>
      <c r="EL1885" t="s">
        <v>21</v>
      </c>
      <c r="EM1885" t="s">
        <v>22</v>
      </c>
      <c r="EO1885" t="s">
        <v>3</v>
      </c>
      <c r="EQ1885">
        <v>0</v>
      </c>
      <c r="ER1885">
        <v>72169.899999999994</v>
      </c>
      <c r="ES1885">
        <v>72169.899999999994</v>
      </c>
      <c r="ET1885">
        <v>0</v>
      </c>
      <c r="EU1885">
        <v>0</v>
      </c>
      <c r="EV1885">
        <v>0</v>
      </c>
      <c r="EW1885">
        <v>0</v>
      </c>
      <c r="EX1885">
        <v>0</v>
      </c>
      <c r="EY1885">
        <v>0</v>
      </c>
      <c r="FQ1885">
        <v>0</v>
      </c>
      <c r="FR1885">
        <v>0</v>
      </c>
      <c r="FS1885">
        <v>0</v>
      </c>
      <c r="FX1885">
        <v>70</v>
      </c>
      <c r="FY1885">
        <v>10</v>
      </c>
      <c r="GA1885" t="s">
        <v>3</v>
      </c>
      <c r="GD1885">
        <v>0</v>
      </c>
      <c r="GF1885">
        <v>653953554</v>
      </c>
      <c r="GG1885">
        <v>2</v>
      </c>
      <c r="GH1885">
        <v>1</v>
      </c>
      <c r="GI1885">
        <v>-2</v>
      </c>
      <c r="GJ1885">
        <v>0</v>
      </c>
      <c r="GK1885">
        <f>ROUND(R1885*(R12)/100,2)</f>
        <v>0</v>
      </c>
      <c r="GL1885">
        <f t="shared" si="1248"/>
        <v>0</v>
      </c>
      <c r="GM1885">
        <f t="shared" si="1249"/>
        <v>433.02</v>
      </c>
      <c r="GN1885">
        <f t="shared" si="1250"/>
        <v>0</v>
      </c>
      <c r="GO1885">
        <f t="shared" si="1251"/>
        <v>0</v>
      </c>
      <c r="GP1885">
        <f t="shared" si="1252"/>
        <v>433.02</v>
      </c>
      <c r="GR1885">
        <v>0</v>
      </c>
      <c r="GS1885">
        <v>3</v>
      </c>
      <c r="GT1885">
        <v>0</v>
      </c>
      <c r="GU1885" t="s">
        <v>3</v>
      </c>
      <c r="GV1885">
        <f t="shared" si="1253"/>
        <v>0</v>
      </c>
      <c r="GW1885">
        <v>1</v>
      </c>
      <c r="GX1885">
        <f t="shared" si="1254"/>
        <v>0</v>
      </c>
      <c r="HA1885">
        <v>0</v>
      </c>
      <c r="HB1885">
        <v>0</v>
      </c>
      <c r="HC1885">
        <f t="shared" si="1255"/>
        <v>0</v>
      </c>
      <c r="HE1885" t="s">
        <v>3</v>
      </c>
      <c r="HF1885" t="s">
        <v>3</v>
      </c>
      <c r="HM1885" t="s">
        <v>3</v>
      </c>
      <c r="HN1885" t="s">
        <v>3</v>
      </c>
      <c r="HO1885" t="s">
        <v>3</v>
      </c>
      <c r="HP1885" t="s">
        <v>3</v>
      </c>
      <c r="HQ1885" t="s">
        <v>3</v>
      </c>
      <c r="HS1885">
        <v>0</v>
      </c>
      <c r="IK1885">
        <v>0</v>
      </c>
    </row>
    <row r="1886" spans="1:245" x14ac:dyDescent="0.2">
      <c r="A1886">
        <v>17</v>
      </c>
      <c r="B1886">
        <v>1</v>
      </c>
      <c r="C1886">
        <f>ROW(SmtRes!A585)</f>
        <v>585</v>
      </c>
      <c r="D1886">
        <f>ROW(EtalonRes!A585)</f>
        <v>585</v>
      </c>
      <c r="E1886" t="s">
        <v>450</v>
      </c>
      <c r="F1886" t="s">
        <v>38</v>
      </c>
      <c r="G1886" t="s">
        <v>39</v>
      </c>
      <c r="H1886" t="s">
        <v>18</v>
      </c>
      <c r="I1886">
        <f>ROUND(14/100,9)</f>
        <v>0.14000000000000001</v>
      </c>
      <c r="J1886">
        <v>0</v>
      </c>
      <c r="K1886">
        <f>ROUND(14/100,9)</f>
        <v>0.14000000000000001</v>
      </c>
      <c r="O1886">
        <f t="shared" si="1221"/>
        <v>3908.24</v>
      </c>
      <c r="P1886">
        <f t="shared" si="1222"/>
        <v>0</v>
      </c>
      <c r="Q1886">
        <f t="shared" si="1223"/>
        <v>4.5599999999999996</v>
      </c>
      <c r="R1886">
        <f t="shared" si="1224"/>
        <v>0.1</v>
      </c>
      <c r="S1886">
        <f t="shared" si="1225"/>
        <v>3903.68</v>
      </c>
      <c r="T1886">
        <f t="shared" si="1226"/>
        <v>0</v>
      </c>
      <c r="U1886">
        <f t="shared" si="1227"/>
        <v>5.9934000000000012</v>
      </c>
      <c r="V1886">
        <f t="shared" si="1228"/>
        <v>0</v>
      </c>
      <c r="W1886">
        <f t="shared" si="1229"/>
        <v>0</v>
      </c>
      <c r="X1886">
        <f t="shared" si="1230"/>
        <v>2732.58</v>
      </c>
      <c r="Y1886">
        <f t="shared" si="1230"/>
        <v>390.37</v>
      </c>
      <c r="AA1886">
        <v>35364244</v>
      </c>
      <c r="AB1886">
        <f t="shared" si="1231"/>
        <v>27916.01</v>
      </c>
      <c r="AC1886">
        <f t="shared" si="1232"/>
        <v>0</v>
      </c>
      <c r="AD1886">
        <f t="shared" si="1233"/>
        <v>32.57</v>
      </c>
      <c r="AE1886">
        <f t="shared" si="1234"/>
        <v>0.69</v>
      </c>
      <c r="AF1886">
        <f t="shared" si="1234"/>
        <v>27883.439999999999</v>
      </c>
      <c r="AG1886">
        <f t="shared" si="1235"/>
        <v>0</v>
      </c>
      <c r="AH1886">
        <f t="shared" si="1236"/>
        <v>42.81</v>
      </c>
      <c r="AI1886">
        <f t="shared" si="1236"/>
        <v>0</v>
      </c>
      <c r="AJ1886">
        <f t="shared" si="1237"/>
        <v>0</v>
      </c>
      <c r="AK1886">
        <v>27916.01</v>
      </c>
      <c r="AL1886">
        <v>0</v>
      </c>
      <c r="AM1886">
        <v>32.57</v>
      </c>
      <c r="AN1886">
        <v>0.69</v>
      </c>
      <c r="AO1886">
        <v>27883.439999999999</v>
      </c>
      <c r="AP1886">
        <v>0</v>
      </c>
      <c r="AQ1886">
        <v>42.81</v>
      </c>
      <c r="AR1886">
        <v>0</v>
      </c>
      <c r="AS1886">
        <v>0</v>
      </c>
      <c r="AT1886">
        <v>70</v>
      </c>
      <c r="AU1886">
        <v>10</v>
      </c>
      <c r="AV1886">
        <v>1</v>
      </c>
      <c r="AW1886">
        <v>1</v>
      </c>
      <c r="AZ1886">
        <v>1</v>
      </c>
      <c r="BA1886">
        <v>1</v>
      </c>
      <c r="BB1886">
        <v>1</v>
      </c>
      <c r="BC1886">
        <v>1</v>
      </c>
      <c r="BD1886" t="s">
        <v>3</v>
      </c>
      <c r="BE1886" t="s">
        <v>3</v>
      </c>
      <c r="BF1886" t="s">
        <v>3</v>
      </c>
      <c r="BG1886" t="s">
        <v>3</v>
      </c>
      <c r="BH1886">
        <v>0</v>
      </c>
      <c r="BI1886">
        <v>4</v>
      </c>
      <c r="BJ1886" t="s">
        <v>40</v>
      </c>
      <c r="BM1886">
        <v>0</v>
      </c>
      <c r="BN1886">
        <v>0</v>
      </c>
      <c r="BO1886" t="s">
        <v>3</v>
      </c>
      <c r="BP1886">
        <v>0</v>
      </c>
      <c r="BQ1886">
        <v>1</v>
      </c>
      <c r="BR1886">
        <v>0</v>
      </c>
      <c r="BS1886">
        <v>1</v>
      </c>
      <c r="BT1886">
        <v>1</v>
      </c>
      <c r="BU1886">
        <v>1</v>
      </c>
      <c r="BV1886">
        <v>1</v>
      </c>
      <c r="BW1886">
        <v>1</v>
      </c>
      <c r="BX1886">
        <v>1</v>
      </c>
      <c r="BY1886" t="s">
        <v>3</v>
      </c>
      <c r="BZ1886">
        <v>70</v>
      </c>
      <c r="CA1886">
        <v>10</v>
      </c>
      <c r="CB1886" t="s">
        <v>3</v>
      </c>
      <c r="CE1886">
        <v>0</v>
      </c>
      <c r="CF1886">
        <v>0</v>
      </c>
      <c r="CG1886">
        <v>0</v>
      </c>
      <c r="CM1886">
        <v>0</v>
      </c>
      <c r="CN1886" t="s">
        <v>3</v>
      </c>
      <c r="CO1886">
        <v>0</v>
      </c>
      <c r="CP1886">
        <f t="shared" si="1238"/>
        <v>3908.24</v>
      </c>
      <c r="CQ1886">
        <f t="shared" si="1239"/>
        <v>0</v>
      </c>
      <c r="CR1886">
        <f t="shared" si="1240"/>
        <v>32.57</v>
      </c>
      <c r="CS1886">
        <f t="shared" si="1241"/>
        <v>0.69</v>
      </c>
      <c r="CT1886">
        <f t="shared" si="1242"/>
        <v>27883.439999999999</v>
      </c>
      <c r="CU1886">
        <f t="shared" si="1243"/>
        <v>0</v>
      </c>
      <c r="CV1886">
        <f t="shared" si="1244"/>
        <v>42.81</v>
      </c>
      <c r="CW1886">
        <f t="shared" si="1245"/>
        <v>0</v>
      </c>
      <c r="CX1886">
        <f t="shared" si="1245"/>
        <v>0</v>
      </c>
      <c r="CY1886">
        <f t="shared" si="1246"/>
        <v>2732.5759999999996</v>
      </c>
      <c r="CZ1886">
        <f t="shared" si="1247"/>
        <v>390.36799999999994</v>
      </c>
      <c r="DC1886" t="s">
        <v>3</v>
      </c>
      <c r="DD1886" t="s">
        <v>3</v>
      </c>
      <c r="DE1886" t="s">
        <v>3</v>
      </c>
      <c r="DF1886" t="s">
        <v>3</v>
      </c>
      <c r="DG1886" t="s">
        <v>3</v>
      </c>
      <c r="DH1886" t="s">
        <v>3</v>
      </c>
      <c r="DI1886" t="s">
        <v>3</v>
      </c>
      <c r="DJ1886" t="s">
        <v>3</v>
      </c>
      <c r="DK1886" t="s">
        <v>3</v>
      </c>
      <c r="DL1886" t="s">
        <v>3</v>
      </c>
      <c r="DM1886" t="s">
        <v>3</v>
      </c>
      <c r="DN1886">
        <v>0</v>
      </c>
      <c r="DO1886">
        <v>0</v>
      </c>
      <c r="DP1886">
        <v>1</v>
      </c>
      <c r="DQ1886">
        <v>1</v>
      </c>
      <c r="DU1886">
        <v>1010</v>
      </c>
      <c r="DV1886" t="s">
        <v>18</v>
      </c>
      <c r="DW1886" t="s">
        <v>18</v>
      </c>
      <c r="DX1886">
        <v>100</v>
      </c>
      <c r="DZ1886" t="s">
        <v>3</v>
      </c>
      <c r="EA1886" t="s">
        <v>3</v>
      </c>
      <c r="EB1886" t="s">
        <v>3</v>
      </c>
      <c r="EC1886" t="s">
        <v>3</v>
      </c>
      <c r="EE1886">
        <v>35096056</v>
      </c>
      <c r="EF1886">
        <v>1</v>
      </c>
      <c r="EG1886" t="s">
        <v>20</v>
      </c>
      <c r="EH1886">
        <v>0</v>
      </c>
      <c r="EI1886" t="s">
        <v>3</v>
      </c>
      <c r="EJ1886">
        <v>4</v>
      </c>
      <c r="EK1886">
        <v>0</v>
      </c>
      <c r="EL1886" t="s">
        <v>21</v>
      </c>
      <c r="EM1886" t="s">
        <v>22</v>
      </c>
      <c r="EO1886" t="s">
        <v>3</v>
      </c>
      <c r="EQ1886">
        <v>262144</v>
      </c>
      <c r="ER1886">
        <v>27916.01</v>
      </c>
      <c r="ES1886">
        <v>0</v>
      </c>
      <c r="ET1886">
        <v>32.57</v>
      </c>
      <c r="EU1886">
        <v>0.69</v>
      </c>
      <c r="EV1886">
        <v>27883.439999999999</v>
      </c>
      <c r="EW1886">
        <v>42.81</v>
      </c>
      <c r="EX1886">
        <v>0</v>
      </c>
      <c r="EY1886">
        <v>0</v>
      </c>
      <c r="FQ1886">
        <v>0</v>
      </c>
      <c r="FR1886">
        <v>0</v>
      </c>
      <c r="FS1886">
        <v>0</v>
      </c>
      <c r="FX1886">
        <v>70</v>
      </c>
      <c r="FY1886">
        <v>10</v>
      </c>
      <c r="GA1886" t="s">
        <v>3</v>
      </c>
      <c r="GD1886">
        <v>0</v>
      </c>
      <c r="GF1886">
        <v>1394402761</v>
      </c>
      <c r="GG1886">
        <v>2</v>
      </c>
      <c r="GH1886">
        <v>1</v>
      </c>
      <c r="GI1886">
        <v>-2</v>
      </c>
      <c r="GJ1886">
        <v>0</v>
      </c>
      <c r="GK1886">
        <f>ROUND(R1886*(R12)/100,2)</f>
        <v>0.11</v>
      </c>
      <c r="GL1886">
        <f t="shared" si="1248"/>
        <v>0</v>
      </c>
      <c r="GM1886">
        <f t="shared" si="1249"/>
        <v>7031.3</v>
      </c>
      <c r="GN1886">
        <f t="shared" si="1250"/>
        <v>0</v>
      </c>
      <c r="GO1886">
        <f t="shared" si="1251"/>
        <v>0</v>
      </c>
      <c r="GP1886">
        <f t="shared" si="1252"/>
        <v>7031.3</v>
      </c>
      <c r="GR1886">
        <v>0</v>
      </c>
      <c r="GS1886">
        <v>3</v>
      </c>
      <c r="GT1886">
        <v>0</v>
      </c>
      <c r="GU1886" t="s">
        <v>3</v>
      </c>
      <c r="GV1886">
        <f t="shared" si="1253"/>
        <v>0</v>
      </c>
      <c r="GW1886">
        <v>1</v>
      </c>
      <c r="GX1886">
        <f t="shared" si="1254"/>
        <v>0</v>
      </c>
      <c r="HA1886">
        <v>0</v>
      </c>
      <c r="HB1886">
        <v>0</v>
      </c>
      <c r="HC1886">
        <f t="shared" si="1255"/>
        <v>0</v>
      </c>
      <c r="HE1886" t="s">
        <v>3</v>
      </c>
      <c r="HF1886" t="s">
        <v>3</v>
      </c>
      <c r="HM1886" t="s">
        <v>3</v>
      </c>
      <c r="HN1886" t="s">
        <v>3</v>
      </c>
      <c r="HO1886" t="s">
        <v>3</v>
      </c>
      <c r="HP1886" t="s">
        <v>3</v>
      </c>
      <c r="HQ1886" t="s">
        <v>3</v>
      </c>
      <c r="HS1886">
        <v>0</v>
      </c>
      <c r="IK1886">
        <v>0</v>
      </c>
    </row>
    <row r="1887" spans="1:245" x14ac:dyDescent="0.2">
      <c r="A1887">
        <v>17</v>
      </c>
      <c r="B1887">
        <v>1</v>
      </c>
      <c r="C1887">
        <f>ROW(SmtRes!A587)</f>
        <v>587</v>
      </c>
      <c r="D1887">
        <f>ROW(EtalonRes!A587)</f>
        <v>587</v>
      </c>
      <c r="E1887" t="s">
        <v>451</v>
      </c>
      <c r="F1887" t="s">
        <v>42</v>
      </c>
      <c r="G1887" t="s">
        <v>43</v>
      </c>
      <c r="H1887" t="s">
        <v>18</v>
      </c>
      <c r="I1887">
        <f>ROUND(2/100,9)</f>
        <v>0.02</v>
      </c>
      <c r="J1887">
        <v>0</v>
      </c>
      <c r="K1887">
        <f>ROUND(2/100,9)</f>
        <v>0.02</v>
      </c>
      <c r="O1887">
        <f t="shared" si="1221"/>
        <v>511.55</v>
      </c>
      <c r="P1887">
        <f t="shared" si="1222"/>
        <v>0</v>
      </c>
      <c r="Q1887">
        <f t="shared" si="1223"/>
        <v>0.65</v>
      </c>
      <c r="R1887">
        <f t="shared" si="1224"/>
        <v>0.01</v>
      </c>
      <c r="S1887">
        <f t="shared" si="1225"/>
        <v>510.9</v>
      </c>
      <c r="T1887">
        <f t="shared" si="1226"/>
        <v>0</v>
      </c>
      <c r="U1887">
        <f t="shared" si="1227"/>
        <v>0.78439999999999999</v>
      </c>
      <c r="V1887">
        <f t="shared" si="1228"/>
        <v>0</v>
      </c>
      <c r="W1887">
        <f t="shared" si="1229"/>
        <v>0</v>
      </c>
      <c r="X1887">
        <f t="shared" si="1230"/>
        <v>357.63</v>
      </c>
      <c r="Y1887">
        <f t="shared" si="1230"/>
        <v>51.09</v>
      </c>
      <c r="AA1887">
        <v>35364244</v>
      </c>
      <c r="AB1887">
        <f t="shared" si="1231"/>
        <v>25577.73</v>
      </c>
      <c r="AC1887">
        <f t="shared" si="1232"/>
        <v>0</v>
      </c>
      <c r="AD1887">
        <f t="shared" si="1233"/>
        <v>32.57</v>
      </c>
      <c r="AE1887">
        <f t="shared" si="1234"/>
        <v>0.69</v>
      </c>
      <c r="AF1887">
        <f t="shared" si="1234"/>
        <v>25545.16</v>
      </c>
      <c r="AG1887">
        <f t="shared" si="1235"/>
        <v>0</v>
      </c>
      <c r="AH1887">
        <f t="shared" si="1236"/>
        <v>39.22</v>
      </c>
      <c r="AI1887">
        <f t="shared" si="1236"/>
        <v>0</v>
      </c>
      <c r="AJ1887">
        <f t="shared" si="1237"/>
        <v>0</v>
      </c>
      <c r="AK1887">
        <v>25577.73</v>
      </c>
      <c r="AL1887">
        <v>0</v>
      </c>
      <c r="AM1887">
        <v>32.57</v>
      </c>
      <c r="AN1887">
        <v>0.69</v>
      </c>
      <c r="AO1887">
        <v>25545.16</v>
      </c>
      <c r="AP1887">
        <v>0</v>
      </c>
      <c r="AQ1887">
        <v>39.22</v>
      </c>
      <c r="AR1887">
        <v>0</v>
      </c>
      <c r="AS1887">
        <v>0</v>
      </c>
      <c r="AT1887">
        <v>70</v>
      </c>
      <c r="AU1887">
        <v>10</v>
      </c>
      <c r="AV1887">
        <v>1</v>
      </c>
      <c r="AW1887">
        <v>1</v>
      </c>
      <c r="AZ1887">
        <v>1</v>
      </c>
      <c r="BA1887">
        <v>1</v>
      </c>
      <c r="BB1887">
        <v>1</v>
      </c>
      <c r="BC1887">
        <v>1</v>
      </c>
      <c r="BD1887" t="s">
        <v>3</v>
      </c>
      <c r="BE1887" t="s">
        <v>3</v>
      </c>
      <c r="BF1887" t="s">
        <v>3</v>
      </c>
      <c r="BG1887" t="s">
        <v>3</v>
      </c>
      <c r="BH1887">
        <v>0</v>
      </c>
      <c r="BI1887">
        <v>4</v>
      </c>
      <c r="BJ1887" t="s">
        <v>44</v>
      </c>
      <c r="BM1887">
        <v>0</v>
      </c>
      <c r="BN1887">
        <v>0</v>
      </c>
      <c r="BO1887" t="s">
        <v>3</v>
      </c>
      <c r="BP1887">
        <v>0</v>
      </c>
      <c r="BQ1887">
        <v>1</v>
      </c>
      <c r="BR1887">
        <v>0</v>
      </c>
      <c r="BS1887">
        <v>1</v>
      </c>
      <c r="BT1887">
        <v>1</v>
      </c>
      <c r="BU1887">
        <v>1</v>
      </c>
      <c r="BV1887">
        <v>1</v>
      </c>
      <c r="BW1887">
        <v>1</v>
      </c>
      <c r="BX1887">
        <v>1</v>
      </c>
      <c r="BY1887" t="s">
        <v>3</v>
      </c>
      <c r="BZ1887">
        <v>70</v>
      </c>
      <c r="CA1887">
        <v>10</v>
      </c>
      <c r="CB1887" t="s">
        <v>3</v>
      </c>
      <c r="CE1887">
        <v>0</v>
      </c>
      <c r="CF1887">
        <v>0</v>
      </c>
      <c r="CG1887">
        <v>0</v>
      </c>
      <c r="CM1887">
        <v>0</v>
      </c>
      <c r="CN1887" t="s">
        <v>3</v>
      </c>
      <c r="CO1887">
        <v>0</v>
      </c>
      <c r="CP1887">
        <f t="shared" si="1238"/>
        <v>511.54999999999995</v>
      </c>
      <c r="CQ1887">
        <f t="shared" si="1239"/>
        <v>0</v>
      </c>
      <c r="CR1887">
        <f t="shared" si="1240"/>
        <v>32.57</v>
      </c>
      <c r="CS1887">
        <f t="shared" si="1241"/>
        <v>0.69</v>
      </c>
      <c r="CT1887">
        <f t="shared" si="1242"/>
        <v>25545.16</v>
      </c>
      <c r="CU1887">
        <f t="shared" si="1243"/>
        <v>0</v>
      </c>
      <c r="CV1887">
        <f t="shared" si="1244"/>
        <v>39.22</v>
      </c>
      <c r="CW1887">
        <f t="shared" si="1245"/>
        <v>0</v>
      </c>
      <c r="CX1887">
        <f t="shared" si="1245"/>
        <v>0</v>
      </c>
      <c r="CY1887">
        <f t="shared" si="1246"/>
        <v>357.63</v>
      </c>
      <c r="CZ1887">
        <f t="shared" si="1247"/>
        <v>51.09</v>
      </c>
      <c r="DC1887" t="s">
        <v>3</v>
      </c>
      <c r="DD1887" t="s">
        <v>3</v>
      </c>
      <c r="DE1887" t="s">
        <v>3</v>
      </c>
      <c r="DF1887" t="s">
        <v>3</v>
      </c>
      <c r="DG1887" t="s">
        <v>3</v>
      </c>
      <c r="DH1887" t="s">
        <v>3</v>
      </c>
      <c r="DI1887" t="s">
        <v>3</v>
      </c>
      <c r="DJ1887" t="s">
        <v>3</v>
      </c>
      <c r="DK1887" t="s">
        <v>3</v>
      </c>
      <c r="DL1887" t="s">
        <v>3</v>
      </c>
      <c r="DM1887" t="s">
        <v>3</v>
      </c>
      <c r="DN1887">
        <v>0</v>
      </c>
      <c r="DO1887">
        <v>0</v>
      </c>
      <c r="DP1887">
        <v>1</v>
      </c>
      <c r="DQ1887">
        <v>1</v>
      </c>
      <c r="DU1887">
        <v>1010</v>
      </c>
      <c r="DV1887" t="s">
        <v>18</v>
      </c>
      <c r="DW1887" t="s">
        <v>18</v>
      </c>
      <c r="DX1887">
        <v>100</v>
      </c>
      <c r="DZ1887" t="s">
        <v>3</v>
      </c>
      <c r="EA1887" t="s">
        <v>3</v>
      </c>
      <c r="EB1887" t="s">
        <v>3</v>
      </c>
      <c r="EC1887" t="s">
        <v>3</v>
      </c>
      <c r="EE1887">
        <v>35096056</v>
      </c>
      <c r="EF1887">
        <v>1</v>
      </c>
      <c r="EG1887" t="s">
        <v>20</v>
      </c>
      <c r="EH1887">
        <v>0</v>
      </c>
      <c r="EI1887" t="s">
        <v>3</v>
      </c>
      <c r="EJ1887">
        <v>4</v>
      </c>
      <c r="EK1887">
        <v>0</v>
      </c>
      <c r="EL1887" t="s">
        <v>21</v>
      </c>
      <c r="EM1887" t="s">
        <v>22</v>
      </c>
      <c r="EO1887" t="s">
        <v>3</v>
      </c>
      <c r="EQ1887">
        <v>262144</v>
      </c>
      <c r="ER1887">
        <v>25577.73</v>
      </c>
      <c r="ES1887">
        <v>0</v>
      </c>
      <c r="ET1887">
        <v>32.57</v>
      </c>
      <c r="EU1887">
        <v>0.69</v>
      </c>
      <c r="EV1887">
        <v>25545.16</v>
      </c>
      <c r="EW1887">
        <v>39.22</v>
      </c>
      <c r="EX1887">
        <v>0</v>
      </c>
      <c r="EY1887">
        <v>0</v>
      </c>
      <c r="FQ1887">
        <v>0</v>
      </c>
      <c r="FR1887">
        <v>0</v>
      </c>
      <c r="FS1887">
        <v>0</v>
      </c>
      <c r="FX1887">
        <v>70</v>
      </c>
      <c r="FY1887">
        <v>10</v>
      </c>
      <c r="GA1887" t="s">
        <v>3</v>
      </c>
      <c r="GD1887">
        <v>0</v>
      </c>
      <c r="GF1887">
        <v>1212913616</v>
      </c>
      <c r="GG1887">
        <v>2</v>
      </c>
      <c r="GH1887">
        <v>1</v>
      </c>
      <c r="GI1887">
        <v>-2</v>
      </c>
      <c r="GJ1887">
        <v>0</v>
      </c>
      <c r="GK1887">
        <f>ROUND(R1887*(R12)/100,2)</f>
        <v>0.01</v>
      </c>
      <c r="GL1887">
        <f t="shared" si="1248"/>
        <v>0</v>
      </c>
      <c r="GM1887">
        <f t="shared" si="1249"/>
        <v>920.28</v>
      </c>
      <c r="GN1887">
        <f t="shared" si="1250"/>
        <v>0</v>
      </c>
      <c r="GO1887">
        <f t="shared" si="1251"/>
        <v>0</v>
      </c>
      <c r="GP1887">
        <f t="shared" si="1252"/>
        <v>920.28</v>
      </c>
      <c r="GR1887">
        <v>0</v>
      </c>
      <c r="GS1887">
        <v>3</v>
      </c>
      <c r="GT1887">
        <v>0</v>
      </c>
      <c r="GU1887" t="s">
        <v>3</v>
      </c>
      <c r="GV1887">
        <f t="shared" si="1253"/>
        <v>0</v>
      </c>
      <c r="GW1887">
        <v>1</v>
      </c>
      <c r="GX1887">
        <f t="shared" si="1254"/>
        <v>0</v>
      </c>
      <c r="HA1887">
        <v>0</v>
      </c>
      <c r="HB1887">
        <v>0</v>
      </c>
      <c r="HC1887">
        <f t="shared" si="1255"/>
        <v>0</v>
      </c>
      <c r="HE1887" t="s">
        <v>3</v>
      </c>
      <c r="HF1887" t="s">
        <v>3</v>
      </c>
      <c r="HM1887" t="s">
        <v>3</v>
      </c>
      <c r="HN1887" t="s">
        <v>3</v>
      </c>
      <c r="HO1887" t="s">
        <v>3</v>
      </c>
      <c r="HP1887" t="s">
        <v>3</v>
      </c>
      <c r="HQ1887" t="s">
        <v>3</v>
      </c>
      <c r="HS1887">
        <v>0</v>
      </c>
      <c r="IK1887">
        <v>0</v>
      </c>
    </row>
    <row r="1888" spans="1:245" x14ac:dyDescent="0.2">
      <c r="A1888">
        <v>17</v>
      </c>
      <c r="B1888">
        <v>1</v>
      </c>
      <c r="C1888">
        <f>ROW(SmtRes!A588)</f>
        <v>588</v>
      </c>
      <c r="D1888">
        <f>ROW(EtalonRes!A588)</f>
        <v>588</v>
      </c>
      <c r="E1888" t="s">
        <v>452</v>
      </c>
      <c r="F1888" t="s">
        <v>255</v>
      </c>
      <c r="G1888" t="s">
        <v>256</v>
      </c>
      <c r="H1888" t="s">
        <v>18</v>
      </c>
      <c r="I1888">
        <f>ROUND(2/100,9)</f>
        <v>0.02</v>
      </c>
      <c r="J1888">
        <v>0</v>
      </c>
      <c r="K1888">
        <f>ROUND(2/100,9)</f>
        <v>0.02</v>
      </c>
      <c r="O1888">
        <f t="shared" si="1221"/>
        <v>451.11</v>
      </c>
      <c r="P1888">
        <f t="shared" si="1222"/>
        <v>0</v>
      </c>
      <c r="Q1888">
        <f t="shared" si="1223"/>
        <v>0</v>
      </c>
      <c r="R1888">
        <f t="shared" si="1224"/>
        <v>0</v>
      </c>
      <c r="S1888">
        <f t="shared" si="1225"/>
        <v>451.11</v>
      </c>
      <c r="T1888">
        <f t="shared" si="1226"/>
        <v>0</v>
      </c>
      <c r="U1888">
        <f t="shared" si="1227"/>
        <v>0.6926000000000001</v>
      </c>
      <c r="V1888">
        <f t="shared" si="1228"/>
        <v>0</v>
      </c>
      <c r="W1888">
        <f t="shared" si="1229"/>
        <v>0</v>
      </c>
      <c r="X1888">
        <f t="shared" si="1230"/>
        <v>315.77999999999997</v>
      </c>
      <c r="Y1888">
        <f t="shared" si="1230"/>
        <v>45.11</v>
      </c>
      <c r="AA1888">
        <v>35364244</v>
      </c>
      <c r="AB1888">
        <f t="shared" si="1231"/>
        <v>22555.56</v>
      </c>
      <c r="AC1888">
        <f t="shared" si="1232"/>
        <v>0</v>
      </c>
      <c r="AD1888">
        <f t="shared" si="1233"/>
        <v>0</v>
      </c>
      <c r="AE1888">
        <f t="shared" si="1234"/>
        <v>0</v>
      </c>
      <c r="AF1888">
        <f t="shared" si="1234"/>
        <v>22555.56</v>
      </c>
      <c r="AG1888">
        <f t="shared" si="1235"/>
        <v>0</v>
      </c>
      <c r="AH1888">
        <f t="shared" si="1236"/>
        <v>34.630000000000003</v>
      </c>
      <c r="AI1888">
        <f t="shared" si="1236"/>
        <v>0</v>
      </c>
      <c r="AJ1888">
        <f t="shared" si="1237"/>
        <v>0</v>
      </c>
      <c r="AK1888">
        <v>22555.56</v>
      </c>
      <c r="AL1888">
        <v>0</v>
      </c>
      <c r="AM1888">
        <v>0</v>
      </c>
      <c r="AN1888">
        <v>0</v>
      </c>
      <c r="AO1888">
        <v>22555.56</v>
      </c>
      <c r="AP1888">
        <v>0</v>
      </c>
      <c r="AQ1888">
        <v>34.630000000000003</v>
      </c>
      <c r="AR1888">
        <v>0</v>
      </c>
      <c r="AS1888">
        <v>0</v>
      </c>
      <c r="AT1888">
        <v>70</v>
      </c>
      <c r="AU1888">
        <v>10</v>
      </c>
      <c r="AV1888">
        <v>1</v>
      </c>
      <c r="AW1888">
        <v>1</v>
      </c>
      <c r="AZ1888">
        <v>1</v>
      </c>
      <c r="BA1888">
        <v>1</v>
      </c>
      <c r="BB1888">
        <v>1</v>
      </c>
      <c r="BC1888">
        <v>1</v>
      </c>
      <c r="BD1888" t="s">
        <v>3</v>
      </c>
      <c r="BE1888" t="s">
        <v>3</v>
      </c>
      <c r="BF1888" t="s">
        <v>3</v>
      </c>
      <c r="BG1888" t="s">
        <v>3</v>
      </c>
      <c r="BH1888">
        <v>0</v>
      </c>
      <c r="BI1888">
        <v>4</v>
      </c>
      <c r="BJ1888" t="s">
        <v>257</v>
      </c>
      <c r="BM1888">
        <v>0</v>
      </c>
      <c r="BN1888">
        <v>0</v>
      </c>
      <c r="BO1888" t="s">
        <v>3</v>
      </c>
      <c r="BP1888">
        <v>0</v>
      </c>
      <c r="BQ1888">
        <v>1</v>
      </c>
      <c r="BR1888">
        <v>0</v>
      </c>
      <c r="BS1888">
        <v>1</v>
      </c>
      <c r="BT1888">
        <v>1</v>
      </c>
      <c r="BU1888">
        <v>1</v>
      </c>
      <c r="BV1888">
        <v>1</v>
      </c>
      <c r="BW1888">
        <v>1</v>
      </c>
      <c r="BX1888">
        <v>1</v>
      </c>
      <c r="BY1888" t="s">
        <v>3</v>
      </c>
      <c r="BZ1888">
        <v>70</v>
      </c>
      <c r="CA1888">
        <v>10</v>
      </c>
      <c r="CB1888" t="s">
        <v>3</v>
      </c>
      <c r="CE1888">
        <v>0</v>
      </c>
      <c r="CF1888">
        <v>0</v>
      </c>
      <c r="CG1888">
        <v>0</v>
      </c>
      <c r="CM1888">
        <v>0</v>
      </c>
      <c r="CN1888" t="s">
        <v>3</v>
      </c>
      <c r="CO1888">
        <v>0</v>
      </c>
      <c r="CP1888">
        <f t="shared" si="1238"/>
        <v>451.11</v>
      </c>
      <c r="CQ1888">
        <f t="shared" si="1239"/>
        <v>0</v>
      </c>
      <c r="CR1888">
        <f t="shared" si="1240"/>
        <v>0</v>
      </c>
      <c r="CS1888">
        <f t="shared" si="1241"/>
        <v>0</v>
      </c>
      <c r="CT1888">
        <f t="shared" si="1242"/>
        <v>22555.56</v>
      </c>
      <c r="CU1888">
        <f t="shared" si="1243"/>
        <v>0</v>
      </c>
      <c r="CV1888">
        <f t="shared" si="1244"/>
        <v>34.630000000000003</v>
      </c>
      <c r="CW1888">
        <f t="shared" si="1245"/>
        <v>0</v>
      </c>
      <c r="CX1888">
        <f t="shared" si="1245"/>
        <v>0</v>
      </c>
      <c r="CY1888">
        <f t="shared" si="1246"/>
        <v>315.77699999999999</v>
      </c>
      <c r="CZ1888">
        <f t="shared" si="1247"/>
        <v>45.111000000000004</v>
      </c>
      <c r="DC1888" t="s">
        <v>3</v>
      </c>
      <c r="DD1888" t="s">
        <v>3</v>
      </c>
      <c r="DE1888" t="s">
        <v>3</v>
      </c>
      <c r="DF1888" t="s">
        <v>3</v>
      </c>
      <c r="DG1888" t="s">
        <v>3</v>
      </c>
      <c r="DH1888" t="s">
        <v>3</v>
      </c>
      <c r="DI1888" t="s">
        <v>3</v>
      </c>
      <c r="DJ1888" t="s">
        <v>3</v>
      </c>
      <c r="DK1888" t="s">
        <v>3</v>
      </c>
      <c r="DL1888" t="s">
        <v>3</v>
      </c>
      <c r="DM1888" t="s">
        <v>3</v>
      </c>
      <c r="DN1888">
        <v>0</v>
      </c>
      <c r="DO1888">
        <v>0</v>
      </c>
      <c r="DP1888">
        <v>1</v>
      </c>
      <c r="DQ1888">
        <v>1</v>
      </c>
      <c r="DU1888">
        <v>1010</v>
      </c>
      <c r="DV1888" t="s">
        <v>18</v>
      </c>
      <c r="DW1888" t="s">
        <v>18</v>
      </c>
      <c r="DX1888">
        <v>100</v>
      </c>
      <c r="DZ1888" t="s">
        <v>3</v>
      </c>
      <c r="EA1888" t="s">
        <v>3</v>
      </c>
      <c r="EB1888" t="s">
        <v>3</v>
      </c>
      <c r="EC1888" t="s">
        <v>3</v>
      </c>
      <c r="EE1888">
        <v>35096056</v>
      </c>
      <c r="EF1888">
        <v>1</v>
      </c>
      <c r="EG1888" t="s">
        <v>20</v>
      </c>
      <c r="EH1888">
        <v>0</v>
      </c>
      <c r="EI1888" t="s">
        <v>3</v>
      </c>
      <c r="EJ1888">
        <v>4</v>
      </c>
      <c r="EK1888">
        <v>0</v>
      </c>
      <c r="EL1888" t="s">
        <v>21</v>
      </c>
      <c r="EM1888" t="s">
        <v>22</v>
      </c>
      <c r="EO1888" t="s">
        <v>3</v>
      </c>
      <c r="EQ1888">
        <v>262144</v>
      </c>
      <c r="ER1888">
        <v>22555.56</v>
      </c>
      <c r="ES1888">
        <v>0</v>
      </c>
      <c r="ET1888">
        <v>0</v>
      </c>
      <c r="EU1888">
        <v>0</v>
      </c>
      <c r="EV1888">
        <v>22555.56</v>
      </c>
      <c r="EW1888">
        <v>34.630000000000003</v>
      </c>
      <c r="EX1888">
        <v>0</v>
      </c>
      <c r="EY1888">
        <v>0</v>
      </c>
      <c r="FQ1888">
        <v>0</v>
      </c>
      <c r="FR1888">
        <v>0</v>
      </c>
      <c r="FS1888">
        <v>0</v>
      </c>
      <c r="FX1888">
        <v>70</v>
      </c>
      <c r="FY1888">
        <v>10</v>
      </c>
      <c r="GA1888" t="s">
        <v>3</v>
      </c>
      <c r="GD1888">
        <v>0</v>
      </c>
      <c r="GF1888">
        <v>-24549344</v>
      </c>
      <c r="GG1888">
        <v>2</v>
      </c>
      <c r="GH1888">
        <v>1</v>
      </c>
      <c r="GI1888">
        <v>-2</v>
      </c>
      <c r="GJ1888">
        <v>0</v>
      </c>
      <c r="GK1888">
        <f>ROUND(R1888*(R12)/100,2)</f>
        <v>0</v>
      </c>
      <c r="GL1888">
        <f t="shared" si="1248"/>
        <v>0</v>
      </c>
      <c r="GM1888">
        <f t="shared" si="1249"/>
        <v>812</v>
      </c>
      <c r="GN1888">
        <f t="shared" si="1250"/>
        <v>0</v>
      </c>
      <c r="GO1888">
        <f t="shared" si="1251"/>
        <v>0</v>
      </c>
      <c r="GP1888">
        <f t="shared" si="1252"/>
        <v>812</v>
      </c>
      <c r="GR1888">
        <v>0</v>
      </c>
      <c r="GS1888">
        <v>3</v>
      </c>
      <c r="GT1888">
        <v>0</v>
      </c>
      <c r="GU1888" t="s">
        <v>3</v>
      </c>
      <c r="GV1888">
        <f t="shared" si="1253"/>
        <v>0</v>
      </c>
      <c r="GW1888">
        <v>1</v>
      </c>
      <c r="GX1888">
        <f t="shared" si="1254"/>
        <v>0</v>
      </c>
      <c r="HA1888">
        <v>0</v>
      </c>
      <c r="HB1888">
        <v>0</v>
      </c>
      <c r="HC1888">
        <f t="shared" si="1255"/>
        <v>0</v>
      </c>
      <c r="HE1888" t="s">
        <v>3</v>
      </c>
      <c r="HF1888" t="s">
        <v>3</v>
      </c>
      <c r="HM1888" t="s">
        <v>3</v>
      </c>
      <c r="HN1888" t="s">
        <v>3</v>
      </c>
      <c r="HO1888" t="s">
        <v>3</v>
      </c>
      <c r="HP1888" t="s">
        <v>3</v>
      </c>
      <c r="HQ1888" t="s">
        <v>3</v>
      </c>
      <c r="HS1888">
        <v>0</v>
      </c>
      <c r="IK1888">
        <v>0</v>
      </c>
    </row>
    <row r="1890" spans="1:206" x14ac:dyDescent="0.2">
      <c r="A1890">
        <v>51</v>
      </c>
      <c r="B1890">
        <f>B1877</f>
        <v>1</v>
      </c>
      <c r="C1890">
        <f>A1877</f>
        <v>4</v>
      </c>
      <c r="D1890">
        <f>ROW(A1877)</f>
        <v>1877</v>
      </c>
      <c r="F1890" t="str">
        <f>IF(F1877&lt;&gt;"",F1877,"")</f>
        <v>Новый раздел</v>
      </c>
      <c r="G1890" t="str">
        <f>IF(G1877&lt;&gt;"",G1877,"")</f>
        <v>Помещение 205 Рекреация</v>
      </c>
      <c r="H1890">
        <v>0</v>
      </c>
      <c r="O1890">
        <f t="shared" ref="O1890:T1890" si="1256">ROUND(AB1890,2)</f>
        <v>7984.43</v>
      </c>
      <c r="P1890">
        <f t="shared" si="1256"/>
        <v>2463.9299999999998</v>
      </c>
      <c r="Q1890">
        <f t="shared" si="1256"/>
        <v>127.79</v>
      </c>
      <c r="R1890">
        <f t="shared" si="1256"/>
        <v>60.96</v>
      </c>
      <c r="S1890">
        <f t="shared" si="1256"/>
        <v>5392.71</v>
      </c>
      <c r="T1890">
        <f t="shared" si="1256"/>
        <v>0</v>
      </c>
      <c r="U1890">
        <f>AH1890</f>
        <v>8.4604000000000017</v>
      </c>
      <c r="V1890">
        <f>AI1890</f>
        <v>0</v>
      </c>
      <c r="W1890">
        <f>ROUND(AJ1890,2)</f>
        <v>0</v>
      </c>
      <c r="X1890">
        <f>ROUND(AK1890,2)</f>
        <v>3774.91</v>
      </c>
      <c r="Y1890">
        <f>ROUND(AL1890,2)</f>
        <v>539.28</v>
      </c>
      <c r="AB1890">
        <f>ROUND(SUMIF(AA1881:AA1888,"=35364244",O1881:O1888),2)</f>
        <v>7984.43</v>
      </c>
      <c r="AC1890">
        <f>ROUND(SUMIF(AA1881:AA1888,"=35364244",P1881:P1888),2)</f>
        <v>2463.9299999999998</v>
      </c>
      <c r="AD1890">
        <f>ROUND(SUMIF(AA1881:AA1888,"=35364244",Q1881:Q1888),2)</f>
        <v>127.79</v>
      </c>
      <c r="AE1890">
        <f>ROUND(SUMIF(AA1881:AA1888,"=35364244",R1881:R1888),2)</f>
        <v>60.96</v>
      </c>
      <c r="AF1890">
        <f>ROUND(SUMIF(AA1881:AA1888,"=35364244",S1881:S1888),2)</f>
        <v>5392.71</v>
      </c>
      <c r="AG1890">
        <f>ROUND(SUMIF(AA1881:AA1888,"=35364244",T1881:T1888),2)</f>
        <v>0</v>
      </c>
      <c r="AH1890">
        <f>SUMIF(AA1881:AA1888,"=35364244",U1881:U1888)</f>
        <v>8.4604000000000017</v>
      </c>
      <c r="AI1890">
        <f>SUMIF(AA1881:AA1888,"=35364244",V1881:V1888)</f>
        <v>0</v>
      </c>
      <c r="AJ1890">
        <f>ROUND(SUMIF(AA1881:AA1888,"=35364244",W1881:W1888),2)</f>
        <v>0</v>
      </c>
      <c r="AK1890">
        <f>ROUND(SUMIF(AA1881:AA1888,"=35364244",X1881:X1888),2)</f>
        <v>3774.91</v>
      </c>
      <c r="AL1890">
        <f>ROUND(SUMIF(AA1881:AA1888,"=35364244",Y1881:Y1888),2)</f>
        <v>539.28</v>
      </c>
      <c r="AO1890">
        <f t="shared" ref="AO1890:BD1890" si="1257">ROUND(BX1890,2)</f>
        <v>0</v>
      </c>
      <c r="AP1890">
        <f t="shared" si="1257"/>
        <v>0</v>
      </c>
      <c r="AQ1890">
        <f t="shared" si="1257"/>
        <v>0</v>
      </c>
      <c r="AR1890">
        <f t="shared" si="1257"/>
        <v>12364.45</v>
      </c>
      <c r="AS1890">
        <f t="shared" si="1257"/>
        <v>0</v>
      </c>
      <c r="AT1890">
        <f t="shared" si="1257"/>
        <v>0</v>
      </c>
      <c r="AU1890">
        <f t="shared" si="1257"/>
        <v>12364.45</v>
      </c>
      <c r="AV1890">
        <f t="shared" si="1257"/>
        <v>2463.9299999999998</v>
      </c>
      <c r="AW1890">
        <f t="shared" si="1257"/>
        <v>2463.9299999999998</v>
      </c>
      <c r="AX1890">
        <f t="shared" si="1257"/>
        <v>0</v>
      </c>
      <c r="AY1890">
        <f t="shared" si="1257"/>
        <v>2463.9299999999998</v>
      </c>
      <c r="AZ1890">
        <f t="shared" si="1257"/>
        <v>0</v>
      </c>
      <c r="BA1890">
        <f t="shared" si="1257"/>
        <v>0</v>
      </c>
      <c r="BB1890">
        <f t="shared" si="1257"/>
        <v>0</v>
      </c>
      <c r="BC1890">
        <f t="shared" si="1257"/>
        <v>0</v>
      </c>
      <c r="BD1890">
        <f t="shared" si="1257"/>
        <v>0</v>
      </c>
      <c r="BX1890">
        <f>ROUND(SUMIF(AA1881:AA1888,"=35364244",FQ1881:FQ1888),2)</f>
        <v>0</v>
      </c>
      <c r="BY1890">
        <f>ROUND(SUMIF(AA1881:AA1888,"=35364244",FR1881:FR1888),2)</f>
        <v>0</v>
      </c>
      <c r="BZ1890">
        <f>ROUND(SUMIF(AA1881:AA1888,"=35364244",GL1881:GL1888),2)</f>
        <v>0</v>
      </c>
      <c r="CA1890">
        <f>ROUND(SUMIF(AA1881:AA1888,"=35364244",GM1881:GM1888),2)</f>
        <v>12364.45</v>
      </c>
      <c r="CB1890">
        <f>ROUND(SUMIF(AA1881:AA1888,"=35364244",GN1881:GN1888),2)</f>
        <v>0</v>
      </c>
      <c r="CC1890">
        <f>ROUND(SUMIF(AA1881:AA1888,"=35364244",GO1881:GO1888),2)</f>
        <v>0</v>
      </c>
      <c r="CD1890">
        <f>ROUND(SUMIF(AA1881:AA1888,"=35364244",GP1881:GP1888),2)</f>
        <v>12364.45</v>
      </c>
      <c r="CE1890">
        <f>AC1890-BX1890</f>
        <v>2463.9299999999998</v>
      </c>
      <c r="CF1890">
        <f>AC1890-BY1890</f>
        <v>2463.9299999999998</v>
      </c>
      <c r="CG1890">
        <f>BX1890-BZ1890</f>
        <v>0</v>
      </c>
      <c r="CH1890">
        <f>AC1890-BX1890-BY1890+BZ1890</f>
        <v>2463.9299999999998</v>
      </c>
      <c r="CI1890">
        <f>BY1890-BZ1890</f>
        <v>0</v>
      </c>
      <c r="CJ1890">
        <f>ROUND(SUMIF(AA1881:AA1888,"=35364244",GX1881:GX1888),2)</f>
        <v>0</v>
      </c>
      <c r="CK1890">
        <f>ROUND(SUMIF(AA1881:AA1888,"=35364244",GY1881:GY1888),2)</f>
        <v>0</v>
      </c>
      <c r="CL1890">
        <f>ROUND(SUMIF(AA1881:AA1888,"=35364244",GZ1881:GZ1888),2)</f>
        <v>0</v>
      </c>
      <c r="CM1890">
        <f>ROUND(SUMIF(AA1881:AA1888,"=35364244",HD1881:HD1888),2)</f>
        <v>0</v>
      </c>
      <c r="GX1890">
        <v>0</v>
      </c>
    </row>
    <row r="1892" spans="1:206" x14ac:dyDescent="0.2">
      <c r="A1892">
        <v>50</v>
      </c>
      <c r="B1892">
        <v>0</v>
      </c>
      <c r="C1892">
        <v>0</v>
      </c>
      <c r="D1892">
        <v>1</v>
      </c>
      <c r="E1892">
        <v>201</v>
      </c>
      <c r="F1892">
        <f>ROUND(Source!O1890,O1892)</f>
        <v>7984.43</v>
      </c>
      <c r="G1892" t="s">
        <v>66</v>
      </c>
      <c r="H1892" t="s">
        <v>67</v>
      </c>
      <c r="K1892">
        <v>201</v>
      </c>
      <c r="L1892">
        <v>1</v>
      </c>
      <c r="M1892">
        <v>3</v>
      </c>
      <c r="N1892" t="s">
        <v>3</v>
      </c>
      <c r="O1892">
        <v>2</v>
      </c>
      <c r="W1892">
        <v>7984.43</v>
      </c>
      <c r="X1892">
        <v>1</v>
      </c>
      <c r="Y1892">
        <v>7984.43</v>
      </c>
    </row>
    <row r="1893" spans="1:206" x14ac:dyDescent="0.2">
      <c r="A1893">
        <v>50</v>
      </c>
      <c r="B1893">
        <v>0</v>
      </c>
      <c r="C1893">
        <v>0</v>
      </c>
      <c r="D1893">
        <v>1</v>
      </c>
      <c r="E1893">
        <v>202</v>
      </c>
      <c r="F1893">
        <f>ROUND(Source!P1890,O1893)</f>
        <v>2463.9299999999998</v>
      </c>
      <c r="G1893" t="s">
        <v>68</v>
      </c>
      <c r="H1893" t="s">
        <v>69</v>
      </c>
      <c r="K1893">
        <v>202</v>
      </c>
      <c r="L1893">
        <v>2</v>
      </c>
      <c r="M1893">
        <v>3</v>
      </c>
      <c r="N1893" t="s">
        <v>3</v>
      </c>
      <c r="O1893">
        <v>2</v>
      </c>
      <c r="W1893">
        <v>2463.9299999999998</v>
      </c>
      <c r="X1893">
        <v>1</v>
      </c>
      <c r="Y1893">
        <v>2463.9299999999998</v>
      </c>
    </row>
    <row r="1894" spans="1:206" x14ac:dyDescent="0.2">
      <c r="A1894">
        <v>50</v>
      </c>
      <c r="B1894">
        <v>0</v>
      </c>
      <c r="C1894">
        <v>0</v>
      </c>
      <c r="D1894">
        <v>1</v>
      </c>
      <c r="E1894">
        <v>222</v>
      </c>
      <c r="F1894">
        <f>ROUND(Source!AO1890,O1894)</f>
        <v>0</v>
      </c>
      <c r="G1894" t="s">
        <v>70</v>
      </c>
      <c r="H1894" t="s">
        <v>71</v>
      </c>
      <c r="K1894">
        <v>222</v>
      </c>
      <c r="L1894">
        <v>3</v>
      </c>
      <c r="M1894">
        <v>3</v>
      </c>
      <c r="N1894" t="s">
        <v>3</v>
      </c>
      <c r="O1894">
        <v>2</v>
      </c>
      <c r="W1894">
        <v>0</v>
      </c>
      <c r="X1894">
        <v>1</v>
      </c>
      <c r="Y1894">
        <v>0</v>
      </c>
    </row>
    <row r="1895" spans="1:206" x14ac:dyDescent="0.2">
      <c r="A1895">
        <v>50</v>
      </c>
      <c r="B1895">
        <v>0</v>
      </c>
      <c r="C1895">
        <v>0</v>
      </c>
      <c r="D1895">
        <v>1</v>
      </c>
      <c r="E1895">
        <v>225</v>
      </c>
      <c r="F1895">
        <f>ROUND(Source!AV1890,O1895)</f>
        <v>2463.9299999999998</v>
      </c>
      <c r="G1895" t="s">
        <v>72</v>
      </c>
      <c r="H1895" t="s">
        <v>73</v>
      </c>
      <c r="K1895">
        <v>225</v>
      </c>
      <c r="L1895">
        <v>4</v>
      </c>
      <c r="M1895">
        <v>3</v>
      </c>
      <c r="N1895" t="s">
        <v>3</v>
      </c>
      <c r="O1895">
        <v>2</v>
      </c>
      <c r="W1895">
        <v>2463.9299999999998</v>
      </c>
      <c r="X1895">
        <v>1</v>
      </c>
      <c r="Y1895">
        <v>2463.9299999999998</v>
      </c>
    </row>
    <row r="1896" spans="1:206" x14ac:dyDescent="0.2">
      <c r="A1896">
        <v>50</v>
      </c>
      <c r="B1896">
        <v>0</v>
      </c>
      <c r="C1896">
        <v>0</v>
      </c>
      <c r="D1896">
        <v>1</v>
      </c>
      <c r="E1896">
        <v>226</v>
      </c>
      <c r="F1896">
        <f>ROUND(Source!AW1890,O1896)</f>
        <v>2463.9299999999998</v>
      </c>
      <c r="G1896" t="s">
        <v>74</v>
      </c>
      <c r="H1896" t="s">
        <v>75</v>
      </c>
      <c r="K1896">
        <v>226</v>
      </c>
      <c r="L1896">
        <v>5</v>
      </c>
      <c r="M1896">
        <v>3</v>
      </c>
      <c r="N1896" t="s">
        <v>3</v>
      </c>
      <c r="O1896">
        <v>2</v>
      </c>
      <c r="W1896">
        <v>2463.9299999999998</v>
      </c>
      <c r="X1896">
        <v>1</v>
      </c>
      <c r="Y1896">
        <v>2463.9299999999998</v>
      </c>
    </row>
    <row r="1897" spans="1:206" x14ac:dyDescent="0.2">
      <c r="A1897">
        <v>50</v>
      </c>
      <c r="B1897">
        <v>0</v>
      </c>
      <c r="C1897">
        <v>0</v>
      </c>
      <c r="D1897">
        <v>1</v>
      </c>
      <c r="E1897">
        <v>227</v>
      </c>
      <c r="F1897">
        <f>ROUND(Source!AX1890,O1897)</f>
        <v>0</v>
      </c>
      <c r="G1897" t="s">
        <v>76</v>
      </c>
      <c r="H1897" t="s">
        <v>77</v>
      </c>
      <c r="K1897">
        <v>227</v>
      </c>
      <c r="L1897">
        <v>6</v>
      </c>
      <c r="M1897">
        <v>3</v>
      </c>
      <c r="N1897" t="s">
        <v>3</v>
      </c>
      <c r="O1897">
        <v>2</v>
      </c>
      <c r="W1897">
        <v>0</v>
      </c>
      <c r="X1897">
        <v>1</v>
      </c>
      <c r="Y1897">
        <v>0</v>
      </c>
    </row>
    <row r="1898" spans="1:206" x14ac:dyDescent="0.2">
      <c r="A1898">
        <v>50</v>
      </c>
      <c r="B1898">
        <v>0</v>
      </c>
      <c r="C1898">
        <v>0</v>
      </c>
      <c r="D1898">
        <v>1</v>
      </c>
      <c r="E1898">
        <v>228</v>
      </c>
      <c r="F1898">
        <f>ROUND(Source!AY1890,O1898)</f>
        <v>2463.9299999999998</v>
      </c>
      <c r="G1898" t="s">
        <v>78</v>
      </c>
      <c r="H1898" t="s">
        <v>79</v>
      </c>
      <c r="K1898">
        <v>228</v>
      </c>
      <c r="L1898">
        <v>7</v>
      </c>
      <c r="M1898">
        <v>3</v>
      </c>
      <c r="N1898" t="s">
        <v>3</v>
      </c>
      <c r="O1898">
        <v>2</v>
      </c>
      <c r="W1898">
        <v>2463.9299999999998</v>
      </c>
      <c r="X1898">
        <v>1</v>
      </c>
      <c r="Y1898">
        <v>2463.9299999999998</v>
      </c>
    </row>
    <row r="1899" spans="1:206" x14ac:dyDescent="0.2">
      <c r="A1899">
        <v>50</v>
      </c>
      <c r="B1899">
        <v>0</v>
      </c>
      <c r="C1899">
        <v>0</v>
      </c>
      <c r="D1899">
        <v>1</v>
      </c>
      <c r="E1899">
        <v>216</v>
      </c>
      <c r="F1899">
        <f>ROUND(Source!AP1890,O1899)</f>
        <v>0</v>
      </c>
      <c r="G1899" t="s">
        <v>80</v>
      </c>
      <c r="H1899" t="s">
        <v>81</v>
      </c>
      <c r="K1899">
        <v>216</v>
      </c>
      <c r="L1899">
        <v>8</v>
      </c>
      <c r="M1899">
        <v>3</v>
      </c>
      <c r="N1899" t="s">
        <v>3</v>
      </c>
      <c r="O1899">
        <v>2</v>
      </c>
      <c r="W1899">
        <v>0</v>
      </c>
      <c r="X1899">
        <v>1</v>
      </c>
      <c r="Y1899">
        <v>0</v>
      </c>
    </row>
    <row r="1900" spans="1:206" x14ac:dyDescent="0.2">
      <c r="A1900">
        <v>50</v>
      </c>
      <c r="B1900">
        <v>0</v>
      </c>
      <c r="C1900">
        <v>0</v>
      </c>
      <c r="D1900">
        <v>1</v>
      </c>
      <c r="E1900">
        <v>223</v>
      </c>
      <c r="F1900">
        <f>ROUND(Source!AQ1890,O1900)</f>
        <v>0</v>
      </c>
      <c r="G1900" t="s">
        <v>82</v>
      </c>
      <c r="H1900" t="s">
        <v>83</v>
      </c>
      <c r="K1900">
        <v>223</v>
      </c>
      <c r="L1900">
        <v>9</v>
      </c>
      <c r="M1900">
        <v>3</v>
      </c>
      <c r="N1900" t="s">
        <v>3</v>
      </c>
      <c r="O1900">
        <v>2</v>
      </c>
      <c r="W1900">
        <v>0</v>
      </c>
      <c r="X1900">
        <v>1</v>
      </c>
      <c r="Y1900">
        <v>0</v>
      </c>
    </row>
    <row r="1901" spans="1:206" x14ac:dyDescent="0.2">
      <c r="A1901">
        <v>50</v>
      </c>
      <c r="B1901">
        <v>0</v>
      </c>
      <c r="C1901">
        <v>0</v>
      </c>
      <c r="D1901">
        <v>1</v>
      </c>
      <c r="E1901">
        <v>229</v>
      </c>
      <c r="F1901">
        <f>ROUND(Source!AZ1890,O1901)</f>
        <v>0</v>
      </c>
      <c r="G1901" t="s">
        <v>84</v>
      </c>
      <c r="H1901" t="s">
        <v>85</v>
      </c>
      <c r="K1901">
        <v>229</v>
      </c>
      <c r="L1901">
        <v>10</v>
      </c>
      <c r="M1901">
        <v>3</v>
      </c>
      <c r="N1901" t="s">
        <v>3</v>
      </c>
      <c r="O1901">
        <v>2</v>
      </c>
      <c r="W1901">
        <v>0</v>
      </c>
      <c r="X1901">
        <v>1</v>
      </c>
      <c r="Y1901">
        <v>0</v>
      </c>
    </row>
    <row r="1902" spans="1:206" x14ac:dyDescent="0.2">
      <c r="A1902">
        <v>50</v>
      </c>
      <c r="B1902">
        <v>0</v>
      </c>
      <c r="C1902">
        <v>0</v>
      </c>
      <c r="D1902">
        <v>1</v>
      </c>
      <c r="E1902">
        <v>203</v>
      </c>
      <c r="F1902">
        <f>ROUND(Source!Q1890,O1902)</f>
        <v>127.79</v>
      </c>
      <c r="G1902" t="s">
        <v>86</v>
      </c>
      <c r="H1902" t="s">
        <v>87</v>
      </c>
      <c r="K1902">
        <v>203</v>
      </c>
      <c r="L1902">
        <v>11</v>
      </c>
      <c r="M1902">
        <v>3</v>
      </c>
      <c r="N1902" t="s">
        <v>3</v>
      </c>
      <c r="O1902">
        <v>2</v>
      </c>
      <c r="W1902">
        <v>127.79</v>
      </c>
      <c r="X1902">
        <v>1</v>
      </c>
      <c r="Y1902">
        <v>127.79</v>
      </c>
    </row>
    <row r="1903" spans="1:206" x14ac:dyDescent="0.2">
      <c r="A1903">
        <v>50</v>
      </c>
      <c r="B1903">
        <v>0</v>
      </c>
      <c r="C1903">
        <v>0</v>
      </c>
      <c r="D1903">
        <v>1</v>
      </c>
      <c r="E1903">
        <v>231</v>
      </c>
      <c r="F1903">
        <f>ROUND(Source!BB1890,O1903)</f>
        <v>0</v>
      </c>
      <c r="G1903" t="s">
        <v>88</v>
      </c>
      <c r="H1903" t="s">
        <v>89</v>
      </c>
      <c r="K1903">
        <v>231</v>
      </c>
      <c r="L1903">
        <v>12</v>
      </c>
      <c r="M1903">
        <v>3</v>
      </c>
      <c r="N1903" t="s">
        <v>3</v>
      </c>
      <c r="O1903">
        <v>2</v>
      </c>
      <c r="W1903">
        <v>0</v>
      </c>
      <c r="X1903">
        <v>1</v>
      </c>
      <c r="Y1903">
        <v>0</v>
      </c>
    </row>
    <row r="1904" spans="1:206" x14ac:dyDescent="0.2">
      <c r="A1904">
        <v>50</v>
      </c>
      <c r="B1904">
        <v>0</v>
      </c>
      <c r="C1904">
        <v>0</v>
      </c>
      <c r="D1904">
        <v>1</v>
      </c>
      <c r="E1904">
        <v>204</v>
      </c>
      <c r="F1904">
        <f>ROUND(Source!R1890,O1904)</f>
        <v>60.96</v>
      </c>
      <c r="G1904" t="s">
        <v>90</v>
      </c>
      <c r="H1904" t="s">
        <v>91</v>
      </c>
      <c r="K1904">
        <v>204</v>
      </c>
      <c r="L1904">
        <v>13</v>
      </c>
      <c r="M1904">
        <v>3</v>
      </c>
      <c r="N1904" t="s">
        <v>3</v>
      </c>
      <c r="O1904">
        <v>2</v>
      </c>
      <c r="W1904">
        <v>60.96</v>
      </c>
      <c r="X1904">
        <v>1</v>
      </c>
      <c r="Y1904">
        <v>60.96</v>
      </c>
    </row>
    <row r="1905" spans="1:88" x14ac:dyDescent="0.2">
      <c r="A1905">
        <v>50</v>
      </c>
      <c r="B1905">
        <v>0</v>
      </c>
      <c r="C1905">
        <v>0</v>
      </c>
      <c r="D1905">
        <v>1</v>
      </c>
      <c r="E1905">
        <v>205</v>
      </c>
      <c r="F1905">
        <f>ROUND(Source!S1890,O1905)</f>
        <v>5392.71</v>
      </c>
      <c r="G1905" t="s">
        <v>92</v>
      </c>
      <c r="H1905" t="s">
        <v>93</v>
      </c>
      <c r="K1905">
        <v>205</v>
      </c>
      <c r="L1905">
        <v>14</v>
      </c>
      <c r="M1905">
        <v>3</v>
      </c>
      <c r="N1905" t="s">
        <v>3</v>
      </c>
      <c r="O1905">
        <v>2</v>
      </c>
      <c r="W1905">
        <v>5392.71</v>
      </c>
      <c r="X1905">
        <v>1</v>
      </c>
      <c r="Y1905">
        <v>5392.71</v>
      </c>
    </row>
    <row r="1906" spans="1:88" x14ac:dyDescent="0.2">
      <c r="A1906">
        <v>50</v>
      </c>
      <c r="B1906">
        <v>0</v>
      </c>
      <c r="C1906">
        <v>0</v>
      </c>
      <c r="D1906">
        <v>1</v>
      </c>
      <c r="E1906">
        <v>232</v>
      </c>
      <c r="F1906">
        <f>ROUND(Source!BC1890,O1906)</f>
        <v>0</v>
      </c>
      <c r="G1906" t="s">
        <v>94</v>
      </c>
      <c r="H1906" t="s">
        <v>95</v>
      </c>
      <c r="K1906">
        <v>232</v>
      </c>
      <c r="L1906">
        <v>15</v>
      </c>
      <c r="M1906">
        <v>3</v>
      </c>
      <c r="N1906" t="s">
        <v>3</v>
      </c>
      <c r="O1906">
        <v>2</v>
      </c>
      <c r="W1906">
        <v>0</v>
      </c>
      <c r="X1906">
        <v>1</v>
      </c>
      <c r="Y1906">
        <v>0</v>
      </c>
    </row>
    <row r="1907" spans="1:88" x14ac:dyDescent="0.2">
      <c r="A1907">
        <v>50</v>
      </c>
      <c r="B1907">
        <v>0</v>
      </c>
      <c r="C1907">
        <v>0</v>
      </c>
      <c r="D1907">
        <v>1</v>
      </c>
      <c r="E1907">
        <v>214</v>
      </c>
      <c r="F1907">
        <f>ROUND(Source!AS1890,O1907)</f>
        <v>0</v>
      </c>
      <c r="G1907" t="s">
        <v>96</v>
      </c>
      <c r="H1907" t="s">
        <v>97</v>
      </c>
      <c r="K1907">
        <v>214</v>
      </c>
      <c r="L1907">
        <v>16</v>
      </c>
      <c r="M1907">
        <v>3</v>
      </c>
      <c r="N1907" t="s">
        <v>3</v>
      </c>
      <c r="O1907">
        <v>2</v>
      </c>
      <c r="W1907">
        <v>0</v>
      </c>
      <c r="X1907">
        <v>1</v>
      </c>
      <c r="Y1907">
        <v>0</v>
      </c>
    </row>
    <row r="1908" spans="1:88" x14ac:dyDescent="0.2">
      <c r="A1908">
        <v>50</v>
      </c>
      <c r="B1908">
        <v>0</v>
      </c>
      <c r="C1908">
        <v>0</v>
      </c>
      <c r="D1908">
        <v>1</v>
      </c>
      <c r="E1908">
        <v>215</v>
      </c>
      <c r="F1908">
        <f>ROUND(Source!AT1890,O1908)</f>
        <v>0</v>
      </c>
      <c r="G1908" t="s">
        <v>98</v>
      </c>
      <c r="H1908" t="s">
        <v>99</v>
      </c>
      <c r="K1908">
        <v>215</v>
      </c>
      <c r="L1908">
        <v>17</v>
      </c>
      <c r="M1908">
        <v>3</v>
      </c>
      <c r="N1908" t="s">
        <v>3</v>
      </c>
      <c r="O1908">
        <v>2</v>
      </c>
      <c r="W1908">
        <v>0</v>
      </c>
      <c r="X1908">
        <v>1</v>
      </c>
      <c r="Y1908">
        <v>0</v>
      </c>
    </row>
    <row r="1909" spans="1:88" x14ac:dyDescent="0.2">
      <c r="A1909">
        <v>50</v>
      </c>
      <c r="B1909">
        <v>0</v>
      </c>
      <c r="C1909">
        <v>0</v>
      </c>
      <c r="D1909">
        <v>1</v>
      </c>
      <c r="E1909">
        <v>217</v>
      </c>
      <c r="F1909">
        <f>ROUND(Source!AU1890,O1909)</f>
        <v>12364.45</v>
      </c>
      <c r="G1909" t="s">
        <v>100</v>
      </c>
      <c r="H1909" t="s">
        <v>101</v>
      </c>
      <c r="K1909">
        <v>217</v>
      </c>
      <c r="L1909">
        <v>18</v>
      </c>
      <c r="M1909">
        <v>3</v>
      </c>
      <c r="N1909" t="s">
        <v>3</v>
      </c>
      <c r="O1909">
        <v>2</v>
      </c>
      <c r="W1909">
        <v>12364.45</v>
      </c>
      <c r="X1909">
        <v>1</v>
      </c>
      <c r="Y1909">
        <v>12364.45</v>
      </c>
    </row>
    <row r="1910" spans="1:88" x14ac:dyDescent="0.2">
      <c r="A1910">
        <v>50</v>
      </c>
      <c r="B1910">
        <v>0</v>
      </c>
      <c r="C1910">
        <v>0</v>
      </c>
      <c r="D1910">
        <v>1</v>
      </c>
      <c r="E1910">
        <v>230</v>
      </c>
      <c r="F1910">
        <f>ROUND(Source!BA1890,O1910)</f>
        <v>0</v>
      </c>
      <c r="G1910" t="s">
        <v>102</v>
      </c>
      <c r="H1910" t="s">
        <v>103</v>
      </c>
      <c r="K1910">
        <v>230</v>
      </c>
      <c r="L1910">
        <v>19</v>
      </c>
      <c r="M1910">
        <v>3</v>
      </c>
      <c r="N1910" t="s">
        <v>3</v>
      </c>
      <c r="O1910">
        <v>2</v>
      </c>
      <c r="W1910">
        <v>0</v>
      </c>
      <c r="X1910">
        <v>1</v>
      </c>
      <c r="Y1910">
        <v>0</v>
      </c>
    </row>
    <row r="1911" spans="1:88" x14ac:dyDescent="0.2">
      <c r="A1911">
        <v>50</v>
      </c>
      <c r="B1911">
        <v>0</v>
      </c>
      <c r="C1911">
        <v>0</v>
      </c>
      <c r="D1911">
        <v>1</v>
      </c>
      <c r="E1911">
        <v>206</v>
      </c>
      <c r="F1911">
        <f>ROUND(Source!T1890,O1911)</f>
        <v>0</v>
      </c>
      <c r="G1911" t="s">
        <v>104</v>
      </c>
      <c r="H1911" t="s">
        <v>105</v>
      </c>
      <c r="K1911">
        <v>206</v>
      </c>
      <c r="L1911">
        <v>20</v>
      </c>
      <c r="M1911">
        <v>3</v>
      </c>
      <c r="N1911" t="s">
        <v>3</v>
      </c>
      <c r="O1911">
        <v>2</v>
      </c>
      <c r="W1911">
        <v>0</v>
      </c>
      <c r="X1911">
        <v>1</v>
      </c>
      <c r="Y1911">
        <v>0</v>
      </c>
    </row>
    <row r="1912" spans="1:88" x14ac:dyDescent="0.2">
      <c r="A1912">
        <v>50</v>
      </c>
      <c r="B1912">
        <v>0</v>
      </c>
      <c r="C1912">
        <v>0</v>
      </c>
      <c r="D1912">
        <v>1</v>
      </c>
      <c r="E1912">
        <v>207</v>
      </c>
      <c r="F1912">
        <f>Source!U1890</f>
        <v>8.4604000000000017</v>
      </c>
      <c r="G1912" t="s">
        <v>106</v>
      </c>
      <c r="H1912" t="s">
        <v>107</v>
      </c>
      <c r="K1912">
        <v>207</v>
      </c>
      <c r="L1912">
        <v>21</v>
      </c>
      <c r="M1912">
        <v>3</v>
      </c>
      <c r="N1912" t="s">
        <v>3</v>
      </c>
      <c r="O1912">
        <v>-1</v>
      </c>
      <c r="W1912">
        <v>8.4603999999999999</v>
      </c>
      <c r="X1912">
        <v>1</v>
      </c>
      <c r="Y1912">
        <v>8.4603999999999999</v>
      </c>
    </row>
    <row r="1913" spans="1:88" x14ac:dyDescent="0.2">
      <c r="A1913">
        <v>50</v>
      </c>
      <c r="B1913">
        <v>0</v>
      </c>
      <c r="C1913">
        <v>0</v>
      </c>
      <c r="D1913">
        <v>1</v>
      </c>
      <c r="E1913">
        <v>208</v>
      </c>
      <c r="F1913">
        <f>Source!V1890</f>
        <v>0</v>
      </c>
      <c r="G1913" t="s">
        <v>108</v>
      </c>
      <c r="H1913" t="s">
        <v>109</v>
      </c>
      <c r="K1913">
        <v>208</v>
      </c>
      <c r="L1913">
        <v>22</v>
      </c>
      <c r="M1913">
        <v>3</v>
      </c>
      <c r="N1913" t="s">
        <v>3</v>
      </c>
      <c r="O1913">
        <v>-1</v>
      </c>
      <c r="W1913">
        <v>0</v>
      </c>
      <c r="X1913">
        <v>1</v>
      </c>
      <c r="Y1913">
        <v>0</v>
      </c>
    </row>
    <row r="1914" spans="1:88" x14ac:dyDescent="0.2">
      <c r="A1914">
        <v>50</v>
      </c>
      <c r="B1914">
        <v>0</v>
      </c>
      <c r="C1914">
        <v>0</v>
      </c>
      <c r="D1914">
        <v>1</v>
      </c>
      <c r="E1914">
        <v>209</v>
      </c>
      <c r="F1914">
        <f>ROUND(Source!W1890,O1914)</f>
        <v>0</v>
      </c>
      <c r="G1914" t="s">
        <v>110</v>
      </c>
      <c r="H1914" t="s">
        <v>111</v>
      </c>
      <c r="K1914">
        <v>209</v>
      </c>
      <c r="L1914">
        <v>23</v>
      </c>
      <c r="M1914">
        <v>3</v>
      </c>
      <c r="N1914" t="s">
        <v>3</v>
      </c>
      <c r="O1914">
        <v>2</v>
      </c>
      <c r="W1914">
        <v>0</v>
      </c>
      <c r="X1914">
        <v>1</v>
      </c>
      <c r="Y1914">
        <v>0</v>
      </c>
    </row>
    <row r="1915" spans="1:88" x14ac:dyDescent="0.2">
      <c r="A1915">
        <v>50</v>
      </c>
      <c r="B1915">
        <v>0</v>
      </c>
      <c r="C1915">
        <v>0</v>
      </c>
      <c r="D1915">
        <v>1</v>
      </c>
      <c r="E1915">
        <v>233</v>
      </c>
      <c r="F1915">
        <f>ROUND(Source!BD1890,O1915)</f>
        <v>0</v>
      </c>
      <c r="G1915" t="s">
        <v>112</v>
      </c>
      <c r="H1915" t="s">
        <v>113</v>
      </c>
      <c r="K1915">
        <v>233</v>
      </c>
      <c r="L1915">
        <v>24</v>
      </c>
      <c r="M1915">
        <v>3</v>
      </c>
      <c r="N1915" t="s">
        <v>3</v>
      </c>
      <c r="O1915">
        <v>2</v>
      </c>
      <c r="W1915">
        <v>0</v>
      </c>
      <c r="X1915">
        <v>1</v>
      </c>
      <c r="Y1915">
        <v>0</v>
      </c>
    </row>
    <row r="1916" spans="1:88" x14ac:dyDescent="0.2">
      <c r="A1916">
        <v>50</v>
      </c>
      <c r="B1916">
        <v>0</v>
      </c>
      <c r="C1916">
        <v>0</v>
      </c>
      <c r="D1916">
        <v>1</v>
      </c>
      <c r="E1916">
        <v>210</v>
      </c>
      <c r="F1916">
        <f>ROUND(Source!X1890,O1916)</f>
        <v>3774.91</v>
      </c>
      <c r="G1916" t="s">
        <v>114</v>
      </c>
      <c r="H1916" t="s">
        <v>115</v>
      </c>
      <c r="K1916">
        <v>210</v>
      </c>
      <c r="L1916">
        <v>25</v>
      </c>
      <c r="M1916">
        <v>3</v>
      </c>
      <c r="N1916" t="s">
        <v>3</v>
      </c>
      <c r="O1916">
        <v>2</v>
      </c>
      <c r="W1916">
        <v>3774.91</v>
      </c>
      <c r="X1916">
        <v>1</v>
      </c>
      <c r="Y1916">
        <v>3774.91</v>
      </c>
    </row>
    <row r="1917" spans="1:88" x14ac:dyDescent="0.2">
      <c r="A1917">
        <v>50</v>
      </c>
      <c r="B1917">
        <v>0</v>
      </c>
      <c r="C1917">
        <v>0</v>
      </c>
      <c r="D1917">
        <v>1</v>
      </c>
      <c r="E1917">
        <v>211</v>
      </c>
      <c r="F1917">
        <f>ROUND(Source!Y1890,O1917)</f>
        <v>539.28</v>
      </c>
      <c r="G1917" t="s">
        <v>116</v>
      </c>
      <c r="H1917" t="s">
        <v>117</v>
      </c>
      <c r="K1917">
        <v>211</v>
      </c>
      <c r="L1917">
        <v>26</v>
      </c>
      <c r="M1917">
        <v>3</v>
      </c>
      <c r="N1917" t="s">
        <v>3</v>
      </c>
      <c r="O1917">
        <v>2</v>
      </c>
      <c r="W1917">
        <v>539.28</v>
      </c>
      <c r="X1917">
        <v>1</v>
      </c>
      <c r="Y1917">
        <v>539.28</v>
      </c>
    </row>
    <row r="1918" spans="1:88" x14ac:dyDescent="0.2">
      <c r="A1918">
        <v>50</v>
      </c>
      <c r="B1918">
        <v>0</v>
      </c>
      <c r="C1918">
        <v>0</v>
      </c>
      <c r="D1918">
        <v>1</v>
      </c>
      <c r="E1918">
        <v>224</v>
      </c>
      <c r="F1918">
        <f>ROUND(Source!AR1890,O1918)</f>
        <v>12364.45</v>
      </c>
      <c r="G1918" t="s">
        <v>118</v>
      </c>
      <c r="H1918" t="s">
        <v>119</v>
      </c>
      <c r="K1918">
        <v>224</v>
      </c>
      <c r="L1918">
        <v>27</v>
      </c>
      <c r="M1918">
        <v>3</v>
      </c>
      <c r="N1918" t="s">
        <v>3</v>
      </c>
      <c r="O1918">
        <v>2</v>
      </c>
      <c r="W1918">
        <v>12364.45</v>
      </c>
      <c r="X1918">
        <v>1</v>
      </c>
      <c r="Y1918">
        <v>12364.45</v>
      </c>
    </row>
    <row r="1920" spans="1:88" x14ac:dyDescent="0.2">
      <c r="A1920">
        <v>4</v>
      </c>
      <c r="B1920">
        <v>1</v>
      </c>
      <c r="D1920">
        <f>ROW(A1933)</f>
        <v>1933</v>
      </c>
      <c r="F1920" t="s">
        <v>13</v>
      </c>
      <c r="G1920" t="s">
        <v>453</v>
      </c>
      <c r="H1920" t="s">
        <v>3</v>
      </c>
      <c r="I1920">
        <v>0</v>
      </c>
      <c r="K1920">
        <v>0</v>
      </c>
      <c r="M1920" t="s">
        <v>3</v>
      </c>
      <c r="S1920">
        <v>0</v>
      </c>
      <c r="U1920" t="s">
        <v>3</v>
      </c>
      <c r="V1920">
        <v>0</v>
      </c>
      <c r="AB1920" t="s">
        <v>3</v>
      </c>
      <c r="AC1920" t="s">
        <v>3</v>
      </c>
      <c r="AD1920" t="s">
        <v>3</v>
      </c>
      <c r="AE1920" t="s">
        <v>3</v>
      </c>
      <c r="AF1920" t="s">
        <v>3</v>
      </c>
      <c r="AG1920" t="s">
        <v>3</v>
      </c>
      <c r="AP1920" t="s">
        <v>3</v>
      </c>
      <c r="AQ1920" t="s">
        <v>3</v>
      </c>
      <c r="AR1920" t="s">
        <v>3</v>
      </c>
      <c r="AZ1920" t="s">
        <v>3</v>
      </c>
      <c r="BB1920" t="s">
        <v>3</v>
      </c>
      <c r="BC1920" t="s">
        <v>3</v>
      </c>
      <c r="BD1920" t="s">
        <v>3</v>
      </c>
      <c r="BE1920" t="s">
        <v>3</v>
      </c>
      <c r="BF1920" t="s">
        <v>3</v>
      </c>
      <c r="BG1920" t="s">
        <v>3</v>
      </c>
      <c r="BH1920" t="s">
        <v>3</v>
      </c>
      <c r="BI1920" t="s">
        <v>3</v>
      </c>
      <c r="BJ1920" t="s">
        <v>3</v>
      </c>
      <c r="BK1920" t="s">
        <v>3</v>
      </c>
      <c r="BL1920" t="s">
        <v>3</v>
      </c>
      <c r="BM1920" t="s">
        <v>3</v>
      </c>
      <c r="BN1920" t="s">
        <v>3</v>
      </c>
      <c r="BO1920" t="s">
        <v>3</v>
      </c>
      <c r="BP1920" t="s">
        <v>3</v>
      </c>
      <c r="BX1920">
        <v>0</v>
      </c>
      <c r="CJ1920">
        <v>0</v>
      </c>
    </row>
    <row r="1922" spans="1:245" x14ac:dyDescent="0.2">
      <c r="A1922">
        <v>52</v>
      </c>
      <c r="B1922">
        <f t="shared" ref="B1922:G1922" si="1258">B1933</f>
        <v>1</v>
      </c>
      <c r="C1922">
        <f t="shared" si="1258"/>
        <v>4</v>
      </c>
      <c r="D1922">
        <f t="shared" si="1258"/>
        <v>1920</v>
      </c>
      <c r="E1922">
        <f t="shared" si="1258"/>
        <v>0</v>
      </c>
      <c r="F1922" t="str">
        <f t="shared" si="1258"/>
        <v>Новый раздел</v>
      </c>
      <c r="G1922" t="str">
        <f t="shared" si="1258"/>
        <v>Помещение 206 Кабинет иностранных языков</v>
      </c>
      <c r="O1922">
        <f t="shared" ref="O1922:AT1922" si="1259">O1933</f>
        <v>2205.15</v>
      </c>
      <c r="P1922">
        <f t="shared" si="1259"/>
        <v>266.66000000000003</v>
      </c>
      <c r="Q1922">
        <f t="shared" si="1259"/>
        <v>63.37</v>
      </c>
      <c r="R1922">
        <f t="shared" si="1259"/>
        <v>30.47</v>
      </c>
      <c r="S1922">
        <f t="shared" si="1259"/>
        <v>1875.12</v>
      </c>
      <c r="T1922">
        <f t="shared" si="1259"/>
        <v>0</v>
      </c>
      <c r="U1922">
        <f t="shared" si="1259"/>
        <v>2.9668999999999999</v>
      </c>
      <c r="V1922">
        <f t="shared" si="1259"/>
        <v>0</v>
      </c>
      <c r="W1922">
        <f t="shared" si="1259"/>
        <v>0</v>
      </c>
      <c r="X1922">
        <f t="shared" si="1259"/>
        <v>1312.59</v>
      </c>
      <c r="Y1922">
        <f t="shared" si="1259"/>
        <v>187.52</v>
      </c>
      <c r="Z1922">
        <f t="shared" si="1259"/>
        <v>0</v>
      </c>
      <c r="AA1922">
        <f t="shared" si="1259"/>
        <v>0</v>
      </c>
      <c r="AB1922">
        <f t="shared" si="1259"/>
        <v>2205.15</v>
      </c>
      <c r="AC1922">
        <f t="shared" si="1259"/>
        <v>266.66000000000003</v>
      </c>
      <c r="AD1922">
        <f t="shared" si="1259"/>
        <v>63.37</v>
      </c>
      <c r="AE1922">
        <f t="shared" si="1259"/>
        <v>30.47</v>
      </c>
      <c r="AF1922">
        <f t="shared" si="1259"/>
        <v>1875.12</v>
      </c>
      <c r="AG1922">
        <f t="shared" si="1259"/>
        <v>0</v>
      </c>
      <c r="AH1922">
        <f t="shared" si="1259"/>
        <v>2.9668999999999999</v>
      </c>
      <c r="AI1922">
        <f t="shared" si="1259"/>
        <v>0</v>
      </c>
      <c r="AJ1922">
        <f t="shared" si="1259"/>
        <v>0</v>
      </c>
      <c r="AK1922">
        <f t="shared" si="1259"/>
        <v>1312.59</v>
      </c>
      <c r="AL1922">
        <f t="shared" si="1259"/>
        <v>187.52</v>
      </c>
      <c r="AM1922">
        <f t="shared" si="1259"/>
        <v>0</v>
      </c>
      <c r="AN1922">
        <f t="shared" si="1259"/>
        <v>0</v>
      </c>
      <c r="AO1922">
        <f t="shared" si="1259"/>
        <v>0</v>
      </c>
      <c r="AP1922">
        <f t="shared" si="1259"/>
        <v>0</v>
      </c>
      <c r="AQ1922">
        <f t="shared" si="1259"/>
        <v>0</v>
      </c>
      <c r="AR1922">
        <f t="shared" si="1259"/>
        <v>3738.16</v>
      </c>
      <c r="AS1922">
        <f t="shared" si="1259"/>
        <v>0</v>
      </c>
      <c r="AT1922">
        <f t="shared" si="1259"/>
        <v>0</v>
      </c>
      <c r="AU1922">
        <f t="shared" ref="AU1922:BZ1922" si="1260">AU1933</f>
        <v>3738.16</v>
      </c>
      <c r="AV1922">
        <f t="shared" si="1260"/>
        <v>266.66000000000003</v>
      </c>
      <c r="AW1922">
        <f t="shared" si="1260"/>
        <v>266.66000000000003</v>
      </c>
      <c r="AX1922">
        <f t="shared" si="1260"/>
        <v>0</v>
      </c>
      <c r="AY1922">
        <f t="shared" si="1260"/>
        <v>266.66000000000003</v>
      </c>
      <c r="AZ1922">
        <f t="shared" si="1260"/>
        <v>0</v>
      </c>
      <c r="BA1922">
        <f t="shared" si="1260"/>
        <v>0</v>
      </c>
      <c r="BB1922">
        <f t="shared" si="1260"/>
        <v>0</v>
      </c>
      <c r="BC1922">
        <f t="shared" si="1260"/>
        <v>0</v>
      </c>
      <c r="BD1922">
        <f t="shared" si="1260"/>
        <v>0</v>
      </c>
      <c r="BE1922">
        <f t="shared" si="1260"/>
        <v>0</v>
      </c>
      <c r="BF1922">
        <f t="shared" si="1260"/>
        <v>0</v>
      </c>
      <c r="BG1922">
        <f t="shared" si="1260"/>
        <v>0</v>
      </c>
      <c r="BH1922">
        <f t="shared" si="1260"/>
        <v>0</v>
      </c>
      <c r="BI1922">
        <f t="shared" si="1260"/>
        <v>0</v>
      </c>
      <c r="BJ1922">
        <f t="shared" si="1260"/>
        <v>0</v>
      </c>
      <c r="BK1922">
        <f t="shared" si="1260"/>
        <v>0</v>
      </c>
      <c r="BL1922">
        <f t="shared" si="1260"/>
        <v>0</v>
      </c>
      <c r="BM1922">
        <f t="shared" si="1260"/>
        <v>0</v>
      </c>
      <c r="BN1922">
        <f t="shared" si="1260"/>
        <v>0</v>
      </c>
      <c r="BO1922">
        <f t="shared" si="1260"/>
        <v>0</v>
      </c>
      <c r="BP1922">
        <f t="shared" si="1260"/>
        <v>0</v>
      </c>
      <c r="BQ1922">
        <f t="shared" si="1260"/>
        <v>0</v>
      </c>
      <c r="BR1922">
        <f t="shared" si="1260"/>
        <v>0</v>
      </c>
      <c r="BS1922">
        <f t="shared" si="1260"/>
        <v>0</v>
      </c>
      <c r="BT1922">
        <f t="shared" si="1260"/>
        <v>0</v>
      </c>
      <c r="BU1922">
        <f t="shared" si="1260"/>
        <v>0</v>
      </c>
      <c r="BV1922">
        <f t="shared" si="1260"/>
        <v>0</v>
      </c>
      <c r="BW1922">
        <f t="shared" si="1260"/>
        <v>0</v>
      </c>
      <c r="BX1922">
        <f t="shared" si="1260"/>
        <v>0</v>
      </c>
      <c r="BY1922">
        <f t="shared" si="1260"/>
        <v>0</v>
      </c>
      <c r="BZ1922">
        <f t="shared" si="1260"/>
        <v>0</v>
      </c>
      <c r="CA1922">
        <f t="shared" ref="CA1922:DF1922" si="1261">CA1933</f>
        <v>3738.16</v>
      </c>
      <c r="CB1922">
        <f t="shared" si="1261"/>
        <v>0</v>
      </c>
      <c r="CC1922">
        <f t="shared" si="1261"/>
        <v>0</v>
      </c>
      <c r="CD1922">
        <f t="shared" si="1261"/>
        <v>3738.16</v>
      </c>
      <c r="CE1922">
        <f t="shared" si="1261"/>
        <v>266.66000000000003</v>
      </c>
      <c r="CF1922">
        <f t="shared" si="1261"/>
        <v>266.66000000000003</v>
      </c>
      <c r="CG1922">
        <f t="shared" si="1261"/>
        <v>0</v>
      </c>
      <c r="CH1922">
        <f t="shared" si="1261"/>
        <v>266.66000000000003</v>
      </c>
      <c r="CI1922">
        <f t="shared" si="1261"/>
        <v>0</v>
      </c>
      <c r="CJ1922">
        <f t="shared" si="1261"/>
        <v>0</v>
      </c>
      <c r="CK1922">
        <f t="shared" si="1261"/>
        <v>0</v>
      </c>
      <c r="CL1922">
        <f t="shared" si="1261"/>
        <v>0</v>
      </c>
      <c r="CM1922">
        <f t="shared" si="1261"/>
        <v>0</v>
      </c>
      <c r="CN1922">
        <f t="shared" si="1261"/>
        <v>0</v>
      </c>
      <c r="CO1922">
        <f t="shared" si="1261"/>
        <v>0</v>
      </c>
      <c r="CP1922">
        <f t="shared" si="1261"/>
        <v>0</v>
      </c>
      <c r="CQ1922">
        <f t="shared" si="1261"/>
        <v>0</v>
      </c>
      <c r="CR1922">
        <f t="shared" si="1261"/>
        <v>0</v>
      </c>
      <c r="CS1922">
        <f t="shared" si="1261"/>
        <v>0</v>
      </c>
      <c r="CT1922">
        <f t="shared" si="1261"/>
        <v>0</v>
      </c>
      <c r="CU1922">
        <f t="shared" si="1261"/>
        <v>0</v>
      </c>
      <c r="CV1922">
        <f t="shared" si="1261"/>
        <v>0</v>
      </c>
      <c r="CW1922">
        <f t="shared" si="1261"/>
        <v>0</v>
      </c>
      <c r="CX1922">
        <f t="shared" si="1261"/>
        <v>0</v>
      </c>
      <c r="CY1922">
        <f t="shared" si="1261"/>
        <v>0</v>
      </c>
      <c r="CZ1922">
        <f t="shared" si="1261"/>
        <v>0</v>
      </c>
      <c r="DA1922">
        <f t="shared" si="1261"/>
        <v>0</v>
      </c>
      <c r="DB1922">
        <f t="shared" si="1261"/>
        <v>0</v>
      </c>
      <c r="DC1922">
        <f t="shared" si="1261"/>
        <v>0</v>
      </c>
      <c r="DD1922">
        <f t="shared" si="1261"/>
        <v>0</v>
      </c>
      <c r="DE1922">
        <f t="shared" si="1261"/>
        <v>0</v>
      </c>
      <c r="DF1922">
        <f t="shared" si="1261"/>
        <v>0</v>
      </c>
      <c r="DG1922">
        <f t="shared" ref="DG1922:EL1922" si="1262">DG1933</f>
        <v>0</v>
      </c>
      <c r="DH1922">
        <f t="shared" si="1262"/>
        <v>0</v>
      </c>
      <c r="DI1922">
        <f t="shared" si="1262"/>
        <v>0</v>
      </c>
      <c r="DJ1922">
        <f t="shared" si="1262"/>
        <v>0</v>
      </c>
      <c r="DK1922">
        <f t="shared" si="1262"/>
        <v>0</v>
      </c>
      <c r="DL1922">
        <f t="shared" si="1262"/>
        <v>0</v>
      </c>
      <c r="DM1922">
        <f t="shared" si="1262"/>
        <v>0</v>
      </c>
      <c r="DN1922">
        <f t="shared" si="1262"/>
        <v>0</v>
      </c>
      <c r="DO1922">
        <f t="shared" si="1262"/>
        <v>0</v>
      </c>
      <c r="DP1922">
        <f t="shared" si="1262"/>
        <v>0</v>
      </c>
      <c r="DQ1922">
        <f t="shared" si="1262"/>
        <v>0</v>
      </c>
      <c r="DR1922">
        <f t="shared" si="1262"/>
        <v>0</v>
      </c>
      <c r="DS1922">
        <f t="shared" si="1262"/>
        <v>0</v>
      </c>
      <c r="DT1922">
        <f t="shared" si="1262"/>
        <v>0</v>
      </c>
      <c r="DU1922">
        <f t="shared" si="1262"/>
        <v>0</v>
      </c>
      <c r="DV1922">
        <f t="shared" si="1262"/>
        <v>0</v>
      </c>
      <c r="DW1922">
        <f t="shared" si="1262"/>
        <v>0</v>
      </c>
      <c r="DX1922">
        <f t="shared" si="1262"/>
        <v>0</v>
      </c>
      <c r="DY1922">
        <f t="shared" si="1262"/>
        <v>0</v>
      </c>
      <c r="DZ1922">
        <f t="shared" si="1262"/>
        <v>0</v>
      </c>
      <c r="EA1922">
        <f t="shared" si="1262"/>
        <v>0</v>
      </c>
      <c r="EB1922">
        <f t="shared" si="1262"/>
        <v>0</v>
      </c>
      <c r="EC1922">
        <f t="shared" si="1262"/>
        <v>0</v>
      </c>
      <c r="ED1922">
        <f t="shared" si="1262"/>
        <v>0</v>
      </c>
      <c r="EE1922">
        <f t="shared" si="1262"/>
        <v>0</v>
      </c>
      <c r="EF1922">
        <f t="shared" si="1262"/>
        <v>0</v>
      </c>
      <c r="EG1922">
        <f t="shared" si="1262"/>
        <v>0</v>
      </c>
      <c r="EH1922">
        <f t="shared" si="1262"/>
        <v>0</v>
      </c>
      <c r="EI1922">
        <f t="shared" si="1262"/>
        <v>0</v>
      </c>
      <c r="EJ1922">
        <f t="shared" si="1262"/>
        <v>0</v>
      </c>
      <c r="EK1922">
        <f t="shared" si="1262"/>
        <v>0</v>
      </c>
      <c r="EL1922">
        <f t="shared" si="1262"/>
        <v>0</v>
      </c>
      <c r="EM1922">
        <f t="shared" ref="EM1922:FR1922" si="1263">EM1933</f>
        <v>0</v>
      </c>
      <c r="EN1922">
        <f t="shared" si="1263"/>
        <v>0</v>
      </c>
      <c r="EO1922">
        <f t="shared" si="1263"/>
        <v>0</v>
      </c>
      <c r="EP1922">
        <f t="shared" si="1263"/>
        <v>0</v>
      </c>
      <c r="EQ1922">
        <f t="shared" si="1263"/>
        <v>0</v>
      </c>
      <c r="ER1922">
        <f t="shared" si="1263"/>
        <v>0</v>
      </c>
      <c r="ES1922">
        <f t="shared" si="1263"/>
        <v>0</v>
      </c>
      <c r="ET1922">
        <f t="shared" si="1263"/>
        <v>0</v>
      </c>
      <c r="EU1922">
        <f t="shared" si="1263"/>
        <v>0</v>
      </c>
      <c r="EV1922">
        <f t="shared" si="1263"/>
        <v>0</v>
      </c>
      <c r="EW1922">
        <f t="shared" si="1263"/>
        <v>0</v>
      </c>
      <c r="EX1922">
        <f t="shared" si="1263"/>
        <v>0</v>
      </c>
      <c r="EY1922">
        <f t="shared" si="1263"/>
        <v>0</v>
      </c>
      <c r="EZ1922">
        <f t="shared" si="1263"/>
        <v>0</v>
      </c>
      <c r="FA1922">
        <f t="shared" si="1263"/>
        <v>0</v>
      </c>
      <c r="FB1922">
        <f t="shared" si="1263"/>
        <v>0</v>
      </c>
      <c r="FC1922">
        <f t="shared" si="1263"/>
        <v>0</v>
      </c>
      <c r="FD1922">
        <f t="shared" si="1263"/>
        <v>0</v>
      </c>
      <c r="FE1922">
        <f t="shared" si="1263"/>
        <v>0</v>
      </c>
      <c r="FF1922">
        <f t="shared" si="1263"/>
        <v>0</v>
      </c>
      <c r="FG1922">
        <f t="shared" si="1263"/>
        <v>0</v>
      </c>
      <c r="FH1922">
        <f t="shared" si="1263"/>
        <v>0</v>
      </c>
      <c r="FI1922">
        <f t="shared" si="1263"/>
        <v>0</v>
      </c>
      <c r="FJ1922">
        <f t="shared" si="1263"/>
        <v>0</v>
      </c>
      <c r="FK1922">
        <f t="shared" si="1263"/>
        <v>0</v>
      </c>
      <c r="FL1922">
        <f t="shared" si="1263"/>
        <v>0</v>
      </c>
      <c r="FM1922">
        <f t="shared" si="1263"/>
        <v>0</v>
      </c>
      <c r="FN1922">
        <f t="shared" si="1263"/>
        <v>0</v>
      </c>
      <c r="FO1922">
        <f t="shared" si="1263"/>
        <v>0</v>
      </c>
      <c r="FP1922">
        <f t="shared" si="1263"/>
        <v>0</v>
      </c>
      <c r="FQ1922">
        <f t="shared" si="1263"/>
        <v>0</v>
      </c>
      <c r="FR1922">
        <f t="shared" si="1263"/>
        <v>0</v>
      </c>
      <c r="FS1922">
        <f t="shared" ref="FS1922:GX1922" si="1264">FS1933</f>
        <v>0</v>
      </c>
      <c r="FT1922">
        <f t="shared" si="1264"/>
        <v>0</v>
      </c>
      <c r="FU1922">
        <f t="shared" si="1264"/>
        <v>0</v>
      </c>
      <c r="FV1922">
        <f t="shared" si="1264"/>
        <v>0</v>
      </c>
      <c r="FW1922">
        <f t="shared" si="1264"/>
        <v>0</v>
      </c>
      <c r="FX1922">
        <f t="shared" si="1264"/>
        <v>0</v>
      </c>
      <c r="FY1922">
        <f t="shared" si="1264"/>
        <v>0</v>
      </c>
      <c r="FZ1922">
        <f t="shared" si="1264"/>
        <v>0</v>
      </c>
      <c r="GA1922">
        <f t="shared" si="1264"/>
        <v>0</v>
      </c>
      <c r="GB1922">
        <f t="shared" si="1264"/>
        <v>0</v>
      </c>
      <c r="GC1922">
        <f t="shared" si="1264"/>
        <v>0</v>
      </c>
      <c r="GD1922">
        <f t="shared" si="1264"/>
        <v>0</v>
      </c>
      <c r="GE1922">
        <f t="shared" si="1264"/>
        <v>0</v>
      </c>
      <c r="GF1922">
        <f t="shared" si="1264"/>
        <v>0</v>
      </c>
      <c r="GG1922">
        <f t="shared" si="1264"/>
        <v>0</v>
      </c>
      <c r="GH1922">
        <f t="shared" si="1264"/>
        <v>0</v>
      </c>
      <c r="GI1922">
        <f t="shared" si="1264"/>
        <v>0</v>
      </c>
      <c r="GJ1922">
        <f t="shared" si="1264"/>
        <v>0</v>
      </c>
      <c r="GK1922">
        <f t="shared" si="1264"/>
        <v>0</v>
      </c>
      <c r="GL1922">
        <f t="shared" si="1264"/>
        <v>0</v>
      </c>
      <c r="GM1922">
        <f t="shared" si="1264"/>
        <v>0</v>
      </c>
      <c r="GN1922">
        <f t="shared" si="1264"/>
        <v>0</v>
      </c>
      <c r="GO1922">
        <f t="shared" si="1264"/>
        <v>0</v>
      </c>
      <c r="GP1922">
        <f t="shared" si="1264"/>
        <v>0</v>
      </c>
      <c r="GQ1922">
        <f t="shared" si="1264"/>
        <v>0</v>
      </c>
      <c r="GR1922">
        <f t="shared" si="1264"/>
        <v>0</v>
      </c>
      <c r="GS1922">
        <f t="shared" si="1264"/>
        <v>0</v>
      </c>
      <c r="GT1922">
        <f t="shared" si="1264"/>
        <v>0</v>
      </c>
      <c r="GU1922">
        <f t="shared" si="1264"/>
        <v>0</v>
      </c>
      <c r="GV1922">
        <f t="shared" si="1264"/>
        <v>0</v>
      </c>
      <c r="GW1922">
        <f t="shared" si="1264"/>
        <v>0</v>
      </c>
      <c r="GX1922">
        <f t="shared" si="1264"/>
        <v>0</v>
      </c>
    </row>
    <row r="1924" spans="1:245" x14ac:dyDescent="0.2">
      <c r="A1924">
        <v>17</v>
      </c>
      <c r="B1924">
        <v>1</v>
      </c>
      <c r="C1924">
        <f>ROW(SmtRes!A589)</f>
        <v>589</v>
      </c>
      <c r="D1924">
        <f>ROW(EtalonRes!A589)</f>
        <v>589</v>
      </c>
      <c r="E1924" t="s">
        <v>454</v>
      </c>
      <c r="F1924" t="s">
        <v>16</v>
      </c>
      <c r="G1924" t="s">
        <v>17</v>
      </c>
      <c r="H1924" t="s">
        <v>18</v>
      </c>
      <c r="I1924">
        <f>ROUND(5/100,9)</f>
        <v>0.05</v>
      </c>
      <c r="J1924">
        <v>0</v>
      </c>
      <c r="K1924">
        <f>ROUND(5/100,9)</f>
        <v>0.05</v>
      </c>
      <c r="O1924">
        <f t="shared" ref="O1924:O1931" si="1265">ROUND(CP1924,2)</f>
        <v>135.52000000000001</v>
      </c>
      <c r="P1924">
        <f t="shared" ref="P1924:P1931" si="1266">ROUND(CQ1924*I1924,2)</f>
        <v>0</v>
      </c>
      <c r="Q1924">
        <f t="shared" ref="Q1924:Q1931" si="1267">ROUND(CR1924*I1924,2)</f>
        <v>0</v>
      </c>
      <c r="R1924">
        <f t="shared" ref="R1924:R1931" si="1268">ROUND(CS1924*I1924,2)</f>
        <v>0</v>
      </c>
      <c r="S1924">
        <f t="shared" ref="S1924:S1931" si="1269">ROUND(CT1924*I1924,2)</f>
        <v>135.52000000000001</v>
      </c>
      <c r="T1924">
        <f t="shared" ref="T1924:T1931" si="1270">ROUND(CU1924*I1924,2)</f>
        <v>0</v>
      </c>
      <c r="U1924">
        <f t="shared" ref="U1924:U1931" si="1271">CV1924*I1924</f>
        <v>0.29199999999999998</v>
      </c>
      <c r="V1924">
        <f t="shared" ref="V1924:V1931" si="1272">CW1924*I1924</f>
        <v>0</v>
      </c>
      <c r="W1924">
        <f t="shared" ref="W1924:W1931" si="1273">ROUND(CX1924*I1924,2)</f>
        <v>0</v>
      </c>
      <c r="X1924">
        <f t="shared" ref="X1924:Y1931" si="1274">ROUND(CY1924,2)</f>
        <v>94.86</v>
      </c>
      <c r="Y1924">
        <f t="shared" si="1274"/>
        <v>13.55</v>
      </c>
      <c r="AA1924">
        <v>35364244</v>
      </c>
      <c r="AB1924">
        <f t="shared" ref="AB1924:AB1931" si="1275">ROUND((AC1924+AD1924+AF1924),6)</f>
        <v>2710.46</v>
      </c>
      <c r="AC1924">
        <f t="shared" ref="AC1924:AC1931" si="1276">ROUND((ES1924),6)</f>
        <v>0</v>
      </c>
      <c r="AD1924">
        <f t="shared" ref="AD1924:AD1931" si="1277">ROUND((((ET1924)-(EU1924))+AE1924),6)</f>
        <v>0</v>
      </c>
      <c r="AE1924">
        <f t="shared" ref="AE1924:AF1931" si="1278">ROUND((EU1924),6)</f>
        <v>0</v>
      </c>
      <c r="AF1924">
        <f t="shared" si="1278"/>
        <v>2710.46</v>
      </c>
      <c r="AG1924">
        <f t="shared" ref="AG1924:AG1931" si="1279">ROUND((AP1924),6)</f>
        <v>0</v>
      </c>
      <c r="AH1924">
        <f t="shared" ref="AH1924:AI1931" si="1280">(EW1924)</f>
        <v>5.84</v>
      </c>
      <c r="AI1924">
        <f t="shared" si="1280"/>
        <v>0</v>
      </c>
      <c r="AJ1924">
        <f t="shared" ref="AJ1924:AJ1931" si="1281">(AS1924)</f>
        <v>0</v>
      </c>
      <c r="AK1924">
        <v>2710.46</v>
      </c>
      <c r="AL1924">
        <v>0</v>
      </c>
      <c r="AM1924">
        <v>0</v>
      </c>
      <c r="AN1924">
        <v>0</v>
      </c>
      <c r="AO1924">
        <v>2710.46</v>
      </c>
      <c r="AP1924">
        <v>0</v>
      </c>
      <c r="AQ1924">
        <v>5.84</v>
      </c>
      <c r="AR1924">
        <v>0</v>
      </c>
      <c r="AS1924">
        <v>0</v>
      </c>
      <c r="AT1924">
        <v>70</v>
      </c>
      <c r="AU1924">
        <v>10</v>
      </c>
      <c r="AV1924">
        <v>1</v>
      </c>
      <c r="AW1924">
        <v>1</v>
      </c>
      <c r="AZ1924">
        <v>1</v>
      </c>
      <c r="BA1924">
        <v>1</v>
      </c>
      <c r="BB1924">
        <v>1</v>
      </c>
      <c r="BC1924">
        <v>1</v>
      </c>
      <c r="BD1924" t="s">
        <v>3</v>
      </c>
      <c r="BE1924" t="s">
        <v>3</v>
      </c>
      <c r="BF1924" t="s">
        <v>3</v>
      </c>
      <c r="BG1924" t="s">
        <v>3</v>
      </c>
      <c r="BH1924">
        <v>0</v>
      </c>
      <c r="BI1924">
        <v>4</v>
      </c>
      <c r="BJ1924" t="s">
        <v>19</v>
      </c>
      <c r="BM1924">
        <v>0</v>
      </c>
      <c r="BN1924">
        <v>0</v>
      </c>
      <c r="BO1924" t="s">
        <v>3</v>
      </c>
      <c r="BP1924">
        <v>0</v>
      </c>
      <c r="BQ1924">
        <v>1</v>
      </c>
      <c r="BR1924">
        <v>0</v>
      </c>
      <c r="BS1924">
        <v>1</v>
      </c>
      <c r="BT1924">
        <v>1</v>
      </c>
      <c r="BU1924">
        <v>1</v>
      </c>
      <c r="BV1924">
        <v>1</v>
      </c>
      <c r="BW1924">
        <v>1</v>
      </c>
      <c r="BX1924">
        <v>1</v>
      </c>
      <c r="BY1924" t="s">
        <v>3</v>
      </c>
      <c r="BZ1924">
        <v>70</v>
      </c>
      <c r="CA1924">
        <v>10</v>
      </c>
      <c r="CB1924" t="s">
        <v>3</v>
      </c>
      <c r="CE1924">
        <v>0</v>
      </c>
      <c r="CF1924">
        <v>0</v>
      </c>
      <c r="CG1924">
        <v>0</v>
      </c>
      <c r="CM1924">
        <v>0</v>
      </c>
      <c r="CN1924" t="s">
        <v>3</v>
      </c>
      <c r="CO1924">
        <v>0</v>
      </c>
      <c r="CP1924">
        <f t="shared" ref="CP1924:CP1931" si="1282">(P1924+Q1924+S1924)</f>
        <v>135.52000000000001</v>
      </c>
      <c r="CQ1924">
        <f t="shared" ref="CQ1924:CQ1931" si="1283">(AC1924*BC1924*AW1924)</f>
        <v>0</v>
      </c>
      <c r="CR1924">
        <f t="shared" ref="CR1924:CR1931" si="1284">((((ET1924)*BB1924-(EU1924)*BS1924)+AE1924*BS1924)*AV1924)</f>
        <v>0</v>
      </c>
      <c r="CS1924">
        <f t="shared" ref="CS1924:CS1931" si="1285">(AE1924*BS1924*AV1924)</f>
        <v>0</v>
      </c>
      <c r="CT1924">
        <f t="shared" ref="CT1924:CT1931" si="1286">(AF1924*BA1924*AV1924)</f>
        <v>2710.46</v>
      </c>
      <c r="CU1924">
        <f t="shared" ref="CU1924:CU1931" si="1287">AG1924</f>
        <v>0</v>
      </c>
      <c r="CV1924">
        <f t="shared" ref="CV1924:CV1931" si="1288">(AH1924*AV1924)</f>
        <v>5.84</v>
      </c>
      <c r="CW1924">
        <f t="shared" ref="CW1924:CX1931" si="1289">AI1924</f>
        <v>0</v>
      </c>
      <c r="CX1924">
        <f t="shared" si="1289"/>
        <v>0</v>
      </c>
      <c r="CY1924">
        <f t="shared" ref="CY1924:CY1931" si="1290">((S1924*BZ1924)/100)</f>
        <v>94.864000000000019</v>
      </c>
      <c r="CZ1924">
        <f t="shared" ref="CZ1924:CZ1931" si="1291">((S1924*CA1924)/100)</f>
        <v>13.552</v>
      </c>
      <c r="DC1924" t="s">
        <v>3</v>
      </c>
      <c r="DD1924" t="s">
        <v>3</v>
      </c>
      <c r="DE1924" t="s">
        <v>3</v>
      </c>
      <c r="DF1924" t="s">
        <v>3</v>
      </c>
      <c r="DG1924" t="s">
        <v>3</v>
      </c>
      <c r="DH1924" t="s">
        <v>3</v>
      </c>
      <c r="DI1924" t="s">
        <v>3</v>
      </c>
      <c r="DJ1924" t="s">
        <v>3</v>
      </c>
      <c r="DK1924" t="s">
        <v>3</v>
      </c>
      <c r="DL1924" t="s">
        <v>3</v>
      </c>
      <c r="DM1924" t="s">
        <v>3</v>
      </c>
      <c r="DN1924">
        <v>0</v>
      </c>
      <c r="DO1924">
        <v>0</v>
      </c>
      <c r="DP1924">
        <v>1</v>
      </c>
      <c r="DQ1924">
        <v>1</v>
      </c>
      <c r="DU1924">
        <v>1010</v>
      </c>
      <c r="DV1924" t="s">
        <v>18</v>
      </c>
      <c r="DW1924" t="s">
        <v>18</v>
      </c>
      <c r="DX1924">
        <v>100</v>
      </c>
      <c r="DZ1924" t="s">
        <v>3</v>
      </c>
      <c r="EA1924" t="s">
        <v>3</v>
      </c>
      <c r="EB1924" t="s">
        <v>3</v>
      </c>
      <c r="EC1924" t="s">
        <v>3</v>
      </c>
      <c r="EE1924">
        <v>35096056</v>
      </c>
      <c r="EF1924">
        <v>1</v>
      </c>
      <c r="EG1924" t="s">
        <v>20</v>
      </c>
      <c r="EH1924">
        <v>0</v>
      </c>
      <c r="EI1924" t="s">
        <v>3</v>
      </c>
      <c r="EJ1924">
        <v>4</v>
      </c>
      <c r="EK1924">
        <v>0</v>
      </c>
      <c r="EL1924" t="s">
        <v>21</v>
      </c>
      <c r="EM1924" t="s">
        <v>22</v>
      </c>
      <c r="EO1924" t="s">
        <v>3</v>
      </c>
      <c r="EQ1924">
        <v>0</v>
      </c>
      <c r="ER1924">
        <v>2710.46</v>
      </c>
      <c r="ES1924">
        <v>0</v>
      </c>
      <c r="ET1924">
        <v>0</v>
      </c>
      <c r="EU1924">
        <v>0</v>
      </c>
      <c r="EV1924">
        <v>2710.46</v>
      </c>
      <c r="EW1924">
        <v>5.84</v>
      </c>
      <c r="EX1924">
        <v>0</v>
      </c>
      <c r="EY1924">
        <v>0</v>
      </c>
      <c r="FQ1924">
        <v>0</v>
      </c>
      <c r="FR1924">
        <v>0</v>
      </c>
      <c r="FS1924">
        <v>0</v>
      </c>
      <c r="FX1924">
        <v>70</v>
      </c>
      <c r="FY1924">
        <v>10</v>
      </c>
      <c r="GA1924" t="s">
        <v>3</v>
      </c>
      <c r="GD1924">
        <v>0</v>
      </c>
      <c r="GF1924">
        <v>-931379651</v>
      </c>
      <c r="GG1924">
        <v>2</v>
      </c>
      <c r="GH1924">
        <v>1</v>
      </c>
      <c r="GI1924">
        <v>-2</v>
      </c>
      <c r="GJ1924">
        <v>0</v>
      </c>
      <c r="GK1924">
        <f>ROUND(R1924*(R12)/100,2)</f>
        <v>0</v>
      </c>
      <c r="GL1924">
        <f t="shared" ref="GL1924:GL1931" si="1292">ROUND(IF(AND(BH1924=3,BI1924=3,FS1924&lt;&gt;0),P1924,0),2)</f>
        <v>0</v>
      </c>
      <c r="GM1924">
        <f t="shared" ref="GM1924:GM1931" si="1293">ROUND(O1924+X1924+Y1924+GK1924,2)+GX1924</f>
        <v>243.93</v>
      </c>
      <c r="GN1924">
        <f t="shared" ref="GN1924:GN1931" si="1294">IF(OR(BI1924=0,BI1924=1),GM1924-GX1924,0)</f>
        <v>0</v>
      </c>
      <c r="GO1924">
        <f t="shared" ref="GO1924:GO1931" si="1295">IF(BI1924=2,GM1924-GX1924,0)</f>
        <v>0</v>
      </c>
      <c r="GP1924">
        <f t="shared" ref="GP1924:GP1931" si="1296">IF(BI1924=4,GM1924-GX1924,0)</f>
        <v>243.93</v>
      </c>
      <c r="GR1924">
        <v>0</v>
      </c>
      <c r="GS1924">
        <v>3</v>
      </c>
      <c r="GT1924">
        <v>0</v>
      </c>
      <c r="GU1924" t="s">
        <v>3</v>
      </c>
      <c r="GV1924">
        <f t="shared" ref="GV1924:GV1931" si="1297">ROUND((GT1924),6)</f>
        <v>0</v>
      </c>
      <c r="GW1924">
        <v>1</v>
      </c>
      <c r="GX1924">
        <f t="shared" ref="GX1924:GX1931" si="1298">ROUND(HC1924*I1924,2)</f>
        <v>0</v>
      </c>
      <c r="HA1924">
        <v>0</v>
      </c>
      <c r="HB1924">
        <v>0</v>
      </c>
      <c r="HC1924">
        <f t="shared" ref="HC1924:HC1931" si="1299">GV1924*GW1924</f>
        <v>0</v>
      </c>
      <c r="HE1924" t="s">
        <v>3</v>
      </c>
      <c r="HF1924" t="s">
        <v>3</v>
      </c>
      <c r="HM1924" t="s">
        <v>3</v>
      </c>
      <c r="HN1924" t="s">
        <v>3</v>
      </c>
      <c r="HO1924" t="s">
        <v>3</v>
      </c>
      <c r="HP1924" t="s">
        <v>3</v>
      </c>
      <c r="HQ1924" t="s">
        <v>3</v>
      </c>
      <c r="HS1924">
        <v>0</v>
      </c>
      <c r="IK1924">
        <v>0</v>
      </c>
    </row>
    <row r="1925" spans="1:245" x14ac:dyDescent="0.2">
      <c r="A1925">
        <v>17</v>
      </c>
      <c r="B1925">
        <v>1</v>
      </c>
      <c r="C1925">
        <f>ROW(SmtRes!A593)</f>
        <v>593</v>
      </c>
      <c r="D1925">
        <f>ROW(EtalonRes!A593)</f>
        <v>593</v>
      </c>
      <c r="E1925" t="s">
        <v>455</v>
      </c>
      <c r="F1925" t="s">
        <v>227</v>
      </c>
      <c r="G1925" t="s">
        <v>228</v>
      </c>
      <c r="H1925" t="s">
        <v>229</v>
      </c>
      <c r="I1925">
        <f>ROUND(2/10,9)</f>
        <v>0.2</v>
      </c>
      <c r="J1925">
        <v>0</v>
      </c>
      <c r="K1925">
        <f>ROUND(2/10,9)</f>
        <v>0.2</v>
      </c>
      <c r="O1925">
        <f t="shared" si="1265"/>
        <v>85.31</v>
      </c>
      <c r="P1925">
        <f t="shared" si="1266"/>
        <v>22.46</v>
      </c>
      <c r="Q1925">
        <f t="shared" si="1267"/>
        <v>1.8</v>
      </c>
      <c r="R1925">
        <f t="shared" si="1268"/>
        <v>0.03</v>
      </c>
      <c r="S1925">
        <f t="shared" si="1269"/>
        <v>61.05</v>
      </c>
      <c r="T1925">
        <f t="shared" si="1270"/>
        <v>0</v>
      </c>
      <c r="U1925">
        <f t="shared" si="1271"/>
        <v>8.4000000000000005E-2</v>
      </c>
      <c r="V1925">
        <f t="shared" si="1272"/>
        <v>0</v>
      </c>
      <c r="W1925">
        <f t="shared" si="1273"/>
        <v>0</v>
      </c>
      <c r="X1925">
        <f t="shared" si="1274"/>
        <v>42.74</v>
      </c>
      <c r="Y1925">
        <f t="shared" si="1274"/>
        <v>6.11</v>
      </c>
      <c r="AA1925">
        <v>35364244</v>
      </c>
      <c r="AB1925">
        <f t="shared" si="1275"/>
        <v>426.58</v>
      </c>
      <c r="AC1925">
        <f t="shared" si="1276"/>
        <v>112.32</v>
      </c>
      <c r="AD1925">
        <f t="shared" si="1277"/>
        <v>8.99</v>
      </c>
      <c r="AE1925">
        <f t="shared" si="1278"/>
        <v>0.13</v>
      </c>
      <c r="AF1925">
        <f t="shared" si="1278"/>
        <v>305.27</v>
      </c>
      <c r="AG1925">
        <f t="shared" si="1279"/>
        <v>0</v>
      </c>
      <c r="AH1925">
        <f t="shared" si="1280"/>
        <v>0.42</v>
      </c>
      <c r="AI1925">
        <f t="shared" si="1280"/>
        <v>0</v>
      </c>
      <c r="AJ1925">
        <f t="shared" si="1281"/>
        <v>0</v>
      </c>
      <c r="AK1925">
        <v>426.58</v>
      </c>
      <c r="AL1925">
        <v>112.32</v>
      </c>
      <c r="AM1925">
        <v>8.99</v>
      </c>
      <c r="AN1925">
        <v>0.13</v>
      </c>
      <c r="AO1925">
        <v>305.27</v>
      </c>
      <c r="AP1925">
        <v>0</v>
      </c>
      <c r="AQ1925">
        <v>0.42</v>
      </c>
      <c r="AR1925">
        <v>0</v>
      </c>
      <c r="AS1925">
        <v>0</v>
      </c>
      <c r="AT1925">
        <v>70</v>
      </c>
      <c r="AU1925">
        <v>10</v>
      </c>
      <c r="AV1925">
        <v>1</v>
      </c>
      <c r="AW1925">
        <v>1</v>
      </c>
      <c r="AZ1925">
        <v>1</v>
      </c>
      <c r="BA1925">
        <v>1</v>
      </c>
      <c r="BB1925">
        <v>1</v>
      </c>
      <c r="BC1925">
        <v>1</v>
      </c>
      <c r="BD1925" t="s">
        <v>3</v>
      </c>
      <c r="BE1925" t="s">
        <v>3</v>
      </c>
      <c r="BF1925" t="s">
        <v>3</v>
      </c>
      <c r="BG1925" t="s">
        <v>3</v>
      </c>
      <c r="BH1925">
        <v>0</v>
      </c>
      <c r="BI1925">
        <v>4</v>
      </c>
      <c r="BJ1925" t="s">
        <v>230</v>
      </c>
      <c r="BM1925">
        <v>0</v>
      </c>
      <c r="BN1925">
        <v>0</v>
      </c>
      <c r="BO1925" t="s">
        <v>3</v>
      </c>
      <c r="BP1925">
        <v>0</v>
      </c>
      <c r="BQ1925">
        <v>1</v>
      </c>
      <c r="BR1925">
        <v>0</v>
      </c>
      <c r="BS1925">
        <v>1</v>
      </c>
      <c r="BT1925">
        <v>1</v>
      </c>
      <c r="BU1925">
        <v>1</v>
      </c>
      <c r="BV1925">
        <v>1</v>
      </c>
      <c r="BW1925">
        <v>1</v>
      </c>
      <c r="BX1925">
        <v>1</v>
      </c>
      <c r="BY1925" t="s">
        <v>3</v>
      </c>
      <c r="BZ1925">
        <v>70</v>
      </c>
      <c r="CA1925">
        <v>10</v>
      </c>
      <c r="CB1925" t="s">
        <v>3</v>
      </c>
      <c r="CE1925">
        <v>0</v>
      </c>
      <c r="CF1925">
        <v>0</v>
      </c>
      <c r="CG1925">
        <v>0</v>
      </c>
      <c r="CM1925">
        <v>0</v>
      </c>
      <c r="CN1925" t="s">
        <v>3</v>
      </c>
      <c r="CO1925">
        <v>0</v>
      </c>
      <c r="CP1925">
        <f t="shared" si="1282"/>
        <v>85.31</v>
      </c>
      <c r="CQ1925">
        <f t="shared" si="1283"/>
        <v>112.32</v>
      </c>
      <c r="CR1925">
        <f t="shared" si="1284"/>
        <v>8.99</v>
      </c>
      <c r="CS1925">
        <f t="shared" si="1285"/>
        <v>0.13</v>
      </c>
      <c r="CT1925">
        <f t="shared" si="1286"/>
        <v>305.27</v>
      </c>
      <c r="CU1925">
        <f t="shared" si="1287"/>
        <v>0</v>
      </c>
      <c r="CV1925">
        <f t="shared" si="1288"/>
        <v>0.42</v>
      </c>
      <c r="CW1925">
        <f t="shared" si="1289"/>
        <v>0</v>
      </c>
      <c r="CX1925">
        <f t="shared" si="1289"/>
        <v>0</v>
      </c>
      <c r="CY1925">
        <f t="shared" si="1290"/>
        <v>42.734999999999999</v>
      </c>
      <c r="CZ1925">
        <f t="shared" si="1291"/>
        <v>6.1050000000000004</v>
      </c>
      <c r="DC1925" t="s">
        <v>3</v>
      </c>
      <c r="DD1925" t="s">
        <v>3</v>
      </c>
      <c r="DE1925" t="s">
        <v>3</v>
      </c>
      <c r="DF1925" t="s">
        <v>3</v>
      </c>
      <c r="DG1925" t="s">
        <v>3</v>
      </c>
      <c r="DH1925" t="s">
        <v>3</v>
      </c>
      <c r="DI1925" t="s">
        <v>3</v>
      </c>
      <c r="DJ1925" t="s">
        <v>3</v>
      </c>
      <c r="DK1925" t="s">
        <v>3</v>
      </c>
      <c r="DL1925" t="s">
        <v>3</v>
      </c>
      <c r="DM1925" t="s">
        <v>3</v>
      </c>
      <c r="DN1925">
        <v>0</v>
      </c>
      <c r="DO1925">
        <v>0</v>
      </c>
      <c r="DP1925">
        <v>1</v>
      </c>
      <c r="DQ1925">
        <v>1</v>
      </c>
      <c r="DU1925">
        <v>1013</v>
      </c>
      <c r="DV1925" t="s">
        <v>229</v>
      </c>
      <c r="DW1925" t="s">
        <v>229</v>
      </c>
      <c r="DX1925">
        <v>1</v>
      </c>
      <c r="DZ1925" t="s">
        <v>3</v>
      </c>
      <c r="EA1925" t="s">
        <v>3</v>
      </c>
      <c r="EB1925" t="s">
        <v>3</v>
      </c>
      <c r="EC1925" t="s">
        <v>3</v>
      </c>
      <c r="EE1925">
        <v>35096056</v>
      </c>
      <c r="EF1925">
        <v>1</v>
      </c>
      <c r="EG1925" t="s">
        <v>20</v>
      </c>
      <c r="EH1925">
        <v>0</v>
      </c>
      <c r="EI1925" t="s">
        <v>3</v>
      </c>
      <c r="EJ1925">
        <v>4</v>
      </c>
      <c r="EK1925">
        <v>0</v>
      </c>
      <c r="EL1925" t="s">
        <v>21</v>
      </c>
      <c r="EM1925" t="s">
        <v>22</v>
      </c>
      <c r="EO1925" t="s">
        <v>3</v>
      </c>
      <c r="EQ1925">
        <v>0</v>
      </c>
      <c r="ER1925">
        <v>426.58</v>
      </c>
      <c r="ES1925">
        <v>112.32</v>
      </c>
      <c r="ET1925">
        <v>8.99</v>
      </c>
      <c r="EU1925">
        <v>0.13</v>
      </c>
      <c r="EV1925">
        <v>305.27</v>
      </c>
      <c r="EW1925">
        <v>0.42</v>
      </c>
      <c r="EX1925">
        <v>0</v>
      </c>
      <c r="EY1925">
        <v>0</v>
      </c>
      <c r="FQ1925">
        <v>0</v>
      </c>
      <c r="FR1925">
        <v>0</v>
      </c>
      <c r="FS1925">
        <v>0</v>
      </c>
      <c r="FX1925">
        <v>70</v>
      </c>
      <c r="FY1925">
        <v>10</v>
      </c>
      <c r="GA1925" t="s">
        <v>3</v>
      </c>
      <c r="GD1925">
        <v>0</v>
      </c>
      <c r="GF1925">
        <v>94825724</v>
      </c>
      <c r="GG1925">
        <v>2</v>
      </c>
      <c r="GH1925">
        <v>1</v>
      </c>
      <c r="GI1925">
        <v>-2</v>
      </c>
      <c r="GJ1925">
        <v>0</v>
      </c>
      <c r="GK1925">
        <f>ROUND(R1925*(R12)/100,2)</f>
        <v>0.03</v>
      </c>
      <c r="GL1925">
        <f t="shared" si="1292"/>
        <v>0</v>
      </c>
      <c r="GM1925">
        <f t="shared" si="1293"/>
        <v>134.19</v>
      </c>
      <c r="GN1925">
        <f t="shared" si="1294"/>
        <v>0</v>
      </c>
      <c r="GO1925">
        <f t="shared" si="1295"/>
        <v>0</v>
      </c>
      <c r="GP1925">
        <f t="shared" si="1296"/>
        <v>134.19</v>
      </c>
      <c r="GR1925">
        <v>0</v>
      </c>
      <c r="GS1925">
        <v>3</v>
      </c>
      <c r="GT1925">
        <v>0</v>
      </c>
      <c r="GU1925" t="s">
        <v>3</v>
      </c>
      <c r="GV1925">
        <f t="shared" si="1297"/>
        <v>0</v>
      </c>
      <c r="GW1925">
        <v>1</v>
      </c>
      <c r="GX1925">
        <f t="shared" si="1298"/>
        <v>0</v>
      </c>
      <c r="HA1925">
        <v>0</v>
      </c>
      <c r="HB1925">
        <v>0</v>
      </c>
      <c r="HC1925">
        <f t="shared" si="1299"/>
        <v>0</v>
      </c>
      <c r="HE1925" t="s">
        <v>3</v>
      </c>
      <c r="HF1925" t="s">
        <v>3</v>
      </c>
      <c r="HM1925" t="s">
        <v>3</v>
      </c>
      <c r="HN1925" t="s">
        <v>3</v>
      </c>
      <c r="HO1925" t="s">
        <v>3</v>
      </c>
      <c r="HP1925" t="s">
        <v>3</v>
      </c>
      <c r="HQ1925" t="s">
        <v>3</v>
      </c>
      <c r="HS1925">
        <v>0</v>
      </c>
      <c r="IK1925">
        <v>0</v>
      </c>
    </row>
    <row r="1926" spans="1:245" x14ac:dyDescent="0.2">
      <c r="A1926">
        <v>17</v>
      </c>
      <c r="B1926">
        <v>1</v>
      </c>
      <c r="C1926">
        <f>ROW(SmtRes!A596)</f>
        <v>596</v>
      </c>
      <c r="D1926">
        <f>ROW(EtalonRes!A596)</f>
        <v>596</v>
      </c>
      <c r="E1926" t="s">
        <v>456</v>
      </c>
      <c r="F1926" t="s">
        <v>232</v>
      </c>
      <c r="G1926" t="s">
        <v>233</v>
      </c>
      <c r="H1926" t="s">
        <v>26</v>
      </c>
      <c r="I1926">
        <f>ROUND(1/100,9)</f>
        <v>0.01</v>
      </c>
      <c r="J1926">
        <v>0</v>
      </c>
      <c r="K1926">
        <f>ROUND(1/100,9)</f>
        <v>0.01</v>
      </c>
      <c r="O1926">
        <f t="shared" si="1265"/>
        <v>142.13999999999999</v>
      </c>
      <c r="P1926">
        <f t="shared" si="1266"/>
        <v>0</v>
      </c>
      <c r="Q1926">
        <f t="shared" si="1267"/>
        <v>59.94</v>
      </c>
      <c r="R1926">
        <f t="shared" si="1268"/>
        <v>30.4</v>
      </c>
      <c r="S1926">
        <f t="shared" si="1269"/>
        <v>82.2</v>
      </c>
      <c r="T1926">
        <f t="shared" si="1270"/>
        <v>0</v>
      </c>
      <c r="U1926">
        <f t="shared" si="1271"/>
        <v>0.14000000000000001</v>
      </c>
      <c r="V1926">
        <f t="shared" si="1272"/>
        <v>0</v>
      </c>
      <c r="W1926">
        <f t="shared" si="1273"/>
        <v>0</v>
      </c>
      <c r="X1926">
        <f t="shared" si="1274"/>
        <v>57.54</v>
      </c>
      <c r="Y1926">
        <f t="shared" si="1274"/>
        <v>8.2200000000000006</v>
      </c>
      <c r="AA1926">
        <v>35364244</v>
      </c>
      <c r="AB1926">
        <f t="shared" si="1275"/>
        <v>14213.53</v>
      </c>
      <c r="AC1926">
        <f t="shared" si="1276"/>
        <v>0</v>
      </c>
      <c r="AD1926">
        <f t="shared" si="1277"/>
        <v>5993.85</v>
      </c>
      <c r="AE1926">
        <f t="shared" si="1278"/>
        <v>3040.45</v>
      </c>
      <c r="AF1926">
        <f t="shared" si="1278"/>
        <v>8219.68</v>
      </c>
      <c r="AG1926">
        <f t="shared" si="1279"/>
        <v>0</v>
      </c>
      <c r="AH1926">
        <f t="shared" si="1280"/>
        <v>14</v>
      </c>
      <c r="AI1926">
        <f t="shared" si="1280"/>
        <v>0</v>
      </c>
      <c r="AJ1926">
        <f t="shared" si="1281"/>
        <v>0</v>
      </c>
      <c r="AK1926">
        <v>14213.53</v>
      </c>
      <c r="AL1926">
        <v>0</v>
      </c>
      <c r="AM1926">
        <v>5993.85</v>
      </c>
      <c r="AN1926">
        <v>3040.45</v>
      </c>
      <c r="AO1926">
        <v>8219.68</v>
      </c>
      <c r="AP1926">
        <v>0</v>
      </c>
      <c r="AQ1926">
        <v>14</v>
      </c>
      <c r="AR1926">
        <v>0</v>
      </c>
      <c r="AS1926">
        <v>0</v>
      </c>
      <c r="AT1926">
        <v>70</v>
      </c>
      <c r="AU1926">
        <v>10</v>
      </c>
      <c r="AV1926">
        <v>1</v>
      </c>
      <c r="AW1926">
        <v>1</v>
      </c>
      <c r="AZ1926">
        <v>1</v>
      </c>
      <c r="BA1926">
        <v>1</v>
      </c>
      <c r="BB1926">
        <v>1</v>
      </c>
      <c r="BC1926">
        <v>1</v>
      </c>
      <c r="BD1926" t="s">
        <v>3</v>
      </c>
      <c r="BE1926" t="s">
        <v>3</v>
      </c>
      <c r="BF1926" t="s">
        <v>3</v>
      </c>
      <c r="BG1926" t="s">
        <v>3</v>
      </c>
      <c r="BH1926">
        <v>0</v>
      </c>
      <c r="BI1926">
        <v>4</v>
      </c>
      <c r="BJ1926" t="s">
        <v>234</v>
      </c>
      <c r="BM1926">
        <v>0</v>
      </c>
      <c r="BN1926">
        <v>0</v>
      </c>
      <c r="BO1926" t="s">
        <v>3</v>
      </c>
      <c r="BP1926">
        <v>0</v>
      </c>
      <c r="BQ1926">
        <v>1</v>
      </c>
      <c r="BR1926">
        <v>0</v>
      </c>
      <c r="BS1926">
        <v>1</v>
      </c>
      <c r="BT1926">
        <v>1</v>
      </c>
      <c r="BU1926">
        <v>1</v>
      </c>
      <c r="BV1926">
        <v>1</v>
      </c>
      <c r="BW1926">
        <v>1</v>
      </c>
      <c r="BX1926">
        <v>1</v>
      </c>
      <c r="BY1926" t="s">
        <v>3</v>
      </c>
      <c r="BZ1926">
        <v>70</v>
      </c>
      <c r="CA1926">
        <v>10</v>
      </c>
      <c r="CB1926" t="s">
        <v>3</v>
      </c>
      <c r="CE1926">
        <v>0</v>
      </c>
      <c r="CF1926">
        <v>0</v>
      </c>
      <c r="CG1926">
        <v>0</v>
      </c>
      <c r="CM1926">
        <v>0</v>
      </c>
      <c r="CN1926" t="s">
        <v>3</v>
      </c>
      <c r="CO1926">
        <v>0</v>
      </c>
      <c r="CP1926">
        <f t="shared" si="1282"/>
        <v>142.13999999999999</v>
      </c>
      <c r="CQ1926">
        <f t="shared" si="1283"/>
        <v>0</v>
      </c>
      <c r="CR1926">
        <f t="shared" si="1284"/>
        <v>5993.85</v>
      </c>
      <c r="CS1926">
        <f t="shared" si="1285"/>
        <v>3040.45</v>
      </c>
      <c r="CT1926">
        <f t="shared" si="1286"/>
        <v>8219.68</v>
      </c>
      <c r="CU1926">
        <f t="shared" si="1287"/>
        <v>0</v>
      </c>
      <c r="CV1926">
        <f t="shared" si="1288"/>
        <v>14</v>
      </c>
      <c r="CW1926">
        <f t="shared" si="1289"/>
        <v>0</v>
      </c>
      <c r="CX1926">
        <f t="shared" si="1289"/>
        <v>0</v>
      </c>
      <c r="CY1926">
        <f t="shared" si="1290"/>
        <v>57.54</v>
      </c>
      <c r="CZ1926">
        <f t="shared" si="1291"/>
        <v>8.2200000000000006</v>
      </c>
      <c r="DC1926" t="s">
        <v>3</v>
      </c>
      <c r="DD1926" t="s">
        <v>3</v>
      </c>
      <c r="DE1926" t="s">
        <v>3</v>
      </c>
      <c r="DF1926" t="s">
        <v>3</v>
      </c>
      <c r="DG1926" t="s">
        <v>3</v>
      </c>
      <c r="DH1926" t="s">
        <v>3</v>
      </c>
      <c r="DI1926" t="s">
        <v>3</v>
      </c>
      <c r="DJ1926" t="s">
        <v>3</v>
      </c>
      <c r="DK1926" t="s">
        <v>3</v>
      </c>
      <c r="DL1926" t="s">
        <v>3</v>
      </c>
      <c r="DM1926" t="s">
        <v>3</v>
      </c>
      <c r="DN1926">
        <v>0</v>
      </c>
      <c r="DO1926">
        <v>0</v>
      </c>
      <c r="DP1926">
        <v>1</v>
      </c>
      <c r="DQ1926">
        <v>1</v>
      </c>
      <c r="DU1926">
        <v>1003</v>
      </c>
      <c r="DV1926" t="s">
        <v>26</v>
      </c>
      <c r="DW1926" t="s">
        <v>26</v>
      </c>
      <c r="DX1926">
        <v>100</v>
      </c>
      <c r="DZ1926" t="s">
        <v>3</v>
      </c>
      <c r="EA1926" t="s">
        <v>3</v>
      </c>
      <c r="EB1926" t="s">
        <v>3</v>
      </c>
      <c r="EC1926" t="s">
        <v>3</v>
      </c>
      <c r="EE1926">
        <v>35096056</v>
      </c>
      <c r="EF1926">
        <v>1</v>
      </c>
      <c r="EG1926" t="s">
        <v>20</v>
      </c>
      <c r="EH1926">
        <v>0</v>
      </c>
      <c r="EI1926" t="s">
        <v>3</v>
      </c>
      <c r="EJ1926">
        <v>4</v>
      </c>
      <c r="EK1926">
        <v>0</v>
      </c>
      <c r="EL1926" t="s">
        <v>21</v>
      </c>
      <c r="EM1926" t="s">
        <v>22</v>
      </c>
      <c r="EO1926" t="s">
        <v>3</v>
      </c>
      <c r="EQ1926">
        <v>0</v>
      </c>
      <c r="ER1926">
        <v>14213.53</v>
      </c>
      <c r="ES1926">
        <v>0</v>
      </c>
      <c r="ET1926">
        <v>5993.85</v>
      </c>
      <c r="EU1926">
        <v>3040.45</v>
      </c>
      <c r="EV1926">
        <v>8219.68</v>
      </c>
      <c r="EW1926">
        <v>14</v>
      </c>
      <c r="EX1926">
        <v>0</v>
      </c>
      <c r="EY1926">
        <v>0</v>
      </c>
      <c r="FQ1926">
        <v>0</v>
      </c>
      <c r="FR1926">
        <v>0</v>
      </c>
      <c r="FS1926">
        <v>0</v>
      </c>
      <c r="FX1926">
        <v>70</v>
      </c>
      <c r="FY1926">
        <v>10</v>
      </c>
      <c r="GA1926" t="s">
        <v>3</v>
      </c>
      <c r="GD1926">
        <v>0</v>
      </c>
      <c r="GF1926">
        <v>-140188742</v>
      </c>
      <c r="GG1926">
        <v>2</v>
      </c>
      <c r="GH1926">
        <v>1</v>
      </c>
      <c r="GI1926">
        <v>-2</v>
      </c>
      <c r="GJ1926">
        <v>0</v>
      </c>
      <c r="GK1926">
        <f>ROUND(R1926*(R12)/100,2)</f>
        <v>32.83</v>
      </c>
      <c r="GL1926">
        <f t="shared" si="1292"/>
        <v>0</v>
      </c>
      <c r="GM1926">
        <f t="shared" si="1293"/>
        <v>240.73</v>
      </c>
      <c r="GN1926">
        <f t="shared" si="1294"/>
        <v>0</v>
      </c>
      <c r="GO1926">
        <f t="shared" si="1295"/>
        <v>0</v>
      </c>
      <c r="GP1926">
        <f t="shared" si="1296"/>
        <v>240.73</v>
      </c>
      <c r="GR1926">
        <v>0</v>
      </c>
      <c r="GS1926">
        <v>3</v>
      </c>
      <c r="GT1926">
        <v>0</v>
      </c>
      <c r="GU1926" t="s">
        <v>3</v>
      </c>
      <c r="GV1926">
        <f t="shared" si="1297"/>
        <v>0</v>
      </c>
      <c r="GW1926">
        <v>1</v>
      </c>
      <c r="GX1926">
        <f t="shared" si="1298"/>
        <v>0</v>
      </c>
      <c r="HA1926">
        <v>0</v>
      </c>
      <c r="HB1926">
        <v>0</v>
      </c>
      <c r="HC1926">
        <f t="shared" si="1299"/>
        <v>0</v>
      </c>
      <c r="HE1926" t="s">
        <v>3</v>
      </c>
      <c r="HF1926" t="s">
        <v>3</v>
      </c>
      <c r="HM1926" t="s">
        <v>3</v>
      </c>
      <c r="HN1926" t="s">
        <v>3</v>
      </c>
      <c r="HO1926" t="s">
        <v>3</v>
      </c>
      <c r="HP1926" t="s">
        <v>3</v>
      </c>
      <c r="HQ1926" t="s">
        <v>3</v>
      </c>
      <c r="HS1926">
        <v>0</v>
      </c>
      <c r="IK1926">
        <v>0</v>
      </c>
    </row>
    <row r="1927" spans="1:245" x14ac:dyDescent="0.2">
      <c r="A1927">
        <v>17</v>
      </c>
      <c r="B1927">
        <v>1</v>
      </c>
      <c r="E1927" t="s">
        <v>457</v>
      </c>
      <c r="F1927" t="s">
        <v>236</v>
      </c>
      <c r="G1927" t="s">
        <v>237</v>
      </c>
      <c r="H1927" t="s">
        <v>35</v>
      </c>
      <c r="I1927">
        <v>1E-3</v>
      </c>
      <c r="J1927">
        <v>0</v>
      </c>
      <c r="K1927">
        <v>1E-3</v>
      </c>
      <c r="O1927">
        <f t="shared" si="1265"/>
        <v>99.86</v>
      </c>
      <c r="P1927">
        <f t="shared" si="1266"/>
        <v>99.86</v>
      </c>
      <c r="Q1927">
        <f t="shared" si="1267"/>
        <v>0</v>
      </c>
      <c r="R1927">
        <f t="shared" si="1268"/>
        <v>0</v>
      </c>
      <c r="S1927">
        <f t="shared" si="1269"/>
        <v>0</v>
      </c>
      <c r="T1927">
        <f t="shared" si="1270"/>
        <v>0</v>
      </c>
      <c r="U1927">
        <f t="shared" si="1271"/>
        <v>0</v>
      </c>
      <c r="V1927">
        <f t="shared" si="1272"/>
        <v>0</v>
      </c>
      <c r="W1927">
        <f t="shared" si="1273"/>
        <v>0</v>
      </c>
      <c r="X1927">
        <f t="shared" si="1274"/>
        <v>0</v>
      </c>
      <c r="Y1927">
        <f t="shared" si="1274"/>
        <v>0</v>
      </c>
      <c r="AA1927">
        <v>35364244</v>
      </c>
      <c r="AB1927">
        <f t="shared" si="1275"/>
        <v>99860.32</v>
      </c>
      <c r="AC1927">
        <f t="shared" si="1276"/>
        <v>99860.32</v>
      </c>
      <c r="AD1927">
        <f t="shared" si="1277"/>
        <v>0</v>
      </c>
      <c r="AE1927">
        <f t="shared" si="1278"/>
        <v>0</v>
      </c>
      <c r="AF1927">
        <f t="shared" si="1278"/>
        <v>0</v>
      </c>
      <c r="AG1927">
        <f t="shared" si="1279"/>
        <v>0</v>
      </c>
      <c r="AH1927">
        <f t="shared" si="1280"/>
        <v>0</v>
      </c>
      <c r="AI1927">
        <f t="shared" si="1280"/>
        <v>0</v>
      </c>
      <c r="AJ1927">
        <f t="shared" si="1281"/>
        <v>0</v>
      </c>
      <c r="AK1927">
        <v>99860.32</v>
      </c>
      <c r="AL1927">
        <v>99860.32</v>
      </c>
      <c r="AM1927">
        <v>0</v>
      </c>
      <c r="AN1927">
        <v>0</v>
      </c>
      <c r="AO1927">
        <v>0</v>
      </c>
      <c r="AP1927">
        <v>0</v>
      </c>
      <c r="AQ1927">
        <v>0</v>
      </c>
      <c r="AR1927">
        <v>0</v>
      </c>
      <c r="AS1927">
        <v>0</v>
      </c>
      <c r="AT1927">
        <v>70</v>
      </c>
      <c r="AU1927">
        <v>10</v>
      </c>
      <c r="AV1927">
        <v>1</v>
      </c>
      <c r="AW1927">
        <v>1</v>
      </c>
      <c r="AZ1927">
        <v>1</v>
      </c>
      <c r="BA1927">
        <v>1</v>
      </c>
      <c r="BB1927">
        <v>1</v>
      </c>
      <c r="BC1927">
        <v>1</v>
      </c>
      <c r="BD1927" t="s">
        <v>3</v>
      </c>
      <c r="BE1927" t="s">
        <v>3</v>
      </c>
      <c r="BF1927" t="s">
        <v>3</v>
      </c>
      <c r="BG1927" t="s">
        <v>3</v>
      </c>
      <c r="BH1927">
        <v>3</v>
      </c>
      <c r="BI1927">
        <v>4</v>
      </c>
      <c r="BJ1927" t="s">
        <v>238</v>
      </c>
      <c r="BM1927">
        <v>0</v>
      </c>
      <c r="BN1927">
        <v>0</v>
      </c>
      <c r="BO1927" t="s">
        <v>3</v>
      </c>
      <c r="BP1927">
        <v>0</v>
      </c>
      <c r="BQ1927">
        <v>1</v>
      </c>
      <c r="BR1927">
        <v>0</v>
      </c>
      <c r="BS1927">
        <v>1</v>
      </c>
      <c r="BT1927">
        <v>1</v>
      </c>
      <c r="BU1927">
        <v>1</v>
      </c>
      <c r="BV1927">
        <v>1</v>
      </c>
      <c r="BW1927">
        <v>1</v>
      </c>
      <c r="BX1927">
        <v>1</v>
      </c>
      <c r="BY1927" t="s">
        <v>3</v>
      </c>
      <c r="BZ1927">
        <v>70</v>
      </c>
      <c r="CA1927">
        <v>10</v>
      </c>
      <c r="CB1927" t="s">
        <v>3</v>
      </c>
      <c r="CE1927">
        <v>0</v>
      </c>
      <c r="CF1927">
        <v>0</v>
      </c>
      <c r="CG1927">
        <v>0</v>
      </c>
      <c r="CM1927">
        <v>0</v>
      </c>
      <c r="CN1927" t="s">
        <v>3</v>
      </c>
      <c r="CO1927">
        <v>0</v>
      </c>
      <c r="CP1927">
        <f t="shared" si="1282"/>
        <v>99.86</v>
      </c>
      <c r="CQ1927">
        <f t="shared" si="1283"/>
        <v>99860.32</v>
      </c>
      <c r="CR1927">
        <f t="shared" si="1284"/>
        <v>0</v>
      </c>
      <c r="CS1927">
        <f t="shared" si="1285"/>
        <v>0</v>
      </c>
      <c r="CT1927">
        <f t="shared" si="1286"/>
        <v>0</v>
      </c>
      <c r="CU1927">
        <f t="shared" si="1287"/>
        <v>0</v>
      </c>
      <c r="CV1927">
        <f t="shared" si="1288"/>
        <v>0</v>
      </c>
      <c r="CW1927">
        <f t="shared" si="1289"/>
        <v>0</v>
      </c>
      <c r="CX1927">
        <f t="shared" si="1289"/>
        <v>0</v>
      </c>
      <c r="CY1927">
        <f t="shared" si="1290"/>
        <v>0</v>
      </c>
      <c r="CZ1927">
        <f t="shared" si="1291"/>
        <v>0</v>
      </c>
      <c r="DC1927" t="s">
        <v>3</v>
      </c>
      <c r="DD1927" t="s">
        <v>3</v>
      </c>
      <c r="DE1927" t="s">
        <v>3</v>
      </c>
      <c r="DF1927" t="s">
        <v>3</v>
      </c>
      <c r="DG1927" t="s">
        <v>3</v>
      </c>
      <c r="DH1927" t="s">
        <v>3</v>
      </c>
      <c r="DI1927" t="s">
        <v>3</v>
      </c>
      <c r="DJ1927" t="s">
        <v>3</v>
      </c>
      <c r="DK1927" t="s">
        <v>3</v>
      </c>
      <c r="DL1927" t="s">
        <v>3</v>
      </c>
      <c r="DM1927" t="s">
        <v>3</v>
      </c>
      <c r="DN1927">
        <v>0</v>
      </c>
      <c r="DO1927">
        <v>0</v>
      </c>
      <c r="DP1927">
        <v>1</v>
      </c>
      <c r="DQ1927">
        <v>1</v>
      </c>
      <c r="DU1927">
        <v>1003</v>
      </c>
      <c r="DV1927" t="s">
        <v>35</v>
      </c>
      <c r="DW1927" t="s">
        <v>35</v>
      </c>
      <c r="DX1927">
        <v>1000</v>
      </c>
      <c r="DZ1927" t="s">
        <v>3</v>
      </c>
      <c r="EA1927" t="s">
        <v>3</v>
      </c>
      <c r="EB1927" t="s">
        <v>3</v>
      </c>
      <c r="EC1927" t="s">
        <v>3</v>
      </c>
      <c r="EE1927">
        <v>35096056</v>
      </c>
      <c r="EF1927">
        <v>1</v>
      </c>
      <c r="EG1927" t="s">
        <v>20</v>
      </c>
      <c r="EH1927">
        <v>0</v>
      </c>
      <c r="EI1927" t="s">
        <v>3</v>
      </c>
      <c r="EJ1927">
        <v>4</v>
      </c>
      <c r="EK1927">
        <v>0</v>
      </c>
      <c r="EL1927" t="s">
        <v>21</v>
      </c>
      <c r="EM1927" t="s">
        <v>22</v>
      </c>
      <c r="EO1927" t="s">
        <v>3</v>
      </c>
      <c r="EQ1927">
        <v>0</v>
      </c>
      <c r="ER1927">
        <v>99860.32</v>
      </c>
      <c r="ES1927">
        <v>99860.32</v>
      </c>
      <c r="ET1927">
        <v>0</v>
      </c>
      <c r="EU1927">
        <v>0</v>
      </c>
      <c r="EV1927">
        <v>0</v>
      </c>
      <c r="EW1927">
        <v>0</v>
      </c>
      <c r="EX1927">
        <v>0</v>
      </c>
      <c r="EY1927">
        <v>0</v>
      </c>
      <c r="FQ1927">
        <v>0</v>
      </c>
      <c r="FR1927">
        <v>0</v>
      </c>
      <c r="FS1927">
        <v>0</v>
      </c>
      <c r="FX1927">
        <v>70</v>
      </c>
      <c r="FY1927">
        <v>10</v>
      </c>
      <c r="GA1927" t="s">
        <v>3</v>
      </c>
      <c r="GD1927">
        <v>0</v>
      </c>
      <c r="GF1927">
        <v>2077141205</v>
      </c>
      <c r="GG1927">
        <v>2</v>
      </c>
      <c r="GH1927">
        <v>1</v>
      </c>
      <c r="GI1927">
        <v>-2</v>
      </c>
      <c r="GJ1927">
        <v>0</v>
      </c>
      <c r="GK1927">
        <f>ROUND(R1927*(R12)/100,2)</f>
        <v>0</v>
      </c>
      <c r="GL1927">
        <f t="shared" si="1292"/>
        <v>0</v>
      </c>
      <c r="GM1927">
        <f t="shared" si="1293"/>
        <v>99.86</v>
      </c>
      <c r="GN1927">
        <f t="shared" si="1294"/>
        <v>0</v>
      </c>
      <c r="GO1927">
        <f t="shared" si="1295"/>
        <v>0</v>
      </c>
      <c r="GP1927">
        <f t="shared" si="1296"/>
        <v>99.86</v>
      </c>
      <c r="GR1927">
        <v>0</v>
      </c>
      <c r="GS1927">
        <v>3</v>
      </c>
      <c r="GT1927">
        <v>0</v>
      </c>
      <c r="GU1927" t="s">
        <v>3</v>
      </c>
      <c r="GV1927">
        <f t="shared" si="1297"/>
        <v>0</v>
      </c>
      <c r="GW1927">
        <v>1</v>
      </c>
      <c r="GX1927">
        <f t="shared" si="1298"/>
        <v>0</v>
      </c>
      <c r="HA1927">
        <v>0</v>
      </c>
      <c r="HB1927">
        <v>0</v>
      </c>
      <c r="HC1927">
        <f t="shared" si="1299"/>
        <v>0</v>
      </c>
      <c r="HE1927" t="s">
        <v>3</v>
      </c>
      <c r="HF1927" t="s">
        <v>3</v>
      </c>
      <c r="HM1927" t="s">
        <v>3</v>
      </c>
      <c r="HN1927" t="s">
        <v>3</v>
      </c>
      <c r="HO1927" t="s">
        <v>3</v>
      </c>
      <c r="HP1927" t="s">
        <v>3</v>
      </c>
      <c r="HQ1927" t="s">
        <v>3</v>
      </c>
      <c r="HS1927">
        <v>0</v>
      </c>
      <c r="IK1927">
        <v>0</v>
      </c>
    </row>
    <row r="1928" spans="1:245" x14ac:dyDescent="0.2">
      <c r="A1928">
        <v>17</v>
      </c>
      <c r="B1928">
        <v>1</v>
      </c>
      <c r="E1928" t="s">
        <v>458</v>
      </c>
      <c r="F1928" t="s">
        <v>240</v>
      </c>
      <c r="G1928" t="s">
        <v>241</v>
      </c>
      <c r="H1928" t="s">
        <v>242</v>
      </c>
      <c r="I1928">
        <f>ROUND(2/1000,9)</f>
        <v>2E-3</v>
      </c>
      <c r="J1928">
        <v>0</v>
      </c>
      <c r="K1928">
        <f>ROUND(2/1000,9)</f>
        <v>2E-3</v>
      </c>
      <c r="O1928">
        <f t="shared" si="1265"/>
        <v>144.34</v>
      </c>
      <c r="P1928">
        <f t="shared" si="1266"/>
        <v>144.34</v>
      </c>
      <c r="Q1928">
        <f t="shared" si="1267"/>
        <v>0</v>
      </c>
      <c r="R1928">
        <f t="shared" si="1268"/>
        <v>0</v>
      </c>
      <c r="S1928">
        <f t="shared" si="1269"/>
        <v>0</v>
      </c>
      <c r="T1928">
        <f t="shared" si="1270"/>
        <v>0</v>
      </c>
      <c r="U1928">
        <f t="shared" si="1271"/>
        <v>0</v>
      </c>
      <c r="V1928">
        <f t="shared" si="1272"/>
        <v>0</v>
      </c>
      <c r="W1928">
        <f t="shared" si="1273"/>
        <v>0</v>
      </c>
      <c r="X1928">
        <f t="shared" si="1274"/>
        <v>0</v>
      </c>
      <c r="Y1928">
        <f t="shared" si="1274"/>
        <v>0</v>
      </c>
      <c r="AA1928">
        <v>35364244</v>
      </c>
      <c r="AB1928">
        <f t="shared" si="1275"/>
        <v>72169.899999999994</v>
      </c>
      <c r="AC1928">
        <f t="shared" si="1276"/>
        <v>72169.899999999994</v>
      </c>
      <c r="AD1928">
        <f t="shared" si="1277"/>
        <v>0</v>
      </c>
      <c r="AE1928">
        <f t="shared" si="1278"/>
        <v>0</v>
      </c>
      <c r="AF1928">
        <f t="shared" si="1278"/>
        <v>0</v>
      </c>
      <c r="AG1928">
        <f t="shared" si="1279"/>
        <v>0</v>
      </c>
      <c r="AH1928">
        <f t="shared" si="1280"/>
        <v>0</v>
      </c>
      <c r="AI1928">
        <f t="shared" si="1280"/>
        <v>0</v>
      </c>
      <c r="AJ1928">
        <f t="shared" si="1281"/>
        <v>0</v>
      </c>
      <c r="AK1928">
        <v>72169.899999999994</v>
      </c>
      <c r="AL1928">
        <v>72169.899999999994</v>
      </c>
      <c r="AM1928">
        <v>0</v>
      </c>
      <c r="AN1928">
        <v>0</v>
      </c>
      <c r="AO1928">
        <v>0</v>
      </c>
      <c r="AP1928">
        <v>0</v>
      </c>
      <c r="AQ1928">
        <v>0</v>
      </c>
      <c r="AR1928">
        <v>0</v>
      </c>
      <c r="AS1928">
        <v>0</v>
      </c>
      <c r="AT1928">
        <v>70</v>
      </c>
      <c r="AU1928">
        <v>10</v>
      </c>
      <c r="AV1928">
        <v>1</v>
      </c>
      <c r="AW1928">
        <v>1</v>
      </c>
      <c r="AZ1928">
        <v>1</v>
      </c>
      <c r="BA1928">
        <v>1</v>
      </c>
      <c r="BB1928">
        <v>1</v>
      </c>
      <c r="BC1928">
        <v>1</v>
      </c>
      <c r="BD1928" t="s">
        <v>3</v>
      </c>
      <c r="BE1928" t="s">
        <v>3</v>
      </c>
      <c r="BF1928" t="s">
        <v>3</v>
      </c>
      <c r="BG1928" t="s">
        <v>3</v>
      </c>
      <c r="BH1928">
        <v>3</v>
      </c>
      <c r="BI1928">
        <v>4</v>
      </c>
      <c r="BJ1928" t="s">
        <v>243</v>
      </c>
      <c r="BM1928">
        <v>0</v>
      </c>
      <c r="BN1928">
        <v>0</v>
      </c>
      <c r="BO1928" t="s">
        <v>3</v>
      </c>
      <c r="BP1928">
        <v>0</v>
      </c>
      <c r="BQ1928">
        <v>1</v>
      </c>
      <c r="BR1928">
        <v>0</v>
      </c>
      <c r="BS1928">
        <v>1</v>
      </c>
      <c r="BT1928">
        <v>1</v>
      </c>
      <c r="BU1928">
        <v>1</v>
      </c>
      <c r="BV1928">
        <v>1</v>
      </c>
      <c r="BW1928">
        <v>1</v>
      </c>
      <c r="BX1928">
        <v>1</v>
      </c>
      <c r="BY1928" t="s">
        <v>3</v>
      </c>
      <c r="BZ1928">
        <v>70</v>
      </c>
      <c r="CA1928">
        <v>10</v>
      </c>
      <c r="CB1928" t="s">
        <v>3</v>
      </c>
      <c r="CE1928">
        <v>0</v>
      </c>
      <c r="CF1928">
        <v>0</v>
      </c>
      <c r="CG1928">
        <v>0</v>
      </c>
      <c r="CM1928">
        <v>0</v>
      </c>
      <c r="CN1928" t="s">
        <v>3</v>
      </c>
      <c r="CO1928">
        <v>0</v>
      </c>
      <c r="CP1928">
        <f t="shared" si="1282"/>
        <v>144.34</v>
      </c>
      <c r="CQ1928">
        <f t="shared" si="1283"/>
        <v>72169.899999999994</v>
      </c>
      <c r="CR1928">
        <f t="shared" si="1284"/>
        <v>0</v>
      </c>
      <c r="CS1928">
        <f t="shared" si="1285"/>
        <v>0</v>
      </c>
      <c r="CT1928">
        <f t="shared" si="1286"/>
        <v>0</v>
      </c>
      <c r="CU1928">
        <f t="shared" si="1287"/>
        <v>0</v>
      </c>
      <c r="CV1928">
        <f t="shared" si="1288"/>
        <v>0</v>
      </c>
      <c r="CW1928">
        <f t="shared" si="1289"/>
        <v>0</v>
      </c>
      <c r="CX1928">
        <f t="shared" si="1289"/>
        <v>0</v>
      </c>
      <c r="CY1928">
        <f t="shared" si="1290"/>
        <v>0</v>
      </c>
      <c r="CZ1928">
        <f t="shared" si="1291"/>
        <v>0</v>
      </c>
      <c r="DC1928" t="s">
        <v>3</v>
      </c>
      <c r="DD1928" t="s">
        <v>3</v>
      </c>
      <c r="DE1928" t="s">
        <v>3</v>
      </c>
      <c r="DF1928" t="s">
        <v>3</v>
      </c>
      <c r="DG1928" t="s">
        <v>3</v>
      </c>
      <c r="DH1928" t="s">
        <v>3</v>
      </c>
      <c r="DI1928" t="s">
        <v>3</v>
      </c>
      <c r="DJ1928" t="s">
        <v>3</v>
      </c>
      <c r="DK1928" t="s">
        <v>3</v>
      </c>
      <c r="DL1928" t="s">
        <v>3</v>
      </c>
      <c r="DM1928" t="s">
        <v>3</v>
      </c>
      <c r="DN1928">
        <v>0</v>
      </c>
      <c r="DO1928">
        <v>0</v>
      </c>
      <c r="DP1928">
        <v>1</v>
      </c>
      <c r="DQ1928">
        <v>1</v>
      </c>
      <c r="DU1928">
        <v>1010</v>
      </c>
      <c r="DV1928" t="s">
        <v>242</v>
      </c>
      <c r="DW1928" t="s">
        <v>242</v>
      </c>
      <c r="DX1928">
        <v>1000</v>
      </c>
      <c r="DZ1928" t="s">
        <v>3</v>
      </c>
      <c r="EA1928" t="s">
        <v>3</v>
      </c>
      <c r="EB1928" t="s">
        <v>3</v>
      </c>
      <c r="EC1928" t="s">
        <v>3</v>
      </c>
      <c r="EE1928">
        <v>35096056</v>
      </c>
      <c r="EF1928">
        <v>1</v>
      </c>
      <c r="EG1928" t="s">
        <v>20</v>
      </c>
      <c r="EH1928">
        <v>0</v>
      </c>
      <c r="EI1928" t="s">
        <v>3</v>
      </c>
      <c r="EJ1928">
        <v>4</v>
      </c>
      <c r="EK1928">
        <v>0</v>
      </c>
      <c r="EL1928" t="s">
        <v>21</v>
      </c>
      <c r="EM1928" t="s">
        <v>22</v>
      </c>
      <c r="EO1928" t="s">
        <v>3</v>
      </c>
      <c r="EQ1928">
        <v>0</v>
      </c>
      <c r="ER1928">
        <v>72169.899999999994</v>
      </c>
      <c r="ES1928">
        <v>72169.899999999994</v>
      </c>
      <c r="ET1928">
        <v>0</v>
      </c>
      <c r="EU1928">
        <v>0</v>
      </c>
      <c r="EV1928">
        <v>0</v>
      </c>
      <c r="EW1928">
        <v>0</v>
      </c>
      <c r="EX1928">
        <v>0</v>
      </c>
      <c r="EY1928">
        <v>0</v>
      </c>
      <c r="FQ1928">
        <v>0</v>
      </c>
      <c r="FR1928">
        <v>0</v>
      </c>
      <c r="FS1928">
        <v>0</v>
      </c>
      <c r="FX1928">
        <v>70</v>
      </c>
      <c r="FY1928">
        <v>10</v>
      </c>
      <c r="GA1928" t="s">
        <v>3</v>
      </c>
      <c r="GD1928">
        <v>0</v>
      </c>
      <c r="GF1928">
        <v>653953554</v>
      </c>
      <c r="GG1928">
        <v>2</v>
      </c>
      <c r="GH1928">
        <v>1</v>
      </c>
      <c r="GI1928">
        <v>-2</v>
      </c>
      <c r="GJ1928">
        <v>0</v>
      </c>
      <c r="GK1928">
        <f>ROUND(R1928*(R12)/100,2)</f>
        <v>0</v>
      </c>
      <c r="GL1928">
        <f t="shared" si="1292"/>
        <v>0</v>
      </c>
      <c r="GM1928">
        <f t="shared" si="1293"/>
        <v>144.34</v>
      </c>
      <c r="GN1928">
        <f t="shared" si="1294"/>
        <v>0</v>
      </c>
      <c r="GO1928">
        <f t="shared" si="1295"/>
        <v>0</v>
      </c>
      <c r="GP1928">
        <f t="shared" si="1296"/>
        <v>144.34</v>
      </c>
      <c r="GR1928">
        <v>0</v>
      </c>
      <c r="GS1928">
        <v>3</v>
      </c>
      <c r="GT1928">
        <v>0</v>
      </c>
      <c r="GU1928" t="s">
        <v>3</v>
      </c>
      <c r="GV1928">
        <f t="shared" si="1297"/>
        <v>0</v>
      </c>
      <c r="GW1928">
        <v>1</v>
      </c>
      <c r="GX1928">
        <f t="shared" si="1298"/>
        <v>0</v>
      </c>
      <c r="HA1928">
        <v>0</v>
      </c>
      <c r="HB1928">
        <v>0</v>
      </c>
      <c r="HC1928">
        <f t="shared" si="1299"/>
        <v>0</v>
      </c>
      <c r="HE1928" t="s">
        <v>3</v>
      </c>
      <c r="HF1928" t="s">
        <v>3</v>
      </c>
      <c r="HM1928" t="s">
        <v>3</v>
      </c>
      <c r="HN1928" t="s">
        <v>3</v>
      </c>
      <c r="HO1928" t="s">
        <v>3</v>
      </c>
      <c r="HP1928" t="s">
        <v>3</v>
      </c>
      <c r="HQ1928" t="s">
        <v>3</v>
      </c>
      <c r="HS1928">
        <v>0</v>
      </c>
      <c r="IK1928">
        <v>0</v>
      </c>
    </row>
    <row r="1929" spans="1:245" x14ac:dyDescent="0.2">
      <c r="A1929">
        <v>17</v>
      </c>
      <c r="B1929">
        <v>1</v>
      </c>
      <c r="C1929">
        <f>ROW(SmtRes!A598)</f>
        <v>598</v>
      </c>
      <c r="D1929">
        <f>ROW(EtalonRes!A598)</f>
        <v>598</v>
      </c>
      <c r="E1929" t="s">
        <v>459</v>
      </c>
      <c r="F1929" t="s">
        <v>38</v>
      </c>
      <c r="G1929" t="s">
        <v>39</v>
      </c>
      <c r="H1929" t="s">
        <v>18</v>
      </c>
      <c r="I1929">
        <f>ROUND(4/100,9)</f>
        <v>0.04</v>
      </c>
      <c r="J1929">
        <v>0</v>
      </c>
      <c r="K1929">
        <f>ROUND(4/100,9)</f>
        <v>0.04</v>
      </c>
      <c r="O1929">
        <f t="shared" si="1265"/>
        <v>1116.6400000000001</v>
      </c>
      <c r="P1929">
        <f t="shared" si="1266"/>
        <v>0</v>
      </c>
      <c r="Q1929">
        <f t="shared" si="1267"/>
        <v>1.3</v>
      </c>
      <c r="R1929">
        <f t="shared" si="1268"/>
        <v>0.03</v>
      </c>
      <c r="S1929">
        <f t="shared" si="1269"/>
        <v>1115.3399999999999</v>
      </c>
      <c r="T1929">
        <f t="shared" si="1270"/>
        <v>0</v>
      </c>
      <c r="U1929">
        <f t="shared" si="1271"/>
        <v>1.7124000000000001</v>
      </c>
      <c r="V1929">
        <f t="shared" si="1272"/>
        <v>0</v>
      </c>
      <c r="W1929">
        <f t="shared" si="1273"/>
        <v>0</v>
      </c>
      <c r="X1929">
        <f t="shared" si="1274"/>
        <v>780.74</v>
      </c>
      <c r="Y1929">
        <f t="shared" si="1274"/>
        <v>111.53</v>
      </c>
      <c r="AA1929">
        <v>35364244</v>
      </c>
      <c r="AB1929">
        <f t="shared" si="1275"/>
        <v>27916.01</v>
      </c>
      <c r="AC1929">
        <f t="shared" si="1276"/>
        <v>0</v>
      </c>
      <c r="AD1929">
        <f t="shared" si="1277"/>
        <v>32.57</v>
      </c>
      <c r="AE1929">
        <f t="shared" si="1278"/>
        <v>0.69</v>
      </c>
      <c r="AF1929">
        <f t="shared" si="1278"/>
        <v>27883.439999999999</v>
      </c>
      <c r="AG1929">
        <f t="shared" si="1279"/>
        <v>0</v>
      </c>
      <c r="AH1929">
        <f t="shared" si="1280"/>
        <v>42.81</v>
      </c>
      <c r="AI1929">
        <f t="shared" si="1280"/>
        <v>0</v>
      </c>
      <c r="AJ1929">
        <f t="shared" si="1281"/>
        <v>0</v>
      </c>
      <c r="AK1929">
        <v>27916.01</v>
      </c>
      <c r="AL1929">
        <v>0</v>
      </c>
      <c r="AM1929">
        <v>32.57</v>
      </c>
      <c r="AN1929">
        <v>0.69</v>
      </c>
      <c r="AO1929">
        <v>27883.439999999999</v>
      </c>
      <c r="AP1929">
        <v>0</v>
      </c>
      <c r="AQ1929">
        <v>42.81</v>
      </c>
      <c r="AR1929">
        <v>0</v>
      </c>
      <c r="AS1929">
        <v>0</v>
      </c>
      <c r="AT1929">
        <v>70</v>
      </c>
      <c r="AU1929">
        <v>10</v>
      </c>
      <c r="AV1929">
        <v>1</v>
      </c>
      <c r="AW1929">
        <v>1</v>
      </c>
      <c r="AZ1929">
        <v>1</v>
      </c>
      <c r="BA1929">
        <v>1</v>
      </c>
      <c r="BB1929">
        <v>1</v>
      </c>
      <c r="BC1929">
        <v>1</v>
      </c>
      <c r="BD1929" t="s">
        <v>3</v>
      </c>
      <c r="BE1929" t="s">
        <v>3</v>
      </c>
      <c r="BF1929" t="s">
        <v>3</v>
      </c>
      <c r="BG1929" t="s">
        <v>3</v>
      </c>
      <c r="BH1929">
        <v>0</v>
      </c>
      <c r="BI1929">
        <v>4</v>
      </c>
      <c r="BJ1929" t="s">
        <v>40</v>
      </c>
      <c r="BM1929">
        <v>0</v>
      </c>
      <c r="BN1929">
        <v>0</v>
      </c>
      <c r="BO1929" t="s">
        <v>3</v>
      </c>
      <c r="BP1929">
        <v>0</v>
      </c>
      <c r="BQ1929">
        <v>1</v>
      </c>
      <c r="BR1929">
        <v>0</v>
      </c>
      <c r="BS1929">
        <v>1</v>
      </c>
      <c r="BT1929">
        <v>1</v>
      </c>
      <c r="BU1929">
        <v>1</v>
      </c>
      <c r="BV1929">
        <v>1</v>
      </c>
      <c r="BW1929">
        <v>1</v>
      </c>
      <c r="BX1929">
        <v>1</v>
      </c>
      <c r="BY1929" t="s">
        <v>3</v>
      </c>
      <c r="BZ1929">
        <v>70</v>
      </c>
      <c r="CA1929">
        <v>10</v>
      </c>
      <c r="CB1929" t="s">
        <v>3</v>
      </c>
      <c r="CE1929">
        <v>0</v>
      </c>
      <c r="CF1929">
        <v>0</v>
      </c>
      <c r="CG1929">
        <v>0</v>
      </c>
      <c r="CM1929">
        <v>0</v>
      </c>
      <c r="CN1929" t="s">
        <v>3</v>
      </c>
      <c r="CO1929">
        <v>0</v>
      </c>
      <c r="CP1929">
        <f t="shared" si="1282"/>
        <v>1116.6399999999999</v>
      </c>
      <c r="CQ1929">
        <f t="shared" si="1283"/>
        <v>0</v>
      </c>
      <c r="CR1929">
        <f t="shared" si="1284"/>
        <v>32.57</v>
      </c>
      <c r="CS1929">
        <f t="shared" si="1285"/>
        <v>0.69</v>
      </c>
      <c r="CT1929">
        <f t="shared" si="1286"/>
        <v>27883.439999999999</v>
      </c>
      <c r="CU1929">
        <f t="shared" si="1287"/>
        <v>0</v>
      </c>
      <c r="CV1929">
        <f t="shared" si="1288"/>
        <v>42.81</v>
      </c>
      <c r="CW1929">
        <f t="shared" si="1289"/>
        <v>0</v>
      </c>
      <c r="CX1929">
        <f t="shared" si="1289"/>
        <v>0</v>
      </c>
      <c r="CY1929">
        <f t="shared" si="1290"/>
        <v>780.73799999999983</v>
      </c>
      <c r="CZ1929">
        <f t="shared" si="1291"/>
        <v>111.53399999999999</v>
      </c>
      <c r="DC1929" t="s">
        <v>3</v>
      </c>
      <c r="DD1929" t="s">
        <v>3</v>
      </c>
      <c r="DE1929" t="s">
        <v>3</v>
      </c>
      <c r="DF1929" t="s">
        <v>3</v>
      </c>
      <c r="DG1929" t="s">
        <v>3</v>
      </c>
      <c r="DH1929" t="s">
        <v>3</v>
      </c>
      <c r="DI1929" t="s">
        <v>3</v>
      </c>
      <c r="DJ1929" t="s">
        <v>3</v>
      </c>
      <c r="DK1929" t="s">
        <v>3</v>
      </c>
      <c r="DL1929" t="s">
        <v>3</v>
      </c>
      <c r="DM1929" t="s">
        <v>3</v>
      </c>
      <c r="DN1929">
        <v>0</v>
      </c>
      <c r="DO1929">
        <v>0</v>
      </c>
      <c r="DP1929">
        <v>1</v>
      </c>
      <c r="DQ1929">
        <v>1</v>
      </c>
      <c r="DU1929">
        <v>1010</v>
      </c>
      <c r="DV1929" t="s">
        <v>18</v>
      </c>
      <c r="DW1929" t="s">
        <v>18</v>
      </c>
      <c r="DX1929">
        <v>100</v>
      </c>
      <c r="DZ1929" t="s">
        <v>3</v>
      </c>
      <c r="EA1929" t="s">
        <v>3</v>
      </c>
      <c r="EB1929" t="s">
        <v>3</v>
      </c>
      <c r="EC1929" t="s">
        <v>3</v>
      </c>
      <c r="EE1929">
        <v>35096056</v>
      </c>
      <c r="EF1929">
        <v>1</v>
      </c>
      <c r="EG1929" t="s">
        <v>20</v>
      </c>
      <c r="EH1929">
        <v>0</v>
      </c>
      <c r="EI1929" t="s">
        <v>3</v>
      </c>
      <c r="EJ1929">
        <v>4</v>
      </c>
      <c r="EK1929">
        <v>0</v>
      </c>
      <c r="EL1929" t="s">
        <v>21</v>
      </c>
      <c r="EM1929" t="s">
        <v>22</v>
      </c>
      <c r="EO1929" t="s">
        <v>3</v>
      </c>
      <c r="EQ1929">
        <v>262144</v>
      </c>
      <c r="ER1929">
        <v>27916.01</v>
      </c>
      <c r="ES1929">
        <v>0</v>
      </c>
      <c r="ET1929">
        <v>32.57</v>
      </c>
      <c r="EU1929">
        <v>0.69</v>
      </c>
      <c r="EV1929">
        <v>27883.439999999999</v>
      </c>
      <c r="EW1929">
        <v>42.81</v>
      </c>
      <c r="EX1929">
        <v>0</v>
      </c>
      <c r="EY1929">
        <v>0</v>
      </c>
      <c r="FQ1929">
        <v>0</v>
      </c>
      <c r="FR1929">
        <v>0</v>
      </c>
      <c r="FS1929">
        <v>0</v>
      </c>
      <c r="FX1929">
        <v>70</v>
      </c>
      <c r="FY1929">
        <v>10</v>
      </c>
      <c r="GA1929" t="s">
        <v>3</v>
      </c>
      <c r="GD1929">
        <v>0</v>
      </c>
      <c r="GF1929">
        <v>1394402761</v>
      </c>
      <c r="GG1929">
        <v>2</v>
      </c>
      <c r="GH1929">
        <v>1</v>
      </c>
      <c r="GI1929">
        <v>-2</v>
      </c>
      <c r="GJ1929">
        <v>0</v>
      </c>
      <c r="GK1929">
        <f>ROUND(R1929*(R12)/100,2)</f>
        <v>0.03</v>
      </c>
      <c r="GL1929">
        <f t="shared" si="1292"/>
        <v>0</v>
      </c>
      <c r="GM1929">
        <f t="shared" si="1293"/>
        <v>2008.94</v>
      </c>
      <c r="GN1929">
        <f t="shared" si="1294"/>
        <v>0</v>
      </c>
      <c r="GO1929">
        <f t="shared" si="1295"/>
        <v>0</v>
      </c>
      <c r="GP1929">
        <f t="shared" si="1296"/>
        <v>2008.94</v>
      </c>
      <c r="GR1929">
        <v>0</v>
      </c>
      <c r="GS1929">
        <v>3</v>
      </c>
      <c r="GT1929">
        <v>0</v>
      </c>
      <c r="GU1929" t="s">
        <v>3</v>
      </c>
      <c r="GV1929">
        <f t="shared" si="1297"/>
        <v>0</v>
      </c>
      <c r="GW1929">
        <v>1</v>
      </c>
      <c r="GX1929">
        <f t="shared" si="1298"/>
        <v>0</v>
      </c>
      <c r="HA1929">
        <v>0</v>
      </c>
      <c r="HB1929">
        <v>0</v>
      </c>
      <c r="HC1929">
        <f t="shared" si="1299"/>
        <v>0</v>
      </c>
      <c r="HE1929" t="s">
        <v>3</v>
      </c>
      <c r="HF1929" t="s">
        <v>3</v>
      </c>
      <c r="HM1929" t="s">
        <v>3</v>
      </c>
      <c r="HN1929" t="s">
        <v>3</v>
      </c>
      <c r="HO1929" t="s">
        <v>3</v>
      </c>
      <c r="HP1929" t="s">
        <v>3</v>
      </c>
      <c r="HQ1929" t="s">
        <v>3</v>
      </c>
      <c r="HS1929">
        <v>0</v>
      </c>
      <c r="IK1929">
        <v>0</v>
      </c>
    </row>
    <row r="1930" spans="1:245" x14ac:dyDescent="0.2">
      <c r="A1930">
        <v>17</v>
      </c>
      <c r="B1930">
        <v>1</v>
      </c>
      <c r="C1930">
        <f>ROW(SmtRes!A600)</f>
        <v>600</v>
      </c>
      <c r="D1930">
        <f>ROW(EtalonRes!A600)</f>
        <v>600</v>
      </c>
      <c r="E1930" t="s">
        <v>460</v>
      </c>
      <c r="F1930" t="s">
        <v>42</v>
      </c>
      <c r="G1930" t="s">
        <v>43</v>
      </c>
      <c r="H1930" t="s">
        <v>18</v>
      </c>
      <c r="I1930">
        <f>ROUND(1/100,9)</f>
        <v>0.01</v>
      </c>
      <c r="J1930">
        <v>0</v>
      </c>
      <c r="K1930">
        <f>ROUND(1/100,9)</f>
        <v>0.01</v>
      </c>
      <c r="O1930">
        <f t="shared" si="1265"/>
        <v>255.78</v>
      </c>
      <c r="P1930">
        <f t="shared" si="1266"/>
        <v>0</v>
      </c>
      <c r="Q1930">
        <f t="shared" si="1267"/>
        <v>0.33</v>
      </c>
      <c r="R1930">
        <f t="shared" si="1268"/>
        <v>0.01</v>
      </c>
      <c r="S1930">
        <f t="shared" si="1269"/>
        <v>255.45</v>
      </c>
      <c r="T1930">
        <f t="shared" si="1270"/>
        <v>0</v>
      </c>
      <c r="U1930">
        <f t="shared" si="1271"/>
        <v>0.39219999999999999</v>
      </c>
      <c r="V1930">
        <f t="shared" si="1272"/>
        <v>0</v>
      </c>
      <c r="W1930">
        <f t="shared" si="1273"/>
        <v>0</v>
      </c>
      <c r="X1930">
        <f t="shared" si="1274"/>
        <v>178.82</v>
      </c>
      <c r="Y1930">
        <f t="shared" si="1274"/>
        <v>25.55</v>
      </c>
      <c r="AA1930">
        <v>35364244</v>
      </c>
      <c r="AB1930">
        <f t="shared" si="1275"/>
        <v>25577.73</v>
      </c>
      <c r="AC1930">
        <f t="shared" si="1276"/>
        <v>0</v>
      </c>
      <c r="AD1930">
        <f t="shared" si="1277"/>
        <v>32.57</v>
      </c>
      <c r="AE1930">
        <f t="shared" si="1278"/>
        <v>0.69</v>
      </c>
      <c r="AF1930">
        <f t="shared" si="1278"/>
        <v>25545.16</v>
      </c>
      <c r="AG1930">
        <f t="shared" si="1279"/>
        <v>0</v>
      </c>
      <c r="AH1930">
        <f t="shared" si="1280"/>
        <v>39.22</v>
      </c>
      <c r="AI1930">
        <f t="shared" si="1280"/>
        <v>0</v>
      </c>
      <c r="AJ1930">
        <f t="shared" si="1281"/>
        <v>0</v>
      </c>
      <c r="AK1930">
        <v>25577.73</v>
      </c>
      <c r="AL1930">
        <v>0</v>
      </c>
      <c r="AM1930">
        <v>32.57</v>
      </c>
      <c r="AN1930">
        <v>0.69</v>
      </c>
      <c r="AO1930">
        <v>25545.16</v>
      </c>
      <c r="AP1930">
        <v>0</v>
      </c>
      <c r="AQ1930">
        <v>39.22</v>
      </c>
      <c r="AR1930">
        <v>0</v>
      </c>
      <c r="AS1930">
        <v>0</v>
      </c>
      <c r="AT1930">
        <v>70</v>
      </c>
      <c r="AU1930">
        <v>10</v>
      </c>
      <c r="AV1930">
        <v>1</v>
      </c>
      <c r="AW1930">
        <v>1</v>
      </c>
      <c r="AZ1930">
        <v>1</v>
      </c>
      <c r="BA1930">
        <v>1</v>
      </c>
      <c r="BB1930">
        <v>1</v>
      </c>
      <c r="BC1930">
        <v>1</v>
      </c>
      <c r="BD1930" t="s">
        <v>3</v>
      </c>
      <c r="BE1930" t="s">
        <v>3</v>
      </c>
      <c r="BF1930" t="s">
        <v>3</v>
      </c>
      <c r="BG1930" t="s">
        <v>3</v>
      </c>
      <c r="BH1930">
        <v>0</v>
      </c>
      <c r="BI1930">
        <v>4</v>
      </c>
      <c r="BJ1930" t="s">
        <v>44</v>
      </c>
      <c r="BM1930">
        <v>0</v>
      </c>
      <c r="BN1930">
        <v>0</v>
      </c>
      <c r="BO1930" t="s">
        <v>3</v>
      </c>
      <c r="BP1930">
        <v>0</v>
      </c>
      <c r="BQ1930">
        <v>1</v>
      </c>
      <c r="BR1930">
        <v>0</v>
      </c>
      <c r="BS1930">
        <v>1</v>
      </c>
      <c r="BT1930">
        <v>1</v>
      </c>
      <c r="BU1930">
        <v>1</v>
      </c>
      <c r="BV1930">
        <v>1</v>
      </c>
      <c r="BW1930">
        <v>1</v>
      </c>
      <c r="BX1930">
        <v>1</v>
      </c>
      <c r="BY1930" t="s">
        <v>3</v>
      </c>
      <c r="BZ1930">
        <v>70</v>
      </c>
      <c r="CA1930">
        <v>10</v>
      </c>
      <c r="CB1930" t="s">
        <v>3</v>
      </c>
      <c r="CE1930">
        <v>0</v>
      </c>
      <c r="CF1930">
        <v>0</v>
      </c>
      <c r="CG1930">
        <v>0</v>
      </c>
      <c r="CM1930">
        <v>0</v>
      </c>
      <c r="CN1930" t="s">
        <v>3</v>
      </c>
      <c r="CO1930">
        <v>0</v>
      </c>
      <c r="CP1930">
        <f t="shared" si="1282"/>
        <v>255.78</v>
      </c>
      <c r="CQ1930">
        <f t="shared" si="1283"/>
        <v>0</v>
      </c>
      <c r="CR1930">
        <f t="shared" si="1284"/>
        <v>32.57</v>
      </c>
      <c r="CS1930">
        <f t="shared" si="1285"/>
        <v>0.69</v>
      </c>
      <c r="CT1930">
        <f t="shared" si="1286"/>
        <v>25545.16</v>
      </c>
      <c r="CU1930">
        <f t="shared" si="1287"/>
        <v>0</v>
      </c>
      <c r="CV1930">
        <f t="shared" si="1288"/>
        <v>39.22</v>
      </c>
      <c r="CW1930">
        <f t="shared" si="1289"/>
        <v>0</v>
      </c>
      <c r="CX1930">
        <f t="shared" si="1289"/>
        <v>0</v>
      </c>
      <c r="CY1930">
        <f t="shared" si="1290"/>
        <v>178.815</v>
      </c>
      <c r="CZ1930">
        <f t="shared" si="1291"/>
        <v>25.545000000000002</v>
      </c>
      <c r="DC1930" t="s">
        <v>3</v>
      </c>
      <c r="DD1930" t="s">
        <v>3</v>
      </c>
      <c r="DE1930" t="s">
        <v>3</v>
      </c>
      <c r="DF1930" t="s">
        <v>3</v>
      </c>
      <c r="DG1930" t="s">
        <v>3</v>
      </c>
      <c r="DH1930" t="s">
        <v>3</v>
      </c>
      <c r="DI1930" t="s">
        <v>3</v>
      </c>
      <c r="DJ1930" t="s">
        <v>3</v>
      </c>
      <c r="DK1930" t="s">
        <v>3</v>
      </c>
      <c r="DL1930" t="s">
        <v>3</v>
      </c>
      <c r="DM1930" t="s">
        <v>3</v>
      </c>
      <c r="DN1930">
        <v>0</v>
      </c>
      <c r="DO1930">
        <v>0</v>
      </c>
      <c r="DP1930">
        <v>1</v>
      </c>
      <c r="DQ1930">
        <v>1</v>
      </c>
      <c r="DU1930">
        <v>1010</v>
      </c>
      <c r="DV1930" t="s">
        <v>18</v>
      </c>
      <c r="DW1930" t="s">
        <v>18</v>
      </c>
      <c r="DX1930">
        <v>100</v>
      </c>
      <c r="DZ1930" t="s">
        <v>3</v>
      </c>
      <c r="EA1930" t="s">
        <v>3</v>
      </c>
      <c r="EB1930" t="s">
        <v>3</v>
      </c>
      <c r="EC1930" t="s">
        <v>3</v>
      </c>
      <c r="EE1930">
        <v>35096056</v>
      </c>
      <c r="EF1930">
        <v>1</v>
      </c>
      <c r="EG1930" t="s">
        <v>20</v>
      </c>
      <c r="EH1930">
        <v>0</v>
      </c>
      <c r="EI1930" t="s">
        <v>3</v>
      </c>
      <c r="EJ1930">
        <v>4</v>
      </c>
      <c r="EK1930">
        <v>0</v>
      </c>
      <c r="EL1930" t="s">
        <v>21</v>
      </c>
      <c r="EM1930" t="s">
        <v>22</v>
      </c>
      <c r="EO1930" t="s">
        <v>3</v>
      </c>
      <c r="EQ1930">
        <v>262144</v>
      </c>
      <c r="ER1930">
        <v>25577.73</v>
      </c>
      <c r="ES1930">
        <v>0</v>
      </c>
      <c r="ET1930">
        <v>32.57</v>
      </c>
      <c r="EU1930">
        <v>0.69</v>
      </c>
      <c r="EV1930">
        <v>25545.16</v>
      </c>
      <c r="EW1930">
        <v>39.22</v>
      </c>
      <c r="EX1930">
        <v>0</v>
      </c>
      <c r="EY1930">
        <v>0</v>
      </c>
      <c r="FQ1930">
        <v>0</v>
      </c>
      <c r="FR1930">
        <v>0</v>
      </c>
      <c r="FS1930">
        <v>0</v>
      </c>
      <c r="FX1930">
        <v>70</v>
      </c>
      <c r="FY1930">
        <v>10</v>
      </c>
      <c r="GA1930" t="s">
        <v>3</v>
      </c>
      <c r="GD1930">
        <v>0</v>
      </c>
      <c r="GF1930">
        <v>1212913616</v>
      </c>
      <c r="GG1930">
        <v>2</v>
      </c>
      <c r="GH1930">
        <v>1</v>
      </c>
      <c r="GI1930">
        <v>-2</v>
      </c>
      <c r="GJ1930">
        <v>0</v>
      </c>
      <c r="GK1930">
        <f>ROUND(R1930*(R12)/100,2)</f>
        <v>0.01</v>
      </c>
      <c r="GL1930">
        <f t="shared" si="1292"/>
        <v>0</v>
      </c>
      <c r="GM1930">
        <f t="shared" si="1293"/>
        <v>460.16</v>
      </c>
      <c r="GN1930">
        <f t="shared" si="1294"/>
        <v>0</v>
      </c>
      <c r="GO1930">
        <f t="shared" si="1295"/>
        <v>0</v>
      </c>
      <c r="GP1930">
        <f t="shared" si="1296"/>
        <v>460.16</v>
      </c>
      <c r="GR1930">
        <v>0</v>
      </c>
      <c r="GS1930">
        <v>3</v>
      </c>
      <c r="GT1930">
        <v>0</v>
      </c>
      <c r="GU1930" t="s">
        <v>3</v>
      </c>
      <c r="GV1930">
        <f t="shared" si="1297"/>
        <v>0</v>
      </c>
      <c r="GW1930">
        <v>1</v>
      </c>
      <c r="GX1930">
        <f t="shared" si="1298"/>
        <v>0</v>
      </c>
      <c r="HA1930">
        <v>0</v>
      </c>
      <c r="HB1930">
        <v>0</v>
      </c>
      <c r="HC1930">
        <f t="shared" si="1299"/>
        <v>0</v>
      </c>
      <c r="HE1930" t="s">
        <v>3</v>
      </c>
      <c r="HF1930" t="s">
        <v>3</v>
      </c>
      <c r="HM1930" t="s">
        <v>3</v>
      </c>
      <c r="HN1930" t="s">
        <v>3</v>
      </c>
      <c r="HO1930" t="s">
        <v>3</v>
      </c>
      <c r="HP1930" t="s">
        <v>3</v>
      </c>
      <c r="HQ1930" t="s">
        <v>3</v>
      </c>
      <c r="HS1930">
        <v>0</v>
      </c>
      <c r="IK1930">
        <v>0</v>
      </c>
    </row>
    <row r="1931" spans="1:245" x14ac:dyDescent="0.2">
      <c r="A1931">
        <v>17</v>
      </c>
      <c r="B1931">
        <v>1</v>
      </c>
      <c r="C1931">
        <f>ROW(SmtRes!A601)</f>
        <v>601</v>
      </c>
      <c r="D1931">
        <f>ROW(EtalonRes!A601)</f>
        <v>601</v>
      </c>
      <c r="E1931" t="s">
        <v>461</v>
      </c>
      <c r="F1931" t="s">
        <v>255</v>
      </c>
      <c r="G1931" t="s">
        <v>256</v>
      </c>
      <c r="H1931" t="s">
        <v>18</v>
      </c>
      <c r="I1931">
        <f>ROUND(1/100,9)</f>
        <v>0.01</v>
      </c>
      <c r="J1931">
        <v>0</v>
      </c>
      <c r="K1931">
        <f>ROUND(1/100,9)</f>
        <v>0.01</v>
      </c>
      <c r="O1931">
        <f t="shared" si="1265"/>
        <v>225.56</v>
      </c>
      <c r="P1931">
        <f t="shared" si="1266"/>
        <v>0</v>
      </c>
      <c r="Q1931">
        <f t="shared" si="1267"/>
        <v>0</v>
      </c>
      <c r="R1931">
        <f t="shared" si="1268"/>
        <v>0</v>
      </c>
      <c r="S1931">
        <f t="shared" si="1269"/>
        <v>225.56</v>
      </c>
      <c r="T1931">
        <f t="shared" si="1270"/>
        <v>0</v>
      </c>
      <c r="U1931">
        <f t="shared" si="1271"/>
        <v>0.34630000000000005</v>
      </c>
      <c r="V1931">
        <f t="shared" si="1272"/>
        <v>0</v>
      </c>
      <c r="W1931">
        <f t="shared" si="1273"/>
        <v>0</v>
      </c>
      <c r="X1931">
        <f t="shared" si="1274"/>
        <v>157.88999999999999</v>
      </c>
      <c r="Y1931">
        <f t="shared" si="1274"/>
        <v>22.56</v>
      </c>
      <c r="AA1931">
        <v>35364244</v>
      </c>
      <c r="AB1931">
        <f t="shared" si="1275"/>
        <v>22555.56</v>
      </c>
      <c r="AC1931">
        <f t="shared" si="1276"/>
        <v>0</v>
      </c>
      <c r="AD1931">
        <f t="shared" si="1277"/>
        <v>0</v>
      </c>
      <c r="AE1931">
        <f t="shared" si="1278"/>
        <v>0</v>
      </c>
      <c r="AF1931">
        <f t="shared" si="1278"/>
        <v>22555.56</v>
      </c>
      <c r="AG1931">
        <f t="shared" si="1279"/>
        <v>0</v>
      </c>
      <c r="AH1931">
        <f t="shared" si="1280"/>
        <v>34.630000000000003</v>
      </c>
      <c r="AI1931">
        <f t="shared" si="1280"/>
        <v>0</v>
      </c>
      <c r="AJ1931">
        <f t="shared" si="1281"/>
        <v>0</v>
      </c>
      <c r="AK1931">
        <v>22555.56</v>
      </c>
      <c r="AL1931">
        <v>0</v>
      </c>
      <c r="AM1931">
        <v>0</v>
      </c>
      <c r="AN1931">
        <v>0</v>
      </c>
      <c r="AO1931">
        <v>22555.56</v>
      </c>
      <c r="AP1931">
        <v>0</v>
      </c>
      <c r="AQ1931">
        <v>34.630000000000003</v>
      </c>
      <c r="AR1931">
        <v>0</v>
      </c>
      <c r="AS1931">
        <v>0</v>
      </c>
      <c r="AT1931">
        <v>70</v>
      </c>
      <c r="AU1931">
        <v>10</v>
      </c>
      <c r="AV1931">
        <v>1</v>
      </c>
      <c r="AW1931">
        <v>1</v>
      </c>
      <c r="AZ1931">
        <v>1</v>
      </c>
      <c r="BA1931">
        <v>1</v>
      </c>
      <c r="BB1931">
        <v>1</v>
      </c>
      <c r="BC1931">
        <v>1</v>
      </c>
      <c r="BD1931" t="s">
        <v>3</v>
      </c>
      <c r="BE1931" t="s">
        <v>3</v>
      </c>
      <c r="BF1931" t="s">
        <v>3</v>
      </c>
      <c r="BG1931" t="s">
        <v>3</v>
      </c>
      <c r="BH1931">
        <v>0</v>
      </c>
      <c r="BI1931">
        <v>4</v>
      </c>
      <c r="BJ1931" t="s">
        <v>257</v>
      </c>
      <c r="BM1931">
        <v>0</v>
      </c>
      <c r="BN1931">
        <v>0</v>
      </c>
      <c r="BO1931" t="s">
        <v>3</v>
      </c>
      <c r="BP1931">
        <v>0</v>
      </c>
      <c r="BQ1931">
        <v>1</v>
      </c>
      <c r="BR1931">
        <v>0</v>
      </c>
      <c r="BS1931">
        <v>1</v>
      </c>
      <c r="BT1931">
        <v>1</v>
      </c>
      <c r="BU1931">
        <v>1</v>
      </c>
      <c r="BV1931">
        <v>1</v>
      </c>
      <c r="BW1931">
        <v>1</v>
      </c>
      <c r="BX1931">
        <v>1</v>
      </c>
      <c r="BY1931" t="s">
        <v>3</v>
      </c>
      <c r="BZ1931">
        <v>70</v>
      </c>
      <c r="CA1931">
        <v>10</v>
      </c>
      <c r="CB1931" t="s">
        <v>3</v>
      </c>
      <c r="CE1931">
        <v>0</v>
      </c>
      <c r="CF1931">
        <v>0</v>
      </c>
      <c r="CG1931">
        <v>0</v>
      </c>
      <c r="CM1931">
        <v>0</v>
      </c>
      <c r="CN1931" t="s">
        <v>3</v>
      </c>
      <c r="CO1931">
        <v>0</v>
      </c>
      <c r="CP1931">
        <f t="shared" si="1282"/>
        <v>225.56</v>
      </c>
      <c r="CQ1931">
        <f t="shared" si="1283"/>
        <v>0</v>
      </c>
      <c r="CR1931">
        <f t="shared" si="1284"/>
        <v>0</v>
      </c>
      <c r="CS1931">
        <f t="shared" si="1285"/>
        <v>0</v>
      </c>
      <c r="CT1931">
        <f t="shared" si="1286"/>
        <v>22555.56</v>
      </c>
      <c r="CU1931">
        <f t="shared" si="1287"/>
        <v>0</v>
      </c>
      <c r="CV1931">
        <f t="shared" si="1288"/>
        <v>34.630000000000003</v>
      </c>
      <c r="CW1931">
        <f t="shared" si="1289"/>
        <v>0</v>
      </c>
      <c r="CX1931">
        <f t="shared" si="1289"/>
        <v>0</v>
      </c>
      <c r="CY1931">
        <f t="shared" si="1290"/>
        <v>157.892</v>
      </c>
      <c r="CZ1931">
        <f t="shared" si="1291"/>
        <v>22.555999999999997</v>
      </c>
      <c r="DC1931" t="s">
        <v>3</v>
      </c>
      <c r="DD1931" t="s">
        <v>3</v>
      </c>
      <c r="DE1931" t="s">
        <v>3</v>
      </c>
      <c r="DF1931" t="s">
        <v>3</v>
      </c>
      <c r="DG1931" t="s">
        <v>3</v>
      </c>
      <c r="DH1931" t="s">
        <v>3</v>
      </c>
      <c r="DI1931" t="s">
        <v>3</v>
      </c>
      <c r="DJ1931" t="s">
        <v>3</v>
      </c>
      <c r="DK1931" t="s">
        <v>3</v>
      </c>
      <c r="DL1931" t="s">
        <v>3</v>
      </c>
      <c r="DM1931" t="s">
        <v>3</v>
      </c>
      <c r="DN1931">
        <v>0</v>
      </c>
      <c r="DO1931">
        <v>0</v>
      </c>
      <c r="DP1931">
        <v>1</v>
      </c>
      <c r="DQ1931">
        <v>1</v>
      </c>
      <c r="DU1931">
        <v>1010</v>
      </c>
      <c r="DV1931" t="s">
        <v>18</v>
      </c>
      <c r="DW1931" t="s">
        <v>18</v>
      </c>
      <c r="DX1931">
        <v>100</v>
      </c>
      <c r="DZ1931" t="s">
        <v>3</v>
      </c>
      <c r="EA1931" t="s">
        <v>3</v>
      </c>
      <c r="EB1931" t="s">
        <v>3</v>
      </c>
      <c r="EC1931" t="s">
        <v>3</v>
      </c>
      <c r="EE1931">
        <v>35096056</v>
      </c>
      <c r="EF1931">
        <v>1</v>
      </c>
      <c r="EG1931" t="s">
        <v>20</v>
      </c>
      <c r="EH1931">
        <v>0</v>
      </c>
      <c r="EI1931" t="s">
        <v>3</v>
      </c>
      <c r="EJ1931">
        <v>4</v>
      </c>
      <c r="EK1931">
        <v>0</v>
      </c>
      <c r="EL1931" t="s">
        <v>21</v>
      </c>
      <c r="EM1931" t="s">
        <v>22</v>
      </c>
      <c r="EO1931" t="s">
        <v>3</v>
      </c>
      <c r="EQ1931">
        <v>262144</v>
      </c>
      <c r="ER1931">
        <v>22555.56</v>
      </c>
      <c r="ES1931">
        <v>0</v>
      </c>
      <c r="ET1931">
        <v>0</v>
      </c>
      <c r="EU1931">
        <v>0</v>
      </c>
      <c r="EV1931">
        <v>22555.56</v>
      </c>
      <c r="EW1931">
        <v>34.630000000000003</v>
      </c>
      <c r="EX1931">
        <v>0</v>
      </c>
      <c r="EY1931">
        <v>0</v>
      </c>
      <c r="FQ1931">
        <v>0</v>
      </c>
      <c r="FR1931">
        <v>0</v>
      </c>
      <c r="FS1931">
        <v>0</v>
      </c>
      <c r="FX1931">
        <v>70</v>
      </c>
      <c r="FY1931">
        <v>10</v>
      </c>
      <c r="GA1931" t="s">
        <v>3</v>
      </c>
      <c r="GD1931">
        <v>0</v>
      </c>
      <c r="GF1931">
        <v>-24549344</v>
      </c>
      <c r="GG1931">
        <v>2</v>
      </c>
      <c r="GH1931">
        <v>1</v>
      </c>
      <c r="GI1931">
        <v>-2</v>
      </c>
      <c r="GJ1931">
        <v>0</v>
      </c>
      <c r="GK1931">
        <f>ROUND(R1931*(R12)/100,2)</f>
        <v>0</v>
      </c>
      <c r="GL1931">
        <f t="shared" si="1292"/>
        <v>0</v>
      </c>
      <c r="GM1931">
        <f t="shared" si="1293"/>
        <v>406.01</v>
      </c>
      <c r="GN1931">
        <f t="shared" si="1294"/>
        <v>0</v>
      </c>
      <c r="GO1931">
        <f t="shared" si="1295"/>
        <v>0</v>
      </c>
      <c r="GP1931">
        <f t="shared" si="1296"/>
        <v>406.01</v>
      </c>
      <c r="GR1931">
        <v>0</v>
      </c>
      <c r="GS1931">
        <v>3</v>
      </c>
      <c r="GT1931">
        <v>0</v>
      </c>
      <c r="GU1931" t="s">
        <v>3</v>
      </c>
      <c r="GV1931">
        <f t="shared" si="1297"/>
        <v>0</v>
      </c>
      <c r="GW1931">
        <v>1</v>
      </c>
      <c r="GX1931">
        <f t="shared" si="1298"/>
        <v>0</v>
      </c>
      <c r="HA1931">
        <v>0</v>
      </c>
      <c r="HB1931">
        <v>0</v>
      </c>
      <c r="HC1931">
        <f t="shared" si="1299"/>
        <v>0</v>
      </c>
      <c r="HE1931" t="s">
        <v>3</v>
      </c>
      <c r="HF1931" t="s">
        <v>3</v>
      </c>
      <c r="HM1931" t="s">
        <v>3</v>
      </c>
      <c r="HN1931" t="s">
        <v>3</v>
      </c>
      <c r="HO1931" t="s">
        <v>3</v>
      </c>
      <c r="HP1931" t="s">
        <v>3</v>
      </c>
      <c r="HQ1931" t="s">
        <v>3</v>
      </c>
      <c r="HS1931">
        <v>0</v>
      </c>
      <c r="IK1931">
        <v>0</v>
      </c>
    </row>
    <row r="1933" spans="1:245" x14ac:dyDescent="0.2">
      <c r="A1933">
        <v>51</v>
      </c>
      <c r="B1933">
        <f>B1920</f>
        <v>1</v>
      </c>
      <c r="C1933">
        <f>A1920</f>
        <v>4</v>
      </c>
      <c r="D1933">
        <f>ROW(A1920)</f>
        <v>1920</v>
      </c>
      <c r="F1933" t="str">
        <f>IF(F1920&lt;&gt;"",F1920,"")</f>
        <v>Новый раздел</v>
      </c>
      <c r="G1933" t="str">
        <f>IF(G1920&lt;&gt;"",G1920,"")</f>
        <v>Помещение 206 Кабинет иностранных языков</v>
      </c>
      <c r="H1933">
        <v>0</v>
      </c>
      <c r="O1933">
        <f t="shared" ref="O1933:T1933" si="1300">ROUND(AB1933,2)</f>
        <v>2205.15</v>
      </c>
      <c r="P1933">
        <f t="shared" si="1300"/>
        <v>266.66000000000003</v>
      </c>
      <c r="Q1933">
        <f t="shared" si="1300"/>
        <v>63.37</v>
      </c>
      <c r="R1933">
        <f t="shared" si="1300"/>
        <v>30.47</v>
      </c>
      <c r="S1933">
        <f t="shared" si="1300"/>
        <v>1875.12</v>
      </c>
      <c r="T1933">
        <f t="shared" si="1300"/>
        <v>0</v>
      </c>
      <c r="U1933">
        <f>AH1933</f>
        <v>2.9668999999999999</v>
      </c>
      <c r="V1933">
        <f>AI1933</f>
        <v>0</v>
      </c>
      <c r="W1933">
        <f>ROUND(AJ1933,2)</f>
        <v>0</v>
      </c>
      <c r="X1933">
        <f>ROUND(AK1933,2)</f>
        <v>1312.59</v>
      </c>
      <c r="Y1933">
        <f>ROUND(AL1933,2)</f>
        <v>187.52</v>
      </c>
      <c r="AB1933">
        <f>ROUND(SUMIF(AA1924:AA1931,"=35364244",O1924:O1931),2)</f>
        <v>2205.15</v>
      </c>
      <c r="AC1933">
        <f>ROUND(SUMIF(AA1924:AA1931,"=35364244",P1924:P1931),2)</f>
        <v>266.66000000000003</v>
      </c>
      <c r="AD1933">
        <f>ROUND(SUMIF(AA1924:AA1931,"=35364244",Q1924:Q1931),2)</f>
        <v>63.37</v>
      </c>
      <c r="AE1933">
        <f>ROUND(SUMIF(AA1924:AA1931,"=35364244",R1924:R1931),2)</f>
        <v>30.47</v>
      </c>
      <c r="AF1933">
        <f>ROUND(SUMIF(AA1924:AA1931,"=35364244",S1924:S1931),2)</f>
        <v>1875.12</v>
      </c>
      <c r="AG1933">
        <f>ROUND(SUMIF(AA1924:AA1931,"=35364244",T1924:T1931),2)</f>
        <v>0</v>
      </c>
      <c r="AH1933">
        <f>SUMIF(AA1924:AA1931,"=35364244",U1924:U1931)</f>
        <v>2.9668999999999999</v>
      </c>
      <c r="AI1933">
        <f>SUMIF(AA1924:AA1931,"=35364244",V1924:V1931)</f>
        <v>0</v>
      </c>
      <c r="AJ1933">
        <f>ROUND(SUMIF(AA1924:AA1931,"=35364244",W1924:W1931),2)</f>
        <v>0</v>
      </c>
      <c r="AK1933">
        <f>ROUND(SUMIF(AA1924:AA1931,"=35364244",X1924:X1931),2)</f>
        <v>1312.59</v>
      </c>
      <c r="AL1933">
        <f>ROUND(SUMIF(AA1924:AA1931,"=35364244",Y1924:Y1931),2)</f>
        <v>187.52</v>
      </c>
      <c r="AO1933">
        <f t="shared" ref="AO1933:BD1933" si="1301">ROUND(BX1933,2)</f>
        <v>0</v>
      </c>
      <c r="AP1933">
        <f t="shared" si="1301"/>
        <v>0</v>
      </c>
      <c r="AQ1933">
        <f t="shared" si="1301"/>
        <v>0</v>
      </c>
      <c r="AR1933">
        <f t="shared" si="1301"/>
        <v>3738.16</v>
      </c>
      <c r="AS1933">
        <f t="shared" si="1301"/>
        <v>0</v>
      </c>
      <c r="AT1933">
        <f t="shared" si="1301"/>
        <v>0</v>
      </c>
      <c r="AU1933">
        <f t="shared" si="1301"/>
        <v>3738.16</v>
      </c>
      <c r="AV1933">
        <f t="shared" si="1301"/>
        <v>266.66000000000003</v>
      </c>
      <c r="AW1933">
        <f t="shared" si="1301"/>
        <v>266.66000000000003</v>
      </c>
      <c r="AX1933">
        <f t="shared" si="1301"/>
        <v>0</v>
      </c>
      <c r="AY1933">
        <f t="shared" si="1301"/>
        <v>266.66000000000003</v>
      </c>
      <c r="AZ1933">
        <f t="shared" si="1301"/>
        <v>0</v>
      </c>
      <c r="BA1933">
        <f t="shared" si="1301"/>
        <v>0</v>
      </c>
      <c r="BB1933">
        <f t="shared" si="1301"/>
        <v>0</v>
      </c>
      <c r="BC1933">
        <f t="shared" si="1301"/>
        <v>0</v>
      </c>
      <c r="BD1933">
        <f t="shared" si="1301"/>
        <v>0</v>
      </c>
      <c r="BX1933">
        <f>ROUND(SUMIF(AA1924:AA1931,"=35364244",FQ1924:FQ1931),2)</f>
        <v>0</v>
      </c>
      <c r="BY1933">
        <f>ROUND(SUMIF(AA1924:AA1931,"=35364244",FR1924:FR1931),2)</f>
        <v>0</v>
      </c>
      <c r="BZ1933">
        <f>ROUND(SUMIF(AA1924:AA1931,"=35364244",GL1924:GL1931),2)</f>
        <v>0</v>
      </c>
      <c r="CA1933">
        <f>ROUND(SUMIF(AA1924:AA1931,"=35364244",GM1924:GM1931),2)</f>
        <v>3738.16</v>
      </c>
      <c r="CB1933">
        <f>ROUND(SUMIF(AA1924:AA1931,"=35364244",GN1924:GN1931),2)</f>
        <v>0</v>
      </c>
      <c r="CC1933">
        <f>ROUND(SUMIF(AA1924:AA1931,"=35364244",GO1924:GO1931),2)</f>
        <v>0</v>
      </c>
      <c r="CD1933">
        <f>ROUND(SUMIF(AA1924:AA1931,"=35364244",GP1924:GP1931),2)</f>
        <v>3738.16</v>
      </c>
      <c r="CE1933">
        <f>AC1933-BX1933</f>
        <v>266.66000000000003</v>
      </c>
      <c r="CF1933">
        <f>AC1933-BY1933</f>
        <v>266.66000000000003</v>
      </c>
      <c r="CG1933">
        <f>BX1933-BZ1933</f>
        <v>0</v>
      </c>
      <c r="CH1933">
        <f>AC1933-BX1933-BY1933+BZ1933</f>
        <v>266.66000000000003</v>
      </c>
      <c r="CI1933">
        <f>BY1933-BZ1933</f>
        <v>0</v>
      </c>
      <c r="CJ1933">
        <f>ROUND(SUMIF(AA1924:AA1931,"=35364244",GX1924:GX1931),2)</f>
        <v>0</v>
      </c>
      <c r="CK1933">
        <f>ROUND(SUMIF(AA1924:AA1931,"=35364244",GY1924:GY1931),2)</f>
        <v>0</v>
      </c>
      <c r="CL1933">
        <f>ROUND(SUMIF(AA1924:AA1931,"=35364244",GZ1924:GZ1931),2)</f>
        <v>0</v>
      </c>
      <c r="CM1933">
        <f>ROUND(SUMIF(AA1924:AA1931,"=35364244",HD1924:HD1931),2)</f>
        <v>0</v>
      </c>
      <c r="GX1933">
        <v>0</v>
      </c>
    </row>
    <row r="1935" spans="1:245" x14ac:dyDescent="0.2">
      <c r="A1935">
        <v>50</v>
      </c>
      <c r="B1935">
        <v>0</v>
      </c>
      <c r="C1935">
        <v>0</v>
      </c>
      <c r="D1935">
        <v>1</v>
      </c>
      <c r="E1935">
        <v>201</v>
      </c>
      <c r="F1935">
        <f>ROUND(Source!O1933,O1935)</f>
        <v>2205.15</v>
      </c>
      <c r="G1935" t="s">
        <v>66</v>
      </c>
      <c r="H1935" t="s">
        <v>67</v>
      </c>
      <c r="K1935">
        <v>201</v>
      </c>
      <c r="L1935">
        <v>1</v>
      </c>
      <c r="M1935">
        <v>3</v>
      </c>
      <c r="N1935" t="s">
        <v>3</v>
      </c>
      <c r="O1935">
        <v>2</v>
      </c>
      <c r="W1935">
        <v>2205.15</v>
      </c>
      <c r="X1935">
        <v>1</v>
      </c>
      <c r="Y1935">
        <v>2205.15</v>
      </c>
    </row>
    <row r="1936" spans="1:245" x14ac:dyDescent="0.2">
      <c r="A1936">
        <v>50</v>
      </c>
      <c r="B1936">
        <v>0</v>
      </c>
      <c r="C1936">
        <v>0</v>
      </c>
      <c r="D1936">
        <v>1</v>
      </c>
      <c r="E1936">
        <v>202</v>
      </c>
      <c r="F1936">
        <f>ROUND(Source!P1933,O1936)</f>
        <v>266.66000000000003</v>
      </c>
      <c r="G1936" t="s">
        <v>68</v>
      </c>
      <c r="H1936" t="s">
        <v>69</v>
      </c>
      <c r="K1936">
        <v>202</v>
      </c>
      <c r="L1936">
        <v>2</v>
      </c>
      <c r="M1936">
        <v>3</v>
      </c>
      <c r="N1936" t="s">
        <v>3</v>
      </c>
      <c r="O1936">
        <v>2</v>
      </c>
      <c r="W1936">
        <v>266.66000000000003</v>
      </c>
      <c r="X1936">
        <v>1</v>
      </c>
      <c r="Y1936">
        <v>266.66000000000003</v>
      </c>
    </row>
    <row r="1937" spans="1:25" x14ac:dyDescent="0.2">
      <c r="A1937">
        <v>50</v>
      </c>
      <c r="B1937">
        <v>0</v>
      </c>
      <c r="C1937">
        <v>0</v>
      </c>
      <c r="D1937">
        <v>1</v>
      </c>
      <c r="E1937">
        <v>222</v>
      </c>
      <c r="F1937">
        <f>ROUND(Source!AO1933,O1937)</f>
        <v>0</v>
      </c>
      <c r="G1937" t="s">
        <v>70</v>
      </c>
      <c r="H1937" t="s">
        <v>71</v>
      </c>
      <c r="K1937">
        <v>222</v>
      </c>
      <c r="L1937">
        <v>3</v>
      </c>
      <c r="M1937">
        <v>3</v>
      </c>
      <c r="N1937" t="s">
        <v>3</v>
      </c>
      <c r="O1937">
        <v>2</v>
      </c>
      <c r="W1937">
        <v>0</v>
      </c>
      <c r="X1937">
        <v>1</v>
      </c>
      <c r="Y1937">
        <v>0</v>
      </c>
    </row>
    <row r="1938" spans="1:25" x14ac:dyDescent="0.2">
      <c r="A1938">
        <v>50</v>
      </c>
      <c r="B1938">
        <v>0</v>
      </c>
      <c r="C1938">
        <v>0</v>
      </c>
      <c r="D1938">
        <v>1</v>
      </c>
      <c r="E1938">
        <v>225</v>
      </c>
      <c r="F1938">
        <f>ROUND(Source!AV1933,O1938)</f>
        <v>266.66000000000003</v>
      </c>
      <c r="G1938" t="s">
        <v>72</v>
      </c>
      <c r="H1938" t="s">
        <v>73</v>
      </c>
      <c r="K1938">
        <v>225</v>
      </c>
      <c r="L1938">
        <v>4</v>
      </c>
      <c r="M1938">
        <v>3</v>
      </c>
      <c r="N1938" t="s">
        <v>3</v>
      </c>
      <c r="O1938">
        <v>2</v>
      </c>
      <c r="W1938">
        <v>266.66000000000003</v>
      </c>
      <c r="X1938">
        <v>1</v>
      </c>
      <c r="Y1938">
        <v>266.66000000000003</v>
      </c>
    </row>
    <row r="1939" spans="1:25" x14ac:dyDescent="0.2">
      <c r="A1939">
        <v>50</v>
      </c>
      <c r="B1939">
        <v>0</v>
      </c>
      <c r="C1939">
        <v>0</v>
      </c>
      <c r="D1939">
        <v>1</v>
      </c>
      <c r="E1939">
        <v>226</v>
      </c>
      <c r="F1939">
        <f>ROUND(Source!AW1933,O1939)</f>
        <v>266.66000000000003</v>
      </c>
      <c r="G1939" t="s">
        <v>74</v>
      </c>
      <c r="H1939" t="s">
        <v>75</v>
      </c>
      <c r="K1939">
        <v>226</v>
      </c>
      <c r="L1939">
        <v>5</v>
      </c>
      <c r="M1939">
        <v>3</v>
      </c>
      <c r="N1939" t="s">
        <v>3</v>
      </c>
      <c r="O1939">
        <v>2</v>
      </c>
      <c r="W1939">
        <v>266.66000000000003</v>
      </c>
      <c r="X1939">
        <v>1</v>
      </c>
      <c r="Y1939">
        <v>266.66000000000003</v>
      </c>
    </row>
    <row r="1940" spans="1:25" x14ac:dyDescent="0.2">
      <c r="A1940">
        <v>50</v>
      </c>
      <c r="B1940">
        <v>0</v>
      </c>
      <c r="C1940">
        <v>0</v>
      </c>
      <c r="D1940">
        <v>1</v>
      </c>
      <c r="E1940">
        <v>227</v>
      </c>
      <c r="F1940">
        <f>ROUND(Source!AX1933,O1940)</f>
        <v>0</v>
      </c>
      <c r="G1940" t="s">
        <v>76</v>
      </c>
      <c r="H1940" t="s">
        <v>77</v>
      </c>
      <c r="K1940">
        <v>227</v>
      </c>
      <c r="L1940">
        <v>6</v>
      </c>
      <c r="M1940">
        <v>3</v>
      </c>
      <c r="N1940" t="s">
        <v>3</v>
      </c>
      <c r="O1940">
        <v>2</v>
      </c>
      <c r="W1940">
        <v>0</v>
      </c>
      <c r="X1940">
        <v>1</v>
      </c>
      <c r="Y1940">
        <v>0</v>
      </c>
    </row>
    <row r="1941" spans="1:25" x14ac:dyDescent="0.2">
      <c r="A1941">
        <v>50</v>
      </c>
      <c r="B1941">
        <v>0</v>
      </c>
      <c r="C1941">
        <v>0</v>
      </c>
      <c r="D1941">
        <v>1</v>
      </c>
      <c r="E1941">
        <v>228</v>
      </c>
      <c r="F1941">
        <f>ROUND(Source!AY1933,O1941)</f>
        <v>266.66000000000003</v>
      </c>
      <c r="G1941" t="s">
        <v>78</v>
      </c>
      <c r="H1941" t="s">
        <v>79</v>
      </c>
      <c r="K1941">
        <v>228</v>
      </c>
      <c r="L1941">
        <v>7</v>
      </c>
      <c r="M1941">
        <v>3</v>
      </c>
      <c r="N1941" t="s">
        <v>3</v>
      </c>
      <c r="O1941">
        <v>2</v>
      </c>
      <c r="W1941">
        <v>266.66000000000003</v>
      </c>
      <c r="X1941">
        <v>1</v>
      </c>
      <c r="Y1941">
        <v>266.66000000000003</v>
      </c>
    </row>
    <row r="1942" spans="1:25" x14ac:dyDescent="0.2">
      <c r="A1942">
        <v>50</v>
      </c>
      <c r="B1942">
        <v>0</v>
      </c>
      <c r="C1942">
        <v>0</v>
      </c>
      <c r="D1942">
        <v>1</v>
      </c>
      <c r="E1942">
        <v>216</v>
      </c>
      <c r="F1942">
        <f>ROUND(Source!AP1933,O1942)</f>
        <v>0</v>
      </c>
      <c r="G1942" t="s">
        <v>80</v>
      </c>
      <c r="H1942" t="s">
        <v>81</v>
      </c>
      <c r="K1942">
        <v>216</v>
      </c>
      <c r="L1942">
        <v>8</v>
      </c>
      <c r="M1942">
        <v>3</v>
      </c>
      <c r="N1942" t="s">
        <v>3</v>
      </c>
      <c r="O1942">
        <v>2</v>
      </c>
      <c r="W1942">
        <v>0</v>
      </c>
      <c r="X1942">
        <v>1</v>
      </c>
      <c r="Y1942">
        <v>0</v>
      </c>
    </row>
    <row r="1943" spans="1:25" x14ac:dyDescent="0.2">
      <c r="A1943">
        <v>50</v>
      </c>
      <c r="B1943">
        <v>0</v>
      </c>
      <c r="C1943">
        <v>0</v>
      </c>
      <c r="D1943">
        <v>1</v>
      </c>
      <c r="E1943">
        <v>223</v>
      </c>
      <c r="F1943">
        <f>ROUND(Source!AQ1933,O1943)</f>
        <v>0</v>
      </c>
      <c r="G1943" t="s">
        <v>82</v>
      </c>
      <c r="H1943" t="s">
        <v>83</v>
      </c>
      <c r="K1943">
        <v>223</v>
      </c>
      <c r="L1943">
        <v>9</v>
      </c>
      <c r="M1943">
        <v>3</v>
      </c>
      <c r="N1943" t="s">
        <v>3</v>
      </c>
      <c r="O1943">
        <v>2</v>
      </c>
      <c r="W1943">
        <v>0</v>
      </c>
      <c r="X1943">
        <v>1</v>
      </c>
      <c r="Y1943">
        <v>0</v>
      </c>
    </row>
    <row r="1944" spans="1:25" x14ac:dyDescent="0.2">
      <c r="A1944">
        <v>50</v>
      </c>
      <c r="B1944">
        <v>0</v>
      </c>
      <c r="C1944">
        <v>0</v>
      </c>
      <c r="D1944">
        <v>1</v>
      </c>
      <c r="E1944">
        <v>229</v>
      </c>
      <c r="F1944">
        <f>ROUND(Source!AZ1933,O1944)</f>
        <v>0</v>
      </c>
      <c r="G1944" t="s">
        <v>84</v>
      </c>
      <c r="H1944" t="s">
        <v>85</v>
      </c>
      <c r="K1944">
        <v>229</v>
      </c>
      <c r="L1944">
        <v>10</v>
      </c>
      <c r="M1944">
        <v>3</v>
      </c>
      <c r="N1944" t="s">
        <v>3</v>
      </c>
      <c r="O1944">
        <v>2</v>
      </c>
      <c r="W1944">
        <v>0</v>
      </c>
      <c r="X1944">
        <v>1</v>
      </c>
      <c r="Y1944">
        <v>0</v>
      </c>
    </row>
    <row r="1945" spans="1:25" x14ac:dyDescent="0.2">
      <c r="A1945">
        <v>50</v>
      </c>
      <c r="B1945">
        <v>0</v>
      </c>
      <c r="C1945">
        <v>0</v>
      </c>
      <c r="D1945">
        <v>1</v>
      </c>
      <c r="E1945">
        <v>203</v>
      </c>
      <c r="F1945">
        <f>ROUND(Source!Q1933,O1945)</f>
        <v>63.37</v>
      </c>
      <c r="G1945" t="s">
        <v>86</v>
      </c>
      <c r="H1945" t="s">
        <v>87</v>
      </c>
      <c r="K1945">
        <v>203</v>
      </c>
      <c r="L1945">
        <v>11</v>
      </c>
      <c r="M1945">
        <v>3</v>
      </c>
      <c r="N1945" t="s">
        <v>3</v>
      </c>
      <c r="O1945">
        <v>2</v>
      </c>
      <c r="W1945">
        <v>63.37</v>
      </c>
      <c r="X1945">
        <v>1</v>
      </c>
      <c r="Y1945">
        <v>63.37</v>
      </c>
    </row>
    <row r="1946" spans="1:25" x14ac:dyDescent="0.2">
      <c r="A1946">
        <v>50</v>
      </c>
      <c r="B1946">
        <v>0</v>
      </c>
      <c r="C1946">
        <v>0</v>
      </c>
      <c r="D1946">
        <v>1</v>
      </c>
      <c r="E1946">
        <v>231</v>
      </c>
      <c r="F1946">
        <f>ROUND(Source!BB1933,O1946)</f>
        <v>0</v>
      </c>
      <c r="G1946" t="s">
        <v>88</v>
      </c>
      <c r="H1946" t="s">
        <v>89</v>
      </c>
      <c r="K1946">
        <v>231</v>
      </c>
      <c r="L1946">
        <v>12</v>
      </c>
      <c r="M1946">
        <v>3</v>
      </c>
      <c r="N1946" t="s">
        <v>3</v>
      </c>
      <c r="O1946">
        <v>2</v>
      </c>
      <c r="W1946">
        <v>0</v>
      </c>
      <c r="X1946">
        <v>1</v>
      </c>
      <c r="Y1946">
        <v>0</v>
      </c>
    </row>
    <row r="1947" spans="1:25" x14ac:dyDescent="0.2">
      <c r="A1947">
        <v>50</v>
      </c>
      <c r="B1947">
        <v>0</v>
      </c>
      <c r="C1947">
        <v>0</v>
      </c>
      <c r="D1947">
        <v>1</v>
      </c>
      <c r="E1947">
        <v>204</v>
      </c>
      <c r="F1947">
        <f>ROUND(Source!R1933,O1947)</f>
        <v>30.47</v>
      </c>
      <c r="G1947" t="s">
        <v>90</v>
      </c>
      <c r="H1947" t="s">
        <v>91</v>
      </c>
      <c r="K1947">
        <v>204</v>
      </c>
      <c r="L1947">
        <v>13</v>
      </c>
      <c r="M1947">
        <v>3</v>
      </c>
      <c r="N1947" t="s">
        <v>3</v>
      </c>
      <c r="O1947">
        <v>2</v>
      </c>
      <c r="W1947">
        <v>30.47</v>
      </c>
      <c r="X1947">
        <v>1</v>
      </c>
      <c r="Y1947">
        <v>30.47</v>
      </c>
    </row>
    <row r="1948" spans="1:25" x14ac:dyDescent="0.2">
      <c r="A1948">
        <v>50</v>
      </c>
      <c r="B1948">
        <v>0</v>
      </c>
      <c r="C1948">
        <v>0</v>
      </c>
      <c r="D1948">
        <v>1</v>
      </c>
      <c r="E1948">
        <v>205</v>
      </c>
      <c r="F1948">
        <f>ROUND(Source!S1933,O1948)</f>
        <v>1875.12</v>
      </c>
      <c r="G1948" t="s">
        <v>92</v>
      </c>
      <c r="H1948" t="s">
        <v>93</v>
      </c>
      <c r="K1948">
        <v>205</v>
      </c>
      <c r="L1948">
        <v>14</v>
      </c>
      <c r="M1948">
        <v>3</v>
      </c>
      <c r="N1948" t="s">
        <v>3</v>
      </c>
      <c r="O1948">
        <v>2</v>
      </c>
      <c r="W1948">
        <v>1875.12</v>
      </c>
      <c r="X1948">
        <v>1</v>
      </c>
      <c r="Y1948">
        <v>1875.12</v>
      </c>
    </row>
    <row r="1949" spans="1:25" x14ac:dyDescent="0.2">
      <c r="A1949">
        <v>50</v>
      </c>
      <c r="B1949">
        <v>0</v>
      </c>
      <c r="C1949">
        <v>0</v>
      </c>
      <c r="D1949">
        <v>1</v>
      </c>
      <c r="E1949">
        <v>232</v>
      </c>
      <c r="F1949">
        <f>ROUND(Source!BC1933,O1949)</f>
        <v>0</v>
      </c>
      <c r="G1949" t="s">
        <v>94</v>
      </c>
      <c r="H1949" t="s">
        <v>95</v>
      </c>
      <c r="K1949">
        <v>232</v>
      </c>
      <c r="L1949">
        <v>15</v>
      </c>
      <c r="M1949">
        <v>3</v>
      </c>
      <c r="N1949" t="s">
        <v>3</v>
      </c>
      <c r="O1949">
        <v>2</v>
      </c>
      <c r="W1949">
        <v>0</v>
      </c>
      <c r="X1949">
        <v>1</v>
      </c>
      <c r="Y1949">
        <v>0</v>
      </c>
    </row>
    <row r="1950" spans="1:25" x14ac:dyDescent="0.2">
      <c r="A1950">
        <v>50</v>
      </c>
      <c r="B1950">
        <v>0</v>
      </c>
      <c r="C1950">
        <v>0</v>
      </c>
      <c r="D1950">
        <v>1</v>
      </c>
      <c r="E1950">
        <v>214</v>
      </c>
      <c r="F1950">
        <f>ROUND(Source!AS1933,O1950)</f>
        <v>0</v>
      </c>
      <c r="G1950" t="s">
        <v>96</v>
      </c>
      <c r="H1950" t="s">
        <v>97</v>
      </c>
      <c r="K1950">
        <v>214</v>
      </c>
      <c r="L1950">
        <v>16</v>
      </c>
      <c r="M1950">
        <v>3</v>
      </c>
      <c r="N1950" t="s">
        <v>3</v>
      </c>
      <c r="O1950">
        <v>2</v>
      </c>
      <c r="W1950">
        <v>0</v>
      </c>
      <c r="X1950">
        <v>1</v>
      </c>
      <c r="Y1950">
        <v>0</v>
      </c>
    </row>
    <row r="1951" spans="1:25" x14ac:dyDescent="0.2">
      <c r="A1951">
        <v>50</v>
      </c>
      <c r="B1951">
        <v>0</v>
      </c>
      <c r="C1951">
        <v>0</v>
      </c>
      <c r="D1951">
        <v>1</v>
      </c>
      <c r="E1951">
        <v>215</v>
      </c>
      <c r="F1951">
        <f>ROUND(Source!AT1933,O1951)</f>
        <v>0</v>
      </c>
      <c r="G1951" t="s">
        <v>98</v>
      </c>
      <c r="H1951" t="s">
        <v>99</v>
      </c>
      <c r="K1951">
        <v>215</v>
      </c>
      <c r="L1951">
        <v>17</v>
      </c>
      <c r="M1951">
        <v>3</v>
      </c>
      <c r="N1951" t="s">
        <v>3</v>
      </c>
      <c r="O1951">
        <v>2</v>
      </c>
      <c r="W1951">
        <v>0</v>
      </c>
      <c r="X1951">
        <v>1</v>
      </c>
      <c r="Y1951">
        <v>0</v>
      </c>
    </row>
    <row r="1952" spans="1:25" x14ac:dyDescent="0.2">
      <c r="A1952">
        <v>50</v>
      </c>
      <c r="B1952">
        <v>0</v>
      </c>
      <c r="C1952">
        <v>0</v>
      </c>
      <c r="D1952">
        <v>1</v>
      </c>
      <c r="E1952">
        <v>217</v>
      </c>
      <c r="F1952">
        <f>ROUND(Source!AU1933,O1952)</f>
        <v>3738.16</v>
      </c>
      <c r="G1952" t="s">
        <v>100</v>
      </c>
      <c r="H1952" t="s">
        <v>101</v>
      </c>
      <c r="K1952">
        <v>217</v>
      </c>
      <c r="L1952">
        <v>18</v>
      </c>
      <c r="M1952">
        <v>3</v>
      </c>
      <c r="N1952" t="s">
        <v>3</v>
      </c>
      <c r="O1952">
        <v>2</v>
      </c>
      <c r="W1952">
        <v>3738.16</v>
      </c>
      <c r="X1952">
        <v>1</v>
      </c>
      <c r="Y1952">
        <v>3738.16</v>
      </c>
    </row>
    <row r="1953" spans="1:245" x14ac:dyDescent="0.2">
      <c r="A1953">
        <v>50</v>
      </c>
      <c r="B1953">
        <v>0</v>
      </c>
      <c r="C1953">
        <v>0</v>
      </c>
      <c r="D1953">
        <v>1</v>
      </c>
      <c r="E1953">
        <v>230</v>
      </c>
      <c r="F1953">
        <f>ROUND(Source!BA1933,O1953)</f>
        <v>0</v>
      </c>
      <c r="G1953" t="s">
        <v>102</v>
      </c>
      <c r="H1953" t="s">
        <v>103</v>
      </c>
      <c r="K1953">
        <v>230</v>
      </c>
      <c r="L1953">
        <v>19</v>
      </c>
      <c r="M1953">
        <v>3</v>
      </c>
      <c r="N1953" t="s">
        <v>3</v>
      </c>
      <c r="O1953">
        <v>2</v>
      </c>
      <c r="W1953">
        <v>0</v>
      </c>
      <c r="X1953">
        <v>1</v>
      </c>
      <c r="Y1953">
        <v>0</v>
      </c>
    </row>
    <row r="1954" spans="1:245" x14ac:dyDescent="0.2">
      <c r="A1954">
        <v>50</v>
      </c>
      <c r="B1954">
        <v>0</v>
      </c>
      <c r="C1954">
        <v>0</v>
      </c>
      <c r="D1954">
        <v>1</v>
      </c>
      <c r="E1954">
        <v>206</v>
      </c>
      <c r="F1954">
        <f>ROUND(Source!T1933,O1954)</f>
        <v>0</v>
      </c>
      <c r="G1954" t="s">
        <v>104</v>
      </c>
      <c r="H1954" t="s">
        <v>105</v>
      </c>
      <c r="K1954">
        <v>206</v>
      </c>
      <c r="L1954">
        <v>20</v>
      </c>
      <c r="M1954">
        <v>3</v>
      </c>
      <c r="N1954" t="s">
        <v>3</v>
      </c>
      <c r="O1954">
        <v>2</v>
      </c>
      <c r="W1954">
        <v>0</v>
      </c>
      <c r="X1954">
        <v>1</v>
      </c>
      <c r="Y1954">
        <v>0</v>
      </c>
    </row>
    <row r="1955" spans="1:245" x14ac:dyDescent="0.2">
      <c r="A1955">
        <v>50</v>
      </c>
      <c r="B1955">
        <v>0</v>
      </c>
      <c r="C1955">
        <v>0</v>
      </c>
      <c r="D1955">
        <v>1</v>
      </c>
      <c r="E1955">
        <v>207</v>
      </c>
      <c r="F1955">
        <f>Source!U1933</f>
        <v>2.9668999999999999</v>
      </c>
      <c r="G1955" t="s">
        <v>106</v>
      </c>
      <c r="H1955" t="s">
        <v>107</v>
      </c>
      <c r="K1955">
        <v>207</v>
      </c>
      <c r="L1955">
        <v>21</v>
      </c>
      <c r="M1955">
        <v>3</v>
      </c>
      <c r="N1955" t="s">
        <v>3</v>
      </c>
      <c r="O1955">
        <v>-1</v>
      </c>
      <c r="W1955">
        <v>2.9668999999999994</v>
      </c>
      <c r="X1955">
        <v>1</v>
      </c>
      <c r="Y1955">
        <v>2.9668999999999994</v>
      </c>
    </row>
    <row r="1956" spans="1:245" x14ac:dyDescent="0.2">
      <c r="A1956">
        <v>50</v>
      </c>
      <c r="B1956">
        <v>0</v>
      </c>
      <c r="C1956">
        <v>0</v>
      </c>
      <c r="D1956">
        <v>1</v>
      </c>
      <c r="E1956">
        <v>208</v>
      </c>
      <c r="F1956">
        <f>Source!V1933</f>
        <v>0</v>
      </c>
      <c r="G1956" t="s">
        <v>108</v>
      </c>
      <c r="H1956" t="s">
        <v>109</v>
      </c>
      <c r="K1956">
        <v>208</v>
      </c>
      <c r="L1956">
        <v>22</v>
      </c>
      <c r="M1956">
        <v>3</v>
      </c>
      <c r="N1956" t="s">
        <v>3</v>
      </c>
      <c r="O1956">
        <v>-1</v>
      </c>
      <c r="W1956">
        <v>0</v>
      </c>
      <c r="X1956">
        <v>1</v>
      </c>
      <c r="Y1956">
        <v>0</v>
      </c>
    </row>
    <row r="1957" spans="1:245" x14ac:dyDescent="0.2">
      <c r="A1957">
        <v>50</v>
      </c>
      <c r="B1957">
        <v>0</v>
      </c>
      <c r="C1957">
        <v>0</v>
      </c>
      <c r="D1957">
        <v>1</v>
      </c>
      <c r="E1957">
        <v>209</v>
      </c>
      <c r="F1957">
        <f>ROUND(Source!W1933,O1957)</f>
        <v>0</v>
      </c>
      <c r="G1957" t="s">
        <v>110</v>
      </c>
      <c r="H1957" t="s">
        <v>111</v>
      </c>
      <c r="K1957">
        <v>209</v>
      </c>
      <c r="L1957">
        <v>23</v>
      </c>
      <c r="M1957">
        <v>3</v>
      </c>
      <c r="N1957" t="s">
        <v>3</v>
      </c>
      <c r="O1957">
        <v>2</v>
      </c>
      <c r="W1957">
        <v>0</v>
      </c>
      <c r="X1957">
        <v>1</v>
      </c>
      <c r="Y1957">
        <v>0</v>
      </c>
    </row>
    <row r="1958" spans="1:245" x14ac:dyDescent="0.2">
      <c r="A1958">
        <v>50</v>
      </c>
      <c r="B1958">
        <v>0</v>
      </c>
      <c r="C1958">
        <v>0</v>
      </c>
      <c r="D1958">
        <v>1</v>
      </c>
      <c r="E1958">
        <v>233</v>
      </c>
      <c r="F1958">
        <f>ROUND(Source!BD1933,O1958)</f>
        <v>0</v>
      </c>
      <c r="G1958" t="s">
        <v>112</v>
      </c>
      <c r="H1958" t="s">
        <v>113</v>
      </c>
      <c r="K1958">
        <v>233</v>
      </c>
      <c r="L1958">
        <v>24</v>
      </c>
      <c r="M1958">
        <v>3</v>
      </c>
      <c r="N1958" t="s">
        <v>3</v>
      </c>
      <c r="O1958">
        <v>2</v>
      </c>
      <c r="W1958">
        <v>0</v>
      </c>
      <c r="X1958">
        <v>1</v>
      </c>
      <c r="Y1958">
        <v>0</v>
      </c>
    </row>
    <row r="1959" spans="1:245" x14ac:dyDescent="0.2">
      <c r="A1959">
        <v>50</v>
      </c>
      <c r="B1959">
        <v>0</v>
      </c>
      <c r="C1959">
        <v>0</v>
      </c>
      <c r="D1959">
        <v>1</v>
      </c>
      <c r="E1959">
        <v>210</v>
      </c>
      <c r="F1959">
        <f>ROUND(Source!X1933,O1959)</f>
        <v>1312.59</v>
      </c>
      <c r="G1959" t="s">
        <v>114</v>
      </c>
      <c r="H1959" t="s">
        <v>115</v>
      </c>
      <c r="K1959">
        <v>210</v>
      </c>
      <c r="L1959">
        <v>25</v>
      </c>
      <c r="M1959">
        <v>3</v>
      </c>
      <c r="N1959" t="s">
        <v>3</v>
      </c>
      <c r="O1959">
        <v>2</v>
      </c>
      <c r="W1959">
        <v>1312.59</v>
      </c>
      <c r="X1959">
        <v>1</v>
      </c>
      <c r="Y1959">
        <v>1312.59</v>
      </c>
    </row>
    <row r="1960" spans="1:245" x14ac:dyDescent="0.2">
      <c r="A1960">
        <v>50</v>
      </c>
      <c r="B1960">
        <v>0</v>
      </c>
      <c r="C1960">
        <v>0</v>
      </c>
      <c r="D1960">
        <v>1</v>
      </c>
      <c r="E1960">
        <v>211</v>
      </c>
      <c r="F1960">
        <f>ROUND(Source!Y1933,O1960)</f>
        <v>187.52</v>
      </c>
      <c r="G1960" t="s">
        <v>116</v>
      </c>
      <c r="H1960" t="s">
        <v>117</v>
      </c>
      <c r="K1960">
        <v>211</v>
      </c>
      <c r="L1960">
        <v>26</v>
      </c>
      <c r="M1960">
        <v>3</v>
      </c>
      <c r="N1960" t="s">
        <v>3</v>
      </c>
      <c r="O1960">
        <v>2</v>
      </c>
      <c r="W1960">
        <v>187.52</v>
      </c>
      <c r="X1960">
        <v>1</v>
      </c>
      <c r="Y1960">
        <v>187.52</v>
      </c>
    </row>
    <row r="1961" spans="1:245" x14ac:dyDescent="0.2">
      <c r="A1961">
        <v>50</v>
      </c>
      <c r="B1961">
        <v>0</v>
      </c>
      <c r="C1961">
        <v>0</v>
      </c>
      <c r="D1961">
        <v>1</v>
      </c>
      <c r="E1961">
        <v>224</v>
      </c>
      <c r="F1961">
        <f>ROUND(Source!AR1933,O1961)</f>
        <v>3738.16</v>
      </c>
      <c r="G1961" t="s">
        <v>118</v>
      </c>
      <c r="H1961" t="s">
        <v>119</v>
      </c>
      <c r="K1961">
        <v>224</v>
      </c>
      <c r="L1961">
        <v>27</v>
      </c>
      <c r="M1961">
        <v>3</v>
      </c>
      <c r="N1961" t="s">
        <v>3</v>
      </c>
      <c r="O1961">
        <v>2</v>
      </c>
      <c r="W1961">
        <v>3738.16</v>
      </c>
      <c r="X1961">
        <v>1</v>
      </c>
      <c r="Y1961">
        <v>3738.16</v>
      </c>
    </row>
    <row r="1963" spans="1:245" x14ac:dyDescent="0.2">
      <c r="A1963">
        <v>4</v>
      </c>
      <c r="B1963">
        <v>1</v>
      </c>
      <c r="D1963">
        <f>ROW(A1976)</f>
        <v>1976</v>
      </c>
      <c r="F1963" t="s">
        <v>13</v>
      </c>
      <c r="G1963" t="s">
        <v>462</v>
      </c>
      <c r="H1963" t="s">
        <v>3</v>
      </c>
      <c r="I1963">
        <v>0</v>
      </c>
      <c r="K1963">
        <v>0</v>
      </c>
      <c r="M1963" t="s">
        <v>3</v>
      </c>
      <c r="S1963">
        <v>0</v>
      </c>
      <c r="U1963" t="s">
        <v>3</v>
      </c>
      <c r="V1963">
        <v>0</v>
      </c>
      <c r="AB1963" t="s">
        <v>3</v>
      </c>
      <c r="AC1963" t="s">
        <v>3</v>
      </c>
      <c r="AD1963" t="s">
        <v>3</v>
      </c>
      <c r="AE1963" t="s">
        <v>3</v>
      </c>
      <c r="AF1963" t="s">
        <v>3</v>
      </c>
      <c r="AG1963" t="s">
        <v>3</v>
      </c>
      <c r="AP1963" t="s">
        <v>3</v>
      </c>
      <c r="AQ1963" t="s">
        <v>3</v>
      </c>
      <c r="AR1963" t="s">
        <v>3</v>
      </c>
      <c r="AZ1963" t="s">
        <v>3</v>
      </c>
      <c r="BB1963" t="s">
        <v>3</v>
      </c>
      <c r="BC1963" t="s">
        <v>3</v>
      </c>
      <c r="BD1963" t="s">
        <v>3</v>
      </c>
      <c r="BE1963" t="s">
        <v>3</v>
      </c>
      <c r="BF1963" t="s">
        <v>3</v>
      </c>
      <c r="BG1963" t="s">
        <v>3</v>
      </c>
      <c r="BH1963" t="s">
        <v>3</v>
      </c>
      <c r="BI1963" t="s">
        <v>3</v>
      </c>
      <c r="BJ1963" t="s">
        <v>3</v>
      </c>
      <c r="BK1963" t="s">
        <v>3</v>
      </c>
      <c r="BL1963" t="s">
        <v>3</v>
      </c>
      <c r="BM1963" t="s">
        <v>3</v>
      </c>
      <c r="BN1963" t="s">
        <v>3</v>
      </c>
      <c r="BO1963" t="s">
        <v>3</v>
      </c>
      <c r="BP1963" t="s">
        <v>3</v>
      </c>
      <c r="BX1963">
        <v>0</v>
      </c>
      <c r="CJ1963">
        <v>0</v>
      </c>
    </row>
    <row r="1965" spans="1:245" x14ac:dyDescent="0.2">
      <c r="A1965">
        <v>52</v>
      </c>
      <c r="B1965">
        <f t="shared" ref="B1965:G1965" si="1302">B1976</f>
        <v>1</v>
      </c>
      <c r="C1965">
        <f t="shared" si="1302"/>
        <v>4</v>
      </c>
      <c r="D1965">
        <f t="shared" si="1302"/>
        <v>1963</v>
      </c>
      <c r="E1965">
        <f t="shared" si="1302"/>
        <v>0</v>
      </c>
      <c r="F1965" t="str">
        <f t="shared" si="1302"/>
        <v>Новый раздел</v>
      </c>
      <c r="G1965" t="str">
        <f t="shared" si="1302"/>
        <v>Помещение 207 Кабинет иностранных языков</v>
      </c>
      <c r="O1965">
        <f t="shared" ref="O1965:AT1965" si="1303">O1976</f>
        <v>2205.15</v>
      </c>
      <c r="P1965">
        <f t="shared" si="1303"/>
        <v>266.66000000000003</v>
      </c>
      <c r="Q1965">
        <f t="shared" si="1303"/>
        <v>63.37</v>
      </c>
      <c r="R1965">
        <f t="shared" si="1303"/>
        <v>30.47</v>
      </c>
      <c r="S1965">
        <f t="shared" si="1303"/>
        <v>1875.12</v>
      </c>
      <c r="T1965">
        <f t="shared" si="1303"/>
        <v>0</v>
      </c>
      <c r="U1965">
        <f t="shared" si="1303"/>
        <v>2.9668999999999999</v>
      </c>
      <c r="V1965">
        <f t="shared" si="1303"/>
        <v>0</v>
      </c>
      <c r="W1965">
        <f t="shared" si="1303"/>
        <v>0</v>
      </c>
      <c r="X1965">
        <f t="shared" si="1303"/>
        <v>1312.59</v>
      </c>
      <c r="Y1965">
        <f t="shared" si="1303"/>
        <v>187.52</v>
      </c>
      <c r="Z1965">
        <f t="shared" si="1303"/>
        <v>0</v>
      </c>
      <c r="AA1965">
        <f t="shared" si="1303"/>
        <v>0</v>
      </c>
      <c r="AB1965">
        <f t="shared" si="1303"/>
        <v>2205.15</v>
      </c>
      <c r="AC1965">
        <f t="shared" si="1303"/>
        <v>266.66000000000003</v>
      </c>
      <c r="AD1965">
        <f t="shared" si="1303"/>
        <v>63.37</v>
      </c>
      <c r="AE1965">
        <f t="shared" si="1303"/>
        <v>30.47</v>
      </c>
      <c r="AF1965">
        <f t="shared" si="1303"/>
        <v>1875.12</v>
      </c>
      <c r="AG1965">
        <f t="shared" si="1303"/>
        <v>0</v>
      </c>
      <c r="AH1965">
        <f t="shared" si="1303"/>
        <v>2.9668999999999999</v>
      </c>
      <c r="AI1965">
        <f t="shared" si="1303"/>
        <v>0</v>
      </c>
      <c r="AJ1965">
        <f t="shared" si="1303"/>
        <v>0</v>
      </c>
      <c r="AK1965">
        <f t="shared" si="1303"/>
        <v>1312.59</v>
      </c>
      <c r="AL1965">
        <f t="shared" si="1303"/>
        <v>187.52</v>
      </c>
      <c r="AM1965">
        <f t="shared" si="1303"/>
        <v>0</v>
      </c>
      <c r="AN1965">
        <f t="shared" si="1303"/>
        <v>0</v>
      </c>
      <c r="AO1965">
        <f t="shared" si="1303"/>
        <v>0</v>
      </c>
      <c r="AP1965">
        <f t="shared" si="1303"/>
        <v>0</v>
      </c>
      <c r="AQ1965">
        <f t="shared" si="1303"/>
        <v>0</v>
      </c>
      <c r="AR1965">
        <f t="shared" si="1303"/>
        <v>3738.16</v>
      </c>
      <c r="AS1965">
        <f t="shared" si="1303"/>
        <v>0</v>
      </c>
      <c r="AT1965">
        <f t="shared" si="1303"/>
        <v>0</v>
      </c>
      <c r="AU1965">
        <f t="shared" ref="AU1965:BZ1965" si="1304">AU1976</f>
        <v>3738.16</v>
      </c>
      <c r="AV1965">
        <f t="shared" si="1304"/>
        <v>266.66000000000003</v>
      </c>
      <c r="AW1965">
        <f t="shared" si="1304"/>
        <v>266.66000000000003</v>
      </c>
      <c r="AX1965">
        <f t="shared" si="1304"/>
        <v>0</v>
      </c>
      <c r="AY1965">
        <f t="shared" si="1304"/>
        <v>266.66000000000003</v>
      </c>
      <c r="AZ1965">
        <f t="shared" si="1304"/>
        <v>0</v>
      </c>
      <c r="BA1965">
        <f t="shared" si="1304"/>
        <v>0</v>
      </c>
      <c r="BB1965">
        <f t="shared" si="1304"/>
        <v>0</v>
      </c>
      <c r="BC1965">
        <f t="shared" si="1304"/>
        <v>0</v>
      </c>
      <c r="BD1965">
        <f t="shared" si="1304"/>
        <v>0</v>
      </c>
      <c r="BE1965">
        <f t="shared" si="1304"/>
        <v>0</v>
      </c>
      <c r="BF1965">
        <f t="shared" si="1304"/>
        <v>0</v>
      </c>
      <c r="BG1965">
        <f t="shared" si="1304"/>
        <v>0</v>
      </c>
      <c r="BH1965">
        <f t="shared" si="1304"/>
        <v>0</v>
      </c>
      <c r="BI1965">
        <f t="shared" si="1304"/>
        <v>0</v>
      </c>
      <c r="BJ1965">
        <f t="shared" si="1304"/>
        <v>0</v>
      </c>
      <c r="BK1965">
        <f t="shared" si="1304"/>
        <v>0</v>
      </c>
      <c r="BL1965">
        <f t="shared" si="1304"/>
        <v>0</v>
      </c>
      <c r="BM1965">
        <f t="shared" si="1304"/>
        <v>0</v>
      </c>
      <c r="BN1965">
        <f t="shared" si="1304"/>
        <v>0</v>
      </c>
      <c r="BO1965">
        <f t="shared" si="1304"/>
        <v>0</v>
      </c>
      <c r="BP1965">
        <f t="shared" si="1304"/>
        <v>0</v>
      </c>
      <c r="BQ1965">
        <f t="shared" si="1304"/>
        <v>0</v>
      </c>
      <c r="BR1965">
        <f t="shared" si="1304"/>
        <v>0</v>
      </c>
      <c r="BS1965">
        <f t="shared" si="1304"/>
        <v>0</v>
      </c>
      <c r="BT1965">
        <f t="shared" si="1304"/>
        <v>0</v>
      </c>
      <c r="BU1965">
        <f t="shared" si="1304"/>
        <v>0</v>
      </c>
      <c r="BV1965">
        <f t="shared" si="1304"/>
        <v>0</v>
      </c>
      <c r="BW1965">
        <f t="shared" si="1304"/>
        <v>0</v>
      </c>
      <c r="BX1965">
        <f t="shared" si="1304"/>
        <v>0</v>
      </c>
      <c r="BY1965">
        <f t="shared" si="1304"/>
        <v>0</v>
      </c>
      <c r="BZ1965">
        <f t="shared" si="1304"/>
        <v>0</v>
      </c>
      <c r="CA1965">
        <f t="shared" ref="CA1965:DF1965" si="1305">CA1976</f>
        <v>3738.16</v>
      </c>
      <c r="CB1965">
        <f t="shared" si="1305"/>
        <v>0</v>
      </c>
      <c r="CC1965">
        <f t="shared" si="1305"/>
        <v>0</v>
      </c>
      <c r="CD1965">
        <f t="shared" si="1305"/>
        <v>3738.16</v>
      </c>
      <c r="CE1965">
        <f t="shared" si="1305"/>
        <v>266.66000000000003</v>
      </c>
      <c r="CF1965">
        <f t="shared" si="1305"/>
        <v>266.66000000000003</v>
      </c>
      <c r="CG1965">
        <f t="shared" si="1305"/>
        <v>0</v>
      </c>
      <c r="CH1965">
        <f t="shared" si="1305"/>
        <v>266.66000000000003</v>
      </c>
      <c r="CI1965">
        <f t="shared" si="1305"/>
        <v>0</v>
      </c>
      <c r="CJ1965">
        <f t="shared" si="1305"/>
        <v>0</v>
      </c>
      <c r="CK1965">
        <f t="shared" si="1305"/>
        <v>0</v>
      </c>
      <c r="CL1965">
        <f t="shared" si="1305"/>
        <v>0</v>
      </c>
      <c r="CM1965">
        <f t="shared" si="1305"/>
        <v>0</v>
      </c>
      <c r="CN1965">
        <f t="shared" si="1305"/>
        <v>0</v>
      </c>
      <c r="CO1965">
        <f t="shared" si="1305"/>
        <v>0</v>
      </c>
      <c r="CP1965">
        <f t="shared" si="1305"/>
        <v>0</v>
      </c>
      <c r="CQ1965">
        <f t="shared" si="1305"/>
        <v>0</v>
      </c>
      <c r="CR1965">
        <f t="shared" si="1305"/>
        <v>0</v>
      </c>
      <c r="CS1965">
        <f t="shared" si="1305"/>
        <v>0</v>
      </c>
      <c r="CT1965">
        <f t="shared" si="1305"/>
        <v>0</v>
      </c>
      <c r="CU1965">
        <f t="shared" si="1305"/>
        <v>0</v>
      </c>
      <c r="CV1965">
        <f t="shared" si="1305"/>
        <v>0</v>
      </c>
      <c r="CW1965">
        <f t="shared" si="1305"/>
        <v>0</v>
      </c>
      <c r="CX1965">
        <f t="shared" si="1305"/>
        <v>0</v>
      </c>
      <c r="CY1965">
        <f t="shared" si="1305"/>
        <v>0</v>
      </c>
      <c r="CZ1965">
        <f t="shared" si="1305"/>
        <v>0</v>
      </c>
      <c r="DA1965">
        <f t="shared" si="1305"/>
        <v>0</v>
      </c>
      <c r="DB1965">
        <f t="shared" si="1305"/>
        <v>0</v>
      </c>
      <c r="DC1965">
        <f t="shared" si="1305"/>
        <v>0</v>
      </c>
      <c r="DD1965">
        <f t="shared" si="1305"/>
        <v>0</v>
      </c>
      <c r="DE1965">
        <f t="shared" si="1305"/>
        <v>0</v>
      </c>
      <c r="DF1965">
        <f t="shared" si="1305"/>
        <v>0</v>
      </c>
      <c r="DG1965">
        <f t="shared" ref="DG1965:EL1965" si="1306">DG1976</f>
        <v>0</v>
      </c>
      <c r="DH1965">
        <f t="shared" si="1306"/>
        <v>0</v>
      </c>
      <c r="DI1965">
        <f t="shared" si="1306"/>
        <v>0</v>
      </c>
      <c r="DJ1965">
        <f t="shared" si="1306"/>
        <v>0</v>
      </c>
      <c r="DK1965">
        <f t="shared" si="1306"/>
        <v>0</v>
      </c>
      <c r="DL1965">
        <f t="shared" si="1306"/>
        <v>0</v>
      </c>
      <c r="DM1965">
        <f t="shared" si="1306"/>
        <v>0</v>
      </c>
      <c r="DN1965">
        <f t="shared" si="1306"/>
        <v>0</v>
      </c>
      <c r="DO1965">
        <f t="shared" si="1306"/>
        <v>0</v>
      </c>
      <c r="DP1965">
        <f t="shared" si="1306"/>
        <v>0</v>
      </c>
      <c r="DQ1965">
        <f t="shared" si="1306"/>
        <v>0</v>
      </c>
      <c r="DR1965">
        <f t="shared" si="1306"/>
        <v>0</v>
      </c>
      <c r="DS1965">
        <f t="shared" si="1306"/>
        <v>0</v>
      </c>
      <c r="DT1965">
        <f t="shared" si="1306"/>
        <v>0</v>
      </c>
      <c r="DU1965">
        <f t="shared" si="1306"/>
        <v>0</v>
      </c>
      <c r="DV1965">
        <f t="shared" si="1306"/>
        <v>0</v>
      </c>
      <c r="DW1965">
        <f t="shared" si="1306"/>
        <v>0</v>
      </c>
      <c r="DX1965">
        <f t="shared" si="1306"/>
        <v>0</v>
      </c>
      <c r="DY1965">
        <f t="shared" si="1306"/>
        <v>0</v>
      </c>
      <c r="DZ1965">
        <f t="shared" si="1306"/>
        <v>0</v>
      </c>
      <c r="EA1965">
        <f t="shared" si="1306"/>
        <v>0</v>
      </c>
      <c r="EB1965">
        <f t="shared" si="1306"/>
        <v>0</v>
      </c>
      <c r="EC1965">
        <f t="shared" si="1306"/>
        <v>0</v>
      </c>
      <c r="ED1965">
        <f t="shared" si="1306"/>
        <v>0</v>
      </c>
      <c r="EE1965">
        <f t="shared" si="1306"/>
        <v>0</v>
      </c>
      <c r="EF1965">
        <f t="shared" si="1306"/>
        <v>0</v>
      </c>
      <c r="EG1965">
        <f t="shared" si="1306"/>
        <v>0</v>
      </c>
      <c r="EH1965">
        <f t="shared" si="1306"/>
        <v>0</v>
      </c>
      <c r="EI1965">
        <f t="shared" si="1306"/>
        <v>0</v>
      </c>
      <c r="EJ1965">
        <f t="shared" si="1306"/>
        <v>0</v>
      </c>
      <c r="EK1965">
        <f t="shared" si="1306"/>
        <v>0</v>
      </c>
      <c r="EL1965">
        <f t="shared" si="1306"/>
        <v>0</v>
      </c>
      <c r="EM1965">
        <f t="shared" ref="EM1965:FR1965" si="1307">EM1976</f>
        <v>0</v>
      </c>
      <c r="EN1965">
        <f t="shared" si="1307"/>
        <v>0</v>
      </c>
      <c r="EO1965">
        <f t="shared" si="1307"/>
        <v>0</v>
      </c>
      <c r="EP1965">
        <f t="shared" si="1307"/>
        <v>0</v>
      </c>
      <c r="EQ1965">
        <f t="shared" si="1307"/>
        <v>0</v>
      </c>
      <c r="ER1965">
        <f t="shared" si="1307"/>
        <v>0</v>
      </c>
      <c r="ES1965">
        <f t="shared" si="1307"/>
        <v>0</v>
      </c>
      <c r="ET1965">
        <f t="shared" si="1307"/>
        <v>0</v>
      </c>
      <c r="EU1965">
        <f t="shared" si="1307"/>
        <v>0</v>
      </c>
      <c r="EV1965">
        <f t="shared" si="1307"/>
        <v>0</v>
      </c>
      <c r="EW1965">
        <f t="shared" si="1307"/>
        <v>0</v>
      </c>
      <c r="EX1965">
        <f t="shared" si="1307"/>
        <v>0</v>
      </c>
      <c r="EY1965">
        <f t="shared" si="1307"/>
        <v>0</v>
      </c>
      <c r="EZ1965">
        <f t="shared" si="1307"/>
        <v>0</v>
      </c>
      <c r="FA1965">
        <f t="shared" si="1307"/>
        <v>0</v>
      </c>
      <c r="FB1965">
        <f t="shared" si="1307"/>
        <v>0</v>
      </c>
      <c r="FC1965">
        <f t="shared" si="1307"/>
        <v>0</v>
      </c>
      <c r="FD1965">
        <f t="shared" si="1307"/>
        <v>0</v>
      </c>
      <c r="FE1965">
        <f t="shared" si="1307"/>
        <v>0</v>
      </c>
      <c r="FF1965">
        <f t="shared" si="1307"/>
        <v>0</v>
      </c>
      <c r="FG1965">
        <f t="shared" si="1307"/>
        <v>0</v>
      </c>
      <c r="FH1965">
        <f t="shared" si="1307"/>
        <v>0</v>
      </c>
      <c r="FI1965">
        <f t="shared" si="1307"/>
        <v>0</v>
      </c>
      <c r="FJ1965">
        <f t="shared" si="1307"/>
        <v>0</v>
      </c>
      <c r="FK1965">
        <f t="shared" si="1307"/>
        <v>0</v>
      </c>
      <c r="FL1965">
        <f t="shared" si="1307"/>
        <v>0</v>
      </c>
      <c r="FM1965">
        <f t="shared" si="1307"/>
        <v>0</v>
      </c>
      <c r="FN1965">
        <f t="shared" si="1307"/>
        <v>0</v>
      </c>
      <c r="FO1965">
        <f t="shared" si="1307"/>
        <v>0</v>
      </c>
      <c r="FP1965">
        <f t="shared" si="1307"/>
        <v>0</v>
      </c>
      <c r="FQ1965">
        <f t="shared" si="1307"/>
        <v>0</v>
      </c>
      <c r="FR1965">
        <f t="shared" si="1307"/>
        <v>0</v>
      </c>
      <c r="FS1965">
        <f t="shared" ref="FS1965:GX1965" si="1308">FS1976</f>
        <v>0</v>
      </c>
      <c r="FT1965">
        <f t="shared" si="1308"/>
        <v>0</v>
      </c>
      <c r="FU1965">
        <f t="shared" si="1308"/>
        <v>0</v>
      </c>
      <c r="FV1965">
        <f t="shared" si="1308"/>
        <v>0</v>
      </c>
      <c r="FW1965">
        <f t="shared" si="1308"/>
        <v>0</v>
      </c>
      <c r="FX1965">
        <f t="shared" si="1308"/>
        <v>0</v>
      </c>
      <c r="FY1965">
        <f t="shared" si="1308"/>
        <v>0</v>
      </c>
      <c r="FZ1965">
        <f t="shared" si="1308"/>
        <v>0</v>
      </c>
      <c r="GA1965">
        <f t="shared" si="1308"/>
        <v>0</v>
      </c>
      <c r="GB1965">
        <f t="shared" si="1308"/>
        <v>0</v>
      </c>
      <c r="GC1965">
        <f t="shared" si="1308"/>
        <v>0</v>
      </c>
      <c r="GD1965">
        <f t="shared" si="1308"/>
        <v>0</v>
      </c>
      <c r="GE1965">
        <f t="shared" si="1308"/>
        <v>0</v>
      </c>
      <c r="GF1965">
        <f t="shared" si="1308"/>
        <v>0</v>
      </c>
      <c r="GG1965">
        <f t="shared" si="1308"/>
        <v>0</v>
      </c>
      <c r="GH1965">
        <f t="shared" si="1308"/>
        <v>0</v>
      </c>
      <c r="GI1965">
        <f t="shared" si="1308"/>
        <v>0</v>
      </c>
      <c r="GJ1965">
        <f t="shared" si="1308"/>
        <v>0</v>
      </c>
      <c r="GK1965">
        <f t="shared" si="1308"/>
        <v>0</v>
      </c>
      <c r="GL1965">
        <f t="shared" si="1308"/>
        <v>0</v>
      </c>
      <c r="GM1965">
        <f t="shared" si="1308"/>
        <v>0</v>
      </c>
      <c r="GN1965">
        <f t="shared" si="1308"/>
        <v>0</v>
      </c>
      <c r="GO1965">
        <f t="shared" si="1308"/>
        <v>0</v>
      </c>
      <c r="GP1965">
        <f t="shared" si="1308"/>
        <v>0</v>
      </c>
      <c r="GQ1965">
        <f t="shared" si="1308"/>
        <v>0</v>
      </c>
      <c r="GR1965">
        <f t="shared" si="1308"/>
        <v>0</v>
      </c>
      <c r="GS1965">
        <f t="shared" si="1308"/>
        <v>0</v>
      </c>
      <c r="GT1965">
        <f t="shared" si="1308"/>
        <v>0</v>
      </c>
      <c r="GU1965">
        <f t="shared" si="1308"/>
        <v>0</v>
      </c>
      <c r="GV1965">
        <f t="shared" si="1308"/>
        <v>0</v>
      </c>
      <c r="GW1965">
        <f t="shared" si="1308"/>
        <v>0</v>
      </c>
      <c r="GX1965">
        <f t="shared" si="1308"/>
        <v>0</v>
      </c>
    </row>
    <row r="1967" spans="1:245" x14ac:dyDescent="0.2">
      <c r="A1967">
        <v>17</v>
      </c>
      <c r="B1967">
        <v>1</v>
      </c>
      <c r="C1967">
        <f>ROW(SmtRes!A602)</f>
        <v>602</v>
      </c>
      <c r="D1967">
        <f>ROW(EtalonRes!A602)</f>
        <v>602</v>
      </c>
      <c r="E1967" t="s">
        <v>463</v>
      </c>
      <c r="F1967" t="s">
        <v>16</v>
      </c>
      <c r="G1967" t="s">
        <v>17</v>
      </c>
      <c r="H1967" t="s">
        <v>18</v>
      </c>
      <c r="I1967">
        <f>ROUND(5/100,9)</f>
        <v>0.05</v>
      </c>
      <c r="J1967">
        <v>0</v>
      </c>
      <c r="K1967">
        <f>ROUND(5/100,9)</f>
        <v>0.05</v>
      </c>
      <c r="O1967">
        <f t="shared" ref="O1967:O1974" si="1309">ROUND(CP1967,2)</f>
        <v>135.52000000000001</v>
      </c>
      <c r="P1967">
        <f t="shared" ref="P1967:P1974" si="1310">ROUND(CQ1967*I1967,2)</f>
        <v>0</v>
      </c>
      <c r="Q1967">
        <f t="shared" ref="Q1967:Q1974" si="1311">ROUND(CR1967*I1967,2)</f>
        <v>0</v>
      </c>
      <c r="R1967">
        <f t="shared" ref="R1967:R1974" si="1312">ROUND(CS1967*I1967,2)</f>
        <v>0</v>
      </c>
      <c r="S1967">
        <f t="shared" ref="S1967:S1974" si="1313">ROUND(CT1967*I1967,2)</f>
        <v>135.52000000000001</v>
      </c>
      <c r="T1967">
        <f t="shared" ref="T1967:T1974" si="1314">ROUND(CU1967*I1967,2)</f>
        <v>0</v>
      </c>
      <c r="U1967">
        <f t="shared" ref="U1967:U1974" si="1315">CV1967*I1967</f>
        <v>0.29199999999999998</v>
      </c>
      <c r="V1967">
        <f t="shared" ref="V1967:V1974" si="1316">CW1967*I1967</f>
        <v>0</v>
      </c>
      <c r="W1967">
        <f t="shared" ref="W1967:W1974" si="1317">ROUND(CX1967*I1967,2)</f>
        <v>0</v>
      </c>
      <c r="X1967">
        <f t="shared" ref="X1967:Y1974" si="1318">ROUND(CY1967,2)</f>
        <v>94.86</v>
      </c>
      <c r="Y1967">
        <f t="shared" si="1318"/>
        <v>13.55</v>
      </c>
      <c r="AA1967">
        <v>35364244</v>
      </c>
      <c r="AB1967">
        <f t="shared" ref="AB1967:AB1974" si="1319">ROUND((AC1967+AD1967+AF1967),6)</f>
        <v>2710.46</v>
      </c>
      <c r="AC1967">
        <f t="shared" ref="AC1967:AC1974" si="1320">ROUND((ES1967),6)</f>
        <v>0</v>
      </c>
      <c r="AD1967">
        <f t="shared" ref="AD1967:AD1974" si="1321">ROUND((((ET1967)-(EU1967))+AE1967),6)</f>
        <v>0</v>
      </c>
      <c r="AE1967">
        <f t="shared" ref="AE1967:AF1974" si="1322">ROUND((EU1967),6)</f>
        <v>0</v>
      </c>
      <c r="AF1967">
        <f t="shared" si="1322"/>
        <v>2710.46</v>
      </c>
      <c r="AG1967">
        <f t="shared" ref="AG1967:AG1974" si="1323">ROUND((AP1967),6)</f>
        <v>0</v>
      </c>
      <c r="AH1967">
        <f t="shared" ref="AH1967:AI1974" si="1324">(EW1967)</f>
        <v>5.84</v>
      </c>
      <c r="AI1967">
        <f t="shared" si="1324"/>
        <v>0</v>
      </c>
      <c r="AJ1967">
        <f t="shared" ref="AJ1967:AJ1974" si="1325">(AS1967)</f>
        <v>0</v>
      </c>
      <c r="AK1967">
        <v>2710.46</v>
      </c>
      <c r="AL1967">
        <v>0</v>
      </c>
      <c r="AM1967">
        <v>0</v>
      </c>
      <c r="AN1967">
        <v>0</v>
      </c>
      <c r="AO1967">
        <v>2710.46</v>
      </c>
      <c r="AP1967">
        <v>0</v>
      </c>
      <c r="AQ1967">
        <v>5.84</v>
      </c>
      <c r="AR1967">
        <v>0</v>
      </c>
      <c r="AS1967">
        <v>0</v>
      </c>
      <c r="AT1967">
        <v>70</v>
      </c>
      <c r="AU1967">
        <v>10</v>
      </c>
      <c r="AV1967">
        <v>1</v>
      </c>
      <c r="AW1967">
        <v>1</v>
      </c>
      <c r="AZ1967">
        <v>1</v>
      </c>
      <c r="BA1967">
        <v>1</v>
      </c>
      <c r="BB1967">
        <v>1</v>
      </c>
      <c r="BC1967">
        <v>1</v>
      </c>
      <c r="BD1967" t="s">
        <v>3</v>
      </c>
      <c r="BE1967" t="s">
        <v>3</v>
      </c>
      <c r="BF1967" t="s">
        <v>3</v>
      </c>
      <c r="BG1967" t="s">
        <v>3</v>
      </c>
      <c r="BH1967">
        <v>0</v>
      </c>
      <c r="BI1967">
        <v>4</v>
      </c>
      <c r="BJ1967" t="s">
        <v>19</v>
      </c>
      <c r="BM1967">
        <v>0</v>
      </c>
      <c r="BN1967">
        <v>0</v>
      </c>
      <c r="BO1967" t="s">
        <v>3</v>
      </c>
      <c r="BP1967">
        <v>0</v>
      </c>
      <c r="BQ1967">
        <v>1</v>
      </c>
      <c r="BR1967">
        <v>0</v>
      </c>
      <c r="BS1967">
        <v>1</v>
      </c>
      <c r="BT1967">
        <v>1</v>
      </c>
      <c r="BU1967">
        <v>1</v>
      </c>
      <c r="BV1967">
        <v>1</v>
      </c>
      <c r="BW1967">
        <v>1</v>
      </c>
      <c r="BX1967">
        <v>1</v>
      </c>
      <c r="BY1967" t="s">
        <v>3</v>
      </c>
      <c r="BZ1967">
        <v>70</v>
      </c>
      <c r="CA1967">
        <v>10</v>
      </c>
      <c r="CB1967" t="s">
        <v>3</v>
      </c>
      <c r="CE1967">
        <v>0</v>
      </c>
      <c r="CF1967">
        <v>0</v>
      </c>
      <c r="CG1967">
        <v>0</v>
      </c>
      <c r="CM1967">
        <v>0</v>
      </c>
      <c r="CN1967" t="s">
        <v>3</v>
      </c>
      <c r="CO1967">
        <v>0</v>
      </c>
      <c r="CP1967">
        <f t="shared" ref="CP1967:CP1974" si="1326">(P1967+Q1967+S1967)</f>
        <v>135.52000000000001</v>
      </c>
      <c r="CQ1967">
        <f t="shared" ref="CQ1967:CQ1974" si="1327">(AC1967*BC1967*AW1967)</f>
        <v>0</v>
      </c>
      <c r="CR1967">
        <f t="shared" ref="CR1967:CR1974" si="1328">((((ET1967)*BB1967-(EU1967)*BS1967)+AE1967*BS1967)*AV1967)</f>
        <v>0</v>
      </c>
      <c r="CS1967">
        <f t="shared" ref="CS1967:CS1974" si="1329">(AE1967*BS1967*AV1967)</f>
        <v>0</v>
      </c>
      <c r="CT1967">
        <f t="shared" ref="CT1967:CT1974" si="1330">(AF1967*BA1967*AV1967)</f>
        <v>2710.46</v>
      </c>
      <c r="CU1967">
        <f t="shared" ref="CU1967:CU1974" si="1331">AG1967</f>
        <v>0</v>
      </c>
      <c r="CV1967">
        <f t="shared" ref="CV1967:CV1974" si="1332">(AH1967*AV1967)</f>
        <v>5.84</v>
      </c>
      <c r="CW1967">
        <f t="shared" ref="CW1967:CX1974" si="1333">AI1967</f>
        <v>0</v>
      </c>
      <c r="CX1967">
        <f t="shared" si="1333"/>
        <v>0</v>
      </c>
      <c r="CY1967">
        <f t="shared" ref="CY1967:CY1974" si="1334">((S1967*BZ1967)/100)</f>
        <v>94.864000000000019</v>
      </c>
      <c r="CZ1967">
        <f t="shared" ref="CZ1967:CZ1974" si="1335">((S1967*CA1967)/100)</f>
        <v>13.552</v>
      </c>
      <c r="DC1967" t="s">
        <v>3</v>
      </c>
      <c r="DD1967" t="s">
        <v>3</v>
      </c>
      <c r="DE1967" t="s">
        <v>3</v>
      </c>
      <c r="DF1967" t="s">
        <v>3</v>
      </c>
      <c r="DG1967" t="s">
        <v>3</v>
      </c>
      <c r="DH1967" t="s">
        <v>3</v>
      </c>
      <c r="DI1967" t="s">
        <v>3</v>
      </c>
      <c r="DJ1967" t="s">
        <v>3</v>
      </c>
      <c r="DK1967" t="s">
        <v>3</v>
      </c>
      <c r="DL1967" t="s">
        <v>3</v>
      </c>
      <c r="DM1967" t="s">
        <v>3</v>
      </c>
      <c r="DN1967">
        <v>0</v>
      </c>
      <c r="DO1967">
        <v>0</v>
      </c>
      <c r="DP1967">
        <v>1</v>
      </c>
      <c r="DQ1967">
        <v>1</v>
      </c>
      <c r="DU1967">
        <v>1010</v>
      </c>
      <c r="DV1967" t="s">
        <v>18</v>
      </c>
      <c r="DW1967" t="s">
        <v>18</v>
      </c>
      <c r="DX1967">
        <v>100</v>
      </c>
      <c r="DZ1967" t="s">
        <v>3</v>
      </c>
      <c r="EA1967" t="s">
        <v>3</v>
      </c>
      <c r="EB1967" t="s">
        <v>3</v>
      </c>
      <c r="EC1967" t="s">
        <v>3</v>
      </c>
      <c r="EE1967">
        <v>35096056</v>
      </c>
      <c r="EF1967">
        <v>1</v>
      </c>
      <c r="EG1967" t="s">
        <v>20</v>
      </c>
      <c r="EH1967">
        <v>0</v>
      </c>
      <c r="EI1967" t="s">
        <v>3</v>
      </c>
      <c r="EJ1967">
        <v>4</v>
      </c>
      <c r="EK1967">
        <v>0</v>
      </c>
      <c r="EL1967" t="s">
        <v>21</v>
      </c>
      <c r="EM1967" t="s">
        <v>22</v>
      </c>
      <c r="EO1967" t="s">
        <v>3</v>
      </c>
      <c r="EQ1967">
        <v>0</v>
      </c>
      <c r="ER1967">
        <v>2710.46</v>
      </c>
      <c r="ES1967">
        <v>0</v>
      </c>
      <c r="ET1967">
        <v>0</v>
      </c>
      <c r="EU1967">
        <v>0</v>
      </c>
      <c r="EV1967">
        <v>2710.46</v>
      </c>
      <c r="EW1967">
        <v>5.84</v>
      </c>
      <c r="EX1967">
        <v>0</v>
      </c>
      <c r="EY1967">
        <v>0</v>
      </c>
      <c r="FQ1967">
        <v>0</v>
      </c>
      <c r="FR1967">
        <v>0</v>
      </c>
      <c r="FS1967">
        <v>0</v>
      </c>
      <c r="FX1967">
        <v>70</v>
      </c>
      <c r="FY1967">
        <v>10</v>
      </c>
      <c r="GA1967" t="s">
        <v>3</v>
      </c>
      <c r="GD1967">
        <v>0</v>
      </c>
      <c r="GF1967">
        <v>-931379651</v>
      </c>
      <c r="GG1967">
        <v>2</v>
      </c>
      <c r="GH1967">
        <v>1</v>
      </c>
      <c r="GI1967">
        <v>-2</v>
      </c>
      <c r="GJ1967">
        <v>0</v>
      </c>
      <c r="GK1967">
        <f>ROUND(R1967*(R12)/100,2)</f>
        <v>0</v>
      </c>
      <c r="GL1967">
        <f t="shared" ref="GL1967:GL1974" si="1336">ROUND(IF(AND(BH1967=3,BI1967=3,FS1967&lt;&gt;0),P1967,0),2)</f>
        <v>0</v>
      </c>
      <c r="GM1967">
        <f t="shared" ref="GM1967:GM1974" si="1337">ROUND(O1967+X1967+Y1967+GK1967,2)+GX1967</f>
        <v>243.93</v>
      </c>
      <c r="GN1967">
        <f t="shared" ref="GN1967:GN1974" si="1338">IF(OR(BI1967=0,BI1967=1),GM1967-GX1967,0)</f>
        <v>0</v>
      </c>
      <c r="GO1967">
        <f t="shared" ref="GO1967:GO1974" si="1339">IF(BI1967=2,GM1967-GX1967,0)</f>
        <v>0</v>
      </c>
      <c r="GP1967">
        <f t="shared" ref="GP1967:GP1974" si="1340">IF(BI1967=4,GM1967-GX1967,0)</f>
        <v>243.93</v>
      </c>
      <c r="GR1967">
        <v>0</v>
      </c>
      <c r="GS1967">
        <v>3</v>
      </c>
      <c r="GT1967">
        <v>0</v>
      </c>
      <c r="GU1967" t="s">
        <v>3</v>
      </c>
      <c r="GV1967">
        <f t="shared" ref="GV1967:GV1974" si="1341">ROUND((GT1967),6)</f>
        <v>0</v>
      </c>
      <c r="GW1967">
        <v>1</v>
      </c>
      <c r="GX1967">
        <f t="shared" ref="GX1967:GX1974" si="1342">ROUND(HC1967*I1967,2)</f>
        <v>0</v>
      </c>
      <c r="HA1967">
        <v>0</v>
      </c>
      <c r="HB1967">
        <v>0</v>
      </c>
      <c r="HC1967">
        <f t="shared" ref="HC1967:HC1974" si="1343">GV1967*GW1967</f>
        <v>0</v>
      </c>
      <c r="HE1967" t="s">
        <v>3</v>
      </c>
      <c r="HF1967" t="s">
        <v>3</v>
      </c>
      <c r="HM1967" t="s">
        <v>3</v>
      </c>
      <c r="HN1967" t="s">
        <v>3</v>
      </c>
      <c r="HO1967" t="s">
        <v>3</v>
      </c>
      <c r="HP1967" t="s">
        <v>3</v>
      </c>
      <c r="HQ1967" t="s">
        <v>3</v>
      </c>
      <c r="HS1967">
        <v>0</v>
      </c>
      <c r="IK1967">
        <v>0</v>
      </c>
    </row>
    <row r="1968" spans="1:245" x14ac:dyDescent="0.2">
      <c r="A1968">
        <v>17</v>
      </c>
      <c r="B1968">
        <v>1</v>
      </c>
      <c r="C1968">
        <f>ROW(SmtRes!A606)</f>
        <v>606</v>
      </c>
      <c r="D1968">
        <f>ROW(EtalonRes!A606)</f>
        <v>606</v>
      </c>
      <c r="E1968" t="s">
        <v>464</v>
      </c>
      <c r="F1968" t="s">
        <v>227</v>
      </c>
      <c r="G1968" t="s">
        <v>228</v>
      </c>
      <c r="H1968" t="s">
        <v>229</v>
      </c>
      <c r="I1968">
        <f>ROUND(2/10,9)</f>
        <v>0.2</v>
      </c>
      <c r="J1968">
        <v>0</v>
      </c>
      <c r="K1968">
        <f>ROUND(2/10,9)</f>
        <v>0.2</v>
      </c>
      <c r="O1968">
        <f t="shared" si="1309"/>
        <v>85.31</v>
      </c>
      <c r="P1968">
        <f t="shared" si="1310"/>
        <v>22.46</v>
      </c>
      <c r="Q1968">
        <f t="shared" si="1311"/>
        <v>1.8</v>
      </c>
      <c r="R1968">
        <f t="shared" si="1312"/>
        <v>0.03</v>
      </c>
      <c r="S1968">
        <f t="shared" si="1313"/>
        <v>61.05</v>
      </c>
      <c r="T1968">
        <f t="shared" si="1314"/>
        <v>0</v>
      </c>
      <c r="U1968">
        <f t="shared" si="1315"/>
        <v>8.4000000000000005E-2</v>
      </c>
      <c r="V1968">
        <f t="shared" si="1316"/>
        <v>0</v>
      </c>
      <c r="W1968">
        <f t="shared" si="1317"/>
        <v>0</v>
      </c>
      <c r="X1968">
        <f t="shared" si="1318"/>
        <v>42.74</v>
      </c>
      <c r="Y1968">
        <f t="shared" si="1318"/>
        <v>6.11</v>
      </c>
      <c r="AA1968">
        <v>35364244</v>
      </c>
      <c r="AB1968">
        <f t="shared" si="1319"/>
        <v>426.58</v>
      </c>
      <c r="AC1968">
        <f t="shared" si="1320"/>
        <v>112.32</v>
      </c>
      <c r="AD1968">
        <f t="shared" si="1321"/>
        <v>8.99</v>
      </c>
      <c r="AE1968">
        <f t="shared" si="1322"/>
        <v>0.13</v>
      </c>
      <c r="AF1968">
        <f t="shared" si="1322"/>
        <v>305.27</v>
      </c>
      <c r="AG1968">
        <f t="shared" si="1323"/>
        <v>0</v>
      </c>
      <c r="AH1968">
        <f t="shared" si="1324"/>
        <v>0.42</v>
      </c>
      <c r="AI1968">
        <f t="shared" si="1324"/>
        <v>0</v>
      </c>
      <c r="AJ1968">
        <f t="shared" si="1325"/>
        <v>0</v>
      </c>
      <c r="AK1968">
        <v>426.58</v>
      </c>
      <c r="AL1968">
        <v>112.32</v>
      </c>
      <c r="AM1968">
        <v>8.99</v>
      </c>
      <c r="AN1968">
        <v>0.13</v>
      </c>
      <c r="AO1968">
        <v>305.27</v>
      </c>
      <c r="AP1968">
        <v>0</v>
      </c>
      <c r="AQ1968">
        <v>0.42</v>
      </c>
      <c r="AR1968">
        <v>0</v>
      </c>
      <c r="AS1968">
        <v>0</v>
      </c>
      <c r="AT1968">
        <v>70</v>
      </c>
      <c r="AU1968">
        <v>10</v>
      </c>
      <c r="AV1968">
        <v>1</v>
      </c>
      <c r="AW1968">
        <v>1</v>
      </c>
      <c r="AZ1968">
        <v>1</v>
      </c>
      <c r="BA1968">
        <v>1</v>
      </c>
      <c r="BB1968">
        <v>1</v>
      </c>
      <c r="BC1968">
        <v>1</v>
      </c>
      <c r="BD1968" t="s">
        <v>3</v>
      </c>
      <c r="BE1968" t="s">
        <v>3</v>
      </c>
      <c r="BF1968" t="s">
        <v>3</v>
      </c>
      <c r="BG1968" t="s">
        <v>3</v>
      </c>
      <c r="BH1968">
        <v>0</v>
      </c>
      <c r="BI1968">
        <v>4</v>
      </c>
      <c r="BJ1968" t="s">
        <v>230</v>
      </c>
      <c r="BM1968">
        <v>0</v>
      </c>
      <c r="BN1968">
        <v>0</v>
      </c>
      <c r="BO1968" t="s">
        <v>3</v>
      </c>
      <c r="BP1968">
        <v>0</v>
      </c>
      <c r="BQ1968">
        <v>1</v>
      </c>
      <c r="BR1968">
        <v>0</v>
      </c>
      <c r="BS1968">
        <v>1</v>
      </c>
      <c r="BT1968">
        <v>1</v>
      </c>
      <c r="BU1968">
        <v>1</v>
      </c>
      <c r="BV1968">
        <v>1</v>
      </c>
      <c r="BW1968">
        <v>1</v>
      </c>
      <c r="BX1968">
        <v>1</v>
      </c>
      <c r="BY1968" t="s">
        <v>3</v>
      </c>
      <c r="BZ1968">
        <v>70</v>
      </c>
      <c r="CA1968">
        <v>10</v>
      </c>
      <c r="CB1968" t="s">
        <v>3</v>
      </c>
      <c r="CE1968">
        <v>0</v>
      </c>
      <c r="CF1968">
        <v>0</v>
      </c>
      <c r="CG1968">
        <v>0</v>
      </c>
      <c r="CM1968">
        <v>0</v>
      </c>
      <c r="CN1968" t="s">
        <v>3</v>
      </c>
      <c r="CO1968">
        <v>0</v>
      </c>
      <c r="CP1968">
        <f t="shared" si="1326"/>
        <v>85.31</v>
      </c>
      <c r="CQ1968">
        <f t="shared" si="1327"/>
        <v>112.32</v>
      </c>
      <c r="CR1968">
        <f t="shared" si="1328"/>
        <v>8.99</v>
      </c>
      <c r="CS1968">
        <f t="shared" si="1329"/>
        <v>0.13</v>
      </c>
      <c r="CT1968">
        <f t="shared" si="1330"/>
        <v>305.27</v>
      </c>
      <c r="CU1968">
        <f t="shared" si="1331"/>
        <v>0</v>
      </c>
      <c r="CV1968">
        <f t="shared" si="1332"/>
        <v>0.42</v>
      </c>
      <c r="CW1968">
        <f t="shared" si="1333"/>
        <v>0</v>
      </c>
      <c r="CX1968">
        <f t="shared" si="1333"/>
        <v>0</v>
      </c>
      <c r="CY1968">
        <f t="shared" si="1334"/>
        <v>42.734999999999999</v>
      </c>
      <c r="CZ1968">
        <f t="shared" si="1335"/>
        <v>6.1050000000000004</v>
      </c>
      <c r="DC1968" t="s">
        <v>3</v>
      </c>
      <c r="DD1968" t="s">
        <v>3</v>
      </c>
      <c r="DE1968" t="s">
        <v>3</v>
      </c>
      <c r="DF1968" t="s">
        <v>3</v>
      </c>
      <c r="DG1968" t="s">
        <v>3</v>
      </c>
      <c r="DH1968" t="s">
        <v>3</v>
      </c>
      <c r="DI1968" t="s">
        <v>3</v>
      </c>
      <c r="DJ1968" t="s">
        <v>3</v>
      </c>
      <c r="DK1968" t="s">
        <v>3</v>
      </c>
      <c r="DL1968" t="s">
        <v>3</v>
      </c>
      <c r="DM1968" t="s">
        <v>3</v>
      </c>
      <c r="DN1968">
        <v>0</v>
      </c>
      <c r="DO1968">
        <v>0</v>
      </c>
      <c r="DP1968">
        <v>1</v>
      </c>
      <c r="DQ1968">
        <v>1</v>
      </c>
      <c r="DU1968">
        <v>1013</v>
      </c>
      <c r="DV1968" t="s">
        <v>229</v>
      </c>
      <c r="DW1968" t="s">
        <v>229</v>
      </c>
      <c r="DX1968">
        <v>1</v>
      </c>
      <c r="DZ1968" t="s">
        <v>3</v>
      </c>
      <c r="EA1968" t="s">
        <v>3</v>
      </c>
      <c r="EB1968" t="s">
        <v>3</v>
      </c>
      <c r="EC1968" t="s">
        <v>3</v>
      </c>
      <c r="EE1968">
        <v>35096056</v>
      </c>
      <c r="EF1968">
        <v>1</v>
      </c>
      <c r="EG1968" t="s">
        <v>20</v>
      </c>
      <c r="EH1968">
        <v>0</v>
      </c>
      <c r="EI1968" t="s">
        <v>3</v>
      </c>
      <c r="EJ1968">
        <v>4</v>
      </c>
      <c r="EK1968">
        <v>0</v>
      </c>
      <c r="EL1968" t="s">
        <v>21</v>
      </c>
      <c r="EM1968" t="s">
        <v>22</v>
      </c>
      <c r="EO1968" t="s">
        <v>3</v>
      </c>
      <c r="EQ1968">
        <v>0</v>
      </c>
      <c r="ER1968">
        <v>426.58</v>
      </c>
      <c r="ES1968">
        <v>112.32</v>
      </c>
      <c r="ET1968">
        <v>8.99</v>
      </c>
      <c r="EU1968">
        <v>0.13</v>
      </c>
      <c r="EV1968">
        <v>305.27</v>
      </c>
      <c r="EW1968">
        <v>0.42</v>
      </c>
      <c r="EX1968">
        <v>0</v>
      </c>
      <c r="EY1968">
        <v>0</v>
      </c>
      <c r="FQ1968">
        <v>0</v>
      </c>
      <c r="FR1968">
        <v>0</v>
      </c>
      <c r="FS1968">
        <v>0</v>
      </c>
      <c r="FX1968">
        <v>70</v>
      </c>
      <c r="FY1968">
        <v>10</v>
      </c>
      <c r="GA1968" t="s">
        <v>3</v>
      </c>
      <c r="GD1968">
        <v>0</v>
      </c>
      <c r="GF1968">
        <v>94825724</v>
      </c>
      <c r="GG1968">
        <v>2</v>
      </c>
      <c r="GH1968">
        <v>1</v>
      </c>
      <c r="GI1968">
        <v>-2</v>
      </c>
      <c r="GJ1968">
        <v>0</v>
      </c>
      <c r="GK1968">
        <f>ROUND(R1968*(R12)/100,2)</f>
        <v>0.03</v>
      </c>
      <c r="GL1968">
        <f t="shared" si="1336"/>
        <v>0</v>
      </c>
      <c r="GM1968">
        <f t="shared" si="1337"/>
        <v>134.19</v>
      </c>
      <c r="GN1968">
        <f t="shared" si="1338"/>
        <v>0</v>
      </c>
      <c r="GO1968">
        <f t="shared" si="1339"/>
        <v>0</v>
      </c>
      <c r="GP1968">
        <f t="shared" si="1340"/>
        <v>134.19</v>
      </c>
      <c r="GR1968">
        <v>0</v>
      </c>
      <c r="GS1968">
        <v>3</v>
      </c>
      <c r="GT1968">
        <v>0</v>
      </c>
      <c r="GU1968" t="s">
        <v>3</v>
      </c>
      <c r="GV1968">
        <f t="shared" si="1341"/>
        <v>0</v>
      </c>
      <c r="GW1968">
        <v>1</v>
      </c>
      <c r="GX1968">
        <f t="shared" si="1342"/>
        <v>0</v>
      </c>
      <c r="HA1968">
        <v>0</v>
      </c>
      <c r="HB1968">
        <v>0</v>
      </c>
      <c r="HC1968">
        <f t="shared" si="1343"/>
        <v>0</v>
      </c>
      <c r="HE1968" t="s">
        <v>3</v>
      </c>
      <c r="HF1968" t="s">
        <v>3</v>
      </c>
      <c r="HM1968" t="s">
        <v>3</v>
      </c>
      <c r="HN1968" t="s">
        <v>3</v>
      </c>
      <c r="HO1968" t="s">
        <v>3</v>
      </c>
      <c r="HP1968" t="s">
        <v>3</v>
      </c>
      <c r="HQ1968" t="s">
        <v>3</v>
      </c>
      <c r="HS1968">
        <v>0</v>
      </c>
      <c r="IK1968">
        <v>0</v>
      </c>
    </row>
    <row r="1969" spans="1:245" x14ac:dyDescent="0.2">
      <c r="A1969">
        <v>17</v>
      </c>
      <c r="B1969">
        <v>1</v>
      </c>
      <c r="C1969">
        <f>ROW(SmtRes!A609)</f>
        <v>609</v>
      </c>
      <c r="D1969">
        <f>ROW(EtalonRes!A609)</f>
        <v>609</v>
      </c>
      <c r="E1969" t="s">
        <v>465</v>
      </c>
      <c r="F1969" t="s">
        <v>232</v>
      </c>
      <c r="G1969" t="s">
        <v>233</v>
      </c>
      <c r="H1969" t="s">
        <v>26</v>
      </c>
      <c r="I1969">
        <f>ROUND(1/100,9)</f>
        <v>0.01</v>
      </c>
      <c r="J1969">
        <v>0</v>
      </c>
      <c r="K1969">
        <f>ROUND(1/100,9)</f>
        <v>0.01</v>
      </c>
      <c r="O1969">
        <f t="shared" si="1309"/>
        <v>142.13999999999999</v>
      </c>
      <c r="P1969">
        <f t="shared" si="1310"/>
        <v>0</v>
      </c>
      <c r="Q1969">
        <f t="shared" si="1311"/>
        <v>59.94</v>
      </c>
      <c r="R1969">
        <f t="shared" si="1312"/>
        <v>30.4</v>
      </c>
      <c r="S1969">
        <f t="shared" si="1313"/>
        <v>82.2</v>
      </c>
      <c r="T1969">
        <f t="shared" si="1314"/>
        <v>0</v>
      </c>
      <c r="U1969">
        <f t="shared" si="1315"/>
        <v>0.14000000000000001</v>
      </c>
      <c r="V1969">
        <f t="shared" si="1316"/>
        <v>0</v>
      </c>
      <c r="W1969">
        <f t="shared" si="1317"/>
        <v>0</v>
      </c>
      <c r="X1969">
        <f t="shared" si="1318"/>
        <v>57.54</v>
      </c>
      <c r="Y1969">
        <f t="shared" si="1318"/>
        <v>8.2200000000000006</v>
      </c>
      <c r="AA1969">
        <v>35364244</v>
      </c>
      <c r="AB1969">
        <f t="shared" si="1319"/>
        <v>14213.53</v>
      </c>
      <c r="AC1969">
        <f t="shared" si="1320"/>
        <v>0</v>
      </c>
      <c r="AD1969">
        <f t="shared" si="1321"/>
        <v>5993.85</v>
      </c>
      <c r="AE1969">
        <f t="shared" si="1322"/>
        <v>3040.45</v>
      </c>
      <c r="AF1969">
        <f t="shared" si="1322"/>
        <v>8219.68</v>
      </c>
      <c r="AG1969">
        <f t="shared" si="1323"/>
        <v>0</v>
      </c>
      <c r="AH1969">
        <f t="shared" si="1324"/>
        <v>14</v>
      </c>
      <c r="AI1969">
        <f t="shared" si="1324"/>
        <v>0</v>
      </c>
      <c r="AJ1969">
        <f t="shared" si="1325"/>
        <v>0</v>
      </c>
      <c r="AK1969">
        <v>14213.53</v>
      </c>
      <c r="AL1969">
        <v>0</v>
      </c>
      <c r="AM1969">
        <v>5993.85</v>
      </c>
      <c r="AN1969">
        <v>3040.45</v>
      </c>
      <c r="AO1969">
        <v>8219.68</v>
      </c>
      <c r="AP1969">
        <v>0</v>
      </c>
      <c r="AQ1969">
        <v>14</v>
      </c>
      <c r="AR1969">
        <v>0</v>
      </c>
      <c r="AS1969">
        <v>0</v>
      </c>
      <c r="AT1969">
        <v>70</v>
      </c>
      <c r="AU1969">
        <v>10</v>
      </c>
      <c r="AV1969">
        <v>1</v>
      </c>
      <c r="AW1969">
        <v>1</v>
      </c>
      <c r="AZ1969">
        <v>1</v>
      </c>
      <c r="BA1969">
        <v>1</v>
      </c>
      <c r="BB1969">
        <v>1</v>
      </c>
      <c r="BC1969">
        <v>1</v>
      </c>
      <c r="BD1969" t="s">
        <v>3</v>
      </c>
      <c r="BE1969" t="s">
        <v>3</v>
      </c>
      <c r="BF1969" t="s">
        <v>3</v>
      </c>
      <c r="BG1969" t="s">
        <v>3</v>
      </c>
      <c r="BH1969">
        <v>0</v>
      </c>
      <c r="BI1969">
        <v>4</v>
      </c>
      <c r="BJ1969" t="s">
        <v>234</v>
      </c>
      <c r="BM1969">
        <v>0</v>
      </c>
      <c r="BN1969">
        <v>0</v>
      </c>
      <c r="BO1969" t="s">
        <v>3</v>
      </c>
      <c r="BP1969">
        <v>0</v>
      </c>
      <c r="BQ1969">
        <v>1</v>
      </c>
      <c r="BR1969">
        <v>0</v>
      </c>
      <c r="BS1969">
        <v>1</v>
      </c>
      <c r="BT1969">
        <v>1</v>
      </c>
      <c r="BU1969">
        <v>1</v>
      </c>
      <c r="BV1969">
        <v>1</v>
      </c>
      <c r="BW1969">
        <v>1</v>
      </c>
      <c r="BX1969">
        <v>1</v>
      </c>
      <c r="BY1969" t="s">
        <v>3</v>
      </c>
      <c r="BZ1969">
        <v>70</v>
      </c>
      <c r="CA1969">
        <v>10</v>
      </c>
      <c r="CB1969" t="s">
        <v>3</v>
      </c>
      <c r="CE1969">
        <v>0</v>
      </c>
      <c r="CF1969">
        <v>0</v>
      </c>
      <c r="CG1969">
        <v>0</v>
      </c>
      <c r="CM1969">
        <v>0</v>
      </c>
      <c r="CN1969" t="s">
        <v>3</v>
      </c>
      <c r="CO1969">
        <v>0</v>
      </c>
      <c r="CP1969">
        <f t="shared" si="1326"/>
        <v>142.13999999999999</v>
      </c>
      <c r="CQ1969">
        <f t="shared" si="1327"/>
        <v>0</v>
      </c>
      <c r="CR1969">
        <f t="shared" si="1328"/>
        <v>5993.85</v>
      </c>
      <c r="CS1969">
        <f t="shared" si="1329"/>
        <v>3040.45</v>
      </c>
      <c r="CT1969">
        <f t="shared" si="1330"/>
        <v>8219.68</v>
      </c>
      <c r="CU1969">
        <f t="shared" si="1331"/>
        <v>0</v>
      </c>
      <c r="CV1969">
        <f t="shared" si="1332"/>
        <v>14</v>
      </c>
      <c r="CW1969">
        <f t="shared" si="1333"/>
        <v>0</v>
      </c>
      <c r="CX1969">
        <f t="shared" si="1333"/>
        <v>0</v>
      </c>
      <c r="CY1969">
        <f t="shared" si="1334"/>
        <v>57.54</v>
      </c>
      <c r="CZ1969">
        <f t="shared" si="1335"/>
        <v>8.2200000000000006</v>
      </c>
      <c r="DC1969" t="s">
        <v>3</v>
      </c>
      <c r="DD1969" t="s">
        <v>3</v>
      </c>
      <c r="DE1969" t="s">
        <v>3</v>
      </c>
      <c r="DF1969" t="s">
        <v>3</v>
      </c>
      <c r="DG1969" t="s">
        <v>3</v>
      </c>
      <c r="DH1969" t="s">
        <v>3</v>
      </c>
      <c r="DI1969" t="s">
        <v>3</v>
      </c>
      <c r="DJ1969" t="s">
        <v>3</v>
      </c>
      <c r="DK1969" t="s">
        <v>3</v>
      </c>
      <c r="DL1969" t="s">
        <v>3</v>
      </c>
      <c r="DM1969" t="s">
        <v>3</v>
      </c>
      <c r="DN1969">
        <v>0</v>
      </c>
      <c r="DO1969">
        <v>0</v>
      </c>
      <c r="DP1969">
        <v>1</v>
      </c>
      <c r="DQ1969">
        <v>1</v>
      </c>
      <c r="DU1969">
        <v>1003</v>
      </c>
      <c r="DV1969" t="s">
        <v>26</v>
      </c>
      <c r="DW1969" t="s">
        <v>26</v>
      </c>
      <c r="DX1969">
        <v>100</v>
      </c>
      <c r="DZ1969" t="s">
        <v>3</v>
      </c>
      <c r="EA1969" t="s">
        <v>3</v>
      </c>
      <c r="EB1969" t="s">
        <v>3</v>
      </c>
      <c r="EC1969" t="s">
        <v>3</v>
      </c>
      <c r="EE1969">
        <v>35096056</v>
      </c>
      <c r="EF1969">
        <v>1</v>
      </c>
      <c r="EG1969" t="s">
        <v>20</v>
      </c>
      <c r="EH1969">
        <v>0</v>
      </c>
      <c r="EI1969" t="s">
        <v>3</v>
      </c>
      <c r="EJ1969">
        <v>4</v>
      </c>
      <c r="EK1969">
        <v>0</v>
      </c>
      <c r="EL1969" t="s">
        <v>21</v>
      </c>
      <c r="EM1969" t="s">
        <v>22</v>
      </c>
      <c r="EO1969" t="s">
        <v>3</v>
      </c>
      <c r="EQ1969">
        <v>0</v>
      </c>
      <c r="ER1969">
        <v>14213.53</v>
      </c>
      <c r="ES1969">
        <v>0</v>
      </c>
      <c r="ET1969">
        <v>5993.85</v>
      </c>
      <c r="EU1969">
        <v>3040.45</v>
      </c>
      <c r="EV1969">
        <v>8219.68</v>
      </c>
      <c r="EW1969">
        <v>14</v>
      </c>
      <c r="EX1969">
        <v>0</v>
      </c>
      <c r="EY1969">
        <v>0</v>
      </c>
      <c r="FQ1969">
        <v>0</v>
      </c>
      <c r="FR1969">
        <v>0</v>
      </c>
      <c r="FS1969">
        <v>0</v>
      </c>
      <c r="FX1969">
        <v>70</v>
      </c>
      <c r="FY1969">
        <v>10</v>
      </c>
      <c r="GA1969" t="s">
        <v>3</v>
      </c>
      <c r="GD1969">
        <v>0</v>
      </c>
      <c r="GF1969">
        <v>-140188742</v>
      </c>
      <c r="GG1969">
        <v>2</v>
      </c>
      <c r="GH1969">
        <v>1</v>
      </c>
      <c r="GI1969">
        <v>-2</v>
      </c>
      <c r="GJ1969">
        <v>0</v>
      </c>
      <c r="GK1969">
        <f>ROUND(R1969*(R12)/100,2)</f>
        <v>32.83</v>
      </c>
      <c r="GL1969">
        <f t="shared" si="1336"/>
        <v>0</v>
      </c>
      <c r="GM1969">
        <f t="shared" si="1337"/>
        <v>240.73</v>
      </c>
      <c r="GN1969">
        <f t="shared" si="1338"/>
        <v>0</v>
      </c>
      <c r="GO1969">
        <f t="shared" si="1339"/>
        <v>0</v>
      </c>
      <c r="GP1969">
        <f t="shared" si="1340"/>
        <v>240.73</v>
      </c>
      <c r="GR1969">
        <v>0</v>
      </c>
      <c r="GS1969">
        <v>3</v>
      </c>
      <c r="GT1969">
        <v>0</v>
      </c>
      <c r="GU1969" t="s">
        <v>3</v>
      </c>
      <c r="GV1969">
        <f t="shared" si="1341"/>
        <v>0</v>
      </c>
      <c r="GW1969">
        <v>1</v>
      </c>
      <c r="GX1969">
        <f t="shared" si="1342"/>
        <v>0</v>
      </c>
      <c r="HA1969">
        <v>0</v>
      </c>
      <c r="HB1969">
        <v>0</v>
      </c>
      <c r="HC1969">
        <f t="shared" si="1343"/>
        <v>0</v>
      </c>
      <c r="HE1969" t="s">
        <v>3</v>
      </c>
      <c r="HF1969" t="s">
        <v>3</v>
      </c>
      <c r="HM1969" t="s">
        <v>3</v>
      </c>
      <c r="HN1969" t="s">
        <v>3</v>
      </c>
      <c r="HO1969" t="s">
        <v>3</v>
      </c>
      <c r="HP1969" t="s">
        <v>3</v>
      </c>
      <c r="HQ1969" t="s">
        <v>3</v>
      </c>
      <c r="HS1969">
        <v>0</v>
      </c>
      <c r="IK1969">
        <v>0</v>
      </c>
    </row>
    <row r="1970" spans="1:245" x14ac:dyDescent="0.2">
      <c r="A1970">
        <v>17</v>
      </c>
      <c r="B1970">
        <v>1</v>
      </c>
      <c r="E1970" t="s">
        <v>466</v>
      </c>
      <c r="F1970" t="s">
        <v>236</v>
      </c>
      <c r="G1970" t="s">
        <v>237</v>
      </c>
      <c r="H1970" t="s">
        <v>35</v>
      </c>
      <c r="I1970">
        <v>1E-3</v>
      </c>
      <c r="J1970">
        <v>0</v>
      </c>
      <c r="K1970">
        <v>1E-3</v>
      </c>
      <c r="O1970">
        <f t="shared" si="1309"/>
        <v>99.86</v>
      </c>
      <c r="P1970">
        <f t="shared" si="1310"/>
        <v>99.86</v>
      </c>
      <c r="Q1970">
        <f t="shared" si="1311"/>
        <v>0</v>
      </c>
      <c r="R1970">
        <f t="shared" si="1312"/>
        <v>0</v>
      </c>
      <c r="S1970">
        <f t="shared" si="1313"/>
        <v>0</v>
      </c>
      <c r="T1970">
        <f t="shared" si="1314"/>
        <v>0</v>
      </c>
      <c r="U1970">
        <f t="shared" si="1315"/>
        <v>0</v>
      </c>
      <c r="V1970">
        <f t="shared" si="1316"/>
        <v>0</v>
      </c>
      <c r="W1970">
        <f t="shared" si="1317"/>
        <v>0</v>
      </c>
      <c r="X1970">
        <f t="shared" si="1318"/>
        <v>0</v>
      </c>
      <c r="Y1970">
        <f t="shared" si="1318"/>
        <v>0</v>
      </c>
      <c r="AA1970">
        <v>35364244</v>
      </c>
      <c r="AB1970">
        <f t="shared" si="1319"/>
        <v>99860.32</v>
      </c>
      <c r="AC1970">
        <f t="shared" si="1320"/>
        <v>99860.32</v>
      </c>
      <c r="AD1970">
        <f t="shared" si="1321"/>
        <v>0</v>
      </c>
      <c r="AE1970">
        <f t="shared" si="1322"/>
        <v>0</v>
      </c>
      <c r="AF1970">
        <f t="shared" si="1322"/>
        <v>0</v>
      </c>
      <c r="AG1970">
        <f t="shared" si="1323"/>
        <v>0</v>
      </c>
      <c r="AH1970">
        <f t="shared" si="1324"/>
        <v>0</v>
      </c>
      <c r="AI1970">
        <f t="shared" si="1324"/>
        <v>0</v>
      </c>
      <c r="AJ1970">
        <f t="shared" si="1325"/>
        <v>0</v>
      </c>
      <c r="AK1970">
        <v>99860.32</v>
      </c>
      <c r="AL1970">
        <v>99860.32</v>
      </c>
      <c r="AM1970">
        <v>0</v>
      </c>
      <c r="AN1970">
        <v>0</v>
      </c>
      <c r="AO1970">
        <v>0</v>
      </c>
      <c r="AP1970">
        <v>0</v>
      </c>
      <c r="AQ1970">
        <v>0</v>
      </c>
      <c r="AR1970">
        <v>0</v>
      </c>
      <c r="AS1970">
        <v>0</v>
      </c>
      <c r="AT1970">
        <v>70</v>
      </c>
      <c r="AU1970">
        <v>10</v>
      </c>
      <c r="AV1970">
        <v>1</v>
      </c>
      <c r="AW1970">
        <v>1</v>
      </c>
      <c r="AZ1970">
        <v>1</v>
      </c>
      <c r="BA1970">
        <v>1</v>
      </c>
      <c r="BB1970">
        <v>1</v>
      </c>
      <c r="BC1970">
        <v>1</v>
      </c>
      <c r="BD1970" t="s">
        <v>3</v>
      </c>
      <c r="BE1970" t="s">
        <v>3</v>
      </c>
      <c r="BF1970" t="s">
        <v>3</v>
      </c>
      <c r="BG1970" t="s">
        <v>3</v>
      </c>
      <c r="BH1970">
        <v>3</v>
      </c>
      <c r="BI1970">
        <v>4</v>
      </c>
      <c r="BJ1970" t="s">
        <v>238</v>
      </c>
      <c r="BM1970">
        <v>0</v>
      </c>
      <c r="BN1970">
        <v>0</v>
      </c>
      <c r="BO1970" t="s">
        <v>3</v>
      </c>
      <c r="BP1970">
        <v>0</v>
      </c>
      <c r="BQ1970">
        <v>1</v>
      </c>
      <c r="BR1970">
        <v>0</v>
      </c>
      <c r="BS1970">
        <v>1</v>
      </c>
      <c r="BT1970">
        <v>1</v>
      </c>
      <c r="BU1970">
        <v>1</v>
      </c>
      <c r="BV1970">
        <v>1</v>
      </c>
      <c r="BW1970">
        <v>1</v>
      </c>
      <c r="BX1970">
        <v>1</v>
      </c>
      <c r="BY1970" t="s">
        <v>3</v>
      </c>
      <c r="BZ1970">
        <v>70</v>
      </c>
      <c r="CA1970">
        <v>10</v>
      </c>
      <c r="CB1970" t="s">
        <v>3</v>
      </c>
      <c r="CE1970">
        <v>0</v>
      </c>
      <c r="CF1970">
        <v>0</v>
      </c>
      <c r="CG1970">
        <v>0</v>
      </c>
      <c r="CM1970">
        <v>0</v>
      </c>
      <c r="CN1970" t="s">
        <v>3</v>
      </c>
      <c r="CO1970">
        <v>0</v>
      </c>
      <c r="CP1970">
        <f t="shared" si="1326"/>
        <v>99.86</v>
      </c>
      <c r="CQ1970">
        <f t="shared" si="1327"/>
        <v>99860.32</v>
      </c>
      <c r="CR1970">
        <f t="shared" si="1328"/>
        <v>0</v>
      </c>
      <c r="CS1970">
        <f t="shared" si="1329"/>
        <v>0</v>
      </c>
      <c r="CT1970">
        <f t="shared" si="1330"/>
        <v>0</v>
      </c>
      <c r="CU1970">
        <f t="shared" si="1331"/>
        <v>0</v>
      </c>
      <c r="CV1970">
        <f t="shared" si="1332"/>
        <v>0</v>
      </c>
      <c r="CW1970">
        <f t="shared" si="1333"/>
        <v>0</v>
      </c>
      <c r="CX1970">
        <f t="shared" si="1333"/>
        <v>0</v>
      </c>
      <c r="CY1970">
        <f t="shared" si="1334"/>
        <v>0</v>
      </c>
      <c r="CZ1970">
        <f t="shared" si="1335"/>
        <v>0</v>
      </c>
      <c r="DC1970" t="s">
        <v>3</v>
      </c>
      <c r="DD1970" t="s">
        <v>3</v>
      </c>
      <c r="DE1970" t="s">
        <v>3</v>
      </c>
      <c r="DF1970" t="s">
        <v>3</v>
      </c>
      <c r="DG1970" t="s">
        <v>3</v>
      </c>
      <c r="DH1970" t="s">
        <v>3</v>
      </c>
      <c r="DI1970" t="s">
        <v>3</v>
      </c>
      <c r="DJ1970" t="s">
        <v>3</v>
      </c>
      <c r="DK1970" t="s">
        <v>3</v>
      </c>
      <c r="DL1970" t="s">
        <v>3</v>
      </c>
      <c r="DM1970" t="s">
        <v>3</v>
      </c>
      <c r="DN1970">
        <v>0</v>
      </c>
      <c r="DO1970">
        <v>0</v>
      </c>
      <c r="DP1970">
        <v>1</v>
      </c>
      <c r="DQ1970">
        <v>1</v>
      </c>
      <c r="DU1970">
        <v>1003</v>
      </c>
      <c r="DV1970" t="s">
        <v>35</v>
      </c>
      <c r="DW1970" t="s">
        <v>35</v>
      </c>
      <c r="DX1970">
        <v>1000</v>
      </c>
      <c r="DZ1970" t="s">
        <v>3</v>
      </c>
      <c r="EA1970" t="s">
        <v>3</v>
      </c>
      <c r="EB1970" t="s">
        <v>3</v>
      </c>
      <c r="EC1970" t="s">
        <v>3</v>
      </c>
      <c r="EE1970">
        <v>35096056</v>
      </c>
      <c r="EF1970">
        <v>1</v>
      </c>
      <c r="EG1970" t="s">
        <v>20</v>
      </c>
      <c r="EH1970">
        <v>0</v>
      </c>
      <c r="EI1970" t="s">
        <v>3</v>
      </c>
      <c r="EJ1970">
        <v>4</v>
      </c>
      <c r="EK1970">
        <v>0</v>
      </c>
      <c r="EL1970" t="s">
        <v>21</v>
      </c>
      <c r="EM1970" t="s">
        <v>22</v>
      </c>
      <c r="EO1970" t="s">
        <v>3</v>
      </c>
      <c r="EQ1970">
        <v>0</v>
      </c>
      <c r="ER1970">
        <v>99860.32</v>
      </c>
      <c r="ES1970">
        <v>99860.32</v>
      </c>
      <c r="ET1970">
        <v>0</v>
      </c>
      <c r="EU1970">
        <v>0</v>
      </c>
      <c r="EV1970">
        <v>0</v>
      </c>
      <c r="EW1970">
        <v>0</v>
      </c>
      <c r="EX1970">
        <v>0</v>
      </c>
      <c r="EY1970">
        <v>0</v>
      </c>
      <c r="FQ1970">
        <v>0</v>
      </c>
      <c r="FR1970">
        <v>0</v>
      </c>
      <c r="FS1970">
        <v>0</v>
      </c>
      <c r="FX1970">
        <v>70</v>
      </c>
      <c r="FY1970">
        <v>10</v>
      </c>
      <c r="GA1970" t="s">
        <v>3</v>
      </c>
      <c r="GD1970">
        <v>0</v>
      </c>
      <c r="GF1970">
        <v>2077141205</v>
      </c>
      <c r="GG1970">
        <v>2</v>
      </c>
      <c r="GH1970">
        <v>1</v>
      </c>
      <c r="GI1970">
        <v>-2</v>
      </c>
      <c r="GJ1970">
        <v>0</v>
      </c>
      <c r="GK1970">
        <f>ROUND(R1970*(R12)/100,2)</f>
        <v>0</v>
      </c>
      <c r="GL1970">
        <f t="shared" si="1336"/>
        <v>0</v>
      </c>
      <c r="GM1970">
        <f t="shared" si="1337"/>
        <v>99.86</v>
      </c>
      <c r="GN1970">
        <f t="shared" si="1338"/>
        <v>0</v>
      </c>
      <c r="GO1970">
        <f t="shared" si="1339"/>
        <v>0</v>
      </c>
      <c r="GP1970">
        <f t="shared" si="1340"/>
        <v>99.86</v>
      </c>
      <c r="GR1970">
        <v>0</v>
      </c>
      <c r="GS1970">
        <v>3</v>
      </c>
      <c r="GT1970">
        <v>0</v>
      </c>
      <c r="GU1970" t="s">
        <v>3</v>
      </c>
      <c r="GV1970">
        <f t="shared" si="1341"/>
        <v>0</v>
      </c>
      <c r="GW1970">
        <v>1</v>
      </c>
      <c r="GX1970">
        <f t="shared" si="1342"/>
        <v>0</v>
      </c>
      <c r="HA1970">
        <v>0</v>
      </c>
      <c r="HB1970">
        <v>0</v>
      </c>
      <c r="HC1970">
        <f t="shared" si="1343"/>
        <v>0</v>
      </c>
      <c r="HE1970" t="s">
        <v>3</v>
      </c>
      <c r="HF1970" t="s">
        <v>3</v>
      </c>
      <c r="HM1970" t="s">
        <v>3</v>
      </c>
      <c r="HN1970" t="s">
        <v>3</v>
      </c>
      <c r="HO1970" t="s">
        <v>3</v>
      </c>
      <c r="HP1970" t="s">
        <v>3</v>
      </c>
      <c r="HQ1970" t="s">
        <v>3</v>
      </c>
      <c r="HS1970">
        <v>0</v>
      </c>
      <c r="IK1970">
        <v>0</v>
      </c>
    </row>
    <row r="1971" spans="1:245" x14ac:dyDescent="0.2">
      <c r="A1971">
        <v>17</v>
      </c>
      <c r="B1971">
        <v>1</v>
      </c>
      <c r="E1971" t="s">
        <v>467</v>
      </c>
      <c r="F1971" t="s">
        <v>240</v>
      </c>
      <c r="G1971" t="s">
        <v>241</v>
      </c>
      <c r="H1971" t="s">
        <v>242</v>
      </c>
      <c r="I1971">
        <f>ROUND(2/1000,9)</f>
        <v>2E-3</v>
      </c>
      <c r="J1971">
        <v>0</v>
      </c>
      <c r="K1971">
        <f>ROUND(2/1000,9)</f>
        <v>2E-3</v>
      </c>
      <c r="O1971">
        <f t="shared" si="1309"/>
        <v>144.34</v>
      </c>
      <c r="P1971">
        <f t="shared" si="1310"/>
        <v>144.34</v>
      </c>
      <c r="Q1971">
        <f t="shared" si="1311"/>
        <v>0</v>
      </c>
      <c r="R1971">
        <f t="shared" si="1312"/>
        <v>0</v>
      </c>
      <c r="S1971">
        <f t="shared" si="1313"/>
        <v>0</v>
      </c>
      <c r="T1971">
        <f t="shared" si="1314"/>
        <v>0</v>
      </c>
      <c r="U1971">
        <f t="shared" si="1315"/>
        <v>0</v>
      </c>
      <c r="V1971">
        <f t="shared" si="1316"/>
        <v>0</v>
      </c>
      <c r="W1971">
        <f t="shared" si="1317"/>
        <v>0</v>
      </c>
      <c r="X1971">
        <f t="shared" si="1318"/>
        <v>0</v>
      </c>
      <c r="Y1971">
        <f t="shared" si="1318"/>
        <v>0</v>
      </c>
      <c r="AA1971">
        <v>35364244</v>
      </c>
      <c r="AB1971">
        <f t="shared" si="1319"/>
        <v>72169.899999999994</v>
      </c>
      <c r="AC1971">
        <f t="shared" si="1320"/>
        <v>72169.899999999994</v>
      </c>
      <c r="AD1971">
        <f t="shared" si="1321"/>
        <v>0</v>
      </c>
      <c r="AE1971">
        <f t="shared" si="1322"/>
        <v>0</v>
      </c>
      <c r="AF1971">
        <f t="shared" si="1322"/>
        <v>0</v>
      </c>
      <c r="AG1971">
        <f t="shared" si="1323"/>
        <v>0</v>
      </c>
      <c r="AH1971">
        <f t="shared" si="1324"/>
        <v>0</v>
      </c>
      <c r="AI1971">
        <f t="shared" si="1324"/>
        <v>0</v>
      </c>
      <c r="AJ1971">
        <f t="shared" si="1325"/>
        <v>0</v>
      </c>
      <c r="AK1971">
        <v>72169.899999999994</v>
      </c>
      <c r="AL1971">
        <v>72169.899999999994</v>
      </c>
      <c r="AM1971">
        <v>0</v>
      </c>
      <c r="AN1971">
        <v>0</v>
      </c>
      <c r="AO1971">
        <v>0</v>
      </c>
      <c r="AP1971">
        <v>0</v>
      </c>
      <c r="AQ1971">
        <v>0</v>
      </c>
      <c r="AR1971">
        <v>0</v>
      </c>
      <c r="AS1971">
        <v>0</v>
      </c>
      <c r="AT1971">
        <v>70</v>
      </c>
      <c r="AU1971">
        <v>10</v>
      </c>
      <c r="AV1971">
        <v>1</v>
      </c>
      <c r="AW1971">
        <v>1</v>
      </c>
      <c r="AZ1971">
        <v>1</v>
      </c>
      <c r="BA1971">
        <v>1</v>
      </c>
      <c r="BB1971">
        <v>1</v>
      </c>
      <c r="BC1971">
        <v>1</v>
      </c>
      <c r="BD1971" t="s">
        <v>3</v>
      </c>
      <c r="BE1971" t="s">
        <v>3</v>
      </c>
      <c r="BF1971" t="s">
        <v>3</v>
      </c>
      <c r="BG1971" t="s">
        <v>3</v>
      </c>
      <c r="BH1971">
        <v>3</v>
      </c>
      <c r="BI1971">
        <v>4</v>
      </c>
      <c r="BJ1971" t="s">
        <v>243</v>
      </c>
      <c r="BM1971">
        <v>0</v>
      </c>
      <c r="BN1971">
        <v>0</v>
      </c>
      <c r="BO1971" t="s">
        <v>3</v>
      </c>
      <c r="BP1971">
        <v>0</v>
      </c>
      <c r="BQ1971">
        <v>1</v>
      </c>
      <c r="BR1971">
        <v>0</v>
      </c>
      <c r="BS1971">
        <v>1</v>
      </c>
      <c r="BT1971">
        <v>1</v>
      </c>
      <c r="BU1971">
        <v>1</v>
      </c>
      <c r="BV1971">
        <v>1</v>
      </c>
      <c r="BW1971">
        <v>1</v>
      </c>
      <c r="BX1971">
        <v>1</v>
      </c>
      <c r="BY1971" t="s">
        <v>3</v>
      </c>
      <c r="BZ1971">
        <v>70</v>
      </c>
      <c r="CA1971">
        <v>10</v>
      </c>
      <c r="CB1971" t="s">
        <v>3</v>
      </c>
      <c r="CE1971">
        <v>0</v>
      </c>
      <c r="CF1971">
        <v>0</v>
      </c>
      <c r="CG1971">
        <v>0</v>
      </c>
      <c r="CM1971">
        <v>0</v>
      </c>
      <c r="CN1971" t="s">
        <v>3</v>
      </c>
      <c r="CO1971">
        <v>0</v>
      </c>
      <c r="CP1971">
        <f t="shared" si="1326"/>
        <v>144.34</v>
      </c>
      <c r="CQ1971">
        <f t="shared" si="1327"/>
        <v>72169.899999999994</v>
      </c>
      <c r="CR1971">
        <f t="shared" si="1328"/>
        <v>0</v>
      </c>
      <c r="CS1971">
        <f t="shared" si="1329"/>
        <v>0</v>
      </c>
      <c r="CT1971">
        <f t="shared" si="1330"/>
        <v>0</v>
      </c>
      <c r="CU1971">
        <f t="shared" si="1331"/>
        <v>0</v>
      </c>
      <c r="CV1971">
        <f t="shared" si="1332"/>
        <v>0</v>
      </c>
      <c r="CW1971">
        <f t="shared" si="1333"/>
        <v>0</v>
      </c>
      <c r="CX1971">
        <f t="shared" si="1333"/>
        <v>0</v>
      </c>
      <c r="CY1971">
        <f t="shared" si="1334"/>
        <v>0</v>
      </c>
      <c r="CZ1971">
        <f t="shared" si="1335"/>
        <v>0</v>
      </c>
      <c r="DC1971" t="s">
        <v>3</v>
      </c>
      <c r="DD1971" t="s">
        <v>3</v>
      </c>
      <c r="DE1971" t="s">
        <v>3</v>
      </c>
      <c r="DF1971" t="s">
        <v>3</v>
      </c>
      <c r="DG1971" t="s">
        <v>3</v>
      </c>
      <c r="DH1971" t="s">
        <v>3</v>
      </c>
      <c r="DI1971" t="s">
        <v>3</v>
      </c>
      <c r="DJ1971" t="s">
        <v>3</v>
      </c>
      <c r="DK1971" t="s">
        <v>3</v>
      </c>
      <c r="DL1971" t="s">
        <v>3</v>
      </c>
      <c r="DM1971" t="s">
        <v>3</v>
      </c>
      <c r="DN1971">
        <v>0</v>
      </c>
      <c r="DO1971">
        <v>0</v>
      </c>
      <c r="DP1971">
        <v>1</v>
      </c>
      <c r="DQ1971">
        <v>1</v>
      </c>
      <c r="DU1971">
        <v>1010</v>
      </c>
      <c r="DV1971" t="s">
        <v>242</v>
      </c>
      <c r="DW1971" t="s">
        <v>242</v>
      </c>
      <c r="DX1971">
        <v>1000</v>
      </c>
      <c r="DZ1971" t="s">
        <v>3</v>
      </c>
      <c r="EA1971" t="s">
        <v>3</v>
      </c>
      <c r="EB1971" t="s">
        <v>3</v>
      </c>
      <c r="EC1971" t="s">
        <v>3</v>
      </c>
      <c r="EE1971">
        <v>35096056</v>
      </c>
      <c r="EF1971">
        <v>1</v>
      </c>
      <c r="EG1971" t="s">
        <v>20</v>
      </c>
      <c r="EH1971">
        <v>0</v>
      </c>
      <c r="EI1971" t="s">
        <v>3</v>
      </c>
      <c r="EJ1971">
        <v>4</v>
      </c>
      <c r="EK1971">
        <v>0</v>
      </c>
      <c r="EL1971" t="s">
        <v>21</v>
      </c>
      <c r="EM1971" t="s">
        <v>22</v>
      </c>
      <c r="EO1971" t="s">
        <v>3</v>
      </c>
      <c r="EQ1971">
        <v>0</v>
      </c>
      <c r="ER1971">
        <v>72169.899999999994</v>
      </c>
      <c r="ES1971">
        <v>72169.899999999994</v>
      </c>
      <c r="ET1971">
        <v>0</v>
      </c>
      <c r="EU1971">
        <v>0</v>
      </c>
      <c r="EV1971">
        <v>0</v>
      </c>
      <c r="EW1971">
        <v>0</v>
      </c>
      <c r="EX1971">
        <v>0</v>
      </c>
      <c r="EY1971">
        <v>0</v>
      </c>
      <c r="FQ1971">
        <v>0</v>
      </c>
      <c r="FR1971">
        <v>0</v>
      </c>
      <c r="FS1971">
        <v>0</v>
      </c>
      <c r="FX1971">
        <v>70</v>
      </c>
      <c r="FY1971">
        <v>10</v>
      </c>
      <c r="GA1971" t="s">
        <v>3</v>
      </c>
      <c r="GD1971">
        <v>0</v>
      </c>
      <c r="GF1971">
        <v>653953554</v>
      </c>
      <c r="GG1971">
        <v>2</v>
      </c>
      <c r="GH1971">
        <v>1</v>
      </c>
      <c r="GI1971">
        <v>-2</v>
      </c>
      <c r="GJ1971">
        <v>0</v>
      </c>
      <c r="GK1971">
        <f>ROUND(R1971*(R12)/100,2)</f>
        <v>0</v>
      </c>
      <c r="GL1971">
        <f t="shared" si="1336"/>
        <v>0</v>
      </c>
      <c r="GM1971">
        <f t="shared" si="1337"/>
        <v>144.34</v>
      </c>
      <c r="GN1971">
        <f t="shared" si="1338"/>
        <v>0</v>
      </c>
      <c r="GO1971">
        <f t="shared" si="1339"/>
        <v>0</v>
      </c>
      <c r="GP1971">
        <f t="shared" si="1340"/>
        <v>144.34</v>
      </c>
      <c r="GR1971">
        <v>0</v>
      </c>
      <c r="GS1971">
        <v>3</v>
      </c>
      <c r="GT1971">
        <v>0</v>
      </c>
      <c r="GU1971" t="s">
        <v>3</v>
      </c>
      <c r="GV1971">
        <f t="shared" si="1341"/>
        <v>0</v>
      </c>
      <c r="GW1971">
        <v>1</v>
      </c>
      <c r="GX1971">
        <f t="shared" si="1342"/>
        <v>0</v>
      </c>
      <c r="HA1971">
        <v>0</v>
      </c>
      <c r="HB1971">
        <v>0</v>
      </c>
      <c r="HC1971">
        <f t="shared" si="1343"/>
        <v>0</v>
      </c>
      <c r="HE1971" t="s">
        <v>3</v>
      </c>
      <c r="HF1971" t="s">
        <v>3</v>
      </c>
      <c r="HM1971" t="s">
        <v>3</v>
      </c>
      <c r="HN1971" t="s">
        <v>3</v>
      </c>
      <c r="HO1971" t="s">
        <v>3</v>
      </c>
      <c r="HP1971" t="s">
        <v>3</v>
      </c>
      <c r="HQ1971" t="s">
        <v>3</v>
      </c>
      <c r="HS1971">
        <v>0</v>
      </c>
      <c r="IK1971">
        <v>0</v>
      </c>
    </row>
    <row r="1972" spans="1:245" x14ac:dyDescent="0.2">
      <c r="A1972">
        <v>17</v>
      </c>
      <c r="B1972">
        <v>1</v>
      </c>
      <c r="C1972">
        <f>ROW(SmtRes!A611)</f>
        <v>611</v>
      </c>
      <c r="D1972">
        <f>ROW(EtalonRes!A611)</f>
        <v>611</v>
      </c>
      <c r="E1972" t="s">
        <v>468</v>
      </c>
      <c r="F1972" t="s">
        <v>38</v>
      </c>
      <c r="G1972" t="s">
        <v>39</v>
      </c>
      <c r="H1972" t="s">
        <v>18</v>
      </c>
      <c r="I1972">
        <f>ROUND(4/100,9)</f>
        <v>0.04</v>
      </c>
      <c r="J1972">
        <v>0</v>
      </c>
      <c r="K1972">
        <f>ROUND(4/100,9)</f>
        <v>0.04</v>
      </c>
      <c r="O1972">
        <f t="shared" si="1309"/>
        <v>1116.6400000000001</v>
      </c>
      <c r="P1972">
        <f t="shared" si="1310"/>
        <v>0</v>
      </c>
      <c r="Q1972">
        <f t="shared" si="1311"/>
        <v>1.3</v>
      </c>
      <c r="R1972">
        <f t="shared" si="1312"/>
        <v>0.03</v>
      </c>
      <c r="S1972">
        <f t="shared" si="1313"/>
        <v>1115.3399999999999</v>
      </c>
      <c r="T1972">
        <f t="shared" si="1314"/>
        <v>0</v>
      </c>
      <c r="U1972">
        <f t="shared" si="1315"/>
        <v>1.7124000000000001</v>
      </c>
      <c r="V1972">
        <f t="shared" si="1316"/>
        <v>0</v>
      </c>
      <c r="W1972">
        <f t="shared" si="1317"/>
        <v>0</v>
      </c>
      <c r="X1972">
        <f t="shared" si="1318"/>
        <v>780.74</v>
      </c>
      <c r="Y1972">
        <f t="shared" si="1318"/>
        <v>111.53</v>
      </c>
      <c r="AA1972">
        <v>35364244</v>
      </c>
      <c r="AB1972">
        <f t="shared" si="1319"/>
        <v>27916.01</v>
      </c>
      <c r="AC1972">
        <f t="shared" si="1320"/>
        <v>0</v>
      </c>
      <c r="AD1972">
        <f t="shared" si="1321"/>
        <v>32.57</v>
      </c>
      <c r="AE1972">
        <f t="shared" si="1322"/>
        <v>0.69</v>
      </c>
      <c r="AF1972">
        <f t="shared" si="1322"/>
        <v>27883.439999999999</v>
      </c>
      <c r="AG1972">
        <f t="shared" si="1323"/>
        <v>0</v>
      </c>
      <c r="AH1972">
        <f t="shared" si="1324"/>
        <v>42.81</v>
      </c>
      <c r="AI1972">
        <f t="shared" si="1324"/>
        <v>0</v>
      </c>
      <c r="AJ1972">
        <f t="shared" si="1325"/>
        <v>0</v>
      </c>
      <c r="AK1972">
        <v>27916.01</v>
      </c>
      <c r="AL1972">
        <v>0</v>
      </c>
      <c r="AM1972">
        <v>32.57</v>
      </c>
      <c r="AN1972">
        <v>0.69</v>
      </c>
      <c r="AO1972">
        <v>27883.439999999999</v>
      </c>
      <c r="AP1972">
        <v>0</v>
      </c>
      <c r="AQ1972">
        <v>42.81</v>
      </c>
      <c r="AR1972">
        <v>0</v>
      </c>
      <c r="AS1972">
        <v>0</v>
      </c>
      <c r="AT1972">
        <v>70</v>
      </c>
      <c r="AU1972">
        <v>10</v>
      </c>
      <c r="AV1972">
        <v>1</v>
      </c>
      <c r="AW1972">
        <v>1</v>
      </c>
      <c r="AZ1972">
        <v>1</v>
      </c>
      <c r="BA1972">
        <v>1</v>
      </c>
      <c r="BB1972">
        <v>1</v>
      </c>
      <c r="BC1972">
        <v>1</v>
      </c>
      <c r="BD1972" t="s">
        <v>3</v>
      </c>
      <c r="BE1972" t="s">
        <v>3</v>
      </c>
      <c r="BF1972" t="s">
        <v>3</v>
      </c>
      <c r="BG1972" t="s">
        <v>3</v>
      </c>
      <c r="BH1972">
        <v>0</v>
      </c>
      <c r="BI1972">
        <v>4</v>
      </c>
      <c r="BJ1972" t="s">
        <v>40</v>
      </c>
      <c r="BM1972">
        <v>0</v>
      </c>
      <c r="BN1972">
        <v>0</v>
      </c>
      <c r="BO1972" t="s">
        <v>3</v>
      </c>
      <c r="BP1972">
        <v>0</v>
      </c>
      <c r="BQ1972">
        <v>1</v>
      </c>
      <c r="BR1972">
        <v>0</v>
      </c>
      <c r="BS1972">
        <v>1</v>
      </c>
      <c r="BT1972">
        <v>1</v>
      </c>
      <c r="BU1972">
        <v>1</v>
      </c>
      <c r="BV1972">
        <v>1</v>
      </c>
      <c r="BW1972">
        <v>1</v>
      </c>
      <c r="BX1972">
        <v>1</v>
      </c>
      <c r="BY1972" t="s">
        <v>3</v>
      </c>
      <c r="BZ1972">
        <v>70</v>
      </c>
      <c r="CA1972">
        <v>10</v>
      </c>
      <c r="CB1972" t="s">
        <v>3</v>
      </c>
      <c r="CE1972">
        <v>0</v>
      </c>
      <c r="CF1972">
        <v>0</v>
      </c>
      <c r="CG1972">
        <v>0</v>
      </c>
      <c r="CM1972">
        <v>0</v>
      </c>
      <c r="CN1972" t="s">
        <v>3</v>
      </c>
      <c r="CO1972">
        <v>0</v>
      </c>
      <c r="CP1972">
        <f t="shared" si="1326"/>
        <v>1116.6399999999999</v>
      </c>
      <c r="CQ1972">
        <f t="shared" si="1327"/>
        <v>0</v>
      </c>
      <c r="CR1972">
        <f t="shared" si="1328"/>
        <v>32.57</v>
      </c>
      <c r="CS1972">
        <f t="shared" si="1329"/>
        <v>0.69</v>
      </c>
      <c r="CT1972">
        <f t="shared" si="1330"/>
        <v>27883.439999999999</v>
      </c>
      <c r="CU1972">
        <f t="shared" si="1331"/>
        <v>0</v>
      </c>
      <c r="CV1972">
        <f t="shared" si="1332"/>
        <v>42.81</v>
      </c>
      <c r="CW1972">
        <f t="shared" si="1333"/>
        <v>0</v>
      </c>
      <c r="CX1972">
        <f t="shared" si="1333"/>
        <v>0</v>
      </c>
      <c r="CY1972">
        <f t="shared" si="1334"/>
        <v>780.73799999999983</v>
      </c>
      <c r="CZ1972">
        <f t="shared" si="1335"/>
        <v>111.53399999999999</v>
      </c>
      <c r="DC1972" t="s">
        <v>3</v>
      </c>
      <c r="DD1972" t="s">
        <v>3</v>
      </c>
      <c r="DE1972" t="s">
        <v>3</v>
      </c>
      <c r="DF1972" t="s">
        <v>3</v>
      </c>
      <c r="DG1972" t="s">
        <v>3</v>
      </c>
      <c r="DH1972" t="s">
        <v>3</v>
      </c>
      <c r="DI1972" t="s">
        <v>3</v>
      </c>
      <c r="DJ1972" t="s">
        <v>3</v>
      </c>
      <c r="DK1972" t="s">
        <v>3</v>
      </c>
      <c r="DL1972" t="s">
        <v>3</v>
      </c>
      <c r="DM1972" t="s">
        <v>3</v>
      </c>
      <c r="DN1972">
        <v>0</v>
      </c>
      <c r="DO1972">
        <v>0</v>
      </c>
      <c r="DP1972">
        <v>1</v>
      </c>
      <c r="DQ1972">
        <v>1</v>
      </c>
      <c r="DU1972">
        <v>1010</v>
      </c>
      <c r="DV1972" t="s">
        <v>18</v>
      </c>
      <c r="DW1972" t="s">
        <v>18</v>
      </c>
      <c r="DX1972">
        <v>100</v>
      </c>
      <c r="DZ1972" t="s">
        <v>3</v>
      </c>
      <c r="EA1972" t="s">
        <v>3</v>
      </c>
      <c r="EB1972" t="s">
        <v>3</v>
      </c>
      <c r="EC1972" t="s">
        <v>3</v>
      </c>
      <c r="EE1972">
        <v>35096056</v>
      </c>
      <c r="EF1972">
        <v>1</v>
      </c>
      <c r="EG1972" t="s">
        <v>20</v>
      </c>
      <c r="EH1972">
        <v>0</v>
      </c>
      <c r="EI1972" t="s">
        <v>3</v>
      </c>
      <c r="EJ1972">
        <v>4</v>
      </c>
      <c r="EK1972">
        <v>0</v>
      </c>
      <c r="EL1972" t="s">
        <v>21</v>
      </c>
      <c r="EM1972" t="s">
        <v>22</v>
      </c>
      <c r="EO1972" t="s">
        <v>3</v>
      </c>
      <c r="EQ1972">
        <v>262144</v>
      </c>
      <c r="ER1972">
        <v>27916.01</v>
      </c>
      <c r="ES1972">
        <v>0</v>
      </c>
      <c r="ET1972">
        <v>32.57</v>
      </c>
      <c r="EU1972">
        <v>0.69</v>
      </c>
      <c r="EV1972">
        <v>27883.439999999999</v>
      </c>
      <c r="EW1972">
        <v>42.81</v>
      </c>
      <c r="EX1972">
        <v>0</v>
      </c>
      <c r="EY1972">
        <v>0</v>
      </c>
      <c r="FQ1972">
        <v>0</v>
      </c>
      <c r="FR1972">
        <v>0</v>
      </c>
      <c r="FS1972">
        <v>0</v>
      </c>
      <c r="FX1972">
        <v>70</v>
      </c>
      <c r="FY1972">
        <v>10</v>
      </c>
      <c r="GA1972" t="s">
        <v>3</v>
      </c>
      <c r="GD1972">
        <v>0</v>
      </c>
      <c r="GF1972">
        <v>1394402761</v>
      </c>
      <c r="GG1972">
        <v>2</v>
      </c>
      <c r="GH1972">
        <v>1</v>
      </c>
      <c r="GI1972">
        <v>-2</v>
      </c>
      <c r="GJ1972">
        <v>0</v>
      </c>
      <c r="GK1972">
        <f>ROUND(R1972*(R12)/100,2)</f>
        <v>0.03</v>
      </c>
      <c r="GL1972">
        <f t="shared" si="1336"/>
        <v>0</v>
      </c>
      <c r="GM1972">
        <f t="shared" si="1337"/>
        <v>2008.94</v>
      </c>
      <c r="GN1972">
        <f t="shared" si="1338"/>
        <v>0</v>
      </c>
      <c r="GO1972">
        <f t="shared" si="1339"/>
        <v>0</v>
      </c>
      <c r="GP1972">
        <f t="shared" si="1340"/>
        <v>2008.94</v>
      </c>
      <c r="GR1972">
        <v>0</v>
      </c>
      <c r="GS1972">
        <v>3</v>
      </c>
      <c r="GT1972">
        <v>0</v>
      </c>
      <c r="GU1972" t="s">
        <v>3</v>
      </c>
      <c r="GV1972">
        <f t="shared" si="1341"/>
        <v>0</v>
      </c>
      <c r="GW1972">
        <v>1</v>
      </c>
      <c r="GX1972">
        <f t="shared" si="1342"/>
        <v>0</v>
      </c>
      <c r="HA1972">
        <v>0</v>
      </c>
      <c r="HB1972">
        <v>0</v>
      </c>
      <c r="HC1972">
        <f t="shared" si="1343"/>
        <v>0</v>
      </c>
      <c r="HE1972" t="s">
        <v>3</v>
      </c>
      <c r="HF1972" t="s">
        <v>3</v>
      </c>
      <c r="HM1972" t="s">
        <v>3</v>
      </c>
      <c r="HN1972" t="s">
        <v>3</v>
      </c>
      <c r="HO1972" t="s">
        <v>3</v>
      </c>
      <c r="HP1972" t="s">
        <v>3</v>
      </c>
      <c r="HQ1972" t="s">
        <v>3</v>
      </c>
      <c r="HS1972">
        <v>0</v>
      </c>
      <c r="IK1972">
        <v>0</v>
      </c>
    </row>
    <row r="1973" spans="1:245" x14ac:dyDescent="0.2">
      <c r="A1973">
        <v>17</v>
      </c>
      <c r="B1973">
        <v>1</v>
      </c>
      <c r="C1973">
        <f>ROW(SmtRes!A613)</f>
        <v>613</v>
      </c>
      <c r="D1973">
        <f>ROW(EtalonRes!A613)</f>
        <v>613</v>
      </c>
      <c r="E1973" t="s">
        <v>469</v>
      </c>
      <c r="F1973" t="s">
        <v>42</v>
      </c>
      <c r="G1973" t="s">
        <v>43</v>
      </c>
      <c r="H1973" t="s">
        <v>18</v>
      </c>
      <c r="I1973">
        <f>ROUND(1/100,9)</f>
        <v>0.01</v>
      </c>
      <c r="J1973">
        <v>0</v>
      </c>
      <c r="K1973">
        <f>ROUND(1/100,9)</f>
        <v>0.01</v>
      </c>
      <c r="O1973">
        <f t="shared" si="1309"/>
        <v>255.78</v>
      </c>
      <c r="P1973">
        <f t="shared" si="1310"/>
        <v>0</v>
      </c>
      <c r="Q1973">
        <f t="shared" si="1311"/>
        <v>0.33</v>
      </c>
      <c r="R1973">
        <f t="shared" si="1312"/>
        <v>0.01</v>
      </c>
      <c r="S1973">
        <f t="shared" si="1313"/>
        <v>255.45</v>
      </c>
      <c r="T1973">
        <f t="shared" si="1314"/>
        <v>0</v>
      </c>
      <c r="U1973">
        <f t="shared" si="1315"/>
        <v>0.39219999999999999</v>
      </c>
      <c r="V1973">
        <f t="shared" si="1316"/>
        <v>0</v>
      </c>
      <c r="W1973">
        <f t="shared" si="1317"/>
        <v>0</v>
      </c>
      <c r="X1973">
        <f t="shared" si="1318"/>
        <v>178.82</v>
      </c>
      <c r="Y1973">
        <f t="shared" si="1318"/>
        <v>25.55</v>
      </c>
      <c r="AA1973">
        <v>35364244</v>
      </c>
      <c r="AB1973">
        <f t="shared" si="1319"/>
        <v>25577.73</v>
      </c>
      <c r="AC1973">
        <f t="shared" si="1320"/>
        <v>0</v>
      </c>
      <c r="AD1973">
        <f t="shared" si="1321"/>
        <v>32.57</v>
      </c>
      <c r="AE1973">
        <f t="shared" si="1322"/>
        <v>0.69</v>
      </c>
      <c r="AF1973">
        <f t="shared" si="1322"/>
        <v>25545.16</v>
      </c>
      <c r="AG1973">
        <f t="shared" si="1323"/>
        <v>0</v>
      </c>
      <c r="AH1973">
        <f t="shared" si="1324"/>
        <v>39.22</v>
      </c>
      <c r="AI1973">
        <f t="shared" si="1324"/>
        <v>0</v>
      </c>
      <c r="AJ1973">
        <f t="shared" si="1325"/>
        <v>0</v>
      </c>
      <c r="AK1973">
        <v>25577.73</v>
      </c>
      <c r="AL1973">
        <v>0</v>
      </c>
      <c r="AM1973">
        <v>32.57</v>
      </c>
      <c r="AN1973">
        <v>0.69</v>
      </c>
      <c r="AO1973">
        <v>25545.16</v>
      </c>
      <c r="AP1973">
        <v>0</v>
      </c>
      <c r="AQ1973">
        <v>39.22</v>
      </c>
      <c r="AR1973">
        <v>0</v>
      </c>
      <c r="AS1973">
        <v>0</v>
      </c>
      <c r="AT1973">
        <v>70</v>
      </c>
      <c r="AU1973">
        <v>10</v>
      </c>
      <c r="AV1973">
        <v>1</v>
      </c>
      <c r="AW1973">
        <v>1</v>
      </c>
      <c r="AZ1973">
        <v>1</v>
      </c>
      <c r="BA1973">
        <v>1</v>
      </c>
      <c r="BB1973">
        <v>1</v>
      </c>
      <c r="BC1973">
        <v>1</v>
      </c>
      <c r="BD1973" t="s">
        <v>3</v>
      </c>
      <c r="BE1973" t="s">
        <v>3</v>
      </c>
      <c r="BF1973" t="s">
        <v>3</v>
      </c>
      <c r="BG1973" t="s">
        <v>3</v>
      </c>
      <c r="BH1973">
        <v>0</v>
      </c>
      <c r="BI1973">
        <v>4</v>
      </c>
      <c r="BJ1973" t="s">
        <v>44</v>
      </c>
      <c r="BM1973">
        <v>0</v>
      </c>
      <c r="BN1973">
        <v>0</v>
      </c>
      <c r="BO1973" t="s">
        <v>3</v>
      </c>
      <c r="BP1973">
        <v>0</v>
      </c>
      <c r="BQ1973">
        <v>1</v>
      </c>
      <c r="BR1973">
        <v>0</v>
      </c>
      <c r="BS1973">
        <v>1</v>
      </c>
      <c r="BT1973">
        <v>1</v>
      </c>
      <c r="BU1973">
        <v>1</v>
      </c>
      <c r="BV1973">
        <v>1</v>
      </c>
      <c r="BW1973">
        <v>1</v>
      </c>
      <c r="BX1973">
        <v>1</v>
      </c>
      <c r="BY1973" t="s">
        <v>3</v>
      </c>
      <c r="BZ1973">
        <v>70</v>
      </c>
      <c r="CA1973">
        <v>10</v>
      </c>
      <c r="CB1973" t="s">
        <v>3</v>
      </c>
      <c r="CE1973">
        <v>0</v>
      </c>
      <c r="CF1973">
        <v>0</v>
      </c>
      <c r="CG1973">
        <v>0</v>
      </c>
      <c r="CM1973">
        <v>0</v>
      </c>
      <c r="CN1973" t="s">
        <v>3</v>
      </c>
      <c r="CO1973">
        <v>0</v>
      </c>
      <c r="CP1973">
        <f t="shared" si="1326"/>
        <v>255.78</v>
      </c>
      <c r="CQ1973">
        <f t="shared" si="1327"/>
        <v>0</v>
      </c>
      <c r="CR1973">
        <f t="shared" si="1328"/>
        <v>32.57</v>
      </c>
      <c r="CS1973">
        <f t="shared" si="1329"/>
        <v>0.69</v>
      </c>
      <c r="CT1973">
        <f t="shared" si="1330"/>
        <v>25545.16</v>
      </c>
      <c r="CU1973">
        <f t="shared" si="1331"/>
        <v>0</v>
      </c>
      <c r="CV1973">
        <f t="shared" si="1332"/>
        <v>39.22</v>
      </c>
      <c r="CW1973">
        <f t="shared" si="1333"/>
        <v>0</v>
      </c>
      <c r="CX1973">
        <f t="shared" si="1333"/>
        <v>0</v>
      </c>
      <c r="CY1973">
        <f t="shared" si="1334"/>
        <v>178.815</v>
      </c>
      <c r="CZ1973">
        <f t="shared" si="1335"/>
        <v>25.545000000000002</v>
      </c>
      <c r="DC1973" t="s">
        <v>3</v>
      </c>
      <c r="DD1973" t="s">
        <v>3</v>
      </c>
      <c r="DE1973" t="s">
        <v>3</v>
      </c>
      <c r="DF1973" t="s">
        <v>3</v>
      </c>
      <c r="DG1973" t="s">
        <v>3</v>
      </c>
      <c r="DH1973" t="s">
        <v>3</v>
      </c>
      <c r="DI1973" t="s">
        <v>3</v>
      </c>
      <c r="DJ1973" t="s">
        <v>3</v>
      </c>
      <c r="DK1973" t="s">
        <v>3</v>
      </c>
      <c r="DL1973" t="s">
        <v>3</v>
      </c>
      <c r="DM1973" t="s">
        <v>3</v>
      </c>
      <c r="DN1973">
        <v>0</v>
      </c>
      <c r="DO1973">
        <v>0</v>
      </c>
      <c r="DP1973">
        <v>1</v>
      </c>
      <c r="DQ1973">
        <v>1</v>
      </c>
      <c r="DU1973">
        <v>1010</v>
      </c>
      <c r="DV1973" t="s">
        <v>18</v>
      </c>
      <c r="DW1973" t="s">
        <v>18</v>
      </c>
      <c r="DX1973">
        <v>100</v>
      </c>
      <c r="DZ1973" t="s">
        <v>3</v>
      </c>
      <c r="EA1973" t="s">
        <v>3</v>
      </c>
      <c r="EB1973" t="s">
        <v>3</v>
      </c>
      <c r="EC1973" t="s">
        <v>3</v>
      </c>
      <c r="EE1973">
        <v>35096056</v>
      </c>
      <c r="EF1973">
        <v>1</v>
      </c>
      <c r="EG1973" t="s">
        <v>20</v>
      </c>
      <c r="EH1973">
        <v>0</v>
      </c>
      <c r="EI1973" t="s">
        <v>3</v>
      </c>
      <c r="EJ1973">
        <v>4</v>
      </c>
      <c r="EK1973">
        <v>0</v>
      </c>
      <c r="EL1973" t="s">
        <v>21</v>
      </c>
      <c r="EM1973" t="s">
        <v>22</v>
      </c>
      <c r="EO1973" t="s">
        <v>3</v>
      </c>
      <c r="EQ1973">
        <v>262144</v>
      </c>
      <c r="ER1973">
        <v>25577.73</v>
      </c>
      <c r="ES1973">
        <v>0</v>
      </c>
      <c r="ET1973">
        <v>32.57</v>
      </c>
      <c r="EU1973">
        <v>0.69</v>
      </c>
      <c r="EV1973">
        <v>25545.16</v>
      </c>
      <c r="EW1973">
        <v>39.22</v>
      </c>
      <c r="EX1973">
        <v>0</v>
      </c>
      <c r="EY1973">
        <v>0</v>
      </c>
      <c r="FQ1973">
        <v>0</v>
      </c>
      <c r="FR1973">
        <v>0</v>
      </c>
      <c r="FS1973">
        <v>0</v>
      </c>
      <c r="FX1973">
        <v>70</v>
      </c>
      <c r="FY1973">
        <v>10</v>
      </c>
      <c r="GA1973" t="s">
        <v>3</v>
      </c>
      <c r="GD1973">
        <v>0</v>
      </c>
      <c r="GF1973">
        <v>1212913616</v>
      </c>
      <c r="GG1973">
        <v>2</v>
      </c>
      <c r="GH1973">
        <v>1</v>
      </c>
      <c r="GI1973">
        <v>-2</v>
      </c>
      <c r="GJ1973">
        <v>0</v>
      </c>
      <c r="GK1973">
        <f>ROUND(R1973*(R12)/100,2)</f>
        <v>0.01</v>
      </c>
      <c r="GL1973">
        <f t="shared" si="1336"/>
        <v>0</v>
      </c>
      <c r="GM1973">
        <f t="shared" si="1337"/>
        <v>460.16</v>
      </c>
      <c r="GN1973">
        <f t="shared" si="1338"/>
        <v>0</v>
      </c>
      <c r="GO1973">
        <f t="shared" si="1339"/>
        <v>0</v>
      </c>
      <c r="GP1973">
        <f t="shared" si="1340"/>
        <v>460.16</v>
      </c>
      <c r="GR1973">
        <v>0</v>
      </c>
      <c r="GS1973">
        <v>3</v>
      </c>
      <c r="GT1973">
        <v>0</v>
      </c>
      <c r="GU1973" t="s">
        <v>3</v>
      </c>
      <c r="GV1973">
        <f t="shared" si="1341"/>
        <v>0</v>
      </c>
      <c r="GW1973">
        <v>1</v>
      </c>
      <c r="GX1973">
        <f t="shared" si="1342"/>
        <v>0</v>
      </c>
      <c r="HA1973">
        <v>0</v>
      </c>
      <c r="HB1973">
        <v>0</v>
      </c>
      <c r="HC1973">
        <f t="shared" si="1343"/>
        <v>0</v>
      </c>
      <c r="HE1973" t="s">
        <v>3</v>
      </c>
      <c r="HF1973" t="s">
        <v>3</v>
      </c>
      <c r="HM1973" t="s">
        <v>3</v>
      </c>
      <c r="HN1973" t="s">
        <v>3</v>
      </c>
      <c r="HO1973" t="s">
        <v>3</v>
      </c>
      <c r="HP1973" t="s">
        <v>3</v>
      </c>
      <c r="HQ1973" t="s">
        <v>3</v>
      </c>
      <c r="HS1973">
        <v>0</v>
      </c>
      <c r="IK1973">
        <v>0</v>
      </c>
    </row>
    <row r="1974" spans="1:245" x14ac:dyDescent="0.2">
      <c r="A1974">
        <v>17</v>
      </c>
      <c r="B1974">
        <v>1</v>
      </c>
      <c r="C1974">
        <f>ROW(SmtRes!A614)</f>
        <v>614</v>
      </c>
      <c r="D1974">
        <f>ROW(EtalonRes!A614)</f>
        <v>614</v>
      </c>
      <c r="E1974" t="s">
        <v>470</v>
      </c>
      <c r="F1974" t="s">
        <v>255</v>
      </c>
      <c r="G1974" t="s">
        <v>256</v>
      </c>
      <c r="H1974" t="s">
        <v>18</v>
      </c>
      <c r="I1974">
        <f>ROUND(1/100,9)</f>
        <v>0.01</v>
      </c>
      <c r="J1974">
        <v>0</v>
      </c>
      <c r="K1974">
        <f>ROUND(1/100,9)</f>
        <v>0.01</v>
      </c>
      <c r="O1974">
        <f t="shared" si="1309"/>
        <v>225.56</v>
      </c>
      <c r="P1974">
        <f t="shared" si="1310"/>
        <v>0</v>
      </c>
      <c r="Q1974">
        <f t="shared" si="1311"/>
        <v>0</v>
      </c>
      <c r="R1974">
        <f t="shared" si="1312"/>
        <v>0</v>
      </c>
      <c r="S1974">
        <f t="shared" si="1313"/>
        <v>225.56</v>
      </c>
      <c r="T1974">
        <f t="shared" si="1314"/>
        <v>0</v>
      </c>
      <c r="U1974">
        <f t="shared" si="1315"/>
        <v>0.34630000000000005</v>
      </c>
      <c r="V1974">
        <f t="shared" si="1316"/>
        <v>0</v>
      </c>
      <c r="W1974">
        <f t="shared" si="1317"/>
        <v>0</v>
      </c>
      <c r="X1974">
        <f t="shared" si="1318"/>
        <v>157.88999999999999</v>
      </c>
      <c r="Y1974">
        <f t="shared" si="1318"/>
        <v>22.56</v>
      </c>
      <c r="AA1974">
        <v>35364244</v>
      </c>
      <c r="AB1974">
        <f t="shared" si="1319"/>
        <v>22555.56</v>
      </c>
      <c r="AC1974">
        <f t="shared" si="1320"/>
        <v>0</v>
      </c>
      <c r="AD1974">
        <f t="shared" si="1321"/>
        <v>0</v>
      </c>
      <c r="AE1974">
        <f t="shared" si="1322"/>
        <v>0</v>
      </c>
      <c r="AF1974">
        <f t="shared" si="1322"/>
        <v>22555.56</v>
      </c>
      <c r="AG1974">
        <f t="shared" si="1323"/>
        <v>0</v>
      </c>
      <c r="AH1974">
        <f t="shared" si="1324"/>
        <v>34.630000000000003</v>
      </c>
      <c r="AI1974">
        <f t="shared" si="1324"/>
        <v>0</v>
      </c>
      <c r="AJ1974">
        <f t="shared" si="1325"/>
        <v>0</v>
      </c>
      <c r="AK1974">
        <v>22555.56</v>
      </c>
      <c r="AL1974">
        <v>0</v>
      </c>
      <c r="AM1974">
        <v>0</v>
      </c>
      <c r="AN1974">
        <v>0</v>
      </c>
      <c r="AO1974">
        <v>22555.56</v>
      </c>
      <c r="AP1974">
        <v>0</v>
      </c>
      <c r="AQ1974">
        <v>34.630000000000003</v>
      </c>
      <c r="AR1974">
        <v>0</v>
      </c>
      <c r="AS1974">
        <v>0</v>
      </c>
      <c r="AT1974">
        <v>70</v>
      </c>
      <c r="AU1974">
        <v>10</v>
      </c>
      <c r="AV1974">
        <v>1</v>
      </c>
      <c r="AW1974">
        <v>1</v>
      </c>
      <c r="AZ1974">
        <v>1</v>
      </c>
      <c r="BA1974">
        <v>1</v>
      </c>
      <c r="BB1974">
        <v>1</v>
      </c>
      <c r="BC1974">
        <v>1</v>
      </c>
      <c r="BD1974" t="s">
        <v>3</v>
      </c>
      <c r="BE1974" t="s">
        <v>3</v>
      </c>
      <c r="BF1974" t="s">
        <v>3</v>
      </c>
      <c r="BG1974" t="s">
        <v>3</v>
      </c>
      <c r="BH1974">
        <v>0</v>
      </c>
      <c r="BI1974">
        <v>4</v>
      </c>
      <c r="BJ1974" t="s">
        <v>257</v>
      </c>
      <c r="BM1974">
        <v>0</v>
      </c>
      <c r="BN1974">
        <v>0</v>
      </c>
      <c r="BO1974" t="s">
        <v>3</v>
      </c>
      <c r="BP1974">
        <v>0</v>
      </c>
      <c r="BQ1974">
        <v>1</v>
      </c>
      <c r="BR1974">
        <v>0</v>
      </c>
      <c r="BS1974">
        <v>1</v>
      </c>
      <c r="BT1974">
        <v>1</v>
      </c>
      <c r="BU1974">
        <v>1</v>
      </c>
      <c r="BV1974">
        <v>1</v>
      </c>
      <c r="BW1974">
        <v>1</v>
      </c>
      <c r="BX1974">
        <v>1</v>
      </c>
      <c r="BY1974" t="s">
        <v>3</v>
      </c>
      <c r="BZ1974">
        <v>70</v>
      </c>
      <c r="CA1974">
        <v>10</v>
      </c>
      <c r="CB1974" t="s">
        <v>3</v>
      </c>
      <c r="CE1974">
        <v>0</v>
      </c>
      <c r="CF1974">
        <v>0</v>
      </c>
      <c r="CG1974">
        <v>0</v>
      </c>
      <c r="CM1974">
        <v>0</v>
      </c>
      <c r="CN1974" t="s">
        <v>3</v>
      </c>
      <c r="CO1974">
        <v>0</v>
      </c>
      <c r="CP1974">
        <f t="shared" si="1326"/>
        <v>225.56</v>
      </c>
      <c r="CQ1974">
        <f t="shared" si="1327"/>
        <v>0</v>
      </c>
      <c r="CR1974">
        <f t="shared" si="1328"/>
        <v>0</v>
      </c>
      <c r="CS1974">
        <f t="shared" si="1329"/>
        <v>0</v>
      </c>
      <c r="CT1974">
        <f t="shared" si="1330"/>
        <v>22555.56</v>
      </c>
      <c r="CU1974">
        <f t="shared" si="1331"/>
        <v>0</v>
      </c>
      <c r="CV1974">
        <f t="shared" si="1332"/>
        <v>34.630000000000003</v>
      </c>
      <c r="CW1974">
        <f t="shared" si="1333"/>
        <v>0</v>
      </c>
      <c r="CX1974">
        <f t="shared" si="1333"/>
        <v>0</v>
      </c>
      <c r="CY1974">
        <f t="shared" si="1334"/>
        <v>157.892</v>
      </c>
      <c r="CZ1974">
        <f t="shared" si="1335"/>
        <v>22.555999999999997</v>
      </c>
      <c r="DC1974" t="s">
        <v>3</v>
      </c>
      <c r="DD1974" t="s">
        <v>3</v>
      </c>
      <c r="DE1974" t="s">
        <v>3</v>
      </c>
      <c r="DF1974" t="s">
        <v>3</v>
      </c>
      <c r="DG1974" t="s">
        <v>3</v>
      </c>
      <c r="DH1974" t="s">
        <v>3</v>
      </c>
      <c r="DI1974" t="s">
        <v>3</v>
      </c>
      <c r="DJ1974" t="s">
        <v>3</v>
      </c>
      <c r="DK1974" t="s">
        <v>3</v>
      </c>
      <c r="DL1974" t="s">
        <v>3</v>
      </c>
      <c r="DM1974" t="s">
        <v>3</v>
      </c>
      <c r="DN1974">
        <v>0</v>
      </c>
      <c r="DO1974">
        <v>0</v>
      </c>
      <c r="DP1974">
        <v>1</v>
      </c>
      <c r="DQ1974">
        <v>1</v>
      </c>
      <c r="DU1974">
        <v>1010</v>
      </c>
      <c r="DV1974" t="s">
        <v>18</v>
      </c>
      <c r="DW1974" t="s">
        <v>18</v>
      </c>
      <c r="DX1974">
        <v>100</v>
      </c>
      <c r="DZ1974" t="s">
        <v>3</v>
      </c>
      <c r="EA1974" t="s">
        <v>3</v>
      </c>
      <c r="EB1974" t="s">
        <v>3</v>
      </c>
      <c r="EC1974" t="s">
        <v>3</v>
      </c>
      <c r="EE1974">
        <v>35096056</v>
      </c>
      <c r="EF1974">
        <v>1</v>
      </c>
      <c r="EG1974" t="s">
        <v>20</v>
      </c>
      <c r="EH1974">
        <v>0</v>
      </c>
      <c r="EI1974" t="s">
        <v>3</v>
      </c>
      <c r="EJ1974">
        <v>4</v>
      </c>
      <c r="EK1974">
        <v>0</v>
      </c>
      <c r="EL1974" t="s">
        <v>21</v>
      </c>
      <c r="EM1974" t="s">
        <v>22</v>
      </c>
      <c r="EO1974" t="s">
        <v>3</v>
      </c>
      <c r="EQ1974">
        <v>262144</v>
      </c>
      <c r="ER1974">
        <v>22555.56</v>
      </c>
      <c r="ES1974">
        <v>0</v>
      </c>
      <c r="ET1974">
        <v>0</v>
      </c>
      <c r="EU1974">
        <v>0</v>
      </c>
      <c r="EV1974">
        <v>22555.56</v>
      </c>
      <c r="EW1974">
        <v>34.630000000000003</v>
      </c>
      <c r="EX1974">
        <v>0</v>
      </c>
      <c r="EY1974">
        <v>0</v>
      </c>
      <c r="FQ1974">
        <v>0</v>
      </c>
      <c r="FR1974">
        <v>0</v>
      </c>
      <c r="FS1974">
        <v>0</v>
      </c>
      <c r="FX1974">
        <v>70</v>
      </c>
      <c r="FY1974">
        <v>10</v>
      </c>
      <c r="GA1974" t="s">
        <v>3</v>
      </c>
      <c r="GD1974">
        <v>0</v>
      </c>
      <c r="GF1974">
        <v>-24549344</v>
      </c>
      <c r="GG1974">
        <v>2</v>
      </c>
      <c r="GH1974">
        <v>1</v>
      </c>
      <c r="GI1974">
        <v>-2</v>
      </c>
      <c r="GJ1974">
        <v>0</v>
      </c>
      <c r="GK1974">
        <f>ROUND(R1974*(R12)/100,2)</f>
        <v>0</v>
      </c>
      <c r="GL1974">
        <f t="shared" si="1336"/>
        <v>0</v>
      </c>
      <c r="GM1974">
        <f t="shared" si="1337"/>
        <v>406.01</v>
      </c>
      <c r="GN1974">
        <f t="shared" si="1338"/>
        <v>0</v>
      </c>
      <c r="GO1974">
        <f t="shared" si="1339"/>
        <v>0</v>
      </c>
      <c r="GP1974">
        <f t="shared" si="1340"/>
        <v>406.01</v>
      </c>
      <c r="GR1974">
        <v>0</v>
      </c>
      <c r="GS1974">
        <v>3</v>
      </c>
      <c r="GT1974">
        <v>0</v>
      </c>
      <c r="GU1974" t="s">
        <v>3</v>
      </c>
      <c r="GV1974">
        <f t="shared" si="1341"/>
        <v>0</v>
      </c>
      <c r="GW1974">
        <v>1</v>
      </c>
      <c r="GX1974">
        <f t="shared" si="1342"/>
        <v>0</v>
      </c>
      <c r="HA1974">
        <v>0</v>
      </c>
      <c r="HB1974">
        <v>0</v>
      </c>
      <c r="HC1974">
        <f t="shared" si="1343"/>
        <v>0</v>
      </c>
      <c r="HE1974" t="s">
        <v>3</v>
      </c>
      <c r="HF1974" t="s">
        <v>3</v>
      </c>
      <c r="HM1974" t="s">
        <v>3</v>
      </c>
      <c r="HN1974" t="s">
        <v>3</v>
      </c>
      <c r="HO1974" t="s">
        <v>3</v>
      </c>
      <c r="HP1974" t="s">
        <v>3</v>
      </c>
      <c r="HQ1974" t="s">
        <v>3</v>
      </c>
      <c r="HS1974">
        <v>0</v>
      </c>
      <c r="IK1974">
        <v>0</v>
      </c>
    </row>
    <row r="1976" spans="1:245" x14ac:dyDescent="0.2">
      <c r="A1976">
        <v>51</v>
      </c>
      <c r="B1976">
        <f>B1963</f>
        <v>1</v>
      </c>
      <c r="C1976">
        <f>A1963</f>
        <v>4</v>
      </c>
      <c r="D1976">
        <f>ROW(A1963)</f>
        <v>1963</v>
      </c>
      <c r="F1976" t="str">
        <f>IF(F1963&lt;&gt;"",F1963,"")</f>
        <v>Новый раздел</v>
      </c>
      <c r="G1976" t="str">
        <f>IF(G1963&lt;&gt;"",G1963,"")</f>
        <v>Помещение 207 Кабинет иностранных языков</v>
      </c>
      <c r="H1976">
        <v>0</v>
      </c>
      <c r="O1976">
        <f t="shared" ref="O1976:T1976" si="1344">ROUND(AB1976,2)</f>
        <v>2205.15</v>
      </c>
      <c r="P1976">
        <f t="shared" si="1344"/>
        <v>266.66000000000003</v>
      </c>
      <c r="Q1976">
        <f t="shared" si="1344"/>
        <v>63.37</v>
      </c>
      <c r="R1976">
        <f t="shared" si="1344"/>
        <v>30.47</v>
      </c>
      <c r="S1976">
        <f t="shared" si="1344"/>
        <v>1875.12</v>
      </c>
      <c r="T1976">
        <f t="shared" si="1344"/>
        <v>0</v>
      </c>
      <c r="U1976">
        <f>AH1976</f>
        <v>2.9668999999999999</v>
      </c>
      <c r="V1976">
        <f>AI1976</f>
        <v>0</v>
      </c>
      <c r="W1976">
        <f>ROUND(AJ1976,2)</f>
        <v>0</v>
      </c>
      <c r="X1976">
        <f>ROUND(AK1976,2)</f>
        <v>1312.59</v>
      </c>
      <c r="Y1976">
        <f>ROUND(AL1976,2)</f>
        <v>187.52</v>
      </c>
      <c r="AB1976">
        <f>ROUND(SUMIF(AA1967:AA1974,"=35364244",O1967:O1974),2)</f>
        <v>2205.15</v>
      </c>
      <c r="AC1976">
        <f>ROUND(SUMIF(AA1967:AA1974,"=35364244",P1967:P1974),2)</f>
        <v>266.66000000000003</v>
      </c>
      <c r="AD1976">
        <f>ROUND(SUMIF(AA1967:AA1974,"=35364244",Q1967:Q1974),2)</f>
        <v>63.37</v>
      </c>
      <c r="AE1976">
        <f>ROUND(SUMIF(AA1967:AA1974,"=35364244",R1967:R1974),2)</f>
        <v>30.47</v>
      </c>
      <c r="AF1976">
        <f>ROUND(SUMIF(AA1967:AA1974,"=35364244",S1967:S1974),2)</f>
        <v>1875.12</v>
      </c>
      <c r="AG1976">
        <f>ROUND(SUMIF(AA1967:AA1974,"=35364244",T1967:T1974),2)</f>
        <v>0</v>
      </c>
      <c r="AH1976">
        <f>SUMIF(AA1967:AA1974,"=35364244",U1967:U1974)</f>
        <v>2.9668999999999999</v>
      </c>
      <c r="AI1976">
        <f>SUMIF(AA1967:AA1974,"=35364244",V1967:V1974)</f>
        <v>0</v>
      </c>
      <c r="AJ1976">
        <f>ROUND(SUMIF(AA1967:AA1974,"=35364244",W1967:W1974),2)</f>
        <v>0</v>
      </c>
      <c r="AK1976">
        <f>ROUND(SUMIF(AA1967:AA1974,"=35364244",X1967:X1974),2)</f>
        <v>1312.59</v>
      </c>
      <c r="AL1976">
        <f>ROUND(SUMIF(AA1967:AA1974,"=35364244",Y1967:Y1974),2)</f>
        <v>187.52</v>
      </c>
      <c r="AO1976">
        <f t="shared" ref="AO1976:BD1976" si="1345">ROUND(BX1976,2)</f>
        <v>0</v>
      </c>
      <c r="AP1976">
        <f t="shared" si="1345"/>
        <v>0</v>
      </c>
      <c r="AQ1976">
        <f t="shared" si="1345"/>
        <v>0</v>
      </c>
      <c r="AR1976">
        <f t="shared" si="1345"/>
        <v>3738.16</v>
      </c>
      <c r="AS1976">
        <f t="shared" si="1345"/>
        <v>0</v>
      </c>
      <c r="AT1976">
        <f t="shared" si="1345"/>
        <v>0</v>
      </c>
      <c r="AU1976">
        <f t="shared" si="1345"/>
        <v>3738.16</v>
      </c>
      <c r="AV1976">
        <f t="shared" si="1345"/>
        <v>266.66000000000003</v>
      </c>
      <c r="AW1976">
        <f t="shared" si="1345"/>
        <v>266.66000000000003</v>
      </c>
      <c r="AX1976">
        <f t="shared" si="1345"/>
        <v>0</v>
      </c>
      <c r="AY1976">
        <f t="shared" si="1345"/>
        <v>266.66000000000003</v>
      </c>
      <c r="AZ1976">
        <f t="shared" si="1345"/>
        <v>0</v>
      </c>
      <c r="BA1976">
        <f t="shared" si="1345"/>
        <v>0</v>
      </c>
      <c r="BB1976">
        <f t="shared" si="1345"/>
        <v>0</v>
      </c>
      <c r="BC1976">
        <f t="shared" si="1345"/>
        <v>0</v>
      </c>
      <c r="BD1976">
        <f t="shared" si="1345"/>
        <v>0</v>
      </c>
      <c r="BX1976">
        <f>ROUND(SUMIF(AA1967:AA1974,"=35364244",FQ1967:FQ1974),2)</f>
        <v>0</v>
      </c>
      <c r="BY1976">
        <f>ROUND(SUMIF(AA1967:AA1974,"=35364244",FR1967:FR1974),2)</f>
        <v>0</v>
      </c>
      <c r="BZ1976">
        <f>ROUND(SUMIF(AA1967:AA1974,"=35364244",GL1967:GL1974),2)</f>
        <v>0</v>
      </c>
      <c r="CA1976">
        <f>ROUND(SUMIF(AA1967:AA1974,"=35364244",GM1967:GM1974),2)</f>
        <v>3738.16</v>
      </c>
      <c r="CB1976">
        <f>ROUND(SUMIF(AA1967:AA1974,"=35364244",GN1967:GN1974),2)</f>
        <v>0</v>
      </c>
      <c r="CC1976">
        <f>ROUND(SUMIF(AA1967:AA1974,"=35364244",GO1967:GO1974),2)</f>
        <v>0</v>
      </c>
      <c r="CD1976">
        <f>ROUND(SUMIF(AA1967:AA1974,"=35364244",GP1967:GP1974),2)</f>
        <v>3738.16</v>
      </c>
      <c r="CE1976">
        <f>AC1976-BX1976</f>
        <v>266.66000000000003</v>
      </c>
      <c r="CF1976">
        <f>AC1976-BY1976</f>
        <v>266.66000000000003</v>
      </c>
      <c r="CG1976">
        <f>BX1976-BZ1976</f>
        <v>0</v>
      </c>
      <c r="CH1976">
        <f>AC1976-BX1976-BY1976+BZ1976</f>
        <v>266.66000000000003</v>
      </c>
      <c r="CI1976">
        <f>BY1976-BZ1976</f>
        <v>0</v>
      </c>
      <c r="CJ1976">
        <f>ROUND(SUMIF(AA1967:AA1974,"=35364244",GX1967:GX1974),2)</f>
        <v>0</v>
      </c>
      <c r="CK1976">
        <f>ROUND(SUMIF(AA1967:AA1974,"=35364244",GY1967:GY1974),2)</f>
        <v>0</v>
      </c>
      <c r="CL1976">
        <f>ROUND(SUMIF(AA1967:AA1974,"=35364244",GZ1967:GZ1974),2)</f>
        <v>0</v>
      </c>
      <c r="CM1976">
        <f>ROUND(SUMIF(AA1967:AA1974,"=35364244",HD1967:HD1974),2)</f>
        <v>0</v>
      </c>
      <c r="GX1976">
        <v>0</v>
      </c>
    </row>
    <row r="1978" spans="1:245" x14ac:dyDescent="0.2">
      <c r="A1978">
        <v>50</v>
      </c>
      <c r="B1978">
        <v>0</v>
      </c>
      <c r="C1978">
        <v>0</v>
      </c>
      <c r="D1978">
        <v>1</v>
      </c>
      <c r="E1978">
        <v>201</v>
      </c>
      <c r="F1978">
        <f>ROUND(Source!O1976,O1978)</f>
        <v>2205.15</v>
      </c>
      <c r="G1978" t="s">
        <v>66</v>
      </c>
      <c r="H1978" t="s">
        <v>67</v>
      </c>
      <c r="K1978">
        <v>201</v>
      </c>
      <c r="L1978">
        <v>1</v>
      </c>
      <c r="M1978">
        <v>3</v>
      </c>
      <c r="N1978" t="s">
        <v>3</v>
      </c>
      <c r="O1978">
        <v>2</v>
      </c>
      <c r="W1978">
        <v>2205.15</v>
      </c>
      <c r="X1978">
        <v>1</v>
      </c>
      <c r="Y1978">
        <v>2205.15</v>
      </c>
    </row>
    <row r="1979" spans="1:245" x14ac:dyDescent="0.2">
      <c r="A1979">
        <v>50</v>
      </c>
      <c r="B1979">
        <v>0</v>
      </c>
      <c r="C1979">
        <v>0</v>
      </c>
      <c r="D1979">
        <v>1</v>
      </c>
      <c r="E1979">
        <v>202</v>
      </c>
      <c r="F1979">
        <f>ROUND(Source!P1976,O1979)</f>
        <v>266.66000000000003</v>
      </c>
      <c r="G1979" t="s">
        <v>68</v>
      </c>
      <c r="H1979" t="s">
        <v>69</v>
      </c>
      <c r="K1979">
        <v>202</v>
      </c>
      <c r="L1979">
        <v>2</v>
      </c>
      <c r="M1979">
        <v>3</v>
      </c>
      <c r="N1979" t="s">
        <v>3</v>
      </c>
      <c r="O1979">
        <v>2</v>
      </c>
      <c r="W1979">
        <v>266.66000000000003</v>
      </c>
      <c r="X1979">
        <v>1</v>
      </c>
      <c r="Y1979">
        <v>266.66000000000003</v>
      </c>
    </row>
    <row r="1980" spans="1:245" x14ac:dyDescent="0.2">
      <c r="A1980">
        <v>50</v>
      </c>
      <c r="B1980">
        <v>0</v>
      </c>
      <c r="C1980">
        <v>0</v>
      </c>
      <c r="D1980">
        <v>1</v>
      </c>
      <c r="E1980">
        <v>222</v>
      </c>
      <c r="F1980">
        <f>ROUND(Source!AO1976,O1980)</f>
        <v>0</v>
      </c>
      <c r="G1980" t="s">
        <v>70</v>
      </c>
      <c r="H1980" t="s">
        <v>71</v>
      </c>
      <c r="K1980">
        <v>222</v>
      </c>
      <c r="L1980">
        <v>3</v>
      </c>
      <c r="M1980">
        <v>3</v>
      </c>
      <c r="N1980" t="s">
        <v>3</v>
      </c>
      <c r="O1980">
        <v>2</v>
      </c>
      <c r="W1980">
        <v>0</v>
      </c>
      <c r="X1980">
        <v>1</v>
      </c>
      <c r="Y1980">
        <v>0</v>
      </c>
    </row>
    <row r="1981" spans="1:245" x14ac:dyDescent="0.2">
      <c r="A1981">
        <v>50</v>
      </c>
      <c r="B1981">
        <v>0</v>
      </c>
      <c r="C1981">
        <v>0</v>
      </c>
      <c r="D1981">
        <v>1</v>
      </c>
      <c r="E1981">
        <v>225</v>
      </c>
      <c r="F1981">
        <f>ROUND(Source!AV1976,O1981)</f>
        <v>266.66000000000003</v>
      </c>
      <c r="G1981" t="s">
        <v>72</v>
      </c>
      <c r="H1981" t="s">
        <v>73</v>
      </c>
      <c r="K1981">
        <v>225</v>
      </c>
      <c r="L1981">
        <v>4</v>
      </c>
      <c r="M1981">
        <v>3</v>
      </c>
      <c r="N1981" t="s">
        <v>3</v>
      </c>
      <c r="O1981">
        <v>2</v>
      </c>
      <c r="W1981">
        <v>266.66000000000003</v>
      </c>
      <c r="X1981">
        <v>1</v>
      </c>
      <c r="Y1981">
        <v>266.66000000000003</v>
      </c>
    </row>
    <row r="1982" spans="1:245" x14ac:dyDescent="0.2">
      <c r="A1982">
        <v>50</v>
      </c>
      <c r="B1982">
        <v>0</v>
      </c>
      <c r="C1982">
        <v>0</v>
      </c>
      <c r="D1982">
        <v>1</v>
      </c>
      <c r="E1982">
        <v>226</v>
      </c>
      <c r="F1982">
        <f>ROUND(Source!AW1976,O1982)</f>
        <v>266.66000000000003</v>
      </c>
      <c r="G1982" t="s">
        <v>74</v>
      </c>
      <c r="H1982" t="s">
        <v>75</v>
      </c>
      <c r="K1982">
        <v>226</v>
      </c>
      <c r="L1982">
        <v>5</v>
      </c>
      <c r="M1982">
        <v>3</v>
      </c>
      <c r="N1982" t="s">
        <v>3</v>
      </c>
      <c r="O1982">
        <v>2</v>
      </c>
      <c r="W1982">
        <v>266.66000000000003</v>
      </c>
      <c r="X1982">
        <v>1</v>
      </c>
      <c r="Y1982">
        <v>266.66000000000003</v>
      </c>
    </row>
    <row r="1983" spans="1:245" x14ac:dyDescent="0.2">
      <c r="A1983">
        <v>50</v>
      </c>
      <c r="B1983">
        <v>0</v>
      </c>
      <c r="C1983">
        <v>0</v>
      </c>
      <c r="D1983">
        <v>1</v>
      </c>
      <c r="E1983">
        <v>227</v>
      </c>
      <c r="F1983">
        <f>ROUND(Source!AX1976,O1983)</f>
        <v>0</v>
      </c>
      <c r="G1983" t="s">
        <v>76</v>
      </c>
      <c r="H1983" t="s">
        <v>77</v>
      </c>
      <c r="K1983">
        <v>227</v>
      </c>
      <c r="L1983">
        <v>6</v>
      </c>
      <c r="M1983">
        <v>3</v>
      </c>
      <c r="N1983" t="s">
        <v>3</v>
      </c>
      <c r="O1983">
        <v>2</v>
      </c>
      <c r="W1983">
        <v>0</v>
      </c>
      <c r="X1983">
        <v>1</v>
      </c>
      <c r="Y1983">
        <v>0</v>
      </c>
    </row>
    <row r="1984" spans="1:245" x14ac:dyDescent="0.2">
      <c r="A1984">
        <v>50</v>
      </c>
      <c r="B1984">
        <v>0</v>
      </c>
      <c r="C1984">
        <v>0</v>
      </c>
      <c r="D1984">
        <v>1</v>
      </c>
      <c r="E1984">
        <v>228</v>
      </c>
      <c r="F1984">
        <f>ROUND(Source!AY1976,O1984)</f>
        <v>266.66000000000003</v>
      </c>
      <c r="G1984" t="s">
        <v>78</v>
      </c>
      <c r="H1984" t="s">
        <v>79</v>
      </c>
      <c r="K1984">
        <v>228</v>
      </c>
      <c r="L1984">
        <v>7</v>
      </c>
      <c r="M1984">
        <v>3</v>
      </c>
      <c r="N1984" t="s">
        <v>3</v>
      </c>
      <c r="O1984">
        <v>2</v>
      </c>
      <c r="W1984">
        <v>266.66000000000003</v>
      </c>
      <c r="X1984">
        <v>1</v>
      </c>
      <c r="Y1984">
        <v>266.66000000000003</v>
      </c>
    </row>
    <row r="1985" spans="1:25" x14ac:dyDescent="0.2">
      <c r="A1985">
        <v>50</v>
      </c>
      <c r="B1985">
        <v>0</v>
      </c>
      <c r="C1985">
        <v>0</v>
      </c>
      <c r="D1985">
        <v>1</v>
      </c>
      <c r="E1985">
        <v>216</v>
      </c>
      <c r="F1985">
        <f>ROUND(Source!AP1976,O1985)</f>
        <v>0</v>
      </c>
      <c r="G1985" t="s">
        <v>80</v>
      </c>
      <c r="H1985" t="s">
        <v>81</v>
      </c>
      <c r="K1985">
        <v>216</v>
      </c>
      <c r="L1985">
        <v>8</v>
      </c>
      <c r="M1985">
        <v>3</v>
      </c>
      <c r="N1985" t="s">
        <v>3</v>
      </c>
      <c r="O1985">
        <v>2</v>
      </c>
      <c r="W1985">
        <v>0</v>
      </c>
      <c r="X1985">
        <v>1</v>
      </c>
      <c r="Y1985">
        <v>0</v>
      </c>
    </row>
    <row r="1986" spans="1:25" x14ac:dyDescent="0.2">
      <c r="A1986">
        <v>50</v>
      </c>
      <c r="B1986">
        <v>0</v>
      </c>
      <c r="C1986">
        <v>0</v>
      </c>
      <c r="D1986">
        <v>1</v>
      </c>
      <c r="E1986">
        <v>223</v>
      </c>
      <c r="F1986">
        <f>ROUND(Source!AQ1976,O1986)</f>
        <v>0</v>
      </c>
      <c r="G1986" t="s">
        <v>82</v>
      </c>
      <c r="H1986" t="s">
        <v>83</v>
      </c>
      <c r="K1986">
        <v>223</v>
      </c>
      <c r="L1986">
        <v>9</v>
      </c>
      <c r="M1986">
        <v>3</v>
      </c>
      <c r="N1986" t="s">
        <v>3</v>
      </c>
      <c r="O1986">
        <v>2</v>
      </c>
      <c r="W1986">
        <v>0</v>
      </c>
      <c r="X1986">
        <v>1</v>
      </c>
      <c r="Y1986">
        <v>0</v>
      </c>
    </row>
    <row r="1987" spans="1:25" x14ac:dyDescent="0.2">
      <c r="A1987">
        <v>50</v>
      </c>
      <c r="B1987">
        <v>0</v>
      </c>
      <c r="C1987">
        <v>0</v>
      </c>
      <c r="D1987">
        <v>1</v>
      </c>
      <c r="E1987">
        <v>229</v>
      </c>
      <c r="F1987">
        <f>ROUND(Source!AZ1976,O1987)</f>
        <v>0</v>
      </c>
      <c r="G1987" t="s">
        <v>84</v>
      </c>
      <c r="H1987" t="s">
        <v>85</v>
      </c>
      <c r="K1987">
        <v>229</v>
      </c>
      <c r="L1987">
        <v>10</v>
      </c>
      <c r="M1987">
        <v>3</v>
      </c>
      <c r="N1987" t="s">
        <v>3</v>
      </c>
      <c r="O1987">
        <v>2</v>
      </c>
      <c r="W1987">
        <v>0</v>
      </c>
      <c r="X1987">
        <v>1</v>
      </c>
      <c r="Y1987">
        <v>0</v>
      </c>
    </row>
    <row r="1988" spans="1:25" x14ac:dyDescent="0.2">
      <c r="A1988">
        <v>50</v>
      </c>
      <c r="B1988">
        <v>0</v>
      </c>
      <c r="C1988">
        <v>0</v>
      </c>
      <c r="D1988">
        <v>1</v>
      </c>
      <c r="E1988">
        <v>203</v>
      </c>
      <c r="F1988">
        <f>ROUND(Source!Q1976,O1988)</f>
        <v>63.37</v>
      </c>
      <c r="G1988" t="s">
        <v>86</v>
      </c>
      <c r="H1988" t="s">
        <v>87</v>
      </c>
      <c r="K1988">
        <v>203</v>
      </c>
      <c r="L1988">
        <v>11</v>
      </c>
      <c r="M1988">
        <v>3</v>
      </c>
      <c r="N1988" t="s">
        <v>3</v>
      </c>
      <c r="O1988">
        <v>2</v>
      </c>
      <c r="W1988">
        <v>63.37</v>
      </c>
      <c r="X1988">
        <v>1</v>
      </c>
      <c r="Y1988">
        <v>63.37</v>
      </c>
    </row>
    <row r="1989" spans="1:25" x14ac:dyDescent="0.2">
      <c r="A1989">
        <v>50</v>
      </c>
      <c r="B1989">
        <v>0</v>
      </c>
      <c r="C1989">
        <v>0</v>
      </c>
      <c r="D1989">
        <v>1</v>
      </c>
      <c r="E1989">
        <v>231</v>
      </c>
      <c r="F1989">
        <f>ROUND(Source!BB1976,O1989)</f>
        <v>0</v>
      </c>
      <c r="G1989" t="s">
        <v>88</v>
      </c>
      <c r="H1989" t="s">
        <v>89</v>
      </c>
      <c r="K1989">
        <v>231</v>
      </c>
      <c r="L1989">
        <v>12</v>
      </c>
      <c r="M1989">
        <v>3</v>
      </c>
      <c r="N1989" t="s">
        <v>3</v>
      </c>
      <c r="O1989">
        <v>2</v>
      </c>
      <c r="W1989">
        <v>0</v>
      </c>
      <c r="X1989">
        <v>1</v>
      </c>
      <c r="Y1989">
        <v>0</v>
      </c>
    </row>
    <row r="1990" spans="1:25" x14ac:dyDescent="0.2">
      <c r="A1990">
        <v>50</v>
      </c>
      <c r="B1990">
        <v>0</v>
      </c>
      <c r="C1990">
        <v>0</v>
      </c>
      <c r="D1990">
        <v>1</v>
      </c>
      <c r="E1990">
        <v>204</v>
      </c>
      <c r="F1990">
        <f>ROUND(Source!R1976,O1990)</f>
        <v>30.47</v>
      </c>
      <c r="G1990" t="s">
        <v>90</v>
      </c>
      <c r="H1990" t="s">
        <v>91</v>
      </c>
      <c r="K1990">
        <v>204</v>
      </c>
      <c r="L1990">
        <v>13</v>
      </c>
      <c r="M1990">
        <v>3</v>
      </c>
      <c r="N1990" t="s">
        <v>3</v>
      </c>
      <c r="O1990">
        <v>2</v>
      </c>
      <c r="W1990">
        <v>30.47</v>
      </c>
      <c r="X1990">
        <v>1</v>
      </c>
      <c r="Y1990">
        <v>30.47</v>
      </c>
    </row>
    <row r="1991" spans="1:25" x14ac:dyDescent="0.2">
      <c r="A1991">
        <v>50</v>
      </c>
      <c r="B1991">
        <v>0</v>
      </c>
      <c r="C1991">
        <v>0</v>
      </c>
      <c r="D1991">
        <v>1</v>
      </c>
      <c r="E1991">
        <v>205</v>
      </c>
      <c r="F1991">
        <f>ROUND(Source!S1976,O1991)</f>
        <v>1875.12</v>
      </c>
      <c r="G1991" t="s">
        <v>92</v>
      </c>
      <c r="H1991" t="s">
        <v>93</v>
      </c>
      <c r="K1991">
        <v>205</v>
      </c>
      <c r="L1991">
        <v>14</v>
      </c>
      <c r="M1991">
        <v>3</v>
      </c>
      <c r="N1991" t="s">
        <v>3</v>
      </c>
      <c r="O1991">
        <v>2</v>
      </c>
      <c r="W1991">
        <v>1875.12</v>
      </c>
      <c r="X1991">
        <v>1</v>
      </c>
      <c r="Y1991">
        <v>1875.12</v>
      </c>
    </row>
    <row r="1992" spans="1:25" x14ac:dyDescent="0.2">
      <c r="A1992">
        <v>50</v>
      </c>
      <c r="B1992">
        <v>0</v>
      </c>
      <c r="C1992">
        <v>0</v>
      </c>
      <c r="D1992">
        <v>1</v>
      </c>
      <c r="E1992">
        <v>232</v>
      </c>
      <c r="F1992">
        <f>ROUND(Source!BC1976,O1992)</f>
        <v>0</v>
      </c>
      <c r="G1992" t="s">
        <v>94</v>
      </c>
      <c r="H1992" t="s">
        <v>95</v>
      </c>
      <c r="K1992">
        <v>232</v>
      </c>
      <c r="L1992">
        <v>15</v>
      </c>
      <c r="M1992">
        <v>3</v>
      </c>
      <c r="N1992" t="s">
        <v>3</v>
      </c>
      <c r="O1992">
        <v>2</v>
      </c>
      <c r="W1992">
        <v>0</v>
      </c>
      <c r="X1992">
        <v>1</v>
      </c>
      <c r="Y1992">
        <v>0</v>
      </c>
    </row>
    <row r="1993" spans="1:25" x14ac:dyDescent="0.2">
      <c r="A1993">
        <v>50</v>
      </c>
      <c r="B1993">
        <v>0</v>
      </c>
      <c r="C1993">
        <v>0</v>
      </c>
      <c r="D1993">
        <v>1</v>
      </c>
      <c r="E1993">
        <v>214</v>
      </c>
      <c r="F1993">
        <f>ROUND(Source!AS1976,O1993)</f>
        <v>0</v>
      </c>
      <c r="G1993" t="s">
        <v>96</v>
      </c>
      <c r="H1993" t="s">
        <v>97</v>
      </c>
      <c r="K1993">
        <v>214</v>
      </c>
      <c r="L1993">
        <v>16</v>
      </c>
      <c r="M1993">
        <v>3</v>
      </c>
      <c r="N1993" t="s">
        <v>3</v>
      </c>
      <c r="O1993">
        <v>2</v>
      </c>
      <c r="W1993">
        <v>0</v>
      </c>
      <c r="X1993">
        <v>1</v>
      </c>
      <c r="Y1993">
        <v>0</v>
      </c>
    </row>
    <row r="1994" spans="1:25" x14ac:dyDescent="0.2">
      <c r="A1994">
        <v>50</v>
      </c>
      <c r="B1994">
        <v>0</v>
      </c>
      <c r="C1994">
        <v>0</v>
      </c>
      <c r="D1994">
        <v>1</v>
      </c>
      <c r="E1994">
        <v>215</v>
      </c>
      <c r="F1994">
        <f>ROUND(Source!AT1976,O1994)</f>
        <v>0</v>
      </c>
      <c r="G1994" t="s">
        <v>98</v>
      </c>
      <c r="H1994" t="s">
        <v>99</v>
      </c>
      <c r="K1994">
        <v>215</v>
      </c>
      <c r="L1994">
        <v>17</v>
      </c>
      <c r="M1994">
        <v>3</v>
      </c>
      <c r="N1994" t="s">
        <v>3</v>
      </c>
      <c r="O1994">
        <v>2</v>
      </c>
      <c r="W1994">
        <v>0</v>
      </c>
      <c r="X1994">
        <v>1</v>
      </c>
      <c r="Y1994">
        <v>0</v>
      </c>
    </row>
    <row r="1995" spans="1:25" x14ac:dyDescent="0.2">
      <c r="A1995">
        <v>50</v>
      </c>
      <c r="B1995">
        <v>0</v>
      </c>
      <c r="C1995">
        <v>0</v>
      </c>
      <c r="D1995">
        <v>1</v>
      </c>
      <c r="E1995">
        <v>217</v>
      </c>
      <c r="F1995">
        <f>ROUND(Source!AU1976,O1995)</f>
        <v>3738.16</v>
      </c>
      <c r="G1995" t="s">
        <v>100</v>
      </c>
      <c r="H1995" t="s">
        <v>101</v>
      </c>
      <c r="K1995">
        <v>217</v>
      </c>
      <c r="L1995">
        <v>18</v>
      </c>
      <c r="M1995">
        <v>3</v>
      </c>
      <c r="N1995" t="s">
        <v>3</v>
      </c>
      <c r="O1995">
        <v>2</v>
      </c>
      <c r="W1995">
        <v>3738.16</v>
      </c>
      <c r="X1995">
        <v>1</v>
      </c>
      <c r="Y1995">
        <v>3738.16</v>
      </c>
    </row>
    <row r="1996" spans="1:25" x14ac:dyDescent="0.2">
      <c r="A1996">
        <v>50</v>
      </c>
      <c r="B1996">
        <v>0</v>
      </c>
      <c r="C1996">
        <v>0</v>
      </c>
      <c r="D1996">
        <v>1</v>
      </c>
      <c r="E1996">
        <v>230</v>
      </c>
      <c r="F1996">
        <f>ROUND(Source!BA1976,O1996)</f>
        <v>0</v>
      </c>
      <c r="G1996" t="s">
        <v>102</v>
      </c>
      <c r="H1996" t="s">
        <v>103</v>
      </c>
      <c r="K1996">
        <v>230</v>
      </c>
      <c r="L1996">
        <v>19</v>
      </c>
      <c r="M1996">
        <v>3</v>
      </c>
      <c r="N1996" t="s">
        <v>3</v>
      </c>
      <c r="O1996">
        <v>2</v>
      </c>
      <c r="W1996">
        <v>0</v>
      </c>
      <c r="X1996">
        <v>1</v>
      </c>
      <c r="Y1996">
        <v>0</v>
      </c>
    </row>
    <row r="1997" spans="1:25" x14ac:dyDescent="0.2">
      <c r="A1997">
        <v>50</v>
      </c>
      <c r="B1997">
        <v>0</v>
      </c>
      <c r="C1997">
        <v>0</v>
      </c>
      <c r="D1997">
        <v>1</v>
      </c>
      <c r="E1997">
        <v>206</v>
      </c>
      <c r="F1997">
        <f>ROUND(Source!T1976,O1997)</f>
        <v>0</v>
      </c>
      <c r="G1997" t="s">
        <v>104</v>
      </c>
      <c r="H1997" t="s">
        <v>105</v>
      </c>
      <c r="K1997">
        <v>206</v>
      </c>
      <c r="L1997">
        <v>20</v>
      </c>
      <c r="M1997">
        <v>3</v>
      </c>
      <c r="N1997" t="s">
        <v>3</v>
      </c>
      <c r="O1997">
        <v>2</v>
      </c>
      <c r="W1997">
        <v>0</v>
      </c>
      <c r="X1997">
        <v>1</v>
      </c>
      <c r="Y1997">
        <v>0</v>
      </c>
    </row>
    <row r="1998" spans="1:25" x14ac:dyDescent="0.2">
      <c r="A1998">
        <v>50</v>
      </c>
      <c r="B1998">
        <v>0</v>
      </c>
      <c r="C1998">
        <v>0</v>
      </c>
      <c r="D1998">
        <v>1</v>
      </c>
      <c r="E1998">
        <v>207</v>
      </c>
      <c r="F1998">
        <f>Source!U1976</f>
        <v>2.9668999999999999</v>
      </c>
      <c r="G1998" t="s">
        <v>106</v>
      </c>
      <c r="H1998" t="s">
        <v>107</v>
      </c>
      <c r="K1998">
        <v>207</v>
      </c>
      <c r="L1998">
        <v>21</v>
      </c>
      <c r="M1998">
        <v>3</v>
      </c>
      <c r="N1998" t="s">
        <v>3</v>
      </c>
      <c r="O1998">
        <v>-1</v>
      </c>
      <c r="W1998">
        <v>2.9668999999999994</v>
      </c>
      <c r="X1998">
        <v>1</v>
      </c>
      <c r="Y1998">
        <v>2.9668999999999994</v>
      </c>
    </row>
    <row r="1999" spans="1:25" x14ac:dyDescent="0.2">
      <c r="A1999">
        <v>50</v>
      </c>
      <c r="B1999">
        <v>0</v>
      </c>
      <c r="C1999">
        <v>0</v>
      </c>
      <c r="D1999">
        <v>1</v>
      </c>
      <c r="E1999">
        <v>208</v>
      </c>
      <c r="F1999">
        <f>Source!V1976</f>
        <v>0</v>
      </c>
      <c r="G1999" t="s">
        <v>108</v>
      </c>
      <c r="H1999" t="s">
        <v>109</v>
      </c>
      <c r="K1999">
        <v>208</v>
      </c>
      <c r="L1999">
        <v>22</v>
      </c>
      <c r="M1999">
        <v>3</v>
      </c>
      <c r="N1999" t="s">
        <v>3</v>
      </c>
      <c r="O1999">
        <v>-1</v>
      </c>
      <c r="W1999">
        <v>0</v>
      </c>
      <c r="X1999">
        <v>1</v>
      </c>
      <c r="Y1999">
        <v>0</v>
      </c>
    </row>
    <row r="2000" spans="1:25" x14ac:dyDescent="0.2">
      <c r="A2000">
        <v>50</v>
      </c>
      <c r="B2000">
        <v>0</v>
      </c>
      <c r="C2000">
        <v>0</v>
      </c>
      <c r="D2000">
        <v>1</v>
      </c>
      <c r="E2000">
        <v>209</v>
      </c>
      <c r="F2000">
        <f>ROUND(Source!W1976,O2000)</f>
        <v>0</v>
      </c>
      <c r="G2000" t="s">
        <v>110</v>
      </c>
      <c r="H2000" t="s">
        <v>111</v>
      </c>
      <c r="K2000">
        <v>209</v>
      </c>
      <c r="L2000">
        <v>23</v>
      </c>
      <c r="M2000">
        <v>3</v>
      </c>
      <c r="N2000" t="s">
        <v>3</v>
      </c>
      <c r="O2000">
        <v>2</v>
      </c>
      <c r="W2000">
        <v>0</v>
      </c>
      <c r="X2000">
        <v>1</v>
      </c>
      <c r="Y2000">
        <v>0</v>
      </c>
    </row>
    <row r="2001" spans="1:245" x14ac:dyDescent="0.2">
      <c r="A2001">
        <v>50</v>
      </c>
      <c r="B2001">
        <v>0</v>
      </c>
      <c r="C2001">
        <v>0</v>
      </c>
      <c r="D2001">
        <v>1</v>
      </c>
      <c r="E2001">
        <v>233</v>
      </c>
      <c r="F2001">
        <f>ROUND(Source!BD1976,O2001)</f>
        <v>0</v>
      </c>
      <c r="G2001" t="s">
        <v>112</v>
      </c>
      <c r="H2001" t="s">
        <v>113</v>
      </c>
      <c r="K2001">
        <v>233</v>
      </c>
      <c r="L2001">
        <v>24</v>
      </c>
      <c r="M2001">
        <v>3</v>
      </c>
      <c r="N2001" t="s">
        <v>3</v>
      </c>
      <c r="O2001">
        <v>2</v>
      </c>
      <c r="W2001">
        <v>0</v>
      </c>
      <c r="X2001">
        <v>1</v>
      </c>
      <c r="Y2001">
        <v>0</v>
      </c>
    </row>
    <row r="2002" spans="1:245" x14ac:dyDescent="0.2">
      <c r="A2002">
        <v>50</v>
      </c>
      <c r="B2002">
        <v>0</v>
      </c>
      <c r="C2002">
        <v>0</v>
      </c>
      <c r="D2002">
        <v>1</v>
      </c>
      <c r="E2002">
        <v>210</v>
      </c>
      <c r="F2002">
        <f>ROUND(Source!X1976,O2002)</f>
        <v>1312.59</v>
      </c>
      <c r="G2002" t="s">
        <v>114</v>
      </c>
      <c r="H2002" t="s">
        <v>115</v>
      </c>
      <c r="K2002">
        <v>210</v>
      </c>
      <c r="L2002">
        <v>25</v>
      </c>
      <c r="M2002">
        <v>3</v>
      </c>
      <c r="N2002" t="s">
        <v>3</v>
      </c>
      <c r="O2002">
        <v>2</v>
      </c>
      <c r="W2002">
        <v>1312.59</v>
      </c>
      <c r="X2002">
        <v>1</v>
      </c>
      <c r="Y2002">
        <v>1312.59</v>
      </c>
    </row>
    <row r="2003" spans="1:245" x14ac:dyDescent="0.2">
      <c r="A2003">
        <v>50</v>
      </c>
      <c r="B2003">
        <v>0</v>
      </c>
      <c r="C2003">
        <v>0</v>
      </c>
      <c r="D2003">
        <v>1</v>
      </c>
      <c r="E2003">
        <v>211</v>
      </c>
      <c r="F2003">
        <f>ROUND(Source!Y1976,O2003)</f>
        <v>187.52</v>
      </c>
      <c r="G2003" t="s">
        <v>116</v>
      </c>
      <c r="H2003" t="s">
        <v>117</v>
      </c>
      <c r="K2003">
        <v>211</v>
      </c>
      <c r="L2003">
        <v>26</v>
      </c>
      <c r="M2003">
        <v>3</v>
      </c>
      <c r="N2003" t="s">
        <v>3</v>
      </c>
      <c r="O2003">
        <v>2</v>
      </c>
      <c r="W2003">
        <v>187.52</v>
      </c>
      <c r="X2003">
        <v>1</v>
      </c>
      <c r="Y2003">
        <v>187.52</v>
      </c>
    </row>
    <row r="2004" spans="1:245" x14ac:dyDescent="0.2">
      <c r="A2004">
        <v>50</v>
      </c>
      <c r="B2004">
        <v>0</v>
      </c>
      <c r="C2004">
        <v>0</v>
      </c>
      <c r="D2004">
        <v>1</v>
      </c>
      <c r="E2004">
        <v>224</v>
      </c>
      <c r="F2004">
        <f>ROUND(Source!AR1976,O2004)</f>
        <v>3738.16</v>
      </c>
      <c r="G2004" t="s">
        <v>118</v>
      </c>
      <c r="H2004" t="s">
        <v>119</v>
      </c>
      <c r="K2004">
        <v>224</v>
      </c>
      <c r="L2004">
        <v>27</v>
      </c>
      <c r="M2004">
        <v>3</v>
      </c>
      <c r="N2004" t="s">
        <v>3</v>
      </c>
      <c r="O2004">
        <v>2</v>
      </c>
      <c r="W2004">
        <v>3738.16</v>
      </c>
      <c r="X2004">
        <v>1</v>
      </c>
      <c r="Y2004">
        <v>3738.16</v>
      </c>
    </row>
    <row r="2006" spans="1:245" x14ac:dyDescent="0.2">
      <c r="A2006">
        <v>4</v>
      </c>
      <c r="B2006">
        <v>1</v>
      </c>
      <c r="D2006">
        <f>ROW(A2019)</f>
        <v>2019</v>
      </c>
      <c r="F2006" t="s">
        <v>13</v>
      </c>
      <c r="G2006" t="s">
        <v>471</v>
      </c>
      <c r="H2006" t="s">
        <v>3</v>
      </c>
      <c r="I2006">
        <v>0</v>
      </c>
      <c r="K2006">
        <v>0</v>
      </c>
      <c r="M2006" t="s">
        <v>3</v>
      </c>
      <c r="S2006">
        <v>0</v>
      </c>
      <c r="U2006" t="s">
        <v>3</v>
      </c>
      <c r="V2006">
        <v>0</v>
      </c>
      <c r="AB2006" t="s">
        <v>3</v>
      </c>
      <c r="AC2006" t="s">
        <v>3</v>
      </c>
      <c r="AD2006" t="s">
        <v>3</v>
      </c>
      <c r="AE2006" t="s">
        <v>3</v>
      </c>
      <c r="AF2006" t="s">
        <v>3</v>
      </c>
      <c r="AG2006" t="s">
        <v>3</v>
      </c>
      <c r="AP2006" t="s">
        <v>3</v>
      </c>
      <c r="AQ2006" t="s">
        <v>3</v>
      </c>
      <c r="AR2006" t="s">
        <v>3</v>
      </c>
      <c r="AZ2006" t="s">
        <v>3</v>
      </c>
      <c r="BB2006" t="s">
        <v>3</v>
      </c>
      <c r="BC2006" t="s">
        <v>3</v>
      </c>
      <c r="BD2006" t="s">
        <v>3</v>
      </c>
      <c r="BE2006" t="s">
        <v>3</v>
      </c>
      <c r="BF2006" t="s">
        <v>3</v>
      </c>
      <c r="BG2006" t="s">
        <v>3</v>
      </c>
      <c r="BH2006" t="s">
        <v>3</v>
      </c>
      <c r="BI2006" t="s">
        <v>3</v>
      </c>
      <c r="BJ2006" t="s">
        <v>3</v>
      </c>
      <c r="BK2006" t="s">
        <v>3</v>
      </c>
      <c r="BL2006" t="s">
        <v>3</v>
      </c>
      <c r="BM2006" t="s">
        <v>3</v>
      </c>
      <c r="BN2006" t="s">
        <v>3</v>
      </c>
      <c r="BO2006" t="s">
        <v>3</v>
      </c>
      <c r="BP2006" t="s">
        <v>3</v>
      </c>
      <c r="BX2006">
        <v>0</v>
      </c>
      <c r="CJ2006">
        <v>0</v>
      </c>
    </row>
    <row r="2008" spans="1:245" x14ac:dyDescent="0.2">
      <c r="A2008">
        <v>52</v>
      </c>
      <c r="B2008">
        <f t="shared" ref="B2008:G2008" si="1346">B2019</f>
        <v>1</v>
      </c>
      <c r="C2008">
        <f t="shared" si="1346"/>
        <v>4</v>
      </c>
      <c r="D2008">
        <f t="shared" si="1346"/>
        <v>2006</v>
      </c>
      <c r="E2008">
        <f t="shared" si="1346"/>
        <v>0</v>
      </c>
      <c r="F2008" t="str">
        <f t="shared" si="1346"/>
        <v>Новый раздел</v>
      </c>
      <c r="G2008" t="str">
        <f t="shared" si="1346"/>
        <v>Помещение 208 Учебный класс</v>
      </c>
      <c r="O2008">
        <f t="shared" ref="O2008:AT2008" si="1347">O2019</f>
        <v>2205.15</v>
      </c>
      <c r="P2008">
        <f t="shared" si="1347"/>
        <v>266.66000000000003</v>
      </c>
      <c r="Q2008">
        <f t="shared" si="1347"/>
        <v>63.37</v>
      </c>
      <c r="R2008">
        <f t="shared" si="1347"/>
        <v>30.47</v>
      </c>
      <c r="S2008">
        <f t="shared" si="1347"/>
        <v>1875.12</v>
      </c>
      <c r="T2008">
        <f t="shared" si="1347"/>
        <v>0</v>
      </c>
      <c r="U2008">
        <f t="shared" si="1347"/>
        <v>2.9668999999999999</v>
      </c>
      <c r="V2008">
        <f t="shared" si="1347"/>
        <v>0</v>
      </c>
      <c r="W2008">
        <f t="shared" si="1347"/>
        <v>0</v>
      </c>
      <c r="X2008">
        <f t="shared" si="1347"/>
        <v>1312.59</v>
      </c>
      <c r="Y2008">
        <f t="shared" si="1347"/>
        <v>187.52</v>
      </c>
      <c r="Z2008">
        <f t="shared" si="1347"/>
        <v>0</v>
      </c>
      <c r="AA2008">
        <f t="shared" si="1347"/>
        <v>0</v>
      </c>
      <c r="AB2008">
        <f t="shared" si="1347"/>
        <v>2205.15</v>
      </c>
      <c r="AC2008">
        <f t="shared" si="1347"/>
        <v>266.66000000000003</v>
      </c>
      <c r="AD2008">
        <f t="shared" si="1347"/>
        <v>63.37</v>
      </c>
      <c r="AE2008">
        <f t="shared" si="1347"/>
        <v>30.47</v>
      </c>
      <c r="AF2008">
        <f t="shared" si="1347"/>
        <v>1875.12</v>
      </c>
      <c r="AG2008">
        <f t="shared" si="1347"/>
        <v>0</v>
      </c>
      <c r="AH2008">
        <f t="shared" si="1347"/>
        <v>2.9668999999999999</v>
      </c>
      <c r="AI2008">
        <f t="shared" si="1347"/>
        <v>0</v>
      </c>
      <c r="AJ2008">
        <f t="shared" si="1347"/>
        <v>0</v>
      </c>
      <c r="AK2008">
        <f t="shared" si="1347"/>
        <v>1312.59</v>
      </c>
      <c r="AL2008">
        <f t="shared" si="1347"/>
        <v>187.52</v>
      </c>
      <c r="AM2008">
        <f t="shared" si="1347"/>
        <v>0</v>
      </c>
      <c r="AN2008">
        <f t="shared" si="1347"/>
        <v>0</v>
      </c>
      <c r="AO2008">
        <f t="shared" si="1347"/>
        <v>0</v>
      </c>
      <c r="AP2008">
        <f t="shared" si="1347"/>
        <v>0</v>
      </c>
      <c r="AQ2008">
        <f t="shared" si="1347"/>
        <v>0</v>
      </c>
      <c r="AR2008">
        <f t="shared" si="1347"/>
        <v>3738.16</v>
      </c>
      <c r="AS2008">
        <f t="shared" si="1347"/>
        <v>0</v>
      </c>
      <c r="AT2008">
        <f t="shared" si="1347"/>
        <v>0</v>
      </c>
      <c r="AU2008">
        <f t="shared" ref="AU2008:BZ2008" si="1348">AU2019</f>
        <v>3738.16</v>
      </c>
      <c r="AV2008">
        <f t="shared" si="1348"/>
        <v>266.66000000000003</v>
      </c>
      <c r="AW2008">
        <f t="shared" si="1348"/>
        <v>266.66000000000003</v>
      </c>
      <c r="AX2008">
        <f t="shared" si="1348"/>
        <v>0</v>
      </c>
      <c r="AY2008">
        <f t="shared" si="1348"/>
        <v>266.66000000000003</v>
      </c>
      <c r="AZ2008">
        <f t="shared" si="1348"/>
        <v>0</v>
      </c>
      <c r="BA2008">
        <f t="shared" si="1348"/>
        <v>0</v>
      </c>
      <c r="BB2008">
        <f t="shared" si="1348"/>
        <v>0</v>
      </c>
      <c r="BC2008">
        <f t="shared" si="1348"/>
        <v>0</v>
      </c>
      <c r="BD2008">
        <f t="shared" si="1348"/>
        <v>0</v>
      </c>
      <c r="BE2008">
        <f t="shared" si="1348"/>
        <v>0</v>
      </c>
      <c r="BF2008">
        <f t="shared" si="1348"/>
        <v>0</v>
      </c>
      <c r="BG2008">
        <f t="shared" si="1348"/>
        <v>0</v>
      </c>
      <c r="BH2008">
        <f t="shared" si="1348"/>
        <v>0</v>
      </c>
      <c r="BI2008">
        <f t="shared" si="1348"/>
        <v>0</v>
      </c>
      <c r="BJ2008">
        <f t="shared" si="1348"/>
        <v>0</v>
      </c>
      <c r="BK2008">
        <f t="shared" si="1348"/>
        <v>0</v>
      </c>
      <c r="BL2008">
        <f t="shared" si="1348"/>
        <v>0</v>
      </c>
      <c r="BM2008">
        <f t="shared" si="1348"/>
        <v>0</v>
      </c>
      <c r="BN2008">
        <f t="shared" si="1348"/>
        <v>0</v>
      </c>
      <c r="BO2008">
        <f t="shared" si="1348"/>
        <v>0</v>
      </c>
      <c r="BP2008">
        <f t="shared" si="1348"/>
        <v>0</v>
      </c>
      <c r="BQ2008">
        <f t="shared" si="1348"/>
        <v>0</v>
      </c>
      <c r="BR2008">
        <f t="shared" si="1348"/>
        <v>0</v>
      </c>
      <c r="BS2008">
        <f t="shared" si="1348"/>
        <v>0</v>
      </c>
      <c r="BT2008">
        <f t="shared" si="1348"/>
        <v>0</v>
      </c>
      <c r="BU2008">
        <f t="shared" si="1348"/>
        <v>0</v>
      </c>
      <c r="BV2008">
        <f t="shared" si="1348"/>
        <v>0</v>
      </c>
      <c r="BW2008">
        <f t="shared" si="1348"/>
        <v>0</v>
      </c>
      <c r="BX2008">
        <f t="shared" si="1348"/>
        <v>0</v>
      </c>
      <c r="BY2008">
        <f t="shared" si="1348"/>
        <v>0</v>
      </c>
      <c r="BZ2008">
        <f t="shared" si="1348"/>
        <v>0</v>
      </c>
      <c r="CA2008">
        <f t="shared" ref="CA2008:DF2008" si="1349">CA2019</f>
        <v>3738.16</v>
      </c>
      <c r="CB2008">
        <f t="shared" si="1349"/>
        <v>0</v>
      </c>
      <c r="CC2008">
        <f t="shared" si="1349"/>
        <v>0</v>
      </c>
      <c r="CD2008">
        <f t="shared" si="1349"/>
        <v>3738.16</v>
      </c>
      <c r="CE2008">
        <f t="shared" si="1349"/>
        <v>266.66000000000003</v>
      </c>
      <c r="CF2008">
        <f t="shared" si="1349"/>
        <v>266.66000000000003</v>
      </c>
      <c r="CG2008">
        <f t="shared" si="1349"/>
        <v>0</v>
      </c>
      <c r="CH2008">
        <f t="shared" si="1349"/>
        <v>266.66000000000003</v>
      </c>
      <c r="CI2008">
        <f t="shared" si="1349"/>
        <v>0</v>
      </c>
      <c r="CJ2008">
        <f t="shared" si="1349"/>
        <v>0</v>
      </c>
      <c r="CK2008">
        <f t="shared" si="1349"/>
        <v>0</v>
      </c>
      <c r="CL2008">
        <f t="shared" si="1349"/>
        <v>0</v>
      </c>
      <c r="CM2008">
        <f t="shared" si="1349"/>
        <v>0</v>
      </c>
      <c r="CN2008">
        <f t="shared" si="1349"/>
        <v>0</v>
      </c>
      <c r="CO2008">
        <f t="shared" si="1349"/>
        <v>0</v>
      </c>
      <c r="CP2008">
        <f t="shared" si="1349"/>
        <v>0</v>
      </c>
      <c r="CQ2008">
        <f t="shared" si="1349"/>
        <v>0</v>
      </c>
      <c r="CR2008">
        <f t="shared" si="1349"/>
        <v>0</v>
      </c>
      <c r="CS2008">
        <f t="shared" si="1349"/>
        <v>0</v>
      </c>
      <c r="CT2008">
        <f t="shared" si="1349"/>
        <v>0</v>
      </c>
      <c r="CU2008">
        <f t="shared" si="1349"/>
        <v>0</v>
      </c>
      <c r="CV2008">
        <f t="shared" si="1349"/>
        <v>0</v>
      </c>
      <c r="CW2008">
        <f t="shared" si="1349"/>
        <v>0</v>
      </c>
      <c r="CX2008">
        <f t="shared" si="1349"/>
        <v>0</v>
      </c>
      <c r="CY2008">
        <f t="shared" si="1349"/>
        <v>0</v>
      </c>
      <c r="CZ2008">
        <f t="shared" si="1349"/>
        <v>0</v>
      </c>
      <c r="DA2008">
        <f t="shared" si="1349"/>
        <v>0</v>
      </c>
      <c r="DB2008">
        <f t="shared" si="1349"/>
        <v>0</v>
      </c>
      <c r="DC2008">
        <f t="shared" si="1349"/>
        <v>0</v>
      </c>
      <c r="DD2008">
        <f t="shared" si="1349"/>
        <v>0</v>
      </c>
      <c r="DE2008">
        <f t="shared" si="1349"/>
        <v>0</v>
      </c>
      <c r="DF2008">
        <f t="shared" si="1349"/>
        <v>0</v>
      </c>
      <c r="DG2008">
        <f t="shared" ref="DG2008:EL2008" si="1350">DG2019</f>
        <v>0</v>
      </c>
      <c r="DH2008">
        <f t="shared" si="1350"/>
        <v>0</v>
      </c>
      <c r="DI2008">
        <f t="shared" si="1350"/>
        <v>0</v>
      </c>
      <c r="DJ2008">
        <f t="shared" si="1350"/>
        <v>0</v>
      </c>
      <c r="DK2008">
        <f t="shared" si="1350"/>
        <v>0</v>
      </c>
      <c r="DL2008">
        <f t="shared" si="1350"/>
        <v>0</v>
      </c>
      <c r="DM2008">
        <f t="shared" si="1350"/>
        <v>0</v>
      </c>
      <c r="DN2008">
        <f t="shared" si="1350"/>
        <v>0</v>
      </c>
      <c r="DO2008">
        <f t="shared" si="1350"/>
        <v>0</v>
      </c>
      <c r="DP2008">
        <f t="shared" si="1350"/>
        <v>0</v>
      </c>
      <c r="DQ2008">
        <f t="shared" si="1350"/>
        <v>0</v>
      </c>
      <c r="DR2008">
        <f t="shared" si="1350"/>
        <v>0</v>
      </c>
      <c r="DS2008">
        <f t="shared" si="1350"/>
        <v>0</v>
      </c>
      <c r="DT2008">
        <f t="shared" si="1350"/>
        <v>0</v>
      </c>
      <c r="DU2008">
        <f t="shared" si="1350"/>
        <v>0</v>
      </c>
      <c r="DV2008">
        <f t="shared" si="1350"/>
        <v>0</v>
      </c>
      <c r="DW2008">
        <f t="shared" si="1350"/>
        <v>0</v>
      </c>
      <c r="DX2008">
        <f t="shared" si="1350"/>
        <v>0</v>
      </c>
      <c r="DY2008">
        <f t="shared" si="1350"/>
        <v>0</v>
      </c>
      <c r="DZ2008">
        <f t="shared" si="1350"/>
        <v>0</v>
      </c>
      <c r="EA2008">
        <f t="shared" si="1350"/>
        <v>0</v>
      </c>
      <c r="EB2008">
        <f t="shared" si="1350"/>
        <v>0</v>
      </c>
      <c r="EC2008">
        <f t="shared" si="1350"/>
        <v>0</v>
      </c>
      <c r="ED2008">
        <f t="shared" si="1350"/>
        <v>0</v>
      </c>
      <c r="EE2008">
        <f t="shared" si="1350"/>
        <v>0</v>
      </c>
      <c r="EF2008">
        <f t="shared" si="1350"/>
        <v>0</v>
      </c>
      <c r="EG2008">
        <f t="shared" si="1350"/>
        <v>0</v>
      </c>
      <c r="EH2008">
        <f t="shared" si="1350"/>
        <v>0</v>
      </c>
      <c r="EI2008">
        <f t="shared" si="1350"/>
        <v>0</v>
      </c>
      <c r="EJ2008">
        <f t="shared" si="1350"/>
        <v>0</v>
      </c>
      <c r="EK2008">
        <f t="shared" si="1350"/>
        <v>0</v>
      </c>
      <c r="EL2008">
        <f t="shared" si="1350"/>
        <v>0</v>
      </c>
      <c r="EM2008">
        <f t="shared" ref="EM2008:FR2008" si="1351">EM2019</f>
        <v>0</v>
      </c>
      <c r="EN2008">
        <f t="shared" si="1351"/>
        <v>0</v>
      </c>
      <c r="EO2008">
        <f t="shared" si="1351"/>
        <v>0</v>
      </c>
      <c r="EP2008">
        <f t="shared" si="1351"/>
        <v>0</v>
      </c>
      <c r="EQ2008">
        <f t="shared" si="1351"/>
        <v>0</v>
      </c>
      <c r="ER2008">
        <f t="shared" si="1351"/>
        <v>0</v>
      </c>
      <c r="ES2008">
        <f t="shared" si="1351"/>
        <v>0</v>
      </c>
      <c r="ET2008">
        <f t="shared" si="1351"/>
        <v>0</v>
      </c>
      <c r="EU2008">
        <f t="shared" si="1351"/>
        <v>0</v>
      </c>
      <c r="EV2008">
        <f t="shared" si="1351"/>
        <v>0</v>
      </c>
      <c r="EW2008">
        <f t="shared" si="1351"/>
        <v>0</v>
      </c>
      <c r="EX2008">
        <f t="shared" si="1351"/>
        <v>0</v>
      </c>
      <c r="EY2008">
        <f t="shared" si="1351"/>
        <v>0</v>
      </c>
      <c r="EZ2008">
        <f t="shared" si="1351"/>
        <v>0</v>
      </c>
      <c r="FA2008">
        <f t="shared" si="1351"/>
        <v>0</v>
      </c>
      <c r="FB2008">
        <f t="shared" si="1351"/>
        <v>0</v>
      </c>
      <c r="FC2008">
        <f t="shared" si="1351"/>
        <v>0</v>
      </c>
      <c r="FD2008">
        <f t="shared" si="1351"/>
        <v>0</v>
      </c>
      <c r="FE2008">
        <f t="shared" si="1351"/>
        <v>0</v>
      </c>
      <c r="FF2008">
        <f t="shared" si="1351"/>
        <v>0</v>
      </c>
      <c r="FG2008">
        <f t="shared" si="1351"/>
        <v>0</v>
      </c>
      <c r="FH2008">
        <f t="shared" si="1351"/>
        <v>0</v>
      </c>
      <c r="FI2008">
        <f t="shared" si="1351"/>
        <v>0</v>
      </c>
      <c r="FJ2008">
        <f t="shared" si="1351"/>
        <v>0</v>
      </c>
      <c r="FK2008">
        <f t="shared" si="1351"/>
        <v>0</v>
      </c>
      <c r="FL2008">
        <f t="shared" si="1351"/>
        <v>0</v>
      </c>
      <c r="FM2008">
        <f t="shared" si="1351"/>
        <v>0</v>
      </c>
      <c r="FN2008">
        <f t="shared" si="1351"/>
        <v>0</v>
      </c>
      <c r="FO2008">
        <f t="shared" si="1351"/>
        <v>0</v>
      </c>
      <c r="FP2008">
        <f t="shared" si="1351"/>
        <v>0</v>
      </c>
      <c r="FQ2008">
        <f t="shared" si="1351"/>
        <v>0</v>
      </c>
      <c r="FR2008">
        <f t="shared" si="1351"/>
        <v>0</v>
      </c>
      <c r="FS2008">
        <f t="shared" ref="FS2008:GX2008" si="1352">FS2019</f>
        <v>0</v>
      </c>
      <c r="FT2008">
        <f t="shared" si="1352"/>
        <v>0</v>
      </c>
      <c r="FU2008">
        <f t="shared" si="1352"/>
        <v>0</v>
      </c>
      <c r="FV2008">
        <f t="shared" si="1352"/>
        <v>0</v>
      </c>
      <c r="FW2008">
        <f t="shared" si="1352"/>
        <v>0</v>
      </c>
      <c r="FX2008">
        <f t="shared" si="1352"/>
        <v>0</v>
      </c>
      <c r="FY2008">
        <f t="shared" si="1352"/>
        <v>0</v>
      </c>
      <c r="FZ2008">
        <f t="shared" si="1352"/>
        <v>0</v>
      </c>
      <c r="GA2008">
        <f t="shared" si="1352"/>
        <v>0</v>
      </c>
      <c r="GB2008">
        <f t="shared" si="1352"/>
        <v>0</v>
      </c>
      <c r="GC2008">
        <f t="shared" si="1352"/>
        <v>0</v>
      </c>
      <c r="GD2008">
        <f t="shared" si="1352"/>
        <v>0</v>
      </c>
      <c r="GE2008">
        <f t="shared" si="1352"/>
        <v>0</v>
      </c>
      <c r="GF2008">
        <f t="shared" si="1352"/>
        <v>0</v>
      </c>
      <c r="GG2008">
        <f t="shared" si="1352"/>
        <v>0</v>
      </c>
      <c r="GH2008">
        <f t="shared" si="1352"/>
        <v>0</v>
      </c>
      <c r="GI2008">
        <f t="shared" si="1352"/>
        <v>0</v>
      </c>
      <c r="GJ2008">
        <f t="shared" si="1352"/>
        <v>0</v>
      </c>
      <c r="GK2008">
        <f t="shared" si="1352"/>
        <v>0</v>
      </c>
      <c r="GL2008">
        <f t="shared" si="1352"/>
        <v>0</v>
      </c>
      <c r="GM2008">
        <f t="shared" si="1352"/>
        <v>0</v>
      </c>
      <c r="GN2008">
        <f t="shared" si="1352"/>
        <v>0</v>
      </c>
      <c r="GO2008">
        <f t="shared" si="1352"/>
        <v>0</v>
      </c>
      <c r="GP2008">
        <f t="shared" si="1352"/>
        <v>0</v>
      </c>
      <c r="GQ2008">
        <f t="shared" si="1352"/>
        <v>0</v>
      </c>
      <c r="GR2008">
        <f t="shared" si="1352"/>
        <v>0</v>
      </c>
      <c r="GS2008">
        <f t="shared" si="1352"/>
        <v>0</v>
      </c>
      <c r="GT2008">
        <f t="shared" si="1352"/>
        <v>0</v>
      </c>
      <c r="GU2008">
        <f t="shared" si="1352"/>
        <v>0</v>
      </c>
      <c r="GV2008">
        <f t="shared" si="1352"/>
        <v>0</v>
      </c>
      <c r="GW2008">
        <f t="shared" si="1352"/>
        <v>0</v>
      </c>
      <c r="GX2008">
        <f t="shared" si="1352"/>
        <v>0</v>
      </c>
    </row>
    <row r="2010" spans="1:245" x14ac:dyDescent="0.2">
      <c r="A2010">
        <v>17</v>
      </c>
      <c r="B2010">
        <v>1</v>
      </c>
      <c r="C2010">
        <f>ROW(SmtRes!A615)</f>
        <v>615</v>
      </c>
      <c r="D2010">
        <f>ROW(EtalonRes!A615)</f>
        <v>615</v>
      </c>
      <c r="E2010" t="s">
        <v>472</v>
      </c>
      <c r="F2010" t="s">
        <v>16</v>
      </c>
      <c r="G2010" t="s">
        <v>17</v>
      </c>
      <c r="H2010" t="s">
        <v>18</v>
      </c>
      <c r="I2010">
        <f>ROUND(5/100,9)</f>
        <v>0.05</v>
      </c>
      <c r="J2010">
        <v>0</v>
      </c>
      <c r="K2010">
        <f>ROUND(5/100,9)</f>
        <v>0.05</v>
      </c>
      <c r="O2010">
        <f t="shared" ref="O2010:O2017" si="1353">ROUND(CP2010,2)</f>
        <v>135.52000000000001</v>
      </c>
      <c r="P2010">
        <f t="shared" ref="P2010:P2017" si="1354">ROUND(CQ2010*I2010,2)</f>
        <v>0</v>
      </c>
      <c r="Q2010">
        <f t="shared" ref="Q2010:Q2017" si="1355">ROUND(CR2010*I2010,2)</f>
        <v>0</v>
      </c>
      <c r="R2010">
        <f t="shared" ref="R2010:R2017" si="1356">ROUND(CS2010*I2010,2)</f>
        <v>0</v>
      </c>
      <c r="S2010">
        <f t="shared" ref="S2010:S2017" si="1357">ROUND(CT2010*I2010,2)</f>
        <v>135.52000000000001</v>
      </c>
      <c r="T2010">
        <f t="shared" ref="T2010:T2017" si="1358">ROUND(CU2010*I2010,2)</f>
        <v>0</v>
      </c>
      <c r="U2010">
        <f t="shared" ref="U2010:U2017" si="1359">CV2010*I2010</f>
        <v>0.29199999999999998</v>
      </c>
      <c r="V2010">
        <f t="shared" ref="V2010:V2017" si="1360">CW2010*I2010</f>
        <v>0</v>
      </c>
      <c r="W2010">
        <f t="shared" ref="W2010:W2017" si="1361">ROUND(CX2010*I2010,2)</f>
        <v>0</v>
      </c>
      <c r="X2010">
        <f t="shared" ref="X2010:Y2017" si="1362">ROUND(CY2010,2)</f>
        <v>94.86</v>
      </c>
      <c r="Y2010">
        <f t="shared" si="1362"/>
        <v>13.55</v>
      </c>
      <c r="AA2010">
        <v>35364244</v>
      </c>
      <c r="AB2010">
        <f t="shared" ref="AB2010:AB2017" si="1363">ROUND((AC2010+AD2010+AF2010),6)</f>
        <v>2710.46</v>
      </c>
      <c r="AC2010">
        <f t="shared" ref="AC2010:AC2017" si="1364">ROUND((ES2010),6)</f>
        <v>0</v>
      </c>
      <c r="AD2010">
        <f t="shared" ref="AD2010:AD2017" si="1365">ROUND((((ET2010)-(EU2010))+AE2010),6)</f>
        <v>0</v>
      </c>
      <c r="AE2010">
        <f t="shared" ref="AE2010:AF2017" si="1366">ROUND((EU2010),6)</f>
        <v>0</v>
      </c>
      <c r="AF2010">
        <f t="shared" si="1366"/>
        <v>2710.46</v>
      </c>
      <c r="AG2010">
        <f t="shared" ref="AG2010:AG2017" si="1367">ROUND((AP2010),6)</f>
        <v>0</v>
      </c>
      <c r="AH2010">
        <f t="shared" ref="AH2010:AI2017" si="1368">(EW2010)</f>
        <v>5.84</v>
      </c>
      <c r="AI2010">
        <f t="shared" si="1368"/>
        <v>0</v>
      </c>
      <c r="AJ2010">
        <f t="shared" ref="AJ2010:AJ2017" si="1369">(AS2010)</f>
        <v>0</v>
      </c>
      <c r="AK2010">
        <v>2710.46</v>
      </c>
      <c r="AL2010">
        <v>0</v>
      </c>
      <c r="AM2010">
        <v>0</v>
      </c>
      <c r="AN2010">
        <v>0</v>
      </c>
      <c r="AO2010">
        <v>2710.46</v>
      </c>
      <c r="AP2010">
        <v>0</v>
      </c>
      <c r="AQ2010">
        <v>5.84</v>
      </c>
      <c r="AR2010">
        <v>0</v>
      </c>
      <c r="AS2010">
        <v>0</v>
      </c>
      <c r="AT2010">
        <v>70</v>
      </c>
      <c r="AU2010">
        <v>10</v>
      </c>
      <c r="AV2010">
        <v>1</v>
      </c>
      <c r="AW2010">
        <v>1</v>
      </c>
      <c r="AZ2010">
        <v>1</v>
      </c>
      <c r="BA2010">
        <v>1</v>
      </c>
      <c r="BB2010">
        <v>1</v>
      </c>
      <c r="BC2010">
        <v>1</v>
      </c>
      <c r="BD2010" t="s">
        <v>3</v>
      </c>
      <c r="BE2010" t="s">
        <v>3</v>
      </c>
      <c r="BF2010" t="s">
        <v>3</v>
      </c>
      <c r="BG2010" t="s">
        <v>3</v>
      </c>
      <c r="BH2010">
        <v>0</v>
      </c>
      <c r="BI2010">
        <v>4</v>
      </c>
      <c r="BJ2010" t="s">
        <v>19</v>
      </c>
      <c r="BM2010">
        <v>0</v>
      </c>
      <c r="BN2010">
        <v>0</v>
      </c>
      <c r="BO2010" t="s">
        <v>3</v>
      </c>
      <c r="BP2010">
        <v>0</v>
      </c>
      <c r="BQ2010">
        <v>1</v>
      </c>
      <c r="BR2010">
        <v>0</v>
      </c>
      <c r="BS2010">
        <v>1</v>
      </c>
      <c r="BT2010">
        <v>1</v>
      </c>
      <c r="BU2010">
        <v>1</v>
      </c>
      <c r="BV2010">
        <v>1</v>
      </c>
      <c r="BW2010">
        <v>1</v>
      </c>
      <c r="BX2010">
        <v>1</v>
      </c>
      <c r="BY2010" t="s">
        <v>3</v>
      </c>
      <c r="BZ2010">
        <v>70</v>
      </c>
      <c r="CA2010">
        <v>10</v>
      </c>
      <c r="CB2010" t="s">
        <v>3</v>
      </c>
      <c r="CE2010">
        <v>0</v>
      </c>
      <c r="CF2010">
        <v>0</v>
      </c>
      <c r="CG2010">
        <v>0</v>
      </c>
      <c r="CM2010">
        <v>0</v>
      </c>
      <c r="CN2010" t="s">
        <v>3</v>
      </c>
      <c r="CO2010">
        <v>0</v>
      </c>
      <c r="CP2010">
        <f t="shared" ref="CP2010:CP2017" si="1370">(P2010+Q2010+S2010)</f>
        <v>135.52000000000001</v>
      </c>
      <c r="CQ2010">
        <f t="shared" ref="CQ2010:CQ2017" si="1371">(AC2010*BC2010*AW2010)</f>
        <v>0</v>
      </c>
      <c r="CR2010">
        <f t="shared" ref="CR2010:CR2017" si="1372">((((ET2010)*BB2010-(EU2010)*BS2010)+AE2010*BS2010)*AV2010)</f>
        <v>0</v>
      </c>
      <c r="CS2010">
        <f t="shared" ref="CS2010:CS2017" si="1373">(AE2010*BS2010*AV2010)</f>
        <v>0</v>
      </c>
      <c r="CT2010">
        <f t="shared" ref="CT2010:CT2017" si="1374">(AF2010*BA2010*AV2010)</f>
        <v>2710.46</v>
      </c>
      <c r="CU2010">
        <f t="shared" ref="CU2010:CU2017" si="1375">AG2010</f>
        <v>0</v>
      </c>
      <c r="CV2010">
        <f t="shared" ref="CV2010:CV2017" si="1376">(AH2010*AV2010)</f>
        <v>5.84</v>
      </c>
      <c r="CW2010">
        <f t="shared" ref="CW2010:CX2017" si="1377">AI2010</f>
        <v>0</v>
      </c>
      <c r="CX2010">
        <f t="shared" si="1377"/>
        <v>0</v>
      </c>
      <c r="CY2010">
        <f t="shared" ref="CY2010:CY2017" si="1378">((S2010*BZ2010)/100)</f>
        <v>94.864000000000019</v>
      </c>
      <c r="CZ2010">
        <f t="shared" ref="CZ2010:CZ2017" si="1379">((S2010*CA2010)/100)</f>
        <v>13.552</v>
      </c>
      <c r="DC2010" t="s">
        <v>3</v>
      </c>
      <c r="DD2010" t="s">
        <v>3</v>
      </c>
      <c r="DE2010" t="s">
        <v>3</v>
      </c>
      <c r="DF2010" t="s">
        <v>3</v>
      </c>
      <c r="DG2010" t="s">
        <v>3</v>
      </c>
      <c r="DH2010" t="s">
        <v>3</v>
      </c>
      <c r="DI2010" t="s">
        <v>3</v>
      </c>
      <c r="DJ2010" t="s">
        <v>3</v>
      </c>
      <c r="DK2010" t="s">
        <v>3</v>
      </c>
      <c r="DL2010" t="s">
        <v>3</v>
      </c>
      <c r="DM2010" t="s">
        <v>3</v>
      </c>
      <c r="DN2010">
        <v>0</v>
      </c>
      <c r="DO2010">
        <v>0</v>
      </c>
      <c r="DP2010">
        <v>1</v>
      </c>
      <c r="DQ2010">
        <v>1</v>
      </c>
      <c r="DU2010">
        <v>1010</v>
      </c>
      <c r="DV2010" t="s">
        <v>18</v>
      </c>
      <c r="DW2010" t="s">
        <v>18</v>
      </c>
      <c r="DX2010">
        <v>100</v>
      </c>
      <c r="DZ2010" t="s">
        <v>3</v>
      </c>
      <c r="EA2010" t="s">
        <v>3</v>
      </c>
      <c r="EB2010" t="s">
        <v>3</v>
      </c>
      <c r="EC2010" t="s">
        <v>3</v>
      </c>
      <c r="EE2010">
        <v>35096056</v>
      </c>
      <c r="EF2010">
        <v>1</v>
      </c>
      <c r="EG2010" t="s">
        <v>20</v>
      </c>
      <c r="EH2010">
        <v>0</v>
      </c>
      <c r="EI2010" t="s">
        <v>3</v>
      </c>
      <c r="EJ2010">
        <v>4</v>
      </c>
      <c r="EK2010">
        <v>0</v>
      </c>
      <c r="EL2010" t="s">
        <v>21</v>
      </c>
      <c r="EM2010" t="s">
        <v>22</v>
      </c>
      <c r="EO2010" t="s">
        <v>3</v>
      </c>
      <c r="EQ2010">
        <v>0</v>
      </c>
      <c r="ER2010">
        <v>2710.46</v>
      </c>
      <c r="ES2010">
        <v>0</v>
      </c>
      <c r="ET2010">
        <v>0</v>
      </c>
      <c r="EU2010">
        <v>0</v>
      </c>
      <c r="EV2010">
        <v>2710.46</v>
      </c>
      <c r="EW2010">
        <v>5.84</v>
      </c>
      <c r="EX2010">
        <v>0</v>
      </c>
      <c r="EY2010">
        <v>0</v>
      </c>
      <c r="FQ2010">
        <v>0</v>
      </c>
      <c r="FR2010">
        <v>0</v>
      </c>
      <c r="FS2010">
        <v>0</v>
      </c>
      <c r="FX2010">
        <v>70</v>
      </c>
      <c r="FY2010">
        <v>10</v>
      </c>
      <c r="GA2010" t="s">
        <v>3</v>
      </c>
      <c r="GD2010">
        <v>0</v>
      </c>
      <c r="GF2010">
        <v>-931379651</v>
      </c>
      <c r="GG2010">
        <v>2</v>
      </c>
      <c r="GH2010">
        <v>1</v>
      </c>
      <c r="GI2010">
        <v>-2</v>
      </c>
      <c r="GJ2010">
        <v>0</v>
      </c>
      <c r="GK2010">
        <f>ROUND(R2010*(R12)/100,2)</f>
        <v>0</v>
      </c>
      <c r="GL2010">
        <f t="shared" ref="GL2010:GL2017" si="1380">ROUND(IF(AND(BH2010=3,BI2010=3,FS2010&lt;&gt;0),P2010,0),2)</f>
        <v>0</v>
      </c>
      <c r="GM2010">
        <f t="shared" ref="GM2010:GM2017" si="1381">ROUND(O2010+X2010+Y2010+GK2010,2)+GX2010</f>
        <v>243.93</v>
      </c>
      <c r="GN2010">
        <f t="shared" ref="GN2010:GN2017" si="1382">IF(OR(BI2010=0,BI2010=1),GM2010-GX2010,0)</f>
        <v>0</v>
      </c>
      <c r="GO2010">
        <f t="shared" ref="GO2010:GO2017" si="1383">IF(BI2010=2,GM2010-GX2010,0)</f>
        <v>0</v>
      </c>
      <c r="GP2010">
        <f t="shared" ref="GP2010:GP2017" si="1384">IF(BI2010=4,GM2010-GX2010,0)</f>
        <v>243.93</v>
      </c>
      <c r="GR2010">
        <v>0</v>
      </c>
      <c r="GS2010">
        <v>3</v>
      </c>
      <c r="GT2010">
        <v>0</v>
      </c>
      <c r="GU2010" t="s">
        <v>3</v>
      </c>
      <c r="GV2010">
        <f t="shared" ref="GV2010:GV2017" si="1385">ROUND((GT2010),6)</f>
        <v>0</v>
      </c>
      <c r="GW2010">
        <v>1</v>
      </c>
      <c r="GX2010">
        <f t="shared" ref="GX2010:GX2017" si="1386">ROUND(HC2010*I2010,2)</f>
        <v>0</v>
      </c>
      <c r="HA2010">
        <v>0</v>
      </c>
      <c r="HB2010">
        <v>0</v>
      </c>
      <c r="HC2010">
        <f t="shared" ref="HC2010:HC2017" si="1387">GV2010*GW2010</f>
        <v>0</v>
      </c>
      <c r="HE2010" t="s">
        <v>3</v>
      </c>
      <c r="HF2010" t="s">
        <v>3</v>
      </c>
      <c r="HM2010" t="s">
        <v>3</v>
      </c>
      <c r="HN2010" t="s">
        <v>3</v>
      </c>
      <c r="HO2010" t="s">
        <v>3</v>
      </c>
      <c r="HP2010" t="s">
        <v>3</v>
      </c>
      <c r="HQ2010" t="s">
        <v>3</v>
      </c>
      <c r="HS2010">
        <v>0</v>
      </c>
      <c r="IK2010">
        <v>0</v>
      </c>
    </row>
    <row r="2011" spans="1:245" x14ac:dyDescent="0.2">
      <c r="A2011">
        <v>17</v>
      </c>
      <c r="B2011">
        <v>1</v>
      </c>
      <c r="C2011">
        <f>ROW(SmtRes!A619)</f>
        <v>619</v>
      </c>
      <c r="D2011">
        <f>ROW(EtalonRes!A619)</f>
        <v>619</v>
      </c>
      <c r="E2011" t="s">
        <v>473</v>
      </c>
      <c r="F2011" t="s">
        <v>227</v>
      </c>
      <c r="G2011" t="s">
        <v>228</v>
      </c>
      <c r="H2011" t="s">
        <v>229</v>
      </c>
      <c r="I2011">
        <f>ROUND(2/10,9)</f>
        <v>0.2</v>
      </c>
      <c r="J2011">
        <v>0</v>
      </c>
      <c r="K2011">
        <f>ROUND(2/10,9)</f>
        <v>0.2</v>
      </c>
      <c r="O2011">
        <f t="shared" si="1353"/>
        <v>85.31</v>
      </c>
      <c r="P2011">
        <f t="shared" si="1354"/>
        <v>22.46</v>
      </c>
      <c r="Q2011">
        <f t="shared" si="1355"/>
        <v>1.8</v>
      </c>
      <c r="R2011">
        <f t="shared" si="1356"/>
        <v>0.03</v>
      </c>
      <c r="S2011">
        <f t="shared" si="1357"/>
        <v>61.05</v>
      </c>
      <c r="T2011">
        <f t="shared" si="1358"/>
        <v>0</v>
      </c>
      <c r="U2011">
        <f t="shared" si="1359"/>
        <v>8.4000000000000005E-2</v>
      </c>
      <c r="V2011">
        <f t="shared" si="1360"/>
        <v>0</v>
      </c>
      <c r="W2011">
        <f t="shared" si="1361"/>
        <v>0</v>
      </c>
      <c r="X2011">
        <f t="shared" si="1362"/>
        <v>42.74</v>
      </c>
      <c r="Y2011">
        <f t="shared" si="1362"/>
        <v>6.11</v>
      </c>
      <c r="AA2011">
        <v>35364244</v>
      </c>
      <c r="AB2011">
        <f t="shared" si="1363"/>
        <v>426.58</v>
      </c>
      <c r="AC2011">
        <f t="shared" si="1364"/>
        <v>112.32</v>
      </c>
      <c r="AD2011">
        <f t="shared" si="1365"/>
        <v>8.99</v>
      </c>
      <c r="AE2011">
        <f t="shared" si="1366"/>
        <v>0.13</v>
      </c>
      <c r="AF2011">
        <f t="shared" si="1366"/>
        <v>305.27</v>
      </c>
      <c r="AG2011">
        <f t="shared" si="1367"/>
        <v>0</v>
      </c>
      <c r="AH2011">
        <f t="shared" si="1368"/>
        <v>0.42</v>
      </c>
      <c r="AI2011">
        <f t="shared" si="1368"/>
        <v>0</v>
      </c>
      <c r="AJ2011">
        <f t="shared" si="1369"/>
        <v>0</v>
      </c>
      <c r="AK2011">
        <v>426.58</v>
      </c>
      <c r="AL2011">
        <v>112.32</v>
      </c>
      <c r="AM2011">
        <v>8.99</v>
      </c>
      <c r="AN2011">
        <v>0.13</v>
      </c>
      <c r="AO2011">
        <v>305.27</v>
      </c>
      <c r="AP2011">
        <v>0</v>
      </c>
      <c r="AQ2011">
        <v>0.42</v>
      </c>
      <c r="AR2011">
        <v>0</v>
      </c>
      <c r="AS2011">
        <v>0</v>
      </c>
      <c r="AT2011">
        <v>70</v>
      </c>
      <c r="AU2011">
        <v>10</v>
      </c>
      <c r="AV2011">
        <v>1</v>
      </c>
      <c r="AW2011">
        <v>1</v>
      </c>
      <c r="AZ2011">
        <v>1</v>
      </c>
      <c r="BA2011">
        <v>1</v>
      </c>
      <c r="BB2011">
        <v>1</v>
      </c>
      <c r="BC2011">
        <v>1</v>
      </c>
      <c r="BD2011" t="s">
        <v>3</v>
      </c>
      <c r="BE2011" t="s">
        <v>3</v>
      </c>
      <c r="BF2011" t="s">
        <v>3</v>
      </c>
      <c r="BG2011" t="s">
        <v>3</v>
      </c>
      <c r="BH2011">
        <v>0</v>
      </c>
      <c r="BI2011">
        <v>4</v>
      </c>
      <c r="BJ2011" t="s">
        <v>230</v>
      </c>
      <c r="BM2011">
        <v>0</v>
      </c>
      <c r="BN2011">
        <v>0</v>
      </c>
      <c r="BO2011" t="s">
        <v>3</v>
      </c>
      <c r="BP2011">
        <v>0</v>
      </c>
      <c r="BQ2011">
        <v>1</v>
      </c>
      <c r="BR2011">
        <v>0</v>
      </c>
      <c r="BS2011">
        <v>1</v>
      </c>
      <c r="BT2011">
        <v>1</v>
      </c>
      <c r="BU2011">
        <v>1</v>
      </c>
      <c r="BV2011">
        <v>1</v>
      </c>
      <c r="BW2011">
        <v>1</v>
      </c>
      <c r="BX2011">
        <v>1</v>
      </c>
      <c r="BY2011" t="s">
        <v>3</v>
      </c>
      <c r="BZ2011">
        <v>70</v>
      </c>
      <c r="CA2011">
        <v>10</v>
      </c>
      <c r="CB2011" t="s">
        <v>3</v>
      </c>
      <c r="CE2011">
        <v>0</v>
      </c>
      <c r="CF2011">
        <v>0</v>
      </c>
      <c r="CG2011">
        <v>0</v>
      </c>
      <c r="CM2011">
        <v>0</v>
      </c>
      <c r="CN2011" t="s">
        <v>3</v>
      </c>
      <c r="CO2011">
        <v>0</v>
      </c>
      <c r="CP2011">
        <f t="shared" si="1370"/>
        <v>85.31</v>
      </c>
      <c r="CQ2011">
        <f t="shared" si="1371"/>
        <v>112.32</v>
      </c>
      <c r="CR2011">
        <f t="shared" si="1372"/>
        <v>8.99</v>
      </c>
      <c r="CS2011">
        <f t="shared" si="1373"/>
        <v>0.13</v>
      </c>
      <c r="CT2011">
        <f t="shared" si="1374"/>
        <v>305.27</v>
      </c>
      <c r="CU2011">
        <f t="shared" si="1375"/>
        <v>0</v>
      </c>
      <c r="CV2011">
        <f t="shared" si="1376"/>
        <v>0.42</v>
      </c>
      <c r="CW2011">
        <f t="shared" si="1377"/>
        <v>0</v>
      </c>
      <c r="CX2011">
        <f t="shared" si="1377"/>
        <v>0</v>
      </c>
      <c r="CY2011">
        <f t="shared" si="1378"/>
        <v>42.734999999999999</v>
      </c>
      <c r="CZ2011">
        <f t="shared" si="1379"/>
        <v>6.1050000000000004</v>
      </c>
      <c r="DC2011" t="s">
        <v>3</v>
      </c>
      <c r="DD2011" t="s">
        <v>3</v>
      </c>
      <c r="DE2011" t="s">
        <v>3</v>
      </c>
      <c r="DF2011" t="s">
        <v>3</v>
      </c>
      <c r="DG2011" t="s">
        <v>3</v>
      </c>
      <c r="DH2011" t="s">
        <v>3</v>
      </c>
      <c r="DI2011" t="s">
        <v>3</v>
      </c>
      <c r="DJ2011" t="s">
        <v>3</v>
      </c>
      <c r="DK2011" t="s">
        <v>3</v>
      </c>
      <c r="DL2011" t="s">
        <v>3</v>
      </c>
      <c r="DM2011" t="s">
        <v>3</v>
      </c>
      <c r="DN2011">
        <v>0</v>
      </c>
      <c r="DO2011">
        <v>0</v>
      </c>
      <c r="DP2011">
        <v>1</v>
      </c>
      <c r="DQ2011">
        <v>1</v>
      </c>
      <c r="DU2011">
        <v>1013</v>
      </c>
      <c r="DV2011" t="s">
        <v>229</v>
      </c>
      <c r="DW2011" t="s">
        <v>229</v>
      </c>
      <c r="DX2011">
        <v>1</v>
      </c>
      <c r="DZ2011" t="s">
        <v>3</v>
      </c>
      <c r="EA2011" t="s">
        <v>3</v>
      </c>
      <c r="EB2011" t="s">
        <v>3</v>
      </c>
      <c r="EC2011" t="s">
        <v>3</v>
      </c>
      <c r="EE2011">
        <v>35096056</v>
      </c>
      <c r="EF2011">
        <v>1</v>
      </c>
      <c r="EG2011" t="s">
        <v>20</v>
      </c>
      <c r="EH2011">
        <v>0</v>
      </c>
      <c r="EI2011" t="s">
        <v>3</v>
      </c>
      <c r="EJ2011">
        <v>4</v>
      </c>
      <c r="EK2011">
        <v>0</v>
      </c>
      <c r="EL2011" t="s">
        <v>21</v>
      </c>
      <c r="EM2011" t="s">
        <v>22</v>
      </c>
      <c r="EO2011" t="s">
        <v>3</v>
      </c>
      <c r="EQ2011">
        <v>0</v>
      </c>
      <c r="ER2011">
        <v>426.58</v>
      </c>
      <c r="ES2011">
        <v>112.32</v>
      </c>
      <c r="ET2011">
        <v>8.99</v>
      </c>
      <c r="EU2011">
        <v>0.13</v>
      </c>
      <c r="EV2011">
        <v>305.27</v>
      </c>
      <c r="EW2011">
        <v>0.42</v>
      </c>
      <c r="EX2011">
        <v>0</v>
      </c>
      <c r="EY2011">
        <v>0</v>
      </c>
      <c r="FQ2011">
        <v>0</v>
      </c>
      <c r="FR2011">
        <v>0</v>
      </c>
      <c r="FS2011">
        <v>0</v>
      </c>
      <c r="FX2011">
        <v>70</v>
      </c>
      <c r="FY2011">
        <v>10</v>
      </c>
      <c r="GA2011" t="s">
        <v>3</v>
      </c>
      <c r="GD2011">
        <v>0</v>
      </c>
      <c r="GF2011">
        <v>94825724</v>
      </c>
      <c r="GG2011">
        <v>2</v>
      </c>
      <c r="GH2011">
        <v>1</v>
      </c>
      <c r="GI2011">
        <v>-2</v>
      </c>
      <c r="GJ2011">
        <v>0</v>
      </c>
      <c r="GK2011">
        <f>ROUND(R2011*(R12)/100,2)</f>
        <v>0.03</v>
      </c>
      <c r="GL2011">
        <f t="shared" si="1380"/>
        <v>0</v>
      </c>
      <c r="GM2011">
        <f t="shared" si="1381"/>
        <v>134.19</v>
      </c>
      <c r="GN2011">
        <f t="shared" si="1382"/>
        <v>0</v>
      </c>
      <c r="GO2011">
        <f t="shared" si="1383"/>
        <v>0</v>
      </c>
      <c r="GP2011">
        <f t="shared" si="1384"/>
        <v>134.19</v>
      </c>
      <c r="GR2011">
        <v>0</v>
      </c>
      <c r="GS2011">
        <v>3</v>
      </c>
      <c r="GT2011">
        <v>0</v>
      </c>
      <c r="GU2011" t="s">
        <v>3</v>
      </c>
      <c r="GV2011">
        <f t="shared" si="1385"/>
        <v>0</v>
      </c>
      <c r="GW2011">
        <v>1</v>
      </c>
      <c r="GX2011">
        <f t="shared" si="1386"/>
        <v>0</v>
      </c>
      <c r="HA2011">
        <v>0</v>
      </c>
      <c r="HB2011">
        <v>0</v>
      </c>
      <c r="HC2011">
        <f t="shared" si="1387"/>
        <v>0</v>
      </c>
      <c r="HE2011" t="s">
        <v>3</v>
      </c>
      <c r="HF2011" t="s">
        <v>3</v>
      </c>
      <c r="HM2011" t="s">
        <v>3</v>
      </c>
      <c r="HN2011" t="s">
        <v>3</v>
      </c>
      <c r="HO2011" t="s">
        <v>3</v>
      </c>
      <c r="HP2011" t="s">
        <v>3</v>
      </c>
      <c r="HQ2011" t="s">
        <v>3</v>
      </c>
      <c r="HS2011">
        <v>0</v>
      </c>
      <c r="IK2011">
        <v>0</v>
      </c>
    </row>
    <row r="2012" spans="1:245" x14ac:dyDescent="0.2">
      <c r="A2012">
        <v>17</v>
      </c>
      <c r="B2012">
        <v>1</v>
      </c>
      <c r="C2012">
        <f>ROW(SmtRes!A622)</f>
        <v>622</v>
      </c>
      <c r="D2012">
        <f>ROW(EtalonRes!A622)</f>
        <v>622</v>
      </c>
      <c r="E2012" t="s">
        <v>474</v>
      </c>
      <c r="F2012" t="s">
        <v>232</v>
      </c>
      <c r="G2012" t="s">
        <v>233</v>
      </c>
      <c r="H2012" t="s">
        <v>26</v>
      </c>
      <c r="I2012">
        <f>ROUND(1/100,9)</f>
        <v>0.01</v>
      </c>
      <c r="J2012">
        <v>0</v>
      </c>
      <c r="K2012">
        <f>ROUND(1/100,9)</f>
        <v>0.01</v>
      </c>
      <c r="O2012">
        <f t="shared" si="1353"/>
        <v>142.13999999999999</v>
      </c>
      <c r="P2012">
        <f t="shared" si="1354"/>
        <v>0</v>
      </c>
      <c r="Q2012">
        <f t="shared" si="1355"/>
        <v>59.94</v>
      </c>
      <c r="R2012">
        <f t="shared" si="1356"/>
        <v>30.4</v>
      </c>
      <c r="S2012">
        <f t="shared" si="1357"/>
        <v>82.2</v>
      </c>
      <c r="T2012">
        <f t="shared" si="1358"/>
        <v>0</v>
      </c>
      <c r="U2012">
        <f t="shared" si="1359"/>
        <v>0.14000000000000001</v>
      </c>
      <c r="V2012">
        <f t="shared" si="1360"/>
        <v>0</v>
      </c>
      <c r="W2012">
        <f t="shared" si="1361"/>
        <v>0</v>
      </c>
      <c r="X2012">
        <f t="shared" si="1362"/>
        <v>57.54</v>
      </c>
      <c r="Y2012">
        <f t="shared" si="1362"/>
        <v>8.2200000000000006</v>
      </c>
      <c r="AA2012">
        <v>35364244</v>
      </c>
      <c r="AB2012">
        <f t="shared" si="1363"/>
        <v>14213.53</v>
      </c>
      <c r="AC2012">
        <f t="shared" si="1364"/>
        <v>0</v>
      </c>
      <c r="AD2012">
        <f t="shared" si="1365"/>
        <v>5993.85</v>
      </c>
      <c r="AE2012">
        <f t="shared" si="1366"/>
        <v>3040.45</v>
      </c>
      <c r="AF2012">
        <f t="shared" si="1366"/>
        <v>8219.68</v>
      </c>
      <c r="AG2012">
        <f t="shared" si="1367"/>
        <v>0</v>
      </c>
      <c r="AH2012">
        <f t="shared" si="1368"/>
        <v>14</v>
      </c>
      <c r="AI2012">
        <f t="shared" si="1368"/>
        <v>0</v>
      </c>
      <c r="AJ2012">
        <f t="shared" si="1369"/>
        <v>0</v>
      </c>
      <c r="AK2012">
        <v>14213.53</v>
      </c>
      <c r="AL2012">
        <v>0</v>
      </c>
      <c r="AM2012">
        <v>5993.85</v>
      </c>
      <c r="AN2012">
        <v>3040.45</v>
      </c>
      <c r="AO2012">
        <v>8219.68</v>
      </c>
      <c r="AP2012">
        <v>0</v>
      </c>
      <c r="AQ2012">
        <v>14</v>
      </c>
      <c r="AR2012">
        <v>0</v>
      </c>
      <c r="AS2012">
        <v>0</v>
      </c>
      <c r="AT2012">
        <v>70</v>
      </c>
      <c r="AU2012">
        <v>10</v>
      </c>
      <c r="AV2012">
        <v>1</v>
      </c>
      <c r="AW2012">
        <v>1</v>
      </c>
      <c r="AZ2012">
        <v>1</v>
      </c>
      <c r="BA2012">
        <v>1</v>
      </c>
      <c r="BB2012">
        <v>1</v>
      </c>
      <c r="BC2012">
        <v>1</v>
      </c>
      <c r="BD2012" t="s">
        <v>3</v>
      </c>
      <c r="BE2012" t="s">
        <v>3</v>
      </c>
      <c r="BF2012" t="s">
        <v>3</v>
      </c>
      <c r="BG2012" t="s">
        <v>3</v>
      </c>
      <c r="BH2012">
        <v>0</v>
      </c>
      <c r="BI2012">
        <v>4</v>
      </c>
      <c r="BJ2012" t="s">
        <v>234</v>
      </c>
      <c r="BM2012">
        <v>0</v>
      </c>
      <c r="BN2012">
        <v>0</v>
      </c>
      <c r="BO2012" t="s">
        <v>3</v>
      </c>
      <c r="BP2012">
        <v>0</v>
      </c>
      <c r="BQ2012">
        <v>1</v>
      </c>
      <c r="BR2012">
        <v>0</v>
      </c>
      <c r="BS2012">
        <v>1</v>
      </c>
      <c r="BT2012">
        <v>1</v>
      </c>
      <c r="BU2012">
        <v>1</v>
      </c>
      <c r="BV2012">
        <v>1</v>
      </c>
      <c r="BW2012">
        <v>1</v>
      </c>
      <c r="BX2012">
        <v>1</v>
      </c>
      <c r="BY2012" t="s">
        <v>3</v>
      </c>
      <c r="BZ2012">
        <v>70</v>
      </c>
      <c r="CA2012">
        <v>10</v>
      </c>
      <c r="CB2012" t="s">
        <v>3</v>
      </c>
      <c r="CE2012">
        <v>0</v>
      </c>
      <c r="CF2012">
        <v>0</v>
      </c>
      <c r="CG2012">
        <v>0</v>
      </c>
      <c r="CM2012">
        <v>0</v>
      </c>
      <c r="CN2012" t="s">
        <v>3</v>
      </c>
      <c r="CO2012">
        <v>0</v>
      </c>
      <c r="CP2012">
        <f t="shared" si="1370"/>
        <v>142.13999999999999</v>
      </c>
      <c r="CQ2012">
        <f t="shared" si="1371"/>
        <v>0</v>
      </c>
      <c r="CR2012">
        <f t="shared" si="1372"/>
        <v>5993.85</v>
      </c>
      <c r="CS2012">
        <f t="shared" si="1373"/>
        <v>3040.45</v>
      </c>
      <c r="CT2012">
        <f t="shared" si="1374"/>
        <v>8219.68</v>
      </c>
      <c r="CU2012">
        <f t="shared" si="1375"/>
        <v>0</v>
      </c>
      <c r="CV2012">
        <f t="shared" si="1376"/>
        <v>14</v>
      </c>
      <c r="CW2012">
        <f t="shared" si="1377"/>
        <v>0</v>
      </c>
      <c r="CX2012">
        <f t="shared" si="1377"/>
        <v>0</v>
      </c>
      <c r="CY2012">
        <f t="shared" si="1378"/>
        <v>57.54</v>
      </c>
      <c r="CZ2012">
        <f t="shared" si="1379"/>
        <v>8.2200000000000006</v>
      </c>
      <c r="DC2012" t="s">
        <v>3</v>
      </c>
      <c r="DD2012" t="s">
        <v>3</v>
      </c>
      <c r="DE2012" t="s">
        <v>3</v>
      </c>
      <c r="DF2012" t="s">
        <v>3</v>
      </c>
      <c r="DG2012" t="s">
        <v>3</v>
      </c>
      <c r="DH2012" t="s">
        <v>3</v>
      </c>
      <c r="DI2012" t="s">
        <v>3</v>
      </c>
      <c r="DJ2012" t="s">
        <v>3</v>
      </c>
      <c r="DK2012" t="s">
        <v>3</v>
      </c>
      <c r="DL2012" t="s">
        <v>3</v>
      </c>
      <c r="DM2012" t="s">
        <v>3</v>
      </c>
      <c r="DN2012">
        <v>0</v>
      </c>
      <c r="DO2012">
        <v>0</v>
      </c>
      <c r="DP2012">
        <v>1</v>
      </c>
      <c r="DQ2012">
        <v>1</v>
      </c>
      <c r="DU2012">
        <v>1003</v>
      </c>
      <c r="DV2012" t="s">
        <v>26</v>
      </c>
      <c r="DW2012" t="s">
        <v>26</v>
      </c>
      <c r="DX2012">
        <v>100</v>
      </c>
      <c r="DZ2012" t="s">
        <v>3</v>
      </c>
      <c r="EA2012" t="s">
        <v>3</v>
      </c>
      <c r="EB2012" t="s">
        <v>3</v>
      </c>
      <c r="EC2012" t="s">
        <v>3</v>
      </c>
      <c r="EE2012">
        <v>35096056</v>
      </c>
      <c r="EF2012">
        <v>1</v>
      </c>
      <c r="EG2012" t="s">
        <v>20</v>
      </c>
      <c r="EH2012">
        <v>0</v>
      </c>
      <c r="EI2012" t="s">
        <v>3</v>
      </c>
      <c r="EJ2012">
        <v>4</v>
      </c>
      <c r="EK2012">
        <v>0</v>
      </c>
      <c r="EL2012" t="s">
        <v>21</v>
      </c>
      <c r="EM2012" t="s">
        <v>22</v>
      </c>
      <c r="EO2012" t="s">
        <v>3</v>
      </c>
      <c r="EQ2012">
        <v>0</v>
      </c>
      <c r="ER2012">
        <v>14213.53</v>
      </c>
      <c r="ES2012">
        <v>0</v>
      </c>
      <c r="ET2012">
        <v>5993.85</v>
      </c>
      <c r="EU2012">
        <v>3040.45</v>
      </c>
      <c r="EV2012">
        <v>8219.68</v>
      </c>
      <c r="EW2012">
        <v>14</v>
      </c>
      <c r="EX2012">
        <v>0</v>
      </c>
      <c r="EY2012">
        <v>0</v>
      </c>
      <c r="FQ2012">
        <v>0</v>
      </c>
      <c r="FR2012">
        <v>0</v>
      </c>
      <c r="FS2012">
        <v>0</v>
      </c>
      <c r="FX2012">
        <v>70</v>
      </c>
      <c r="FY2012">
        <v>10</v>
      </c>
      <c r="GA2012" t="s">
        <v>3</v>
      </c>
      <c r="GD2012">
        <v>0</v>
      </c>
      <c r="GF2012">
        <v>-140188742</v>
      </c>
      <c r="GG2012">
        <v>2</v>
      </c>
      <c r="GH2012">
        <v>1</v>
      </c>
      <c r="GI2012">
        <v>-2</v>
      </c>
      <c r="GJ2012">
        <v>0</v>
      </c>
      <c r="GK2012">
        <f>ROUND(R2012*(R12)/100,2)</f>
        <v>32.83</v>
      </c>
      <c r="GL2012">
        <f t="shared" si="1380"/>
        <v>0</v>
      </c>
      <c r="GM2012">
        <f t="shared" si="1381"/>
        <v>240.73</v>
      </c>
      <c r="GN2012">
        <f t="shared" si="1382"/>
        <v>0</v>
      </c>
      <c r="GO2012">
        <f t="shared" si="1383"/>
        <v>0</v>
      </c>
      <c r="GP2012">
        <f t="shared" si="1384"/>
        <v>240.73</v>
      </c>
      <c r="GR2012">
        <v>0</v>
      </c>
      <c r="GS2012">
        <v>3</v>
      </c>
      <c r="GT2012">
        <v>0</v>
      </c>
      <c r="GU2012" t="s">
        <v>3</v>
      </c>
      <c r="GV2012">
        <f t="shared" si="1385"/>
        <v>0</v>
      </c>
      <c r="GW2012">
        <v>1</v>
      </c>
      <c r="GX2012">
        <f t="shared" si="1386"/>
        <v>0</v>
      </c>
      <c r="HA2012">
        <v>0</v>
      </c>
      <c r="HB2012">
        <v>0</v>
      </c>
      <c r="HC2012">
        <f t="shared" si="1387"/>
        <v>0</v>
      </c>
      <c r="HE2012" t="s">
        <v>3</v>
      </c>
      <c r="HF2012" t="s">
        <v>3</v>
      </c>
      <c r="HM2012" t="s">
        <v>3</v>
      </c>
      <c r="HN2012" t="s">
        <v>3</v>
      </c>
      <c r="HO2012" t="s">
        <v>3</v>
      </c>
      <c r="HP2012" t="s">
        <v>3</v>
      </c>
      <c r="HQ2012" t="s">
        <v>3</v>
      </c>
      <c r="HS2012">
        <v>0</v>
      </c>
      <c r="IK2012">
        <v>0</v>
      </c>
    </row>
    <row r="2013" spans="1:245" x14ac:dyDescent="0.2">
      <c r="A2013">
        <v>17</v>
      </c>
      <c r="B2013">
        <v>1</v>
      </c>
      <c r="E2013" t="s">
        <v>475</v>
      </c>
      <c r="F2013" t="s">
        <v>236</v>
      </c>
      <c r="G2013" t="s">
        <v>237</v>
      </c>
      <c r="H2013" t="s">
        <v>35</v>
      </c>
      <c r="I2013">
        <v>1E-3</v>
      </c>
      <c r="J2013">
        <v>0</v>
      </c>
      <c r="K2013">
        <v>1E-3</v>
      </c>
      <c r="O2013">
        <f t="shared" si="1353"/>
        <v>99.86</v>
      </c>
      <c r="P2013">
        <f t="shared" si="1354"/>
        <v>99.86</v>
      </c>
      <c r="Q2013">
        <f t="shared" si="1355"/>
        <v>0</v>
      </c>
      <c r="R2013">
        <f t="shared" si="1356"/>
        <v>0</v>
      </c>
      <c r="S2013">
        <f t="shared" si="1357"/>
        <v>0</v>
      </c>
      <c r="T2013">
        <f t="shared" si="1358"/>
        <v>0</v>
      </c>
      <c r="U2013">
        <f t="shared" si="1359"/>
        <v>0</v>
      </c>
      <c r="V2013">
        <f t="shared" si="1360"/>
        <v>0</v>
      </c>
      <c r="W2013">
        <f t="shared" si="1361"/>
        <v>0</v>
      </c>
      <c r="X2013">
        <f t="shared" si="1362"/>
        <v>0</v>
      </c>
      <c r="Y2013">
        <f t="shared" si="1362"/>
        <v>0</v>
      </c>
      <c r="AA2013">
        <v>35364244</v>
      </c>
      <c r="AB2013">
        <f t="shared" si="1363"/>
        <v>99860.32</v>
      </c>
      <c r="AC2013">
        <f t="shared" si="1364"/>
        <v>99860.32</v>
      </c>
      <c r="AD2013">
        <f t="shared" si="1365"/>
        <v>0</v>
      </c>
      <c r="AE2013">
        <f t="shared" si="1366"/>
        <v>0</v>
      </c>
      <c r="AF2013">
        <f t="shared" si="1366"/>
        <v>0</v>
      </c>
      <c r="AG2013">
        <f t="shared" si="1367"/>
        <v>0</v>
      </c>
      <c r="AH2013">
        <f t="shared" si="1368"/>
        <v>0</v>
      </c>
      <c r="AI2013">
        <f t="shared" si="1368"/>
        <v>0</v>
      </c>
      <c r="AJ2013">
        <f t="shared" si="1369"/>
        <v>0</v>
      </c>
      <c r="AK2013">
        <v>99860.32</v>
      </c>
      <c r="AL2013">
        <v>99860.32</v>
      </c>
      <c r="AM2013">
        <v>0</v>
      </c>
      <c r="AN2013">
        <v>0</v>
      </c>
      <c r="AO2013">
        <v>0</v>
      </c>
      <c r="AP2013">
        <v>0</v>
      </c>
      <c r="AQ2013">
        <v>0</v>
      </c>
      <c r="AR2013">
        <v>0</v>
      </c>
      <c r="AS2013">
        <v>0</v>
      </c>
      <c r="AT2013">
        <v>70</v>
      </c>
      <c r="AU2013">
        <v>10</v>
      </c>
      <c r="AV2013">
        <v>1</v>
      </c>
      <c r="AW2013">
        <v>1</v>
      </c>
      <c r="AZ2013">
        <v>1</v>
      </c>
      <c r="BA2013">
        <v>1</v>
      </c>
      <c r="BB2013">
        <v>1</v>
      </c>
      <c r="BC2013">
        <v>1</v>
      </c>
      <c r="BD2013" t="s">
        <v>3</v>
      </c>
      <c r="BE2013" t="s">
        <v>3</v>
      </c>
      <c r="BF2013" t="s">
        <v>3</v>
      </c>
      <c r="BG2013" t="s">
        <v>3</v>
      </c>
      <c r="BH2013">
        <v>3</v>
      </c>
      <c r="BI2013">
        <v>4</v>
      </c>
      <c r="BJ2013" t="s">
        <v>238</v>
      </c>
      <c r="BM2013">
        <v>0</v>
      </c>
      <c r="BN2013">
        <v>0</v>
      </c>
      <c r="BO2013" t="s">
        <v>3</v>
      </c>
      <c r="BP2013">
        <v>0</v>
      </c>
      <c r="BQ2013">
        <v>1</v>
      </c>
      <c r="BR2013">
        <v>0</v>
      </c>
      <c r="BS2013">
        <v>1</v>
      </c>
      <c r="BT2013">
        <v>1</v>
      </c>
      <c r="BU2013">
        <v>1</v>
      </c>
      <c r="BV2013">
        <v>1</v>
      </c>
      <c r="BW2013">
        <v>1</v>
      </c>
      <c r="BX2013">
        <v>1</v>
      </c>
      <c r="BY2013" t="s">
        <v>3</v>
      </c>
      <c r="BZ2013">
        <v>70</v>
      </c>
      <c r="CA2013">
        <v>10</v>
      </c>
      <c r="CB2013" t="s">
        <v>3</v>
      </c>
      <c r="CE2013">
        <v>0</v>
      </c>
      <c r="CF2013">
        <v>0</v>
      </c>
      <c r="CG2013">
        <v>0</v>
      </c>
      <c r="CM2013">
        <v>0</v>
      </c>
      <c r="CN2013" t="s">
        <v>3</v>
      </c>
      <c r="CO2013">
        <v>0</v>
      </c>
      <c r="CP2013">
        <f t="shared" si="1370"/>
        <v>99.86</v>
      </c>
      <c r="CQ2013">
        <f t="shared" si="1371"/>
        <v>99860.32</v>
      </c>
      <c r="CR2013">
        <f t="shared" si="1372"/>
        <v>0</v>
      </c>
      <c r="CS2013">
        <f t="shared" si="1373"/>
        <v>0</v>
      </c>
      <c r="CT2013">
        <f t="shared" si="1374"/>
        <v>0</v>
      </c>
      <c r="CU2013">
        <f t="shared" si="1375"/>
        <v>0</v>
      </c>
      <c r="CV2013">
        <f t="shared" si="1376"/>
        <v>0</v>
      </c>
      <c r="CW2013">
        <f t="shared" si="1377"/>
        <v>0</v>
      </c>
      <c r="CX2013">
        <f t="shared" si="1377"/>
        <v>0</v>
      </c>
      <c r="CY2013">
        <f t="shared" si="1378"/>
        <v>0</v>
      </c>
      <c r="CZ2013">
        <f t="shared" si="1379"/>
        <v>0</v>
      </c>
      <c r="DC2013" t="s">
        <v>3</v>
      </c>
      <c r="DD2013" t="s">
        <v>3</v>
      </c>
      <c r="DE2013" t="s">
        <v>3</v>
      </c>
      <c r="DF2013" t="s">
        <v>3</v>
      </c>
      <c r="DG2013" t="s">
        <v>3</v>
      </c>
      <c r="DH2013" t="s">
        <v>3</v>
      </c>
      <c r="DI2013" t="s">
        <v>3</v>
      </c>
      <c r="DJ2013" t="s">
        <v>3</v>
      </c>
      <c r="DK2013" t="s">
        <v>3</v>
      </c>
      <c r="DL2013" t="s">
        <v>3</v>
      </c>
      <c r="DM2013" t="s">
        <v>3</v>
      </c>
      <c r="DN2013">
        <v>0</v>
      </c>
      <c r="DO2013">
        <v>0</v>
      </c>
      <c r="DP2013">
        <v>1</v>
      </c>
      <c r="DQ2013">
        <v>1</v>
      </c>
      <c r="DU2013">
        <v>1003</v>
      </c>
      <c r="DV2013" t="s">
        <v>35</v>
      </c>
      <c r="DW2013" t="s">
        <v>35</v>
      </c>
      <c r="DX2013">
        <v>1000</v>
      </c>
      <c r="DZ2013" t="s">
        <v>3</v>
      </c>
      <c r="EA2013" t="s">
        <v>3</v>
      </c>
      <c r="EB2013" t="s">
        <v>3</v>
      </c>
      <c r="EC2013" t="s">
        <v>3</v>
      </c>
      <c r="EE2013">
        <v>35096056</v>
      </c>
      <c r="EF2013">
        <v>1</v>
      </c>
      <c r="EG2013" t="s">
        <v>20</v>
      </c>
      <c r="EH2013">
        <v>0</v>
      </c>
      <c r="EI2013" t="s">
        <v>3</v>
      </c>
      <c r="EJ2013">
        <v>4</v>
      </c>
      <c r="EK2013">
        <v>0</v>
      </c>
      <c r="EL2013" t="s">
        <v>21</v>
      </c>
      <c r="EM2013" t="s">
        <v>22</v>
      </c>
      <c r="EO2013" t="s">
        <v>3</v>
      </c>
      <c r="EQ2013">
        <v>0</v>
      </c>
      <c r="ER2013">
        <v>99860.32</v>
      </c>
      <c r="ES2013">
        <v>99860.32</v>
      </c>
      <c r="ET2013">
        <v>0</v>
      </c>
      <c r="EU2013">
        <v>0</v>
      </c>
      <c r="EV2013">
        <v>0</v>
      </c>
      <c r="EW2013">
        <v>0</v>
      </c>
      <c r="EX2013">
        <v>0</v>
      </c>
      <c r="EY2013">
        <v>0</v>
      </c>
      <c r="FQ2013">
        <v>0</v>
      </c>
      <c r="FR2013">
        <v>0</v>
      </c>
      <c r="FS2013">
        <v>0</v>
      </c>
      <c r="FX2013">
        <v>70</v>
      </c>
      <c r="FY2013">
        <v>10</v>
      </c>
      <c r="GA2013" t="s">
        <v>3</v>
      </c>
      <c r="GD2013">
        <v>0</v>
      </c>
      <c r="GF2013">
        <v>2077141205</v>
      </c>
      <c r="GG2013">
        <v>2</v>
      </c>
      <c r="GH2013">
        <v>1</v>
      </c>
      <c r="GI2013">
        <v>-2</v>
      </c>
      <c r="GJ2013">
        <v>0</v>
      </c>
      <c r="GK2013">
        <f>ROUND(R2013*(R12)/100,2)</f>
        <v>0</v>
      </c>
      <c r="GL2013">
        <f t="shared" si="1380"/>
        <v>0</v>
      </c>
      <c r="GM2013">
        <f t="shared" si="1381"/>
        <v>99.86</v>
      </c>
      <c r="GN2013">
        <f t="shared" si="1382"/>
        <v>0</v>
      </c>
      <c r="GO2013">
        <f t="shared" si="1383"/>
        <v>0</v>
      </c>
      <c r="GP2013">
        <f t="shared" si="1384"/>
        <v>99.86</v>
      </c>
      <c r="GR2013">
        <v>0</v>
      </c>
      <c r="GS2013">
        <v>3</v>
      </c>
      <c r="GT2013">
        <v>0</v>
      </c>
      <c r="GU2013" t="s">
        <v>3</v>
      </c>
      <c r="GV2013">
        <f t="shared" si="1385"/>
        <v>0</v>
      </c>
      <c r="GW2013">
        <v>1</v>
      </c>
      <c r="GX2013">
        <f t="shared" si="1386"/>
        <v>0</v>
      </c>
      <c r="HA2013">
        <v>0</v>
      </c>
      <c r="HB2013">
        <v>0</v>
      </c>
      <c r="HC2013">
        <f t="shared" si="1387"/>
        <v>0</v>
      </c>
      <c r="HE2013" t="s">
        <v>3</v>
      </c>
      <c r="HF2013" t="s">
        <v>3</v>
      </c>
      <c r="HM2013" t="s">
        <v>3</v>
      </c>
      <c r="HN2013" t="s">
        <v>3</v>
      </c>
      <c r="HO2013" t="s">
        <v>3</v>
      </c>
      <c r="HP2013" t="s">
        <v>3</v>
      </c>
      <c r="HQ2013" t="s">
        <v>3</v>
      </c>
      <c r="HS2013">
        <v>0</v>
      </c>
      <c r="IK2013">
        <v>0</v>
      </c>
    </row>
    <row r="2014" spans="1:245" x14ac:dyDescent="0.2">
      <c r="A2014">
        <v>17</v>
      </c>
      <c r="B2014">
        <v>1</v>
      </c>
      <c r="E2014" t="s">
        <v>476</v>
      </c>
      <c r="F2014" t="s">
        <v>240</v>
      </c>
      <c r="G2014" t="s">
        <v>241</v>
      </c>
      <c r="H2014" t="s">
        <v>242</v>
      </c>
      <c r="I2014">
        <f>ROUND(2/1000,9)</f>
        <v>2E-3</v>
      </c>
      <c r="J2014">
        <v>0</v>
      </c>
      <c r="K2014">
        <f>ROUND(2/1000,9)</f>
        <v>2E-3</v>
      </c>
      <c r="O2014">
        <f t="shared" si="1353"/>
        <v>144.34</v>
      </c>
      <c r="P2014">
        <f t="shared" si="1354"/>
        <v>144.34</v>
      </c>
      <c r="Q2014">
        <f t="shared" si="1355"/>
        <v>0</v>
      </c>
      <c r="R2014">
        <f t="shared" si="1356"/>
        <v>0</v>
      </c>
      <c r="S2014">
        <f t="shared" si="1357"/>
        <v>0</v>
      </c>
      <c r="T2014">
        <f t="shared" si="1358"/>
        <v>0</v>
      </c>
      <c r="U2014">
        <f t="shared" si="1359"/>
        <v>0</v>
      </c>
      <c r="V2014">
        <f t="shared" si="1360"/>
        <v>0</v>
      </c>
      <c r="W2014">
        <f t="shared" si="1361"/>
        <v>0</v>
      </c>
      <c r="X2014">
        <f t="shared" si="1362"/>
        <v>0</v>
      </c>
      <c r="Y2014">
        <f t="shared" si="1362"/>
        <v>0</v>
      </c>
      <c r="AA2014">
        <v>35364244</v>
      </c>
      <c r="AB2014">
        <f t="shared" si="1363"/>
        <v>72169.899999999994</v>
      </c>
      <c r="AC2014">
        <f t="shared" si="1364"/>
        <v>72169.899999999994</v>
      </c>
      <c r="AD2014">
        <f t="shared" si="1365"/>
        <v>0</v>
      </c>
      <c r="AE2014">
        <f t="shared" si="1366"/>
        <v>0</v>
      </c>
      <c r="AF2014">
        <f t="shared" si="1366"/>
        <v>0</v>
      </c>
      <c r="AG2014">
        <f t="shared" si="1367"/>
        <v>0</v>
      </c>
      <c r="AH2014">
        <f t="shared" si="1368"/>
        <v>0</v>
      </c>
      <c r="AI2014">
        <f t="shared" si="1368"/>
        <v>0</v>
      </c>
      <c r="AJ2014">
        <f t="shared" si="1369"/>
        <v>0</v>
      </c>
      <c r="AK2014">
        <v>72169.899999999994</v>
      </c>
      <c r="AL2014">
        <v>72169.899999999994</v>
      </c>
      <c r="AM2014">
        <v>0</v>
      </c>
      <c r="AN2014">
        <v>0</v>
      </c>
      <c r="AO2014">
        <v>0</v>
      </c>
      <c r="AP2014">
        <v>0</v>
      </c>
      <c r="AQ2014">
        <v>0</v>
      </c>
      <c r="AR2014">
        <v>0</v>
      </c>
      <c r="AS2014">
        <v>0</v>
      </c>
      <c r="AT2014">
        <v>70</v>
      </c>
      <c r="AU2014">
        <v>10</v>
      </c>
      <c r="AV2014">
        <v>1</v>
      </c>
      <c r="AW2014">
        <v>1</v>
      </c>
      <c r="AZ2014">
        <v>1</v>
      </c>
      <c r="BA2014">
        <v>1</v>
      </c>
      <c r="BB2014">
        <v>1</v>
      </c>
      <c r="BC2014">
        <v>1</v>
      </c>
      <c r="BD2014" t="s">
        <v>3</v>
      </c>
      <c r="BE2014" t="s">
        <v>3</v>
      </c>
      <c r="BF2014" t="s">
        <v>3</v>
      </c>
      <c r="BG2014" t="s">
        <v>3</v>
      </c>
      <c r="BH2014">
        <v>3</v>
      </c>
      <c r="BI2014">
        <v>4</v>
      </c>
      <c r="BJ2014" t="s">
        <v>243</v>
      </c>
      <c r="BM2014">
        <v>0</v>
      </c>
      <c r="BN2014">
        <v>0</v>
      </c>
      <c r="BO2014" t="s">
        <v>3</v>
      </c>
      <c r="BP2014">
        <v>0</v>
      </c>
      <c r="BQ2014">
        <v>1</v>
      </c>
      <c r="BR2014">
        <v>0</v>
      </c>
      <c r="BS2014">
        <v>1</v>
      </c>
      <c r="BT2014">
        <v>1</v>
      </c>
      <c r="BU2014">
        <v>1</v>
      </c>
      <c r="BV2014">
        <v>1</v>
      </c>
      <c r="BW2014">
        <v>1</v>
      </c>
      <c r="BX2014">
        <v>1</v>
      </c>
      <c r="BY2014" t="s">
        <v>3</v>
      </c>
      <c r="BZ2014">
        <v>70</v>
      </c>
      <c r="CA2014">
        <v>10</v>
      </c>
      <c r="CB2014" t="s">
        <v>3</v>
      </c>
      <c r="CE2014">
        <v>0</v>
      </c>
      <c r="CF2014">
        <v>0</v>
      </c>
      <c r="CG2014">
        <v>0</v>
      </c>
      <c r="CM2014">
        <v>0</v>
      </c>
      <c r="CN2014" t="s">
        <v>3</v>
      </c>
      <c r="CO2014">
        <v>0</v>
      </c>
      <c r="CP2014">
        <f t="shared" si="1370"/>
        <v>144.34</v>
      </c>
      <c r="CQ2014">
        <f t="shared" si="1371"/>
        <v>72169.899999999994</v>
      </c>
      <c r="CR2014">
        <f t="shared" si="1372"/>
        <v>0</v>
      </c>
      <c r="CS2014">
        <f t="shared" si="1373"/>
        <v>0</v>
      </c>
      <c r="CT2014">
        <f t="shared" si="1374"/>
        <v>0</v>
      </c>
      <c r="CU2014">
        <f t="shared" si="1375"/>
        <v>0</v>
      </c>
      <c r="CV2014">
        <f t="shared" si="1376"/>
        <v>0</v>
      </c>
      <c r="CW2014">
        <f t="shared" si="1377"/>
        <v>0</v>
      </c>
      <c r="CX2014">
        <f t="shared" si="1377"/>
        <v>0</v>
      </c>
      <c r="CY2014">
        <f t="shared" si="1378"/>
        <v>0</v>
      </c>
      <c r="CZ2014">
        <f t="shared" si="1379"/>
        <v>0</v>
      </c>
      <c r="DC2014" t="s">
        <v>3</v>
      </c>
      <c r="DD2014" t="s">
        <v>3</v>
      </c>
      <c r="DE2014" t="s">
        <v>3</v>
      </c>
      <c r="DF2014" t="s">
        <v>3</v>
      </c>
      <c r="DG2014" t="s">
        <v>3</v>
      </c>
      <c r="DH2014" t="s">
        <v>3</v>
      </c>
      <c r="DI2014" t="s">
        <v>3</v>
      </c>
      <c r="DJ2014" t="s">
        <v>3</v>
      </c>
      <c r="DK2014" t="s">
        <v>3</v>
      </c>
      <c r="DL2014" t="s">
        <v>3</v>
      </c>
      <c r="DM2014" t="s">
        <v>3</v>
      </c>
      <c r="DN2014">
        <v>0</v>
      </c>
      <c r="DO2014">
        <v>0</v>
      </c>
      <c r="DP2014">
        <v>1</v>
      </c>
      <c r="DQ2014">
        <v>1</v>
      </c>
      <c r="DU2014">
        <v>1010</v>
      </c>
      <c r="DV2014" t="s">
        <v>242</v>
      </c>
      <c r="DW2014" t="s">
        <v>242</v>
      </c>
      <c r="DX2014">
        <v>1000</v>
      </c>
      <c r="DZ2014" t="s">
        <v>3</v>
      </c>
      <c r="EA2014" t="s">
        <v>3</v>
      </c>
      <c r="EB2014" t="s">
        <v>3</v>
      </c>
      <c r="EC2014" t="s">
        <v>3</v>
      </c>
      <c r="EE2014">
        <v>35096056</v>
      </c>
      <c r="EF2014">
        <v>1</v>
      </c>
      <c r="EG2014" t="s">
        <v>20</v>
      </c>
      <c r="EH2014">
        <v>0</v>
      </c>
      <c r="EI2014" t="s">
        <v>3</v>
      </c>
      <c r="EJ2014">
        <v>4</v>
      </c>
      <c r="EK2014">
        <v>0</v>
      </c>
      <c r="EL2014" t="s">
        <v>21</v>
      </c>
      <c r="EM2014" t="s">
        <v>22</v>
      </c>
      <c r="EO2014" t="s">
        <v>3</v>
      </c>
      <c r="EQ2014">
        <v>0</v>
      </c>
      <c r="ER2014">
        <v>72169.899999999994</v>
      </c>
      <c r="ES2014">
        <v>72169.899999999994</v>
      </c>
      <c r="ET2014">
        <v>0</v>
      </c>
      <c r="EU2014">
        <v>0</v>
      </c>
      <c r="EV2014">
        <v>0</v>
      </c>
      <c r="EW2014">
        <v>0</v>
      </c>
      <c r="EX2014">
        <v>0</v>
      </c>
      <c r="EY2014">
        <v>0</v>
      </c>
      <c r="FQ2014">
        <v>0</v>
      </c>
      <c r="FR2014">
        <v>0</v>
      </c>
      <c r="FS2014">
        <v>0</v>
      </c>
      <c r="FX2014">
        <v>70</v>
      </c>
      <c r="FY2014">
        <v>10</v>
      </c>
      <c r="GA2014" t="s">
        <v>3</v>
      </c>
      <c r="GD2014">
        <v>0</v>
      </c>
      <c r="GF2014">
        <v>653953554</v>
      </c>
      <c r="GG2014">
        <v>2</v>
      </c>
      <c r="GH2014">
        <v>1</v>
      </c>
      <c r="GI2014">
        <v>-2</v>
      </c>
      <c r="GJ2014">
        <v>0</v>
      </c>
      <c r="GK2014">
        <f>ROUND(R2014*(R12)/100,2)</f>
        <v>0</v>
      </c>
      <c r="GL2014">
        <f t="shared" si="1380"/>
        <v>0</v>
      </c>
      <c r="GM2014">
        <f t="shared" si="1381"/>
        <v>144.34</v>
      </c>
      <c r="GN2014">
        <f t="shared" si="1382"/>
        <v>0</v>
      </c>
      <c r="GO2014">
        <f t="shared" si="1383"/>
        <v>0</v>
      </c>
      <c r="GP2014">
        <f t="shared" si="1384"/>
        <v>144.34</v>
      </c>
      <c r="GR2014">
        <v>0</v>
      </c>
      <c r="GS2014">
        <v>3</v>
      </c>
      <c r="GT2014">
        <v>0</v>
      </c>
      <c r="GU2014" t="s">
        <v>3</v>
      </c>
      <c r="GV2014">
        <f t="shared" si="1385"/>
        <v>0</v>
      </c>
      <c r="GW2014">
        <v>1</v>
      </c>
      <c r="GX2014">
        <f t="shared" si="1386"/>
        <v>0</v>
      </c>
      <c r="HA2014">
        <v>0</v>
      </c>
      <c r="HB2014">
        <v>0</v>
      </c>
      <c r="HC2014">
        <f t="shared" si="1387"/>
        <v>0</v>
      </c>
      <c r="HE2014" t="s">
        <v>3</v>
      </c>
      <c r="HF2014" t="s">
        <v>3</v>
      </c>
      <c r="HM2014" t="s">
        <v>3</v>
      </c>
      <c r="HN2014" t="s">
        <v>3</v>
      </c>
      <c r="HO2014" t="s">
        <v>3</v>
      </c>
      <c r="HP2014" t="s">
        <v>3</v>
      </c>
      <c r="HQ2014" t="s">
        <v>3</v>
      </c>
      <c r="HS2014">
        <v>0</v>
      </c>
      <c r="IK2014">
        <v>0</v>
      </c>
    </row>
    <row r="2015" spans="1:245" x14ac:dyDescent="0.2">
      <c r="A2015">
        <v>17</v>
      </c>
      <c r="B2015">
        <v>1</v>
      </c>
      <c r="C2015">
        <f>ROW(SmtRes!A624)</f>
        <v>624</v>
      </c>
      <c r="D2015">
        <f>ROW(EtalonRes!A624)</f>
        <v>624</v>
      </c>
      <c r="E2015" t="s">
        <v>477</v>
      </c>
      <c r="F2015" t="s">
        <v>38</v>
      </c>
      <c r="G2015" t="s">
        <v>39</v>
      </c>
      <c r="H2015" t="s">
        <v>18</v>
      </c>
      <c r="I2015">
        <f>ROUND(4/100,9)</f>
        <v>0.04</v>
      </c>
      <c r="J2015">
        <v>0</v>
      </c>
      <c r="K2015">
        <f>ROUND(4/100,9)</f>
        <v>0.04</v>
      </c>
      <c r="O2015">
        <f t="shared" si="1353"/>
        <v>1116.6400000000001</v>
      </c>
      <c r="P2015">
        <f t="shared" si="1354"/>
        <v>0</v>
      </c>
      <c r="Q2015">
        <f t="shared" si="1355"/>
        <v>1.3</v>
      </c>
      <c r="R2015">
        <f t="shared" si="1356"/>
        <v>0.03</v>
      </c>
      <c r="S2015">
        <f t="shared" si="1357"/>
        <v>1115.3399999999999</v>
      </c>
      <c r="T2015">
        <f t="shared" si="1358"/>
        <v>0</v>
      </c>
      <c r="U2015">
        <f t="shared" si="1359"/>
        <v>1.7124000000000001</v>
      </c>
      <c r="V2015">
        <f t="shared" si="1360"/>
        <v>0</v>
      </c>
      <c r="W2015">
        <f t="shared" si="1361"/>
        <v>0</v>
      </c>
      <c r="X2015">
        <f t="shared" si="1362"/>
        <v>780.74</v>
      </c>
      <c r="Y2015">
        <f t="shared" si="1362"/>
        <v>111.53</v>
      </c>
      <c r="AA2015">
        <v>35364244</v>
      </c>
      <c r="AB2015">
        <f t="shared" si="1363"/>
        <v>27916.01</v>
      </c>
      <c r="AC2015">
        <f t="shared" si="1364"/>
        <v>0</v>
      </c>
      <c r="AD2015">
        <f t="shared" si="1365"/>
        <v>32.57</v>
      </c>
      <c r="AE2015">
        <f t="shared" si="1366"/>
        <v>0.69</v>
      </c>
      <c r="AF2015">
        <f t="shared" si="1366"/>
        <v>27883.439999999999</v>
      </c>
      <c r="AG2015">
        <f t="shared" si="1367"/>
        <v>0</v>
      </c>
      <c r="AH2015">
        <f t="shared" si="1368"/>
        <v>42.81</v>
      </c>
      <c r="AI2015">
        <f t="shared" si="1368"/>
        <v>0</v>
      </c>
      <c r="AJ2015">
        <f t="shared" si="1369"/>
        <v>0</v>
      </c>
      <c r="AK2015">
        <v>27916.01</v>
      </c>
      <c r="AL2015">
        <v>0</v>
      </c>
      <c r="AM2015">
        <v>32.57</v>
      </c>
      <c r="AN2015">
        <v>0.69</v>
      </c>
      <c r="AO2015">
        <v>27883.439999999999</v>
      </c>
      <c r="AP2015">
        <v>0</v>
      </c>
      <c r="AQ2015">
        <v>42.81</v>
      </c>
      <c r="AR2015">
        <v>0</v>
      </c>
      <c r="AS2015">
        <v>0</v>
      </c>
      <c r="AT2015">
        <v>70</v>
      </c>
      <c r="AU2015">
        <v>10</v>
      </c>
      <c r="AV2015">
        <v>1</v>
      </c>
      <c r="AW2015">
        <v>1</v>
      </c>
      <c r="AZ2015">
        <v>1</v>
      </c>
      <c r="BA2015">
        <v>1</v>
      </c>
      <c r="BB2015">
        <v>1</v>
      </c>
      <c r="BC2015">
        <v>1</v>
      </c>
      <c r="BD2015" t="s">
        <v>3</v>
      </c>
      <c r="BE2015" t="s">
        <v>3</v>
      </c>
      <c r="BF2015" t="s">
        <v>3</v>
      </c>
      <c r="BG2015" t="s">
        <v>3</v>
      </c>
      <c r="BH2015">
        <v>0</v>
      </c>
      <c r="BI2015">
        <v>4</v>
      </c>
      <c r="BJ2015" t="s">
        <v>40</v>
      </c>
      <c r="BM2015">
        <v>0</v>
      </c>
      <c r="BN2015">
        <v>0</v>
      </c>
      <c r="BO2015" t="s">
        <v>3</v>
      </c>
      <c r="BP2015">
        <v>0</v>
      </c>
      <c r="BQ2015">
        <v>1</v>
      </c>
      <c r="BR2015">
        <v>0</v>
      </c>
      <c r="BS2015">
        <v>1</v>
      </c>
      <c r="BT2015">
        <v>1</v>
      </c>
      <c r="BU2015">
        <v>1</v>
      </c>
      <c r="BV2015">
        <v>1</v>
      </c>
      <c r="BW2015">
        <v>1</v>
      </c>
      <c r="BX2015">
        <v>1</v>
      </c>
      <c r="BY2015" t="s">
        <v>3</v>
      </c>
      <c r="BZ2015">
        <v>70</v>
      </c>
      <c r="CA2015">
        <v>10</v>
      </c>
      <c r="CB2015" t="s">
        <v>3</v>
      </c>
      <c r="CE2015">
        <v>0</v>
      </c>
      <c r="CF2015">
        <v>0</v>
      </c>
      <c r="CG2015">
        <v>0</v>
      </c>
      <c r="CM2015">
        <v>0</v>
      </c>
      <c r="CN2015" t="s">
        <v>3</v>
      </c>
      <c r="CO2015">
        <v>0</v>
      </c>
      <c r="CP2015">
        <f t="shared" si="1370"/>
        <v>1116.6399999999999</v>
      </c>
      <c r="CQ2015">
        <f t="shared" si="1371"/>
        <v>0</v>
      </c>
      <c r="CR2015">
        <f t="shared" si="1372"/>
        <v>32.57</v>
      </c>
      <c r="CS2015">
        <f t="shared" si="1373"/>
        <v>0.69</v>
      </c>
      <c r="CT2015">
        <f t="shared" si="1374"/>
        <v>27883.439999999999</v>
      </c>
      <c r="CU2015">
        <f t="shared" si="1375"/>
        <v>0</v>
      </c>
      <c r="CV2015">
        <f t="shared" si="1376"/>
        <v>42.81</v>
      </c>
      <c r="CW2015">
        <f t="shared" si="1377"/>
        <v>0</v>
      </c>
      <c r="CX2015">
        <f t="shared" si="1377"/>
        <v>0</v>
      </c>
      <c r="CY2015">
        <f t="shared" si="1378"/>
        <v>780.73799999999983</v>
      </c>
      <c r="CZ2015">
        <f t="shared" si="1379"/>
        <v>111.53399999999999</v>
      </c>
      <c r="DC2015" t="s">
        <v>3</v>
      </c>
      <c r="DD2015" t="s">
        <v>3</v>
      </c>
      <c r="DE2015" t="s">
        <v>3</v>
      </c>
      <c r="DF2015" t="s">
        <v>3</v>
      </c>
      <c r="DG2015" t="s">
        <v>3</v>
      </c>
      <c r="DH2015" t="s">
        <v>3</v>
      </c>
      <c r="DI2015" t="s">
        <v>3</v>
      </c>
      <c r="DJ2015" t="s">
        <v>3</v>
      </c>
      <c r="DK2015" t="s">
        <v>3</v>
      </c>
      <c r="DL2015" t="s">
        <v>3</v>
      </c>
      <c r="DM2015" t="s">
        <v>3</v>
      </c>
      <c r="DN2015">
        <v>0</v>
      </c>
      <c r="DO2015">
        <v>0</v>
      </c>
      <c r="DP2015">
        <v>1</v>
      </c>
      <c r="DQ2015">
        <v>1</v>
      </c>
      <c r="DU2015">
        <v>1010</v>
      </c>
      <c r="DV2015" t="s">
        <v>18</v>
      </c>
      <c r="DW2015" t="s">
        <v>18</v>
      </c>
      <c r="DX2015">
        <v>100</v>
      </c>
      <c r="DZ2015" t="s">
        <v>3</v>
      </c>
      <c r="EA2015" t="s">
        <v>3</v>
      </c>
      <c r="EB2015" t="s">
        <v>3</v>
      </c>
      <c r="EC2015" t="s">
        <v>3</v>
      </c>
      <c r="EE2015">
        <v>35096056</v>
      </c>
      <c r="EF2015">
        <v>1</v>
      </c>
      <c r="EG2015" t="s">
        <v>20</v>
      </c>
      <c r="EH2015">
        <v>0</v>
      </c>
      <c r="EI2015" t="s">
        <v>3</v>
      </c>
      <c r="EJ2015">
        <v>4</v>
      </c>
      <c r="EK2015">
        <v>0</v>
      </c>
      <c r="EL2015" t="s">
        <v>21</v>
      </c>
      <c r="EM2015" t="s">
        <v>22</v>
      </c>
      <c r="EO2015" t="s">
        <v>3</v>
      </c>
      <c r="EQ2015">
        <v>262144</v>
      </c>
      <c r="ER2015">
        <v>27916.01</v>
      </c>
      <c r="ES2015">
        <v>0</v>
      </c>
      <c r="ET2015">
        <v>32.57</v>
      </c>
      <c r="EU2015">
        <v>0.69</v>
      </c>
      <c r="EV2015">
        <v>27883.439999999999</v>
      </c>
      <c r="EW2015">
        <v>42.81</v>
      </c>
      <c r="EX2015">
        <v>0</v>
      </c>
      <c r="EY2015">
        <v>0</v>
      </c>
      <c r="FQ2015">
        <v>0</v>
      </c>
      <c r="FR2015">
        <v>0</v>
      </c>
      <c r="FS2015">
        <v>0</v>
      </c>
      <c r="FX2015">
        <v>70</v>
      </c>
      <c r="FY2015">
        <v>10</v>
      </c>
      <c r="GA2015" t="s">
        <v>3</v>
      </c>
      <c r="GD2015">
        <v>0</v>
      </c>
      <c r="GF2015">
        <v>1394402761</v>
      </c>
      <c r="GG2015">
        <v>2</v>
      </c>
      <c r="GH2015">
        <v>1</v>
      </c>
      <c r="GI2015">
        <v>-2</v>
      </c>
      <c r="GJ2015">
        <v>0</v>
      </c>
      <c r="GK2015">
        <f>ROUND(R2015*(R12)/100,2)</f>
        <v>0.03</v>
      </c>
      <c r="GL2015">
        <f t="shared" si="1380"/>
        <v>0</v>
      </c>
      <c r="GM2015">
        <f t="shared" si="1381"/>
        <v>2008.94</v>
      </c>
      <c r="GN2015">
        <f t="shared" si="1382"/>
        <v>0</v>
      </c>
      <c r="GO2015">
        <f t="shared" si="1383"/>
        <v>0</v>
      </c>
      <c r="GP2015">
        <f t="shared" si="1384"/>
        <v>2008.94</v>
      </c>
      <c r="GR2015">
        <v>0</v>
      </c>
      <c r="GS2015">
        <v>3</v>
      </c>
      <c r="GT2015">
        <v>0</v>
      </c>
      <c r="GU2015" t="s">
        <v>3</v>
      </c>
      <c r="GV2015">
        <f t="shared" si="1385"/>
        <v>0</v>
      </c>
      <c r="GW2015">
        <v>1</v>
      </c>
      <c r="GX2015">
        <f t="shared" si="1386"/>
        <v>0</v>
      </c>
      <c r="HA2015">
        <v>0</v>
      </c>
      <c r="HB2015">
        <v>0</v>
      </c>
      <c r="HC2015">
        <f t="shared" si="1387"/>
        <v>0</v>
      </c>
      <c r="HE2015" t="s">
        <v>3</v>
      </c>
      <c r="HF2015" t="s">
        <v>3</v>
      </c>
      <c r="HM2015" t="s">
        <v>3</v>
      </c>
      <c r="HN2015" t="s">
        <v>3</v>
      </c>
      <c r="HO2015" t="s">
        <v>3</v>
      </c>
      <c r="HP2015" t="s">
        <v>3</v>
      </c>
      <c r="HQ2015" t="s">
        <v>3</v>
      </c>
      <c r="HS2015">
        <v>0</v>
      </c>
      <c r="IK2015">
        <v>0</v>
      </c>
    </row>
    <row r="2016" spans="1:245" x14ac:dyDescent="0.2">
      <c r="A2016">
        <v>17</v>
      </c>
      <c r="B2016">
        <v>1</v>
      </c>
      <c r="C2016">
        <f>ROW(SmtRes!A626)</f>
        <v>626</v>
      </c>
      <c r="D2016">
        <f>ROW(EtalonRes!A626)</f>
        <v>626</v>
      </c>
      <c r="E2016" t="s">
        <v>478</v>
      </c>
      <c r="F2016" t="s">
        <v>42</v>
      </c>
      <c r="G2016" t="s">
        <v>43</v>
      </c>
      <c r="H2016" t="s">
        <v>18</v>
      </c>
      <c r="I2016">
        <f>ROUND(1/100,9)</f>
        <v>0.01</v>
      </c>
      <c r="J2016">
        <v>0</v>
      </c>
      <c r="K2016">
        <f>ROUND(1/100,9)</f>
        <v>0.01</v>
      </c>
      <c r="O2016">
        <f t="shared" si="1353"/>
        <v>255.78</v>
      </c>
      <c r="P2016">
        <f t="shared" si="1354"/>
        <v>0</v>
      </c>
      <c r="Q2016">
        <f t="shared" si="1355"/>
        <v>0.33</v>
      </c>
      <c r="R2016">
        <f t="shared" si="1356"/>
        <v>0.01</v>
      </c>
      <c r="S2016">
        <f t="shared" si="1357"/>
        <v>255.45</v>
      </c>
      <c r="T2016">
        <f t="shared" si="1358"/>
        <v>0</v>
      </c>
      <c r="U2016">
        <f t="shared" si="1359"/>
        <v>0.39219999999999999</v>
      </c>
      <c r="V2016">
        <f t="shared" si="1360"/>
        <v>0</v>
      </c>
      <c r="W2016">
        <f t="shared" si="1361"/>
        <v>0</v>
      </c>
      <c r="X2016">
        <f t="shared" si="1362"/>
        <v>178.82</v>
      </c>
      <c r="Y2016">
        <f t="shared" si="1362"/>
        <v>25.55</v>
      </c>
      <c r="AA2016">
        <v>35364244</v>
      </c>
      <c r="AB2016">
        <f t="shared" si="1363"/>
        <v>25577.73</v>
      </c>
      <c r="AC2016">
        <f t="shared" si="1364"/>
        <v>0</v>
      </c>
      <c r="AD2016">
        <f t="shared" si="1365"/>
        <v>32.57</v>
      </c>
      <c r="AE2016">
        <f t="shared" si="1366"/>
        <v>0.69</v>
      </c>
      <c r="AF2016">
        <f t="shared" si="1366"/>
        <v>25545.16</v>
      </c>
      <c r="AG2016">
        <f t="shared" si="1367"/>
        <v>0</v>
      </c>
      <c r="AH2016">
        <f t="shared" si="1368"/>
        <v>39.22</v>
      </c>
      <c r="AI2016">
        <f t="shared" si="1368"/>
        <v>0</v>
      </c>
      <c r="AJ2016">
        <f t="shared" si="1369"/>
        <v>0</v>
      </c>
      <c r="AK2016">
        <v>25577.73</v>
      </c>
      <c r="AL2016">
        <v>0</v>
      </c>
      <c r="AM2016">
        <v>32.57</v>
      </c>
      <c r="AN2016">
        <v>0.69</v>
      </c>
      <c r="AO2016">
        <v>25545.16</v>
      </c>
      <c r="AP2016">
        <v>0</v>
      </c>
      <c r="AQ2016">
        <v>39.22</v>
      </c>
      <c r="AR2016">
        <v>0</v>
      </c>
      <c r="AS2016">
        <v>0</v>
      </c>
      <c r="AT2016">
        <v>70</v>
      </c>
      <c r="AU2016">
        <v>10</v>
      </c>
      <c r="AV2016">
        <v>1</v>
      </c>
      <c r="AW2016">
        <v>1</v>
      </c>
      <c r="AZ2016">
        <v>1</v>
      </c>
      <c r="BA2016">
        <v>1</v>
      </c>
      <c r="BB2016">
        <v>1</v>
      </c>
      <c r="BC2016">
        <v>1</v>
      </c>
      <c r="BD2016" t="s">
        <v>3</v>
      </c>
      <c r="BE2016" t="s">
        <v>3</v>
      </c>
      <c r="BF2016" t="s">
        <v>3</v>
      </c>
      <c r="BG2016" t="s">
        <v>3</v>
      </c>
      <c r="BH2016">
        <v>0</v>
      </c>
      <c r="BI2016">
        <v>4</v>
      </c>
      <c r="BJ2016" t="s">
        <v>44</v>
      </c>
      <c r="BM2016">
        <v>0</v>
      </c>
      <c r="BN2016">
        <v>0</v>
      </c>
      <c r="BO2016" t="s">
        <v>3</v>
      </c>
      <c r="BP2016">
        <v>0</v>
      </c>
      <c r="BQ2016">
        <v>1</v>
      </c>
      <c r="BR2016">
        <v>0</v>
      </c>
      <c r="BS2016">
        <v>1</v>
      </c>
      <c r="BT2016">
        <v>1</v>
      </c>
      <c r="BU2016">
        <v>1</v>
      </c>
      <c r="BV2016">
        <v>1</v>
      </c>
      <c r="BW2016">
        <v>1</v>
      </c>
      <c r="BX2016">
        <v>1</v>
      </c>
      <c r="BY2016" t="s">
        <v>3</v>
      </c>
      <c r="BZ2016">
        <v>70</v>
      </c>
      <c r="CA2016">
        <v>10</v>
      </c>
      <c r="CB2016" t="s">
        <v>3</v>
      </c>
      <c r="CE2016">
        <v>0</v>
      </c>
      <c r="CF2016">
        <v>0</v>
      </c>
      <c r="CG2016">
        <v>0</v>
      </c>
      <c r="CM2016">
        <v>0</v>
      </c>
      <c r="CN2016" t="s">
        <v>3</v>
      </c>
      <c r="CO2016">
        <v>0</v>
      </c>
      <c r="CP2016">
        <f t="shared" si="1370"/>
        <v>255.78</v>
      </c>
      <c r="CQ2016">
        <f t="shared" si="1371"/>
        <v>0</v>
      </c>
      <c r="CR2016">
        <f t="shared" si="1372"/>
        <v>32.57</v>
      </c>
      <c r="CS2016">
        <f t="shared" si="1373"/>
        <v>0.69</v>
      </c>
      <c r="CT2016">
        <f t="shared" si="1374"/>
        <v>25545.16</v>
      </c>
      <c r="CU2016">
        <f t="shared" si="1375"/>
        <v>0</v>
      </c>
      <c r="CV2016">
        <f t="shared" si="1376"/>
        <v>39.22</v>
      </c>
      <c r="CW2016">
        <f t="shared" si="1377"/>
        <v>0</v>
      </c>
      <c r="CX2016">
        <f t="shared" si="1377"/>
        <v>0</v>
      </c>
      <c r="CY2016">
        <f t="shared" si="1378"/>
        <v>178.815</v>
      </c>
      <c r="CZ2016">
        <f t="shared" si="1379"/>
        <v>25.545000000000002</v>
      </c>
      <c r="DC2016" t="s">
        <v>3</v>
      </c>
      <c r="DD2016" t="s">
        <v>3</v>
      </c>
      <c r="DE2016" t="s">
        <v>3</v>
      </c>
      <c r="DF2016" t="s">
        <v>3</v>
      </c>
      <c r="DG2016" t="s">
        <v>3</v>
      </c>
      <c r="DH2016" t="s">
        <v>3</v>
      </c>
      <c r="DI2016" t="s">
        <v>3</v>
      </c>
      <c r="DJ2016" t="s">
        <v>3</v>
      </c>
      <c r="DK2016" t="s">
        <v>3</v>
      </c>
      <c r="DL2016" t="s">
        <v>3</v>
      </c>
      <c r="DM2016" t="s">
        <v>3</v>
      </c>
      <c r="DN2016">
        <v>0</v>
      </c>
      <c r="DO2016">
        <v>0</v>
      </c>
      <c r="DP2016">
        <v>1</v>
      </c>
      <c r="DQ2016">
        <v>1</v>
      </c>
      <c r="DU2016">
        <v>1010</v>
      </c>
      <c r="DV2016" t="s">
        <v>18</v>
      </c>
      <c r="DW2016" t="s">
        <v>18</v>
      </c>
      <c r="DX2016">
        <v>100</v>
      </c>
      <c r="DZ2016" t="s">
        <v>3</v>
      </c>
      <c r="EA2016" t="s">
        <v>3</v>
      </c>
      <c r="EB2016" t="s">
        <v>3</v>
      </c>
      <c r="EC2016" t="s">
        <v>3</v>
      </c>
      <c r="EE2016">
        <v>35096056</v>
      </c>
      <c r="EF2016">
        <v>1</v>
      </c>
      <c r="EG2016" t="s">
        <v>20</v>
      </c>
      <c r="EH2016">
        <v>0</v>
      </c>
      <c r="EI2016" t="s">
        <v>3</v>
      </c>
      <c r="EJ2016">
        <v>4</v>
      </c>
      <c r="EK2016">
        <v>0</v>
      </c>
      <c r="EL2016" t="s">
        <v>21</v>
      </c>
      <c r="EM2016" t="s">
        <v>22</v>
      </c>
      <c r="EO2016" t="s">
        <v>3</v>
      </c>
      <c r="EQ2016">
        <v>262144</v>
      </c>
      <c r="ER2016">
        <v>25577.73</v>
      </c>
      <c r="ES2016">
        <v>0</v>
      </c>
      <c r="ET2016">
        <v>32.57</v>
      </c>
      <c r="EU2016">
        <v>0.69</v>
      </c>
      <c r="EV2016">
        <v>25545.16</v>
      </c>
      <c r="EW2016">
        <v>39.22</v>
      </c>
      <c r="EX2016">
        <v>0</v>
      </c>
      <c r="EY2016">
        <v>0</v>
      </c>
      <c r="FQ2016">
        <v>0</v>
      </c>
      <c r="FR2016">
        <v>0</v>
      </c>
      <c r="FS2016">
        <v>0</v>
      </c>
      <c r="FX2016">
        <v>70</v>
      </c>
      <c r="FY2016">
        <v>10</v>
      </c>
      <c r="GA2016" t="s">
        <v>3</v>
      </c>
      <c r="GD2016">
        <v>0</v>
      </c>
      <c r="GF2016">
        <v>1212913616</v>
      </c>
      <c r="GG2016">
        <v>2</v>
      </c>
      <c r="GH2016">
        <v>1</v>
      </c>
      <c r="GI2016">
        <v>-2</v>
      </c>
      <c r="GJ2016">
        <v>0</v>
      </c>
      <c r="GK2016">
        <f>ROUND(R2016*(R12)/100,2)</f>
        <v>0.01</v>
      </c>
      <c r="GL2016">
        <f t="shared" si="1380"/>
        <v>0</v>
      </c>
      <c r="GM2016">
        <f t="shared" si="1381"/>
        <v>460.16</v>
      </c>
      <c r="GN2016">
        <f t="shared" si="1382"/>
        <v>0</v>
      </c>
      <c r="GO2016">
        <f t="shared" si="1383"/>
        <v>0</v>
      </c>
      <c r="GP2016">
        <f t="shared" si="1384"/>
        <v>460.16</v>
      </c>
      <c r="GR2016">
        <v>0</v>
      </c>
      <c r="GS2016">
        <v>3</v>
      </c>
      <c r="GT2016">
        <v>0</v>
      </c>
      <c r="GU2016" t="s">
        <v>3</v>
      </c>
      <c r="GV2016">
        <f t="shared" si="1385"/>
        <v>0</v>
      </c>
      <c r="GW2016">
        <v>1</v>
      </c>
      <c r="GX2016">
        <f t="shared" si="1386"/>
        <v>0</v>
      </c>
      <c r="HA2016">
        <v>0</v>
      </c>
      <c r="HB2016">
        <v>0</v>
      </c>
      <c r="HC2016">
        <f t="shared" si="1387"/>
        <v>0</v>
      </c>
      <c r="HE2016" t="s">
        <v>3</v>
      </c>
      <c r="HF2016" t="s">
        <v>3</v>
      </c>
      <c r="HM2016" t="s">
        <v>3</v>
      </c>
      <c r="HN2016" t="s">
        <v>3</v>
      </c>
      <c r="HO2016" t="s">
        <v>3</v>
      </c>
      <c r="HP2016" t="s">
        <v>3</v>
      </c>
      <c r="HQ2016" t="s">
        <v>3</v>
      </c>
      <c r="HS2016">
        <v>0</v>
      </c>
      <c r="IK2016">
        <v>0</v>
      </c>
    </row>
    <row r="2017" spans="1:245" x14ac:dyDescent="0.2">
      <c r="A2017">
        <v>17</v>
      </c>
      <c r="B2017">
        <v>1</v>
      </c>
      <c r="C2017">
        <f>ROW(SmtRes!A627)</f>
        <v>627</v>
      </c>
      <c r="D2017">
        <f>ROW(EtalonRes!A627)</f>
        <v>627</v>
      </c>
      <c r="E2017" t="s">
        <v>479</v>
      </c>
      <c r="F2017" t="s">
        <v>255</v>
      </c>
      <c r="G2017" t="s">
        <v>256</v>
      </c>
      <c r="H2017" t="s">
        <v>18</v>
      </c>
      <c r="I2017">
        <f>ROUND(1/100,9)</f>
        <v>0.01</v>
      </c>
      <c r="J2017">
        <v>0</v>
      </c>
      <c r="K2017">
        <f>ROUND(1/100,9)</f>
        <v>0.01</v>
      </c>
      <c r="O2017">
        <f t="shared" si="1353"/>
        <v>225.56</v>
      </c>
      <c r="P2017">
        <f t="shared" si="1354"/>
        <v>0</v>
      </c>
      <c r="Q2017">
        <f t="shared" si="1355"/>
        <v>0</v>
      </c>
      <c r="R2017">
        <f t="shared" si="1356"/>
        <v>0</v>
      </c>
      <c r="S2017">
        <f t="shared" si="1357"/>
        <v>225.56</v>
      </c>
      <c r="T2017">
        <f t="shared" si="1358"/>
        <v>0</v>
      </c>
      <c r="U2017">
        <f t="shared" si="1359"/>
        <v>0.34630000000000005</v>
      </c>
      <c r="V2017">
        <f t="shared" si="1360"/>
        <v>0</v>
      </c>
      <c r="W2017">
        <f t="shared" si="1361"/>
        <v>0</v>
      </c>
      <c r="X2017">
        <f t="shared" si="1362"/>
        <v>157.88999999999999</v>
      </c>
      <c r="Y2017">
        <f t="shared" si="1362"/>
        <v>22.56</v>
      </c>
      <c r="AA2017">
        <v>35364244</v>
      </c>
      <c r="AB2017">
        <f t="shared" si="1363"/>
        <v>22555.56</v>
      </c>
      <c r="AC2017">
        <f t="shared" si="1364"/>
        <v>0</v>
      </c>
      <c r="AD2017">
        <f t="shared" si="1365"/>
        <v>0</v>
      </c>
      <c r="AE2017">
        <f t="shared" si="1366"/>
        <v>0</v>
      </c>
      <c r="AF2017">
        <f t="shared" si="1366"/>
        <v>22555.56</v>
      </c>
      <c r="AG2017">
        <f t="shared" si="1367"/>
        <v>0</v>
      </c>
      <c r="AH2017">
        <f t="shared" si="1368"/>
        <v>34.630000000000003</v>
      </c>
      <c r="AI2017">
        <f t="shared" si="1368"/>
        <v>0</v>
      </c>
      <c r="AJ2017">
        <f t="shared" si="1369"/>
        <v>0</v>
      </c>
      <c r="AK2017">
        <v>22555.56</v>
      </c>
      <c r="AL2017">
        <v>0</v>
      </c>
      <c r="AM2017">
        <v>0</v>
      </c>
      <c r="AN2017">
        <v>0</v>
      </c>
      <c r="AO2017">
        <v>22555.56</v>
      </c>
      <c r="AP2017">
        <v>0</v>
      </c>
      <c r="AQ2017">
        <v>34.630000000000003</v>
      </c>
      <c r="AR2017">
        <v>0</v>
      </c>
      <c r="AS2017">
        <v>0</v>
      </c>
      <c r="AT2017">
        <v>70</v>
      </c>
      <c r="AU2017">
        <v>10</v>
      </c>
      <c r="AV2017">
        <v>1</v>
      </c>
      <c r="AW2017">
        <v>1</v>
      </c>
      <c r="AZ2017">
        <v>1</v>
      </c>
      <c r="BA2017">
        <v>1</v>
      </c>
      <c r="BB2017">
        <v>1</v>
      </c>
      <c r="BC2017">
        <v>1</v>
      </c>
      <c r="BD2017" t="s">
        <v>3</v>
      </c>
      <c r="BE2017" t="s">
        <v>3</v>
      </c>
      <c r="BF2017" t="s">
        <v>3</v>
      </c>
      <c r="BG2017" t="s">
        <v>3</v>
      </c>
      <c r="BH2017">
        <v>0</v>
      </c>
      <c r="BI2017">
        <v>4</v>
      </c>
      <c r="BJ2017" t="s">
        <v>257</v>
      </c>
      <c r="BM2017">
        <v>0</v>
      </c>
      <c r="BN2017">
        <v>0</v>
      </c>
      <c r="BO2017" t="s">
        <v>3</v>
      </c>
      <c r="BP2017">
        <v>0</v>
      </c>
      <c r="BQ2017">
        <v>1</v>
      </c>
      <c r="BR2017">
        <v>0</v>
      </c>
      <c r="BS2017">
        <v>1</v>
      </c>
      <c r="BT2017">
        <v>1</v>
      </c>
      <c r="BU2017">
        <v>1</v>
      </c>
      <c r="BV2017">
        <v>1</v>
      </c>
      <c r="BW2017">
        <v>1</v>
      </c>
      <c r="BX2017">
        <v>1</v>
      </c>
      <c r="BY2017" t="s">
        <v>3</v>
      </c>
      <c r="BZ2017">
        <v>70</v>
      </c>
      <c r="CA2017">
        <v>10</v>
      </c>
      <c r="CB2017" t="s">
        <v>3</v>
      </c>
      <c r="CE2017">
        <v>0</v>
      </c>
      <c r="CF2017">
        <v>0</v>
      </c>
      <c r="CG2017">
        <v>0</v>
      </c>
      <c r="CM2017">
        <v>0</v>
      </c>
      <c r="CN2017" t="s">
        <v>3</v>
      </c>
      <c r="CO2017">
        <v>0</v>
      </c>
      <c r="CP2017">
        <f t="shared" si="1370"/>
        <v>225.56</v>
      </c>
      <c r="CQ2017">
        <f t="shared" si="1371"/>
        <v>0</v>
      </c>
      <c r="CR2017">
        <f t="shared" si="1372"/>
        <v>0</v>
      </c>
      <c r="CS2017">
        <f t="shared" si="1373"/>
        <v>0</v>
      </c>
      <c r="CT2017">
        <f t="shared" si="1374"/>
        <v>22555.56</v>
      </c>
      <c r="CU2017">
        <f t="shared" si="1375"/>
        <v>0</v>
      </c>
      <c r="CV2017">
        <f t="shared" si="1376"/>
        <v>34.630000000000003</v>
      </c>
      <c r="CW2017">
        <f t="shared" si="1377"/>
        <v>0</v>
      </c>
      <c r="CX2017">
        <f t="shared" si="1377"/>
        <v>0</v>
      </c>
      <c r="CY2017">
        <f t="shared" si="1378"/>
        <v>157.892</v>
      </c>
      <c r="CZ2017">
        <f t="shared" si="1379"/>
        <v>22.555999999999997</v>
      </c>
      <c r="DC2017" t="s">
        <v>3</v>
      </c>
      <c r="DD2017" t="s">
        <v>3</v>
      </c>
      <c r="DE2017" t="s">
        <v>3</v>
      </c>
      <c r="DF2017" t="s">
        <v>3</v>
      </c>
      <c r="DG2017" t="s">
        <v>3</v>
      </c>
      <c r="DH2017" t="s">
        <v>3</v>
      </c>
      <c r="DI2017" t="s">
        <v>3</v>
      </c>
      <c r="DJ2017" t="s">
        <v>3</v>
      </c>
      <c r="DK2017" t="s">
        <v>3</v>
      </c>
      <c r="DL2017" t="s">
        <v>3</v>
      </c>
      <c r="DM2017" t="s">
        <v>3</v>
      </c>
      <c r="DN2017">
        <v>0</v>
      </c>
      <c r="DO2017">
        <v>0</v>
      </c>
      <c r="DP2017">
        <v>1</v>
      </c>
      <c r="DQ2017">
        <v>1</v>
      </c>
      <c r="DU2017">
        <v>1010</v>
      </c>
      <c r="DV2017" t="s">
        <v>18</v>
      </c>
      <c r="DW2017" t="s">
        <v>18</v>
      </c>
      <c r="DX2017">
        <v>100</v>
      </c>
      <c r="DZ2017" t="s">
        <v>3</v>
      </c>
      <c r="EA2017" t="s">
        <v>3</v>
      </c>
      <c r="EB2017" t="s">
        <v>3</v>
      </c>
      <c r="EC2017" t="s">
        <v>3</v>
      </c>
      <c r="EE2017">
        <v>35096056</v>
      </c>
      <c r="EF2017">
        <v>1</v>
      </c>
      <c r="EG2017" t="s">
        <v>20</v>
      </c>
      <c r="EH2017">
        <v>0</v>
      </c>
      <c r="EI2017" t="s">
        <v>3</v>
      </c>
      <c r="EJ2017">
        <v>4</v>
      </c>
      <c r="EK2017">
        <v>0</v>
      </c>
      <c r="EL2017" t="s">
        <v>21</v>
      </c>
      <c r="EM2017" t="s">
        <v>22</v>
      </c>
      <c r="EO2017" t="s">
        <v>3</v>
      </c>
      <c r="EQ2017">
        <v>262144</v>
      </c>
      <c r="ER2017">
        <v>22555.56</v>
      </c>
      <c r="ES2017">
        <v>0</v>
      </c>
      <c r="ET2017">
        <v>0</v>
      </c>
      <c r="EU2017">
        <v>0</v>
      </c>
      <c r="EV2017">
        <v>22555.56</v>
      </c>
      <c r="EW2017">
        <v>34.630000000000003</v>
      </c>
      <c r="EX2017">
        <v>0</v>
      </c>
      <c r="EY2017">
        <v>0</v>
      </c>
      <c r="FQ2017">
        <v>0</v>
      </c>
      <c r="FR2017">
        <v>0</v>
      </c>
      <c r="FS2017">
        <v>0</v>
      </c>
      <c r="FX2017">
        <v>70</v>
      </c>
      <c r="FY2017">
        <v>10</v>
      </c>
      <c r="GA2017" t="s">
        <v>3</v>
      </c>
      <c r="GD2017">
        <v>0</v>
      </c>
      <c r="GF2017">
        <v>-24549344</v>
      </c>
      <c r="GG2017">
        <v>2</v>
      </c>
      <c r="GH2017">
        <v>1</v>
      </c>
      <c r="GI2017">
        <v>-2</v>
      </c>
      <c r="GJ2017">
        <v>0</v>
      </c>
      <c r="GK2017">
        <f>ROUND(R2017*(R12)/100,2)</f>
        <v>0</v>
      </c>
      <c r="GL2017">
        <f t="shared" si="1380"/>
        <v>0</v>
      </c>
      <c r="GM2017">
        <f t="shared" si="1381"/>
        <v>406.01</v>
      </c>
      <c r="GN2017">
        <f t="shared" si="1382"/>
        <v>0</v>
      </c>
      <c r="GO2017">
        <f t="shared" si="1383"/>
        <v>0</v>
      </c>
      <c r="GP2017">
        <f t="shared" si="1384"/>
        <v>406.01</v>
      </c>
      <c r="GR2017">
        <v>0</v>
      </c>
      <c r="GS2017">
        <v>3</v>
      </c>
      <c r="GT2017">
        <v>0</v>
      </c>
      <c r="GU2017" t="s">
        <v>3</v>
      </c>
      <c r="GV2017">
        <f t="shared" si="1385"/>
        <v>0</v>
      </c>
      <c r="GW2017">
        <v>1</v>
      </c>
      <c r="GX2017">
        <f t="shared" si="1386"/>
        <v>0</v>
      </c>
      <c r="HA2017">
        <v>0</v>
      </c>
      <c r="HB2017">
        <v>0</v>
      </c>
      <c r="HC2017">
        <f t="shared" si="1387"/>
        <v>0</v>
      </c>
      <c r="HE2017" t="s">
        <v>3</v>
      </c>
      <c r="HF2017" t="s">
        <v>3</v>
      </c>
      <c r="HM2017" t="s">
        <v>3</v>
      </c>
      <c r="HN2017" t="s">
        <v>3</v>
      </c>
      <c r="HO2017" t="s">
        <v>3</v>
      </c>
      <c r="HP2017" t="s">
        <v>3</v>
      </c>
      <c r="HQ2017" t="s">
        <v>3</v>
      </c>
      <c r="HS2017">
        <v>0</v>
      </c>
      <c r="IK2017">
        <v>0</v>
      </c>
    </row>
    <row r="2019" spans="1:245" x14ac:dyDescent="0.2">
      <c r="A2019">
        <v>51</v>
      </c>
      <c r="B2019">
        <f>B2006</f>
        <v>1</v>
      </c>
      <c r="C2019">
        <f>A2006</f>
        <v>4</v>
      </c>
      <c r="D2019">
        <f>ROW(A2006)</f>
        <v>2006</v>
      </c>
      <c r="F2019" t="str">
        <f>IF(F2006&lt;&gt;"",F2006,"")</f>
        <v>Новый раздел</v>
      </c>
      <c r="G2019" t="str">
        <f>IF(G2006&lt;&gt;"",G2006,"")</f>
        <v>Помещение 208 Учебный класс</v>
      </c>
      <c r="H2019">
        <v>0</v>
      </c>
      <c r="O2019">
        <f t="shared" ref="O2019:T2019" si="1388">ROUND(AB2019,2)</f>
        <v>2205.15</v>
      </c>
      <c r="P2019">
        <f t="shared" si="1388"/>
        <v>266.66000000000003</v>
      </c>
      <c r="Q2019">
        <f t="shared" si="1388"/>
        <v>63.37</v>
      </c>
      <c r="R2019">
        <f t="shared" si="1388"/>
        <v>30.47</v>
      </c>
      <c r="S2019">
        <f t="shared" si="1388"/>
        <v>1875.12</v>
      </c>
      <c r="T2019">
        <f t="shared" si="1388"/>
        <v>0</v>
      </c>
      <c r="U2019">
        <f>AH2019</f>
        <v>2.9668999999999999</v>
      </c>
      <c r="V2019">
        <f>AI2019</f>
        <v>0</v>
      </c>
      <c r="W2019">
        <f>ROUND(AJ2019,2)</f>
        <v>0</v>
      </c>
      <c r="X2019">
        <f>ROUND(AK2019,2)</f>
        <v>1312.59</v>
      </c>
      <c r="Y2019">
        <f>ROUND(AL2019,2)</f>
        <v>187.52</v>
      </c>
      <c r="AB2019">
        <f>ROUND(SUMIF(AA2010:AA2017,"=35364244",O2010:O2017),2)</f>
        <v>2205.15</v>
      </c>
      <c r="AC2019">
        <f>ROUND(SUMIF(AA2010:AA2017,"=35364244",P2010:P2017),2)</f>
        <v>266.66000000000003</v>
      </c>
      <c r="AD2019">
        <f>ROUND(SUMIF(AA2010:AA2017,"=35364244",Q2010:Q2017),2)</f>
        <v>63.37</v>
      </c>
      <c r="AE2019">
        <f>ROUND(SUMIF(AA2010:AA2017,"=35364244",R2010:R2017),2)</f>
        <v>30.47</v>
      </c>
      <c r="AF2019">
        <f>ROUND(SUMIF(AA2010:AA2017,"=35364244",S2010:S2017),2)</f>
        <v>1875.12</v>
      </c>
      <c r="AG2019">
        <f>ROUND(SUMIF(AA2010:AA2017,"=35364244",T2010:T2017),2)</f>
        <v>0</v>
      </c>
      <c r="AH2019">
        <f>SUMIF(AA2010:AA2017,"=35364244",U2010:U2017)</f>
        <v>2.9668999999999999</v>
      </c>
      <c r="AI2019">
        <f>SUMIF(AA2010:AA2017,"=35364244",V2010:V2017)</f>
        <v>0</v>
      </c>
      <c r="AJ2019">
        <f>ROUND(SUMIF(AA2010:AA2017,"=35364244",W2010:W2017),2)</f>
        <v>0</v>
      </c>
      <c r="AK2019">
        <f>ROUND(SUMIF(AA2010:AA2017,"=35364244",X2010:X2017),2)</f>
        <v>1312.59</v>
      </c>
      <c r="AL2019">
        <f>ROUND(SUMIF(AA2010:AA2017,"=35364244",Y2010:Y2017),2)</f>
        <v>187.52</v>
      </c>
      <c r="AO2019">
        <f t="shared" ref="AO2019:BD2019" si="1389">ROUND(BX2019,2)</f>
        <v>0</v>
      </c>
      <c r="AP2019">
        <f t="shared" si="1389"/>
        <v>0</v>
      </c>
      <c r="AQ2019">
        <f t="shared" si="1389"/>
        <v>0</v>
      </c>
      <c r="AR2019">
        <f t="shared" si="1389"/>
        <v>3738.16</v>
      </c>
      <c r="AS2019">
        <f t="shared" si="1389"/>
        <v>0</v>
      </c>
      <c r="AT2019">
        <f t="shared" si="1389"/>
        <v>0</v>
      </c>
      <c r="AU2019">
        <f t="shared" si="1389"/>
        <v>3738.16</v>
      </c>
      <c r="AV2019">
        <f t="shared" si="1389"/>
        <v>266.66000000000003</v>
      </c>
      <c r="AW2019">
        <f t="shared" si="1389"/>
        <v>266.66000000000003</v>
      </c>
      <c r="AX2019">
        <f t="shared" si="1389"/>
        <v>0</v>
      </c>
      <c r="AY2019">
        <f t="shared" si="1389"/>
        <v>266.66000000000003</v>
      </c>
      <c r="AZ2019">
        <f t="shared" si="1389"/>
        <v>0</v>
      </c>
      <c r="BA2019">
        <f t="shared" si="1389"/>
        <v>0</v>
      </c>
      <c r="BB2019">
        <f t="shared" si="1389"/>
        <v>0</v>
      </c>
      <c r="BC2019">
        <f t="shared" si="1389"/>
        <v>0</v>
      </c>
      <c r="BD2019">
        <f t="shared" si="1389"/>
        <v>0</v>
      </c>
      <c r="BX2019">
        <f>ROUND(SUMIF(AA2010:AA2017,"=35364244",FQ2010:FQ2017),2)</f>
        <v>0</v>
      </c>
      <c r="BY2019">
        <f>ROUND(SUMIF(AA2010:AA2017,"=35364244",FR2010:FR2017),2)</f>
        <v>0</v>
      </c>
      <c r="BZ2019">
        <f>ROUND(SUMIF(AA2010:AA2017,"=35364244",GL2010:GL2017),2)</f>
        <v>0</v>
      </c>
      <c r="CA2019">
        <f>ROUND(SUMIF(AA2010:AA2017,"=35364244",GM2010:GM2017),2)</f>
        <v>3738.16</v>
      </c>
      <c r="CB2019">
        <f>ROUND(SUMIF(AA2010:AA2017,"=35364244",GN2010:GN2017),2)</f>
        <v>0</v>
      </c>
      <c r="CC2019">
        <f>ROUND(SUMIF(AA2010:AA2017,"=35364244",GO2010:GO2017),2)</f>
        <v>0</v>
      </c>
      <c r="CD2019">
        <f>ROUND(SUMIF(AA2010:AA2017,"=35364244",GP2010:GP2017),2)</f>
        <v>3738.16</v>
      </c>
      <c r="CE2019">
        <f>AC2019-BX2019</f>
        <v>266.66000000000003</v>
      </c>
      <c r="CF2019">
        <f>AC2019-BY2019</f>
        <v>266.66000000000003</v>
      </c>
      <c r="CG2019">
        <f>BX2019-BZ2019</f>
        <v>0</v>
      </c>
      <c r="CH2019">
        <f>AC2019-BX2019-BY2019+BZ2019</f>
        <v>266.66000000000003</v>
      </c>
      <c r="CI2019">
        <f>BY2019-BZ2019</f>
        <v>0</v>
      </c>
      <c r="CJ2019">
        <f>ROUND(SUMIF(AA2010:AA2017,"=35364244",GX2010:GX2017),2)</f>
        <v>0</v>
      </c>
      <c r="CK2019">
        <f>ROUND(SUMIF(AA2010:AA2017,"=35364244",GY2010:GY2017),2)</f>
        <v>0</v>
      </c>
      <c r="CL2019">
        <f>ROUND(SUMIF(AA2010:AA2017,"=35364244",GZ2010:GZ2017),2)</f>
        <v>0</v>
      </c>
      <c r="CM2019">
        <f>ROUND(SUMIF(AA2010:AA2017,"=35364244",HD2010:HD2017),2)</f>
        <v>0</v>
      </c>
      <c r="GX2019">
        <v>0</v>
      </c>
    </row>
    <row r="2021" spans="1:245" x14ac:dyDescent="0.2">
      <c r="A2021">
        <v>50</v>
      </c>
      <c r="B2021">
        <v>0</v>
      </c>
      <c r="C2021">
        <v>0</v>
      </c>
      <c r="D2021">
        <v>1</v>
      </c>
      <c r="E2021">
        <v>201</v>
      </c>
      <c r="F2021">
        <f>ROUND(Source!O2019,O2021)</f>
        <v>2205.15</v>
      </c>
      <c r="G2021" t="s">
        <v>66</v>
      </c>
      <c r="H2021" t="s">
        <v>67</v>
      </c>
      <c r="K2021">
        <v>201</v>
      </c>
      <c r="L2021">
        <v>1</v>
      </c>
      <c r="M2021">
        <v>3</v>
      </c>
      <c r="N2021" t="s">
        <v>3</v>
      </c>
      <c r="O2021">
        <v>2</v>
      </c>
      <c r="W2021">
        <v>2205.15</v>
      </c>
      <c r="X2021">
        <v>1</v>
      </c>
      <c r="Y2021">
        <v>2205.15</v>
      </c>
    </row>
    <row r="2022" spans="1:245" x14ac:dyDescent="0.2">
      <c r="A2022">
        <v>50</v>
      </c>
      <c r="B2022">
        <v>0</v>
      </c>
      <c r="C2022">
        <v>0</v>
      </c>
      <c r="D2022">
        <v>1</v>
      </c>
      <c r="E2022">
        <v>202</v>
      </c>
      <c r="F2022">
        <f>ROUND(Source!P2019,O2022)</f>
        <v>266.66000000000003</v>
      </c>
      <c r="G2022" t="s">
        <v>68</v>
      </c>
      <c r="H2022" t="s">
        <v>69</v>
      </c>
      <c r="K2022">
        <v>202</v>
      </c>
      <c r="L2022">
        <v>2</v>
      </c>
      <c r="M2022">
        <v>3</v>
      </c>
      <c r="N2022" t="s">
        <v>3</v>
      </c>
      <c r="O2022">
        <v>2</v>
      </c>
      <c r="W2022">
        <v>266.66000000000003</v>
      </c>
      <c r="X2022">
        <v>1</v>
      </c>
      <c r="Y2022">
        <v>266.66000000000003</v>
      </c>
    </row>
    <row r="2023" spans="1:245" x14ac:dyDescent="0.2">
      <c r="A2023">
        <v>50</v>
      </c>
      <c r="B2023">
        <v>0</v>
      </c>
      <c r="C2023">
        <v>0</v>
      </c>
      <c r="D2023">
        <v>1</v>
      </c>
      <c r="E2023">
        <v>222</v>
      </c>
      <c r="F2023">
        <f>ROUND(Source!AO2019,O2023)</f>
        <v>0</v>
      </c>
      <c r="G2023" t="s">
        <v>70</v>
      </c>
      <c r="H2023" t="s">
        <v>71</v>
      </c>
      <c r="K2023">
        <v>222</v>
      </c>
      <c r="L2023">
        <v>3</v>
      </c>
      <c r="M2023">
        <v>3</v>
      </c>
      <c r="N2023" t="s">
        <v>3</v>
      </c>
      <c r="O2023">
        <v>2</v>
      </c>
      <c r="W2023">
        <v>0</v>
      </c>
      <c r="X2023">
        <v>1</v>
      </c>
      <c r="Y2023">
        <v>0</v>
      </c>
    </row>
    <row r="2024" spans="1:245" x14ac:dyDescent="0.2">
      <c r="A2024">
        <v>50</v>
      </c>
      <c r="B2024">
        <v>0</v>
      </c>
      <c r="C2024">
        <v>0</v>
      </c>
      <c r="D2024">
        <v>1</v>
      </c>
      <c r="E2024">
        <v>225</v>
      </c>
      <c r="F2024">
        <f>ROUND(Source!AV2019,O2024)</f>
        <v>266.66000000000003</v>
      </c>
      <c r="G2024" t="s">
        <v>72</v>
      </c>
      <c r="H2024" t="s">
        <v>73</v>
      </c>
      <c r="K2024">
        <v>225</v>
      </c>
      <c r="L2024">
        <v>4</v>
      </c>
      <c r="M2024">
        <v>3</v>
      </c>
      <c r="N2024" t="s">
        <v>3</v>
      </c>
      <c r="O2024">
        <v>2</v>
      </c>
      <c r="W2024">
        <v>266.66000000000003</v>
      </c>
      <c r="X2024">
        <v>1</v>
      </c>
      <c r="Y2024">
        <v>266.66000000000003</v>
      </c>
    </row>
    <row r="2025" spans="1:245" x14ac:dyDescent="0.2">
      <c r="A2025">
        <v>50</v>
      </c>
      <c r="B2025">
        <v>0</v>
      </c>
      <c r="C2025">
        <v>0</v>
      </c>
      <c r="D2025">
        <v>1</v>
      </c>
      <c r="E2025">
        <v>226</v>
      </c>
      <c r="F2025">
        <f>ROUND(Source!AW2019,O2025)</f>
        <v>266.66000000000003</v>
      </c>
      <c r="G2025" t="s">
        <v>74</v>
      </c>
      <c r="H2025" t="s">
        <v>75</v>
      </c>
      <c r="K2025">
        <v>226</v>
      </c>
      <c r="L2025">
        <v>5</v>
      </c>
      <c r="M2025">
        <v>3</v>
      </c>
      <c r="N2025" t="s">
        <v>3</v>
      </c>
      <c r="O2025">
        <v>2</v>
      </c>
      <c r="W2025">
        <v>266.66000000000003</v>
      </c>
      <c r="X2025">
        <v>1</v>
      </c>
      <c r="Y2025">
        <v>266.66000000000003</v>
      </c>
    </row>
    <row r="2026" spans="1:245" x14ac:dyDescent="0.2">
      <c r="A2026">
        <v>50</v>
      </c>
      <c r="B2026">
        <v>0</v>
      </c>
      <c r="C2026">
        <v>0</v>
      </c>
      <c r="D2026">
        <v>1</v>
      </c>
      <c r="E2026">
        <v>227</v>
      </c>
      <c r="F2026">
        <f>ROUND(Source!AX2019,O2026)</f>
        <v>0</v>
      </c>
      <c r="G2026" t="s">
        <v>76</v>
      </c>
      <c r="H2026" t="s">
        <v>77</v>
      </c>
      <c r="K2026">
        <v>227</v>
      </c>
      <c r="L2026">
        <v>6</v>
      </c>
      <c r="M2026">
        <v>3</v>
      </c>
      <c r="N2026" t="s">
        <v>3</v>
      </c>
      <c r="O2026">
        <v>2</v>
      </c>
      <c r="W2026">
        <v>0</v>
      </c>
      <c r="X2026">
        <v>1</v>
      </c>
      <c r="Y2026">
        <v>0</v>
      </c>
    </row>
    <row r="2027" spans="1:245" x14ac:dyDescent="0.2">
      <c r="A2027">
        <v>50</v>
      </c>
      <c r="B2027">
        <v>0</v>
      </c>
      <c r="C2027">
        <v>0</v>
      </c>
      <c r="D2027">
        <v>1</v>
      </c>
      <c r="E2027">
        <v>228</v>
      </c>
      <c r="F2027">
        <f>ROUND(Source!AY2019,O2027)</f>
        <v>266.66000000000003</v>
      </c>
      <c r="G2027" t="s">
        <v>78</v>
      </c>
      <c r="H2027" t="s">
        <v>79</v>
      </c>
      <c r="K2027">
        <v>228</v>
      </c>
      <c r="L2027">
        <v>7</v>
      </c>
      <c r="M2027">
        <v>3</v>
      </c>
      <c r="N2027" t="s">
        <v>3</v>
      </c>
      <c r="O2027">
        <v>2</v>
      </c>
      <c r="W2027">
        <v>266.66000000000003</v>
      </c>
      <c r="X2027">
        <v>1</v>
      </c>
      <c r="Y2027">
        <v>266.66000000000003</v>
      </c>
    </row>
    <row r="2028" spans="1:245" x14ac:dyDescent="0.2">
      <c r="A2028">
        <v>50</v>
      </c>
      <c r="B2028">
        <v>0</v>
      </c>
      <c r="C2028">
        <v>0</v>
      </c>
      <c r="D2028">
        <v>1</v>
      </c>
      <c r="E2028">
        <v>216</v>
      </c>
      <c r="F2028">
        <f>ROUND(Source!AP2019,O2028)</f>
        <v>0</v>
      </c>
      <c r="G2028" t="s">
        <v>80</v>
      </c>
      <c r="H2028" t="s">
        <v>81</v>
      </c>
      <c r="K2028">
        <v>216</v>
      </c>
      <c r="L2028">
        <v>8</v>
      </c>
      <c r="M2028">
        <v>3</v>
      </c>
      <c r="N2028" t="s">
        <v>3</v>
      </c>
      <c r="O2028">
        <v>2</v>
      </c>
      <c r="W2028">
        <v>0</v>
      </c>
      <c r="X2028">
        <v>1</v>
      </c>
      <c r="Y2028">
        <v>0</v>
      </c>
    </row>
    <row r="2029" spans="1:245" x14ac:dyDescent="0.2">
      <c r="A2029">
        <v>50</v>
      </c>
      <c r="B2029">
        <v>0</v>
      </c>
      <c r="C2029">
        <v>0</v>
      </c>
      <c r="D2029">
        <v>1</v>
      </c>
      <c r="E2029">
        <v>223</v>
      </c>
      <c r="F2029">
        <f>ROUND(Source!AQ2019,O2029)</f>
        <v>0</v>
      </c>
      <c r="G2029" t="s">
        <v>82</v>
      </c>
      <c r="H2029" t="s">
        <v>83</v>
      </c>
      <c r="K2029">
        <v>223</v>
      </c>
      <c r="L2029">
        <v>9</v>
      </c>
      <c r="M2029">
        <v>3</v>
      </c>
      <c r="N2029" t="s">
        <v>3</v>
      </c>
      <c r="O2029">
        <v>2</v>
      </c>
      <c r="W2029">
        <v>0</v>
      </c>
      <c r="X2029">
        <v>1</v>
      </c>
      <c r="Y2029">
        <v>0</v>
      </c>
    </row>
    <row r="2030" spans="1:245" x14ac:dyDescent="0.2">
      <c r="A2030">
        <v>50</v>
      </c>
      <c r="B2030">
        <v>0</v>
      </c>
      <c r="C2030">
        <v>0</v>
      </c>
      <c r="D2030">
        <v>1</v>
      </c>
      <c r="E2030">
        <v>229</v>
      </c>
      <c r="F2030">
        <f>ROUND(Source!AZ2019,O2030)</f>
        <v>0</v>
      </c>
      <c r="G2030" t="s">
        <v>84</v>
      </c>
      <c r="H2030" t="s">
        <v>85</v>
      </c>
      <c r="K2030">
        <v>229</v>
      </c>
      <c r="L2030">
        <v>10</v>
      </c>
      <c r="M2030">
        <v>3</v>
      </c>
      <c r="N2030" t="s">
        <v>3</v>
      </c>
      <c r="O2030">
        <v>2</v>
      </c>
      <c r="W2030">
        <v>0</v>
      </c>
      <c r="X2030">
        <v>1</v>
      </c>
      <c r="Y2030">
        <v>0</v>
      </c>
    </row>
    <row r="2031" spans="1:245" x14ac:dyDescent="0.2">
      <c r="A2031">
        <v>50</v>
      </c>
      <c r="B2031">
        <v>0</v>
      </c>
      <c r="C2031">
        <v>0</v>
      </c>
      <c r="D2031">
        <v>1</v>
      </c>
      <c r="E2031">
        <v>203</v>
      </c>
      <c r="F2031">
        <f>ROUND(Source!Q2019,O2031)</f>
        <v>63.37</v>
      </c>
      <c r="G2031" t="s">
        <v>86</v>
      </c>
      <c r="H2031" t="s">
        <v>87</v>
      </c>
      <c r="K2031">
        <v>203</v>
      </c>
      <c r="L2031">
        <v>11</v>
      </c>
      <c r="M2031">
        <v>3</v>
      </c>
      <c r="N2031" t="s">
        <v>3</v>
      </c>
      <c r="O2031">
        <v>2</v>
      </c>
      <c r="W2031">
        <v>63.37</v>
      </c>
      <c r="X2031">
        <v>1</v>
      </c>
      <c r="Y2031">
        <v>63.37</v>
      </c>
    </row>
    <row r="2032" spans="1:245" x14ac:dyDescent="0.2">
      <c r="A2032">
        <v>50</v>
      </c>
      <c r="B2032">
        <v>0</v>
      </c>
      <c r="C2032">
        <v>0</v>
      </c>
      <c r="D2032">
        <v>1</v>
      </c>
      <c r="E2032">
        <v>231</v>
      </c>
      <c r="F2032">
        <f>ROUND(Source!BB2019,O2032)</f>
        <v>0</v>
      </c>
      <c r="G2032" t="s">
        <v>88</v>
      </c>
      <c r="H2032" t="s">
        <v>89</v>
      </c>
      <c r="K2032">
        <v>231</v>
      </c>
      <c r="L2032">
        <v>12</v>
      </c>
      <c r="M2032">
        <v>3</v>
      </c>
      <c r="N2032" t="s">
        <v>3</v>
      </c>
      <c r="O2032">
        <v>2</v>
      </c>
      <c r="W2032">
        <v>0</v>
      </c>
      <c r="X2032">
        <v>1</v>
      </c>
      <c r="Y2032">
        <v>0</v>
      </c>
    </row>
    <row r="2033" spans="1:25" x14ac:dyDescent="0.2">
      <c r="A2033">
        <v>50</v>
      </c>
      <c r="B2033">
        <v>0</v>
      </c>
      <c r="C2033">
        <v>0</v>
      </c>
      <c r="D2033">
        <v>1</v>
      </c>
      <c r="E2033">
        <v>204</v>
      </c>
      <c r="F2033">
        <f>ROUND(Source!R2019,O2033)</f>
        <v>30.47</v>
      </c>
      <c r="G2033" t="s">
        <v>90</v>
      </c>
      <c r="H2033" t="s">
        <v>91</v>
      </c>
      <c r="K2033">
        <v>204</v>
      </c>
      <c r="L2033">
        <v>13</v>
      </c>
      <c r="M2033">
        <v>3</v>
      </c>
      <c r="N2033" t="s">
        <v>3</v>
      </c>
      <c r="O2033">
        <v>2</v>
      </c>
      <c r="W2033">
        <v>30.47</v>
      </c>
      <c r="X2033">
        <v>1</v>
      </c>
      <c r="Y2033">
        <v>30.47</v>
      </c>
    </row>
    <row r="2034" spans="1:25" x14ac:dyDescent="0.2">
      <c r="A2034">
        <v>50</v>
      </c>
      <c r="B2034">
        <v>0</v>
      </c>
      <c r="C2034">
        <v>0</v>
      </c>
      <c r="D2034">
        <v>1</v>
      </c>
      <c r="E2034">
        <v>205</v>
      </c>
      <c r="F2034">
        <f>ROUND(Source!S2019,O2034)</f>
        <v>1875.12</v>
      </c>
      <c r="G2034" t="s">
        <v>92</v>
      </c>
      <c r="H2034" t="s">
        <v>93</v>
      </c>
      <c r="K2034">
        <v>205</v>
      </c>
      <c r="L2034">
        <v>14</v>
      </c>
      <c r="M2034">
        <v>3</v>
      </c>
      <c r="N2034" t="s">
        <v>3</v>
      </c>
      <c r="O2034">
        <v>2</v>
      </c>
      <c r="W2034">
        <v>1875.12</v>
      </c>
      <c r="X2034">
        <v>1</v>
      </c>
      <c r="Y2034">
        <v>1875.12</v>
      </c>
    </row>
    <row r="2035" spans="1:25" x14ac:dyDescent="0.2">
      <c r="A2035">
        <v>50</v>
      </c>
      <c r="B2035">
        <v>0</v>
      </c>
      <c r="C2035">
        <v>0</v>
      </c>
      <c r="D2035">
        <v>1</v>
      </c>
      <c r="E2035">
        <v>232</v>
      </c>
      <c r="F2035">
        <f>ROUND(Source!BC2019,O2035)</f>
        <v>0</v>
      </c>
      <c r="G2035" t="s">
        <v>94</v>
      </c>
      <c r="H2035" t="s">
        <v>95</v>
      </c>
      <c r="K2035">
        <v>232</v>
      </c>
      <c r="L2035">
        <v>15</v>
      </c>
      <c r="M2035">
        <v>3</v>
      </c>
      <c r="N2035" t="s">
        <v>3</v>
      </c>
      <c r="O2035">
        <v>2</v>
      </c>
      <c r="W2035">
        <v>0</v>
      </c>
      <c r="X2035">
        <v>1</v>
      </c>
      <c r="Y2035">
        <v>0</v>
      </c>
    </row>
    <row r="2036" spans="1:25" x14ac:dyDescent="0.2">
      <c r="A2036">
        <v>50</v>
      </c>
      <c r="B2036">
        <v>0</v>
      </c>
      <c r="C2036">
        <v>0</v>
      </c>
      <c r="D2036">
        <v>1</v>
      </c>
      <c r="E2036">
        <v>214</v>
      </c>
      <c r="F2036">
        <f>ROUND(Source!AS2019,O2036)</f>
        <v>0</v>
      </c>
      <c r="G2036" t="s">
        <v>96</v>
      </c>
      <c r="H2036" t="s">
        <v>97</v>
      </c>
      <c r="K2036">
        <v>214</v>
      </c>
      <c r="L2036">
        <v>16</v>
      </c>
      <c r="M2036">
        <v>3</v>
      </c>
      <c r="N2036" t="s">
        <v>3</v>
      </c>
      <c r="O2036">
        <v>2</v>
      </c>
      <c r="W2036">
        <v>0</v>
      </c>
      <c r="X2036">
        <v>1</v>
      </c>
      <c r="Y2036">
        <v>0</v>
      </c>
    </row>
    <row r="2037" spans="1:25" x14ac:dyDescent="0.2">
      <c r="A2037">
        <v>50</v>
      </c>
      <c r="B2037">
        <v>0</v>
      </c>
      <c r="C2037">
        <v>0</v>
      </c>
      <c r="D2037">
        <v>1</v>
      </c>
      <c r="E2037">
        <v>215</v>
      </c>
      <c r="F2037">
        <f>ROUND(Source!AT2019,O2037)</f>
        <v>0</v>
      </c>
      <c r="G2037" t="s">
        <v>98</v>
      </c>
      <c r="H2037" t="s">
        <v>99</v>
      </c>
      <c r="K2037">
        <v>215</v>
      </c>
      <c r="L2037">
        <v>17</v>
      </c>
      <c r="M2037">
        <v>3</v>
      </c>
      <c r="N2037" t="s">
        <v>3</v>
      </c>
      <c r="O2037">
        <v>2</v>
      </c>
      <c r="W2037">
        <v>0</v>
      </c>
      <c r="X2037">
        <v>1</v>
      </c>
      <c r="Y2037">
        <v>0</v>
      </c>
    </row>
    <row r="2038" spans="1:25" x14ac:dyDescent="0.2">
      <c r="A2038">
        <v>50</v>
      </c>
      <c r="B2038">
        <v>0</v>
      </c>
      <c r="C2038">
        <v>0</v>
      </c>
      <c r="D2038">
        <v>1</v>
      </c>
      <c r="E2038">
        <v>217</v>
      </c>
      <c r="F2038">
        <f>ROUND(Source!AU2019,O2038)</f>
        <v>3738.16</v>
      </c>
      <c r="G2038" t="s">
        <v>100</v>
      </c>
      <c r="H2038" t="s">
        <v>101</v>
      </c>
      <c r="K2038">
        <v>217</v>
      </c>
      <c r="L2038">
        <v>18</v>
      </c>
      <c r="M2038">
        <v>3</v>
      </c>
      <c r="N2038" t="s">
        <v>3</v>
      </c>
      <c r="O2038">
        <v>2</v>
      </c>
      <c r="W2038">
        <v>3738.16</v>
      </c>
      <c r="X2038">
        <v>1</v>
      </c>
      <c r="Y2038">
        <v>3738.16</v>
      </c>
    </row>
    <row r="2039" spans="1:25" x14ac:dyDescent="0.2">
      <c r="A2039">
        <v>50</v>
      </c>
      <c r="B2039">
        <v>0</v>
      </c>
      <c r="C2039">
        <v>0</v>
      </c>
      <c r="D2039">
        <v>1</v>
      </c>
      <c r="E2039">
        <v>230</v>
      </c>
      <c r="F2039">
        <f>ROUND(Source!BA2019,O2039)</f>
        <v>0</v>
      </c>
      <c r="G2039" t="s">
        <v>102</v>
      </c>
      <c r="H2039" t="s">
        <v>103</v>
      </c>
      <c r="K2039">
        <v>230</v>
      </c>
      <c r="L2039">
        <v>19</v>
      </c>
      <c r="M2039">
        <v>3</v>
      </c>
      <c r="N2039" t="s">
        <v>3</v>
      </c>
      <c r="O2039">
        <v>2</v>
      </c>
      <c r="W2039">
        <v>0</v>
      </c>
      <c r="X2039">
        <v>1</v>
      </c>
      <c r="Y2039">
        <v>0</v>
      </c>
    </row>
    <row r="2040" spans="1:25" x14ac:dyDescent="0.2">
      <c r="A2040">
        <v>50</v>
      </c>
      <c r="B2040">
        <v>0</v>
      </c>
      <c r="C2040">
        <v>0</v>
      </c>
      <c r="D2040">
        <v>1</v>
      </c>
      <c r="E2040">
        <v>206</v>
      </c>
      <c r="F2040">
        <f>ROUND(Source!T2019,O2040)</f>
        <v>0</v>
      </c>
      <c r="G2040" t="s">
        <v>104</v>
      </c>
      <c r="H2040" t="s">
        <v>105</v>
      </c>
      <c r="K2040">
        <v>206</v>
      </c>
      <c r="L2040">
        <v>20</v>
      </c>
      <c r="M2040">
        <v>3</v>
      </c>
      <c r="N2040" t="s">
        <v>3</v>
      </c>
      <c r="O2040">
        <v>2</v>
      </c>
      <c r="W2040">
        <v>0</v>
      </c>
      <c r="X2040">
        <v>1</v>
      </c>
      <c r="Y2040">
        <v>0</v>
      </c>
    </row>
    <row r="2041" spans="1:25" x14ac:dyDescent="0.2">
      <c r="A2041">
        <v>50</v>
      </c>
      <c r="B2041">
        <v>0</v>
      </c>
      <c r="C2041">
        <v>0</v>
      </c>
      <c r="D2041">
        <v>1</v>
      </c>
      <c r="E2041">
        <v>207</v>
      </c>
      <c r="F2041">
        <f>Source!U2019</f>
        <v>2.9668999999999999</v>
      </c>
      <c r="G2041" t="s">
        <v>106</v>
      </c>
      <c r="H2041" t="s">
        <v>107</v>
      </c>
      <c r="K2041">
        <v>207</v>
      </c>
      <c r="L2041">
        <v>21</v>
      </c>
      <c r="M2041">
        <v>3</v>
      </c>
      <c r="N2041" t="s">
        <v>3</v>
      </c>
      <c r="O2041">
        <v>-1</v>
      </c>
      <c r="W2041">
        <v>2.9668999999999994</v>
      </c>
      <c r="X2041">
        <v>1</v>
      </c>
      <c r="Y2041">
        <v>2.9668999999999994</v>
      </c>
    </row>
    <row r="2042" spans="1:25" x14ac:dyDescent="0.2">
      <c r="A2042">
        <v>50</v>
      </c>
      <c r="B2042">
        <v>0</v>
      </c>
      <c r="C2042">
        <v>0</v>
      </c>
      <c r="D2042">
        <v>1</v>
      </c>
      <c r="E2042">
        <v>208</v>
      </c>
      <c r="F2042">
        <f>Source!V2019</f>
        <v>0</v>
      </c>
      <c r="G2042" t="s">
        <v>108</v>
      </c>
      <c r="H2042" t="s">
        <v>109</v>
      </c>
      <c r="K2042">
        <v>208</v>
      </c>
      <c r="L2042">
        <v>22</v>
      </c>
      <c r="M2042">
        <v>3</v>
      </c>
      <c r="N2042" t="s">
        <v>3</v>
      </c>
      <c r="O2042">
        <v>-1</v>
      </c>
      <c r="W2042">
        <v>0</v>
      </c>
      <c r="X2042">
        <v>1</v>
      </c>
      <c r="Y2042">
        <v>0</v>
      </c>
    </row>
    <row r="2043" spans="1:25" x14ac:dyDescent="0.2">
      <c r="A2043">
        <v>50</v>
      </c>
      <c r="B2043">
        <v>0</v>
      </c>
      <c r="C2043">
        <v>0</v>
      </c>
      <c r="D2043">
        <v>1</v>
      </c>
      <c r="E2043">
        <v>209</v>
      </c>
      <c r="F2043">
        <f>ROUND(Source!W2019,O2043)</f>
        <v>0</v>
      </c>
      <c r="G2043" t="s">
        <v>110</v>
      </c>
      <c r="H2043" t="s">
        <v>111</v>
      </c>
      <c r="K2043">
        <v>209</v>
      </c>
      <c r="L2043">
        <v>23</v>
      </c>
      <c r="M2043">
        <v>3</v>
      </c>
      <c r="N2043" t="s">
        <v>3</v>
      </c>
      <c r="O2043">
        <v>2</v>
      </c>
      <c r="W2043">
        <v>0</v>
      </c>
      <c r="X2043">
        <v>1</v>
      </c>
      <c r="Y2043">
        <v>0</v>
      </c>
    </row>
    <row r="2044" spans="1:25" x14ac:dyDescent="0.2">
      <c r="A2044">
        <v>50</v>
      </c>
      <c r="B2044">
        <v>0</v>
      </c>
      <c r="C2044">
        <v>0</v>
      </c>
      <c r="D2044">
        <v>1</v>
      </c>
      <c r="E2044">
        <v>233</v>
      </c>
      <c r="F2044">
        <f>ROUND(Source!BD2019,O2044)</f>
        <v>0</v>
      </c>
      <c r="G2044" t="s">
        <v>112</v>
      </c>
      <c r="H2044" t="s">
        <v>113</v>
      </c>
      <c r="K2044">
        <v>233</v>
      </c>
      <c r="L2044">
        <v>24</v>
      </c>
      <c r="M2044">
        <v>3</v>
      </c>
      <c r="N2044" t="s">
        <v>3</v>
      </c>
      <c r="O2044">
        <v>2</v>
      </c>
      <c r="W2044">
        <v>0</v>
      </c>
      <c r="X2044">
        <v>1</v>
      </c>
      <c r="Y2044">
        <v>0</v>
      </c>
    </row>
    <row r="2045" spans="1:25" x14ac:dyDescent="0.2">
      <c r="A2045">
        <v>50</v>
      </c>
      <c r="B2045">
        <v>0</v>
      </c>
      <c r="C2045">
        <v>0</v>
      </c>
      <c r="D2045">
        <v>1</v>
      </c>
      <c r="E2045">
        <v>210</v>
      </c>
      <c r="F2045">
        <f>ROUND(Source!X2019,O2045)</f>
        <v>1312.59</v>
      </c>
      <c r="G2045" t="s">
        <v>114</v>
      </c>
      <c r="H2045" t="s">
        <v>115</v>
      </c>
      <c r="K2045">
        <v>210</v>
      </c>
      <c r="L2045">
        <v>25</v>
      </c>
      <c r="M2045">
        <v>3</v>
      </c>
      <c r="N2045" t="s">
        <v>3</v>
      </c>
      <c r="O2045">
        <v>2</v>
      </c>
      <c r="W2045">
        <v>1312.59</v>
      </c>
      <c r="X2045">
        <v>1</v>
      </c>
      <c r="Y2045">
        <v>1312.59</v>
      </c>
    </row>
    <row r="2046" spans="1:25" x14ac:dyDescent="0.2">
      <c r="A2046">
        <v>50</v>
      </c>
      <c r="B2046">
        <v>0</v>
      </c>
      <c r="C2046">
        <v>0</v>
      </c>
      <c r="D2046">
        <v>1</v>
      </c>
      <c r="E2046">
        <v>211</v>
      </c>
      <c r="F2046">
        <f>ROUND(Source!Y2019,O2046)</f>
        <v>187.52</v>
      </c>
      <c r="G2046" t="s">
        <v>116</v>
      </c>
      <c r="H2046" t="s">
        <v>117</v>
      </c>
      <c r="K2046">
        <v>211</v>
      </c>
      <c r="L2046">
        <v>26</v>
      </c>
      <c r="M2046">
        <v>3</v>
      </c>
      <c r="N2046" t="s">
        <v>3</v>
      </c>
      <c r="O2046">
        <v>2</v>
      </c>
      <c r="W2046">
        <v>187.52</v>
      </c>
      <c r="X2046">
        <v>1</v>
      </c>
      <c r="Y2046">
        <v>187.52</v>
      </c>
    </row>
    <row r="2047" spans="1:25" x14ac:dyDescent="0.2">
      <c r="A2047">
        <v>50</v>
      </c>
      <c r="B2047">
        <v>0</v>
      </c>
      <c r="C2047">
        <v>0</v>
      </c>
      <c r="D2047">
        <v>1</v>
      </c>
      <c r="E2047">
        <v>224</v>
      </c>
      <c r="F2047">
        <f>ROUND(Source!AR2019,O2047)</f>
        <v>3738.16</v>
      </c>
      <c r="G2047" t="s">
        <v>118</v>
      </c>
      <c r="H2047" t="s">
        <v>119</v>
      </c>
      <c r="K2047">
        <v>224</v>
      </c>
      <c r="L2047">
        <v>27</v>
      </c>
      <c r="M2047">
        <v>3</v>
      </c>
      <c r="N2047" t="s">
        <v>3</v>
      </c>
      <c r="O2047">
        <v>2</v>
      </c>
      <c r="W2047">
        <v>3738.16</v>
      </c>
      <c r="X2047">
        <v>1</v>
      </c>
      <c r="Y2047">
        <v>3738.16</v>
      </c>
    </row>
    <row r="2049" spans="1:245" x14ac:dyDescent="0.2">
      <c r="A2049">
        <v>4</v>
      </c>
      <c r="B2049">
        <v>1</v>
      </c>
      <c r="D2049">
        <f>ROW(A2062)</f>
        <v>2062</v>
      </c>
      <c r="F2049" t="s">
        <v>13</v>
      </c>
      <c r="G2049" t="s">
        <v>480</v>
      </c>
      <c r="H2049" t="s">
        <v>3</v>
      </c>
      <c r="I2049">
        <v>0</v>
      </c>
      <c r="K2049">
        <v>0</v>
      </c>
      <c r="M2049" t="s">
        <v>3</v>
      </c>
      <c r="S2049">
        <v>0</v>
      </c>
      <c r="U2049" t="s">
        <v>3</v>
      </c>
      <c r="V2049">
        <v>0</v>
      </c>
      <c r="AB2049" t="s">
        <v>3</v>
      </c>
      <c r="AC2049" t="s">
        <v>3</v>
      </c>
      <c r="AD2049" t="s">
        <v>3</v>
      </c>
      <c r="AE2049" t="s">
        <v>3</v>
      </c>
      <c r="AF2049" t="s">
        <v>3</v>
      </c>
      <c r="AG2049" t="s">
        <v>3</v>
      </c>
      <c r="AP2049" t="s">
        <v>3</v>
      </c>
      <c r="AQ2049" t="s">
        <v>3</v>
      </c>
      <c r="AR2049" t="s">
        <v>3</v>
      </c>
      <c r="AZ2049" t="s">
        <v>3</v>
      </c>
      <c r="BB2049" t="s">
        <v>3</v>
      </c>
      <c r="BC2049" t="s">
        <v>3</v>
      </c>
      <c r="BD2049" t="s">
        <v>3</v>
      </c>
      <c r="BE2049" t="s">
        <v>3</v>
      </c>
      <c r="BF2049" t="s">
        <v>3</v>
      </c>
      <c r="BG2049" t="s">
        <v>3</v>
      </c>
      <c r="BH2049" t="s">
        <v>3</v>
      </c>
      <c r="BI2049" t="s">
        <v>3</v>
      </c>
      <c r="BJ2049" t="s">
        <v>3</v>
      </c>
      <c r="BK2049" t="s">
        <v>3</v>
      </c>
      <c r="BL2049" t="s">
        <v>3</v>
      </c>
      <c r="BM2049" t="s">
        <v>3</v>
      </c>
      <c r="BN2049" t="s">
        <v>3</v>
      </c>
      <c r="BO2049" t="s">
        <v>3</v>
      </c>
      <c r="BP2049" t="s">
        <v>3</v>
      </c>
      <c r="BX2049">
        <v>0</v>
      </c>
      <c r="CJ2049">
        <v>0</v>
      </c>
    </row>
    <row r="2051" spans="1:245" x14ac:dyDescent="0.2">
      <c r="A2051">
        <v>52</v>
      </c>
      <c r="B2051">
        <f t="shared" ref="B2051:G2051" si="1390">B2062</f>
        <v>1</v>
      </c>
      <c r="C2051">
        <f t="shared" si="1390"/>
        <v>4</v>
      </c>
      <c r="D2051">
        <f t="shared" si="1390"/>
        <v>2049</v>
      </c>
      <c r="E2051">
        <f t="shared" si="1390"/>
        <v>0</v>
      </c>
      <c r="F2051" t="str">
        <f t="shared" si="1390"/>
        <v>Новый раздел</v>
      </c>
      <c r="G2051" t="str">
        <f t="shared" si="1390"/>
        <v>Помещение 209 Учебный класс</v>
      </c>
      <c r="O2051">
        <f t="shared" ref="O2051:AT2051" si="1391">O2062</f>
        <v>2205.15</v>
      </c>
      <c r="P2051">
        <f t="shared" si="1391"/>
        <v>266.66000000000003</v>
      </c>
      <c r="Q2051">
        <f t="shared" si="1391"/>
        <v>63.37</v>
      </c>
      <c r="R2051">
        <f t="shared" si="1391"/>
        <v>30.47</v>
      </c>
      <c r="S2051">
        <f t="shared" si="1391"/>
        <v>1875.12</v>
      </c>
      <c r="T2051">
        <f t="shared" si="1391"/>
        <v>0</v>
      </c>
      <c r="U2051">
        <f t="shared" si="1391"/>
        <v>2.9668999999999999</v>
      </c>
      <c r="V2051">
        <f t="shared" si="1391"/>
        <v>0</v>
      </c>
      <c r="W2051">
        <f t="shared" si="1391"/>
        <v>0</v>
      </c>
      <c r="X2051">
        <f t="shared" si="1391"/>
        <v>1312.59</v>
      </c>
      <c r="Y2051">
        <f t="shared" si="1391"/>
        <v>187.52</v>
      </c>
      <c r="Z2051">
        <f t="shared" si="1391"/>
        <v>0</v>
      </c>
      <c r="AA2051">
        <f t="shared" si="1391"/>
        <v>0</v>
      </c>
      <c r="AB2051">
        <f t="shared" si="1391"/>
        <v>2205.15</v>
      </c>
      <c r="AC2051">
        <f t="shared" si="1391"/>
        <v>266.66000000000003</v>
      </c>
      <c r="AD2051">
        <f t="shared" si="1391"/>
        <v>63.37</v>
      </c>
      <c r="AE2051">
        <f t="shared" si="1391"/>
        <v>30.47</v>
      </c>
      <c r="AF2051">
        <f t="shared" si="1391"/>
        <v>1875.12</v>
      </c>
      <c r="AG2051">
        <f t="shared" si="1391"/>
        <v>0</v>
      </c>
      <c r="AH2051">
        <f t="shared" si="1391"/>
        <v>2.9668999999999999</v>
      </c>
      <c r="AI2051">
        <f t="shared" si="1391"/>
        <v>0</v>
      </c>
      <c r="AJ2051">
        <f t="shared" si="1391"/>
        <v>0</v>
      </c>
      <c r="AK2051">
        <f t="shared" si="1391"/>
        <v>1312.59</v>
      </c>
      <c r="AL2051">
        <f t="shared" si="1391"/>
        <v>187.52</v>
      </c>
      <c r="AM2051">
        <f t="shared" si="1391"/>
        <v>0</v>
      </c>
      <c r="AN2051">
        <f t="shared" si="1391"/>
        <v>0</v>
      </c>
      <c r="AO2051">
        <f t="shared" si="1391"/>
        <v>0</v>
      </c>
      <c r="AP2051">
        <f t="shared" si="1391"/>
        <v>0</v>
      </c>
      <c r="AQ2051">
        <f t="shared" si="1391"/>
        <v>0</v>
      </c>
      <c r="AR2051">
        <f t="shared" si="1391"/>
        <v>3738.16</v>
      </c>
      <c r="AS2051">
        <f t="shared" si="1391"/>
        <v>0</v>
      </c>
      <c r="AT2051">
        <f t="shared" si="1391"/>
        <v>0</v>
      </c>
      <c r="AU2051">
        <f t="shared" ref="AU2051:BZ2051" si="1392">AU2062</f>
        <v>3738.16</v>
      </c>
      <c r="AV2051">
        <f t="shared" si="1392"/>
        <v>266.66000000000003</v>
      </c>
      <c r="AW2051">
        <f t="shared" si="1392"/>
        <v>266.66000000000003</v>
      </c>
      <c r="AX2051">
        <f t="shared" si="1392"/>
        <v>0</v>
      </c>
      <c r="AY2051">
        <f t="shared" si="1392"/>
        <v>266.66000000000003</v>
      </c>
      <c r="AZ2051">
        <f t="shared" si="1392"/>
        <v>0</v>
      </c>
      <c r="BA2051">
        <f t="shared" si="1392"/>
        <v>0</v>
      </c>
      <c r="BB2051">
        <f t="shared" si="1392"/>
        <v>0</v>
      </c>
      <c r="BC2051">
        <f t="shared" si="1392"/>
        <v>0</v>
      </c>
      <c r="BD2051">
        <f t="shared" si="1392"/>
        <v>0</v>
      </c>
      <c r="BE2051">
        <f t="shared" si="1392"/>
        <v>0</v>
      </c>
      <c r="BF2051">
        <f t="shared" si="1392"/>
        <v>0</v>
      </c>
      <c r="BG2051">
        <f t="shared" si="1392"/>
        <v>0</v>
      </c>
      <c r="BH2051">
        <f t="shared" si="1392"/>
        <v>0</v>
      </c>
      <c r="BI2051">
        <f t="shared" si="1392"/>
        <v>0</v>
      </c>
      <c r="BJ2051">
        <f t="shared" si="1392"/>
        <v>0</v>
      </c>
      <c r="BK2051">
        <f t="shared" si="1392"/>
        <v>0</v>
      </c>
      <c r="BL2051">
        <f t="shared" si="1392"/>
        <v>0</v>
      </c>
      <c r="BM2051">
        <f t="shared" si="1392"/>
        <v>0</v>
      </c>
      <c r="BN2051">
        <f t="shared" si="1392"/>
        <v>0</v>
      </c>
      <c r="BO2051">
        <f t="shared" si="1392"/>
        <v>0</v>
      </c>
      <c r="BP2051">
        <f t="shared" si="1392"/>
        <v>0</v>
      </c>
      <c r="BQ2051">
        <f t="shared" si="1392"/>
        <v>0</v>
      </c>
      <c r="BR2051">
        <f t="shared" si="1392"/>
        <v>0</v>
      </c>
      <c r="BS2051">
        <f t="shared" si="1392"/>
        <v>0</v>
      </c>
      <c r="BT2051">
        <f t="shared" si="1392"/>
        <v>0</v>
      </c>
      <c r="BU2051">
        <f t="shared" si="1392"/>
        <v>0</v>
      </c>
      <c r="BV2051">
        <f t="shared" si="1392"/>
        <v>0</v>
      </c>
      <c r="BW2051">
        <f t="shared" si="1392"/>
        <v>0</v>
      </c>
      <c r="BX2051">
        <f t="shared" si="1392"/>
        <v>0</v>
      </c>
      <c r="BY2051">
        <f t="shared" si="1392"/>
        <v>0</v>
      </c>
      <c r="BZ2051">
        <f t="shared" si="1392"/>
        <v>0</v>
      </c>
      <c r="CA2051">
        <f t="shared" ref="CA2051:DF2051" si="1393">CA2062</f>
        <v>3738.16</v>
      </c>
      <c r="CB2051">
        <f t="shared" si="1393"/>
        <v>0</v>
      </c>
      <c r="CC2051">
        <f t="shared" si="1393"/>
        <v>0</v>
      </c>
      <c r="CD2051">
        <f t="shared" si="1393"/>
        <v>3738.16</v>
      </c>
      <c r="CE2051">
        <f t="shared" si="1393"/>
        <v>266.66000000000003</v>
      </c>
      <c r="CF2051">
        <f t="shared" si="1393"/>
        <v>266.66000000000003</v>
      </c>
      <c r="CG2051">
        <f t="shared" si="1393"/>
        <v>0</v>
      </c>
      <c r="CH2051">
        <f t="shared" si="1393"/>
        <v>266.66000000000003</v>
      </c>
      <c r="CI2051">
        <f t="shared" si="1393"/>
        <v>0</v>
      </c>
      <c r="CJ2051">
        <f t="shared" si="1393"/>
        <v>0</v>
      </c>
      <c r="CK2051">
        <f t="shared" si="1393"/>
        <v>0</v>
      </c>
      <c r="CL2051">
        <f t="shared" si="1393"/>
        <v>0</v>
      </c>
      <c r="CM2051">
        <f t="shared" si="1393"/>
        <v>0</v>
      </c>
      <c r="CN2051">
        <f t="shared" si="1393"/>
        <v>0</v>
      </c>
      <c r="CO2051">
        <f t="shared" si="1393"/>
        <v>0</v>
      </c>
      <c r="CP2051">
        <f t="shared" si="1393"/>
        <v>0</v>
      </c>
      <c r="CQ2051">
        <f t="shared" si="1393"/>
        <v>0</v>
      </c>
      <c r="CR2051">
        <f t="shared" si="1393"/>
        <v>0</v>
      </c>
      <c r="CS2051">
        <f t="shared" si="1393"/>
        <v>0</v>
      </c>
      <c r="CT2051">
        <f t="shared" si="1393"/>
        <v>0</v>
      </c>
      <c r="CU2051">
        <f t="shared" si="1393"/>
        <v>0</v>
      </c>
      <c r="CV2051">
        <f t="shared" si="1393"/>
        <v>0</v>
      </c>
      <c r="CW2051">
        <f t="shared" si="1393"/>
        <v>0</v>
      </c>
      <c r="CX2051">
        <f t="shared" si="1393"/>
        <v>0</v>
      </c>
      <c r="CY2051">
        <f t="shared" si="1393"/>
        <v>0</v>
      </c>
      <c r="CZ2051">
        <f t="shared" si="1393"/>
        <v>0</v>
      </c>
      <c r="DA2051">
        <f t="shared" si="1393"/>
        <v>0</v>
      </c>
      <c r="DB2051">
        <f t="shared" si="1393"/>
        <v>0</v>
      </c>
      <c r="DC2051">
        <f t="shared" si="1393"/>
        <v>0</v>
      </c>
      <c r="DD2051">
        <f t="shared" si="1393"/>
        <v>0</v>
      </c>
      <c r="DE2051">
        <f t="shared" si="1393"/>
        <v>0</v>
      </c>
      <c r="DF2051">
        <f t="shared" si="1393"/>
        <v>0</v>
      </c>
      <c r="DG2051">
        <f t="shared" ref="DG2051:EL2051" si="1394">DG2062</f>
        <v>0</v>
      </c>
      <c r="DH2051">
        <f t="shared" si="1394"/>
        <v>0</v>
      </c>
      <c r="DI2051">
        <f t="shared" si="1394"/>
        <v>0</v>
      </c>
      <c r="DJ2051">
        <f t="shared" si="1394"/>
        <v>0</v>
      </c>
      <c r="DK2051">
        <f t="shared" si="1394"/>
        <v>0</v>
      </c>
      <c r="DL2051">
        <f t="shared" si="1394"/>
        <v>0</v>
      </c>
      <c r="DM2051">
        <f t="shared" si="1394"/>
        <v>0</v>
      </c>
      <c r="DN2051">
        <f t="shared" si="1394"/>
        <v>0</v>
      </c>
      <c r="DO2051">
        <f t="shared" si="1394"/>
        <v>0</v>
      </c>
      <c r="DP2051">
        <f t="shared" si="1394"/>
        <v>0</v>
      </c>
      <c r="DQ2051">
        <f t="shared" si="1394"/>
        <v>0</v>
      </c>
      <c r="DR2051">
        <f t="shared" si="1394"/>
        <v>0</v>
      </c>
      <c r="DS2051">
        <f t="shared" si="1394"/>
        <v>0</v>
      </c>
      <c r="DT2051">
        <f t="shared" si="1394"/>
        <v>0</v>
      </c>
      <c r="DU2051">
        <f t="shared" si="1394"/>
        <v>0</v>
      </c>
      <c r="DV2051">
        <f t="shared" si="1394"/>
        <v>0</v>
      </c>
      <c r="DW2051">
        <f t="shared" si="1394"/>
        <v>0</v>
      </c>
      <c r="DX2051">
        <f t="shared" si="1394"/>
        <v>0</v>
      </c>
      <c r="DY2051">
        <f t="shared" si="1394"/>
        <v>0</v>
      </c>
      <c r="DZ2051">
        <f t="shared" si="1394"/>
        <v>0</v>
      </c>
      <c r="EA2051">
        <f t="shared" si="1394"/>
        <v>0</v>
      </c>
      <c r="EB2051">
        <f t="shared" si="1394"/>
        <v>0</v>
      </c>
      <c r="EC2051">
        <f t="shared" si="1394"/>
        <v>0</v>
      </c>
      <c r="ED2051">
        <f t="shared" si="1394"/>
        <v>0</v>
      </c>
      <c r="EE2051">
        <f t="shared" si="1394"/>
        <v>0</v>
      </c>
      <c r="EF2051">
        <f t="shared" si="1394"/>
        <v>0</v>
      </c>
      <c r="EG2051">
        <f t="shared" si="1394"/>
        <v>0</v>
      </c>
      <c r="EH2051">
        <f t="shared" si="1394"/>
        <v>0</v>
      </c>
      <c r="EI2051">
        <f t="shared" si="1394"/>
        <v>0</v>
      </c>
      <c r="EJ2051">
        <f t="shared" si="1394"/>
        <v>0</v>
      </c>
      <c r="EK2051">
        <f t="shared" si="1394"/>
        <v>0</v>
      </c>
      <c r="EL2051">
        <f t="shared" si="1394"/>
        <v>0</v>
      </c>
      <c r="EM2051">
        <f t="shared" ref="EM2051:FR2051" si="1395">EM2062</f>
        <v>0</v>
      </c>
      <c r="EN2051">
        <f t="shared" si="1395"/>
        <v>0</v>
      </c>
      <c r="EO2051">
        <f t="shared" si="1395"/>
        <v>0</v>
      </c>
      <c r="EP2051">
        <f t="shared" si="1395"/>
        <v>0</v>
      </c>
      <c r="EQ2051">
        <f t="shared" si="1395"/>
        <v>0</v>
      </c>
      <c r="ER2051">
        <f t="shared" si="1395"/>
        <v>0</v>
      </c>
      <c r="ES2051">
        <f t="shared" si="1395"/>
        <v>0</v>
      </c>
      <c r="ET2051">
        <f t="shared" si="1395"/>
        <v>0</v>
      </c>
      <c r="EU2051">
        <f t="shared" si="1395"/>
        <v>0</v>
      </c>
      <c r="EV2051">
        <f t="shared" si="1395"/>
        <v>0</v>
      </c>
      <c r="EW2051">
        <f t="shared" si="1395"/>
        <v>0</v>
      </c>
      <c r="EX2051">
        <f t="shared" si="1395"/>
        <v>0</v>
      </c>
      <c r="EY2051">
        <f t="shared" si="1395"/>
        <v>0</v>
      </c>
      <c r="EZ2051">
        <f t="shared" si="1395"/>
        <v>0</v>
      </c>
      <c r="FA2051">
        <f t="shared" si="1395"/>
        <v>0</v>
      </c>
      <c r="FB2051">
        <f t="shared" si="1395"/>
        <v>0</v>
      </c>
      <c r="FC2051">
        <f t="shared" si="1395"/>
        <v>0</v>
      </c>
      <c r="FD2051">
        <f t="shared" si="1395"/>
        <v>0</v>
      </c>
      <c r="FE2051">
        <f t="shared" si="1395"/>
        <v>0</v>
      </c>
      <c r="FF2051">
        <f t="shared" si="1395"/>
        <v>0</v>
      </c>
      <c r="FG2051">
        <f t="shared" si="1395"/>
        <v>0</v>
      </c>
      <c r="FH2051">
        <f t="shared" si="1395"/>
        <v>0</v>
      </c>
      <c r="FI2051">
        <f t="shared" si="1395"/>
        <v>0</v>
      </c>
      <c r="FJ2051">
        <f t="shared" si="1395"/>
        <v>0</v>
      </c>
      <c r="FK2051">
        <f t="shared" si="1395"/>
        <v>0</v>
      </c>
      <c r="FL2051">
        <f t="shared" si="1395"/>
        <v>0</v>
      </c>
      <c r="FM2051">
        <f t="shared" si="1395"/>
        <v>0</v>
      </c>
      <c r="FN2051">
        <f t="shared" si="1395"/>
        <v>0</v>
      </c>
      <c r="FO2051">
        <f t="shared" si="1395"/>
        <v>0</v>
      </c>
      <c r="FP2051">
        <f t="shared" si="1395"/>
        <v>0</v>
      </c>
      <c r="FQ2051">
        <f t="shared" si="1395"/>
        <v>0</v>
      </c>
      <c r="FR2051">
        <f t="shared" si="1395"/>
        <v>0</v>
      </c>
      <c r="FS2051">
        <f t="shared" ref="FS2051:GX2051" si="1396">FS2062</f>
        <v>0</v>
      </c>
      <c r="FT2051">
        <f t="shared" si="1396"/>
        <v>0</v>
      </c>
      <c r="FU2051">
        <f t="shared" si="1396"/>
        <v>0</v>
      </c>
      <c r="FV2051">
        <f t="shared" si="1396"/>
        <v>0</v>
      </c>
      <c r="FW2051">
        <f t="shared" si="1396"/>
        <v>0</v>
      </c>
      <c r="FX2051">
        <f t="shared" si="1396"/>
        <v>0</v>
      </c>
      <c r="FY2051">
        <f t="shared" si="1396"/>
        <v>0</v>
      </c>
      <c r="FZ2051">
        <f t="shared" si="1396"/>
        <v>0</v>
      </c>
      <c r="GA2051">
        <f t="shared" si="1396"/>
        <v>0</v>
      </c>
      <c r="GB2051">
        <f t="shared" si="1396"/>
        <v>0</v>
      </c>
      <c r="GC2051">
        <f t="shared" si="1396"/>
        <v>0</v>
      </c>
      <c r="GD2051">
        <f t="shared" si="1396"/>
        <v>0</v>
      </c>
      <c r="GE2051">
        <f t="shared" si="1396"/>
        <v>0</v>
      </c>
      <c r="GF2051">
        <f t="shared" si="1396"/>
        <v>0</v>
      </c>
      <c r="GG2051">
        <f t="shared" si="1396"/>
        <v>0</v>
      </c>
      <c r="GH2051">
        <f t="shared" si="1396"/>
        <v>0</v>
      </c>
      <c r="GI2051">
        <f t="shared" si="1396"/>
        <v>0</v>
      </c>
      <c r="GJ2051">
        <f t="shared" si="1396"/>
        <v>0</v>
      </c>
      <c r="GK2051">
        <f t="shared" si="1396"/>
        <v>0</v>
      </c>
      <c r="GL2051">
        <f t="shared" si="1396"/>
        <v>0</v>
      </c>
      <c r="GM2051">
        <f t="shared" si="1396"/>
        <v>0</v>
      </c>
      <c r="GN2051">
        <f t="shared" si="1396"/>
        <v>0</v>
      </c>
      <c r="GO2051">
        <f t="shared" si="1396"/>
        <v>0</v>
      </c>
      <c r="GP2051">
        <f t="shared" si="1396"/>
        <v>0</v>
      </c>
      <c r="GQ2051">
        <f t="shared" si="1396"/>
        <v>0</v>
      </c>
      <c r="GR2051">
        <f t="shared" si="1396"/>
        <v>0</v>
      </c>
      <c r="GS2051">
        <f t="shared" si="1396"/>
        <v>0</v>
      </c>
      <c r="GT2051">
        <f t="shared" si="1396"/>
        <v>0</v>
      </c>
      <c r="GU2051">
        <f t="shared" si="1396"/>
        <v>0</v>
      </c>
      <c r="GV2051">
        <f t="shared" si="1396"/>
        <v>0</v>
      </c>
      <c r="GW2051">
        <f t="shared" si="1396"/>
        <v>0</v>
      </c>
      <c r="GX2051">
        <f t="shared" si="1396"/>
        <v>0</v>
      </c>
    </row>
    <row r="2053" spans="1:245" x14ac:dyDescent="0.2">
      <c r="A2053">
        <v>17</v>
      </c>
      <c r="B2053">
        <v>1</v>
      </c>
      <c r="C2053">
        <f>ROW(SmtRes!A628)</f>
        <v>628</v>
      </c>
      <c r="D2053">
        <f>ROW(EtalonRes!A628)</f>
        <v>628</v>
      </c>
      <c r="E2053" t="s">
        <v>481</v>
      </c>
      <c r="F2053" t="s">
        <v>16</v>
      </c>
      <c r="G2053" t="s">
        <v>17</v>
      </c>
      <c r="H2053" t="s">
        <v>18</v>
      </c>
      <c r="I2053">
        <f>ROUND(5/100,9)</f>
        <v>0.05</v>
      </c>
      <c r="J2053">
        <v>0</v>
      </c>
      <c r="K2053">
        <f>ROUND(5/100,9)</f>
        <v>0.05</v>
      </c>
      <c r="O2053">
        <f t="shared" ref="O2053:O2060" si="1397">ROUND(CP2053,2)</f>
        <v>135.52000000000001</v>
      </c>
      <c r="P2053">
        <f t="shared" ref="P2053:P2060" si="1398">ROUND(CQ2053*I2053,2)</f>
        <v>0</v>
      </c>
      <c r="Q2053">
        <f t="shared" ref="Q2053:Q2060" si="1399">ROUND(CR2053*I2053,2)</f>
        <v>0</v>
      </c>
      <c r="R2053">
        <f t="shared" ref="R2053:R2060" si="1400">ROUND(CS2053*I2053,2)</f>
        <v>0</v>
      </c>
      <c r="S2053">
        <f t="shared" ref="S2053:S2060" si="1401">ROUND(CT2053*I2053,2)</f>
        <v>135.52000000000001</v>
      </c>
      <c r="T2053">
        <f t="shared" ref="T2053:T2060" si="1402">ROUND(CU2053*I2053,2)</f>
        <v>0</v>
      </c>
      <c r="U2053">
        <f t="shared" ref="U2053:U2060" si="1403">CV2053*I2053</f>
        <v>0.29199999999999998</v>
      </c>
      <c r="V2053">
        <f t="shared" ref="V2053:V2060" si="1404">CW2053*I2053</f>
        <v>0</v>
      </c>
      <c r="W2053">
        <f t="shared" ref="W2053:W2060" si="1405">ROUND(CX2053*I2053,2)</f>
        <v>0</v>
      </c>
      <c r="X2053">
        <f t="shared" ref="X2053:Y2060" si="1406">ROUND(CY2053,2)</f>
        <v>94.86</v>
      </c>
      <c r="Y2053">
        <f t="shared" si="1406"/>
        <v>13.55</v>
      </c>
      <c r="AA2053">
        <v>35364244</v>
      </c>
      <c r="AB2053">
        <f t="shared" ref="AB2053:AB2060" si="1407">ROUND((AC2053+AD2053+AF2053),6)</f>
        <v>2710.46</v>
      </c>
      <c r="AC2053">
        <f t="shared" ref="AC2053:AC2060" si="1408">ROUND((ES2053),6)</f>
        <v>0</v>
      </c>
      <c r="AD2053">
        <f t="shared" ref="AD2053:AD2060" si="1409">ROUND((((ET2053)-(EU2053))+AE2053),6)</f>
        <v>0</v>
      </c>
      <c r="AE2053">
        <f t="shared" ref="AE2053:AF2060" si="1410">ROUND((EU2053),6)</f>
        <v>0</v>
      </c>
      <c r="AF2053">
        <f t="shared" si="1410"/>
        <v>2710.46</v>
      </c>
      <c r="AG2053">
        <f t="shared" ref="AG2053:AG2060" si="1411">ROUND((AP2053),6)</f>
        <v>0</v>
      </c>
      <c r="AH2053">
        <f t="shared" ref="AH2053:AI2060" si="1412">(EW2053)</f>
        <v>5.84</v>
      </c>
      <c r="AI2053">
        <f t="shared" si="1412"/>
        <v>0</v>
      </c>
      <c r="AJ2053">
        <f t="shared" ref="AJ2053:AJ2060" si="1413">(AS2053)</f>
        <v>0</v>
      </c>
      <c r="AK2053">
        <v>2710.46</v>
      </c>
      <c r="AL2053">
        <v>0</v>
      </c>
      <c r="AM2053">
        <v>0</v>
      </c>
      <c r="AN2053">
        <v>0</v>
      </c>
      <c r="AO2053">
        <v>2710.46</v>
      </c>
      <c r="AP2053">
        <v>0</v>
      </c>
      <c r="AQ2053">
        <v>5.84</v>
      </c>
      <c r="AR2053">
        <v>0</v>
      </c>
      <c r="AS2053">
        <v>0</v>
      </c>
      <c r="AT2053">
        <v>70</v>
      </c>
      <c r="AU2053">
        <v>10</v>
      </c>
      <c r="AV2053">
        <v>1</v>
      </c>
      <c r="AW2053">
        <v>1</v>
      </c>
      <c r="AZ2053">
        <v>1</v>
      </c>
      <c r="BA2053">
        <v>1</v>
      </c>
      <c r="BB2053">
        <v>1</v>
      </c>
      <c r="BC2053">
        <v>1</v>
      </c>
      <c r="BD2053" t="s">
        <v>3</v>
      </c>
      <c r="BE2053" t="s">
        <v>3</v>
      </c>
      <c r="BF2053" t="s">
        <v>3</v>
      </c>
      <c r="BG2053" t="s">
        <v>3</v>
      </c>
      <c r="BH2053">
        <v>0</v>
      </c>
      <c r="BI2053">
        <v>4</v>
      </c>
      <c r="BJ2053" t="s">
        <v>19</v>
      </c>
      <c r="BM2053">
        <v>0</v>
      </c>
      <c r="BN2053">
        <v>0</v>
      </c>
      <c r="BO2053" t="s">
        <v>3</v>
      </c>
      <c r="BP2053">
        <v>0</v>
      </c>
      <c r="BQ2053">
        <v>1</v>
      </c>
      <c r="BR2053">
        <v>0</v>
      </c>
      <c r="BS2053">
        <v>1</v>
      </c>
      <c r="BT2053">
        <v>1</v>
      </c>
      <c r="BU2053">
        <v>1</v>
      </c>
      <c r="BV2053">
        <v>1</v>
      </c>
      <c r="BW2053">
        <v>1</v>
      </c>
      <c r="BX2053">
        <v>1</v>
      </c>
      <c r="BY2053" t="s">
        <v>3</v>
      </c>
      <c r="BZ2053">
        <v>70</v>
      </c>
      <c r="CA2053">
        <v>10</v>
      </c>
      <c r="CB2053" t="s">
        <v>3</v>
      </c>
      <c r="CE2053">
        <v>0</v>
      </c>
      <c r="CF2053">
        <v>0</v>
      </c>
      <c r="CG2053">
        <v>0</v>
      </c>
      <c r="CM2053">
        <v>0</v>
      </c>
      <c r="CN2053" t="s">
        <v>3</v>
      </c>
      <c r="CO2053">
        <v>0</v>
      </c>
      <c r="CP2053">
        <f t="shared" ref="CP2053:CP2060" si="1414">(P2053+Q2053+S2053)</f>
        <v>135.52000000000001</v>
      </c>
      <c r="CQ2053">
        <f t="shared" ref="CQ2053:CQ2060" si="1415">(AC2053*BC2053*AW2053)</f>
        <v>0</v>
      </c>
      <c r="CR2053">
        <f t="shared" ref="CR2053:CR2060" si="1416">((((ET2053)*BB2053-(EU2053)*BS2053)+AE2053*BS2053)*AV2053)</f>
        <v>0</v>
      </c>
      <c r="CS2053">
        <f t="shared" ref="CS2053:CS2060" si="1417">(AE2053*BS2053*AV2053)</f>
        <v>0</v>
      </c>
      <c r="CT2053">
        <f t="shared" ref="CT2053:CT2060" si="1418">(AF2053*BA2053*AV2053)</f>
        <v>2710.46</v>
      </c>
      <c r="CU2053">
        <f t="shared" ref="CU2053:CU2060" si="1419">AG2053</f>
        <v>0</v>
      </c>
      <c r="CV2053">
        <f t="shared" ref="CV2053:CV2060" si="1420">(AH2053*AV2053)</f>
        <v>5.84</v>
      </c>
      <c r="CW2053">
        <f t="shared" ref="CW2053:CX2060" si="1421">AI2053</f>
        <v>0</v>
      </c>
      <c r="CX2053">
        <f t="shared" si="1421"/>
        <v>0</v>
      </c>
      <c r="CY2053">
        <f t="shared" ref="CY2053:CY2060" si="1422">((S2053*BZ2053)/100)</f>
        <v>94.864000000000019</v>
      </c>
      <c r="CZ2053">
        <f t="shared" ref="CZ2053:CZ2060" si="1423">((S2053*CA2053)/100)</f>
        <v>13.552</v>
      </c>
      <c r="DC2053" t="s">
        <v>3</v>
      </c>
      <c r="DD2053" t="s">
        <v>3</v>
      </c>
      <c r="DE2053" t="s">
        <v>3</v>
      </c>
      <c r="DF2053" t="s">
        <v>3</v>
      </c>
      <c r="DG2053" t="s">
        <v>3</v>
      </c>
      <c r="DH2053" t="s">
        <v>3</v>
      </c>
      <c r="DI2053" t="s">
        <v>3</v>
      </c>
      <c r="DJ2053" t="s">
        <v>3</v>
      </c>
      <c r="DK2053" t="s">
        <v>3</v>
      </c>
      <c r="DL2053" t="s">
        <v>3</v>
      </c>
      <c r="DM2053" t="s">
        <v>3</v>
      </c>
      <c r="DN2053">
        <v>0</v>
      </c>
      <c r="DO2053">
        <v>0</v>
      </c>
      <c r="DP2053">
        <v>1</v>
      </c>
      <c r="DQ2053">
        <v>1</v>
      </c>
      <c r="DU2053">
        <v>1010</v>
      </c>
      <c r="DV2053" t="s">
        <v>18</v>
      </c>
      <c r="DW2053" t="s">
        <v>18</v>
      </c>
      <c r="DX2053">
        <v>100</v>
      </c>
      <c r="DZ2053" t="s">
        <v>3</v>
      </c>
      <c r="EA2053" t="s">
        <v>3</v>
      </c>
      <c r="EB2053" t="s">
        <v>3</v>
      </c>
      <c r="EC2053" t="s">
        <v>3</v>
      </c>
      <c r="EE2053">
        <v>35096056</v>
      </c>
      <c r="EF2053">
        <v>1</v>
      </c>
      <c r="EG2053" t="s">
        <v>20</v>
      </c>
      <c r="EH2053">
        <v>0</v>
      </c>
      <c r="EI2053" t="s">
        <v>3</v>
      </c>
      <c r="EJ2053">
        <v>4</v>
      </c>
      <c r="EK2053">
        <v>0</v>
      </c>
      <c r="EL2053" t="s">
        <v>21</v>
      </c>
      <c r="EM2053" t="s">
        <v>22</v>
      </c>
      <c r="EO2053" t="s">
        <v>3</v>
      </c>
      <c r="EQ2053">
        <v>0</v>
      </c>
      <c r="ER2053">
        <v>2710.46</v>
      </c>
      <c r="ES2053">
        <v>0</v>
      </c>
      <c r="ET2053">
        <v>0</v>
      </c>
      <c r="EU2053">
        <v>0</v>
      </c>
      <c r="EV2053">
        <v>2710.46</v>
      </c>
      <c r="EW2053">
        <v>5.84</v>
      </c>
      <c r="EX2053">
        <v>0</v>
      </c>
      <c r="EY2053">
        <v>0</v>
      </c>
      <c r="FQ2053">
        <v>0</v>
      </c>
      <c r="FR2053">
        <v>0</v>
      </c>
      <c r="FS2053">
        <v>0</v>
      </c>
      <c r="FX2053">
        <v>70</v>
      </c>
      <c r="FY2053">
        <v>10</v>
      </c>
      <c r="GA2053" t="s">
        <v>3</v>
      </c>
      <c r="GD2053">
        <v>0</v>
      </c>
      <c r="GF2053">
        <v>-931379651</v>
      </c>
      <c r="GG2053">
        <v>2</v>
      </c>
      <c r="GH2053">
        <v>1</v>
      </c>
      <c r="GI2053">
        <v>-2</v>
      </c>
      <c r="GJ2053">
        <v>0</v>
      </c>
      <c r="GK2053">
        <f>ROUND(R2053*(R12)/100,2)</f>
        <v>0</v>
      </c>
      <c r="GL2053">
        <f t="shared" ref="GL2053:GL2060" si="1424">ROUND(IF(AND(BH2053=3,BI2053=3,FS2053&lt;&gt;0),P2053,0),2)</f>
        <v>0</v>
      </c>
      <c r="GM2053">
        <f t="shared" ref="GM2053:GM2060" si="1425">ROUND(O2053+X2053+Y2053+GK2053,2)+GX2053</f>
        <v>243.93</v>
      </c>
      <c r="GN2053">
        <f t="shared" ref="GN2053:GN2060" si="1426">IF(OR(BI2053=0,BI2053=1),GM2053-GX2053,0)</f>
        <v>0</v>
      </c>
      <c r="GO2053">
        <f t="shared" ref="GO2053:GO2060" si="1427">IF(BI2053=2,GM2053-GX2053,0)</f>
        <v>0</v>
      </c>
      <c r="GP2053">
        <f t="shared" ref="GP2053:GP2060" si="1428">IF(BI2053=4,GM2053-GX2053,0)</f>
        <v>243.93</v>
      </c>
      <c r="GR2053">
        <v>0</v>
      </c>
      <c r="GS2053">
        <v>3</v>
      </c>
      <c r="GT2053">
        <v>0</v>
      </c>
      <c r="GU2053" t="s">
        <v>3</v>
      </c>
      <c r="GV2053">
        <f t="shared" ref="GV2053:GV2060" si="1429">ROUND((GT2053),6)</f>
        <v>0</v>
      </c>
      <c r="GW2053">
        <v>1</v>
      </c>
      <c r="GX2053">
        <f t="shared" ref="GX2053:GX2060" si="1430">ROUND(HC2053*I2053,2)</f>
        <v>0</v>
      </c>
      <c r="HA2053">
        <v>0</v>
      </c>
      <c r="HB2053">
        <v>0</v>
      </c>
      <c r="HC2053">
        <f t="shared" ref="HC2053:HC2060" si="1431">GV2053*GW2053</f>
        <v>0</v>
      </c>
      <c r="HE2053" t="s">
        <v>3</v>
      </c>
      <c r="HF2053" t="s">
        <v>3</v>
      </c>
      <c r="HM2053" t="s">
        <v>3</v>
      </c>
      <c r="HN2053" t="s">
        <v>3</v>
      </c>
      <c r="HO2053" t="s">
        <v>3</v>
      </c>
      <c r="HP2053" t="s">
        <v>3</v>
      </c>
      <c r="HQ2053" t="s">
        <v>3</v>
      </c>
      <c r="HS2053">
        <v>0</v>
      </c>
      <c r="IK2053">
        <v>0</v>
      </c>
    </row>
    <row r="2054" spans="1:245" x14ac:dyDescent="0.2">
      <c r="A2054">
        <v>17</v>
      </c>
      <c r="B2054">
        <v>1</v>
      </c>
      <c r="C2054">
        <f>ROW(SmtRes!A632)</f>
        <v>632</v>
      </c>
      <c r="D2054">
        <f>ROW(EtalonRes!A632)</f>
        <v>632</v>
      </c>
      <c r="E2054" t="s">
        <v>482</v>
      </c>
      <c r="F2054" t="s">
        <v>227</v>
      </c>
      <c r="G2054" t="s">
        <v>228</v>
      </c>
      <c r="H2054" t="s">
        <v>229</v>
      </c>
      <c r="I2054">
        <f>ROUND(2/10,9)</f>
        <v>0.2</v>
      </c>
      <c r="J2054">
        <v>0</v>
      </c>
      <c r="K2054">
        <f>ROUND(2/10,9)</f>
        <v>0.2</v>
      </c>
      <c r="O2054">
        <f t="shared" si="1397"/>
        <v>85.31</v>
      </c>
      <c r="P2054">
        <f t="shared" si="1398"/>
        <v>22.46</v>
      </c>
      <c r="Q2054">
        <f t="shared" si="1399"/>
        <v>1.8</v>
      </c>
      <c r="R2054">
        <f t="shared" si="1400"/>
        <v>0.03</v>
      </c>
      <c r="S2054">
        <f t="shared" si="1401"/>
        <v>61.05</v>
      </c>
      <c r="T2054">
        <f t="shared" si="1402"/>
        <v>0</v>
      </c>
      <c r="U2054">
        <f t="shared" si="1403"/>
        <v>8.4000000000000005E-2</v>
      </c>
      <c r="V2054">
        <f t="shared" si="1404"/>
        <v>0</v>
      </c>
      <c r="W2054">
        <f t="shared" si="1405"/>
        <v>0</v>
      </c>
      <c r="X2054">
        <f t="shared" si="1406"/>
        <v>42.74</v>
      </c>
      <c r="Y2054">
        <f t="shared" si="1406"/>
        <v>6.11</v>
      </c>
      <c r="AA2054">
        <v>35364244</v>
      </c>
      <c r="AB2054">
        <f t="shared" si="1407"/>
        <v>426.58</v>
      </c>
      <c r="AC2054">
        <f t="shared" si="1408"/>
        <v>112.32</v>
      </c>
      <c r="AD2054">
        <f t="shared" si="1409"/>
        <v>8.99</v>
      </c>
      <c r="AE2054">
        <f t="shared" si="1410"/>
        <v>0.13</v>
      </c>
      <c r="AF2054">
        <f t="shared" si="1410"/>
        <v>305.27</v>
      </c>
      <c r="AG2054">
        <f t="shared" si="1411"/>
        <v>0</v>
      </c>
      <c r="AH2054">
        <f t="shared" si="1412"/>
        <v>0.42</v>
      </c>
      <c r="AI2054">
        <f t="shared" si="1412"/>
        <v>0</v>
      </c>
      <c r="AJ2054">
        <f t="shared" si="1413"/>
        <v>0</v>
      </c>
      <c r="AK2054">
        <v>426.58</v>
      </c>
      <c r="AL2054">
        <v>112.32</v>
      </c>
      <c r="AM2054">
        <v>8.99</v>
      </c>
      <c r="AN2054">
        <v>0.13</v>
      </c>
      <c r="AO2054">
        <v>305.27</v>
      </c>
      <c r="AP2054">
        <v>0</v>
      </c>
      <c r="AQ2054">
        <v>0.42</v>
      </c>
      <c r="AR2054">
        <v>0</v>
      </c>
      <c r="AS2054">
        <v>0</v>
      </c>
      <c r="AT2054">
        <v>70</v>
      </c>
      <c r="AU2054">
        <v>10</v>
      </c>
      <c r="AV2054">
        <v>1</v>
      </c>
      <c r="AW2054">
        <v>1</v>
      </c>
      <c r="AZ2054">
        <v>1</v>
      </c>
      <c r="BA2054">
        <v>1</v>
      </c>
      <c r="BB2054">
        <v>1</v>
      </c>
      <c r="BC2054">
        <v>1</v>
      </c>
      <c r="BD2054" t="s">
        <v>3</v>
      </c>
      <c r="BE2054" t="s">
        <v>3</v>
      </c>
      <c r="BF2054" t="s">
        <v>3</v>
      </c>
      <c r="BG2054" t="s">
        <v>3</v>
      </c>
      <c r="BH2054">
        <v>0</v>
      </c>
      <c r="BI2054">
        <v>4</v>
      </c>
      <c r="BJ2054" t="s">
        <v>230</v>
      </c>
      <c r="BM2054">
        <v>0</v>
      </c>
      <c r="BN2054">
        <v>0</v>
      </c>
      <c r="BO2054" t="s">
        <v>3</v>
      </c>
      <c r="BP2054">
        <v>0</v>
      </c>
      <c r="BQ2054">
        <v>1</v>
      </c>
      <c r="BR2054">
        <v>0</v>
      </c>
      <c r="BS2054">
        <v>1</v>
      </c>
      <c r="BT2054">
        <v>1</v>
      </c>
      <c r="BU2054">
        <v>1</v>
      </c>
      <c r="BV2054">
        <v>1</v>
      </c>
      <c r="BW2054">
        <v>1</v>
      </c>
      <c r="BX2054">
        <v>1</v>
      </c>
      <c r="BY2054" t="s">
        <v>3</v>
      </c>
      <c r="BZ2054">
        <v>70</v>
      </c>
      <c r="CA2054">
        <v>10</v>
      </c>
      <c r="CB2054" t="s">
        <v>3</v>
      </c>
      <c r="CE2054">
        <v>0</v>
      </c>
      <c r="CF2054">
        <v>0</v>
      </c>
      <c r="CG2054">
        <v>0</v>
      </c>
      <c r="CM2054">
        <v>0</v>
      </c>
      <c r="CN2054" t="s">
        <v>3</v>
      </c>
      <c r="CO2054">
        <v>0</v>
      </c>
      <c r="CP2054">
        <f t="shared" si="1414"/>
        <v>85.31</v>
      </c>
      <c r="CQ2054">
        <f t="shared" si="1415"/>
        <v>112.32</v>
      </c>
      <c r="CR2054">
        <f t="shared" si="1416"/>
        <v>8.99</v>
      </c>
      <c r="CS2054">
        <f t="shared" si="1417"/>
        <v>0.13</v>
      </c>
      <c r="CT2054">
        <f t="shared" si="1418"/>
        <v>305.27</v>
      </c>
      <c r="CU2054">
        <f t="shared" si="1419"/>
        <v>0</v>
      </c>
      <c r="CV2054">
        <f t="shared" si="1420"/>
        <v>0.42</v>
      </c>
      <c r="CW2054">
        <f t="shared" si="1421"/>
        <v>0</v>
      </c>
      <c r="CX2054">
        <f t="shared" si="1421"/>
        <v>0</v>
      </c>
      <c r="CY2054">
        <f t="shared" si="1422"/>
        <v>42.734999999999999</v>
      </c>
      <c r="CZ2054">
        <f t="shared" si="1423"/>
        <v>6.1050000000000004</v>
      </c>
      <c r="DC2054" t="s">
        <v>3</v>
      </c>
      <c r="DD2054" t="s">
        <v>3</v>
      </c>
      <c r="DE2054" t="s">
        <v>3</v>
      </c>
      <c r="DF2054" t="s">
        <v>3</v>
      </c>
      <c r="DG2054" t="s">
        <v>3</v>
      </c>
      <c r="DH2054" t="s">
        <v>3</v>
      </c>
      <c r="DI2054" t="s">
        <v>3</v>
      </c>
      <c r="DJ2054" t="s">
        <v>3</v>
      </c>
      <c r="DK2054" t="s">
        <v>3</v>
      </c>
      <c r="DL2054" t="s">
        <v>3</v>
      </c>
      <c r="DM2054" t="s">
        <v>3</v>
      </c>
      <c r="DN2054">
        <v>0</v>
      </c>
      <c r="DO2054">
        <v>0</v>
      </c>
      <c r="DP2054">
        <v>1</v>
      </c>
      <c r="DQ2054">
        <v>1</v>
      </c>
      <c r="DU2054">
        <v>1013</v>
      </c>
      <c r="DV2054" t="s">
        <v>229</v>
      </c>
      <c r="DW2054" t="s">
        <v>229</v>
      </c>
      <c r="DX2054">
        <v>1</v>
      </c>
      <c r="DZ2054" t="s">
        <v>3</v>
      </c>
      <c r="EA2054" t="s">
        <v>3</v>
      </c>
      <c r="EB2054" t="s">
        <v>3</v>
      </c>
      <c r="EC2054" t="s">
        <v>3</v>
      </c>
      <c r="EE2054">
        <v>35096056</v>
      </c>
      <c r="EF2054">
        <v>1</v>
      </c>
      <c r="EG2054" t="s">
        <v>20</v>
      </c>
      <c r="EH2054">
        <v>0</v>
      </c>
      <c r="EI2054" t="s">
        <v>3</v>
      </c>
      <c r="EJ2054">
        <v>4</v>
      </c>
      <c r="EK2054">
        <v>0</v>
      </c>
      <c r="EL2054" t="s">
        <v>21</v>
      </c>
      <c r="EM2054" t="s">
        <v>22</v>
      </c>
      <c r="EO2054" t="s">
        <v>3</v>
      </c>
      <c r="EQ2054">
        <v>0</v>
      </c>
      <c r="ER2054">
        <v>426.58</v>
      </c>
      <c r="ES2054">
        <v>112.32</v>
      </c>
      <c r="ET2054">
        <v>8.99</v>
      </c>
      <c r="EU2054">
        <v>0.13</v>
      </c>
      <c r="EV2054">
        <v>305.27</v>
      </c>
      <c r="EW2054">
        <v>0.42</v>
      </c>
      <c r="EX2054">
        <v>0</v>
      </c>
      <c r="EY2054">
        <v>0</v>
      </c>
      <c r="FQ2054">
        <v>0</v>
      </c>
      <c r="FR2054">
        <v>0</v>
      </c>
      <c r="FS2054">
        <v>0</v>
      </c>
      <c r="FX2054">
        <v>70</v>
      </c>
      <c r="FY2054">
        <v>10</v>
      </c>
      <c r="GA2054" t="s">
        <v>3</v>
      </c>
      <c r="GD2054">
        <v>0</v>
      </c>
      <c r="GF2054">
        <v>94825724</v>
      </c>
      <c r="GG2054">
        <v>2</v>
      </c>
      <c r="GH2054">
        <v>1</v>
      </c>
      <c r="GI2054">
        <v>-2</v>
      </c>
      <c r="GJ2054">
        <v>0</v>
      </c>
      <c r="GK2054">
        <f>ROUND(R2054*(R12)/100,2)</f>
        <v>0.03</v>
      </c>
      <c r="GL2054">
        <f t="shared" si="1424"/>
        <v>0</v>
      </c>
      <c r="GM2054">
        <f t="shared" si="1425"/>
        <v>134.19</v>
      </c>
      <c r="GN2054">
        <f t="shared" si="1426"/>
        <v>0</v>
      </c>
      <c r="GO2054">
        <f t="shared" si="1427"/>
        <v>0</v>
      </c>
      <c r="GP2054">
        <f t="shared" si="1428"/>
        <v>134.19</v>
      </c>
      <c r="GR2054">
        <v>0</v>
      </c>
      <c r="GS2054">
        <v>3</v>
      </c>
      <c r="GT2054">
        <v>0</v>
      </c>
      <c r="GU2054" t="s">
        <v>3</v>
      </c>
      <c r="GV2054">
        <f t="shared" si="1429"/>
        <v>0</v>
      </c>
      <c r="GW2054">
        <v>1</v>
      </c>
      <c r="GX2054">
        <f t="shared" si="1430"/>
        <v>0</v>
      </c>
      <c r="HA2054">
        <v>0</v>
      </c>
      <c r="HB2054">
        <v>0</v>
      </c>
      <c r="HC2054">
        <f t="shared" si="1431"/>
        <v>0</v>
      </c>
      <c r="HE2054" t="s">
        <v>3</v>
      </c>
      <c r="HF2054" t="s">
        <v>3</v>
      </c>
      <c r="HM2054" t="s">
        <v>3</v>
      </c>
      <c r="HN2054" t="s">
        <v>3</v>
      </c>
      <c r="HO2054" t="s">
        <v>3</v>
      </c>
      <c r="HP2054" t="s">
        <v>3</v>
      </c>
      <c r="HQ2054" t="s">
        <v>3</v>
      </c>
      <c r="HS2054">
        <v>0</v>
      </c>
      <c r="IK2054">
        <v>0</v>
      </c>
    </row>
    <row r="2055" spans="1:245" x14ac:dyDescent="0.2">
      <c r="A2055">
        <v>17</v>
      </c>
      <c r="B2055">
        <v>1</v>
      </c>
      <c r="C2055">
        <f>ROW(SmtRes!A635)</f>
        <v>635</v>
      </c>
      <c r="D2055">
        <f>ROW(EtalonRes!A635)</f>
        <v>635</v>
      </c>
      <c r="E2055" t="s">
        <v>483</v>
      </c>
      <c r="F2055" t="s">
        <v>232</v>
      </c>
      <c r="G2055" t="s">
        <v>233</v>
      </c>
      <c r="H2055" t="s">
        <v>26</v>
      </c>
      <c r="I2055">
        <f>ROUND(1/100,9)</f>
        <v>0.01</v>
      </c>
      <c r="J2055">
        <v>0</v>
      </c>
      <c r="K2055">
        <f>ROUND(1/100,9)</f>
        <v>0.01</v>
      </c>
      <c r="O2055">
        <f t="shared" si="1397"/>
        <v>142.13999999999999</v>
      </c>
      <c r="P2055">
        <f t="shared" si="1398"/>
        <v>0</v>
      </c>
      <c r="Q2055">
        <f t="shared" si="1399"/>
        <v>59.94</v>
      </c>
      <c r="R2055">
        <f t="shared" si="1400"/>
        <v>30.4</v>
      </c>
      <c r="S2055">
        <f t="shared" si="1401"/>
        <v>82.2</v>
      </c>
      <c r="T2055">
        <f t="shared" si="1402"/>
        <v>0</v>
      </c>
      <c r="U2055">
        <f t="shared" si="1403"/>
        <v>0.14000000000000001</v>
      </c>
      <c r="V2055">
        <f t="shared" si="1404"/>
        <v>0</v>
      </c>
      <c r="W2055">
        <f t="shared" si="1405"/>
        <v>0</v>
      </c>
      <c r="X2055">
        <f t="shared" si="1406"/>
        <v>57.54</v>
      </c>
      <c r="Y2055">
        <f t="shared" si="1406"/>
        <v>8.2200000000000006</v>
      </c>
      <c r="AA2055">
        <v>35364244</v>
      </c>
      <c r="AB2055">
        <f t="shared" si="1407"/>
        <v>14213.53</v>
      </c>
      <c r="AC2055">
        <f t="shared" si="1408"/>
        <v>0</v>
      </c>
      <c r="AD2055">
        <f t="shared" si="1409"/>
        <v>5993.85</v>
      </c>
      <c r="AE2055">
        <f t="shared" si="1410"/>
        <v>3040.45</v>
      </c>
      <c r="AF2055">
        <f t="shared" si="1410"/>
        <v>8219.68</v>
      </c>
      <c r="AG2055">
        <f t="shared" si="1411"/>
        <v>0</v>
      </c>
      <c r="AH2055">
        <f t="shared" si="1412"/>
        <v>14</v>
      </c>
      <c r="AI2055">
        <f t="shared" si="1412"/>
        <v>0</v>
      </c>
      <c r="AJ2055">
        <f t="shared" si="1413"/>
        <v>0</v>
      </c>
      <c r="AK2055">
        <v>14213.53</v>
      </c>
      <c r="AL2055">
        <v>0</v>
      </c>
      <c r="AM2055">
        <v>5993.85</v>
      </c>
      <c r="AN2055">
        <v>3040.45</v>
      </c>
      <c r="AO2055">
        <v>8219.68</v>
      </c>
      <c r="AP2055">
        <v>0</v>
      </c>
      <c r="AQ2055">
        <v>14</v>
      </c>
      <c r="AR2055">
        <v>0</v>
      </c>
      <c r="AS2055">
        <v>0</v>
      </c>
      <c r="AT2055">
        <v>70</v>
      </c>
      <c r="AU2055">
        <v>10</v>
      </c>
      <c r="AV2055">
        <v>1</v>
      </c>
      <c r="AW2055">
        <v>1</v>
      </c>
      <c r="AZ2055">
        <v>1</v>
      </c>
      <c r="BA2055">
        <v>1</v>
      </c>
      <c r="BB2055">
        <v>1</v>
      </c>
      <c r="BC2055">
        <v>1</v>
      </c>
      <c r="BD2055" t="s">
        <v>3</v>
      </c>
      <c r="BE2055" t="s">
        <v>3</v>
      </c>
      <c r="BF2055" t="s">
        <v>3</v>
      </c>
      <c r="BG2055" t="s">
        <v>3</v>
      </c>
      <c r="BH2055">
        <v>0</v>
      </c>
      <c r="BI2055">
        <v>4</v>
      </c>
      <c r="BJ2055" t="s">
        <v>234</v>
      </c>
      <c r="BM2055">
        <v>0</v>
      </c>
      <c r="BN2055">
        <v>0</v>
      </c>
      <c r="BO2055" t="s">
        <v>3</v>
      </c>
      <c r="BP2055">
        <v>0</v>
      </c>
      <c r="BQ2055">
        <v>1</v>
      </c>
      <c r="BR2055">
        <v>0</v>
      </c>
      <c r="BS2055">
        <v>1</v>
      </c>
      <c r="BT2055">
        <v>1</v>
      </c>
      <c r="BU2055">
        <v>1</v>
      </c>
      <c r="BV2055">
        <v>1</v>
      </c>
      <c r="BW2055">
        <v>1</v>
      </c>
      <c r="BX2055">
        <v>1</v>
      </c>
      <c r="BY2055" t="s">
        <v>3</v>
      </c>
      <c r="BZ2055">
        <v>70</v>
      </c>
      <c r="CA2055">
        <v>10</v>
      </c>
      <c r="CB2055" t="s">
        <v>3</v>
      </c>
      <c r="CE2055">
        <v>0</v>
      </c>
      <c r="CF2055">
        <v>0</v>
      </c>
      <c r="CG2055">
        <v>0</v>
      </c>
      <c r="CM2055">
        <v>0</v>
      </c>
      <c r="CN2055" t="s">
        <v>3</v>
      </c>
      <c r="CO2055">
        <v>0</v>
      </c>
      <c r="CP2055">
        <f t="shared" si="1414"/>
        <v>142.13999999999999</v>
      </c>
      <c r="CQ2055">
        <f t="shared" si="1415"/>
        <v>0</v>
      </c>
      <c r="CR2055">
        <f t="shared" si="1416"/>
        <v>5993.85</v>
      </c>
      <c r="CS2055">
        <f t="shared" si="1417"/>
        <v>3040.45</v>
      </c>
      <c r="CT2055">
        <f t="shared" si="1418"/>
        <v>8219.68</v>
      </c>
      <c r="CU2055">
        <f t="shared" si="1419"/>
        <v>0</v>
      </c>
      <c r="CV2055">
        <f t="shared" si="1420"/>
        <v>14</v>
      </c>
      <c r="CW2055">
        <f t="shared" si="1421"/>
        <v>0</v>
      </c>
      <c r="CX2055">
        <f t="shared" si="1421"/>
        <v>0</v>
      </c>
      <c r="CY2055">
        <f t="shared" si="1422"/>
        <v>57.54</v>
      </c>
      <c r="CZ2055">
        <f t="shared" si="1423"/>
        <v>8.2200000000000006</v>
      </c>
      <c r="DC2055" t="s">
        <v>3</v>
      </c>
      <c r="DD2055" t="s">
        <v>3</v>
      </c>
      <c r="DE2055" t="s">
        <v>3</v>
      </c>
      <c r="DF2055" t="s">
        <v>3</v>
      </c>
      <c r="DG2055" t="s">
        <v>3</v>
      </c>
      <c r="DH2055" t="s">
        <v>3</v>
      </c>
      <c r="DI2055" t="s">
        <v>3</v>
      </c>
      <c r="DJ2055" t="s">
        <v>3</v>
      </c>
      <c r="DK2055" t="s">
        <v>3</v>
      </c>
      <c r="DL2055" t="s">
        <v>3</v>
      </c>
      <c r="DM2055" t="s">
        <v>3</v>
      </c>
      <c r="DN2055">
        <v>0</v>
      </c>
      <c r="DO2055">
        <v>0</v>
      </c>
      <c r="DP2055">
        <v>1</v>
      </c>
      <c r="DQ2055">
        <v>1</v>
      </c>
      <c r="DU2055">
        <v>1003</v>
      </c>
      <c r="DV2055" t="s">
        <v>26</v>
      </c>
      <c r="DW2055" t="s">
        <v>26</v>
      </c>
      <c r="DX2055">
        <v>100</v>
      </c>
      <c r="DZ2055" t="s">
        <v>3</v>
      </c>
      <c r="EA2055" t="s">
        <v>3</v>
      </c>
      <c r="EB2055" t="s">
        <v>3</v>
      </c>
      <c r="EC2055" t="s">
        <v>3</v>
      </c>
      <c r="EE2055">
        <v>35096056</v>
      </c>
      <c r="EF2055">
        <v>1</v>
      </c>
      <c r="EG2055" t="s">
        <v>20</v>
      </c>
      <c r="EH2055">
        <v>0</v>
      </c>
      <c r="EI2055" t="s">
        <v>3</v>
      </c>
      <c r="EJ2055">
        <v>4</v>
      </c>
      <c r="EK2055">
        <v>0</v>
      </c>
      <c r="EL2055" t="s">
        <v>21</v>
      </c>
      <c r="EM2055" t="s">
        <v>22</v>
      </c>
      <c r="EO2055" t="s">
        <v>3</v>
      </c>
      <c r="EQ2055">
        <v>0</v>
      </c>
      <c r="ER2055">
        <v>14213.53</v>
      </c>
      <c r="ES2055">
        <v>0</v>
      </c>
      <c r="ET2055">
        <v>5993.85</v>
      </c>
      <c r="EU2055">
        <v>3040.45</v>
      </c>
      <c r="EV2055">
        <v>8219.68</v>
      </c>
      <c r="EW2055">
        <v>14</v>
      </c>
      <c r="EX2055">
        <v>0</v>
      </c>
      <c r="EY2055">
        <v>0</v>
      </c>
      <c r="FQ2055">
        <v>0</v>
      </c>
      <c r="FR2055">
        <v>0</v>
      </c>
      <c r="FS2055">
        <v>0</v>
      </c>
      <c r="FX2055">
        <v>70</v>
      </c>
      <c r="FY2055">
        <v>10</v>
      </c>
      <c r="GA2055" t="s">
        <v>3</v>
      </c>
      <c r="GD2055">
        <v>0</v>
      </c>
      <c r="GF2055">
        <v>-140188742</v>
      </c>
      <c r="GG2055">
        <v>2</v>
      </c>
      <c r="GH2055">
        <v>1</v>
      </c>
      <c r="GI2055">
        <v>-2</v>
      </c>
      <c r="GJ2055">
        <v>0</v>
      </c>
      <c r="GK2055">
        <f>ROUND(R2055*(R12)/100,2)</f>
        <v>32.83</v>
      </c>
      <c r="GL2055">
        <f t="shared" si="1424"/>
        <v>0</v>
      </c>
      <c r="GM2055">
        <f t="shared" si="1425"/>
        <v>240.73</v>
      </c>
      <c r="GN2055">
        <f t="shared" si="1426"/>
        <v>0</v>
      </c>
      <c r="GO2055">
        <f t="shared" si="1427"/>
        <v>0</v>
      </c>
      <c r="GP2055">
        <f t="shared" si="1428"/>
        <v>240.73</v>
      </c>
      <c r="GR2055">
        <v>0</v>
      </c>
      <c r="GS2055">
        <v>3</v>
      </c>
      <c r="GT2055">
        <v>0</v>
      </c>
      <c r="GU2055" t="s">
        <v>3</v>
      </c>
      <c r="GV2055">
        <f t="shared" si="1429"/>
        <v>0</v>
      </c>
      <c r="GW2055">
        <v>1</v>
      </c>
      <c r="GX2055">
        <f t="shared" si="1430"/>
        <v>0</v>
      </c>
      <c r="HA2055">
        <v>0</v>
      </c>
      <c r="HB2055">
        <v>0</v>
      </c>
      <c r="HC2055">
        <f t="shared" si="1431"/>
        <v>0</v>
      </c>
      <c r="HE2055" t="s">
        <v>3</v>
      </c>
      <c r="HF2055" t="s">
        <v>3</v>
      </c>
      <c r="HM2055" t="s">
        <v>3</v>
      </c>
      <c r="HN2055" t="s">
        <v>3</v>
      </c>
      <c r="HO2055" t="s">
        <v>3</v>
      </c>
      <c r="HP2055" t="s">
        <v>3</v>
      </c>
      <c r="HQ2055" t="s">
        <v>3</v>
      </c>
      <c r="HS2055">
        <v>0</v>
      </c>
      <c r="IK2055">
        <v>0</v>
      </c>
    </row>
    <row r="2056" spans="1:245" x14ac:dyDescent="0.2">
      <c r="A2056">
        <v>17</v>
      </c>
      <c r="B2056">
        <v>1</v>
      </c>
      <c r="E2056" t="s">
        <v>484</v>
      </c>
      <c r="F2056" t="s">
        <v>236</v>
      </c>
      <c r="G2056" t="s">
        <v>237</v>
      </c>
      <c r="H2056" t="s">
        <v>35</v>
      </c>
      <c r="I2056">
        <v>1E-3</v>
      </c>
      <c r="J2056">
        <v>0</v>
      </c>
      <c r="K2056">
        <v>1E-3</v>
      </c>
      <c r="O2056">
        <f t="shared" si="1397"/>
        <v>99.86</v>
      </c>
      <c r="P2056">
        <f t="shared" si="1398"/>
        <v>99.86</v>
      </c>
      <c r="Q2056">
        <f t="shared" si="1399"/>
        <v>0</v>
      </c>
      <c r="R2056">
        <f t="shared" si="1400"/>
        <v>0</v>
      </c>
      <c r="S2056">
        <f t="shared" si="1401"/>
        <v>0</v>
      </c>
      <c r="T2056">
        <f t="shared" si="1402"/>
        <v>0</v>
      </c>
      <c r="U2056">
        <f t="shared" si="1403"/>
        <v>0</v>
      </c>
      <c r="V2056">
        <f t="shared" si="1404"/>
        <v>0</v>
      </c>
      <c r="W2056">
        <f t="shared" si="1405"/>
        <v>0</v>
      </c>
      <c r="X2056">
        <f t="shared" si="1406"/>
        <v>0</v>
      </c>
      <c r="Y2056">
        <f t="shared" si="1406"/>
        <v>0</v>
      </c>
      <c r="AA2056">
        <v>35364244</v>
      </c>
      <c r="AB2056">
        <f t="shared" si="1407"/>
        <v>99860.32</v>
      </c>
      <c r="AC2056">
        <f t="shared" si="1408"/>
        <v>99860.32</v>
      </c>
      <c r="AD2056">
        <f t="shared" si="1409"/>
        <v>0</v>
      </c>
      <c r="AE2056">
        <f t="shared" si="1410"/>
        <v>0</v>
      </c>
      <c r="AF2056">
        <f t="shared" si="1410"/>
        <v>0</v>
      </c>
      <c r="AG2056">
        <f t="shared" si="1411"/>
        <v>0</v>
      </c>
      <c r="AH2056">
        <f t="shared" si="1412"/>
        <v>0</v>
      </c>
      <c r="AI2056">
        <f t="shared" si="1412"/>
        <v>0</v>
      </c>
      <c r="AJ2056">
        <f t="shared" si="1413"/>
        <v>0</v>
      </c>
      <c r="AK2056">
        <v>99860.32</v>
      </c>
      <c r="AL2056">
        <v>99860.32</v>
      </c>
      <c r="AM2056">
        <v>0</v>
      </c>
      <c r="AN2056">
        <v>0</v>
      </c>
      <c r="AO2056">
        <v>0</v>
      </c>
      <c r="AP2056">
        <v>0</v>
      </c>
      <c r="AQ2056">
        <v>0</v>
      </c>
      <c r="AR2056">
        <v>0</v>
      </c>
      <c r="AS2056">
        <v>0</v>
      </c>
      <c r="AT2056">
        <v>70</v>
      </c>
      <c r="AU2056">
        <v>10</v>
      </c>
      <c r="AV2056">
        <v>1</v>
      </c>
      <c r="AW2056">
        <v>1</v>
      </c>
      <c r="AZ2056">
        <v>1</v>
      </c>
      <c r="BA2056">
        <v>1</v>
      </c>
      <c r="BB2056">
        <v>1</v>
      </c>
      <c r="BC2056">
        <v>1</v>
      </c>
      <c r="BD2056" t="s">
        <v>3</v>
      </c>
      <c r="BE2056" t="s">
        <v>3</v>
      </c>
      <c r="BF2056" t="s">
        <v>3</v>
      </c>
      <c r="BG2056" t="s">
        <v>3</v>
      </c>
      <c r="BH2056">
        <v>3</v>
      </c>
      <c r="BI2056">
        <v>4</v>
      </c>
      <c r="BJ2056" t="s">
        <v>238</v>
      </c>
      <c r="BM2056">
        <v>0</v>
      </c>
      <c r="BN2056">
        <v>0</v>
      </c>
      <c r="BO2056" t="s">
        <v>3</v>
      </c>
      <c r="BP2056">
        <v>0</v>
      </c>
      <c r="BQ2056">
        <v>1</v>
      </c>
      <c r="BR2056">
        <v>0</v>
      </c>
      <c r="BS2056">
        <v>1</v>
      </c>
      <c r="BT2056">
        <v>1</v>
      </c>
      <c r="BU2056">
        <v>1</v>
      </c>
      <c r="BV2056">
        <v>1</v>
      </c>
      <c r="BW2056">
        <v>1</v>
      </c>
      <c r="BX2056">
        <v>1</v>
      </c>
      <c r="BY2056" t="s">
        <v>3</v>
      </c>
      <c r="BZ2056">
        <v>70</v>
      </c>
      <c r="CA2056">
        <v>10</v>
      </c>
      <c r="CB2056" t="s">
        <v>3</v>
      </c>
      <c r="CE2056">
        <v>0</v>
      </c>
      <c r="CF2056">
        <v>0</v>
      </c>
      <c r="CG2056">
        <v>0</v>
      </c>
      <c r="CM2056">
        <v>0</v>
      </c>
      <c r="CN2056" t="s">
        <v>3</v>
      </c>
      <c r="CO2056">
        <v>0</v>
      </c>
      <c r="CP2056">
        <f t="shared" si="1414"/>
        <v>99.86</v>
      </c>
      <c r="CQ2056">
        <f t="shared" si="1415"/>
        <v>99860.32</v>
      </c>
      <c r="CR2056">
        <f t="shared" si="1416"/>
        <v>0</v>
      </c>
      <c r="CS2056">
        <f t="shared" si="1417"/>
        <v>0</v>
      </c>
      <c r="CT2056">
        <f t="shared" si="1418"/>
        <v>0</v>
      </c>
      <c r="CU2056">
        <f t="shared" si="1419"/>
        <v>0</v>
      </c>
      <c r="CV2056">
        <f t="shared" si="1420"/>
        <v>0</v>
      </c>
      <c r="CW2056">
        <f t="shared" si="1421"/>
        <v>0</v>
      </c>
      <c r="CX2056">
        <f t="shared" si="1421"/>
        <v>0</v>
      </c>
      <c r="CY2056">
        <f t="shared" si="1422"/>
        <v>0</v>
      </c>
      <c r="CZ2056">
        <f t="shared" si="1423"/>
        <v>0</v>
      </c>
      <c r="DC2056" t="s">
        <v>3</v>
      </c>
      <c r="DD2056" t="s">
        <v>3</v>
      </c>
      <c r="DE2056" t="s">
        <v>3</v>
      </c>
      <c r="DF2056" t="s">
        <v>3</v>
      </c>
      <c r="DG2056" t="s">
        <v>3</v>
      </c>
      <c r="DH2056" t="s">
        <v>3</v>
      </c>
      <c r="DI2056" t="s">
        <v>3</v>
      </c>
      <c r="DJ2056" t="s">
        <v>3</v>
      </c>
      <c r="DK2056" t="s">
        <v>3</v>
      </c>
      <c r="DL2056" t="s">
        <v>3</v>
      </c>
      <c r="DM2056" t="s">
        <v>3</v>
      </c>
      <c r="DN2056">
        <v>0</v>
      </c>
      <c r="DO2056">
        <v>0</v>
      </c>
      <c r="DP2056">
        <v>1</v>
      </c>
      <c r="DQ2056">
        <v>1</v>
      </c>
      <c r="DU2056">
        <v>1003</v>
      </c>
      <c r="DV2056" t="s">
        <v>35</v>
      </c>
      <c r="DW2056" t="s">
        <v>35</v>
      </c>
      <c r="DX2056">
        <v>1000</v>
      </c>
      <c r="DZ2056" t="s">
        <v>3</v>
      </c>
      <c r="EA2056" t="s">
        <v>3</v>
      </c>
      <c r="EB2056" t="s">
        <v>3</v>
      </c>
      <c r="EC2056" t="s">
        <v>3</v>
      </c>
      <c r="EE2056">
        <v>35096056</v>
      </c>
      <c r="EF2056">
        <v>1</v>
      </c>
      <c r="EG2056" t="s">
        <v>20</v>
      </c>
      <c r="EH2056">
        <v>0</v>
      </c>
      <c r="EI2056" t="s">
        <v>3</v>
      </c>
      <c r="EJ2056">
        <v>4</v>
      </c>
      <c r="EK2056">
        <v>0</v>
      </c>
      <c r="EL2056" t="s">
        <v>21</v>
      </c>
      <c r="EM2056" t="s">
        <v>22</v>
      </c>
      <c r="EO2056" t="s">
        <v>3</v>
      </c>
      <c r="EQ2056">
        <v>0</v>
      </c>
      <c r="ER2056">
        <v>99860.32</v>
      </c>
      <c r="ES2056">
        <v>99860.32</v>
      </c>
      <c r="ET2056">
        <v>0</v>
      </c>
      <c r="EU2056">
        <v>0</v>
      </c>
      <c r="EV2056">
        <v>0</v>
      </c>
      <c r="EW2056">
        <v>0</v>
      </c>
      <c r="EX2056">
        <v>0</v>
      </c>
      <c r="EY2056">
        <v>0</v>
      </c>
      <c r="FQ2056">
        <v>0</v>
      </c>
      <c r="FR2056">
        <v>0</v>
      </c>
      <c r="FS2056">
        <v>0</v>
      </c>
      <c r="FX2056">
        <v>70</v>
      </c>
      <c r="FY2056">
        <v>10</v>
      </c>
      <c r="GA2056" t="s">
        <v>3</v>
      </c>
      <c r="GD2056">
        <v>0</v>
      </c>
      <c r="GF2056">
        <v>2077141205</v>
      </c>
      <c r="GG2056">
        <v>2</v>
      </c>
      <c r="GH2056">
        <v>1</v>
      </c>
      <c r="GI2056">
        <v>-2</v>
      </c>
      <c r="GJ2056">
        <v>0</v>
      </c>
      <c r="GK2056">
        <f>ROUND(R2056*(R12)/100,2)</f>
        <v>0</v>
      </c>
      <c r="GL2056">
        <f t="shared" si="1424"/>
        <v>0</v>
      </c>
      <c r="GM2056">
        <f t="shared" si="1425"/>
        <v>99.86</v>
      </c>
      <c r="GN2056">
        <f t="shared" si="1426"/>
        <v>0</v>
      </c>
      <c r="GO2056">
        <f t="shared" si="1427"/>
        <v>0</v>
      </c>
      <c r="GP2056">
        <f t="shared" si="1428"/>
        <v>99.86</v>
      </c>
      <c r="GR2056">
        <v>0</v>
      </c>
      <c r="GS2056">
        <v>3</v>
      </c>
      <c r="GT2056">
        <v>0</v>
      </c>
      <c r="GU2056" t="s">
        <v>3</v>
      </c>
      <c r="GV2056">
        <f t="shared" si="1429"/>
        <v>0</v>
      </c>
      <c r="GW2056">
        <v>1</v>
      </c>
      <c r="GX2056">
        <f t="shared" si="1430"/>
        <v>0</v>
      </c>
      <c r="HA2056">
        <v>0</v>
      </c>
      <c r="HB2056">
        <v>0</v>
      </c>
      <c r="HC2056">
        <f t="shared" si="1431"/>
        <v>0</v>
      </c>
      <c r="HE2056" t="s">
        <v>3</v>
      </c>
      <c r="HF2056" t="s">
        <v>3</v>
      </c>
      <c r="HM2056" t="s">
        <v>3</v>
      </c>
      <c r="HN2056" t="s">
        <v>3</v>
      </c>
      <c r="HO2056" t="s">
        <v>3</v>
      </c>
      <c r="HP2056" t="s">
        <v>3</v>
      </c>
      <c r="HQ2056" t="s">
        <v>3</v>
      </c>
      <c r="HS2056">
        <v>0</v>
      </c>
      <c r="IK2056">
        <v>0</v>
      </c>
    </row>
    <row r="2057" spans="1:245" x14ac:dyDescent="0.2">
      <c r="A2057">
        <v>17</v>
      </c>
      <c r="B2057">
        <v>1</v>
      </c>
      <c r="E2057" t="s">
        <v>485</v>
      </c>
      <c r="F2057" t="s">
        <v>240</v>
      </c>
      <c r="G2057" t="s">
        <v>241</v>
      </c>
      <c r="H2057" t="s">
        <v>242</v>
      </c>
      <c r="I2057">
        <f>ROUND(2/1000,9)</f>
        <v>2E-3</v>
      </c>
      <c r="J2057">
        <v>0</v>
      </c>
      <c r="K2057">
        <f>ROUND(2/1000,9)</f>
        <v>2E-3</v>
      </c>
      <c r="O2057">
        <f t="shared" si="1397"/>
        <v>144.34</v>
      </c>
      <c r="P2057">
        <f t="shared" si="1398"/>
        <v>144.34</v>
      </c>
      <c r="Q2057">
        <f t="shared" si="1399"/>
        <v>0</v>
      </c>
      <c r="R2057">
        <f t="shared" si="1400"/>
        <v>0</v>
      </c>
      <c r="S2057">
        <f t="shared" si="1401"/>
        <v>0</v>
      </c>
      <c r="T2057">
        <f t="shared" si="1402"/>
        <v>0</v>
      </c>
      <c r="U2057">
        <f t="shared" si="1403"/>
        <v>0</v>
      </c>
      <c r="V2057">
        <f t="shared" si="1404"/>
        <v>0</v>
      </c>
      <c r="W2057">
        <f t="shared" si="1405"/>
        <v>0</v>
      </c>
      <c r="X2057">
        <f t="shared" si="1406"/>
        <v>0</v>
      </c>
      <c r="Y2057">
        <f t="shared" si="1406"/>
        <v>0</v>
      </c>
      <c r="AA2057">
        <v>35364244</v>
      </c>
      <c r="AB2057">
        <f t="shared" si="1407"/>
        <v>72169.899999999994</v>
      </c>
      <c r="AC2057">
        <f t="shared" si="1408"/>
        <v>72169.899999999994</v>
      </c>
      <c r="AD2057">
        <f t="shared" si="1409"/>
        <v>0</v>
      </c>
      <c r="AE2057">
        <f t="shared" si="1410"/>
        <v>0</v>
      </c>
      <c r="AF2057">
        <f t="shared" si="1410"/>
        <v>0</v>
      </c>
      <c r="AG2057">
        <f t="shared" si="1411"/>
        <v>0</v>
      </c>
      <c r="AH2057">
        <f t="shared" si="1412"/>
        <v>0</v>
      </c>
      <c r="AI2057">
        <f t="shared" si="1412"/>
        <v>0</v>
      </c>
      <c r="AJ2057">
        <f t="shared" si="1413"/>
        <v>0</v>
      </c>
      <c r="AK2057">
        <v>72169.899999999994</v>
      </c>
      <c r="AL2057">
        <v>72169.899999999994</v>
      </c>
      <c r="AM2057">
        <v>0</v>
      </c>
      <c r="AN2057">
        <v>0</v>
      </c>
      <c r="AO2057">
        <v>0</v>
      </c>
      <c r="AP2057">
        <v>0</v>
      </c>
      <c r="AQ2057">
        <v>0</v>
      </c>
      <c r="AR2057">
        <v>0</v>
      </c>
      <c r="AS2057">
        <v>0</v>
      </c>
      <c r="AT2057">
        <v>70</v>
      </c>
      <c r="AU2057">
        <v>10</v>
      </c>
      <c r="AV2057">
        <v>1</v>
      </c>
      <c r="AW2057">
        <v>1</v>
      </c>
      <c r="AZ2057">
        <v>1</v>
      </c>
      <c r="BA2057">
        <v>1</v>
      </c>
      <c r="BB2057">
        <v>1</v>
      </c>
      <c r="BC2057">
        <v>1</v>
      </c>
      <c r="BD2057" t="s">
        <v>3</v>
      </c>
      <c r="BE2057" t="s">
        <v>3</v>
      </c>
      <c r="BF2057" t="s">
        <v>3</v>
      </c>
      <c r="BG2057" t="s">
        <v>3</v>
      </c>
      <c r="BH2057">
        <v>3</v>
      </c>
      <c r="BI2057">
        <v>4</v>
      </c>
      <c r="BJ2057" t="s">
        <v>243</v>
      </c>
      <c r="BM2057">
        <v>0</v>
      </c>
      <c r="BN2057">
        <v>0</v>
      </c>
      <c r="BO2057" t="s">
        <v>3</v>
      </c>
      <c r="BP2057">
        <v>0</v>
      </c>
      <c r="BQ2057">
        <v>1</v>
      </c>
      <c r="BR2057">
        <v>0</v>
      </c>
      <c r="BS2057">
        <v>1</v>
      </c>
      <c r="BT2057">
        <v>1</v>
      </c>
      <c r="BU2057">
        <v>1</v>
      </c>
      <c r="BV2057">
        <v>1</v>
      </c>
      <c r="BW2057">
        <v>1</v>
      </c>
      <c r="BX2057">
        <v>1</v>
      </c>
      <c r="BY2057" t="s">
        <v>3</v>
      </c>
      <c r="BZ2057">
        <v>70</v>
      </c>
      <c r="CA2057">
        <v>10</v>
      </c>
      <c r="CB2057" t="s">
        <v>3</v>
      </c>
      <c r="CE2057">
        <v>0</v>
      </c>
      <c r="CF2057">
        <v>0</v>
      </c>
      <c r="CG2057">
        <v>0</v>
      </c>
      <c r="CM2057">
        <v>0</v>
      </c>
      <c r="CN2057" t="s">
        <v>3</v>
      </c>
      <c r="CO2057">
        <v>0</v>
      </c>
      <c r="CP2057">
        <f t="shared" si="1414"/>
        <v>144.34</v>
      </c>
      <c r="CQ2057">
        <f t="shared" si="1415"/>
        <v>72169.899999999994</v>
      </c>
      <c r="CR2057">
        <f t="shared" si="1416"/>
        <v>0</v>
      </c>
      <c r="CS2057">
        <f t="shared" si="1417"/>
        <v>0</v>
      </c>
      <c r="CT2057">
        <f t="shared" si="1418"/>
        <v>0</v>
      </c>
      <c r="CU2057">
        <f t="shared" si="1419"/>
        <v>0</v>
      </c>
      <c r="CV2057">
        <f t="shared" si="1420"/>
        <v>0</v>
      </c>
      <c r="CW2057">
        <f t="shared" si="1421"/>
        <v>0</v>
      </c>
      <c r="CX2057">
        <f t="shared" si="1421"/>
        <v>0</v>
      </c>
      <c r="CY2057">
        <f t="shared" si="1422"/>
        <v>0</v>
      </c>
      <c r="CZ2057">
        <f t="shared" si="1423"/>
        <v>0</v>
      </c>
      <c r="DC2057" t="s">
        <v>3</v>
      </c>
      <c r="DD2057" t="s">
        <v>3</v>
      </c>
      <c r="DE2057" t="s">
        <v>3</v>
      </c>
      <c r="DF2057" t="s">
        <v>3</v>
      </c>
      <c r="DG2057" t="s">
        <v>3</v>
      </c>
      <c r="DH2057" t="s">
        <v>3</v>
      </c>
      <c r="DI2057" t="s">
        <v>3</v>
      </c>
      <c r="DJ2057" t="s">
        <v>3</v>
      </c>
      <c r="DK2057" t="s">
        <v>3</v>
      </c>
      <c r="DL2057" t="s">
        <v>3</v>
      </c>
      <c r="DM2057" t="s">
        <v>3</v>
      </c>
      <c r="DN2057">
        <v>0</v>
      </c>
      <c r="DO2057">
        <v>0</v>
      </c>
      <c r="DP2057">
        <v>1</v>
      </c>
      <c r="DQ2057">
        <v>1</v>
      </c>
      <c r="DU2057">
        <v>1010</v>
      </c>
      <c r="DV2057" t="s">
        <v>242</v>
      </c>
      <c r="DW2057" t="s">
        <v>242</v>
      </c>
      <c r="DX2057">
        <v>1000</v>
      </c>
      <c r="DZ2057" t="s">
        <v>3</v>
      </c>
      <c r="EA2057" t="s">
        <v>3</v>
      </c>
      <c r="EB2057" t="s">
        <v>3</v>
      </c>
      <c r="EC2057" t="s">
        <v>3</v>
      </c>
      <c r="EE2057">
        <v>35096056</v>
      </c>
      <c r="EF2057">
        <v>1</v>
      </c>
      <c r="EG2057" t="s">
        <v>20</v>
      </c>
      <c r="EH2057">
        <v>0</v>
      </c>
      <c r="EI2057" t="s">
        <v>3</v>
      </c>
      <c r="EJ2057">
        <v>4</v>
      </c>
      <c r="EK2057">
        <v>0</v>
      </c>
      <c r="EL2057" t="s">
        <v>21</v>
      </c>
      <c r="EM2057" t="s">
        <v>22</v>
      </c>
      <c r="EO2057" t="s">
        <v>3</v>
      </c>
      <c r="EQ2057">
        <v>0</v>
      </c>
      <c r="ER2057">
        <v>72169.899999999994</v>
      </c>
      <c r="ES2057">
        <v>72169.899999999994</v>
      </c>
      <c r="ET2057">
        <v>0</v>
      </c>
      <c r="EU2057">
        <v>0</v>
      </c>
      <c r="EV2057">
        <v>0</v>
      </c>
      <c r="EW2057">
        <v>0</v>
      </c>
      <c r="EX2057">
        <v>0</v>
      </c>
      <c r="EY2057">
        <v>0</v>
      </c>
      <c r="FQ2057">
        <v>0</v>
      </c>
      <c r="FR2057">
        <v>0</v>
      </c>
      <c r="FS2057">
        <v>0</v>
      </c>
      <c r="FX2057">
        <v>70</v>
      </c>
      <c r="FY2057">
        <v>10</v>
      </c>
      <c r="GA2057" t="s">
        <v>3</v>
      </c>
      <c r="GD2057">
        <v>0</v>
      </c>
      <c r="GF2057">
        <v>653953554</v>
      </c>
      <c r="GG2057">
        <v>2</v>
      </c>
      <c r="GH2057">
        <v>1</v>
      </c>
      <c r="GI2057">
        <v>-2</v>
      </c>
      <c r="GJ2057">
        <v>0</v>
      </c>
      <c r="GK2057">
        <f>ROUND(R2057*(R12)/100,2)</f>
        <v>0</v>
      </c>
      <c r="GL2057">
        <f t="shared" si="1424"/>
        <v>0</v>
      </c>
      <c r="GM2057">
        <f t="shared" si="1425"/>
        <v>144.34</v>
      </c>
      <c r="GN2057">
        <f t="shared" si="1426"/>
        <v>0</v>
      </c>
      <c r="GO2057">
        <f t="shared" si="1427"/>
        <v>0</v>
      </c>
      <c r="GP2057">
        <f t="shared" si="1428"/>
        <v>144.34</v>
      </c>
      <c r="GR2057">
        <v>0</v>
      </c>
      <c r="GS2057">
        <v>3</v>
      </c>
      <c r="GT2057">
        <v>0</v>
      </c>
      <c r="GU2057" t="s">
        <v>3</v>
      </c>
      <c r="GV2057">
        <f t="shared" si="1429"/>
        <v>0</v>
      </c>
      <c r="GW2057">
        <v>1</v>
      </c>
      <c r="GX2057">
        <f t="shared" si="1430"/>
        <v>0</v>
      </c>
      <c r="HA2057">
        <v>0</v>
      </c>
      <c r="HB2057">
        <v>0</v>
      </c>
      <c r="HC2057">
        <f t="shared" si="1431"/>
        <v>0</v>
      </c>
      <c r="HE2057" t="s">
        <v>3</v>
      </c>
      <c r="HF2057" t="s">
        <v>3</v>
      </c>
      <c r="HM2057" t="s">
        <v>3</v>
      </c>
      <c r="HN2057" t="s">
        <v>3</v>
      </c>
      <c r="HO2057" t="s">
        <v>3</v>
      </c>
      <c r="HP2057" t="s">
        <v>3</v>
      </c>
      <c r="HQ2057" t="s">
        <v>3</v>
      </c>
      <c r="HS2057">
        <v>0</v>
      </c>
      <c r="IK2057">
        <v>0</v>
      </c>
    </row>
    <row r="2058" spans="1:245" x14ac:dyDescent="0.2">
      <c r="A2058">
        <v>17</v>
      </c>
      <c r="B2058">
        <v>1</v>
      </c>
      <c r="C2058">
        <f>ROW(SmtRes!A637)</f>
        <v>637</v>
      </c>
      <c r="D2058">
        <f>ROW(EtalonRes!A637)</f>
        <v>637</v>
      </c>
      <c r="E2058" t="s">
        <v>486</v>
      </c>
      <c r="F2058" t="s">
        <v>38</v>
      </c>
      <c r="G2058" t="s">
        <v>39</v>
      </c>
      <c r="H2058" t="s">
        <v>18</v>
      </c>
      <c r="I2058">
        <f>ROUND(4/100,9)</f>
        <v>0.04</v>
      </c>
      <c r="J2058">
        <v>0</v>
      </c>
      <c r="K2058">
        <f>ROUND(4/100,9)</f>
        <v>0.04</v>
      </c>
      <c r="O2058">
        <f t="shared" si="1397"/>
        <v>1116.6400000000001</v>
      </c>
      <c r="P2058">
        <f t="shared" si="1398"/>
        <v>0</v>
      </c>
      <c r="Q2058">
        <f t="shared" si="1399"/>
        <v>1.3</v>
      </c>
      <c r="R2058">
        <f t="shared" si="1400"/>
        <v>0.03</v>
      </c>
      <c r="S2058">
        <f t="shared" si="1401"/>
        <v>1115.3399999999999</v>
      </c>
      <c r="T2058">
        <f t="shared" si="1402"/>
        <v>0</v>
      </c>
      <c r="U2058">
        <f t="shared" si="1403"/>
        <v>1.7124000000000001</v>
      </c>
      <c r="V2058">
        <f t="shared" si="1404"/>
        <v>0</v>
      </c>
      <c r="W2058">
        <f t="shared" si="1405"/>
        <v>0</v>
      </c>
      <c r="X2058">
        <f t="shared" si="1406"/>
        <v>780.74</v>
      </c>
      <c r="Y2058">
        <f t="shared" si="1406"/>
        <v>111.53</v>
      </c>
      <c r="AA2058">
        <v>35364244</v>
      </c>
      <c r="AB2058">
        <f t="shared" si="1407"/>
        <v>27916.01</v>
      </c>
      <c r="AC2058">
        <f t="shared" si="1408"/>
        <v>0</v>
      </c>
      <c r="AD2058">
        <f t="shared" si="1409"/>
        <v>32.57</v>
      </c>
      <c r="AE2058">
        <f t="shared" si="1410"/>
        <v>0.69</v>
      </c>
      <c r="AF2058">
        <f t="shared" si="1410"/>
        <v>27883.439999999999</v>
      </c>
      <c r="AG2058">
        <f t="shared" si="1411"/>
        <v>0</v>
      </c>
      <c r="AH2058">
        <f t="shared" si="1412"/>
        <v>42.81</v>
      </c>
      <c r="AI2058">
        <f t="shared" si="1412"/>
        <v>0</v>
      </c>
      <c r="AJ2058">
        <f t="shared" si="1413"/>
        <v>0</v>
      </c>
      <c r="AK2058">
        <v>27916.01</v>
      </c>
      <c r="AL2058">
        <v>0</v>
      </c>
      <c r="AM2058">
        <v>32.57</v>
      </c>
      <c r="AN2058">
        <v>0.69</v>
      </c>
      <c r="AO2058">
        <v>27883.439999999999</v>
      </c>
      <c r="AP2058">
        <v>0</v>
      </c>
      <c r="AQ2058">
        <v>42.81</v>
      </c>
      <c r="AR2058">
        <v>0</v>
      </c>
      <c r="AS2058">
        <v>0</v>
      </c>
      <c r="AT2058">
        <v>70</v>
      </c>
      <c r="AU2058">
        <v>10</v>
      </c>
      <c r="AV2058">
        <v>1</v>
      </c>
      <c r="AW2058">
        <v>1</v>
      </c>
      <c r="AZ2058">
        <v>1</v>
      </c>
      <c r="BA2058">
        <v>1</v>
      </c>
      <c r="BB2058">
        <v>1</v>
      </c>
      <c r="BC2058">
        <v>1</v>
      </c>
      <c r="BD2058" t="s">
        <v>3</v>
      </c>
      <c r="BE2058" t="s">
        <v>3</v>
      </c>
      <c r="BF2058" t="s">
        <v>3</v>
      </c>
      <c r="BG2058" t="s">
        <v>3</v>
      </c>
      <c r="BH2058">
        <v>0</v>
      </c>
      <c r="BI2058">
        <v>4</v>
      </c>
      <c r="BJ2058" t="s">
        <v>40</v>
      </c>
      <c r="BM2058">
        <v>0</v>
      </c>
      <c r="BN2058">
        <v>0</v>
      </c>
      <c r="BO2058" t="s">
        <v>3</v>
      </c>
      <c r="BP2058">
        <v>0</v>
      </c>
      <c r="BQ2058">
        <v>1</v>
      </c>
      <c r="BR2058">
        <v>0</v>
      </c>
      <c r="BS2058">
        <v>1</v>
      </c>
      <c r="BT2058">
        <v>1</v>
      </c>
      <c r="BU2058">
        <v>1</v>
      </c>
      <c r="BV2058">
        <v>1</v>
      </c>
      <c r="BW2058">
        <v>1</v>
      </c>
      <c r="BX2058">
        <v>1</v>
      </c>
      <c r="BY2058" t="s">
        <v>3</v>
      </c>
      <c r="BZ2058">
        <v>70</v>
      </c>
      <c r="CA2058">
        <v>10</v>
      </c>
      <c r="CB2058" t="s">
        <v>3</v>
      </c>
      <c r="CE2058">
        <v>0</v>
      </c>
      <c r="CF2058">
        <v>0</v>
      </c>
      <c r="CG2058">
        <v>0</v>
      </c>
      <c r="CM2058">
        <v>0</v>
      </c>
      <c r="CN2058" t="s">
        <v>3</v>
      </c>
      <c r="CO2058">
        <v>0</v>
      </c>
      <c r="CP2058">
        <f t="shared" si="1414"/>
        <v>1116.6399999999999</v>
      </c>
      <c r="CQ2058">
        <f t="shared" si="1415"/>
        <v>0</v>
      </c>
      <c r="CR2058">
        <f t="shared" si="1416"/>
        <v>32.57</v>
      </c>
      <c r="CS2058">
        <f t="shared" si="1417"/>
        <v>0.69</v>
      </c>
      <c r="CT2058">
        <f t="shared" si="1418"/>
        <v>27883.439999999999</v>
      </c>
      <c r="CU2058">
        <f t="shared" si="1419"/>
        <v>0</v>
      </c>
      <c r="CV2058">
        <f t="shared" si="1420"/>
        <v>42.81</v>
      </c>
      <c r="CW2058">
        <f t="shared" si="1421"/>
        <v>0</v>
      </c>
      <c r="CX2058">
        <f t="shared" si="1421"/>
        <v>0</v>
      </c>
      <c r="CY2058">
        <f t="shared" si="1422"/>
        <v>780.73799999999983</v>
      </c>
      <c r="CZ2058">
        <f t="shared" si="1423"/>
        <v>111.53399999999999</v>
      </c>
      <c r="DC2058" t="s">
        <v>3</v>
      </c>
      <c r="DD2058" t="s">
        <v>3</v>
      </c>
      <c r="DE2058" t="s">
        <v>3</v>
      </c>
      <c r="DF2058" t="s">
        <v>3</v>
      </c>
      <c r="DG2058" t="s">
        <v>3</v>
      </c>
      <c r="DH2058" t="s">
        <v>3</v>
      </c>
      <c r="DI2058" t="s">
        <v>3</v>
      </c>
      <c r="DJ2058" t="s">
        <v>3</v>
      </c>
      <c r="DK2058" t="s">
        <v>3</v>
      </c>
      <c r="DL2058" t="s">
        <v>3</v>
      </c>
      <c r="DM2058" t="s">
        <v>3</v>
      </c>
      <c r="DN2058">
        <v>0</v>
      </c>
      <c r="DO2058">
        <v>0</v>
      </c>
      <c r="DP2058">
        <v>1</v>
      </c>
      <c r="DQ2058">
        <v>1</v>
      </c>
      <c r="DU2058">
        <v>1010</v>
      </c>
      <c r="DV2058" t="s">
        <v>18</v>
      </c>
      <c r="DW2058" t="s">
        <v>18</v>
      </c>
      <c r="DX2058">
        <v>100</v>
      </c>
      <c r="DZ2058" t="s">
        <v>3</v>
      </c>
      <c r="EA2058" t="s">
        <v>3</v>
      </c>
      <c r="EB2058" t="s">
        <v>3</v>
      </c>
      <c r="EC2058" t="s">
        <v>3</v>
      </c>
      <c r="EE2058">
        <v>35096056</v>
      </c>
      <c r="EF2058">
        <v>1</v>
      </c>
      <c r="EG2058" t="s">
        <v>20</v>
      </c>
      <c r="EH2058">
        <v>0</v>
      </c>
      <c r="EI2058" t="s">
        <v>3</v>
      </c>
      <c r="EJ2058">
        <v>4</v>
      </c>
      <c r="EK2058">
        <v>0</v>
      </c>
      <c r="EL2058" t="s">
        <v>21</v>
      </c>
      <c r="EM2058" t="s">
        <v>22</v>
      </c>
      <c r="EO2058" t="s">
        <v>3</v>
      </c>
      <c r="EQ2058">
        <v>262144</v>
      </c>
      <c r="ER2058">
        <v>27916.01</v>
      </c>
      <c r="ES2058">
        <v>0</v>
      </c>
      <c r="ET2058">
        <v>32.57</v>
      </c>
      <c r="EU2058">
        <v>0.69</v>
      </c>
      <c r="EV2058">
        <v>27883.439999999999</v>
      </c>
      <c r="EW2058">
        <v>42.81</v>
      </c>
      <c r="EX2058">
        <v>0</v>
      </c>
      <c r="EY2058">
        <v>0</v>
      </c>
      <c r="FQ2058">
        <v>0</v>
      </c>
      <c r="FR2058">
        <v>0</v>
      </c>
      <c r="FS2058">
        <v>0</v>
      </c>
      <c r="FX2058">
        <v>70</v>
      </c>
      <c r="FY2058">
        <v>10</v>
      </c>
      <c r="GA2058" t="s">
        <v>3</v>
      </c>
      <c r="GD2058">
        <v>0</v>
      </c>
      <c r="GF2058">
        <v>1394402761</v>
      </c>
      <c r="GG2058">
        <v>2</v>
      </c>
      <c r="GH2058">
        <v>1</v>
      </c>
      <c r="GI2058">
        <v>-2</v>
      </c>
      <c r="GJ2058">
        <v>0</v>
      </c>
      <c r="GK2058">
        <f>ROUND(R2058*(R12)/100,2)</f>
        <v>0.03</v>
      </c>
      <c r="GL2058">
        <f t="shared" si="1424"/>
        <v>0</v>
      </c>
      <c r="GM2058">
        <f t="shared" si="1425"/>
        <v>2008.94</v>
      </c>
      <c r="GN2058">
        <f t="shared" si="1426"/>
        <v>0</v>
      </c>
      <c r="GO2058">
        <f t="shared" si="1427"/>
        <v>0</v>
      </c>
      <c r="GP2058">
        <f t="shared" si="1428"/>
        <v>2008.94</v>
      </c>
      <c r="GR2058">
        <v>0</v>
      </c>
      <c r="GS2058">
        <v>3</v>
      </c>
      <c r="GT2058">
        <v>0</v>
      </c>
      <c r="GU2058" t="s">
        <v>3</v>
      </c>
      <c r="GV2058">
        <f t="shared" si="1429"/>
        <v>0</v>
      </c>
      <c r="GW2058">
        <v>1</v>
      </c>
      <c r="GX2058">
        <f t="shared" si="1430"/>
        <v>0</v>
      </c>
      <c r="HA2058">
        <v>0</v>
      </c>
      <c r="HB2058">
        <v>0</v>
      </c>
      <c r="HC2058">
        <f t="shared" si="1431"/>
        <v>0</v>
      </c>
      <c r="HE2058" t="s">
        <v>3</v>
      </c>
      <c r="HF2058" t="s">
        <v>3</v>
      </c>
      <c r="HM2058" t="s">
        <v>3</v>
      </c>
      <c r="HN2058" t="s">
        <v>3</v>
      </c>
      <c r="HO2058" t="s">
        <v>3</v>
      </c>
      <c r="HP2058" t="s">
        <v>3</v>
      </c>
      <c r="HQ2058" t="s">
        <v>3</v>
      </c>
      <c r="HS2058">
        <v>0</v>
      </c>
      <c r="IK2058">
        <v>0</v>
      </c>
    </row>
    <row r="2059" spans="1:245" x14ac:dyDescent="0.2">
      <c r="A2059">
        <v>17</v>
      </c>
      <c r="B2059">
        <v>1</v>
      </c>
      <c r="C2059">
        <f>ROW(SmtRes!A639)</f>
        <v>639</v>
      </c>
      <c r="D2059">
        <f>ROW(EtalonRes!A639)</f>
        <v>639</v>
      </c>
      <c r="E2059" t="s">
        <v>487</v>
      </c>
      <c r="F2059" t="s">
        <v>42</v>
      </c>
      <c r="G2059" t="s">
        <v>43</v>
      </c>
      <c r="H2059" t="s">
        <v>18</v>
      </c>
      <c r="I2059">
        <f>ROUND(1/100,9)</f>
        <v>0.01</v>
      </c>
      <c r="J2059">
        <v>0</v>
      </c>
      <c r="K2059">
        <f>ROUND(1/100,9)</f>
        <v>0.01</v>
      </c>
      <c r="O2059">
        <f t="shared" si="1397"/>
        <v>255.78</v>
      </c>
      <c r="P2059">
        <f t="shared" si="1398"/>
        <v>0</v>
      </c>
      <c r="Q2059">
        <f t="shared" si="1399"/>
        <v>0.33</v>
      </c>
      <c r="R2059">
        <f t="shared" si="1400"/>
        <v>0.01</v>
      </c>
      <c r="S2059">
        <f t="shared" si="1401"/>
        <v>255.45</v>
      </c>
      <c r="T2059">
        <f t="shared" si="1402"/>
        <v>0</v>
      </c>
      <c r="U2059">
        <f t="shared" si="1403"/>
        <v>0.39219999999999999</v>
      </c>
      <c r="V2059">
        <f t="shared" si="1404"/>
        <v>0</v>
      </c>
      <c r="W2059">
        <f t="shared" si="1405"/>
        <v>0</v>
      </c>
      <c r="X2059">
        <f t="shared" si="1406"/>
        <v>178.82</v>
      </c>
      <c r="Y2059">
        <f t="shared" si="1406"/>
        <v>25.55</v>
      </c>
      <c r="AA2059">
        <v>35364244</v>
      </c>
      <c r="AB2059">
        <f t="shared" si="1407"/>
        <v>25577.73</v>
      </c>
      <c r="AC2059">
        <f t="shared" si="1408"/>
        <v>0</v>
      </c>
      <c r="AD2059">
        <f t="shared" si="1409"/>
        <v>32.57</v>
      </c>
      <c r="AE2059">
        <f t="shared" si="1410"/>
        <v>0.69</v>
      </c>
      <c r="AF2059">
        <f t="shared" si="1410"/>
        <v>25545.16</v>
      </c>
      <c r="AG2059">
        <f t="shared" si="1411"/>
        <v>0</v>
      </c>
      <c r="AH2059">
        <f t="shared" si="1412"/>
        <v>39.22</v>
      </c>
      <c r="AI2059">
        <f t="shared" si="1412"/>
        <v>0</v>
      </c>
      <c r="AJ2059">
        <f t="shared" si="1413"/>
        <v>0</v>
      </c>
      <c r="AK2059">
        <v>25577.73</v>
      </c>
      <c r="AL2059">
        <v>0</v>
      </c>
      <c r="AM2059">
        <v>32.57</v>
      </c>
      <c r="AN2059">
        <v>0.69</v>
      </c>
      <c r="AO2059">
        <v>25545.16</v>
      </c>
      <c r="AP2059">
        <v>0</v>
      </c>
      <c r="AQ2059">
        <v>39.22</v>
      </c>
      <c r="AR2059">
        <v>0</v>
      </c>
      <c r="AS2059">
        <v>0</v>
      </c>
      <c r="AT2059">
        <v>70</v>
      </c>
      <c r="AU2059">
        <v>10</v>
      </c>
      <c r="AV2059">
        <v>1</v>
      </c>
      <c r="AW2059">
        <v>1</v>
      </c>
      <c r="AZ2059">
        <v>1</v>
      </c>
      <c r="BA2059">
        <v>1</v>
      </c>
      <c r="BB2059">
        <v>1</v>
      </c>
      <c r="BC2059">
        <v>1</v>
      </c>
      <c r="BD2059" t="s">
        <v>3</v>
      </c>
      <c r="BE2059" t="s">
        <v>3</v>
      </c>
      <c r="BF2059" t="s">
        <v>3</v>
      </c>
      <c r="BG2059" t="s">
        <v>3</v>
      </c>
      <c r="BH2059">
        <v>0</v>
      </c>
      <c r="BI2059">
        <v>4</v>
      </c>
      <c r="BJ2059" t="s">
        <v>44</v>
      </c>
      <c r="BM2059">
        <v>0</v>
      </c>
      <c r="BN2059">
        <v>0</v>
      </c>
      <c r="BO2059" t="s">
        <v>3</v>
      </c>
      <c r="BP2059">
        <v>0</v>
      </c>
      <c r="BQ2059">
        <v>1</v>
      </c>
      <c r="BR2059">
        <v>0</v>
      </c>
      <c r="BS2059">
        <v>1</v>
      </c>
      <c r="BT2059">
        <v>1</v>
      </c>
      <c r="BU2059">
        <v>1</v>
      </c>
      <c r="BV2059">
        <v>1</v>
      </c>
      <c r="BW2059">
        <v>1</v>
      </c>
      <c r="BX2059">
        <v>1</v>
      </c>
      <c r="BY2059" t="s">
        <v>3</v>
      </c>
      <c r="BZ2059">
        <v>70</v>
      </c>
      <c r="CA2059">
        <v>10</v>
      </c>
      <c r="CB2059" t="s">
        <v>3</v>
      </c>
      <c r="CE2059">
        <v>0</v>
      </c>
      <c r="CF2059">
        <v>0</v>
      </c>
      <c r="CG2059">
        <v>0</v>
      </c>
      <c r="CM2059">
        <v>0</v>
      </c>
      <c r="CN2059" t="s">
        <v>3</v>
      </c>
      <c r="CO2059">
        <v>0</v>
      </c>
      <c r="CP2059">
        <f t="shared" si="1414"/>
        <v>255.78</v>
      </c>
      <c r="CQ2059">
        <f t="shared" si="1415"/>
        <v>0</v>
      </c>
      <c r="CR2059">
        <f t="shared" si="1416"/>
        <v>32.57</v>
      </c>
      <c r="CS2059">
        <f t="shared" si="1417"/>
        <v>0.69</v>
      </c>
      <c r="CT2059">
        <f t="shared" si="1418"/>
        <v>25545.16</v>
      </c>
      <c r="CU2059">
        <f t="shared" si="1419"/>
        <v>0</v>
      </c>
      <c r="CV2059">
        <f t="shared" si="1420"/>
        <v>39.22</v>
      </c>
      <c r="CW2059">
        <f t="shared" si="1421"/>
        <v>0</v>
      </c>
      <c r="CX2059">
        <f t="shared" si="1421"/>
        <v>0</v>
      </c>
      <c r="CY2059">
        <f t="shared" si="1422"/>
        <v>178.815</v>
      </c>
      <c r="CZ2059">
        <f t="shared" si="1423"/>
        <v>25.545000000000002</v>
      </c>
      <c r="DC2059" t="s">
        <v>3</v>
      </c>
      <c r="DD2059" t="s">
        <v>3</v>
      </c>
      <c r="DE2059" t="s">
        <v>3</v>
      </c>
      <c r="DF2059" t="s">
        <v>3</v>
      </c>
      <c r="DG2059" t="s">
        <v>3</v>
      </c>
      <c r="DH2059" t="s">
        <v>3</v>
      </c>
      <c r="DI2059" t="s">
        <v>3</v>
      </c>
      <c r="DJ2059" t="s">
        <v>3</v>
      </c>
      <c r="DK2059" t="s">
        <v>3</v>
      </c>
      <c r="DL2059" t="s">
        <v>3</v>
      </c>
      <c r="DM2059" t="s">
        <v>3</v>
      </c>
      <c r="DN2059">
        <v>0</v>
      </c>
      <c r="DO2059">
        <v>0</v>
      </c>
      <c r="DP2059">
        <v>1</v>
      </c>
      <c r="DQ2059">
        <v>1</v>
      </c>
      <c r="DU2059">
        <v>1010</v>
      </c>
      <c r="DV2059" t="s">
        <v>18</v>
      </c>
      <c r="DW2059" t="s">
        <v>18</v>
      </c>
      <c r="DX2059">
        <v>100</v>
      </c>
      <c r="DZ2059" t="s">
        <v>3</v>
      </c>
      <c r="EA2059" t="s">
        <v>3</v>
      </c>
      <c r="EB2059" t="s">
        <v>3</v>
      </c>
      <c r="EC2059" t="s">
        <v>3</v>
      </c>
      <c r="EE2059">
        <v>35096056</v>
      </c>
      <c r="EF2059">
        <v>1</v>
      </c>
      <c r="EG2059" t="s">
        <v>20</v>
      </c>
      <c r="EH2059">
        <v>0</v>
      </c>
      <c r="EI2059" t="s">
        <v>3</v>
      </c>
      <c r="EJ2059">
        <v>4</v>
      </c>
      <c r="EK2059">
        <v>0</v>
      </c>
      <c r="EL2059" t="s">
        <v>21</v>
      </c>
      <c r="EM2059" t="s">
        <v>22</v>
      </c>
      <c r="EO2059" t="s">
        <v>3</v>
      </c>
      <c r="EQ2059">
        <v>262144</v>
      </c>
      <c r="ER2059">
        <v>25577.73</v>
      </c>
      <c r="ES2059">
        <v>0</v>
      </c>
      <c r="ET2059">
        <v>32.57</v>
      </c>
      <c r="EU2059">
        <v>0.69</v>
      </c>
      <c r="EV2059">
        <v>25545.16</v>
      </c>
      <c r="EW2059">
        <v>39.22</v>
      </c>
      <c r="EX2059">
        <v>0</v>
      </c>
      <c r="EY2059">
        <v>0</v>
      </c>
      <c r="FQ2059">
        <v>0</v>
      </c>
      <c r="FR2059">
        <v>0</v>
      </c>
      <c r="FS2059">
        <v>0</v>
      </c>
      <c r="FX2059">
        <v>70</v>
      </c>
      <c r="FY2059">
        <v>10</v>
      </c>
      <c r="GA2059" t="s">
        <v>3</v>
      </c>
      <c r="GD2059">
        <v>0</v>
      </c>
      <c r="GF2059">
        <v>1212913616</v>
      </c>
      <c r="GG2059">
        <v>2</v>
      </c>
      <c r="GH2059">
        <v>1</v>
      </c>
      <c r="GI2059">
        <v>-2</v>
      </c>
      <c r="GJ2059">
        <v>0</v>
      </c>
      <c r="GK2059">
        <f>ROUND(R2059*(R12)/100,2)</f>
        <v>0.01</v>
      </c>
      <c r="GL2059">
        <f t="shared" si="1424"/>
        <v>0</v>
      </c>
      <c r="GM2059">
        <f t="shared" si="1425"/>
        <v>460.16</v>
      </c>
      <c r="GN2059">
        <f t="shared" si="1426"/>
        <v>0</v>
      </c>
      <c r="GO2059">
        <f t="shared" si="1427"/>
        <v>0</v>
      </c>
      <c r="GP2059">
        <f t="shared" si="1428"/>
        <v>460.16</v>
      </c>
      <c r="GR2059">
        <v>0</v>
      </c>
      <c r="GS2059">
        <v>3</v>
      </c>
      <c r="GT2059">
        <v>0</v>
      </c>
      <c r="GU2059" t="s">
        <v>3</v>
      </c>
      <c r="GV2059">
        <f t="shared" si="1429"/>
        <v>0</v>
      </c>
      <c r="GW2059">
        <v>1</v>
      </c>
      <c r="GX2059">
        <f t="shared" si="1430"/>
        <v>0</v>
      </c>
      <c r="HA2059">
        <v>0</v>
      </c>
      <c r="HB2059">
        <v>0</v>
      </c>
      <c r="HC2059">
        <f t="shared" si="1431"/>
        <v>0</v>
      </c>
      <c r="HE2059" t="s">
        <v>3</v>
      </c>
      <c r="HF2059" t="s">
        <v>3</v>
      </c>
      <c r="HM2059" t="s">
        <v>3</v>
      </c>
      <c r="HN2059" t="s">
        <v>3</v>
      </c>
      <c r="HO2059" t="s">
        <v>3</v>
      </c>
      <c r="HP2059" t="s">
        <v>3</v>
      </c>
      <c r="HQ2059" t="s">
        <v>3</v>
      </c>
      <c r="HS2059">
        <v>0</v>
      </c>
      <c r="IK2059">
        <v>0</v>
      </c>
    </row>
    <row r="2060" spans="1:245" x14ac:dyDescent="0.2">
      <c r="A2060">
        <v>17</v>
      </c>
      <c r="B2060">
        <v>1</v>
      </c>
      <c r="C2060">
        <f>ROW(SmtRes!A640)</f>
        <v>640</v>
      </c>
      <c r="D2060">
        <f>ROW(EtalonRes!A640)</f>
        <v>640</v>
      </c>
      <c r="E2060" t="s">
        <v>488</v>
      </c>
      <c r="F2060" t="s">
        <v>255</v>
      </c>
      <c r="G2060" t="s">
        <v>256</v>
      </c>
      <c r="H2060" t="s">
        <v>18</v>
      </c>
      <c r="I2060">
        <f>ROUND(1/100,9)</f>
        <v>0.01</v>
      </c>
      <c r="J2060">
        <v>0</v>
      </c>
      <c r="K2060">
        <f>ROUND(1/100,9)</f>
        <v>0.01</v>
      </c>
      <c r="O2060">
        <f t="shared" si="1397"/>
        <v>225.56</v>
      </c>
      <c r="P2060">
        <f t="shared" si="1398"/>
        <v>0</v>
      </c>
      <c r="Q2060">
        <f t="shared" si="1399"/>
        <v>0</v>
      </c>
      <c r="R2060">
        <f t="shared" si="1400"/>
        <v>0</v>
      </c>
      <c r="S2060">
        <f t="shared" si="1401"/>
        <v>225.56</v>
      </c>
      <c r="T2060">
        <f t="shared" si="1402"/>
        <v>0</v>
      </c>
      <c r="U2060">
        <f t="shared" si="1403"/>
        <v>0.34630000000000005</v>
      </c>
      <c r="V2060">
        <f t="shared" si="1404"/>
        <v>0</v>
      </c>
      <c r="W2060">
        <f t="shared" si="1405"/>
        <v>0</v>
      </c>
      <c r="X2060">
        <f t="shared" si="1406"/>
        <v>157.88999999999999</v>
      </c>
      <c r="Y2060">
        <f t="shared" si="1406"/>
        <v>22.56</v>
      </c>
      <c r="AA2060">
        <v>35364244</v>
      </c>
      <c r="AB2060">
        <f t="shared" si="1407"/>
        <v>22555.56</v>
      </c>
      <c r="AC2060">
        <f t="shared" si="1408"/>
        <v>0</v>
      </c>
      <c r="AD2060">
        <f t="shared" si="1409"/>
        <v>0</v>
      </c>
      <c r="AE2060">
        <f t="shared" si="1410"/>
        <v>0</v>
      </c>
      <c r="AF2060">
        <f t="shared" si="1410"/>
        <v>22555.56</v>
      </c>
      <c r="AG2060">
        <f t="shared" si="1411"/>
        <v>0</v>
      </c>
      <c r="AH2060">
        <f t="shared" si="1412"/>
        <v>34.630000000000003</v>
      </c>
      <c r="AI2060">
        <f t="shared" si="1412"/>
        <v>0</v>
      </c>
      <c r="AJ2060">
        <f t="shared" si="1413"/>
        <v>0</v>
      </c>
      <c r="AK2060">
        <v>22555.56</v>
      </c>
      <c r="AL2060">
        <v>0</v>
      </c>
      <c r="AM2060">
        <v>0</v>
      </c>
      <c r="AN2060">
        <v>0</v>
      </c>
      <c r="AO2060">
        <v>22555.56</v>
      </c>
      <c r="AP2060">
        <v>0</v>
      </c>
      <c r="AQ2060">
        <v>34.630000000000003</v>
      </c>
      <c r="AR2060">
        <v>0</v>
      </c>
      <c r="AS2060">
        <v>0</v>
      </c>
      <c r="AT2060">
        <v>70</v>
      </c>
      <c r="AU2060">
        <v>10</v>
      </c>
      <c r="AV2060">
        <v>1</v>
      </c>
      <c r="AW2060">
        <v>1</v>
      </c>
      <c r="AZ2060">
        <v>1</v>
      </c>
      <c r="BA2060">
        <v>1</v>
      </c>
      <c r="BB2060">
        <v>1</v>
      </c>
      <c r="BC2060">
        <v>1</v>
      </c>
      <c r="BD2060" t="s">
        <v>3</v>
      </c>
      <c r="BE2060" t="s">
        <v>3</v>
      </c>
      <c r="BF2060" t="s">
        <v>3</v>
      </c>
      <c r="BG2060" t="s">
        <v>3</v>
      </c>
      <c r="BH2060">
        <v>0</v>
      </c>
      <c r="BI2060">
        <v>4</v>
      </c>
      <c r="BJ2060" t="s">
        <v>257</v>
      </c>
      <c r="BM2060">
        <v>0</v>
      </c>
      <c r="BN2060">
        <v>0</v>
      </c>
      <c r="BO2060" t="s">
        <v>3</v>
      </c>
      <c r="BP2060">
        <v>0</v>
      </c>
      <c r="BQ2060">
        <v>1</v>
      </c>
      <c r="BR2060">
        <v>0</v>
      </c>
      <c r="BS2060">
        <v>1</v>
      </c>
      <c r="BT2060">
        <v>1</v>
      </c>
      <c r="BU2060">
        <v>1</v>
      </c>
      <c r="BV2060">
        <v>1</v>
      </c>
      <c r="BW2060">
        <v>1</v>
      </c>
      <c r="BX2060">
        <v>1</v>
      </c>
      <c r="BY2060" t="s">
        <v>3</v>
      </c>
      <c r="BZ2060">
        <v>70</v>
      </c>
      <c r="CA2060">
        <v>10</v>
      </c>
      <c r="CB2060" t="s">
        <v>3</v>
      </c>
      <c r="CE2060">
        <v>0</v>
      </c>
      <c r="CF2060">
        <v>0</v>
      </c>
      <c r="CG2060">
        <v>0</v>
      </c>
      <c r="CM2060">
        <v>0</v>
      </c>
      <c r="CN2060" t="s">
        <v>3</v>
      </c>
      <c r="CO2060">
        <v>0</v>
      </c>
      <c r="CP2060">
        <f t="shared" si="1414"/>
        <v>225.56</v>
      </c>
      <c r="CQ2060">
        <f t="shared" si="1415"/>
        <v>0</v>
      </c>
      <c r="CR2060">
        <f t="shared" si="1416"/>
        <v>0</v>
      </c>
      <c r="CS2060">
        <f t="shared" si="1417"/>
        <v>0</v>
      </c>
      <c r="CT2060">
        <f t="shared" si="1418"/>
        <v>22555.56</v>
      </c>
      <c r="CU2060">
        <f t="shared" si="1419"/>
        <v>0</v>
      </c>
      <c r="CV2060">
        <f t="shared" si="1420"/>
        <v>34.630000000000003</v>
      </c>
      <c r="CW2060">
        <f t="shared" si="1421"/>
        <v>0</v>
      </c>
      <c r="CX2060">
        <f t="shared" si="1421"/>
        <v>0</v>
      </c>
      <c r="CY2060">
        <f t="shared" si="1422"/>
        <v>157.892</v>
      </c>
      <c r="CZ2060">
        <f t="shared" si="1423"/>
        <v>22.555999999999997</v>
      </c>
      <c r="DC2060" t="s">
        <v>3</v>
      </c>
      <c r="DD2060" t="s">
        <v>3</v>
      </c>
      <c r="DE2060" t="s">
        <v>3</v>
      </c>
      <c r="DF2060" t="s">
        <v>3</v>
      </c>
      <c r="DG2060" t="s">
        <v>3</v>
      </c>
      <c r="DH2060" t="s">
        <v>3</v>
      </c>
      <c r="DI2060" t="s">
        <v>3</v>
      </c>
      <c r="DJ2060" t="s">
        <v>3</v>
      </c>
      <c r="DK2060" t="s">
        <v>3</v>
      </c>
      <c r="DL2060" t="s">
        <v>3</v>
      </c>
      <c r="DM2060" t="s">
        <v>3</v>
      </c>
      <c r="DN2060">
        <v>0</v>
      </c>
      <c r="DO2060">
        <v>0</v>
      </c>
      <c r="DP2060">
        <v>1</v>
      </c>
      <c r="DQ2060">
        <v>1</v>
      </c>
      <c r="DU2060">
        <v>1010</v>
      </c>
      <c r="DV2060" t="s">
        <v>18</v>
      </c>
      <c r="DW2060" t="s">
        <v>18</v>
      </c>
      <c r="DX2060">
        <v>100</v>
      </c>
      <c r="DZ2060" t="s">
        <v>3</v>
      </c>
      <c r="EA2060" t="s">
        <v>3</v>
      </c>
      <c r="EB2060" t="s">
        <v>3</v>
      </c>
      <c r="EC2060" t="s">
        <v>3</v>
      </c>
      <c r="EE2060">
        <v>35096056</v>
      </c>
      <c r="EF2060">
        <v>1</v>
      </c>
      <c r="EG2060" t="s">
        <v>20</v>
      </c>
      <c r="EH2060">
        <v>0</v>
      </c>
      <c r="EI2060" t="s">
        <v>3</v>
      </c>
      <c r="EJ2060">
        <v>4</v>
      </c>
      <c r="EK2060">
        <v>0</v>
      </c>
      <c r="EL2060" t="s">
        <v>21</v>
      </c>
      <c r="EM2060" t="s">
        <v>22</v>
      </c>
      <c r="EO2060" t="s">
        <v>3</v>
      </c>
      <c r="EQ2060">
        <v>262144</v>
      </c>
      <c r="ER2060">
        <v>22555.56</v>
      </c>
      <c r="ES2060">
        <v>0</v>
      </c>
      <c r="ET2060">
        <v>0</v>
      </c>
      <c r="EU2060">
        <v>0</v>
      </c>
      <c r="EV2060">
        <v>22555.56</v>
      </c>
      <c r="EW2060">
        <v>34.630000000000003</v>
      </c>
      <c r="EX2060">
        <v>0</v>
      </c>
      <c r="EY2060">
        <v>0</v>
      </c>
      <c r="FQ2060">
        <v>0</v>
      </c>
      <c r="FR2060">
        <v>0</v>
      </c>
      <c r="FS2060">
        <v>0</v>
      </c>
      <c r="FX2060">
        <v>70</v>
      </c>
      <c r="FY2060">
        <v>10</v>
      </c>
      <c r="GA2060" t="s">
        <v>3</v>
      </c>
      <c r="GD2060">
        <v>0</v>
      </c>
      <c r="GF2060">
        <v>-24549344</v>
      </c>
      <c r="GG2060">
        <v>2</v>
      </c>
      <c r="GH2060">
        <v>1</v>
      </c>
      <c r="GI2060">
        <v>-2</v>
      </c>
      <c r="GJ2060">
        <v>0</v>
      </c>
      <c r="GK2060">
        <f>ROUND(R2060*(R12)/100,2)</f>
        <v>0</v>
      </c>
      <c r="GL2060">
        <f t="shared" si="1424"/>
        <v>0</v>
      </c>
      <c r="GM2060">
        <f t="shared" si="1425"/>
        <v>406.01</v>
      </c>
      <c r="GN2060">
        <f t="shared" si="1426"/>
        <v>0</v>
      </c>
      <c r="GO2060">
        <f t="shared" si="1427"/>
        <v>0</v>
      </c>
      <c r="GP2060">
        <f t="shared" si="1428"/>
        <v>406.01</v>
      </c>
      <c r="GR2060">
        <v>0</v>
      </c>
      <c r="GS2060">
        <v>3</v>
      </c>
      <c r="GT2060">
        <v>0</v>
      </c>
      <c r="GU2060" t="s">
        <v>3</v>
      </c>
      <c r="GV2060">
        <f t="shared" si="1429"/>
        <v>0</v>
      </c>
      <c r="GW2060">
        <v>1</v>
      </c>
      <c r="GX2060">
        <f t="shared" si="1430"/>
        <v>0</v>
      </c>
      <c r="HA2060">
        <v>0</v>
      </c>
      <c r="HB2060">
        <v>0</v>
      </c>
      <c r="HC2060">
        <f t="shared" si="1431"/>
        <v>0</v>
      </c>
      <c r="HE2060" t="s">
        <v>3</v>
      </c>
      <c r="HF2060" t="s">
        <v>3</v>
      </c>
      <c r="HM2060" t="s">
        <v>3</v>
      </c>
      <c r="HN2060" t="s">
        <v>3</v>
      </c>
      <c r="HO2060" t="s">
        <v>3</v>
      </c>
      <c r="HP2060" t="s">
        <v>3</v>
      </c>
      <c r="HQ2060" t="s">
        <v>3</v>
      </c>
      <c r="HS2060">
        <v>0</v>
      </c>
      <c r="IK2060">
        <v>0</v>
      </c>
    </row>
    <row r="2062" spans="1:245" x14ac:dyDescent="0.2">
      <c r="A2062">
        <v>51</v>
      </c>
      <c r="B2062">
        <f>B2049</f>
        <v>1</v>
      </c>
      <c r="C2062">
        <f>A2049</f>
        <v>4</v>
      </c>
      <c r="D2062">
        <f>ROW(A2049)</f>
        <v>2049</v>
      </c>
      <c r="F2062" t="str">
        <f>IF(F2049&lt;&gt;"",F2049,"")</f>
        <v>Новый раздел</v>
      </c>
      <c r="G2062" t="str">
        <f>IF(G2049&lt;&gt;"",G2049,"")</f>
        <v>Помещение 209 Учебный класс</v>
      </c>
      <c r="H2062">
        <v>0</v>
      </c>
      <c r="O2062">
        <f t="shared" ref="O2062:T2062" si="1432">ROUND(AB2062,2)</f>
        <v>2205.15</v>
      </c>
      <c r="P2062">
        <f t="shared" si="1432"/>
        <v>266.66000000000003</v>
      </c>
      <c r="Q2062">
        <f t="shared" si="1432"/>
        <v>63.37</v>
      </c>
      <c r="R2062">
        <f t="shared" si="1432"/>
        <v>30.47</v>
      </c>
      <c r="S2062">
        <f t="shared" si="1432"/>
        <v>1875.12</v>
      </c>
      <c r="T2062">
        <f t="shared" si="1432"/>
        <v>0</v>
      </c>
      <c r="U2062">
        <f>AH2062</f>
        <v>2.9668999999999999</v>
      </c>
      <c r="V2062">
        <f>AI2062</f>
        <v>0</v>
      </c>
      <c r="W2062">
        <f>ROUND(AJ2062,2)</f>
        <v>0</v>
      </c>
      <c r="X2062">
        <f>ROUND(AK2062,2)</f>
        <v>1312.59</v>
      </c>
      <c r="Y2062">
        <f>ROUND(AL2062,2)</f>
        <v>187.52</v>
      </c>
      <c r="AB2062">
        <f>ROUND(SUMIF(AA2053:AA2060,"=35364244",O2053:O2060),2)</f>
        <v>2205.15</v>
      </c>
      <c r="AC2062">
        <f>ROUND(SUMIF(AA2053:AA2060,"=35364244",P2053:P2060),2)</f>
        <v>266.66000000000003</v>
      </c>
      <c r="AD2062">
        <f>ROUND(SUMIF(AA2053:AA2060,"=35364244",Q2053:Q2060),2)</f>
        <v>63.37</v>
      </c>
      <c r="AE2062">
        <f>ROUND(SUMIF(AA2053:AA2060,"=35364244",R2053:R2060),2)</f>
        <v>30.47</v>
      </c>
      <c r="AF2062">
        <f>ROUND(SUMIF(AA2053:AA2060,"=35364244",S2053:S2060),2)</f>
        <v>1875.12</v>
      </c>
      <c r="AG2062">
        <f>ROUND(SUMIF(AA2053:AA2060,"=35364244",T2053:T2060),2)</f>
        <v>0</v>
      </c>
      <c r="AH2062">
        <f>SUMIF(AA2053:AA2060,"=35364244",U2053:U2060)</f>
        <v>2.9668999999999999</v>
      </c>
      <c r="AI2062">
        <f>SUMIF(AA2053:AA2060,"=35364244",V2053:V2060)</f>
        <v>0</v>
      </c>
      <c r="AJ2062">
        <f>ROUND(SUMIF(AA2053:AA2060,"=35364244",W2053:W2060),2)</f>
        <v>0</v>
      </c>
      <c r="AK2062">
        <f>ROUND(SUMIF(AA2053:AA2060,"=35364244",X2053:X2060),2)</f>
        <v>1312.59</v>
      </c>
      <c r="AL2062">
        <f>ROUND(SUMIF(AA2053:AA2060,"=35364244",Y2053:Y2060),2)</f>
        <v>187.52</v>
      </c>
      <c r="AO2062">
        <f t="shared" ref="AO2062:BD2062" si="1433">ROUND(BX2062,2)</f>
        <v>0</v>
      </c>
      <c r="AP2062">
        <f t="shared" si="1433"/>
        <v>0</v>
      </c>
      <c r="AQ2062">
        <f t="shared" si="1433"/>
        <v>0</v>
      </c>
      <c r="AR2062">
        <f t="shared" si="1433"/>
        <v>3738.16</v>
      </c>
      <c r="AS2062">
        <f t="shared" si="1433"/>
        <v>0</v>
      </c>
      <c r="AT2062">
        <f t="shared" si="1433"/>
        <v>0</v>
      </c>
      <c r="AU2062">
        <f t="shared" si="1433"/>
        <v>3738.16</v>
      </c>
      <c r="AV2062">
        <f t="shared" si="1433"/>
        <v>266.66000000000003</v>
      </c>
      <c r="AW2062">
        <f t="shared" si="1433"/>
        <v>266.66000000000003</v>
      </c>
      <c r="AX2062">
        <f t="shared" si="1433"/>
        <v>0</v>
      </c>
      <c r="AY2062">
        <f t="shared" si="1433"/>
        <v>266.66000000000003</v>
      </c>
      <c r="AZ2062">
        <f t="shared" si="1433"/>
        <v>0</v>
      </c>
      <c r="BA2062">
        <f t="shared" si="1433"/>
        <v>0</v>
      </c>
      <c r="BB2062">
        <f t="shared" si="1433"/>
        <v>0</v>
      </c>
      <c r="BC2062">
        <f t="shared" si="1433"/>
        <v>0</v>
      </c>
      <c r="BD2062">
        <f t="shared" si="1433"/>
        <v>0</v>
      </c>
      <c r="BX2062">
        <f>ROUND(SUMIF(AA2053:AA2060,"=35364244",FQ2053:FQ2060),2)</f>
        <v>0</v>
      </c>
      <c r="BY2062">
        <f>ROUND(SUMIF(AA2053:AA2060,"=35364244",FR2053:FR2060),2)</f>
        <v>0</v>
      </c>
      <c r="BZ2062">
        <f>ROUND(SUMIF(AA2053:AA2060,"=35364244",GL2053:GL2060),2)</f>
        <v>0</v>
      </c>
      <c r="CA2062">
        <f>ROUND(SUMIF(AA2053:AA2060,"=35364244",GM2053:GM2060),2)</f>
        <v>3738.16</v>
      </c>
      <c r="CB2062">
        <f>ROUND(SUMIF(AA2053:AA2060,"=35364244",GN2053:GN2060),2)</f>
        <v>0</v>
      </c>
      <c r="CC2062">
        <f>ROUND(SUMIF(AA2053:AA2060,"=35364244",GO2053:GO2060),2)</f>
        <v>0</v>
      </c>
      <c r="CD2062">
        <f>ROUND(SUMIF(AA2053:AA2060,"=35364244",GP2053:GP2060),2)</f>
        <v>3738.16</v>
      </c>
      <c r="CE2062">
        <f>AC2062-BX2062</f>
        <v>266.66000000000003</v>
      </c>
      <c r="CF2062">
        <f>AC2062-BY2062</f>
        <v>266.66000000000003</v>
      </c>
      <c r="CG2062">
        <f>BX2062-BZ2062</f>
        <v>0</v>
      </c>
      <c r="CH2062">
        <f>AC2062-BX2062-BY2062+BZ2062</f>
        <v>266.66000000000003</v>
      </c>
      <c r="CI2062">
        <f>BY2062-BZ2062</f>
        <v>0</v>
      </c>
      <c r="CJ2062">
        <f>ROUND(SUMIF(AA2053:AA2060,"=35364244",GX2053:GX2060),2)</f>
        <v>0</v>
      </c>
      <c r="CK2062">
        <f>ROUND(SUMIF(AA2053:AA2060,"=35364244",GY2053:GY2060),2)</f>
        <v>0</v>
      </c>
      <c r="CL2062">
        <f>ROUND(SUMIF(AA2053:AA2060,"=35364244",GZ2053:GZ2060),2)</f>
        <v>0</v>
      </c>
      <c r="CM2062">
        <f>ROUND(SUMIF(AA2053:AA2060,"=35364244",HD2053:HD2060),2)</f>
        <v>0</v>
      </c>
      <c r="GX2062">
        <v>0</v>
      </c>
    </row>
    <row r="2064" spans="1:245" x14ac:dyDescent="0.2">
      <c r="A2064">
        <v>50</v>
      </c>
      <c r="B2064">
        <v>0</v>
      </c>
      <c r="C2064">
        <v>0</v>
      </c>
      <c r="D2064">
        <v>1</v>
      </c>
      <c r="E2064">
        <v>201</v>
      </c>
      <c r="F2064">
        <f>ROUND(Source!O2062,O2064)</f>
        <v>2205.15</v>
      </c>
      <c r="G2064" t="s">
        <v>66</v>
      </c>
      <c r="H2064" t="s">
        <v>67</v>
      </c>
      <c r="K2064">
        <v>201</v>
      </c>
      <c r="L2064">
        <v>1</v>
      </c>
      <c r="M2064">
        <v>3</v>
      </c>
      <c r="N2064" t="s">
        <v>3</v>
      </c>
      <c r="O2064">
        <v>2</v>
      </c>
      <c r="W2064">
        <v>2205.15</v>
      </c>
      <c r="X2064">
        <v>1</v>
      </c>
      <c r="Y2064">
        <v>2205.15</v>
      </c>
    </row>
    <row r="2065" spans="1:25" x14ac:dyDescent="0.2">
      <c r="A2065">
        <v>50</v>
      </c>
      <c r="B2065">
        <v>0</v>
      </c>
      <c r="C2065">
        <v>0</v>
      </c>
      <c r="D2065">
        <v>1</v>
      </c>
      <c r="E2065">
        <v>202</v>
      </c>
      <c r="F2065">
        <f>ROUND(Source!P2062,O2065)</f>
        <v>266.66000000000003</v>
      </c>
      <c r="G2065" t="s">
        <v>68</v>
      </c>
      <c r="H2065" t="s">
        <v>69</v>
      </c>
      <c r="K2065">
        <v>202</v>
      </c>
      <c r="L2065">
        <v>2</v>
      </c>
      <c r="M2065">
        <v>3</v>
      </c>
      <c r="N2065" t="s">
        <v>3</v>
      </c>
      <c r="O2065">
        <v>2</v>
      </c>
      <c r="W2065">
        <v>266.66000000000003</v>
      </c>
      <c r="X2065">
        <v>1</v>
      </c>
      <c r="Y2065">
        <v>266.66000000000003</v>
      </c>
    </row>
    <row r="2066" spans="1:25" x14ac:dyDescent="0.2">
      <c r="A2066">
        <v>50</v>
      </c>
      <c r="B2066">
        <v>0</v>
      </c>
      <c r="C2066">
        <v>0</v>
      </c>
      <c r="D2066">
        <v>1</v>
      </c>
      <c r="E2066">
        <v>222</v>
      </c>
      <c r="F2066">
        <f>ROUND(Source!AO2062,O2066)</f>
        <v>0</v>
      </c>
      <c r="G2066" t="s">
        <v>70</v>
      </c>
      <c r="H2066" t="s">
        <v>71</v>
      </c>
      <c r="K2066">
        <v>222</v>
      </c>
      <c r="L2066">
        <v>3</v>
      </c>
      <c r="M2066">
        <v>3</v>
      </c>
      <c r="N2066" t="s">
        <v>3</v>
      </c>
      <c r="O2066">
        <v>2</v>
      </c>
      <c r="W2066">
        <v>0</v>
      </c>
      <c r="X2066">
        <v>1</v>
      </c>
      <c r="Y2066">
        <v>0</v>
      </c>
    </row>
    <row r="2067" spans="1:25" x14ac:dyDescent="0.2">
      <c r="A2067">
        <v>50</v>
      </c>
      <c r="B2067">
        <v>0</v>
      </c>
      <c r="C2067">
        <v>0</v>
      </c>
      <c r="D2067">
        <v>1</v>
      </c>
      <c r="E2067">
        <v>225</v>
      </c>
      <c r="F2067">
        <f>ROUND(Source!AV2062,O2067)</f>
        <v>266.66000000000003</v>
      </c>
      <c r="G2067" t="s">
        <v>72</v>
      </c>
      <c r="H2067" t="s">
        <v>73</v>
      </c>
      <c r="K2067">
        <v>225</v>
      </c>
      <c r="L2067">
        <v>4</v>
      </c>
      <c r="M2067">
        <v>3</v>
      </c>
      <c r="N2067" t="s">
        <v>3</v>
      </c>
      <c r="O2067">
        <v>2</v>
      </c>
      <c r="W2067">
        <v>266.66000000000003</v>
      </c>
      <c r="X2067">
        <v>1</v>
      </c>
      <c r="Y2067">
        <v>266.66000000000003</v>
      </c>
    </row>
    <row r="2068" spans="1:25" x14ac:dyDescent="0.2">
      <c r="A2068">
        <v>50</v>
      </c>
      <c r="B2068">
        <v>0</v>
      </c>
      <c r="C2068">
        <v>0</v>
      </c>
      <c r="D2068">
        <v>1</v>
      </c>
      <c r="E2068">
        <v>226</v>
      </c>
      <c r="F2068">
        <f>ROUND(Source!AW2062,O2068)</f>
        <v>266.66000000000003</v>
      </c>
      <c r="G2068" t="s">
        <v>74</v>
      </c>
      <c r="H2068" t="s">
        <v>75</v>
      </c>
      <c r="K2068">
        <v>226</v>
      </c>
      <c r="L2068">
        <v>5</v>
      </c>
      <c r="M2068">
        <v>3</v>
      </c>
      <c r="N2068" t="s">
        <v>3</v>
      </c>
      <c r="O2068">
        <v>2</v>
      </c>
      <c r="W2068">
        <v>266.66000000000003</v>
      </c>
      <c r="X2068">
        <v>1</v>
      </c>
      <c r="Y2068">
        <v>266.66000000000003</v>
      </c>
    </row>
    <row r="2069" spans="1:25" x14ac:dyDescent="0.2">
      <c r="A2069">
        <v>50</v>
      </c>
      <c r="B2069">
        <v>0</v>
      </c>
      <c r="C2069">
        <v>0</v>
      </c>
      <c r="D2069">
        <v>1</v>
      </c>
      <c r="E2069">
        <v>227</v>
      </c>
      <c r="F2069">
        <f>ROUND(Source!AX2062,O2069)</f>
        <v>0</v>
      </c>
      <c r="G2069" t="s">
        <v>76</v>
      </c>
      <c r="H2069" t="s">
        <v>77</v>
      </c>
      <c r="K2069">
        <v>227</v>
      </c>
      <c r="L2069">
        <v>6</v>
      </c>
      <c r="M2069">
        <v>3</v>
      </c>
      <c r="N2069" t="s">
        <v>3</v>
      </c>
      <c r="O2069">
        <v>2</v>
      </c>
      <c r="W2069">
        <v>0</v>
      </c>
      <c r="X2069">
        <v>1</v>
      </c>
      <c r="Y2069">
        <v>0</v>
      </c>
    </row>
    <row r="2070" spans="1:25" x14ac:dyDescent="0.2">
      <c r="A2070">
        <v>50</v>
      </c>
      <c r="B2070">
        <v>0</v>
      </c>
      <c r="C2070">
        <v>0</v>
      </c>
      <c r="D2070">
        <v>1</v>
      </c>
      <c r="E2070">
        <v>228</v>
      </c>
      <c r="F2070">
        <f>ROUND(Source!AY2062,O2070)</f>
        <v>266.66000000000003</v>
      </c>
      <c r="G2070" t="s">
        <v>78</v>
      </c>
      <c r="H2070" t="s">
        <v>79</v>
      </c>
      <c r="K2070">
        <v>228</v>
      </c>
      <c r="L2070">
        <v>7</v>
      </c>
      <c r="M2070">
        <v>3</v>
      </c>
      <c r="N2070" t="s">
        <v>3</v>
      </c>
      <c r="O2070">
        <v>2</v>
      </c>
      <c r="W2070">
        <v>266.66000000000003</v>
      </c>
      <c r="X2070">
        <v>1</v>
      </c>
      <c r="Y2070">
        <v>266.66000000000003</v>
      </c>
    </row>
    <row r="2071" spans="1:25" x14ac:dyDescent="0.2">
      <c r="A2071">
        <v>50</v>
      </c>
      <c r="B2071">
        <v>0</v>
      </c>
      <c r="C2071">
        <v>0</v>
      </c>
      <c r="D2071">
        <v>1</v>
      </c>
      <c r="E2071">
        <v>216</v>
      </c>
      <c r="F2071">
        <f>ROUND(Source!AP2062,O2071)</f>
        <v>0</v>
      </c>
      <c r="G2071" t="s">
        <v>80</v>
      </c>
      <c r="H2071" t="s">
        <v>81</v>
      </c>
      <c r="K2071">
        <v>216</v>
      </c>
      <c r="L2071">
        <v>8</v>
      </c>
      <c r="M2071">
        <v>3</v>
      </c>
      <c r="N2071" t="s">
        <v>3</v>
      </c>
      <c r="O2071">
        <v>2</v>
      </c>
      <c r="W2071">
        <v>0</v>
      </c>
      <c r="X2071">
        <v>1</v>
      </c>
      <c r="Y2071">
        <v>0</v>
      </c>
    </row>
    <row r="2072" spans="1:25" x14ac:dyDescent="0.2">
      <c r="A2072">
        <v>50</v>
      </c>
      <c r="B2072">
        <v>0</v>
      </c>
      <c r="C2072">
        <v>0</v>
      </c>
      <c r="D2072">
        <v>1</v>
      </c>
      <c r="E2072">
        <v>223</v>
      </c>
      <c r="F2072">
        <f>ROUND(Source!AQ2062,O2072)</f>
        <v>0</v>
      </c>
      <c r="G2072" t="s">
        <v>82</v>
      </c>
      <c r="H2072" t="s">
        <v>83</v>
      </c>
      <c r="K2072">
        <v>223</v>
      </c>
      <c r="L2072">
        <v>9</v>
      </c>
      <c r="M2072">
        <v>3</v>
      </c>
      <c r="N2072" t="s">
        <v>3</v>
      </c>
      <c r="O2072">
        <v>2</v>
      </c>
      <c r="W2072">
        <v>0</v>
      </c>
      <c r="X2072">
        <v>1</v>
      </c>
      <c r="Y2072">
        <v>0</v>
      </c>
    </row>
    <row r="2073" spans="1:25" x14ac:dyDescent="0.2">
      <c r="A2073">
        <v>50</v>
      </c>
      <c r="B2073">
        <v>0</v>
      </c>
      <c r="C2073">
        <v>0</v>
      </c>
      <c r="D2073">
        <v>1</v>
      </c>
      <c r="E2073">
        <v>229</v>
      </c>
      <c r="F2073">
        <f>ROUND(Source!AZ2062,O2073)</f>
        <v>0</v>
      </c>
      <c r="G2073" t="s">
        <v>84</v>
      </c>
      <c r="H2073" t="s">
        <v>85</v>
      </c>
      <c r="K2073">
        <v>229</v>
      </c>
      <c r="L2073">
        <v>10</v>
      </c>
      <c r="M2073">
        <v>3</v>
      </c>
      <c r="N2073" t="s">
        <v>3</v>
      </c>
      <c r="O2073">
        <v>2</v>
      </c>
      <c r="W2073">
        <v>0</v>
      </c>
      <c r="X2073">
        <v>1</v>
      </c>
      <c r="Y2073">
        <v>0</v>
      </c>
    </row>
    <row r="2074" spans="1:25" x14ac:dyDescent="0.2">
      <c r="A2074">
        <v>50</v>
      </c>
      <c r="B2074">
        <v>0</v>
      </c>
      <c r="C2074">
        <v>0</v>
      </c>
      <c r="D2074">
        <v>1</v>
      </c>
      <c r="E2074">
        <v>203</v>
      </c>
      <c r="F2074">
        <f>ROUND(Source!Q2062,O2074)</f>
        <v>63.37</v>
      </c>
      <c r="G2074" t="s">
        <v>86</v>
      </c>
      <c r="H2074" t="s">
        <v>87</v>
      </c>
      <c r="K2074">
        <v>203</v>
      </c>
      <c r="L2074">
        <v>11</v>
      </c>
      <c r="M2074">
        <v>3</v>
      </c>
      <c r="N2074" t="s">
        <v>3</v>
      </c>
      <c r="O2074">
        <v>2</v>
      </c>
      <c r="W2074">
        <v>63.37</v>
      </c>
      <c r="X2074">
        <v>1</v>
      </c>
      <c r="Y2074">
        <v>63.37</v>
      </c>
    </row>
    <row r="2075" spans="1:25" x14ac:dyDescent="0.2">
      <c r="A2075">
        <v>50</v>
      </c>
      <c r="B2075">
        <v>0</v>
      </c>
      <c r="C2075">
        <v>0</v>
      </c>
      <c r="D2075">
        <v>1</v>
      </c>
      <c r="E2075">
        <v>231</v>
      </c>
      <c r="F2075">
        <f>ROUND(Source!BB2062,O2075)</f>
        <v>0</v>
      </c>
      <c r="G2075" t="s">
        <v>88</v>
      </c>
      <c r="H2075" t="s">
        <v>89</v>
      </c>
      <c r="K2075">
        <v>231</v>
      </c>
      <c r="L2075">
        <v>12</v>
      </c>
      <c r="M2075">
        <v>3</v>
      </c>
      <c r="N2075" t="s">
        <v>3</v>
      </c>
      <c r="O2075">
        <v>2</v>
      </c>
      <c r="W2075">
        <v>0</v>
      </c>
      <c r="X2075">
        <v>1</v>
      </c>
      <c r="Y2075">
        <v>0</v>
      </c>
    </row>
    <row r="2076" spans="1:25" x14ac:dyDescent="0.2">
      <c r="A2076">
        <v>50</v>
      </c>
      <c r="B2076">
        <v>0</v>
      </c>
      <c r="C2076">
        <v>0</v>
      </c>
      <c r="D2076">
        <v>1</v>
      </c>
      <c r="E2076">
        <v>204</v>
      </c>
      <c r="F2076">
        <f>ROUND(Source!R2062,O2076)</f>
        <v>30.47</v>
      </c>
      <c r="G2076" t="s">
        <v>90</v>
      </c>
      <c r="H2076" t="s">
        <v>91</v>
      </c>
      <c r="K2076">
        <v>204</v>
      </c>
      <c r="L2076">
        <v>13</v>
      </c>
      <c r="M2076">
        <v>3</v>
      </c>
      <c r="N2076" t="s">
        <v>3</v>
      </c>
      <c r="O2076">
        <v>2</v>
      </c>
      <c r="W2076">
        <v>30.47</v>
      </c>
      <c r="X2076">
        <v>1</v>
      </c>
      <c r="Y2076">
        <v>30.47</v>
      </c>
    </row>
    <row r="2077" spans="1:25" x14ac:dyDescent="0.2">
      <c r="A2077">
        <v>50</v>
      </c>
      <c r="B2077">
        <v>0</v>
      </c>
      <c r="C2077">
        <v>0</v>
      </c>
      <c r="D2077">
        <v>1</v>
      </c>
      <c r="E2077">
        <v>205</v>
      </c>
      <c r="F2077">
        <f>ROUND(Source!S2062,O2077)</f>
        <v>1875.12</v>
      </c>
      <c r="G2077" t="s">
        <v>92</v>
      </c>
      <c r="H2077" t="s">
        <v>93</v>
      </c>
      <c r="K2077">
        <v>205</v>
      </c>
      <c r="L2077">
        <v>14</v>
      </c>
      <c r="M2077">
        <v>3</v>
      </c>
      <c r="N2077" t="s">
        <v>3</v>
      </c>
      <c r="O2077">
        <v>2</v>
      </c>
      <c r="W2077">
        <v>1875.12</v>
      </c>
      <c r="X2077">
        <v>1</v>
      </c>
      <c r="Y2077">
        <v>1875.12</v>
      </c>
    </row>
    <row r="2078" spans="1:25" x14ac:dyDescent="0.2">
      <c r="A2078">
        <v>50</v>
      </c>
      <c r="B2078">
        <v>0</v>
      </c>
      <c r="C2078">
        <v>0</v>
      </c>
      <c r="D2078">
        <v>1</v>
      </c>
      <c r="E2078">
        <v>232</v>
      </c>
      <c r="F2078">
        <f>ROUND(Source!BC2062,O2078)</f>
        <v>0</v>
      </c>
      <c r="G2078" t="s">
        <v>94</v>
      </c>
      <c r="H2078" t="s">
        <v>95</v>
      </c>
      <c r="K2078">
        <v>232</v>
      </c>
      <c r="L2078">
        <v>15</v>
      </c>
      <c r="M2078">
        <v>3</v>
      </c>
      <c r="N2078" t="s">
        <v>3</v>
      </c>
      <c r="O2078">
        <v>2</v>
      </c>
      <c r="W2078">
        <v>0</v>
      </c>
      <c r="X2078">
        <v>1</v>
      </c>
      <c r="Y2078">
        <v>0</v>
      </c>
    </row>
    <row r="2079" spans="1:25" x14ac:dyDescent="0.2">
      <c r="A2079">
        <v>50</v>
      </c>
      <c r="B2079">
        <v>0</v>
      </c>
      <c r="C2079">
        <v>0</v>
      </c>
      <c r="D2079">
        <v>1</v>
      </c>
      <c r="E2079">
        <v>214</v>
      </c>
      <c r="F2079">
        <f>ROUND(Source!AS2062,O2079)</f>
        <v>0</v>
      </c>
      <c r="G2079" t="s">
        <v>96</v>
      </c>
      <c r="H2079" t="s">
        <v>97</v>
      </c>
      <c r="K2079">
        <v>214</v>
      </c>
      <c r="L2079">
        <v>16</v>
      </c>
      <c r="M2079">
        <v>3</v>
      </c>
      <c r="N2079" t="s">
        <v>3</v>
      </c>
      <c r="O2079">
        <v>2</v>
      </c>
      <c r="W2079">
        <v>0</v>
      </c>
      <c r="X2079">
        <v>1</v>
      </c>
      <c r="Y2079">
        <v>0</v>
      </c>
    </row>
    <row r="2080" spans="1:25" x14ac:dyDescent="0.2">
      <c r="A2080">
        <v>50</v>
      </c>
      <c r="B2080">
        <v>0</v>
      </c>
      <c r="C2080">
        <v>0</v>
      </c>
      <c r="D2080">
        <v>1</v>
      </c>
      <c r="E2080">
        <v>215</v>
      </c>
      <c r="F2080">
        <f>ROUND(Source!AT2062,O2080)</f>
        <v>0</v>
      </c>
      <c r="G2080" t="s">
        <v>98</v>
      </c>
      <c r="H2080" t="s">
        <v>99</v>
      </c>
      <c r="K2080">
        <v>215</v>
      </c>
      <c r="L2080">
        <v>17</v>
      </c>
      <c r="M2080">
        <v>3</v>
      </c>
      <c r="N2080" t="s">
        <v>3</v>
      </c>
      <c r="O2080">
        <v>2</v>
      </c>
      <c r="W2080">
        <v>0</v>
      </c>
      <c r="X2080">
        <v>1</v>
      </c>
      <c r="Y2080">
        <v>0</v>
      </c>
    </row>
    <row r="2081" spans="1:245" x14ac:dyDescent="0.2">
      <c r="A2081">
        <v>50</v>
      </c>
      <c r="B2081">
        <v>0</v>
      </c>
      <c r="C2081">
        <v>0</v>
      </c>
      <c r="D2081">
        <v>1</v>
      </c>
      <c r="E2081">
        <v>217</v>
      </c>
      <c r="F2081">
        <f>ROUND(Source!AU2062,O2081)</f>
        <v>3738.16</v>
      </c>
      <c r="G2081" t="s">
        <v>100</v>
      </c>
      <c r="H2081" t="s">
        <v>101</v>
      </c>
      <c r="K2081">
        <v>217</v>
      </c>
      <c r="L2081">
        <v>18</v>
      </c>
      <c r="M2081">
        <v>3</v>
      </c>
      <c r="N2081" t="s">
        <v>3</v>
      </c>
      <c r="O2081">
        <v>2</v>
      </c>
      <c r="W2081">
        <v>3738.16</v>
      </c>
      <c r="X2081">
        <v>1</v>
      </c>
      <c r="Y2081">
        <v>3738.16</v>
      </c>
    </row>
    <row r="2082" spans="1:245" x14ac:dyDescent="0.2">
      <c r="A2082">
        <v>50</v>
      </c>
      <c r="B2082">
        <v>0</v>
      </c>
      <c r="C2082">
        <v>0</v>
      </c>
      <c r="D2082">
        <v>1</v>
      </c>
      <c r="E2082">
        <v>230</v>
      </c>
      <c r="F2082">
        <f>ROUND(Source!BA2062,O2082)</f>
        <v>0</v>
      </c>
      <c r="G2082" t="s">
        <v>102</v>
      </c>
      <c r="H2082" t="s">
        <v>103</v>
      </c>
      <c r="K2082">
        <v>230</v>
      </c>
      <c r="L2082">
        <v>19</v>
      </c>
      <c r="M2082">
        <v>3</v>
      </c>
      <c r="N2082" t="s">
        <v>3</v>
      </c>
      <c r="O2082">
        <v>2</v>
      </c>
      <c r="W2082">
        <v>0</v>
      </c>
      <c r="X2082">
        <v>1</v>
      </c>
      <c r="Y2082">
        <v>0</v>
      </c>
    </row>
    <row r="2083" spans="1:245" x14ac:dyDescent="0.2">
      <c r="A2083">
        <v>50</v>
      </c>
      <c r="B2083">
        <v>0</v>
      </c>
      <c r="C2083">
        <v>0</v>
      </c>
      <c r="D2083">
        <v>1</v>
      </c>
      <c r="E2083">
        <v>206</v>
      </c>
      <c r="F2083">
        <f>ROUND(Source!T2062,O2083)</f>
        <v>0</v>
      </c>
      <c r="G2083" t="s">
        <v>104</v>
      </c>
      <c r="H2083" t="s">
        <v>105</v>
      </c>
      <c r="K2083">
        <v>206</v>
      </c>
      <c r="L2083">
        <v>20</v>
      </c>
      <c r="M2083">
        <v>3</v>
      </c>
      <c r="N2083" t="s">
        <v>3</v>
      </c>
      <c r="O2083">
        <v>2</v>
      </c>
      <c r="W2083">
        <v>0</v>
      </c>
      <c r="X2083">
        <v>1</v>
      </c>
      <c r="Y2083">
        <v>0</v>
      </c>
    </row>
    <row r="2084" spans="1:245" x14ac:dyDescent="0.2">
      <c r="A2084">
        <v>50</v>
      </c>
      <c r="B2084">
        <v>0</v>
      </c>
      <c r="C2084">
        <v>0</v>
      </c>
      <c r="D2084">
        <v>1</v>
      </c>
      <c r="E2084">
        <v>207</v>
      </c>
      <c r="F2084">
        <f>Source!U2062</f>
        <v>2.9668999999999999</v>
      </c>
      <c r="G2084" t="s">
        <v>106</v>
      </c>
      <c r="H2084" t="s">
        <v>107</v>
      </c>
      <c r="K2084">
        <v>207</v>
      </c>
      <c r="L2084">
        <v>21</v>
      </c>
      <c r="M2084">
        <v>3</v>
      </c>
      <c r="N2084" t="s">
        <v>3</v>
      </c>
      <c r="O2084">
        <v>-1</v>
      </c>
      <c r="W2084">
        <v>2.9668999999999994</v>
      </c>
      <c r="X2084">
        <v>1</v>
      </c>
      <c r="Y2084">
        <v>2.9668999999999994</v>
      </c>
    </row>
    <row r="2085" spans="1:245" x14ac:dyDescent="0.2">
      <c r="A2085">
        <v>50</v>
      </c>
      <c r="B2085">
        <v>0</v>
      </c>
      <c r="C2085">
        <v>0</v>
      </c>
      <c r="D2085">
        <v>1</v>
      </c>
      <c r="E2085">
        <v>208</v>
      </c>
      <c r="F2085">
        <f>Source!V2062</f>
        <v>0</v>
      </c>
      <c r="G2085" t="s">
        <v>108</v>
      </c>
      <c r="H2085" t="s">
        <v>109</v>
      </c>
      <c r="K2085">
        <v>208</v>
      </c>
      <c r="L2085">
        <v>22</v>
      </c>
      <c r="M2085">
        <v>3</v>
      </c>
      <c r="N2085" t="s">
        <v>3</v>
      </c>
      <c r="O2085">
        <v>-1</v>
      </c>
      <c r="W2085">
        <v>0</v>
      </c>
      <c r="X2085">
        <v>1</v>
      </c>
      <c r="Y2085">
        <v>0</v>
      </c>
    </row>
    <row r="2086" spans="1:245" x14ac:dyDescent="0.2">
      <c r="A2086">
        <v>50</v>
      </c>
      <c r="B2086">
        <v>0</v>
      </c>
      <c r="C2086">
        <v>0</v>
      </c>
      <c r="D2086">
        <v>1</v>
      </c>
      <c r="E2086">
        <v>209</v>
      </c>
      <c r="F2086">
        <f>ROUND(Source!W2062,O2086)</f>
        <v>0</v>
      </c>
      <c r="G2086" t="s">
        <v>110</v>
      </c>
      <c r="H2086" t="s">
        <v>111</v>
      </c>
      <c r="K2086">
        <v>209</v>
      </c>
      <c r="L2086">
        <v>23</v>
      </c>
      <c r="M2086">
        <v>3</v>
      </c>
      <c r="N2086" t="s">
        <v>3</v>
      </c>
      <c r="O2086">
        <v>2</v>
      </c>
      <c r="W2086">
        <v>0</v>
      </c>
      <c r="X2086">
        <v>1</v>
      </c>
      <c r="Y2086">
        <v>0</v>
      </c>
    </row>
    <row r="2087" spans="1:245" x14ac:dyDescent="0.2">
      <c r="A2087">
        <v>50</v>
      </c>
      <c r="B2087">
        <v>0</v>
      </c>
      <c r="C2087">
        <v>0</v>
      </c>
      <c r="D2087">
        <v>1</v>
      </c>
      <c r="E2087">
        <v>233</v>
      </c>
      <c r="F2087">
        <f>ROUND(Source!BD2062,O2087)</f>
        <v>0</v>
      </c>
      <c r="G2087" t="s">
        <v>112</v>
      </c>
      <c r="H2087" t="s">
        <v>113</v>
      </c>
      <c r="K2087">
        <v>233</v>
      </c>
      <c r="L2087">
        <v>24</v>
      </c>
      <c r="M2087">
        <v>3</v>
      </c>
      <c r="N2087" t="s">
        <v>3</v>
      </c>
      <c r="O2087">
        <v>2</v>
      </c>
      <c r="W2087">
        <v>0</v>
      </c>
      <c r="X2087">
        <v>1</v>
      </c>
      <c r="Y2087">
        <v>0</v>
      </c>
    </row>
    <row r="2088" spans="1:245" x14ac:dyDescent="0.2">
      <c r="A2088">
        <v>50</v>
      </c>
      <c r="B2088">
        <v>0</v>
      </c>
      <c r="C2088">
        <v>0</v>
      </c>
      <c r="D2088">
        <v>1</v>
      </c>
      <c r="E2088">
        <v>210</v>
      </c>
      <c r="F2088">
        <f>ROUND(Source!X2062,O2088)</f>
        <v>1312.59</v>
      </c>
      <c r="G2088" t="s">
        <v>114</v>
      </c>
      <c r="H2088" t="s">
        <v>115</v>
      </c>
      <c r="K2088">
        <v>210</v>
      </c>
      <c r="L2088">
        <v>25</v>
      </c>
      <c r="M2088">
        <v>3</v>
      </c>
      <c r="N2088" t="s">
        <v>3</v>
      </c>
      <c r="O2088">
        <v>2</v>
      </c>
      <c r="W2088">
        <v>1312.59</v>
      </c>
      <c r="X2088">
        <v>1</v>
      </c>
      <c r="Y2088">
        <v>1312.59</v>
      </c>
    </row>
    <row r="2089" spans="1:245" x14ac:dyDescent="0.2">
      <c r="A2089">
        <v>50</v>
      </c>
      <c r="B2089">
        <v>0</v>
      </c>
      <c r="C2089">
        <v>0</v>
      </c>
      <c r="D2089">
        <v>1</v>
      </c>
      <c r="E2089">
        <v>211</v>
      </c>
      <c r="F2089">
        <f>ROUND(Source!Y2062,O2089)</f>
        <v>187.52</v>
      </c>
      <c r="G2089" t="s">
        <v>116</v>
      </c>
      <c r="H2089" t="s">
        <v>117</v>
      </c>
      <c r="K2089">
        <v>211</v>
      </c>
      <c r="L2089">
        <v>26</v>
      </c>
      <c r="M2089">
        <v>3</v>
      </c>
      <c r="N2089" t="s">
        <v>3</v>
      </c>
      <c r="O2089">
        <v>2</v>
      </c>
      <c r="W2089">
        <v>187.52</v>
      </c>
      <c r="X2089">
        <v>1</v>
      </c>
      <c r="Y2089">
        <v>187.52</v>
      </c>
    </row>
    <row r="2090" spans="1:245" x14ac:dyDescent="0.2">
      <c r="A2090">
        <v>50</v>
      </c>
      <c r="B2090">
        <v>0</v>
      </c>
      <c r="C2090">
        <v>0</v>
      </c>
      <c r="D2090">
        <v>1</v>
      </c>
      <c r="E2090">
        <v>224</v>
      </c>
      <c r="F2090">
        <f>ROUND(Source!AR2062,O2090)</f>
        <v>3738.16</v>
      </c>
      <c r="G2090" t="s">
        <v>118</v>
      </c>
      <c r="H2090" t="s">
        <v>119</v>
      </c>
      <c r="K2090">
        <v>224</v>
      </c>
      <c r="L2090">
        <v>27</v>
      </c>
      <c r="M2090">
        <v>3</v>
      </c>
      <c r="N2090" t="s">
        <v>3</v>
      </c>
      <c r="O2090">
        <v>2</v>
      </c>
      <c r="W2090">
        <v>3738.16</v>
      </c>
      <c r="X2090">
        <v>1</v>
      </c>
      <c r="Y2090">
        <v>3738.16</v>
      </c>
    </row>
    <row r="2092" spans="1:245" x14ac:dyDescent="0.2">
      <c r="A2092">
        <v>4</v>
      </c>
      <c r="B2092">
        <v>1</v>
      </c>
      <c r="D2092">
        <f>ROW(A2105)</f>
        <v>2105</v>
      </c>
      <c r="F2092" t="s">
        <v>13</v>
      </c>
      <c r="G2092" t="s">
        <v>489</v>
      </c>
      <c r="H2092" t="s">
        <v>3</v>
      </c>
      <c r="I2092">
        <v>0</v>
      </c>
      <c r="K2092">
        <v>0</v>
      </c>
      <c r="M2092" t="s">
        <v>3</v>
      </c>
      <c r="S2092">
        <v>0</v>
      </c>
      <c r="U2092" t="s">
        <v>3</v>
      </c>
      <c r="V2092">
        <v>0</v>
      </c>
      <c r="AB2092" t="s">
        <v>3</v>
      </c>
      <c r="AC2092" t="s">
        <v>3</v>
      </c>
      <c r="AD2092" t="s">
        <v>3</v>
      </c>
      <c r="AE2092" t="s">
        <v>3</v>
      </c>
      <c r="AF2092" t="s">
        <v>3</v>
      </c>
      <c r="AG2092" t="s">
        <v>3</v>
      </c>
      <c r="AP2092" t="s">
        <v>3</v>
      </c>
      <c r="AQ2092" t="s">
        <v>3</v>
      </c>
      <c r="AR2092" t="s">
        <v>3</v>
      </c>
      <c r="AZ2092" t="s">
        <v>3</v>
      </c>
      <c r="BB2092" t="s">
        <v>3</v>
      </c>
      <c r="BC2092" t="s">
        <v>3</v>
      </c>
      <c r="BD2092" t="s">
        <v>3</v>
      </c>
      <c r="BE2092" t="s">
        <v>3</v>
      </c>
      <c r="BF2092" t="s">
        <v>3</v>
      </c>
      <c r="BG2092" t="s">
        <v>3</v>
      </c>
      <c r="BH2092" t="s">
        <v>3</v>
      </c>
      <c r="BI2092" t="s">
        <v>3</v>
      </c>
      <c r="BJ2092" t="s">
        <v>3</v>
      </c>
      <c r="BK2092" t="s">
        <v>3</v>
      </c>
      <c r="BL2092" t="s">
        <v>3</v>
      </c>
      <c r="BM2092" t="s">
        <v>3</v>
      </c>
      <c r="BN2092" t="s">
        <v>3</v>
      </c>
      <c r="BO2092" t="s">
        <v>3</v>
      </c>
      <c r="BP2092" t="s">
        <v>3</v>
      </c>
      <c r="BX2092">
        <v>0</v>
      </c>
      <c r="CJ2092">
        <v>0</v>
      </c>
    </row>
    <row r="2094" spans="1:245" x14ac:dyDescent="0.2">
      <c r="A2094">
        <v>52</v>
      </c>
      <c r="B2094">
        <f t="shared" ref="B2094:G2094" si="1434">B2105</f>
        <v>1</v>
      </c>
      <c r="C2094">
        <f t="shared" si="1434"/>
        <v>4</v>
      </c>
      <c r="D2094">
        <f t="shared" si="1434"/>
        <v>2092</v>
      </c>
      <c r="E2094">
        <f t="shared" si="1434"/>
        <v>0</v>
      </c>
      <c r="F2094" t="str">
        <f t="shared" si="1434"/>
        <v>Новый раздел</v>
      </c>
      <c r="G2094" t="str">
        <f t="shared" si="1434"/>
        <v>Помещение 216 Учебный класс</v>
      </c>
      <c r="O2094">
        <f t="shared" ref="O2094:AT2094" si="1435">O2105</f>
        <v>2205.15</v>
      </c>
      <c r="P2094">
        <f t="shared" si="1435"/>
        <v>266.66000000000003</v>
      </c>
      <c r="Q2094">
        <f t="shared" si="1435"/>
        <v>63.37</v>
      </c>
      <c r="R2094">
        <f t="shared" si="1435"/>
        <v>30.47</v>
      </c>
      <c r="S2094">
        <f t="shared" si="1435"/>
        <v>1875.12</v>
      </c>
      <c r="T2094">
        <f t="shared" si="1435"/>
        <v>0</v>
      </c>
      <c r="U2094">
        <f t="shared" si="1435"/>
        <v>2.9668999999999999</v>
      </c>
      <c r="V2094">
        <f t="shared" si="1435"/>
        <v>0</v>
      </c>
      <c r="W2094">
        <f t="shared" si="1435"/>
        <v>0</v>
      </c>
      <c r="X2094">
        <f t="shared" si="1435"/>
        <v>1312.59</v>
      </c>
      <c r="Y2094">
        <f t="shared" si="1435"/>
        <v>187.52</v>
      </c>
      <c r="Z2094">
        <f t="shared" si="1435"/>
        <v>0</v>
      </c>
      <c r="AA2094">
        <f t="shared" si="1435"/>
        <v>0</v>
      </c>
      <c r="AB2094">
        <f t="shared" si="1435"/>
        <v>2205.15</v>
      </c>
      <c r="AC2094">
        <f t="shared" si="1435"/>
        <v>266.66000000000003</v>
      </c>
      <c r="AD2094">
        <f t="shared" si="1435"/>
        <v>63.37</v>
      </c>
      <c r="AE2094">
        <f t="shared" si="1435"/>
        <v>30.47</v>
      </c>
      <c r="AF2094">
        <f t="shared" si="1435"/>
        <v>1875.12</v>
      </c>
      <c r="AG2094">
        <f t="shared" si="1435"/>
        <v>0</v>
      </c>
      <c r="AH2094">
        <f t="shared" si="1435"/>
        <v>2.9668999999999999</v>
      </c>
      <c r="AI2094">
        <f t="shared" si="1435"/>
        <v>0</v>
      </c>
      <c r="AJ2094">
        <f t="shared" si="1435"/>
        <v>0</v>
      </c>
      <c r="AK2094">
        <f t="shared" si="1435"/>
        <v>1312.59</v>
      </c>
      <c r="AL2094">
        <f t="shared" si="1435"/>
        <v>187.52</v>
      </c>
      <c r="AM2094">
        <f t="shared" si="1435"/>
        <v>0</v>
      </c>
      <c r="AN2094">
        <f t="shared" si="1435"/>
        <v>0</v>
      </c>
      <c r="AO2094">
        <f t="shared" si="1435"/>
        <v>0</v>
      </c>
      <c r="AP2094">
        <f t="shared" si="1435"/>
        <v>0</v>
      </c>
      <c r="AQ2094">
        <f t="shared" si="1435"/>
        <v>0</v>
      </c>
      <c r="AR2094">
        <f t="shared" si="1435"/>
        <v>3738.16</v>
      </c>
      <c r="AS2094">
        <f t="shared" si="1435"/>
        <v>0</v>
      </c>
      <c r="AT2094">
        <f t="shared" si="1435"/>
        <v>0</v>
      </c>
      <c r="AU2094">
        <f t="shared" ref="AU2094:BZ2094" si="1436">AU2105</f>
        <v>3738.16</v>
      </c>
      <c r="AV2094">
        <f t="shared" si="1436"/>
        <v>266.66000000000003</v>
      </c>
      <c r="AW2094">
        <f t="shared" si="1436"/>
        <v>266.66000000000003</v>
      </c>
      <c r="AX2094">
        <f t="shared" si="1436"/>
        <v>0</v>
      </c>
      <c r="AY2094">
        <f t="shared" si="1436"/>
        <v>266.66000000000003</v>
      </c>
      <c r="AZ2094">
        <f t="shared" si="1436"/>
        <v>0</v>
      </c>
      <c r="BA2094">
        <f t="shared" si="1436"/>
        <v>0</v>
      </c>
      <c r="BB2094">
        <f t="shared" si="1436"/>
        <v>0</v>
      </c>
      <c r="BC2094">
        <f t="shared" si="1436"/>
        <v>0</v>
      </c>
      <c r="BD2094">
        <f t="shared" si="1436"/>
        <v>0</v>
      </c>
      <c r="BE2094">
        <f t="shared" si="1436"/>
        <v>0</v>
      </c>
      <c r="BF2094">
        <f t="shared" si="1436"/>
        <v>0</v>
      </c>
      <c r="BG2094">
        <f t="shared" si="1436"/>
        <v>0</v>
      </c>
      <c r="BH2094">
        <f t="shared" si="1436"/>
        <v>0</v>
      </c>
      <c r="BI2094">
        <f t="shared" si="1436"/>
        <v>0</v>
      </c>
      <c r="BJ2094">
        <f t="shared" si="1436"/>
        <v>0</v>
      </c>
      <c r="BK2094">
        <f t="shared" si="1436"/>
        <v>0</v>
      </c>
      <c r="BL2094">
        <f t="shared" si="1436"/>
        <v>0</v>
      </c>
      <c r="BM2094">
        <f t="shared" si="1436"/>
        <v>0</v>
      </c>
      <c r="BN2094">
        <f t="shared" si="1436"/>
        <v>0</v>
      </c>
      <c r="BO2094">
        <f t="shared" si="1436"/>
        <v>0</v>
      </c>
      <c r="BP2094">
        <f t="shared" si="1436"/>
        <v>0</v>
      </c>
      <c r="BQ2094">
        <f t="shared" si="1436"/>
        <v>0</v>
      </c>
      <c r="BR2094">
        <f t="shared" si="1436"/>
        <v>0</v>
      </c>
      <c r="BS2094">
        <f t="shared" si="1436"/>
        <v>0</v>
      </c>
      <c r="BT2094">
        <f t="shared" si="1436"/>
        <v>0</v>
      </c>
      <c r="BU2094">
        <f t="shared" si="1436"/>
        <v>0</v>
      </c>
      <c r="BV2094">
        <f t="shared" si="1436"/>
        <v>0</v>
      </c>
      <c r="BW2094">
        <f t="shared" si="1436"/>
        <v>0</v>
      </c>
      <c r="BX2094">
        <f t="shared" si="1436"/>
        <v>0</v>
      </c>
      <c r="BY2094">
        <f t="shared" si="1436"/>
        <v>0</v>
      </c>
      <c r="BZ2094">
        <f t="shared" si="1436"/>
        <v>0</v>
      </c>
      <c r="CA2094">
        <f t="shared" ref="CA2094:DF2094" si="1437">CA2105</f>
        <v>3738.16</v>
      </c>
      <c r="CB2094">
        <f t="shared" si="1437"/>
        <v>0</v>
      </c>
      <c r="CC2094">
        <f t="shared" si="1437"/>
        <v>0</v>
      </c>
      <c r="CD2094">
        <f t="shared" si="1437"/>
        <v>3738.16</v>
      </c>
      <c r="CE2094">
        <f t="shared" si="1437"/>
        <v>266.66000000000003</v>
      </c>
      <c r="CF2094">
        <f t="shared" si="1437"/>
        <v>266.66000000000003</v>
      </c>
      <c r="CG2094">
        <f t="shared" si="1437"/>
        <v>0</v>
      </c>
      <c r="CH2094">
        <f t="shared" si="1437"/>
        <v>266.66000000000003</v>
      </c>
      <c r="CI2094">
        <f t="shared" si="1437"/>
        <v>0</v>
      </c>
      <c r="CJ2094">
        <f t="shared" si="1437"/>
        <v>0</v>
      </c>
      <c r="CK2094">
        <f t="shared" si="1437"/>
        <v>0</v>
      </c>
      <c r="CL2094">
        <f t="shared" si="1437"/>
        <v>0</v>
      </c>
      <c r="CM2094">
        <f t="shared" si="1437"/>
        <v>0</v>
      </c>
      <c r="CN2094">
        <f t="shared" si="1437"/>
        <v>0</v>
      </c>
      <c r="CO2094">
        <f t="shared" si="1437"/>
        <v>0</v>
      </c>
      <c r="CP2094">
        <f t="shared" si="1437"/>
        <v>0</v>
      </c>
      <c r="CQ2094">
        <f t="shared" si="1437"/>
        <v>0</v>
      </c>
      <c r="CR2094">
        <f t="shared" si="1437"/>
        <v>0</v>
      </c>
      <c r="CS2094">
        <f t="shared" si="1437"/>
        <v>0</v>
      </c>
      <c r="CT2094">
        <f t="shared" si="1437"/>
        <v>0</v>
      </c>
      <c r="CU2094">
        <f t="shared" si="1437"/>
        <v>0</v>
      </c>
      <c r="CV2094">
        <f t="shared" si="1437"/>
        <v>0</v>
      </c>
      <c r="CW2094">
        <f t="shared" si="1437"/>
        <v>0</v>
      </c>
      <c r="CX2094">
        <f t="shared" si="1437"/>
        <v>0</v>
      </c>
      <c r="CY2094">
        <f t="shared" si="1437"/>
        <v>0</v>
      </c>
      <c r="CZ2094">
        <f t="shared" si="1437"/>
        <v>0</v>
      </c>
      <c r="DA2094">
        <f t="shared" si="1437"/>
        <v>0</v>
      </c>
      <c r="DB2094">
        <f t="shared" si="1437"/>
        <v>0</v>
      </c>
      <c r="DC2094">
        <f t="shared" si="1437"/>
        <v>0</v>
      </c>
      <c r="DD2094">
        <f t="shared" si="1437"/>
        <v>0</v>
      </c>
      <c r="DE2094">
        <f t="shared" si="1437"/>
        <v>0</v>
      </c>
      <c r="DF2094">
        <f t="shared" si="1437"/>
        <v>0</v>
      </c>
      <c r="DG2094">
        <f t="shared" ref="DG2094:EL2094" si="1438">DG2105</f>
        <v>0</v>
      </c>
      <c r="DH2094">
        <f t="shared" si="1438"/>
        <v>0</v>
      </c>
      <c r="DI2094">
        <f t="shared" si="1438"/>
        <v>0</v>
      </c>
      <c r="DJ2094">
        <f t="shared" si="1438"/>
        <v>0</v>
      </c>
      <c r="DK2094">
        <f t="shared" si="1438"/>
        <v>0</v>
      </c>
      <c r="DL2094">
        <f t="shared" si="1438"/>
        <v>0</v>
      </c>
      <c r="DM2094">
        <f t="shared" si="1438"/>
        <v>0</v>
      </c>
      <c r="DN2094">
        <f t="shared" si="1438"/>
        <v>0</v>
      </c>
      <c r="DO2094">
        <f t="shared" si="1438"/>
        <v>0</v>
      </c>
      <c r="DP2094">
        <f t="shared" si="1438"/>
        <v>0</v>
      </c>
      <c r="DQ2094">
        <f t="shared" si="1438"/>
        <v>0</v>
      </c>
      <c r="DR2094">
        <f t="shared" si="1438"/>
        <v>0</v>
      </c>
      <c r="DS2094">
        <f t="shared" si="1438"/>
        <v>0</v>
      </c>
      <c r="DT2094">
        <f t="shared" si="1438"/>
        <v>0</v>
      </c>
      <c r="DU2094">
        <f t="shared" si="1438"/>
        <v>0</v>
      </c>
      <c r="DV2094">
        <f t="shared" si="1438"/>
        <v>0</v>
      </c>
      <c r="DW2094">
        <f t="shared" si="1438"/>
        <v>0</v>
      </c>
      <c r="DX2094">
        <f t="shared" si="1438"/>
        <v>0</v>
      </c>
      <c r="DY2094">
        <f t="shared" si="1438"/>
        <v>0</v>
      </c>
      <c r="DZ2094">
        <f t="shared" si="1438"/>
        <v>0</v>
      </c>
      <c r="EA2094">
        <f t="shared" si="1438"/>
        <v>0</v>
      </c>
      <c r="EB2094">
        <f t="shared" si="1438"/>
        <v>0</v>
      </c>
      <c r="EC2094">
        <f t="shared" si="1438"/>
        <v>0</v>
      </c>
      <c r="ED2094">
        <f t="shared" si="1438"/>
        <v>0</v>
      </c>
      <c r="EE2094">
        <f t="shared" si="1438"/>
        <v>0</v>
      </c>
      <c r="EF2094">
        <f t="shared" si="1438"/>
        <v>0</v>
      </c>
      <c r="EG2094">
        <f t="shared" si="1438"/>
        <v>0</v>
      </c>
      <c r="EH2094">
        <f t="shared" si="1438"/>
        <v>0</v>
      </c>
      <c r="EI2094">
        <f t="shared" si="1438"/>
        <v>0</v>
      </c>
      <c r="EJ2094">
        <f t="shared" si="1438"/>
        <v>0</v>
      </c>
      <c r="EK2094">
        <f t="shared" si="1438"/>
        <v>0</v>
      </c>
      <c r="EL2094">
        <f t="shared" si="1438"/>
        <v>0</v>
      </c>
      <c r="EM2094">
        <f t="shared" ref="EM2094:FR2094" si="1439">EM2105</f>
        <v>0</v>
      </c>
      <c r="EN2094">
        <f t="shared" si="1439"/>
        <v>0</v>
      </c>
      <c r="EO2094">
        <f t="shared" si="1439"/>
        <v>0</v>
      </c>
      <c r="EP2094">
        <f t="shared" si="1439"/>
        <v>0</v>
      </c>
      <c r="EQ2094">
        <f t="shared" si="1439"/>
        <v>0</v>
      </c>
      <c r="ER2094">
        <f t="shared" si="1439"/>
        <v>0</v>
      </c>
      <c r="ES2094">
        <f t="shared" si="1439"/>
        <v>0</v>
      </c>
      <c r="ET2094">
        <f t="shared" si="1439"/>
        <v>0</v>
      </c>
      <c r="EU2094">
        <f t="shared" si="1439"/>
        <v>0</v>
      </c>
      <c r="EV2094">
        <f t="shared" si="1439"/>
        <v>0</v>
      </c>
      <c r="EW2094">
        <f t="shared" si="1439"/>
        <v>0</v>
      </c>
      <c r="EX2094">
        <f t="shared" si="1439"/>
        <v>0</v>
      </c>
      <c r="EY2094">
        <f t="shared" si="1439"/>
        <v>0</v>
      </c>
      <c r="EZ2094">
        <f t="shared" si="1439"/>
        <v>0</v>
      </c>
      <c r="FA2094">
        <f t="shared" si="1439"/>
        <v>0</v>
      </c>
      <c r="FB2094">
        <f t="shared" si="1439"/>
        <v>0</v>
      </c>
      <c r="FC2094">
        <f t="shared" si="1439"/>
        <v>0</v>
      </c>
      <c r="FD2094">
        <f t="shared" si="1439"/>
        <v>0</v>
      </c>
      <c r="FE2094">
        <f t="shared" si="1439"/>
        <v>0</v>
      </c>
      <c r="FF2094">
        <f t="shared" si="1439"/>
        <v>0</v>
      </c>
      <c r="FG2094">
        <f t="shared" si="1439"/>
        <v>0</v>
      </c>
      <c r="FH2094">
        <f t="shared" si="1439"/>
        <v>0</v>
      </c>
      <c r="FI2094">
        <f t="shared" si="1439"/>
        <v>0</v>
      </c>
      <c r="FJ2094">
        <f t="shared" si="1439"/>
        <v>0</v>
      </c>
      <c r="FK2094">
        <f t="shared" si="1439"/>
        <v>0</v>
      </c>
      <c r="FL2094">
        <f t="shared" si="1439"/>
        <v>0</v>
      </c>
      <c r="FM2094">
        <f t="shared" si="1439"/>
        <v>0</v>
      </c>
      <c r="FN2094">
        <f t="shared" si="1439"/>
        <v>0</v>
      </c>
      <c r="FO2094">
        <f t="shared" si="1439"/>
        <v>0</v>
      </c>
      <c r="FP2094">
        <f t="shared" si="1439"/>
        <v>0</v>
      </c>
      <c r="FQ2094">
        <f t="shared" si="1439"/>
        <v>0</v>
      </c>
      <c r="FR2094">
        <f t="shared" si="1439"/>
        <v>0</v>
      </c>
      <c r="FS2094">
        <f t="shared" ref="FS2094:GX2094" si="1440">FS2105</f>
        <v>0</v>
      </c>
      <c r="FT2094">
        <f t="shared" si="1440"/>
        <v>0</v>
      </c>
      <c r="FU2094">
        <f t="shared" si="1440"/>
        <v>0</v>
      </c>
      <c r="FV2094">
        <f t="shared" si="1440"/>
        <v>0</v>
      </c>
      <c r="FW2094">
        <f t="shared" si="1440"/>
        <v>0</v>
      </c>
      <c r="FX2094">
        <f t="shared" si="1440"/>
        <v>0</v>
      </c>
      <c r="FY2094">
        <f t="shared" si="1440"/>
        <v>0</v>
      </c>
      <c r="FZ2094">
        <f t="shared" si="1440"/>
        <v>0</v>
      </c>
      <c r="GA2094">
        <f t="shared" si="1440"/>
        <v>0</v>
      </c>
      <c r="GB2094">
        <f t="shared" si="1440"/>
        <v>0</v>
      </c>
      <c r="GC2094">
        <f t="shared" si="1440"/>
        <v>0</v>
      </c>
      <c r="GD2094">
        <f t="shared" si="1440"/>
        <v>0</v>
      </c>
      <c r="GE2094">
        <f t="shared" si="1440"/>
        <v>0</v>
      </c>
      <c r="GF2094">
        <f t="shared" si="1440"/>
        <v>0</v>
      </c>
      <c r="GG2094">
        <f t="shared" si="1440"/>
        <v>0</v>
      </c>
      <c r="GH2094">
        <f t="shared" si="1440"/>
        <v>0</v>
      </c>
      <c r="GI2094">
        <f t="shared" si="1440"/>
        <v>0</v>
      </c>
      <c r="GJ2094">
        <f t="shared" si="1440"/>
        <v>0</v>
      </c>
      <c r="GK2094">
        <f t="shared" si="1440"/>
        <v>0</v>
      </c>
      <c r="GL2094">
        <f t="shared" si="1440"/>
        <v>0</v>
      </c>
      <c r="GM2094">
        <f t="shared" si="1440"/>
        <v>0</v>
      </c>
      <c r="GN2094">
        <f t="shared" si="1440"/>
        <v>0</v>
      </c>
      <c r="GO2094">
        <f t="shared" si="1440"/>
        <v>0</v>
      </c>
      <c r="GP2094">
        <f t="shared" si="1440"/>
        <v>0</v>
      </c>
      <c r="GQ2094">
        <f t="shared" si="1440"/>
        <v>0</v>
      </c>
      <c r="GR2094">
        <f t="shared" si="1440"/>
        <v>0</v>
      </c>
      <c r="GS2094">
        <f t="shared" si="1440"/>
        <v>0</v>
      </c>
      <c r="GT2094">
        <f t="shared" si="1440"/>
        <v>0</v>
      </c>
      <c r="GU2094">
        <f t="shared" si="1440"/>
        <v>0</v>
      </c>
      <c r="GV2094">
        <f t="shared" si="1440"/>
        <v>0</v>
      </c>
      <c r="GW2094">
        <f t="shared" si="1440"/>
        <v>0</v>
      </c>
      <c r="GX2094">
        <f t="shared" si="1440"/>
        <v>0</v>
      </c>
    </row>
    <row r="2096" spans="1:245" x14ac:dyDescent="0.2">
      <c r="A2096">
        <v>17</v>
      </c>
      <c r="B2096">
        <v>1</v>
      </c>
      <c r="C2096">
        <f>ROW(SmtRes!A641)</f>
        <v>641</v>
      </c>
      <c r="D2096">
        <f>ROW(EtalonRes!A641)</f>
        <v>641</v>
      </c>
      <c r="E2096" t="s">
        <v>490</v>
      </c>
      <c r="F2096" t="s">
        <v>16</v>
      </c>
      <c r="G2096" t="s">
        <v>17</v>
      </c>
      <c r="H2096" t="s">
        <v>18</v>
      </c>
      <c r="I2096">
        <f>ROUND(5/100,9)</f>
        <v>0.05</v>
      </c>
      <c r="J2096">
        <v>0</v>
      </c>
      <c r="K2096">
        <f>ROUND(5/100,9)</f>
        <v>0.05</v>
      </c>
      <c r="O2096">
        <f t="shared" ref="O2096:O2103" si="1441">ROUND(CP2096,2)</f>
        <v>135.52000000000001</v>
      </c>
      <c r="P2096">
        <f t="shared" ref="P2096:P2103" si="1442">ROUND(CQ2096*I2096,2)</f>
        <v>0</v>
      </c>
      <c r="Q2096">
        <f t="shared" ref="Q2096:Q2103" si="1443">ROUND(CR2096*I2096,2)</f>
        <v>0</v>
      </c>
      <c r="R2096">
        <f t="shared" ref="R2096:R2103" si="1444">ROUND(CS2096*I2096,2)</f>
        <v>0</v>
      </c>
      <c r="S2096">
        <f t="shared" ref="S2096:S2103" si="1445">ROUND(CT2096*I2096,2)</f>
        <v>135.52000000000001</v>
      </c>
      <c r="T2096">
        <f t="shared" ref="T2096:T2103" si="1446">ROUND(CU2096*I2096,2)</f>
        <v>0</v>
      </c>
      <c r="U2096">
        <f t="shared" ref="U2096:U2103" si="1447">CV2096*I2096</f>
        <v>0.29199999999999998</v>
      </c>
      <c r="V2096">
        <f t="shared" ref="V2096:V2103" si="1448">CW2096*I2096</f>
        <v>0</v>
      </c>
      <c r="W2096">
        <f t="shared" ref="W2096:W2103" si="1449">ROUND(CX2096*I2096,2)</f>
        <v>0</v>
      </c>
      <c r="X2096">
        <f t="shared" ref="X2096:Y2103" si="1450">ROUND(CY2096,2)</f>
        <v>94.86</v>
      </c>
      <c r="Y2096">
        <f t="shared" si="1450"/>
        <v>13.55</v>
      </c>
      <c r="AA2096">
        <v>35364244</v>
      </c>
      <c r="AB2096">
        <f t="shared" ref="AB2096:AB2103" si="1451">ROUND((AC2096+AD2096+AF2096),6)</f>
        <v>2710.46</v>
      </c>
      <c r="AC2096">
        <f t="shared" ref="AC2096:AC2103" si="1452">ROUND((ES2096),6)</f>
        <v>0</v>
      </c>
      <c r="AD2096">
        <f t="shared" ref="AD2096:AD2103" si="1453">ROUND((((ET2096)-(EU2096))+AE2096),6)</f>
        <v>0</v>
      </c>
      <c r="AE2096">
        <f t="shared" ref="AE2096:AF2103" si="1454">ROUND((EU2096),6)</f>
        <v>0</v>
      </c>
      <c r="AF2096">
        <f t="shared" si="1454"/>
        <v>2710.46</v>
      </c>
      <c r="AG2096">
        <f t="shared" ref="AG2096:AG2103" si="1455">ROUND((AP2096),6)</f>
        <v>0</v>
      </c>
      <c r="AH2096">
        <f t="shared" ref="AH2096:AI2103" si="1456">(EW2096)</f>
        <v>5.84</v>
      </c>
      <c r="AI2096">
        <f t="shared" si="1456"/>
        <v>0</v>
      </c>
      <c r="AJ2096">
        <f t="shared" ref="AJ2096:AJ2103" si="1457">(AS2096)</f>
        <v>0</v>
      </c>
      <c r="AK2096">
        <v>2710.46</v>
      </c>
      <c r="AL2096">
        <v>0</v>
      </c>
      <c r="AM2096">
        <v>0</v>
      </c>
      <c r="AN2096">
        <v>0</v>
      </c>
      <c r="AO2096">
        <v>2710.46</v>
      </c>
      <c r="AP2096">
        <v>0</v>
      </c>
      <c r="AQ2096">
        <v>5.84</v>
      </c>
      <c r="AR2096">
        <v>0</v>
      </c>
      <c r="AS2096">
        <v>0</v>
      </c>
      <c r="AT2096">
        <v>70</v>
      </c>
      <c r="AU2096">
        <v>10</v>
      </c>
      <c r="AV2096">
        <v>1</v>
      </c>
      <c r="AW2096">
        <v>1</v>
      </c>
      <c r="AZ2096">
        <v>1</v>
      </c>
      <c r="BA2096">
        <v>1</v>
      </c>
      <c r="BB2096">
        <v>1</v>
      </c>
      <c r="BC2096">
        <v>1</v>
      </c>
      <c r="BD2096" t="s">
        <v>3</v>
      </c>
      <c r="BE2096" t="s">
        <v>3</v>
      </c>
      <c r="BF2096" t="s">
        <v>3</v>
      </c>
      <c r="BG2096" t="s">
        <v>3</v>
      </c>
      <c r="BH2096">
        <v>0</v>
      </c>
      <c r="BI2096">
        <v>4</v>
      </c>
      <c r="BJ2096" t="s">
        <v>19</v>
      </c>
      <c r="BM2096">
        <v>0</v>
      </c>
      <c r="BN2096">
        <v>0</v>
      </c>
      <c r="BO2096" t="s">
        <v>3</v>
      </c>
      <c r="BP2096">
        <v>0</v>
      </c>
      <c r="BQ2096">
        <v>1</v>
      </c>
      <c r="BR2096">
        <v>0</v>
      </c>
      <c r="BS2096">
        <v>1</v>
      </c>
      <c r="BT2096">
        <v>1</v>
      </c>
      <c r="BU2096">
        <v>1</v>
      </c>
      <c r="BV2096">
        <v>1</v>
      </c>
      <c r="BW2096">
        <v>1</v>
      </c>
      <c r="BX2096">
        <v>1</v>
      </c>
      <c r="BY2096" t="s">
        <v>3</v>
      </c>
      <c r="BZ2096">
        <v>70</v>
      </c>
      <c r="CA2096">
        <v>10</v>
      </c>
      <c r="CB2096" t="s">
        <v>3</v>
      </c>
      <c r="CE2096">
        <v>0</v>
      </c>
      <c r="CF2096">
        <v>0</v>
      </c>
      <c r="CG2096">
        <v>0</v>
      </c>
      <c r="CM2096">
        <v>0</v>
      </c>
      <c r="CN2096" t="s">
        <v>3</v>
      </c>
      <c r="CO2096">
        <v>0</v>
      </c>
      <c r="CP2096">
        <f t="shared" ref="CP2096:CP2103" si="1458">(P2096+Q2096+S2096)</f>
        <v>135.52000000000001</v>
      </c>
      <c r="CQ2096">
        <f t="shared" ref="CQ2096:CQ2103" si="1459">(AC2096*BC2096*AW2096)</f>
        <v>0</v>
      </c>
      <c r="CR2096">
        <f t="shared" ref="CR2096:CR2103" si="1460">((((ET2096)*BB2096-(EU2096)*BS2096)+AE2096*BS2096)*AV2096)</f>
        <v>0</v>
      </c>
      <c r="CS2096">
        <f t="shared" ref="CS2096:CS2103" si="1461">(AE2096*BS2096*AV2096)</f>
        <v>0</v>
      </c>
      <c r="CT2096">
        <f t="shared" ref="CT2096:CT2103" si="1462">(AF2096*BA2096*AV2096)</f>
        <v>2710.46</v>
      </c>
      <c r="CU2096">
        <f t="shared" ref="CU2096:CU2103" si="1463">AG2096</f>
        <v>0</v>
      </c>
      <c r="CV2096">
        <f t="shared" ref="CV2096:CV2103" si="1464">(AH2096*AV2096)</f>
        <v>5.84</v>
      </c>
      <c r="CW2096">
        <f t="shared" ref="CW2096:CX2103" si="1465">AI2096</f>
        <v>0</v>
      </c>
      <c r="CX2096">
        <f t="shared" si="1465"/>
        <v>0</v>
      </c>
      <c r="CY2096">
        <f t="shared" ref="CY2096:CY2103" si="1466">((S2096*BZ2096)/100)</f>
        <v>94.864000000000019</v>
      </c>
      <c r="CZ2096">
        <f t="shared" ref="CZ2096:CZ2103" si="1467">((S2096*CA2096)/100)</f>
        <v>13.552</v>
      </c>
      <c r="DC2096" t="s">
        <v>3</v>
      </c>
      <c r="DD2096" t="s">
        <v>3</v>
      </c>
      <c r="DE2096" t="s">
        <v>3</v>
      </c>
      <c r="DF2096" t="s">
        <v>3</v>
      </c>
      <c r="DG2096" t="s">
        <v>3</v>
      </c>
      <c r="DH2096" t="s">
        <v>3</v>
      </c>
      <c r="DI2096" t="s">
        <v>3</v>
      </c>
      <c r="DJ2096" t="s">
        <v>3</v>
      </c>
      <c r="DK2096" t="s">
        <v>3</v>
      </c>
      <c r="DL2096" t="s">
        <v>3</v>
      </c>
      <c r="DM2096" t="s">
        <v>3</v>
      </c>
      <c r="DN2096">
        <v>0</v>
      </c>
      <c r="DO2096">
        <v>0</v>
      </c>
      <c r="DP2096">
        <v>1</v>
      </c>
      <c r="DQ2096">
        <v>1</v>
      </c>
      <c r="DU2096">
        <v>1010</v>
      </c>
      <c r="DV2096" t="s">
        <v>18</v>
      </c>
      <c r="DW2096" t="s">
        <v>18</v>
      </c>
      <c r="DX2096">
        <v>100</v>
      </c>
      <c r="DZ2096" t="s">
        <v>3</v>
      </c>
      <c r="EA2096" t="s">
        <v>3</v>
      </c>
      <c r="EB2096" t="s">
        <v>3</v>
      </c>
      <c r="EC2096" t="s">
        <v>3</v>
      </c>
      <c r="EE2096">
        <v>35096056</v>
      </c>
      <c r="EF2096">
        <v>1</v>
      </c>
      <c r="EG2096" t="s">
        <v>20</v>
      </c>
      <c r="EH2096">
        <v>0</v>
      </c>
      <c r="EI2096" t="s">
        <v>3</v>
      </c>
      <c r="EJ2096">
        <v>4</v>
      </c>
      <c r="EK2096">
        <v>0</v>
      </c>
      <c r="EL2096" t="s">
        <v>21</v>
      </c>
      <c r="EM2096" t="s">
        <v>22</v>
      </c>
      <c r="EO2096" t="s">
        <v>3</v>
      </c>
      <c r="EQ2096">
        <v>0</v>
      </c>
      <c r="ER2096">
        <v>2710.46</v>
      </c>
      <c r="ES2096">
        <v>0</v>
      </c>
      <c r="ET2096">
        <v>0</v>
      </c>
      <c r="EU2096">
        <v>0</v>
      </c>
      <c r="EV2096">
        <v>2710.46</v>
      </c>
      <c r="EW2096">
        <v>5.84</v>
      </c>
      <c r="EX2096">
        <v>0</v>
      </c>
      <c r="EY2096">
        <v>0</v>
      </c>
      <c r="FQ2096">
        <v>0</v>
      </c>
      <c r="FR2096">
        <v>0</v>
      </c>
      <c r="FS2096">
        <v>0</v>
      </c>
      <c r="FX2096">
        <v>70</v>
      </c>
      <c r="FY2096">
        <v>10</v>
      </c>
      <c r="GA2096" t="s">
        <v>3</v>
      </c>
      <c r="GD2096">
        <v>0</v>
      </c>
      <c r="GF2096">
        <v>-931379651</v>
      </c>
      <c r="GG2096">
        <v>2</v>
      </c>
      <c r="GH2096">
        <v>1</v>
      </c>
      <c r="GI2096">
        <v>-2</v>
      </c>
      <c r="GJ2096">
        <v>0</v>
      </c>
      <c r="GK2096">
        <f>ROUND(R2096*(R12)/100,2)</f>
        <v>0</v>
      </c>
      <c r="GL2096">
        <f t="shared" ref="GL2096:GL2103" si="1468">ROUND(IF(AND(BH2096=3,BI2096=3,FS2096&lt;&gt;0),P2096,0),2)</f>
        <v>0</v>
      </c>
      <c r="GM2096">
        <f t="shared" ref="GM2096:GM2103" si="1469">ROUND(O2096+X2096+Y2096+GK2096,2)+GX2096</f>
        <v>243.93</v>
      </c>
      <c r="GN2096">
        <f t="shared" ref="GN2096:GN2103" si="1470">IF(OR(BI2096=0,BI2096=1),GM2096-GX2096,0)</f>
        <v>0</v>
      </c>
      <c r="GO2096">
        <f t="shared" ref="GO2096:GO2103" si="1471">IF(BI2096=2,GM2096-GX2096,0)</f>
        <v>0</v>
      </c>
      <c r="GP2096">
        <f t="shared" ref="GP2096:GP2103" si="1472">IF(BI2096=4,GM2096-GX2096,0)</f>
        <v>243.93</v>
      </c>
      <c r="GR2096">
        <v>0</v>
      </c>
      <c r="GS2096">
        <v>3</v>
      </c>
      <c r="GT2096">
        <v>0</v>
      </c>
      <c r="GU2096" t="s">
        <v>3</v>
      </c>
      <c r="GV2096">
        <f t="shared" ref="GV2096:GV2103" si="1473">ROUND((GT2096),6)</f>
        <v>0</v>
      </c>
      <c r="GW2096">
        <v>1</v>
      </c>
      <c r="GX2096">
        <f t="shared" ref="GX2096:GX2103" si="1474">ROUND(HC2096*I2096,2)</f>
        <v>0</v>
      </c>
      <c r="HA2096">
        <v>0</v>
      </c>
      <c r="HB2096">
        <v>0</v>
      </c>
      <c r="HC2096">
        <f t="shared" ref="HC2096:HC2103" si="1475">GV2096*GW2096</f>
        <v>0</v>
      </c>
      <c r="HE2096" t="s">
        <v>3</v>
      </c>
      <c r="HF2096" t="s">
        <v>3</v>
      </c>
      <c r="HM2096" t="s">
        <v>3</v>
      </c>
      <c r="HN2096" t="s">
        <v>3</v>
      </c>
      <c r="HO2096" t="s">
        <v>3</v>
      </c>
      <c r="HP2096" t="s">
        <v>3</v>
      </c>
      <c r="HQ2096" t="s">
        <v>3</v>
      </c>
      <c r="HS2096">
        <v>0</v>
      </c>
      <c r="IK2096">
        <v>0</v>
      </c>
    </row>
    <row r="2097" spans="1:245" x14ac:dyDescent="0.2">
      <c r="A2097">
        <v>17</v>
      </c>
      <c r="B2097">
        <v>1</v>
      </c>
      <c r="C2097">
        <f>ROW(SmtRes!A645)</f>
        <v>645</v>
      </c>
      <c r="D2097">
        <f>ROW(EtalonRes!A645)</f>
        <v>645</v>
      </c>
      <c r="E2097" t="s">
        <v>491</v>
      </c>
      <c r="F2097" t="s">
        <v>227</v>
      </c>
      <c r="G2097" t="s">
        <v>228</v>
      </c>
      <c r="H2097" t="s">
        <v>229</v>
      </c>
      <c r="I2097">
        <f>ROUND(2/10,9)</f>
        <v>0.2</v>
      </c>
      <c r="J2097">
        <v>0</v>
      </c>
      <c r="K2097">
        <f>ROUND(2/10,9)</f>
        <v>0.2</v>
      </c>
      <c r="O2097">
        <f t="shared" si="1441"/>
        <v>85.31</v>
      </c>
      <c r="P2097">
        <f t="shared" si="1442"/>
        <v>22.46</v>
      </c>
      <c r="Q2097">
        <f t="shared" si="1443"/>
        <v>1.8</v>
      </c>
      <c r="R2097">
        <f t="shared" si="1444"/>
        <v>0.03</v>
      </c>
      <c r="S2097">
        <f t="shared" si="1445"/>
        <v>61.05</v>
      </c>
      <c r="T2097">
        <f t="shared" si="1446"/>
        <v>0</v>
      </c>
      <c r="U2097">
        <f t="shared" si="1447"/>
        <v>8.4000000000000005E-2</v>
      </c>
      <c r="V2097">
        <f t="shared" si="1448"/>
        <v>0</v>
      </c>
      <c r="W2097">
        <f t="shared" si="1449"/>
        <v>0</v>
      </c>
      <c r="X2097">
        <f t="shared" si="1450"/>
        <v>42.74</v>
      </c>
      <c r="Y2097">
        <f t="shared" si="1450"/>
        <v>6.11</v>
      </c>
      <c r="AA2097">
        <v>35364244</v>
      </c>
      <c r="AB2097">
        <f t="shared" si="1451"/>
        <v>426.58</v>
      </c>
      <c r="AC2097">
        <f t="shared" si="1452"/>
        <v>112.32</v>
      </c>
      <c r="AD2097">
        <f t="shared" si="1453"/>
        <v>8.99</v>
      </c>
      <c r="AE2097">
        <f t="shared" si="1454"/>
        <v>0.13</v>
      </c>
      <c r="AF2097">
        <f t="shared" si="1454"/>
        <v>305.27</v>
      </c>
      <c r="AG2097">
        <f t="shared" si="1455"/>
        <v>0</v>
      </c>
      <c r="AH2097">
        <f t="shared" si="1456"/>
        <v>0.42</v>
      </c>
      <c r="AI2097">
        <f t="shared" si="1456"/>
        <v>0</v>
      </c>
      <c r="AJ2097">
        <f t="shared" si="1457"/>
        <v>0</v>
      </c>
      <c r="AK2097">
        <v>426.58</v>
      </c>
      <c r="AL2097">
        <v>112.32</v>
      </c>
      <c r="AM2097">
        <v>8.99</v>
      </c>
      <c r="AN2097">
        <v>0.13</v>
      </c>
      <c r="AO2097">
        <v>305.27</v>
      </c>
      <c r="AP2097">
        <v>0</v>
      </c>
      <c r="AQ2097">
        <v>0.42</v>
      </c>
      <c r="AR2097">
        <v>0</v>
      </c>
      <c r="AS2097">
        <v>0</v>
      </c>
      <c r="AT2097">
        <v>70</v>
      </c>
      <c r="AU2097">
        <v>10</v>
      </c>
      <c r="AV2097">
        <v>1</v>
      </c>
      <c r="AW2097">
        <v>1</v>
      </c>
      <c r="AZ2097">
        <v>1</v>
      </c>
      <c r="BA2097">
        <v>1</v>
      </c>
      <c r="BB2097">
        <v>1</v>
      </c>
      <c r="BC2097">
        <v>1</v>
      </c>
      <c r="BD2097" t="s">
        <v>3</v>
      </c>
      <c r="BE2097" t="s">
        <v>3</v>
      </c>
      <c r="BF2097" t="s">
        <v>3</v>
      </c>
      <c r="BG2097" t="s">
        <v>3</v>
      </c>
      <c r="BH2097">
        <v>0</v>
      </c>
      <c r="BI2097">
        <v>4</v>
      </c>
      <c r="BJ2097" t="s">
        <v>230</v>
      </c>
      <c r="BM2097">
        <v>0</v>
      </c>
      <c r="BN2097">
        <v>0</v>
      </c>
      <c r="BO2097" t="s">
        <v>3</v>
      </c>
      <c r="BP2097">
        <v>0</v>
      </c>
      <c r="BQ2097">
        <v>1</v>
      </c>
      <c r="BR2097">
        <v>0</v>
      </c>
      <c r="BS2097">
        <v>1</v>
      </c>
      <c r="BT2097">
        <v>1</v>
      </c>
      <c r="BU2097">
        <v>1</v>
      </c>
      <c r="BV2097">
        <v>1</v>
      </c>
      <c r="BW2097">
        <v>1</v>
      </c>
      <c r="BX2097">
        <v>1</v>
      </c>
      <c r="BY2097" t="s">
        <v>3</v>
      </c>
      <c r="BZ2097">
        <v>70</v>
      </c>
      <c r="CA2097">
        <v>10</v>
      </c>
      <c r="CB2097" t="s">
        <v>3</v>
      </c>
      <c r="CE2097">
        <v>0</v>
      </c>
      <c r="CF2097">
        <v>0</v>
      </c>
      <c r="CG2097">
        <v>0</v>
      </c>
      <c r="CM2097">
        <v>0</v>
      </c>
      <c r="CN2097" t="s">
        <v>3</v>
      </c>
      <c r="CO2097">
        <v>0</v>
      </c>
      <c r="CP2097">
        <f t="shared" si="1458"/>
        <v>85.31</v>
      </c>
      <c r="CQ2097">
        <f t="shared" si="1459"/>
        <v>112.32</v>
      </c>
      <c r="CR2097">
        <f t="shared" si="1460"/>
        <v>8.99</v>
      </c>
      <c r="CS2097">
        <f t="shared" si="1461"/>
        <v>0.13</v>
      </c>
      <c r="CT2097">
        <f t="shared" si="1462"/>
        <v>305.27</v>
      </c>
      <c r="CU2097">
        <f t="shared" si="1463"/>
        <v>0</v>
      </c>
      <c r="CV2097">
        <f t="shared" si="1464"/>
        <v>0.42</v>
      </c>
      <c r="CW2097">
        <f t="shared" si="1465"/>
        <v>0</v>
      </c>
      <c r="CX2097">
        <f t="shared" si="1465"/>
        <v>0</v>
      </c>
      <c r="CY2097">
        <f t="shared" si="1466"/>
        <v>42.734999999999999</v>
      </c>
      <c r="CZ2097">
        <f t="shared" si="1467"/>
        <v>6.1050000000000004</v>
      </c>
      <c r="DC2097" t="s">
        <v>3</v>
      </c>
      <c r="DD2097" t="s">
        <v>3</v>
      </c>
      <c r="DE2097" t="s">
        <v>3</v>
      </c>
      <c r="DF2097" t="s">
        <v>3</v>
      </c>
      <c r="DG2097" t="s">
        <v>3</v>
      </c>
      <c r="DH2097" t="s">
        <v>3</v>
      </c>
      <c r="DI2097" t="s">
        <v>3</v>
      </c>
      <c r="DJ2097" t="s">
        <v>3</v>
      </c>
      <c r="DK2097" t="s">
        <v>3</v>
      </c>
      <c r="DL2097" t="s">
        <v>3</v>
      </c>
      <c r="DM2097" t="s">
        <v>3</v>
      </c>
      <c r="DN2097">
        <v>0</v>
      </c>
      <c r="DO2097">
        <v>0</v>
      </c>
      <c r="DP2097">
        <v>1</v>
      </c>
      <c r="DQ2097">
        <v>1</v>
      </c>
      <c r="DU2097">
        <v>1013</v>
      </c>
      <c r="DV2097" t="s">
        <v>229</v>
      </c>
      <c r="DW2097" t="s">
        <v>229</v>
      </c>
      <c r="DX2097">
        <v>1</v>
      </c>
      <c r="DZ2097" t="s">
        <v>3</v>
      </c>
      <c r="EA2097" t="s">
        <v>3</v>
      </c>
      <c r="EB2097" t="s">
        <v>3</v>
      </c>
      <c r="EC2097" t="s">
        <v>3</v>
      </c>
      <c r="EE2097">
        <v>35096056</v>
      </c>
      <c r="EF2097">
        <v>1</v>
      </c>
      <c r="EG2097" t="s">
        <v>20</v>
      </c>
      <c r="EH2097">
        <v>0</v>
      </c>
      <c r="EI2097" t="s">
        <v>3</v>
      </c>
      <c r="EJ2097">
        <v>4</v>
      </c>
      <c r="EK2097">
        <v>0</v>
      </c>
      <c r="EL2097" t="s">
        <v>21</v>
      </c>
      <c r="EM2097" t="s">
        <v>22</v>
      </c>
      <c r="EO2097" t="s">
        <v>3</v>
      </c>
      <c r="EQ2097">
        <v>0</v>
      </c>
      <c r="ER2097">
        <v>426.58</v>
      </c>
      <c r="ES2097">
        <v>112.32</v>
      </c>
      <c r="ET2097">
        <v>8.99</v>
      </c>
      <c r="EU2097">
        <v>0.13</v>
      </c>
      <c r="EV2097">
        <v>305.27</v>
      </c>
      <c r="EW2097">
        <v>0.42</v>
      </c>
      <c r="EX2097">
        <v>0</v>
      </c>
      <c r="EY2097">
        <v>0</v>
      </c>
      <c r="FQ2097">
        <v>0</v>
      </c>
      <c r="FR2097">
        <v>0</v>
      </c>
      <c r="FS2097">
        <v>0</v>
      </c>
      <c r="FX2097">
        <v>70</v>
      </c>
      <c r="FY2097">
        <v>10</v>
      </c>
      <c r="GA2097" t="s">
        <v>3</v>
      </c>
      <c r="GD2097">
        <v>0</v>
      </c>
      <c r="GF2097">
        <v>94825724</v>
      </c>
      <c r="GG2097">
        <v>2</v>
      </c>
      <c r="GH2097">
        <v>1</v>
      </c>
      <c r="GI2097">
        <v>-2</v>
      </c>
      <c r="GJ2097">
        <v>0</v>
      </c>
      <c r="GK2097">
        <f>ROUND(R2097*(R12)/100,2)</f>
        <v>0.03</v>
      </c>
      <c r="GL2097">
        <f t="shared" si="1468"/>
        <v>0</v>
      </c>
      <c r="GM2097">
        <f t="shared" si="1469"/>
        <v>134.19</v>
      </c>
      <c r="GN2097">
        <f t="shared" si="1470"/>
        <v>0</v>
      </c>
      <c r="GO2097">
        <f t="shared" si="1471"/>
        <v>0</v>
      </c>
      <c r="GP2097">
        <f t="shared" si="1472"/>
        <v>134.19</v>
      </c>
      <c r="GR2097">
        <v>0</v>
      </c>
      <c r="GS2097">
        <v>3</v>
      </c>
      <c r="GT2097">
        <v>0</v>
      </c>
      <c r="GU2097" t="s">
        <v>3</v>
      </c>
      <c r="GV2097">
        <f t="shared" si="1473"/>
        <v>0</v>
      </c>
      <c r="GW2097">
        <v>1</v>
      </c>
      <c r="GX2097">
        <f t="shared" si="1474"/>
        <v>0</v>
      </c>
      <c r="HA2097">
        <v>0</v>
      </c>
      <c r="HB2097">
        <v>0</v>
      </c>
      <c r="HC2097">
        <f t="shared" si="1475"/>
        <v>0</v>
      </c>
      <c r="HE2097" t="s">
        <v>3</v>
      </c>
      <c r="HF2097" t="s">
        <v>3</v>
      </c>
      <c r="HM2097" t="s">
        <v>3</v>
      </c>
      <c r="HN2097" t="s">
        <v>3</v>
      </c>
      <c r="HO2097" t="s">
        <v>3</v>
      </c>
      <c r="HP2097" t="s">
        <v>3</v>
      </c>
      <c r="HQ2097" t="s">
        <v>3</v>
      </c>
      <c r="HS2097">
        <v>0</v>
      </c>
      <c r="IK2097">
        <v>0</v>
      </c>
    </row>
    <row r="2098" spans="1:245" x14ac:dyDescent="0.2">
      <c r="A2098">
        <v>17</v>
      </c>
      <c r="B2098">
        <v>1</v>
      </c>
      <c r="C2098">
        <f>ROW(SmtRes!A648)</f>
        <v>648</v>
      </c>
      <c r="D2098">
        <f>ROW(EtalonRes!A648)</f>
        <v>648</v>
      </c>
      <c r="E2098" t="s">
        <v>492</v>
      </c>
      <c r="F2098" t="s">
        <v>232</v>
      </c>
      <c r="G2098" t="s">
        <v>233</v>
      </c>
      <c r="H2098" t="s">
        <v>26</v>
      </c>
      <c r="I2098">
        <f>ROUND(1/100,9)</f>
        <v>0.01</v>
      </c>
      <c r="J2098">
        <v>0</v>
      </c>
      <c r="K2098">
        <f>ROUND(1/100,9)</f>
        <v>0.01</v>
      </c>
      <c r="O2098">
        <f t="shared" si="1441"/>
        <v>142.13999999999999</v>
      </c>
      <c r="P2098">
        <f t="shared" si="1442"/>
        <v>0</v>
      </c>
      <c r="Q2098">
        <f t="shared" si="1443"/>
        <v>59.94</v>
      </c>
      <c r="R2098">
        <f t="shared" si="1444"/>
        <v>30.4</v>
      </c>
      <c r="S2098">
        <f t="shared" si="1445"/>
        <v>82.2</v>
      </c>
      <c r="T2098">
        <f t="shared" si="1446"/>
        <v>0</v>
      </c>
      <c r="U2098">
        <f t="shared" si="1447"/>
        <v>0.14000000000000001</v>
      </c>
      <c r="V2098">
        <f t="shared" si="1448"/>
        <v>0</v>
      </c>
      <c r="W2098">
        <f t="shared" si="1449"/>
        <v>0</v>
      </c>
      <c r="X2098">
        <f t="shared" si="1450"/>
        <v>57.54</v>
      </c>
      <c r="Y2098">
        <f t="shared" si="1450"/>
        <v>8.2200000000000006</v>
      </c>
      <c r="AA2098">
        <v>35364244</v>
      </c>
      <c r="AB2098">
        <f t="shared" si="1451"/>
        <v>14213.53</v>
      </c>
      <c r="AC2098">
        <f t="shared" si="1452"/>
        <v>0</v>
      </c>
      <c r="AD2098">
        <f t="shared" si="1453"/>
        <v>5993.85</v>
      </c>
      <c r="AE2098">
        <f t="shared" si="1454"/>
        <v>3040.45</v>
      </c>
      <c r="AF2098">
        <f t="shared" si="1454"/>
        <v>8219.68</v>
      </c>
      <c r="AG2098">
        <f t="shared" si="1455"/>
        <v>0</v>
      </c>
      <c r="AH2098">
        <f t="shared" si="1456"/>
        <v>14</v>
      </c>
      <c r="AI2098">
        <f t="shared" si="1456"/>
        <v>0</v>
      </c>
      <c r="AJ2098">
        <f t="shared" si="1457"/>
        <v>0</v>
      </c>
      <c r="AK2098">
        <v>14213.53</v>
      </c>
      <c r="AL2098">
        <v>0</v>
      </c>
      <c r="AM2098">
        <v>5993.85</v>
      </c>
      <c r="AN2098">
        <v>3040.45</v>
      </c>
      <c r="AO2098">
        <v>8219.68</v>
      </c>
      <c r="AP2098">
        <v>0</v>
      </c>
      <c r="AQ2098">
        <v>14</v>
      </c>
      <c r="AR2098">
        <v>0</v>
      </c>
      <c r="AS2098">
        <v>0</v>
      </c>
      <c r="AT2098">
        <v>70</v>
      </c>
      <c r="AU2098">
        <v>10</v>
      </c>
      <c r="AV2098">
        <v>1</v>
      </c>
      <c r="AW2098">
        <v>1</v>
      </c>
      <c r="AZ2098">
        <v>1</v>
      </c>
      <c r="BA2098">
        <v>1</v>
      </c>
      <c r="BB2098">
        <v>1</v>
      </c>
      <c r="BC2098">
        <v>1</v>
      </c>
      <c r="BD2098" t="s">
        <v>3</v>
      </c>
      <c r="BE2098" t="s">
        <v>3</v>
      </c>
      <c r="BF2098" t="s">
        <v>3</v>
      </c>
      <c r="BG2098" t="s">
        <v>3</v>
      </c>
      <c r="BH2098">
        <v>0</v>
      </c>
      <c r="BI2098">
        <v>4</v>
      </c>
      <c r="BJ2098" t="s">
        <v>234</v>
      </c>
      <c r="BM2098">
        <v>0</v>
      </c>
      <c r="BN2098">
        <v>0</v>
      </c>
      <c r="BO2098" t="s">
        <v>3</v>
      </c>
      <c r="BP2098">
        <v>0</v>
      </c>
      <c r="BQ2098">
        <v>1</v>
      </c>
      <c r="BR2098">
        <v>0</v>
      </c>
      <c r="BS2098">
        <v>1</v>
      </c>
      <c r="BT2098">
        <v>1</v>
      </c>
      <c r="BU2098">
        <v>1</v>
      </c>
      <c r="BV2098">
        <v>1</v>
      </c>
      <c r="BW2098">
        <v>1</v>
      </c>
      <c r="BX2098">
        <v>1</v>
      </c>
      <c r="BY2098" t="s">
        <v>3</v>
      </c>
      <c r="BZ2098">
        <v>70</v>
      </c>
      <c r="CA2098">
        <v>10</v>
      </c>
      <c r="CB2098" t="s">
        <v>3</v>
      </c>
      <c r="CE2098">
        <v>0</v>
      </c>
      <c r="CF2098">
        <v>0</v>
      </c>
      <c r="CG2098">
        <v>0</v>
      </c>
      <c r="CM2098">
        <v>0</v>
      </c>
      <c r="CN2098" t="s">
        <v>3</v>
      </c>
      <c r="CO2098">
        <v>0</v>
      </c>
      <c r="CP2098">
        <f t="shared" si="1458"/>
        <v>142.13999999999999</v>
      </c>
      <c r="CQ2098">
        <f t="shared" si="1459"/>
        <v>0</v>
      </c>
      <c r="CR2098">
        <f t="shared" si="1460"/>
        <v>5993.85</v>
      </c>
      <c r="CS2098">
        <f t="shared" si="1461"/>
        <v>3040.45</v>
      </c>
      <c r="CT2098">
        <f t="shared" si="1462"/>
        <v>8219.68</v>
      </c>
      <c r="CU2098">
        <f t="shared" si="1463"/>
        <v>0</v>
      </c>
      <c r="CV2098">
        <f t="shared" si="1464"/>
        <v>14</v>
      </c>
      <c r="CW2098">
        <f t="shared" si="1465"/>
        <v>0</v>
      </c>
      <c r="CX2098">
        <f t="shared" si="1465"/>
        <v>0</v>
      </c>
      <c r="CY2098">
        <f t="shared" si="1466"/>
        <v>57.54</v>
      </c>
      <c r="CZ2098">
        <f t="shared" si="1467"/>
        <v>8.2200000000000006</v>
      </c>
      <c r="DC2098" t="s">
        <v>3</v>
      </c>
      <c r="DD2098" t="s">
        <v>3</v>
      </c>
      <c r="DE2098" t="s">
        <v>3</v>
      </c>
      <c r="DF2098" t="s">
        <v>3</v>
      </c>
      <c r="DG2098" t="s">
        <v>3</v>
      </c>
      <c r="DH2098" t="s">
        <v>3</v>
      </c>
      <c r="DI2098" t="s">
        <v>3</v>
      </c>
      <c r="DJ2098" t="s">
        <v>3</v>
      </c>
      <c r="DK2098" t="s">
        <v>3</v>
      </c>
      <c r="DL2098" t="s">
        <v>3</v>
      </c>
      <c r="DM2098" t="s">
        <v>3</v>
      </c>
      <c r="DN2098">
        <v>0</v>
      </c>
      <c r="DO2098">
        <v>0</v>
      </c>
      <c r="DP2098">
        <v>1</v>
      </c>
      <c r="DQ2098">
        <v>1</v>
      </c>
      <c r="DU2098">
        <v>1003</v>
      </c>
      <c r="DV2098" t="s">
        <v>26</v>
      </c>
      <c r="DW2098" t="s">
        <v>26</v>
      </c>
      <c r="DX2098">
        <v>100</v>
      </c>
      <c r="DZ2098" t="s">
        <v>3</v>
      </c>
      <c r="EA2098" t="s">
        <v>3</v>
      </c>
      <c r="EB2098" t="s">
        <v>3</v>
      </c>
      <c r="EC2098" t="s">
        <v>3</v>
      </c>
      <c r="EE2098">
        <v>35096056</v>
      </c>
      <c r="EF2098">
        <v>1</v>
      </c>
      <c r="EG2098" t="s">
        <v>20</v>
      </c>
      <c r="EH2098">
        <v>0</v>
      </c>
      <c r="EI2098" t="s">
        <v>3</v>
      </c>
      <c r="EJ2098">
        <v>4</v>
      </c>
      <c r="EK2098">
        <v>0</v>
      </c>
      <c r="EL2098" t="s">
        <v>21</v>
      </c>
      <c r="EM2098" t="s">
        <v>22</v>
      </c>
      <c r="EO2098" t="s">
        <v>3</v>
      </c>
      <c r="EQ2098">
        <v>0</v>
      </c>
      <c r="ER2098">
        <v>14213.53</v>
      </c>
      <c r="ES2098">
        <v>0</v>
      </c>
      <c r="ET2098">
        <v>5993.85</v>
      </c>
      <c r="EU2098">
        <v>3040.45</v>
      </c>
      <c r="EV2098">
        <v>8219.68</v>
      </c>
      <c r="EW2098">
        <v>14</v>
      </c>
      <c r="EX2098">
        <v>0</v>
      </c>
      <c r="EY2098">
        <v>0</v>
      </c>
      <c r="FQ2098">
        <v>0</v>
      </c>
      <c r="FR2098">
        <v>0</v>
      </c>
      <c r="FS2098">
        <v>0</v>
      </c>
      <c r="FX2098">
        <v>70</v>
      </c>
      <c r="FY2098">
        <v>10</v>
      </c>
      <c r="GA2098" t="s">
        <v>3</v>
      </c>
      <c r="GD2098">
        <v>0</v>
      </c>
      <c r="GF2098">
        <v>-140188742</v>
      </c>
      <c r="GG2098">
        <v>2</v>
      </c>
      <c r="GH2098">
        <v>1</v>
      </c>
      <c r="GI2098">
        <v>-2</v>
      </c>
      <c r="GJ2098">
        <v>0</v>
      </c>
      <c r="GK2098">
        <f>ROUND(R2098*(R12)/100,2)</f>
        <v>32.83</v>
      </c>
      <c r="GL2098">
        <f t="shared" si="1468"/>
        <v>0</v>
      </c>
      <c r="GM2098">
        <f t="shared" si="1469"/>
        <v>240.73</v>
      </c>
      <c r="GN2098">
        <f t="shared" si="1470"/>
        <v>0</v>
      </c>
      <c r="GO2098">
        <f t="shared" si="1471"/>
        <v>0</v>
      </c>
      <c r="GP2098">
        <f t="shared" si="1472"/>
        <v>240.73</v>
      </c>
      <c r="GR2098">
        <v>0</v>
      </c>
      <c r="GS2098">
        <v>3</v>
      </c>
      <c r="GT2098">
        <v>0</v>
      </c>
      <c r="GU2098" t="s">
        <v>3</v>
      </c>
      <c r="GV2098">
        <f t="shared" si="1473"/>
        <v>0</v>
      </c>
      <c r="GW2098">
        <v>1</v>
      </c>
      <c r="GX2098">
        <f t="shared" si="1474"/>
        <v>0</v>
      </c>
      <c r="HA2098">
        <v>0</v>
      </c>
      <c r="HB2098">
        <v>0</v>
      </c>
      <c r="HC2098">
        <f t="shared" si="1475"/>
        <v>0</v>
      </c>
      <c r="HE2098" t="s">
        <v>3</v>
      </c>
      <c r="HF2098" t="s">
        <v>3</v>
      </c>
      <c r="HM2098" t="s">
        <v>3</v>
      </c>
      <c r="HN2098" t="s">
        <v>3</v>
      </c>
      <c r="HO2098" t="s">
        <v>3</v>
      </c>
      <c r="HP2098" t="s">
        <v>3</v>
      </c>
      <c r="HQ2098" t="s">
        <v>3</v>
      </c>
      <c r="HS2098">
        <v>0</v>
      </c>
      <c r="IK2098">
        <v>0</v>
      </c>
    </row>
    <row r="2099" spans="1:245" x14ac:dyDescent="0.2">
      <c r="A2099">
        <v>17</v>
      </c>
      <c r="B2099">
        <v>1</v>
      </c>
      <c r="E2099" t="s">
        <v>493</v>
      </c>
      <c r="F2099" t="s">
        <v>236</v>
      </c>
      <c r="G2099" t="s">
        <v>237</v>
      </c>
      <c r="H2099" t="s">
        <v>35</v>
      </c>
      <c r="I2099">
        <v>1E-3</v>
      </c>
      <c r="J2099">
        <v>0</v>
      </c>
      <c r="K2099">
        <v>1E-3</v>
      </c>
      <c r="O2099">
        <f t="shared" si="1441"/>
        <v>99.86</v>
      </c>
      <c r="P2099">
        <f t="shared" si="1442"/>
        <v>99.86</v>
      </c>
      <c r="Q2099">
        <f t="shared" si="1443"/>
        <v>0</v>
      </c>
      <c r="R2099">
        <f t="shared" si="1444"/>
        <v>0</v>
      </c>
      <c r="S2099">
        <f t="shared" si="1445"/>
        <v>0</v>
      </c>
      <c r="T2099">
        <f t="shared" si="1446"/>
        <v>0</v>
      </c>
      <c r="U2099">
        <f t="shared" si="1447"/>
        <v>0</v>
      </c>
      <c r="V2099">
        <f t="shared" si="1448"/>
        <v>0</v>
      </c>
      <c r="W2099">
        <f t="shared" si="1449"/>
        <v>0</v>
      </c>
      <c r="X2099">
        <f t="shared" si="1450"/>
        <v>0</v>
      </c>
      <c r="Y2099">
        <f t="shared" si="1450"/>
        <v>0</v>
      </c>
      <c r="AA2099">
        <v>35364244</v>
      </c>
      <c r="AB2099">
        <f t="shared" si="1451"/>
        <v>99860.32</v>
      </c>
      <c r="AC2099">
        <f t="shared" si="1452"/>
        <v>99860.32</v>
      </c>
      <c r="AD2099">
        <f t="shared" si="1453"/>
        <v>0</v>
      </c>
      <c r="AE2099">
        <f t="shared" si="1454"/>
        <v>0</v>
      </c>
      <c r="AF2099">
        <f t="shared" si="1454"/>
        <v>0</v>
      </c>
      <c r="AG2099">
        <f t="shared" si="1455"/>
        <v>0</v>
      </c>
      <c r="AH2099">
        <f t="shared" si="1456"/>
        <v>0</v>
      </c>
      <c r="AI2099">
        <f t="shared" si="1456"/>
        <v>0</v>
      </c>
      <c r="AJ2099">
        <f t="shared" si="1457"/>
        <v>0</v>
      </c>
      <c r="AK2099">
        <v>99860.32</v>
      </c>
      <c r="AL2099">
        <v>99860.32</v>
      </c>
      <c r="AM2099">
        <v>0</v>
      </c>
      <c r="AN2099">
        <v>0</v>
      </c>
      <c r="AO2099">
        <v>0</v>
      </c>
      <c r="AP2099">
        <v>0</v>
      </c>
      <c r="AQ2099">
        <v>0</v>
      </c>
      <c r="AR2099">
        <v>0</v>
      </c>
      <c r="AS2099">
        <v>0</v>
      </c>
      <c r="AT2099">
        <v>70</v>
      </c>
      <c r="AU2099">
        <v>10</v>
      </c>
      <c r="AV2099">
        <v>1</v>
      </c>
      <c r="AW2099">
        <v>1</v>
      </c>
      <c r="AZ2099">
        <v>1</v>
      </c>
      <c r="BA2099">
        <v>1</v>
      </c>
      <c r="BB2099">
        <v>1</v>
      </c>
      <c r="BC2099">
        <v>1</v>
      </c>
      <c r="BD2099" t="s">
        <v>3</v>
      </c>
      <c r="BE2099" t="s">
        <v>3</v>
      </c>
      <c r="BF2099" t="s">
        <v>3</v>
      </c>
      <c r="BG2099" t="s">
        <v>3</v>
      </c>
      <c r="BH2099">
        <v>3</v>
      </c>
      <c r="BI2099">
        <v>4</v>
      </c>
      <c r="BJ2099" t="s">
        <v>238</v>
      </c>
      <c r="BM2099">
        <v>0</v>
      </c>
      <c r="BN2099">
        <v>0</v>
      </c>
      <c r="BO2099" t="s">
        <v>3</v>
      </c>
      <c r="BP2099">
        <v>0</v>
      </c>
      <c r="BQ2099">
        <v>1</v>
      </c>
      <c r="BR2099">
        <v>0</v>
      </c>
      <c r="BS2099">
        <v>1</v>
      </c>
      <c r="BT2099">
        <v>1</v>
      </c>
      <c r="BU2099">
        <v>1</v>
      </c>
      <c r="BV2099">
        <v>1</v>
      </c>
      <c r="BW2099">
        <v>1</v>
      </c>
      <c r="BX2099">
        <v>1</v>
      </c>
      <c r="BY2099" t="s">
        <v>3</v>
      </c>
      <c r="BZ2099">
        <v>70</v>
      </c>
      <c r="CA2099">
        <v>10</v>
      </c>
      <c r="CB2099" t="s">
        <v>3</v>
      </c>
      <c r="CE2099">
        <v>0</v>
      </c>
      <c r="CF2099">
        <v>0</v>
      </c>
      <c r="CG2099">
        <v>0</v>
      </c>
      <c r="CM2099">
        <v>0</v>
      </c>
      <c r="CN2099" t="s">
        <v>3</v>
      </c>
      <c r="CO2099">
        <v>0</v>
      </c>
      <c r="CP2099">
        <f t="shared" si="1458"/>
        <v>99.86</v>
      </c>
      <c r="CQ2099">
        <f t="shared" si="1459"/>
        <v>99860.32</v>
      </c>
      <c r="CR2099">
        <f t="shared" si="1460"/>
        <v>0</v>
      </c>
      <c r="CS2099">
        <f t="shared" si="1461"/>
        <v>0</v>
      </c>
      <c r="CT2099">
        <f t="shared" si="1462"/>
        <v>0</v>
      </c>
      <c r="CU2099">
        <f t="shared" si="1463"/>
        <v>0</v>
      </c>
      <c r="CV2099">
        <f t="shared" si="1464"/>
        <v>0</v>
      </c>
      <c r="CW2099">
        <f t="shared" si="1465"/>
        <v>0</v>
      </c>
      <c r="CX2099">
        <f t="shared" si="1465"/>
        <v>0</v>
      </c>
      <c r="CY2099">
        <f t="shared" si="1466"/>
        <v>0</v>
      </c>
      <c r="CZ2099">
        <f t="shared" si="1467"/>
        <v>0</v>
      </c>
      <c r="DC2099" t="s">
        <v>3</v>
      </c>
      <c r="DD2099" t="s">
        <v>3</v>
      </c>
      <c r="DE2099" t="s">
        <v>3</v>
      </c>
      <c r="DF2099" t="s">
        <v>3</v>
      </c>
      <c r="DG2099" t="s">
        <v>3</v>
      </c>
      <c r="DH2099" t="s">
        <v>3</v>
      </c>
      <c r="DI2099" t="s">
        <v>3</v>
      </c>
      <c r="DJ2099" t="s">
        <v>3</v>
      </c>
      <c r="DK2099" t="s">
        <v>3</v>
      </c>
      <c r="DL2099" t="s">
        <v>3</v>
      </c>
      <c r="DM2099" t="s">
        <v>3</v>
      </c>
      <c r="DN2099">
        <v>0</v>
      </c>
      <c r="DO2099">
        <v>0</v>
      </c>
      <c r="DP2099">
        <v>1</v>
      </c>
      <c r="DQ2099">
        <v>1</v>
      </c>
      <c r="DU2099">
        <v>1003</v>
      </c>
      <c r="DV2099" t="s">
        <v>35</v>
      </c>
      <c r="DW2099" t="s">
        <v>35</v>
      </c>
      <c r="DX2099">
        <v>1000</v>
      </c>
      <c r="DZ2099" t="s">
        <v>3</v>
      </c>
      <c r="EA2099" t="s">
        <v>3</v>
      </c>
      <c r="EB2099" t="s">
        <v>3</v>
      </c>
      <c r="EC2099" t="s">
        <v>3</v>
      </c>
      <c r="EE2099">
        <v>35096056</v>
      </c>
      <c r="EF2099">
        <v>1</v>
      </c>
      <c r="EG2099" t="s">
        <v>20</v>
      </c>
      <c r="EH2099">
        <v>0</v>
      </c>
      <c r="EI2099" t="s">
        <v>3</v>
      </c>
      <c r="EJ2099">
        <v>4</v>
      </c>
      <c r="EK2099">
        <v>0</v>
      </c>
      <c r="EL2099" t="s">
        <v>21</v>
      </c>
      <c r="EM2099" t="s">
        <v>22</v>
      </c>
      <c r="EO2099" t="s">
        <v>3</v>
      </c>
      <c r="EQ2099">
        <v>0</v>
      </c>
      <c r="ER2099">
        <v>99860.32</v>
      </c>
      <c r="ES2099">
        <v>99860.32</v>
      </c>
      <c r="ET2099">
        <v>0</v>
      </c>
      <c r="EU2099">
        <v>0</v>
      </c>
      <c r="EV2099">
        <v>0</v>
      </c>
      <c r="EW2099">
        <v>0</v>
      </c>
      <c r="EX2099">
        <v>0</v>
      </c>
      <c r="EY2099">
        <v>0</v>
      </c>
      <c r="FQ2099">
        <v>0</v>
      </c>
      <c r="FR2099">
        <v>0</v>
      </c>
      <c r="FS2099">
        <v>0</v>
      </c>
      <c r="FX2099">
        <v>70</v>
      </c>
      <c r="FY2099">
        <v>10</v>
      </c>
      <c r="GA2099" t="s">
        <v>3</v>
      </c>
      <c r="GD2099">
        <v>0</v>
      </c>
      <c r="GF2099">
        <v>2077141205</v>
      </c>
      <c r="GG2099">
        <v>2</v>
      </c>
      <c r="GH2099">
        <v>1</v>
      </c>
      <c r="GI2099">
        <v>-2</v>
      </c>
      <c r="GJ2099">
        <v>0</v>
      </c>
      <c r="GK2099">
        <f>ROUND(R2099*(R12)/100,2)</f>
        <v>0</v>
      </c>
      <c r="GL2099">
        <f t="shared" si="1468"/>
        <v>0</v>
      </c>
      <c r="GM2099">
        <f t="shared" si="1469"/>
        <v>99.86</v>
      </c>
      <c r="GN2099">
        <f t="shared" si="1470"/>
        <v>0</v>
      </c>
      <c r="GO2099">
        <f t="shared" si="1471"/>
        <v>0</v>
      </c>
      <c r="GP2099">
        <f t="shared" si="1472"/>
        <v>99.86</v>
      </c>
      <c r="GR2099">
        <v>0</v>
      </c>
      <c r="GS2099">
        <v>3</v>
      </c>
      <c r="GT2099">
        <v>0</v>
      </c>
      <c r="GU2099" t="s">
        <v>3</v>
      </c>
      <c r="GV2099">
        <f t="shared" si="1473"/>
        <v>0</v>
      </c>
      <c r="GW2099">
        <v>1</v>
      </c>
      <c r="GX2099">
        <f t="shared" si="1474"/>
        <v>0</v>
      </c>
      <c r="HA2099">
        <v>0</v>
      </c>
      <c r="HB2099">
        <v>0</v>
      </c>
      <c r="HC2099">
        <f t="shared" si="1475"/>
        <v>0</v>
      </c>
      <c r="HE2099" t="s">
        <v>3</v>
      </c>
      <c r="HF2099" t="s">
        <v>3</v>
      </c>
      <c r="HM2099" t="s">
        <v>3</v>
      </c>
      <c r="HN2099" t="s">
        <v>3</v>
      </c>
      <c r="HO2099" t="s">
        <v>3</v>
      </c>
      <c r="HP2099" t="s">
        <v>3</v>
      </c>
      <c r="HQ2099" t="s">
        <v>3</v>
      </c>
      <c r="HS2099">
        <v>0</v>
      </c>
      <c r="IK2099">
        <v>0</v>
      </c>
    </row>
    <row r="2100" spans="1:245" x14ac:dyDescent="0.2">
      <c r="A2100">
        <v>17</v>
      </c>
      <c r="B2100">
        <v>1</v>
      </c>
      <c r="E2100" t="s">
        <v>494</v>
      </c>
      <c r="F2100" t="s">
        <v>240</v>
      </c>
      <c r="G2100" t="s">
        <v>241</v>
      </c>
      <c r="H2100" t="s">
        <v>242</v>
      </c>
      <c r="I2100">
        <f>ROUND(2/1000,9)</f>
        <v>2E-3</v>
      </c>
      <c r="J2100">
        <v>0</v>
      </c>
      <c r="K2100">
        <f>ROUND(2/1000,9)</f>
        <v>2E-3</v>
      </c>
      <c r="O2100">
        <f t="shared" si="1441"/>
        <v>144.34</v>
      </c>
      <c r="P2100">
        <f t="shared" si="1442"/>
        <v>144.34</v>
      </c>
      <c r="Q2100">
        <f t="shared" si="1443"/>
        <v>0</v>
      </c>
      <c r="R2100">
        <f t="shared" si="1444"/>
        <v>0</v>
      </c>
      <c r="S2100">
        <f t="shared" si="1445"/>
        <v>0</v>
      </c>
      <c r="T2100">
        <f t="shared" si="1446"/>
        <v>0</v>
      </c>
      <c r="U2100">
        <f t="shared" si="1447"/>
        <v>0</v>
      </c>
      <c r="V2100">
        <f t="shared" si="1448"/>
        <v>0</v>
      </c>
      <c r="W2100">
        <f t="shared" si="1449"/>
        <v>0</v>
      </c>
      <c r="X2100">
        <f t="shared" si="1450"/>
        <v>0</v>
      </c>
      <c r="Y2100">
        <f t="shared" si="1450"/>
        <v>0</v>
      </c>
      <c r="AA2100">
        <v>35364244</v>
      </c>
      <c r="AB2100">
        <f t="shared" si="1451"/>
        <v>72169.899999999994</v>
      </c>
      <c r="AC2100">
        <f t="shared" si="1452"/>
        <v>72169.899999999994</v>
      </c>
      <c r="AD2100">
        <f t="shared" si="1453"/>
        <v>0</v>
      </c>
      <c r="AE2100">
        <f t="shared" si="1454"/>
        <v>0</v>
      </c>
      <c r="AF2100">
        <f t="shared" si="1454"/>
        <v>0</v>
      </c>
      <c r="AG2100">
        <f t="shared" si="1455"/>
        <v>0</v>
      </c>
      <c r="AH2100">
        <f t="shared" si="1456"/>
        <v>0</v>
      </c>
      <c r="AI2100">
        <f t="shared" si="1456"/>
        <v>0</v>
      </c>
      <c r="AJ2100">
        <f t="shared" si="1457"/>
        <v>0</v>
      </c>
      <c r="AK2100">
        <v>72169.899999999994</v>
      </c>
      <c r="AL2100">
        <v>72169.899999999994</v>
      </c>
      <c r="AM2100">
        <v>0</v>
      </c>
      <c r="AN2100">
        <v>0</v>
      </c>
      <c r="AO2100">
        <v>0</v>
      </c>
      <c r="AP2100">
        <v>0</v>
      </c>
      <c r="AQ2100">
        <v>0</v>
      </c>
      <c r="AR2100">
        <v>0</v>
      </c>
      <c r="AS2100">
        <v>0</v>
      </c>
      <c r="AT2100">
        <v>70</v>
      </c>
      <c r="AU2100">
        <v>10</v>
      </c>
      <c r="AV2100">
        <v>1</v>
      </c>
      <c r="AW2100">
        <v>1</v>
      </c>
      <c r="AZ2100">
        <v>1</v>
      </c>
      <c r="BA2100">
        <v>1</v>
      </c>
      <c r="BB2100">
        <v>1</v>
      </c>
      <c r="BC2100">
        <v>1</v>
      </c>
      <c r="BD2100" t="s">
        <v>3</v>
      </c>
      <c r="BE2100" t="s">
        <v>3</v>
      </c>
      <c r="BF2100" t="s">
        <v>3</v>
      </c>
      <c r="BG2100" t="s">
        <v>3</v>
      </c>
      <c r="BH2100">
        <v>3</v>
      </c>
      <c r="BI2100">
        <v>4</v>
      </c>
      <c r="BJ2100" t="s">
        <v>243</v>
      </c>
      <c r="BM2100">
        <v>0</v>
      </c>
      <c r="BN2100">
        <v>0</v>
      </c>
      <c r="BO2100" t="s">
        <v>3</v>
      </c>
      <c r="BP2100">
        <v>0</v>
      </c>
      <c r="BQ2100">
        <v>1</v>
      </c>
      <c r="BR2100">
        <v>0</v>
      </c>
      <c r="BS2100">
        <v>1</v>
      </c>
      <c r="BT2100">
        <v>1</v>
      </c>
      <c r="BU2100">
        <v>1</v>
      </c>
      <c r="BV2100">
        <v>1</v>
      </c>
      <c r="BW2100">
        <v>1</v>
      </c>
      <c r="BX2100">
        <v>1</v>
      </c>
      <c r="BY2100" t="s">
        <v>3</v>
      </c>
      <c r="BZ2100">
        <v>70</v>
      </c>
      <c r="CA2100">
        <v>10</v>
      </c>
      <c r="CB2100" t="s">
        <v>3</v>
      </c>
      <c r="CE2100">
        <v>0</v>
      </c>
      <c r="CF2100">
        <v>0</v>
      </c>
      <c r="CG2100">
        <v>0</v>
      </c>
      <c r="CM2100">
        <v>0</v>
      </c>
      <c r="CN2100" t="s">
        <v>3</v>
      </c>
      <c r="CO2100">
        <v>0</v>
      </c>
      <c r="CP2100">
        <f t="shared" si="1458"/>
        <v>144.34</v>
      </c>
      <c r="CQ2100">
        <f t="shared" si="1459"/>
        <v>72169.899999999994</v>
      </c>
      <c r="CR2100">
        <f t="shared" si="1460"/>
        <v>0</v>
      </c>
      <c r="CS2100">
        <f t="shared" si="1461"/>
        <v>0</v>
      </c>
      <c r="CT2100">
        <f t="shared" si="1462"/>
        <v>0</v>
      </c>
      <c r="CU2100">
        <f t="shared" si="1463"/>
        <v>0</v>
      </c>
      <c r="CV2100">
        <f t="shared" si="1464"/>
        <v>0</v>
      </c>
      <c r="CW2100">
        <f t="shared" si="1465"/>
        <v>0</v>
      </c>
      <c r="CX2100">
        <f t="shared" si="1465"/>
        <v>0</v>
      </c>
      <c r="CY2100">
        <f t="shared" si="1466"/>
        <v>0</v>
      </c>
      <c r="CZ2100">
        <f t="shared" si="1467"/>
        <v>0</v>
      </c>
      <c r="DC2100" t="s">
        <v>3</v>
      </c>
      <c r="DD2100" t="s">
        <v>3</v>
      </c>
      <c r="DE2100" t="s">
        <v>3</v>
      </c>
      <c r="DF2100" t="s">
        <v>3</v>
      </c>
      <c r="DG2100" t="s">
        <v>3</v>
      </c>
      <c r="DH2100" t="s">
        <v>3</v>
      </c>
      <c r="DI2100" t="s">
        <v>3</v>
      </c>
      <c r="DJ2100" t="s">
        <v>3</v>
      </c>
      <c r="DK2100" t="s">
        <v>3</v>
      </c>
      <c r="DL2100" t="s">
        <v>3</v>
      </c>
      <c r="DM2100" t="s">
        <v>3</v>
      </c>
      <c r="DN2100">
        <v>0</v>
      </c>
      <c r="DO2100">
        <v>0</v>
      </c>
      <c r="DP2100">
        <v>1</v>
      </c>
      <c r="DQ2100">
        <v>1</v>
      </c>
      <c r="DU2100">
        <v>1010</v>
      </c>
      <c r="DV2100" t="s">
        <v>242</v>
      </c>
      <c r="DW2100" t="s">
        <v>242</v>
      </c>
      <c r="DX2100">
        <v>1000</v>
      </c>
      <c r="DZ2100" t="s">
        <v>3</v>
      </c>
      <c r="EA2100" t="s">
        <v>3</v>
      </c>
      <c r="EB2100" t="s">
        <v>3</v>
      </c>
      <c r="EC2100" t="s">
        <v>3</v>
      </c>
      <c r="EE2100">
        <v>35096056</v>
      </c>
      <c r="EF2100">
        <v>1</v>
      </c>
      <c r="EG2100" t="s">
        <v>20</v>
      </c>
      <c r="EH2100">
        <v>0</v>
      </c>
      <c r="EI2100" t="s">
        <v>3</v>
      </c>
      <c r="EJ2100">
        <v>4</v>
      </c>
      <c r="EK2100">
        <v>0</v>
      </c>
      <c r="EL2100" t="s">
        <v>21</v>
      </c>
      <c r="EM2100" t="s">
        <v>22</v>
      </c>
      <c r="EO2100" t="s">
        <v>3</v>
      </c>
      <c r="EQ2100">
        <v>0</v>
      </c>
      <c r="ER2100">
        <v>72169.899999999994</v>
      </c>
      <c r="ES2100">
        <v>72169.899999999994</v>
      </c>
      <c r="ET2100">
        <v>0</v>
      </c>
      <c r="EU2100">
        <v>0</v>
      </c>
      <c r="EV2100">
        <v>0</v>
      </c>
      <c r="EW2100">
        <v>0</v>
      </c>
      <c r="EX2100">
        <v>0</v>
      </c>
      <c r="EY2100">
        <v>0</v>
      </c>
      <c r="FQ2100">
        <v>0</v>
      </c>
      <c r="FR2100">
        <v>0</v>
      </c>
      <c r="FS2100">
        <v>0</v>
      </c>
      <c r="FX2100">
        <v>70</v>
      </c>
      <c r="FY2100">
        <v>10</v>
      </c>
      <c r="GA2100" t="s">
        <v>3</v>
      </c>
      <c r="GD2100">
        <v>0</v>
      </c>
      <c r="GF2100">
        <v>653953554</v>
      </c>
      <c r="GG2100">
        <v>2</v>
      </c>
      <c r="GH2100">
        <v>1</v>
      </c>
      <c r="GI2100">
        <v>-2</v>
      </c>
      <c r="GJ2100">
        <v>0</v>
      </c>
      <c r="GK2100">
        <f>ROUND(R2100*(R12)/100,2)</f>
        <v>0</v>
      </c>
      <c r="GL2100">
        <f t="shared" si="1468"/>
        <v>0</v>
      </c>
      <c r="GM2100">
        <f t="shared" si="1469"/>
        <v>144.34</v>
      </c>
      <c r="GN2100">
        <f t="shared" si="1470"/>
        <v>0</v>
      </c>
      <c r="GO2100">
        <f t="shared" si="1471"/>
        <v>0</v>
      </c>
      <c r="GP2100">
        <f t="shared" si="1472"/>
        <v>144.34</v>
      </c>
      <c r="GR2100">
        <v>0</v>
      </c>
      <c r="GS2100">
        <v>3</v>
      </c>
      <c r="GT2100">
        <v>0</v>
      </c>
      <c r="GU2100" t="s">
        <v>3</v>
      </c>
      <c r="GV2100">
        <f t="shared" si="1473"/>
        <v>0</v>
      </c>
      <c r="GW2100">
        <v>1</v>
      </c>
      <c r="GX2100">
        <f t="shared" si="1474"/>
        <v>0</v>
      </c>
      <c r="HA2100">
        <v>0</v>
      </c>
      <c r="HB2100">
        <v>0</v>
      </c>
      <c r="HC2100">
        <f t="shared" si="1475"/>
        <v>0</v>
      </c>
      <c r="HE2100" t="s">
        <v>3</v>
      </c>
      <c r="HF2100" t="s">
        <v>3</v>
      </c>
      <c r="HM2100" t="s">
        <v>3</v>
      </c>
      <c r="HN2100" t="s">
        <v>3</v>
      </c>
      <c r="HO2100" t="s">
        <v>3</v>
      </c>
      <c r="HP2100" t="s">
        <v>3</v>
      </c>
      <c r="HQ2100" t="s">
        <v>3</v>
      </c>
      <c r="HS2100">
        <v>0</v>
      </c>
      <c r="IK2100">
        <v>0</v>
      </c>
    </row>
    <row r="2101" spans="1:245" x14ac:dyDescent="0.2">
      <c r="A2101">
        <v>17</v>
      </c>
      <c r="B2101">
        <v>1</v>
      </c>
      <c r="C2101">
        <f>ROW(SmtRes!A650)</f>
        <v>650</v>
      </c>
      <c r="D2101">
        <f>ROW(EtalonRes!A650)</f>
        <v>650</v>
      </c>
      <c r="E2101" t="s">
        <v>495</v>
      </c>
      <c r="F2101" t="s">
        <v>38</v>
      </c>
      <c r="G2101" t="s">
        <v>39</v>
      </c>
      <c r="H2101" t="s">
        <v>18</v>
      </c>
      <c r="I2101">
        <f>ROUND(4/100,9)</f>
        <v>0.04</v>
      </c>
      <c r="J2101">
        <v>0</v>
      </c>
      <c r="K2101">
        <f>ROUND(4/100,9)</f>
        <v>0.04</v>
      </c>
      <c r="O2101">
        <f t="shared" si="1441"/>
        <v>1116.6400000000001</v>
      </c>
      <c r="P2101">
        <f t="shared" si="1442"/>
        <v>0</v>
      </c>
      <c r="Q2101">
        <f t="shared" si="1443"/>
        <v>1.3</v>
      </c>
      <c r="R2101">
        <f t="shared" si="1444"/>
        <v>0.03</v>
      </c>
      <c r="S2101">
        <f t="shared" si="1445"/>
        <v>1115.3399999999999</v>
      </c>
      <c r="T2101">
        <f t="shared" si="1446"/>
        <v>0</v>
      </c>
      <c r="U2101">
        <f t="shared" si="1447"/>
        <v>1.7124000000000001</v>
      </c>
      <c r="V2101">
        <f t="shared" si="1448"/>
        <v>0</v>
      </c>
      <c r="W2101">
        <f t="shared" si="1449"/>
        <v>0</v>
      </c>
      <c r="X2101">
        <f t="shared" si="1450"/>
        <v>780.74</v>
      </c>
      <c r="Y2101">
        <f t="shared" si="1450"/>
        <v>111.53</v>
      </c>
      <c r="AA2101">
        <v>35364244</v>
      </c>
      <c r="AB2101">
        <f t="shared" si="1451"/>
        <v>27916.01</v>
      </c>
      <c r="AC2101">
        <f t="shared" si="1452"/>
        <v>0</v>
      </c>
      <c r="AD2101">
        <f t="shared" si="1453"/>
        <v>32.57</v>
      </c>
      <c r="AE2101">
        <f t="shared" si="1454"/>
        <v>0.69</v>
      </c>
      <c r="AF2101">
        <f t="shared" si="1454"/>
        <v>27883.439999999999</v>
      </c>
      <c r="AG2101">
        <f t="shared" si="1455"/>
        <v>0</v>
      </c>
      <c r="AH2101">
        <f t="shared" si="1456"/>
        <v>42.81</v>
      </c>
      <c r="AI2101">
        <f t="shared" si="1456"/>
        <v>0</v>
      </c>
      <c r="AJ2101">
        <f t="shared" si="1457"/>
        <v>0</v>
      </c>
      <c r="AK2101">
        <v>27916.01</v>
      </c>
      <c r="AL2101">
        <v>0</v>
      </c>
      <c r="AM2101">
        <v>32.57</v>
      </c>
      <c r="AN2101">
        <v>0.69</v>
      </c>
      <c r="AO2101">
        <v>27883.439999999999</v>
      </c>
      <c r="AP2101">
        <v>0</v>
      </c>
      <c r="AQ2101">
        <v>42.81</v>
      </c>
      <c r="AR2101">
        <v>0</v>
      </c>
      <c r="AS2101">
        <v>0</v>
      </c>
      <c r="AT2101">
        <v>70</v>
      </c>
      <c r="AU2101">
        <v>10</v>
      </c>
      <c r="AV2101">
        <v>1</v>
      </c>
      <c r="AW2101">
        <v>1</v>
      </c>
      <c r="AZ2101">
        <v>1</v>
      </c>
      <c r="BA2101">
        <v>1</v>
      </c>
      <c r="BB2101">
        <v>1</v>
      </c>
      <c r="BC2101">
        <v>1</v>
      </c>
      <c r="BD2101" t="s">
        <v>3</v>
      </c>
      <c r="BE2101" t="s">
        <v>3</v>
      </c>
      <c r="BF2101" t="s">
        <v>3</v>
      </c>
      <c r="BG2101" t="s">
        <v>3</v>
      </c>
      <c r="BH2101">
        <v>0</v>
      </c>
      <c r="BI2101">
        <v>4</v>
      </c>
      <c r="BJ2101" t="s">
        <v>40</v>
      </c>
      <c r="BM2101">
        <v>0</v>
      </c>
      <c r="BN2101">
        <v>0</v>
      </c>
      <c r="BO2101" t="s">
        <v>3</v>
      </c>
      <c r="BP2101">
        <v>0</v>
      </c>
      <c r="BQ2101">
        <v>1</v>
      </c>
      <c r="BR2101">
        <v>0</v>
      </c>
      <c r="BS2101">
        <v>1</v>
      </c>
      <c r="BT2101">
        <v>1</v>
      </c>
      <c r="BU2101">
        <v>1</v>
      </c>
      <c r="BV2101">
        <v>1</v>
      </c>
      <c r="BW2101">
        <v>1</v>
      </c>
      <c r="BX2101">
        <v>1</v>
      </c>
      <c r="BY2101" t="s">
        <v>3</v>
      </c>
      <c r="BZ2101">
        <v>70</v>
      </c>
      <c r="CA2101">
        <v>10</v>
      </c>
      <c r="CB2101" t="s">
        <v>3</v>
      </c>
      <c r="CE2101">
        <v>0</v>
      </c>
      <c r="CF2101">
        <v>0</v>
      </c>
      <c r="CG2101">
        <v>0</v>
      </c>
      <c r="CM2101">
        <v>0</v>
      </c>
      <c r="CN2101" t="s">
        <v>3</v>
      </c>
      <c r="CO2101">
        <v>0</v>
      </c>
      <c r="CP2101">
        <f t="shared" si="1458"/>
        <v>1116.6399999999999</v>
      </c>
      <c r="CQ2101">
        <f t="shared" si="1459"/>
        <v>0</v>
      </c>
      <c r="CR2101">
        <f t="shared" si="1460"/>
        <v>32.57</v>
      </c>
      <c r="CS2101">
        <f t="shared" si="1461"/>
        <v>0.69</v>
      </c>
      <c r="CT2101">
        <f t="shared" si="1462"/>
        <v>27883.439999999999</v>
      </c>
      <c r="CU2101">
        <f t="shared" si="1463"/>
        <v>0</v>
      </c>
      <c r="CV2101">
        <f t="shared" si="1464"/>
        <v>42.81</v>
      </c>
      <c r="CW2101">
        <f t="shared" si="1465"/>
        <v>0</v>
      </c>
      <c r="CX2101">
        <f t="shared" si="1465"/>
        <v>0</v>
      </c>
      <c r="CY2101">
        <f t="shared" si="1466"/>
        <v>780.73799999999983</v>
      </c>
      <c r="CZ2101">
        <f t="shared" si="1467"/>
        <v>111.53399999999999</v>
      </c>
      <c r="DC2101" t="s">
        <v>3</v>
      </c>
      <c r="DD2101" t="s">
        <v>3</v>
      </c>
      <c r="DE2101" t="s">
        <v>3</v>
      </c>
      <c r="DF2101" t="s">
        <v>3</v>
      </c>
      <c r="DG2101" t="s">
        <v>3</v>
      </c>
      <c r="DH2101" t="s">
        <v>3</v>
      </c>
      <c r="DI2101" t="s">
        <v>3</v>
      </c>
      <c r="DJ2101" t="s">
        <v>3</v>
      </c>
      <c r="DK2101" t="s">
        <v>3</v>
      </c>
      <c r="DL2101" t="s">
        <v>3</v>
      </c>
      <c r="DM2101" t="s">
        <v>3</v>
      </c>
      <c r="DN2101">
        <v>0</v>
      </c>
      <c r="DO2101">
        <v>0</v>
      </c>
      <c r="DP2101">
        <v>1</v>
      </c>
      <c r="DQ2101">
        <v>1</v>
      </c>
      <c r="DU2101">
        <v>1010</v>
      </c>
      <c r="DV2101" t="s">
        <v>18</v>
      </c>
      <c r="DW2101" t="s">
        <v>18</v>
      </c>
      <c r="DX2101">
        <v>100</v>
      </c>
      <c r="DZ2101" t="s">
        <v>3</v>
      </c>
      <c r="EA2101" t="s">
        <v>3</v>
      </c>
      <c r="EB2101" t="s">
        <v>3</v>
      </c>
      <c r="EC2101" t="s">
        <v>3</v>
      </c>
      <c r="EE2101">
        <v>35096056</v>
      </c>
      <c r="EF2101">
        <v>1</v>
      </c>
      <c r="EG2101" t="s">
        <v>20</v>
      </c>
      <c r="EH2101">
        <v>0</v>
      </c>
      <c r="EI2101" t="s">
        <v>3</v>
      </c>
      <c r="EJ2101">
        <v>4</v>
      </c>
      <c r="EK2101">
        <v>0</v>
      </c>
      <c r="EL2101" t="s">
        <v>21</v>
      </c>
      <c r="EM2101" t="s">
        <v>22</v>
      </c>
      <c r="EO2101" t="s">
        <v>3</v>
      </c>
      <c r="EQ2101">
        <v>262144</v>
      </c>
      <c r="ER2101">
        <v>27916.01</v>
      </c>
      <c r="ES2101">
        <v>0</v>
      </c>
      <c r="ET2101">
        <v>32.57</v>
      </c>
      <c r="EU2101">
        <v>0.69</v>
      </c>
      <c r="EV2101">
        <v>27883.439999999999</v>
      </c>
      <c r="EW2101">
        <v>42.81</v>
      </c>
      <c r="EX2101">
        <v>0</v>
      </c>
      <c r="EY2101">
        <v>0</v>
      </c>
      <c r="FQ2101">
        <v>0</v>
      </c>
      <c r="FR2101">
        <v>0</v>
      </c>
      <c r="FS2101">
        <v>0</v>
      </c>
      <c r="FX2101">
        <v>70</v>
      </c>
      <c r="FY2101">
        <v>10</v>
      </c>
      <c r="GA2101" t="s">
        <v>3</v>
      </c>
      <c r="GD2101">
        <v>0</v>
      </c>
      <c r="GF2101">
        <v>1394402761</v>
      </c>
      <c r="GG2101">
        <v>2</v>
      </c>
      <c r="GH2101">
        <v>1</v>
      </c>
      <c r="GI2101">
        <v>-2</v>
      </c>
      <c r="GJ2101">
        <v>0</v>
      </c>
      <c r="GK2101">
        <f>ROUND(R2101*(R12)/100,2)</f>
        <v>0.03</v>
      </c>
      <c r="GL2101">
        <f t="shared" si="1468"/>
        <v>0</v>
      </c>
      <c r="GM2101">
        <f t="shared" si="1469"/>
        <v>2008.94</v>
      </c>
      <c r="GN2101">
        <f t="shared" si="1470"/>
        <v>0</v>
      </c>
      <c r="GO2101">
        <f t="shared" si="1471"/>
        <v>0</v>
      </c>
      <c r="GP2101">
        <f t="shared" si="1472"/>
        <v>2008.94</v>
      </c>
      <c r="GR2101">
        <v>0</v>
      </c>
      <c r="GS2101">
        <v>3</v>
      </c>
      <c r="GT2101">
        <v>0</v>
      </c>
      <c r="GU2101" t="s">
        <v>3</v>
      </c>
      <c r="GV2101">
        <f t="shared" si="1473"/>
        <v>0</v>
      </c>
      <c r="GW2101">
        <v>1</v>
      </c>
      <c r="GX2101">
        <f t="shared" si="1474"/>
        <v>0</v>
      </c>
      <c r="HA2101">
        <v>0</v>
      </c>
      <c r="HB2101">
        <v>0</v>
      </c>
      <c r="HC2101">
        <f t="shared" si="1475"/>
        <v>0</v>
      </c>
      <c r="HE2101" t="s">
        <v>3</v>
      </c>
      <c r="HF2101" t="s">
        <v>3</v>
      </c>
      <c r="HM2101" t="s">
        <v>3</v>
      </c>
      <c r="HN2101" t="s">
        <v>3</v>
      </c>
      <c r="HO2101" t="s">
        <v>3</v>
      </c>
      <c r="HP2101" t="s">
        <v>3</v>
      </c>
      <c r="HQ2101" t="s">
        <v>3</v>
      </c>
      <c r="HS2101">
        <v>0</v>
      </c>
      <c r="IK2101">
        <v>0</v>
      </c>
    </row>
    <row r="2102" spans="1:245" x14ac:dyDescent="0.2">
      <c r="A2102">
        <v>17</v>
      </c>
      <c r="B2102">
        <v>1</v>
      </c>
      <c r="C2102">
        <f>ROW(SmtRes!A652)</f>
        <v>652</v>
      </c>
      <c r="D2102">
        <f>ROW(EtalonRes!A652)</f>
        <v>652</v>
      </c>
      <c r="E2102" t="s">
        <v>496</v>
      </c>
      <c r="F2102" t="s">
        <v>42</v>
      </c>
      <c r="G2102" t="s">
        <v>43</v>
      </c>
      <c r="H2102" t="s">
        <v>18</v>
      </c>
      <c r="I2102">
        <f>ROUND(1/100,9)</f>
        <v>0.01</v>
      </c>
      <c r="J2102">
        <v>0</v>
      </c>
      <c r="K2102">
        <f>ROUND(1/100,9)</f>
        <v>0.01</v>
      </c>
      <c r="O2102">
        <f t="shared" si="1441"/>
        <v>255.78</v>
      </c>
      <c r="P2102">
        <f t="shared" si="1442"/>
        <v>0</v>
      </c>
      <c r="Q2102">
        <f t="shared" si="1443"/>
        <v>0.33</v>
      </c>
      <c r="R2102">
        <f t="shared" si="1444"/>
        <v>0.01</v>
      </c>
      <c r="S2102">
        <f t="shared" si="1445"/>
        <v>255.45</v>
      </c>
      <c r="T2102">
        <f t="shared" si="1446"/>
        <v>0</v>
      </c>
      <c r="U2102">
        <f t="shared" si="1447"/>
        <v>0.39219999999999999</v>
      </c>
      <c r="V2102">
        <f t="shared" si="1448"/>
        <v>0</v>
      </c>
      <c r="W2102">
        <f t="shared" si="1449"/>
        <v>0</v>
      </c>
      <c r="X2102">
        <f t="shared" si="1450"/>
        <v>178.82</v>
      </c>
      <c r="Y2102">
        <f t="shared" si="1450"/>
        <v>25.55</v>
      </c>
      <c r="AA2102">
        <v>35364244</v>
      </c>
      <c r="AB2102">
        <f t="shared" si="1451"/>
        <v>25577.73</v>
      </c>
      <c r="AC2102">
        <f t="shared" si="1452"/>
        <v>0</v>
      </c>
      <c r="AD2102">
        <f t="shared" si="1453"/>
        <v>32.57</v>
      </c>
      <c r="AE2102">
        <f t="shared" si="1454"/>
        <v>0.69</v>
      </c>
      <c r="AF2102">
        <f t="shared" si="1454"/>
        <v>25545.16</v>
      </c>
      <c r="AG2102">
        <f t="shared" si="1455"/>
        <v>0</v>
      </c>
      <c r="AH2102">
        <f t="shared" si="1456"/>
        <v>39.22</v>
      </c>
      <c r="AI2102">
        <f t="shared" si="1456"/>
        <v>0</v>
      </c>
      <c r="AJ2102">
        <f t="shared" si="1457"/>
        <v>0</v>
      </c>
      <c r="AK2102">
        <v>25577.73</v>
      </c>
      <c r="AL2102">
        <v>0</v>
      </c>
      <c r="AM2102">
        <v>32.57</v>
      </c>
      <c r="AN2102">
        <v>0.69</v>
      </c>
      <c r="AO2102">
        <v>25545.16</v>
      </c>
      <c r="AP2102">
        <v>0</v>
      </c>
      <c r="AQ2102">
        <v>39.22</v>
      </c>
      <c r="AR2102">
        <v>0</v>
      </c>
      <c r="AS2102">
        <v>0</v>
      </c>
      <c r="AT2102">
        <v>70</v>
      </c>
      <c r="AU2102">
        <v>10</v>
      </c>
      <c r="AV2102">
        <v>1</v>
      </c>
      <c r="AW2102">
        <v>1</v>
      </c>
      <c r="AZ2102">
        <v>1</v>
      </c>
      <c r="BA2102">
        <v>1</v>
      </c>
      <c r="BB2102">
        <v>1</v>
      </c>
      <c r="BC2102">
        <v>1</v>
      </c>
      <c r="BD2102" t="s">
        <v>3</v>
      </c>
      <c r="BE2102" t="s">
        <v>3</v>
      </c>
      <c r="BF2102" t="s">
        <v>3</v>
      </c>
      <c r="BG2102" t="s">
        <v>3</v>
      </c>
      <c r="BH2102">
        <v>0</v>
      </c>
      <c r="BI2102">
        <v>4</v>
      </c>
      <c r="BJ2102" t="s">
        <v>44</v>
      </c>
      <c r="BM2102">
        <v>0</v>
      </c>
      <c r="BN2102">
        <v>0</v>
      </c>
      <c r="BO2102" t="s">
        <v>3</v>
      </c>
      <c r="BP2102">
        <v>0</v>
      </c>
      <c r="BQ2102">
        <v>1</v>
      </c>
      <c r="BR2102">
        <v>0</v>
      </c>
      <c r="BS2102">
        <v>1</v>
      </c>
      <c r="BT2102">
        <v>1</v>
      </c>
      <c r="BU2102">
        <v>1</v>
      </c>
      <c r="BV2102">
        <v>1</v>
      </c>
      <c r="BW2102">
        <v>1</v>
      </c>
      <c r="BX2102">
        <v>1</v>
      </c>
      <c r="BY2102" t="s">
        <v>3</v>
      </c>
      <c r="BZ2102">
        <v>70</v>
      </c>
      <c r="CA2102">
        <v>10</v>
      </c>
      <c r="CB2102" t="s">
        <v>3</v>
      </c>
      <c r="CE2102">
        <v>0</v>
      </c>
      <c r="CF2102">
        <v>0</v>
      </c>
      <c r="CG2102">
        <v>0</v>
      </c>
      <c r="CM2102">
        <v>0</v>
      </c>
      <c r="CN2102" t="s">
        <v>3</v>
      </c>
      <c r="CO2102">
        <v>0</v>
      </c>
      <c r="CP2102">
        <f t="shared" si="1458"/>
        <v>255.78</v>
      </c>
      <c r="CQ2102">
        <f t="shared" si="1459"/>
        <v>0</v>
      </c>
      <c r="CR2102">
        <f t="shared" si="1460"/>
        <v>32.57</v>
      </c>
      <c r="CS2102">
        <f t="shared" si="1461"/>
        <v>0.69</v>
      </c>
      <c r="CT2102">
        <f t="shared" si="1462"/>
        <v>25545.16</v>
      </c>
      <c r="CU2102">
        <f t="shared" si="1463"/>
        <v>0</v>
      </c>
      <c r="CV2102">
        <f t="shared" si="1464"/>
        <v>39.22</v>
      </c>
      <c r="CW2102">
        <f t="shared" si="1465"/>
        <v>0</v>
      </c>
      <c r="CX2102">
        <f t="shared" si="1465"/>
        <v>0</v>
      </c>
      <c r="CY2102">
        <f t="shared" si="1466"/>
        <v>178.815</v>
      </c>
      <c r="CZ2102">
        <f t="shared" si="1467"/>
        <v>25.545000000000002</v>
      </c>
      <c r="DC2102" t="s">
        <v>3</v>
      </c>
      <c r="DD2102" t="s">
        <v>3</v>
      </c>
      <c r="DE2102" t="s">
        <v>3</v>
      </c>
      <c r="DF2102" t="s">
        <v>3</v>
      </c>
      <c r="DG2102" t="s">
        <v>3</v>
      </c>
      <c r="DH2102" t="s">
        <v>3</v>
      </c>
      <c r="DI2102" t="s">
        <v>3</v>
      </c>
      <c r="DJ2102" t="s">
        <v>3</v>
      </c>
      <c r="DK2102" t="s">
        <v>3</v>
      </c>
      <c r="DL2102" t="s">
        <v>3</v>
      </c>
      <c r="DM2102" t="s">
        <v>3</v>
      </c>
      <c r="DN2102">
        <v>0</v>
      </c>
      <c r="DO2102">
        <v>0</v>
      </c>
      <c r="DP2102">
        <v>1</v>
      </c>
      <c r="DQ2102">
        <v>1</v>
      </c>
      <c r="DU2102">
        <v>1010</v>
      </c>
      <c r="DV2102" t="s">
        <v>18</v>
      </c>
      <c r="DW2102" t="s">
        <v>18</v>
      </c>
      <c r="DX2102">
        <v>100</v>
      </c>
      <c r="DZ2102" t="s">
        <v>3</v>
      </c>
      <c r="EA2102" t="s">
        <v>3</v>
      </c>
      <c r="EB2102" t="s">
        <v>3</v>
      </c>
      <c r="EC2102" t="s">
        <v>3</v>
      </c>
      <c r="EE2102">
        <v>35096056</v>
      </c>
      <c r="EF2102">
        <v>1</v>
      </c>
      <c r="EG2102" t="s">
        <v>20</v>
      </c>
      <c r="EH2102">
        <v>0</v>
      </c>
      <c r="EI2102" t="s">
        <v>3</v>
      </c>
      <c r="EJ2102">
        <v>4</v>
      </c>
      <c r="EK2102">
        <v>0</v>
      </c>
      <c r="EL2102" t="s">
        <v>21</v>
      </c>
      <c r="EM2102" t="s">
        <v>22</v>
      </c>
      <c r="EO2102" t="s">
        <v>3</v>
      </c>
      <c r="EQ2102">
        <v>262144</v>
      </c>
      <c r="ER2102">
        <v>25577.73</v>
      </c>
      <c r="ES2102">
        <v>0</v>
      </c>
      <c r="ET2102">
        <v>32.57</v>
      </c>
      <c r="EU2102">
        <v>0.69</v>
      </c>
      <c r="EV2102">
        <v>25545.16</v>
      </c>
      <c r="EW2102">
        <v>39.22</v>
      </c>
      <c r="EX2102">
        <v>0</v>
      </c>
      <c r="EY2102">
        <v>0</v>
      </c>
      <c r="FQ2102">
        <v>0</v>
      </c>
      <c r="FR2102">
        <v>0</v>
      </c>
      <c r="FS2102">
        <v>0</v>
      </c>
      <c r="FX2102">
        <v>70</v>
      </c>
      <c r="FY2102">
        <v>10</v>
      </c>
      <c r="GA2102" t="s">
        <v>3</v>
      </c>
      <c r="GD2102">
        <v>0</v>
      </c>
      <c r="GF2102">
        <v>1212913616</v>
      </c>
      <c r="GG2102">
        <v>2</v>
      </c>
      <c r="GH2102">
        <v>1</v>
      </c>
      <c r="GI2102">
        <v>-2</v>
      </c>
      <c r="GJ2102">
        <v>0</v>
      </c>
      <c r="GK2102">
        <f>ROUND(R2102*(R12)/100,2)</f>
        <v>0.01</v>
      </c>
      <c r="GL2102">
        <f t="shared" si="1468"/>
        <v>0</v>
      </c>
      <c r="GM2102">
        <f t="shared" si="1469"/>
        <v>460.16</v>
      </c>
      <c r="GN2102">
        <f t="shared" si="1470"/>
        <v>0</v>
      </c>
      <c r="GO2102">
        <f t="shared" si="1471"/>
        <v>0</v>
      </c>
      <c r="GP2102">
        <f t="shared" si="1472"/>
        <v>460.16</v>
      </c>
      <c r="GR2102">
        <v>0</v>
      </c>
      <c r="GS2102">
        <v>3</v>
      </c>
      <c r="GT2102">
        <v>0</v>
      </c>
      <c r="GU2102" t="s">
        <v>3</v>
      </c>
      <c r="GV2102">
        <f t="shared" si="1473"/>
        <v>0</v>
      </c>
      <c r="GW2102">
        <v>1</v>
      </c>
      <c r="GX2102">
        <f t="shared" si="1474"/>
        <v>0</v>
      </c>
      <c r="HA2102">
        <v>0</v>
      </c>
      <c r="HB2102">
        <v>0</v>
      </c>
      <c r="HC2102">
        <f t="shared" si="1475"/>
        <v>0</v>
      </c>
      <c r="HE2102" t="s">
        <v>3</v>
      </c>
      <c r="HF2102" t="s">
        <v>3</v>
      </c>
      <c r="HM2102" t="s">
        <v>3</v>
      </c>
      <c r="HN2102" t="s">
        <v>3</v>
      </c>
      <c r="HO2102" t="s">
        <v>3</v>
      </c>
      <c r="HP2102" t="s">
        <v>3</v>
      </c>
      <c r="HQ2102" t="s">
        <v>3</v>
      </c>
      <c r="HS2102">
        <v>0</v>
      </c>
      <c r="IK2102">
        <v>0</v>
      </c>
    </row>
    <row r="2103" spans="1:245" x14ac:dyDescent="0.2">
      <c r="A2103">
        <v>17</v>
      </c>
      <c r="B2103">
        <v>1</v>
      </c>
      <c r="C2103">
        <f>ROW(SmtRes!A653)</f>
        <v>653</v>
      </c>
      <c r="D2103">
        <f>ROW(EtalonRes!A653)</f>
        <v>653</v>
      </c>
      <c r="E2103" t="s">
        <v>497</v>
      </c>
      <c r="F2103" t="s">
        <v>255</v>
      </c>
      <c r="G2103" t="s">
        <v>256</v>
      </c>
      <c r="H2103" t="s">
        <v>18</v>
      </c>
      <c r="I2103">
        <f>ROUND(1/100,9)</f>
        <v>0.01</v>
      </c>
      <c r="J2103">
        <v>0</v>
      </c>
      <c r="K2103">
        <f>ROUND(1/100,9)</f>
        <v>0.01</v>
      </c>
      <c r="O2103">
        <f t="shared" si="1441"/>
        <v>225.56</v>
      </c>
      <c r="P2103">
        <f t="shared" si="1442"/>
        <v>0</v>
      </c>
      <c r="Q2103">
        <f t="shared" si="1443"/>
        <v>0</v>
      </c>
      <c r="R2103">
        <f t="shared" si="1444"/>
        <v>0</v>
      </c>
      <c r="S2103">
        <f t="shared" si="1445"/>
        <v>225.56</v>
      </c>
      <c r="T2103">
        <f t="shared" si="1446"/>
        <v>0</v>
      </c>
      <c r="U2103">
        <f t="shared" si="1447"/>
        <v>0.34630000000000005</v>
      </c>
      <c r="V2103">
        <f t="shared" si="1448"/>
        <v>0</v>
      </c>
      <c r="W2103">
        <f t="shared" si="1449"/>
        <v>0</v>
      </c>
      <c r="X2103">
        <f t="shared" si="1450"/>
        <v>157.88999999999999</v>
      </c>
      <c r="Y2103">
        <f t="shared" si="1450"/>
        <v>22.56</v>
      </c>
      <c r="AA2103">
        <v>35364244</v>
      </c>
      <c r="AB2103">
        <f t="shared" si="1451"/>
        <v>22555.56</v>
      </c>
      <c r="AC2103">
        <f t="shared" si="1452"/>
        <v>0</v>
      </c>
      <c r="AD2103">
        <f t="shared" si="1453"/>
        <v>0</v>
      </c>
      <c r="AE2103">
        <f t="shared" si="1454"/>
        <v>0</v>
      </c>
      <c r="AF2103">
        <f t="shared" si="1454"/>
        <v>22555.56</v>
      </c>
      <c r="AG2103">
        <f t="shared" si="1455"/>
        <v>0</v>
      </c>
      <c r="AH2103">
        <f t="shared" si="1456"/>
        <v>34.630000000000003</v>
      </c>
      <c r="AI2103">
        <f t="shared" si="1456"/>
        <v>0</v>
      </c>
      <c r="AJ2103">
        <f t="shared" si="1457"/>
        <v>0</v>
      </c>
      <c r="AK2103">
        <v>22555.56</v>
      </c>
      <c r="AL2103">
        <v>0</v>
      </c>
      <c r="AM2103">
        <v>0</v>
      </c>
      <c r="AN2103">
        <v>0</v>
      </c>
      <c r="AO2103">
        <v>22555.56</v>
      </c>
      <c r="AP2103">
        <v>0</v>
      </c>
      <c r="AQ2103">
        <v>34.630000000000003</v>
      </c>
      <c r="AR2103">
        <v>0</v>
      </c>
      <c r="AS2103">
        <v>0</v>
      </c>
      <c r="AT2103">
        <v>70</v>
      </c>
      <c r="AU2103">
        <v>10</v>
      </c>
      <c r="AV2103">
        <v>1</v>
      </c>
      <c r="AW2103">
        <v>1</v>
      </c>
      <c r="AZ2103">
        <v>1</v>
      </c>
      <c r="BA2103">
        <v>1</v>
      </c>
      <c r="BB2103">
        <v>1</v>
      </c>
      <c r="BC2103">
        <v>1</v>
      </c>
      <c r="BD2103" t="s">
        <v>3</v>
      </c>
      <c r="BE2103" t="s">
        <v>3</v>
      </c>
      <c r="BF2103" t="s">
        <v>3</v>
      </c>
      <c r="BG2103" t="s">
        <v>3</v>
      </c>
      <c r="BH2103">
        <v>0</v>
      </c>
      <c r="BI2103">
        <v>4</v>
      </c>
      <c r="BJ2103" t="s">
        <v>257</v>
      </c>
      <c r="BM2103">
        <v>0</v>
      </c>
      <c r="BN2103">
        <v>0</v>
      </c>
      <c r="BO2103" t="s">
        <v>3</v>
      </c>
      <c r="BP2103">
        <v>0</v>
      </c>
      <c r="BQ2103">
        <v>1</v>
      </c>
      <c r="BR2103">
        <v>0</v>
      </c>
      <c r="BS2103">
        <v>1</v>
      </c>
      <c r="BT2103">
        <v>1</v>
      </c>
      <c r="BU2103">
        <v>1</v>
      </c>
      <c r="BV2103">
        <v>1</v>
      </c>
      <c r="BW2103">
        <v>1</v>
      </c>
      <c r="BX2103">
        <v>1</v>
      </c>
      <c r="BY2103" t="s">
        <v>3</v>
      </c>
      <c r="BZ2103">
        <v>70</v>
      </c>
      <c r="CA2103">
        <v>10</v>
      </c>
      <c r="CB2103" t="s">
        <v>3</v>
      </c>
      <c r="CE2103">
        <v>0</v>
      </c>
      <c r="CF2103">
        <v>0</v>
      </c>
      <c r="CG2103">
        <v>0</v>
      </c>
      <c r="CM2103">
        <v>0</v>
      </c>
      <c r="CN2103" t="s">
        <v>3</v>
      </c>
      <c r="CO2103">
        <v>0</v>
      </c>
      <c r="CP2103">
        <f t="shared" si="1458"/>
        <v>225.56</v>
      </c>
      <c r="CQ2103">
        <f t="shared" si="1459"/>
        <v>0</v>
      </c>
      <c r="CR2103">
        <f t="shared" si="1460"/>
        <v>0</v>
      </c>
      <c r="CS2103">
        <f t="shared" si="1461"/>
        <v>0</v>
      </c>
      <c r="CT2103">
        <f t="shared" si="1462"/>
        <v>22555.56</v>
      </c>
      <c r="CU2103">
        <f t="shared" si="1463"/>
        <v>0</v>
      </c>
      <c r="CV2103">
        <f t="shared" si="1464"/>
        <v>34.630000000000003</v>
      </c>
      <c r="CW2103">
        <f t="shared" si="1465"/>
        <v>0</v>
      </c>
      <c r="CX2103">
        <f t="shared" si="1465"/>
        <v>0</v>
      </c>
      <c r="CY2103">
        <f t="shared" si="1466"/>
        <v>157.892</v>
      </c>
      <c r="CZ2103">
        <f t="shared" si="1467"/>
        <v>22.555999999999997</v>
      </c>
      <c r="DC2103" t="s">
        <v>3</v>
      </c>
      <c r="DD2103" t="s">
        <v>3</v>
      </c>
      <c r="DE2103" t="s">
        <v>3</v>
      </c>
      <c r="DF2103" t="s">
        <v>3</v>
      </c>
      <c r="DG2103" t="s">
        <v>3</v>
      </c>
      <c r="DH2103" t="s">
        <v>3</v>
      </c>
      <c r="DI2103" t="s">
        <v>3</v>
      </c>
      <c r="DJ2103" t="s">
        <v>3</v>
      </c>
      <c r="DK2103" t="s">
        <v>3</v>
      </c>
      <c r="DL2103" t="s">
        <v>3</v>
      </c>
      <c r="DM2103" t="s">
        <v>3</v>
      </c>
      <c r="DN2103">
        <v>0</v>
      </c>
      <c r="DO2103">
        <v>0</v>
      </c>
      <c r="DP2103">
        <v>1</v>
      </c>
      <c r="DQ2103">
        <v>1</v>
      </c>
      <c r="DU2103">
        <v>1010</v>
      </c>
      <c r="DV2103" t="s">
        <v>18</v>
      </c>
      <c r="DW2103" t="s">
        <v>18</v>
      </c>
      <c r="DX2103">
        <v>100</v>
      </c>
      <c r="DZ2103" t="s">
        <v>3</v>
      </c>
      <c r="EA2103" t="s">
        <v>3</v>
      </c>
      <c r="EB2103" t="s">
        <v>3</v>
      </c>
      <c r="EC2103" t="s">
        <v>3</v>
      </c>
      <c r="EE2103">
        <v>35096056</v>
      </c>
      <c r="EF2103">
        <v>1</v>
      </c>
      <c r="EG2103" t="s">
        <v>20</v>
      </c>
      <c r="EH2103">
        <v>0</v>
      </c>
      <c r="EI2103" t="s">
        <v>3</v>
      </c>
      <c r="EJ2103">
        <v>4</v>
      </c>
      <c r="EK2103">
        <v>0</v>
      </c>
      <c r="EL2103" t="s">
        <v>21</v>
      </c>
      <c r="EM2103" t="s">
        <v>22</v>
      </c>
      <c r="EO2103" t="s">
        <v>3</v>
      </c>
      <c r="EQ2103">
        <v>262144</v>
      </c>
      <c r="ER2103">
        <v>22555.56</v>
      </c>
      <c r="ES2103">
        <v>0</v>
      </c>
      <c r="ET2103">
        <v>0</v>
      </c>
      <c r="EU2103">
        <v>0</v>
      </c>
      <c r="EV2103">
        <v>22555.56</v>
      </c>
      <c r="EW2103">
        <v>34.630000000000003</v>
      </c>
      <c r="EX2103">
        <v>0</v>
      </c>
      <c r="EY2103">
        <v>0</v>
      </c>
      <c r="FQ2103">
        <v>0</v>
      </c>
      <c r="FR2103">
        <v>0</v>
      </c>
      <c r="FS2103">
        <v>0</v>
      </c>
      <c r="FX2103">
        <v>70</v>
      </c>
      <c r="FY2103">
        <v>10</v>
      </c>
      <c r="GA2103" t="s">
        <v>3</v>
      </c>
      <c r="GD2103">
        <v>0</v>
      </c>
      <c r="GF2103">
        <v>-24549344</v>
      </c>
      <c r="GG2103">
        <v>2</v>
      </c>
      <c r="GH2103">
        <v>1</v>
      </c>
      <c r="GI2103">
        <v>-2</v>
      </c>
      <c r="GJ2103">
        <v>0</v>
      </c>
      <c r="GK2103">
        <f>ROUND(R2103*(R12)/100,2)</f>
        <v>0</v>
      </c>
      <c r="GL2103">
        <f t="shared" si="1468"/>
        <v>0</v>
      </c>
      <c r="GM2103">
        <f t="shared" si="1469"/>
        <v>406.01</v>
      </c>
      <c r="GN2103">
        <f t="shared" si="1470"/>
        <v>0</v>
      </c>
      <c r="GO2103">
        <f t="shared" si="1471"/>
        <v>0</v>
      </c>
      <c r="GP2103">
        <f t="shared" si="1472"/>
        <v>406.01</v>
      </c>
      <c r="GR2103">
        <v>0</v>
      </c>
      <c r="GS2103">
        <v>3</v>
      </c>
      <c r="GT2103">
        <v>0</v>
      </c>
      <c r="GU2103" t="s">
        <v>3</v>
      </c>
      <c r="GV2103">
        <f t="shared" si="1473"/>
        <v>0</v>
      </c>
      <c r="GW2103">
        <v>1</v>
      </c>
      <c r="GX2103">
        <f t="shared" si="1474"/>
        <v>0</v>
      </c>
      <c r="HA2103">
        <v>0</v>
      </c>
      <c r="HB2103">
        <v>0</v>
      </c>
      <c r="HC2103">
        <f t="shared" si="1475"/>
        <v>0</v>
      </c>
      <c r="HE2103" t="s">
        <v>3</v>
      </c>
      <c r="HF2103" t="s">
        <v>3</v>
      </c>
      <c r="HM2103" t="s">
        <v>3</v>
      </c>
      <c r="HN2103" t="s">
        <v>3</v>
      </c>
      <c r="HO2103" t="s">
        <v>3</v>
      </c>
      <c r="HP2103" t="s">
        <v>3</v>
      </c>
      <c r="HQ2103" t="s">
        <v>3</v>
      </c>
      <c r="HS2103">
        <v>0</v>
      </c>
      <c r="IK2103">
        <v>0</v>
      </c>
    </row>
    <row r="2105" spans="1:245" x14ac:dyDescent="0.2">
      <c r="A2105">
        <v>51</v>
      </c>
      <c r="B2105">
        <f>B2092</f>
        <v>1</v>
      </c>
      <c r="C2105">
        <f>A2092</f>
        <v>4</v>
      </c>
      <c r="D2105">
        <f>ROW(A2092)</f>
        <v>2092</v>
      </c>
      <c r="F2105" t="str">
        <f>IF(F2092&lt;&gt;"",F2092,"")</f>
        <v>Новый раздел</v>
      </c>
      <c r="G2105" t="str">
        <f>IF(G2092&lt;&gt;"",G2092,"")</f>
        <v>Помещение 216 Учебный класс</v>
      </c>
      <c r="H2105">
        <v>0</v>
      </c>
      <c r="O2105">
        <f t="shared" ref="O2105:T2105" si="1476">ROUND(AB2105,2)</f>
        <v>2205.15</v>
      </c>
      <c r="P2105">
        <f t="shared" si="1476"/>
        <v>266.66000000000003</v>
      </c>
      <c r="Q2105">
        <f t="shared" si="1476"/>
        <v>63.37</v>
      </c>
      <c r="R2105">
        <f t="shared" si="1476"/>
        <v>30.47</v>
      </c>
      <c r="S2105">
        <f t="shared" si="1476"/>
        <v>1875.12</v>
      </c>
      <c r="T2105">
        <f t="shared" si="1476"/>
        <v>0</v>
      </c>
      <c r="U2105">
        <f>AH2105</f>
        <v>2.9668999999999999</v>
      </c>
      <c r="V2105">
        <f>AI2105</f>
        <v>0</v>
      </c>
      <c r="W2105">
        <f>ROUND(AJ2105,2)</f>
        <v>0</v>
      </c>
      <c r="X2105">
        <f>ROUND(AK2105,2)</f>
        <v>1312.59</v>
      </c>
      <c r="Y2105">
        <f>ROUND(AL2105,2)</f>
        <v>187.52</v>
      </c>
      <c r="AB2105">
        <f>ROUND(SUMIF(AA2096:AA2103,"=35364244",O2096:O2103),2)</f>
        <v>2205.15</v>
      </c>
      <c r="AC2105">
        <f>ROUND(SUMIF(AA2096:AA2103,"=35364244",P2096:P2103),2)</f>
        <v>266.66000000000003</v>
      </c>
      <c r="AD2105">
        <f>ROUND(SUMIF(AA2096:AA2103,"=35364244",Q2096:Q2103),2)</f>
        <v>63.37</v>
      </c>
      <c r="AE2105">
        <f>ROUND(SUMIF(AA2096:AA2103,"=35364244",R2096:R2103),2)</f>
        <v>30.47</v>
      </c>
      <c r="AF2105">
        <f>ROUND(SUMIF(AA2096:AA2103,"=35364244",S2096:S2103),2)</f>
        <v>1875.12</v>
      </c>
      <c r="AG2105">
        <f>ROUND(SUMIF(AA2096:AA2103,"=35364244",T2096:T2103),2)</f>
        <v>0</v>
      </c>
      <c r="AH2105">
        <f>SUMIF(AA2096:AA2103,"=35364244",U2096:U2103)</f>
        <v>2.9668999999999999</v>
      </c>
      <c r="AI2105">
        <f>SUMIF(AA2096:AA2103,"=35364244",V2096:V2103)</f>
        <v>0</v>
      </c>
      <c r="AJ2105">
        <f>ROUND(SUMIF(AA2096:AA2103,"=35364244",W2096:W2103),2)</f>
        <v>0</v>
      </c>
      <c r="AK2105">
        <f>ROUND(SUMIF(AA2096:AA2103,"=35364244",X2096:X2103),2)</f>
        <v>1312.59</v>
      </c>
      <c r="AL2105">
        <f>ROUND(SUMIF(AA2096:AA2103,"=35364244",Y2096:Y2103),2)</f>
        <v>187.52</v>
      </c>
      <c r="AO2105">
        <f t="shared" ref="AO2105:BD2105" si="1477">ROUND(BX2105,2)</f>
        <v>0</v>
      </c>
      <c r="AP2105">
        <f t="shared" si="1477"/>
        <v>0</v>
      </c>
      <c r="AQ2105">
        <f t="shared" si="1477"/>
        <v>0</v>
      </c>
      <c r="AR2105">
        <f t="shared" si="1477"/>
        <v>3738.16</v>
      </c>
      <c r="AS2105">
        <f t="shared" si="1477"/>
        <v>0</v>
      </c>
      <c r="AT2105">
        <f t="shared" si="1477"/>
        <v>0</v>
      </c>
      <c r="AU2105">
        <f t="shared" si="1477"/>
        <v>3738.16</v>
      </c>
      <c r="AV2105">
        <f t="shared" si="1477"/>
        <v>266.66000000000003</v>
      </c>
      <c r="AW2105">
        <f t="shared" si="1477"/>
        <v>266.66000000000003</v>
      </c>
      <c r="AX2105">
        <f t="shared" si="1477"/>
        <v>0</v>
      </c>
      <c r="AY2105">
        <f t="shared" si="1477"/>
        <v>266.66000000000003</v>
      </c>
      <c r="AZ2105">
        <f t="shared" si="1477"/>
        <v>0</v>
      </c>
      <c r="BA2105">
        <f t="shared" si="1477"/>
        <v>0</v>
      </c>
      <c r="BB2105">
        <f t="shared" si="1477"/>
        <v>0</v>
      </c>
      <c r="BC2105">
        <f t="shared" si="1477"/>
        <v>0</v>
      </c>
      <c r="BD2105">
        <f t="shared" si="1477"/>
        <v>0</v>
      </c>
      <c r="BX2105">
        <f>ROUND(SUMIF(AA2096:AA2103,"=35364244",FQ2096:FQ2103),2)</f>
        <v>0</v>
      </c>
      <c r="BY2105">
        <f>ROUND(SUMIF(AA2096:AA2103,"=35364244",FR2096:FR2103),2)</f>
        <v>0</v>
      </c>
      <c r="BZ2105">
        <f>ROUND(SUMIF(AA2096:AA2103,"=35364244",GL2096:GL2103),2)</f>
        <v>0</v>
      </c>
      <c r="CA2105">
        <f>ROUND(SUMIF(AA2096:AA2103,"=35364244",GM2096:GM2103),2)</f>
        <v>3738.16</v>
      </c>
      <c r="CB2105">
        <f>ROUND(SUMIF(AA2096:AA2103,"=35364244",GN2096:GN2103),2)</f>
        <v>0</v>
      </c>
      <c r="CC2105">
        <f>ROUND(SUMIF(AA2096:AA2103,"=35364244",GO2096:GO2103),2)</f>
        <v>0</v>
      </c>
      <c r="CD2105">
        <f>ROUND(SUMIF(AA2096:AA2103,"=35364244",GP2096:GP2103),2)</f>
        <v>3738.16</v>
      </c>
      <c r="CE2105">
        <f>AC2105-BX2105</f>
        <v>266.66000000000003</v>
      </c>
      <c r="CF2105">
        <f>AC2105-BY2105</f>
        <v>266.66000000000003</v>
      </c>
      <c r="CG2105">
        <f>BX2105-BZ2105</f>
        <v>0</v>
      </c>
      <c r="CH2105">
        <f>AC2105-BX2105-BY2105+BZ2105</f>
        <v>266.66000000000003</v>
      </c>
      <c r="CI2105">
        <f>BY2105-BZ2105</f>
        <v>0</v>
      </c>
      <c r="CJ2105">
        <f>ROUND(SUMIF(AA2096:AA2103,"=35364244",GX2096:GX2103),2)</f>
        <v>0</v>
      </c>
      <c r="CK2105">
        <f>ROUND(SUMIF(AA2096:AA2103,"=35364244",GY2096:GY2103),2)</f>
        <v>0</v>
      </c>
      <c r="CL2105">
        <f>ROUND(SUMIF(AA2096:AA2103,"=35364244",GZ2096:GZ2103),2)</f>
        <v>0</v>
      </c>
      <c r="CM2105">
        <f>ROUND(SUMIF(AA2096:AA2103,"=35364244",HD2096:HD2103),2)</f>
        <v>0</v>
      </c>
      <c r="GX2105">
        <v>0</v>
      </c>
    </row>
    <row r="2107" spans="1:245" x14ac:dyDescent="0.2">
      <c r="A2107">
        <v>50</v>
      </c>
      <c r="B2107">
        <v>0</v>
      </c>
      <c r="C2107">
        <v>0</v>
      </c>
      <c r="D2107">
        <v>1</v>
      </c>
      <c r="E2107">
        <v>201</v>
      </c>
      <c r="F2107">
        <f>ROUND(Source!O2105,O2107)</f>
        <v>2205.15</v>
      </c>
      <c r="G2107" t="s">
        <v>66</v>
      </c>
      <c r="H2107" t="s">
        <v>67</v>
      </c>
      <c r="K2107">
        <v>201</v>
      </c>
      <c r="L2107">
        <v>1</v>
      </c>
      <c r="M2107">
        <v>3</v>
      </c>
      <c r="N2107" t="s">
        <v>3</v>
      </c>
      <c r="O2107">
        <v>2</v>
      </c>
      <c r="W2107">
        <v>2205.15</v>
      </c>
      <c r="X2107">
        <v>1</v>
      </c>
      <c r="Y2107">
        <v>2205.15</v>
      </c>
    </row>
    <row r="2108" spans="1:245" x14ac:dyDescent="0.2">
      <c r="A2108">
        <v>50</v>
      </c>
      <c r="B2108">
        <v>0</v>
      </c>
      <c r="C2108">
        <v>0</v>
      </c>
      <c r="D2108">
        <v>1</v>
      </c>
      <c r="E2108">
        <v>202</v>
      </c>
      <c r="F2108">
        <f>ROUND(Source!P2105,O2108)</f>
        <v>266.66000000000003</v>
      </c>
      <c r="G2108" t="s">
        <v>68</v>
      </c>
      <c r="H2108" t="s">
        <v>69</v>
      </c>
      <c r="K2108">
        <v>202</v>
      </c>
      <c r="L2108">
        <v>2</v>
      </c>
      <c r="M2108">
        <v>3</v>
      </c>
      <c r="N2108" t="s">
        <v>3</v>
      </c>
      <c r="O2108">
        <v>2</v>
      </c>
      <c r="W2108">
        <v>266.66000000000003</v>
      </c>
      <c r="X2108">
        <v>1</v>
      </c>
      <c r="Y2108">
        <v>266.66000000000003</v>
      </c>
    </row>
    <row r="2109" spans="1:245" x14ac:dyDescent="0.2">
      <c r="A2109">
        <v>50</v>
      </c>
      <c r="B2109">
        <v>0</v>
      </c>
      <c r="C2109">
        <v>0</v>
      </c>
      <c r="D2109">
        <v>1</v>
      </c>
      <c r="E2109">
        <v>222</v>
      </c>
      <c r="F2109">
        <f>ROUND(Source!AO2105,O2109)</f>
        <v>0</v>
      </c>
      <c r="G2109" t="s">
        <v>70</v>
      </c>
      <c r="H2109" t="s">
        <v>71</v>
      </c>
      <c r="K2109">
        <v>222</v>
      </c>
      <c r="L2109">
        <v>3</v>
      </c>
      <c r="M2109">
        <v>3</v>
      </c>
      <c r="N2109" t="s">
        <v>3</v>
      </c>
      <c r="O2109">
        <v>2</v>
      </c>
      <c r="W2109">
        <v>0</v>
      </c>
      <c r="X2109">
        <v>1</v>
      </c>
      <c r="Y2109">
        <v>0</v>
      </c>
    </row>
    <row r="2110" spans="1:245" x14ac:dyDescent="0.2">
      <c r="A2110">
        <v>50</v>
      </c>
      <c r="B2110">
        <v>0</v>
      </c>
      <c r="C2110">
        <v>0</v>
      </c>
      <c r="D2110">
        <v>1</v>
      </c>
      <c r="E2110">
        <v>225</v>
      </c>
      <c r="F2110">
        <f>ROUND(Source!AV2105,O2110)</f>
        <v>266.66000000000003</v>
      </c>
      <c r="G2110" t="s">
        <v>72</v>
      </c>
      <c r="H2110" t="s">
        <v>73</v>
      </c>
      <c r="K2110">
        <v>225</v>
      </c>
      <c r="L2110">
        <v>4</v>
      </c>
      <c r="M2110">
        <v>3</v>
      </c>
      <c r="N2110" t="s">
        <v>3</v>
      </c>
      <c r="O2110">
        <v>2</v>
      </c>
      <c r="W2110">
        <v>266.66000000000003</v>
      </c>
      <c r="X2110">
        <v>1</v>
      </c>
      <c r="Y2110">
        <v>266.66000000000003</v>
      </c>
    </row>
    <row r="2111" spans="1:245" x14ac:dyDescent="0.2">
      <c r="A2111">
        <v>50</v>
      </c>
      <c r="B2111">
        <v>0</v>
      </c>
      <c r="C2111">
        <v>0</v>
      </c>
      <c r="D2111">
        <v>1</v>
      </c>
      <c r="E2111">
        <v>226</v>
      </c>
      <c r="F2111">
        <f>ROUND(Source!AW2105,O2111)</f>
        <v>266.66000000000003</v>
      </c>
      <c r="G2111" t="s">
        <v>74</v>
      </c>
      <c r="H2111" t="s">
        <v>75</v>
      </c>
      <c r="K2111">
        <v>226</v>
      </c>
      <c r="L2111">
        <v>5</v>
      </c>
      <c r="M2111">
        <v>3</v>
      </c>
      <c r="N2111" t="s">
        <v>3</v>
      </c>
      <c r="O2111">
        <v>2</v>
      </c>
      <c r="W2111">
        <v>266.66000000000003</v>
      </c>
      <c r="X2111">
        <v>1</v>
      </c>
      <c r="Y2111">
        <v>266.66000000000003</v>
      </c>
    </row>
    <row r="2112" spans="1:245" x14ac:dyDescent="0.2">
      <c r="A2112">
        <v>50</v>
      </c>
      <c r="B2112">
        <v>0</v>
      </c>
      <c r="C2112">
        <v>0</v>
      </c>
      <c r="D2112">
        <v>1</v>
      </c>
      <c r="E2112">
        <v>227</v>
      </c>
      <c r="F2112">
        <f>ROUND(Source!AX2105,O2112)</f>
        <v>0</v>
      </c>
      <c r="G2112" t="s">
        <v>76</v>
      </c>
      <c r="H2112" t="s">
        <v>77</v>
      </c>
      <c r="K2112">
        <v>227</v>
      </c>
      <c r="L2112">
        <v>6</v>
      </c>
      <c r="M2112">
        <v>3</v>
      </c>
      <c r="N2112" t="s">
        <v>3</v>
      </c>
      <c r="O2112">
        <v>2</v>
      </c>
      <c r="W2112">
        <v>0</v>
      </c>
      <c r="X2112">
        <v>1</v>
      </c>
      <c r="Y2112">
        <v>0</v>
      </c>
    </row>
    <row r="2113" spans="1:25" x14ac:dyDescent="0.2">
      <c r="A2113">
        <v>50</v>
      </c>
      <c r="B2113">
        <v>0</v>
      </c>
      <c r="C2113">
        <v>0</v>
      </c>
      <c r="D2113">
        <v>1</v>
      </c>
      <c r="E2113">
        <v>228</v>
      </c>
      <c r="F2113">
        <f>ROUND(Source!AY2105,O2113)</f>
        <v>266.66000000000003</v>
      </c>
      <c r="G2113" t="s">
        <v>78</v>
      </c>
      <c r="H2113" t="s">
        <v>79</v>
      </c>
      <c r="K2113">
        <v>228</v>
      </c>
      <c r="L2113">
        <v>7</v>
      </c>
      <c r="M2113">
        <v>3</v>
      </c>
      <c r="N2113" t="s">
        <v>3</v>
      </c>
      <c r="O2113">
        <v>2</v>
      </c>
      <c r="W2113">
        <v>266.66000000000003</v>
      </c>
      <c r="X2113">
        <v>1</v>
      </c>
      <c r="Y2113">
        <v>266.66000000000003</v>
      </c>
    </row>
    <row r="2114" spans="1:25" x14ac:dyDescent="0.2">
      <c r="A2114">
        <v>50</v>
      </c>
      <c r="B2114">
        <v>0</v>
      </c>
      <c r="C2114">
        <v>0</v>
      </c>
      <c r="D2114">
        <v>1</v>
      </c>
      <c r="E2114">
        <v>216</v>
      </c>
      <c r="F2114">
        <f>ROUND(Source!AP2105,O2114)</f>
        <v>0</v>
      </c>
      <c r="G2114" t="s">
        <v>80</v>
      </c>
      <c r="H2114" t="s">
        <v>81</v>
      </c>
      <c r="K2114">
        <v>216</v>
      </c>
      <c r="L2114">
        <v>8</v>
      </c>
      <c r="M2114">
        <v>3</v>
      </c>
      <c r="N2114" t="s">
        <v>3</v>
      </c>
      <c r="O2114">
        <v>2</v>
      </c>
      <c r="W2114">
        <v>0</v>
      </c>
      <c r="X2114">
        <v>1</v>
      </c>
      <c r="Y2114">
        <v>0</v>
      </c>
    </row>
    <row r="2115" spans="1:25" x14ac:dyDescent="0.2">
      <c r="A2115">
        <v>50</v>
      </c>
      <c r="B2115">
        <v>0</v>
      </c>
      <c r="C2115">
        <v>0</v>
      </c>
      <c r="D2115">
        <v>1</v>
      </c>
      <c r="E2115">
        <v>223</v>
      </c>
      <c r="F2115">
        <f>ROUND(Source!AQ2105,O2115)</f>
        <v>0</v>
      </c>
      <c r="G2115" t="s">
        <v>82</v>
      </c>
      <c r="H2115" t="s">
        <v>83</v>
      </c>
      <c r="K2115">
        <v>223</v>
      </c>
      <c r="L2115">
        <v>9</v>
      </c>
      <c r="M2115">
        <v>3</v>
      </c>
      <c r="N2115" t="s">
        <v>3</v>
      </c>
      <c r="O2115">
        <v>2</v>
      </c>
      <c r="W2115">
        <v>0</v>
      </c>
      <c r="X2115">
        <v>1</v>
      </c>
      <c r="Y2115">
        <v>0</v>
      </c>
    </row>
    <row r="2116" spans="1:25" x14ac:dyDescent="0.2">
      <c r="A2116">
        <v>50</v>
      </c>
      <c r="B2116">
        <v>0</v>
      </c>
      <c r="C2116">
        <v>0</v>
      </c>
      <c r="D2116">
        <v>1</v>
      </c>
      <c r="E2116">
        <v>229</v>
      </c>
      <c r="F2116">
        <f>ROUND(Source!AZ2105,O2116)</f>
        <v>0</v>
      </c>
      <c r="G2116" t="s">
        <v>84</v>
      </c>
      <c r="H2116" t="s">
        <v>85</v>
      </c>
      <c r="K2116">
        <v>229</v>
      </c>
      <c r="L2116">
        <v>10</v>
      </c>
      <c r="M2116">
        <v>3</v>
      </c>
      <c r="N2116" t="s">
        <v>3</v>
      </c>
      <c r="O2116">
        <v>2</v>
      </c>
      <c r="W2116">
        <v>0</v>
      </c>
      <c r="X2116">
        <v>1</v>
      </c>
      <c r="Y2116">
        <v>0</v>
      </c>
    </row>
    <row r="2117" spans="1:25" x14ac:dyDescent="0.2">
      <c r="A2117">
        <v>50</v>
      </c>
      <c r="B2117">
        <v>0</v>
      </c>
      <c r="C2117">
        <v>0</v>
      </c>
      <c r="D2117">
        <v>1</v>
      </c>
      <c r="E2117">
        <v>203</v>
      </c>
      <c r="F2117">
        <f>ROUND(Source!Q2105,O2117)</f>
        <v>63.37</v>
      </c>
      <c r="G2117" t="s">
        <v>86</v>
      </c>
      <c r="H2117" t="s">
        <v>87</v>
      </c>
      <c r="K2117">
        <v>203</v>
      </c>
      <c r="L2117">
        <v>11</v>
      </c>
      <c r="M2117">
        <v>3</v>
      </c>
      <c r="N2117" t="s">
        <v>3</v>
      </c>
      <c r="O2117">
        <v>2</v>
      </c>
      <c r="W2117">
        <v>63.37</v>
      </c>
      <c r="X2117">
        <v>1</v>
      </c>
      <c r="Y2117">
        <v>63.37</v>
      </c>
    </row>
    <row r="2118" spans="1:25" x14ac:dyDescent="0.2">
      <c r="A2118">
        <v>50</v>
      </c>
      <c r="B2118">
        <v>0</v>
      </c>
      <c r="C2118">
        <v>0</v>
      </c>
      <c r="D2118">
        <v>1</v>
      </c>
      <c r="E2118">
        <v>231</v>
      </c>
      <c r="F2118">
        <f>ROUND(Source!BB2105,O2118)</f>
        <v>0</v>
      </c>
      <c r="G2118" t="s">
        <v>88</v>
      </c>
      <c r="H2118" t="s">
        <v>89</v>
      </c>
      <c r="K2118">
        <v>231</v>
      </c>
      <c r="L2118">
        <v>12</v>
      </c>
      <c r="M2118">
        <v>3</v>
      </c>
      <c r="N2118" t="s">
        <v>3</v>
      </c>
      <c r="O2118">
        <v>2</v>
      </c>
      <c r="W2118">
        <v>0</v>
      </c>
      <c r="X2118">
        <v>1</v>
      </c>
      <c r="Y2118">
        <v>0</v>
      </c>
    </row>
    <row r="2119" spans="1:25" x14ac:dyDescent="0.2">
      <c r="A2119">
        <v>50</v>
      </c>
      <c r="B2119">
        <v>0</v>
      </c>
      <c r="C2119">
        <v>0</v>
      </c>
      <c r="D2119">
        <v>1</v>
      </c>
      <c r="E2119">
        <v>204</v>
      </c>
      <c r="F2119">
        <f>ROUND(Source!R2105,O2119)</f>
        <v>30.47</v>
      </c>
      <c r="G2119" t="s">
        <v>90</v>
      </c>
      <c r="H2119" t="s">
        <v>91</v>
      </c>
      <c r="K2119">
        <v>204</v>
      </c>
      <c r="L2119">
        <v>13</v>
      </c>
      <c r="M2119">
        <v>3</v>
      </c>
      <c r="N2119" t="s">
        <v>3</v>
      </c>
      <c r="O2119">
        <v>2</v>
      </c>
      <c r="W2119">
        <v>30.47</v>
      </c>
      <c r="X2119">
        <v>1</v>
      </c>
      <c r="Y2119">
        <v>30.47</v>
      </c>
    </row>
    <row r="2120" spans="1:25" x14ac:dyDescent="0.2">
      <c r="A2120">
        <v>50</v>
      </c>
      <c r="B2120">
        <v>0</v>
      </c>
      <c r="C2120">
        <v>0</v>
      </c>
      <c r="D2120">
        <v>1</v>
      </c>
      <c r="E2120">
        <v>205</v>
      </c>
      <c r="F2120">
        <f>ROUND(Source!S2105,O2120)</f>
        <v>1875.12</v>
      </c>
      <c r="G2120" t="s">
        <v>92</v>
      </c>
      <c r="H2120" t="s">
        <v>93</v>
      </c>
      <c r="K2120">
        <v>205</v>
      </c>
      <c r="L2120">
        <v>14</v>
      </c>
      <c r="M2120">
        <v>3</v>
      </c>
      <c r="N2120" t="s">
        <v>3</v>
      </c>
      <c r="O2120">
        <v>2</v>
      </c>
      <c r="W2120">
        <v>1875.12</v>
      </c>
      <c r="X2120">
        <v>1</v>
      </c>
      <c r="Y2120">
        <v>1875.12</v>
      </c>
    </row>
    <row r="2121" spans="1:25" x14ac:dyDescent="0.2">
      <c r="A2121">
        <v>50</v>
      </c>
      <c r="B2121">
        <v>0</v>
      </c>
      <c r="C2121">
        <v>0</v>
      </c>
      <c r="D2121">
        <v>1</v>
      </c>
      <c r="E2121">
        <v>232</v>
      </c>
      <c r="F2121">
        <f>ROUND(Source!BC2105,O2121)</f>
        <v>0</v>
      </c>
      <c r="G2121" t="s">
        <v>94</v>
      </c>
      <c r="H2121" t="s">
        <v>95</v>
      </c>
      <c r="K2121">
        <v>232</v>
      </c>
      <c r="L2121">
        <v>15</v>
      </c>
      <c r="M2121">
        <v>3</v>
      </c>
      <c r="N2121" t="s">
        <v>3</v>
      </c>
      <c r="O2121">
        <v>2</v>
      </c>
      <c r="W2121">
        <v>0</v>
      </c>
      <c r="X2121">
        <v>1</v>
      </c>
      <c r="Y2121">
        <v>0</v>
      </c>
    </row>
    <row r="2122" spans="1:25" x14ac:dyDescent="0.2">
      <c r="A2122">
        <v>50</v>
      </c>
      <c r="B2122">
        <v>0</v>
      </c>
      <c r="C2122">
        <v>0</v>
      </c>
      <c r="D2122">
        <v>1</v>
      </c>
      <c r="E2122">
        <v>214</v>
      </c>
      <c r="F2122">
        <f>ROUND(Source!AS2105,O2122)</f>
        <v>0</v>
      </c>
      <c r="G2122" t="s">
        <v>96</v>
      </c>
      <c r="H2122" t="s">
        <v>97</v>
      </c>
      <c r="K2122">
        <v>214</v>
      </c>
      <c r="L2122">
        <v>16</v>
      </c>
      <c r="M2122">
        <v>3</v>
      </c>
      <c r="N2122" t="s">
        <v>3</v>
      </c>
      <c r="O2122">
        <v>2</v>
      </c>
      <c r="W2122">
        <v>0</v>
      </c>
      <c r="X2122">
        <v>1</v>
      </c>
      <c r="Y2122">
        <v>0</v>
      </c>
    </row>
    <row r="2123" spans="1:25" x14ac:dyDescent="0.2">
      <c r="A2123">
        <v>50</v>
      </c>
      <c r="B2123">
        <v>0</v>
      </c>
      <c r="C2123">
        <v>0</v>
      </c>
      <c r="D2123">
        <v>1</v>
      </c>
      <c r="E2123">
        <v>215</v>
      </c>
      <c r="F2123">
        <f>ROUND(Source!AT2105,O2123)</f>
        <v>0</v>
      </c>
      <c r="G2123" t="s">
        <v>98</v>
      </c>
      <c r="H2123" t="s">
        <v>99</v>
      </c>
      <c r="K2123">
        <v>215</v>
      </c>
      <c r="L2123">
        <v>17</v>
      </c>
      <c r="M2123">
        <v>3</v>
      </c>
      <c r="N2123" t="s">
        <v>3</v>
      </c>
      <c r="O2123">
        <v>2</v>
      </c>
      <c r="W2123">
        <v>0</v>
      </c>
      <c r="X2123">
        <v>1</v>
      </c>
      <c r="Y2123">
        <v>0</v>
      </c>
    </row>
    <row r="2124" spans="1:25" x14ac:dyDescent="0.2">
      <c r="A2124">
        <v>50</v>
      </c>
      <c r="B2124">
        <v>0</v>
      </c>
      <c r="C2124">
        <v>0</v>
      </c>
      <c r="D2124">
        <v>1</v>
      </c>
      <c r="E2124">
        <v>217</v>
      </c>
      <c r="F2124">
        <f>ROUND(Source!AU2105,O2124)</f>
        <v>3738.16</v>
      </c>
      <c r="G2124" t="s">
        <v>100</v>
      </c>
      <c r="H2124" t="s">
        <v>101</v>
      </c>
      <c r="K2124">
        <v>217</v>
      </c>
      <c r="L2124">
        <v>18</v>
      </c>
      <c r="M2124">
        <v>3</v>
      </c>
      <c r="N2124" t="s">
        <v>3</v>
      </c>
      <c r="O2124">
        <v>2</v>
      </c>
      <c r="W2124">
        <v>3738.16</v>
      </c>
      <c r="X2124">
        <v>1</v>
      </c>
      <c r="Y2124">
        <v>3738.16</v>
      </c>
    </row>
    <row r="2125" spans="1:25" x14ac:dyDescent="0.2">
      <c r="A2125">
        <v>50</v>
      </c>
      <c r="B2125">
        <v>0</v>
      </c>
      <c r="C2125">
        <v>0</v>
      </c>
      <c r="D2125">
        <v>1</v>
      </c>
      <c r="E2125">
        <v>230</v>
      </c>
      <c r="F2125">
        <f>ROUND(Source!BA2105,O2125)</f>
        <v>0</v>
      </c>
      <c r="G2125" t="s">
        <v>102</v>
      </c>
      <c r="H2125" t="s">
        <v>103</v>
      </c>
      <c r="K2125">
        <v>230</v>
      </c>
      <c r="L2125">
        <v>19</v>
      </c>
      <c r="M2125">
        <v>3</v>
      </c>
      <c r="N2125" t="s">
        <v>3</v>
      </c>
      <c r="O2125">
        <v>2</v>
      </c>
      <c r="W2125">
        <v>0</v>
      </c>
      <c r="X2125">
        <v>1</v>
      </c>
      <c r="Y2125">
        <v>0</v>
      </c>
    </row>
    <row r="2126" spans="1:25" x14ac:dyDescent="0.2">
      <c r="A2126">
        <v>50</v>
      </c>
      <c r="B2126">
        <v>0</v>
      </c>
      <c r="C2126">
        <v>0</v>
      </c>
      <c r="D2126">
        <v>1</v>
      </c>
      <c r="E2126">
        <v>206</v>
      </c>
      <c r="F2126">
        <f>ROUND(Source!T2105,O2126)</f>
        <v>0</v>
      </c>
      <c r="G2126" t="s">
        <v>104</v>
      </c>
      <c r="H2126" t="s">
        <v>105</v>
      </c>
      <c r="K2126">
        <v>206</v>
      </c>
      <c r="L2126">
        <v>20</v>
      </c>
      <c r="M2126">
        <v>3</v>
      </c>
      <c r="N2126" t="s">
        <v>3</v>
      </c>
      <c r="O2126">
        <v>2</v>
      </c>
      <c r="W2126">
        <v>0</v>
      </c>
      <c r="X2126">
        <v>1</v>
      </c>
      <c r="Y2126">
        <v>0</v>
      </c>
    </row>
    <row r="2127" spans="1:25" x14ac:dyDescent="0.2">
      <c r="A2127">
        <v>50</v>
      </c>
      <c r="B2127">
        <v>0</v>
      </c>
      <c r="C2127">
        <v>0</v>
      </c>
      <c r="D2127">
        <v>1</v>
      </c>
      <c r="E2127">
        <v>207</v>
      </c>
      <c r="F2127">
        <f>Source!U2105</f>
        <v>2.9668999999999999</v>
      </c>
      <c r="G2127" t="s">
        <v>106</v>
      </c>
      <c r="H2127" t="s">
        <v>107</v>
      </c>
      <c r="K2127">
        <v>207</v>
      </c>
      <c r="L2127">
        <v>21</v>
      </c>
      <c r="M2127">
        <v>3</v>
      </c>
      <c r="N2127" t="s">
        <v>3</v>
      </c>
      <c r="O2127">
        <v>-1</v>
      </c>
      <c r="W2127">
        <v>2.9668999999999994</v>
      </c>
      <c r="X2127">
        <v>1</v>
      </c>
      <c r="Y2127">
        <v>2.9668999999999994</v>
      </c>
    </row>
    <row r="2128" spans="1:25" x14ac:dyDescent="0.2">
      <c r="A2128">
        <v>50</v>
      </c>
      <c r="B2128">
        <v>0</v>
      </c>
      <c r="C2128">
        <v>0</v>
      </c>
      <c r="D2128">
        <v>1</v>
      </c>
      <c r="E2128">
        <v>208</v>
      </c>
      <c r="F2128">
        <f>Source!V2105</f>
        <v>0</v>
      </c>
      <c r="G2128" t="s">
        <v>108</v>
      </c>
      <c r="H2128" t="s">
        <v>109</v>
      </c>
      <c r="K2128">
        <v>208</v>
      </c>
      <c r="L2128">
        <v>22</v>
      </c>
      <c r="M2128">
        <v>3</v>
      </c>
      <c r="N2128" t="s">
        <v>3</v>
      </c>
      <c r="O2128">
        <v>-1</v>
      </c>
      <c r="W2128">
        <v>0</v>
      </c>
      <c r="X2128">
        <v>1</v>
      </c>
      <c r="Y2128">
        <v>0</v>
      </c>
    </row>
    <row r="2129" spans="1:245" x14ac:dyDescent="0.2">
      <c r="A2129">
        <v>50</v>
      </c>
      <c r="B2129">
        <v>0</v>
      </c>
      <c r="C2129">
        <v>0</v>
      </c>
      <c r="D2129">
        <v>1</v>
      </c>
      <c r="E2129">
        <v>209</v>
      </c>
      <c r="F2129">
        <f>ROUND(Source!W2105,O2129)</f>
        <v>0</v>
      </c>
      <c r="G2129" t="s">
        <v>110</v>
      </c>
      <c r="H2129" t="s">
        <v>111</v>
      </c>
      <c r="K2129">
        <v>209</v>
      </c>
      <c r="L2129">
        <v>23</v>
      </c>
      <c r="M2129">
        <v>3</v>
      </c>
      <c r="N2129" t="s">
        <v>3</v>
      </c>
      <c r="O2129">
        <v>2</v>
      </c>
      <c r="W2129">
        <v>0</v>
      </c>
      <c r="X2129">
        <v>1</v>
      </c>
      <c r="Y2129">
        <v>0</v>
      </c>
    </row>
    <row r="2130" spans="1:245" x14ac:dyDescent="0.2">
      <c r="A2130">
        <v>50</v>
      </c>
      <c r="B2130">
        <v>0</v>
      </c>
      <c r="C2130">
        <v>0</v>
      </c>
      <c r="D2130">
        <v>1</v>
      </c>
      <c r="E2130">
        <v>233</v>
      </c>
      <c r="F2130">
        <f>ROUND(Source!BD2105,O2130)</f>
        <v>0</v>
      </c>
      <c r="G2130" t="s">
        <v>112</v>
      </c>
      <c r="H2130" t="s">
        <v>113</v>
      </c>
      <c r="K2130">
        <v>233</v>
      </c>
      <c r="L2130">
        <v>24</v>
      </c>
      <c r="M2130">
        <v>3</v>
      </c>
      <c r="N2130" t="s">
        <v>3</v>
      </c>
      <c r="O2130">
        <v>2</v>
      </c>
      <c r="W2130">
        <v>0</v>
      </c>
      <c r="X2130">
        <v>1</v>
      </c>
      <c r="Y2130">
        <v>0</v>
      </c>
    </row>
    <row r="2131" spans="1:245" x14ac:dyDescent="0.2">
      <c r="A2131">
        <v>50</v>
      </c>
      <c r="B2131">
        <v>0</v>
      </c>
      <c r="C2131">
        <v>0</v>
      </c>
      <c r="D2131">
        <v>1</v>
      </c>
      <c r="E2131">
        <v>210</v>
      </c>
      <c r="F2131">
        <f>ROUND(Source!X2105,O2131)</f>
        <v>1312.59</v>
      </c>
      <c r="G2131" t="s">
        <v>114</v>
      </c>
      <c r="H2131" t="s">
        <v>115</v>
      </c>
      <c r="K2131">
        <v>210</v>
      </c>
      <c r="L2131">
        <v>25</v>
      </c>
      <c r="M2131">
        <v>3</v>
      </c>
      <c r="N2131" t="s">
        <v>3</v>
      </c>
      <c r="O2131">
        <v>2</v>
      </c>
      <c r="W2131">
        <v>1312.59</v>
      </c>
      <c r="X2131">
        <v>1</v>
      </c>
      <c r="Y2131">
        <v>1312.59</v>
      </c>
    </row>
    <row r="2132" spans="1:245" x14ac:dyDescent="0.2">
      <c r="A2132">
        <v>50</v>
      </c>
      <c r="B2132">
        <v>0</v>
      </c>
      <c r="C2132">
        <v>0</v>
      </c>
      <c r="D2132">
        <v>1</v>
      </c>
      <c r="E2132">
        <v>211</v>
      </c>
      <c r="F2132">
        <f>ROUND(Source!Y2105,O2132)</f>
        <v>187.52</v>
      </c>
      <c r="G2132" t="s">
        <v>116</v>
      </c>
      <c r="H2132" t="s">
        <v>117</v>
      </c>
      <c r="K2132">
        <v>211</v>
      </c>
      <c r="L2132">
        <v>26</v>
      </c>
      <c r="M2132">
        <v>3</v>
      </c>
      <c r="N2132" t="s">
        <v>3</v>
      </c>
      <c r="O2132">
        <v>2</v>
      </c>
      <c r="W2132">
        <v>187.52</v>
      </c>
      <c r="X2132">
        <v>1</v>
      </c>
      <c r="Y2132">
        <v>187.52</v>
      </c>
    </row>
    <row r="2133" spans="1:245" x14ac:dyDescent="0.2">
      <c r="A2133">
        <v>50</v>
      </c>
      <c r="B2133">
        <v>0</v>
      </c>
      <c r="C2133">
        <v>0</v>
      </c>
      <c r="D2133">
        <v>1</v>
      </c>
      <c r="E2133">
        <v>224</v>
      </c>
      <c r="F2133">
        <f>ROUND(Source!AR2105,O2133)</f>
        <v>3738.16</v>
      </c>
      <c r="G2133" t="s">
        <v>118</v>
      </c>
      <c r="H2133" t="s">
        <v>119</v>
      </c>
      <c r="K2133">
        <v>224</v>
      </c>
      <c r="L2133">
        <v>27</v>
      </c>
      <c r="M2133">
        <v>3</v>
      </c>
      <c r="N2133" t="s">
        <v>3</v>
      </c>
      <c r="O2133">
        <v>2</v>
      </c>
      <c r="W2133">
        <v>3738.16</v>
      </c>
      <c r="X2133">
        <v>1</v>
      </c>
      <c r="Y2133">
        <v>3738.16</v>
      </c>
    </row>
    <row r="2135" spans="1:245" x14ac:dyDescent="0.2">
      <c r="A2135">
        <v>4</v>
      </c>
      <c r="B2135">
        <v>1</v>
      </c>
      <c r="D2135">
        <f>ROW(A2148)</f>
        <v>2148</v>
      </c>
      <c r="F2135" t="s">
        <v>13</v>
      </c>
      <c r="G2135" t="s">
        <v>498</v>
      </c>
      <c r="H2135" t="s">
        <v>3</v>
      </c>
      <c r="I2135">
        <v>0</v>
      </c>
      <c r="K2135">
        <v>0</v>
      </c>
      <c r="M2135" t="s">
        <v>3</v>
      </c>
      <c r="S2135">
        <v>0</v>
      </c>
      <c r="U2135" t="s">
        <v>3</v>
      </c>
      <c r="V2135">
        <v>0</v>
      </c>
      <c r="AB2135" t="s">
        <v>3</v>
      </c>
      <c r="AC2135" t="s">
        <v>3</v>
      </c>
      <c r="AD2135" t="s">
        <v>3</v>
      </c>
      <c r="AE2135" t="s">
        <v>3</v>
      </c>
      <c r="AF2135" t="s">
        <v>3</v>
      </c>
      <c r="AG2135" t="s">
        <v>3</v>
      </c>
      <c r="AP2135" t="s">
        <v>3</v>
      </c>
      <c r="AQ2135" t="s">
        <v>3</v>
      </c>
      <c r="AR2135" t="s">
        <v>3</v>
      </c>
      <c r="AZ2135" t="s">
        <v>3</v>
      </c>
      <c r="BB2135" t="s">
        <v>3</v>
      </c>
      <c r="BC2135" t="s">
        <v>3</v>
      </c>
      <c r="BD2135" t="s">
        <v>3</v>
      </c>
      <c r="BE2135" t="s">
        <v>3</v>
      </c>
      <c r="BF2135" t="s">
        <v>3</v>
      </c>
      <c r="BG2135" t="s">
        <v>3</v>
      </c>
      <c r="BH2135" t="s">
        <v>3</v>
      </c>
      <c r="BI2135" t="s">
        <v>3</v>
      </c>
      <c r="BJ2135" t="s">
        <v>3</v>
      </c>
      <c r="BK2135" t="s">
        <v>3</v>
      </c>
      <c r="BL2135" t="s">
        <v>3</v>
      </c>
      <c r="BM2135" t="s">
        <v>3</v>
      </c>
      <c r="BN2135" t="s">
        <v>3</v>
      </c>
      <c r="BO2135" t="s">
        <v>3</v>
      </c>
      <c r="BP2135" t="s">
        <v>3</v>
      </c>
      <c r="BX2135">
        <v>0</v>
      </c>
      <c r="CJ2135">
        <v>0</v>
      </c>
    </row>
    <row r="2137" spans="1:245" x14ac:dyDescent="0.2">
      <c r="A2137">
        <v>52</v>
      </c>
      <c r="B2137">
        <f t="shared" ref="B2137:G2137" si="1478">B2148</f>
        <v>1</v>
      </c>
      <c r="C2137">
        <f t="shared" si="1478"/>
        <v>4</v>
      </c>
      <c r="D2137">
        <f t="shared" si="1478"/>
        <v>2135</v>
      </c>
      <c r="E2137">
        <f t="shared" si="1478"/>
        <v>0</v>
      </c>
      <c r="F2137" t="str">
        <f t="shared" si="1478"/>
        <v>Новый раздел</v>
      </c>
      <c r="G2137" t="str">
        <f t="shared" si="1478"/>
        <v>Помещение 217 Учебный класс</v>
      </c>
      <c r="O2137">
        <f t="shared" ref="O2137:AT2137" si="1479">O2148</f>
        <v>2205.15</v>
      </c>
      <c r="P2137">
        <f t="shared" si="1479"/>
        <v>266.66000000000003</v>
      </c>
      <c r="Q2137">
        <f t="shared" si="1479"/>
        <v>63.37</v>
      </c>
      <c r="R2137">
        <f t="shared" si="1479"/>
        <v>30.47</v>
      </c>
      <c r="S2137">
        <f t="shared" si="1479"/>
        <v>1875.12</v>
      </c>
      <c r="T2137">
        <f t="shared" si="1479"/>
        <v>0</v>
      </c>
      <c r="U2137">
        <f t="shared" si="1479"/>
        <v>2.9668999999999999</v>
      </c>
      <c r="V2137">
        <f t="shared" si="1479"/>
        <v>0</v>
      </c>
      <c r="W2137">
        <f t="shared" si="1479"/>
        <v>0</v>
      </c>
      <c r="X2137">
        <f t="shared" si="1479"/>
        <v>1312.59</v>
      </c>
      <c r="Y2137">
        <f t="shared" si="1479"/>
        <v>187.52</v>
      </c>
      <c r="Z2137">
        <f t="shared" si="1479"/>
        <v>0</v>
      </c>
      <c r="AA2137">
        <f t="shared" si="1479"/>
        <v>0</v>
      </c>
      <c r="AB2137">
        <f t="shared" si="1479"/>
        <v>2205.15</v>
      </c>
      <c r="AC2137">
        <f t="shared" si="1479"/>
        <v>266.66000000000003</v>
      </c>
      <c r="AD2137">
        <f t="shared" si="1479"/>
        <v>63.37</v>
      </c>
      <c r="AE2137">
        <f t="shared" si="1479"/>
        <v>30.47</v>
      </c>
      <c r="AF2137">
        <f t="shared" si="1479"/>
        <v>1875.12</v>
      </c>
      <c r="AG2137">
        <f t="shared" si="1479"/>
        <v>0</v>
      </c>
      <c r="AH2137">
        <f t="shared" si="1479"/>
        <v>2.9668999999999999</v>
      </c>
      <c r="AI2137">
        <f t="shared" si="1479"/>
        <v>0</v>
      </c>
      <c r="AJ2137">
        <f t="shared" si="1479"/>
        <v>0</v>
      </c>
      <c r="AK2137">
        <f t="shared" si="1479"/>
        <v>1312.59</v>
      </c>
      <c r="AL2137">
        <f t="shared" si="1479"/>
        <v>187.52</v>
      </c>
      <c r="AM2137">
        <f t="shared" si="1479"/>
        <v>0</v>
      </c>
      <c r="AN2137">
        <f t="shared" si="1479"/>
        <v>0</v>
      </c>
      <c r="AO2137">
        <f t="shared" si="1479"/>
        <v>0</v>
      </c>
      <c r="AP2137">
        <f t="shared" si="1479"/>
        <v>0</v>
      </c>
      <c r="AQ2137">
        <f t="shared" si="1479"/>
        <v>0</v>
      </c>
      <c r="AR2137">
        <f t="shared" si="1479"/>
        <v>3738.16</v>
      </c>
      <c r="AS2137">
        <f t="shared" si="1479"/>
        <v>0</v>
      </c>
      <c r="AT2137">
        <f t="shared" si="1479"/>
        <v>0</v>
      </c>
      <c r="AU2137">
        <f t="shared" ref="AU2137:BZ2137" si="1480">AU2148</f>
        <v>3738.16</v>
      </c>
      <c r="AV2137">
        <f t="shared" si="1480"/>
        <v>266.66000000000003</v>
      </c>
      <c r="AW2137">
        <f t="shared" si="1480"/>
        <v>266.66000000000003</v>
      </c>
      <c r="AX2137">
        <f t="shared" si="1480"/>
        <v>0</v>
      </c>
      <c r="AY2137">
        <f t="shared" si="1480"/>
        <v>266.66000000000003</v>
      </c>
      <c r="AZ2137">
        <f t="shared" si="1480"/>
        <v>0</v>
      </c>
      <c r="BA2137">
        <f t="shared" si="1480"/>
        <v>0</v>
      </c>
      <c r="BB2137">
        <f t="shared" si="1480"/>
        <v>0</v>
      </c>
      <c r="BC2137">
        <f t="shared" si="1480"/>
        <v>0</v>
      </c>
      <c r="BD2137">
        <f t="shared" si="1480"/>
        <v>0</v>
      </c>
      <c r="BE2137">
        <f t="shared" si="1480"/>
        <v>0</v>
      </c>
      <c r="BF2137">
        <f t="shared" si="1480"/>
        <v>0</v>
      </c>
      <c r="BG2137">
        <f t="shared" si="1480"/>
        <v>0</v>
      </c>
      <c r="BH2137">
        <f t="shared" si="1480"/>
        <v>0</v>
      </c>
      <c r="BI2137">
        <f t="shared" si="1480"/>
        <v>0</v>
      </c>
      <c r="BJ2137">
        <f t="shared" si="1480"/>
        <v>0</v>
      </c>
      <c r="BK2137">
        <f t="shared" si="1480"/>
        <v>0</v>
      </c>
      <c r="BL2137">
        <f t="shared" si="1480"/>
        <v>0</v>
      </c>
      <c r="BM2137">
        <f t="shared" si="1480"/>
        <v>0</v>
      </c>
      <c r="BN2137">
        <f t="shared" si="1480"/>
        <v>0</v>
      </c>
      <c r="BO2137">
        <f t="shared" si="1480"/>
        <v>0</v>
      </c>
      <c r="BP2137">
        <f t="shared" si="1480"/>
        <v>0</v>
      </c>
      <c r="BQ2137">
        <f t="shared" si="1480"/>
        <v>0</v>
      </c>
      <c r="BR2137">
        <f t="shared" si="1480"/>
        <v>0</v>
      </c>
      <c r="BS2137">
        <f t="shared" si="1480"/>
        <v>0</v>
      </c>
      <c r="BT2137">
        <f t="shared" si="1480"/>
        <v>0</v>
      </c>
      <c r="BU2137">
        <f t="shared" si="1480"/>
        <v>0</v>
      </c>
      <c r="BV2137">
        <f t="shared" si="1480"/>
        <v>0</v>
      </c>
      <c r="BW2137">
        <f t="shared" si="1480"/>
        <v>0</v>
      </c>
      <c r="BX2137">
        <f t="shared" si="1480"/>
        <v>0</v>
      </c>
      <c r="BY2137">
        <f t="shared" si="1480"/>
        <v>0</v>
      </c>
      <c r="BZ2137">
        <f t="shared" si="1480"/>
        <v>0</v>
      </c>
      <c r="CA2137">
        <f t="shared" ref="CA2137:DF2137" si="1481">CA2148</f>
        <v>3738.16</v>
      </c>
      <c r="CB2137">
        <f t="shared" si="1481"/>
        <v>0</v>
      </c>
      <c r="CC2137">
        <f t="shared" si="1481"/>
        <v>0</v>
      </c>
      <c r="CD2137">
        <f t="shared" si="1481"/>
        <v>3738.16</v>
      </c>
      <c r="CE2137">
        <f t="shared" si="1481"/>
        <v>266.66000000000003</v>
      </c>
      <c r="CF2137">
        <f t="shared" si="1481"/>
        <v>266.66000000000003</v>
      </c>
      <c r="CG2137">
        <f t="shared" si="1481"/>
        <v>0</v>
      </c>
      <c r="CH2137">
        <f t="shared" si="1481"/>
        <v>266.66000000000003</v>
      </c>
      <c r="CI2137">
        <f t="shared" si="1481"/>
        <v>0</v>
      </c>
      <c r="CJ2137">
        <f t="shared" si="1481"/>
        <v>0</v>
      </c>
      <c r="CK2137">
        <f t="shared" si="1481"/>
        <v>0</v>
      </c>
      <c r="CL2137">
        <f t="shared" si="1481"/>
        <v>0</v>
      </c>
      <c r="CM2137">
        <f t="shared" si="1481"/>
        <v>0</v>
      </c>
      <c r="CN2137">
        <f t="shared" si="1481"/>
        <v>0</v>
      </c>
      <c r="CO2137">
        <f t="shared" si="1481"/>
        <v>0</v>
      </c>
      <c r="CP2137">
        <f t="shared" si="1481"/>
        <v>0</v>
      </c>
      <c r="CQ2137">
        <f t="shared" si="1481"/>
        <v>0</v>
      </c>
      <c r="CR2137">
        <f t="shared" si="1481"/>
        <v>0</v>
      </c>
      <c r="CS2137">
        <f t="shared" si="1481"/>
        <v>0</v>
      </c>
      <c r="CT2137">
        <f t="shared" si="1481"/>
        <v>0</v>
      </c>
      <c r="CU2137">
        <f t="shared" si="1481"/>
        <v>0</v>
      </c>
      <c r="CV2137">
        <f t="shared" si="1481"/>
        <v>0</v>
      </c>
      <c r="CW2137">
        <f t="shared" si="1481"/>
        <v>0</v>
      </c>
      <c r="CX2137">
        <f t="shared" si="1481"/>
        <v>0</v>
      </c>
      <c r="CY2137">
        <f t="shared" si="1481"/>
        <v>0</v>
      </c>
      <c r="CZ2137">
        <f t="shared" si="1481"/>
        <v>0</v>
      </c>
      <c r="DA2137">
        <f t="shared" si="1481"/>
        <v>0</v>
      </c>
      <c r="DB2137">
        <f t="shared" si="1481"/>
        <v>0</v>
      </c>
      <c r="DC2137">
        <f t="shared" si="1481"/>
        <v>0</v>
      </c>
      <c r="DD2137">
        <f t="shared" si="1481"/>
        <v>0</v>
      </c>
      <c r="DE2137">
        <f t="shared" si="1481"/>
        <v>0</v>
      </c>
      <c r="DF2137">
        <f t="shared" si="1481"/>
        <v>0</v>
      </c>
      <c r="DG2137">
        <f t="shared" ref="DG2137:EL2137" si="1482">DG2148</f>
        <v>0</v>
      </c>
      <c r="DH2137">
        <f t="shared" si="1482"/>
        <v>0</v>
      </c>
      <c r="DI2137">
        <f t="shared" si="1482"/>
        <v>0</v>
      </c>
      <c r="DJ2137">
        <f t="shared" si="1482"/>
        <v>0</v>
      </c>
      <c r="DK2137">
        <f t="shared" si="1482"/>
        <v>0</v>
      </c>
      <c r="DL2137">
        <f t="shared" si="1482"/>
        <v>0</v>
      </c>
      <c r="DM2137">
        <f t="shared" si="1482"/>
        <v>0</v>
      </c>
      <c r="DN2137">
        <f t="shared" si="1482"/>
        <v>0</v>
      </c>
      <c r="DO2137">
        <f t="shared" si="1482"/>
        <v>0</v>
      </c>
      <c r="DP2137">
        <f t="shared" si="1482"/>
        <v>0</v>
      </c>
      <c r="DQ2137">
        <f t="shared" si="1482"/>
        <v>0</v>
      </c>
      <c r="DR2137">
        <f t="shared" si="1482"/>
        <v>0</v>
      </c>
      <c r="DS2137">
        <f t="shared" si="1482"/>
        <v>0</v>
      </c>
      <c r="DT2137">
        <f t="shared" si="1482"/>
        <v>0</v>
      </c>
      <c r="DU2137">
        <f t="shared" si="1482"/>
        <v>0</v>
      </c>
      <c r="DV2137">
        <f t="shared" si="1482"/>
        <v>0</v>
      </c>
      <c r="DW2137">
        <f t="shared" si="1482"/>
        <v>0</v>
      </c>
      <c r="DX2137">
        <f t="shared" si="1482"/>
        <v>0</v>
      </c>
      <c r="DY2137">
        <f t="shared" si="1482"/>
        <v>0</v>
      </c>
      <c r="DZ2137">
        <f t="shared" si="1482"/>
        <v>0</v>
      </c>
      <c r="EA2137">
        <f t="shared" si="1482"/>
        <v>0</v>
      </c>
      <c r="EB2137">
        <f t="shared" si="1482"/>
        <v>0</v>
      </c>
      <c r="EC2137">
        <f t="shared" si="1482"/>
        <v>0</v>
      </c>
      <c r="ED2137">
        <f t="shared" si="1482"/>
        <v>0</v>
      </c>
      <c r="EE2137">
        <f t="shared" si="1482"/>
        <v>0</v>
      </c>
      <c r="EF2137">
        <f t="shared" si="1482"/>
        <v>0</v>
      </c>
      <c r="EG2137">
        <f t="shared" si="1482"/>
        <v>0</v>
      </c>
      <c r="EH2137">
        <f t="shared" si="1482"/>
        <v>0</v>
      </c>
      <c r="EI2137">
        <f t="shared" si="1482"/>
        <v>0</v>
      </c>
      <c r="EJ2137">
        <f t="shared" si="1482"/>
        <v>0</v>
      </c>
      <c r="EK2137">
        <f t="shared" si="1482"/>
        <v>0</v>
      </c>
      <c r="EL2137">
        <f t="shared" si="1482"/>
        <v>0</v>
      </c>
      <c r="EM2137">
        <f t="shared" ref="EM2137:FR2137" si="1483">EM2148</f>
        <v>0</v>
      </c>
      <c r="EN2137">
        <f t="shared" si="1483"/>
        <v>0</v>
      </c>
      <c r="EO2137">
        <f t="shared" si="1483"/>
        <v>0</v>
      </c>
      <c r="EP2137">
        <f t="shared" si="1483"/>
        <v>0</v>
      </c>
      <c r="EQ2137">
        <f t="shared" si="1483"/>
        <v>0</v>
      </c>
      <c r="ER2137">
        <f t="shared" si="1483"/>
        <v>0</v>
      </c>
      <c r="ES2137">
        <f t="shared" si="1483"/>
        <v>0</v>
      </c>
      <c r="ET2137">
        <f t="shared" si="1483"/>
        <v>0</v>
      </c>
      <c r="EU2137">
        <f t="shared" si="1483"/>
        <v>0</v>
      </c>
      <c r="EV2137">
        <f t="shared" si="1483"/>
        <v>0</v>
      </c>
      <c r="EW2137">
        <f t="shared" si="1483"/>
        <v>0</v>
      </c>
      <c r="EX2137">
        <f t="shared" si="1483"/>
        <v>0</v>
      </c>
      <c r="EY2137">
        <f t="shared" si="1483"/>
        <v>0</v>
      </c>
      <c r="EZ2137">
        <f t="shared" si="1483"/>
        <v>0</v>
      </c>
      <c r="FA2137">
        <f t="shared" si="1483"/>
        <v>0</v>
      </c>
      <c r="FB2137">
        <f t="shared" si="1483"/>
        <v>0</v>
      </c>
      <c r="FC2137">
        <f t="shared" si="1483"/>
        <v>0</v>
      </c>
      <c r="FD2137">
        <f t="shared" si="1483"/>
        <v>0</v>
      </c>
      <c r="FE2137">
        <f t="shared" si="1483"/>
        <v>0</v>
      </c>
      <c r="FF2137">
        <f t="shared" si="1483"/>
        <v>0</v>
      </c>
      <c r="FG2137">
        <f t="shared" si="1483"/>
        <v>0</v>
      </c>
      <c r="FH2137">
        <f t="shared" si="1483"/>
        <v>0</v>
      </c>
      <c r="FI2137">
        <f t="shared" si="1483"/>
        <v>0</v>
      </c>
      <c r="FJ2137">
        <f t="shared" si="1483"/>
        <v>0</v>
      </c>
      <c r="FK2137">
        <f t="shared" si="1483"/>
        <v>0</v>
      </c>
      <c r="FL2137">
        <f t="shared" si="1483"/>
        <v>0</v>
      </c>
      <c r="FM2137">
        <f t="shared" si="1483"/>
        <v>0</v>
      </c>
      <c r="FN2137">
        <f t="shared" si="1483"/>
        <v>0</v>
      </c>
      <c r="FO2137">
        <f t="shared" si="1483"/>
        <v>0</v>
      </c>
      <c r="FP2137">
        <f t="shared" si="1483"/>
        <v>0</v>
      </c>
      <c r="FQ2137">
        <f t="shared" si="1483"/>
        <v>0</v>
      </c>
      <c r="FR2137">
        <f t="shared" si="1483"/>
        <v>0</v>
      </c>
      <c r="FS2137">
        <f t="shared" ref="FS2137:GX2137" si="1484">FS2148</f>
        <v>0</v>
      </c>
      <c r="FT2137">
        <f t="shared" si="1484"/>
        <v>0</v>
      </c>
      <c r="FU2137">
        <f t="shared" si="1484"/>
        <v>0</v>
      </c>
      <c r="FV2137">
        <f t="shared" si="1484"/>
        <v>0</v>
      </c>
      <c r="FW2137">
        <f t="shared" si="1484"/>
        <v>0</v>
      </c>
      <c r="FX2137">
        <f t="shared" si="1484"/>
        <v>0</v>
      </c>
      <c r="FY2137">
        <f t="shared" si="1484"/>
        <v>0</v>
      </c>
      <c r="FZ2137">
        <f t="shared" si="1484"/>
        <v>0</v>
      </c>
      <c r="GA2137">
        <f t="shared" si="1484"/>
        <v>0</v>
      </c>
      <c r="GB2137">
        <f t="shared" si="1484"/>
        <v>0</v>
      </c>
      <c r="GC2137">
        <f t="shared" si="1484"/>
        <v>0</v>
      </c>
      <c r="GD2137">
        <f t="shared" si="1484"/>
        <v>0</v>
      </c>
      <c r="GE2137">
        <f t="shared" si="1484"/>
        <v>0</v>
      </c>
      <c r="GF2137">
        <f t="shared" si="1484"/>
        <v>0</v>
      </c>
      <c r="GG2137">
        <f t="shared" si="1484"/>
        <v>0</v>
      </c>
      <c r="GH2137">
        <f t="shared" si="1484"/>
        <v>0</v>
      </c>
      <c r="GI2137">
        <f t="shared" si="1484"/>
        <v>0</v>
      </c>
      <c r="GJ2137">
        <f t="shared" si="1484"/>
        <v>0</v>
      </c>
      <c r="GK2137">
        <f t="shared" si="1484"/>
        <v>0</v>
      </c>
      <c r="GL2137">
        <f t="shared" si="1484"/>
        <v>0</v>
      </c>
      <c r="GM2137">
        <f t="shared" si="1484"/>
        <v>0</v>
      </c>
      <c r="GN2137">
        <f t="shared" si="1484"/>
        <v>0</v>
      </c>
      <c r="GO2137">
        <f t="shared" si="1484"/>
        <v>0</v>
      </c>
      <c r="GP2137">
        <f t="shared" si="1484"/>
        <v>0</v>
      </c>
      <c r="GQ2137">
        <f t="shared" si="1484"/>
        <v>0</v>
      </c>
      <c r="GR2137">
        <f t="shared" si="1484"/>
        <v>0</v>
      </c>
      <c r="GS2137">
        <f t="shared" si="1484"/>
        <v>0</v>
      </c>
      <c r="GT2137">
        <f t="shared" si="1484"/>
        <v>0</v>
      </c>
      <c r="GU2137">
        <f t="shared" si="1484"/>
        <v>0</v>
      </c>
      <c r="GV2137">
        <f t="shared" si="1484"/>
        <v>0</v>
      </c>
      <c r="GW2137">
        <f t="shared" si="1484"/>
        <v>0</v>
      </c>
      <c r="GX2137">
        <f t="shared" si="1484"/>
        <v>0</v>
      </c>
    </row>
    <row r="2139" spans="1:245" x14ac:dyDescent="0.2">
      <c r="A2139">
        <v>17</v>
      </c>
      <c r="B2139">
        <v>1</v>
      </c>
      <c r="C2139">
        <f>ROW(SmtRes!A654)</f>
        <v>654</v>
      </c>
      <c r="D2139">
        <f>ROW(EtalonRes!A654)</f>
        <v>654</v>
      </c>
      <c r="E2139" t="s">
        <v>499</v>
      </c>
      <c r="F2139" t="s">
        <v>16</v>
      </c>
      <c r="G2139" t="s">
        <v>17</v>
      </c>
      <c r="H2139" t="s">
        <v>18</v>
      </c>
      <c r="I2139">
        <f>ROUND(5/100,9)</f>
        <v>0.05</v>
      </c>
      <c r="J2139">
        <v>0</v>
      </c>
      <c r="K2139">
        <f>ROUND(5/100,9)</f>
        <v>0.05</v>
      </c>
      <c r="O2139">
        <f t="shared" ref="O2139:O2146" si="1485">ROUND(CP2139,2)</f>
        <v>135.52000000000001</v>
      </c>
      <c r="P2139">
        <f t="shared" ref="P2139:P2146" si="1486">ROUND(CQ2139*I2139,2)</f>
        <v>0</v>
      </c>
      <c r="Q2139">
        <f t="shared" ref="Q2139:Q2146" si="1487">ROUND(CR2139*I2139,2)</f>
        <v>0</v>
      </c>
      <c r="R2139">
        <f t="shared" ref="R2139:R2146" si="1488">ROUND(CS2139*I2139,2)</f>
        <v>0</v>
      </c>
      <c r="S2139">
        <f t="shared" ref="S2139:S2146" si="1489">ROUND(CT2139*I2139,2)</f>
        <v>135.52000000000001</v>
      </c>
      <c r="T2139">
        <f t="shared" ref="T2139:T2146" si="1490">ROUND(CU2139*I2139,2)</f>
        <v>0</v>
      </c>
      <c r="U2139">
        <f t="shared" ref="U2139:U2146" si="1491">CV2139*I2139</f>
        <v>0.29199999999999998</v>
      </c>
      <c r="V2139">
        <f t="shared" ref="V2139:V2146" si="1492">CW2139*I2139</f>
        <v>0</v>
      </c>
      <c r="W2139">
        <f t="shared" ref="W2139:W2146" si="1493">ROUND(CX2139*I2139,2)</f>
        <v>0</v>
      </c>
      <c r="X2139">
        <f t="shared" ref="X2139:Y2146" si="1494">ROUND(CY2139,2)</f>
        <v>94.86</v>
      </c>
      <c r="Y2139">
        <f t="shared" si="1494"/>
        <v>13.55</v>
      </c>
      <c r="AA2139">
        <v>35364244</v>
      </c>
      <c r="AB2139">
        <f t="shared" ref="AB2139:AB2146" si="1495">ROUND((AC2139+AD2139+AF2139),6)</f>
        <v>2710.46</v>
      </c>
      <c r="AC2139">
        <f t="shared" ref="AC2139:AC2146" si="1496">ROUND((ES2139),6)</f>
        <v>0</v>
      </c>
      <c r="AD2139">
        <f t="shared" ref="AD2139:AD2146" si="1497">ROUND((((ET2139)-(EU2139))+AE2139),6)</f>
        <v>0</v>
      </c>
      <c r="AE2139">
        <f t="shared" ref="AE2139:AF2146" si="1498">ROUND((EU2139),6)</f>
        <v>0</v>
      </c>
      <c r="AF2139">
        <f t="shared" si="1498"/>
        <v>2710.46</v>
      </c>
      <c r="AG2139">
        <f t="shared" ref="AG2139:AG2146" si="1499">ROUND((AP2139),6)</f>
        <v>0</v>
      </c>
      <c r="AH2139">
        <f t="shared" ref="AH2139:AI2146" si="1500">(EW2139)</f>
        <v>5.84</v>
      </c>
      <c r="AI2139">
        <f t="shared" si="1500"/>
        <v>0</v>
      </c>
      <c r="AJ2139">
        <f t="shared" ref="AJ2139:AJ2146" si="1501">(AS2139)</f>
        <v>0</v>
      </c>
      <c r="AK2139">
        <v>2710.46</v>
      </c>
      <c r="AL2139">
        <v>0</v>
      </c>
      <c r="AM2139">
        <v>0</v>
      </c>
      <c r="AN2139">
        <v>0</v>
      </c>
      <c r="AO2139">
        <v>2710.46</v>
      </c>
      <c r="AP2139">
        <v>0</v>
      </c>
      <c r="AQ2139">
        <v>5.84</v>
      </c>
      <c r="AR2139">
        <v>0</v>
      </c>
      <c r="AS2139">
        <v>0</v>
      </c>
      <c r="AT2139">
        <v>70</v>
      </c>
      <c r="AU2139">
        <v>10</v>
      </c>
      <c r="AV2139">
        <v>1</v>
      </c>
      <c r="AW2139">
        <v>1</v>
      </c>
      <c r="AZ2139">
        <v>1</v>
      </c>
      <c r="BA2139">
        <v>1</v>
      </c>
      <c r="BB2139">
        <v>1</v>
      </c>
      <c r="BC2139">
        <v>1</v>
      </c>
      <c r="BD2139" t="s">
        <v>3</v>
      </c>
      <c r="BE2139" t="s">
        <v>3</v>
      </c>
      <c r="BF2139" t="s">
        <v>3</v>
      </c>
      <c r="BG2139" t="s">
        <v>3</v>
      </c>
      <c r="BH2139">
        <v>0</v>
      </c>
      <c r="BI2139">
        <v>4</v>
      </c>
      <c r="BJ2139" t="s">
        <v>19</v>
      </c>
      <c r="BM2139">
        <v>0</v>
      </c>
      <c r="BN2139">
        <v>0</v>
      </c>
      <c r="BO2139" t="s">
        <v>3</v>
      </c>
      <c r="BP2139">
        <v>0</v>
      </c>
      <c r="BQ2139">
        <v>1</v>
      </c>
      <c r="BR2139">
        <v>0</v>
      </c>
      <c r="BS2139">
        <v>1</v>
      </c>
      <c r="BT2139">
        <v>1</v>
      </c>
      <c r="BU2139">
        <v>1</v>
      </c>
      <c r="BV2139">
        <v>1</v>
      </c>
      <c r="BW2139">
        <v>1</v>
      </c>
      <c r="BX2139">
        <v>1</v>
      </c>
      <c r="BY2139" t="s">
        <v>3</v>
      </c>
      <c r="BZ2139">
        <v>70</v>
      </c>
      <c r="CA2139">
        <v>10</v>
      </c>
      <c r="CB2139" t="s">
        <v>3</v>
      </c>
      <c r="CE2139">
        <v>0</v>
      </c>
      <c r="CF2139">
        <v>0</v>
      </c>
      <c r="CG2139">
        <v>0</v>
      </c>
      <c r="CM2139">
        <v>0</v>
      </c>
      <c r="CN2139" t="s">
        <v>3</v>
      </c>
      <c r="CO2139">
        <v>0</v>
      </c>
      <c r="CP2139">
        <f t="shared" ref="CP2139:CP2146" si="1502">(P2139+Q2139+S2139)</f>
        <v>135.52000000000001</v>
      </c>
      <c r="CQ2139">
        <f t="shared" ref="CQ2139:CQ2146" si="1503">(AC2139*BC2139*AW2139)</f>
        <v>0</v>
      </c>
      <c r="CR2139">
        <f t="shared" ref="CR2139:CR2146" si="1504">((((ET2139)*BB2139-(EU2139)*BS2139)+AE2139*BS2139)*AV2139)</f>
        <v>0</v>
      </c>
      <c r="CS2139">
        <f t="shared" ref="CS2139:CS2146" si="1505">(AE2139*BS2139*AV2139)</f>
        <v>0</v>
      </c>
      <c r="CT2139">
        <f t="shared" ref="CT2139:CT2146" si="1506">(AF2139*BA2139*AV2139)</f>
        <v>2710.46</v>
      </c>
      <c r="CU2139">
        <f t="shared" ref="CU2139:CU2146" si="1507">AG2139</f>
        <v>0</v>
      </c>
      <c r="CV2139">
        <f t="shared" ref="CV2139:CV2146" si="1508">(AH2139*AV2139)</f>
        <v>5.84</v>
      </c>
      <c r="CW2139">
        <f t="shared" ref="CW2139:CX2146" si="1509">AI2139</f>
        <v>0</v>
      </c>
      <c r="CX2139">
        <f t="shared" si="1509"/>
        <v>0</v>
      </c>
      <c r="CY2139">
        <f t="shared" ref="CY2139:CY2146" si="1510">((S2139*BZ2139)/100)</f>
        <v>94.864000000000019</v>
      </c>
      <c r="CZ2139">
        <f t="shared" ref="CZ2139:CZ2146" si="1511">((S2139*CA2139)/100)</f>
        <v>13.552</v>
      </c>
      <c r="DC2139" t="s">
        <v>3</v>
      </c>
      <c r="DD2139" t="s">
        <v>3</v>
      </c>
      <c r="DE2139" t="s">
        <v>3</v>
      </c>
      <c r="DF2139" t="s">
        <v>3</v>
      </c>
      <c r="DG2139" t="s">
        <v>3</v>
      </c>
      <c r="DH2139" t="s">
        <v>3</v>
      </c>
      <c r="DI2139" t="s">
        <v>3</v>
      </c>
      <c r="DJ2139" t="s">
        <v>3</v>
      </c>
      <c r="DK2139" t="s">
        <v>3</v>
      </c>
      <c r="DL2139" t="s">
        <v>3</v>
      </c>
      <c r="DM2139" t="s">
        <v>3</v>
      </c>
      <c r="DN2139">
        <v>0</v>
      </c>
      <c r="DO2139">
        <v>0</v>
      </c>
      <c r="DP2139">
        <v>1</v>
      </c>
      <c r="DQ2139">
        <v>1</v>
      </c>
      <c r="DU2139">
        <v>1010</v>
      </c>
      <c r="DV2139" t="s">
        <v>18</v>
      </c>
      <c r="DW2139" t="s">
        <v>18</v>
      </c>
      <c r="DX2139">
        <v>100</v>
      </c>
      <c r="DZ2139" t="s">
        <v>3</v>
      </c>
      <c r="EA2139" t="s">
        <v>3</v>
      </c>
      <c r="EB2139" t="s">
        <v>3</v>
      </c>
      <c r="EC2139" t="s">
        <v>3</v>
      </c>
      <c r="EE2139">
        <v>35096056</v>
      </c>
      <c r="EF2139">
        <v>1</v>
      </c>
      <c r="EG2139" t="s">
        <v>20</v>
      </c>
      <c r="EH2139">
        <v>0</v>
      </c>
      <c r="EI2139" t="s">
        <v>3</v>
      </c>
      <c r="EJ2139">
        <v>4</v>
      </c>
      <c r="EK2139">
        <v>0</v>
      </c>
      <c r="EL2139" t="s">
        <v>21</v>
      </c>
      <c r="EM2139" t="s">
        <v>22</v>
      </c>
      <c r="EO2139" t="s">
        <v>3</v>
      </c>
      <c r="EQ2139">
        <v>0</v>
      </c>
      <c r="ER2139">
        <v>2710.46</v>
      </c>
      <c r="ES2139">
        <v>0</v>
      </c>
      <c r="ET2139">
        <v>0</v>
      </c>
      <c r="EU2139">
        <v>0</v>
      </c>
      <c r="EV2139">
        <v>2710.46</v>
      </c>
      <c r="EW2139">
        <v>5.84</v>
      </c>
      <c r="EX2139">
        <v>0</v>
      </c>
      <c r="EY2139">
        <v>0</v>
      </c>
      <c r="FQ2139">
        <v>0</v>
      </c>
      <c r="FR2139">
        <v>0</v>
      </c>
      <c r="FS2139">
        <v>0</v>
      </c>
      <c r="FX2139">
        <v>70</v>
      </c>
      <c r="FY2139">
        <v>10</v>
      </c>
      <c r="GA2139" t="s">
        <v>3</v>
      </c>
      <c r="GD2139">
        <v>0</v>
      </c>
      <c r="GF2139">
        <v>-931379651</v>
      </c>
      <c r="GG2139">
        <v>2</v>
      </c>
      <c r="GH2139">
        <v>1</v>
      </c>
      <c r="GI2139">
        <v>-2</v>
      </c>
      <c r="GJ2139">
        <v>0</v>
      </c>
      <c r="GK2139">
        <f>ROUND(R2139*(R12)/100,2)</f>
        <v>0</v>
      </c>
      <c r="GL2139">
        <f t="shared" ref="GL2139:GL2146" si="1512">ROUND(IF(AND(BH2139=3,BI2139=3,FS2139&lt;&gt;0),P2139,0),2)</f>
        <v>0</v>
      </c>
      <c r="GM2139">
        <f t="shared" ref="GM2139:GM2146" si="1513">ROUND(O2139+X2139+Y2139+GK2139,2)+GX2139</f>
        <v>243.93</v>
      </c>
      <c r="GN2139">
        <f t="shared" ref="GN2139:GN2146" si="1514">IF(OR(BI2139=0,BI2139=1),GM2139-GX2139,0)</f>
        <v>0</v>
      </c>
      <c r="GO2139">
        <f t="shared" ref="GO2139:GO2146" si="1515">IF(BI2139=2,GM2139-GX2139,0)</f>
        <v>0</v>
      </c>
      <c r="GP2139">
        <f t="shared" ref="GP2139:GP2146" si="1516">IF(BI2139=4,GM2139-GX2139,0)</f>
        <v>243.93</v>
      </c>
      <c r="GR2139">
        <v>0</v>
      </c>
      <c r="GS2139">
        <v>3</v>
      </c>
      <c r="GT2139">
        <v>0</v>
      </c>
      <c r="GU2139" t="s">
        <v>3</v>
      </c>
      <c r="GV2139">
        <f t="shared" ref="GV2139:GV2146" si="1517">ROUND((GT2139),6)</f>
        <v>0</v>
      </c>
      <c r="GW2139">
        <v>1</v>
      </c>
      <c r="GX2139">
        <f t="shared" ref="GX2139:GX2146" si="1518">ROUND(HC2139*I2139,2)</f>
        <v>0</v>
      </c>
      <c r="HA2139">
        <v>0</v>
      </c>
      <c r="HB2139">
        <v>0</v>
      </c>
      <c r="HC2139">
        <f t="shared" ref="HC2139:HC2146" si="1519">GV2139*GW2139</f>
        <v>0</v>
      </c>
      <c r="HE2139" t="s">
        <v>3</v>
      </c>
      <c r="HF2139" t="s">
        <v>3</v>
      </c>
      <c r="HM2139" t="s">
        <v>3</v>
      </c>
      <c r="HN2139" t="s">
        <v>3</v>
      </c>
      <c r="HO2139" t="s">
        <v>3</v>
      </c>
      <c r="HP2139" t="s">
        <v>3</v>
      </c>
      <c r="HQ2139" t="s">
        <v>3</v>
      </c>
      <c r="HS2139">
        <v>0</v>
      </c>
      <c r="IK2139">
        <v>0</v>
      </c>
    </row>
    <row r="2140" spans="1:245" x14ac:dyDescent="0.2">
      <c r="A2140">
        <v>17</v>
      </c>
      <c r="B2140">
        <v>1</v>
      </c>
      <c r="C2140">
        <f>ROW(SmtRes!A658)</f>
        <v>658</v>
      </c>
      <c r="D2140">
        <f>ROW(EtalonRes!A658)</f>
        <v>658</v>
      </c>
      <c r="E2140" t="s">
        <v>500</v>
      </c>
      <c r="F2140" t="s">
        <v>227</v>
      </c>
      <c r="G2140" t="s">
        <v>228</v>
      </c>
      <c r="H2140" t="s">
        <v>229</v>
      </c>
      <c r="I2140">
        <f>ROUND(2/10,9)</f>
        <v>0.2</v>
      </c>
      <c r="J2140">
        <v>0</v>
      </c>
      <c r="K2140">
        <f>ROUND(2/10,9)</f>
        <v>0.2</v>
      </c>
      <c r="O2140">
        <f t="shared" si="1485"/>
        <v>85.31</v>
      </c>
      <c r="P2140">
        <f t="shared" si="1486"/>
        <v>22.46</v>
      </c>
      <c r="Q2140">
        <f t="shared" si="1487"/>
        <v>1.8</v>
      </c>
      <c r="R2140">
        <f t="shared" si="1488"/>
        <v>0.03</v>
      </c>
      <c r="S2140">
        <f t="shared" si="1489"/>
        <v>61.05</v>
      </c>
      <c r="T2140">
        <f t="shared" si="1490"/>
        <v>0</v>
      </c>
      <c r="U2140">
        <f t="shared" si="1491"/>
        <v>8.4000000000000005E-2</v>
      </c>
      <c r="V2140">
        <f t="shared" si="1492"/>
        <v>0</v>
      </c>
      <c r="W2140">
        <f t="shared" si="1493"/>
        <v>0</v>
      </c>
      <c r="X2140">
        <f t="shared" si="1494"/>
        <v>42.74</v>
      </c>
      <c r="Y2140">
        <f t="shared" si="1494"/>
        <v>6.11</v>
      </c>
      <c r="AA2140">
        <v>35364244</v>
      </c>
      <c r="AB2140">
        <f t="shared" si="1495"/>
        <v>426.58</v>
      </c>
      <c r="AC2140">
        <f t="shared" si="1496"/>
        <v>112.32</v>
      </c>
      <c r="AD2140">
        <f t="shared" si="1497"/>
        <v>8.99</v>
      </c>
      <c r="AE2140">
        <f t="shared" si="1498"/>
        <v>0.13</v>
      </c>
      <c r="AF2140">
        <f t="shared" si="1498"/>
        <v>305.27</v>
      </c>
      <c r="AG2140">
        <f t="shared" si="1499"/>
        <v>0</v>
      </c>
      <c r="AH2140">
        <f t="shared" si="1500"/>
        <v>0.42</v>
      </c>
      <c r="AI2140">
        <f t="shared" si="1500"/>
        <v>0</v>
      </c>
      <c r="AJ2140">
        <f t="shared" si="1501"/>
        <v>0</v>
      </c>
      <c r="AK2140">
        <v>426.58</v>
      </c>
      <c r="AL2140">
        <v>112.32</v>
      </c>
      <c r="AM2140">
        <v>8.99</v>
      </c>
      <c r="AN2140">
        <v>0.13</v>
      </c>
      <c r="AO2140">
        <v>305.27</v>
      </c>
      <c r="AP2140">
        <v>0</v>
      </c>
      <c r="AQ2140">
        <v>0.42</v>
      </c>
      <c r="AR2140">
        <v>0</v>
      </c>
      <c r="AS2140">
        <v>0</v>
      </c>
      <c r="AT2140">
        <v>70</v>
      </c>
      <c r="AU2140">
        <v>10</v>
      </c>
      <c r="AV2140">
        <v>1</v>
      </c>
      <c r="AW2140">
        <v>1</v>
      </c>
      <c r="AZ2140">
        <v>1</v>
      </c>
      <c r="BA2140">
        <v>1</v>
      </c>
      <c r="BB2140">
        <v>1</v>
      </c>
      <c r="BC2140">
        <v>1</v>
      </c>
      <c r="BD2140" t="s">
        <v>3</v>
      </c>
      <c r="BE2140" t="s">
        <v>3</v>
      </c>
      <c r="BF2140" t="s">
        <v>3</v>
      </c>
      <c r="BG2140" t="s">
        <v>3</v>
      </c>
      <c r="BH2140">
        <v>0</v>
      </c>
      <c r="BI2140">
        <v>4</v>
      </c>
      <c r="BJ2140" t="s">
        <v>230</v>
      </c>
      <c r="BM2140">
        <v>0</v>
      </c>
      <c r="BN2140">
        <v>0</v>
      </c>
      <c r="BO2140" t="s">
        <v>3</v>
      </c>
      <c r="BP2140">
        <v>0</v>
      </c>
      <c r="BQ2140">
        <v>1</v>
      </c>
      <c r="BR2140">
        <v>0</v>
      </c>
      <c r="BS2140">
        <v>1</v>
      </c>
      <c r="BT2140">
        <v>1</v>
      </c>
      <c r="BU2140">
        <v>1</v>
      </c>
      <c r="BV2140">
        <v>1</v>
      </c>
      <c r="BW2140">
        <v>1</v>
      </c>
      <c r="BX2140">
        <v>1</v>
      </c>
      <c r="BY2140" t="s">
        <v>3</v>
      </c>
      <c r="BZ2140">
        <v>70</v>
      </c>
      <c r="CA2140">
        <v>10</v>
      </c>
      <c r="CB2140" t="s">
        <v>3</v>
      </c>
      <c r="CE2140">
        <v>0</v>
      </c>
      <c r="CF2140">
        <v>0</v>
      </c>
      <c r="CG2140">
        <v>0</v>
      </c>
      <c r="CM2140">
        <v>0</v>
      </c>
      <c r="CN2140" t="s">
        <v>3</v>
      </c>
      <c r="CO2140">
        <v>0</v>
      </c>
      <c r="CP2140">
        <f t="shared" si="1502"/>
        <v>85.31</v>
      </c>
      <c r="CQ2140">
        <f t="shared" si="1503"/>
        <v>112.32</v>
      </c>
      <c r="CR2140">
        <f t="shared" si="1504"/>
        <v>8.99</v>
      </c>
      <c r="CS2140">
        <f t="shared" si="1505"/>
        <v>0.13</v>
      </c>
      <c r="CT2140">
        <f t="shared" si="1506"/>
        <v>305.27</v>
      </c>
      <c r="CU2140">
        <f t="shared" si="1507"/>
        <v>0</v>
      </c>
      <c r="CV2140">
        <f t="shared" si="1508"/>
        <v>0.42</v>
      </c>
      <c r="CW2140">
        <f t="shared" si="1509"/>
        <v>0</v>
      </c>
      <c r="CX2140">
        <f t="shared" si="1509"/>
        <v>0</v>
      </c>
      <c r="CY2140">
        <f t="shared" si="1510"/>
        <v>42.734999999999999</v>
      </c>
      <c r="CZ2140">
        <f t="shared" si="1511"/>
        <v>6.1050000000000004</v>
      </c>
      <c r="DC2140" t="s">
        <v>3</v>
      </c>
      <c r="DD2140" t="s">
        <v>3</v>
      </c>
      <c r="DE2140" t="s">
        <v>3</v>
      </c>
      <c r="DF2140" t="s">
        <v>3</v>
      </c>
      <c r="DG2140" t="s">
        <v>3</v>
      </c>
      <c r="DH2140" t="s">
        <v>3</v>
      </c>
      <c r="DI2140" t="s">
        <v>3</v>
      </c>
      <c r="DJ2140" t="s">
        <v>3</v>
      </c>
      <c r="DK2140" t="s">
        <v>3</v>
      </c>
      <c r="DL2140" t="s">
        <v>3</v>
      </c>
      <c r="DM2140" t="s">
        <v>3</v>
      </c>
      <c r="DN2140">
        <v>0</v>
      </c>
      <c r="DO2140">
        <v>0</v>
      </c>
      <c r="DP2140">
        <v>1</v>
      </c>
      <c r="DQ2140">
        <v>1</v>
      </c>
      <c r="DU2140">
        <v>1013</v>
      </c>
      <c r="DV2140" t="s">
        <v>229</v>
      </c>
      <c r="DW2140" t="s">
        <v>229</v>
      </c>
      <c r="DX2140">
        <v>1</v>
      </c>
      <c r="DZ2140" t="s">
        <v>3</v>
      </c>
      <c r="EA2140" t="s">
        <v>3</v>
      </c>
      <c r="EB2140" t="s">
        <v>3</v>
      </c>
      <c r="EC2140" t="s">
        <v>3</v>
      </c>
      <c r="EE2140">
        <v>35096056</v>
      </c>
      <c r="EF2140">
        <v>1</v>
      </c>
      <c r="EG2140" t="s">
        <v>20</v>
      </c>
      <c r="EH2140">
        <v>0</v>
      </c>
      <c r="EI2140" t="s">
        <v>3</v>
      </c>
      <c r="EJ2140">
        <v>4</v>
      </c>
      <c r="EK2140">
        <v>0</v>
      </c>
      <c r="EL2140" t="s">
        <v>21</v>
      </c>
      <c r="EM2140" t="s">
        <v>22</v>
      </c>
      <c r="EO2140" t="s">
        <v>3</v>
      </c>
      <c r="EQ2140">
        <v>0</v>
      </c>
      <c r="ER2140">
        <v>426.58</v>
      </c>
      <c r="ES2140">
        <v>112.32</v>
      </c>
      <c r="ET2140">
        <v>8.99</v>
      </c>
      <c r="EU2140">
        <v>0.13</v>
      </c>
      <c r="EV2140">
        <v>305.27</v>
      </c>
      <c r="EW2140">
        <v>0.42</v>
      </c>
      <c r="EX2140">
        <v>0</v>
      </c>
      <c r="EY2140">
        <v>0</v>
      </c>
      <c r="FQ2140">
        <v>0</v>
      </c>
      <c r="FR2140">
        <v>0</v>
      </c>
      <c r="FS2140">
        <v>0</v>
      </c>
      <c r="FX2140">
        <v>70</v>
      </c>
      <c r="FY2140">
        <v>10</v>
      </c>
      <c r="GA2140" t="s">
        <v>3</v>
      </c>
      <c r="GD2140">
        <v>0</v>
      </c>
      <c r="GF2140">
        <v>94825724</v>
      </c>
      <c r="GG2140">
        <v>2</v>
      </c>
      <c r="GH2140">
        <v>1</v>
      </c>
      <c r="GI2140">
        <v>-2</v>
      </c>
      <c r="GJ2140">
        <v>0</v>
      </c>
      <c r="GK2140">
        <f>ROUND(R2140*(R12)/100,2)</f>
        <v>0.03</v>
      </c>
      <c r="GL2140">
        <f t="shared" si="1512"/>
        <v>0</v>
      </c>
      <c r="GM2140">
        <f t="shared" si="1513"/>
        <v>134.19</v>
      </c>
      <c r="GN2140">
        <f t="shared" si="1514"/>
        <v>0</v>
      </c>
      <c r="GO2140">
        <f t="shared" si="1515"/>
        <v>0</v>
      </c>
      <c r="GP2140">
        <f t="shared" si="1516"/>
        <v>134.19</v>
      </c>
      <c r="GR2140">
        <v>0</v>
      </c>
      <c r="GS2140">
        <v>3</v>
      </c>
      <c r="GT2140">
        <v>0</v>
      </c>
      <c r="GU2140" t="s">
        <v>3</v>
      </c>
      <c r="GV2140">
        <f t="shared" si="1517"/>
        <v>0</v>
      </c>
      <c r="GW2140">
        <v>1</v>
      </c>
      <c r="GX2140">
        <f t="shared" si="1518"/>
        <v>0</v>
      </c>
      <c r="HA2140">
        <v>0</v>
      </c>
      <c r="HB2140">
        <v>0</v>
      </c>
      <c r="HC2140">
        <f t="shared" si="1519"/>
        <v>0</v>
      </c>
      <c r="HE2140" t="s">
        <v>3</v>
      </c>
      <c r="HF2140" t="s">
        <v>3</v>
      </c>
      <c r="HM2140" t="s">
        <v>3</v>
      </c>
      <c r="HN2140" t="s">
        <v>3</v>
      </c>
      <c r="HO2140" t="s">
        <v>3</v>
      </c>
      <c r="HP2140" t="s">
        <v>3</v>
      </c>
      <c r="HQ2140" t="s">
        <v>3</v>
      </c>
      <c r="HS2140">
        <v>0</v>
      </c>
      <c r="IK2140">
        <v>0</v>
      </c>
    </row>
    <row r="2141" spans="1:245" x14ac:dyDescent="0.2">
      <c r="A2141">
        <v>17</v>
      </c>
      <c r="B2141">
        <v>1</v>
      </c>
      <c r="C2141">
        <f>ROW(SmtRes!A661)</f>
        <v>661</v>
      </c>
      <c r="D2141">
        <f>ROW(EtalonRes!A661)</f>
        <v>661</v>
      </c>
      <c r="E2141" t="s">
        <v>501</v>
      </c>
      <c r="F2141" t="s">
        <v>232</v>
      </c>
      <c r="G2141" t="s">
        <v>233</v>
      </c>
      <c r="H2141" t="s">
        <v>26</v>
      </c>
      <c r="I2141">
        <f>ROUND(1/100,9)</f>
        <v>0.01</v>
      </c>
      <c r="J2141">
        <v>0</v>
      </c>
      <c r="K2141">
        <f>ROUND(1/100,9)</f>
        <v>0.01</v>
      </c>
      <c r="O2141">
        <f t="shared" si="1485"/>
        <v>142.13999999999999</v>
      </c>
      <c r="P2141">
        <f t="shared" si="1486"/>
        <v>0</v>
      </c>
      <c r="Q2141">
        <f t="shared" si="1487"/>
        <v>59.94</v>
      </c>
      <c r="R2141">
        <f t="shared" si="1488"/>
        <v>30.4</v>
      </c>
      <c r="S2141">
        <f t="shared" si="1489"/>
        <v>82.2</v>
      </c>
      <c r="T2141">
        <f t="shared" si="1490"/>
        <v>0</v>
      </c>
      <c r="U2141">
        <f t="shared" si="1491"/>
        <v>0.14000000000000001</v>
      </c>
      <c r="V2141">
        <f t="shared" si="1492"/>
        <v>0</v>
      </c>
      <c r="W2141">
        <f t="shared" si="1493"/>
        <v>0</v>
      </c>
      <c r="X2141">
        <f t="shared" si="1494"/>
        <v>57.54</v>
      </c>
      <c r="Y2141">
        <f t="shared" si="1494"/>
        <v>8.2200000000000006</v>
      </c>
      <c r="AA2141">
        <v>35364244</v>
      </c>
      <c r="AB2141">
        <f t="shared" si="1495"/>
        <v>14213.53</v>
      </c>
      <c r="AC2141">
        <f t="shared" si="1496"/>
        <v>0</v>
      </c>
      <c r="AD2141">
        <f t="shared" si="1497"/>
        <v>5993.85</v>
      </c>
      <c r="AE2141">
        <f t="shared" si="1498"/>
        <v>3040.45</v>
      </c>
      <c r="AF2141">
        <f t="shared" si="1498"/>
        <v>8219.68</v>
      </c>
      <c r="AG2141">
        <f t="shared" si="1499"/>
        <v>0</v>
      </c>
      <c r="AH2141">
        <f t="shared" si="1500"/>
        <v>14</v>
      </c>
      <c r="AI2141">
        <f t="shared" si="1500"/>
        <v>0</v>
      </c>
      <c r="AJ2141">
        <f t="shared" si="1501"/>
        <v>0</v>
      </c>
      <c r="AK2141">
        <v>14213.53</v>
      </c>
      <c r="AL2141">
        <v>0</v>
      </c>
      <c r="AM2141">
        <v>5993.85</v>
      </c>
      <c r="AN2141">
        <v>3040.45</v>
      </c>
      <c r="AO2141">
        <v>8219.68</v>
      </c>
      <c r="AP2141">
        <v>0</v>
      </c>
      <c r="AQ2141">
        <v>14</v>
      </c>
      <c r="AR2141">
        <v>0</v>
      </c>
      <c r="AS2141">
        <v>0</v>
      </c>
      <c r="AT2141">
        <v>70</v>
      </c>
      <c r="AU2141">
        <v>10</v>
      </c>
      <c r="AV2141">
        <v>1</v>
      </c>
      <c r="AW2141">
        <v>1</v>
      </c>
      <c r="AZ2141">
        <v>1</v>
      </c>
      <c r="BA2141">
        <v>1</v>
      </c>
      <c r="BB2141">
        <v>1</v>
      </c>
      <c r="BC2141">
        <v>1</v>
      </c>
      <c r="BD2141" t="s">
        <v>3</v>
      </c>
      <c r="BE2141" t="s">
        <v>3</v>
      </c>
      <c r="BF2141" t="s">
        <v>3</v>
      </c>
      <c r="BG2141" t="s">
        <v>3</v>
      </c>
      <c r="BH2141">
        <v>0</v>
      </c>
      <c r="BI2141">
        <v>4</v>
      </c>
      <c r="BJ2141" t="s">
        <v>234</v>
      </c>
      <c r="BM2141">
        <v>0</v>
      </c>
      <c r="BN2141">
        <v>0</v>
      </c>
      <c r="BO2141" t="s">
        <v>3</v>
      </c>
      <c r="BP2141">
        <v>0</v>
      </c>
      <c r="BQ2141">
        <v>1</v>
      </c>
      <c r="BR2141">
        <v>0</v>
      </c>
      <c r="BS2141">
        <v>1</v>
      </c>
      <c r="BT2141">
        <v>1</v>
      </c>
      <c r="BU2141">
        <v>1</v>
      </c>
      <c r="BV2141">
        <v>1</v>
      </c>
      <c r="BW2141">
        <v>1</v>
      </c>
      <c r="BX2141">
        <v>1</v>
      </c>
      <c r="BY2141" t="s">
        <v>3</v>
      </c>
      <c r="BZ2141">
        <v>70</v>
      </c>
      <c r="CA2141">
        <v>10</v>
      </c>
      <c r="CB2141" t="s">
        <v>3</v>
      </c>
      <c r="CE2141">
        <v>0</v>
      </c>
      <c r="CF2141">
        <v>0</v>
      </c>
      <c r="CG2141">
        <v>0</v>
      </c>
      <c r="CM2141">
        <v>0</v>
      </c>
      <c r="CN2141" t="s">
        <v>3</v>
      </c>
      <c r="CO2141">
        <v>0</v>
      </c>
      <c r="CP2141">
        <f t="shared" si="1502"/>
        <v>142.13999999999999</v>
      </c>
      <c r="CQ2141">
        <f t="shared" si="1503"/>
        <v>0</v>
      </c>
      <c r="CR2141">
        <f t="shared" si="1504"/>
        <v>5993.85</v>
      </c>
      <c r="CS2141">
        <f t="shared" si="1505"/>
        <v>3040.45</v>
      </c>
      <c r="CT2141">
        <f t="shared" si="1506"/>
        <v>8219.68</v>
      </c>
      <c r="CU2141">
        <f t="shared" si="1507"/>
        <v>0</v>
      </c>
      <c r="CV2141">
        <f t="shared" si="1508"/>
        <v>14</v>
      </c>
      <c r="CW2141">
        <f t="shared" si="1509"/>
        <v>0</v>
      </c>
      <c r="CX2141">
        <f t="shared" si="1509"/>
        <v>0</v>
      </c>
      <c r="CY2141">
        <f t="shared" si="1510"/>
        <v>57.54</v>
      </c>
      <c r="CZ2141">
        <f t="shared" si="1511"/>
        <v>8.2200000000000006</v>
      </c>
      <c r="DC2141" t="s">
        <v>3</v>
      </c>
      <c r="DD2141" t="s">
        <v>3</v>
      </c>
      <c r="DE2141" t="s">
        <v>3</v>
      </c>
      <c r="DF2141" t="s">
        <v>3</v>
      </c>
      <c r="DG2141" t="s">
        <v>3</v>
      </c>
      <c r="DH2141" t="s">
        <v>3</v>
      </c>
      <c r="DI2141" t="s">
        <v>3</v>
      </c>
      <c r="DJ2141" t="s">
        <v>3</v>
      </c>
      <c r="DK2141" t="s">
        <v>3</v>
      </c>
      <c r="DL2141" t="s">
        <v>3</v>
      </c>
      <c r="DM2141" t="s">
        <v>3</v>
      </c>
      <c r="DN2141">
        <v>0</v>
      </c>
      <c r="DO2141">
        <v>0</v>
      </c>
      <c r="DP2141">
        <v>1</v>
      </c>
      <c r="DQ2141">
        <v>1</v>
      </c>
      <c r="DU2141">
        <v>1003</v>
      </c>
      <c r="DV2141" t="s">
        <v>26</v>
      </c>
      <c r="DW2141" t="s">
        <v>26</v>
      </c>
      <c r="DX2141">
        <v>100</v>
      </c>
      <c r="DZ2141" t="s">
        <v>3</v>
      </c>
      <c r="EA2141" t="s">
        <v>3</v>
      </c>
      <c r="EB2141" t="s">
        <v>3</v>
      </c>
      <c r="EC2141" t="s">
        <v>3</v>
      </c>
      <c r="EE2141">
        <v>35096056</v>
      </c>
      <c r="EF2141">
        <v>1</v>
      </c>
      <c r="EG2141" t="s">
        <v>20</v>
      </c>
      <c r="EH2141">
        <v>0</v>
      </c>
      <c r="EI2141" t="s">
        <v>3</v>
      </c>
      <c r="EJ2141">
        <v>4</v>
      </c>
      <c r="EK2141">
        <v>0</v>
      </c>
      <c r="EL2141" t="s">
        <v>21</v>
      </c>
      <c r="EM2141" t="s">
        <v>22</v>
      </c>
      <c r="EO2141" t="s">
        <v>3</v>
      </c>
      <c r="EQ2141">
        <v>0</v>
      </c>
      <c r="ER2141">
        <v>14213.53</v>
      </c>
      <c r="ES2141">
        <v>0</v>
      </c>
      <c r="ET2141">
        <v>5993.85</v>
      </c>
      <c r="EU2141">
        <v>3040.45</v>
      </c>
      <c r="EV2141">
        <v>8219.68</v>
      </c>
      <c r="EW2141">
        <v>14</v>
      </c>
      <c r="EX2141">
        <v>0</v>
      </c>
      <c r="EY2141">
        <v>0</v>
      </c>
      <c r="FQ2141">
        <v>0</v>
      </c>
      <c r="FR2141">
        <v>0</v>
      </c>
      <c r="FS2141">
        <v>0</v>
      </c>
      <c r="FX2141">
        <v>70</v>
      </c>
      <c r="FY2141">
        <v>10</v>
      </c>
      <c r="GA2141" t="s">
        <v>3</v>
      </c>
      <c r="GD2141">
        <v>0</v>
      </c>
      <c r="GF2141">
        <v>-140188742</v>
      </c>
      <c r="GG2141">
        <v>2</v>
      </c>
      <c r="GH2141">
        <v>1</v>
      </c>
      <c r="GI2141">
        <v>-2</v>
      </c>
      <c r="GJ2141">
        <v>0</v>
      </c>
      <c r="GK2141">
        <f>ROUND(R2141*(R12)/100,2)</f>
        <v>32.83</v>
      </c>
      <c r="GL2141">
        <f t="shared" si="1512"/>
        <v>0</v>
      </c>
      <c r="GM2141">
        <f t="shared" si="1513"/>
        <v>240.73</v>
      </c>
      <c r="GN2141">
        <f t="shared" si="1514"/>
        <v>0</v>
      </c>
      <c r="GO2141">
        <f t="shared" si="1515"/>
        <v>0</v>
      </c>
      <c r="GP2141">
        <f t="shared" si="1516"/>
        <v>240.73</v>
      </c>
      <c r="GR2141">
        <v>0</v>
      </c>
      <c r="GS2141">
        <v>3</v>
      </c>
      <c r="GT2141">
        <v>0</v>
      </c>
      <c r="GU2141" t="s">
        <v>3</v>
      </c>
      <c r="GV2141">
        <f t="shared" si="1517"/>
        <v>0</v>
      </c>
      <c r="GW2141">
        <v>1</v>
      </c>
      <c r="GX2141">
        <f t="shared" si="1518"/>
        <v>0</v>
      </c>
      <c r="HA2141">
        <v>0</v>
      </c>
      <c r="HB2141">
        <v>0</v>
      </c>
      <c r="HC2141">
        <f t="shared" si="1519"/>
        <v>0</v>
      </c>
      <c r="HE2141" t="s">
        <v>3</v>
      </c>
      <c r="HF2141" t="s">
        <v>3</v>
      </c>
      <c r="HM2141" t="s">
        <v>3</v>
      </c>
      <c r="HN2141" t="s">
        <v>3</v>
      </c>
      <c r="HO2141" t="s">
        <v>3</v>
      </c>
      <c r="HP2141" t="s">
        <v>3</v>
      </c>
      <c r="HQ2141" t="s">
        <v>3</v>
      </c>
      <c r="HS2141">
        <v>0</v>
      </c>
      <c r="IK2141">
        <v>0</v>
      </c>
    </row>
    <row r="2142" spans="1:245" x14ac:dyDescent="0.2">
      <c r="A2142">
        <v>17</v>
      </c>
      <c r="B2142">
        <v>1</v>
      </c>
      <c r="E2142" t="s">
        <v>502</v>
      </c>
      <c r="F2142" t="s">
        <v>236</v>
      </c>
      <c r="G2142" t="s">
        <v>237</v>
      </c>
      <c r="H2142" t="s">
        <v>35</v>
      </c>
      <c r="I2142">
        <v>1E-3</v>
      </c>
      <c r="J2142">
        <v>0</v>
      </c>
      <c r="K2142">
        <v>1E-3</v>
      </c>
      <c r="O2142">
        <f t="shared" si="1485"/>
        <v>99.86</v>
      </c>
      <c r="P2142">
        <f t="shared" si="1486"/>
        <v>99.86</v>
      </c>
      <c r="Q2142">
        <f t="shared" si="1487"/>
        <v>0</v>
      </c>
      <c r="R2142">
        <f t="shared" si="1488"/>
        <v>0</v>
      </c>
      <c r="S2142">
        <f t="shared" si="1489"/>
        <v>0</v>
      </c>
      <c r="T2142">
        <f t="shared" si="1490"/>
        <v>0</v>
      </c>
      <c r="U2142">
        <f t="shared" si="1491"/>
        <v>0</v>
      </c>
      <c r="V2142">
        <f t="shared" si="1492"/>
        <v>0</v>
      </c>
      <c r="W2142">
        <f t="shared" si="1493"/>
        <v>0</v>
      </c>
      <c r="X2142">
        <f t="shared" si="1494"/>
        <v>0</v>
      </c>
      <c r="Y2142">
        <f t="shared" si="1494"/>
        <v>0</v>
      </c>
      <c r="AA2142">
        <v>35364244</v>
      </c>
      <c r="AB2142">
        <f t="shared" si="1495"/>
        <v>99860.32</v>
      </c>
      <c r="AC2142">
        <f t="shared" si="1496"/>
        <v>99860.32</v>
      </c>
      <c r="AD2142">
        <f t="shared" si="1497"/>
        <v>0</v>
      </c>
      <c r="AE2142">
        <f t="shared" si="1498"/>
        <v>0</v>
      </c>
      <c r="AF2142">
        <f t="shared" si="1498"/>
        <v>0</v>
      </c>
      <c r="AG2142">
        <f t="shared" si="1499"/>
        <v>0</v>
      </c>
      <c r="AH2142">
        <f t="shared" si="1500"/>
        <v>0</v>
      </c>
      <c r="AI2142">
        <f t="shared" si="1500"/>
        <v>0</v>
      </c>
      <c r="AJ2142">
        <f t="shared" si="1501"/>
        <v>0</v>
      </c>
      <c r="AK2142">
        <v>99860.32</v>
      </c>
      <c r="AL2142">
        <v>99860.32</v>
      </c>
      <c r="AM2142">
        <v>0</v>
      </c>
      <c r="AN2142">
        <v>0</v>
      </c>
      <c r="AO2142">
        <v>0</v>
      </c>
      <c r="AP2142">
        <v>0</v>
      </c>
      <c r="AQ2142">
        <v>0</v>
      </c>
      <c r="AR2142">
        <v>0</v>
      </c>
      <c r="AS2142">
        <v>0</v>
      </c>
      <c r="AT2142">
        <v>70</v>
      </c>
      <c r="AU2142">
        <v>10</v>
      </c>
      <c r="AV2142">
        <v>1</v>
      </c>
      <c r="AW2142">
        <v>1</v>
      </c>
      <c r="AZ2142">
        <v>1</v>
      </c>
      <c r="BA2142">
        <v>1</v>
      </c>
      <c r="BB2142">
        <v>1</v>
      </c>
      <c r="BC2142">
        <v>1</v>
      </c>
      <c r="BD2142" t="s">
        <v>3</v>
      </c>
      <c r="BE2142" t="s">
        <v>3</v>
      </c>
      <c r="BF2142" t="s">
        <v>3</v>
      </c>
      <c r="BG2142" t="s">
        <v>3</v>
      </c>
      <c r="BH2142">
        <v>3</v>
      </c>
      <c r="BI2142">
        <v>4</v>
      </c>
      <c r="BJ2142" t="s">
        <v>238</v>
      </c>
      <c r="BM2142">
        <v>0</v>
      </c>
      <c r="BN2142">
        <v>0</v>
      </c>
      <c r="BO2142" t="s">
        <v>3</v>
      </c>
      <c r="BP2142">
        <v>0</v>
      </c>
      <c r="BQ2142">
        <v>1</v>
      </c>
      <c r="BR2142">
        <v>0</v>
      </c>
      <c r="BS2142">
        <v>1</v>
      </c>
      <c r="BT2142">
        <v>1</v>
      </c>
      <c r="BU2142">
        <v>1</v>
      </c>
      <c r="BV2142">
        <v>1</v>
      </c>
      <c r="BW2142">
        <v>1</v>
      </c>
      <c r="BX2142">
        <v>1</v>
      </c>
      <c r="BY2142" t="s">
        <v>3</v>
      </c>
      <c r="BZ2142">
        <v>70</v>
      </c>
      <c r="CA2142">
        <v>10</v>
      </c>
      <c r="CB2142" t="s">
        <v>3</v>
      </c>
      <c r="CE2142">
        <v>0</v>
      </c>
      <c r="CF2142">
        <v>0</v>
      </c>
      <c r="CG2142">
        <v>0</v>
      </c>
      <c r="CM2142">
        <v>0</v>
      </c>
      <c r="CN2142" t="s">
        <v>3</v>
      </c>
      <c r="CO2142">
        <v>0</v>
      </c>
      <c r="CP2142">
        <f t="shared" si="1502"/>
        <v>99.86</v>
      </c>
      <c r="CQ2142">
        <f t="shared" si="1503"/>
        <v>99860.32</v>
      </c>
      <c r="CR2142">
        <f t="shared" si="1504"/>
        <v>0</v>
      </c>
      <c r="CS2142">
        <f t="shared" si="1505"/>
        <v>0</v>
      </c>
      <c r="CT2142">
        <f t="shared" si="1506"/>
        <v>0</v>
      </c>
      <c r="CU2142">
        <f t="shared" si="1507"/>
        <v>0</v>
      </c>
      <c r="CV2142">
        <f t="shared" si="1508"/>
        <v>0</v>
      </c>
      <c r="CW2142">
        <f t="shared" si="1509"/>
        <v>0</v>
      </c>
      <c r="CX2142">
        <f t="shared" si="1509"/>
        <v>0</v>
      </c>
      <c r="CY2142">
        <f t="shared" si="1510"/>
        <v>0</v>
      </c>
      <c r="CZ2142">
        <f t="shared" si="1511"/>
        <v>0</v>
      </c>
      <c r="DC2142" t="s">
        <v>3</v>
      </c>
      <c r="DD2142" t="s">
        <v>3</v>
      </c>
      <c r="DE2142" t="s">
        <v>3</v>
      </c>
      <c r="DF2142" t="s">
        <v>3</v>
      </c>
      <c r="DG2142" t="s">
        <v>3</v>
      </c>
      <c r="DH2142" t="s">
        <v>3</v>
      </c>
      <c r="DI2142" t="s">
        <v>3</v>
      </c>
      <c r="DJ2142" t="s">
        <v>3</v>
      </c>
      <c r="DK2142" t="s">
        <v>3</v>
      </c>
      <c r="DL2142" t="s">
        <v>3</v>
      </c>
      <c r="DM2142" t="s">
        <v>3</v>
      </c>
      <c r="DN2142">
        <v>0</v>
      </c>
      <c r="DO2142">
        <v>0</v>
      </c>
      <c r="DP2142">
        <v>1</v>
      </c>
      <c r="DQ2142">
        <v>1</v>
      </c>
      <c r="DU2142">
        <v>1003</v>
      </c>
      <c r="DV2142" t="s">
        <v>35</v>
      </c>
      <c r="DW2142" t="s">
        <v>35</v>
      </c>
      <c r="DX2142">
        <v>1000</v>
      </c>
      <c r="DZ2142" t="s">
        <v>3</v>
      </c>
      <c r="EA2142" t="s">
        <v>3</v>
      </c>
      <c r="EB2142" t="s">
        <v>3</v>
      </c>
      <c r="EC2142" t="s">
        <v>3</v>
      </c>
      <c r="EE2142">
        <v>35096056</v>
      </c>
      <c r="EF2142">
        <v>1</v>
      </c>
      <c r="EG2142" t="s">
        <v>20</v>
      </c>
      <c r="EH2142">
        <v>0</v>
      </c>
      <c r="EI2142" t="s">
        <v>3</v>
      </c>
      <c r="EJ2142">
        <v>4</v>
      </c>
      <c r="EK2142">
        <v>0</v>
      </c>
      <c r="EL2142" t="s">
        <v>21</v>
      </c>
      <c r="EM2142" t="s">
        <v>22</v>
      </c>
      <c r="EO2142" t="s">
        <v>3</v>
      </c>
      <c r="EQ2142">
        <v>0</v>
      </c>
      <c r="ER2142">
        <v>99860.32</v>
      </c>
      <c r="ES2142">
        <v>99860.32</v>
      </c>
      <c r="ET2142">
        <v>0</v>
      </c>
      <c r="EU2142">
        <v>0</v>
      </c>
      <c r="EV2142">
        <v>0</v>
      </c>
      <c r="EW2142">
        <v>0</v>
      </c>
      <c r="EX2142">
        <v>0</v>
      </c>
      <c r="EY2142">
        <v>0</v>
      </c>
      <c r="FQ2142">
        <v>0</v>
      </c>
      <c r="FR2142">
        <v>0</v>
      </c>
      <c r="FS2142">
        <v>0</v>
      </c>
      <c r="FX2142">
        <v>70</v>
      </c>
      <c r="FY2142">
        <v>10</v>
      </c>
      <c r="GA2142" t="s">
        <v>3</v>
      </c>
      <c r="GD2142">
        <v>0</v>
      </c>
      <c r="GF2142">
        <v>2077141205</v>
      </c>
      <c r="GG2142">
        <v>2</v>
      </c>
      <c r="GH2142">
        <v>1</v>
      </c>
      <c r="GI2142">
        <v>-2</v>
      </c>
      <c r="GJ2142">
        <v>0</v>
      </c>
      <c r="GK2142">
        <f>ROUND(R2142*(R12)/100,2)</f>
        <v>0</v>
      </c>
      <c r="GL2142">
        <f t="shared" si="1512"/>
        <v>0</v>
      </c>
      <c r="GM2142">
        <f t="shared" si="1513"/>
        <v>99.86</v>
      </c>
      <c r="GN2142">
        <f t="shared" si="1514"/>
        <v>0</v>
      </c>
      <c r="GO2142">
        <f t="shared" si="1515"/>
        <v>0</v>
      </c>
      <c r="GP2142">
        <f t="shared" si="1516"/>
        <v>99.86</v>
      </c>
      <c r="GR2142">
        <v>0</v>
      </c>
      <c r="GS2142">
        <v>3</v>
      </c>
      <c r="GT2142">
        <v>0</v>
      </c>
      <c r="GU2142" t="s">
        <v>3</v>
      </c>
      <c r="GV2142">
        <f t="shared" si="1517"/>
        <v>0</v>
      </c>
      <c r="GW2142">
        <v>1</v>
      </c>
      <c r="GX2142">
        <f t="shared" si="1518"/>
        <v>0</v>
      </c>
      <c r="HA2142">
        <v>0</v>
      </c>
      <c r="HB2142">
        <v>0</v>
      </c>
      <c r="HC2142">
        <f t="shared" si="1519"/>
        <v>0</v>
      </c>
      <c r="HE2142" t="s">
        <v>3</v>
      </c>
      <c r="HF2142" t="s">
        <v>3</v>
      </c>
      <c r="HM2142" t="s">
        <v>3</v>
      </c>
      <c r="HN2142" t="s">
        <v>3</v>
      </c>
      <c r="HO2142" t="s">
        <v>3</v>
      </c>
      <c r="HP2142" t="s">
        <v>3</v>
      </c>
      <c r="HQ2142" t="s">
        <v>3</v>
      </c>
      <c r="HS2142">
        <v>0</v>
      </c>
      <c r="IK2142">
        <v>0</v>
      </c>
    </row>
    <row r="2143" spans="1:245" x14ac:dyDescent="0.2">
      <c r="A2143">
        <v>17</v>
      </c>
      <c r="B2143">
        <v>1</v>
      </c>
      <c r="E2143" t="s">
        <v>503</v>
      </c>
      <c r="F2143" t="s">
        <v>240</v>
      </c>
      <c r="G2143" t="s">
        <v>241</v>
      </c>
      <c r="H2143" t="s">
        <v>242</v>
      </c>
      <c r="I2143">
        <f>ROUND(2/1000,9)</f>
        <v>2E-3</v>
      </c>
      <c r="J2143">
        <v>0</v>
      </c>
      <c r="K2143">
        <f>ROUND(2/1000,9)</f>
        <v>2E-3</v>
      </c>
      <c r="O2143">
        <f t="shared" si="1485"/>
        <v>144.34</v>
      </c>
      <c r="P2143">
        <f t="shared" si="1486"/>
        <v>144.34</v>
      </c>
      <c r="Q2143">
        <f t="shared" si="1487"/>
        <v>0</v>
      </c>
      <c r="R2143">
        <f t="shared" si="1488"/>
        <v>0</v>
      </c>
      <c r="S2143">
        <f t="shared" si="1489"/>
        <v>0</v>
      </c>
      <c r="T2143">
        <f t="shared" si="1490"/>
        <v>0</v>
      </c>
      <c r="U2143">
        <f t="shared" si="1491"/>
        <v>0</v>
      </c>
      <c r="V2143">
        <f t="shared" si="1492"/>
        <v>0</v>
      </c>
      <c r="W2143">
        <f t="shared" si="1493"/>
        <v>0</v>
      </c>
      <c r="X2143">
        <f t="shared" si="1494"/>
        <v>0</v>
      </c>
      <c r="Y2143">
        <f t="shared" si="1494"/>
        <v>0</v>
      </c>
      <c r="AA2143">
        <v>35364244</v>
      </c>
      <c r="AB2143">
        <f t="shared" si="1495"/>
        <v>72169.899999999994</v>
      </c>
      <c r="AC2143">
        <f t="shared" si="1496"/>
        <v>72169.899999999994</v>
      </c>
      <c r="AD2143">
        <f t="shared" si="1497"/>
        <v>0</v>
      </c>
      <c r="AE2143">
        <f t="shared" si="1498"/>
        <v>0</v>
      </c>
      <c r="AF2143">
        <f t="shared" si="1498"/>
        <v>0</v>
      </c>
      <c r="AG2143">
        <f t="shared" si="1499"/>
        <v>0</v>
      </c>
      <c r="AH2143">
        <f t="shared" si="1500"/>
        <v>0</v>
      </c>
      <c r="AI2143">
        <f t="shared" si="1500"/>
        <v>0</v>
      </c>
      <c r="AJ2143">
        <f t="shared" si="1501"/>
        <v>0</v>
      </c>
      <c r="AK2143">
        <v>72169.899999999994</v>
      </c>
      <c r="AL2143">
        <v>72169.899999999994</v>
      </c>
      <c r="AM2143">
        <v>0</v>
      </c>
      <c r="AN2143">
        <v>0</v>
      </c>
      <c r="AO2143">
        <v>0</v>
      </c>
      <c r="AP2143">
        <v>0</v>
      </c>
      <c r="AQ2143">
        <v>0</v>
      </c>
      <c r="AR2143">
        <v>0</v>
      </c>
      <c r="AS2143">
        <v>0</v>
      </c>
      <c r="AT2143">
        <v>70</v>
      </c>
      <c r="AU2143">
        <v>10</v>
      </c>
      <c r="AV2143">
        <v>1</v>
      </c>
      <c r="AW2143">
        <v>1</v>
      </c>
      <c r="AZ2143">
        <v>1</v>
      </c>
      <c r="BA2143">
        <v>1</v>
      </c>
      <c r="BB2143">
        <v>1</v>
      </c>
      <c r="BC2143">
        <v>1</v>
      </c>
      <c r="BD2143" t="s">
        <v>3</v>
      </c>
      <c r="BE2143" t="s">
        <v>3</v>
      </c>
      <c r="BF2143" t="s">
        <v>3</v>
      </c>
      <c r="BG2143" t="s">
        <v>3</v>
      </c>
      <c r="BH2143">
        <v>3</v>
      </c>
      <c r="BI2143">
        <v>4</v>
      </c>
      <c r="BJ2143" t="s">
        <v>243</v>
      </c>
      <c r="BM2143">
        <v>0</v>
      </c>
      <c r="BN2143">
        <v>0</v>
      </c>
      <c r="BO2143" t="s">
        <v>3</v>
      </c>
      <c r="BP2143">
        <v>0</v>
      </c>
      <c r="BQ2143">
        <v>1</v>
      </c>
      <c r="BR2143">
        <v>0</v>
      </c>
      <c r="BS2143">
        <v>1</v>
      </c>
      <c r="BT2143">
        <v>1</v>
      </c>
      <c r="BU2143">
        <v>1</v>
      </c>
      <c r="BV2143">
        <v>1</v>
      </c>
      <c r="BW2143">
        <v>1</v>
      </c>
      <c r="BX2143">
        <v>1</v>
      </c>
      <c r="BY2143" t="s">
        <v>3</v>
      </c>
      <c r="BZ2143">
        <v>70</v>
      </c>
      <c r="CA2143">
        <v>10</v>
      </c>
      <c r="CB2143" t="s">
        <v>3</v>
      </c>
      <c r="CE2143">
        <v>0</v>
      </c>
      <c r="CF2143">
        <v>0</v>
      </c>
      <c r="CG2143">
        <v>0</v>
      </c>
      <c r="CM2143">
        <v>0</v>
      </c>
      <c r="CN2143" t="s">
        <v>3</v>
      </c>
      <c r="CO2143">
        <v>0</v>
      </c>
      <c r="CP2143">
        <f t="shared" si="1502"/>
        <v>144.34</v>
      </c>
      <c r="CQ2143">
        <f t="shared" si="1503"/>
        <v>72169.899999999994</v>
      </c>
      <c r="CR2143">
        <f t="shared" si="1504"/>
        <v>0</v>
      </c>
      <c r="CS2143">
        <f t="shared" si="1505"/>
        <v>0</v>
      </c>
      <c r="CT2143">
        <f t="shared" si="1506"/>
        <v>0</v>
      </c>
      <c r="CU2143">
        <f t="shared" si="1507"/>
        <v>0</v>
      </c>
      <c r="CV2143">
        <f t="shared" si="1508"/>
        <v>0</v>
      </c>
      <c r="CW2143">
        <f t="shared" si="1509"/>
        <v>0</v>
      </c>
      <c r="CX2143">
        <f t="shared" si="1509"/>
        <v>0</v>
      </c>
      <c r="CY2143">
        <f t="shared" si="1510"/>
        <v>0</v>
      </c>
      <c r="CZ2143">
        <f t="shared" si="1511"/>
        <v>0</v>
      </c>
      <c r="DC2143" t="s">
        <v>3</v>
      </c>
      <c r="DD2143" t="s">
        <v>3</v>
      </c>
      <c r="DE2143" t="s">
        <v>3</v>
      </c>
      <c r="DF2143" t="s">
        <v>3</v>
      </c>
      <c r="DG2143" t="s">
        <v>3</v>
      </c>
      <c r="DH2143" t="s">
        <v>3</v>
      </c>
      <c r="DI2143" t="s">
        <v>3</v>
      </c>
      <c r="DJ2143" t="s">
        <v>3</v>
      </c>
      <c r="DK2143" t="s">
        <v>3</v>
      </c>
      <c r="DL2143" t="s">
        <v>3</v>
      </c>
      <c r="DM2143" t="s">
        <v>3</v>
      </c>
      <c r="DN2143">
        <v>0</v>
      </c>
      <c r="DO2143">
        <v>0</v>
      </c>
      <c r="DP2143">
        <v>1</v>
      </c>
      <c r="DQ2143">
        <v>1</v>
      </c>
      <c r="DU2143">
        <v>1010</v>
      </c>
      <c r="DV2143" t="s">
        <v>242</v>
      </c>
      <c r="DW2143" t="s">
        <v>242</v>
      </c>
      <c r="DX2143">
        <v>1000</v>
      </c>
      <c r="DZ2143" t="s">
        <v>3</v>
      </c>
      <c r="EA2143" t="s">
        <v>3</v>
      </c>
      <c r="EB2143" t="s">
        <v>3</v>
      </c>
      <c r="EC2143" t="s">
        <v>3</v>
      </c>
      <c r="EE2143">
        <v>35096056</v>
      </c>
      <c r="EF2143">
        <v>1</v>
      </c>
      <c r="EG2143" t="s">
        <v>20</v>
      </c>
      <c r="EH2143">
        <v>0</v>
      </c>
      <c r="EI2143" t="s">
        <v>3</v>
      </c>
      <c r="EJ2143">
        <v>4</v>
      </c>
      <c r="EK2143">
        <v>0</v>
      </c>
      <c r="EL2143" t="s">
        <v>21</v>
      </c>
      <c r="EM2143" t="s">
        <v>22</v>
      </c>
      <c r="EO2143" t="s">
        <v>3</v>
      </c>
      <c r="EQ2143">
        <v>0</v>
      </c>
      <c r="ER2143">
        <v>72169.899999999994</v>
      </c>
      <c r="ES2143">
        <v>72169.899999999994</v>
      </c>
      <c r="ET2143">
        <v>0</v>
      </c>
      <c r="EU2143">
        <v>0</v>
      </c>
      <c r="EV2143">
        <v>0</v>
      </c>
      <c r="EW2143">
        <v>0</v>
      </c>
      <c r="EX2143">
        <v>0</v>
      </c>
      <c r="EY2143">
        <v>0</v>
      </c>
      <c r="FQ2143">
        <v>0</v>
      </c>
      <c r="FR2143">
        <v>0</v>
      </c>
      <c r="FS2143">
        <v>0</v>
      </c>
      <c r="FX2143">
        <v>70</v>
      </c>
      <c r="FY2143">
        <v>10</v>
      </c>
      <c r="GA2143" t="s">
        <v>3</v>
      </c>
      <c r="GD2143">
        <v>0</v>
      </c>
      <c r="GF2143">
        <v>653953554</v>
      </c>
      <c r="GG2143">
        <v>2</v>
      </c>
      <c r="GH2143">
        <v>1</v>
      </c>
      <c r="GI2143">
        <v>-2</v>
      </c>
      <c r="GJ2143">
        <v>0</v>
      </c>
      <c r="GK2143">
        <f>ROUND(R2143*(R12)/100,2)</f>
        <v>0</v>
      </c>
      <c r="GL2143">
        <f t="shared" si="1512"/>
        <v>0</v>
      </c>
      <c r="GM2143">
        <f t="shared" si="1513"/>
        <v>144.34</v>
      </c>
      <c r="GN2143">
        <f t="shared" si="1514"/>
        <v>0</v>
      </c>
      <c r="GO2143">
        <f t="shared" si="1515"/>
        <v>0</v>
      </c>
      <c r="GP2143">
        <f t="shared" si="1516"/>
        <v>144.34</v>
      </c>
      <c r="GR2143">
        <v>0</v>
      </c>
      <c r="GS2143">
        <v>3</v>
      </c>
      <c r="GT2143">
        <v>0</v>
      </c>
      <c r="GU2143" t="s">
        <v>3</v>
      </c>
      <c r="GV2143">
        <f t="shared" si="1517"/>
        <v>0</v>
      </c>
      <c r="GW2143">
        <v>1</v>
      </c>
      <c r="GX2143">
        <f t="shared" si="1518"/>
        <v>0</v>
      </c>
      <c r="HA2143">
        <v>0</v>
      </c>
      <c r="HB2143">
        <v>0</v>
      </c>
      <c r="HC2143">
        <f t="shared" si="1519"/>
        <v>0</v>
      </c>
      <c r="HE2143" t="s">
        <v>3</v>
      </c>
      <c r="HF2143" t="s">
        <v>3</v>
      </c>
      <c r="HM2143" t="s">
        <v>3</v>
      </c>
      <c r="HN2143" t="s">
        <v>3</v>
      </c>
      <c r="HO2143" t="s">
        <v>3</v>
      </c>
      <c r="HP2143" t="s">
        <v>3</v>
      </c>
      <c r="HQ2143" t="s">
        <v>3</v>
      </c>
      <c r="HS2143">
        <v>0</v>
      </c>
      <c r="IK2143">
        <v>0</v>
      </c>
    </row>
    <row r="2144" spans="1:245" x14ac:dyDescent="0.2">
      <c r="A2144">
        <v>17</v>
      </c>
      <c r="B2144">
        <v>1</v>
      </c>
      <c r="C2144">
        <f>ROW(SmtRes!A663)</f>
        <v>663</v>
      </c>
      <c r="D2144">
        <f>ROW(EtalonRes!A663)</f>
        <v>663</v>
      </c>
      <c r="E2144" t="s">
        <v>504</v>
      </c>
      <c r="F2144" t="s">
        <v>38</v>
      </c>
      <c r="G2144" t="s">
        <v>39</v>
      </c>
      <c r="H2144" t="s">
        <v>18</v>
      </c>
      <c r="I2144">
        <f>ROUND(4/100,9)</f>
        <v>0.04</v>
      </c>
      <c r="J2144">
        <v>0</v>
      </c>
      <c r="K2144">
        <f>ROUND(4/100,9)</f>
        <v>0.04</v>
      </c>
      <c r="O2144">
        <f t="shared" si="1485"/>
        <v>1116.6400000000001</v>
      </c>
      <c r="P2144">
        <f t="shared" si="1486"/>
        <v>0</v>
      </c>
      <c r="Q2144">
        <f t="shared" si="1487"/>
        <v>1.3</v>
      </c>
      <c r="R2144">
        <f t="shared" si="1488"/>
        <v>0.03</v>
      </c>
      <c r="S2144">
        <f t="shared" si="1489"/>
        <v>1115.3399999999999</v>
      </c>
      <c r="T2144">
        <f t="shared" si="1490"/>
        <v>0</v>
      </c>
      <c r="U2144">
        <f t="shared" si="1491"/>
        <v>1.7124000000000001</v>
      </c>
      <c r="V2144">
        <f t="shared" si="1492"/>
        <v>0</v>
      </c>
      <c r="W2144">
        <f t="shared" si="1493"/>
        <v>0</v>
      </c>
      <c r="X2144">
        <f t="shared" si="1494"/>
        <v>780.74</v>
      </c>
      <c r="Y2144">
        <f t="shared" si="1494"/>
        <v>111.53</v>
      </c>
      <c r="AA2144">
        <v>35364244</v>
      </c>
      <c r="AB2144">
        <f t="shared" si="1495"/>
        <v>27916.01</v>
      </c>
      <c r="AC2144">
        <f t="shared" si="1496"/>
        <v>0</v>
      </c>
      <c r="AD2144">
        <f t="shared" si="1497"/>
        <v>32.57</v>
      </c>
      <c r="AE2144">
        <f t="shared" si="1498"/>
        <v>0.69</v>
      </c>
      <c r="AF2144">
        <f t="shared" si="1498"/>
        <v>27883.439999999999</v>
      </c>
      <c r="AG2144">
        <f t="shared" si="1499"/>
        <v>0</v>
      </c>
      <c r="AH2144">
        <f t="shared" si="1500"/>
        <v>42.81</v>
      </c>
      <c r="AI2144">
        <f t="shared" si="1500"/>
        <v>0</v>
      </c>
      <c r="AJ2144">
        <f t="shared" si="1501"/>
        <v>0</v>
      </c>
      <c r="AK2144">
        <v>27916.01</v>
      </c>
      <c r="AL2144">
        <v>0</v>
      </c>
      <c r="AM2144">
        <v>32.57</v>
      </c>
      <c r="AN2144">
        <v>0.69</v>
      </c>
      <c r="AO2144">
        <v>27883.439999999999</v>
      </c>
      <c r="AP2144">
        <v>0</v>
      </c>
      <c r="AQ2144">
        <v>42.81</v>
      </c>
      <c r="AR2144">
        <v>0</v>
      </c>
      <c r="AS2144">
        <v>0</v>
      </c>
      <c r="AT2144">
        <v>70</v>
      </c>
      <c r="AU2144">
        <v>10</v>
      </c>
      <c r="AV2144">
        <v>1</v>
      </c>
      <c r="AW2144">
        <v>1</v>
      </c>
      <c r="AZ2144">
        <v>1</v>
      </c>
      <c r="BA2144">
        <v>1</v>
      </c>
      <c r="BB2144">
        <v>1</v>
      </c>
      <c r="BC2144">
        <v>1</v>
      </c>
      <c r="BD2144" t="s">
        <v>3</v>
      </c>
      <c r="BE2144" t="s">
        <v>3</v>
      </c>
      <c r="BF2144" t="s">
        <v>3</v>
      </c>
      <c r="BG2144" t="s">
        <v>3</v>
      </c>
      <c r="BH2144">
        <v>0</v>
      </c>
      <c r="BI2144">
        <v>4</v>
      </c>
      <c r="BJ2144" t="s">
        <v>40</v>
      </c>
      <c r="BM2144">
        <v>0</v>
      </c>
      <c r="BN2144">
        <v>0</v>
      </c>
      <c r="BO2144" t="s">
        <v>3</v>
      </c>
      <c r="BP2144">
        <v>0</v>
      </c>
      <c r="BQ2144">
        <v>1</v>
      </c>
      <c r="BR2144">
        <v>0</v>
      </c>
      <c r="BS2144">
        <v>1</v>
      </c>
      <c r="BT2144">
        <v>1</v>
      </c>
      <c r="BU2144">
        <v>1</v>
      </c>
      <c r="BV2144">
        <v>1</v>
      </c>
      <c r="BW2144">
        <v>1</v>
      </c>
      <c r="BX2144">
        <v>1</v>
      </c>
      <c r="BY2144" t="s">
        <v>3</v>
      </c>
      <c r="BZ2144">
        <v>70</v>
      </c>
      <c r="CA2144">
        <v>10</v>
      </c>
      <c r="CB2144" t="s">
        <v>3</v>
      </c>
      <c r="CE2144">
        <v>0</v>
      </c>
      <c r="CF2144">
        <v>0</v>
      </c>
      <c r="CG2144">
        <v>0</v>
      </c>
      <c r="CM2144">
        <v>0</v>
      </c>
      <c r="CN2144" t="s">
        <v>3</v>
      </c>
      <c r="CO2144">
        <v>0</v>
      </c>
      <c r="CP2144">
        <f t="shared" si="1502"/>
        <v>1116.6399999999999</v>
      </c>
      <c r="CQ2144">
        <f t="shared" si="1503"/>
        <v>0</v>
      </c>
      <c r="CR2144">
        <f t="shared" si="1504"/>
        <v>32.57</v>
      </c>
      <c r="CS2144">
        <f t="shared" si="1505"/>
        <v>0.69</v>
      </c>
      <c r="CT2144">
        <f t="shared" si="1506"/>
        <v>27883.439999999999</v>
      </c>
      <c r="CU2144">
        <f t="shared" si="1507"/>
        <v>0</v>
      </c>
      <c r="CV2144">
        <f t="shared" si="1508"/>
        <v>42.81</v>
      </c>
      <c r="CW2144">
        <f t="shared" si="1509"/>
        <v>0</v>
      </c>
      <c r="CX2144">
        <f t="shared" si="1509"/>
        <v>0</v>
      </c>
      <c r="CY2144">
        <f t="shared" si="1510"/>
        <v>780.73799999999983</v>
      </c>
      <c r="CZ2144">
        <f t="shared" si="1511"/>
        <v>111.53399999999999</v>
      </c>
      <c r="DC2144" t="s">
        <v>3</v>
      </c>
      <c r="DD2144" t="s">
        <v>3</v>
      </c>
      <c r="DE2144" t="s">
        <v>3</v>
      </c>
      <c r="DF2144" t="s">
        <v>3</v>
      </c>
      <c r="DG2144" t="s">
        <v>3</v>
      </c>
      <c r="DH2144" t="s">
        <v>3</v>
      </c>
      <c r="DI2144" t="s">
        <v>3</v>
      </c>
      <c r="DJ2144" t="s">
        <v>3</v>
      </c>
      <c r="DK2144" t="s">
        <v>3</v>
      </c>
      <c r="DL2144" t="s">
        <v>3</v>
      </c>
      <c r="DM2144" t="s">
        <v>3</v>
      </c>
      <c r="DN2144">
        <v>0</v>
      </c>
      <c r="DO2144">
        <v>0</v>
      </c>
      <c r="DP2144">
        <v>1</v>
      </c>
      <c r="DQ2144">
        <v>1</v>
      </c>
      <c r="DU2144">
        <v>1010</v>
      </c>
      <c r="DV2144" t="s">
        <v>18</v>
      </c>
      <c r="DW2144" t="s">
        <v>18</v>
      </c>
      <c r="DX2144">
        <v>100</v>
      </c>
      <c r="DZ2144" t="s">
        <v>3</v>
      </c>
      <c r="EA2144" t="s">
        <v>3</v>
      </c>
      <c r="EB2144" t="s">
        <v>3</v>
      </c>
      <c r="EC2144" t="s">
        <v>3</v>
      </c>
      <c r="EE2144">
        <v>35096056</v>
      </c>
      <c r="EF2144">
        <v>1</v>
      </c>
      <c r="EG2144" t="s">
        <v>20</v>
      </c>
      <c r="EH2144">
        <v>0</v>
      </c>
      <c r="EI2144" t="s">
        <v>3</v>
      </c>
      <c r="EJ2144">
        <v>4</v>
      </c>
      <c r="EK2144">
        <v>0</v>
      </c>
      <c r="EL2144" t="s">
        <v>21</v>
      </c>
      <c r="EM2144" t="s">
        <v>22</v>
      </c>
      <c r="EO2144" t="s">
        <v>3</v>
      </c>
      <c r="EQ2144">
        <v>262144</v>
      </c>
      <c r="ER2144">
        <v>27916.01</v>
      </c>
      <c r="ES2144">
        <v>0</v>
      </c>
      <c r="ET2144">
        <v>32.57</v>
      </c>
      <c r="EU2144">
        <v>0.69</v>
      </c>
      <c r="EV2144">
        <v>27883.439999999999</v>
      </c>
      <c r="EW2144">
        <v>42.81</v>
      </c>
      <c r="EX2144">
        <v>0</v>
      </c>
      <c r="EY2144">
        <v>0</v>
      </c>
      <c r="FQ2144">
        <v>0</v>
      </c>
      <c r="FR2144">
        <v>0</v>
      </c>
      <c r="FS2144">
        <v>0</v>
      </c>
      <c r="FX2144">
        <v>70</v>
      </c>
      <c r="FY2144">
        <v>10</v>
      </c>
      <c r="GA2144" t="s">
        <v>3</v>
      </c>
      <c r="GD2144">
        <v>0</v>
      </c>
      <c r="GF2144">
        <v>1394402761</v>
      </c>
      <c r="GG2144">
        <v>2</v>
      </c>
      <c r="GH2144">
        <v>1</v>
      </c>
      <c r="GI2144">
        <v>-2</v>
      </c>
      <c r="GJ2144">
        <v>0</v>
      </c>
      <c r="GK2144">
        <f>ROUND(R2144*(R12)/100,2)</f>
        <v>0.03</v>
      </c>
      <c r="GL2144">
        <f t="shared" si="1512"/>
        <v>0</v>
      </c>
      <c r="GM2144">
        <f t="shared" si="1513"/>
        <v>2008.94</v>
      </c>
      <c r="GN2144">
        <f t="shared" si="1514"/>
        <v>0</v>
      </c>
      <c r="GO2144">
        <f t="shared" si="1515"/>
        <v>0</v>
      </c>
      <c r="GP2144">
        <f t="shared" si="1516"/>
        <v>2008.94</v>
      </c>
      <c r="GR2144">
        <v>0</v>
      </c>
      <c r="GS2144">
        <v>3</v>
      </c>
      <c r="GT2144">
        <v>0</v>
      </c>
      <c r="GU2144" t="s">
        <v>3</v>
      </c>
      <c r="GV2144">
        <f t="shared" si="1517"/>
        <v>0</v>
      </c>
      <c r="GW2144">
        <v>1</v>
      </c>
      <c r="GX2144">
        <f t="shared" si="1518"/>
        <v>0</v>
      </c>
      <c r="HA2144">
        <v>0</v>
      </c>
      <c r="HB2144">
        <v>0</v>
      </c>
      <c r="HC2144">
        <f t="shared" si="1519"/>
        <v>0</v>
      </c>
      <c r="HE2144" t="s">
        <v>3</v>
      </c>
      <c r="HF2144" t="s">
        <v>3</v>
      </c>
      <c r="HM2144" t="s">
        <v>3</v>
      </c>
      <c r="HN2144" t="s">
        <v>3</v>
      </c>
      <c r="HO2144" t="s">
        <v>3</v>
      </c>
      <c r="HP2144" t="s">
        <v>3</v>
      </c>
      <c r="HQ2144" t="s">
        <v>3</v>
      </c>
      <c r="HS2144">
        <v>0</v>
      </c>
      <c r="IK2144">
        <v>0</v>
      </c>
    </row>
    <row r="2145" spans="1:245" x14ac:dyDescent="0.2">
      <c r="A2145">
        <v>17</v>
      </c>
      <c r="B2145">
        <v>1</v>
      </c>
      <c r="C2145">
        <f>ROW(SmtRes!A665)</f>
        <v>665</v>
      </c>
      <c r="D2145">
        <f>ROW(EtalonRes!A665)</f>
        <v>665</v>
      </c>
      <c r="E2145" t="s">
        <v>505</v>
      </c>
      <c r="F2145" t="s">
        <v>42</v>
      </c>
      <c r="G2145" t="s">
        <v>43</v>
      </c>
      <c r="H2145" t="s">
        <v>18</v>
      </c>
      <c r="I2145">
        <f>ROUND(1/100,9)</f>
        <v>0.01</v>
      </c>
      <c r="J2145">
        <v>0</v>
      </c>
      <c r="K2145">
        <f>ROUND(1/100,9)</f>
        <v>0.01</v>
      </c>
      <c r="O2145">
        <f t="shared" si="1485"/>
        <v>255.78</v>
      </c>
      <c r="P2145">
        <f t="shared" si="1486"/>
        <v>0</v>
      </c>
      <c r="Q2145">
        <f t="shared" si="1487"/>
        <v>0.33</v>
      </c>
      <c r="R2145">
        <f t="shared" si="1488"/>
        <v>0.01</v>
      </c>
      <c r="S2145">
        <f t="shared" si="1489"/>
        <v>255.45</v>
      </c>
      <c r="T2145">
        <f t="shared" si="1490"/>
        <v>0</v>
      </c>
      <c r="U2145">
        <f t="shared" si="1491"/>
        <v>0.39219999999999999</v>
      </c>
      <c r="V2145">
        <f t="shared" si="1492"/>
        <v>0</v>
      </c>
      <c r="W2145">
        <f t="shared" si="1493"/>
        <v>0</v>
      </c>
      <c r="X2145">
        <f t="shared" si="1494"/>
        <v>178.82</v>
      </c>
      <c r="Y2145">
        <f t="shared" si="1494"/>
        <v>25.55</v>
      </c>
      <c r="AA2145">
        <v>35364244</v>
      </c>
      <c r="AB2145">
        <f t="shared" si="1495"/>
        <v>25577.73</v>
      </c>
      <c r="AC2145">
        <f t="shared" si="1496"/>
        <v>0</v>
      </c>
      <c r="AD2145">
        <f t="shared" si="1497"/>
        <v>32.57</v>
      </c>
      <c r="AE2145">
        <f t="shared" si="1498"/>
        <v>0.69</v>
      </c>
      <c r="AF2145">
        <f t="shared" si="1498"/>
        <v>25545.16</v>
      </c>
      <c r="AG2145">
        <f t="shared" si="1499"/>
        <v>0</v>
      </c>
      <c r="AH2145">
        <f t="shared" si="1500"/>
        <v>39.22</v>
      </c>
      <c r="AI2145">
        <f t="shared" si="1500"/>
        <v>0</v>
      </c>
      <c r="AJ2145">
        <f t="shared" si="1501"/>
        <v>0</v>
      </c>
      <c r="AK2145">
        <v>25577.73</v>
      </c>
      <c r="AL2145">
        <v>0</v>
      </c>
      <c r="AM2145">
        <v>32.57</v>
      </c>
      <c r="AN2145">
        <v>0.69</v>
      </c>
      <c r="AO2145">
        <v>25545.16</v>
      </c>
      <c r="AP2145">
        <v>0</v>
      </c>
      <c r="AQ2145">
        <v>39.22</v>
      </c>
      <c r="AR2145">
        <v>0</v>
      </c>
      <c r="AS2145">
        <v>0</v>
      </c>
      <c r="AT2145">
        <v>70</v>
      </c>
      <c r="AU2145">
        <v>10</v>
      </c>
      <c r="AV2145">
        <v>1</v>
      </c>
      <c r="AW2145">
        <v>1</v>
      </c>
      <c r="AZ2145">
        <v>1</v>
      </c>
      <c r="BA2145">
        <v>1</v>
      </c>
      <c r="BB2145">
        <v>1</v>
      </c>
      <c r="BC2145">
        <v>1</v>
      </c>
      <c r="BD2145" t="s">
        <v>3</v>
      </c>
      <c r="BE2145" t="s">
        <v>3</v>
      </c>
      <c r="BF2145" t="s">
        <v>3</v>
      </c>
      <c r="BG2145" t="s">
        <v>3</v>
      </c>
      <c r="BH2145">
        <v>0</v>
      </c>
      <c r="BI2145">
        <v>4</v>
      </c>
      <c r="BJ2145" t="s">
        <v>44</v>
      </c>
      <c r="BM2145">
        <v>0</v>
      </c>
      <c r="BN2145">
        <v>0</v>
      </c>
      <c r="BO2145" t="s">
        <v>3</v>
      </c>
      <c r="BP2145">
        <v>0</v>
      </c>
      <c r="BQ2145">
        <v>1</v>
      </c>
      <c r="BR2145">
        <v>0</v>
      </c>
      <c r="BS2145">
        <v>1</v>
      </c>
      <c r="BT2145">
        <v>1</v>
      </c>
      <c r="BU2145">
        <v>1</v>
      </c>
      <c r="BV2145">
        <v>1</v>
      </c>
      <c r="BW2145">
        <v>1</v>
      </c>
      <c r="BX2145">
        <v>1</v>
      </c>
      <c r="BY2145" t="s">
        <v>3</v>
      </c>
      <c r="BZ2145">
        <v>70</v>
      </c>
      <c r="CA2145">
        <v>10</v>
      </c>
      <c r="CB2145" t="s">
        <v>3</v>
      </c>
      <c r="CE2145">
        <v>0</v>
      </c>
      <c r="CF2145">
        <v>0</v>
      </c>
      <c r="CG2145">
        <v>0</v>
      </c>
      <c r="CM2145">
        <v>0</v>
      </c>
      <c r="CN2145" t="s">
        <v>3</v>
      </c>
      <c r="CO2145">
        <v>0</v>
      </c>
      <c r="CP2145">
        <f t="shared" si="1502"/>
        <v>255.78</v>
      </c>
      <c r="CQ2145">
        <f t="shared" si="1503"/>
        <v>0</v>
      </c>
      <c r="CR2145">
        <f t="shared" si="1504"/>
        <v>32.57</v>
      </c>
      <c r="CS2145">
        <f t="shared" si="1505"/>
        <v>0.69</v>
      </c>
      <c r="CT2145">
        <f t="shared" si="1506"/>
        <v>25545.16</v>
      </c>
      <c r="CU2145">
        <f t="shared" si="1507"/>
        <v>0</v>
      </c>
      <c r="CV2145">
        <f t="shared" si="1508"/>
        <v>39.22</v>
      </c>
      <c r="CW2145">
        <f t="shared" si="1509"/>
        <v>0</v>
      </c>
      <c r="CX2145">
        <f t="shared" si="1509"/>
        <v>0</v>
      </c>
      <c r="CY2145">
        <f t="shared" si="1510"/>
        <v>178.815</v>
      </c>
      <c r="CZ2145">
        <f t="shared" si="1511"/>
        <v>25.545000000000002</v>
      </c>
      <c r="DC2145" t="s">
        <v>3</v>
      </c>
      <c r="DD2145" t="s">
        <v>3</v>
      </c>
      <c r="DE2145" t="s">
        <v>3</v>
      </c>
      <c r="DF2145" t="s">
        <v>3</v>
      </c>
      <c r="DG2145" t="s">
        <v>3</v>
      </c>
      <c r="DH2145" t="s">
        <v>3</v>
      </c>
      <c r="DI2145" t="s">
        <v>3</v>
      </c>
      <c r="DJ2145" t="s">
        <v>3</v>
      </c>
      <c r="DK2145" t="s">
        <v>3</v>
      </c>
      <c r="DL2145" t="s">
        <v>3</v>
      </c>
      <c r="DM2145" t="s">
        <v>3</v>
      </c>
      <c r="DN2145">
        <v>0</v>
      </c>
      <c r="DO2145">
        <v>0</v>
      </c>
      <c r="DP2145">
        <v>1</v>
      </c>
      <c r="DQ2145">
        <v>1</v>
      </c>
      <c r="DU2145">
        <v>1010</v>
      </c>
      <c r="DV2145" t="s">
        <v>18</v>
      </c>
      <c r="DW2145" t="s">
        <v>18</v>
      </c>
      <c r="DX2145">
        <v>100</v>
      </c>
      <c r="DZ2145" t="s">
        <v>3</v>
      </c>
      <c r="EA2145" t="s">
        <v>3</v>
      </c>
      <c r="EB2145" t="s">
        <v>3</v>
      </c>
      <c r="EC2145" t="s">
        <v>3</v>
      </c>
      <c r="EE2145">
        <v>35096056</v>
      </c>
      <c r="EF2145">
        <v>1</v>
      </c>
      <c r="EG2145" t="s">
        <v>20</v>
      </c>
      <c r="EH2145">
        <v>0</v>
      </c>
      <c r="EI2145" t="s">
        <v>3</v>
      </c>
      <c r="EJ2145">
        <v>4</v>
      </c>
      <c r="EK2145">
        <v>0</v>
      </c>
      <c r="EL2145" t="s">
        <v>21</v>
      </c>
      <c r="EM2145" t="s">
        <v>22</v>
      </c>
      <c r="EO2145" t="s">
        <v>3</v>
      </c>
      <c r="EQ2145">
        <v>262144</v>
      </c>
      <c r="ER2145">
        <v>25577.73</v>
      </c>
      <c r="ES2145">
        <v>0</v>
      </c>
      <c r="ET2145">
        <v>32.57</v>
      </c>
      <c r="EU2145">
        <v>0.69</v>
      </c>
      <c r="EV2145">
        <v>25545.16</v>
      </c>
      <c r="EW2145">
        <v>39.22</v>
      </c>
      <c r="EX2145">
        <v>0</v>
      </c>
      <c r="EY2145">
        <v>0</v>
      </c>
      <c r="FQ2145">
        <v>0</v>
      </c>
      <c r="FR2145">
        <v>0</v>
      </c>
      <c r="FS2145">
        <v>0</v>
      </c>
      <c r="FX2145">
        <v>70</v>
      </c>
      <c r="FY2145">
        <v>10</v>
      </c>
      <c r="GA2145" t="s">
        <v>3</v>
      </c>
      <c r="GD2145">
        <v>0</v>
      </c>
      <c r="GF2145">
        <v>1212913616</v>
      </c>
      <c r="GG2145">
        <v>2</v>
      </c>
      <c r="GH2145">
        <v>1</v>
      </c>
      <c r="GI2145">
        <v>-2</v>
      </c>
      <c r="GJ2145">
        <v>0</v>
      </c>
      <c r="GK2145">
        <f>ROUND(R2145*(R12)/100,2)</f>
        <v>0.01</v>
      </c>
      <c r="GL2145">
        <f t="shared" si="1512"/>
        <v>0</v>
      </c>
      <c r="GM2145">
        <f t="shared" si="1513"/>
        <v>460.16</v>
      </c>
      <c r="GN2145">
        <f t="shared" si="1514"/>
        <v>0</v>
      </c>
      <c r="GO2145">
        <f t="shared" si="1515"/>
        <v>0</v>
      </c>
      <c r="GP2145">
        <f t="shared" si="1516"/>
        <v>460.16</v>
      </c>
      <c r="GR2145">
        <v>0</v>
      </c>
      <c r="GS2145">
        <v>3</v>
      </c>
      <c r="GT2145">
        <v>0</v>
      </c>
      <c r="GU2145" t="s">
        <v>3</v>
      </c>
      <c r="GV2145">
        <f t="shared" si="1517"/>
        <v>0</v>
      </c>
      <c r="GW2145">
        <v>1</v>
      </c>
      <c r="GX2145">
        <f t="shared" si="1518"/>
        <v>0</v>
      </c>
      <c r="HA2145">
        <v>0</v>
      </c>
      <c r="HB2145">
        <v>0</v>
      </c>
      <c r="HC2145">
        <f t="shared" si="1519"/>
        <v>0</v>
      </c>
      <c r="HE2145" t="s">
        <v>3</v>
      </c>
      <c r="HF2145" t="s">
        <v>3</v>
      </c>
      <c r="HM2145" t="s">
        <v>3</v>
      </c>
      <c r="HN2145" t="s">
        <v>3</v>
      </c>
      <c r="HO2145" t="s">
        <v>3</v>
      </c>
      <c r="HP2145" t="s">
        <v>3</v>
      </c>
      <c r="HQ2145" t="s">
        <v>3</v>
      </c>
      <c r="HS2145">
        <v>0</v>
      </c>
      <c r="IK2145">
        <v>0</v>
      </c>
    </row>
    <row r="2146" spans="1:245" x14ac:dyDescent="0.2">
      <c r="A2146">
        <v>17</v>
      </c>
      <c r="B2146">
        <v>1</v>
      </c>
      <c r="C2146">
        <f>ROW(SmtRes!A666)</f>
        <v>666</v>
      </c>
      <c r="D2146">
        <f>ROW(EtalonRes!A666)</f>
        <v>666</v>
      </c>
      <c r="E2146" t="s">
        <v>506</v>
      </c>
      <c r="F2146" t="s">
        <v>255</v>
      </c>
      <c r="G2146" t="s">
        <v>256</v>
      </c>
      <c r="H2146" t="s">
        <v>18</v>
      </c>
      <c r="I2146">
        <f>ROUND(1/100,9)</f>
        <v>0.01</v>
      </c>
      <c r="J2146">
        <v>0</v>
      </c>
      <c r="K2146">
        <f>ROUND(1/100,9)</f>
        <v>0.01</v>
      </c>
      <c r="O2146">
        <f t="shared" si="1485"/>
        <v>225.56</v>
      </c>
      <c r="P2146">
        <f t="shared" si="1486"/>
        <v>0</v>
      </c>
      <c r="Q2146">
        <f t="shared" si="1487"/>
        <v>0</v>
      </c>
      <c r="R2146">
        <f t="shared" si="1488"/>
        <v>0</v>
      </c>
      <c r="S2146">
        <f t="shared" si="1489"/>
        <v>225.56</v>
      </c>
      <c r="T2146">
        <f t="shared" si="1490"/>
        <v>0</v>
      </c>
      <c r="U2146">
        <f t="shared" si="1491"/>
        <v>0.34630000000000005</v>
      </c>
      <c r="V2146">
        <f t="shared" si="1492"/>
        <v>0</v>
      </c>
      <c r="W2146">
        <f t="shared" si="1493"/>
        <v>0</v>
      </c>
      <c r="X2146">
        <f t="shared" si="1494"/>
        <v>157.88999999999999</v>
      </c>
      <c r="Y2146">
        <f t="shared" si="1494"/>
        <v>22.56</v>
      </c>
      <c r="AA2146">
        <v>35364244</v>
      </c>
      <c r="AB2146">
        <f t="shared" si="1495"/>
        <v>22555.56</v>
      </c>
      <c r="AC2146">
        <f t="shared" si="1496"/>
        <v>0</v>
      </c>
      <c r="AD2146">
        <f t="shared" si="1497"/>
        <v>0</v>
      </c>
      <c r="AE2146">
        <f t="shared" si="1498"/>
        <v>0</v>
      </c>
      <c r="AF2146">
        <f t="shared" si="1498"/>
        <v>22555.56</v>
      </c>
      <c r="AG2146">
        <f t="shared" si="1499"/>
        <v>0</v>
      </c>
      <c r="AH2146">
        <f t="shared" si="1500"/>
        <v>34.630000000000003</v>
      </c>
      <c r="AI2146">
        <f t="shared" si="1500"/>
        <v>0</v>
      </c>
      <c r="AJ2146">
        <f t="shared" si="1501"/>
        <v>0</v>
      </c>
      <c r="AK2146">
        <v>22555.56</v>
      </c>
      <c r="AL2146">
        <v>0</v>
      </c>
      <c r="AM2146">
        <v>0</v>
      </c>
      <c r="AN2146">
        <v>0</v>
      </c>
      <c r="AO2146">
        <v>22555.56</v>
      </c>
      <c r="AP2146">
        <v>0</v>
      </c>
      <c r="AQ2146">
        <v>34.630000000000003</v>
      </c>
      <c r="AR2146">
        <v>0</v>
      </c>
      <c r="AS2146">
        <v>0</v>
      </c>
      <c r="AT2146">
        <v>70</v>
      </c>
      <c r="AU2146">
        <v>10</v>
      </c>
      <c r="AV2146">
        <v>1</v>
      </c>
      <c r="AW2146">
        <v>1</v>
      </c>
      <c r="AZ2146">
        <v>1</v>
      </c>
      <c r="BA2146">
        <v>1</v>
      </c>
      <c r="BB2146">
        <v>1</v>
      </c>
      <c r="BC2146">
        <v>1</v>
      </c>
      <c r="BD2146" t="s">
        <v>3</v>
      </c>
      <c r="BE2146" t="s">
        <v>3</v>
      </c>
      <c r="BF2146" t="s">
        <v>3</v>
      </c>
      <c r="BG2146" t="s">
        <v>3</v>
      </c>
      <c r="BH2146">
        <v>0</v>
      </c>
      <c r="BI2146">
        <v>4</v>
      </c>
      <c r="BJ2146" t="s">
        <v>257</v>
      </c>
      <c r="BM2146">
        <v>0</v>
      </c>
      <c r="BN2146">
        <v>0</v>
      </c>
      <c r="BO2146" t="s">
        <v>3</v>
      </c>
      <c r="BP2146">
        <v>0</v>
      </c>
      <c r="BQ2146">
        <v>1</v>
      </c>
      <c r="BR2146">
        <v>0</v>
      </c>
      <c r="BS2146">
        <v>1</v>
      </c>
      <c r="BT2146">
        <v>1</v>
      </c>
      <c r="BU2146">
        <v>1</v>
      </c>
      <c r="BV2146">
        <v>1</v>
      </c>
      <c r="BW2146">
        <v>1</v>
      </c>
      <c r="BX2146">
        <v>1</v>
      </c>
      <c r="BY2146" t="s">
        <v>3</v>
      </c>
      <c r="BZ2146">
        <v>70</v>
      </c>
      <c r="CA2146">
        <v>10</v>
      </c>
      <c r="CB2146" t="s">
        <v>3</v>
      </c>
      <c r="CE2146">
        <v>0</v>
      </c>
      <c r="CF2146">
        <v>0</v>
      </c>
      <c r="CG2146">
        <v>0</v>
      </c>
      <c r="CM2146">
        <v>0</v>
      </c>
      <c r="CN2146" t="s">
        <v>3</v>
      </c>
      <c r="CO2146">
        <v>0</v>
      </c>
      <c r="CP2146">
        <f t="shared" si="1502"/>
        <v>225.56</v>
      </c>
      <c r="CQ2146">
        <f t="shared" si="1503"/>
        <v>0</v>
      </c>
      <c r="CR2146">
        <f t="shared" si="1504"/>
        <v>0</v>
      </c>
      <c r="CS2146">
        <f t="shared" si="1505"/>
        <v>0</v>
      </c>
      <c r="CT2146">
        <f t="shared" si="1506"/>
        <v>22555.56</v>
      </c>
      <c r="CU2146">
        <f t="shared" si="1507"/>
        <v>0</v>
      </c>
      <c r="CV2146">
        <f t="shared" si="1508"/>
        <v>34.630000000000003</v>
      </c>
      <c r="CW2146">
        <f t="shared" si="1509"/>
        <v>0</v>
      </c>
      <c r="CX2146">
        <f t="shared" si="1509"/>
        <v>0</v>
      </c>
      <c r="CY2146">
        <f t="shared" si="1510"/>
        <v>157.892</v>
      </c>
      <c r="CZ2146">
        <f t="shared" si="1511"/>
        <v>22.555999999999997</v>
      </c>
      <c r="DC2146" t="s">
        <v>3</v>
      </c>
      <c r="DD2146" t="s">
        <v>3</v>
      </c>
      <c r="DE2146" t="s">
        <v>3</v>
      </c>
      <c r="DF2146" t="s">
        <v>3</v>
      </c>
      <c r="DG2146" t="s">
        <v>3</v>
      </c>
      <c r="DH2146" t="s">
        <v>3</v>
      </c>
      <c r="DI2146" t="s">
        <v>3</v>
      </c>
      <c r="DJ2146" t="s">
        <v>3</v>
      </c>
      <c r="DK2146" t="s">
        <v>3</v>
      </c>
      <c r="DL2146" t="s">
        <v>3</v>
      </c>
      <c r="DM2146" t="s">
        <v>3</v>
      </c>
      <c r="DN2146">
        <v>0</v>
      </c>
      <c r="DO2146">
        <v>0</v>
      </c>
      <c r="DP2146">
        <v>1</v>
      </c>
      <c r="DQ2146">
        <v>1</v>
      </c>
      <c r="DU2146">
        <v>1010</v>
      </c>
      <c r="DV2146" t="s">
        <v>18</v>
      </c>
      <c r="DW2146" t="s">
        <v>18</v>
      </c>
      <c r="DX2146">
        <v>100</v>
      </c>
      <c r="DZ2146" t="s">
        <v>3</v>
      </c>
      <c r="EA2146" t="s">
        <v>3</v>
      </c>
      <c r="EB2146" t="s">
        <v>3</v>
      </c>
      <c r="EC2146" t="s">
        <v>3</v>
      </c>
      <c r="EE2146">
        <v>35096056</v>
      </c>
      <c r="EF2146">
        <v>1</v>
      </c>
      <c r="EG2146" t="s">
        <v>20</v>
      </c>
      <c r="EH2146">
        <v>0</v>
      </c>
      <c r="EI2146" t="s">
        <v>3</v>
      </c>
      <c r="EJ2146">
        <v>4</v>
      </c>
      <c r="EK2146">
        <v>0</v>
      </c>
      <c r="EL2146" t="s">
        <v>21</v>
      </c>
      <c r="EM2146" t="s">
        <v>22</v>
      </c>
      <c r="EO2146" t="s">
        <v>3</v>
      </c>
      <c r="EQ2146">
        <v>262144</v>
      </c>
      <c r="ER2146">
        <v>22555.56</v>
      </c>
      <c r="ES2146">
        <v>0</v>
      </c>
      <c r="ET2146">
        <v>0</v>
      </c>
      <c r="EU2146">
        <v>0</v>
      </c>
      <c r="EV2146">
        <v>22555.56</v>
      </c>
      <c r="EW2146">
        <v>34.630000000000003</v>
      </c>
      <c r="EX2146">
        <v>0</v>
      </c>
      <c r="EY2146">
        <v>0</v>
      </c>
      <c r="FQ2146">
        <v>0</v>
      </c>
      <c r="FR2146">
        <v>0</v>
      </c>
      <c r="FS2146">
        <v>0</v>
      </c>
      <c r="FX2146">
        <v>70</v>
      </c>
      <c r="FY2146">
        <v>10</v>
      </c>
      <c r="GA2146" t="s">
        <v>3</v>
      </c>
      <c r="GD2146">
        <v>0</v>
      </c>
      <c r="GF2146">
        <v>-24549344</v>
      </c>
      <c r="GG2146">
        <v>2</v>
      </c>
      <c r="GH2146">
        <v>1</v>
      </c>
      <c r="GI2146">
        <v>-2</v>
      </c>
      <c r="GJ2146">
        <v>0</v>
      </c>
      <c r="GK2146">
        <f>ROUND(R2146*(R12)/100,2)</f>
        <v>0</v>
      </c>
      <c r="GL2146">
        <f t="shared" si="1512"/>
        <v>0</v>
      </c>
      <c r="GM2146">
        <f t="shared" si="1513"/>
        <v>406.01</v>
      </c>
      <c r="GN2146">
        <f t="shared" si="1514"/>
        <v>0</v>
      </c>
      <c r="GO2146">
        <f t="shared" si="1515"/>
        <v>0</v>
      </c>
      <c r="GP2146">
        <f t="shared" si="1516"/>
        <v>406.01</v>
      </c>
      <c r="GR2146">
        <v>0</v>
      </c>
      <c r="GS2146">
        <v>3</v>
      </c>
      <c r="GT2146">
        <v>0</v>
      </c>
      <c r="GU2146" t="s">
        <v>3</v>
      </c>
      <c r="GV2146">
        <f t="shared" si="1517"/>
        <v>0</v>
      </c>
      <c r="GW2146">
        <v>1</v>
      </c>
      <c r="GX2146">
        <f t="shared" si="1518"/>
        <v>0</v>
      </c>
      <c r="HA2146">
        <v>0</v>
      </c>
      <c r="HB2146">
        <v>0</v>
      </c>
      <c r="HC2146">
        <f t="shared" si="1519"/>
        <v>0</v>
      </c>
      <c r="HE2146" t="s">
        <v>3</v>
      </c>
      <c r="HF2146" t="s">
        <v>3</v>
      </c>
      <c r="HM2146" t="s">
        <v>3</v>
      </c>
      <c r="HN2146" t="s">
        <v>3</v>
      </c>
      <c r="HO2146" t="s">
        <v>3</v>
      </c>
      <c r="HP2146" t="s">
        <v>3</v>
      </c>
      <c r="HQ2146" t="s">
        <v>3</v>
      </c>
      <c r="HS2146">
        <v>0</v>
      </c>
      <c r="IK2146">
        <v>0</v>
      </c>
    </row>
    <row r="2148" spans="1:245" x14ac:dyDescent="0.2">
      <c r="A2148">
        <v>51</v>
      </c>
      <c r="B2148">
        <f>B2135</f>
        <v>1</v>
      </c>
      <c r="C2148">
        <f>A2135</f>
        <v>4</v>
      </c>
      <c r="D2148">
        <f>ROW(A2135)</f>
        <v>2135</v>
      </c>
      <c r="F2148" t="str">
        <f>IF(F2135&lt;&gt;"",F2135,"")</f>
        <v>Новый раздел</v>
      </c>
      <c r="G2148" t="str">
        <f>IF(G2135&lt;&gt;"",G2135,"")</f>
        <v>Помещение 217 Учебный класс</v>
      </c>
      <c r="H2148">
        <v>0</v>
      </c>
      <c r="O2148">
        <f t="shared" ref="O2148:T2148" si="1520">ROUND(AB2148,2)</f>
        <v>2205.15</v>
      </c>
      <c r="P2148">
        <f t="shared" si="1520"/>
        <v>266.66000000000003</v>
      </c>
      <c r="Q2148">
        <f t="shared" si="1520"/>
        <v>63.37</v>
      </c>
      <c r="R2148">
        <f t="shared" si="1520"/>
        <v>30.47</v>
      </c>
      <c r="S2148">
        <f t="shared" si="1520"/>
        <v>1875.12</v>
      </c>
      <c r="T2148">
        <f t="shared" si="1520"/>
        <v>0</v>
      </c>
      <c r="U2148">
        <f>AH2148</f>
        <v>2.9668999999999999</v>
      </c>
      <c r="V2148">
        <f>AI2148</f>
        <v>0</v>
      </c>
      <c r="W2148">
        <f>ROUND(AJ2148,2)</f>
        <v>0</v>
      </c>
      <c r="X2148">
        <f>ROUND(AK2148,2)</f>
        <v>1312.59</v>
      </c>
      <c r="Y2148">
        <f>ROUND(AL2148,2)</f>
        <v>187.52</v>
      </c>
      <c r="AB2148">
        <f>ROUND(SUMIF(AA2139:AA2146,"=35364244",O2139:O2146),2)</f>
        <v>2205.15</v>
      </c>
      <c r="AC2148">
        <f>ROUND(SUMIF(AA2139:AA2146,"=35364244",P2139:P2146),2)</f>
        <v>266.66000000000003</v>
      </c>
      <c r="AD2148">
        <f>ROUND(SUMIF(AA2139:AA2146,"=35364244",Q2139:Q2146),2)</f>
        <v>63.37</v>
      </c>
      <c r="AE2148">
        <f>ROUND(SUMIF(AA2139:AA2146,"=35364244",R2139:R2146),2)</f>
        <v>30.47</v>
      </c>
      <c r="AF2148">
        <f>ROUND(SUMIF(AA2139:AA2146,"=35364244",S2139:S2146),2)</f>
        <v>1875.12</v>
      </c>
      <c r="AG2148">
        <f>ROUND(SUMIF(AA2139:AA2146,"=35364244",T2139:T2146),2)</f>
        <v>0</v>
      </c>
      <c r="AH2148">
        <f>SUMIF(AA2139:AA2146,"=35364244",U2139:U2146)</f>
        <v>2.9668999999999999</v>
      </c>
      <c r="AI2148">
        <f>SUMIF(AA2139:AA2146,"=35364244",V2139:V2146)</f>
        <v>0</v>
      </c>
      <c r="AJ2148">
        <f>ROUND(SUMIF(AA2139:AA2146,"=35364244",W2139:W2146),2)</f>
        <v>0</v>
      </c>
      <c r="AK2148">
        <f>ROUND(SUMIF(AA2139:AA2146,"=35364244",X2139:X2146),2)</f>
        <v>1312.59</v>
      </c>
      <c r="AL2148">
        <f>ROUND(SUMIF(AA2139:AA2146,"=35364244",Y2139:Y2146),2)</f>
        <v>187.52</v>
      </c>
      <c r="AO2148">
        <f t="shared" ref="AO2148:BD2148" si="1521">ROUND(BX2148,2)</f>
        <v>0</v>
      </c>
      <c r="AP2148">
        <f t="shared" si="1521"/>
        <v>0</v>
      </c>
      <c r="AQ2148">
        <f t="shared" si="1521"/>
        <v>0</v>
      </c>
      <c r="AR2148">
        <f t="shared" si="1521"/>
        <v>3738.16</v>
      </c>
      <c r="AS2148">
        <f t="shared" si="1521"/>
        <v>0</v>
      </c>
      <c r="AT2148">
        <f t="shared" si="1521"/>
        <v>0</v>
      </c>
      <c r="AU2148">
        <f t="shared" si="1521"/>
        <v>3738.16</v>
      </c>
      <c r="AV2148">
        <f t="shared" si="1521"/>
        <v>266.66000000000003</v>
      </c>
      <c r="AW2148">
        <f t="shared" si="1521"/>
        <v>266.66000000000003</v>
      </c>
      <c r="AX2148">
        <f t="shared" si="1521"/>
        <v>0</v>
      </c>
      <c r="AY2148">
        <f t="shared" si="1521"/>
        <v>266.66000000000003</v>
      </c>
      <c r="AZ2148">
        <f t="shared" si="1521"/>
        <v>0</v>
      </c>
      <c r="BA2148">
        <f t="shared" si="1521"/>
        <v>0</v>
      </c>
      <c r="BB2148">
        <f t="shared" si="1521"/>
        <v>0</v>
      </c>
      <c r="BC2148">
        <f t="shared" si="1521"/>
        <v>0</v>
      </c>
      <c r="BD2148">
        <f t="shared" si="1521"/>
        <v>0</v>
      </c>
      <c r="BX2148">
        <f>ROUND(SUMIF(AA2139:AA2146,"=35364244",FQ2139:FQ2146),2)</f>
        <v>0</v>
      </c>
      <c r="BY2148">
        <f>ROUND(SUMIF(AA2139:AA2146,"=35364244",FR2139:FR2146),2)</f>
        <v>0</v>
      </c>
      <c r="BZ2148">
        <f>ROUND(SUMIF(AA2139:AA2146,"=35364244",GL2139:GL2146),2)</f>
        <v>0</v>
      </c>
      <c r="CA2148">
        <f>ROUND(SUMIF(AA2139:AA2146,"=35364244",GM2139:GM2146),2)</f>
        <v>3738.16</v>
      </c>
      <c r="CB2148">
        <f>ROUND(SUMIF(AA2139:AA2146,"=35364244",GN2139:GN2146),2)</f>
        <v>0</v>
      </c>
      <c r="CC2148">
        <f>ROUND(SUMIF(AA2139:AA2146,"=35364244",GO2139:GO2146),2)</f>
        <v>0</v>
      </c>
      <c r="CD2148">
        <f>ROUND(SUMIF(AA2139:AA2146,"=35364244",GP2139:GP2146),2)</f>
        <v>3738.16</v>
      </c>
      <c r="CE2148">
        <f>AC2148-BX2148</f>
        <v>266.66000000000003</v>
      </c>
      <c r="CF2148">
        <f>AC2148-BY2148</f>
        <v>266.66000000000003</v>
      </c>
      <c r="CG2148">
        <f>BX2148-BZ2148</f>
        <v>0</v>
      </c>
      <c r="CH2148">
        <f>AC2148-BX2148-BY2148+BZ2148</f>
        <v>266.66000000000003</v>
      </c>
      <c r="CI2148">
        <f>BY2148-BZ2148</f>
        <v>0</v>
      </c>
      <c r="CJ2148">
        <f>ROUND(SUMIF(AA2139:AA2146,"=35364244",GX2139:GX2146),2)</f>
        <v>0</v>
      </c>
      <c r="CK2148">
        <f>ROUND(SUMIF(AA2139:AA2146,"=35364244",GY2139:GY2146),2)</f>
        <v>0</v>
      </c>
      <c r="CL2148">
        <f>ROUND(SUMIF(AA2139:AA2146,"=35364244",GZ2139:GZ2146),2)</f>
        <v>0</v>
      </c>
      <c r="CM2148">
        <f>ROUND(SUMIF(AA2139:AA2146,"=35364244",HD2139:HD2146),2)</f>
        <v>0</v>
      </c>
      <c r="GX2148">
        <v>0</v>
      </c>
    </row>
    <row r="2150" spans="1:245" x14ac:dyDescent="0.2">
      <c r="A2150">
        <v>50</v>
      </c>
      <c r="B2150">
        <v>0</v>
      </c>
      <c r="C2150">
        <v>0</v>
      </c>
      <c r="D2150">
        <v>1</v>
      </c>
      <c r="E2150">
        <v>201</v>
      </c>
      <c r="F2150">
        <f>ROUND(Source!O2148,O2150)</f>
        <v>2205.15</v>
      </c>
      <c r="G2150" t="s">
        <v>66</v>
      </c>
      <c r="H2150" t="s">
        <v>67</v>
      </c>
      <c r="K2150">
        <v>201</v>
      </c>
      <c r="L2150">
        <v>1</v>
      </c>
      <c r="M2150">
        <v>3</v>
      </c>
      <c r="N2150" t="s">
        <v>3</v>
      </c>
      <c r="O2150">
        <v>2</v>
      </c>
      <c r="W2150">
        <v>2205.15</v>
      </c>
      <c r="X2150">
        <v>1</v>
      </c>
      <c r="Y2150">
        <v>2205.15</v>
      </c>
    </row>
    <row r="2151" spans="1:245" x14ac:dyDescent="0.2">
      <c r="A2151">
        <v>50</v>
      </c>
      <c r="B2151">
        <v>0</v>
      </c>
      <c r="C2151">
        <v>0</v>
      </c>
      <c r="D2151">
        <v>1</v>
      </c>
      <c r="E2151">
        <v>202</v>
      </c>
      <c r="F2151">
        <f>ROUND(Source!P2148,O2151)</f>
        <v>266.66000000000003</v>
      </c>
      <c r="G2151" t="s">
        <v>68</v>
      </c>
      <c r="H2151" t="s">
        <v>69</v>
      </c>
      <c r="K2151">
        <v>202</v>
      </c>
      <c r="L2151">
        <v>2</v>
      </c>
      <c r="M2151">
        <v>3</v>
      </c>
      <c r="N2151" t="s">
        <v>3</v>
      </c>
      <c r="O2151">
        <v>2</v>
      </c>
      <c r="W2151">
        <v>266.66000000000003</v>
      </c>
      <c r="X2151">
        <v>1</v>
      </c>
      <c r="Y2151">
        <v>266.66000000000003</v>
      </c>
    </row>
    <row r="2152" spans="1:245" x14ac:dyDescent="0.2">
      <c r="A2152">
        <v>50</v>
      </c>
      <c r="B2152">
        <v>0</v>
      </c>
      <c r="C2152">
        <v>0</v>
      </c>
      <c r="D2152">
        <v>1</v>
      </c>
      <c r="E2152">
        <v>222</v>
      </c>
      <c r="F2152">
        <f>ROUND(Source!AO2148,O2152)</f>
        <v>0</v>
      </c>
      <c r="G2152" t="s">
        <v>70</v>
      </c>
      <c r="H2152" t="s">
        <v>71</v>
      </c>
      <c r="K2152">
        <v>222</v>
      </c>
      <c r="L2152">
        <v>3</v>
      </c>
      <c r="M2152">
        <v>3</v>
      </c>
      <c r="N2152" t="s">
        <v>3</v>
      </c>
      <c r="O2152">
        <v>2</v>
      </c>
      <c r="W2152">
        <v>0</v>
      </c>
      <c r="X2152">
        <v>1</v>
      </c>
      <c r="Y2152">
        <v>0</v>
      </c>
    </row>
    <row r="2153" spans="1:245" x14ac:dyDescent="0.2">
      <c r="A2153">
        <v>50</v>
      </c>
      <c r="B2153">
        <v>0</v>
      </c>
      <c r="C2153">
        <v>0</v>
      </c>
      <c r="D2153">
        <v>1</v>
      </c>
      <c r="E2153">
        <v>225</v>
      </c>
      <c r="F2153">
        <f>ROUND(Source!AV2148,O2153)</f>
        <v>266.66000000000003</v>
      </c>
      <c r="G2153" t="s">
        <v>72</v>
      </c>
      <c r="H2153" t="s">
        <v>73</v>
      </c>
      <c r="K2153">
        <v>225</v>
      </c>
      <c r="L2153">
        <v>4</v>
      </c>
      <c r="M2153">
        <v>3</v>
      </c>
      <c r="N2153" t="s">
        <v>3</v>
      </c>
      <c r="O2153">
        <v>2</v>
      </c>
      <c r="W2153">
        <v>266.66000000000003</v>
      </c>
      <c r="X2153">
        <v>1</v>
      </c>
      <c r="Y2153">
        <v>266.66000000000003</v>
      </c>
    </row>
    <row r="2154" spans="1:245" x14ac:dyDescent="0.2">
      <c r="A2154">
        <v>50</v>
      </c>
      <c r="B2154">
        <v>0</v>
      </c>
      <c r="C2154">
        <v>0</v>
      </c>
      <c r="D2154">
        <v>1</v>
      </c>
      <c r="E2154">
        <v>226</v>
      </c>
      <c r="F2154">
        <f>ROUND(Source!AW2148,O2154)</f>
        <v>266.66000000000003</v>
      </c>
      <c r="G2154" t="s">
        <v>74</v>
      </c>
      <c r="H2154" t="s">
        <v>75</v>
      </c>
      <c r="K2154">
        <v>226</v>
      </c>
      <c r="L2154">
        <v>5</v>
      </c>
      <c r="M2154">
        <v>3</v>
      </c>
      <c r="N2154" t="s">
        <v>3</v>
      </c>
      <c r="O2154">
        <v>2</v>
      </c>
      <c r="W2154">
        <v>266.66000000000003</v>
      </c>
      <c r="X2154">
        <v>1</v>
      </c>
      <c r="Y2154">
        <v>266.66000000000003</v>
      </c>
    </row>
    <row r="2155" spans="1:245" x14ac:dyDescent="0.2">
      <c r="A2155">
        <v>50</v>
      </c>
      <c r="B2155">
        <v>0</v>
      </c>
      <c r="C2155">
        <v>0</v>
      </c>
      <c r="D2155">
        <v>1</v>
      </c>
      <c r="E2155">
        <v>227</v>
      </c>
      <c r="F2155">
        <f>ROUND(Source!AX2148,O2155)</f>
        <v>0</v>
      </c>
      <c r="G2155" t="s">
        <v>76</v>
      </c>
      <c r="H2155" t="s">
        <v>77</v>
      </c>
      <c r="K2155">
        <v>227</v>
      </c>
      <c r="L2155">
        <v>6</v>
      </c>
      <c r="M2155">
        <v>3</v>
      </c>
      <c r="N2155" t="s">
        <v>3</v>
      </c>
      <c r="O2155">
        <v>2</v>
      </c>
      <c r="W2155">
        <v>0</v>
      </c>
      <c r="X2155">
        <v>1</v>
      </c>
      <c r="Y2155">
        <v>0</v>
      </c>
    </row>
    <row r="2156" spans="1:245" x14ac:dyDescent="0.2">
      <c r="A2156">
        <v>50</v>
      </c>
      <c r="B2156">
        <v>0</v>
      </c>
      <c r="C2156">
        <v>0</v>
      </c>
      <c r="D2156">
        <v>1</v>
      </c>
      <c r="E2156">
        <v>228</v>
      </c>
      <c r="F2156">
        <f>ROUND(Source!AY2148,O2156)</f>
        <v>266.66000000000003</v>
      </c>
      <c r="G2156" t="s">
        <v>78</v>
      </c>
      <c r="H2156" t="s">
        <v>79</v>
      </c>
      <c r="K2156">
        <v>228</v>
      </c>
      <c r="L2156">
        <v>7</v>
      </c>
      <c r="M2156">
        <v>3</v>
      </c>
      <c r="N2156" t="s">
        <v>3</v>
      </c>
      <c r="O2156">
        <v>2</v>
      </c>
      <c r="W2156">
        <v>266.66000000000003</v>
      </c>
      <c r="X2156">
        <v>1</v>
      </c>
      <c r="Y2156">
        <v>266.66000000000003</v>
      </c>
    </row>
    <row r="2157" spans="1:245" x14ac:dyDescent="0.2">
      <c r="A2157">
        <v>50</v>
      </c>
      <c r="B2157">
        <v>0</v>
      </c>
      <c r="C2157">
        <v>0</v>
      </c>
      <c r="D2157">
        <v>1</v>
      </c>
      <c r="E2157">
        <v>216</v>
      </c>
      <c r="F2157">
        <f>ROUND(Source!AP2148,O2157)</f>
        <v>0</v>
      </c>
      <c r="G2157" t="s">
        <v>80</v>
      </c>
      <c r="H2157" t="s">
        <v>81</v>
      </c>
      <c r="K2157">
        <v>216</v>
      </c>
      <c r="L2157">
        <v>8</v>
      </c>
      <c r="M2157">
        <v>3</v>
      </c>
      <c r="N2157" t="s">
        <v>3</v>
      </c>
      <c r="O2157">
        <v>2</v>
      </c>
      <c r="W2157">
        <v>0</v>
      </c>
      <c r="X2157">
        <v>1</v>
      </c>
      <c r="Y2157">
        <v>0</v>
      </c>
    </row>
    <row r="2158" spans="1:245" x14ac:dyDescent="0.2">
      <c r="A2158">
        <v>50</v>
      </c>
      <c r="B2158">
        <v>0</v>
      </c>
      <c r="C2158">
        <v>0</v>
      </c>
      <c r="D2158">
        <v>1</v>
      </c>
      <c r="E2158">
        <v>223</v>
      </c>
      <c r="F2158">
        <f>ROUND(Source!AQ2148,O2158)</f>
        <v>0</v>
      </c>
      <c r="G2158" t="s">
        <v>82</v>
      </c>
      <c r="H2158" t="s">
        <v>83</v>
      </c>
      <c r="K2158">
        <v>223</v>
      </c>
      <c r="L2158">
        <v>9</v>
      </c>
      <c r="M2158">
        <v>3</v>
      </c>
      <c r="N2158" t="s">
        <v>3</v>
      </c>
      <c r="O2158">
        <v>2</v>
      </c>
      <c r="W2158">
        <v>0</v>
      </c>
      <c r="X2158">
        <v>1</v>
      </c>
      <c r="Y2158">
        <v>0</v>
      </c>
    </row>
    <row r="2159" spans="1:245" x14ac:dyDescent="0.2">
      <c r="A2159">
        <v>50</v>
      </c>
      <c r="B2159">
        <v>0</v>
      </c>
      <c r="C2159">
        <v>0</v>
      </c>
      <c r="D2159">
        <v>1</v>
      </c>
      <c r="E2159">
        <v>229</v>
      </c>
      <c r="F2159">
        <f>ROUND(Source!AZ2148,O2159)</f>
        <v>0</v>
      </c>
      <c r="G2159" t="s">
        <v>84</v>
      </c>
      <c r="H2159" t="s">
        <v>85</v>
      </c>
      <c r="K2159">
        <v>229</v>
      </c>
      <c r="L2159">
        <v>10</v>
      </c>
      <c r="M2159">
        <v>3</v>
      </c>
      <c r="N2159" t="s">
        <v>3</v>
      </c>
      <c r="O2159">
        <v>2</v>
      </c>
      <c r="W2159">
        <v>0</v>
      </c>
      <c r="X2159">
        <v>1</v>
      </c>
      <c r="Y2159">
        <v>0</v>
      </c>
    </row>
    <row r="2160" spans="1:245" x14ac:dyDescent="0.2">
      <c r="A2160">
        <v>50</v>
      </c>
      <c r="B2160">
        <v>0</v>
      </c>
      <c r="C2160">
        <v>0</v>
      </c>
      <c r="D2160">
        <v>1</v>
      </c>
      <c r="E2160">
        <v>203</v>
      </c>
      <c r="F2160">
        <f>ROUND(Source!Q2148,O2160)</f>
        <v>63.37</v>
      </c>
      <c r="G2160" t="s">
        <v>86</v>
      </c>
      <c r="H2160" t="s">
        <v>87</v>
      </c>
      <c r="K2160">
        <v>203</v>
      </c>
      <c r="L2160">
        <v>11</v>
      </c>
      <c r="M2160">
        <v>3</v>
      </c>
      <c r="N2160" t="s">
        <v>3</v>
      </c>
      <c r="O2160">
        <v>2</v>
      </c>
      <c r="W2160">
        <v>63.37</v>
      </c>
      <c r="X2160">
        <v>1</v>
      </c>
      <c r="Y2160">
        <v>63.37</v>
      </c>
    </row>
    <row r="2161" spans="1:25" x14ac:dyDescent="0.2">
      <c r="A2161">
        <v>50</v>
      </c>
      <c r="B2161">
        <v>0</v>
      </c>
      <c r="C2161">
        <v>0</v>
      </c>
      <c r="D2161">
        <v>1</v>
      </c>
      <c r="E2161">
        <v>231</v>
      </c>
      <c r="F2161">
        <f>ROUND(Source!BB2148,O2161)</f>
        <v>0</v>
      </c>
      <c r="G2161" t="s">
        <v>88</v>
      </c>
      <c r="H2161" t="s">
        <v>89</v>
      </c>
      <c r="K2161">
        <v>231</v>
      </c>
      <c r="L2161">
        <v>12</v>
      </c>
      <c r="M2161">
        <v>3</v>
      </c>
      <c r="N2161" t="s">
        <v>3</v>
      </c>
      <c r="O2161">
        <v>2</v>
      </c>
      <c r="W2161">
        <v>0</v>
      </c>
      <c r="X2161">
        <v>1</v>
      </c>
      <c r="Y2161">
        <v>0</v>
      </c>
    </row>
    <row r="2162" spans="1:25" x14ac:dyDescent="0.2">
      <c r="A2162">
        <v>50</v>
      </c>
      <c r="B2162">
        <v>0</v>
      </c>
      <c r="C2162">
        <v>0</v>
      </c>
      <c r="D2162">
        <v>1</v>
      </c>
      <c r="E2162">
        <v>204</v>
      </c>
      <c r="F2162">
        <f>ROUND(Source!R2148,O2162)</f>
        <v>30.47</v>
      </c>
      <c r="G2162" t="s">
        <v>90</v>
      </c>
      <c r="H2162" t="s">
        <v>91</v>
      </c>
      <c r="K2162">
        <v>204</v>
      </c>
      <c r="L2162">
        <v>13</v>
      </c>
      <c r="M2162">
        <v>3</v>
      </c>
      <c r="N2162" t="s">
        <v>3</v>
      </c>
      <c r="O2162">
        <v>2</v>
      </c>
      <c r="W2162">
        <v>30.47</v>
      </c>
      <c r="X2162">
        <v>1</v>
      </c>
      <c r="Y2162">
        <v>30.47</v>
      </c>
    </row>
    <row r="2163" spans="1:25" x14ac:dyDescent="0.2">
      <c r="A2163">
        <v>50</v>
      </c>
      <c r="B2163">
        <v>0</v>
      </c>
      <c r="C2163">
        <v>0</v>
      </c>
      <c r="D2163">
        <v>1</v>
      </c>
      <c r="E2163">
        <v>205</v>
      </c>
      <c r="F2163">
        <f>ROUND(Source!S2148,O2163)</f>
        <v>1875.12</v>
      </c>
      <c r="G2163" t="s">
        <v>92</v>
      </c>
      <c r="H2163" t="s">
        <v>93</v>
      </c>
      <c r="K2163">
        <v>205</v>
      </c>
      <c r="L2163">
        <v>14</v>
      </c>
      <c r="M2163">
        <v>3</v>
      </c>
      <c r="N2163" t="s">
        <v>3</v>
      </c>
      <c r="O2163">
        <v>2</v>
      </c>
      <c r="W2163">
        <v>1875.12</v>
      </c>
      <c r="X2163">
        <v>1</v>
      </c>
      <c r="Y2163">
        <v>1875.12</v>
      </c>
    </row>
    <row r="2164" spans="1:25" x14ac:dyDescent="0.2">
      <c r="A2164">
        <v>50</v>
      </c>
      <c r="B2164">
        <v>0</v>
      </c>
      <c r="C2164">
        <v>0</v>
      </c>
      <c r="D2164">
        <v>1</v>
      </c>
      <c r="E2164">
        <v>232</v>
      </c>
      <c r="F2164">
        <f>ROUND(Source!BC2148,O2164)</f>
        <v>0</v>
      </c>
      <c r="G2164" t="s">
        <v>94</v>
      </c>
      <c r="H2164" t="s">
        <v>95</v>
      </c>
      <c r="K2164">
        <v>232</v>
      </c>
      <c r="L2164">
        <v>15</v>
      </c>
      <c r="M2164">
        <v>3</v>
      </c>
      <c r="N2164" t="s">
        <v>3</v>
      </c>
      <c r="O2164">
        <v>2</v>
      </c>
      <c r="W2164">
        <v>0</v>
      </c>
      <c r="X2164">
        <v>1</v>
      </c>
      <c r="Y2164">
        <v>0</v>
      </c>
    </row>
    <row r="2165" spans="1:25" x14ac:dyDescent="0.2">
      <c r="A2165">
        <v>50</v>
      </c>
      <c r="B2165">
        <v>0</v>
      </c>
      <c r="C2165">
        <v>0</v>
      </c>
      <c r="D2165">
        <v>1</v>
      </c>
      <c r="E2165">
        <v>214</v>
      </c>
      <c r="F2165">
        <f>ROUND(Source!AS2148,O2165)</f>
        <v>0</v>
      </c>
      <c r="G2165" t="s">
        <v>96</v>
      </c>
      <c r="H2165" t="s">
        <v>97</v>
      </c>
      <c r="K2165">
        <v>214</v>
      </c>
      <c r="L2165">
        <v>16</v>
      </c>
      <c r="M2165">
        <v>3</v>
      </c>
      <c r="N2165" t="s">
        <v>3</v>
      </c>
      <c r="O2165">
        <v>2</v>
      </c>
      <c r="W2165">
        <v>0</v>
      </c>
      <c r="X2165">
        <v>1</v>
      </c>
      <c r="Y2165">
        <v>0</v>
      </c>
    </row>
    <row r="2166" spans="1:25" x14ac:dyDescent="0.2">
      <c r="A2166">
        <v>50</v>
      </c>
      <c r="B2166">
        <v>0</v>
      </c>
      <c r="C2166">
        <v>0</v>
      </c>
      <c r="D2166">
        <v>1</v>
      </c>
      <c r="E2166">
        <v>215</v>
      </c>
      <c r="F2166">
        <f>ROUND(Source!AT2148,O2166)</f>
        <v>0</v>
      </c>
      <c r="G2166" t="s">
        <v>98</v>
      </c>
      <c r="H2166" t="s">
        <v>99</v>
      </c>
      <c r="K2166">
        <v>215</v>
      </c>
      <c r="L2166">
        <v>17</v>
      </c>
      <c r="M2166">
        <v>3</v>
      </c>
      <c r="N2166" t="s">
        <v>3</v>
      </c>
      <c r="O2166">
        <v>2</v>
      </c>
      <c r="W2166">
        <v>0</v>
      </c>
      <c r="X2166">
        <v>1</v>
      </c>
      <c r="Y2166">
        <v>0</v>
      </c>
    </row>
    <row r="2167" spans="1:25" x14ac:dyDescent="0.2">
      <c r="A2167">
        <v>50</v>
      </c>
      <c r="B2167">
        <v>0</v>
      </c>
      <c r="C2167">
        <v>0</v>
      </c>
      <c r="D2167">
        <v>1</v>
      </c>
      <c r="E2167">
        <v>217</v>
      </c>
      <c r="F2167">
        <f>ROUND(Source!AU2148,O2167)</f>
        <v>3738.16</v>
      </c>
      <c r="G2167" t="s">
        <v>100</v>
      </c>
      <c r="H2167" t="s">
        <v>101</v>
      </c>
      <c r="K2167">
        <v>217</v>
      </c>
      <c r="L2167">
        <v>18</v>
      </c>
      <c r="M2167">
        <v>3</v>
      </c>
      <c r="N2167" t="s">
        <v>3</v>
      </c>
      <c r="O2167">
        <v>2</v>
      </c>
      <c r="W2167">
        <v>3738.16</v>
      </c>
      <c r="X2167">
        <v>1</v>
      </c>
      <c r="Y2167">
        <v>3738.16</v>
      </c>
    </row>
    <row r="2168" spans="1:25" x14ac:dyDescent="0.2">
      <c r="A2168">
        <v>50</v>
      </c>
      <c r="B2168">
        <v>0</v>
      </c>
      <c r="C2168">
        <v>0</v>
      </c>
      <c r="D2168">
        <v>1</v>
      </c>
      <c r="E2168">
        <v>230</v>
      </c>
      <c r="F2168">
        <f>ROUND(Source!BA2148,O2168)</f>
        <v>0</v>
      </c>
      <c r="G2168" t="s">
        <v>102</v>
      </c>
      <c r="H2168" t="s">
        <v>103</v>
      </c>
      <c r="K2168">
        <v>230</v>
      </c>
      <c r="L2168">
        <v>19</v>
      </c>
      <c r="M2168">
        <v>3</v>
      </c>
      <c r="N2168" t="s">
        <v>3</v>
      </c>
      <c r="O2168">
        <v>2</v>
      </c>
      <c r="W2168">
        <v>0</v>
      </c>
      <c r="X2168">
        <v>1</v>
      </c>
      <c r="Y2168">
        <v>0</v>
      </c>
    </row>
    <row r="2169" spans="1:25" x14ac:dyDescent="0.2">
      <c r="A2169">
        <v>50</v>
      </c>
      <c r="B2169">
        <v>0</v>
      </c>
      <c r="C2169">
        <v>0</v>
      </c>
      <c r="D2169">
        <v>1</v>
      </c>
      <c r="E2169">
        <v>206</v>
      </c>
      <c r="F2169">
        <f>ROUND(Source!T2148,O2169)</f>
        <v>0</v>
      </c>
      <c r="G2169" t="s">
        <v>104</v>
      </c>
      <c r="H2169" t="s">
        <v>105</v>
      </c>
      <c r="K2169">
        <v>206</v>
      </c>
      <c r="L2169">
        <v>20</v>
      </c>
      <c r="M2169">
        <v>3</v>
      </c>
      <c r="N2169" t="s">
        <v>3</v>
      </c>
      <c r="O2169">
        <v>2</v>
      </c>
      <c r="W2169">
        <v>0</v>
      </c>
      <c r="X2169">
        <v>1</v>
      </c>
      <c r="Y2169">
        <v>0</v>
      </c>
    </row>
    <row r="2170" spans="1:25" x14ac:dyDescent="0.2">
      <c r="A2170">
        <v>50</v>
      </c>
      <c r="B2170">
        <v>0</v>
      </c>
      <c r="C2170">
        <v>0</v>
      </c>
      <c r="D2170">
        <v>1</v>
      </c>
      <c r="E2170">
        <v>207</v>
      </c>
      <c r="F2170">
        <f>Source!U2148</f>
        <v>2.9668999999999999</v>
      </c>
      <c r="G2170" t="s">
        <v>106</v>
      </c>
      <c r="H2170" t="s">
        <v>107</v>
      </c>
      <c r="K2170">
        <v>207</v>
      </c>
      <c r="L2170">
        <v>21</v>
      </c>
      <c r="M2170">
        <v>3</v>
      </c>
      <c r="N2170" t="s">
        <v>3</v>
      </c>
      <c r="O2170">
        <v>-1</v>
      </c>
      <c r="W2170">
        <v>2.9668999999999994</v>
      </c>
      <c r="X2170">
        <v>1</v>
      </c>
      <c r="Y2170">
        <v>2.9668999999999994</v>
      </c>
    </row>
    <row r="2171" spans="1:25" x14ac:dyDescent="0.2">
      <c r="A2171">
        <v>50</v>
      </c>
      <c r="B2171">
        <v>0</v>
      </c>
      <c r="C2171">
        <v>0</v>
      </c>
      <c r="D2171">
        <v>1</v>
      </c>
      <c r="E2171">
        <v>208</v>
      </c>
      <c r="F2171">
        <f>Source!V2148</f>
        <v>0</v>
      </c>
      <c r="G2171" t="s">
        <v>108</v>
      </c>
      <c r="H2171" t="s">
        <v>109</v>
      </c>
      <c r="K2171">
        <v>208</v>
      </c>
      <c r="L2171">
        <v>22</v>
      </c>
      <c r="M2171">
        <v>3</v>
      </c>
      <c r="N2171" t="s">
        <v>3</v>
      </c>
      <c r="O2171">
        <v>-1</v>
      </c>
      <c r="W2171">
        <v>0</v>
      </c>
      <c r="X2171">
        <v>1</v>
      </c>
      <c r="Y2171">
        <v>0</v>
      </c>
    </row>
    <row r="2172" spans="1:25" x14ac:dyDescent="0.2">
      <c r="A2172">
        <v>50</v>
      </c>
      <c r="B2172">
        <v>0</v>
      </c>
      <c r="C2172">
        <v>0</v>
      </c>
      <c r="D2172">
        <v>1</v>
      </c>
      <c r="E2172">
        <v>209</v>
      </c>
      <c r="F2172">
        <f>ROUND(Source!W2148,O2172)</f>
        <v>0</v>
      </c>
      <c r="G2172" t="s">
        <v>110</v>
      </c>
      <c r="H2172" t="s">
        <v>111</v>
      </c>
      <c r="K2172">
        <v>209</v>
      </c>
      <c r="L2172">
        <v>23</v>
      </c>
      <c r="M2172">
        <v>3</v>
      </c>
      <c r="N2172" t="s">
        <v>3</v>
      </c>
      <c r="O2172">
        <v>2</v>
      </c>
      <c r="W2172">
        <v>0</v>
      </c>
      <c r="X2172">
        <v>1</v>
      </c>
      <c r="Y2172">
        <v>0</v>
      </c>
    </row>
    <row r="2173" spans="1:25" x14ac:dyDescent="0.2">
      <c r="A2173">
        <v>50</v>
      </c>
      <c r="B2173">
        <v>0</v>
      </c>
      <c r="C2173">
        <v>0</v>
      </c>
      <c r="D2173">
        <v>1</v>
      </c>
      <c r="E2173">
        <v>233</v>
      </c>
      <c r="F2173">
        <f>ROUND(Source!BD2148,O2173)</f>
        <v>0</v>
      </c>
      <c r="G2173" t="s">
        <v>112</v>
      </c>
      <c r="H2173" t="s">
        <v>113</v>
      </c>
      <c r="K2173">
        <v>233</v>
      </c>
      <c r="L2173">
        <v>24</v>
      </c>
      <c r="M2173">
        <v>3</v>
      </c>
      <c r="N2173" t="s">
        <v>3</v>
      </c>
      <c r="O2173">
        <v>2</v>
      </c>
      <c r="W2173">
        <v>0</v>
      </c>
      <c r="X2173">
        <v>1</v>
      </c>
      <c r="Y2173">
        <v>0</v>
      </c>
    </row>
    <row r="2174" spans="1:25" x14ac:dyDescent="0.2">
      <c r="A2174">
        <v>50</v>
      </c>
      <c r="B2174">
        <v>0</v>
      </c>
      <c r="C2174">
        <v>0</v>
      </c>
      <c r="D2174">
        <v>1</v>
      </c>
      <c r="E2174">
        <v>210</v>
      </c>
      <c r="F2174">
        <f>ROUND(Source!X2148,O2174)</f>
        <v>1312.59</v>
      </c>
      <c r="G2174" t="s">
        <v>114</v>
      </c>
      <c r="H2174" t="s">
        <v>115</v>
      </c>
      <c r="K2174">
        <v>210</v>
      </c>
      <c r="L2174">
        <v>25</v>
      </c>
      <c r="M2174">
        <v>3</v>
      </c>
      <c r="N2174" t="s">
        <v>3</v>
      </c>
      <c r="O2174">
        <v>2</v>
      </c>
      <c r="W2174">
        <v>1312.59</v>
      </c>
      <c r="X2174">
        <v>1</v>
      </c>
      <c r="Y2174">
        <v>1312.59</v>
      </c>
    </row>
    <row r="2175" spans="1:25" x14ac:dyDescent="0.2">
      <c r="A2175">
        <v>50</v>
      </c>
      <c r="B2175">
        <v>0</v>
      </c>
      <c r="C2175">
        <v>0</v>
      </c>
      <c r="D2175">
        <v>1</v>
      </c>
      <c r="E2175">
        <v>211</v>
      </c>
      <c r="F2175">
        <f>ROUND(Source!Y2148,O2175)</f>
        <v>187.52</v>
      </c>
      <c r="G2175" t="s">
        <v>116</v>
      </c>
      <c r="H2175" t="s">
        <v>117</v>
      </c>
      <c r="K2175">
        <v>211</v>
      </c>
      <c r="L2175">
        <v>26</v>
      </c>
      <c r="M2175">
        <v>3</v>
      </c>
      <c r="N2175" t="s">
        <v>3</v>
      </c>
      <c r="O2175">
        <v>2</v>
      </c>
      <c r="W2175">
        <v>187.52</v>
      </c>
      <c r="X2175">
        <v>1</v>
      </c>
      <c r="Y2175">
        <v>187.52</v>
      </c>
    </row>
    <row r="2176" spans="1:25" x14ac:dyDescent="0.2">
      <c r="A2176">
        <v>50</v>
      </c>
      <c r="B2176">
        <v>0</v>
      </c>
      <c r="C2176">
        <v>0</v>
      </c>
      <c r="D2176">
        <v>1</v>
      </c>
      <c r="E2176">
        <v>224</v>
      </c>
      <c r="F2176">
        <f>ROUND(Source!AR2148,O2176)</f>
        <v>3738.16</v>
      </c>
      <c r="G2176" t="s">
        <v>118</v>
      </c>
      <c r="H2176" t="s">
        <v>119</v>
      </c>
      <c r="K2176">
        <v>224</v>
      </c>
      <c r="L2176">
        <v>27</v>
      </c>
      <c r="M2176">
        <v>3</v>
      </c>
      <c r="N2176" t="s">
        <v>3</v>
      </c>
      <c r="O2176">
        <v>2</v>
      </c>
      <c r="W2176">
        <v>3738.16</v>
      </c>
      <c r="X2176">
        <v>1</v>
      </c>
      <c r="Y2176">
        <v>3738.16</v>
      </c>
    </row>
    <row r="2178" spans="1:245" x14ac:dyDescent="0.2">
      <c r="A2178">
        <v>4</v>
      </c>
      <c r="B2178">
        <v>1</v>
      </c>
      <c r="D2178">
        <f>ROW(A2191)</f>
        <v>2191</v>
      </c>
      <c r="F2178" t="s">
        <v>13</v>
      </c>
      <c r="G2178" t="s">
        <v>507</v>
      </c>
      <c r="H2178" t="s">
        <v>3</v>
      </c>
      <c r="I2178">
        <v>0</v>
      </c>
      <c r="K2178">
        <v>0</v>
      </c>
      <c r="M2178" t="s">
        <v>3</v>
      </c>
      <c r="S2178">
        <v>0</v>
      </c>
      <c r="U2178" t="s">
        <v>3</v>
      </c>
      <c r="V2178">
        <v>0</v>
      </c>
      <c r="AB2178" t="s">
        <v>3</v>
      </c>
      <c r="AC2178" t="s">
        <v>3</v>
      </c>
      <c r="AD2178" t="s">
        <v>3</v>
      </c>
      <c r="AE2178" t="s">
        <v>3</v>
      </c>
      <c r="AF2178" t="s">
        <v>3</v>
      </c>
      <c r="AG2178" t="s">
        <v>3</v>
      </c>
      <c r="AP2178" t="s">
        <v>3</v>
      </c>
      <c r="AQ2178" t="s">
        <v>3</v>
      </c>
      <c r="AR2178" t="s">
        <v>3</v>
      </c>
      <c r="AZ2178" t="s">
        <v>3</v>
      </c>
      <c r="BB2178" t="s">
        <v>3</v>
      </c>
      <c r="BC2178" t="s">
        <v>3</v>
      </c>
      <c r="BD2178" t="s">
        <v>3</v>
      </c>
      <c r="BE2178" t="s">
        <v>3</v>
      </c>
      <c r="BF2178" t="s">
        <v>3</v>
      </c>
      <c r="BG2178" t="s">
        <v>3</v>
      </c>
      <c r="BH2178" t="s">
        <v>3</v>
      </c>
      <c r="BI2178" t="s">
        <v>3</v>
      </c>
      <c r="BJ2178" t="s">
        <v>3</v>
      </c>
      <c r="BK2178" t="s">
        <v>3</v>
      </c>
      <c r="BL2178" t="s">
        <v>3</v>
      </c>
      <c r="BM2178" t="s">
        <v>3</v>
      </c>
      <c r="BN2178" t="s">
        <v>3</v>
      </c>
      <c r="BO2178" t="s">
        <v>3</v>
      </c>
      <c r="BP2178" t="s">
        <v>3</v>
      </c>
      <c r="BX2178">
        <v>0</v>
      </c>
      <c r="CJ2178">
        <v>0</v>
      </c>
    </row>
    <row r="2180" spans="1:245" x14ac:dyDescent="0.2">
      <c r="A2180">
        <v>52</v>
      </c>
      <c r="B2180">
        <f t="shared" ref="B2180:G2180" si="1522">B2191</f>
        <v>1</v>
      </c>
      <c r="C2180">
        <f t="shared" si="1522"/>
        <v>4</v>
      </c>
      <c r="D2180">
        <f t="shared" si="1522"/>
        <v>2178</v>
      </c>
      <c r="E2180">
        <f t="shared" si="1522"/>
        <v>0</v>
      </c>
      <c r="F2180" t="str">
        <f t="shared" si="1522"/>
        <v>Новый раздел</v>
      </c>
      <c r="G2180" t="str">
        <f t="shared" si="1522"/>
        <v>Помещение 218 Лаборантская</v>
      </c>
      <c r="O2180">
        <f t="shared" ref="O2180:AT2180" si="1523">O2191</f>
        <v>2205.15</v>
      </c>
      <c r="P2180">
        <f t="shared" si="1523"/>
        <v>266.66000000000003</v>
      </c>
      <c r="Q2180">
        <f t="shared" si="1523"/>
        <v>63.37</v>
      </c>
      <c r="R2180">
        <f t="shared" si="1523"/>
        <v>30.47</v>
      </c>
      <c r="S2180">
        <f t="shared" si="1523"/>
        <v>1875.12</v>
      </c>
      <c r="T2180">
        <f t="shared" si="1523"/>
        <v>0</v>
      </c>
      <c r="U2180">
        <f t="shared" si="1523"/>
        <v>2.9668999999999999</v>
      </c>
      <c r="V2180">
        <f t="shared" si="1523"/>
        <v>0</v>
      </c>
      <c r="W2180">
        <f t="shared" si="1523"/>
        <v>0</v>
      </c>
      <c r="X2180">
        <f t="shared" si="1523"/>
        <v>1312.59</v>
      </c>
      <c r="Y2180">
        <f t="shared" si="1523"/>
        <v>187.52</v>
      </c>
      <c r="Z2180">
        <f t="shared" si="1523"/>
        <v>0</v>
      </c>
      <c r="AA2180">
        <f t="shared" si="1523"/>
        <v>0</v>
      </c>
      <c r="AB2180">
        <f t="shared" si="1523"/>
        <v>2205.15</v>
      </c>
      <c r="AC2180">
        <f t="shared" si="1523"/>
        <v>266.66000000000003</v>
      </c>
      <c r="AD2180">
        <f t="shared" si="1523"/>
        <v>63.37</v>
      </c>
      <c r="AE2180">
        <f t="shared" si="1523"/>
        <v>30.47</v>
      </c>
      <c r="AF2180">
        <f t="shared" si="1523"/>
        <v>1875.12</v>
      </c>
      <c r="AG2180">
        <f t="shared" si="1523"/>
        <v>0</v>
      </c>
      <c r="AH2180">
        <f t="shared" si="1523"/>
        <v>2.9668999999999999</v>
      </c>
      <c r="AI2180">
        <f t="shared" si="1523"/>
        <v>0</v>
      </c>
      <c r="AJ2180">
        <f t="shared" si="1523"/>
        <v>0</v>
      </c>
      <c r="AK2180">
        <f t="shared" si="1523"/>
        <v>1312.59</v>
      </c>
      <c r="AL2180">
        <f t="shared" si="1523"/>
        <v>187.52</v>
      </c>
      <c r="AM2180">
        <f t="shared" si="1523"/>
        <v>0</v>
      </c>
      <c r="AN2180">
        <f t="shared" si="1523"/>
        <v>0</v>
      </c>
      <c r="AO2180">
        <f t="shared" si="1523"/>
        <v>0</v>
      </c>
      <c r="AP2180">
        <f t="shared" si="1523"/>
        <v>0</v>
      </c>
      <c r="AQ2180">
        <f t="shared" si="1523"/>
        <v>0</v>
      </c>
      <c r="AR2180">
        <f t="shared" si="1523"/>
        <v>3738.16</v>
      </c>
      <c r="AS2180">
        <f t="shared" si="1523"/>
        <v>0</v>
      </c>
      <c r="AT2180">
        <f t="shared" si="1523"/>
        <v>0</v>
      </c>
      <c r="AU2180">
        <f t="shared" ref="AU2180:BZ2180" si="1524">AU2191</f>
        <v>3738.16</v>
      </c>
      <c r="AV2180">
        <f t="shared" si="1524"/>
        <v>266.66000000000003</v>
      </c>
      <c r="AW2180">
        <f t="shared" si="1524"/>
        <v>266.66000000000003</v>
      </c>
      <c r="AX2180">
        <f t="shared" si="1524"/>
        <v>0</v>
      </c>
      <c r="AY2180">
        <f t="shared" si="1524"/>
        <v>266.66000000000003</v>
      </c>
      <c r="AZ2180">
        <f t="shared" si="1524"/>
        <v>0</v>
      </c>
      <c r="BA2180">
        <f t="shared" si="1524"/>
        <v>0</v>
      </c>
      <c r="BB2180">
        <f t="shared" si="1524"/>
        <v>0</v>
      </c>
      <c r="BC2180">
        <f t="shared" si="1524"/>
        <v>0</v>
      </c>
      <c r="BD2180">
        <f t="shared" si="1524"/>
        <v>0</v>
      </c>
      <c r="BE2180">
        <f t="shared" si="1524"/>
        <v>0</v>
      </c>
      <c r="BF2180">
        <f t="shared" si="1524"/>
        <v>0</v>
      </c>
      <c r="BG2180">
        <f t="shared" si="1524"/>
        <v>0</v>
      </c>
      <c r="BH2180">
        <f t="shared" si="1524"/>
        <v>0</v>
      </c>
      <c r="BI2180">
        <f t="shared" si="1524"/>
        <v>0</v>
      </c>
      <c r="BJ2180">
        <f t="shared" si="1524"/>
        <v>0</v>
      </c>
      <c r="BK2180">
        <f t="shared" si="1524"/>
        <v>0</v>
      </c>
      <c r="BL2180">
        <f t="shared" si="1524"/>
        <v>0</v>
      </c>
      <c r="BM2180">
        <f t="shared" si="1524"/>
        <v>0</v>
      </c>
      <c r="BN2180">
        <f t="shared" si="1524"/>
        <v>0</v>
      </c>
      <c r="BO2180">
        <f t="shared" si="1524"/>
        <v>0</v>
      </c>
      <c r="BP2180">
        <f t="shared" si="1524"/>
        <v>0</v>
      </c>
      <c r="BQ2180">
        <f t="shared" si="1524"/>
        <v>0</v>
      </c>
      <c r="BR2180">
        <f t="shared" si="1524"/>
        <v>0</v>
      </c>
      <c r="BS2180">
        <f t="shared" si="1524"/>
        <v>0</v>
      </c>
      <c r="BT2180">
        <f t="shared" si="1524"/>
        <v>0</v>
      </c>
      <c r="BU2180">
        <f t="shared" si="1524"/>
        <v>0</v>
      </c>
      <c r="BV2180">
        <f t="shared" si="1524"/>
        <v>0</v>
      </c>
      <c r="BW2180">
        <f t="shared" si="1524"/>
        <v>0</v>
      </c>
      <c r="BX2180">
        <f t="shared" si="1524"/>
        <v>0</v>
      </c>
      <c r="BY2180">
        <f t="shared" si="1524"/>
        <v>0</v>
      </c>
      <c r="BZ2180">
        <f t="shared" si="1524"/>
        <v>0</v>
      </c>
      <c r="CA2180">
        <f t="shared" ref="CA2180:DF2180" si="1525">CA2191</f>
        <v>3738.16</v>
      </c>
      <c r="CB2180">
        <f t="shared" si="1525"/>
        <v>0</v>
      </c>
      <c r="CC2180">
        <f t="shared" si="1525"/>
        <v>0</v>
      </c>
      <c r="CD2180">
        <f t="shared" si="1525"/>
        <v>3738.16</v>
      </c>
      <c r="CE2180">
        <f t="shared" si="1525"/>
        <v>266.66000000000003</v>
      </c>
      <c r="CF2180">
        <f t="shared" si="1525"/>
        <v>266.66000000000003</v>
      </c>
      <c r="CG2180">
        <f t="shared" si="1525"/>
        <v>0</v>
      </c>
      <c r="CH2180">
        <f t="shared" si="1525"/>
        <v>266.66000000000003</v>
      </c>
      <c r="CI2180">
        <f t="shared" si="1525"/>
        <v>0</v>
      </c>
      <c r="CJ2180">
        <f t="shared" si="1525"/>
        <v>0</v>
      </c>
      <c r="CK2180">
        <f t="shared" si="1525"/>
        <v>0</v>
      </c>
      <c r="CL2180">
        <f t="shared" si="1525"/>
        <v>0</v>
      </c>
      <c r="CM2180">
        <f t="shared" si="1525"/>
        <v>0</v>
      </c>
      <c r="CN2180">
        <f t="shared" si="1525"/>
        <v>0</v>
      </c>
      <c r="CO2180">
        <f t="shared" si="1525"/>
        <v>0</v>
      </c>
      <c r="CP2180">
        <f t="shared" si="1525"/>
        <v>0</v>
      </c>
      <c r="CQ2180">
        <f t="shared" si="1525"/>
        <v>0</v>
      </c>
      <c r="CR2180">
        <f t="shared" si="1525"/>
        <v>0</v>
      </c>
      <c r="CS2180">
        <f t="shared" si="1525"/>
        <v>0</v>
      </c>
      <c r="CT2180">
        <f t="shared" si="1525"/>
        <v>0</v>
      </c>
      <c r="CU2180">
        <f t="shared" si="1525"/>
        <v>0</v>
      </c>
      <c r="CV2180">
        <f t="shared" si="1525"/>
        <v>0</v>
      </c>
      <c r="CW2180">
        <f t="shared" si="1525"/>
        <v>0</v>
      </c>
      <c r="CX2180">
        <f t="shared" si="1525"/>
        <v>0</v>
      </c>
      <c r="CY2180">
        <f t="shared" si="1525"/>
        <v>0</v>
      </c>
      <c r="CZ2180">
        <f t="shared" si="1525"/>
        <v>0</v>
      </c>
      <c r="DA2180">
        <f t="shared" si="1525"/>
        <v>0</v>
      </c>
      <c r="DB2180">
        <f t="shared" si="1525"/>
        <v>0</v>
      </c>
      <c r="DC2180">
        <f t="shared" si="1525"/>
        <v>0</v>
      </c>
      <c r="DD2180">
        <f t="shared" si="1525"/>
        <v>0</v>
      </c>
      <c r="DE2180">
        <f t="shared" si="1525"/>
        <v>0</v>
      </c>
      <c r="DF2180">
        <f t="shared" si="1525"/>
        <v>0</v>
      </c>
      <c r="DG2180">
        <f t="shared" ref="DG2180:EL2180" si="1526">DG2191</f>
        <v>0</v>
      </c>
      <c r="DH2180">
        <f t="shared" si="1526"/>
        <v>0</v>
      </c>
      <c r="DI2180">
        <f t="shared" si="1526"/>
        <v>0</v>
      </c>
      <c r="DJ2180">
        <f t="shared" si="1526"/>
        <v>0</v>
      </c>
      <c r="DK2180">
        <f t="shared" si="1526"/>
        <v>0</v>
      </c>
      <c r="DL2180">
        <f t="shared" si="1526"/>
        <v>0</v>
      </c>
      <c r="DM2180">
        <f t="shared" si="1526"/>
        <v>0</v>
      </c>
      <c r="DN2180">
        <f t="shared" si="1526"/>
        <v>0</v>
      </c>
      <c r="DO2180">
        <f t="shared" si="1526"/>
        <v>0</v>
      </c>
      <c r="DP2180">
        <f t="shared" si="1526"/>
        <v>0</v>
      </c>
      <c r="DQ2180">
        <f t="shared" si="1526"/>
        <v>0</v>
      </c>
      <c r="DR2180">
        <f t="shared" si="1526"/>
        <v>0</v>
      </c>
      <c r="DS2180">
        <f t="shared" si="1526"/>
        <v>0</v>
      </c>
      <c r="DT2180">
        <f t="shared" si="1526"/>
        <v>0</v>
      </c>
      <c r="DU2180">
        <f t="shared" si="1526"/>
        <v>0</v>
      </c>
      <c r="DV2180">
        <f t="shared" si="1526"/>
        <v>0</v>
      </c>
      <c r="DW2180">
        <f t="shared" si="1526"/>
        <v>0</v>
      </c>
      <c r="DX2180">
        <f t="shared" si="1526"/>
        <v>0</v>
      </c>
      <c r="DY2180">
        <f t="shared" si="1526"/>
        <v>0</v>
      </c>
      <c r="DZ2180">
        <f t="shared" si="1526"/>
        <v>0</v>
      </c>
      <c r="EA2180">
        <f t="shared" si="1526"/>
        <v>0</v>
      </c>
      <c r="EB2180">
        <f t="shared" si="1526"/>
        <v>0</v>
      </c>
      <c r="EC2180">
        <f t="shared" si="1526"/>
        <v>0</v>
      </c>
      <c r="ED2180">
        <f t="shared" si="1526"/>
        <v>0</v>
      </c>
      <c r="EE2180">
        <f t="shared" si="1526"/>
        <v>0</v>
      </c>
      <c r="EF2180">
        <f t="shared" si="1526"/>
        <v>0</v>
      </c>
      <c r="EG2180">
        <f t="shared" si="1526"/>
        <v>0</v>
      </c>
      <c r="EH2180">
        <f t="shared" si="1526"/>
        <v>0</v>
      </c>
      <c r="EI2180">
        <f t="shared" si="1526"/>
        <v>0</v>
      </c>
      <c r="EJ2180">
        <f t="shared" si="1526"/>
        <v>0</v>
      </c>
      <c r="EK2180">
        <f t="shared" si="1526"/>
        <v>0</v>
      </c>
      <c r="EL2180">
        <f t="shared" si="1526"/>
        <v>0</v>
      </c>
      <c r="EM2180">
        <f t="shared" ref="EM2180:FR2180" si="1527">EM2191</f>
        <v>0</v>
      </c>
      <c r="EN2180">
        <f t="shared" si="1527"/>
        <v>0</v>
      </c>
      <c r="EO2180">
        <f t="shared" si="1527"/>
        <v>0</v>
      </c>
      <c r="EP2180">
        <f t="shared" si="1527"/>
        <v>0</v>
      </c>
      <c r="EQ2180">
        <f t="shared" si="1527"/>
        <v>0</v>
      </c>
      <c r="ER2180">
        <f t="shared" si="1527"/>
        <v>0</v>
      </c>
      <c r="ES2180">
        <f t="shared" si="1527"/>
        <v>0</v>
      </c>
      <c r="ET2180">
        <f t="shared" si="1527"/>
        <v>0</v>
      </c>
      <c r="EU2180">
        <f t="shared" si="1527"/>
        <v>0</v>
      </c>
      <c r="EV2180">
        <f t="shared" si="1527"/>
        <v>0</v>
      </c>
      <c r="EW2180">
        <f t="shared" si="1527"/>
        <v>0</v>
      </c>
      <c r="EX2180">
        <f t="shared" si="1527"/>
        <v>0</v>
      </c>
      <c r="EY2180">
        <f t="shared" si="1527"/>
        <v>0</v>
      </c>
      <c r="EZ2180">
        <f t="shared" si="1527"/>
        <v>0</v>
      </c>
      <c r="FA2180">
        <f t="shared" si="1527"/>
        <v>0</v>
      </c>
      <c r="FB2180">
        <f t="shared" si="1527"/>
        <v>0</v>
      </c>
      <c r="FC2180">
        <f t="shared" si="1527"/>
        <v>0</v>
      </c>
      <c r="FD2180">
        <f t="shared" si="1527"/>
        <v>0</v>
      </c>
      <c r="FE2180">
        <f t="shared" si="1527"/>
        <v>0</v>
      </c>
      <c r="FF2180">
        <f t="shared" si="1527"/>
        <v>0</v>
      </c>
      <c r="FG2180">
        <f t="shared" si="1527"/>
        <v>0</v>
      </c>
      <c r="FH2180">
        <f t="shared" si="1527"/>
        <v>0</v>
      </c>
      <c r="FI2180">
        <f t="shared" si="1527"/>
        <v>0</v>
      </c>
      <c r="FJ2180">
        <f t="shared" si="1527"/>
        <v>0</v>
      </c>
      <c r="FK2180">
        <f t="shared" si="1527"/>
        <v>0</v>
      </c>
      <c r="FL2180">
        <f t="shared" si="1527"/>
        <v>0</v>
      </c>
      <c r="FM2180">
        <f t="shared" si="1527"/>
        <v>0</v>
      </c>
      <c r="FN2180">
        <f t="shared" si="1527"/>
        <v>0</v>
      </c>
      <c r="FO2180">
        <f t="shared" si="1527"/>
        <v>0</v>
      </c>
      <c r="FP2180">
        <f t="shared" si="1527"/>
        <v>0</v>
      </c>
      <c r="FQ2180">
        <f t="shared" si="1527"/>
        <v>0</v>
      </c>
      <c r="FR2180">
        <f t="shared" si="1527"/>
        <v>0</v>
      </c>
      <c r="FS2180">
        <f t="shared" ref="FS2180:GX2180" si="1528">FS2191</f>
        <v>0</v>
      </c>
      <c r="FT2180">
        <f t="shared" si="1528"/>
        <v>0</v>
      </c>
      <c r="FU2180">
        <f t="shared" si="1528"/>
        <v>0</v>
      </c>
      <c r="FV2180">
        <f t="shared" si="1528"/>
        <v>0</v>
      </c>
      <c r="FW2180">
        <f t="shared" si="1528"/>
        <v>0</v>
      </c>
      <c r="FX2180">
        <f t="shared" si="1528"/>
        <v>0</v>
      </c>
      <c r="FY2180">
        <f t="shared" si="1528"/>
        <v>0</v>
      </c>
      <c r="FZ2180">
        <f t="shared" si="1528"/>
        <v>0</v>
      </c>
      <c r="GA2180">
        <f t="shared" si="1528"/>
        <v>0</v>
      </c>
      <c r="GB2180">
        <f t="shared" si="1528"/>
        <v>0</v>
      </c>
      <c r="GC2180">
        <f t="shared" si="1528"/>
        <v>0</v>
      </c>
      <c r="GD2180">
        <f t="shared" si="1528"/>
        <v>0</v>
      </c>
      <c r="GE2180">
        <f t="shared" si="1528"/>
        <v>0</v>
      </c>
      <c r="GF2180">
        <f t="shared" si="1528"/>
        <v>0</v>
      </c>
      <c r="GG2180">
        <f t="shared" si="1528"/>
        <v>0</v>
      </c>
      <c r="GH2180">
        <f t="shared" si="1528"/>
        <v>0</v>
      </c>
      <c r="GI2180">
        <f t="shared" si="1528"/>
        <v>0</v>
      </c>
      <c r="GJ2180">
        <f t="shared" si="1528"/>
        <v>0</v>
      </c>
      <c r="GK2180">
        <f t="shared" si="1528"/>
        <v>0</v>
      </c>
      <c r="GL2180">
        <f t="shared" si="1528"/>
        <v>0</v>
      </c>
      <c r="GM2180">
        <f t="shared" si="1528"/>
        <v>0</v>
      </c>
      <c r="GN2180">
        <f t="shared" si="1528"/>
        <v>0</v>
      </c>
      <c r="GO2180">
        <f t="shared" si="1528"/>
        <v>0</v>
      </c>
      <c r="GP2180">
        <f t="shared" si="1528"/>
        <v>0</v>
      </c>
      <c r="GQ2180">
        <f t="shared" si="1528"/>
        <v>0</v>
      </c>
      <c r="GR2180">
        <f t="shared" si="1528"/>
        <v>0</v>
      </c>
      <c r="GS2180">
        <f t="shared" si="1528"/>
        <v>0</v>
      </c>
      <c r="GT2180">
        <f t="shared" si="1528"/>
        <v>0</v>
      </c>
      <c r="GU2180">
        <f t="shared" si="1528"/>
        <v>0</v>
      </c>
      <c r="GV2180">
        <f t="shared" si="1528"/>
        <v>0</v>
      </c>
      <c r="GW2180">
        <f t="shared" si="1528"/>
        <v>0</v>
      </c>
      <c r="GX2180">
        <f t="shared" si="1528"/>
        <v>0</v>
      </c>
    </row>
    <row r="2182" spans="1:245" x14ac:dyDescent="0.2">
      <c r="A2182">
        <v>17</v>
      </c>
      <c r="B2182">
        <v>1</v>
      </c>
      <c r="C2182">
        <f>ROW(SmtRes!A667)</f>
        <v>667</v>
      </c>
      <c r="D2182">
        <f>ROW(EtalonRes!A667)</f>
        <v>667</v>
      </c>
      <c r="E2182" t="s">
        <v>508</v>
      </c>
      <c r="F2182" t="s">
        <v>16</v>
      </c>
      <c r="G2182" t="s">
        <v>17</v>
      </c>
      <c r="H2182" t="s">
        <v>18</v>
      </c>
      <c r="I2182">
        <f>ROUND(5/100,9)</f>
        <v>0.05</v>
      </c>
      <c r="J2182">
        <v>0</v>
      </c>
      <c r="K2182">
        <f>ROUND(5/100,9)</f>
        <v>0.05</v>
      </c>
      <c r="O2182">
        <f t="shared" ref="O2182:O2189" si="1529">ROUND(CP2182,2)</f>
        <v>135.52000000000001</v>
      </c>
      <c r="P2182">
        <f t="shared" ref="P2182:P2189" si="1530">ROUND(CQ2182*I2182,2)</f>
        <v>0</v>
      </c>
      <c r="Q2182">
        <f t="shared" ref="Q2182:Q2189" si="1531">ROUND(CR2182*I2182,2)</f>
        <v>0</v>
      </c>
      <c r="R2182">
        <f t="shared" ref="R2182:R2189" si="1532">ROUND(CS2182*I2182,2)</f>
        <v>0</v>
      </c>
      <c r="S2182">
        <f t="shared" ref="S2182:S2189" si="1533">ROUND(CT2182*I2182,2)</f>
        <v>135.52000000000001</v>
      </c>
      <c r="T2182">
        <f t="shared" ref="T2182:T2189" si="1534">ROUND(CU2182*I2182,2)</f>
        <v>0</v>
      </c>
      <c r="U2182">
        <f t="shared" ref="U2182:U2189" si="1535">CV2182*I2182</f>
        <v>0.29199999999999998</v>
      </c>
      <c r="V2182">
        <f t="shared" ref="V2182:V2189" si="1536">CW2182*I2182</f>
        <v>0</v>
      </c>
      <c r="W2182">
        <f t="shared" ref="W2182:W2189" si="1537">ROUND(CX2182*I2182,2)</f>
        <v>0</v>
      </c>
      <c r="X2182">
        <f t="shared" ref="X2182:Y2189" si="1538">ROUND(CY2182,2)</f>
        <v>94.86</v>
      </c>
      <c r="Y2182">
        <f t="shared" si="1538"/>
        <v>13.55</v>
      </c>
      <c r="AA2182">
        <v>35364244</v>
      </c>
      <c r="AB2182">
        <f t="shared" ref="AB2182:AB2189" si="1539">ROUND((AC2182+AD2182+AF2182),6)</f>
        <v>2710.46</v>
      </c>
      <c r="AC2182">
        <f t="shared" ref="AC2182:AC2189" si="1540">ROUND((ES2182),6)</f>
        <v>0</v>
      </c>
      <c r="AD2182">
        <f t="shared" ref="AD2182:AD2189" si="1541">ROUND((((ET2182)-(EU2182))+AE2182),6)</f>
        <v>0</v>
      </c>
      <c r="AE2182">
        <f t="shared" ref="AE2182:AF2189" si="1542">ROUND((EU2182),6)</f>
        <v>0</v>
      </c>
      <c r="AF2182">
        <f t="shared" si="1542"/>
        <v>2710.46</v>
      </c>
      <c r="AG2182">
        <f t="shared" ref="AG2182:AG2189" si="1543">ROUND((AP2182),6)</f>
        <v>0</v>
      </c>
      <c r="AH2182">
        <f t="shared" ref="AH2182:AI2189" si="1544">(EW2182)</f>
        <v>5.84</v>
      </c>
      <c r="AI2182">
        <f t="shared" si="1544"/>
        <v>0</v>
      </c>
      <c r="AJ2182">
        <f t="shared" ref="AJ2182:AJ2189" si="1545">(AS2182)</f>
        <v>0</v>
      </c>
      <c r="AK2182">
        <v>2710.46</v>
      </c>
      <c r="AL2182">
        <v>0</v>
      </c>
      <c r="AM2182">
        <v>0</v>
      </c>
      <c r="AN2182">
        <v>0</v>
      </c>
      <c r="AO2182">
        <v>2710.46</v>
      </c>
      <c r="AP2182">
        <v>0</v>
      </c>
      <c r="AQ2182">
        <v>5.84</v>
      </c>
      <c r="AR2182">
        <v>0</v>
      </c>
      <c r="AS2182">
        <v>0</v>
      </c>
      <c r="AT2182">
        <v>70</v>
      </c>
      <c r="AU2182">
        <v>10</v>
      </c>
      <c r="AV2182">
        <v>1</v>
      </c>
      <c r="AW2182">
        <v>1</v>
      </c>
      <c r="AZ2182">
        <v>1</v>
      </c>
      <c r="BA2182">
        <v>1</v>
      </c>
      <c r="BB2182">
        <v>1</v>
      </c>
      <c r="BC2182">
        <v>1</v>
      </c>
      <c r="BD2182" t="s">
        <v>3</v>
      </c>
      <c r="BE2182" t="s">
        <v>3</v>
      </c>
      <c r="BF2182" t="s">
        <v>3</v>
      </c>
      <c r="BG2182" t="s">
        <v>3</v>
      </c>
      <c r="BH2182">
        <v>0</v>
      </c>
      <c r="BI2182">
        <v>4</v>
      </c>
      <c r="BJ2182" t="s">
        <v>19</v>
      </c>
      <c r="BM2182">
        <v>0</v>
      </c>
      <c r="BN2182">
        <v>0</v>
      </c>
      <c r="BO2182" t="s">
        <v>3</v>
      </c>
      <c r="BP2182">
        <v>0</v>
      </c>
      <c r="BQ2182">
        <v>1</v>
      </c>
      <c r="BR2182">
        <v>0</v>
      </c>
      <c r="BS2182">
        <v>1</v>
      </c>
      <c r="BT2182">
        <v>1</v>
      </c>
      <c r="BU2182">
        <v>1</v>
      </c>
      <c r="BV2182">
        <v>1</v>
      </c>
      <c r="BW2182">
        <v>1</v>
      </c>
      <c r="BX2182">
        <v>1</v>
      </c>
      <c r="BY2182" t="s">
        <v>3</v>
      </c>
      <c r="BZ2182">
        <v>70</v>
      </c>
      <c r="CA2182">
        <v>10</v>
      </c>
      <c r="CB2182" t="s">
        <v>3</v>
      </c>
      <c r="CE2182">
        <v>0</v>
      </c>
      <c r="CF2182">
        <v>0</v>
      </c>
      <c r="CG2182">
        <v>0</v>
      </c>
      <c r="CM2182">
        <v>0</v>
      </c>
      <c r="CN2182" t="s">
        <v>3</v>
      </c>
      <c r="CO2182">
        <v>0</v>
      </c>
      <c r="CP2182">
        <f t="shared" ref="CP2182:CP2189" si="1546">(P2182+Q2182+S2182)</f>
        <v>135.52000000000001</v>
      </c>
      <c r="CQ2182">
        <f t="shared" ref="CQ2182:CQ2189" si="1547">(AC2182*BC2182*AW2182)</f>
        <v>0</v>
      </c>
      <c r="CR2182">
        <f t="shared" ref="CR2182:CR2189" si="1548">((((ET2182)*BB2182-(EU2182)*BS2182)+AE2182*BS2182)*AV2182)</f>
        <v>0</v>
      </c>
      <c r="CS2182">
        <f t="shared" ref="CS2182:CS2189" si="1549">(AE2182*BS2182*AV2182)</f>
        <v>0</v>
      </c>
      <c r="CT2182">
        <f t="shared" ref="CT2182:CT2189" si="1550">(AF2182*BA2182*AV2182)</f>
        <v>2710.46</v>
      </c>
      <c r="CU2182">
        <f t="shared" ref="CU2182:CU2189" si="1551">AG2182</f>
        <v>0</v>
      </c>
      <c r="CV2182">
        <f t="shared" ref="CV2182:CV2189" si="1552">(AH2182*AV2182)</f>
        <v>5.84</v>
      </c>
      <c r="CW2182">
        <f t="shared" ref="CW2182:CX2189" si="1553">AI2182</f>
        <v>0</v>
      </c>
      <c r="CX2182">
        <f t="shared" si="1553"/>
        <v>0</v>
      </c>
      <c r="CY2182">
        <f t="shared" ref="CY2182:CY2189" si="1554">((S2182*BZ2182)/100)</f>
        <v>94.864000000000019</v>
      </c>
      <c r="CZ2182">
        <f t="shared" ref="CZ2182:CZ2189" si="1555">((S2182*CA2182)/100)</f>
        <v>13.552</v>
      </c>
      <c r="DC2182" t="s">
        <v>3</v>
      </c>
      <c r="DD2182" t="s">
        <v>3</v>
      </c>
      <c r="DE2182" t="s">
        <v>3</v>
      </c>
      <c r="DF2182" t="s">
        <v>3</v>
      </c>
      <c r="DG2182" t="s">
        <v>3</v>
      </c>
      <c r="DH2182" t="s">
        <v>3</v>
      </c>
      <c r="DI2182" t="s">
        <v>3</v>
      </c>
      <c r="DJ2182" t="s">
        <v>3</v>
      </c>
      <c r="DK2182" t="s">
        <v>3</v>
      </c>
      <c r="DL2182" t="s">
        <v>3</v>
      </c>
      <c r="DM2182" t="s">
        <v>3</v>
      </c>
      <c r="DN2182">
        <v>0</v>
      </c>
      <c r="DO2182">
        <v>0</v>
      </c>
      <c r="DP2182">
        <v>1</v>
      </c>
      <c r="DQ2182">
        <v>1</v>
      </c>
      <c r="DU2182">
        <v>1010</v>
      </c>
      <c r="DV2182" t="s">
        <v>18</v>
      </c>
      <c r="DW2182" t="s">
        <v>18</v>
      </c>
      <c r="DX2182">
        <v>100</v>
      </c>
      <c r="DZ2182" t="s">
        <v>3</v>
      </c>
      <c r="EA2182" t="s">
        <v>3</v>
      </c>
      <c r="EB2182" t="s">
        <v>3</v>
      </c>
      <c r="EC2182" t="s">
        <v>3</v>
      </c>
      <c r="EE2182">
        <v>35096056</v>
      </c>
      <c r="EF2182">
        <v>1</v>
      </c>
      <c r="EG2182" t="s">
        <v>20</v>
      </c>
      <c r="EH2182">
        <v>0</v>
      </c>
      <c r="EI2182" t="s">
        <v>3</v>
      </c>
      <c r="EJ2182">
        <v>4</v>
      </c>
      <c r="EK2182">
        <v>0</v>
      </c>
      <c r="EL2182" t="s">
        <v>21</v>
      </c>
      <c r="EM2182" t="s">
        <v>22</v>
      </c>
      <c r="EO2182" t="s">
        <v>3</v>
      </c>
      <c r="EQ2182">
        <v>0</v>
      </c>
      <c r="ER2182">
        <v>2710.46</v>
      </c>
      <c r="ES2182">
        <v>0</v>
      </c>
      <c r="ET2182">
        <v>0</v>
      </c>
      <c r="EU2182">
        <v>0</v>
      </c>
      <c r="EV2182">
        <v>2710.46</v>
      </c>
      <c r="EW2182">
        <v>5.84</v>
      </c>
      <c r="EX2182">
        <v>0</v>
      </c>
      <c r="EY2182">
        <v>0</v>
      </c>
      <c r="FQ2182">
        <v>0</v>
      </c>
      <c r="FR2182">
        <v>0</v>
      </c>
      <c r="FS2182">
        <v>0</v>
      </c>
      <c r="FX2182">
        <v>70</v>
      </c>
      <c r="FY2182">
        <v>10</v>
      </c>
      <c r="GA2182" t="s">
        <v>3</v>
      </c>
      <c r="GD2182">
        <v>0</v>
      </c>
      <c r="GF2182">
        <v>-931379651</v>
      </c>
      <c r="GG2182">
        <v>2</v>
      </c>
      <c r="GH2182">
        <v>1</v>
      </c>
      <c r="GI2182">
        <v>-2</v>
      </c>
      <c r="GJ2182">
        <v>0</v>
      </c>
      <c r="GK2182">
        <f>ROUND(R2182*(R12)/100,2)</f>
        <v>0</v>
      </c>
      <c r="GL2182">
        <f t="shared" ref="GL2182:GL2189" si="1556">ROUND(IF(AND(BH2182=3,BI2182=3,FS2182&lt;&gt;0),P2182,0),2)</f>
        <v>0</v>
      </c>
      <c r="GM2182">
        <f t="shared" ref="GM2182:GM2189" si="1557">ROUND(O2182+X2182+Y2182+GK2182,2)+GX2182</f>
        <v>243.93</v>
      </c>
      <c r="GN2182">
        <f t="shared" ref="GN2182:GN2189" si="1558">IF(OR(BI2182=0,BI2182=1),GM2182-GX2182,0)</f>
        <v>0</v>
      </c>
      <c r="GO2182">
        <f t="shared" ref="GO2182:GO2189" si="1559">IF(BI2182=2,GM2182-GX2182,0)</f>
        <v>0</v>
      </c>
      <c r="GP2182">
        <f t="shared" ref="GP2182:GP2189" si="1560">IF(BI2182=4,GM2182-GX2182,0)</f>
        <v>243.93</v>
      </c>
      <c r="GR2182">
        <v>0</v>
      </c>
      <c r="GS2182">
        <v>3</v>
      </c>
      <c r="GT2182">
        <v>0</v>
      </c>
      <c r="GU2182" t="s">
        <v>3</v>
      </c>
      <c r="GV2182">
        <f t="shared" ref="GV2182:GV2189" si="1561">ROUND((GT2182),6)</f>
        <v>0</v>
      </c>
      <c r="GW2182">
        <v>1</v>
      </c>
      <c r="GX2182">
        <f t="shared" ref="GX2182:GX2189" si="1562">ROUND(HC2182*I2182,2)</f>
        <v>0</v>
      </c>
      <c r="HA2182">
        <v>0</v>
      </c>
      <c r="HB2182">
        <v>0</v>
      </c>
      <c r="HC2182">
        <f t="shared" ref="HC2182:HC2189" si="1563">GV2182*GW2182</f>
        <v>0</v>
      </c>
      <c r="HE2182" t="s">
        <v>3</v>
      </c>
      <c r="HF2182" t="s">
        <v>3</v>
      </c>
      <c r="HM2182" t="s">
        <v>3</v>
      </c>
      <c r="HN2182" t="s">
        <v>3</v>
      </c>
      <c r="HO2182" t="s">
        <v>3</v>
      </c>
      <c r="HP2182" t="s">
        <v>3</v>
      </c>
      <c r="HQ2182" t="s">
        <v>3</v>
      </c>
      <c r="HS2182">
        <v>0</v>
      </c>
      <c r="IK2182">
        <v>0</v>
      </c>
    </row>
    <row r="2183" spans="1:245" x14ac:dyDescent="0.2">
      <c r="A2183">
        <v>17</v>
      </c>
      <c r="B2183">
        <v>1</v>
      </c>
      <c r="C2183">
        <f>ROW(SmtRes!A671)</f>
        <v>671</v>
      </c>
      <c r="D2183">
        <f>ROW(EtalonRes!A671)</f>
        <v>671</v>
      </c>
      <c r="E2183" t="s">
        <v>509</v>
      </c>
      <c r="F2183" t="s">
        <v>227</v>
      </c>
      <c r="G2183" t="s">
        <v>228</v>
      </c>
      <c r="H2183" t="s">
        <v>229</v>
      </c>
      <c r="I2183">
        <f>ROUND(2/10,9)</f>
        <v>0.2</v>
      </c>
      <c r="J2183">
        <v>0</v>
      </c>
      <c r="K2183">
        <f>ROUND(2/10,9)</f>
        <v>0.2</v>
      </c>
      <c r="O2183">
        <f t="shared" si="1529"/>
        <v>85.31</v>
      </c>
      <c r="P2183">
        <f t="shared" si="1530"/>
        <v>22.46</v>
      </c>
      <c r="Q2183">
        <f t="shared" si="1531"/>
        <v>1.8</v>
      </c>
      <c r="R2183">
        <f t="shared" si="1532"/>
        <v>0.03</v>
      </c>
      <c r="S2183">
        <f t="shared" si="1533"/>
        <v>61.05</v>
      </c>
      <c r="T2183">
        <f t="shared" si="1534"/>
        <v>0</v>
      </c>
      <c r="U2183">
        <f t="shared" si="1535"/>
        <v>8.4000000000000005E-2</v>
      </c>
      <c r="V2183">
        <f t="shared" si="1536"/>
        <v>0</v>
      </c>
      <c r="W2183">
        <f t="shared" si="1537"/>
        <v>0</v>
      </c>
      <c r="X2183">
        <f t="shared" si="1538"/>
        <v>42.74</v>
      </c>
      <c r="Y2183">
        <f t="shared" si="1538"/>
        <v>6.11</v>
      </c>
      <c r="AA2183">
        <v>35364244</v>
      </c>
      <c r="AB2183">
        <f t="shared" si="1539"/>
        <v>426.58</v>
      </c>
      <c r="AC2183">
        <f t="shared" si="1540"/>
        <v>112.32</v>
      </c>
      <c r="AD2183">
        <f t="shared" si="1541"/>
        <v>8.99</v>
      </c>
      <c r="AE2183">
        <f t="shared" si="1542"/>
        <v>0.13</v>
      </c>
      <c r="AF2183">
        <f t="shared" si="1542"/>
        <v>305.27</v>
      </c>
      <c r="AG2183">
        <f t="shared" si="1543"/>
        <v>0</v>
      </c>
      <c r="AH2183">
        <f t="shared" si="1544"/>
        <v>0.42</v>
      </c>
      <c r="AI2183">
        <f t="shared" si="1544"/>
        <v>0</v>
      </c>
      <c r="AJ2183">
        <f t="shared" si="1545"/>
        <v>0</v>
      </c>
      <c r="AK2183">
        <v>426.58</v>
      </c>
      <c r="AL2183">
        <v>112.32</v>
      </c>
      <c r="AM2183">
        <v>8.99</v>
      </c>
      <c r="AN2183">
        <v>0.13</v>
      </c>
      <c r="AO2183">
        <v>305.27</v>
      </c>
      <c r="AP2183">
        <v>0</v>
      </c>
      <c r="AQ2183">
        <v>0.42</v>
      </c>
      <c r="AR2183">
        <v>0</v>
      </c>
      <c r="AS2183">
        <v>0</v>
      </c>
      <c r="AT2183">
        <v>70</v>
      </c>
      <c r="AU2183">
        <v>10</v>
      </c>
      <c r="AV2183">
        <v>1</v>
      </c>
      <c r="AW2183">
        <v>1</v>
      </c>
      <c r="AZ2183">
        <v>1</v>
      </c>
      <c r="BA2183">
        <v>1</v>
      </c>
      <c r="BB2183">
        <v>1</v>
      </c>
      <c r="BC2183">
        <v>1</v>
      </c>
      <c r="BD2183" t="s">
        <v>3</v>
      </c>
      <c r="BE2183" t="s">
        <v>3</v>
      </c>
      <c r="BF2183" t="s">
        <v>3</v>
      </c>
      <c r="BG2183" t="s">
        <v>3</v>
      </c>
      <c r="BH2183">
        <v>0</v>
      </c>
      <c r="BI2183">
        <v>4</v>
      </c>
      <c r="BJ2183" t="s">
        <v>230</v>
      </c>
      <c r="BM2183">
        <v>0</v>
      </c>
      <c r="BN2183">
        <v>0</v>
      </c>
      <c r="BO2183" t="s">
        <v>3</v>
      </c>
      <c r="BP2183">
        <v>0</v>
      </c>
      <c r="BQ2183">
        <v>1</v>
      </c>
      <c r="BR2183">
        <v>0</v>
      </c>
      <c r="BS2183">
        <v>1</v>
      </c>
      <c r="BT2183">
        <v>1</v>
      </c>
      <c r="BU2183">
        <v>1</v>
      </c>
      <c r="BV2183">
        <v>1</v>
      </c>
      <c r="BW2183">
        <v>1</v>
      </c>
      <c r="BX2183">
        <v>1</v>
      </c>
      <c r="BY2183" t="s">
        <v>3</v>
      </c>
      <c r="BZ2183">
        <v>70</v>
      </c>
      <c r="CA2183">
        <v>10</v>
      </c>
      <c r="CB2183" t="s">
        <v>3</v>
      </c>
      <c r="CE2183">
        <v>0</v>
      </c>
      <c r="CF2183">
        <v>0</v>
      </c>
      <c r="CG2183">
        <v>0</v>
      </c>
      <c r="CM2183">
        <v>0</v>
      </c>
      <c r="CN2183" t="s">
        <v>3</v>
      </c>
      <c r="CO2183">
        <v>0</v>
      </c>
      <c r="CP2183">
        <f t="shared" si="1546"/>
        <v>85.31</v>
      </c>
      <c r="CQ2183">
        <f t="shared" si="1547"/>
        <v>112.32</v>
      </c>
      <c r="CR2183">
        <f t="shared" si="1548"/>
        <v>8.99</v>
      </c>
      <c r="CS2183">
        <f t="shared" si="1549"/>
        <v>0.13</v>
      </c>
      <c r="CT2183">
        <f t="shared" si="1550"/>
        <v>305.27</v>
      </c>
      <c r="CU2183">
        <f t="shared" si="1551"/>
        <v>0</v>
      </c>
      <c r="CV2183">
        <f t="shared" si="1552"/>
        <v>0.42</v>
      </c>
      <c r="CW2183">
        <f t="shared" si="1553"/>
        <v>0</v>
      </c>
      <c r="CX2183">
        <f t="shared" si="1553"/>
        <v>0</v>
      </c>
      <c r="CY2183">
        <f t="shared" si="1554"/>
        <v>42.734999999999999</v>
      </c>
      <c r="CZ2183">
        <f t="shared" si="1555"/>
        <v>6.1050000000000004</v>
      </c>
      <c r="DC2183" t="s">
        <v>3</v>
      </c>
      <c r="DD2183" t="s">
        <v>3</v>
      </c>
      <c r="DE2183" t="s">
        <v>3</v>
      </c>
      <c r="DF2183" t="s">
        <v>3</v>
      </c>
      <c r="DG2183" t="s">
        <v>3</v>
      </c>
      <c r="DH2183" t="s">
        <v>3</v>
      </c>
      <c r="DI2183" t="s">
        <v>3</v>
      </c>
      <c r="DJ2183" t="s">
        <v>3</v>
      </c>
      <c r="DK2183" t="s">
        <v>3</v>
      </c>
      <c r="DL2183" t="s">
        <v>3</v>
      </c>
      <c r="DM2183" t="s">
        <v>3</v>
      </c>
      <c r="DN2183">
        <v>0</v>
      </c>
      <c r="DO2183">
        <v>0</v>
      </c>
      <c r="DP2183">
        <v>1</v>
      </c>
      <c r="DQ2183">
        <v>1</v>
      </c>
      <c r="DU2183">
        <v>1013</v>
      </c>
      <c r="DV2183" t="s">
        <v>229</v>
      </c>
      <c r="DW2183" t="s">
        <v>229</v>
      </c>
      <c r="DX2183">
        <v>1</v>
      </c>
      <c r="DZ2183" t="s">
        <v>3</v>
      </c>
      <c r="EA2183" t="s">
        <v>3</v>
      </c>
      <c r="EB2183" t="s">
        <v>3</v>
      </c>
      <c r="EC2183" t="s">
        <v>3</v>
      </c>
      <c r="EE2183">
        <v>35096056</v>
      </c>
      <c r="EF2183">
        <v>1</v>
      </c>
      <c r="EG2183" t="s">
        <v>20</v>
      </c>
      <c r="EH2183">
        <v>0</v>
      </c>
      <c r="EI2183" t="s">
        <v>3</v>
      </c>
      <c r="EJ2183">
        <v>4</v>
      </c>
      <c r="EK2183">
        <v>0</v>
      </c>
      <c r="EL2183" t="s">
        <v>21</v>
      </c>
      <c r="EM2183" t="s">
        <v>22</v>
      </c>
      <c r="EO2183" t="s">
        <v>3</v>
      </c>
      <c r="EQ2183">
        <v>0</v>
      </c>
      <c r="ER2183">
        <v>426.58</v>
      </c>
      <c r="ES2183">
        <v>112.32</v>
      </c>
      <c r="ET2183">
        <v>8.99</v>
      </c>
      <c r="EU2183">
        <v>0.13</v>
      </c>
      <c r="EV2183">
        <v>305.27</v>
      </c>
      <c r="EW2183">
        <v>0.42</v>
      </c>
      <c r="EX2183">
        <v>0</v>
      </c>
      <c r="EY2183">
        <v>0</v>
      </c>
      <c r="FQ2183">
        <v>0</v>
      </c>
      <c r="FR2183">
        <v>0</v>
      </c>
      <c r="FS2183">
        <v>0</v>
      </c>
      <c r="FX2183">
        <v>70</v>
      </c>
      <c r="FY2183">
        <v>10</v>
      </c>
      <c r="GA2183" t="s">
        <v>3</v>
      </c>
      <c r="GD2183">
        <v>0</v>
      </c>
      <c r="GF2183">
        <v>94825724</v>
      </c>
      <c r="GG2183">
        <v>2</v>
      </c>
      <c r="GH2183">
        <v>1</v>
      </c>
      <c r="GI2183">
        <v>-2</v>
      </c>
      <c r="GJ2183">
        <v>0</v>
      </c>
      <c r="GK2183">
        <f>ROUND(R2183*(R12)/100,2)</f>
        <v>0.03</v>
      </c>
      <c r="GL2183">
        <f t="shared" si="1556"/>
        <v>0</v>
      </c>
      <c r="GM2183">
        <f t="shared" si="1557"/>
        <v>134.19</v>
      </c>
      <c r="GN2183">
        <f t="shared" si="1558"/>
        <v>0</v>
      </c>
      <c r="GO2183">
        <f t="shared" si="1559"/>
        <v>0</v>
      </c>
      <c r="GP2183">
        <f t="shared" si="1560"/>
        <v>134.19</v>
      </c>
      <c r="GR2183">
        <v>0</v>
      </c>
      <c r="GS2183">
        <v>3</v>
      </c>
      <c r="GT2183">
        <v>0</v>
      </c>
      <c r="GU2183" t="s">
        <v>3</v>
      </c>
      <c r="GV2183">
        <f t="shared" si="1561"/>
        <v>0</v>
      </c>
      <c r="GW2183">
        <v>1</v>
      </c>
      <c r="GX2183">
        <f t="shared" si="1562"/>
        <v>0</v>
      </c>
      <c r="HA2183">
        <v>0</v>
      </c>
      <c r="HB2183">
        <v>0</v>
      </c>
      <c r="HC2183">
        <f t="shared" si="1563"/>
        <v>0</v>
      </c>
      <c r="HE2183" t="s">
        <v>3</v>
      </c>
      <c r="HF2183" t="s">
        <v>3</v>
      </c>
      <c r="HM2183" t="s">
        <v>3</v>
      </c>
      <c r="HN2183" t="s">
        <v>3</v>
      </c>
      <c r="HO2183" t="s">
        <v>3</v>
      </c>
      <c r="HP2183" t="s">
        <v>3</v>
      </c>
      <c r="HQ2183" t="s">
        <v>3</v>
      </c>
      <c r="HS2183">
        <v>0</v>
      </c>
      <c r="IK2183">
        <v>0</v>
      </c>
    </row>
    <row r="2184" spans="1:245" x14ac:dyDescent="0.2">
      <c r="A2184">
        <v>17</v>
      </c>
      <c r="B2184">
        <v>1</v>
      </c>
      <c r="C2184">
        <f>ROW(SmtRes!A674)</f>
        <v>674</v>
      </c>
      <c r="D2184">
        <f>ROW(EtalonRes!A674)</f>
        <v>674</v>
      </c>
      <c r="E2184" t="s">
        <v>510</v>
      </c>
      <c r="F2184" t="s">
        <v>232</v>
      </c>
      <c r="G2184" t="s">
        <v>233</v>
      </c>
      <c r="H2184" t="s">
        <v>26</v>
      </c>
      <c r="I2184">
        <f>ROUND(1/100,9)</f>
        <v>0.01</v>
      </c>
      <c r="J2184">
        <v>0</v>
      </c>
      <c r="K2184">
        <f>ROUND(1/100,9)</f>
        <v>0.01</v>
      </c>
      <c r="O2184">
        <f t="shared" si="1529"/>
        <v>142.13999999999999</v>
      </c>
      <c r="P2184">
        <f t="shared" si="1530"/>
        <v>0</v>
      </c>
      <c r="Q2184">
        <f t="shared" si="1531"/>
        <v>59.94</v>
      </c>
      <c r="R2184">
        <f t="shared" si="1532"/>
        <v>30.4</v>
      </c>
      <c r="S2184">
        <f t="shared" si="1533"/>
        <v>82.2</v>
      </c>
      <c r="T2184">
        <f t="shared" si="1534"/>
        <v>0</v>
      </c>
      <c r="U2184">
        <f t="shared" si="1535"/>
        <v>0.14000000000000001</v>
      </c>
      <c r="V2184">
        <f t="shared" si="1536"/>
        <v>0</v>
      </c>
      <c r="W2184">
        <f t="shared" si="1537"/>
        <v>0</v>
      </c>
      <c r="X2184">
        <f t="shared" si="1538"/>
        <v>57.54</v>
      </c>
      <c r="Y2184">
        <f t="shared" si="1538"/>
        <v>8.2200000000000006</v>
      </c>
      <c r="AA2184">
        <v>35364244</v>
      </c>
      <c r="AB2184">
        <f t="shared" si="1539"/>
        <v>14213.53</v>
      </c>
      <c r="AC2184">
        <f t="shared" si="1540"/>
        <v>0</v>
      </c>
      <c r="AD2184">
        <f t="shared" si="1541"/>
        <v>5993.85</v>
      </c>
      <c r="AE2184">
        <f t="shared" si="1542"/>
        <v>3040.45</v>
      </c>
      <c r="AF2184">
        <f t="shared" si="1542"/>
        <v>8219.68</v>
      </c>
      <c r="AG2184">
        <f t="shared" si="1543"/>
        <v>0</v>
      </c>
      <c r="AH2184">
        <f t="shared" si="1544"/>
        <v>14</v>
      </c>
      <c r="AI2184">
        <f t="shared" si="1544"/>
        <v>0</v>
      </c>
      <c r="AJ2184">
        <f t="shared" si="1545"/>
        <v>0</v>
      </c>
      <c r="AK2184">
        <v>14213.53</v>
      </c>
      <c r="AL2184">
        <v>0</v>
      </c>
      <c r="AM2184">
        <v>5993.85</v>
      </c>
      <c r="AN2184">
        <v>3040.45</v>
      </c>
      <c r="AO2184">
        <v>8219.68</v>
      </c>
      <c r="AP2184">
        <v>0</v>
      </c>
      <c r="AQ2184">
        <v>14</v>
      </c>
      <c r="AR2184">
        <v>0</v>
      </c>
      <c r="AS2184">
        <v>0</v>
      </c>
      <c r="AT2184">
        <v>70</v>
      </c>
      <c r="AU2184">
        <v>10</v>
      </c>
      <c r="AV2184">
        <v>1</v>
      </c>
      <c r="AW2184">
        <v>1</v>
      </c>
      <c r="AZ2184">
        <v>1</v>
      </c>
      <c r="BA2184">
        <v>1</v>
      </c>
      <c r="BB2184">
        <v>1</v>
      </c>
      <c r="BC2184">
        <v>1</v>
      </c>
      <c r="BD2184" t="s">
        <v>3</v>
      </c>
      <c r="BE2184" t="s">
        <v>3</v>
      </c>
      <c r="BF2184" t="s">
        <v>3</v>
      </c>
      <c r="BG2184" t="s">
        <v>3</v>
      </c>
      <c r="BH2184">
        <v>0</v>
      </c>
      <c r="BI2184">
        <v>4</v>
      </c>
      <c r="BJ2184" t="s">
        <v>234</v>
      </c>
      <c r="BM2184">
        <v>0</v>
      </c>
      <c r="BN2184">
        <v>0</v>
      </c>
      <c r="BO2184" t="s">
        <v>3</v>
      </c>
      <c r="BP2184">
        <v>0</v>
      </c>
      <c r="BQ2184">
        <v>1</v>
      </c>
      <c r="BR2184">
        <v>0</v>
      </c>
      <c r="BS2184">
        <v>1</v>
      </c>
      <c r="BT2184">
        <v>1</v>
      </c>
      <c r="BU2184">
        <v>1</v>
      </c>
      <c r="BV2184">
        <v>1</v>
      </c>
      <c r="BW2184">
        <v>1</v>
      </c>
      <c r="BX2184">
        <v>1</v>
      </c>
      <c r="BY2184" t="s">
        <v>3</v>
      </c>
      <c r="BZ2184">
        <v>70</v>
      </c>
      <c r="CA2184">
        <v>10</v>
      </c>
      <c r="CB2184" t="s">
        <v>3</v>
      </c>
      <c r="CE2184">
        <v>0</v>
      </c>
      <c r="CF2184">
        <v>0</v>
      </c>
      <c r="CG2184">
        <v>0</v>
      </c>
      <c r="CM2184">
        <v>0</v>
      </c>
      <c r="CN2184" t="s">
        <v>3</v>
      </c>
      <c r="CO2184">
        <v>0</v>
      </c>
      <c r="CP2184">
        <f t="shared" si="1546"/>
        <v>142.13999999999999</v>
      </c>
      <c r="CQ2184">
        <f t="shared" si="1547"/>
        <v>0</v>
      </c>
      <c r="CR2184">
        <f t="shared" si="1548"/>
        <v>5993.85</v>
      </c>
      <c r="CS2184">
        <f t="shared" si="1549"/>
        <v>3040.45</v>
      </c>
      <c r="CT2184">
        <f t="shared" si="1550"/>
        <v>8219.68</v>
      </c>
      <c r="CU2184">
        <f t="shared" si="1551"/>
        <v>0</v>
      </c>
      <c r="CV2184">
        <f t="shared" si="1552"/>
        <v>14</v>
      </c>
      <c r="CW2184">
        <f t="shared" si="1553"/>
        <v>0</v>
      </c>
      <c r="CX2184">
        <f t="shared" si="1553"/>
        <v>0</v>
      </c>
      <c r="CY2184">
        <f t="shared" si="1554"/>
        <v>57.54</v>
      </c>
      <c r="CZ2184">
        <f t="shared" si="1555"/>
        <v>8.2200000000000006</v>
      </c>
      <c r="DC2184" t="s">
        <v>3</v>
      </c>
      <c r="DD2184" t="s">
        <v>3</v>
      </c>
      <c r="DE2184" t="s">
        <v>3</v>
      </c>
      <c r="DF2184" t="s">
        <v>3</v>
      </c>
      <c r="DG2184" t="s">
        <v>3</v>
      </c>
      <c r="DH2184" t="s">
        <v>3</v>
      </c>
      <c r="DI2184" t="s">
        <v>3</v>
      </c>
      <c r="DJ2184" t="s">
        <v>3</v>
      </c>
      <c r="DK2184" t="s">
        <v>3</v>
      </c>
      <c r="DL2184" t="s">
        <v>3</v>
      </c>
      <c r="DM2184" t="s">
        <v>3</v>
      </c>
      <c r="DN2184">
        <v>0</v>
      </c>
      <c r="DO2184">
        <v>0</v>
      </c>
      <c r="DP2184">
        <v>1</v>
      </c>
      <c r="DQ2184">
        <v>1</v>
      </c>
      <c r="DU2184">
        <v>1003</v>
      </c>
      <c r="DV2184" t="s">
        <v>26</v>
      </c>
      <c r="DW2184" t="s">
        <v>26</v>
      </c>
      <c r="DX2184">
        <v>100</v>
      </c>
      <c r="DZ2184" t="s">
        <v>3</v>
      </c>
      <c r="EA2184" t="s">
        <v>3</v>
      </c>
      <c r="EB2184" t="s">
        <v>3</v>
      </c>
      <c r="EC2184" t="s">
        <v>3</v>
      </c>
      <c r="EE2184">
        <v>35096056</v>
      </c>
      <c r="EF2184">
        <v>1</v>
      </c>
      <c r="EG2184" t="s">
        <v>20</v>
      </c>
      <c r="EH2184">
        <v>0</v>
      </c>
      <c r="EI2184" t="s">
        <v>3</v>
      </c>
      <c r="EJ2184">
        <v>4</v>
      </c>
      <c r="EK2184">
        <v>0</v>
      </c>
      <c r="EL2184" t="s">
        <v>21</v>
      </c>
      <c r="EM2184" t="s">
        <v>22</v>
      </c>
      <c r="EO2184" t="s">
        <v>3</v>
      </c>
      <c r="EQ2184">
        <v>0</v>
      </c>
      <c r="ER2184">
        <v>14213.53</v>
      </c>
      <c r="ES2184">
        <v>0</v>
      </c>
      <c r="ET2184">
        <v>5993.85</v>
      </c>
      <c r="EU2184">
        <v>3040.45</v>
      </c>
      <c r="EV2184">
        <v>8219.68</v>
      </c>
      <c r="EW2184">
        <v>14</v>
      </c>
      <c r="EX2184">
        <v>0</v>
      </c>
      <c r="EY2184">
        <v>0</v>
      </c>
      <c r="FQ2184">
        <v>0</v>
      </c>
      <c r="FR2184">
        <v>0</v>
      </c>
      <c r="FS2184">
        <v>0</v>
      </c>
      <c r="FX2184">
        <v>70</v>
      </c>
      <c r="FY2184">
        <v>10</v>
      </c>
      <c r="GA2184" t="s">
        <v>3</v>
      </c>
      <c r="GD2184">
        <v>0</v>
      </c>
      <c r="GF2184">
        <v>-140188742</v>
      </c>
      <c r="GG2184">
        <v>2</v>
      </c>
      <c r="GH2184">
        <v>1</v>
      </c>
      <c r="GI2184">
        <v>-2</v>
      </c>
      <c r="GJ2184">
        <v>0</v>
      </c>
      <c r="GK2184">
        <f>ROUND(R2184*(R12)/100,2)</f>
        <v>32.83</v>
      </c>
      <c r="GL2184">
        <f t="shared" si="1556"/>
        <v>0</v>
      </c>
      <c r="GM2184">
        <f t="shared" si="1557"/>
        <v>240.73</v>
      </c>
      <c r="GN2184">
        <f t="shared" si="1558"/>
        <v>0</v>
      </c>
      <c r="GO2184">
        <f t="shared" si="1559"/>
        <v>0</v>
      </c>
      <c r="GP2184">
        <f t="shared" si="1560"/>
        <v>240.73</v>
      </c>
      <c r="GR2184">
        <v>0</v>
      </c>
      <c r="GS2184">
        <v>3</v>
      </c>
      <c r="GT2184">
        <v>0</v>
      </c>
      <c r="GU2184" t="s">
        <v>3</v>
      </c>
      <c r="GV2184">
        <f t="shared" si="1561"/>
        <v>0</v>
      </c>
      <c r="GW2184">
        <v>1</v>
      </c>
      <c r="GX2184">
        <f t="shared" si="1562"/>
        <v>0</v>
      </c>
      <c r="HA2184">
        <v>0</v>
      </c>
      <c r="HB2184">
        <v>0</v>
      </c>
      <c r="HC2184">
        <f t="shared" si="1563"/>
        <v>0</v>
      </c>
      <c r="HE2184" t="s">
        <v>3</v>
      </c>
      <c r="HF2184" t="s">
        <v>3</v>
      </c>
      <c r="HM2184" t="s">
        <v>3</v>
      </c>
      <c r="HN2184" t="s">
        <v>3</v>
      </c>
      <c r="HO2184" t="s">
        <v>3</v>
      </c>
      <c r="HP2184" t="s">
        <v>3</v>
      </c>
      <c r="HQ2184" t="s">
        <v>3</v>
      </c>
      <c r="HS2184">
        <v>0</v>
      </c>
      <c r="IK2184">
        <v>0</v>
      </c>
    </row>
    <row r="2185" spans="1:245" x14ac:dyDescent="0.2">
      <c r="A2185">
        <v>17</v>
      </c>
      <c r="B2185">
        <v>1</v>
      </c>
      <c r="E2185" t="s">
        <v>511</v>
      </c>
      <c r="F2185" t="s">
        <v>236</v>
      </c>
      <c r="G2185" t="s">
        <v>237</v>
      </c>
      <c r="H2185" t="s">
        <v>35</v>
      </c>
      <c r="I2185">
        <v>1E-3</v>
      </c>
      <c r="J2185">
        <v>0</v>
      </c>
      <c r="K2185">
        <v>1E-3</v>
      </c>
      <c r="O2185">
        <f t="shared" si="1529"/>
        <v>99.86</v>
      </c>
      <c r="P2185">
        <f t="shared" si="1530"/>
        <v>99.86</v>
      </c>
      <c r="Q2185">
        <f t="shared" si="1531"/>
        <v>0</v>
      </c>
      <c r="R2185">
        <f t="shared" si="1532"/>
        <v>0</v>
      </c>
      <c r="S2185">
        <f t="shared" si="1533"/>
        <v>0</v>
      </c>
      <c r="T2185">
        <f t="shared" si="1534"/>
        <v>0</v>
      </c>
      <c r="U2185">
        <f t="shared" si="1535"/>
        <v>0</v>
      </c>
      <c r="V2185">
        <f t="shared" si="1536"/>
        <v>0</v>
      </c>
      <c r="W2185">
        <f t="shared" si="1537"/>
        <v>0</v>
      </c>
      <c r="X2185">
        <f t="shared" si="1538"/>
        <v>0</v>
      </c>
      <c r="Y2185">
        <f t="shared" si="1538"/>
        <v>0</v>
      </c>
      <c r="AA2185">
        <v>35364244</v>
      </c>
      <c r="AB2185">
        <f t="shared" si="1539"/>
        <v>99860.32</v>
      </c>
      <c r="AC2185">
        <f t="shared" si="1540"/>
        <v>99860.32</v>
      </c>
      <c r="AD2185">
        <f t="shared" si="1541"/>
        <v>0</v>
      </c>
      <c r="AE2185">
        <f t="shared" si="1542"/>
        <v>0</v>
      </c>
      <c r="AF2185">
        <f t="shared" si="1542"/>
        <v>0</v>
      </c>
      <c r="AG2185">
        <f t="shared" si="1543"/>
        <v>0</v>
      </c>
      <c r="AH2185">
        <f t="shared" si="1544"/>
        <v>0</v>
      </c>
      <c r="AI2185">
        <f t="shared" si="1544"/>
        <v>0</v>
      </c>
      <c r="AJ2185">
        <f t="shared" si="1545"/>
        <v>0</v>
      </c>
      <c r="AK2185">
        <v>99860.32</v>
      </c>
      <c r="AL2185">
        <v>99860.32</v>
      </c>
      <c r="AM2185">
        <v>0</v>
      </c>
      <c r="AN2185">
        <v>0</v>
      </c>
      <c r="AO2185">
        <v>0</v>
      </c>
      <c r="AP2185">
        <v>0</v>
      </c>
      <c r="AQ2185">
        <v>0</v>
      </c>
      <c r="AR2185">
        <v>0</v>
      </c>
      <c r="AS2185">
        <v>0</v>
      </c>
      <c r="AT2185">
        <v>70</v>
      </c>
      <c r="AU2185">
        <v>10</v>
      </c>
      <c r="AV2185">
        <v>1</v>
      </c>
      <c r="AW2185">
        <v>1</v>
      </c>
      <c r="AZ2185">
        <v>1</v>
      </c>
      <c r="BA2185">
        <v>1</v>
      </c>
      <c r="BB2185">
        <v>1</v>
      </c>
      <c r="BC2185">
        <v>1</v>
      </c>
      <c r="BD2185" t="s">
        <v>3</v>
      </c>
      <c r="BE2185" t="s">
        <v>3</v>
      </c>
      <c r="BF2185" t="s">
        <v>3</v>
      </c>
      <c r="BG2185" t="s">
        <v>3</v>
      </c>
      <c r="BH2185">
        <v>3</v>
      </c>
      <c r="BI2185">
        <v>4</v>
      </c>
      <c r="BJ2185" t="s">
        <v>238</v>
      </c>
      <c r="BM2185">
        <v>0</v>
      </c>
      <c r="BN2185">
        <v>0</v>
      </c>
      <c r="BO2185" t="s">
        <v>3</v>
      </c>
      <c r="BP2185">
        <v>0</v>
      </c>
      <c r="BQ2185">
        <v>1</v>
      </c>
      <c r="BR2185">
        <v>0</v>
      </c>
      <c r="BS2185">
        <v>1</v>
      </c>
      <c r="BT2185">
        <v>1</v>
      </c>
      <c r="BU2185">
        <v>1</v>
      </c>
      <c r="BV2185">
        <v>1</v>
      </c>
      <c r="BW2185">
        <v>1</v>
      </c>
      <c r="BX2185">
        <v>1</v>
      </c>
      <c r="BY2185" t="s">
        <v>3</v>
      </c>
      <c r="BZ2185">
        <v>70</v>
      </c>
      <c r="CA2185">
        <v>10</v>
      </c>
      <c r="CB2185" t="s">
        <v>3</v>
      </c>
      <c r="CE2185">
        <v>0</v>
      </c>
      <c r="CF2185">
        <v>0</v>
      </c>
      <c r="CG2185">
        <v>0</v>
      </c>
      <c r="CM2185">
        <v>0</v>
      </c>
      <c r="CN2185" t="s">
        <v>3</v>
      </c>
      <c r="CO2185">
        <v>0</v>
      </c>
      <c r="CP2185">
        <f t="shared" si="1546"/>
        <v>99.86</v>
      </c>
      <c r="CQ2185">
        <f t="shared" si="1547"/>
        <v>99860.32</v>
      </c>
      <c r="CR2185">
        <f t="shared" si="1548"/>
        <v>0</v>
      </c>
      <c r="CS2185">
        <f t="shared" si="1549"/>
        <v>0</v>
      </c>
      <c r="CT2185">
        <f t="shared" si="1550"/>
        <v>0</v>
      </c>
      <c r="CU2185">
        <f t="shared" si="1551"/>
        <v>0</v>
      </c>
      <c r="CV2185">
        <f t="shared" si="1552"/>
        <v>0</v>
      </c>
      <c r="CW2185">
        <f t="shared" si="1553"/>
        <v>0</v>
      </c>
      <c r="CX2185">
        <f t="shared" si="1553"/>
        <v>0</v>
      </c>
      <c r="CY2185">
        <f t="shared" si="1554"/>
        <v>0</v>
      </c>
      <c r="CZ2185">
        <f t="shared" si="1555"/>
        <v>0</v>
      </c>
      <c r="DC2185" t="s">
        <v>3</v>
      </c>
      <c r="DD2185" t="s">
        <v>3</v>
      </c>
      <c r="DE2185" t="s">
        <v>3</v>
      </c>
      <c r="DF2185" t="s">
        <v>3</v>
      </c>
      <c r="DG2185" t="s">
        <v>3</v>
      </c>
      <c r="DH2185" t="s">
        <v>3</v>
      </c>
      <c r="DI2185" t="s">
        <v>3</v>
      </c>
      <c r="DJ2185" t="s">
        <v>3</v>
      </c>
      <c r="DK2185" t="s">
        <v>3</v>
      </c>
      <c r="DL2185" t="s">
        <v>3</v>
      </c>
      <c r="DM2185" t="s">
        <v>3</v>
      </c>
      <c r="DN2185">
        <v>0</v>
      </c>
      <c r="DO2185">
        <v>0</v>
      </c>
      <c r="DP2185">
        <v>1</v>
      </c>
      <c r="DQ2185">
        <v>1</v>
      </c>
      <c r="DU2185">
        <v>1003</v>
      </c>
      <c r="DV2185" t="s">
        <v>35</v>
      </c>
      <c r="DW2185" t="s">
        <v>35</v>
      </c>
      <c r="DX2185">
        <v>1000</v>
      </c>
      <c r="DZ2185" t="s">
        <v>3</v>
      </c>
      <c r="EA2185" t="s">
        <v>3</v>
      </c>
      <c r="EB2185" t="s">
        <v>3</v>
      </c>
      <c r="EC2185" t="s">
        <v>3</v>
      </c>
      <c r="EE2185">
        <v>35096056</v>
      </c>
      <c r="EF2185">
        <v>1</v>
      </c>
      <c r="EG2185" t="s">
        <v>20</v>
      </c>
      <c r="EH2185">
        <v>0</v>
      </c>
      <c r="EI2185" t="s">
        <v>3</v>
      </c>
      <c r="EJ2185">
        <v>4</v>
      </c>
      <c r="EK2185">
        <v>0</v>
      </c>
      <c r="EL2185" t="s">
        <v>21</v>
      </c>
      <c r="EM2185" t="s">
        <v>22</v>
      </c>
      <c r="EO2185" t="s">
        <v>3</v>
      </c>
      <c r="EQ2185">
        <v>0</v>
      </c>
      <c r="ER2185">
        <v>99860.32</v>
      </c>
      <c r="ES2185">
        <v>99860.32</v>
      </c>
      <c r="ET2185">
        <v>0</v>
      </c>
      <c r="EU2185">
        <v>0</v>
      </c>
      <c r="EV2185">
        <v>0</v>
      </c>
      <c r="EW2185">
        <v>0</v>
      </c>
      <c r="EX2185">
        <v>0</v>
      </c>
      <c r="EY2185">
        <v>0</v>
      </c>
      <c r="FQ2185">
        <v>0</v>
      </c>
      <c r="FR2185">
        <v>0</v>
      </c>
      <c r="FS2185">
        <v>0</v>
      </c>
      <c r="FX2185">
        <v>70</v>
      </c>
      <c r="FY2185">
        <v>10</v>
      </c>
      <c r="GA2185" t="s">
        <v>3</v>
      </c>
      <c r="GD2185">
        <v>0</v>
      </c>
      <c r="GF2185">
        <v>2077141205</v>
      </c>
      <c r="GG2185">
        <v>2</v>
      </c>
      <c r="GH2185">
        <v>1</v>
      </c>
      <c r="GI2185">
        <v>-2</v>
      </c>
      <c r="GJ2185">
        <v>0</v>
      </c>
      <c r="GK2185">
        <f>ROUND(R2185*(R12)/100,2)</f>
        <v>0</v>
      </c>
      <c r="GL2185">
        <f t="shared" si="1556"/>
        <v>0</v>
      </c>
      <c r="GM2185">
        <f t="shared" si="1557"/>
        <v>99.86</v>
      </c>
      <c r="GN2185">
        <f t="shared" si="1558"/>
        <v>0</v>
      </c>
      <c r="GO2185">
        <f t="shared" si="1559"/>
        <v>0</v>
      </c>
      <c r="GP2185">
        <f t="shared" si="1560"/>
        <v>99.86</v>
      </c>
      <c r="GR2185">
        <v>0</v>
      </c>
      <c r="GS2185">
        <v>3</v>
      </c>
      <c r="GT2185">
        <v>0</v>
      </c>
      <c r="GU2185" t="s">
        <v>3</v>
      </c>
      <c r="GV2185">
        <f t="shared" si="1561"/>
        <v>0</v>
      </c>
      <c r="GW2185">
        <v>1</v>
      </c>
      <c r="GX2185">
        <f t="shared" si="1562"/>
        <v>0</v>
      </c>
      <c r="HA2185">
        <v>0</v>
      </c>
      <c r="HB2185">
        <v>0</v>
      </c>
      <c r="HC2185">
        <f t="shared" si="1563"/>
        <v>0</v>
      </c>
      <c r="HE2185" t="s">
        <v>3</v>
      </c>
      <c r="HF2185" t="s">
        <v>3</v>
      </c>
      <c r="HM2185" t="s">
        <v>3</v>
      </c>
      <c r="HN2185" t="s">
        <v>3</v>
      </c>
      <c r="HO2185" t="s">
        <v>3</v>
      </c>
      <c r="HP2185" t="s">
        <v>3</v>
      </c>
      <c r="HQ2185" t="s">
        <v>3</v>
      </c>
      <c r="HS2185">
        <v>0</v>
      </c>
      <c r="IK2185">
        <v>0</v>
      </c>
    </row>
    <row r="2186" spans="1:245" x14ac:dyDescent="0.2">
      <c r="A2186">
        <v>17</v>
      </c>
      <c r="B2186">
        <v>1</v>
      </c>
      <c r="E2186" t="s">
        <v>512</v>
      </c>
      <c r="F2186" t="s">
        <v>240</v>
      </c>
      <c r="G2186" t="s">
        <v>241</v>
      </c>
      <c r="H2186" t="s">
        <v>242</v>
      </c>
      <c r="I2186">
        <f>ROUND(2/1000,9)</f>
        <v>2E-3</v>
      </c>
      <c r="J2186">
        <v>0</v>
      </c>
      <c r="K2186">
        <f>ROUND(2/1000,9)</f>
        <v>2E-3</v>
      </c>
      <c r="O2186">
        <f t="shared" si="1529"/>
        <v>144.34</v>
      </c>
      <c r="P2186">
        <f t="shared" si="1530"/>
        <v>144.34</v>
      </c>
      <c r="Q2186">
        <f t="shared" si="1531"/>
        <v>0</v>
      </c>
      <c r="R2186">
        <f t="shared" si="1532"/>
        <v>0</v>
      </c>
      <c r="S2186">
        <f t="shared" si="1533"/>
        <v>0</v>
      </c>
      <c r="T2186">
        <f t="shared" si="1534"/>
        <v>0</v>
      </c>
      <c r="U2186">
        <f t="shared" si="1535"/>
        <v>0</v>
      </c>
      <c r="V2186">
        <f t="shared" si="1536"/>
        <v>0</v>
      </c>
      <c r="W2186">
        <f t="shared" si="1537"/>
        <v>0</v>
      </c>
      <c r="X2186">
        <f t="shared" si="1538"/>
        <v>0</v>
      </c>
      <c r="Y2186">
        <f t="shared" si="1538"/>
        <v>0</v>
      </c>
      <c r="AA2186">
        <v>35364244</v>
      </c>
      <c r="AB2186">
        <f t="shared" si="1539"/>
        <v>72169.899999999994</v>
      </c>
      <c r="AC2186">
        <f t="shared" si="1540"/>
        <v>72169.899999999994</v>
      </c>
      <c r="AD2186">
        <f t="shared" si="1541"/>
        <v>0</v>
      </c>
      <c r="AE2186">
        <f t="shared" si="1542"/>
        <v>0</v>
      </c>
      <c r="AF2186">
        <f t="shared" si="1542"/>
        <v>0</v>
      </c>
      <c r="AG2186">
        <f t="shared" si="1543"/>
        <v>0</v>
      </c>
      <c r="AH2186">
        <f t="shared" si="1544"/>
        <v>0</v>
      </c>
      <c r="AI2186">
        <f t="shared" si="1544"/>
        <v>0</v>
      </c>
      <c r="AJ2186">
        <f t="shared" si="1545"/>
        <v>0</v>
      </c>
      <c r="AK2186">
        <v>72169.899999999994</v>
      </c>
      <c r="AL2186">
        <v>72169.899999999994</v>
      </c>
      <c r="AM2186">
        <v>0</v>
      </c>
      <c r="AN2186">
        <v>0</v>
      </c>
      <c r="AO2186">
        <v>0</v>
      </c>
      <c r="AP2186">
        <v>0</v>
      </c>
      <c r="AQ2186">
        <v>0</v>
      </c>
      <c r="AR2186">
        <v>0</v>
      </c>
      <c r="AS2186">
        <v>0</v>
      </c>
      <c r="AT2186">
        <v>70</v>
      </c>
      <c r="AU2186">
        <v>10</v>
      </c>
      <c r="AV2186">
        <v>1</v>
      </c>
      <c r="AW2186">
        <v>1</v>
      </c>
      <c r="AZ2186">
        <v>1</v>
      </c>
      <c r="BA2186">
        <v>1</v>
      </c>
      <c r="BB2186">
        <v>1</v>
      </c>
      <c r="BC2186">
        <v>1</v>
      </c>
      <c r="BD2186" t="s">
        <v>3</v>
      </c>
      <c r="BE2186" t="s">
        <v>3</v>
      </c>
      <c r="BF2186" t="s">
        <v>3</v>
      </c>
      <c r="BG2186" t="s">
        <v>3</v>
      </c>
      <c r="BH2186">
        <v>3</v>
      </c>
      <c r="BI2186">
        <v>4</v>
      </c>
      <c r="BJ2186" t="s">
        <v>243</v>
      </c>
      <c r="BM2186">
        <v>0</v>
      </c>
      <c r="BN2186">
        <v>0</v>
      </c>
      <c r="BO2186" t="s">
        <v>3</v>
      </c>
      <c r="BP2186">
        <v>0</v>
      </c>
      <c r="BQ2186">
        <v>1</v>
      </c>
      <c r="BR2186">
        <v>0</v>
      </c>
      <c r="BS2186">
        <v>1</v>
      </c>
      <c r="BT2186">
        <v>1</v>
      </c>
      <c r="BU2186">
        <v>1</v>
      </c>
      <c r="BV2186">
        <v>1</v>
      </c>
      <c r="BW2186">
        <v>1</v>
      </c>
      <c r="BX2186">
        <v>1</v>
      </c>
      <c r="BY2186" t="s">
        <v>3</v>
      </c>
      <c r="BZ2186">
        <v>70</v>
      </c>
      <c r="CA2186">
        <v>10</v>
      </c>
      <c r="CB2186" t="s">
        <v>3</v>
      </c>
      <c r="CE2186">
        <v>0</v>
      </c>
      <c r="CF2186">
        <v>0</v>
      </c>
      <c r="CG2186">
        <v>0</v>
      </c>
      <c r="CM2186">
        <v>0</v>
      </c>
      <c r="CN2186" t="s">
        <v>3</v>
      </c>
      <c r="CO2186">
        <v>0</v>
      </c>
      <c r="CP2186">
        <f t="shared" si="1546"/>
        <v>144.34</v>
      </c>
      <c r="CQ2186">
        <f t="shared" si="1547"/>
        <v>72169.899999999994</v>
      </c>
      <c r="CR2186">
        <f t="shared" si="1548"/>
        <v>0</v>
      </c>
      <c r="CS2186">
        <f t="shared" si="1549"/>
        <v>0</v>
      </c>
      <c r="CT2186">
        <f t="shared" si="1550"/>
        <v>0</v>
      </c>
      <c r="CU2186">
        <f t="shared" si="1551"/>
        <v>0</v>
      </c>
      <c r="CV2186">
        <f t="shared" si="1552"/>
        <v>0</v>
      </c>
      <c r="CW2186">
        <f t="shared" si="1553"/>
        <v>0</v>
      </c>
      <c r="CX2186">
        <f t="shared" si="1553"/>
        <v>0</v>
      </c>
      <c r="CY2186">
        <f t="shared" si="1554"/>
        <v>0</v>
      </c>
      <c r="CZ2186">
        <f t="shared" si="1555"/>
        <v>0</v>
      </c>
      <c r="DC2186" t="s">
        <v>3</v>
      </c>
      <c r="DD2186" t="s">
        <v>3</v>
      </c>
      <c r="DE2186" t="s">
        <v>3</v>
      </c>
      <c r="DF2186" t="s">
        <v>3</v>
      </c>
      <c r="DG2186" t="s">
        <v>3</v>
      </c>
      <c r="DH2186" t="s">
        <v>3</v>
      </c>
      <c r="DI2186" t="s">
        <v>3</v>
      </c>
      <c r="DJ2186" t="s">
        <v>3</v>
      </c>
      <c r="DK2186" t="s">
        <v>3</v>
      </c>
      <c r="DL2186" t="s">
        <v>3</v>
      </c>
      <c r="DM2186" t="s">
        <v>3</v>
      </c>
      <c r="DN2186">
        <v>0</v>
      </c>
      <c r="DO2186">
        <v>0</v>
      </c>
      <c r="DP2186">
        <v>1</v>
      </c>
      <c r="DQ2186">
        <v>1</v>
      </c>
      <c r="DU2186">
        <v>1010</v>
      </c>
      <c r="DV2186" t="s">
        <v>242</v>
      </c>
      <c r="DW2186" t="s">
        <v>242</v>
      </c>
      <c r="DX2186">
        <v>1000</v>
      </c>
      <c r="DZ2186" t="s">
        <v>3</v>
      </c>
      <c r="EA2186" t="s">
        <v>3</v>
      </c>
      <c r="EB2186" t="s">
        <v>3</v>
      </c>
      <c r="EC2186" t="s">
        <v>3</v>
      </c>
      <c r="EE2186">
        <v>35096056</v>
      </c>
      <c r="EF2186">
        <v>1</v>
      </c>
      <c r="EG2186" t="s">
        <v>20</v>
      </c>
      <c r="EH2186">
        <v>0</v>
      </c>
      <c r="EI2186" t="s">
        <v>3</v>
      </c>
      <c r="EJ2186">
        <v>4</v>
      </c>
      <c r="EK2186">
        <v>0</v>
      </c>
      <c r="EL2186" t="s">
        <v>21</v>
      </c>
      <c r="EM2186" t="s">
        <v>22</v>
      </c>
      <c r="EO2186" t="s">
        <v>3</v>
      </c>
      <c r="EQ2186">
        <v>0</v>
      </c>
      <c r="ER2186">
        <v>72169.899999999994</v>
      </c>
      <c r="ES2186">
        <v>72169.899999999994</v>
      </c>
      <c r="ET2186">
        <v>0</v>
      </c>
      <c r="EU2186">
        <v>0</v>
      </c>
      <c r="EV2186">
        <v>0</v>
      </c>
      <c r="EW2186">
        <v>0</v>
      </c>
      <c r="EX2186">
        <v>0</v>
      </c>
      <c r="EY2186">
        <v>0</v>
      </c>
      <c r="FQ2186">
        <v>0</v>
      </c>
      <c r="FR2186">
        <v>0</v>
      </c>
      <c r="FS2186">
        <v>0</v>
      </c>
      <c r="FX2186">
        <v>70</v>
      </c>
      <c r="FY2186">
        <v>10</v>
      </c>
      <c r="GA2186" t="s">
        <v>3</v>
      </c>
      <c r="GD2186">
        <v>0</v>
      </c>
      <c r="GF2186">
        <v>653953554</v>
      </c>
      <c r="GG2186">
        <v>2</v>
      </c>
      <c r="GH2186">
        <v>1</v>
      </c>
      <c r="GI2186">
        <v>-2</v>
      </c>
      <c r="GJ2186">
        <v>0</v>
      </c>
      <c r="GK2186">
        <f>ROUND(R2186*(R12)/100,2)</f>
        <v>0</v>
      </c>
      <c r="GL2186">
        <f t="shared" si="1556"/>
        <v>0</v>
      </c>
      <c r="GM2186">
        <f t="shared" si="1557"/>
        <v>144.34</v>
      </c>
      <c r="GN2186">
        <f t="shared" si="1558"/>
        <v>0</v>
      </c>
      <c r="GO2186">
        <f t="shared" si="1559"/>
        <v>0</v>
      </c>
      <c r="GP2186">
        <f t="shared" si="1560"/>
        <v>144.34</v>
      </c>
      <c r="GR2186">
        <v>0</v>
      </c>
      <c r="GS2186">
        <v>3</v>
      </c>
      <c r="GT2186">
        <v>0</v>
      </c>
      <c r="GU2186" t="s">
        <v>3</v>
      </c>
      <c r="GV2186">
        <f t="shared" si="1561"/>
        <v>0</v>
      </c>
      <c r="GW2186">
        <v>1</v>
      </c>
      <c r="GX2186">
        <f t="shared" si="1562"/>
        <v>0</v>
      </c>
      <c r="HA2186">
        <v>0</v>
      </c>
      <c r="HB2186">
        <v>0</v>
      </c>
      <c r="HC2186">
        <f t="shared" si="1563"/>
        <v>0</v>
      </c>
      <c r="HE2186" t="s">
        <v>3</v>
      </c>
      <c r="HF2186" t="s">
        <v>3</v>
      </c>
      <c r="HM2186" t="s">
        <v>3</v>
      </c>
      <c r="HN2186" t="s">
        <v>3</v>
      </c>
      <c r="HO2186" t="s">
        <v>3</v>
      </c>
      <c r="HP2186" t="s">
        <v>3</v>
      </c>
      <c r="HQ2186" t="s">
        <v>3</v>
      </c>
      <c r="HS2186">
        <v>0</v>
      </c>
      <c r="IK2186">
        <v>0</v>
      </c>
    </row>
    <row r="2187" spans="1:245" x14ac:dyDescent="0.2">
      <c r="A2187">
        <v>17</v>
      </c>
      <c r="B2187">
        <v>1</v>
      </c>
      <c r="C2187">
        <f>ROW(SmtRes!A676)</f>
        <v>676</v>
      </c>
      <c r="D2187">
        <f>ROW(EtalonRes!A676)</f>
        <v>676</v>
      </c>
      <c r="E2187" t="s">
        <v>513</v>
      </c>
      <c r="F2187" t="s">
        <v>38</v>
      </c>
      <c r="G2187" t="s">
        <v>39</v>
      </c>
      <c r="H2187" t="s">
        <v>18</v>
      </c>
      <c r="I2187">
        <f>ROUND(4/100,9)</f>
        <v>0.04</v>
      </c>
      <c r="J2187">
        <v>0</v>
      </c>
      <c r="K2187">
        <f>ROUND(4/100,9)</f>
        <v>0.04</v>
      </c>
      <c r="O2187">
        <f t="shared" si="1529"/>
        <v>1116.6400000000001</v>
      </c>
      <c r="P2187">
        <f t="shared" si="1530"/>
        <v>0</v>
      </c>
      <c r="Q2187">
        <f t="shared" si="1531"/>
        <v>1.3</v>
      </c>
      <c r="R2187">
        <f t="shared" si="1532"/>
        <v>0.03</v>
      </c>
      <c r="S2187">
        <f t="shared" si="1533"/>
        <v>1115.3399999999999</v>
      </c>
      <c r="T2187">
        <f t="shared" si="1534"/>
        <v>0</v>
      </c>
      <c r="U2187">
        <f t="shared" si="1535"/>
        <v>1.7124000000000001</v>
      </c>
      <c r="V2187">
        <f t="shared" si="1536"/>
        <v>0</v>
      </c>
      <c r="W2187">
        <f t="shared" si="1537"/>
        <v>0</v>
      </c>
      <c r="X2187">
        <f t="shared" si="1538"/>
        <v>780.74</v>
      </c>
      <c r="Y2187">
        <f t="shared" si="1538"/>
        <v>111.53</v>
      </c>
      <c r="AA2187">
        <v>35364244</v>
      </c>
      <c r="AB2187">
        <f t="shared" si="1539"/>
        <v>27916.01</v>
      </c>
      <c r="AC2187">
        <f t="shared" si="1540"/>
        <v>0</v>
      </c>
      <c r="AD2187">
        <f t="shared" si="1541"/>
        <v>32.57</v>
      </c>
      <c r="AE2187">
        <f t="shared" si="1542"/>
        <v>0.69</v>
      </c>
      <c r="AF2187">
        <f t="shared" si="1542"/>
        <v>27883.439999999999</v>
      </c>
      <c r="AG2187">
        <f t="shared" si="1543"/>
        <v>0</v>
      </c>
      <c r="AH2187">
        <f t="shared" si="1544"/>
        <v>42.81</v>
      </c>
      <c r="AI2187">
        <f t="shared" si="1544"/>
        <v>0</v>
      </c>
      <c r="AJ2187">
        <f t="shared" si="1545"/>
        <v>0</v>
      </c>
      <c r="AK2187">
        <v>27916.01</v>
      </c>
      <c r="AL2187">
        <v>0</v>
      </c>
      <c r="AM2187">
        <v>32.57</v>
      </c>
      <c r="AN2187">
        <v>0.69</v>
      </c>
      <c r="AO2187">
        <v>27883.439999999999</v>
      </c>
      <c r="AP2187">
        <v>0</v>
      </c>
      <c r="AQ2187">
        <v>42.81</v>
      </c>
      <c r="AR2187">
        <v>0</v>
      </c>
      <c r="AS2187">
        <v>0</v>
      </c>
      <c r="AT2187">
        <v>70</v>
      </c>
      <c r="AU2187">
        <v>10</v>
      </c>
      <c r="AV2187">
        <v>1</v>
      </c>
      <c r="AW2187">
        <v>1</v>
      </c>
      <c r="AZ2187">
        <v>1</v>
      </c>
      <c r="BA2187">
        <v>1</v>
      </c>
      <c r="BB2187">
        <v>1</v>
      </c>
      <c r="BC2187">
        <v>1</v>
      </c>
      <c r="BD2187" t="s">
        <v>3</v>
      </c>
      <c r="BE2187" t="s">
        <v>3</v>
      </c>
      <c r="BF2187" t="s">
        <v>3</v>
      </c>
      <c r="BG2187" t="s">
        <v>3</v>
      </c>
      <c r="BH2187">
        <v>0</v>
      </c>
      <c r="BI2187">
        <v>4</v>
      </c>
      <c r="BJ2187" t="s">
        <v>40</v>
      </c>
      <c r="BM2187">
        <v>0</v>
      </c>
      <c r="BN2187">
        <v>0</v>
      </c>
      <c r="BO2187" t="s">
        <v>3</v>
      </c>
      <c r="BP2187">
        <v>0</v>
      </c>
      <c r="BQ2187">
        <v>1</v>
      </c>
      <c r="BR2187">
        <v>0</v>
      </c>
      <c r="BS2187">
        <v>1</v>
      </c>
      <c r="BT2187">
        <v>1</v>
      </c>
      <c r="BU2187">
        <v>1</v>
      </c>
      <c r="BV2187">
        <v>1</v>
      </c>
      <c r="BW2187">
        <v>1</v>
      </c>
      <c r="BX2187">
        <v>1</v>
      </c>
      <c r="BY2187" t="s">
        <v>3</v>
      </c>
      <c r="BZ2187">
        <v>70</v>
      </c>
      <c r="CA2187">
        <v>10</v>
      </c>
      <c r="CB2187" t="s">
        <v>3</v>
      </c>
      <c r="CE2187">
        <v>0</v>
      </c>
      <c r="CF2187">
        <v>0</v>
      </c>
      <c r="CG2187">
        <v>0</v>
      </c>
      <c r="CM2187">
        <v>0</v>
      </c>
      <c r="CN2187" t="s">
        <v>3</v>
      </c>
      <c r="CO2187">
        <v>0</v>
      </c>
      <c r="CP2187">
        <f t="shared" si="1546"/>
        <v>1116.6399999999999</v>
      </c>
      <c r="CQ2187">
        <f t="shared" si="1547"/>
        <v>0</v>
      </c>
      <c r="CR2187">
        <f t="shared" si="1548"/>
        <v>32.57</v>
      </c>
      <c r="CS2187">
        <f t="shared" si="1549"/>
        <v>0.69</v>
      </c>
      <c r="CT2187">
        <f t="shared" si="1550"/>
        <v>27883.439999999999</v>
      </c>
      <c r="CU2187">
        <f t="shared" si="1551"/>
        <v>0</v>
      </c>
      <c r="CV2187">
        <f t="shared" si="1552"/>
        <v>42.81</v>
      </c>
      <c r="CW2187">
        <f t="shared" si="1553"/>
        <v>0</v>
      </c>
      <c r="CX2187">
        <f t="shared" si="1553"/>
        <v>0</v>
      </c>
      <c r="CY2187">
        <f t="shared" si="1554"/>
        <v>780.73799999999983</v>
      </c>
      <c r="CZ2187">
        <f t="shared" si="1555"/>
        <v>111.53399999999999</v>
      </c>
      <c r="DC2187" t="s">
        <v>3</v>
      </c>
      <c r="DD2187" t="s">
        <v>3</v>
      </c>
      <c r="DE2187" t="s">
        <v>3</v>
      </c>
      <c r="DF2187" t="s">
        <v>3</v>
      </c>
      <c r="DG2187" t="s">
        <v>3</v>
      </c>
      <c r="DH2187" t="s">
        <v>3</v>
      </c>
      <c r="DI2187" t="s">
        <v>3</v>
      </c>
      <c r="DJ2187" t="s">
        <v>3</v>
      </c>
      <c r="DK2187" t="s">
        <v>3</v>
      </c>
      <c r="DL2187" t="s">
        <v>3</v>
      </c>
      <c r="DM2187" t="s">
        <v>3</v>
      </c>
      <c r="DN2187">
        <v>0</v>
      </c>
      <c r="DO2187">
        <v>0</v>
      </c>
      <c r="DP2187">
        <v>1</v>
      </c>
      <c r="DQ2187">
        <v>1</v>
      </c>
      <c r="DU2187">
        <v>1010</v>
      </c>
      <c r="DV2187" t="s">
        <v>18</v>
      </c>
      <c r="DW2187" t="s">
        <v>18</v>
      </c>
      <c r="DX2187">
        <v>100</v>
      </c>
      <c r="DZ2187" t="s">
        <v>3</v>
      </c>
      <c r="EA2187" t="s">
        <v>3</v>
      </c>
      <c r="EB2187" t="s">
        <v>3</v>
      </c>
      <c r="EC2187" t="s">
        <v>3</v>
      </c>
      <c r="EE2187">
        <v>35096056</v>
      </c>
      <c r="EF2187">
        <v>1</v>
      </c>
      <c r="EG2187" t="s">
        <v>20</v>
      </c>
      <c r="EH2187">
        <v>0</v>
      </c>
      <c r="EI2187" t="s">
        <v>3</v>
      </c>
      <c r="EJ2187">
        <v>4</v>
      </c>
      <c r="EK2187">
        <v>0</v>
      </c>
      <c r="EL2187" t="s">
        <v>21</v>
      </c>
      <c r="EM2187" t="s">
        <v>22</v>
      </c>
      <c r="EO2187" t="s">
        <v>3</v>
      </c>
      <c r="EQ2187">
        <v>262144</v>
      </c>
      <c r="ER2187">
        <v>27916.01</v>
      </c>
      <c r="ES2187">
        <v>0</v>
      </c>
      <c r="ET2187">
        <v>32.57</v>
      </c>
      <c r="EU2187">
        <v>0.69</v>
      </c>
      <c r="EV2187">
        <v>27883.439999999999</v>
      </c>
      <c r="EW2187">
        <v>42.81</v>
      </c>
      <c r="EX2187">
        <v>0</v>
      </c>
      <c r="EY2187">
        <v>0</v>
      </c>
      <c r="FQ2187">
        <v>0</v>
      </c>
      <c r="FR2187">
        <v>0</v>
      </c>
      <c r="FS2187">
        <v>0</v>
      </c>
      <c r="FX2187">
        <v>70</v>
      </c>
      <c r="FY2187">
        <v>10</v>
      </c>
      <c r="GA2187" t="s">
        <v>3</v>
      </c>
      <c r="GD2187">
        <v>0</v>
      </c>
      <c r="GF2187">
        <v>1394402761</v>
      </c>
      <c r="GG2187">
        <v>2</v>
      </c>
      <c r="GH2187">
        <v>1</v>
      </c>
      <c r="GI2187">
        <v>-2</v>
      </c>
      <c r="GJ2187">
        <v>0</v>
      </c>
      <c r="GK2187">
        <f>ROUND(R2187*(R12)/100,2)</f>
        <v>0.03</v>
      </c>
      <c r="GL2187">
        <f t="shared" si="1556"/>
        <v>0</v>
      </c>
      <c r="GM2187">
        <f t="shared" si="1557"/>
        <v>2008.94</v>
      </c>
      <c r="GN2187">
        <f t="shared" si="1558"/>
        <v>0</v>
      </c>
      <c r="GO2187">
        <f t="shared" si="1559"/>
        <v>0</v>
      </c>
      <c r="GP2187">
        <f t="shared" si="1560"/>
        <v>2008.94</v>
      </c>
      <c r="GR2187">
        <v>0</v>
      </c>
      <c r="GS2187">
        <v>3</v>
      </c>
      <c r="GT2187">
        <v>0</v>
      </c>
      <c r="GU2187" t="s">
        <v>3</v>
      </c>
      <c r="GV2187">
        <f t="shared" si="1561"/>
        <v>0</v>
      </c>
      <c r="GW2187">
        <v>1</v>
      </c>
      <c r="GX2187">
        <f t="shared" si="1562"/>
        <v>0</v>
      </c>
      <c r="HA2187">
        <v>0</v>
      </c>
      <c r="HB2187">
        <v>0</v>
      </c>
      <c r="HC2187">
        <f t="shared" si="1563"/>
        <v>0</v>
      </c>
      <c r="HE2187" t="s">
        <v>3</v>
      </c>
      <c r="HF2187" t="s">
        <v>3</v>
      </c>
      <c r="HM2187" t="s">
        <v>3</v>
      </c>
      <c r="HN2187" t="s">
        <v>3</v>
      </c>
      <c r="HO2187" t="s">
        <v>3</v>
      </c>
      <c r="HP2187" t="s">
        <v>3</v>
      </c>
      <c r="HQ2187" t="s">
        <v>3</v>
      </c>
      <c r="HS2187">
        <v>0</v>
      </c>
      <c r="IK2187">
        <v>0</v>
      </c>
    </row>
    <row r="2188" spans="1:245" x14ac:dyDescent="0.2">
      <c r="A2188">
        <v>17</v>
      </c>
      <c r="B2188">
        <v>1</v>
      </c>
      <c r="C2188">
        <f>ROW(SmtRes!A678)</f>
        <v>678</v>
      </c>
      <c r="D2188">
        <f>ROW(EtalonRes!A678)</f>
        <v>678</v>
      </c>
      <c r="E2188" t="s">
        <v>514</v>
      </c>
      <c r="F2188" t="s">
        <v>42</v>
      </c>
      <c r="G2188" t="s">
        <v>43</v>
      </c>
      <c r="H2188" t="s">
        <v>18</v>
      </c>
      <c r="I2188">
        <f>ROUND(1/100,9)</f>
        <v>0.01</v>
      </c>
      <c r="J2188">
        <v>0</v>
      </c>
      <c r="K2188">
        <f>ROUND(1/100,9)</f>
        <v>0.01</v>
      </c>
      <c r="O2188">
        <f t="shared" si="1529"/>
        <v>255.78</v>
      </c>
      <c r="P2188">
        <f t="shared" si="1530"/>
        <v>0</v>
      </c>
      <c r="Q2188">
        <f t="shared" si="1531"/>
        <v>0.33</v>
      </c>
      <c r="R2188">
        <f t="shared" si="1532"/>
        <v>0.01</v>
      </c>
      <c r="S2188">
        <f t="shared" si="1533"/>
        <v>255.45</v>
      </c>
      <c r="T2188">
        <f t="shared" si="1534"/>
        <v>0</v>
      </c>
      <c r="U2188">
        <f t="shared" si="1535"/>
        <v>0.39219999999999999</v>
      </c>
      <c r="V2188">
        <f t="shared" si="1536"/>
        <v>0</v>
      </c>
      <c r="W2188">
        <f t="shared" si="1537"/>
        <v>0</v>
      </c>
      <c r="X2188">
        <f t="shared" si="1538"/>
        <v>178.82</v>
      </c>
      <c r="Y2188">
        <f t="shared" si="1538"/>
        <v>25.55</v>
      </c>
      <c r="AA2188">
        <v>35364244</v>
      </c>
      <c r="AB2188">
        <f t="shared" si="1539"/>
        <v>25577.73</v>
      </c>
      <c r="AC2188">
        <f t="shared" si="1540"/>
        <v>0</v>
      </c>
      <c r="AD2188">
        <f t="shared" si="1541"/>
        <v>32.57</v>
      </c>
      <c r="AE2188">
        <f t="shared" si="1542"/>
        <v>0.69</v>
      </c>
      <c r="AF2188">
        <f t="shared" si="1542"/>
        <v>25545.16</v>
      </c>
      <c r="AG2188">
        <f t="shared" si="1543"/>
        <v>0</v>
      </c>
      <c r="AH2188">
        <f t="shared" si="1544"/>
        <v>39.22</v>
      </c>
      <c r="AI2188">
        <f t="shared" si="1544"/>
        <v>0</v>
      </c>
      <c r="AJ2188">
        <f t="shared" si="1545"/>
        <v>0</v>
      </c>
      <c r="AK2188">
        <v>25577.73</v>
      </c>
      <c r="AL2188">
        <v>0</v>
      </c>
      <c r="AM2188">
        <v>32.57</v>
      </c>
      <c r="AN2188">
        <v>0.69</v>
      </c>
      <c r="AO2188">
        <v>25545.16</v>
      </c>
      <c r="AP2188">
        <v>0</v>
      </c>
      <c r="AQ2188">
        <v>39.22</v>
      </c>
      <c r="AR2188">
        <v>0</v>
      </c>
      <c r="AS2188">
        <v>0</v>
      </c>
      <c r="AT2188">
        <v>70</v>
      </c>
      <c r="AU2188">
        <v>10</v>
      </c>
      <c r="AV2188">
        <v>1</v>
      </c>
      <c r="AW2188">
        <v>1</v>
      </c>
      <c r="AZ2188">
        <v>1</v>
      </c>
      <c r="BA2188">
        <v>1</v>
      </c>
      <c r="BB2188">
        <v>1</v>
      </c>
      <c r="BC2188">
        <v>1</v>
      </c>
      <c r="BD2188" t="s">
        <v>3</v>
      </c>
      <c r="BE2188" t="s">
        <v>3</v>
      </c>
      <c r="BF2188" t="s">
        <v>3</v>
      </c>
      <c r="BG2188" t="s">
        <v>3</v>
      </c>
      <c r="BH2188">
        <v>0</v>
      </c>
      <c r="BI2188">
        <v>4</v>
      </c>
      <c r="BJ2188" t="s">
        <v>44</v>
      </c>
      <c r="BM2188">
        <v>0</v>
      </c>
      <c r="BN2188">
        <v>0</v>
      </c>
      <c r="BO2188" t="s">
        <v>3</v>
      </c>
      <c r="BP2188">
        <v>0</v>
      </c>
      <c r="BQ2188">
        <v>1</v>
      </c>
      <c r="BR2188">
        <v>0</v>
      </c>
      <c r="BS2188">
        <v>1</v>
      </c>
      <c r="BT2188">
        <v>1</v>
      </c>
      <c r="BU2188">
        <v>1</v>
      </c>
      <c r="BV2188">
        <v>1</v>
      </c>
      <c r="BW2188">
        <v>1</v>
      </c>
      <c r="BX2188">
        <v>1</v>
      </c>
      <c r="BY2188" t="s">
        <v>3</v>
      </c>
      <c r="BZ2188">
        <v>70</v>
      </c>
      <c r="CA2188">
        <v>10</v>
      </c>
      <c r="CB2188" t="s">
        <v>3</v>
      </c>
      <c r="CE2188">
        <v>0</v>
      </c>
      <c r="CF2188">
        <v>0</v>
      </c>
      <c r="CG2188">
        <v>0</v>
      </c>
      <c r="CM2188">
        <v>0</v>
      </c>
      <c r="CN2188" t="s">
        <v>3</v>
      </c>
      <c r="CO2188">
        <v>0</v>
      </c>
      <c r="CP2188">
        <f t="shared" si="1546"/>
        <v>255.78</v>
      </c>
      <c r="CQ2188">
        <f t="shared" si="1547"/>
        <v>0</v>
      </c>
      <c r="CR2188">
        <f t="shared" si="1548"/>
        <v>32.57</v>
      </c>
      <c r="CS2188">
        <f t="shared" si="1549"/>
        <v>0.69</v>
      </c>
      <c r="CT2188">
        <f t="shared" si="1550"/>
        <v>25545.16</v>
      </c>
      <c r="CU2188">
        <f t="shared" si="1551"/>
        <v>0</v>
      </c>
      <c r="CV2188">
        <f t="shared" si="1552"/>
        <v>39.22</v>
      </c>
      <c r="CW2188">
        <f t="shared" si="1553"/>
        <v>0</v>
      </c>
      <c r="CX2188">
        <f t="shared" si="1553"/>
        <v>0</v>
      </c>
      <c r="CY2188">
        <f t="shared" si="1554"/>
        <v>178.815</v>
      </c>
      <c r="CZ2188">
        <f t="shared" si="1555"/>
        <v>25.545000000000002</v>
      </c>
      <c r="DC2188" t="s">
        <v>3</v>
      </c>
      <c r="DD2188" t="s">
        <v>3</v>
      </c>
      <c r="DE2188" t="s">
        <v>3</v>
      </c>
      <c r="DF2188" t="s">
        <v>3</v>
      </c>
      <c r="DG2188" t="s">
        <v>3</v>
      </c>
      <c r="DH2188" t="s">
        <v>3</v>
      </c>
      <c r="DI2188" t="s">
        <v>3</v>
      </c>
      <c r="DJ2188" t="s">
        <v>3</v>
      </c>
      <c r="DK2188" t="s">
        <v>3</v>
      </c>
      <c r="DL2188" t="s">
        <v>3</v>
      </c>
      <c r="DM2188" t="s">
        <v>3</v>
      </c>
      <c r="DN2188">
        <v>0</v>
      </c>
      <c r="DO2188">
        <v>0</v>
      </c>
      <c r="DP2188">
        <v>1</v>
      </c>
      <c r="DQ2188">
        <v>1</v>
      </c>
      <c r="DU2188">
        <v>1010</v>
      </c>
      <c r="DV2188" t="s">
        <v>18</v>
      </c>
      <c r="DW2188" t="s">
        <v>18</v>
      </c>
      <c r="DX2188">
        <v>100</v>
      </c>
      <c r="DZ2188" t="s">
        <v>3</v>
      </c>
      <c r="EA2188" t="s">
        <v>3</v>
      </c>
      <c r="EB2188" t="s">
        <v>3</v>
      </c>
      <c r="EC2188" t="s">
        <v>3</v>
      </c>
      <c r="EE2188">
        <v>35096056</v>
      </c>
      <c r="EF2188">
        <v>1</v>
      </c>
      <c r="EG2188" t="s">
        <v>20</v>
      </c>
      <c r="EH2188">
        <v>0</v>
      </c>
      <c r="EI2188" t="s">
        <v>3</v>
      </c>
      <c r="EJ2188">
        <v>4</v>
      </c>
      <c r="EK2188">
        <v>0</v>
      </c>
      <c r="EL2188" t="s">
        <v>21</v>
      </c>
      <c r="EM2188" t="s">
        <v>22</v>
      </c>
      <c r="EO2188" t="s">
        <v>3</v>
      </c>
      <c r="EQ2188">
        <v>262144</v>
      </c>
      <c r="ER2188">
        <v>25577.73</v>
      </c>
      <c r="ES2188">
        <v>0</v>
      </c>
      <c r="ET2188">
        <v>32.57</v>
      </c>
      <c r="EU2188">
        <v>0.69</v>
      </c>
      <c r="EV2188">
        <v>25545.16</v>
      </c>
      <c r="EW2188">
        <v>39.22</v>
      </c>
      <c r="EX2188">
        <v>0</v>
      </c>
      <c r="EY2188">
        <v>0</v>
      </c>
      <c r="FQ2188">
        <v>0</v>
      </c>
      <c r="FR2188">
        <v>0</v>
      </c>
      <c r="FS2188">
        <v>0</v>
      </c>
      <c r="FX2188">
        <v>70</v>
      </c>
      <c r="FY2188">
        <v>10</v>
      </c>
      <c r="GA2188" t="s">
        <v>3</v>
      </c>
      <c r="GD2188">
        <v>0</v>
      </c>
      <c r="GF2188">
        <v>1212913616</v>
      </c>
      <c r="GG2188">
        <v>2</v>
      </c>
      <c r="GH2188">
        <v>1</v>
      </c>
      <c r="GI2188">
        <v>-2</v>
      </c>
      <c r="GJ2188">
        <v>0</v>
      </c>
      <c r="GK2188">
        <f>ROUND(R2188*(R12)/100,2)</f>
        <v>0.01</v>
      </c>
      <c r="GL2188">
        <f t="shared" si="1556"/>
        <v>0</v>
      </c>
      <c r="GM2188">
        <f t="shared" si="1557"/>
        <v>460.16</v>
      </c>
      <c r="GN2188">
        <f t="shared" si="1558"/>
        <v>0</v>
      </c>
      <c r="GO2188">
        <f t="shared" si="1559"/>
        <v>0</v>
      </c>
      <c r="GP2188">
        <f t="shared" si="1560"/>
        <v>460.16</v>
      </c>
      <c r="GR2188">
        <v>0</v>
      </c>
      <c r="GS2188">
        <v>3</v>
      </c>
      <c r="GT2188">
        <v>0</v>
      </c>
      <c r="GU2188" t="s">
        <v>3</v>
      </c>
      <c r="GV2188">
        <f t="shared" si="1561"/>
        <v>0</v>
      </c>
      <c r="GW2188">
        <v>1</v>
      </c>
      <c r="GX2188">
        <f t="shared" si="1562"/>
        <v>0</v>
      </c>
      <c r="HA2188">
        <v>0</v>
      </c>
      <c r="HB2188">
        <v>0</v>
      </c>
      <c r="HC2188">
        <f t="shared" si="1563"/>
        <v>0</v>
      </c>
      <c r="HE2188" t="s">
        <v>3</v>
      </c>
      <c r="HF2188" t="s">
        <v>3</v>
      </c>
      <c r="HM2188" t="s">
        <v>3</v>
      </c>
      <c r="HN2188" t="s">
        <v>3</v>
      </c>
      <c r="HO2188" t="s">
        <v>3</v>
      </c>
      <c r="HP2188" t="s">
        <v>3</v>
      </c>
      <c r="HQ2188" t="s">
        <v>3</v>
      </c>
      <c r="HS2188">
        <v>0</v>
      </c>
      <c r="IK2188">
        <v>0</v>
      </c>
    </row>
    <row r="2189" spans="1:245" x14ac:dyDescent="0.2">
      <c r="A2189">
        <v>17</v>
      </c>
      <c r="B2189">
        <v>1</v>
      </c>
      <c r="C2189">
        <f>ROW(SmtRes!A679)</f>
        <v>679</v>
      </c>
      <c r="D2189">
        <f>ROW(EtalonRes!A679)</f>
        <v>679</v>
      </c>
      <c r="E2189" t="s">
        <v>515</v>
      </c>
      <c r="F2189" t="s">
        <v>255</v>
      </c>
      <c r="G2189" t="s">
        <v>256</v>
      </c>
      <c r="H2189" t="s">
        <v>18</v>
      </c>
      <c r="I2189">
        <f>ROUND(1/100,9)</f>
        <v>0.01</v>
      </c>
      <c r="J2189">
        <v>0</v>
      </c>
      <c r="K2189">
        <f>ROUND(1/100,9)</f>
        <v>0.01</v>
      </c>
      <c r="O2189">
        <f t="shared" si="1529"/>
        <v>225.56</v>
      </c>
      <c r="P2189">
        <f t="shared" si="1530"/>
        <v>0</v>
      </c>
      <c r="Q2189">
        <f t="shared" si="1531"/>
        <v>0</v>
      </c>
      <c r="R2189">
        <f t="shared" si="1532"/>
        <v>0</v>
      </c>
      <c r="S2189">
        <f t="shared" si="1533"/>
        <v>225.56</v>
      </c>
      <c r="T2189">
        <f t="shared" si="1534"/>
        <v>0</v>
      </c>
      <c r="U2189">
        <f t="shared" si="1535"/>
        <v>0.34630000000000005</v>
      </c>
      <c r="V2189">
        <f t="shared" si="1536"/>
        <v>0</v>
      </c>
      <c r="W2189">
        <f t="shared" si="1537"/>
        <v>0</v>
      </c>
      <c r="X2189">
        <f t="shared" si="1538"/>
        <v>157.88999999999999</v>
      </c>
      <c r="Y2189">
        <f t="shared" si="1538"/>
        <v>22.56</v>
      </c>
      <c r="AA2189">
        <v>35364244</v>
      </c>
      <c r="AB2189">
        <f t="shared" si="1539"/>
        <v>22555.56</v>
      </c>
      <c r="AC2189">
        <f t="shared" si="1540"/>
        <v>0</v>
      </c>
      <c r="AD2189">
        <f t="shared" si="1541"/>
        <v>0</v>
      </c>
      <c r="AE2189">
        <f t="shared" si="1542"/>
        <v>0</v>
      </c>
      <c r="AF2189">
        <f t="shared" si="1542"/>
        <v>22555.56</v>
      </c>
      <c r="AG2189">
        <f t="shared" si="1543"/>
        <v>0</v>
      </c>
      <c r="AH2189">
        <f t="shared" si="1544"/>
        <v>34.630000000000003</v>
      </c>
      <c r="AI2189">
        <f t="shared" si="1544"/>
        <v>0</v>
      </c>
      <c r="AJ2189">
        <f t="shared" si="1545"/>
        <v>0</v>
      </c>
      <c r="AK2189">
        <v>22555.56</v>
      </c>
      <c r="AL2189">
        <v>0</v>
      </c>
      <c r="AM2189">
        <v>0</v>
      </c>
      <c r="AN2189">
        <v>0</v>
      </c>
      <c r="AO2189">
        <v>22555.56</v>
      </c>
      <c r="AP2189">
        <v>0</v>
      </c>
      <c r="AQ2189">
        <v>34.630000000000003</v>
      </c>
      <c r="AR2189">
        <v>0</v>
      </c>
      <c r="AS2189">
        <v>0</v>
      </c>
      <c r="AT2189">
        <v>70</v>
      </c>
      <c r="AU2189">
        <v>10</v>
      </c>
      <c r="AV2189">
        <v>1</v>
      </c>
      <c r="AW2189">
        <v>1</v>
      </c>
      <c r="AZ2189">
        <v>1</v>
      </c>
      <c r="BA2189">
        <v>1</v>
      </c>
      <c r="BB2189">
        <v>1</v>
      </c>
      <c r="BC2189">
        <v>1</v>
      </c>
      <c r="BD2189" t="s">
        <v>3</v>
      </c>
      <c r="BE2189" t="s">
        <v>3</v>
      </c>
      <c r="BF2189" t="s">
        <v>3</v>
      </c>
      <c r="BG2189" t="s">
        <v>3</v>
      </c>
      <c r="BH2189">
        <v>0</v>
      </c>
      <c r="BI2189">
        <v>4</v>
      </c>
      <c r="BJ2189" t="s">
        <v>257</v>
      </c>
      <c r="BM2189">
        <v>0</v>
      </c>
      <c r="BN2189">
        <v>0</v>
      </c>
      <c r="BO2189" t="s">
        <v>3</v>
      </c>
      <c r="BP2189">
        <v>0</v>
      </c>
      <c r="BQ2189">
        <v>1</v>
      </c>
      <c r="BR2189">
        <v>0</v>
      </c>
      <c r="BS2189">
        <v>1</v>
      </c>
      <c r="BT2189">
        <v>1</v>
      </c>
      <c r="BU2189">
        <v>1</v>
      </c>
      <c r="BV2189">
        <v>1</v>
      </c>
      <c r="BW2189">
        <v>1</v>
      </c>
      <c r="BX2189">
        <v>1</v>
      </c>
      <c r="BY2189" t="s">
        <v>3</v>
      </c>
      <c r="BZ2189">
        <v>70</v>
      </c>
      <c r="CA2189">
        <v>10</v>
      </c>
      <c r="CB2189" t="s">
        <v>3</v>
      </c>
      <c r="CE2189">
        <v>0</v>
      </c>
      <c r="CF2189">
        <v>0</v>
      </c>
      <c r="CG2189">
        <v>0</v>
      </c>
      <c r="CM2189">
        <v>0</v>
      </c>
      <c r="CN2189" t="s">
        <v>3</v>
      </c>
      <c r="CO2189">
        <v>0</v>
      </c>
      <c r="CP2189">
        <f t="shared" si="1546"/>
        <v>225.56</v>
      </c>
      <c r="CQ2189">
        <f t="shared" si="1547"/>
        <v>0</v>
      </c>
      <c r="CR2189">
        <f t="shared" si="1548"/>
        <v>0</v>
      </c>
      <c r="CS2189">
        <f t="shared" si="1549"/>
        <v>0</v>
      </c>
      <c r="CT2189">
        <f t="shared" si="1550"/>
        <v>22555.56</v>
      </c>
      <c r="CU2189">
        <f t="shared" si="1551"/>
        <v>0</v>
      </c>
      <c r="CV2189">
        <f t="shared" si="1552"/>
        <v>34.630000000000003</v>
      </c>
      <c r="CW2189">
        <f t="shared" si="1553"/>
        <v>0</v>
      </c>
      <c r="CX2189">
        <f t="shared" si="1553"/>
        <v>0</v>
      </c>
      <c r="CY2189">
        <f t="shared" si="1554"/>
        <v>157.892</v>
      </c>
      <c r="CZ2189">
        <f t="shared" si="1555"/>
        <v>22.555999999999997</v>
      </c>
      <c r="DC2189" t="s">
        <v>3</v>
      </c>
      <c r="DD2189" t="s">
        <v>3</v>
      </c>
      <c r="DE2189" t="s">
        <v>3</v>
      </c>
      <c r="DF2189" t="s">
        <v>3</v>
      </c>
      <c r="DG2189" t="s">
        <v>3</v>
      </c>
      <c r="DH2189" t="s">
        <v>3</v>
      </c>
      <c r="DI2189" t="s">
        <v>3</v>
      </c>
      <c r="DJ2189" t="s">
        <v>3</v>
      </c>
      <c r="DK2189" t="s">
        <v>3</v>
      </c>
      <c r="DL2189" t="s">
        <v>3</v>
      </c>
      <c r="DM2189" t="s">
        <v>3</v>
      </c>
      <c r="DN2189">
        <v>0</v>
      </c>
      <c r="DO2189">
        <v>0</v>
      </c>
      <c r="DP2189">
        <v>1</v>
      </c>
      <c r="DQ2189">
        <v>1</v>
      </c>
      <c r="DU2189">
        <v>1010</v>
      </c>
      <c r="DV2189" t="s">
        <v>18</v>
      </c>
      <c r="DW2189" t="s">
        <v>18</v>
      </c>
      <c r="DX2189">
        <v>100</v>
      </c>
      <c r="DZ2189" t="s">
        <v>3</v>
      </c>
      <c r="EA2189" t="s">
        <v>3</v>
      </c>
      <c r="EB2189" t="s">
        <v>3</v>
      </c>
      <c r="EC2189" t="s">
        <v>3</v>
      </c>
      <c r="EE2189">
        <v>35096056</v>
      </c>
      <c r="EF2189">
        <v>1</v>
      </c>
      <c r="EG2189" t="s">
        <v>20</v>
      </c>
      <c r="EH2189">
        <v>0</v>
      </c>
      <c r="EI2189" t="s">
        <v>3</v>
      </c>
      <c r="EJ2189">
        <v>4</v>
      </c>
      <c r="EK2189">
        <v>0</v>
      </c>
      <c r="EL2189" t="s">
        <v>21</v>
      </c>
      <c r="EM2189" t="s">
        <v>22</v>
      </c>
      <c r="EO2189" t="s">
        <v>3</v>
      </c>
      <c r="EQ2189">
        <v>262144</v>
      </c>
      <c r="ER2189">
        <v>22555.56</v>
      </c>
      <c r="ES2189">
        <v>0</v>
      </c>
      <c r="ET2189">
        <v>0</v>
      </c>
      <c r="EU2189">
        <v>0</v>
      </c>
      <c r="EV2189">
        <v>22555.56</v>
      </c>
      <c r="EW2189">
        <v>34.630000000000003</v>
      </c>
      <c r="EX2189">
        <v>0</v>
      </c>
      <c r="EY2189">
        <v>0</v>
      </c>
      <c r="FQ2189">
        <v>0</v>
      </c>
      <c r="FR2189">
        <v>0</v>
      </c>
      <c r="FS2189">
        <v>0</v>
      </c>
      <c r="FX2189">
        <v>70</v>
      </c>
      <c r="FY2189">
        <v>10</v>
      </c>
      <c r="GA2189" t="s">
        <v>3</v>
      </c>
      <c r="GD2189">
        <v>0</v>
      </c>
      <c r="GF2189">
        <v>-24549344</v>
      </c>
      <c r="GG2189">
        <v>2</v>
      </c>
      <c r="GH2189">
        <v>1</v>
      </c>
      <c r="GI2189">
        <v>-2</v>
      </c>
      <c r="GJ2189">
        <v>0</v>
      </c>
      <c r="GK2189">
        <f>ROUND(R2189*(R12)/100,2)</f>
        <v>0</v>
      </c>
      <c r="GL2189">
        <f t="shared" si="1556"/>
        <v>0</v>
      </c>
      <c r="GM2189">
        <f t="shared" si="1557"/>
        <v>406.01</v>
      </c>
      <c r="GN2189">
        <f t="shared" si="1558"/>
        <v>0</v>
      </c>
      <c r="GO2189">
        <f t="shared" si="1559"/>
        <v>0</v>
      </c>
      <c r="GP2189">
        <f t="shared" si="1560"/>
        <v>406.01</v>
      </c>
      <c r="GR2189">
        <v>0</v>
      </c>
      <c r="GS2189">
        <v>3</v>
      </c>
      <c r="GT2189">
        <v>0</v>
      </c>
      <c r="GU2189" t="s">
        <v>3</v>
      </c>
      <c r="GV2189">
        <f t="shared" si="1561"/>
        <v>0</v>
      </c>
      <c r="GW2189">
        <v>1</v>
      </c>
      <c r="GX2189">
        <f t="shared" si="1562"/>
        <v>0</v>
      </c>
      <c r="HA2189">
        <v>0</v>
      </c>
      <c r="HB2189">
        <v>0</v>
      </c>
      <c r="HC2189">
        <f t="shared" si="1563"/>
        <v>0</v>
      </c>
      <c r="HE2189" t="s">
        <v>3</v>
      </c>
      <c r="HF2189" t="s">
        <v>3</v>
      </c>
      <c r="HM2189" t="s">
        <v>3</v>
      </c>
      <c r="HN2189" t="s">
        <v>3</v>
      </c>
      <c r="HO2189" t="s">
        <v>3</v>
      </c>
      <c r="HP2189" t="s">
        <v>3</v>
      </c>
      <c r="HQ2189" t="s">
        <v>3</v>
      </c>
      <c r="HS2189">
        <v>0</v>
      </c>
      <c r="IK2189">
        <v>0</v>
      </c>
    </row>
    <row r="2191" spans="1:245" x14ac:dyDescent="0.2">
      <c r="A2191">
        <v>51</v>
      </c>
      <c r="B2191">
        <f>B2178</f>
        <v>1</v>
      </c>
      <c r="C2191">
        <f>A2178</f>
        <v>4</v>
      </c>
      <c r="D2191">
        <f>ROW(A2178)</f>
        <v>2178</v>
      </c>
      <c r="F2191" t="str">
        <f>IF(F2178&lt;&gt;"",F2178,"")</f>
        <v>Новый раздел</v>
      </c>
      <c r="G2191" t="str">
        <f>IF(G2178&lt;&gt;"",G2178,"")</f>
        <v>Помещение 218 Лаборантская</v>
      </c>
      <c r="H2191">
        <v>0</v>
      </c>
      <c r="O2191">
        <f t="shared" ref="O2191:T2191" si="1564">ROUND(AB2191,2)</f>
        <v>2205.15</v>
      </c>
      <c r="P2191">
        <f t="shared" si="1564"/>
        <v>266.66000000000003</v>
      </c>
      <c r="Q2191">
        <f t="shared" si="1564"/>
        <v>63.37</v>
      </c>
      <c r="R2191">
        <f t="shared" si="1564"/>
        <v>30.47</v>
      </c>
      <c r="S2191">
        <f t="shared" si="1564"/>
        <v>1875.12</v>
      </c>
      <c r="T2191">
        <f t="shared" si="1564"/>
        <v>0</v>
      </c>
      <c r="U2191">
        <f>AH2191</f>
        <v>2.9668999999999999</v>
      </c>
      <c r="V2191">
        <f>AI2191</f>
        <v>0</v>
      </c>
      <c r="W2191">
        <f>ROUND(AJ2191,2)</f>
        <v>0</v>
      </c>
      <c r="X2191">
        <f>ROUND(AK2191,2)</f>
        <v>1312.59</v>
      </c>
      <c r="Y2191">
        <f>ROUND(AL2191,2)</f>
        <v>187.52</v>
      </c>
      <c r="AB2191">
        <f>ROUND(SUMIF(AA2182:AA2189,"=35364244",O2182:O2189),2)</f>
        <v>2205.15</v>
      </c>
      <c r="AC2191">
        <f>ROUND(SUMIF(AA2182:AA2189,"=35364244",P2182:P2189),2)</f>
        <v>266.66000000000003</v>
      </c>
      <c r="AD2191">
        <f>ROUND(SUMIF(AA2182:AA2189,"=35364244",Q2182:Q2189),2)</f>
        <v>63.37</v>
      </c>
      <c r="AE2191">
        <f>ROUND(SUMIF(AA2182:AA2189,"=35364244",R2182:R2189),2)</f>
        <v>30.47</v>
      </c>
      <c r="AF2191">
        <f>ROUND(SUMIF(AA2182:AA2189,"=35364244",S2182:S2189),2)</f>
        <v>1875.12</v>
      </c>
      <c r="AG2191">
        <f>ROUND(SUMIF(AA2182:AA2189,"=35364244",T2182:T2189),2)</f>
        <v>0</v>
      </c>
      <c r="AH2191">
        <f>SUMIF(AA2182:AA2189,"=35364244",U2182:U2189)</f>
        <v>2.9668999999999999</v>
      </c>
      <c r="AI2191">
        <f>SUMIF(AA2182:AA2189,"=35364244",V2182:V2189)</f>
        <v>0</v>
      </c>
      <c r="AJ2191">
        <f>ROUND(SUMIF(AA2182:AA2189,"=35364244",W2182:W2189),2)</f>
        <v>0</v>
      </c>
      <c r="AK2191">
        <f>ROUND(SUMIF(AA2182:AA2189,"=35364244",X2182:X2189),2)</f>
        <v>1312.59</v>
      </c>
      <c r="AL2191">
        <f>ROUND(SUMIF(AA2182:AA2189,"=35364244",Y2182:Y2189),2)</f>
        <v>187.52</v>
      </c>
      <c r="AO2191">
        <f t="shared" ref="AO2191:BD2191" si="1565">ROUND(BX2191,2)</f>
        <v>0</v>
      </c>
      <c r="AP2191">
        <f t="shared" si="1565"/>
        <v>0</v>
      </c>
      <c r="AQ2191">
        <f t="shared" si="1565"/>
        <v>0</v>
      </c>
      <c r="AR2191">
        <f t="shared" si="1565"/>
        <v>3738.16</v>
      </c>
      <c r="AS2191">
        <f t="shared" si="1565"/>
        <v>0</v>
      </c>
      <c r="AT2191">
        <f t="shared" si="1565"/>
        <v>0</v>
      </c>
      <c r="AU2191">
        <f t="shared" si="1565"/>
        <v>3738.16</v>
      </c>
      <c r="AV2191">
        <f t="shared" si="1565"/>
        <v>266.66000000000003</v>
      </c>
      <c r="AW2191">
        <f t="shared" si="1565"/>
        <v>266.66000000000003</v>
      </c>
      <c r="AX2191">
        <f t="shared" si="1565"/>
        <v>0</v>
      </c>
      <c r="AY2191">
        <f t="shared" si="1565"/>
        <v>266.66000000000003</v>
      </c>
      <c r="AZ2191">
        <f t="shared" si="1565"/>
        <v>0</v>
      </c>
      <c r="BA2191">
        <f t="shared" si="1565"/>
        <v>0</v>
      </c>
      <c r="BB2191">
        <f t="shared" si="1565"/>
        <v>0</v>
      </c>
      <c r="BC2191">
        <f t="shared" si="1565"/>
        <v>0</v>
      </c>
      <c r="BD2191">
        <f t="shared" si="1565"/>
        <v>0</v>
      </c>
      <c r="BX2191">
        <f>ROUND(SUMIF(AA2182:AA2189,"=35364244",FQ2182:FQ2189),2)</f>
        <v>0</v>
      </c>
      <c r="BY2191">
        <f>ROUND(SUMIF(AA2182:AA2189,"=35364244",FR2182:FR2189),2)</f>
        <v>0</v>
      </c>
      <c r="BZ2191">
        <f>ROUND(SUMIF(AA2182:AA2189,"=35364244",GL2182:GL2189),2)</f>
        <v>0</v>
      </c>
      <c r="CA2191">
        <f>ROUND(SUMIF(AA2182:AA2189,"=35364244",GM2182:GM2189),2)</f>
        <v>3738.16</v>
      </c>
      <c r="CB2191">
        <f>ROUND(SUMIF(AA2182:AA2189,"=35364244",GN2182:GN2189),2)</f>
        <v>0</v>
      </c>
      <c r="CC2191">
        <f>ROUND(SUMIF(AA2182:AA2189,"=35364244",GO2182:GO2189),2)</f>
        <v>0</v>
      </c>
      <c r="CD2191">
        <f>ROUND(SUMIF(AA2182:AA2189,"=35364244",GP2182:GP2189),2)</f>
        <v>3738.16</v>
      </c>
      <c r="CE2191">
        <f>AC2191-BX2191</f>
        <v>266.66000000000003</v>
      </c>
      <c r="CF2191">
        <f>AC2191-BY2191</f>
        <v>266.66000000000003</v>
      </c>
      <c r="CG2191">
        <f>BX2191-BZ2191</f>
        <v>0</v>
      </c>
      <c r="CH2191">
        <f>AC2191-BX2191-BY2191+BZ2191</f>
        <v>266.66000000000003</v>
      </c>
      <c r="CI2191">
        <f>BY2191-BZ2191</f>
        <v>0</v>
      </c>
      <c r="CJ2191">
        <f>ROUND(SUMIF(AA2182:AA2189,"=35364244",GX2182:GX2189),2)</f>
        <v>0</v>
      </c>
      <c r="CK2191">
        <f>ROUND(SUMIF(AA2182:AA2189,"=35364244",GY2182:GY2189),2)</f>
        <v>0</v>
      </c>
      <c r="CL2191">
        <f>ROUND(SUMIF(AA2182:AA2189,"=35364244",GZ2182:GZ2189),2)</f>
        <v>0</v>
      </c>
      <c r="CM2191">
        <f>ROUND(SUMIF(AA2182:AA2189,"=35364244",HD2182:HD2189),2)</f>
        <v>0</v>
      </c>
      <c r="GX2191">
        <v>0</v>
      </c>
    </row>
    <row r="2193" spans="1:25" x14ac:dyDescent="0.2">
      <c r="A2193">
        <v>50</v>
      </c>
      <c r="B2193">
        <v>0</v>
      </c>
      <c r="C2193">
        <v>0</v>
      </c>
      <c r="D2193">
        <v>1</v>
      </c>
      <c r="E2193">
        <v>201</v>
      </c>
      <c r="F2193">
        <f>ROUND(Source!O2191,O2193)</f>
        <v>2205.15</v>
      </c>
      <c r="G2193" t="s">
        <v>66</v>
      </c>
      <c r="H2193" t="s">
        <v>67</v>
      </c>
      <c r="K2193">
        <v>201</v>
      </c>
      <c r="L2193">
        <v>1</v>
      </c>
      <c r="M2193">
        <v>3</v>
      </c>
      <c r="N2193" t="s">
        <v>3</v>
      </c>
      <c r="O2193">
        <v>2</v>
      </c>
      <c r="W2193">
        <v>2205.15</v>
      </c>
      <c r="X2193">
        <v>1</v>
      </c>
      <c r="Y2193">
        <v>2205.15</v>
      </c>
    </row>
    <row r="2194" spans="1:25" x14ac:dyDescent="0.2">
      <c r="A2194">
        <v>50</v>
      </c>
      <c r="B2194">
        <v>0</v>
      </c>
      <c r="C2194">
        <v>0</v>
      </c>
      <c r="D2194">
        <v>1</v>
      </c>
      <c r="E2194">
        <v>202</v>
      </c>
      <c r="F2194">
        <f>ROUND(Source!P2191,O2194)</f>
        <v>266.66000000000003</v>
      </c>
      <c r="G2194" t="s">
        <v>68</v>
      </c>
      <c r="H2194" t="s">
        <v>69</v>
      </c>
      <c r="K2194">
        <v>202</v>
      </c>
      <c r="L2194">
        <v>2</v>
      </c>
      <c r="M2194">
        <v>3</v>
      </c>
      <c r="N2194" t="s">
        <v>3</v>
      </c>
      <c r="O2194">
        <v>2</v>
      </c>
      <c r="W2194">
        <v>266.66000000000003</v>
      </c>
      <c r="X2194">
        <v>1</v>
      </c>
      <c r="Y2194">
        <v>266.66000000000003</v>
      </c>
    </row>
    <row r="2195" spans="1:25" x14ac:dyDescent="0.2">
      <c r="A2195">
        <v>50</v>
      </c>
      <c r="B2195">
        <v>0</v>
      </c>
      <c r="C2195">
        <v>0</v>
      </c>
      <c r="D2195">
        <v>1</v>
      </c>
      <c r="E2195">
        <v>222</v>
      </c>
      <c r="F2195">
        <f>ROUND(Source!AO2191,O2195)</f>
        <v>0</v>
      </c>
      <c r="G2195" t="s">
        <v>70</v>
      </c>
      <c r="H2195" t="s">
        <v>71</v>
      </c>
      <c r="K2195">
        <v>222</v>
      </c>
      <c r="L2195">
        <v>3</v>
      </c>
      <c r="M2195">
        <v>3</v>
      </c>
      <c r="N2195" t="s">
        <v>3</v>
      </c>
      <c r="O2195">
        <v>2</v>
      </c>
      <c r="W2195">
        <v>0</v>
      </c>
      <c r="X2195">
        <v>1</v>
      </c>
      <c r="Y2195">
        <v>0</v>
      </c>
    </row>
    <row r="2196" spans="1:25" x14ac:dyDescent="0.2">
      <c r="A2196">
        <v>50</v>
      </c>
      <c r="B2196">
        <v>0</v>
      </c>
      <c r="C2196">
        <v>0</v>
      </c>
      <c r="D2196">
        <v>1</v>
      </c>
      <c r="E2196">
        <v>225</v>
      </c>
      <c r="F2196">
        <f>ROUND(Source!AV2191,O2196)</f>
        <v>266.66000000000003</v>
      </c>
      <c r="G2196" t="s">
        <v>72</v>
      </c>
      <c r="H2196" t="s">
        <v>73</v>
      </c>
      <c r="K2196">
        <v>225</v>
      </c>
      <c r="L2196">
        <v>4</v>
      </c>
      <c r="M2196">
        <v>3</v>
      </c>
      <c r="N2196" t="s">
        <v>3</v>
      </c>
      <c r="O2196">
        <v>2</v>
      </c>
      <c r="W2196">
        <v>266.66000000000003</v>
      </c>
      <c r="X2196">
        <v>1</v>
      </c>
      <c r="Y2196">
        <v>266.66000000000003</v>
      </c>
    </row>
    <row r="2197" spans="1:25" x14ac:dyDescent="0.2">
      <c r="A2197">
        <v>50</v>
      </c>
      <c r="B2197">
        <v>0</v>
      </c>
      <c r="C2197">
        <v>0</v>
      </c>
      <c r="D2197">
        <v>1</v>
      </c>
      <c r="E2197">
        <v>226</v>
      </c>
      <c r="F2197">
        <f>ROUND(Source!AW2191,O2197)</f>
        <v>266.66000000000003</v>
      </c>
      <c r="G2197" t="s">
        <v>74</v>
      </c>
      <c r="H2197" t="s">
        <v>75</v>
      </c>
      <c r="K2197">
        <v>226</v>
      </c>
      <c r="L2197">
        <v>5</v>
      </c>
      <c r="M2197">
        <v>3</v>
      </c>
      <c r="N2197" t="s">
        <v>3</v>
      </c>
      <c r="O2197">
        <v>2</v>
      </c>
      <c r="W2197">
        <v>266.66000000000003</v>
      </c>
      <c r="X2197">
        <v>1</v>
      </c>
      <c r="Y2197">
        <v>266.66000000000003</v>
      </c>
    </row>
    <row r="2198" spans="1:25" x14ac:dyDescent="0.2">
      <c r="A2198">
        <v>50</v>
      </c>
      <c r="B2198">
        <v>0</v>
      </c>
      <c r="C2198">
        <v>0</v>
      </c>
      <c r="D2198">
        <v>1</v>
      </c>
      <c r="E2198">
        <v>227</v>
      </c>
      <c r="F2198">
        <f>ROUND(Source!AX2191,O2198)</f>
        <v>0</v>
      </c>
      <c r="G2198" t="s">
        <v>76</v>
      </c>
      <c r="H2198" t="s">
        <v>77</v>
      </c>
      <c r="K2198">
        <v>227</v>
      </c>
      <c r="L2198">
        <v>6</v>
      </c>
      <c r="M2198">
        <v>3</v>
      </c>
      <c r="N2198" t="s">
        <v>3</v>
      </c>
      <c r="O2198">
        <v>2</v>
      </c>
      <c r="W2198">
        <v>0</v>
      </c>
      <c r="X2198">
        <v>1</v>
      </c>
      <c r="Y2198">
        <v>0</v>
      </c>
    </row>
    <row r="2199" spans="1:25" x14ac:dyDescent="0.2">
      <c r="A2199">
        <v>50</v>
      </c>
      <c r="B2199">
        <v>0</v>
      </c>
      <c r="C2199">
        <v>0</v>
      </c>
      <c r="D2199">
        <v>1</v>
      </c>
      <c r="E2199">
        <v>228</v>
      </c>
      <c r="F2199">
        <f>ROUND(Source!AY2191,O2199)</f>
        <v>266.66000000000003</v>
      </c>
      <c r="G2199" t="s">
        <v>78</v>
      </c>
      <c r="H2199" t="s">
        <v>79</v>
      </c>
      <c r="K2199">
        <v>228</v>
      </c>
      <c r="L2199">
        <v>7</v>
      </c>
      <c r="M2199">
        <v>3</v>
      </c>
      <c r="N2199" t="s">
        <v>3</v>
      </c>
      <c r="O2199">
        <v>2</v>
      </c>
      <c r="W2199">
        <v>266.66000000000003</v>
      </c>
      <c r="X2199">
        <v>1</v>
      </c>
      <c r="Y2199">
        <v>266.66000000000003</v>
      </c>
    </row>
    <row r="2200" spans="1:25" x14ac:dyDescent="0.2">
      <c r="A2200">
        <v>50</v>
      </c>
      <c r="B2200">
        <v>0</v>
      </c>
      <c r="C2200">
        <v>0</v>
      </c>
      <c r="D2200">
        <v>1</v>
      </c>
      <c r="E2200">
        <v>216</v>
      </c>
      <c r="F2200">
        <f>ROUND(Source!AP2191,O2200)</f>
        <v>0</v>
      </c>
      <c r="G2200" t="s">
        <v>80</v>
      </c>
      <c r="H2200" t="s">
        <v>81</v>
      </c>
      <c r="K2200">
        <v>216</v>
      </c>
      <c r="L2200">
        <v>8</v>
      </c>
      <c r="M2200">
        <v>3</v>
      </c>
      <c r="N2200" t="s">
        <v>3</v>
      </c>
      <c r="O2200">
        <v>2</v>
      </c>
      <c r="W2200">
        <v>0</v>
      </c>
      <c r="X2200">
        <v>1</v>
      </c>
      <c r="Y2200">
        <v>0</v>
      </c>
    </row>
    <row r="2201" spans="1:25" x14ac:dyDescent="0.2">
      <c r="A2201">
        <v>50</v>
      </c>
      <c r="B2201">
        <v>0</v>
      </c>
      <c r="C2201">
        <v>0</v>
      </c>
      <c r="D2201">
        <v>1</v>
      </c>
      <c r="E2201">
        <v>223</v>
      </c>
      <c r="F2201">
        <f>ROUND(Source!AQ2191,O2201)</f>
        <v>0</v>
      </c>
      <c r="G2201" t="s">
        <v>82</v>
      </c>
      <c r="H2201" t="s">
        <v>83</v>
      </c>
      <c r="K2201">
        <v>223</v>
      </c>
      <c r="L2201">
        <v>9</v>
      </c>
      <c r="M2201">
        <v>3</v>
      </c>
      <c r="N2201" t="s">
        <v>3</v>
      </c>
      <c r="O2201">
        <v>2</v>
      </c>
      <c r="W2201">
        <v>0</v>
      </c>
      <c r="X2201">
        <v>1</v>
      </c>
      <c r="Y2201">
        <v>0</v>
      </c>
    </row>
    <row r="2202" spans="1:25" x14ac:dyDescent="0.2">
      <c r="A2202">
        <v>50</v>
      </c>
      <c r="B2202">
        <v>0</v>
      </c>
      <c r="C2202">
        <v>0</v>
      </c>
      <c r="D2202">
        <v>1</v>
      </c>
      <c r="E2202">
        <v>229</v>
      </c>
      <c r="F2202">
        <f>ROUND(Source!AZ2191,O2202)</f>
        <v>0</v>
      </c>
      <c r="G2202" t="s">
        <v>84</v>
      </c>
      <c r="H2202" t="s">
        <v>85</v>
      </c>
      <c r="K2202">
        <v>229</v>
      </c>
      <c r="L2202">
        <v>10</v>
      </c>
      <c r="M2202">
        <v>3</v>
      </c>
      <c r="N2202" t="s">
        <v>3</v>
      </c>
      <c r="O2202">
        <v>2</v>
      </c>
      <c r="W2202">
        <v>0</v>
      </c>
      <c r="X2202">
        <v>1</v>
      </c>
      <c r="Y2202">
        <v>0</v>
      </c>
    </row>
    <row r="2203" spans="1:25" x14ac:dyDescent="0.2">
      <c r="A2203">
        <v>50</v>
      </c>
      <c r="B2203">
        <v>0</v>
      </c>
      <c r="C2203">
        <v>0</v>
      </c>
      <c r="D2203">
        <v>1</v>
      </c>
      <c r="E2203">
        <v>203</v>
      </c>
      <c r="F2203">
        <f>ROUND(Source!Q2191,O2203)</f>
        <v>63.37</v>
      </c>
      <c r="G2203" t="s">
        <v>86</v>
      </c>
      <c r="H2203" t="s">
        <v>87</v>
      </c>
      <c r="K2203">
        <v>203</v>
      </c>
      <c r="L2203">
        <v>11</v>
      </c>
      <c r="M2203">
        <v>3</v>
      </c>
      <c r="N2203" t="s">
        <v>3</v>
      </c>
      <c r="O2203">
        <v>2</v>
      </c>
      <c r="W2203">
        <v>63.37</v>
      </c>
      <c r="X2203">
        <v>1</v>
      </c>
      <c r="Y2203">
        <v>63.37</v>
      </c>
    </row>
    <row r="2204" spans="1:25" x14ac:dyDescent="0.2">
      <c r="A2204">
        <v>50</v>
      </c>
      <c r="B2204">
        <v>0</v>
      </c>
      <c r="C2204">
        <v>0</v>
      </c>
      <c r="D2204">
        <v>1</v>
      </c>
      <c r="E2204">
        <v>231</v>
      </c>
      <c r="F2204">
        <f>ROUND(Source!BB2191,O2204)</f>
        <v>0</v>
      </c>
      <c r="G2204" t="s">
        <v>88</v>
      </c>
      <c r="H2204" t="s">
        <v>89</v>
      </c>
      <c r="K2204">
        <v>231</v>
      </c>
      <c r="L2204">
        <v>12</v>
      </c>
      <c r="M2204">
        <v>3</v>
      </c>
      <c r="N2204" t="s">
        <v>3</v>
      </c>
      <c r="O2204">
        <v>2</v>
      </c>
      <c r="W2204">
        <v>0</v>
      </c>
      <c r="X2204">
        <v>1</v>
      </c>
      <c r="Y2204">
        <v>0</v>
      </c>
    </row>
    <row r="2205" spans="1:25" x14ac:dyDescent="0.2">
      <c r="A2205">
        <v>50</v>
      </c>
      <c r="B2205">
        <v>0</v>
      </c>
      <c r="C2205">
        <v>0</v>
      </c>
      <c r="D2205">
        <v>1</v>
      </c>
      <c r="E2205">
        <v>204</v>
      </c>
      <c r="F2205">
        <f>ROUND(Source!R2191,O2205)</f>
        <v>30.47</v>
      </c>
      <c r="G2205" t="s">
        <v>90</v>
      </c>
      <c r="H2205" t="s">
        <v>91</v>
      </c>
      <c r="K2205">
        <v>204</v>
      </c>
      <c r="L2205">
        <v>13</v>
      </c>
      <c r="M2205">
        <v>3</v>
      </c>
      <c r="N2205" t="s">
        <v>3</v>
      </c>
      <c r="O2205">
        <v>2</v>
      </c>
      <c r="W2205">
        <v>30.47</v>
      </c>
      <c r="X2205">
        <v>1</v>
      </c>
      <c r="Y2205">
        <v>30.47</v>
      </c>
    </row>
    <row r="2206" spans="1:25" x14ac:dyDescent="0.2">
      <c r="A2206">
        <v>50</v>
      </c>
      <c r="B2206">
        <v>0</v>
      </c>
      <c r="C2206">
        <v>0</v>
      </c>
      <c r="D2206">
        <v>1</v>
      </c>
      <c r="E2206">
        <v>205</v>
      </c>
      <c r="F2206">
        <f>ROUND(Source!S2191,O2206)</f>
        <v>1875.12</v>
      </c>
      <c r="G2206" t="s">
        <v>92</v>
      </c>
      <c r="H2206" t="s">
        <v>93</v>
      </c>
      <c r="K2206">
        <v>205</v>
      </c>
      <c r="L2206">
        <v>14</v>
      </c>
      <c r="M2206">
        <v>3</v>
      </c>
      <c r="N2206" t="s">
        <v>3</v>
      </c>
      <c r="O2206">
        <v>2</v>
      </c>
      <c r="W2206">
        <v>1875.12</v>
      </c>
      <c r="X2206">
        <v>1</v>
      </c>
      <c r="Y2206">
        <v>1875.12</v>
      </c>
    </row>
    <row r="2207" spans="1:25" x14ac:dyDescent="0.2">
      <c r="A2207">
        <v>50</v>
      </c>
      <c r="B2207">
        <v>0</v>
      </c>
      <c r="C2207">
        <v>0</v>
      </c>
      <c r="D2207">
        <v>1</v>
      </c>
      <c r="E2207">
        <v>232</v>
      </c>
      <c r="F2207">
        <f>ROUND(Source!BC2191,O2207)</f>
        <v>0</v>
      </c>
      <c r="G2207" t="s">
        <v>94</v>
      </c>
      <c r="H2207" t="s">
        <v>95</v>
      </c>
      <c r="K2207">
        <v>232</v>
      </c>
      <c r="L2207">
        <v>15</v>
      </c>
      <c r="M2207">
        <v>3</v>
      </c>
      <c r="N2207" t="s">
        <v>3</v>
      </c>
      <c r="O2207">
        <v>2</v>
      </c>
      <c r="W2207">
        <v>0</v>
      </c>
      <c r="X2207">
        <v>1</v>
      </c>
      <c r="Y2207">
        <v>0</v>
      </c>
    </row>
    <row r="2208" spans="1:25" x14ac:dyDescent="0.2">
      <c r="A2208">
        <v>50</v>
      </c>
      <c r="B2208">
        <v>0</v>
      </c>
      <c r="C2208">
        <v>0</v>
      </c>
      <c r="D2208">
        <v>1</v>
      </c>
      <c r="E2208">
        <v>214</v>
      </c>
      <c r="F2208">
        <f>ROUND(Source!AS2191,O2208)</f>
        <v>0</v>
      </c>
      <c r="G2208" t="s">
        <v>96</v>
      </c>
      <c r="H2208" t="s">
        <v>97</v>
      </c>
      <c r="K2208">
        <v>214</v>
      </c>
      <c r="L2208">
        <v>16</v>
      </c>
      <c r="M2208">
        <v>3</v>
      </c>
      <c r="N2208" t="s">
        <v>3</v>
      </c>
      <c r="O2208">
        <v>2</v>
      </c>
      <c r="W2208">
        <v>0</v>
      </c>
      <c r="X2208">
        <v>1</v>
      </c>
      <c r="Y2208">
        <v>0</v>
      </c>
    </row>
    <row r="2209" spans="1:206" x14ac:dyDescent="0.2">
      <c r="A2209">
        <v>50</v>
      </c>
      <c r="B2209">
        <v>0</v>
      </c>
      <c r="C2209">
        <v>0</v>
      </c>
      <c r="D2209">
        <v>1</v>
      </c>
      <c r="E2209">
        <v>215</v>
      </c>
      <c r="F2209">
        <f>ROUND(Source!AT2191,O2209)</f>
        <v>0</v>
      </c>
      <c r="G2209" t="s">
        <v>98</v>
      </c>
      <c r="H2209" t="s">
        <v>99</v>
      </c>
      <c r="K2209">
        <v>215</v>
      </c>
      <c r="L2209">
        <v>17</v>
      </c>
      <c r="M2209">
        <v>3</v>
      </c>
      <c r="N2209" t="s">
        <v>3</v>
      </c>
      <c r="O2209">
        <v>2</v>
      </c>
      <c r="W2209">
        <v>0</v>
      </c>
      <c r="X2209">
        <v>1</v>
      </c>
      <c r="Y2209">
        <v>0</v>
      </c>
    </row>
    <row r="2210" spans="1:206" x14ac:dyDescent="0.2">
      <c r="A2210">
        <v>50</v>
      </c>
      <c r="B2210">
        <v>0</v>
      </c>
      <c r="C2210">
        <v>0</v>
      </c>
      <c r="D2210">
        <v>1</v>
      </c>
      <c r="E2210">
        <v>217</v>
      </c>
      <c r="F2210">
        <f>ROUND(Source!AU2191,O2210)</f>
        <v>3738.16</v>
      </c>
      <c r="G2210" t="s">
        <v>100</v>
      </c>
      <c r="H2210" t="s">
        <v>101</v>
      </c>
      <c r="K2210">
        <v>217</v>
      </c>
      <c r="L2210">
        <v>18</v>
      </c>
      <c r="M2210">
        <v>3</v>
      </c>
      <c r="N2210" t="s">
        <v>3</v>
      </c>
      <c r="O2210">
        <v>2</v>
      </c>
      <c r="W2210">
        <v>3738.16</v>
      </c>
      <c r="X2210">
        <v>1</v>
      </c>
      <c r="Y2210">
        <v>3738.16</v>
      </c>
    </row>
    <row r="2211" spans="1:206" x14ac:dyDescent="0.2">
      <c r="A2211">
        <v>50</v>
      </c>
      <c r="B2211">
        <v>0</v>
      </c>
      <c r="C2211">
        <v>0</v>
      </c>
      <c r="D2211">
        <v>1</v>
      </c>
      <c r="E2211">
        <v>230</v>
      </c>
      <c r="F2211">
        <f>ROUND(Source!BA2191,O2211)</f>
        <v>0</v>
      </c>
      <c r="G2211" t="s">
        <v>102</v>
      </c>
      <c r="H2211" t="s">
        <v>103</v>
      </c>
      <c r="K2211">
        <v>230</v>
      </c>
      <c r="L2211">
        <v>19</v>
      </c>
      <c r="M2211">
        <v>3</v>
      </c>
      <c r="N2211" t="s">
        <v>3</v>
      </c>
      <c r="O2211">
        <v>2</v>
      </c>
      <c r="W2211">
        <v>0</v>
      </c>
      <c r="X2211">
        <v>1</v>
      </c>
      <c r="Y2211">
        <v>0</v>
      </c>
    </row>
    <row r="2212" spans="1:206" x14ac:dyDescent="0.2">
      <c r="A2212">
        <v>50</v>
      </c>
      <c r="B2212">
        <v>0</v>
      </c>
      <c r="C2212">
        <v>0</v>
      </c>
      <c r="D2212">
        <v>1</v>
      </c>
      <c r="E2212">
        <v>206</v>
      </c>
      <c r="F2212">
        <f>ROUND(Source!T2191,O2212)</f>
        <v>0</v>
      </c>
      <c r="G2212" t="s">
        <v>104</v>
      </c>
      <c r="H2212" t="s">
        <v>105</v>
      </c>
      <c r="K2212">
        <v>206</v>
      </c>
      <c r="L2212">
        <v>20</v>
      </c>
      <c r="M2212">
        <v>3</v>
      </c>
      <c r="N2212" t="s">
        <v>3</v>
      </c>
      <c r="O2212">
        <v>2</v>
      </c>
      <c r="W2212">
        <v>0</v>
      </c>
      <c r="X2212">
        <v>1</v>
      </c>
      <c r="Y2212">
        <v>0</v>
      </c>
    </row>
    <row r="2213" spans="1:206" x14ac:dyDescent="0.2">
      <c r="A2213">
        <v>50</v>
      </c>
      <c r="B2213">
        <v>0</v>
      </c>
      <c r="C2213">
        <v>0</v>
      </c>
      <c r="D2213">
        <v>1</v>
      </c>
      <c r="E2213">
        <v>207</v>
      </c>
      <c r="F2213">
        <f>Source!U2191</f>
        <v>2.9668999999999999</v>
      </c>
      <c r="G2213" t="s">
        <v>106</v>
      </c>
      <c r="H2213" t="s">
        <v>107</v>
      </c>
      <c r="K2213">
        <v>207</v>
      </c>
      <c r="L2213">
        <v>21</v>
      </c>
      <c r="M2213">
        <v>3</v>
      </c>
      <c r="N2213" t="s">
        <v>3</v>
      </c>
      <c r="O2213">
        <v>-1</v>
      </c>
      <c r="W2213">
        <v>2.9668999999999994</v>
      </c>
      <c r="X2213">
        <v>1</v>
      </c>
      <c r="Y2213">
        <v>2.9668999999999994</v>
      </c>
    </row>
    <row r="2214" spans="1:206" x14ac:dyDescent="0.2">
      <c r="A2214">
        <v>50</v>
      </c>
      <c r="B2214">
        <v>0</v>
      </c>
      <c r="C2214">
        <v>0</v>
      </c>
      <c r="D2214">
        <v>1</v>
      </c>
      <c r="E2214">
        <v>208</v>
      </c>
      <c r="F2214">
        <f>Source!V2191</f>
        <v>0</v>
      </c>
      <c r="G2214" t="s">
        <v>108</v>
      </c>
      <c r="H2214" t="s">
        <v>109</v>
      </c>
      <c r="K2214">
        <v>208</v>
      </c>
      <c r="L2214">
        <v>22</v>
      </c>
      <c r="M2214">
        <v>3</v>
      </c>
      <c r="N2214" t="s">
        <v>3</v>
      </c>
      <c r="O2214">
        <v>-1</v>
      </c>
      <c r="W2214">
        <v>0</v>
      </c>
      <c r="X2214">
        <v>1</v>
      </c>
      <c r="Y2214">
        <v>0</v>
      </c>
    </row>
    <row r="2215" spans="1:206" x14ac:dyDescent="0.2">
      <c r="A2215">
        <v>50</v>
      </c>
      <c r="B2215">
        <v>0</v>
      </c>
      <c r="C2215">
        <v>0</v>
      </c>
      <c r="D2215">
        <v>1</v>
      </c>
      <c r="E2215">
        <v>209</v>
      </c>
      <c r="F2215">
        <f>ROUND(Source!W2191,O2215)</f>
        <v>0</v>
      </c>
      <c r="G2215" t="s">
        <v>110</v>
      </c>
      <c r="H2215" t="s">
        <v>111</v>
      </c>
      <c r="K2215">
        <v>209</v>
      </c>
      <c r="L2215">
        <v>23</v>
      </c>
      <c r="M2215">
        <v>3</v>
      </c>
      <c r="N2215" t="s">
        <v>3</v>
      </c>
      <c r="O2215">
        <v>2</v>
      </c>
      <c r="W2215">
        <v>0</v>
      </c>
      <c r="X2215">
        <v>1</v>
      </c>
      <c r="Y2215">
        <v>0</v>
      </c>
    </row>
    <row r="2216" spans="1:206" x14ac:dyDescent="0.2">
      <c r="A2216">
        <v>50</v>
      </c>
      <c r="B2216">
        <v>0</v>
      </c>
      <c r="C2216">
        <v>0</v>
      </c>
      <c r="D2216">
        <v>1</v>
      </c>
      <c r="E2216">
        <v>233</v>
      </c>
      <c r="F2216">
        <f>ROUND(Source!BD2191,O2216)</f>
        <v>0</v>
      </c>
      <c r="G2216" t="s">
        <v>112</v>
      </c>
      <c r="H2216" t="s">
        <v>113</v>
      </c>
      <c r="K2216">
        <v>233</v>
      </c>
      <c r="L2216">
        <v>24</v>
      </c>
      <c r="M2216">
        <v>3</v>
      </c>
      <c r="N2216" t="s">
        <v>3</v>
      </c>
      <c r="O2216">
        <v>2</v>
      </c>
      <c r="W2216">
        <v>0</v>
      </c>
      <c r="X2216">
        <v>1</v>
      </c>
      <c r="Y2216">
        <v>0</v>
      </c>
    </row>
    <row r="2217" spans="1:206" x14ac:dyDescent="0.2">
      <c r="A2217">
        <v>50</v>
      </c>
      <c r="B2217">
        <v>0</v>
      </c>
      <c r="C2217">
        <v>0</v>
      </c>
      <c r="D2217">
        <v>1</v>
      </c>
      <c r="E2217">
        <v>210</v>
      </c>
      <c r="F2217">
        <f>ROUND(Source!X2191,O2217)</f>
        <v>1312.59</v>
      </c>
      <c r="G2217" t="s">
        <v>114</v>
      </c>
      <c r="H2217" t="s">
        <v>115</v>
      </c>
      <c r="K2217">
        <v>210</v>
      </c>
      <c r="L2217">
        <v>25</v>
      </c>
      <c r="M2217">
        <v>3</v>
      </c>
      <c r="N2217" t="s">
        <v>3</v>
      </c>
      <c r="O2217">
        <v>2</v>
      </c>
      <c r="W2217">
        <v>1312.59</v>
      </c>
      <c r="X2217">
        <v>1</v>
      </c>
      <c r="Y2217">
        <v>1312.59</v>
      </c>
    </row>
    <row r="2218" spans="1:206" x14ac:dyDescent="0.2">
      <c r="A2218">
        <v>50</v>
      </c>
      <c r="B2218">
        <v>0</v>
      </c>
      <c r="C2218">
        <v>0</v>
      </c>
      <c r="D2218">
        <v>1</v>
      </c>
      <c r="E2218">
        <v>211</v>
      </c>
      <c r="F2218">
        <f>ROUND(Source!Y2191,O2218)</f>
        <v>187.52</v>
      </c>
      <c r="G2218" t="s">
        <v>116</v>
      </c>
      <c r="H2218" t="s">
        <v>117</v>
      </c>
      <c r="K2218">
        <v>211</v>
      </c>
      <c r="L2218">
        <v>26</v>
      </c>
      <c r="M2218">
        <v>3</v>
      </c>
      <c r="N2218" t="s">
        <v>3</v>
      </c>
      <c r="O2218">
        <v>2</v>
      </c>
      <c r="W2218">
        <v>187.52</v>
      </c>
      <c r="X2218">
        <v>1</v>
      </c>
      <c r="Y2218">
        <v>187.52</v>
      </c>
    </row>
    <row r="2219" spans="1:206" x14ac:dyDescent="0.2">
      <c r="A2219">
        <v>50</v>
      </c>
      <c r="B2219">
        <v>0</v>
      </c>
      <c r="C2219">
        <v>0</v>
      </c>
      <c r="D2219">
        <v>1</v>
      </c>
      <c r="E2219">
        <v>224</v>
      </c>
      <c r="F2219">
        <f>ROUND(Source!AR2191,O2219)</f>
        <v>3738.16</v>
      </c>
      <c r="G2219" t="s">
        <v>118</v>
      </c>
      <c r="H2219" t="s">
        <v>119</v>
      </c>
      <c r="K2219">
        <v>224</v>
      </c>
      <c r="L2219">
        <v>27</v>
      </c>
      <c r="M2219">
        <v>3</v>
      </c>
      <c r="N2219" t="s">
        <v>3</v>
      </c>
      <c r="O2219">
        <v>2</v>
      </c>
      <c r="W2219">
        <v>3738.16</v>
      </c>
      <c r="X2219">
        <v>1</v>
      </c>
      <c r="Y2219">
        <v>3738.16</v>
      </c>
    </row>
    <row r="2221" spans="1:206" x14ac:dyDescent="0.2">
      <c r="A2221">
        <v>4</v>
      </c>
      <c r="B2221">
        <v>1</v>
      </c>
      <c r="D2221">
        <f>ROW(A2238)</f>
        <v>2238</v>
      </c>
      <c r="F2221" t="s">
        <v>13</v>
      </c>
      <c r="G2221" t="s">
        <v>516</v>
      </c>
      <c r="H2221" t="s">
        <v>3</v>
      </c>
      <c r="I2221">
        <v>0</v>
      </c>
      <c r="K2221">
        <v>0</v>
      </c>
      <c r="M2221" t="s">
        <v>3</v>
      </c>
      <c r="S2221">
        <v>0</v>
      </c>
      <c r="U2221" t="s">
        <v>3</v>
      </c>
      <c r="V2221">
        <v>0</v>
      </c>
      <c r="AB2221" t="s">
        <v>3</v>
      </c>
      <c r="AC2221" t="s">
        <v>3</v>
      </c>
      <c r="AD2221" t="s">
        <v>3</v>
      </c>
      <c r="AE2221" t="s">
        <v>3</v>
      </c>
      <c r="AF2221" t="s">
        <v>3</v>
      </c>
      <c r="AG2221" t="s">
        <v>3</v>
      </c>
      <c r="AP2221" t="s">
        <v>3</v>
      </c>
      <c r="AQ2221" t="s">
        <v>3</v>
      </c>
      <c r="AR2221" t="s">
        <v>3</v>
      </c>
      <c r="AZ2221" t="s">
        <v>3</v>
      </c>
      <c r="BB2221" t="s">
        <v>3</v>
      </c>
      <c r="BC2221" t="s">
        <v>3</v>
      </c>
      <c r="BD2221" t="s">
        <v>3</v>
      </c>
      <c r="BE2221" t="s">
        <v>3</v>
      </c>
      <c r="BF2221" t="s">
        <v>3</v>
      </c>
      <c r="BG2221" t="s">
        <v>3</v>
      </c>
      <c r="BH2221" t="s">
        <v>3</v>
      </c>
      <c r="BI2221" t="s">
        <v>3</v>
      </c>
      <c r="BJ2221" t="s">
        <v>3</v>
      </c>
      <c r="BK2221" t="s">
        <v>3</v>
      </c>
      <c r="BL2221" t="s">
        <v>3</v>
      </c>
      <c r="BM2221" t="s">
        <v>3</v>
      </c>
      <c r="BN2221" t="s">
        <v>3</v>
      </c>
      <c r="BO2221" t="s">
        <v>3</v>
      </c>
      <c r="BP2221" t="s">
        <v>3</v>
      </c>
      <c r="BX2221">
        <v>0</v>
      </c>
      <c r="CJ2221">
        <v>0</v>
      </c>
    </row>
    <row r="2223" spans="1:206" x14ac:dyDescent="0.2">
      <c r="A2223">
        <v>52</v>
      </c>
      <c r="B2223">
        <f t="shared" ref="B2223:G2223" si="1566">B2238</f>
        <v>1</v>
      </c>
      <c r="C2223">
        <f t="shared" si="1566"/>
        <v>4</v>
      </c>
      <c r="D2223">
        <f t="shared" si="1566"/>
        <v>2221</v>
      </c>
      <c r="E2223">
        <f t="shared" si="1566"/>
        <v>0</v>
      </c>
      <c r="F2223" t="str">
        <f t="shared" si="1566"/>
        <v>Новый раздел</v>
      </c>
      <c r="G2223" t="str">
        <f t="shared" si="1566"/>
        <v>Помещение 219 кабинет ИТК</v>
      </c>
      <c r="O2223">
        <f t="shared" ref="O2223:AT2223" si="1567">O2238</f>
        <v>134946.32</v>
      </c>
      <c r="P2223">
        <f t="shared" si="1567"/>
        <v>107913.79</v>
      </c>
      <c r="Q2223">
        <f t="shared" si="1567"/>
        <v>618.87</v>
      </c>
      <c r="R2223">
        <f t="shared" si="1567"/>
        <v>288.74</v>
      </c>
      <c r="S2223">
        <f t="shared" si="1567"/>
        <v>26413.66</v>
      </c>
      <c r="T2223">
        <f t="shared" si="1567"/>
        <v>0</v>
      </c>
      <c r="U2223">
        <f t="shared" si="1567"/>
        <v>46.040800000000004</v>
      </c>
      <c r="V2223">
        <f t="shared" si="1567"/>
        <v>0</v>
      </c>
      <c r="W2223">
        <f t="shared" si="1567"/>
        <v>0</v>
      </c>
      <c r="X2223">
        <f t="shared" si="1567"/>
        <v>18489.57</v>
      </c>
      <c r="Y2223">
        <f t="shared" si="1567"/>
        <v>2641.38</v>
      </c>
      <c r="Z2223">
        <f t="shared" si="1567"/>
        <v>0</v>
      </c>
      <c r="AA2223">
        <f t="shared" si="1567"/>
        <v>0</v>
      </c>
      <c r="AB2223">
        <f t="shared" si="1567"/>
        <v>134946.32</v>
      </c>
      <c r="AC2223">
        <f t="shared" si="1567"/>
        <v>107913.79</v>
      </c>
      <c r="AD2223">
        <f t="shared" si="1567"/>
        <v>618.87</v>
      </c>
      <c r="AE2223">
        <f t="shared" si="1567"/>
        <v>288.74</v>
      </c>
      <c r="AF2223">
        <f t="shared" si="1567"/>
        <v>26413.66</v>
      </c>
      <c r="AG2223">
        <f t="shared" si="1567"/>
        <v>0</v>
      </c>
      <c r="AH2223">
        <f t="shared" si="1567"/>
        <v>46.040800000000004</v>
      </c>
      <c r="AI2223">
        <f t="shared" si="1567"/>
        <v>0</v>
      </c>
      <c r="AJ2223">
        <f t="shared" si="1567"/>
        <v>0</v>
      </c>
      <c r="AK2223">
        <f t="shared" si="1567"/>
        <v>18489.57</v>
      </c>
      <c r="AL2223">
        <f t="shared" si="1567"/>
        <v>2641.38</v>
      </c>
      <c r="AM2223">
        <f t="shared" si="1567"/>
        <v>0</v>
      </c>
      <c r="AN2223">
        <f t="shared" si="1567"/>
        <v>0</v>
      </c>
      <c r="AO2223">
        <f t="shared" si="1567"/>
        <v>0</v>
      </c>
      <c r="AP2223">
        <f t="shared" si="1567"/>
        <v>0</v>
      </c>
      <c r="AQ2223">
        <f t="shared" si="1567"/>
        <v>0</v>
      </c>
      <c r="AR2223">
        <f t="shared" si="1567"/>
        <v>156389.09</v>
      </c>
      <c r="AS2223">
        <f t="shared" si="1567"/>
        <v>0</v>
      </c>
      <c r="AT2223">
        <f t="shared" si="1567"/>
        <v>0</v>
      </c>
      <c r="AU2223">
        <f t="shared" ref="AU2223:BZ2223" si="1568">AU2238</f>
        <v>156389.09</v>
      </c>
      <c r="AV2223">
        <f t="shared" si="1568"/>
        <v>107913.79</v>
      </c>
      <c r="AW2223">
        <f t="shared" si="1568"/>
        <v>107913.79</v>
      </c>
      <c r="AX2223">
        <f t="shared" si="1568"/>
        <v>0</v>
      </c>
      <c r="AY2223">
        <f t="shared" si="1568"/>
        <v>107913.79</v>
      </c>
      <c r="AZ2223">
        <f t="shared" si="1568"/>
        <v>0</v>
      </c>
      <c r="BA2223">
        <f t="shared" si="1568"/>
        <v>0</v>
      </c>
      <c r="BB2223">
        <f t="shared" si="1568"/>
        <v>0</v>
      </c>
      <c r="BC2223">
        <f t="shared" si="1568"/>
        <v>0</v>
      </c>
      <c r="BD2223">
        <f t="shared" si="1568"/>
        <v>0</v>
      </c>
      <c r="BE2223">
        <f t="shared" si="1568"/>
        <v>0</v>
      </c>
      <c r="BF2223">
        <f t="shared" si="1568"/>
        <v>0</v>
      </c>
      <c r="BG2223">
        <f t="shared" si="1568"/>
        <v>0</v>
      </c>
      <c r="BH2223">
        <f t="shared" si="1568"/>
        <v>0</v>
      </c>
      <c r="BI2223">
        <f t="shared" si="1568"/>
        <v>0</v>
      </c>
      <c r="BJ2223">
        <f t="shared" si="1568"/>
        <v>0</v>
      </c>
      <c r="BK2223">
        <f t="shared" si="1568"/>
        <v>0</v>
      </c>
      <c r="BL2223">
        <f t="shared" si="1568"/>
        <v>0</v>
      </c>
      <c r="BM2223">
        <f t="shared" si="1568"/>
        <v>0</v>
      </c>
      <c r="BN2223">
        <f t="shared" si="1568"/>
        <v>0</v>
      </c>
      <c r="BO2223">
        <f t="shared" si="1568"/>
        <v>0</v>
      </c>
      <c r="BP2223">
        <f t="shared" si="1568"/>
        <v>0</v>
      </c>
      <c r="BQ2223">
        <f t="shared" si="1568"/>
        <v>0</v>
      </c>
      <c r="BR2223">
        <f t="shared" si="1568"/>
        <v>0</v>
      </c>
      <c r="BS2223">
        <f t="shared" si="1568"/>
        <v>0</v>
      </c>
      <c r="BT2223">
        <f t="shared" si="1568"/>
        <v>0</v>
      </c>
      <c r="BU2223">
        <f t="shared" si="1568"/>
        <v>0</v>
      </c>
      <c r="BV2223">
        <f t="shared" si="1568"/>
        <v>0</v>
      </c>
      <c r="BW2223">
        <f t="shared" si="1568"/>
        <v>0</v>
      </c>
      <c r="BX2223">
        <f t="shared" si="1568"/>
        <v>0</v>
      </c>
      <c r="BY2223">
        <f t="shared" si="1568"/>
        <v>0</v>
      </c>
      <c r="BZ2223">
        <f t="shared" si="1568"/>
        <v>0</v>
      </c>
      <c r="CA2223">
        <f t="shared" ref="CA2223:DF2223" si="1569">CA2238</f>
        <v>156389.09</v>
      </c>
      <c r="CB2223">
        <f t="shared" si="1569"/>
        <v>0</v>
      </c>
      <c r="CC2223">
        <f t="shared" si="1569"/>
        <v>0</v>
      </c>
      <c r="CD2223">
        <f t="shared" si="1569"/>
        <v>156389.09</v>
      </c>
      <c r="CE2223">
        <f t="shared" si="1569"/>
        <v>107913.79</v>
      </c>
      <c r="CF2223">
        <f t="shared" si="1569"/>
        <v>107913.79</v>
      </c>
      <c r="CG2223">
        <f t="shared" si="1569"/>
        <v>0</v>
      </c>
      <c r="CH2223">
        <f t="shared" si="1569"/>
        <v>107913.79</v>
      </c>
      <c r="CI2223">
        <f t="shared" si="1569"/>
        <v>0</v>
      </c>
      <c r="CJ2223">
        <f t="shared" si="1569"/>
        <v>0</v>
      </c>
      <c r="CK2223">
        <f t="shared" si="1569"/>
        <v>0</v>
      </c>
      <c r="CL2223">
        <f t="shared" si="1569"/>
        <v>0</v>
      </c>
      <c r="CM2223">
        <f t="shared" si="1569"/>
        <v>0</v>
      </c>
      <c r="CN2223">
        <f t="shared" si="1569"/>
        <v>0</v>
      </c>
      <c r="CO2223">
        <f t="shared" si="1569"/>
        <v>0</v>
      </c>
      <c r="CP2223">
        <f t="shared" si="1569"/>
        <v>0</v>
      </c>
      <c r="CQ2223">
        <f t="shared" si="1569"/>
        <v>0</v>
      </c>
      <c r="CR2223">
        <f t="shared" si="1569"/>
        <v>0</v>
      </c>
      <c r="CS2223">
        <f t="shared" si="1569"/>
        <v>0</v>
      </c>
      <c r="CT2223">
        <f t="shared" si="1569"/>
        <v>0</v>
      </c>
      <c r="CU2223">
        <f t="shared" si="1569"/>
        <v>0</v>
      </c>
      <c r="CV2223">
        <f t="shared" si="1569"/>
        <v>0</v>
      </c>
      <c r="CW2223">
        <f t="shared" si="1569"/>
        <v>0</v>
      </c>
      <c r="CX2223">
        <f t="shared" si="1569"/>
        <v>0</v>
      </c>
      <c r="CY2223">
        <f t="shared" si="1569"/>
        <v>0</v>
      </c>
      <c r="CZ2223">
        <f t="shared" si="1569"/>
        <v>0</v>
      </c>
      <c r="DA2223">
        <f t="shared" si="1569"/>
        <v>0</v>
      </c>
      <c r="DB2223">
        <f t="shared" si="1569"/>
        <v>0</v>
      </c>
      <c r="DC2223">
        <f t="shared" si="1569"/>
        <v>0</v>
      </c>
      <c r="DD2223">
        <f t="shared" si="1569"/>
        <v>0</v>
      </c>
      <c r="DE2223">
        <f t="shared" si="1569"/>
        <v>0</v>
      </c>
      <c r="DF2223">
        <f t="shared" si="1569"/>
        <v>0</v>
      </c>
      <c r="DG2223">
        <f t="shared" ref="DG2223:EL2223" si="1570">DG2238</f>
        <v>0</v>
      </c>
      <c r="DH2223">
        <f t="shared" si="1570"/>
        <v>0</v>
      </c>
      <c r="DI2223">
        <f t="shared" si="1570"/>
        <v>0</v>
      </c>
      <c r="DJ2223">
        <f t="shared" si="1570"/>
        <v>0</v>
      </c>
      <c r="DK2223">
        <f t="shared" si="1570"/>
        <v>0</v>
      </c>
      <c r="DL2223">
        <f t="shared" si="1570"/>
        <v>0</v>
      </c>
      <c r="DM2223">
        <f t="shared" si="1570"/>
        <v>0</v>
      </c>
      <c r="DN2223">
        <f t="shared" si="1570"/>
        <v>0</v>
      </c>
      <c r="DO2223">
        <f t="shared" si="1570"/>
        <v>0</v>
      </c>
      <c r="DP2223">
        <f t="shared" si="1570"/>
        <v>0</v>
      </c>
      <c r="DQ2223">
        <f t="shared" si="1570"/>
        <v>0</v>
      </c>
      <c r="DR2223">
        <f t="shared" si="1570"/>
        <v>0</v>
      </c>
      <c r="DS2223">
        <f t="shared" si="1570"/>
        <v>0</v>
      </c>
      <c r="DT2223">
        <f t="shared" si="1570"/>
        <v>0</v>
      </c>
      <c r="DU2223">
        <f t="shared" si="1570"/>
        <v>0</v>
      </c>
      <c r="DV2223">
        <f t="shared" si="1570"/>
        <v>0</v>
      </c>
      <c r="DW2223">
        <f t="shared" si="1570"/>
        <v>0</v>
      </c>
      <c r="DX2223">
        <f t="shared" si="1570"/>
        <v>0</v>
      </c>
      <c r="DY2223">
        <f t="shared" si="1570"/>
        <v>0</v>
      </c>
      <c r="DZ2223">
        <f t="shared" si="1570"/>
        <v>0</v>
      </c>
      <c r="EA2223">
        <f t="shared" si="1570"/>
        <v>0</v>
      </c>
      <c r="EB2223">
        <f t="shared" si="1570"/>
        <v>0</v>
      </c>
      <c r="EC2223">
        <f t="shared" si="1570"/>
        <v>0</v>
      </c>
      <c r="ED2223">
        <f t="shared" si="1570"/>
        <v>0</v>
      </c>
      <c r="EE2223">
        <f t="shared" si="1570"/>
        <v>0</v>
      </c>
      <c r="EF2223">
        <f t="shared" si="1570"/>
        <v>0</v>
      </c>
      <c r="EG2223">
        <f t="shared" si="1570"/>
        <v>0</v>
      </c>
      <c r="EH2223">
        <f t="shared" si="1570"/>
        <v>0</v>
      </c>
      <c r="EI2223">
        <f t="shared" si="1570"/>
        <v>0</v>
      </c>
      <c r="EJ2223">
        <f t="shared" si="1570"/>
        <v>0</v>
      </c>
      <c r="EK2223">
        <f t="shared" si="1570"/>
        <v>0</v>
      </c>
      <c r="EL2223">
        <f t="shared" si="1570"/>
        <v>0</v>
      </c>
      <c r="EM2223">
        <f t="shared" ref="EM2223:FR2223" si="1571">EM2238</f>
        <v>0</v>
      </c>
      <c r="EN2223">
        <f t="shared" si="1571"/>
        <v>0</v>
      </c>
      <c r="EO2223">
        <f t="shared" si="1571"/>
        <v>0</v>
      </c>
      <c r="EP2223">
        <f t="shared" si="1571"/>
        <v>0</v>
      </c>
      <c r="EQ2223">
        <f t="shared" si="1571"/>
        <v>0</v>
      </c>
      <c r="ER2223">
        <f t="shared" si="1571"/>
        <v>0</v>
      </c>
      <c r="ES2223">
        <f t="shared" si="1571"/>
        <v>0</v>
      </c>
      <c r="ET2223">
        <f t="shared" si="1571"/>
        <v>0</v>
      </c>
      <c r="EU2223">
        <f t="shared" si="1571"/>
        <v>0</v>
      </c>
      <c r="EV2223">
        <f t="shared" si="1571"/>
        <v>0</v>
      </c>
      <c r="EW2223">
        <f t="shared" si="1571"/>
        <v>0</v>
      </c>
      <c r="EX2223">
        <f t="shared" si="1571"/>
        <v>0</v>
      </c>
      <c r="EY2223">
        <f t="shared" si="1571"/>
        <v>0</v>
      </c>
      <c r="EZ2223">
        <f t="shared" si="1571"/>
        <v>0</v>
      </c>
      <c r="FA2223">
        <f t="shared" si="1571"/>
        <v>0</v>
      </c>
      <c r="FB2223">
        <f t="shared" si="1571"/>
        <v>0</v>
      </c>
      <c r="FC2223">
        <f t="shared" si="1571"/>
        <v>0</v>
      </c>
      <c r="FD2223">
        <f t="shared" si="1571"/>
        <v>0</v>
      </c>
      <c r="FE2223">
        <f t="shared" si="1571"/>
        <v>0</v>
      </c>
      <c r="FF2223">
        <f t="shared" si="1571"/>
        <v>0</v>
      </c>
      <c r="FG2223">
        <f t="shared" si="1571"/>
        <v>0</v>
      </c>
      <c r="FH2223">
        <f t="shared" si="1571"/>
        <v>0</v>
      </c>
      <c r="FI2223">
        <f t="shared" si="1571"/>
        <v>0</v>
      </c>
      <c r="FJ2223">
        <f t="shared" si="1571"/>
        <v>0</v>
      </c>
      <c r="FK2223">
        <f t="shared" si="1571"/>
        <v>0</v>
      </c>
      <c r="FL2223">
        <f t="shared" si="1571"/>
        <v>0</v>
      </c>
      <c r="FM2223">
        <f t="shared" si="1571"/>
        <v>0</v>
      </c>
      <c r="FN2223">
        <f t="shared" si="1571"/>
        <v>0</v>
      </c>
      <c r="FO2223">
        <f t="shared" si="1571"/>
        <v>0</v>
      </c>
      <c r="FP2223">
        <f t="shared" si="1571"/>
        <v>0</v>
      </c>
      <c r="FQ2223">
        <f t="shared" si="1571"/>
        <v>0</v>
      </c>
      <c r="FR2223">
        <f t="shared" si="1571"/>
        <v>0</v>
      </c>
      <c r="FS2223">
        <f t="shared" ref="FS2223:GX2223" si="1572">FS2238</f>
        <v>0</v>
      </c>
      <c r="FT2223">
        <f t="shared" si="1572"/>
        <v>0</v>
      </c>
      <c r="FU2223">
        <f t="shared" si="1572"/>
        <v>0</v>
      </c>
      <c r="FV2223">
        <f t="shared" si="1572"/>
        <v>0</v>
      </c>
      <c r="FW2223">
        <f t="shared" si="1572"/>
        <v>0</v>
      </c>
      <c r="FX2223">
        <f t="shared" si="1572"/>
        <v>0</v>
      </c>
      <c r="FY2223">
        <f t="shared" si="1572"/>
        <v>0</v>
      </c>
      <c r="FZ2223">
        <f t="shared" si="1572"/>
        <v>0</v>
      </c>
      <c r="GA2223">
        <f t="shared" si="1572"/>
        <v>0</v>
      </c>
      <c r="GB2223">
        <f t="shared" si="1572"/>
        <v>0</v>
      </c>
      <c r="GC2223">
        <f t="shared" si="1572"/>
        <v>0</v>
      </c>
      <c r="GD2223">
        <f t="shared" si="1572"/>
        <v>0</v>
      </c>
      <c r="GE2223">
        <f t="shared" si="1572"/>
        <v>0</v>
      </c>
      <c r="GF2223">
        <f t="shared" si="1572"/>
        <v>0</v>
      </c>
      <c r="GG2223">
        <f t="shared" si="1572"/>
        <v>0</v>
      </c>
      <c r="GH2223">
        <f t="shared" si="1572"/>
        <v>0</v>
      </c>
      <c r="GI2223">
        <f t="shared" si="1572"/>
        <v>0</v>
      </c>
      <c r="GJ2223">
        <f t="shared" si="1572"/>
        <v>0</v>
      </c>
      <c r="GK2223">
        <f t="shared" si="1572"/>
        <v>0</v>
      </c>
      <c r="GL2223">
        <f t="shared" si="1572"/>
        <v>0</v>
      </c>
      <c r="GM2223">
        <f t="shared" si="1572"/>
        <v>0</v>
      </c>
      <c r="GN2223">
        <f t="shared" si="1572"/>
        <v>0</v>
      </c>
      <c r="GO2223">
        <f t="shared" si="1572"/>
        <v>0</v>
      </c>
      <c r="GP2223">
        <f t="shared" si="1572"/>
        <v>0</v>
      </c>
      <c r="GQ2223">
        <f t="shared" si="1572"/>
        <v>0</v>
      </c>
      <c r="GR2223">
        <f t="shared" si="1572"/>
        <v>0</v>
      </c>
      <c r="GS2223">
        <f t="shared" si="1572"/>
        <v>0</v>
      </c>
      <c r="GT2223">
        <f t="shared" si="1572"/>
        <v>0</v>
      </c>
      <c r="GU2223">
        <f t="shared" si="1572"/>
        <v>0</v>
      </c>
      <c r="GV2223">
        <f t="shared" si="1572"/>
        <v>0</v>
      </c>
      <c r="GW2223">
        <f t="shared" si="1572"/>
        <v>0</v>
      </c>
      <c r="GX2223">
        <f t="shared" si="1572"/>
        <v>0</v>
      </c>
    </row>
    <row r="2225" spans="1:245" x14ac:dyDescent="0.2">
      <c r="A2225">
        <v>17</v>
      </c>
      <c r="B2225">
        <v>1</v>
      </c>
      <c r="C2225">
        <f>ROW(SmtRes!A680)</f>
        <v>680</v>
      </c>
      <c r="D2225">
        <f>ROW(EtalonRes!A680)</f>
        <v>680</v>
      </c>
      <c r="E2225" t="s">
        <v>517</v>
      </c>
      <c r="F2225" t="s">
        <v>16</v>
      </c>
      <c r="G2225" t="s">
        <v>17</v>
      </c>
      <c r="H2225" t="s">
        <v>18</v>
      </c>
      <c r="I2225">
        <f>ROUND(4/100,9)</f>
        <v>0.04</v>
      </c>
      <c r="J2225">
        <v>0</v>
      </c>
      <c r="K2225">
        <f>ROUND(4/100,9)</f>
        <v>0.04</v>
      </c>
      <c r="O2225">
        <f t="shared" ref="O2225:O2236" si="1573">ROUND(CP2225,2)</f>
        <v>108.42</v>
      </c>
      <c r="P2225">
        <f t="shared" ref="P2225:P2236" si="1574">ROUND(CQ2225*I2225,2)</f>
        <v>0</v>
      </c>
      <c r="Q2225">
        <f t="shared" ref="Q2225:Q2236" si="1575">ROUND(CR2225*I2225,2)</f>
        <v>0</v>
      </c>
      <c r="R2225">
        <f t="shared" ref="R2225:R2236" si="1576">ROUND(CS2225*I2225,2)</f>
        <v>0</v>
      </c>
      <c r="S2225">
        <f t="shared" ref="S2225:S2236" si="1577">ROUND(CT2225*I2225,2)</f>
        <v>108.42</v>
      </c>
      <c r="T2225">
        <f t="shared" ref="T2225:T2236" si="1578">ROUND(CU2225*I2225,2)</f>
        <v>0</v>
      </c>
      <c r="U2225">
        <f t="shared" ref="U2225:U2236" si="1579">CV2225*I2225</f>
        <v>0.2336</v>
      </c>
      <c r="V2225">
        <f t="shared" ref="V2225:V2236" si="1580">CW2225*I2225</f>
        <v>0</v>
      </c>
      <c r="W2225">
        <f t="shared" ref="W2225:W2236" si="1581">ROUND(CX2225*I2225,2)</f>
        <v>0</v>
      </c>
      <c r="X2225">
        <f t="shared" ref="X2225:X2236" si="1582">ROUND(CY2225,2)</f>
        <v>75.89</v>
      </c>
      <c r="Y2225">
        <f t="shared" ref="Y2225:Y2236" si="1583">ROUND(CZ2225,2)</f>
        <v>10.84</v>
      </c>
      <c r="AA2225">
        <v>35364244</v>
      </c>
      <c r="AB2225">
        <f t="shared" ref="AB2225:AB2236" si="1584">ROUND((AC2225+AD2225+AF2225),6)</f>
        <v>2710.46</v>
      </c>
      <c r="AC2225">
        <f t="shared" ref="AC2225:AC2236" si="1585">ROUND((ES2225),6)</f>
        <v>0</v>
      </c>
      <c r="AD2225">
        <f t="shared" ref="AD2225:AD2236" si="1586">ROUND((((ET2225)-(EU2225))+AE2225),6)</f>
        <v>0</v>
      </c>
      <c r="AE2225">
        <f t="shared" ref="AE2225:AE2236" si="1587">ROUND((EU2225),6)</f>
        <v>0</v>
      </c>
      <c r="AF2225">
        <f t="shared" ref="AF2225:AF2236" si="1588">ROUND((EV2225),6)</f>
        <v>2710.46</v>
      </c>
      <c r="AG2225">
        <f t="shared" ref="AG2225:AG2236" si="1589">ROUND((AP2225),6)</f>
        <v>0</v>
      </c>
      <c r="AH2225">
        <f t="shared" ref="AH2225:AH2236" si="1590">(EW2225)</f>
        <v>5.84</v>
      </c>
      <c r="AI2225">
        <f t="shared" ref="AI2225:AI2236" si="1591">(EX2225)</f>
        <v>0</v>
      </c>
      <c r="AJ2225">
        <f t="shared" ref="AJ2225:AJ2236" si="1592">(AS2225)</f>
        <v>0</v>
      </c>
      <c r="AK2225">
        <v>2710.46</v>
      </c>
      <c r="AL2225">
        <v>0</v>
      </c>
      <c r="AM2225">
        <v>0</v>
      </c>
      <c r="AN2225">
        <v>0</v>
      </c>
      <c r="AO2225">
        <v>2710.46</v>
      </c>
      <c r="AP2225">
        <v>0</v>
      </c>
      <c r="AQ2225">
        <v>5.84</v>
      </c>
      <c r="AR2225">
        <v>0</v>
      </c>
      <c r="AS2225">
        <v>0</v>
      </c>
      <c r="AT2225">
        <v>70</v>
      </c>
      <c r="AU2225">
        <v>10</v>
      </c>
      <c r="AV2225">
        <v>1</v>
      </c>
      <c r="AW2225">
        <v>1</v>
      </c>
      <c r="AZ2225">
        <v>1</v>
      </c>
      <c r="BA2225">
        <v>1</v>
      </c>
      <c r="BB2225">
        <v>1</v>
      </c>
      <c r="BC2225">
        <v>1</v>
      </c>
      <c r="BD2225" t="s">
        <v>3</v>
      </c>
      <c r="BE2225" t="s">
        <v>3</v>
      </c>
      <c r="BF2225" t="s">
        <v>3</v>
      </c>
      <c r="BG2225" t="s">
        <v>3</v>
      </c>
      <c r="BH2225">
        <v>0</v>
      </c>
      <c r="BI2225">
        <v>4</v>
      </c>
      <c r="BJ2225" t="s">
        <v>19</v>
      </c>
      <c r="BM2225">
        <v>0</v>
      </c>
      <c r="BN2225">
        <v>0</v>
      </c>
      <c r="BO2225" t="s">
        <v>3</v>
      </c>
      <c r="BP2225">
        <v>0</v>
      </c>
      <c r="BQ2225">
        <v>1</v>
      </c>
      <c r="BR2225">
        <v>0</v>
      </c>
      <c r="BS2225">
        <v>1</v>
      </c>
      <c r="BT2225">
        <v>1</v>
      </c>
      <c r="BU2225">
        <v>1</v>
      </c>
      <c r="BV2225">
        <v>1</v>
      </c>
      <c r="BW2225">
        <v>1</v>
      </c>
      <c r="BX2225">
        <v>1</v>
      </c>
      <c r="BY2225" t="s">
        <v>3</v>
      </c>
      <c r="BZ2225">
        <v>70</v>
      </c>
      <c r="CA2225">
        <v>10</v>
      </c>
      <c r="CB2225" t="s">
        <v>3</v>
      </c>
      <c r="CE2225">
        <v>0</v>
      </c>
      <c r="CF2225">
        <v>0</v>
      </c>
      <c r="CG2225">
        <v>0</v>
      </c>
      <c r="CM2225">
        <v>0</v>
      </c>
      <c r="CN2225" t="s">
        <v>3</v>
      </c>
      <c r="CO2225">
        <v>0</v>
      </c>
      <c r="CP2225">
        <f t="shared" ref="CP2225:CP2236" si="1593">(P2225+Q2225+S2225)</f>
        <v>108.42</v>
      </c>
      <c r="CQ2225">
        <f t="shared" ref="CQ2225:CQ2236" si="1594">(AC2225*BC2225*AW2225)</f>
        <v>0</v>
      </c>
      <c r="CR2225">
        <f t="shared" ref="CR2225:CR2236" si="1595">((((ET2225)*BB2225-(EU2225)*BS2225)+AE2225*BS2225)*AV2225)</f>
        <v>0</v>
      </c>
      <c r="CS2225">
        <f t="shared" ref="CS2225:CS2236" si="1596">(AE2225*BS2225*AV2225)</f>
        <v>0</v>
      </c>
      <c r="CT2225">
        <f t="shared" ref="CT2225:CT2236" si="1597">(AF2225*BA2225*AV2225)</f>
        <v>2710.46</v>
      </c>
      <c r="CU2225">
        <f t="shared" ref="CU2225:CU2236" si="1598">AG2225</f>
        <v>0</v>
      </c>
      <c r="CV2225">
        <f t="shared" ref="CV2225:CV2236" si="1599">(AH2225*AV2225)</f>
        <v>5.84</v>
      </c>
      <c r="CW2225">
        <f t="shared" ref="CW2225:CW2236" si="1600">AI2225</f>
        <v>0</v>
      </c>
      <c r="CX2225">
        <f t="shared" ref="CX2225:CX2236" si="1601">AJ2225</f>
        <v>0</v>
      </c>
      <c r="CY2225">
        <f t="shared" ref="CY2225:CY2236" si="1602">((S2225*BZ2225)/100)</f>
        <v>75.894000000000005</v>
      </c>
      <c r="CZ2225">
        <f t="shared" ref="CZ2225:CZ2236" si="1603">((S2225*CA2225)/100)</f>
        <v>10.842000000000001</v>
      </c>
      <c r="DC2225" t="s">
        <v>3</v>
      </c>
      <c r="DD2225" t="s">
        <v>3</v>
      </c>
      <c r="DE2225" t="s">
        <v>3</v>
      </c>
      <c r="DF2225" t="s">
        <v>3</v>
      </c>
      <c r="DG2225" t="s">
        <v>3</v>
      </c>
      <c r="DH2225" t="s">
        <v>3</v>
      </c>
      <c r="DI2225" t="s">
        <v>3</v>
      </c>
      <c r="DJ2225" t="s">
        <v>3</v>
      </c>
      <c r="DK2225" t="s">
        <v>3</v>
      </c>
      <c r="DL2225" t="s">
        <v>3</v>
      </c>
      <c r="DM2225" t="s">
        <v>3</v>
      </c>
      <c r="DN2225">
        <v>0</v>
      </c>
      <c r="DO2225">
        <v>0</v>
      </c>
      <c r="DP2225">
        <v>1</v>
      </c>
      <c r="DQ2225">
        <v>1</v>
      </c>
      <c r="DU2225">
        <v>1010</v>
      </c>
      <c r="DV2225" t="s">
        <v>18</v>
      </c>
      <c r="DW2225" t="s">
        <v>18</v>
      </c>
      <c r="DX2225">
        <v>100</v>
      </c>
      <c r="DZ2225" t="s">
        <v>3</v>
      </c>
      <c r="EA2225" t="s">
        <v>3</v>
      </c>
      <c r="EB2225" t="s">
        <v>3</v>
      </c>
      <c r="EC2225" t="s">
        <v>3</v>
      </c>
      <c r="EE2225">
        <v>35096056</v>
      </c>
      <c r="EF2225">
        <v>1</v>
      </c>
      <c r="EG2225" t="s">
        <v>20</v>
      </c>
      <c r="EH2225">
        <v>0</v>
      </c>
      <c r="EI2225" t="s">
        <v>3</v>
      </c>
      <c r="EJ2225">
        <v>4</v>
      </c>
      <c r="EK2225">
        <v>0</v>
      </c>
      <c r="EL2225" t="s">
        <v>21</v>
      </c>
      <c r="EM2225" t="s">
        <v>22</v>
      </c>
      <c r="EO2225" t="s">
        <v>3</v>
      </c>
      <c r="EQ2225">
        <v>2097152</v>
      </c>
      <c r="ER2225">
        <v>2710.46</v>
      </c>
      <c r="ES2225">
        <v>0</v>
      </c>
      <c r="ET2225">
        <v>0</v>
      </c>
      <c r="EU2225">
        <v>0</v>
      </c>
      <c r="EV2225">
        <v>2710.46</v>
      </c>
      <c r="EW2225">
        <v>5.84</v>
      </c>
      <c r="EX2225">
        <v>0</v>
      </c>
      <c r="EY2225">
        <v>0</v>
      </c>
      <c r="FQ2225">
        <v>0</v>
      </c>
      <c r="FR2225">
        <v>0</v>
      </c>
      <c r="FS2225">
        <v>0</v>
      </c>
      <c r="FX2225">
        <v>70</v>
      </c>
      <c r="FY2225">
        <v>10</v>
      </c>
      <c r="GA2225" t="s">
        <v>3</v>
      </c>
      <c r="GD2225">
        <v>0</v>
      </c>
      <c r="GF2225">
        <v>-931379651</v>
      </c>
      <c r="GG2225">
        <v>2</v>
      </c>
      <c r="GH2225">
        <v>1</v>
      </c>
      <c r="GI2225">
        <v>-2</v>
      </c>
      <c r="GJ2225">
        <v>0</v>
      </c>
      <c r="GK2225">
        <f>ROUND(R2225*(R12)/100,2)</f>
        <v>0</v>
      </c>
      <c r="GL2225">
        <f t="shared" ref="GL2225:GL2236" si="1604">ROUND(IF(AND(BH2225=3,BI2225=3,FS2225&lt;&gt;0),P2225,0),2)</f>
        <v>0</v>
      </c>
      <c r="GM2225">
        <f t="shared" ref="GM2225:GM2236" si="1605">ROUND(O2225+X2225+Y2225+GK2225,2)+GX2225</f>
        <v>195.15</v>
      </c>
      <c r="GN2225">
        <f t="shared" ref="GN2225:GN2236" si="1606">IF(OR(BI2225=0,BI2225=1),GM2225-GX2225,0)</f>
        <v>0</v>
      </c>
      <c r="GO2225">
        <f t="shared" ref="GO2225:GO2236" si="1607">IF(BI2225=2,GM2225-GX2225,0)</f>
        <v>0</v>
      </c>
      <c r="GP2225">
        <f t="shared" ref="GP2225:GP2236" si="1608">IF(BI2225=4,GM2225-GX2225,0)</f>
        <v>195.15</v>
      </c>
      <c r="GR2225">
        <v>0</v>
      </c>
      <c r="GS2225">
        <v>3</v>
      </c>
      <c r="GT2225">
        <v>0</v>
      </c>
      <c r="GU2225" t="s">
        <v>3</v>
      </c>
      <c r="GV2225">
        <f t="shared" ref="GV2225:GV2236" si="1609">ROUND((GT2225),6)</f>
        <v>0</v>
      </c>
      <c r="GW2225">
        <v>1</v>
      </c>
      <c r="GX2225">
        <f t="shared" ref="GX2225:GX2236" si="1610">ROUND(HC2225*I2225,2)</f>
        <v>0</v>
      </c>
      <c r="HA2225">
        <v>0</v>
      </c>
      <c r="HB2225">
        <v>0</v>
      </c>
      <c r="HC2225">
        <f t="shared" ref="HC2225:HC2236" si="1611">GV2225*GW2225</f>
        <v>0</v>
      </c>
      <c r="HE2225" t="s">
        <v>3</v>
      </c>
      <c r="HF2225" t="s">
        <v>3</v>
      </c>
      <c r="HM2225" t="s">
        <v>3</v>
      </c>
      <c r="HN2225" t="s">
        <v>3</v>
      </c>
      <c r="HO2225" t="s">
        <v>3</v>
      </c>
      <c r="HP2225" t="s">
        <v>3</v>
      </c>
      <c r="HQ2225" t="s">
        <v>3</v>
      </c>
      <c r="HS2225">
        <v>0</v>
      </c>
      <c r="IK2225">
        <v>0</v>
      </c>
    </row>
    <row r="2226" spans="1:245" x14ac:dyDescent="0.2">
      <c r="A2226">
        <v>17</v>
      </c>
      <c r="B2226">
        <v>1</v>
      </c>
      <c r="C2226">
        <f>ROW(SmtRes!A684)</f>
        <v>684</v>
      </c>
      <c r="D2226">
        <f>ROW(EtalonRes!A684)</f>
        <v>684</v>
      </c>
      <c r="E2226" t="s">
        <v>518</v>
      </c>
      <c r="F2226" t="s">
        <v>227</v>
      </c>
      <c r="G2226" t="s">
        <v>228</v>
      </c>
      <c r="H2226" t="s">
        <v>229</v>
      </c>
      <c r="I2226">
        <f>ROUND(2/10,9)</f>
        <v>0.2</v>
      </c>
      <c r="J2226">
        <v>0</v>
      </c>
      <c r="K2226">
        <f>ROUND(2/10,9)</f>
        <v>0.2</v>
      </c>
      <c r="O2226">
        <f t="shared" si="1573"/>
        <v>85.31</v>
      </c>
      <c r="P2226">
        <f t="shared" si="1574"/>
        <v>22.46</v>
      </c>
      <c r="Q2226">
        <f t="shared" si="1575"/>
        <v>1.8</v>
      </c>
      <c r="R2226">
        <f t="shared" si="1576"/>
        <v>0.03</v>
      </c>
      <c r="S2226">
        <f t="shared" si="1577"/>
        <v>61.05</v>
      </c>
      <c r="T2226">
        <f t="shared" si="1578"/>
        <v>0</v>
      </c>
      <c r="U2226">
        <f t="shared" si="1579"/>
        <v>8.4000000000000005E-2</v>
      </c>
      <c r="V2226">
        <f t="shared" si="1580"/>
        <v>0</v>
      </c>
      <c r="W2226">
        <f t="shared" si="1581"/>
        <v>0</v>
      </c>
      <c r="X2226">
        <f t="shared" si="1582"/>
        <v>42.74</v>
      </c>
      <c r="Y2226">
        <f t="shared" si="1583"/>
        <v>6.11</v>
      </c>
      <c r="AA2226">
        <v>35364244</v>
      </c>
      <c r="AB2226">
        <f t="shared" si="1584"/>
        <v>426.58</v>
      </c>
      <c r="AC2226">
        <f t="shared" si="1585"/>
        <v>112.32</v>
      </c>
      <c r="AD2226">
        <f t="shared" si="1586"/>
        <v>8.99</v>
      </c>
      <c r="AE2226">
        <f t="shared" si="1587"/>
        <v>0.13</v>
      </c>
      <c r="AF2226">
        <f t="shared" si="1588"/>
        <v>305.27</v>
      </c>
      <c r="AG2226">
        <f t="shared" si="1589"/>
        <v>0</v>
      </c>
      <c r="AH2226">
        <f t="shared" si="1590"/>
        <v>0.42</v>
      </c>
      <c r="AI2226">
        <f t="shared" si="1591"/>
        <v>0</v>
      </c>
      <c r="AJ2226">
        <f t="shared" si="1592"/>
        <v>0</v>
      </c>
      <c r="AK2226">
        <v>426.58</v>
      </c>
      <c r="AL2226">
        <v>112.32</v>
      </c>
      <c r="AM2226">
        <v>8.99</v>
      </c>
      <c r="AN2226">
        <v>0.13</v>
      </c>
      <c r="AO2226">
        <v>305.27</v>
      </c>
      <c r="AP2226">
        <v>0</v>
      </c>
      <c r="AQ2226">
        <v>0.42</v>
      </c>
      <c r="AR2226">
        <v>0</v>
      </c>
      <c r="AS2226">
        <v>0</v>
      </c>
      <c r="AT2226">
        <v>70</v>
      </c>
      <c r="AU2226">
        <v>10</v>
      </c>
      <c r="AV2226">
        <v>1</v>
      </c>
      <c r="AW2226">
        <v>1</v>
      </c>
      <c r="AZ2226">
        <v>1</v>
      </c>
      <c r="BA2226">
        <v>1</v>
      </c>
      <c r="BB2226">
        <v>1</v>
      </c>
      <c r="BC2226">
        <v>1</v>
      </c>
      <c r="BD2226" t="s">
        <v>3</v>
      </c>
      <c r="BE2226" t="s">
        <v>3</v>
      </c>
      <c r="BF2226" t="s">
        <v>3</v>
      </c>
      <c r="BG2226" t="s">
        <v>3</v>
      </c>
      <c r="BH2226">
        <v>0</v>
      </c>
      <c r="BI2226">
        <v>4</v>
      </c>
      <c r="BJ2226" t="s">
        <v>230</v>
      </c>
      <c r="BM2226">
        <v>0</v>
      </c>
      <c r="BN2226">
        <v>0</v>
      </c>
      <c r="BO2226" t="s">
        <v>3</v>
      </c>
      <c r="BP2226">
        <v>0</v>
      </c>
      <c r="BQ2226">
        <v>1</v>
      </c>
      <c r="BR2226">
        <v>0</v>
      </c>
      <c r="BS2226">
        <v>1</v>
      </c>
      <c r="BT2226">
        <v>1</v>
      </c>
      <c r="BU2226">
        <v>1</v>
      </c>
      <c r="BV2226">
        <v>1</v>
      </c>
      <c r="BW2226">
        <v>1</v>
      </c>
      <c r="BX2226">
        <v>1</v>
      </c>
      <c r="BY2226" t="s">
        <v>3</v>
      </c>
      <c r="BZ2226">
        <v>70</v>
      </c>
      <c r="CA2226">
        <v>10</v>
      </c>
      <c r="CB2226" t="s">
        <v>3</v>
      </c>
      <c r="CE2226">
        <v>0</v>
      </c>
      <c r="CF2226">
        <v>0</v>
      </c>
      <c r="CG2226">
        <v>0</v>
      </c>
      <c r="CM2226">
        <v>0</v>
      </c>
      <c r="CN2226" t="s">
        <v>3</v>
      </c>
      <c r="CO2226">
        <v>0</v>
      </c>
      <c r="CP2226">
        <f t="shared" si="1593"/>
        <v>85.31</v>
      </c>
      <c r="CQ2226">
        <f t="shared" si="1594"/>
        <v>112.32</v>
      </c>
      <c r="CR2226">
        <f t="shared" si="1595"/>
        <v>8.99</v>
      </c>
      <c r="CS2226">
        <f t="shared" si="1596"/>
        <v>0.13</v>
      </c>
      <c r="CT2226">
        <f t="shared" si="1597"/>
        <v>305.27</v>
      </c>
      <c r="CU2226">
        <f t="shared" si="1598"/>
        <v>0</v>
      </c>
      <c r="CV2226">
        <f t="shared" si="1599"/>
        <v>0.42</v>
      </c>
      <c r="CW2226">
        <f t="shared" si="1600"/>
        <v>0</v>
      </c>
      <c r="CX2226">
        <f t="shared" si="1601"/>
        <v>0</v>
      </c>
      <c r="CY2226">
        <f t="shared" si="1602"/>
        <v>42.734999999999999</v>
      </c>
      <c r="CZ2226">
        <f t="shared" si="1603"/>
        <v>6.1050000000000004</v>
      </c>
      <c r="DC2226" t="s">
        <v>3</v>
      </c>
      <c r="DD2226" t="s">
        <v>3</v>
      </c>
      <c r="DE2226" t="s">
        <v>3</v>
      </c>
      <c r="DF2226" t="s">
        <v>3</v>
      </c>
      <c r="DG2226" t="s">
        <v>3</v>
      </c>
      <c r="DH2226" t="s">
        <v>3</v>
      </c>
      <c r="DI2226" t="s">
        <v>3</v>
      </c>
      <c r="DJ2226" t="s">
        <v>3</v>
      </c>
      <c r="DK2226" t="s">
        <v>3</v>
      </c>
      <c r="DL2226" t="s">
        <v>3</v>
      </c>
      <c r="DM2226" t="s">
        <v>3</v>
      </c>
      <c r="DN2226">
        <v>0</v>
      </c>
      <c r="DO2226">
        <v>0</v>
      </c>
      <c r="DP2226">
        <v>1</v>
      </c>
      <c r="DQ2226">
        <v>1</v>
      </c>
      <c r="DU2226">
        <v>1013</v>
      </c>
      <c r="DV2226" t="s">
        <v>229</v>
      </c>
      <c r="DW2226" t="s">
        <v>229</v>
      </c>
      <c r="DX2226">
        <v>1</v>
      </c>
      <c r="DZ2226" t="s">
        <v>3</v>
      </c>
      <c r="EA2226" t="s">
        <v>3</v>
      </c>
      <c r="EB2226" t="s">
        <v>3</v>
      </c>
      <c r="EC2226" t="s">
        <v>3</v>
      </c>
      <c r="EE2226">
        <v>35096056</v>
      </c>
      <c r="EF2226">
        <v>1</v>
      </c>
      <c r="EG2226" t="s">
        <v>20</v>
      </c>
      <c r="EH2226">
        <v>0</v>
      </c>
      <c r="EI2226" t="s">
        <v>3</v>
      </c>
      <c r="EJ2226">
        <v>4</v>
      </c>
      <c r="EK2226">
        <v>0</v>
      </c>
      <c r="EL2226" t="s">
        <v>21</v>
      </c>
      <c r="EM2226" t="s">
        <v>22</v>
      </c>
      <c r="EO2226" t="s">
        <v>3</v>
      </c>
      <c r="EQ2226">
        <v>2097152</v>
      </c>
      <c r="ER2226">
        <v>426.58</v>
      </c>
      <c r="ES2226">
        <v>112.32</v>
      </c>
      <c r="ET2226">
        <v>8.99</v>
      </c>
      <c r="EU2226">
        <v>0.13</v>
      </c>
      <c r="EV2226">
        <v>305.27</v>
      </c>
      <c r="EW2226">
        <v>0.42</v>
      </c>
      <c r="EX2226">
        <v>0</v>
      </c>
      <c r="EY2226">
        <v>0</v>
      </c>
      <c r="FQ2226">
        <v>0</v>
      </c>
      <c r="FR2226">
        <v>0</v>
      </c>
      <c r="FS2226">
        <v>0</v>
      </c>
      <c r="FX2226">
        <v>70</v>
      </c>
      <c r="FY2226">
        <v>10</v>
      </c>
      <c r="GA2226" t="s">
        <v>3</v>
      </c>
      <c r="GD2226">
        <v>0</v>
      </c>
      <c r="GF2226">
        <v>94825724</v>
      </c>
      <c r="GG2226">
        <v>2</v>
      </c>
      <c r="GH2226">
        <v>1</v>
      </c>
      <c r="GI2226">
        <v>-2</v>
      </c>
      <c r="GJ2226">
        <v>0</v>
      </c>
      <c r="GK2226">
        <f>ROUND(R2226*(R12)/100,2)</f>
        <v>0.03</v>
      </c>
      <c r="GL2226">
        <f t="shared" si="1604"/>
        <v>0</v>
      </c>
      <c r="GM2226">
        <f t="shared" si="1605"/>
        <v>134.19</v>
      </c>
      <c r="GN2226">
        <f t="shared" si="1606"/>
        <v>0</v>
      </c>
      <c r="GO2226">
        <f t="shared" si="1607"/>
        <v>0</v>
      </c>
      <c r="GP2226">
        <f t="shared" si="1608"/>
        <v>134.19</v>
      </c>
      <c r="GR2226">
        <v>0</v>
      </c>
      <c r="GS2226">
        <v>3</v>
      </c>
      <c r="GT2226">
        <v>0</v>
      </c>
      <c r="GU2226" t="s">
        <v>3</v>
      </c>
      <c r="GV2226">
        <f t="shared" si="1609"/>
        <v>0</v>
      </c>
      <c r="GW2226">
        <v>1</v>
      </c>
      <c r="GX2226">
        <f t="shared" si="1610"/>
        <v>0</v>
      </c>
      <c r="HA2226">
        <v>0</v>
      </c>
      <c r="HB2226">
        <v>0</v>
      </c>
      <c r="HC2226">
        <f t="shared" si="1611"/>
        <v>0</v>
      </c>
      <c r="HE2226" t="s">
        <v>3</v>
      </c>
      <c r="HF2226" t="s">
        <v>3</v>
      </c>
      <c r="HM2226" t="s">
        <v>3</v>
      </c>
      <c r="HN2226" t="s">
        <v>3</v>
      </c>
      <c r="HO2226" t="s">
        <v>3</v>
      </c>
      <c r="HP2226" t="s">
        <v>3</v>
      </c>
      <c r="HQ2226" t="s">
        <v>3</v>
      </c>
      <c r="HS2226">
        <v>0</v>
      </c>
      <c r="IK2226">
        <v>0</v>
      </c>
    </row>
    <row r="2227" spans="1:245" x14ac:dyDescent="0.2">
      <c r="A2227">
        <v>17</v>
      </c>
      <c r="B2227">
        <v>1</v>
      </c>
      <c r="C2227">
        <f>ROW(SmtRes!A687)</f>
        <v>687</v>
      </c>
      <c r="D2227">
        <f>ROW(EtalonRes!A687)</f>
        <v>687</v>
      </c>
      <c r="E2227" t="s">
        <v>519</v>
      </c>
      <c r="F2227" t="s">
        <v>232</v>
      </c>
      <c r="G2227" t="s">
        <v>233</v>
      </c>
      <c r="H2227" t="s">
        <v>26</v>
      </c>
      <c r="I2227">
        <f>ROUND(2/100,9)</f>
        <v>0.02</v>
      </c>
      <c r="J2227">
        <v>0</v>
      </c>
      <c r="K2227">
        <f>ROUND(2/100,9)</f>
        <v>0.02</v>
      </c>
      <c r="O2227">
        <f t="shared" si="1573"/>
        <v>284.27</v>
      </c>
      <c r="P2227">
        <f t="shared" si="1574"/>
        <v>0</v>
      </c>
      <c r="Q2227">
        <f t="shared" si="1575"/>
        <v>119.88</v>
      </c>
      <c r="R2227">
        <f t="shared" si="1576"/>
        <v>60.81</v>
      </c>
      <c r="S2227">
        <f t="shared" si="1577"/>
        <v>164.39</v>
      </c>
      <c r="T2227">
        <f t="shared" si="1578"/>
        <v>0</v>
      </c>
      <c r="U2227">
        <f t="shared" si="1579"/>
        <v>0.28000000000000003</v>
      </c>
      <c r="V2227">
        <f t="shared" si="1580"/>
        <v>0</v>
      </c>
      <c r="W2227">
        <f t="shared" si="1581"/>
        <v>0</v>
      </c>
      <c r="X2227">
        <f t="shared" si="1582"/>
        <v>115.07</v>
      </c>
      <c r="Y2227">
        <f t="shared" si="1583"/>
        <v>16.440000000000001</v>
      </c>
      <c r="AA2227">
        <v>35364244</v>
      </c>
      <c r="AB2227">
        <f t="shared" si="1584"/>
        <v>14213.53</v>
      </c>
      <c r="AC2227">
        <f t="shared" si="1585"/>
        <v>0</v>
      </c>
      <c r="AD2227">
        <f t="shared" si="1586"/>
        <v>5993.85</v>
      </c>
      <c r="AE2227">
        <f t="shared" si="1587"/>
        <v>3040.45</v>
      </c>
      <c r="AF2227">
        <f t="shared" si="1588"/>
        <v>8219.68</v>
      </c>
      <c r="AG2227">
        <f t="shared" si="1589"/>
        <v>0</v>
      </c>
      <c r="AH2227">
        <f t="shared" si="1590"/>
        <v>14</v>
      </c>
      <c r="AI2227">
        <f t="shared" si="1591"/>
        <v>0</v>
      </c>
      <c r="AJ2227">
        <f t="shared" si="1592"/>
        <v>0</v>
      </c>
      <c r="AK2227">
        <v>14213.53</v>
      </c>
      <c r="AL2227">
        <v>0</v>
      </c>
      <c r="AM2227">
        <v>5993.85</v>
      </c>
      <c r="AN2227">
        <v>3040.45</v>
      </c>
      <c r="AO2227">
        <v>8219.68</v>
      </c>
      <c r="AP2227">
        <v>0</v>
      </c>
      <c r="AQ2227">
        <v>14</v>
      </c>
      <c r="AR2227">
        <v>0</v>
      </c>
      <c r="AS2227">
        <v>0</v>
      </c>
      <c r="AT2227">
        <v>70</v>
      </c>
      <c r="AU2227">
        <v>10</v>
      </c>
      <c r="AV2227">
        <v>1</v>
      </c>
      <c r="AW2227">
        <v>1</v>
      </c>
      <c r="AZ2227">
        <v>1</v>
      </c>
      <c r="BA2227">
        <v>1</v>
      </c>
      <c r="BB2227">
        <v>1</v>
      </c>
      <c r="BC2227">
        <v>1</v>
      </c>
      <c r="BD2227" t="s">
        <v>3</v>
      </c>
      <c r="BE2227" t="s">
        <v>3</v>
      </c>
      <c r="BF2227" t="s">
        <v>3</v>
      </c>
      <c r="BG2227" t="s">
        <v>3</v>
      </c>
      <c r="BH2227">
        <v>0</v>
      </c>
      <c r="BI2227">
        <v>4</v>
      </c>
      <c r="BJ2227" t="s">
        <v>234</v>
      </c>
      <c r="BM2227">
        <v>0</v>
      </c>
      <c r="BN2227">
        <v>0</v>
      </c>
      <c r="BO2227" t="s">
        <v>3</v>
      </c>
      <c r="BP2227">
        <v>0</v>
      </c>
      <c r="BQ2227">
        <v>1</v>
      </c>
      <c r="BR2227">
        <v>0</v>
      </c>
      <c r="BS2227">
        <v>1</v>
      </c>
      <c r="BT2227">
        <v>1</v>
      </c>
      <c r="BU2227">
        <v>1</v>
      </c>
      <c r="BV2227">
        <v>1</v>
      </c>
      <c r="BW2227">
        <v>1</v>
      </c>
      <c r="BX2227">
        <v>1</v>
      </c>
      <c r="BY2227" t="s">
        <v>3</v>
      </c>
      <c r="BZ2227">
        <v>70</v>
      </c>
      <c r="CA2227">
        <v>10</v>
      </c>
      <c r="CB2227" t="s">
        <v>3</v>
      </c>
      <c r="CE2227">
        <v>0</v>
      </c>
      <c r="CF2227">
        <v>0</v>
      </c>
      <c r="CG2227">
        <v>0</v>
      </c>
      <c r="CM2227">
        <v>0</v>
      </c>
      <c r="CN2227" t="s">
        <v>3</v>
      </c>
      <c r="CO2227">
        <v>0</v>
      </c>
      <c r="CP2227">
        <f t="shared" si="1593"/>
        <v>284.27</v>
      </c>
      <c r="CQ2227">
        <f t="shared" si="1594"/>
        <v>0</v>
      </c>
      <c r="CR2227">
        <f t="shared" si="1595"/>
        <v>5993.85</v>
      </c>
      <c r="CS2227">
        <f t="shared" si="1596"/>
        <v>3040.45</v>
      </c>
      <c r="CT2227">
        <f t="shared" si="1597"/>
        <v>8219.68</v>
      </c>
      <c r="CU2227">
        <f t="shared" si="1598"/>
        <v>0</v>
      </c>
      <c r="CV2227">
        <f t="shared" si="1599"/>
        <v>14</v>
      </c>
      <c r="CW2227">
        <f t="shared" si="1600"/>
        <v>0</v>
      </c>
      <c r="CX2227">
        <f t="shared" si="1601"/>
        <v>0</v>
      </c>
      <c r="CY2227">
        <f t="shared" si="1602"/>
        <v>115.07299999999999</v>
      </c>
      <c r="CZ2227">
        <f t="shared" si="1603"/>
        <v>16.439</v>
      </c>
      <c r="DC2227" t="s">
        <v>3</v>
      </c>
      <c r="DD2227" t="s">
        <v>3</v>
      </c>
      <c r="DE2227" t="s">
        <v>3</v>
      </c>
      <c r="DF2227" t="s">
        <v>3</v>
      </c>
      <c r="DG2227" t="s">
        <v>3</v>
      </c>
      <c r="DH2227" t="s">
        <v>3</v>
      </c>
      <c r="DI2227" t="s">
        <v>3</v>
      </c>
      <c r="DJ2227" t="s">
        <v>3</v>
      </c>
      <c r="DK2227" t="s">
        <v>3</v>
      </c>
      <c r="DL2227" t="s">
        <v>3</v>
      </c>
      <c r="DM2227" t="s">
        <v>3</v>
      </c>
      <c r="DN2227">
        <v>0</v>
      </c>
      <c r="DO2227">
        <v>0</v>
      </c>
      <c r="DP2227">
        <v>1</v>
      </c>
      <c r="DQ2227">
        <v>1</v>
      </c>
      <c r="DU2227">
        <v>1003</v>
      </c>
      <c r="DV2227" t="s">
        <v>26</v>
      </c>
      <c r="DW2227" t="s">
        <v>26</v>
      </c>
      <c r="DX2227">
        <v>100</v>
      </c>
      <c r="DZ2227" t="s">
        <v>3</v>
      </c>
      <c r="EA2227" t="s">
        <v>3</v>
      </c>
      <c r="EB2227" t="s">
        <v>3</v>
      </c>
      <c r="EC2227" t="s">
        <v>3</v>
      </c>
      <c r="EE2227">
        <v>35096056</v>
      </c>
      <c r="EF2227">
        <v>1</v>
      </c>
      <c r="EG2227" t="s">
        <v>20</v>
      </c>
      <c r="EH2227">
        <v>0</v>
      </c>
      <c r="EI2227" t="s">
        <v>3</v>
      </c>
      <c r="EJ2227">
        <v>4</v>
      </c>
      <c r="EK2227">
        <v>0</v>
      </c>
      <c r="EL2227" t="s">
        <v>21</v>
      </c>
      <c r="EM2227" t="s">
        <v>22</v>
      </c>
      <c r="EO2227" t="s">
        <v>3</v>
      </c>
      <c r="EQ2227">
        <v>2097152</v>
      </c>
      <c r="ER2227">
        <v>14213.53</v>
      </c>
      <c r="ES2227">
        <v>0</v>
      </c>
      <c r="ET2227">
        <v>5993.85</v>
      </c>
      <c r="EU2227">
        <v>3040.45</v>
      </c>
      <c r="EV2227">
        <v>8219.68</v>
      </c>
      <c r="EW2227">
        <v>14</v>
      </c>
      <c r="EX2227">
        <v>0</v>
      </c>
      <c r="EY2227">
        <v>0</v>
      </c>
      <c r="FQ2227">
        <v>0</v>
      </c>
      <c r="FR2227">
        <v>0</v>
      </c>
      <c r="FS2227">
        <v>0</v>
      </c>
      <c r="FX2227">
        <v>70</v>
      </c>
      <c r="FY2227">
        <v>10</v>
      </c>
      <c r="GA2227" t="s">
        <v>3</v>
      </c>
      <c r="GD2227">
        <v>0</v>
      </c>
      <c r="GF2227">
        <v>-140188742</v>
      </c>
      <c r="GG2227">
        <v>2</v>
      </c>
      <c r="GH2227">
        <v>1</v>
      </c>
      <c r="GI2227">
        <v>-2</v>
      </c>
      <c r="GJ2227">
        <v>0</v>
      </c>
      <c r="GK2227">
        <f>ROUND(R2227*(R12)/100,2)</f>
        <v>65.67</v>
      </c>
      <c r="GL2227">
        <f t="shared" si="1604"/>
        <v>0</v>
      </c>
      <c r="GM2227">
        <f t="shared" si="1605"/>
        <v>481.45</v>
      </c>
      <c r="GN2227">
        <f t="shared" si="1606"/>
        <v>0</v>
      </c>
      <c r="GO2227">
        <f t="shared" si="1607"/>
        <v>0</v>
      </c>
      <c r="GP2227">
        <f t="shared" si="1608"/>
        <v>481.45</v>
      </c>
      <c r="GR2227">
        <v>0</v>
      </c>
      <c r="GS2227">
        <v>3</v>
      </c>
      <c r="GT2227">
        <v>0</v>
      </c>
      <c r="GU2227" t="s">
        <v>3</v>
      </c>
      <c r="GV2227">
        <f t="shared" si="1609"/>
        <v>0</v>
      </c>
      <c r="GW2227">
        <v>1</v>
      </c>
      <c r="GX2227">
        <f t="shared" si="1610"/>
        <v>0</v>
      </c>
      <c r="HA2227">
        <v>0</v>
      </c>
      <c r="HB2227">
        <v>0</v>
      </c>
      <c r="HC2227">
        <f t="shared" si="1611"/>
        <v>0</v>
      </c>
      <c r="HE2227" t="s">
        <v>3</v>
      </c>
      <c r="HF2227" t="s">
        <v>3</v>
      </c>
      <c r="HM2227" t="s">
        <v>3</v>
      </c>
      <c r="HN2227" t="s">
        <v>3</v>
      </c>
      <c r="HO2227" t="s">
        <v>3</v>
      </c>
      <c r="HP2227" t="s">
        <v>3</v>
      </c>
      <c r="HQ2227" t="s">
        <v>3</v>
      </c>
      <c r="HS2227">
        <v>0</v>
      </c>
      <c r="IK2227">
        <v>0</v>
      </c>
    </row>
    <row r="2228" spans="1:245" x14ac:dyDescent="0.2">
      <c r="A2228">
        <v>17</v>
      </c>
      <c r="B2228">
        <v>1</v>
      </c>
      <c r="E2228" t="s">
        <v>520</v>
      </c>
      <c r="F2228" t="s">
        <v>236</v>
      </c>
      <c r="G2228" t="s">
        <v>237</v>
      </c>
      <c r="H2228" t="s">
        <v>35</v>
      </c>
      <c r="I2228">
        <v>2E-3</v>
      </c>
      <c r="J2228">
        <v>0</v>
      </c>
      <c r="K2228">
        <v>2E-3</v>
      </c>
      <c r="O2228">
        <f t="shared" si="1573"/>
        <v>199.72</v>
      </c>
      <c r="P2228">
        <f t="shared" si="1574"/>
        <v>199.72</v>
      </c>
      <c r="Q2228">
        <f t="shared" si="1575"/>
        <v>0</v>
      </c>
      <c r="R2228">
        <f t="shared" si="1576"/>
        <v>0</v>
      </c>
      <c r="S2228">
        <f t="shared" si="1577"/>
        <v>0</v>
      </c>
      <c r="T2228">
        <f t="shared" si="1578"/>
        <v>0</v>
      </c>
      <c r="U2228">
        <f t="shared" si="1579"/>
        <v>0</v>
      </c>
      <c r="V2228">
        <f t="shared" si="1580"/>
        <v>0</v>
      </c>
      <c r="W2228">
        <f t="shared" si="1581"/>
        <v>0</v>
      </c>
      <c r="X2228">
        <f t="shared" si="1582"/>
        <v>0</v>
      </c>
      <c r="Y2228">
        <f t="shared" si="1583"/>
        <v>0</v>
      </c>
      <c r="AA2228">
        <v>35364244</v>
      </c>
      <c r="AB2228">
        <f t="shared" si="1584"/>
        <v>99860.32</v>
      </c>
      <c r="AC2228">
        <f t="shared" si="1585"/>
        <v>99860.32</v>
      </c>
      <c r="AD2228">
        <f t="shared" si="1586"/>
        <v>0</v>
      </c>
      <c r="AE2228">
        <f t="shared" si="1587"/>
        <v>0</v>
      </c>
      <c r="AF2228">
        <f t="shared" si="1588"/>
        <v>0</v>
      </c>
      <c r="AG2228">
        <f t="shared" si="1589"/>
        <v>0</v>
      </c>
      <c r="AH2228">
        <f t="shared" si="1590"/>
        <v>0</v>
      </c>
      <c r="AI2228">
        <f t="shared" si="1591"/>
        <v>0</v>
      </c>
      <c r="AJ2228">
        <f t="shared" si="1592"/>
        <v>0</v>
      </c>
      <c r="AK2228">
        <v>99860.32</v>
      </c>
      <c r="AL2228">
        <v>99860.32</v>
      </c>
      <c r="AM2228">
        <v>0</v>
      </c>
      <c r="AN2228">
        <v>0</v>
      </c>
      <c r="AO2228">
        <v>0</v>
      </c>
      <c r="AP2228">
        <v>0</v>
      </c>
      <c r="AQ2228">
        <v>0</v>
      </c>
      <c r="AR2228">
        <v>0</v>
      </c>
      <c r="AS2228">
        <v>0</v>
      </c>
      <c r="AT2228">
        <v>70</v>
      </c>
      <c r="AU2228">
        <v>10</v>
      </c>
      <c r="AV2228">
        <v>1</v>
      </c>
      <c r="AW2228">
        <v>1</v>
      </c>
      <c r="AZ2228">
        <v>1</v>
      </c>
      <c r="BA2228">
        <v>1</v>
      </c>
      <c r="BB2228">
        <v>1</v>
      </c>
      <c r="BC2228">
        <v>1</v>
      </c>
      <c r="BD2228" t="s">
        <v>3</v>
      </c>
      <c r="BE2228" t="s">
        <v>3</v>
      </c>
      <c r="BF2228" t="s">
        <v>3</v>
      </c>
      <c r="BG2228" t="s">
        <v>3</v>
      </c>
      <c r="BH2228">
        <v>3</v>
      </c>
      <c r="BI2228">
        <v>4</v>
      </c>
      <c r="BJ2228" t="s">
        <v>238</v>
      </c>
      <c r="BM2228">
        <v>0</v>
      </c>
      <c r="BN2228">
        <v>0</v>
      </c>
      <c r="BO2228" t="s">
        <v>3</v>
      </c>
      <c r="BP2228">
        <v>0</v>
      </c>
      <c r="BQ2228">
        <v>1</v>
      </c>
      <c r="BR2228">
        <v>0</v>
      </c>
      <c r="BS2228">
        <v>1</v>
      </c>
      <c r="BT2228">
        <v>1</v>
      </c>
      <c r="BU2228">
        <v>1</v>
      </c>
      <c r="BV2228">
        <v>1</v>
      </c>
      <c r="BW2228">
        <v>1</v>
      </c>
      <c r="BX2228">
        <v>1</v>
      </c>
      <c r="BY2228" t="s">
        <v>3</v>
      </c>
      <c r="BZ2228">
        <v>70</v>
      </c>
      <c r="CA2228">
        <v>10</v>
      </c>
      <c r="CB2228" t="s">
        <v>3</v>
      </c>
      <c r="CE2228">
        <v>0</v>
      </c>
      <c r="CF2228">
        <v>0</v>
      </c>
      <c r="CG2228">
        <v>0</v>
      </c>
      <c r="CM2228">
        <v>0</v>
      </c>
      <c r="CN2228" t="s">
        <v>3</v>
      </c>
      <c r="CO2228">
        <v>0</v>
      </c>
      <c r="CP2228">
        <f t="shared" si="1593"/>
        <v>199.72</v>
      </c>
      <c r="CQ2228">
        <f t="shared" si="1594"/>
        <v>99860.32</v>
      </c>
      <c r="CR2228">
        <f t="shared" si="1595"/>
        <v>0</v>
      </c>
      <c r="CS2228">
        <f t="shared" si="1596"/>
        <v>0</v>
      </c>
      <c r="CT2228">
        <f t="shared" si="1597"/>
        <v>0</v>
      </c>
      <c r="CU2228">
        <f t="shared" si="1598"/>
        <v>0</v>
      </c>
      <c r="CV2228">
        <f t="shared" si="1599"/>
        <v>0</v>
      </c>
      <c r="CW2228">
        <f t="shared" si="1600"/>
        <v>0</v>
      </c>
      <c r="CX2228">
        <f t="shared" si="1601"/>
        <v>0</v>
      </c>
      <c r="CY2228">
        <f t="shared" si="1602"/>
        <v>0</v>
      </c>
      <c r="CZ2228">
        <f t="shared" si="1603"/>
        <v>0</v>
      </c>
      <c r="DC2228" t="s">
        <v>3</v>
      </c>
      <c r="DD2228" t="s">
        <v>3</v>
      </c>
      <c r="DE2228" t="s">
        <v>3</v>
      </c>
      <c r="DF2228" t="s">
        <v>3</v>
      </c>
      <c r="DG2228" t="s">
        <v>3</v>
      </c>
      <c r="DH2228" t="s">
        <v>3</v>
      </c>
      <c r="DI2228" t="s">
        <v>3</v>
      </c>
      <c r="DJ2228" t="s">
        <v>3</v>
      </c>
      <c r="DK2228" t="s">
        <v>3</v>
      </c>
      <c r="DL2228" t="s">
        <v>3</v>
      </c>
      <c r="DM2228" t="s">
        <v>3</v>
      </c>
      <c r="DN2228">
        <v>0</v>
      </c>
      <c r="DO2228">
        <v>0</v>
      </c>
      <c r="DP2228">
        <v>1</v>
      </c>
      <c r="DQ2228">
        <v>1</v>
      </c>
      <c r="DU2228">
        <v>1003</v>
      </c>
      <c r="DV2228" t="s">
        <v>35</v>
      </c>
      <c r="DW2228" t="s">
        <v>35</v>
      </c>
      <c r="DX2228">
        <v>1000</v>
      </c>
      <c r="DZ2228" t="s">
        <v>3</v>
      </c>
      <c r="EA2228" t="s">
        <v>3</v>
      </c>
      <c r="EB2228" t="s">
        <v>3</v>
      </c>
      <c r="EC2228" t="s">
        <v>3</v>
      </c>
      <c r="EE2228">
        <v>35096056</v>
      </c>
      <c r="EF2228">
        <v>1</v>
      </c>
      <c r="EG2228" t="s">
        <v>20</v>
      </c>
      <c r="EH2228">
        <v>0</v>
      </c>
      <c r="EI2228" t="s">
        <v>3</v>
      </c>
      <c r="EJ2228">
        <v>4</v>
      </c>
      <c r="EK2228">
        <v>0</v>
      </c>
      <c r="EL2228" t="s">
        <v>21</v>
      </c>
      <c r="EM2228" t="s">
        <v>22</v>
      </c>
      <c r="EO2228" t="s">
        <v>3</v>
      </c>
      <c r="EQ2228">
        <v>2097152</v>
      </c>
      <c r="ER2228">
        <v>99860.32</v>
      </c>
      <c r="ES2228">
        <v>99860.32</v>
      </c>
      <c r="ET2228">
        <v>0</v>
      </c>
      <c r="EU2228">
        <v>0</v>
      </c>
      <c r="EV2228">
        <v>0</v>
      </c>
      <c r="EW2228">
        <v>0</v>
      </c>
      <c r="EX2228">
        <v>0</v>
      </c>
      <c r="EY2228">
        <v>0</v>
      </c>
      <c r="FQ2228">
        <v>0</v>
      </c>
      <c r="FR2228">
        <v>0</v>
      </c>
      <c r="FS2228">
        <v>0</v>
      </c>
      <c r="FX2228">
        <v>70</v>
      </c>
      <c r="FY2228">
        <v>10</v>
      </c>
      <c r="GA2228" t="s">
        <v>3</v>
      </c>
      <c r="GD2228">
        <v>0</v>
      </c>
      <c r="GF2228">
        <v>2077141205</v>
      </c>
      <c r="GG2228">
        <v>2</v>
      </c>
      <c r="GH2228">
        <v>1</v>
      </c>
      <c r="GI2228">
        <v>-2</v>
      </c>
      <c r="GJ2228">
        <v>0</v>
      </c>
      <c r="GK2228">
        <f>ROUND(R2228*(R12)/100,2)</f>
        <v>0</v>
      </c>
      <c r="GL2228">
        <f t="shared" si="1604"/>
        <v>0</v>
      </c>
      <c r="GM2228">
        <f t="shared" si="1605"/>
        <v>199.72</v>
      </c>
      <c r="GN2228">
        <f t="shared" si="1606"/>
        <v>0</v>
      </c>
      <c r="GO2228">
        <f t="shared" si="1607"/>
        <v>0</v>
      </c>
      <c r="GP2228">
        <f t="shared" si="1608"/>
        <v>199.72</v>
      </c>
      <c r="GR2228">
        <v>0</v>
      </c>
      <c r="GS2228">
        <v>3</v>
      </c>
      <c r="GT2228">
        <v>0</v>
      </c>
      <c r="GU2228" t="s">
        <v>3</v>
      </c>
      <c r="GV2228">
        <f t="shared" si="1609"/>
        <v>0</v>
      </c>
      <c r="GW2228">
        <v>1</v>
      </c>
      <c r="GX2228">
        <f t="shared" si="1610"/>
        <v>0</v>
      </c>
      <c r="HA2228">
        <v>0</v>
      </c>
      <c r="HB2228">
        <v>0</v>
      </c>
      <c r="HC2228">
        <f t="shared" si="1611"/>
        <v>0</v>
      </c>
      <c r="HE2228" t="s">
        <v>3</v>
      </c>
      <c r="HF2228" t="s">
        <v>3</v>
      </c>
      <c r="HM2228" t="s">
        <v>3</v>
      </c>
      <c r="HN2228" t="s">
        <v>3</v>
      </c>
      <c r="HO2228" t="s">
        <v>3</v>
      </c>
      <c r="HP2228" t="s">
        <v>3</v>
      </c>
      <c r="HQ2228" t="s">
        <v>3</v>
      </c>
      <c r="HS2228">
        <v>0</v>
      </c>
      <c r="IK2228">
        <v>0</v>
      </c>
    </row>
    <row r="2229" spans="1:245" x14ac:dyDescent="0.2">
      <c r="A2229">
        <v>17</v>
      </c>
      <c r="B2229">
        <v>1</v>
      </c>
      <c r="E2229" t="s">
        <v>521</v>
      </c>
      <c r="F2229" t="s">
        <v>240</v>
      </c>
      <c r="G2229" t="s">
        <v>241</v>
      </c>
      <c r="H2229" t="s">
        <v>242</v>
      </c>
      <c r="I2229">
        <f>ROUND(6/1000,9)</f>
        <v>6.0000000000000001E-3</v>
      </c>
      <c r="J2229">
        <v>0</v>
      </c>
      <c r="K2229">
        <f>ROUND(6/1000,9)</f>
        <v>6.0000000000000001E-3</v>
      </c>
      <c r="O2229">
        <f t="shared" si="1573"/>
        <v>433.02</v>
      </c>
      <c r="P2229">
        <f t="shared" si="1574"/>
        <v>433.02</v>
      </c>
      <c r="Q2229">
        <f t="shared" si="1575"/>
        <v>0</v>
      </c>
      <c r="R2229">
        <f t="shared" si="1576"/>
        <v>0</v>
      </c>
      <c r="S2229">
        <f t="shared" si="1577"/>
        <v>0</v>
      </c>
      <c r="T2229">
        <f t="shared" si="1578"/>
        <v>0</v>
      </c>
      <c r="U2229">
        <f t="shared" si="1579"/>
        <v>0</v>
      </c>
      <c r="V2229">
        <f t="shared" si="1580"/>
        <v>0</v>
      </c>
      <c r="W2229">
        <f t="shared" si="1581"/>
        <v>0</v>
      </c>
      <c r="X2229">
        <f t="shared" si="1582"/>
        <v>0</v>
      </c>
      <c r="Y2229">
        <f t="shared" si="1583"/>
        <v>0</v>
      </c>
      <c r="AA2229">
        <v>35364244</v>
      </c>
      <c r="AB2229">
        <f t="shared" si="1584"/>
        <v>72169.899999999994</v>
      </c>
      <c r="AC2229">
        <f t="shared" si="1585"/>
        <v>72169.899999999994</v>
      </c>
      <c r="AD2229">
        <f t="shared" si="1586"/>
        <v>0</v>
      </c>
      <c r="AE2229">
        <f t="shared" si="1587"/>
        <v>0</v>
      </c>
      <c r="AF2229">
        <f t="shared" si="1588"/>
        <v>0</v>
      </c>
      <c r="AG2229">
        <f t="shared" si="1589"/>
        <v>0</v>
      </c>
      <c r="AH2229">
        <f t="shared" si="1590"/>
        <v>0</v>
      </c>
      <c r="AI2229">
        <f t="shared" si="1591"/>
        <v>0</v>
      </c>
      <c r="AJ2229">
        <f t="shared" si="1592"/>
        <v>0</v>
      </c>
      <c r="AK2229">
        <v>72169.899999999994</v>
      </c>
      <c r="AL2229">
        <v>72169.899999999994</v>
      </c>
      <c r="AM2229">
        <v>0</v>
      </c>
      <c r="AN2229">
        <v>0</v>
      </c>
      <c r="AO2229">
        <v>0</v>
      </c>
      <c r="AP2229">
        <v>0</v>
      </c>
      <c r="AQ2229">
        <v>0</v>
      </c>
      <c r="AR2229">
        <v>0</v>
      </c>
      <c r="AS2229">
        <v>0</v>
      </c>
      <c r="AT2229">
        <v>70</v>
      </c>
      <c r="AU2229">
        <v>10</v>
      </c>
      <c r="AV2229">
        <v>1</v>
      </c>
      <c r="AW2229">
        <v>1</v>
      </c>
      <c r="AZ2229">
        <v>1</v>
      </c>
      <c r="BA2229">
        <v>1</v>
      </c>
      <c r="BB2229">
        <v>1</v>
      </c>
      <c r="BC2229">
        <v>1</v>
      </c>
      <c r="BD2229" t="s">
        <v>3</v>
      </c>
      <c r="BE2229" t="s">
        <v>3</v>
      </c>
      <c r="BF2229" t="s">
        <v>3</v>
      </c>
      <c r="BG2229" t="s">
        <v>3</v>
      </c>
      <c r="BH2229">
        <v>3</v>
      </c>
      <c r="BI2229">
        <v>4</v>
      </c>
      <c r="BJ2229" t="s">
        <v>243</v>
      </c>
      <c r="BM2229">
        <v>0</v>
      </c>
      <c r="BN2229">
        <v>0</v>
      </c>
      <c r="BO2229" t="s">
        <v>3</v>
      </c>
      <c r="BP2229">
        <v>0</v>
      </c>
      <c r="BQ2229">
        <v>1</v>
      </c>
      <c r="BR2229">
        <v>0</v>
      </c>
      <c r="BS2229">
        <v>1</v>
      </c>
      <c r="BT2229">
        <v>1</v>
      </c>
      <c r="BU2229">
        <v>1</v>
      </c>
      <c r="BV2229">
        <v>1</v>
      </c>
      <c r="BW2229">
        <v>1</v>
      </c>
      <c r="BX2229">
        <v>1</v>
      </c>
      <c r="BY2229" t="s">
        <v>3</v>
      </c>
      <c r="BZ2229">
        <v>70</v>
      </c>
      <c r="CA2229">
        <v>10</v>
      </c>
      <c r="CB2229" t="s">
        <v>3</v>
      </c>
      <c r="CE2229">
        <v>0</v>
      </c>
      <c r="CF2229">
        <v>0</v>
      </c>
      <c r="CG2229">
        <v>0</v>
      </c>
      <c r="CM2229">
        <v>0</v>
      </c>
      <c r="CN2229" t="s">
        <v>3</v>
      </c>
      <c r="CO2229">
        <v>0</v>
      </c>
      <c r="CP2229">
        <f t="shared" si="1593"/>
        <v>433.02</v>
      </c>
      <c r="CQ2229">
        <f t="shared" si="1594"/>
        <v>72169.899999999994</v>
      </c>
      <c r="CR2229">
        <f t="shared" si="1595"/>
        <v>0</v>
      </c>
      <c r="CS2229">
        <f t="shared" si="1596"/>
        <v>0</v>
      </c>
      <c r="CT2229">
        <f t="shared" si="1597"/>
        <v>0</v>
      </c>
      <c r="CU2229">
        <f t="shared" si="1598"/>
        <v>0</v>
      </c>
      <c r="CV2229">
        <f t="shared" si="1599"/>
        <v>0</v>
      </c>
      <c r="CW2229">
        <f t="shared" si="1600"/>
        <v>0</v>
      </c>
      <c r="CX2229">
        <f t="shared" si="1601"/>
        <v>0</v>
      </c>
      <c r="CY2229">
        <f t="shared" si="1602"/>
        <v>0</v>
      </c>
      <c r="CZ2229">
        <f t="shared" si="1603"/>
        <v>0</v>
      </c>
      <c r="DC2229" t="s">
        <v>3</v>
      </c>
      <c r="DD2229" t="s">
        <v>3</v>
      </c>
      <c r="DE2229" t="s">
        <v>3</v>
      </c>
      <c r="DF2229" t="s">
        <v>3</v>
      </c>
      <c r="DG2229" t="s">
        <v>3</v>
      </c>
      <c r="DH2229" t="s">
        <v>3</v>
      </c>
      <c r="DI2229" t="s">
        <v>3</v>
      </c>
      <c r="DJ2229" t="s">
        <v>3</v>
      </c>
      <c r="DK2229" t="s">
        <v>3</v>
      </c>
      <c r="DL2229" t="s">
        <v>3</v>
      </c>
      <c r="DM2229" t="s">
        <v>3</v>
      </c>
      <c r="DN2229">
        <v>0</v>
      </c>
      <c r="DO2229">
        <v>0</v>
      </c>
      <c r="DP2229">
        <v>1</v>
      </c>
      <c r="DQ2229">
        <v>1</v>
      </c>
      <c r="DU2229">
        <v>1010</v>
      </c>
      <c r="DV2229" t="s">
        <v>242</v>
      </c>
      <c r="DW2229" t="s">
        <v>242</v>
      </c>
      <c r="DX2229">
        <v>1000</v>
      </c>
      <c r="DZ2229" t="s">
        <v>3</v>
      </c>
      <c r="EA2229" t="s">
        <v>3</v>
      </c>
      <c r="EB2229" t="s">
        <v>3</v>
      </c>
      <c r="EC2229" t="s">
        <v>3</v>
      </c>
      <c r="EE2229">
        <v>35096056</v>
      </c>
      <c r="EF2229">
        <v>1</v>
      </c>
      <c r="EG2229" t="s">
        <v>20</v>
      </c>
      <c r="EH2229">
        <v>0</v>
      </c>
      <c r="EI2229" t="s">
        <v>3</v>
      </c>
      <c r="EJ2229">
        <v>4</v>
      </c>
      <c r="EK2229">
        <v>0</v>
      </c>
      <c r="EL2229" t="s">
        <v>21</v>
      </c>
      <c r="EM2229" t="s">
        <v>22</v>
      </c>
      <c r="EO2229" t="s">
        <v>3</v>
      </c>
      <c r="EQ2229">
        <v>2097152</v>
      </c>
      <c r="ER2229">
        <v>72169.899999999994</v>
      </c>
      <c r="ES2229">
        <v>72169.899999999994</v>
      </c>
      <c r="ET2229">
        <v>0</v>
      </c>
      <c r="EU2229">
        <v>0</v>
      </c>
      <c r="EV2229">
        <v>0</v>
      </c>
      <c r="EW2229">
        <v>0</v>
      </c>
      <c r="EX2229">
        <v>0</v>
      </c>
      <c r="EY2229">
        <v>0</v>
      </c>
      <c r="FQ2229">
        <v>0</v>
      </c>
      <c r="FR2229">
        <v>0</v>
      </c>
      <c r="FS2229">
        <v>0</v>
      </c>
      <c r="FX2229">
        <v>70</v>
      </c>
      <c r="FY2229">
        <v>10</v>
      </c>
      <c r="GA2229" t="s">
        <v>3</v>
      </c>
      <c r="GD2229">
        <v>0</v>
      </c>
      <c r="GF2229">
        <v>653953554</v>
      </c>
      <c r="GG2229">
        <v>2</v>
      </c>
      <c r="GH2229">
        <v>1</v>
      </c>
      <c r="GI2229">
        <v>-2</v>
      </c>
      <c r="GJ2229">
        <v>0</v>
      </c>
      <c r="GK2229">
        <f>ROUND(R2229*(R12)/100,2)</f>
        <v>0</v>
      </c>
      <c r="GL2229">
        <f t="shared" si="1604"/>
        <v>0</v>
      </c>
      <c r="GM2229">
        <f t="shared" si="1605"/>
        <v>433.02</v>
      </c>
      <c r="GN2229">
        <f t="shared" si="1606"/>
        <v>0</v>
      </c>
      <c r="GO2229">
        <f t="shared" si="1607"/>
        <v>0</v>
      </c>
      <c r="GP2229">
        <f t="shared" si="1608"/>
        <v>433.02</v>
      </c>
      <c r="GR2229">
        <v>0</v>
      </c>
      <c r="GS2229">
        <v>3</v>
      </c>
      <c r="GT2229">
        <v>0</v>
      </c>
      <c r="GU2229" t="s">
        <v>3</v>
      </c>
      <c r="GV2229">
        <f t="shared" si="1609"/>
        <v>0</v>
      </c>
      <c r="GW2229">
        <v>1</v>
      </c>
      <c r="GX2229">
        <f t="shared" si="1610"/>
        <v>0</v>
      </c>
      <c r="HA2229">
        <v>0</v>
      </c>
      <c r="HB2229">
        <v>0</v>
      </c>
      <c r="HC2229">
        <f t="shared" si="1611"/>
        <v>0</v>
      </c>
      <c r="HE2229" t="s">
        <v>3</v>
      </c>
      <c r="HF2229" t="s">
        <v>3</v>
      </c>
      <c r="HM2229" t="s">
        <v>3</v>
      </c>
      <c r="HN2229" t="s">
        <v>3</v>
      </c>
      <c r="HO2229" t="s">
        <v>3</v>
      </c>
      <c r="HP2229" t="s">
        <v>3</v>
      </c>
      <c r="HQ2229" t="s">
        <v>3</v>
      </c>
      <c r="HS2229">
        <v>0</v>
      </c>
      <c r="IK2229">
        <v>0</v>
      </c>
    </row>
    <row r="2230" spans="1:245" x14ac:dyDescent="0.2">
      <c r="A2230">
        <v>17</v>
      </c>
      <c r="B2230">
        <v>1</v>
      </c>
      <c r="C2230">
        <f>ROW(SmtRes!A689)</f>
        <v>689</v>
      </c>
      <c r="D2230">
        <f>ROW(EtalonRes!A689)</f>
        <v>689</v>
      </c>
      <c r="E2230" t="s">
        <v>522</v>
      </c>
      <c r="F2230" t="s">
        <v>38</v>
      </c>
      <c r="G2230" t="s">
        <v>39</v>
      </c>
      <c r="H2230" t="s">
        <v>18</v>
      </c>
      <c r="I2230">
        <f>ROUND(4/100,9)</f>
        <v>0.04</v>
      </c>
      <c r="J2230">
        <v>0</v>
      </c>
      <c r="K2230">
        <f>ROUND(4/100,9)</f>
        <v>0.04</v>
      </c>
      <c r="O2230">
        <f t="shared" si="1573"/>
        <v>1116.6400000000001</v>
      </c>
      <c r="P2230">
        <f t="shared" si="1574"/>
        <v>0</v>
      </c>
      <c r="Q2230">
        <f t="shared" si="1575"/>
        <v>1.3</v>
      </c>
      <c r="R2230">
        <f t="shared" si="1576"/>
        <v>0.03</v>
      </c>
      <c r="S2230">
        <f t="shared" si="1577"/>
        <v>1115.3399999999999</v>
      </c>
      <c r="T2230">
        <f t="shared" si="1578"/>
        <v>0</v>
      </c>
      <c r="U2230">
        <f t="shared" si="1579"/>
        <v>1.7124000000000001</v>
      </c>
      <c r="V2230">
        <f t="shared" si="1580"/>
        <v>0</v>
      </c>
      <c r="W2230">
        <f t="shared" si="1581"/>
        <v>0</v>
      </c>
      <c r="X2230">
        <f t="shared" si="1582"/>
        <v>780.74</v>
      </c>
      <c r="Y2230">
        <f t="shared" si="1583"/>
        <v>111.53</v>
      </c>
      <c r="AA2230">
        <v>35364244</v>
      </c>
      <c r="AB2230">
        <f t="shared" si="1584"/>
        <v>27916.01</v>
      </c>
      <c r="AC2230">
        <f t="shared" si="1585"/>
        <v>0</v>
      </c>
      <c r="AD2230">
        <f t="shared" si="1586"/>
        <v>32.57</v>
      </c>
      <c r="AE2230">
        <f t="shared" si="1587"/>
        <v>0.69</v>
      </c>
      <c r="AF2230">
        <f t="shared" si="1588"/>
        <v>27883.439999999999</v>
      </c>
      <c r="AG2230">
        <f t="shared" si="1589"/>
        <v>0</v>
      </c>
      <c r="AH2230">
        <f t="shared" si="1590"/>
        <v>42.81</v>
      </c>
      <c r="AI2230">
        <f t="shared" si="1591"/>
        <v>0</v>
      </c>
      <c r="AJ2230">
        <f t="shared" si="1592"/>
        <v>0</v>
      </c>
      <c r="AK2230">
        <v>27916.01</v>
      </c>
      <c r="AL2230">
        <v>0</v>
      </c>
      <c r="AM2230">
        <v>32.57</v>
      </c>
      <c r="AN2230">
        <v>0.69</v>
      </c>
      <c r="AO2230">
        <v>27883.439999999999</v>
      </c>
      <c r="AP2230">
        <v>0</v>
      </c>
      <c r="AQ2230">
        <v>42.81</v>
      </c>
      <c r="AR2230">
        <v>0</v>
      </c>
      <c r="AS2230">
        <v>0</v>
      </c>
      <c r="AT2230">
        <v>70</v>
      </c>
      <c r="AU2230">
        <v>10</v>
      </c>
      <c r="AV2230">
        <v>1</v>
      </c>
      <c r="AW2230">
        <v>1</v>
      </c>
      <c r="AZ2230">
        <v>1</v>
      </c>
      <c r="BA2230">
        <v>1</v>
      </c>
      <c r="BB2230">
        <v>1</v>
      </c>
      <c r="BC2230">
        <v>1</v>
      </c>
      <c r="BD2230" t="s">
        <v>3</v>
      </c>
      <c r="BE2230" t="s">
        <v>3</v>
      </c>
      <c r="BF2230" t="s">
        <v>3</v>
      </c>
      <c r="BG2230" t="s">
        <v>3</v>
      </c>
      <c r="BH2230">
        <v>0</v>
      </c>
      <c r="BI2230">
        <v>4</v>
      </c>
      <c r="BJ2230" t="s">
        <v>40</v>
      </c>
      <c r="BM2230">
        <v>0</v>
      </c>
      <c r="BN2230">
        <v>0</v>
      </c>
      <c r="BO2230" t="s">
        <v>3</v>
      </c>
      <c r="BP2230">
        <v>0</v>
      </c>
      <c r="BQ2230">
        <v>1</v>
      </c>
      <c r="BR2230">
        <v>0</v>
      </c>
      <c r="BS2230">
        <v>1</v>
      </c>
      <c r="BT2230">
        <v>1</v>
      </c>
      <c r="BU2230">
        <v>1</v>
      </c>
      <c r="BV2230">
        <v>1</v>
      </c>
      <c r="BW2230">
        <v>1</v>
      </c>
      <c r="BX2230">
        <v>1</v>
      </c>
      <c r="BY2230" t="s">
        <v>3</v>
      </c>
      <c r="BZ2230">
        <v>70</v>
      </c>
      <c r="CA2230">
        <v>10</v>
      </c>
      <c r="CB2230" t="s">
        <v>3</v>
      </c>
      <c r="CE2230">
        <v>0</v>
      </c>
      <c r="CF2230">
        <v>0</v>
      </c>
      <c r="CG2230">
        <v>0</v>
      </c>
      <c r="CM2230">
        <v>0</v>
      </c>
      <c r="CN2230" t="s">
        <v>3</v>
      </c>
      <c r="CO2230">
        <v>0</v>
      </c>
      <c r="CP2230">
        <f t="shared" si="1593"/>
        <v>1116.6399999999999</v>
      </c>
      <c r="CQ2230">
        <f t="shared" si="1594"/>
        <v>0</v>
      </c>
      <c r="CR2230">
        <f t="shared" si="1595"/>
        <v>32.57</v>
      </c>
      <c r="CS2230">
        <f t="shared" si="1596"/>
        <v>0.69</v>
      </c>
      <c r="CT2230">
        <f t="shared" si="1597"/>
        <v>27883.439999999999</v>
      </c>
      <c r="CU2230">
        <f t="shared" si="1598"/>
        <v>0</v>
      </c>
      <c r="CV2230">
        <f t="shared" si="1599"/>
        <v>42.81</v>
      </c>
      <c r="CW2230">
        <f t="shared" si="1600"/>
        <v>0</v>
      </c>
      <c r="CX2230">
        <f t="shared" si="1601"/>
        <v>0</v>
      </c>
      <c r="CY2230">
        <f t="shared" si="1602"/>
        <v>780.73799999999983</v>
      </c>
      <c r="CZ2230">
        <f t="shared" si="1603"/>
        <v>111.53399999999999</v>
      </c>
      <c r="DC2230" t="s">
        <v>3</v>
      </c>
      <c r="DD2230" t="s">
        <v>3</v>
      </c>
      <c r="DE2230" t="s">
        <v>3</v>
      </c>
      <c r="DF2230" t="s">
        <v>3</v>
      </c>
      <c r="DG2230" t="s">
        <v>3</v>
      </c>
      <c r="DH2230" t="s">
        <v>3</v>
      </c>
      <c r="DI2230" t="s">
        <v>3</v>
      </c>
      <c r="DJ2230" t="s">
        <v>3</v>
      </c>
      <c r="DK2230" t="s">
        <v>3</v>
      </c>
      <c r="DL2230" t="s">
        <v>3</v>
      </c>
      <c r="DM2230" t="s">
        <v>3</v>
      </c>
      <c r="DN2230">
        <v>0</v>
      </c>
      <c r="DO2230">
        <v>0</v>
      </c>
      <c r="DP2230">
        <v>1</v>
      </c>
      <c r="DQ2230">
        <v>1</v>
      </c>
      <c r="DU2230">
        <v>1010</v>
      </c>
      <c r="DV2230" t="s">
        <v>18</v>
      </c>
      <c r="DW2230" t="s">
        <v>18</v>
      </c>
      <c r="DX2230">
        <v>100</v>
      </c>
      <c r="DZ2230" t="s">
        <v>3</v>
      </c>
      <c r="EA2230" t="s">
        <v>3</v>
      </c>
      <c r="EB2230" t="s">
        <v>3</v>
      </c>
      <c r="EC2230" t="s">
        <v>3</v>
      </c>
      <c r="EE2230">
        <v>35096056</v>
      </c>
      <c r="EF2230">
        <v>1</v>
      </c>
      <c r="EG2230" t="s">
        <v>20</v>
      </c>
      <c r="EH2230">
        <v>0</v>
      </c>
      <c r="EI2230" t="s">
        <v>3</v>
      </c>
      <c r="EJ2230">
        <v>4</v>
      </c>
      <c r="EK2230">
        <v>0</v>
      </c>
      <c r="EL2230" t="s">
        <v>21</v>
      </c>
      <c r="EM2230" t="s">
        <v>22</v>
      </c>
      <c r="EO2230" t="s">
        <v>3</v>
      </c>
      <c r="EQ2230">
        <v>2097152</v>
      </c>
      <c r="ER2230">
        <v>27916.01</v>
      </c>
      <c r="ES2230">
        <v>0</v>
      </c>
      <c r="ET2230">
        <v>32.57</v>
      </c>
      <c r="EU2230">
        <v>0.69</v>
      </c>
      <c r="EV2230">
        <v>27883.439999999999</v>
      </c>
      <c r="EW2230">
        <v>42.81</v>
      </c>
      <c r="EX2230">
        <v>0</v>
      </c>
      <c r="EY2230">
        <v>0</v>
      </c>
      <c r="FQ2230">
        <v>0</v>
      </c>
      <c r="FR2230">
        <v>0</v>
      </c>
      <c r="FS2230">
        <v>0</v>
      </c>
      <c r="FX2230">
        <v>70</v>
      </c>
      <c r="FY2230">
        <v>10</v>
      </c>
      <c r="GA2230" t="s">
        <v>3</v>
      </c>
      <c r="GD2230">
        <v>0</v>
      </c>
      <c r="GF2230">
        <v>1394402761</v>
      </c>
      <c r="GG2230">
        <v>2</v>
      </c>
      <c r="GH2230">
        <v>1</v>
      </c>
      <c r="GI2230">
        <v>-2</v>
      </c>
      <c r="GJ2230">
        <v>0</v>
      </c>
      <c r="GK2230">
        <f>ROUND(R2230*(R12)/100,2)</f>
        <v>0.03</v>
      </c>
      <c r="GL2230">
        <f t="shared" si="1604"/>
        <v>0</v>
      </c>
      <c r="GM2230">
        <f t="shared" si="1605"/>
        <v>2008.94</v>
      </c>
      <c r="GN2230">
        <f t="shared" si="1606"/>
        <v>0</v>
      </c>
      <c r="GO2230">
        <f t="shared" si="1607"/>
        <v>0</v>
      </c>
      <c r="GP2230">
        <f t="shared" si="1608"/>
        <v>2008.94</v>
      </c>
      <c r="GR2230">
        <v>0</v>
      </c>
      <c r="GS2230">
        <v>3</v>
      </c>
      <c r="GT2230">
        <v>0</v>
      </c>
      <c r="GU2230" t="s">
        <v>3</v>
      </c>
      <c r="GV2230">
        <f t="shared" si="1609"/>
        <v>0</v>
      </c>
      <c r="GW2230">
        <v>1</v>
      </c>
      <c r="GX2230">
        <f t="shared" si="1610"/>
        <v>0</v>
      </c>
      <c r="HA2230">
        <v>0</v>
      </c>
      <c r="HB2230">
        <v>0</v>
      </c>
      <c r="HC2230">
        <f t="shared" si="1611"/>
        <v>0</v>
      </c>
      <c r="HE2230" t="s">
        <v>3</v>
      </c>
      <c r="HF2230" t="s">
        <v>3</v>
      </c>
      <c r="HM2230" t="s">
        <v>3</v>
      </c>
      <c r="HN2230" t="s">
        <v>3</v>
      </c>
      <c r="HO2230" t="s">
        <v>3</v>
      </c>
      <c r="HP2230" t="s">
        <v>3</v>
      </c>
      <c r="HQ2230" t="s">
        <v>3</v>
      </c>
      <c r="HS2230">
        <v>0</v>
      </c>
      <c r="IK2230">
        <v>0</v>
      </c>
    </row>
    <row r="2231" spans="1:245" x14ac:dyDescent="0.2">
      <c r="A2231">
        <v>17</v>
      </c>
      <c r="B2231">
        <v>1</v>
      </c>
      <c r="C2231">
        <f>ROW(SmtRes!A691)</f>
        <v>691</v>
      </c>
      <c r="D2231">
        <f>ROW(EtalonRes!A691)</f>
        <v>691</v>
      </c>
      <c r="E2231" t="s">
        <v>523</v>
      </c>
      <c r="F2231" t="s">
        <v>42</v>
      </c>
      <c r="G2231" t="s">
        <v>43</v>
      </c>
      <c r="H2231" t="s">
        <v>18</v>
      </c>
      <c r="I2231">
        <f>ROUND(1/100,9)</f>
        <v>0.01</v>
      </c>
      <c r="J2231">
        <v>0</v>
      </c>
      <c r="K2231">
        <f>ROUND(1/100,9)</f>
        <v>0.01</v>
      </c>
      <c r="O2231">
        <f t="shared" si="1573"/>
        <v>255.78</v>
      </c>
      <c r="P2231">
        <f t="shared" si="1574"/>
        <v>0</v>
      </c>
      <c r="Q2231">
        <f t="shared" si="1575"/>
        <v>0.33</v>
      </c>
      <c r="R2231">
        <f t="shared" si="1576"/>
        <v>0.01</v>
      </c>
      <c r="S2231">
        <f t="shared" si="1577"/>
        <v>255.45</v>
      </c>
      <c r="T2231">
        <f t="shared" si="1578"/>
        <v>0</v>
      </c>
      <c r="U2231">
        <f t="shared" si="1579"/>
        <v>0.39219999999999999</v>
      </c>
      <c r="V2231">
        <f t="shared" si="1580"/>
        <v>0</v>
      </c>
      <c r="W2231">
        <f t="shared" si="1581"/>
        <v>0</v>
      </c>
      <c r="X2231">
        <f t="shared" si="1582"/>
        <v>178.82</v>
      </c>
      <c r="Y2231">
        <f t="shared" si="1583"/>
        <v>25.55</v>
      </c>
      <c r="AA2231">
        <v>35364244</v>
      </c>
      <c r="AB2231">
        <f t="shared" si="1584"/>
        <v>25577.73</v>
      </c>
      <c r="AC2231">
        <f t="shared" si="1585"/>
        <v>0</v>
      </c>
      <c r="AD2231">
        <f t="shared" si="1586"/>
        <v>32.57</v>
      </c>
      <c r="AE2231">
        <f t="shared" si="1587"/>
        <v>0.69</v>
      </c>
      <c r="AF2231">
        <f t="shared" si="1588"/>
        <v>25545.16</v>
      </c>
      <c r="AG2231">
        <f t="shared" si="1589"/>
        <v>0</v>
      </c>
      <c r="AH2231">
        <f t="shared" si="1590"/>
        <v>39.22</v>
      </c>
      <c r="AI2231">
        <f t="shared" si="1591"/>
        <v>0</v>
      </c>
      <c r="AJ2231">
        <f t="shared" si="1592"/>
        <v>0</v>
      </c>
      <c r="AK2231">
        <v>25577.73</v>
      </c>
      <c r="AL2231">
        <v>0</v>
      </c>
      <c r="AM2231">
        <v>32.57</v>
      </c>
      <c r="AN2231">
        <v>0.69</v>
      </c>
      <c r="AO2231">
        <v>25545.16</v>
      </c>
      <c r="AP2231">
        <v>0</v>
      </c>
      <c r="AQ2231">
        <v>39.22</v>
      </c>
      <c r="AR2231">
        <v>0</v>
      </c>
      <c r="AS2231">
        <v>0</v>
      </c>
      <c r="AT2231">
        <v>70</v>
      </c>
      <c r="AU2231">
        <v>10</v>
      </c>
      <c r="AV2231">
        <v>1</v>
      </c>
      <c r="AW2231">
        <v>1</v>
      </c>
      <c r="AZ2231">
        <v>1</v>
      </c>
      <c r="BA2231">
        <v>1</v>
      </c>
      <c r="BB2231">
        <v>1</v>
      </c>
      <c r="BC2231">
        <v>1</v>
      </c>
      <c r="BD2231" t="s">
        <v>3</v>
      </c>
      <c r="BE2231" t="s">
        <v>3</v>
      </c>
      <c r="BF2231" t="s">
        <v>3</v>
      </c>
      <c r="BG2231" t="s">
        <v>3</v>
      </c>
      <c r="BH2231">
        <v>0</v>
      </c>
      <c r="BI2231">
        <v>4</v>
      </c>
      <c r="BJ2231" t="s">
        <v>44</v>
      </c>
      <c r="BM2231">
        <v>0</v>
      </c>
      <c r="BN2231">
        <v>0</v>
      </c>
      <c r="BO2231" t="s">
        <v>3</v>
      </c>
      <c r="BP2231">
        <v>0</v>
      </c>
      <c r="BQ2231">
        <v>1</v>
      </c>
      <c r="BR2231">
        <v>0</v>
      </c>
      <c r="BS2231">
        <v>1</v>
      </c>
      <c r="BT2231">
        <v>1</v>
      </c>
      <c r="BU2231">
        <v>1</v>
      </c>
      <c r="BV2231">
        <v>1</v>
      </c>
      <c r="BW2231">
        <v>1</v>
      </c>
      <c r="BX2231">
        <v>1</v>
      </c>
      <c r="BY2231" t="s">
        <v>3</v>
      </c>
      <c r="BZ2231">
        <v>70</v>
      </c>
      <c r="CA2231">
        <v>10</v>
      </c>
      <c r="CB2231" t="s">
        <v>3</v>
      </c>
      <c r="CE2231">
        <v>0</v>
      </c>
      <c r="CF2231">
        <v>0</v>
      </c>
      <c r="CG2231">
        <v>0</v>
      </c>
      <c r="CM2231">
        <v>0</v>
      </c>
      <c r="CN2231" t="s">
        <v>3</v>
      </c>
      <c r="CO2231">
        <v>0</v>
      </c>
      <c r="CP2231">
        <f t="shared" si="1593"/>
        <v>255.78</v>
      </c>
      <c r="CQ2231">
        <f t="shared" si="1594"/>
        <v>0</v>
      </c>
      <c r="CR2231">
        <f t="shared" si="1595"/>
        <v>32.57</v>
      </c>
      <c r="CS2231">
        <f t="shared" si="1596"/>
        <v>0.69</v>
      </c>
      <c r="CT2231">
        <f t="shared" si="1597"/>
        <v>25545.16</v>
      </c>
      <c r="CU2231">
        <f t="shared" si="1598"/>
        <v>0</v>
      </c>
      <c r="CV2231">
        <f t="shared" si="1599"/>
        <v>39.22</v>
      </c>
      <c r="CW2231">
        <f t="shared" si="1600"/>
        <v>0</v>
      </c>
      <c r="CX2231">
        <f t="shared" si="1601"/>
        <v>0</v>
      </c>
      <c r="CY2231">
        <f t="shared" si="1602"/>
        <v>178.815</v>
      </c>
      <c r="CZ2231">
        <f t="shared" si="1603"/>
        <v>25.545000000000002</v>
      </c>
      <c r="DC2231" t="s">
        <v>3</v>
      </c>
      <c r="DD2231" t="s">
        <v>3</v>
      </c>
      <c r="DE2231" t="s">
        <v>3</v>
      </c>
      <c r="DF2231" t="s">
        <v>3</v>
      </c>
      <c r="DG2231" t="s">
        <v>3</v>
      </c>
      <c r="DH2231" t="s">
        <v>3</v>
      </c>
      <c r="DI2231" t="s">
        <v>3</v>
      </c>
      <c r="DJ2231" t="s">
        <v>3</v>
      </c>
      <c r="DK2231" t="s">
        <v>3</v>
      </c>
      <c r="DL2231" t="s">
        <v>3</v>
      </c>
      <c r="DM2231" t="s">
        <v>3</v>
      </c>
      <c r="DN2231">
        <v>0</v>
      </c>
      <c r="DO2231">
        <v>0</v>
      </c>
      <c r="DP2231">
        <v>1</v>
      </c>
      <c r="DQ2231">
        <v>1</v>
      </c>
      <c r="DU2231">
        <v>1010</v>
      </c>
      <c r="DV2231" t="s">
        <v>18</v>
      </c>
      <c r="DW2231" t="s">
        <v>18</v>
      </c>
      <c r="DX2231">
        <v>100</v>
      </c>
      <c r="DZ2231" t="s">
        <v>3</v>
      </c>
      <c r="EA2231" t="s">
        <v>3</v>
      </c>
      <c r="EB2231" t="s">
        <v>3</v>
      </c>
      <c r="EC2231" t="s">
        <v>3</v>
      </c>
      <c r="EE2231">
        <v>35096056</v>
      </c>
      <c r="EF2231">
        <v>1</v>
      </c>
      <c r="EG2231" t="s">
        <v>20</v>
      </c>
      <c r="EH2231">
        <v>0</v>
      </c>
      <c r="EI2231" t="s">
        <v>3</v>
      </c>
      <c r="EJ2231">
        <v>4</v>
      </c>
      <c r="EK2231">
        <v>0</v>
      </c>
      <c r="EL2231" t="s">
        <v>21</v>
      </c>
      <c r="EM2231" t="s">
        <v>22</v>
      </c>
      <c r="EO2231" t="s">
        <v>3</v>
      </c>
      <c r="EQ2231">
        <v>2097152</v>
      </c>
      <c r="ER2231">
        <v>25577.73</v>
      </c>
      <c r="ES2231">
        <v>0</v>
      </c>
      <c r="ET2231">
        <v>32.57</v>
      </c>
      <c r="EU2231">
        <v>0.69</v>
      </c>
      <c r="EV2231">
        <v>25545.16</v>
      </c>
      <c r="EW2231">
        <v>39.22</v>
      </c>
      <c r="EX2231">
        <v>0</v>
      </c>
      <c r="EY2231">
        <v>0</v>
      </c>
      <c r="FQ2231">
        <v>0</v>
      </c>
      <c r="FR2231">
        <v>0</v>
      </c>
      <c r="FS2231">
        <v>0</v>
      </c>
      <c r="FX2231">
        <v>70</v>
      </c>
      <c r="FY2231">
        <v>10</v>
      </c>
      <c r="GA2231" t="s">
        <v>3</v>
      </c>
      <c r="GD2231">
        <v>0</v>
      </c>
      <c r="GF2231">
        <v>1212913616</v>
      </c>
      <c r="GG2231">
        <v>2</v>
      </c>
      <c r="GH2231">
        <v>1</v>
      </c>
      <c r="GI2231">
        <v>-2</v>
      </c>
      <c r="GJ2231">
        <v>0</v>
      </c>
      <c r="GK2231">
        <f>ROUND(R2231*(R12)/100,2)</f>
        <v>0.01</v>
      </c>
      <c r="GL2231">
        <f t="shared" si="1604"/>
        <v>0</v>
      </c>
      <c r="GM2231">
        <f t="shared" si="1605"/>
        <v>460.16</v>
      </c>
      <c r="GN2231">
        <f t="shared" si="1606"/>
        <v>0</v>
      </c>
      <c r="GO2231">
        <f t="shared" si="1607"/>
        <v>0</v>
      </c>
      <c r="GP2231">
        <f t="shared" si="1608"/>
        <v>460.16</v>
      </c>
      <c r="GR2231">
        <v>0</v>
      </c>
      <c r="GS2231">
        <v>3</v>
      </c>
      <c r="GT2231">
        <v>0</v>
      </c>
      <c r="GU2231" t="s">
        <v>3</v>
      </c>
      <c r="GV2231">
        <f t="shared" si="1609"/>
        <v>0</v>
      </c>
      <c r="GW2231">
        <v>1</v>
      </c>
      <c r="GX2231">
        <f t="shared" si="1610"/>
        <v>0</v>
      </c>
      <c r="HA2231">
        <v>0</v>
      </c>
      <c r="HB2231">
        <v>0</v>
      </c>
      <c r="HC2231">
        <f t="shared" si="1611"/>
        <v>0</v>
      </c>
      <c r="HE2231" t="s">
        <v>3</v>
      </c>
      <c r="HF2231" t="s">
        <v>3</v>
      </c>
      <c r="HM2231" t="s">
        <v>3</v>
      </c>
      <c r="HN2231" t="s">
        <v>3</v>
      </c>
      <c r="HO2231" t="s">
        <v>3</v>
      </c>
      <c r="HP2231" t="s">
        <v>3</v>
      </c>
      <c r="HQ2231" t="s">
        <v>3</v>
      </c>
      <c r="HS2231">
        <v>0</v>
      </c>
      <c r="IK2231">
        <v>0</v>
      </c>
    </row>
    <row r="2232" spans="1:245" x14ac:dyDescent="0.2">
      <c r="A2232">
        <v>17</v>
      </c>
      <c r="B2232">
        <v>1</v>
      </c>
      <c r="C2232">
        <f>ROW(SmtRes!A692)</f>
        <v>692</v>
      </c>
      <c r="D2232">
        <f>ROW(EtalonRes!A692)</f>
        <v>692</v>
      </c>
      <c r="E2232" t="s">
        <v>524</v>
      </c>
      <c r="F2232" t="s">
        <v>255</v>
      </c>
      <c r="G2232" t="s">
        <v>256</v>
      </c>
      <c r="H2232" t="s">
        <v>18</v>
      </c>
      <c r="I2232">
        <f>ROUND(1/100,9)</f>
        <v>0.01</v>
      </c>
      <c r="J2232">
        <v>0</v>
      </c>
      <c r="K2232">
        <f>ROUND(1/100,9)</f>
        <v>0.01</v>
      </c>
      <c r="O2232">
        <f t="shared" si="1573"/>
        <v>225.56</v>
      </c>
      <c r="P2232">
        <f t="shared" si="1574"/>
        <v>0</v>
      </c>
      <c r="Q2232">
        <f t="shared" si="1575"/>
        <v>0</v>
      </c>
      <c r="R2232">
        <f t="shared" si="1576"/>
        <v>0</v>
      </c>
      <c r="S2232">
        <f t="shared" si="1577"/>
        <v>225.56</v>
      </c>
      <c r="T2232">
        <f t="shared" si="1578"/>
        <v>0</v>
      </c>
      <c r="U2232">
        <f t="shared" si="1579"/>
        <v>0.34630000000000005</v>
      </c>
      <c r="V2232">
        <f t="shared" si="1580"/>
        <v>0</v>
      </c>
      <c r="W2232">
        <f t="shared" si="1581"/>
        <v>0</v>
      </c>
      <c r="X2232">
        <f t="shared" si="1582"/>
        <v>157.88999999999999</v>
      </c>
      <c r="Y2232">
        <f t="shared" si="1583"/>
        <v>22.56</v>
      </c>
      <c r="AA2232">
        <v>35364244</v>
      </c>
      <c r="AB2232">
        <f t="shared" si="1584"/>
        <v>22555.56</v>
      </c>
      <c r="AC2232">
        <f t="shared" si="1585"/>
        <v>0</v>
      </c>
      <c r="AD2232">
        <f t="shared" si="1586"/>
        <v>0</v>
      </c>
      <c r="AE2232">
        <f t="shared" si="1587"/>
        <v>0</v>
      </c>
      <c r="AF2232">
        <f t="shared" si="1588"/>
        <v>22555.56</v>
      </c>
      <c r="AG2232">
        <f t="shared" si="1589"/>
        <v>0</v>
      </c>
      <c r="AH2232">
        <f t="shared" si="1590"/>
        <v>34.630000000000003</v>
      </c>
      <c r="AI2232">
        <f t="shared" si="1591"/>
        <v>0</v>
      </c>
      <c r="AJ2232">
        <f t="shared" si="1592"/>
        <v>0</v>
      </c>
      <c r="AK2232">
        <v>22555.56</v>
      </c>
      <c r="AL2232">
        <v>0</v>
      </c>
      <c r="AM2232">
        <v>0</v>
      </c>
      <c r="AN2232">
        <v>0</v>
      </c>
      <c r="AO2232">
        <v>22555.56</v>
      </c>
      <c r="AP2232">
        <v>0</v>
      </c>
      <c r="AQ2232">
        <v>34.630000000000003</v>
      </c>
      <c r="AR2232">
        <v>0</v>
      </c>
      <c r="AS2232">
        <v>0</v>
      </c>
      <c r="AT2232">
        <v>70</v>
      </c>
      <c r="AU2232">
        <v>10</v>
      </c>
      <c r="AV2232">
        <v>1</v>
      </c>
      <c r="AW2232">
        <v>1</v>
      </c>
      <c r="AZ2232">
        <v>1</v>
      </c>
      <c r="BA2232">
        <v>1</v>
      </c>
      <c r="BB2232">
        <v>1</v>
      </c>
      <c r="BC2232">
        <v>1</v>
      </c>
      <c r="BD2232" t="s">
        <v>3</v>
      </c>
      <c r="BE2232" t="s">
        <v>3</v>
      </c>
      <c r="BF2232" t="s">
        <v>3</v>
      </c>
      <c r="BG2232" t="s">
        <v>3</v>
      </c>
      <c r="BH2232">
        <v>0</v>
      </c>
      <c r="BI2232">
        <v>4</v>
      </c>
      <c r="BJ2232" t="s">
        <v>257</v>
      </c>
      <c r="BM2232">
        <v>0</v>
      </c>
      <c r="BN2232">
        <v>0</v>
      </c>
      <c r="BO2232" t="s">
        <v>3</v>
      </c>
      <c r="BP2232">
        <v>0</v>
      </c>
      <c r="BQ2232">
        <v>1</v>
      </c>
      <c r="BR2232">
        <v>0</v>
      </c>
      <c r="BS2232">
        <v>1</v>
      </c>
      <c r="BT2232">
        <v>1</v>
      </c>
      <c r="BU2232">
        <v>1</v>
      </c>
      <c r="BV2232">
        <v>1</v>
      </c>
      <c r="BW2232">
        <v>1</v>
      </c>
      <c r="BX2232">
        <v>1</v>
      </c>
      <c r="BY2232" t="s">
        <v>3</v>
      </c>
      <c r="BZ2232">
        <v>70</v>
      </c>
      <c r="CA2232">
        <v>10</v>
      </c>
      <c r="CB2232" t="s">
        <v>3</v>
      </c>
      <c r="CE2232">
        <v>0</v>
      </c>
      <c r="CF2232">
        <v>0</v>
      </c>
      <c r="CG2232">
        <v>0</v>
      </c>
      <c r="CM2232">
        <v>0</v>
      </c>
      <c r="CN2232" t="s">
        <v>3</v>
      </c>
      <c r="CO2232">
        <v>0</v>
      </c>
      <c r="CP2232">
        <f t="shared" si="1593"/>
        <v>225.56</v>
      </c>
      <c r="CQ2232">
        <f t="shared" si="1594"/>
        <v>0</v>
      </c>
      <c r="CR2232">
        <f t="shared" si="1595"/>
        <v>0</v>
      </c>
      <c r="CS2232">
        <f t="shared" si="1596"/>
        <v>0</v>
      </c>
      <c r="CT2232">
        <f t="shared" si="1597"/>
        <v>22555.56</v>
      </c>
      <c r="CU2232">
        <f t="shared" si="1598"/>
        <v>0</v>
      </c>
      <c r="CV2232">
        <f t="shared" si="1599"/>
        <v>34.630000000000003</v>
      </c>
      <c r="CW2232">
        <f t="shared" si="1600"/>
        <v>0</v>
      </c>
      <c r="CX2232">
        <f t="shared" si="1601"/>
        <v>0</v>
      </c>
      <c r="CY2232">
        <f t="shared" si="1602"/>
        <v>157.892</v>
      </c>
      <c r="CZ2232">
        <f t="shared" si="1603"/>
        <v>22.555999999999997</v>
      </c>
      <c r="DC2232" t="s">
        <v>3</v>
      </c>
      <c r="DD2232" t="s">
        <v>3</v>
      </c>
      <c r="DE2232" t="s">
        <v>3</v>
      </c>
      <c r="DF2232" t="s">
        <v>3</v>
      </c>
      <c r="DG2232" t="s">
        <v>3</v>
      </c>
      <c r="DH2232" t="s">
        <v>3</v>
      </c>
      <c r="DI2232" t="s">
        <v>3</v>
      </c>
      <c r="DJ2232" t="s">
        <v>3</v>
      </c>
      <c r="DK2232" t="s">
        <v>3</v>
      </c>
      <c r="DL2232" t="s">
        <v>3</v>
      </c>
      <c r="DM2232" t="s">
        <v>3</v>
      </c>
      <c r="DN2232">
        <v>0</v>
      </c>
      <c r="DO2232">
        <v>0</v>
      </c>
      <c r="DP2232">
        <v>1</v>
      </c>
      <c r="DQ2232">
        <v>1</v>
      </c>
      <c r="DU2232">
        <v>1010</v>
      </c>
      <c r="DV2232" t="s">
        <v>18</v>
      </c>
      <c r="DW2232" t="s">
        <v>18</v>
      </c>
      <c r="DX2232">
        <v>100</v>
      </c>
      <c r="DZ2232" t="s">
        <v>3</v>
      </c>
      <c r="EA2232" t="s">
        <v>3</v>
      </c>
      <c r="EB2232" t="s">
        <v>3</v>
      </c>
      <c r="EC2232" t="s">
        <v>3</v>
      </c>
      <c r="EE2232">
        <v>35096056</v>
      </c>
      <c r="EF2232">
        <v>1</v>
      </c>
      <c r="EG2232" t="s">
        <v>20</v>
      </c>
      <c r="EH2232">
        <v>0</v>
      </c>
      <c r="EI2232" t="s">
        <v>3</v>
      </c>
      <c r="EJ2232">
        <v>4</v>
      </c>
      <c r="EK2232">
        <v>0</v>
      </c>
      <c r="EL2232" t="s">
        <v>21</v>
      </c>
      <c r="EM2232" t="s">
        <v>22</v>
      </c>
      <c r="EO2232" t="s">
        <v>3</v>
      </c>
      <c r="EQ2232">
        <v>2097152</v>
      </c>
      <c r="ER2232">
        <v>22555.56</v>
      </c>
      <c r="ES2232">
        <v>0</v>
      </c>
      <c r="ET2232">
        <v>0</v>
      </c>
      <c r="EU2232">
        <v>0</v>
      </c>
      <c r="EV2232">
        <v>22555.56</v>
      </c>
      <c r="EW2232">
        <v>34.630000000000003</v>
      </c>
      <c r="EX2232">
        <v>0</v>
      </c>
      <c r="EY2232">
        <v>0</v>
      </c>
      <c r="FQ2232">
        <v>0</v>
      </c>
      <c r="FR2232">
        <v>0</v>
      </c>
      <c r="FS2232">
        <v>0</v>
      </c>
      <c r="FX2232">
        <v>70</v>
      </c>
      <c r="FY2232">
        <v>10</v>
      </c>
      <c r="GA2232" t="s">
        <v>3</v>
      </c>
      <c r="GD2232">
        <v>0</v>
      </c>
      <c r="GF2232">
        <v>-24549344</v>
      </c>
      <c r="GG2232">
        <v>2</v>
      </c>
      <c r="GH2232">
        <v>1</v>
      </c>
      <c r="GI2232">
        <v>-2</v>
      </c>
      <c r="GJ2232">
        <v>0</v>
      </c>
      <c r="GK2232">
        <f>ROUND(R2232*(R12)/100,2)</f>
        <v>0</v>
      </c>
      <c r="GL2232">
        <f t="shared" si="1604"/>
        <v>0</v>
      </c>
      <c r="GM2232">
        <f t="shared" si="1605"/>
        <v>406.01</v>
      </c>
      <c r="GN2232">
        <f t="shared" si="1606"/>
        <v>0</v>
      </c>
      <c r="GO2232">
        <f t="shared" si="1607"/>
        <v>0</v>
      </c>
      <c r="GP2232">
        <f t="shared" si="1608"/>
        <v>406.01</v>
      </c>
      <c r="GR2232">
        <v>0</v>
      </c>
      <c r="GS2232">
        <v>3</v>
      </c>
      <c r="GT2232">
        <v>0</v>
      </c>
      <c r="GU2232" t="s">
        <v>3</v>
      </c>
      <c r="GV2232">
        <f t="shared" si="1609"/>
        <v>0</v>
      </c>
      <c r="GW2232">
        <v>1</v>
      </c>
      <c r="GX2232">
        <f t="shared" si="1610"/>
        <v>0</v>
      </c>
      <c r="HA2232">
        <v>0</v>
      </c>
      <c r="HB2232">
        <v>0</v>
      </c>
      <c r="HC2232">
        <f t="shared" si="1611"/>
        <v>0</v>
      </c>
      <c r="HE2232" t="s">
        <v>3</v>
      </c>
      <c r="HF2232" t="s">
        <v>3</v>
      </c>
      <c r="HM2232" t="s">
        <v>3</v>
      </c>
      <c r="HN2232" t="s">
        <v>3</v>
      </c>
      <c r="HO2232" t="s">
        <v>3</v>
      </c>
      <c r="HP2232" t="s">
        <v>3</v>
      </c>
      <c r="HQ2232" t="s">
        <v>3</v>
      </c>
      <c r="HS2232">
        <v>0</v>
      </c>
      <c r="IK2232">
        <v>0</v>
      </c>
    </row>
    <row r="2233" spans="1:245" x14ac:dyDescent="0.2">
      <c r="A2233">
        <v>17</v>
      </c>
      <c r="B2233">
        <v>1</v>
      </c>
      <c r="C2233">
        <f>ROW(SmtRes!A705)</f>
        <v>705</v>
      </c>
      <c r="D2233">
        <f>ROW(EtalonRes!A705)</f>
        <v>705</v>
      </c>
      <c r="E2233" t="s">
        <v>525</v>
      </c>
      <c r="F2233" t="s">
        <v>198</v>
      </c>
      <c r="G2233" t="s">
        <v>202</v>
      </c>
      <c r="H2233" t="s">
        <v>26</v>
      </c>
      <c r="I2233">
        <f>ROUND(105/100,9)</f>
        <v>1.05</v>
      </c>
      <c r="J2233">
        <v>0</v>
      </c>
      <c r="K2233">
        <f>ROUND(105/100,9)</f>
        <v>1.05</v>
      </c>
      <c r="O2233">
        <f t="shared" si="1573"/>
        <v>118571.02</v>
      </c>
      <c r="P2233">
        <f t="shared" si="1574"/>
        <v>95439.25</v>
      </c>
      <c r="Q2233">
        <f t="shared" si="1575"/>
        <v>49.76</v>
      </c>
      <c r="R2233">
        <f t="shared" si="1576"/>
        <v>0.68</v>
      </c>
      <c r="S2233">
        <f t="shared" si="1577"/>
        <v>23082.01</v>
      </c>
      <c r="T2233">
        <f t="shared" si="1578"/>
        <v>0</v>
      </c>
      <c r="U2233">
        <f t="shared" si="1579"/>
        <v>40.803000000000004</v>
      </c>
      <c r="V2233">
        <f t="shared" si="1580"/>
        <v>0</v>
      </c>
      <c r="W2233">
        <f t="shared" si="1581"/>
        <v>0</v>
      </c>
      <c r="X2233">
        <f t="shared" si="1582"/>
        <v>16157.41</v>
      </c>
      <c r="Y2233">
        <f t="shared" si="1583"/>
        <v>2308.1999999999998</v>
      </c>
      <c r="AA2233">
        <v>35364244</v>
      </c>
      <c r="AB2233">
        <f t="shared" si="1584"/>
        <v>112924.78</v>
      </c>
      <c r="AC2233">
        <f t="shared" si="1585"/>
        <v>90894.52</v>
      </c>
      <c r="AD2233">
        <f t="shared" si="1586"/>
        <v>47.39</v>
      </c>
      <c r="AE2233">
        <f t="shared" si="1587"/>
        <v>0.65</v>
      </c>
      <c r="AF2233">
        <f t="shared" si="1588"/>
        <v>21982.87</v>
      </c>
      <c r="AG2233">
        <f t="shared" si="1589"/>
        <v>0</v>
      </c>
      <c r="AH2233">
        <f t="shared" si="1590"/>
        <v>38.86</v>
      </c>
      <c r="AI2233">
        <f t="shared" si="1591"/>
        <v>0</v>
      </c>
      <c r="AJ2233">
        <f t="shared" si="1592"/>
        <v>0</v>
      </c>
      <c r="AK2233">
        <v>112924.78</v>
      </c>
      <c r="AL2233">
        <v>90894.52</v>
      </c>
      <c r="AM2233">
        <v>47.39</v>
      </c>
      <c r="AN2233">
        <v>0.65</v>
      </c>
      <c r="AO2233">
        <v>21982.87</v>
      </c>
      <c r="AP2233">
        <v>0</v>
      </c>
      <c r="AQ2233">
        <v>38.86</v>
      </c>
      <c r="AR2233">
        <v>0</v>
      </c>
      <c r="AS2233">
        <v>0</v>
      </c>
      <c r="AT2233">
        <v>70</v>
      </c>
      <c r="AU2233">
        <v>10</v>
      </c>
      <c r="AV2233">
        <v>1</v>
      </c>
      <c r="AW2233">
        <v>1</v>
      </c>
      <c r="AZ2233">
        <v>1</v>
      </c>
      <c r="BA2233">
        <v>1</v>
      </c>
      <c r="BB2233">
        <v>1</v>
      </c>
      <c r="BC2233">
        <v>1</v>
      </c>
      <c r="BD2233" t="s">
        <v>3</v>
      </c>
      <c r="BE2233" t="s">
        <v>3</v>
      </c>
      <c r="BF2233" t="s">
        <v>3</v>
      </c>
      <c r="BG2233" t="s">
        <v>3</v>
      </c>
      <c r="BH2233">
        <v>0</v>
      </c>
      <c r="BI2233">
        <v>4</v>
      </c>
      <c r="BJ2233" t="s">
        <v>200</v>
      </c>
      <c r="BM2233">
        <v>0</v>
      </c>
      <c r="BN2233">
        <v>0</v>
      </c>
      <c r="BO2233" t="s">
        <v>3</v>
      </c>
      <c r="BP2233">
        <v>0</v>
      </c>
      <c r="BQ2233">
        <v>1</v>
      </c>
      <c r="BR2233">
        <v>0</v>
      </c>
      <c r="BS2233">
        <v>1</v>
      </c>
      <c r="BT2233">
        <v>1</v>
      </c>
      <c r="BU2233">
        <v>1</v>
      </c>
      <c r="BV2233">
        <v>1</v>
      </c>
      <c r="BW2233">
        <v>1</v>
      </c>
      <c r="BX2233">
        <v>1</v>
      </c>
      <c r="BY2233" t="s">
        <v>3</v>
      </c>
      <c r="BZ2233">
        <v>70</v>
      </c>
      <c r="CA2233">
        <v>10</v>
      </c>
      <c r="CB2233" t="s">
        <v>3</v>
      </c>
      <c r="CE2233">
        <v>0</v>
      </c>
      <c r="CF2233">
        <v>0</v>
      </c>
      <c r="CG2233">
        <v>0</v>
      </c>
      <c r="CM2233">
        <v>0</v>
      </c>
      <c r="CN2233" t="s">
        <v>3</v>
      </c>
      <c r="CO2233">
        <v>0</v>
      </c>
      <c r="CP2233">
        <f t="shared" si="1593"/>
        <v>118571.01999999999</v>
      </c>
      <c r="CQ2233">
        <f t="shared" si="1594"/>
        <v>90894.52</v>
      </c>
      <c r="CR2233">
        <f t="shared" si="1595"/>
        <v>47.39</v>
      </c>
      <c r="CS2233">
        <f t="shared" si="1596"/>
        <v>0.65</v>
      </c>
      <c r="CT2233">
        <f t="shared" si="1597"/>
        <v>21982.87</v>
      </c>
      <c r="CU2233">
        <f t="shared" si="1598"/>
        <v>0</v>
      </c>
      <c r="CV2233">
        <f t="shared" si="1599"/>
        <v>38.86</v>
      </c>
      <c r="CW2233">
        <f t="shared" si="1600"/>
        <v>0</v>
      </c>
      <c r="CX2233">
        <f t="shared" si="1601"/>
        <v>0</v>
      </c>
      <c r="CY2233">
        <f t="shared" si="1602"/>
        <v>16157.406999999999</v>
      </c>
      <c r="CZ2233">
        <f t="shared" si="1603"/>
        <v>2308.2009999999996</v>
      </c>
      <c r="DC2233" t="s">
        <v>3</v>
      </c>
      <c r="DD2233" t="s">
        <v>3</v>
      </c>
      <c r="DE2233" t="s">
        <v>3</v>
      </c>
      <c r="DF2233" t="s">
        <v>3</v>
      </c>
      <c r="DG2233" t="s">
        <v>3</v>
      </c>
      <c r="DH2233" t="s">
        <v>3</v>
      </c>
      <c r="DI2233" t="s">
        <v>3</v>
      </c>
      <c r="DJ2233" t="s">
        <v>3</v>
      </c>
      <c r="DK2233" t="s">
        <v>3</v>
      </c>
      <c r="DL2233" t="s">
        <v>3</v>
      </c>
      <c r="DM2233" t="s">
        <v>3</v>
      </c>
      <c r="DN2233">
        <v>0</v>
      </c>
      <c r="DO2233">
        <v>0</v>
      </c>
      <c r="DP2233">
        <v>1</v>
      </c>
      <c r="DQ2233">
        <v>1</v>
      </c>
      <c r="DU2233">
        <v>1003</v>
      </c>
      <c r="DV2233" t="s">
        <v>26</v>
      </c>
      <c r="DW2233" t="s">
        <v>26</v>
      </c>
      <c r="DX2233">
        <v>100</v>
      </c>
      <c r="DZ2233" t="s">
        <v>3</v>
      </c>
      <c r="EA2233" t="s">
        <v>3</v>
      </c>
      <c r="EB2233" t="s">
        <v>3</v>
      </c>
      <c r="EC2233" t="s">
        <v>3</v>
      </c>
      <c r="EE2233">
        <v>35096056</v>
      </c>
      <c r="EF2233">
        <v>1</v>
      </c>
      <c r="EG2233" t="s">
        <v>20</v>
      </c>
      <c r="EH2233">
        <v>0</v>
      </c>
      <c r="EI2233" t="s">
        <v>3</v>
      </c>
      <c r="EJ2233">
        <v>4</v>
      </c>
      <c r="EK2233">
        <v>0</v>
      </c>
      <c r="EL2233" t="s">
        <v>21</v>
      </c>
      <c r="EM2233" t="s">
        <v>22</v>
      </c>
      <c r="EO2233" t="s">
        <v>3</v>
      </c>
      <c r="EQ2233">
        <v>2097152</v>
      </c>
      <c r="ER2233">
        <v>112924.78</v>
      </c>
      <c r="ES2233">
        <v>90894.52</v>
      </c>
      <c r="ET2233">
        <v>47.39</v>
      </c>
      <c r="EU2233">
        <v>0.65</v>
      </c>
      <c r="EV2233">
        <v>21982.87</v>
      </c>
      <c r="EW2233">
        <v>38.86</v>
      </c>
      <c r="EX2233">
        <v>0</v>
      </c>
      <c r="EY2233">
        <v>0</v>
      </c>
      <c r="FQ2233">
        <v>0</v>
      </c>
      <c r="FR2233">
        <v>0</v>
      </c>
      <c r="FS2233">
        <v>0</v>
      </c>
      <c r="FX2233">
        <v>70</v>
      </c>
      <c r="FY2233">
        <v>10</v>
      </c>
      <c r="GA2233" t="s">
        <v>3</v>
      </c>
      <c r="GD2233">
        <v>0</v>
      </c>
      <c r="GF2233">
        <v>60728256</v>
      </c>
      <c r="GG2233">
        <v>2</v>
      </c>
      <c r="GH2233">
        <v>1</v>
      </c>
      <c r="GI2233">
        <v>-2</v>
      </c>
      <c r="GJ2233">
        <v>0</v>
      </c>
      <c r="GK2233">
        <f>ROUND(R2233*(R12)/100,2)</f>
        <v>0.73</v>
      </c>
      <c r="GL2233">
        <f t="shared" si="1604"/>
        <v>0</v>
      </c>
      <c r="GM2233">
        <f t="shared" si="1605"/>
        <v>137037.35999999999</v>
      </c>
      <c r="GN2233">
        <f t="shared" si="1606"/>
        <v>0</v>
      </c>
      <c r="GO2233">
        <f t="shared" si="1607"/>
        <v>0</v>
      </c>
      <c r="GP2233">
        <f t="shared" si="1608"/>
        <v>137037.35999999999</v>
      </c>
      <c r="GR2233">
        <v>0</v>
      </c>
      <c r="GS2233">
        <v>3</v>
      </c>
      <c r="GT2233">
        <v>0</v>
      </c>
      <c r="GU2233" t="s">
        <v>3</v>
      </c>
      <c r="GV2233">
        <f t="shared" si="1609"/>
        <v>0</v>
      </c>
      <c r="GW2233">
        <v>1</v>
      </c>
      <c r="GX2233">
        <f t="shared" si="1610"/>
        <v>0</v>
      </c>
      <c r="HA2233">
        <v>0</v>
      </c>
      <c r="HB2233">
        <v>0</v>
      </c>
      <c r="HC2233">
        <f t="shared" si="1611"/>
        <v>0</v>
      </c>
      <c r="HE2233" t="s">
        <v>3</v>
      </c>
      <c r="HF2233" t="s">
        <v>3</v>
      </c>
      <c r="HM2233" t="s">
        <v>3</v>
      </c>
      <c r="HN2233" t="s">
        <v>3</v>
      </c>
      <c r="HO2233" t="s">
        <v>3</v>
      </c>
      <c r="HP2233" t="s">
        <v>3</v>
      </c>
      <c r="HQ2233" t="s">
        <v>3</v>
      </c>
      <c r="HS2233">
        <v>0</v>
      </c>
      <c r="IK2233">
        <v>0</v>
      </c>
    </row>
    <row r="2234" spans="1:245" x14ac:dyDescent="0.2">
      <c r="A2234">
        <v>17</v>
      </c>
      <c r="B2234">
        <v>1</v>
      </c>
      <c r="C2234">
        <f>ROW(SmtRes!A714)</f>
        <v>714</v>
      </c>
      <c r="D2234">
        <f>ROW(EtalonRes!A714)</f>
        <v>714</v>
      </c>
      <c r="E2234" t="s">
        <v>526</v>
      </c>
      <c r="F2234" t="s">
        <v>29</v>
      </c>
      <c r="G2234" t="s">
        <v>30</v>
      </c>
      <c r="H2234" t="s">
        <v>26</v>
      </c>
      <c r="I2234">
        <f>ROUND(50/100,9)</f>
        <v>0.5</v>
      </c>
      <c r="J2234">
        <v>0</v>
      </c>
      <c r="K2234">
        <f>ROUND(50/100,9)</f>
        <v>0.5</v>
      </c>
      <c r="O2234">
        <f t="shared" si="1573"/>
        <v>6148.28</v>
      </c>
      <c r="P2234">
        <f t="shared" si="1574"/>
        <v>5342.71</v>
      </c>
      <c r="Q2234">
        <f t="shared" si="1575"/>
        <v>445.8</v>
      </c>
      <c r="R2234">
        <f t="shared" si="1576"/>
        <v>227.18</v>
      </c>
      <c r="S2234">
        <f t="shared" si="1577"/>
        <v>359.77</v>
      </c>
      <c r="T2234">
        <f t="shared" si="1578"/>
        <v>0</v>
      </c>
      <c r="U2234">
        <f t="shared" si="1579"/>
        <v>0.59</v>
      </c>
      <c r="V2234">
        <f t="shared" si="1580"/>
        <v>0</v>
      </c>
      <c r="W2234">
        <f t="shared" si="1581"/>
        <v>0</v>
      </c>
      <c r="X2234">
        <f t="shared" si="1582"/>
        <v>251.84</v>
      </c>
      <c r="Y2234">
        <f t="shared" si="1583"/>
        <v>35.979999999999997</v>
      </c>
      <c r="AA2234">
        <v>35364244</v>
      </c>
      <c r="AB2234">
        <f t="shared" si="1584"/>
        <v>12296.54</v>
      </c>
      <c r="AC2234">
        <f t="shared" si="1585"/>
        <v>10685.41</v>
      </c>
      <c r="AD2234">
        <f t="shared" si="1586"/>
        <v>891.59</v>
      </c>
      <c r="AE2234">
        <f t="shared" si="1587"/>
        <v>454.35</v>
      </c>
      <c r="AF2234">
        <f t="shared" si="1588"/>
        <v>719.54</v>
      </c>
      <c r="AG2234">
        <f t="shared" si="1589"/>
        <v>0</v>
      </c>
      <c r="AH2234">
        <f t="shared" si="1590"/>
        <v>1.18</v>
      </c>
      <c r="AI2234">
        <f t="shared" si="1591"/>
        <v>0</v>
      </c>
      <c r="AJ2234">
        <f t="shared" si="1592"/>
        <v>0</v>
      </c>
      <c r="AK2234">
        <v>12296.54</v>
      </c>
      <c r="AL2234">
        <v>10685.41</v>
      </c>
      <c r="AM2234">
        <v>891.59</v>
      </c>
      <c r="AN2234">
        <v>454.35</v>
      </c>
      <c r="AO2234">
        <v>719.54</v>
      </c>
      <c r="AP2234">
        <v>0</v>
      </c>
      <c r="AQ2234">
        <v>1.18</v>
      </c>
      <c r="AR2234">
        <v>0</v>
      </c>
      <c r="AS2234">
        <v>0</v>
      </c>
      <c r="AT2234">
        <v>70</v>
      </c>
      <c r="AU2234">
        <v>10</v>
      </c>
      <c r="AV2234">
        <v>1</v>
      </c>
      <c r="AW2234">
        <v>1</v>
      </c>
      <c r="AZ2234">
        <v>1</v>
      </c>
      <c r="BA2234">
        <v>1</v>
      </c>
      <c r="BB2234">
        <v>1</v>
      </c>
      <c r="BC2234">
        <v>1</v>
      </c>
      <c r="BD2234" t="s">
        <v>3</v>
      </c>
      <c r="BE2234" t="s">
        <v>3</v>
      </c>
      <c r="BF2234" t="s">
        <v>3</v>
      </c>
      <c r="BG2234" t="s">
        <v>3</v>
      </c>
      <c r="BH2234">
        <v>0</v>
      </c>
      <c r="BI2234">
        <v>4</v>
      </c>
      <c r="BJ2234" t="s">
        <v>31</v>
      </c>
      <c r="BM2234">
        <v>0</v>
      </c>
      <c r="BN2234">
        <v>0</v>
      </c>
      <c r="BO2234" t="s">
        <v>3</v>
      </c>
      <c r="BP2234">
        <v>0</v>
      </c>
      <c r="BQ2234">
        <v>1</v>
      </c>
      <c r="BR2234">
        <v>0</v>
      </c>
      <c r="BS2234">
        <v>1</v>
      </c>
      <c r="BT2234">
        <v>1</v>
      </c>
      <c r="BU2234">
        <v>1</v>
      </c>
      <c r="BV2234">
        <v>1</v>
      </c>
      <c r="BW2234">
        <v>1</v>
      </c>
      <c r="BX2234">
        <v>1</v>
      </c>
      <c r="BY2234" t="s">
        <v>3</v>
      </c>
      <c r="BZ2234">
        <v>70</v>
      </c>
      <c r="CA2234">
        <v>10</v>
      </c>
      <c r="CB2234" t="s">
        <v>3</v>
      </c>
      <c r="CE2234">
        <v>0</v>
      </c>
      <c r="CF2234">
        <v>0</v>
      </c>
      <c r="CG2234">
        <v>0</v>
      </c>
      <c r="CM2234">
        <v>0</v>
      </c>
      <c r="CN2234" t="s">
        <v>3</v>
      </c>
      <c r="CO2234">
        <v>0</v>
      </c>
      <c r="CP2234">
        <f t="shared" si="1593"/>
        <v>6148.2800000000007</v>
      </c>
      <c r="CQ2234">
        <f t="shared" si="1594"/>
        <v>10685.41</v>
      </c>
      <c r="CR2234">
        <f t="shared" si="1595"/>
        <v>891.59</v>
      </c>
      <c r="CS2234">
        <f t="shared" si="1596"/>
        <v>454.35</v>
      </c>
      <c r="CT2234">
        <f t="shared" si="1597"/>
        <v>719.54</v>
      </c>
      <c r="CU2234">
        <f t="shared" si="1598"/>
        <v>0</v>
      </c>
      <c r="CV2234">
        <f t="shared" si="1599"/>
        <v>1.18</v>
      </c>
      <c r="CW2234">
        <f t="shared" si="1600"/>
        <v>0</v>
      </c>
      <c r="CX2234">
        <f t="shared" si="1601"/>
        <v>0</v>
      </c>
      <c r="CY2234">
        <f t="shared" si="1602"/>
        <v>251.83899999999997</v>
      </c>
      <c r="CZ2234">
        <f t="shared" si="1603"/>
        <v>35.976999999999997</v>
      </c>
      <c r="DC2234" t="s">
        <v>3</v>
      </c>
      <c r="DD2234" t="s">
        <v>3</v>
      </c>
      <c r="DE2234" t="s">
        <v>3</v>
      </c>
      <c r="DF2234" t="s">
        <v>3</v>
      </c>
      <c r="DG2234" t="s">
        <v>3</v>
      </c>
      <c r="DH2234" t="s">
        <v>3</v>
      </c>
      <c r="DI2234" t="s">
        <v>3</v>
      </c>
      <c r="DJ2234" t="s">
        <v>3</v>
      </c>
      <c r="DK2234" t="s">
        <v>3</v>
      </c>
      <c r="DL2234" t="s">
        <v>3</v>
      </c>
      <c r="DM2234" t="s">
        <v>3</v>
      </c>
      <c r="DN2234">
        <v>0</v>
      </c>
      <c r="DO2234">
        <v>0</v>
      </c>
      <c r="DP2234">
        <v>1</v>
      </c>
      <c r="DQ2234">
        <v>1</v>
      </c>
      <c r="DU2234">
        <v>1003</v>
      </c>
      <c r="DV2234" t="s">
        <v>26</v>
      </c>
      <c r="DW2234" t="s">
        <v>26</v>
      </c>
      <c r="DX2234">
        <v>100</v>
      </c>
      <c r="DZ2234" t="s">
        <v>3</v>
      </c>
      <c r="EA2234" t="s">
        <v>3</v>
      </c>
      <c r="EB2234" t="s">
        <v>3</v>
      </c>
      <c r="EC2234" t="s">
        <v>3</v>
      </c>
      <c r="EE2234">
        <v>35096056</v>
      </c>
      <c r="EF2234">
        <v>1</v>
      </c>
      <c r="EG2234" t="s">
        <v>20</v>
      </c>
      <c r="EH2234">
        <v>0</v>
      </c>
      <c r="EI2234" t="s">
        <v>3</v>
      </c>
      <c r="EJ2234">
        <v>4</v>
      </c>
      <c r="EK2234">
        <v>0</v>
      </c>
      <c r="EL2234" t="s">
        <v>21</v>
      </c>
      <c r="EM2234" t="s">
        <v>22</v>
      </c>
      <c r="EO2234" t="s">
        <v>3</v>
      </c>
      <c r="EQ2234">
        <v>2097152</v>
      </c>
      <c r="ER2234">
        <v>12296.54</v>
      </c>
      <c r="ES2234">
        <v>10685.41</v>
      </c>
      <c r="ET2234">
        <v>891.59</v>
      </c>
      <c r="EU2234">
        <v>454.35</v>
      </c>
      <c r="EV2234">
        <v>719.54</v>
      </c>
      <c r="EW2234">
        <v>1.18</v>
      </c>
      <c r="EX2234">
        <v>0</v>
      </c>
      <c r="EY2234">
        <v>0</v>
      </c>
      <c r="FQ2234">
        <v>0</v>
      </c>
      <c r="FR2234">
        <v>0</v>
      </c>
      <c r="FS2234">
        <v>0</v>
      </c>
      <c r="FX2234">
        <v>70</v>
      </c>
      <c r="FY2234">
        <v>10</v>
      </c>
      <c r="GA2234" t="s">
        <v>3</v>
      </c>
      <c r="GD2234">
        <v>0</v>
      </c>
      <c r="GF2234">
        <v>1756020469</v>
      </c>
      <c r="GG2234">
        <v>2</v>
      </c>
      <c r="GH2234">
        <v>1</v>
      </c>
      <c r="GI2234">
        <v>-2</v>
      </c>
      <c r="GJ2234">
        <v>0</v>
      </c>
      <c r="GK2234">
        <f>ROUND(R2234*(R12)/100,2)</f>
        <v>245.35</v>
      </c>
      <c r="GL2234">
        <f t="shared" si="1604"/>
        <v>0</v>
      </c>
      <c r="GM2234">
        <f t="shared" si="1605"/>
        <v>6681.45</v>
      </c>
      <c r="GN2234">
        <f t="shared" si="1606"/>
        <v>0</v>
      </c>
      <c r="GO2234">
        <f t="shared" si="1607"/>
        <v>0</v>
      </c>
      <c r="GP2234">
        <f t="shared" si="1608"/>
        <v>6681.45</v>
      </c>
      <c r="GR2234">
        <v>0</v>
      </c>
      <c r="GS2234">
        <v>3</v>
      </c>
      <c r="GT2234">
        <v>0</v>
      </c>
      <c r="GU2234" t="s">
        <v>3</v>
      </c>
      <c r="GV2234">
        <f t="shared" si="1609"/>
        <v>0</v>
      </c>
      <c r="GW2234">
        <v>1</v>
      </c>
      <c r="GX2234">
        <f t="shared" si="1610"/>
        <v>0</v>
      </c>
      <c r="HA2234">
        <v>0</v>
      </c>
      <c r="HB2234">
        <v>0</v>
      </c>
      <c r="HC2234">
        <f t="shared" si="1611"/>
        <v>0</v>
      </c>
      <c r="HE2234" t="s">
        <v>3</v>
      </c>
      <c r="HF2234" t="s">
        <v>3</v>
      </c>
      <c r="HM2234" t="s">
        <v>3</v>
      </c>
      <c r="HN2234" t="s">
        <v>3</v>
      </c>
      <c r="HO2234" t="s">
        <v>3</v>
      </c>
      <c r="HP2234" t="s">
        <v>3</v>
      </c>
      <c r="HQ2234" t="s">
        <v>3</v>
      </c>
      <c r="HS2234">
        <v>0</v>
      </c>
      <c r="IK2234">
        <v>0</v>
      </c>
    </row>
    <row r="2235" spans="1:245" x14ac:dyDescent="0.2">
      <c r="A2235">
        <v>17</v>
      </c>
      <c r="B2235">
        <v>1</v>
      </c>
      <c r="E2235" t="s">
        <v>527</v>
      </c>
      <c r="F2235" t="s">
        <v>33</v>
      </c>
      <c r="G2235" t="s">
        <v>34</v>
      </c>
      <c r="H2235" t="s">
        <v>35</v>
      </c>
      <c r="I2235">
        <v>0.05</v>
      </c>
      <c r="J2235">
        <v>0</v>
      </c>
      <c r="K2235">
        <v>0.05</v>
      </c>
      <c r="O2235">
        <f t="shared" si="1573"/>
        <v>6476.63</v>
      </c>
      <c r="P2235">
        <f t="shared" si="1574"/>
        <v>6476.63</v>
      </c>
      <c r="Q2235">
        <f t="shared" si="1575"/>
        <v>0</v>
      </c>
      <c r="R2235">
        <f t="shared" si="1576"/>
        <v>0</v>
      </c>
      <c r="S2235">
        <f t="shared" si="1577"/>
        <v>0</v>
      </c>
      <c r="T2235">
        <f t="shared" si="1578"/>
        <v>0</v>
      </c>
      <c r="U2235">
        <f t="shared" si="1579"/>
        <v>0</v>
      </c>
      <c r="V2235">
        <f t="shared" si="1580"/>
        <v>0</v>
      </c>
      <c r="W2235">
        <f t="shared" si="1581"/>
        <v>0</v>
      </c>
      <c r="X2235">
        <f t="shared" si="1582"/>
        <v>0</v>
      </c>
      <c r="Y2235">
        <f t="shared" si="1583"/>
        <v>0</v>
      </c>
      <c r="AA2235">
        <v>35364244</v>
      </c>
      <c r="AB2235">
        <f t="shared" si="1584"/>
        <v>129532.62</v>
      </c>
      <c r="AC2235">
        <f t="shared" si="1585"/>
        <v>129532.62</v>
      </c>
      <c r="AD2235">
        <f t="shared" si="1586"/>
        <v>0</v>
      </c>
      <c r="AE2235">
        <f t="shared" si="1587"/>
        <v>0</v>
      </c>
      <c r="AF2235">
        <f t="shared" si="1588"/>
        <v>0</v>
      </c>
      <c r="AG2235">
        <f t="shared" si="1589"/>
        <v>0</v>
      </c>
      <c r="AH2235">
        <f t="shared" si="1590"/>
        <v>0</v>
      </c>
      <c r="AI2235">
        <f t="shared" si="1591"/>
        <v>0</v>
      </c>
      <c r="AJ2235">
        <f t="shared" si="1592"/>
        <v>0</v>
      </c>
      <c r="AK2235">
        <v>129532.62</v>
      </c>
      <c r="AL2235">
        <v>129532.62</v>
      </c>
      <c r="AM2235">
        <v>0</v>
      </c>
      <c r="AN2235">
        <v>0</v>
      </c>
      <c r="AO2235">
        <v>0</v>
      </c>
      <c r="AP2235">
        <v>0</v>
      </c>
      <c r="AQ2235">
        <v>0</v>
      </c>
      <c r="AR2235">
        <v>0</v>
      </c>
      <c r="AS2235">
        <v>0</v>
      </c>
      <c r="AT2235">
        <v>70</v>
      </c>
      <c r="AU2235">
        <v>10</v>
      </c>
      <c r="AV2235">
        <v>1</v>
      </c>
      <c r="AW2235">
        <v>1</v>
      </c>
      <c r="AZ2235">
        <v>1</v>
      </c>
      <c r="BA2235">
        <v>1</v>
      </c>
      <c r="BB2235">
        <v>1</v>
      </c>
      <c r="BC2235">
        <v>1</v>
      </c>
      <c r="BD2235" t="s">
        <v>3</v>
      </c>
      <c r="BE2235" t="s">
        <v>3</v>
      </c>
      <c r="BF2235" t="s">
        <v>3</v>
      </c>
      <c r="BG2235" t="s">
        <v>3</v>
      </c>
      <c r="BH2235">
        <v>3</v>
      </c>
      <c r="BI2235">
        <v>4</v>
      </c>
      <c r="BJ2235" t="s">
        <v>36</v>
      </c>
      <c r="BM2235">
        <v>0</v>
      </c>
      <c r="BN2235">
        <v>0</v>
      </c>
      <c r="BO2235" t="s">
        <v>3</v>
      </c>
      <c r="BP2235">
        <v>0</v>
      </c>
      <c r="BQ2235">
        <v>1</v>
      </c>
      <c r="BR2235">
        <v>0</v>
      </c>
      <c r="BS2235">
        <v>1</v>
      </c>
      <c r="BT2235">
        <v>1</v>
      </c>
      <c r="BU2235">
        <v>1</v>
      </c>
      <c r="BV2235">
        <v>1</v>
      </c>
      <c r="BW2235">
        <v>1</v>
      </c>
      <c r="BX2235">
        <v>1</v>
      </c>
      <c r="BY2235" t="s">
        <v>3</v>
      </c>
      <c r="BZ2235">
        <v>70</v>
      </c>
      <c r="CA2235">
        <v>10</v>
      </c>
      <c r="CB2235" t="s">
        <v>3</v>
      </c>
      <c r="CE2235">
        <v>0</v>
      </c>
      <c r="CF2235">
        <v>0</v>
      </c>
      <c r="CG2235">
        <v>0</v>
      </c>
      <c r="CM2235">
        <v>0</v>
      </c>
      <c r="CN2235" t="s">
        <v>3</v>
      </c>
      <c r="CO2235">
        <v>0</v>
      </c>
      <c r="CP2235">
        <f t="shared" si="1593"/>
        <v>6476.63</v>
      </c>
      <c r="CQ2235">
        <f t="shared" si="1594"/>
        <v>129532.62</v>
      </c>
      <c r="CR2235">
        <f t="shared" si="1595"/>
        <v>0</v>
      </c>
      <c r="CS2235">
        <f t="shared" si="1596"/>
        <v>0</v>
      </c>
      <c r="CT2235">
        <f t="shared" si="1597"/>
        <v>0</v>
      </c>
      <c r="CU2235">
        <f t="shared" si="1598"/>
        <v>0</v>
      </c>
      <c r="CV2235">
        <f t="shared" si="1599"/>
        <v>0</v>
      </c>
      <c r="CW2235">
        <f t="shared" si="1600"/>
        <v>0</v>
      </c>
      <c r="CX2235">
        <f t="shared" si="1601"/>
        <v>0</v>
      </c>
      <c r="CY2235">
        <f t="shared" si="1602"/>
        <v>0</v>
      </c>
      <c r="CZ2235">
        <f t="shared" si="1603"/>
        <v>0</v>
      </c>
      <c r="DC2235" t="s">
        <v>3</v>
      </c>
      <c r="DD2235" t="s">
        <v>3</v>
      </c>
      <c r="DE2235" t="s">
        <v>3</v>
      </c>
      <c r="DF2235" t="s">
        <v>3</v>
      </c>
      <c r="DG2235" t="s">
        <v>3</v>
      </c>
      <c r="DH2235" t="s">
        <v>3</v>
      </c>
      <c r="DI2235" t="s">
        <v>3</v>
      </c>
      <c r="DJ2235" t="s">
        <v>3</v>
      </c>
      <c r="DK2235" t="s">
        <v>3</v>
      </c>
      <c r="DL2235" t="s">
        <v>3</v>
      </c>
      <c r="DM2235" t="s">
        <v>3</v>
      </c>
      <c r="DN2235">
        <v>0</v>
      </c>
      <c r="DO2235">
        <v>0</v>
      </c>
      <c r="DP2235">
        <v>1</v>
      </c>
      <c r="DQ2235">
        <v>1</v>
      </c>
      <c r="DU2235">
        <v>1003</v>
      </c>
      <c r="DV2235" t="s">
        <v>35</v>
      </c>
      <c r="DW2235" t="s">
        <v>35</v>
      </c>
      <c r="DX2235">
        <v>1000</v>
      </c>
      <c r="DZ2235" t="s">
        <v>3</v>
      </c>
      <c r="EA2235" t="s">
        <v>3</v>
      </c>
      <c r="EB2235" t="s">
        <v>3</v>
      </c>
      <c r="EC2235" t="s">
        <v>3</v>
      </c>
      <c r="EE2235">
        <v>35096056</v>
      </c>
      <c r="EF2235">
        <v>1</v>
      </c>
      <c r="EG2235" t="s">
        <v>20</v>
      </c>
      <c r="EH2235">
        <v>0</v>
      </c>
      <c r="EI2235" t="s">
        <v>3</v>
      </c>
      <c r="EJ2235">
        <v>4</v>
      </c>
      <c r="EK2235">
        <v>0</v>
      </c>
      <c r="EL2235" t="s">
        <v>21</v>
      </c>
      <c r="EM2235" t="s">
        <v>22</v>
      </c>
      <c r="EO2235" t="s">
        <v>3</v>
      </c>
      <c r="EQ2235">
        <v>2097152</v>
      </c>
      <c r="ER2235">
        <v>129532.62</v>
      </c>
      <c r="ES2235">
        <v>129532.62</v>
      </c>
      <c r="ET2235">
        <v>0</v>
      </c>
      <c r="EU2235">
        <v>0</v>
      </c>
      <c r="EV2235">
        <v>0</v>
      </c>
      <c r="EW2235">
        <v>0</v>
      </c>
      <c r="EX2235">
        <v>0</v>
      </c>
      <c r="EY2235">
        <v>0</v>
      </c>
      <c r="FQ2235">
        <v>0</v>
      </c>
      <c r="FR2235">
        <v>0</v>
      </c>
      <c r="FS2235">
        <v>0</v>
      </c>
      <c r="FX2235">
        <v>70</v>
      </c>
      <c r="FY2235">
        <v>10</v>
      </c>
      <c r="GA2235" t="s">
        <v>3</v>
      </c>
      <c r="GD2235">
        <v>0</v>
      </c>
      <c r="GF2235">
        <v>7717958</v>
      </c>
      <c r="GG2235">
        <v>2</v>
      </c>
      <c r="GH2235">
        <v>1</v>
      </c>
      <c r="GI2235">
        <v>-2</v>
      </c>
      <c r="GJ2235">
        <v>0</v>
      </c>
      <c r="GK2235">
        <f>ROUND(R2235*(R12)/100,2)</f>
        <v>0</v>
      </c>
      <c r="GL2235">
        <f t="shared" si="1604"/>
        <v>0</v>
      </c>
      <c r="GM2235">
        <f t="shared" si="1605"/>
        <v>6476.63</v>
      </c>
      <c r="GN2235">
        <f t="shared" si="1606"/>
        <v>0</v>
      </c>
      <c r="GO2235">
        <f t="shared" si="1607"/>
        <v>0</v>
      </c>
      <c r="GP2235">
        <f t="shared" si="1608"/>
        <v>6476.63</v>
      </c>
      <c r="GR2235">
        <v>0</v>
      </c>
      <c r="GS2235">
        <v>3</v>
      </c>
      <c r="GT2235">
        <v>0</v>
      </c>
      <c r="GU2235" t="s">
        <v>3</v>
      </c>
      <c r="GV2235">
        <f t="shared" si="1609"/>
        <v>0</v>
      </c>
      <c r="GW2235">
        <v>1</v>
      </c>
      <c r="GX2235">
        <f t="shared" si="1610"/>
        <v>0</v>
      </c>
      <c r="HA2235">
        <v>0</v>
      </c>
      <c r="HB2235">
        <v>0</v>
      </c>
      <c r="HC2235">
        <f t="shared" si="1611"/>
        <v>0</v>
      </c>
      <c r="HE2235" t="s">
        <v>3</v>
      </c>
      <c r="HF2235" t="s">
        <v>3</v>
      </c>
      <c r="HM2235" t="s">
        <v>3</v>
      </c>
      <c r="HN2235" t="s">
        <v>3</v>
      </c>
      <c r="HO2235" t="s">
        <v>3</v>
      </c>
      <c r="HP2235" t="s">
        <v>3</v>
      </c>
      <c r="HQ2235" t="s">
        <v>3</v>
      </c>
      <c r="HS2235">
        <v>0</v>
      </c>
      <c r="IK2235">
        <v>0</v>
      </c>
    </row>
    <row r="2236" spans="1:245" x14ac:dyDescent="0.2">
      <c r="A2236">
        <v>17</v>
      </c>
      <c r="B2236">
        <v>1</v>
      </c>
      <c r="C2236">
        <f>ROW(SmtRes!A715)</f>
        <v>715</v>
      </c>
      <c r="D2236">
        <f>ROW(EtalonRes!A715)</f>
        <v>715</v>
      </c>
      <c r="E2236" t="s">
        <v>528</v>
      </c>
      <c r="F2236" t="s">
        <v>62</v>
      </c>
      <c r="G2236" t="s">
        <v>63</v>
      </c>
      <c r="H2236" t="s">
        <v>64</v>
      </c>
      <c r="I2236">
        <f>ROUND(9/100,9)</f>
        <v>0.09</v>
      </c>
      <c r="J2236">
        <v>0</v>
      </c>
      <c r="K2236">
        <f>ROUND(9/100,9)</f>
        <v>0.09</v>
      </c>
      <c r="O2236">
        <f t="shared" si="1573"/>
        <v>1041.67</v>
      </c>
      <c r="P2236">
        <f t="shared" si="1574"/>
        <v>0</v>
      </c>
      <c r="Q2236">
        <f t="shared" si="1575"/>
        <v>0</v>
      </c>
      <c r="R2236">
        <f t="shared" si="1576"/>
        <v>0</v>
      </c>
      <c r="S2236">
        <f t="shared" si="1577"/>
        <v>1041.67</v>
      </c>
      <c r="T2236">
        <f t="shared" si="1578"/>
        <v>0</v>
      </c>
      <c r="U2236">
        <f t="shared" si="1579"/>
        <v>1.5992999999999999</v>
      </c>
      <c r="V2236">
        <f t="shared" si="1580"/>
        <v>0</v>
      </c>
      <c r="W2236">
        <f t="shared" si="1581"/>
        <v>0</v>
      </c>
      <c r="X2236">
        <f t="shared" si="1582"/>
        <v>729.17</v>
      </c>
      <c r="Y2236">
        <f t="shared" si="1583"/>
        <v>104.17</v>
      </c>
      <c r="AA2236">
        <v>35364244</v>
      </c>
      <c r="AB2236">
        <f t="shared" si="1584"/>
        <v>11574.13</v>
      </c>
      <c r="AC2236">
        <f t="shared" si="1585"/>
        <v>0</v>
      </c>
      <c r="AD2236">
        <f t="shared" si="1586"/>
        <v>0</v>
      </c>
      <c r="AE2236">
        <f t="shared" si="1587"/>
        <v>0</v>
      </c>
      <c r="AF2236">
        <f t="shared" si="1588"/>
        <v>11574.13</v>
      </c>
      <c r="AG2236">
        <f t="shared" si="1589"/>
        <v>0</v>
      </c>
      <c r="AH2236">
        <f t="shared" si="1590"/>
        <v>17.77</v>
      </c>
      <c r="AI2236">
        <f t="shared" si="1591"/>
        <v>0</v>
      </c>
      <c r="AJ2236">
        <f t="shared" si="1592"/>
        <v>0</v>
      </c>
      <c r="AK2236">
        <v>11574.13</v>
      </c>
      <c r="AL2236">
        <v>0</v>
      </c>
      <c r="AM2236">
        <v>0</v>
      </c>
      <c r="AN2236">
        <v>0</v>
      </c>
      <c r="AO2236">
        <v>11574.13</v>
      </c>
      <c r="AP2236">
        <v>0</v>
      </c>
      <c r="AQ2236">
        <v>17.77</v>
      </c>
      <c r="AR2236">
        <v>0</v>
      </c>
      <c r="AS2236">
        <v>0</v>
      </c>
      <c r="AT2236">
        <v>70</v>
      </c>
      <c r="AU2236">
        <v>10</v>
      </c>
      <c r="AV2236">
        <v>1</v>
      </c>
      <c r="AW2236">
        <v>1</v>
      </c>
      <c r="AZ2236">
        <v>1</v>
      </c>
      <c r="BA2236">
        <v>1</v>
      </c>
      <c r="BB2236">
        <v>1</v>
      </c>
      <c r="BC2236">
        <v>1</v>
      </c>
      <c r="BD2236" t="s">
        <v>3</v>
      </c>
      <c r="BE2236" t="s">
        <v>3</v>
      </c>
      <c r="BF2236" t="s">
        <v>3</v>
      </c>
      <c r="BG2236" t="s">
        <v>3</v>
      </c>
      <c r="BH2236">
        <v>0</v>
      </c>
      <c r="BI2236">
        <v>4</v>
      </c>
      <c r="BJ2236" t="s">
        <v>65</v>
      </c>
      <c r="BM2236">
        <v>0</v>
      </c>
      <c r="BN2236">
        <v>0</v>
      </c>
      <c r="BO2236" t="s">
        <v>3</v>
      </c>
      <c r="BP2236">
        <v>0</v>
      </c>
      <c r="BQ2236">
        <v>1</v>
      </c>
      <c r="BR2236">
        <v>0</v>
      </c>
      <c r="BS2236">
        <v>1</v>
      </c>
      <c r="BT2236">
        <v>1</v>
      </c>
      <c r="BU2236">
        <v>1</v>
      </c>
      <c r="BV2236">
        <v>1</v>
      </c>
      <c r="BW2236">
        <v>1</v>
      </c>
      <c r="BX2236">
        <v>1</v>
      </c>
      <c r="BY2236" t="s">
        <v>3</v>
      </c>
      <c r="BZ2236">
        <v>70</v>
      </c>
      <c r="CA2236">
        <v>10</v>
      </c>
      <c r="CB2236" t="s">
        <v>3</v>
      </c>
      <c r="CE2236">
        <v>0</v>
      </c>
      <c r="CF2236">
        <v>0</v>
      </c>
      <c r="CG2236">
        <v>0</v>
      </c>
      <c r="CM2236">
        <v>0</v>
      </c>
      <c r="CN2236" t="s">
        <v>3</v>
      </c>
      <c r="CO2236">
        <v>0</v>
      </c>
      <c r="CP2236">
        <f t="shared" si="1593"/>
        <v>1041.67</v>
      </c>
      <c r="CQ2236">
        <f t="shared" si="1594"/>
        <v>0</v>
      </c>
      <c r="CR2236">
        <f t="shared" si="1595"/>
        <v>0</v>
      </c>
      <c r="CS2236">
        <f t="shared" si="1596"/>
        <v>0</v>
      </c>
      <c r="CT2236">
        <f t="shared" si="1597"/>
        <v>11574.13</v>
      </c>
      <c r="CU2236">
        <f t="shared" si="1598"/>
        <v>0</v>
      </c>
      <c r="CV2236">
        <f t="shared" si="1599"/>
        <v>17.77</v>
      </c>
      <c r="CW2236">
        <f t="shared" si="1600"/>
        <v>0</v>
      </c>
      <c r="CX2236">
        <f t="shared" si="1601"/>
        <v>0</v>
      </c>
      <c r="CY2236">
        <f t="shared" si="1602"/>
        <v>729.1690000000001</v>
      </c>
      <c r="CZ2236">
        <f t="shared" si="1603"/>
        <v>104.167</v>
      </c>
      <c r="DC2236" t="s">
        <v>3</v>
      </c>
      <c r="DD2236" t="s">
        <v>3</v>
      </c>
      <c r="DE2236" t="s">
        <v>3</v>
      </c>
      <c r="DF2236" t="s">
        <v>3</v>
      </c>
      <c r="DG2236" t="s">
        <v>3</v>
      </c>
      <c r="DH2236" t="s">
        <v>3</v>
      </c>
      <c r="DI2236" t="s">
        <v>3</v>
      </c>
      <c r="DJ2236" t="s">
        <v>3</v>
      </c>
      <c r="DK2236" t="s">
        <v>3</v>
      </c>
      <c r="DL2236" t="s">
        <v>3</v>
      </c>
      <c r="DM2236" t="s">
        <v>3</v>
      </c>
      <c r="DN2236">
        <v>0</v>
      </c>
      <c r="DO2236">
        <v>0</v>
      </c>
      <c r="DP2236">
        <v>1</v>
      </c>
      <c r="DQ2236">
        <v>1</v>
      </c>
      <c r="DU2236">
        <v>1013</v>
      </c>
      <c r="DV2236" t="s">
        <v>64</v>
      </c>
      <c r="DW2236" t="s">
        <v>64</v>
      </c>
      <c r="DX2236">
        <v>1</v>
      </c>
      <c r="DZ2236" t="s">
        <v>3</v>
      </c>
      <c r="EA2236" t="s">
        <v>3</v>
      </c>
      <c r="EB2236" t="s">
        <v>3</v>
      </c>
      <c r="EC2236" t="s">
        <v>3</v>
      </c>
      <c r="EE2236">
        <v>35096056</v>
      </c>
      <c r="EF2236">
        <v>1</v>
      </c>
      <c r="EG2236" t="s">
        <v>20</v>
      </c>
      <c r="EH2236">
        <v>0</v>
      </c>
      <c r="EI2236" t="s">
        <v>3</v>
      </c>
      <c r="EJ2236">
        <v>4</v>
      </c>
      <c r="EK2236">
        <v>0</v>
      </c>
      <c r="EL2236" t="s">
        <v>21</v>
      </c>
      <c r="EM2236" t="s">
        <v>22</v>
      </c>
      <c r="EO2236" t="s">
        <v>3</v>
      </c>
      <c r="EQ2236">
        <v>2097152</v>
      </c>
      <c r="ER2236">
        <v>11574.13</v>
      </c>
      <c r="ES2236">
        <v>0</v>
      </c>
      <c r="ET2236">
        <v>0</v>
      </c>
      <c r="EU2236">
        <v>0</v>
      </c>
      <c r="EV2236">
        <v>11574.13</v>
      </c>
      <c r="EW2236">
        <v>17.77</v>
      </c>
      <c r="EX2236">
        <v>0</v>
      </c>
      <c r="EY2236">
        <v>0</v>
      </c>
      <c r="FQ2236">
        <v>0</v>
      </c>
      <c r="FR2236">
        <v>0</v>
      </c>
      <c r="FS2236">
        <v>0</v>
      </c>
      <c r="FX2236">
        <v>70</v>
      </c>
      <c r="FY2236">
        <v>10</v>
      </c>
      <c r="GA2236" t="s">
        <v>3</v>
      </c>
      <c r="GD2236">
        <v>0</v>
      </c>
      <c r="GF2236">
        <v>407535083</v>
      </c>
      <c r="GG2236">
        <v>2</v>
      </c>
      <c r="GH2236">
        <v>1</v>
      </c>
      <c r="GI2236">
        <v>-2</v>
      </c>
      <c r="GJ2236">
        <v>0</v>
      </c>
      <c r="GK2236">
        <f>ROUND(R2236*(R12)/100,2)</f>
        <v>0</v>
      </c>
      <c r="GL2236">
        <f t="shared" si="1604"/>
        <v>0</v>
      </c>
      <c r="GM2236">
        <f t="shared" si="1605"/>
        <v>1875.01</v>
      </c>
      <c r="GN2236">
        <f t="shared" si="1606"/>
        <v>0</v>
      </c>
      <c r="GO2236">
        <f t="shared" si="1607"/>
        <v>0</v>
      </c>
      <c r="GP2236">
        <f t="shared" si="1608"/>
        <v>1875.01</v>
      </c>
      <c r="GR2236">
        <v>0</v>
      </c>
      <c r="GS2236">
        <v>3</v>
      </c>
      <c r="GT2236">
        <v>0</v>
      </c>
      <c r="GU2236" t="s">
        <v>3</v>
      </c>
      <c r="GV2236">
        <f t="shared" si="1609"/>
        <v>0</v>
      </c>
      <c r="GW2236">
        <v>1</v>
      </c>
      <c r="GX2236">
        <f t="shared" si="1610"/>
        <v>0</v>
      </c>
      <c r="HA2236">
        <v>0</v>
      </c>
      <c r="HB2236">
        <v>0</v>
      </c>
      <c r="HC2236">
        <f t="shared" si="1611"/>
        <v>0</v>
      </c>
      <c r="HE2236" t="s">
        <v>3</v>
      </c>
      <c r="HF2236" t="s">
        <v>3</v>
      </c>
      <c r="HM2236" t="s">
        <v>3</v>
      </c>
      <c r="HN2236" t="s">
        <v>3</v>
      </c>
      <c r="HO2236" t="s">
        <v>3</v>
      </c>
      <c r="HP2236" t="s">
        <v>3</v>
      </c>
      <c r="HQ2236" t="s">
        <v>3</v>
      </c>
      <c r="HS2236">
        <v>0</v>
      </c>
      <c r="IK2236">
        <v>0</v>
      </c>
    </row>
    <row r="2238" spans="1:245" x14ac:dyDescent="0.2">
      <c r="A2238">
        <v>51</v>
      </c>
      <c r="B2238">
        <f>B2221</f>
        <v>1</v>
      </c>
      <c r="C2238">
        <f>A2221</f>
        <v>4</v>
      </c>
      <c r="D2238">
        <f>ROW(A2221)</f>
        <v>2221</v>
      </c>
      <c r="F2238" t="str">
        <f>IF(F2221&lt;&gt;"",F2221,"")</f>
        <v>Новый раздел</v>
      </c>
      <c r="G2238" t="str">
        <f>IF(G2221&lt;&gt;"",G2221,"")</f>
        <v>Помещение 219 кабинет ИТК</v>
      </c>
      <c r="H2238">
        <v>0</v>
      </c>
      <c r="O2238">
        <f t="shared" ref="O2238:T2238" si="1612">ROUND(AB2238,2)</f>
        <v>134946.32</v>
      </c>
      <c r="P2238">
        <f t="shared" si="1612"/>
        <v>107913.79</v>
      </c>
      <c r="Q2238">
        <f t="shared" si="1612"/>
        <v>618.87</v>
      </c>
      <c r="R2238">
        <f t="shared" si="1612"/>
        <v>288.74</v>
      </c>
      <c r="S2238">
        <f t="shared" si="1612"/>
        <v>26413.66</v>
      </c>
      <c r="T2238">
        <f t="shared" si="1612"/>
        <v>0</v>
      </c>
      <c r="U2238">
        <f>AH2238</f>
        <v>46.040800000000004</v>
      </c>
      <c r="V2238">
        <f>AI2238</f>
        <v>0</v>
      </c>
      <c r="W2238">
        <f>ROUND(AJ2238,2)</f>
        <v>0</v>
      </c>
      <c r="X2238">
        <f>ROUND(AK2238,2)</f>
        <v>18489.57</v>
      </c>
      <c r="Y2238">
        <f>ROUND(AL2238,2)</f>
        <v>2641.38</v>
      </c>
      <c r="AB2238">
        <f>ROUND(SUMIF(AA2225:AA2236,"=35364244",O2225:O2236),2)</f>
        <v>134946.32</v>
      </c>
      <c r="AC2238">
        <f>ROUND(SUMIF(AA2225:AA2236,"=35364244",P2225:P2236),2)</f>
        <v>107913.79</v>
      </c>
      <c r="AD2238">
        <f>ROUND(SUMIF(AA2225:AA2236,"=35364244",Q2225:Q2236),2)</f>
        <v>618.87</v>
      </c>
      <c r="AE2238">
        <f>ROUND(SUMIF(AA2225:AA2236,"=35364244",R2225:R2236),2)</f>
        <v>288.74</v>
      </c>
      <c r="AF2238">
        <f>ROUND(SUMIF(AA2225:AA2236,"=35364244",S2225:S2236),2)</f>
        <v>26413.66</v>
      </c>
      <c r="AG2238">
        <f>ROUND(SUMIF(AA2225:AA2236,"=35364244",T2225:T2236),2)</f>
        <v>0</v>
      </c>
      <c r="AH2238">
        <f>SUMIF(AA2225:AA2236,"=35364244",U2225:U2236)</f>
        <v>46.040800000000004</v>
      </c>
      <c r="AI2238">
        <f>SUMIF(AA2225:AA2236,"=35364244",V2225:V2236)</f>
        <v>0</v>
      </c>
      <c r="AJ2238">
        <f>ROUND(SUMIF(AA2225:AA2236,"=35364244",W2225:W2236),2)</f>
        <v>0</v>
      </c>
      <c r="AK2238">
        <f>ROUND(SUMIF(AA2225:AA2236,"=35364244",X2225:X2236),2)</f>
        <v>18489.57</v>
      </c>
      <c r="AL2238">
        <f>ROUND(SUMIF(AA2225:AA2236,"=35364244",Y2225:Y2236),2)</f>
        <v>2641.38</v>
      </c>
      <c r="AO2238">
        <f t="shared" ref="AO2238:BD2238" si="1613">ROUND(BX2238,2)</f>
        <v>0</v>
      </c>
      <c r="AP2238">
        <f t="shared" si="1613"/>
        <v>0</v>
      </c>
      <c r="AQ2238">
        <f t="shared" si="1613"/>
        <v>0</v>
      </c>
      <c r="AR2238">
        <f t="shared" si="1613"/>
        <v>156389.09</v>
      </c>
      <c r="AS2238">
        <f t="shared" si="1613"/>
        <v>0</v>
      </c>
      <c r="AT2238">
        <f t="shared" si="1613"/>
        <v>0</v>
      </c>
      <c r="AU2238">
        <f t="shared" si="1613"/>
        <v>156389.09</v>
      </c>
      <c r="AV2238">
        <f t="shared" si="1613"/>
        <v>107913.79</v>
      </c>
      <c r="AW2238">
        <f t="shared" si="1613"/>
        <v>107913.79</v>
      </c>
      <c r="AX2238">
        <f t="shared" si="1613"/>
        <v>0</v>
      </c>
      <c r="AY2238">
        <f t="shared" si="1613"/>
        <v>107913.79</v>
      </c>
      <c r="AZ2238">
        <f t="shared" si="1613"/>
        <v>0</v>
      </c>
      <c r="BA2238">
        <f t="shared" si="1613"/>
        <v>0</v>
      </c>
      <c r="BB2238">
        <f t="shared" si="1613"/>
        <v>0</v>
      </c>
      <c r="BC2238">
        <f t="shared" si="1613"/>
        <v>0</v>
      </c>
      <c r="BD2238">
        <f t="shared" si="1613"/>
        <v>0</v>
      </c>
      <c r="BX2238">
        <f>ROUND(SUMIF(AA2225:AA2236,"=35364244",FQ2225:FQ2236),2)</f>
        <v>0</v>
      </c>
      <c r="BY2238">
        <f>ROUND(SUMIF(AA2225:AA2236,"=35364244",FR2225:FR2236),2)</f>
        <v>0</v>
      </c>
      <c r="BZ2238">
        <f>ROUND(SUMIF(AA2225:AA2236,"=35364244",GL2225:GL2236),2)</f>
        <v>0</v>
      </c>
      <c r="CA2238">
        <f>ROUND(SUMIF(AA2225:AA2236,"=35364244",GM2225:GM2236),2)</f>
        <v>156389.09</v>
      </c>
      <c r="CB2238">
        <f>ROUND(SUMIF(AA2225:AA2236,"=35364244",GN2225:GN2236),2)</f>
        <v>0</v>
      </c>
      <c r="CC2238">
        <f>ROUND(SUMIF(AA2225:AA2236,"=35364244",GO2225:GO2236),2)</f>
        <v>0</v>
      </c>
      <c r="CD2238">
        <f>ROUND(SUMIF(AA2225:AA2236,"=35364244",GP2225:GP2236),2)</f>
        <v>156389.09</v>
      </c>
      <c r="CE2238">
        <f>AC2238-BX2238</f>
        <v>107913.79</v>
      </c>
      <c r="CF2238">
        <f>AC2238-BY2238</f>
        <v>107913.79</v>
      </c>
      <c r="CG2238">
        <f>BX2238-BZ2238</f>
        <v>0</v>
      </c>
      <c r="CH2238">
        <f>AC2238-BX2238-BY2238+BZ2238</f>
        <v>107913.79</v>
      </c>
      <c r="CI2238">
        <f>BY2238-BZ2238</f>
        <v>0</v>
      </c>
      <c r="CJ2238">
        <f>ROUND(SUMIF(AA2225:AA2236,"=35364244",GX2225:GX2236),2)</f>
        <v>0</v>
      </c>
      <c r="CK2238">
        <f>ROUND(SUMIF(AA2225:AA2236,"=35364244",GY2225:GY2236),2)</f>
        <v>0</v>
      </c>
      <c r="CL2238">
        <f>ROUND(SUMIF(AA2225:AA2236,"=35364244",GZ2225:GZ2236),2)</f>
        <v>0</v>
      </c>
      <c r="CM2238">
        <f>ROUND(SUMIF(AA2225:AA2236,"=35364244",HD2225:HD2236),2)</f>
        <v>0</v>
      </c>
      <c r="GX2238">
        <v>0</v>
      </c>
    </row>
    <row r="2240" spans="1:245" x14ac:dyDescent="0.2">
      <c r="A2240">
        <v>50</v>
      </c>
      <c r="B2240">
        <v>0</v>
      </c>
      <c r="C2240">
        <v>0</v>
      </c>
      <c r="D2240">
        <v>1</v>
      </c>
      <c r="E2240">
        <v>201</v>
      </c>
      <c r="F2240">
        <f>ROUND(Source!O2238,O2240)</f>
        <v>134946.32</v>
      </c>
      <c r="G2240" t="s">
        <v>66</v>
      </c>
      <c r="H2240" t="s">
        <v>67</v>
      </c>
      <c r="K2240">
        <v>201</v>
      </c>
      <c r="L2240">
        <v>1</v>
      </c>
      <c r="M2240">
        <v>3</v>
      </c>
      <c r="N2240" t="s">
        <v>3</v>
      </c>
      <c r="O2240">
        <v>2</v>
      </c>
      <c r="W2240">
        <v>134946.32</v>
      </c>
      <c r="X2240">
        <v>1</v>
      </c>
      <c r="Y2240">
        <v>134946.32</v>
      </c>
    </row>
    <row r="2241" spans="1:25" x14ac:dyDescent="0.2">
      <c r="A2241">
        <v>50</v>
      </c>
      <c r="B2241">
        <v>0</v>
      </c>
      <c r="C2241">
        <v>0</v>
      </c>
      <c r="D2241">
        <v>1</v>
      </c>
      <c r="E2241">
        <v>202</v>
      </c>
      <c r="F2241">
        <f>ROUND(Source!P2238,O2241)</f>
        <v>107913.79</v>
      </c>
      <c r="G2241" t="s">
        <v>68</v>
      </c>
      <c r="H2241" t="s">
        <v>69</v>
      </c>
      <c r="K2241">
        <v>202</v>
      </c>
      <c r="L2241">
        <v>2</v>
      </c>
      <c r="M2241">
        <v>3</v>
      </c>
      <c r="N2241" t="s">
        <v>3</v>
      </c>
      <c r="O2241">
        <v>2</v>
      </c>
      <c r="W2241">
        <v>107913.79</v>
      </c>
      <c r="X2241">
        <v>1</v>
      </c>
      <c r="Y2241">
        <v>107913.79</v>
      </c>
    </row>
    <row r="2242" spans="1:25" x14ac:dyDescent="0.2">
      <c r="A2242">
        <v>50</v>
      </c>
      <c r="B2242">
        <v>0</v>
      </c>
      <c r="C2242">
        <v>0</v>
      </c>
      <c r="D2242">
        <v>1</v>
      </c>
      <c r="E2242">
        <v>222</v>
      </c>
      <c r="F2242">
        <f>ROUND(Source!AO2238,O2242)</f>
        <v>0</v>
      </c>
      <c r="G2242" t="s">
        <v>70</v>
      </c>
      <c r="H2242" t="s">
        <v>71</v>
      </c>
      <c r="K2242">
        <v>222</v>
      </c>
      <c r="L2242">
        <v>3</v>
      </c>
      <c r="M2242">
        <v>3</v>
      </c>
      <c r="N2242" t="s">
        <v>3</v>
      </c>
      <c r="O2242">
        <v>2</v>
      </c>
      <c r="W2242">
        <v>0</v>
      </c>
      <c r="X2242">
        <v>1</v>
      </c>
      <c r="Y2242">
        <v>0</v>
      </c>
    </row>
    <row r="2243" spans="1:25" x14ac:dyDescent="0.2">
      <c r="A2243">
        <v>50</v>
      </c>
      <c r="B2243">
        <v>0</v>
      </c>
      <c r="C2243">
        <v>0</v>
      </c>
      <c r="D2243">
        <v>1</v>
      </c>
      <c r="E2243">
        <v>225</v>
      </c>
      <c r="F2243">
        <f>ROUND(Source!AV2238,O2243)</f>
        <v>107913.79</v>
      </c>
      <c r="G2243" t="s">
        <v>72</v>
      </c>
      <c r="H2243" t="s">
        <v>73</v>
      </c>
      <c r="K2243">
        <v>225</v>
      </c>
      <c r="L2243">
        <v>4</v>
      </c>
      <c r="M2243">
        <v>3</v>
      </c>
      <c r="N2243" t="s">
        <v>3</v>
      </c>
      <c r="O2243">
        <v>2</v>
      </c>
      <c r="W2243">
        <v>107913.79</v>
      </c>
      <c r="X2243">
        <v>1</v>
      </c>
      <c r="Y2243">
        <v>107913.79</v>
      </c>
    </row>
    <row r="2244" spans="1:25" x14ac:dyDescent="0.2">
      <c r="A2244">
        <v>50</v>
      </c>
      <c r="B2244">
        <v>0</v>
      </c>
      <c r="C2244">
        <v>0</v>
      </c>
      <c r="D2244">
        <v>1</v>
      </c>
      <c r="E2244">
        <v>226</v>
      </c>
      <c r="F2244">
        <f>ROUND(Source!AW2238,O2244)</f>
        <v>107913.79</v>
      </c>
      <c r="G2244" t="s">
        <v>74</v>
      </c>
      <c r="H2244" t="s">
        <v>75</v>
      </c>
      <c r="K2244">
        <v>226</v>
      </c>
      <c r="L2244">
        <v>5</v>
      </c>
      <c r="M2244">
        <v>3</v>
      </c>
      <c r="N2244" t="s">
        <v>3</v>
      </c>
      <c r="O2244">
        <v>2</v>
      </c>
      <c r="W2244">
        <v>107913.79</v>
      </c>
      <c r="X2244">
        <v>1</v>
      </c>
      <c r="Y2244">
        <v>107913.79</v>
      </c>
    </row>
    <row r="2245" spans="1:25" x14ac:dyDescent="0.2">
      <c r="A2245">
        <v>50</v>
      </c>
      <c r="B2245">
        <v>0</v>
      </c>
      <c r="C2245">
        <v>0</v>
      </c>
      <c r="D2245">
        <v>1</v>
      </c>
      <c r="E2245">
        <v>227</v>
      </c>
      <c r="F2245">
        <f>ROUND(Source!AX2238,O2245)</f>
        <v>0</v>
      </c>
      <c r="G2245" t="s">
        <v>76</v>
      </c>
      <c r="H2245" t="s">
        <v>77</v>
      </c>
      <c r="K2245">
        <v>227</v>
      </c>
      <c r="L2245">
        <v>6</v>
      </c>
      <c r="M2245">
        <v>3</v>
      </c>
      <c r="N2245" t="s">
        <v>3</v>
      </c>
      <c r="O2245">
        <v>2</v>
      </c>
      <c r="W2245">
        <v>0</v>
      </c>
      <c r="X2245">
        <v>1</v>
      </c>
      <c r="Y2245">
        <v>0</v>
      </c>
    </row>
    <row r="2246" spans="1:25" x14ac:dyDescent="0.2">
      <c r="A2246">
        <v>50</v>
      </c>
      <c r="B2246">
        <v>0</v>
      </c>
      <c r="C2246">
        <v>0</v>
      </c>
      <c r="D2246">
        <v>1</v>
      </c>
      <c r="E2246">
        <v>228</v>
      </c>
      <c r="F2246">
        <f>ROUND(Source!AY2238,O2246)</f>
        <v>107913.79</v>
      </c>
      <c r="G2246" t="s">
        <v>78</v>
      </c>
      <c r="H2246" t="s">
        <v>79</v>
      </c>
      <c r="K2246">
        <v>228</v>
      </c>
      <c r="L2246">
        <v>7</v>
      </c>
      <c r="M2246">
        <v>3</v>
      </c>
      <c r="N2246" t="s">
        <v>3</v>
      </c>
      <c r="O2246">
        <v>2</v>
      </c>
      <c r="W2246">
        <v>107913.79</v>
      </c>
      <c r="X2246">
        <v>1</v>
      </c>
      <c r="Y2246">
        <v>107913.79</v>
      </c>
    </row>
    <row r="2247" spans="1:25" x14ac:dyDescent="0.2">
      <c r="A2247">
        <v>50</v>
      </c>
      <c r="B2247">
        <v>0</v>
      </c>
      <c r="C2247">
        <v>0</v>
      </c>
      <c r="D2247">
        <v>1</v>
      </c>
      <c r="E2247">
        <v>216</v>
      </c>
      <c r="F2247">
        <f>ROUND(Source!AP2238,O2247)</f>
        <v>0</v>
      </c>
      <c r="G2247" t="s">
        <v>80</v>
      </c>
      <c r="H2247" t="s">
        <v>81</v>
      </c>
      <c r="K2247">
        <v>216</v>
      </c>
      <c r="L2247">
        <v>8</v>
      </c>
      <c r="M2247">
        <v>3</v>
      </c>
      <c r="N2247" t="s">
        <v>3</v>
      </c>
      <c r="O2247">
        <v>2</v>
      </c>
      <c r="W2247">
        <v>0</v>
      </c>
      <c r="X2247">
        <v>1</v>
      </c>
      <c r="Y2247">
        <v>0</v>
      </c>
    </row>
    <row r="2248" spans="1:25" x14ac:dyDescent="0.2">
      <c r="A2248">
        <v>50</v>
      </c>
      <c r="B2248">
        <v>0</v>
      </c>
      <c r="C2248">
        <v>0</v>
      </c>
      <c r="D2248">
        <v>1</v>
      </c>
      <c r="E2248">
        <v>223</v>
      </c>
      <c r="F2248">
        <f>ROUND(Source!AQ2238,O2248)</f>
        <v>0</v>
      </c>
      <c r="G2248" t="s">
        <v>82</v>
      </c>
      <c r="H2248" t="s">
        <v>83</v>
      </c>
      <c r="K2248">
        <v>223</v>
      </c>
      <c r="L2248">
        <v>9</v>
      </c>
      <c r="M2248">
        <v>3</v>
      </c>
      <c r="N2248" t="s">
        <v>3</v>
      </c>
      <c r="O2248">
        <v>2</v>
      </c>
      <c r="W2248">
        <v>0</v>
      </c>
      <c r="X2248">
        <v>1</v>
      </c>
      <c r="Y2248">
        <v>0</v>
      </c>
    </row>
    <row r="2249" spans="1:25" x14ac:dyDescent="0.2">
      <c r="A2249">
        <v>50</v>
      </c>
      <c r="B2249">
        <v>0</v>
      </c>
      <c r="C2249">
        <v>0</v>
      </c>
      <c r="D2249">
        <v>1</v>
      </c>
      <c r="E2249">
        <v>229</v>
      </c>
      <c r="F2249">
        <f>ROUND(Source!AZ2238,O2249)</f>
        <v>0</v>
      </c>
      <c r="G2249" t="s">
        <v>84</v>
      </c>
      <c r="H2249" t="s">
        <v>85</v>
      </c>
      <c r="K2249">
        <v>229</v>
      </c>
      <c r="L2249">
        <v>10</v>
      </c>
      <c r="M2249">
        <v>3</v>
      </c>
      <c r="N2249" t="s">
        <v>3</v>
      </c>
      <c r="O2249">
        <v>2</v>
      </c>
      <c r="W2249">
        <v>0</v>
      </c>
      <c r="X2249">
        <v>1</v>
      </c>
      <c r="Y2249">
        <v>0</v>
      </c>
    </row>
    <row r="2250" spans="1:25" x14ac:dyDescent="0.2">
      <c r="A2250">
        <v>50</v>
      </c>
      <c r="B2250">
        <v>0</v>
      </c>
      <c r="C2250">
        <v>0</v>
      </c>
      <c r="D2250">
        <v>1</v>
      </c>
      <c r="E2250">
        <v>203</v>
      </c>
      <c r="F2250">
        <f>ROUND(Source!Q2238,O2250)</f>
        <v>618.87</v>
      </c>
      <c r="G2250" t="s">
        <v>86</v>
      </c>
      <c r="H2250" t="s">
        <v>87</v>
      </c>
      <c r="K2250">
        <v>203</v>
      </c>
      <c r="L2250">
        <v>11</v>
      </c>
      <c r="M2250">
        <v>3</v>
      </c>
      <c r="N2250" t="s">
        <v>3</v>
      </c>
      <c r="O2250">
        <v>2</v>
      </c>
      <c r="W2250">
        <v>618.87</v>
      </c>
      <c r="X2250">
        <v>1</v>
      </c>
      <c r="Y2250">
        <v>618.87</v>
      </c>
    </row>
    <row r="2251" spans="1:25" x14ac:dyDescent="0.2">
      <c r="A2251">
        <v>50</v>
      </c>
      <c r="B2251">
        <v>0</v>
      </c>
      <c r="C2251">
        <v>0</v>
      </c>
      <c r="D2251">
        <v>1</v>
      </c>
      <c r="E2251">
        <v>231</v>
      </c>
      <c r="F2251">
        <f>ROUND(Source!BB2238,O2251)</f>
        <v>0</v>
      </c>
      <c r="G2251" t="s">
        <v>88</v>
      </c>
      <c r="H2251" t="s">
        <v>89</v>
      </c>
      <c r="K2251">
        <v>231</v>
      </c>
      <c r="L2251">
        <v>12</v>
      </c>
      <c r="M2251">
        <v>3</v>
      </c>
      <c r="N2251" t="s">
        <v>3</v>
      </c>
      <c r="O2251">
        <v>2</v>
      </c>
      <c r="W2251">
        <v>0</v>
      </c>
      <c r="X2251">
        <v>1</v>
      </c>
      <c r="Y2251">
        <v>0</v>
      </c>
    </row>
    <row r="2252" spans="1:25" x14ac:dyDescent="0.2">
      <c r="A2252">
        <v>50</v>
      </c>
      <c r="B2252">
        <v>0</v>
      </c>
      <c r="C2252">
        <v>0</v>
      </c>
      <c r="D2252">
        <v>1</v>
      </c>
      <c r="E2252">
        <v>204</v>
      </c>
      <c r="F2252">
        <f>ROUND(Source!R2238,O2252)</f>
        <v>288.74</v>
      </c>
      <c r="G2252" t="s">
        <v>90</v>
      </c>
      <c r="H2252" t="s">
        <v>91</v>
      </c>
      <c r="K2252">
        <v>204</v>
      </c>
      <c r="L2252">
        <v>13</v>
      </c>
      <c r="M2252">
        <v>3</v>
      </c>
      <c r="N2252" t="s">
        <v>3</v>
      </c>
      <c r="O2252">
        <v>2</v>
      </c>
      <c r="W2252">
        <v>288.74</v>
      </c>
      <c r="X2252">
        <v>1</v>
      </c>
      <c r="Y2252">
        <v>288.74</v>
      </c>
    </row>
    <row r="2253" spans="1:25" x14ac:dyDescent="0.2">
      <c r="A2253">
        <v>50</v>
      </c>
      <c r="B2253">
        <v>0</v>
      </c>
      <c r="C2253">
        <v>0</v>
      </c>
      <c r="D2253">
        <v>1</v>
      </c>
      <c r="E2253">
        <v>205</v>
      </c>
      <c r="F2253">
        <f>ROUND(Source!S2238,O2253)</f>
        <v>26413.66</v>
      </c>
      <c r="G2253" t="s">
        <v>92</v>
      </c>
      <c r="H2253" t="s">
        <v>93</v>
      </c>
      <c r="K2253">
        <v>205</v>
      </c>
      <c r="L2253">
        <v>14</v>
      </c>
      <c r="M2253">
        <v>3</v>
      </c>
      <c r="N2253" t="s">
        <v>3</v>
      </c>
      <c r="O2253">
        <v>2</v>
      </c>
      <c r="W2253">
        <v>26413.66</v>
      </c>
      <c r="X2253">
        <v>1</v>
      </c>
      <c r="Y2253">
        <v>26413.66</v>
      </c>
    </row>
    <row r="2254" spans="1:25" x14ac:dyDescent="0.2">
      <c r="A2254">
        <v>50</v>
      </c>
      <c r="B2254">
        <v>0</v>
      </c>
      <c r="C2254">
        <v>0</v>
      </c>
      <c r="D2254">
        <v>1</v>
      </c>
      <c r="E2254">
        <v>232</v>
      </c>
      <c r="F2254">
        <f>ROUND(Source!BC2238,O2254)</f>
        <v>0</v>
      </c>
      <c r="G2254" t="s">
        <v>94</v>
      </c>
      <c r="H2254" t="s">
        <v>95</v>
      </c>
      <c r="K2254">
        <v>232</v>
      </c>
      <c r="L2254">
        <v>15</v>
      </c>
      <c r="M2254">
        <v>3</v>
      </c>
      <c r="N2254" t="s">
        <v>3</v>
      </c>
      <c r="O2254">
        <v>2</v>
      </c>
      <c r="W2254">
        <v>0</v>
      </c>
      <c r="X2254">
        <v>1</v>
      </c>
      <c r="Y2254">
        <v>0</v>
      </c>
    </row>
    <row r="2255" spans="1:25" x14ac:dyDescent="0.2">
      <c r="A2255">
        <v>50</v>
      </c>
      <c r="B2255">
        <v>0</v>
      </c>
      <c r="C2255">
        <v>0</v>
      </c>
      <c r="D2255">
        <v>1</v>
      </c>
      <c r="E2255">
        <v>214</v>
      </c>
      <c r="F2255">
        <f>ROUND(Source!AS2238,O2255)</f>
        <v>0</v>
      </c>
      <c r="G2255" t="s">
        <v>96</v>
      </c>
      <c r="H2255" t="s">
        <v>97</v>
      </c>
      <c r="K2255">
        <v>214</v>
      </c>
      <c r="L2255">
        <v>16</v>
      </c>
      <c r="M2255">
        <v>3</v>
      </c>
      <c r="N2255" t="s">
        <v>3</v>
      </c>
      <c r="O2255">
        <v>2</v>
      </c>
      <c r="W2255">
        <v>0</v>
      </c>
      <c r="X2255">
        <v>1</v>
      </c>
      <c r="Y2255">
        <v>0</v>
      </c>
    </row>
    <row r="2256" spans="1:25" x14ac:dyDescent="0.2">
      <c r="A2256">
        <v>50</v>
      </c>
      <c r="B2256">
        <v>0</v>
      </c>
      <c r="C2256">
        <v>0</v>
      </c>
      <c r="D2256">
        <v>1</v>
      </c>
      <c r="E2256">
        <v>215</v>
      </c>
      <c r="F2256">
        <f>ROUND(Source!AT2238,O2256)</f>
        <v>0</v>
      </c>
      <c r="G2256" t="s">
        <v>98</v>
      </c>
      <c r="H2256" t="s">
        <v>99</v>
      </c>
      <c r="K2256">
        <v>215</v>
      </c>
      <c r="L2256">
        <v>17</v>
      </c>
      <c r="M2256">
        <v>3</v>
      </c>
      <c r="N2256" t="s">
        <v>3</v>
      </c>
      <c r="O2256">
        <v>2</v>
      </c>
      <c r="W2256">
        <v>0</v>
      </c>
      <c r="X2256">
        <v>1</v>
      </c>
      <c r="Y2256">
        <v>0</v>
      </c>
    </row>
    <row r="2257" spans="1:245" x14ac:dyDescent="0.2">
      <c r="A2257">
        <v>50</v>
      </c>
      <c r="B2257">
        <v>0</v>
      </c>
      <c r="C2257">
        <v>0</v>
      </c>
      <c r="D2257">
        <v>1</v>
      </c>
      <c r="E2257">
        <v>217</v>
      </c>
      <c r="F2257">
        <f>ROUND(Source!AU2238,O2257)</f>
        <v>156389.09</v>
      </c>
      <c r="G2257" t="s">
        <v>100</v>
      </c>
      <c r="H2257" t="s">
        <v>101</v>
      </c>
      <c r="K2257">
        <v>217</v>
      </c>
      <c r="L2257">
        <v>18</v>
      </c>
      <c r="M2257">
        <v>3</v>
      </c>
      <c r="N2257" t="s">
        <v>3</v>
      </c>
      <c r="O2257">
        <v>2</v>
      </c>
      <c r="W2257">
        <v>156389.09</v>
      </c>
      <c r="X2257">
        <v>1</v>
      </c>
      <c r="Y2257">
        <v>156389.09</v>
      </c>
    </row>
    <row r="2258" spans="1:245" x14ac:dyDescent="0.2">
      <c r="A2258">
        <v>50</v>
      </c>
      <c r="B2258">
        <v>0</v>
      </c>
      <c r="C2258">
        <v>0</v>
      </c>
      <c r="D2258">
        <v>1</v>
      </c>
      <c r="E2258">
        <v>230</v>
      </c>
      <c r="F2258">
        <f>ROUND(Source!BA2238,O2258)</f>
        <v>0</v>
      </c>
      <c r="G2258" t="s">
        <v>102</v>
      </c>
      <c r="H2258" t="s">
        <v>103</v>
      </c>
      <c r="K2258">
        <v>230</v>
      </c>
      <c r="L2258">
        <v>19</v>
      </c>
      <c r="M2258">
        <v>3</v>
      </c>
      <c r="N2258" t="s">
        <v>3</v>
      </c>
      <c r="O2258">
        <v>2</v>
      </c>
      <c r="W2258">
        <v>0</v>
      </c>
      <c r="X2258">
        <v>1</v>
      </c>
      <c r="Y2258">
        <v>0</v>
      </c>
    </row>
    <row r="2259" spans="1:245" x14ac:dyDescent="0.2">
      <c r="A2259">
        <v>50</v>
      </c>
      <c r="B2259">
        <v>0</v>
      </c>
      <c r="C2259">
        <v>0</v>
      </c>
      <c r="D2259">
        <v>1</v>
      </c>
      <c r="E2259">
        <v>206</v>
      </c>
      <c r="F2259">
        <f>ROUND(Source!T2238,O2259)</f>
        <v>0</v>
      </c>
      <c r="G2259" t="s">
        <v>104</v>
      </c>
      <c r="H2259" t="s">
        <v>105</v>
      </c>
      <c r="K2259">
        <v>206</v>
      </c>
      <c r="L2259">
        <v>20</v>
      </c>
      <c r="M2259">
        <v>3</v>
      </c>
      <c r="N2259" t="s">
        <v>3</v>
      </c>
      <c r="O2259">
        <v>2</v>
      </c>
      <c r="W2259">
        <v>0</v>
      </c>
      <c r="X2259">
        <v>1</v>
      </c>
      <c r="Y2259">
        <v>0</v>
      </c>
    </row>
    <row r="2260" spans="1:245" x14ac:dyDescent="0.2">
      <c r="A2260">
        <v>50</v>
      </c>
      <c r="B2260">
        <v>0</v>
      </c>
      <c r="C2260">
        <v>0</v>
      </c>
      <c r="D2260">
        <v>1</v>
      </c>
      <c r="E2260">
        <v>207</v>
      </c>
      <c r="F2260">
        <f>Source!U2238</f>
        <v>46.040800000000004</v>
      </c>
      <c r="G2260" t="s">
        <v>106</v>
      </c>
      <c r="H2260" t="s">
        <v>107</v>
      </c>
      <c r="K2260">
        <v>207</v>
      </c>
      <c r="L2260">
        <v>21</v>
      </c>
      <c r="M2260">
        <v>3</v>
      </c>
      <c r="N2260" t="s">
        <v>3</v>
      </c>
      <c r="O2260">
        <v>-1</v>
      </c>
      <c r="W2260">
        <v>46.040799999999997</v>
      </c>
      <c r="X2260">
        <v>1</v>
      </c>
      <c r="Y2260">
        <v>46.040799999999997</v>
      </c>
    </row>
    <row r="2261" spans="1:245" x14ac:dyDescent="0.2">
      <c r="A2261">
        <v>50</v>
      </c>
      <c r="B2261">
        <v>0</v>
      </c>
      <c r="C2261">
        <v>0</v>
      </c>
      <c r="D2261">
        <v>1</v>
      </c>
      <c r="E2261">
        <v>208</v>
      </c>
      <c r="F2261">
        <f>Source!V2238</f>
        <v>0</v>
      </c>
      <c r="G2261" t="s">
        <v>108</v>
      </c>
      <c r="H2261" t="s">
        <v>109</v>
      </c>
      <c r="K2261">
        <v>208</v>
      </c>
      <c r="L2261">
        <v>22</v>
      </c>
      <c r="M2261">
        <v>3</v>
      </c>
      <c r="N2261" t="s">
        <v>3</v>
      </c>
      <c r="O2261">
        <v>-1</v>
      </c>
      <c r="W2261">
        <v>0</v>
      </c>
      <c r="X2261">
        <v>1</v>
      </c>
      <c r="Y2261">
        <v>0</v>
      </c>
    </row>
    <row r="2262" spans="1:245" x14ac:dyDescent="0.2">
      <c r="A2262">
        <v>50</v>
      </c>
      <c r="B2262">
        <v>0</v>
      </c>
      <c r="C2262">
        <v>0</v>
      </c>
      <c r="D2262">
        <v>1</v>
      </c>
      <c r="E2262">
        <v>209</v>
      </c>
      <c r="F2262">
        <f>ROUND(Source!W2238,O2262)</f>
        <v>0</v>
      </c>
      <c r="G2262" t="s">
        <v>110</v>
      </c>
      <c r="H2262" t="s">
        <v>111</v>
      </c>
      <c r="K2262">
        <v>209</v>
      </c>
      <c r="L2262">
        <v>23</v>
      </c>
      <c r="M2262">
        <v>3</v>
      </c>
      <c r="N2262" t="s">
        <v>3</v>
      </c>
      <c r="O2262">
        <v>2</v>
      </c>
      <c r="W2262">
        <v>0</v>
      </c>
      <c r="X2262">
        <v>1</v>
      </c>
      <c r="Y2262">
        <v>0</v>
      </c>
    </row>
    <row r="2263" spans="1:245" x14ac:dyDescent="0.2">
      <c r="A2263">
        <v>50</v>
      </c>
      <c r="B2263">
        <v>0</v>
      </c>
      <c r="C2263">
        <v>0</v>
      </c>
      <c r="D2263">
        <v>1</v>
      </c>
      <c r="E2263">
        <v>233</v>
      </c>
      <c r="F2263">
        <f>ROUND(Source!BD2238,O2263)</f>
        <v>0</v>
      </c>
      <c r="G2263" t="s">
        <v>112</v>
      </c>
      <c r="H2263" t="s">
        <v>113</v>
      </c>
      <c r="K2263">
        <v>233</v>
      </c>
      <c r="L2263">
        <v>24</v>
      </c>
      <c r="M2263">
        <v>3</v>
      </c>
      <c r="N2263" t="s">
        <v>3</v>
      </c>
      <c r="O2263">
        <v>2</v>
      </c>
      <c r="W2263">
        <v>0</v>
      </c>
      <c r="X2263">
        <v>1</v>
      </c>
      <c r="Y2263">
        <v>0</v>
      </c>
    </row>
    <row r="2264" spans="1:245" x14ac:dyDescent="0.2">
      <c r="A2264">
        <v>50</v>
      </c>
      <c r="B2264">
        <v>0</v>
      </c>
      <c r="C2264">
        <v>0</v>
      </c>
      <c r="D2264">
        <v>1</v>
      </c>
      <c r="E2264">
        <v>210</v>
      </c>
      <c r="F2264">
        <f>ROUND(Source!X2238,O2264)</f>
        <v>18489.57</v>
      </c>
      <c r="G2264" t="s">
        <v>114</v>
      </c>
      <c r="H2264" t="s">
        <v>115</v>
      </c>
      <c r="K2264">
        <v>210</v>
      </c>
      <c r="L2264">
        <v>25</v>
      </c>
      <c r="M2264">
        <v>3</v>
      </c>
      <c r="N2264" t="s">
        <v>3</v>
      </c>
      <c r="O2264">
        <v>2</v>
      </c>
      <c r="W2264">
        <v>18489.57</v>
      </c>
      <c r="X2264">
        <v>1</v>
      </c>
      <c r="Y2264">
        <v>18489.57</v>
      </c>
    </row>
    <row r="2265" spans="1:245" x14ac:dyDescent="0.2">
      <c r="A2265">
        <v>50</v>
      </c>
      <c r="B2265">
        <v>0</v>
      </c>
      <c r="C2265">
        <v>0</v>
      </c>
      <c r="D2265">
        <v>1</v>
      </c>
      <c r="E2265">
        <v>211</v>
      </c>
      <c r="F2265">
        <f>ROUND(Source!Y2238,O2265)</f>
        <v>2641.38</v>
      </c>
      <c r="G2265" t="s">
        <v>116</v>
      </c>
      <c r="H2265" t="s">
        <v>117</v>
      </c>
      <c r="K2265">
        <v>211</v>
      </c>
      <c r="L2265">
        <v>26</v>
      </c>
      <c r="M2265">
        <v>3</v>
      </c>
      <c r="N2265" t="s">
        <v>3</v>
      </c>
      <c r="O2265">
        <v>2</v>
      </c>
      <c r="W2265">
        <v>2641.38</v>
      </c>
      <c r="X2265">
        <v>1</v>
      </c>
      <c r="Y2265">
        <v>2641.38</v>
      </c>
    </row>
    <row r="2266" spans="1:245" x14ac:dyDescent="0.2">
      <c r="A2266">
        <v>50</v>
      </c>
      <c r="B2266">
        <v>0</v>
      </c>
      <c r="C2266">
        <v>0</v>
      </c>
      <c r="D2266">
        <v>1</v>
      </c>
      <c r="E2266">
        <v>224</v>
      </c>
      <c r="F2266">
        <f>ROUND(Source!AR2238,O2266)</f>
        <v>156389.09</v>
      </c>
      <c r="G2266" t="s">
        <v>118</v>
      </c>
      <c r="H2266" t="s">
        <v>119</v>
      </c>
      <c r="K2266">
        <v>224</v>
      </c>
      <c r="L2266">
        <v>27</v>
      </c>
      <c r="M2266">
        <v>3</v>
      </c>
      <c r="N2266" t="s">
        <v>3</v>
      </c>
      <c r="O2266">
        <v>2</v>
      </c>
      <c r="W2266">
        <v>156389.09</v>
      </c>
      <c r="X2266">
        <v>1</v>
      </c>
      <c r="Y2266">
        <v>156389.09</v>
      </c>
    </row>
    <row r="2268" spans="1:245" x14ac:dyDescent="0.2">
      <c r="A2268">
        <v>4</v>
      </c>
      <c r="B2268">
        <v>1</v>
      </c>
      <c r="D2268">
        <f>ROW(A2286)</f>
        <v>2286</v>
      </c>
      <c r="F2268" t="s">
        <v>13</v>
      </c>
      <c r="G2268" t="s">
        <v>529</v>
      </c>
      <c r="H2268" t="s">
        <v>3</v>
      </c>
      <c r="I2268">
        <v>0</v>
      </c>
      <c r="K2268">
        <v>0</v>
      </c>
      <c r="M2268" t="s">
        <v>3</v>
      </c>
      <c r="S2268">
        <v>0</v>
      </c>
      <c r="U2268" t="s">
        <v>3</v>
      </c>
      <c r="V2268">
        <v>0</v>
      </c>
      <c r="AB2268" t="s">
        <v>3</v>
      </c>
      <c r="AC2268" t="s">
        <v>3</v>
      </c>
      <c r="AD2268" t="s">
        <v>3</v>
      </c>
      <c r="AE2268" t="s">
        <v>3</v>
      </c>
      <c r="AF2268" t="s">
        <v>3</v>
      </c>
      <c r="AG2268" t="s">
        <v>3</v>
      </c>
      <c r="AP2268" t="s">
        <v>3</v>
      </c>
      <c r="AQ2268" t="s">
        <v>3</v>
      </c>
      <c r="AR2268" t="s">
        <v>3</v>
      </c>
      <c r="AZ2268" t="s">
        <v>3</v>
      </c>
      <c r="BB2268" t="s">
        <v>3</v>
      </c>
      <c r="BC2268" t="s">
        <v>3</v>
      </c>
      <c r="BD2268" t="s">
        <v>3</v>
      </c>
      <c r="BE2268" t="s">
        <v>3</v>
      </c>
      <c r="BF2268" t="s">
        <v>3</v>
      </c>
      <c r="BG2268" t="s">
        <v>3</v>
      </c>
      <c r="BH2268" t="s">
        <v>3</v>
      </c>
      <c r="BI2268" t="s">
        <v>3</v>
      </c>
      <c r="BJ2268" t="s">
        <v>3</v>
      </c>
      <c r="BK2268" t="s">
        <v>3</v>
      </c>
      <c r="BL2268" t="s">
        <v>3</v>
      </c>
      <c r="BM2268" t="s">
        <v>3</v>
      </c>
      <c r="BN2268" t="s">
        <v>3</v>
      </c>
      <c r="BO2268" t="s">
        <v>3</v>
      </c>
      <c r="BP2268" t="s">
        <v>3</v>
      </c>
      <c r="BX2268">
        <v>0</v>
      </c>
      <c r="CJ2268">
        <v>0</v>
      </c>
    </row>
    <row r="2270" spans="1:245" x14ac:dyDescent="0.2">
      <c r="A2270">
        <v>52</v>
      </c>
      <c r="B2270">
        <f t="shared" ref="B2270:G2270" si="1614">B2286</f>
        <v>1</v>
      </c>
      <c r="C2270">
        <f t="shared" si="1614"/>
        <v>4</v>
      </c>
      <c r="D2270">
        <f t="shared" si="1614"/>
        <v>2268</v>
      </c>
      <c r="E2270">
        <f t="shared" si="1614"/>
        <v>0</v>
      </c>
      <c r="F2270" t="str">
        <f t="shared" si="1614"/>
        <v>Новый раздел</v>
      </c>
      <c r="G2270" t="str">
        <f t="shared" si="1614"/>
        <v>Помещение 220 Кабинет ИТК</v>
      </c>
      <c r="O2270">
        <f t="shared" ref="O2270:AT2270" si="1615">O2286</f>
        <v>164980.51999999999</v>
      </c>
      <c r="P2270">
        <f t="shared" si="1615"/>
        <v>107913.79</v>
      </c>
      <c r="Q2270">
        <f t="shared" si="1615"/>
        <v>628.64</v>
      </c>
      <c r="R2270">
        <f t="shared" si="1615"/>
        <v>288.94</v>
      </c>
      <c r="S2270">
        <f t="shared" si="1615"/>
        <v>56438.09</v>
      </c>
      <c r="T2270">
        <f t="shared" si="1615"/>
        <v>0</v>
      </c>
      <c r="U2270">
        <f t="shared" si="1615"/>
        <v>94.403800000000004</v>
      </c>
      <c r="V2270">
        <f t="shared" si="1615"/>
        <v>0</v>
      </c>
      <c r="W2270">
        <f t="shared" si="1615"/>
        <v>0</v>
      </c>
      <c r="X2270">
        <f t="shared" si="1615"/>
        <v>39506.67</v>
      </c>
      <c r="Y2270">
        <f t="shared" si="1615"/>
        <v>5643.83</v>
      </c>
      <c r="Z2270">
        <f t="shared" si="1615"/>
        <v>0</v>
      </c>
      <c r="AA2270">
        <f t="shared" si="1615"/>
        <v>0</v>
      </c>
      <c r="AB2270">
        <f t="shared" si="1615"/>
        <v>164980.51999999999</v>
      </c>
      <c r="AC2270">
        <f t="shared" si="1615"/>
        <v>107913.79</v>
      </c>
      <c r="AD2270">
        <f t="shared" si="1615"/>
        <v>628.64</v>
      </c>
      <c r="AE2270">
        <f t="shared" si="1615"/>
        <v>288.94</v>
      </c>
      <c r="AF2270">
        <f t="shared" si="1615"/>
        <v>56438.09</v>
      </c>
      <c r="AG2270">
        <f t="shared" si="1615"/>
        <v>0</v>
      </c>
      <c r="AH2270">
        <f t="shared" si="1615"/>
        <v>94.403800000000004</v>
      </c>
      <c r="AI2270">
        <f t="shared" si="1615"/>
        <v>0</v>
      </c>
      <c r="AJ2270">
        <f t="shared" si="1615"/>
        <v>0</v>
      </c>
      <c r="AK2270">
        <f t="shared" si="1615"/>
        <v>39506.67</v>
      </c>
      <c r="AL2270">
        <f t="shared" si="1615"/>
        <v>5643.83</v>
      </c>
      <c r="AM2270">
        <f t="shared" si="1615"/>
        <v>0</v>
      </c>
      <c r="AN2270">
        <f t="shared" si="1615"/>
        <v>0</v>
      </c>
      <c r="AO2270">
        <f t="shared" si="1615"/>
        <v>0</v>
      </c>
      <c r="AP2270">
        <f t="shared" si="1615"/>
        <v>0</v>
      </c>
      <c r="AQ2270">
        <f t="shared" si="1615"/>
        <v>0</v>
      </c>
      <c r="AR2270">
        <f t="shared" si="1615"/>
        <v>210443.06</v>
      </c>
      <c r="AS2270">
        <f t="shared" si="1615"/>
        <v>0</v>
      </c>
      <c r="AT2270">
        <f t="shared" si="1615"/>
        <v>0</v>
      </c>
      <c r="AU2270">
        <f t="shared" ref="AU2270:BZ2270" si="1616">AU2286</f>
        <v>210443.06</v>
      </c>
      <c r="AV2270">
        <f t="shared" si="1616"/>
        <v>107913.79</v>
      </c>
      <c r="AW2270">
        <f t="shared" si="1616"/>
        <v>107913.79</v>
      </c>
      <c r="AX2270">
        <f t="shared" si="1616"/>
        <v>0</v>
      </c>
      <c r="AY2270">
        <f t="shared" si="1616"/>
        <v>107913.79</v>
      </c>
      <c r="AZ2270">
        <f t="shared" si="1616"/>
        <v>0</v>
      </c>
      <c r="BA2270">
        <f t="shared" si="1616"/>
        <v>0</v>
      </c>
      <c r="BB2270">
        <f t="shared" si="1616"/>
        <v>0</v>
      </c>
      <c r="BC2270">
        <f t="shared" si="1616"/>
        <v>0</v>
      </c>
      <c r="BD2270">
        <f t="shared" si="1616"/>
        <v>0</v>
      </c>
      <c r="BE2270">
        <f t="shared" si="1616"/>
        <v>0</v>
      </c>
      <c r="BF2270">
        <f t="shared" si="1616"/>
        <v>0</v>
      </c>
      <c r="BG2270">
        <f t="shared" si="1616"/>
        <v>0</v>
      </c>
      <c r="BH2270">
        <f t="shared" si="1616"/>
        <v>0</v>
      </c>
      <c r="BI2270">
        <f t="shared" si="1616"/>
        <v>0</v>
      </c>
      <c r="BJ2270">
        <f t="shared" si="1616"/>
        <v>0</v>
      </c>
      <c r="BK2270">
        <f t="shared" si="1616"/>
        <v>0</v>
      </c>
      <c r="BL2270">
        <f t="shared" si="1616"/>
        <v>0</v>
      </c>
      <c r="BM2270">
        <f t="shared" si="1616"/>
        <v>0</v>
      </c>
      <c r="BN2270">
        <f t="shared" si="1616"/>
        <v>0</v>
      </c>
      <c r="BO2270">
        <f t="shared" si="1616"/>
        <v>0</v>
      </c>
      <c r="BP2270">
        <f t="shared" si="1616"/>
        <v>0</v>
      </c>
      <c r="BQ2270">
        <f t="shared" si="1616"/>
        <v>0</v>
      </c>
      <c r="BR2270">
        <f t="shared" si="1616"/>
        <v>0</v>
      </c>
      <c r="BS2270">
        <f t="shared" si="1616"/>
        <v>0</v>
      </c>
      <c r="BT2270">
        <f t="shared" si="1616"/>
        <v>0</v>
      </c>
      <c r="BU2270">
        <f t="shared" si="1616"/>
        <v>0</v>
      </c>
      <c r="BV2270">
        <f t="shared" si="1616"/>
        <v>0</v>
      </c>
      <c r="BW2270">
        <f t="shared" si="1616"/>
        <v>0</v>
      </c>
      <c r="BX2270">
        <f t="shared" si="1616"/>
        <v>0</v>
      </c>
      <c r="BY2270">
        <f t="shared" si="1616"/>
        <v>0</v>
      </c>
      <c r="BZ2270">
        <f t="shared" si="1616"/>
        <v>0</v>
      </c>
      <c r="CA2270">
        <f t="shared" ref="CA2270:DF2270" si="1617">CA2286</f>
        <v>210443.06</v>
      </c>
      <c r="CB2270">
        <f t="shared" si="1617"/>
        <v>0</v>
      </c>
      <c r="CC2270">
        <f t="shared" si="1617"/>
        <v>0</v>
      </c>
      <c r="CD2270">
        <f t="shared" si="1617"/>
        <v>210443.06</v>
      </c>
      <c r="CE2270">
        <f t="shared" si="1617"/>
        <v>107913.79</v>
      </c>
      <c r="CF2270">
        <f t="shared" si="1617"/>
        <v>107913.79</v>
      </c>
      <c r="CG2270">
        <f t="shared" si="1617"/>
        <v>0</v>
      </c>
      <c r="CH2270">
        <f t="shared" si="1617"/>
        <v>107913.79</v>
      </c>
      <c r="CI2270">
        <f t="shared" si="1617"/>
        <v>0</v>
      </c>
      <c r="CJ2270">
        <f t="shared" si="1617"/>
        <v>0</v>
      </c>
      <c r="CK2270">
        <f t="shared" si="1617"/>
        <v>0</v>
      </c>
      <c r="CL2270">
        <f t="shared" si="1617"/>
        <v>0</v>
      </c>
      <c r="CM2270">
        <f t="shared" si="1617"/>
        <v>0</v>
      </c>
      <c r="CN2270">
        <f t="shared" si="1617"/>
        <v>0</v>
      </c>
      <c r="CO2270">
        <f t="shared" si="1617"/>
        <v>0</v>
      </c>
      <c r="CP2270">
        <f t="shared" si="1617"/>
        <v>0</v>
      </c>
      <c r="CQ2270">
        <f t="shared" si="1617"/>
        <v>0</v>
      </c>
      <c r="CR2270">
        <f t="shared" si="1617"/>
        <v>0</v>
      </c>
      <c r="CS2270">
        <f t="shared" si="1617"/>
        <v>0</v>
      </c>
      <c r="CT2270">
        <f t="shared" si="1617"/>
        <v>0</v>
      </c>
      <c r="CU2270">
        <f t="shared" si="1617"/>
        <v>0</v>
      </c>
      <c r="CV2270">
        <f t="shared" si="1617"/>
        <v>0</v>
      </c>
      <c r="CW2270">
        <f t="shared" si="1617"/>
        <v>0</v>
      </c>
      <c r="CX2270">
        <f t="shared" si="1617"/>
        <v>0</v>
      </c>
      <c r="CY2270">
        <f t="shared" si="1617"/>
        <v>0</v>
      </c>
      <c r="CZ2270">
        <f t="shared" si="1617"/>
        <v>0</v>
      </c>
      <c r="DA2270">
        <f t="shared" si="1617"/>
        <v>0</v>
      </c>
      <c r="DB2270">
        <f t="shared" si="1617"/>
        <v>0</v>
      </c>
      <c r="DC2270">
        <f t="shared" si="1617"/>
        <v>0</v>
      </c>
      <c r="DD2270">
        <f t="shared" si="1617"/>
        <v>0</v>
      </c>
      <c r="DE2270">
        <f t="shared" si="1617"/>
        <v>0</v>
      </c>
      <c r="DF2270">
        <f t="shared" si="1617"/>
        <v>0</v>
      </c>
      <c r="DG2270">
        <f t="shared" ref="DG2270:EL2270" si="1618">DG2286</f>
        <v>0</v>
      </c>
      <c r="DH2270">
        <f t="shared" si="1618"/>
        <v>0</v>
      </c>
      <c r="DI2270">
        <f t="shared" si="1618"/>
        <v>0</v>
      </c>
      <c r="DJ2270">
        <f t="shared" si="1618"/>
        <v>0</v>
      </c>
      <c r="DK2270">
        <f t="shared" si="1618"/>
        <v>0</v>
      </c>
      <c r="DL2270">
        <f t="shared" si="1618"/>
        <v>0</v>
      </c>
      <c r="DM2270">
        <f t="shared" si="1618"/>
        <v>0</v>
      </c>
      <c r="DN2270">
        <f t="shared" si="1618"/>
        <v>0</v>
      </c>
      <c r="DO2270">
        <f t="shared" si="1618"/>
        <v>0</v>
      </c>
      <c r="DP2270">
        <f t="shared" si="1618"/>
        <v>0</v>
      </c>
      <c r="DQ2270">
        <f t="shared" si="1618"/>
        <v>0</v>
      </c>
      <c r="DR2270">
        <f t="shared" si="1618"/>
        <v>0</v>
      </c>
      <c r="DS2270">
        <f t="shared" si="1618"/>
        <v>0</v>
      </c>
      <c r="DT2270">
        <f t="shared" si="1618"/>
        <v>0</v>
      </c>
      <c r="DU2270">
        <f t="shared" si="1618"/>
        <v>0</v>
      </c>
      <c r="DV2270">
        <f t="shared" si="1618"/>
        <v>0</v>
      </c>
      <c r="DW2270">
        <f t="shared" si="1618"/>
        <v>0</v>
      </c>
      <c r="DX2270">
        <f t="shared" si="1618"/>
        <v>0</v>
      </c>
      <c r="DY2270">
        <f t="shared" si="1618"/>
        <v>0</v>
      </c>
      <c r="DZ2270">
        <f t="shared" si="1618"/>
        <v>0</v>
      </c>
      <c r="EA2270">
        <f t="shared" si="1618"/>
        <v>0</v>
      </c>
      <c r="EB2270">
        <f t="shared" si="1618"/>
        <v>0</v>
      </c>
      <c r="EC2270">
        <f t="shared" si="1618"/>
        <v>0</v>
      </c>
      <c r="ED2270">
        <f t="shared" si="1618"/>
        <v>0</v>
      </c>
      <c r="EE2270">
        <f t="shared" si="1618"/>
        <v>0</v>
      </c>
      <c r="EF2270">
        <f t="shared" si="1618"/>
        <v>0</v>
      </c>
      <c r="EG2270">
        <f t="shared" si="1618"/>
        <v>0</v>
      </c>
      <c r="EH2270">
        <f t="shared" si="1618"/>
        <v>0</v>
      </c>
      <c r="EI2270">
        <f t="shared" si="1618"/>
        <v>0</v>
      </c>
      <c r="EJ2270">
        <f t="shared" si="1618"/>
        <v>0</v>
      </c>
      <c r="EK2270">
        <f t="shared" si="1618"/>
        <v>0</v>
      </c>
      <c r="EL2270">
        <f t="shared" si="1618"/>
        <v>0</v>
      </c>
      <c r="EM2270">
        <f t="shared" ref="EM2270:FR2270" si="1619">EM2286</f>
        <v>0</v>
      </c>
      <c r="EN2270">
        <f t="shared" si="1619"/>
        <v>0</v>
      </c>
      <c r="EO2270">
        <f t="shared" si="1619"/>
        <v>0</v>
      </c>
      <c r="EP2270">
        <f t="shared" si="1619"/>
        <v>0</v>
      </c>
      <c r="EQ2270">
        <f t="shared" si="1619"/>
        <v>0</v>
      </c>
      <c r="ER2270">
        <f t="shared" si="1619"/>
        <v>0</v>
      </c>
      <c r="ES2270">
        <f t="shared" si="1619"/>
        <v>0</v>
      </c>
      <c r="ET2270">
        <f t="shared" si="1619"/>
        <v>0</v>
      </c>
      <c r="EU2270">
        <f t="shared" si="1619"/>
        <v>0</v>
      </c>
      <c r="EV2270">
        <f t="shared" si="1619"/>
        <v>0</v>
      </c>
      <c r="EW2270">
        <f t="shared" si="1619"/>
        <v>0</v>
      </c>
      <c r="EX2270">
        <f t="shared" si="1619"/>
        <v>0</v>
      </c>
      <c r="EY2270">
        <f t="shared" si="1619"/>
        <v>0</v>
      </c>
      <c r="EZ2270">
        <f t="shared" si="1619"/>
        <v>0</v>
      </c>
      <c r="FA2270">
        <f t="shared" si="1619"/>
        <v>0</v>
      </c>
      <c r="FB2270">
        <f t="shared" si="1619"/>
        <v>0</v>
      </c>
      <c r="FC2270">
        <f t="shared" si="1619"/>
        <v>0</v>
      </c>
      <c r="FD2270">
        <f t="shared" si="1619"/>
        <v>0</v>
      </c>
      <c r="FE2270">
        <f t="shared" si="1619"/>
        <v>0</v>
      </c>
      <c r="FF2270">
        <f t="shared" si="1619"/>
        <v>0</v>
      </c>
      <c r="FG2270">
        <f t="shared" si="1619"/>
        <v>0</v>
      </c>
      <c r="FH2270">
        <f t="shared" si="1619"/>
        <v>0</v>
      </c>
      <c r="FI2270">
        <f t="shared" si="1619"/>
        <v>0</v>
      </c>
      <c r="FJ2270">
        <f t="shared" si="1619"/>
        <v>0</v>
      </c>
      <c r="FK2270">
        <f t="shared" si="1619"/>
        <v>0</v>
      </c>
      <c r="FL2270">
        <f t="shared" si="1619"/>
        <v>0</v>
      </c>
      <c r="FM2270">
        <f t="shared" si="1619"/>
        <v>0</v>
      </c>
      <c r="FN2270">
        <f t="shared" si="1619"/>
        <v>0</v>
      </c>
      <c r="FO2270">
        <f t="shared" si="1619"/>
        <v>0</v>
      </c>
      <c r="FP2270">
        <f t="shared" si="1619"/>
        <v>0</v>
      </c>
      <c r="FQ2270">
        <f t="shared" si="1619"/>
        <v>0</v>
      </c>
      <c r="FR2270">
        <f t="shared" si="1619"/>
        <v>0</v>
      </c>
      <c r="FS2270">
        <f t="shared" ref="FS2270:GX2270" si="1620">FS2286</f>
        <v>0</v>
      </c>
      <c r="FT2270">
        <f t="shared" si="1620"/>
        <v>0</v>
      </c>
      <c r="FU2270">
        <f t="shared" si="1620"/>
        <v>0</v>
      </c>
      <c r="FV2270">
        <f t="shared" si="1620"/>
        <v>0</v>
      </c>
      <c r="FW2270">
        <f t="shared" si="1620"/>
        <v>0</v>
      </c>
      <c r="FX2270">
        <f t="shared" si="1620"/>
        <v>0</v>
      </c>
      <c r="FY2270">
        <f t="shared" si="1620"/>
        <v>0</v>
      </c>
      <c r="FZ2270">
        <f t="shared" si="1620"/>
        <v>0</v>
      </c>
      <c r="GA2270">
        <f t="shared" si="1620"/>
        <v>0</v>
      </c>
      <c r="GB2270">
        <f t="shared" si="1620"/>
        <v>0</v>
      </c>
      <c r="GC2270">
        <f t="shared" si="1620"/>
        <v>0</v>
      </c>
      <c r="GD2270">
        <f t="shared" si="1620"/>
        <v>0</v>
      </c>
      <c r="GE2270">
        <f t="shared" si="1620"/>
        <v>0</v>
      </c>
      <c r="GF2270">
        <f t="shared" si="1620"/>
        <v>0</v>
      </c>
      <c r="GG2270">
        <f t="shared" si="1620"/>
        <v>0</v>
      </c>
      <c r="GH2270">
        <f t="shared" si="1620"/>
        <v>0</v>
      </c>
      <c r="GI2270">
        <f t="shared" si="1620"/>
        <v>0</v>
      </c>
      <c r="GJ2270">
        <f t="shared" si="1620"/>
        <v>0</v>
      </c>
      <c r="GK2270">
        <f t="shared" si="1620"/>
        <v>0</v>
      </c>
      <c r="GL2270">
        <f t="shared" si="1620"/>
        <v>0</v>
      </c>
      <c r="GM2270">
        <f t="shared" si="1620"/>
        <v>0</v>
      </c>
      <c r="GN2270">
        <f t="shared" si="1620"/>
        <v>0</v>
      </c>
      <c r="GO2270">
        <f t="shared" si="1620"/>
        <v>0</v>
      </c>
      <c r="GP2270">
        <f t="shared" si="1620"/>
        <v>0</v>
      </c>
      <c r="GQ2270">
        <f t="shared" si="1620"/>
        <v>0</v>
      </c>
      <c r="GR2270">
        <f t="shared" si="1620"/>
        <v>0</v>
      </c>
      <c r="GS2270">
        <f t="shared" si="1620"/>
        <v>0</v>
      </c>
      <c r="GT2270">
        <f t="shared" si="1620"/>
        <v>0</v>
      </c>
      <c r="GU2270">
        <f t="shared" si="1620"/>
        <v>0</v>
      </c>
      <c r="GV2270">
        <f t="shared" si="1620"/>
        <v>0</v>
      </c>
      <c r="GW2270">
        <f t="shared" si="1620"/>
        <v>0</v>
      </c>
      <c r="GX2270">
        <f t="shared" si="1620"/>
        <v>0</v>
      </c>
    </row>
    <row r="2272" spans="1:245" x14ac:dyDescent="0.2">
      <c r="A2272">
        <v>17</v>
      </c>
      <c r="B2272">
        <v>1</v>
      </c>
      <c r="C2272">
        <f>ROW(SmtRes!A716)</f>
        <v>716</v>
      </c>
      <c r="D2272">
        <f>ROW(EtalonRes!A716)</f>
        <v>716</v>
      </c>
      <c r="E2272" t="s">
        <v>530</v>
      </c>
      <c r="F2272" t="s">
        <v>16</v>
      </c>
      <c r="G2272" t="s">
        <v>17</v>
      </c>
      <c r="H2272" t="s">
        <v>18</v>
      </c>
      <c r="I2272">
        <f>ROUND(4/100,9)</f>
        <v>0.04</v>
      </c>
      <c r="J2272">
        <v>0</v>
      </c>
      <c r="K2272">
        <f>ROUND(4/100,9)</f>
        <v>0.04</v>
      </c>
      <c r="O2272">
        <f t="shared" ref="O2272:O2284" si="1621">ROUND(CP2272,2)</f>
        <v>108.42</v>
      </c>
      <c r="P2272">
        <f t="shared" ref="P2272:P2284" si="1622">ROUND(CQ2272*I2272,2)</f>
        <v>0</v>
      </c>
      <c r="Q2272">
        <f t="shared" ref="Q2272:Q2284" si="1623">ROUND(CR2272*I2272,2)</f>
        <v>0</v>
      </c>
      <c r="R2272">
        <f t="shared" ref="R2272:R2284" si="1624">ROUND(CS2272*I2272,2)</f>
        <v>0</v>
      </c>
      <c r="S2272">
        <f t="shared" ref="S2272:S2284" si="1625">ROUND(CT2272*I2272,2)</f>
        <v>108.42</v>
      </c>
      <c r="T2272">
        <f t="shared" ref="T2272:T2284" si="1626">ROUND(CU2272*I2272,2)</f>
        <v>0</v>
      </c>
      <c r="U2272">
        <f t="shared" ref="U2272:U2284" si="1627">CV2272*I2272</f>
        <v>0.2336</v>
      </c>
      <c r="V2272">
        <f t="shared" ref="V2272:V2284" si="1628">CW2272*I2272</f>
        <v>0</v>
      </c>
      <c r="W2272">
        <f t="shared" ref="W2272:W2284" si="1629">ROUND(CX2272*I2272,2)</f>
        <v>0</v>
      </c>
      <c r="X2272">
        <f t="shared" ref="X2272:X2284" si="1630">ROUND(CY2272,2)</f>
        <v>75.89</v>
      </c>
      <c r="Y2272">
        <f t="shared" ref="Y2272:Y2284" si="1631">ROUND(CZ2272,2)</f>
        <v>10.84</v>
      </c>
      <c r="AA2272">
        <v>35364244</v>
      </c>
      <c r="AB2272">
        <f t="shared" ref="AB2272:AB2284" si="1632">ROUND((AC2272+AD2272+AF2272),6)</f>
        <v>2710.46</v>
      </c>
      <c r="AC2272">
        <f t="shared" ref="AC2272:AC2284" si="1633">ROUND((ES2272),6)</f>
        <v>0</v>
      </c>
      <c r="AD2272">
        <f t="shared" ref="AD2272:AD2284" si="1634">ROUND((((ET2272)-(EU2272))+AE2272),6)</f>
        <v>0</v>
      </c>
      <c r="AE2272">
        <f t="shared" ref="AE2272:AE2284" si="1635">ROUND((EU2272),6)</f>
        <v>0</v>
      </c>
      <c r="AF2272">
        <f t="shared" ref="AF2272:AF2284" si="1636">ROUND((EV2272),6)</f>
        <v>2710.46</v>
      </c>
      <c r="AG2272">
        <f t="shared" ref="AG2272:AG2284" si="1637">ROUND((AP2272),6)</f>
        <v>0</v>
      </c>
      <c r="AH2272">
        <f t="shared" ref="AH2272:AH2284" si="1638">(EW2272)</f>
        <v>5.84</v>
      </c>
      <c r="AI2272">
        <f t="shared" ref="AI2272:AI2284" si="1639">(EX2272)</f>
        <v>0</v>
      </c>
      <c r="AJ2272">
        <f t="shared" ref="AJ2272:AJ2284" si="1640">(AS2272)</f>
        <v>0</v>
      </c>
      <c r="AK2272">
        <v>2710.46</v>
      </c>
      <c r="AL2272">
        <v>0</v>
      </c>
      <c r="AM2272">
        <v>0</v>
      </c>
      <c r="AN2272">
        <v>0</v>
      </c>
      <c r="AO2272">
        <v>2710.46</v>
      </c>
      <c r="AP2272">
        <v>0</v>
      </c>
      <c r="AQ2272">
        <v>5.84</v>
      </c>
      <c r="AR2272">
        <v>0</v>
      </c>
      <c r="AS2272">
        <v>0</v>
      </c>
      <c r="AT2272">
        <v>70</v>
      </c>
      <c r="AU2272">
        <v>10</v>
      </c>
      <c r="AV2272">
        <v>1</v>
      </c>
      <c r="AW2272">
        <v>1</v>
      </c>
      <c r="AZ2272">
        <v>1</v>
      </c>
      <c r="BA2272">
        <v>1</v>
      </c>
      <c r="BB2272">
        <v>1</v>
      </c>
      <c r="BC2272">
        <v>1</v>
      </c>
      <c r="BD2272" t="s">
        <v>3</v>
      </c>
      <c r="BE2272" t="s">
        <v>3</v>
      </c>
      <c r="BF2272" t="s">
        <v>3</v>
      </c>
      <c r="BG2272" t="s">
        <v>3</v>
      </c>
      <c r="BH2272">
        <v>0</v>
      </c>
      <c r="BI2272">
        <v>4</v>
      </c>
      <c r="BJ2272" t="s">
        <v>19</v>
      </c>
      <c r="BM2272">
        <v>0</v>
      </c>
      <c r="BN2272">
        <v>0</v>
      </c>
      <c r="BO2272" t="s">
        <v>3</v>
      </c>
      <c r="BP2272">
        <v>0</v>
      </c>
      <c r="BQ2272">
        <v>1</v>
      </c>
      <c r="BR2272">
        <v>0</v>
      </c>
      <c r="BS2272">
        <v>1</v>
      </c>
      <c r="BT2272">
        <v>1</v>
      </c>
      <c r="BU2272">
        <v>1</v>
      </c>
      <c r="BV2272">
        <v>1</v>
      </c>
      <c r="BW2272">
        <v>1</v>
      </c>
      <c r="BX2272">
        <v>1</v>
      </c>
      <c r="BY2272" t="s">
        <v>3</v>
      </c>
      <c r="BZ2272">
        <v>70</v>
      </c>
      <c r="CA2272">
        <v>10</v>
      </c>
      <c r="CB2272" t="s">
        <v>3</v>
      </c>
      <c r="CE2272">
        <v>0</v>
      </c>
      <c r="CF2272">
        <v>0</v>
      </c>
      <c r="CG2272">
        <v>0</v>
      </c>
      <c r="CM2272">
        <v>0</v>
      </c>
      <c r="CN2272" t="s">
        <v>3</v>
      </c>
      <c r="CO2272">
        <v>0</v>
      </c>
      <c r="CP2272">
        <f t="shared" ref="CP2272:CP2284" si="1641">(P2272+Q2272+S2272)</f>
        <v>108.42</v>
      </c>
      <c r="CQ2272">
        <f t="shared" ref="CQ2272:CQ2284" si="1642">(AC2272*BC2272*AW2272)</f>
        <v>0</v>
      </c>
      <c r="CR2272">
        <f t="shared" ref="CR2272:CR2284" si="1643">((((ET2272)*BB2272-(EU2272)*BS2272)+AE2272*BS2272)*AV2272)</f>
        <v>0</v>
      </c>
      <c r="CS2272">
        <f t="shared" ref="CS2272:CS2284" si="1644">(AE2272*BS2272*AV2272)</f>
        <v>0</v>
      </c>
      <c r="CT2272">
        <f t="shared" ref="CT2272:CT2284" si="1645">(AF2272*BA2272*AV2272)</f>
        <v>2710.46</v>
      </c>
      <c r="CU2272">
        <f t="shared" ref="CU2272:CU2284" si="1646">AG2272</f>
        <v>0</v>
      </c>
      <c r="CV2272">
        <f t="shared" ref="CV2272:CV2284" si="1647">(AH2272*AV2272)</f>
        <v>5.84</v>
      </c>
      <c r="CW2272">
        <f t="shared" ref="CW2272:CW2284" si="1648">AI2272</f>
        <v>0</v>
      </c>
      <c r="CX2272">
        <f t="shared" ref="CX2272:CX2284" si="1649">AJ2272</f>
        <v>0</v>
      </c>
      <c r="CY2272">
        <f t="shared" ref="CY2272:CY2284" si="1650">((S2272*BZ2272)/100)</f>
        <v>75.894000000000005</v>
      </c>
      <c r="CZ2272">
        <f t="shared" ref="CZ2272:CZ2284" si="1651">((S2272*CA2272)/100)</f>
        <v>10.842000000000001</v>
      </c>
      <c r="DC2272" t="s">
        <v>3</v>
      </c>
      <c r="DD2272" t="s">
        <v>3</v>
      </c>
      <c r="DE2272" t="s">
        <v>3</v>
      </c>
      <c r="DF2272" t="s">
        <v>3</v>
      </c>
      <c r="DG2272" t="s">
        <v>3</v>
      </c>
      <c r="DH2272" t="s">
        <v>3</v>
      </c>
      <c r="DI2272" t="s">
        <v>3</v>
      </c>
      <c r="DJ2272" t="s">
        <v>3</v>
      </c>
      <c r="DK2272" t="s">
        <v>3</v>
      </c>
      <c r="DL2272" t="s">
        <v>3</v>
      </c>
      <c r="DM2272" t="s">
        <v>3</v>
      </c>
      <c r="DN2272">
        <v>0</v>
      </c>
      <c r="DO2272">
        <v>0</v>
      </c>
      <c r="DP2272">
        <v>1</v>
      </c>
      <c r="DQ2272">
        <v>1</v>
      </c>
      <c r="DU2272">
        <v>1010</v>
      </c>
      <c r="DV2272" t="s">
        <v>18</v>
      </c>
      <c r="DW2272" t="s">
        <v>18</v>
      </c>
      <c r="DX2272">
        <v>100</v>
      </c>
      <c r="DZ2272" t="s">
        <v>3</v>
      </c>
      <c r="EA2272" t="s">
        <v>3</v>
      </c>
      <c r="EB2272" t="s">
        <v>3</v>
      </c>
      <c r="EC2272" t="s">
        <v>3</v>
      </c>
      <c r="EE2272">
        <v>35096056</v>
      </c>
      <c r="EF2272">
        <v>1</v>
      </c>
      <c r="EG2272" t="s">
        <v>20</v>
      </c>
      <c r="EH2272">
        <v>0</v>
      </c>
      <c r="EI2272" t="s">
        <v>3</v>
      </c>
      <c r="EJ2272">
        <v>4</v>
      </c>
      <c r="EK2272">
        <v>0</v>
      </c>
      <c r="EL2272" t="s">
        <v>21</v>
      </c>
      <c r="EM2272" t="s">
        <v>22</v>
      </c>
      <c r="EO2272" t="s">
        <v>3</v>
      </c>
      <c r="EQ2272">
        <v>2097152</v>
      </c>
      <c r="ER2272">
        <v>2710.46</v>
      </c>
      <c r="ES2272">
        <v>0</v>
      </c>
      <c r="ET2272">
        <v>0</v>
      </c>
      <c r="EU2272">
        <v>0</v>
      </c>
      <c r="EV2272">
        <v>2710.46</v>
      </c>
      <c r="EW2272">
        <v>5.84</v>
      </c>
      <c r="EX2272">
        <v>0</v>
      </c>
      <c r="EY2272">
        <v>0</v>
      </c>
      <c r="FQ2272">
        <v>0</v>
      </c>
      <c r="FR2272">
        <v>0</v>
      </c>
      <c r="FS2272">
        <v>0</v>
      </c>
      <c r="FX2272">
        <v>70</v>
      </c>
      <c r="FY2272">
        <v>10</v>
      </c>
      <c r="GA2272" t="s">
        <v>3</v>
      </c>
      <c r="GD2272">
        <v>0</v>
      </c>
      <c r="GF2272">
        <v>-931379651</v>
      </c>
      <c r="GG2272">
        <v>2</v>
      </c>
      <c r="GH2272">
        <v>1</v>
      </c>
      <c r="GI2272">
        <v>-2</v>
      </c>
      <c r="GJ2272">
        <v>0</v>
      </c>
      <c r="GK2272">
        <f>ROUND(R2272*(R12)/100,2)</f>
        <v>0</v>
      </c>
      <c r="GL2272">
        <f t="shared" ref="GL2272:GL2284" si="1652">ROUND(IF(AND(BH2272=3,BI2272=3,FS2272&lt;&gt;0),P2272,0),2)</f>
        <v>0</v>
      </c>
      <c r="GM2272">
        <f t="shared" ref="GM2272:GM2284" si="1653">ROUND(O2272+X2272+Y2272+GK2272,2)+GX2272</f>
        <v>195.15</v>
      </c>
      <c r="GN2272">
        <f t="shared" ref="GN2272:GN2284" si="1654">IF(OR(BI2272=0,BI2272=1),GM2272-GX2272,0)</f>
        <v>0</v>
      </c>
      <c r="GO2272">
        <f t="shared" ref="GO2272:GO2284" si="1655">IF(BI2272=2,GM2272-GX2272,0)</f>
        <v>0</v>
      </c>
      <c r="GP2272">
        <f t="shared" ref="GP2272:GP2284" si="1656">IF(BI2272=4,GM2272-GX2272,0)</f>
        <v>195.15</v>
      </c>
      <c r="GR2272">
        <v>0</v>
      </c>
      <c r="GS2272">
        <v>3</v>
      </c>
      <c r="GT2272">
        <v>0</v>
      </c>
      <c r="GU2272" t="s">
        <v>3</v>
      </c>
      <c r="GV2272">
        <f t="shared" ref="GV2272:GV2284" si="1657">ROUND((GT2272),6)</f>
        <v>0</v>
      </c>
      <c r="GW2272">
        <v>1</v>
      </c>
      <c r="GX2272">
        <f t="shared" ref="GX2272:GX2284" si="1658">ROUND(HC2272*I2272,2)</f>
        <v>0</v>
      </c>
      <c r="HA2272">
        <v>0</v>
      </c>
      <c r="HB2272">
        <v>0</v>
      </c>
      <c r="HC2272">
        <f t="shared" ref="HC2272:HC2284" si="1659">GV2272*GW2272</f>
        <v>0</v>
      </c>
      <c r="HE2272" t="s">
        <v>3</v>
      </c>
      <c r="HF2272" t="s">
        <v>3</v>
      </c>
      <c r="HM2272" t="s">
        <v>3</v>
      </c>
      <c r="HN2272" t="s">
        <v>3</v>
      </c>
      <c r="HO2272" t="s">
        <v>3</v>
      </c>
      <c r="HP2272" t="s">
        <v>3</v>
      </c>
      <c r="HQ2272" t="s">
        <v>3</v>
      </c>
      <c r="HS2272">
        <v>0</v>
      </c>
      <c r="IK2272">
        <v>0</v>
      </c>
    </row>
    <row r="2273" spans="1:245" x14ac:dyDescent="0.2">
      <c r="A2273">
        <v>17</v>
      </c>
      <c r="B2273">
        <v>1</v>
      </c>
      <c r="C2273">
        <f>ROW(SmtRes!A720)</f>
        <v>720</v>
      </c>
      <c r="D2273">
        <f>ROW(EtalonRes!A720)</f>
        <v>720</v>
      </c>
      <c r="E2273" t="s">
        <v>531</v>
      </c>
      <c r="F2273" t="s">
        <v>227</v>
      </c>
      <c r="G2273" t="s">
        <v>228</v>
      </c>
      <c r="H2273" t="s">
        <v>229</v>
      </c>
      <c r="I2273">
        <f>ROUND(2/10,9)</f>
        <v>0.2</v>
      </c>
      <c r="J2273">
        <v>0</v>
      </c>
      <c r="K2273">
        <f>ROUND(2/10,9)</f>
        <v>0.2</v>
      </c>
      <c r="O2273">
        <f t="shared" si="1621"/>
        <v>85.31</v>
      </c>
      <c r="P2273">
        <f t="shared" si="1622"/>
        <v>22.46</v>
      </c>
      <c r="Q2273">
        <f t="shared" si="1623"/>
        <v>1.8</v>
      </c>
      <c r="R2273">
        <f t="shared" si="1624"/>
        <v>0.03</v>
      </c>
      <c r="S2273">
        <f t="shared" si="1625"/>
        <v>61.05</v>
      </c>
      <c r="T2273">
        <f t="shared" si="1626"/>
        <v>0</v>
      </c>
      <c r="U2273">
        <f t="shared" si="1627"/>
        <v>8.4000000000000005E-2</v>
      </c>
      <c r="V2273">
        <f t="shared" si="1628"/>
        <v>0</v>
      </c>
      <c r="W2273">
        <f t="shared" si="1629"/>
        <v>0</v>
      </c>
      <c r="X2273">
        <f t="shared" si="1630"/>
        <v>42.74</v>
      </c>
      <c r="Y2273">
        <f t="shared" si="1631"/>
        <v>6.11</v>
      </c>
      <c r="AA2273">
        <v>35364244</v>
      </c>
      <c r="AB2273">
        <f t="shared" si="1632"/>
        <v>426.58</v>
      </c>
      <c r="AC2273">
        <f t="shared" si="1633"/>
        <v>112.32</v>
      </c>
      <c r="AD2273">
        <f t="shared" si="1634"/>
        <v>8.99</v>
      </c>
      <c r="AE2273">
        <f t="shared" si="1635"/>
        <v>0.13</v>
      </c>
      <c r="AF2273">
        <f t="shared" si="1636"/>
        <v>305.27</v>
      </c>
      <c r="AG2273">
        <f t="shared" si="1637"/>
        <v>0</v>
      </c>
      <c r="AH2273">
        <f t="shared" si="1638"/>
        <v>0.42</v>
      </c>
      <c r="AI2273">
        <f t="shared" si="1639"/>
        <v>0</v>
      </c>
      <c r="AJ2273">
        <f t="shared" si="1640"/>
        <v>0</v>
      </c>
      <c r="AK2273">
        <v>426.58</v>
      </c>
      <c r="AL2273">
        <v>112.32</v>
      </c>
      <c r="AM2273">
        <v>8.99</v>
      </c>
      <c r="AN2273">
        <v>0.13</v>
      </c>
      <c r="AO2273">
        <v>305.27</v>
      </c>
      <c r="AP2273">
        <v>0</v>
      </c>
      <c r="AQ2273">
        <v>0.42</v>
      </c>
      <c r="AR2273">
        <v>0</v>
      </c>
      <c r="AS2273">
        <v>0</v>
      </c>
      <c r="AT2273">
        <v>70</v>
      </c>
      <c r="AU2273">
        <v>10</v>
      </c>
      <c r="AV2273">
        <v>1</v>
      </c>
      <c r="AW2273">
        <v>1</v>
      </c>
      <c r="AZ2273">
        <v>1</v>
      </c>
      <c r="BA2273">
        <v>1</v>
      </c>
      <c r="BB2273">
        <v>1</v>
      </c>
      <c r="BC2273">
        <v>1</v>
      </c>
      <c r="BD2273" t="s">
        <v>3</v>
      </c>
      <c r="BE2273" t="s">
        <v>3</v>
      </c>
      <c r="BF2273" t="s">
        <v>3</v>
      </c>
      <c r="BG2273" t="s">
        <v>3</v>
      </c>
      <c r="BH2273">
        <v>0</v>
      </c>
      <c r="BI2273">
        <v>4</v>
      </c>
      <c r="BJ2273" t="s">
        <v>230</v>
      </c>
      <c r="BM2273">
        <v>0</v>
      </c>
      <c r="BN2273">
        <v>0</v>
      </c>
      <c r="BO2273" t="s">
        <v>3</v>
      </c>
      <c r="BP2273">
        <v>0</v>
      </c>
      <c r="BQ2273">
        <v>1</v>
      </c>
      <c r="BR2273">
        <v>0</v>
      </c>
      <c r="BS2273">
        <v>1</v>
      </c>
      <c r="BT2273">
        <v>1</v>
      </c>
      <c r="BU2273">
        <v>1</v>
      </c>
      <c r="BV2273">
        <v>1</v>
      </c>
      <c r="BW2273">
        <v>1</v>
      </c>
      <c r="BX2273">
        <v>1</v>
      </c>
      <c r="BY2273" t="s">
        <v>3</v>
      </c>
      <c r="BZ2273">
        <v>70</v>
      </c>
      <c r="CA2273">
        <v>10</v>
      </c>
      <c r="CB2273" t="s">
        <v>3</v>
      </c>
      <c r="CE2273">
        <v>0</v>
      </c>
      <c r="CF2273">
        <v>0</v>
      </c>
      <c r="CG2273">
        <v>0</v>
      </c>
      <c r="CM2273">
        <v>0</v>
      </c>
      <c r="CN2273" t="s">
        <v>3</v>
      </c>
      <c r="CO2273">
        <v>0</v>
      </c>
      <c r="CP2273">
        <f t="shared" si="1641"/>
        <v>85.31</v>
      </c>
      <c r="CQ2273">
        <f t="shared" si="1642"/>
        <v>112.32</v>
      </c>
      <c r="CR2273">
        <f t="shared" si="1643"/>
        <v>8.99</v>
      </c>
      <c r="CS2273">
        <f t="shared" si="1644"/>
        <v>0.13</v>
      </c>
      <c r="CT2273">
        <f t="shared" si="1645"/>
        <v>305.27</v>
      </c>
      <c r="CU2273">
        <f t="shared" si="1646"/>
        <v>0</v>
      </c>
      <c r="CV2273">
        <f t="shared" si="1647"/>
        <v>0.42</v>
      </c>
      <c r="CW2273">
        <f t="shared" si="1648"/>
        <v>0</v>
      </c>
      <c r="CX2273">
        <f t="shared" si="1649"/>
        <v>0</v>
      </c>
      <c r="CY2273">
        <f t="shared" si="1650"/>
        <v>42.734999999999999</v>
      </c>
      <c r="CZ2273">
        <f t="shared" si="1651"/>
        <v>6.1050000000000004</v>
      </c>
      <c r="DC2273" t="s">
        <v>3</v>
      </c>
      <c r="DD2273" t="s">
        <v>3</v>
      </c>
      <c r="DE2273" t="s">
        <v>3</v>
      </c>
      <c r="DF2273" t="s">
        <v>3</v>
      </c>
      <c r="DG2273" t="s">
        <v>3</v>
      </c>
      <c r="DH2273" t="s">
        <v>3</v>
      </c>
      <c r="DI2273" t="s">
        <v>3</v>
      </c>
      <c r="DJ2273" t="s">
        <v>3</v>
      </c>
      <c r="DK2273" t="s">
        <v>3</v>
      </c>
      <c r="DL2273" t="s">
        <v>3</v>
      </c>
      <c r="DM2273" t="s">
        <v>3</v>
      </c>
      <c r="DN2273">
        <v>0</v>
      </c>
      <c r="DO2273">
        <v>0</v>
      </c>
      <c r="DP2273">
        <v>1</v>
      </c>
      <c r="DQ2273">
        <v>1</v>
      </c>
      <c r="DU2273">
        <v>1013</v>
      </c>
      <c r="DV2273" t="s">
        <v>229</v>
      </c>
      <c r="DW2273" t="s">
        <v>229</v>
      </c>
      <c r="DX2273">
        <v>1</v>
      </c>
      <c r="DZ2273" t="s">
        <v>3</v>
      </c>
      <c r="EA2273" t="s">
        <v>3</v>
      </c>
      <c r="EB2273" t="s">
        <v>3</v>
      </c>
      <c r="EC2273" t="s">
        <v>3</v>
      </c>
      <c r="EE2273">
        <v>35096056</v>
      </c>
      <c r="EF2273">
        <v>1</v>
      </c>
      <c r="EG2273" t="s">
        <v>20</v>
      </c>
      <c r="EH2273">
        <v>0</v>
      </c>
      <c r="EI2273" t="s">
        <v>3</v>
      </c>
      <c r="EJ2273">
        <v>4</v>
      </c>
      <c r="EK2273">
        <v>0</v>
      </c>
      <c r="EL2273" t="s">
        <v>21</v>
      </c>
      <c r="EM2273" t="s">
        <v>22</v>
      </c>
      <c r="EO2273" t="s">
        <v>3</v>
      </c>
      <c r="EQ2273">
        <v>2097152</v>
      </c>
      <c r="ER2273">
        <v>426.58</v>
      </c>
      <c r="ES2273">
        <v>112.32</v>
      </c>
      <c r="ET2273">
        <v>8.99</v>
      </c>
      <c r="EU2273">
        <v>0.13</v>
      </c>
      <c r="EV2273">
        <v>305.27</v>
      </c>
      <c r="EW2273">
        <v>0.42</v>
      </c>
      <c r="EX2273">
        <v>0</v>
      </c>
      <c r="EY2273">
        <v>0</v>
      </c>
      <c r="FQ2273">
        <v>0</v>
      </c>
      <c r="FR2273">
        <v>0</v>
      </c>
      <c r="FS2273">
        <v>0</v>
      </c>
      <c r="FX2273">
        <v>70</v>
      </c>
      <c r="FY2273">
        <v>10</v>
      </c>
      <c r="GA2273" t="s">
        <v>3</v>
      </c>
      <c r="GD2273">
        <v>0</v>
      </c>
      <c r="GF2273">
        <v>94825724</v>
      </c>
      <c r="GG2273">
        <v>2</v>
      </c>
      <c r="GH2273">
        <v>1</v>
      </c>
      <c r="GI2273">
        <v>-2</v>
      </c>
      <c r="GJ2273">
        <v>0</v>
      </c>
      <c r="GK2273">
        <f>ROUND(R2273*(R12)/100,2)</f>
        <v>0.03</v>
      </c>
      <c r="GL2273">
        <f t="shared" si="1652"/>
        <v>0</v>
      </c>
      <c r="GM2273">
        <f t="shared" si="1653"/>
        <v>134.19</v>
      </c>
      <c r="GN2273">
        <f t="shared" si="1654"/>
        <v>0</v>
      </c>
      <c r="GO2273">
        <f t="shared" si="1655"/>
        <v>0</v>
      </c>
      <c r="GP2273">
        <f t="shared" si="1656"/>
        <v>134.19</v>
      </c>
      <c r="GR2273">
        <v>0</v>
      </c>
      <c r="GS2273">
        <v>3</v>
      </c>
      <c r="GT2273">
        <v>0</v>
      </c>
      <c r="GU2273" t="s">
        <v>3</v>
      </c>
      <c r="GV2273">
        <f t="shared" si="1657"/>
        <v>0</v>
      </c>
      <c r="GW2273">
        <v>1</v>
      </c>
      <c r="GX2273">
        <f t="shared" si="1658"/>
        <v>0</v>
      </c>
      <c r="HA2273">
        <v>0</v>
      </c>
      <c r="HB2273">
        <v>0</v>
      </c>
      <c r="HC2273">
        <f t="shared" si="1659"/>
        <v>0</v>
      </c>
      <c r="HE2273" t="s">
        <v>3</v>
      </c>
      <c r="HF2273" t="s">
        <v>3</v>
      </c>
      <c r="HM2273" t="s">
        <v>3</v>
      </c>
      <c r="HN2273" t="s">
        <v>3</v>
      </c>
      <c r="HO2273" t="s">
        <v>3</v>
      </c>
      <c r="HP2273" t="s">
        <v>3</v>
      </c>
      <c r="HQ2273" t="s">
        <v>3</v>
      </c>
      <c r="HS2273">
        <v>0</v>
      </c>
      <c r="IK2273">
        <v>0</v>
      </c>
    </row>
    <row r="2274" spans="1:245" x14ac:dyDescent="0.2">
      <c r="A2274">
        <v>17</v>
      </c>
      <c r="B2274">
        <v>1</v>
      </c>
      <c r="C2274">
        <f>ROW(SmtRes!A723)</f>
        <v>723</v>
      </c>
      <c r="D2274">
        <f>ROW(EtalonRes!A723)</f>
        <v>723</v>
      </c>
      <c r="E2274" t="s">
        <v>532</v>
      </c>
      <c r="F2274" t="s">
        <v>232</v>
      </c>
      <c r="G2274" t="s">
        <v>233</v>
      </c>
      <c r="H2274" t="s">
        <v>26</v>
      </c>
      <c r="I2274">
        <f>ROUND(2/100,9)</f>
        <v>0.02</v>
      </c>
      <c r="J2274">
        <v>0</v>
      </c>
      <c r="K2274">
        <f>ROUND(2/100,9)</f>
        <v>0.02</v>
      </c>
      <c r="O2274">
        <f t="shared" si="1621"/>
        <v>284.27</v>
      </c>
      <c r="P2274">
        <f t="shared" si="1622"/>
        <v>0</v>
      </c>
      <c r="Q2274">
        <f t="shared" si="1623"/>
        <v>119.88</v>
      </c>
      <c r="R2274">
        <f t="shared" si="1624"/>
        <v>60.81</v>
      </c>
      <c r="S2274">
        <f t="shared" si="1625"/>
        <v>164.39</v>
      </c>
      <c r="T2274">
        <f t="shared" si="1626"/>
        <v>0</v>
      </c>
      <c r="U2274">
        <f t="shared" si="1627"/>
        <v>0.28000000000000003</v>
      </c>
      <c r="V2274">
        <f t="shared" si="1628"/>
        <v>0</v>
      </c>
      <c r="W2274">
        <f t="shared" si="1629"/>
        <v>0</v>
      </c>
      <c r="X2274">
        <f t="shared" si="1630"/>
        <v>115.07</v>
      </c>
      <c r="Y2274">
        <f t="shared" si="1631"/>
        <v>16.440000000000001</v>
      </c>
      <c r="AA2274">
        <v>35364244</v>
      </c>
      <c r="AB2274">
        <f t="shared" si="1632"/>
        <v>14213.53</v>
      </c>
      <c r="AC2274">
        <f t="shared" si="1633"/>
        <v>0</v>
      </c>
      <c r="AD2274">
        <f t="shared" si="1634"/>
        <v>5993.85</v>
      </c>
      <c r="AE2274">
        <f t="shared" si="1635"/>
        <v>3040.45</v>
      </c>
      <c r="AF2274">
        <f t="shared" si="1636"/>
        <v>8219.68</v>
      </c>
      <c r="AG2274">
        <f t="shared" si="1637"/>
        <v>0</v>
      </c>
      <c r="AH2274">
        <f t="shared" si="1638"/>
        <v>14</v>
      </c>
      <c r="AI2274">
        <f t="shared" si="1639"/>
        <v>0</v>
      </c>
      <c r="AJ2274">
        <f t="shared" si="1640"/>
        <v>0</v>
      </c>
      <c r="AK2274">
        <v>14213.53</v>
      </c>
      <c r="AL2274">
        <v>0</v>
      </c>
      <c r="AM2274">
        <v>5993.85</v>
      </c>
      <c r="AN2274">
        <v>3040.45</v>
      </c>
      <c r="AO2274">
        <v>8219.68</v>
      </c>
      <c r="AP2274">
        <v>0</v>
      </c>
      <c r="AQ2274">
        <v>14</v>
      </c>
      <c r="AR2274">
        <v>0</v>
      </c>
      <c r="AS2274">
        <v>0</v>
      </c>
      <c r="AT2274">
        <v>70</v>
      </c>
      <c r="AU2274">
        <v>10</v>
      </c>
      <c r="AV2274">
        <v>1</v>
      </c>
      <c r="AW2274">
        <v>1</v>
      </c>
      <c r="AZ2274">
        <v>1</v>
      </c>
      <c r="BA2274">
        <v>1</v>
      </c>
      <c r="BB2274">
        <v>1</v>
      </c>
      <c r="BC2274">
        <v>1</v>
      </c>
      <c r="BD2274" t="s">
        <v>3</v>
      </c>
      <c r="BE2274" t="s">
        <v>3</v>
      </c>
      <c r="BF2274" t="s">
        <v>3</v>
      </c>
      <c r="BG2274" t="s">
        <v>3</v>
      </c>
      <c r="BH2274">
        <v>0</v>
      </c>
      <c r="BI2274">
        <v>4</v>
      </c>
      <c r="BJ2274" t="s">
        <v>234</v>
      </c>
      <c r="BM2274">
        <v>0</v>
      </c>
      <c r="BN2274">
        <v>0</v>
      </c>
      <c r="BO2274" t="s">
        <v>3</v>
      </c>
      <c r="BP2274">
        <v>0</v>
      </c>
      <c r="BQ2274">
        <v>1</v>
      </c>
      <c r="BR2274">
        <v>0</v>
      </c>
      <c r="BS2274">
        <v>1</v>
      </c>
      <c r="BT2274">
        <v>1</v>
      </c>
      <c r="BU2274">
        <v>1</v>
      </c>
      <c r="BV2274">
        <v>1</v>
      </c>
      <c r="BW2274">
        <v>1</v>
      </c>
      <c r="BX2274">
        <v>1</v>
      </c>
      <c r="BY2274" t="s">
        <v>3</v>
      </c>
      <c r="BZ2274">
        <v>70</v>
      </c>
      <c r="CA2274">
        <v>10</v>
      </c>
      <c r="CB2274" t="s">
        <v>3</v>
      </c>
      <c r="CE2274">
        <v>0</v>
      </c>
      <c r="CF2274">
        <v>0</v>
      </c>
      <c r="CG2274">
        <v>0</v>
      </c>
      <c r="CM2274">
        <v>0</v>
      </c>
      <c r="CN2274" t="s">
        <v>3</v>
      </c>
      <c r="CO2274">
        <v>0</v>
      </c>
      <c r="CP2274">
        <f t="shared" si="1641"/>
        <v>284.27</v>
      </c>
      <c r="CQ2274">
        <f t="shared" si="1642"/>
        <v>0</v>
      </c>
      <c r="CR2274">
        <f t="shared" si="1643"/>
        <v>5993.85</v>
      </c>
      <c r="CS2274">
        <f t="shared" si="1644"/>
        <v>3040.45</v>
      </c>
      <c r="CT2274">
        <f t="shared" si="1645"/>
        <v>8219.68</v>
      </c>
      <c r="CU2274">
        <f t="shared" si="1646"/>
        <v>0</v>
      </c>
      <c r="CV2274">
        <f t="shared" si="1647"/>
        <v>14</v>
      </c>
      <c r="CW2274">
        <f t="shared" si="1648"/>
        <v>0</v>
      </c>
      <c r="CX2274">
        <f t="shared" si="1649"/>
        <v>0</v>
      </c>
      <c r="CY2274">
        <f t="shared" si="1650"/>
        <v>115.07299999999999</v>
      </c>
      <c r="CZ2274">
        <f t="shared" si="1651"/>
        <v>16.439</v>
      </c>
      <c r="DC2274" t="s">
        <v>3</v>
      </c>
      <c r="DD2274" t="s">
        <v>3</v>
      </c>
      <c r="DE2274" t="s">
        <v>3</v>
      </c>
      <c r="DF2274" t="s">
        <v>3</v>
      </c>
      <c r="DG2274" t="s">
        <v>3</v>
      </c>
      <c r="DH2274" t="s">
        <v>3</v>
      </c>
      <c r="DI2274" t="s">
        <v>3</v>
      </c>
      <c r="DJ2274" t="s">
        <v>3</v>
      </c>
      <c r="DK2274" t="s">
        <v>3</v>
      </c>
      <c r="DL2274" t="s">
        <v>3</v>
      </c>
      <c r="DM2274" t="s">
        <v>3</v>
      </c>
      <c r="DN2274">
        <v>0</v>
      </c>
      <c r="DO2274">
        <v>0</v>
      </c>
      <c r="DP2274">
        <v>1</v>
      </c>
      <c r="DQ2274">
        <v>1</v>
      </c>
      <c r="DU2274">
        <v>1003</v>
      </c>
      <c r="DV2274" t="s">
        <v>26</v>
      </c>
      <c r="DW2274" t="s">
        <v>26</v>
      </c>
      <c r="DX2274">
        <v>100</v>
      </c>
      <c r="DZ2274" t="s">
        <v>3</v>
      </c>
      <c r="EA2274" t="s">
        <v>3</v>
      </c>
      <c r="EB2274" t="s">
        <v>3</v>
      </c>
      <c r="EC2274" t="s">
        <v>3</v>
      </c>
      <c r="EE2274">
        <v>35096056</v>
      </c>
      <c r="EF2274">
        <v>1</v>
      </c>
      <c r="EG2274" t="s">
        <v>20</v>
      </c>
      <c r="EH2274">
        <v>0</v>
      </c>
      <c r="EI2274" t="s">
        <v>3</v>
      </c>
      <c r="EJ2274">
        <v>4</v>
      </c>
      <c r="EK2274">
        <v>0</v>
      </c>
      <c r="EL2274" t="s">
        <v>21</v>
      </c>
      <c r="EM2274" t="s">
        <v>22</v>
      </c>
      <c r="EO2274" t="s">
        <v>3</v>
      </c>
      <c r="EQ2274">
        <v>2097152</v>
      </c>
      <c r="ER2274">
        <v>14213.53</v>
      </c>
      <c r="ES2274">
        <v>0</v>
      </c>
      <c r="ET2274">
        <v>5993.85</v>
      </c>
      <c r="EU2274">
        <v>3040.45</v>
      </c>
      <c r="EV2274">
        <v>8219.68</v>
      </c>
      <c r="EW2274">
        <v>14</v>
      </c>
      <c r="EX2274">
        <v>0</v>
      </c>
      <c r="EY2274">
        <v>0</v>
      </c>
      <c r="FQ2274">
        <v>0</v>
      </c>
      <c r="FR2274">
        <v>0</v>
      </c>
      <c r="FS2274">
        <v>0</v>
      </c>
      <c r="FX2274">
        <v>70</v>
      </c>
      <c r="FY2274">
        <v>10</v>
      </c>
      <c r="GA2274" t="s">
        <v>3</v>
      </c>
      <c r="GD2274">
        <v>0</v>
      </c>
      <c r="GF2274">
        <v>-140188742</v>
      </c>
      <c r="GG2274">
        <v>2</v>
      </c>
      <c r="GH2274">
        <v>1</v>
      </c>
      <c r="GI2274">
        <v>-2</v>
      </c>
      <c r="GJ2274">
        <v>0</v>
      </c>
      <c r="GK2274">
        <f>ROUND(R2274*(R12)/100,2)</f>
        <v>65.67</v>
      </c>
      <c r="GL2274">
        <f t="shared" si="1652"/>
        <v>0</v>
      </c>
      <c r="GM2274">
        <f t="shared" si="1653"/>
        <v>481.45</v>
      </c>
      <c r="GN2274">
        <f t="shared" si="1654"/>
        <v>0</v>
      </c>
      <c r="GO2274">
        <f t="shared" si="1655"/>
        <v>0</v>
      </c>
      <c r="GP2274">
        <f t="shared" si="1656"/>
        <v>481.45</v>
      </c>
      <c r="GR2274">
        <v>0</v>
      </c>
      <c r="GS2274">
        <v>3</v>
      </c>
      <c r="GT2274">
        <v>0</v>
      </c>
      <c r="GU2274" t="s">
        <v>3</v>
      </c>
      <c r="GV2274">
        <f t="shared" si="1657"/>
        <v>0</v>
      </c>
      <c r="GW2274">
        <v>1</v>
      </c>
      <c r="GX2274">
        <f t="shared" si="1658"/>
        <v>0</v>
      </c>
      <c r="HA2274">
        <v>0</v>
      </c>
      <c r="HB2274">
        <v>0</v>
      </c>
      <c r="HC2274">
        <f t="shared" si="1659"/>
        <v>0</v>
      </c>
      <c r="HE2274" t="s">
        <v>3</v>
      </c>
      <c r="HF2274" t="s">
        <v>3</v>
      </c>
      <c r="HM2274" t="s">
        <v>3</v>
      </c>
      <c r="HN2274" t="s">
        <v>3</v>
      </c>
      <c r="HO2274" t="s">
        <v>3</v>
      </c>
      <c r="HP2274" t="s">
        <v>3</v>
      </c>
      <c r="HQ2274" t="s">
        <v>3</v>
      </c>
      <c r="HS2274">
        <v>0</v>
      </c>
      <c r="IK2274">
        <v>0</v>
      </c>
    </row>
    <row r="2275" spans="1:245" x14ac:dyDescent="0.2">
      <c r="A2275">
        <v>17</v>
      </c>
      <c r="B2275">
        <v>1</v>
      </c>
      <c r="E2275" t="s">
        <v>533</v>
      </c>
      <c r="F2275" t="s">
        <v>236</v>
      </c>
      <c r="G2275" t="s">
        <v>237</v>
      </c>
      <c r="H2275" t="s">
        <v>35</v>
      </c>
      <c r="I2275">
        <v>2E-3</v>
      </c>
      <c r="J2275">
        <v>0</v>
      </c>
      <c r="K2275">
        <v>2E-3</v>
      </c>
      <c r="O2275">
        <f t="shared" si="1621"/>
        <v>199.72</v>
      </c>
      <c r="P2275">
        <f t="shared" si="1622"/>
        <v>199.72</v>
      </c>
      <c r="Q2275">
        <f t="shared" si="1623"/>
        <v>0</v>
      </c>
      <c r="R2275">
        <f t="shared" si="1624"/>
        <v>0</v>
      </c>
      <c r="S2275">
        <f t="shared" si="1625"/>
        <v>0</v>
      </c>
      <c r="T2275">
        <f t="shared" si="1626"/>
        <v>0</v>
      </c>
      <c r="U2275">
        <f t="shared" si="1627"/>
        <v>0</v>
      </c>
      <c r="V2275">
        <f t="shared" si="1628"/>
        <v>0</v>
      </c>
      <c r="W2275">
        <f t="shared" si="1629"/>
        <v>0</v>
      </c>
      <c r="X2275">
        <f t="shared" si="1630"/>
        <v>0</v>
      </c>
      <c r="Y2275">
        <f t="shared" si="1631"/>
        <v>0</v>
      </c>
      <c r="AA2275">
        <v>35364244</v>
      </c>
      <c r="AB2275">
        <f t="shared" si="1632"/>
        <v>99860.32</v>
      </c>
      <c r="AC2275">
        <f t="shared" si="1633"/>
        <v>99860.32</v>
      </c>
      <c r="AD2275">
        <f t="shared" si="1634"/>
        <v>0</v>
      </c>
      <c r="AE2275">
        <f t="shared" si="1635"/>
        <v>0</v>
      </c>
      <c r="AF2275">
        <f t="shared" si="1636"/>
        <v>0</v>
      </c>
      <c r="AG2275">
        <f t="shared" si="1637"/>
        <v>0</v>
      </c>
      <c r="AH2275">
        <f t="shared" si="1638"/>
        <v>0</v>
      </c>
      <c r="AI2275">
        <f t="shared" si="1639"/>
        <v>0</v>
      </c>
      <c r="AJ2275">
        <f t="shared" si="1640"/>
        <v>0</v>
      </c>
      <c r="AK2275">
        <v>99860.32</v>
      </c>
      <c r="AL2275">
        <v>99860.32</v>
      </c>
      <c r="AM2275">
        <v>0</v>
      </c>
      <c r="AN2275">
        <v>0</v>
      </c>
      <c r="AO2275">
        <v>0</v>
      </c>
      <c r="AP2275">
        <v>0</v>
      </c>
      <c r="AQ2275">
        <v>0</v>
      </c>
      <c r="AR2275">
        <v>0</v>
      </c>
      <c r="AS2275">
        <v>0</v>
      </c>
      <c r="AT2275">
        <v>70</v>
      </c>
      <c r="AU2275">
        <v>10</v>
      </c>
      <c r="AV2275">
        <v>1</v>
      </c>
      <c r="AW2275">
        <v>1</v>
      </c>
      <c r="AZ2275">
        <v>1</v>
      </c>
      <c r="BA2275">
        <v>1</v>
      </c>
      <c r="BB2275">
        <v>1</v>
      </c>
      <c r="BC2275">
        <v>1</v>
      </c>
      <c r="BD2275" t="s">
        <v>3</v>
      </c>
      <c r="BE2275" t="s">
        <v>3</v>
      </c>
      <c r="BF2275" t="s">
        <v>3</v>
      </c>
      <c r="BG2275" t="s">
        <v>3</v>
      </c>
      <c r="BH2275">
        <v>3</v>
      </c>
      <c r="BI2275">
        <v>4</v>
      </c>
      <c r="BJ2275" t="s">
        <v>238</v>
      </c>
      <c r="BM2275">
        <v>0</v>
      </c>
      <c r="BN2275">
        <v>0</v>
      </c>
      <c r="BO2275" t="s">
        <v>3</v>
      </c>
      <c r="BP2275">
        <v>0</v>
      </c>
      <c r="BQ2275">
        <v>1</v>
      </c>
      <c r="BR2275">
        <v>0</v>
      </c>
      <c r="BS2275">
        <v>1</v>
      </c>
      <c r="BT2275">
        <v>1</v>
      </c>
      <c r="BU2275">
        <v>1</v>
      </c>
      <c r="BV2275">
        <v>1</v>
      </c>
      <c r="BW2275">
        <v>1</v>
      </c>
      <c r="BX2275">
        <v>1</v>
      </c>
      <c r="BY2275" t="s">
        <v>3</v>
      </c>
      <c r="BZ2275">
        <v>70</v>
      </c>
      <c r="CA2275">
        <v>10</v>
      </c>
      <c r="CB2275" t="s">
        <v>3</v>
      </c>
      <c r="CE2275">
        <v>0</v>
      </c>
      <c r="CF2275">
        <v>0</v>
      </c>
      <c r="CG2275">
        <v>0</v>
      </c>
      <c r="CM2275">
        <v>0</v>
      </c>
      <c r="CN2275" t="s">
        <v>3</v>
      </c>
      <c r="CO2275">
        <v>0</v>
      </c>
      <c r="CP2275">
        <f t="shared" si="1641"/>
        <v>199.72</v>
      </c>
      <c r="CQ2275">
        <f t="shared" si="1642"/>
        <v>99860.32</v>
      </c>
      <c r="CR2275">
        <f t="shared" si="1643"/>
        <v>0</v>
      </c>
      <c r="CS2275">
        <f t="shared" si="1644"/>
        <v>0</v>
      </c>
      <c r="CT2275">
        <f t="shared" si="1645"/>
        <v>0</v>
      </c>
      <c r="CU2275">
        <f t="shared" si="1646"/>
        <v>0</v>
      </c>
      <c r="CV2275">
        <f t="shared" si="1647"/>
        <v>0</v>
      </c>
      <c r="CW2275">
        <f t="shared" si="1648"/>
        <v>0</v>
      </c>
      <c r="CX2275">
        <f t="shared" si="1649"/>
        <v>0</v>
      </c>
      <c r="CY2275">
        <f t="shared" si="1650"/>
        <v>0</v>
      </c>
      <c r="CZ2275">
        <f t="shared" si="1651"/>
        <v>0</v>
      </c>
      <c r="DC2275" t="s">
        <v>3</v>
      </c>
      <c r="DD2275" t="s">
        <v>3</v>
      </c>
      <c r="DE2275" t="s">
        <v>3</v>
      </c>
      <c r="DF2275" t="s">
        <v>3</v>
      </c>
      <c r="DG2275" t="s">
        <v>3</v>
      </c>
      <c r="DH2275" t="s">
        <v>3</v>
      </c>
      <c r="DI2275" t="s">
        <v>3</v>
      </c>
      <c r="DJ2275" t="s">
        <v>3</v>
      </c>
      <c r="DK2275" t="s">
        <v>3</v>
      </c>
      <c r="DL2275" t="s">
        <v>3</v>
      </c>
      <c r="DM2275" t="s">
        <v>3</v>
      </c>
      <c r="DN2275">
        <v>0</v>
      </c>
      <c r="DO2275">
        <v>0</v>
      </c>
      <c r="DP2275">
        <v>1</v>
      </c>
      <c r="DQ2275">
        <v>1</v>
      </c>
      <c r="DU2275">
        <v>1003</v>
      </c>
      <c r="DV2275" t="s">
        <v>35</v>
      </c>
      <c r="DW2275" t="s">
        <v>35</v>
      </c>
      <c r="DX2275">
        <v>1000</v>
      </c>
      <c r="DZ2275" t="s">
        <v>3</v>
      </c>
      <c r="EA2275" t="s">
        <v>3</v>
      </c>
      <c r="EB2275" t="s">
        <v>3</v>
      </c>
      <c r="EC2275" t="s">
        <v>3</v>
      </c>
      <c r="EE2275">
        <v>35096056</v>
      </c>
      <c r="EF2275">
        <v>1</v>
      </c>
      <c r="EG2275" t="s">
        <v>20</v>
      </c>
      <c r="EH2275">
        <v>0</v>
      </c>
      <c r="EI2275" t="s">
        <v>3</v>
      </c>
      <c r="EJ2275">
        <v>4</v>
      </c>
      <c r="EK2275">
        <v>0</v>
      </c>
      <c r="EL2275" t="s">
        <v>21</v>
      </c>
      <c r="EM2275" t="s">
        <v>22</v>
      </c>
      <c r="EO2275" t="s">
        <v>3</v>
      </c>
      <c r="EQ2275">
        <v>2097152</v>
      </c>
      <c r="ER2275">
        <v>99860.32</v>
      </c>
      <c r="ES2275">
        <v>99860.32</v>
      </c>
      <c r="ET2275">
        <v>0</v>
      </c>
      <c r="EU2275">
        <v>0</v>
      </c>
      <c r="EV2275">
        <v>0</v>
      </c>
      <c r="EW2275">
        <v>0</v>
      </c>
      <c r="EX2275">
        <v>0</v>
      </c>
      <c r="EY2275">
        <v>0</v>
      </c>
      <c r="FQ2275">
        <v>0</v>
      </c>
      <c r="FR2275">
        <v>0</v>
      </c>
      <c r="FS2275">
        <v>0</v>
      </c>
      <c r="FX2275">
        <v>70</v>
      </c>
      <c r="FY2275">
        <v>10</v>
      </c>
      <c r="GA2275" t="s">
        <v>3</v>
      </c>
      <c r="GD2275">
        <v>0</v>
      </c>
      <c r="GF2275">
        <v>2077141205</v>
      </c>
      <c r="GG2275">
        <v>2</v>
      </c>
      <c r="GH2275">
        <v>1</v>
      </c>
      <c r="GI2275">
        <v>-2</v>
      </c>
      <c r="GJ2275">
        <v>0</v>
      </c>
      <c r="GK2275">
        <f>ROUND(R2275*(R12)/100,2)</f>
        <v>0</v>
      </c>
      <c r="GL2275">
        <f t="shared" si="1652"/>
        <v>0</v>
      </c>
      <c r="GM2275">
        <f t="shared" si="1653"/>
        <v>199.72</v>
      </c>
      <c r="GN2275">
        <f t="shared" si="1654"/>
        <v>0</v>
      </c>
      <c r="GO2275">
        <f t="shared" si="1655"/>
        <v>0</v>
      </c>
      <c r="GP2275">
        <f t="shared" si="1656"/>
        <v>199.72</v>
      </c>
      <c r="GR2275">
        <v>0</v>
      </c>
      <c r="GS2275">
        <v>3</v>
      </c>
      <c r="GT2275">
        <v>0</v>
      </c>
      <c r="GU2275" t="s">
        <v>3</v>
      </c>
      <c r="GV2275">
        <f t="shared" si="1657"/>
        <v>0</v>
      </c>
      <c r="GW2275">
        <v>1</v>
      </c>
      <c r="GX2275">
        <f t="shared" si="1658"/>
        <v>0</v>
      </c>
      <c r="HA2275">
        <v>0</v>
      </c>
      <c r="HB2275">
        <v>0</v>
      </c>
      <c r="HC2275">
        <f t="shared" si="1659"/>
        <v>0</v>
      </c>
      <c r="HE2275" t="s">
        <v>3</v>
      </c>
      <c r="HF2275" t="s">
        <v>3</v>
      </c>
      <c r="HM2275" t="s">
        <v>3</v>
      </c>
      <c r="HN2275" t="s">
        <v>3</v>
      </c>
      <c r="HO2275" t="s">
        <v>3</v>
      </c>
      <c r="HP2275" t="s">
        <v>3</v>
      </c>
      <c r="HQ2275" t="s">
        <v>3</v>
      </c>
      <c r="HS2275">
        <v>0</v>
      </c>
      <c r="IK2275">
        <v>0</v>
      </c>
    </row>
    <row r="2276" spans="1:245" x14ac:dyDescent="0.2">
      <c r="A2276">
        <v>17</v>
      </c>
      <c r="B2276">
        <v>1</v>
      </c>
      <c r="E2276" t="s">
        <v>534</v>
      </c>
      <c r="F2276" t="s">
        <v>240</v>
      </c>
      <c r="G2276" t="s">
        <v>241</v>
      </c>
      <c r="H2276" t="s">
        <v>242</v>
      </c>
      <c r="I2276">
        <f>ROUND(6/1000,9)</f>
        <v>6.0000000000000001E-3</v>
      </c>
      <c r="J2276">
        <v>0</v>
      </c>
      <c r="K2276">
        <f>ROUND(6/1000,9)</f>
        <v>6.0000000000000001E-3</v>
      </c>
      <c r="O2276">
        <f t="shared" si="1621"/>
        <v>433.02</v>
      </c>
      <c r="P2276">
        <f t="shared" si="1622"/>
        <v>433.02</v>
      </c>
      <c r="Q2276">
        <f t="shared" si="1623"/>
        <v>0</v>
      </c>
      <c r="R2276">
        <f t="shared" si="1624"/>
        <v>0</v>
      </c>
      <c r="S2276">
        <f t="shared" si="1625"/>
        <v>0</v>
      </c>
      <c r="T2276">
        <f t="shared" si="1626"/>
        <v>0</v>
      </c>
      <c r="U2276">
        <f t="shared" si="1627"/>
        <v>0</v>
      </c>
      <c r="V2276">
        <f t="shared" si="1628"/>
        <v>0</v>
      </c>
      <c r="W2276">
        <f t="shared" si="1629"/>
        <v>0</v>
      </c>
      <c r="X2276">
        <f t="shared" si="1630"/>
        <v>0</v>
      </c>
      <c r="Y2276">
        <f t="shared" si="1631"/>
        <v>0</v>
      </c>
      <c r="AA2276">
        <v>35364244</v>
      </c>
      <c r="AB2276">
        <f t="shared" si="1632"/>
        <v>72169.899999999994</v>
      </c>
      <c r="AC2276">
        <f t="shared" si="1633"/>
        <v>72169.899999999994</v>
      </c>
      <c r="AD2276">
        <f t="shared" si="1634"/>
        <v>0</v>
      </c>
      <c r="AE2276">
        <f t="shared" si="1635"/>
        <v>0</v>
      </c>
      <c r="AF2276">
        <f t="shared" si="1636"/>
        <v>0</v>
      </c>
      <c r="AG2276">
        <f t="shared" si="1637"/>
        <v>0</v>
      </c>
      <c r="AH2276">
        <f t="shared" si="1638"/>
        <v>0</v>
      </c>
      <c r="AI2276">
        <f t="shared" si="1639"/>
        <v>0</v>
      </c>
      <c r="AJ2276">
        <f t="shared" si="1640"/>
        <v>0</v>
      </c>
      <c r="AK2276">
        <v>72169.899999999994</v>
      </c>
      <c r="AL2276">
        <v>72169.899999999994</v>
      </c>
      <c r="AM2276">
        <v>0</v>
      </c>
      <c r="AN2276">
        <v>0</v>
      </c>
      <c r="AO2276">
        <v>0</v>
      </c>
      <c r="AP2276">
        <v>0</v>
      </c>
      <c r="AQ2276">
        <v>0</v>
      </c>
      <c r="AR2276">
        <v>0</v>
      </c>
      <c r="AS2276">
        <v>0</v>
      </c>
      <c r="AT2276">
        <v>70</v>
      </c>
      <c r="AU2276">
        <v>10</v>
      </c>
      <c r="AV2276">
        <v>1</v>
      </c>
      <c r="AW2276">
        <v>1</v>
      </c>
      <c r="AZ2276">
        <v>1</v>
      </c>
      <c r="BA2276">
        <v>1</v>
      </c>
      <c r="BB2276">
        <v>1</v>
      </c>
      <c r="BC2276">
        <v>1</v>
      </c>
      <c r="BD2276" t="s">
        <v>3</v>
      </c>
      <c r="BE2276" t="s">
        <v>3</v>
      </c>
      <c r="BF2276" t="s">
        <v>3</v>
      </c>
      <c r="BG2276" t="s">
        <v>3</v>
      </c>
      <c r="BH2276">
        <v>3</v>
      </c>
      <c r="BI2276">
        <v>4</v>
      </c>
      <c r="BJ2276" t="s">
        <v>243</v>
      </c>
      <c r="BM2276">
        <v>0</v>
      </c>
      <c r="BN2276">
        <v>0</v>
      </c>
      <c r="BO2276" t="s">
        <v>3</v>
      </c>
      <c r="BP2276">
        <v>0</v>
      </c>
      <c r="BQ2276">
        <v>1</v>
      </c>
      <c r="BR2276">
        <v>0</v>
      </c>
      <c r="BS2276">
        <v>1</v>
      </c>
      <c r="BT2276">
        <v>1</v>
      </c>
      <c r="BU2276">
        <v>1</v>
      </c>
      <c r="BV2276">
        <v>1</v>
      </c>
      <c r="BW2276">
        <v>1</v>
      </c>
      <c r="BX2276">
        <v>1</v>
      </c>
      <c r="BY2276" t="s">
        <v>3</v>
      </c>
      <c r="BZ2276">
        <v>70</v>
      </c>
      <c r="CA2276">
        <v>10</v>
      </c>
      <c r="CB2276" t="s">
        <v>3</v>
      </c>
      <c r="CE2276">
        <v>0</v>
      </c>
      <c r="CF2276">
        <v>0</v>
      </c>
      <c r="CG2276">
        <v>0</v>
      </c>
      <c r="CM2276">
        <v>0</v>
      </c>
      <c r="CN2276" t="s">
        <v>3</v>
      </c>
      <c r="CO2276">
        <v>0</v>
      </c>
      <c r="CP2276">
        <f t="shared" si="1641"/>
        <v>433.02</v>
      </c>
      <c r="CQ2276">
        <f t="shared" si="1642"/>
        <v>72169.899999999994</v>
      </c>
      <c r="CR2276">
        <f t="shared" si="1643"/>
        <v>0</v>
      </c>
      <c r="CS2276">
        <f t="shared" si="1644"/>
        <v>0</v>
      </c>
      <c r="CT2276">
        <f t="shared" si="1645"/>
        <v>0</v>
      </c>
      <c r="CU2276">
        <f t="shared" si="1646"/>
        <v>0</v>
      </c>
      <c r="CV2276">
        <f t="shared" si="1647"/>
        <v>0</v>
      </c>
      <c r="CW2276">
        <f t="shared" si="1648"/>
        <v>0</v>
      </c>
      <c r="CX2276">
        <f t="shared" si="1649"/>
        <v>0</v>
      </c>
      <c r="CY2276">
        <f t="shared" si="1650"/>
        <v>0</v>
      </c>
      <c r="CZ2276">
        <f t="shared" si="1651"/>
        <v>0</v>
      </c>
      <c r="DC2276" t="s">
        <v>3</v>
      </c>
      <c r="DD2276" t="s">
        <v>3</v>
      </c>
      <c r="DE2276" t="s">
        <v>3</v>
      </c>
      <c r="DF2276" t="s">
        <v>3</v>
      </c>
      <c r="DG2276" t="s">
        <v>3</v>
      </c>
      <c r="DH2276" t="s">
        <v>3</v>
      </c>
      <c r="DI2276" t="s">
        <v>3</v>
      </c>
      <c r="DJ2276" t="s">
        <v>3</v>
      </c>
      <c r="DK2276" t="s">
        <v>3</v>
      </c>
      <c r="DL2276" t="s">
        <v>3</v>
      </c>
      <c r="DM2276" t="s">
        <v>3</v>
      </c>
      <c r="DN2276">
        <v>0</v>
      </c>
      <c r="DO2276">
        <v>0</v>
      </c>
      <c r="DP2276">
        <v>1</v>
      </c>
      <c r="DQ2276">
        <v>1</v>
      </c>
      <c r="DU2276">
        <v>1010</v>
      </c>
      <c r="DV2276" t="s">
        <v>242</v>
      </c>
      <c r="DW2276" t="s">
        <v>242</v>
      </c>
      <c r="DX2276">
        <v>1000</v>
      </c>
      <c r="DZ2276" t="s">
        <v>3</v>
      </c>
      <c r="EA2276" t="s">
        <v>3</v>
      </c>
      <c r="EB2276" t="s">
        <v>3</v>
      </c>
      <c r="EC2276" t="s">
        <v>3</v>
      </c>
      <c r="EE2276">
        <v>35096056</v>
      </c>
      <c r="EF2276">
        <v>1</v>
      </c>
      <c r="EG2276" t="s">
        <v>20</v>
      </c>
      <c r="EH2276">
        <v>0</v>
      </c>
      <c r="EI2276" t="s">
        <v>3</v>
      </c>
      <c r="EJ2276">
        <v>4</v>
      </c>
      <c r="EK2276">
        <v>0</v>
      </c>
      <c r="EL2276" t="s">
        <v>21</v>
      </c>
      <c r="EM2276" t="s">
        <v>22</v>
      </c>
      <c r="EO2276" t="s">
        <v>3</v>
      </c>
      <c r="EQ2276">
        <v>2097152</v>
      </c>
      <c r="ER2276">
        <v>72169.899999999994</v>
      </c>
      <c r="ES2276">
        <v>72169.899999999994</v>
      </c>
      <c r="ET2276">
        <v>0</v>
      </c>
      <c r="EU2276">
        <v>0</v>
      </c>
      <c r="EV2276">
        <v>0</v>
      </c>
      <c r="EW2276">
        <v>0</v>
      </c>
      <c r="EX2276">
        <v>0</v>
      </c>
      <c r="EY2276">
        <v>0</v>
      </c>
      <c r="FQ2276">
        <v>0</v>
      </c>
      <c r="FR2276">
        <v>0</v>
      </c>
      <c r="FS2276">
        <v>0</v>
      </c>
      <c r="FX2276">
        <v>70</v>
      </c>
      <c r="FY2276">
        <v>10</v>
      </c>
      <c r="GA2276" t="s">
        <v>3</v>
      </c>
      <c r="GD2276">
        <v>0</v>
      </c>
      <c r="GF2276">
        <v>653953554</v>
      </c>
      <c r="GG2276">
        <v>2</v>
      </c>
      <c r="GH2276">
        <v>1</v>
      </c>
      <c r="GI2276">
        <v>-2</v>
      </c>
      <c r="GJ2276">
        <v>0</v>
      </c>
      <c r="GK2276">
        <f>ROUND(R2276*(R12)/100,2)</f>
        <v>0</v>
      </c>
      <c r="GL2276">
        <f t="shared" si="1652"/>
        <v>0</v>
      </c>
      <c r="GM2276">
        <f t="shared" si="1653"/>
        <v>433.02</v>
      </c>
      <c r="GN2276">
        <f t="shared" si="1654"/>
        <v>0</v>
      </c>
      <c r="GO2276">
        <f t="shared" si="1655"/>
        <v>0</v>
      </c>
      <c r="GP2276">
        <f t="shared" si="1656"/>
        <v>433.02</v>
      </c>
      <c r="GR2276">
        <v>0</v>
      </c>
      <c r="GS2276">
        <v>3</v>
      </c>
      <c r="GT2276">
        <v>0</v>
      </c>
      <c r="GU2276" t="s">
        <v>3</v>
      </c>
      <c r="GV2276">
        <f t="shared" si="1657"/>
        <v>0</v>
      </c>
      <c r="GW2276">
        <v>1</v>
      </c>
      <c r="GX2276">
        <f t="shared" si="1658"/>
        <v>0</v>
      </c>
      <c r="HA2276">
        <v>0</v>
      </c>
      <c r="HB2276">
        <v>0</v>
      </c>
      <c r="HC2276">
        <f t="shared" si="1659"/>
        <v>0</v>
      </c>
      <c r="HE2276" t="s">
        <v>3</v>
      </c>
      <c r="HF2276" t="s">
        <v>3</v>
      </c>
      <c r="HM2276" t="s">
        <v>3</v>
      </c>
      <c r="HN2276" t="s">
        <v>3</v>
      </c>
      <c r="HO2276" t="s">
        <v>3</v>
      </c>
      <c r="HP2276" t="s">
        <v>3</v>
      </c>
      <c r="HQ2276" t="s">
        <v>3</v>
      </c>
      <c r="HS2276">
        <v>0</v>
      </c>
      <c r="IK2276">
        <v>0</v>
      </c>
    </row>
    <row r="2277" spans="1:245" x14ac:dyDescent="0.2">
      <c r="A2277">
        <v>17</v>
      </c>
      <c r="B2277">
        <v>1</v>
      </c>
      <c r="C2277">
        <f>ROW(SmtRes!A725)</f>
        <v>725</v>
      </c>
      <c r="D2277">
        <f>ROW(EtalonRes!A725)</f>
        <v>725</v>
      </c>
      <c r="E2277" t="s">
        <v>535</v>
      </c>
      <c r="F2277" t="s">
        <v>38</v>
      </c>
      <c r="G2277" t="s">
        <v>39</v>
      </c>
      <c r="H2277" t="s">
        <v>18</v>
      </c>
      <c r="I2277">
        <f>ROUND(34/100,9)</f>
        <v>0.34</v>
      </c>
      <c r="J2277">
        <v>0</v>
      </c>
      <c r="K2277">
        <f>ROUND(34/100,9)</f>
        <v>0.34</v>
      </c>
      <c r="O2277">
        <f t="shared" si="1621"/>
        <v>9491.44</v>
      </c>
      <c r="P2277">
        <f t="shared" si="1622"/>
        <v>0</v>
      </c>
      <c r="Q2277">
        <f t="shared" si="1623"/>
        <v>11.07</v>
      </c>
      <c r="R2277">
        <f t="shared" si="1624"/>
        <v>0.23</v>
      </c>
      <c r="S2277">
        <f t="shared" si="1625"/>
        <v>9480.3700000000008</v>
      </c>
      <c r="T2277">
        <f t="shared" si="1626"/>
        <v>0</v>
      </c>
      <c r="U2277">
        <f t="shared" si="1627"/>
        <v>14.555400000000002</v>
      </c>
      <c r="V2277">
        <f t="shared" si="1628"/>
        <v>0</v>
      </c>
      <c r="W2277">
        <f t="shared" si="1629"/>
        <v>0</v>
      </c>
      <c r="X2277">
        <f t="shared" si="1630"/>
        <v>6636.26</v>
      </c>
      <c r="Y2277">
        <f t="shared" si="1631"/>
        <v>948.04</v>
      </c>
      <c r="AA2277">
        <v>35364244</v>
      </c>
      <c r="AB2277">
        <f t="shared" si="1632"/>
        <v>27916.01</v>
      </c>
      <c r="AC2277">
        <f t="shared" si="1633"/>
        <v>0</v>
      </c>
      <c r="AD2277">
        <f t="shared" si="1634"/>
        <v>32.57</v>
      </c>
      <c r="AE2277">
        <f t="shared" si="1635"/>
        <v>0.69</v>
      </c>
      <c r="AF2277">
        <f t="shared" si="1636"/>
        <v>27883.439999999999</v>
      </c>
      <c r="AG2277">
        <f t="shared" si="1637"/>
        <v>0</v>
      </c>
      <c r="AH2277">
        <f t="shared" si="1638"/>
        <v>42.81</v>
      </c>
      <c r="AI2277">
        <f t="shared" si="1639"/>
        <v>0</v>
      </c>
      <c r="AJ2277">
        <f t="shared" si="1640"/>
        <v>0</v>
      </c>
      <c r="AK2277">
        <v>27916.01</v>
      </c>
      <c r="AL2277">
        <v>0</v>
      </c>
      <c r="AM2277">
        <v>32.57</v>
      </c>
      <c r="AN2277">
        <v>0.69</v>
      </c>
      <c r="AO2277">
        <v>27883.439999999999</v>
      </c>
      <c r="AP2277">
        <v>0</v>
      </c>
      <c r="AQ2277">
        <v>42.81</v>
      </c>
      <c r="AR2277">
        <v>0</v>
      </c>
      <c r="AS2277">
        <v>0</v>
      </c>
      <c r="AT2277">
        <v>70</v>
      </c>
      <c r="AU2277">
        <v>10</v>
      </c>
      <c r="AV2277">
        <v>1</v>
      </c>
      <c r="AW2277">
        <v>1</v>
      </c>
      <c r="AZ2277">
        <v>1</v>
      </c>
      <c r="BA2277">
        <v>1</v>
      </c>
      <c r="BB2277">
        <v>1</v>
      </c>
      <c r="BC2277">
        <v>1</v>
      </c>
      <c r="BD2277" t="s">
        <v>3</v>
      </c>
      <c r="BE2277" t="s">
        <v>3</v>
      </c>
      <c r="BF2277" t="s">
        <v>3</v>
      </c>
      <c r="BG2277" t="s">
        <v>3</v>
      </c>
      <c r="BH2277">
        <v>0</v>
      </c>
      <c r="BI2277">
        <v>4</v>
      </c>
      <c r="BJ2277" t="s">
        <v>40</v>
      </c>
      <c r="BM2277">
        <v>0</v>
      </c>
      <c r="BN2277">
        <v>0</v>
      </c>
      <c r="BO2277" t="s">
        <v>3</v>
      </c>
      <c r="BP2277">
        <v>0</v>
      </c>
      <c r="BQ2277">
        <v>1</v>
      </c>
      <c r="BR2277">
        <v>0</v>
      </c>
      <c r="BS2277">
        <v>1</v>
      </c>
      <c r="BT2277">
        <v>1</v>
      </c>
      <c r="BU2277">
        <v>1</v>
      </c>
      <c r="BV2277">
        <v>1</v>
      </c>
      <c r="BW2277">
        <v>1</v>
      </c>
      <c r="BX2277">
        <v>1</v>
      </c>
      <c r="BY2277" t="s">
        <v>3</v>
      </c>
      <c r="BZ2277">
        <v>70</v>
      </c>
      <c r="CA2277">
        <v>10</v>
      </c>
      <c r="CB2277" t="s">
        <v>3</v>
      </c>
      <c r="CE2277">
        <v>0</v>
      </c>
      <c r="CF2277">
        <v>0</v>
      </c>
      <c r="CG2277">
        <v>0</v>
      </c>
      <c r="CM2277">
        <v>0</v>
      </c>
      <c r="CN2277" t="s">
        <v>3</v>
      </c>
      <c r="CO2277">
        <v>0</v>
      </c>
      <c r="CP2277">
        <f t="shared" si="1641"/>
        <v>9491.44</v>
      </c>
      <c r="CQ2277">
        <f t="shared" si="1642"/>
        <v>0</v>
      </c>
      <c r="CR2277">
        <f t="shared" si="1643"/>
        <v>32.57</v>
      </c>
      <c r="CS2277">
        <f t="shared" si="1644"/>
        <v>0.69</v>
      </c>
      <c r="CT2277">
        <f t="shared" si="1645"/>
        <v>27883.439999999999</v>
      </c>
      <c r="CU2277">
        <f t="shared" si="1646"/>
        <v>0</v>
      </c>
      <c r="CV2277">
        <f t="shared" si="1647"/>
        <v>42.81</v>
      </c>
      <c r="CW2277">
        <f t="shared" si="1648"/>
        <v>0</v>
      </c>
      <c r="CX2277">
        <f t="shared" si="1649"/>
        <v>0</v>
      </c>
      <c r="CY2277">
        <f t="shared" si="1650"/>
        <v>6636.259</v>
      </c>
      <c r="CZ2277">
        <f t="shared" si="1651"/>
        <v>948.03700000000015</v>
      </c>
      <c r="DC2277" t="s">
        <v>3</v>
      </c>
      <c r="DD2277" t="s">
        <v>3</v>
      </c>
      <c r="DE2277" t="s">
        <v>3</v>
      </c>
      <c r="DF2277" t="s">
        <v>3</v>
      </c>
      <c r="DG2277" t="s">
        <v>3</v>
      </c>
      <c r="DH2277" t="s">
        <v>3</v>
      </c>
      <c r="DI2277" t="s">
        <v>3</v>
      </c>
      <c r="DJ2277" t="s">
        <v>3</v>
      </c>
      <c r="DK2277" t="s">
        <v>3</v>
      </c>
      <c r="DL2277" t="s">
        <v>3</v>
      </c>
      <c r="DM2277" t="s">
        <v>3</v>
      </c>
      <c r="DN2277">
        <v>0</v>
      </c>
      <c r="DO2277">
        <v>0</v>
      </c>
      <c r="DP2277">
        <v>1</v>
      </c>
      <c r="DQ2277">
        <v>1</v>
      </c>
      <c r="DU2277">
        <v>1010</v>
      </c>
      <c r="DV2277" t="s">
        <v>18</v>
      </c>
      <c r="DW2277" t="s">
        <v>18</v>
      </c>
      <c r="DX2277">
        <v>100</v>
      </c>
      <c r="DZ2277" t="s">
        <v>3</v>
      </c>
      <c r="EA2277" t="s">
        <v>3</v>
      </c>
      <c r="EB2277" t="s">
        <v>3</v>
      </c>
      <c r="EC2277" t="s">
        <v>3</v>
      </c>
      <c r="EE2277">
        <v>35096056</v>
      </c>
      <c r="EF2277">
        <v>1</v>
      </c>
      <c r="EG2277" t="s">
        <v>20</v>
      </c>
      <c r="EH2277">
        <v>0</v>
      </c>
      <c r="EI2277" t="s">
        <v>3</v>
      </c>
      <c r="EJ2277">
        <v>4</v>
      </c>
      <c r="EK2277">
        <v>0</v>
      </c>
      <c r="EL2277" t="s">
        <v>21</v>
      </c>
      <c r="EM2277" t="s">
        <v>22</v>
      </c>
      <c r="EO2277" t="s">
        <v>3</v>
      </c>
      <c r="EQ2277">
        <v>2097152</v>
      </c>
      <c r="ER2277">
        <v>27916.01</v>
      </c>
      <c r="ES2277">
        <v>0</v>
      </c>
      <c r="ET2277">
        <v>32.57</v>
      </c>
      <c r="EU2277">
        <v>0.69</v>
      </c>
      <c r="EV2277">
        <v>27883.439999999999</v>
      </c>
      <c r="EW2277">
        <v>42.81</v>
      </c>
      <c r="EX2277">
        <v>0</v>
      </c>
      <c r="EY2277">
        <v>0</v>
      </c>
      <c r="FQ2277">
        <v>0</v>
      </c>
      <c r="FR2277">
        <v>0</v>
      </c>
      <c r="FS2277">
        <v>0</v>
      </c>
      <c r="FX2277">
        <v>70</v>
      </c>
      <c r="FY2277">
        <v>10</v>
      </c>
      <c r="GA2277" t="s">
        <v>3</v>
      </c>
      <c r="GD2277">
        <v>0</v>
      </c>
      <c r="GF2277">
        <v>1394402761</v>
      </c>
      <c r="GG2277">
        <v>2</v>
      </c>
      <c r="GH2277">
        <v>1</v>
      </c>
      <c r="GI2277">
        <v>-2</v>
      </c>
      <c r="GJ2277">
        <v>0</v>
      </c>
      <c r="GK2277">
        <f>ROUND(R2277*(R12)/100,2)</f>
        <v>0.25</v>
      </c>
      <c r="GL2277">
        <f t="shared" si="1652"/>
        <v>0</v>
      </c>
      <c r="GM2277">
        <f t="shared" si="1653"/>
        <v>17075.990000000002</v>
      </c>
      <c r="GN2277">
        <f t="shared" si="1654"/>
        <v>0</v>
      </c>
      <c r="GO2277">
        <f t="shared" si="1655"/>
        <v>0</v>
      </c>
      <c r="GP2277">
        <f t="shared" si="1656"/>
        <v>17075.990000000002</v>
      </c>
      <c r="GR2277">
        <v>0</v>
      </c>
      <c r="GS2277">
        <v>3</v>
      </c>
      <c r="GT2277">
        <v>0</v>
      </c>
      <c r="GU2277" t="s">
        <v>3</v>
      </c>
      <c r="GV2277">
        <f t="shared" si="1657"/>
        <v>0</v>
      </c>
      <c r="GW2277">
        <v>1</v>
      </c>
      <c r="GX2277">
        <f t="shared" si="1658"/>
        <v>0</v>
      </c>
      <c r="HA2277">
        <v>0</v>
      </c>
      <c r="HB2277">
        <v>0</v>
      </c>
      <c r="HC2277">
        <f t="shared" si="1659"/>
        <v>0</v>
      </c>
      <c r="HE2277" t="s">
        <v>3</v>
      </c>
      <c r="HF2277" t="s">
        <v>3</v>
      </c>
      <c r="HM2277" t="s">
        <v>3</v>
      </c>
      <c r="HN2277" t="s">
        <v>3</v>
      </c>
      <c r="HO2277" t="s">
        <v>3</v>
      </c>
      <c r="HP2277" t="s">
        <v>3</v>
      </c>
      <c r="HQ2277" t="s">
        <v>3</v>
      </c>
      <c r="HS2277">
        <v>0</v>
      </c>
      <c r="IK2277">
        <v>0</v>
      </c>
    </row>
    <row r="2278" spans="1:245" x14ac:dyDescent="0.2">
      <c r="A2278">
        <v>17</v>
      </c>
      <c r="B2278">
        <v>1</v>
      </c>
      <c r="C2278">
        <f>ROW(SmtRes!A727)</f>
        <v>727</v>
      </c>
      <c r="D2278">
        <f>ROW(EtalonRes!A727)</f>
        <v>727</v>
      </c>
      <c r="E2278" t="s">
        <v>536</v>
      </c>
      <c r="F2278" t="s">
        <v>42</v>
      </c>
      <c r="G2278" t="s">
        <v>43</v>
      </c>
      <c r="H2278" t="s">
        <v>18</v>
      </c>
      <c r="I2278">
        <f>ROUND(1/100,9)</f>
        <v>0.01</v>
      </c>
      <c r="J2278">
        <v>0</v>
      </c>
      <c r="K2278">
        <f>ROUND(1/100,9)</f>
        <v>0.01</v>
      </c>
      <c r="O2278">
        <f t="shared" si="1621"/>
        <v>255.78</v>
      </c>
      <c r="P2278">
        <f t="shared" si="1622"/>
        <v>0</v>
      </c>
      <c r="Q2278">
        <f t="shared" si="1623"/>
        <v>0.33</v>
      </c>
      <c r="R2278">
        <f t="shared" si="1624"/>
        <v>0.01</v>
      </c>
      <c r="S2278">
        <f t="shared" si="1625"/>
        <v>255.45</v>
      </c>
      <c r="T2278">
        <f t="shared" si="1626"/>
        <v>0</v>
      </c>
      <c r="U2278">
        <f t="shared" si="1627"/>
        <v>0.39219999999999999</v>
      </c>
      <c r="V2278">
        <f t="shared" si="1628"/>
        <v>0</v>
      </c>
      <c r="W2278">
        <f t="shared" si="1629"/>
        <v>0</v>
      </c>
      <c r="X2278">
        <f t="shared" si="1630"/>
        <v>178.82</v>
      </c>
      <c r="Y2278">
        <f t="shared" si="1631"/>
        <v>25.55</v>
      </c>
      <c r="AA2278">
        <v>35364244</v>
      </c>
      <c r="AB2278">
        <f t="shared" si="1632"/>
        <v>25577.73</v>
      </c>
      <c r="AC2278">
        <f t="shared" si="1633"/>
        <v>0</v>
      </c>
      <c r="AD2278">
        <f t="shared" si="1634"/>
        <v>32.57</v>
      </c>
      <c r="AE2278">
        <f t="shared" si="1635"/>
        <v>0.69</v>
      </c>
      <c r="AF2278">
        <f t="shared" si="1636"/>
        <v>25545.16</v>
      </c>
      <c r="AG2278">
        <f t="shared" si="1637"/>
        <v>0</v>
      </c>
      <c r="AH2278">
        <f t="shared" si="1638"/>
        <v>39.22</v>
      </c>
      <c r="AI2278">
        <f t="shared" si="1639"/>
        <v>0</v>
      </c>
      <c r="AJ2278">
        <f t="shared" si="1640"/>
        <v>0</v>
      </c>
      <c r="AK2278">
        <v>25577.73</v>
      </c>
      <c r="AL2278">
        <v>0</v>
      </c>
      <c r="AM2278">
        <v>32.57</v>
      </c>
      <c r="AN2278">
        <v>0.69</v>
      </c>
      <c r="AO2278">
        <v>25545.16</v>
      </c>
      <c r="AP2278">
        <v>0</v>
      </c>
      <c r="AQ2278">
        <v>39.22</v>
      </c>
      <c r="AR2278">
        <v>0</v>
      </c>
      <c r="AS2278">
        <v>0</v>
      </c>
      <c r="AT2278">
        <v>70</v>
      </c>
      <c r="AU2278">
        <v>10</v>
      </c>
      <c r="AV2278">
        <v>1</v>
      </c>
      <c r="AW2278">
        <v>1</v>
      </c>
      <c r="AZ2278">
        <v>1</v>
      </c>
      <c r="BA2278">
        <v>1</v>
      </c>
      <c r="BB2278">
        <v>1</v>
      </c>
      <c r="BC2278">
        <v>1</v>
      </c>
      <c r="BD2278" t="s">
        <v>3</v>
      </c>
      <c r="BE2278" t="s">
        <v>3</v>
      </c>
      <c r="BF2278" t="s">
        <v>3</v>
      </c>
      <c r="BG2278" t="s">
        <v>3</v>
      </c>
      <c r="BH2278">
        <v>0</v>
      </c>
      <c r="BI2278">
        <v>4</v>
      </c>
      <c r="BJ2278" t="s">
        <v>44</v>
      </c>
      <c r="BM2278">
        <v>0</v>
      </c>
      <c r="BN2278">
        <v>0</v>
      </c>
      <c r="BO2278" t="s">
        <v>3</v>
      </c>
      <c r="BP2278">
        <v>0</v>
      </c>
      <c r="BQ2278">
        <v>1</v>
      </c>
      <c r="BR2278">
        <v>0</v>
      </c>
      <c r="BS2278">
        <v>1</v>
      </c>
      <c r="BT2278">
        <v>1</v>
      </c>
      <c r="BU2278">
        <v>1</v>
      </c>
      <c r="BV2278">
        <v>1</v>
      </c>
      <c r="BW2278">
        <v>1</v>
      </c>
      <c r="BX2278">
        <v>1</v>
      </c>
      <c r="BY2278" t="s">
        <v>3</v>
      </c>
      <c r="BZ2278">
        <v>70</v>
      </c>
      <c r="CA2278">
        <v>10</v>
      </c>
      <c r="CB2278" t="s">
        <v>3</v>
      </c>
      <c r="CE2278">
        <v>0</v>
      </c>
      <c r="CF2278">
        <v>0</v>
      </c>
      <c r="CG2278">
        <v>0</v>
      </c>
      <c r="CM2278">
        <v>0</v>
      </c>
      <c r="CN2278" t="s">
        <v>3</v>
      </c>
      <c r="CO2278">
        <v>0</v>
      </c>
      <c r="CP2278">
        <f t="shared" si="1641"/>
        <v>255.78</v>
      </c>
      <c r="CQ2278">
        <f t="shared" si="1642"/>
        <v>0</v>
      </c>
      <c r="CR2278">
        <f t="shared" si="1643"/>
        <v>32.57</v>
      </c>
      <c r="CS2278">
        <f t="shared" si="1644"/>
        <v>0.69</v>
      </c>
      <c r="CT2278">
        <f t="shared" si="1645"/>
        <v>25545.16</v>
      </c>
      <c r="CU2278">
        <f t="shared" si="1646"/>
        <v>0</v>
      </c>
      <c r="CV2278">
        <f t="shared" si="1647"/>
        <v>39.22</v>
      </c>
      <c r="CW2278">
        <f t="shared" si="1648"/>
        <v>0</v>
      </c>
      <c r="CX2278">
        <f t="shared" si="1649"/>
        <v>0</v>
      </c>
      <c r="CY2278">
        <f t="shared" si="1650"/>
        <v>178.815</v>
      </c>
      <c r="CZ2278">
        <f t="shared" si="1651"/>
        <v>25.545000000000002</v>
      </c>
      <c r="DC2278" t="s">
        <v>3</v>
      </c>
      <c r="DD2278" t="s">
        <v>3</v>
      </c>
      <c r="DE2278" t="s">
        <v>3</v>
      </c>
      <c r="DF2278" t="s">
        <v>3</v>
      </c>
      <c r="DG2278" t="s">
        <v>3</v>
      </c>
      <c r="DH2278" t="s">
        <v>3</v>
      </c>
      <c r="DI2278" t="s">
        <v>3</v>
      </c>
      <c r="DJ2278" t="s">
        <v>3</v>
      </c>
      <c r="DK2278" t="s">
        <v>3</v>
      </c>
      <c r="DL2278" t="s">
        <v>3</v>
      </c>
      <c r="DM2278" t="s">
        <v>3</v>
      </c>
      <c r="DN2278">
        <v>0</v>
      </c>
      <c r="DO2278">
        <v>0</v>
      </c>
      <c r="DP2278">
        <v>1</v>
      </c>
      <c r="DQ2278">
        <v>1</v>
      </c>
      <c r="DU2278">
        <v>1010</v>
      </c>
      <c r="DV2278" t="s">
        <v>18</v>
      </c>
      <c r="DW2278" t="s">
        <v>18</v>
      </c>
      <c r="DX2278">
        <v>100</v>
      </c>
      <c r="DZ2278" t="s">
        <v>3</v>
      </c>
      <c r="EA2278" t="s">
        <v>3</v>
      </c>
      <c r="EB2278" t="s">
        <v>3</v>
      </c>
      <c r="EC2278" t="s">
        <v>3</v>
      </c>
      <c r="EE2278">
        <v>35096056</v>
      </c>
      <c r="EF2278">
        <v>1</v>
      </c>
      <c r="EG2278" t="s">
        <v>20</v>
      </c>
      <c r="EH2278">
        <v>0</v>
      </c>
      <c r="EI2278" t="s">
        <v>3</v>
      </c>
      <c r="EJ2278">
        <v>4</v>
      </c>
      <c r="EK2278">
        <v>0</v>
      </c>
      <c r="EL2278" t="s">
        <v>21</v>
      </c>
      <c r="EM2278" t="s">
        <v>22</v>
      </c>
      <c r="EO2278" t="s">
        <v>3</v>
      </c>
      <c r="EQ2278">
        <v>2097152</v>
      </c>
      <c r="ER2278">
        <v>25577.73</v>
      </c>
      <c r="ES2278">
        <v>0</v>
      </c>
      <c r="ET2278">
        <v>32.57</v>
      </c>
      <c r="EU2278">
        <v>0.69</v>
      </c>
      <c r="EV2278">
        <v>25545.16</v>
      </c>
      <c r="EW2278">
        <v>39.22</v>
      </c>
      <c r="EX2278">
        <v>0</v>
      </c>
      <c r="EY2278">
        <v>0</v>
      </c>
      <c r="FQ2278">
        <v>0</v>
      </c>
      <c r="FR2278">
        <v>0</v>
      </c>
      <c r="FS2278">
        <v>0</v>
      </c>
      <c r="FX2278">
        <v>70</v>
      </c>
      <c r="FY2278">
        <v>10</v>
      </c>
      <c r="GA2278" t="s">
        <v>3</v>
      </c>
      <c r="GD2278">
        <v>0</v>
      </c>
      <c r="GF2278">
        <v>1212913616</v>
      </c>
      <c r="GG2278">
        <v>2</v>
      </c>
      <c r="GH2278">
        <v>1</v>
      </c>
      <c r="GI2278">
        <v>-2</v>
      </c>
      <c r="GJ2278">
        <v>0</v>
      </c>
      <c r="GK2278">
        <f>ROUND(R2278*(R12)/100,2)</f>
        <v>0.01</v>
      </c>
      <c r="GL2278">
        <f t="shared" si="1652"/>
        <v>0</v>
      </c>
      <c r="GM2278">
        <f t="shared" si="1653"/>
        <v>460.16</v>
      </c>
      <c r="GN2278">
        <f t="shared" si="1654"/>
        <v>0</v>
      </c>
      <c r="GO2278">
        <f t="shared" si="1655"/>
        <v>0</v>
      </c>
      <c r="GP2278">
        <f t="shared" si="1656"/>
        <v>460.16</v>
      </c>
      <c r="GR2278">
        <v>0</v>
      </c>
      <c r="GS2278">
        <v>3</v>
      </c>
      <c r="GT2278">
        <v>0</v>
      </c>
      <c r="GU2278" t="s">
        <v>3</v>
      </c>
      <c r="GV2278">
        <f t="shared" si="1657"/>
        <v>0</v>
      </c>
      <c r="GW2278">
        <v>1</v>
      </c>
      <c r="GX2278">
        <f t="shared" si="1658"/>
        <v>0</v>
      </c>
      <c r="HA2278">
        <v>0</v>
      </c>
      <c r="HB2278">
        <v>0</v>
      </c>
      <c r="HC2278">
        <f t="shared" si="1659"/>
        <v>0</v>
      </c>
      <c r="HE2278" t="s">
        <v>3</v>
      </c>
      <c r="HF2278" t="s">
        <v>3</v>
      </c>
      <c r="HM2278" t="s">
        <v>3</v>
      </c>
      <c r="HN2278" t="s">
        <v>3</v>
      </c>
      <c r="HO2278" t="s">
        <v>3</v>
      </c>
      <c r="HP2278" t="s">
        <v>3</v>
      </c>
      <c r="HQ2278" t="s">
        <v>3</v>
      </c>
      <c r="HS2278">
        <v>0</v>
      </c>
      <c r="IK2278">
        <v>0</v>
      </c>
    </row>
    <row r="2279" spans="1:245" x14ac:dyDescent="0.2">
      <c r="A2279">
        <v>17</v>
      </c>
      <c r="B2279">
        <v>1</v>
      </c>
      <c r="C2279">
        <f>ROW(SmtRes!A728)</f>
        <v>728</v>
      </c>
      <c r="D2279">
        <f>ROW(EtalonRes!A728)</f>
        <v>728</v>
      </c>
      <c r="E2279" t="s">
        <v>537</v>
      </c>
      <c r="F2279" t="s">
        <v>255</v>
      </c>
      <c r="G2279" t="s">
        <v>256</v>
      </c>
      <c r="H2279" t="s">
        <v>18</v>
      </c>
      <c r="I2279">
        <f>ROUND(1/100,9)</f>
        <v>0.01</v>
      </c>
      <c r="J2279">
        <v>0</v>
      </c>
      <c r="K2279">
        <f>ROUND(1/100,9)</f>
        <v>0.01</v>
      </c>
      <c r="O2279">
        <f t="shared" si="1621"/>
        <v>225.56</v>
      </c>
      <c r="P2279">
        <f t="shared" si="1622"/>
        <v>0</v>
      </c>
      <c r="Q2279">
        <f t="shared" si="1623"/>
        <v>0</v>
      </c>
      <c r="R2279">
        <f t="shared" si="1624"/>
        <v>0</v>
      </c>
      <c r="S2279">
        <f t="shared" si="1625"/>
        <v>225.56</v>
      </c>
      <c r="T2279">
        <f t="shared" si="1626"/>
        <v>0</v>
      </c>
      <c r="U2279">
        <f t="shared" si="1627"/>
        <v>0.34630000000000005</v>
      </c>
      <c r="V2279">
        <f t="shared" si="1628"/>
        <v>0</v>
      </c>
      <c r="W2279">
        <f t="shared" si="1629"/>
        <v>0</v>
      </c>
      <c r="X2279">
        <f t="shared" si="1630"/>
        <v>157.88999999999999</v>
      </c>
      <c r="Y2279">
        <f t="shared" si="1631"/>
        <v>22.56</v>
      </c>
      <c r="AA2279">
        <v>35364244</v>
      </c>
      <c r="AB2279">
        <f t="shared" si="1632"/>
        <v>22555.56</v>
      </c>
      <c r="AC2279">
        <f t="shared" si="1633"/>
        <v>0</v>
      </c>
      <c r="AD2279">
        <f t="shared" si="1634"/>
        <v>0</v>
      </c>
      <c r="AE2279">
        <f t="shared" si="1635"/>
        <v>0</v>
      </c>
      <c r="AF2279">
        <f t="shared" si="1636"/>
        <v>22555.56</v>
      </c>
      <c r="AG2279">
        <f t="shared" si="1637"/>
        <v>0</v>
      </c>
      <c r="AH2279">
        <f t="shared" si="1638"/>
        <v>34.630000000000003</v>
      </c>
      <c r="AI2279">
        <f t="shared" si="1639"/>
        <v>0</v>
      </c>
      <c r="AJ2279">
        <f t="shared" si="1640"/>
        <v>0</v>
      </c>
      <c r="AK2279">
        <v>22555.56</v>
      </c>
      <c r="AL2279">
        <v>0</v>
      </c>
      <c r="AM2279">
        <v>0</v>
      </c>
      <c r="AN2279">
        <v>0</v>
      </c>
      <c r="AO2279">
        <v>22555.56</v>
      </c>
      <c r="AP2279">
        <v>0</v>
      </c>
      <c r="AQ2279">
        <v>34.630000000000003</v>
      </c>
      <c r="AR2279">
        <v>0</v>
      </c>
      <c r="AS2279">
        <v>0</v>
      </c>
      <c r="AT2279">
        <v>70</v>
      </c>
      <c r="AU2279">
        <v>10</v>
      </c>
      <c r="AV2279">
        <v>1</v>
      </c>
      <c r="AW2279">
        <v>1</v>
      </c>
      <c r="AZ2279">
        <v>1</v>
      </c>
      <c r="BA2279">
        <v>1</v>
      </c>
      <c r="BB2279">
        <v>1</v>
      </c>
      <c r="BC2279">
        <v>1</v>
      </c>
      <c r="BD2279" t="s">
        <v>3</v>
      </c>
      <c r="BE2279" t="s">
        <v>3</v>
      </c>
      <c r="BF2279" t="s">
        <v>3</v>
      </c>
      <c r="BG2279" t="s">
        <v>3</v>
      </c>
      <c r="BH2279">
        <v>0</v>
      </c>
      <c r="BI2279">
        <v>4</v>
      </c>
      <c r="BJ2279" t="s">
        <v>257</v>
      </c>
      <c r="BM2279">
        <v>0</v>
      </c>
      <c r="BN2279">
        <v>0</v>
      </c>
      <c r="BO2279" t="s">
        <v>3</v>
      </c>
      <c r="BP2279">
        <v>0</v>
      </c>
      <c r="BQ2279">
        <v>1</v>
      </c>
      <c r="BR2279">
        <v>0</v>
      </c>
      <c r="BS2279">
        <v>1</v>
      </c>
      <c r="BT2279">
        <v>1</v>
      </c>
      <c r="BU2279">
        <v>1</v>
      </c>
      <c r="BV2279">
        <v>1</v>
      </c>
      <c r="BW2279">
        <v>1</v>
      </c>
      <c r="BX2279">
        <v>1</v>
      </c>
      <c r="BY2279" t="s">
        <v>3</v>
      </c>
      <c r="BZ2279">
        <v>70</v>
      </c>
      <c r="CA2279">
        <v>10</v>
      </c>
      <c r="CB2279" t="s">
        <v>3</v>
      </c>
      <c r="CE2279">
        <v>0</v>
      </c>
      <c r="CF2279">
        <v>0</v>
      </c>
      <c r="CG2279">
        <v>0</v>
      </c>
      <c r="CM2279">
        <v>0</v>
      </c>
      <c r="CN2279" t="s">
        <v>3</v>
      </c>
      <c r="CO2279">
        <v>0</v>
      </c>
      <c r="CP2279">
        <f t="shared" si="1641"/>
        <v>225.56</v>
      </c>
      <c r="CQ2279">
        <f t="shared" si="1642"/>
        <v>0</v>
      </c>
      <c r="CR2279">
        <f t="shared" si="1643"/>
        <v>0</v>
      </c>
      <c r="CS2279">
        <f t="shared" si="1644"/>
        <v>0</v>
      </c>
      <c r="CT2279">
        <f t="shared" si="1645"/>
        <v>22555.56</v>
      </c>
      <c r="CU2279">
        <f t="shared" si="1646"/>
        <v>0</v>
      </c>
      <c r="CV2279">
        <f t="shared" si="1647"/>
        <v>34.630000000000003</v>
      </c>
      <c r="CW2279">
        <f t="shared" si="1648"/>
        <v>0</v>
      </c>
      <c r="CX2279">
        <f t="shared" si="1649"/>
        <v>0</v>
      </c>
      <c r="CY2279">
        <f t="shared" si="1650"/>
        <v>157.892</v>
      </c>
      <c r="CZ2279">
        <f t="shared" si="1651"/>
        <v>22.555999999999997</v>
      </c>
      <c r="DC2279" t="s">
        <v>3</v>
      </c>
      <c r="DD2279" t="s">
        <v>3</v>
      </c>
      <c r="DE2279" t="s">
        <v>3</v>
      </c>
      <c r="DF2279" t="s">
        <v>3</v>
      </c>
      <c r="DG2279" t="s">
        <v>3</v>
      </c>
      <c r="DH2279" t="s">
        <v>3</v>
      </c>
      <c r="DI2279" t="s">
        <v>3</v>
      </c>
      <c r="DJ2279" t="s">
        <v>3</v>
      </c>
      <c r="DK2279" t="s">
        <v>3</v>
      </c>
      <c r="DL2279" t="s">
        <v>3</v>
      </c>
      <c r="DM2279" t="s">
        <v>3</v>
      </c>
      <c r="DN2279">
        <v>0</v>
      </c>
      <c r="DO2279">
        <v>0</v>
      </c>
      <c r="DP2279">
        <v>1</v>
      </c>
      <c r="DQ2279">
        <v>1</v>
      </c>
      <c r="DU2279">
        <v>1010</v>
      </c>
      <c r="DV2279" t="s">
        <v>18</v>
      </c>
      <c r="DW2279" t="s">
        <v>18</v>
      </c>
      <c r="DX2279">
        <v>100</v>
      </c>
      <c r="DZ2279" t="s">
        <v>3</v>
      </c>
      <c r="EA2279" t="s">
        <v>3</v>
      </c>
      <c r="EB2279" t="s">
        <v>3</v>
      </c>
      <c r="EC2279" t="s">
        <v>3</v>
      </c>
      <c r="EE2279">
        <v>35096056</v>
      </c>
      <c r="EF2279">
        <v>1</v>
      </c>
      <c r="EG2279" t="s">
        <v>20</v>
      </c>
      <c r="EH2279">
        <v>0</v>
      </c>
      <c r="EI2279" t="s">
        <v>3</v>
      </c>
      <c r="EJ2279">
        <v>4</v>
      </c>
      <c r="EK2279">
        <v>0</v>
      </c>
      <c r="EL2279" t="s">
        <v>21</v>
      </c>
      <c r="EM2279" t="s">
        <v>22</v>
      </c>
      <c r="EO2279" t="s">
        <v>3</v>
      </c>
      <c r="EQ2279">
        <v>2097152</v>
      </c>
      <c r="ER2279">
        <v>22555.56</v>
      </c>
      <c r="ES2279">
        <v>0</v>
      </c>
      <c r="ET2279">
        <v>0</v>
      </c>
      <c r="EU2279">
        <v>0</v>
      </c>
      <c r="EV2279">
        <v>22555.56</v>
      </c>
      <c r="EW2279">
        <v>34.630000000000003</v>
      </c>
      <c r="EX2279">
        <v>0</v>
      </c>
      <c r="EY2279">
        <v>0</v>
      </c>
      <c r="FQ2279">
        <v>0</v>
      </c>
      <c r="FR2279">
        <v>0</v>
      </c>
      <c r="FS2279">
        <v>0</v>
      </c>
      <c r="FX2279">
        <v>70</v>
      </c>
      <c r="FY2279">
        <v>10</v>
      </c>
      <c r="GA2279" t="s">
        <v>3</v>
      </c>
      <c r="GD2279">
        <v>0</v>
      </c>
      <c r="GF2279">
        <v>-24549344</v>
      </c>
      <c r="GG2279">
        <v>2</v>
      </c>
      <c r="GH2279">
        <v>1</v>
      </c>
      <c r="GI2279">
        <v>-2</v>
      </c>
      <c r="GJ2279">
        <v>0</v>
      </c>
      <c r="GK2279">
        <f>ROUND(R2279*(R12)/100,2)</f>
        <v>0</v>
      </c>
      <c r="GL2279">
        <f t="shared" si="1652"/>
        <v>0</v>
      </c>
      <c r="GM2279">
        <f t="shared" si="1653"/>
        <v>406.01</v>
      </c>
      <c r="GN2279">
        <f t="shared" si="1654"/>
        <v>0</v>
      </c>
      <c r="GO2279">
        <f t="shared" si="1655"/>
        <v>0</v>
      </c>
      <c r="GP2279">
        <f t="shared" si="1656"/>
        <v>406.01</v>
      </c>
      <c r="GR2279">
        <v>0</v>
      </c>
      <c r="GS2279">
        <v>3</v>
      </c>
      <c r="GT2279">
        <v>0</v>
      </c>
      <c r="GU2279" t="s">
        <v>3</v>
      </c>
      <c r="GV2279">
        <f t="shared" si="1657"/>
        <v>0</v>
      </c>
      <c r="GW2279">
        <v>1</v>
      </c>
      <c r="GX2279">
        <f t="shared" si="1658"/>
        <v>0</v>
      </c>
      <c r="HA2279">
        <v>0</v>
      </c>
      <c r="HB2279">
        <v>0</v>
      </c>
      <c r="HC2279">
        <f t="shared" si="1659"/>
        <v>0</v>
      </c>
      <c r="HE2279" t="s">
        <v>3</v>
      </c>
      <c r="HF2279" t="s">
        <v>3</v>
      </c>
      <c r="HM2279" t="s">
        <v>3</v>
      </c>
      <c r="HN2279" t="s">
        <v>3</v>
      </c>
      <c r="HO2279" t="s">
        <v>3</v>
      </c>
      <c r="HP2279" t="s">
        <v>3</v>
      </c>
      <c r="HQ2279" t="s">
        <v>3</v>
      </c>
      <c r="HS2279">
        <v>0</v>
      </c>
      <c r="IK2279">
        <v>0</v>
      </c>
    </row>
    <row r="2280" spans="1:245" x14ac:dyDescent="0.2">
      <c r="A2280">
        <v>17</v>
      </c>
      <c r="B2280">
        <v>1</v>
      </c>
      <c r="C2280">
        <f>ROW(SmtRes!A741)</f>
        <v>741</v>
      </c>
      <c r="D2280">
        <f>ROW(EtalonRes!A741)</f>
        <v>741</v>
      </c>
      <c r="E2280" t="s">
        <v>538</v>
      </c>
      <c r="F2280" t="s">
        <v>198</v>
      </c>
      <c r="G2280" t="s">
        <v>202</v>
      </c>
      <c r="H2280" t="s">
        <v>26</v>
      </c>
      <c r="I2280">
        <f>ROUND(105/100,9)</f>
        <v>1.05</v>
      </c>
      <c r="J2280">
        <v>0</v>
      </c>
      <c r="K2280">
        <f>ROUND(105/100,9)</f>
        <v>1.05</v>
      </c>
      <c r="O2280">
        <f t="shared" si="1621"/>
        <v>118571.02</v>
      </c>
      <c r="P2280">
        <f t="shared" si="1622"/>
        <v>95439.25</v>
      </c>
      <c r="Q2280">
        <f t="shared" si="1623"/>
        <v>49.76</v>
      </c>
      <c r="R2280">
        <f t="shared" si="1624"/>
        <v>0.68</v>
      </c>
      <c r="S2280">
        <f t="shared" si="1625"/>
        <v>23082.01</v>
      </c>
      <c r="T2280">
        <f t="shared" si="1626"/>
        <v>0</v>
      </c>
      <c r="U2280">
        <f t="shared" si="1627"/>
        <v>40.803000000000004</v>
      </c>
      <c r="V2280">
        <f t="shared" si="1628"/>
        <v>0</v>
      </c>
      <c r="W2280">
        <f t="shared" si="1629"/>
        <v>0</v>
      </c>
      <c r="X2280">
        <f t="shared" si="1630"/>
        <v>16157.41</v>
      </c>
      <c r="Y2280">
        <f t="shared" si="1631"/>
        <v>2308.1999999999998</v>
      </c>
      <c r="AA2280">
        <v>35364244</v>
      </c>
      <c r="AB2280">
        <f t="shared" si="1632"/>
        <v>112924.78</v>
      </c>
      <c r="AC2280">
        <f t="shared" si="1633"/>
        <v>90894.52</v>
      </c>
      <c r="AD2280">
        <f t="shared" si="1634"/>
        <v>47.39</v>
      </c>
      <c r="AE2280">
        <f t="shared" si="1635"/>
        <v>0.65</v>
      </c>
      <c r="AF2280">
        <f t="shared" si="1636"/>
        <v>21982.87</v>
      </c>
      <c r="AG2280">
        <f t="shared" si="1637"/>
        <v>0</v>
      </c>
      <c r="AH2280">
        <f t="shared" si="1638"/>
        <v>38.86</v>
      </c>
      <c r="AI2280">
        <f t="shared" si="1639"/>
        <v>0</v>
      </c>
      <c r="AJ2280">
        <f t="shared" si="1640"/>
        <v>0</v>
      </c>
      <c r="AK2280">
        <v>112924.78</v>
      </c>
      <c r="AL2280">
        <v>90894.52</v>
      </c>
      <c r="AM2280">
        <v>47.39</v>
      </c>
      <c r="AN2280">
        <v>0.65</v>
      </c>
      <c r="AO2280">
        <v>21982.87</v>
      </c>
      <c r="AP2280">
        <v>0</v>
      </c>
      <c r="AQ2280">
        <v>38.86</v>
      </c>
      <c r="AR2280">
        <v>0</v>
      </c>
      <c r="AS2280">
        <v>0</v>
      </c>
      <c r="AT2280">
        <v>70</v>
      </c>
      <c r="AU2280">
        <v>10</v>
      </c>
      <c r="AV2280">
        <v>1</v>
      </c>
      <c r="AW2280">
        <v>1</v>
      </c>
      <c r="AZ2280">
        <v>1</v>
      </c>
      <c r="BA2280">
        <v>1</v>
      </c>
      <c r="BB2280">
        <v>1</v>
      </c>
      <c r="BC2280">
        <v>1</v>
      </c>
      <c r="BD2280" t="s">
        <v>3</v>
      </c>
      <c r="BE2280" t="s">
        <v>3</v>
      </c>
      <c r="BF2280" t="s">
        <v>3</v>
      </c>
      <c r="BG2280" t="s">
        <v>3</v>
      </c>
      <c r="BH2280">
        <v>0</v>
      </c>
      <c r="BI2280">
        <v>4</v>
      </c>
      <c r="BJ2280" t="s">
        <v>200</v>
      </c>
      <c r="BM2280">
        <v>0</v>
      </c>
      <c r="BN2280">
        <v>0</v>
      </c>
      <c r="BO2280" t="s">
        <v>3</v>
      </c>
      <c r="BP2280">
        <v>0</v>
      </c>
      <c r="BQ2280">
        <v>1</v>
      </c>
      <c r="BR2280">
        <v>0</v>
      </c>
      <c r="BS2280">
        <v>1</v>
      </c>
      <c r="BT2280">
        <v>1</v>
      </c>
      <c r="BU2280">
        <v>1</v>
      </c>
      <c r="BV2280">
        <v>1</v>
      </c>
      <c r="BW2280">
        <v>1</v>
      </c>
      <c r="BX2280">
        <v>1</v>
      </c>
      <c r="BY2280" t="s">
        <v>3</v>
      </c>
      <c r="BZ2280">
        <v>70</v>
      </c>
      <c r="CA2280">
        <v>10</v>
      </c>
      <c r="CB2280" t="s">
        <v>3</v>
      </c>
      <c r="CE2280">
        <v>0</v>
      </c>
      <c r="CF2280">
        <v>0</v>
      </c>
      <c r="CG2280">
        <v>0</v>
      </c>
      <c r="CM2280">
        <v>0</v>
      </c>
      <c r="CN2280" t="s">
        <v>3</v>
      </c>
      <c r="CO2280">
        <v>0</v>
      </c>
      <c r="CP2280">
        <f t="shared" si="1641"/>
        <v>118571.01999999999</v>
      </c>
      <c r="CQ2280">
        <f t="shared" si="1642"/>
        <v>90894.52</v>
      </c>
      <c r="CR2280">
        <f t="shared" si="1643"/>
        <v>47.39</v>
      </c>
      <c r="CS2280">
        <f t="shared" si="1644"/>
        <v>0.65</v>
      </c>
      <c r="CT2280">
        <f t="shared" si="1645"/>
        <v>21982.87</v>
      </c>
      <c r="CU2280">
        <f t="shared" si="1646"/>
        <v>0</v>
      </c>
      <c r="CV2280">
        <f t="shared" si="1647"/>
        <v>38.86</v>
      </c>
      <c r="CW2280">
        <f t="shared" si="1648"/>
        <v>0</v>
      </c>
      <c r="CX2280">
        <f t="shared" si="1649"/>
        <v>0</v>
      </c>
      <c r="CY2280">
        <f t="shared" si="1650"/>
        <v>16157.406999999999</v>
      </c>
      <c r="CZ2280">
        <f t="shared" si="1651"/>
        <v>2308.2009999999996</v>
      </c>
      <c r="DC2280" t="s">
        <v>3</v>
      </c>
      <c r="DD2280" t="s">
        <v>3</v>
      </c>
      <c r="DE2280" t="s">
        <v>3</v>
      </c>
      <c r="DF2280" t="s">
        <v>3</v>
      </c>
      <c r="DG2280" t="s">
        <v>3</v>
      </c>
      <c r="DH2280" t="s">
        <v>3</v>
      </c>
      <c r="DI2280" t="s">
        <v>3</v>
      </c>
      <c r="DJ2280" t="s">
        <v>3</v>
      </c>
      <c r="DK2280" t="s">
        <v>3</v>
      </c>
      <c r="DL2280" t="s">
        <v>3</v>
      </c>
      <c r="DM2280" t="s">
        <v>3</v>
      </c>
      <c r="DN2280">
        <v>0</v>
      </c>
      <c r="DO2280">
        <v>0</v>
      </c>
      <c r="DP2280">
        <v>1</v>
      </c>
      <c r="DQ2280">
        <v>1</v>
      </c>
      <c r="DU2280">
        <v>1003</v>
      </c>
      <c r="DV2280" t="s">
        <v>26</v>
      </c>
      <c r="DW2280" t="s">
        <v>26</v>
      </c>
      <c r="DX2280">
        <v>100</v>
      </c>
      <c r="DZ2280" t="s">
        <v>3</v>
      </c>
      <c r="EA2280" t="s">
        <v>3</v>
      </c>
      <c r="EB2280" t="s">
        <v>3</v>
      </c>
      <c r="EC2280" t="s">
        <v>3</v>
      </c>
      <c r="EE2280">
        <v>35096056</v>
      </c>
      <c r="EF2280">
        <v>1</v>
      </c>
      <c r="EG2280" t="s">
        <v>20</v>
      </c>
      <c r="EH2280">
        <v>0</v>
      </c>
      <c r="EI2280" t="s">
        <v>3</v>
      </c>
      <c r="EJ2280">
        <v>4</v>
      </c>
      <c r="EK2280">
        <v>0</v>
      </c>
      <c r="EL2280" t="s">
        <v>21</v>
      </c>
      <c r="EM2280" t="s">
        <v>22</v>
      </c>
      <c r="EO2280" t="s">
        <v>3</v>
      </c>
      <c r="EQ2280">
        <v>2097152</v>
      </c>
      <c r="ER2280">
        <v>112924.78</v>
      </c>
      <c r="ES2280">
        <v>90894.52</v>
      </c>
      <c r="ET2280">
        <v>47.39</v>
      </c>
      <c r="EU2280">
        <v>0.65</v>
      </c>
      <c r="EV2280">
        <v>21982.87</v>
      </c>
      <c r="EW2280">
        <v>38.86</v>
      </c>
      <c r="EX2280">
        <v>0</v>
      </c>
      <c r="EY2280">
        <v>0</v>
      </c>
      <c r="FQ2280">
        <v>0</v>
      </c>
      <c r="FR2280">
        <v>0</v>
      </c>
      <c r="FS2280">
        <v>0</v>
      </c>
      <c r="FX2280">
        <v>70</v>
      </c>
      <c r="FY2280">
        <v>10</v>
      </c>
      <c r="GA2280" t="s">
        <v>3</v>
      </c>
      <c r="GD2280">
        <v>0</v>
      </c>
      <c r="GF2280">
        <v>60728256</v>
      </c>
      <c r="GG2280">
        <v>2</v>
      </c>
      <c r="GH2280">
        <v>1</v>
      </c>
      <c r="GI2280">
        <v>-2</v>
      </c>
      <c r="GJ2280">
        <v>0</v>
      </c>
      <c r="GK2280">
        <f>ROUND(R2280*(R12)/100,2)</f>
        <v>0.73</v>
      </c>
      <c r="GL2280">
        <f t="shared" si="1652"/>
        <v>0</v>
      </c>
      <c r="GM2280">
        <f t="shared" si="1653"/>
        <v>137037.35999999999</v>
      </c>
      <c r="GN2280">
        <f t="shared" si="1654"/>
        <v>0</v>
      </c>
      <c r="GO2280">
        <f t="shared" si="1655"/>
        <v>0</v>
      </c>
      <c r="GP2280">
        <f t="shared" si="1656"/>
        <v>137037.35999999999</v>
      </c>
      <c r="GR2280">
        <v>0</v>
      </c>
      <c r="GS2280">
        <v>3</v>
      </c>
      <c r="GT2280">
        <v>0</v>
      </c>
      <c r="GU2280" t="s">
        <v>3</v>
      </c>
      <c r="GV2280">
        <f t="shared" si="1657"/>
        <v>0</v>
      </c>
      <c r="GW2280">
        <v>1</v>
      </c>
      <c r="GX2280">
        <f t="shared" si="1658"/>
        <v>0</v>
      </c>
      <c r="HA2280">
        <v>0</v>
      </c>
      <c r="HB2280">
        <v>0</v>
      </c>
      <c r="HC2280">
        <f t="shared" si="1659"/>
        <v>0</v>
      </c>
      <c r="HE2280" t="s">
        <v>3</v>
      </c>
      <c r="HF2280" t="s">
        <v>3</v>
      </c>
      <c r="HM2280" t="s">
        <v>3</v>
      </c>
      <c r="HN2280" t="s">
        <v>3</v>
      </c>
      <c r="HO2280" t="s">
        <v>3</v>
      </c>
      <c r="HP2280" t="s">
        <v>3</v>
      </c>
      <c r="HQ2280" t="s">
        <v>3</v>
      </c>
      <c r="HS2280">
        <v>0</v>
      </c>
      <c r="IK2280">
        <v>0</v>
      </c>
    </row>
    <row r="2281" spans="1:245" x14ac:dyDescent="0.2">
      <c r="A2281">
        <v>17</v>
      </c>
      <c r="B2281">
        <v>1</v>
      </c>
      <c r="C2281">
        <f>ROW(SmtRes!A750)</f>
        <v>750</v>
      </c>
      <c r="D2281">
        <f>ROW(EtalonRes!A750)</f>
        <v>750</v>
      </c>
      <c r="E2281" t="s">
        <v>539</v>
      </c>
      <c r="F2281" t="s">
        <v>29</v>
      </c>
      <c r="G2281" t="s">
        <v>30</v>
      </c>
      <c r="H2281" t="s">
        <v>26</v>
      </c>
      <c r="I2281">
        <f>ROUND(50/100,9)</f>
        <v>0.5</v>
      </c>
      <c r="J2281">
        <v>0</v>
      </c>
      <c r="K2281">
        <f>ROUND(50/100,9)</f>
        <v>0.5</v>
      </c>
      <c r="O2281">
        <f t="shared" si="1621"/>
        <v>6148.28</v>
      </c>
      <c r="P2281">
        <f t="shared" si="1622"/>
        <v>5342.71</v>
      </c>
      <c r="Q2281">
        <f t="shared" si="1623"/>
        <v>445.8</v>
      </c>
      <c r="R2281">
        <f t="shared" si="1624"/>
        <v>227.18</v>
      </c>
      <c r="S2281">
        <f t="shared" si="1625"/>
        <v>359.77</v>
      </c>
      <c r="T2281">
        <f t="shared" si="1626"/>
        <v>0</v>
      </c>
      <c r="U2281">
        <f t="shared" si="1627"/>
        <v>0.59</v>
      </c>
      <c r="V2281">
        <f t="shared" si="1628"/>
        <v>0</v>
      </c>
      <c r="W2281">
        <f t="shared" si="1629"/>
        <v>0</v>
      </c>
      <c r="X2281">
        <f t="shared" si="1630"/>
        <v>251.84</v>
      </c>
      <c r="Y2281">
        <f t="shared" si="1631"/>
        <v>35.979999999999997</v>
      </c>
      <c r="AA2281">
        <v>35364244</v>
      </c>
      <c r="AB2281">
        <f t="shared" si="1632"/>
        <v>12296.54</v>
      </c>
      <c r="AC2281">
        <f t="shared" si="1633"/>
        <v>10685.41</v>
      </c>
      <c r="AD2281">
        <f t="shared" si="1634"/>
        <v>891.59</v>
      </c>
      <c r="AE2281">
        <f t="shared" si="1635"/>
        <v>454.35</v>
      </c>
      <c r="AF2281">
        <f t="shared" si="1636"/>
        <v>719.54</v>
      </c>
      <c r="AG2281">
        <f t="shared" si="1637"/>
        <v>0</v>
      </c>
      <c r="AH2281">
        <f t="shared" si="1638"/>
        <v>1.18</v>
      </c>
      <c r="AI2281">
        <f t="shared" si="1639"/>
        <v>0</v>
      </c>
      <c r="AJ2281">
        <f t="shared" si="1640"/>
        <v>0</v>
      </c>
      <c r="AK2281">
        <v>12296.54</v>
      </c>
      <c r="AL2281">
        <v>10685.41</v>
      </c>
      <c r="AM2281">
        <v>891.59</v>
      </c>
      <c r="AN2281">
        <v>454.35</v>
      </c>
      <c r="AO2281">
        <v>719.54</v>
      </c>
      <c r="AP2281">
        <v>0</v>
      </c>
      <c r="AQ2281">
        <v>1.18</v>
      </c>
      <c r="AR2281">
        <v>0</v>
      </c>
      <c r="AS2281">
        <v>0</v>
      </c>
      <c r="AT2281">
        <v>70</v>
      </c>
      <c r="AU2281">
        <v>10</v>
      </c>
      <c r="AV2281">
        <v>1</v>
      </c>
      <c r="AW2281">
        <v>1</v>
      </c>
      <c r="AZ2281">
        <v>1</v>
      </c>
      <c r="BA2281">
        <v>1</v>
      </c>
      <c r="BB2281">
        <v>1</v>
      </c>
      <c r="BC2281">
        <v>1</v>
      </c>
      <c r="BD2281" t="s">
        <v>3</v>
      </c>
      <c r="BE2281" t="s">
        <v>3</v>
      </c>
      <c r="BF2281" t="s">
        <v>3</v>
      </c>
      <c r="BG2281" t="s">
        <v>3</v>
      </c>
      <c r="BH2281">
        <v>0</v>
      </c>
      <c r="BI2281">
        <v>4</v>
      </c>
      <c r="BJ2281" t="s">
        <v>31</v>
      </c>
      <c r="BM2281">
        <v>0</v>
      </c>
      <c r="BN2281">
        <v>0</v>
      </c>
      <c r="BO2281" t="s">
        <v>3</v>
      </c>
      <c r="BP2281">
        <v>0</v>
      </c>
      <c r="BQ2281">
        <v>1</v>
      </c>
      <c r="BR2281">
        <v>0</v>
      </c>
      <c r="BS2281">
        <v>1</v>
      </c>
      <c r="BT2281">
        <v>1</v>
      </c>
      <c r="BU2281">
        <v>1</v>
      </c>
      <c r="BV2281">
        <v>1</v>
      </c>
      <c r="BW2281">
        <v>1</v>
      </c>
      <c r="BX2281">
        <v>1</v>
      </c>
      <c r="BY2281" t="s">
        <v>3</v>
      </c>
      <c r="BZ2281">
        <v>70</v>
      </c>
      <c r="CA2281">
        <v>10</v>
      </c>
      <c r="CB2281" t="s">
        <v>3</v>
      </c>
      <c r="CE2281">
        <v>0</v>
      </c>
      <c r="CF2281">
        <v>0</v>
      </c>
      <c r="CG2281">
        <v>0</v>
      </c>
      <c r="CM2281">
        <v>0</v>
      </c>
      <c r="CN2281" t="s">
        <v>3</v>
      </c>
      <c r="CO2281">
        <v>0</v>
      </c>
      <c r="CP2281">
        <f t="shared" si="1641"/>
        <v>6148.2800000000007</v>
      </c>
      <c r="CQ2281">
        <f t="shared" si="1642"/>
        <v>10685.41</v>
      </c>
      <c r="CR2281">
        <f t="shared" si="1643"/>
        <v>891.59</v>
      </c>
      <c r="CS2281">
        <f t="shared" si="1644"/>
        <v>454.35</v>
      </c>
      <c r="CT2281">
        <f t="shared" si="1645"/>
        <v>719.54</v>
      </c>
      <c r="CU2281">
        <f t="shared" si="1646"/>
        <v>0</v>
      </c>
      <c r="CV2281">
        <f t="shared" si="1647"/>
        <v>1.18</v>
      </c>
      <c r="CW2281">
        <f t="shared" si="1648"/>
        <v>0</v>
      </c>
      <c r="CX2281">
        <f t="shared" si="1649"/>
        <v>0</v>
      </c>
      <c r="CY2281">
        <f t="shared" si="1650"/>
        <v>251.83899999999997</v>
      </c>
      <c r="CZ2281">
        <f t="shared" si="1651"/>
        <v>35.976999999999997</v>
      </c>
      <c r="DC2281" t="s">
        <v>3</v>
      </c>
      <c r="DD2281" t="s">
        <v>3</v>
      </c>
      <c r="DE2281" t="s">
        <v>3</v>
      </c>
      <c r="DF2281" t="s">
        <v>3</v>
      </c>
      <c r="DG2281" t="s">
        <v>3</v>
      </c>
      <c r="DH2281" t="s">
        <v>3</v>
      </c>
      <c r="DI2281" t="s">
        <v>3</v>
      </c>
      <c r="DJ2281" t="s">
        <v>3</v>
      </c>
      <c r="DK2281" t="s">
        <v>3</v>
      </c>
      <c r="DL2281" t="s">
        <v>3</v>
      </c>
      <c r="DM2281" t="s">
        <v>3</v>
      </c>
      <c r="DN2281">
        <v>0</v>
      </c>
      <c r="DO2281">
        <v>0</v>
      </c>
      <c r="DP2281">
        <v>1</v>
      </c>
      <c r="DQ2281">
        <v>1</v>
      </c>
      <c r="DU2281">
        <v>1003</v>
      </c>
      <c r="DV2281" t="s">
        <v>26</v>
      </c>
      <c r="DW2281" t="s">
        <v>26</v>
      </c>
      <c r="DX2281">
        <v>100</v>
      </c>
      <c r="DZ2281" t="s">
        <v>3</v>
      </c>
      <c r="EA2281" t="s">
        <v>3</v>
      </c>
      <c r="EB2281" t="s">
        <v>3</v>
      </c>
      <c r="EC2281" t="s">
        <v>3</v>
      </c>
      <c r="EE2281">
        <v>35096056</v>
      </c>
      <c r="EF2281">
        <v>1</v>
      </c>
      <c r="EG2281" t="s">
        <v>20</v>
      </c>
      <c r="EH2281">
        <v>0</v>
      </c>
      <c r="EI2281" t="s">
        <v>3</v>
      </c>
      <c r="EJ2281">
        <v>4</v>
      </c>
      <c r="EK2281">
        <v>0</v>
      </c>
      <c r="EL2281" t="s">
        <v>21</v>
      </c>
      <c r="EM2281" t="s">
        <v>22</v>
      </c>
      <c r="EO2281" t="s">
        <v>3</v>
      </c>
      <c r="EQ2281">
        <v>2097152</v>
      </c>
      <c r="ER2281">
        <v>12296.54</v>
      </c>
      <c r="ES2281">
        <v>10685.41</v>
      </c>
      <c r="ET2281">
        <v>891.59</v>
      </c>
      <c r="EU2281">
        <v>454.35</v>
      </c>
      <c r="EV2281">
        <v>719.54</v>
      </c>
      <c r="EW2281">
        <v>1.18</v>
      </c>
      <c r="EX2281">
        <v>0</v>
      </c>
      <c r="EY2281">
        <v>0</v>
      </c>
      <c r="FQ2281">
        <v>0</v>
      </c>
      <c r="FR2281">
        <v>0</v>
      </c>
      <c r="FS2281">
        <v>0</v>
      </c>
      <c r="FX2281">
        <v>70</v>
      </c>
      <c r="FY2281">
        <v>10</v>
      </c>
      <c r="GA2281" t="s">
        <v>3</v>
      </c>
      <c r="GD2281">
        <v>0</v>
      </c>
      <c r="GF2281">
        <v>1756020469</v>
      </c>
      <c r="GG2281">
        <v>2</v>
      </c>
      <c r="GH2281">
        <v>1</v>
      </c>
      <c r="GI2281">
        <v>-2</v>
      </c>
      <c r="GJ2281">
        <v>0</v>
      </c>
      <c r="GK2281">
        <f>ROUND(R2281*(R12)/100,2)</f>
        <v>245.35</v>
      </c>
      <c r="GL2281">
        <f t="shared" si="1652"/>
        <v>0</v>
      </c>
      <c r="GM2281">
        <f t="shared" si="1653"/>
        <v>6681.45</v>
      </c>
      <c r="GN2281">
        <f t="shared" si="1654"/>
        <v>0</v>
      </c>
      <c r="GO2281">
        <f t="shared" si="1655"/>
        <v>0</v>
      </c>
      <c r="GP2281">
        <f t="shared" si="1656"/>
        <v>6681.45</v>
      </c>
      <c r="GR2281">
        <v>0</v>
      </c>
      <c r="GS2281">
        <v>3</v>
      </c>
      <c r="GT2281">
        <v>0</v>
      </c>
      <c r="GU2281" t="s">
        <v>3</v>
      </c>
      <c r="GV2281">
        <f t="shared" si="1657"/>
        <v>0</v>
      </c>
      <c r="GW2281">
        <v>1</v>
      </c>
      <c r="GX2281">
        <f t="shared" si="1658"/>
        <v>0</v>
      </c>
      <c r="HA2281">
        <v>0</v>
      </c>
      <c r="HB2281">
        <v>0</v>
      </c>
      <c r="HC2281">
        <f t="shared" si="1659"/>
        <v>0</v>
      </c>
      <c r="HE2281" t="s">
        <v>3</v>
      </c>
      <c r="HF2281" t="s">
        <v>3</v>
      </c>
      <c r="HM2281" t="s">
        <v>3</v>
      </c>
      <c r="HN2281" t="s">
        <v>3</v>
      </c>
      <c r="HO2281" t="s">
        <v>3</v>
      </c>
      <c r="HP2281" t="s">
        <v>3</v>
      </c>
      <c r="HQ2281" t="s">
        <v>3</v>
      </c>
      <c r="HS2281">
        <v>0</v>
      </c>
      <c r="IK2281">
        <v>0</v>
      </c>
    </row>
    <row r="2282" spans="1:245" x14ac:dyDescent="0.2">
      <c r="A2282">
        <v>17</v>
      </c>
      <c r="B2282">
        <v>1</v>
      </c>
      <c r="E2282" t="s">
        <v>540</v>
      </c>
      <c r="F2282" t="s">
        <v>33</v>
      </c>
      <c r="G2282" t="s">
        <v>34</v>
      </c>
      <c r="H2282" t="s">
        <v>35</v>
      </c>
      <c r="I2282">
        <v>0.05</v>
      </c>
      <c r="J2282">
        <v>0</v>
      </c>
      <c r="K2282">
        <v>0.05</v>
      </c>
      <c r="O2282">
        <f t="shared" si="1621"/>
        <v>6476.63</v>
      </c>
      <c r="P2282">
        <f t="shared" si="1622"/>
        <v>6476.63</v>
      </c>
      <c r="Q2282">
        <f t="shared" si="1623"/>
        <v>0</v>
      </c>
      <c r="R2282">
        <f t="shared" si="1624"/>
        <v>0</v>
      </c>
      <c r="S2282">
        <f t="shared" si="1625"/>
        <v>0</v>
      </c>
      <c r="T2282">
        <f t="shared" si="1626"/>
        <v>0</v>
      </c>
      <c r="U2282">
        <f t="shared" si="1627"/>
        <v>0</v>
      </c>
      <c r="V2282">
        <f t="shared" si="1628"/>
        <v>0</v>
      </c>
      <c r="W2282">
        <f t="shared" si="1629"/>
        <v>0</v>
      </c>
      <c r="X2282">
        <f t="shared" si="1630"/>
        <v>0</v>
      </c>
      <c r="Y2282">
        <f t="shared" si="1631"/>
        <v>0</v>
      </c>
      <c r="AA2282">
        <v>35364244</v>
      </c>
      <c r="AB2282">
        <f t="shared" si="1632"/>
        <v>129532.62</v>
      </c>
      <c r="AC2282">
        <f t="shared" si="1633"/>
        <v>129532.62</v>
      </c>
      <c r="AD2282">
        <f t="shared" si="1634"/>
        <v>0</v>
      </c>
      <c r="AE2282">
        <f t="shared" si="1635"/>
        <v>0</v>
      </c>
      <c r="AF2282">
        <f t="shared" si="1636"/>
        <v>0</v>
      </c>
      <c r="AG2282">
        <f t="shared" si="1637"/>
        <v>0</v>
      </c>
      <c r="AH2282">
        <f t="shared" si="1638"/>
        <v>0</v>
      </c>
      <c r="AI2282">
        <f t="shared" si="1639"/>
        <v>0</v>
      </c>
      <c r="AJ2282">
        <f t="shared" si="1640"/>
        <v>0</v>
      </c>
      <c r="AK2282">
        <v>129532.62</v>
      </c>
      <c r="AL2282">
        <v>129532.62</v>
      </c>
      <c r="AM2282">
        <v>0</v>
      </c>
      <c r="AN2282">
        <v>0</v>
      </c>
      <c r="AO2282">
        <v>0</v>
      </c>
      <c r="AP2282">
        <v>0</v>
      </c>
      <c r="AQ2282">
        <v>0</v>
      </c>
      <c r="AR2282">
        <v>0</v>
      </c>
      <c r="AS2282">
        <v>0</v>
      </c>
      <c r="AT2282">
        <v>70</v>
      </c>
      <c r="AU2282">
        <v>10</v>
      </c>
      <c r="AV2282">
        <v>1</v>
      </c>
      <c r="AW2282">
        <v>1</v>
      </c>
      <c r="AZ2282">
        <v>1</v>
      </c>
      <c r="BA2282">
        <v>1</v>
      </c>
      <c r="BB2282">
        <v>1</v>
      </c>
      <c r="BC2282">
        <v>1</v>
      </c>
      <c r="BD2282" t="s">
        <v>3</v>
      </c>
      <c r="BE2282" t="s">
        <v>3</v>
      </c>
      <c r="BF2282" t="s">
        <v>3</v>
      </c>
      <c r="BG2282" t="s">
        <v>3</v>
      </c>
      <c r="BH2282">
        <v>3</v>
      </c>
      <c r="BI2282">
        <v>4</v>
      </c>
      <c r="BJ2282" t="s">
        <v>36</v>
      </c>
      <c r="BM2282">
        <v>0</v>
      </c>
      <c r="BN2282">
        <v>0</v>
      </c>
      <c r="BO2282" t="s">
        <v>3</v>
      </c>
      <c r="BP2282">
        <v>0</v>
      </c>
      <c r="BQ2282">
        <v>1</v>
      </c>
      <c r="BR2282">
        <v>0</v>
      </c>
      <c r="BS2282">
        <v>1</v>
      </c>
      <c r="BT2282">
        <v>1</v>
      </c>
      <c r="BU2282">
        <v>1</v>
      </c>
      <c r="BV2282">
        <v>1</v>
      </c>
      <c r="BW2282">
        <v>1</v>
      </c>
      <c r="BX2282">
        <v>1</v>
      </c>
      <c r="BY2282" t="s">
        <v>3</v>
      </c>
      <c r="BZ2282">
        <v>70</v>
      </c>
      <c r="CA2282">
        <v>10</v>
      </c>
      <c r="CB2282" t="s">
        <v>3</v>
      </c>
      <c r="CE2282">
        <v>0</v>
      </c>
      <c r="CF2282">
        <v>0</v>
      </c>
      <c r="CG2282">
        <v>0</v>
      </c>
      <c r="CM2282">
        <v>0</v>
      </c>
      <c r="CN2282" t="s">
        <v>3</v>
      </c>
      <c r="CO2282">
        <v>0</v>
      </c>
      <c r="CP2282">
        <f t="shared" si="1641"/>
        <v>6476.63</v>
      </c>
      <c r="CQ2282">
        <f t="shared" si="1642"/>
        <v>129532.62</v>
      </c>
      <c r="CR2282">
        <f t="shared" si="1643"/>
        <v>0</v>
      </c>
      <c r="CS2282">
        <f t="shared" si="1644"/>
        <v>0</v>
      </c>
      <c r="CT2282">
        <f t="shared" si="1645"/>
        <v>0</v>
      </c>
      <c r="CU2282">
        <f t="shared" si="1646"/>
        <v>0</v>
      </c>
      <c r="CV2282">
        <f t="shared" si="1647"/>
        <v>0</v>
      </c>
      <c r="CW2282">
        <f t="shared" si="1648"/>
        <v>0</v>
      </c>
      <c r="CX2282">
        <f t="shared" si="1649"/>
        <v>0</v>
      </c>
      <c r="CY2282">
        <f t="shared" si="1650"/>
        <v>0</v>
      </c>
      <c r="CZ2282">
        <f t="shared" si="1651"/>
        <v>0</v>
      </c>
      <c r="DC2282" t="s">
        <v>3</v>
      </c>
      <c r="DD2282" t="s">
        <v>3</v>
      </c>
      <c r="DE2282" t="s">
        <v>3</v>
      </c>
      <c r="DF2282" t="s">
        <v>3</v>
      </c>
      <c r="DG2282" t="s">
        <v>3</v>
      </c>
      <c r="DH2282" t="s">
        <v>3</v>
      </c>
      <c r="DI2282" t="s">
        <v>3</v>
      </c>
      <c r="DJ2282" t="s">
        <v>3</v>
      </c>
      <c r="DK2282" t="s">
        <v>3</v>
      </c>
      <c r="DL2282" t="s">
        <v>3</v>
      </c>
      <c r="DM2282" t="s">
        <v>3</v>
      </c>
      <c r="DN2282">
        <v>0</v>
      </c>
      <c r="DO2282">
        <v>0</v>
      </c>
      <c r="DP2282">
        <v>1</v>
      </c>
      <c r="DQ2282">
        <v>1</v>
      </c>
      <c r="DU2282">
        <v>1003</v>
      </c>
      <c r="DV2282" t="s">
        <v>35</v>
      </c>
      <c r="DW2282" t="s">
        <v>35</v>
      </c>
      <c r="DX2282">
        <v>1000</v>
      </c>
      <c r="DZ2282" t="s">
        <v>3</v>
      </c>
      <c r="EA2282" t="s">
        <v>3</v>
      </c>
      <c r="EB2282" t="s">
        <v>3</v>
      </c>
      <c r="EC2282" t="s">
        <v>3</v>
      </c>
      <c r="EE2282">
        <v>35096056</v>
      </c>
      <c r="EF2282">
        <v>1</v>
      </c>
      <c r="EG2282" t="s">
        <v>20</v>
      </c>
      <c r="EH2282">
        <v>0</v>
      </c>
      <c r="EI2282" t="s">
        <v>3</v>
      </c>
      <c r="EJ2282">
        <v>4</v>
      </c>
      <c r="EK2282">
        <v>0</v>
      </c>
      <c r="EL2282" t="s">
        <v>21</v>
      </c>
      <c r="EM2282" t="s">
        <v>22</v>
      </c>
      <c r="EO2282" t="s">
        <v>3</v>
      </c>
      <c r="EQ2282">
        <v>2097152</v>
      </c>
      <c r="ER2282">
        <v>129532.62</v>
      </c>
      <c r="ES2282">
        <v>129532.62</v>
      </c>
      <c r="ET2282">
        <v>0</v>
      </c>
      <c r="EU2282">
        <v>0</v>
      </c>
      <c r="EV2282">
        <v>0</v>
      </c>
      <c r="EW2282">
        <v>0</v>
      </c>
      <c r="EX2282">
        <v>0</v>
      </c>
      <c r="EY2282">
        <v>0</v>
      </c>
      <c r="FQ2282">
        <v>0</v>
      </c>
      <c r="FR2282">
        <v>0</v>
      </c>
      <c r="FS2282">
        <v>0</v>
      </c>
      <c r="FX2282">
        <v>70</v>
      </c>
      <c r="FY2282">
        <v>10</v>
      </c>
      <c r="GA2282" t="s">
        <v>3</v>
      </c>
      <c r="GD2282">
        <v>0</v>
      </c>
      <c r="GF2282">
        <v>7717958</v>
      </c>
      <c r="GG2282">
        <v>2</v>
      </c>
      <c r="GH2282">
        <v>1</v>
      </c>
      <c r="GI2282">
        <v>-2</v>
      </c>
      <c r="GJ2282">
        <v>0</v>
      </c>
      <c r="GK2282">
        <f>ROUND(R2282*(R12)/100,2)</f>
        <v>0</v>
      </c>
      <c r="GL2282">
        <f t="shared" si="1652"/>
        <v>0</v>
      </c>
      <c r="GM2282">
        <f t="shared" si="1653"/>
        <v>6476.63</v>
      </c>
      <c r="GN2282">
        <f t="shared" si="1654"/>
        <v>0</v>
      </c>
      <c r="GO2282">
        <f t="shared" si="1655"/>
        <v>0</v>
      </c>
      <c r="GP2282">
        <f t="shared" si="1656"/>
        <v>6476.63</v>
      </c>
      <c r="GR2282">
        <v>0</v>
      </c>
      <c r="GS2282">
        <v>3</v>
      </c>
      <c r="GT2282">
        <v>0</v>
      </c>
      <c r="GU2282" t="s">
        <v>3</v>
      </c>
      <c r="GV2282">
        <f t="shared" si="1657"/>
        <v>0</v>
      </c>
      <c r="GW2282">
        <v>1</v>
      </c>
      <c r="GX2282">
        <f t="shared" si="1658"/>
        <v>0</v>
      </c>
      <c r="HA2282">
        <v>0</v>
      </c>
      <c r="HB2282">
        <v>0</v>
      </c>
      <c r="HC2282">
        <f t="shared" si="1659"/>
        <v>0</v>
      </c>
      <c r="HE2282" t="s">
        <v>3</v>
      </c>
      <c r="HF2282" t="s">
        <v>3</v>
      </c>
      <c r="HM2282" t="s">
        <v>3</v>
      </c>
      <c r="HN2282" t="s">
        <v>3</v>
      </c>
      <c r="HO2282" t="s">
        <v>3</v>
      </c>
      <c r="HP2282" t="s">
        <v>3</v>
      </c>
      <c r="HQ2282" t="s">
        <v>3</v>
      </c>
      <c r="HS2282">
        <v>0</v>
      </c>
      <c r="IK2282">
        <v>0</v>
      </c>
    </row>
    <row r="2283" spans="1:245" x14ac:dyDescent="0.2">
      <c r="A2283">
        <v>17</v>
      </c>
      <c r="B2283">
        <v>1</v>
      </c>
      <c r="C2283">
        <f>ROW(SmtRes!A751)</f>
        <v>751</v>
      </c>
      <c r="D2283">
        <f>ROW(EtalonRes!A751)</f>
        <v>751</v>
      </c>
      <c r="E2283" t="s">
        <v>541</v>
      </c>
      <c r="F2283" t="s">
        <v>62</v>
      </c>
      <c r="G2283" t="s">
        <v>63</v>
      </c>
      <c r="H2283" t="s">
        <v>64</v>
      </c>
      <c r="I2283">
        <f>ROUND(9/100,9)</f>
        <v>0.09</v>
      </c>
      <c r="J2283">
        <v>0</v>
      </c>
      <c r="K2283">
        <f>ROUND(9/100,9)</f>
        <v>0.09</v>
      </c>
      <c r="O2283">
        <f t="shared" si="1621"/>
        <v>1041.67</v>
      </c>
      <c r="P2283">
        <f t="shared" si="1622"/>
        <v>0</v>
      </c>
      <c r="Q2283">
        <f t="shared" si="1623"/>
        <v>0</v>
      </c>
      <c r="R2283">
        <f t="shared" si="1624"/>
        <v>0</v>
      </c>
      <c r="S2283">
        <f t="shared" si="1625"/>
        <v>1041.67</v>
      </c>
      <c r="T2283">
        <f t="shared" si="1626"/>
        <v>0</v>
      </c>
      <c r="U2283">
        <f t="shared" si="1627"/>
        <v>1.5992999999999999</v>
      </c>
      <c r="V2283">
        <f t="shared" si="1628"/>
        <v>0</v>
      </c>
      <c r="W2283">
        <f t="shared" si="1629"/>
        <v>0</v>
      </c>
      <c r="X2283">
        <f t="shared" si="1630"/>
        <v>729.17</v>
      </c>
      <c r="Y2283">
        <f t="shared" si="1631"/>
        <v>104.17</v>
      </c>
      <c r="AA2283">
        <v>35364244</v>
      </c>
      <c r="AB2283">
        <f t="shared" si="1632"/>
        <v>11574.13</v>
      </c>
      <c r="AC2283">
        <f t="shared" si="1633"/>
        <v>0</v>
      </c>
      <c r="AD2283">
        <f t="shared" si="1634"/>
        <v>0</v>
      </c>
      <c r="AE2283">
        <f t="shared" si="1635"/>
        <v>0</v>
      </c>
      <c r="AF2283">
        <f t="shared" si="1636"/>
        <v>11574.13</v>
      </c>
      <c r="AG2283">
        <f t="shared" si="1637"/>
        <v>0</v>
      </c>
      <c r="AH2283">
        <f t="shared" si="1638"/>
        <v>17.77</v>
      </c>
      <c r="AI2283">
        <f t="shared" si="1639"/>
        <v>0</v>
      </c>
      <c r="AJ2283">
        <f t="shared" si="1640"/>
        <v>0</v>
      </c>
      <c r="AK2283">
        <v>11574.13</v>
      </c>
      <c r="AL2283">
        <v>0</v>
      </c>
      <c r="AM2283">
        <v>0</v>
      </c>
      <c r="AN2283">
        <v>0</v>
      </c>
      <c r="AO2283">
        <v>11574.13</v>
      </c>
      <c r="AP2283">
        <v>0</v>
      </c>
      <c r="AQ2283">
        <v>17.77</v>
      </c>
      <c r="AR2283">
        <v>0</v>
      </c>
      <c r="AS2283">
        <v>0</v>
      </c>
      <c r="AT2283">
        <v>70</v>
      </c>
      <c r="AU2283">
        <v>10</v>
      </c>
      <c r="AV2283">
        <v>1</v>
      </c>
      <c r="AW2283">
        <v>1</v>
      </c>
      <c r="AZ2283">
        <v>1</v>
      </c>
      <c r="BA2283">
        <v>1</v>
      </c>
      <c r="BB2283">
        <v>1</v>
      </c>
      <c r="BC2283">
        <v>1</v>
      </c>
      <c r="BD2283" t="s">
        <v>3</v>
      </c>
      <c r="BE2283" t="s">
        <v>3</v>
      </c>
      <c r="BF2283" t="s">
        <v>3</v>
      </c>
      <c r="BG2283" t="s">
        <v>3</v>
      </c>
      <c r="BH2283">
        <v>0</v>
      </c>
      <c r="BI2283">
        <v>4</v>
      </c>
      <c r="BJ2283" t="s">
        <v>65</v>
      </c>
      <c r="BM2283">
        <v>0</v>
      </c>
      <c r="BN2283">
        <v>0</v>
      </c>
      <c r="BO2283" t="s">
        <v>3</v>
      </c>
      <c r="BP2283">
        <v>0</v>
      </c>
      <c r="BQ2283">
        <v>1</v>
      </c>
      <c r="BR2283">
        <v>0</v>
      </c>
      <c r="BS2283">
        <v>1</v>
      </c>
      <c r="BT2283">
        <v>1</v>
      </c>
      <c r="BU2283">
        <v>1</v>
      </c>
      <c r="BV2283">
        <v>1</v>
      </c>
      <c r="BW2283">
        <v>1</v>
      </c>
      <c r="BX2283">
        <v>1</v>
      </c>
      <c r="BY2283" t="s">
        <v>3</v>
      </c>
      <c r="BZ2283">
        <v>70</v>
      </c>
      <c r="CA2283">
        <v>10</v>
      </c>
      <c r="CB2283" t="s">
        <v>3</v>
      </c>
      <c r="CE2283">
        <v>0</v>
      </c>
      <c r="CF2283">
        <v>0</v>
      </c>
      <c r="CG2283">
        <v>0</v>
      </c>
      <c r="CM2283">
        <v>0</v>
      </c>
      <c r="CN2283" t="s">
        <v>3</v>
      </c>
      <c r="CO2283">
        <v>0</v>
      </c>
      <c r="CP2283">
        <f t="shared" si="1641"/>
        <v>1041.67</v>
      </c>
      <c r="CQ2283">
        <f t="shared" si="1642"/>
        <v>0</v>
      </c>
      <c r="CR2283">
        <f t="shared" si="1643"/>
        <v>0</v>
      </c>
      <c r="CS2283">
        <f t="shared" si="1644"/>
        <v>0</v>
      </c>
      <c r="CT2283">
        <f t="shared" si="1645"/>
        <v>11574.13</v>
      </c>
      <c r="CU2283">
        <f t="shared" si="1646"/>
        <v>0</v>
      </c>
      <c r="CV2283">
        <f t="shared" si="1647"/>
        <v>17.77</v>
      </c>
      <c r="CW2283">
        <f t="shared" si="1648"/>
        <v>0</v>
      </c>
      <c r="CX2283">
        <f t="shared" si="1649"/>
        <v>0</v>
      </c>
      <c r="CY2283">
        <f t="shared" si="1650"/>
        <v>729.1690000000001</v>
      </c>
      <c r="CZ2283">
        <f t="shared" si="1651"/>
        <v>104.167</v>
      </c>
      <c r="DC2283" t="s">
        <v>3</v>
      </c>
      <c r="DD2283" t="s">
        <v>3</v>
      </c>
      <c r="DE2283" t="s">
        <v>3</v>
      </c>
      <c r="DF2283" t="s">
        <v>3</v>
      </c>
      <c r="DG2283" t="s">
        <v>3</v>
      </c>
      <c r="DH2283" t="s">
        <v>3</v>
      </c>
      <c r="DI2283" t="s">
        <v>3</v>
      </c>
      <c r="DJ2283" t="s">
        <v>3</v>
      </c>
      <c r="DK2283" t="s">
        <v>3</v>
      </c>
      <c r="DL2283" t="s">
        <v>3</v>
      </c>
      <c r="DM2283" t="s">
        <v>3</v>
      </c>
      <c r="DN2283">
        <v>0</v>
      </c>
      <c r="DO2283">
        <v>0</v>
      </c>
      <c r="DP2283">
        <v>1</v>
      </c>
      <c r="DQ2283">
        <v>1</v>
      </c>
      <c r="DU2283">
        <v>1013</v>
      </c>
      <c r="DV2283" t="s">
        <v>64</v>
      </c>
      <c r="DW2283" t="s">
        <v>64</v>
      </c>
      <c r="DX2283">
        <v>1</v>
      </c>
      <c r="DZ2283" t="s">
        <v>3</v>
      </c>
      <c r="EA2283" t="s">
        <v>3</v>
      </c>
      <c r="EB2283" t="s">
        <v>3</v>
      </c>
      <c r="EC2283" t="s">
        <v>3</v>
      </c>
      <c r="EE2283">
        <v>35096056</v>
      </c>
      <c r="EF2283">
        <v>1</v>
      </c>
      <c r="EG2283" t="s">
        <v>20</v>
      </c>
      <c r="EH2283">
        <v>0</v>
      </c>
      <c r="EI2283" t="s">
        <v>3</v>
      </c>
      <c r="EJ2283">
        <v>4</v>
      </c>
      <c r="EK2283">
        <v>0</v>
      </c>
      <c r="EL2283" t="s">
        <v>21</v>
      </c>
      <c r="EM2283" t="s">
        <v>22</v>
      </c>
      <c r="EO2283" t="s">
        <v>3</v>
      </c>
      <c r="EQ2283">
        <v>2097152</v>
      </c>
      <c r="ER2283">
        <v>11574.13</v>
      </c>
      <c r="ES2283">
        <v>0</v>
      </c>
      <c r="ET2283">
        <v>0</v>
      </c>
      <c r="EU2283">
        <v>0</v>
      </c>
      <c r="EV2283">
        <v>11574.13</v>
      </c>
      <c r="EW2283">
        <v>17.77</v>
      </c>
      <c r="EX2283">
        <v>0</v>
      </c>
      <c r="EY2283">
        <v>0</v>
      </c>
      <c r="FQ2283">
        <v>0</v>
      </c>
      <c r="FR2283">
        <v>0</v>
      </c>
      <c r="FS2283">
        <v>0</v>
      </c>
      <c r="FX2283">
        <v>70</v>
      </c>
      <c r="FY2283">
        <v>10</v>
      </c>
      <c r="GA2283" t="s">
        <v>3</v>
      </c>
      <c r="GD2283">
        <v>0</v>
      </c>
      <c r="GF2283">
        <v>407535083</v>
      </c>
      <c r="GG2283">
        <v>2</v>
      </c>
      <c r="GH2283">
        <v>1</v>
      </c>
      <c r="GI2283">
        <v>-2</v>
      </c>
      <c r="GJ2283">
        <v>0</v>
      </c>
      <c r="GK2283">
        <f>ROUND(R2283*(R12)/100,2)</f>
        <v>0</v>
      </c>
      <c r="GL2283">
        <f t="shared" si="1652"/>
        <v>0</v>
      </c>
      <c r="GM2283">
        <f t="shared" si="1653"/>
        <v>1875.01</v>
      </c>
      <c r="GN2283">
        <f t="shared" si="1654"/>
        <v>0</v>
      </c>
      <c r="GO2283">
        <f t="shared" si="1655"/>
        <v>0</v>
      </c>
      <c r="GP2283">
        <f t="shared" si="1656"/>
        <v>1875.01</v>
      </c>
      <c r="GR2283">
        <v>0</v>
      </c>
      <c r="GS2283">
        <v>3</v>
      </c>
      <c r="GT2283">
        <v>0</v>
      </c>
      <c r="GU2283" t="s">
        <v>3</v>
      </c>
      <c r="GV2283">
        <f t="shared" si="1657"/>
        <v>0</v>
      </c>
      <c r="GW2283">
        <v>1</v>
      </c>
      <c r="GX2283">
        <f t="shared" si="1658"/>
        <v>0</v>
      </c>
      <c r="HA2283">
        <v>0</v>
      </c>
      <c r="HB2283">
        <v>0</v>
      </c>
      <c r="HC2283">
        <f t="shared" si="1659"/>
        <v>0</v>
      </c>
      <c r="HE2283" t="s">
        <v>3</v>
      </c>
      <c r="HF2283" t="s">
        <v>3</v>
      </c>
      <c r="HM2283" t="s">
        <v>3</v>
      </c>
      <c r="HN2283" t="s">
        <v>3</v>
      </c>
      <c r="HO2283" t="s">
        <v>3</v>
      </c>
      <c r="HP2283" t="s">
        <v>3</v>
      </c>
      <c r="HQ2283" t="s">
        <v>3</v>
      </c>
      <c r="HS2283">
        <v>0</v>
      </c>
      <c r="IK2283">
        <v>0</v>
      </c>
    </row>
    <row r="2284" spans="1:245" x14ac:dyDescent="0.2">
      <c r="A2284">
        <v>17</v>
      </c>
      <c r="B2284">
        <v>1</v>
      </c>
      <c r="C2284">
        <f>ROW(SmtRes!A752)</f>
        <v>752</v>
      </c>
      <c r="D2284">
        <f>ROW(EtalonRes!A752)</f>
        <v>752</v>
      </c>
      <c r="E2284" t="s">
        <v>542</v>
      </c>
      <c r="F2284" t="s">
        <v>543</v>
      </c>
      <c r="G2284" t="s">
        <v>544</v>
      </c>
      <c r="H2284" t="s">
        <v>26</v>
      </c>
      <c r="I2284">
        <f>ROUND(600/100,9)</f>
        <v>6</v>
      </c>
      <c r="J2284">
        <v>0</v>
      </c>
      <c r="K2284">
        <f>ROUND(600/100,9)</f>
        <v>6</v>
      </c>
      <c r="O2284">
        <f t="shared" si="1621"/>
        <v>21659.4</v>
      </c>
      <c r="P2284">
        <f t="shared" si="1622"/>
        <v>0</v>
      </c>
      <c r="Q2284">
        <f t="shared" si="1623"/>
        <v>0</v>
      </c>
      <c r="R2284">
        <f t="shared" si="1624"/>
        <v>0</v>
      </c>
      <c r="S2284">
        <f t="shared" si="1625"/>
        <v>21659.4</v>
      </c>
      <c r="T2284">
        <f t="shared" si="1626"/>
        <v>0</v>
      </c>
      <c r="U2284">
        <f t="shared" si="1627"/>
        <v>35.519999999999996</v>
      </c>
      <c r="V2284">
        <f t="shared" si="1628"/>
        <v>0</v>
      </c>
      <c r="W2284">
        <f t="shared" si="1629"/>
        <v>0</v>
      </c>
      <c r="X2284">
        <f t="shared" si="1630"/>
        <v>15161.58</v>
      </c>
      <c r="Y2284">
        <f t="shared" si="1631"/>
        <v>2165.94</v>
      </c>
      <c r="AA2284">
        <v>35364244</v>
      </c>
      <c r="AB2284">
        <f t="shared" si="1632"/>
        <v>3609.9</v>
      </c>
      <c r="AC2284">
        <f t="shared" si="1633"/>
        <v>0</v>
      </c>
      <c r="AD2284">
        <f t="shared" si="1634"/>
        <v>0</v>
      </c>
      <c r="AE2284">
        <f t="shared" si="1635"/>
        <v>0</v>
      </c>
      <c r="AF2284">
        <f t="shared" si="1636"/>
        <v>3609.9</v>
      </c>
      <c r="AG2284">
        <f t="shared" si="1637"/>
        <v>0</v>
      </c>
      <c r="AH2284">
        <f t="shared" si="1638"/>
        <v>5.92</v>
      </c>
      <c r="AI2284">
        <f t="shared" si="1639"/>
        <v>0</v>
      </c>
      <c r="AJ2284">
        <f t="shared" si="1640"/>
        <v>0</v>
      </c>
      <c r="AK2284">
        <v>3609.9</v>
      </c>
      <c r="AL2284">
        <v>0</v>
      </c>
      <c r="AM2284">
        <v>0</v>
      </c>
      <c r="AN2284">
        <v>0</v>
      </c>
      <c r="AO2284">
        <v>3609.9</v>
      </c>
      <c r="AP2284">
        <v>0</v>
      </c>
      <c r="AQ2284">
        <v>5.92</v>
      </c>
      <c r="AR2284">
        <v>0</v>
      </c>
      <c r="AS2284">
        <v>0</v>
      </c>
      <c r="AT2284">
        <v>70</v>
      </c>
      <c r="AU2284">
        <v>10</v>
      </c>
      <c r="AV2284">
        <v>1</v>
      </c>
      <c r="AW2284">
        <v>1</v>
      </c>
      <c r="AZ2284">
        <v>1</v>
      </c>
      <c r="BA2284">
        <v>1</v>
      </c>
      <c r="BB2284">
        <v>1</v>
      </c>
      <c r="BC2284">
        <v>1</v>
      </c>
      <c r="BD2284" t="s">
        <v>3</v>
      </c>
      <c r="BE2284" t="s">
        <v>3</v>
      </c>
      <c r="BF2284" t="s">
        <v>3</v>
      </c>
      <c r="BG2284" t="s">
        <v>3</v>
      </c>
      <c r="BH2284">
        <v>0</v>
      </c>
      <c r="BI2284">
        <v>4</v>
      </c>
      <c r="BJ2284" t="s">
        <v>545</v>
      </c>
      <c r="BM2284">
        <v>0</v>
      </c>
      <c r="BN2284">
        <v>0</v>
      </c>
      <c r="BO2284" t="s">
        <v>3</v>
      </c>
      <c r="BP2284">
        <v>0</v>
      </c>
      <c r="BQ2284">
        <v>1</v>
      </c>
      <c r="BR2284">
        <v>0</v>
      </c>
      <c r="BS2284">
        <v>1</v>
      </c>
      <c r="BT2284">
        <v>1</v>
      </c>
      <c r="BU2284">
        <v>1</v>
      </c>
      <c r="BV2284">
        <v>1</v>
      </c>
      <c r="BW2284">
        <v>1</v>
      </c>
      <c r="BX2284">
        <v>1</v>
      </c>
      <c r="BY2284" t="s">
        <v>3</v>
      </c>
      <c r="BZ2284">
        <v>70</v>
      </c>
      <c r="CA2284">
        <v>10</v>
      </c>
      <c r="CB2284" t="s">
        <v>3</v>
      </c>
      <c r="CE2284">
        <v>0</v>
      </c>
      <c r="CF2284">
        <v>0</v>
      </c>
      <c r="CG2284">
        <v>0</v>
      </c>
      <c r="CM2284">
        <v>0</v>
      </c>
      <c r="CN2284" t="s">
        <v>3</v>
      </c>
      <c r="CO2284">
        <v>0</v>
      </c>
      <c r="CP2284">
        <f t="shared" si="1641"/>
        <v>21659.4</v>
      </c>
      <c r="CQ2284">
        <f t="shared" si="1642"/>
        <v>0</v>
      </c>
      <c r="CR2284">
        <f t="shared" si="1643"/>
        <v>0</v>
      </c>
      <c r="CS2284">
        <f t="shared" si="1644"/>
        <v>0</v>
      </c>
      <c r="CT2284">
        <f t="shared" si="1645"/>
        <v>3609.9</v>
      </c>
      <c r="CU2284">
        <f t="shared" si="1646"/>
        <v>0</v>
      </c>
      <c r="CV2284">
        <f t="shared" si="1647"/>
        <v>5.92</v>
      </c>
      <c r="CW2284">
        <f t="shared" si="1648"/>
        <v>0</v>
      </c>
      <c r="CX2284">
        <f t="shared" si="1649"/>
        <v>0</v>
      </c>
      <c r="CY2284">
        <f t="shared" si="1650"/>
        <v>15161.58</v>
      </c>
      <c r="CZ2284">
        <f t="shared" si="1651"/>
        <v>2165.94</v>
      </c>
      <c r="DC2284" t="s">
        <v>3</v>
      </c>
      <c r="DD2284" t="s">
        <v>3</v>
      </c>
      <c r="DE2284" t="s">
        <v>3</v>
      </c>
      <c r="DF2284" t="s">
        <v>3</v>
      </c>
      <c r="DG2284" t="s">
        <v>3</v>
      </c>
      <c r="DH2284" t="s">
        <v>3</v>
      </c>
      <c r="DI2284" t="s">
        <v>3</v>
      </c>
      <c r="DJ2284" t="s">
        <v>3</v>
      </c>
      <c r="DK2284" t="s">
        <v>3</v>
      </c>
      <c r="DL2284" t="s">
        <v>3</v>
      </c>
      <c r="DM2284" t="s">
        <v>3</v>
      </c>
      <c r="DN2284">
        <v>0</v>
      </c>
      <c r="DO2284">
        <v>0</v>
      </c>
      <c r="DP2284">
        <v>1</v>
      </c>
      <c r="DQ2284">
        <v>1</v>
      </c>
      <c r="DU2284">
        <v>1003</v>
      </c>
      <c r="DV2284" t="s">
        <v>26</v>
      </c>
      <c r="DW2284" t="s">
        <v>26</v>
      </c>
      <c r="DX2284">
        <v>100</v>
      </c>
      <c r="DZ2284" t="s">
        <v>3</v>
      </c>
      <c r="EA2284" t="s">
        <v>3</v>
      </c>
      <c r="EB2284" t="s">
        <v>3</v>
      </c>
      <c r="EC2284" t="s">
        <v>3</v>
      </c>
      <c r="EE2284">
        <v>35096056</v>
      </c>
      <c r="EF2284">
        <v>1</v>
      </c>
      <c r="EG2284" t="s">
        <v>20</v>
      </c>
      <c r="EH2284">
        <v>0</v>
      </c>
      <c r="EI2284" t="s">
        <v>3</v>
      </c>
      <c r="EJ2284">
        <v>4</v>
      </c>
      <c r="EK2284">
        <v>0</v>
      </c>
      <c r="EL2284" t="s">
        <v>21</v>
      </c>
      <c r="EM2284" t="s">
        <v>22</v>
      </c>
      <c r="EO2284" t="s">
        <v>3</v>
      </c>
      <c r="EQ2284">
        <v>2097152</v>
      </c>
      <c r="ER2284">
        <v>3609.9</v>
      </c>
      <c r="ES2284">
        <v>0</v>
      </c>
      <c r="ET2284">
        <v>0</v>
      </c>
      <c r="EU2284">
        <v>0</v>
      </c>
      <c r="EV2284">
        <v>3609.9</v>
      </c>
      <c r="EW2284">
        <v>5.92</v>
      </c>
      <c r="EX2284">
        <v>0</v>
      </c>
      <c r="EY2284">
        <v>0</v>
      </c>
      <c r="FQ2284">
        <v>0</v>
      </c>
      <c r="FR2284">
        <v>0</v>
      </c>
      <c r="FS2284">
        <v>0</v>
      </c>
      <c r="FX2284">
        <v>70</v>
      </c>
      <c r="FY2284">
        <v>10</v>
      </c>
      <c r="GA2284" t="s">
        <v>3</v>
      </c>
      <c r="GD2284">
        <v>0</v>
      </c>
      <c r="GF2284">
        <v>1485820568</v>
      </c>
      <c r="GG2284">
        <v>2</v>
      </c>
      <c r="GH2284">
        <v>1</v>
      </c>
      <c r="GI2284">
        <v>-2</v>
      </c>
      <c r="GJ2284">
        <v>0</v>
      </c>
      <c r="GK2284">
        <f>ROUND(R2284*(R12)/100,2)</f>
        <v>0</v>
      </c>
      <c r="GL2284">
        <f t="shared" si="1652"/>
        <v>0</v>
      </c>
      <c r="GM2284">
        <f t="shared" si="1653"/>
        <v>38986.92</v>
      </c>
      <c r="GN2284">
        <f t="shared" si="1654"/>
        <v>0</v>
      </c>
      <c r="GO2284">
        <f t="shared" si="1655"/>
        <v>0</v>
      </c>
      <c r="GP2284">
        <f t="shared" si="1656"/>
        <v>38986.92</v>
      </c>
      <c r="GR2284">
        <v>0</v>
      </c>
      <c r="GS2284">
        <v>3</v>
      </c>
      <c r="GT2284">
        <v>0</v>
      </c>
      <c r="GU2284" t="s">
        <v>3</v>
      </c>
      <c r="GV2284">
        <f t="shared" si="1657"/>
        <v>0</v>
      </c>
      <c r="GW2284">
        <v>1</v>
      </c>
      <c r="GX2284">
        <f t="shared" si="1658"/>
        <v>0</v>
      </c>
      <c r="HA2284">
        <v>0</v>
      </c>
      <c r="HB2284">
        <v>0</v>
      </c>
      <c r="HC2284">
        <f t="shared" si="1659"/>
        <v>0</v>
      </c>
      <c r="HE2284" t="s">
        <v>3</v>
      </c>
      <c r="HF2284" t="s">
        <v>3</v>
      </c>
      <c r="HM2284" t="s">
        <v>3</v>
      </c>
      <c r="HN2284" t="s">
        <v>3</v>
      </c>
      <c r="HO2284" t="s">
        <v>3</v>
      </c>
      <c r="HP2284" t="s">
        <v>3</v>
      </c>
      <c r="HQ2284" t="s">
        <v>3</v>
      </c>
      <c r="HS2284">
        <v>0</v>
      </c>
      <c r="IK2284">
        <v>0</v>
      </c>
    </row>
    <row r="2286" spans="1:245" x14ac:dyDescent="0.2">
      <c r="A2286">
        <v>51</v>
      </c>
      <c r="B2286">
        <f>B2268</f>
        <v>1</v>
      </c>
      <c r="C2286">
        <f>A2268</f>
        <v>4</v>
      </c>
      <c r="D2286">
        <f>ROW(A2268)</f>
        <v>2268</v>
      </c>
      <c r="F2286" t="str">
        <f>IF(F2268&lt;&gt;"",F2268,"")</f>
        <v>Новый раздел</v>
      </c>
      <c r="G2286" t="str">
        <f>IF(G2268&lt;&gt;"",G2268,"")</f>
        <v>Помещение 220 Кабинет ИТК</v>
      </c>
      <c r="H2286">
        <v>0</v>
      </c>
      <c r="O2286">
        <f t="shared" ref="O2286:T2286" si="1660">ROUND(AB2286,2)</f>
        <v>164980.51999999999</v>
      </c>
      <c r="P2286">
        <f t="shared" si="1660"/>
        <v>107913.79</v>
      </c>
      <c r="Q2286">
        <f t="shared" si="1660"/>
        <v>628.64</v>
      </c>
      <c r="R2286">
        <f t="shared" si="1660"/>
        <v>288.94</v>
      </c>
      <c r="S2286">
        <f t="shared" si="1660"/>
        <v>56438.09</v>
      </c>
      <c r="T2286">
        <f t="shared" si="1660"/>
        <v>0</v>
      </c>
      <c r="U2286">
        <f>AH2286</f>
        <v>94.403800000000004</v>
      </c>
      <c r="V2286">
        <f>AI2286</f>
        <v>0</v>
      </c>
      <c r="W2286">
        <f>ROUND(AJ2286,2)</f>
        <v>0</v>
      </c>
      <c r="X2286">
        <f>ROUND(AK2286,2)</f>
        <v>39506.67</v>
      </c>
      <c r="Y2286">
        <f>ROUND(AL2286,2)</f>
        <v>5643.83</v>
      </c>
      <c r="AB2286">
        <f>ROUND(SUMIF(AA2272:AA2284,"=35364244",O2272:O2284),2)</f>
        <v>164980.51999999999</v>
      </c>
      <c r="AC2286">
        <f>ROUND(SUMIF(AA2272:AA2284,"=35364244",P2272:P2284),2)</f>
        <v>107913.79</v>
      </c>
      <c r="AD2286">
        <f>ROUND(SUMIF(AA2272:AA2284,"=35364244",Q2272:Q2284),2)</f>
        <v>628.64</v>
      </c>
      <c r="AE2286">
        <f>ROUND(SUMIF(AA2272:AA2284,"=35364244",R2272:R2284),2)</f>
        <v>288.94</v>
      </c>
      <c r="AF2286">
        <f>ROUND(SUMIF(AA2272:AA2284,"=35364244",S2272:S2284),2)</f>
        <v>56438.09</v>
      </c>
      <c r="AG2286">
        <f>ROUND(SUMIF(AA2272:AA2284,"=35364244",T2272:T2284),2)</f>
        <v>0</v>
      </c>
      <c r="AH2286">
        <f>SUMIF(AA2272:AA2284,"=35364244",U2272:U2284)</f>
        <v>94.403800000000004</v>
      </c>
      <c r="AI2286">
        <f>SUMIF(AA2272:AA2284,"=35364244",V2272:V2284)</f>
        <v>0</v>
      </c>
      <c r="AJ2286">
        <f>ROUND(SUMIF(AA2272:AA2284,"=35364244",W2272:W2284),2)</f>
        <v>0</v>
      </c>
      <c r="AK2286">
        <f>ROUND(SUMIF(AA2272:AA2284,"=35364244",X2272:X2284),2)</f>
        <v>39506.67</v>
      </c>
      <c r="AL2286">
        <f>ROUND(SUMIF(AA2272:AA2284,"=35364244",Y2272:Y2284),2)</f>
        <v>5643.83</v>
      </c>
      <c r="AO2286">
        <f t="shared" ref="AO2286:BD2286" si="1661">ROUND(BX2286,2)</f>
        <v>0</v>
      </c>
      <c r="AP2286">
        <f t="shared" si="1661"/>
        <v>0</v>
      </c>
      <c r="AQ2286">
        <f t="shared" si="1661"/>
        <v>0</v>
      </c>
      <c r="AR2286">
        <f t="shared" si="1661"/>
        <v>210443.06</v>
      </c>
      <c r="AS2286">
        <f t="shared" si="1661"/>
        <v>0</v>
      </c>
      <c r="AT2286">
        <f t="shared" si="1661"/>
        <v>0</v>
      </c>
      <c r="AU2286">
        <f t="shared" si="1661"/>
        <v>210443.06</v>
      </c>
      <c r="AV2286">
        <f t="shared" si="1661"/>
        <v>107913.79</v>
      </c>
      <c r="AW2286">
        <f t="shared" si="1661"/>
        <v>107913.79</v>
      </c>
      <c r="AX2286">
        <f t="shared" si="1661"/>
        <v>0</v>
      </c>
      <c r="AY2286">
        <f t="shared" si="1661"/>
        <v>107913.79</v>
      </c>
      <c r="AZ2286">
        <f t="shared" si="1661"/>
        <v>0</v>
      </c>
      <c r="BA2286">
        <f t="shared" si="1661"/>
        <v>0</v>
      </c>
      <c r="BB2286">
        <f t="shared" si="1661"/>
        <v>0</v>
      </c>
      <c r="BC2286">
        <f t="shared" si="1661"/>
        <v>0</v>
      </c>
      <c r="BD2286">
        <f t="shared" si="1661"/>
        <v>0</v>
      </c>
      <c r="BX2286">
        <f>ROUND(SUMIF(AA2272:AA2284,"=35364244",FQ2272:FQ2284),2)</f>
        <v>0</v>
      </c>
      <c r="BY2286">
        <f>ROUND(SUMIF(AA2272:AA2284,"=35364244",FR2272:FR2284),2)</f>
        <v>0</v>
      </c>
      <c r="BZ2286">
        <f>ROUND(SUMIF(AA2272:AA2284,"=35364244",GL2272:GL2284),2)</f>
        <v>0</v>
      </c>
      <c r="CA2286">
        <f>ROUND(SUMIF(AA2272:AA2284,"=35364244",GM2272:GM2284),2)</f>
        <v>210443.06</v>
      </c>
      <c r="CB2286">
        <f>ROUND(SUMIF(AA2272:AA2284,"=35364244",GN2272:GN2284),2)</f>
        <v>0</v>
      </c>
      <c r="CC2286">
        <f>ROUND(SUMIF(AA2272:AA2284,"=35364244",GO2272:GO2284),2)</f>
        <v>0</v>
      </c>
      <c r="CD2286">
        <f>ROUND(SUMIF(AA2272:AA2284,"=35364244",GP2272:GP2284),2)</f>
        <v>210443.06</v>
      </c>
      <c r="CE2286">
        <f>AC2286-BX2286</f>
        <v>107913.79</v>
      </c>
      <c r="CF2286">
        <f>AC2286-BY2286</f>
        <v>107913.79</v>
      </c>
      <c r="CG2286">
        <f>BX2286-BZ2286</f>
        <v>0</v>
      </c>
      <c r="CH2286">
        <f>AC2286-BX2286-BY2286+BZ2286</f>
        <v>107913.79</v>
      </c>
      <c r="CI2286">
        <f>BY2286-BZ2286</f>
        <v>0</v>
      </c>
      <c r="CJ2286">
        <f>ROUND(SUMIF(AA2272:AA2284,"=35364244",GX2272:GX2284),2)</f>
        <v>0</v>
      </c>
      <c r="CK2286">
        <f>ROUND(SUMIF(AA2272:AA2284,"=35364244",GY2272:GY2284),2)</f>
        <v>0</v>
      </c>
      <c r="CL2286">
        <f>ROUND(SUMIF(AA2272:AA2284,"=35364244",GZ2272:GZ2284),2)</f>
        <v>0</v>
      </c>
      <c r="CM2286">
        <f>ROUND(SUMIF(AA2272:AA2284,"=35364244",HD2272:HD2284),2)</f>
        <v>0</v>
      </c>
      <c r="GX2286">
        <v>0</v>
      </c>
    </row>
    <row r="2288" spans="1:245" x14ac:dyDescent="0.2">
      <c r="A2288">
        <v>50</v>
      </c>
      <c r="B2288">
        <v>0</v>
      </c>
      <c r="C2288">
        <v>0</v>
      </c>
      <c r="D2288">
        <v>1</v>
      </c>
      <c r="E2288">
        <v>201</v>
      </c>
      <c r="F2288">
        <f>ROUND(Source!O2286,O2288)</f>
        <v>164980.51999999999</v>
      </c>
      <c r="G2288" t="s">
        <v>66</v>
      </c>
      <c r="H2288" t="s">
        <v>67</v>
      </c>
      <c r="K2288">
        <v>201</v>
      </c>
      <c r="L2288">
        <v>1</v>
      </c>
      <c r="M2288">
        <v>3</v>
      </c>
      <c r="N2288" t="s">
        <v>3</v>
      </c>
      <c r="O2288">
        <v>2</v>
      </c>
      <c r="W2288">
        <v>164980.51999999999</v>
      </c>
      <c r="X2288">
        <v>1</v>
      </c>
      <c r="Y2288">
        <v>164980.51999999999</v>
      </c>
    </row>
    <row r="2289" spans="1:25" x14ac:dyDescent="0.2">
      <c r="A2289">
        <v>50</v>
      </c>
      <c r="B2289">
        <v>0</v>
      </c>
      <c r="C2289">
        <v>0</v>
      </c>
      <c r="D2289">
        <v>1</v>
      </c>
      <c r="E2289">
        <v>202</v>
      </c>
      <c r="F2289">
        <f>ROUND(Source!P2286,O2289)</f>
        <v>107913.79</v>
      </c>
      <c r="G2289" t="s">
        <v>68</v>
      </c>
      <c r="H2289" t="s">
        <v>69</v>
      </c>
      <c r="K2289">
        <v>202</v>
      </c>
      <c r="L2289">
        <v>2</v>
      </c>
      <c r="M2289">
        <v>3</v>
      </c>
      <c r="N2289" t="s">
        <v>3</v>
      </c>
      <c r="O2289">
        <v>2</v>
      </c>
      <c r="W2289">
        <v>107913.79</v>
      </c>
      <c r="X2289">
        <v>1</v>
      </c>
      <c r="Y2289">
        <v>107913.79</v>
      </c>
    </row>
    <row r="2290" spans="1:25" x14ac:dyDescent="0.2">
      <c r="A2290">
        <v>50</v>
      </c>
      <c r="B2290">
        <v>0</v>
      </c>
      <c r="C2290">
        <v>0</v>
      </c>
      <c r="D2290">
        <v>1</v>
      </c>
      <c r="E2290">
        <v>222</v>
      </c>
      <c r="F2290">
        <f>ROUND(Source!AO2286,O2290)</f>
        <v>0</v>
      </c>
      <c r="G2290" t="s">
        <v>70</v>
      </c>
      <c r="H2290" t="s">
        <v>71</v>
      </c>
      <c r="K2290">
        <v>222</v>
      </c>
      <c r="L2290">
        <v>3</v>
      </c>
      <c r="M2290">
        <v>3</v>
      </c>
      <c r="N2290" t="s">
        <v>3</v>
      </c>
      <c r="O2290">
        <v>2</v>
      </c>
      <c r="W2290">
        <v>0</v>
      </c>
      <c r="X2290">
        <v>1</v>
      </c>
      <c r="Y2290">
        <v>0</v>
      </c>
    </row>
    <row r="2291" spans="1:25" x14ac:dyDescent="0.2">
      <c r="A2291">
        <v>50</v>
      </c>
      <c r="B2291">
        <v>0</v>
      </c>
      <c r="C2291">
        <v>0</v>
      </c>
      <c r="D2291">
        <v>1</v>
      </c>
      <c r="E2291">
        <v>225</v>
      </c>
      <c r="F2291">
        <f>ROUND(Source!AV2286,O2291)</f>
        <v>107913.79</v>
      </c>
      <c r="G2291" t="s">
        <v>72</v>
      </c>
      <c r="H2291" t="s">
        <v>73</v>
      </c>
      <c r="K2291">
        <v>225</v>
      </c>
      <c r="L2291">
        <v>4</v>
      </c>
      <c r="M2291">
        <v>3</v>
      </c>
      <c r="N2291" t="s">
        <v>3</v>
      </c>
      <c r="O2291">
        <v>2</v>
      </c>
      <c r="W2291">
        <v>107913.79</v>
      </c>
      <c r="X2291">
        <v>1</v>
      </c>
      <c r="Y2291">
        <v>107913.79</v>
      </c>
    </row>
    <row r="2292" spans="1:25" x14ac:dyDescent="0.2">
      <c r="A2292">
        <v>50</v>
      </c>
      <c r="B2292">
        <v>0</v>
      </c>
      <c r="C2292">
        <v>0</v>
      </c>
      <c r="D2292">
        <v>1</v>
      </c>
      <c r="E2292">
        <v>226</v>
      </c>
      <c r="F2292">
        <f>ROUND(Source!AW2286,O2292)</f>
        <v>107913.79</v>
      </c>
      <c r="G2292" t="s">
        <v>74</v>
      </c>
      <c r="H2292" t="s">
        <v>75</v>
      </c>
      <c r="K2292">
        <v>226</v>
      </c>
      <c r="L2292">
        <v>5</v>
      </c>
      <c r="M2292">
        <v>3</v>
      </c>
      <c r="N2292" t="s">
        <v>3</v>
      </c>
      <c r="O2292">
        <v>2</v>
      </c>
      <c r="W2292">
        <v>107913.79</v>
      </c>
      <c r="X2292">
        <v>1</v>
      </c>
      <c r="Y2292">
        <v>107913.79</v>
      </c>
    </row>
    <row r="2293" spans="1:25" x14ac:dyDescent="0.2">
      <c r="A2293">
        <v>50</v>
      </c>
      <c r="B2293">
        <v>0</v>
      </c>
      <c r="C2293">
        <v>0</v>
      </c>
      <c r="D2293">
        <v>1</v>
      </c>
      <c r="E2293">
        <v>227</v>
      </c>
      <c r="F2293">
        <f>ROUND(Source!AX2286,O2293)</f>
        <v>0</v>
      </c>
      <c r="G2293" t="s">
        <v>76</v>
      </c>
      <c r="H2293" t="s">
        <v>77</v>
      </c>
      <c r="K2293">
        <v>227</v>
      </c>
      <c r="L2293">
        <v>6</v>
      </c>
      <c r="M2293">
        <v>3</v>
      </c>
      <c r="N2293" t="s">
        <v>3</v>
      </c>
      <c r="O2293">
        <v>2</v>
      </c>
      <c r="W2293">
        <v>0</v>
      </c>
      <c r="X2293">
        <v>1</v>
      </c>
      <c r="Y2293">
        <v>0</v>
      </c>
    </row>
    <row r="2294" spans="1:25" x14ac:dyDescent="0.2">
      <c r="A2294">
        <v>50</v>
      </c>
      <c r="B2294">
        <v>0</v>
      </c>
      <c r="C2294">
        <v>0</v>
      </c>
      <c r="D2294">
        <v>1</v>
      </c>
      <c r="E2294">
        <v>228</v>
      </c>
      <c r="F2294">
        <f>ROUND(Source!AY2286,O2294)</f>
        <v>107913.79</v>
      </c>
      <c r="G2294" t="s">
        <v>78</v>
      </c>
      <c r="H2294" t="s">
        <v>79</v>
      </c>
      <c r="K2294">
        <v>228</v>
      </c>
      <c r="L2294">
        <v>7</v>
      </c>
      <c r="M2294">
        <v>3</v>
      </c>
      <c r="N2294" t="s">
        <v>3</v>
      </c>
      <c r="O2294">
        <v>2</v>
      </c>
      <c r="W2294">
        <v>107913.79</v>
      </c>
      <c r="X2294">
        <v>1</v>
      </c>
      <c r="Y2294">
        <v>107913.79</v>
      </c>
    </row>
    <row r="2295" spans="1:25" x14ac:dyDescent="0.2">
      <c r="A2295">
        <v>50</v>
      </c>
      <c r="B2295">
        <v>0</v>
      </c>
      <c r="C2295">
        <v>0</v>
      </c>
      <c r="D2295">
        <v>1</v>
      </c>
      <c r="E2295">
        <v>216</v>
      </c>
      <c r="F2295">
        <f>ROUND(Source!AP2286,O2295)</f>
        <v>0</v>
      </c>
      <c r="G2295" t="s">
        <v>80</v>
      </c>
      <c r="H2295" t="s">
        <v>81</v>
      </c>
      <c r="K2295">
        <v>216</v>
      </c>
      <c r="L2295">
        <v>8</v>
      </c>
      <c r="M2295">
        <v>3</v>
      </c>
      <c r="N2295" t="s">
        <v>3</v>
      </c>
      <c r="O2295">
        <v>2</v>
      </c>
      <c r="W2295">
        <v>0</v>
      </c>
      <c r="X2295">
        <v>1</v>
      </c>
      <c r="Y2295">
        <v>0</v>
      </c>
    </row>
    <row r="2296" spans="1:25" x14ac:dyDescent="0.2">
      <c r="A2296">
        <v>50</v>
      </c>
      <c r="B2296">
        <v>0</v>
      </c>
      <c r="C2296">
        <v>0</v>
      </c>
      <c r="D2296">
        <v>1</v>
      </c>
      <c r="E2296">
        <v>223</v>
      </c>
      <c r="F2296">
        <f>ROUND(Source!AQ2286,O2296)</f>
        <v>0</v>
      </c>
      <c r="G2296" t="s">
        <v>82</v>
      </c>
      <c r="H2296" t="s">
        <v>83</v>
      </c>
      <c r="K2296">
        <v>223</v>
      </c>
      <c r="L2296">
        <v>9</v>
      </c>
      <c r="M2296">
        <v>3</v>
      </c>
      <c r="N2296" t="s">
        <v>3</v>
      </c>
      <c r="O2296">
        <v>2</v>
      </c>
      <c r="W2296">
        <v>0</v>
      </c>
      <c r="X2296">
        <v>1</v>
      </c>
      <c r="Y2296">
        <v>0</v>
      </c>
    </row>
    <row r="2297" spans="1:25" x14ac:dyDescent="0.2">
      <c r="A2297">
        <v>50</v>
      </c>
      <c r="B2297">
        <v>0</v>
      </c>
      <c r="C2297">
        <v>0</v>
      </c>
      <c r="D2297">
        <v>1</v>
      </c>
      <c r="E2297">
        <v>229</v>
      </c>
      <c r="F2297">
        <f>ROUND(Source!AZ2286,O2297)</f>
        <v>0</v>
      </c>
      <c r="G2297" t="s">
        <v>84</v>
      </c>
      <c r="H2297" t="s">
        <v>85</v>
      </c>
      <c r="K2297">
        <v>229</v>
      </c>
      <c r="L2297">
        <v>10</v>
      </c>
      <c r="M2297">
        <v>3</v>
      </c>
      <c r="N2297" t="s">
        <v>3</v>
      </c>
      <c r="O2297">
        <v>2</v>
      </c>
      <c r="W2297">
        <v>0</v>
      </c>
      <c r="X2297">
        <v>1</v>
      </c>
      <c r="Y2297">
        <v>0</v>
      </c>
    </row>
    <row r="2298" spans="1:25" x14ac:dyDescent="0.2">
      <c r="A2298">
        <v>50</v>
      </c>
      <c r="B2298">
        <v>0</v>
      </c>
      <c r="C2298">
        <v>0</v>
      </c>
      <c r="D2298">
        <v>1</v>
      </c>
      <c r="E2298">
        <v>203</v>
      </c>
      <c r="F2298">
        <f>ROUND(Source!Q2286,O2298)</f>
        <v>628.64</v>
      </c>
      <c r="G2298" t="s">
        <v>86</v>
      </c>
      <c r="H2298" t="s">
        <v>87</v>
      </c>
      <c r="K2298">
        <v>203</v>
      </c>
      <c r="L2298">
        <v>11</v>
      </c>
      <c r="M2298">
        <v>3</v>
      </c>
      <c r="N2298" t="s">
        <v>3</v>
      </c>
      <c r="O2298">
        <v>2</v>
      </c>
      <c r="W2298">
        <v>628.64</v>
      </c>
      <c r="X2298">
        <v>1</v>
      </c>
      <c r="Y2298">
        <v>628.64</v>
      </c>
    </row>
    <row r="2299" spans="1:25" x14ac:dyDescent="0.2">
      <c r="A2299">
        <v>50</v>
      </c>
      <c r="B2299">
        <v>0</v>
      </c>
      <c r="C2299">
        <v>0</v>
      </c>
      <c r="D2299">
        <v>1</v>
      </c>
      <c r="E2299">
        <v>231</v>
      </c>
      <c r="F2299">
        <f>ROUND(Source!BB2286,O2299)</f>
        <v>0</v>
      </c>
      <c r="G2299" t="s">
        <v>88</v>
      </c>
      <c r="H2299" t="s">
        <v>89</v>
      </c>
      <c r="K2299">
        <v>231</v>
      </c>
      <c r="L2299">
        <v>12</v>
      </c>
      <c r="M2299">
        <v>3</v>
      </c>
      <c r="N2299" t="s">
        <v>3</v>
      </c>
      <c r="O2299">
        <v>2</v>
      </c>
      <c r="W2299">
        <v>0</v>
      </c>
      <c r="X2299">
        <v>1</v>
      </c>
      <c r="Y2299">
        <v>0</v>
      </c>
    </row>
    <row r="2300" spans="1:25" x14ac:dyDescent="0.2">
      <c r="A2300">
        <v>50</v>
      </c>
      <c r="B2300">
        <v>0</v>
      </c>
      <c r="C2300">
        <v>0</v>
      </c>
      <c r="D2300">
        <v>1</v>
      </c>
      <c r="E2300">
        <v>204</v>
      </c>
      <c r="F2300">
        <f>ROUND(Source!R2286,O2300)</f>
        <v>288.94</v>
      </c>
      <c r="G2300" t="s">
        <v>90</v>
      </c>
      <c r="H2300" t="s">
        <v>91</v>
      </c>
      <c r="K2300">
        <v>204</v>
      </c>
      <c r="L2300">
        <v>13</v>
      </c>
      <c r="M2300">
        <v>3</v>
      </c>
      <c r="N2300" t="s">
        <v>3</v>
      </c>
      <c r="O2300">
        <v>2</v>
      </c>
      <c r="W2300">
        <v>288.94</v>
      </c>
      <c r="X2300">
        <v>1</v>
      </c>
      <c r="Y2300">
        <v>288.94</v>
      </c>
    </row>
    <row r="2301" spans="1:25" x14ac:dyDescent="0.2">
      <c r="A2301">
        <v>50</v>
      </c>
      <c r="B2301">
        <v>0</v>
      </c>
      <c r="C2301">
        <v>0</v>
      </c>
      <c r="D2301">
        <v>1</v>
      </c>
      <c r="E2301">
        <v>205</v>
      </c>
      <c r="F2301">
        <f>ROUND(Source!S2286,O2301)</f>
        <v>56438.09</v>
      </c>
      <c r="G2301" t="s">
        <v>92</v>
      </c>
      <c r="H2301" t="s">
        <v>93</v>
      </c>
      <c r="K2301">
        <v>205</v>
      </c>
      <c r="L2301">
        <v>14</v>
      </c>
      <c r="M2301">
        <v>3</v>
      </c>
      <c r="N2301" t="s">
        <v>3</v>
      </c>
      <c r="O2301">
        <v>2</v>
      </c>
      <c r="W2301">
        <v>56438.09</v>
      </c>
      <c r="X2301">
        <v>1</v>
      </c>
      <c r="Y2301">
        <v>56438.09</v>
      </c>
    </row>
    <row r="2302" spans="1:25" x14ac:dyDescent="0.2">
      <c r="A2302">
        <v>50</v>
      </c>
      <c r="B2302">
        <v>0</v>
      </c>
      <c r="C2302">
        <v>0</v>
      </c>
      <c r="D2302">
        <v>1</v>
      </c>
      <c r="E2302">
        <v>232</v>
      </c>
      <c r="F2302">
        <f>ROUND(Source!BC2286,O2302)</f>
        <v>0</v>
      </c>
      <c r="G2302" t="s">
        <v>94</v>
      </c>
      <c r="H2302" t="s">
        <v>95</v>
      </c>
      <c r="K2302">
        <v>232</v>
      </c>
      <c r="L2302">
        <v>15</v>
      </c>
      <c r="M2302">
        <v>3</v>
      </c>
      <c r="N2302" t="s">
        <v>3</v>
      </c>
      <c r="O2302">
        <v>2</v>
      </c>
      <c r="W2302">
        <v>0</v>
      </c>
      <c r="X2302">
        <v>1</v>
      </c>
      <c r="Y2302">
        <v>0</v>
      </c>
    </row>
    <row r="2303" spans="1:25" x14ac:dyDescent="0.2">
      <c r="A2303">
        <v>50</v>
      </c>
      <c r="B2303">
        <v>0</v>
      </c>
      <c r="C2303">
        <v>0</v>
      </c>
      <c r="D2303">
        <v>1</v>
      </c>
      <c r="E2303">
        <v>214</v>
      </c>
      <c r="F2303">
        <f>ROUND(Source!AS2286,O2303)</f>
        <v>0</v>
      </c>
      <c r="G2303" t="s">
        <v>96</v>
      </c>
      <c r="H2303" t="s">
        <v>97</v>
      </c>
      <c r="K2303">
        <v>214</v>
      </c>
      <c r="L2303">
        <v>16</v>
      </c>
      <c r="M2303">
        <v>3</v>
      </c>
      <c r="N2303" t="s">
        <v>3</v>
      </c>
      <c r="O2303">
        <v>2</v>
      </c>
      <c r="W2303">
        <v>0</v>
      </c>
      <c r="X2303">
        <v>1</v>
      </c>
      <c r="Y2303">
        <v>0</v>
      </c>
    </row>
    <row r="2304" spans="1:25" x14ac:dyDescent="0.2">
      <c r="A2304">
        <v>50</v>
      </c>
      <c r="B2304">
        <v>0</v>
      </c>
      <c r="C2304">
        <v>0</v>
      </c>
      <c r="D2304">
        <v>1</v>
      </c>
      <c r="E2304">
        <v>215</v>
      </c>
      <c r="F2304">
        <f>ROUND(Source!AT2286,O2304)</f>
        <v>0</v>
      </c>
      <c r="G2304" t="s">
        <v>98</v>
      </c>
      <c r="H2304" t="s">
        <v>99</v>
      </c>
      <c r="K2304">
        <v>215</v>
      </c>
      <c r="L2304">
        <v>17</v>
      </c>
      <c r="M2304">
        <v>3</v>
      </c>
      <c r="N2304" t="s">
        <v>3</v>
      </c>
      <c r="O2304">
        <v>2</v>
      </c>
      <c r="W2304">
        <v>0</v>
      </c>
      <c r="X2304">
        <v>1</v>
      </c>
      <c r="Y2304">
        <v>0</v>
      </c>
    </row>
    <row r="2305" spans="1:245" x14ac:dyDescent="0.2">
      <c r="A2305">
        <v>50</v>
      </c>
      <c r="B2305">
        <v>0</v>
      </c>
      <c r="C2305">
        <v>0</v>
      </c>
      <c r="D2305">
        <v>1</v>
      </c>
      <c r="E2305">
        <v>217</v>
      </c>
      <c r="F2305">
        <f>ROUND(Source!AU2286,O2305)</f>
        <v>210443.06</v>
      </c>
      <c r="G2305" t="s">
        <v>100</v>
      </c>
      <c r="H2305" t="s">
        <v>101</v>
      </c>
      <c r="K2305">
        <v>217</v>
      </c>
      <c r="L2305">
        <v>18</v>
      </c>
      <c r="M2305">
        <v>3</v>
      </c>
      <c r="N2305" t="s">
        <v>3</v>
      </c>
      <c r="O2305">
        <v>2</v>
      </c>
      <c r="W2305">
        <v>210443.06</v>
      </c>
      <c r="X2305">
        <v>1</v>
      </c>
      <c r="Y2305">
        <v>210443.06</v>
      </c>
    </row>
    <row r="2306" spans="1:245" x14ac:dyDescent="0.2">
      <c r="A2306">
        <v>50</v>
      </c>
      <c r="B2306">
        <v>0</v>
      </c>
      <c r="C2306">
        <v>0</v>
      </c>
      <c r="D2306">
        <v>1</v>
      </c>
      <c r="E2306">
        <v>230</v>
      </c>
      <c r="F2306">
        <f>ROUND(Source!BA2286,O2306)</f>
        <v>0</v>
      </c>
      <c r="G2306" t="s">
        <v>102</v>
      </c>
      <c r="H2306" t="s">
        <v>103</v>
      </c>
      <c r="K2306">
        <v>230</v>
      </c>
      <c r="L2306">
        <v>19</v>
      </c>
      <c r="M2306">
        <v>3</v>
      </c>
      <c r="N2306" t="s">
        <v>3</v>
      </c>
      <c r="O2306">
        <v>2</v>
      </c>
      <c r="W2306">
        <v>0</v>
      </c>
      <c r="X2306">
        <v>1</v>
      </c>
      <c r="Y2306">
        <v>0</v>
      </c>
    </row>
    <row r="2307" spans="1:245" x14ac:dyDescent="0.2">
      <c r="A2307">
        <v>50</v>
      </c>
      <c r="B2307">
        <v>0</v>
      </c>
      <c r="C2307">
        <v>0</v>
      </c>
      <c r="D2307">
        <v>1</v>
      </c>
      <c r="E2307">
        <v>206</v>
      </c>
      <c r="F2307">
        <f>ROUND(Source!T2286,O2307)</f>
        <v>0</v>
      </c>
      <c r="G2307" t="s">
        <v>104</v>
      </c>
      <c r="H2307" t="s">
        <v>105</v>
      </c>
      <c r="K2307">
        <v>206</v>
      </c>
      <c r="L2307">
        <v>20</v>
      </c>
      <c r="M2307">
        <v>3</v>
      </c>
      <c r="N2307" t="s">
        <v>3</v>
      </c>
      <c r="O2307">
        <v>2</v>
      </c>
      <c r="W2307">
        <v>0</v>
      </c>
      <c r="X2307">
        <v>1</v>
      </c>
      <c r="Y2307">
        <v>0</v>
      </c>
    </row>
    <row r="2308" spans="1:245" x14ac:dyDescent="0.2">
      <c r="A2308">
        <v>50</v>
      </c>
      <c r="B2308">
        <v>0</v>
      </c>
      <c r="C2308">
        <v>0</v>
      </c>
      <c r="D2308">
        <v>1</v>
      </c>
      <c r="E2308">
        <v>207</v>
      </c>
      <c r="F2308">
        <f>Source!U2286</f>
        <v>94.403800000000004</v>
      </c>
      <c r="G2308" t="s">
        <v>106</v>
      </c>
      <c r="H2308" t="s">
        <v>107</v>
      </c>
      <c r="K2308">
        <v>207</v>
      </c>
      <c r="L2308">
        <v>21</v>
      </c>
      <c r="M2308">
        <v>3</v>
      </c>
      <c r="N2308" t="s">
        <v>3</v>
      </c>
      <c r="O2308">
        <v>-1</v>
      </c>
      <c r="W2308">
        <v>94.403800000000004</v>
      </c>
      <c r="X2308">
        <v>1</v>
      </c>
      <c r="Y2308">
        <v>94.403800000000004</v>
      </c>
    </row>
    <row r="2309" spans="1:245" x14ac:dyDescent="0.2">
      <c r="A2309">
        <v>50</v>
      </c>
      <c r="B2309">
        <v>0</v>
      </c>
      <c r="C2309">
        <v>0</v>
      </c>
      <c r="D2309">
        <v>1</v>
      </c>
      <c r="E2309">
        <v>208</v>
      </c>
      <c r="F2309">
        <f>Source!V2286</f>
        <v>0</v>
      </c>
      <c r="G2309" t="s">
        <v>108</v>
      </c>
      <c r="H2309" t="s">
        <v>109</v>
      </c>
      <c r="K2309">
        <v>208</v>
      </c>
      <c r="L2309">
        <v>22</v>
      </c>
      <c r="M2309">
        <v>3</v>
      </c>
      <c r="N2309" t="s">
        <v>3</v>
      </c>
      <c r="O2309">
        <v>-1</v>
      </c>
      <c r="W2309">
        <v>0</v>
      </c>
      <c r="X2309">
        <v>1</v>
      </c>
      <c r="Y2309">
        <v>0</v>
      </c>
    </row>
    <row r="2310" spans="1:245" x14ac:dyDescent="0.2">
      <c r="A2310">
        <v>50</v>
      </c>
      <c r="B2310">
        <v>0</v>
      </c>
      <c r="C2310">
        <v>0</v>
      </c>
      <c r="D2310">
        <v>1</v>
      </c>
      <c r="E2310">
        <v>209</v>
      </c>
      <c r="F2310">
        <f>ROUND(Source!W2286,O2310)</f>
        <v>0</v>
      </c>
      <c r="G2310" t="s">
        <v>110</v>
      </c>
      <c r="H2310" t="s">
        <v>111</v>
      </c>
      <c r="K2310">
        <v>209</v>
      </c>
      <c r="L2310">
        <v>23</v>
      </c>
      <c r="M2310">
        <v>3</v>
      </c>
      <c r="N2310" t="s">
        <v>3</v>
      </c>
      <c r="O2310">
        <v>2</v>
      </c>
      <c r="W2310">
        <v>0</v>
      </c>
      <c r="X2310">
        <v>1</v>
      </c>
      <c r="Y2310">
        <v>0</v>
      </c>
    </row>
    <row r="2311" spans="1:245" x14ac:dyDescent="0.2">
      <c r="A2311">
        <v>50</v>
      </c>
      <c r="B2311">
        <v>0</v>
      </c>
      <c r="C2311">
        <v>0</v>
      </c>
      <c r="D2311">
        <v>1</v>
      </c>
      <c r="E2311">
        <v>233</v>
      </c>
      <c r="F2311">
        <f>ROUND(Source!BD2286,O2311)</f>
        <v>0</v>
      </c>
      <c r="G2311" t="s">
        <v>112</v>
      </c>
      <c r="H2311" t="s">
        <v>113</v>
      </c>
      <c r="K2311">
        <v>233</v>
      </c>
      <c r="L2311">
        <v>24</v>
      </c>
      <c r="M2311">
        <v>3</v>
      </c>
      <c r="N2311" t="s">
        <v>3</v>
      </c>
      <c r="O2311">
        <v>2</v>
      </c>
      <c r="W2311">
        <v>0</v>
      </c>
      <c r="X2311">
        <v>1</v>
      </c>
      <c r="Y2311">
        <v>0</v>
      </c>
    </row>
    <row r="2312" spans="1:245" x14ac:dyDescent="0.2">
      <c r="A2312">
        <v>50</v>
      </c>
      <c r="B2312">
        <v>0</v>
      </c>
      <c r="C2312">
        <v>0</v>
      </c>
      <c r="D2312">
        <v>1</v>
      </c>
      <c r="E2312">
        <v>210</v>
      </c>
      <c r="F2312">
        <f>ROUND(Source!X2286,O2312)</f>
        <v>39506.67</v>
      </c>
      <c r="G2312" t="s">
        <v>114</v>
      </c>
      <c r="H2312" t="s">
        <v>115</v>
      </c>
      <c r="K2312">
        <v>210</v>
      </c>
      <c r="L2312">
        <v>25</v>
      </c>
      <c r="M2312">
        <v>3</v>
      </c>
      <c r="N2312" t="s">
        <v>3</v>
      </c>
      <c r="O2312">
        <v>2</v>
      </c>
      <c r="W2312">
        <v>39506.67</v>
      </c>
      <c r="X2312">
        <v>1</v>
      </c>
      <c r="Y2312">
        <v>39506.67</v>
      </c>
    </row>
    <row r="2313" spans="1:245" x14ac:dyDescent="0.2">
      <c r="A2313">
        <v>50</v>
      </c>
      <c r="B2313">
        <v>0</v>
      </c>
      <c r="C2313">
        <v>0</v>
      </c>
      <c r="D2313">
        <v>1</v>
      </c>
      <c r="E2313">
        <v>211</v>
      </c>
      <c r="F2313">
        <f>ROUND(Source!Y2286,O2313)</f>
        <v>5643.83</v>
      </c>
      <c r="G2313" t="s">
        <v>116</v>
      </c>
      <c r="H2313" t="s">
        <v>117</v>
      </c>
      <c r="K2313">
        <v>211</v>
      </c>
      <c r="L2313">
        <v>26</v>
      </c>
      <c r="M2313">
        <v>3</v>
      </c>
      <c r="N2313" t="s">
        <v>3</v>
      </c>
      <c r="O2313">
        <v>2</v>
      </c>
      <c r="W2313">
        <v>5643.83</v>
      </c>
      <c r="X2313">
        <v>1</v>
      </c>
      <c r="Y2313">
        <v>5643.83</v>
      </c>
    </row>
    <row r="2314" spans="1:245" x14ac:dyDescent="0.2">
      <c r="A2314">
        <v>50</v>
      </c>
      <c r="B2314">
        <v>0</v>
      </c>
      <c r="C2314">
        <v>0</v>
      </c>
      <c r="D2314">
        <v>1</v>
      </c>
      <c r="E2314">
        <v>224</v>
      </c>
      <c r="F2314">
        <f>ROUND(Source!AR2286,O2314)</f>
        <v>210443.06</v>
      </c>
      <c r="G2314" t="s">
        <v>118</v>
      </c>
      <c r="H2314" t="s">
        <v>119</v>
      </c>
      <c r="K2314">
        <v>224</v>
      </c>
      <c r="L2314">
        <v>27</v>
      </c>
      <c r="M2314">
        <v>3</v>
      </c>
      <c r="N2314" t="s">
        <v>3</v>
      </c>
      <c r="O2314">
        <v>2</v>
      </c>
      <c r="W2314">
        <v>210443.06</v>
      </c>
      <c r="X2314">
        <v>1</v>
      </c>
      <c r="Y2314">
        <v>210443.06</v>
      </c>
    </row>
    <row r="2316" spans="1:245" x14ac:dyDescent="0.2">
      <c r="A2316">
        <v>4</v>
      </c>
      <c r="B2316">
        <v>1</v>
      </c>
      <c r="D2316">
        <f>ROW(A2329)</f>
        <v>2329</v>
      </c>
      <c r="F2316" t="s">
        <v>13</v>
      </c>
      <c r="G2316" t="s">
        <v>546</v>
      </c>
      <c r="H2316" t="s">
        <v>3</v>
      </c>
      <c r="I2316">
        <v>0</v>
      </c>
      <c r="K2316">
        <v>0</v>
      </c>
      <c r="M2316" t="s">
        <v>3</v>
      </c>
      <c r="S2316">
        <v>0</v>
      </c>
      <c r="U2316" t="s">
        <v>3</v>
      </c>
      <c r="V2316">
        <v>0</v>
      </c>
      <c r="AB2316" t="s">
        <v>3</v>
      </c>
      <c r="AC2316" t="s">
        <v>3</v>
      </c>
      <c r="AD2316" t="s">
        <v>3</v>
      </c>
      <c r="AE2316" t="s">
        <v>3</v>
      </c>
      <c r="AF2316" t="s">
        <v>3</v>
      </c>
      <c r="AG2316" t="s">
        <v>3</v>
      </c>
      <c r="AP2316" t="s">
        <v>3</v>
      </c>
      <c r="AQ2316" t="s">
        <v>3</v>
      </c>
      <c r="AR2316" t="s">
        <v>3</v>
      </c>
      <c r="AZ2316" t="s">
        <v>3</v>
      </c>
      <c r="BB2316" t="s">
        <v>3</v>
      </c>
      <c r="BC2316" t="s">
        <v>3</v>
      </c>
      <c r="BD2316" t="s">
        <v>3</v>
      </c>
      <c r="BE2316" t="s">
        <v>3</v>
      </c>
      <c r="BF2316" t="s">
        <v>3</v>
      </c>
      <c r="BG2316" t="s">
        <v>3</v>
      </c>
      <c r="BH2316" t="s">
        <v>3</v>
      </c>
      <c r="BI2316" t="s">
        <v>3</v>
      </c>
      <c r="BJ2316" t="s">
        <v>3</v>
      </c>
      <c r="BK2316" t="s">
        <v>3</v>
      </c>
      <c r="BL2316" t="s">
        <v>3</v>
      </c>
      <c r="BM2316" t="s">
        <v>3</v>
      </c>
      <c r="BN2316" t="s">
        <v>3</v>
      </c>
      <c r="BO2316" t="s">
        <v>3</v>
      </c>
      <c r="BP2316" t="s">
        <v>3</v>
      </c>
      <c r="BX2316">
        <v>0</v>
      </c>
      <c r="CJ2316">
        <v>0</v>
      </c>
    </row>
    <row r="2318" spans="1:245" x14ac:dyDescent="0.2">
      <c r="A2318">
        <v>52</v>
      </c>
      <c r="B2318">
        <f t="shared" ref="B2318:G2318" si="1662">B2329</f>
        <v>1</v>
      </c>
      <c r="C2318">
        <f t="shared" si="1662"/>
        <v>4</v>
      </c>
      <c r="D2318">
        <f t="shared" si="1662"/>
        <v>2316</v>
      </c>
      <c r="E2318">
        <f t="shared" si="1662"/>
        <v>0</v>
      </c>
      <c r="F2318" t="str">
        <f t="shared" si="1662"/>
        <v>Новый раздел</v>
      </c>
      <c r="G2318" t="str">
        <f t="shared" si="1662"/>
        <v>Помещение 222 Учебный класс</v>
      </c>
      <c r="O2318">
        <f t="shared" ref="O2318:AT2318" si="1663">O2329</f>
        <v>2205.15</v>
      </c>
      <c r="P2318">
        <f t="shared" si="1663"/>
        <v>266.66000000000003</v>
      </c>
      <c r="Q2318">
        <f t="shared" si="1663"/>
        <v>63.37</v>
      </c>
      <c r="R2318">
        <f t="shared" si="1663"/>
        <v>30.47</v>
      </c>
      <c r="S2318">
        <f t="shared" si="1663"/>
        <v>1875.12</v>
      </c>
      <c r="T2318">
        <f t="shared" si="1663"/>
        <v>0</v>
      </c>
      <c r="U2318">
        <f t="shared" si="1663"/>
        <v>2.9668999999999999</v>
      </c>
      <c r="V2318">
        <f t="shared" si="1663"/>
        <v>0</v>
      </c>
      <c r="W2318">
        <f t="shared" si="1663"/>
        <v>0</v>
      </c>
      <c r="X2318">
        <f t="shared" si="1663"/>
        <v>1312.59</v>
      </c>
      <c r="Y2318">
        <f t="shared" si="1663"/>
        <v>187.52</v>
      </c>
      <c r="Z2318">
        <f t="shared" si="1663"/>
        <v>0</v>
      </c>
      <c r="AA2318">
        <f t="shared" si="1663"/>
        <v>0</v>
      </c>
      <c r="AB2318">
        <f t="shared" si="1663"/>
        <v>2205.15</v>
      </c>
      <c r="AC2318">
        <f t="shared" si="1663"/>
        <v>266.66000000000003</v>
      </c>
      <c r="AD2318">
        <f t="shared" si="1663"/>
        <v>63.37</v>
      </c>
      <c r="AE2318">
        <f t="shared" si="1663"/>
        <v>30.47</v>
      </c>
      <c r="AF2318">
        <f t="shared" si="1663"/>
        <v>1875.12</v>
      </c>
      <c r="AG2318">
        <f t="shared" si="1663"/>
        <v>0</v>
      </c>
      <c r="AH2318">
        <f t="shared" si="1663"/>
        <v>2.9668999999999999</v>
      </c>
      <c r="AI2318">
        <f t="shared" si="1663"/>
        <v>0</v>
      </c>
      <c r="AJ2318">
        <f t="shared" si="1663"/>
        <v>0</v>
      </c>
      <c r="AK2318">
        <f t="shared" si="1663"/>
        <v>1312.59</v>
      </c>
      <c r="AL2318">
        <f t="shared" si="1663"/>
        <v>187.52</v>
      </c>
      <c r="AM2318">
        <f t="shared" si="1663"/>
        <v>0</v>
      </c>
      <c r="AN2318">
        <f t="shared" si="1663"/>
        <v>0</v>
      </c>
      <c r="AO2318">
        <f t="shared" si="1663"/>
        <v>0</v>
      </c>
      <c r="AP2318">
        <f t="shared" si="1663"/>
        <v>0</v>
      </c>
      <c r="AQ2318">
        <f t="shared" si="1663"/>
        <v>0</v>
      </c>
      <c r="AR2318">
        <f t="shared" si="1663"/>
        <v>3738.16</v>
      </c>
      <c r="AS2318">
        <f t="shared" si="1663"/>
        <v>0</v>
      </c>
      <c r="AT2318">
        <f t="shared" si="1663"/>
        <v>0</v>
      </c>
      <c r="AU2318">
        <f t="shared" ref="AU2318:BZ2318" si="1664">AU2329</f>
        <v>3738.16</v>
      </c>
      <c r="AV2318">
        <f t="shared" si="1664"/>
        <v>266.66000000000003</v>
      </c>
      <c r="AW2318">
        <f t="shared" si="1664"/>
        <v>266.66000000000003</v>
      </c>
      <c r="AX2318">
        <f t="shared" si="1664"/>
        <v>0</v>
      </c>
      <c r="AY2318">
        <f t="shared" si="1664"/>
        <v>266.66000000000003</v>
      </c>
      <c r="AZ2318">
        <f t="shared" si="1664"/>
        <v>0</v>
      </c>
      <c r="BA2318">
        <f t="shared" si="1664"/>
        <v>0</v>
      </c>
      <c r="BB2318">
        <f t="shared" si="1664"/>
        <v>0</v>
      </c>
      <c r="BC2318">
        <f t="shared" si="1664"/>
        <v>0</v>
      </c>
      <c r="BD2318">
        <f t="shared" si="1664"/>
        <v>0</v>
      </c>
      <c r="BE2318">
        <f t="shared" si="1664"/>
        <v>0</v>
      </c>
      <c r="BF2318">
        <f t="shared" si="1664"/>
        <v>0</v>
      </c>
      <c r="BG2318">
        <f t="shared" si="1664"/>
        <v>0</v>
      </c>
      <c r="BH2318">
        <f t="shared" si="1664"/>
        <v>0</v>
      </c>
      <c r="BI2318">
        <f t="shared" si="1664"/>
        <v>0</v>
      </c>
      <c r="BJ2318">
        <f t="shared" si="1664"/>
        <v>0</v>
      </c>
      <c r="BK2318">
        <f t="shared" si="1664"/>
        <v>0</v>
      </c>
      <c r="BL2318">
        <f t="shared" si="1664"/>
        <v>0</v>
      </c>
      <c r="BM2318">
        <f t="shared" si="1664"/>
        <v>0</v>
      </c>
      <c r="BN2318">
        <f t="shared" si="1664"/>
        <v>0</v>
      </c>
      <c r="BO2318">
        <f t="shared" si="1664"/>
        <v>0</v>
      </c>
      <c r="BP2318">
        <f t="shared" si="1664"/>
        <v>0</v>
      </c>
      <c r="BQ2318">
        <f t="shared" si="1664"/>
        <v>0</v>
      </c>
      <c r="BR2318">
        <f t="shared" si="1664"/>
        <v>0</v>
      </c>
      <c r="BS2318">
        <f t="shared" si="1664"/>
        <v>0</v>
      </c>
      <c r="BT2318">
        <f t="shared" si="1664"/>
        <v>0</v>
      </c>
      <c r="BU2318">
        <f t="shared" si="1664"/>
        <v>0</v>
      </c>
      <c r="BV2318">
        <f t="shared" si="1664"/>
        <v>0</v>
      </c>
      <c r="BW2318">
        <f t="shared" si="1664"/>
        <v>0</v>
      </c>
      <c r="BX2318">
        <f t="shared" si="1664"/>
        <v>0</v>
      </c>
      <c r="BY2318">
        <f t="shared" si="1664"/>
        <v>0</v>
      </c>
      <c r="BZ2318">
        <f t="shared" si="1664"/>
        <v>0</v>
      </c>
      <c r="CA2318">
        <f t="shared" ref="CA2318:DF2318" si="1665">CA2329</f>
        <v>3738.16</v>
      </c>
      <c r="CB2318">
        <f t="shared" si="1665"/>
        <v>0</v>
      </c>
      <c r="CC2318">
        <f t="shared" si="1665"/>
        <v>0</v>
      </c>
      <c r="CD2318">
        <f t="shared" si="1665"/>
        <v>3738.16</v>
      </c>
      <c r="CE2318">
        <f t="shared" si="1665"/>
        <v>266.66000000000003</v>
      </c>
      <c r="CF2318">
        <f t="shared" si="1665"/>
        <v>266.66000000000003</v>
      </c>
      <c r="CG2318">
        <f t="shared" si="1665"/>
        <v>0</v>
      </c>
      <c r="CH2318">
        <f t="shared" si="1665"/>
        <v>266.66000000000003</v>
      </c>
      <c r="CI2318">
        <f t="shared" si="1665"/>
        <v>0</v>
      </c>
      <c r="CJ2318">
        <f t="shared" si="1665"/>
        <v>0</v>
      </c>
      <c r="CK2318">
        <f t="shared" si="1665"/>
        <v>0</v>
      </c>
      <c r="CL2318">
        <f t="shared" si="1665"/>
        <v>0</v>
      </c>
      <c r="CM2318">
        <f t="shared" si="1665"/>
        <v>0</v>
      </c>
      <c r="CN2318">
        <f t="shared" si="1665"/>
        <v>0</v>
      </c>
      <c r="CO2318">
        <f t="shared" si="1665"/>
        <v>0</v>
      </c>
      <c r="CP2318">
        <f t="shared" si="1665"/>
        <v>0</v>
      </c>
      <c r="CQ2318">
        <f t="shared" si="1665"/>
        <v>0</v>
      </c>
      <c r="CR2318">
        <f t="shared" si="1665"/>
        <v>0</v>
      </c>
      <c r="CS2318">
        <f t="shared" si="1665"/>
        <v>0</v>
      </c>
      <c r="CT2318">
        <f t="shared" si="1665"/>
        <v>0</v>
      </c>
      <c r="CU2318">
        <f t="shared" si="1665"/>
        <v>0</v>
      </c>
      <c r="CV2318">
        <f t="shared" si="1665"/>
        <v>0</v>
      </c>
      <c r="CW2318">
        <f t="shared" si="1665"/>
        <v>0</v>
      </c>
      <c r="CX2318">
        <f t="shared" si="1665"/>
        <v>0</v>
      </c>
      <c r="CY2318">
        <f t="shared" si="1665"/>
        <v>0</v>
      </c>
      <c r="CZ2318">
        <f t="shared" si="1665"/>
        <v>0</v>
      </c>
      <c r="DA2318">
        <f t="shared" si="1665"/>
        <v>0</v>
      </c>
      <c r="DB2318">
        <f t="shared" si="1665"/>
        <v>0</v>
      </c>
      <c r="DC2318">
        <f t="shared" si="1665"/>
        <v>0</v>
      </c>
      <c r="DD2318">
        <f t="shared" si="1665"/>
        <v>0</v>
      </c>
      <c r="DE2318">
        <f t="shared" si="1665"/>
        <v>0</v>
      </c>
      <c r="DF2318">
        <f t="shared" si="1665"/>
        <v>0</v>
      </c>
      <c r="DG2318">
        <f t="shared" ref="DG2318:EL2318" si="1666">DG2329</f>
        <v>0</v>
      </c>
      <c r="DH2318">
        <f t="shared" si="1666"/>
        <v>0</v>
      </c>
      <c r="DI2318">
        <f t="shared" si="1666"/>
        <v>0</v>
      </c>
      <c r="DJ2318">
        <f t="shared" si="1666"/>
        <v>0</v>
      </c>
      <c r="DK2318">
        <f t="shared" si="1666"/>
        <v>0</v>
      </c>
      <c r="DL2318">
        <f t="shared" si="1666"/>
        <v>0</v>
      </c>
      <c r="DM2318">
        <f t="shared" si="1666"/>
        <v>0</v>
      </c>
      <c r="DN2318">
        <f t="shared" si="1666"/>
        <v>0</v>
      </c>
      <c r="DO2318">
        <f t="shared" si="1666"/>
        <v>0</v>
      </c>
      <c r="DP2318">
        <f t="shared" si="1666"/>
        <v>0</v>
      </c>
      <c r="DQ2318">
        <f t="shared" si="1666"/>
        <v>0</v>
      </c>
      <c r="DR2318">
        <f t="shared" si="1666"/>
        <v>0</v>
      </c>
      <c r="DS2318">
        <f t="shared" si="1666"/>
        <v>0</v>
      </c>
      <c r="DT2318">
        <f t="shared" si="1666"/>
        <v>0</v>
      </c>
      <c r="DU2318">
        <f t="shared" si="1666"/>
        <v>0</v>
      </c>
      <c r="DV2318">
        <f t="shared" si="1666"/>
        <v>0</v>
      </c>
      <c r="DW2318">
        <f t="shared" si="1666"/>
        <v>0</v>
      </c>
      <c r="DX2318">
        <f t="shared" si="1666"/>
        <v>0</v>
      </c>
      <c r="DY2318">
        <f t="shared" si="1666"/>
        <v>0</v>
      </c>
      <c r="DZ2318">
        <f t="shared" si="1666"/>
        <v>0</v>
      </c>
      <c r="EA2318">
        <f t="shared" si="1666"/>
        <v>0</v>
      </c>
      <c r="EB2318">
        <f t="shared" si="1666"/>
        <v>0</v>
      </c>
      <c r="EC2318">
        <f t="shared" si="1666"/>
        <v>0</v>
      </c>
      <c r="ED2318">
        <f t="shared" si="1666"/>
        <v>0</v>
      </c>
      <c r="EE2318">
        <f t="shared" si="1666"/>
        <v>0</v>
      </c>
      <c r="EF2318">
        <f t="shared" si="1666"/>
        <v>0</v>
      </c>
      <c r="EG2318">
        <f t="shared" si="1666"/>
        <v>0</v>
      </c>
      <c r="EH2318">
        <f t="shared" si="1666"/>
        <v>0</v>
      </c>
      <c r="EI2318">
        <f t="shared" si="1666"/>
        <v>0</v>
      </c>
      <c r="EJ2318">
        <f t="shared" si="1666"/>
        <v>0</v>
      </c>
      <c r="EK2318">
        <f t="shared" si="1666"/>
        <v>0</v>
      </c>
      <c r="EL2318">
        <f t="shared" si="1666"/>
        <v>0</v>
      </c>
      <c r="EM2318">
        <f t="shared" ref="EM2318:FR2318" si="1667">EM2329</f>
        <v>0</v>
      </c>
      <c r="EN2318">
        <f t="shared" si="1667"/>
        <v>0</v>
      </c>
      <c r="EO2318">
        <f t="shared" si="1667"/>
        <v>0</v>
      </c>
      <c r="EP2318">
        <f t="shared" si="1667"/>
        <v>0</v>
      </c>
      <c r="EQ2318">
        <f t="shared" si="1667"/>
        <v>0</v>
      </c>
      <c r="ER2318">
        <f t="shared" si="1667"/>
        <v>0</v>
      </c>
      <c r="ES2318">
        <f t="shared" si="1667"/>
        <v>0</v>
      </c>
      <c r="ET2318">
        <f t="shared" si="1667"/>
        <v>0</v>
      </c>
      <c r="EU2318">
        <f t="shared" si="1667"/>
        <v>0</v>
      </c>
      <c r="EV2318">
        <f t="shared" si="1667"/>
        <v>0</v>
      </c>
      <c r="EW2318">
        <f t="shared" si="1667"/>
        <v>0</v>
      </c>
      <c r="EX2318">
        <f t="shared" si="1667"/>
        <v>0</v>
      </c>
      <c r="EY2318">
        <f t="shared" si="1667"/>
        <v>0</v>
      </c>
      <c r="EZ2318">
        <f t="shared" si="1667"/>
        <v>0</v>
      </c>
      <c r="FA2318">
        <f t="shared" si="1667"/>
        <v>0</v>
      </c>
      <c r="FB2318">
        <f t="shared" si="1667"/>
        <v>0</v>
      </c>
      <c r="FC2318">
        <f t="shared" si="1667"/>
        <v>0</v>
      </c>
      <c r="FD2318">
        <f t="shared" si="1667"/>
        <v>0</v>
      </c>
      <c r="FE2318">
        <f t="shared" si="1667"/>
        <v>0</v>
      </c>
      <c r="FF2318">
        <f t="shared" si="1667"/>
        <v>0</v>
      </c>
      <c r="FG2318">
        <f t="shared" si="1667"/>
        <v>0</v>
      </c>
      <c r="FH2318">
        <f t="shared" si="1667"/>
        <v>0</v>
      </c>
      <c r="FI2318">
        <f t="shared" si="1667"/>
        <v>0</v>
      </c>
      <c r="FJ2318">
        <f t="shared" si="1667"/>
        <v>0</v>
      </c>
      <c r="FK2318">
        <f t="shared" si="1667"/>
        <v>0</v>
      </c>
      <c r="FL2318">
        <f t="shared" si="1667"/>
        <v>0</v>
      </c>
      <c r="FM2318">
        <f t="shared" si="1667"/>
        <v>0</v>
      </c>
      <c r="FN2318">
        <f t="shared" si="1667"/>
        <v>0</v>
      </c>
      <c r="FO2318">
        <f t="shared" si="1667"/>
        <v>0</v>
      </c>
      <c r="FP2318">
        <f t="shared" si="1667"/>
        <v>0</v>
      </c>
      <c r="FQ2318">
        <f t="shared" si="1667"/>
        <v>0</v>
      </c>
      <c r="FR2318">
        <f t="shared" si="1667"/>
        <v>0</v>
      </c>
      <c r="FS2318">
        <f t="shared" ref="FS2318:GX2318" si="1668">FS2329</f>
        <v>0</v>
      </c>
      <c r="FT2318">
        <f t="shared" si="1668"/>
        <v>0</v>
      </c>
      <c r="FU2318">
        <f t="shared" si="1668"/>
        <v>0</v>
      </c>
      <c r="FV2318">
        <f t="shared" si="1668"/>
        <v>0</v>
      </c>
      <c r="FW2318">
        <f t="shared" si="1668"/>
        <v>0</v>
      </c>
      <c r="FX2318">
        <f t="shared" si="1668"/>
        <v>0</v>
      </c>
      <c r="FY2318">
        <f t="shared" si="1668"/>
        <v>0</v>
      </c>
      <c r="FZ2318">
        <f t="shared" si="1668"/>
        <v>0</v>
      </c>
      <c r="GA2318">
        <f t="shared" si="1668"/>
        <v>0</v>
      </c>
      <c r="GB2318">
        <f t="shared" si="1668"/>
        <v>0</v>
      </c>
      <c r="GC2318">
        <f t="shared" si="1668"/>
        <v>0</v>
      </c>
      <c r="GD2318">
        <f t="shared" si="1668"/>
        <v>0</v>
      </c>
      <c r="GE2318">
        <f t="shared" si="1668"/>
        <v>0</v>
      </c>
      <c r="GF2318">
        <f t="shared" si="1668"/>
        <v>0</v>
      </c>
      <c r="GG2318">
        <f t="shared" si="1668"/>
        <v>0</v>
      </c>
      <c r="GH2318">
        <f t="shared" si="1668"/>
        <v>0</v>
      </c>
      <c r="GI2318">
        <f t="shared" si="1668"/>
        <v>0</v>
      </c>
      <c r="GJ2318">
        <f t="shared" si="1668"/>
        <v>0</v>
      </c>
      <c r="GK2318">
        <f t="shared" si="1668"/>
        <v>0</v>
      </c>
      <c r="GL2318">
        <f t="shared" si="1668"/>
        <v>0</v>
      </c>
      <c r="GM2318">
        <f t="shared" si="1668"/>
        <v>0</v>
      </c>
      <c r="GN2318">
        <f t="shared" si="1668"/>
        <v>0</v>
      </c>
      <c r="GO2318">
        <f t="shared" si="1668"/>
        <v>0</v>
      </c>
      <c r="GP2318">
        <f t="shared" si="1668"/>
        <v>0</v>
      </c>
      <c r="GQ2318">
        <f t="shared" si="1668"/>
        <v>0</v>
      </c>
      <c r="GR2318">
        <f t="shared" si="1668"/>
        <v>0</v>
      </c>
      <c r="GS2318">
        <f t="shared" si="1668"/>
        <v>0</v>
      </c>
      <c r="GT2318">
        <f t="shared" si="1668"/>
        <v>0</v>
      </c>
      <c r="GU2318">
        <f t="shared" si="1668"/>
        <v>0</v>
      </c>
      <c r="GV2318">
        <f t="shared" si="1668"/>
        <v>0</v>
      </c>
      <c r="GW2318">
        <f t="shared" si="1668"/>
        <v>0</v>
      </c>
      <c r="GX2318">
        <f t="shared" si="1668"/>
        <v>0</v>
      </c>
    </row>
    <row r="2320" spans="1:245" x14ac:dyDescent="0.2">
      <c r="A2320">
        <v>17</v>
      </c>
      <c r="B2320">
        <v>1</v>
      </c>
      <c r="C2320">
        <f>ROW(SmtRes!A753)</f>
        <v>753</v>
      </c>
      <c r="D2320">
        <f>ROW(EtalonRes!A753)</f>
        <v>753</v>
      </c>
      <c r="E2320" t="s">
        <v>547</v>
      </c>
      <c r="F2320" t="s">
        <v>16</v>
      </c>
      <c r="G2320" t="s">
        <v>17</v>
      </c>
      <c r="H2320" t="s">
        <v>18</v>
      </c>
      <c r="I2320">
        <f>ROUND(5/100,9)</f>
        <v>0.05</v>
      </c>
      <c r="J2320">
        <v>0</v>
      </c>
      <c r="K2320">
        <f>ROUND(5/100,9)</f>
        <v>0.05</v>
      </c>
      <c r="O2320">
        <f t="shared" ref="O2320:O2327" si="1669">ROUND(CP2320,2)</f>
        <v>135.52000000000001</v>
      </c>
      <c r="P2320">
        <f t="shared" ref="P2320:P2327" si="1670">ROUND(CQ2320*I2320,2)</f>
        <v>0</v>
      </c>
      <c r="Q2320">
        <f t="shared" ref="Q2320:Q2327" si="1671">ROUND(CR2320*I2320,2)</f>
        <v>0</v>
      </c>
      <c r="R2320">
        <f t="shared" ref="R2320:R2327" si="1672">ROUND(CS2320*I2320,2)</f>
        <v>0</v>
      </c>
      <c r="S2320">
        <f t="shared" ref="S2320:S2327" si="1673">ROUND(CT2320*I2320,2)</f>
        <v>135.52000000000001</v>
      </c>
      <c r="T2320">
        <f t="shared" ref="T2320:T2327" si="1674">ROUND(CU2320*I2320,2)</f>
        <v>0</v>
      </c>
      <c r="U2320">
        <f t="shared" ref="U2320:U2327" si="1675">CV2320*I2320</f>
        <v>0.29199999999999998</v>
      </c>
      <c r="V2320">
        <f t="shared" ref="V2320:V2327" si="1676">CW2320*I2320</f>
        <v>0</v>
      </c>
      <c r="W2320">
        <f t="shared" ref="W2320:W2327" si="1677">ROUND(CX2320*I2320,2)</f>
        <v>0</v>
      </c>
      <c r="X2320">
        <f t="shared" ref="X2320:Y2327" si="1678">ROUND(CY2320,2)</f>
        <v>94.86</v>
      </c>
      <c r="Y2320">
        <f t="shared" si="1678"/>
        <v>13.55</v>
      </c>
      <c r="AA2320">
        <v>35364244</v>
      </c>
      <c r="AB2320">
        <f t="shared" ref="AB2320:AB2327" si="1679">ROUND((AC2320+AD2320+AF2320),6)</f>
        <v>2710.46</v>
      </c>
      <c r="AC2320">
        <f t="shared" ref="AC2320:AC2327" si="1680">ROUND((ES2320),6)</f>
        <v>0</v>
      </c>
      <c r="AD2320">
        <f t="shared" ref="AD2320:AD2327" si="1681">ROUND((((ET2320)-(EU2320))+AE2320),6)</f>
        <v>0</v>
      </c>
      <c r="AE2320">
        <f t="shared" ref="AE2320:AF2327" si="1682">ROUND((EU2320),6)</f>
        <v>0</v>
      </c>
      <c r="AF2320">
        <f t="shared" si="1682"/>
        <v>2710.46</v>
      </c>
      <c r="AG2320">
        <f t="shared" ref="AG2320:AG2327" si="1683">ROUND((AP2320),6)</f>
        <v>0</v>
      </c>
      <c r="AH2320">
        <f t="shared" ref="AH2320:AI2327" si="1684">(EW2320)</f>
        <v>5.84</v>
      </c>
      <c r="AI2320">
        <f t="shared" si="1684"/>
        <v>0</v>
      </c>
      <c r="AJ2320">
        <f t="shared" ref="AJ2320:AJ2327" si="1685">(AS2320)</f>
        <v>0</v>
      </c>
      <c r="AK2320">
        <v>2710.46</v>
      </c>
      <c r="AL2320">
        <v>0</v>
      </c>
      <c r="AM2320">
        <v>0</v>
      </c>
      <c r="AN2320">
        <v>0</v>
      </c>
      <c r="AO2320">
        <v>2710.46</v>
      </c>
      <c r="AP2320">
        <v>0</v>
      </c>
      <c r="AQ2320">
        <v>5.84</v>
      </c>
      <c r="AR2320">
        <v>0</v>
      </c>
      <c r="AS2320">
        <v>0</v>
      </c>
      <c r="AT2320">
        <v>70</v>
      </c>
      <c r="AU2320">
        <v>10</v>
      </c>
      <c r="AV2320">
        <v>1</v>
      </c>
      <c r="AW2320">
        <v>1</v>
      </c>
      <c r="AZ2320">
        <v>1</v>
      </c>
      <c r="BA2320">
        <v>1</v>
      </c>
      <c r="BB2320">
        <v>1</v>
      </c>
      <c r="BC2320">
        <v>1</v>
      </c>
      <c r="BD2320" t="s">
        <v>3</v>
      </c>
      <c r="BE2320" t="s">
        <v>3</v>
      </c>
      <c r="BF2320" t="s">
        <v>3</v>
      </c>
      <c r="BG2320" t="s">
        <v>3</v>
      </c>
      <c r="BH2320">
        <v>0</v>
      </c>
      <c r="BI2320">
        <v>4</v>
      </c>
      <c r="BJ2320" t="s">
        <v>19</v>
      </c>
      <c r="BM2320">
        <v>0</v>
      </c>
      <c r="BN2320">
        <v>0</v>
      </c>
      <c r="BO2320" t="s">
        <v>3</v>
      </c>
      <c r="BP2320">
        <v>0</v>
      </c>
      <c r="BQ2320">
        <v>1</v>
      </c>
      <c r="BR2320">
        <v>0</v>
      </c>
      <c r="BS2320">
        <v>1</v>
      </c>
      <c r="BT2320">
        <v>1</v>
      </c>
      <c r="BU2320">
        <v>1</v>
      </c>
      <c r="BV2320">
        <v>1</v>
      </c>
      <c r="BW2320">
        <v>1</v>
      </c>
      <c r="BX2320">
        <v>1</v>
      </c>
      <c r="BY2320" t="s">
        <v>3</v>
      </c>
      <c r="BZ2320">
        <v>70</v>
      </c>
      <c r="CA2320">
        <v>10</v>
      </c>
      <c r="CB2320" t="s">
        <v>3</v>
      </c>
      <c r="CE2320">
        <v>0</v>
      </c>
      <c r="CF2320">
        <v>0</v>
      </c>
      <c r="CG2320">
        <v>0</v>
      </c>
      <c r="CM2320">
        <v>0</v>
      </c>
      <c r="CN2320" t="s">
        <v>3</v>
      </c>
      <c r="CO2320">
        <v>0</v>
      </c>
      <c r="CP2320">
        <f t="shared" ref="CP2320:CP2327" si="1686">(P2320+Q2320+S2320)</f>
        <v>135.52000000000001</v>
      </c>
      <c r="CQ2320">
        <f t="shared" ref="CQ2320:CQ2327" si="1687">(AC2320*BC2320*AW2320)</f>
        <v>0</v>
      </c>
      <c r="CR2320">
        <f t="shared" ref="CR2320:CR2327" si="1688">((((ET2320)*BB2320-(EU2320)*BS2320)+AE2320*BS2320)*AV2320)</f>
        <v>0</v>
      </c>
      <c r="CS2320">
        <f t="shared" ref="CS2320:CS2327" si="1689">(AE2320*BS2320*AV2320)</f>
        <v>0</v>
      </c>
      <c r="CT2320">
        <f t="shared" ref="CT2320:CT2327" si="1690">(AF2320*BA2320*AV2320)</f>
        <v>2710.46</v>
      </c>
      <c r="CU2320">
        <f t="shared" ref="CU2320:CU2327" si="1691">AG2320</f>
        <v>0</v>
      </c>
      <c r="CV2320">
        <f t="shared" ref="CV2320:CV2327" si="1692">(AH2320*AV2320)</f>
        <v>5.84</v>
      </c>
      <c r="CW2320">
        <f t="shared" ref="CW2320:CX2327" si="1693">AI2320</f>
        <v>0</v>
      </c>
      <c r="CX2320">
        <f t="shared" si="1693"/>
        <v>0</v>
      </c>
      <c r="CY2320">
        <f t="shared" ref="CY2320:CY2327" si="1694">((S2320*BZ2320)/100)</f>
        <v>94.864000000000019</v>
      </c>
      <c r="CZ2320">
        <f t="shared" ref="CZ2320:CZ2327" si="1695">((S2320*CA2320)/100)</f>
        <v>13.552</v>
      </c>
      <c r="DC2320" t="s">
        <v>3</v>
      </c>
      <c r="DD2320" t="s">
        <v>3</v>
      </c>
      <c r="DE2320" t="s">
        <v>3</v>
      </c>
      <c r="DF2320" t="s">
        <v>3</v>
      </c>
      <c r="DG2320" t="s">
        <v>3</v>
      </c>
      <c r="DH2320" t="s">
        <v>3</v>
      </c>
      <c r="DI2320" t="s">
        <v>3</v>
      </c>
      <c r="DJ2320" t="s">
        <v>3</v>
      </c>
      <c r="DK2320" t="s">
        <v>3</v>
      </c>
      <c r="DL2320" t="s">
        <v>3</v>
      </c>
      <c r="DM2320" t="s">
        <v>3</v>
      </c>
      <c r="DN2320">
        <v>0</v>
      </c>
      <c r="DO2320">
        <v>0</v>
      </c>
      <c r="DP2320">
        <v>1</v>
      </c>
      <c r="DQ2320">
        <v>1</v>
      </c>
      <c r="DU2320">
        <v>1010</v>
      </c>
      <c r="DV2320" t="s">
        <v>18</v>
      </c>
      <c r="DW2320" t="s">
        <v>18</v>
      </c>
      <c r="DX2320">
        <v>100</v>
      </c>
      <c r="DZ2320" t="s">
        <v>3</v>
      </c>
      <c r="EA2320" t="s">
        <v>3</v>
      </c>
      <c r="EB2320" t="s">
        <v>3</v>
      </c>
      <c r="EC2320" t="s">
        <v>3</v>
      </c>
      <c r="EE2320">
        <v>35096056</v>
      </c>
      <c r="EF2320">
        <v>1</v>
      </c>
      <c r="EG2320" t="s">
        <v>20</v>
      </c>
      <c r="EH2320">
        <v>0</v>
      </c>
      <c r="EI2320" t="s">
        <v>3</v>
      </c>
      <c r="EJ2320">
        <v>4</v>
      </c>
      <c r="EK2320">
        <v>0</v>
      </c>
      <c r="EL2320" t="s">
        <v>21</v>
      </c>
      <c r="EM2320" t="s">
        <v>22</v>
      </c>
      <c r="EO2320" t="s">
        <v>3</v>
      </c>
      <c r="EQ2320">
        <v>0</v>
      </c>
      <c r="ER2320">
        <v>2710.46</v>
      </c>
      <c r="ES2320">
        <v>0</v>
      </c>
      <c r="ET2320">
        <v>0</v>
      </c>
      <c r="EU2320">
        <v>0</v>
      </c>
      <c r="EV2320">
        <v>2710.46</v>
      </c>
      <c r="EW2320">
        <v>5.84</v>
      </c>
      <c r="EX2320">
        <v>0</v>
      </c>
      <c r="EY2320">
        <v>0</v>
      </c>
      <c r="FQ2320">
        <v>0</v>
      </c>
      <c r="FR2320">
        <v>0</v>
      </c>
      <c r="FS2320">
        <v>0</v>
      </c>
      <c r="FX2320">
        <v>70</v>
      </c>
      <c r="FY2320">
        <v>10</v>
      </c>
      <c r="GA2320" t="s">
        <v>3</v>
      </c>
      <c r="GD2320">
        <v>0</v>
      </c>
      <c r="GF2320">
        <v>-931379651</v>
      </c>
      <c r="GG2320">
        <v>2</v>
      </c>
      <c r="GH2320">
        <v>1</v>
      </c>
      <c r="GI2320">
        <v>-2</v>
      </c>
      <c r="GJ2320">
        <v>0</v>
      </c>
      <c r="GK2320">
        <f>ROUND(R2320*(R12)/100,2)</f>
        <v>0</v>
      </c>
      <c r="GL2320">
        <f t="shared" ref="GL2320:GL2327" si="1696">ROUND(IF(AND(BH2320=3,BI2320=3,FS2320&lt;&gt;0),P2320,0),2)</f>
        <v>0</v>
      </c>
      <c r="GM2320">
        <f t="shared" ref="GM2320:GM2327" si="1697">ROUND(O2320+X2320+Y2320+GK2320,2)+GX2320</f>
        <v>243.93</v>
      </c>
      <c r="GN2320">
        <f t="shared" ref="GN2320:GN2327" si="1698">IF(OR(BI2320=0,BI2320=1),GM2320-GX2320,0)</f>
        <v>0</v>
      </c>
      <c r="GO2320">
        <f t="shared" ref="GO2320:GO2327" si="1699">IF(BI2320=2,GM2320-GX2320,0)</f>
        <v>0</v>
      </c>
      <c r="GP2320">
        <f t="shared" ref="GP2320:GP2327" si="1700">IF(BI2320=4,GM2320-GX2320,0)</f>
        <v>243.93</v>
      </c>
      <c r="GR2320">
        <v>0</v>
      </c>
      <c r="GS2320">
        <v>3</v>
      </c>
      <c r="GT2320">
        <v>0</v>
      </c>
      <c r="GU2320" t="s">
        <v>3</v>
      </c>
      <c r="GV2320">
        <f t="shared" ref="GV2320:GV2327" si="1701">ROUND((GT2320),6)</f>
        <v>0</v>
      </c>
      <c r="GW2320">
        <v>1</v>
      </c>
      <c r="GX2320">
        <f t="shared" ref="GX2320:GX2327" si="1702">ROUND(HC2320*I2320,2)</f>
        <v>0</v>
      </c>
      <c r="HA2320">
        <v>0</v>
      </c>
      <c r="HB2320">
        <v>0</v>
      </c>
      <c r="HC2320">
        <f t="shared" ref="HC2320:HC2327" si="1703">GV2320*GW2320</f>
        <v>0</v>
      </c>
      <c r="HE2320" t="s">
        <v>3</v>
      </c>
      <c r="HF2320" t="s">
        <v>3</v>
      </c>
      <c r="HM2320" t="s">
        <v>3</v>
      </c>
      <c r="HN2320" t="s">
        <v>3</v>
      </c>
      <c r="HO2320" t="s">
        <v>3</v>
      </c>
      <c r="HP2320" t="s">
        <v>3</v>
      </c>
      <c r="HQ2320" t="s">
        <v>3</v>
      </c>
      <c r="HS2320">
        <v>0</v>
      </c>
      <c r="IK2320">
        <v>0</v>
      </c>
    </row>
    <row r="2321" spans="1:245" x14ac:dyDescent="0.2">
      <c r="A2321">
        <v>17</v>
      </c>
      <c r="B2321">
        <v>1</v>
      </c>
      <c r="C2321">
        <f>ROW(SmtRes!A757)</f>
        <v>757</v>
      </c>
      <c r="D2321">
        <f>ROW(EtalonRes!A757)</f>
        <v>757</v>
      </c>
      <c r="E2321" t="s">
        <v>548</v>
      </c>
      <c r="F2321" t="s">
        <v>227</v>
      </c>
      <c r="G2321" t="s">
        <v>228</v>
      </c>
      <c r="H2321" t="s">
        <v>229</v>
      </c>
      <c r="I2321">
        <f>ROUND(2/10,9)</f>
        <v>0.2</v>
      </c>
      <c r="J2321">
        <v>0</v>
      </c>
      <c r="K2321">
        <f>ROUND(2/10,9)</f>
        <v>0.2</v>
      </c>
      <c r="O2321">
        <f t="shared" si="1669"/>
        <v>85.31</v>
      </c>
      <c r="P2321">
        <f t="shared" si="1670"/>
        <v>22.46</v>
      </c>
      <c r="Q2321">
        <f t="shared" si="1671"/>
        <v>1.8</v>
      </c>
      <c r="R2321">
        <f t="shared" si="1672"/>
        <v>0.03</v>
      </c>
      <c r="S2321">
        <f t="shared" si="1673"/>
        <v>61.05</v>
      </c>
      <c r="T2321">
        <f t="shared" si="1674"/>
        <v>0</v>
      </c>
      <c r="U2321">
        <f t="shared" si="1675"/>
        <v>8.4000000000000005E-2</v>
      </c>
      <c r="V2321">
        <f t="shared" si="1676"/>
        <v>0</v>
      </c>
      <c r="W2321">
        <f t="shared" si="1677"/>
        <v>0</v>
      </c>
      <c r="X2321">
        <f t="shared" si="1678"/>
        <v>42.74</v>
      </c>
      <c r="Y2321">
        <f t="shared" si="1678"/>
        <v>6.11</v>
      </c>
      <c r="AA2321">
        <v>35364244</v>
      </c>
      <c r="AB2321">
        <f t="shared" si="1679"/>
        <v>426.58</v>
      </c>
      <c r="AC2321">
        <f t="shared" si="1680"/>
        <v>112.32</v>
      </c>
      <c r="AD2321">
        <f t="shared" si="1681"/>
        <v>8.99</v>
      </c>
      <c r="AE2321">
        <f t="shared" si="1682"/>
        <v>0.13</v>
      </c>
      <c r="AF2321">
        <f t="shared" si="1682"/>
        <v>305.27</v>
      </c>
      <c r="AG2321">
        <f t="shared" si="1683"/>
        <v>0</v>
      </c>
      <c r="AH2321">
        <f t="shared" si="1684"/>
        <v>0.42</v>
      </c>
      <c r="AI2321">
        <f t="shared" si="1684"/>
        <v>0</v>
      </c>
      <c r="AJ2321">
        <f t="shared" si="1685"/>
        <v>0</v>
      </c>
      <c r="AK2321">
        <v>426.58</v>
      </c>
      <c r="AL2321">
        <v>112.32</v>
      </c>
      <c r="AM2321">
        <v>8.99</v>
      </c>
      <c r="AN2321">
        <v>0.13</v>
      </c>
      <c r="AO2321">
        <v>305.27</v>
      </c>
      <c r="AP2321">
        <v>0</v>
      </c>
      <c r="AQ2321">
        <v>0.42</v>
      </c>
      <c r="AR2321">
        <v>0</v>
      </c>
      <c r="AS2321">
        <v>0</v>
      </c>
      <c r="AT2321">
        <v>70</v>
      </c>
      <c r="AU2321">
        <v>10</v>
      </c>
      <c r="AV2321">
        <v>1</v>
      </c>
      <c r="AW2321">
        <v>1</v>
      </c>
      <c r="AZ2321">
        <v>1</v>
      </c>
      <c r="BA2321">
        <v>1</v>
      </c>
      <c r="BB2321">
        <v>1</v>
      </c>
      <c r="BC2321">
        <v>1</v>
      </c>
      <c r="BD2321" t="s">
        <v>3</v>
      </c>
      <c r="BE2321" t="s">
        <v>3</v>
      </c>
      <c r="BF2321" t="s">
        <v>3</v>
      </c>
      <c r="BG2321" t="s">
        <v>3</v>
      </c>
      <c r="BH2321">
        <v>0</v>
      </c>
      <c r="BI2321">
        <v>4</v>
      </c>
      <c r="BJ2321" t="s">
        <v>230</v>
      </c>
      <c r="BM2321">
        <v>0</v>
      </c>
      <c r="BN2321">
        <v>0</v>
      </c>
      <c r="BO2321" t="s">
        <v>3</v>
      </c>
      <c r="BP2321">
        <v>0</v>
      </c>
      <c r="BQ2321">
        <v>1</v>
      </c>
      <c r="BR2321">
        <v>0</v>
      </c>
      <c r="BS2321">
        <v>1</v>
      </c>
      <c r="BT2321">
        <v>1</v>
      </c>
      <c r="BU2321">
        <v>1</v>
      </c>
      <c r="BV2321">
        <v>1</v>
      </c>
      <c r="BW2321">
        <v>1</v>
      </c>
      <c r="BX2321">
        <v>1</v>
      </c>
      <c r="BY2321" t="s">
        <v>3</v>
      </c>
      <c r="BZ2321">
        <v>70</v>
      </c>
      <c r="CA2321">
        <v>10</v>
      </c>
      <c r="CB2321" t="s">
        <v>3</v>
      </c>
      <c r="CE2321">
        <v>0</v>
      </c>
      <c r="CF2321">
        <v>0</v>
      </c>
      <c r="CG2321">
        <v>0</v>
      </c>
      <c r="CM2321">
        <v>0</v>
      </c>
      <c r="CN2321" t="s">
        <v>3</v>
      </c>
      <c r="CO2321">
        <v>0</v>
      </c>
      <c r="CP2321">
        <f t="shared" si="1686"/>
        <v>85.31</v>
      </c>
      <c r="CQ2321">
        <f t="shared" si="1687"/>
        <v>112.32</v>
      </c>
      <c r="CR2321">
        <f t="shared" si="1688"/>
        <v>8.99</v>
      </c>
      <c r="CS2321">
        <f t="shared" si="1689"/>
        <v>0.13</v>
      </c>
      <c r="CT2321">
        <f t="shared" si="1690"/>
        <v>305.27</v>
      </c>
      <c r="CU2321">
        <f t="shared" si="1691"/>
        <v>0</v>
      </c>
      <c r="CV2321">
        <f t="shared" si="1692"/>
        <v>0.42</v>
      </c>
      <c r="CW2321">
        <f t="shared" si="1693"/>
        <v>0</v>
      </c>
      <c r="CX2321">
        <f t="shared" si="1693"/>
        <v>0</v>
      </c>
      <c r="CY2321">
        <f t="shared" si="1694"/>
        <v>42.734999999999999</v>
      </c>
      <c r="CZ2321">
        <f t="shared" si="1695"/>
        <v>6.1050000000000004</v>
      </c>
      <c r="DC2321" t="s">
        <v>3</v>
      </c>
      <c r="DD2321" t="s">
        <v>3</v>
      </c>
      <c r="DE2321" t="s">
        <v>3</v>
      </c>
      <c r="DF2321" t="s">
        <v>3</v>
      </c>
      <c r="DG2321" t="s">
        <v>3</v>
      </c>
      <c r="DH2321" t="s">
        <v>3</v>
      </c>
      <c r="DI2321" t="s">
        <v>3</v>
      </c>
      <c r="DJ2321" t="s">
        <v>3</v>
      </c>
      <c r="DK2321" t="s">
        <v>3</v>
      </c>
      <c r="DL2321" t="s">
        <v>3</v>
      </c>
      <c r="DM2321" t="s">
        <v>3</v>
      </c>
      <c r="DN2321">
        <v>0</v>
      </c>
      <c r="DO2321">
        <v>0</v>
      </c>
      <c r="DP2321">
        <v>1</v>
      </c>
      <c r="DQ2321">
        <v>1</v>
      </c>
      <c r="DU2321">
        <v>1013</v>
      </c>
      <c r="DV2321" t="s">
        <v>229</v>
      </c>
      <c r="DW2321" t="s">
        <v>229</v>
      </c>
      <c r="DX2321">
        <v>1</v>
      </c>
      <c r="DZ2321" t="s">
        <v>3</v>
      </c>
      <c r="EA2321" t="s">
        <v>3</v>
      </c>
      <c r="EB2321" t="s">
        <v>3</v>
      </c>
      <c r="EC2321" t="s">
        <v>3</v>
      </c>
      <c r="EE2321">
        <v>35096056</v>
      </c>
      <c r="EF2321">
        <v>1</v>
      </c>
      <c r="EG2321" t="s">
        <v>20</v>
      </c>
      <c r="EH2321">
        <v>0</v>
      </c>
      <c r="EI2321" t="s">
        <v>3</v>
      </c>
      <c r="EJ2321">
        <v>4</v>
      </c>
      <c r="EK2321">
        <v>0</v>
      </c>
      <c r="EL2321" t="s">
        <v>21</v>
      </c>
      <c r="EM2321" t="s">
        <v>22</v>
      </c>
      <c r="EO2321" t="s">
        <v>3</v>
      </c>
      <c r="EQ2321">
        <v>0</v>
      </c>
      <c r="ER2321">
        <v>426.58</v>
      </c>
      <c r="ES2321">
        <v>112.32</v>
      </c>
      <c r="ET2321">
        <v>8.99</v>
      </c>
      <c r="EU2321">
        <v>0.13</v>
      </c>
      <c r="EV2321">
        <v>305.27</v>
      </c>
      <c r="EW2321">
        <v>0.42</v>
      </c>
      <c r="EX2321">
        <v>0</v>
      </c>
      <c r="EY2321">
        <v>0</v>
      </c>
      <c r="FQ2321">
        <v>0</v>
      </c>
      <c r="FR2321">
        <v>0</v>
      </c>
      <c r="FS2321">
        <v>0</v>
      </c>
      <c r="FX2321">
        <v>70</v>
      </c>
      <c r="FY2321">
        <v>10</v>
      </c>
      <c r="GA2321" t="s">
        <v>3</v>
      </c>
      <c r="GD2321">
        <v>0</v>
      </c>
      <c r="GF2321">
        <v>94825724</v>
      </c>
      <c r="GG2321">
        <v>2</v>
      </c>
      <c r="GH2321">
        <v>1</v>
      </c>
      <c r="GI2321">
        <v>-2</v>
      </c>
      <c r="GJ2321">
        <v>0</v>
      </c>
      <c r="GK2321">
        <f>ROUND(R2321*(R12)/100,2)</f>
        <v>0.03</v>
      </c>
      <c r="GL2321">
        <f t="shared" si="1696"/>
        <v>0</v>
      </c>
      <c r="GM2321">
        <f t="shared" si="1697"/>
        <v>134.19</v>
      </c>
      <c r="GN2321">
        <f t="shared" si="1698"/>
        <v>0</v>
      </c>
      <c r="GO2321">
        <f t="shared" si="1699"/>
        <v>0</v>
      </c>
      <c r="GP2321">
        <f t="shared" si="1700"/>
        <v>134.19</v>
      </c>
      <c r="GR2321">
        <v>0</v>
      </c>
      <c r="GS2321">
        <v>3</v>
      </c>
      <c r="GT2321">
        <v>0</v>
      </c>
      <c r="GU2321" t="s">
        <v>3</v>
      </c>
      <c r="GV2321">
        <f t="shared" si="1701"/>
        <v>0</v>
      </c>
      <c r="GW2321">
        <v>1</v>
      </c>
      <c r="GX2321">
        <f t="shared" si="1702"/>
        <v>0</v>
      </c>
      <c r="HA2321">
        <v>0</v>
      </c>
      <c r="HB2321">
        <v>0</v>
      </c>
      <c r="HC2321">
        <f t="shared" si="1703"/>
        <v>0</v>
      </c>
      <c r="HE2321" t="s">
        <v>3</v>
      </c>
      <c r="HF2321" t="s">
        <v>3</v>
      </c>
      <c r="HM2321" t="s">
        <v>3</v>
      </c>
      <c r="HN2321" t="s">
        <v>3</v>
      </c>
      <c r="HO2321" t="s">
        <v>3</v>
      </c>
      <c r="HP2321" t="s">
        <v>3</v>
      </c>
      <c r="HQ2321" t="s">
        <v>3</v>
      </c>
      <c r="HS2321">
        <v>0</v>
      </c>
      <c r="IK2321">
        <v>0</v>
      </c>
    </row>
    <row r="2322" spans="1:245" x14ac:dyDescent="0.2">
      <c r="A2322">
        <v>17</v>
      </c>
      <c r="B2322">
        <v>1</v>
      </c>
      <c r="C2322">
        <f>ROW(SmtRes!A760)</f>
        <v>760</v>
      </c>
      <c r="D2322">
        <f>ROW(EtalonRes!A760)</f>
        <v>760</v>
      </c>
      <c r="E2322" t="s">
        <v>549</v>
      </c>
      <c r="F2322" t="s">
        <v>232</v>
      </c>
      <c r="G2322" t="s">
        <v>233</v>
      </c>
      <c r="H2322" t="s">
        <v>26</v>
      </c>
      <c r="I2322">
        <f>ROUND(1/100,9)</f>
        <v>0.01</v>
      </c>
      <c r="J2322">
        <v>0</v>
      </c>
      <c r="K2322">
        <f>ROUND(1/100,9)</f>
        <v>0.01</v>
      </c>
      <c r="O2322">
        <f t="shared" si="1669"/>
        <v>142.13999999999999</v>
      </c>
      <c r="P2322">
        <f t="shared" si="1670"/>
        <v>0</v>
      </c>
      <c r="Q2322">
        <f t="shared" si="1671"/>
        <v>59.94</v>
      </c>
      <c r="R2322">
        <f t="shared" si="1672"/>
        <v>30.4</v>
      </c>
      <c r="S2322">
        <f t="shared" si="1673"/>
        <v>82.2</v>
      </c>
      <c r="T2322">
        <f t="shared" si="1674"/>
        <v>0</v>
      </c>
      <c r="U2322">
        <f t="shared" si="1675"/>
        <v>0.14000000000000001</v>
      </c>
      <c r="V2322">
        <f t="shared" si="1676"/>
        <v>0</v>
      </c>
      <c r="W2322">
        <f t="shared" si="1677"/>
        <v>0</v>
      </c>
      <c r="X2322">
        <f t="shared" si="1678"/>
        <v>57.54</v>
      </c>
      <c r="Y2322">
        <f t="shared" si="1678"/>
        <v>8.2200000000000006</v>
      </c>
      <c r="AA2322">
        <v>35364244</v>
      </c>
      <c r="AB2322">
        <f t="shared" si="1679"/>
        <v>14213.53</v>
      </c>
      <c r="AC2322">
        <f t="shared" si="1680"/>
        <v>0</v>
      </c>
      <c r="AD2322">
        <f t="shared" si="1681"/>
        <v>5993.85</v>
      </c>
      <c r="AE2322">
        <f t="shared" si="1682"/>
        <v>3040.45</v>
      </c>
      <c r="AF2322">
        <f t="shared" si="1682"/>
        <v>8219.68</v>
      </c>
      <c r="AG2322">
        <f t="shared" si="1683"/>
        <v>0</v>
      </c>
      <c r="AH2322">
        <f t="shared" si="1684"/>
        <v>14</v>
      </c>
      <c r="AI2322">
        <f t="shared" si="1684"/>
        <v>0</v>
      </c>
      <c r="AJ2322">
        <f t="shared" si="1685"/>
        <v>0</v>
      </c>
      <c r="AK2322">
        <v>14213.53</v>
      </c>
      <c r="AL2322">
        <v>0</v>
      </c>
      <c r="AM2322">
        <v>5993.85</v>
      </c>
      <c r="AN2322">
        <v>3040.45</v>
      </c>
      <c r="AO2322">
        <v>8219.68</v>
      </c>
      <c r="AP2322">
        <v>0</v>
      </c>
      <c r="AQ2322">
        <v>14</v>
      </c>
      <c r="AR2322">
        <v>0</v>
      </c>
      <c r="AS2322">
        <v>0</v>
      </c>
      <c r="AT2322">
        <v>70</v>
      </c>
      <c r="AU2322">
        <v>10</v>
      </c>
      <c r="AV2322">
        <v>1</v>
      </c>
      <c r="AW2322">
        <v>1</v>
      </c>
      <c r="AZ2322">
        <v>1</v>
      </c>
      <c r="BA2322">
        <v>1</v>
      </c>
      <c r="BB2322">
        <v>1</v>
      </c>
      <c r="BC2322">
        <v>1</v>
      </c>
      <c r="BD2322" t="s">
        <v>3</v>
      </c>
      <c r="BE2322" t="s">
        <v>3</v>
      </c>
      <c r="BF2322" t="s">
        <v>3</v>
      </c>
      <c r="BG2322" t="s">
        <v>3</v>
      </c>
      <c r="BH2322">
        <v>0</v>
      </c>
      <c r="BI2322">
        <v>4</v>
      </c>
      <c r="BJ2322" t="s">
        <v>234</v>
      </c>
      <c r="BM2322">
        <v>0</v>
      </c>
      <c r="BN2322">
        <v>0</v>
      </c>
      <c r="BO2322" t="s">
        <v>3</v>
      </c>
      <c r="BP2322">
        <v>0</v>
      </c>
      <c r="BQ2322">
        <v>1</v>
      </c>
      <c r="BR2322">
        <v>0</v>
      </c>
      <c r="BS2322">
        <v>1</v>
      </c>
      <c r="BT2322">
        <v>1</v>
      </c>
      <c r="BU2322">
        <v>1</v>
      </c>
      <c r="BV2322">
        <v>1</v>
      </c>
      <c r="BW2322">
        <v>1</v>
      </c>
      <c r="BX2322">
        <v>1</v>
      </c>
      <c r="BY2322" t="s">
        <v>3</v>
      </c>
      <c r="BZ2322">
        <v>70</v>
      </c>
      <c r="CA2322">
        <v>10</v>
      </c>
      <c r="CB2322" t="s">
        <v>3</v>
      </c>
      <c r="CE2322">
        <v>0</v>
      </c>
      <c r="CF2322">
        <v>0</v>
      </c>
      <c r="CG2322">
        <v>0</v>
      </c>
      <c r="CM2322">
        <v>0</v>
      </c>
      <c r="CN2322" t="s">
        <v>3</v>
      </c>
      <c r="CO2322">
        <v>0</v>
      </c>
      <c r="CP2322">
        <f t="shared" si="1686"/>
        <v>142.13999999999999</v>
      </c>
      <c r="CQ2322">
        <f t="shared" si="1687"/>
        <v>0</v>
      </c>
      <c r="CR2322">
        <f t="shared" si="1688"/>
        <v>5993.85</v>
      </c>
      <c r="CS2322">
        <f t="shared" si="1689"/>
        <v>3040.45</v>
      </c>
      <c r="CT2322">
        <f t="shared" si="1690"/>
        <v>8219.68</v>
      </c>
      <c r="CU2322">
        <f t="shared" si="1691"/>
        <v>0</v>
      </c>
      <c r="CV2322">
        <f t="shared" si="1692"/>
        <v>14</v>
      </c>
      <c r="CW2322">
        <f t="shared" si="1693"/>
        <v>0</v>
      </c>
      <c r="CX2322">
        <f t="shared" si="1693"/>
        <v>0</v>
      </c>
      <c r="CY2322">
        <f t="shared" si="1694"/>
        <v>57.54</v>
      </c>
      <c r="CZ2322">
        <f t="shared" si="1695"/>
        <v>8.2200000000000006</v>
      </c>
      <c r="DC2322" t="s">
        <v>3</v>
      </c>
      <c r="DD2322" t="s">
        <v>3</v>
      </c>
      <c r="DE2322" t="s">
        <v>3</v>
      </c>
      <c r="DF2322" t="s">
        <v>3</v>
      </c>
      <c r="DG2322" t="s">
        <v>3</v>
      </c>
      <c r="DH2322" t="s">
        <v>3</v>
      </c>
      <c r="DI2322" t="s">
        <v>3</v>
      </c>
      <c r="DJ2322" t="s">
        <v>3</v>
      </c>
      <c r="DK2322" t="s">
        <v>3</v>
      </c>
      <c r="DL2322" t="s">
        <v>3</v>
      </c>
      <c r="DM2322" t="s">
        <v>3</v>
      </c>
      <c r="DN2322">
        <v>0</v>
      </c>
      <c r="DO2322">
        <v>0</v>
      </c>
      <c r="DP2322">
        <v>1</v>
      </c>
      <c r="DQ2322">
        <v>1</v>
      </c>
      <c r="DU2322">
        <v>1003</v>
      </c>
      <c r="DV2322" t="s">
        <v>26</v>
      </c>
      <c r="DW2322" t="s">
        <v>26</v>
      </c>
      <c r="DX2322">
        <v>100</v>
      </c>
      <c r="DZ2322" t="s">
        <v>3</v>
      </c>
      <c r="EA2322" t="s">
        <v>3</v>
      </c>
      <c r="EB2322" t="s">
        <v>3</v>
      </c>
      <c r="EC2322" t="s">
        <v>3</v>
      </c>
      <c r="EE2322">
        <v>35096056</v>
      </c>
      <c r="EF2322">
        <v>1</v>
      </c>
      <c r="EG2322" t="s">
        <v>20</v>
      </c>
      <c r="EH2322">
        <v>0</v>
      </c>
      <c r="EI2322" t="s">
        <v>3</v>
      </c>
      <c r="EJ2322">
        <v>4</v>
      </c>
      <c r="EK2322">
        <v>0</v>
      </c>
      <c r="EL2322" t="s">
        <v>21</v>
      </c>
      <c r="EM2322" t="s">
        <v>22</v>
      </c>
      <c r="EO2322" t="s">
        <v>3</v>
      </c>
      <c r="EQ2322">
        <v>0</v>
      </c>
      <c r="ER2322">
        <v>14213.53</v>
      </c>
      <c r="ES2322">
        <v>0</v>
      </c>
      <c r="ET2322">
        <v>5993.85</v>
      </c>
      <c r="EU2322">
        <v>3040.45</v>
      </c>
      <c r="EV2322">
        <v>8219.68</v>
      </c>
      <c r="EW2322">
        <v>14</v>
      </c>
      <c r="EX2322">
        <v>0</v>
      </c>
      <c r="EY2322">
        <v>0</v>
      </c>
      <c r="FQ2322">
        <v>0</v>
      </c>
      <c r="FR2322">
        <v>0</v>
      </c>
      <c r="FS2322">
        <v>0</v>
      </c>
      <c r="FX2322">
        <v>70</v>
      </c>
      <c r="FY2322">
        <v>10</v>
      </c>
      <c r="GA2322" t="s">
        <v>3</v>
      </c>
      <c r="GD2322">
        <v>0</v>
      </c>
      <c r="GF2322">
        <v>-140188742</v>
      </c>
      <c r="GG2322">
        <v>2</v>
      </c>
      <c r="GH2322">
        <v>1</v>
      </c>
      <c r="GI2322">
        <v>-2</v>
      </c>
      <c r="GJ2322">
        <v>0</v>
      </c>
      <c r="GK2322">
        <f>ROUND(R2322*(R12)/100,2)</f>
        <v>32.83</v>
      </c>
      <c r="GL2322">
        <f t="shared" si="1696"/>
        <v>0</v>
      </c>
      <c r="GM2322">
        <f t="shared" si="1697"/>
        <v>240.73</v>
      </c>
      <c r="GN2322">
        <f t="shared" si="1698"/>
        <v>0</v>
      </c>
      <c r="GO2322">
        <f t="shared" si="1699"/>
        <v>0</v>
      </c>
      <c r="GP2322">
        <f t="shared" si="1700"/>
        <v>240.73</v>
      </c>
      <c r="GR2322">
        <v>0</v>
      </c>
      <c r="GS2322">
        <v>3</v>
      </c>
      <c r="GT2322">
        <v>0</v>
      </c>
      <c r="GU2322" t="s">
        <v>3</v>
      </c>
      <c r="GV2322">
        <f t="shared" si="1701"/>
        <v>0</v>
      </c>
      <c r="GW2322">
        <v>1</v>
      </c>
      <c r="GX2322">
        <f t="shared" si="1702"/>
        <v>0</v>
      </c>
      <c r="HA2322">
        <v>0</v>
      </c>
      <c r="HB2322">
        <v>0</v>
      </c>
      <c r="HC2322">
        <f t="shared" si="1703"/>
        <v>0</v>
      </c>
      <c r="HE2322" t="s">
        <v>3</v>
      </c>
      <c r="HF2322" t="s">
        <v>3</v>
      </c>
      <c r="HM2322" t="s">
        <v>3</v>
      </c>
      <c r="HN2322" t="s">
        <v>3</v>
      </c>
      <c r="HO2322" t="s">
        <v>3</v>
      </c>
      <c r="HP2322" t="s">
        <v>3</v>
      </c>
      <c r="HQ2322" t="s">
        <v>3</v>
      </c>
      <c r="HS2322">
        <v>0</v>
      </c>
      <c r="IK2322">
        <v>0</v>
      </c>
    </row>
    <row r="2323" spans="1:245" x14ac:dyDescent="0.2">
      <c r="A2323">
        <v>17</v>
      </c>
      <c r="B2323">
        <v>1</v>
      </c>
      <c r="E2323" t="s">
        <v>550</v>
      </c>
      <c r="F2323" t="s">
        <v>236</v>
      </c>
      <c r="G2323" t="s">
        <v>237</v>
      </c>
      <c r="H2323" t="s">
        <v>35</v>
      </c>
      <c r="I2323">
        <v>1E-3</v>
      </c>
      <c r="J2323">
        <v>0</v>
      </c>
      <c r="K2323">
        <v>1E-3</v>
      </c>
      <c r="O2323">
        <f t="shared" si="1669"/>
        <v>99.86</v>
      </c>
      <c r="P2323">
        <f t="shared" si="1670"/>
        <v>99.86</v>
      </c>
      <c r="Q2323">
        <f t="shared" si="1671"/>
        <v>0</v>
      </c>
      <c r="R2323">
        <f t="shared" si="1672"/>
        <v>0</v>
      </c>
      <c r="S2323">
        <f t="shared" si="1673"/>
        <v>0</v>
      </c>
      <c r="T2323">
        <f t="shared" si="1674"/>
        <v>0</v>
      </c>
      <c r="U2323">
        <f t="shared" si="1675"/>
        <v>0</v>
      </c>
      <c r="V2323">
        <f t="shared" si="1676"/>
        <v>0</v>
      </c>
      <c r="W2323">
        <f t="shared" si="1677"/>
        <v>0</v>
      </c>
      <c r="X2323">
        <f t="shared" si="1678"/>
        <v>0</v>
      </c>
      <c r="Y2323">
        <f t="shared" si="1678"/>
        <v>0</v>
      </c>
      <c r="AA2323">
        <v>35364244</v>
      </c>
      <c r="AB2323">
        <f t="shared" si="1679"/>
        <v>99860.32</v>
      </c>
      <c r="AC2323">
        <f t="shared" si="1680"/>
        <v>99860.32</v>
      </c>
      <c r="AD2323">
        <f t="shared" si="1681"/>
        <v>0</v>
      </c>
      <c r="AE2323">
        <f t="shared" si="1682"/>
        <v>0</v>
      </c>
      <c r="AF2323">
        <f t="shared" si="1682"/>
        <v>0</v>
      </c>
      <c r="AG2323">
        <f t="shared" si="1683"/>
        <v>0</v>
      </c>
      <c r="AH2323">
        <f t="shared" si="1684"/>
        <v>0</v>
      </c>
      <c r="AI2323">
        <f t="shared" si="1684"/>
        <v>0</v>
      </c>
      <c r="AJ2323">
        <f t="shared" si="1685"/>
        <v>0</v>
      </c>
      <c r="AK2323">
        <v>99860.32</v>
      </c>
      <c r="AL2323">
        <v>99860.32</v>
      </c>
      <c r="AM2323">
        <v>0</v>
      </c>
      <c r="AN2323">
        <v>0</v>
      </c>
      <c r="AO2323">
        <v>0</v>
      </c>
      <c r="AP2323">
        <v>0</v>
      </c>
      <c r="AQ2323">
        <v>0</v>
      </c>
      <c r="AR2323">
        <v>0</v>
      </c>
      <c r="AS2323">
        <v>0</v>
      </c>
      <c r="AT2323">
        <v>70</v>
      </c>
      <c r="AU2323">
        <v>10</v>
      </c>
      <c r="AV2323">
        <v>1</v>
      </c>
      <c r="AW2323">
        <v>1</v>
      </c>
      <c r="AZ2323">
        <v>1</v>
      </c>
      <c r="BA2323">
        <v>1</v>
      </c>
      <c r="BB2323">
        <v>1</v>
      </c>
      <c r="BC2323">
        <v>1</v>
      </c>
      <c r="BD2323" t="s">
        <v>3</v>
      </c>
      <c r="BE2323" t="s">
        <v>3</v>
      </c>
      <c r="BF2323" t="s">
        <v>3</v>
      </c>
      <c r="BG2323" t="s">
        <v>3</v>
      </c>
      <c r="BH2323">
        <v>3</v>
      </c>
      <c r="BI2323">
        <v>4</v>
      </c>
      <c r="BJ2323" t="s">
        <v>238</v>
      </c>
      <c r="BM2323">
        <v>0</v>
      </c>
      <c r="BN2323">
        <v>0</v>
      </c>
      <c r="BO2323" t="s">
        <v>3</v>
      </c>
      <c r="BP2323">
        <v>0</v>
      </c>
      <c r="BQ2323">
        <v>1</v>
      </c>
      <c r="BR2323">
        <v>0</v>
      </c>
      <c r="BS2323">
        <v>1</v>
      </c>
      <c r="BT2323">
        <v>1</v>
      </c>
      <c r="BU2323">
        <v>1</v>
      </c>
      <c r="BV2323">
        <v>1</v>
      </c>
      <c r="BW2323">
        <v>1</v>
      </c>
      <c r="BX2323">
        <v>1</v>
      </c>
      <c r="BY2323" t="s">
        <v>3</v>
      </c>
      <c r="BZ2323">
        <v>70</v>
      </c>
      <c r="CA2323">
        <v>10</v>
      </c>
      <c r="CB2323" t="s">
        <v>3</v>
      </c>
      <c r="CE2323">
        <v>0</v>
      </c>
      <c r="CF2323">
        <v>0</v>
      </c>
      <c r="CG2323">
        <v>0</v>
      </c>
      <c r="CM2323">
        <v>0</v>
      </c>
      <c r="CN2323" t="s">
        <v>3</v>
      </c>
      <c r="CO2323">
        <v>0</v>
      </c>
      <c r="CP2323">
        <f t="shared" si="1686"/>
        <v>99.86</v>
      </c>
      <c r="CQ2323">
        <f t="shared" si="1687"/>
        <v>99860.32</v>
      </c>
      <c r="CR2323">
        <f t="shared" si="1688"/>
        <v>0</v>
      </c>
      <c r="CS2323">
        <f t="shared" si="1689"/>
        <v>0</v>
      </c>
      <c r="CT2323">
        <f t="shared" si="1690"/>
        <v>0</v>
      </c>
      <c r="CU2323">
        <f t="shared" si="1691"/>
        <v>0</v>
      </c>
      <c r="CV2323">
        <f t="shared" si="1692"/>
        <v>0</v>
      </c>
      <c r="CW2323">
        <f t="shared" si="1693"/>
        <v>0</v>
      </c>
      <c r="CX2323">
        <f t="shared" si="1693"/>
        <v>0</v>
      </c>
      <c r="CY2323">
        <f t="shared" si="1694"/>
        <v>0</v>
      </c>
      <c r="CZ2323">
        <f t="shared" si="1695"/>
        <v>0</v>
      </c>
      <c r="DC2323" t="s">
        <v>3</v>
      </c>
      <c r="DD2323" t="s">
        <v>3</v>
      </c>
      <c r="DE2323" t="s">
        <v>3</v>
      </c>
      <c r="DF2323" t="s">
        <v>3</v>
      </c>
      <c r="DG2323" t="s">
        <v>3</v>
      </c>
      <c r="DH2323" t="s">
        <v>3</v>
      </c>
      <c r="DI2323" t="s">
        <v>3</v>
      </c>
      <c r="DJ2323" t="s">
        <v>3</v>
      </c>
      <c r="DK2323" t="s">
        <v>3</v>
      </c>
      <c r="DL2323" t="s">
        <v>3</v>
      </c>
      <c r="DM2323" t="s">
        <v>3</v>
      </c>
      <c r="DN2323">
        <v>0</v>
      </c>
      <c r="DO2323">
        <v>0</v>
      </c>
      <c r="DP2323">
        <v>1</v>
      </c>
      <c r="DQ2323">
        <v>1</v>
      </c>
      <c r="DU2323">
        <v>1003</v>
      </c>
      <c r="DV2323" t="s">
        <v>35</v>
      </c>
      <c r="DW2323" t="s">
        <v>35</v>
      </c>
      <c r="DX2323">
        <v>1000</v>
      </c>
      <c r="DZ2323" t="s">
        <v>3</v>
      </c>
      <c r="EA2323" t="s">
        <v>3</v>
      </c>
      <c r="EB2323" t="s">
        <v>3</v>
      </c>
      <c r="EC2323" t="s">
        <v>3</v>
      </c>
      <c r="EE2323">
        <v>35096056</v>
      </c>
      <c r="EF2323">
        <v>1</v>
      </c>
      <c r="EG2323" t="s">
        <v>20</v>
      </c>
      <c r="EH2323">
        <v>0</v>
      </c>
      <c r="EI2323" t="s">
        <v>3</v>
      </c>
      <c r="EJ2323">
        <v>4</v>
      </c>
      <c r="EK2323">
        <v>0</v>
      </c>
      <c r="EL2323" t="s">
        <v>21</v>
      </c>
      <c r="EM2323" t="s">
        <v>22</v>
      </c>
      <c r="EO2323" t="s">
        <v>3</v>
      </c>
      <c r="EQ2323">
        <v>0</v>
      </c>
      <c r="ER2323">
        <v>99860.32</v>
      </c>
      <c r="ES2323">
        <v>99860.32</v>
      </c>
      <c r="ET2323">
        <v>0</v>
      </c>
      <c r="EU2323">
        <v>0</v>
      </c>
      <c r="EV2323">
        <v>0</v>
      </c>
      <c r="EW2323">
        <v>0</v>
      </c>
      <c r="EX2323">
        <v>0</v>
      </c>
      <c r="EY2323">
        <v>0</v>
      </c>
      <c r="FQ2323">
        <v>0</v>
      </c>
      <c r="FR2323">
        <v>0</v>
      </c>
      <c r="FS2323">
        <v>0</v>
      </c>
      <c r="FX2323">
        <v>70</v>
      </c>
      <c r="FY2323">
        <v>10</v>
      </c>
      <c r="GA2323" t="s">
        <v>3</v>
      </c>
      <c r="GD2323">
        <v>0</v>
      </c>
      <c r="GF2323">
        <v>2077141205</v>
      </c>
      <c r="GG2323">
        <v>2</v>
      </c>
      <c r="GH2323">
        <v>1</v>
      </c>
      <c r="GI2323">
        <v>-2</v>
      </c>
      <c r="GJ2323">
        <v>0</v>
      </c>
      <c r="GK2323">
        <f>ROUND(R2323*(R12)/100,2)</f>
        <v>0</v>
      </c>
      <c r="GL2323">
        <f t="shared" si="1696"/>
        <v>0</v>
      </c>
      <c r="GM2323">
        <f t="shared" si="1697"/>
        <v>99.86</v>
      </c>
      <c r="GN2323">
        <f t="shared" si="1698"/>
        <v>0</v>
      </c>
      <c r="GO2323">
        <f t="shared" si="1699"/>
        <v>0</v>
      </c>
      <c r="GP2323">
        <f t="shared" si="1700"/>
        <v>99.86</v>
      </c>
      <c r="GR2323">
        <v>0</v>
      </c>
      <c r="GS2323">
        <v>3</v>
      </c>
      <c r="GT2323">
        <v>0</v>
      </c>
      <c r="GU2323" t="s">
        <v>3</v>
      </c>
      <c r="GV2323">
        <f t="shared" si="1701"/>
        <v>0</v>
      </c>
      <c r="GW2323">
        <v>1</v>
      </c>
      <c r="GX2323">
        <f t="shared" si="1702"/>
        <v>0</v>
      </c>
      <c r="HA2323">
        <v>0</v>
      </c>
      <c r="HB2323">
        <v>0</v>
      </c>
      <c r="HC2323">
        <f t="shared" si="1703"/>
        <v>0</v>
      </c>
      <c r="HE2323" t="s">
        <v>3</v>
      </c>
      <c r="HF2323" t="s">
        <v>3</v>
      </c>
      <c r="HM2323" t="s">
        <v>3</v>
      </c>
      <c r="HN2323" t="s">
        <v>3</v>
      </c>
      <c r="HO2323" t="s">
        <v>3</v>
      </c>
      <c r="HP2323" t="s">
        <v>3</v>
      </c>
      <c r="HQ2323" t="s">
        <v>3</v>
      </c>
      <c r="HS2323">
        <v>0</v>
      </c>
      <c r="IK2323">
        <v>0</v>
      </c>
    </row>
    <row r="2324" spans="1:245" x14ac:dyDescent="0.2">
      <c r="A2324">
        <v>17</v>
      </c>
      <c r="B2324">
        <v>1</v>
      </c>
      <c r="E2324" t="s">
        <v>551</v>
      </c>
      <c r="F2324" t="s">
        <v>240</v>
      </c>
      <c r="G2324" t="s">
        <v>241</v>
      </c>
      <c r="H2324" t="s">
        <v>242</v>
      </c>
      <c r="I2324">
        <f>ROUND(2/1000,9)</f>
        <v>2E-3</v>
      </c>
      <c r="J2324">
        <v>0</v>
      </c>
      <c r="K2324">
        <f>ROUND(2/1000,9)</f>
        <v>2E-3</v>
      </c>
      <c r="O2324">
        <f t="shared" si="1669"/>
        <v>144.34</v>
      </c>
      <c r="P2324">
        <f t="shared" si="1670"/>
        <v>144.34</v>
      </c>
      <c r="Q2324">
        <f t="shared" si="1671"/>
        <v>0</v>
      </c>
      <c r="R2324">
        <f t="shared" si="1672"/>
        <v>0</v>
      </c>
      <c r="S2324">
        <f t="shared" si="1673"/>
        <v>0</v>
      </c>
      <c r="T2324">
        <f t="shared" si="1674"/>
        <v>0</v>
      </c>
      <c r="U2324">
        <f t="shared" si="1675"/>
        <v>0</v>
      </c>
      <c r="V2324">
        <f t="shared" si="1676"/>
        <v>0</v>
      </c>
      <c r="W2324">
        <f t="shared" si="1677"/>
        <v>0</v>
      </c>
      <c r="X2324">
        <f t="shared" si="1678"/>
        <v>0</v>
      </c>
      <c r="Y2324">
        <f t="shared" si="1678"/>
        <v>0</v>
      </c>
      <c r="AA2324">
        <v>35364244</v>
      </c>
      <c r="AB2324">
        <f t="shared" si="1679"/>
        <v>72169.899999999994</v>
      </c>
      <c r="AC2324">
        <f t="shared" si="1680"/>
        <v>72169.899999999994</v>
      </c>
      <c r="AD2324">
        <f t="shared" si="1681"/>
        <v>0</v>
      </c>
      <c r="AE2324">
        <f t="shared" si="1682"/>
        <v>0</v>
      </c>
      <c r="AF2324">
        <f t="shared" si="1682"/>
        <v>0</v>
      </c>
      <c r="AG2324">
        <f t="shared" si="1683"/>
        <v>0</v>
      </c>
      <c r="AH2324">
        <f t="shared" si="1684"/>
        <v>0</v>
      </c>
      <c r="AI2324">
        <f t="shared" si="1684"/>
        <v>0</v>
      </c>
      <c r="AJ2324">
        <f t="shared" si="1685"/>
        <v>0</v>
      </c>
      <c r="AK2324">
        <v>72169.899999999994</v>
      </c>
      <c r="AL2324">
        <v>72169.899999999994</v>
      </c>
      <c r="AM2324">
        <v>0</v>
      </c>
      <c r="AN2324">
        <v>0</v>
      </c>
      <c r="AO2324">
        <v>0</v>
      </c>
      <c r="AP2324">
        <v>0</v>
      </c>
      <c r="AQ2324">
        <v>0</v>
      </c>
      <c r="AR2324">
        <v>0</v>
      </c>
      <c r="AS2324">
        <v>0</v>
      </c>
      <c r="AT2324">
        <v>70</v>
      </c>
      <c r="AU2324">
        <v>10</v>
      </c>
      <c r="AV2324">
        <v>1</v>
      </c>
      <c r="AW2324">
        <v>1</v>
      </c>
      <c r="AZ2324">
        <v>1</v>
      </c>
      <c r="BA2324">
        <v>1</v>
      </c>
      <c r="BB2324">
        <v>1</v>
      </c>
      <c r="BC2324">
        <v>1</v>
      </c>
      <c r="BD2324" t="s">
        <v>3</v>
      </c>
      <c r="BE2324" t="s">
        <v>3</v>
      </c>
      <c r="BF2324" t="s">
        <v>3</v>
      </c>
      <c r="BG2324" t="s">
        <v>3</v>
      </c>
      <c r="BH2324">
        <v>3</v>
      </c>
      <c r="BI2324">
        <v>4</v>
      </c>
      <c r="BJ2324" t="s">
        <v>243</v>
      </c>
      <c r="BM2324">
        <v>0</v>
      </c>
      <c r="BN2324">
        <v>0</v>
      </c>
      <c r="BO2324" t="s">
        <v>3</v>
      </c>
      <c r="BP2324">
        <v>0</v>
      </c>
      <c r="BQ2324">
        <v>1</v>
      </c>
      <c r="BR2324">
        <v>0</v>
      </c>
      <c r="BS2324">
        <v>1</v>
      </c>
      <c r="BT2324">
        <v>1</v>
      </c>
      <c r="BU2324">
        <v>1</v>
      </c>
      <c r="BV2324">
        <v>1</v>
      </c>
      <c r="BW2324">
        <v>1</v>
      </c>
      <c r="BX2324">
        <v>1</v>
      </c>
      <c r="BY2324" t="s">
        <v>3</v>
      </c>
      <c r="BZ2324">
        <v>70</v>
      </c>
      <c r="CA2324">
        <v>10</v>
      </c>
      <c r="CB2324" t="s">
        <v>3</v>
      </c>
      <c r="CE2324">
        <v>0</v>
      </c>
      <c r="CF2324">
        <v>0</v>
      </c>
      <c r="CG2324">
        <v>0</v>
      </c>
      <c r="CM2324">
        <v>0</v>
      </c>
      <c r="CN2324" t="s">
        <v>3</v>
      </c>
      <c r="CO2324">
        <v>0</v>
      </c>
      <c r="CP2324">
        <f t="shared" si="1686"/>
        <v>144.34</v>
      </c>
      <c r="CQ2324">
        <f t="shared" si="1687"/>
        <v>72169.899999999994</v>
      </c>
      <c r="CR2324">
        <f t="shared" si="1688"/>
        <v>0</v>
      </c>
      <c r="CS2324">
        <f t="shared" si="1689"/>
        <v>0</v>
      </c>
      <c r="CT2324">
        <f t="shared" si="1690"/>
        <v>0</v>
      </c>
      <c r="CU2324">
        <f t="shared" si="1691"/>
        <v>0</v>
      </c>
      <c r="CV2324">
        <f t="shared" si="1692"/>
        <v>0</v>
      </c>
      <c r="CW2324">
        <f t="shared" si="1693"/>
        <v>0</v>
      </c>
      <c r="CX2324">
        <f t="shared" si="1693"/>
        <v>0</v>
      </c>
      <c r="CY2324">
        <f t="shared" si="1694"/>
        <v>0</v>
      </c>
      <c r="CZ2324">
        <f t="shared" si="1695"/>
        <v>0</v>
      </c>
      <c r="DC2324" t="s">
        <v>3</v>
      </c>
      <c r="DD2324" t="s">
        <v>3</v>
      </c>
      <c r="DE2324" t="s">
        <v>3</v>
      </c>
      <c r="DF2324" t="s">
        <v>3</v>
      </c>
      <c r="DG2324" t="s">
        <v>3</v>
      </c>
      <c r="DH2324" t="s">
        <v>3</v>
      </c>
      <c r="DI2324" t="s">
        <v>3</v>
      </c>
      <c r="DJ2324" t="s">
        <v>3</v>
      </c>
      <c r="DK2324" t="s">
        <v>3</v>
      </c>
      <c r="DL2324" t="s">
        <v>3</v>
      </c>
      <c r="DM2324" t="s">
        <v>3</v>
      </c>
      <c r="DN2324">
        <v>0</v>
      </c>
      <c r="DO2324">
        <v>0</v>
      </c>
      <c r="DP2324">
        <v>1</v>
      </c>
      <c r="DQ2324">
        <v>1</v>
      </c>
      <c r="DU2324">
        <v>1010</v>
      </c>
      <c r="DV2324" t="s">
        <v>242</v>
      </c>
      <c r="DW2324" t="s">
        <v>242</v>
      </c>
      <c r="DX2324">
        <v>1000</v>
      </c>
      <c r="DZ2324" t="s">
        <v>3</v>
      </c>
      <c r="EA2324" t="s">
        <v>3</v>
      </c>
      <c r="EB2324" t="s">
        <v>3</v>
      </c>
      <c r="EC2324" t="s">
        <v>3</v>
      </c>
      <c r="EE2324">
        <v>35096056</v>
      </c>
      <c r="EF2324">
        <v>1</v>
      </c>
      <c r="EG2324" t="s">
        <v>20</v>
      </c>
      <c r="EH2324">
        <v>0</v>
      </c>
      <c r="EI2324" t="s">
        <v>3</v>
      </c>
      <c r="EJ2324">
        <v>4</v>
      </c>
      <c r="EK2324">
        <v>0</v>
      </c>
      <c r="EL2324" t="s">
        <v>21</v>
      </c>
      <c r="EM2324" t="s">
        <v>22</v>
      </c>
      <c r="EO2324" t="s">
        <v>3</v>
      </c>
      <c r="EQ2324">
        <v>0</v>
      </c>
      <c r="ER2324">
        <v>72169.899999999994</v>
      </c>
      <c r="ES2324">
        <v>72169.899999999994</v>
      </c>
      <c r="ET2324">
        <v>0</v>
      </c>
      <c r="EU2324">
        <v>0</v>
      </c>
      <c r="EV2324">
        <v>0</v>
      </c>
      <c r="EW2324">
        <v>0</v>
      </c>
      <c r="EX2324">
        <v>0</v>
      </c>
      <c r="EY2324">
        <v>0</v>
      </c>
      <c r="FQ2324">
        <v>0</v>
      </c>
      <c r="FR2324">
        <v>0</v>
      </c>
      <c r="FS2324">
        <v>0</v>
      </c>
      <c r="FX2324">
        <v>70</v>
      </c>
      <c r="FY2324">
        <v>10</v>
      </c>
      <c r="GA2324" t="s">
        <v>3</v>
      </c>
      <c r="GD2324">
        <v>0</v>
      </c>
      <c r="GF2324">
        <v>653953554</v>
      </c>
      <c r="GG2324">
        <v>2</v>
      </c>
      <c r="GH2324">
        <v>1</v>
      </c>
      <c r="GI2324">
        <v>-2</v>
      </c>
      <c r="GJ2324">
        <v>0</v>
      </c>
      <c r="GK2324">
        <f>ROUND(R2324*(R12)/100,2)</f>
        <v>0</v>
      </c>
      <c r="GL2324">
        <f t="shared" si="1696"/>
        <v>0</v>
      </c>
      <c r="GM2324">
        <f t="shared" si="1697"/>
        <v>144.34</v>
      </c>
      <c r="GN2324">
        <f t="shared" si="1698"/>
        <v>0</v>
      </c>
      <c r="GO2324">
        <f t="shared" si="1699"/>
        <v>0</v>
      </c>
      <c r="GP2324">
        <f t="shared" si="1700"/>
        <v>144.34</v>
      </c>
      <c r="GR2324">
        <v>0</v>
      </c>
      <c r="GS2324">
        <v>3</v>
      </c>
      <c r="GT2324">
        <v>0</v>
      </c>
      <c r="GU2324" t="s">
        <v>3</v>
      </c>
      <c r="GV2324">
        <f t="shared" si="1701"/>
        <v>0</v>
      </c>
      <c r="GW2324">
        <v>1</v>
      </c>
      <c r="GX2324">
        <f t="shared" si="1702"/>
        <v>0</v>
      </c>
      <c r="HA2324">
        <v>0</v>
      </c>
      <c r="HB2324">
        <v>0</v>
      </c>
      <c r="HC2324">
        <f t="shared" si="1703"/>
        <v>0</v>
      </c>
      <c r="HE2324" t="s">
        <v>3</v>
      </c>
      <c r="HF2324" t="s">
        <v>3</v>
      </c>
      <c r="HM2324" t="s">
        <v>3</v>
      </c>
      <c r="HN2324" t="s">
        <v>3</v>
      </c>
      <c r="HO2324" t="s">
        <v>3</v>
      </c>
      <c r="HP2324" t="s">
        <v>3</v>
      </c>
      <c r="HQ2324" t="s">
        <v>3</v>
      </c>
      <c r="HS2324">
        <v>0</v>
      </c>
      <c r="IK2324">
        <v>0</v>
      </c>
    </row>
    <row r="2325" spans="1:245" x14ac:dyDescent="0.2">
      <c r="A2325">
        <v>17</v>
      </c>
      <c r="B2325">
        <v>1</v>
      </c>
      <c r="C2325">
        <f>ROW(SmtRes!A762)</f>
        <v>762</v>
      </c>
      <c r="D2325">
        <f>ROW(EtalonRes!A762)</f>
        <v>762</v>
      </c>
      <c r="E2325" t="s">
        <v>552</v>
      </c>
      <c r="F2325" t="s">
        <v>38</v>
      </c>
      <c r="G2325" t="s">
        <v>39</v>
      </c>
      <c r="H2325" t="s">
        <v>18</v>
      </c>
      <c r="I2325">
        <f>ROUND(4/100,9)</f>
        <v>0.04</v>
      </c>
      <c r="J2325">
        <v>0</v>
      </c>
      <c r="K2325">
        <f>ROUND(4/100,9)</f>
        <v>0.04</v>
      </c>
      <c r="O2325">
        <f t="shared" si="1669"/>
        <v>1116.6400000000001</v>
      </c>
      <c r="P2325">
        <f t="shared" si="1670"/>
        <v>0</v>
      </c>
      <c r="Q2325">
        <f t="shared" si="1671"/>
        <v>1.3</v>
      </c>
      <c r="R2325">
        <f t="shared" si="1672"/>
        <v>0.03</v>
      </c>
      <c r="S2325">
        <f t="shared" si="1673"/>
        <v>1115.3399999999999</v>
      </c>
      <c r="T2325">
        <f t="shared" si="1674"/>
        <v>0</v>
      </c>
      <c r="U2325">
        <f t="shared" si="1675"/>
        <v>1.7124000000000001</v>
      </c>
      <c r="V2325">
        <f t="shared" si="1676"/>
        <v>0</v>
      </c>
      <c r="W2325">
        <f t="shared" si="1677"/>
        <v>0</v>
      </c>
      <c r="X2325">
        <f t="shared" si="1678"/>
        <v>780.74</v>
      </c>
      <c r="Y2325">
        <f t="shared" si="1678"/>
        <v>111.53</v>
      </c>
      <c r="AA2325">
        <v>35364244</v>
      </c>
      <c r="AB2325">
        <f t="shared" si="1679"/>
        <v>27916.01</v>
      </c>
      <c r="AC2325">
        <f t="shared" si="1680"/>
        <v>0</v>
      </c>
      <c r="AD2325">
        <f t="shared" si="1681"/>
        <v>32.57</v>
      </c>
      <c r="AE2325">
        <f t="shared" si="1682"/>
        <v>0.69</v>
      </c>
      <c r="AF2325">
        <f t="shared" si="1682"/>
        <v>27883.439999999999</v>
      </c>
      <c r="AG2325">
        <f t="shared" si="1683"/>
        <v>0</v>
      </c>
      <c r="AH2325">
        <f t="shared" si="1684"/>
        <v>42.81</v>
      </c>
      <c r="AI2325">
        <f t="shared" si="1684"/>
        <v>0</v>
      </c>
      <c r="AJ2325">
        <f t="shared" si="1685"/>
        <v>0</v>
      </c>
      <c r="AK2325">
        <v>27916.01</v>
      </c>
      <c r="AL2325">
        <v>0</v>
      </c>
      <c r="AM2325">
        <v>32.57</v>
      </c>
      <c r="AN2325">
        <v>0.69</v>
      </c>
      <c r="AO2325">
        <v>27883.439999999999</v>
      </c>
      <c r="AP2325">
        <v>0</v>
      </c>
      <c r="AQ2325">
        <v>42.81</v>
      </c>
      <c r="AR2325">
        <v>0</v>
      </c>
      <c r="AS2325">
        <v>0</v>
      </c>
      <c r="AT2325">
        <v>70</v>
      </c>
      <c r="AU2325">
        <v>10</v>
      </c>
      <c r="AV2325">
        <v>1</v>
      </c>
      <c r="AW2325">
        <v>1</v>
      </c>
      <c r="AZ2325">
        <v>1</v>
      </c>
      <c r="BA2325">
        <v>1</v>
      </c>
      <c r="BB2325">
        <v>1</v>
      </c>
      <c r="BC2325">
        <v>1</v>
      </c>
      <c r="BD2325" t="s">
        <v>3</v>
      </c>
      <c r="BE2325" t="s">
        <v>3</v>
      </c>
      <c r="BF2325" t="s">
        <v>3</v>
      </c>
      <c r="BG2325" t="s">
        <v>3</v>
      </c>
      <c r="BH2325">
        <v>0</v>
      </c>
      <c r="BI2325">
        <v>4</v>
      </c>
      <c r="BJ2325" t="s">
        <v>40</v>
      </c>
      <c r="BM2325">
        <v>0</v>
      </c>
      <c r="BN2325">
        <v>0</v>
      </c>
      <c r="BO2325" t="s">
        <v>3</v>
      </c>
      <c r="BP2325">
        <v>0</v>
      </c>
      <c r="BQ2325">
        <v>1</v>
      </c>
      <c r="BR2325">
        <v>0</v>
      </c>
      <c r="BS2325">
        <v>1</v>
      </c>
      <c r="BT2325">
        <v>1</v>
      </c>
      <c r="BU2325">
        <v>1</v>
      </c>
      <c r="BV2325">
        <v>1</v>
      </c>
      <c r="BW2325">
        <v>1</v>
      </c>
      <c r="BX2325">
        <v>1</v>
      </c>
      <c r="BY2325" t="s">
        <v>3</v>
      </c>
      <c r="BZ2325">
        <v>70</v>
      </c>
      <c r="CA2325">
        <v>10</v>
      </c>
      <c r="CB2325" t="s">
        <v>3</v>
      </c>
      <c r="CE2325">
        <v>0</v>
      </c>
      <c r="CF2325">
        <v>0</v>
      </c>
      <c r="CG2325">
        <v>0</v>
      </c>
      <c r="CM2325">
        <v>0</v>
      </c>
      <c r="CN2325" t="s">
        <v>3</v>
      </c>
      <c r="CO2325">
        <v>0</v>
      </c>
      <c r="CP2325">
        <f t="shared" si="1686"/>
        <v>1116.6399999999999</v>
      </c>
      <c r="CQ2325">
        <f t="shared" si="1687"/>
        <v>0</v>
      </c>
      <c r="CR2325">
        <f t="shared" si="1688"/>
        <v>32.57</v>
      </c>
      <c r="CS2325">
        <f t="shared" si="1689"/>
        <v>0.69</v>
      </c>
      <c r="CT2325">
        <f t="shared" si="1690"/>
        <v>27883.439999999999</v>
      </c>
      <c r="CU2325">
        <f t="shared" si="1691"/>
        <v>0</v>
      </c>
      <c r="CV2325">
        <f t="shared" si="1692"/>
        <v>42.81</v>
      </c>
      <c r="CW2325">
        <f t="shared" si="1693"/>
        <v>0</v>
      </c>
      <c r="CX2325">
        <f t="shared" si="1693"/>
        <v>0</v>
      </c>
      <c r="CY2325">
        <f t="shared" si="1694"/>
        <v>780.73799999999983</v>
      </c>
      <c r="CZ2325">
        <f t="shared" si="1695"/>
        <v>111.53399999999999</v>
      </c>
      <c r="DC2325" t="s">
        <v>3</v>
      </c>
      <c r="DD2325" t="s">
        <v>3</v>
      </c>
      <c r="DE2325" t="s">
        <v>3</v>
      </c>
      <c r="DF2325" t="s">
        <v>3</v>
      </c>
      <c r="DG2325" t="s">
        <v>3</v>
      </c>
      <c r="DH2325" t="s">
        <v>3</v>
      </c>
      <c r="DI2325" t="s">
        <v>3</v>
      </c>
      <c r="DJ2325" t="s">
        <v>3</v>
      </c>
      <c r="DK2325" t="s">
        <v>3</v>
      </c>
      <c r="DL2325" t="s">
        <v>3</v>
      </c>
      <c r="DM2325" t="s">
        <v>3</v>
      </c>
      <c r="DN2325">
        <v>0</v>
      </c>
      <c r="DO2325">
        <v>0</v>
      </c>
      <c r="DP2325">
        <v>1</v>
      </c>
      <c r="DQ2325">
        <v>1</v>
      </c>
      <c r="DU2325">
        <v>1010</v>
      </c>
      <c r="DV2325" t="s">
        <v>18</v>
      </c>
      <c r="DW2325" t="s">
        <v>18</v>
      </c>
      <c r="DX2325">
        <v>100</v>
      </c>
      <c r="DZ2325" t="s">
        <v>3</v>
      </c>
      <c r="EA2325" t="s">
        <v>3</v>
      </c>
      <c r="EB2325" t="s">
        <v>3</v>
      </c>
      <c r="EC2325" t="s">
        <v>3</v>
      </c>
      <c r="EE2325">
        <v>35096056</v>
      </c>
      <c r="EF2325">
        <v>1</v>
      </c>
      <c r="EG2325" t="s">
        <v>20</v>
      </c>
      <c r="EH2325">
        <v>0</v>
      </c>
      <c r="EI2325" t="s">
        <v>3</v>
      </c>
      <c r="EJ2325">
        <v>4</v>
      </c>
      <c r="EK2325">
        <v>0</v>
      </c>
      <c r="EL2325" t="s">
        <v>21</v>
      </c>
      <c r="EM2325" t="s">
        <v>22</v>
      </c>
      <c r="EO2325" t="s">
        <v>3</v>
      </c>
      <c r="EQ2325">
        <v>262144</v>
      </c>
      <c r="ER2325">
        <v>27916.01</v>
      </c>
      <c r="ES2325">
        <v>0</v>
      </c>
      <c r="ET2325">
        <v>32.57</v>
      </c>
      <c r="EU2325">
        <v>0.69</v>
      </c>
      <c r="EV2325">
        <v>27883.439999999999</v>
      </c>
      <c r="EW2325">
        <v>42.81</v>
      </c>
      <c r="EX2325">
        <v>0</v>
      </c>
      <c r="EY2325">
        <v>0</v>
      </c>
      <c r="FQ2325">
        <v>0</v>
      </c>
      <c r="FR2325">
        <v>0</v>
      </c>
      <c r="FS2325">
        <v>0</v>
      </c>
      <c r="FX2325">
        <v>70</v>
      </c>
      <c r="FY2325">
        <v>10</v>
      </c>
      <c r="GA2325" t="s">
        <v>3</v>
      </c>
      <c r="GD2325">
        <v>0</v>
      </c>
      <c r="GF2325">
        <v>1394402761</v>
      </c>
      <c r="GG2325">
        <v>2</v>
      </c>
      <c r="GH2325">
        <v>1</v>
      </c>
      <c r="GI2325">
        <v>-2</v>
      </c>
      <c r="GJ2325">
        <v>0</v>
      </c>
      <c r="GK2325">
        <f>ROUND(R2325*(R12)/100,2)</f>
        <v>0.03</v>
      </c>
      <c r="GL2325">
        <f t="shared" si="1696"/>
        <v>0</v>
      </c>
      <c r="GM2325">
        <f t="shared" si="1697"/>
        <v>2008.94</v>
      </c>
      <c r="GN2325">
        <f t="shared" si="1698"/>
        <v>0</v>
      </c>
      <c r="GO2325">
        <f t="shared" si="1699"/>
        <v>0</v>
      </c>
      <c r="GP2325">
        <f t="shared" si="1700"/>
        <v>2008.94</v>
      </c>
      <c r="GR2325">
        <v>0</v>
      </c>
      <c r="GS2325">
        <v>3</v>
      </c>
      <c r="GT2325">
        <v>0</v>
      </c>
      <c r="GU2325" t="s">
        <v>3</v>
      </c>
      <c r="GV2325">
        <f t="shared" si="1701"/>
        <v>0</v>
      </c>
      <c r="GW2325">
        <v>1</v>
      </c>
      <c r="GX2325">
        <f t="shared" si="1702"/>
        <v>0</v>
      </c>
      <c r="HA2325">
        <v>0</v>
      </c>
      <c r="HB2325">
        <v>0</v>
      </c>
      <c r="HC2325">
        <f t="shared" si="1703"/>
        <v>0</v>
      </c>
      <c r="HE2325" t="s">
        <v>3</v>
      </c>
      <c r="HF2325" t="s">
        <v>3</v>
      </c>
      <c r="HM2325" t="s">
        <v>3</v>
      </c>
      <c r="HN2325" t="s">
        <v>3</v>
      </c>
      <c r="HO2325" t="s">
        <v>3</v>
      </c>
      <c r="HP2325" t="s">
        <v>3</v>
      </c>
      <c r="HQ2325" t="s">
        <v>3</v>
      </c>
      <c r="HS2325">
        <v>0</v>
      </c>
      <c r="IK2325">
        <v>0</v>
      </c>
    </row>
    <row r="2326" spans="1:245" x14ac:dyDescent="0.2">
      <c r="A2326">
        <v>17</v>
      </c>
      <c r="B2326">
        <v>1</v>
      </c>
      <c r="C2326">
        <f>ROW(SmtRes!A764)</f>
        <v>764</v>
      </c>
      <c r="D2326">
        <f>ROW(EtalonRes!A764)</f>
        <v>764</v>
      </c>
      <c r="E2326" t="s">
        <v>553</v>
      </c>
      <c r="F2326" t="s">
        <v>42</v>
      </c>
      <c r="G2326" t="s">
        <v>43</v>
      </c>
      <c r="H2326" t="s">
        <v>18</v>
      </c>
      <c r="I2326">
        <f>ROUND(1/100,9)</f>
        <v>0.01</v>
      </c>
      <c r="J2326">
        <v>0</v>
      </c>
      <c r="K2326">
        <f>ROUND(1/100,9)</f>
        <v>0.01</v>
      </c>
      <c r="O2326">
        <f t="shared" si="1669"/>
        <v>255.78</v>
      </c>
      <c r="P2326">
        <f t="shared" si="1670"/>
        <v>0</v>
      </c>
      <c r="Q2326">
        <f t="shared" si="1671"/>
        <v>0.33</v>
      </c>
      <c r="R2326">
        <f t="shared" si="1672"/>
        <v>0.01</v>
      </c>
      <c r="S2326">
        <f t="shared" si="1673"/>
        <v>255.45</v>
      </c>
      <c r="T2326">
        <f t="shared" si="1674"/>
        <v>0</v>
      </c>
      <c r="U2326">
        <f t="shared" si="1675"/>
        <v>0.39219999999999999</v>
      </c>
      <c r="V2326">
        <f t="shared" si="1676"/>
        <v>0</v>
      </c>
      <c r="W2326">
        <f t="shared" si="1677"/>
        <v>0</v>
      </c>
      <c r="X2326">
        <f t="shared" si="1678"/>
        <v>178.82</v>
      </c>
      <c r="Y2326">
        <f t="shared" si="1678"/>
        <v>25.55</v>
      </c>
      <c r="AA2326">
        <v>35364244</v>
      </c>
      <c r="AB2326">
        <f t="shared" si="1679"/>
        <v>25577.73</v>
      </c>
      <c r="AC2326">
        <f t="shared" si="1680"/>
        <v>0</v>
      </c>
      <c r="AD2326">
        <f t="shared" si="1681"/>
        <v>32.57</v>
      </c>
      <c r="AE2326">
        <f t="shared" si="1682"/>
        <v>0.69</v>
      </c>
      <c r="AF2326">
        <f t="shared" si="1682"/>
        <v>25545.16</v>
      </c>
      <c r="AG2326">
        <f t="shared" si="1683"/>
        <v>0</v>
      </c>
      <c r="AH2326">
        <f t="shared" si="1684"/>
        <v>39.22</v>
      </c>
      <c r="AI2326">
        <f t="shared" si="1684"/>
        <v>0</v>
      </c>
      <c r="AJ2326">
        <f t="shared" si="1685"/>
        <v>0</v>
      </c>
      <c r="AK2326">
        <v>25577.73</v>
      </c>
      <c r="AL2326">
        <v>0</v>
      </c>
      <c r="AM2326">
        <v>32.57</v>
      </c>
      <c r="AN2326">
        <v>0.69</v>
      </c>
      <c r="AO2326">
        <v>25545.16</v>
      </c>
      <c r="AP2326">
        <v>0</v>
      </c>
      <c r="AQ2326">
        <v>39.22</v>
      </c>
      <c r="AR2326">
        <v>0</v>
      </c>
      <c r="AS2326">
        <v>0</v>
      </c>
      <c r="AT2326">
        <v>70</v>
      </c>
      <c r="AU2326">
        <v>10</v>
      </c>
      <c r="AV2326">
        <v>1</v>
      </c>
      <c r="AW2326">
        <v>1</v>
      </c>
      <c r="AZ2326">
        <v>1</v>
      </c>
      <c r="BA2326">
        <v>1</v>
      </c>
      <c r="BB2326">
        <v>1</v>
      </c>
      <c r="BC2326">
        <v>1</v>
      </c>
      <c r="BD2326" t="s">
        <v>3</v>
      </c>
      <c r="BE2326" t="s">
        <v>3</v>
      </c>
      <c r="BF2326" t="s">
        <v>3</v>
      </c>
      <c r="BG2326" t="s">
        <v>3</v>
      </c>
      <c r="BH2326">
        <v>0</v>
      </c>
      <c r="BI2326">
        <v>4</v>
      </c>
      <c r="BJ2326" t="s">
        <v>44</v>
      </c>
      <c r="BM2326">
        <v>0</v>
      </c>
      <c r="BN2326">
        <v>0</v>
      </c>
      <c r="BO2326" t="s">
        <v>3</v>
      </c>
      <c r="BP2326">
        <v>0</v>
      </c>
      <c r="BQ2326">
        <v>1</v>
      </c>
      <c r="BR2326">
        <v>0</v>
      </c>
      <c r="BS2326">
        <v>1</v>
      </c>
      <c r="BT2326">
        <v>1</v>
      </c>
      <c r="BU2326">
        <v>1</v>
      </c>
      <c r="BV2326">
        <v>1</v>
      </c>
      <c r="BW2326">
        <v>1</v>
      </c>
      <c r="BX2326">
        <v>1</v>
      </c>
      <c r="BY2326" t="s">
        <v>3</v>
      </c>
      <c r="BZ2326">
        <v>70</v>
      </c>
      <c r="CA2326">
        <v>10</v>
      </c>
      <c r="CB2326" t="s">
        <v>3</v>
      </c>
      <c r="CE2326">
        <v>0</v>
      </c>
      <c r="CF2326">
        <v>0</v>
      </c>
      <c r="CG2326">
        <v>0</v>
      </c>
      <c r="CM2326">
        <v>0</v>
      </c>
      <c r="CN2326" t="s">
        <v>3</v>
      </c>
      <c r="CO2326">
        <v>0</v>
      </c>
      <c r="CP2326">
        <f t="shared" si="1686"/>
        <v>255.78</v>
      </c>
      <c r="CQ2326">
        <f t="shared" si="1687"/>
        <v>0</v>
      </c>
      <c r="CR2326">
        <f t="shared" si="1688"/>
        <v>32.57</v>
      </c>
      <c r="CS2326">
        <f t="shared" si="1689"/>
        <v>0.69</v>
      </c>
      <c r="CT2326">
        <f t="shared" si="1690"/>
        <v>25545.16</v>
      </c>
      <c r="CU2326">
        <f t="shared" si="1691"/>
        <v>0</v>
      </c>
      <c r="CV2326">
        <f t="shared" si="1692"/>
        <v>39.22</v>
      </c>
      <c r="CW2326">
        <f t="shared" si="1693"/>
        <v>0</v>
      </c>
      <c r="CX2326">
        <f t="shared" si="1693"/>
        <v>0</v>
      </c>
      <c r="CY2326">
        <f t="shared" si="1694"/>
        <v>178.815</v>
      </c>
      <c r="CZ2326">
        <f t="shared" si="1695"/>
        <v>25.545000000000002</v>
      </c>
      <c r="DC2326" t="s">
        <v>3</v>
      </c>
      <c r="DD2326" t="s">
        <v>3</v>
      </c>
      <c r="DE2326" t="s">
        <v>3</v>
      </c>
      <c r="DF2326" t="s">
        <v>3</v>
      </c>
      <c r="DG2326" t="s">
        <v>3</v>
      </c>
      <c r="DH2326" t="s">
        <v>3</v>
      </c>
      <c r="DI2326" t="s">
        <v>3</v>
      </c>
      <c r="DJ2326" t="s">
        <v>3</v>
      </c>
      <c r="DK2326" t="s">
        <v>3</v>
      </c>
      <c r="DL2326" t="s">
        <v>3</v>
      </c>
      <c r="DM2326" t="s">
        <v>3</v>
      </c>
      <c r="DN2326">
        <v>0</v>
      </c>
      <c r="DO2326">
        <v>0</v>
      </c>
      <c r="DP2326">
        <v>1</v>
      </c>
      <c r="DQ2326">
        <v>1</v>
      </c>
      <c r="DU2326">
        <v>1010</v>
      </c>
      <c r="DV2326" t="s">
        <v>18</v>
      </c>
      <c r="DW2326" t="s">
        <v>18</v>
      </c>
      <c r="DX2326">
        <v>100</v>
      </c>
      <c r="DZ2326" t="s">
        <v>3</v>
      </c>
      <c r="EA2326" t="s">
        <v>3</v>
      </c>
      <c r="EB2326" t="s">
        <v>3</v>
      </c>
      <c r="EC2326" t="s">
        <v>3</v>
      </c>
      <c r="EE2326">
        <v>35096056</v>
      </c>
      <c r="EF2326">
        <v>1</v>
      </c>
      <c r="EG2326" t="s">
        <v>20</v>
      </c>
      <c r="EH2326">
        <v>0</v>
      </c>
      <c r="EI2326" t="s">
        <v>3</v>
      </c>
      <c r="EJ2326">
        <v>4</v>
      </c>
      <c r="EK2326">
        <v>0</v>
      </c>
      <c r="EL2326" t="s">
        <v>21</v>
      </c>
      <c r="EM2326" t="s">
        <v>22</v>
      </c>
      <c r="EO2326" t="s">
        <v>3</v>
      </c>
      <c r="EQ2326">
        <v>262144</v>
      </c>
      <c r="ER2326">
        <v>25577.73</v>
      </c>
      <c r="ES2326">
        <v>0</v>
      </c>
      <c r="ET2326">
        <v>32.57</v>
      </c>
      <c r="EU2326">
        <v>0.69</v>
      </c>
      <c r="EV2326">
        <v>25545.16</v>
      </c>
      <c r="EW2326">
        <v>39.22</v>
      </c>
      <c r="EX2326">
        <v>0</v>
      </c>
      <c r="EY2326">
        <v>0</v>
      </c>
      <c r="FQ2326">
        <v>0</v>
      </c>
      <c r="FR2326">
        <v>0</v>
      </c>
      <c r="FS2326">
        <v>0</v>
      </c>
      <c r="FX2326">
        <v>70</v>
      </c>
      <c r="FY2326">
        <v>10</v>
      </c>
      <c r="GA2326" t="s">
        <v>3</v>
      </c>
      <c r="GD2326">
        <v>0</v>
      </c>
      <c r="GF2326">
        <v>1212913616</v>
      </c>
      <c r="GG2326">
        <v>2</v>
      </c>
      <c r="GH2326">
        <v>1</v>
      </c>
      <c r="GI2326">
        <v>-2</v>
      </c>
      <c r="GJ2326">
        <v>0</v>
      </c>
      <c r="GK2326">
        <f>ROUND(R2326*(R12)/100,2)</f>
        <v>0.01</v>
      </c>
      <c r="GL2326">
        <f t="shared" si="1696"/>
        <v>0</v>
      </c>
      <c r="GM2326">
        <f t="shared" si="1697"/>
        <v>460.16</v>
      </c>
      <c r="GN2326">
        <f t="shared" si="1698"/>
        <v>0</v>
      </c>
      <c r="GO2326">
        <f t="shared" si="1699"/>
        <v>0</v>
      </c>
      <c r="GP2326">
        <f t="shared" si="1700"/>
        <v>460.16</v>
      </c>
      <c r="GR2326">
        <v>0</v>
      </c>
      <c r="GS2326">
        <v>3</v>
      </c>
      <c r="GT2326">
        <v>0</v>
      </c>
      <c r="GU2326" t="s">
        <v>3</v>
      </c>
      <c r="GV2326">
        <f t="shared" si="1701"/>
        <v>0</v>
      </c>
      <c r="GW2326">
        <v>1</v>
      </c>
      <c r="GX2326">
        <f t="shared" si="1702"/>
        <v>0</v>
      </c>
      <c r="HA2326">
        <v>0</v>
      </c>
      <c r="HB2326">
        <v>0</v>
      </c>
      <c r="HC2326">
        <f t="shared" si="1703"/>
        <v>0</v>
      </c>
      <c r="HE2326" t="s">
        <v>3</v>
      </c>
      <c r="HF2326" t="s">
        <v>3</v>
      </c>
      <c r="HM2326" t="s">
        <v>3</v>
      </c>
      <c r="HN2326" t="s">
        <v>3</v>
      </c>
      <c r="HO2326" t="s">
        <v>3</v>
      </c>
      <c r="HP2326" t="s">
        <v>3</v>
      </c>
      <c r="HQ2326" t="s">
        <v>3</v>
      </c>
      <c r="HS2326">
        <v>0</v>
      </c>
      <c r="IK2326">
        <v>0</v>
      </c>
    </row>
    <row r="2327" spans="1:245" x14ac:dyDescent="0.2">
      <c r="A2327">
        <v>17</v>
      </c>
      <c r="B2327">
        <v>1</v>
      </c>
      <c r="C2327">
        <f>ROW(SmtRes!A765)</f>
        <v>765</v>
      </c>
      <c r="D2327">
        <f>ROW(EtalonRes!A765)</f>
        <v>765</v>
      </c>
      <c r="E2327" t="s">
        <v>554</v>
      </c>
      <c r="F2327" t="s">
        <v>255</v>
      </c>
      <c r="G2327" t="s">
        <v>256</v>
      </c>
      <c r="H2327" t="s">
        <v>18</v>
      </c>
      <c r="I2327">
        <f>ROUND(1/100,9)</f>
        <v>0.01</v>
      </c>
      <c r="J2327">
        <v>0</v>
      </c>
      <c r="K2327">
        <f>ROUND(1/100,9)</f>
        <v>0.01</v>
      </c>
      <c r="O2327">
        <f t="shared" si="1669"/>
        <v>225.56</v>
      </c>
      <c r="P2327">
        <f t="shared" si="1670"/>
        <v>0</v>
      </c>
      <c r="Q2327">
        <f t="shared" si="1671"/>
        <v>0</v>
      </c>
      <c r="R2327">
        <f t="shared" si="1672"/>
        <v>0</v>
      </c>
      <c r="S2327">
        <f t="shared" si="1673"/>
        <v>225.56</v>
      </c>
      <c r="T2327">
        <f t="shared" si="1674"/>
        <v>0</v>
      </c>
      <c r="U2327">
        <f t="shared" si="1675"/>
        <v>0.34630000000000005</v>
      </c>
      <c r="V2327">
        <f t="shared" si="1676"/>
        <v>0</v>
      </c>
      <c r="W2327">
        <f t="shared" si="1677"/>
        <v>0</v>
      </c>
      <c r="X2327">
        <f t="shared" si="1678"/>
        <v>157.88999999999999</v>
      </c>
      <c r="Y2327">
        <f t="shared" si="1678"/>
        <v>22.56</v>
      </c>
      <c r="AA2327">
        <v>35364244</v>
      </c>
      <c r="AB2327">
        <f t="shared" si="1679"/>
        <v>22555.56</v>
      </c>
      <c r="AC2327">
        <f t="shared" si="1680"/>
        <v>0</v>
      </c>
      <c r="AD2327">
        <f t="shared" si="1681"/>
        <v>0</v>
      </c>
      <c r="AE2327">
        <f t="shared" si="1682"/>
        <v>0</v>
      </c>
      <c r="AF2327">
        <f t="shared" si="1682"/>
        <v>22555.56</v>
      </c>
      <c r="AG2327">
        <f t="shared" si="1683"/>
        <v>0</v>
      </c>
      <c r="AH2327">
        <f t="shared" si="1684"/>
        <v>34.630000000000003</v>
      </c>
      <c r="AI2327">
        <f t="shared" si="1684"/>
        <v>0</v>
      </c>
      <c r="AJ2327">
        <f t="shared" si="1685"/>
        <v>0</v>
      </c>
      <c r="AK2327">
        <v>22555.56</v>
      </c>
      <c r="AL2327">
        <v>0</v>
      </c>
      <c r="AM2327">
        <v>0</v>
      </c>
      <c r="AN2327">
        <v>0</v>
      </c>
      <c r="AO2327">
        <v>22555.56</v>
      </c>
      <c r="AP2327">
        <v>0</v>
      </c>
      <c r="AQ2327">
        <v>34.630000000000003</v>
      </c>
      <c r="AR2327">
        <v>0</v>
      </c>
      <c r="AS2327">
        <v>0</v>
      </c>
      <c r="AT2327">
        <v>70</v>
      </c>
      <c r="AU2327">
        <v>10</v>
      </c>
      <c r="AV2327">
        <v>1</v>
      </c>
      <c r="AW2327">
        <v>1</v>
      </c>
      <c r="AZ2327">
        <v>1</v>
      </c>
      <c r="BA2327">
        <v>1</v>
      </c>
      <c r="BB2327">
        <v>1</v>
      </c>
      <c r="BC2327">
        <v>1</v>
      </c>
      <c r="BD2327" t="s">
        <v>3</v>
      </c>
      <c r="BE2327" t="s">
        <v>3</v>
      </c>
      <c r="BF2327" t="s">
        <v>3</v>
      </c>
      <c r="BG2327" t="s">
        <v>3</v>
      </c>
      <c r="BH2327">
        <v>0</v>
      </c>
      <c r="BI2327">
        <v>4</v>
      </c>
      <c r="BJ2327" t="s">
        <v>257</v>
      </c>
      <c r="BM2327">
        <v>0</v>
      </c>
      <c r="BN2327">
        <v>0</v>
      </c>
      <c r="BO2327" t="s">
        <v>3</v>
      </c>
      <c r="BP2327">
        <v>0</v>
      </c>
      <c r="BQ2327">
        <v>1</v>
      </c>
      <c r="BR2327">
        <v>0</v>
      </c>
      <c r="BS2327">
        <v>1</v>
      </c>
      <c r="BT2327">
        <v>1</v>
      </c>
      <c r="BU2327">
        <v>1</v>
      </c>
      <c r="BV2327">
        <v>1</v>
      </c>
      <c r="BW2327">
        <v>1</v>
      </c>
      <c r="BX2327">
        <v>1</v>
      </c>
      <c r="BY2327" t="s">
        <v>3</v>
      </c>
      <c r="BZ2327">
        <v>70</v>
      </c>
      <c r="CA2327">
        <v>10</v>
      </c>
      <c r="CB2327" t="s">
        <v>3</v>
      </c>
      <c r="CE2327">
        <v>0</v>
      </c>
      <c r="CF2327">
        <v>0</v>
      </c>
      <c r="CG2327">
        <v>0</v>
      </c>
      <c r="CM2327">
        <v>0</v>
      </c>
      <c r="CN2327" t="s">
        <v>3</v>
      </c>
      <c r="CO2327">
        <v>0</v>
      </c>
      <c r="CP2327">
        <f t="shared" si="1686"/>
        <v>225.56</v>
      </c>
      <c r="CQ2327">
        <f t="shared" si="1687"/>
        <v>0</v>
      </c>
      <c r="CR2327">
        <f t="shared" si="1688"/>
        <v>0</v>
      </c>
      <c r="CS2327">
        <f t="shared" si="1689"/>
        <v>0</v>
      </c>
      <c r="CT2327">
        <f t="shared" si="1690"/>
        <v>22555.56</v>
      </c>
      <c r="CU2327">
        <f t="shared" si="1691"/>
        <v>0</v>
      </c>
      <c r="CV2327">
        <f t="shared" si="1692"/>
        <v>34.630000000000003</v>
      </c>
      <c r="CW2327">
        <f t="shared" si="1693"/>
        <v>0</v>
      </c>
      <c r="CX2327">
        <f t="shared" si="1693"/>
        <v>0</v>
      </c>
      <c r="CY2327">
        <f t="shared" si="1694"/>
        <v>157.892</v>
      </c>
      <c r="CZ2327">
        <f t="shared" si="1695"/>
        <v>22.555999999999997</v>
      </c>
      <c r="DC2327" t="s">
        <v>3</v>
      </c>
      <c r="DD2327" t="s">
        <v>3</v>
      </c>
      <c r="DE2327" t="s">
        <v>3</v>
      </c>
      <c r="DF2327" t="s">
        <v>3</v>
      </c>
      <c r="DG2327" t="s">
        <v>3</v>
      </c>
      <c r="DH2327" t="s">
        <v>3</v>
      </c>
      <c r="DI2327" t="s">
        <v>3</v>
      </c>
      <c r="DJ2327" t="s">
        <v>3</v>
      </c>
      <c r="DK2327" t="s">
        <v>3</v>
      </c>
      <c r="DL2327" t="s">
        <v>3</v>
      </c>
      <c r="DM2327" t="s">
        <v>3</v>
      </c>
      <c r="DN2327">
        <v>0</v>
      </c>
      <c r="DO2327">
        <v>0</v>
      </c>
      <c r="DP2327">
        <v>1</v>
      </c>
      <c r="DQ2327">
        <v>1</v>
      </c>
      <c r="DU2327">
        <v>1010</v>
      </c>
      <c r="DV2327" t="s">
        <v>18</v>
      </c>
      <c r="DW2327" t="s">
        <v>18</v>
      </c>
      <c r="DX2327">
        <v>100</v>
      </c>
      <c r="DZ2327" t="s">
        <v>3</v>
      </c>
      <c r="EA2327" t="s">
        <v>3</v>
      </c>
      <c r="EB2327" t="s">
        <v>3</v>
      </c>
      <c r="EC2327" t="s">
        <v>3</v>
      </c>
      <c r="EE2327">
        <v>35096056</v>
      </c>
      <c r="EF2327">
        <v>1</v>
      </c>
      <c r="EG2327" t="s">
        <v>20</v>
      </c>
      <c r="EH2327">
        <v>0</v>
      </c>
      <c r="EI2327" t="s">
        <v>3</v>
      </c>
      <c r="EJ2327">
        <v>4</v>
      </c>
      <c r="EK2327">
        <v>0</v>
      </c>
      <c r="EL2327" t="s">
        <v>21</v>
      </c>
      <c r="EM2327" t="s">
        <v>22</v>
      </c>
      <c r="EO2327" t="s">
        <v>3</v>
      </c>
      <c r="EQ2327">
        <v>262144</v>
      </c>
      <c r="ER2327">
        <v>22555.56</v>
      </c>
      <c r="ES2327">
        <v>0</v>
      </c>
      <c r="ET2327">
        <v>0</v>
      </c>
      <c r="EU2327">
        <v>0</v>
      </c>
      <c r="EV2327">
        <v>22555.56</v>
      </c>
      <c r="EW2327">
        <v>34.630000000000003</v>
      </c>
      <c r="EX2327">
        <v>0</v>
      </c>
      <c r="EY2327">
        <v>0</v>
      </c>
      <c r="FQ2327">
        <v>0</v>
      </c>
      <c r="FR2327">
        <v>0</v>
      </c>
      <c r="FS2327">
        <v>0</v>
      </c>
      <c r="FX2327">
        <v>70</v>
      </c>
      <c r="FY2327">
        <v>10</v>
      </c>
      <c r="GA2327" t="s">
        <v>3</v>
      </c>
      <c r="GD2327">
        <v>0</v>
      </c>
      <c r="GF2327">
        <v>-24549344</v>
      </c>
      <c r="GG2327">
        <v>2</v>
      </c>
      <c r="GH2327">
        <v>1</v>
      </c>
      <c r="GI2327">
        <v>-2</v>
      </c>
      <c r="GJ2327">
        <v>0</v>
      </c>
      <c r="GK2327">
        <f>ROUND(R2327*(R12)/100,2)</f>
        <v>0</v>
      </c>
      <c r="GL2327">
        <f t="shared" si="1696"/>
        <v>0</v>
      </c>
      <c r="GM2327">
        <f t="shared" si="1697"/>
        <v>406.01</v>
      </c>
      <c r="GN2327">
        <f t="shared" si="1698"/>
        <v>0</v>
      </c>
      <c r="GO2327">
        <f t="shared" si="1699"/>
        <v>0</v>
      </c>
      <c r="GP2327">
        <f t="shared" si="1700"/>
        <v>406.01</v>
      </c>
      <c r="GR2327">
        <v>0</v>
      </c>
      <c r="GS2327">
        <v>3</v>
      </c>
      <c r="GT2327">
        <v>0</v>
      </c>
      <c r="GU2327" t="s">
        <v>3</v>
      </c>
      <c r="GV2327">
        <f t="shared" si="1701"/>
        <v>0</v>
      </c>
      <c r="GW2327">
        <v>1</v>
      </c>
      <c r="GX2327">
        <f t="shared" si="1702"/>
        <v>0</v>
      </c>
      <c r="HA2327">
        <v>0</v>
      </c>
      <c r="HB2327">
        <v>0</v>
      </c>
      <c r="HC2327">
        <f t="shared" si="1703"/>
        <v>0</v>
      </c>
      <c r="HE2327" t="s">
        <v>3</v>
      </c>
      <c r="HF2327" t="s">
        <v>3</v>
      </c>
      <c r="HM2327" t="s">
        <v>3</v>
      </c>
      <c r="HN2327" t="s">
        <v>3</v>
      </c>
      <c r="HO2327" t="s">
        <v>3</v>
      </c>
      <c r="HP2327" t="s">
        <v>3</v>
      </c>
      <c r="HQ2327" t="s">
        <v>3</v>
      </c>
      <c r="HS2327">
        <v>0</v>
      </c>
      <c r="IK2327">
        <v>0</v>
      </c>
    </row>
    <row r="2329" spans="1:245" x14ac:dyDescent="0.2">
      <c r="A2329">
        <v>51</v>
      </c>
      <c r="B2329">
        <f>B2316</f>
        <v>1</v>
      </c>
      <c r="C2329">
        <f>A2316</f>
        <v>4</v>
      </c>
      <c r="D2329">
        <f>ROW(A2316)</f>
        <v>2316</v>
      </c>
      <c r="F2329" t="str">
        <f>IF(F2316&lt;&gt;"",F2316,"")</f>
        <v>Новый раздел</v>
      </c>
      <c r="G2329" t="str">
        <f>IF(G2316&lt;&gt;"",G2316,"")</f>
        <v>Помещение 222 Учебный класс</v>
      </c>
      <c r="H2329">
        <v>0</v>
      </c>
      <c r="O2329">
        <f t="shared" ref="O2329:T2329" si="1704">ROUND(AB2329,2)</f>
        <v>2205.15</v>
      </c>
      <c r="P2329">
        <f t="shared" si="1704"/>
        <v>266.66000000000003</v>
      </c>
      <c r="Q2329">
        <f t="shared" si="1704"/>
        <v>63.37</v>
      </c>
      <c r="R2329">
        <f t="shared" si="1704"/>
        <v>30.47</v>
      </c>
      <c r="S2329">
        <f t="shared" si="1704"/>
        <v>1875.12</v>
      </c>
      <c r="T2329">
        <f t="shared" si="1704"/>
        <v>0</v>
      </c>
      <c r="U2329">
        <f>AH2329</f>
        <v>2.9668999999999999</v>
      </c>
      <c r="V2329">
        <f>AI2329</f>
        <v>0</v>
      </c>
      <c r="W2329">
        <f>ROUND(AJ2329,2)</f>
        <v>0</v>
      </c>
      <c r="X2329">
        <f>ROUND(AK2329,2)</f>
        <v>1312.59</v>
      </c>
      <c r="Y2329">
        <f>ROUND(AL2329,2)</f>
        <v>187.52</v>
      </c>
      <c r="AB2329">
        <f>ROUND(SUMIF(AA2320:AA2327,"=35364244",O2320:O2327),2)</f>
        <v>2205.15</v>
      </c>
      <c r="AC2329">
        <f>ROUND(SUMIF(AA2320:AA2327,"=35364244",P2320:P2327),2)</f>
        <v>266.66000000000003</v>
      </c>
      <c r="AD2329">
        <f>ROUND(SUMIF(AA2320:AA2327,"=35364244",Q2320:Q2327),2)</f>
        <v>63.37</v>
      </c>
      <c r="AE2329">
        <f>ROUND(SUMIF(AA2320:AA2327,"=35364244",R2320:R2327),2)</f>
        <v>30.47</v>
      </c>
      <c r="AF2329">
        <f>ROUND(SUMIF(AA2320:AA2327,"=35364244",S2320:S2327),2)</f>
        <v>1875.12</v>
      </c>
      <c r="AG2329">
        <f>ROUND(SUMIF(AA2320:AA2327,"=35364244",T2320:T2327),2)</f>
        <v>0</v>
      </c>
      <c r="AH2329">
        <f>SUMIF(AA2320:AA2327,"=35364244",U2320:U2327)</f>
        <v>2.9668999999999999</v>
      </c>
      <c r="AI2329">
        <f>SUMIF(AA2320:AA2327,"=35364244",V2320:V2327)</f>
        <v>0</v>
      </c>
      <c r="AJ2329">
        <f>ROUND(SUMIF(AA2320:AA2327,"=35364244",W2320:W2327),2)</f>
        <v>0</v>
      </c>
      <c r="AK2329">
        <f>ROUND(SUMIF(AA2320:AA2327,"=35364244",X2320:X2327),2)</f>
        <v>1312.59</v>
      </c>
      <c r="AL2329">
        <f>ROUND(SUMIF(AA2320:AA2327,"=35364244",Y2320:Y2327),2)</f>
        <v>187.52</v>
      </c>
      <c r="AO2329">
        <f t="shared" ref="AO2329:BD2329" si="1705">ROUND(BX2329,2)</f>
        <v>0</v>
      </c>
      <c r="AP2329">
        <f t="shared" si="1705"/>
        <v>0</v>
      </c>
      <c r="AQ2329">
        <f t="shared" si="1705"/>
        <v>0</v>
      </c>
      <c r="AR2329">
        <f t="shared" si="1705"/>
        <v>3738.16</v>
      </c>
      <c r="AS2329">
        <f t="shared" si="1705"/>
        <v>0</v>
      </c>
      <c r="AT2329">
        <f t="shared" si="1705"/>
        <v>0</v>
      </c>
      <c r="AU2329">
        <f t="shared" si="1705"/>
        <v>3738.16</v>
      </c>
      <c r="AV2329">
        <f t="shared" si="1705"/>
        <v>266.66000000000003</v>
      </c>
      <c r="AW2329">
        <f t="shared" si="1705"/>
        <v>266.66000000000003</v>
      </c>
      <c r="AX2329">
        <f t="shared" si="1705"/>
        <v>0</v>
      </c>
      <c r="AY2329">
        <f t="shared" si="1705"/>
        <v>266.66000000000003</v>
      </c>
      <c r="AZ2329">
        <f t="shared" si="1705"/>
        <v>0</v>
      </c>
      <c r="BA2329">
        <f t="shared" si="1705"/>
        <v>0</v>
      </c>
      <c r="BB2329">
        <f t="shared" si="1705"/>
        <v>0</v>
      </c>
      <c r="BC2329">
        <f t="shared" si="1705"/>
        <v>0</v>
      </c>
      <c r="BD2329">
        <f t="shared" si="1705"/>
        <v>0</v>
      </c>
      <c r="BX2329">
        <f>ROUND(SUMIF(AA2320:AA2327,"=35364244",FQ2320:FQ2327),2)</f>
        <v>0</v>
      </c>
      <c r="BY2329">
        <f>ROUND(SUMIF(AA2320:AA2327,"=35364244",FR2320:FR2327),2)</f>
        <v>0</v>
      </c>
      <c r="BZ2329">
        <f>ROUND(SUMIF(AA2320:AA2327,"=35364244",GL2320:GL2327),2)</f>
        <v>0</v>
      </c>
      <c r="CA2329">
        <f>ROUND(SUMIF(AA2320:AA2327,"=35364244",GM2320:GM2327),2)</f>
        <v>3738.16</v>
      </c>
      <c r="CB2329">
        <f>ROUND(SUMIF(AA2320:AA2327,"=35364244",GN2320:GN2327),2)</f>
        <v>0</v>
      </c>
      <c r="CC2329">
        <f>ROUND(SUMIF(AA2320:AA2327,"=35364244",GO2320:GO2327),2)</f>
        <v>0</v>
      </c>
      <c r="CD2329">
        <f>ROUND(SUMIF(AA2320:AA2327,"=35364244",GP2320:GP2327),2)</f>
        <v>3738.16</v>
      </c>
      <c r="CE2329">
        <f>AC2329-BX2329</f>
        <v>266.66000000000003</v>
      </c>
      <c r="CF2329">
        <f>AC2329-BY2329</f>
        <v>266.66000000000003</v>
      </c>
      <c r="CG2329">
        <f>BX2329-BZ2329</f>
        <v>0</v>
      </c>
      <c r="CH2329">
        <f>AC2329-BX2329-BY2329+BZ2329</f>
        <v>266.66000000000003</v>
      </c>
      <c r="CI2329">
        <f>BY2329-BZ2329</f>
        <v>0</v>
      </c>
      <c r="CJ2329">
        <f>ROUND(SUMIF(AA2320:AA2327,"=35364244",GX2320:GX2327),2)</f>
        <v>0</v>
      </c>
      <c r="CK2329">
        <f>ROUND(SUMIF(AA2320:AA2327,"=35364244",GY2320:GY2327),2)</f>
        <v>0</v>
      </c>
      <c r="CL2329">
        <f>ROUND(SUMIF(AA2320:AA2327,"=35364244",GZ2320:GZ2327),2)</f>
        <v>0</v>
      </c>
      <c r="CM2329">
        <f>ROUND(SUMIF(AA2320:AA2327,"=35364244",HD2320:HD2327),2)</f>
        <v>0</v>
      </c>
      <c r="GX2329">
        <v>0</v>
      </c>
    </row>
    <row r="2331" spans="1:245" x14ac:dyDescent="0.2">
      <c r="A2331">
        <v>50</v>
      </c>
      <c r="B2331">
        <v>0</v>
      </c>
      <c r="C2331">
        <v>0</v>
      </c>
      <c r="D2331">
        <v>1</v>
      </c>
      <c r="E2331">
        <v>201</v>
      </c>
      <c r="F2331">
        <f>ROUND(Source!O2329,O2331)</f>
        <v>2205.15</v>
      </c>
      <c r="G2331" t="s">
        <v>66</v>
      </c>
      <c r="H2331" t="s">
        <v>67</v>
      </c>
      <c r="K2331">
        <v>201</v>
      </c>
      <c r="L2331">
        <v>1</v>
      </c>
      <c r="M2331">
        <v>3</v>
      </c>
      <c r="N2331" t="s">
        <v>3</v>
      </c>
      <c r="O2331">
        <v>2</v>
      </c>
      <c r="W2331">
        <v>2205.15</v>
      </c>
      <c r="X2331">
        <v>1</v>
      </c>
      <c r="Y2331">
        <v>2205.15</v>
      </c>
    </row>
    <row r="2332" spans="1:245" x14ac:dyDescent="0.2">
      <c r="A2332">
        <v>50</v>
      </c>
      <c r="B2332">
        <v>0</v>
      </c>
      <c r="C2332">
        <v>0</v>
      </c>
      <c r="D2332">
        <v>1</v>
      </c>
      <c r="E2332">
        <v>202</v>
      </c>
      <c r="F2332">
        <f>ROUND(Source!P2329,O2332)</f>
        <v>266.66000000000003</v>
      </c>
      <c r="G2332" t="s">
        <v>68</v>
      </c>
      <c r="H2332" t="s">
        <v>69</v>
      </c>
      <c r="K2332">
        <v>202</v>
      </c>
      <c r="L2332">
        <v>2</v>
      </c>
      <c r="M2332">
        <v>3</v>
      </c>
      <c r="N2332" t="s">
        <v>3</v>
      </c>
      <c r="O2332">
        <v>2</v>
      </c>
      <c r="W2332">
        <v>266.66000000000003</v>
      </c>
      <c r="X2332">
        <v>1</v>
      </c>
      <c r="Y2332">
        <v>266.66000000000003</v>
      </c>
    </row>
    <row r="2333" spans="1:245" x14ac:dyDescent="0.2">
      <c r="A2333">
        <v>50</v>
      </c>
      <c r="B2333">
        <v>0</v>
      </c>
      <c r="C2333">
        <v>0</v>
      </c>
      <c r="D2333">
        <v>1</v>
      </c>
      <c r="E2333">
        <v>222</v>
      </c>
      <c r="F2333">
        <f>ROUND(Source!AO2329,O2333)</f>
        <v>0</v>
      </c>
      <c r="G2333" t="s">
        <v>70</v>
      </c>
      <c r="H2333" t="s">
        <v>71</v>
      </c>
      <c r="K2333">
        <v>222</v>
      </c>
      <c r="L2333">
        <v>3</v>
      </c>
      <c r="M2333">
        <v>3</v>
      </c>
      <c r="N2333" t="s">
        <v>3</v>
      </c>
      <c r="O2333">
        <v>2</v>
      </c>
      <c r="W2333">
        <v>0</v>
      </c>
      <c r="X2333">
        <v>1</v>
      </c>
      <c r="Y2333">
        <v>0</v>
      </c>
    </row>
    <row r="2334" spans="1:245" x14ac:dyDescent="0.2">
      <c r="A2334">
        <v>50</v>
      </c>
      <c r="B2334">
        <v>0</v>
      </c>
      <c r="C2334">
        <v>0</v>
      </c>
      <c r="D2334">
        <v>1</v>
      </c>
      <c r="E2334">
        <v>225</v>
      </c>
      <c r="F2334">
        <f>ROUND(Source!AV2329,O2334)</f>
        <v>266.66000000000003</v>
      </c>
      <c r="G2334" t="s">
        <v>72</v>
      </c>
      <c r="H2334" t="s">
        <v>73</v>
      </c>
      <c r="K2334">
        <v>225</v>
      </c>
      <c r="L2334">
        <v>4</v>
      </c>
      <c r="M2334">
        <v>3</v>
      </c>
      <c r="N2334" t="s">
        <v>3</v>
      </c>
      <c r="O2334">
        <v>2</v>
      </c>
      <c r="W2334">
        <v>266.66000000000003</v>
      </c>
      <c r="X2334">
        <v>1</v>
      </c>
      <c r="Y2334">
        <v>266.66000000000003</v>
      </c>
    </row>
    <row r="2335" spans="1:245" x14ac:dyDescent="0.2">
      <c r="A2335">
        <v>50</v>
      </c>
      <c r="B2335">
        <v>0</v>
      </c>
      <c r="C2335">
        <v>0</v>
      </c>
      <c r="D2335">
        <v>1</v>
      </c>
      <c r="E2335">
        <v>226</v>
      </c>
      <c r="F2335">
        <f>ROUND(Source!AW2329,O2335)</f>
        <v>266.66000000000003</v>
      </c>
      <c r="G2335" t="s">
        <v>74</v>
      </c>
      <c r="H2335" t="s">
        <v>75</v>
      </c>
      <c r="K2335">
        <v>226</v>
      </c>
      <c r="L2335">
        <v>5</v>
      </c>
      <c r="M2335">
        <v>3</v>
      </c>
      <c r="N2335" t="s">
        <v>3</v>
      </c>
      <c r="O2335">
        <v>2</v>
      </c>
      <c r="W2335">
        <v>266.66000000000003</v>
      </c>
      <c r="X2335">
        <v>1</v>
      </c>
      <c r="Y2335">
        <v>266.66000000000003</v>
      </c>
    </row>
    <row r="2336" spans="1:245" x14ac:dyDescent="0.2">
      <c r="A2336">
        <v>50</v>
      </c>
      <c r="B2336">
        <v>0</v>
      </c>
      <c r="C2336">
        <v>0</v>
      </c>
      <c r="D2336">
        <v>1</v>
      </c>
      <c r="E2336">
        <v>227</v>
      </c>
      <c r="F2336">
        <f>ROUND(Source!AX2329,O2336)</f>
        <v>0</v>
      </c>
      <c r="G2336" t="s">
        <v>76</v>
      </c>
      <c r="H2336" t="s">
        <v>77</v>
      </c>
      <c r="K2336">
        <v>227</v>
      </c>
      <c r="L2336">
        <v>6</v>
      </c>
      <c r="M2336">
        <v>3</v>
      </c>
      <c r="N2336" t="s">
        <v>3</v>
      </c>
      <c r="O2336">
        <v>2</v>
      </c>
      <c r="W2336">
        <v>0</v>
      </c>
      <c r="X2336">
        <v>1</v>
      </c>
      <c r="Y2336">
        <v>0</v>
      </c>
    </row>
    <row r="2337" spans="1:25" x14ac:dyDescent="0.2">
      <c r="A2337">
        <v>50</v>
      </c>
      <c r="B2337">
        <v>0</v>
      </c>
      <c r="C2337">
        <v>0</v>
      </c>
      <c r="D2337">
        <v>1</v>
      </c>
      <c r="E2337">
        <v>228</v>
      </c>
      <c r="F2337">
        <f>ROUND(Source!AY2329,O2337)</f>
        <v>266.66000000000003</v>
      </c>
      <c r="G2337" t="s">
        <v>78</v>
      </c>
      <c r="H2337" t="s">
        <v>79</v>
      </c>
      <c r="K2337">
        <v>228</v>
      </c>
      <c r="L2337">
        <v>7</v>
      </c>
      <c r="M2337">
        <v>3</v>
      </c>
      <c r="N2337" t="s">
        <v>3</v>
      </c>
      <c r="O2337">
        <v>2</v>
      </c>
      <c r="W2337">
        <v>266.66000000000003</v>
      </c>
      <c r="X2337">
        <v>1</v>
      </c>
      <c r="Y2337">
        <v>266.66000000000003</v>
      </c>
    </row>
    <row r="2338" spans="1:25" x14ac:dyDescent="0.2">
      <c r="A2338">
        <v>50</v>
      </c>
      <c r="B2338">
        <v>0</v>
      </c>
      <c r="C2338">
        <v>0</v>
      </c>
      <c r="D2338">
        <v>1</v>
      </c>
      <c r="E2338">
        <v>216</v>
      </c>
      <c r="F2338">
        <f>ROUND(Source!AP2329,O2338)</f>
        <v>0</v>
      </c>
      <c r="G2338" t="s">
        <v>80</v>
      </c>
      <c r="H2338" t="s">
        <v>81</v>
      </c>
      <c r="K2338">
        <v>216</v>
      </c>
      <c r="L2338">
        <v>8</v>
      </c>
      <c r="M2338">
        <v>3</v>
      </c>
      <c r="N2338" t="s">
        <v>3</v>
      </c>
      <c r="O2338">
        <v>2</v>
      </c>
      <c r="W2338">
        <v>0</v>
      </c>
      <c r="X2338">
        <v>1</v>
      </c>
      <c r="Y2338">
        <v>0</v>
      </c>
    </row>
    <row r="2339" spans="1:25" x14ac:dyDescent="0.2">
      <c r="A2339">
        <v>50</v>
      </c>
      <c r="B2339">
        <v>0</v>
      </c>
      <c r="C2339">
        <v>0</v>
      </c>
      <c r="D2339">
        <v>1</v>
      </c>
      <c r="E2339">
        <v>223</v>
      </c>
      <c r="F2339">
        <f>ROUND(Source!AQ2329,O2339)</f>
        <v>0</v>
      </c>
      <c r="G2339" t="s">
        <v>82</v>
      </c>
      <c r="H2339" t="s">
        <v>83</v>
      </c>
      <c r="K2339">
        <v>223</v>
      </c>
      <c r="L2339">
        <v>9</v>
      </c>
      <c r="M2339">
        <v>3</v>
      </c>
      <c r="N2339" t="s">
        <v>3</v>
      </c>
      <c r="O2339">
        <v>2</v>
      </c>
      <c r="W2339">
        <v>0</v>
      </c>
      <c r="X2339">
        <v>1</v>
      </c>
      <c r="Y2339">
        <v>0</v>
      </c>
    </row>
    <row r="2340" spans="1:25" x14ac:dyDescent="0.2">
      <c r="A2340">
        <v>50</v>
      </c>
      <c r="B2340">
        <v>0</v>
      </c>
      <c r="C2340">
        <v>0</v>
      </c>
      <c r="D2340">
        <v>1</v>
      </c>
      <c r="E2340">
        <v>229</v>
      </c>
      <c r="F2340">
        <f>ROUND(Source!AZ2329,O2340)</f>
        <v>0</v>
      </c>
      <c r="G2340" t="s">
        <v>84</v>
      </c>
      <c r="H2340" t="s">
        <v>85</v>
      </c>
      <c r="K2340">
        <v>229</v>
      </c>
      <c r="L2340">
        <v>10</v>
      </c>
      <c r="M2340">
        <v>3</v>
      </c>
      <c r="N2340" t="s">
        <v>3</v>
      </c>
      <c r="O2340">
        <v>2</v>
      </c>
      <c r="W2340">
        <v>0</v>
      </c>
      <c r="X2340">
        <v>1</v>
      </c>
      <c r="Y2340">
        <v>0</v>
      </c>
    </row>
    <row r="2341" spans="1:25" x14ac:dyDescent="0.2">
      <c r="A2341">
        <v>50</v>
      </c>
      <c r="B2341">
        <v>0</v>
      </c>
      <c r="C2341">
        <v>0</v>
      </c>
      <c r="D2341">
        <v>1</v>
      </c>
      <c r="E2341">
        <v>203</v>
      </c>
      <c r="F2341">
        <f>ROUND(Source!Q2329,O2341)</f>
        <v>63.37</v>
      </c>
      <c r="G2341" t="s">
        <v>86</v>
      </c>
      <c r="H2341" t="s">
        <v>87</v>
      </c>
      <c r="K2341">
        <v>203</v>
      </c>
      <c r="L2341">
        <v>11</v>
      </c>
      <c r="M2341">
        <v>3</v>
      </c>
      <c r="N2341" t="s">
        <v>3</v>
      </c>
      <c r="O2341">
        <v>2</v>
      </c>
      <c r="W2341">
        <v>63.37</v>
      </c>
      <c r="X2341">
        <v>1</v>
      </c>
      <c r="Y2341">
        <v>63.37</v>
      </c>
    </row>
    <row r="2342" spans="1:25" x14ac:dyDescent="0.2">
      <c r="A2342">
        <v>50</v>
      </c>
      <c r="B2342">
        <v>0</v>
      </c>
      <c r="C2342">
        <v>0</v>
      </c>
      <c r="D2342">
        <v>1</v>
      </c>
      <c r="E2342">
        <v>231</v>
      </c>
      <c r="F2342">
        <f>ROUND(Source!BB2329,O2342)</f>
        <v>0</v>
      </c>
      <c r="G2342" t="s">
        <v>88</v>
      </c>
      <c r="H2342" t="s">
        <v>89</v>
      </c>
      <c r="K2342">
        <v>231</v>
      </c>
      <c r="L2342">
        <v>12</v>
      </c>
      <c r="M2342">
        <v>3</v>
      </c>
      <c r="N2342" t="s">
        <v>3</v>
      </c>
      <c r="O2342">
        <v>2</v>
      </c>
      <c r="W2342">
        <v>0</v>
      </c>
      <c r="X2342">
        <v>1</v>
      </c>
      <c r="Y2342">
        <v>0</v>
      </c>
    </row>
    <row r="2343" spans="1:25" x14ac:dyDescent="0.2">
      <c r="A2343">
        <v>50</v>
      </c>
      <c r="B2343">
        <v>0</v>
      </c>
      <c r="C2343">
        <v>0</v>
      </c>
      <c r="D2343">
        <v>1</v>
      </c>
      <c r="E2343">
        <v>204</v>
      </c>
      <c r="F2343">
        <f>ROUND(Source!R2329,O2343)</f>
        <v>30.47</v>
      </c>
      <c r="G2343" t="s">
        <v>90</v>
      </c>
      <c r="H2343" t="s">
        <v>91</v>
      </c>
      <c r="K2343">
        <v>204</v>
      </c>
      <c r="L2343">
        <v>13</v>
      </c>
      <c r="M2343">
        <v>3</v>
      </c>
      <c r="N2343" t="s">
        <v>3</v>
      </c>
      <c r="O2343">
        <v>2</v>
      </c>
      <c r="W2343">
        <v>30.47</v>
      </c>
      <c r="X2343">
        <v>1</v>
      </c>
      <c r="Y2343">
        <v>30.47</v>
      </c>
    </row>
    <row r="2344" spans="1:25" x14ac:dyDescent="0.2">
      <c r="A2344">
        <v>50</v>
      </c>
      <c r="B2344">
        <v>0</v>
      </c>
      <c r="C2344">
        <v>0</v>
      </c>
      <c r="D2344">
        <v>1</v>
      </c>
      <c r="E2344">
        <v>205</v>
      </c>
      <c r="F2344">
        <f>ROUND(Source!S2329,O2344)</f>
        <v>1875.12</v>
      </c>
      <c r="G2344" t="s">
        <v>92</v>
      </c>
      <c r="H2344" t="s">
        <v>93</v>
      </c>
      <c r="K2344">
        <v>205</v>
      </c>
      <c r="L2344">
        <v>14</v>
      </c>
      <c r="M2344">
        <v>3</v>
      </c>
      <c r="N2344" t="s">
        <v>3</v>
      </c>
      <c r="O2344">
        <v>2</v>
      </c>
      <c r="W2344">
        <v>1875.12</v>
      </c>
      <c r="X2344">
        <v>1</v>
      </c>
      <c r="Y2344">
        <v>1875.12</v>
      </c>
    </row>
    <row r="2345" spans="1:25" x14ac:dyDescent="0.2">
      <c r="A2345">
        <v>50</v>
      </c>
      <c r="B2345">
        <v>0</v>
      </c>
      <c r="C2345">
        <v>0</v>
      </c>
      <c r="D2345">
        <v>1</v>
      </c>
      <c r="E2345">
        <v>232</v>
      </c>
      <c r="F2345">
        <f>ROUND(Source!BC2329,O2345)</f>
        <v>0</v>
      </c>
      <c r="G2345" t="s">
        <v>94</v>
      </c>
      <c r="H2345" t="s">
        <v>95</v>
      </c>
      <c r="K2345">
        <v>232</v>
      </c>
      <c r="L2345">
        <v>15</v>
      </c>
      <c r="M2345">
        <v>3</v>
      </c>
      <c r="N2345" t="s">
        <v>3</v>
      </c>
      <c r="O2345">
        <v>2</v>
      </c>
      <c r="W2345">
        <v>0</v>
      </c>
      <c r="X2345">
        <v>1</v>
      </c>
      <c r="Y2345">
        <v>0</v>
      </c>
    </row>
    <row r="2346" spans="1:25" x14ac:dyDescent="0.2">
      <c r="A2346">
        <v>50</v>
      </c>
      <c r="B2346">
        <v>0</v>
      </c>
      <c r="C2346">
        <v>0</v>
      </c>
      <c r="D2346">
        <v>1</v>
      </c>
      <c r="E2346">
        <v>214</v>
      </c>
      <c r="F2346">
        <f>ROUND(Source!AS2329,O2346)</f>
        <v>0</v>
      </c>
      <c r="G2346" t="s">
        <v>96</v>
      </c>
      <c r="H2346" t="s">
        <v>97</v>
      </c>
      <c r="K2346">
        <v>214</v>
      </c>
      <c r="L2346">
        <v>16</v>
      </c>
      <c r="M2346">
        <v>3</v>
      </c>
      <c r="N2346" t="s">
        <v>3</v>
      </c>
      <c r="O2346">
        <v>2</v>
      </c>
      <c r="W2346">
        <v>0</v>
      </c>
      <c r="X2346">
        <v>1</v>
      </c>
      <c r="Y2346">
        <v>0</v>
      </c>
    </row>
    <row r="2347" spans="1:25" x14ac:dyDescent="0.2">
      <c r="A2347">
        <v>50</v>
      </c>
      <c r="B2347">
        <v>0</v>
      </c>
      <c r="C2347">
        <v>0</v>
      </c>
      <c r="D2347">
        <v>1</v>
      </c>
      <c r="E2347">
        <v>215</v>
      </c>
      <c r="F2347">
        <f>ROUND(Source!AT2329,O2347)</f>
        <v>0</v>
      </c>
      <c r="G2347" t="s">
        <v>98</v>
      </c>
      <c r="H2347" t="s">
        <v>99</v>
      </c>
      <c r="K2347">
        <v>215</v>
      </c>
      <c r="L2347">
        <v>17</v>
      </c>
      <c r="M2347">
        <v>3</v>
      </c>
      <c r="N2347" t="s">
        <v>3</v>
      </c>
      <c r="O2347">
        <v>2</v>
      </c>
      <c r="W2347">
        <v>0</v>
      </c>
      <c r="X2347">
        <v>1</v>
      </c>
      <c r="Y2347">
        <v>0</v>
      </c>
    </row>
    <row r="2348" spans="1:25" x14ac:dyDescent="0.2">
      <c r="A2348">
        <v>50</v>
      </c>
      <c r="B2348">
        <v>0</v>
      </c>
      <c r="C2348">
        <v>0</v>
      </c>
      <c r="D2348">
        <v>1</v>
      </c>
      <c r="E2348">
        <v>217</v>
      </c>
      <c r="F2348">
        <f>ROUND(Source!AU2329,O2348)</f>
        <v>3738.16</v>
      </c>
      <c r="G2348" t="s">
        <v>100</v>
      </c>
      <c r="H2348" t="s">
        <v>101</v>
      </c>
      <c r="K2348">
        <v>217</v>
      </c>
      <c r="L2348">
        <v>18</v>
      </c>
      <c r="M2348">
        <v>3</v>
      </c>
      <c r="N2348" t="s">
        <v>3</v>
      </c>
      <c r="O2348">
        <v>2</v>
      </c>
      <c r="W2348">
        <v>3738.16</v>
      </c>
      <c r="X2348">
        <v>1</v>
      </c>
      <c r="Y2348">
        <v>3738.16</v>
      </c>
    </row>
    <row r="2349" spans="1:25" x14ac:dyDescent="0.2">
      <c r="A2349">
        <v>50</v>
      </c>
      <c r="B2349">
        <v>0</v>
      </c>
      <c r="C2349">
        <v>0</v>
      </c>
      <c r="D2349">
        <v>1</v>
      </c>
      <c r="E2349">
        <v>230</v>
      </c>
      <c r="F2349">
        <f>ROUND(Source!BA2329,O2349)</f>
        <v>0</v>
      </c>
      <c r="G2349" t="s">
        <v>102</v>
      </c>
      <c r="H2349" t="s">
        <v>103</v>
      </c>
      <c r="K2349">
        <v>230</v>
      </c>
      <c r="L2349">
        <v>19</v>
      </c>
      <c r="M2349">
        <v>3</v>
      </c>
      <c r="N2349" t="s">
        <v>3</v>
      </c>
      <c r="O2349">
        <v>2</v>
      </c>
      <c r="W2349">
        <v>0</v>
      </c>
      <c r="X2349">
        <v>1</v>
      </c>
      <c r="Y2349">
        <v>0</v>
      </c>
    </row>
    <row r="2350" spans="1:25" x14ac:dyDescent="0.2">
      <c r="A2350">
        <v>50</v>
      </c>
      <c r="B2350">
        <v>0</v>
      </c>
      <c r="C2350">
        <v>0</v>
      </c>
      <c r="D2350">
        <v>1</v>
      </c>
      <c r="E2350">
        <v>206</v>
      </c>
      <c r="F2350">
        <f>ROUND(Source!T2329,O2350)</f>
        <v>0</v>
      </c>
      <c r="G2350" t="s">
        <v>104</v>
      </c>
      <c r="H2350" t="s">
        <v>105</v>
      </c>
      <c r="K2350">
        <v>206</v>
      </c>
      <c r="L2350">
        <v>20</v>
      </c>
      <c r="M2350">
        <v>3</v>
      </c>
      <c r="N2350" t="s">
        <v>3</v>
      </c>
      <c r="O2350">
        <v>2</v>
      </c>
      <c r="W2350">
        <v>0</v>
      </c>
      <c r="X2350">
        <v>1</v>
      </c>
      <c r="Y2350">
        <v>0</v>
      </c>
    </row>
    <row r="2351" spans="1:25" x14ac:dyDescent="0.2">
      <c r="A2351">
        <v>50</v>
      </c>
      <c r="B2351">
        <v>0</v>
      </c>
      <c r="C2351">
        <v>0</v>
      </c>
      <c r="D2351">
        <v>1</v>
      </c>
      <c r="E2351">
        <v>207</v>
      </c>
      <c r="F2351">
        <f>Source!U2329</f>
        <v>2.9668999999999999</v>
      </c>
      <c r="G2351" t="s">
        <v>106</v>
      </c>
      <c r="H2351" t="s">
        <v>107</v>
      </c>
      <c r="K2351">
        <v>207</v>
      </c>
      <c r="L2351">
        <v>21</v>
      </c>
      <c r="M2351">
        <v>3</v>
      </c>
      <c r="N2351" t="s">
        <v>3</v>
      </c>
      <c r="O2351">
        <v>-1</v>
      </c>
      <c r="W2351">
        <v>2.9668999999999994</v>
      </c>
      <c r="X2351">
        <v>1</v>
      </c>
      <c r="Y2351">
        <v>2.9668999999999994</v>
      </c>
    </row>
    <row r="2352" spans="1:25" x14ac:dyDescent="0.2">
      <c r="A2352">
        <v>50</v>
      </c>
      <c r="B2352">
        <v>0</v>
      </c>
      <c r="C2352">
        <v>0</v>
      </c>
      <c r="D2352">
        <v>1</v>
      </c>
      <c r="E2352">
        <v>208</v>
      </c>
      <c r="F2352">
        <f>Source!V2329</f>
        <v>0</v>
      </c>
      <c r="G2352" t="s">
        <v>108</v>
      </c>
      <c r="H2352" t="s">
        <v>109</v>
      </c>
      <c r="K2352">
        <v>208</v>
      </c>
      <c r="L2352">
        <v>22</v>
      </c>
      <c r="M2352">
        <v>3</v>
      </c>
      <c r="N2352" t="s">
        <v>3</v>
      </c>
      <c r="O2352">
        <v>-1</v>
      </c>
      <c r="W2352">
        <v>0</v>
      </c>
      <c r="X2352">
        <v>1</v>
      </c>
      <c r="Y2352">
        <v>0</v>
      </c>
    </row>
    <row r="2353" spans="1:245" x14ac:dyDescent="0.2">
      <c r="A2353">
        <v>50</v>
      </c>
      <c r="B2353">
        <v>0</v>
      </c>
      <c r="C2353">
        <v>0</v>
      </c>
      <c r="D2353">
        <v>1</v>
      </c>
      <c r="E2353">
        <v>209</v>
      </c>
      <c r="F2353">
        <f>ROUND(Source!W2329,O2353)</f>
        <v>0</v>
      </c>
      <c r="G2353" t="s">
        <v>110</v>
      </c>
      <c r="H2353" t="s">
        <v>111</v>
      </c>
      <c r="K2353">
        <v>209</v>
      </c>
      <c r="L2353">
        <v>23</v>
      </c>
      <c r="M2353">
        <v>3</v>
      </c>
      <c r="N2353" t="s">
        <v>3</v>
      </c>
      <c r="O2353">
        <v>2</v>
      </c>
      <c r="W2353">
        <v>0</v>
      </c>
      <c r="X2353">
        <v>1</v>
      </c>
      <c r="Y2353">
        <v>0</v>
      </c>
    </row>
    <row r="2354" spans="1:245" x14ac:dyDescent="0.2">
      <c r="A2354">
        <v>50</v>
      </c>
      <c r="B2354">
        <v>0</v>
      </c>
      <c r="C2354">
        <v>0</v>
      </c>
      <c r="D2354">
        <v>1</v>
      </c>
      <c r="E2354">
        <v>233</v>
      </c>
      <c r="F2354">
        <f>ROUND(Source!BD2329,O2354)</f>
        <v>0</v>
      </c>
      <c r="G2354" t="s">
        <v>112</v>
      </c>
      <c r="H2354" t="s">
        <v>113</v>
      </c>
      <c r="K2354">
        <v>233</v>
      </c>
      <c r="L2354">
        <v>24</v>
      </c>
      <c r="M2354">
        <v>3</v>
      </c>
      <c r="N2354" t="s">
        <v>3</v>
      </c>
      <c r="O2354">
        <v>2</v>
      </c>
      <c r="W2354">
        <v>0</v>
      </c>
      <c r="X2354">
        <v>1</v>
      </c>
      <c r="Y2354">
        <v>0</v>
      </c>
    </row>
    <row r="2355" spans="1:245" x14ac:dyDescent="0.2">
      <c r="A2355">
        <v>50</v>
      </c>
      <c r="B2355">
        <v>0</v>
      </c>
      <c r="C2355">
        <v>0</v>
      </c>
      <c r="D2355">
        <v>1</v>
      </c>
      <c r="E2355">
        <v>210</v>
      </c>
      <c r="F2355">
        <f>ROUND(Source!X2329,O2355)</f>
        <v>1312.59</v>
      </c>
      <c r="G2355" t="s">
        <v>114</v>
      </c>
      <c r="H2355" t="s">
        <v>115</v>
      </c>
      <c r="K2355">
        <v>210</v>
      </c>
      <c r="L2355">
        <v>25</v>
      </c>
      <c r="M2355">
        <v>3</v>
      </c>
      <c r="N2355" t="s">
        <v>3</v>
      </c>
      <c r="O2355">
        <v>2</v>
      </c>
      <c r="W2355">
        <v>1312.59</v>
      </c>
      <c r="X2355">
        <v>1</v>
      </c>
      <c r="Y2355">
        <v>1312.59</v>
      </c>
    </row>
    <row r="2356" spans="1:245" x14ac:dyDescent="0.2">
      <c r="A2356">
        <v>50</v>
      </c>
      <c r="B2356">
        <v>0</v>
      </c>
      <c r="C2356">
        <v>0</v>
      </c>
      <c r="D2356">
        <v>1</v>
      </c>
      <c r="E2356">
        <v>211</v>
      </c>
      <c r="F2356">
        <f>ROUND(Source!Y2329,O2356)</f>
        <v>187.52</v>
      </c>
      <c r="G2356" t="s">
        <v>116</v>
      </c>
      <c r="H2356" t="s">
        <v>117</v>
      </c>
      <c r="K2356">
        <v>211</v>
      </c>
      <c r="L2356">
        <v>26</v>
      </c>
      <c r="M2356">
        <v>3</v>
      </c>
      <c r="N2356" t="s">
        <v>3</v>
      </c>
      <c r="O2356">
        <v>2</v>
      </c>
      <c r="W2356">
        <v>187.52</v>
      </c>
      <c r="X2356">
        <v>1</v>
      </c>
      <c r="Y2356">
        <v>187.52</v>
      </c>
    </row>
    <row r="2357" spans="1:245" x14ac:dyDescent="0.2">
      <c r="A2357">
        <v>50</v>
      </c>
      <c r="B2357">
        <v>0</v>
      </c>
      <c r="C2357">
        <v>0</v>
      </c>
      <c r="D2357">
        <v>1</v>
      </c>
      <c r="E2357">
        <v>224</v>
      </c>
      <c r="F2357">
        <f>ROUND(Source!AR2329,O2357)</f>
        <v>3738.16</v>
      </c>
      <c r="G2357" t="s">
        <v>118</v>
      </c>
      <c r="H2357" t="s">
        <v>119</v>
      </c>
      <c r="K2357">
        <v>224</v>
      </c>
      <c r="L2357">
        <v>27</v>
      </c>
      <c r="M2357">
        <v>3</v>
      </c>
      <c r="N2357" t="s">
        <v>3</v>
      </c>
      <c r="O2357">
        <v>2</v>
      </c>
      <c r="W2357">
        <v>3738.16</v>
      </c>
      <c r="X2357">
        <v>1</v>
      </c>
      <c r="Y2357">
        <v>3738.16</v>
      </c>
    </row>
    <row r="2359" spans="1:245" x14ac:dyDescent="0.2">
      <c r="A2359">
        <v>4</v>
      </c>
      <c r="B2359">
        <v>1</v>
      </c>
      <c r="D2359">
        <f>ROW(A2372)</f>
        <v>2372</v>
      </c>
      <c r="F2359" t="s">
        <v>13</v>
      </c>
      <c r="G2359" t="s">
        <v>555</v>
      </c>
      <c r="H2359" t="s">
        <v>3</v>
      </c>
      <c r="I2359">
        <v>0</v>
      </c>
      <c r="K2359">
        <v>0</v>
      </c>
      <c r="M2359" t="s">
        <v>3</v>
      </c>
      <c r="S2359">
        <v>0</v>
      </c>
      <c r="U2359" t="s">
        <v>3</v>
      </c>
      <c r="V2359">
        <v>0</v>
      </c>
      <c r="AB2359" t="s">
        <v>3</v>
      </c>
      <c r="AC2359" t="s">
        <v>3</v>
      </c>
      <c r="AD2359" t="s">
        <v>3</v>
      </c>
      <c r="AE2359" t="s">
        <v>3</v>
      </c>
      <c r="AF2359" t="s">
        <v>3</v>
      </c>
      <c r="AG2359" t="s">
        <v>3</v>
      </c>
      <c r="AP2359" t="s">
        <v>3</v>
      </c>
      <c r="AQ2359" t="s">
        <v>3</v>
      </c>
      <c r="AR2359" t="s">
        <v>3</v>
      </c>
      <c r="AZ2359" t="s">
        <v>3</v>
      </c>
      <c r="BB2359" t="s">
        <v>3</v>
      </c>
      <c r="BC2359" t="s">
        <v>3</v>
      </c>
      <c r="BD2359" t="s">
        <v>3</v>
      </c>
      <c r="BE2359" t="s">
        <v>3</v>
      </c>
      <c r="BF2359" t="s">
        <v>3</v>
      </c>
      <c r="BG2359" t="s">
        <v>3</v>
      </c>
      <c r="BH2359" t="s">
        <v>3</v>
      </c>
      <c r="BI2359" t="s">
        <v>3</v>
      </c>
      <c r="BJ2359" t="s">
        <v>3</v>
      </c>
      <c r="BK2359" t="s">
        <v>3</v>
      </c>
      <c r="BL2359" t="s">
        <v>3</v>
      </c>
      <c r="BM2359" t="s">
        <v>3</v>
      </c>
      <c r="BN2359" t="s">
        <v>3</v>
      </c>
      <c r="BO2359" t="s">
        <v>3</v>
      </c>
      <c r="BP2359" t="s">
        <v>3</v>
      </c>
      <c r="BX2359">
        <v>0</v>
      </c>
      <c r="CJ2359">
        <v>0</v>
      </c>
    </row>
    <row r="2361" spans="1:245" x14ac:dyDescent="0.2">
      <c r="A2361">
        <v>52</v>
      </c>
      <c r="B2361">
        <f t="shared" ref="B2361:G2361" si="1706">B2372</f>
        <v>1</v>
      </c>
      <c r="C2361">
        <f t="shared" si="1706"/>
        <v>4</v>
      </c>
      <c r="D2361">
        <f t="shared" si="1706"/>
        <v>2359</v>
      </c>
      <c r="E2361">
        <f t="shared" si="1706"/>
        <v>0</v>
      </c>
      <c r="F2361" t="str">
        <f t="shared" si="1706"/>
        <v>Новый раздел</v>
      </c>
      <c r="G2361" t="str">
        <f t="shared" si="1706"/>
        <v>Помещение 223 Учебный класс</v>
      </c>
      <c r="O2361">
        <f t="shared" ref="O2361:AT2361" si="1707">O2372</f>
        <v>2205.15</v>
      </c>
      <c r="P2361">
        <f t="shared" si="1707"/>
        <v>266.66000000000003</v>
      </c>
      <c r="Q2361">
        <f t="shared" si="1707"/>
        <v>63.37</v>
      </c>
      <c r="R2361">
        <f t="shared" si="1707"/>
        <v>30.47</v>
      </c>
      <c r="S2361">
        <f t="shared" si="1707"/>
        <v>1875.12</v>
      </c>
      <c r="T2361">
        <f t="shared" si="1707"/>
        <v>0</v>
      </c>
      <c r="U2361">
        <f t="shared" si="1707"/>
        <v>2.9668999999999999</v>
      </c>
      <c r="V2361">
        <f t="shared" si="1707"/>
        <v>0</v>
      </c>
      <c r="W2361">
        <f t="shared" si="1707"/>
        <v>0</v>
      </c>
      <c r="X2361">
        <f t="shared" si="1707"/>
        <v>1312.59</v>
      </c>
      <c r="Y2361">
        <f t="shared" si="1707"/>
        <v>187.52</v>
      </c>
      <c r="Z2361">
        <f t="shared" si="1707"/>
        <v>0</v>
      </c>
      <c r="AA2361">
        <f t="shared" si="1707"/>
        <v>0</v>
      </c>
      <c r="AB2361">
        <f t="shared" si="1707"/>
        <v>2205.15</v>
      </c>
      <c r="AC2361">
        <f t="shared" si="1707"/>
        <v>266.66000000000003</v>
      </c>
      <c r="AD2361">
        <f t="shared" si="1707"/>
        <v>63.37</v>
      </c>
      <c r="AE2361">
        <f t="shared" si="1707"/>
        <v>30.47</v>
      </c>
      <c r="AF2361">
        <f t="shared" si="1707"/>
        <v>1875.12</v>
      </c>
      <c r="AG2361">
        <f t="shared" si="1707"/>
        <v>0</v>
      </c>
      <c r="AH2361">
        <f t="shared" si="1707"/>
        <v>2.9668999999999999</v>
      </c>
      <c r="AI2361">
        <f t="shared" si="1707"/>
        <v>0</v>
      </c>
      <c r="AJ2361">
        <f t="shared" si="1707"/>
        <v>0</v>
      </c>
      <c r="AK2361">
        <f t="shared" si="1707"/>
        <v>1312.59</v>
      </c>
      <c r="AL2361">
        <f t="shared" si="1707"/>
        <v>187.52</v>
      </c>
      <c r="AM2361">
        <f t="shared" si="1707"/>
        <v>0</v>
      </c>
      <c r="AN2361">
        <f t="shared" si="1707"/>
        <v>0</v>
      </c>
      <c r="AO2361">
        <f t="shared" si="1707"/>
        <v>0</v>
      </c>
      <c r="AP2361">
        <f t="shared" si="1707"/>
        <v>0</v>
      </c>
      <c r="AQ2361">
        <f t="shared" si="1707"/>
        <v>0</v>
      </c>
      <c r="AR2361">
        <f t="shared" si="1707"/>
        <v>3738.16</v>
      </c>
      <c r="AS2361">
        <f t="shared" si="1707"/>
        <v>0</v>
      </c>
      <c r="AT2361">
        <f t="shared" si="1707"/>
        <v>0</v>
      </c>
      <c r="AU2361">
        <f t="shared" ref="AU2361:BZ2361" si="1708">AU2372</f>
        <v>3738.16</v>
      </c>
      <c r="AV2361">
        <f t="shared" si="1708"/>
        <v>266.66000000000003</v>
      </c>
      <c r="AW2361">
        <f t="shared" si="1708"/>
        <v>266.66000000000003</v>
      </c>
      <c r="AX2361">
        <f t="shared" si="1708"/>
        <v>0</v>
      </c>
      <c r="AY2361">
        <f t="shared" si="1708"/>
        <v>266.66000000000003</v>
      </c>
      <c r="AZ2361">
        <f t="shared" si="1708"/>
        <v>0</v>
      </c>
      <c r="BA2361">
        <f t="shared" si="1708"/>
        <v>0</v>
      </c>
      <c r="BB2361">
        <f t="shared" si="1708"/>
        <v>0</v>
      </c>
      <c r="BC2361">
        <f t="shared" si="1708"/>
        <v>0</v>
      </c>
      <c r="BD2361">
        <f t="shared" si="1708"/>
        <v>0</v>
      </c>
      <c r="BE2361">
        <f t="shared" si="1708"/>
        <v>0</v>
      </c>
      <c r="BF2361">
        <f t="shared" si="1708"/>
        <v>0</v>
      </c>
      <c r="BG2361">
        <f t="shared" si="1708"/>
        <v>0</v>
      </c>
      <c r="BH2361">
        <f t="shared" si="1708"/>
        <v>0</v>
      </c>
      <c r="BI2361">
        <f t="shared" si="1708"/>
        <v>0</v>
      </c>
      <c r="BJ2361">
        <f t="shared" si="1708"/>
        <v>0</v>
      </c>
      <c r="BK2361">
        <f t="shared" si="1708"/>
        <v>0</v>
      </c>
      <c r="BL2361">
        <f t="shared" si="1708"/>
        <v>0</v>
      </c>
      <c r="BM2361">
        <f t="shared" si="1708"/>
        <v>0</v>
      </c>
      <c r="BN2361">
        <f t="shared" si="1708"/>
        <v>0</v>
      </c>
      <c r="BO2361">
        <f t="shared" si="1708"/>
        <v>0</v>
      </c>
      <c r="BP2361">
        <f t="shared" si="1708"/>
        <v>0</v>
      </c>
      <c r="BQ2361">
        <f t="shared" si="1708"/>
        <v>0</v>
      </c>
      <c r="BR2361">
        <f t="shared" si="1708"/>
        <v>0</v>
      </c>
      <c r="BS2361">
        <f t="shared" si="1708"/>
        <v>0</v>
      </c>
      <c r="BT2361">
        <f t="shared" si="1708"/>
        <v>0</v>
      </c>
      <c r="BU2361">
        <f t="shared" si="1708"/>
        <v>0</v>
      </c>
      <c r="BV2361">
        <f t="shared" si="1708"/>
        <v>0</v>
      </c>
      <c r="BW2361">
        <f t="shared" si="1708"/>
        <v>0</v>
      </c>
      <c r="BX2361">
        <f t="shared" si="1708"/>
        <v>0</v>
      </c>
      <c r="BY2361">
        <f t="shared" si="1708"/>
        <v>0</v>
      </c>
      <c r="BZ2361">
        <f t="shared" si="1708"/>
        <v>0</v>
      </c>
      <c r="CA2361">
        <f t="shared" ref="CA2361:DF2361" si="1709">CA2372</f>
        <v>3738.16</v>
      </c>
      <c r="CB2361">
        <f t="shared" si="1709"/>
        <v>0</v>
      </c>
      <c r="CC2361">
        <f t="shared" si="1709"/>
        <v>0</v>
      </c>
      <c r="CD2361">
        <f t="shared" si="1709"/>
        <v>3738.16</v>
      </c>
      <c r="CE2361">
        <f t="shared" si="1709"/>
        <v>266.66000000000003</v>
      </c>
      <c r="CF2361">
        <f t="shared" si="1709"/>
        <v>266.66000000000003</v>
      </c>
      <c r="CG2361">
        <f t="shared" si="1709"/>
        <v>0</v>
      </c>
      <c r="CH2361">
        <f t="shared" si="1709"/>
        <v>266.66000000000003</v>
      </c>
      <c r="CI2361">
        <f t="shared" si="1709"/>
        <v>0</v>
      </c>
      <c r="CJ2361">
        <f t="shared" si="1709"/>
        <v>0</v>
      </c>
      <c r="CK2361">
        <f t="shared" si="1709"/>
        <v>0</v>
      </c>
      <c r="CL2361">
        <f t="shared" si="1709"/>
        <v>0</v>
      </c>
      <c r="CM2361">
        <f t="shared" si="1709"/>
        <v>0</v>
      </c>
      <c r="CN2361">
        <f t="shared" si="1709"/>
        <v>0</v>
      </c>
      <c r="CO2361">
        <f t="shared" si="1709"/>
        <v>0</v>
      </c>
      <c r="CP2361">
        <f t="shared" si="1709"/>
        <v>0</v>
      </c>
      <c r="CQ2361">
        <f t="shared" si="1709"/>
        <v>0</v>
      </c>
      <c r="CR2361">
        <f t="shared" si="1709"/>
        <v>0</v>
      </c>
      <c r="CS2361">
        <f t="shared" si="1709"/>
        <v>0</v>
      </c>
      <c r="CT2361">
        <f t="shared" si="1709"/>
        <v>0</v>
      </c>
      <c r="CU2361">
        <f t="shared" si="1709"/>
        <v>0</v>
      </c>
      <c r="CV2361">
        <f t="shared" si="1709"/>
        <v>0</v>
      </c>
      <c r="CW2361">
        <f t="shared" si="1709"/>
        <v>0</v>
      </c>
      <c r="CX2361">
        <f t="shared" si="1709"/>
        <v>0</v>
      </c>
      <c r="CY2361">
        <f t="shared" si="1709"/>
        <v>0</v>
      </c>
      <c r="CZ2361">
        <f t="shared" si="1709"/>
        <v>0</v>
      </c>
      <c r="DA2361">
        <f t="shared" si="1709"/>
        <v>0</v>
      </c>
      <c r="DB2361">
        <f t="shared" si="1709"/>
        <v>0</v>
      </c>
      <c r="DC2361">
        <f t="shared" si="1709"/>
        <v>0</v>
      </c>
      <c r="DD2361">
        <f t="shared" si="1709"/>
        <v>0</v>
      </c>
      <c r="DE2361">
        <f t="shared" si="1709"/>
        <v>0</v>
      </c>
      <c r="DF2361">
        <f t="shared" si="1709"/>
        <v>0</v>
      </c>
      <c r="DG2361">
        <f t="shared" ref="DG2361:EL2361" si="1710">DG2372</f>
        <v>0</v>
      </c>
      <c r="DH2361">
        <f t="shared" si="1710"/>
        <v>0</v>
      </c>
      <c r="DI2361">
        <f t="shared" si="1710"/>
        <v>0</v>
      </c>
      <c r="DJ2361">
        <f t="shared" si="1710"/>
        <v>0</v>
      </c>
      <c r="DK2361">
        <f t="shared" si="1710"/>
        <v>0</v>
      </c>
      <c r="DL2361">
        <f t="shared" si="1710"/>
        <v>0</v>
      </c>
      <c r="DM2361">
        <f t="shared" si="1710"/>
        <v>0</v>
      </c>
      <c r="DN2361">
        <f t="shared" si="1710"/>
        <v>0</v>
      </c>
      <c r="DO2361">
        <f t="shared" si="1710"/>
        <v>0</v>
      </c>
      <c r="DP2361">
        <f t="shared" si="1710"/>
        <v>0</v>
      </c>
      <c r="DQ2361">
        <f t="shared" si="1710"/>
        <v>0</v>
      </c>
      <c r="DR2361">
        <f t="shared" si="1710"/>
        <v>0</v>
      </c>
      <c r="DS2361">
        <f t="shared" si="1710"/>
        <v>0</v>
      </c>
      <c r="DT2361">
        <f t="shared" si="1710"/>
        <v>0</v>
      </c>
      <c r="DU2361">
        <f t="shared" si="1710"/>
        <v>0</v>
      </c>
      <c r="DV2361">
        <f t="shared" si="1710"/>
        <v>0</v>
      </c>
      <c r="DW2361">
        <f t="shared" si="1710"/>
        <v>0</v>
      </c>
      <c r="DX2361">
        <f t="shared" si="1710"/>
        <v>0</v>
      </c>
      <c r="DY2361">
        <f t="shared" si="1710"/>
        <v>0</v>
      </c>
      <c r="DZ2361">
        <f t="shared" si="1710"/>
        <v>0</v>
      </c>
      <c r="EA2361">
        <f t="shared" si="1710"/>
        <v>0</v>
      </c>
      <c r="EB2361">
        <f t="shared" si="1710"/>
        <v>0</v>
      </c>
      <c r="EC2361">
        <f t="shared" si="1710"/>
        <v>0</v>
      </c>
      <c r="ED2361">
        <f t="shared" si="1710"/>
        <v>0</v>
      </c>
      <c r="EE2361">
        <f t="shared" si="1710"/>
        <v>0</v>
      </c>
      <c r="EF2361">
        <f t="shared" si="1710"/>
        <v>0</v>
      </c>
      <c r="EG2361">
        <f t="shared" si="1710"/>
        <v>0</v>
      </c>
      <c r="EH2361">
        <f t="shared" si="1710"/>
        <v>0</v>
      </c>
      <c r="EI2361">
        <f t="shared" si="1710"/>
        <v>0</v>
      </c>
      <c r="EJ2361">
        <f t="shared" si="1710"/>
        <v>0</v>
      </c>
      <c r="EK2361">
        <f t="shared" si="1710"/>
        <v>0</v>
      </c>
      <c r="EL2361">
        <f t="shared" si="1710"/>
        <v>0</v>
      </c>
      <c r="EM2361">
        <f t="shared" ref="EM2361:FR2361" si="1711">EM2372</f>
        <v>0</v>
      </c>
      <c r="EN2361">
        <f t="shared" si="1711"/>
        <v>0</v>
      </c>
      <c r="EO2361">
        <f t="shared" si="1711"/>
        <v>0</v>
      </c>
      <c r="EP2361">
        <f t="shared" si="1711"/>
        <v>0</v>
      </c>
      <c r="EQ2361">
        <f t="shared" si="1711"/>
        <v>0</v>
      </c>
      <c r="ER2361">
        <f t="shared" si="1711"/>
        <v>0</v>
      </c>
      <c r="ES2361">
        <f t="shared" si="1711"/>
        <v>0</v>
      </c>
      <c r="ET2361">
        <f t="shared" si="1711"/>
        <v>0</v>
      </c>
      <c r="EU2361">
        <f t="shared" si="1711"/>
        <v>0</v>
      </c>
      <c r="EV2361">
        <f t="shared" si="1711"/>
        <v>0</v>
      </c>
      <c r="EW2361">
        <f t="shared" si="1711"/>
        <v>0</v>
      </c>
      <c r="EX2361">
        <f t="shared" si="1711"/>
        <v>0</v>
      </c>
      <c r="EY2361">
        <f t="shared" si="1711"/>
        <v>0</v>
      </c>
      <c r="EZ2361">
        <f t="shared" si="1711"/>
        <v>0</v>
      </c>
      <c r="FA2361">
        <f t="shared" si="1711"/>
        <v>0</v>
      </c>
      <c r="FB2361">
        <f t="shared" si="1711"/>
        <v>0</v>
      </c>
      <c r="FC2361">
        <f t="shared" si="1711"/>
        <v>0</v>
      </c>
      <c r="FD2361">
        <f t="shared" si="1711"/>
        <v>0</v>
      </c>
      <c r="FE2361">
        <f t="shared" si="1711"/>
        <v>0</v>
      </c>
      <c r="FF2361">
        <f t="shared" si="1711"/>
        <v>0</v>
      </c>
      <c r="FG2361">
        <f t="shared" si="1711"/>
        <v>0</v>
      </c>
      <c r="FH2361">
        <f t="shared" si="1711"/>
        <v>0</v>
      </c>
      <c r="FI2361">
        <f t="shared" si="1711"/>
        <v>0</v>
      </c>
      <c r="FJ2361">
        <f t="shared" si="1711"/>
        <v>0</v>
      </c>
      <c r="FK2361">
        <f t="shared" si="1711"/>
        <v>0</v>
      </c>
      <c r="FL2361">
        <f t="shared" si="1711"/>
        <v>0</v>
      </c>
      <c r="FM2361">
        <f t="shared" si="1711"/>
        <v>0</v>
      </c>
      <c r="FN2361">
        <f t="shared" si="1711"/>
        <v>0</v>
      </c>
      <c r="FO2361">
        <f t="shared" si="1711"/>
        <v>0</v>
      </c>
      <c r="FP2361">
        <f t="shared" si="1711"/>
        <v>0</v>
      </c>
      <c r="FQ2361">
        <f t="shared" si="1711"/>
        <v>0</v>
      </c>
      <c r="FR2361">
        <f t="shared" si="1711"/>
        <v>0</v>
      </c>
      <c r="FS2361">
        <f t="shared" ref="FS2361:GX2361" si="1712">FS2372</f>
        <v>0</v>
      </c>
      <c r="FT2361">
        <f t="shared" si="1712"/>
        <v>0</v>
      </c>
      <c r="FU2361">
        <f t="shared" si="1712"/>
        <v>0</v>
      </c>
      <c r="FV2361">
        <f t="shared" si="1712"/>
        <v>0</v>
      </c>
      <c r="FW2361">
        <f t="shared" si="1712"/>
        <v>0</v>
      </c>
      <c r="FX2361">
        <f t="shared" si="1712"/>
        <v>0</v>
      </c>
      <c r="FY2361">
        <f t="shared" si="1712"/>
        <v>0</v>
      </c>
      <c r="FZ2361">
        <f t="shared" si="1712"/>
        <v>0</v>
      </c>
      <c r="GA2361">
        <f t="shared" si="1712"/>
        <v>0</v>
      </c>
      <c r="GB2361">
        <f t="shared" si="1712"/>
        <v>0</v>
      </c>
      <c r="GC2361">
        <f t="shared" si="1712"/>
        <v>0</v>
      </c>
      <c r="GD2361">
        <f t="shared" si="1712"/>
        <v>0</v>
      </c>
      <c r="GE2361">
        <f t="shared" si="1712"/>
        <v>0</v>
      </c>
      <c r="GF2361">
        <f t="shared" si="1712"/>
        <v>0</v>
      </c>
      <c r="GG2361">
        <f t="shared" si="1712"/>
        <v>0</v>
      </c>
      <c r="GH2361">
        <f t="shared" si="1712"/>
        <v>0</v>
      </c>
      <c r="GI2361">
        <f t="shared" si="1712"/>
        <v>0</v>
      </c>
      <c r="GJ2361">
        <f t="shared" si="1712"/>
        <v>0</v>
      </c>
      <c r="GK2361">
        <f t="shared" si="1712"/>
        <v>0</v>
      </c>
      <c r="GL2361">
        <f t="shared" si="1712"/>
        <v>0</v>
      </c>
      <c r="GM2361">
        <f t="shared" si="1712"/>
        <v>0</v>
      </c>
      <c r="GN2361">
        <f t="shared" si="1712"/>
        <v>0</v>
      </c>
      <c r="GO2361">
        <f t="shared" si="1712"/>
        <v>0</v>
      </c>
      <c r="GP2361">
        <f t="shared" si="1712"/>
        <v>0</v>
      </c>
      <c r="GQ2361">
        <f t="shared" si="1712"/>
        <v>0</v>
      </c>
      <c r="GR2361">
        <f t="shared" si="1712"/>
        <v>0</v>
      </c>
      <c r="GS2361">
        <f t="shared" si="1712"/>
        <v>0</v>
      </c>
      <c r="GT2361">
        <f t="shared" si="1712"/>
        <v>0</v>
      </c>
      <c r="GU2361">
        <f t="shared" si="1712"/>
        <v>0</v>
      </c>
      <c r="GV2361">
        <f t="shared" si="1712"/>
        <v>0</v>
      </c>
      <c r="GW2361">
        <f t="shared" si="1712"/>
        <v>0</v>
      </c>
      <c r="GX2361">
        <f t="shared" si="1712"/>
        <v>0</v>
      </c>
    </row>
    <row r="2363" spans="1:245" x14ac:dyDescent="0.2">
      <c r="A2363">
        <v>17</v>
      </c>
      <c r="B2363">
        <v>1</v>
      </c>
      <c r="C2363">
        <f>ROW(SmtRes!A766)</f>
        <v>766</v>
      </c>
      <c r="D2363">
        <f>ROW(EtalonRes!A766)</f>
        <v>766</v>
      </c>
      <c r="E2363" t="s">
        <v>556</v>
      </c>
      <c r="F2363" t="s">
        <v>16</v>
      </c>
      <c r="G2363" t="s">
        <v>17</v>
      </c>
      <c r="H2363" t="s">
        <v>18</v>
      </c>
      <c r="I2363">
        <f>ROUND(5/100,9)</f>
        <v>0.05</v>
      </c>
      <c r="J2363">
        <v>0</v>
      </c>
      <c r="K2363">
        <f>ROUND(5/100,9)</f>
        <v>0.05</v>
      </c>
      <c r="O2363">
        <f t="shared" ref="O2363:O2370" si="1713">ROUND(CP2363,2)</f>
        <v>135.52000000000001</v>
      </c>
      <c r="P2363">
        <f t="shared" ref="P2363:P2370" si="1714">ROUND(CQ2363*I2363,2)</f>
        <v>0</v>
      </c>
      <c r="Q2363">
        <f t="shared" ref="Q2363:Q2370" si="1715">ROUND(CR2363*I2363,2)</f>
        <v>0</v>
      </c>
      <c r="R2363">
        <f t="shared" ref="R2363:R2370" si="1716">ROUND(CS2363*I2363,2)</f>
        <v>0</v>
      </c>
      <c r="S2363">
        <f t="shared" ref="S2363:S2370" si="1717">ROUND(CT2363*I2363,2)</f>
        <v>135.52000000000001</v>
      </c>
      <c r="T2363">
        <f t="shared" ref="T2363:T2370" si="1718">ROUND(CU2363*I2363,2)</f>
        <v>0</v>
      </c>
      <c r="U2363">
        <f t="shared" ref="U2363:U2370" si="1719">CV2363*I2363</f>
        <v>0.29199999999999998</v>
      </c>
      <c r="V2363">
        <f t="shared" ref="V2363:V2370" si="1720">CW2363*I2363</f>
        <v>0</v>
      </c>
      <c r="W2363">
        <f t="shared" ref="W2363:W2370" si="1721">ROUND(CX2363*I2363,2)</f>
        <v>0</v>
      </c>
      <c r="X2363">
        <f t="shared" ref="X2363:Y2370" si="1722">ROUND(CY2363,2)</f>
        <v>94.86</v>
      </c>
      <c r="Y2363">
        <f t="shared" si="1722"/>
        <v>13.55</v>
      </c>
      <c r="AA2363">
        <v>35364244</v>
      </c>
      <c r="AB2363">
        <f t="shared" ref="AB2363:AB2370" si="1723">ROUND((AC2363+AD2363+AF2363),6)</f>
        <v>2710.46</v>
      </c>
      <c r="AC2363">
        <f t="shared" ref="AC2363:AC2370" si="1724">ROUND((ES2363),6)</f>
        <v>0</v>
      </c>
      <c r="AD2363">
        <f t="shared" ref="AD2363:AD2370" si="1725">ROUND((((ET2363)-(EU2363))+AE2363),6)</f>
        <v>0</v>
      </c>
      <c r="AE2363">
        <f t="shared" ref="AE2363:AF2370" si="1726">ROUND((EU2363),6)</f>
        <v>0</v>
      </c>
      <c r="AF2363">
        <f t="shared" si="1726"/>
        <v>2710.46</v>
      </c>
      <c r="AG2363">
        <f t="shared" ref="AG2363:AG2370" si="1727">ROUND((AP2363),6)</f>
        <v>0</v>
      </c>
      <c r="AH2363">
        <f t="shared" ref="AH2363:AI2370" si="1728">(EW2363)</f>
        <v>5.84</v>
      </c>
      <c r="AI2363">
        <f t="shared" si="1728"/>
        <v>0</v>
      </c>
      <c r="AJ2363">
        <f t="shared" ref="AJ2363:AJ2370" si="1729">(AS2363)</f>
        <v>0</v>
      </c>
      <c r="AK2363">
        <v>2710.46</v>
      </c>
      <c r="AL2363">
        <v>0</v>
      </c>
      <c r="AM2363">
        <v>0</v>
      </c>
      <c r="AN2363">
        <v>0</v>
      </c>
      <c r="AO2363">
        <v>2710.46</v>
      </c>
      <c r="AP2363">
        <v>0</v>
      </c>
      <c r="AQ2363">
        <v>5.84</v>
      </c>
      <c r="AR2363">
        <v>0</v>
      </c>
      <c r="AS2363">
        <v>0</v>
      </c>
      <c r="AT2363">
        <v>70</v>
      </c>
      <c r="AU2363">
        <v>10</v>
      </c>
      <c r="AV2363">
        <v>1</v>
      </c>
      <c r="AW2363">
        <v>1</v>
      </c>
      <c r="AZ2363">
        <v>1</v>
      </c>
      <c r="BA2363">
        <v>1</v>
      </c>
      <c r="BB2363">
        <v>1</v>
      </c>
      <c r="BC2363">
        <v>1</v>
      </c>
      <c r="BD2363" t="s">
        <v>3</v>
      </c>
      <c r="BE2363" t="s">
        <v>3</v>
      </c>
      <c r="BF2363" t="s">
        <v>3</v>
      </c>
      <c r="BG2363" t="s">
        <v>3</v>
      </c>
      <c r="BH2363">
        <v>0</v>
      </c>
      <c r="BI2363">
        <v>4</v>
      </c>
      <c r="BJ2363" t="s">
        <v>19</v>
      </c>
      <c r="BM2363">
        <v>0</v>
      </c>
      <c r="BN2363">
        <v>0</v>
      </c>
      <c r="BO2363" t="s">
        <v>3</v>
      </c>
      <c r="BP2363">
        <v>0</v>
      </c>
      <c r="BQ2363">
        <v>1</v>
      </c>
      <c r="BR2363">
        <v>0</v>
      </c>
      <c r="BS2363">
        <v>1</v>
      </c>
      <c r="BT2363">
        <v>1</v>
      </c>
      <c r="BU2363">
        <v>1</v>
      </c>
      <c r="BV2363">
        <v>1</v>
      </c>
      <c r="BW2363">
        <v>1</v>
      </c>
      <c r="BX2363">
        <v>1</v>
      </c>
      <c r="BY2363" t="s">
        <v>3</v>
      </c>
      <c r="BZ2363">
        <v>70</v>
      </c>
      <c r="CA2363">
        <v>10</v>
      </c>
      <c r="CB2363" t="s">
        <v>3</v>
      </c>
      <c r="CE2363">
        <v>0</v>
      </c>
      <c r="CF2363">
        <v>0</v>
      </c>
      <c r="CG2363">
        <v>0</v>
      </c>
      <c r="CM2363">
        <v>0</v>
      </c>
      <c r="CN2363" t="s">
        <v>3</v>
      </c>
      <c r="CO2363">
        <v>0</v>
      </c>
      <c r="CP2363">
        <f t="shared" ref="CP2363:CP2370" si="1730">(P2363+Q2363+S2363)</f>
        <v>135.52000000000001</v>
      </c>
      <c r="CQ2363">
        <f t="shared" ref="CQ2363:CQ2370" si="1731">(AC2363*BC2363*AW2363)</f>
        <v>0</v>
      </c>
      <c r="CR2363">
        <f t="shared" ref="CR2363:CR2370" si="1732">((((ET2363)*BB2363-(EU2363)*BS2363)+AE2363*BS2363)*AV2363)</f>
        <v>0</v>
      </c>
      <c r="CS2363">
        <f t="shared" ref="CS2363:CS2370" si="1733">(AE2363*BS2363*AV2363)</f>
        <v>0</v>
      </c>
      <c r="CT2363">
        <f t="shared" ref="CT2363:CT2370" si="1734">(AF2363*BA2363*AV2363)</f>
        <v>2710.46</v>
      </c>
      <c r="CU2363">
        <f t="shared" ref="CU2363:CU2370" si="1735">AG2363</f>
        <v>0</v>
      </c>
      <c r="CV2363">
        <f t="shared" ref="CV2363:CV2370" si="1736">(AH2363*AV2363)</f>
        <v>5.84</v>
      </c>
      <c r="CW2363">
        <f t="shared" ref="CW2363:CX2370" si="1737">AI2363</f>
        <v>0</v>
      </c>
      <c r="CX2363">
        <f t="shared" si="1737"/>
        <v>0</v>
      </c>
      <c r="CY2363">
        <f t="shared" ref="CY2363:CY2370" si="1738">((S2363*BZ2363)/100)</f>
        <v>94.864000000000019</v>
      </c>
      <c r="CZ2363">
        <f t="shared" ref="CZ2363:CZ2370" si="1739">((S2363*CA2363)/100)</f>
        <v>13.552</v>
      </c>
      <c r="DC2363" t="s">
        <v>3</v>
      </c>
      <c r="DD2363" t="s">
        <v>3</v>
      </c>
      <c r="DE2363" t="s">
        <v>3</v>
      </c>
      <c r="DF2363" t="s">
        <v>3</v>
      </c>
      <c r="DG2363" t="s">
        <v>3</v>
      </c>
      <c r="DH2363" t="s">
        <v>3</v>
      </c>
      <c r="DI2363" t="s">
        <v>3</v>
      </c>
      <c r="DJ2363" t="s">
        <v>3</v>
      </c>
      <c r="DK2363" t="s">
        <v>3</v>
      </c>
      <c r="DL2363" t="s">
        <v>3</v>
      </c>
      <c r="DM2363" t="s">
        <v>3</v>
      </c>
      <c r="DN2363">
        <v>0</v>
      </c>
      <c r="DO2363">
        <v>0</v>
      </c>
      <c r="DP2363">
        <v>1</v>
      </c>
      <c r="DQ2363">
        <v>1</v>
      </c>
      <c r="DU2363">
        <v>1010</v>
      </c>
      <c r="DV2363" t="s">
        <v>18</v>
      </c>
      <c r="DW2363" t="s">
        <v>18</v>
      </c>
      <c r="DX2363">
        <v>100</v>
      </c>
      <c r="DZ2363" t="s">
        <v>3</v>
      </c>
      <c r="EA2363" t="s">
        <v>3</v>
      </c>
      <c r="EB2363" t="s">
        <v>3</v>
      </c>
      <c r="EC2363" t="s">
        <v>3</v>
      </c>
      <c r="EE2363">
        <v>35096056</v>
      </c>
      <c r="EF2363">
        <v>1</v>
      </c>
      <c r="EG2363" t="s">
        <v>20</v>
      </c>
      <c r="EH2363">
        <v>0</v>
      </c>
      <c r="EI2363" t="s">
        <v>3</v>
      </c>
      <c r="EJ2363">
        <v>4</v>
      </c>
      <c r="EK2363">
        <v>0</v>
      </c>
      <c r="EL2363" t="s">
        <v>21</v>
      </c>
      <c r="EM2363" t="s">
        <v>22</v>
      </c>
      <c r="EO2363" t="s">
        <v>3</v>
      </c>
      <c r="EQ2363">
        <v>0</v>
      </c>
      <c r="ER2363">
        <v>2710.46</v>
      </c>
      <c r="ES2363">
        <v>0</v>
      </c>
      <c r="ET2363">
        <v>0</v>
      </c>
      <c r="EU2363">
        <v>0</v>
      </c>
      <c r="EV2363">
        <v>2710.46</v>
      </c>
      <c r="EW2363">
        <v>5.84</v>
      </c>
      <c r="EX2363">
        <v>0</v>
      </c>
      <c r="EY2363">
        <v>0</v>
      </c>
      <c r="FQ2363">
        <v>0</v>
      </c>
      <c r="FR2363">
        <v>0</v>
      </c>
      <c r="FS2363">
        <v>0</v>
      </c>
      <c r="FX2363">
        <v>70</v>
      </c>
      <c r="FY2363">
        <v>10</v>
      </c>
      <c r="GA2363" t="s">
        <v>3</v>
      </c>
      <c r="GD2363">
        <v>0</v>
      </c>
      <c r="GF2363">
        <v>-931379651</v>
      </c>
      <c r="GG2363">
        <v>2</v>
      </c>
      <c r="GH2363">
        <v>1</v>
      </c>
      <c r="GI2363">
        <v>-2</v>
      </c>
      <c r="GJ2363">
        <v>0</v>
      </c>
      <c r="GK2363">
        <f>ROUND(R2363*(R12)/100,2)</f>
        <v>0</v>
      </c>
      <c r="GL2363">
        <f t="shared" ref="GL2363:GL2370" si="1740">ROUND(IF(AND(BH2363=3,BI2363=3,FS2363&lt;&gt;0),P2363,0),2)</f>
        <v>0</v>
      </c>
      <c r="GM2363">
        <f t="shared" ref="GM2363:GM2370" si="1741">ROUND(O2363+X2363+Y2363+GK2363,2)+GX2363</f>
        <v>243.93</v>
      </c>
      <c r="GN2363">
        <f t="shared" ref="GN2363:GN2370" si="1742">IF(OR(BI2363=0,BI2363=1),GM2363-GX2363,0)</f>
        <v>0</v>
      </c>
      <c r="GO2363">
        <f t="shared" ref="GO2363:GO2370" si="1743">IF(BI2363=2,GM2363-GX2363,0)</f>
        <v>0</v>
      </c>
      <c r="GP2363">
        <f t="shared" ref="GP2363:GP2370" si="1744">IF(BI2363=4,GM2363-GX2363,0)</f>
        <v>243.93</v>
      </c>
      <c r="GR2363">
        <v>0</v>
      </c>
      <c r="GS2363">
        <v>3</v>
      </c>
      <c r="GT2363">
        <v>0</v>
      </c>
      <c r="GU2363" t="s">
        <v>3</v>
      </c>
      <c r="GV2363">
        <f t="shared" ref="GV2363:GV2370" si="1745">ROUND((GT2363),6)</f>
        <v>0</v>
      </c>
      <c r="GW2363">
        <v>1</v>
      </c>
      <c r="GX2363">
        <f t="shared" ref="GX2363:GX2370" si="1746">ROUND(HC2363*I2363,2)</f>
        <v>0</v>
      </c>
      <c r="HA2363">
        <v>0</v>
      </c>
      <c r="HB2363">
        <v>0</v>
      </c>
      <c r="HC2363">
        <f t="shared" ref="HC2363:HC2370" si="1747">GV2363*GW2363</f>
        <v>0</v>
      </c>
      <c r="HE2363" t="s">
        <v>3</v>
      </c>
      <c r="HF2363" t="s">
        <v>3</v>
      </c>
      <c r="HM2363" t="s">
        <v>3</v>
      </c>
      <c r="HN2363" t="s">
        <v>3</v>
      </c>
      <c r="HO2363" t="s">
        <v>3</v>
      </c>
      <c r="HP2363" t="s">
        <v>3</v>
      </c>
      <c r="HQ2363" t="s">
        <v>3</v>
      </c>
      <c r="HS2363">
        <v>0</v>
      </c>
      <c r="IK2363">
        <v>0</v>
      </c>
    </row>
    <row r="2364" spans="1:245" x14ac:dyDescent="0.2">
      <c r="A2364">
        <v>17</v>
      </c>
      <c r="B2364">
        <v>1</v>
      </c>
      <c r="C2364">
        <f>ROW(SmtRes!A770)</f>
        <v>770</v>
      </c>
      <c r="D2364">
        <f>ROW(EtalonRes!A770)</f>
        <v>770</v>
      </c>
      <c r="E2364" t="s">
        <v>557</v>
      </c>
      <c r="F2364" t="s">
        <v>227</v>
      </c>
      <c r="G2364" t="s">
        <v>228</v>
      </c>
      <c r="H2364" t="s">
        <v>229</v>
      </c>
      <c r="I2364">
        <f>ROUND(2/10,9)</f>
        <v>0.2</v>
      </c>
      <c r="J2364">
        <v>0</v>
      </c>
      <c r="K2364">
        <f>ROUND(2/10,9)</f>
        <v>0.2</v>
      </c>
      <c r="O2364">
        <f t="shared" si="1713"/>
        <v>85.31</v>
      </c>
      <c r="P2364">
        <f t="shared" si="1714"/>
        <v>22.46</v>
      </c>
      <c r="Q2364">
        <f t="shared" si="1715"/>
        <v>1.8</v>
      </c>
      <c r="R2364">
        <f t="shared" si="1716"/>
        <v>0.03</v>
      </c>
      <c r="S2364">
        <f t="shared" si="1717"/>
        <v>61.05</v>
      </c>
      <c r="T2364">
        <f t="shared" si="1718"/>
        <v>0</v>
      </c>
      <c r="U2364">
        <f t="shared" si="1719"/>
        <v>8.4000000000000005E-2</v>
      </c>
      <c r="V2364">
        <f t="shared" si="1720"/>
        <v>0</v>
      </c>
      <c r="W2364">
        <f t="shared" si="1721"/>
        <v>0</v>
      </c>
      <c r="X2364">
        <f t="shared" si="1722"/>
        <v>42.74</v>
      </c>
      <c r="Y2364">
        <f t="shared" si="1722"/>
        <v>6.11</v>
      </c>
      <c r="AA2364">
        <v>35364244</v>
      </c>
      <c r="AB2364">
        <f t="shared" si="1723"/>
        <v>426.58</v>
      </c>
      <c r="AC2364">
        <f t="shared" si="1724"/>
        <v>112.32</v>
      </c>
      <c r="AD2364">
        <f t="shared" si="1725"/>
        <v>8.99</v>
      </c>
      <c r="AE2364">
        <f t="shared" si="1726"/>
        <v>0.13</v>
      </c>
      <c r="AF2364">
        <f t="shared" si="1726"/>
        <v>305.27</v>
      </c>
      <c r="AG2364">
        <f t="shared" si="1727"/>
        <v>0</v>
      </c>
      <c r="AH2364">
        <f t="shared" si="1728"/>
        <v>0.42</v>
      </c>
      <c r="AI2364">
        <f t="shared" si="1728"/>
        <v>0</v>
      </c>
      <c r="AJ2364">
        <f t="shared" si="1729"/>
        <v>0</v>
      </c>
      <c r="AK2364">
        <v>426.58</v>
      </c>
      <c r="AL2364">
        <v>112.32</v>
      </c>
      <c r="AM2364">
        <v>8.99</v>
      </c>
      <c r="AN2364">
        <v>0.13</v>
      </c>
      <c r="AO2364">
        <v>305.27</v>
      </c>
      <c r="AP2364">
        <v>0</v>
      </c>
      <c r="AQ2364">
        <v>0.42</v>
      </c>
      <c r="AR2364">
        <v>0</v>
      </c>
      <c r="AS2364">
        <v>0</v>
      </c>
      <c r="AT2364">
        <v>70</v>
      </c>
      <c r="AU2364">
        <v>10</v>
      </c>
      <c r="AV2364">
        <v>1</v>
      </c>
      <c r="AW2364">
        <v>1</v>
      </c>
      <c r="AZ2364">
        <v>1</v>
      </c>
      <c r="BA2364">
        <v>1</v>
      </c>
      <c r="BB2364">
        <v>1</v>
      </c>
      <c r="BC2364">
        <v>1</v>
      </c>
      <c r="BD2364" t="s">
        <v>3</v>
      </c>
      <c r="BE2364" t="s">
        <v>3</v>
      </c>
      <c r="BF2364" t="s">
        <v>3</v>
      </c>
      <c r="BG2364" t="s">
        <v>3</v>
      </c>
      <c r="BH2364">
        <v>0</v>
      </c>
      <c r="BI2364">
        <v>4</v>
      </c>
      <c r="BJ2364" t="s">
        <v>230</v>
      </c>
      <c r="BM2364">
        <v>0</v>
      </c>
      <c r="BN2364">
        <v>0</v>
      </c>
      <c r="BO2364" t="s">
        <v>3</v>
      </c>
      <c r="BP2364">
        <v>0</v>
      </c>
      <c r="BQ2364">
        <v>1</v>
      </c>
      <c r="BR2364">
        <v>0</v>
      </c>
      <c r="BS2364">
        <v>1</v>
      </c>
      <c r="BT2364">
        <v>1</v>
      </c>
      <c r="BU2364">
        <v>1</v>
      </c>
      <c r="BV2364">
        <v>1</v>
      </c>
      <c r="BW2364">
        <v>1</v>
      </c>
      <c r="BX2364">
        <v>1</v>
      </c>
      <c r="BY2364" t="s">
        <v>3</v>
      </c>
      <c r="BZ2364">
        <v>70</v>
      </c>
      <c r="CA2364">
        <v>10</v>
      </c>
      <c r="CB2364" t="s">
        <v>3</v>
      </c>
      <c r="CE2364">
        <v>0</v>
      </c>
      <c r="CF2364">
        <v>0</v>
      </c>
      <c r="CG2364">
        <v>0</v>
      </c>
      <c r="CM2364">
        <v>0</v>
      </c>
      <c r="CN2364" t="s">
        <v>3</v>
      </c>
      <c r="CO2364">
        <v>0</v>
      </c>
      <c r="CP2364">
        <f t="shared" si="1730"/>
        <v>85.31</v>
      </c>
      <c r="CQ2364">
        <f t="shared" si="1731"/>
        <v>112.32</v>
      </c>
      <c r="CR2364">
        <f t="shared" si="1732"/>
        <v>8.99</v>
      </c>
      <c r="CS2364">
        <f t="shared" si="1733"/>
        <v>0.13</v>
      </c>
      <c r="CT2364">
        <f t="shared" si="1734"/>
        <v>305.27</v>
      </c>
      <c r="CU2364">
        <f t="shared" si="1735"/>
        <v>0</v>
      </c>
      <c r="CV2364">
        <f t="shared" si="1736"/>
        <v>0.42</v>
      </c>
      <c r="CW2364">
        <f t="shared" si="1737"/>
        <v>0</v>
      </c>
      <c r="CX2364">
        <f t="shared" si="1737"/>
        <v>0</v>
      </c>
      <c r="CY2364">
        <f t="shared" si="1738"/>
        <v>42.734999999999999</v>
      </c>
      <c r="CZ2364">
        <f t="shared" si="1739"/>
        <v>6.1050000000000004</v>
      </c>
      <c r="DC2364" t="s">
        <v>3</v>
      </c>
      <c r="DD2364" t="s">
        <v>3</v>
      </c>
      <c r="DE2364" t="s">
        <v>3</v>
      </c>
      <c r="DF2364" t="s">
        <v>3</v>
      </c>
      <c r="DG2364" t="s">
        <v>3</v>
      </c>
      <c r="DH2364" t="s">
        <v>3</v>
      </c>
      <c r="DI2364" t="s">
        <v>3</v>
      </c>
      <c r="DJ2364" t="s">
        <v>3</v>
      </c>
      <c r="DK2364" t="s">
        <v>3</v>
      </c>
      <c r="DL2364" t="s">
        <v>3</v>
      </c>
      <c r="DM2364" t="s">
        <v>3</v>
      </c>
      <c r="DN2364">
        <v>0</v>
      </c>
      <c r="DO2364">
        <v>0</v>
      </c>
      <c r="DP2364">
        <v>1</v>
      </c>
      <c r="DQ2364">
        <v>1</v>
      </c>
      <c r="DU2364">
        <v>1013</v>
      </c>
      <c r="DV2364" t="s">
        <v>229</v>
      </c>
      <c r="DW2364" t="s">
        <v>229</v>
      </c>
      <c r="DX2364">
        <v>1</v>
      </c>
      <c r="DZ2364" t="s">
        <v>3</v>
      </c>
      <c r="EA2364" t="s">
        <v>3</v>
      </c>
      <c r="EB2364" t="s">
        <v>3</v>
      </c>
      <c r="EC2364" t="s">
        <v>3</v>
      </c>
      <c r="EE2364">
        <v>35096056</v>
      </c>
      <c r="EF2364">
        <v>1</v>
      </c>
      <c r="EG2364" t="s">
        <v>20</v>
      </c>
      <c r="EH2364">
        <v>0</v>
      </c>
      <c r="EI2364" t="s">
        <v>3</v>
      </c>
      <c r="EJ2364">
        <v>4</v>
      </c>
      <c r="EK2364">
        <v>0</v>
      </c>
      <c r="EL2364" t="s">
        <v>21</v>
      </c>
      <c r="EM2364" t="s">
        <v>22</v>
      </c>
      <c r="EO2364" t="s">
        <v>3</v>
      </c>
      <c r="EQ2364">
        <v>0</v>
      </c>
      <c r="ER2364">
        <v>426.58</v>
      </c>
      <c r="ES2364">
        <v>112.32</v>
      </c>
      <c r="ET2364">
        <v>8.99</v>
      </c>
      <c r="EU2364">
        <v>0.13</v>
      </c>
      <c r="EV2364">
        <v>305.27</v>
      </c>
      <c r="EW2364">
        <v>0.42</v>
      </c>
      <c r="EX2364">
        <v>0</v>
      </c>
      <c r="EY2364">
        <v>0</v>
      </c>
      <c r="FQ2364">
        <v>0</v>
      </c>
      <c r="FR2364">
        <v>0</v>
      </c>
      <c r="FS2364">
        <v>0</v>
      </c>
      <c r="FX2364">
        <v>70</v>
      </c>
      <c r="FY2364">
        <v>10</v>
      </c>
      <c r="GA2364" t="s">
        <v>3</v>
      </c>
      <c r="GD2364">
        <v>0</v>
      </c>
      <c r="GF2364">
        <v>94825724</v>
      </c>
      <c r="GG2364">
        <v>2</v>
      </c>
      <c r="GH2364">
        <v>1</v>
      </c>
      <c r="GI2364">
        <v>-2</v>
      </c>
      <c r="GJ2364">
        <v>0</v>
      </c>
      <c r="GK2364">
        <f>ROUND(R2364*(R12)/100,2)</f>
        <v>0.03</v>
      </c>
      <c r="GL2364">
        <f t="shared" si="1740"/>
        <v>0</v>
      </c>
      <c r="GM2364">
        <f t="shared" si="1741"/>
        <v>134.19</v>
      </c>
      <c r="GN2364">
        <f t="shared" si="1742"/>
        <v>0</v>
      </c>
      <c r="GO2364">
        <f t="shared" si="1743"/>
        <v>0</v>
      </c>
      <c r="GP2364">
        <f t="shared" si="1744"/>
        <v>134.19</v>
      </c>
      <c r="GR2364">
        <v>0</v>
      </c>
      <c r="GS2364">
        <v>3</v>
      </c>
      <c r="GT2364">
        <v>0</v>
      </c>
      <c r="GU2364" t="s">
        <v>3</v>
      </c>
      <c r="GV2364">
        <f t="shared" si="1745"/>
        <v>0</v>
      </c>
      <c r="GW2364">
        <v>1</v>
      </c>
      <c r="GX2364">
        <f t="shared" si="1746"/>
        <v>0</v>
      </c>
      <c r="HA2364">
        <v>0</v>
      </c>
      <c r="HB2364">
        <v>0</v>
      </c>
      <c r="HC2364">
        <f t="shared" si="1747"/>
        <v>0</v>
      </c>
      <c r="HE2364" t="s">
        <v>3</v>
      </c>
      <c r="HF2364" t="s">
        <v>3</v>
      </c>
      <c r="HM2364" t="s">
        <v>3</v>
      </c>
      <c r="HN2364" t="s">
        <v>3</v>
      </c>
      <c r="HO2364" t="s">
        <v>3</v>
      </c>
      <c r="HP2364" t="s">
        <v>3</v>
      </c>
      <c r="HQ2364" t="s">
        <v>3</v>
      </c>
      <c r="HS2364">
        <v>0</v>
      </c>
      <c r="IK2364">
        <v>0</v>
      </c>
    </row>
    <row r="2365" spans="1:245" x14ac:dyDescent="0.2">
      <c r="A2365">
        <v>17</v>
      </c>
      <c r="B2365">
        <v>1</v>
      </c>
      <c r="C2365">
        <f>ROW(SmtRes!A773)</f>
        <v>773</v>
      </c>
      <c r="D2365">
        <f>ROW(EtalonRes!A773)</f>
        <v>773</v>
      </c>
      <c r="E2365" t="s">
        <v>558</v>
      </c>
      <c r="F2365" t="s">
        <v>232</v>
      </c>
      <c r="G2365" t="s">
        <v>233</v>
      </c>
      <c r="H2365" t="s">
        <v>26</v>
      </c>
      <c r="I2365">
        <f>ROUND(1/100,9)</f>
        <v>0.01</v>
      </c>
      <c r="J2365">
        <v>0</v>
      </c>
      <c r="K2365">
        <f>ROUND(1/100,9)</f>
        <v>0.01</v>
      </c>
      <c r="O2365">
        <f t="shared" si="1713"/>
        <v>142.13999999999999</v>
      </c>
      <c r="P2365">
        <f t="shared" si="1714"/>
        <v>0</v>
      </c>
      <c r="Q2365">
        <f t="shared" si="1715"/>
        <v>59.94</v>
      </c>
      <c r="R2365">
        <f t="shared" si="1716"/>
        <v>30.4</v>
      </c>
      <c r="S2365">
        <f t="shared" si="1717"/>
        <v>82.2</v>
      </c>
      <c r="T2365">
        <f t="shared" si="1718"/>
        <v>0</v>
      </c>
      <c r="U2365">
        <f t="shared" si="1719"/>
        <v>0.14000000000000001</v>
      </c>
      <c r="V2365">
        <f t="shared" si="1720"/>
        <v>0</v>
      </c>
      <c r="W2365">
        <f t="shared" si="1721"/>
        <v>0</v>
      </c>
      <c r="X2365">
        <f t="shared" si="1722"/>
        <v>57.54</v>
      </c>
      <c r="Y2365">
        <f t="shared" si="1722"/>
        <v>8.2200000000000006</v>
      </c>
      <c r="AA2365">
        <v>35364244</v>
      </c>
      <c r="AB2365">
        <f t="shared" si="1723"/>
        <v>14213.53</v>
      </c>
      <c r="AC2365">
        <f t="shared" si="1724"/>
        <v>0</v>
      </c>
      <c r="AD2365">
        <f t="shared" si="1725"/>
        <v>5993.85</v>
      </c>
      <c r="AE2365">
        <f t="shared" si="1726"/>
        <v>3040.45</v>
      </c>
      <c r="AF2365">
        <f t="shared" si="1726"/>
        <v>8219.68</v>
      </c>
      <c r="AG2365">
        <f t="shared" si="1727"/>
        <v>0</v>
      </c>
      <c r="AH2365">
        <f t="shared" si="1728"/>
        <v>14</v>
      </c>
      <c r="AI2365">
        <f t="shared" si="1728"/>
        <v>0</v>
      </c>
      <c r="AJ2365">
        <f t="shared" si="1729"/>
        <v>0</v>
      </c>
      <c r="AK2365">
        <v>14213.53</v>
      </c>
      <c r="AL2365">
        <v>0</v>
      </c>
      <c r="AM2365">
        <v>5993.85</v>
      </c>
      <c r="AN2365">
        <v>3040.45</v>
      </c>
      <c r="AO2365">
        <v>8219.68</v>
      </c>
      <c r="AP2365">
        <v>0</v>
      </c>
      <c r="AQ2365">
        <v>14</v>
      </c>
      <c r="AR2365">
        <v>0</v>
      </c>
      <c r="AS2365">
        <v>0</v>
      </c>
      <c r="AT2365">
        <v>70</v>
      </c>
      <c r="AU2365">
        <v>10</v>
      </c>
      <c r="AV2365">
        <v>1</v>
      </c>
      <c r="AW2365">
        <v>1</v>
      </c>
      <c r="AZ2365">
        <v>1</v>
      </c>
      <c r="BA2365">
        <v>1</v>
      </c>
      <c r="BB2365">
        <v>1</v>
      </c>
      <c r="BC2365">
        <v>1</v>
      </c>
      <c r="BD2365" t="s">
        <v>3</v>
      </c>
      <c r="BE2365" t="s">
        <v>3</v>
      </c>
      <c r="BF2365" t="s">
        <v>3</v>
      </c>
      <c r="BG2365" t="s">
        <v>3</v>
      </c>
      <c r="BH2365">
        <v>0</v>
      </c>
      <c r="BI2365">
        <v>4</v>
      </c>
      <c r="BJ2365" t="s">
        <v>234</v>
      </c>
      <c r="BM2365">
        <v>0</v>
      </c>
      <c r="BN2365">
        <v>0</v>
      </c>
      <c r="BO2365" t="s">
        <v>3</v>
      </c>
      <c r="BP2365">
        <v>0</v>
      </c>
      <c r="BQ2365">
        <v>1</v>
      </c>
      <c r="BR2365">
        <v>0</v>
      </c>
      <c r="BS2365">
        <v>1</v>
      </c>
      <c r="BT2365">
        <v>1</v>
      </c>
      <c r="BU2365">
        <v>1</v>
      </c>
      <c r="BV2365">
        <v>1</v>
      </c>
      <c r="BW2365">
        <v>1</v>
      </c>
      <c r="BX2365">
        <v>1</v>
      </c>
      <c r="BY2365" t="s">
        <v>3</v>
      </c>
      <c r="BZ2365">
        <v>70</v>
      </c>
      <c r="CA2365">
        <v>10</v>
      </c>
      <c r="CB2365" t="s">
        <v>3</v>
      </c>
      <c r="CE2365">
        <v>0</v>
      </c>
      <c r="CF2365">
        <v>0</v>
      </c>
      <c r="CG2365">
        <v>0</v>
      </c>
      <c r="CM2365">
        <v>0</v>
      </c>
      <c r="CN2365" t="s">
        <v>3</v>
      </c>
      <c r="CO2365">
        <v>0</v>
      </c>
      <c r="CP2365">
        <f t="shared" si="1730"/>
        <v>142.13999999999999</v>
      </c>
      <c r="CQ2365">
        <f t="shared" si="1731"/>
        <v>0</v>
      </c>
      <c r="CR2365">
        <f t="shared" si="1732"/>
        <v>5993.85</v>
      </c>
      <c r="CS2365">
        <f t="shared" si="1733"/>
        <v>3040.45</v>
      </c>
      <c r="CT2365">
        <f t="shared" si="1734"/>
        <v>8219.68</v>
      </c>
      <c r="CU2365">
        <f t="shared" si="1735"/>
        <v>0</v>
      </c>
      <c r="CV2365">
        <f t="shared" si="1736"/>
        <v>14</v>
      </c>
      <c r="CW2365">
        <f t="shared" si="1737"/>
        <v>0</v>
      </c>
      <c r="CX2365">
        <f t="shared" si="1737"/>
        <v>0</v>
      </c>
      <c r="CY2365">
        <f t="shared" si="1738"/>
        <v>57.54</v>
      </c>
      <c r="CZ2365">
        <f t="shared" si="1739"/>
        <v>8.2200000000000006</v>
      </c>
      <c r="DC2365" t="s">
        <v>3</v>
      </c>
      <c r="DD2365" t="s">
        <v>3</v>
      </c>
      <c r="DE2365" t="s">
        <v>3</v>
      </c>
      <c r="DF2365" t="s">
        <v>3</v>
      </c>
      <c r="DG2365" t="s">
        <v>3</v>
      </c>
      <c r="DH2365" t="s">
        <v>3</v>
      </c>
      <c r="DI2365" t="s">
        <v>3</v>
      </c>
      <c r="DJ2365" t="s">
        <v>3</v>
      </c>
      <c r="DK2365" t="s">
        <v>3</v>
      </c>
      <c r="DL2365" t="s">
        <v>3</v>
      </c>
      <c r="DM2365" t="s">
        <v>3</v>
      </c>
      <c r="DN2365">
        <v>0</v>
      </c>
      <c r="DO2365">
        <v>0</v>
      </c>
      <c r="DP2365">
        <v>1</v>
      </c>
      <c r="DQ2365">
        <v>1</v>
      </c>
      <c r="DU2365">
        <v>1003</v>
      </c>
      <c r="DV2365" t="s">
        <v>26</v>
      </c>
      <c r="DW2365" t="s">
        <v>26</v>
      </c>
      <c r="DX2365">
        <v>100</v>
      </c>
      <c r="DZ2365" t="s">
        <v>3</v>
      </c>
      <c r="EA2365" t="s">
        <v>3</v>
      </c>
      <c r="EB2365" t="s">
        <v>3</v>
      </c>
      <c r="EC2365" t="s">
        <v>3</v>
      </c>
      <c r="EE2365">
        <v>35096056</v>
      </c>
      <c r="EF2365">
        <v>1</v>
      </c>
      <c r="EG2365" t="s">
        <v>20</v>
      </c>
      <c r="EH2365">
        <v>0</v>
      </c>
      <c r="EI2365" t="s">
        <v>3</v>
      </c>
      <c r="EJ2365">
        <v>4</v>
      </c>
      <c r="EK2365">
        <v>0</v>
      </c>
      <c r="EL2365" t="s">
        <v>21</v>
      </c>
      <c r="EM2365" t="s">
        <v>22</v>
      </c>
      <c r="EO2365" t="s">
        <v>3</v>
      </c>
      <c r="EQ2365">
        <v>0</v>
      </c>
      <c r="ER2365">
        <v>14213.53</v>
      </c>
      <c r="ES2365">
        <v>0</v>
      </c>
      <c r="ET2365">
        <v>5993.85</v>
      </c>
      <c r="EU2365">
        <v>3040.45</v>
      </c>
      <c r="EV2365">
        <v>8219.68</v>
      </c>
      <c r="EW2365">
        <v>14</v>
      </c>
      <c r="EX2365">
        <v>0</v>
      </c>
      <c r="EY2365">
        <v>0</v>
      </c>
      <c r="FQ2365">
        <v>0</v>
      </c>
      <c r="FR2365">
        <v>0</v>
      </c>
      <c r="FS2365">
        <v>0</v>
      </c>
      <c r="FX2365">
        <v>70</v>
      </c>
      <c r="FY2365">
        <v>10</v>
      </c>
      <c r="GA2365" t="s">
        <v>3</v>
      </c>
      <c r="GD2365">
        <v>0</v>
      </c>
      <c r="GF2365">
        <v>-140188742</v>
      </c>
      <c r="GG2365">
        <v>2</v>
      </c>
      <c r="GH2365">
        <v>1</v>
      </c>
      <c r="GI2365">
        <v>-2</v>
      </c>
      <c r="GJ2365">
        <v>0</v>
      </c>
      <c r="GK2365">
        <f>ROUND(R2365*(R12)/100,2)</f>
        <v>32.83</v>
      </c>
      <c r="GL2365">
        <f t="shared" si="1740"/>
        <v>0</v>
      </c>
      <c r="GM2365">
        <f t="shared" si="1741"/>
        <v>240.73</v>
      </c>
      <c r="GN2365">
        <f t="shared" si="1742"/>
        <v>0</v>
      </c>
      <c r="GO2365">
        <f t="shared" si="1743"/>
        <v>0</v>
      </c>
      <c r="GP2365">
        <f t="shared" si="1744"/>
        <v>240.73</v>
      </c>
      <c r="GR2365">
        <v>0</v>
      </c>
      <c r="GS2365">
        <v>3</v>
      </c>
      <c r="GT2365">
        <v>0</v>
      </c>
      <c r="GU2365" t="s">
        <v>3</v>
      </c>
      <c r="GV2365">
        <f t="shared" si="1745"/>
        <v>0</v>
      </c>
      <c r="GW2365">
        <v>1</v>
      </c>
      <c r="GX2365">
        <f t="shared" si="1746"/>
        <v>0</v>
      </c>
      <c r="HA2365">
        <v>0</v>
      </c>
      <c r="HB2365">
        <v>0</v>
      </c>
      <c r="HC2365">
        <f t="shared" si="1747"/>
        <v>0</v>
      </c>
      <c r="HE2365" t="s">
        <v>3</v>
      </c>
      <c r="HF2365" t="s">
        <v>3</v>
      </c>
      <c r="HM2365" t="s">
        <v>3</v>
      </c>
      <c r="HN2365" t="s">
        <v>3</v>
      </c>
      <c r="HO2365" t="s">
        <v>3</v>
      </c>
      <c r="HP2365" t="s">
        <v>3</v>
      </c>
      <c r="HQ2365" t="s">
        <v>3</v>
      </c>
      <c r="HS2365">
        <v>0</v>
      </c>
      <c r="IK2365">
        <v>0</v>
      </c>
    </row>
    <row r="2366" spans="1:245" x14ac:dyDescent="0.2">
      <c r="A2366">
        <v>17</v>
      </c>
      <c r="B2366">
        <v>1</v>
      </c>
      <c r="E2366" t="s">
        <v>559</v>
      </c>
      <c r="F2366" t="s">
        <v>236</v>
      </c>
      <c r="G2366" t="s">
        <v>237</v>
      </c>
      <c r="H2366" t="s">
        <v>35</v>
      </c>
      <c r="I2366">
        <v>1E-3</v>
      </c>
      <c r="J2366">
        <v>0</v>
      </c>
      <c r="K2366">
        <v>1E-3</v>
      </c>
      <c r="O2366">
        <f t="shared" si="1713"/>
        <v>99.86</v>
      </c>
      <c r="P2366">
        <f t="shared" si="1714"/>
        <v>99.86</v>
      </c>
      <c r="Q2366">
        <f t="shared" si="1715"/>
        <v>0</v>
      </c>
      <c r="R2366">
        <f t="shared" si="1716"/>
        <v>0</v>
      </c>
      <c r="S2366">
        <f t="shared" si="1717"/>
        <v>0</v>
      </c>
      <c r="T2366">
        <f t="shared" si="1718"/>
        <v>0</v>
      </c>
      <c r="U2366">
        <f t="shared" si="1719"/>
        <v>0</v>
      </c>
      <c r="V2366">
        <f t="shared" si="1720"/>
        <v>0</v>
      </c>
      <c r="W2366">
        <f t="shared" si="1721"/>
        <v>0</v>
      </c>
      <c r="X2366">
        <f t="shared" si="1722"/>
        <v>0</v>
      </c>
      <c r="Y2366">
        <f t="shared" si="1722"/>
        <v>0</v>
      </c>
      <c r="AA2366">
        <v>35364244</v>
      </c>
      <c r="AB2366">
        <f t="shared" si="1723"/>
        <v>99860.32</v>
      </c>
      <c r="AC2366">
        <f t="shared" si="1724"/>
        <v>99860.32</v>
      </c>
      <c r="AD2366">
        <f t="shared" si="1725"/>
        <v>0</v>
      </c>
      <c r="AE2366">
        <f t="shared" si="1726"/>
        <v>0</v>
      </c>
      <c r="AF2366">
        <f t="shared" si="1726"/>
        <v>0</v>
      </c>
      <c r="AG2366">
        <f t="shared" si="1727"/>
        <v>0</v>
      </c>
      <c r="AH2366">
        <f t="shared" si="1728"/>
        <v>0</v>
      </c>
      <c r="AI2366">
        <f t="shared" si="1728"/>
        <v>0</v>
      </c>
      <c r="AJ2366">
        <f t="shared" si="1729"/>
        <v>0</v>
      </c>
      <c r="AK2366">
        <v>99860.32</v>
      </c>
      <c r="AL2366">
        <v>99860.32</v>
      </c>
      <c r="AM2366">
        <v>0</v>
      </c>
      <c r="AN2366">
        <v>0</v>
      </c>
      <c r="AO2366">
        <v>0</v>
      </c>
      <c r="AP2366">
        <v>0</v>
      </c>
      <c r="AQ2366">
        <v>0</v>
      </c>
      <c r="AR2366">
        <v>0</v>
      </c>
      <c r="AS2366">
        <v>0</v>
      </c>
      <c r="AT2366">
        <v>70</v>
      </c>
      <c r="AU2366">
        <v>10</v>
      </c>
      <c r="AV2366">
        <v>1</v>
      </c>
      <c r="AW2366">
        <v>1</v>
      </c>
      <c r="AZ2366">
        <v>1</v>
      </c>
      <c r="BA2366">
        <v>1</v>
      </c>
      <c r="BB2366">
        <v>1</v>
      </c>
      <c r="BC2366">
        <v>1</v>
      </c>
      <c r="BD2366" t="s">
        <v>3</v>
      </c>
      <c r="BE2366" t="s">
        <v>3</v>
      </c>
      <c r="BF2366" t="s">
        <v>3</v>
      </c>
      <c r="BG2366" t="s">
        <v>3</v>
      </c>
      <c r="BH2366">
        <v>3</v>
      </c>
      <c r="BI2366">
        <v>4</v>
      </c>
      <c r="BJ2366" t="s">
        <v>238</v>
      </c>
      <c r="BM2366">
        <v>0</v>
      </c>
      <c r="BN2366">
        <v>0</v>
      </c>
      <c r="BO2366" t="s">
        <v>3</v>
      </c>
      <c r="BP2366">
        <v>0</v>
      </c>
      <c r="BQ2366">
        <v>1</v>
      </c>
      <c r="BR2366">
        <v>0</v>
      </c>
      <c r="BS2366">
        <v>1</v>
      </c>
      <c r="BT2366">
        <v>1</v>
      </c>
      <c r="BU2366">
        <v>1</v>
      </c>
      <c r="BV2366">
        <v>1</v>
      </c>
      <c r="BW2366">
        <v>1</v>
      </c>
      <c r="BX2366">
        <v>1</v>
      </c>
      <c r="BY2366" t="s">
        <v>3</v>
      </c>
      <c r="BZ2366">
        <v>70</v>
      </c>
      <c r="CA2366">
        <v>10</v>
      </c>
      <c r="CB2366" t="s">
        <v>3</v>
      </c>
      <c r="CE2366">
        <v>0</v>
      </c>
      <c r="CF2366">
        <v>0</v>
      </c>
      <c r="CG2366">
        <v>0</v>
      </c>
      <c r="CM2366">
        <v>0</v>
      </c>
      <c r="CN2366" t="s">
        <v>3</v>
      </c>
      <c r="CO2366">
        <v>0</v>
      </c>
      <c r="CP2366">
        <f t="shared" si="1730"/>
        <v>99.86</v>
      </c>
      <c r="CQ2366">
        <f t="shared" si="1731"/>
        <v>99860.32</v>
      </c>
      <c r="CR2366">
        <f t="shared" si="1732"/>
        <v>0</v>
      </c>
      <c r="CS2366">
        <f t="shared" si="1733"/>
        <v>0</v>
      </c>
      <c r="CT2366">
        <f t="shared" si="1734"/>
        <v>0</v>
      </c>
      <c r="CU2366">
        <f t="shared" si="1735"/>
        <v>0</v>
      </c>
      <c r="CV2366">
        <f t="shared" si="1736"/>
        <v>0</v>
      </c>
      <c r="CW2366">
        <f t="shared" si="1737"/>
        <v>0</v>
      </c>
      <c r="CX2366">
        <f t="shared" si="1737"/>
        <v>0</v>
      </c>
      <c r="CY2366">
        <f t="shared" si="1738"/>
        <v>0</v>
      </c>
      <c r="CZ2366">
        <f t="shared" si="1739"/>
        <v>0</v>
      </c>
      <c r="DC2366" t="s">
        <v>3</v>
      </c>
      <c r="DD2366" t="s">
        <v>3</v>
      </c>
      <c r="DE2366" t="s">
        <v>3</v>
      </c>
      <c r="DF2366" t="s">
        <v>3</v>
      </c>
      <c r="DG2366" t="s">
        <v>3</v>
      </c>
      <c r="DH2366" t="s">
        <v>3</v>
      </c>
      <c r="DI2366" t="s">
        <v>3</v>
      </c>
      <c r="DJ2366" t="s">
        <v>3</v>
      </c>
      <c r="DK2366" t="s">
        <v>3</v>
      </c>
      <c r="DL2366" t="s">
        <v>3</v>
      </c>
      <c r="DM2366" t="s">
        <v>3</v>
      </c>
      <c r="DN2366">
        <v>0</v>
      </c>
      <c r="DO2366">
        <v>0</v>
      </c>
      <c r="DP2366">
        <v>1</v>
      </c>
      <c r="DQ2366">
        <v>1</v>
      </c>
      <c r="DU2366">
        <v>1003</v>
      </c>
      <c r="DV2366" t="s">
        <v>35</v>
      </c>
      <c r="DW2366" t="s">
        <v>35</v>
      </c>
      <c r="DX2366">
        <v>1000</v>
      </c>
      <c r="DZ2366" t="s">
        <v>3</v>
      </c>
      <c r="EA2366" t="s">
        <v>3</v>
      </c>
      <c r="EB2366" t="s">
        <v>3</v>
      </c>
      <c r="EC2366" t="s">
        <v>3</v>
      </c>
      <c r="EE2366">
        <v>35096056</v>
      </c>
      <c r="EF2366">
        <v>1</v>
      </c>
      <c r="EG2366" t="s">
        <v>20</v>
      </c>
      <c r="EH2366">
        <v>0</v>
      </c>
      <c r="EI2366" t="s">
        <v>3</v>
      </c>
      <c r="EJ2366">
        <v>4</v>
      </c>
      <c r="EK2366">
        <v>0</v>
      </c>
      <c r="EL2366" t="s">
        <v>21</v>
      </c>
      <c r="EM2366" t="s">
        <v>22</v>
      </c>
      <c r="EO2366" t="s">
        <v>3</v>
      </c>
      <c r="EQ2366">
        <v>0</v>
      </c>
      <c r="ER2366">
        <v>99860.32</v>
      </c>
      <c r="ES2366">
        <v>99860.32</v>
      </c>
      <c r="ET2366">
        <v>0</v>
      </c>
      <c r="EU2366">
        <v>0</v>
      </c>
      <c r="EV2366">
        <v>0</v>
      </c>
      <c r="EW2366">
        <v>0</v>
      </c>
      <c r="EX2366">
        <v>0</v>
      </c>
      <c r="EY2366">
        <v>0</v>
      </c>
      <c r="FQ2366">
        <v>0</v>
      </c>
      <c r="FR2366">
        <v>0</v>
      </c>
      <c r="FS2366">
        <v>0</v>
      </c>
      <c r="FX2366">
        <v>70</v>
      </c>
      <c r="FY2366">
        <v>10</v>
      </c>
      <c r="GA2366" t="s">
        <v>3</v>
      </c>
      <c r="GD2366">
        <v>0</v>
      </c>
      <c r="GF2366">
        <v>2077141205</v>
      </c>
      <c r="GG2366">
        <v>2</v>
      </c>
      <c r="GH2366">
        <v>1</v>
      </c>
      <c r="GI2366">
        <v>-2</v>
      </c>
      <c r="GJ2366">
        <v>0</v>
      </c>
      <c r="GK2366">
        <f>ROUND(R2366*(R12)/100,2)</f>
        <v>0</v>
      </c>
      <c r="GL2366">
        <f t="shared" si="1740"/>
        <v>0</v>
      </c>
      <c r="GM2366">
        <f t="shared" si="1741"/>
        <v>99.86</v>
      </c>
      <c r="GN2366">
        <f t="shared" si="1742"/>
        <v>0</v>
      </c>
      <c r="GO2366">
        <f t="shared" si="1743"/>
        <v>0</v>
      </c>
      <c r="GP2366">
        <f t="shared" si="1744"/>
        <v>99.86</v>
      </c>
      <c r="GR2366">
        <v>0</v>
      </c>
      <c r="GS2366">
        <v>3</v>
      </c>
      <c r="GT2366">
        <v>0</v>
      </c>
      <c r="GU2366" t="s">
        <v>3</v>
      </c>
      <c r="GV2366">
        <f t="shared" si="1745"/>
        <v>0</v>
      </c>
      <c r="GW2366">
        <v>1</v>
      </c>
      <c r="GX2366">
        <f t="shared" si="1746"/>
        <v>0</v>
      </c>
      <c r="HA2366">
        <v>0</v>
      </c>
      <c r="HB2366">
        <v>0</v>
      </c>
      <c r="HC2366">
        <f t="shared" si="1747"/>
        <v>0</v>
      </c>
      <c r="HE2366" t="s">
        <v>3</v>
      </c>
      <c r="HF2366" t="s">
        <v>3</v>
      </c>
      <c r="HM2366" t="s">
        <v>3</v>
      </c>
      <c r="HN2366" t="s">
        <v>3</v>
      </c>
      <c r="HO2366" t="s">
        <v>3</v>
      </c>
      <c r="HP2366" t="s">
        <v>3</v>
      </c>
      <c r="HQ2366" t="s">
        <v>3</v>
      </c>
      <c r="HS2366">
        <v>0</v>
      </c>
      <c r="IK2366">
        <v>0</v>
      </c>
    </row>
    <row r="2367" spans="1:245" x14ac:dyDescent="0.2">
      <c r="A2367">
        <v>17</v>
      </c>
      <c r="B2367">
        <v>1</v>
      </c>
      <c r="E2367" t="s">
        <v>560</v>
      </c>
      <c r="F2367" t="s">
        <v>240</v>
      </c>
      <c r="G2367" t="s">
        <v>241</v>
      </c>
      <c r="H2367" t="s">
        <v>242</v>
      </c>
      <c r="I2367">
        <f>ROUND(2/1000,9)</f>
        <v>2E-3</v>
      </c>
      <c r="J2367">
        <v>0</v>
      </c>
      <c r="K2367">
        <f>ROUND(2/1000,9)</f>
        <v>2E-3</v>
      </c>
      <c r="O2367">
        <f t="shared" si="1713"/>
        <v>144.34</v>
      </c>
      <c r="P2367">
        <f t="shared" si="1714"/>
        <v>144.34</v>
      </c>
      <c r="Q2367">
        <f t="shared" si="1715"/>
        <v>0</v>
      </c>
      <c r="R2367">
        <f t="shared" si="1716"/>
        <v>0</v>
      </c>
      <c r="S2367">
        <f t="shared" si="1717"/>
        <v>0</v>
      </c>
      <c r="T2367">
        <f t="shared" si="1718"/>
        <v>0</v>
      </c>
      <c r="U2367">
        <f t="shared" si="1719"/>
        <v>0</v>
      </c>
      <c r="V2367">
        <f t="shared" si="1720"/>
        <v>0</v>
      </c>
      <c r="W2367">
        <f t="shared" si="1721"/>
        <v>0</v>
      </c>
      <c r="X2367">
        <f t="shared" si="1722"/>
        <v>0</v>
      </c>
      <c r="Y2367">
        <f t="shared" si="1722"/>
        <v>0</v>
      </c>
      <c r="AA2367">
        <v>35364244</v>
      </c>
      <c r="AB2367">
        <f t="shared" si="1723"/>
        <v>72169.899999999994</v>
      </c>
      <c r="AC2367">
        <f t="shared" si="1724"/>
        <v>72169.899999999994</v>
      </c>
      <c r="AD2367">
        <f t="shared" si="1725"/>
        <v>0</v>
      </c>
      <c r="AE2367">
        <f t="shared" si="1726"/>
        <v>0</v>
      </c>
      <c r="AF2367">
        <f t="shared" si="1726"/>
        <v>0</v>
      </c>
      <c r="AG2367">
        <f t="shared" si="1727"/>
        <v>0</v>
      </c>
      <c r="AH2367">
        <f t="shared" si="1728"/>
        <v>0</v>
      </c>
      <c r="AI2367">
        <f t="shared" si="1728"/>
        <v>0</v>
      </c>
      <c r="AJ2367">
        <f t="shared" si="1729"/>
        <v>0</v>
      </c>
      <c r="AK2367">
        <v>72169.899999999994</v>
      </c>
      <c r="AL2367">
        <v>72169.899999999994</v>
      </c>
      <c r="AM2367">
        <v>0</v>
      </c>
      <c r="AN2367">
        <v>0</v>
      </c>
      <c r="AO2367">
        <v>0</v>
      </c>
      <c r="AP2367">
        <v>0</v>
      </c>
      <c r="AQ2367">
        <v>0</v>
      </c>
      <c r="AR2367">
        <v>0</v>
      </c>
      <c r="AS2367">
        <v>0</v>
      </c>
      <c r="AT2367">
        <v>70</v>
      </c>
      <c r="AU2367">
        <v>10</v>
      </c>
      <c r="AV2367">
        <v>1</v>
      </c>
      <c r="AW2367">
        <v>1</v>
      </c>
      <c r="AZ2367">
        <v>1</v>
      </c>
      <c r="BA2367">
        <v>1</v>
      </c>
      <c r="BB2367">
        <v>1</v>
      </c>
      <c r="BC2367">
        <v>1</v>
      </c>
      <c r="BD2367" t="s">
        <v>3</v>
      </c>
      <c r="BE2367" t="s">
        <v>3</v>
      </c>
      <c r="BF2367" t="s">
        <v>3</v>
      </c>
      <c r="BG2367" t="s">
        <v>3</v>
      </c>
      <c r="BH2367">
        <v>3</v>
      </c>
      <c r="BI2367">
        <v>4</v>
      </c>
      <c r="BJ2367" t="s">
        <v>243</v>
      </c>
      <c r="BM2367">
        <v>0</v>
      </c>
      <c r="BN2367">
        <v>0</v>
      </c>
      <c r="BO2367" t="s">
        <v>3</v>
      </c>
      <c r="BP2367">
        <v>0</v>
      </c>
      <c r="BQ2367">
        <v>1</v>
      </c>
      <c r="BR2367">
        <v>0</v>
      </c>
      <c r="BS2367">
        <v>1</v>
      </c>
      <c r="BT2367">
        <v>1</v>
      </c>
      <c r="BU2367">
        <v>1</v>
      </c>
      <c r="BV2367">
        <v>1</v>
      </c>
      <c r="BW2367">
        <v>1</v>
      </c>
      <c r="BX2367">
        <v>1</v>
      </c>
      <c r="BY2367" t="s">
        <v>3</v>
      </c>
      <c r="BZ2367">
        <v>70</v>
      </c>
      <c r="CA2367">
        <v>10</v>
      </c>
      <c r="CB2367" t="s">
        <v>3</v>
      </c>
      <c r="CE2367">
        <v>0</v>
      </c>
      <c r="CF2367">
        <v>0</v>
      </c>
      <c r="CG2367">
        <v>0</v>
      </c>
      <c r="CM2367">
        <v>0</v>
      </c>
      <c r="CN2367" t="s">
        <v>3</v>
      </c>
      <c r="CO2367">
        <v>0</v>
      </c>
      <c r="CP2367">
        <f t="shared" si="1730"/>
        <v>144.34</v>
      </c>
      <c r="CQ2367">
        <f t="shared" si="1731"/>
        <v>72169.899999999994</v>
      </c>
      <c r="CR2367">
        <f t="shared" si="1732"/>
        <v>0</v>
      </c>
      <c r="CS2367">
        <f t="shared" si="1733"/>
        <v>0</v>
      </c>
      <c r="CT2367">
        <f t="shared" si="1734"/>
        <v>0</v>
      </c>
      <c r="CU2367">
        <f t="shared" si="1735"/>
        <v>0</v>
      </c>
      <c r="CV2367">
        <f t="shared" si="1736"/>
        <v>0</v>
      </c>
      <c r="CW2367">
        <f t="shared" si="1737"/>
        <v>0</v>
      </c>
      <c r="CX2367">
        <f t="shared" si="1737"/>
        <v>0</v>
      </c>
      <c r="CY2367">
        <f t="shared" si="1738"/>
        <v>0</v>
      </c>
      <c r="CZ2367">
        <f t="shared" si="1739"/>
        <v>0</v>
      </c>
      <c r="DC2367" t="s">
        <v>3</v>
      </c>
      <c r="DD2367" t="s">
        <v>3</v>
      </c>
      <c r="DE2367" t="s">
        <v>3</v>
      </c>
      <c r="DF2367" t="s">
        <v>3</v>
      </c>
      <c r="DG2367" t="s">
        <v>3</v>
      </c>
      <c r="DH2367" t="s">
        <v>3</v>
      </c>
      <c r="DI2367" t="s">
        <v>3</v>
      </c>
      <c r="DJ2367" t="s">
        <v>3</v>
      </c>
      <c r="DK2367" t="s">
        <v>3</v>
      </c>
      <c r="DL2367" t="s">
        <v>3</v>
      </c>
      <c r="DM2367" t="s">
        <v>3</v>
      </c>
      <c r="DN2367">
        <v>0</v>
      </c>
      <c r="DO2367">
        <v>0</v>
      </c>
      <c r="DP2367">
        <v>1</v>
      </c>
      <c r="DQ2367">
        <v>1</v>
      </c>
      <c r="DU2367">
        <v>1010</v>
      </c>
      <c r="DV2367" t="s">
        <v>242</v>
      </c>
      <c r="DW2367" t="s">
        <v>242</v>
      </c>
      <c r="DX2367">
        <v>1000</v>
      </c>
      <c r="DZ2367" t="s">
        <v>3</v>
      </c>
      <c r="EA2367" t="s">
        <v>3</v>
      </c>
      <c r="EB2367" t="s">
        <v>3</v>
      </c>
      <c r="EC2367" t="s">
        <v>3</v>
      </c>
      <c r="EE2367">
        <v>35096056</v>
      </c>
      <c r="EF2367">
        <v>1</v>
      </c>
      <c r="EG2367" t="s">
        <v>20</v>
      </c>
      <c r="EH2367">
        <v>0</v>
      </c>
      <c r="EI2367" t="s">
        <v>3</v>
      </c>
      <c r="EJ2367">
        <v>4</v>
      </c>
      <c r="EK2367">
        <v>0</v>
      </c>
      <c r="EL2367" t="s">
        <v>21</v>
      </c>
      <c r="EM2367" t="s">
        <v>22</v>
      </c>
      <c r="EO2367" t="s">
        <v>3</v>
      </c>
      <c r="EQ2367">
        <v>0</v>
      </c>
      <c r="ER2367">
        <v>72169.899999999994</v>
      </c>
      <c r="ES2367">
        <v>72169.899999999994</v>
      </c>
      <c r="ET2367">
        <v>0</v>
      </c>
      <c r="EU2367">
        <v>0</v>
      </c>
      <c r="EV2367">
        <v>0</v>
      </c>
      <c r="EW2367">
        <v>0</v>
      </c>
      <c r="EX2367">
        <v>0</v>
      </c>
      <c r="EY2367">
        <v>0</v>
      </c>
      <c r="FQ2367">
        <v>0</v>
      </c>
      <c r="FR2367">
        <v>0</v>
      </c>
      <c r="FS2367">
        <v>0</v>
      </c>
      <c r="FX2367">
        <v>70</v>
      </c>
      <c r="FY2367">
        <v>10</v>
      </c>
      <c r="GA2367" t="s">
        <v>3</v>
      </c>
      <c r="GD2367">
        <v>0</v>
      </c>
      <c r="GF2367">
        <v>653953554</v>
      </c>
      <c r="GG2367">
        <v>2</v>
      </c>
      <c r="GH2367">
        <v>1</v>
      </c>
      <c r="GI2367">
        <v>-2</v>
      </c>
      <c r="GJ2367">
        <v>0</v>
      </c>
      <c r="GK2367">
        <f>ROUND(R2367*(R12)/100,2)</f>
        <v>0</v>
      </c>
      <c r="GL2367">
        <f t="shared" si="1740"/>
        <v>0</v>
      </c>
      <c r="GM2367">
        <f t="shared" si="1741"/>
        <v>144.34</v>
      </c>
      <c r="GN2367">
        <f t="shared" si="1742"/>
        <v>0</v>
      </c>
      <c r="GO2367">
        <f t="shared" si="1743"/>
        <v>0</v>
      </c>
      <c r="GP2367">
        <f t="shared" si="1744"/>
        <v>144.34</v>
      </c>
      <c r="GR2367">
        <v>0</v>
      </c>
      <c r="GS2367">
        <v>3</v>
      </c>
      <c r="GT2367">
        <v>0</v>
      </c>
      <c r="GU2367" t="s">
        <v>3</v>
      </c>
      <c r="GV2367">
        <f t="shared" si="1745"/>
        <v>0</v>
      </c>
      <c r="GW2367">
        <v>1</v>
      </c>
      <c r="GX2367">
        <f t="shared" si="1746"/>
        <v>0</v>
      </c>
      <c r="HA2367">
        <v>0</v>
      </c>
      <c r="HB2367">
        <v>0</v>
      </c>
      <c r="HC2367">
        <f t="shared" si="1747"/>
        <v>0</v>
      </c>
      <c r="HE2367" t="s">
        <v>3</v>
      </c>
      <c r="HF2367" t="s">
        <v>3</v>
      </c>
      <c r="HM2367" t="s">
        <v>3</v>
      </c>
      <c r="HN2367" t="s">
        <v>3</v>
      </c>
      <c r="HO2367" t="s">
        <v>3</v>
      </c>
      <c r="HP2367" t="s">
        <v>3</v>
      </c>
      <c r="HQ2367" t="s">
        <v>3</v>
      </c>
      <c r="HS2367">
        <v>0</v>
      </c>
      <c r="IK2367">
        <v>0</v>
      </c>
    </row>
    <row r="2368" spans="1:245" x14ac:dyDescent="0.2">
      <c r="A2368">
        <v>17</v>
      </c>
      <c r="B2368">
        <v>1</v>
      </c>
      <c r="C2368">
        <f>ROW(SmtRes!A775)</f>
        <v>775</v>
      </c>
      <c r="D2368">
        <f>ROW(EtalonRes!A775)</f>
        <v>775</v>
      </c>
      <c r="E2368" t="s">
        <v>561</v>
      </c>
      <c r="F2368" t="s">
        <v>38</v>
      </c>
      <c r="G2368" t="s">
        <v>39</v>
      </c>
      <c r="H2368" t="s">
        <v>18</v>
      </c>
      <c r="I2368">
        <f>ROUND(4/100,9)</f>
        <v>0.04</v>
      </c>
      <c r="J2368">
        <v>0</v>
      </c>
      <c r="K2368">
        <f>ROUND(4/100,9)</f>
        <v>0.04</v>
      </c>
      <c r="O2368">
        <f t="shared" si="1713"/>
        <v>1116.6400000000001</v>
      </c>
      <c r="P2368">
        <f t="shared" si="1714"/>
        <v>0</v>
      </c>
      <c r="Q2368">
        <f t="shared" si="1715"/>
        <v>1.3</v>
      </c>
      <c r="R2368">
        <f t="shared" si="1716"/>
        <v>0.03</v>
      </c>
      <c r="S2368">
        <f t="shared" si="1717"/>
        <v>1115.3399999999999</v>
      </c>
      <c r="T2368">
        <f t="shared" si="1718"/>
        <v>0</v>
      </c>
      <c r="U2368">
        <f t="shared" si="1719"/>
        <v>1.7124000000000001</v>
      </c>
      <c r="V2368">
        <f t="shared" si="1720"/>
        <v>0</v>
      </c>
      <c r="W2368">
        <f t="shared" si="1721"/>
        <v>0</v>
      </c>
      <c r="X2368">
        <f t="shared" si="1722"/>
        <v>780.74</v>
      </c>
      <c r="Y2368">
        <f t="shared" si="1722"/>
        <v>111.53</v>
      </c>
      <c r="AA2368">
        <v>35364244</v>
      </c>
      <c r="AB2368">
        <f t="shared" si="1723"/>
        <v>27916.01</v>
      </c>
      <c r="AC2368">
        <f t="shared" si="1724"/>
        <v>0</v>
      </c>
      <c r="AD2368">
        <f t="shared" si="1725"/>
        <v>32.57</v>
      </c>
      <c r="AE2368">
        <f t="shared" si="1726"/>
        <v>0.69</v>
      </c>
      <c r="AF2368">
        <f t="shared" si="1726"/>
        <v>27883.439999999999</v>
      </c>
      <c r="AG2368">
        <f t="shared" si="1727"/>
        <v>0</v>
      </c>
      <c r="AH2368">
        <f t="shared" si="1728"/>
        <v>42.81</v>
      </c>
      <c r="AI2368">
        <f t="shared" si="1728"/>
        <v>0</v>
      </c>
      <c r="AJ2368">
        <f t="shared" si="1729"/>
        <v>0</v>
      </c>
      <c r="AK2368">
        <v>27916.01</v>
      </c>
      <c r="AL2368">
        <v>0</v>
      </c>
      <c r="AM2368">
        <v>32.57</v>
      </c>
      <c r="AN2368">
        <v>0.69</v>
      </c>
      <c r="AO2368">
        <v>27883.439999999999</v>
      </c>
      <c r="AP2368">
        <v>0</v>
      </c>
      <c r="AQ2368">
        <v>42.81</v>
      </c>
      <c r="AR2368">
        <v>0</v>
      </c>
      <c r="AS2368">
        <v>0</v>
      </c>
      <c r="AT2368">
        <v>70</v>
      </c>
      <c r="AU2368">
        <v>10</v>
      </c>
      <c r="AV2368">
        <v>1</v>
      </c>
      <c r="AW2368">
        <v>1</v>
      </c>
      <c r="AZ2368">
        <v>1</v>
      </c>
      <c r="BA2368">
        <v>1</v>
      </c>
      <c r="BB2368">
        <v>1</v>
      </c>
      <c r="BC2368">
        <v>1</v>
      </c>
      <c r="BD2368" t="s">
        <v>3</v>
      </c>
      <c r="BE2368" t="s">
        <v>3</v>
      </c>
      <c r="BF2368" t="s">
        <v>3</v>
      </c>
      <c r="BG2368" t="s">
        <v>3</v>
      </c>
      <c r="BH2368">
        <v>0</v>
      </c>
      <c r="BI2368">
        <v>4</v>
      </c>
      <c r="BJ2368" t="s">
        <v>40</v>
      </c>
      <c r="BM2368">
        <v>0</v>
      </c>
      <c r="BN2368">
        <v>0</v>
      </c>
      <c r="BO2368" t="s">
        <v>3</v>
      </c>
      <c r="BP2368">
        <v>0</v>
      </c>
      <c r="BQ2368">
        <v>1</v>
      </c>
      <c r="BR2368">
        <v>0</v>
      </c>
      <c r="BS2368">
        <v>1</v>
      </c>
      <c r="BT2368">
        <v>1</v>
      </c>
      <c r="BU2368">
        <v>1</v>
      </c>
      <c r="BV2368">
        <v>1</v>
      </c>
      <c r="BW2368">
        <v>1</v>
      </c>
      <c r="BX2368">
        <v>1</v>
      </c>
      <c r="BY2368" t="s">
        <v>3</v>
      </c>
      <c r="BZ2368">
        <v>70</v>
      </c>
      <c r="CA2368">
        <v>10</v>
      </c>
      <c r="CB2368" t="s">
        <v>3</v>
      </c>
      <c r="CE2368">
        <v>0</v>
      </c>
      <c r="CF2368">
        <v>0</v>
      </c>
      <c r="CG2368">
        <v>0</v>
      </c>
      <c r="CM2368">
        <v>0</v>
      </c>
      <c r="CN2368" t="s">
        <v>3</v>
      </c>
      <c r="CO2368">
        <v>0</v>
      </c>
      <c r="CP2368">
        <f t="shared" si="1730"/>
        <v>1116.6399999999999</v>
      </c>
      <c r="CQ2368">
        <f t="shared" si="1731"/>
        <v>0</v>
      </c>
      <c r="CR2368">
        <f t="shared" si="1732"/>
        <v>32.57</v>
      </c>
      <c r="CS2368">
        <f t="shared" si="1733"/>
        <v>0.69</v>
      </c>
      <c r="CT2368">
        <f t="shared" si="1734"/>
        <v>27883.439999999999</v>
      </c>
      <c r="CU2368">
        <f t="shared" si="1735"/>
        <v>0</v>
      </c>
      <c r="CV2368">
        <f t="shared" si="1736"/>
        <v>42.81</v>
      </c>
      <c r="CW2368">
        <f t="shared" si="1737"/>
        <v>0</v>
      </c>
      <c r="CX2368">
        <f t="shared" si="1737"/>
        <v>0</v>
      </c>
      <c r="CY2368">
        <f t="shared" si="1738"/>
        <v>780.73799999999983</v>
      </c>
      <c r="CZ2368">
        <f t="shared" si="1739"/>
        <v>111.53399999999999</v>
      </c>
      <c r="DC2368" t="s">
        <v>3</v>
      </c>
      <c r="DD2368" t="s">
        <v>3</v>
      </c>
      <c r="DE2368" t="s">
        <v>3</v>
      </c>
      <c r="DF2368" t="s">
        <v>3</v>
      </c>
      <c r="DG2368" t="s">
        <v>3</v>
      </c>
      <c r="DH2368" t="s">
        <v>3</v>
      </c>
      <c r="DI2368" t="s">
        <v>3</v>
      </c>
      <c r="DJ2368" t="s">
        <v>3</v>
      </c>
      <c r="DK2368" t="s">
        <v>3</v>
      </c>
      <c r="DL2368" t="s">
        <v>3</v>
      </c>
      <c r="DM2368" t="s">
        <v>3</v>
      </c>
      <c r="DN2368">
        <v>0</v>
      </c>
      <c r="DO2368">
        <v>0</v>
      </c>
      <c r="DP2368">
        <v>1</v>
      </c>
      <c r="DQ2368">
        <v>1</v>
      </c>
      <c r="DU2368">
        <v>1010</v>
      </c>
      <c r="DV2368" t="s">
        <v>18</v>
      </c>
      <c r="DW2368" t="s">
        <v>18</v>
      </c>
      <c r="DX2368">
        <v>100</v>
      </c>
      <c r="DZ2368" t="s">
        <v>3</v>
      </c>
      <c r="EA2368" t="s">
        <v>3</v>
      </c>
      <c r="EB2368" t="s">
        <v>3</v>
      </c>
      <c r="EC2368" t="s">
        <v>3</v>
      </c>
      <c r="EE2368">
        <v>35096056</v>
      </c>
      <c r="EF2368">
        <v>1</v>
      </c>
      <c r="EG2368" t="s">
        <v>20</v>
      </c>
      <c r="EH2368">
        <v>0</v>
      </c>
      <c r="EI2368" t="s">
        <v>3</v>
      </c>
      <c r="EJ2368">
        <v>4</v>
      </c>
      <c r="EK2368">
        <v>0</v>
      </c>
      <c r="EL2368" t="s">
        <v>21</v>
      </c>
      <c r="EM2368" t="s">
        <v>22</v>
      </c>
      <c r="EO2368" t="s">
        <v>3</v>
      </c>
      <c r="EQ2368">
        <v>262144</v>
      </c>
      <c r="ER2368">
        <v>27916.01</v>
      </c>
      <c r="ES2368">
        <v>0</v>
      </c>
      <c r="ET2368">
        <v>32.57</v>
      </c>
      <c r="EU2368">
        <v>0.69</v>
      </c>
      <c r="EV2368">
        <v>27883.439999999999</v>
      </c>
      <c r="EW2368">
        <v>42.81</v>
      </c>
      <c r="EX2368">
        <v>0</v>
      </c>
      <c r="EY2368">
        <v>0</v>
      </c>
      <c r="FQ2368">
        <v>0</v>
      </c>
      <c r="FR2368">
        <v>0</v>
      </c>
      <c r="FS2368">
        <v>0</v>
      </c>
      <c r="FX2368">
        <v>70</v>
      </c>
      <c r="FY2368">
        <v>10</v>
      </c>
      <c r="GA2368" t="s">
        <v>3</v>
      </c>
      <c r="GD2368">
        <v>0</v>
      </c>
      <c r="GF2368">
        <v>1394402761</v>
      </c>
      <c r="GG2368">
        <v>2</v>
      </c>
      <c r="GH2368">
        <v>1</v>
      </c>
      <c r="GI2368">
        <v>-2</v>
      </c>
      <c r="GJ2368">
        <v>0</v>
      </c>
      <c r="GK2368">
        <f>ROUND(R2368*(R12)/100,2)</f>
        <v>0.03</v>
      </c>
      <c r="GL2368">
        <f t="shared" si="1740"/>
        <v>0</v>
      </c>
      <c r="GM2368">
        <f t="shared" si="1741"/>
        <v>2008.94</v>
      </c>
      <c r="GN2368">
        <f t="shared" si="1742"/>
        <v>0</v>
      </c>
      <c r="GO2368">
        <f t="shared" si="1743"/>
        <v>0</v>
      </c>
      <c r="GP2368">
        <f t="shared" si="1744"/>
        <v>2008.94</v>
      </c>
      <c r="GR2368">
        <v>0</v>
      </c>
      <c r="GS2368">
        <v>3</v>
      </c>
      <c r="GT2368">
        <v>0</v>
      </c>
      <c r="GU2368" t="s">
        <v>3</v>
      </c>
      <c r="GV2368">
        <f t="shared" si="1745"/>
        <v>0</v>
      </c>
      <c r="GW2368">
        <v>1</v>
      </c>
      <c r="GX2368">
        <f t="shared" si="1746"/>
        <v>0</v>
      </c>
      <c r="HA2368">
        <v>0</v>
      </c>
      <c r="HB2368">
        <v>0</v>
      </c>
      <c r="HC2368">
        <f t="shared" si="1747"/>
        <v>0</v>
      </c>
      <c r="HE2368" t="s">
        <v>3</v>
      </c>
      <c r="HF2368" t="s">
        <v>3</v>
      </c>
      <c r="HM2368" t="s">
        <v>3</v>
      </c>
      <c r="HN2368" t="s">
        <v>3</v>
      </c>
      <c r="HO2368" t="s">
        <v>3</v>
      </c>
      <c r="HP2368" t="s">
        <v>3</v>
      </c>
      <c r="HQ2368" t="s">
        <v>3</v>
      </c>
      <c r="HS2368">
        <v>0</v>
      </c>
      <c r="IK2368">
        <v>0</v>
      </c>
    </row>
    <row r="2369" spans="1:245" x14ac:dyDescent="0.2">
      <c r="A2369">
        <v>17</v>
      </c>
      <c r="B2369">
        <v>1</v>
      </c>
      <c r="C2369">
        <f>ROW(SmtRes!A777)</f>
        <v>777</v>
      </c>
      <c r="D2369">
        <f>ROW(EtalonRes!A777)</f>
        <v>777</v>
      </c>
      <c r="E2369" t="s">
        <v>562</v>
      </c>
      <c r="F2369" t="s">
        <v>42</v>
      </c>
      <c r="G2369" t="s">
        <v>43</v>
      </c>
      <c r="H2369" t="s">
        <v>18</v>
      </c>
      <c r="I2369">
        <f>ROUND(1/100,9)</f>
        <v>0.01</v>
      </c>
      <c r="J2369">
        <v>0</v>
      </c>
      <c r="K2369">
        <f>ROUND(1/100,9)</f>
        <v>0.01</v>
      </c>
      <c r="O2369">
        <f t="shared" si="1713"/>
        <v>255.78</v>
      </c>
      <c r="P2369">
        <f t="shared" si="1714"/>
        <v>0</v>
      </c>
      <c r="Q2369">
        <f t="shared" si="1715"/>
        <v>0.33</v>
      </c>
      <c r="R2369">
        <f t="shared" si="1716"/>
        <v>0.01</v>
      </c>
      <c r="S2369">
        <f t="shared" si="1717"/>
        <v>255.45</v>
      </c>
      <c r="T2369">
        <f t="shared" si="1718"/>
        <v>0</v>
      </c>
      <c r="U2369">
        <f t="shared" si="1719"/>
        <v>0.39219999999999999</v>
      </c>
      <c r="V2369">
        <f t="shared" si="1720"/>
        <v>0</v>
      </c>
      <c r="W2369">
        <f t="shared" si="1721"/>
        <v>0</v>
      </c>
      <c r="X2369">
        <f t="shared" si="1722"/>
        <v>178.82</v>
      </c>
      <c r="Y2369">
        <f t="shared" si="1722"/>
        <v>25.55</v>
      </c>
      <c r="AA2369">
        <v>35364244</v>
      </c>
      <c r="AB2369">
        <f t="shared" si="1723"/>
        <v>25577.73</v>
      </c>
      <c r="AC2369">
        <f t="shared" si="1724"/>
        <v>0</v>
      </c>
      <c r="AD2369">
        <f t="shared" si="1725"/>
        <v>32.57</v>
      </c>
      <c r="AE2369">
        <f t="shared" si="1726"/>
        <v>0.69</v>
      </c>
      <c r="AF2369">
        <f t="shared" si="1726"/>
        <v>25545.16</v>
      </c>
      <c r="AG2369">
        <f t="shared" si="1727"/>
        <v>0</v>
      </c>
      <c r="AH2369">
        <f t="shared" si="1728"/>
        <v>39.22</v>
      </c>
      <c r="AI2369">
        <f t="shared" si="1728"/>
        <v>0</v>
      </c>
      <c r="AJ2369">
        <f t="shared" si="1729"/>
        <v>0</v>
      </c>
      <c r="AK2369">
        <v>25577.73</v>
      </c>
      <c r="AL2369">
        <v>0</v>
      </c>
      <c r="AM2369">
        <v>32.57</v>
      </c>
      <c r="AN2369">
        <v>0.69</v>
      </c>
      <c r="AO2369">
        <v>25545.16</v>
      </c>
      <c r="AP2369">
        <v>0</v>
      </c>
      <c r="AQ2369">
        <v>39.22</v>
      </c>
      <c r="AR2369">
        <v>0</v>
      </c>
      <c r="AS2369">
        <v>0</v>
      </c>
      <c r="AT2369">
        <v>70</v>
      </c>
      <c r="AU2369">
        <v>10</v>
      </c>
      <c r="AV2369">
        <v>1</v>
      </c>
      <c r="AW2369">
        <v>1</v>
      </c>
      <c r="AZ2369">
        <v>1</v>
      </c>
      <c r="BA2369">
        <v>1</v>
      </c>
      <c r="BB2369">
        <v>1</v>
      </c>
      <c r="BC2369">
        <v>1</v>
      </c>
      <c r="BD2369" t="s">
        <v>3</v>
      </c>
      <c r="BE2369" t="s">
        <v>3</v>
      </c>
      <c r="BF2369" t="s">
        <v>3</v>
      </c>
      <c r="BG2369" t="s">
        <v>3</v>
      </c>
      <c r="BH2369">
        <v>0</v>
      </c>
      <c r="BI2369">
        <v>4</v>
      </c>
      <c r="BJ2369" t="s">
        <v>44</v>
      </c>
      <c r="BM2369">
        <v>0</v>
      </c>
      <c r="BN2369">
        <v>0</v>
      </c>
      <c r="BO2369" t="s">
        <v>3</v>
      </c>
      <c r="BP2369">
        <v>0</v>
      </c>
      <c r="BQ2369">
        <v>1</v>
      </c>
      <c r="BR2369">
        <v>0</v>
      </c>
      <c r="BS2369">
        <v>1</v>
      </c>
      <c r="BT2369">
        <v>1</v>
      </c>
      <c r="BU2369">
        <v>1</v>
      </c>
      <c r="BV2369">
        <v>1</v>
      </c>
      <c r="BW2369">
        <v>1</v>
      </c>
      <c r="BX2369">
        <v>1</v>
      </c>
      <c r="BY2369" t="s">
        <v>3</v>
      </c>
      <c r="BZ2369">
        <v>70</v>
      </c>
      <c r="CA2369">
        <v>10</v>
      </c>
      <c r="CB2369" t="s">
        <v>3</v>
      </c>
      <c r="CE2369">
        <v>0</v>
      </c>
      <c r="CF2369">
        <v>0</v>
      </c>
      <c r="CG2369">
        <v>0</v>
      </c>
      <c r="CM2369">
        <v>0</v>
      </c>
      <c r="CN2369" t="s">
        <v>3</v>
      </c>
      <c r="CO2369">
        <v>0</v>
      </c>
      <c r="CP2369">
        <f t="shared" si="1730"/>
        <v>255.78</v>
      </c>
      <c r="CQ2369">
        <f t="shared" si="1731"/>
        <v>0</v>
      </c>
      <c r="CR2369">
        <f t="shared" si="1732"/>
        <v>32.57</v>
      </c>
      <c r="CS2369">
        <f t="shared" si="1733"/>
        <v>0.69</v>
      </c>
      <c r="CT2369">
        <f t="shared" si="1734"/>
        <v>25545.16</v>
      </c>
      <c r="CU2369">
        <f t="shared" si="1735"/>
        <v>0</v>
      </c>
      <c r="CV2369">
        <f t="shared" si="1736"/>
        <v>39.22</v>
      </c>
      <c r="CW2369">
        <f t="shared" si="1737"/>
        <v>0</v>
      </c>
      <c r="CX2369">
        <f t="shared" si="1737"/>
        <v>0</v>
      </c>
      <c r="CY2369">
        <f t="shared" si="1738"/>
        <v>178.815</v>
      </c>
      <c r="CZ2369">
        <f t="shared" si="1739"/>
        <v>25.545000000000002</v>
      </c>
      <c r="DC2369" t="s">
        <v>3</v>
      </c>
      <c r="DD2369" t="s">
        <v>3</v>
      </c>
      <c r="DE2369" t="s">
        <v>3</v>
      </c>
      <c r="DF2369" t="s">
        <v>3</v>
      </c>
      <c r="DG2369" t="s">
        <v>3</v>
      </c>
      <c r="DH2369" t="s">
        <v>3</v>
      </c>
      <c r="DI2369" t="s">
        <v>3</v>
      </c>
      <c r="DJ2369" t="s">
        <v>3</v>
      </c>
      <c r="DK2369" t="s">
        <v>3</v>
      </c>
      <c r="DL2369" t="s">
        <v>3</v>
      </c>
      <c r="DM2369" t="s">
        <v>3</v>
      </c>
      <c r="DN2369">
        <v>0</v>
      </c>
      <c r="DO2369">
        <v>0</v>
      </c>
      <c r="DP2369">
        <v>1</v>
      </c>
      <c r="DQ2369">
        <v>1</v>
      </c>
      <c r="DU2369">
        <v>1010</v>
      </c>
      <c r="DV2369" t="s">
        <v>18</v>
      </c>
      <c r="DW2369" t="s">
        <v>18</v>
      </c>
      <c r="DX2369">
        <v>100</v>
      </c>
      <c r="DZ2369" t="s">
        <v>3</v>
      </c>
      <c r="EA2369" t="s">
        <v>3</v>
      </c>
      <c r="EB2369" t="s">
        <v>3</v>
      </c>
      <c r="EC2369" t="s">
        <v>3</v>
      </c>
      <c r="EE2369">
        <v>35096056</v>
      </c>
      <c r="EF2369">
        <v>1</v>
      </c>
      <c r="EG2369" t="s">
        <v>20</v>
      </c>
      <c r="EH2369">
        <v>0</v>
      </c>
      <c r="EI2369" t="s">
        <v>3</v>
      </c>
      <c r="EJ2369">
        <v>4</v>
      </c>
      <c r="EK2369">
        <v>0</v>
      </c>
      <c r="EL2369" t="s">
        <v>21</v>
      </c>
      <c r="EM2369" t="s">
        <v>22</v>
      </c>
      <c r="EO2369" t="s">
        <v>3</v>
      </c>
      <c r="EQ2369">
        <v>262144</v>
      </c>
      <c r="ER2369">
        <v>25577.73</v>
      </c>
      <c r="ES2369">
        <v>0</v>
      </c>
      <c r="ET2369">
        <v>32.57</v>
      </c>
      <c r="EU2369">
        <v>0.69</v>
      </c>
      <c r="EV2369">
        <v>25545.16</v>
      </c>
      <c r="EW2369">
        <v>39.22</v>
      </c>
      <c r="EX2369">
        <v>0</v>
      </c>
      <c r="EY2369">
        <v>0</v>
      </c>
      <c r="FQ2369">
        <v>0</v>
      </c>
      <c r="FR2369">
        <v>0</v>
      </c>
      <c r="FS2369">
        <v>0</v>
      </c>
      <c r="FX2369">
        <v>70</v>
      </c>
      <c r="FY2369">
        <v>10</v>
      </c>
      <c r="GA2369" t="s">
        <v>3</v>
      </c>
      <c r="GD2369">
        <v>0</v>
      </c>
      <c r="GF2369">
        <v>1212913616</v>
      </c>
      <c r="GG2369">
        <v>2</v>
      </c>
      <c r="GH2369">
        <v>1</v>
      </c>
      <c r="GI2369">
        <v>-2</v>
      </c>
      <c r="GJ2369">
        <v>0</v>
      </c>
      <c r="GK2369">
        <f>ROUND(R2369*(R12)/100,2)</f>
        <v>0.01</v>
      </c>
      <c r="GL2369">
        <f t="shared" si="1740"/>
        <v>0</v>
      </c>
      <c r="GM2369">
        <f t="shared" si="1741"/>
        <v>460.16</v>
      </c>
      <c r="GN2369">
        <f t="shared" si="1742"/>
        <v>0</v>
      </c>
      <c r="GO2369">
        <f t="shared" si="1743"/>
        <v>0</v>
      </c>
      <c r="GP2369">
        <f t="shared" si="1744"/>
        <v>460.16</v>
      </c>
      <c r="GR2369">
        <v>0</v>
      </c>
      <c r="GS2369">
        <v>3</v>
      </c>
      <c r="GT2369">
        <v>0</v>
      </c>
      <c r="GU2369" t="s">
        <v>3</v>
      </c>
      <c r="GV2369">
        <f t="shared" si="1745"/>
        <v>0</v>
      </c>
      <c r="GW2369">
        <v>1</v>
      </c>
      <c r="GX2369">
        <f t="shared" si="1746"/>
        <v>0</v>
      </c>
      <c r="HA2369">
        <v>0</v>
      </c>
      <c r="HB2369">
        <v>0</v>
      </c>
      <c r="HC2369">
        <f t="shared" si="1747"/>
        <v>0</v>
      </c>
      <c r="HE2369" t="s">
        <v>3</v>
      </c>
      <c r="HF2369" t="s">
        <v>3</v>
      </c>
      <c r="HM2369" t="s">
        <v>3</v>
      </c>
      <c r="HN2369" t="s">
        <v>3</v>
      </c>
      <c r="HO2369" t="s">
        <v>3</v>
      </c>
      <c r="HP2369" t="s">
        <v>3</v>
      </c>
      <c r="HQ2369" t="s">
        <v>3</v>
      </c>
      <c r="HS2369">
        <v>0</v>
      </c>
      <c r="IK2369">
        <v>0</v>
      </c>
    </row>
    <row r="2370" spans="1:245" x14ac:dyDescent="0.2">
      <c r="A2370">
        <v>17</v>
      </c>
      <c r="B2370">
        <v>1</v>
      </c>
      <c r="C2370">
        <f>ROW(SmtRes!A778)</f>
        <v>778</v>
      </c>
      <c r="D2370">
        <f>ROW(EtalonRes!A778)</f>
        <v>778</v>
      </c>
      <c r="E2370" t="s">
        <v>563</v>
      </c>
      <c r="F2370" t="s">
        <v>255</v>
      </c>
      <c r="G2370" t="s">
        <v>256</v>
      </c>
      <c r="H2370" t="s">
        <v>18</v>
      </c>
      <c r="I2370">
        <f>ROUND(1/100,9)</f>
        <v>0.01</v>
      </c>
      <c r="J2370">
        <v>0</v>
      </c>
      <c r="K2370">
        <f>ROUND(1/100,9)</f>
        <v>0.01</v>
      </c>
      <c r="O2370">
        <f t="shared" si="1713"/>
        <v>225.56</v>
      </c>
      <c r="P2370">
        <f t="shared" si="1714"/>
        <v>0</v>
      </c>
      <c r="Q2370">
        <f t="shared" si="1715"/>
        <v>0</v>
      </c>
      <c r="R2370">
        <f t="shared" si="1716"/>
        <v>0</v>
      </c>
      <c r="S2370">
        <f t="shared" si="1717"/>
        <v>225.56</v>
      </c>
      <c r="T2370">
        <f t="shared" si="1718"/>
        <v>0</v>
      </c>
      <c r="U2370">
        <f t="shared" si="1719"/>
        <v>0.34630000000000005</v>
      </c>
      <c r="V2370">
        <f t="shared" si="1720"/>
        <v>0</v>
      </c>
      <c r="W2370">
        <f t="shared" si="1721"/>
        <v>0</v>
      </c>
      <c r="X2370">
        <f t="shared" si="1722"/>
        <v>157.88999999999999</v>
      </c>
      <c r="Y2370">
        <f t="shared" si="1722"/>
        <v>22.56</v>
      </c>
      <c r="AA2370">
        <v>35364244</v>
      </c>
      <c r="AB2370">
        <f t="shared" si="1723"/>
        <v>22555.56</v>
      </c>
      <c r="AC2370">
        <f t="shared" si="1724"/>
        <v>0</v>
      </c>
      <c r="AD2370">
        <f t="shared" si="1725"/>
        <v>0</v>
      </c>
      <c r="AE2370">
        <f t="shared" si="1726"/>
        <v>0</v>
      </c>
      <c r="AF2370">
        <f t="shared" si="1726"/>
        <v>22555.56</v>
      </c>
      <c r="AG2370">
        <f t="shared" si="1727"/>
        <v>0</v>
      </c>
      <c r="AH2370">
        <f t="shared" si="1728"/>
        <v>34.630000000000003</v>
      </c>
      <c r="AI2370">
        <f t="shared" si="1728"/>
        <v>0</v>
      </c>
      <c r="AJ2370">
        <f t="shared" si="1729"/>
        <v>0</v>
      </c>
      <c r="AK2370">
        <v>22555.56</v>
      </c>
      <c r="AL2370">
        <v>0</v>
      </c>
      <c r="AM2370">
        <v>0</v>
      </c>
      <c r="AN2370">
        <v>0</v>
      </c>
      <c r="AO2370">
        <v>22555.56</v>
      </c>
      <c r="AP2370">
        <v>0</v>
      </c>
      <c r="AQ2370">
        <v>34.630000000000003</v>
      </c>
      <c r="AR2370">
        <v>0</v>
      </c>
      <c r="AS2370">
        <v>0</v>
      </c>
      <c r="AT2370">
        <v>70</v>
      </c>
      <c r="AU2370">
        <v>10</v>
      </c>
      <c r="AV2370">
        <v>1</v>
      </c>
      <c r="AW2370">
        <v>1</v>
      </c>
      <c r="AZ2370">
        <v>1</v>
      </c>
      <c r="BA2370">
        <v>1</v>
      </c>
      <c r="BB2370">
        <v>1</v>
      </c>
      <c r="BC2370">
        <v>1</v>
      </c>
      <c r="BD2370" t="s">
        <v>3</v>
      </c>
      <c r="BE2370" t="s">
        <v>3</v>
      </c>
      <c r="BF2370" t="s">
        <v>3</v>
      </c>
      <c r="BG2370" t="s">
        <v>3</v>
      </c>
      <c r="BH2370">
        <v>0</v>
      </c>
      <c r="BI2370">
        <v>4</v>
      </c>
      <c r="BJ2370" t="s">
        <v>257</v>
      </c>
      <c r="BM2370">
        <v>0</v>
      </c>
      <c r="BN2370">
        <v>0</v>
      </c>
      <c r="BO2370" t="s">
        <v>3</v>
      </c>
      <c r="BP2370">
        <v>0</v>
      </c>
      <c r="BQ2370">
        <v>1</v>
      </c>
      <c r="BR2370">
        <v>0</v>
      </c>
      <c r="BS2370">
        <v>1</v>
      </c>
      <c r="BT2370">
        <v>1</v>
      </c>
      <c r="BU2370">
        <v>1</v>
      </c>
      <c r="BV2370">
        <v>1</v>
      </c>
      <c r="BW2370">
        <v>1</v>
      </c>
      <c r="BX2370">
        <v>1</v>
      </c>
      <c r="BY2370" t="s">
        <v>3</v>
      </c>
      <c r="BZ2370">
        <v>70</v>
      </c>
      <c r="CA2370">
        <v>10</v>
      </c>
      <c r="CB2370" t="s">
        <v>3</v>
      </c>
      <c r="CE2370">
        <v>0</v>
      </c>
      <c r="CF2370">
        <v>0</v>
      </c>
      <c r="CG2370">
        <v>0</v>
      </c>
      <c r="CM2370">
        <v>0</v>
      </c>
      <c r="CN2370" t="s">
        <v>3</v>
      </c>
      <c r="CO2370">
        <v>0</v>
      </c>
      <c r="CP2370">
        <f t="shared" si="1730"/>
        <v>225.56</v>
      </c>
      <c r="CQ2370">
        <f t="shared" si="1731"/>
        <v>0</v>
      </c>
      <c r="CR2370">
        <f t="shared" si="1732"/>
        <v>0</v>
      </c>
      <c r="CS2370">
        <f t="shared" si="1733"/>
        <v>0</v>
      </c>
      <c r="CT2370">
        <f t="shared" si="1734"/>
        <v>22555.56</v>
      </c>
      <c r="CU2370">
        <f t="shared" si="1735"/>
        <v>0</v>
      </c>
      <c r="CV2370">
        <f t="shared" si="1736"/>
        <v>34.630000000000003</v>
      </c>
      <c r="CW2370">
        <f t="shared" si="1737"/>
        <v>0</v>
      </c>
      <c r="CX2370">
        <f t="shared" si="1737"/>
        <v>0</v>
      </c>
      <c r="CY2370">
        <f t="shared" si="1738"/>
        <v>157.892</v>
      </c>
      <c r="CZ2370">
        <f t="shared" si="1739"/>
        <v>22.555999999999997</v>
      </c>
      <c r="DC2370" t="s">
        <v>3</v>
      </c>
      <c r="DD2370" t="s">
        <v>3</v>
      </c>
      <c r="DE2370" t="s">
        <v>3</v>
      </c>
      <c r="DF2370" t="s">
        <v>3</v>
      </c>
      <c r="DG2370" t="s">
        <v>3</v>
      </c>
      <c r="DH2370" t="s">
        <v>3</v>
      </c>
      <c r="DI2370" t="s">
        <v>3</v>
      </c>
      <c r="DJ2370" t="s">
        <v>3</v>
      </c>
      <c r="DK2370" t="s">
        <v>3</v>
      </c>
      <c r="DL2370" t="s">
        <v>3</v>
      </c>
      <c r="DM2370" t="s">
        <v>3</v>
      </c>
      <c r="DN2370">
        <v>0</v>
      </c>
      <c r="DO2370">
        <v>0</v>
      </c>
      <c r="DP2370">
        <v>1</v>
      </c>
      <c r="DQ2370">
        <v>1</v>
      </c>
      <c r="DU2370">
        <v>1010</v>
      </c>
      <c r="DV2370" t="s">
        <v>18</v>
      </c>
      <c r="DW2370" t="s">
        <v>18</v>
      </c>
      <c r="DX2370">
        <v>100</v>
      </c>
      <c r="DZ2370" t="s">
        <v>3</v>
      </c>
      <c r="EA2370" t="s">
        <v>3</v>
      </c>
      <c r="EB2370" t="s">
        <v>3</v>
      </c>
      <c r="EC2370" t="s">
        <v>3</v>
      </c>
      <c r="EE2370">
        <v>35096056</v>
      </c>
      <c r="EF2370">
        <v>1</v>
      </c>
      <c r="EG2370" t="s">
        <v>20</v>
      </c>
      <c r="EH2370">
        <v>0</v>
      </c>
      <c r="EI2370" t="s">
        <v>3</v>
      </c>
      <c r="EJ2370">
        <v>4</v>
      </c>
      <c r="EK2370">
        <v>0</v>
      </c>
      <c r="EL2370" t="s">
        <v>21</v>
      </c>
      <c r="EM2370" t="s">
        <v>22</v>
      </c>
      <c r="EO2370" t="s">
        <v>3</v>
      </c>
      <c r="EQ2370">
        <v>262144</v>
      </c>
      <c r="ER2370">
        <v>22555.56</v>
      </c>
      <c r="ES2370">
        <v>0</v>
      </c>
      <c r="ET2370">
        <v>0</v>
      </c>
      <c r="EU2370">
        <v>0</v>
      </c>
      <c r="EV2370">
        <v>22555.56</v>
      </c>
      <c r="EW2370">
        <v>34.630000000000003</v>
      </c>
      <c r="EX2370">
        <v>0</v>
      </c>
      <c r="EY2370">
        <v>0</v>
      </c>
      <c r="FQ2370">
        <v>0</v>
      </c>
      <c r="FR2370">
        <v>0</v>
      </c>
      <c r="FS2370">
        <v>0</v>
      </c>
      <c r="FX2370">
        <v>70</v>
      </c>
      <c r="FY2370">
        <v>10</v>
      </c>
      <c r="GA2370" t="s">
        <v>3</v>
      </c>
      <c r="GD2370">
        <v>0</v>
      </c>
      <c r="GF2370">
        <v>-24549344</v>
      </c>
      <c r="GG2370">
        <v>2</v>
      </c>
      <c r="GH2370">
        <v>1</v>
      </c>
      <c r="GI2370">
        <v>-2</v>
      </c>
      <c r="GJ2370">
        <v>0</v>
      </c>
      <c r="GK2370">
        <f>ROUND(R2370*(R12)/100,2)</f>
        <v>0</v>
      </c>
      <c r="GL2370">
        <f t="shared" si="1740"/>
        <v>0</v>
      </c>
      <c r="GM2370">
        <f t="shared" si="1741"/>
        <v>406.01</v>
      </c>
      <c r="GN2370">
        <f t="shared" si="1742"/>
        <v>0</v>
      </c>
      <c r="GO2370">
        <f t="shared" si="1743"/>
        <v>0</v>
      </c>
      <c r="GP2370">
        <f t="shared" si="1744"/>
        <v>406.01</v>
      </c>
      <c r="GR2370">
        <v>0</v>
      </c>
      <c r="GS2370">
        <v>3</v>
      </c>
      <c r="GT2370">
        <v>0</v>
      </c>
      <c r="GU2370" t="s">
        <v>3</v>
      </c>
      <c r="GV2370">
        <f t="shared" si="1745"/>
        <v>0</v>
      </c>
      <c r="GW2370">
        <v>1</v>
      </c>
      <c r="GX2370">
        <f t="shared" si="1746"/>
        <v>0</v>
      </c>
      <c r="HA2370">
        <v>0</v>
      </c>
      <c r="HB2370">
        <v>0</v>
      </c>
      <c r="HC2370">
        <f t="shared" si="1747"/>
        <v>0</v>
      </c>
      <c r="HE2370" t="s">
        <v>3</v>
      </c>
      <c r="HF2370" t="s">
        <v>3</v>
      </c>
      <c r="HM2370" t="s">
        <v>3</v>
      </c>
      <c r="HN2370" t="s">
        <v>3</v>
      </c>
      <c r="HO2370" t="s">
        <v>3</v>
      </c>
      <c r="HP2370" t="s">
        <v>3</v>
      </c>
      <c r="HQ2370" t="s">
        <v>3</v>
      </c>
      <c r="HS2370">
        <v>0</v>
      </c>
      <c r="IK2370">
        <v>0</v>
      </c>
    </row>
    <row r="2372" spans="1:245" x14ac:dyDescent="0.2">
      <c r="A2372">
        <v>51</v>
      </c>
      <c r="B2372">
        <f>B2359</f>
        <v>1</v>
      </c>
      <c r="C2372">
        <f>A2359</f>
        <v>4</v>
      </c>
      <c r="D2372">
        <f>ROW(A2359)</f>
        <v>2359</v>
      </c>
      <c r="F2372" t="str">
        <f>IF(F2359&lt;&gt;"",F2359,"")</f>
        <v>Новый раздел</v>
      </c>
      <c r="G2372" t="str">
        <f>IF(G2359&lt;&gt;"",G2359,"")</f>
        <v>Помещение 223 Учебный класс</v>
      </c>
      <c r="H2372">
        <v>0</v>
      </c>
      <c r="O2372">
        <f t="shared" ref="O2372:T2372" si="1748">ROUND(AB2372,2)</f>
        <v>2205.15</v>
      </c>
      <c r="P2372">
        <f t="shared" si="1748"/>
        <v>266.66000000000003</v>
      </c>
      <c r="Q2372">
        <f t="shared" si="1748"/>
        <v>63.37</v>
      </c>
      <c r="R2372">
        <f t="shared" si="1748"/>
        <v>30.47</v>
      </c>
      <c r="S2372">
        <f t="shared" si="1748"/>
        <v>1875.12</v>
      </c>
      <c r="T2372">
        <f t="shared" si="1748"/>
        <v>0</v>
      </c>
      <c r="U2372">
        <f>AH2372</f>
        <v>2.9668999999999999</v>
      </c>
      <c r="V2372">
        <f>AI2372</f>
        <v>0</v>
      </c>
      <c r="W2372">
        <f>ROUND(AJ2372,2)</f>
        <v>0</v>
      </c>
      <c r="X2372">
        <f>ROUND(AK2372,2)</f>
        <v>1312.59</v>
      </c>
      <c r="Y2372">
        <f>ROUND(AL2372,2)</f>
        <v>187.52</v>
      </c>
      <c r="AB2372">
        <f>ROUND(SUMIF(AA2363:AA2370,"=35364244",O2363:O2370),2)</f>
        <v>2205.15</v>
      </c>
      <c r="AC2372">
        <f>ROUND(SUMIF(AA2363:AA2370,"=35364244",P2363:P2370),2)</f>
        <v>266.66000000000003</v>
      </c>
      <c r="AD2372">
        <f>ROUND(SUMIF(AA2363:AA2370,"=35364244",Q2363:Q2370),2)</f>
        <v>63.37</v>
      </c>
      <c r="AE2372">
        <f>ROUND(SUMIF(AA2363:AA2370,"=35364244",R2363:R2370),2)</f>
        <v>30.47</v>
      </c>
      <c r="AF2372">
        <f>ROUND(SUMIF(AA2363:AA2370,"=35364244",S2363:S2370),2)</f>
        <v>1875.12</v>
      </c>
      <c r="AG2372">
        <f>ROUND(SUMIF(AA2363:AA2370,"=35364244",T2363:T2370),2)</f>
        <v>0</v>
      </c>
      <c r="AH2372">
        <f>SUMIF(AA2363:AA2370,"=35364244",U2363:U2370)</f>
        <v>2.9668999999999999</v>
      </c>
      <c r="AI2372">
        <f>SUMIF(AA2363:AA2370,"=35364244",V2363:V2370)</f>
        <v>0</v>
      </c>
      <c r="AJ2372">
        <f>ROUND(SUMIF(AA2363:AA2370,"=35364244",W2363:W2370),2)</f>
        <v>0</v>
      </c>
      <c r="AK2372">
        <f>ROUND(SUMIF(AA2363:AA2370,"=35364244",X2363:X2370),2)</f>
        <v>1312.59</v>
      </c>
      <c r="AL2372">
        <f>ROUND(SUMIF(AA2363:AA2370,"=35364244",Y2363:Y2370),2)</f>
        <v>187.52</v>
      </c>
      <c r="AO2372">
        <f t="shared" ref="AO2372:BD2372" si="1749">ROUND(BX2372,2)</f>
        <v>0</v>
      </c>
      <c r="AP2372">
        <f t="shared" si="1749"/>
        <v>0</v>
      </c>
      <c r="AQ2372">
        <f t="shared" si="1749"/>
        <v>0</v>
      </c>
      <c r="AR2372">
        <f t="shared" si="1749"/>
        <v>3738.16</v>
      </c>
      <c r="AS2372">
        <f t="shared" si="1749"/>
        <v>0</v>
      </c>
      <c r="AT2372">
        <f t="shared" si="1749"/>
        <v>0</v>
      </c>
      <c r="AU2372">
        <f t="shared" si="1749"/>
        <v>3738.16</v>
      </c>
      <c r="AV2372">
        <f t="shared" si="1749"/>
        <v>266.66000000000003</v>
      </c>
      <c r="AW2372">
        <f t="shared" si="1749"/>
        <v>266.66000000000003</v>
      </c>
      <c r="AX2372">
        <f t="shared" si="1749"/>
        <v>0</v>
      </c>
      <c r="AY2372">
        <f t="shared" si="1749"/>
        <v>266.66000000000003</v>
      </c>
      <c r="AZ2372">
        <f t="shared" si="1749"/>
        <v>0</v>
      </c>
      <c r="BA2372">
        <f t="shared" si="1749"/>
        <v>0</v>
      </c>
      <c r="BB2372">
        <f t="shared" si="1749"/>
        <v>0</v>
      </c>
      <c r="BC2372">
        <f t="shared" si="1749"/>
        <v>0</v>
      </c>
      <c r="BD2372">
        <f t="shared" si="1749"/>
        <v>0</v>
      </c>
      <c r="BX2372">
        <f>ROUND(SUMIF(AA2363:AA2370,"=35364244",FQ2363:FQ2370),2)</f>
        <v>0</v>
      </c>
      <c r="BY2372">
        <f>ROUND(SUMIF(AA2363:AA2370,"=35364244",FR2363:FR2370),2)</f>
        <v>0</v>
      </c>
      <c r="BZ2372">
        <f>ROUND(SUMIF(AA2363:AA2370,"=35364244",GL2363:GL2370),2)</f>
        <v>0</v>
      </c>
      <c r="CA2372">
        <f>ROUND(SUMIF(AA2363:AA2370,"=35364244",GM2363:GM2370),2)</f>
        <v>3738.16</v>
      </c>
      <c r="CB2372">
        <f>ROUND(SUMIF(AA2363:AA2370,"=35364244",GN2363:GN2370),2)</f>
        <v>0</v>
      </c>
      <c r="CC2372">
        <f>ROUND(SUMIF(AA2363:AA2370,"=35364244",GO2363:GO2370),2)</f>
        <v>0</v>
      </c>
      <c r="CD2372">
        <f>ROUND(SUMIF(AA2363:AA2370,"=35364244",GP2363:GP2370),2)</f>
        <v>3738.16</v>
      </c>
      <c r="CE2372">
        <f>AC2372-BX2372</f>
        <v>266.66000000000003</v>
      </c>
      <c r="CF2372">
        <f>AC2372-BY2372</f>
        <v>266.66000000000003</v>
      </c>
      <c r="CG2372">
        <f>BX2372-BZ2372</f>
        <v>0</v>
      </c>
      <c r="CH2372">
        <f>AC2372-BX2372-BY2372+BZ2372</f>
        <v>266.66000000000003</v>
      </c>
      <c r="CI2372">
        <f>BY2372-BZ2372</f>
        <v>0</v>
      </c>
      <c r="CJ2372">
        <f>ROUND(SUMIF(AA2363:AA2370,"=35364244",GX2363:GX2370),2)</f>
        <v>0</v>
      </c>
      <c r="CK2372">
        <f>ROUND(SUMIF(AA2363:AA2370,"=35364244",GY2363:GY2370),2)</f>
        <v>0</v>
      </c>
      <c r="CL2372">
        <f>ROUND(SUMIF(AA2363:AA2370,"=35364244",GZ2363:GZ2370),2)</f>
        <v>0</v>
      </c>
      <c r="CM2372">
        <f>ROUND(SUMIF(AA2363:AA2370,"=35364244",HD2363:HD2370),2)</f>
        <v>0</v>
      </c>
      <c r="GX2372">
        <v>0</v>
      </c>
    </row>
    <row r="2374" spans="1:245" x14ac:dyDescent="0.2">
      <c r="A2374">
        <v>50</v>
      </c>
      <c r="B2374">
        <v>0</v>
      </c>
      <c r="C2374">
        <v>0</v>
      </c>
      <c r="D2374">
        <v>1</v>
      </c>
      <c r="E2374">
        <v>201</v>
      </c>
      <c r="F2374">
        <f>ROUND(Source!O2372,O2374)</f>
        <v>2205.15</v>
      </c>
      <c r="G2374" t="s">
        <v>66</v>
      </c>
      <c r="H2374" t="s">
        <v>67</v>
      </c>
      <c r="K2374">
        <v>201</v>
      </c>
      <c r="L2374">
        <v>1</v>
      </c>
      <c r="M2374">
        <v>3</v>
      </c>
      <c r="N2374" t="s">
        <v>3</v>
      </c>
      <c r="O2374">
        <v>2</v>
      </c>
      <c r="W2374">
        <v>2205.15</v>
      </c>
      <c r="X2374">
        <v>1</v>
      </c>
      <c r="Y2374">
        <v>2205.15</v>
      </c>
    </row>
    <row r="2375" spans="1:245" x14ac:dyDescent="0.2">
      <c r="A2375">
        <v>50</v>
      </c>
      <c r="B2375">
        <v>0</v>
      </c>
      <c r="C2375">
        <v>0</v>
      </c>
      <c r="D2375">
        <v>1</v>
      </c>
      <c r="E2375">
        <v>202</v>
      </c>
      <c r="F2375">
        <f>ROUND(Source!P2372,O2375)</f>
        <v>266.66000000000003</v>
      </c>
      <c r="G2375" t="s">
        <v>68</v>
      </c>
      <c r="H2375" t="s">
        <v>69</v>
      </c>
      <c r="K2375">
        <v>202</v>
      </c>
      <c r="L2375">
        <v>2</v>
      </c>
      <c r="M2375">
        <v>3</v>
      </c>
      <c r="N2375" t="s">
        <v>3</v>
      </c>
      <c r="O2375">
        <v>2</v>
      </c>
      <c r="W2375">
        <v>266.66000000000003</v>
      </c>
      <c r="X2375">
        <v>1</v>
      </c>
      <c r="Y2375">
        <v>266.66000000000003</v>
      </c>
    </row>
    <row r="2376" spans="1:245" x14ac:dyDescent="0.2">
      <c r="A2376">
        <v>50</v>
      </c>
      <c r="B2376">
        <v>0</v>
      </c>
      <c r="C2376">
        <v>0</v>
      </c>
      <c r="D2376">
        <v>1</v>
      </c>
      <c r="E2376">
        <v>222</v>
      </c>
      <c r="F2376">
        <f>ROUND(Source!AO2372,O2376)</f>
        <v>0</v>
      </c>
      <c r="G2376" t="s">
        <v>70</v>
      </c>
      <c r="H2376" t="s">
        <v>71</v>
      </c>
      <c r="K2376">
        <v>222</v>
      </c>
      <c r="L2376">
        <v>3</v>
      </c>
      <c r="M2376">
        <v>3</v>
      </c>
      <c r="N2376" t="s">
        <v>3</v>
      </c>
      <c r="O2376">
        <v>2</v>
      </c>
      <c r="W2376">
        <v>0</v>
      </c>
      <c r="X2376">
        <v>1</v>
      </c>
      <c r="Y2376">
        <v>0</v>
      </c>
    </row>
    <row r="2377" spans="1:245" x14ac:dyDescent="0.2">
      <c r="A2377">
        <v>50</v>
      </c>
      <c r="B2377">
        <v>0</v>
      </c>
      <c r="C2377">
        <v>0</v>
      </c>
      <c r="D2377">
        <v>1</v>
      </c>
      <c r="E2377">
        <v>225</v>
      </c>
      <c r="F2377">
        <f>ROUND(Source!AV2372,O2377)</f>
        <v>266.66000000000003</v>
      </c>
      <c r="G2377" t="s">
        <v>72</v>
      </c>
      <c r="H2377" t="s">
        <v>73</v>
      </c>
      <c r="K2377">
        <v>225</v>
      </c>
      <c r="L2377">
        <v>4</v>
      </c>
      <c r="M2377">
        <v>3</v>
      </c>
      <c r="N2377" t="s">
        <v>3</v>
      </c>
      <c r="O2377">
        <v>2</v>
      </c>
      <c r="W2377">
        <v>266.66000000000003</v>
      </c>
      <c r="X2377">
        <v>1</v>
      </c>
      <c r="Y2377">
        <v>266.66000000000003</v>
      </c>
    </row>
    <row r="2378" spans="1:245" x14ac:dyDescent="0.2">
      <c r="A2378">
        <v>50</v>
      </c>
      <c r="B2378">
        <v>0</v>
      </c>
      <c r="C2378">
        <v>0</v>
      </c>
      <c r="D2378">
        <v>1</v>
      </c>
      <c r="E2378">
        <v>226</v>
      </c>
      <c r="F2378">
        <f>ROUND(Source!AW2372,O2378)</f>
        <v>266.66000000000003</v>
      </c>
      <c r="G2378" t="s">
        <v>74</v>
      </c>
      <c r="H2378" t="s">
        <v>75</v>
      </c>
      <c r="K2378">
        <v>226</v>
      </c>
      <c r="L2378">
        <v>5</v>
      </c>
      <c r="M2378">
        <v>3</v>
      </c>
      <c r="N2378" t="s">
        <v>3</v>
      </c>
      <c r="O2378">
        <v>2</v>
      </c>
      <c r="W2378">
        <v>266.66000000000003</v>
      </c>
      <c r="X2378">
        <v>1</v>
      </c>
      <c r="Y2378">
        <v>266.66000000000003</v>
      </c>
    </row>
    <row r="2379" spans="1:245" x14ac:dyDescent="0.2">
      <c r="A2379">
        <v>50</v>
      </c>
      <c r="B2379">
        <v>0</v>
      </c>
      <c r="C2379">
        <v>0</v>
      </c>
      <c r="D2379">
        <v>1</v>
      </c>
      <c r="E2379">
        <v>227</v>
      </c>
      <c r="F2379">
        <f>ROUND(Source!AX2372,O2379)</f>
        <v>0</v>
      </c>
      <c r="G2379" t="s">
        <v>76</v>
      </c>
      <c r="H2379" t="s">
        <v>77</v>
      </c>
      <c r="K2379">
        <v>227</v>
      </c>
      <c r="L2379">
        <v>6</v>
      </c>
      <c r="M2379">
        <v>3</v>
      </c>
      <c r="N2379" t="s">
        <v>3</v>
      </c>
      <c r="O2379">
        <v>2</v>
      </c>
      <c r="W2379">
        <v>0</v>
      </c>
      <c r="X2379">
        <v>1</v>
      </c>
      <c r="Y2379">
        <v>0</v>
      </c>
    </row>
    <row r="2380" spans="1:245" x14ac:dyDescent="0.2">
      <c r="A2380">
        <v>50</v>
      </c>
      <c r="B2380">
        <v>0</v>
      </c>
      <c r="C2380">
        <v>0</v>
      </c>
      <c r="D2380">
        <v>1</v>
      </c>
      <c r="E2380">
        <v>228</v>
      </c>
      <c r="F2380">
        <f>ROUND(Source!AY2372,O2380)</f>
        <v>266.66000000000003</v>
      </c>
      <c r="G2380" t="s">
        <v>78</v>
      </c>
      <c r="H2380" t="s">
        <v>79</v>
      </c>
      <c r="K2380">
        <v>228</v>
      </c>
      <c r="L2380">
        <v>7</v>
      </c>
      <c r="M2380">
        <v>3</v>
      </c>
      <c r="N2380" t="s">
        <v>3</v>
      </c>
      <c r="O2380">
        <v>2</v>
      </c>
      <c r="W2380">
        <v>266.66000000000003</v>
      </c>
      <c r="X2380">
        <v>1</v>
      </c>
      <c r="Y2380">
        <v>266.66000000000003</v>
      </c>
    </row>
    <row r="2381" spans="1:245" x14ac:dyDescent="0.2">
      <c r="A2381">
        <v>50</v>
      </c>
      <c r="B2381">
        <v>0</v>
      </c>
      <c r="C2381">
        <v>0</v>
      </c>
      <c r="D2381">
        <v>1</v>
      </c>
      <c r="E2381">
        <v>216</v>
      </c>
      <c r="F2381">
        <f>ROUND(Source!AP2372,O2381)</f>
        <v>0</v>
      </c>
      <c r="G2381" t="s">
        <v>80</v>
      </c>
      <c r="H2381" t="s">
        <v>81</v>
      </c>
      <c r="K2381">
        <v>216</v>
      </c>
      <c r="L2381">
        <v>8</v>
      </c>
      <c r="M2381">
        <v>3</v>
      </c>
      <c r="N2381" t="s">
        <v>3</v>
      </c>
      <c r="O2381">
        <v>2</v>
      </c>
      <c r="W2381">
        <v>0</v>
      </c>
      <c r="X2381">
        <v>1</v>
      </c>
      <c r="Y2381">
        <v>0</v>
      </c>
    </row>
    <row r="2382" spans="1:245" x14ac:dyDescent="0.2">
      <c r="A2382">
        <v>50</v>
      </c>
      <c r="B2382">
        <v>0</v>
      </c>
      <c r="C2382">
        <v>0</v>
      </c>
      <c r="D2382">
        <v>1</v>
      </c>
      <c r="E2382">
        <v>223</v>
      </c>
      <c r="F2382">
        <f>ROUND(Source!AQ2372,O2382)</f>
        <v>0</v>
      </c>
      <c r="G2382" t="s">
        <v>82</v>
      </c>
      <c r="H2382" t="s">
        <v>83</v>
      </c>
      <c r="K2382">
        <v>223</v>
      </c>
      <c r="L2382">
        <v>9</v>
      </c>
      <c r="M2382">
        <v>3</v>
      </c>
      <c r="N2382" t="s">
        <v>3</v>
      </c>
      <c r="O2382">
        <v>2</v>
      </c>
      <c r="W2382">
        <v>0</v>
      </c>
      <c r="X2382">
        <v>1</v>
      </c>
      <c r="Y2382">
        <v>0</v>
      </c>
    </row>
    <row r="2383" spans="1:245" x14ac:dyDescent="0.2">
      <c r="A2383">
        <v>50</v>
      </c>
      <c r="B2383">
        <v>0</v>
      </c>
      <c r="C2383">
        <v>0</v>
      </c>
      <c r="D2383">
        <v>1</v>
      </c>
      <c r="E2383">
        <v>229</v>
      </c>
      <c r="F2383">
        <f>ROUND(Source!AZ2372,O2383)</f>
        <v>0</v>
      </c>
      <c r="G2383" t="s">
        <v>84</v>
      </c>
      <c r="H2383" t="s">
        <v>85</v>
      </c>
      <c r="K2383">
        <v>229</v>
      </c>
      <c r="L2383">
        <v>10</v>
      </c>
      <c r="M2383">
        <v>3</v>
      </c>
      <c r="N2383" t="s">
        <v>3</v>
      </c>
      <c r="O2383">
        <v>2</v>
      </c>
      <c r="W2383">
        <v>0</v>
      </c>
      <c r="X2383">
        <v>1</v>
      </c>
      <c r="Y2383">
        <v>0</v>
      </c>
    </row>
    <row r="2384" spans="1:245" x14ac:dyDescent="0.2">
      <c r="A2384">
        <v>50</v>
      </c>
      <c r="B2384">
        <v>0</v>
      </c>
      <c r="C2384">
        <v>0</v>
      </c>
      <c r="D2384">
        <v>1</v>
      </c>
      <c r="E2384">
        <v>203</v>
      </c>
      <c r="F2384">
        <f>ROUND(Source!Q2372,O2384)</f>
        <v>63.37</v>
      </c>
      <c r="G2384" t="s">
        <v>86</v>
      </c>
      <c r="H2384" t="s">
        <v>87</v>
      </c>
      <c r="K2384">
        <v>203</v>
      </c>
      <c r="L2384">
        <v>11</v>
      </c>
      <c r="M2384">
        <v>3</v>
      </c>
      <c r="N2384" t="s">
        <v>3</v>
      </c>
      <c r="O2384">
        <v>2</v>
      </c>
      <c r="W2384">
        <v>63.37</v>
      </c>
      <c r="X2384">
        <v>1</v>
      </c>
      <c r="Y2384">
        <v>63.37</v>
      </c>
    </row>
    <row r="2385" spans="1:25" x14ac:dyDescent="0.2">
      <c r="A2385">
        <v>50</v>
      </c>
      <c r="B2385">
        <v>0</v>
      </c>
      <c r="C2385">
        <v>0</v>
      </c>
      <c r="D2385">
        <v>1</v>
      </c>
      <c r="E2385">
        <v>231</v>
      </c>
      <c r="F2385">
        <f>ROUND(Source!BB2372,O2385)</f>
        <v>0</v>
      </c>
      <c r="G2385" t="s">
        <v>88</v>
      </c>
      <c r="H2385" t="s">
        <v>89</v>
      </c>
      <c r="K2385">
        <v>231</v>
      </c>
      <c r="L2385">
        <v>12</v>
      </c>
      <c r="M2385">
        <v>3</v>
      </c>
      <c r="N2385" t="s">
        <v>3</v>
      </c>
      <c r="O2385">
        <v>2</v>
      </c>
      <c r="W2385">
        <v>0</v>
      </c>
      <c r="X2385">
        <v>1</v>
      </c>
      <c r="Y2385">
        <v>0</v>
      </c>
    </row>
    <row r="2386" spans="1:25" x14ac:dyDescent="0.2">
      <c r="A2386">
        <v>50</v>
      </c>
      <c r="B2386">
        <v>0</v>
      </c>
      <c r="C2386">
        <v>0</v>
      </c>
      <c r="D2386">
        <v>1</v>
      </c>
      <c r="E2386">
        <v>204</v>
      </c>
      <c r="F2386">
        <f>ROUND(Source!R2372,O2386)</f>
        <v>30.47</v>
      </c>
      <c r="G2386" t="s">
        <v>90</v>
      </c>
      <c r="H2386" t="s">
        <v>91</v>
      </c>
      <c r="K2386">
        <v>204</v>
      </c>
      <c r="L2386">
        <v>13</v>
      </c>
      <c r="M2386">
        <v>3</v>
      </c>
      <c r="N2386" t="s">
        <v>3</v>
      </c>
      <c r="O2386">
        <v>2</v>
      </c>
      <c r="W2386">
        <v>30.47</v>
      </c>
      <c r="X2386">
        <v>1</v>
      </c>
      <c r="Y2386">
        <v>30.47</v>
      </c>
    </row>
    <row r="2387" spans="1:25" x14ac:dyDescent="0.2">
      <c r="A2387">
        <v>50</v>
      </c>
      <c r="B2387">
        <v>0</v>
      </c>
      <c r="C2387">
        <v>0</v>
      </c>
      <c r="D2387">
        <v>1</v>
      </c>
      <c r="E2387">
        <v>205</v>
      </c>
      <c r="F2387">
        <f>ROUND(Source!S2372,O2387)</f>
        <v>1875.12</v>
      </c>
      <c r="G2387" t="s">
        <v>92</v>
      </c>
      <c r="H2387" t="s">
        <v>93</v>
      </c>
      <c r="K2387">
        <v>205</v>
      </c>
      <c r="L2387">
        <v>14</v>
      </c>
      <c r="M2387">
        <v>3</v>
      </c>
      <c r="N2387" t="s">
        <v>3</v>
      </c>
      <c r="O2387">
        <v>2</v>
      </c>
      <c r="W2387">
        <v>1875.12</v>
      </c>
      <c r="X2387">
        <v>1</v>
      </c>
      <c r="Y2387">
        <v>1875.12</v>
      </c>
    </row>
    <row r="2388" spans="1:25" x14ac:dyDescent="0.2">
      <c r="A2388">
        <v>50</v>
      </c>
      <c r="B2388">
        <v>0</v>
      </c>
      <c r="C2388">
        <v>0</v>
      </c>
      <c r="D2388">
        <v>1</v>
      </c>
      <c r="E2388">
        <v>232</v>
      </c>
      <c r="F2388">
        <f>ROUND(Source!BC2372,O2388)</f>
        <v>0</v>
      </c>
      <c r="G2388" t="s">
        <v>94</v>
      </c>
      <c r="H2388" t="s">
        <v>95</v>
      </c>
      <c r="K2388">
        <v>232</v>
      </c>
      <c r="L2388">
        <v>15</v>
      </c>
      <c r="M2388">
        <v>3</v>
      </c>
      <c r="N2388" t="s">
        <v>3</v>
      </c>
      <c r="O2388">
        <v>2</v>
      </c>
      <c r="W2388">
        <v>0</v>
      </c>
      <c r="X2388">
        <v>1</v>
      </c>
      <c r="Y2388">
        <v>0</v>
      </c>
    </row>
    <row r="2389" spans="1:25" x14ac:dyDescent="0.2">
      <c r="A2389">
        <v>50</v>
      </c>
      <c r="B2389">
        <v>0</v>
      </c>
      <c r="C2389">
        <v>0</v>
      </c>
      <c r="D2389">
        <v>1</v>
      </c>
      <c r="E2389">
        <v>214</v>
      </c>
      <c r="F2389">
        <f>ROUND(Source!AS2372,O2389)</f>
        <v>0</v>
      </c>
      <c r="G2389" t="s">
        <v>96</v>
      </c>
      <c r="H2389" t="s">
        <v>97</v>
      </c>
      <c r="K2389">
        <v>214</v>
      </c>
      <c r="L2389">
        <v>16</v>
      </c>
      <c r="M2389">
        <v>3</v>
      </c>
      <c r="N2389" t="s">
        <v>3</v>
      </c>
      <c r="O2389">
        <v>2</v>
      </c>
      <c r="W2389">
        <v>0</v>
      </c>
      <c r="X2389">
        <v>1</v>
      </c>
      <c r="Y2389">
        <v>0</v>
      </c>
    </row>
    <row r="2390" spans="1:25" x14ac:dyDescent="0.2">
      <c r="A2390">
        <v>50</v>
      </c>
      <c r="B2390">
        <v>0</v>
      </c>
      <c r="C2390">
        <v>0</v>
      </c>
      <c r="D2390">
        <v>1</v>
      </c>
      <c r="E2390">
        <v>215</v>
      </c>
      <c r="F2390">
        <f>ROUND(Source!AT2372,O2390)</f>
        <v>0</v>
      </c>
      <c r="G2390" t="s">
        <v>98</v>
      </c>
      <c r="H2390" t="s">
        <v>99</v>
      </c>
      <c r="K2390">
        <v>215</v>
      </c>
      <c r="L2390">
        <v>17</v>
      </c>
      <c r="M2390">
        <v>3</v>
      </c>
      <c r="N2390" t="s">
        <v>3</v>
      </c>
      <c r="O2390">
        <v>2</v>
      </c>
      <c r="W2390">
        <v>0</v>
      </c>
      <c r="X2390">
        <v>1</v>
      </c>
      <c r="Y2390">
        <v>0</v>
      </c>
    </row>
    <row r="2391" spans="1:25" x14ac:dyDescent="0.2">
      <c r="A2391">
        <v>50</v>
      </c>
      <c r="B2391">
        <v>0</v>
      </c>
      <c r="C2391">
        <v>0</v>
      </c>
      <c r="D2391">
        <v>1</v>
      </c>
      <c r="E2391">
        <v>217</v>
      </c>
      <c r="F2391">
        <f>ROUND(Source!AU2372,O2391)</f>
        <v>3738.16</v>
      </c>
      <c r="G2391" t="s">
        <v>100</v>
      </c>
      <c r="H2391" t="s">
        <v>101</v>
      </c>
      <c r="K2391">
        <v>217</v>
      </c>
      <c r="L2391">
        <v>18</v>
      </c>
      <c r="M2391">
        <v>3</v>
      </c>
      <c r="N2391" t="s">
        <v>3</v>
      </c>
      <c r="O2391">
        <v>2</v>
      </c>
      <c r="W2391">
        <v>3738.16</v>
      </c>
      <c r="X2391">
        <v>1</v>
      </c>
      <c r="Y2391">
        <v>3738.16</v>
      </c>
    </row>
    <row r="2392" spans="1:25" x14ac:dyDescent="0.2">
      <c r="A2392">
        <v>50</v>
      </c>
      <c r="B2392">
        <v>0</v>
      </c>
      <c r="C2392">
        <v>0</v>
      </c>
      <c r="D2392">
        <v>1</v>
      </c>
      <c r="E2392">
        <v>230</v>
      </c>
      <c r="F2392">
        <f>ROUND(Source!BA2372,O2392)</f>
        <v>0</v>
      </c>
      <c r="G2392" t="s">
        <v>102</v>
      </c>
      <c r="H2392" t="s">
        <v>103</v>
      </c>
      <c r="K2392">
        <v>230</v>
      </c>
      <c r="L2392">
        <v>19</v>
      </c>
      <c r="M2392">
        <v>3</v>
      </c>
      <c r="N2392" t="s">
        <v>3</v>
      </c>
      <c r="O2392">
        <v>2</v>
      </c>
      <c r="W2392">
        <v>0</v>
      </c>
      <c r="X2392">
        <v>1</v>
      </c>
      <c r="Y2392">
        <v>0</v>
      </c>
    </row>
    <row r="2393" spans="1:25" x14ac:dyDescent="0.2">
      <c r="A2393">
        <v>50</v>
      </c>
      <c r="B2393">
        <v>0</v>
      </c>
      <c r="C2393">
        <v>0</v>
      </c>
      <c r="D2393">
        <v>1</v>
      </c>
      <c r="E2393">
        <v>206</v>
      </c>
      <c r="F2393">
        <f>ROUND(Source!T2372,O2393)</f>
        <v>0</v>
      </c>
      <c r="G2393" t="s">
        <v>104</v>
      </c>
      <c r="H2393" t="s">
        <v>105</v>
      </c>
      <c r="K2393">
        <v>206</v>
      </c>
      <c r="L2393">
        <v>20</v>
      </c>
      <c r="M2393">
        <v>3</v>
      </c>
      <c r="N2393" t="s">
        <v>3</v>
      </c>
      <c r="O2393">
        <v>2</v>
      </c>
      <c r="W2393">
        <v>0</v>
      </c>
      <c r="X2393">
        <v>1</v>
      </c>
      <c r="Y2393">
        <v>0</v>
      </c>
    </row>
    <row r="2394" spans="1:25" x14ac:dyDescent="0.2">
      <c r="A2394">
        <v>50</v>
      </c>
      <c r="B2394">
        <v>0</v>
      </c>
      <c r="C2394">
        <v>0</v>
      </c>
      <c r="D2394">
        <v>1</v>
      </c>
      <c r="E2394">
        <v>207</v>
      </c>
      <c r="F2394">
        <f>Source!U2372</f>
        <v>2.9668999999999999</v>
      </c>
      <c r="G2394" t="s">
        <v>106</v>
      </c>
      <c r="H2394" t="s">
        <v>107</v>
      </c>
      <c r="K2394">
        <v>207</v>
      </c>
      <c r="L2394">
        <v>21</v>
      </c>
      <c r="M2394">
        <v>3</v>
      </c>
      <c r="N2394" t="s">
        <v>3</v>
      </c>
      <c r="O2394">
        <v>-1</v>
      </c>
      <c r="W2394">
        <v>2.9668999999999994</v>
      </c>
      <c r="X2394">
        <v>1</v>
      </c>
      <c r="Y2394">
        <v>2.9668999999999994</v>
      </c>
    </row>
    <row r="2395" spans="1:25" x14ac:dyDescent="0.2">
      <c r="A2395">
        <v>50</v>
      </c>
      <c r="B2395">
        <v>0</v>
      </c>
      <c r="C2395">
        <v>0</v>
      </c>
      <c r="D2395">
        <v>1</v>
      </c>
      <c r="E2395">
        <v>208</v>
      </c>
      <c r="F2395">
        <f>Source!V2372</f>
        <v>0</v>
      </c>
      <c r="G2395" t="s">
        <v>108</v>
      </c>
      <c r="H2395" t="s">
        <v>109</v>
      </c>
      <c r="K2395">
        <v>208</v>
      </c>
      <c r="L2395">
        <v>22</v>
      </c>
      <c r="M2395">
        <v>3</v>
      </c>
      <c r="N2395" t="s">
        <v>3</v>
      </c>
      <c r="O2395">
        <v>-1</v>
      </c>
      <c r="W2395">
        <v>0</v>
      </c>
      <c r="X2395">
        <v>1</v>
      </c>
      <c r="Y2395">
        <v>0</v>
      </c>
    </row>
    <row r="2396" spans="1:25" x14ac:dyDescent="0.2">
      <c r="A2396">
        <v>50</v>
      </c>
      <c r="B2396">
        <v>0</v>
      </c>
      <c r="C2396">
        <v>0</v>
      </c>
      <c r="D2396">
        <v>1</v>
      </c>
      <c r="E2396">
        <v>209</v>
      </c>
      <c r="F2396">
        <f>ROUND(Source!W2372,O2396)</f>
        <v>0</v>
      </c>
      <c r="G2396" t="s">
        <v>110</v>
      </c>
      <c r="H2396" t="s">
        <v>111</v>
      </c>
      <c r="K2396">
        <v>209</v>
      </c>
      <c r="L2396">
        <v>23</v>
      </c>
      <c r="M2396">
        <v>3</v>
      </c>
      <c r="N2396" t="s">
        <v>3</v>
      </c>
      <c r="O2396">
        <v>2</v>
      </c>
      <c r="W2396">
        <v>0</v>
      </c>
      <c r="X2396">
        <v>1</v>
      </c>
      <c r="Y2396">
        <v>0</v>
      </c>
    </row>
    <row r="2397" spans="1:25" x14ac:dyDescent="0.2">
      <c r="A2397">
        <v>50</v>
      </c>
      <c r="B2397">
        <v>0</v>
      </c>
      <c r="C2397">
        <v>0</v>
      </c>
      <c r="D2397">
        <v>1</v>
      </c>
      <c r="E2397">
        <v>233</v>
      </c>
      <c r="F2397">
        <f>ROUND(Source!BD2372,O2397)</f>
        <v>0</v>
      </c>
      <c r="G2397" t="s">
        <v>112</v>
      </c>
      <c r="H2397" t="s">
        <v>113</v>
      </c>
      <c r="K2397">
        <v>233</v>
      </c>
      <c r="L2397">
        <v>24</v>
      </c>
      <c r="M2397">
        <v>3</v>
      </c>
      <c r="N2397" t="s">
        <v>3</v>
      </c>
      <c r="O2397">
        <v>2</v>
      </c>
      <c r="W2397">
        <v>0</v>
      </c>
      <c r="X2397">
        <v>1</v>
      </c>
      <c r="Y2397">
        <v>0</v>
      </c>
    </row>
    <row r="2398" spans="1:25" x14ac:dyDescent="0.2">
      <c r="A2398">
        <v>50</v>
      </c>
      <c r="B2398">
        <v>0</v>
      </c>
      <c r="C2398">
        <v>0</v>
      </c>
      <c r="D2398">
        <v>1</v>
      </c>
      <c r="E2398">
        <v>210</v>
      </c>
      <c r="F2398">
        <f>ROUND(Source!X2372,O2398)</f>
        <v>1312.59</v>
      </c>
      <c r="G2398" t="s">
        <v>114</v>
      </c>
      <c r="H2398" t="s">
        <v>115</v>
      </c>
      <c r="K2398">
        <v>210</v>
      </c>
      <c r="L2398">
        <v>25</v>
      </c>
      <c r="M2398">
        <v>3</v>
      </c>
      <c r="N2398" t="s">
        <v>3</v>
      </c>
      <c r="O2398">
        <v>2</v>
      </c>
      <c r="W2398">
        <v>1312.59</v>
      </c>
      <c r="X2398">
        <v>1</v>
      </c>
      <c r="Y2398">
        <v>1312.59</v>
      </c>
    </row>
    <row r="2399" spans="1:25" x14ac:dyDescent="0.2">
      <c r="A2399">
        <v>50</v>
      </c>
      <c r="B2399">
        <v>0</v>
      </c>
      <c r="C2399">
        <v>0</v>
      </c>
      <c r="D2399">
        <v>1</v>
      </c>
      <c r="E2399">
        <v>211</v>
      </c>
      <c r="F2399">
        <f>ROUND(Source!Y2372,O2399)</f>
        <v>187.52</v>
      </c>
      <c r="G2399" t="s">
        <v>116</v>
      </c>
      <c r="H2399" t="s">
        <v>117</v>
      </c>
      <c r="K2399">
        <v>211</v>
      </c>
      <c r="L2399">
        <v>26</v>
      </c>
      <c r="M2399">
        <v>3</v>
      </c>
      <c r="N2399" t="s">
        <v>3</v>
      </c>
      <c r="O2399">
        <v>2</v>
      </c>
      <c r="W2399">
        <v>187.52</v>
      </c>
      <c r="X2399">
        <v>1</v>
      </c>
      <c r="Y2399">
        <v>187.52</v>
      </c>
    </row>
    <row r="2400" spans="1:25" x14ac:dyDescent="0.2">
      <c r="A2400">
        <v>50</v>
      </c>
      <c r="B2400">
        <v>0</v>
      </c>
      <c r="C2400">
        <v>0</v>
      </c>
      <c r="D2400">
        <v>1</v>
      </c>
      <c r="E2400">
        <v>224</v>
      </c>
      <c r="F2400">
        <f>ROUND(Source!AR2372,O2400)</f>
        <v>3738.16</v>
      </c>
      <c r="G2400" t="s">
        <v>118</v>
      </c>
      <c r="H2400" t="s">
        <v>119</v>
      </c>
      <c r="K2400">
        <v>224</v>
      </c>
      <c r="L2400">
        <v>27</v>
      </c>
      <c r="M2400">
        <v>3</v>
      </c>
      <c r="N2400" t="s">
        <v>3</v>
      </c>
      <c r="O2400">
        <v>2</v>
      </c>
      <c r="W2400">
        <v>3738.16</v>
      </c>
      <c r="X2400">
        <v>1</v>
      </c>
      <c r="Y2400">
        <v>3738.16</v>
      </c>
    </row>
    <row r="2402" spans="1:245" x14ac:dyDescent="0.2">
      <c r="A2402">
        <v>4</v>
      </c>
      <c r="B2402">
        <v>1</v>
      </c>
      <c r="D2402">
        <f>ROW(A2415)</f>
        <v>2415</v>
      </c>
      <c r="F2402" t="s">
        <v>13</v>
      </c>
      <c r="G2402" t="s">
        <v>564</v>
      </c>
      <c r="H2402" t="s">
        <v>3</v>
      </c>
      <c r="I2402">
        <v>0</v>
      </c>
      <c r="K2402">
        <v>0</v>
      </c>
      <c r="M2402" t="s">
        <v>3</v>
      </c>
      <c r="S2402">
        <v>0</v>
      </c>
      <c r="U2402" t="s">
        <v>3</v>
      </c>
      <c r="V2402">
        <v>0</v>
      </c>
      <c r="AB2402" t="s">
        <v>3</v>
      </c>
      <c r="AC2402" t="s">
        <v>3</v>
      </c>
      <c r="AD2402" t="s">
        <v>3</v>
      </c>
      <c r="AE2402" t="s">
        <v>3</v>
      </c>
      <c r="AF2402" t="s">
        <v>3</v>
      </c>
      <c r="AG2402" t="s">
        <v>3</v>
      </c>
      <c r="AP2402" t="s">
        <v>3</v>
      </c>
      <c r="AQ2402" t="s">
        <v>3</v>
      </c>
      <c r="AR2402" t="s">
        <v>3</v>
      </c>
      <c r="AZ2402" t="s">
        <v>3</v>
      </c>
      <c r="BB2402" t="s">
        <v>3</v>
      </c>
      <c r="BC2402" t="s">
        <v>3</v>
      </c>
      <c r="BD2402" t="s">
        <v>3</v>
      </c>
      <c r="BE2402" t="s">
        <v>3</v>
      </c>
      <c r="BF2402" t="s">
        <v>3</v>
      </c>
      <c r="BG2402" t="s">
        <v>3</v>
      </c>
      <c r="BH2402" t="s">
        <v>3</v>
      </c>
      <c r="BI2402" t="s">
        <v>3</v>
      </c>
      <c r="BJ2402" t="s">
        <v>3</v>
      </c>
      <c r="BK2402" t="s">
        <v>3</v>
      </c>
      <c r="BL2402" t="s">
        <v>3</v>
      </c>
      <c r="BM2402" t="s">
        <v>3</v>
      </c>
      <c r="BN2402" t="s">
        <v>3</v>
      </c>
      <c r="BO2402" t="s">
        <v>3</v>
      </c>
      <c r="BP2402" t="s">
        <v>3</v>
      </c>
      <c r="BX2402">
        <v>0</v>
      </c>
      <c r="CJ2402">
        <v>0</v>
      </c>
    </row>
    <row r="2404" spans="1:245" x14ac:dyDescent="0.2">
      <c r="A2404">
        <v>52</v>
      </c>
      <c r="B2404">
        <f t="shared" ref="B2404:G2404" si="1750">B2415</f>
        <v>1</v>
      </c>
      <c r="C2404">
        <f t="shared" si="1750"/>
        <v>4</v>
      </c>
      <c r="D2404">
        <f t="shared" si="1750"/>
        <v>2402</v>
      </c>
      <c r="E2404">
        <f t="shared" si="1750"/>
        <v>0</v>
      </c>
      <c r="F2404" t="str">
        <f t="shared" si="1750"/>
        <v>Новый раздел</v>
      </c>
      <c r="G2404" t="str">
        <f t="shared" si="1750"/>
        <v>Помещение 226 Подсобное помещение</v>
      </c>
      <c r="O2404">
        <f t="shared" ref="O2404:AT2404" si="1751">O2415</f>
        <v>2205.15</v>
      </c>
      <c r="P2404">
        <f t="shared" si="1751"/>
        <v>266.66000000000003</v>
      </c>
      <c r="Q2404">
        <f t="shared" si="1751"/>
        <v>63.37</v>
      </c>
      <c r="R2404">
        <f t="shared" si="1751"/>
        <v>30.47</v>
      </c>
      <c r="S2404">
        <f t="shared" si="1751"/>
        <v>1875.12</v>
      </c>
      <c r="T2404">
        <f t="shared" si="1751"/>
        <v>0</v>
      </c>
      <c r="U2404">
        <f t="shared" si="1751"/>
        <v>2.9668999999999999</v>
      </c>
      <c r="V2404">
        <f t="shared" si="1751"/>
        <v>0</v>
      </c>
      <c r="W2404">
        <f t="shared" si="1751"/>
        <v>0</v>
      </c>
      <c r="X2404">
        <f t="shared" si="1751"/>
        <v>1312.59</v>
      </c>
      <c r="Y2404">
        <f t="shared" si="1751"/>
        <v>187.52</v>
      </c>
      <c r="Z2404">
        <f t="shared" si="1751"/>
        <v>0</v>
      </c>
      <c r="AA2404">
        <f t="shared" si="1751"/>
        <v>0</v>
      </c>
      <c r="AB2404">
        <f t="shared" si="1751"/>
        <v>2205.15</v>
      </c>
      <c r="AC2404">
        <f t="shared" si="1751"/>
        <v>266.66000000000003</v>
      </c>
      <c r="AD2404">
        <f t="shared" si="1751"/>
        <v>63.37</v>
      </c>
      <c r="AE2404">
        <f t="shared" si="1751"/>
        <v>30.47</v>
      </c>
      <c r="AF2404">
        <f t="shared" si="1751"/>
        <v>1875.12</v>
      </c>
      <c r="AG2404">
        <f t="shared" si="1751"/>
        <v>0</v>
      </c>
      <c r="AH2404">
        <f t="shared" si="1751"/>
        <v>2.9668999999999999</v>
      </c>
      <c r="AI2404">
        <f t="shared" si="1751"/>
        <v>0</v>
      </c>
      <c r="AJ2404">
        <f t="shared" si="1751"/>
        <v>0</v>
      </c>
      <c r="AK2404">
        <f t="shared" si="1751"/>
        <v>1312.59</v>
      </c>
      <c r="AL2404">
        <f t="shared" si="1751"/>
        <v>187.52</v>
      </c>
      <c r="AM2404">
        <f t="shared" si="1751"/>
        <v>0</v>
      </c>
      <c r="AN2404">
        <f t="shared" si="1751"/>
        <v>0</v>
      </c>
      <c r="AO2404">
        <f t="shared" si="1751"/>
        <v>0</v>
      </c>
      <c r="AP2404">
        <f t="shared" si="1751"/>
        <v>0</v>
      </c>
      <c r="AQ2404">
        <f t="shared" si="1751"/>
        <v>0</v>
      </c>
      <c r="AR2404">
        <f t="shared" si="1751"/>
        <v>3738.16</v>
      </c>
      <c r="AS2404">
        <f t="shared" si="1751"/>
        <v>0</v>
      </c>
      <c r="AT2404">
        <f t="shared" si="1751"/>
        <v>0</v>
      </c>
      <c r="AU2404">
        <f t="shared" ref="AU2404:BZ2404" si="1752">AU2415</f>
        <v>3738.16</v>
      </c>
      <c r="AV2404">
        <f t="shared" si="1752"/>
        <v>266.66000000000003</v>
      </c>
      <c r="AW2404">
        <f t="shared" si="1752"/>
        <v>266.66000000000003</v>
      </c>
      <c r="AX2404">
        <f t="shared" si="1752"/>
        <v>0</v>
      </c>
      <c r="AY2404">
        <f t="shared" si="1752"/>
        <v>266.66000000000003</v>
      </c>
      <c r="AZ2404">
        <f t="shared" si="1752"/>
        <v>0</v>
      </c>
      <c r="BA2404">
        <f t="shared" si="1752"/>
        <v>0</v>
      </c>
      <c r="BB2404">
        <f t="shared" si="1752"/>
        <v>0</v>
      </c>
      <c r="BC2404">
        <f t="shared" si="1752"/>
        <v>0</v>
      </c>
      <c r="BD2404">
        <f t="shared" si="1752"/>
        <v>0</v>
      </c>
      <c r="BE2404">
        <f t="shared" si="1752"/>
        <v>0</v>
      </c>
      <c r="BF2404">
        <f t="shared" si="1752"/>
        <v>0</v>
      </c>
      <c r="BG2404">
        <f t="shared" si="1752"/>
        <v>0</v>
      </c>
      <c r="BH2404">
        <f t="shared" si="1752"/>
        <v>0</v>
      </c>
      <c r="BI2404">
        <f t="shared" si="1752"/>
        <v>0</v>
      </c>
      <c r="BJ2404">
        <f t="shared" si="1752"/>
        <v>0</v>
      </c>
      <c r="BK2404">
        <f t="shared" si="1752"/>
        <v>0</v>
      </c>
      <c r="BL2404">
        <f t="shared" si="1752"/>
        <v>0</v>
      </c>
      <c r="BM2404">
        <f t="shared" si="1752"/>
        <v>0</v>
      </c>
      <c r="BN2404">
        <f t="shared" si="1752"/>
        <v>0</v>
      </c>
      <c r="BO2404">
        <f t="shared" si="1752"/>
        <v>0</v>
      </c>
      <c r="BP2404">
        <f t="shared" si="1752"/>
        <v>0</v>
      </c>
      <c r="BQ2404">
        <f t="shared" si="1752"/>
        <v>0</v>
      </c>
      <c r="BR2404">
        <f t="shared" si="1752"/>
        <v>0</v>
      </c>
      <c r="BS2404">
        <f t="shared" si="1752"/>
        <v>0</v>
      </c>
      <c r="BT2404">
        <f t="shared" si="1752"/>
        <v>0</v>
      </c>
      <c r="BU2404">
        <f t="shared" si="1752"/>
        <v>0</v>
      </c>
      <c r="BV2404">
        <f t="shared" si="1752"/>
        <v>0</v>
      </c>
      <c r="BW2404">
        <f t="shared" si="1752"/>
        <v>0</v>
      </c>
      <c r="BX2404">
        <f t="shared" si="1752"/>
        <v>0</v>
      </c>
      <c r="BY2404">
        <f t="shared" si="1752"/>
        <v>0</v>
      </c>
      <c r="BZ2404">
        <f t="shared" si="1752"/>
        <v>0</v>
      </c>
      <c r="CA2404">
        <f t="shared" ref="CA2404:DF2404" si="1753">CA2415</f>
        <v>3738.16</v>
      </c>
      <c r="CB2404">
        <f t="shared" si="1753"/>
        <v>0</v>
      </c>
      <c r="CC2404">
        <f t="shared" si="1753"/>
        <v>0</v>
      </c>
      <c r="CD2404">
        <f t="shared" si="1753"/>
        <v>3738.16</v>
      </c>
      <c r="CE2404">
        <f t="shared" si="1753"/>
        <v>266.66000000000003</v>
      </c>
      <c r="CF2404">
        <f t="shared" si="1753"/>
        <v>266.66000000000003</v>
      </c>
      <c r="CG2404">
        <f t="shared" si="1753"/>
        <v>0</v>
      </c>
      <c r="CH2404">
        <f t="shared" si="1753"/>
        <v>266.66000000000003</v>
      </c>
      <c r="CI2404">
        <f t="shared" si="1753"/>
        <v>0</v>
      </c>
      <c r="CJ2404">
        <f t="shared" si="1753"/>
        <v>0</v>
      </c>
      <c r="CK2404">
        <f t="shared" si="1753"/>
        <v>0</v>
      </c>
      <c r="CL2404">
        <f t="shared" si="1753"/>
        <v>0</v>
      </c>
      <c r="CM2404">
        <f t="shared" si="1753"/>
        <v>0</v>
      </c>
      <c r="CN2404">
        <f t="shared" si="1753"/>
        <v>0</v>
      </c>
      <c r="CO2404">
        <f t="shared" si="1753"/>
        <v>0</v>
      </c>
      <c r="CP2404">
        <f t="shared" si="1753"/>
        <v>0</v>
      </c>
      <c r="CQ2404">
        <f t="shared" si="1753"/>
        <v>0</v>
      </c>
      <c r="CR2404">
        <f t="shared" si="1753"/>
        <v>0</v>
      </c>
      <c r="CS2404">
        <f t="shared" si="1753"/>
        <v>0</v>
      </c>
      <c r="CT2404">
        <f t="shared" si="1753"/>
        <v>0</v>
      </c>
      <c r="CU2404">
        <f t="shared" si="1753"/>
        <v>0</v>
      </c>
      <c r="CV2404">
        <f t="shared" si="1753"/>
        <v>0</v>
      </c>
      <c r="CW2404">
        <f t="shared" si="1753"/>
        <v>0</v>
      </c>
      <c r="CX2404">
        <f t="shared" si="1753"/>
        <v>0</v>
      </c>
      <c r="CY2404">
        <f t="shared" si="1753"/>
        <v>0</v>
      </c>
      <c r="CZ2404">
        <f t="shared" si="1753"/>
        <v>0</v>
      </c>
      <c r="DA2404">
        <f t="shared" si="1753"/>
        <v>0</v>
      </c>
      <c r="DB2404">
        <f t="shared" si="1753"/>
        <v>0</v>
      </c>
      <c r="DC2404">
        <f t="shared" si="1753"/>
        <v>0</v>
      </c>
      <c r="DD2404">
        <f t="shared" si="1753"/>
        <v>0</v>
      </c>
      <c r="DE2404">
        <f t="shared" si="1753"/>
        <v>0</v>
      </c>
      <c r="DF2404">
        <f t="shared" si="1753"/>
        <v>0</v>
      </c>
      <c r="DG2404">
        <f t="shared" ref="DG2404:EL2404" si="1754">DG2415</f>
        <v>0</v>
      </c>
      <c r="DH2404">
        <f t="shared" si="1754"/>
        <v>0</v>
      </c>
      <c r="DI2404">
        <f t="shared" si="1754"/>
        <v>0</v>
      </c>
      <c r="DJ2404">
        <f t="shared" si="1754"/>
        <v>0</v>
      </c>
      <c r="DK2404">
        <f t="shared" si="1754"/>
        <v>0</v>
      </c>
      <c r="DL2404">
        <f t="shared" si="1754"/>
        <v>0</v>
      </c>
      <c r="DM2404">
        <f t="shared" si="1754"/>
        <v>0</v>
      </c>
      <c r="DN2404">
        <f t="shared" si="1754"/>
        <v>0</v>
      </c>
      <c r="DO2404">
        <f t="shared" si="1754"/>
        <v>0</v>
      </c>
      <c r="DP2404">
        <f t="shared" si="1754"/>
        <v>0</v>
      </c>
      <c r="DQ2404">
        <f t="shared" si="1754"/>
        <v>0</v>
      </c>
      <c r="DR2404">
        <f t="shared" si="1754"/>
        <v>0</v>
      </c>
      <c r="DS2404">
        <f t="shared" si="1754"/>
        <v>0</v>
      </c>
      <c r="DT2404">
        <f t="shared" si="1754"/>
        <v>0</v>
      </c>
      <c r="DU2404">
        <f t="shared" si="1754"/>
        <v>0</v>
      </c>
      <c r="DV2404">
        <f t="shared" si="1754"/>
        <v>0</v>
      </c>
      <c r="DW2404">
        <f t="shared" si="1754"/>
        <v>0</v>
      </c>
      <c r="DX2404">
        <f t="shared" si="1754"/>
        <v>0</v>
      </c>
      <c r="DY2404">
        <f t="shared" si="1754"/>
        <v>0</v>
      </c>
      <c r="DZ2404">
        <f t="shared" si="1754"/>
        <v>0</v>
      </c>
      <c r="EA2404">
        <f t="shared" si="1754"/>
        <v>0</v>
      </c>
      <c r="EB2404">
        <f t="shared" si="1754"/>
        <v>0</v>
      </c>
      <c r="EC2404">
        <f t="shared" si="1754"/>
        <v>0</v>
      </c>
      <c r="ED2404">
        <f t="shared" si="1754"/>
        <v>0</v>
      </c>
      <c r="EE2404">
        <f t="shared" si="1754"/>
        <v>0</v>
      </c>
      <c r="EF2404">
        <f t="shared" si="1754"/>
        <v>0</v>
      </c>
      <c r="EG2404">
        <f t="shared" si="1754"/>
        <v>0</v>
      </c>
      <c r="EH2404">
        <f t="shared" si="1754"/>
        <v>0</v>
      </c>
      <c r="EI2404">
        <f t="shared" si="1754"/>
        <v>0</v>
      </c>
      <c r="EJ2404">
        <f t="shared" si="1754"/>
        <v>0</v>
      </c>
      <c r="EK2404">
        <f t="shared" si="1754"/>
        <v>0</v>
      </c>
      <c r="EL2404">
        <f t="shared" si="1754"/>
        <v>0</v>
      </c>
      <c r="EM2404">
        <f t="shared" ref="EM2404:FR2404" si="1755">EM2415</f>
        <v>0</v>
      </c>
      <c r="EN2404">
        <f t="shared" si="1755"/>
        <v>0</v>
      </c>
      <c r="EO2404">
        <f t="shared" si="1755"/>
        <v>0</v>
      </c>
      <c r="EP2404">
        <f t="shared" si="1755"/>
        <v>0</v>
      </c>
      <c r="EQ2404">
        <f t="shared" si="1755"/>
        <v>0</v>
      </c>
      <c r="ER2404">
        <f t="shared" si="1755"/>
        <v>0</v>
      </c>
      <c r="ES2404">
        <f t="shared" si="1755"/>
        <v>0</v>
      </c>
      <c r="ET2404">
        <f t="shared" si="1755"/>
        <v>0</v>
      </c>
      <c r="EU2404">
        <f t="shared" si="1755"/>
        <v>0</v>
      </c>
      <c r="EV2404">
        <f t="shared" si="1755"/>
        <v>0</v>
      </c>
      <c r="EW2404">
        <f t="shared" si="1755"/>
        <v>0</v>
      </c>
      <c r="EX2404">
        <f t="shared" si="1755"/>
        <v>0</v>
      </c>
      <c r="EY2404">
        <f t="shared" si="1755"/>
        <v>0</v>
      </c>
      <c r="EZ2404">
        <f t="shared" si="1755"/>
        <v>0</v>
      </c>
      <c r="FA2404">
        <f t="shared" si="1755"/>
        <v>0</v>
      </c>
      <c r="FB2404">
        <f t="shared" si="1755"/>
        <v>0</v>
      </c>
      <c r="FC2404">
        <f t="shared" si="1755"/>
        <v>0</v>
      </c>
      <c r="FD2404">
        <f t="shared" si="1755"/>
        <v>0</v>
      </c>
      <c r="FE2404">
        <f t="shared" si="1755"/>
        <v>0</v>
      </c>
      <c r="FF2404">
        <f t="shared" si="1755"/>
        <v>0</v>
      </c>
      <c r="FG2404">
        <f t="shared" si="1755"/>
        <v>0</v>
      </c>
      <c r="FH2404">
        <f t="shared" si="1755"/>
        <v>0</v>
      </c>
      <c r="FI2404">
        <f t="shared" si="1755"/>
        <v>0</v>
      </c>
      <c r="FJ2404">
        <f t="shared" si="1755"/>
        <v>0</v>
      </c>
      <c r="FK2404">
        <f t="shared" si="1755"/>
        <v>0</v>
      </c>
      <c r="FL2404">
        <f t="shared" si="1755"/>
        <v>0</v>
      </c>
      <c r="FM2404">
        <f t="shared" si="1755"/>
        <v>0</v>
      </c>
      <c r="FN2404">
        <f t="shared" si="1755"/>
        <v>0</v>
      </c>
      <c r="FO2404">
        <f t="shared" si="1755"/>
        <v>0</v>
      </c>
      <c r="FP2404">
        <f t="shared" si="1755"/>
        <v>0</v>
      </c>
      <c r="FQ2404">
        <f t="shared" si="1755"/>
        <v>0</v>
      </c>
      <c r="FR2404">
        <f t="shared" si="1755"/>
        <v>0</v>
      </c>
      <c r="FS2404">
        <f t="shared" ref="FS2404:GX2404" si="1756">FS2415</f>
        <v>0</v>
      </c>
      <c r="FT2404">
        <f t="shared" si="1756"/>
        <v>0</v>
      </c>
      <c r="FU2404">
        <f t="shared" si="1756"/>
        <v>0</v>
      </c>
      <c r="FV2404">
        <f t="shared" si="1756"/>
        <v>0</v>
      </c>
      <c r="FW2404">
        <f t="shared" si="1756"/>
        <v>0</v>
      </c>
      <c r="FX2404">
        <f t="shared" si="1756"/>
        <v>0</v>
      </c>
      <c r="FY2404">
        <f t="shared" si="1756"/>
        <v>0</v>
      </c>
      <c r="FZ2404">
        <f t="shared" si="1756"/>
        <v>0</v>
      </c>
      <c r="GA2404">
        <f t="shared" si="1756"/>
        <v>0</v>
      </c>
      <c r="GB2404">
        <f t="shared" si="1756"/>
        <v>0</v>
      </c>
      <c r="GC2404">
        <f t="shared" si="1756"/>
        <v>0</v>
      </c>
      <c r="GD2404">
        <f t="shared" si="1756"/>
        <v>0</v>
      </c>
      <c r="GE2404">
        <f t="shared" si="1756"/>
        <v>0</v>
      </c>
      <c r="GF2404">
        <f t="shared" si="1756"/>
        <v>0</v>
      </c>
      <c r="GG2404">
        <f t="shared" si="1756"/>
        <v>0</v>
      </c>
      <c r="GH2404">
        <f t="shared" si="1756"/>
        <v>0</v>
      </c>
      <c r="GI2404">
        <f t="shared" si="1756"/>
        <v>0</v>
      </c>
      <c r="GJ2404">
        <f t="shared" si="1756"/>
        <v>0</v>
      </c>
      <c r="GK2404">
        <f t="shared" si="1756"/>
        <v>0</v>
      </c>
      <c r="GL2404">
        <f t="shared" si="1756"/>
        <v>0</v>
      </c>
      <c r="GM2404">
        <f t="shared" si="1756"/>
        <v>0</v>
      </c>
      <c r="GN2404">
        <f t="shared" si="1756"/>
        <v>0</v>
      </c>
      <c r="GO2404">
        <f t="shared" si="1756"/>
        <v>0</v>
      </c>
      <c r="GP2404">
        <f t="shared" si="1756"/>
        <v>0</v>
      </c>
      <c r="GQ2404">
        <f t="shared" si="1756"/>
        <v>0</v>
      </c>
      <c r="GR2404">
        <f t="shared" si="1756"/>
        <v>0</v>
      </c>
      <c r="GS2404">
        <f t="shared" si="1756"/>
        <v>0</v>
      </c>
      <c r="GT2404">
        <f t="shared" si="1756"/>
        <v>0</v>
      </c>
      <c r="GU2404">
        <f t="shared" si="1756"/>
        <v>0</v>
      </c>
      <c r="GV2404">
        <f t="shared" si="1756"/>
        <v>0</v>
      </c>
      <c r="GW2404">
        <f t="shared" si="1756"/>
        <v>0</v>
      </c>
      <c r="GX2404">
        <f t="shared" si="1756"/>
        <v>0</v>
      </c>
    </row>
    <row r="2406" spans="1:245" x14ac:dyDescent="0.2">
      <c r="A2406">
        <v>17</v>
      </c>
      <c r="B2406">
        <v>1</v>
      </c>
      <c r="C2406">
        <f>ROW(SmtRes!A779)</f>
        <v>779</v>
      </c>
      <c r="D2406">
        <f>ROW(EtalonRes!A779)</f>
        <v>779</v>
      </c>
      <c r="E2406" t="s">
        <v>565</v>
      </c>
      <c r="F2406" t="s">
        <v>16</v>
      </c>
      <c r="G2406" t="s">
        <v>17</v>
      </c>
      <c r="H2406" t="s">
        <v>18</v>
      </c>
      <c r="I2406">
        <f>ROUND(5/100,9)</f>
        <v>0.05</v>
      </c>
      <c r="J2406">
        <v>0</v>
      </c>
      <c r="K2406">
        <f>ROUND(5/100,9)</f>
        <v>0.05</v>
      </c>
      <c r="O2406">
        <f t="shared" ref="O2406:O2413" si="1757">ROUND(CP2406,2)</f>
        <v>135.52000000000001</v>
      </c>
      <c r="P2406">
        <f t="shared" ref="P2406:P2413" si="1758">ROUND(CQ2406*I2406,2)</f>
        <v>0</v>
      </c>
      <c r="Q2406">
        <f t="shared" ref="Q2406:Q2413" si="1759">ROUND(CR2406*I2406,2)</f>
        <v>0</v>
      </c>
      <c r="R2406">
        <f t="shared" ref="R2406:R2413" si="1760">ROUND(CS2406*I2406,2)</f>
        <v>0</v>
      </c>
      <c r="S2406">
        <f t="shared" ref="S2406:S2413" si="1761">ROUND(CT2406*I2406,2)</f>
        <v>135.52000000000001</v>
      </c>
      <c r="T2406">
        <f t="shared" ref="T2406:T2413" si="1762">ROUND(CU2406*I2406,2)</f>
        <v>0</v>
      </c>
      <c r="U2406">
        <f t="shared" ref="U2406:U2413" si="1763">CV2406*I2406</f>
        <v>0.29199999999999998</v>
      </c>
      <c r="V2406">
        <f t="shared" ref="V2406:V2413" si="1764">CW2406*I2406</f>
        <v>0</v>
      </c>
      <c r="W2406">
        <f t="shared" ref="W2406:W2413" si="1765">ROUND(CX2406*I2406,2)</f>
        <v>0</v>
      </c>
      <c r="X2406">
        <f t="shared" ref="X2406:Y2413" si="1766">ROUND(CY2406,2)</f>
        <v>94.86</v>
      </c>
      <c r="Y2406">
        <f t="shared" si="1766"/>
        <v>13.55</v>
      </c>
      <c r="AA2406">
        <v>35364244</v>
      </c>
      <c r="AB2406">
        <f t="shared" ref="AB2406:AB2413" si="1767">ROUND((AC2406+AD2406+AF2406),6)</f>
        <v>2710.46</v>
      </c>
      <c r="AC2406">
        <f t="shared" ref="AC2406:AC2413" si="1768">ROUND((ES2406),6)</f>
        <v>0</v>
      </c>
      <c r="AD2406">
        <f t="shared" ref="AD2406:AD2413" si="1769">ROUND((((ET2406)-(EU2406))+AE2406),6)</f>
        <v>0</v>
      </c>
      <c r="AE2406">
        <f t="shared" ref="AE2406:AF2413" si="1770">ROUND((EU2406),6)</f>
        <v>0</v>
      </c>
      <c r="AF2406">
        <f t="shared" si="1770"/>
        <v>2710.46</v>
      </c>
      <c r="AG2406">
        <f t="shared" ref="AG2406:AG2413" si="1771">ROUND((AP2406),6)</f>
        <v>0</v>
      </c>
      <c r="AH2406">
        <f t="shared" ref="AH2406:AI2413" si="1772">(EW2406)</f>
        <v>5.84</v>
      </c>
      <c r="AI2406">
        <f t="shared" si="1772"/>
        <v>0</v>
      </c>
      <c r="AJ2406">
        <f t="shared" ref="AJ2406:AJ2413" si="1773">(AS2406)</f>
        <v>0</v>
      </c>
      <c r="AK2406">
        <v>2710.46</v>
      </c>
      <c r="AL2406">
        <v>0</v>
      </c>
      <c r="AM2406">
        <v>0</v>
      </c>
      <c r="AN2406">
        <v>0</v>
      </c>
      <c r="AO2406">
        <v>2710.46</v>
      </c>
      <c r="AP2406">
        <v>0</v>
      </c>
      <c r="AQ2406">
        <v>5.84</v>
      </c>
      <c r="AR2406">
        <v>0</v>
      </c>
      <c r="AS2406">
        <v>0</v>
      </c>
      <c r="AT2406">
        <v>70</v>
      </c>
      <c r="AU2406">
        <v>10</v>
      </c>
      <c r="AV2406">
        <v>1</v>
      </c>
      <c r="AW2406">
        <v>1</v>
      </c>
      <c r="AZ2406">
        <v>1</v>
      </c>
      <c r="BA2406">
        <v>1</v>
      </c>
      <c r="BB2406">
        <v>1</v>
      </c>
      <c r="BC2406">
        <v>1</v>
      </c>
      <c r="BD2406" t="s">
        <v>3</v>
      </c>
      <c r="BE2406" t="s">
        <v>3</v>
      </c>
      <c r="BF2406" t="s">
        <v>3</v>
      </c>
      <c r="BG2406" t="s">
        <v>3</v>
      </c>
      <c r="BH2406">
        <v>0</v>
      </c>
      <c r="BI2406">
        <v>4</v>
      </c>
      <c r="BJ2406" t="s">
        <v>19</v>
      </c>
      <c r="BM2406">
        <v>0</v>
      </c>
      <c r="BN2406">
        <v>0</v>
      </c>
      <c r="BO2406" t="s">
        <v>3</v>
      </c>
      <c r="BP2406">
        <v>0</v>
      </c>
      <c r="BQ2406">
        <v>1</v>
      </c>
      <c r="BR2406">
        <v>0</v>
      </c>
      <c r="BS2406">
        <v>1</v>
      </c>
      <c r="BT2406">
        <v>1</v>
      </c>
      <c r="BU2406">
        <v>1</v>
      </c>
      <c r="BV2406">
        <v>1</v>
      </c>
      <c r="BW2406">
        <v>1</v>
      </c>
      <c r="BX2406">
        <v>1</v>
      </c>
      <c r="BY2406" t="s">
        <v>3</v>
      </c>
      <c r="BZ2406">
        <v>70</v>
      </c>
      <c r="CA2406">
        <v>10</v>
      </c>
      <c r="CB2406" t="s">
        <v>3</v>
      </c>
      <c r="CE2406">
        <v>0</v>
      </c>
      <c r="CF2406">
        <v>0</v>
      </c>
      <c r="CG2406">
        <v>0</v>
      </c>
      <c r="CM2406">
        <v>0</v>
      </c>
      <c r="CN2406" t="s">
        <v>3</v>
      </c>
      <c r="CO2406">
        <v>0</v>
      </c>
      <c r="CP2406">
        <f t="shared" ref="CP2406:CP2413" si="1774">(P2406+Q2406+S2406)</f>
        <v>135.52000000000001</v>
      </c>
      <c r="CQ2406">
        <f t="shared" ref="CQ2406:CQ2413" si="1775">(AC2406*BC2406*AW2406)</f>
        <v>0</v>
      </c>
      <c r="CR2406">
        <f t="shared" ref="CR2406:CR2413" si="1776">((((ET2406)*BB2406-(EU2406)*BS2406)+AE2406*BS2406)*AV2406)</f>
        <v>0</v>
      </c>
      <c r="CS2406">
        <f t="shared" ref="CS2406:CS2413" si="1777">(AE2406*BS2406*AV2406)</f>
        <v>0</v>
      </c>
      <c r="CT2406">
        <f t="shared" ref="CT2406:CT2413" si="1778">(AF2406*BA2406*AV2406)</f>
        <v>2710.46</v>
      </c>
      <c r="CU2406">
        <f t="shared" ref="CU2406:CU2413" si="1779">AG2406</f>
        <v>0</v>
      </c>
      <c r="CV2406">
        <f t="shared" ref="CV2406:CV2413" si="1780">(AH2406*AV2406)</f>
        <v>5.84</v>
      </c>
      <c r="CW2406">
        <f t="shared" ref="CW2406:CX2413" si="1781">AI2406</f>
        <v>0</v>
      </c>
      <c r="CX2406">
        <f t="shared" si="1781"/>
        <v>0</v>
      </c>
      <c r="CY2406">
        <f t="shared" ref="CY2406:CY2413" si="1782">((S2406*BZ2406)/100)</f>
        <v>94.864000000000019</v>
      </c>
      <c r="CZ2406">
        <f t="shared" ref="CZ2406:CZ2413" si="1783">((S2406*CA2406)/100)</f>
        <v>13.552</v>
      </c>
      <c r="DC2406" t="s">
        <v>3</v>
      </c>
      <c r="DD2406" t="s">
        <v>3</v>
      </c>
      <c r="DE2406" t="s">
        <v>3</v>
      </c>
      <c r="DF2406" t="s">
        <v>3</v>
      </c>
      <c r="DG2406" t="s">
        <v>3</v>
      </c>
      <c r="DH2406" t="s">
        <v>3</v>
      </c>
      <c r="DI2406" t="s">
        <v>3</v>
      </c>
      <c r="DJ2406" t="s">
        <v>3</v>
      </c>
      <c r="DK2406" t="s">
        <v>3</v>
      </c>
      <c r="DL2406" t="s">
        <v>3</v>
      </c>
      <c r="DM2406" t="s">
        <v>3</v>
      </c>
      <c r="DN2406">
        <v>0</v>
      </c>
      <c r="DO2406">
        <v>0</v>
      </c>
      <c r="DP2406">
        <v>1</v>
      </c>
      <c r="DQ2406">
        <v>1</v>
      </c>
      <c r="DU2406">
        <v>1010</v>
      </c>
      <c r="DV2406" t="s">
        <v>18</v>
      </c>
      <c r="DW2406" t="s">
        <v>18</v>
      </c>
      <c r="DX2406">
        <v>100</v>
      </c>
      <c r="DZ2406" t="s">
        <v>3</v>
      </c>
      <c r="EA2406" t="s">
        <v>3</v>
      </c>
      <c r="EB2406" t="s">
        <v>3</v>
      </c>
      <c r="EC2406" t="s">
        <v>3</v>
      </c>
      <c r="EE2406">
        <v>35096056</v>
      </c>
      <c r="EF2406">
        <v>1</v>
      </c>
      <c r="EG2406" t="s">
        <v>20</v>
      </c>
      <c r="EH2406">
        <v>0</v>
      </c>
      <c r="EI2406" t="s">
        <v>3</v>
      </c>
      <c r="EJ2406">
        <v>4</v>
      </c>
      <c r="EK2406">
        <v>0</v>
      </c>
      <c r="EL2406" t="s">
        <v>21</v>
      </c>
      <c r="EM2406" t="s">
        <v>22</v>
      </c>
      <c r="EO2406" t="s">
        <v>3</v>
      </c>
      <c r="EQ2406">
        <v>0</v>
      </c>
      <c r="ER2406">
        <v>2710.46</v>
      </c>
      <c r="ES2406">
        <v>0</v>
      </c>
      <c r="ET2406">
        <v>0</v>
      </c>
      <c r="EU2406">
        <v>0</v>
      </c>
      <c r="EV2406">
        <v>2710.46</v>
      </c>
      <c r="EW2406">
        <v>5.84</v>
      </c>
      <c r="EX2406">
        <v>0</v>
      </c>
      <c r="EY2406">
        <v>0</v>
      </c>
      <c r="FQ2406">
        <v>0</v>
      </c>
      <c r="FR2406">
        <v>0</v>
      </c>
      <c r="FS2406">
        <v>0</v>
      </c>
      <c r="FX2406">
        <v>70</v>
      </c>
      <c r="FY2406">
        <v>10</v>
      </c>
      <c r="GA2406" t="s">
        <v>3</v>
      </c>
      <c r="GD2406">
        <v>0</v>
      </c>
      <c r="GF2406">
        <v>-931379651</v>
      </c>
      <c r="GG2406">
        <v>2</v>
      </c>
      <c r="GH2406">
        <v>1</v>
      </c>
      <c r="GI2406">
        <v>-2</v>
      </c>
      <c r="GJ2406">
        <v>0</v>
      </c>
      <c r="GK2406">
        <f>ROUND(R2406*(R12)/100,2)</f>
        <v>0</v>
      </c>
      <c r="GL2406">
        <f t="shared" ref="GL2406:GL2413" si="1784">ROUND(IF(AND(BH2406=3,BI2406=3,FS2406&lt;&gt;0),P2406,0),2)</f>
        <v>0</v>
      </c>
      <c r="GM2406">
        <f t="shared" ref="GM2406:GM2413" si="1785">ROUND(O2406+X2406+Y2406+GK2406,2)+GX2406</f>
        <v>243.93</v>
      </c>
      <c r="GN2406">
        <f t="shared" ref="GN2406:GN2413" si="1786">IF(OR(BI2406=0,BI2406=1),GM2406-GX2406,0)</f>
        <v>0</v>
      </c>
      <c r="GO2406">
        <f t="shared" ref="GO2406:GO2413" si="1787">IF(BI2406=2,GM2406-GX2406,0)</f>
        <v>0</v>
      </c>
      <c r="GP2406">
        <f t="shared" ref="GP2406:GP2413" si="1788">IF(BI2406=4,GM2406-GX2406,0)</f>
        <v>243.93</v>
      </c>
      <c r="GR2406">
        <v>0</v>
      </c>
      <c r="GS2406">
        <v>3</v>
      </c>
      <c r="GT2406">
        <v>0</v>
      </c>
      <c r="GU2406" t="s">
        <v>3</v>
      </c>
      <c r="GV2406">
        <f t="shared" ref="GV2406:GV2413" si="1789">ROUND((GT2406),6)</f>
        <v>0</v>
      </c>
      <c r="GW2406">
        <v>1</v>
      </c>
      <c r="GX2406">
        <f t="shared" ref="GX2406:GX2413" si="1790">ROUND(HC2406*I2406,2)</f>
        <v>0</v>
      </c>
      <c r="HA2406">
        <v>0</v>
      </c>
      <c r="HB2406">
        <v>0</v>
      </c>
      <c r="HC2406">
        <f t="shared" ref="HC2406:HC2413" si="1791">GV2406*GW2406</f>
        <v>0</v>
      </c>
      <c r="HE2406" t="s">
        <v>3</v>
      </c>
      <c r="HF2406" t="s">
        <v>3</v>
      </c>
      <c r="HM2406" t="s">
        <v>3</v>
      </c>
      <c r="HN2406" t="s">
        <v>3</v>
      </c>
      <c r="HO2406" t="s">
        <v>3</v>
      </c>
      <c r="HP2406" t="s">
        <v>3</v>
      </c>
      <c r="HQ2406" t="s">
        <v>3</v>
      </c>
      <c r="HS2406">
        <v>0</v>
      </c>
      <c r="IK2406">
        <v>0</v>
      </c>
    </row>
    <row r="2407" spans="1:245" x14ac:dyDescent="0.2">
      <c r="A2407">
        <v>17</v>
      </c>
      <c r="B2407">
        <v>1</v>
      </c>
      <c r="C2407">
        <f>ROW(SmtRes!A783)</f>
        <v>783</v>
      </c>
      <c r="D2407">
        <f>ROW(EtalonRes!A783)</f>
        <v>783</v>
      </c>
      <c r="E2407" t="s">
        <v>566</v>
      </c>
      <c r="F2407" t="s">
        <v>227</v>
      </c>
      <c r="G2407" t="s">
        <v>228</v>
      </c>
      <c r="H2407" t="s">
        <v>229</v>
      </c>
      <c r="I2407">
        <f>ROUND(2/10,9)</f>
        <v>0.2</v>
      </c>
      <c r="J2407">
        <v>0</v>
      </c>
      <c r="K2407">
        <f>ROUND(2/10,9)</f>
        <v>0.2</v>
      </c>
      <c r="O2407">
        <f t="shared" si="1757"/>
        <v>85.31</v>
      </c>
      <c r="P2407">
        <f t="shared" si="1758"/>
        <v>22.46</v>
      </c>
      <c r="Q2407">
        <f t="shared" si="1759"/>
        <v>1.8</v>
      </c>
      <c r="R2407">
        <f t="shared" si="1760"/>
        <v>0.03</v>
      </c>
      <c r="S2407">
        <f t="shared" si="1761"/>
        <v>61.05</v>
      </c>
      <c r="T2407">
        <f t="shared" si="1762"/>
        <v>0</v>
      </c>
      <c r="U2407">
        <f t="shared" si="1763"/>
        <v>8.4000000000000005E-2</v>
      </c>
      <c r="V2407">
        <f t="shared" si="1764"/>
        <v>0</v>
      </c>
      <c r="W2407">
        <f t="shared" si="1765"/>
        <v>0</v>
      </c>
      <c r="X2407">
        <f t="shared" si="1766"/>
        <v>42.74</v>
      </c>
      <c r="Y2407">
        <f t="shared" si="1766"/>
        <v>6.11</v>
      </c>
      <c r="AA2407">
        <v>35364244</v>
      </c>
      <c r="AB2407">
        <f t="shared" si="1767"/>
        <v>426.58</v>
      </c>
      <c r="AC2407">
        <f t="shared" si="1768"/>
        <v>112.32</v>
      </c>
      <c r="AD2407">
        <f t="shared" si="1769"/>
        <v>8.99</v>
      </c>
      <c r="AE2407">
        <f t="shared" si="1770"/>
        <v>0.13</v>
      </c>
      <c r="AF2407">
        <f t="shared" si="1770"/>
        <v>305.27</v>
      </c>
      <c r="AG2407">
        <f t="shared" si="1771"/>
        <v>0</v>
      </c>
      <c r="AH2407">
        <f t="shared" si="1772"/>
        <v>0.42</v>
      </c>
      <c r="AI2407">
        <f t="shared" si="1772"/>
        <v>0</v>
      </c>
      <c r="AJ2407">
        <f t="shared" si="1773"/>
        <v>0</v>
      </c>
      <c r="AK2407">
        <v>426.58</v>
      </c>
      <c r="AL2407">
        <v>112.32</v>
      </c>
      <c r="AM2407">
        <v>8.99</v>
      </c>
      <c r="AN2407">
        <v>0.13</v>
      </c>
      <c r="AO2407">
        <v>305.27</v>
      </c>
      <c r="AP2407">
        <v>0</v>
      </c>
      <c r="AQ2407">
        <v>0.42</v>
      </c>
      <c r="AR2407">
        <v>0</v>
      </c>
      <c r="AS2407">
        <v>0</v>
      </c>
      <c r="AT2407">
        <v>70</v>
      </c>
      <c r="AU2407">
        <v>10</v>
      </c>
      <c r="AV2407">
        <v>1</v>
      </c>
      <c r="AW2407">
        <v>1</v>
      </c>
      <c r="AZ2407">
        <v>1</v>
      </c>
      <c r="BA2407">
        <v>1</v>
      </c>
      <c r="BB2407">
        <v>1</v>
      </c>
      <c r="BC2407">
        <v>1</v>
      </c>
      <c r="BD2407" t="s">
        <v>3</v>
      </c>
      <c r="BE2407" t="s">
        <v>3</v>
      </c>
      <c r="BF2407" t="s">
        <v>3</v>
      </c>
      <c r="BG2407" t="s">
        <v>3</v>
      </c>
      <c r="BH2407">
        <v>0</v>
      </c>
      <c r="BI2407">
        <v>4</v>
      </c>
      <c r="BJ2407" t="s">
        <v>230</v>
      </c>
      <c r="BM2407">
        <v>0</v>
      </c>
      <c r="BN2407">
        <v>0</v>
      </c>
      <c r="BO2407" t="s">
        <v>3</v>
      </c>
      <c r="BP2407">
        <v>0</v>
      </c>
      <c r="BQ2407">
        <v>1</v>
      </c>
      <c r="BR2407">
        <v>0</v>
      </c>
      <c r="BS2407">
        <v>1</v>
      </c>
      <c r="BT2407">
        <v>1</v>
      </c>
      <c r="BU2407">
        <v>1</v>
      </c>
      <c r="BV2407">
        <v>1</v>
      </c>
      <c r="BW2407">
        <v>1</v>
      </c>
      <c r="BX2407">
        <v>1</v>
      </c>
      <c r="BY2407" t="s">
        <v>3</v>
      </c>
      <c r="BZ2407">
        <v>70</v>
      </c>
      <c r="CA2407">
        <v>10</v>
      </c>
      <c r="CB2407" t="s">
        <v>3</v>
      </c>
      <c r="CE2407">
        <v>0</v>
      </c>
      <c r="CF2407">
        <v>0</v>
      </c>
      <c r="CG2407">
        <v>0</v>
      </c>
      <c r="CM2407">
        <v>0</v>
      </c>
      <c r="CN2407" t="s">
        <v>3</v>
      </c>
      <c r="CO2407">
        <v>0</v>
      </c>
      <c r="CP2407">
        <f t="shared" si="1774"/>
        <v>85.31</v>
      </c>
      <c r="CQ2407">
        <f t="shared" si="1775"/>
        <v>112.32</v>
      </c>
      <c r="CR2407">
        <f t="shared" si="1776"/>
        <v>8.99</v>
      </c>
      <c r="CS2407">
        <f t="shared" si="1777"/>
        <v>0.13</v>
      </c>
      <c r="CT2407">
        <f t="shared" si="1778"/>
        <v>305.27</v>
      </c>
      <c r="CU2407">
        <f t="shared" si="1779"/>
        <v>0</v>
      </c>
      <c r="CV2407">
        <f t="shared" si="1780"/>
        <v>0.42</v>
      </c>
      <c r="CW2407">
        <f t="shared" si="1781"/>
        <v>0</v>
      </c>
      <c r="CX2407">
        <f t="shared" si="1781"/>
        <v>0</v>
      </c>
      <c r="CY2407">
        <f t="shared" si="1782"/>
        <v>42.734999999999999</v>
      </c>
      <c r="CZ2407">
        <f t="shared" si="1783"/>
        <v>6.1050000000000004</v>
      </c>
      <c r="DC2407" t="s">
        <v>3</v>
      </c>
      <c r="DD2407" t="s">
        <v>3</v>
      </c>
      <c r="DE2407" t="s">
        <v>3</v>
      </c>
      <c r="DF2407" t="s">
        <v>3</v>
      </c>
      <c r="DG2407" t="s">
        <v>3</v>
      </c>
      <c r="DH2407" t="s">
        <v>3</v>
      </c>
      <c r="DI2407" t="s">
        <v>3</v>
      </c>
      <c r="DJ2407" t="s">
        <v>3</v>
      </c>
      <c r="DK2407" t="s">
        <v>3</v>
      </c>
      <c r="DL2407" t="s">
        <v>3</v>
      </c>
      <c r="DM2407" t="s">
        <v>3</v>
      </c>
      <c r="DN2407">
        <v>0</v>
      </c>
      <c r="DO2407">
        <v>0</v>
      </c>
      <c r="DP2407">
        <v>1</v>
      </c>
      <c r="DQ2407">
        <v>1</v>
      </c>
      <c r="DU2407">
        <v>1013</v>
      </c>
      <c r="DV2407" t="s">
        <v>229</v>
      </c>
      <c r="DW2407" t="s">
        <v>229</v>
      </c>
      <c r="DX2407">
        <v>1</v>
      </c>
      <c r="DZ2407" t="s">
        <v>3</v>
      </c>
      <c r="EA2407" t="s">
        <v>3</v>
      </c>
      <c r="EB2407" t="s">
        <v>3</v>
      </c>
      <c r="EC2407" t="s">
        <v>3</v>
      </c>
      <c r="EE2407">
        <v>35096056</v>
      </c>
      <c r="EF2407">
        <v>1</v>
      </c>
      <c r="EG2407" t="s">
        <v>20</v>
      </c>
      <c r="EH2407">
        <v>0</v>
      </c>
      <c r="EI2407" t="s">
        <v>3</v>
      </c>
      <c r="EJ2407">
        <v>4</v>
      </c>
      <c r="EK2407">
        <v>0</v>
      </c>
      <c r="EL2407" t="s">
        <v>21</v>
      </c>
      <c r="EM2407" t="s">
        <v>22</v>
      </c>
      <c r="EO2407" t="s">
        <v>3</v>
      </c>
      <c r="EQ2407">
        <v>0</v>
      </c>
      <c r="ER2407">
        <v>426.58</v>
      </c>
      <c r="ES2407">
        <v>112.32</v>
      </c>
      <c r="ET2407">
        <v>8.99</v>
      </c>
      <c r="EU2407">
        <v>0.13</v>
      </c>
      <c r="EV2407">
        <v>305.27</v>
      </c>
      <c r="EW2407">
        <v>0.42</v>
      </c>
      <c r="EX2407">
        <v>0</v>
      </c>
      <c r="EY2407">
        <v>0</v>
      </c>
      <c r="FQ2407">
        <v>0</v>
      </c>
      <c r="FR2407">
        <v>0</v>
      </c>
      <c r="FS2407">
        <v>0</v>
      </c>
      <c r="FX2407">
        <v>70</v>
      </c>
      <c r="FY2407">
        <v>10</v>
      </c>
      <c r="GA2407" t="s">
        <v>3</v>
      </c>
      <c r="GD2407">
        <v>0</v>
      </c>
      <c r="GF2407">
        <v>94825724</v>
      </c>
      <c r="GG2407">
        <v>2</v>
      </c>
      <c r="GH2407">
        <v>1</v>
      </c>
      <c r="GI2407">
        <v>-2</v>
      </c>
      <c r="GJ2407">
        <v>0</v>
      </c>
      <c r="GK2407">
        <f>ROUND(R2407*(R12)/100,2)</f>
        <v>0.03</v>
      </c>
      <c r="GL2407">
        <f t="shared" si="1784"/>
        <v>0</v>
      </c>
      <c r="GM2407">
        <f t="shared" si="1785"/>
        <v>134.19</v>
      </c>
      <c r="GN2407">
        <f t="shared" si="1786"/>
        <v>0</v>
      </c>
      <c r="GO2407">
        <f t="shared" si="1787"/>
        <v>0</v>
      </c>
      <c r="GP2407">
        <f t="shared" si="1788"/>
        <v>134.19</v>
      </c>
      <c r="GR2407">
        <v>0</v>
      </c>
      <c r="GS2407">
        <v>3</v>
      </c>
      <c r="GT2407">
        <v>0</v>
      </c>
      <c r="GU2407" t="s">
        <v>3</v>
      </c>
      <c r="GV2407">
        <f t="shared" si="1789"/>
        <v>0</v>
      </c>
      <c r="GW2407">
        <v>1</v>
      </c>
      <c r="GX2407">
        <f t="shared" si="1790"/>
        <v>0</v>
      </c>
      <c r="HA2407">
        <v>0</v>
      </c>
      <c r="HB2407">
        <v>0</v>
      </c>
      <c r="HC2407">
        <f t="shared" si="1791"/>
        <v>0</v>
      </c>
      <c r="HE2407" t="s">
        <v>3</v>
      </c>
      <c r="HF2407" t="s">
        <v>3</v>
      </c>
      <c r="HM2407" t="s">
        <v>3</v>
      </c>
      <c r="HN2407" t="s">
        <v>3</v>
      </c>
      <c r="HO2407" t="s">
        <v>3</v>
      </c>
      <c r="HP2407" t="s">
        <v>3</v>
      </c>
      <c r="HQ2407" t="s">
        <v>3</v>
      </c>
      <c r="HS2407">
        <v>0</v>
      </c>
      <c r="IK2407">
        <v>0</v>
      </c>
    </row>
    <row r="2408" spans="1:245" x14ac:dyDescent="0.2">
      <c r="A2408">
        <v>17</v>
      </c>
      <c r="B2408">
        <v>1</v>
      </c>
      <c r="C2408">
        <f>ROW(SmtRes!A786)</f>
        <v>786</v>
      </c>
      <c r="D2408">
        <f>ROW(EtalonRes!A786)</f>
        <v>786</v>
      </c>
      <c r="E2408" t="s">
        <v>567</v>
      </c>
      <c r="F2408" t="s">
        <v>232</v>
      </c>
      <c r="G2408" t="s">
        <v>233</v>
      </c>
      <c r="H2408" t="s">
        <v>26</v>
      </c>
      <c r="I2408">
        <f>ROUND(1/100,9)</f>
        <v>0.01</v>
      </c>
      <c r="J2408">
        <v>0</v>
      </c>
      <c r="K2408">
        <f>ROUND(1/100,9)</f>
        <v>0.01</v>
      </c>
      <c r="O2408">
        <f t="shared" si="1757"/>
        <v>142.13999999999999</v>
      </c>
      <c r="P2408">
        <f t="shared" si="1758"/>
        <v>0</v>
      </c>
      <c r="Q2408">
        <f t="shared" si="1759"/>
        <v>59.94</v>
      </c>
      <c r="R2408">
        <f t="shared" si="1760"/>
        <v>30.4</v>
      </c>
      <c r="S2408">
        <f t="shared" si="1761"/>
        <v>82.2</v>
      </c>
      <c r="T2408">
        <f t="shared" si="1762"/>
        <v>0</v>
      </c>
      <c r="U2408">
        <f t="shared" si="1763"/>
        <v>0.14000000000000001</v>
      </c>
      <c r="V2408">
        <f t="shared" si="1764"/>
        <v>0</v>
      </c>
      <c r="W2408">
        <f t="shared" si="1765"/>
        <v>0</v>
      </c>
      <c r="X2408">
        <f t="shared" si="1766"/>
        <v>57.54</v>
      </c>
      <c r="Y2408">
        <f t="shared" si="1766"/>
        <v>8.2200000000000006</v>
      </c>
      <c r="AA2408">
        <v>35364244</v>
      </c>
      <c r="AB2408">
        <f t="shared" si="1767"/>
        <v>14213.53</v>
      </c>
      <c r="AC2408">
        <f t="shared" si="1768"/>
        <v>0</v>
      </c>
      <c r="AD2408">
        <f t="shared" si="1769"/>
        <v>5993.85</v>
      </c>
      <c r="AE2408">
        <f t="shared" si="1770"/>
        <v>3040.45</v>
      </c>
      <c r="AF2408">
        <f t="shared" si="1770"/>
        <v>8219.68</v>
      </c>
      <c r="AG2408">
        <f t="shared" si="1771"/>
        <v>0</v>
      </c>
      <c r="AH2408">
        <f t="shared" si="1772"/>
        <v>14</v>
      </c>
      <c r="AI2408">
        <f t="shared" si="1772"/>
        <v>0</v>
      </c>
      <c r="AJ2408">
        <f t="shared" si="1773"/>
        <v>0</v>
      </c>
      <c r="AK2408">
        <v>14213.53</v>
      </c>
      <c r="AL2408">
        <v>0</v>
      </c>
      <c r="AM2408">
        <v>5993.85</v>
      </c>
      <c r="AN2408">
        <v>3040.45</v>
      </c>
      <c r="AO2408">
        <v>8219.68</v>
      </c>
      <c r="AP2408">
        <v>0</v>
      </c>
      <c r="AQ2408">
        <v>14</v>
      </c>
      <c r="AR2408">
        <v>0</v>
      </c>
      <c r="AS2408">
        <v>0</v>
      </c>
      <c r="AT2408">
        <v>70</v>
      </c>
      <c r="AU2408">
        <v>10</v>
      </c>
      <c r="AV2408">
        <v>1</v>
      </c>
      <c r="AW2408">
        <v>1</v>
      </c>
      <c r="AZ2408">
        <v>1</v>
      </c>
      <c r="BA2408">
        <v>1</v>
      </c>
      <c r="BB2408">
        <v>1</v>
      </c>
      <c r="BC2408">
        <v>1</v>
      </c>
      <c r="BD2408" t="s">
        <v>3</v>
      </c>
      <c r="BE2408" t="s">
        <v>3</v>
      </c>
      <c r="BF2408" t="s">
        <v>3</v>
      </c>
      <c r="BG2408" t="s">
        <v>3</v>
      </c>
      <c r="BH2408">
        <v>0</v>
      </c>
      <c r="BI2408">
        <v>4</v>
      </c>
      <c r="BJ2408" t="s">
        <v>234</v>
      </c>
      <c r="BM2408">
        <v>0</v>
      </c>
      <c r="BN2408">
        <v>0</v>
      </c>
      <c r="BO2408" t="s">
        <v>3</v>
      </c>
      <c r="BP2408">
        <v>0</v>
      </c>
      <c r="BQ2408">
        <v>1</v>
      </c>
      <c r="BR2408">
        <v>0</v>
      </c>
      <c r="BS2408">
        <v>1</v>
      </c>
      <c r="BT2408">
        <v>1</v>
      </c>
      <c r="BU2408">
        <v>1</v>
      </c>
      <c r="BV2408">
        <v>1</v>
      </c>
      <c r="BW2408">
        <v>1</v>
      </c>
      <c r="BX2408">
        <v>1</v>
      </c>
      <c r="BY2408" t="s">
        <v>3</v>
      </c>
      <c r="BZ2408">
        <v>70</v>
      </c>
      <c r="CA2408">
        <v>10</v>
      </c>
      <c r="CB2408" t="s">
        <v>3</v>
      </c>
      <c r="CE2408">
        <v>0</v>
      </c>
      <c r="CF2408">
        <v>0</v>
      </c>
      <c r="CG2408">
        <v>0</v>
      </c>
      <c r="CM2408">
        <v>0</v>
      </c>
      <c r="CN2408" t="s">
        <v>3</v>
      </c>
      <c r="CO2408">
        <v>0</v>
      </c>
      <c r="CP2408">
        <f t="shared" si="1774"/>
        <v>142.13999999999999</v>
      </c>
      <c r="CQ2408">
        <f t="shared" si="1775"/>
        <v>0</v>
      </c>
      <c r="CR2408">
        <f t="shared" si="1776"/>
        <v>5993.85</v>
      </c>
      <c r="CS2408">
        <f t="shared" si="1777"/>
        <v>3040.45</v>
      </c>
      <c r="CT2408">
        <f t="shared" si="1778"/>
        <v>8219.68</v>
      </c>
      <c r="CU2408">
        <f t="shared" si="1779"/>
        <v>0</v>
      </c>
      <c r="CV2408">
        <f t="shared" si="1780"/>
        <v>14</v>
      </c>
      <c r="CW2408">
        <f t="shared" si="1781"/>
        <v>0</v>
      </c>
      <c r="CX2408">
        <f t="shared" si="1781"/>
        <v>0</v>
      </c>
      <c r="CY2408">
        <f t="shared" si="1782"/>
        <v>57.54</v>
      </c>
      <c r="CZ2408">
        <f t="shared" si="1783"/>
        <v>8.2200000000000006</v>
      </c>
      <c r="DC2408" t="s">
        <v>3</v>
      </c>
      <c r="DD2408" t="s">
        <v>3</v>
      </c>
      <c r="DE2408" t="s">
        <v>3</v>
      </c>
      <c r="DF2408" t="s">
        <v>3</v>
      </c>
      <c r="DG2408" t="s">
        <v>3</v>
      </c>
      <c r="DH2408" t="s">
        <v>3</v>
      </c>
      <c r="DI2408" t="s">
        <v>3</v>
      </c>
      <c r="DJ2408" t="s">
        <v>3</v>
      </c>
      <c r="DK2408" t="s">
        <v>3</v>
      </c>
      <c r="DL2408" t="s">
        <v>3</v>
      </c>
      <c r="DM2408" t="s">
        <v>3</v>
      </c>
      <c r="DN2408">
        <v>0</v>
      </c>
      <c r="DO2408">
        <v>0</v>
      </c>
      <c r="DP2408">
        <v>1</v>
      </c>
      <c r="DQ2408">
        <v>1</v>
      </c>
      <c r="DU2408">
        <v>1003</v>
      </c>
      <c r="DV2408" t="s">
        <v>26</v>
      </c>
      <c r="DW2408" t="s">
        <v>26</v>
      </c>
      <c r="DX2408">
        <v>100</v>
      </c>
      <c r="DZ2408" t="s">
        <v>3</v>
      </c>
      <c r="EA2408" t="s">
        <v>3</v>
      </c>
      <c r="EB2408" t="s">
        <v>3</v>
      </c>
      <c r="EC2408" t="s">
        <v>3</v>
      </c>
      <c r="EE2408">
        <v>35096056</v>
      </c>
      <c r="EF2408">
        <v>1</v>
      </c>
      <c r="EG2408" t="s">
        <v>20</v>
      </c>
      <c r="EH2408">
        <v>0</v>
      </c>
      <c r="EI2408" t="s">
        <v>3</v>
      </c>
      <c r="EJ2408">
        <v>4</v>
      </c>
      <c r="EK2408">
        <v>0</v>
      </c>
      <c r="EL2408" t="s">
        <v>21</v>
      </c>
      <c r="EM2408" t="s">
        <v>22</v>
      </c>
      <c r="EO2408" t="s">
        <v>3</v>
      </c>
      <c r="EQ2408">
        <v>0</v>
      </c>
      <c r="ER2408">
        <v>14213.53</v>
      </c>
      <c r="ES2408">
        <v>0</v>
      </c>
      <c r="ET2408">
        <v>5993.85</v>
      </c>
      <c r="EU2408">
        <v>3040.45</v>
      </c>
      <c r="EV2408">
        <v>8219.68</v>
      </c>
      <c r="EW2408">
        <v>14</v>
      </c>
      <c r="EX2408">
        <v>0</v>
      </c>
      <c r="EY2408">
        <v>0</v>
      </c>
      <c r="FQ2408">
        <v>0</v>
      </c>
      <c r="FR2408">
        <v>0</v>
      </c>
      <c r="FS2408">
        <v>0</v>
      </c>
      <c r="FX2408">
        <v>70</v>
      </c>
      <c r="FY2408">
        <v>10</v>
      </c>
      <c r="GA2408" t="s">
        <v>3</v>
      </c>
      <c r="GD2408">
        <v>0</v>
      </c>
      <c r="GF2408">
        <v>-140188742</v>
      </c>
      <c r="GG2408">
        <v>2</v>
      </c>
      <c r="GH2408">
        <v>1</v>
      </c>
      <c r="GI2408">
        <v>-2</v>
      </c>
      <c r="GJ2408">
        <v>0</v>
      </c>
      <c r="GK2408">
        <f>ROUND(R2408*(R12)/100,2)</f>
        <v>32.83</v>
      </c>
      <c r="GL2408">
        <f t="shared" si="1784"/>
        <v>0</v>
      </c>
      <c r="GM2408">
        <f t="shared" si="1785"/>
        <v>240.73</v>
      </c>
      <c r="GN2408">
        <f t="shared" si="1786"/>
        <v>0</v>
      </c>
      <c r="GO2408">
        <f t="shared" si="1787"/>
        <v>0</v>
      </c>
      <c r="GP2408">
        <f t="shared" si="1788"/>
        <v>240.73</v>
      </c>
      <c r="GR2408">
        <v>0</v>
      </c>
      <c r="GS2408">
        <v>3</v>
      </c>
      <c r="GT2408">
        <v>0</v>
      </c>
      <c r="GU2408" t="s">
        <v>3</v>
      </c>
      <c r="GV2408">
        <f t="shared" si="1789"/>
        <v>0</v>
      </c>
      <c r="GW2408">
        <v>1</v>
      </c>
      <c r="GX2408">
        <f t="shared" si="1790"/>
        <v>0</v>
      </c>
      <c r="HA2408">
        <v>0</v>
      </c>
      <c r="HB2408">
        <v>0</v>
      </c>
      <c r="HC2408">
        <f t="shared" si="1791"/>
        <v>0</v>
      </c>
      <c r="HE2408" t="s">
        <v>3</v>
      </c>
      <c r="HF2408" t="s">
        <v>3</v>
      </c>
      <c r="HM2408" t="s">
        <v>3</v>
      </c>
      <c r="HN2408" t="s">
        <v>3</v>
      </c>
      <c r="HO2408" t="s">
        <v>3</v>
      </c>
      <c r="HP2408" t="s">
        <v>3</v>
      </c>
      <c r="HQ2408" t="s">
        <v>3</v>
      </c>
      <c r="HS2408">
        <v>0</v>
      </c>
      <c r="IK2408">
        <v>0</v>
      </c>
    </row>
    <row r="2409" spans="1:245" x14ac:dyDescent="0.2">
      <c r="A2409">
        <v>17</v>
      </c>
      <c r="B2409">
        <v>1</v>
      </c>
      <c r="E2409" t="s">
        <v>568</v>
      </c>
      <c r="F2409" t="s">
        <v>236</v>
      </c>
      <c r="G2409" t="s">
        <v>237</v>
      </c>
      <c r="H2409" t="s">
        <v>35</v>
      </c>
      <c r="I2409">
        <v>1E-3</v>
      </c>
      <c r="J2409">
        <v>0</v>
      </c>
      <c r="K2409">
        <v>1E-3</v>
      </c>
      <c r="O2409">
        <f t="shared" si="1757"/>
        <v>99.86</v>
      </c>
      <c r="P2409">
        <f t="shared" si="1758"/>
        <v>99.86</v>
      </c>
      <c r="Q2409">
        <f t="shared" si="1759"/>
        <v>0</v>
      </c>
      <c r="R2409">
        <f t="shared" si="1760"/>
        <v>0</v>
      </c>
      <c r="S2409">
        <f t="shared" si="1761"/>
        <v>0</v>
      </c>
      <c r="T2409">
        <f t="shared" si="1762"/>
        <v>0</v>
      </c>
      <c r="U2409">
        <f t="shared" si="1763"/>
        <v>0</v>
      </c>
      <c r="V2409">
        <f t="shared" si="1764"/>
        <v>0</v>
      </c>
      <c r="W2409">
        <f t="shared" si="1765"/>
        <v>0</v>
      </c>
      <c r="X2409">
        <f t="shared" si="1766"/>
        <v>0</v>
      </c>
      <c r="Y2409">
        <f t="shared" si="1766"/>
        <v>0</v>
      </c>
      <c r="AA2409">
        <v>35364244</v>
      </c>
      <c r="AB2409">
        <f t="shared" si="1767"/>
        <v>99860.32</v>
      </c>
      <c r="AC2409">
        <f t="shared" si="1768"/>
        <v>99860.32</v>
      </c>
      <c r="AD2409">
        <f t="shared" si="1769"/>
        <v>0</v>
      </c>
      <c r="AE2409">
        <f t="shared" si="1770"/>
        <v>0</v>
      </c>
      <c r="AF2409">
        <f t="shared" si="1770"/>
        <v>0</v>
      </c>
      <c r="AG2409">
        <f t="shared" si="1771"/>
        <v>0</v>
      </c>
      <c r="AH2409">
        <f t="shared" si="1772"/>
        <v>0</v>
      </c>
      <c r="AI2409">
        <f t="shared" si="1772"/>
        <v>0</v>
      </c>
      <c r="AJ2409">
        <f t="shared" si="1773"/>
        <v>0</v>
      </c>
      <c r="AK2409">
        <v>99860.32</v>
      </c>
      <c r="AL2409">
        <v>99860.32</v>
      </c>
      <c r="AM2409">
        <v>0</v>
      </c>
      <c r="AN2409">
        <v>0</v>
      </c>
      <c r="AO2409">
        <v>0</v>
      </c>
      <c r="AP2409">
        <v>0</v>
      </c>
      <c r="AQ2409">
        <v>0</v>
      </c>
      <c r="AR2409">
        <v>0</v>
      </c>
      <c r="AS2409">
        <v>0</v>
      </c>
      <c r="AT2409">
        <v>70</v>
      </c>
      <c r="AU2409">
        <v>10</v>
      </c>
      <c r="AV2409">
        <v>1</v>
      </c>
      <c r="AW2409">
        <v>1</v>
      </c>
      <c r="AZ2409">
        <v>1</v>
      </c>
      <c r="BA2409">
        <v>1</v>
      </c>
      <c r="BB2409">
        <v>1</v>
      </c>
      <c r="BC2409">
        <v>1</v>
      </c>
      <c r="BD2409" t="s">
        <v>3</v>
      </c>
      <c r="BE2409" t="s">
        <v>3</v>
      </c>
      <c r="BF2409" t="s">
        <v>3</v>
      </c>
      <c r="BG2409" t="s">
        <v>3</v>
      </c>
      <c r="BH2409">
        <v>3</v>
      </c>
      <c r="BI2409">
        <v>4</v>
      </c>
      <c r="BJ2409" t="s">
        <v>238</v>
      </c>
      <c r="BM2409">
        <v>0</v>
      </c>
      <c r="BN2409">
        <v>0</v>
      </c>
      <c r="BO2409" t="s">
        <v>3</v>
      </c>
      <c r="BP2409">
        <v>0</v>
      </c>
      <c r="BQ2409">
        <v>1</v>
      </c>
      <c r="BR2409">
        <v>0</v>
      </c>
      <c r="BS2409">
        <v>1</v>
      </c>
      <c r="BT2409">
        <v>1</v>
      </c>
      <c r="BU2409">
        <v>1</v>
      </c>
      <c r="BV2409">
        <v>1</v>
      </c>
      <c r="BW2409">
        <v>1</v>
      </c>
      <c r="BX2409">
        <v>1</v>
      </c>
      <c r="BY2409" t="s">
        <v>3</v>
      </c>
      <c r="BZ2409">
        <v>70</v>
      </c>
      <c r="CA2409">
        <v>10</v>
      </c>
      <c r="CB2409" t="s">
        <v>3</v>
      </c>
      <c r="CE2409">
        <v>0</v>
      </c>
      <c r="CF2409">
        <v>0</v>
      </c>
      <c r="CG2409">
        <v>0</v>
      </c>
      <c r="CM2409">
        <v>0</v>
      </c>
      <c r="CN2409" t="s">
        <v>3</v>
      </c>
      <c r="CO2409">
        <v>0</v>
      </c>
      <c r="CP2409">
        <f t="shared" si="1774"/>
        <v>99.86</v>
      </c>
      <c r="CQ2409">
        <f t="shared" si="1775"/>
        <v>99860.32</v>
      </c>
      <c r="CR2409">
        <f t="shared" si="1776"/>
        <v>0</v>
      </c>
      <c r="CS2409">
        <f t="shared" si="1777"/>
        <v>0</v>
      </c>
      <c r="CT2409">
        <f t="shared" si="1778"/>
        <v>0</v>
      </c>
      <c r="CU2409">
        <f t="shared" si="1779"/>
        <v>0</v>
      </c>
      <c r="CV2409">
        <f t="shared" si="1780"/>
        <v>0</v>
      </c>
      <c r="CW2409">
        <f t="shared" si="1781"/>
        <v>0</v>
      </c>
      <c r="CX2409">
        <f t="shared" si="1781"/>
        <v>0</v>
      </c>
      <c r="CY2409">
        <f t="shared" si="1782"/>
        <v>0</v>
      </c>
      <c r="CZ2409">
        <f t="shared" si="1783"/>
        <v>0</v>
      </c>
      <c r="DC2409" t="s">
        <v>3</v>
      </c>
      <c r="DD2409" t="s">
        <v>3</v>
      </c>
      <c r="DE2409" t="s">
        <v>3</v>
      </c>
      <c r="DF2409" t="s">
        <v>3</v>
      </c>
      <c r="DG2409" t="s">
        <v>3</v>
      </c>
      <c r="DH2409" t="s">
        <v>3</v>
      </c>
      <c r="DI2409" t="s">
        <v>3</v>
      </c>
      <c r="DJ2409" t="s">
        <v>3</v>
      </c>
      <c r="DK2409" t="s">
        <v>3</v>
      </c>
      <c r="DL2409" t="s">
        <v>3</v>
      </c>
      <c r="DM2409" t="s">
        <v>3</v>
      </c>
      <c r="DN2409">
        <v>0</v>
      </c>
      <c r="DO2409">
        <v>0</v>
      </c>
      <c r="DP2409">
        <v>1</v>
      </c>
      <c r="DQ2409">
        <v>1</v>
      </c>
      <c r="DU2409">
        <v>1003</v>
      </c>
      <c r="DV2409" t="s">
        <v>35</v>
      </c>
      <c r="DW2409" t="s">
        <v>35</v>
      </c>
      <c r="DX2409">
        <v>1000</v>
      </c>
      <c r="DZ2409" t="s">
        <v>3</v>
      </c>
      <c r="EA2409" t="s">
        <v>3</v>
      </c>
      <c r="EB2409" t="s">
        <v>3</v>
      </c>
      <c r="EC2409" t="s">
        <v>3</v>
      </c>
      <c r="EE2409">
        <v>35096056</v>
      </c>
      <c r="EF2409">
        <v>1</v>
      </c>
      <c r="EG2409" t="s">
        <v>20</v>
      </c>
      <c r="EH2409">
        <v>0</v>
      </c>
      <c r="EI2409" t="s">
        <v>3</v>
      </c>
      <c r="EJ2409">
        <v>4</v>
      </c>
      <c r="EK2409">
        <v>0</v>
      </c>
      <c r="EL2409" t="s">
        <v>21</v>
      </c>
      <c r="EM2409" t="s">
        <v>22</v>
      </c>
      <c r="EO2409" t="s">
        <v>3</v>
      </c>
      <c r="EQ2409">
        <v>0</v>
      </c>
      <c r="ER2409">
        <v>99860.32</v>
      </c>
      <c r="ES2409">
        <v>99860.32</v>
      </c>
      <c r="ET2409">
        <v>0</v>
      </c>
      <c r="EU2409">
        <v>0</v>
      </c>
      <c r="EV2409">
        <v>0</v>
      </c>
      <c r="EW2409">
        <v>0</v>
      </c>
      <c r="EX2409">
        <v>0</v>
      </c>
      <c r="EY2409">
        <v>0</v>
      </c>
      <c r="FQ2409">
        <v>0</v>
      </c>
      <c r="FR2409">
        <v>0</v>
      </c>
      <c r="FS2409">
        <v>0</v>
      </c>
      <c r="FX2409">
        <v>70</v>
      </c>
      <c r="FY2409">
        <v>10</v>
      </c>
      <c r="GA2409" t="s">
        <v>3</v>
      </c>
      <c r="GD2409">
        <v>0</v>
      </c>
      <c r="GF2409">
        <v>2077141205</v>
      </c>
      <c r="GG2409">
        <v>2</v>
      </c>
      <c r="GH2409">
        <v>1</v>
      </c>
      <c r="GI2409">
        <v>-2</v>
      </c>
      <c r="GJ2409">
        <v>0</v>
      </c>
      <c r="GK2409">
        <f>ROUND(R2409*(R12)/100,2)</f>
        <v>0</v>
      </c>
      <c r="GL2409">
        <f t="shared" si="1784"/>
        <v>0</v>
      </c>
      <c r="GM2409">
        <f t="shared" si="1785"/>
        <v>99.86</v>
      </c>
      <c r="GN2409">
        <f t="shared" si="1786"/>
        <v>0</v>
      </c>
      <c r="GO2409">
        <f t="shared" si="1787"/>
        <v>0</v>
      </c>
      <c r="GP2409">
        <f t="shared" si="1788"/>
        <v>99.86</v>
      </c>
      <c r="GR2409">
        <v>0</v>
      </c>
      <c r="GS2409">
        <v>3</v>
      </c>
      <c r="GT2409">
        <v>0</v>
      </c>
      <c r="GU2409" t="s">
        <v>3</v>
      </c>
      <c r="GV2409">
        <f t="shared" si="1789"/>
        <v>0</v>
      </c>
      <c r="GW2409">
        <v>1</v>
      </c>
      <c r="GX2409">
        <f t="shared" si="1790"/>
        <v>0</v>
      </c>
      <c r="HA2409">
        <v>0</v>
      </c>
      <c r="HB2409">
        <v>0</v>
      </c>
      <c r="HC2409">
        <f t="shared" si="1791"/>
        <v>0</v>
      </c>
      <c r="HE2409" t="s">
        <v>3</v>
      </c>
      <c r="HF2409" t="s">
        <v>3</v>
      </c>
      <c r="HM2409" t="s">
        <v>3</v>
      </c>
      <c r="HN2409" t="s">
        <v>3</v>
      </c>
      <c r="HO2409" t="s">
        <v>3</v>
      </c>
      <c r="HP2409" t="s">
        <v>3</v>
      </c>
      <c r="HQ2409" t="s">
        <v>3</v>
      </c>
      <c r="HS2409">
        <v>0</v>
      </c>
      <c r="IK2409">
        <v>0</v>
      </c>
    </row>
    <row r="2410" spans="1:245" x14ac:dyDescent="0.2">
      <c r="A2410">
        <v>17</v>
      </c>
      <c r="B2410">
        <v>1</v>
      </c>
      <c r="E2410" t="s">
        <v>569</v>
      </c>
      <c r="F2410" t="s">
        <v>240</v>
      </c>
      <c r="G2410" t="s">
        <v>241</v>
      </c>
      <c r="H2410" t="s">
        <v>242</v>
      </c>
      <c r="I2410">
        <f>ROUND(2/1000,9)</f>
        <v>2E-3</v>
      </c>
      <c r="J2410">
        <v>0</v>
      </c>
      <c r="K2410">
        <f>ROUND(2/1000,9)</f>
        <v>2E-3</v>
      </c>
      <c r="O2410">
        <f t="shared" si="1757"/>
        <v>144.34</v>
      </c>
      <c r="P2410">
        <f t="shared" si="1758"/>
        <v>144.34</v>
      </c>
      <c r="Q2410">
        <f t="shared" si="1759"/>
        <v>0</v>
      </c>
      <c r="R2410">
        <f t="shared" si="1760"/>
        <v>0</v>
      </c>
      <c r="S2410">
        <f t="shared" si="1761"/>
        <v>0</v>
      </c>
      <c r="T2410">
        <f t="shared" si="1762"/>
        <v>0</v>
      </c>
      <c r="U2410">
        <f t="shared" si="1763"/>
        <v>0</v>
      </c>
      <c r="V2410">
        <f t="shared" si="1764"/>
        <v>0</v>
      </c>
      <c r="W2410">
        <f t="shared" si="1765"/>
        <v>0</v>
      </c>
      <c r="X2410">
        <f t="shared" si="1766"/>
        <v>0</v>
      </c>
      <c r="Y2410">
        <f t="shared" si="1766"/>
        <v>0</v>
      </c>
      <c r="AA2410">
        <v>35364244</v>
      </c>
      <c r="AB2410">
        <f t="shared" si="1767"/>
        <v>72169.899999999994</v>
      </c>
      <c r="AC2410">
        <f t="shared" si="1768"/>
        <v>72169.899999999994</v>
      </c>
      <c r="AD2410">
        <f t="shared" si="1769"/>
        <v>0</v>
      </c>
      <c r="AE2410">
        <f t="shared" si="1770"/>
        <v>0</v>
      </c>
      <c r="AF2410">
        <f t="shared" si="1770"/>
        <v>0</v>
      </c>
      <c r="AG2410">
        <f t="shared" si="1771"/>
        <v>0</v>
      </c>
      <c r="AH2410">
        <f t="shared" si="1772"/>
        <v>0</v>
      </c>
      <c r="AI2410">
        <f t="shared" si="1772"/>
        <v>0</v>
      </c>
      <c r="AJ2410">
        <f t="shared" si="1773"/>
        <v>0</v>
      </c>
      <c r="AK2410">
        <v>72169.899999999994</v>
      </c>
      <c r="AL2410">
        <v>72169.899999999994</v>
      </c>
      <c r="AM2410">
        <v>0</v>
      </c>
      <c r="AN2410">
        <v>0</v>
      </c>
      <c r="AO2410">
        <v>0</v>
      </c>
      <c r="AP2410">
        <v>0</v>
      </c>
      <c r="AQ2410">
        <v>0</v>
      </c>
      <c r="AR2410">
        <v>0</v>
      </c>
      <c r="AS2410">
        <v>0</v>
      </c>
      <c r="AT2410">
        <v>70</v>
      </c>
      <c r="AU2410">
        <v>10</v>
      </c>
      <c r="AV2410">
        <v>1</v>
      </c>
      <c r="AW2410">
        <v>1</v>
      </c>
      <c r="AZ2410">
        <v>1</v>
      </c>
      <c r="BA2410">
        <v>1</v>
      </c>
      <c r="BB2410">
        <v>1</v>
      </c>
      <c r="BC2410">
        <v>1</v>
      </c>
      <c r="BD2410" t="s">
        <v>3</v>
      </c>
      <c r="BE2410" t="s">
        <v>3</v>
      </c>
      <c r="BF2410" t="s">
        <v>3</v>
      </c>
      <c r="BG2410" t="s">
        <v>3</v>
      </c>
      <c r="BH2410">
        <v>3</v>
      </c>
      <c r="BI2410">
        <v>4</v>
      </c>
      <c r="BJ2410" t="s">
        <v>243</v>
      </c>
      <c r="BM2410">
        <v>0</v>
      </c>
      <c r="BN2410">
        <v>0</v>
      </c>
      <c r="BO2410" t="s">
        <v>3</v>
      </c>
      <c r="BP2410">
        <v>0</v>
      </c>
      <c r="BQ2410">
        <v>1</v>
      </c>
      <c r="BR2410">
        <v>0</v>
      </c>
      <c r="BS2410">
        <v>1</v>
      </c>
      <c r="BT2410">
        <v>1</v>
      </c>
      <c r="BU2410">
        <v>1</v>
      </c>
      <c r="BV2410">
        <v>1</v>
      </c>
      <c r="BW2410">
        <v>1</v>
      </c>
      <c r="BX2410">
        <v>1</v>
      </c>
      <c r="BY2410" t="s">
        <v>3</v>
      </c>
      <c r="BZ2410">
        <v>70</v>
      </c>
      <c r="CA2410">
        <v>10</v>
      </c>
      <c r="CB2410" t="s">
        <v>3</v>
      </c>
      <c r="CE2410">
        <v>0</v>
      </c>
      <c r="CF2410">
        <v>0</v>
      </c>
      <c r="CG2410">
        <v>0</v>
      </c>
      <c r="CM2410">
        <v>0</v>
      </c>
      <c r="CN2410" t="s">
        <v>3</v>
      </c>
      <c r="CO2410">
        <v>0</v>
      </c>
      <c r="CP2410">
        <f t="shared" si="1774"/>
        <v>144.34</v>
      </c>
      <c r="CQ2410">
        <f t="shared" si="1775"/>
        <v>72169.899999999994</v>
      </c>
      <c r="CR2410">
        <f t="shared" si="1776"/>
        <v>0</v>
      </c>
      <c r="CS2410">
        <f t="shared" si="1777"/>
        <v>0</v>
      </c>
      <c r="CT2410">
        <f t="shared" si="1778"/>
        <v>0</v>
      </c>
      <c r="CU2410">
        <f t="shared" si="1779"/>
        <v>0</v>
      </c>
      <c r="CV2410">
        <f t="shared" si="1780"/>
        <v>0</v>
      </c>
      <c r="CW2410">
        <f t="shared" si="1781"/>
        <v>0</v>
      </c>
      <c r="CX2410">
        <f t="shared" si="1781"/>
        <v>0</v>
      </c>
      <c r="CY2410">
        <f t="shared" si="1782"/>
        <v>0</v>
      </c>
      <c r="CZ2410">
        <f t="shared" si="1783"/>
        <v>0</v>
      </c>
      <c r="DC2410" t="s">
        <v>3</v>
      </c>
      <c r="DD2410" t="s">
        <v>3</v>
      </c>
      <c r="DE2410" t="s">
        <v>3</v>
      </c>
      <c r="DF2410" t="s">
        <v>3</v>
      </c>
      <c r="DG2410" t="s">
        <v>3</v>
      </c>
      <c r="DH2410" t="s">
        <v>3</v>
      </c>
      <c r="DI2410" t="s">
        <v>3</v>
      </c>
      <c r="DJ2410" t="s">
        <v>3</v>
      </c>
      <c r="DK2410" t="s">
        <v>3</v>
      </c>
      <c r="DL2410" t="s">
        <v>3</v>
      </c>
      <c r="DM2410" t="s">
        <v>3</v>
      </c>
      <c r="DN2410">
        <v>0</v>
      </c>
      <c r="DO2410">
        <v>0</v>
      </c>
      <c r="DP2410">
        <v>1</v>
      </c>
      <c r="DQ2410">
        <v>1</v>
      </c>
      <c r="DU2410">
        <v>1010</v>
      </c>
      <c r="DV2410" t="s">
        <v>242</v>
      </c>
      <c r="DW2410" t="s">
        <v>242</v>
      </c>
      <c r="DX2410">
        <v>1000</v>
      </c>
      <c r="DZ2410" t="s">
        <v>3</v>
      </c>
      <c r="EA2410" t="s">
        <v>3</v>
      </c>
      <c r="EB2410" t="s">
        <v>3</v>
      </c>
      <c r="EC2410" t="s">
        <v>3</v>
      </c>
      <c r="EE2410">
        <v>35096056</v>
      </c>
      <c r="EF2410">
        <v>1</v>
      </c>
      <c r="EG2410" t="s">
        <v>20</v>
      </c>
      <c r="EH2410">
        <v>0</v>
      </c>
      <c r="EI2410" t="s">
        <v>3</v>
      </c>
      <c r="EJ2410">
        <v>4</v>
      </c>
      <c r="EK2410">
        <v>0</v>
      </c>
      <c r="EL2410" t="s">
        <v>21</v>
      </c>
      <c r="EM2410" t="s">
        <v>22</v>
      </c>
      <c r="EO2410" t="s">
        <v>3</v>
      </c>
      <c r="EQ2410">
        <v>0</v>
      </c>
      <c r="ER2410">
        <v>72169.899999999994</v>
      </c>
      <c r="ES2410">
        <v>72169.899999999994</v>
      </c>
      <c r="ET2410">
        <v>0</v>
      </c>
      <c r="EU2410">
        <v>0</v>
      </c>
      <c r="EV2410">
        <v>0</v>
      </c>
      <c r="EW2410">
        <v>0</v>
      </c>
      <c r="EX2410">
        <v>0</v>
      </c>
      <c r="EY2410">
        <v>0</v>
      </c>
      <c r="FQ2410">
        <v>0</v>
      </c>
      <c r="FR2410">
        <v>0</v>
      </c>
      <c r="FS2410">
        <v>0</v>
      </c>
      <c r="FX2410">
        <v>70</v>
      </c>
      <c r="FY2410">
        <v>10</v>
      </c>
      <c r="GA2410" t="s">
        <v>3</v>
      </c>
      <c r="GD2410">
        <v>0</v>
      </c>
      <c r="GF2410">
        <v>653953554</v>
      </c>
      <c r="GG2410">
        <v>2</v>
      </c>
      <c r="GH2410">
        <v>1</v>
      </c>
      <c r="GI2410">
        <v>-2</v>
      </c>
      <c r="GJ2410">
        <v>0</v>
      </c>
      <c r="GK2410">
        <f>ROUND(R2410*(R12)/100,2)</f>
        <v>0</v>
      </c>
      <c r="GL2410">
        <f t="shared" si="1784"/>
        <v>0</v>
      </c>
      <c r="GM2410">
        <f t="shared" si="1785"/>
        <v>144.34</v>
      </c>
      <c r="GN2410">
        <f t="shared" si="1786"/>
        <v>0</v>
      </c>
      <c r="GO2410">
        <f t="shared" si="1787"/>
        <v>0</v>
      </c>
      <c r="GP2410">
        <f t="shared" si="1788"/>
        <v>144.34</v>
      </c>
      <c r="GR2410">
        <v>0</v>
      </c>
      <c r="GS2410">
        <v>3</v>
      </c>
      <c r="GT2410">
        <v>0</v>
      </c>
      <c r="GU2410" t="s">
        <v>3</v>
      </c>
      <c r="GV2410">
        <f t="shared" si="1789"/>
        <v>0</v>
      </c>
      <c r="GW2410">
        <v>1</v>
      </c>
      <c r="GX2410">
        <f t="shared" si="1790"/>
        <v>0</v>
      </c>
      <c r="HA2410">
        <v>0</v>
      </c>
      <c r="HB2410">
        <v>0</v>
      </c>
      <c r="HC2410">
        <f t="shared" si="1791"/>
        <v>0</v>
      </c>
      <c r="HE2410" t="s">
        <v>3</v>
      </c>
      <c r="HF2410" t="s">
        <v>3</v>
      </c>
      <c r="HM2410" t="s">
        <v>3</v>
      </c>
      <c r="HN2410" t="s">
        <v>3</v>
      </c>
      <c r="HO2410" t="s">
        <v>3</v>
      </c>
      <c r="HP2410" t="s">
        <v>3</v>
      </c>
      <c r="HQ2410" t="s">
        <v>3</v>
      </c>
      <c r="HS2410">
        <v>0</v>
      </c>
      <c r="IK2410">
        <v>0</v>
      </c>
    </row>
    <row r="2411" spans="1:245" x14ac:dyDescent="0.2">
      <c r="A2411">
        <v>17</v>
      </c>
      <c r="B2411">
        <v>1</v>
      </c>
      <c r="C2411">
        <f>ROW(SmtRes!A788)</f>
        <v>788</v>
      </c>
      <c r="D2411">
        <f>ROW(EtalonRes!A788)</f>
        <v>788</v>
      </c>
      <c r="E2411" t="s">
        <v>570</v>
      </c>
      <c r="F2411" t="s">
        <v>38</v>
      </c>
      <c r="G2411" t="s">
        <v>39</v>
      </c>
      <c r="H2411" t="s">
        <v>18</v>
      </c>
      <c r="I2411">
        <f>ROUND(4/100,9)</f>
        <v>0.04</v>
      </c>
      <c r="J2411">
        <v>0</v>
      </c>
      <c r="K2411">
        <f>ROUND(4/100,9)</f>
        <v>0.04</v>
      </c>
      <c r="O2411">
        <f t="shared" si="1757"/>
        <v>1116.6400000000001</v>
      </c>
      <c r="P2411">
        <f t="shared" si="1758"/>
        <v>0</v>
      </c>
      <c r="Q2411">
        <f t="shared" si="1759"/>
        <v>1.3</v>
      </c>
      <c r="R2411">
        <f t="shared" si="1760"/>
        <v>0.03</v>
      </c>
      <c r="S2411">
        <f t="shared" si="1761"/>
        <v>1115.3399999999999</v>
      </c>
      <c r="T2411">
        <f t="shared" si="1762"/>
        <v>0</v>
      </c>
      <c r="U2411">
        <f t="shared" si="1763"/>
        <v>1.7124000000000001</v>
      </c>
      <c r="V2411">
        <f t="shared" si="1764"/>
        <v>0</v>
      </c>
      <c r="W2411">
        <f t="shared" si="1765"/>
        <v>0</v>
      </c>
      <c r="X2411">
        <f t="shared" si="1766"/>
        <v>780.74</v>
      </c>
      <c r="Y2411">
        <f t="shared" si="1766"/>
        <v>111.53</v>
      </c>
      <c r="AA2411">
        <v>35364244</v>
      </c>
      <c r="AB2411">
        <f t="shared" si="1767"/>
        <v>27916.01</v>
      </c>
      <c r="AC2411">
        <f t="shared" si="1768"/>
        <v>0</v>
      </c>
      <c r="AD2411">
        <f t="shared" si="1769"/>
        <v>32.57</v>
      </c>
      <c r="AE2411">
        <f t="shared" si="1770"/>
        <v>0.69</v>
      </c>
      <c r="AF2411">
        <f t="shared" si="1770"/>
        <v>27883.439999999999</v>
      </c>
      <c r="AG2411">
        <f t="shared" si="1771"/>
        <v>0</v>
      </c>
      <c r="AH2411">
        <f t="shared" si="1772"/>
        <v>42.81</v>
      </c>
      <c r="AI2411">
        <f t="shared" si="1772"/>
        <v>0</v>
      </c>
      <c r="AJ2411">
        <f t="shared" si="1773"/>
        <v>0</v>
      </c>
      <c r="AK2411">
        <v>27916.01</v>
      </c>
      <c r="AL2411">
        <v>0</v>
      </c>
      <c r="AM2411">
        <v>32.57</v>
      </c>
      <c r="AN2411">
        <v>0.69</v>
      </c>
      <c r="AO2411">
        <v>27883.439999999999</v>
      </c>
      <c r="AP2411">
        <v>0</v>
      </c>
      <c r="AQ2411">
        <v>42.81</v>
      </c>
      <c r="AR2411">
        <v>0</v>
      </c>
      <c r="AS2411">
        <v>0</v>
      </c>
      <c r="AT2411">
        <v>70</v>
      </c>
      <c r="AU2411">
        <v>10</v>
      </c>
      <c r="AV2411">
        <v>1</v>
      </c>
      <c r="AW2411">
        <v>1</v>
      </c>
      <c r="AZ2411">
        <v>1</v>
      </c>
      <c r="BA2411">
        <v>1</v>
      </c>
      <c r="BB2411">
        <v>1</v>
      </c>
      <c r="BC2411">
        <v>1</v>
      </c>
      <c r="BD2411" t="s">
        <v>3</v>
      </c>
      <c r="BE2411" t="s">
        <v>3</v>
      </c>
      <c r="BF2411" t="s">
        <v>3</v>
      </c>
      <c r="BG2411" t="s">
        <v>3</v>
      </c>
      <c r="BH2411">
        <v>0</v>
      </c>
      <c r="BI2411">
        <v>4</v>
      </c>
      <c r="BJ2411" t="s">
        <v>40</v>
      </c>
      <c r="BM2411">
        <v>0</v>
      </c>
      <c r="BN2411">
        <v>0</v>
      </c>
      <c r="BO2411" t="s">
        <v>3</v>
      </c>
      <c r="BP2411">
        <v>0</v>
      </c>
      <c r="BQ2411">
        <v>1</v>
      </c>
      <c r="BR2411">
        <v>0</v>
      </c>
      <c r="BS2411">
        <v>1</v>
      </c>
      <c r="BT2411">
        <v>1</v>
      </c>
      <c r="BU2411">
        <v>1</v>
      </c>
      <c r="BV2411">
        <v>1</v>
      </c>
      <c r="BW2411">
        <v>1</v>
      </c>
      <c r="BX2411">
        <v>1</v>
      </c>
      <c r="BY2411" t="s">
        <v>3</v>
      </c>
      <c r="BZ2411">
        <v>70</v>
      </c>
      <c r="CA2411">
        <v>10</v>
      </c>
      <c r="CB2411" t="s">
        <v>3</v>
      </c>
      <c r="CE2411">
        <v>0</v>
      </c>
      <c r="CF2411">
        <v>0</v>
      </c>
      <c r="CG2411">
        <v>0</v>
      </c>
      <c r="CM2411">
        <v>0</v>
      </c>
      <c r="CN2411" t="s">
        <v>3</v>
      </c>
      <c r="CO2411">
        <v>0</v>
      </c>
      <c r="CP2411">
        <f t="shared" si="1774"/>
        <v>1116.6399999999999</v>
      </c>
      <c r="CQ2411">
        <f t="shared" si="1775"/>
        <v>0</v>
      </c>
      <c r="CR2411">
        <f t="shared" si="1776"/>
        <v>32.57</v>
      </c>
      <c r="CS2411">
        <f t="shared" si="1777"/>
        <v>0.69</v>
      </c>
      <c r="CT2411">
        <f t="shared" si="1778"/>
        <v>27883.439999999999</v>
      </c>
      <c r="CU2411">
        <f t="shared" si="1779"/>
        <v>0</v>
      </c>
      <c r="CV2411">
        <f t="shared" si="1780"/>
        <v>42.81</v>
      </c>
      <c r="CW2411">
        <f t="shared" si="1781"/>
        <v>0</v>
      </c>
      <c r="CX2411">
        <f t="shared" si="1781"/>
        <v>0</v>
      </c>
      <c r="CY2411">
        <f t="shared" si="1782"/>
        <v>780.73799999999983</v>
      </c>
      <c r="CZ2411">
        <f t="shared" si="1783"/>
        <v>111.53399999999999</v>
      </c>
      <c r="DC2411" t="s">
        <v>3</v>
      </c>
      <c r="DD2411" t="s">
        <v>3</v>
      </c>
      <c r="DE2411" t="s">
        <v>3</v>
      </c>
      <c r="DF2411" t="s">
        <v>3</v>
      </c>
      <c r="DG2411" t="s">
        <v>3</v>
      </c>
      <c r="DH2411" t="s">
        <v>3</v>
      </c>
      <c r="DI2411" t="s">
        <v>3</v>
      </c>
      <c r="DJ2411" t="s">
        <v>3</v>
      </c>
      <c r="DK2411" t="s">
        <v>3</v>
      </c>
      <c r="DL2411" t="s">
        <v>3</v>
      </c>
      <c r="DM2411" t="s">
        <v>3</v>
      </c>
      <c r="DN2411">
        <v>0</v>
      </c>
      <c r="DO2411">
        <v>0</v>
      </c>
      <c r="DP2411">
        <v>1</v>
      </c>
      <c r="DQ2411">
        <v>1</v>
      </c>
      <c r="DU2411">
        <v>1010</v>
      </c>
      <c r="DV2411" t="s">
        <v>18</v>
      </c>
      <c r="DW2411" t="s">
        <v>18</v>
      </c>
      <c r="DX2411">
        <v>100</v>
      </c>
      <c r="DZ2411" t="s">
        <v>3</v>
      </c>
      <c r="EA2411" t="s">
        <v>3</v>
      </c>
      <c r="EB2411" t="s">
        <v>3</v>
      </c>
      <c r="EC2411" t="s">
        <v>3</v>
      </c>
      <c r="EE2411">
        <v>35096056</v>
      </c>
      <c r="EF2411">
        <v>1</v>
      </c>
      <c r="EG2411" t="s">
        <v>20</v>
      </c>
      <c r="EH2411">
        <v>0</v>
      </c>
      <c r="EI2411" t="s">
        <v>3</v>
      </c>
      <c r="EJ2411">
        <v>4</v>
      </c>
      <c r="EK2411">
        <v>0</v>
      </c>
      <c r="EL2411" t="s">
        <v>21</v>
      </c>
      <c r="EM2411" t="s">
        <v>22</v>
      </c>
      <c r="EO2411" t="s">
        <v>3</v>
      </c>
      <c r="EQ2411">
        <v>262144</v>
      </c>
      <c r="ER2411">
        <v>27916.01</v>
      </c>
      <c r="ES2411">
        <v>0</v>
      </c>
      <c r="ET2411">
        <v>32.57</v>
      </c>
      <c r="EU2411">
        <v>0.69</v>
      </c>
      <c r="EV2411">
        <v>27883.439999999999</v>
      </c>
      <c r="EW2411">
        <v>42.81</v>
      </c>
      <c r="EX2411">
        <v>0</v>
      </c>
      <c r="EY2411">
        <v>0</v>
      </c>
      <c r="FQ2411">
        <v>0</v>
      </c>
      <c r="FR2411">
        <v>0</v>
      </c>
      <c r="FS2411">
        <v>0</v>
      </c>
      <c r="FX2411">
        <v>70</v>
      </c>
      <c r="FY2411">
        <v>10</v>
      </c>
      <c r="GA2411" t="s">
        <v>3</v>
      </c>
      <c r="GD2411">
        <v>0</v>
      </c>
      <c r="GF2411">
        <v>1394402761</v>
      </c>
      <c r="GG2411">
        <v>2</v>
      </c>
      <c r="GH2411">
        <v>1</v>
      </c>
      <c r="GI2411">
        <v>-2</v>
      </c>
      <c r="GJ2411">
        <v>0</v>
      </c>
      <c r="GK2411">
        <f>ROUND(R2411*(R12)/100,2)</f>
        <v>0.03</v>
      </c>
      <c r="GL2411">
        <f t="shared" si="1784"/>
        <v>0</v>
      </c>
      <c r="GM2411">
        <f t="shared" si="1785"/>
        <v>2008.94</v>
      </c>
      <c r="GN2411">
        <f t="shared" si="1786"/>
        <v>0</v>
      </c>
      <c r="GO2411">
        <f t="shared" si="1787"/>
        <v>0</v>
      </c>
      <c r="GP2411">
        <f t="shared" si="1788"/>
        <v>2008.94</v>
      </c>
      <c r="GR2411">
        <v>0</v>
      </c>
      <c r="GS2411">
        <v>3</v>
      </c>
      <c r="GT2411">
        <v>0</v>
      </c>
      <c r="GU2411" t="s">
        <v>3</v>
      </c>
      <c r="GV2411">
        <f t="shared" si="1789"/>
        <v>0</v>
      </c>
      <c r="GW2411">
        <v>1</v>
      </c>
      <c r="GX2411">
        <f t="shared" si="1790"/>
        <v>0</v>
      </c>
      <c r="HA2411">
        <v>0</v>
      </c>
      <c r="HB2411">
        <v>0</v>
      </c>
      <c r="HC2411">
        <f t="shared" si="1791"/>
        <v>0</v>
      </c>
      <c r="HE2411" t="s">
        <v>3</v>
      </c>
      <c r="HF2411" t="s">
        <v>3</v>
      </c>
      <c r="HM2411" t="s">
        <v>3</v>
      </c>
      <c r="HN2411" t="s">
        <v>3</v>
      </c>
      <c r="HO2411" t="s">
        <v>3</v>
      </c>
      <c r="HP2411" t="s">
        <v>3</v>
      </c>
      <c r="HQ2411" t="s">
        <v>3</v>
      </c>
      <c r="HS2411">
        <v>0</v>
      </c>
      <c r="IK2411">
        <v>0</v>
      </c>
    </row>
    <row r="2412" spans="1:245" x14ac:dyDescent="0.2">
      <c r="A2412">
        <v>17</v>
      </c>
      <c r="B2412">
        <v>1</v>
      </c>
      <c r="C2412">
        <f>ROW(SmtRes!A790)</f>
        <v>790</v>
      </c>
      <c r="D2412">
        <f>ROW(EtalonRes!A790)</f>
        <v>790</v>
      </c>
      <c r="E2412" t="s">
        <v>571</v>
      </c>
      <c r="F2412" t="s">
        <v>42</v>
      </c>
      <c r="G2412" t="s">
        <v>43</v>
      </c>
      <c r="H2412" t="s">
        <v>18</v>
      </c>
      <c r="I2412">
        <f>ROUND(1/100,9)</f>
        <v>0.01</v>
      </c>
      <c r="J2412">
        <v>0</v>
      </c>
      <c r="K2412">
        <f>ROUND(1/100,9)</f>
        <v>0.01</v>
      </c>
      <c r="O2412">
        <f t="shared" si="1757"/>
        <v>255.78</v>
      </c>
      <c r="P2412">
        <f t="shared" si="1758"/>
        <v>0</v>
      </c>
      <c r="Q2412">
        <f t="shared" si="1759"/>
        <v>0.33</v>
      </c>
      <c r="R2412">
        <f t="shared" si="1760"/>
        <v>0.01</v>
      </c>
      <c r="S2412">
        <f t="shared" si="1761"/>
        <v>255.45</v>
      </c>
      <c r="T2412">
        <f t="shared" si="1762"/>
        <v>0</v>
      </c>
      <c r="U2412">
        <f t="shared" si="1763"/>
        <v>0.39219999999999999</v>
      </c>
      <c r="V2412">
        <f t="shared" si="1764"/>
        <v>0</v>
      </c>
      <c r="W2412">
        <f t="shared" si="1765"/>
        <v>0</v>
      </c>
      <c r="X2412">
        <f t="shared" si="1766"/>
        <v>178.82</v>
      </c>
      <c r="Y2412">
        <f t="shared" si="1766"/>
        <v>25.55</v>
      </c>
      <c r="AA2412">
        <v>35364244</v>
      </c>
      <c r="AB2412">
        <f t="shared" si="1767"/>
        <v>25577.73</v>
      </c>
      <c r="AC2412">
        <f t="shared" si="1768"/>
        <v>0</v>
      </c>
      <c r="AD2412">
        <f t="shared" si="1769"/>
        <v>32.57</v>
      </c>
      <c r="AE2412">
        <f t="shared" si="1770"/>
        <v>0.69</v>
      </c>
      <c r="AF2412">
        <f t="shared" si="1770"/>
        <v>25545.16</v>
      </c>
      <c r="AG2412">
        <f t="shared" si="1771"/>
        <v>0</v>
      </c>
      <c r="AH2412">
        <f t="shared" si="1772"/>
        <v>39.22</v>
      </c>
      <c r="AI2412">
        <f t="shared" si="1772"/>
        <v>0</v>
      </c>
      <c r="AJ2412">
        <f t="shared" si="1773"/>
        <v>0</v>
      </c>
      <c r="AK2412">
        <v>25577.73</v>
      </c>
      <c r="AL2412">
        <v>0</v>
      </c>
      <c r="AM2412">
        <v>32.57</v>
      </c>
      <c r="AN2412">
        <v>0.69</v>
      </c>
      <c r="AO2412">
        <v>25545.16</v>
      </c>
      <c r="AP2412">
        <v>0</v>
      </c>
      <c r="AQ2412">
        <v>39.22</v>
      </c>
      <c r="AR2412">
        <v>0</v>
      </c>
      <c r="AS2412">
        <v>0</v>
      </c>
      <c r="AT2412">
        <v>70</v>
      </c>
      <c r="AU2412">
        <v>10</v>
      </c>
      <c r="AV2412">
        <v>1</v>
      </c>
      <c r="AW2412">
        <v>1</v>
      </c>
      <c r="AZ2412">
        <v>1</v>
      </c>
      <c r="BA2412">
        <v>1</v>
      </c>
      <c r="BB2412">
        <v>1</v>
      </c>
      <c r="BC2412">
        <v>1</v>
      </c>
      <c r="BD2412" t="s">
        <v>3</v>
      </c>
      <c r="BE2412" t="s">
        <v>3</v>
      </c>
      <c r="BF2412" t="s">
        <v>3</v>
      </c>
      <c r="BG2412" t="s">
        <v>3</v>
      </c>
      <c r="BH2412">
        <v>0</v>
      </c>
      <c r="BI2412">
        <v>4</v>
      </c>
      <c r="BJ2412" t="s">
        <v>44</v>
      </c>
      <c r="BM2412">
        <v>0</v>
      </c>
      <c r="BN2412">
        <v>0</v>
      </c>
      <c r="BO2412" t="s">
        <v>3</v>
      </c>
      <c r="BP2412">
        <v>0</v>
      </c>
      <c r="BQ2412">
        <v>1</v>
      </c>
      <c r="BR2412">
        <v>0</v>
      </c>
      <c r="BS2412">
        <v>1</v>
      </c>
      <c r="BT2412">
        <v>1</v>
      </c>
      <c r="BU2412">
        <v>1</v>
      </c>
      <c r="BV2412">
        <v>1</v>
      </c>
      <c r="BW2412">
        <v>1</v>
      </c>
      <c r="BX2412">
        <v>1</v>
      </c>
      <c r="BY2412" t="s">
        <v>3</v>
      </c>
      <c r="BZ2412">
        <v>70</v>
      </c>
      <c r="CA2412">
        <v>10</v>
      </c>
      <c r="CB2412" t="s">
        <v>3</v>
      </c>
      <c r="CE2412">
        <v>0</v>
      </c>
      <c r="CF2412">
        <v>0</v>
      </c>
      <c r="CG2412">
        <v>0</v>
      </c>
      <c r="CM2412">
        <v>0</v>
      </c>
      <c r="CN2412" t="s">
        <v>3</v>
      </c>
      <c r="CO2412">
        <v>0</v>
      </c>
      <c r="CP2412">
        <f t="shared" si="1774"/>
        <v>255.78</v>
      </c>
      <c r="CQ2412">
        <f t="shared" si="1775"/>
        <v>0</v>
      </c>
      <c r="CR2412">
        <f t="shared" si="1776"/>
        <v>32.57</v>
      </c>
      <c r="CS2412">
        <f t="shared" si="1777"/>
        <v>0.69</v>
      </c>
      <c r="CT2412">
        <f t="shared" si="1778"/>
        <v>25545.16</v>
      </c>
      <c r="CU2412">
        <f t="shared" si="1779"/>
        <v>0</v>
      </c>
      <c r="CV2412">
        <f t="shared" si="1780"/>
        <v>39.22</v>
      </c>
      <c r="CW2412">
        <f t="shared" si="1781"/>
        <v>0</v>
      </c>
      <c r="CX2412">
        <f t="shared" si="1781"/>
        <v>0</v>
      </c>
      <c r="CY2412">
        <f t="shared" si="1782"/>
        <v>178.815</v>
      </c>
      <c r="CZ2412">
        <f t="shared" si="1783"/>
        <v>25.545000000000002</v>
      </c>
      <c r="DC2412" t="s">
        <v>3</v>
      </c>
      <c r="DD2412" t="s">
        <v>3</v>
      </c>
      <c r="DE2412" t="s">
        <v>3</v>
      </c>
      <c r="DF2412" t="s">
        <v>3</v>
      </c>
      <c r="DG2412" t="s">
        <v>3</v>
      </c>
      <c r="DH2412" t="s">
        <v>3</v>
      </c>
      <c r="DI2412" t="s">
        <v>3</v>
      </c>
      <c r="DJ2412" t="s">
        <v>3</v>
      </c>
      <c r="DK2412" t="s">
        <v>3</v>
      </c>
      <c r="DL2412" t="s">
        <v>3</v>
      </c>
      <c r="DM2412" t="s">
        <v>3</v>
      </c>
      <c r="DN2412">
        <v>0</v>
      </c>
      <c r="DO2412">
        <v>0</v>
      </c>
      <c r="DP2412">
        <v>1</v>
      </c>
      <c r="DQ2412">
        <v>1</v>
      </c>
      <c r="DU2412">
        <v>1010</v>
      </c>
      <c r="DV2412" t="s">
        <v>18</v>
      </c>
      <c r="DW2412" t="s">
        <v>18</v>
      </c>
      <c r="DX2412">
        <v>100</v>
      </c>
      <c r="DZ2412" t="s">
        <v>3</v>
      </c>
      <c r="EA2412" t="s">
        <v>3</v>
      </c>
      <c r="EB2412" t="s">
        <v>3</v>
      </c>
      <c r="EC2412" t="s">
        <v>3</v>
      </c>
      <c r="EE2412">
        <v>35096056</v>
      </c>
      <c r="EF2412">
        <v>1</v>
      </c>
      <c r="EG2412" t="s">
        <v>20</v>
      </c>
      <c r="EH2412">
        <v>0</v>
      </c>
      <c r="EI2412" t="s">
        <v>3</v>
      </c>
      <c r="EJ2412">
        <v>4</v>
      </c>
      <c r="EK2412">
        <v>0</v>
      </c>
      <c r="EL2412" t="s">
        <v>21</v>
      </c>
      <c r="EM2412" t="s">
        <v>22</v>
      </c>
      <c r="EO2412" t="s">
        <v>3</v>
      </c>
      <c r="EQ2412">
        <v>262144</v>
      </c>
      <c r="ER2412">
        <v>25577.73</v>
      </c>
      <c r="ES2412">
        <v>0</v>
      </c>
      <c r="ET2412">
        <v>32.57</v>
      </c>
      <c r="EU2412">
        <v>0.69</v>
      </c>
      <c r="EV2412">
        <v>25545.16</v>
      </c>
      <c r="EW2412">
        <v>39.22</v>
      </c>
      <c r="EX2412">
        <v>0</v>
      </c>
      <c r="EY2412">
        <v>0</v>
      </c>
      <c r="FQ2412">
        <v>0</v>
      </c>
      <c r="FR2412">
        <v>0</v>
      </c>
      <c r="FS2412">
        <v>0</v>
      </c>
      <c r="FX2412">
        <v>70</v>
      </c>
      <c r="FY2412">
        <v>10</v>
      </c>
      <c r="GA2412" t="s">
        <v>3</v>
      </c>
      <c r="GD2412">
        <v>0</v>
      </c>
      <c r="GF2412">
        <v>1212913616</v>
      </c>
      <c r="GG2412">
        <v>2</v>
      </c>
      <c r="GH2412">
        <v>1</v>
      </c>
      <c r="GI2412">
        <v>-2</v>
      </c>
      <c r="GJ2412">
        <v>0</v>
      </c>
      <c r="GK2412">
        <f>ROUND(R2412*(R12)/100,2)</f>
        <v>0.01</v>
      </c>
      <c r="GL2412">
        <f t="shared" si="1784"/>
        <v>0</v>
      </c>
      <c r="GM2412">
        <f t="shared" si="1785"/>
        <v>460.16</v>
      </c>
      <c r="GN2412">
        <f t="shared" si="1786"/>
        <v>0</v>
      </c>
      <c r="GO2412">
        <f t="shared" si="1787"/>
        <v>0</v>
      </c>
      <c r="GP2412">
        <f t="shared" si="1788"/>
        <v>460.16</v>
      </c>
      <c r="GR2412">
        <v>0</v>
      </c>
      <c r="GS2412">
        <v>3</v>
      </c>
      <c r="GT2412">
        <v>0</v>
      </c>
      <c r="GU2412" t="s">
        <v>3</v>
      </c>
      <c r="GV2412">
        <f t="shared" si="1789"/>
        <v>0</v>
      </c>
      <c r="GW2412">
        <v>1</v>
      </c>
      <c r="GX2412">
        <f t="shared" si="1790"/>
        <v>0</v>
      </c>
      <c r="HA2412">
        <v>0</v>
      </c>
      <c r="HB2412">
        <v>0</v>
      </c>
      <c r="HC2412">
        <f t="shared" si="1791"/>
        <v>0</v>
      </c>
      <c r="HE2412" t="s">
        <v>3</v>
      </c>
      <c r="HF2412" t="s">
        <v>3</v>
      </c>
      <c r="HM2412" t="s">
        <v>3</v>
      </c>
      <c r="HN2412" t="s">
        <v>3</v>
      </c>
      <c r="HO2412" t="s">
        <v>3</v>
      </c>
      <c r="HP2412" t="s">
        <v>3</v>
      </c>
      <c r="HQ2412" t="s">
        <v>3</v>
      </c>
      <c r="HS2412">
        <v>0</v>
      </c>
      <c r="IK2412">
        <v>0</v>
      </c>
    </row>
    <row r="2413" spans="1:245" x14ac:dyDescent="0.2">
      <c r="A2413">
        <v>17</v>
      </c>
      <c r="B2413">
        <v>1</v>
      </c>
      <c r="C2413">
        <f>ROW(SmtRes!A791)</f>
        <v>791</v>
      </c>
      <c r="D2413">
        <f>ROW(EtalonRes!A791)</f>
        <v>791</v>
      </c>
      <c r="E2413" t="s">
        <v>572</v>
      </c>
      <c r="F2413" t="s">
        <v>255</v>
      </c>
      <c r="G2413" t="s">
        <v>256</v>
      </c>
      <c r="H2413" t="s">
        <v>18</v>
      </c>
      <c r="I2413">
        <f>ROUND(1/100,9)</f>
        <v>0.01</v>
      </c>
      <c r="J2413">
        <v>0</v>
      </c>
      <c r="K2413">
        <f>ROUND(1/100,9)</f>
        <v>0.01</v>
      </c>
      <c r="O2413">
        <f t="shared" si="1757"/>
        <v>225.56</v>
      </c>
      <c r="P2413">
        <f t="shared" si="1758"/>
        <v>0</v>
      </c>
      <c r="Q2413">
        <f t="shared" si="1759"/>
        <v>0</v>
      </c>
      <c r="R2413">
        <f t="shared" si="1760"/>
        <v>0</v>
      </c>
      <c r="S2413">
        <f t="shared" si="1761"/>
        <v>225.56</v>
      </c>
      <c r="T2413">
        <f t="shared" si="1762"/>
        <v>0</v>
      </c>
      <c r="U2413">
        <f t="shared" si="1763"/>
        <v>0.34630000000000005</v>
      </c>
      <c r="V2413">
        <f t="shared" si="1764"/>
        <v>0</v>
      </c>
      <c r="W2413">
        <f t="shared" si="1765"/>
        <v>0</v>
      </c>
      <c r="X2413">
        <f t="shared" si="1766"/>
        <v>157.88999999999999</v>
      </c>
      <c r="Y2413">
        <f t="shared" si="1766"/>
        <v>22.56</v>
      </c>
      <c r="AA2413">
        <v>35364244</v>
      </c>
      <c r="AB2413">
        <f t="shared" si="1767"/>
        <v>22555.56</v>
      </c>
      <c r="AC2413">
        <f t="shared" si="1768"/>
        <v>0</v>
      </c>
      <c r="AD2413">
        <f t="shared" si="1769"/>
        <v>0</v>
      </c>
      <c r="AE2413">
        <f t="shared" si="1770"/>
        <v>0</v>
      </c>
      <c r="AF2413">
        <f t="shared" si="1770"/>
        <v>22555.56</v>
      </c>
      <c r="AG2413">
        <f t="shared" si="1771"/>
        <v>0</v>
      </c>
      <c r="AH2413">
        <f t="shared" si="1772"/>
        <v>34.630000000000003</v>
      </c>
      <c r="AI2413">
        <f t="shared" si="1772"/>
        <v>0</v>
      </c>
      <c r="AJ2413">
        <f t="shared" si="1773"/>
        <v>0</v>
      </c>
      <c r="AK2413">
        <v>22555.56</v>
      </c>
      <c r="AL2413">
        <v>0</v>
      </c>
      <c r="AM2413">
        <v>0</v>
      </c>
      <c r="AN2413">
        <v>0</v>
      </c>
      <c r="AO2413">
        <v>22555.56</v>
      </c>
      <c r="AP2413">
        <v>0</v>
      </c>
      <c r="AQ2413">
        <v>34.630000000000003</v>
      </c>
      <c r="AR2413">
        <v>0</v>
      </c>
      <c r="AS2413">
        <v>0</v>
      </c>
      <c r="AT2413">
        <v>70</v>
      </c>
      <c r="AU2413">
        <v>10</v>
      </c>
      <c r="AV2413">
        <v>1</v>
      </c>
      <c r="AW2413">
        <v>1</v>
      </c>
      <c r="AZ2413">
        <v>1</v>
      </c>
      <c r="BA2413">
        <v>1</v>
      </c>
      <c r="BB2413">
        <v>1</v>
      </c>
      <c r="BC2413">
        <v>1</v>
      </c>
      <c r="BD2413" t="s">
        <v>3</v>
      </c>
      <c r="BE2413" t="s">
        <v>3</v>
      </c>
      <c r="BF2413" t="s">
        <v>3</v>
      </c>
      <c r="BG2413" t="s">
        <v>3</v>
      </c>
      <c r="BH2413">
        <v>0</v>
      </c>
      <c r="BI2413">
        <v>4</v>
      </c>
      <c r="BJ2413" t="s">
        <v>257</v>
      </c>
      <c r="BM2413">
        <v>0</v>
      </c>
      <c r="BN2413">
        <v>0</v>
      </c>
      <c r="BO2413" t="s">
        <v>3</v>
      </c>
      <c r="BP2413">
        <v>0</v>
      </c>
      <c r="BQ2413">
        <v>1</v>
      </c>
      <c r="BR2413">
        <v>0</v>
      </c>
      <c r="BS2413">
        <v>1</v>
      </c>
      <c r="BT2413">
        <v>1</v>
      </c>
      <c r="BU2413">
        <v>1</v>
      </c>
      <c r="BV2413">
        <v>1</v>
      </c>
      <c r="BW2413">
        <v>1</v>
      </c>
      <c r="BX2413">
        <v>1</v>
      </c>
      <c r="BY2413" t="s">
        <v>3</v>
      </c>
      <c r="BZ2413">
        <v>70</v>
      </c>
      <c r="CA2413">
        <v>10</v>
      </c>
      <c r="CB2413" t="s">
        <v>3</v>
      </c>
      <c r="CE2413">
        <v>0</v>
      </c>
      <c r="CF2413">
        <v>0</v>
      </c>
      <c r="CG2413">
        <v>0</v>
      </c>
      <c r="CM2413">
        <v>0</v>
      </c>
      <c r="CN2413" t="s">
        <v>3</v>
      </c>
      <c r="CO2413">
        <v>0</v>
      </c>
      <c r="CP2413">
        <f t="shared" si="1774"/>
        <v>225.56</v>
      </c>
      <c r="CQ2413">
        <f t="shared" si="1775"/>
        <v>0</v>
      </c>
      <c r="CR2413">
        <f t="shared" si="1776"/>
        <v>0</v>
      </c>
      <c r="CS2413">
        <f t="shared" si="1777"/>
        <v>0</v>
      </c>
      <c r="CT2413">
        <f t="shared" si="1778"/>
        <v>22555.56</v>
      </c>
      <c r="CU2413">
        <f t="shared" si="1779"/>
        <v>0</v>
      </c>
      <c r="CV2413">
        <f t="shared" si="1780"/>
        <v>34.630000000000003</v>
      </c>
      <c r="CW2413">
        <f t="shared" si="1781"/>
        <v>0</v>
      </c>
      <c r="CX2413">
        <f t="shared" si="1781"/>
        <v>0</v>
      </c>
      <c r="CY2413">
        <f t="shared" si="1782"/>
        <v>157.892</v>
      </c>
      <c r="CZ2413">
        <f t="shared" si="1783"/>
        <v>22.555999999999997</v>
      </c>
      <c r="DC2413" t="s">
        <v>3</v>
      </c>
      <c r="DD2413" t="s">
        <v>3</v>
      </c>
      <c r="DE2413" t="s">
        <v>3</v>
      </c>
      <c r="DF2413" t="s">
        <v>3</v>
      </c>
      <c r="DG2413" t="s">
        <v>3</v>
      </c>
      <c r="DH2413" t="s">
        <v>3</v>
      </c>
      <c r="DI2413" t="s">
        <v>3</v>
      </c>
      <c r="DJ2413" t="s">
        <v>3</v>
      </c>
      <c r="DK2413" t="s">
        <v>3</v>
      </c>
      <c r="DL2413" t="s">
        <v>3</v>
      </c>
      <c r="DM2413" t="s">
        <v>3</v>
      </c>
      <c r="DN2413">
        <v>0</v>
      </c>
      <c r="DO2413">
        <v>0</v>
      </c>
      <c r="DP2413">
        <v>1</v>
      </c>
      <c r="DQ2413">
        <v>1</v>
      </c>
      <c r="DU2413">
        <v>1010</v>
      </c>
      <c r="DV2413" t="s">
        <v>18</v>
      </c>
      <c r="DW2413" t="s">
        <v>18</v>
      </c>
      <c r="DX2413">
        <v>100</v>
      </c>
      <c r="DZ2413" t="s">
        <v>3</v>
      </c>
      <c r="EA2413" t="s">
        <v>3</v>
      </c>
      <c r="EB2413" t="s">
        <v>3</v>
      </c>
      <c r="EC2413" t="s">
        <v>3</v>
      </c>
      <c r="EE2413">
        <v>35096056</v>
      </c>
      <c r="EF2413">
        <v>1</v>
      </c>
      <c r="EG2413" t="s">
        <v>20</v>
      </c>
      <c r="EH2413">
        <v>0</v>
      </c>
      <c r="EI2413" t="s">
        <v>3</v>
      </c>
      <c r="EJ2413">
        <v>4</v>
      </c>
      <c r="EK2413">
        <v>0</v>
      </c>
      <c r="EL2413" t="s">
        <v>21</v>
      </c>
      <c r="EM2413" t="s">
        <v>22</v>
      </c>
      <c r="EO2413" t="s">
        <v>3</v>
      </c>
      <c r="EQ2413">
        <v>262144</v>
      </c>
      <c r="ER2413">
        <v>22555.56</v>
      </c>
      <c r="ES2413">
        <v>0</v>
      </c>
      <c r="ET2413">
        <v>0</v>
      </c>
      <c r="EU2413">
        <v>0</v>
      </c>
      <c r="EV2413">
        <v>22555.56</v>
      </c>
      <c r="EW2413">
        <v>34.630000000000003</v>
      </c>
      <c r="EX2413">
        <v>0</v>
      </c>
      <c r="EY2413">
        <v>0</v>
      </c>
      <c r="FQ2413">
        <v>0</v>
      </c>
      <c r="FR2413">
        <v>0</v>
      </c>
      <c r="FS2413">
        <v>0</v>
      </c>
      <c r="FX2413">
        <v>70</v>
      </c>
      <c r="FY2413">
        <v>10</v>
      </c>
      <c r="GA2413" t="s">
        <v>3</v>
      </c>
      <c r="GD2413">
        <v>0</v>
      </c>
      <c r="GF2413">
        <v>-24549344</v>
      </c>
      <c r="GG2413">
        <v>2</v>
      </c>
      <c r="GH2413">
        <v>1</v>
      </c>
      <c r="GI2413">
        <v>-2</v>
      </c>
      <c r="GJ2413">
        <v>0</v>
      </c>
      <c r="GK2413">
        <f>ROUND(R2413*(R12)/100,2)</f>
        <v>0</v>
      </c>
      <c r="GL2413">
        <f t="shared" si="1784"/>
        <v>0</v>
      </c>
      <c r="GM2413">
        <f t="shared" si="1785"/>
        <v>406.01</v>
      </c>
      <c r="GN2413">
        <f t="shared" si="1786"/>
        <v>0</v>
      </c>
      <c r="GO2413">
        <f t="shared" si="1787"/>
        <v>0</v>
      </c>
      <c r="GP2413">
        <f t="shared" si="1788"/>
        <v>406.01</v>
      </c>
      <c r="GR2413">
        <v>0</v>
      </c>
      <c r="GS2413">
        <v>3</v>
      </c>
      <c r="GT2413">
        <v>0</v>
      </c>
      <c r="GU2413" t="s">
        <v>3</v>
      </c>
      <c r="GV2413">
        <f t="shared" si="1789"/>
        <v>0</v>
      </c>
      <c r="GW2413">
        <v>1</v>
      </c>
      <c r="GX2413">
        <f t="shared" si="1790"/>
        <v>0</v>
      </c>
      <c r="HA2413">
        <v>0</v>
      </c>
      <c r="HB2413">
        <v>0</v>
      </c>
      <c r="HC2413">
        <f t="shared" si="1791"/>
        <v>0</v>
      </c>
      <c r="HE2413" t="s">
        <v>3</v>
      </c>
      <c r="HF2413" t="s">
        <v>3</v>
      </c>
      <c r="HM2413" t="s">
        <v>3</v>
      </c>
      <c r="HN2413" t="s">
        <v>3</v>
      </c>
      <c r="HO2413" t="s">
        <v>3</v>
      </c>
      <c r="HP2413" t="s">
        <v>3</v>
      </c>
      <c r="HQ2413" t="s">
        <v>3</v>
      </c>
      <c r="HS2413">
        <v>0</v>
      </c>
      <c r="IK2413">
        <v>0</v>
      </c>
    </row>
    <row r="2415" spans="1:245" x14ac:dyDescent="0.2">
      <c r="A2415">
        <v>51</v>
      </c>
      <c r="B2415">
        <f>B2402</f>
        <v>1</v>
      </c>
      <c r="C2415">
        <f>A2402</f>
        <v>4</v>
      </c>
      <c r="D2415">
        <f>ROW(A2402)</f>
        <v>2402</v>
      </c>
      <c r="F2415" t="str">
        <f>IF(F2402&lt;&gt;"",F2402,"")</f>
        <v>Новый раздел</v>
      </c>
      <c r="G2415" t="str">
        <f>IF(G2402&lt;&gt;"",G2402,"")</f>
        <v>Помещение 226 Подсобное помещение</v>
      </c>
      <c r="H2415">
        <v>0</v>
      </c>
      <c r="O2415">
        <f t="shared" ref="O2415:T2415" si="1792">ROUND(AB2415,2)</f>
        <v>2205.15</v>
      </c>
      <c r="P2415">
        <f t="shared" si="1792"/>
        <v>266.66000000000003</v>
      </c>
      <c r="Q2415">
        <f t="shared" si="1792"/>
        <v>63.37</v>
      </c>
      <c r="R2415">
        <f t="shared" si="1792"/>
        <v>30.47</v>
      </c>
      <c r="S2415">
        <f t="shared" si="1792"/>
        <v>1875.12</v>
      </c>
      <c r="T2415">
        <f t="shared" si="1792"/>
        <v>0</v>
      </c>
      <c r="U2415">
        <f>AH2415</f>
        <v>2.9668999999999999</v>
      </c>
      <c r="V2415">
        <f>AI2415</f>
        <v>0</v>
      </c>
      <c r="W2415">
        <f>ROUND(AJ2415,2)</f>
        <v>0</v>
      </c>
      <c r="X2415">
        <f>ROUND(AK2415,2)</f>
        <v>1312.59</v>
      </c>
      <c r="Y2415">
        <f>ROUND(AL2415,2)</f>
        <v>187.52</v>
      </c>
      <c r="AB2415">
        <f>ROUND(SUMIF(AA2406:AA2413,"=35364244",O2406:O2413),2)</f>
        <v>2205.15</v>
      </c>
      <c r="AC2415">
        <f>ROUND(SUMIF(AA2406:AA2413,"=35364244",P2406:P2413),2)</f>
        <v>266.66000000000003</v>
      </c>
      <c r="AD2415">
        <f>ROUND(SUMIF(AA2406:AA2413,"=35364244",Q2406:Q2413),2)</f>
        <v>63.37</v>
      </c>
      <c r="AE2415">
        <f>ROUND(SUMIF(AA2406:AA2413,"=35364244",R2406:R2413),2)</f>
        <v>30.47</v>
      </c>
      <c r="AF2415">
        <f>ROUND(SUMIF(AA2406:AA2413,"=35364244",S2406:S2413),2)</f>
        <v>1875.12</v>
      </c>
      <c r="AG2415">
        <f>ROUND(SUMIF(AA2406:AA2413,"=35364244",T2406:T2413),2)</f>
        <v>0</v>
      </c>
      <c r="AH2415">
        <f>SUMIF(AA2406:AA2413,"=35364244",U2406:U2413)</f>
        <v>2.9668999999999999</v>
      </c>
      <c r="AI2415">
        <f>SUMIF(AA2406:AA2413,"=35364244",V2406:V2413)</f>
        <v>0</v>
      </c>
      <c r="AJ2415">
        <f>ROUND(SUMIF(AA2406:AA2413,"=35364244",W2406:W2413),2)</f>
        <v>0</v>
      </c>
      <c r="AK2415">
        <f>ROUND(SUMIF(AA2406:AA2413,"=35364244",X2406:X2413),2)</f>
        <v>1312.59</v>
      </c>
      <c r="AL2415">
        <f>ROUND(SUMIF(AA2406:AA2413,"=35364244",Y2406:Y2413),2)</f>
        <v>187.52</v>
      </c>
      <c r="AO2415">
        <f t="shared" ref="AO2415:BD2415" si="1793">ROUND(BX2415,2)</f>
        <v>0</v>
      </c>
      <c r="AP2415">
        <f t="shared" si="1793"/>
        <v>0</v>
      </c>
      <c r="AQ2415">
        <f t="shared" si="1793"/>
        <v>0</v>
      </c>
      <c r="AR2415">
        <f t="shared" si="1793"/>
        <v>3738.16</v>
      </c>
      <c r="AS2415">
        <f t="shared" si="1793"/>
        <v>0</v>
      </c>
      <c r="AT2415">
        <f t="shared" si="1793"/>
        <v>0</v>
      </c>
      <c r="AU2415">
        <f t="shared" si="1793"/>
        <v>3738.16</v>
      </c>
      <c r="AV2415">
        <f t="shared" si="1793"/>
        <v>266.66000000000003</v>
      </c>
      <c r="AW2415">
        <f t="shared" si="1793"/>
        <v>266.66000000000003</v>
      </c>
      <c r="AX2415">
        <f t="shared" si="1793"/>
        <v>0</v>
      </c>
      <c r="AY2415">
        <f t="shared" si="1793"/>
        <v>266.66000000000003</v>
      </c>
      <c r="AZ2415">
        <f t="shared" si="1793"/>
        <v>0</v>
      </c>
      <c r="BA2415">
        <f t="shared" si="1793"/>
        <v>0</v>
      </c>
      <c r="BB2415">
        <f t="shared" si="1793"/>
        <v>0</v>
      </c>
      <c r="BC2415">
        <f t="shared" si="1793"/>
        <v>0</v>
      </c>
      <c r="BD2415">
        <f t="shared" si="1793"/>
        <v>0</v>
      </c>
      <c r="BX2415">
        <f>ROUND(SUMIF(AA2406:AA2413,"=35364244",FQ2406:FQ2413),2)</f>
        <v>0</v>
      </c>
      <c r="BY2415">
        <f>ROUND(SUMIF(AA2406:AA2413,"=35364244",FR2406:FR2413),2)</f>
        <v>0</v>
      </c>
      <c r="BZ2415">
        <f>ROUND(SUMIF(AA2406:AA2413,"=35364244",GL2406:GL2413),2)</f>
        <v>0</v>
      </c>
      <c r="CA2415">
        <f>ROUND(SUMIF(AA2406:AA2413,"=35364244",GM2406:GM2413),2)</f>
        <v>3738.16</v>
      </c>
      <c r="CB2415">
        <f>ROUND(SUMIF(AA2406:AA2413,"=35364244",GN2406:GN2413),2)</f>
        <v>0</v>
      </c>
      <c r="CC2415">
        <f>ROUND(SUMIF(AA2406:AA2413,"=35364244",GO2406:GO2413),2)</f>
        <v>0</v>
      </c>
      <c r="CD2415">
        <f>ROUND(SUMIF(AA2406:AA2413,"=35364244",GP2406:GP2413),2)</f>
        <v>3738.16</v>
      </c>
      <c r="CE2415">
        <f>AC2415-BX2415</f>
        <v>266.66000000000003</v>
      </c>
      <c r="CF2415">
        <f>AC2415-BY2415</f>
        <v>266.66000000000003</v>
      </c>
      <c r="CG2415">
        <f>BX2415-BZ2415</f>
        <v>0</v>
      </c>
      <c r="CH2415">
        <f>AC2415-BX2415-BY2415+BZ2415</f>
        <v>266.66000000000003</v>
      </c>
      <c r="CI2415">
        <f>BY2415-BZ2415</f>
        <v>0</v>
      </c>
      <c r="CJ2415">
        <f>ROUND(SUMIF(AA2406:AA2413,"=35364244",GX2406:GX2413),2)</f>
        <v>0</v>
      </c>
      <c r="CK2415">
        <f>ROUND(SUMIF(AA2406:AA2413,"=35364244",GY2406:GY2413),2)</f>
        <v>0</v>
      </c>
      <c r="CL2415">
        <f>ROUND(SUMIF(AA2406:AA2413,"=35364244",GZ2406:GZ2413),2)</f>
        <v>0</v>
      </c>
      <c r="CM2415">
        <f>ROUND(SUMIF(AA2406:AA2413,"=35364244",HD2406:HD2413),2)</f>
        <v>0</v>
      </c>
      <c r="GX2415">
        <v>0</v>
      </c>
    </row>
    <row r="2417" spans="1:25" x14ac:dyDescent="0.2">
      <c r="A2417">
        <v>50</v>
      </c>
      <c r="B2417">
        <v>0</v>
      </c>
      <c r="C2417">
        <v>0</v>
      </c>
      <c r="D2417">
        <v>1</v>
      </c>
      <c r="E2417">
        <v>201</v>
      </c>
      <c r="F2417">
        <f>ROUND(Source!O2415,O2417)</f>
        <v>2205.15</v>
      </c>
      <c r="G2417" t="s">
        <v>66</v>
      </c>
      <c r="H2417" t="s">
        <v>67</v>
      </c>
      <c r="K2417">
        <v>201</v>
      </c>
      <c r="L2417">
        <v>1</v>
      </c>
      <c r="M2417">
        <v>3</v>
      </c>
      <c r="N2417" t="s">
        <v>3</v>
      </c>
      <c r="O2417">
        <v>2</v>
      </c>
      <c r="W2417">
        <v>2205.15</v>
      </c>
      <c r="X2417">
        <v>1</v>
      </c>
      <c r="Y2417">
        <v>2205.15</v>
      </c>
    </row>
    <row r="2418" spans="1:25" x14ac:dyDescent="0.2">
      <c r="A2418">
        <v>50</v>
      </c>
      <c r="B2418">
        <v>0</v>
      </c>
      <c r="C2418">
        <v>0</v>
      </c>
      <c r="D2418">
        <v>1</v>
      </c>
      <c r="E2418">
        <v>202</v>
      </c>
      <c r="F2418">
        <f>ROUND(Source!P2415,O2418)</f>
        <v>266.66000000000003</v>
      </c>
      <c r="G2418" t="s">
        <v>68</v>
      </c>
      <c r="H2418" t="s">
        <v>69</v>
      </c>
      <c r="K2418">
        <v>202</v>
      </c>
      <c r="L2418">
        <v>2</v>
      </c>
      <c r="M2418">
        <v>3</v>
      </c>
      <c r="N2418" t="s">
        <v>3</v>
      </c>
      <c r="O2418">
        <v>2</v>
      </c>
      <c r="W2418">
        <v>266.66000000000003</v>
      </c>
      <c r="X2418">
        <v>1</v>
      </c>
      <c r="Y2418">
        <v>266.66000000000003</v>
      </c>
    </row>
    <row r="2419" spans="1:25" x14ac:dyDescent="0.2">
      <c r="A2419">
        <v>50</v>
      </c>
      <c r="B2419">
        <v>0</v>
      </c>
      <c r="C2419">
        <v>0</v>
      </c>
      <c r="D2419">
        <v>1</v>
      </c>
      <c r="E2419">
        <v>222</v>
      </c>
      <c r="F2419">
        <f>ROUND(Source!AO2415,O2419)</f>
        <v>0</v>
      </c>
      <c r="G2419" t="s">
        <v>70</v>
      </c>
      <c r="H2419" t="s">
        <v>71</v>
      </c>
      <c r="K2419">
        <v>222</v>
      </c>
      <c r="L2419">
        <v>3</v>
      </c>
      <c r="M2419">
        <v>3</v>
      </c>
      <c r="N2419" t="s">
        <v>3</v>
      </c>
      <c r="O2419">
        <v>2</v>
      </c>
      <c r="W2419">
        <v>0</v>
      </c>
      <c r="X2419">
        <v>1</v>
      </c>
      <c r="Y2419">
        <v>0</v>
      </c>
    </row>
    <row r="2420" spans="1:25" x14ac:dyDescent="0.2">
      <c r="A2420">
        <v>50</v>
      </c>
      <c r="B2420">
        <v>0</v>
      </c>
      <c r="C2420">
        <v>0</v>
      </c>
      <c r="D2420">
        <v>1</v>
      </c>
      <c r="E2420">
        <v>225</v>
      </c>
      <c r="F2420">
        <f>ROUND(Source!AV2415,O2420)</f>
        <v>266.66000000000003</v>
      </c>
      <c r="G2420" t="s">
        <v>72</v>
      </c>
      <c r="H2420" t="s">
        <v>73</v>
      </c>
      <c r="K2420">
        <v>225</v>
      </c>
      <c r="L2420">
        <v>4</v>
      </c>
      <c r="M2420">
        <v>3</v>
      </c>
      <c r="N2420" t="s">
        <v>3</v>
      </c>
      <c r="O2420">
        <v>2</v>
      </c>
      <c r="W2420">
        <v>266.66000000000003</v>
      </c>
      <c r="X2420">
        <v>1</v>
      </c>
      <c r="Y2420">
        <v>266.66000000000003</v>
      </c>
    </row>
    <row r="2421" spans="1:25" x14ac:dyDescent="0.2">
      <c r="A2421">
        <v>50</v>
      </c>
      <c r="B2421">
        <v>0</v>
      </c>
      <c r="C2421">
        <v>0</v>
      </c>
      <c r="D2421">
        <v>1</v>
      </c>
      <c r="E2421">
        <v>226</v>
      </c>
      <c r="F2421">
        <f>ROUND(Source!AW2415,O2421)</f>
        <v>266.66000000000003</v>
      </c>
      <c r="G2421" t="s">
        <v>74</v>
      </c>
      <c r="H2421" t="s">
        <v>75</v>
      </c>
      <c r="K2421">
        <v>226</v>
      </c>
      <c r="L2421">
        <v>5</v>
      </c>
      <c r="M2421">
        <v>3</v>
      </c>
      <c r="N2421" t="s">
        <v>3</v>
      </c>
      <c r="O2421">
        <v>2</v>
      </c>
      <c r="W2421">
        <v>266.66000000000003</v>
      </c>
      <c r="X2421">
        <v>1</v>
      </c>
      <c r="Y2421">
        <v>266.66000000000003</v>
      </c>
    </row>
    <row r="2422" spans="1:25" x14ac:dyDescent="0.2">
      <c r="A2422">
        <v>50</v>
      </c>
      <c r="B2422">
        <v>0</v>
      </c>
      <c r="C2422">
        <v>0</v>
      </c>
      <c r="D2422">
        <v>1</v>
      </c>
      <c r="E2422">
        <v>227</v>
      </c>
      <c r="F2422">
        <f>ROUND(Source!AX2415,O2422)</f>
        <v>0</v>
      </c>
      <c r="G2422" t="s">
        <v>76</v>
      </c>
      <c r="H2422" t="s">
        <v>77</v>
      </c>
      <c r="K2422">
        <v>227</v>
      </c>
      <c r="L2422">
        <v>6</v>
      </c>
      <c r="M2422">
        <v>3</v>
      </c>
      <c r="N2422" t="s">
        <v>3</v>
      </c>
      <c r="O2422">
        <v>2</v>
      </c>
      <c r="W2422">
        <v>0</v>
      </c>
      <c r="X2422">
        <v>1</v>
      </c>
      <c r="Y2422">
        <v>0</v>
      </c>
    </row>
    <row r="2423" spans="1:25" x14ac:dyDescent="0.2">
      <c r="A2423">
        <v>50</v>
      </c>
      <c r="B2423">
        <v>0</v>
      </c>
      <c r="C2423">
        <v>0</v>
      </c>
      <c r="D2423">
        <v>1</v>
      </c>
      <c r="E2423">
        <v>228</v>
      </c>
      <c r="F2423">
        <f>ROUND(Source!AY2415,O2423)</f>
        <v>266.66000000000003</v>
      </c>
      <c r="G2423" t="s">
        <v>78</v>
      </c>
      <c r="H2423" t="s">
        <v>79</v>
      </c>
      <c r="K2423">
        <v>228</v>
      </c>
      <c r="L2423">
        <v>7</v>
      </c>
      <c r="M2423">
        <v>3</v>
      </c>
      <c r="N2423" t="s">
        <v>3</v>
      </c>
      <c r="O2423">
        <v>2</v>
      </c>
      <c r="W2423">
        <v>266.66000000000003</v>
      </c>
      <c r="X2423">
        <v>1</v>
      </c>
      <c r="Y2423">
        <v>266.66000000000003</v>
      </c>
    </row>
    <row r="2424" spans="1:25" x14ac:dyDescent="0.2">
      <c r="A2424">
        <v>50</v>
      </c>
      <c r="B2424">
        <v>0</v>
      </c>
      <c r="C2424">
        <v>0</v>
      </c>
      <c r="D2424">
        <v>1</v>
      </c>
      <c r="E2424">
        <v>216</v>
      </c>
      <c r="F2424">
        <f>ROUND(Source!AP2415,O2424)</f>
        <v>0</v>
      </c>
      <c r="G2424" t="s">
        <v>80</v>
      </c>
      <c r="H2424" t="s">
        <v>81</v>
      </c>
      <c r="K2424">
        <v>216</v>
      </c>
      <c r="L2424">
        <v>8</v>
      </c>
      <c r="M2424">
        <v>3</v>
      </c>
      <c r="N2424" t="s">
        <v>3</v>
      </c>
      <c r="O2424">
        <v>2</v>
      </c>
      <c r="W2424">
        <v>0</v>
      </c>
      <c r="X2424">
        <v>1</v>
      </c>
      <c r="Y2424">
        <v>0</v>
      </c>
    </row>
    <row r="2425" spans="1:25" x14ac:dyDescent="0.2">
      <c r="A2425">
        <v>50</v>
      </c>
      <c r="B2425">
        <v>0</v>
      </c>
      <c r="C2425">
        <v>0</v>
      </c>
      <c r="D2425">
        <v>1</v>
      </c>
      <c r="E2425">
        <v>223</v>
      </c>
      <c r="F2425">
        <f>ROUND(Source!AQ2415,O2425)</f>
        <v>0</v>
      </c>
      <c r="G2425" t="s">
        <v>82</v>
      </c>
      <c r="H2425" t="s">
        <v>83</v>
      </c>
      <c r="K2425">
        <v>223</v>
      </c>
      <c r="L2425">
        <v>9</v>
      </c>
      <c r="M2425">
        <v>3</v>
      </c>
      <c r="N2425" t="s">
        <v>3</v>
      </c>
      <c r="O2425">
        <v>2</v>
      </c>
      <c r="W2425">
        <v>0</v>
      </c>
      <c r="X2425">
        <v>1</v>
      </c>
      <c r="Y2425">
        <v>0</v>
      </c>
    </row>
    <row r="2426" spans="1:25" x14ac:dyDescent="0.2">
      <c r="A2426">
        <v>50</v>
      </c>
      <c r="B2426">
        <v>0</v>
      </c>
      <c r="C2426">
        <v>0</v>
      </c>
      <c r="D2426">
        <v>1</v>
      </c>
      <c r="E2426">
        <v>229</v>
      </c>
      <c r="F2426">
        <f>ROUND(Source!AZ2415,O2426)</f>
        <v>0</v>
      </c>
      <c r="G2426" t="s">
        <v>84</v>
      </c>
      <c r="H2426" t="s">
        <v>85</v>
      </c>
      <c r="K2426">
        <v>229</v>
      </c>
      <c r="L2426">
        <v>10</v>
      </c>
      <c r="M2426">
        <v>3</v>
      </c>
      <c r="N2426" t="s">
        <v>3</v>
      </c>
      <c r="O2426">
        <v>2</v>
      </c>
      <c r="W2426">
        <v>0</v>
      </c>
      <c r="X2426">
        <v>1</v>
      </c>
      <c r="Y2426">
        <v>0</v>
      </c>
    </row>
    <row r="2427" spans="1:25" x14ac:dyDescent="0.2">
      <c r="A2427">
        <v>50</v>
      </c>
      <c r="B2427">
        <v>0</v>
      </c>
      <c r="C2427">
        <v>0</v>
      </c>
      <c r="D2427">
        <v>1</v>
      </c>
      <c r="E2427">
        <v>203</v>
      </c>
      <c r="F2427">
        <f>ROUND(Source!Q2415,O2427)</f>
        <v>63.37</v>
      </c>
      <c r="G2427" t="s">
        <v>86</v>
      </c>
      <c r="H2427" t="s">
        <v>87</v>
      </c>
      <c r="K2427">
        <v>203</v>
      </c>
      <c r="L2427">
        <v>11</v>
      </c>
      <c r="M2427">
        <v>3</v>
      </c>
      <c r="N2427" t="s">
        <v>3</v>
      </c>
      <c r="O2427">
        <v>2</v>
      </c>
      <c r="W2427">
        <v>63.37</v>
      </c>
      <c r="X2427">
        <v>1</v>
      </c>
      <c r="Y2427">
        <v>63.37</v>
      </c>
    </row>
    <row r="2428" spans="1:25" x14ac:dyDescent="0.2">
      <c r="A2428">
        <v>50</v>
      </c>
      <c r="B2428">
        <v>0</v>
      </c>
      <c r="C2428">
        <v>0</v>
      </c>
      <c r="D2428">
        <v>1</v>
      </c>
      <c r="E2428">
        <v>231</v>
      </c>
      <c r="F2428">
        <f>ROUND(Source!BB2415,O2428)</f>
        <v>0</v>
      </c>
      <c r="G2428" t="s">
        <v>88</v>
      </c>
      <c r="H2428" t="s">
        <v>89</v>
      </c>
      <c r="K2428">
        <v>231</v>
      </c>
      <c r="L2428">
        <v>12</v>
      </c>
      <c r="M2428">
        <v>3</v>
      </c>
      <c r="N2428" t="s">
        <v>3</v>
      </c>
      <c r="O2428">
        <v>2</v>
      </c>
      <c r="W2428">
        <v>0</v>
      </c>
      <c r="X2428">
        <v>1</v>
      </c>
      <c r="Y2428">
        <v>0</v>
      </c>
    </row>
    <row r="2429" spans="1:25" x14ac:dyDescent="0.2">
      <c r="A2429">
        <v>50</v>
      </c>
      <c r="B2429">
        <v>0</v>
      </c>
      <c r="C2429">
        <v>0</v>
      </c>
      <c r="D2429">
        <v>1</v>
      </c>
      <c r="E2429">
        <v>204</v>
      </c>
      <c r="F2429">
        <f>ROUND(Source!R2415,O2429)</f>
        <v>30.47</v>
      </c>
      <c r="G2429" t="s">
        <v>90</v>
      </c>
      <c r="H2429" t="s">
        <v>91</v>
      </c>
      <c r="K2429">
        <v>204</v>
      </c>
      <c r="L2429">
        <v>13</v>
      </c>
      <c r="M2429">
        <v>3</v>
      </c>
      <c r="N2429" t="s">
        <v>3</v>
      </c>
      <c r="O2429">
        <v>2</v>
      </c>
      <c r="W2429">
        <v>30.47</v>
      </c>
      <c r="X2429">
        <v>1</v>
      </c>
      <c r="Y2429">
        <v>30.47</v>
      </c>
    </row>
    <row r="2430" spans="1:25" x14ac:dyDescent="0.2">
      <c r="A2430">
        <v>50</v>
      </c>
      <c r="B2430">
        <v>0</v>
      </c>
      <c r="C2430">
        <v>0</v>
      </c>
      <c r="D2430">
        <v>1</v>
      </c>
      <c r="E2430">
        <v>205</v>
      </c>
      <c r="F2430">
        <f>ROUND(Source!S2415,O2430)</f>
        <v>1875.12</v>
      </c>
      <c r="G2430" t="s">
        <v>92</v>
      </c>
      <c r="H2430" t="s">
        <v>93</v>
      </c>
      <c r="K2430">
        <v>205</v>
      </c>
      <c r="L2430">
        <v>14</v>
      </c>
      <c r="M2430">
        <v>3</v>
      </c>
      <c r="N2430" t="s">
        <v>3</v>
      </c>
      <c r="O2430">
        <v>2</v>
      </c>
      <c r="W2430">
        <v>1875.12</v>
      </c>
      <c r="X2430">
        <v>1</v>
      </c>
      <c r="Y2430">
        <v>1875.12</v>
      </c>
    </row>
    <row r="2431" spans="1:25" x14ac:dyDescent="0.2">
      <c r="A2431">
        <v>50</v>
      </c>
      <c r="B2431">
        <v>0</v>
      </c>
      <c r="C2431">
        <v>0</v>
      </c>
      <c r="D2431">
        <v>1</v>
      </c>
      <c r="E2431">
        <v>232</v>
      </c>
      <c r="F2431">
        <f>ROUND(Source!BC2415,O2431)</f>
        <v>0</v>
      </c>
      <c r="G2431" t="s">
        <v>94</v>
      </c>
      <c r="H2431" t="s">
        <v>95</v>
      </c>
      <c r="K2431">
        <v>232</v>
      </c>
      <c r="L2431">
        <v>15</v>
      </c>
      <c r="M2431">
        <v>3</v>
      </c>
      <c r="N2431" t="s">
        <v>3</v>
      </c>
      <c r="O2431">
        <v>2</v>
      </c>
      <c r="W2431">
        <v>0</v>
      </c>
      <c r="X2431">
        <v>1</v>
      </c>
      <c r="Y2431">
        <v>0</v>
      </c>
    </row>
    <row r="2432" spans="1:25" x14ac:dyDescent="0.2">
      <c r="A2432">
        <v>50</v>
      </c>
      <c r="B2432">
        <v>0</v>
      </c>
      <c r="C2432">
        <v>0</v>
      </c>
      <c r="D2432">
        <v>1</v>
      </c>
      <c r="E2432">
        <v>214</v>
      </c>
      <c r="F2432">
        <f>ROUND(Source!AS2415,O2432)</f>
        <v>0</v>
      </c>
      <c r="G2432" t="s">
        <v>96</v>
      </c>
      <c r="H2432" t="s">
        <v>97</v>
      </c>
      <c r="K2432">
        <v>214</v>
      </c>
      <c r="L2432">
        <v>16</v>
      </c>
      <c r="M2432">
        <v>3</v>
      </c>
      <c r="N2432" t="s">
        <v>3</v>
      </c>
      <c r="O2432">
        <v>2</v>
      </c>
      <c r="W2432">
        <v>0</v>
      </c>
      <c r="X2432">
        <v>1</v>
      </c>
      <c r="Y2432">
        <v>0</v>
      </c>
    </row>
    <row r="2433" spans="1:206" x14ac:dyDescent="0.2">
      <c r="A2433">
        <v>50</v>
      </c>
      <c r="B2433">
        <v>0</v>
      </c>
      <c r="C2433">
        <v>0</v>
      </c>
      <c r="D2433">
        <v>1</v>
      </c>
      <c r="E2433">
        <v>215</v>
      </c>
      <c r="F2433">
        <f>ROUND(Source!AT2415,O2433)</f>
        <v>0</v>
      </c>
      <c r="G2433" t="s">
        <v>98</v>
      </c>
      <c r="H2433" t="s">
        <v>99</v>
      </c>
      <c r="K2433">
        <v>215</v>
      </c>
      <c r="L2433">
        <v>17</v>
      </c>
      <c r="M2433">
        <v>3</v>
      </c>
      <c r="N2433" t="s">
        <v>3</v>
      </c>
      <c r="O2433">
        <v>2</v>
      </c>
      <c r="W2433">
        <v>0</v>
      </c>
      <c r="X2433">
        <v>1</v>
      </c>
      <c r="Y2433">
        <v>0</v>
      </c>
    </row>
    <row r="2434" spans="1:206" x14ac:dyDescent="0.2">
      <c r="A2434">
        <v>50</v>
      </c>
      <c r="B2434">
        <v>0</v>
      </c>
      <c r="C2434">
        <v>0</v>
      </c>
      <c r="D2434">
        <v>1</v>
      </c>
      <c r="E2434">
        <v>217</v>
      </c>
      <c r="F2434">
        <f>ROUND(Source!AU2415,O2434)</f>
        <v>3738.16</v>
      </c>
      <c r="G2434" t="s">
        <v>100</v>
      </c>
      <c r="H2434" t="s">
        <v>101</v>
      </c>
      <c r="K2434">
        <v>217</v>
      </c>
      <c r="L2434">
        <v>18</v>
      </c>
      <c r="M2434">
        <v>3</v>
      </c>
      <c r="N2434" t="s">
        <v>3</v>
      </c>
      <c r="O2434">
        <v>2</v>
      </c>
      <c r="W2434">
        <v>3738.16</v>
      </c>
      <c r="X2434">
        <v>1</v>
      </c>
      <c r="Y2434">
        <v>3738.16</v>
      </c>
    </row>
    <row r="2435" spans="1:206" x14ac:dyDescent="0.2">
      <c r="A2435">
        <v>50</v>
      </c>
      <c r="B2435">
        <v>0</v>
      </c>
      <c r="C2435">
        <v>0</v>
      </c>
      <c r="D2435">
        <v>1</v>
      </c>
      <c r="E2435">
        <v>230</v>
      </c>
      <c r="F2435">
        <f>ROUND(Source!BA2415,O2435)</f>
        <v>0</v>
      </c>
      <c r="G2435" t="s">
        <v>102</v>
      </c>
      <c r="H2435" t="s">
        <v>103</v>
      </c>
      <c r="K2435">
        <v>230</v>
      </c>
      <c r="L2435">
        <v>19</v>
      </c>
      <c r="M2435">
        <v>3</v>
      </c>
      <c r="N2435" t="s">
        <v>3</v>
      </c>
      <c r="O2435">
        <v>2</v>
      </c>
      <c r="W2435">
        <v>0</v>
      </c>
      <c r="X2435">
        <v>1</v>
      </c>
      <c r="Y2435">
        <v>0</v>
      </c>
    </row>
    <row r="2436" spans="1:206" x14ac:dyDescent="0.2">
      <c r="A2436">
        <v>50</v>
      </c>
      <c r="B2436">
        <v>0</v>
      </c>
      <c r="C2436">
        <v>0</v>
      </c>
      <c r="D2436">
        <v>1</v>
      </c>
      <c r="E2436">
        <v>206</v>
      </c>
      <c r="F2436">
        <f>ROUND(Source!T2415,O2436)</f>
        <v>0</v>
      </c>
      <c r="G2436" t="s">
        <v>104</v>
      </c>
      <c r="H2436" t="s">
        <v>105</v>
      </c>
      <c r="K2436">
        <v>206</v>
      </c>
      <c r="L2436">
        <v>20</v>
      </c>
      <c r="M2436">
        <v>3</v>
      </c>
      <c r="N2436" t="s">
        <v>3</v>
      </c>
      <c r="O2436">
        <v>2</v>
      </c>
      <c r="W2436">
        <v>0</v>
      </c>
      <c r="X2436">
        <v>1</v>
      </c>
      <c r="Y2436">
        <v>0</v>
      </c>
    </row>
    <row r="2437" spans="1:206" x14ac:dyDescent="0.2">
      <c r="A2437">
        <v>50</v>
      </c>
      <c r="B2437">
        <v>0</v>
      </c>
      <c r="C2437">
        <v>0</v>
      </c>
      <c r="D2437">
        <v>1</v>
      </c>
      <c r="E2437">
        <v>207</v>
      </c>
      <c r="F2437">
        <f>Source!U2415</f>
        <v>2.9668999999999999</v>
      </c>
      <c r="G2437" t="s">
        <v>106</v>
      </c>
      <c r="H2437" t="s">
        <v>107</v>
      </c>
      <c r="K2437">
        <v>207</v>
      </c>
      <c r="L2437">
        <v>21</v>
      </c>
      <c r="M2437">
        <v>3</v>
      </c>
      <c r="N2437" t="s">
        <v>3</v>
      </c>
      <c r="O2437">
        <v>-1</v>
      </c>
      <c r="W2437">
        <v>2.9668999999999994</v>
      </c>
      <c r="X2437">
        <v>1</v>
      </c>
      <c r="Y2437">
        <v>2.9668999999999994</v>
      </c>
    </row>
    <row r="2438" spans="1:206" x14ac:dyDescent="0.2">
      <c r="A2438">
        <v>50</v>
      </c>
      <c r="B2438">
        <v>0</v>
      </c>
      <c r="C2438">
        <v>0</v>
      </c>
      <c r="D2438">
        <v>1</v>
      </c>
      <c r="E2438">
        <v>208</v>
      </c>
      <c r="F2438">
        <f>Source!V2415</f>
        <v>0</v>
      </c>
      <c r="G2438" t="s">
        <v>108</v>
      </c>
      <c r="H2438" t="s">
        <v>109</v>
      </c>
      <c r="K2438">
        <v>208</v>
      </c>
      <c r="L2438">
        <v>22</v>
      </c>
      <c r="M2438">
        <v>3</v>
      </c>
      <c r="N2438" t="s">
        <v>3</v>
      </c>
      <c r="O2438">
        <v>-1</v>
      </c>
      <c r="W2438">
        <v>0</v>
      </c>
      <c r="X2438">
        <v>1</v>
      </c>
      <c r="Y2438">
        <v>0</v>
      </c>
    </row>
    <row r="2439" spans="1:206" x14ac:dyDescent="0.2">
      <c r="A2439">
        <v>50</v>
      </c>
      <c r="B2439">
        <v>0</v>
      </c>
      <c r="C2439">
        <v>0</v>
      </c>
      <c r="D2439">
        <v>1</v>
      </c>
      <c r="E2439">
        <v>209</v>
      </c>
      <c r="F2439">
        <f>ROUND(Source!W2415,O2439)</f>
        <v>0</v>
      </c>
      <c r="G2439" t="s">
        <v>110</v>
      </c>
      <c r="H2439" t="s">
        <v>111</v>
      </c>
      <c r="K2439">
        <v>209</v>
      </c>
      <c r="L2439">
        <v>23</v>
      </c>
      <c r="M2439">
        <v>3</v>
      </c>
      <c r="N2439" t="s">
        <v>3</v>
      </c>
      <c r="O2439">
        <v>2</v>
      </c>
      <c r="W2439">
        <v>0</v>
      </c>
      <c r="X2439">
        <v>1</v>
      </c>
      <c r="Y2439">
        <v>0</v>
      </c>
    </row>
    <row r="2440" spans="1:206" x14ac:dyDescent="0.2">
      <c r="A2440">
        <v>50</v>
      </c>
      <c r="B2440">
        <v>0</v>
      </c>
      <c r="C2440">
        <v>0</v>
      </c>
      <c r="D2440">
        <v>1</v>
      </c>
      <c r="E2440">
        <v>233</v>
      </c>
      <c r="F2440">
        <f>ROUND(Source!BD2415,O2440)</f>
        <v>0</v>
      </c>
      <c r="G2440" t="s">
        <v>112</v>
      </c>
      <c r="H2440" t="s">
        <v>113</v>
      </c>
      <c r="K2440">
        <v>233</v>
      </c>
      <c r="L2440">
        <v>24</v>
      </c>
      <c r="M2440">
        <v>3</v>
      </c>
      <c r="N2440" t="s">
        <v>3</v>
      </c>
      <c r="O2440">
        <v>2</v>
      </c>
      <c r="W2440">
        <v>0</v>
      </c>
      <c r="X2440">
        <v>1</v>
      </c>
      <c r="Y2440">
        <v>0</v>
      </c>
    </row>
    <row r="2441" spans="1:206" x14ac:dyDescent="0.2">
      <c r="A2441">
        <v>50</v>
      </c>
      <c r="B2441">
        <v>0</v>
      </c>
      <c r="C2441">
        <v>0</v>
      </c>
      <c r="D2441">
        <v>1</v>
      </c>
      <c r="E2441">
        <v>210</v>
      </c>
      <c r="F2441">
        <f>ROUND(Source!X2415,O2441)</f>
        <v>1312.59</v>
      </c>
      <c r="G2441" t="s">
        <v>114</v>
      </c>
      <c r="H2441" t="s">
        <v>115</v>
      </c>
      <c r="K2441">
        <v>210</v>
      </c>
      <c r="L2441">
        <v>25</v>
      </c>
      <c r="M2441">
        <v>3</v>
      </c>
      <c r="N2441" t="s">
        <v>3</v>
      </c>
      <c r="O2441">
        <v>2</v>
      </c>
      <c r="W2441">
        <v>1312.59</v>
      </c>
      <c r="X2441">
        <v>1</v>
      </c>
      <c r="Y2441">
        <v>1312.59</v>
      </c>
    </row>
    <row r="2442" spans="1:206" x14ac:dyDescent="0.2">
      <c r="A2442">
        <v>50</v>
      </c>
      <c r="B2442">
        <v>0</v>
      </c>
      <c r="C2442">
        <v>0</v>
      </c>
      <c r="D2442">
        <v>1</v>
      </c>
      <c r="E2442">
        <v>211</v>
      </c>
      <c r="F2442">
        <f>ROUND(Source!Y2415,O2442)</f>
        <v>187.52</v>
      </c>
      <c r="G2442" t="s">
        <v>116</v>
      </c>
      <c r="H2442" t="s">
        <v>117</v>
      </c>
      <c r="K2442">
        <v>211</v>
      </c>
      <c r="L2442">
        <v>26</v>
      </c>
      <c r="M2442">
        <v>3</v>
      </c>
      <c r="N2442" t="s">
        <v>3</v>
      </c>
      <c r="O2442">
        <v>2</v>
      </c>
      <c r="W2442">
        <v>187.52</v>
      </c>
      <c r="X2442">
        <v>1</v>
      </c>
      <c r="Y2442">
        <v>187.52</v>
      </c>
    </row>
    <row r="2443" spans="1:206" x14ac:dyDescent="0.2">
      <c r="A2443">
        <v>50</v>
      </c>
      <c r="B2443">
        <v>0</v>
      </c>
      <c r="C2443">
        <v>0</v>
      </c>
      <c r="D2443">
        <v>1</v>
      </c>
      <c r="E2443">
        <v>224</v>
      </c>
      <c r="F2443">
        <f>ROUND(Source!AR2415,O2443)</f>
        <v>3738.16</v>
      </c>
      <c r="G2443" t="s">
        <v>118</v>
      </c>
      <c r="H2443" t="s">
        <v>119</v>
      </c>
      <c r="K2443">
        <v>224</v>
      </c>
      <c r="L2443">
        <v>27</v>
      </c>
      <c r="M2443">
        <v>3</v>
      </c>
      <c r="N2443" t="s">
        <v>3</v>
      </c>
      <c r="O2443">
        <v>2</v>
      </c>
      <c r="W2443">
        <v>3738.16</v>
      </c>
      <c r="X2443">
        <v>1</v>
      </c>
      <c r="Y2443">
        <v>3738.16</v>
      </c>
    </row>
    <row r="2445" spans="1:206" x14ac:dyDescent="0.2">
      <c r="A2445">
        <v>4</v>
      </c>
      <c r="B2445">
        <v>1</v>
      </c>
      <c r="D2445">
        <f>ROW(A2453)</f>
        <v>2453</v>
      </c>
      <c r="F2445" t="s">
        <v>13</v>
      </c>
      <c r="G2445" t="s">
        <v>573</v>
      </c>
      <c r="H2445" t="s">
        <v>3</v>
      </c>
      <c r="I2445">
        <v>0</v>
      </c>
      <c r="K2445">
        <v>0</v>
      </c>
      <c r="M2445" t="s">
        <v>3</v>
      </c>
      <c r="S2445">
        <v>0</v>
      </c>
      <c r="U2445" t="s">
        <v>3</v>
      </c>
      <c r="V2445">
        <v>0</v>
      </c>
      <c r="AB2445" t="s">
        <v>3</v>
      </c>
      <c r="AC2445" t="s">
        <v>3</v>
      </c>
      <c r="AD2445" t="s">
        <v>3</v>
      </c>
      <c r="AE2445" t="s">
        <v>3</v>
      </c>
      <c r="AF2445" t="s">
        <v>3</v>
      </c>
      <c r="AG2445" t="s">
        <v>3</v>
      </c>
      <c r="AP2445" t="s">
        <v>3</v>
      </c>
      <c r="AQ2445" t="s">
        <v>3</v>
      </c>
      <c r="AR2445" t="s">
        <v>3</v>
      </c>
      <c r="AZ2445" t="s">
        <v>3</v>
      </c>
      <c r="BB2445" t="s">
        <v>3</v>
      </c>
      <c r="BC2445" t="s">
        <v>3</v>
      </c>
      <c r="BD2445" t="s">
        <v>3</v>
      </c>
      <c r="BE2445" t="s">
        <v>3</v>
      </c>
      <c r="BF2445" t="s">
        <v>3</v>
      </c>
      <c r="BG2445" t="s">
        <v>3</v>
      </c>
      <c r="BH2445" t="s">
        <v>3</v>
      </c>
      <c r="BI2445" t="s">
        <v>3</v>
      </c>
      <c r="BJ2445" t="s">
        <v>3</v>
      </c>
      <c r="BK2445" t="s">
        <v>3</v>
      </c>
      <c r="BL2445" t="s">
        <v>3</v>
      </c>
      <c r="BM2445" t="s">
        <v>3</v>
      </c>
      <c r="BN2445" t="s">
        <v>3</v>
      </c>
      <c r="BO2445" t="s">
        <v>3</v>
      </c>
      <c r="BP2445" t="s">
        <v>3</v>
      </c>
      <c r="BX2445">
        <v>0</v>
      </c>
      <c r="CJ2445">
        <v>0</v>
      </c>
    </row>
    <row r="2447" spans="1:206" x14ac:dyDescent="0.2">
      <c r="A2447">
        <v>52</v>
      </c>
      <c r="B2447">
        <f t="shared" ref="B2447:G2447" si="1794">B2453</f>
        <v>1</v>
      </c>
      <c r="C2447">
        <f t="shared" si="1794"/>
        <v>4</v>
      </c>
      <c r="D2447">
        <f t="shared" si="1794"/>
        <v>2445</v>
      </c>
      <c r="E2447">
        <f t="shared" si="1794"/>
        <v>0</v>
      </c>
      <c r="F2447" t="str">
        <f t="shared" si="1794"/>
        <v>Новый раздел</v>
      </c>
      <c r="G2447" t="str">
        <f t="shared" si="1794"/>
        <v>Электрощит ЩАО 2.1</v>
      </c>
      <c r="O2447">
        <f t="shared" ref="O2447:AT2447" si="1795">O2453</f>
        <v>25113.14</v>
      </c>
      <c r="P2447">
        <f t="shared" si="1795"/>
        <v>0</v>
      </c>
      <c r="Q2447">
        <f t="shared" si="1795"/>
        <v>1113</v>
      </c>
      <c r="R2447">
        <f t="shared" si="1795"/>
        <v>5.21</v>
      </c>
      <c r="S2447">
        <f t="shared" si="1795"/>
        <v>24000.14</v>
      </c>
      <c r="T2447">
        <f t="shared" si="1795"/>
        <v>0</v>
      </c>
      <c r="U2447">
        <f t="shared" si="1795"/>
        <v>38.639999999999993</v>
      </c>
      <c r="V2447">
        <f t="shared" si="1795"/>
        <v>0</v>
      </c>
      <c r="W2447">
        <f t="shared" si="1795"/>
        <v>0</v>
      </c>
      <c r="X2447">
        <f t="shared" si="1795"/>
        <v>16800.09</v>
      </c>
      <c r="Y2447">
        <f t="shared" si="1795"/>
        <v>2400.0100000000002</v>
      </c>
      <c r="Z2447">
        <f t="shared" si="1795"/>
        <v>0</v>
      </c>
      <c r="AA2447">
        <f t="shared" si="1795"/>
        <v>0</v>
      </c>
      <c r="AB2447">
        <f t="shared" si="1795"/>
        <v>25113.14</v>
      </c>
      <c r="AC2447">
        <f t="shared" si="1795"/>
        <v>0</v>
      </c>
      <c r="AD2447">
        <f t="shared" si="1795"/>
        <v>1113</v>
      </c>
      <c r="AE2447">
        <f t="shared" si="1795"/>
        <v>5.21</v>
      </c>
      <c r="AF2447">
        <f t="shared" si="1795"/>
        <v>24000.14</v>
      </c>
      <c r="AG2447">
        <f t="shared" si="1795"/>
        <v>0</v>
      </c>
      <c r="AH2447">
        <f t="shared" si="1795"/>
        <v>38.639999999999993</v>
      </c>
      <c r="AI2447">
        <f t="shared" si="1795"/>
        <v>0</v>
      </c>
      <c r="AJ2447">
        <f t="shared" si="1795"/>
        <v>0</v>
      </c>
      <c r="AK2447">
        <f t="shared" si="1795"/>
        <v>16800.09</v>
      </c>
      <c r="AL2447">
        <f t="shared" si="1795"/>
        <v>2400.0100000000002</v>
      </c>
      <c r="AM2447">
        <f t="shared" si="1795"/>
        <v>0</v>
      </c>
      <c r="AN2447">
        <f t="shared" si="1795"/>
        <v>0</v>
      </c>
      <c r="AO2447">
        <f t="shared" si="1795"/>
        <v>0</v>
      </c>
      <c r="AP2447">
        <f t="shared" si="1795"/>
        <v>0</v>
      </c>
      <c r="AQ2447">
        <f t="shared" si="1795"/>
        <v>0</v>
      </c>
      <c r="AR2447">
        <f t="shared" si="1795"/>
        <v>44318.87</v>
      </c>
      <c r="AS2447">
        <f t="shared" si="1795"/>
        <v>0</v>
      </c>
      <c r="AT2447">
        <f t="shared" si="1795"/>
        <v>0</v>
      </c>
      <c r="AU2447">
        <f t="shared" ref="AU2447:BZ2447" si="1796">AU2453</f>
        <v>44318.87</v>
      </c>
      <c r="AV2447">
        <f t="shared" si="1796"/>
        <v>0</v>
      </c>
      <c r="AW2447">
        <f t="shared" si="1796"/>
        <v>0</v>
      </c>
      <c r="AX2447">
        <f t="shared" si="1796"/>
        <v>0</v>
      </c>
      <c r="AY2447">
        <f t="shared" si="1796"/>
        <v>0</v>
      </c>
      <c r="AZ2447">
        <f t="shared" si="1796"/>
        <v>0</v>
      </c>
      <c r="BA2447">
        <f t="shared" si="1796"/>
        <v>0</v>
      </c>
      <c r="BB2447">
        <f t="shared" si="1796"/>
        <v>0</v>
      </c>
      <c r="BC2447">
        <f t="shared" si="1796"/>
        <v>0</v>
      </c>
      <c r="BD2447">
        <f t="shared" si="1796"/>
        <v>0</v>
      </c>
      <c r="BE2447">
        <f t="shared" si="1796"/>
        <v>0</v>
      </c>
      <c r="BF2447">
        <f t="shared" si="1796"/>
        <v>0</v>
      </c>
      <c r="BG2447">
        <f t="shared" si="1796"/>
        <v>0</v>
      </c>
      <c r="BH2447">
        <f t="shared" si="1796"/>
        <v>0</v>
      </c>
      <c r="BI2447">
        <f t="shared" si="1796"/>
        <v>0</v>
      </c>
      <c r="BJ2447">
        <f t="shared" si="1796"/>
        <v>0</v>
      </c>
      <c r="BK2447">
        <f t="shared" si="1796"/>
        <v>0</v>
      </c>
      <c r="BL2447">
        <f t="shared" si="1796"/>
        <v>0</v>
      </c>
      <c r="BM2447">
        <f t="shared" si="1796"/>
        <v>0</v>
      </c>
      <c r="BN2447">
        <f t="shared" si="1796"/>
        <v>0</v>
      </c>
      <c r="BO2447">
        <f t="shared" si="1796"/>
        <v>0</v>
      </c>
      <c r="BP2447">
        <f t="shared" si="1796"/>
        <v>0</v>
      </c>
      <c r="BQ2447">
        <f t="shared" si="1796"/>
        <v>0</v>
      </c>
      <c r="BR2447">
        <f t="shared" si="1796"/>
        <v>0</v>
      </c>
      <c r="BS2447">
        <f t="shared" si="1796"/>
        <v>0</v>
      </c>
      <c r="BT2447">
        <f t="shared" si="1796"/>
        <v>0</v>
      </c>
      <c r="BU2447">
        <f t="shared" si="1796"/>
        <v>0</v>
      </c>
      <c r="BV2447">
        <f t="shared" si="1796"/>
        <v>0</v>
      </c>
      <c r="BW2447">
        <f t="shared" si="1796"/>
        <v>0</v>
      </c>
      <c r="BX2447">
        <f t="shared" si="1796"/>
        <v>0</v>
      </c>
      <c r="BY2447">
        <f t="shared" si="1796"/>
        <v>0</v>
      </c>
      <c r="BZ2447">
        <f t="shared" si="1796"/>
        <v>0</v>
      </c>
      <c r="CA2447">
        <f t="shared" ref="CA2447:DF2447" si="1797">CA2453</f>
        <v>44318.87</v>
      </c>
      <c r="CB2447">
        <f t="shared" si="1797"/>
        <v>0</v>
      </c>
      <c r="CC2447">
        <f t="shared" si="1797"/>
        <v>0</v>
      </c>
      <c r="CD2447">
        <f t="shared" si="1797"/>
        <v>44318.87</v>
      </c>
      <c r="CE2447">
        <f t="shared" si="1797"/>
        <v>0</v>
      </c>
      <c r="CF2447">
        <f t="shared" si="1797"/>
        <v>0</v>
      </c>
      <c r="CG2447">
        <f t="shared" si="1797"/>
        <v>0</v>
      </c>
      <c r="CH2447">
        <f t="shared" si="1797"/>
        <v>0</v>
      </c>
      <c r="CI2447">
        <f t="shared" si="1797"/>
        <v>0</v>
      </c>
      <c r="CJ2447">
        <f t="shared" si="1797"/>
        <v>0</v>
      </c>
      <c r="CK2447">
        <f t="shared" si="1797"/>
        <v>0</v>
      </c>
      <c r="CL2447">
        <f t="shared" si="1797"/>
        <v>0</v>
      </c>
      <c r="CM2447">
        <f t="shared" si="1797"/>
        <v>0</v>
      </c>
      <c r="CN2447">
        <f t="shared" si="1797"/>
        <v>0</v>
      </c>
      <c r="CO2447">
        <f t="shared" si="1797"/>
        <v>0</v>
      </c>
      <c r="CP2447">
        <f t="shared" si="1797"/>
        <v>0</v>
      </c>
      <c r="CQ2447">
        <f t="shared" si="1797"/>
        <v>0</v>
      </c>
      <c r="CR2447">
        <f t="shared" si="1797"/>
        <v>0</v>
      </c>
      <c r="CS2447">
        <f t="shared" si="1797"/>
        <v>0</v>
      </c>
      <c r="CT2447">
        <f t="shared" si="1797"/>
        <v>0</v>
      </c>
      <c r="CU2447">
        <f t="shared" si="1797"/>
        <v>0</v>
      </c>
      <c r="CV2447">
        <f t="shared" si="1797"/>
        <v>0</v>
      </c>
      <c r="CW2447">
        <f t="shared" si="1797"/>
        <v>0</v>
      </c>
      <c r="CX2447">
        <f t="shared" si="1797"/>
        <v>0</v>
      </c>
      <c r="CY2447">
        <f t="shared" si="1797"/>
        <v>0</v>
      </c>
      <c r="CZ2447">
        <f t="shared" si="1797"/>
        <v>0</v>
      </c>
      <c r="DA2447">
        <f t="shared" si="1797"/>
        <v>0</v>
      </c>
      <c r="DB2447">
        <f t="shared" si="1797"/>
        <v>0</v>
      </c>
      <c r="DC2447">
        <f t="shared" si="1797"/>
        <v>0</v>
      </c>
      <c r="DD2447">
        <f t="shared" si="1797"/>
        <v>0</v>
      </c>
      <c r="DE2447">
        <f t="shared" si="1797"/>
        <v>0</v>
      </c>
      <c r="DF2447">
        <f t="shared" si="1797"/>
        <v>0</v>
      </c>
      <c r="DG2447">
        <f t="shared" ref="DG2447:EL2447" si="1798">DG2453</f>
        <v>0</v>
      </c>
      <c r="DH2447">
        <f t="shared" si="1798"/>
        <v>0</v>
      </c>
      <c r="DI2447">
        <f t="shared" si="1798"/>
        <v>0</v>
      </c>
      <c r="DJ2447">
        <f t="shared" si="1798"/>
        <v>0</v>
      </c>
      <c r="DK2447">
        <f t="shared" si="1798"/>
        <v>0</v>
      </c>
      <c r="DL2447">
        <f t="shared" si="1798"/>
        <v>0</v>
      </c>
      <c r="DM2447">
        <f t="shared" si="1798"/>
        <v>0</v>
      </c>
      <c r="DN2447">
        <f t="shared" si="1798"/>
        <v>0</v>
      </c>
      <c r="DO2447">
        <f t="shared" si="1798"/>
        <v>0</v>
      </c>
      <c r="DP2447">
        <f t="shared" si="1798"/>
        <v>0</v>
      </c>
      <c r="DQ2447">
        <f t="shared" si="1798"/>
        <v>0</v>
      </c>
      <c r="DR2447">
        <f t="shared" si="1798"/>
        <v>0</v>
      </c>
      <c r="DS2447">
        <f t="shared" si="1798"/>
        <v>0</v>
      </c>
      <c r="DT2447">
        <f t="shared" si="1798"/>
        <v>0</v>
      </c>
      <c r="DU2447">
        <f t="shared" si="1798"/>
        <v>0</v>
      </c>
      <c r="DV2447">
        <f t="shared" si="1798"/>
        <v>0</v>
      </c>
      <c r="DW2447">
        <f t="shared" si="1798"/>
        <v>0</v>
      </c>
      <c r="DX2447">
        <f t="shared" si="1798"/>
        <v>0</v>
      </c>
      <c r="DY2447">
        <f t="shared" si="1798"/>
        <v>0</v>
      </c>
      <c r="DZ2447">
        <f t="shared" si="1798"/>
        <v>0</v>
      </c>
      <c r="EA2447">
        <f t="shared" si="1798"/>
        <v>0</v>
      </c>
      <c r="EB2447">
        <f t="shared" si="1798"/>
        <v>0</v>
      </c>
      <c r="EC2447">
        <f t="shared" si="1798"/>
        <v>0</v>
      </c>
      <c r="ED2447">
        <f t="shared" si="1798"/>
        <v>0</v>
      </c>
      <c r="EE2447">
        <f t="shared" si="1798"/>
        <v>0</v>
      </c>
      <c r="EF2447">
        <f t="shared" si="1798"/>
        <v>0</v>
      </c>
      <c r="EG2447">
        <f t="shared" si="1798"/>
        <v>0</v>
      </c>
      <c r="EH2447">
        <f t="shared" si="1798"/>
        <v>0</v>
      </c>
      <c r="EI2447">
        <f t="shared" si="1798"/>
        <v>0</v>
      </c>
      <c r="EJ2447">
        <f t="shared" si="1798"/>
        <v>0</v>
      </c>
      <c r="EK2447">
        <f t="shared" si="1798"/>
        <v>0</v>
      </c>
      <c r="EL2447">
        <f t="shared" si="1798"/>
        <v>0</v>
      </c>
      <c r="EM2447">
        <f t="shared" ref="EM2447:FR2447" si="1799">EM2453</f>
        <v>0</v>
      </c>
      <c r="EN2447">
        <f t="shared" si="1799"/>
        <v>0</v>
      </c>
      <c r="EO2447">
        <f t="shared" si="1799"/>
        <v>0</v>
      </c>
      <c r="EP2447">
        <f t="shared" si="1799"/>
        <v>0</v>
      </c>
      <c r="EQ2447">
        <f t="shared" si="1799"/>
        <v>0</v>
      </c>
      <c r="ER2447">
        <f t="shared" si="1799"/>
        <v>0</v>
      </c>
      <c r="ES2447">
        <f t="shared" si="1799"/>
        <v>0</v>
      </c>
      <c r="ET2447">
        <f t="shared" si="1799"/>
        <v>0</v>
      </c>
      <c r="EU2447">
        <f t="shared" si="1799"/>
        <v>0</v>
      </c>
      <c r="EV2447">
        <f t="shared" si="1799"/>
        <v>0</v>
      </c>
      <c r="EW2447">
        <f t="shared" si="1799"/>
        <v>0</v>
      </c>
      <c r="EX2447">
        <f t="shared" si="1799"/>
        <v>0</v>
      </c>
      <c r="EY2447">
        <f t="shared" si="1799"/>
        <v>0</v>
      </c>
      <c r="EZ2447">
        <f t="shared" si="1799"/>
        <v>0</v>
      </c>
      <c r="FA2447">
        <f t="shared" si="1799"/>
        <v>0</v>
      </c>
      <c r="FB2447">
        <f t="shared" si="1799"/>
        <v>0</v>
      </c>
      <c r="FC2447">
        <f t="shared" si="1799"/>
        <v>0</v>
      </c>
      <c r="FD2447">
        <f t="shared" si="1799"/>
        <v>0</v>
      </c>
      <c r="FE2447">
        <f t="shared" si="1799"/>
        <v>0</v>
      </c>
      <c r="FF2447">
        <f t="shared" si="1799"/>
        <v>0</v>
      </c>
      <c r="FG2447">
        <f t="shared" si="1799"/>
        <v>0</v>
      </c>
      <c r="FH2447">
        <f t="shared" si="1799"/>
        <v>0</v>
      </c>
      <c r="FI2447">
        <f t="shared" si="1799"/>
        <v>0</v>
      </c>
      <c r="FJ2447">
        <f t="shared" si="1799"/>
        <v>0</v>
      </c>
      <c r="FK2447">
        <f t="shared" si="1799"/>
        <v>0</v>
      </c>
      <c r="FL2447">
        <f t="shared" si="1799"/>
        <v>0</v>
      </c>
      <c r="FM2447">
        <f t="shared" si="1799"/>
        <v>0</v>
      </c>
      <c r="FN2447">
        <f t="shared" si="1799"/>
        <v>0</v>
      </c>
      <c r="FO2447">
        <f t="shared" si="1799"/>
        <v>0</v>
      </c>
      <c r="FP2447">
        <f t="shared" si="1799"/>
        <v>0</v>
      </c>
      <c r="FQ2447">
        <f t="shared" si="1799"/>
        <v>0</v>
      </c>
      <c r="FR2447">
        <f t="shared" si="1799"/>
        <v>0</v>
      </c>
      <c r="FS2447">
        <f t="shared" ref="FS2447:GX2447" si="1800">FS2453</f>
        <v>0</v>
      </c>
      <c r="FT2447">
        <f t="shared" si="1800"/>
        <v>0</v>
      </c>
      <c r="FU2447">
        <f t="shared" si="1800"/>
        <v>0</v>
      </c>
      <c r="FV2447">
        <f t="shared" si="1800"/>
        <v>0</v>
      </c>
      <c r="FW2447">
        <f t="shared" si="1800"/>
        <v>0</v>
      </c>
      <c r="FX2447">
        <f t="shared" si="1800"/>
        <v>0</v>
      </c>
      <c r="FY2447">
        <f t="shared" si="1800"/>
        <v>0</v>
      </c>
      <c r="FZ2447">
        <f t="shared" si="1800"/>
        <v>0</v>
      </c>
      <c r="GA2447">
        <f t="shared" si="1800"/>
        <v>0</v>
      </c>
      <c r="GB2447">
        <f t="shared" si="1800"/>
        <v>0</v>
      </c>
      <c r="GC2447">
        <f t="shared" si="1800"/>
        <v>0</v>
      </c>
      <c r="GD2447">
        <f t="shared" si="1800"/>
        <v>0</v>
      </c>
      <c r="GE2447">
        <f t="shared" si="1800"/>
        <v>0</v>
      </c>
      <c r="GF2447">
        <f t="shared" si="1800"/>
        <v>0</v>
      </c>
      <c r="GG2447">
        <f t="shared" si="1800"/>
        <v>0</v>
      </c>
      <c r="GH2447">
        <f t="shared" si="1800"/>
        <v>0</v>
      </c>
      <c r="GI2447">
        <f t="shared" si="1800"/>
        <v>0</v>
      </c>
      <c r="GJ2447">
        <f t="shared" si="1800"/>
        <v>0</v>
      </c>
      <c r="GK2447">
        <f t="shared" si="1800"/>
        <v>0</v>
      </c>
      <c r="GL2447">
        <f t="shared" si="1800"/>
        <v>0</v>
      </c>
      <c r="GM2447">
        <f t="shared" si="1800"/>
        <v>0</v>
      </c>
      <c r="GN2447">
        <f t="shared" si="1800"/>
        <v>0</v>
      </c>
      <c r="GO2447">
        <f t="shared" si="1800"/>
        <v>0</v>
      </c>
      <c r="GP2447">
        <f t="shared" si="1800"/>
        <v>0</v>
      </c>
      <c r="GQ2447">
        <f t="shared" si="1800"/>
        <v>0</v>
      </c>
      <c r="GR2447">
        <f t="shared" si="1800"/>
        <v>0</v>
      </c>
      <c r="GS2447">
        <f t="shared" si="1800"/>
        <v>0</v>
      </c>
      <c r="GT2447">
        <f t="shared" si="1800"/>
        <v>0</v>
      </c>
      <c r="GU2447">
        <f t="shared" si="1800"/>
        <v>0</v>
      </c>
      <c r="GV2447">
        <f t="shared" si="1800"/>
        <v>0</v>
      </c>
      <c r="GW2447">
        <f t="shared" si="1800"/>
        <v>0</v>
      </c>
      <c r="GX2447">
        <f t="shared" si="1800"/>
        <v>0</v>
      </c>
    </row>
    <row r="2449" spans="1:245" x14ac:dyDescent="0.2">
      <c r="A2449">
        <v>17</v>
      </c>
      <c r="B2449">
        <v>1</v>
      </c>
      <c r="C2449">
        <f>ROW(SmtRes!A796)</f>
        <v>796</v>
      </c>
      <c r="D2449">
        <f>ROW(EtalonRes!A796)</f>
        <v>796</v>
      </c>
      <c r="E2449" t="s">
        <v>574</v>
      </c>
      <c r="F2449" t="s">
        <v>122</v>
      </c>
      <c r="G2449" t="s">
        <v>123</v>
      </c>
      <c r="H2449" t="s">
        <v>52</v>
      </c>
      <c r="I2449">
        <v>14</v>
      </c>
      <c r="J2449">
        <v>0</v>
      </c>
      <c r="K2449">
        <v>14</v>
      </c>
      <c r="O2449">
        <f>ROUND(CP2449,2)</f>
        <v>4185.5200000000004</v>
      </c>
      <c r="P2449">
        <f>ROUND(CQ2449*I2449,2)</f>
        <v>0</v>
      </c>
      <c r="Q2449">
        <f>ROUND(CR2449*I2449,2)</f>
        <v>185.5</v>
      </c>
      <c r="R2449">
        <f>ROUND(CS2449*I2449,2)</f>
        <v>0.87</v>
      </c>
      <c r="S2449">
        <f>ROUND(CT2449*I2449,2)</f>
        <v>4000.02</v>
      </c>
      <c r="T2449">
        <f>ROUND(CU2449*I2449,2)</f>
        <v>0</v>
      </c>
      <c r="U2449">
        <f>CV2449*I2449</f>
        <v>6.4399999999999995</v>
      </c>
      <c r="V2449">
        <f>CW2449*I2449</f>
        <v>0</v>
      </c>
      <c r="W2449">
        <f>ROUND(CX2449*I2449,2)</f>
        <v>0</v>
      </c>
      <c r="X2449">
        <f t="shared" ref="X2449:Y2451" si="1801">ROUND(CY2449,2)</f>
        <v>2800.01</v>
      </c>
      <c r="Y2449">
        <f t="shared" si="1801"/>
        <v>400</v>
      </c>
      <c r="AA2449">
        <v>35364244</v>
      </c>
      <c r="AB2449">
        <f>ROUND((AC2449+AD2449+AF2449),6)</f>
        <v>298.96600000000001</v>
      </c>
      <c r="AC2449">
        <f>ROUND(((ES2449*0)),6)</f>
        <v>0</v>
      </c>
      <c r="AD2449">
        <f>ROUND(((((ET2449*0.2))-((EU2449*0.2)))+AE2449),6)</f>
        <v>13.25</v>
      </c>
      <c r="AE2449">
        <f>ROUND(((EU2449*0.2)),6)</f>
        <v>6.2E-2</v>
      </c>
      <c r="AF2449">
        <f>ROUND(((EV2449*0.2)),6)</f>
        <v>285.71600000000001</v>
      </c>
      <c r="AG2449">
        <f>ROUND((AP2449),6)</f>
        <v>0</v>
      </c>
      <c r="AH2449">
        <f>((EW2449*0.2))</f>
        <v>0.45999999999999996</v>
      </c>
      <c r="AI2449">
        <f>((EX2449*0.2))</f>
        <v>0</v>
      </c>
      <c r="AJ2449">
        <f>(AS2449)</f>
        <v>0</v>
      </c>
      <c r="AK2449">
        <v>3700.99</v>
      </c>
      <c r="AL2449">
        <v>2206.16</v>
      </c>
      <c r="AM2449">
        <v>66.25</v>
      </c>
      <c r="AN2449">
        <v>0.31</v>
      </c>
      <c r="AO2449">
        <v>1428.58</v>
      </c>
      <c r="AP2449">
        <v>0</v>
      </c>
      <c r="AQ2449">
        <v>2.2999999999999998</v>
      </c>
      <c r="AR2449">
        <v>0</v>
      </c>
      <c r="AS2449">
        <v>0</v>
      </c>
      <c r="AT2449">
        <v>70</v>
      </c>
      <c r="AU2449">
        <v>10</v>
      </c>
      <c r="AV2449">
        <v>1</v>
      </c>
      <c r="AW2449">
        <v>1</v>
      </c>
      <c r="AZ2449">
        <v>1</v>
      </c>
      <c r="BA2449">
        <v>1</v>
      </c>
      <c r="BB2449">
        <v>1</v>
      </c>
      <c r="BC2449">
        <v>1</v>
      </c>
      <c r="BD2449" t="s">
        <v>3</v>
      </c>
      <c r="BE2449" t="s">
        <v>3</v>
      </c>
      <c r="BF2449" t="s">
        <v>3</v>
      </c>
      <c r="BG2449" t="s">
        <v>3</v>
      </c>
      <c r="BH2449">
        <v>0</v>
      </c>
      <c r="BI2449">
        <v>4</v>
      </c>
      <c r="BJ2449" t="s">
        <v>124</v>
      </c>
      <c r="BM2449">
        <v>0</v>
      </c>
      <c r="BN2449">
        <v>0</v>
      </c>
      <c r="BO2449" t="s">
        <v>3</v>
      </c>
      <c r="BP2449">
        <v>0</v>
      </c>
      <c r="BQ2449">
        <v>1</v>
      </c>
      <c r="BR2449">
        <v>0</v>
      </c>
      <c r="BS2449">
        <v>1</v>
      </c>
      <c r="BT2449">
        <v>1</v>
      </c>
      <c r="BU2449">
        <v>1</v>
      </c>
      <c r="BV2449">
        <v>1</v>
      </c>
      <c r="BW2449">
        <v>1</v>
      </c>
      <c r="BX2449">
        <v>1</v>
      </c>
      <c r="BY2449" t="s">
        <v>3</v>
      </c>
      <c r="BZ2449">
        <v>70</v>
      </c>
      <c r="CA2449">
        <v>10</v>
      </c>
      <c r="CB2449" t="s">
        <v>3</v>
      </c>
      <c r="CE2449">
        <v>0</v>
      </c>
      <c r="CF2449">
        <v>0</v>
      </c>
      <c r="CG2449">
        <v>0</v>
      </c>
      <c r="CM2449">
        <v>0</v>
      </c>
      <c r="CN2449" t="s">
        <v>1130</v>
      </c>
      <c r="CO2449">
        <v>0</v>
      </c>
      <c r="CP2449">
        <f>(P2449+Q2449+S2449)</f>
        <v>4185.5200000000004</v>
      </c>
      <c r="CQ2449">
        <f>(AC2449*BC2449*AW2449)</f>
        <v>0</v>
      </c>
      <c r="CR2449">
        <f>(((((ET2449*0.2))*BB2449-((EU2449*0.2))*BS2449)+AE2449*BS2449)*AV2449)</f>
        <v>13.25</v>
      </c>
      <c r="CS2449">
        <f>(AE2449*BS2449*AV2449)</f>
        <v>6.2E-2</v>
      </c>
      <c r="CT2449">
        <f>(AF2449*BA2449*AV2449)</f>
        <v>285.71600000000001</v>
      </c>
      <c r="CU2449">
        <f>AG2449</f>
        <v>0</v>
      </c>
      <c r="CV2449">
        <f>(AH2449*AV2449)</f>
        <v>0.45999999999999996</v>
      </c>
      <c r="CW2449">
        <f t="shared" ref="CW2449:CX2451" si="1802">AI2449</f>
        <v>0</v>
      </c>
      <c r="CX2449">
        <f t="shared" si="1802"/>
        <v>0</v>
      </c>
      <c r="CY2449">
        <f>((S2449*BZ2449)/100)</f>
        <v>2800.0140000000001</v>
      </c>
      <c r="CZ2449">
        <f>((S2449*CA2449)/100)</f>
        <v>400.00199999999995</v>
      </c>
      <c r="DB2449">
        <v>18</v>
      </c>
      <c r="DC2449" t="s">
        <v>3</v>
      </c>
      <c r="DD2449" t="s">
        <v>54</v>
      </c>
      <c r="DE2449" t="s">
        <v>55</v>
      </c>
      <c r="DF2449" t="s">
        <v>55</v>
      </c>
      <c r="DG2449" t="s">
        <v>55</v>
      </c>
      <c r="DH2449" t="s">
        <v>3</v>
      </c>
      <c r="DI2449" t="s">
        <v>55</v>
      </c>
      <c r="DJ2449" t="s">
        <v>55</v>
      </c>
      <c r="DK2449" t="s">
        <v>3</v>
      </c>
      <c r="DL2449" t="s">
        <v>3</v>
      </c>
      <c r="DM2449" t="s">
        <v>3</v>
      </c>
      <c r="DN2449">
        <v>0</v>
      </c>
      <c r="DO2449">
        <v>0</v>
      </c>
      <c r="DP2449">
        <v>1</v>
      </c>
      <c r="DQ2449">
        <v>1</v>
      </c>
      <c r="DU2449">
        <v>1010</v>
      </c>
      <c r="DV2449" t="s">
        <v>52</v>
      </c>
      <c r="DW2449" t="s">
        <v>52</v>
      </c>
      <c r="DX2449">
        <v>1</v>
      </c>
      <c r="DZ2449" t="s">
        <v>3</v>
      </c>
      <c r="EA2449" t="s">
        <v>3</v>
      </c>
      <c r="EB2449" t="s">
        <v>3</v>
      </c>
      <c r="EC2449" t="s">
        <v>3</v>
      </c>
      <c r="EE2449">
        <v>35096056</v>
      </c>
      <c r="EF2449">
        <v>1</v>
      </c>
      <c r="EG2449" t="s">
        <v>20</v>
      </c>
      <c r="EH2449">
        <v>0</v>
      </c>
      <c r="EI2449" t="s">
        <v>3</v>
      </c>
      <c r="EJ2449">
        <v>4</v>
      </c>
      <c r="EK2449">
        <v>0</v>
      </c>
      <c r="EL2449" t="s">
        <v>21</v>
      </c>
      <c r="EM2449" t="s">
        <v>22</v>
      </c>
      <c r="EO2449" t="s">
        <v>56</v>
      </c>
      <c r="EQ2449">
        <v>0</v>
      </c>
      <c r="ER2449">
        <v>3700.99</v>
      </c>
      <c r="ES2449">
        <v>2206.16</v>
      </c>
      <c r="ET2449">
        <v>66.25</v>
      </c>
      <c r="EU2449">
        <v>0.31</v>
      </c>
      <c r="EV2449">
        <v>1428.58</v>
      </c>
      <c r="EW2449">
        <v>2.2999999999999998</v>
      </c>
      <c r="EX2449">
        <v>0</v>
      </c>
      <c r="EY2449">
        <v>0</v>
      </c>
      <c r="FQ2449">
        <v>0</v>
      </c>
      <c r="FR2449">
        <v>0</v>
      </c>
      <c r="FS2449">
        <v>0</v>
      </c>
      <c r="FX2449">
        <v>70</v>
      </c>
      <c r="FY2449">
        <v>10</v>
      </c>
      <c r="GA2449" t="s">
        <v>3</v>
      </c>
      <c r="GD2449">
        <v>0</v>
      </c>
      <c r="GF2449">
        <v>845110403</v>
      </c>
      <c r="GG2449">
        <v>2</v>
      </c>
      <c r="GH2449">
        <v>1</v>
      </c>
      <c r="GI2449">
        <v>-2</v>
      </c>
      <c r="GJ2449">
        <v>0</v>
      </c>
      <c r="GK2449">
        <f>ROUND(R2449*(R12)/100,2)</f>
        <v>0.94</v>
      </c>
      <c r="GL2449">
        <f>ROUND(IF(AND(BH2449=3,BI2449=3,FS2449&lt;&gt;0),P2449,0),2)</f>
        <v>0</v>
      </c>
      <c r="GM2449">
        <f>ROUND(O2449+X2449+Y2449+GK2449,2)+GX2449</f>
        <v>7386.47</v>
      </c>
      <c r="GN2449">
        <f>IF(OR(BI2449=0,BI2449=1),GM2449-GX2449,0)</f>
        <v>0</v>
      </c>
      <c r="GO2449">
        <f>IF(BI2449=2,GM2449-GX2449,0)</f>
        <v>0</v>
      </c>
      <c r="GP2449">
        <f>IF(BI2449=4,GM2449-GX2449,0)</f>
        <v>7386.47</v>
      </c>
      <c r="GR2449">
        <v>0</v>
      </c>
      <c r="GS2449">
        <v>3</v>
      </c>
      <c r="GT2449">
        <v>0</v>
      </c>
      <c r="GU2449" t="s">
        <v>3</v>
      </c>
      <c r="GV2449">
        <f>ROUND((GT2449),6)</f>
        <v>0</v>
      </c>
      <c r="GW2449">
        <v>1</v>
      </c>
      <c r="GX2449">
        <f>ROUND(HC2449*I2449,2)</f>
        <v>0</v>
      </c>
      <c r="HA2449">
        <v>0</v>
      </c>
      <c r="HB2449">
        <v>0</v>
      </c>
      <c r="HC2449">
        <f>GV2449*GW2449</f>
        <v>0</v>
      </c>
      <c r="HE2449" t="s">
        <v>3</v>
      </c>
      <c r="HF2449" t="s">
        <v>3</v>
      </c>
      <c r="HM2449" t="s">
        <v>3</v>
      </c>
      <c r="HN2449" t="s">
        <v>3</v>
      </c>
      <c r="HO2449" t="s">
        <v>3</v>
      </c>
      <c r="HP2449" t="s">
        <v>3</v>
      </c>
      <c r="HQ2449" t="s">
        <v>3</v>
      </c>
      <c r="HS2449">
        <v>0</v>
      </c>
      <c r="IK2449">
        <v>0</v>
      </c>
    </row>
    <row r="2450" spans="1:245" x14ac:dyDescent="0.2">
      <c r="A2450">
        <v>17</v>
      </c>
      <c r="B2450">
        <v>1</v>
      </c>
      <c r="C2450">
        <f>ROW(SmtRes!A801)</f>
        <v>801</v>
      </c>
      <c r="D2450">
        <f>ROW(EtalonRes!A801)</f>
        <v>801</v>
      </c>
      <c r="E2450" t="s">
        <v>575</v>
      </c>
      <c r="F2450" t="s">
        <v>122</v>
      </c>
      <c r="G2450" t="s">
        <v>126</v>
      </c>
      <c r="H2450" t="s">
        <v>52</v>
      </c>
      <c r="I2450">
        <v>14</v>
      </c>
      <c r="J2450">
        <v>0</v>
      </c>
      <c r="K2450">
        <v>14</v>
      </c>
      <c r="O2450">
        <f>ROUND(CP2450,2)</f>
        <v>51813.86</v>
      </c>
      <c r="P2450">
        <f>ROUND(CQ2450*I2450,2)</f>
        <v>30886.240000000002</v>
      </c>
      <c r="Q2450">
        <f>ROUND(CR2450*I2450,2)</f>
        <v>927.5</v>
      </c>
      <c r="R2450">
        <f>ROUND(CS2450*I2450,2)</f>
        <v>4.34</v>
      </c>
      <c r="S2450">
        <f>ROUND(CT2450*I2450,2)</f>
        <v>20000.12</v>
      </c>
      <c r="T2450">
        <f>ROUND(CU2450*I2450,2)</f>
        <v>0</v>
      </c>
      <c r="U2450">
        <f>CV2450*I2450</f>
        <v>32.199999999999996</v>
      </c>
      <c r="V2450">
        <f>CW2450*I2450</f>
        <v>0</v>
      </c>
      <c r="W2450">
        <f>ROUND(CX2450*I2450,2)</f>
        <v>0</v>
      </c>
      <c r="X2450">
        <f t="shared" si="1801"/>
        <v>14000.08</v>
      </c>
      <c r="Y2450">
        <f t="shared" si="1801"/>
        <v>2000.01</v>
      </c>
      <c r="AA2450">
        <v>35364244</v>
      </c>
      <c r="AB2450">
        <f>ROUND((AC2450+AD2450+AF2450),6)</f>
        <v>3700.99</v>
      </c>
      <c r="AC2450">
        <f>ROUND((ES2450),6)</f>
        <v>2206.16</v>
      </c>
      <c r="AD2450">
        <f>ROUND((((ET2450)-(EU2450))+AE2450),6)</f>
        <v>66.25</v>
      </c>
      <c r="AE2450">
        <f>ROUND((EU2450),6)</f>
        <v>0.31</v>
      </c>
      <c r="AF2450">
        <f>ROUND((EV2450),6)</f>
        <v>1428.58</v>
      </c>
      <c r="AG2450">
        <f>ROUND((AP2450),6)</f>
        <v>0</v>
      </c>
      <c r="AH2450">
        <f>(EW2450)</f>
        <v>2.2999999999999998</v>
      </c>
      <c r="AI2450">
        <f>(EX2450)</f>
        <v>0</v>
      </c>
      <c r="AJ2450">
        <f>(AS2450)</f>
        <v>0</v>
      </c>
      <c r="AK2450">
        <v>3700.99</v>
      </c>
      <c r="AL2450">
        <v>2206.16</v>
      </c>
      <c r="AM2450">
        <v>66.25</v>
      </c>
      <c r="AN2450">
        <v>0.31</v>
      </c>
      <c r="AO2450">
        <v>1428.58</v>
      </c>
      <c r="AP2450">
        <v>0</v>
      </c>
      <c r="AQ2450">
        <v>2.2999999999999998</v>
      </c>
      <c r="AR2450">
        <v>0</v>
      </c>
      <c r="AS2450">
        <v>0</v>
      </c>
      <c r="AT2450">
        <v>70</v>
      </c>
      <c r="AU2450">
        <v>10</v>
      </c>
      <c r="AV2450">
        <v>1</v>
      </c>
      <c r="AW2450">
        <v>1</v>
      </c>
      <c r="AZ2450">
        <v>1</v>
      </c>
      <c r="BA2450">
        <v>1</v>
      </c>
      <c r="BB2450">
        <v>1</v>
      </c>
      <c r="BC2450">
        <v>1</v>
      </c>
      <c r="BD2450" t="s">
        <v>3</v>
      </c>
      <c r="BE2450" t="s">
        <v>3</v>
      </c>
      <c r="BF2450" t="s">
        <v>3</v>
      </c>
      <c r="BG2450" t="s">
        <v>3</v>
      </c>
      <c r="BH2450">
        <v>0</v>
      </c>
      <c r="BI2450">
        <v>4</v>
      </c>
      <c r="BJ2450" t="s">
        <v>124</v>
      </c>
      <c r="BM2450">
        <v>0</v>
      </c>
      <c r="BN2450">
        <v>0</v>
      </c>
      <c r="BO2450" t="s">
        <v>3</v>
      </c>
      <c r="BP2450">
        <v>0</v>
      </c>
      <c r="BQ2450">
        <v>1</v>
      </c>
      <c r="BR2450">
        <v>0</v>
      </c>
      <c r="BS2450">
        <v>1</v>
      </c>
      <c r="BT2450">
        <v>1</v>
      </c>
      <c r="BU2450">
        <v>1</v>
      </c>
      <c r="BV2450">
        <v>1</v>
      </c>
      <c r="BW2450">
        <v>1</v>
      </c>
      <c r="BX2450">
        <v>1</v>
      </c>
      <c r="BY2450" t="s">
        <v>3</v>
      </c>
      <c r="BZ2450">
        <v>70</v>
      </c>
      <c r="CA2450">
        <v>10</v>
      </c>
      <c r="CB2450" t="s">
        <v>3</v>
      </c>
      <c r="CE2450">
        <v>0</v>
      </c>
      <c r="CF2450">
        <v>0</v>
      </c>
      <c r="CG2450">
        <v>0</v>
      </c>
      <c r="CM2450">
        <v>0</v>
      </c>
      <c r="CN2450" t="s">
        <v>3</v>
      </c>
      <c r="CO2450">
        <v>0</v>
      </c>
      <c r="CP2450">
        <f>(P2450+Q2450+S2450)</f>
        <v>51813.86</v>
      </c>
      <c r="CQ2450">
        <f>(AC2450*BC2450*AW2450)</f>
        <v>2206.16</v>
      </c>
      <c r="CR2450">
        <f>((((ET2450)*BB2450-(EU2450)*BS2450)+AE2450*BS2450)*AV2450)</f>
        <v>66.25</v>
      </c>
      <c r="CS2450">
        <f>(AE2450*BS2450*AV2450)</f>
        <v>0.31</v>
      </c>
      <c r="CT2450">
        <f>(AF2450*BA2450*AV2450)</f>
        <v>1428.58</v>
      </c>
      <c r="CU2450">
        <f>AG2450</f>
        <v>0</v>
      </c>
      <c r="CV2450">
        <f>(AH2450*AV2450)</f>
        <v>2.2999999999999998</v>
      </c>
      <c r="CW2450">
        <f t="shared" si="1802"/>
        <v>0</v>
      </c>
      <c r="CX2450">
        <f t="shared" si="1802"/>
        <v>0</v>
      </c>
      <c r="CY2450">
        <f>((S2450*BZ2450)/100)</f>
        <v>14000.083999999999</v>
      </c>
      <c r="CZ2450">
        <f>((S2450*CA2450)/100)</f>
        <v>2000.0119999999997</v>
      </c>
      <c r="DC2450" t="s">
        <v>3</v>
      </c>
      <c r="DD2450" t="s">
        <v>3</v>
      </c>
      <c r="DE2450" t="s">
        <v>3</v>
      </c>
      <c r="DF2450" t="s">
        <v>3</v>
      </c>
      <c r="DG2450" t="s">
        <v>3</v>
      </c>
      <c r="DH2450" t="s">
        <v>3</v>
      </c>
      <c r="DI2450" t="s">
        <v>3</v>
      </c>
      <c r="DJ2450" t="s">
        <v>3</v>
      </c>
      <c r="DK2450" t="s">
        <v>3</v>
      </c>
      <c r="DL2450" t="s">
        <v>3</v>
      </c>
      <c r="DM2450" t="s">
        <v>3</v>
      </c>
      <c r="DN2450">
        <v>0</v>
      </c>
      <c r="DO2450">
        <v>0</v>
      </c>
      <c r="DP2450">
        <v>1</v>
      </c>
      <c r="DQ2450">
        <v>1</v>
      </c>
      <c r="DU2450">
        <v>1010</v>
      </c>
      <c r="DV2450" t="s">
        <v>52</v>
      </c>
      <c r="DW2450" t="s">
        <v>52</v>
      </c>
      <c r="DX2450">
        <v>1</v>
      </c>
      <c r="DZ2450" t="s">
        <v>3</v>
      </c>
      <c r="EA2450" t="s">
        <v>3</v>
      </c>
      <c r="EB2450" t="s">
        <v>3</v>
      </c>
      <c r="EC2450" t="s">
        <v>3</v>
      </c>
      <c r="EE2450">
        <v>35096056</v>
      </c>
      <c r="EF2450">
        <v>1</v>
      </c>
      <c r="EG2450" t="s">
        <v>20</v>
      </c>
      <c r="EH2450">
        <v>0</v>
      </c>
      <c r="EI2450" t="s">
        <v>3</v>
      </c>
      <c r="EJ2450">
        <v>4</v>
      </c>
      <c r="EK2450">
        <v>0</v>
      </c>
      <c r="EL2450" t="s">
        <v>21</v>
      </c>
      <c r="EM2450" t="s">
        <v>22</v>
      </c>
      <c r="EO2450" t="s">
        <v>3</v>
      </c>
      <c r="EQ2450">
        <v>0</v>
      </c>
      <c r="ER2450">
        <v>3700.99</v>
      </c>
      <c r="ES2450">
        <v>2206.16</v>
      </c>
      <c r="ET2450">
        <v>66.25</v>
      </c>
      <c r="EU2450">
        <v>0.31</v>
      </c>
      <c r="EV2450">
        <v>1428.58</v>
      </c>
      <c r="EW2450">
        <v>2.2999999999999998</v>
      </c>
      <c r="EX2450">
        <v>0</v>
      </c>
      <c r="EY2450">
        <v>0</v>
      </c>
      <c r="FQ2450">
        <v>0</v>
      </c>
      <c r="FR2450">
        <v>0</v>
      </c>
      <c r="FS2450">
        <v>0</v>
      </c>
      <c r="FX2450">
        <v>70</v>
      </c>
      <c r="FY2450">
        <v>10</v>
      </c>
      <c r="GA2450" t="s">
        <v>3</v>
      </c>
      <c r="GD2450">
        <v>0</v>
      </c>
      <c r="GF2450">
        <v>-1068314092</v>
      </c>
      <c r="GG2450">
        <v>2</v>
      </c>
      <c r="GH2450">
        <v>1</v>
      </c>
      <c r="GI2450">
        <v>-2</v>
      </c>
      <c r="GJ2450">
        <v>0</v>
      </c>
      <c r="GK2450">
        <f>ROUND(R2450*(R12)/100,2)</f>
        <v>4.6900000000000004</v>
      </c>
      <c r="GL2450">
        <f>ROUND(IF(AND(BH2450=3,BI2450=3,FS2450&lt;&gt;0),P2450,0),2)</f>
        <v>0</v>
      </c>
      <c r="GM2450">
        <f>ROUND(O2450+X2450+Y2450+GK2450,2)+GX2450</f>
        <v>67818.64</v>
      </c>
      <c r="GN2450">
        <f>IF(OR(BI2450=0,BI2450=1),GM2450-GX2450,0)</f>
        <v>0</v>
      </c>
      <c r="GO2450">
        <f>IF(BI2450=2,GM2450-GX2450,0)</f>
        <v>0</v>
      </c>
      <c r="GP2450">
        <f>IF(BI2450=4,GM2450-GX2450,0)</f>
        <v>67818.64</v>
      </c>
      <c r="GR2450">
        <v>0</v>
      </c>
      <c r="GS2450">
        <v>3</v>
      </c>
      <c r="GT2450">
        <v>0</v>
      </c>
      <c r="GU2450" t="s">
        <v>3</v>
      </c>
      <c r="GV2450">
        <f>ROUND((GT2450),6)</f>
        <v>0</v>
      </c>
      <c r="GW2450">
        <v>1</v>
      </c>
      <c r="GX2450">
        <f>ROUND(HC2450*I2450,2)</f>
        <v>0</v>
      </c>
      <c r="HA2450">
        <v>0</v>
      </c>
      <c r="HB2450">
        <v>0</v>
      </c>
      <c r="HC2450">
        <f>GV2450*GW2450</f>
        <v>0</v>
      </c>
      <c r="HE2450" t="s">
        <v>3</v>
      </c>
      <c r="HF2450" t="s">
        <v>3</v>
      </c>
      <c r="HM2450" t="s">
        <v>3</v>
      </c>
      <c r="HN2450" t="s">
        <v>3</v>
      </c>
      <c r="HO2450" t="s">
        <v>3</v>
      </c>
      <c r="HP2450" t="s">
        <v>3</v>
      </c>
      <c r="HQ2450" t="s">
        <v>3</v>
      </c>
      <c r="HS2450">
        <v>0</v>
      </c>
      <c r="IK2450">
        <v>0</v>
      </c>
    </row>
    <row r="2451" spans="1:245" x14ac:dyDescent="0.2">
      <c r="A2451">
        <v>18</v>
      </c>
      <c r="B2451">
        <v>1</v>
      </c>
      <c r="C2451">
        <v>801</v>
      </c>
      <c r="E2451" t="s">
        <v>576</v>
      </c>
      <c r="F2451" t="s">
        <v>128</v>
      </c>
      <c r="G2451" t="s">
        <v>129</v>
      </c>
      <c r="H2451" t="s">
        <v>52</v>
      </c>
      <c r="I2451">
        <f>I2450*J2451</f>
        <v>-14</v>
      </c>
      <c r="J2451">
        <v>-1</v>
      </c>
      <c r="K2451">
        <v>-1</v>
      </c>
      <c r="O2451">
        <f>ROUND(CP2451,2)</f>
        <v>-30886.240000000002</v>
      </c>
      <c r="P2451">
        <f>ROUND(CQ2451*I2451,2)</f>
        <v>-30886.240000000002</v>
      </c>
      <c r="Q2451">
        <f>ROUND(CR2451*I2451,2)</f>
        <v>0</v>
      </c>
      <c r="R2451">
        <f>ROUND(CS2451*I2451,2)</f>
        <v>0</v>
      </c>
      <c r="S2451">
        <f>ROUND(CT2451*I2451,2)</f>
        <v>0</v>
      </c>
      <c r="T2451">
        <f>ROUND(CU2451*I2451,2)</f>
        <v>0</v>
      </c>
      <c r="U2451">
        <f>CV2451*I2451</f>
        <v>0</v>
      </c>
      <c r="V2451">
        <f>CW2451*I2451</f>
        <v>0</v>
      </c>
      <c r="W2451">
        <f>ROUND(CX2451*I2451,2)</f>
        <v>0</v>
      </c>
      <c r="X2451">
        <f t="shared" si="1801"/>
        <v>0</v>
      </c>
      <c r="Y2451">
        <f t="shared" si="1801"/>
        <v>0</v>
      </c>
      <c r="AA2451">
        <v>35364244</v>
      </c>
      <c r="AB2451">
        <f>ROUND((AC2451+AD2451+AF2451),6)</f>
        <v>2206.16</v>
      </c>
      <c r="AC2451">
        <f>ROUND((ES2451),6)</f>
        <v>2206.16</v>
      </c>
      <c r="AD2451">
        <f>ROUND((((ET2451)-(EU2451))+AE2451),6)</f>
        <v>0</v>
      </c>
      <c r="AE2451">
        <f>ROUND((EU2451),6)</f>
        <v>0</v>
      </c>
      <c r="AF2451">
        <f>ROUND((EV2451),6)</f>
        <v>0</v>
      </c>
      <c r="AG2451">
        <f>ROUND((AP2451),6)</f>
        <v>0</v>
      </c>
      <c r="AH2451">
        <f>(EW2451)</f>
        <v>0</v>
      </c>
      <c r="AI2451">
        <f>(EX2451)</f>
        <v>0</v>
      </c>
      <c r="AJ2451">
        <f>(AS2451)</f>
        <v>0</v>
      </c>
      <c r="AK2451">
        <v>2206.16</v>
      </c>
      <c r="AL2451">
        <v>2206.16</v>
      </c>
      <c r="AM2451">
        <v>0</v>
      </c>
      <c r="AN2451">
        <v>0</v>
      </c>
      <c r="AO2451">
        <v>0</v>
      </c>
      <c r="AP2451">
        <v>0</v>
      </c>
      <c r="AQ2451">
        <v>0</v>
      </c>
      <c r="AR2451">
        <v>0</v>
      </c>
      <c r="AS2451">
        <v>0</v>
      </c>
      <c r="AT2451">
        <v>70</v>
      </c>
      <c r="AU2451">
        <v>10</v>
      </c>
      <c r="AV2451">
        <v>1</v>
      </c>
      <c r="AW2451">
        <v>1</v>
      </c>
      <c r="AZ2451">
        <v>1</v>
      </c>
      <c r="BA2451">
        <v>1</v>
      </c>
      <c r="BB2451">
        <v>1</v>
      </c>
      <c r="BC2451">
        <v>1</v>
      </c>
      <c r="BD2451" t="s">
        <v>3</v>
      </c>
      <c r="BE2451" t="s">
        <v>3</v>
      </c>
      <c r="BF2451" t="s">
        <v>3</v>
      </c>
      <c r="BG2451" t="s">
        <v>3</v>
      </c>
      <c r="BH2451">
        <v>3</v>
      </c>
      <c r="BI2451">
        <v>4</v>
      </c>
      <c r="BJ2451" t="s">
        <v>130</v>
      </c>
      <c r="BM2451">
        <v>0</v>
      </c>
      <c r="BN2451">
        <v>0</v>
      </c>
      <c r="BO2451" t="s">
        <v>3</v>
      </c>
      <c r="BP2451">
        <v>0</v>
      </c>
      <c r="BQ2451">
        <v>1</v>
      </c>
      <c r="BR2451">
        <v>1</v>
      </c>
      <c r="BS2451">
        <v>1</v>
      </c>
      <c r="BT2451">
        <v>1</v>
      </c>
      <c r="BU2451">
        <v>1</v>
      </c>
      <c r="BV2451">
        <v>1</v>
      </c>
      <c r="BW2451">
        <v>1</v>
      </c>
      <c r="BX2451">
        <v>1</v>
      </c>
      <c r="BY2451" t="s">
        <v>3</v>
      </c>
      <c r="BZ2451">
        <v>70</v>
      </c>
      <c r="CA2451">
        <v>10</v>
      </c>
      <c r="CB2451" t="s">
        <v>3</v>
      </c>
      <c r="CE2451">
        <v>0</v>
      </c>
      <c r="CF2451">
        <v>0</v>
      </c>
      <c r="CG2451">
        <v>0</v>
      </c>
      <c r="CM2451">
        <v>0</v>
      </c>
      <c r="CN2451" t="s">
        <v>3</v>
      </c>
      <c r="CO2451">
        <v>0</v>
      </c>
      <c r="CP2451">
        <f>(P2451+Q2451+S2451)</f>
        <v>-30886.240000000002</v>
      </c>
      <c r="CQ2451">
        <f>(AC2451*BC2451*AW2451)</f>
        <v>2206.16</v>
      </c>
      <c r="CR2451">
        <f>((((ET2451)*BB2451-(EU2451)*BS2451)+AE2451*BS2451)*AV2451)</f>
        <v>0</v>
      </c>
      <c r="CS2451">
        <f>(AE2451*BS2451*AV2451)</f>
        <v>0</v>
      </c>
      <c r="CT2451">
        <f>(AF2451*BA2451*AV2451)</f>
        <v>0</v>
      </c>
      <c r="CU2451">
        <f>AG2451</f>
        <v>0</v>
      </c>
      <c r="CV2451">
        <f>(AH2451*AV2451)</f>
        <v>0</v>
      </c>
      <c r="CW2451">
        <f t="shared" si="1802"/>
        <v>0</v>
      </c>
      <c r="CX2451">
        <f t="shared" si="1802"/>
        <v>0</v>
      </c>
      <c r="CY2451">
        <f>((S2451*BZ2451)/100)</f>
        <v>0</v>
      </c>
      <c r="CZ2451">
        <f>((S2451*CA2451)/100)</f>
        <v>0</v>
      </c>
      <c r="DC2451" t="s">
        <v>3</v>
      </c>
      <c r="DD2451" t="s">
        <v>3</v>
      </c>
      <c r="DE2451" t="s">
        <v>3</v>
      </c>
      <c r="DF2451" t="s">
        <v>3</v>
      </c>
      <c r="DG2451" t="s">
        <v>3</v>
      </c>
      <c r="DH2451" t="s">
        <v>3</v>
      </c>
      <c r="DI2451" t="s">
        <v>3</v>
      </c>
      <c r="DJ2451" t="s">
        <v>3</v>
      </c>
      <c r="DK2451" t="s">
        <v>3</v>
      </c>
      <c r="DL2451" t="s">
        <v>3</v>
      </c>
      <c r="DM2451" t="s">
        <v>3</v>
      </c>
      <c r="DN2451">
        <v>0</v>
      </c>
      <c r="DO2451">
        <v>0</v>
      </c>
      <c r="DP2451">
        <v>1</v>
      </c>
      <c r="DQ2451">
        <v>1</v>
      </c>
      <c r="DU2451">
        <v>1010</v>
      </c>
      <c r="DV2451" t="s">
        <v>52</v>
      </c>
      <c r="DW2451" t="s">
        <v>52</v>
      </c>
      <c r="DX2451">
        <v>1</v>
      </c>
      <c r="DZ2451" t="s">
        <v>3</v>
      </c>
      <c r="EA2451" t="s">
        <v>3</v>
      </c>
      <c r="EB2451" t="s">
        <v>3</v>
      </c>
      <c r="EC2451" t="s">
        <v>3</v>
      </c>
      <c r="EE2451">
        <v>35096056</v>
      </c>
      <c r="EF2451">
        <v>1</v>
      </c>
      <c r="EG2451" t="s">
        <v>20</v>
      </c>
      <c r="EH2451">
        <v>0</v>
      </c>
      <c r="EI2451" t="s">
        <v>3</v>
      </c>
      <c r="EJ2451">
        <v>4</v>
      </c>
      <c r="EK2451">
        <v>0</v>
      </c>
      <c r="EL2451" t="s">
        <v>21</v>
      </c>
      <c r="EM2451" t="s">
        <v>22</v>
      </c>
      <c r="EO2451" t="s">
        <v>3</v>
      </c>
      <c r="EQ2451">
        <v>32768</v>
      </c>
      <c r="ER2451">
        <v>2206.16</v>
      </c>
      <c r="ES2451">
        <v>2206.16</v>
      </c>
      <c r="ET2451">
        <v>0</v>
      </c>
      <c r="EU2451">
        <v>0</v>
      </c>
      <c r="EV2451">
        <v>0</v>
      </c>
      <c r="EW2451">
        <v>0</v>
      </c>
      <c r="EX2451">
        <v>0</v>
      </c>
      <c r="FQ2451">
        <v>0</v>
      </c>
      <c r="FR2451">
        <v>0</v>
      </c>
      <c r="FS2451">
        <v>0</v>
      </c>
      <c r="FX2451">
        <v>70</v>
      </c>
      <c r="FY2451">
        <v>10</v>
      </c>
      <c r="GA2451" t="s">
        <v>3</v>
      </c>
      <c r="GD2451">
        <v>0</v>
      </c>
      <c r="GF2451">
        <v>-2080535723</v>
      </c>
      <c r="GG2451">
        <v>2</v>
      </c>
      <c r="GH2451">
        <v>1</v>
      </c>
      <c r="GI2451">
        <v>-2</v>
      </c>
      <c r="GJ2451">
        <v>0</v>
      </c>
      <c r="GK2451">
        <f>ROUND(R2451*(R12)/100,2)</f>
        <v>0</v>
      </c>
      <c r="GL2451">
        <f>ROUND(IF(AND(BH2451=3,BI2451=3,FS2451&lt;&gt;0),P2451,0),2)</f>
        <v>0</v>
      </c>
      <c r="GM2451">
        <f>ROUND(O2451+X2451+Y2451+GK2451,2)+GX2451</f>
        <v>-30886.240000000002</v>
      </c>
      <c r="GN2451">
        <f>IF(OR(BI2451=0,BI2451=1),GM2451-GX2451,0)</f>
        <v>0</v>
      </c>
      <c r="GO2451">
        <f>IF(BI2451=2,GM2451-GX2451,0)</f>
        <v>0</v>
      </c>
      <c r="GP2451">
        <f>IF(BI2451=4,GM2451-GX2451,0)</f>
        <v>-30886.240000000002</v>
      </c>
      <c r="GR2451">
        <v>0</v>
      </c>
      <c r="GS2451">
        <v>3</v>
      </c>
      <c r="GT2451">
        <v>0</v>
      </c>
      <c r="GU2451" t="s">
        <v>3</v>
      </c>
      <c r="GV2451">
        <f>ROUND((GT2451),6)</f>
        <v>0</v>
      </c>
      <c r="GW2451">
        <v>1</v>
      </c>
      <c r="GX2451">
        <f>ROUND(HC2451*I2451,2)</f>
        <v>0</v>
      </c>
      <c r="HA2451">
        <v>0</v>
      </c>
      <c r="HB2451">
        <v>0</v>
      </c>
      <c r="HC2451">
        <f>GV2451*GW2451</f>
        <v>0</v>
      </c>
      <c r="HE2451" t="s">
        <v>3</v>
      </c>
      <c r="HF2451" t="s">
        <v>3</v>
      </c>
      <c r="HM2451" t="s">
        <v>3</v>
      </c>
      <c r="HN2451" t="s">
        <v>3</v>
      </c>
      <c r="HO2451" t="s">
        <v>3</v>
      </c>
      <c r="HP2451" t="s">
        <v>3</v>
      </c>
      <c r="HQ2451" t="s">
        <v>3</v>
      </c>
      <c r="HS2451">
        <v>0</v>
      </c>
      <c r="IK2451">
        <v>0</v>
      </c>
    </row>
    <row r="2453" spans="1:245" x14ac:dyDescent="0.2">
      <c r="A2453">
        <v>51</v>
      </c>
      <c r="B2453">
        <f>B2445</f>
        <v>1</v>
      </c>
      <c r="C2453">
        <f>A2445</f>
        <v>4</v>
      </c>
      <c r="D2453">
        <f>ROW(A2445)</f>
        <v>2445</v>
      </c>
      <c r="F2453" t="str">
        <f>IF(F2445&lt;&gt;"",F2445,"")</f>
        <v>Новый раздел</v>
      </c>
      <c r="G2453" t="str">
        <f>IF(G2445&lt;&gt;"",G2445,"")</f>
        <v>Электрощит ЩАО 2.1</v>
      </c>
      <c r="H2453">
        <v>0</v>
      </c>
      <c r="O2453">
        <f t="shared" ref="O2453:T2453" si="1803">ROUND(AB2453,2)</f>
        <v>25113.14</v>
      </c>
      <c r="P2453">
        <f t="shared" si="1803"/>
        <v>0</v>
      </c>
      <c r="Q2453">
        <f t="shared" si="1803"/>
        <v>1113</v>
      </c>
      <c r="R2453">
        <f t="shared" si="1803"/>
        <v>5.21</v>
      </c>
      <c r="S2453">
        <f t="shared" si="1803"/>
        <v>24000.14</v>
      </c>
      <c r="T2453">
        <f t="shared" si="1803"/>
        <v>0</v>
      </c>
      <c r="U2453">
        <f>AH2453</f>
        <v>38.639999999999993</v>
      </c>
      <c r="V2453">
        <f>AI2453</f>
        <v>0</v>
      </c>
      <c r="W2453">
        <f>ROUND(AJ2453,2)</f>
        <v>0</v>
      </c>
      <c r="X2453">
        <f>ROUND(AK2453,2)</f>
        <v>16800.09</v>
      </c>
      <c r="Y2453">
        <f>ROUND(AL2453,2)</f>
        <v>2400.0100000000002</v>
      </c>
      <c r="AB2453">
        <f>ROUND(SUMIF(AA2449:AA2451,"=35364244",O2449:O2451),2)</f>
        <v>25113.14</v>
      </c>
      <c r="AC2453">
        <f>ROUND(SUMIF(AA2449:AA2451,"=35364244",P2449:P2451),2)</f>
        <v>0</v>
      </c>
      <c r="AD2453">
        <f>ROUND(SUMIF(AA2449:AA2451,"=35364244",Q2449:Q2451),2)</f>
        <v>1113</v>
      </c>
      <c r="AE2453">
        <f>ROUND(SUMIF(AA2449:AA2451,"=35364244",R2449:R2451),2)</f>
        <v>5.21</v>
      </c>
      <c r="AF2453">
        <f>ROUND(SUMIF(AA2449:AA2451,"=35364244",S2449:S2451),2)</f>
        <v>24000.14</v>
      </c>
      <c r="AG2453">
        <f>ROUND(SUMIF(AA2449:AA2451,"=35364244",T2449:T2451),2)</f>
        <v>0</v>
      </c>
      <c r="AH2453">
        <f>SUMIF(AA2449:AA2451,"=35364244",U2449:U2451)</f>
        <v>38.639999999999993</v>
      </c>
      <c r="AI2453">
        <f>SUMIF(AA2449:AA2451,"=35364244",V2449:V2451)</f>
        <v>0</v>
      </c>
      <c r="AJ2453">
        <f>ROUND(SUMIF(AA2449:AA2451,"=35364244",W2449:W2451),2)</f>
        <v>0</v>
      </c>
      <c r="AK2453">
        <f>ROUND(SUMIF(AA2449:AA2451,"=35364244",X2449:X2451),2)</f>
        <v>16800.09</v>
      </c>
      <c r="AL2453">
        <f>ROUND(SUMIF(AA2449:AA2451,"=35364244",Y2449:Y2451),2)</f>
        <v>2400.0100000000002</v>
      </c>
      <c r="AO2453">
        <f t="shared" ref="AO2453:BD2453" si="1804">ROUND(BX2453,2)</f>
        <v>0</v>
      </c>
      <c r="AP2453">
        <f t="shared" si="1804"/>
        <v>0</v>
      </c>
      <c r="AQ2453">
        <f t="shared" si="1804"/>
        <v>0</v>
      </c>
      <c r="AR2453">
        <f t="shared" si="1804"/>
        <v>44318.87</v>
      </c>
      <c r="AS2453">
        <f t="shared" si="1804"/>
        <v>0</v>
      </c>
      <c r="AT2453">
        <f t="shared" si="1804"/>
        <v>0</v>
      </c>
      <c r="AU2453">
        <f t="shared" si="1804"/>
        <v>44318.87</v>
      </c>
      <c r="AV2453">
        <f t="shared" si="1804"/>
        <v>0</v>
      </c>
      <c r="AW2453">
        <f t="shared" si="1804"/>
        <v>0</v>
      </c>
      <c r="AX2453">
        <f t="shared" si="1804"/>
        <v>0</v>
      </c>
      <c r="AY2453">
        <f t="shared" si="1804"/>
        <v>0</v>
      </c>
      <c r="AZ2453">
        <f t="shared" si="1804"/>
        <v>0</v>
      </c>
      <c r="BA2453">
        <f t="shared" si="1804"/>
        <v>0</v>
      </c>
      <c r="BB2453">
        <f t="shared" si="1804"/>
        <v>0</v>
      </c>
      <c r="BC2453">
        <f t="shared" si="1804"/>
        <v>0</v>
      </c>
      <c r="BD2453">
        <f t="shared" si="1804"/>
        <v>0</v>
      </c>
      <c r="BX2453">
        <f>ROUND(SUMIF(AA2449:AA2451,"=35364244",FQ2449:FQ2451),2)</f>
        <v>0</v>
      </c>
      <c r="BY2453">
        <f>ROUND(SUMIF(AA2449:AA2451,"=35364244",FR2449:FR2451),2)</f>
        <v>0</v>
      </c>
      <c r="BZ2453">
        <f>ROUND(SUMIF(AA2449:AA2451,"=35364244",GL2449:GL2451),2)</f>
        <v>0</v>
      </c>
      <c r="CA2453">
        <f>ROUND(SUMIF(AA2449:AA2451,"=35364244",GM2449:GM2451),2)</f>
        <v>44318.87</v>
      </c>
      <c r="CB2453">
        <f>ROUND(SUMIF(AA2449:AA2451,"=35364244",GN2449:GN2451),2)</f>
        <v>0</v>
      </c>
      <c r="CC2453">
        <f>ROUND(SUMIF(AA2449:AA2451,"=35364244",GO2449:GO2451),2)</f>
        <v>0</v>
      </c>
      <c r="CD2453">
        <f>ROUND(SUMIF(AA2449:AA2451,"=35364244",GP2449:GP2451),2)</f>
        <v>44318.87</v>
      </c>
      <c r="CE2453">
        <f>AC2453-BX2453</f>
        <v>0</v>
      </c>
      <c r="CF2453">
        <f>AC2453-BY2453</f>
        <v>0</v>
      </c>
      <c r="CG2453">
        <f>BX2453-BZ2453</f>
        <v>0</v>
      </c>
      <c r="CH2453">
        <f>AC2453-BX2453-BY2453+BZ2453</f>
        <v>0</v>
      </c>
      <c r="CI2453">
        <f>BY2453-BZ2453</f>
        <v>0</v>
      </c>
      <c r="CJ2453">
        <f>ROUND(SUMIF(AA2449:AA2451,"=35364244",GX2449:GX2451),2)</f>
        <v>0</v>
      </c>
      <c r="CK2453">
        <f>ROUND(SUMIF(AA2449:AA2451,"=35364244",GY2449:GY2451),2)</f>
        <v>0</v>
      </c>
      <c r="CL2453">
        <f>ROUND(SUMIF(AA2449:AA2451,"=35364244",GZ2449:GZ2451),2)</f>
        <v>0</v>
      </c>
      <c r="CM2453">
        <f>ROUND(SUMIF(AA2449:AA2451,"=35364244",HD2449:HD2451),2)</f>
        <v>0</v>
      </c>
      <c r="GX2453">
        <v>0</v>
      </c>
    </row>
    <row r="2455" spans="1:245" x14ac:dyDescent="0.2">
      <c r="A2455">
        <v>50</v>
      </c>
      <c r="B2455">
        <v>0</v>
      </c>
      <c r="C2455">
        <v>0</v>
      </c>
      <c r="D2455">
        <v>1</v>
      </c>
      <c r="E2455">
        <v>201</v>
      </c>
      <c r="F2455">
        <f>ROUND(Source!O2453,O2455)</f>
        <v>25113.14</v>
      </c>
      <c r="G2455" t="s">
        <v>66</v>
      </c>
      <c r="H2455" t="s">
        <v>67</v>
      </c>
      <c r="K2455">
        <v>201</v>
      </c>
      <c r="L2455">
        <v>1</v>
      </c>
      <c r="M2455">
        <v>3</v>
      </c>
      <c r="N2455" t="s">
        <v>3</v>
      </c>
      <c r="O2455">
        <v>2</v>
      </c>
      <c r="W2455">
        <v>25113.14</v>
      </c>
      <c r="X2455">
        <v>1</v>
      </c>
      <c r="Y2455">
        <v>25113.14</v>
      </c>
    </row>
    <row r="2456" spans="1:245" x14ac:dyDescent="0.2">
      <c r="A2456">
        <v>50</v>
      </c>
      <c r="B2456">
        <v>0</v>
      </c>
      <c r="C2456">
        <v>0</v>
      </c>
      <c r="D2456">
        <v>1</v>
      </c>
      <c r="E2456">
        <v>202</v>
      </c>
      <c r="F2456">
        <f>ROUND(Source!P2453,O2456)</f>
        <v>0</v>
      </c>
      <c r="G2456" t="s">
        <v>68</v>
      </c>
      <c r="H2456" t="s">
        <v>69</v>
      </c>
      <c r="K2456">
        <v>202</v>
      </c>
      <c r="L2456">
        <v>2</v>
      </c>
      <c r="M2456">
        <v>3</v>
      </c>
      <c r="N2456" t="s">
        <v>3</v>
      </c>
      <c r="O2456">
        <v>2</v>
      </c>
      <c r="W2456">
        <v>0</v>
      </c>
      <c r="X2456">
        <v>1</v>
      </c>
      <c r="Y2456">
        <v>0</v>
      </c>
    </row>
    <row r="2457" spans="1:245" x14ac:dyDescent="0.2">
      <c r="A2457">
        <v>50</v>
      </c>
      <c r="B2457">
        <v>0</v>
      </c>
      <c r="C2457">
        <v>0</v>
      </c>
      <c r="D2457">
        <v>1</v>
      </c>
      <c r="E2457">
        <v>222</v>
      </c>
      <c r="F2457">
        <f>ROUND(Source!AO2453,O2457)</f>
        <v>0</v>
      </c>
      <c r="G2457" t="s">
        <v>70</v>
      </c>
      <c r="H2457" t="s">
        <v>71</v>
      </c>
      <c r="K2457">
        <v>222</v>
      </c>
      <c r="L2457">
        <v>3</v>
      </c>
      <c r="M2457">
        <v>3</v>
      </c>
      <c r="N2457" t="s">
        <v>3</v>
      </c>
      <c r="O2457">
        <v>2</v>
      </c>
      <c r="W2457">
        <v>0</v>
      </c>
      <c r="X2457">
        <v>1</v>
      </c>
      <c r="Y2457">
        <v>0</v>
      </c>
    </row>
    <row r="2458" spans="1:245" x14ac:dyDescent="0.2">
      <c r="A2458">
        <v>50</v>
      </c>
      <c r="B2458">
        <v>0</v>
      </c>
      <c r="C2458">
        <v>0</v>
      </c>
      <c r="D2458">
        <v>1</v>
      </c>
      <c r="E2458">
        <v>225</v>
      </c>
      <c r="F2458">
        <f>ROUND(Source!AV2453,O2458)</f>
        <v>0</v>
      </c>
      <c r="G2458" t="s">
        <v>72</v>
      </c>
      <c r="H2458" t="s">
        <v>73</v>
      </c>
      <c r="K2458">
        <v>225</v>
      </c>
      <c r="L2458">
        <v>4</v>
      </c>
      <c r="M2458">
        <v>3</v>
      </c>
      <c r="N2458" t="s">
        <v>3</v>
      </c>
      <c r="O2458">
        <v>2</v>
      </c>
      <c r="W2458">
        <v>0</v>
      </c>
      <c r="X2458">
        <v>1</v>
      </c>
      <c r="Y2458">
        <v>0</v>
      </c>
    </row>
    <row r="2459" spans="1:245" x14ac:dyDescent="0.2">
      <c r="A2459">
        <v>50</v>
      </c>
      <c r="B2459">
        <v>0</v>
      </c>
      <c r="C2459">
        <v>0</v>
      </c>
      <c r="D2459">
        <v>1</v>
      </c>
      <c r="E2459">
        <v>226</v>
      </c>
      <c r="F2459">
        <f>ROUND(Source!AW2453,O2459)</f>
        <v>0</v>
      </c>
      <c r="G2459" t="s">
        <v>74</v>
      </c>
      <c r="H2459" t="s">
        <v>75</v>
      </c>
      <c r="K2459">
        <v>226</v>
      </c>
      <c r="L2459">
        <v>5</v>
      </c>
      <c r="M2459">
        <v>3</v>
      </c>
      <c r="N2459" t="s">
        <v>3</v>
      </c>
      <c r="O2459">
        <v>2</v>
      </c>
      <c r="W2459">
        <v>0</v>
      </c>
      <c r="X2459">
        <v>1</v>
      </c>
      <c r="Y2459">
        <v>0</v>
      </c>
    </row>
    <row r="2460" spans="1:245" x14ac:dyDescent="0.2">
      <c r="A2460">
        <v>50</v>
      </c>
      <c r="B2460">
        <v>0</v>
      </c>
      <c r="C2460">
        <v>0</v>
      </c>
      <c r="D2460">
        <v>1</v>
      </c>
      <c r="E2460">
        <v>227</v>
      </c>
      <c r="F2460">
        <f>ROUND(Source!AX2453,O2460)</f>
        <v>0</v>
      </c>
      <c r="G2460" t="s">
        <v>76</v>
      </c>
      <c r="H2460" t="s">
        <v>77</v>
      </c>
      <c r="K2460">
        <v>227</v>
      </c>
      <c r="L2460">
        <v>6</v>
      </c>
      <c r="M2460">
        <v>3</v>
      </c>
      <c r="N2460" t="s">
        <v>3</v>
      </c>
      <c r="O2460">
        <v>2</v>
      </c>
      <c r="W2460">
        <v>0</v>
      </c>
      <c r="X2460">
        <v>1</v>
      </c>
      <c r="Y2460">
        <v>0</v>
      </c>
    </row>
    <row r="2461" spans="1:245" x14ac:dyDescent="0.2">
      <c r="A2461">
        <v>50</v>
      </c>
      <c r="B2461">
        <v>0</v>
      </c>
      <c r="C2461">
        <v>0</v>
      </c>
      <c r="D2461">
        <v>1</v>
      </c>
      <c r="E2461">
        <v>228</v>
      </c>
      <c r="F2461">
        <f>ROUND(Source!AY2453,O2461)</f>
        <v>0</v>
      </c>
      <c r="G2461" t="s">
        <v>78</v>
      </c>
      <c r="H2461" t="s">
        <v>79</v>
      </c>
      <c r="K2461">
        <v>228</v>
      </c>
      <c r="L2461">
        <v>7</v>
      </c>
      <c r="M2461">
        <v>3</v>
      </c>
      <c r="N2461" t="s">
        <v>3</v>
      </c>
      <c r="O2461">
        <v>2</v>
      </c>
      <c r="W2461">
        <v>0</v>
      </c>
      <c r="X2461">
        <v>1</v>
      </c>
      <c r="Y2461">
        <v>0</v>
      </c>
    </row>
    <row r="2462" spans="1:245" x14ac:dyDescent="0.2">
      <c r="A2462">
        <v>50</v>
      </c>
      <c r="B2462">
        <v>0</v>
      </c>
      <c r="C2462">
        <v>0</v>
      </c>
      <c r="D2462">
        <v>1</v>
      </c>
      <c r="E2462">
        <v>216</v>
      </c>
      <c r="F2462">
        <f>ROUND(Source!AP2453,O2462)</f>
        <v>0</v>
      </c>
      <c r="G2462" t="s">
        <v>80</v>
      </c>
      <c r="H2462" t="s">
        <v>81</v>
      </c>
      <c r="K2462">
        <v>216</v>
      </c>
      <c r="L2462">
        <v>8</v>
      </c>
      <c r="M2462">
        <v>3</v>
      </c>
      <c r="N2462" t="s">
        <v>3</v>
      </c>
      <c r="O2462">
        <v>2</v>
      </c>
      <c r="W2462">
        <v>0</v>
      </c>
      <c r="X2462">
        <v>1</v>
      </c>
      <c r="Y2462">
        <v>0</v>
      </c>
    </row>
    <row r="2463" spans="1:245" x14ac:dyDescent="0.2">
      <c r="A2463">
        <v>50</v>
      </c>
      <c r="B2463">
        <v>0</v>
      </c>
      <c r="C2463">
        <v>0</v>
      </c>
      <c r="D2463">
        <v>1</v>
      </c>
      <c r="E2463">
        <v>223</v>
      </c>
      <c r="F2463">
        <f>ROUND(Source!AQ2453,O2463)</f>
        <v>0</v>
      </c>
      <c r="G2463" t="s">
        <v>82</v>
      </c>
      <c r="H2463" t="s">
        <v>83</v>
      </c>
      <c r="K2463">
        <v>223</v>
      </c>
      <c r="L2463">
        <v>9</v>
      </c>
      <c r="M2463">
        <v>3</v>
      </c>
      <c r="N2463" t="s">
        <v>3</v>
      </c>
      <c r="O2463">
        <v>2</v>
      </c>
      <c r="W2463">
        <v>0</v>
      </c>
      <c r="X2463">
        <v>1</v>
      </c>
      <c r="Y2463">
        <v>0</v>
      </c>
    </row>
    <row r="2464" spans="1:245" x14ac:dyDescent="0.2">
      <c r="A2464">
        <v>50</v>
      </c>
      <c r="B2464">
        <v>0</v>
      </c>
      <c r="C2464">
        <v>0</v>
      </c>
      <c r="D2464">
        <v>1</v>
      </c>
      <c r="E2464">
        <v>229</v>
      </c>
      <c r="F2464">
        <f>ROUND(Source!AZ2453,O2464)</f>
        <v>0</v>
      </c>
      <c r="G2464" t="s">
        <v>84</v>
      </c>
      <c r="H2464" t="s">
        <v>85</v>
      </c>
      <c r="K2464">
        <v>229</v>
      </c>
      <c r="L2464">
        <v>10</v>
      </c>
      <c r="M2464">
        <v>3</v>
      </c>
      <c r="N2464" t="s">
        <v>3</v>
      </c>
      <c r="O2464">
        <v>2</v>
      </c>
      <c r="W2464">
        <v>0</v>
      </c>
      <c r="X2464">
        <v>1</v>
      </c>
      <c r="Y2464">
        <v>0</v>
      </c>
    </row>
    <row r="2465" spans="1:25" x14ac:dyDescent="0.2">
      <c r="A2465">
        <v>50</v>
      </c>
      <c r="B2465">
        <v>0</v>
      </c>
      <c r="C2465">
        <v>0</v>
      </c>
      <c r="D2465">
        <v>1</v>
      </c>
      <c r="E2465">
        <v>203</v>
      </c>
      <c r="F2465">
        <f>ROUND(Source!Q2453,O2465)</f>
        <v>1113</v>
      </c>
      <c r="G2465" t="s">
        <v>86</v>
      </c>
      <c r="H2465" t="s">
        <v>87</v>
      </c>
      <c r="K2465">
        <v>203</v>
      </c>
      <c r="L2465">
        <v>11</v>
      </c>
      <c r="M2465">
        <v>3</v>
      </c>
      <c r="N2465" t="s">
        <v>3</v>
      </c>
      <c r="O2465">
        <v>2</v>
      </c>
      <c r="W2465">
        <v>1113</v>
      </c>
      <c r="X2465">
        <v>1</v>
      </c>
      <c r="Y2465">
        <v>1113</v>
      </c>
    </row>
    <row r="2466" spans="1:25" x14ac:dyDescent="0.2">
      <c r="A2466">
        <v>50</v>
      </c>
      <c r="B2466">
        <v>0</v>
      </c>
      <c r="C2466">
        <v>0</v>
      </c>
      <c r="D2466">
        <v>1</v>
      </c>
      <c r="E2466">
        <v>231</v>
      </c>
      <c r="F2466">
        <f>ROUND(Source!BB2453,O2466)</f>
        <v>0</v>
      </c>
      <c r="G2466" t="s">
        <v>88</v>
      </c>
      <c r="H2466" t="s">
        <v>89</v>
      </c>
      <c r="K2466">
        <v>231</v>
      </c>
      <c r="L2466">
        <v>12</v>
      </c>
      <c r="M2466">
        <v>3</v>
      </c>
      <c r="N2466" t="s">
        <v>3</v>
      </c>
      <c r="O2466">
        <v>2</v>
      </c>
      <c r="W2466">
        <v>0</v>
      </c>
      <c r="X2466">
        <v>1</v>
      </c>
      <c r="Y2466">
        <v>0</v>
      </c>
    </row>
    <row r="2467" spans="1:25" x14ac:dyDescent="0.2">
      <c r="A2467">
        <v>50</v>
      </c>
      <c r="B2467">
        <v>0</v>
      </c>
      <c r="C2467">
        <v>0</v>
      </c>
      <c r="D2467">
        <v>1</v>
      </c>
      <c r="E2467">
        <v>204</v>
      </c>
      <c r="F2467">
        <f>ROUND(Source!R2453,O2467)</f>
        <v>5.21</v>
      </c>
      <c r="G2467" t="s">
        <v>90</v>
      </c>
      <c r="H2467" t="s">
        <v>91</v>
      </c>
      <c r="K2467">
        <v>204</v>
      </c>
      <c r="L2467">
        <v>13</v>
      </c>
      <c r="M2467">
        <v>3</v>
      </c>
      <c r="N2467" t="s">
        <v>3</v>
      </c>
      <c r="O2467">
        <v>2</v>
      </c>
      <c r="W2467">
        <v>5.21</v>
      </c>
      <c r="X2467">
        <v>1</v>
      </c>
      <c r="Y2467">
        <v>5.21</v>
      </c>
    </row>
    <row r="2468" spans="1:25" x14ac:dyDescent="0.2">
      <c r="A2468">
        <v>50</v>
      </c>
      <c r="B2468">
        <v>0</v>
      </c>
      <c r="C2468">
        <v>0</v>
      </c>
      <c r="D2468">
        <v>1</v>
      </c>
      <c r="E2468">
        <v>205</v>
      </c>
      <c r="F2468">
        <f>ROUND(Source!S2453,O2468)</f>
        <v>24000.14</v>
      </c>
      <c r="G2468" t="s">
        <v>92</v>
      </c>
      <c r="H2468" t="s">
        <v>93</v>
      </c>
      <c r="K2468">
        <v>205</v>
      </c>
      <c r="L2468">
        <v>14</v>
      </c>
      <c r="M2468">
        <v>3</v>
      </c>
      <c r="N2468" t="s">
        <v>3</v>
      </c>
      <c r="O2468">
        <v>2</v>
      </c>
      <c r="W2468">
        <v>24000.14</v>
      </c>
      <c r="X2468">
        <v>1</v>
      </c>
      <c r="Y2468">
        <v>24000.14</v>
      </c>
    </row>
    <row r="2469" spans="1:25" x14ac:dyDescent="0.2">
      <c r="A2469">
        <v>50</v>
      </c>
      <c r="B2469">
        <v>0</v>
      </c>
      <c r="C2469">
        <v>0</v>
      </c>
      <c r="D2469">
        <v>1</v>
      </c>
      <c r="E2469">
        <v>232</v>
      </c>
      <c r="F2469">
        <f>ROUND(Source!BC2453,O2469)</f>
        <v>0</v>
      </c>
      <c r="G2469" t="s">
        <v>94</v>
      </c>
      <c r="H2469" t="s">
        <v>95</v>
      </c>
      <c r="K2469">
        <v>232</v>
      </c>
      <c r="L2469">
        <v>15</v>
      </c>
      <c r="M2469">
        <v>3</v>
      </c>
      <c r="N2469" t="s">
        <v>3</v>
      </c>
      <c r="O2469">
        <v>2</v>
      </c>
      <c r="W2469">
        <v>0</v>
      </c>
      <c r="X2469">
        <v>1</v>
      </c>
      <c r="Y2469">
        <v>0</v>
      </c>
    </row>
    <row r="2470" spans="1:25" x14ac:dyDescent="0.2">
      <c r="A2470">
        <v>50</v>
      </c>
      <c r="B2470">
        <v>0</v>
      </c>
      <c r="C2470">
        <v>0</v>
      </c>
      <c r="D2470">
        <v>1</v>
      </c>
      <c r="E2470">
        <v>214</v>
      </c>
      <c r="F2470">
        <f>ROUND(Source!AS2453,O2470)</f>
        <v>0</v>
      </c>
      <c r="G2470" t="s">
        <v>96</v>
      </c>
      <c r="H2470" t="s">
        <v>97</v>
      </c>
      <c r="K2470">
        <v>214</v>
      </c>
      <c r="L2470">
        <v>16</v>
      </c>
      <c r="M2470">
        <v>3</v>
      </c>
      <c r="N2470" t="s">
        <v>3</v>
      </c>
      <c r="O2470">
        <v>2</v>
      </c>
      <c r="W2470">
        <v>0</v>
      </c>
      <c r="X2470">
        <v>1</v>
      </c>
      <c r="Y2470">
        <v>0</v>
      </c>
    </row>
    <row r="2471" spans="1:25" x14ac:dyDescent="0.2">
      <c r="A2471">
        <v>50</v>
      </c>
      <c r="B2471">
        <v>0</v>
      </c>
      <c r="C2471">
        <v>0</v>
      </c>
      <c r="D2471">
        <v>1</v>
      </c>
      <c r="E2471">
        <v>215</v>
      </c>
      <c r="F2471">
        <f>ROUND(Source!AT2453,O2471)</f>
        <v>0</v>
      </c>
      <c r="G2471" t="s">
        <v>98</v>
      </c>
      <c r="H2471" t="s">
        <v>99</v>
      </c>
      <c r="K2471">
        <v>215</v>
      </c>
      <c r="L2471">
        <v>17</v>
      </c>
      <c r="M2471">
        <v>3</v>
      </c>
      <c r="N2471" t="s">
        <v>3</v>
      </c>
      <c r="O2471">
        <v>2</v>
      </c>
      <c r="W2471">
        <v>0</v>
      </c>
      <c r="X2471">
        <v>1</v>
      </c>
      <c r="Y2471">
        <v>0</v>
      </c>
    </row>
    <row r="2472" spans="1:25" x14ac:dyDescent="0.2">
      <c r="A2472">
        <v>50</v>
      </c>
      <c r="B2472">
        <v>0</v>
      </c>
      <c r="C2472">
        <v>0</v>
      </c>
      <c r="D2472">
        <v>1</v>
      </c>
      <c r="E2472">
        <v>217</v>
      </c>
      <c r="F2472">
        <f>ROUND(Source!AU2453,O2472)</f>
        <v>44318.87</v>
      </c>
      <c r="G2472" t="s">
        <v>100</v>
      </c>
      <c r="H2472" t="s">
        <v>101</v>
      </c>
      <c r="K2472">
        <v>217</v>
      </c>
      <c r="L2472">
        <v>18</v>
      </c>
      <c r="M2472">
        <v>3</v>
      </c>
      <c r="N2472" t="s">
        <v>3</v>
      </c>
      <c r="O2472">
        <v>2</v>
      </c>
      <c r="W2472">
        <v>44318.87</v>
      </c>
      <c r="X2472">
        <v>1</v>
      </c>
      <c r="Y2472">
        <v>44318.87</v>
      </c>
    </row>
    <row r="2473" spans="1:25" x14ac:dyDescent="0.2">
      <c r="A2473">
        <v>50</v>
      </c>
      <c r="B2473">
        <v>0</v>
      </c>
      <c r="C2473">
        <v>0</v>
      </c>
      <c r="D2473">
        <v>1</v>
      </c>
      <c r="E2473">
        <v>230</v>
      </c>
      <c r="F2473">
        <f>ROUND(Source!BA2453,O2473)</f>
        <v>0</v>
      </c>
      <c r="G2473" t="s">
        <v>102</v>
      </c>
      <c r="H2473" t="s">
        <v>103</v>
      </c>
      <c r="K2473">
        <v>230</v>
      </c>
      <c r="L2473">
        <v>19</v>
      </c>
      <c r="M2473">
        <v>3</v>
      </c>
      <c r="N2473" t="s">
        <v>3</v>
      </c>
      <c r="O2473">
        <v>2</v>
      </c>
      <c r="W2473">
        <v>0</v>
      </c>
      <c r="X2473">
        <v>1</v>
      </c>
      <c r="Y2473">
        <v>0</v>
      </c>
    </row>
    <row r="2474" spans="1:25" x14ac:dyDescent="0.2">
      <c r="A2474">
        <v>50</v>
      </c>
      <c r="B2474">
        <v>0</v>
      </c>
      <c r="C2474">
        <v>0</v>
      </c>
      <c r="D2474">
        <v>1</v>
      </c>
      <c r="E2474">
        <v>206</v>
      </c>
      <c r="F2474">
        <f>ROUND(Source!T2453,O2474)</f>
        <v>0</v>
      </c>
      <c r="G2474" t="s">
        <v>104</v>
      </c>
      <c r="H2474" t="s">
        <v>105</v>
      </c>
      <c r="K2474">
        <v>206</v>
      </c>
      <c r="L2474">
        <v>20</v>
      </c>
      <c r="M2474">
        <v>3</v>
      </c>
      <c r="N2474" t="s">
        <v>3</v>
      </c>
      <c r="O2474">
        <v>2</v>
      </c>
      <c r="W2474">
        <v>0</v>
      </c>
      <c r="X2474">
        <v>1</v>
      </c>
      <c r="Y2474">
        <v>0</v>
      </c>
    </row>
    <row r="2475" spans="1:25" x14ac:dyDescent="0.2">
      <c r="A2475">
        <v>50</v>
      </c>
      <c r="B2475">
        <v>0</v>
      </c>
      <c r="C2475">
        <v>0</v>
      </c>
      <c r="D2475">
        <v>1</v>
      </c>
      <c r="E2475">
        <v>207</v>
      </c>
      <c r="F2475">
        <f>Source!U2453</f>
        <v>38.639999999999993</v>
      </c>
      <c r="G2475" t="s">
        <v>106</v>
      </c>
      <c r="H2475" t="s">
        <v>107</v>
      </c>
      <c r="K2475">
        <v>207</v>
      </c>
      <c r="L2475">
        <v>21</v>
      </c>
      <c r="M2475">
        <v>3</v>
      </c>
      <c r="N2475" t="s">
        <v>3</v>
      </c>
      <c r="O2475">
        <v>-1</v>
      </c>
      <c r="W2475">
        <v>38.64</v>
      </c>
      <c r="X2475">
        <v>1</v>
      </c>
      <c r="Y2475">
        <v>38.64</v>
      </c>
    </row>
    <row r="2476" spans="1:25" x14ac:dyDescent="0.2">
      <c r="A2476">
        <v>50</v>
      </c>
      <c r="B2476">
        <v>0</v>
      </c>
      <c r="C2476">
        <v>0</v>
      </c>
      <c r="D2476">
        <v>1</v>
      </c>
      <c r="E2476">
        <v>208</v>
      </c>
      <c r="F2476">
        <f>Source!V2453</f>
        <v>0</v>
      </c>
      <c r="G2476" t="s">
        <v>108</v>
      </c>
      <c r="H2476" t="s">
        <v>109</v>
      </c>
      <c r="K2476">
        <v>208</v>
      </c>
      <c r="L2476">
        <v>22</v>
      </c>
      <c r="M2476">
        <v>3</v>
      </c>
      <c r="N2476" t="s">
        <v>3</v>
      </c>
      <c r="O2476">
        <v>-1</v>
      </c>
      <c r="W2476">
        <v>0</v>
      </c>
      <c r="X2476">
        <v>1</v>
      </c>
      <c r="Y2476">
        <v>0</v>
      </c>
    </row>
    <row r="2477" spans="1:25" x14ac:dyDescent="0.2">
      <c r="A2477">
        <v>50</v>
      </c>
      <c r="B2477">
        <v>0</v>
      </c>
      <c r="C2477">
        <v>0</v>
      </c>
      <c r="D2477">
        <v>1</v>
      </c>
      <c r="E2477">
        <v>209</v>
      </c>
      <c r="F2477">
        <f>ROUND(Source!W2453,O2477)</f>
        <v>0</v>
      </c>
      <c r="G2477" t="s">
        <v>110</v>
      </c>
      <c r="H2477" t="s">
        <v>111</v>
      </c>
      <c r="K2477">
        <v>209</v>
      </c>
      <c r="L2477">
        <v>23</v>
      </c>
      <c r="M2477">
        <v>3</v>
      </c>
      <c r="N2477" t="s">
        <v>3</v>
      </c>
      <c r="O2477">
        <v>2</v>
      </c>
      <c r="W2477">
        <v>0</v>
      </c>
      <c r="X2477">
        <v>1</v>
      </c>
      <c r="Y2477">
        <v>0</v>
      </c>
    </row>
    <row r="2478" spans="1:25" x14ac:dyDescent="0.2">
      <c r="A2478">
        <v>50</v>
      </c>
      <c r="B2478">
        <v>0</v>
      </c>
      <c r="C2478">
        <v>0</v>
      </c>
      <c r="D2478">
        <v>1</v>
      </c>
      <c r="E2478">
        <v>233</v>
      </c>
      <c r="F2478">
        <f>ROUND(Source!BD2453,O2478)</f>
        <v>0</v>
      </c>
      <c r="G2478" t="s">
        <v>112</v>
      </c>
      <c r="H2478" t="s">
        <v>113</v>
      </c>
      <c r="K2478">
        <v>233</v>
      </c>
      <c r="L2478">
        <v>24</v>
      </c>
      <c r="M2478">
        <v>3</v>
      </c>
      <c r="N2478" t="s">
        <v>3</v>
      </c>
      <c r="O2478">
        <v>2</v>
      </c>
      <c r="W2478">
        <v>0</v>
      </c>
      <c r="X2478">
        <v>1</v>
      </c>
      <c r="Y2478">
        <v>0</v>
      </c>
    </row>
    <row r="2479" spans="1:25" x14ac:dyDescent="0.2">
      <c r="A2479">
        <v>50</v>
      </c>
      <c r="B2479">
        <v>0</v>
      </c>
      <c r="C2479">
        <v>0</v>
      </c>
      <c r="D2479">
        <v>1</v>
      </c>
      <c r="E2479">
        <v>210</v>
      </c>
      <c r="F2479">
        <f>ROUND(Source!X2453,O2479)</f>
        <v>16800.09</v>
      </c>
      <c r="G2479" t="s">
        <v>114</v>
      </c>
      <c r="H2479" t="s">
        <v>115</v>
      </c>
      <c r="K2479">
        <v>210</v>
      </c>
      <c r="L2479">
        <v>25</v>
      </c>
      <c r="M2479">
        <v>3</v>
      </c>
      <c r="N2479" t="s">
        <v>3</v>
      </c>
      <c r="O2479">
        <v>2</v>
      </c>
      <c r="W2479">
        <v>16800.09</v>
      </c>
      <c r="X2479">
        <v>1</v>
      </c>
      <c r="Y2479">
        <v>16800.09</v>
      </c>
    </row>
    <row r="2480" spans="1:25" x14ac:dyDescent="0.2">
      <c r="A2480">
        <v>50</v>
      </c>
      <c r="B2480">
        <v>0</v>
      </c>
      <c r="C2480">
        <v>0</v>
      </c>
      <c r="D2480">
        <v>1</v>
      </c>
      <c r="E2480">
        <v>211</v>
      </c>
      <c r="F2480">
        <f>ROUND(Source!Y2453,O2480)</f>
        <v>2400.0100000000002</v>
      </c>
      <c r="G2480" t="s">
        <v>116</v>
      </c>
      <c r="H2480" t="s">
        <v>117</v>
      </c>
      <c r="K2480">
        <v>211</v>
      </c>
      <c r="L2480">
        <v>26</v>
      </c>
      <c r="M2480">
        <v>3</v>
      </c>
      <c r="N2480" t="s">
        <v>3</v>
      </c>
      <c r="O2480">
        <v>2</v>
      </c>
      <c r="W2480">
        <v>2400.0100000000002</v>
      </c>
      <c r="X2480">
        <v>1</v>
      </c>
      <c r="Y2480">
        <v>2400.0100000000002</v>
      </c>
    </row>
    <row r="2481" spans="1:245" x14ac:dyDescent="0.2">
      <c r="A2481">
        <v>50</v>
      </c>
      <c r="B2481">
        <v>0</v>
      </c>
      <c r="C2481">
        <v>0</v>
      </c>
      <c r="D2481">
        <v>1</v>
      </c>
      <c r="E2481">
        <v>224</v>
      </c>
      <c r="F2481">
        <f>ROUND(Source!AR2453,O2481)</f>
        <v>44318.87</v>
      </c>
      <c r="G2481" t="s">
        <v>118</v>
      </c>
      <c r="H2481" t="s">
        <v>119</v>
      </c>
      <c r="K2481">
        <v>224</v>
      </c>
      <c r="L2481">
        <v>27</v>
      </c>
      <c r="M2481">
        <v>3</v>
      </c>
      <c r="N2481" t="s">
        <v>3</v>
      </c>
      <c r="O2481">
        <v>2</v>
      </c>
      <c r="W2481">
        <v>44318.87</v>
      </c>
      <c r="X2481">
        <v>1</v>
      </c>
      <c r="Y2481">
        <v>44318.87</v>
      </c>
    </row>
    <row r="2483" spans="1:245" x14ac:dyDescent="0.2">
      <c r="A2483">
        <v>4</v>
      </c>
      <c r="B2483">
        <v>1</v>
      </c>
      <c r="D2483">
        <f>ROW(A2491)</f>
        <v>2491</v>
      </c>
      <c r="F2483" t="s">
        <v>13</v>
      </c>
      <c r="G2483" t="s">
        <v>577</v>
      </c>
      <c r="H2483" t="s">
        <v>3</v>
      </c>
      <c r="I2483">
        <v>0</v>
      </c>
      <c r="K2483">
        <v>0</v>
      </c>
      <c r="M2483" t="s">
        <v>3</v>
      </c>
      <c r="S2483">
        <v>0</v>
      </c>
      <c r="U2483" t="s">
        <v>3</v>
      </c>
      <c r="V2483">
        <v>0</v>
      </c>
      <c r="AB2483" t="s">
        <v>3</v>
      </c>
      <c r="AC2483" t="s">
        <v>3</v>
      </c>
      <c r="AD2483" t="s">
        <v>3</v>
      </c>
      <c r="AE2483" t="s">
        <v>3</v>
      </c>
      <c r="AF2483" t="s">
        <v>3</v>
      </c>
      <c r="AG2483" t="s">
        <v>3</v>
      </c>
      <c r="AP2483" t="s">
        <v>3</v>
      </c>
      <c r="AQ2483" t="s">
        <v>3</v>
      </c>
      <c r="AR2483" t="s">
        <v>3</v>
      </c>
      <c r="AZ2483" t="s">
        <v>3</v>
      </c>
      <c r="BB2483" t="s">
        <v>3</v>
      </c>
      <c r="BC2483" t="s">
        <v>3</v>
      </c>
      <c r="BD2483" t="s">
        <v>3</v>
      </c>
      <c r="BE2483" t="s">
        <v>3</v>
      </c>
      <c r="BF2483" t="s">
        <v>3</v>
      </c>
      <c r="BG2483" t="s">
        <v>3</v>
      </c>
      <c r="BH2483" t="s">
        <v>3</v>
      </c>
      <c r="BI2483" t="s">
        <v>3</v>
      </c>
      <c r="BJ2483" t="s">
        <v>3</v>
      </c>
      <c r="BK2483" t="s">
        <v>3</v>
      </c>
      <c r="BL2483" t="s">
        <v>3</v>
      </c>
      <c r="BM2483" t="s">
        <v>3</v>
      </c>
      <c r="BN2483" t="s">
        <v>3</v>
      </c>
      <c r="BO2483" t="s">
        <v>3</v>
      </c>
      <c r="BP2483" t="s">
        <v>3</v>
      </c>
      <c r="BX2483">
        <v>0</v>
      </c>
      <c r="CJ2483">
        <v>0</v>
      </c>
    </row>
    <row r="2485" spans="1:245" x14ac:dyDescent="0.2">
      <c r="A2485">
        <v>52</v>
      </c>
      <c r="B2485">
        <f t="shared" ref="B2485:G2485" si="1805">B2491</f>
        <v>1</v>
      </c>
      <c r="C2485">
        <f t="shared" si="1805"/>
        <v>4</v>
      </c>
      <c r="D2485">
        <f t="shared" si="1805"/>
        <v>2483</v>
      </c>
      <c r="E2485">
        <f t="shared" si="1805"/>
        <v>0</v>
      </c>
      <c r="F2485" t="str">
        <f t="shared" si="1805"/>
        <v>Новый раздел</v>
      </c>
      <c r="G2485" t="str">
        <f t="shared" si="1805"/>
        <v>Электрощит ЩО 2.1</v>
      </c>
      <c r="O2485">
        <f t="shared" ref="O2485:AT2485" si="1806">O2491</f>
        <v>26906.94</v>
      </c>
      <c r="P2485">
        <f t="shared" si="1806"/>
        <v>0</v>
      </c>
      <c r="Q2485">
        <f t="shared" si="1806"/>
        <v>1192.5</v>
      </c>
      <c r="R2485">
        <f t="shared" si="1806"/>
        <v>5.58</v>
      </c>
      <c r="S2485">
        <f t="shared" si="1806"/>
        <v>25714.44</v>
      </c>
      <c r="T2485">
        <f t="shared" si="1806"/>
        <v>0</v>
      </c>
      <c r="U2485">
        <f t="shared" si="1806"/>
        <v>41.4</v>
      </c>
      <c r="V2485">
        <f t="shared" si="1806"/>
        <v>0</v>
      </c>
      <c r="W2485">
        <f t="shared" si="1806"/>
        <v>0</v>
      </c>
      <c r="X2485">
        <f t="shared" si="1806"/>
        <v>18000.11</v>
      </c>
      <c r="Y2485">
        <f t="shared" si="1806"/>
        <v>2571.44</v>
      </c>
      <c r="Z2485">
        <f t="shared" si="1806"/>
        <v>0</v>
      </c>
      <c r="AA2485">
        <f t="shared" si="1806"/>
        <v>0</v>
      </c>
      <c r="AB2485">
        <f t="shared" si="1806"/>
        <v>26906.94</v>
      </c>
      <c r="AC2485">
        <f t="shared" si="1806"/>
        <v>0</v>
      </c>
      <c r="AD2485">
        <f t="shared" si="1806"/>
        <v>1192.5</v>
      </c>
      <c r="AE2485">
        <f t="shared" si="1806"/>
        <v>5.58</v>
      </c>
      <c r="AF2485">
        <f t="shared" si="1806"/>
        <v>25714.44</v>
      </c>
      <c r="AG2485">
        <f t="shared" si="1806"/>
        <v>0</v>
      </c>
      <c r="AH2485">
        <f t="shared" si="1806"/>
        <v>41.4</v>
      </c>
      <c r="AI2485">
        <f t="shared" si="1806"/>
        <v>0</v>
      </c>
      <c r="AJ2485">
        <f t="shared" si="1806"/>
        <v>0</v>
      </c>
      <c r="AK2485">
        <f t="shared" si="1806"/>
        <v>18000.11</v>
      </c>
      <c r="AL2485">
        <f t="shared" si="1806"/>
        <v>2571.44</v>
      </c>
      <c r="AM2485">
        <f t="shared" si="1806"/>
        <v>0</v>
      </c>
      <c r="AN2485">
        <f t="shared" si="1806"/>
        <v>0</v>
      </c>
      <c r="AO2485">
        <f t="shared" si="1806"/>
        <v>0</v>
      </c>
      <c r="AP2485">
        <f t="shared" si="1806"/>
        <v>0</v>
      </c>
      <c r="AQ2485">
        <f t="shared" si="1806"/>
        <v>0</v>
      </c>
      <c r="AR2485">
        <f t="shared" si="1806"/>
        <v>47484.51</v>
      </c>
      <c r="AS2485">
        <f t="shared" si="1806"/>
        <v>0</v>
      </c>
      <c r="AT2485">
        <f t="shared" si="1806"/>
        <v>0</v>
      </c>
      <c r="AU2485">
        <f t="shared" ref="AU2485:BZ2485" si="1807">AU2491</f>
        <v>47484.51</v>
      </c>
      <c r="AV2485">
        <f t="shared" si="1807"/>
        <v>0</v>
      </c>
      <c r="AW2485">
        <f t="shared" si="1807"/>
        <v>0</v>
      </c>
      <c r="AX2485">
        <f t="shared" si="1807"/>
        <v>0</v>
      </c>
      <c r="AY2485">
        <f t="shared" si="1807"/>
        <v>0</v>
      </c>
      <c r="AZ2485">
        <f t="shared" si="1807"/>
        <v>0</v>
      </c>
      <c r="BA2485">
        <f t="shared" si="1807"/>
        <v>0</v>
      </c>
      <c r="BB2485">
        <f t="shared" si="1807"/>
        <v>0</v>
      </c>
      <c r="BC2485">
        <f t="shared" si="1807"/>
        <v>0</v>
      </c>
      <c r="BD2485">
        <f t="shared" si="1807"/>
        <v>0</v>
      </c>
      <c r="BE2485">
        <f t="shared" si="1807"/>
        <v>0</v>
      </c>
      <c r="BF2485">
        <f t="shared" si="1807"/>
        <v>0</v>
      </c>
      <c r="BG2485">
        <f t="shared" si="1807"/>
        <v>0</v>
      </c>
      <c r="BH2485">
        <f t="shared" si="1807"/>
        <v>0</v>
      </c>
      <c r="BI2485">
        <f t="shared" si="1807"/>
        <v>0</v>
      </c>
      <c r="BJ2485">
        <f t="shared" si="1807"/>
        <v>0</v>
      </c>
      <c r="BK2485">
        <f t="shared" si="1807"/>
        <v>0</v>
      </c>
      <c r="BL2485">
        <f t="shared" si="1807"/>
        <v>0</v>
      </c>
      <c r="BM2485">
        <f t="shared" si="1807"/>
        <v>0</v>
      </c>
      <c r="BN2485">
        <f t="shared" si="1807"/>
        <v>0</v>
      </c>
      <c r="BO2485">
        <f t="shared" si="1807"/>
        <v>0</v>
      </c>
      <c r="BP2485">
        <f t="shared" si="1807"/>
        <v>0</v>
      </c>
      <c r="BQ2485">
        <f t="shared" si="1807"/>
        <v>0</v>
      </c>
      <c r="BR2485">
        <f t="shared" si="1807"/>
        <v>0</v>
      </c>
      <c r="BS2485">
        <f t="shared" si="1807"/>
        <v>0</v>
      </c>
      <c r="BT2485">
        <f t="shared" si="1807"/>
        <v>0</v>
      </c>
      <c r="BU2485">
        <f t="shared" si="1807"/>
        <v>0</v>
      </c>
      <c r="BV2485">
        <f t="shared" si="1807"/>
        <v>0</v>
      </c>
      <c r="BW2485">
        <f t="shared" si="1807"/>
        <v>0</v>
      </c>
      <c r="BX2485">
        <f t="shared" si="1807"/>
        <v>0</v>
      </c>
      <c r="BY2485">
        <f t="shared" si="1807"/>
        <v>0</v>
      </c>
      <c r="BZ2485">
        <f t="shared" si="1807"/>
        <v>0</v>
      </c>
      <c r="CA2485">
        <f t="shared" ref="CA2485:DF2485" si="1808">CA2491</f>
        <v>47484.51</v>
      </c>
      <c r="CB2485">
        <f t="shared" si="1808"/>
        <v>0</v>
      </c>
      <c r="CC2485">
        <f t="shared" si="1808"/>
        <v>0</v>
      </c>
      <c r="CD2485">
        <f t="shared" si="1808"/>
        <v>47484.51</v>
      </c>
      <c r="CE2485">
        <f t="shared" si="1808"/>
        <v>0</v>
      </c>
      <c r="CF2485">
        <f t="shared" si="1808"/>
        <v>0</v>
      </c>
      <c r="CG2485">
        <f t="shared" si="1808"/>
        <v>0</v>
      </c>
      <c r="CH2485">
        <f t="shared" si="1808"/>
        <v>0</v>
      </c>
      <c r="CI2485">
        <f t="shared" si="1808"/>
        <v>0</v>
      </c>
      <c r="CJ2485">
        <f t="shared" si="1808"/>
        <v>0</v>
      </c>
      <c r="CK2485">
        <f t="shared" si="1808"/>
        <v>0</v>
      </c>
      <c r="CL2485">
        <f t="shared" si="1808"/>
        <v>0</v>
      </c>
      <c r="CM2485">
        <f t="shared" si="1808"/>
        <v>0</v>
      </c>
      <c r="CN2485">
        <f t="shared" si="1808"/>
        <v>0</v>
      </c>
      <c r="CO2485">
        <f t="shared" si="1808"/>
        <v>0</v>
      </c>
      <c r="CP2485">
        <f t="shared" si="1808"/>
        <v>0</v>
      </c>
      <c r="CQ2485">
        <f t="shared" si="1808"/>
        <v>0</v>
      </c>
      <c r="CR2485">
        <f t="shared" si="1808"/>
        <v>0</v>
      </c>
      <c r="CS2485">
        <f t="shared" si="1808"/>
        <v>0</v>
      </c>
      <c r="CT2485">
        <f t="shared" si="1808"/>
        <v>0</v>
      </c>
      <c r="CU2485">
        <f t="shared" si="1808"/>
        <v>0</v>
      </c>
      <c r="CV2485">
        <f t="shared" si="1808"/>
        <v>0</v>
      </c>
      <c r="CW2485">
        <f t="shared" si="1808"/>
        <v>0</v>
      </c>
      <c r="CX2485">
        <f t="shared" si="1808"/>
        <v>0</v>
      </c>
      <c r="CY2485">
        <f t="shared" si="1808"/>
        <v>0</v>
      </c>
      <c r="CZ2485">
        <f t="shared" si="1808"/>
        <v>0</v>
      </c>
      <c r="DA2485">
        <f t="shared" si="1808"/>
        <v>0</v>
      </c>
      <c r="DB2485">
        <f t="shared" si="1808"/>
        <v>0</v>
      </c>
      <c r="DC2485">
        <f t="shared" si="1808"/>
        <v>0</v>
      </c>
      <c r="DD2485">
        <f t="shared" si="1808"/>
        <v>0</v>
      </c>
      <c r="DE2485">
        <f t="shared" si="1808"/>
        <v>0</v>
      </c>
      <c r="DF2485">
        <f t="shared" si="1808"/>
        <v>0</v>
      </c>
      <c r="DG2485">
        <f t="shared" ref="DG2485:EL2485" si="1809">DG2491</f>
        <v>0</v>
      </c>
      <c r="DH2485">
        <f t="shared" si="1809"/>
        <v>0</v>
      </c>
      <c r="DI2485">
        <f t="shared" si="1809"/>
        <v>0</v>
      </c>
      <c r="DJ2485">
        <f t="shared" si="1809"/>
        <v>0</v>
      </c>
      <c r="DK2485">
        <f t="shared" si="1809"/>
        <v>0</v>
      </c>
      <c r="DL2485">
        <f t="shared" si="1809"/>
        <v>0</v>
      </c>
      <c r="DM2485">
        <f t="shared" si="1809"/>
        <v>0</v>
      </c>
      <c r="DN2485">
        <f t="shared" si="1809"/>
        <v>0</v>
      </c>
      <c r="DO2485">
        <f t="shared" si="1809"/>
        <v>0</v>
      </c>
      <c r="DP2485">
        <f t="shared" si="1809"/>
        <v>0</v>
      </c>
      <c r="DQ2485">
        <f t="shared" si="1809"/>
        <v>0</v>
      </c>
      <c r="DR2485">
        <f t="shared" si="1809"/>
        <v>0</v>
      </c>
      <c r="DS2485">
        <f t="shared" si="1809"/>
        <v>0</v>
      </c>
      <c r="DT2485">
        <f t="shared" si="1809"/>
        <v>0</v>
      </c>
      <c r="DU2485">
        <f t="shared" si="1809"/>
        <v>0</v>
      </c>
      <c r="DV2485">
        <f t="shared" si="1809"/>
        <v>0</v>
      </c>
      <c r="DW2485">
        <f t="shared" si="1809"/>
        <v>0</v>
      </c>
      <c r="DX2485">
        <f t="shared" si="1809"/>
        <v>0</v>
      </c>
      <c r="DY2485">
        <f t="shared" si="1809"/>
        <v>0</v>
      </c>
      <c r="DZ2485">
        <f t="shared" si="1809"/>
        <v>0</v>
      </c>
      <c r="EA2485">
        <f t="shared" si="1809"/>
        <v>0</v>
      </c>
      <c r="EB2485">
        <f t="shared" si="1809"/>
        <v>0</v>
      </c>
      <c r="EC2485">
        <f t="shared" si="1809"/>
        <v>0</v>
      </c>
      <c r="ED2485">
        <f t="shared" si="1809"/>
        <v>0</v>
      </c>
      <c r="EE2485">
        <f t="shared" si="1809"/>
        <v>0</v>
      </c>
      <c r="EF2485">
        <f t="shared" si="1809"/>
        <v>0</v>
      </c>
      <c r="EG2485">
        <f t="shared" si="1809"/>
        <v>0</v>
      </c>
      <c r="EH2485">
        <f t="shared" si="1809"/>
        <v>0</v>
      </c>
      <c r="EI2485">
        <f t="shared" si="1809"/>
        <v>0</v>
      </c>
      <c r="EJ2485">
        <f t="shared" si="1809"/>
        <v>0</v>
      </c>
      <c r="EK2485">
        <f t="shared" si="1809"/>
        <v>0</v>
      </c>
      <c r="EL2485">
        <f t="shared" si="1809"/>
        <v>0</v>
      </c>
      <c r="EM2485">
        <f t="shared" ref="EM2485:FR2485" si="1810">EM2491</f>
        <v>0</v>
      </c>
      <c r="EN2485">
        <f t="shared" si="1810"/>
        <v>0</v>
      </c>
      <c r="EO2485">
        <f t="shared" si="1810"/>
        <v>0</v>
      </c>
      <c r="EP2485">
        <f t="shared" si="1810"/>
        <v>0</v>
      </c>
      <c r="EQ2485">
        <f t="shared" si="1810"/>
        <v>0</v>
      </c>
      <c r="ER2485">
        <f t="shared" si="1810"/>
        <v>0</v>
      </c>
      <c r="ES2485">
        <f t="shared" si="1810"/>
        <v>0</v>
      </c>
      <c r="ET2485">
        <f t="shared" si="1810"/>
        <v>0</v>
      </c>
      <c r="EU2485">
        <f t="shared" si="1810"/>
        <v>0</v>
      </c>
      <c r="EV2485">
        <f t="shared" si="1810"/>
        <v>0</v>
      </c>
      <c r="EW2485">
        <f t="shared" si="1810"/>
        <v>0</v>
      </c>
      <c r="EX2485">
        <f t="shared" si="1810"/>
        <v>0</v>
      </c>
      <c r="EY2485">
        <f t="shared" si="1810"/>
        <v>0</v>
      </c>
      <c r="EZ2485">
        <f t="shared" si="1810"/>
        <v>0</v>
      </c>
      <c r="FA2485">
        <f t="shared" si="1810"/>
        <v>0</v>
      </c>
      <c r="FB2485">
        <f t="shared" si="1810"/>
        <v>0</v>
      </c>
      <c r="FC2485">
        <f t="shared" si="1810"/>
        <v>0</v>
      </c>
      <c r="FD2485">
        <f t="shared" si="1810"/>
        <v>0</v>
      </c>
      <c r="FE2485">
        <f t="shared" si="1810"/>
        <v>0</v>
      </c>
      <c r="FF2485">
        <f t="shared" si="1810"/>
        <v>0</v>
      </c>
      <c r="FG2485">
        <f t="shared" si="1810"/>
        <v>0</v>
      </c>
      <c r="FH2485">
        <f t="shared" si="1810"/>
        <v>0</v>
      </c>
      <c r="FI2485">
        <f t="shared" si="1810"/>
        <v>0</v>
      </c>
      <c r="FJ2485">
        <f t="shared" si="1810"/>
        <v>0</v>
      </c>
      <c r="FK2485">
        <f t="shared" si="1810"/>
        <v>0</v>
      </c>
      <c r="FL2485">
        <f t="shared" si="1810"/>
        <v>0</v>
      </c>
      <c r="FM2485">
        <f t="shared" si="1810"/>
        <v>0</v>
      </c>
      <c r="FN2485">
        <f t="shared" si="1810"/>
        <v>0</v>
      </c>
      <c r="FO2485">
        <f t="shared" si="1810"/>
        <v>0</v>
      </c>
      <c r="FP2485">
        <f t="shared" si="1810"/>
        <v>0</v>
      </c>
      <c r="FQ2485">
        <f t="shared" si="1810"/>
        <v>0</v>
      </c>
      <c r="FR2485">
        <f t="shared" si="1810"/>
        <v>0</v>
      </c>
      <c r="FS2485">
        <f t="shared" ref="FS2485:GX2485" si="1811">FS2491</f>
        <v>0</v>
      </c>
      <c r="FT2485">
        <f t="shared" si="1811"/>
        <v>0</v>
      </c>
      <c r="FU2485">
        <f t="shared" si="1811"/>
        <v>0</v>
      </c>
      <c r="FV2485">
        <f t="shared" si="1811"/>
        <v>0</v>
      </c>
      <c r="FW2485">
        <f t="shared" si="1811"/>
        <v>0</v>
      </c>
      <c r="FX2485">
        <f t="shared" si="1811"/>
        <v>0</v>
      </c>
      <c r="FY2485">
        <f t="shared" si="1811"/>
        <v>0</v>
      </c>
      <c r="FZ2485">
        <f t="shared" si="1811"/>
        <v>0</v>
      </c>
      <c r="GA2485">
        <f t="shared" si="1811"/>
        <v>0</v>
      </c>
      <c r="GB2485">
        <f t="shared" si="1811"/>
        <v>0</v>
      </c>
      <c r="GC2485">
        <f t="shared" si="1811"/>
        <v>0</v>
      </c>
      <c r="GD2485">
        <f t="shared" si="1811"/>
        <v>0</v>
      </c>
      <c r="GE2485">
        <f t="shared" si="1811"/>
        <v>0</v>
      </c>
      <c r="GF2485">
        <f t="shared" si="1811"/>
        <v>0</v>
      </c>
      <c r="GG2485">
        <f t="shared" si="1811"/>
        <v>0</v>
      </c>
      <c r="GH2485">
        <f t="shared" si="1811"/>
        <v>0</v>
      </c>
      <c r="GI2485">
        <f t="shared" si="1811"/>
        <v>0</v>
      </c>
      <c r="GJ2485">
        <f t="shared" si="1811"/>
        <v>0</v>
      </c>
      <c r="GK2485">
        <f t="shared" si="1811"/>
        <v>0</v>
      </c>
      <c r="GL2485">
        <f t="shared" si="1811"/>
        <v>0</v>
      </c>
      <c r="GM2485">
        <f t="shared" si="1811"/>
        <v>0</v>
      </c>
      <c r="GN2485">
        <f t="shared" si="1811"/>
        <v>0</v>
      </c>
      <c r="GO2485">
        <f t="shared" si="1811"/>
        <v>0</v>
      </c>
      <c r="GP2485">
        <f t="shared" si="1811"/>
        <v>0</v>
      </c>
      <c r="GQ2485">
        <f t="shared" si="1811"/>
        <v>0</v>
      </c>
      <c r="GR2485">
        <f t="shared" si="1811"/>
        <v>0</v>
      </c>
      <c r="GS2485">
        <f t="shared" si="1811"/>
        <v>0</v>
      </c>
      <c r="GT2485">
        <f t="shared" si="1811"/>
        <v>0</v>
      </c>
      <c r="GU2485">
        <f t="shared" si="1811"/>
        <v>0</v>
      </c>
      <c r="GV2485">
        <f t="shared" si="1811"/>
        <v>0</v>
      </c>
      <c r="GW2485">
        <f t="shared" si="1811"/>
        <v>0</v>
      </c>
      <c r="GX2485">
        <f t="shared" si="1811"/>
        <v>0</v>
      </c>
    </row>
    <row r="2487" spans="1:245" x14ac:dyDescent="0.2">
      <c r="A2487">
        <v>17</v>
      </c>
      <c r="B2487">
        <v>1</v>
      </c>
      <c r="C2487">
        <f>ROW(SmtRes!A806)</f>
        <v>806</v>
      </c>
      <c r="D2487">
        <f>ROW(EtalonRes!A806)</f>
        <v>806</v>
      </c>
      <c r="E2487" t="s">
        <v>578</v>
      </c>
      <c r="F2487" t="s">
        <v>122</v>
      </c>
      <c r="G2487" t="s">
        <v>123</v>
      </c>
      <c r="H2487" t="s">
        <v>52</v>
      </c>
      <c r="I2487">
        <v>15</v>
      </c>
      <c r="J2487">
        <v>0</v>
      </c>
      <c r="K2487">
        <v>15</v>
      </c>
      <c r="O2487">
        <f>ROUND(CP2487,2)</f>
        <v>4484.49</v>
      </c>
      <c r="P2487">
        <f>ROUND(CQ2487*I2487,2)</f>
        <v>0</v>
      </c>
      <c r="Q2487">
        <f>ROUND(CR2487*I2487,2)</f>
        <v>198.75</v>
      </c>
      <c r="R2487">
        <f>ROUND(CS2487*I2487,2)</f>
        <v>0.93</v>
      </c>
      <c r="S2487">
        <f>ROUND(CT2487*I2487,2)</f>
        <v>4285.74</v>
      </c>
      <c r="T2487">
        <f>ROUND(CU2487*I2487,2)</f>
        <v>0</v>
      </c>
      <c r="U2487">
        <f>CV2487*I2487</f>
        <v>6.8999999999999995</v>
      </c>
      <c r="V2487">
        <f>CW2487*I2487</f>
        <v>0</v>
      </c>
      <c r="W2487">
        <f>ROUND(CX2487*I2487,2)</f>
        <v>0</v>
      </c>
      <c r="X2487">
        <f t="shared" ref="X2487:Y2489" si="1812">ROUND(CY2487,2)</f>
        <v>3000.02</v>
      </c>
      <c r="Y2487">
        <f t="shared" si="1812"/>
        <v>428.57</v>
      </c>
      <c r="AA2487">
        <v>35364244</v>
      </c>
      <c r="AB2487">
        <f>ROUND((AC2487+AD2487+AF2487),6)</f>
        <v>298.96600000000001</v>
      </c>
      <c r="AC2487">
        <f>ROUND(((ES2487*0)),6)</f>
        <v>0</v>
      </c>
      <c r="AD2487">
        <f>ROUND(((((ET2487*0.2))-((EU2487*0.2)))+AE2487),6)</f>
        <v>13.25</v>
      </c>
      <c r="AE2487">
        <f>ROUND(((EU2487*0.2)),6)</f>
        <v>6.2E-2</v>
      </c>
      <c r="AF2487">
        <f>ROUND(((EV2487*0.2)),6)</f>
        <v>285.71600000000001</v>
      </c>
      <c r="AG2487">
        <f>ROUND((AP2487),6)</f>
        <v>0</v>
      </c>
      <c r="AH2487">
        <f>((EW2487*0.2))</f>
        <v>0.45999999999999996</v>
      </c>
      <c r="AI2487">
        <f>((EX2487*0.2))</f>
        <v>0</v>
      </c>
      <c r="AJ2487">
        <f>(AS2487)</f>
        <v>0</v>
      </c>
      <c r="AK2487">
        <v>3700.99</v>
      </c>
      <c r="AL2487">
        <v>2206.16</v>
      </c>
      <c r="AM2487">
        <v>66.25</v>
      </c>
      <c r="AN2487">
        <v>0.31</v>
      </c>
      <c r="AO2487">
        <v>1428.58</v>
      </c>
      <c r="AP2487">
        <v>0</v>
      </c>
      <c r="AQ2487">
        <v>2.2999999999999998</v>
      </c>
      <c r="AR2487">
        <v>0</v>
      </c>
      <c r="AS2487">
        <v>0</v>
      </c>
      <c r="AT2487">
        <v>70</v>
      </c>
      <c r="AU2487">
        <v>10</v>
      </c>
      <c r="AV2487">
        <v>1</v>
      </c>
      <c r="AW2487">
        <v>1</v>
      </c>
      <c r="AZ2487">
        <v>1</v>
      </c>
      <c r="BA2487">
        <v>1</v>
      </c>
      <c r="BB2487">
        <v>1</v>
      </c>
      <c r="BC2487">
        <v>1</v>
      </c>
      <c r="BD2487" t="s">
        <v>3</v>
      </c>
      <c r="BE2487" t="s">
        <v>3</v>
      </c>
      <c r="BF2487" t="s">
        <v>3</v>
      </c>
      <c r="BG2487" t="s">
        <v>3</v>
      </c>
      <c r="BH2487">
        <v>0</v>
      </c>
      <c r="BI2487">
        <v>4</v>
      </c>
      <c r="BJ2487" t="s">
        <v>124</v>
      </c>
      <c r="BM2487">
        <v>0</v>
      </c>
      <c r="BN2487">
        <v>0</v>
      </c>
      <c r="BO2487" t="s">
        <v>3</v>
      </c>
      <c r="BP2487">
        <v>0</v>
      </c>
      <c r="BQ2487">
        <v>1</v>
      </c>
      <c r="BR2487">
        <v>0</v>
      </c>
      <c r="BS2487">
        <v>1</v>
      </c>
      <c r="BT2487">
        <v>1</v>
      </c>
      <c r="BU2487">
        <v>1</v>
      </c>
      <c r="BV2487">
        <v>1</v>
      </c>
      <c r="BW2487">
        <v>1</v>
      </c>
      <c r="BX2487">
        <v>1</v>
      </c>
      <c r="BY2487" t="s">
        <v>3</v>
      </c>
      <c r="BZ2487">
        <v>70</v>
      </c>
      <c r="CA2487">
        <v>10</v>
      </c>
      <c r="CB2487" t="s">
        <v>3</v>
      </c>
      <c r="CE2487">
        <v>0</v>
      </c>
      <c r="CF2487">
        <v>0</v>
      </c>
      <c r="CG2487">
        <v>0</v>
      </c>
      <c r="CM2487">
        <v>0</v>
      </c>
      <c r="CN2487" t="s">
        <v>1130</v>
      </c>
      <c r="CO2487">
        <v>0</v>
      </c>
      <c r="CP2487">
        <f>(P2487+Q2487+S2487)</f>
        <v>4484.49</v>
      </c>
      <c r="CQ2487">
        <f>(AC2487*BC2487*AW2487)</f>
        <v>0</v>
      </c>
      <c r="CR2487">
        <f>(((((ET2487*0.2))*BB2487-((EU2487*0.2))*BS2487)+AE2487*BS2487)*AV2487)</f>
        <v>13.25</v>
      </c>
      <c r="CS2487">
        <f>(AE2487*BS2487*AV2487)</f>
        <v>6.2E-2</v>
      </c>
      <c r="CT2487">
        <f>(AF2487*BA2487*AV2487)</f>
        <v>285.71600000000001</v>
      </c>
      <c r="CU2487">
        <f>AG2487</f>
        <v>0</v>
      </c>
      <c r="CV2487">
        <f>(AH2487*AV2487)</f>
        <v>0.45999999999999996</v>
      </c>
      <c r="CW2487">
        <f t="shared" ref="CW2487:CX2489" si="1813">AI2487</f>
        <v>0</v>
      </c>
      <c r="CX2487">
        <f t="shared" si="1813"/>
        <v>0</v>
      </c>
      <c r="CY2487">
        <f>((S2487*BZ2487)/100)</f>
        <v>3000.018</v>
      </c>
      <c r="CZ2487">
        <f>((S2487*CA2487)/100)</f>
        <v>428.57399999999996</v>
      </c>
      <c r="DB2487">
        <v>19</v>
      </c>
      <c r="DC2487" t="s">
        <v>3</v>
      </c>
      <c r="DD2487" t="s">
        <v>54</v>
      </c>
      <c r="DE2487" t="s">
        <v>55</v>
      </c>
      <c r="DF2487" t="s">
        <v>55</v>
      </c>
      <c r="DG2487" t="s">
        <v>55</v>
      </c>
      <c r="DH2487" t="s">
        <v>3</v>
      </c>
      <c r="DI2487" t="s">
        <v>55</v>
      </c>
      <c r="DJ2487" t="s">
        <v>55</v>
      </c>
      <c r="DK2487" t="s">
        <v>3</v>
      </c>
      <c r="DL2487" t="s">
        <v>3</v>
      </c>
      <c r="DM2487" t="s">
        <v>3</v>
      </c>
      <c r="DN2487">
        <v>0</v>
      </c>
      <c r="DO2487">
        <v>0</v>
      </c>
      <c r="DP2487">
        <v>1</v>
      </c>
      <c r="DQ2487">
        <v>1</v>
      </c>
      <c r="DU2487">
        <v>1010</v>
      </c>
      <c r="DV2487" t="s">
        <v>52</v>
      </c>
      <c r="DW2487" t="s">
        <v>52</v>
      </c>
      <c r="DX2487">
        <v>1</v>
      </c>
      <c r="DZ2487" t="s">
        <v>3</v>
      </c>
      <c r="EA2487" t="s">
        <v>3</v>
      </c>
      <c r="EB2487" t="s">
        <v>3</v>
      </c>
      <c r="EC2487" t="s">
        <v>3</v>
      </c>
      <c r="EE2487">
        <v>35096056</v>
      </c>
      <c r="EF2487">
        <v>1</v>
      </c>
      <c r="EG2487" t="s">
        <v>20</v>
      </c>
      <c r="EH2487">
        <v>0</v>
      </c>
      <c r="EI2487" t="s">
        <v>3</v>
      </c>
      <c r="EJ2487">
        <v>4</v>
      </c>
      <c r="EK2487">
        <v>0</v>
      </c>
      <c r="EL2487" t="s">
        <v>21</v>
      </c>
      <c r="EM2487" t="s">
        <v>22</v>
      </c>
      <c r="EO2487" t="s">
        <v>56</v>
      </c>
      <c r="EQ2487">
        <v>0</v>
      </c>
      <c r="ER2487">
        <v>3700.99</v>
      </c>
      <c r="ES2487">
        <v>2206.16</v>
      </c>
      <c r="ET2487">
        <v>66.25</v>
      </c>
      <c r="EU2487">
        <v>0.31</v>
      </c>
      <c r="EV2487">
        <v>1428.58</v>
      </c>
      <c r="EW2487">
        <v>2.2999999999999998</v>
      </c>
      <c r="EX2487">
        <v>0</v>
      </c>
      <c r="EY2487">
        <v>0</v>
      </c>
      <c r="FQ2487">
        <v>0</v>
      </c>
      <c r="FR2487">
        <v>0</v>
      </c>
      <c r="FS2487">
        <v>0</v>
      </c>
      <c r="FX2487">
        <v>70</v>
      </c>
      <c r="FY2487">
        <v>10</v>
      </c>
      <c r="GA2487" t="s">
        <v>3</v>
      </c>
      <c r="GD2487">
        <v>0</v>
      </c>
      <c r="GF2487">
        <v>845110403</v>
      </c>
      <c r="GG2487">
        <v>2</v>
      </c>
      <c r="GH2487">
        <v>1</v>
      </c>
      <c r="GI2487">
        <v>-2</v>
      </c>
      <c r="GJ2487">
        <v>0</v>
      </c>
      <c r="GK2487">
        <f>ROUND(R2487*(R12)/100,2)</f>
        <v>1</v>
      </c>
      <c r="GL2487">
        <f>ROUND(IF(AND(BH2487=3,BI2487=3,FS2487&lt;&gt;0),P2487,0),2)</f>
        <v>0</v>
      </c>
      <c r="GM2487">
        <f>ROUND(O2487+X2487+Y2487+GK2487,2)+GX2487</f>
        <v>7914.08</v>
      </c>
      <c r="GN2487">
        <f>IF(OR(BI2487=0,BI2487=1),GM2487-GX2487,0)</f>
        <v>0</v>
      </c>
      <c r="GO2487">
        <f>IF(BI2487=2,GM2487-GX2487,0)</f>
        <v>0</v>
      </c>
      <c r="GP2487">
        <f>IF(BI2487=4,GM2487-GX2487,0)</f>
        <v>7914.08</v>
      </c>
      <c r="GR2487">
        <v>0</v>
      </c>
      <c r="GS2487">
        <v>3</v>
      </c>
      <c r="GT2487">
        <v>0</v>
      </c>
      <c r="GU2487" t="s">
        <v>3</v>
      </c>
      <c r="GV2487">
        <f>ROUND((GT2487),6)</f>
        <v>0</v>
      </c>
      <c r="GW2487">
        <v>1</v>
      </c>
      <c r="GX2487">
        <f>ROUND(HC2487*I2487,2)</f>
        <v>0</v>
      </c>
      <c r="HA2487">
        <v>0</v>
      </c>
      <c r="HB2487">
        <v>0</v>
      </c>
      <c r="HC2487">
        <f>GV2487*GW2487</f>
        <v>0</v>
      </c>
      <c r="HE2487" t="s">
        <v>3</v>
      </c>
      <c r="HF2487" t="s">
        <v>3</v>
      </c>
      <c r="HM2487" t="s">
        <v>3</v>
      </c>
      <c r="HN2487" t="s">
        <v>3</v>
      </c>
      <c r="HO2487" t="s">
        <v>3</v>
      </c>
      <c r="HP2487" t="s">
        <v>3</v>
      </c>
      <c r="HQ2487" t="s">
        <v>3</v>
      </c>
      <c r="HS2487">
        <v>0</v>
      </c>
      <c r="IK2487">
        <v>0</v>
      </c>
    </row>
    <row r="2488" spans="1:245" x14ac:dyDescent="0.2">
      <c r="A2488">
        <v>17</v>
      </c>
      <c r="B2488">
        <v>1</v>
      </c>
      <c r="C2488">
        <f>ROW(SmtRes!A811)</f>
        <v>811</v>
      </c>
      <c r="D2488">
        <f>ROW(EtalonRes!A811)</f>
        <v>811</v>
      </c>
      <c r="E2488" t="s">
        <v>579</v>
      </c>
      <c r="F2488" t="s">
        <v>122</v>
      </c>
      <c r="G2488" t="s">
        <v>126</v>
      </c>
      <c r="H2488" t="s">
        <v>52</v>
      </c>
      <c r="I2488">
        <v>15</v>
      </c>
      <c r="J2488">
        <v>0</v>
      </c>
      <c r="K2488">
        <v>15</v>
      </c>
      <c r="O2488">
        <f>ROUND(CP2488,2)</f>
        <v>55514.85</v>
      </c>
      <c r="P2488">
        <f>ROUND(CQ2488*I2488,2)</f>
        <v>33092.400000000001</v>
      </c>
      <c r="Q2488">
        <f>ROUND(CR2488*I2488,2)</f>
        <v>993.75</v>
      </c>
      <c r="R2488">
        <f>ROUND(CS2488*I2488,2)</f>
        <v>4.6500000000000004</v>
      </c>
      <c r="S2488">
        <f>ROUND(CT2488*I2488,2)</f>
        <v>21428.7</v>
      </c>
      <c r="T2488">
        <f>ROUND(CU2488*I2488,2)</f>
        <v>0</v>
      </c>
      <c r="U2488">
        <f>CV2488*I2488</f>
        <v>34.5</v>
      </c>
      <c r="V2488">
        <f>CW2488*I2488</f>
        <v>0</v>
      </c>
      <c r="W2488">
        <f>ROUND(CX2488*I2488,2)</f>
        <v>0</v>
      </c>
      <c r="X2488">
        <f t="shared" si="1812"/>
        <v>15000.09</v>
      </c>
      <c r="Y2488">
        <f t="shared" si="1812"/>
        <v>2142.87</v>
      </c>
      <c r="AA2488">
        <v>35364244</v>
      </c>
      <c r="AB2488">
        <f>ROUND((AC2488+AD2488+AF2488),6)</f>
        <v>3700.99</v>
      </c>
      <c r="AC2488">
        <f>ROUND((ES2488),6)</f>
        <v>2206.16</v>
      </c>
      <c r="AD2488">
        <f>ROUND((((ET2488)-(EU2488))+AE2488),6)</f>
        <v>66.25</v>
      </c>
      <c r="AE2488">
        <f>ROUND((EU2488),6)</f>
        <v>0.31</v>
      </c>
      <c r="AF2488">
        <f>ROUND((EV2488),6)</f>
        <v>1428.58</v>
      </c>
      <c r="AG2488">
        <f>ROUND((AP2488),6)</f>
        <v>0</v>
      </c>
      <c r="AH2488">
        <f>(EW2488)</f>
        <v>2.2999999999999998</v>
      </c>
      <c r="AI2488">
        <f>(EX2488)</f>
        <v>0</v>
      </c>
      <c r="AJ2488">
        <f>(AS2488)</f>
        <v>0</v>
      </c>
      <c r="AK2488">
        <v>3700.99</v>
      </c>
      <c r="AL2488">
        <v>2206.16</v>
      </c>
      <c r="AM2488">
        <v>66.25</v>
      </c>
      <c r="AN2488">
        <v>0.31</v>
      </c>
      <c r="AO2488">
        <v>1428.58</v>
      </c>
      <c r="AP2488">
        <v>0</v>
      </c>
      <c r="AQ2488">
        <v>2.2999999999999998</v>
      </c>
      <c r="AR2488">
        <v>0</v>
      </c>
      <c r="AS2488">
        <v>0</v>
      </c>
      <c r="AT2488">
        <v>70</v>
      </c>
      <c r="AU2488">
        <v>10</v>
      </c>
      <c r="AV2488">
        <v>1</v>
      </c>
      <c r="AW2488">
        <v>1</v>
      </c>
      <c r="AZ2488">
        <v>1</v>
      </c>
      <c r="BA2488">
        <v>1</v>
      </c>
      <c r="BB2488">
        <v>1</v>
      </c>
      <c r="BC2488">
        <v>1</v>
      </c>
      <c r="BD2488" t="s">
        <v>3</v>
      </c>
      <c r="BE2488" t="s">
        <v>3</v>
      </c>
      <c r="BF2488" t="s">
        <v>3</v>
      </c>
      <c r="BG2488" t="s">
        <v>3</v>
      </c>
      <c r="BH2488">
        <v>0</v>
      </c>
      <c r="BI2488">
        <v>4</v>
      </c>
      <c r="BJ2488" t="s">
        <v>124</v>
      </c>
      <c r="BM2488">
        <v>0</v>
      </c>
      <c r="BN2488">
        <v>0</v>
      </c>
      <c r="BO2488" t="s">
        <v>3</v>
      </c>
      <c r="BP2488">
        <v>0</v>
      </c>
      <c r="BQ2488">
        <v>1</v>
      </c>
      <c r="BR2488">
        <v>0</v>
      </c>
      <c r="BS2488">
        <v>1</v>
      </c>
      <c r="BT2488">
        <v>1</v>
      </c>
      <c r="BU2488">
        <v>1</v>
      </c>
      <c r="BV2488">
        <v>1</v>
      </c>
      <c r="BW2488">
        <v>1</v>
      </c>
      <c r="BX2488">
        <v>1</v>
      </c>
      <c r="BY2488" t="s">
        <v>3</v>
      </c>
      <c r="BZ2488">
        <v>70</v>
      </c>
      <c r="CA2488">
        <v>10</v>
      </c>
      <c r="CB2488" t="s">
        <v>3</v>
      </c>
      <c r="CE2488">
        <v>0</v>
      </c>
      <c r="CF2488">
        <v>0</v>
      </c>
      <c r="CG2488">
        <v>0</v>
      </c>
      <c r="CM2488">
        <v>0</v>
      </c>
      <c r="CN2488" t="s">
        <v>3</v>
      </c>
      <c r="CO2488">
        <v>0</v>
      </c>
      <c r="CP2488">
        <f>(P2488+Q2488+S2488)</f>
        <v>55514.850000000006</v>
      </c>
      <c r="CQ2488">
        <f>(AC2488*BC2488*AW2488)</f>
        <v>2206.16</v>
      </c>
      <c r="CR2488">
        <f>((((ET2488)*BB2488-(EU2488)*BS2488)+AE2488*BS2488)*AV2488)</f>
        <v>66.25</v>
      </c>
      <c r="CS2488">
        <f>(AE2488*BS2488*AV2488)</f>
        <v>0.31</v>
      </c>
      <c r="CT2488">
        <f>(AF2488*BA2488*AV2488)</f>
        <v>1428.58</v>
      </c>
      <c r="CU2488">
        <f>AG2488</f>
        <v>0</v>
      </c>
      <c r="CV2488">
        <f>(AH2488*AV2488)</f>
        <v>2.2999999999999998</v>
      </c>
      <c r="CW2488">
        <f t="shared" si="1813"/>
        <v>0</v>
      </c>
      <c r="CX2488">
        <f t="shared" si="1813"/>
        <v>0</v>
      </c>
      <c r="CY2488">
        <f>((S2488*BZ2488)/100)</f>
        <v>15000.09</v>
      </c>
      <c r="CZ2488">
        <f>((S2488*CA2488)/100)</f>
        <v>2142.87</v>
      </c>
      <c r="DC2488" t="s">
        <v>3</v>
      </c>
      <c r="DD2488" t="s">
        <v>3</v>
      </c>
      <c r="DE2488" t="s">
        <v>3</v>
      </c>
      <c r="DF2488" t="s">
        <v>3</v>
      </c>
      <c r="DG2488" t="s">
        <v>3</v>
      </c>
      <c r="DH2488" t="s">
        <v>3</v>
      </c>
      <c r="DI2488" t="s">
        <v>3</v>
      </c>
      <c r="DJ2488" t="s">
        <v>3</v>
      </c>
      <c r="DK2488" t="s">
        <v>3</v>
      </c>
      <c r="DL2488" t="s">
        <v>3</v>
      </c>
      <c r="DM2488" t="s">
        <v>3</v>
      </c>
      <c r="DN2488">
        <v>0</v>
      </c>
      <c r="DO2488">
        <v>0</v>
      </c>
      <c r="DP2488">
        <v>1</v>
      </c>
      <c r="DQ2488">
        <v>1</v>
      </c>
      <c r="DU2488">
        <v>1010</v>
      </c>
      <c r="DV2488" t="s">
        <v>52</v>
      </c>
      <c r="DW2488" t="s">
        <v>52</v>
      </c>
      <c r="DX2488">
        <v>1</v>
      </c>
      <c r="DZ2488" t="s">
        <v>3</v>
      </c>
      <c r="EA2488" t="s">
        <v>3</v>
      </c>
      <c r="EB2488" t="s">
        <v>3</v>
      </c>
      <c r="EC2488" t="s">
        <v>3</v>
      </c>
      <c r="EE2488">
        <v>35096056</v>
      </c>
      <c r="EF2488">
        <v>1</v>
      </c>
      <c r="EG2488" t="s">
        <v>20</v>
      </c>
      <c r="EH2488">
        <v>0</v>
      </c>
      <c r="EI2488" t="s">
        <v>3</v>
      </c>
      <c r="EJ2488">
        <v>4</v>
      </c>
      <c r="EK2488">
        <v>0</v>
      </c>
      <c r="EL2488" t="s">
        <v>21</v>
      </c>
      <c r="EM2488" t="s">
        <v>22</v>
      </c>
      <c r="EO2488" t="s">
        <v>3</v>
      </c>
      <c r="EQ2488">
        <v>0</v>
      </c>
      <c r="ER2488">
        <v>3700.99</v>
      </c>
      <c r="ES2488">
        <v>2206.16</v>
      </c>
      <c r="ET2488">
        <v>66.25</v>
      </c>
      <c r="EU2488">
        <v>0.31</v>
      </c>
      <c r="EV2488">
        <v>1428.58</v>
      </c>
      <c r="EW2488">
        <v>2.2999999999999998</v>
      </c>
      <c r="EX2488">
        <v>0</v>
      </c>
      <c r="EY2488">
        <v>0</v>
      </c>
      <c r="FQ2488">
        <v>0</v>
      </c>
      <c r="FR2488">
        <v>0</v>
      </c>
      <c r="FS2488">
        <v>0</v>
      </c>
      <c r="FX2488">
        <v>70</v>
      </c>
      <c r="FY2488">
        <v>10</v>
      </c>
      <c r="GA2488" t="s">
        <v>3</v>
      </c>
      <c r="GD2488">
        <v>0</v>
      </c>
      <c r="GF2488">
        <v>-1068314092</v>
      </c>
      <c r="GG2488">
        <v>2</v>
      </c>
      <c r="GH2488">
        <v>1</v>
      </c>
      <c r="GI2488">
        <v>-2</v>
      </c>
      <c r="GJ2488">
        <v>0</v>
      </c>
      <c r="GK2488">
        <f>ROUND(R2488*(R12)/100,2)</f>
        <v>5.0199999999999996</v>
      </c>
      <c r="GL2488">
        <f>ROUND(IF(AND(BH2488=3,BI2488=3,FS2488&lt;&gt;0),P2488,0),2)</f>
        <v>0</v>
      </c>
      <c r="GM2488">
        <f>ROUND(O2488+X2488+Y2488+GK2488,2)+GX2488</f>
        <v>72662.83</v>
      </c>
      <c r="GN2488">
        <f>IF(OR(BI2488=0,BI2488=1),GM2488-GX2488,0)</f>
        <v>0</v>
      </c>
      <c r="GO2488">
        <f>IF(BI2488=2,GM2488-GX2488,0)</f>
        <v>0</v>
      </c>
      <c r="GP2488">
        <f>IF(BI2488=4,GM2488-GX2488,0)</f>
        <v>72662.83</v>
      </c>
      <c r="GR2488">
        <v>0</v>
      </c>
      <c r="GS2488">
        <v>3</v>
      </c>
      <c r="GT2488">
        <v>0</v>
      </c>
      <c r="GU2488" t="s">
        <v>3</v>
      </c>
      <c r="GV2488">
        <f>ROUND((GT2488),6)</f>
        <v>0</v>
      </c>
      <c r="GW2488">
        <v>1</v>
      </c>
      <c r="GX2488">
        <f>ROUND(HC2488*I2488,2)</f>
        <v>0</v>
      </c>
      <c r="HA2488">
        <v>0</v>
      </c>
      <c r="HB2488">
        <v>0</v>
      </c>
      <c r="HC2488">
        <f>GV2488*GW2488</f>
        <v>0</v>
      </c>
      <c r="HE2488" t="s">
        <v>3</v>
      </c>
      <c r="HF2488" t="s">
        <v>3</v>
      </c>
      <c r="HM2488" t="s">
        <v>3</v>
      </c>
      <c r="HN2488" t="s">
        <v>3</v>
      </c>
      <c r="HO2488" t="s">
        <v>3</v>
      </c>
      <c r="HP2488" t="s">
        <v>3</v>
      </c>
      <c r="HQ2488" t="s">
        <v>3</v>
      </c>
      <c r="HS2488">
        <v>0</v>
      </c>
      <c r="IK2488">
        <v>0</v>
      </c>
    </row>
    <row r="2489" spans="1:245" x14ac:dyDescent="0.2">
      <c r="A2489">
        <v>18</v>
      </c>
      <c r="B2489">
        <v>1</v>
      </c>
      <c r="C2489">
        <v>811</v>
      </c>
      <c r="E2489" t="s">
        <v>580</v>
      </c>
      <c r="F2489" t="s">
        <v>128</v>
      </c>
      <c r="G2489" t="s">
        <v>129</v>
      </c>
      <c r="H2489" t="s">
        <v>52</v>
      </c>
      <c r="I2489">
        <f>I2488*J2489</f>
        <v>-15</v>
      </c>
      <c r="J2489">
        <v>-1</v>
      </c>
      <c r="K2489">
        <v>-1</v>
      </c>
      <c r="O2489">
        <f>ROUND(CP2489,2)</f>
        <v>-33092.400000000001</v>
      </c>
      <c r="P2489">
        <f>ROUND(CQ2489*I2489,2)</f>
        <v>-33092.400000000001</v>
      </c>
      <c r="Q2489">
        <f>ROUND(CR2489*I2489,2)</f>
        <v>0</v>
      </c>
      <c r="R2489">
        <f>ROUND(CS2489*I2489,2)</f>
        <v>0</v>
      </c>
      <c r="S2489">
        <f>ROUND(CT2489*I2489,2)</f>
        <v>0</v>
      </c>
      <c r="T2489">
        <f>ROUND(CU2489*I2489,2)</f>
        <v>0</v>
      </c>
      <c r="U2489">
        <f>CV2489*I2489</f>
        <v>0</v>
      </c>
      <c r="V2489">
        <f>CW2489*I2489</f>
        <v>0</v>
      </c>
      <c r="W2489">
        <f>ROUND(CX2489*I2489,2)</f>
        <v>0</v>
      </c>
      <c r="X2489">
        <f t="shared" si="1812"/>
        <v>0</v>
      </c>
      <c r="Y2489">
        <f t="shared" si="1812"/>
        <v>0</v>
      </c>
      <c r="AA2489">
        <v>35364244</v>
      </c>
      <c r="AB2489">
        <f>ROUND((AC2489+AD2489+AF2489),6)</f>
        <v>2206.16</v>
      </c>
      <c r="AC2489">
        <f>ROUND((ES2489),6)</f>
        <v>2206.16</v>
      </c>
      <c r="AD2489">
        <f>ROUND((((ET2489)-(EU2489))+AE2489),6)</f>
        <v>0</v>
      </c>
      <c r="AE2489">
        <f>ROUND((EU2489),6)</f>
        <v>0</v>
      </c>
      <c r="AF2489">
        <f>ROUND((EV2489),6)</f>
        <v>0</v>
      </c>
      <c r="AG2489">
        <f>ROUND((AP2489),6)</f>
        <v>0</v>
      </c>
      <c r="AH2489">
        <f>(EW2489)</f>
        <v>0</v>
      </c>
      <c r="AI2489">
        <f>(EX2489)</f>
        <v>0</v>
      </c>
      <c r="AJ2489">
        <f>(AS2489)</f>
        <v>0</v>
      </c>
      <c r="AK2489">
        <v>2206.16</v>
      </c>
      <c r="AL2489">
        <v>2206.16</v>
      </c>
      <c r="AM2489">
        <v>0</v>
      </c>
      <c r="AN2489">
        <v>0</v>
      </c>
      <c r="AO2489">
        <v>0</v>
      </c>
      <c r="AP2489">
        <v>0</v>
      </c>
      <c r="AQ2489">
        <v>0</v>
      </c>
      <c r="AR2489">
        <v>0</v>
      </c>
      <c r="AS2489">
        <v>0</v>
      </c>
      <c r="AT2489">
        <v>70</v>
      </c>
      <c r="AU2489">
        <v>10</v>
      </c>
      <c r="AV2489">
        <v>1</v>
      </c>
      <c r="AW2489">
        <v>1</v>
      </c>
      <c r="AZ2489">
        <v>1</v>
      </c>
      <c r="BA2489">
        <v>1</v>
      </c>
      <c r="BB2489">
        <v>1</v>
      </c>
      <c r="BC2489">
        <v>1</v>
      </c>
      <c r="BD2489" t="s">
        <v>3</v>
      </c>
      <c r="BE2489" t="s">
        <v>3</v>
      </c>
      <c r="BF2489" t="s">
        <v>3</v>
      </c>
      <c r="BG2489" t="s">
        <v>3</v>
      </c>
      <c r="BH2489">
        <v>3</v>
      </c>
      <c r="BI2489">
        <v>4</v>
      </c>
      <c r="BJ2489" t="s">
        <v>130</v>
      </c>
      <c r="BM2489">
        <v>0</v>
      </c>
      <c r="BN2489">
        <v>0</v>
      </c>
      <c r="BO2489" t="s">
        <v>3</v>
      </c>
      <c r="BP2489">
        <v>0</v>
      </c>
      <c r="BQ2489">
        <v>1</v>
      </c>
      <c r="BR2489">
        <v>1</v>
      </c>
      <c r="BS2489">
        <v>1</v>
      </c>
      <c r="BT2489">
        <v>1</v>
      </c>
      <c r="BU2489">
        <v>1</v>
      </c>
      <c r="BV2489">
        <v>1</v>
      </c>
      <c r="BW2489">
        <v>1</v>
      </c>
      <c r="BX2489">
        <v>1</v>
      </c>
      <c r="BY2489" t="s">
        <v>3</v>
      </c>
      <c r="BZ2489">
        <v>70</v>
      </c>
      <c r="CA2489">
        <v>10</v>
      </c>
      <c r="CB2489" t="s">
        <v>3</v>
      </c>
      <c r="CE2489">
        <v>0</v>
      </c>
      <c r="CF2489">
        <v>0</v>
      </c>
      <c r="CG2489">
        <v>0</v>
      </c>
      <c r="CM2489">
        <v>0</v>
      </c>
      <c r="CN2489" t="s">
        <v>3</v>
      </c>
      <c r="CO2489">
        <v>0</v>
      </c>
      <c r="CP2489">
        <f>(P2489+Q2489+S2489)</f>
        <v>-33092.400000000001</v>
      </c>
      <c r="CQ2489">
        <f>(AC2489*BC2489*AW2489)</f>
        <v>2206.16</v>
      </c>
      <c r="CR2489">
        <f>((((ET2489)*BB2489-(EU2489)*BS2489)+AE2489*BS2489)*AV2489)</f>
        <v>0</v>
      </c>
      <c r="CS2489">
        <f>(AE2489*BS2489*AV2489)</f>
        <v>0</v>
      </c>
      <c r="CT2489">
        <f>(AF2489*BA2489*AV2489)</f>
        <v>0</v>
      </c>
      <c r="CU2489">
        <f>AG2489</f>
        <v>0</v>
      </c>
      <c r="CV2489">
        <f>(AH2489*AV2489)</f>
        <v>0</v>
      </c>
      <c r="CW2489">
        <f t="shared" si="1813"/>
        <v>0</v>
      </c>
      <c r="CX2489">
        <f t="shared" si="1813"/>
        <v>0</v>
      </c>
      <c r="CY2489">
        <f>((S2489*BZ2489)/100)</f>
        <v>0</v>
      </c>
      <c r="CZ2489">
        <f>((S2489*CA2489)/100)</f>
        <v>0</v>
      </c>
      <c r="DC2489" t="s">
        <v>3</v>
      </c>
      <c r="DD2489" t="s">
        <v>3</v>
      </c>
      <c r="DE2489" t="s">
        <v>3</v>
      </c>
      <c r="DF2489" t="s">
        <v>3</v>
      </c>
      <c r="DG2489" t="s">
        <v>3</v>
      </c>
      <c r="DH2489" t="s">
        <v>3</v>
      </c>
      <c r="DI2489" t="s">
        <v>3</v>
      </c>
      <c r="DJ2489" t="s">
        <v>3</v>
      </c>
      <c r="DK2489" t="s">
        <v>3</v>
      </c>
      <c r="DL2489" t="s">
        <v>3</v>
      </c>
      <c r="DM2489" t="s">
        <v>3</v>
      </c>
      <c r="DN2489">
        <v>0</v>
      </c>
      <c r="DO2489">
        <v>0</v>
      </c>
      <c r="DP2489">
        <v>1</v>
      </c>
      <c r="DQ2489">
        <v>1</v>
      </c>
      <c r="DU2489">
        <v>1010</v>
      </c>
      <c r="DV2489" t="s">
        <v>52</v>
      </c>
      <c r="DW2489" t="s">
        <v>52</v>
      </c>
      <c r="DX2489">
        <v>1</v>
      </c>
      <c r="DZ2489" t="s">
        <v>3</v>
      </c>
      <c r="EA2489" t="s">
        <v>3</v>
      </c>
      <c r="EB2489" t="s">
        <v>3</v>
      </c>
      <c r="EC2489" t="s">
        <v>3</v>
      </c>
      <c r="EE2489">
        <v>35096056</v>
      </c>
      <c r="EF2489">
        <v>1</v>
      </c>
      <c r="EG2489" t="s">
        <v>20</v>
      </c>
      <c r="EH2489">
        <v>0</v>
      </c>
      <c r="EI2489" t="s">
        <v>3</v>
      </c>
      <c r="EJ2489">
        <v>4</v>
      </c>
      <c r="EK2489">
        <v>0</v>
      </c>
      <c r="EL2489" t="s">
        <v>21</v>
      </c>
      <c r="EM2489" t="s">
        <v>22</v>
      </c>
      <c r="EO2489" t="s">
        <v>3</v>
      </c>
      <c r="EQ2489">
        <v>32768</v>
      </c>
      <c r="ER2489">
        <v>2206.16</v>
      </c>
      <c r="ES2489">
        <v>2206.16</v>
      </c>
      <c r="ET2489">
        <v>0</v>
      </c>
      <c r="EU2489">
        <v>0</v>
      </c>
      <c r="EV2489">
        <v>0</v>
      </c>
      <c r="EW2489">
        <v>0</v>
      </c>
      <c r="EX2489">
        <v>0</v>
      </c>
      <c r="FQ2489">
        <v>0</v>
      </c>
      <c r="FR2489">
        <v>0</v>
      </c>
      <c r="FS2489">
        <v>0</v>
      </c>
      <c r="FX2489">
        <v>70</v>
      </c>
      <c r="FY2489">
        <v>10</v>
      </c>
      <c r="GA2489" t="s">
        <v>3</v>
      </c>
      <c r="GD2489">
        <v>0</v>
      </c>
      <c r="GF2489">
        <v>-2080535723</v>
      </c>
      <c r="GG2489">
        <v>2</v>
      </c>
      <c r="GH2489">
        <v>1</v>
      </c>
      <c r="GI2489">
        <v>-2</v>
      </c>
      <c r="GJ2489">
        <v>0</v>
      </c>
      <c r="GK2489">
        <f>ROUND(R2489*(R12)/100,2)</f>
        <v>0</v>
      </c>
      <c r="GL2489">
        <f>ROUND(IF(AND(BH2489=3,BI2489=3,FS2489&lt;&gt;0),P2489,0),2)</f>
        <v>0</v>
      </c>
      <c r="GM2489">
        <f>ROUND(O2489+X2489+Y2489+GK2489,2)+GX2489</f>
        <v>-33092.400000000001</v>
      </c>
      <c r="GN2489">
        <f>IF(OR(BI2489=0,BI2489=1),GM2489-GX2489,0)</f>
        <v>0</v>
      </c>
      <c r="GO2489">
        <f>IF(BI2489=2,GM2489-GX2489,0)</f>
        <v>0</v>
      </c>
      <c r="GP2489">
        <f>IF(BI2489=4,GM2489-GX2489,0)</f>
        <v>-33092.400000000001</v>
      </c>
      <c r="GR2489">
        <v>0</v>
      </c>
      <c r="GS2489">
        <v>3</v>
      </c>
      <c r="GT2489">
        <v>0</v>
      </c>
      <c r="GU2489" t="s">
        <v>3</v>
      </c>
      <c r="GV2489">
        <f>ROUND((GT2489),6)</f>
        <v>0</v>
      </c>
      <c r="GW2489">
        <v>1</v>
      </c>
      <c r="GX2489">
        <f>ROUND(HC2489*I2489,2)</f>
        <v>0</v>
      </c>
      <c r="HA2489">
        <v>0</v>
      </c>
      <c r="HB2489">
        <v>0</v>
      </c>
      <c r="HC2489">
        <f>GV2489*GW2489</f>
        <v>0</v>
      </c>
      <c r="HE2489" t="s">
        <v>3</v>
      </c>
      <c r="HF2489" t="s">
        <v>3</v>
      </c>
      <c r="HM2489" t="s">
        <v>3</v>
      </c>
      <c r="HN2489" t="s">
        <v>3</v>
      </c>
      <c r="HO2489" t="s">
        <v>3</v>
      </c>
      <c r="HP2489" t="s">
        <v>3</v>
      </c>
      <c r="HQ2489" t="s">
        <v>3</v>
      </c>
      <c r="HS2489">
        <v>0</v>
      </c>
      <c r="IK2489">
        <v>0</v>
      </c>
    </row>
    <row r="2491" spans="1:245" x14ac:dyDescent="0.2">
      <c r="A2491">
        <v>51</v>
      </c>
      <c r="B2491">
        <f>B2483</f>
        <v>1</v>
      </c>
      <c r="C2491">
        <f>A2483</f>
        <v>4</v>
      </c>
      <c r="D2491">
        <f>ROW(A2483)</f>
        <v>2483</v>
      </c>
      <c r="F2491" t="str">
        <f>IF(F2483&lt;&gt;"",F2483,"")</f>
        <v>Новый раздел</v>
      </c>
      <c r="G2491" t="str">
        <f>IF(G2483&lt;&gt;"",G2483,"")</f>
        <v>Электрощит ЩО 2.1</v>
      </c>
      <c r="H2491">
        <v>0</v>
      </c>
      <c r="O2491">
        <f t="shared" ref="O2491:T2491" si="1814">ROUND(AB2491,2)</f>
        <v>26906.94</v>
      </c>
      <c r="P2491">
        <f t="shared" si="1814"/>
        <v>0</v>
      </c>
      <c r="Q2491">
        <f t="shared" si="1814"/>
        <v>1192.5</v>
      </c>
      <c r="R2491">
        <f t="shared" si="1814"/>
        <v>5.58</v>
      </c>
      <c r="S2491">
        <f t="shared" si="1814"/>
        <v>25714.44</v>
      </c>
      <c r="T2491">
        <f t="shared" si="1814"/>
        <v>0</v>
      </c>
      <c r="U2491">
        <f>AH2491</f>
        <v>41.4</v>
      </c>
      <c r="V2491">
        <f>AI2491</f>
        <v>0</v>
      </c>
      <c r="W2491">
        <f>ROUND(AJ2491,2)</f>
        <v>0</v>
      </c>
      <c r="X2491">
        <f>ROUND(AK2491,2)</f>
        <v>18000.11</v>
      </c>
      <c r="Y2491">
        <f>ROUND(AL2491,2)</f>
        <v>2571.44</v>
      </c>
      <c r="AB2491">
        <f>ROUND(SUMIF(AA2487:AA2489,"=35364244",O2487:O2489),2)</f>
        <v>26906.94</v>
      </c>
      <c r="AC2491">
        <f>ROUND(SUMIF(AA2487:AA2489,"=35364244",P2487:P2489),2)</f>
        <v>0</v>
      </c>
      <c r="AD2491">
        <f>ROUND(SUMIF(AA2487:AA2489,"=35364244",Q2487:Q2489),2)</f>
        <v>1192.5</v>
      </c>
      <c r="AE2491">
        <f>ROUND(SUMIF(AA2487:AA2489,"=35364244",R2487:R2489),2)</f>
        <v>5.58</v>
      </c>
      <c r="AF2491">
        <f>ROUND(SUMIF(AA2487:AA2489,"=35364244",S2487:S2489),2)</f>
        <v>25714.44</v>
      </c>
      <c r="AG2491">
        <f>ROUND(SUMIF(AA2487:AA2489,"=35364244",T2487:T2489),2)</f>
        <v>0</v>
      </c>
      <c r="AH2491">
        <f>SUMIF(AA2487:AA2489,"=35364244",U2487:U2489)</f>
        <v>41.4</v>
      </c>
      <c r="AI2491">
        <f>SUMIF(AA2487:AA2489,"=35364244",V2487:V2489)</f>
        <v>0</v>
      </c>
      <c r="AJ2491">
        <f>ROUND(SUMIF(AA2487:AA2489,"=35364244",W2487:W2489),2)</f>
        <v>0</v>
      </c>
      <c r="AK2491">
        <f>ROUND(SUMIF(AA2487:AA2489,"=35364244",X2487:X2489),2)</f>
        <v>18000.11</v>
      </c>
      <c r="AL2491">
        <f>ROUND(SUMIF(AA2487:AA2489,"=35364244",Y2487:Y2489),2)</f>
        <v>2571.44</v>
      </c>
      <c r="AO2491">
        <f t="shared" ref="AO2491:BD2491" si="1815">ROUND(BX2491,2)</f>
        <v>0</v>
      </c>
      <c r="AP2491">
        <f t="shared" si="1815"/>
        <v>0</v>
      </c>
      <c r="AQ2491">
        <f t="shared" si="1815"/>
        <v>0</v>
      </c>
      <c r="AR2491">
        <f t="shared" si="1815"/>
        <v>47484.51</v>
      </c>
      <c r="AS2491">
        <f t="shared" si="1815"/>
        <v>0</v>
      </c>
      <c r="AT2491">
        <f t="shared" si="1815"/>
        <v>0</v>
      </c>
      <c r="AU2491">
        <f t="shared" si="1815"/>
        <v>47484.51</v>
      </c>
      <c r="AV2491">
        <f t="shared" si="1815"/>
        <v>0</v>
      </c>
      <c r="AW2491">
        <f t="shared" si="1815"/>
        <v>0</v>
      </c>
      <c r="AX2491">
        <f t="shared" si="1815"/>
        <v>0</v>
      </c>
      <c r="AY2491">
        <f t="shared" si="1815"/>
        <v>0</v>
      </c>
      <c r="AZ2491">
        <f t="shared" si="1815"/>
        <v>0</v>
      </c>
      <c r="BA2491">
        <f t="shared" si="1815"/>
        <v>0</v>
      </c>
      <c r="BB2491">
        <f t="shared" si="1815"/>
        <v>0</v>
      </c>
      <c r="BC2491">
        <f t="shared" si="1815"/>
        <v>0</v>
      </c>
      <c r="BD2491">
        <f t="shared" si="1815"/>
        <v>0</v>
      </c>
      <c r="BX2491">
        <f>ROUND(SUMIF(AA2487:AA2489,"=35364244",FQ2487:FQ2489),2)</f>
        <v>0</v>
      </c>
      <c r="BY2491">
        <f>ROUND(SUMIF(AA2487:AA2489,"=35364244",FR2487:FR2489),2)</f>
        <v>0</v>
      </c>
      <c r="BZ2491">
        <f>ROUND(SUMIF(AA2487:AA2489,"=35364244",GL2487:GL2489),2)</f>
        <v>0</v>
      </c>
      <c r="CA2491">
        <f>ROUND(SUMIF(AA2487:AA2489,"=35364244",GM2487:GM2489),2)</f>
        <v>47484.51</v>
      </c>
      <c r="CB2491">
        <f>ROUND(SUMIF(AA2487:AA2489,"=35364244",GN2487:GN2489),2)</f>
        <v>0</v>
      </c>
      <c r="CC2491">
        <f>ROUND(SUMIF(AA2487:AA2489,"=35364244",GO2487:GO2489),2)</f>
        <v>0</v>
      </c>
      <c r="CD2491">
        <f>ROUND(SUMIF(AA2487:AA2489,"=35364244",GP2487:GP2489),2)</f>
        <v>47484.51</v>
      </c>
      <c r="CE2491">
        <f>AC2491-BX2491</f>
        <v>0</v>
      </c>
      <c r="CF2491">
        <f>AC2491-BY2491</f>
        <v>0</v>
      </c>
      <c r="CG2491">
        <f>BX2491-BZ2491</f>
        <v>0</v>
      </c>
      <c r="CH2491">
        <f>AC2491-BX2491-BY2491+BZ2491</f>
        <v>0</v>
      </c>
      <c r="CI2491">
        <f>BY2491-BZ2491</f>
        <v>0</v>
      </c>
      <c r="CJ2491">
        <f>ROUND(SUMIF(AA2487:AA2489,"=35364244",GX2487:GX2489),2)</f>
        <v>0</v>
      </c>
      <c r="CK2491">
        <f>ROUND(SUMIF(AA2487:AA2489,"=35364244",GY2487:GY2489),2)</f>
        <v>0</v>
      </c>
      <c r="CL2491">
        <f>ROUND(SUMIF(AA2487:AA2489,"=35364244",GZ2487:GZ2489),2)</f>
        <v>0</v>
      </c>
      <c r="CM2491">
        <f>ROUND(SUMIF(AA2487:AA2489,"=35364244",HD2487:HD2489),2)</f>
        <v>0</v>
      </c>
      <c r="GX2491">
        <v>0</v>
      </c>
    </row>
    <row r="2493" spans="1:245" x14ac:dyDescent="0.2">
      <c r="A2493">
        <v>50</v>
      </c>
      <c r="B2493">
        <v>0</v>
      </c>
      <c r="C2493">
        <v>0</v>
      </c>
      <c r="D2493">
        <v>1</v>
      </c>
      <c r="E2493">
        <v>201</v>
      </c>
      <c r="F2493">
        <f>ROUND(Source!O2491,O2493)</f>
        <v>26906.94</v>
      </c>
      <c r="G2493" t="s">
        <v>66</v>
      </c>
      <c r="H2493" t="s">
        <v>67</v>
      </c>
      <c r="K2493">
        <v>201</v>
      </c>
      <c r="L2493">
        <v>1</v>
      </c>
      <c r="M2493">
        <v>3</v>
      </c>
      <c r="N2493" t="s">
        <v>3</v>
      </c>
      <c r="O2493">
        <v>2</v>
      </c>
      <c r="W2493">
        <v>26906.94</v>
      </c>
      <c r="X2493">
        <v>1</v>
      </c>
      <c r="Y2493">
        <v>26906.94</v>
      </c>
    </row>
    <row r="2494" spans="1:245" x14ac:dyDescent="0.2">
      <c r="A2494">
        <v>50</v>
      </c>
      <c r="B2494">
        <v>0</v>
      </c>
      <c r="C2494">
        <v>0</v>
      </c>
      <c r="D2494">
        <v>1</v>
      </c>
      <c r="E2494">
        <v>202</v>
      </c>
      <c r="F2494">
        <f>ROUND(Source!P2491,O2494)</f>
        <v>0</v>
      </c>
      <c r="G2494" t="s">
        <v>68</v>
      </c>
      <c r="H2494" t="s">
        <v>69</v>
      </c>
      <c r="K2494">
        <v>202</v>
      </c>
      <c r="L2494">
        <v>2</v>
      </c>
      <c r="M2494">
        <v>3</v>
      </c>
      <c r="N2494" t="s">
        <v>3</v>
      </c>
      <c r="O2494">
        <v>2</v>
      </c>
      <c r="W2494">
        <v>0</v>
      </c>
      <c r="X2494">
        <v>1</v>
      </c>
      <c r="Y2494">
        <v>0</v>
      </c>
    </row>
    <row r="2495" spans="1:245" x14ac:dyDescent="0.2">
      <c r="A2495">
        <v>50</v>
      </c>
      <c r="B2495">
        <v>0</v>
      </c>
      <c r="C2495">
        <v>0</v>
      </c>
      <c r="D2495">
        <v>1</v>
      </c>
      <c r="E2495">
        <v>222</v>
      </c>
      <c r="F2495">
        <f>ROUND(Source!AO2491,O2495)</f>
        <v>0</v>
      </c>
      <c r="G2495" t="s">
        <v>70</v>
      </c>
      <c r="H2495" t="s">
        <v>71</v>
      </c>
      <c r="K2495">
        <v>222</v>
      </c>
      <c r="L2495">
        <v>3</v>
      </c>
      <c r="M2495">
        <v>3</v>
      </c>
      <c r="N2495" t="s">
        <v>3</v>
      </c>
      <c r="O2495">
        <v>2</v>
      </c>
      <c r="W2495">
        <v>0</v>
      </c>
      <c r="X2495">
        <v>1</v>
      </c>
      <c r="Y2495">
        <v>0</v>
      </c>
    </row>
    <row r="2496" spans="1:245" x14ac:dyDescent="0.2">
      <c r="A2496">
        <v>50</v>
      </c>
      <c r="B2496">
        <v>0</v>
      </c>
      <c r="C2496">
        <v>0</v>
      </c>
      <c r="D2496">
        <v>1</v>
      </c>
      <c r="E2496">
        <v>225</v>
      </c>
      <c r="F2496">
        <f>ROUND(Source!AV2491,O2496)</f>
        <v>0</v>
      </c>
      <c r="G2496" t="s">
        <v>72</v>
      </c>
      <c r="H2496" t="s">
        <v>73</v>
      </c>
      <c r="K2496">
        <v>225</v>
      </c>
      <c r="L2496">
        <v>4</v>
      </c>
      <c r="M2496">
        <v>3</v>
      </c>
      <c r="N2496" t="s">
        <v>3</v>
      </c>
      <c r="O2496">
        <v>2</v>
      </c>
      <c r="W2496">
        <v>0</v>
      </c>
      <c r="X2496">
        <v>1</v>
      </c>
      <c r="Y2496">
        <v>0</v>
      </c>
    </row>
    <row r="2497" spans="1:25" x14ac:dyDescent="0.2">
      <c r="A2497">
        <v>50</v>
      </c>
      <c r="B2497">
        <v>0</v>
      </c>
      <c r="C2497">
        <v>0</v>
      </c>
      <c r="D2497">
        <v>1</v>
      </c>
      <c r="E2497">
        <v>226</v>
      </c>
      <c r="F2497">
        <f>ROUND(Source!AW2491,O2497)</f>
        <v>0</v>
      </c>
      <c r="G2497" t="s">
        <v>74</v>
      </c>
      <c r="H2497" t="s">
        <v>75</v>
      </c>
      <c r="K2497">
        <v>226</v>
      </c>
      <c r="L2497">
        <v>5</v>
      </c>
      <c r="M2497">
        <v>3</v>
      </c>
      <c r="N2497" t="s">
        <v>3</v>
      </c>
      <c r="O2497">
        <v>2</v>
      </c>
      <c r="W2497">
        <v>0</v>
      </c>
      <c r="X2497">
        <v>1</v>
      </c>
      <c r="Y2497">
        <v>0</v>
      </c>
    </row>
    <row r="2498" spans="1:25" x14ac:dyDescent="0.2">
      <c r="A2498">
        <v>50</v>
      </c>
      <c r="B2498">
        <v>0</v>
      </c>
      <c r="C2498">
        <v>0</v>
      </c>
      <c r="D2498">
        <v>1</v>
      </c>
      <c r="E2498">
        <v>227</v>
      </c>
      <c r="F2498">
        <f>ROUND(Source!AX2491,O2498)</f>
        <v>0</v>
      </c>
      <c r="G2498" t="s">
        <v>76</v>
      </c>
      <c r="H2498" t="s">
        <v>77</v>
      </c>
      <c r="K2498">
        <v>227</v>
      </c>
      <c r="L2498">
        <v>6</v>
      </c>
      <c r="M2498">
        <v>3</v>
      </c>
      <c r="N2498" t="s">
        <v>3</v>
      </c>
      <c r="O2498">
        <v>2</v>
      </c>
      <c r="W2498">
        <v>0</v>
      </c>
      <c r="X2498">
        <v>1</v>
      </c>
      <c r="Y2498">
        <v>0</v>
      </c>
    </row>
    <row r="2499" spans="1:25" x14ac:dyDescent="0.2">
      <c r="A2499">
        <v>50</v>
      </c>
      <c r="B2499">
        <v>0</v>
      </c>
      <c r="C2499">
        <v>0</v>
      </c>
      <c r="D2499">
        <v>1</v>
      </c>
      <c r="E2499">
        <v>228</v>
      </c>
      <c r="F2499">
        <f>ROUND(Source!AY2491,O2499)</f>
        <v>0</v>
      </c>
      <c r="G2499" t="s">
        <v>78</v>
      </c>
      <c r="H2499" t="s">
        <v>79</v>
      </c>
      <c r="K2499">
        <v>228</v>
      </c>
      <c r="L2499">
        <v>7</v>
      </c>
      <c r="M2499">
        <v>3</v>
      </c>
      <c r="N2499" t="s">
        <v>3</v>
      </c>
      <c r="O2499">
        <v>2</v>
      </c>
      <c r="W2499">
        <v>0</v>
      </c>
      <c r="X2499">
        <v>1</v>
      </c>
      <c r="Y2499">
        <v>0</v>
      </c>
    </row>
    <row r="2500" spans="1:25" x14ac:dyDescent="0.2">
      <c r="A2500">
        <v>50</v>
      </c>
      <c r="B2500">
        <v>0</v>
      </c>
      <c r="C2500">
        <v>0</v>
      </c>
      <c r="D2500">
        <v>1</v>
      </c>
      <c r="E2500">
        <v>216</v>
      </c>
      <c r="F2500">
        <f>ROUND(Source!AP2491,O2500)</f>
        <v>0</v>
      </c>
      <c r="G2500" t="s">
        <v>80</v>
      </c>
      <c r="H2500" t="s">
        <v>81</v>
      </c>
      <c r="K2500">
        <v>216</v>
      </c>
      <c r="L2500">
        <v>8</v>
      </c>
      <c r="M2500">
        <v>3</v>
      </c>
      <c r="N2500" t="s">
        <v>3</v>
      </c>
      <c r="O2500">
        <v>2</v>
      </c>
      <c r="W2500">
        <v>0</v>
      </c>
      <c r="X2500">
        <v>1</v>
      </c>
      <c r="Y2500">
        <v>0</v>
      </c>
    </row>
    <row r="2501" spans="1:25" x14ac:dyDescent="0.2">
      <c r="A2501">
        <v>50</v>
      </c>
      <c r="B2501">
        <v>0</v>
      </c>
      <c r="C2501">
        <v>0</v>
      </c>
      <c r="D2501">
        <v>1</v>
      </c>
      <c r="E2501">
        <v>223</v>
      </c>
      <c r="F2501">
        <f>ROUND(Source!AQ2491,O2501)</f>
        <v>0</v>
      </c>
      <c r="G2501" t="s">
        <v>82</v>
      </c>
      <c r="H2501" t="s">
        <v>83</v>
      </c>
      <c r="K2501">
        <v>223</v>
      </c>
      <c r="L2501">
        <v>9</v>
      </c>
      <c r="M2501">
        <v>3</v>
      </c>
      <c r="N2501" t="s">
        <v>3</v>
      </c>
      <c r="O2501">
        <v>2</v>
      </c>
      <c r="W2501">
        <v>0</v>
      </c>
      <c r="X2501">
        <v>1</v>
      </c>
      <c r="Y2501">
        <v>0</v>
      </c>
    </row>
    <row r="2502" spans="1:25" x14ac:dyDescent="0.2">
      <c r="A2502">
        <v>50</v>
      </c>
      <c r="B2502">
        <v>0</v>
      </c>
      <c r="C2502">
        <v>0</v>
      </c>
      <c r="D2502">
        <v>1</v>
      </c>
      <c r="E2502">
        <v>229</v>
      </c>
      <c r="F2502">
        <f>ROUND(Source!AZ2491,O2502)</f>
        <v>0</v>
      </c>
      <c r="G2502" t="s">
        <v>84</v>
      </c>
      <c r="H2502" t="s">
        <v>85</v>
      </c>
      <c r="K2502">
        <v>229</v>
      </c>
      <c r="L2502">
        <v>10</v>
      </c>
      <c r="M2502">
        <v>3</v>
      </c>
      <c r="N2502" t="s">
        <v>3</v>
      </c>
      <c r="O2502">
        <v>2</v>
      </c>
      <c r="W2502">
        <v>0</v>
      </c>
      <c r="X2502">
        <v>1</v>
      </c>
      <c r="Y2502">
        <v>0</v>
      </c>
    </row>
    <row r="2503" spans="1:25" x14ac:dyDescent="0.2">
      <c r="A2503">
        <v>50</v>
      </c>
      <c r="B2503">
        <v>0</v>
      </c>
      <c r="C2503">
        <v>0</v>
      </c>
      <c r="D2503">
        <v>1</v>
      </c>
      <c r="E2503">
        <v>203</v>
      </c>
      <c r="F2503">
        <f>ROUND(Source!Q2491,O2503)</f>
        <v>1192.5</v>
      </c>
      <c r="G2503" t="s">
        <v>86</v>
      </c>
      <c r="H2503" t="s">
        <v>87</v>
      </c>
      <c r="K2503">
        <v>203</v>
      </c>
      <c r="L2503">
        <v>11</v>
      </c>
      <c r="M2503">
        <v>3</v>
      </c>
      <c r="N2503" t="s">
        <v>3</v>
      </c>
      <c r="O2503">
        <v>2</v>
      </c>
      <c r="W2503">
        <v>1192.5</v>
      </c>
      <c r="X2503">
        <v>1</v>
      </c>
      <c r="Y2503">
        <v>1192.5</v>
      </c>
    </row>
    <row r="2504" spans="1:25" x14ac:dyDescent="0.2">
      <c r="A2504">
        <v>50</v>
      </c>
      <c r="B2504">
        <v>0</v>
      </c>
      <c r="C2504">
        <v>0</v>
      </c>
      <c r="D2504">
        <v>1</v>
      </c>
      <c r="E2504">
        <v>231</v>
      </c>
      <c r="F2504">
        <f>ROUND(Source!BB2491,O2504)</f>
        <v>0</v>
      </c>
      <c r="G2504" t="s">
        <v>88</v>
      </c>
      <c r="H2504" t="s">
        <v>89</v>
      </c>
      <c r="K2504">
        <v>231</v>
      </c>
      <c r="L2504">
        <v>12</v>
      </c>
      <c r="M2504">
        <v>3</v>
      </c>
      <c r="N2504" t="s">
        <v>3</v>
      </c>
      <c r="O2504">
        <v>2</v>
      </c>
      <c r="W2504">
        <v>0</v>
      </c>
      <c r="X2504">
        <v>1</v>
      </c>
      <c r="Y2504">
        <v>0</v>
      </c>
    </row>
    <row r="2505" spans="1:25" x14ac:dyDescent="0.2">
      <c r="A2505">
        <v>50</v>
      </c>
      <c r="B2505">
        <v>0</v>
      </c>
      <c r="C2505">
        <v>0</v>
      </c>
      <c r="D2505">
        <v>1</v>
      </c>
      <c r="E2505">
        <v>204</v>
      </c>
      <c r="F2505">
        <f>ROUND(Source!R2491,O2505)</f>
        <v>5.58</v>
      </c>
      <c r="G2505" t="s">
        <v>90</v>
      </c>
      <c r="H2505" t="s">
        <v>91</v>
      </c>
      <c r="K2505">
        <v>204</v>
      </c>
      <c r="L2505">
        <v>13</v>
      </c>
      <c r="M2505">
        <v>3</v>
      </c>
      <c r="N2505" t="s">
        <v>3</v>
      </c>
      <c r="O2505">
        <v>2</v>
      </c>
      <c r="W2505">
        <v>5.58</v>
      </c>
      <c r="X2505">
        <v>1</v>
      </c>
      <c r="Y2505">
        <v>5.58</v>
      </c>
    </row>
    <row r="2506" spans="1:25" x14ac:dyDescent="0.2">
      <c r="A2506">
        <v>50</v>
      </c>
      <c r="B2506">
        <v>0</v>
      </c>
      <c r="C2506">
        <v>0</v>
      </c>
      <c r="D2506">
        <v>1</v>
      </c>
      <c r="E2506">
        <v>205</v>
      </c>
      <c r="F2506">
        <f>ROUND(Source!S2491,O2506)</f>
        <v>25714.44</v>
      </c>
      <c r="G2506" t="s">
        <v>92</v>
      </c>
      <c r="H2506" t="s">
        <v>93</v>
      </c>
      <c r="K2506">
        <v>205</v>
      </c>
      <c r="L2506">
        <v>14</v>
      </c>
      <c r="M2506">
        <v>3</v>
      </c>
      <c r="N2506" t="s">
        <v>3</v>
      </c>
      <c r="O2506">
        <v>2</v>
      </c>
      <c r="W2506">
        <v>25714.44</v>
      </c>
      <c r="X2506">
        <v>1</v>
      </c>
      <c r="Y2506">
        <v>25714.44</v>
      </c>
    </row>
    <row r="2507" spans="1:25" x14ac:dyDescent="0.2">
      <c r="A2507">
        <v>50</v>
      </c>
      <c r="B2507">
        <v>0</v>
      </c>
      <c r="C2507">
        <v>0</v>
      </c>
      <c r="D2507">
        <v>1</v>
      </c>
      <c r="E2507">
        <v>232</v>
      </c>
      <c r="F2507">
        <f>ROUND(Source!BC2491,O2507)</f>
        <v>0</v>
      </c>
      <c r="G2507" t="s">
        <v>94</v>
      </c>
      <c r="H2507" t="s">
        <v>95</v>
      </c>
      <c r="K2507">
        <v>232</v>
      </c>
      <c r="L2507">
        <v>15</v>
      </c>
      <c r="M2507">
        <v>3</v>
      </c>
      <c r="N2507" t="s">
        <v>3</v>
      </c>
      <c r="O2507">
        <v>2</v>
      </c>
      <c r="W2507">
        <v>0</v>
      </c>
      <c r="X2507">
        <v>1</v>
      </c>
      <c r="Y2507">
        <v>0</v>
      </c>
    </row>
    <row r="2508" spans="1:25" x14ac:dyDescent="0.2">
      <c r="A2508">
        <v>50</v>
      </c>
      <c r="B2508">
        <v>0</v>
      </c>
      <c r="C2508">
        <v>0</v>
      </c>
      <c r="D2508">
        <v>1</v>
      </c>
      <c r="E2508">
        <v>214</v>
      </c>
      <c r="F2508">
        <f>ROUND(Source!AS2491,O2508)</f>
        <v>0</v>
      </c>
      <c r="G2508" t="s">
        <v>96</v>
      </c>
      <c r="H2508" t="s">
        <v>97</v>
      </c>
      <c r="K2508">
        <v>214</v>
      </c>
      <c r="L2508">
        <v>16</v>
      </c>
      <c r="M2508">
        <v>3</v>
      </c>
      <c r="N2508" t="s">
        <v>3</v>
      </c>
      <c r="O2508">
        <v>2</v>
      </c>
      <c r="W2508">
        <v>0</v>
      </c>
      <c r="X2508">
        <v>1</v>
      </c>
      <c r="Y2508">
        <v>0</v>
      </c>
    </row>
    <row r="2509" spans="1:25" x14ac:dyDescent="0.2">
      <c r="A2509">
        <v>50</v>
      </c>
      <c r="B2509">
        <v>0</v>
      </c>
      <c r="C2509">
        <v>0</v>
      </c>
      <c r="D2509">
        <v>1</v>
      </c>
      <c r="E2509">
        <v>215</v>
      </c>
      <c r="F2509">
        <f>ROUND(Source!AT2491,O2509)</f>
        <v>0</v>
      </c>
      <c r="G2509" t="s">
        <v>98</v>
      </c>
      <c r="H2509" t="s">
        <v>99</v>
      </c>
      <c r="K2509">
        <v>215</v>
      </c>
      <c r="L2509">
        <v>17</v>
      </c>
      <c r="M2509">
        <v>3</v>
      </c>
      <c r="N2509" t="s">
        <v>3</v>
      </c>
      <c r="O2509">
        <v>2</v>
      </c>
      <c r="W2509">
        <v>0</v>
      </c>
      <c r="X2509">
        <v>1</v>
      </c>
      <c r="Y2509">
        <v>0</v>
      </c>
    </row>
    <row r="2510" spans="1:25" x14ac:dyDescent="0.2">
      <c r="A2510">
        <v>50</v>
      </c>
      <c r="B2510">
        <v>0</v>
      </c>
      <c r="C2510">
        <v>0</v>
      </c>
      <c r="D2510">
        <v>1</v>
      </c>
      <c r="E2510">
        <v>217</v>
      </c>
      <c r="F2510">
        <f>ROUND(Source!AU2491,O2510)</f>
        <v>47484.51</v>
      </c>
      <c r="G2510" t="s">
        <v>100</v>
      </c>
      <c r="H2510" t="s">
        <v>101</v>
      </c>
      <c r="K2510">
        <v>217</v>
      </c>
      <c r="L2510">
        <v>18</v>
      </c>
      <c r="M2510">
        <v>3</v>
      </c>
      <c r="N2510" t="s">
        <v>3</v>
      </c>
      <c r="O2510">
        <v>2</v>
      </c>
      <c r="W2510">
        <v>47484.51</v>
      </c>
      <c r="X2510">
        <v>1</v>
      </c>
      <c r="Y2510">
        <v>47484.51</v>
      </c>
    </row>
    <row r="2511" spans="1:25" x14ac:dyDescent="0.2">
      <c r="A2511">
        <v>50</v>
      </c>
      <c r="B2511">
        <v>0</v>
      </c>
      <c r="C2511">
        <v>0</v>
      </c>
      <c r="D2511">
        <v>1</v>
      </c>
      <c r="E2511">
        <v>230</v>
      </c>
      <c r="F2511">
        <f>ROUND(Source!BA2491,O2511)</f>
        <v>0</v>
      </c>
      <c r="G2511" t="s">
        <v>102</v>
      </c>
      <c r="H2511" t="s">
        <v>103</v>
      </c>
      <c r="K2511">
        <v>230</v>
      </c>
      <c r="L2511">
        <v>19</v>
      </c>
      <c r="M2511">
        <v>3</v>
      </c>
      <c r="N2511" t="s">
        <v>3</v>
      </c>
      <c r="O2511">
        <v>2</v>
      </c>
      <c r="W2511">
        <v>0</v>
      </c>
      <c r="X2511">
        <v>1</v>
      </c>
      <c r="Y2511">
        <v>0</v>
      </c>
    </row>
    <row r="2512" spans="1:25" x14ac:dyDescent="0.2">
      <c r="A2512">
        <v>50</v>
      </c>
      <c r="B2512">
        <v>0</v>
      </c>
      <c r="C2512">
        <v>0</v>
      </c>
      <c r="D2512">
        <v>1</v>
      </c>
      <c r="E2512">
        <v>206</v>
      </c>
      <c r="F2512">
        <f>ROUND(Source!T2491,O2512)</f>
        <v>0</v>
      </c>
      <c r="G2512" t="s">
        <v>104</v>
      </c>
      <c r="H2512" t="s">
        <v>105</v>
      </c>
      <c r="K2512">
        <v>206</v>
      </c>
      <c r="L2512">
        <v>20</v>
      </c>
      <c r="M2512">
        <v>3</v>
      </c>
      <c r="N2512" t="s">
        <v>3</v>
      </c>
      <c r="O2512">
        <v>2</v>
      </c>
      <c r="W2512">
        <v>0</v>
      </c>
      <c r="X2512">
        <v>1</v>
      </c>
      <c r="Y2512">
        <v>0</v>
      </c>
    </row>
    <row r="2513" spans="1:245" x14ac:dyDescent="0.2">
      <c r="A2513">
        <v>50</v>
      </c>
      <c r="B2513">
        <v>0</v>
      </c>
      <c r="C2513">
        <v>0</v>
      </c>
      <c r="D2513">
        <v>1</v>
      </c>
      <c r="E2513">
        <v>207</v>
      </c>
      <c r="F2513">
        <f>Source!U2491</f>
        <v>41.4</v>
      </c>
      <c r="G2513" t="s">
        <v>106</v>
      </c>
      <c r="H2513" t="s">
        <v>107</v>
      </c>
      <c r="K2513">
        <v>207</v>
      </c>
      <c r="L2513">
        <v>21</v>
      </c>
      <c r="M2513">
        <v>3</v>
      </c>
      <c r="N2513" t="s">
        <v>3</v>
      </c>
      <c r="O2513">
        <v>-1</v>
      </c>
      <c r="W2513">
        <v>41.4</v>
      </c>
      <c r="X2513">
        <v>1</v>
      </c>
      <c r="Y2513">
        <v>41.4</v>
      </c>
    </row>
    <row r="2514" spans="1:245" x14ac:dyDescent="0.2">
      <c r="A2514">
        <v>50</v>
      </c>
      <c r="B2514">
        <v>0</v>
      </c>
      <c r="C2514">
        <v>0</v>
      </c>
      <c r="D2514">
        <v>1</v>
      </c>
      <c r="E2514">
        <v>208</v>
      </c>
      <c r="F2514">
        <f>Source!V2491</f>
        <v>0</v>
      </c>
      <c r="G2514" t="s">
        <v>108</v>
      </c>
      <c r="H2514" t="s">
        <v>109</v>
      </c>
      <c r="K2514">
        <v>208</v>
      </c>
      <c r="L2514">
        <v>22</v>
      </c>
      <c r="M2514">
        <v>3</v>
      </c>
      <c r="N2514" t="s">
        <v>3</v>
      </c>
      <c r="O2514">
        <v>-1</v>
      </c>
      <c r="W2514">
        <v>0</v>
      </c>
      <c r="X2514">
        <v>1</v>
      </c>
      <c r="Y2514">
        <v>0</v>
      </c>
    </row>
    <row r="2515" spans="1:245" x14ac:dyDescent="0.2">
      <c r="A2515">
        <v>50</v>
      </c>
      <c r="B2515">
        <v>0</v>
      </c>
      <c r="C2515">
        <v>0</v>
      </c>
      <c r="D2515">
        <v>1</v>
      </c>
      <c r="E2515">
        <v>209</v>
      </c>
      <c r="F2515">
        <f>ROUND(Source!W2491,O2515)</f>
        <v>0</v>
      </c>
      <c r="G2515" t="s">
        <v>110</v>
      </c>
      <c r="H2515" t="s">
        <v>111</v>
      </c>
      <c r="K2515">
        <v>209</v>
      </c>
      <c r="L2515">
        <v>23</v>
      </c>
      <c r="M2515">
        <v>3</v>
      </c>
      <c r="N2515" t="s">
        <v>3</v>
      </c>
      <c r="O2515">
        <v>2</v>
      </c>
      <c r="W2515">
        <v>0</v>
      </c>
      <c r="X2515">
        <v>1</v>
      </c>
      <c r="Y2515">
        <v>0</v>
      </c>
    </row>
    <row r="2516" spans="1:245" x14ac:dyDescent="0.2">
      <c r="A2516">
        <v>50</v>
      </c>
      <c r="B2516">
        <v>0</v>
      </c>
      <c r="C2516">
        <v>0</v>
      </c>
      <c r="D2516">
        <v>1</v>
      </c>
      <c r="E2516">
        <v>233</v>
      </c>
      <c r="F2516">
        <f>ROUND(Source!BD2491,O2516)</f>
        <v>0</v>
      </c>
      <c r="G2516" t="s">
        <v>112</v>
      </c>
      <c r="H2516" t="s">
        <v>113</v>
      </c>
      <c r="K2516">
        <v>233</v>
      </c>
      <c r="L2516">
        <v>24</v>
      </c>
      <c r="M2516">
        <v>3</v>
      </c>
      <c r="N2516" t="s">
        <v>3</v>
      </c>
      <c r="O2516">
        <v>2</v>
      </c>
      <c r="W2516">
        <v>0</v>
      </c>
      <c r="X2516">
        <v>1</v>
      </c>
      <c r="Y2516">
        <v>0</v>
      </c>
    </row>
    <row r="2517" spans="1:245" x14ac:dyDescent="0.2">
      <c r="A2517">
        <v>50</v>
      </c>
      <c r="B2517">
        <v>0</v>
      </c>
      <c r="C2517">
        <v>0</v>
      </c>
      <c r="D2517">
        <v>1</v>
      </c>
      <c r="E2517">
        <v>210</v>
      </c>
      <c r="F2517">
        <f>ROUND(Source!X2491,O2517)</f>
        <v>18000.11</v>
      </c>
      <c r="G2517" t="s">
        <v>114</v>
      </c>
      <c r="H2517" t="s">
        <v>115</v>
      </c>
      <c r="K2517">
        <v>210</v>
      </c>
      <c r="L2517">
        <v>25</v>
      </c>
      <c r="M2517">
        <v>3</v>
      </c>
      <c r="N2517" t="s">
        <v>3</v>
      </c>
      <c r="O2517">
        <v>2</v>
      </c>
      <c r="W2517">
        <v>18000.11</v>
      </c>
      <c r="X2517">
        <v>1</v>
      </c>
      <c r="Y2517">
        <v>18000.11</v>
      </c>
    </row>
    <row r="2518" spans="1:245" x14ac:dyDescent="0.2">
      <c r="A2518">
        <v>50</v>
      </c>
      <c r="B2518">
        <v>0</v>
      </c>
      <c r="C2518">
        <v>0</v>
      </c>
      <c r="D2518">
        <v>1</v>
      </c>
      <c r="E2518">
        <v>211</v>
      </c>
      <c r="F2518">
        <f>ROUND(Source!Y2491,O2518)</f>
        <v>2571.44</v>
      </c>
      <c r="G2518" t="s">
        <v>116</v>
      </c>
      <c r="H2518" t="s">
        <v>117</v>
      </c>
      <c r="K2518">
        <v>211</v>
      </c>
      <c r="L2518">
        <v>26</v>
      </c>
      <c r="M2518">
        <v>3</v>
      </c>
      <c r="N2518" t="s">
        <v>3</v>
      </c>
      <c r="O2518">
        <v>2</v>
      </c>
      <c r="W2518">
        <v>2571.44</v>
      </c>
      <c r="X2518">
        <v>1</v>
      </c>
      <c r="Y2518">
        <v>2571.44</v>
      </c>
    </row>
    <row r="2519" spans="1:245" x14ac:dyDescent="0.2">
      <c r="A2519">
        <v>50</v>
      </c>
      <c r="B2519">
        <v>0</v>
      </c>
      <c r="C2519">
        <v>0</v>
      </c>
      <c r="D2519">
        <v>1</v>
      </c>
      <c r="E2519">
        <v>224</v>
      </c>
      <c r="F2519">
        <f>ROUND(Source!AR2491,O2519)</f>
        <v>47484.51</v>
      </c>
      <c r="G2519" t="s">
        <v>118</v>
      </c>
      <c r="H2519" t="s">
        <v>119</v>
      </c>
      <c r="K2519">
        <v>224</v>
      </c>
      <c r="L2519">
        <v>27</v>
      </c>
      <c r="M2519">
        <v>3</v>
      </c>
      <c r="N2519" t="s">
        <v>3</v>
      </c>
      <c r="O2519">
        <v>2</v>
      </c>
      <c r="W2519">
        <v>47484.51</v>
      </c>
      <c r="X2519">
        <v>1</v>
      </c>
      <c r="Y2519">
        <v>47484.51</v>
      </c>
    </row>
    <row r="2521" spans="1:245" x14ac:dyDescent="0.2">
      <c r="A2521">
        <v>4</v>
      </c>
      <c r="B2521">
        <v>1</v>
      </c>
      <c r="D2521">
        <f>ROW(A2529)</f>
        <v>2529</v>
      </c>
      <c r="F2521" t="s">
        <v>13</v>
      </c>
      <c r="G2521" t="s">
        <v>581</v>
      </c>
      <c r="H2521" t="s">
        <v>3</v>
      </c>
      <c r="I2521">
        <v>0</v>
      </c>
      <c r="K2521">
        <v>0</v>
      </c>
      <c r="M2521" t="s">
        <v>3</v>
      </c>
      <c r="S2521">
        <v>0</v>
      </c>
      <c r="U2521" t="s">
        <v>3</v>
      </c>
      <c r="V2521">
        <v>0</v>
      </c>
      <c r="AB2521" t="s">
        <v>3</v>
      </c>
      <c r="AC2521" t="s">
        <v>3</v>
      </c>
      <c r="AD2521" t="s">
        <v>3</v>
      </c>
      <c r="AE2521" t="s">
        <v>3</v>
      </c>
      <c r="AF2521" t="s">
        <v>3</v>
      </c>
      <c r="AG2521" t="s">
        <v>3</v>
      </c>
      <c r="AP2521" t="s">
        <v>3</v>
      </c>
      <c r="AQ2521" t="s">
        <v>3</v>
      </c>
      <c r="AR2521" t="s">
        <v>3</v>
      </c>
      <c r="AZ2521" t="s">
        <v>3</v>
      </c>
      <c r="BB2521" t="s">
        <v>3</v>
      </c>
      <c r="BC2521" t="s">
        <v>3</v>
      </c>
      <c r="BD2521" t="s">
        <v>3</v>
      </c>
      <c r="BE2521" t="s">
        <v>3</v>
      </c>
      <c r="BF2521" t="s">
        <v>3</v>
      </c>
      <c r="BG2521" t="s">
        <v>3</v>
      </c>
      <c r="BH2521" t="s">
        <v>3</v>
      </c>
      <c r="BI2521" t="s">
        <v>3</v>
      </c>
      <c r="BJ2521" t="s">
        <v>3</v>
      </c>
      <c r="BK2521" t="s">
        <v>3</v>
      </c>
      <c r="BL2521" t="s">
        <v>3</v>
      </c>
      <c r="BM2521" t="s">
        <v>3</v>
      </c>
      <c r="BN2521" t="s">
        <v>3</v>
      </c>
      <c r="BO2521" t="s">
        <v>3</v>
      </c>
      <c r="BP2521" t="s">
        <v>3</v>
      </c>
      <c r="BX2521">
        <v>0</v>
      </c>
      <c r="CJ2521">
        <v>0</v>
      </c>
    </row>
    <row r="2523" spans="1:245" x14ac:dyDescent="0.2">
      <c r="A2523">
        <v>52</v>
      </c>
      <c r="B2523">
        <f t="shared" ref="B2523:G2523" si="1816">B2529</f>
        <v>1</v>
      </c>
      <c r="C2523">
        <f t="shared" si="1816"/>
        <v>4</v>
      </c>
      <c r="D2523">
        <f t="shared" si="1816"/>
        <v>2521</v>
      </c>
      <c r="E2523">
        <f t="shared" si="1816"/>
        <v>0</v>
      </c>
      <c r="F2523" t="str">
        <f t="shared" si="1816"/>
        <v>Новый раздел</v>
      </c>
      <c r="G2523" t="str">
        <f t="shared" si="1816"/>
        <v>Электрощит РЩ 2.1</v>
      </c>
      <c r="O2523">
        <f t="shared" ref="O2523:AT2523" si="1817">O2529</f>
        <v>23319.35</v>
      </c>
      <c r="P2523">
        <f t="shared" si="1817"/>
        <v>0</v>
      </c>
      <c r="Q2523">
        <f t="shared" si="1817"/>
        <v>1033.5</v>
      </c>
      <c r="R2523">
        <f t="shared" si="1817"/>
        <v>4.84</v>
      </c>
      <c r="S2523">
        <f t="shared" si="1817"/>
        <v>22285.85</v>
      </c>
      <c r="T2523">
        <f t="shared" si="1817"/>
        <v>0</v>
      </c>
      <c r="U2523">
        <f t="shared" si="1817"/>
        <v>35.879999999999995</v>
      </c>
      <c r="V2523">
        <f t="shared" si="1817"/>
        <v>0</v>
      </c>
      <c r="W2523">
        <f t="shared" si="1817"/>
        <v>0</v>
      </c>
      <c r="X2523">
        <f t="shared" si="1817"/>
        <v>15600.1</v>
      </c>
      <c r="Y2523">
        <f t="shared" si="1817"/>
        <v>2228.58</v>
      </c>
      <c r="Z2523">
        <f t="shared" si="1817"/>
        <v>0</v>
      </c>
      <c r="AA2523">
        <f t="shared" si="1817"/>
        <v>0</v>
      </c>
      <c r="AB2523">
        <f t="shared" si="1817"/>
        <v>23319.35</v>
      </c>
      <c r="AC2523">
        <f t="shared" si="1817"/>
        <v>0</v>
      </c>
      <c r="AD2523">
        <f t="shared" si="1817"/>
        <v>1033.5</v>
      </c>
      <c r="AE2523">
        <f t="shared" si="1817"/>
        <v>4.84</v>
      </c>
      <c r="AF2523">
        <f t="shared" si="1817"/>
        <v>22285.85</v>
      </c>
      <c r="AG2523">
        <f t="shared" si="1817"/>
        <v>0</v>
      </c>
      <c r="AH2523">
        <f t="shared" si="1817"/>
        <v>35.879999999999995</v>
      </c>
      <c r="AI2523">
        <f t="shared" si="1817"/>
        <v>0</v>
      </c>
      <c r="AJ2523">
        <f t="shared" si="1817"/>
        <v>0</v>
      </c>
      <c r="AK2523">
        <f t="shared" si="1817"/>
        <v>15600.1</v>
      </c>
      <c r="AL2523">
        <f t="shared" si="1817"/>
        <v>2228.58</v>
      </c>
      <c r="AM2523">
        <f t="shared" si="1817"/>
        <v>0</v>
      </c>
      <c r="AN2523">
        <f t="shared" si="1817"/>
        <v>0</v>
      </c>
      <c r="AO2523">
        <f t="shared" si="1817"/>
        <v>0</v>
      </c>
      <c r="AP2523">
        <f t="shared" si="1817"/>
        <v>0</v>
      </c>
      <c r="AQ2523">
        <f t="shared" si="1817"/>
        <v>0</v>
      </c>
      <c r="AR2523">
        <f t="shared" si="1817"/>
        <v>41153.25</v>
      </c>
      <c r="AS2523">
        <f t="shared" si="1817"/>
        <v>0</v>
      </c>
      <c r="AT2523">
        <f t="shared" si="1817"/>
        <v>0</v>
      </c>
      <c r="AU2523">
        <f t="shared" ref="AU2523:BZ2523" si="1818">AU2529</f>
        <v>41153.25</v>
      </c>
      <c r="AV2523">
        <f t="shared" si="1818"/>
        <v>0</v>
      </c>
      <c r="AW2523">
        <f t="shared" si="1818"/>
        <v>0</v>
      </c>
      <c r="AX2523">
        <f t="shared" si="1818"/>
        <v>0</v>
      </c>
      <c r="AY2523">
        <f t="shared" si="1818"/>
        <v>0</v>
      </c>
      <c r="AZ2523">
        <f t="shared" si="1818"/>
        <v>0</v>
      </c>
      <c r="BA2523">
        <f t="shared" si="1818"/>
        <v>0</v>
      </c>
      <c r="BB2523">
        <f t="shared" si="1818"/>
        <v>0</v>
      </c>
      <c r="BC2523">
        <f t="shared" si="1818"/>
        <v>0</v>
      </c>
      <c r="BD2523">
        <f t="shared" si="1818"/>
        <v>0</v>
      </c>
      <c r="BE2523">
        <f t="shared" si="1818"/>
        <v>0</v>
      </c>
      <c r="BF2523">
        <f t="shared" si="1818"/>
        <v>0</v>
      </c>
      <c r="BG2523">
        <f t="shared" si="1818"/>
        <v>0</v>
      </c>
      <c r="BH2523">
        <f t="shared" si="1818"/>
        <v>0</v>
      </c>
      <c r="BI2523">
        <f t="shared" si="1818"/>
        <v>0</v>
      </c>
      <c r="BJ2523">
        <f t="shared" si="1818"/>
        <v>0</v>
      </c>
      <c r="BK2523">
        <f t="shared" si="1818"/>
        <v>0</v>
      </c>
      <c r="BL2523">
        <f t="shared" si="1818"/>
        <v>0</v>
      </c>
      <c r="BM2523">
        <f t="shared" si="1818"/>
        <v>0</v>
      </c>
      <c r="BN2523">
        <f t="shared" si="1818"/>
        <v>0</v>
      </c>
      <c r="BO2523">
        <f t="shared" si="1818"/>
        <v>0</v>
      </c>
      <c r="BP2523">
        <f t="shared" si="1818"/>
        <v>0</v>
      </c>
      <c r="BQ2523">
        <f t="shared" si="1818"/>
        <v>0</v>
      </c>
      <c r="BR2523">
        <f t="shared" si="1818"/>
        <v>0</v>
      </c>
      <c r="BS2523">
        <f t="shared" si="1818"/>
        <v>0</v>
      </c>
      <c r="BT2523">
        <f t="shared" si="1818"/>
        <v>0</v>
      </c>
      <c r="BU2523">
        <f t="shared" si="1818"/>
        <v>0</v>
      </c>
      <c r="BV2523">
        <f t="shared" si="1818"/>
        <v>0</v>
      </c>
      <c r="BW2523">
        <f t="shared" si="1818"/>
        <v>0</v>
      </c>
      <c r="BX2523">
        <f t="shared" si="1818"/>
        <v>0</v>
      </c>
      <c r="BY2523">
        <f t="shared" si="1818"/>
        <v>0</v>
      </c>
      <c r="BZ2523">
        <f t="shared" si="1818"/>
        <v>0</v>
      </c>
      <c r="CA2523">
        <f t="shared" ref="CA2523:DF2523" si="1819">CA2529</f>
        <v>41153.25</v>
      </c>
      <c r="CB2523">
        <f t="shared" si="1819"/>
        <v>0</v>
      </c>
      <c r="CC2523">
        <f t="shared" si="1819"/>
        <v>0</v>
      </c>
      <c r="CD2523">
        <f t="shared" si="1819"/>
        <v>41153.25</v>
      </c>
      <c r="CE2523">
        <f t="shared" si="1819"/>
        <v>0</v>
      </c>
      <c r="CF2523">
        <f t="shared" si="1819"/>
        <v>0</v>
      </c>
      <c r="CG2523">
        <f t="shared" si="1819"/>
        <v>0</v>
      </c>
      <c r="CH2523">
        <f t="shared" si="1819"/>
        <v>0</v>
      </c>
      <c r="CI2523">
        <f t="shared" si="1819"/>
        <v>0</v>
      </c>
      <c r="CJ2523">
        <f t="shared" si="1819"/>
        <v>0</v>
      </c>
      <c r="CK2523">
        <f t="shared" si="1819"/>
        <v>0</v>
      </c>
      <c r="CL2523">
        <f t="shared" si="1819"/>
        <v>0</v>
      </c>
      <c r="CM2523">
        <f t="shared" si="1819"/>
        <v>0</v>
      </c>
      <c r="CN2523">
        <f t="shared" si="1819"/>
        <v>0</v>
      </c>
      <c r="CO2523">
        <f t="shared" si="1819"/>
        <v>0</v>
      </c>
      <c r="CP2523">
        <f t="shared" si="1819"/>
        <v>0</v>
      </c>
      <c r="CQ2523">
        <f t="shared" si="1819"/>
        <v>0</v>
      </c>
      <c r="CR2523">
        <f t="shared" si="1819"/>
        <v>0</v>
      </c>
      <c r="CS2523">
        <f t="shared" si="1819"/>
        <v>0</v>
      </c>
      <c r="CT2523">
        <f t="shared" si="1819"/>
        <v>0</v>
      </c>
      <c r="CU2523">
        <f t="shared" si="1819"/>
        <v>0</v>
      </c>
      <c r="CV2523">
        <f t="shared" si="1819"/>
        <v>0</v>
      </c>
      <c r="CW2523">
        <f t="shared" si="1819"/>
        <v>0</v>
      </c>
      <c r="CX2523">
        <f t="shared" si="1819"/>
        <v>0</v>
      </c>
      <c r="CY2523">
        <f t="shared" si="1819"/>
        <v>0</v>
      </c>
      <c r="CZ2523">
        <f t="shared" si="1819"/>
        <v>0</v>
      </c>
      <c r="DA2523">
        <f t="shared" si="1819"/>
        <v>0</v>
      </c>
      <c r="DB2523">
        <f t="shared" si="1819"/>
        <v>0</v>
      </c>
      <c r="DC2523">
        <f t="shared" si="1819"/>
        <v>0</v>
      </c>
      <c r="DD2523">
        <f t="shared" si="1819"/>
        <v>0</v>
      </c>
      <c r="DE2523">
        <f t="shared" si="1819"/>
        <v>0</v>
      </c>
      <c r="DF2523">
        <f t="shared" si="1819"/>
        <v>0</v>
      </c>
      <c r="DG2523">
        <f t="shared" ref="DG2523:EL2523" si="1820">DG2529</f>
        <v>0</v>
      </c>
      <c r="DH2523">
        <f t="shared" si="1820"/>
        <v>0</v>
      </c>
      <c r="DI2523">
        <f t="shared" si="1820"/>
        <v>0</v>
      </c>
      <c r="DJ2523">
        <f t="shared" si="1820"/>
        <v>0</v>
      </c>
      <c r="DK2523">
        <f t="shared" si="1820"/>
        <v>0</v>
      </c>
      <c r="DL2523">
        <f t="shared" si="1820"/>
        <v>0</v>
      </c>
      <c r="DM2523">
        <f t="shared" si="1820"/>
        <v>0</v>
      </c>
      <c r="DN2523">
        <f t="shared" si="1820"/>
        <v>0</v>
      </c>
      <c r="DO2523">
        <f t="shared" si="1820"/>
        <v>0</v>
      </c>
      <c r="DP2523">
        <f t="shared" si="1820"/>
        <v>0</v>
      </c>
      <c r="DQ2523">
        <f t="shared" si="1820"/>
        <v>0</v>
      </c>
      <c r="DR2523">
        <f t="shared" si="1820"/>
        <v>0</v>
      </c>
      <c r="DS2523">
        <f t="shared" si="1820"/>
        <v>0</v>
      </c>
      <c r="DT2523">
        <f t="shared" si="1820"/>
        <v>0</v>
      </c>
      <c r="DU2523">
        <f t="shared" si="1820"/>
        <v>0</v>
      </c>
      <c r="DV2523">
        <f t="shared" si="1820"/>
        <v>0</v>
      </c>
      <c r="DW2523">
        <f t="shared" si="1820"/>
        <v>0</v>
      </c>
      <c r="DX2523">
        <f t="shared" si="1820"/>
        <v>0</v>
      </c>
      <c r="DY2523">
        <f t="shared" si="1820"/>
        <v>0</v>
      </c>
      <c r="DZ2523">
        <f t="shared" si="1820"/>
        <v>0</v>
      </c>
      <c r="EA2523">
        <f t="shared" si="1820"/>
        <v>0</v>
      </c>
      <c r="EB2523">
        <f t="shared" si="1820"/>
        <v>0</v>
      </c>
      <c r="EC2523">
        <f t="shared" si="1820"/>
        <v>0</v>
      </c>
      <c r="ED2523">
        <f t="shared" si="1820"/>
        <v>0</v>
      </c>
      <c r="EE2523">
        <f t="shared" si="1820"/>
        <v>0</v>
      </c>
      <c r="EF2523">
        <f t="shared" si="1820"/>
        <v>0</v>
      </c>
      <c r="EG2523">
        <f t="shared" si="1820"/>
        <v>0</v>
      </c>
      <c r="EH2523">
        <f t="shared" si="1820"/>
        <v>0</v>
      </c>
      <c r="EI2523">
        <f t="shared" si="1820"/>
        <v>0</v>
      </c>
      <c r="EJ2523">
        <f t="shared" si="1820"/>
        <v>0</v>
      </c>
      <c r="EK2523">
        <f t="shared" si="1820"/>
        <v>0</v>
      </c>
      <c r="EL2523">
        <f t="shared" si="1820"/>
        <v>0</v>
      </c>
      <c r="EM2523">
        <f t="shared" ref="EM2523:FR2523" si="1821">EM2529</f>
        <v>0</v>
      </c>
      <c r="EN2523">
        <f t="shared" si="1821"/>
        <v>0</v>
      </c>
      <c r="EO2523">
        <f t="shared" si="1821"/>
        <v>0</v>
      </c>
      <c r="EP2523">
        <f t="shared" si="1821"/>
        <v>0</v>
      </c>
      <c r="EQ2523">
        <f t="shared" si="1821"/>
        <v>0</v>
      </c>
      <c r="ER2523">
        <f t="shared" si="1821"/>
        <v>0</v>
      </c>
      <c r="ES2523">
        <f t="shared" si="1821"/>
        <v>0</v>
      </c>
      <c r="ET2523">
        <f t="shared" si="1821"/>
        <v>0</v>
      </c>
      <c r="EU2523">
        <f t="shared" si="1821"/>
        <v>0</v>
      </c>
      <c r="EV2523">
        <f t="shared" si="1821"/>
        <v>0</v>
      </c>
      <c r="EW2523">
        <f t="shared" si="1821"/>
        <v>0</v>
      </c>
      <c r="EX2523">
        <f t="shared" si="1821"/>
        <v>0</v>
      </c>
      <c r="EY2523">
        <f t="shared" si="1821"/>
        <v>0</v>
      </c>
      <c r="EZ2523">
        <f t="shared" si="1821"/>
        <v>0</v>
      </c>
      <c r="FA2523">
        <f t="shared" si="1821"/>
        <v>0</v>
      </c>
      <c r="FB2523">
        <f t="shared" si="1821"/>
        <v>0</v>
      </c>
      <c r="FC2523">
        <f t="shared" si="1821"/>
        <v>0</v>
      </c>
      <c r="FD2523">
        <f t="shared" si="1821"/>
        <v>0</v>
      </c>
      <c r="FE2523">
        <f t="shared" si="1821"/>
        <v>0</v>
      </c>
      <c r="FF2523">
        <f t="shared" si="1821"/>
        <v>0</v>
      </c>
      <c r="FG2523">
        <f t="shared" si="1821"/>
        <v>0</v>
      </c>
      <c r="FH2523">
        <f t="shared" si="1821"/>
        <v>0</v>
      </c>
      <c r="FI2523">
        <f t="shared" si="1821"/>
        <v>0</v>
      </c>
      <c r="FJ2523">
        <f t="shared" si="1821"/>
        <v>0</v>
      </c>
      <c r="FK2523">
        <f t="shared" si="1821"/>
        <v>0</v>
      </c>
      <c r="FL2523">
        <f t="shared" si="1821"/>
        <v>0</v>
      </c>
      <c r="FM2523">
        <f t="shared" si="1821"/>
        <v>0</v>
      </c>
      <c r="FN2523">
        <f t="shared" si="1821"/>
        <v>0</v>
      </c>
      <c r="FO2523">
        <f t="shared" si="1821"/>
        <v>0</v>
      </c>
      <c r="FP2523">
        <f t="shared" si="1821"/>
        <v>0</v>
      </c>
      <c r="FQ2523">
        <f t="shared" si="1821"/>
        <v>0</v>
      </c>
      <c r="FR2523">
        <f t="shared" si="1821"/>
        <v>0</v>
      </c>
      <c r="FS2523">
        <f t="shared" ref="FS2523:GX2523" si="1822">FS2529</f>
        <v>0</v>
      </c>
      <c r="FT2523">
        <f t="shared" si="1822"/>
        <v>0</v>
      </c>
      <c r="FU2523">
        <f t="shared" si="1822"/>
        <v>0</v>
      </c>
      <c r="FV2523">
        <f t="shared" si="1822"/>
        <v>0</v>
      </c>
      <c r="FW2523">
        <f t="shared" si="1822"/>
        <v>0</v>
      </c>
      <c r="FX2523">
        <f t="shared" si="1822"/>
        <v>0</v>
      </c>
      <c r="FY2523">
        <f t="shared" si="1822"/>
        <v>0</v>
      </c>
      <c r="FZ2523">
        <f t="shared" si="1822"/>
        <v>0</v>
      </c>
      <c r="GA2523">
        <f t="shared" si="1822"/>
        <v>0</v>
      </c>
      <c r="GB2523">
        <f t="shared" si="1822"/>
        <v>0</v>
      </c>
      <c r="GC2523">
        <f t="shared" si="1822"/>
        <v>0</v>
      </c>
      <c r="GD2523">
        <f t="shared" si="1822"/>
        <v>0</v>
      </c>
      <c r="GE2523">
        <f t="shared" si="1822"/>
        <v>0</v>
      </c>
      <c r="GF2523">
        <f t="shared" si="1822"/>
        <v>0</v>
      </c>
      <c r="GG2523">
        <f t="shared" si="1822"/>
        <v>0</v>
      </c>
      <c r="GH2523">
        <f t="shared" si="1822"/>
        <v>0</v>
      </c>
      <c r="GI2523">
        <f t="shared" si="1822"/>
        <v>0</v>
      </c>
      <c r="GJ2523">
        <f t="shared" si="1822"/>
        <v>0</v>
      </c>
      <c r="GK2523">
        <f t="shared" si="1822"/>
        <v>0</v>
      </c>
      <c r="GL2523">
        <f t="shared" si="1822"/>
        <v>0</v>
      </c>
      <c r="GM2523">
        <f t="shared" si="1822"/>
        <v>0</v>
      </c>
      <c r="GN2523">
        <f t="shared" si="1822"/>
        <v>0</v>
      </c>
      <c r="GO2523">
        <f t="shared" si="1822"/>
        <v>0</v>
      </c>
      <c r="GP2523">
        <f t="shared" si="1822"/>
        <v>0</v>
      </c>
      <c r="GQ2523">
        <f t="shared" si="1822"/>
        <v>0</v>
      </c>
      <c r="GR2523">
        <f t="shared" si="1822"/>
        <v>0</v>
      </c>
      <c r="GS2523">
        <f t="shared" si="1822"/>
        <v>0</v>
      </c>
      <c r="GT2523">
        <f t="shared" si="1822"/>
        <v>0</v>
      </c>
      <c r="GU2523">
        <f t="shared" si="1822"/>
        <v>0</v>
      </c>
      <c r="GV2523">
        <f t="shared" si="1822"/>
        <v>0</v>
      </c>
      <c r="GW2523">
        <f t="shared" si="1822"/>
        <v>0</v>
      </c>
      <c r="GX2523">
        <f t="shared" si="1822"/>
        <v>0</v>
      </c>
    </row>
    <row r="2525" spans="1:245" x14ac:dyDescent="0.2">
      <c r="A2525">
        <v>17</v>
      </c>
      <c r="B2525">
        <v>1</v>
      </c>
      <c r="C2525">
        <f>ROW(SmtRes!A816)</f>
        <v>816</v>
      </c>
      <c r="D2525">
        <f>ROW(EtalonRes!A816)</f>
        <v>816</v>
      </c>
      <c r="E2525" t="s">
        <v>582</v>
      </c>
      <c r="F2525" t="s">
        <v>122</v>
      </c>
      <c r="G2525" t="s">
        <v>123</v>
      </c>
      <c r="H2525" t="s">
        <v>52</v>
      </c>
      <c r="I2525">
        <v>13</v>
      </c>
      <c r="J2525">
        <v>0</v>
      </c>
      <c r="K2525">
        <v>13</v>
      </c>
      <c r="O2525">
        <f>ROUND(CP2525,2)</f>
        <v>3886.56</v>
      </c>
      <c r="P2525">
        <f>ROUND(CQ2525*I2525,2)</f>
        <v>0</v>
      </c>
      <c r="Q2525">
        <f>ROUND(CR2525*I2525,2)</f>
        <v>172.25</v>
      </c>
      <c r="R2525">
        <f>ROUND(CS2525*I2525,2)</f>
        <v>0.81</v>
      </c>
      <c r="S2525">
        <f>ROUND(CT2525*I2525,2)</f>
        <v>3714.31</v>
      </c>
      <c r="T2525">
        <f>ROUND(CU2525*I2525,2)</f>
        <v>0</v>
      </c>
      <c r="U2525">
        <f>CV2525*I2525</f>
        <v>5.9799999999999995</v>
      </c>
      <c r="V2525">
        <f>CW2525*I2525</f>
        <v>0</v>
      </c>
      <c r="W2525">
        <f>ROUND(CX2525*I2525,2)</f>
        <v>0</v>
      </c>
      <c r="X2525">
        <f t="shared" ref="X2525:Y2527" si="1823">ROUND(CY2525,2)</f>
        <v>2600.02</v>
      </c>
      <c r="Y2525">
        <f t="shared" si="1823"/>
        <v>371.43</v>
      </c>
      <c r="AA2525">
        <v>35364244</v>
      </c>
      <c r="AB2525">
        <f>ROUND((AC2525+AD2525+AF2525),6)</f>
        <v>298.96600000000001</v>
      </c>
      <c r="AC2525">
        <f>ROUND(((ES2525*0)),6)</f>
        <v>0</v>
      </c>
      <c r="AD2525">
        <f>ROUND(((((ET2525*0.2))-((EU2525*0.2)))+AE2525),6)</f>
        <v>13.25</v>
      </c>
      <c r="AE2525">
        <f>ROUND(((EU2525*0.2)),6)</f>
        <v>6.2E-2</v>
      </c>
      <c r="AF2525">
        <f>ROUND(((EV2525*0.2)),6)</f>
        <v>285.71600000000001</v>
      </c>
      <c r="AG2525">
        <f>ROUND((AP2525),6)</f>
        <v>0</v>
      </c>
      <c r="AH2525">
        <f>((EW2525*0.2))</f>
        <v>0.45999999999999996</v>
      </c>
      <c r="AI2525">
        <f>((EX2525*0.2))</f>
        <v>0</v>
      </c>
      <c r="AJ2525">
        <f>(AS2525)</f>
        <v>0</v>
      </c>
      <c r="AK2525">
        <v>3700.99</v>
      </c>
      <c r="AL2525">
        <v>2206.16</v>
      </c>
      <c r="AM2525">
        <v>66.25</v>
      </c>
      <c r="AN2525">
        <v>0.31</v>
      </c>
      <c r="AO2525">
        <v>1428.58</v>
      </c>
      <c r="AP2525">
        <v>0</v>
      </c>
      <c r="AQ2525">
        <v>2.2999999999999998</v>
      </c>
      <c r="AR2525">
        <v>0</v>
      </c>
      <c r="AS2525">
        <v>0</v>
      </c>
      <c r="AT2525">
        <v>70</v>
      </c>
      <c r="AU2525">
        <v>10</v>
      </c>
      <c r="AV2525">
        <v>1</v>
      </c>
      <c r="AW2525">
        <v>1</v>
      </c>
      <c r="AZ2525">
        <v>1</v>
      </c>
      <c r="BA2525">
        <v>1</v>
      </c>
      <c r="BB2525">
        <v>1</v>
      </c>
      <c r="BC2525">
        <v>1</v>
      </c>
      <c r="BD2525" t="s">
        <v>3</v>
      </c>
      <c r="BE2525" t="s">
        <v>3</v>
      </c>
      <c r="BF2525" t="s">
        <v>3</v>
      </c>
      <c r="BG2525" t="s">
        <v>3</v>
      </c>
      <c r="BH2525">
        <v>0</v>
      </c>
      <c r="BI2525">
        <v>4</v>
      </c>
      <c r="BJ2525" t="s">
        <v>124</v>
      </c>
      <c r="BM2525">
        <v>0</v>
      </c>
      <c r="BN2525">
        <v>0</v>
      </c>
      <c r="BO2525" t="s">
        <v>3</v>
      </c>
      <c r="BP2525">
        <v>0</v>
      </c>
      <c r="BQ2525">
        <v>1</v>
      </c>
      <c r="BR2525">
        <v>0</v>
      </c>
      <c r="BS2525">
        <v>1</v>
      </c>
      <c r="BT2525">
        <v>1</v>
      </c>
      <c r="BU2525">
        <v>1</v>
      </c>
      <c r="BV2525">
        <v>1</v>
      </c>
      <c r="BW2525">
        <v>1</v>
      </c>
      <c r="BX2525">
        <v>1</v>
      </c>
      <c r="BY2525" t="s">
        <v>3</v>
      </c>
      <c r="BZ2525">
        <v>70</v>
      </c>
      <c r="CA2525">
        <v>10</v>
      </c>
      <c r="CB2525" t="s">
        <v>3</v>
      </c>
      <c r="CE2525">
        <v>0</v>
      </c>
      <c r="CF2525">
        <v>0</v>
      </c>
      <c r="CG2525">
        <v>0</v>
      </c>
      <c r="CM2525">
        <v>0</v>
      </c>
      <c r="CN2525" t="s">
        <v>1130</v>
      </c>
      <c r="CO2525">
        <v>0</v>
      </c>
      <c r="CP2525">
        <f>(P2525+Q2525+S2525)</f>
        <v>3886.56</v>
      </c>
      <c r="CQ2525">
        <f>(AC2525*BC2525*AW2525)</f>
        <v>0</v>
      </c>
      <c r="CR2525">
        <f>(((((ET2525*0.2))*BB2525-((EU2525*0.2))*BS2525)+AE2525*BS2525)*AV2525)</f>
        <v>13.25</v>
      </c>
      <c r="CS2525">
        <f>(AE2525*BS2525*AV2525)</f>
        <v>6.2E-2</v>
      </c>
      <c r="CT2525">
        <f>(AF2525*BA2525*AV2525)</f>
        <v>285.71600000000001</v>
      </c>
      <c r="CU2525">
        <f>AG2525</f>
        <v>0</v>
      </c>
      <c r="CV2525">
        <f>(AH2525*AV2525)</f>
        <v>0.45999999999999996</v>
      </c>
      <c r="CW2525">
        <f t="shared" ref="CW2525:CX2527" si="1824">AI2525</f>
        <v>0</v>
      </c>
      <c r="CX2525">
        <f t="shared" si="1824"/>
        <v>0</v>
      </c>
      <c r="CY2525">
        <f>((S2525*BZ2525)/100)</f>
        <v>2600.0169999999998</v>
      </c>
      <c r="CZ2525">
        <f>((S2525*CA2525)/100)</f>
        <v>371.43099999999998</v>
      </c>
      <c r="DB2525">
        <v>20</v>
      </c>
      <c r="DC2525" t="s">
        <v>3</v>
      </c>
      <c r="DD2525" t="s">
        <v>54</v>
      </c>
      <c r="DE2525" t="s">
        <v>55</v>
      </c>
      <c r="DF2525" t="s">
        <v>55</v>
      </c>
      <c r="DG2525" t="s">
        <v>55</v>
      </c>
      <c r="DH2525" t="s">
        <v>3</v>
      </c>
      <c r="DI2525" t="s">
        <v>55</v>
      </c>
      <c r="DJ2525" t="s">
        <v>55</v>
      </c>
      <c r="DK2525" t="s">
        <v>3</v>
      </c>
      <c r="DL2525" t="s">
        <v>3</v>
      </c>
      <c r="DM2525" t="s">
        <v>3</v>
      </c>
      <c r="DN2525">
        <v>0</v>
      </c>
      <c r="DO2525">
        <v>0</v>
      </c>
      <c r="DP2525">
        <v>1</v>
      </c>
      <c r="DQ2525">
        <v>1</v>
      </c>
      <c r="DU2525">
        <v>1010</v>
      </c>
      <c r="DV2525" t="s">
        <v>52</v>
      </c>
      <c r="DW2525" t="s">
        <v>52</v>
      </c>
      <c r="DX2525">
        <v>1</v>
      </c>
      <c r="DZ2525" t="s">
        <v>3</v>
      </c>
      <c r="EA2525" t="s">
        <v>3</v>
      </c>
      <c r="EB2525" t="s">
        <v>3</v>
      </c>
      <c r="EC2525" t="s">
        <v>3</v>
      </c>
      <c r="EE2525">
        <v>35096056</v>
      </c>
      <c r="EF2525">
        <v>1</v>
      </c>
      <c r="EG2525" t="s">
        <v>20</v>
      </c>
      <c r="EH2525">
        <v>0</v>
      </c>
      <c r="EI2525" t="s">
        <v>3</v>
      </c>
      <c r="EJ2525">
        <v>4</v>
      </c>
      <c r="EK2525">
        <v>0</v>
      </c>
      <c r="EL2525" t="s">
        <v>21</v>
      </c>
      <c r="EM2525" t="s">
        <v>22</v>
      </c>
      <c r="EO2525" t="s">
        <v>56</v>
      </c>
      <c r="EQ2525">
        <v>0</v>
      </c>
      <c r="ER2525">
        <v>3700.99</v>
      </c>
      <c r="ES2525">
        <v>2206.16</v>
      </c>
      <c r="ET2525">
        <v>66.25</v>
      </c>
      <c r="EU2525">
        <v>0.31</v>
      </c>
      <c r="EV2525">
        <v>1428.58</v>
      </c>
      <c r="EW2525">
        <v>2.2999999999999998</v>
      </c>
      <c r="EX2525">
        <v>0</v>
      </c>
      <c r="EY2525">
        <v>0</v>
      </c>
      <c r="FQ2525">
        <v>0</v>
      </c>
      <c r="FR2525">
        <v>0</v>
      </c>
      <c r="FS2525">
        <v>0</v>
      </c>
      <c r="FX2525">
        <v>70</v>
      </c>
      <c r="FY2525">
        <v>10</v>
      </c>
      <c r="GA2525" t="s">
        <v>3</v>
      </c>
      <c r="GD2525">
        <v>0</v>
      </c>
      <c r="GF2525">
        <v>845110403</v>
      </c>
      <c r="GG2525">
        <v>2</v>
      </c>
      <c r="GH2525">
        <v>1</v>
      </c>
      <c r="GI2525">
        <v>-2</v>
      </c>
      <c r="GJ2525">
        <v>0</v>
      </c>
      <c r="GK2525">
        <f>ROUND(R2525*(R12)/100,2)</f>
        <v>0.87</v>
      </c>
      <c r="GL2525">
        <f>ROUND(IF(AND(BH2525=3,BI2525=3,FS2525&lt;&gt;0),P2525,0),2)</f>
        <v>0</v>
      </c>
      <c r="GM2525">
        <f>ROUND(O2525+X2525+Y2525+GK2525,2)+GX2525</f>
        <v>6858.88</v>
      </c>
      <c r="GN2525">
        <f>IF(OR(BI2525=0,BI2525=1),GM2525-GX2525,0)</f>
        <v>0</v>
      </c>
      <c r="GO2525">
        <f>IF(BI2525=2,GM2525-GX2525,0)</f>
        <v>0</v>
      </c>
      <c r="GP2525">
        <f>IF(BI2525=4,GM2525-GX2525,0)</f>
        <v>6858.88</v>
      </c>
      <c r="GR2525">
        <v>0</v>
      </c>
      <c r="GS2525">
        <v>3</v>
      </c>
      <c r="GT2525">
        <v>0</v>
      </c>
      <c r="GU2525" t="s">
        <v>3</v>
      </c>
      <c r="GV2525">
        <f>ROUND((GT2525),6)</f>
        <v>0</v>
      </c>
      <c r="GW2525">
        <v>1</v>
      </c>
      <c r="GX2525">
        <f>ROUND(HC2525*I2525,2)</f>
        <v>0</v>
      </c>
      <c r="HA2525">
        <v>0</v>
      </c>
      <c r="HB2525">
        <v>0</v>
      </c>
      <c r="HC2525">
        <f>GV2525*GW2525</f>
        <v>0</v>
      </c>
      <c r="HE2525" t="s">
        <v>3</v>
      </c>
      <c r="HF2525" t="s">
        <v>3</v>
      </c>
      <c r="HM2525" t="s">
        <v>3</v>
      </c>
      <c r="HN2525" t="s">
        <v>3</v>
      </c>
      <c r="HO2525" t="s">
        <v>3</v>
      </c>
      <c r="HP2525" t="s">
        <v>3</v>
      </c>
      <c r="HQ2525" t="s">
        <v>3</v>
      </c>
      <c r="HS2525">
        <v>0</v>
      </c>
      <c r="IK2525">
        <v>0</v>
      </c>
    </row>
    <row r="2526" spans="1:245" x14ac:dyDescent="0.2">
      <c r="A2526">
        <v>17</v>
      </c>
      <c r="B2526">
        <v>1</v>
      </c>
      <c r="C2526">
        <f>ROW(SmtRes!A821)</f>
        <v>821</v>
      </c>
      <c r="D2526">
        <f>ROW(EtalonRes!A821)</f>
        <v>821</v>
      </c>
      <c r="E2526" t="s">
        <v>583</v>
      </c>
      <c r="F2526" t="s">
        <v>122</v>
      </c>
      <c r="G2526" t="s">
        <v>126</v>
      </c>
      <c r="H2526" t="s">
        <v>52</v>
      </c>
      <c r="I2526">
        <v>13</v>
      </c>
      <c r="J2526">
        <v>0</v>
      </c>
      <c r="K2526">
        <v>13</v>
      </c>
      <c r="O2526">
        <f>ROUND(CP2526,2)</f>
        <v>48112.87</v>
      </c>
      <c r="P2526">
        <f>ROUND(CQ2526*I2526,2)</f>
        <v>28680.080000000002</v>
      </c>
      <c r="Q2526">
        <f>ROUND(CR2526*I2526,2)</f>
        <v>861.25</v>
      </c>
      <c r="R2526">
        <f>ROUND(CS2526*I2526,2)</f>
        <v>4.03</v>
      </c>
      <c r="S2526">
        <f>ROUND(CT2526*I2526,2)</f>
        <v>18571.54</v>
      </c>
      <c r="T2526">
        <f>ROUND(CU2526*I2526,2)</f>
        <v>0</v>
      </c>
      <c r="U2526">
        <f>CV2526*I2526</f>
        <v>29.9</v>
      </c>
      <c r="V2526">
        <f>CW2526*I2526</f>
        <v>0</v>
      </c>
      <c r="W2526">
        <f>ROUND(CX2526*I2526,2)</f>
        <v>0</v>
      </c>
      <c r="X2526">
        <f t="shared" si="1823"/>
        <v>13000.08</v>
      </c>
      <c r="Y2526">
        <f t="shared" si="1823"/>
        <v>1857.15</v>
      </c>
      <c r="AA2526">
        <v>35364244</v>
      </c>
      <c r="AB2526">
        <f>ROUND((AC2526+AD2526+AF2526),6)</f>
        <v>3700.99</v>
      </c>
      <c r="AC2526">
        <f>ROUND((ES2526),6)</f>
        <v>2206.16</v>
      </c>
      <c r="AD2526">
        <f>ROUND((((ET2526)-(EU2526))+AE2526),6)</f>
        <v>66.25</v>
      </c>
      <c r="AE2526">
        <f>ROUND((EU2526),6)</f>
        <v>0.31</v>
      </c>
      <c r="AF2526">
        <f>ROUND((EV2526),6)</f>
        <v>1428.58</v>
      </c>
      <c r="AG2526">
        <f>ROUND((AP2526),6)</f>
        <v>0</v>
      </c>
      <c r="AH2526">
        <f>(EW2526)</f>
        <v>2.2999999999999998</v>
      </c>
      <c r="AI2526">
        <f>(EX2526)</f>
        <v>0</v>
      </c>
      <c r="AJ2526">
        <f>(AS2526)</f>
        <v>0</v>
      </c>
      <c r="AK2526">
        <v>3700.99</v>
      </c>
      <c r="AL2526">
        <v>2206.16</v>
      </c>
      <c r="AM2526">
        <v>66.25</v>
      </c>
      <c r="AN2526">
        <v>0.31</v>
      </c>
      <c r="AO2526">
        <v>1428.58</v>
      </c>
      <c r="AP2526">
        <v>0</v>
      </c>
      <c r="AQ2526">
        <v>2.2999999999999998</v>
      </c>
      <c r="AR2526">
        <v>0</v>
      </c>
      <c r="AS2526">
        <v>0</v>
      </c>
      <c r="AT2526">
        <v>70</v>
      </c>
      <c r="AU2526">
        <v>10</v>
      </c>
      <c r="AV2526">
        <v>1</v>
      </c>
      <c r="AW2526">
        <v>1</v>
      </c>
      <c r="AZ2526">
        <v>1</v>
      </c>
      <c r="BA2526">
        <v>1</v>
      </c>
      <c r="BB2526">
        <v>1</v>
      </c>
      <c r="BC2526">
        <v>1</v>
      </c>
      <c r="BD2526" t="s">
        <v>3</v>
      </c>
      <c r="BE2526" t="s">
        <v>3</v>
      </c>
      <c r="BF2526" t="s">
        <v>3</v>
      </c>
      <c r="BG2526" t="s">
        <v>3</v>
      </c>
      <c r="BH2526">
        <v>0</v>
      </c>
      <c r="BI2526">
        <v>4</v>
      </c>
      <c r="BJ2526" t="s">
        <v>124</v>
      </c>
      <c r="BM2526">
        <v>0</v>
      </c>
      <c r="BN2526">
        <v>0</v>
      </c>
      <c r="BO2526" t="s">
        <v>3</v>
      </c>
      <c r="BP2526">
        <v>0</v>
      </c>
      <c r="BQ2526">
        <v>1</v>
      </c>
      <c r="BR2526">
        <v>0</v>
      </c>
      <c r="BS2526">
        <v>1</v>
      </c>
      <c r="BT2526">
        <v>1</v>
      </c>
      <c r="BU2526">
        <v>1</v>
      </c>
      <c r="BV2526">
        <v>1</v>
      </c>
      <c r="BW2526">
        <v>1</v>
      </c>
      <c r="BX2526">
        <v>1</v>
      </c>
      <c r="BY2526" t="s">
        <v>3</v>
      </c>
      <c r="BZ2526">
        <v>70</v>
      </c>
      <c r="CA2526">
        <v>10</v>
      </c>
      <c r="CB2526" t="s">
        <v>3</v>
      </c>
      <c r="CE2526">
        <v>0</v>
      </c>
      <c r="CF2526">
        <v>0</v>
      </c>
      <c r="CG2526">
        <v>0</v>
      </c>
      <c r="CM2526">
        <v>0</v>
      </c>
      <c r="CN2526" t="s">
        <v>3</v>
      </c>
      <c r="CO2526">
        <v>0</v>
      </c>
      <c r="CP2526">
        <f>(P2526+Q2526+S2526)</f>
        <v>48112.87</v>
      </c>
      <c r="CQ2526">
        <f>(AC2526*BC2526*AW2526)</f>
        <v>2206.16</v>
      </c>
      <c r="CR2526">
        <f>((((ET2526)*BB2526-(EU2526)*BS2526)+AE2526*BS2526)*AV2526)</f>
        <v>66.25</v>
      </c>
      <c r="CS2526">
        <f>(AE2526*BS2526*AV2526)</f>
        <v>0.31</v>
      </c>
      <c r="CT2526">
        <f>(AF2526*BA2526*AV2526)</f>
        <v>1428.58</v>
      </c>
      <c r="CU2526">
        <f>AG2526</f>
        <v>0</v>
      </c>
      <c r="CV2526">
        <f>(AH2526*AV2526)</f>
        <v>2.2999999999999998</v>
      </c>
      <c r="CW2526">
        <f t="shared" si="1824"/>
        <v>0</v>
      </c>
      <c r="CX2526">
        <f t="shared" si="1824"/>
        <v>0</v>
      </c>
      <c r="CY2526">
        <f>((S2526*BZ2526)/100)</f>
        <v>13000.078000000001</v>
      </c>
      <c r="CZ2526">
        <f>((S2526*CA2526)/100)</f>
        <v>1857.1540000000002</v>
      </c>
      <c r="DC2526" t="s">
        <v>3</v>
      </c>
      <c r="DD2526" t="s">
        <v>3</v>
      </c>
      <c r="DE2526" t="s">
        <v>3</v>
      </c>
      <c r="DF2526" t="s">
        <v>3</v>
      </c>
      <c r="DG2526" t="s">
        <v>3</v>
      </c>
      <c r="DH2526" t="s">
        <v>3</v>
      </c>
      <c r="DI2526" t="s">
        <v>3</v>
      </c>
      <c r="DJ2526" t="s">
        <v>3</v>
      </c>
      <c r="DK2526" t="s">
        <v>3</v>
      </c>
      <c r="DL2526" t="s">
        <v>3</v>
      </c>
      <c r="DM2526" t="s">
        <v>3</v>
      </c>
      <c r="DN2526">
        <v>0</v>
      </c>
      <c r="DO2526">
        <v>0</v>
      </c>
      <c r="DP2526">
        <v>1</v>
      </c>
      <c r="DQ2526">
        <v>1</v>
      </c>
      <c r="DU2526">
        <v>1010</v>
      </c>
      <c r="DV2526" t="s">
        <v>52</v>
      </c>
      <c r="DW2526" t="s">
        <v>52</v>
      </c>
      <c r="DX2526">
        <v>1</v>
      </c>
      <c r="DZ2526" t="s">
        <v>3</v>
      </c>
      <c r="EA2526" t="s">
        <v>3</v>
      </c>
      <c r="EB2526" t="s">
        <v>3</v>
      </c>
      <c r="EC2526" t="s">
        <v>3</v>
      </c>
      <c r="EE2526">
        <v>35096056</v>
      </c>
      <c r="EF2526">
        <v>1</v>
      </c>
      <c r="EG2526" t="s">
        <v>20</v>
      </c>
      <c r="EH2526">
        <v>0</v>
      </c>
      <c r="EI2526" t="s">
        <v>3</v>
      </c>
      <c r="EJ2526">
        <v>4</v>
      </c>
      <c r="EK2526">
        <v>0</v>
      </c>
      <c r="EL2526" t="s">
        <v>21</v>
      </c>
      <c r="EM2526" t="s">
        <v>22</v>
      </c>
      <c r="EO2526" t="s">
        <v>3</v>
      </c>
      <c r="EQ2526">
        <v>0</v>
      </c>
      <c r="ER2526">
        <v>3700.99</v>
      </c>
      <c r="ES2526">
        <v>2206.16</v>
      </c>
      <c r="ET2526">
        <v>66.25</v>
      </c>
      <c r="EU2526">
        <v>0.31</v>
      </c>
      <c r="EV2526">
        <v>1428.58</v>
      </c>
      <c r="EW2526">
        <v>2.2999999999999998</v>
      </c>
      <c r="EX2526">
        <v>0</v>
      </c>
      <c r="EY2526">
        <v>0</v>
      </c>
      <c r="FQ2526">
        <v>0</v>
      </c>
      <c r="FR2526">
        <v>0</v>
      </c>
      <c r="FS2526">
        <v>0</v>
      </c>
      <c r="FX2526">
        <v>70</v>
      </c>
      <c r="FY2526">
        <v>10</v>
      </c>
      <c r="GA2526" t="s">
        <v>3</v>
      </c>
      <c r="GD2526">
        <v>0</v>
      </c>
      <c r="GF2526">
        <v>-1068314092</v>
      </c>
      <c r="GG2526">
        <v>2</v>
      </c>
      <c r="GH2526">
        <v>1</v>
      </c>
      <c r="GI2526">
        <v>-2</v>
      </c>
      <c r="GJ2526">
        <v>0</v>
      </c>
      <c r="GK2526">
        <f>ROUND(R2526*(R12)/100,2)</f>
        <v>4.3499999999999996</v>
      </c>
      <c r="GL2526">
        <f>ROUND(IF(AND(BH2526=3,BI2526=3,FS2526&lt;&gt;0),P2526,0),2)</f>
        <v>0</v>
      </c>
      <c r="GM2526">
        <f>ROUND(O2526+X2526+Y2526+GK2526,2)+GX2526</f>
        <v>62974.45</v>
      </c>
      <c r="GN2526">
        <f>IF(OR(BI2526=0,BI2526=1),GM2526-GX2526,0)</f>
        <v>0</v>
      </c>
      <c r="GO2526">
        <f>IF(BI2526=2,GM2526-GX2526,0)</f>
        <v>0</v>
      </c>
      <c r="GP2526">
        <f>IF(BI2526=4,GM2526-GX2526,0)</f>
        <v>62974.45</v>
      </c>
      <c r="GR2526">
        <v>0</v>
      </c>
      <c r="GS2526">
        <v>3</v>
      </c>
      <c r="GT2526">
        <v>0</v>
      </c>
      <c r="GU2526" t="s">
        <v>3</v>
      </c>
      <c r="GV2526">
        <f>ROUND((GT2526),6)</f>
        <v>0</v>
      </c>
      <c r="GW2526">
        <v>1</v>
      </c>
      <c r="GX2526">
        <f>ROUND(HC2526*I2526,2)</f>
        <v>0</v>
      </c>
      <c r="HA2526">
        <v>0</v>
      </c>
      <c r="HB2526">
        <v>0</v>
      </c>
      <c r="HC2526">
        <f>GV2526*GW2526</f>
        <v>0</v>
      </c>
      <c r="HE2526" t="s">
        <v>3</v>
      </c>
      <c r="HF2526" t="s">
        <v>3</v>
      </c>
      <c r="HM2526" t="s">
        <v>3</v>
      </c>
      <c r="HN2526" t="s">
        <v>3</v>
      </c>
      <c r="HO2526" t="s">
        <v>3</v>
      </c>
      <c r="HP2526" t="s">
        <v>3</v>
      </c>
      <c r="HQ2526" t="s">
        <v>3</v>
      </c>
      <c r="HS2526">
        <v>0</v>
      </c>
      <c r="IK2526">
        <v>0</v>
      </c>
    </row>
    <row r="2527" spans="1:245" x14ac:dyDescent="0.2">
      <c r="A2527">
        <v>18</v>
      </c>
      <c r="B2527">
        <v>1</v>
      </c>
      <c r="C2527">
        <v>821</v>
      </c>
      <c r="E2527" t="s">
        <v>584</v>
      </c>
      <c r="F2527" t="s">
        <v>128</v>
      </c>
      <c r="G2527" t="s">
        <v>129</v>
      </c>
      <c r="H2527" t="s">
        <v>52</v>
      </c>
      <c r="I2527">
        <f>I2526*J2527</f>
        <v>-13</v>
      </c>
      <c r="J2527">
        <v>-1</v>
      </c>
      <c r="K2527">
        <v>-1</v>
      </c>
      <c r="O2527">
        <f>ROUND(CP2527,2)</f>
        <v>-28680.080000000002</v>
      </c>
      <c r="P2527">
        <f>ROUND(CQ2527*I2527,2)</f>
        <v>-28680.080000000002</v>
      </c>
      <c r="Q2527">
        <f>ROUND(CR2527*I2527,2)</f>
        <v>0</v>
      </c>
      <c r="R2527">
        <f>ROUND(CS2527*I2527,2)</f>
        <v>0</v>
      </c>
      <c r="S2527">
        <f>ROUND(CT2527*I2527,2)</f>
        <v>0</v>
      </c>
      <c r="T2527">
        <f>ROUND(CU2527*I2527,2)</f>
        <v>0</v>
      </c>
      <c r="U2527">
        <f>CV2527*I2527</f>
        <v>0</v>
      </c>
      <c r="V2527">
        <f>CW2527*I2527</f>
        <v>0</v>
      </c>
      <c r="W2527">
        <f>ROUND(CX2527*I2527,2)</f>
        <v>0</v>
      </c>
      <c r="X2527">
        <f t="shared" si="1823"/>
        <v>0</v>
      </c>
      <c r="Y2527">
        <f t="shared" si="1823"/>
        <v>0</v>
      </c>
      <c r="AA2527">
        <v>35364244</v>
      </c>
      <c r="AB2527">
        <f>ROUND((AC2527+AD2527+AF2527),6)</f>
        <v>2206.16</v>
      </c>
      <c r="AC2527">
        <f>ROUND((ES2527),6)</f>
        <v>2206.16</v>
      </c>
      <c r="AD2527">
        <f>ROUND((((ET2527)-(EU2527))+AE2527),6)</f>
        <v>0</v>
      </c>
      <c r="AE2527">
        <f>ROUND((EU2527),6)</f>
        <v>0</v>
      </c>
      <c r="AF2527">
        <f>ROUND((EV2527),6)</f>
        <v>0</v>
      </c>
      <c r="AG2527">
        <f>ROUND((AP2527),6)</f>
        <v>0</v>
      </c>
      <c r="AH2527">
        <f>(EW2527)</f>
        <v>0</v>
      </c>
      <c r="AI2527">
        <f>(EX2527)</f>
        <v>0</v>
      </c>
      <c r="AJ2527">
        <f>(AS2527)</f>
        <v>0</v>
      </c>
      <c r="AK2527">
        <v>2206.16</v>
      </c>
      <c r="AL2527">
        <v>2206.16</v>
      </c>
      <c r="AM2527">
        <v>0</v>
      </c>
      <c r="AN2527">
        <v>0</v>
      </c>
      <c r="AO2527">
        <v>0</v>
      </c>
      <c r="AP2527">
        <v>0</v>
      </c>
      <c r="AQ2527">
        <v>0</v>
      </c>
      <c r="AR2527">
        <v>0</v>
      </c>
      <c r="AS2527">
        <v>0</v>
      </c>
      <c r="AT2527">
        <v>70</v>
      </c>
      <c r="AU2527">
        <v>10</v>
      </c>
      <c r="AV2527">
        <v>1</v>
      </c>
      <c r="AW2527">
        <v>1</v>
      </c>
      <c r="AZ2527">
        <v>1</v>
      </c>
      <c r="BA2527">
        <v>1</v>
      </c>
      <c r="BB2527">
        <v>1</v>
      </c>
      <c r="BC2527">
        <v>1</v>
      </c>
      <c r="BD2527" t="s">
        <v>3</v>
      </c>
      <c r="BE2527" t="s">
        <v>3</v>
      </c>
      <c r="BF2527" t="s">
        <v>3</v>
      </c>
      <c r="BG2527" t="s">
        <v>3</v>
      </c>
      <c r="BH2527">
        <v>3</v>
      </c>
      <c r="BI2527">
        <v>4</v>
      </c>
      <c r="BJ2527" t="s">
        <v>130</v>
      </c>
      <c r="BM2527">
        <v>0</v>
      </c>
      <c r="BN2527">
        <v>0</v>
      </c>
      <c r="BO2527" t="s">
        <v>3</v>
      </c>
      <c r="BP2527">
        <v>0</v>
      </c>
      <c r="BQ2527">
        <v>1</v>
      </c>
      <c r="BR2527">
        <v>1</v>
      </c>
      <c r="BS2527">
        <v>1</v>
      </c>
      <c r="BT2527">
        <v>1</v>
      </c>
      <c r="BU2527">
        <v>1</v>
      </c>
      <c r="BV2527">
        <v>1</v>
      </c>
      <c r="BW2527">
        <v>1</v>
      </c>
      <c r="BX2527">
        <v>1</v>
      </c>
      <c r="BY2527" t="s">
        <v>3</v>
      </c>
      <c r="BZ2527">
        <v>70</v>
      </c>
      <c r="CA2527">
        <v>10</v>
      </c>
      <c r="CB2527" t="s">
        <v>3</v>
      </c>
      <c r="CE2527">
        <v>0</v>
      </c>
      <c r="CF2527">
        <v>0</v>
      </c>
      <c r="CG2527">
        <v>0</v>
      </c>
      <c r="CM2527">
        <v>0</v>
      </c>
      <c r="CN2527" t="s">
        <v>3</v>
      </c>
      <c r="CO2527">
        <v>0</v>
      </c>
      <c r="CP2527">
        <f>(P2527+Q2527+S2527)</f>
        <v>-28680.080000000002</v>
      </c>
      <c r="CQ2527">
        <f>(AC2527*BC2527*AW2527)</f>
        <v>2206.16</v>
      </c>
      <c r="CR2527">
        <f>((((ET2527)*BB2527-(EU2527)*BS2527)+AE2527*BS2527)*AV2527)</f>
        <v>0</v>
      </c>
      <c r="CS2527">
        <f>(AE2527*BS2527*AV2527)</f>
        <v>0</v>
      </c>
      <c r="CT2527">
        <f>(AF2527*BA2527*AV2527)</f>
        <v>0</v>
      </c>
      <c r="CU2527">
        <f>AG2527</f>
        <v>0</v>
      </c>
      <c r="CV2527">
        <f>(AH2527*AV2527)</f>
        <v>0</v>
      </c>
      <c r="CW2527">
        <f t="shared" si="1824"/>
        <v>0</v>
      </c>
      <c r="CX2527">
        <f t="shared" si="1824"/>
        <v>0</v>
      </c>
      <c r="CY2527">
        <f>((S2527*BZ2527)/100)</f>
        <v>0</v>
      </c>
      <c r="CZ2527">
        <f>((S2527*CA2527)/100)</f>
        <v>0</v>
      </c>
      <c r="DC2527" t="s">
        <v>3</v>
      </c>
      <c r="DD2527" t="s">
        <v>3</v>
      </c>
      <c r="DE2527" t="s">
        <v>3</v>
      </c>
      <c r="DF2527" t="s">
        <v>3</v>
      </c>
      <c r="DG2527" t="s">
        <v>3</v>
      </c>
      <c r="DH2527" t="s">
        <v>3</v>
      </c>
      <c r="DI2527" t="s">
        <v>3</v>
      </c>
      <c r="DJ2527" t="s">
        <v>3</v>
      </c>
      <c r="DK2527" t="s">
        <v>3</v>
      </c>
      <c r="DL2527" t="s">
        <v>3</v>
      </c>
      <c r="DM2527" t="s">
        <v>3</v>
      </c>
      <c r="DN2527">
        <v>0</v>
      </c>
      <c r="DO2527">
        <v>0</v>
      </c>
      <c r="DP2527">
        <v>1</v>
      </c>
      <c r="DQ2527">
        <v>1</v>
      </c>
      <c r="DU2527">
        <v>1010</v>
      </c>
      <c r="DV2527" t="s">
        <v>52</v>
      </c>
      <c r="DW2527" t="s">
        <v>52</v>
      </c>
      <c r="DX2527">
        <v>1</v>
      </c>
      <c r="DZ2527" t="s">
        <v>3</v>
      </c>
      <c r="EA2527" t="s">
        <v>3</v>
      </c>
      <c r="EB2527" t="s">
        <v>3</v>
      </c>
      <c r="EC2527" t="s">
        <v>3</v>
      </c>
      <c r="EE2527">
        <v>35096056</v>
      </c>
      <c r="EF2527">
        <v>1</v>
      </c>
      <c r="EG2527" t="s">
        <v>20</v>
      </c>
      <c r="EH2527">
        <v>0</v>
      </c>
      <c r="EI2527" t="s">
        <v>3</v>
      </c>
      <c r="EJ2527">
        <v>4</v>
      </c>
      <c r="EK2527">
        <v>0</v>
      </c>
      <c r="EL2527" t="s">
        <v>21</v>
      </c>
      <c r="EM2527" t="s">
        <v>22</v>
      </c>
      <c r="EO2527" t="s">
        <v>3</v>
      </c>
      <c r="EQ2527">
        <v>32768</v>
      </c>
      <c r="ER2527">
        <v>2206.16</v>
      </c>
      <c r="ES2527">
        <v>2206.16</v>
      </c>
      <c r="ET2527">
        <v>0</v>
      </c>
      <c r="EU2527">
        <v>0</v>
      </c>
      <c r="EV2527">
        <v>0</v>
      </c>
      <c r="EW2527">
        <v>0</v>
      </c>
      <c r="EX2527">
        <v>0</v>
      </c>
      <c r="FQ2527">
        <v>0</v>
      </c>
      <c r="FR2527">
        <v>0</v>
      </c>
      <c r="FS2527">
        <v>0</v>
      </c>
      <c r="FX2527">
        <v>70</v>
      </c>
      <c r="FY2527">
        <v>10</v>
      </c>
      <c r="GA2527" t="s">
        <v>3</v>
      </c>
      <c r="GD2527">
        <v>0</v>
      </c>
      <c r="GF2527">
        <v>-2080535723</v>
      </c>
      <c r="GG2527">
        <v>2</v>
      </c>
      <c r="GH2527">
        <v>1</v>
      </c>
      <c r="GI2527">
        <v>-2</v>
      </c>
      <c r="GJ2527">
        <v>0</v>
      </c>
      <c r="GK2527">
        <f>ROUND(R2527*(R12)/100,2)</f>
        <v>0</v>
      </c>
      <c r="GL2527">
        <f>ROUND(IF(AND(BH2527=3,BI2527=3,FS2527&lt;&gt;0),P2527,0),2)</f>
        <v>0</v>
      </c>
      <c r="GM2527">
        <f>ROUND(O2527+X2527+Y2527+GK2527,2)+GX2527</f>
        <v>-28680.080000000002</v>
      </c>
      <c r="GN2527">
        <f>IF(OR(BI2527=0,BI2527=1),GM2527-GX2527,0)</f>
        <v>0</v>
      </c>
      <c r="GO2527">
        <f>IF(BI2527=2,GM2527-GX2527,0)</f>
        <v>0</v>
      </c>
      <c r="GP2527">
        <f>IF(BI2527=4,GM2527-GX2527,0)</f>
        <v>-28680.080000000002</v>
      </c>
      <c r="GR2527">
        <v>0</v>
      </c>
      <c r="GS2527">
        <v>3</v>
      </c>
      <c r="GT2527">
        <v>0</v>
      </c>
      <c r="GU2527" t="s">
        <v>3</v>
      </c>
      <c r="GV2527">
        <f>ROUND((GT2527),6)</f>
        <v>0</v>
      </c>
      <c r="GW2527">
        <v>1</v>
      </c>
      <c r="GX2527">
        <f>ROUND(HC2527*I2527,2)</f>
        <v>0</v>
      </c>
      <c r="HA2527">
        <v>0</v>
      </c>
      <c r="HB2527">
        <v>0</v>
      </c>
      <c r="HC2527">
        <f>GV2527*GW2527</f>
        <v>0</v>
      </c>
      <c r="HE2527" t="s">
        <v>3</v>
      </c>
      <c r="HF2527" t="s">
        <v>3</v>
      </c>
      <c r="HM2527" t="s">
        <v>3</v>
      </c>
      <c r="HN2527" t="s">
        <v>3</v>
      </c>
      <c r="HO2527" t="s">
        <v>3</v>
      </c>
      <c r="HP2527" t="s">
        <v>3</v>
      </c>
      <c r="HQ2527" t="s">
        <v>3</v>
      </c>
      <c r="HS2527">
        <v>0</v>
      </c>
      <c r="IK2527">
        <v>0</v>
      </c>
    </row>
    <row r="2529" spans="1:206" x14ac:dyDescent="0.2">
      <c r="A2529">
        <v>51</v>
      </c>
      <c r="B2529">
        <f>B2521</f>
        <v>1</v>
      </c>
      <c r="C2529">
        <f>A2521</f>
        <v>4</v>
      </c>
      <c r="D2529">
        <f>ROW(A2521)</f>
        <v>2521</v>
      </c>
      <c r="F2529" t="str">
        <f>IF(F2521&lt;&gt;"",F2521,"")</f>
        <v>Новый раздел</v>
      </c>
      <c r="G2529" t="str">
        <f>IF(G2521&lt;&gt;"",G2521,"")</f>
        <v>Электрощит РЩ 2.1</v>
      </c>
      <c r="H2529">
        <v>0</v>
      </c>
      <c r="O2529">
        <f t="shared" ref="O2529:T2529" si="1825">ROUND(AB2529,2)</f>
        <v>23319.35</v>
      </c>
      <c r="P2529">
        <f t="shared" si="1825"/>
        <v>0</v>
      </c>
      <c r="Q2529">
        <f t="shared" si="1825"/>
        <v>1033.5</v>
      </c>
      <c r="R2529">
        <f t="shared" si="1825"/>
        <v>4.84</v>
      </c>
      <c r="S2529">
        <f t="shared" si="1825"/>
        <v>22285.85</v>
      </c>
      <c r="T2529">
        <f t="shared" si="1825"/>
        <v>0</v>
      </c>
      <c r="U2529">
        <f>AH2529</f>
        <v>35.879999999999995</v>
      </c>
      <c r="V2529">
        <f>AI2529</f>
        <v>0</v>
      </c>
      <c r="W2529">
        <f>ROUND(AJ2529,2)</f>
        <v>0</v>
      </c>
      <c r="X2529">
        <f>ROUND(AK2529,2)</f>
        <v>15600.1</v>
      </c>
      <c r="Y2529">
        <f>ROUND(AL2529,2)</f>
        <v>2228.58</v>
      </c>
      <c r="AB2529">
        <f>ROUND(SUMIF(AA2525:AA2527,"=35364244",O2525:O2527),2)</f>
        <v>23319.35</v>
      </c>
      <c r="AC2529">
        <f>ROUND(SUMIF(AA2525:AA2527,"=35364244",P2525:P2527),2)</f>
        <v>0</v>
      </c>
      <c r="AD2529">
        <f>ROUND(SUMIF(AA2525:AA2527,"=35364244",Q2525:Q2527),2)</f>
        <v>1033.5</v>
      </c>
      <c r="AE2529">
        <f>ROUND(SUMIF(AA2525:AA2527,"=35364244",R2525:R2527),2)</f>
        <v>4.84</v>
      </c>
      <c r="AF2529">
        <f>ROUND(SUMIF(AA2525:AA2527,"=35364244",S2525:S2527),2)</f>
        <v>22285.85</v>
      </c>
      <c r="AG2529">
        <f>ROUND(SUMIF(AA2525:AA2527,"=35364244",T2525:T2527),2)</f>
        <v>0</v>
      </c>
      <c r="AH2529">
        <f>SUMIF(AA2525:AA2527,"=35364244",U2525:U2527)</f>
        <v>35.879999999999995</v>
      </c>
      <c r="AI2529">
        <f>SUMIF(AA2525:AA2527,"=35364244",V2525:V2527)</f>
        <v>0</v>
      </c>
      <c r="AJ2529">
        <f>ROUND(SUMIF(AA2525:AA2527,"=35364244",W2525:W2527),2)</f>
        <v>0</v>
      </c>
      <c r="AK2529">
        <f>ROUND(SUMIF(AA2525:AA2527,"=35364244",X2525:X2527),2)</f>
        <v>15600.1</v>
      </c>
      <c r="AL2529">
        <f>ROUND(SUMIF(AA2525:AA2527,"=35364244",Y2525:Y2527),2)</f>
        <v>2228.58</v>
      </c>
      <c r="AO2529">
        <f t="shared" ref="AO2529:BD2529" si="1826">ROUND(BX2529,2)</f>
        <v>0</v>
      </c>
      <c r="AP2529">
        <f t="shared" si="1826"/>
        <v>0</v>
      </c>
      <c r="AQ2529">
        <f t="shared" si="1826"/>
        <v>0</v>
      </c>
      <c r="AR2529">
        <f t="shared" si="1826"/>
        <v>41153.25</v>
      </c>
      <c r="AS2529">
        <f t="shared" si="1826"/>
        <v>0</v>
      </c>
      <c r="AT2529">
        <f t="shared" si="1826"/>
        <v>0</v>
      </c>
      <c r="AU2529">
        <f t="shared" si="1826"/>
        <v>41153.25</v>
      </c>
      <c r="AV2529">
        <f t="shared" si="1826"/>
        <v>0</v>
      </c>
      <c r="AW2529">
        <f t="shared" si="1826"/>
        <v>0</v>
      </c>
      <c r="AX2529">
        <f t="shared" si="1826"/>
        <v>0</v>
      </c>
      <c r="AY2529">
        <f t="shared" si="1826"/>
        <v>0</v>
      </c>
      <c r="AZ2529">
        <f t="shared" si="1826"/>
        <v>0</v>
      </c>
      <c r="BA2529">
        <f t="shared" si="1826"/>
        <v>0</v>
      </c>
      <c r="BB2529">
        <f t="shared" si="1826"/>
        <v>0</v>
      </c>
      <c r="BC2529">
        <f t="shared" si="1826"/>
        <v>0</v>
      </c>
      <c r="BD2529">
        <f t="shared" si="1826"/>
        <v>0</v>
      </c>
      <c r="BX2529">
        <f>ROUND(SUMIF(AA2525:AA2527,"=35364244",FQ2525:FQ2527),2)</f>
        <v>0</v>
      </c>
      <c r="BY2529">
        <f>ROUND(SUMIF(AA2525:AA2527,"=35364244",FR2525:FR2527),2)</f>
        <v>0</v>
      </c>
      <c r="BZ2529">
        <f>ROUND(SUMIF(AA2525:AA2527,"=35364244",GL2525:GL2527),2)</f>
        <v>0</v>
      </c>
      <c r="CA2529">
        <f>ROUND(SUMIF(AA2525:AA2527,"=35364244",GM2525:GM2527),2)</f>
        <v>41153.25</v>
      </c>
      <c r="CB2529">
        <f>ROUND(SUMIF(AA2525:AA2527,"=35364244",GN2525:GN2527),2)</f>
        <v>0</v>
      </c>
      <c r="CC2529">
        <f>ROUND(SUMIF(AA2525:AA2527,"=35364244",GO2525:GO2527),2)</f>
        <v>0</v>
      </c>
      <c r="CD2529">
        <f>ROUND(SUMIF(AA2525:AA2527,"=35364244",GP2525:GP2527),2)</f>
        <v>41153.25</v>
      </c>
      <c r="CE2529">
        <f>AC2529-BX2529</f>
        <v>0</v>
      </c>
      <c r="CF2529">
        <f>AC2529-BY2529</f>
        <v>0</v>
      </c>
      <c r="CG2529">
        <f>BX2529-BZ2529</f>
        <v>0</v>
      </c>
      <c r="CH2529">
        <f>AC2529-BX2529-BY2529+BZ2529</f>
        <v>0</v>
      </c>
      <c r="CI2529">
        <f>BY2529-BZ2529</f>
        <v>0</v>
      </c>
      <c r="CJ2529">
        <f>ROUND(SUMIF(AA2525:AA2527,"=35364244",GX2525:GX2527),2)</f>
        <v>0</v>
      </c>
      <c r="CK2529">
        <f>ROUND(SUMIF(AA2525:AA2527,"=35364244",GY2525:GY2527),2)</f>
        <v>0</v>
      </c>
      <c r="CL2529">
        <f>ROUND(SUMIF(AA2525:AA2527,"=35364244",GZ2525:GZ2527),2)</f>
        <v>0</v>
      </c>
      <c r="CM2529">
        <f>ROUND(SUMIF(AA2525:AA2527,"=35364244",HD2525:HD2527),2)</f>
        <v>0</v>
      </c>
      <c r="GX2529">
        <v>0</v>
      </c>
    </row>
    <row r="2531" spans="1:206" x14ac:dyDescent="0.2">
      <c r="A2531">
        <v>50</v>
      </c>
      <c r="B2531">
        <v>0</v>
      </c>
      <c r="C2531">
        <v>0</v>
      </c>
      <c r="D2531">
        <v>1</v>
      </c>
      <c r="E2531">
        <v>201</v>
      </c>
      <c r="F2531">
        <f>ROUND(Source!O2529,O2531)</f>
        <v>23319.35</v>
      </c>
      <c r="G2531" t="s">
        <v>66</v>
      </c>
      <c r="H2531" t="s">
        <v>67</v>
      </c>
      <c r="K2531">
        <v>201</v>
      </c>
      <c r="L2531">
        <v>1</v>
      </c>
      <c r="M2531">
        <v>3</v>
      </c>
      <c r="N2531" t="s">
        <v>3</v>
      </c>
      <c r="O2531">
        <v>2</v>
      </c>
      <c r="W2531">
        <v>23319.35</v>
      </c>
      <c r="X2531">
        <v>1</v>
      </c>
      <c r="Y2531">
        <v>23319.35</v>
      </c>
    </row>
    <row r="2532" spans="1:206" x14ac:dyDescent="0.2">
      <c r="A2532">
        <v>50</v>
      </c>
      <c r="B2532">
        <v>0</v>
      </c>
      <c r="C2532">
        <v>0</v>
      </c>
      <c r="D2532">
        <v>1</v>
      </c>
      <c r="E2532">
        <v>202</v>
      </c>
      <c r="F2532">
        <f>ROUND(Source!P2529,O2532)</f>
        <v>0</v>
      </c>
      <c r="G2532" t="s">
        <v>68</v>
      </c>
      <c r="H2532" t="s">
        <v>69</v>
      </c>
      <c r="K2532">
        <v>202</v>
      </c>
      <c r="L2532">
        <v>2</v>
      </c>
      <c r="M2532">
        <v>3</v>
      </c>
      <c r="N2532" t="s">
        <v>3</v>
      </c>
      <c r="O2532">
        <v>2</v>
      </c>
      <c r="W2532">
        <v>0</v>
      </c>
      <c r="X2532">
        <v>1</v>
      </c>
      <c r="Y2532">
        <v>0</v>
      </c>
    </row>
    <row r="2533" spans="1:206" x14ac:dyDescent="0.2">
      <c r="A2533">
        <v>50</v>
      </c>
      <c r="B2533">
        <v>0</v>
      </c>
      <c r="C2533">
        <v>0</v>
      </c>
      <c r="D2533">
        <v>1</v>
      </c>
      <c r="E2533">
        <v>222</v>
      </c>
      <c r="F2533">
        <f>ROUND(Source!AO2529,O2533)</f>
        <v>0</v>
      </c>
      <c r="G2533" t="s">
        <v>70</v>
      </c>
      <c r="H2533" t="s">
        <v>71</v>
      </c>
      <c r="K2533">
        <v>222</v>
      </c>
      <c r="L2533">
        <v>3</v>
      </c>
      <c r="M2533">
        <v>3</v>
      </c>
      <c r="N2533" t="s">
        <v>3</v>
      </c>
      <c r="O2533">
        <v>2</v>
      </c>
      <c r="W2533">
        <v>0</v>
      </c>
      <c r="X2533">
        <v>1</v>
      </c>
      <c r="Y2533">
        <v>0</v>
      </c>
    </row>
    <row r="2534" spans="1:206" x14ac:dyDescent="0.2">
      <c r="A2534">
        <v>50</v>
      </c>
      <c r="B2534">
        <v>0</v>
      </c>
      <c r="C2534">
        <v>0</v>
      </c>
      <c r="D2534">
        <v>1</v>
      </c>
      <c r="E2534">
        <v>225</v>
      </c>
      <c r="F2534">
        <f>ROUND(Source!AV2529,O2534)</f>
        <v>0</v>
      </c>
      <c r="G2534" t="s">
        <v>72</v>
      </c>
      <c r="H2534" t="s">
        <v>73</v>
      </c>
      <c r="K2534">
        <v>225</v>
      </c>
      <c r="L2534">
        <v>4</v>
      </c>
      <c r="M2534">
        <v>3</v>
      </c>
      <c r="N2534" t="s">
        <v>3</v>
      </c>
      <c r="O2534">
        <v>2</v>
      </c>
      <c r="W2534">
        <v>0</v>
      </c>
      <c r="X2534">
        <v>1</v>
      </c>
      <c r="Y2534">
        <v>0</v>
      </c>
    </row>
    <row r="2535" spans="1:206" x14ac:dyDescent="0.2">
      <c r="A2535">
        <v>50</v>
      </c>
      <c r="B2535">
        <v>0</v>
      </c>
      <c r="C2535">
        <v>0</v>
      </c>
      <c r="D2535">
        <v>1</v>
      </c>
      <c r="E2535">
        <v>226</v>
      </c>
      <c r="F2535">
        <f>ROUND(Source!AW2529,O2535)</f>
        <v>0</v>
      </c>
      <c r="G2535" t="s">
        <v>74</v>
      </c>
      <c r="H2535" t="s">
        <v>75</v>
      </c>
      <c r="K2535">
        <v>226</v>
      </c>
      <c r="L2535">
        <v>5</v>
      </c>
      <c r="M2535">
        <v>3</v>
      </c>
      <c r="N2535" t="s">
        <v>3</v>
      </c>
      <c r="O2535">
        <v>2</v>
      </c>
      <c r="W2535">
        <v>0</v>
      </c>
      <c r="X2535">
        <v>1</v>
      </c>
      <c r="Y2535">
        <v>0</v>
      </c>
    </row>
    <row r="2536" spans="1:206" x14ac:dyDescent="0.2">
      <c r="A2536">
        <v>50</v>
      </c>
      <c r="B2536">
        <v>0</v>
      </c>
      <c r="C2536">
        <v>0</v>
      </c>
      <c r="D2536">
        <v>1</v>
      </c>
      <c r="E2536">
        <v>227</v>
      </c>
      <c r="F2536">
        <f>ROUND(Source!AX2529,O2536)</f>
        <v>0</v>
      </c>
      <c r="G2536" t="s">
        <v>76</v>
      </c>
      <c r="H2536" t="s">
        <v>77</v>
      </c>
      <c r="K2536">
        <v>227</v>
      </c>
      <c r="L2536">
        <v>6</v>
      </c>
      <c r="M2536">
        <v>3</v>
      </c>
      <c r="N2536" t="s">
        <v>3</v>
      </c>
      <c r="O2536">
        <v>2</v>
      </c>
      <c r="W2536">
        <v>0</v>
      </c>
      <c r="X2536">
        <v>1</v>
      </c>
      <c r="Y2536">
        <v>0</v>
      </c>
    </row>
    <row r="2537" spans="1:206" x14ac:dyDescent="0.2">
      <c r="A2537">
        <v>50</v>
      </c>
      <c r="B2537">
        <v>0</v>
      </c>
      <c r="C2537">
        <v>0</v>
      </c>
      <c r="D2537">
        <v>1</v>
      </c>
      <c r="E2537">
        <v>228</v>
      </c>
      <c r="F2537">
        <f>ROUND(Source!AY2529,O2537)</f>
        <v>0</v>
      </c>
      <c r="G2537" t="s">
        <v>78</v>
      </c>
      <c r="H2537" t="s">
        <v>79</v>
      </c>
      <c r="K2537">
        <v>228</v>
      </c>
      <c r="L2537">
        <v>7</v>
      </c>
      <c r="M2537">
        <v>3</v>
      </c>
      <c r="N2537" t="s">
        <v>3</v>
      </c>
      <c r="O2537">
        <v>2</v>
      </c>
      <c r="W2537">
        <v>0</v>
      </c>
      <c r="X2537">
        <v>1</v>
      </c>
      <c r="Y2537">
        <v>0</v>
      </c>
    </row>
    <row r="2538" spans="1:206" x14ac:dyDescent="0.2">
      <c r="A2538">
        <v>50</v>
      </c>
      <c r="B2538">
        <v>0</v>
      </c>
      <c r="C2538">
        <v>0</v>
      </c>
      <c r="D2538">
        <v>1</v>
      </c>
      <c r="E2538">
        <v>216</v>
      </c>
      <c r="F2538">
        <f>ROUND(Source!AP2529,O2538)</f>
        <v>0</v>
      </c>
      <c r="G2538" t="s">
        <v>80</v>
      </c>
      <c r="H2538" t="s">
        <v>81</v>
      </c>
      <c r="K2538">
        <v>216</v>
      </c>
      <c r="L2538">
        <v>8</v>
      </c>
      <c r="M2538">
        <v>3</v>
      </c>
      <c r="N2538" t="s">
        <v>3</v>
      </c>
      <c r="O2538">
        <v>2</v>
      </c>
      <c r="W2538">
        <v>0</v>
      </c>
      <c r="X2538">
        <v>1</v>
      </c>
      <c r="Y2538">
        <v>0</v>
      </c>
    </row>
    <row r="2539" spans="1:206" x14ac:dyDescent="0.2">
      <c r="A2539">
        <v>50</v>
      </c>
      <c r="B2539">
        <v>0</v>
      </c>
      <c r="C2539">
        <v>0</v>
      </c>
      <c r="D2539">
        <v>1</v>
      </c>
      <c r="E2539">
        <v>223</v>
      </c>
      <c r="F2539">
        <f>ROUND(Source!AQ2529,O2539)</f>
        <v>0</v>
      </c>
      <c r="G2539" t="s">
        <v>82</v>
      </c>
      <c r="H2539" t="s">
        <v>83</v>
      </c>
      <c r="K2539">
        <v>223</v>
      </c>
      <c r="L2539">
        <v>9</v>
      </c>
      <c r="M2539">
        <v>3</v>
      </c>
      <c r="N2539" t="s">
        <v>3</v>
      </c>
      <c r="O2539">
        <v>2</v>
      </c>
      <c r="W2539">
        <v>0</v>
      </c>
      <c r="X2539">
        <v>1</v>
      </c>
      <c r="Y2539">
        <v>0</v>
      </c>
    </row>
    <row r="2540" spans="1:206" x14ac:dyDescent="0.2">
      <c r="A2540">
        <v>50</v>
      </c>
      <c r="B2540">
        <v>0</v>
      </c>
      <c r="C2540">
        <v>0</v>
      </c>
      <c r="D2540">
        <v>1</v>
      </c>
      <c r="E2540">
        <v>229</v>
      </c>
      <c r="F2540">
        <f>ROUND(Source!AZ2529,O2540)</f>
        <v>0</v>
      </c>
      <c r="G2540" t="s">
        <v>84</v>
      </c>
      <c r="H2540" t="s">
        <v>85</v>
      </c>
      <c r="K2540">
        <v>229</v>
      </c>
      <c r="L2540">
        <v>10</v>
      </c>
      <c r="M2540">
        <v>3</v>
      </c>
      <c r="N2540" t="s">
        <v>3</v>
      </c>
      <c r="O2540">
        <v>2</v>
      </c>
      <c r="W2540">
        <v>0</v>
      </c>
      <c r="X2540">
        <v>1</v>
      </c>
      <c r="Y2540">
        <v>0</v>
      </c>
    </row>
    <row r="2541" spans="1:206" x14ac:dyDescent="0.2">
      <c r="A2541">
        <v>50</v>
      </c>
      <c r="B2541">
        <v>0</v>
      </c>
      <c r="C2541">
        <v>0</v>
      </c>
      <c r="D2541">
        <v>1</v>
      </c>
      <c r="E2541">
        <v>203</v>
      </c>
      <c r="F2541">
        <f>ROUND(Source!Q2529,O2541)</f>
        <v>1033.5</v>
      </c>
      <c r="G2541" t="s">
        <v>86</v>
      </c>
      <c r="H2541" t="s">
        <v>87</v>
      </c>
      <c r="K2541">
        <v>203</v>
      </c>
      <c r="L2541">
        <v>11</v>
      </c>
      <c r="M2541">
        <v>3</v>
      </c>
      <c r="N2541" t="s">
        <v>3</v>
      </c>
      <c r="O2541">
        <v>2</v>
      </c>
      <c r="W2541">
        <v>1033.5</v>
      </c>
      <c r="X2541">
        <v>1</v>
      </c>
      <c r="Y2541">
        <v>1033.5</v>
      </c>
    </row>
    <row r="2542" spans="1:206" x14ac:dyDescent="0.2">
      <c r="A2542">
        <v>50</v>
      </c>
      <c r="B2542">
        <v>0</v>
      </c>
      <c r="C2542">
        <v>0</v>
      </c>
      <c r="D2542">
        <v>1</v>
      </c>
      <c r="E2542">
        <v>231</v>
      </c>
      <c r="F2542">
        <f>ROUND(Source!BB2529,O2542)</f>
        <v>0</v>
      </c>
      <c r="G2542" t="s">
        <v>88</v>
      </c>
      <c r="H2542" t="s">
        <v>89</v>
      </c>
      <c r="K2542">
        <v>231</v>
      </c>
      <c r="L2542">
        <v>12</v>
      </c>
      <c r="M2542">
        <v>3</v>
      </c>
      <c r="N2542" t="s">
        <v>3</v>
      </c>
      <c r="O2542">
        <v>2</v>
      </c>
      <c r="W2542">
        <v>0</v>
      </c>
      <c r="X2542">
        <v>1</v>
      </c>
      <c r="Y2542">
        <v>0</v>
      </c>
    </row>
    <row r="2543" spans="1:206" x14ac:dyDescent="0.2">
      <c r="A2543">
        <v>50</v>
      </c>
      <c r="B2543">
        <v>0</v>
      </c>
      <c r="C2543">
        <v>0</v>
      </c>
      <c r="D2543">
        <v>1</v>
      </c>
      <c r="E2543">
        <v>204</v>
      </c>
      <c r="F2543">
        <f>ROUND(Source!R2529,O2543)</f>
        <v>4.84</v>
      </c>
      <c r="G2543" t="s">
        <v>90</v>
      </c>
      <c r="H2543" t="s">
        <v>91</v>
      </c>
      <c r="K2543">
        <v>204</v>
      </c>
      <c r="L2543">
        <v>13</v>
      </c>
      <c r="M2543">
        <v>3</v>
      </c>
      <c r="N2543" t="s">
        <v>3</v>
      </c>
      <c r="O2543">
        <v>2</v>
      </c>
      <c r="W2543">
        <v>4.84</v>
      </c>
      <c r="X2543">
        <v>1</v>
      </c>
      <c r="Y2543">
        <v>4.84</v>
      </c>
    </row>
    <row r="2544" spans="1:206" x14ac:dyDescent="0.2">
      <c r="A2544">
        <v>50</v>
      </c>
      <c r="B2544">
        <v>0</v>
      </c>
      <c r="C2544">
        <v>0</v>
      </c>
      <c r="D2544">
        <v>1</v>
      </c>
      <c r="E2544">
        <v>205</v>
      </c>
      <c r="F2544">
        <f>ROUND(Source!S2529,O2544)</f>
        <v>22285.85</v>
      </c>
      <c r="G2544" t="s">
        <v>92</v>
      </c>
      <c r="H2544" t="s">
        <v>93</v>
      </c>
      <c r="K2544">
        <v>205</v>
      </c>
      <c r="L2544">
        <v>14</v>
      </c>
      <c r="M2544">
        <v>3</v>
      </c>
      <c r="N2544" t="s">
        <v>3</v>
      </c>
      <c r="O2544">
        <v>2</v>
      </c>
      <c r="W2544">
        <v>22285.85</v>
      </c>
      <c r="X2544">
        <v>1</v>
      </c>
      <c r="Y2544">
        <v>22285.85</v>
      </c>
    </row>
    <row r="2545" spans="1:88" x14ac:dyDescent="0.2">
      <c r="A2545">
        <v>50</v>
      </c>
      <c r="B2545">
        <v>0</v>
      </c>
      <c r="C2545">
        <v>0</v>
      </c>
      <c r="D2545">
        <v>1</v>
      </c>
      <c r="E2545">
        <v>232</v>
      </c>
      <c r="F2545">
        <f>ROUND(Source!BC2529,O2545)</f>
        <v>0</v>
      </c>
      <c r="G2545" t="s">
        <v>94</v>
      </c>
      <c r="H2545" t="s">
        <v>95</v>
      </c>
      <c r="K2545">
        <v>232</v>
      </c>
      <c r="L2545">
        <v>15</v>
      </c>
      <c r="M2545">
        <v>3</v>
      </c>
      <c r="N2545" t="s">
        <v>3</v>
      </c>
      <c r="O2545">
        <v>2</v>
      </c>
      <c r="W2545">
        <v>0</v>
      </c>
      <c r="X2545">
        <v>1</v>
      </c>
      <c r="Y2545">
        <v>0</v>
      </c>
    </row>
    <row r="2546" spans="1:88" x14ac:dyDescent="0.2">
      <c r="A2546">
        <v>50</v>
      </c>
      <c r="B2546">
        <v>0</v>
      </c>
      <c r="C2546">
        <v>0</v>
      </c>
      <c r="D2546">
        <v>1</v>
      </c>
      <c r="E2546">
        <v>214</v>
      </c>
      <c r="F2546">
        <f>ROUND(Source!AS2529,O2546)</f>
        <v>0</v>
      </c>
      <c r="G2546" t="s">
        <v>96</v>
      </c>
      <c r="H2546" t="s">
        <v>97</v>
      </c>
      <c r="K2546">
        <v>214</v>
      </c>
      <c r="L2546">
        <v>16</v>
      </c>
      <c r="M2546">
        <v>3</v>
      </c>
      <c r="N2546" t="s">
        <v>3</v>
      </c>
      <c r="O2546">
        <v>2</v>
      </c>
      <c r="W2546">
        <v>0</v>
      </c>
      <c r="X2546">
        <v>1</v>
      </c>
      <c r="Y2546">
        <v>0</v>
      </c>
    </row>
    <row r="2547" spans="1:88" x14ac:dyDescent="0.2">
      <c r="A2547">
        <v>50</v>
      </c>
      <c r="B2547">
        <v>0</v>
      </c>
      <c r="C2547">
        <v>0</v>
      </c>
      <c r="D2547">
        <v>1</v>
      </c>
      <c r="E2547">
        <v>215</v>
      </c>
      <c r="F2547">
        <f>ROUND(Source!AT2529,O2547)</f>
        <v>0</v>
      </c>
      <c r="G2547" t="s">
        <v>98</v>
      </c>
      <c r="H2547" t="s">
        <v>99</v>
      </c>
      <c r="K2547">
        <v>215</v>
      </c>
      <c r="L2547">
        <v>17</v>
      </c>
      <c r="M2547">
        <v>3</v>
      </c>
      <c r="N2547" t="s">
        <v>3</v>
      </c>
      <c r="O2547">
        <v>2</v>
      </c>
      <c r="W2547">
        <v>0</v>
      </c>
      <c r="X2547">
        <v>1</v>
      </c>
      <c r="Y2547">
        <v>0</v>
      </c>
    </row>
    <row r="2548" spans="1:88" x14ac:dyDescent="0.2">
      <c r="A2548">
        <v>50</v>
      </c>
      <c r="B2548">
        <v>0</v>
      </c>
      <c r="C2548">
        <v>0</v>
      </c>
      <c r="D2548">
        <v>1</v>
      </c>
      <c r="E2548">
        <v>217</v>
      </c>
      <c r="F2548">
        <f>ROUND(Source!AU2529,O2548)</f>
        <v>41153.25</v>
      </c>
      <c r="G2548" t="s">
        <v>100</v>
      </c>
      <c r="H2548" t="s">
        <v>101</v>
      </c>
      <c r="K2548">
        <v>217</v>
      </c>
      <c r="L2548">
        <v>18</v>
      </c>
      <c r="M2548">
        <v>3</v>
      </c>
      <c r="N2548" t="s">
        <v>3</v>
      </c>
      <c r="O2548">
        <v>2</v>
      </c>
      <c r="W2548">
        <v>41153.25</v>
      </c>
      <c r="X2548">
        <v>1</v>
      </c>
      <c r="Y2548">
        <v>41153.25</v>
      </c>
    </row>
    <row r="2549" spans="1:88" x14ac:dyDescent="0.2">
      <c r="A2549">
        <v>50</v>
      </c>
      <c r="B2549">
        <v>0</v>
      </c>
      <c r="C2549">
        <v>0</v>
      </c>
      <c r="D2549">
        <v>1</v>
      </c>
      <c r="E2549">
        <v>230</v>
      </c>
      <c r="F2549">
        <f>ROUND(Source!BA2529,O2549)</f>
        <v>0</v>
      </c>
      <c r="G2549" t="s">
        <v>102</v>
      </c>
      <c r="H2549" t="s">
        <v>103</v>
      </c>
      <c r="K2549">
        <v>230</v>
      </c>
      <c r="L2549">
        <v>19</v>
      </c>
      <c r="M2549">
        <v>3</v>
      </c>
      <c r="N2549" t="s">
        <v>3</v>
      </c>
      <c r="O2549">
        <v>2</v>
      </c>
      <c r="W2549">
        <v>0</v>
      </c>
      <c r="X2549">
        <v>1</v>
      </c>
      <c r="Y2549">
        <v>0</v>
      </c>
    </row>
    <row r="2550" spans="1:88" x14ac:dyDescent="0.2">
      <c r="A2550">
        <v>50</v>
      </c>
      <c r="B2550">
        <v>0</v>
      </c>
      <c r="C2550">
        <v>0</v>
      </c>
      <c r="D2550">
        <v>1</v>
      </c>
      <c r="E2550">
        <v>206</v>
      </c>
      <c r="F2550">
        <f>ROUND(Source!T2529,O2550)</f>
        <v>0</v>
      </c>
      <c r="G2550" t="s">
        <v>104</v>
      </c>
      <c r="H2550" t="s">
        <v>105</v>
      </c>
      <c r="K2550">
        <v>206</v>
      </c>
      <c r="L2550">
        <v>20</v>
      </c>
      <c r="M2550">
        <v>3</v>
      </c>
      <c r="N2550" t="s">
        <v>3</v>
      </c>
      <c r="O2550">
        <v>2</v>
      </c>
      <c r="W2550">
        <v>0</v>
      </c>
      <c r="X2550">
        <v>1</v>
      </c>
      <c r="Y2550">
        <v>0</v>
      </c>
    </row>
    <row r="2551" spans="1:88" x14ac:dyDescent="0.2">
      <c r="A2551">
        <v>50</v>
      </c>
      <c r="B2551">
        <v>0</v>
      </c>
      <c r="C2551">
        <v>0</v>
      </c>
      <c r="D2551">
        <v>1</v>
      </c>
      <c r="E2551">
        <v>207</v>
      </c>
      <c r="F2551">
        <f>Source!U2529</f>
        <v>35.879999999999995</v>
      </c>
      <c r="G2551" t="s">
        <v>106</v>
      </c>
      <c r="H2551" t="s">
        <v>107</v>
      </c>
      <c r="K2551">
        <v>207</v>
      </c>
      <c r="L2551">
        <v>21</v>
      </c>
      <c r="M2551">
        <v>3</v>
      </c>
      <c r="N2551" t="s">
        <v>3</v>
      </c>
      <c r="O2551">
        <v>-1</v>
      </c>
      <c r="W2551">
        <v>35.879999999999995</v>
      </c>
      <c r="X2551">
        <v>1</v>
      </c>
      <c r="Y2551">
        <v>35.879999999999995</v>
      </c>
    </row>
    <row r="2552" spans="1:88" x14ac:dyDescent="0.2">
      <c r="A2552">
        <v>50</v>
      </c>
      <c r="B2552">
        <v>0</v>
      </c>
      <c r="C2552">
        <v>0</v>
      </c>
      <c r="D2552">
        <v>1</v>
      </c>
      <c r="E2552">
        <v>208</v>
      </c>
      <c r="F2552">
        <f>Source!V2529</f>
        <v>0</v>
      </c>
      <c r="G2552" t="s">
        <v>108</v>
      </c>
      <c r="H2552" t="s">
        <v>109</v>
      </c>
      <c r="K2552">
        <v>208</v>
      </c>
      <c r="L2552">
        <v>22</v>
      </c>
      <c r="M2552">
        <v>3</v>
      </c>
      <c r="N2552" t="s">
        <v>3</v>
      </c>
      <c r="O2552">
        <v>-1</v>
      </c>
      <c r="W2552">
        <v>0</v>
      </c>
      <c r="X2552">
        <v>1</v>
      </c>
      <c r="Y2552">
        <v>0</v>
      </c>
    </row>
    <row r="2553" spans="1:88" x14ac:dyDescent="0.2">
      <c r="A2553">
        <v>50</v>
      </c>
      <c r="B2553">
        <v>0</v>
      </c>
      <c r="C2553">
        <v>0</v>
      </c>
      <c r="D2553">
        <v>1</v>
      </c>
      <c r="E2553">
        <v>209</v>
      </c>
      <c r="F2553">
        <f>ROUND(Source!W2529,O2553)</f>
        <v>0</v>
      </c>
      <c r="G2553" t="s">
        <v>110</v>
      </c>
      <c r="H2553" t="s">
        <v>111</v>
      </c>
      <c r="K2553">
        <v>209</v>
      </c>
      <c r="L2553">
        <v>23</v>
      </c>
      <c r="M2553">
        <v>3</v>
      </c>
      <c r="N2553" t="s">
        <v>3</v>
      </c>
      <c r="O2553">
        <v>2</v>
      </c>
      <c r="W2553">
        <v>0</v>
      </c>
      <c r="X2553">
        <v>1</v>
      </c>
      <c r="Y2553">
        <v>0</v>
      </c>
    </row>
    <row r="2554" spans="1:88" x14ac:dyDescent="0.2">
      <c r="A2554">
        <v>50</v>
      </c>
      <c r="B2554">
        <v>0</v>
      </c>
      <c r="C2554">
        <v>0</v>
      </c>
      <c r="D2554">
        <v>1</v>
      </c>
      <c r="E2554">
        <v>233</v>
      </c>
      <c r="F2554">
        <f>ROUND(Source!BD2529,O2554)</f>
        <v>0</v>
      </c>
      <c r="G2554" t="s">
        <v>112</v>
      </c>
      <c r="H2554" t="s">
        <v>113</v>
      </c>
      <c r="K2554">
        <v>233</v>
      </c>
      <c r="L2554">
        <v>24</v>
      </c>
      <c r="M2554">
        <v>3</v>
      </c>
      <c r="N2554" t="s">
        <v>3</v>
      </c>
      <c r="O2554">
        <v>2</v>
      </c>
      <c r="W2554">
        <v>0</v>
      </c>
      <c r="X2554">
        <v>1</v>
      </c>
      <c r="Y2554">
        <v>0</v>
      </c>
    </row>
    <row r="2555" spans="1:88" x14ac:dyDescent="0.2">
      <c r="A2555">
        <v>50</v>
      </c>
      <c r="B2555">
        <v>0</v>
      </c>
      <c r="C2555">
        <v>0</v>
      </c>
      <c r="D2555">
        <v>1</v>
      </c>
      <c r="E2555">
        <v>210</v>
      </c>
      <c r="F2555">
        <f>ROUND(Source!X2529,O2555)</f>
        <v>15600.1</v>
      </c>
      <c r="G2555" t="s">
        <v>114</v>
      </c>
      <c r="H2555" t="s">
        <v>115</v>
      </c>
      <c r="K2555">
        <v>210</v>
      </c>
      <c r="L2555">
        <v>25</v>
      </c>
      <c r="M2555">
        <v>3</v>
      </c>
      <c r="N2555" t="s">
        <v>3</v>
      </c>
      <c r="O2555">
        <v>2</v>
      </c>
      <c r="W2555">
        <v>15600.1</v>
      </c>
      <c r="X2555">
        <v>1</v>
      </c>
      <c r="Y2555">
        <v>15600.1</v>
      </c>
    </row>
    <row r="2556" spans="1:88" x14ac:dyDescent="0.2">
      <c r="A2556">
        <v>50</v>
      </c>
      <c r="B2556">
        <v>0</v>
      </c>
      <c r="C2556">
        <v>0</v>
      </c>
      <c r="D2556">
        <v>1</v>
      </c>
      <c r="E2556">
        <v>211</v>
      </c>
      <c r="F2556">
        <f>ROUND(Source!Y2529,O2556)</f>
        <v>2228.58</v>
      </c>
      <c r="G2556" t="s">
        <v>116</v>
      </c>
      <c r="H2556" t="s">
        <v>117</v>
      </c>
      <c r="K2556">
        <v>211</v>
      </c>
      <c r="L2556">
        <v>26</v>
      </c>
      <c r="M2556">
        <v>3</v>
      </c>
      <c r="N2556" t="s">
        <v>3</v>
      </c>
      <c r="O2556">
        <v>2</v>
      </c>
      <c r="W2556">
        <v>2228.58</v>
      </c>
      <c r="X2556">
        <v>1</v>
      </c>
      <c r="Y2556">
        <v>2228.58</v>
      </c>
    </row>
    <row r="2557" spans="1:88" x14ac:dyDescent="0.2">
      <c r="A2557">
        <v>50</v>
      </c>
      <c r="B2557">
        <v>0</v>
      </c>
      <c r="C2557">
        <v>0</v>
      </c>
      <c r="D2557">
        <v>1</v>
      </c>
      <c r="E2557">
        <v>224</v>
      </c>
      <c r="F2557">
        <f>ROUND(Source!AR2529,O2557)</f>
        <v>41153.25</v>
      </c>
      <c r="G2557" t="s">
        <v>118</v>
      </c>
      <c r="H2557" t="s">
        <v>119</v>
      </c>
      <c r="K2557">
        <v>224</v>
      </c>
      <c r="L2557">
        <v>27</v>
      </c>
      <c r="M2557">
        <v>3</v>
      </c>
      <c r="N2557" t="s">
        <v>3</v>
      </c>
      <c r="O2557">
        <v>2</v>
      </c>
      <c r="W2557">
        <v>41153.25</v>
      </c>
      <c r="X2557">
        <v>1</v>
      </c>
      <c r="Y2557">
        <v>41153.25</v>
      </c>
    </row>
    <row r="2559" spans="1:88" x14ac:dyDescent="0.2">
      <c r="A2559">
        <v>4</v>
      </c>
      <c r="B2559">
        <v>1</v>
      </c>
      <c r="D2559">
        <f>ROW(A2567)</f>
        <v>2567</v>
      </c>
      <c r="F2559" t="s">
        <v>13</v>
      </c>
      <c r="G2559" t="s">
        <v>585</v>
      </c>
      <c r="H2559" t="s">
        <v>3</v>
      </c>
      <c r="I2559">
        <v>0</v>
      </c>
      <c r="K2559">
        <v>0</v>
      </c>
      <c r="M2559" t="s">
        <v>3</v>
      </c>
      <c r="S2559">
        <v>0</v>
      </c>
      <c r="U2559" t="s">
        <v>3</v>
      </c>
      <c r="V2559">
        <v>0</v>
      </c>
      <c r="AB2559" t="s">
        <v>3</v>
      </c>
      <c r="AC2559" t="s">
        <v>3</v>
      </c>
      <c r="AD2559" t="s">
        <v>3</v>
      </c>
      <c r="AE2559" t="s">
        <v>3</v>
      </c>
      <c r="AF2559" t="s">
        <v>3</v>
      </c>
      <c r="AG2559" t="s">
        <v>3</v>
      </c>
      <c r="AP2559" t="s">
        <v>3</v>
      </c>
      <c r="AQ2559" t="s">
        <v>3</v>
      </c>
      <c r="AR2559" t="s">
        <v>3</v>
      </c>
      <c r="AZ2559" t="s">
        <v>3</v>
      </c>
      <c r="BB2559" t="s">
        <v>3</v>
      </c>
      <c r="BC2559" t="s">
        <v>3</v>
      </c>
      <c r="BD2559" t="s">
        <v>3</v>
      </c>
      <c r="BE2559" t="s">
        <v>3</v>
      </c>
      <c r="BF2559" t="s">
        <v>3</v>
      </c>
      <c r="BG2559" t="s">
        <v>3</v>
      </c>
      <c r="BH2559" t="s">
        <v>3</v>
      </c>
      <c r="BI2559" t="s">
        <v>3</v>
      </c>
      <c r="BJ2559" t="s">
        <v>3</v>
      </c>
      <c r="BK2559" t="s">
        <v>3</v>
      </c>
      <c r="BL2559" t="s">
        <v>3</v>
      </c>
      <c r="BM2559" t="s">
        <v>3</v>
      </c>
      <c r="BN2559" t="s">
        <v>3</v>
      </c>
      <c r="BO2559" t="s">
        <v>3</v>
      </c>
      <c r="BP2559" t="s">
        <v>3</v>
      </c>
      <c r="BX2559">
        <v>0</v>
      </c>
      <c r="CJ2559">
        <v>0</v>
      </c>
    </row>
    <row r="2561" spans="1:245" x14ac:dyDescent="0.2">
      <c r="A2561">
        <v>52</v>
      </c>
      <c r="B2561">
        <f t="shared" ref="B2561:G2561" si="1827">B2567</f>
        <v>1</v>
      </c>
      <c r="C2561">
        <f t="shared" si="1827"/>
        <v>4</v>
      </c>
      <c r="D2561">
        <f t="shared" si="1827"/>
        <v>2559</v>
      </c>
      <c r="E2561">
        <f t="shared" si="1827"/>
        <v>0</v>
      </c>
      <c r="F2561" t="str">
        <f t="shared" si="1827"/>
        <v>Новый раздел</v>
      </c>
      <c r="G2561" t="str">
        <f t="shared" si="1827"/>
        <v>Электрощит ЩАО 2.2</v>
      </c>
      <c r="O2561">
        <f t="shared" ref="O2561:AT2561" si="1828">O2567</f>
        <v>25113.14</v>
      </c>
      <c r="P2561">
        <f t="shared" si="1828"/>
        <v>0</v>
      </c>
      <c r="Q2561">
        <f t="shared" si="1828"/>
        <v>1113</v>
      </c>
      <c r="R2561">
        <f t="shared" si="1828"/>
        <v>5.21</v>
      </c>
      <c r="S2561">
        <f t="shared" si="1828"/>
        <v>24000.14</v>
      </c>
      <c r="T2561">
        <f t="shared" si="1828"/>
        <v>0</v>
      </c>
      <c r="U2561">
        <f t="shared" si="1828"/>
        <v>38.639999999999993</v>
      </c>
      <c r="V2561">
        <f t="shared" si="1828"/>
        <v>0</v>
      </c>
      <c r="W2561">
        <f t="shared" si="1828"/>
        <v>0</v>
      </c>
      <c r="X2561">
        <f t="shared" si="1828"/>
        <v>16800.09</v>
      </c>
      <c r="Y2561">
        <f t="shared" si="1828"/>
        <v>2400.0100000000002</v>
      </c>
      <c r="Z2561">
        <f t="shared" si="1828"/>
        <v>0</v>
      </c>
      <c r="AA2561">
        <f t="shared" si="1828"/>
        <v>0</v>
      </c>
      <c r="AB2561">
        <f t="shared" si="1828"/>
        <v>25113.14</v>
      </c>
      <c r="AC2561">
        <f t="shared" si="1828"/>
        <v>0</v>
      </c>
      <c r="AD2561">
        <f t="shared" si="1828"/>
        <v>1113</v>
      </c>
      <c r="AE2561">
        <f t="shared" si="1828"/>
        <v>5.21</v>
      </c>
      <c r="AF2561">
        <f t="shared" si="1828"/>
        <v>24000.14</v>
      </c>
      <c r="AG2561">
        <f t="shared" si="1828"/>
        <v>0</v>
      </c>
      <c r="AH2561">
        <f t="shared" si="1828"/>
        <v>38.639999999999993</v>
      </c>
      <c r="AI2561">
        <f t="shared" si="1828"/>
        <v>0</v>
      </c>
      <c r="AJ2561">
        <f t="shared" si="1828"/>
        <v>0</v>
      </c>
      <c r="AK2561">
        <f t="shared" si="1828"/>
        <v>16800.09</v>
      </c>
      <c r="AL2561">
        <f t="shared" si="1828"/>
        <v>2400.0100000000002</v>
      </c>
      <c r="AM2561">
        <f t="shared" si="1828"/>
        <v>0</v>
      </c>
      <c r="AN2561">
        <f t="shared" si="1828"/>
        <v>0</v>
      </c>
      <c r="AO2561">
        <f t="shared" si="1828"/>
        <v>0</v>
      </c>
      <c r="AP2561">
        <f t="shared" si="1828"/>
        <v>0</v>
      </c>
      <c r="AQ2561">
        <f t="shared" si="1828"/>
        <v>0</v>
      </c>
      <c r="AR2561">
        <f t="shared" si="1828"/>
        <v>44318.87</v>
      </c>
      <c r="AS2561">
        <f t="shared" si="1828"/>
        <v>0</v>
      </c>
      <c r="AT2561">
        <f t="shared" si="1828"/>
        <v>0</v>
      </c>
      <c r="AU2561">
        <f t="shared" ref="AU2561:BZ2561" si="1829">AU2567</f>
        <v>44318.87</v>
      </c>
      <c r="AV2561">
        <f t="shared" si="1829"/>
        <v>0</v>
      </c>
      <c r="AW2561">
        <f t="shared" si="1829"/>
        <v>0</v>
      </c>
      <c r="AX2561">
        <f t="shared" si="1829"/>
        <v>0</v>
      </c>
      <c r="AY2561">
        <f t="shared" si="1829"/>
        <v>0</v>
      </c>
      <c r="AZ2561">
        <f t="shared" si="1829"/>
        <v>0</v>
      </c>
      <c r="BA2561">
        <f t="shared" si="1829"/>
        <v>0</v>
      </c>
      <c r="BB2561">
        <f t="shared" si="1829"/>
        <v>0</v>
      </c>
      <c r="BC2561">
        <f t="shared" si="1829"/>
        <v>0</v>
      </c>
      <c r="BD2561">
        <f t="shared" si="1829"/>
        <v>0</v>
      </c>
      <c r="BE2561">
        <f t="shared" si="1829"/>
        <v>0</v>
      </c>
      <c r="BF2561">
        <f t="shared" si="1829"/>
        <v>0</v>
      </c>
      <c r="BG2561">
        <f t="shared" si="1829"/>
        <v>0</v>
      </c>
      <c r="BH2561">
        <f t="shared" si="1829"/>
        <v>0</v>
      </c>
      <c r="BI2561">
        <f t="shared" si="1829"/>
        <v>0</v>
      </c>
      <c r="BJ2561">
        <f t="shared" si="1829"/>
        <v>0</v>
      </c>
      <c r="BK2561">
        <f t="shared" si="1829"/>
        <v>0</v>
      </c>
      <c r="BL2561">
        <f t="shared" si="1829"/>
        <v>0</v>
      </c>
      <c r="BM2561">
        <f t="shared" si="1829"/>
        <v>0</v>
      </c>
      <c r="BN2561">
        <f t="shared" si="1829"/>
        <v>0</v>
      </c>
      <c r="BO2561">
        <f t="shared" si="1829"/>
        <v>0</v>
      </c>
      <c r="BP2561">
        <f t="shared" si="1829"/>
        <v>0</v>
      </c>
      <c r="BQ2561">
        <f t="shared" si="1829"/>
        <v>0</v>
      </c>
      <c r="BR2561">
        <f t="shared" si="1829"/>
        <v>0</v>
      </c>
      <c r="BS2561">
        <f t="shared" si="1829"/>
        <v>0</v>
      </c>
      <c r="BT2561">
        <f t="shared" si="1829"/>
        <v>0</v>
      </c>
      <c r="BU2561">
        <f t="shared" si="1829"/>
        <v>0</v>
      </c>
      <c r="BV2561">
        <f t="shared" si="1829"/>
        <v>0</v>
      </c>
      <c r="BW2561">
        <f t="shared" si="1829"/>
        <v>0</v>
      </c>
      <c r="BX2561">
        <f t="shared" si="1829"/>
        <v>0</v>
      </c>
      <c r="BY2561">
        <f t="shared" si="1829"/>
        <v>0</v>
      </c>
      <c r="BZ2561">
        <f t="shared" si="1829"/>
        <v>0</v>
      </c>
      <c r="CA2561">
        <f t="shared" ref="CA2561:DF2561" si="1830">CA2567</f>
        <v>44318.87</v>
      </c>
      <c r="CB2561">
        <f t="shared" si="1830"/>
        <v>0</v>
      </c>
      <c r="CC2561">
        <f t="shared" si="1830"/>
        <v>0</v>
      </c>
      <c r="CD2561">
        <f t="shared" si="1830"/>
        <v>44318.87</v>
      </c>
      <c r="CE2561">
        <f t="shared" si="1830"/>
        <v>0</v>
      </c>
      <c r="CF2561">
        <f t="shared" si="1830"/>
        <v>0</v>
      </c>
      <c r="CG2561">
        <f t="shared" si="1830"/>
        <v>0</v>
      </c>
      <c r="CH2561">
        <f t="shared" si="1830"/>
        <v>0</v>
      </c>
      <c r="CI2561">
        <f t="shared" si="1830"/>
        <v>0</v>
      </c>
      <c r="CJ2561">
        <f t="shared" si="1830"/>
        <v>0</v>
      </c>
      <c r="CK2561">
        <f t="shared" si="1830"/>
        <v>0</v>
      </c>
      <c r="CL2561">
        <f t="shared" si="1830"/>
        <v>0</v>
      </c>
      <c r="CM2561">
        <f t="shared" si="1830"/>
        <v>0</v>
      </c>
      <c r="CN2561">
        <f t="shared" si="1830"/>
        <v>0</v>
      </c>
      <c r="CO2561">
        <f t="shared" si="1830"/>
        <v>0</v>
      </c>
      <c r="CP2561">
        <f t="shared" si="1830"/>
        <v>0</v>
      </c>
      <c r="CQ2561">
        <f t="shared" si="1830"/>
        <v>0</v>
      </c>
      <c r="CR2561">
        <f t="shared" si="1830"/>
        <v>0</v>
      </c>
      <c r="CS2561">
        <f t="shared" si="1830"/>
        <v>0</v>
      </c>
      <c r="CT2561">
        <f t="shared" si="1830"/>
        <v>0</v>
      </c>
      <c r="CU2561">
        <f t="shared" si="1830"/>
        <v>0</v>
      </c>
      <c r="CV2561">
        <f t="shared" si="1830"/>
        <v>0</v>
      </c>
      <c r="CW2561">
        <f t="shared" si="1830"/>
        <v>0</v>
      </c>
      <c r="CX2561">
        <f t="shared" si="1830"/>
        <v>0</v>
      </c>
      <c r="CY2561">
        <f t="shared" si="1830"/>
        <v>0</v>
      </c>
      <c r="CZ2561">
        <f t="shared" si="1830"/>
        <v>0</v>
      </c>
      <c r="DA2561">
        <f t="shared" si="1830"/>
        <v>0</v>
      </c>
      <c r="DB2561">
        <f t="shared" si="1830"/>
        <v>0</v>
      </c>
      <c r="DC2561">
        <f t="shared" si="1830"/>
        <v>0</v>
      </c>
      <c r="DD2561">
        <f t="shared" si="1830"/>
        <v>0</v>
      </c>
      <c r="DE2561">
        <f t="shared" si="1830"/>
        <v>0</v>
      </c>
      <c r="DF2561">
        <f t="shared" si="1830"/>
        <v>0</v>
      </c>
      <c r="DG2561">
        <f t="shared" ref="DG2561:EL2561" si="1831">DG2567</f>
        <v>0</v>
      </c>
      <c r="DH2561">
        <f t="shared" si="1831"/>
        <v>0</v>
      </c>
      <c r="DI2561">
        <f t="shared" si="1831"/>
        <v>0</v>
      </c>
      <c r="DJ2561">
        <f t="shared" si="1831"/>
        <v>0</v>
      </c>
      <c r="DK2561">
        <f t="shared" si="1831"/>
        <v>0</v>
      </c>
      <c r="DL2561">
        <f t="shared" si="1831"/>
        <v>0</v>
      </c>
      <c r="DM2561">
        <f t="shared" si="1831"/>
        <v>0</v>
      </c>
      <c r="DN2561">
        <f t="shared" si="1831"/>
        <v>0</v>
      </c>
      <c r="DO2561">
        <f t="shared" si="1831"/>
        <v>0</v>
      </c>
      <c r="DP2561">
        <f t="shared" si="1831"/>
        <v>0</v>
      </c>
      <c r="DQ2561">
        <f t="shared" si="1831"/>
        <v>0</v>
      </c>
      <c r="DR2561">
        <f t="shared" si="1831"/>
        <v>0</v>
      </c>
      <c r="DS2561">
        <f t="shared" si="1831"/>
        <v>0</v>
      </c>
      <c r="DT2561">
        <f t="shared" si="1831"/>
        <v>0</v>
      </c>
      <c r="DU2561">
        <f t="shared" si="1831"/>
        <v>0</v>
      </c>
      <c r="DV2561">
        <f t="shared" si="1831"/>
        <v>0</v>
      </c>
      <c r="DW2561">
        <f t="shared" si="1831"/>
        <v>0</v>
      </c>
      <c r="DX2561">
        <f t="shared" si="1831"/>
        <v>0</v>
      </c>
      <c r="DY2561">
        <f t="shared" si="1831"/>
        <v>0</v>
      </c>
      <c r="DZ2561">
        <f t="shared" si="1831"/>
        <v>0</v>
      </c>
      <c r="EA2561">
        <f t="shared" si="1831"/>
        <v>0</v>
      </c>
      <c r="EB2561">
        <f t="shared" si="1831"/>
        <v>0</v>
      </c>
      <c r="EC2561">
        <f t="shared" si="1831"/>
        <v>0</v>
      </c>
      <c r="ED2561">
        <f t="shared" si="1831"/>
        <v>0</v>
      </c>
      <c r="EE2561">
        <f t="shared" si="1831"/>
        <v>0</v>
      </c>
      <c r="EF2561">
        <f t="shared" si="1831"/>
        <v>0</v>
      </c>
      <c r="EG2561">
        <f t="shared" si="1831"/>
        <v>0</v>
      </c>
      <c r="EH2561">
        <f t="shared" si="1831"/>
        <v>0</v>
      </c>
      <c r="EI2561">
        <f t="shared" si="1831"/>
        <v>0</v>
      </c>
      <c r="EJ2561">
        <f t="shared" si="1831"/>
        <v>0</v>
      </c>
      <c r="EK2561">
        <f t="shared" si="1831"/>
        <v>0</v>
      </c>
      <c r="EL2561">
        <f t="shared" si="1831"/>
        <v>0</v>
      </c>
      <c r="EM2561">
        <f t="shared" ref="EM2561:FR2561" si="1832">EM2567</f>
        <v>0</v>
      </c>
      <c r="EN2561">
        <f t="shared" si="1832"/>
        <v>0</v>
      </c>
      <c r="EO2561">
        <f t="shared" si="1832"/>
        <v>0</v>
      </c>
      <c r="EP2561">
        <f t="shared" si="1832"/>
        <v>0</v>
      </c>
      <c r="EQ2561">
        <f t="shared" si="1832"/>
        <v>0</v>
      </c>
      <c r="ER2561">
        <f t="shared" si="1832"/>
        <v>0</v>
      </c>
      <c r="ES2561">
        <f t="shared" si="1832"/>
        <v>0</v>
      </c>
      <c r="ET2561">
        <f t="shared" si="1832"/>
        <v>0</v>
      </c>
      <c r="EU2561">
        <f t="shared" si="1832"/>
        <v>0</v>
      </c>
      <c r="EV2561">
        <f t="shared" si="1832"/>
        <v>0</v>
      </c>
      <c r="EW2561">
        <f t="shared" si="1832"/>
        <v>0</v>
      </c>
      <c r="EX2561">
        <f t="shared" si="1832"/>
        <v>0</v>
      </c>
      <c r="EY2561">
        <f t="shared" si="1832"/>
        <v>0</v>
      </c>
      <c r="EZ2561">
        <f t="shared" si="1832"/>
        <v>0</v>
      </c>
      <c r="FA2561">
        <f t="shared" si="1832"/>
        <v>0</v>
      </c>
      <c r="FB2561">
        <f t="shared" si="1832"/>
        <v>0</v>
      </c>
      <c r="FC2561">
        <f t="shared" si="1832"/>
        <v>0</v>
      </c>
      <c r="FD2561">
        <f t="shared" si="1832"/>
        <v>0</v>
      </c>
      <c r="FE2561">
        <f t="shared" si="1832"/>
        <v>0</v>
      </c>
      <c r="FF2561">
        <f t="shared" si="1832"/>
        <v>0</v>
      </c>
      <c r="FG2561">
        <f t="shared" si="1832"/>
        <v>0</v>
      </c>
      <c r="FH2561">
        <f t="shared" si="1832"/>
        <v>0</v>
      </c>
      <c r="FI2561">
        <f t="shared" si="1832"/>
        <v>0</v>
      </c>
      <c r="FJ2561">
        <f t="shared" si="1832"/>
        <v>0</v>
      </c>
      <c r="FK2561">
        <f t="shared" si="1832"/>
        <v>0</v>
      </c>
      <c r="FL2561">
        <f t="shared" si="1832"/>
        <v>0</v>
      </c>
      <c r="FM2561">
        <f t="shared" si="1832"/>
        <v>0</v>
      </c>
      <c r="FN2561">
        <f t="shared" si="1832"/>
        <v>0</v>
      </c>
      <c r="FO2561">
        <f t="shared" si="1832"/>
        <v>0</v>
      </c>
      <c r="FP2561">
        <f t="shared" si="1832"/>
        <v>0</v>
      </c>
      <c r="FQ2561">
        <f t="shared" si="1832"/>
        <v>0</v>
      </c>
      <c r="FR2561">
        <f t="shared" si="1832"/>
        <v>0</v>
      </c>
      <c r="FS2561">
        <f t="shared" ref="FS2561:GX2561" si="1833">FS2567</f>
        <v>0</v>
      </c>
      <c r="FT2561">
        <f t="shared" si="1833"/>
        <v>0</v>
      </c>
      <c r="FU2561">
        <f t="shared" si="1833"/>
        <v>0</v>
      </c>
      <c r="FV2561">
        <f t="shared" si="1833"/>
        <v>0</v>
      </c>
      <c r="FW2561">
        <f t="shared" si="1833"/>
        <v>0</v>
      </c>
      <c r="FX2561">
        <f t="shared" si="1833"/>
        <v>0</v>
      </c>
      <c r="FY2561">
        <f t="shared" si="1833"/>
        <v>0</v>
      </c>
      <c r="FZ2561">
        <f t="shared" si="1833"/>
        <v>0</v>
      </c>
      <c r="GA2561">
        <f t="shared" si="1833"/>
        <v>0</v>
      </c>
      <c r="GB2561">
        <f t="shared" si="1833"/>
        <v>0</v>
      </c>
      <c r="GC2561">
        <f t="shared" si="1833"/>
        <v>0</v>
      </c>
      <c r="GD2561">
        <f t="shared" si="1833"/>
        <v>0</v>
      </c>
      <c r="GE2561">
        <f t="shared" si="1833"/>
        <v>0</v>
      </c>
      <c r="GF2561">
        <f t="shared" si="1833"/>
        <v>0</v>
      </c>
      <c r="GG2561">
        <f t="shared" si="1833"/>
        <v>0</v>
      </c>
      <c r="GH2561">
        <f t="shared" si="1833"/>
        <v>0</v>
      </c>
      <c r="GI2561">
        <f t="shared" si="1833"/>
        <v>0</v>
      </c>
      <c r="GJ2561">
        <f t="shared" si="1833"/>
        <v>0</v>
      </c>
      <c r="GK2561">
        <f t="shared" si="1833"/>
        <v>0</v>
      </c>
      <c r="GL2561">
        <f t="shared" si="1833"/>
        <v>0</v>
      </c>
      <c r="GM2561">
        <f t="shared" si="1833"/>
        <v>0</v>
      </c>
      <c r="GN2561">
        <f t="shared" si="1833"/>
        <v>0</v>
      </c>
      <c r="GO2561">
        <f t="shared" si="1833"/>
        <v>0</v>
      </c>
      <c r="GP2561">
        <f t="shared" si="1833"/>
        <v>0</v>
      </c>
      <c r="GQ2561">
        <f t="shared" si="1833"/>
        <v>0</v>
      </c>
      <c r="GR2561">
        <f t="shared" si="1833"/>
        <v>0</v>
      </c>
      <c r="GS2561">
        <f t="shared" si="1833"/>
        <v>0</v>
      </c>
      <c r="GT2561">
        <f t="shared" si="1833"/>
        <v>0</v>
      </c>
      <c r="GU2561">
        <f t="shared" si="1833"/>
        <v>0</v>
      </c>
      <c r="GV2561">
        <f t="shared" si="1833"/>
        <v>0</v>
      </c>
      <c r="GW2561">
        <f t="shared" si="1833"/>
        <v>0</v>
      </c>
      <c r="GX2561">
        <f t="shared" si="1833"/>
        <v>0</v>
      </c>
    </row>
    <row r="2563" spans="1:245" x14ac:dyDescent="0.2">
      <c r="A2563">
        <v>17</v>
      </c>
      <c r="B2563">
        <v>1</v>
      </c>
      <c r="C2563">
        <f>ROW(SmtRes!A826)</f>
        <v>826</v>
      </c>
      <c r="D2563">
        <f>ROW(EtalonRes!A826)</f>
        <v>826</v>
      </c>
      <c r="E2563" t="s">
        <v>586</v>
      </c>
      <c r="F2563" t="s">
        <v>122</v>
      </c>
      <c r="G2563" t="s">
        <v>123</v>
      </c>
      <c r="H2563" t="s">
        <v>52</v>
      </c>
      <c r="I2563">
        <v>14</v>
      </c>
      <c r="J2563">
        <v>0</v>
      </c>
      <c r="K2563">
        <v>14</v>
      </c>
      <c r="O2563">
        <f>ROUND(CP2563,2)</f>
        <v>4185.5200000000004</v>
      </c>
      <c r="P2563">
        <f>ROUND(CQ2563*I2563,2)</f>
        <v>0</v>
      </c>
      <c r="Q2563">
        <f>ROUND(CR2563*I2563,2)</f>
        <v>185.5</v>
      </c>
      <c r="R2563">
        <f>ROUND(CS2563*I2563,2)</f>
        <v>0.87</v>
      </c>
      <c r="S2563">
        <f>ROUND(CT2563*I2563,2)</f>
        <v>4000.02</v>
      </c>
      <c r="T2563">
        <f>ROUND(CU2563*I2563,2)</f>
        <v>0</v>
      </c>
      <c r="U2563">
        <f>CV2563*I2563</f>
        <v>6.4399999999999995</v>
      </c>
      <c r="V2563">
        <f>CW2563*I2563</f>
        <v>0</v>
      </c>
      <c r="W2563">
        <f>ROUND(CX2563*I2563,2)</f>
        <v>0</v>
      </c>
      <c r="X2563">
        <f t="shared" ref="X2563:Y2565" si="1834">ROUND(CY2563,2)</f>
        <v>2800.01</v>
      </c>
      <c r="Y2563">
        <f t="shared" si="1834"/>
        <v>400</v>
      </c>
      <c r="AA2563">
        <v>35364244</v>
      </c>
      <c r="AB2563">
        <f>ROUND((AC2563+AD2563+AF2563),6)</f>
        <v>298.96600000000001</v>
      </c>
      <c r="AC2563">
        <f>ROUND(((ES2563*0)),6)</f>
        <v>0</v>
      </c>
      <c r="AD2563">
        <f>ROUND(((((ET2563*0.2))-((EU2563*0.2)))+AE2563),6)</f>
        <v>13.25</v>
      </c>
      <c r="AE2563">
        <f>ROUND(((EU2563*0.2)),6)</f>
        <v>6.2E-2</v>
      </c>
      <c r="AF2563">
        <f>ROUND(((EV2563*0.2)),6)</f>
        <v>285.71600000000001</v>
      </c>
      <c r="AG2563">
        <f>ROUND((AP2563),6)</f>
        <v>0</v>
      </c>
      <c r="AH2563">
        <f>((EW2563*0.2))</f>
        <v>0.45999999999999996</v>
      </c>
      <c r="AI2563">
        <f>((EX2563*0.2))</f>
        <v>0</v>
      </c>
      <c r="AJ2563">
        <f>(AS2563)</f>
        <v>0</v>
      </c>
      <c r="AK2563">
        <v>3700.99</v>
      </c>
      <c r="AL2563">
        <v>2206.16</v>
      </c>
      <c r="AM2563">
        <v>66.25</v>
      </c>
      <c r="AN2563">
        <v>0.31</v>
      </c>
      <c r="AO2563">
        <v>1428.58</v>
      </c>
      <c r="AP2563">
        <v>0</v>
      </c>
      <c r="AQ2563">
        <v>2.2999999999999998</v>
      </c>
      <c r="AR2563">
        <v>0</v>
      </c>
      <c r="AS2563">
        <v>0</v>
      </c>
      <c r="AT2563">
        <v>70</v>
      </c>
      <c r="AU2563">
        <v>10</v>
      </c>
      <c r="AV2563">
        <v>1</v>
      </c>
      <c r="AW2563">
        <v>1</v>
      </c>
      <c r="AZ2563">
        <v>1</v>
      </c>
      <c r="BA2563">
        <v>1</v>
      </c>
      <c r="BB2563">
        <v>1</v>
      </c>
      <c r="BC2563">
        <v>1</v>
      </c>
      <c r="BD2563" t="s">
        <v>3</v>
      </c>
      <c r="BE2563" t="s">
        <v>3</v>
      </c>
      <c r="BF2563" t="s">
        <v>3</v>
      </c>
      <c r="BG2563" t="s">
        <v>3</v>
      </c>
      <c r="BH2563">
        <v>0</v>
      </c>
      <c r="BI2563">
        <v>4</v>
      </c>
      <c r="BJ2563" t="s">
        <v>124</v>
      </c>
      <c r="BM2563">
        <v>0</v>
      </c>
      <c r="BN2563">
        <v>0</v>
      </c>
      <c r="BO2563" t="s">
        <v>3</v>
      </c>
      <c r="BP2563">
        <v>0</v>
      </c>
      <c r="BQ2563">
        <v>1</v>
      </c>
      <c r="BR2563">
        <v>0</v>
      </c>
      <c r="BS2563">
        <v>1</v>
      </c>
      <c r="BT2563">
        <v>1</v>
      </c>
      <c r="BU2563">
        <v>1</v>
      </c>
      <c r="BV2563">
        <v>1</v>
      </c>
      <c r="BW2563">
        <v>1</v>
      </c>
      <c r="BX2563">
        <v>1</v>
      </c>
      <c r="BY2563" t="s">
        <v>3</v>
      </c>
      <c r="BZ2563">
        <v>70</v>
      </c>
      <c r="CA2563">
        <v>10</v>
      </c>
      <c r="CB2563" t="s">
        <v>3</v>
      </c>
      <c r="CE2563">
        <v>0</v>
      </c>
      <c r="CF2563">
        <v>0</v>
      </c>
      <c r="CG2563">
        <v>0</v>
      </c>
      <c r="CM2563">
        <v>0</v>
      </c>
      <c r="CN2563" t="s">
        <v>1130</v>
      </c>
      <c r="CO2563">
        <v>0</v>
      </c>
      <c r="CP2563">
        <f>(P2563+Q2563+S2563)</f>
        <v>4185.5200000000004</v>
      </c>
      <c r="CQ2563">
        <f>(AC2563*BC2563*AW2563)</f>
        <v>0</v>
      </c>
      <c r="CR2563">
        <f>(((((ET2563*0.2))*BB2563-((EU2563*0.2))*BS2563)+AE2563*BS2563)*AV2563)</f>
        <v>13.25</v>
      </c>
      <c r="CS2563">
        <f>(AE2563*BS2563*AV2563)</f>
        <v>6.2E-2</v>
      </c>
      <c r="CT2563">
        <f>(AF2563*BA2563*AV2563)</f>
        <v>285.71600000000001</v>
      </c>
      <c r="CU2563">
        <f>AG2563</f>
        <v>0</v>
      </c>
      <c r="CV2563">
        <f>(AH2563*AV2563)</f>
        <v>0.45999999999999996</v>
      </c>
      <c r="CW2563">
        <f t="shared" ref="CW2563:CX2565" si="1835">AI2563</f>
        <v>0</v>
      </c>
      <c r="CX2563">
        <f t="shared" si="1835"/>
        <v>0</v>
      </c>
      <c r="CY2563">
        <f>((S2563*BZ2563)/100)</f>
        <v>2800.0140000000001</v>
      </c>
      <c r="CZ2563">
        <f>((S2563*CA2563)/100)</f>
        <v>400.00199999999995</v>
      </c>
      <c r="DB2563">
        <v>21</v>
      </c>
      <c r="DC2563" t="s">
        <v>3</v>
      </c>
      <c r="DD2563" t="s">
        <v>54</v>
      </c>
      <c r="DE2563" t="s">
        <v>55</v>
      </c>
      <c r="DF2563" t="s">
        <v>55</v>
      </c>
      <c r="DG2563" t="s">
        <v>55</v>
      </c>
      <c r="DH2563" t="s">
        <v>3</v>
      </c>
      <c r="DI2563" t="s">
        <v>55</v>
      </c>
      <c r="DJ2563" t="s">
        <v>55</v>
      </c>
      <c r="DK2563" t="s">
        <v>3</v>
      </c>
      <c r="DL2563" t="s">
        <v>3</v>
      </c>
      <c r="DM2563" t="s">
        <v>3</v>
      </c>
      <c r="DN2563">
        <v>0</v>
      </c>
      <c r="DO2563">
        <v>0</v>
      </c>
      <c r="DP2563">
        <v>1</v>
      </c>
      <c r="DQ2563">
        <v>1</v>
      </c>
      <c r="DU2563">
        <v>1010</v>
      </c>
      <c r="DV2563" t="s">
        <v>52</v>
      </c>
      <c r="DW2563" t="s">
        <v>52</v>
      </c>
      <c r="DX2563">
        <v>1</v>
      </c>
      <c r="DZ2563" t="s">
        <v>3</v>
      </c>
      <c r="EA2563" t="s">
        <v>3</v>
      </c>
      <c r="EB2563" t="s">
        <v>3</v>
      </c>
      <c r="EC2563" t="s">
        <v>3</v>
      </c>
      <c r="EE2563">
        <v>35096056</v>
      </c>
      <c r="EF2563">
        <v>1</v>
      </c>
      <c r="EG2563" t="s">
        <v>20</v>
      </c>
      <c r="EH2563">
        <v>0</v>
      </c>
      <c r="EI2563" t="s">
        <v>3</v>
      </c>
      <c r="EJ2563">
        <v>4</v>
      </c>
      <c r="EK2563">
        <v>0</v>
      </c>
      <c r="EL2563" t="s">
        <v>21</v>
      </c>
      <c r="EM2563" t="s">
        <v>22</v>
      </c>
      <c r="EO2563" t="s">
        <v>56</v>
      </c>
      <c r="EQ2563">
        <v>0</v>
      </c>
      <c r="ER2563">
        <v>3700.99</v>
      </c>
      <c r="ES2563">
        <v>2206.16</v>
      </c>
      <c r="ET2563">
        <v>66.25</v>
      </c>
      <c r="EU2563">
        <v>0.31</v>
      </c>
      <c r="EV2563">
        <v>1428.58</v>
      </c>
      <c r="EW2563">
        <v>2.2999999999999998</v>
      </c>
      <c r="EX2563">
        <v>0</v>
      </c>
      <c r="EY2563">
        <v>0</v>
      </c>
      <c r="FQ2563">
        <v>0</v>
      </c>
      <c r="FR2563">
        <v>0</v>
      </c>
      <c r="FS2563">
        <v>0</v>
      </c>
      <c r="FX2563">
        <v>70</v>
      </c>
      <c r="FY2563">
        <v>10</v>
      </c>
      <c r="GA2563" t="s">
        <v>3</v>
      </c>
      <c r="GD2563">
        <v>0</v>
      </c>
      <c r="GF2563">
        <v>845110403</v>
      </c>
      <c r="GG2563">
        <v>2</v>
      </c>
      <c r="GH2563">
        <v>1</v>
      </c>
      <c r="GI2563">
        <v>-2</v>
      </c>
      <c r="GJ2563">
        <v>0</v>
      </c>
      <c r="GK2563">
        <f>ROUND(R2563*(R12)/100,2)</f>
        <v>0.94</v>
      </c>
      <c r="GL2563">
        <f>ROUND(IF(AND(BH2563=3,BI2563=3,FS2563&lt;&gt;0),P2563,0),2)</f>
        <v>0</v>
      </c>
      <c r="GM2563">
        <f>ROUND(O2563+X2563+Y2563+GK2563,2)+GX2563</f>
        <v>7386.47</v>
      </c>
      <c r="GN2563">
        <f>IF(OR(BI2563=0,BI2563=1),GM2563-GX2563,0)</f>
        <v>0</v>
      </c>
      <c r="GO2563">
        <f>IF(BI2563=2,GM2563-GX2563,0)</f>
        <v>0</v>
      </c>
      <c r="GP2563">
        <f>IF(BI2563=4,GM2563-GX2563,0)</f>
        <v>7386.47</v>
      </c>
      <c r="GR2563">
        <v>0</v>
      </c>
      <c r="GS2563">
        <v>3</v>
      </c>
      <c r="GT2563">
        <v>0</v>
      </c>
      <c r="GU2563" t="s">
        <v>3</v>
      </c>
      <c r="GV2563">
        <f>ROUND((GT2563),6)</f>
        <v>0</v>
      </c>
      <c r="GW2563">
        <v>1</v>
      </c>
      <c r="GX2563">
        <f>ROUND(HC2563*I2563,2)</f>
        <v>0</v>
      </c>
      <c r="HA2563">
        <v>0</v>
      </c>
      <c r="HB2563">
        <v>0</v>
      </c>
      <c r="HC2563">
        <f>GV2563*GW2563</f>
        <v>0</v>
      </c>
      <c r="HE2563" t="s">
        <v>3</v>
      </c>
      <c r="HF2563" t="s">
        <v>3</v>
      </c>
      <c r="HM2563" t="s">
        <v>3</v>
      </c>
      <c r="HN2563" t="s">
        <v>3</v>
      </c>
      <c r="HO2563" t="s">
        <v>3</v>
      </c>
      <c r="HP2563" t="s">
        <v>3</v>
      </c>
      <c r="HQ2563" t="s">
        <v>3</v>
      </c>
      <c r="HS2563">
        <v>0</v>
      </c>
      <c r="IK2563">
        <v>0</v>
      </c>
    </row>
    <row r="2564" spans="1:245" x14ac:dyDescent="0.2">
      <c r="A2564">
        <v>17</v>
      </c>
      <c r="B2564">
        <v>1</v>
      </c>
      <c r="C2564">
        <f>ROW(SmtRes!A831)</f>
        <v>831</v>
      </c>
      <c r="D2564">
        <f>ROW(EtalonRes!A831)</f>
        <v>831</v>
      </c>
      <c r="E2564" t="s">
        <v>587</v>
      </c>
      <c r="F2564" t="s">
        <v>122</v>
      </c>
      <c r="G2564" t="s">
        <v>126</v>
      </c>
      <c r="H2564" t="s">
        <v>52</v>
      </c>
      <c r="I2564">
        <v>14</v>
      </c>
      <c r="J2564">
        <v>0</v>
      </c>
      <c r="K2564">
        <v>14</v>
      </c>
      <c r="O2564">
        <f>ROUND(CP2564,2)</f>
        <v>51813.86</v>
      </c>
      <c r="P2564">
        <f>ROUND(CQ2564*I2564,2)</f>
        <v>30886.240000000002</v>
      </c>
      <c r="Q2564">
        <f>ROUND(CR2564*I2564,2)</f>
        <v>927.5</v>
      </c>
      <c r="R2564">
        <f>ROUND(CS2564*I2564,2)</f>
        <v>4.34</v>
      </c>
      <c r="S2564">
        <f>ROUND(CT2564*I2564,2)</f>
        <v>20000.12</v>
      </c>
      <c r="T2564">
        <f>ROUND(CU2564*I2564,2)</f>
        <v>0</v>
      </c>
      <c r="U2564">
        <f>CV2564*I2564</f>
        <v>32.199999999999996</v>
      </c>
      <c r="V2564">
        <f>CW2564*I2564</f>
        <v>0</v>
      </c>
      <c r="W2564">
        <f>ROUND(CX2564*I2564,2)</f>
        <v>0</v>
      </c>
      <c r="X2564">
        <f t="shared" si="1834"/>
        <v>14000.08</v>
      </c>
      <c r="Y2564">
        <f t="shared" si="1834"/>
        <v>2000.01</v>
      </c>
      <c r="AA2564">
        <v>35364244</v>
      </c>
      <c r="AB2564">
        <f>ROUND((AC2564+AD2564+AF2564),6)</f>
        <v>3700.99</v>
      </c>
      <c r="AC2564">
        <f>ROUND((ES2564),6)</f>
        <v>2206.16</v>
      </c>
      <c r="AD2564">
        <f>ROUND((((ET2564)-(EU2564))+AE2564),6)</f>
        <v>66.25</v>
      </c>
      <c r="AE2564">
        <f>ROUND((EU2564),6)</f>
        <v>0.31</v>
      </c>
      <c r="AF2564">
        <f>ROUND((EV2564),6)</f>
        <v>1428.58</v>
      </c>
      <c r="AG2564">
        <f>ROUND((AP2564),6)</f>
        <v>0</v>
      </c>
      <c r="AH2564">
        <f>(EW2564)</f>
        <v>2.2999999999999998</v>
      </c>
      <c r="AI2564">
        <f>(EX2564)</f>
        <v>0</v>
      </c>
      <c r="AJ2564">
        <f>(AS2564)</f>
        <v>0</v>
      </c>
      <c r="AK2564">
        <v>3700.99</v>
      </c>
      <c r="AL2564">
        <v>2206.16</v>
      </c>
      <c r="AM2564">
        <v>66.25</v>
      </c>
      <c r="AN2564">
        <v>0.31</v>
      </c>
      <c r="AO2564">
        <v>1428.58</v>
      </c>
      <c r="AP2564">
        <v>0</v>
      </c>
      <c r="AQ2564">
        <v>2.2999999999999998</v>
      </c>
      <c r="AR2564">
        <v>0</v>
      </c>
      <c r="AS2564">
        <v>0</v>
      </c>
      <c r="AT2564">
        <v>70</v>
      </c>
      <c r="AU2564">
        <v>10</v>
      </c>
      <c r="AV2564">
        <v>1</v>
      </c>
      <c r="AW2564">
        <v>1</v>
      </c>
      <c r="AZ2564">
        <v>1</v>
      </c>
      <c r="BA2564">
        <v>1</v>
      </c>
      <c r="BB2564">
        <v>1</v>
      </c>
      <c r="BC2564">
        <v>1</v>
      </c>
      <c r="BD2564" t="s">
        <v>3</v>
      </c>
      <c r="BE2564" t="s">
        <v>3</v>
      </c>
      <c r="BF2564" t="s">
        <v>3</v>
      </c>
      <c r="BG2564" t="s">
        <v>3</v>
      </c>
      <c r="BH2564">
        <v>0</v>
      </c>
      <c r="BI2564">
        <v>4</v>
      </c>
      <c r="BJ2564" t="s">
        <v>124</v>
      </c>
      <c r="BM2564">
        <v>0</v>
      </c>
      <c r="BN2564">
        <v>0</v>
      </c>
      <c r="BO2564" t="s">
        <v>3</v>
      </c>
      <c r="BP2564">
        <v>0</v>
      </c>
      <c r="BQ2564">
        <v>1</v>
      </c>
      <c r="BR2564">
        <v>0</v>
      </c>
      <c r="BS2564">
        <v>1</v>
      </c>
      <c r="BT2564">
        <v>1</v>
      </c>
      <c r="BU2564">
        <v>1</v>
      </c>
      <c r="BV2564">
        <v>1</v>
      </c>
      <c r="BW2564">
        <v>1</v>
      </c>
      <c r="BX2564">
        <v>1</v>
      </c>
      <c r="BY2564" t="s">
        <v>3</v>
      </c>
      <c r="BZ2564">
        <v>70</v>
      </c>
      <c r="CA2564">
        <v>10</v>
      </c>
      <c r="CB2564" t="s">
        <v>3</v>
      </c>
      <c r="CE2564">
        <v>0</v>
      </c>
      <c r="CF2564">
        <v>0</v>
      </c>
      <c r="CG2564">
        <v>0</v>
      </c>
      <c r="CM2564">
        <v>0</v>
      </c>
      <c r="CN2564" t="s">
        <v>3</v>
      </c>
      <c r="CO2564">
        <v>0</v>
      </c>
      <c r="CP2564">
        <f>(P2564+Q2564+S2564)</f>
        <v>51813.86</v>
      </c>
      <c r="CQ2564">
        <f>(AC2564*BC2564*AW2564)</f>
        <v>2206.16</v>
      </c>
      <c r="CR2564">
        <f>((((ET2564)*BB2564-(EU2564)*BS2564)+AE2564*BS2564)*AV2564)</f>
        <v>66.25</v>
      </c>
      <c r="CS2564">
        <f>(AE2564*BS2564*AV2564)</f>
        <v>0.31</v>
      </c>
      <c r="CT2564">
        <f>(AF2564*BA2564*AV2564)</f>
        <v>1428.58</v>
      </c>
      <c r="CU2564">
        <f>AG2564</f>
        <v>0</v>
      </c>
      <c r="CV2564">
        <f>(AH2564*AV2564)</f>
        <v>2.2999999999999998</v>
      </c>
      <c r="CW2564">
        <f t="shared" si="1835"/>
        <v>0</v>
      </c>
      <c r="CX2564">
        <f t="shared" si="1835"/>
        <v>0</v>
      </c>
      <c r="CY2564">
        <f>((S2564*BZ2564)/100)</f>
        <v>14000.083999999999</v>
      </c>
      <c r="CZ2564">
        <f>((S2564*CA2564)/100)</f>
        <v>2000.0119999999997</v>
      </c>
      <c r="DC2564" t="s">
        <v>3</v>
      </c>
      <c r="DD2564" t="s">
        <v>3</v>
      </c>
      <c r="DE2564" t="s">
        <v>3</v>
      </c>
      <c r="DF2564" t="s">
        <v>3</v>
      </c>
      <c r="DG2564" t="s">
        <v>3</v>
      </c>
      <c r="DH2564" t="s">
        <v>3</v>
      </c>
      <c r="DI2564" t="s">
        <v>3</v>
      </c>
      <c r="DJ2564" t="s">
        <v>3</v>
      </c>
      <c r="DK2564" t="s">
        <v>3</v>
      </c>
      <c r="DL2564" t="s">
        <v>3</v>
      </c>
      <c r="DM2564" t="s">
        <v>3</v>
      </c>
      <c r="DN2564">
        <v>0</v>
      </c>
      <c r="DO2564">
        <v>0</v>
      </c>
      <c r="DP2564">
        <v>1</v>
      </c>
      <c r="DQ2564">
        <v>1</v>
      </c>
      <c r="DU2564">
        <v>1010</v>
      </c>
      <c r="DV2564" t="s">
        <v>52</v>
      </c>
      <c r="DW2564" t="s">
        <v>52</v>
      </c>
      <c r="DX2564">
        <v>1</v>
      </c>
      <c r="DZ2564" t="s">
        <v>3</v>
      </c>
      <c r="EA2564" t="s">
        <v>3</v>
      </c>
      <c r="EB2564" t="s">
        <v>3</v>
      </c>
      <c r="EC2564" t="s">
        <v>3</v>
      </c>
      <c r="EE2564">
        <v>35096056</v>
      </c>
      <c r="EF2564">
        <v>1</v>
      </c>
      <c r="EG2564" t="s">
        <v>20</v>
      </c>
      <c r="EH2564">
        <v>0</v>
      </c>
      <c r="EI2564" t="s">
        <v>3</v>
      </c>
      <c r="EJ2564">
        <v>4</v>
      </c>
      <c r="EK2564">
        <v>0</v>
      </c>
      <c r="EL2564" t="s">
        <v>21</v>
      </c>
      <c r="EM2564" t="s">
        <v>22</v>
      </c>
      <c r="EO2564" t="s">
        <v>3</v>
      </c>
      <c r="EQ2564">
        <v>0</v>
      </c>
      <c r="ER2564">
        <v>3700.99</v>
      </c>
      <c r="ES2564">
        <v>2206.16</v>
      </c>
      <c r="ET2564">
        <v>66.25</v>
      </c>
      <c r="EU2564">
        <v>0.31</v>
      </c>
      <c r="EV2564">
        <v>1428.58</v>
      </c>
      <c r="EW2564">
        <v>2.2999999999999998</v>
      </c>
      <c r="EX2564">
        <v>0</v>
      </c>
      <c r="EY2564">
        <v>0</v>
      </c>
      <c r="FQ2564">
        <v>0</v>
      </c>
      <c r="FR2564">
        <v>0</v>
      </c>
      <c r="FS2564">
        <v>0</v>
      </c>
      <c r="FX2564">
        <v>70</v>
      </c>
      <c r="FY2564">
        <v>10</v>
      </c>
      <c r="GA2564" t="s">
        <v>3</v>
      </c>
      <c r="GD2564">
        <v>0</v>
      </c>
      <c r="GF2564">
        <v>-1068314092</v>
      </c>
      <c r="GG2564">
        <v>2</v>
      </c>
      <c r="GH2564">
        <v>1</v>
      </c>
      <c r="GI2564">
        <v>-2</v>
      </c>
      <c r="GJ2564">
        <v>0</v>
      </c>
      <c r="GK2564">
        <f>ROUND(R2564*(R12)/100,2)</f>
        <v>4.6900000000000004</v>
      </c>
      <c r="GL2564">
        <f>ROUND(IF(AND(BH2564=3,BI2564=3,FS2564&lt;&gt;0),P2564,0),2)</f>
        <v>0</v>
      </c>
      <c r="GM2564">
        <f>ROUND(O2564+X2564+Y2564+GK2564,2)+GX2564</f>
        <v>67818.64</v>
      </c>
      <c r="GN2564">
        <f>IF(OR(BI2564=0,BI2564=1),GM2564-GX2564,0)</f>
        <v>0</v>
      </c>
      <c r="GO2564">
        <f>IF(BI2564=2,GM2564-GX2564,0)</f>
        <v>0</v>
      </c>
      <c r="GP2564">
        <f>IF(BI2564=4,GM2564-GX2564,0)</f>
        <v>67818.64</v>
      </c>
      <c r="GR2564">
        <v>0</v>
      </c>
      <c r="GS2564">
        <v>3</v>
      </c>
      <c r="GT2564">
        <v>0</v>
      </c>
      <c r="GU2564" t="s">
        <v>3</v>
      </c>
      <c r="GV2564">
        <f>ROUND((GT2564),6)</f>
        <v>0</v>
      </c>
      <c r="GW2564">
        <v>1</v>
      </c>
      <c r="GX2564">
        <f>ROUND(HC2564*I2564,2)</f>
        <v>0</v>
      </c>
      <c r="HA2564">
        <v>0</v>
      </c>
      <c r="HB2564">
        <v>0</v>
      </c>
      <c r="HC2564">
        <f>GV2564*GW2564</f>
        <v>0</v>
      </c>
      <c r="HE2564" t="s">
        <v>3</v>
      </c>
      <c r="HF2564" t="s">
        <v>3</v>
      </c>
      <c r="HM2564" t="s">
        <v>3</v>
      </c>
      <c r="HN2564" t="s">
        <v>3</v>
      </c>
      <c r="HO2564" t="s">
        <v>3</v>
      </c>
      <c r="HP2564" t="s">
        <v>3</v>
      </c>
      <c r="HQ2564" t="s">
        <v>3</v>
      </c>
      <c r="HS2564">
        <v>0</v>
      </c>
      <c r="IK2564">
        <v>0</v>
      </c>
    </row>
    <row r="2565" spans="1:245" x14ac:dyDescent="0.2">
      <c r="A2565">
        <v>18</v>
      </c>
      <c r="B2565">
        <v>1</v>
      </c>
      <c r="C2565">
        <v>831</v>
      </c>
      <c r="E2565" t="s">
        <v>588</v>
      </c>
      <c r="F2565" t="s">
        <v>128</v>
      </c>
      <c r="G2565" t="s">
        <v>129</v>
      </c>
      <c r="H2565" t="s">
        <v>52</v>
      </c>
      <c r="I2565">
        <f>I2564*J2565</f>
        <v>-14</v>
      </c>
      <c r="J2565">
        <v>-1</v>
      </c>
      <c r="K2565">
        <v>-1</v>
      </c>
      <c r="O2565">
        <f>ROUND(CP2565,2)</f>
        <v>-30886.240000000002</v>
      </c>
      <c r="P2565">
        <f>ROUND(CQ2565*I2565,2)</f>
        <v>-30886.240000000002</v>
      </c>
      <c r="Q2565">
        <f>ROUND(CR2565*I2565,2)</f>
        <v>0</v>
      </c>
      <c r="R2565">
        <f>ROUND(CS2565*I2565,2)</f>
        <v>0</v>
      </c>
      <c r="S2565">
        <f>ROUND(CT2565*I2565,2)</f>
        <v>0</v>
      </c>
      <c r="T2565">
        <f>ROUND(CU2565*I2565,2)</f>
        <v>0</v>
      </c>
      <c r="U2565">
        <f>CV2565*I2565</f>
        <v>0</v>
      </c>
      <c r="V2565">
        <f>CW2565*I2565</f>
        <v>0</v>
      </c>
      <c r="W2565">
        <f>ROUND(CX2565*I2565,2)</f>
        <v>0</v>
      </c>
      <c r="X2565">
        <f t="shared" si="1834"/>
        <v>0</v>
      </c>
      <c r="Y2565">
        <f t="shared" si="1834"/>
        <v>0</v>
      </c>
      <c r="AA2565">
        <v>35364244</v>
      </c>
      <c r="AB2565">
        <f>ROUND((AC2565+AD2565+AF2565),6)</f>
        <v>2206.16</v>
      </c>
      <c r="AC2565">
        <f>ROUND((ES2565),6)</f>
        <v>2206.16</v>
      </c>
      <c r="AD2565">
        <f>ROUND((((ET2565)-(EU2565))+AE2565),6)</f>
        <v>0</v>
      </c>
      <c r="AE2565">
        <f>ROUND((EU2565),6)</f>
        <v>0</v>
      </c>
      <c r="AF2565">
        <f>ROUND((EV2565),6)</f>
        <v>0</v>
      </c>
      <c r="AG2565">
        <f>ROUND((AP2565),6)</f>
        <v>0</v>
      </c>
      <c r="AH2565">
        <f>(EW2565)</f>
        <v>0</v>
      </c>
      <c r="AI2565">
        <f>(EX2565)</f>
        <v>0</v>
      </c>
      <c r="AJ2565">
        <f>(AS2565)</f>
        <v>0</v>
      </c>
      <c r="AK2565">
        <v>2206.16</v>
      </c>
      <c r="AL2565">
        <v>2206.16</v>
      </c>
      <c r="AM2565">
        <v>0</v>
      </c>
      <c r="AN2565">
        <v>0</v>
      </c>
      <c r="AO2565">
        <v>0</v>
      </c>
      <c r="AP2565">
        <v>0</v>
      </c>
      <c r="AQ2565">
        <v>0</v>
      </c>
      <c r="AR2565">
        <v>0</v>
      </c>
      <c r="AS2565">
        <v>0</v>
      </c>
      <c r="AT2565">
        <v>70</v>
      </c>
      <c r="AU2565">
        <v>10</v>
      </c>
      <c r="AV2565">
        <v>1</v>
      </c>
      <c r="AW2565">
        <v>1</v>
      </c>
      <c r="AZ2565">
        <v>1</v>
      </c>
      <c r="BA2565">
        <v>1</v>
      </c>
      <c r="BB2565">
        <v>1</v>
      </c>
      <c r="BC2565">
        <v>1</v>
      </c>
      <c r="BD2565" t="s">
        <v>3</v>
      </c>
      <c r="BE2565" t="s">
        <v>3</v>
      </c>
      <c r="BF2565" t="s">
        <v>3</v>
      </c>
      <c r="BG2565" t="s">
        <v>3</v>
      </c>
      <c r="BH2565">
        <v>3</v>
      </c>
      <c r="BI2565">
        <v>4</v>
      </c>
      <c r="BJ2565" t="s">
        <v>130</v>
      </c>
      <c r="BM2565">
        <v>0</v>
      </c>
      <c r="BN2565">
        <v>0</v>
      </c>
      <c r="BO2565" t="s">
        <v>3</v>
      </c>
      <c r="BP2565">
        <v>0</v>
      </c>
      <c r="BQ2565">
        <v>1</v>
      </c>
      <c r="BR2565">
        <v>1</v>
      </c>
      <c r="BS2565">
        <v>1</v>
      </c>
      <c r="BT2565">
        <v>1</v>
      </c>
      <c r="BU2565">
        <v>1</v>
      </c>
      <c r="BV2565">
        <v>1</v>
      </c>
      <c r="BW2565">
        <v>1</v>
      </c>
      <c r="BX2565">
        <v>1</v>
      </c>
      <c r="BY2565" t="s">
        <v>3</v>
      </c>
      <c r="BZ2565">
        <v>70</v>
      </c>
      <c r="CA2565">
        <v>10</v>
      </c>
      <c r="CB2565" t="s">
        <v>3</v>
      </c>
      <c r="CE2565">
        <v>0</v>
      </c>
      <c r="CF2565">
        <v>0</v>
      </c>
      <c r="CG2565">
        <v>0</v>
      </c>
      <c r="CM2565">
        <v>0</v>
      </c>
      <c r="CN2565" t="s">
        <v>3</v>
      </c>
      <c r="CO2565">
        <v>0</v>
      </c>
      <c r="CP2565">
        <f>(P2565+Q2565+S2565)</f>
        <v>-30886.240000000002</v>
      </c>
      <c r="CQ2565">
        <f>(AC2565*BC2565*AW2565)</f>
        <v>2206.16</v>
      </c>
      <c r="CR2565">
        <f>((((ET2565)*BB2565-(EU2565)*BS2565)+AE2565*BS2565)*AV2565)</f>
        <v>0</v>
      </c>
      <c r="CS2565">
        <f>(AE2565*BS2565*AV2565)</f>
        <v>0</v>
      </c>
      <c r="CT2565">
        <f>(AF2565*BA2565*AV2565)</f>
        <v>0</v>
      </c>
      <c r="CU2565">
        <f>AG2565</f>
        <v>0</v>
      </c>
      <c r="CV2565">
        <f>(AH2565*AV2565)</f>
        <v>0</v>
      </c>
      <c r="CW2565">
        <f t="shared" si="1835"/>
        <v>0</v>
      </c>
      <c r="CX2565">
        <f t="shared" si="1835"/>
        <v>0</v>
      </c>
      <c r="CY2565">
        <f>((S2565*BZ2565)/100)</f>
        <v>0</v>
      </c>
      <c r="CZ2565">
        <f>((S2565*CA2565)/100)</f>
        <v>0</v>
      </c>
      <c r="DC2565" t="s">
        <v>3</v>
      </c>
      <c r="DD2565" t="s">
        <v>3</v>
      </c>
      <c r="DE2565" t="s">
        <v>3</v>
      </c>
      <c r="DF2565" t="s">
        <v>3</v>
      </c>
      <c r="DG2565" t="s">
        <v>3</v>
      </c>
      <c r="DH2565" t="s">
        <v>3</v>
      </c>
      <c r="DI2565" t="s">
        <v>3</v>
      </c>
      <c r="DJ2565" t="s">
        <v>3</v>
      </c>
      <c r="DK2565" t="s">
        <v>3</v>
      </c>
      <c r="DL2565" t="s">
        <v>3</v>
      </c>
      <c r="DM2565" t="s">
        <v>3</v>
      </c>
      <c r="DN2565">
        <v>0</v>
      </c>
      <c r="DO2565">
        <v>0</v>
      </c>
      <c r="DP2565">
        <v>1</v>
      </c>
      <c r="DQ2565">
        <v>1</v>
      </c>
      <c r="DU2565">
        <v>1010</v>
      </c>
      <c r="DV2565" t="s">
        <v>52</v>
      </c>
      <c r="DW2565" t="s">
        <v>52</v>
      </c>
      <c r="DX2565">
        <v>1</v>
      </c>
      <c r="DZ2565" t="s">
        <v>3</v>
      </c>
      <c r="EA2565" t="s">
        <v>3</v>
      </c>
      <c r="EB2565" t="s">
        <v>3</v>
      </c>
      <c r="EC2565" t="s">
        <v>3</v>
      </c>
      <c r="EE2565">
        <v>35096056</v>
      </c>
      <c r="EF2565">
        <v>1</v>
      </c>
      <c r="EG2565" t="s">
        <v>20</v>
      </c>
      <c r="EH2565">
        <v>0</v>
      </c>
      <c r="EI2565" t="s">
        <v>3</v>
      </c>
      <c r="EJ2565">
        <v>4</v>
      </c>
      <c r="EK2565">
        <v>0</v>
      </c>
      <c r="EL2565" t="s">
        <v>21</v>
      </c>
      <c r="EM2565" t="s">
        <v>22</v>
      </c>
      <c r="EO2565" t="s">
        <v>3</v>
      </c>
      <c r="EQ2565">
        <v>32768</v>
      </c>
      <c r="ER2565">
        <v>2206.16</v>
      </c>
      <c r="ES2565">
        <v>2206.16</v>
      </c>
      <c r="ET2565">
        <v>0</v>
      </c>
      <c r="EU2565">
        <v>0</v>
      </c>
      <c r="EV2565">
        <v>0</v>
      </c>
      <c r="EW2565">
        <v>0</v>
      </c>
      <c r="EX2565">
        <v>0</v>
      </c>
      <c r="FQ2565">
        <v>0</v>
      </c>
      <c r="FR2565">
        <v>0</v>
      </c>
      <c r="FS2565">
        <v>0</v>
      </c>
      <c r="FX2565">
        <v>70</v>
      </c>
      <c r="FY2565">
        <v>10</v>
      </c>
      <c r="GA2565" t="s">
        <v>3</v>
      </c>
      <c r="GD2565">
        <v>0</v>
      </c>
      <c r="GF2565">
        <v>-2080535723</v>
      </c>
      <c r="GG2565">
        <v>2</v>
      </c>
      <c r="GH2565">
        <v>1</v>
      </c>
      <c r="GI2565">
        <v>-2</v>
      </c>
      <c r="GJ2565">
        <v>0</v>
      </c>
      <c r="GK2565">
        <f>ROUND(R2565*(R12)/100,2)</f>
        <v>0</v>
      </c>
      <c r="GL2565">
        <f>ROUND(IF(AND(BH2565=3,BI2565=3,FS2565&lt;&gt;0),P2565,0),2)</f>
        <v>0</v>
      </c>
      <c r="GM2565">
        <f>ROUND(O2565+X2565+Y2565+GK2565,2)+GX2565</f>
        <v>-30886.240000000002</v>
      </c>
      <c r="GN2565">
        <f>IF(OR(BI2565=0,BI2565=1),GM2565-GX2565,0)</f>
        <v>0</v>
      </c>
      <c r="GO2565">
        <f>IF(BI2565=2,GM2565-GX2565,0)</f>
        <v>0</v>
      </c>
      <c r="GP2565">
        <f>IF(BI2565=4,GM2565-GX2565,0)</f>
        <v>-30886.240000000002</v>
      </c>
      <c r="GR2565">
        <v>0</v>
      </c>
      <c r="GS2565">
        <v>3</v>
      </c>
      <c r="GT2565">
        <v>0</v>
      </c>
      <c r="GU2565" t="s">
        <v>3</v>
      </c>
      <c r="GV2565">
        <f>ROUND((GT2565),6)</f>
        <v>0</v>
      </c>
      <c r="GW2565">
        <v>1</v>
      </c>
      <c r="GX2565">
        <f>ROUND(HC2565*I2565,2)</f>
        <v>0</v>
      </c>
      <c r="HA2565">
        <v>0</v>
      </c>
      <c r="HB2565">
        <v>0</v>
      </c>
      <c r="HC2565">
        <f>GV2565*GW2565</f>
        <v>0</v>
      </c>
      <c r="HE2565" t="s">
        <v>3</v>
      </c>
      <c r="HF2565" t="s">
        <v>3</v>
      </c>
      <c r="HM2565" t="s">
        <v>3</v>
      </c>
      <c r="HN2565" t="s">
        <v>3</v>
      </c>
      <c r="HO2565" t="s">
        <v>3</v>
      </c>
      <c r="HP2565" t="s">
        <v>3</v>
      </c>
      <c r="HQ2565" t="s">
        <v>3</v>
      </c>
      <c r="HS2565">
        <v>0</v>
      </c>
      <c r="IK2565">
        <v>0</v>
      </c>
    </row>
    <row r="2567" spans="1:245" x14ac:dyDescent="0.2">
      <c r="A2567">
        <v>51</v>
      </c>
      <c r="B2567">
        <f>B2559</f>
        <v>1</v>
      </c>
      <c r="C2567">
        <f>A2559</f>
        <v>4</v>
      </c>
      <c r="D2567">
        <f>ROW(A2559)</f>
        <v>2559</v>
      </c>
      <c r="F2567" t="str">
        <f>IF(F2559&lt;&gt;"",F2559,"")</f>
        <v>Новый раздел</v>
      </c>
      <c r="G2567" t="str">
        <f>IF(G2559&lt;&gt;"",G2559,"")</f>
        <v>Электрощит ЩАО 2.2</v>
      </c>
      <c r="H2567">
        <v>0</v>
      </c>
      <c r="O2567">
        <f t="shared" ref="O2567:T2567" si="1836">ROUND(AB2567,2)</f>
        <v>25113.14</v>
      </c>
      <c r="P2567">
        <f t="shared" si="1836"/>
        <v>0</v>
      </c>
      <c r="Q2567">
        <f t="shared" si="1836"/>
        <v>1113</v>
      </c>
      <c r="R2567">
        <f t="shared" si="1836"/>
        <v>5.21</v>
      </c>
      <c r="S2567">
        <f t="shared" si="1836"/>
        <v>24000.14</v>
      </c>
      <c r="T2567">
        <f t="shared" si="1836"/>
        <v>0</v>
      </c>
      <c r="U2567">
        <f>AH2567</f>
        <v>38.639999999999993</v>
      </c>
      <c r="V2567">
        <f>AI2567</f>
        <v>0</v>
      </c>
      <c r="W2567">
        <f>ROUND(AJ2567,2)</f>
        <v>0</v>
      </c>
      <c r="X2567">
        <f>ROUND(AK2567,2)</f>
        <v>16800.09</v>
      </c>
      <c r="Y2567">
        <f>ROUND(AL2567,2)</f>
        <v>2400.0100000000002</v>
      </c>
      <c r="AB2567">
        <f>ROUND(SUMIF(AA2563:AA2565,"=35364244",O2563:O2565),2)</f>
        <v>25113.14</v>
      </c>
      <c r="AC2567">
        <f>ROUND(SUMIF(AA2563:AA2565,"=35364244",P2563:P2565),2)</f>
        <v>0</v>
      </c>
      <c r="AD2567">
        <f>ROUND(SUMIF(AA2563:AA2565,"=35364244",Q2563:Q2565),2)</f>
        <v>1113</v>
      </c>
      <c r="AE2567">
        <f>ROUND(SUMIF(AA2563:AA2565,"=35364244",R2563:R2565),2)</f>
        <v>5.21</v>
      </c>
      <c r="AF2567">
        <f>ROUND(SUMIF(AA2563:AA2565,"=35364244",S2563:S2565),2)</f>
        <v>24000.14</v>
      </c>
      <c r="AG2567">
        <f>ROUND(SUMIF(AA2563:AA2565,"=35364244",T2563:T2565),2)</f>
        <v>0</v>
      </c>
      <c r="AH2567">
        <f>SUMIF(AA2563:AA2565,"=35364244",U2563:U2565)</f>
        <v>38.639999999999993</v>
      </c>
      <c r="AI2567">
        <f>SUMIF(AA2563:AA2565,"=35364244",V2563:V2565)</f>
        <v>0</v>
      </c>
      <c r="AJ2567">
        <f>ROUND(SUMIF(AA2563:AA2565,"=35364244",W2563:W2565),2)</f>
        <v>0</v>
      </c>
      <c r="AK2567">
        <f>ROUND(SUMIF(AA2563:AA2565,"=35364244",X2563:X2565),2)</f>
        <v>16800.09</v>
      </c>
      <c r="AL2567">
        <f>ROUND(SUMIF(AA2563:AA2565,"=35364244",Y2563:Y2565),2)</f>
        <v>2400.0100000000002</v>
      </c>
      <c r="AO2567">
        <f t="shared" ref="AO2567:BD2567" si="1837">ROUND(BX2567,2)</f>
        <v>0</v>
      </c>
      <c r="AP2567">
        <f t="shared" si="1837"/>
        <v>0</v>
      </c>
      <c r="AQ2567">
        <f t="shared" si="1837"/>
        <v>0</v>
      </c>
      <c r="AR2567">
        <f t="shared" si="1837"/>
        <v>44318.87</v>
      </c>
      <c r="AS2567">
        <f t="shared" si="1837"/>
        <v>0</v>
      </c>
      <c r="AT2567">
        <f t="shared" si="1837"/>
        <v>0</v>
      </c>
      <c r="AU2567">
        <f t="shared" si="1837"/>
        <v>44318.87</v>
      </c>
      <c r="AV2567">
        <f t="shared" si="1837"/>
        <v>0</v>
      </c>
      <c r="AW2567">
        <f t="shared" si="1837"/>
        <v>0</v>
      </c>
      <c r="AX2567">
        <f t="shared" si="1837"/>
        <v>0</v>
      </c>
      <c r="AY2567">
        <f t="shared" si="1837"/>
        <v>0</v>
      </c>
      <c r="AZ2567">
        <f t="shared" si="1837"/>
        <v>0</v>
      </c>
      <c r="BA2567">
        <f t="shared" si="1837"/>
        <v>0</v>
      </c>
      <c r="BB2567">
        <f t="shared" si="1837"/>
        <v>0</v>
      </c>
      <c r="BC2567">
        <f t="shared" si="1837"/>
        <v>0</v>
      </c>
      <c r="BD2567">
        <f t="shared" si="1837"/>
        <v>0</v>
      </c>
      <c r="BX2567">
        <f>ROUND(SUMIF(AA2563:AA2565,"=35364244",FQ2563:FQ2565),2)</f>
        <v>0</v>
      </c>
      <c r="BY2567">
        <f>ROUND(SUMIF(AA2563:AA2565,"=35364244",FR2563:FR2565),2)</f>
        <v>0</v>
      </c>
      <c r="BZ2567">
        <f>ROUND(SUMIF(AA2563:AA2565,"=35364244",GL2563:GL2565),2)</f>
        <v>0</v>
      </c>
      <c r="CA2567">
        <f>ROUND(SUMIF(AA2563:AA2565,"=35364244",GM2563:GM2565),2)</f>
        <v>44318.87</v>
      </c>
      <c r="CB2567">
        <f>ROUND(SUMIF(AA2563:AA2565,"=35364244",GN2563:GN2565),2)</f>
        <v>0</v>
      </c>
      <c r="CC2567">
        <f>ROUND(SUMIF(AA2563:AA2565,"=35364244",GO2563:GO2565),2)</f>
        <v>0</v>
      </c>
      <c r="CD2567">
        <f>ROUND(SUMIF(AA2563:AA2565,"=35364244",GP2563:GP2565),2)</f>
        <v>44318.87</v>
      </c>
      <c r="CE2567">
        <f>AC2567-BX2567</f>
        <v>0</v>
      </c>
      <c r="CF2567">
        <f>AC2567-BY2567</f>
        <v>0</v>
      </c>
      <c r="CG2567">
        <f>BX2567-BZ2567</f>
        <v>0</v>
      </c>
      <c r="CH2567">
        <f>AC2567-BX2567-BY2567+BZ2567</f>
        <v>0</v>
      </c>
      <c r="CI2567">
        <f>BY2567-BZ2567</f>
        <v>0</v>
      </c>
      <c r="CJ2567">
        <f>ROUND(SUMIF(AA2563:AA2565,"=35364244",GX2563:GX2565),2)</f>
        <v>0</v>
      </c>
      <c r="CK2567">
        <f>ROUND(SUMIF(AA2563:AA2565,"=35364244",GY2563:GY2565),2)</f>
        <v>0</v>
      </c>
      <c r="CL2567">
        <f>ROUND(SUMIF(AA2563:AA2565,"=35364244",GZ2563:GZ2565),2)</f>
        <v>0</v>
      </c>
      <c r="CM2567">
        <f>ROUND(SUMIF(AA2563:AA2565,"=35364244",HD2563:HD2565),2)</f>
        <v>0</v>
      </c>
      <c r="GX2567">
        <v>0</v>
      </c>
    </row>
    <row r="2569" spans="1:245" x14ac:dyDescent="0.2">
      <c r="A2569">
        <v>50</v>
      </c>
      <c r="B2569">
        <v>0</v>
      </c>
      <c r="C2569">
        <v>0</v>
      </c>
      <c r="D2569">
        <v>1</v>
      </c>
      <c r="E2569">
        <v>201</v>
      </c>
      <c r="F2569">
        <f>ROUND(Source!O2567,O2569)</f>
        <v>25113.14</v>
      </c>
      <c r="G2569" t="s">
        <v>66</v>
      </c>
      <c r="H2569" t="s">
        <v>67</v>
      </c>
      <c r="K2569">
        <v>201</v>
      </c>
      <c r="L2569">
        <v>1</v>
      </c>
      <c r="M2569">
        <v>3</v>
      </c>
      <c r="N2569" t="s">
        <v>3</v>
      </c>
      <c r="O2569">
        <v>2</v>
      </c>
      <c r="W2569">
        <v>25113.14</v>
      </c>
      <c r="X2569">
        <v>1</v>
      </c>
      <c r="Y2569">
        <v>25113.14</v>
      </c>
    </row>
    <row r="2570" spans="1:245" x14ac:dyDescent="0.2">
      <c r="A2570">
        <v>50</v>
      </c>
      <c r="B2570">
        <v>0</v>
      </c>
      <c r="C2570">
        <v>0</v>
      </c>
      <c r="D2570">
        <v>1</v>
      </c>
      <c r="E2570">
        <v>202</v>
      </c>
      <c r="F2570">
        <f>ROUND(Source!P2567,O2570)</f>
        <v>0</v>
      </c>
      <c r="G2570" t="s">
        <v>68</v>
      </c>
      <c r="H2570" t="s">
        <v>69</v>
      </c>
      <c r="K2570">
        <v>202</v>
      </c>
      <c r="L2570">
        <v>2</v>
      </c>
      <c r="M2570">
        <v>3</v>
      </c>
      <c r="N2570" t="s">
        <v>3</v>
      </c>
      <c r="O2570">
        <v>2</v>
      </c>
      <c r="W2570">
        <v>0</v>
      </c>
      <c r="X2570">
        <v>1</v>
      </c>
      <c r="Y2570">
        <v>0</v>
      </c>
    </row>
    <row r="2571" spans="1:245" x14ac:dyDescent="0.2">
      <c r="A2571">
        <v>50</v>
      </c>
      <c r="B2571">
        <v>0</v>
      </c>
      <c r="C2571">
        <v>0</v>
      </c>
      <c r="D2571">
        <v>1</v>
      </c>
      <c r="E2571">
        <v>222</v>
      </c>
      <c r="F2571">
        <f>ROUND(Source!AO2567,O2571)</f>
        <v>0</v>
      </c>
      <c r="G2571" t="s">
        <v>70</v>
      </c>
      <c r="H2571" t="s">
        <v>71</v>
      </c>
      <c r="K2571">
        <v>222</v>
      </c>
      <c r="L2571">
        <v>3</v>
      </c>
      <c r="M2571">
        <v>3</v>
      </c>
      <c r="N2571" t="s">
        <v>3</v>
      </c>
      <c r="O2571">
        <v>2</v>
      </c>
      <c r="W2571">
        <v>0</v>
      </c>
      <c r="X2571">
        <v>1</v>
      </c>
      <c r="Y2571">
        <v>0</v>
      </c>
    </row>
    <row r="2572" spans="1:245" x14ac:dyDescent="0.2">
      <c r="A2572">
        <v>50</v>
      </c>
      <c r="B2572">
        <v>0</v>
      </c>
      <c r="C2572">
        <v>0</v>
      </c>
      <c r="D2572">
        <v>1</v>
      </c>
      <c r="E2572">
        <v>225</v>
      </c>
      <c r="F2572">
        <f>ROUND(Source!AV2567,O2572)</f>
        <v>0</v>
      </c>
      <c r="G2572" t="s">
        <v>72</v>
      </c>
      <c r="H2572" t="s">
        <v>73</v>
      </c>
      <c r="K2572">
        <v>225</v>
      </c>
      <c r="L2572">
        <v>4</v>
      </c>
      <c r="M2572">
        <v>3</v>
      </c>
      <c r="N2572" t="s">
        <v>3</v>
      </c>
      <c r="O2572">
        <v>2</v>
      </c>
      <c r="W2572">
        <v>0</v>
      </c>
      <c r="X2572">
        <v>1</v>
      </c>
      <c r="Y2572">
        <v>0</v>
      </c>
    </row>
    <row r="2573" spans="1:245" x14ac:dyDescent="0.2">
      <c r="A2573">
        <v>50</v>
      </c>
      <c r="B2573">
        <v>0</v>
      </c>
      <c r="C2573">
        <v>0</v>
      </c>
      <c r="D2573">
        <v>1</v>
      </c>
      <c r="E2573">
        <v>226</v>
      </c>
      <c r="F2573">
        <f>ROUND(Source!AW2567,O2573)</f>
        <v>0</v>
      </c>
      <c r="G2573" t="s">
        <v>74</v>
      </c>
      <c r="H2573" t="s">
        <v>75</v>
      </c>
      <c r="K2573">
        <v>226</v>
      </c>
      <c r="L2573">
        <v>5</v>
      </c>
      <c r="M2573">
        <v>3</v>
      </c>
      <c r="N2573" t="s">
        <v>3</v>
      </c>
      <c r="O2573">
        <v>2</v>
      </c>
      <c r="W2573">
        <v>0</v>
      </c>
      <c r="X2573">
        <v>1</v>
      </c>
      <c r="Y2573">
        <v>0</v>
      </c>
    </row>
    <row r="2574" spans="1:245" x14ac:dyDescent="0.2">
      <c r="A2574">
        <v>50</v>
      </c>
      <c r="B2574">
        <v>0</v>
      </c>
      <c r="C2574">
        <v>0</v>
      </c>
      <c r="D2574">
        <v>1</v>
      </c>
      <c r="E2574">
        <v>227</v>
      </c>
      <c r="F2574">
        <f>ROUND(Source!AX2567,O2574)</f>
        <v>0</v>
      </c>
      <c r="G2574" t="s">
        <v>76</v>
      </c>
      <c r="H2574" t="s">
        <v>77</v>
      </c>
      <c r="K2574">
        <v>227</v>
      </c>
      <c r="L2574">
        <v>6</v>
      </c>
      <c r="M2574">
        <v>3</v>
      </c>
      <c r="N2574" t="s">
        <v>3</v>
      </c>
      <c r="O2574">
        <v>2</v>
      </c>
      <c r="W2574">
        <v>0</v>
      </c>
      <c r="X2574">
        <v>1</v>
      </c>
      <c r="Y2574">
        <v>0</v>
      </c>
    </row>
    <row r="2575" spans="1:245" x14ac:dyDescent="0.2">
      <c r="A2575">
        <v>50</v>
      </c>
      <c r="B2575">
        <v>0</v>
      </c>
      <c r="C2575">
        <v>0</v>
      </c>
      <c r="D2575">
        <v>1</v>
      </c>
      <c r="E2575">
        <v>228</v>
      </c>
      <c r="F2575">
        <f>ROUND(Source!AY2567,O2575)</f>
        <v>0</v>
      </c>
      <c r="G2575" t="s">
        <v>78</v>
      </c>
      <c r="H2575" t="s">
        <v>79</v>
      </c>
      <c r="K2575">
        <v>228</v>
      </c>
      <c r="L2575">
        <v>7</v>
      </c>
      <c r="M2575">
        <v>3</v>
      </c>
      <c r="N2575" t="s">
        <v>3</v>
      </c>
      <c r="O2575">
        <v>2</v>
      </c>
      <c r="W2575">
        <v>0</v>
      </c>
      <c r="X2575">
        <v>1</v>
      </c>
      <c r="Y2575">
        <v>0</v>
      </c>
    </row>
    <row r="2576" spans="1:245" x14ac:dyDescent="0.2">
      <c r="A2576">
        <v>50</v>
      </c>
      <c r="B2576">
        <v>0</v>
      </c>
      <c r="C2576">
        <v>0</v>
      </c>
      <c r="D2576">
        <v>1</v>
      </c>
      <c r="E2576">
        <v>216</v>
      </c>
      <c r="F2576">
        <f>ROUND(Source!AP2567,O2576)</f>
        <v>0</v>
      </c>
      <c r="G2576" t="s">
        <v>80</v>
      </c>
      <c r="H2576" t="s">
        <v>81</v>
      </c>
      <c r="K2576">
        <v>216</v>
      </c>
      <c r="L2576">
        <v>8</v>
      </c>
      <c r="M2576">
        <v>3</v>
      </c>
      <c r="N2576" t="s">
        <v>3</v>
      </c>
      <c r="O2576">
        <v>2</v>
      </c>
      <c r="W2576">
        <v>0</v>
      </c>
      <c r="X2576">
        <v>1</v>
      </c>
      <c r="Y2576">
        <v>0</v>
      </c>
    </row>
    <row r="2577" spans="1:25" x14ac:dyDescent="0.2">
      <c r="A2577">
        <v>50</v>
      </c>
      <c r="B2577">
        <v>0</v>
      </c>
      <c r="C2577">
        <v>0</v>
      </c>
      <c r="D2577">
        <v>1</v>
      </c>
      <c r="E2577">
        <v>223</v>
      </c>
      <c r="F2577">
        <f>ROUND(Source!AQ2567,O2577)</f>
        <v>0</v>
      </c>
      <c r="G2577" t="s">
        <v>82</v>
      </c>
      <c r="H2577" t="s">
        <v>83</v>
      </c>
      <c r="K2577">
        <v>223</v>
      </c>
      <c r="L2577">
        <v>9</v>
      </c>
      <c r="M2577">
        <v>3</v>
      </c>
      <c r="N2577" t="s">
        <v>3</v>
      </c>
      <c r="O2577">
        <v>2</v>
      </c>
      <c r="W2577">
        <v>0</v>
      </c>
      <c r="X2577">
        <v>1</v>
      </c>
      <c r="Y2577">
        <v>0</v>
      </c>
    </row>
    <row r="2578" spans="1:25" x14ac:dyDescent="0.2">
      <c r="A2578">
        <v>50</v>
      </c>
      <c r="B2578">
        <v>0</v>
      </c>
      <c r="C2578">
        <v>0</v>
      </c>
      <c r="D2578">
        <v>1</v>
      </c>
      <c r="E2578">
        <v>229</v>
      </c>
      <c r="F2578">
        <f>ROUND(Source!AZ2567,O2578)</f>
        <v>0</v>
      </c>
      <c r="G2578" t="s">
        <v>84</v>
      </c>
      <c r="H2578" t="s">
        <v>85</v>
      </c>
      <c r="K2578">
        <v>229</v>
      </c>
      <c r="L2578">
        <v>10</v>
      </c>
      <c r="M2578">
        <v>3</v>
      </c>
      <c r="N2578" t="s">
        <v>3</v>
      </c>
      <c r="O2578">
        <v>2</v>
      </c>
      <c r="W2578">
        <v>0</v>
      </c>
      <c r="X2578">
        <v>1</v>
      </c>
      <c r="Y2578">
        <v>0</v>
      </c>
    </row>
    <row r="2579" spans="1:25" x14ac:dyDescent="0.2">
      <c r="A2579">
        <v>50</v>
      </c>
      <c r="B2579">
        <v>0</v>
      </c>
      <c r="C2579">
        <v>0</v>
      </c>
      <c r="D2579">
        <v>1</v>
      </c>
      <c r="E2579">
        <v>203</v>
      </c>
      <c r="F2579">
        <f>ROUND(Source!Q2567,O2579)</f>
        <v>1113</v>
      </c>
      <c r="G2579" t="s">
        <v>86</v>
      </c>
      <c r="H2579" t="s">
        <v>87</v>
      </c>
      <c r="K2579">
        <v>203</v>
      </c>
      <c r="L2579">
        <v>11</v>
      </c>
      <c r="M2579">
        <v>3</v>
      </c>
      <c r="N2579" t="s">
        <v>3</v>
      </c>
      <c r="O2579">
        <v>2</v>
      </c>
      <c r="W2579">
        <v>1113</v>
      </c>
      <c r="X2579">
        <v>1</v>
      </c>
      <c r="Y2579">
        <v>1113</v>
      </c>
    </row>
    <row r="2580" spans="1:25" x14ac:dyDescent="0.2">
      <c r="A2580">
        <v>50</v>
      </c>
      <c r="B2580">
        <v>0</v>
      </c>
      <c r="C2580">
        <v>0</v>
      </c>
      <c r="D2580">
        <v>1</v>
      </c>
      <c r="E2580">
        <v>231</v>
      </c>
      <c r="F2580">
        <f>ROUND(Source!BB2567,O2580)</f>
        <v>0</v>
      </c>
      <c r="G2580" t="s">
        <v>88</v>
      </c>
      <c r="H2580" t="s">
        <v>89</v>
      </c>
      <c r="K2580">
        <v>231</v>
      </c>
      <c r="L2580">
        <v>12</v>
      </c>
      <c r="M2580">
        <v>3</v>
      </c>
      <c r="N2580" t="s">
        <v>3</v>
      </c>
      <c r="O2580">
        <v>2</v>
      </c>
      <c r="W2580">
        <v>0</v>
      </c>
      <c r="X2580">
        <v>1</v>
      </c>
      <c r="Y2580">
        <v>0</v>
      </c>
    </row>
    <row r="2581" spans="1:25" x14ac:dyDescent="0.2">
      <c r="A2581">
        <v>50</v>
      </c>
      <c r="B2581">
        <v>0</v>
      </c>
      <c r="C2581">
        <v>0</v>
      </c>
      <c r="D2581">
        <v>1</v>
      </c>
      <c r="E2581">
        <v>204</v>
      </c>
      <c r="F2581">
        <f>ROUND(Source!R2567,O2581)</f>
        <v>5.21</v>
      </c>
      <c r="G2581" t="s">
        <v>90</v>
      </c>
      <c r="H2581" t="s">
        <v>91</v>
      </c>
      <c r="K2581">
        <v>204</v>
      </c>
      <c r="L2581">
        <v>13</v>
      </c>
      <c r="M2581">
        <v>3</v>
      </c>
      <c r="N2581" t="s">
        <v>3</v>
      </c>
      <c r="O2581">
        <v>2</v>
      </c>
      <c r="W2581">
        <v>5.21</v>
      </c>
      <c r="X2581">
        <v>1</v>
      </c>
      <c r="Y2581">
        <v>5.21</v>
      </c>
    </row>
    <row r="2582" spans="1:25" x14ac:dyDescent="0.2">
      <c r="A2582">
        <v>50</v>
      </c>
      <c r="B2582">
        <v>0</v>
      </c>
      <c r="C2582">
        <v>0</v>
      </c>
      <c r="D2582">
        <v>1</v>
      </c>
      <c r="E2582">
        <v>205</v>
      </c>
      <c r="F2582">
        <f>ROUND(Source!S2567,O2582)</f>
        <v>24000.14</v>
      </c>
      <c r="G2582" t="s">
        <v>92</v>
      </c>
      <c r="H2582" t="s">
        <v>93</v>
      </c>
      <c r="K2582">
        <v>205</v>
      </c>
      <c r="L2582">
        <v>14</v>
      </c>
      <c r="M2582">
        <v>3</v>
      </c>
      <c r="N2582" t="s">
        <v>3</v>
      </c>
      <c r="O2582">
        <v>2</v>
      </c>
      <c r="W2582">
        <v>24000.14</v>
      </c>
      <c r="X2582">
        <v>1</v>
      </c>
      <c r="Y2582">
        <v>24000.14</v>
      </c>
    </row>
    <row r="2583" spans="1:25" x14ac:dyDescent="0.2">
      <c r="A2583">
        <v>50</v>
      </c>
      <c r="B2583">
        <v>0</v>
      </c>
      <c r="C2583">
        <v>0</v>
      </c>
      <c r="D2583">
        <v>1</v>
      </c>
      <c r="E2583">
        <v>232</v>
      </c>
      <c r="F2583">
        <f>ROUND(Source!BC2567,O2583)</f>
        <v>0</v>
      </c>
      <c r="G2583" t="s">
        <v>94</v>
      </c>
      <c r="H2583" t="s">
        <v>95</v>
      </c>
      <c r="K2583">
        <v>232</v>
      </c>
      <c r="L2583">
        <v>15</v>
      </c>
      <c r="M2583">
        <v>3</v>
      </c>
      <c r="N2583" t="s">
        <v>3</v>
      </c>
      <c r="O2583">
        <v>2</v>
      </c>
      <c r="W2583">
        <v>0</v>
      </c>
      <c r="X2583">
        <v>1</v>
      </c>
      <c r="Y2583">
        <v>0</v>
      </c>
    </row>
    <row r="2584" spans="1:25" x14ac:dyDescent="0.2">
      <c r="A2584">
        <v>50</v>
      </c>
      <c r="B2584">
        <v>0</v>
      </c>
      <c r="C2584">
        <v>0</v>
      </c>
      <c r="D2584">
        <v>1</v>
      </c>
      <c r="E2584">
        <v>214</v>
      </c>
      <c r="F2584">
        <f>ROUND(Source!AS2567,O2584)</f>
        <v>0</v>
      </c>
      <c r="G2584" t="s">
        <v>96</v>
      </c>
      <c r="H2584" t="s">
        <v>97</v>
      </c>
      <c r="K2584">
        <v>214</v>
      </c>
      <c r="L2584">
        <v>16</v>
      </c>
      <c r="M2584">
        <v>3</v>
      </c>
      <c r="N2584" t="s">
        <v>3</v>
      </c>
      <c r="O2584">
        <v>2</v>
      </c>
      <c r="W2584">
        <v>0</v>
      </c>
      <c r="X2584">
        <v>1</v>
      </c>
      <c r="Y2584">
        <v>0</v>
      </c>
    </row>
    <row r="2585" spans="1:25" x14ac:dyDescent="0.2">
      <c r="A2585">
        <v>50</v>
      </c>
      <c r="B2585">
        <v>0</v>
      </c>
      <c r="C2585">
        <v>0</v>
      </c>
      <c r="D2585">
        <v>1</v>
      </c>
      <c r="E2585">
        <v>215</v>
      </c>
      <c r="F2585">
        <f>ROUND(Source!AT2567,O2585)</f>
        <v>0</v>
      </c>
      <c r="G2585" t="s">
        <v>98</v>
      </c>
      <c r="H2585" t="s">
        <v>99</v>
      </c>
      <c r="K2585">
        <v>215</v>
      </c>
      <c r="L2585">
        <v>17</v>
      </c>
      <c r="M2585">
        <v>3</v>
      </c>
      <c r="N2585" t="s">
        <v>3</v>
      </c>
      <c r="O2585">
        <v>2</v>
      </c>
      <c r="W2585">
        <v>0</v>
      </c>
      <c r="X2585">
        <v>1</v>
      </c>
      <c r="Y2585">
        <v>0</v>
      </c>
    </row>
    <row r="2586" spans="1:25" x14ac:dyDescent="0.2">
      <c r="A2586">
        <v>50</v>
      </c>
      <c r="B2586">
        <v>0</v>
      </c>
      <c r="C2586">
        <v>0</v>
      </c>
      <c r="D2586">
        <v>1</v>
      </c>
      <c r="E2586">
        <v>217</v>
      </c>
      <c r="F2586">
        <f>ROUND(Source!AU2567,O2586)</f>
        <v>44318.87</v>
      </c>
      <c r="G2586" t="s">
        <v>100</v>
      </c>
      <c r="H2586" t="s">
        <v>101</v>
      </c>
      <c r="K2586">
        <v>217</v>
      </c>
      <c r="L2586">
        <v>18</v>
      </c>
      <c r="M2586">
        <v>3</v>
      </c>
      <c r="N2586" t="s">
        <v>3</v>
      </c>
      <c r="O2586">
        <v>2</v>
      </c>
      <c r="W2586">
        <v>44318.87</v>
      </c>
      <c r="X2586">
        <v>1</v>
      </c>
      <c r="Y2586">
        <v>44318.87</v>
      </c>
    </row>
    <row r="2587" spans="1:25" x14ac:dyDescent="0.2">
      <c r="A2587">
        <v>50</v>
      </c>
      <c r="B2587">
        <v>0</v>
      </c>
      <c r="C2587">
        <v>0</v>
      </c>
      <c r="D2587">
        <v>1</v>
      </c>
      <c r="E2587">
        <v>230</v>
      </c>
      <c r="F2587">
        <f>ROUND(Source!BA2567,O2587)</f>
        <v>0</v>
      </c>
      <c r="G2587" t="s">
        <v>102</v>
      </c>
      <c r="H2587" t="s">
        <v>103</v>
      </c>
      <c r="K2587">
        <v>230</v>
      </c>
      <c r="L2587">
        <v>19</v>
      </c>
      <c r="M2587">
        <v>3</v>
      </c>
      <c r="N2587" t="s">
        <v>3</v>
      </c>
      <c r="O2587">
        <v>2</v>
      </c>
      <c r="W2587">
        <v>0</v>
      </c>
      <c r="X2587">
        <v>1</v>
      </c>
      <c r="Y2587">
        <v>0</v>
      </c>
    </row>
    <row r="2588" spans="1:25" x14ac:dyDescent="0.2">
      <c r="A2588">
        <v>50</v>
      </c>
      <c r="B2588">
        <v>0</v>
      </c>
      <c r="C2588">
        <v>0</v>
      </c>
      <c r="D2588">
        <v>1</v>
      </c>
      <c r="E2588">
        <v>206</v>
      </c>
      <c r="F2588">
        <f>ROUND(Source!T2567,O2588)</f>
        <v>0</v>
      </c>
      <c r="G2588" t="s">
        <v>104</v>
      </c>
      <c r="H2588" t="s">
        <v>105</v>
      </c>
      <c r="K2588">
        <v>206</v>
      </c>
      <c r="L2588">
        <v>20</v>
      </c>
      <c r="M2588">
        <v>3</v>
      </c>
      <c r="N2588" t="s">
        <v>3</v>
      </c>
      <c r="O2588">
        <v>2</v>
      </c>
      <c r="W2588">
        <v>0</v>
      </c>
      <c r="X2588">
        <v>1</v>
      </c>
      <c r="Y2588">
        <v>0</v>
      </c>
    </row>
    <row r="2589" spans="1:25" x14ac:dyDescent="0.2">
      <c r="A2589">
        <v>50</v>
      </c>
      <c r="B2589">
        <v>0</v>
      </c>
      <c r="C2589">
        <v>0</v>
      </c>
      <c r="D2589">
        <v>1</v>
      </c>
      <c r="E2589">
        <v>207</v>
      </c>
      <c r="F2589">
        <f>Source!U2567</f>
        <v>38.639999999999993</v>
      </c>
      <c r="G2589" t="s">
        <v>106</v>
      </c>
      <c r="H2589" t="s">
        <v>107</v>
      </c>
      <c r="K2589">
        <v>207</v>
      </c>
      <c r="L2589">
        <v>21</v>
      </c>
      <c r="M2589">
        <v>3</v>
      </c>
      <c r="N2589" t="s">
        <v>3</v>
      </c>
      <c r="O2589">
        <v>-1</v>
      </c>
      <c r="W2589">
        <v>38.64</v>
      </c>
      <c r="X2589">
        <v>1</v>
      </c>
      <c r="Y2589">
        <v>38.64</v>
      </c>
    </row>
    <row r="2590" spans="1:25" x14ac:dyDescent="0.2">
      <c r="A2590">
        <v>50</v>
      </c>
      <c r="B2590">
        <v>0</v>
      </c>
      <c r="C2590">
        <v>0</v>
      </c>
      <c r="D2590">
        <v>1</v>
      </c>
      <c r="E2590">
        <v>208</v>
      </c>
      <c r="F2590">
        <f>Source!V2567</f>
        <v>0</v>
      </c>
      <c r="G2590" t="s">
        <v>108</v>
      </c>
      <c r="H2590" t="s">
        <v>109</v>
      </c>
      <c r="K2590">
        <v>208</v>
      </c>
      <c r="L2590">
        <v>22</v>
      </c>
      <c r="M2590">
        <v>3</v>
      </c>
      <c r="N2590" t="s">
        <v>3</v>
      </c>
      <c r="O2590">
        <v>-1</v>
      </c>
      <c r="W2590">
        <v>0</v>
      </c>
      <c r="X2590">
        <v>1</v>
      </c>
      <c r="Y2590">
        <v>0</v>
      </c>
    </row>
    <row r="2591" spans="1:25" x14ac:dyDescent="0.2">
      <c r="A2591">
        <v>50</v>
      </c>
      <c r="B2591">
        <v>0</v>
      </c>
      <c r="C2591">
        <v>0</v>
      </c>
      <c r="D2591">
        <v>1</v>
      </c>
      <c r="E2591">
        <v>209</v>
      </c>
      <c r="F2591">
        <f>ROUND(Source!W2567,O2591)</f>
        <v>0</v>
      </c>
      <c r="G2591" t="s">
        <v>110</v>
      </c>
      <c r="H2591" t="s">
        <v>111</v>
      </c>
      <c r="K2591">
        <v>209</v>
      </c>
      <c r="L2591">
        <v>23</v>
      </c>
      <c r="M2591">
        <v>3</v>
      </c>
      <c r="N2591" t="s">
        <v>3</v>
      </c>
      <c r="O2591">
        <v>2</v>
      </c>
      <c r="W2591">
        <v>0</v>
      </c>
      <c r="X2591">
        <v>1</v>
      </c>
      <c r="Y2591">
        <v>0</v>
      </c>
    </row>
    <row r="2592" spans="1:25" x14ac:dyDescent="0.2">
      <c r="A2592">
        <v>50</v>
      </c>
      <c r="B2592">
        <v>0</v>
      </c>
      <c r="C2592">
        <v>0</v>
      </c>
      <c r="D2592">
        <v>1</v>
      </c>
      <c r="E2592">
        <v>233</v>
      </c>
      <c r="F2592">
        <f>ROUND(Source!BD2567,O2592)</f>
        <v>0</v>
      </c>
      <c r="G2592" t="s">
        <v>112</v>
      </c>
      <c r="H2592" t="s">
        <v>113</v>
      </c>
      <c r="K2592">
        <v>233</v>
      </c>
      <c r="L2592">
        <v>24</v>
      </c>
      <c r="M2592">
        <v>3</v>
      </c>
      <c r="N2592" t="s">
        <v>3</v>
      </c>
      <c r="O2592">
        <v>2</v>
      </c>
      <c r="W2592">
        <v>0</v>
      </c>
      <c r="X2592">
        <v>1</v>
      </c>
      <c r="Y2592">
        <v>0</v>
      </c>
    </row>
    <row r="2593" spans="1:245" x14ac:dyDescent="0.2">
      <c r="A2593">
        <v>50</v>
      </c>
      <c r="B2593">
        <v>0</v>
      </c>
      <c r="C2593">
        <v>0</v>
      </c>
      <c r="D2593">
        <v>1</v>
      </c>
      <c r="E2593">
        <v>210</v>
      </c>
      <c r="F2593">
        <f>ROUND(Source!X2567,O2593)</f>
        <v>16800.09</v>
      </c>
      <c r="G2593" t="s">
        <v>114</v>
      </c>
      <c r="H2593" t="s">
        <v>115</v>
      </c>
      <c r="K2593">
        <v>210</v>
      </c>
      <c r="L2593">
        <v>25</v>
      </c>
      <c r="M2593">
        <v>3</v>
      </c>
      <c r="N2593" t="s">
        <v>3</v>
      </c>
      <c r="O2593">
        <v>2</v>
      </c>
      <c r="W2593">
        <v>16800.09</v>
      </c>
      <c r="X2593">
        <v>1</v>
      </c>
      <c r="Y2593">
        <v>16800.09</v>
      </c>
    </row>
    <row r="2594" spans="1:245" x14ac:dyDescent="0.2">
      <c r="A2594">
        <v>50</v>
      </c>
      <c r="B2594">
        <v>0</v>
      </c>
      <c r="C2594">
        <v>0</v>
      </c>
      <c r="D2594">
        <v>1</v>
      </c>
      <c r="E2594">
        <v>211</v>
      </c>
      <c r="F2594">
        <f>ROUND(Source!Y2567,O2594)</f>
        <v>2400.0100000000002</v>
      </c>
      <c r="G2594" t="s">
        <v>116</v>
      </c>
      <c r="H2594" t="s">
        <v>117</v>
      </c>
      <c r="K2594">
        <v>211</v>
      </c>
      <c r="L2594">
        <v>26</v>
      </c>
      <c r="M2594">
        <v>3</v>
      </c>
      <c r="N2594" t="s">
        <v>3</v>
      </c>
      <c r="O2594">
        <v>2</v>
      </c>
      <c r="W2594">
        <v>2400.0100000000002</v>
      </c>
      <c r="X2594">
        <v>1</v>
      </c>
      <c r="Y2594">
        <v>2400.0100000000002</v>
      </c>
    </row>
    <row r="2595" spans="1:245" x14ac:dyDescent="0.2">
      <c r="A2595">
        <v>50</v>
      </c>
      <c r="B2595">
        <v>0</v>
      </c>
      <c r="C2595">
        <v>0</v>
      </c>
      <c r="D2595">
        <v>1</v>
      </c>
      <c r="E2595">
        <v>224</v>
      </c>
      <c r="F2595">
        <f>ROUND(Source!AR2567,O2595)</f>
        <v>44318.87</v>
      </c>
      <c r="G2595" t="s">
        <v>118</v>
      </c>
      <c r="H2595" t="s">
        <v>119</v>
      </c>
      <c r="K2595">
        <v>224</v>
      </c>
      <c r="L2595">
        <v>27</v>
      </c>
      <c r="M2595">
        <v>3</v>
      </c>
      <c r="N2595" t="s">
        <v>3</v>
      </c>
      <c r="O2595">
        <v>2</v>
      </c>
      <c r="W2595">
        <v>44318.87</v>
      </c>
      <c r="X2595">
        <v>1</v>
      </c>
      <c r="Y2595">
        <v>44318.87</v>
      </c>
    </row>
    <row r="2597" spans="1:245" x14ac:dyDescent="0.2">
      <c r="A2597">
        <v>4</v>
      </c>
      <c r="B2597">
        <v>1</v>
      </c>
      <c r="D2597">
        <f>ROW(A2605)</f>
        <v>2605</v>
      </c>
      <c r="F2597" t="s">
        <v>13</v>
      </c>
      <c r="G2597" t="s">
        <v>589</v>
      </c>
      <c r="H2597" t="s">
        <v>3</v>
      </c>
      <c r="I2597">
        <v>0</v>
      </c>
      <c r="K2597">
        <v>0</v>
      </c>
      <c r="M2597" t="s">
        <v>3</v>
      </c>
      <c r="S2597">
        <v>0</v>
      </c>
      <c r="U2597" t="s">
        <v>3</v>
      </c>
      <c r="V2597">
        <v>0</v>
      </c>
      <c r="AB2597" t="s">
        <v>3</v>
      </c>
      <c r="AC2597" t="s">
        <v>3</v>
      </c>
      <c r="AD2597" t="s">
        <v>3</v>
      </c>
      <c r="AE2597" t="s">
        <v>3</v>
      </c>
      <c r="AF2597" t="s">
        <v>3</v>
      </c>
      <c r="AG2597" t="s">
        <v>3</v>
      </c>
      <c r="AP2597" t="s">
        <v>3</v>
      </c>
      <c r="AQ2597" t="s">
        <v>3</v>
      </c>
      <c r="AR2597" t="s">
        <v>3</v>
      </c>
      <c r="AZ2597" t="s">
        <v>3</v>
      </c>
      <c r="BB2597" t="s">
        <v>3</v>
      </c>
      <c r="BC2597" t="s">
        <v>3</v>
      </c>
      <c r="BD2597" t="s">
        <v>3</v>
      </c>
      <c r="BE2597" t="s">
        <v>3</v>
      </c>
      <c r="BF2597" t="s">
        <v>3</v>
      </c>
      <c r="BG2597" t="s">
        <v>3</v>
      </c>
      <c r="BH2597" t="s">
        <v>3</v>
      </c>
      <c r="BI2597" t="s">
        <v>3</v>
      </c>
      <c r="BJ2597" t="s">
        <v>3</v>
      </c>
      <c r="BK2597" t="s">
        <v>3</v>
      </c>
      <c r="BL2597" t="s">
        <v>3</v>
      </c>
      <c r="BM2597" t="s">
        <v>3</v>
      </c>
      <c r="BN2597" t="s">
        <v>3</v>
      </c>
      <c r="BO2597" t="s">
        <v>3</v>
      </c>
      <c r="BP2597" t="s">
        <v>3</v>
      </c>
      <c r="BX2597">
        <v>0</v>
      </c>
      <c r="CJ2597">
        <v>0</v>
      </c>
    </row>
    <row r="2599" spans="1:245" x14ac:dyDescent="0.2">
      <c r="A2599">
        <v>52</v>
      </c>
      <c r="B2599">
        <f t="shared" ref="B2599:G2599" si="1838">B2605</f>
        <v>1</v>
      </c>
      <c r="C2599">
        <f t="shared" si="1838"/>
        <v>4</v>
      </c>
      <c r="D2599">
        <f t="shared" si="1838"/>
        <v>2597</v>
      </c>
      <c r="E2599">
        <f t="shared" si="1838"/>
        <v>0</v>
      </c>
      <c r="F2599" t="str">
        <f t="shared" si="1838"/>
        <v>Новый раздел</v>
      </c>
      <c r="G2599" t="str">
        <f t="shared" si="1838"/>
        <v>Электрощит ЩО 2.2</v>
      </c>
      <c r="O2599">
        <f t="shared" ref="O2599:AT2599" si="1839">O2605</f>
        <v>25113.14</v>
      </c>
      <c r="P2599">
        <f t="shared" si="1839"/>
        <v>0</v>
      </c>
      <c r="Q2599">
        <f t="shared" si="1839"/>
        <v>1113</v>
      </c>
      <c r="R2599">
        <f t="shared" si="1839"/>
        <v>5.21</v>
      </c>
      <c r="S2599">
        <f t="shared" si="1839"/>
        <v>24000.14</v>
      </c>
      <c r="T2599">
        <f t="shared" si="1839"/>
        <v>0</v>
      </c>
      <c r="U2599">
        <f t="shared" si="1839"/>
        <v>38.639999999999993</v>
      </c>
      <c r="V2599">
        <f t="shared" si="1839"/>
        <v>0</v>
      </c>
      <c r="W2599">
        <f t="shared" si="1839"/>
        <v>0</v>
      </c>
      <c r="X2599">
        <f t="shared" si="1839"/>
        <v>16800.09</v>
      </c>
      <c r="Y2599">
        <f t="shared" si="1839"/>
        <v>2400.0100000000002</v>
      </c>
      <c r="Z2599">
        <f t="shared" si="1839"/>
        <v>0</v>
      </c>
      <c r="AA2599">
        <f t="shared" si="1839"/>
        <v>0</v>
      </c>
      <c r="AB2599">
        <f t="shared" si="1839"/>
        <v>25113.14</v>
      </c>
      <c r="AC2599">
        <f t="shared" si="1839"/>
        <v>0</v>
      </c>
      <c r="AD2599">
        <f t="shared" si="1839"/>
        <v>1113</v>
      </c>
      <c r="AE2599">
        <f t="shared" si="1839"/>
        <v>5.21</v>
      </c>
      <c r="AF2599">
        <f t="shared" si="1839"/>
        <v>24000.14</v>
      </c>
      <c r="AG2599">
        <f t="shared" si="1839"/>
        <v>0</v>
      </c>
      <c r="AH2599">
        <f t="shared" si="1839"/>
        <v>38.639999999999993</v>
      </c>
      <c r="AI2599">
        <f t="shared" si="1839"/>
        <v>0</v>
      </c>
      <c r="AJ2599">
        <f t="shared" si="1839"/>
        <v>0</v>
      </c>
      <c r="AK2599">
        <f t="shared" si="1839"/>
        <v>16800.09</v>
      </c>
      <c r="AL2599">
        <f t="shared" si="1839"/>
        <v>2400.0100000000002</v>
      </c>
      <c r="AM2599">
        <f t="shared" si="1839"/>
        <v>0</v>
      </c>
      <c r="AN2599">
        <f t="shared" si="1839"/>
        <v>0</v>
      </c>
      <c r="AO2599">
        <f t="shared" si="1839"/>
        <v>0</v>
      </c>
      <c r="AP2599">
        <f t="shared" si="1839"/>
        <v>0</v>
      </c>
      <c r="AQ2599">
        <f t="shared" si="1839"/>
        <v>0</v>
      </c>
      <c r="AR2599">
        <f t="shared" si="1839"/>
        <v>44318.87</v>
      </c>
      <c r="AS2599">
        <f t="shared" si="1839"/>
        <v>0</v>
      </c>
      <c r="AT2599">
        <f t="shared" si="1839"/>
        <v>0</v>
      </c>
      <c r="AU2599">
        <f t="shared" ref="AU2599:BZ2599" si="1840">AU2605</f>
        <v>44318.87</v>
      </c>
      <c r="AV2599">
        <f t="shared" si="1840"/>
        <v>0</v>
      </c>
      <c r="AW2599">
        <f t="shared" si="1840"/>
        <v>0</v>
      </c>
      <c r="AX2599">
        <f t="shared" si="1840"/>
        <v>0</v>
      </c>
      <c r="AY2599">
        <f t="shared" si="1840"/>
        <v>0</v>
      </c>
      <c r="AZ2599">
        <f t="shared" si="1840"/>
        <v>0</v>
      </c>
      <c r="BA2599">
        <f t="shared" si="1840"/>
        <v>0</v>
      </c>
      <c r="BB2599">
        <f t="shared" si="1840"/>
        <v>0</v>
      </c>
      <c r="BC2599">
        <f t="shared" si="1840"/>
        <v>0</v>
      </c>
      <c r="BD2599">
        <f t="shared" si="1840"/>
        <v>0</v>
      </c>
      <c r="BE2599">
        <f t="shared" si="1840"/>
        <v>0</v>
      </c>
      <c r="BF2599">
        <f t="shared" si="1840"/>
        <v>0</v>
      </c>
      <c r="BG2599">
        <f t="shared" si="1840"/>
        <v>0</v>
      </c>
      <c r="BH2599">
        <f t="shared" si="1840"/>
        <v>0</v>
      </c>
      <c r="BI2599">
        <f t="shared" si="1840"/>
        <v>0</v>
      </c>
      <c r="BJ2599">
        <f t="shared" si="1840"/>
        <v>0</v>
      </c>
      <c r="BK2599">
        <f t="shared" si="1840"/>
        <v>0</v>
      </c>
      <c r="BL2599">
        <f t="shared" si="1840"/>
        <v>0</v>
      </c>
      <c r="BM2599">
        <f t="shared" si="1840"/>
        <v>0</v>
      </c>
      <c r="BN2599">
        <f t="shared" si="1840"/>
        <v>0</v>
      </c>
      <c r="BO2599">
        <f t="shared" si="1840"/>
        <v>0</v>
      </c>
      <c r="BP2599">
        <f t="shared" si="1840"/>
        <v>0</v>
      </c>
      <c r="BQ2599">
        <f t="shared" si="1840"/>
        <v>0</v>
      </c>
      <c r="BR2599">
        <f t="shared" si="1840"/>
        <v>0</v>
      </c>
      <c r="BS2599">
        <f t="shared" si="1840"/>
        <v>0</v>
      </c>
      <c r="BT2599">
        <f t="shared" si="1840"/>
        <v>0</v>
      </c>
      <c r="BU2599">
        <f t="shared" si="1840"/>
        <v>0</v>
      </c>
      <c r="BV2599">
        <f t="shared" si="1840"/>
        <v>0</v>
      </c>
      <c r="BW2599">
        <f t="shared" si="1840"/>
        <v>0</v>
      </c>
      <c r="BX2599">
        <f t="shared" si="1840"/>
        <v>0</v>
      </c>
      <c r="BY2599">
        <f t="shared" si="1840"/>
        <v>0</v>
      </c>
      <c r="BZ2599">
        <f t="shared" si="1840"/>
        <v>0</v>
      </c>
      <c r="CA2599">
        <f t="shared" ref="CA2599:DF2599" si="1841">CA2605</f>
        <v>44318.87</v>
      </c>
      <c r="CB2599">
        <f t="shared" si="1841"/>
        <v>0</v>
      </c>
      <c r="CC2599">
        <f t="shared" si="1841"/>
        <v>0</v>
      </c>
      <c r="CD2599">
        <f t="shared" si="1841"/>
        <v>44318.87</v>
      </c>
      <c r="CE2599">
        <f t="shared" si="1841"/>
        <v>0</v>
      </c>
      <c r="CF2599">
        <f t="shared" si="1841"/>
        <v>0</v>
      </c>
      <c r="CG2599">
        <f t="shared" si="1841"/>
        <v>0</v>
      </c>
      <c r="CH2599">
        <f t="shared" si="1841"/>
        <v>0</v>
      </c>
      <c r="CI2599">
        <f t="shared" si="1841"/>
        <v>0</v>
      </c>
      <c r="CJ2599">
        <f t="shared" si="1841"/>
        <v>0</v>
      </c>
      <c r="CK2599">
        <f t="shared" si="1841"/>
        <v>0</v>
      </c>
      <c r="CL2599">
        <f t="shared" si="1841"/>
        <v>0</v>
      </c>
      <c r="CM2599">
        <f t="shared" si="1841"/>
        <v>0</v>
      </c>
      <c r="CN2599">
        <f t="shared" si="1841"/>
        <v>0</v>
      </c>
      <c r="CO2599">
        <f t="shared" si="1841"/>
        <v>0</v>
      </c>
      <c r="CP2599">
        <f t="shared" si="1841"/>
        <v>0</v>
      </c>
      <c r="CQ2599">
        <f t="shared" si="1841"/>
        <v>0</v>
      </c>
      <c r="CR2599">
        <f t="shared" si="1841"/>
        <v>0</v>
      </c>
      <c r="CS2599">
        <f t="shared" si="1841"/>
        <v>0</v>
      </c>
      <c r="CT2599">
        <f t="shared" si="1841"/>
        <v>0</v>
      </c>
      <c r="CU2599">
        <f t="shared" si="1841"/>
        <v>0</v>
      </c>
      <c r="CV2599">
        <f t="shared" si="1841"/>
        <v>0</v>
      </c>
      <c r="CW2599">
        <f t="shared" si="1841"/>
        <v>0</v>
      </c>
      <c r="CX2599">
        <f t="shared" si="1841"/>
        <v>0</v>
      </c>
      <c r="CY2599">
        <f t="shared" si="1841"/>
        <v>0</v>
      </c>
      <c r="CZ2599">
        <f t="shared" si="1841"/>
        <v>0</v>
      </c>
      <c r="DA2599">
        <f t="shared" si="1841"/>
        <v>0</v>
      </c>
      <c r="DB2599">
        <f t="shared" si="1841"/>
        <v>0</v>
      </c>
      <c r="DC2599">
        <f t="shared" si="1841"/>
        <v>0</v>
      </c>
      <c r="DD2599">
        <f t="shared" si="1841"/>
        <v>0</v>
      </c>
      <c r="DE2599">
        <f t="shared" si="1841"/>
        <v>0</v>
      </c>
      <c r="DF2599">
        <f t="shared" si="1841"/>
        <v>0</v>
      </c>
      <c r="DG2599">
        <f t="shared" ref="DG2599:EL2599" si="1842">DG2605</f>
        <v>0</v>
      </c>
      <c r="DH2599">
        <f t="shared" si="1842"/>
        <v>0</v>
      </c>
      <c r="DI2599">
        <f t="shared" si="1842"/>
        <v>0</v>
      </c>
      <c r="DJ2599">
        <f t="shared" si="1842"/>
        <v>0</v>
      </c>
      <c r="DK2599">
        <f t="shared" si="1842"/>
        <v>0</v>
      </c>
      <c r="DL2599">
        <f t="shared" si="1842"/>
        <v>0</v>
      </c>
      <c r="DM2599">
        <f t="shared" si="1842"/>
        <v>0</v>
      </c>
      <c r="DN2599">
        <f t="shared" si="1842"/>
        <v>0</v>
      </c>
      <c r="DO2599">
        <f t="shared" si="1842"/>
        <v>0</v>
      </c>
      <c r="DP2599">
        <f t="shared" si="1842"/>
        <v>0</v>
      </c>
      <c r="DQ2599">
        <f t="shared" si="1842"/>
        <v>0</v>
      </c>
      <c r="DR2599">
        <f t="shared" si="1842"/>
        <v>0</v>
      </c>
      <c r="DS2599">
        <f t="shared" si="1842"/>
        <v>0</v>
      </c>
      <c r="DT2599">
        <f t="shared" si="1842"/>
        <v>0</v>
      </c>
      <c r="DU2599">
        <f t="shared" si="1842"/>
        <v>0</v>
      </c>
      <c r="DV2599">
        <f t="shared" si="1842"/>
        <v>0</v>
      </c>
      <c r="DW2599">
        <f t="shared" si="1842"/>
        <v>0</v>
      </c>
      <c r="DX2599">
        <f t="shared" si="1842"/>
        <v>0</v>
      </c>
      <c r="DY2599">
        <f t="shared" si="1842"/>
        <v>0</v>
      </c>
      <c r="DZ2599">
        <f t="shared" si="1842"/>
        <v>0</v>
      </c>
      <c r="EA2599">
        <f t="shared" si="1842"/>
        <v>0</v>
      </c>
      <c r="EB2599">
        <f t="shared" si="1842"/>
        <v>0</v>
      </c>
      <c r="EC2599">
        <f t="shared" si="1842"/>
        <v>0</v>
      </c>
      <c r="ED2599">
        <f t="shared" si="1842"/>
        <v>0</v>
      </c>
      <c r="EE2599">
        <f t="shared" si="1842"/>
        <v>0</v>
      </c>
      <c r="EF2599">
        <f t="shared" si="1842"/>
        <v>0</v>
      </c>
      <c r="EG2599">
        <f t="shared" si="1842"/>
        <v>0</v>
      </c>
      <c r="EH2599">
        <f t="shared" si="1842"/>
        <v>0</v>
      </c>
      <c r="EI2599">
        <f t="shared" si="1842"/>
        <v>0</v>
      </c>
      <c r="EJ2599">
        <f t="shared" si="1842"/>
        <v>0</v>
      </c>
      <c r="EK2599">
        <f t="shared" si="1842"/>
        <v>0</v>
      </c>
      <c r="EL2599">
        <f t="shared" si="1842"/>
        <v>0</v>
      </c>
      <c r="EM2599">
        <f t="shared" ref="EM2599:FR2599" si="1843">EM2605</f>
        <v>0</v>
      </c>
      <c r="EN2599">
        <f t="shared" si="1843"/>
        <v>0</v>
      </c>
      <c r="EO2599">
        <f t="shared" si="1843"/>
        <v>0</v>
      </c>
      <c r="EP2599">
        <f t="shared" si="1843"/>
        <v>0</v>
      </c>
      <c r="EQ2599">
        <f t="shared" si="1843"/>
        <v>0</v>
      </c>
      <c r="ER2599">
        <f t="shared" si="1843"/>
        <v>0</v>
      </c>
      <c r="ES2599">
        <f t="shared" si="1843"/>
        <v>0</v>
      </c>
      <c r="ET2599">
        <f t="shared" si="1843"/>
        <v>0</v>
      </c>
      <c r="EU2599">
        <f t="shared" si="1843"/>
        <v>0</v>
      </c>
      <c r="EV2599">
        <f t="shared" si="1843"/>
        <v>0</v>
      </c>
      <c r="EW2599">
        <f t="shared" si="1843"/>
        <v>0</v>
      </c>
      <c r="EX2599">
        <f t="shared" si="1843"/>
        <v>0</v>
      </c>
      <c r="EY2599">
        <f t="shared" si="1843"/>
        <v>0</v>
      </c>
      <c r="EZ2599">
        <f t="shared" si="1843"/>
        <v>0</v>
      </c>
      <c r="FA2599">
        <f t="shared" si="1843"/>
        <v>0</v>
      </c>
      <c r="FB2599">
        <f t="shared" si="1843"/>
        <v>0</v>
      </c>
      <c r="FC2599">
        <f t="shared" si="1843"/>
        <v>0</v>
      </c>
      <c r="FD2599">
        <f t="shared" si="1843"/>
        <v>0</v>
      </c>
      <c r="FE2599">
        <f t="shared" si="1843"/>
        <v>0</v>
      </c>
      <c r="FF2599">
        <f t="shared" si="1843"/>
        <v>0</v>
      </c>
      <c r="FG2599">
        <f t="shared" si="1843"/>
        <v>0</v>
      </c>
      <c r="FH2599">
        <f t="shared" si="1843"/>
        <v>0</v>
      </c>
      <c r="FI2599">
        <f t="shared" si="1843"/>
        <v>0</v>
      </c>
      <c r="FJ2599">
        <f t="shared" si="1843"/>
        <v>0</v>
      </c>
      <c r="FK2599">
        <f t="shared" si="1843"/>
        <v>0</v>
      </c>
      <c r="FL2599">
        <f t="shared" si="1843"/>
        <v>0</v>
      </c>
      <c r="FM2599">
        <f t="shared" si="1843"/>
        <v>0</v>
      </c>
      <c r="FN2599">
        <f t="shared" si="1843"/>
        <v>0</v>
      </c>
      <c r="FO2599">
        <f t="shared" si="1843"/>
        <v>0</v>
      </c>
      <c r="FP2599">
        <f t="shared" si="1843"/>
        <v>0</v>
      </c>
      <c r="FQ2599">
        <f t="shared" si="1843"/>
        <v>0</v>
      </c>
      <c r="FR2599">
        <f t="shared" si="1843"/>
        <v>0</v>
      </c>
      <c r="FS2599">
        <f t="shared" ref="FS2599:GX2599" si="1844">FS2605</f>
        <v>0</v>
      </c>
      <c r="FT2599">
        <f t="shared" si="1844"/>
        <v>0</v>
      </c>
      <c r="FU2599">
        <f t="shared" si="1844"/>
        <v>0</v>
      </c>
      <c r="FV2599">
        <f t="shared" si="1844"/>
        <v>0</v>
      </c>
      <c r="FW2599">
        <f t="shared" si="1844"/>
        <v>0</v>
      </c>
      <c r="FX2599">
        <f t="shared" si="1844"/>
        <v>0</v>
      </c>
      <c r="FY2599">
        <f t="shared" si="1844"/>
        <v>0</v>
      </c>
      <c r="FZ2599">
        <f t="shared" si="1844"/>
        <v>0</v>
      </c>
      <c r="GA2599">
        <f t="shared" si="1844"/>
        <v>0</v>
      </c>
      <c r="GB2599">
        <f t="shared" si="1844"/>
        <v>0</v>
      </c>
      <c r="GC2599">
        <f t="shared" si="1844"/>
        <v>0</v>
      </c>
      <c r="GD2599">
        <f t="shared" si="1844"/>
        <v>0</v>
      </c>
      <c r="GE2599">
        <f t="shared" si="1844"/>
        <v>0</v>
      </c>
      <c r="GF2599">
        <f t="shared" si="1844"/>
        <v>0</v>
      </c>
      <c r="GG2599">
        <f t="shared" si="1844"/>
        <v>0</v>
      </c>
      <c r="GH2599">
        <f t="shared" si="1844"/>
        <v>0</v>
      </c>
      <c r="GI2599">
        <f t="shared" si="1844"/>
        <v>0</v>
      </c>
      <c r="GJ2599">
        <f t="shared" si="1844"/>
        <v>0</v>
      </c>
      <c r="GK2599">
        <f t="shared" si="1844"/>
        <v>0</v>
      </c>
      <c r="GL2599">
        <f t="shared" si="1844"/>
        <v>0</v>
      </c>
      <c r="GM2599">
        <f t="shared" si="1844"/>
        <v>0</v>
      </c>
      <c r="GN2599">
        <f t="shared" si="1844"/>
        <v>0</v>
      </c>
      <c r="GO2599">
        <f t="shared" si="1844"/>
        <v>0</v>
      </c>
      <c r="GP2599">
        <f t="shared" si="1844"/>
        <v>0</v>
      </c>
      <c r="GQ2599">
        <f t="shared" si="1844"/>
        <v>0</v>
      </c>
      <c r="GR2599">
        <f t="shared" si="1844"/>
        <v>0</v>
      </c>
      <c r="GS2599">
        <f t="shared" si="1844"/>
        <v>0</v>
      </c>
      <c r="GT2599">
        <f t="shared" si="1844"/>
        <v>0</v>
      </c>
      <c r="GU2599">
        <f t="shared" si="1844"/>
        <v>0</v>
      </c>
      <c r="GV2599">
        <f t="shared" si="1844"/>
        <v>0</v>
      </c>
      <c r="GW2599">
        <f t="shared" si="1844"/>
        <v>0</v>
      </c>
      <c r="GX2599">
        <f t="shared" si="1844"/>
        <v>0</v>
      </c>
    </row>
    <row r="2601" spans="1:245" x14ac:dyDescent="0.2">
      <c r="A2601">
        <v>17</v>
      </c>
      <c r="B2601">
        <v>1</v>
      </c>
      <c r="C2601">
        <f>ROW(SmtRes!A836)</f>
        <v>836</v>
      </c>
      <c r="D2601">
        <f>ROW(EtalonRes!A836)</f>
        <v>836</v>
      </c>
      <c r="E2601" t="s">
        <v>590</v>
      </c>
      <c r="F2601" t="s">
        <v>122</v>
      </c>
      <c r="G2601" t="s">
        <v>123</v>
      </c>
      <c r="H2601" t="s">
        <v>52</v>
      </c>
      <c r="I2601">
        <v>14</v>
      </c>
      <c r="J2601">
        <v>0</v>
      </c>
      <c r="K2601">
        <v>14</v>
      </c>
      <c r="O2601">
        <f>ROUND(CP2601,2)</f>
        <v>4185.5200000000004</v>
      </c>
      <c r="P2601">
        <f>ROUND(CQ2601*I2601,2)</f>
        <v>0</v>
      </c>
      <c r="Q2601">
        <f>ROUND(CR2601*I2601,2)</f>
        <v>185.5</v>
      </c>
      <c r="R2601">
        <f>ROUND(CS2601*I2601,2)</f>
        <v>0.87</v>
      </c>
      <c r="S2601">
        <f>ROUND(CT2601*I2601,2)</f>
        <v>4000.02</v>
      </c>
      <c r="T2601">
        <f>ROUND(CU2601*I2601,2)</f>
        <v>0</v>
      </c>
      <c r="U2601">
        <f>CV2601*I2601</f>
        <v>6.4399999999999995</v>
      </c>
      <c r="V2601">
        <f>CW2601*I2601</f>
        <v>0</v>
      </c>
      <c r="W2601">
        <f>ROUND(CX2601*I2601,2)</f>
        <v>0</v>
      </c>
      <c r="X2601">
        <f t="shared" ref="X2601:Y2603" si="1845">ROUND(CY2601,2)</f>
        <v>2800.01</v>
      </c>
      <c r="Y2601">
        <f t="shared" si="1845"/>
        <v>400</v>
      </c>
      <c r="AA2601">
        <v>35364244</v>
      </c>
      <c r="AB2601">
        <f>ROUND((AC2601+AD2601+AF2601),6)</f>
        <v>298.96600000000001</v>
      </c>
      <c r="AC2601">
        <f>ROUND(((ES2601*0)),6)</f>
        <v>0</v>
      </c>
      <c r="AD2601">
        <f>ROUND(((((ET2601*0.2))-((EU2601*0.2)))+AE2601),6)</f>
        <v>13.25</v>
      </c>
      <c r="AE2601">
        <f>ROUND(((EU2601*0.2)),6)</f>
        <v>6.2E-2</v>
      </c>
      <c r="AF2601">
        <f>ROUND(((EV2601*0.2)),6)</f>
        <v>285.71600000000001</v>
      </c>
      <c r="AG2601">
        <f>ROUND((AP2601),6)</f>
        <v>0</v>
      </c>
      <c r="AH2601">
        <f>((EW2601*0.2))</f>
        <v>0.45999999999999996</v>
      </c>
      <c r="AI2601">
        <f>((EX2601*0.2))</f>
        <v>0</v>
      </c>
      <c r="AJ2601">
        <f>(AS2601)</f>
        <v>0</v>
      </c>
      <c r="AK2601">
        <v>3700.99</v>
      </c>
      <c r="AL2601">
        <v>2206.16</v>
      </c>
      <c r="AM2601">
        <v>66.25</v>
      </c>
      <c r="AN2601">
        <v>0.31</v>
      </c>
      <c r="AO2601">
        <v>1428.58</v>
      </c>
      <c r="AP2601">
        <v>0</v>
      </c>
      <c r="AQ2601">
        <v>2.2999999999999998</v>
      </c>
      <c r="AR2601">
        <v>0</v>
      </c>
      <c r="AS2601">
        <v>0</v>
      </c>
      <c r="AT2601">
        <v>70</v>
      </c>
      <c r="AU2601">
        <v>10</v>
      </c>
      <c r="AV2601">
        <v>1</v>
      </c>
      <c r="AW2601">
        <v>1</v>
      </c>
      <c r="AZ2601">
        <v>1</v>
      </c>
      <c r="BA2601">
        <v>1</v>
      </c>
      <c r="BB2601">
        <v>1</v>
      </c>
      <c r="BC2601">
        <v>1</v>
      </c>
      <c r="BD2601" t="s">
        <v>3</v>
      </c>
      <c r="BE2601" t="s">
        <v>3</v>
      </c>
      <c r="BF2601" t="s">
        <v>3</v>
      </c>
      <c r="BG2601" t="s">
        <v>3</v>
      </c>
      <c r="BH2601">
        <v>0</v>
      </c>
      <c r="BI2601">
        <v>4</v>
      </c>
      <c r="BJ2601" t="s">
        <v>124</v>
      </c>
      <c r="BM2601">
        <v>0</v>
      </c>
      <c r="BN2601">
        <v>0</v>
      </c>
      <c r="BO2601" t="s">
        <v>3</v>
      </c>
      <c r="BP2601">
        <v>0</v>
      </c>
      <c r="BQ2601">
        <v>1</v>
      </c>
      <c r="BR2601">
        <v>0</v>
      </c>
      <c r="BS2601">
        <v>1</v>
      </c>
      <c r="BT2601">
        <v>1</v>
      </c>
      <c r="BU2601">
        <v>1</v>
      </c>
      <c r="BV2601">
        <v>1</v>
      </c>
      <c r="BW2601">
        <v>1</v>
      </c>
      <c r="BX2601">
        <v>1</v>
      </c>
      <c r="BY2601" t="s">
        <v>3</v>
      </c>
      <c r="BZ2601">
        <v>70</v>
      </c>
      <c r="CA2601">
        <v>10</v>
      </c>
      <c r="CB2601" t="s">
        <v>3</v>
      </c>
      <c r="CE2601">
        <v>0</v>
      </c>
      <c r="CF2601">
        <v>0</v>
      </c>
      <c r="CG2601">
        <v>0</v>
      </c>
      <c r="CM2601">
        <v>0</v>
      </c>
      <c r="CN2601" t="s">
        <v>1130</v>
      </c>
      <c r="CO2601">
        <v>0</v>
      </c>
      <c r="CP2601">
        <f>(P2601+Q2601+S2601)</f>
        <v>4185.5200000000004</v>
      </c>
      <c r="CQ2601">
        <f>(AC2601*BC2601*AW2601)</f>
        <v>0</v>
      </c>
      <c r="CR2601">
        <f>(((((ET2601*0.2))*BB2601-((EU2601*0.2))*BS2601)+AE2601*BS2601)*AV2601)</f>
        <v>13.25</v>
      </c>
      <c r="CS2601">
        <f>(AE2601*BS2601*AV2601)</f>
        <v>6.2E-2</v>
      </c>
      <c r="CT2601">
        <f>(AF2601*BA2601*AV2601)</f>
        <v>285.71600000000001</v>
      </c>
      <c r="CU2601">
        <f>AG2601</f>
        <v>0</v>
      </c>
      <c r="CV2601">
        <f>(AH2601*AV2601)</f>
        <v>0.45999999999999996</v>
      </c>
      <c r="CW2601">
        <f t="shared" ref="CW2601:CX2603" si="1846">AI2601</f>
        <v>0</v>
      </c>
      <c r="CX2601">
        <f t="shared" si="1846"/>
        <v>0</v>
      </c>
      <c r="CY2601">
        <f>((S2601*BZ2601)/100)</f>
        <v>2800.0140000000001</v>
      </c>
      <c r="CZ2601">
        <f>((S2601*CA2601)/100)</f>
        <v>400.00199999999995</v>
      </c>
      <c r="DB2601">
        <v>22</v>
      </c>
      <c r="DC2601" t="s">
        <v>3</v>
      </c>
      <c r="DD2601" t="s">
        <v>54</v>
      </c>
      <c r="DE2601" t="s">
        <v>55</v>
      </c>
      <c r="DF2601" t="s">
        <v>55</v>
      </c>
      <c r="DG2601" t="s">
        <v>55</v>
      </c>
      <c r="DH2601" t="s">
        <v>3</v>
      </c>
      <c r="DI2601" t="s">
        <v>55</v>
      </c>
      <c r="DJ2601" t="s">
        <v>55</v>
      </c>
      <c r="DK2601" t="s">
        <v>3</v>
      </c>
      <c r="DL2601" t="s">
        <v>3</v>
      </c>
      <c r="DM2601" t="s">
        <v>3</v>
      </c>
      <c r="DN2601">
        <v>0</v>
      </c>
      <c r="DO2601">
        <v>0</v>
      </c>
      <c r="DP2601">
        <v>1</v>
      </c>
      <c r="DQ2601">
        <v>1</v>
      </c>
      <c r="DU2601">
        <v>1010</v>
      </c>
      <c r="DV2601" t="s">
        <v>52</v>
      </c>
      <c r="DW2601" t="s">
        <v>52</v>
      </c>
      <c r="DX2601">
        <v>1</v>
      </c>
      <c r="DZ2601" t="s">
        <v>3</v>
      </c>
      <c r="EA2601" t="s">
        <v>3</v>
      </c>
      <c r="EB2601" t="s">
        <v>3</v>
      </c>
      <c r="EC2601" t="s">
        <v>3</v>
      </c>
      <c r="EE2601">
        <v>35096056</v>
      </c>
      <c r="EF2601">
        <v>1</v>
      </c>
      <c r="EG2601" t="s">
        <v>20</v>
      </c>
      <c r="EH2601">
        <v>0</v>
      </c>
      <c r="EI2601" t="s">
        <v>3</v>
      </c>
      <c r="EJ2601">
        <v>4</v>
      </c>
      <c r="EK2601">
        <v>0</v>
      </c>
      <c r="EL2601" t="s">
        <v>21</v>
      </c>
      <c r="EM2601" t="s">
        <v>22</v>
      </c>
      <c r="EO2601" t="s">
        <v>56</v>
      </c>
      <c r="EQ2601">
        <v>0</v>
      </c>
      <c r="ER2601">
        <v>3700.99</v>
      </c>
      <c r="ES2601">
        <v>2206.16</v>
      </c>
      <c r="ET2601">
        <v>66.25</v>
      </c>
      <c r="EU2601">
        <v>0.31</v>
      </c>
      <c r="EV2601">
        <v>1428.58</v>
      </c>
      <c r="EW2601">
        <v>2.2999999999999998</v>
      </c>
      <c r="EX2601">
        <v>0</v>
      </c>
      <c r="EY2601">
        <v>0</v>
      </c>
      <c r="FQ2601">
        <v>0</v>
      </c>
      <c r="FR2601">
        <v>0</v>
      </c>
      <c r="FS2601">
        <v>0</v>
      </c>
      <c r="FX2601">
        <v>70</v>
      </c>
      <c r="FY2601">
        <v>10</v>
      </c>
      <c r="GA2601" t="s">
        <v>3</v>
      </c>
      <c r="GD2601">
        <v>0</v>
      </c>
      <c r="GF2601">
        <v>845110403</v>
      </c>
      <c r="GG2601">
        <v>2</v>
      </c>
      <c r="GH2601">
        <v>1</v>
      </c>
      <c r="GI2601">
        <v>-2</v>
      </c>
      <c r="GJ2601">
        <v>0</v>
      </c>
      <c r="GK2601">
        <f>ROUND(R2601*(R12)/100,2)</f>
        <v>0.94</v>
      </c>
      <c r="GL2601">
        <f>ROUND(IF(AND(BH2601=3,BI2601=3,FS2601&lt;&gt;0),P2601,0),2)</f>
        <v>0</v>
      </c>
      <c r="GM2601">
        <f>ROUND(O2601+X2601+Y2601+GK2601,2)+GX2601</f>
        <v>7386.47</v>
      </c>
      <c r="GN2601">
        <f>IF(OR(BI2601=0,BI2601=1),GM2601-GX2601,0)</f>
        <v>0</v>
      </c>
      <c r="GO2601">
        <f>IF(BI2601=2,GM2601-GX2601,0)</f>
        <v>0</v>
      </c>
      <c r="GP2601">
        <f>IF(BI2601=4,GM2601-GX2601,0)</f>
        <v>7386.47</v>
      </c>
      <c r="GR2601">
        <v>0</v>
      </c>
      <c r="GS2601">
        <v>3</v>
      </c>
      <c r="GT2601">
        <v>0</v>
      </c>
      <c r="GU2601" t="s">
        <v>3</v>
      </c>
      <c r="GV2601">
        <f>ROUND((GT2601),6)</f>
        <v>0</v>
      </c>
      <c r="GW2601">
        <v>1</v>
      </c>
      <c r="GX2601">
        <f>ROUND(HC2601*I2601,2)</f>
        <v>0</v>
      </c>
      <c r="HA2601">
        <v>0</v>
      </c>
      <c r="HB2601">
        <v>0</v>
      </c>
      <c r="HC2601">
        <f>GV2601*GW2601</f>
        <v>0</v>
      </c>
      <c r="HE2601" t="s">
        <v>3</v>
      </c>
      <c r="HF2601" t="s">
        <v>3</v>
      </c>
      <c r="HM2601" t="s">
        <v>3</v>
      </c>
      <c r="HN2601" t="s">
        <v>3</v>
      </c>
      <c r="HO2601" t="s">
        <v>3</v>
      </c>
      <c r="HP2601" t="s">
        <v>3</v>
      </c>
      <c r="HQ2601" t="s">
        <v>3</v>
      </c>
      <c r="HS2601">
        <v>0</v>
      </c>
      <c r="IK2601">
        <v>0</v>
      </c>
    </row>
    <row r="2602" spans="1:245" x14ac:dyDescent="0.2">
      <c r="A2602">
        <v>17</v>
      </c>
      <c r="B2602">
        <v>1</v>
      </c>
      <c r="C2602">
        <f>ROW(SmtRes!A841)</f>
        <v>841</v>
      </c>
      <c r="D2602">
        <f>ROW(EtalonRes!A841)</f>
        <v>841</v>
      </c>
      <c r="E2602" t="s">
        <v>591</v>
      </c>
      <c r="F2602" t="s">
        <v>122</v>
      </c>
      <c r="G2602" t="s">
        <v>126</v>
      </c>
      <c r="H2602" t="s">
        <v>52</v>
      </c>
      <c r="I2602">
        <v>14</v>
      </c>
      <c r="J2602">
        <v>0</v>
      </c>
      <c r="K2602">
        <v>14</v>
      </c>
      <c r="O2602">
        <f>ROUND(CP2602,2)</f>
        <v>51813.86</v>
      </c>
      <c r="P2602">
        <f>ROUND(CQ2602*I2602,2)</f>
        <v>30886.240000000002</v>
      </c>
      <c r="Q2602">
        <f>ROUND(CR2602*I2602,2)</f>
        <v>927.5</v>
      </c>
      <c r="R2602">
        <f>ROUND(CS2602*I2602,2)</f>
        <v>4.34</v>
      </c>
      <c r="S2602">
        <f>ROUND(CT2602*I2602,2)</f>
        <v>20000.12</v>
      </c>
      <c r="T2602">
        <f>ROUND(CU2602*I2602,2)</f>
        <v>0</v>
      </c>
      <c r="U2602">
        <f>CV2602*I2602</f>
        <v>32.199999999999996</v>
      </c>
      <c r="V2602">
        <f>CW2602*I2602</f>
        <v>0</v>
      </c>
      <c r="W2602">
        <f>ROUND(CX2602*I2602,2)</f>
        <v>0</v>
      </c>
      <c r="X2602">
        <f t="shared" si="1845"/>
        <v>14000.08</v>
      </c>
      <c r="Y2602">
        <f t="shared" si="1845"/>
        <v>2000.01</v>
      </c>
      <c r="AA2602">
        <v>35364244</v>
      </c>
      <c r="AB2602">
        <f>ROUND((AC2602+AD2602+AF2602),6)</f>
        <v>3700.99</v>
      </c>
      <c r="AC2602">
        <f>ROUND((ES2602),6)</f>
        <v>2206.16</v>
      </c>
      <c r="AD2602">
        <f>ROUND((((ET2602)-(EU2602))+AE2602),6)</f>
        <v>66.25</v>
      </c>
      <c r="AE2602">
        <f>ROUND((EU2602),6)</f>
        <v>0.31</v>
      </c>
      <c r="AF2602">
        <f>ROUND((EV2602),6)</f>
        <v>1428.58</v>
      </c>
      <c r="AG2602">
        <f>ROUND((AP2602),6)</f>
        <v>0</v>
      </c>
      <c r="AH2602">
        <f>(EW2602)</f>
        <v>2.2999999999999998</v>
      </c>
      <c r="AI2602">
        <f>(EX2602)</f>
        <v>0</v>
      </c>
      <c r="AJ2602">
        <f>(AS2602)</f>
        <v>0</v>
      </c>
      <c r="AK2602">
        <v>3700.99</v>
      </c>
      <c r="AL2602">
        <v>2206.16</v>
      </c>
      <c r="AM2602">
        <v>66.25</v>
      </c>
      <c r="AN2602">
        <v>0.31</v>
      </c>
      <c r="AO2602">
        <v>1428.58</v>
      </c>
      <c r="AP2602">
        <v>0</v>
      </c>
      <c r="AQ2602">
        <v>2.2999999999999998</v>
      </c>
      <c r="AR2602">
        <v>0</v>
      </c>
      <c r="AS2602">
        <v>0</v>
      </c>
      <c r="AT2602">
        <v>70</v>
      </c>
      <c r="AU2602">
        <v>10</v>
      </c>
      <c r="AV2602">
        <v>1</v>
      </c>
      <c r="AW2602">
        <v>1</v>
      </c>
      <c r="AZ2602">
        <v>1</v>
      </c>
      <c r="BA2602">
        <v>1</v>
      </c>
      <c r="BB2602">
        <v>1</v>
      </c>
      <c r="BC2602">
        <v>1</v>
      </c>
      <c r="BD2602" t="s">
        <v>3</v>
      </c>
      <c r="BE2602" t="s">
        <v>3</v>
      </c>
      <c r="BF2602" t="s">
        <v>3</v>
      </c>
      <c r="BG2602" t="s">
        <v>3</v>
      </c>
      <c r="BH2602">
        <v>0</v>
      </c>
      <c r="BI2602">
        <v>4</v>
      </c>
      <c r="BJ2602" t="s">
        <v>124</v>
      </c>
      <c r="BM2602">
        <v>0</v>
      </c>
      <c r="BN2602">
        <v>0</v>
      </c>
      <c r="BO2602" t="s">
        <v>3</v>
      </c>
      <c r="BP2602">
        <v>0</v>
      </c>
      <c r="BQ2602">
        <v>1</v>
      </c>
      <c r="BR2602">
        <v>0</v>
      </c>
      <c r="BS2602">
        <v>1</v>
      </c>
      <c r="BT2602">
        <v>1</v>
      </c>
      <c r="BU2602">
        <v>1</v>
      </c>
      <c r="BV2602">
        <v>1</v>
      </c>
      <c r="BW2602">
        <v>1</v>
      </c>
      <c r="BX2602">
        <v>1</v>
      </c>
      <c r="BY2602" t="s">
        <v>3</v>
      </c>
      <c r="BZ2602">
        <v>70</v>
      </c>
      <c r="CA2602">
        <v>10</v>
      </c>
      <c r="CB2602" t="s">
        <v>3</v>
      </c>
      <c r="CE2602">
        <v>0</v>
      </c>
      <c r="CF2602">
        <v>0</v>
      </c>
      <c r="CG2602">
        <v>0</v>
      </c>
      <c r="CM2602">
        <v>0</v>
      </c>
      <c r="CN2602" t="s">
        <v>3</v>
      </c>
      <c r="CO2602">
        <v>0</v>
      </c>
      <c r="CP2602">
        <f>(P2602+Q2602+S2602)</f>
        <v>51813.86</v>
      </c>
      <c r="CQ2602">
        <f>(AC2602*BC2602*AW2602)</f>
        <v>2206.16</v>
      </c>
      <c r="CR2602">
        <f>((((ET2602)*BB2602-(EU2602)*BS2602)+AE2602*BS2602)*AV2602)</f>
        <v>66.25</v>
      </c>
      <c r="CS2602">
        <f>(AE2602*BS2602*AV2602)</f>
        <v>0.31</v>
      </c>
      <c r="CT2602">
        <f>(AF2602*BA2602*AV2602)</f>
        <v>1428.58</v>
      </c>
      <c r="CU2602">
        <f>AG2602</f>
        <v>0</v>
      </c>
      <c r="CV2602">
        <f>(AH2602*AV2602)</f>
        <v>2.2999999999999998</v>
      </c>
      <c r="CW2602">
        <f t="shared" si="1846"/>
        <v>0</v>
      </c>
      <c r="CX2602">
        <f t="shared" si="1846"/>
        <v>0</v>
      </c>
      <c r="CY2602">
        <f>((S2602*BZ2602)/100)</f>
        <v>14000.083999999999</v>
      </c>
      <c r="CZ2602">
        <f>((S2602*CA2602)/100)</f>
        <v>2000.0119999999997</v>
      </c>
      <c r="DC2602" t="s">
        <v>3</v>
      </c>
      <c r="DD2602" t="s">
        <v>3</v>
      </c>
      <c r="DE2602" t="s">
        <v>3</v>
      </c>
      <c r="DF2602" t="s">
        <v>3</v>
      </c>
      <c r="DG2602" t="s">
        <v>3</v>
      </c>
      <c r="DH2602" t="s">
        <v>3</v>
      </c>
      <c r="DI2602" t="s">
        <v>3</v>
      </c>
      <c r="DJ2602" t="s">
        <v>3</v>
      </c>
      <c r="DK2602" t="s">
        <v>3</v>
      </c>
      <c r="DL2602" t="s">
        <v>3</v>
      </c>
      <c r="DM2602" t="s">
        <v>3</v>
      </c>
      <c r="DN2602">
        <v>0</v>
      </c>
      <c r="DO2602">
        <v>0</v>
      </c>
      <c r="DP2602">
        <v>1</v>
      </c>
      <c r="DQ2602">
        <v>1</v>
      </c>
      <c r="DU2602">
        <v>1010</v>
      </c>
      <c r="DV2602" t="s">
        <v>52</v>
      </c>
      <c r="DW2602" t="s">
        <v>52</v>
      </c>
      <c r="DX2602">
        <v>1</v>
      </c>
      <c r="DZ2602" t="s">
        <v>3</v>
      </c>
      <c r="EA2602" t="s">
        <v>3</v>
      </c>
      <c r="EB2602" t="s">
        <v>3</v>
      </c>
      <c r="EC2602" t="s">
        <v>3</v>
      </c>
      <c r="EE2602">
        <v>35096056</v>
      </c>
      <c r="EF2602">
        <v>1</v>
      </c>
      <c r="EG2602" t="s">
        <v>20</v>
      </c>
      <c r="EH2602">
        <v>0</v>
      </c>
      <c r="EI2602" t="s">
        <v>3</v>
      </c>
      <c r="EJ2602">
        <v>4</v>
      </c>
      <c r="EK2602">
        <v>0</v>
      </c>
      <c r="EL2602" t="s">
        <v>21</v>
      </c>
      <c r="EM2602" t="s">
        <v>22</v>
      </c>
      <c r="EO2602" t="s">
        <v>3</v>
      </c>
      <c r="EQ2602">
        <v>0</v>
      </c>
      <c r="ER2602">
        <v>3700.99</v>
      </c>
      <c r="ES2602">
        <v>2206.16</v>
      </c>
      <c r="ET2602">
        <v>66.25</v>
      </c>
      <c r="EU2602">
        <v>0.31</v>
      </c>
      <c r="EV2602">
        <v>1428.58</v>
      </c>
      <c r="EW2602">
        <v>2.2999999999999998</v>
      </c>
      <c r="EX2602">
        <v>0</v>
      </c>
      <c r="EY2602">
        <v>0</v>
      </c>
      <c r="FQ2602">
        <v>0</v>
      </c>
      <c r="FR2602">
        <v>0</v>
      </c>
      <c r="FS2602">
        <v>0</v>
      </c>
      <c r="FX2602">
        <v>70</v>
      </c>
      <c r="FY2602">
        <v>10</v>
      </c>
      <c r="GA2602" t="s">
        <v>3</v>
      </c>
      <c r="GD2602">
        <v>0</v>
      </c>
      <c r="GF2602">
        <v>-1068314092</v>
      </c>
      <c r="GG2602">
        <v>2</v>
      </c>
      <c r="GH2602">
        <v>1</v>
      </c>
      <c r="GI2602">
        <v>-2</v>
      </c>
      <c r="GJ2602">
        <v>0</v>
      </c>
      <c r="GK2602">
        <f>ROUND(R2602*(R12)/100,2)</f>
        <v>4.6900000000000004</v>
      </c>
      <c r="GL2602">
        <f>ROUND(IF(AND(BH2602=3,BI2602=3,FS2602&lt;&gt;0),P2602,0),2)</f>
        <v>0</v>
      </c>
      <c r="GM2602">
        <f>ROUND(O2602+X2602+Y2602+GK2602,2)+GX2602</f>
        <v>67818.64</v>
      </c>
      <c r="GN2602">
        <f>IF(OR(BI2602=0,BI2602=1),GM2602-GX2602,0)</f>
        <v>0</v>
      </c>
      <c r="GO2602">
        <f>IF(BI2602=2,GM2602-GX2602,0)</f>
        <v>0</v>
      </c>
      <c r="GP2602">
        <f>IF(BI2602=4,GM2602-GX2602,0)</f>
        <v>67818.64</v>
      </c>
      <c r="GR2602">
        <v>0</v>
      </c>
      <c r="GS2602">
        <v>3</v>
      </c>
      <c r="GT2602">
        <v>0</v>
      </c>
      <c r="GU2602" t="s">
        <v>3</v>
      </c>
      <c r="GV2602">
        <f>ROUND((GT2602),6)</f>
        <v>0</v>
      </c>
      <c r="GW2602">
        <v>1</v>
      </c>
      <c r="GX2602">
        <f>ROUND(HC2602*I2602,2)</f>
        <v>0</v>
      </c>
      <c r="HA2602">
        <v>0</v>
      </c>
      <c r="HB2602">
        <v>0</v>
      </c>
      <c r="HC2602">
        <f>GV2602*GW2602</f>
        <v>0</v>
      </c>
      <c r="HE2602" t="s">
        <v>3</v>
      </c>
      <c r="HF2602" t="s">
        <v>3</v>
      </c>
      <c r="HM2602" t="s">
        <v>3</v>
      </c>
      <c r="HN2602" t="s">
        <v>3</v>
      </c>
      <c r="HO2602" t="s">
        <v>3</v>
      </c>
      <c r="HP2602" t="s">
        <v>3</v>
      </c>
      <c r="HQ2602" t="s">
        <v>3</v>
      </c>
      <c r="HS2602">
        <v>0</v>
      </c>
      <c r="IK2602">
        <v>0</v>
      </c>
    </row>
    <row r="2603" spans="1:245" x14ac:dyDescent="0.2">
      <c r="A2603">
        <v>18</v>
      </c>
      <c r="B2603">
        <v>1</v>
      </c>
      <c r="C2603">
        <v>841</v>
      </c>
      <c r="E2603" t="s">
        <v>592</v>
      </c>
      <c r="F2603" t="s">
        <v>128</v>
      </c>
      <c r="G2603" t="s">
        <v>129</v>
      </c>
      <c r="H2603" t="s">
        <v>52</v>
      </c>
      <c r="I2603">
        <f>I2602*J2603</f>
        <v>-14</v>
      </c>
      <c r="J2603">
        <v>-1</v>
      </c>
      <c r="K2603">
        <v>-1</v>
      </c>
      <c r="O2603">
        <f>ROUND(CP2603,2)</f>
        <v>-30886.240000000002</v>
      </c>
      <c r="P2603">
        <f>ROUND(CQ2603*I2603,2)</f>
        <v>-30886.240000000002</v>
      </c>
      <c r="Q2603">
        <f>ROUND(CR2603*I2603,2)</f>
        <v>0</v>
      </c>
      <c r="R2603">
        <f>ROUND(CS2603*I2603,2)</f>
        <v>0</v>
      </c>
      <c r="S2603">
        <f>ROUND(CT2603*I2603,2)</f>
        <v>0</v>
      </c>
      <c r="T2603">
        <f>ROUND(CU2603*I2603,2)</f>
        <v>0</v>
      </c>
      <c r="U2603">
        <f>CV2603*I2603</f>
        <v>0</v>
      </c>
      <c r="V2603">
        <f>CW2603*I2603</f>
        <v>0</v>
      </c>
      <c r="W2603">
        <f>ROUND(CX2603*I2603,2)</f>
        <v>0</v>
      </c>
      <c r="X2603">
        <f t="shared" si="1845"/>
        <v>0</v>
      </c>
      <c r="Y2603">
        <f t="shared" si="1845"/>
        <v>0</v>
      </c>
      <c r="AA2603">
        <v>35364244</v>
      </c>
      <c r="AB2603">
        <f>ROUND((AC2603+AD2603+AF2603),6)</f>
        <v>2206.16</v>
      </c>
      <c r="AC2603">
        <f>ROUND((ES2603),6)</f>
        <v>2206.16</v>
      </c>
      <c r="AD2603">
        <f>ROUND((((ET2603)-(EU2603))+AE2603),6)</f>
        <v>0</v>
      </c>
      <c r="AE2603">
        <f>ROUND((EU2603),6)</f>
        <v>0</v>
      </c>
      <c r="AF2603">
        <f>ROUND((EV2603),6)</f>
        <v>0</v>
      </c>
      <c r="AG2603">
        <f>ROUND((AP2603),6)</f>
        <v>0</v>
      </c>
      <c r="AH2603">
        <f>(EW2603)</f>
        <v>0</v>
      </c>
      <c r="AI2603">
        <f>(EX2603)</f>
        <v>0</v>
      </c>
      <c r="AJ2603">
        <f>(AS2603)</f>
        <v>0</v>
      </c>
      <c r="AK2603">
        <v>2206.16</v>
      </c>
      <c r="AL2603">
        <v>2206.16</v>
      </c>
      <c r="AM2603">
        <v>0</v>
      </c>
      <c r="AN2603">
        <v>0</v>
      </c>
      <c r="AO2603">
        <v>0</v>
      </c>
      <c r="AP2603">
        <v>0</v>
      </c>
      <c r="AQ2603">
        <v>0</v>
      </c>
      <c r="AR2603">
        <v>0</v>
      </c>
      <c r="AS2603">
        <v>0</v>
      </c>
      <c r="AT2603">
        <v>70</v>
      </c>
      <c r="AU2603">
        <v>10</v>
      </c>
      <c r="AV2603">
        <v>1</v>
      </c>
      <c r="AW2603">
        <v>1</v>
      </c>
      <c r="AZ2603">
        <v>1</v>
      </c>
      <c r="BA2603">
        <v>1</v>
      </c>
      <c r="BB2603">
        <v>1</v>
      </c>
      <c r="BC2603">
        <v>1</v>
      </c>
      <c r="BD2603" t="s">
        <v>3</v>
      </c>
      <c r="BE2603" t="s">
        <v>3</v>
      </c>
      <c r="BF2603" t="s">
        <v>3</v>
      </c>
      <c r="BG2603" t="s">
        <v>3</v>
      </c>
      <c r="BH2603">
        <v>3</v>
      </c>
      <c r="BI2603">
        <v>4</v>
      </c>
      <c r="BJ2603" t="s">
        <v>130</v>
      </c>
      <c r="BM2603">
        <v>0</v>
      </c>
      <c r="BN2603">
        <v>0</v>
      </c>
      <c r="BO2603" t="s">
        <v>3</v>
      </c>
      <c r="BP2603">
        <v>0</v>
      </c>
      <c r="BQ2603">
        <v>1</v>
      </c>
      <c r="BR2603">
        <v>1</v>
      </c>
      <c r="BS2603">
        <v>1</v>
      </c>
      <c r="BT2603">
        <v>1</v>
      </c>
      <c r="BU2603">
        <v>1</v>
      </c>
      <c r="BV2603">
        <v>1</v>
      </c>
      <c r="BW2603">
        <v>1</v>
      </c>
      <c r="BX2603">
        <v>1</v>
      </c>
      <c r="BY2603" t="s">
        <v>3</v>
      </c>
      <c r="BZ2603">
        <v>70</v>
      </c>
      <c r="CA2603">
        <v>10</v>
      </c>
      <c r="CB2603" t="s">
        <v>3</v>
      </c>
      <c r="CE2603">
        <v>0</v>
      </c>
      <c r="CF2603">
        <v>0</v>
      </c>
      <c r="CG2603">
        <v>0</v>
      </c>
      <c r="CM2603">
        <v>0</v>
      </c>
      <c r="CN2603" t="s">
        <v>3</v>
      </c>
      <c r="CO2603">
        <v>0</v>
      </c>
      <c r="CP2603">
        <f>(P2603+Q2603+S2603)</f>
        <v>-30886.240000000002</v>
      </c>
      <c r="CQ2603">
        <f>(AC2603*BC2603*AW2603)</f>
        <v>2206.16</v>
      </c>
      <c r="CR2603">
        <f>((((ET2603)*BB2603-(EU2603)*BS2603)+AE2603*BS2603)*AV2603)</f>
        <v>0</v>
      </c>
      <c r="CS2603">
        <f>(AE2603*BS2603*AV2603)</f>
        <v>0</v>
      </c>
      <c r="CT2603">
        <f>(AF2603*BA2603*AV2603)</f>
        <v>0</v>
      </c>
      <c r="CU2603">
        <f>AG2603</f>
        <v>0</v>
      </c>
      <c r="CV2603">
        <f>(AH2603*AV2603)</f>
        <v>0</v>
      </c>
      <c r="CW2603">
        <f t="shared" si="1846"/>
        <v>0</v>
      </c>
      <c r="CX2603">
        <f t="shared" si="1846"/>
        <v>0</v>
      </c>
      <c r="CY2603">
        <f>((S2603*BZ2603)/100)</f>
        <v>0</v>
      </c>
      <c r="CZ2603">
        <f>((S2603*CA2603)/100)</f>
        <v>0</v>
      </c>
      <c r="DC2603" t="s">
        <v>3</v>
      </c>
      <c r="DD2603" t="s">
        <v>3</v>
      </c>
      <c r="DE2603" t="s">
        <v>3</v>
      </c>
      <c r="DF2603" t="s">
        <v>3</v>
      </c>
      <c r="DG2603" t="s">
        <v>3</v>
      </c>
      <c r="DH2603" t="s">
        <v>3</v>
      </c>
      <c r="DI2603" t="s">
        <v>3</v>
      </c>
      <c r="DJ2603" t="s">
        <v>3</v>
      </c>
      <c r="DK2603" t="s">
        <v>3</v>
      </c>
      <c r="DL2603" t="s">
        <v>3</v>
      </c>
      <c r="DM2603" t="s">
        <v>3</v>
      </c>
      <c r="DN2603">
        <v>0</v>
      </c>
      <c r="DO2603">
        <v>0</v>
      </c>
      <c r="DP2603">
        <v>1</v>
      </c>
      <c r="DQ2603">
        <v>1</v>
      </c>
      <c r="DU2603">
        <v>1010</v>
      </c>
      <c r="DV2603" t="s">
        <v>52</v>
      </c>
      <c r="DW2603" t="s">
        <v>52</v>
      </c>
      <c r="DX2603">
        <v>1</v>
      </c>
      <c r="DZ2603" t="s">
        <v>3</v>
      </c>
      <c r="EA2603" t="s">
        <v>3</v>
      </c>
      <c r="EB2603" t="s">
        <v>3</v>
      </c>
      <c r="EC2603" t="s">
        <v>3</v>
      </c>
      <c r="EE2603">
        <v>35096056</v>
      </c>
      <c r="EF2603">
        <v>1</v>
      </c>
      <c r="EG2603" t="s">
        <v>20</v>
      </c>
      <c r="EH2603">
        <v>0</v>
      </c>
      <c r="EI2603" t="s">
        <v>3</v>
      </c>
      <c r="EJ2603">
        <v>4</v>
      </c>
      <c r="EK2603">
        <v>0</v>
      </c>
      <c r="EL2603" t="s">
        <v>21</v>
      </c>
      <c r="EM2603" t="s">
        <v>22</v>
      </c>
      <c r="EO2603" t="s">
        <v>3</v>
      </c>
      <c r="EQ2603">
        <v>32768</v>
      </c>
      <c r="ER2603">
        <v>2206.16</v>
      </c>
      <c r="ES2603">
        <v>2206.16</v>
      </c>
      <c r="ET2603">
        <v>0</v>
      </c>
      <c r="EU2603">
        <v>0</v>
      </c>
      <c r="EV2603">
        <v>0</v>
      </c>
      <c r="EW2603">
        <v>0</v>
      </c>
      <c r="EX2603">
        <v>0</v>
      </c>
      <c r="FQ2603">
        <v>0</v>
      </c>
      <c r="FR2603">
        <v>0</v>
      </c>
      <c r="FS2603">
        <v>0</v>
      </c>
      <c r="FX2603">
        <v>70</v>
      </c>
      <c r="FY2603">
        <v>10</v>
      </c>
      <c r="GA2603" t="s">
        <v>3</v>
      </c>
      <c r="GD2603">
        <v>0</v>
      </c>
      <c r="GF2603">
        <v>-2080535723</v>
      </c>
      <c r="GG2603">
        <v>2</v>
      </c>
      <c r="GH2603">
        <v>1</v>
      </c>
      <c r="GI2603">
        <v>-2</v>
      </c>
      <c r="GJ2603">
        <v>0</v>
      </c>
      <c r="GK2603">
        <f>ROUND(R2603*(R12)/100,2)</f>
        <v>0</v>
      </c>
      <c r="GL2603">
        <f>ROUND(IF(AND(BH2603=3,BI2603=3,FS2603&lt;&gt;0),P2603,0),2)</f>
        <v>0</v>
      </c>
      <c r="GM2603">
        <f>ROUND(O2603+X2603+Y2603+GK2603,2)+GX2603</f>
        <v>-30886.240000000002</v>
      </c>
      <c r="GN2603">
        <f>IF(OR(BI2603=0,BI2603=1),GM2603-GX2603,0)</f>
        <v>0</v>
      </c>
      <c r="GO2603">
        <f>IF(BI2603=2,GM2603-GX2603,0)</f>
        <v>0</v>
      </c>
      <c r="GP2603">
        <f>IF(BI2603=4,GM2603-GX2603,0)</f>
        <v>-30886.240000000002</v>
      </c>
      <c r="GR2603">
        <v>0</v>
      </c>
      <c r="GS2603">
        <v>3</v>
      </c>
      <c r="GT2603">
        <v>0</v>
      </c>
      <c r="GU2603" t="s">
        <v>3</v>
      </c>
      <c r="GV2603">
        <f>ROUND((GT2603),6)</f>
        <v>0</v>
      </c>
      <c r="GW2603">
        <v>1</v>
      </c>
      <c r="GX2603">
        <f>ROUND(HC2603*I2603,2)</f>
        <v>0</v>
      </c>
      <c r="HA2603">
        <v>0</v>
      </c>
      <c r="HB2603">
        <v>0</v>
      </c>
      <c r="HC2603">
        <f>GV2603*GW2603</f>
        <v>0</v>
      </c>
      <c r="HE2603" t="s">
        <v>3</v>
      </c>
      <c r="HF2603" t="s">
        <v>3</v>
      </c>
      <c r="HM2603" t="s">
        <v>3</v>
      </c>
      <c r="HN2603" t="s">
        <v>3</v>
      </c>
      <c r="HO2603" t="s">
        <v>3</v>
      </c>
      <c r="HP2603" t="s">
        <v>3</v>
      </c>
      <c r="HQ2603" t="s">
        <v>3</v>
      </c>
      <c r="HS2603">
        <v>0</v>
      </c>
      <c r="IK2603">
        <v>0</v>
      </c>
    </row>
    <row r="2605" spans="1:245" x14ac:dyDescent="0.2">
      <c r="A2605">
        <v>51</v>
      </c>
      <c r="B2605">
        <f>B2597</f>
        <v>1</v>
      </c>
      <c r="C2605">
        <f>A2597</f>
        <v>4</v>
      </c>
      <c r="D2605">
        <f>ROW(A2597)</f>
        <v>2597</v>
      </c>
      <c r="F2605" t="str">
        <f>IF(F2597&lt;&gt;"",F2597,"")</f>
        <v>Новый раздел</v>
      </c>
      <c r="G2605" t="str">
        <f>IF(G2597&lt;&gt;"",G2597,"")</f>
        <v>Электрощит ЩО 2.2</v>
      </c>
      <c r="H2605">
        <v>0</v>
      </c>
      <c r="O2605">
        <f t="shared" ref="O2605:T2605" si="1847">ROUND(AB2605,2)</f>
        <v>25113.14</v>
      </c>
      <c r="P2605">
        <f t="shared" si="1847"/>
        <v>0</v>
      </c>
      <c r="Q2605">
        <f t="shared" si="1847"/>
        <v>1113</v>
      </c>
      <c r="R2605">
        <f t="shared" si="1847"/>
        <v>5.21</v>
      </c>
      <c r="S2605">
        <f t="shared" si="1847"/>
        <v>24000.14</v>
      </c>
      <c r="T2605">
        <f t="shared" si="1847"/>
        <v>0</v>
      </c>
      <c r="U2605">
        <f>AH2605</f>
        <v>38.639999999999993</v>
      </c>
      <c r="V2605">
        <f>AI2605</f>
        <v>0</v>
      </c>
      <c r="W2605">
        <f>ROUND(AJ2605,2)</f>
        <v>0</v>
      </c>
      <c r="X2605">
        <f>ROUND(AK2605,2)</f>
        <v>16800.09</v>
      </c>
      <c r="Y2605">
        <f>ROUND(AL2605,2)</f>
        <v>2400.0100000000002</v>
      </c>
      <c r="AB2605">
        <f>ROUND(SUMIF(AA2601:AA2603,"=35364244",O2601:O2603),2)</f>
        <v>25113.14</v>
      </c>
      <c r="AC2605">
        <f>ROUND(SUMIF(AA2601:AA2603,"=35364244",P2601:P2603),2)</f>
        <v>0</v>
      </c>
      <c r="AD2605">
        <f>ROUND(SUMIF(AA2601:AA2603,"=35364244",Q2601:Q2603),2)</f>
        <v>1113</v>
      </c>
      <c r="AE2605">
        <f>ROUND(SUMIF(AA2601:AA2603,"=35364244",R2601:R2603),2)</f>
        <v>5.21</v>
      </c>
      <c r="AF2605">
        <f>ROUND(SUMIF(AA2601:AA2603,"=35364244",S2601:S2603),2)</f>
        <v>24000.14</v>
      </c>
      <c r="AG2605">
        <f>ROUND(SUMIF(AA2601:AA2603,"=35364244",T2601:T2603),2)</f>
        <v>0</v>
      </c>
      <c r="AH2605">
        <f>SUMIF(AA2601:AA2603,"=35364244",U2601:U2603)</f>
        <v>38.639999999999993</v>
      </c>
      <c r="AI2605">
        <f>SUMIF(AA2601:AA2603,"=35364244",V2601:V2603)</f>
        <v>0</v>
      </c>
      <c r="AJ2605">
        <f>ROUND(SUMIF(AA2601:AA2603,"=35364244",W2601:W2603),2)</f>
        <v>0</v>
      </c>
      <c r="AK2605">
        <f>ROUND(SUMIF(AA2601:AA2603,"=35364244",X2601:X2603),2)</f>
        <v>16800.09</v>
      </c>
      <c r="AL2605">
        <f>ROUND(SUMIF(AA2601:AA2603,"=35364244",Y2601:Y2603),2)</f>
        <v>2400.0100000000002</v>
      </c>
      <c r="AO2605">
        <f t="shared" ref="AO2605:BD2605" si="1848">ROUND(BX2605,2)</f>
        <v>0</v>
      </c>
      <c r="AP2605">
        <f t="shared" si="1848"/>
        <v>0</v>
      </c>
      <c r="AQ2605">
        <f t="shared" si="1848"/>
        <v>0</v>
      </c>
      <c r="AR2605">
        <f t="shared" si="1848"/>
        <v>44318.87</v>
      </c>
      <c r="AS2605">
        <f t="shared" si="1848"/>
        <v>0</v>
      </c>
      <c r="AT2605">
        <f t="shared" si="1848"/>
        <v>0</v>
      </c>
      <c r="AU2605">
        <f t="shared" si="1848"/>
        <v>44318.87</v>
      </c>
      <c r="AV2605">
        <f t="shared" si="1848"/>
        <v>0</v>
      </c>
      <c r="AW2605">
        <f t="shared" si="1848"/>
        <v>0</v>
      </c>
      <c r="AX2605">
        <f t="shared" si="1848"/>
        <v>0</v>
      </c>
      <c r="AY2605">
        <f t="shared" si="1848"/>
        <v>0</v>
      </c>
      <c r="AZ2605">
        <f t="shared" si="1848"/>
        <v>0</v>
      </c>
      <c r="BA2605">
        <f t="shared" si="1848"/>
        <v>0</v>
      </c>
      <c r="BB2605">
        <f t="shared" si="1848"/>
        <v>0</v>
      </c>
      <c r="BC2605">
        <f t="shared" si="1848"/>
        <v>0</v>
      </c>
      <c r="BD2605">
        <f t="shared" si="1848"/>
        <v>0</v>
      </c>
      <c r="BX2605">
        <f>ROUND(SUMIF(AA2601:AA2603,"=35364244",FQ2601:FQ2603),2)</f>
        <v>0</v>
      </c>
      <c r="BY2605">
        <f>ROUND(SUMIF(AA2601:AA2603,"=35364244",FR2601:FR2603),2)</f>
        <v>0</v>
      </c>
      <c r="BZ2605">
        <f>ROUND(SUMIF(AA2601:AA2603,"=35364244",GL2601:GL2603),2)</f>
        <v>0</v>
      </c>
      <c r="CA2605">
        <f>ROUND(SUMIF(AA2601:AA2603,"=35364244",GM2601:GM2603),2)</f>
        <v>44318.87</v>
      </c>
      <c r="CB2605">
        <f>ROUND(SUMIF(AA2601:AA2603,"=35364244",GN2601:GN2603),2)</f>
        <v>0</v>
      </c>
      <c r="CC2605">
        <f>ROUND(SUMIF(AA2601:AA2603,"=35364244",GO2601:GO2603),2)</f>
        <v>0</v>
      </c>
      <c r="CD2605">
        <f>ROUND(SUMIF(AA2601:AA2603,"=35364244",GP2601:GP2603),2)</f>
        <v>44318.87</v>
      </c>
      <c r="CE2605">
        <f>AC2605-BX2605</f>
        <v>0</v>
      </c>
      <c r="CF2605">
        <f>AC2605-BY2605</f>
        <v>0</v>
      </c>
      <c r="CG2605">
        <f>BX2605-BZ2605</f>
        <v>0</v>
      </c>
      <c r="CH2605">
        <f>AC2605-BX2605-BY2605+BZ2605</f>
        <v>0</v>
      </c>
      <c r="CI2605">
        <f>BY2605-BZ2605</f>
        <v>0</v>
      </c>
      <c r="CJ2605">
        <f>ROUND(SUMIF(AA2601:AA2603,"=35364244",GX2601:GX2603),2)</f>
        <v>0</v>
      </c>
      <c r="CK2605">
        <f>ROUND(SUMIF(AA2601:AA2603,"=35364244",GY2601:GY2603),2)</f>
        <v>0</v>
      </c>
      <c r="CL2605">
        <f>ROUND(SUMIF(AA2601:AA2603,"=35364244",GZ2601:GZ2603),2)</f>
        <v>0</v>
      </c>
      <c r="CM2605">
        <f>ROUND(SUMIF(AA2601:AA2603,"=35364244",HD2601:HD2603),2)</f>
        <v>0</v>
      </c>
      <c r="GX2605">
        <v>0</v>
      </c>
    </row>
    <row r="2607" spans="1:245" x14ac:dyDescent="0.2">
      <c r="A2607">
        <v>50</v>
      </c>
      <c r="B2607">
        <v>0</v>
      </c>
      <c r="C2607">
        <v>0</v>
      </c>
      <c r="D2607">
        <v>1</v>
      </c>
      <c r="E2607">
        <v>201</v>
      </c>
      <c r="F2607">
        <f>ROUND(Source!O2605,O2607)</f>
        <v>25113.14</v>
      </c>
      <c r="G2607" t="s">
        <v>66</v>
      </c>
      <c r="H2607" t="s">
        <v>67</v>
      </c>
      <c r="K2607">
        <v>201</v>
      </c>
      <c r="L2607">
        <v>1</v>
      </c>
      <c r="M2607">
        <v>3</v>
      </c>
      <c r="N2607" t="s">
        <v>3</v>
      </c>
      <c r="O2607">
        <v>2</v>
      </c>
      <c r="W2607">
        <v>25113.14</v>
      </c>
      <c r="X2607">
        <v>1</v>
      </c>
      <c r="Y2607">
        <v>25113.14</v>
      </c>
    </row>
    <row r="2608" spans="1:245" x14ac:dyDescent="0.2">
      <c r="A2608">
        <v>50</v>
      </c>
      <c r="B2608">
        <v>0</v>
      </c>
      <c r="C2608">
        <v>0</v>
      </c>
      <c r="D2608">
        <v>1</v>
      </c>
      <c r="E2608">
        <v>202</v>
      </c>
      <c r="F2608">
        <f>ROUND(Source!P2605,O2608)</f>
        <v>0</v>
      </c>
      <c r="G2608" t="s">
        <v>68</v>
      </c>
      <c r="H2608" t="s">
        <v>69</v>
      </c>
      <c r="K2608">
        <v>202</v>
      </c>
      <c r="L2608">
        <v>2</v>
      </c>
      <c r="M2608">
        <v>3</v>
      </c>
      <c r="N2608" t="s">
        <v>3</v>
      </c>
      <c r="O2608">
        <v>2</v>
      </c>
      <c r="W2608">
        <v>0</v>
      </c>
      <c r="X2608">
        <v>1</v>
      </c>
      <c r="Y2608">
        <v>0</v>
      </c>
    </row>
    <row r="2609" spans="1:25" x14ac:dyDescent="0.2">
      <c r="A2609">
        <v>50</v>
      </c>
      <c r="B2609">
        <v>0</v>
      </c>
      <c r="C2609">
        <v>0</v>
      </c>
      <c r="D2609">
        <v>1</v>
      </c>
      <c r="E2609">
        <v>222</v>
      </c>
      <c r="F2609">
        <f>ROUND(Source!AO2605,O2609)</f>
        <v>0</v>
      </c>
      <c r="G2609" t="s">
        <v>70</v>
      </c>
      <c r="H2609" t="s">
        <v>71</v>
      </c>
      <c r="K2609">
        <v>222</v>
      </c>
      <c r="L2609">
        <v>3</v>
      </c>
      <c r="M2609">
        <v>3</v>
      </c>
      <c r="N2609" t="s">
        <v>3</v>
      </c>
      <c r="O2609">
        <v>2</v>
      </c>
      <c r="W2609">
        <v>0</v>
      </c>
      <c r="X2609">
        <v>1</v>
      </c>
      <c r="Y2609">
        <v>0</v>
      </c>
    </row>
    <row r="2610" spans="1:25" x14ac:dyDescent="0.2">
      <c r="A2610">
        <v>50</v>
      </c>
      <c r="B2610">
        <v>0</v>
      </c>
      <c r="C2610">
        <v>0</v>
      </c>
      <c r="D2610">
        <v>1</v>
      </c>
      <c r="E2610">
        <v>225</v>
      </c>
      <c r="F2610">
        <f>ROUND(Source!AV2605,O2610)</f>
        <v>0</v>
      </c>
      <c r="G2610" t="s">
        <v>72</v>
      </c>
      <c r="H2610" t="s">
        <v>73</v>
      </c>
      <c r="K2610">
        <v>225</v>
      </c>
      <c r="L2610">
        <v>4</v>
      </c>
      <c r="M2610">
        <v>3</v>
      </c>
      <c r="N2610" t="s">
        <v>3</v>
      </c>
      <c r="O2610">
        <v>2</v>
      </c>
      <c r="W2610">
        <v>0</v>
      </c>
      <c r="X2610">
        <v>1</v>
      </c>
      <c r="Y2610">
        <v>0</v>
      </c>
    </row>
    <row r="2611" spans="1:25" x14ac:dyDescent="0.2">
      <c r="A2611">
        <v>50</v>
      </c>
      <c r="B2611">
        <v>0</v>
      </c>
      <c r="C2611">
        <v>0</v>
      </c>
      <c r="D2611">
        <v>1</v>
      </c>
      <c r="E2611">
        <v>226</v>
      </c>
      <c r="F2611">
        <f>ROUND(Source!AW2605,O2611)</f>
        <v>0</v>
      </c>
      <c r="G2611" t="s">
        <v>74</v>
      </c>
      <c r="H2611" t="s">
        <v>75</v>
      </c>
      <c r="K2611">
        <v>226</v>
      </c>
      <c r="L2611">
        <v>5</v>
      </c>
      <c r="M2611">
        <v>3</v>
      </c>
      <c r="N2611" t="s">
        <v>3</v>
      </c>
      <c r="O2611">
        <v>2</v>
      </c>
      <c r="W2611">
        <v>0</v>
      </c>
      <c r="X2611">
        <v>1</v>
      </c>
      <c r="Y2611">
        <v>0</v>
      </c>
    </row>
    <row r="2612" spans="1:25" x14ac:dyDescent="0.2">
      <c r="A2612">
        <v>50</v>
      </c>
      <c r="B2612">
        <v>0</v>
      </c>
      <c r="C2612">
        <v>0</v>
      </c>
      <c r="D2612">
        <v>1</v>
      </c>
      <c r="E2612">
        <v>227</v>
      </c>
      <c r="F2612">
        <f>ROUND(Source!AX2605,O2612)</f>
        <v>0</v>
      </c>
      <c r="G2612" t="s">
        <v>76</v>
      </c>
      <c r="H2612" t="s">
        <v>77</v>
      </c>
      <c r="K2612">
        <v>227</v>
      </c>
      <c r="L2612">
        <v>6</v>
      </c>
      <c r="M2612">
        <v>3</v>
      </c>
      <c r="N2612" t="s">
        <v>3</v>
      </c>
      <c r="O2612">
        <v>2</v>
      </c>
      <c r="W2612">
        <v>0</v>
      </c>
      <c r="X2612">
        <v>1</v>
      </c>
      <c r="Y2612">
        <v>0</v>
      </c>
    </row>
    <row r="2613" spans="1:25" x14ac:dyDescent="0.2">
      <c r="A2613">
        <v>50</v>
      </c>
      <c r="B2613">
        <v>0</v>
      </c>
      <c r="C2613">
        <v>0</v>
      </c>
      <c r="D2613">
        <v>1</v>
      </c>
      <c r="E2613">
        <v>228</v>
      </c>
      <c r="F2613">
        <f>ROUND(Source!AY2605,O2613)</f>
        <v>0</v>
      </c>
      <c r="G2613" t="s">
        <v>78</v>
      </c>
      <c r="H2613" t="s">
        <v>79</v>
      </c>
      <c r="K2613">
        <v>228</v>
      </c>
      <c r="L2613">
        <v>7</v>
      </c>
      <c r="M2613">
        <v>3</v>
      </c>
      <c r="N2613" t="s">
        <v>3</v>
      </c>
      <c r="O2613">
        <v>2</v>
      </c>
      <c r="W2613">
        <v>0</v>
      </c>
      <c r="X2613">
        <v>1</v>
      </c>
      <c r="Y2613">
        <v>0</v>
      </c>
    </row>
    <row r="2614" spans="1:25" x14ac:dyDescent="0.2">
      <c r="A2614">
        <v>50</v>
      </c>
      <c r="B2614">
        <v>0</v>
      </c>
      <c r="C2614">
        <v>0</v>
      </c>
      <c r="D2614">
        <v>1</v>
      </c>
      <c r="E2614">
        <v>216</v>
      </c>
      <c r="F2614">
        <f>ROUND(Source!AP2605,O2614)</f>
        <v>0</v>
      </c>
      <c r="G2614" t="s">
        <v>80</v>
      </c>
      <c r="H2614" t="s">
        <v>81</v>
      </c>
      <c r="K2614">
        <v>216</v>
      </c>
      <c r="L2614">
        <v>8</v>
      </c>
      <c r="M2614">
        <v>3</v>
      </c>
      <c r="N2614" t="s">
        <v>3</v>
      </c>
      <c r="O2614">
        <v>2</v>
      </c>
      <c r="W2614">
        <v>0</v>
      </c>
      <c r="X2614">
        <v>1</v>
      </c>
      <c r="Y2614">
        <v>0</v>
      </c>
    </row>
    <row r="2615" spans="1:25" x14ac:dyDescent="0.2">
      <c r="A2615">
        <v>50</v>
      </c>
      <c r="B2615">
        <v>0</v>
      </c>
      <c r="C2615">
        <v>0</v>
      </c>
      <c r="D2615">
        <v>1</v>
      </c>
      <c r="E2615">
        <v>223</v>
      </c>
      <c r="F2615">
        <f>ROUND(Source!AQ2605,O2615)</f>
        <v>0</v>
      </c>
      <c r="G2615" t="s">
        <v>82</v>
      </c>
      <c r="H2615" t="s">
        <v>83</v>
      </c>
      <c r="K2615">
        <v>223</v>
      </c>
      <c r="L2615">
        <v>9</v>
      </c>
      <c r="M2615">
        <v>3</v>
      </c>
      <c r="N2615" t="s">
        <v>3</v>
      </c>
      <c r="O2615">
        <v>2</v>
      </c>
      <c r="W2615">
        <v>0</v>
      </c>
      <c r="X2615">
        <v>1</v>
      </c>
      <c r="Y2615">
        <v>0</v>
      </c>
    </row>
    <row r="2616" spans="1:25" x14ac:dyDescent="0.2">
      <c r="A2616">
        <v>50</v>
      </c>
      <c r="B2616">
        <v>0</v>
      </c>
      <c r="C2616">
        <v>0</v>
      </c>
      <c r="D2616">
        <v>1</v>
      </c>
      <c r="E2616">
        <v>229</v>
      </c>
      <c r="F2616">
        <f>ROUND(Source!AZ2605,O2616)</f>
        <v>0</v>
      </c>
      <c r="G2616" t="s">
        <v>84</v>
      </c>
      <c r="H2616" t="s">
        <v>85</v>
      </c>
      <c r="K2616">
        <v>229</v>
      </c>
      <c r="L2616">
        <v>10</v>
      </c>
      <c r="M2616">
        <v>3</v>
      </c>
      <c r="N2616" t="s">
        <v>3</v>
      </c>
      <c r="O2616">
        <v>2</v>
      </c>
      <c r="W2616">
        <v>0</v>
      </c>
      <c r="X2616">
        <v>1</v>
      </c>
      <c r="Y2616">
        <v>0</v>
      </c>
    </row>
    <row r="2617" spans="1:25" x14ac:dyDescent="0.2">
      <c r="A2617">
        <v>50</v>
      </c>
      <c r="B2617">
        <v>0</v>
      </c>
      <c r="C2617">
        <v>0</v>
      </c>
      <c r="D2617">
        <v>1</v>
      </c>
      <c r="E2617">
        <v>203</v>
      </c>
      <c r="F2617">
        <f>ROUND(Source!Q2605,O2617)</f>
        <v>1113</v>
      </c>
      <c r="G2617" t="s">
        <v>86</v>
      </c>
      <c r="H2617" t="s">
        <v>87</v>
      </c>
      <c r="K2617">
        <v>203</v>
      </c>
      <c r="L2617">
        <v>11</v>
      </c>
      <c r="M2617">
        <v>3</v>
      </c>
      <c r="N2617" t="s">
        <v>3</v>
      </c>
      <c r="O2617">
        <v>2</v>
      </c>
      <c r="W2617">
        <v>1113</v>
      </c>
      <c r="X2617">
        <v>1</v>
      </c>
      <c r="Y2617">
        <v>1113</v>
      </c>
    </row>
    <row r="2618" spans="1:25" x14ac:dyDescent="0.2">
      <c r="A2618">
        <v>50</v>
      </c>
      <c r="B2618">
        <v>0</v>
      </c>
      <c r="C2618">
        <v>0</v>
      </c>
      <c r="D2618">
        <v>1</v>
      </c>
      <c r="E2618">
        <v>231</v>
      </c>
      <c r="F2618">
        <f>ROUND(Source!BB2605,O2618)</f>
        <v>0</v>
      </c>
      <c r="G2618" t="s">
        <v>88</v>
      </c>
      <c r="H2618" t="s">
        <v>89</v>
      </c>
      <c r="K2618">
        <v>231</v>
      </c>
      <c r="L2618">
        <v>12</v>
      </c>
      <c r="M2618">
        <v>3</v>
      </c>
      <c r="N2618" t="s">
        <v>3</v>
      </c>
      <c r="O2618">
        <v>2</v>
      </c>
      <c r="W2618">
        <v>0</v>
      </c>
      <c r="X2618">
        <v>1</v>
      </c>
      <c r="Y2618">
        <v>0</v>
      </c>
    </row>
    <row r="2619" spans="1:25" x14ac:dyDescent="0.2">
      <c r="A2619">
        <v>50</v>
      </c>
      <c r="B2619">
        <v>0</v>
      </c>
      <c r="C2619">
        <v>0</v>
      </c>
      <c r="D2619">
        <v>1</v>
      </c>
      <c r="E2619">
        <v>204</v>
      </c>
      <c r="F2619">
        <f>ROUND(Source!R2605,O2619)</f>
        <v>5.21</v>
      </c>
      <c r="G2619" t="s">
        <v>90</v>
      </c>
      <c r="H2619" t="s">
        <v>91</v>
      </c>
      <c r="K2619">
        <v>204</v>
      </c>
      <c r="L2619">
        <v>13</v>
      </c>
      <c r="M2619">
        <v>3</v>
      </c>
      <c r="N2619" t="s">
        <v>3</v>
      </c>
      <c r="O2619">
        <v>2</v>
      </c>
      <c r="W2619">
        <v>5.21</v>
      </c>
      <c r="X2619">
        <v>1</v>
      </c>
      <c r="Y2619">
        <v>5.21</v>
      </c>
    </row>
    <row r="2620" spans="1:25" x14ac:dyDescent="0.2">
      <c r="A2620">
        <v>50</v>
      </c>
      <c r="B2620">
        <v>0</v>
      </c>
      <c r="C2620">
        <v>0</v>
      </c>
      <c r="D2620">
        <v>1</v>
      </c>
      <c r="E2620">
        <v>205</v>
      </c>
      <c r="F2620">
        <f>ROUND(Source!S2605,O2620)</f>
        <v>24000.14</v>
      </c>
      <c r="G2620" t="s">
        <v>92</v>
      </c>
      <c r="H2620" t="s">
        <v>93</v>
      </c>
      <c r="K2620">
        <v>205</v>
      </c>
      <c r="L2620">
        <v>14</v>
      </c>
      <c r="M2620">
        <v>3</v>
      </c>
      <c r="N2620" t="s">
        <v>3</v>
      </c>
      <c r="O2620">
        <v>2</v>
      </c>
      <c r="W2620">
        <v>24000.14</v>
      </c>
      <c r="X2620">
        <v>1</v>
      </c>
      <c r="Y2620">
        <v>24000.14</v>
      </c>
    </row>
    <row r="2621" spans="1:25" x14ac:dyDescent="0.2">
      <c r="A2621">
        <v>50</v>
      </c>
      <c r="B2621">
        <v>0</v>
      </c>
      <c r="C2621">
        <v>0</v>
      </c>
      <c r="D2621">
        <v>1</v>
      </c>
      <c r="E2621">
        <v>232</v>
      </c>
      <c r="F2621">
        <f>ROUND(Source!BC2605,O2621)</f>
        <v>0</v>
      </c>
      <c r="G2621" t="s">
        <v>94</v>
      </c>
      <c r="H2621" t="s">
        <v>95</v>
      </c>
      <c r="K2621">
        <v>232</v>
      </c>
      <c r="L2621">
        <v>15</v>
      </c>
      <c r="M2621">
        <v>3</v>
      </c>
      <c r="N2621" t="s">
        <v>3</v>
      </c>
      <c r="O2621">
        <v>2</v>
      </c>
      <c r="W2621">
        <v>0</v>
      </c>
      <c r="X2621">
        <v>1</v>
      </c>
      <c r="Y2621">
        <v>0</v>
      </c>
    </row>
    <row r="2622" spans="1:25" x14ac:dyDescent="0.2">
      <c r="A2622">
        <v>50</v>
      </c>
      <c r="B2622">
        <v>0</v>
      </c>
      <c r="C2622">
        <v>0</v>
      </c>
      <c r="D2622">
        <v>1</v>
      </c>
      <c r="E2622">
        <v>214</v>
      </c>
      <c r="F2622">
        <f>ROUND(Source!AS2605,O2622)</f>
        <v>0</v>
      </c>
      <c r="G2622" t="s">
        <v>96</v>
      </c>
      <c r="H2622" t="s">
        <v>97</v>
      </c>
      <c r="K2622">
        <v>214</v>
      </c>
      <c r="L2622">
        <v>16</v>
      </c>
      <c r="M2622">
        <v>3</v>
      </c>
      <c r="N2622" t="s">
        <v>3</v>
      </c>
      <c r="O2622">
        <v>2</v>
      </c>
      <c r="W2622">
        <v>0</v>
      </c>
      <c r="X2622">
        <v>1</v>
      </c>
      <c r="Y2622">
        <v>0</v>
      </c>
    </row>
    <row r="2623" spans="1:25" x14ac:dyDescent="0.2">
      <c r="A2623">
        <v>50</v>
      </c>
      <c r="B2623">
        <v>0</v>
      </c>
      <c r="C2623">
        <v>0</v>
      </c>
      <c r="D2623">
        <v>1</v>
      </c>
      <c r="E2623">
        <v>215</v>
      </c>
      <c r="F2623">
        <f>ROUND(Source!AT2605,O2623)</f>
        <v>0</v>
      </c>
      <c r="G2623" t="s">
        <v>98</v>
      </c>
      <c r="H2623" t="s">
        <v>99</v>
      </c>
      <c r="K2623">
        <v>215</v>
      </c>
      <c r="L2623">
        <v>17</v>
      </c>
      <c r="M2623">
        <v>3</v>
      </c>
      <c r="N2623" t="s">
        <v>3</v>
      </c>
      <c r="O2623">
        <v>2</v>
      </c>
      <c r="W2623">
        <v>0</v>
      </c>
      <c r="X2623">
        <v>1</v>
      </c>
      <c r="Y2623">
        <v>0</v>
      </c>
    </row>
    <row r="2624" spans="1:25" x14ac:dyDescent="0.2">
      <c r="A2624">
        <v>50</v>
      </c>
      <c r="B2624">
        <v>0</v>
      </c>
      <c r="C2624">
        <v>0</v>
      </c>
      <c r="D2624">
        <v>1</v>
      </c>
      <c r="E2624">
        <v>217</v>
      </c>
      <c r="F2624">
        <f>ROUND(Source!AU2605,O2624)</f>
        <v>44318.87</v>
      </c>
      <c r="G2624" t="s">
        <v>100</v>
      </c>
      <c r="H2624" t="s">
        <v>101</v>
      </c>
      <c r="K2624">
        <v>217</v>
      </c>
      <c r="L2624">
        <v>18</v>
      </c>
      <c r="M2624">
        <v>3</v>
      </c>
      <c r="N2624" t="s">
        <v>3</v>
      </c>
      <c r="O2624">
        <v>2</v>
      </c>
      <c r="W2624">
        <v>44318.87</v>
      </c>
      <c r="X2624">
        <v>1</v>
      </c>
      <c r="Y2624">
        <v>44318.87</v>
      </c>
    </row>
    <row r="2625" spans="1:245" x14ac:dyDescent="0.2">
      <c r="A2625">
        <v>50</v>
      </c>
      <c r="B2625">
        <v>0</v>
      </c>
      <c r="C2625">
        <v>0</v>
      </c>
      <c r="D2625">
        <v>1</v>
      </c>
      <c r="E2625">
        <v>230</v>
      </c>
      <c r="F2625">
        <f>ROUND(Source!BA2605,O2625)</f>
        <v>0</v>
      </c>
      <c r="G2625" t="s">
        <v>102</v>
      </c>
      <c r="H2625" t="s">
        <v>103</v>
      </c>
      <c r="K2625">
        <v>230</v>
      </c>
      <c r="L2625">
        <v>19</v>
      </c>
      <c r="M2625">
        <v>3</v>
      </c>
      <c r="N2625" t="s">
        <v>3</v>
      </c>
      <c r="O2625">
        <v>2</v>
      </c>
      <c r="W2625">
        <v>0</v>
      </c>
      <c r="X2625">
        <v>1</v>
      </c>
      <c r="Y2625">
        <v>0</v>
      </c>
    </row>
    <row r="2626" spans="1:245" x14ac:dyDescent="0.2">
      <c r="A2626">
        <v>50</v>
      </c>
      <c r="B2626">
        <v>0</v>
      </c>
      <c r="C2626">
        <v>0</v>
      </c>
      <c r="D2626">
        <v>1</v>
      </c>
      <c r="E2626">
        <v>206</v>
      </c>
      <c r="F2626">
        <f>ROUND(Source!T2605,O2626)</f>
        <v>0</v>
      </c>
      <c r="G2626" t="s">
        <v>104</v>
      </c>
      <c r="H2626" t="s">
        <v>105</v>
      </c>
      <c r="K2626">
        <v>206</v>
      </c>
      <c r="L2626">
        <v>20</v>
      </c>
      <c r="M2626">
        <v>3</v>
      </c>
      <c r="N2626" t="s">
        <v>3</v>
      </c>
      <c r="O2626">
        <v>2</v>
      </c>
      <c r="W2626">
        <v>0</v>
      </c>
      <c r="X2626">
        <v>1</v>
      </c>
      <c r="Y2626">
        <v>0</v>
      </c>
    </row>
    <row r="2627" spans="1:245" x14ac:dyDescent="0.2">
      <c r="A2627">
        <v>50</v>
      </c>
      <c r="B2627">
        <v>0</v>
      </c>
      <c r="C2627">
        <v>0</v>
      </c>
      <c r="D2627">
        <v>1</v>
      </c>
      <c r="E2627">
        <v>207</v>
      </c>
      <c r="F2627">
        <f>Source!U2605</f>
        <v>38.639999999999993</v>
      </c>
      <c r="G2627" t="s">
        <v>106</v>
      </c>
      <c r="H2627" t="s">
        <v>107</v>
      </c>
      <c r="K2627">
        <v>207</v>
      </c>
      <c r="L2627">
        <v>21</v>
      </c>
      <c r="M2627">
        <v>3</v>
      </c>
      <c r="N2627" t="s">
        <v>3</v>
      </c>
      <c r="O2627">
        <v>-1</v>
      </c>
      <c r="W2627">
        <v>38.64</v>
      </c>
      <c r="X2627">
        <v>1</v>
      </c>
      <c r="Y2627">
        <v>38.64</v>
      </c>
    </row>
    <row r="2628" spans="1:245" x14ac:dyDescent="0.2">
      <c r="A2628">
        <v>50</v>
      </c>
      <c r="B2628">
        <v>0</v>
      </c>
      <c r="C2628">
        <v>0</v>
      </c>
      <c r="D2628">
        <v>1</v>
      </c>
      <c r="E2628">
        <v>208</v>
      </c>
      <c r="F2628">
        <f>Source!V2605</f>
        <v>0</v>
      </c>
      <c r="G2628" t="s">
        <v>108</v>
      </c>
      <c r="H2628" t="s">
        <v>109</v>
      </c>
      <c r="K2628">
        <v>208</v>
      </c>
      <c r="L2628">
        <v>22</v>
      </c>
      <c r="M2628">
        <v>3</v>
      </c>
      <c r="N2628" t="s">
        <v>3</v>
      </c>
      <c r="O2628">
        <v>-1</v>
      </c>
      <c r="W2628">
        <v>0</v>
      </c>
      <c r="X2628">
        <v>1</v>
      </c>
      <c r="Y2628">
        <v>0</v>
      </c>
    </row>
    <row r="2629" spans="1:245" x14ac:dyDescent="0.2">
      <c r="A2629">
        <v>50</v>
      </c>
      <c r="B2629">
        <v>0</v>
      </c>
      <c r="C2629">
        <v>0</v>
      </c>
      <c r="D2629">
        <v>1</v>
      </c>
      <c r="E2629">
        <v>209</v>
      </c>
      <c r="F2629">
        <f>ROUND(Source!W2605,O2629)</f>
        <v>0</v>
      </c>
      <c r="G2629" t="s">
        <v>110</v>
      </c>
      <c r="H2629" t="s">
        <v>111</v>
      </c>
      <c r="K2629">
        <v>209</v>
      </c>
      <c r="L2629">
        <v>23</v>
      </c>
      <c r="M2629">
        <v>3</v>
      </c>
      <c r="N2629" t="s">
        <v>3</v>
      </c>
      <c r="O2629">
        <v>2</v>
      </c>
      <c r="W2629">
        <v>0</v>
      </c>
      <c r="X2629">
        <v>1</v>
      </c>
      <c r="Y2629">
        <v>0</v>
      </c>
    </row>
    <row r="2630" spans="1:245" x14ac:dyDescent="0.2">
      <c r="A2630">
        <v>50</v>
      </c>
      <c r="B2630">
        <v>0</v>
      </c>
      <c r="C2630">
        <v>0</v>
      </c>
      <c r="D2630">
        <v>1</v>
      </c>
      <c r="E2630">
        <v>233</v>
      </c>
      <c r="F2630">
        <f>ROUND(Source!BD2605,O2630)</f>
        <v>0</v>
      </c>
      <c r="G2630" t="s">
        <v>112</v>
      </c>
      <c r="H2630" t="s">
        <v>113</v>
      </c>
      <c r="K2630">
        <v>233</v>
      </c>
      <c r="L2630">
        <v>24</v>
      </c>
      <c r="M2630">
        <v>3</v>
      </c>
      <c r="N2630" t="s">
        <v>3</v>
      </c>
      <c r="O2630">
        <v>2</v>
      </c>
      <c r="W2630">
        <v>0</v>
      </c>
      <c r="X2630">
        <v>1</v>
      </c>
      <c r="Y2630">
        <v>0</v>
      </c>
    </row>
    <row r="2631" spans="1:245" x14ac:dyDescent="0.2">
      <c r="A2631">
        <v>50</v>
      </c>
      <c r="B2631">
        <v>0</v>
      </c>
      <c r="C2631">
        <v>0</v>
      </c>
      <c r="D2631">
        <v>1</v>
      </c>
      <c r="E2631">
        <v>210</v>
      </c>
      <c r="F2631">
        <f>ROUND(Source!X2605,O2631)</f>
        <v>16800.09</v>
      </c>
      <c r="G2631" t="s">
        <v>114</v>
      </c>
      <c r="H2631" t="s">
        <v>115</v>
      </c>
      <c r="K2631">
        <v>210</v>
      </c>
      <c r="L2631">
        <v>25</v>
      </c>
      <c r="M2631">
        <v>3</v>
      </c>
      <c r="N2631" t="s">
        <v>3</v>
      </c>
      <c r="O2631">
        <v>2</v>
      </c>
      <c r="W2631">
        <v>16800.09</v>
      </c>
      <c r="X2631">
        <v>1</v>
      </c>
      <c r="Y2631">
        <v>16800.09</v>
      </c>
    </row>
    <row r="2632" spans="1:245" x14ac:dyDescent="0.2">
      <c r="A2632">
        <v>50</v>
      </c>
      <c r="B2632">
        <v>0</v>
      </c>
      <c r="C2632">
        <v>0</v>
      </c>
      <c r="D2632">
        <v>1</v>
      </c>
      <c r="E2632">
        <v>211</v>
      </c>
      <c r="F2632">
        <f>ROUND(Source!Y2605,O2632)</f>
        <v>2400.0100000000002</v>
      </c>
      <c r="G2632" t="s">
        <v>116</v>
      </c>
      <c r="H2632" t="s">
        <v>117</v>
      </c>
      <c r="K2632">
        <v>211</v>
      </c>
      <c r="L2632">
        <v>26</v>
      </c>
      <c r="M2632">
        <v>3</v>
      </c>
      <c r="N2632" t="s">
        <v>3</v>
      </c>
      <c r="O2632">
        <v>2</v>
      </c>
      <c r="W2632">
        <v>2400.0100000000002</v>
      </c>
      <c r="X2632">
        <v>1</v>
      </c>
      <c r="Y2632">
        <v>2400.0100000000002</v>
      </c>
    </row>
    <row r="2633" spans="1:245" x14ac:dyDescent="0.2">
      <c r="A2633">
        <v>50</v>
      </c>
      <c r="B2633">
        <v>0</v>
      </c>
      <c r="C2633">
        <v>0</v>
      </c>
      <c r="D2633">
        <v>1</v>
      </c>
      <c r="E2633">
        <v>224</v>
      </c>
      <c r="F2633">
        <f>ROUND(Source!AR2605,O2633)</f>
        <v>44318.87</v>
      </c>
      <c r="G2633" t="s">
        <v>118</v>
      </c>
      <c r="H2633" t="s">
        <v>119</v>
      </c>
      <c r="K2633">
        <v>224</v>
      </c>
      <c r="L2633">
        <v>27</v>
      </c>
      <c r="M2633">
        <v>3</v>
      </c>
      <c r="N2633" t="s">
        <v>3</v>
      </c>
      <c r="O2633">
        <v>2</v>
      </c>
      <c r="W2633">
        <v>44318.87</v>
      </c>
      <c r="X2633">
        <v>1</v>
      </c>
      <c r="Y2633">
        <v>44318.87</v>
      </c>
    </row>
    <row r="2635" spans="1:245" x14ac:dyDescent="0.2">
      <c r="A2635">
        <v>4</v>
      </c>
      <c r="B2635">
        <v>1</v>
      </c>
      <c r="D2635">
        <f>ROW(A2643)</f>
        <v>2643</v>
      </c>
      <c r="F2635" t="s">
        <v>13</v>
      </c>
      <c r="G2635" t="s">
        <v>593</v>
      </c>
      <c r="H2635" t="s">
        <v>3</v>
      </c>
      <c r="I2635">
        <v>0</v>
      </c>
      <c r="K2635">
        <v>0</v>
      </c>
      <c r="M2635" t="s">
        <v>3</v>
      </c>
      <c r="S2635">
        <v>0</v>
      </c>
      <c r="U2635" t="s">
        <v>3</v>
      </c>
      <c r="V2635">
        <v>0</v>
      </c>
      <c r="AB2635" t="s">
        <v>3</v>
      </c>
      <c r="AC2635" t="s">
        <v>3</v>
      </c>
      <c r="AD2635" t="s">
        <v>3</v>
      </c>
      <c r="AE2635" t="s">
        <v>3</v>
      </c>
      <c r="AF2635" t="s">
        <v>3</v>
      </c>
      <c r="AG2635" t="s">
        <v>3</v>
      </c>
      <c r="AP2635" t="s">
        <v>3</v>
      </c>
      <c r="AQ2635" t="s">
        <v>3</v>
      </c>
      <c r="AR2635" t="s">
        <v>3</v>
      </c>
      <c r="AZ2635" t="s">
        <v>3</v>
      </c>
      <c r="BB2635" t="s">
        <v>3</v>
      </c>
      <c r="BC2635" t="s">
        <v>3</v>
      </c>
      <c r="BD2635" t="s">
        <v>3</v>
      </c>
      <c r="BE2635" t="s">
        <v>3</v>
      </c>
      <c r="BF2635" t="s">
        <v>3</v>
      </c>
      <c r="BG2635" t="s">
        <v>3</v>
      </c>
      <c r="BH2635" t="s">
        <v>3</v>
      </c>
      <c r="BI2635" t="s">
        <v>3</v>
      </c>
      <c r="BJ2635" t="s">
        <v>3</v>
      </c>
      <c r="BK2635" t="s">
        <v>3</v>
      </c>
      <c r="BL2635" t="s">
        <v>3</v>
      </c>
      <c r="BM2635" t="s">
        <v>3</v>
      </c>
      <c r="BN2635" t="s">
        <v>3</v>
      </c>
      <c r="BO2635" t="s">
        <v>3</v>
      </c>
      <c r="BP2635" t="s">
        <v>3</v>
      </c>
      <c r="BX2635">
        <v>0</v>
      </c>
      <c r="CJ2635">
        <v>0</v>
      </c>
    </row>
    <row r="2637" spans="1:245" x14ac:dyDescent="0.2">
      <c r="A2637">
        <v>52</v>
      </c>
      <c r="B2637">
        <f t="shared" ref="B2637:G2637" si="1849">B2643</f>
        <v>1</v>
      </c>
      <c r="C2637">
        <f t="shared" si="1849"/>
        <v>4</v>
      </c>
      <c r="D2637">
        <f t="shared" si="1849"/>
        <v>2635</v>
      </c>
      <c r="E2637">
        <f t="shared" si="1849"/>
        <v>0</v>
      </c>
      <c r="F2637" t="str">
        <f t="shared" si="1849"/>
        <v>Новый раздел</v>
      </c>
      <c r="G2637" t="str">
        <f t="shared" si="1849"/>
        <v>Электрощит РЩ 2.2</v>
      </c>
      <c r="O2637">
        <f t="shared" ref="O2637:AT2637" si="1850">O2643</f>
        <v>16144.16</v>
      </c>
      <c r="P2637">
        <f t="shared" si="1850"/>
        <v>0</v>
      </c>
      <c r="Q2637">
        <f t="shared" si="1850"/>
        <v>715.5</v>
      </c>
      <c r="R2637">
        <f t="shared" si="1850"/>
        <v>3.35</v>
      </c>
      <c r="S2637">
        <f t="shared" si="1850"/>
        <v>15428.66</v>
      </c>
      <c r="T2637">
        <f t="shared" si="1850"/>
        <v>0</v>
      </c>
      <c r="U2637">
        <f t="shared" si="1850"/>
        <v>24.84</v>
      </c>
      <c r="V2637">
        <f t="shared" si="1850"/>
        <v>0</v>
      </c>
      <c r="W2637">
        <f t="shared" si="1850"/>
        <v>0</v>
      </c>
      <c r="X2637">
        <f t="shared" si="1850"/>
        <v>10800.06</v>
      </c>
      <c r="Y2637">
        <f t="shared" si="1850"/>
        <v>1542.86</v>
      </c>
      <c r="Z2637">
        <f t="shared" si="1850"/>
        <v>0</v>
      </c>
      <c r="AA2637">
        <f t="shared" si="1850"/>
        <v>0</v>
      </c>
      <c r="AB2637">
        <f t="shared" si="1850"/>
        <v>16144.16</v>
      </c>
      <c r="AC2637">
        <f t="shared" si="1850"/>
        <v>0</v>
      </c>
      <c r="AD2637">
        <f t="shared" si="1850"/>
        <v>715.5</v>
      </c>
      <c r="AE2637">
        <f t="shared" si="1850"/>
        <v>3.35</v>
      </c>
      <c r="AF2637">
        <f t="shared" si="1850"/>
        <v>15428.66</v>
      </c>
      <c r="AG2637">
        <f t="shared" si="1850"/>
        <v>0</v>
      </c>
      <c r="AH2637">
        <f t="shared" si="1850"/>
        <v>24.84</v>
      </c>
      <c r="AI2637">
        <f t="shared" si="1850"/>
        <v>0</v>
      </c>
      <c r="AJ2637">
        <f t="shared" si="1850"/>
        <v>0</v>
      </c>
      <c r="AK2637">
        <f t="shared" si="1850"/>
        <v>10800.06</v>
      </c>
      <c r="AL2637">
        <f t="shared" si="1850"/>
        <v>1542.86</v>
      </c>
      <c r="AM2637">
        <f t="shared" si="1850"/>
        <v>0</v>
      </c>
      <c r="AN2637">
        <f t="shared" si="1850"/>
        <v>0</v>
      </c>
      <c r="AO2637">
        <f t="shared" si="1850"/>
        <v>0</v>
      </c>
      <c r="AP2637">
        <f t="shared" si="1850"/>
        <v>0</v>
      </c>
      <c r="AQ2637">
        <f t="shared" si="1850"/>
        <v>0</v>
      </c>
      <c r="AR2637">
        <f t="shared" si="1850"/>
        <v>28490.69</v>
      </c>
      <c r="AS2637">
        <f t="shared" si="1850"/>
        <v>0</v>
      </c>
      <c r="AT2637">
        <f t="shared" si="1850"/>
        <v>0</v>
      </c>
      <c r="AU2637">
        <f t="shared" ref="AU2637:BZ2637" si="1851">AU2643</f>
        <v>28490.69</v>
      </c>
      <c r="AV2637">
        <f t="shared" si="1851"/>
        <v>0</v>
      </c>
      <c r="AW2637">
        <f t="shared" si="1851"/>
        <v>0</v>
      </c>
      <c r="AX2637">
        <f t="shared" si="1851"/>
        <v>0</v>
      </c>
      <c r="AY2637">
        <f t="shared" si="1851"/>
        <v>0</v>
      </c>
      <c r="AZ2637">
        <f t="shared" si="1851"/>
        <v>0</v>
      </c>
      <c r="BA2637">
        <f t="shared" si="1851"/>
        <v>0</v>
      </c>
      <c r="BB2637">
        <f t="shared" si="1851"/>
        <v>0</v>
      </c>
      <c r="BC2637">
        <f t="shared" si="1851"/>
        <v>0</v>
      </c>
      <c r="BD2637">
        <f t="shared" si="1851"/>
        <v>0</v>
      </c>
      <c r="BE2637">
        <f t="shared" si="1851"/>
        <v>0</v>
      </c>
      <c r="BF2637">
        <f t="shared" si="1851"/>
        <v>0</v>
      </c>
      <c r="BG2637">
        <f t="shared" si="1851"/>
        <v>0</v>
      </c>
      <c r="BH2637">
        <f t="shared" si="1851"/>
        <v>0</v>
      </c>
      <c r="BI2637">
        <f t="shared" si="1851"/>
        <v>0</v>
      </c>
      <c r="BJ2637">
        <f t="shared" si="1851"/>
        <v>0</v>
      </c>
      <c r="BK2637">
        <f t="shared" si="1851"/>
        <v>0</v>
      </c>
      <c r="BL2637">
        <f t="shared" si="1851"/>
        <v>0</v>
      </c>
      <c r="BM2637">
        <f t="shared" si="1851"/>
        <v>0</v>
      </c>
      <c r="BN2637">
        <f t="shared" si="1851"/>
        <v>0</v>
      </c>
      <c r="BO2637">
        <f t="shared" si="1851"/>
        <v>0</v>
      </c>
      <c r="BP2637">
        <f t="shared" si="1851"/>
        <v>0</v>
      </c>
      <c r="BQ2637">
        <f t="shared" si="1851"/>
        <v>0</v>
      </c>
      <c r="BR2637">
        <f t="shared" si="1851"/>
        <v>0</v>
      </c>
      <c r="BS2637">
        <f t="shared" si="1851"/>
        <v>0</v>
      </c>
      <c r="BT2637">
        <f t="shared" si="1851"/>
        <v>0</v>
      </c>
      <c r="BU2637">
        <f t="shared" si="1851"/>
        <v>0</v>
      </c>
      <c r="BV2637">
        <f t="shared" si="1851"/>
        <v>0</v>
      </c>
      <c r="BW2637">
        <f t="shared" si="1851"/>
        <v>0</v>
      </c>
      <c r="BX2637">
        <f t="shared" si="1851"/>
        <v>0</v>
      </c>
      <c r="BY2637">
        <f t="shared" si="1851"/>
        <v>0</v>
      </c>
      <c r="BZ2637">
        <f t="shared" si="1851"/>
        <v>0</v>
      </c>
      <c r="CA2637">
        <f t="shared" ref="CA2637:DF2637" si="1852">CA2643</f>
        <v>28490.69</v>
      </c>
      <c r="CB2637">
        <f t="shared" si="1852"/>
        <v>0</v>
      </c>
      <c r="CC2637">
        <f t="shared" si="1852"/>
        <v>0</v>
      </c>
      <c r="CD2637">
        <f t="shared" si="1852"/>
        <v>28490.69</v>
      </c>
      <c r="CE2637">
        <f t="shared" si="1852"/>
        <v>0</v>
      </c>
      <c r="CF2637">
        <f t="shared" si="1852"/>
        <v>0</v>
      </c>
      <c r="CG2637">
        <f t="shared" si="1852"/>
        <v>0</v>
      </c>
      <c r="CH2637">
        <f t="shared" si="1852"/>
        <v>0</v>
      </c>
      <c r="CI2637">
        <f t="shared" si="1852"/>
        <v>0</v>
      </c>
      <c r="CJ2637">
        <f t="shared" si="1852"/>
        <v>0</v>
      </c>
      <c r="CK2637">
        <f t="shared" si="1852"/>
        <v>0</v>
      </c>
      <c r="CL2637">
        <f t="shared" si="1852"/>
        <v>0</v>
      </c>
      <c r="CM2637">
        <f t="shared" si="1852"/>
        <v>0</v>
      </c>
      <c r="CN2637">
        <f t="shared" si="1852"/>
        <v>0</v>
      </c>
      <c r="CO2637">
        <f t="shared" si="1852"/>
        <v>0</v>
      </c>
      <c r="CP2637">
        <f t="shared" si="1852"/>
        <v>0</v>
      </c>
      <c r="CQ2637">
        <f t="shared" si="1852"/>
        <v>0</v>
      </c>
      <c r="CR2637">
        <f t="shared" si="1852"/>
        <v>0</v>
      </c>
      <c r="CS2637">
        <f t="shared" si="1852"/>
        <v>0</v>
      </c>
      <c r="CT2637">
        <f t="shared" si="1852"/>
        <v>0</v>
      </c>
      <c r="CU2637">
        <f t="shared" si="1852"/>
        <v>0</v>
      </c>
      <c r="CV2637">
        <f t="shared" si="1852"/>
        <v>0</v>
      </c>
      <c r="CW2637">
        <f t="shared" si="1852"/>
        <v>0</v>
      </c>
      <c r="CX2637">
        <f t="shared" si="1852"/>
        <v>0</v>
      </c>
      <c r="CY2637">
        <f t="shared" si="1852"/>
        <v>0</v>
      </c>
      <c r="CZ2637">
        <f t="shared" si="1852"/>
        <v>0</v>
      </c>
      <c r="DA2637">
        <f t="shared" si="1852"/>
        <v>0</v>
      </c>
      <c r="DB2637">
        <f t="shared" si="1852"/>
        <v>0</v>
      </c>
      <c r="DC2637">
        <f t="shared" si="1852"/>
        <v>0</v>
      </c>
      <c r="DD2637">
        <f t="shared" si="1852"/>
        <v>0</v>
      </c>
      <c r="DE2637">
        <f t="shared" si="1852"/>
        <v>0</v>
      </c>
      <c r="DF2637">
        <f t="shared" si="1852"/>
        <v>0</v>
      </c>
      <c r="DG2637">
        <f t="shared" ref="DG2637:EL2637" si="1853">DG2643</f>
        <v>0</v>
      </c>
      <c r="DH2637">
        <f t="shared" si="1853"/>
        <v>0</v>
      </c>
      <c r="DI2637">
        <f t="shared" si="1853"/>
        <v>0</v>
      </c>
      <c r="DJ2637">
        <f t="shared" si="1853"/>
        <v>0</v>
      </c>
      <c r="DK2637">
        <f t="shared" si="1853"/>
        <v>0</v>
      </c>
      <c r="DL2637">
        <f t="shared" si="1853"/>
        <v>0</v>
      </c>
      <c r="DM2637">
        <f t="shared" si="1853"/>
        <v>0</v>
      </c>
      <c r="DN2637">
        <f t="shared" si="1853"/>
        <v>0</v>
      </c>
      <c r="DO2637">
        <f t="shared" si="1853"/>
        <v>0</v>
      </c>
      <c r="DP2637">
        <f t="shared" si="1853"/>
        <v>0</v>
      </c>
      <c r="DQ2637">
        <f t="shared" si="1853"/>
        <v>0</v>
      </c>
      <c r="DR2637">
        <f t="shared" si="1853"/>
        <v>0</v>
      </c>
      <c r="DS2637">
        <f t="shared" si="1853"/>
        <v>0</v>
      </c>
      <c r="DT2637">
        <f t="shared" si="1853"/>
        <v>0</v>
      </c>
      <c r="DU2637">
        <f t="shared" si="1853"/>
        <v>0</v>
      </c>
      <c r="DV2637">
        <f t="shared" si="1853"/>
        <v>0</v>
      </c>
      <c r="DW2637">
        <f t="shared" si="1853"/>
        <v>0</v>
      </c>
      <c r="DX2637">
        <f t="shared" si="1853"/>
        <v>0</v>
      </c>
      <c r="DY2637">
        <f t="shared" si="1853"/>
        <v>0</v>
      </c>
      <c r="DZ2637">
        <f t="shared" si="1853"/>
        <v>0</v>
      </c>
      <c r="EA2637">
        <f t="shared" si="1853"/>
        <v>0</v>
      </c>
      <c r="EB2637">
        <f t="shared" si="1853"/>
        <v>0</v>
      </c>
      <c r="EC2637">
        <f t="shared" si="1853"/>
        <v>0</v>
      </c>
      <c r="ED2637">
        <f t="shared" si="1853"/>
        <v>0</v>
      </c>
      <c r="EE2637">
        <f t="shared" si="1853"/>
        <v>0</v>
      </c>
      <c r="EF2637">
        <f t="shared" si="1853"/>
        <v>0</v>
      </c>
      <c r="EG2637">
        <f t="shared" si="1853"/>
        <v>0</v>
      </c>
      <c r="EH2637">
        <f t="shared" si="1853"/>
        <v>0</v>
      </c>
      <c r="EI2637">
        <f t="shared" si="1853"/>
        <v>0</v>
      </c>
      <c r="EJ2637">
        <f t="shared" si="1853"/>
        <v>0</v>
      </c>
      <c r="EK2637">
        <f t="shared" si="1853"/>
        <v>0</v>
      </c>
      <c r="EL2637">
        <f t="shared" si="1853"/>
        <v>0</v>
      </c>
      <c r="EM2637">
        <f t="shared" ref="EM2637:FR2637" si="1854">EM2643</f>
        <v>0</v>
      </c>
      <c r="EN2637">
        <f t="shared" si="1854"/>
        <v>0</v>
      </c>
      <c r="EO2637">
        <f t="shared" si="1854"/>
        <v>0</v>
      </c>
      <c r="EP2637">
        <f t="shared" si="1854"/>
        <v>0</v>
      </c>
      <c r="EQ2637">
        <f t="shared" si="1854"/>
        <v>0</v>
      </c>
      <c r="ER2637">
        <f t="shared" si="1854"/>
        <v>0</v>
      </c>
      <c r="ES2637">
        <f t="shared" si="1854"/>
        <v>0</v>
      </c>
      <c r="ET2637">
        <f t="shared" si="1854"/>
        <v>0</v>
      </c>
      <c r="EU2637">
        <f t="shared" si="1854"/>
        <v>0</v>
      </c>
      <c r="EV2637">
        <f t="shared" si="1854"/>
        <v>0</v>
      </c>
      <c r="EW2637">
        <f t="shared" si="1854"/>
        <v>0</v>
      </c>
      <c r="EX2637">
        <f t="shared" si="1854"/>
        <v>0</v>
      </c>
      <c r="EY2637">
        <f t="shared" si="1854"/>
        <v>0</v>
      </c>
      <c r="EZ2637">
        <f t="shared" si="1854"/>
        <v>0</v>
      </c>
      <c r="FA2637">
        <f t="shared" si="1854"/>
        <v>0</v>
      </c>
      <c r="FB2637">
        <f t="shared" si="1854"/>
        <v>0</v>
      </c>
      <c r="FC2637">
        <f t="shared" si="1854"/>
        <v>0</v>
      </c>
      <c r="FD2637">
        <f t="shared" si="1854"/>
        <v>0</v>
      </c>
      <c r="FE2637">
        <f t="shared" si="1854"/>
        <v>0</v>
      </c>
      <c r="FF2637">
        <f t="shared" si="1854"/>
        <v>0</v>
      </c>
      <c r="FG2637">
        <f t="shared" si="1854"/>
        <v>0</v>
      </c>
      <c r="FH2637">
        <f t="shared" si="1854"/>
        <v>0</v>
      </c>
      <c r="FI2637">
        <f t="shared" si="1854"/>
        <v>0</v>
      </c>
      <c r="FJ2637">
        <f t="shared" si="1854"/>
        <v>0</v>
      </c>
      <c r="FK2637">
        <f t="shared" si="1854"/>
        <v>0</v>
      </c>
      <c r="FL2637">
        <f t="shared" si="1854"/>
        <v>0</v>
      </c>
      <c r="FM2637">
        <f t="shared" si="1854"/>
        <v>0</v>
      </c>
      <c r="FN2637">
        <f t="shared" si="1854"/>
        <v>0</v>
      </c>
      <c r="FO2637">
        <f t="shared" si="1854"/>
        <v>0</v>
      </c>
      <c r="FP2637">
        <f t="shared" si="1854"/>
        <v>0</v>
      </c>
      <c r="FQ2637">
        <f t="shared" si="1854"/>
        <v>0</v>
      </c>
      <c r="FR2637">
        <f t="shared" si="1854"/>
        <v>0</v>
      </c>
      <c r="FS2637">
        <f t="shared" ref="FS2637:GX2637" si="1855">FS2643</f>
        <v>0</v>
      </c>
      <c r="FT2637">
        <f t="shared" si="1855"/>
        <v>0</v>
      </c>
      <c r="FU2637">
        <f t="shared" si="1855"/>
        <v>0</v>
      </c>
      <c r="FV2637">
        <f t="shared" si="1855"/>
        <v>0</v>
      </c>
      <c r="FW2637">
        <f t="shared" si="1855"/>
        <v>0</v>
      </c>
      <c r="FX2637">
        <f t="shared" si="1855"/>
        <v>0</v>
      </c>
      <c r="FY2637">
        <f t="shared" si="1855"/>
        <v>0</v>
      </c>
      <c r="FZ2637">
        <f t="shared" si="1855"/>
        <v>0</v>
      </c>
      <c r="GA2637">
        <f t="shared" si="1855"/>
        <v>0</v>
      </c>
      <c r="GB2637">
        <f t="shared" si="1855"/>
        <v>0</v>
      </c>
      <c r="GC2637">
        <f t="shared" si="1855"/>
        <v>0</v>
      </c>
      <c r="GD2637">
        <f t="shared" si="1855"/>
        <v>0</v>
      </c>
      <c r="GE2637">
        <f t="shared" si="1855"/>
        <v>0</v>
      </c>
      <c r="GF2637">
        <f t="shared" si="1855"/>
        <v>0</v>
      </c>
      <c r="GG2637">
        <f t="shared" si="1855"/>
        <v>0</v>
      </c>
      <c r="GH2637">
        <f t="shared" si="1855"/>
        <v>0</v>
      </c>
      <c r="GI2637">
        <f t="shared" si="1855"/>
        <v>0</v>
      </c>
      <c r="GJ2637">
        <f t="shared" si="1855"/>
        <v>0</v>
      </c>
      <c r="GK2637">
        <f t="shared" si="1855"/>
        <v>0</v>
      </c>
      <c r="GL2637">
        <f t="shared" si="1855"/>
        <v>0</v>
      </c>
      <c r="GM2637">
        <f t="shared" si="1855"/>
        <v>0</v>
      </c>
      <c r="GN2637">
        <f t="shared" si="1855"/>
        <v>0</v>
      </c>
      <c r="GO2637">
        <f t="shared" si="1855"/>
        <v>0</v>
      </c>
      <c r="GP2637">
        <f t="shared" si="1855"/>
        <v>0</v>
      </c>
      <c r="GQ2637">
        <f t="shared" si="1855"/>
        <v>0</v>
      </c>
      <c r="GR2637">
        <f t="shared" si="1855"/>
        <v>0</v>
      </c>
      <c r="GS2637">
        <f t="shared" si="1855"/>
        <v>0</v>
      </c>
      <c r="GT2637">
        <f t="shared" si="1855"/>
        <v>0</v>
      </c>
      <c r="GU2637">
        <f t="shared" si="1855"/>
        <v>0</v>
      </c>
      <c r="GV2637">
        <f t="shared" si="1855"/>
        <v>0</v>
      </c>
      <c r="GW2637">
        <f t="shared" si="1855"/>
        <v>0</v>
      </c>
      <c r="GX2637">
        <f t="shared" si="1855"/>
        <v>0</v>
      </c>
    </row>
    <row r="2639" spans="1:245" x14ac:dyDescent="0.2">
      <c r="A2639">
        <v>17</v>
      </c>
      <c r="B2639">
        <v>1</v>
      </c>
      <c r="C2639">
        <f>ROW(SmtRes!A846)</f>
        <v>846</v>
      </c>
      <c r="D2639">
        <f>ROW(EtalonRes!A846)</f>
        <v>846</v>
      </c>
      <c r="E2639" t="s">
        <v>594</v>
      </c>
      <c r="F2639" t="s">
        <v>122</v>
      </c>
      <c r="G2639" t="s">
        <v>123</v>
      </c>
      <c r="H2639" t="s">
        <v>52</v>
      </c>
      <c r="I2639">
        <v>9</v>
      </c>
      <c r="J2639">
        <v>0</v>
      </c>
      <c r="K2639">
        <v>9</v>
      </c>
      <c r="O2639">
        <f>ROUND(CP2639,2)</f>
        <v>2690.69</v>
      </c>
      <c r="P2639">
        <f>ROUND(CQ2639*I2639,2)</f>
        <v>0</v>
      </c>
      <c r="Q2639">
        <f>ROUND(CR2639*I2639,2)</f>
        <v>119.25</v>
      </c>
      <c r="R2639">
        <f>ROUND(CS2639*I2639,2)</f>
        <v>0.56000000000000005</v>
      </c>
      <c r="S2639">
        <f>ROUND(CT2639*I2639,2)</f>
        <v>2571.44</v>
      </c>
      <c r="T2639">
        <f>ROUND(CU2639*I2639,2)</f>
        <v>0</v>
      </c>
      <c r="U2639">
        <f>CV2639*I2639</f>
        <v>4.1399999999999997</v>
      </c>
      <c r="V2639">
        <f>CW2639*I2639</f>
        <v>0</v>
      </c>
      <c r="W2639">
        <f>ROUND(CX2639*I2639,2)</f>
        <v>0</v>
      </c>
      <c r="X2639">
        <f t="shared" ref="X2639:Y2641" si="1856">ROUND(CY2639,2)</f>
        <v>1800.01</v>
      </c>
      <c r="Y2639">
        <f t="shared" si="1856"/>
        <v>257.14</v>
      </c>
      <c r="AA2639">
        <v>35364244</v>
      </c>
      <c r="AB2639">
        <f>ROUND((AC2639+AD2639+AF2639),6)</f>
        <v>298.96600000000001</v>
      </c>
      <c r="AC2639">
        <f>ROUND(((ES2639*0)),6)</f>
        <v>0</v>
      </c>
      <c r="AD2639">
        <f>ROUND(((((ET2639*0.2))-((EU2639*0.2)))+AE2639),6)</f>
        <v>13.25</v>
      </c>
      <c r="AE2639">
        <f>ROUND(((EU2639*0.2)),6)</f>
        <v>6.2E-2</v>
      </c>
      <c r="AF2639">
        <f>ROUND(((EV2639*0.2)),6)</f>
        <v>285.71600000000001</v>
      </c>
      <c r="AG2639">
        <f>ROUND((AP2639),6)</f>
        <v>0</v>
      </c>
      <c r="AH2639">
        <f>((EW2639*0.2))</f>
        <v>0.45999999999999996</v>
      </c>
      <c r="AI2639">
        <f>((EX2639*0.2))</f>
        <v>0</v>
      </c>
      <c r="AJ2639">
        <f>(AS2639)</f>
        <v>0</v>
      </c>
      <c r="AK2639">
        <v>3700.99</v>
      </c>
      <c r="AL2639">
        <v>2206.16</v>
      </c>
      <c r="AM2639">
        <v>66.25</v>
      </c>
      <c r="AN2639">
        <v>0.31</v>
      </c>
      <c r="AO2639">
        <v>1428.58</v>
      </c>
      <c r="AP2639">
        <v>0</v>
      </c>
      <c r="AQ2639">
        <v>2.2999999999999998</v>
      </c>
      <c r="AR2639">
        <v>0</v>
      </c>
      <c r="AS2639">
        <v>0</v>
      </c>
      <c r="AT2639">
        <v>70</v>
      </c>
      <c r="AU2639">
        <v>10</v>
      </c>
      <c r="AV2639">
        <v>1</v>
      </c>
      <c r="AW2639">
        <v>1</v>
      </c>
      <c r="AZ2639">
        <v>1</v>
      </c>
      <c r="BA2639">
        <v>1</v>
      </c>
      <c r="BB2639">
        <v>1</v>
      </c>
      <c r="BC2639">
        <v>1</v>
      </c>
      <c r="BD2639" t="s">
        <v>3</v>
      </c>
      <c r="BE2639" t="s">
        <v>3</v>
      </c>
      <c r="BF2639" t="s">
        <v>3</v>
      </c>
      <c r="BG2639" t="s">
        <v>3</v>
      </c>
      <c r="BH2639">
        <v>0</v>
      </c>
      <c r="BI2639">
        <v>4</v>
      </c>
      <c r="BJ2639" t="s">
        <v>124</v>
      </c>
      <c r="BM2639">
        <v>0</v>
      </c>
      <c r="BN2639">
        <v>0</v>
      </c>
      <c r="BO2639" t="s">
        <v>3</v>
      </c>
      <c r="BP2639">
        <v>0</v>
      </c>
      <c r="BQ2639">
        <v>1</v>
      </c>
      <c r="BR2639">
        <v>0</v>
      </c>
      <c r="BS2639">
        <v>1</v>
      </c>
      <c r="BT2639">
        <v>1</v>
      </c>
      <c r="BU2639">
        <v>1</v>
      </c>
      <c r="BV2639">
        <v>1</v>
      </c>
      <c r="BW2639">
        <v>1</v>
      </c>
      <c r="BX2639">
        <v>1</v>
      </c>
      <c r="BY2639" t="s">
        <v>3</v>
      </c>
      <c r="BZ2639">
        <v>70</v>
      </c>
      <c r="CA2639">
        <v>10</v>
      </c>
      <c r="CB2639" t="s">
        <v>3</v>
      </c>
      <c r="CE2639">
        <v>0</v>
      </c>
      <c r="CF2639">
        <v>0</v>
      </c>
      <c r="CG2639">
        <v>0</v>
      </c>
      <c r="CM2639">
        <v>0</v>
      </c>
      <c r="CN2639" t="s">
        <v>1130</v>
      </c>
      <c r="CO2639">
        <v>0</v>
      </c>
      <c r="CP2639">
        <f>(P2639+Q2639+S2639)</f>
        <v>2690.69</v>
      </c>
      <c r="CQ2639">
        <f>(AC2639*BC2639*AW2639)</f>
        <v>0</v>
      </c>
      <c r="CR2639">
        <f>(((((ET2639*0.2))*BB2639-((EU2639*0.2))*BS2639)+AE2639*BS2639)*AV2639)</f>
        <v>13.25</v>
      </c>
      <c r="CS2639">
        <f>(AE2639*BS2639*AV2639)</f>
        <v>6.2E-2</v>
      </c>
      <c r="CT2639">
        <f>(AF2639*BA2639*AV2639)</f>
        <v>285.71600000000001</v>
      </c>
      <c r="CU2639">
        <f>AG2639</f>
        <v>0</v>
      </c>
      <c r="CV2639">
        <f>(AH2639*AV2639)</f>
        <v>0.45999999999999996</v>
      </c>
      <c r="CW2639">
        <f t="shared" ref="CW2639:CX2641" si="1857">AI2639</f>
        <v>0</v>
      </c>
      <c r="CX2639">
        <f t="shared" si="1857"/>
        <v>0</v>
      </c>
      <c r="CY2639">
        <f>((S2639*BZ2639)/100)</f>
        <v>1800.0080000000003</v>
      </c>
      <c r="CZ2639">
        <f>((S2639*CA2639)/100)</f>
        <v>257.14400000000001</v>
      </c>
      <c r="DB2639">
        <v>23</v>
      </c>
      <c r="DC2639" t="s">
        <v>3</v>
      </c>
      <c r="DD2639" t="s">
        <v>54</v>
      </c>
      <c r="DE2639" t="s">
        <v>55</v>
      </c>
      <c r="DF2639" t="s">
        <v>55</v>
      </c>
      <c r="DG2639" t="s">
        <v>55</v>
      </c>
      <c r="DH2639" t="s">
        <v>3</v>
      </c>
      <c r="DI2639" t="s">
        <v>55</v>
      </c>
      <c r="DJ2639" t="s">
        <v>55</v>
      </c>
      <c r="DK2639" t="s">
        <v>3</v>
      </c>
      <c r="DL2639" t="s">
        <v>3</v>
      </c>
      <c r="DM2639" t="s">
        <v>3</v>
      </c>
      <c r="DN2639">
        <v>0</v>
      </c>
      <c r="DO2639">
        <v>0</v>
      </c>
      <c r="DP2639">
        <v>1</v>
      </c>
      <c r="DQ2639">
        <v>1</v>
      </c>
      <c r="DU2639">
        <v>1010</v>
      </c>
      <c r="DV2639" t="s">
        <v>52</v>
      </c>
      <c r="DW2639" t="s">
        <v>52</v>
      </c>
      <c r="DX2639">
        <v>1</v>
      </c>
      <c r="DZ2639" t="s">
        <v>3</v>
      </c>
      <c r="EA2639" t="s">
        <v>3</v>
      </c>
      <c r="EB2639" t="s">
        <v>3</v>
      </c>
      <c r="EC2639" t="s">
        <v>3</v>
      </c>
      <c r="EE2639">
        <v>35096056</v>
      </c>
      <c r="EF2639">
        <v>1</v>
      </c>
      <c r="EG2639" t="s">
        <v>20</v>
      </c>
      <c r="EH2639">
        <v>0</v>
      </c>
      <c r="EI2639" t="s">
        <v>3</v>
      </c>
      <c r="EJ2639">
        <v>4</v>
      </c>
      <c r="EK2639">
        <v>0</v>
      </c>
      <c r="EL2639" t="s">
        <v>21</v>
      </c>
      <c r="EM2639" t="s">
        <v>22</v>
      </c>
      <c r="EO2639" t="s">
        <v>56</v>
      </c>
      <c r="EQ2639">
        <v>0</v>
      </c>
      <c r="ER2639">
        <v>3700.99</v>
      </c>
      <c r="ES2639">
        <v>2206.16</v>
      </c>
      <c r="ET2639">
        <v>66.25</v>
      </c>
      <c r="EU2639">
        <v>0.31</v>
      </c>
      <c r="EV2639">
        <v>1428.58</v>
      </c>
      <c r="EW2639">
        <v>2.2999999999999998</v>
      </c>
      <c r="EX2639">
        <v>0</v>
      </c>
      <c r="EY2639">
        <v>0</v>
      </c>
      <c r="FQ2639">
        <v>0</v>
      </c>
      <c r="FR2639">
        <v>0</v>
      </c>
      <c r="FS2639">
        <v>0</v>
      </c>
      <c r="FX2639">
        <v>70</v>
      </c>
      <c r="FY2639">
        <v>10</v>
      </c>
      <c r="GA2639" t="s">
        <v>3</v>
      </c>
      <c r="GD2639">
        <v>0</v>
      </c>
      <c r="GF2639">
        <v>845110403</v>
      </c>
      <c r="GG2639">
        <v>2</v>
      </c>
      <c r="GH2639">
        <v>1</v>
      </c>
      <c r="GI2639">
        <v>-2</v>
      </c>
      <c r="GJ2639">
        <v>0</v>
      </c>
      <c r="GK2639">
        <f>ROUND(R2639*(R12)/100,2)</f>
        <v>0.6</v>
      </c>
      <c r="GL2639">
        <f>ROUND(IF(AND(BH2639=3,BI2639=3,FS2639&lt;&gt;0),P2639,0),2)</f>
        <v>0</v>
      </c>
      <c r="GM2639">
        <f>ROUND(O2639+X2639+Y2639+GK2639,2)+GX2639</f>
        <v>4748.4399999999996</v>
      </c>
      <c r="GN2639">
        <f>IF(OR(BI2639=0,BI2639=1),GM2639-GX2639,0)</f>
        <v>0</v>
      </c>
      <c r="GO2639">
        <f>IF(BI2639=2,GM2639-GX2639,0)</f>
        <v>0</v>
      </c>
      <c r="GP2639">
        <f>IF(BI2639=4,GM2639-GX2639,0)</f>
        <v>4748.4399999999996</v>
      </c>
      <c r="GR2639">
        <v>0</v>
      </c>
      <c r="GS2639">
        <v>3</v>
      </c>
      <c r="GT2639">
        <v>0</v>
      </c>
      <c r="GU2639" t="s">
        <v>3</v>
      </c>
      <c r="GV2639">
        <f>ROUND((GT2639),6)</f>
        <v>0</v>
      </c>
      <c r="GW2639">
        <v>1</v>
      </c>
      <c r="GX2639">
        <f>ROUND(HC2639*I2639,2)</f>
        <v>0</v>
      </c>
      <c r="HA2639">
        <v>0</v>
      </c>
      <c r="HB2639">
        <v>0</v>
      </c>
      <c r="HC2639">
        <f>GV2639*GW2639</f>
        <v>0</v>
      </c>
      <c r="HE2639" t="s">
        <v>3</v>
      </c>
      <c r="HF2639" t="s">
        <v>3</v>
      </c>
      <c r="HM2639" t="s">
        <v>3</v>
      </c>
      <c r="HN2639" t="s">
        <v>3</v>
      </c>
      <c r="HO2639" t="s">
        <v>3</v>
      </c>
      <c r="HP2639" t="s">
        <v>3</v>
      </c>
      <c r="HQ2639" t="s">
        <v>3</v>
      </c>
      <c r="HS2639">
        <v>0</v>
      </c>
      <c r="IK2639">
        <v>0</v>
      </c>
    </row>
    <row r="2640" spans="1:245" x14ac:dyDescent="0.2">
      <c r="A2640">
        <v>17</v>
      </c>
      <c r="B2640">
        <v>1</v>
      </c>
      <c r="C2640">
        <f>ROW(SmtRes!A851)</f>
        <v>851</v>
      </c>
      <c r="D2640">
        <f>ROW(EtalonRes!A851)</f>
        <v>851</v>
      </c>
      <c r="E2640" t="s">
        <v>595</v>
      </c>
      <c r="F2640" t="s">
        <v>122</v>
      </c>
      <c r="G2640" t="s">
        <v>126</v>
      </c>
      <c r="H2640" t="s">
        <v>52</v>
      </c>
      <c r="I2640">
        <v>9</v>
      </c>
      <c r="J2640">
        <v>0</v>
      </c>
      <c r="K2640">
        <v>9</v>
      </c>
      <c r="O2640">
        <f>ROUND(CP2640,2)</f>
        <v>33308.910000000003</v>
      </c>
      <c r="P2640">
        <f>ROUND(CQ2640*I2640,2)</f>
        <v>19855.439999999999</v>
      </c>
      <c r="Q2640">
        <f>ROUND(CR2640*I2640,2)</f>
        <v>596.25</v>
      </c>
      <c r="R2640">
        <f>ROUND(CS2640*I2640,2)</f>
        <v>2.79</v>
      </c>
      <c r="S2640">
        <f>ROUND(CT2640*I2640,2)</f>
        <v>12857.22</v>
      </c>
      <c r="T2640">
        <f>ROUND(CU2640*I2640,2)</f>
        <v>0</v>
      </c>
      <c r="U2640">
        <f>CV2640*I2640</f>
        <v>20.7</v>
      </c>
      <c r="V2640">
        <f>CW2640*I2640</f>
        <v>0</v>
      </c>
      <c r="W2640">
        <f>ROUND(CX2640*I2640,2)</f>
        <v>0</v>
      </c>
      <c r="X2640">
        <f t="shared" si="1856"/>
        <v>9000.0499999999993</v>
      </c>
      <c r="Y2640">
        <f t="shared" si="1856"/>
        <v>1285.72</v>
      </c>
      <c r="AA2640">
        <v>35364244</v>
      </c>
      <c r="AB2640">
        <f>ROUND((AC2640+AD2640+AF2640),6)</f>
        <v>3700.99</v>
      </c>
      <c r="AC2640">
        <f>ROUND((ES2640),6)</f>
        <v>2206.16</v>
      </c>
      <c r="AD2640">
        <f>ROUND((((ET2640)-(EU2640))+AE2640),6)</f>
        <v>66.25</v>
      </c>
      <c r="AE2640">
        <f>ROUND((EU2640),6)</f>
        <v>0.31</v>
      </c>
      <c r="AF2640">
        <f>ROUND((EV2640),6)</f>
        <v>1428.58</v>
      </c>
      <c r="AG2640">
        <f>ROUND((AP2640),6)</f>
        <v>0</v>
      </c>
      <c r="AH2640">
        <f>(EW2640)</f>
        <v>2.2999999999999998</v>
      </c>
      <c r="AI2640">
        <f>(EX2640)</f>
        <v>0</v>
      </c>
      <c r="AJ2640">
        <f>(AS2640)</f>
        <v>0</v>
      </c>
      <c r="AK2640">
        <v>3700.99</v>
      </c>
      <c r="AL2640">
        <v>2206.16</v>
      </c>
      <c r="AM2640">
        <v>66.25</v>
      </c>
      <c r="AN2640">
        <v>0.31</v>
      </c>
      <c r="AO2640">
        <v>1428.58</v>
      </c>
      <c r="AP2640">
        <v>0</v>
      </c>
      <c r="AQ2640">
        <v>2.2999999999999998</v>
      </c>
      <c r="AR2640">
        <v>0</v>
      </c>
      <c r="AS2640">
        <v>0</v>
      </c>
      <c r="AT2640">
        <v>70</v>
      </c>
      <c r="AU2640">
        <v>10</v>
      </c>
      <c r="AV2640">
        <v>1</v>
      </c>
      <c r="AW2640">
        <v>1</v>
      </c>
      <c r="AZ2640">
        <v>1</v>
      </c>
      <c r="BA2640">
        <v>1</v>
      </c>
      <c r="BB2640">
        <v>1</v>
      </c>
      <c r="BC2640">
        <v>1</v>
      </c>
      <c r="BD2640" t="s">
        <v>3</v>
      </c>
      <c r="BE2640" t="s">
        <v>3</v>
      </c>
      <c r="BF2640" t="s">
        <v>3</v>
      </c>
      <c r="BG2640" t="s">
        <v>3</v>
      </c>
      <c r="BH2640">
        <v>0</v>
      </c>
      <c r="BI2640">
        <v>4</v>
      </c>
      <c r="BJ2640" t="s">
        <v>124</v>
      </c>
      <c r="BM2640">
        <v>0</v>
      </c>
      <c r="BN2640">
        <v>0</v>
      </c>
      <c r="BO2640" t="s">
        <v>3</v>
      </c>
      <c r="BP2640">
        <v>0</v>
      </c>
      <c r="BQ2640">
        <v>1</v>
      </c>
      <c r="BR2640">
        <v>0</v>
      </c>
      <c r="BS2640">
        <v>1</v>
      </c>
      <c r="BT2640">
        <v>1</v>
      </c>
      <c r="BU2640">
        <v>1</v>
      </c>
      <c r="BV2640">
        <v>1</v>
      </c>
      <c r="BW2640">
        <v>1</v>
      </c>
      <c r="BX2640">
        <v>1</v>
      </c>
      <c r="BY2640" t="s">
        <v>3</v>
      </c>
      <c r="BZ2640">
        <v>70</v>
      </c>
      <c r="CA2640">
        <v>10</v>
      </c>
      <c r="CB2640" t="s">
        <v>3</v>
      </c>
      <c r="CE2640">
        <v>0</v>
      </c>
      <c r="CF2640">
        <v>0</v>
      </c>
      <c r="CG2640">
        <v>0</v>
      </c>
      <c r="CM2640">
        <v>0</v>
      </c>
      <c r="CN2640" t="s">
        <v>3</v>
      </c>
      <c r="CO2640">
        <v>0</v>
      </c>
      <c r="CP2640">
        <f>(P2640+Q2640+S2640)</f>
        <v>33308.909999999996</v>
      </c>
      <c r="CQ2640">
        <f>(AC2640*BC2640*AW2640)</f>
        <v>2206.16</v>
      </c>
      <c r="CR2640">
        <f>((((ET2640)*BB2640-(EU2640)*BS2640)+AE2640*BS2640)*AV2640)</f>
        <v>66.25</v>
      </c>
      <c r="CS2640">
        <f>(AE2640*BS2640*AV2640)</f>
        <v>0.31</v>
      </c>
      <c r="CT2640">
        <f>(AF2640*BA2640*AV2640)</f>
        <v>1428.58</v>
      </c>
      <c r="CU2640">
        <f>AG2640</f>
        <v>0</v>
      </c>
      <c r="CV2640">
        <f>(AH2640*AV2640)</f>
        <v>2.2999999999999998</v>
      </c>
      <c r="CW2640">
        <f t="shared" si="1857"/>
        <v>0</v>
      </c>
      <c r="CX2640">
        <f t="shared" si="1857"/>
        <v>0</v>
      </c>
      <c r="CY2640">
        <f>((S2640*BZ2640)/100)</f>
        <v>9000.0539999999983</v>
      </c>
      <c r="CZ2640">
        <f>((S2640*CA2640)/100)</f>
        <v>1285.722</v>
      </c>
      <c r="DC2640" t="s">
        <v>3</v>
      </c>
      <c r="DD2640" t="s">
        <v>3</v>
      </c>
      <c r="DE2640" t="s">
        <v>3</v>
      </c>
      <c r="DF2640" t="s">
        <v>3</v>
      </c>
      <c r="DG2640" t="s">
        <v>3</v>
      </c>
      <c r="DH2640" t="s">
        <v>3</v>
      </c>
      <c r="DI2640" t="s">
        <v>3</v>
      </c>
      <c r="DJ2640" t="s">
        <v>3</v>
      </c>
      <c r="DK2640" t="s">
        <v>3</v>
      </c>
      <c r="DL2640" t="s">
        <v>3</v>
      </c>
      <c r="DM2640" t="s">
        <v>3</v>
      </c>
      <c r="DN2640">
        <v>0</v>
      </c>
      <c r="DO2640">
        <v>0</v>
      </c>
      <c r="DP2640">
        <v>1</v>
      </c>
      <c r="DQ2640">
        <v>1</v>
      </c>
      <c r="DU2640">
        <v>1010</v>
      </c>
      <c r="DV2640" t="s">
        <v>52</v>
      </c>
      <c r="DW2640" t="s">
        <v>52</v>
      </c>
      <c r="DX2640">
        <v>1</v>
      </c>
      <c r="DZ2640" t="s">
        <v>3</v>
      </c>
      <c r="EA2640" t="s">
        <v>3</v>
      </c>
      <c r="EB2640" t="s">
        <v>3</v>
      </c>
      <c r="EC2640" t="s">
        <v>3</v>
      </c>
      <c r="EE2640">
        <v>35096056</v>
      </c>
      <c r="EF2640">
        <v>1</v>
      </c>
      <c r="EG2640" t="s">
        <v>20</v>
      </c>
      <c r="EH2640">
        <v>0</v>
      </c>
      <c r="EI2640" t="s">
        <v>3</v>
      </c>
      <c r="EJ2640">
        <v>4</v>
      </c>
      <c r="EK2640">
        <v>0</v>
      </c>
      <c r="EL2640" t="s">
        <v>21</v>
      </c>
      <c r="EM2640" t="s">
        <v>22</v>
      </c>
      <c r="EO2640" t="s">
        <v>3</v>
      </c>
      <c r="EQ2640">
        <v>0</v>
      </c>
      <c r="ER2640">
        <v>3700.99</v>
      </c>
      <c r="ES2640">
        <v>2206.16</v>
      </c>
      <c r="ET2640">
        <v>66.25</v>
      </c>
      <c r="EU2640">
        <v>0.31</v>
      </c>
      <c r="EV2640">
        <v>1428.58</v>
      </c>
      <c r="EW2640">
        <v>2.2999999999999998</v>
      </c>
      <c r="EX2640">
        <v>0</v>
      </c>
      <c r="EY2640">
        <v>0</v>
      </c>
      <c r="FQ2640">
        <v>0</v>
      </c>
      <c r="FR2640">
        <v>0</v>
      </c>
      <c r="FS2640">
        <v>0</v>
      </c>
      <c r="FX2640">
        <v>70</v>
      </c>
      <c r="FY2640">
        <v>10</v>
      </c>
      <c r="GA2640" t="s">
        <v>3</v>
      </c>
      <c r="GD2640">
        <v>0</v>
      </c>
      <c r="GF2640">
        <v>-1068314092</v>
      </c>
      <c r="GG2640">
        <v>2</v>
      </c>
      <c r="GH2640">
        <v>1</v>
      </c>
      <c r="GI2640">
        <v>-2</v>
      </c>
      <c r="GJ2640">
        <v>0</v>
      </c>
      <c r="GK2640">
        <f>ROUND(R2640*(R12)/100,2)</f>
        <v>3.01</v>
      </c>
      <c r="GL2640">
        <f>ROUND(IF(AND(BH2640=3,BI2640=3,FS2640&lt;&gt;0),P2640,0),2)</f>
        <v>0</v>
      </c>
      <c r="GM2640">
        <f>ROUND(O2640+X2640+Y2640+GK2640,2)+GX2640</f>
        <v>43597.69</v>
      </c>
      <c r="GN2640">
        <f>IF(OR(BI2640=0,BI2640=1),GM2640-GX2640,0)</f>
        <v>0</v>
      </c>
      <c r="GO2640">
        <f>IF(BI2640=2,GM2640-GX2640,0)</f>
        <v>0</v>
      </c>
      <c r="GP2640">
        <f>IF(BI2640=4,GM2640-GX2640,0)</f>
        <v>43597.69</v>
      </c>
      <c r="GR2640">
        <v>0</v>
      </c>
      <c r="GS2640">
        <v>3</v>
      </c>
      <c r="GT2640">
        <v>0</v>
      </c>
      <c r="GU2640" t="s">
        <v>3</v>
      </c>
      <c r="GV2640">
        <f>ROUND((GT2640),6)</f>
        <v>0</v>
      </c>
      <c r="GW2640">
        <v>1</v>
      </c>
      <c r="GX2640">
        <f>ROUND(HC2640*I2640,2)</f>
        <v>0</v>
      </c>
      <c r="HA2640">
        <v>0</v>
      </c>
      <c r="HB2640">
        <v>0</v>
      </c>
      <c r="HC2640">
        <f>GV2640*GW2640</f>
        <v>0</v>
      </c>
      <c r="HE2640" t="s">
        <v>3</v>
      </c>
      <c r="HF2640" t="s">
        <v>3</v>
      </c>
      <c r="HM2640" t="s">
        <v>3</v>
      </c>
      <c r="HN2640" t="s">
        <v>3</v>
      </c>
      <c r="HO2640" t="s">
        <v>3</v>
      </c>
      <c r="HP2640" t="s">
        <v>3</v>
      </c>
      <c r="HQ2640" t="s">
        <v>3</v>
      </c>
      <c r="HS2640">
        <v>0</v>
      </c>
      <c r="IK2640">
        <v>0</v>
      </c>
    </row>
    <row r="2641" spans="1:245" x14ac:dyDescent="0.2">
      <c r="A2641">
        <v>18</v>
      </c>
      <c r="B2641">
        <v>1</v>
      </c>
      <c r="C2641">
        <v>851</v>
      </c>
      <c r="E2641" t="s">
        <v>596</v>
      </c>
      <c r="F2641" t="s">
        <v>128</v>
      </c>
      <c r="G2641" t="s">
        <v>129</v>
      </c>
      <c r="H2641" t="s">
        <v>52</v>
      </c>
      <c r="I2641">
        <f>I2640*J2641</f>
        <v>-9</v>
      </c>
      <c r="J2641">
        <v>-1</v>
      </c>
      <c r="K2641">
        <v>-1</v>
      </c>
      <c r="O2641">
        <f>ROUND(CP2641,2)</f>
        <v>-19855.439999999999</v>
      </c>
      <c r="P2641">
        <f>ROUND(CQ2641*I2641,2)</f>
        <v>-19855.439999999999</v>
      </c>
      <c r="Q2641">
        <f>ROUND(CR2641*I2641,2)</f>
        <v>0</v>
      </c>
      <c r="R2641">
        <f>ROUND(CS2641*I2641,2)</f>
        <v>0</v>
      </c>
      <c r="S2641">
        <f>ROUND(CT2641*I2641,2)</f>
        <v>0</v>
      </c>
      <c r="T2641">
        <f>ROUND(CU2641*I2641,2)</f>
        <v>0</v>
      </c>
      <c r="U2641">
        <f>CV2641*I2641</f>
        <v>0</v>
      </c>
      <c r="V2641">
        <f>CW2641*I2641</f>
        <v>0</v>
      </c>
      <c r="W2641">
        <f>ROUND(CX2641*I2641,2)</f>
        <v>0</v>
      </c>
      <c r="X2641">
        <f t="shared" si="1856"/>
        <v>0</v>
      </c>
      <c r="Y2641">
        <f t="shared" si="1856"/>
        <v>0</v>
      </c>
      <c r="AA2641">
        <v>35364244</v>
      </c>
      <c r="AB2641">
        <f>ROUND((AC2641+AD2641+AF2641),6)</f>
        <v>2206.16</v>
      </c>
      <c r="AC2641">
        <f>ROUND((ES2641),6)</f>
        <v>2206.16</v>
      </c>
      <c r="AD2641">
        <f>ROUND((((ET2641)-(EU2641))+AE2641),6)</f>
        <v>0</v>
      </c>
      <c r="AE2641">
        <f>ROUND((EU2641),6)</f>
        <v>0</v>
      </c>
      <c r="AF2641">
        <f>ROUND((EV2641),6)</f>
        <v>0</v>
      </c>
      <c r="AG2641">
        <f>ROUND((AP2641),6)</f>
        <v>0</v>
      </c>
      <c r="AH2641">
        <f>(EW2641)</f>
        <v>0</v>
      </c>
      <c r="AI2641">
        <f>(EX2641)</f>
        <v>0</v>
      </c>
      <c r="AJ2641">
        <f>(AS2641)</f>
        <v>0</v>
      </c>
      <c r="AK2641">
        <v>2206.16</v>
      </c>
      <c r="AL2641">
        <v>2206.16</v>
      </c>
      <c r="AM2641">
        <v>0</v>
      </c>
      <c r="AN2641">
        <v>0</v>
      </c>
      <c r="AO2641">
        <v>0</v>
      </c>
      <c r="AP2641">
        <v>0</v>
      </c>
      <c r="AQ2641">
        <v>0</v>
      </c>
      <c r="AR2641">
        <v>0</v>
      </c>
      <c r="AS2641">
        <v>0</v>
      </c>
      <c r="AT2641">
        <v>70</v>
      </c>
      <c r="AU2641">
        <v>10</v>
      </c>
      <c r="AV2641">
        <v>1</v>
      </c>
      <c r="AW2641">
        <v>1</v>
      </c>
      <c r="AZ2641">
        <v>1</v>
      </c>
      <c r="BA2641">
        <v>1</v>
      </c>
      <c r="BB2641">
        <v>1</v>
      </c>
      <c r="BC2641">
        <v>1</v>
      </c>
      <c r="BD2641" t="s">
        <v>3</v>
      </c>
      <c r="BE2641" t="s">
        <v>3</v>
      </c>
      <c r="BF2641" t="s">
        <v>3</v>
      </c>
      <c r="BG2641" t="s">
        <v>3</v>
      </c>
      <c r="BH2641">
        <v>3</v>
      </c>
      <c r="BI2641">
        <v>4</v>
      </c>
      <c r="BJ2641" t="s">
        <v>130</v>
      </c>
      <c r="BM2641">
        <v>0</v>
      </c>
      <c r="BN2641">
        <v>0</v>
      </c>
      <c r="BO2641" t="s">
        <v>3</v>
      </c>
      <c r="BP2641">
        <v>0</v>
      </c>
      <c r="BQ2641">
        <v>1</v>
      </c>
      <c r="BR2641">
        <v>1</v>
      </c>
      <c r="BS2641">
        <v>1</v>
      </c>
      <c r="BT2641">
        <v>1</v>
      </c>
      <c r="BU2641">
        <v>1</v>
      </c>
      <c r="BV2641">
        <v>1</v>
      </c>
      <c r="BW2641">
        <v>1</v>
      </c>
      <c r="BX2641">
        <v>1</v>
      </c>
      <c r="BY2641" t="s">
        <v>3</v>
      </c>
      <c r="BZ2641">
        <v>70</v>
      </c>
      <c r="CA2641">
        <v>10</v>
      </c>
      <c r="CB2641" t="s">
        <v>3</v>
      </c>
      <c r="CE2641">
        <v>0</v>
      </c>
      <c r="CF2641">
        <v>0</v>
      </c>
      <c r="CG2641">
        <v>0</v>
      </c>
      <c r="CM2641">
        <v>0</v>
      </c>
      <c r="CN2641" t="s">
        <v>3</v>
      </c>
      <c r="CO2641">
        <v>0</v>
      </c>
      <c r="CP2641">
        <f>(P2641+Q2641+S2641)</f>
        <v>-19855.439999999999</v>
      </c>
      <c r="CQ2641">
        <f>(AC2641*BC2641*AW2641)</f>
        <v>2206.16</v>
      </c>
      <c r="CR2641">
        <f>((((ET2641)*BB2641-(EU2641)*BS2641)+AE2641*BS2641)*AV2641)</f>
        <v>0</v>
      </c>
      <c r="CS2641">
        <f>(AE2641*BS2641*AV2641)</f>
        <v>0</v>
      </c>
      <c r="CT2641">
        <f>(AF2641*BA2641*AV2641)</f>
        <v>0</v>
      </c>
      <c r="CU2641">
        <f>AG2641</f>
        <v>0</v>
      </c>
      <c r="CV2641">
        <f>(AH2641*AV2641)</f>
        <v>0</v>
      </c>
      <c r="CW2641">
        <f t="shared" si="1857"/>
        <v>0</v>
      </c>
      <c r="CX2641">
        <f t="shared" si="1857"/>
        <v>0</v>
      </c>
      <c r="CY2641">
        <f>((S2641*BZ2641)/100)</f>
        <v>0</v>
      </c>
      <c r="CZ2641">
        <f>((S2641*CA2641)/100)</f>
        <v>0</v>
      </c>
      <c r="DC2641" t="s">
        <v>3</v>
      </c>
      <c r="DD2641" t="s">
        <v>3</v>
      </c>
      <c r="DE2641" t="s">
        <v>3</v>
      </c>
      <c r="DF2641" t="s">
        <v>3</v>
      </c>
      <c r="DG2641" t="s">
        <v>3</v>
      </c>
      <c r="DH2641" t="s">
        <v>3</v>
      </c>
      <c r="DI2641" t="s">
        <v>3</v>
      </c>
      <c r="DJ2641" t="s">
        <v>3</v>
      </c>
      <c r="DK2641" t="s">
        <v>3</v>
      </c>
      <c r="DL2641" t="s">
        <v>3</v>
      </c>
      <c r="DM2641" t="s">
        <v>3</v>
      </c>
      <c r="DN2641">
        <v>0</v>
      </c>
      <c r="DO2641">
        <v>0</v>
      </c>
      <c r="DP2641">
        <v>1</v>
      </c>
      <c r="DQ2641">
        <v>1</v>
      </c>
      <c r="DU2641">
        <v>1010</v>
      </c>
      <c r="DV2641" t="s">
        <v>52</v>
      </c>
      <c r="DW2641" t="s">
        <v>52</v>
      </c>
      <c r="DX2641">
        <v>1</v>
      </c>
      <c r="DZ2641" t="s">
        <v>3</v>
      </c>
      <c r="EA2641" t="s">
        <v>3</v>
      </c>
      <c r="EB2641" t="s">
        <v>3</v>
      </c>
      <c r="EC2641" t="s">
        <v>3</v>
      </c>
      <c r="EE2641">
        <v>35096056</v>
      </c>
      <c r="EF2641">
        <v>1</v>
      </c>
      <c r="EG2641" t="s">
        <v>20</v>
      </c>
      <c r="EH2641">
        <v>0</v>
      </c>
      <c r="EI2641" t="s">
        <v>3</v>
      </c>
      <c r="EJ2641">
        <v>4</v>
      </c>
      <c r="EK2641">
        <v>0</v>
      </c>
      <c r="EL2641" t="s">
        <v>21</v>
      </c>
      <c r="EM2641" t="s">
        <v>22</v>
      </c>
      <c r="EO2641" t="s">
        <v>3</v>
      </c>
      <c r="EQ2641">
        <v>32768</v>
      </c>
      <c r="ER2641">
        <v>2206.16</v>
      </c>
      <c r="ES2641">
        <v>2206.16</v>
      </c>
      <c r="ET2641">
        <v>0</v>
      </c>
      <c r="EU2641">
        <v>0</v>
      </c>
      <c r="EV2641">
        <v>0</v>
      </c>
      <c r="EW2641">
        <v>0</v>
      </c>
      <c r="EX2641">
        <v>0</v>
      </c>
      <c r="FQ2641">
        <v>0</v>
      </c>
      <c r="FR2641">
        <v>0</v>
      </c>
      <c r="FS2641">
        <v>0</v>
      </c>
      <c r="FX2641">
        <v>70</v>
      </c>
      <c r="FY2641">
        <v>10</v>
      </c>
      <c r="GA2641" t="s">
        <v>3</v>
      </c>
      <c r="GD2641">
        <v>0</v>
      </c>
      <c r="GF2641">
        <v>-2080535723</v>
      </c>
      <c r="GG2641">
        <v>2</v>
      </c>
      <c r="GH2641">
        <v>1</v>
      </c>
      <c r="GI2641">
        <v>-2</v>
      </c>
      <c r="GJ2641">
        <v>0</v>
      </c>
      <c r="GK2641">
        <f>ROUND(R2641*(R12)/100,2)</f>
        <v>0</v>
      </c>
      <c r="GL2641">
        <f>ROUND(IF(AND(BH2641=3,BI2641=3,FS2641&lt;&gt;0),P2641,0),2)</f>
        <v>0</v>
      </c>
      <c r="GM2641">
        <f>ROUND(O2641+X2641+Y2641+GK2641,2)+GX2641</f>
        <v>-19855.439999999999</v>
      </c>
      <c r="GN2641">
        <f>IF(OR(BI2641=0,BI2641=1),GM2641-GX2641,0)</f>
        <v>0</v>
      </c>
      <c r="GO2641">
        <f>IF(BI2641=2,GM2641-GX2641,0)</f>
        <v>0</v>
      </c>
      <c r="GP2641">
        <f>IF(BI2641=4,GM2641-GX2641,0)</f>
        <v>-19855.439999999999</v>
      </c>
      <c r="GR2641">
        <v>0</v>
      </c>
      <c r="GS2641">
        <v>3</v>
      </c>
      <c r="GT2641">
        <v>0</v>
      </c>
      <c r="GU2641" t="s">
        <v>3</v>
      </c>
      <c r="GV2641">
        <f>ROUND((GT2641),6)</f>
        <v>0</v>
      </c>
      <c r="GW2641">
        <v>1</v>
      </c>
      <c r="GX2641">
        <f>ROUND(HC2641*I2641,2)</f>
        <v>0</v>
      </c>
      <c r="HA2641">
        <v>0</v>
      </c>
      <c r="HB2641">
        <v>0</v>
      </c>
      <c r="HC2641">
        <f>GV2641*GW2641</f>
        <v>0</v>
      </c>
      <c r="HE2641" t="s">
        <v>3</v>
      </c>
      <c r="HF2641" t="s">
        <v>3</v>
      </c>
      <c r="HM2641" t="s">
        <v>3</v>
      </c>
      <c r="HN2641" t="s">
        <v>3</v>
      </c>
      <c r="HO2641" t="s">
        <v>3</v>
      </c>
      <c r="HP2641" t="s">
        <v>3</v>
      </c>
      <c r="HQ2641" t="s">
        <v>3</v>
      </c>
      <c r="HS2641">
        <v>0</v>
      </c>
      <c r="IK2641">
        <v>0</v>
      </c>
    </row>
    <row r="2643" spans="1:245" x14ac:dyDescent="0.2">
      <c r="A2643">
        <v>51</v>
      </c>
      <c r="B2643">
        <f>B2635</f>
        <v>1</v>
      </c>
      <c r="C2643">
        <f>A2635</f>
        <v>4</v>
      </c>
      <c r="D2643">
        <f>ROW(A2635)</f>
        <v>2635</v>
      </c>
      <c r="F2643" t="str">
        <f>IF(F2635&lt;&gt;"",F2635,"")</f>
        <v>Новый раздел</v>
      </c>
      <c r="G2643" t="str">
        <f>IF(G2635&lt;&gt;"",G2635,"")</f>
        <v>Электрощит РЩ 2.2</v>
      </c>
      <c r="H2643">
        <v>0</v>
      </c>
      <c r="O2643">
        <f t="shared" ref="O2643:T2643" si="1858">ROUND(AB2643,2)</f>
        <v>16144.16</v>
      </c>
      <c r="P2643">
        <f t="shared" si="1858"/>
        <v>0</v>
      </c>
      <c r="Q2643">
        <f t="shared" si="1858"/>
        <v>715.5</v>
      </c>
      <c r="R2643">
        <f t="shared" si="1858"/>
        <v>3.35</v>
      </c>
      <c r="S2643">
        <f t="shared" si="1858"/>
        <v>15428.66</v>
      </c>
      <c r="T2643">
        <f t="shared" si="1858"/>
        <v>0</v>
      </c>
      <c r="U2643">
        <f>AH2643</f>
        <v>24.84</v>
      </c>
      <c r="V2643">
        <f>AI2643</f>
        <v>0</v>
      </c>
      <c r="W2643">
        <f>ROUND(AJ2643,2)</f>
        <v>0</v>
      </c>
      <c r="X2643">
        <f>ROUND(AK2643,2)</f>
        <v>10800.06</v>
      </c>
      <c r="Y2643">
        <f>ROUND(AL2643,2)</f>
        <v>1542.86</v>
      </c>
      <c r="AB2643">
        <f>ROUND(SUMIF(AA2639:AA2641,"=35364244",O2639:O2641),2)</f>
        <v>16144.16</v>
      </c>
      <c r="AC2643">
        <f>ROUND(SUMIF(AA2639:AA2641,"=35364244",P2639:P2641),2)</f>
        <v>0</v>
      </c>
      <c r="AD2643">
        <f>ROUND(SUMIF(AA2639:AA2641,"=35364244",Q2639:Q2641),2)</f>
        <v>715.5</v>
      </c>
      <c r="AE2643">
        <f>ROUND(SUMIF(AA2639:AA2641,"=35364244",R2639:R2641),2)</f>
        <v>3.35</v>
      </c>
      <c r="AF2643">
        <f>ROUND(SUMIF(AA2639:AA2641,"=35364244",S2639:S2641),2)</f>
        <v>15428.66</v>
      </c>
      <c r="AG2643">
        <f>ROUND(SUMIF(AA2639:AA2641,"=35364244",T2639:T2641),2)</f>
        <v>0</v>
      </c>
      <c r="AH2643">
        <f>SUMIF(AA2639:AA2641,"=35364244",U2639:U2641)</f>
        <v>24.84</v>
      </c>
      <c r="AI2643">
        <f>SUMIF(AA2639:AA2641,"=35364244",V2639:V2641)</f>
        <v>0</v>
      </c>
      <c r="AJ2643">
        <f>ROUND(SUMIF(AA2639:AA2641,"=35364244",W2639:W2641),2)</f>
        <v>0</v>
      </c>
      <c r="AK2643">
        <f>ROUND(SUMIF(AA2639:AA2641,"=35364244",X2639:X2641),2)</f>
        <v>10800.06</v>
      </c>
      <c r="AL2643">
        <f>ROUND(SUMIF(AA2639:AA2641,"=35364244",Y2639:Y2641),2)</f>
        <v>1542.86</v>
      </c>
      <c r="AO2643">
        <f t="shared" ref="AO2643:BD2643" si="1859">ROUND(BX2643,2)</f>
        <v>0</v>
      </c>
      <c r="AP2643">
        <f t="shared" si="1859"/>
        <v>0</v>
      </c>
      <c r="AQ2643">
        <f t="shared" si="1859"/>
        <v>0</v>
      </c>
      <c r="AR2643">
        <f t="shared" si="1859"/>
        <v>28490.69</v>
      </c>
      <c r="AS2643">
        <f t="shared" si="1859"/>
        <v>0</v>
      </c>
      <c r="AT2643">
        <f t="shared" si="1859"/>
        <v>0</v>
      </c>
      <c r="AU2643">
        <f t="shared" si="1859"/>
        <v>28490.69</v>
      </c>
      <c r="AV2643">
        <f t="shared" si="1859"/>
        <v>0</v>
      </c>
      <c r="AW2643">
        <f t="shared" si="1859"/>
        <v>0</v>
      </c>
      <c r="AX2643">
        <f t="shared" si="1859"/>
        <v>0</v>
      </c>
      <c r="AY2643">
        <f t="shared" si="1859"/>
        <v>0</v>
      </c>
      <c r="AZ2643">
        <f t="shared" si="1859"/>
        <v>0</v>
      </c>
      <c r="BA2643">
        <f t="shared" si="1859"/>
        <v>0</v>
      </c>
      <c r="BB2643">
        <f t="shared" si="1859"/>
        <v>0</v>
      </c>
      <c r="BC2643">
        <f t="shared" si="1859"/>
        <v>0</v>
      </c>
      <c r="BD2643">
        <f t="shared" si="1859"/>
        <v>0</v>
      </c>
      <c r="BX2643">
        <f>ROUND(SUMIF(AA2639:AA2641,"=35364244",FQ2639:FQ2641),2)</f>
        <v>0</v>
      </c>
      <c r="BY2643">
        <f>ROUND(SUMIF(AA2639:AA2641,"=35364244",FR2639:FR2641),2)</f>
        <v>0</v>
      </c>
      <c r="BZ2643">
        <f>ROUND(SUMIF(AA2639:AA2641,"=35364244",GL2639:GL2641),2)</f>
        <v>0</v>
      </c>
      <c r="CA2643">
        <f>ROUND(SUMIF(AA2639:AA2641,"=35364244",GM2639:GM2641),2)</f>
        <v>28490.69</v>
      </c>
      <c r="CB2643">
        <f>ROUND(SUMIF(AA2639:AA2641,"=35364244",GN2639:GN2641),2)</f>
        <v>0</v>
      </c>
      <c r="CC2643">
        <f>ROUND(SUMIF(AA2639:AA2641,"=35364244",GO2639:GO2641),2)</f>
        <v>0</v>
      </c>
      <c r="CD2643">
        <f>ROUND(SUMIF(AA2639:AA2641,"=35364244",GP2639:GP2641),2)</f>
        <v>28490.69</v>
      </c>
      <c r="CE2643">
        <f>AC2643-BX2643</f>
        <v>0</v>
      </c>
      <c r="CF2643">
        <f>AC2643-BY2643</f>
        <v>0</v>
      </c>
      <c r="CG2643">
        <f>BX2643-BZ2643</f>
        <v>0</v>
      </c>
      <c r="CH2643">
        <f>AC2643-BX2643-BY2643+BZ2643</f>
        <v>0</v>
      </c>
      <c r="CI2643">
        <f>BY2643-BZ2643</f>
        <v>0</v>
      </c>
      <c r="CJ2643">
        <f>ROUND(SUMIF(AA2639:AA2641,"=35364244",GX2639:GX2641),2)</f>
        <v>0</v>
      </c>
      <c r="CK2643">
        <f>ROUND(SUMIF(AA2639:AA2641,"=35364244",GY2639:GY2641),2)</f>
        <v>0</v>
      </c>
      <c r="CL2643">
        <f>ROUND(SUMIF(AA2639:AA2641,"=35364244",GZ2639:GZ2641),2)</f>
        <v>0</v>
      </c>
      <c r="CM2643">
        <f>ROUND(SUMIF(AA2639:AA2641,"=35364244",HD2639:HD2641),2)</f>
        <v>0</v>
      </c>
      <c r="GX2643">
        <v>0</v>
      </c>
    </row>
    <row r="2645" spans="1:245" x14ac:dyDescent="0.2">
      <c r="A2645">
        <v>50</v>
      </c>
      <c r="B2645">
        <v>0</v>
      </c>
      <c r="C2645">
        <v>0</v>
      </c>
      <c r="D2645">
        <v>1</v>
      </c>
      <c r="E2645">
        <v>201</v>
      </c>
      <c r="F2645">
        <f>ROUND(Source!O2643,O2645)</f>
        <v>16144.16</v>
      </c>
      <c r="G2645" t="s">
        <v>66</v>
      </c>
      <c r="H2645" t="s">
        <v>67</v>
      </c>
      <c r="K2645">
        <v>201</v>
      </c>
      <c r="L2645">
        <v>1</v>
      </c>
      <c r="M2645">
        <v>3</v>
      </c>
      <c r="N2645" t="s">
        <v>3</v>
      </c>
      <c r="O2645">
        <v>2</v>
      </c>
      <c r="W2645">
        <v>16144.16</v>
      </c>
      <c r="X2645">
        <v>1</v>
      </c>
      <c r="Y2645">
        <v>16144.16</v>
      </c>
    </row>
    <row r="2646" spans="1:245" x14ac:dyDescent="0.2">
      <c r="A2646">
        <v>50</v>
      </c>
      <c r="B2646">
        <v>0</v>
      </c>
      <c r="C2646">
        <v>0</v>
      </c>
      <c r="D2646">
        <v>1</v>
      </c>
      <c r="E2646">
        <v>202</v>
      </c>
      <c r="F2646">
        <f>ROUND(Source!P2643,O2646)</f>
        <v>0</v>
      </c>
      <c r="G2646" t="s">
        <v>68</v>
      </c>
      <c r="H2646" t="s">
        <v>69</v>
      </c>
      <c r="K2646">
        <v>202</v>
      </c>
      <c r="L2646">
        <v>2</v>
      </c>
      <c r="M2646">
        <v>3</v>
      </c>
      <c r="N2646" t="s">
        <v>3</v>
      </c>
      <c r="O2646">
        <v>2</v>
      </c>
      <c r="W2646">
        <v>0</v>
      </c>
      <c r="X2646">
        <v>1</v>
      </c>
      <c r="Y2646">
        <v>0</v>
      </c>
    </row>
    <row r="2647" spans="1:245" x14ac:dyDescent="0.2">
      <c r="A2647">
        <v>50</v>
      </c>
      <c r="B2647">
        <v>0</v>
      </c>
      <c r="C2647">
        <v>0</v>
      </c>
      <c r="D2647">
        <v>1</v>
      </c>
      <c r="E2647">
        <v>222</v>
      </c>
      <c r="F2647">
        <f>ROUND(Source!AO2643,O2647)</f>
        <v>0</v>
      </c>
      <c r="G2647" t="s">
        <v>70</v>
      </c>
      <c r="H2647" t="s">
        <v>71</v>
      </c>
      <c r="K2647">
        <v>222</v>
      </c>
      <c r="L2647">
        <v>3</v>
      </c>
      <c r="M2647">
        <v>3</v>
      </c>
      <c r="N2647" t="s">
        <v>3</v>
      </c>
      <c r="O2647">
        <v>2</v>
      </c>
      <c r="W2647">
        <v>0</v>
      </c>
      <c r="X2647">
        <v>1</v>
      </c>
      <c r="Y2647">
        <v>0</v>
      </c>
    </row>
    <row r="2648" spans="1:245" x14ac:dyDescent="0.2">
      <c r="A2648">
        <v>50</v>
      </c>
      <c r="B2648">
        <v>0</v>
      </c>
      <c r="C2648">
        <v>0</v>
      </c>
      <c r="D2648">
        <v>1</v>
      </c>
      <c r="E2648">
        <v>225</v>
      </c>
      <c r="F2648">
        <f>ROUND(Source!AV2643,O2648)</f>
        <v>0</v>
      </c>
      <c r="G2648" t="s">
        <v>72</v>
      </c>
      <c r="H2648" t="s">
        <v>73</v>
      </c>
      <c r="K2648">
        <v>225</v>
      </c>
      <c r="L2648">
        <v>4</v>
      </c>
      <c r="M2648">
        <v>3</v>
      </c>
      <c r="N2648" t="s">
        <v>3</v>
      </c>
      <c r="O2648">
        <v>2</v>
      </c>
      <c r="W2648">
        <v>0</v>
      </c>
      <c r="X2648">
        <v>1</v>
      </c>
      <c r="Y2648">
        <v>0</v>
      </c>
    </row>
    <row r="2649" spans="1:245" x14ac:dyDescent="0.2">
      <c r="A2649">
        <v>50</v>
      </c>
      <c r="B2649">
        <v>0</v>
      </c>
      <c r="C2649">
        <v>0</v>
      </c>
      <c r="D2649">
        <v>1</v>
      </c>
      <c r="E2649">
        <v>226</v>
      </c>
      <c r="F2649">
        <f>ROUND(Source!AW2643,O2649)</f>
        <v>0</v>
      </c>
      <c r="G2649" t="s">
        <v>74</v>
      </c>
      <c r="H2649" t="s">
        <v>75</v>
      </c>
      <c r="K2649">
        <v>226</v>
      </c>
      <c r="L2649">
        <v>5</v>
      </c>
      <c r="M2649">
        <v>3</v>
      </c>
      <c r="N2649" t="s">
        <v>3</v>
      </c>
      <c r="O2649">
        <v>2</v>
      </c>
      <c r="W2649">
        <v>0</v>
      </c>
      <c r="X2649">
        <v>1</v>
      </c>
      <c r="Y2649">
        <v>0</v>
      </c>
    </row>
    <row r="2650" spans="1:245" x14ac:dyDescent="0.2">
      <c r="A2650">
        <v>50</v>
      </c>
      <c r="B2650">
        <v>0</v>
      </c>
      <c r="C2650">
        <v>0</v>
      </c>
      <c r="D2650">
        <v>1</v>
      </c>
      <c r="E2650">
        <v>227</v>
      </c>
      <c r="F2650">
        <f>ROUND(Source!AX2643,O2650)</f>
        <v>0</v>
      </c>
      <c r="G2650" t="s">
        <v>76</v>
      </c>
      <c r="H2650" t="s">
        <v>77</v>
      </c>
      <c r="K2650">
        <v>227</v>
      </c>
      <c r="L2650">
        <v>6</v>
      </c>
      <c r="M2650">
        <v>3</v>
      </c>
      <c r="N2650" t="s">
        <v>3</v>
      </c>
      <c r="O2650">
        <v>2</v>
      </c>
      <c r="W2650">
        <v>0</v>
      </c>
      <c r="X2650">
        <v>1</v>
      </c>
      <c r="Y2650">
        <v>0</v>
      </c>
    </row>
    <row r="2651" spans="1:245" x14ac:dyDescent="0.2">
      <c r="A2651">
        <v>50</v>
      </c>
      <c r="B2651">
        <v>0</v>
      </c>
      <c r="C2651">
        <v>0</v>
      </c>
      <c r="D2651">
        <v>1</v>
      </c>
      <c r="E2651">
        <v>228</v>
      </c>
      <c r="F2651">
        <f>ROUND(Source!AY2643,O2651)</f>
        <v>0</v>
      </c>
      <c r="G2651" t="s">
        <v>78</v>
      </c>
      <c r="H2651" t="s">
        <v>79</v>
      </c>
      <c r="K2651">
        <v>228</v>
      </c>
      <c r="L2651">
        <v>7</v>
      </c>
      <c r="M2651">
        <v>3</v>
      </c>
      <c r="N2651" t="s">
        <v>3</v>
      </c>
      <c r="O2651">
        <v>2</v>
      </c>
      <c r="W2651">
        <v>0</v>
      </c>
      <c r="X2651">
        <v>1</v>
      </c>
      <c r="Y2651">
        <v>0</v>
      </c>
    </row>
    <row r="2652" spans="1:245" x14ac:dyDescent="0.2">
      <c r="A2652">
        <v>50</v>
      </c>
      <c r="B2652">
        <v>0</v>
      </c>
      <c r="C2652">
        <v>0</v>
      </c>
      <c r="D2652">
        <v>1</v>
      </c>
      <c r="E2652">
        <v>216</v>
      </c>
      <c r="F2652">
        <f>ROUND(Source!AP2643,O2652)</f>
        <v>0</v>
      </c>
      <c r="G2652" t="s">
        <v>80</v>
      </c>
      <c r="H2652" t="s">
        <v>81</v>
      </c>
      <c r="K2652">
        <v>216</v>
      </c>
      <c r="L2652">
        <v>8</v>
      </c>
      <c r="M2652">
        <v>3</v>
      </c>
      <c r="N2652" t="s">
        <v>3</v>
      </c>
      <c r="O2652">
        <v>2</v>
      </c>
      <c r="W2652">
        <v>0</v>
      </c>
      <c r="X2652">
        <v>1</v>
      </c>
      <c r="Y2652">
        <v>0</v>
      </c>
    </row>
    <row r="2653" spans="1:245" x14ac:dyDescent="0.2">
      <c r="A2653">
        <v>50</v>
      </c>
      <c r="B2653">
        <v>0</v>
      </c>
      <c r="C2653">
        <v>0</v>
      </c>
      <c r="D2653">
        <v>1</v>
      </c>
      <c r="E2653">
        <v>223</v>
      </c>
      <c r="F2653">
        <f>ROUND(Source!AQ2643,O2653)</f>
        <v>0</v>
      </c>
      <c r="G2653" t="s">
        <v>82</v>
      </c>
      <c r="H2653" t="s">
        <v>83</v>
      </c>
      <c r="K2653">
        <v>223</v>
      </c>
      <c r="L2653">
        <v>9</v>
      </c>
      <c r="M2653">
        <v>3</v>
      </c>
      <c r="N2653" t="s">
        <v>3</v>
      </c>
      <c r="O2653">
        <v>2</v>
      </c>
      <c r="W2653">
        <v>0</v>
      </c>
      <c r="X2653">
        <v>1</v>
      </c>
      <c r="Y2653">
        <v>0</v>
      </c>
    </row>
    <row r="2654" spans="1:245" x14ac:dyDescent="0.2">
      <c r="A2654">
        <v>50</v>
      </c>
      <c r="B2654">
        <v>0</v>
      </c>
      <c r="C2654">
        <v>0</v>
      </c>
      <c r="D2654">
        <v>1</v>
      </c>
      <c r="E2654">
        <v>229</v>
      </c>
      <c r="F2654">
        <f>ROUND(Source!AZ2643,O2654)</f>
        <v>0</v>
      </c>
      <c r="G2654" t="s">
        <v>84</v>
      </c>
      <c r="H2654" t="s">
        <v>85</v>
      </c>
      <c r="K2654">
        <v>229</v>
      </c>
      <c r="L2654">
        <v>10</v>
      </c>
      <c r="M2654">
        <v>3</v>
      </c>
      <c r="N2654" t="s">
        <v>3</v>
      </c>
      <c r="O2654">
        <v>2</v>
      </c>
      <c r="W2654">
        <v>0</v>
      </c>
      <c r="X2654">
        <v>1</v>
      </c>
      <c r="Y2654">
        <v>0</v>
      </c>
    </row>
    <row r="2655" spans="1:245" x14ac:dyDescent="0.2">
      <c r="A2655">
        <v>50</v>
      </c>
      <c r="B2655">
        <v>0</v>
      </c>
      <c r="C2655">
        <v>0</v>
      </c>
      <c r="D2655">
        <v>1</v>
      </c>
      <c r="E2655">
        <v>203</v>
      </c>
      <c r="F2655">
        <f>ROUND(Source!Q2643,O2655)</f>
        <v>715.5</v>
      </c>
      <c r="G2655" t="s">
        <v>86</v>
      </c>
      <c r="H2655" t="s">
        <v>87</v>
      </c>
      <c r="K2655">
        <v>203</v>
      </c>
      <c r="L2655">
        <v>11</v>
      </c>
      <c r="M2655">
        <v>3</v>
      </c>
      <c r="N2655" t="s">
        <v>3</v>
      </c>
      <c r="O2655">
        <v>2</v>
      </c>
      <c r="W2655">
        <v>715.5</v>
      </c>
      <c r="X2655">
        <v>1</v>
      </c>
      <c r="Y2655">
        <v>715.5</v>
      </c>
    </row>
    <row r="2656" spans="1:245" x14ac:dyDescent="0.2">
      <c r="A2656">
        <v>50</v>
      </c>
      <c r="B2656">
        <v>0</v>
      </c>
      <c r="C2656">
        <v>0</v>
      </c>
      <c r="D2656">
        <v>1</v>
      </c>
      <c r="E2656">
        <v>231</v>
      </c>
      <c r="F2656">
        <f>ROUND(Source!BB2643,O2656)</f>
        <v>0</v>
      </c>
      <c r="G2656" t="s">
        <v>88</v>
      </c>
      <c r="H2656" t="s">
        <v>89</v>
      </c>
      <c r="K2656">
        <v>231</v>
      </c>
      <c r="L2656">
        <v>12</v>
      </c>
      <c r="M2656">
        <v>3</v>
      </c>
      <c r="N2656" t="s">
        <v>3</v>
      </c>
      <c r="O2656">
        <v>2</v>
      </c>
      <c r="W2656">
        <v>0</v>
      </c>
      <c r="X2656">
        <v>1</v>
      </c>
      <c r="Y2656">
        <v>0</v>
      </c>
    </row>
    <row r="2657" spans="1:25" x14ac:dyDescent="0.2">
      <c r="A2657">
        <v>50</v>
      </c>
      <c r="B2657">
        <v>0</v>
      </c>
      <c r="C2657">
        <v>0</v>
      </c>
      <c r="D2657">
        <v>1</v>
      </c>
      <c r="E2657">
        <v>204</v>
      </c>
      <c r="F2657">
        <f>ROUND(Source!R2643,O2657)</f>
        <v>3.35</v>
      </c>
      <c r="G2657" t="s">
        <v>90</v>
      </c>
      <c r="H2657" t="s">
        <v>91</v>
      </c>
      <c r="K2657">
        <v>204</v>
      </c>
      <c r="L2657">
        <v>13</v>
      </c>
      <c r="M2657">
        <v>3</v>
      </c>
      <c r="N2657" t="s">
        <v>3</v>
      </c>
      <c r="O2657">
        <v>2</v>
      </c>
      <c r="W2657">
        <v>3.35</v>
      </c>
      <c r="X2657">
        <v>1</v>
      </c>
      <c r="Y2657">
        <v>3.35</v>
      </c>
    </row>
    <row r="2658" spans="1:25" x14ac:dyDescent="0.2">
      <c r="A2658">
        <v>50</v>
      </c>
      <c r="B2658">
        <v>0</v>
      </c>
      <c r="C2658">
        <v>0</v>
      </c>
      <c r="D2658">
        <v>1</v>
      </c>
      <c r="E2658">
        <v>205</v>
      </c>
      <c r="F2658">
        <f>ROUND(Source!S2643,O2658)</f>
        <v>15428.66</v>
      </c>
      <c r="G2658" t="s">
        <v>92</v>
      </c>
      <c r="H2658" t="s">
        <v>93</v>
      </c>
      <c r="K2658">
        <v>205</v>
      </c>
      <c r="L2658">
        <v>14</v>
      </c>
      <c r="M2658">
        <v>3</v>
      </c>
      <c r="N2658" t="s">
        <v>3</v>
      </c>
      <c r="O2658">
        <v>2</v>
      </c>
      <c r="W2658">
        <v>15428.66</v>
      </c>
      <c r="X2658">
        <v>1</v>
      </c>
      <c r="Y2658">
        <v>15428.66</v>
      </c>
    </row>
    <row r="2659" spans="1:25" x14ac:dyDescent="0.2">
      <c r="A2659">
        <v>50</v>
      </c>
      <c r="B2659">
        <v>0</v>
      </c>
      <c r="C2659">
        <v>0</v>
      </c>
      <c r="D2659">
        <v>1</v>
      </c>
      <c r="E2659">
        <v>232</v>
      </c>
      <c r="F2659">
        <f>ROUND(Source!BC2643,O2659)</f>
        <v>0</v>
      </c>
      <c r="G2659" t="s">
        <v>94</v>
      </c>
      <c r="H2659" t="s">
        <v>95</v>
      </c>
      <c r="K2659">
        <v>232</v>
      </c>
      <c r="L2659">
        <v>15</v>
      </c>
      <c r="M2659">
        <v>3</v>
      </c>
      <c r="N2659" t="s">
        <v>3</v>
      </c>
      <c r="O2659">
        <v>2</v>
      </c>
      <c r="W2659">
        <v>0</v>
      </c>
      <c r="X2659">
        <v>1</v>
      </c>
      <c r="Y2659">
        <v>0</v>
      </c>
    </row>
    <row r="2660" spans="1:25" x14ac:dyDescent="0.2">
      <c r="A2660">
        <v>50</v>
      </c>
      <c r="B2660">
        <v>0</v>
      </c>
      <c r="C2660">
        <v>0</v>
      </c>
      <c r="D2660">
        <v>1</v>
      </c>
      <c r="E2660">
        <v>214</v>
      </c>
      <c r="F2660">
        <f>ROUND(Source!AS2643,O2660)</f>
        <v>0</v>
      </c>
      <c r="G2660" t="s">
        <v>96</v>
      </c>
      <c r="H2660" t="s">
        <v>97</v>
      </c>
      <c r="K2660">
        <v>214</v>
      </c>
      <c r="L2660">
        <v>16</v>
      </c>
      <c r="M2660">
        <v>3</v>
      </c>
      <c r="N2660" t="s">
        <v>3</v>
      </c>
      <c r="O2660">
        <v>2</v>
      </c>
      <c r="W2660">
        <v>0</v>
      </c>
      <c r="X2660">
        <v>1</v>
      </c>
      <c r="Y2660">
        <v>0</v>
      </c>
    </row>
    <row r="2661" spans="1:25" x14ac:dyDescent="0.2">
      <c r="A2661">
        <v>50</v>
      </c>
      <c r="B2661">
        <v>0</v>
      </c>
      <c r="C2661">
        <v>0</v>
      </c>
      <c r="D2661">
        <v>1</v>
      </c>
      <c r="E2661">
        <v>215</v>
      </c>
      <c r="F2661">
        <f>ROUND(Source!AT2643,O2661)</f>
        <v>0</v>
      </c>
      <c r="G2661" t="s">
        <v>98</v>
      </c>
      <c r="H2661" t="s">
        <v>99</v>
      </c>
      <c r="K2661">
        <v>215</v>
      </c>
      <c r="L2661">
        <v>17</v>
      </c>
      <c r="M2661">
        <v>3</v>
      </c>
      <c r="N2661" t="s">
        <v>3</v>
      </c>
      <c r="O2661">
        <v>2</v>
      </c>
      <c r="W2661">
        <v>0</v>
      </c>
      <c r="X2661">
        <v>1</v>
      </c>
      <c r="Y2661">
        <v>0</v>
      </c>
    </row>
    <row r="2662" spans="1:25" x14ac:dyDescent="0.2">
      <c r="A2662">
        <v>50</v>
      </c>
      <c r="B2662">
        <v>0</v>
      </c>
      <c r="C2662">
        <v>0</v>
      </c>
      <c r="D2662">
        <v>1</v>
      </c>
      <c r="E2662">
        <v>217</v>
      </c>
      <c r="F2662">
        <f>ROUND(Source!AU2643,O2662)</f>
        <v>28490.69</v>
      </c>
      <c r="G2662" t="s">
        <v>100</v>
      </c>
      <c r="H2662" t="s">
        <v>101</v>
      </c>
      <c r="K2662">
        <v>217</v>
      </c>
      <c r="L2662">
        <v>18</v>
      </c>
      <c r="M2662">
        <v>3</v>
      </c>
      <c r="N2662" t="s">
        <v>3</v>
      </c>
      <c r="O2662">
        <v>2</v>
      </c>
      <c r="W2662">
        <v>28490.69</v>
      </c>
      <c r="X2662">
        <v>1</v>
      </c>
      <c r="Y2662">
        <v>28490.69</v>
      </c>
    </row>
    <row r="2663" spans="1:25" x14ac:dyDescent="0.2">
      <c r="A2663">
        <v>50</v>
      </c>
      <c r="B2663">
        <v>0</v>
      </c>
      <c r="C2663">
        <v>0</v>
      </c>
      <c r="D2663">
        <v>1</v>
      </c>
      <c r="E2663">
        <v>230</v>
      </c>
      <c r="F2663">
        <f>ROUND(Source!BA2643,O2663)</f>
        <v>0</v>
      </c>
      <c r="G2663" t="s">
        <v>102</v>
      </c>
      <c r="H2663" t="s">
        <v>103</v>
      </c>
      <c r="K2663">
        <v>230</v>
      </c>
      <c r="L2663">
        <v>19</v>
      </c>
      <c r="M2663">
        <v>3</v>
      </c>
      <c r="N2663" t="s">
        <v>3</v>
      </c>
      <c r="O2663">
        <v>2</v>
      </c>
      <c r="W2663">
        <v>0</v>
      </c>
      <c r="X2663">
        <v>1</v>
      </c>
      <c r="Y2663">
        <v>0</v>
      </c>
    </row>
    <row r="2664" spans="1:25" x14ac:dyDescent="0.2">
      <c r="A2664">
        <v>50</v>
      </c>
      <c r="B2664">
        <v>0</v>
      </c>
      <c r="C2664">
        <v>0</v>
      </c>
      <c r="D2664">
        <v>1</v>
      </c>
      <c r="E2664">
        <v>206</v>
      </c>
      <c r="F2664">
        <f>ROUND(Source!T2643,O2664)</f>
        <v>0</v>
      </c>
      <c r="G2664" t="s">
        <v>104</v>
      </c>
      <c r="H2664" t="s">
        <v>105</v>
      </c>
      <c r="K2664">
        <v>206</v>
      </c>
      <c r="L2664">
        <v>20</v>
      </c>
      <c r="M2664">
        <v>3</v>
      </c>
      <c r="N2664" t="s">
        <v>3</v>
      </c>
      <c r="O2664">
        <v>2</v>
      </c>
      <c r="W2664">
        <v>0</v>
      </c>
      <c r="X2664">
        <v>1</v>
      </c>
      <c r="Y2664">
        <v>0</v>
      </c>
    </row>
    <row r="2665" spans="1:25" x14ac:dyDescent="0.2">
      <c r="A2665">
        <v>50</v>
      </c>
      <c r="B2665">
        <v>0</v>
      </c>
      <c r="C2665">
        <v>0</v>
      </c>
      <c r="D2665">
        <v>1</v>
      </c>
      <c r="E2665">
        <v>207</v>
      </c>
      <c r="F2665">
        <f>Source!U2643</f>
        <v>24.84</v>
      </c>
      <c r="G2665" t="s">
        <v>106</v>
      </c>
      <c r="H2665" t="s">
        <v>107</v>
      </c>
      <c r="K2665">
        <v>207</v>
      </c>
      <c r="L2665">
        <v>21</v>
      </c>
      <c r="M2665">
        <v>3</v>
      </c>
      <c r="N2665" t="s">
        <v>3</v>
      </c>
      <c r="O2665">
        <v>-1</v>
      </c>
      <c r="W2665">
        <v>24.84</v>
      </c>
      <c r="X2665">
        <v>1</v>
      </c>
      <c r="Y2665">
        <v>24.84</v>
      </c>
    </row>
    <row r="2666" spans="1:25" x14ac:dyDescent="0.2">
      <c r="A2666">
        <v>50</v>
      </c>
      <c r="B2666">
        <v>0</v>
      </c>
      <c r="C2666">
        <v>0</v>
      </c>
      <c r="D2666">
        <v>1</v>
      </c>
      <c r="E2666">
        <v>208</v>
      </c>
      <c r="F2666">
        <f>Source!V2643</f>
        <v>0</v>
      </c>
      <c r="G2666" t="s">
        <v>108</v>
      </c>
      <c r="H2666" t="s">
        <v>109</v>
      </c>
      <c r="K2666">
        <v>208</v>
      </c>
      <c r="L2666">
        <v>22</v>
      </c>
      <c r="M2666">
        <v>3</v>
      </c>
      <c r="N2666" t="s">
        <v>3</v>
      </c>
      <c r="O2666">
        <v>-1</v>
      </c>
      <c r="W2666">
        <v>0</v>
      </c>
      <c r="X2666">
        <v>1</v>
      </c>
      <c r="Y2666">
        <v>0</v>
      </c>
    </row>
    <row r="2667" spans="1:25" x14ac:dyDescent="0.2">
      <c r="A2667">
        <v>50</v>
      </c>
      <c r="B2667">
        <v>0</v>
      </c>
      <c r="C2667">
        <v>0</v>
      </c>
      <c r="D2667">
        <v>1</v>
      </c>
      <c r="E2667">
        <v>209</v>
      </c>
      <c r="F2667">
        <f>ROUND(Source!W2643,O2667)</f>
        <v>0</v>
      </c>
      <c r="G2667" t="s">
        <v>110</v>
      </c>
      <c r="H2667" t="s">
        <v>111</v>
      </c>
      <c r="K2667">
        <v>209</v>
      </c>
      <c r="L2667">
        <v>23</v>
      </c>
      <c r="M2667">
        <v>3</v>
      </c>
      <c r="N2667" t="s">
        <v>3</v>
      </c>
      <c r="O2667">
        <v>2</v>
      </c>
      <c r="W2667">
        <v>0</v>
      </c>
      <c r="X2667">
        <v>1</v>
      </c>
      <c r="Y2667">
        <v>0</v>
      </c>
    </row>
    <row r="2668" spans="1:25" x14ac:dyDescent="0.2">
      <c r="A2668">
        <v>50</v>
      </c>
      <c r="B2668">
        <v>0</v>
      </c>
      <c r="C2668">
        <v>0</v>
      </c>
      <c r="D2668">
        <v>1</v>
      </c>
      <c r="E2668">
        <v>233</v>
      </c>
      <c r="F2668">
        <f>ROUND(Source!BD2643,O2668)</f>
        <v>0</v>
      </c>
      <c r="G2668" t="s">
        <v>112</v>
      </c>
      <c r="H2668" t="s">
        <v>113</v>
      </c>
      <c r="K2668">
        <v>233</v>
      </c>
      <c r="L2668">
        <v>24</v>
      </c>
      <c r="M2668">
        <v>3</v>
      </c>
      <c r="N2668" t="s">
        <v>3</v>
      </c>
      <c r="O2668">
        <v>2</v>
      </c>
      <c r="W2668">
        <v>0</v>
      </c>
      <c r="X2668">
        <v>1</v>
      </c>
      <c r="Y2668">
        <v>0</v>
      </c>
    </row>
    <row r="2669" spans="1:25" x14ac:dyDescent="0.2">
      <c r="A2669">
        <v>50</v>
      </c>
      <c r="B2669">
        <v>0</v>
      </c>
      <c r="C2669">
        <v>0</v>
      </c>
      <c r="D2669">
        <v>1</v>
      </c>
      <c r="E2669">
        <v>210</v>
      </c>
      <c r="F2669">
        <f>ROUND(Source!X2643,O2669)</f>
        <v>10800.06</v>
      </c>
      <c r="G2669" t="s">
        <v>114</v>
      </c>
      <c r="H2669" t="s">
        <v>115</v>
      </c>
      <c r="K2669">
        <v>210</v>
      </c>
      <c r="L2669">
        <v>25</v>
      </c>
      <c r="M2669">
        <v>3</v>
      </c>
      <c r="N2669" t="s">
        <v>3</v>
      </c>
      <c r="O2669">
        <v>2</v>
      </c>
      <c r="W2669">
        <v>10800.06</v>
      </c>
      <c r="X2669">
        <v>1</v>
      </c>
      <c r="Y2669">
        <v>10800.06</v>
      </c>
    </row>
    <row r="2670" spans="1:25" x14ac:dyDescent="0.2">
      <c r="A2670">
        <v>50</v>
      </c>
      <c r="B2670">
        <v>0</v>
      </c>
      <c r="C2670">
        <v>0</v>
      </c>
      <c r="D2670">
        <v>1</v>
      </c>
      <c r="E2670">
        <v>211</v>
      </c>
      <c r="F2670">
        <f>ROUND(Source!Y2643,O2670)</f>
        <v>1542.86</v>
      </c>
      <c r="G2670" t="s">
        <v>116</v>
      </c>
      <c r="H2670" t="s">
        <v>117</v>
      </c>
      <c r="K2670">
        <v>211</v>
      </c>
      <c r="L2670">
        <v>26</v>
      </c>
      <c r="M2670">
        <v>3</v>
      </c>
      <c r="N2670" t="s">
        <v>3</v>
      </c>
      <c r="O2670">
        <v>2</v>
      </c>
      <c r="W2670">
        <v>1542.86</v>
      </c>
      <c r="X2670">
        <v>1</v>
      </c>
      <c r="Y2670">
        <v>1542.86</v>
      </c>
    </row>
    <row r="2671" spans="1:25" x14ac:dyDescent="0.2">
      <c r="A2671">
        <v>50</v>
      </c>
      <c r="B2671">
        <v>0</v>
      </c>
      <c r="C2671">
        <v>0</v>
      </c>
      <c r="D2671">
        <v>1</v>
      </c>
      <c r="E2671">
        <v>224</v>
      </c>
      <c r="F2671">
        <f>ROUND(Source!AR2643,O2671)</f>
        <v>28490.69</v>
      </c>
      <c r="G2671" t="s">
        <v>118</v>
      </c>
      <c r="H2671" t="s">
        <v>119</v>
      </c>
      <c r="K2671">
        <v>224</v>
      </c>
      <c r="L2671">
        <v>27</v>
      </c>
      <c r="M2671">
        <v>3</v>
      </c>
      <c r="N2671" t="s">
        <v>3</v>
      </c>
      <c r="O2671">
        <v>2</v>
      </c>
      <c r="W2671">
        <v>28490.69</v>
      </c>
      <c r="X2671">
        <v>1</v>
      </c>
      <c r="Y2671">
        <v>28490.69</v>
      </c>
    </row>
    <row r="2673" spans="1:245" x14ac:dyDescent="0.2">
      <c r="A2673">
        <v>4</v>
      </c>
      <c r="B2673">
        <v>1</v>
      </c>
      <c r="D2673">
        <f>ROW(A2690)</f>
        <v>2690</v>
      </c>
      <c r="F2673" t="s">
        <v>13</v>
      </c>
      <c r="G2673" t="s">
        <v>597</v>
      </c>
      <c r="H2673" t="s">
        <v>3</v>
      </c>
      <c r="I2673">
        <v>0</v>
      </c>
      <c r="K2673">
        <v>0</v>
      </c>
      <c r="M2673" t="s">
        <v>3</v>
      </c>
      <c r="S2673">
        <v>0</v>
      </c>
      <c r="U2673" t="s">
        <v>3</v>
      </c>
      <c r="V2673">
        <v>0</v>
      </c>
      <c r="AB2673" t="s">
        <v>3</v>
      </c>
      <c r="AC2673" t="s">
        <v>3</v>
      </c>
      <c r="AD2673" t="s">
        <v>3</v>
      </c>
      <c r="AE2673" t="s">
        <v>3</v>
      </c>
      <c r="AF2673" t="s">
        <v>3</v>
      </c>
      <c r="AG2673" t="s">
        <v>3</v>
      </c>
      <c r="AP2673" t="s">
        <v>3</v>
      </c>
      <c r="AQ2673" t="s">
        <v>3</v>
      </c>
      <c r="AR2673" t="s">
        <v>3</v>
      </c>
      <c r="AZ2673" t="s">
        <v>3</v>
      </c>
      <c r="BB2673" t="s">
        <v>3</v>
      </c>
      <c r="BC2673" t="s">
        <v>3</v>
      </c>
      <c r="BD2673" t="s">
        <v>3</v>
      </c>
      <c r="BE2673" t="s">
        <v>3</v>
      </c>
      <c r="BF2673" t="s">
        <v>3</v>
      </c>
      <c r="BG2673" t="s">
        <v>3</v>
      </c>
      <c r="BH2673" t="s">
        <v>3</v>
      </c>
      <c r="BI2673" t="s">
        <v>3</v>
      </c>
      <c r="BJ2673" t="s">
        <v>3</v>
      </c>
      <c r="BK2673" t="s">
        <v>3</v>
      </c>
      <c r="BL2673" t="s">
        <v>3</v>
      </c>
      <c r="BM2673" t="s">
        <v>3</v>
      </c>
      <c r="BN2673" t="s">
        <v>3</v>
      </c>
      <c r="BO2673" t="s">
        <v>3</v>
      </c>
      <c r="BP2673" t="s">
        <v>3</v>
      </c>
      <c r="BX2673">
        <v>0</v>
      </c>
      <c r="CJ2673">
        <v>0</v>
      </c>
    </row>
    <row r="2675" spans="1:245" x14ac:dyDescent="0.2">
      <c r="A2675">
        <v>52</v>
      </c>
      <c r="B2675">
        <f t="shared" ref="B2675:G2675" si="1860">B2690</f>
        <v>1</v>
      </c>
      <c r="C2675">
        <f t="shared" si="1860"/>
        <v>4</v>
      </c>
      <c r="D2675">
        <f t="shared" si="1860"/>
        <v>2673</v>
      </c>
      <c r="E2675">
        <f t="shared" si="1860"/>
        <v>0</v>
      </c>
      <c r="F2675" t="str">
        <f t="shared" si="1860"/>
        <v>Новый раздел</v>
      </c>
      <c r="G2675" t="str">
        <f t="shared" si="1860"/>
        <v>Помещение 301 Кабинет физики (теория)</v>
      </c>
      <c r="O2675">
        <f t="shared" ref="O2675:AT2675" si="1861">O2690</f>
        <v>17583.54</v>
      </c>
      <c r="P2675">
        <f t="shared" si="1861"/>
        <v>12086</v>
      </c>
      <c r="Q2675">
        <f t="shared" si="1861"/>
        <v>809.19</v>
      </c>
      <c r="R2675">
        <f t="shared" si="1861"/>
        <v>409.68</v>
      </c>
      <c r="S2675">
        <f t="shared" si="1861"/>
        <v>4688.3500000000004</v>
      </c>
      <c r="T2675">
        <f t="shared" si="1861"/>
        <v>0</v>
      </c>
      <c r="U2675">
        <f t="shared" si="1861"/>
        <v>7.468300000000001</v>
      </c>
      <c r="V2675">
        <f t="shared" si="1861"/>
        <v>0</v>
      </c>
      <c r="W2675">
        <f t="shared" si="1861"/>
        <v>0</v>
      </c>
      <c r="X2675">
        <f t="shared" si="1861"/>
        <v>3281.86</v>
      </c>
      <c r="Y2675">
        <f t="shared" si="1861"/>
        <v>468.86</v>
      </c>
      <c r="Z2675">
        <f t="shared" si="1861"/>
        <v>0</v>
      </c>
      <c r="AA2675">
        <f t="shared" si="1861"/>
        <v>0</v>
      </c>
      <c r="AB2675">
        <f t="shared" si="1861"/>
        <v>17583.54</v>
      </c>
      <c r="AC2675">
        <f t="shared" si="1861"/>
        <v>12086</v>
      </c>
      <c r="AD2675">
        <f t="shared" si="1861"/>
        <v>809.19</v>
      </c>
      <c r="AE2675">
        <f t="shared" si="1861"/>
        <v>409.68</v>
      </c>
      <c r="AF2675">
        <f t="shared" si="1861"/>
        <v>4688.3500000000004</v>
      </c>
      <c r="AG2675">
        <f t="shared" si="1861"/>
        <v>0</v>
      </c>
      <c r="AH2675">
        <f t="shared" si="1861"/>
        <v>7.468300000000001</v>
      </c>
      <c r="AI2675">
        <f t="shared" si="1861"/>
        <v>0</v>
      </c>
      <c r="AJ2675">
        <f t="shared" si="1861"/>
        <v>0</v>
      </c>
      <c r="AK2675">
        <f t="shared" si="1861"/>
        <v>3281.86</v>
      </c>
      <c r="AL2675">
        <f t="shared" si="1861"/>
        <v>468.86</v>
      </c>
      <c r="AM2675">
        <f t="shared" si="1861"/>
        <v>0</v>
      </c>
      <c r="AN2675">
        <f t="shared" si="1861"/>
        <v>0</v>
      </c>
      <c r="AO2675">
        <f t="shared" si="1861"/>
        <v>0</v>
      </c>
      <c r="AP2675">
        <f t="shared" si="1861"/>
        <v>0</v>
      </c>
      <c r="AQ2675">
        <f t="shared" si="1861"/>
        <v>0</v>
      </c>
      <c r="AR2675">
        <f t="shared" si="1861"/>
        <v>21776.7</v>
      </c>
      <c r="AS2675">
        <f t="shared" si="1861"/>
        <v>0</v>
      </c>
      <c r="AT2675">
        <f t="shared" si="1861"/>
        <v>0</v>
      </c>
      <c r="AU2675">
        <f t="shared" ref="AU2675:BZ2675" si="1862">AU2690</f>
        <v>21776.7</v>
      </c>
      <c r="AV2675">
        <f t="shared" si="1862"/>
        <v>12086</v>
      </c>
      <c r="AW2675">
        <f t="shared" si="1862"/>
        <v>12086</v>
      </c>
      <c r="AX2675">
        <f t="shared" si="1862"/>
        <v>0</v>
      </c>
      <c r="AY2675">
        <f t="shared" si="1862"/>
        <v>12086</v>
      </c>
      <c r="AZ2675">
        <f t="shared" si="1862"/>
        <v>0</v>
      </c>
      <c r="BA2675">
        <f t="shared" si="1862"/>
        <v>0</v>
      </c>
      <c r="BB2675">
        <f t="shared" si="1862"/>
        <v>0</v>
      </c>
      <c r="BC2675">
        <f t="shared" si="1862"/>
        <v>0</v>
      </c>
      <c r="BD2675">
        <f t="shared" si="1862"/>
        <v>0</v>
      </c>
      <c r="BE2675">
        <f t="shared" si="1862"/>
        <v>0</v>
      </c>
      <c r="BF2675">
        <f t="shared" si="1862"/>
        <v>0</v>
      </c>
      <c r="BG2675">
        <f t="shared" si="1862"/>
        <v>0</v>
      </c>
      <c r="BH2675">
        <f t="shared" si="1862"/>
        <v>0</v>
      </c>
      <c r="BI2675">
        <f t="shared" si="1862"/>
        <v>0</v>
      </c>
      <c r="BJ2675">
        <f t="shared" si="1862"/>
        <v>0</v>
      </c>
      <c r="BK2675">
        <f t="shared" si="1862"/>
        <v>0</v>
      </c>
      <c r="BL2675">
        <f t="shared" si="1862"/>
        <v>0</v>
      </c>
      <c r="BM2675">
        <f t="shared" si="1862"/>
        <v>0</v>
      </c>
      <c r="BN2675">
        <f t="shared" si="1862"/>
        <v>0</v>
      </c>
      <c r="BO2675">
        <f t="shared" si="1862"/>
        <v>0</v>
      </c>
      <c r="BP2675">
        <f t="shared" si="1862"/>
        <v>0</v>
      </c>
      <c r="BQ2675">
        <f t="shared" si="1862"/>
        <v>0</v>
      </c>
      <c r="BR2675">
        <f t="shared" si="1862"/>
        <v>0</v>
      </c>
      <c r="BS2675">
        <f t="shared" si="1862"/>
        <v>0</v>
      </c>
      <c r="BT2675">
        <f t="shared" si="1862"/>
        <v>0</v>
      </c>
      <c r="BU2675">
        <f t="shared" si="1862"/>
        <v>0</v>
      </c>
      <c r="BV2675">
        <f t="shared" si="1862"/>
        <v>0</v>
      </c>
      <c r="BW2675">
        <f t="shared" si="1862"/>
        <v>0</v>
      </c>
      <c r="BX2675">
        <f t="shared" si="1862"/>
        <v>0</v>
      </c>
      <c r="BY2675">
        <f t="shared" si="1862"/>
        <v>0</v>
      </c>
      <c r="BZ2675">
        <f t="shared" si="1862"/>
        <v>0</v>
      </c>
      <c r="CA2675">
        <f t="shared" ref="CA2675:DF2675" si="1863">CA2690</f>
        <v>21776.7</v>
      </c>
      <c r="CB2675">
        <f t="shared" si="1863"/>
        <v>0</v>
      </c>
      <c r="CC2675">
        <f t="shared" si="1863"/>
        <v>0</v>
      </c>
      <c r="CD2675">
        <f t="shared" si="1863"/>
        <v>21776.7</v>
      </c>
      <c r="CE2675">
        <f t="shared" si="1863"/>
        <v>12086</v>
      </c>
      <c r="CF2675">
        <f t="shared" si="1863"/>
        <v>12086</v>
      </c>
      <c r="CG2675">
        <f t="shared" si="1863"/>
        <v>0</v>
      </c>
      <c r="CH2675">
        <f t="shared" si="1863"/>
        <v>12086</v>
      </c>
      <c r="CI2675">
        <f t="shared" si="1863"/>
        <v>0</v>
      </c>
      <c r="CJ2675">
        <f t="shared" si="1863"/>
        <v>0</v>
      </c>
      <c r="CK2675">
        <f t="shared" si="1863"/>
        <v>0</v>
      </c>
      <c r="CL2675">
        <f t="shared" si="1863"/>
        <v>0</v>
      </c>
      <c r="CM2675">
        <f t="shared" si="1863"/>
        <v>0</v>
      </c>
      <c r="CN2675">
        <f t="shared" si="1863"/>
        <v>0</v>
      </c>
      <c r="CO2675">
        <f t="shared" si="1863"/>
        <v>0</v>
      </c>
      <c r="CP2675">
        <f t="shared" si="1863"/>
        <v>0</v>
      </c>
      <c r="CQ2675">
        <f t="shared" si="1863"/>
        <v>0</v>
      </c>
      <c r="CR2675">
        <f t="shared" si="1863"/>
        <v>0</v>
      </c>
      <c r="CS2675">
        <f t="shared" si="1863"/>
        <v>0</v>
      </c>
      <c r="CT2675">
        <f t="shared" si="1863"/>
        <v>0</v>
      </c>
      <c r="CU2675">
        <f t="shared" si="1863"/>
        <v>0</v>
      </c>
      <c r="CV2675">
        <f t="shared" si="1863"/>
        <v>0</v>
      </c>
      <c r="CW2675">
        <f t="shared" si="1863"/>
        <v>0</v>
      </c>
      <c r="CX2675">
        <f t="shared" si="1863"/>
        <v>0</v>
      </c>
      <c r="CY2675">
        <f t="shared" si="1863"/>
        <v>0</v>
      </c>
      <c r="CZ2675">
        <f t="shared" si="1863"/>
        <v>0</v>
      </c>
      <c r="DA2675">
        <f t="shared" si="1863"/>
        <v>0</v>
      </c>
      <c r="DB2675">
        <f t="shared" si="1863"/>
        <v>0</v>
      </c>
      <c r="DC2675">
        <f t="shared" si="1863"/>
        <v>0</v>
      </c>
      <c r="DD2675">
        <f t="shared" si="1863"/>
        <v>0</v>
      </c>
      <c r="DE2675">
        <f t="shared" si="1863"/>
        <v>0</v>
      </c>
      <c r="DF2675">
        <f t="shared" si="1863"/>
        <v>0</v>
      </c>
      <c r="DG2675">
        <f t="shared" ref="DG2675:EL2675" si="1864">DG2690</f>
        <v>0</v>
      </c>
      <c r="DH2675">
        <f t="shared" si="1864"/>
        <v>0</v>
      </c>
      <c r="DI2675">
        <f t="shared" si="1864"/>
        <v>0</v>
      </c>
      <c r="DJ2675">
        <f t="shared" si="1864"/>
        <v>0</v>
      </c>
      <c r="DK2675">
        <f t="shared" si="1864"/>
        <v>0</v>
      </c>
      <c r="DL2675">
        <f t="shared" si="1864"/>
        <v>0</v>
      </c>
      <c r="DM2675">
        <f t="shared" si="1864"/>
        <v>0</v>
      </c>
      <c r="DN2675">
        <f t="shared" si="1864"/>
        <v>0</v>
      </c>
      <c r="DO2675">
        <f t="shared" si="1864"/>
        <v>0</v>
      </c>
      <c r="DP2675">
        <f t="shared" si="1864"/>
        <v>0</v>
      </c>
      <c r="DQ2675">
        <f t="shared" si="1864"/>
        <v>0</v>
      </c>
      <c r="DR2675">
        <f t="shared" si="1864"/>
        <v>0</v>
      </c>
      <c r="DS2675">
        <f t="shared" si="1864"/>
        <v>0</v>
      </c>
      <c r="DT2675">
        <f t="shared" si="1864"/>
        <v>0</v>
      </c>
      <c r="DU2675">
        <f t="shared" si="1864"/>
        <v>0</v>
      </c>
      <c r="DV2675">
        <f t="shared" si="1864"/>
        <v>0</v>
      </c>
      <c r="DW2675">
        <f t="shared" si="1864"/>
        <v>0</v>
      </c>
      <c r="DX2675">
        <f t="shared" si="1864"/>
        <v>0</v>
      </c>
      <c r="DY2675">
        <f t="shared" si="1864"/>
        <v>0</v>
      </c>
      <c r="DZ2675">
        <f t="shared" si="1864"/>
        <v>0</v>
      </c>
      <c r="EA2675">
        <f t="shared" si="1864"/>
        <v>0</v>
      </c>
      <c r="EB2675">
        <f t="shared" si="1864"/>
        <v>0</v>
      </c>
      <c r="EC2675">
        <f t="shared" si="1864"/>
        <v>0</v>
      </c>
      <c r="ED2675">
        <f t="shared" si="1864"/>
        <v>0</v>
      </c>
      <c r="EE2675">
        <f t="shared" si="1864"/>
        <v>0</v>
      </c>
      <c r="EF2675">
        <f t="shared" si="1864"/>
        <v>0</v>
      </c>
      <c r="EG2675">
        <f t="shared" si="1864"/>
        <v>0</v>
      </c>
      <c r="EH2675">
        <f t="shared" si="1864"/>
        <v>0</v>
      </c>
      <c r="EI2675">
        <f t="shared" si="1864"/>
        <v>0</v>
      </c>
      <c r="EJ2675">
        <f t="shared" si="1864"/>
        <v>0</v>
      </c>
      <c r="EK2675">
        <f t="shared" si="1864"/>
        <v>0</v>
      </c>
      <c r="EL2675">
        <f t="shared" si="1864"/>
        <v>0</v>
      </c>
      <c r="EM2675">
        <f t="shared" ref="EM2675:FR2675" si="1865">EM2690</f>
        <v>0</v>
      </c>
      <c r="EN2675">
        <f t="shared" si="1865"/>
        <v>0</v>
      </c>
      <c r="EO2675">
        <f t="shared" si="1865"/>
        <v>0</v>
      </c>
      <c r="EP2675">
        <f t="shared" si="1865"/>
        <v>0</v>
      </c>
      <c r="EQ2675">
        <f t="shared" si="1865"/>
        <v>0</v>
      </c>
      <c r="ER2675">
        <f t="shared" si="1865"/>
        <v>0</v>
      </c>
      <c r="ES2675">
        <f t="shared" si="1865"/>
        <v>0</v>
      </c>
      <c r="ET2675">
        <f t="shared" si="1865"/>
        <v>0</v>
      </c>
      <c r="EU2675">
        <f t="shared" si="1865"/>
        <v>0</v>
      </c>
      <c r="EV2675">
        <f t="shared" si="1865"/>
        <v>0</v>
      </c>
      <c r="EW2675">
        <f t="shared" si="1865"/>
        <v>0</v>
      </c>
      <c r="EX2675">
        <f t="shared" si="1865"/>
        <v>0</v>
      </c>
      <c r="EY2675">
        <f t="shared" si="1865"/>
        <v>0</v>
      </c>
      <c r="EZ2675">
        <f t="shared" si="1865"/>
        <v>0</v>
      </c>
      <c r="FA2675">
        <f t="shared" si="1865"/>
        <v>0</v>
      </c>
      <c r="FB2675">
        <f t="shared" si="1865"/>
        <v>0</v>
      </c>
      <c r="FC2675">
        <f t="shared" si="1865"/>
        <v>0</v>
      </c>
      <c r="FD2675">
        <f t="shared" si="1865"/>
        <v>0</v>
      </c>
      <c r="FE2675">
        <f t="shared" si="1865"/>
        <v>0</v>
      </c>
      <c r="FF2675">
        <f t="shared" si="1865"/>
        <v>0</v>
      </c>
      <c r="FG2675">
        <f t="shared" si="1865"/>
        <v>0</v>
      </c>
      <c r="FH2675">
        <f t="shared" si="1865"/>
        <v>0</v>
      </c>
      <c r="FI2675">
        <f t="shared" si="1865"/>
        <v>0</v>
      </c>
      <c r="FJ2675">
        <f t="shared" si="1865"/>
        <v>0</v>
      </c>
      <c r="FK2675">
        <f t="shared" si="1865"/>
        <v>0</v>
      </c>
      <c r="FL2675">
        <f t="shared" si="1865"/>
        <v>0</v>
      </c>
      <c r="FM2675">
        <f t="shared" si="1865"/>
        <v>0</v>
      </c>
      <c r="FN2675">
        <f t="shared" si="1865"/>
        <v>0</v>
      </c>
      <c r="FO2675">
        <f t="shared" si="1865"/>
        <v>0</v>
      </c>
      <c r="FP2675">
        <f t="shared" si="1865"/>
        <v>0</v>
      </c>
      <c r="FQ2675">
        <f t="shared" si="1865"/>
        <v>0</v>
      </c>
      <c r="FR2675">
        <f t="shared" si="1865"/>
        <v>0</v>
      </c>
      <c r="FS2675">
        <f t="shared" ref="FS2675:GX2675" si="1866">FS2690</f>
        <v>0</v>
      </c>
      <c r="FT2675">
        <f t="shared" si="1866"/>
        <v>0</v>
      </c>
      <c r="FU2675">
        <f t="shared" si="1866"/>
        <v>0</v>
      </c>
      <c r="FV2675">
        <f t="shared" si="1866"/>
        <v>0</v>
      </c>
      <c r="FW2675">
        <f t="shared" si="1866"/>
        <v>0</v>
      </c>
      <c r="FX2675">
        <f t="shared" si="1866"/>
        <v>0</v>
      </c>
      <c r="FY2675">
        <f t="shared" si="1866"/>
        <v>0</v>
      </c>
      <c r="FZ2675">
        <f t="shared" si="1866"/>
        <v>0</v>
      </c>
      <c r="GA2675">
        <f t="shared" si="1866"/>
        <v>0</v>
      </c>
      <c r="GB2675">
        <f t="shared" si="1866"/>
        <v>0</v>
      </c>
      <c r="GC2675">
        <f t="shared" si="1866"/>
        <v>0</v>
      </c>
      <c r="GD2675">
        <f t="shared" si="1866"/>
        <v>0</v>
      </c>
      <c r="GE2675">
        <f t="shared" si="1866"/>
        <v>0</v>
      </c>
      <c r="GF2675">
        <f t="shared" si="1866"/>
        <v>0</v>
      </c>
      <c r="GG2675">
        <f t="shared" si="1866"/>
        <v>0</v>
      </c>
      <c r="GH2675">
        <f t="shared" si="1866"/>
        <v>0</v>
      </c>
      <c r="GI2675">
        <f t="shared" si="1866"/>
        <v>0</v>
      </c>
      <c r="GJ2675">
        <f t="shared" si="1866"/>
        <v>0</v>
      </c>
      <c r="GK2675">
        <f t="shared" si="1866"/>
        <v>0</v>
      </c>
      <c r="GL2675">
        <f t="shared" si="1866"/>
        <v>0</v>
      </c>
      <c r="GM2675">
        <f t="shared" si="1866"/>
        <v>0</v>
      </c>
      <c r="GN2675">
        <f t="shared" si="1866"/>
        <v>0</v>
      </c>
      <c r="GO2675">
        <f t="shared" si="1866"/>
        <v>0</v>
      </c>
      <c r="GP2675">
        <f t="shared" si="1866"/>
        <v>0</v>
      </c>
      <c r="GQ2675">
        <f t="shared" si="1866"/>
        <v>0</v>
      </c>
      <c r="GR2675">
        <f t="shared" si="1866"/>
        <v>0</v>
      </c>
      <c r="GS2675">
        <f t="shared" si="1866"/>
        <v>0</v>
      </c>
      <c r="GT2675">
        <f t="shared" si="1866"/>
        <v>0</v>
      </c>
      <c r="GU2675">
        <f t="shared" si="1866"/>
        <v>0</v>
      </c>
      <c r="GV2675">
        <f t="shared" si="1866"/>
        <v>0</v>
      </c>
      <c r="GW2675">
        <f t="shared" si="1866"/>
        <v>0</v>
      </c>
      <c r="GX2675">
        <f t="shared" si="1866"/>
        <v>0</v>
      </c>
    </row>
    <row r="2677" spans="1:245" x14ac:dyDescent="0.2">
      <c r="A2677">
        <v>17</v>
      </c>
      <c r="B2677">
        <v>1</v>
      </c>
      <c r="C2677">
        <f>ROW(SmtRes!A852)</f>
        <v>852</v>
      </c>
      <c r="D2677">
        <f>ROW(EtalonRes!A852)</f>
        <v>852</v>
      </c>
      <c r="E2677" t="s">
        <v>598</v>
      </c>
      <c r="F2677" t="s">
        <v>16</v>
      </c>
      <c r="G2677" t="s">
        <v>17</v>
      </c>
      <c r="H2677" t="s">
        <v>18</v>
      </c>
      <c r="I2677">
        <f>ROUND(5/100,9)</f>
        <v>0.05</v>
      </c>
      <c r="J2677">
        <v>0</v>
      </c>
      <c r="K2677">
        <f>ROUND(5/100,9)</f>
        <v>0.05</v>
      </c>
      <c r="O2677">
        <f t="shared" ref="O2677:O2688" si="1867">ROUND(CP2677,2)</f>
        <v>135.52000000000001</v>
      </c>
      <c r="P2677">
        <f t="shared" ref="P2677:P2688" si="1868">ROUND(CQ2677*I2677,2)</f>
        <v>0</v>
      </c>
      <c r="Q2677">
        <f t="shared" ref="Q2677:Q2688" si="1869">ROUND(CR2677*I2677,2)</f>
        <v>0</v>
      </c>
      <c r="R2677">
        <f t="shared" ref="R2677:R2688" si="1870">ROUND(CS2677*I2677,2)</f>
        <v>0</v>
      </c>
      <c r="S2677">
        <f t="shared" ref="S2677:S2688" si="1871">ROUND(CT2677*I2677,2)</f>
        <v>135.52000000000001</v>
      </c>
      <c r="T2677">
        <f t="shared" ref="T2677:T2688" si="1872">ROUND(CU2677*I2677,2)</f>
        <v>0</v>
      </c>
      <c r="U2677">
        <f t="shared" ref="U2677:U2688" si="1873">CV2677*I2677</f>
        <v>0.29199999999999998</v>
      </c>
      <c r="V2677">
        <f t="shared" ref="V2677:V2688" si="1874">CW2677*I2677</f>
        <v>0</v>
      </c>
      <c r="W2677">
        <f t="shared" ref="W2677:W2688" si="1875">ROUND(CX2677*I2677,2)</f>
        <v>0</v>
      </c>
      <c r="X2677">
        <f t="shared" ref="X2677:X2688" si="1876">ROUND(CY2677,2)</f>
        <v>94.86</v>
      </c>
      <c r="Y2677">
        <f t="shared" ref="Y2677:Y2688" si="1877">ROUND(CZ2677,2)</f>
        <v>13.55</v>
      </c>
      <c r="AA2677">
        <v>35364244</v>
      </c>
      <c r="AB2677">
        <f t="shared" ref="AB2677:AB2688" si="1878">ROUND((AC2677+AD2677+AF2677),6)</f>
        <v>2710.46</v>
      </c>
      <c r="AC2677">
        <f t="shared" ref="AC2677:AC2688" si="1879">ROUND((ES2677),6)</f>
        <v>0</v>
      </c>
      <c r="AD2677">
        <f t="shared" ref="AD2677:AD2688" si="1880">ROUND((((ET2677)-(EU2677))+AE2677),6)</f>
        <v>0</v>
      </c>
      <c r="AE2677">
        <f t="shared" ref="AE2677:AE2688" si="1881">ROUND((EU2677),6)</f>
        <v>0</v>
      </c>
      <c r="AF2677">
        <f t="shared" ref="AF2677:AF2688" si="1882">ROUND((EV2677),6)</f>
        <v>2710.46</v>
      </c>
      <c r="AG2677">
        <f t="shared" ref="AG2677:AG2688" si="1883">ROUND((AP2677),6)</f>
        <v>0</v>
      </c>
      <c r="AH2677">
        <f t="shared" ref="AH2677:AH2688" si="1884">(EW2677)</f>
        <v>5.84</v>
      </c>
      <c r="AI2677">
        <f t="shared" ref="AI2677:AI2688" si="1885">(EX2677)</f>
        <v>0</v>
      </c>
      <c r="AJ2677">
        <f t="shared" ref="AJ2677:AJ2688" si="1886">(AS2677)</f>
        <v>0</v>
      </c>
      <c r="AK2677">
        <v>2710.46</v>
      </c>
      <c r="AL2677">
        <v>0</v>
      </c>
      <c r="AM2677">
        <v>0</v>
      </c>
      <c r="AN2677">
        <v>0</v>
      </c>
      <c r="AO2677">
        <v>2710.46</v>
      </c>
      <c r="AP2677">
        <v>0</v>
      </c>
      <c r="AQ2677">
        <v>5.84</v>
      </c>
      <c r="AR2677">
        <v>0</v>
      </c>
      <c r="AS2677">
        <v>0</v>
      </c>
      <c r="AT2677">
        <v>70</v>
      </c>
      <c r="AU2677">
        <v>10</v>
      </c>
      <c r="AV2677">
        <v>1</v>
      </c>
      <c r="AW2677">
        <v>1</v>
      </c>
      <c r="AZ2677">
        <v>1</v>
      </c>
      <c r="BA2677">
        <v>1</v>
      </c>
      <c r="BB2677">
        <v>1</v>
      </c>
      <c r="BC2677">
        <v>1</v>
      </c>
      <c r="BD2677" t="s">
        <v>3</v>
      </c>
      <c r="BE2677" t="s">
        <v>3</v>
      </c>
      <c r="BF2677" t="s">
        <v>3</v>
      </c>
      <c r="BG2677" t="s">
        <v>3</v>
      </c>
      <c r="BH2677">
        <v>0</v>
      </c>
      <c r="BI2677">
        <v>4</v>
      </c>
      <c r="BJ2677" t="s">
        <v>19</v>
      </c>
      <c r="BM2677">
        <v>0</v>
      </c>
      <c r="BN2677">
        <v>0</v>
      </c>
      <c r="BO2677" t="s">
        <v>3</v>
      </c>
      <c r="BP2677">
        <v>0</v>
      </c>
      <c r="BQ2677">
        <v>1</v>
      </c>
      <c r="BR2677">
        <v>0</v>
      </c>
      <c r="BS2677">
        <v>1</v>
      </c>
      <c r="BT2677">
        <v>1</v>
      </c>
      <c r="BU2677">
        <v>1</v>
      </c>
      <c r="BV2677">
        <v>1</v>
      </c>
      <c r="BW2677">
        <v>1</v>
      </c>
      <c r="BX2677">
        <v>1</v>
      </c>
      <c r="BY2677" t="s">
        <v>3</v>
      </c>
      <c r="BZ2677">
        <v>70</v>
      </c>
      <c r="CA2677">
        <v>10</v>
      </c>
      <c r="CB2677" t="s">
        <v>3</v>
      </c>
      <c r="CE2677">
        <v>0</v>
      </c>
      <c r="CF2677">
        <v>0</v>
      </c>
      <c r="CG2677">
        <v>0</v>
      </c>
      <c r="CM2677">
        <v>0</v>
      </c>
      <c r="CN2677" t="s">
        <v>3</v>
      </c>
      <c r="CO2677">
        <v>0</v>
      </c>
      <c r="CP2677">
        <f t="shared" ref="CP2677:CP2688" si="1887">(P2677+Q2677+S2677)</f>
        <v>135.52000000000001</v>
      </c>
      <c r="CQ2677">
        <f t="shared" ref="CQ2677:CQ2688" si="1888">(AC2677*BC2677*AW2677)</f>
        <v>0</v>
      </c>
      <c r="CR2677">
        <f t="shared" ref="CR2677:CR2688" si="1889">((((ET2677)*BB2677-(EU2677)*BS2677)+AE2677*BS2677)*AV2677)</f>
        <v>0</v>
      </c>
      <c r="CS2677">
        <f t="shared" ref="CS2677:CS2688" si="1890">(AE2677*BS2677*AV2677)</f>
        <v>0</v>
      </c>
      <c r="CT2677">
        <f t="shared" ref="CT2677:CT2688" si="1891">(AF2677*BA2677*AV2677)</f>
        <v>2710.46</v>
      </c>
      <c r="CU2677">
        <f t="shared" ref="CU2677:CU2688" si="1892">AG2677</f>
        <v>0</v>
      </c>
      <c r="CV2677">
        <f t="shared" ref="CV2677:CV2688" si="1893">(AH2677*AV2677)</f>
        <v>5.84</v>
      </c>
      <c r="CW2677">
        <f t="shared" ref="CW2677:CW2688" si="1894">AI2677</f>
        <v>0</v>
      </c>
      <c r="CX2677">
        <f t="shared" ref="CX2677:CX2688" si="1895">AJ2677</f>
        <v>0</v>
      </c>
      <c r="CY2677">
        <f t="shared" ref="CY2677:CY2688" si="1896">((S2677*BZ2677)/100)</f>
        <v>94.864000000000019</v>
      </c>
      <c r="CZ2677">
        <f t="shared" ref="CZ2677:CZ2688" si="1897">((S2677*CA2677)/100)</f>
        <v>13.552</v>
      </c>
      <c r="DC2677" t="s">
        <v>3</v>
      </c>
      <c r="DD2677" t="s">
        <v>3</v>
      </c>
      <c r="DE2677" t="s">
        <v>3</v>
      </c>
      <c r="DF2677" t="s">
        <v>3</v>
      </c>
      <c r="DG2677" t="s">
        <v>3</v>
      </c>
      <c r="DH2677" t="s">
        <v>3</v>
      </c>
      <c r="DI2677" t="s">
        <v>3</v>
      </c>
      <c r="DJ2677" t="s">
        <v>3</v>
      </c>
      <c r="DK2677" t="s">
        <v>3</v>
      </c>
      <c r="DL2677" t="s">
        <v>3</v>
      </c>
      <c r="DM2677" t="s">
        <v>3</v>
      </c>
      <c r="DN2677">
        <v>0</v>
      </c>
      <c r="DO2677">
        <v>0</v>
      </c>
      <c r="DP2677">
        <v>1</v>
      </c>
      <c r="DQ2677">
        <v>1</v>
      </c>
      <c r="DU2677">
        <v>1010</v>
      </c>
      <c r="DV2677" t="s">
        <v>18</v>
      </c>
      <c r="DW2677" t="s">
        <v>18</v>
      </c>
      <c r="DX2677">
        <v>100</v>
      </c>
      <c r="DZ2677" t="s">
        <v>3</v>
      </c>
      <c r="EA2677" t="s">
        <v>3</v>
      </c>
      <c r="EB2677" t="s">
        <v>3</v>
      </c>
      <c r="EC2677" t="s">
        <v>3</v>
      </c>
      <c r="EE2677">
        <v>35096056</v>
      </c>
      <c r="EF2677">
        <v>1</v>
      </c>
      <c r="EG2677" t="s">
        <v>20</v>
      </c>
      <c r="EH2677">
        <v>0</v>
      </c>
      <c r="EI2677" t="s">
        <v>3</v>
      </c>
      <c r="EJ2677">
        <v>4</v>
      </c>
      <c r="EK2677">
        <v>0</v>
      </c>
      <c r="EL2677" t="s">
        <v>21</v>
      </c>
      <c r="EM2677" t="s">
        <v>22</v>
      </c>
      <c r="EO2677" t="s">
        <v>3</v>
      </c>
      <c r="EQ2677">
        <v>2097152</v>
      </c>
      <c r="ER2677">
        <v>2710.46</v>
      </c>
      <c r="ES2677">
        <v>0</v>
      </c>
      <c r="ET2677">
        <v>0</v>
      </c>
      <c r="EU2677">
        <v>0</v>
      </c>
      <c r="EV2677">
        <v>2710.46</v>
      </c>
      <c r="EW2677">
        <v>5.84</v>
      </c>
      <c r="EX2677">
        <v>0</v>
      </c>
      <c r="EY2677">
        <v>0</v>
      </c>
      <c r="FQ2677">
        <v>0</v>
      </c>
      <c r="FR2677">
        <v>0</v>
      </c>
      <c r="FS2677">
        <v>0</v>
      </c>
      <c r="FX2677">
        <v>70</v>
      </c>
      <c r="FY2677">
        <v>10</v>
      </c>
      <c r="GA2677" t="s">
        <v>3</v>
      </c>
      <c r="GD2677">
        <v>0</v>
      </c>
      <c r="GF2677">
        <v>-931379651</v>
      </c>
      <c r="GG2677">
        <v>2</v>
      </c>
      <c r="GH2677">
        <v>1</v>
      </c>
      <c r="GI2677">
        <v>-2</v>
      </c>
      <c r="GJ2677">
        <v>0</v>
      </c>
      <c r="GK2677">
        <f>ROUND(R2677*(R12)/100,2)</f>
        <v>0</v>
      </c>
      <c r="GL2677">
        <f t="shared" ref="GL2677:GL2688" si="1898">ROUND(IF(AND(BH2677=3,BI2677=3,FS2677&lt;&gt;0),P2677,0),2)</f>
        <v>0</v>
      </c>
      <c r="GM2677">
        <f t="shared" ref="GM2677:GM2688" si="1899">ROUND(O2677+X2677+Y2677+GK2677,2)+GX2677</f>
        <v>243.93</v>
      </c>
      <c r="GN2677">
        <f t="shared" ref="GN2677:GN2688" si="1900">IF(OR(BI2677=0,BI2677=1),GM2677-GX2677,0)</f>
        <v>0</v>
      </c>
      <c r="GO2677">
        <f t="shared" ref="GO2677:GO2688" si="1901">IF(BI2677=2,GM2677-GX2677,0)</f>
        <v>0</v>
      </c>
      <c r="GP2677">
        <f t="shared" ref="GP2677:GP2688" si="1902">IF(BI2677=4,GM2677-GX2677,0)</f>
        <v>243.93</v>
      </c>
      <c r="GR2677">
        <v>0</v>
      </c>
      <c r="GS2677">
        <v>3</v>
      </c>
      <c r="GT2677">
        <v>0</v>
      </c>
      <c r="GU2677" t="s">
        <v>3</v>
      </c>
      <c r="GV2677">
        <f t="shared" ref="GV2677:GV2688" si="1903">ROUND((GT2677),6)</f>
        <v>0</v>
      </c>
      <c r="GW2677">
        <v>1</v>
      </c>
      <c r="GX2677">
        <f t="shared" ref="GX2677:GX2688" si="1904">ROUND(HC2677*I2677,2)</f>
        <v>0</v>
      </c>
      <c r="HA2677">
        <v>0</v>
      </c>
      <c r="HB2677">
        <v>0</v>
      </c>
      <c r="HC2677">
        <f t="shared" ref="HC2677:HC2688" si="1905">GV2677*GW2677</f>
        <v>0</v>
      </c>
      <c r="HE2677" t="s">
        <v>3</v>
      </c>
      <c r="HF2677" t="s">
        <v>3</v>
      </c>
      <c r="HM2677" t="s">
        <v>3</v>
      </c>
      <c r="HN2677" t="s">
        <v>3</v>
      </c>
      <c r="HO2677" t="s">
        <v>3</v>
      </c>
      <c r="HP2677" t="s">
        <v>3</v>
      </c>
      <c r="HQ2677" t="s">
        <v>3</v>
      </c>
      <c r="HS2677">
        <v>0</v>
      </c>
      <c r="IK2677">
        <v>0</v>
      </c>
    </row>
    <row r="2678" spans="1:245" x14ac:dyDescent="0.2">
      <c r="A2678">
        <v>17</v>
      </c>
      <c r="B2678">
        <v>1</v>
      </c>
      <c r="C2678">
        <f>ROW(SmtRes!A856)</f>
        <v>856</v>
      </c>
      <c r="D2678">
        <f>ROW(EtalonRes!A856)</f>
        <v>856</v>
      </c>
      <c r="E2678" t="s">
        <v>599</v>
      </c>
      <c r="F2678" t="s">
        <v>227</v>
      </c>
      <c r="G2678" t="s">
        <v>228</v>
      </c>
      <c r="H2678" t="s">
        <v>229</v>
      </c>
      <c r="I2678">
        <f>ROUND(2/10,9)</f>
        <v>0.2</v>
      </c>
      <c r="J2678">
        <v>0</v>
      </c>
      <c r="K2678">
        <f>ROUND(2/10,9)</f>
        <v>0.2</v>
      </c>
      <c r="O2678">
        <f t="shared" si="1867"/>
        <v>85.31</v>
      </c>
      <c r="P2678">
        <f t="shared" si="1868"/>
        <v>22.46</v>
      </c>
      <c r="Q2678">
        <f t="shared" si="1869"/>
        <v>1.8</v>
      </c>
      <c r="R2678">
        <f t="shared" si="1870"/>
        <v>0.03</v>
      </c>
      <c r="S2678">
        <f t="shared" si="1871"/>
        <v>61.05</v>
      </c>
      <c r="T2678">
        <f t="shared" si="1872"/>
        <v>0</v>
      </c>
      <c r="U2678">
        <f t="shared" si="1873"/>
        <v>8.4000000000000005E-2</v>
      </c>
      <c r="V2678">
        <f t="shared" si="1874"/>
        <v>0</v>
      </c>
      <c r="W2678">
        <f t="shared" si="1875"/>
        <v>0</v>
      </c>
      <c r="X2678">
        <f t="shared" si="1876"/>
        <v>42.74</v>
      </c>
      <c r="Y2678">
        <f t="shared" si="1877"/>
        <v>6.11</v>
      </c>
      <c r="AA2678">
        <v>35364244</v>
      </c>
      <c r="AB2678">
        <f t="shared" si="1878"/>
        <v>426.58</v>
      </c>
      <c r="AC2678">
        <f t="shared" si="1879"/>
        <v>112.32</v>
      </c>
      <c r="AD2678">
        <f t="shared" si="1880"/>
        <v>8.99</v>
      </c>
      <c r="AE2678">
        <f t="shared" si="1881"/>
        <v>0.13</v>
      </c>
      <c r="AF2678">
        <f t="shared" si="1882"/>
        <v>305.27</v>
      </c>
      <c r="AG2678">
        <f t="shared" si="1883"/>
        <v>0</v>
      </c>
      <c r="AH2678">
        <f t="shared" si="1884"/>
        <v>0.42</v>
      </c>
      <c r="AI2678">
        <f t="shared" si="1885"/>
        <v>0</v>
      </c>
      <c r="AJ2678">
        <f t="shared" si="1886"/>
        <v>0</v>
      </c>
      <c r="AK2678">
        <v>426.58</v>
      </c>
      <c r="AL2678">
        <v>112.32</v>
      </c>
      <c r="AM2678">
        <v>8.99</v>
      </c>
      <c r="AN2678">
        <v>0.13</v>
      </c>
      <c r="AO2678">
        <v>305.27</v>
      </c>
      <c r="AP2678">
        <v>0</v>
      </c>
      <c r="AQ2678">
        <v>0.42</v>
      </c>
      <c r="AR2678">
        <v>0</v>
      </c>
      <c r="AS2678">
        <v>0</v>
      </c>
      <c r="AT2678">
        <v>70</v>
      </c>
      <c r="AU2678">
        <v>10</v>
      </c>
      <c r="AV2678">
        <v>1</v>
      </c>
      <c r="AW2678">
        <v>1</v>
      </c>
      <c r="AZ2678">
        <v>1</v>
      </c>
      <c r="BA2678">
        <v>1</v>
      </c>
      <c r="BB2678">
        <v>1</v>
      </c>
      <c r="BC2678">
        <v>1</v>
      </c>
      <c r="BD2678" t="s">
        <v>3</v>
      </c>
      <c r="BE2678" t="s">
        <v>3</v>
      </c>
      <c r="BF2678" t="s">
        <v>3</v>
      </c>
      <c r="BG2678" t="s">
        <v>3</v>
      </c>
      <c r="BH2678">
        <v>0</v>
      </c>
      <c r="BI2678">
        <v>4</v>
      </c>
      <c r="BJ2678" t="s">
        <v>230</v>
      </c>
      <c r="BM2678">
        <v>0</v>
      </c>
      <c r="BN2678">
        <v>0</v>
      </c>
      <c r="BO2678" t="s">
        <v>3</v>
      </c>
      <c r="BP2678">
        <v>0</v>
      </c>
      <c r="BQ2678">
        <v>1</v>
      </c>
      <c r="BR2678">
        <v>0</v>
      </c>
      <c r="BS2678">
        <v>1</v>
      </c>
      <c r="BT2678">
        <v>1</v>
      </c>
      <c r="BU2678">
        <v>1</v>
      </c>
      <c r="BV2678">
        <v>1</v>
      </c>
      <c r="BW2678">
        <v>1</v>
      </c>
      <c r="BX2678">
        <v>1</v>
      </c>
      <c r="BY2678" t="s">
        <v>3</v>
      </c>
      <c r="BZ2678">
        <v>70</v>
      </c>
      <c r="CA2678">
        <v>10</v>
      </c>
      <c r="CB2678" t="s">
        <v>3</v>
      </c>
      <c r="CE2678">
        <v>0</v>
      </c>
      <c r="CF2678">
        <v>0</v>
      </c>
      <c r="CG2678">
        <v>0</v>
      </c>
      <c r="CM2678">
        <v>0</v>
      </c>
      <c r="CN2678" t="s">
        <v>3</v>
      </c>
      <c r="CO2678">
        <v>0</v>
      </c>
      <c r="CP2678">
        <f t="shared" si="1887"/>
        <v>85.31</v>
      </c>
      <c r="CQ2678">
        <f t="shared" si="1888"/>
        <v>112.32</v>
      </c>
      <c r="CR2678">
        <f t="shared" si="1889"/>
        <v>8.99</v>
      </c>
      <c r="CS2678">
        <f t="shared" si="1890"/>
        <v>0.13</v>
      </c>
      <c r="CT2678">
        <f t="shared" si="1891"/>
        <v>305.27</v>
      </c>
      <c r="CU2678">
        <f t="shared" si="1892"/>
        <v>0</v>
      </c>
      <c r="CV2678">
        <f t="shared" si="1893"/>
        <v>0.42</v>
      </c>
      <c r="CW2678">
        <f t="shared" si="1894"/>
        <v>0</v>
      </c>
      <c r="CX2678">
        <f t="shared" si="1895"/>
        <v>0</v>
      </c>
      <c r="CY2678">
        <f t="shared" si="1896"/>
        <v>42.734999999999999</v>
      </c>
      <c r="CZ2678">
        <f t="shared" si="1897"/>
        <v>6.1050000000000004</v>
      </c>
      <c r="DC2678" t="s">
        <v>3</v>
      </c>
      <c r="DD2678" t="s">
        <v>3</v>
      </c>
      <c r="DE2678" t="s">
        <v>3</v>
      </c>
      <c r="DF2678" t="s">
        <v>3</v>
      </c>
      <c r="DG2678" t="s">
        <v>3</v>
      </c>
      <c r="DH2678" t="s">
        <v>3</v>
      </c>
      <c r="DI2678" t="s">
        <v>3</v>
      </c>
      <c r="DJ2678" t="s">
        <v>3</v>
      </c>
      <c r="DK2678" t="s">
        <v>3</v>
      </c>
      <c r="DL2678" t="s">
        <v>3</v>
      </c>
      <c r="DM2678" t="s">
        <v>3</v>
      </c>
      <c r="DN2678">
        <v>0</v>
      </c>
      <c r="DO2678">
        <v>0</v>
      </c>
      <c r="DP2678">
        <v>1</v>
      </c>
      <c r="DQ2678">
        <v>1</v>
      </c>
      <c r="DU2678">
        <v>1013</v>
      </c>
      <c r="DV2678" t="s">
        <v>229</v>
      </c>
      <c r="DW2678" t="s">
        <v>229</v>
      </c>
      <c r="DX2678">
        <v>1</v>
      </c>
      <c r="DZ2678" t="s">
        <v>3</v>
      </c>
      <c r="EA2678" t="s">
        <v>3</v>
      </c>
      <c r="EB2678" t="s">
        <v>3</v>
      </c>
      <c r="EC2678" t="s">
        <v>3</v>
      </c>
      <c r="EE2678">
        <v>35096056</v>
      </c>
      <c r="EF2678">
        <v>1</v>
      </c>
      <c r="EG2678" t="s">
        <v>20</v>
      </c>
      <c r="EH2678">
        <v>0</v>
      </c>
      <c r="EI2678" t="s">
        <v>3</v>
      </c>
      <c r="EJ2678">
        <v>4</v>
      </c>
      <c r="EK2678">
        <v>0</v>
      </c>
      <c r="EL2678" t="s">
        <v>21</v>
      </c>
      <c r="EM2678" t="s">
        <v>22</v>
      </c>
      <c r="EO2678" t="s">
        <v>3</v>
      </c>
      <c r="EQ2678">
        <v>2097152</v>
      </c>
      <c r="ER2678">
        <v>426.58</v>
      </c>
      <c r="ES2678">
        <v>112.32</v>
      </c>
      <c r="ET2678">
        <v>8.99</v>
      </c>
      <c r="EU2678">
        <v>0.13</v>
      </c>
      <c r="EV2678">
        <v>305.27</v>
      </c>
      <c r="EW2678">
        <v>0.42</v>
      </c>
      <c r="EX2678">
        <v>0</v>
      </c>
      <c r="EY2678">
        <v>0</v>
      </c>
      <c r="FQ2678">
        <v>0</v>
      </c>
      <c r="FR2678">
        <v>0</v>
      </c>
      <c r="FS2678">
        <v>0</v>
      </c>
      <c r="FX2678">
        <v>70</v>
      </c>
      <c r="FY2678">
        <v>10</v>
      </c>
      <c r="GA2678" t="s">
        <v>3</v>
      </c>
      <c r="GD2678">
        <v>0</v>
      </c>
      <c r="GF2678">
        <v>94825724</v>
      </c>
      <c r="GG2678">
        <v>2</v>
      </c>
      <c r="GH2678">
        <v>1</v>
      </c>
      <c r="GI2678">
        <v>-2</v>
      </c>
      <c r="GJ2678">
        <v>0</v>
      </c>
      <c r="GK2678">
        <f>ROUND(R2678*(R12)/100,2)</f>
        <v>0.03</v>
      </c>
      <c r="GL2678">
        <f t="shared" si="1898"/>
        <v>0</v>
      </c>
      <c r="GM2678">
        <f t="shared" si="1899"/>
        <v>134.19</v>
      </c>
      <c r="GN2678">
        <f t="shared" si="1900"/>
        <v>0</v>
      </c>
      <c r="GO2678">
        <f t="shared" si="1901"/>
        <v>0</v>
      </c>
      <c r="GP2678">
        <f t="shared" si="1902"/>
        <v>134.19</v>
      </c>
      <c r="GR2678">
        <v>0</v>
      </c>
      <c r="GS2678">
        <v>3</v>
      </c>
      <c r="GT2678">
        <v>0</v>
      </c>
      <c r="GU2678" t="s">
        <v>3</v>
      </c>
      <c r="GV2678">
        <f t="shared" si="1903"/>
        <v>0</v>
      </c>
      <c r="GW2678">
        <v>1</v>
      </c>
      <c r="GX2678">
        <f t="shared" si="1904"/>
        <v>0</v>
      </c>
      <c r="HA2678">
        <v>0</v>
      </c>
      <c r="HB2678">
        <v>0</v>
      </c>
      <c r="HC2678">
        <f t="shared" si="1905"/>
        <v>0</v>
      </c>
      <c r="HE2678" t="s">
        <v>3</v>
      </c>
      <c r="HF2678" t="s">
        <v>3</v>
      </c>
      <c r="HM2678" t="s">
        <v>3</v>
      </c>
      <c r="HN2678" t="s">
        <v>3</v>
      </c>
      <c r="HO2678" t="s">
        <v>3</v>
      </c>
      <c r="HP2678" t="s">
        <v>3</v>
      </c>
      <c r="HQ2678" t="s">
        <v>3</v>
      </c>
      <c r="HS2678">
        <v>0</v>
      </c>
      <c r="IK2678">
        <v>0</v>
      </c>
    </row>
    <row r="2679" spans="1:245" x14ac:dyDescent="0.2">
      <c r="A2679">
        <v>17</v>
      </c>
      <c r="B2679">
        <v>1</v>
      </c>
      <c r="C2679">
        <f>ROW(SmtRes!A859)</f>
        <v>859</v>
      </c>
      <c r="D2679">
        <f>ROW(EtalonRes!A859)</f>
        <v>859</v>
      </c>
      <c r="E2679" t="s">
        <v>600</v>
      </c>
      <c r="F2679" t="s">
        <v>232</v>
      </c>
      <c r="G2679" t="s">
        <v>233</v>
      </c>
      <c r="H2679" t="s">
        <v>26</v>
      </c>
      <c r="I2679">
        <f>ROUND(6/100,9)</f>
        <v>0.06</v>
      </c>
      <c r="J2679">
        <v>0</v>
      </c>
      <c r="K2679">
        <f>ROUND(6/100,9)</f>
        <v>0.06</v>
      </c>
      <c r="O2679">
        <f t="shared" si="1867"/>
        <v>852.81</v>
      </c>
      <c r="P2679">
        <f t="shared" si="1868"/>
        <v>0</v>
      </c>
      <c r="Q2679">
        <f t="shared" si="1869"/>
        <v>359.63</v>
      </c>
      <c r="R2679">
        <f t="shared" si="1870"/>
        <v>182.43</v>
      </c>
      <c r="S2679">
        <f t="shared" si="1871"/>
        <v>493.18</v>
      </c>
      <c r="T2679">
        <f t="shared" si="1872"/>
        <v>0</v>
      </c>
      <c r="U2679">
        <f t="shared" si="1873"/>
        <v>0.84</v>
      </c>
      <c r="V2679">
        <f t="shared" si="1874"/>
        <v>0</v>
      </c>
      <c r="W2679">
        <f t="shared" si="1875"/>
        <v>0</v>
      </c>
      <c r="X2679">
        <f t="shared" si="1876"/>
        <v>345.23</v>
      </c>
      <c r="Y2679">
        <f t="shared" si="1877"/>
        <v>49.32</v>
      </c>
      <c r="AA2679">
        <v>35364244</v>
      </c>
      <c r="AB2679">
        <f t="shared" si="1878"/>
        <v>14213.53</v>
      </c>
      <c r="AC2679">
        <f t="shared" si="1879"/>
        <v>0</v>
      </c>
      <c r="AD2679">
        <f t="shared" si="1880"/>
        <v>5993.85</v>
      </c>
      <c r="AE2679">
        <f t="shared" si="1881"/>
        <v>3040.45</v>
      </c>
      <c r="AF2679">
        <f t="shared" si="1882"/>
        <v>8219.68</v>
      </c>
      <c r="AG2679">
        <f t="shared" si="1883"/>
        <v>0</v>
      </c>
      <c r="AH2679">
        <f t="shared" si="1884"/>
        <v>14</v>
      </c>
      <c r="AI2679">
        <f t="shared" si="1885"/>
        <v>0</v>
      </c>
      <c r="AJ2679">
        <f t="shared" si="1886"/>
        <v>0</v>
      </c>
      <c r="AK2679">
        <v>14213.53</v>
      </c>
      <c r="AL2679">
        <v>0</v>
      </c>
      <c r="AM2679">
        <v>5993.85</v>
      </c>
      <c r="AN2679">
        <v>3040.45</v>
      </c>
      <c r="AO2679">
        <v>8219.68</v>
      </c>
      <c r="AP2679">
        <v>0</v>
      </c>
      <c r="AQ2679">
        <v>14</v>
      </c>
      <c r="AR2679">
        <v>0</v>
      </c>
      <c r="AS2679">
        <v>0</v>
      </c>
      <c r="AT2679">
        <v>70</v>
      </c>
      <c r="AU2679">
        <v>10</v>
      </c>
      <c r="AV2679">
        <v>1</v>
      </c>
      <c r="AW2679">
        <v>1</v>
      </c>
      <c r="AZ2679">
        <v>1</v>
      </c>
      <c r="BA2679">
        <v>1</v>
      </c>
      <c r="BB2679">
        <v>1</v>
      </c>
      <c r="BC2679">
        <v>1</v>
      </c>
      <c r="BD2679" t="s">
        <v>3</v>
      </c>
      <c r="BE2679" t="s">
        <v>3</v>
      </c>
      <c r="BF2679" t="s">
        <v>3</v>
      </c>
      <c r="BG2679" t="s">
        <v>3</v>
      </c>
      <c r="BH2679">
        <v>0</v>
      </c>
      <c r="BI2679">
        <v>4</v>
      </c>
      <c r="BJ2679" t="s">
        <v>234</v>
      </c>
      <c r="BM2679">
        <v>0</v>
      </c>
      <c r="BN2679">
        <v>0</v>
      </c>
      <c r="BO2679" t="s">
        <v>3</v>
      </c>
      <c r="BP2679">
        <v>0</v>
      </c>
      <c r="BQ2679">
        <v>1</v>
      </c>
      <c r="BR2679">
        <v>0</v>
      </c>
      <c r="BS2679">
        <v>1</v>
      </c>
      <c r="BT2679">
        <v>1</v>
      </c>
      <c r="BU2679">
        <v>1</v>
      </c>
      <c r="BV2679">
        <v>1</v>
      </c>
      <c r="BW2679">
        <v>1</v>
      </c>
      <c r="BX2679">
        <v>1</v>
      </c>
      <c r="BY2679" t="s">
        <v>3</v>
      </c>
      <c r="BZ2679">
        <v>70</v>
      </c>
      <c r="CA2679">
        <v>10</v>
      </c>
      <c r="CB2679" t="s">
        <v>3</v>
      </c>
      <c r="CE2679">
        <v>0</v>
      </c>
      <c r="CF2679">
        <v>0</v>
      </c>
      <c r="CG2679">
        <v>0</v>
      </c>
      <c r="CM2679">
        <v>0</v>
      </c>
      <c r="CN2679" t="s">
        <v>3</v>
      </c>
      <c r="CO2679">
        <v>0</v>
      </c>
      <c r="CP2679">
        <f t="shared" si="1887"/>
        <v>852.81</v>
      </c>
      <c r="CQ2679">
        <f t="shared" si="1888"/>
        <v>0</v>
      </c>
      <c r="CR2679">
        <f t="shared" si="1889"/>
        <v>5993.85</v>
      </c>
      <c r="CS2679">
        <f t="shared" si="1890"/>
        <v>3040.45</v>
      </c>
      <c r="CT2679">
        <f t="shared" si="1891"/>
        <v>8219.68</v>
      </c>
      <c r="CU2679">
        <f t="shared" si="1892"/>
        <v>0</v>
      </c>
      <c r="CV2679">
        <f t="shared" si="1893"/>
        <v>14</v>
      </c>
      <c r="CW2679">
        <f t="shared" si="1894"/>
        <v>0</v>
      </c>
      <c r="CX2679">
        <f t="shared" si="1895"/>
        <v>0</v>
      </c>
      <c r="CY2679">
        <f t="shared" si="1896"/>
        <v>345.226</v>
      </c>
      <c r="CZ2679">
        <f t="shared" si="1897"/>
        <v>49.318000000000005</v>
      </c>
      <c r="DC2679" t="s">
        <v>3</v>
      </c>
      <c r="DD2679" t="s">
        <v>3</v>
      </c>
      <c r="DE2679" t="s">
        <v>3</v>
      </c>
      <c r="DF2679" t="s">
        <v>3</v>
      </c>
      <c r="DG2679" t="s">
        <v>3</v>
      </c>
      <c r="DH2679" t="s">
        <v>3</v>
      </c>
      <c r="DI2679" t="s">
        <v>3</v>
      </c>
      <c r="DJ2679" t="s">
        <v>3</v>
      </c>
      <c r="DK2679" t="s">
        <v>3</v>
      </c>
      <c r="DL2679" t="s">
        <v>3</v>
      </c>
      <c r="DM2679" t="s">
        <v>3</v>
      </c>
      <c r="DN2679">
        <v>0</v>
      </c>
      <c r="DO2679">
        <v>0</v>
      </c>
      <c r="DP2679">
        <v>1</v>
      </c>
      <c r="DQ2679">
        <v>1</v>
      </c>
      <c r="DU2679">
        <v>1003</v>
      </c>
      <c r="DV2679" t="s">
        <v>26</v>
      </c>
      <c r="DW2679" t="s">
        <v>26</v>
      </c>
      <c r="DX2679">
        <v>100</v>
      </c>
      <c r="DZ2679" t="s">
        <v>3</v>
      </c>
      <c r="EA2679" t="s">
        <v>3</v>
      </c>
      <c r="EB2679" t="s">
        <v>3</v>
      </c>
      <c r="EC2679" t="s">
        <v>3</v>
      </c>
      <c r="EE2679">
        <v>35096056</v>
      </c>
      <c r="EF2679">
        <v>1</v>
      </c>
      <c r="EG2679" t="s">
        <v>20</v>
      </c>
      <c r="EH2679">
        <v>0</v>
      </c>
      <c r="EI2679" t="s">
        <v>3</v>
      </c>
      <c r="EJ2679">
        <v>4</v>
      </c>
      <c r="EK2679">
        <v>0</v>
      </c>
      <c r="EL2679" t="s">
        <v>21</v>
      </c>
      <c r="EM2679" t="s">
        <v>22</v>
      </c>
      <c r="EO2679" t="s">
        <v>3</v>
      </c>
      <c r="EQ2679">
        <v>2097152</v>
      </c>
      <c r="ER2679">
        <v>14213.53</v>
      </c>
      <c r="ES2679">
        <v>0</v>
      </c>
      <c r="ET2679">
        <v>5993.85</v>
      </c>
      <c r="EU2679">
        <v>3040.45</v>
      </c>
      <c r="EV2679">
        <v>8219.68</v>
      </c>
      <c r="EW2679">
        <v>14</v>
      </c>
      <c r="EX2679">
        <v>0</v>
      </c>
      <c r="EY2679">
        <v>0</v>
      </c>
      <c r="FQ2679">
        <v>0</v>
      </c>
      <c r="FR2679">
        <v>0</v>
      </c>
      <c r="FS2679">
        <v>0</v>
      </c>
      <c r="FX2679">
        <v>70</v>
      </c>
      <c r="FY2679">
        <v>10</v>
      </c>
      <c r="GA2679" t="s">
        <v>3</v>
      </c>
      <c r="GD2679">
        <v>0</v>
      </c>
      <c r="GF2679">
        <v>-140188742</v>
      </c>
      <c r="GG2679">
        <v>2</v>
      </c>
      <c r="GH2679">
        <v>1</v>
      </c>
      <c r="GI2679">
        <v>-2</v>
      </c>
      <c r="GJ2679">
        <v>0</v>
      </c>
      <c r="GK2679">
        <f>ROUND(R2679*(R12)/100,2)</f>
        <v>197.02</v>
      </c>
      <c r="GL2679">
        <f t="shared" si="1898"/>
        <v>0</v>
      </c>
      <c r="GM2679">
        <f t="shared" si="1899"/>
        <v>1444.38</v>
      </c>
      <c r="GN2679">
        <f t="shared" si="1900"/>
        <v>0</v>
      </c>
      <c r="GO2679">
        <f t="shared" si="1901"/>
        <v>0</v>
      </c>
      <c r="GP2679">
        <f t="shared" si="1902"/>
        <v>1444.38</v>
      </c>
      <c r="GR2679">
        <v>0</v>
      </c>
      <c r="GS2679">
        <v>3</v>
      </c>
      <c r="GT2679">
        <v>0</v>
      </c>
      <c r="GU2679" t="s">
        <v>3</v>
      </c>
      <c r="GV2679">
        <f t="shared" si="1903"/>
        <v>0</v>
      </c>
      <c r="GW2679">
        <v>1</v>
      </c>
      <c r="GX2679">
        <f t="shared" si="1904"/>
        <v>0</v>
      </c>
      <c r="HA2679">
        <v>0</v>
      </c>
      <c r="HB2679">
        <v>0</v>
      </c>
      <c r="HC2679">
        <f t="shared" si="1905"/>
        <v>0</v>
      </c>
      <c r="HE2679" t="s">
        <v>3</v>
      </c>
      <c r="HF2679" t="s">
        <v>3</v>
      </c>
      <c r="HM2679" t="s">
        <v>3</v>
      </c>
      <c r="HN2679" t="s">
        <v>3</v>
      </c>
      <c r="HO2679" t="s">
        <v>3</v>
      </c>
      <c r="HP2679" t="s">
        <v>3</v>
      </c>
      <c r="HQ2679" t="s">
        <v>3</v>
      </c>
      <c r="HS2679">
        <v>0</v>
      </c>
      <c r="IK2679">
        <v>0</v>
      </c>
    </row>
    <row r="2680" spans="1:245" x14ac:dyDescent="0.2">
      <c r="A2680">
        <v>17</v>
      </c>
      <c r="B2680">
        <v>1</v>
      </c>
      <c r="E2680" t="s">
        <v>601</v>
      </c>
      <c r="F2680" t="s">
        <v>236</v>
      </c>
      <c r="G2680" t="s">
        <v>237</v>
      </c>
      <c r="H2680" t="s">
        <v>35</v>
      </c>
      <c r="I2680">
        <v>1E-3</v>
      </c>
      <c r="J2680">
        <v>0</v>
      </c>
      <c r="K2680">
        <v>1E-3</v>
      </c>
      <c r="O2680">
        <f t="shared" si="1867"/>
        <v>99.86</v>
      </c>
      <c r="P2680">
        <f t="shared" si="1868"/>
        <v>99.86</v>
      </c>
      <c r="Q2680">
        <f t="shared" si="1869"/>
        <v>0</v>
      </c>
      <c r="R2680">
        <f t="shared" si="1870"/>
        <v>0</v>
      </c>
      <c r="S2680">
        <f t="shared" si="1871"/>
        <v>0</v>
      </c>
      <c r="T2680">
        <f t="shared" si="1872"/>
        <v>0</v>
      </c>
      <c r="U2680">
        <f t="shared" si="1873"/>
        <v>0</v>
      </c>
      <c r="V2680">
        <f t="shared" si="1874"/>
        <v>0</v>
      </c>
      <c r="W2680">
        <f t="shared" si="1875"/>
        <v>0</v>
      </c>
      <c r="X2680">
        <f t="shared" si="1876"/>
        <v>0</v>
      </c>
      <c r="Y2680">
        <f t="shared" si="1877"/>
        <v>0</v>
      </c>
      <c r="AA2680">
        <v>35364244</v>
      </c>
      <c r="AB2680">
        <f t="shared" si="1878"/>
        <v>99860.32</v>
      </c>
      <c r="AC2680">
        <f t="shared" si="1879"/>
        <v>99860.32</v>
      </c>
      <c r="AD2680">
        <f t="shared" si="1880"/>
        <v>0</v>
      </c>
      <c r="AE2680">
        <f t="shared" si="1881"/>
        <v>0</v>
      </c>
      <c r="AF2680">
        <f t="shared" si="1882"/>
        <v>0</v>
      </c>
      <c r="AG2680">
        <f t="shared" si="1883"/>
        <v>0</v>
      </c>
      <c r="AH2680">
        <f t="shared" si="1884"/>
        <v>0</v>
      </c>
      <c r="AI2680">
        <f t="shared" si="1885"/>
        <v>0</v>
      </c>
      <c r="AJ2680">
        <f t="shared" si="1886"/>
        <v>0</v>
      </c>
      <c r="AK2680">
        <v>99860.32</v>
      </c>
      <c r="AL2680">
        <v>99860.32</v>
      </c>
      <c r="AM2680">
        <v>0</v>
      </c>
      <c r="AN2680">
        <v>0</v>
      </c>
      <c r="AO2680">
        <v>0</v>
      </c>
      <c r="AP2680">
        <v>0</v>
      </c>
      <c r="AQ2680">
        <v>0</v>
      </c>
      <c r="AR2680">
        <v>0</v>
      </c>
      <c r="AS2680">
        <v>0</v>
      </c>
      <c r="AT2680">
        <v>70</v>
      </c>
      <c r="AU2680">
        <v>10</v>
      </c>
      <c r="AV2680">
        <v>1</v>
      </c>
      <c r="AW2680">
        <v>1</v>
      </c>
      <c r="AZ2680">
        <v>1</v>
      </c>
      <c r="BA2680">
        <v>1</v>
      </c>
      <c r="BB2680">
        <v>1</v>
      </c>
      <c r="BC2680">
        <v>1</v>
      </c>
      <c r="BD2680" t="s">
        <v>3</v>
      </c>
      <c r="BE2680" t="s">
        <v>3</v>
      </c>
      <c r="BF2680" t="s">
        <v>3</v>
      </c>
      <c r="BG2680" t="s">
        <v>3</v>
      </c>
      <c r="BH2680">
        <v>3</v>
      </c>
      <c r="BI2680">
        <v>4</v>
      </c>
      <c r="BJ2680" t="s">
        <v>238</v>
      </c>
      <c r="BM2680">
        <v>0</v>
      </c>
      <c r="BN2680">
        <v>0</v>
      </c>
      <c r="BO2680" t="s">
        <v>3</v>
      </c>
      <c r="BP2680">
        <v>0</v>
      </c>
      <c r="BQ2680">
        <v>1</v>
      </c>
      <c r="BR2680">
        <v>0</v>
      </c>
      <c r="BS2680">
        <v>1</v>
      </c>
      <c r="BT2680">
        <v>1</v>
      </c>
      <c r="BU2680">
        <v>1</v>
      </c>
      <c r="BV2680">
        <v>1</v>
      </c>
      <c r="BW2680">
        <v>1</v>
      </c>
      <c r="BX2680">
        <v>1</v>
      </c>
      <c r="BY2680" t="s">
        <v>3</v>
      </c>
      <c r="BZ2680">
        <v>70</v>
      </c>
      <c r="CA2680">
        <v>10</v>
      </c>
      <c r="CB2680" t="s">
        <v>3</v>
      </c>
      <c r="CE2680">
        <v>0</v>
      </c>
      <c r="CF2680">
        <v>0</v>
      </c>
      <c r="CG2680">
        <v>0</v>
      </c>
      <c r="CM2680">
        <v>0</v>
      </c>
      <c r="CN2680" t="s">
        <v>3</v>
      </c>
      <c r="CO2680">
        <v>0</v>
      </c>
      <c r="CP2680">
        <f t="shared" si="1887"/>
        <v>99.86</v>
      </c>
      <c r="CQ2680">
        <f t="shared" si="1888"/>
        <v>99860.32</v>
      </c>
      <c r="CR2680">
        <f t="shared" si="1889"/>
        <v>0</v>
      </c>
      <c r="CS2680">
        <f t="shared" si="1890"/>
        <v>0</v>
      </c>
      <c r="CT2680">
        <f t="shared" si="1891"/>
        <v>0</v>
      </c>
      <c r="CU2680">
        <f t="shared" si="1892"/>
        <v>0</v>
      </c>
      <c r="CV2680">
        <f t="shared" si="1893"/>
        <v>0</v>
      </c>
      <c r="CW2680">
        <f t="shared" si="1894"/>
        <v>0</v>
      </c>
      <c r="CX2680">
        <f t="shared" si="1895"/>
        <v>0</v>
      </c>
      <c r="CY2680">
        <f t="shared" si="1896"/>
        <v>0</v>
      </c>
      <c r="CZ2680">
        <f t="shared" si="1897"/>
        <v>0</v>
      </c>
      <c r="DC2680" t="s">
        <v>3</v>
      </c>
      <c r="DD2680" t="s">
        <v>3</v>
      </c>
      <c r="DE2680" t="s">
        <v>3</v>
      </c>
      <c r="DF2680" t="s">
        <v>3</v>
      </c>
      <c r="DG2680" t="s">
        <v>3</v>
      </c>
      <c r="DH2680" t="s">
        <v>3</v>
      </c>
      <c r="DI2680" t="s">
        <v>3</v>
      </c>
      <c r="DJ2680" t="s">
        <v>3</v>
      </c>
      <c r="DK2680" t="s">
        <v>3</v>
      </c>
      <c r="DL2680" t="s">
        <v>3</v>
      </c>
      <c r="DM2680" t="s">
        <v>3</v>
      </c>
      <c r="DN2680">
        <v>0</v>
      </c>
      <c r="DO2680">
        <v>0</v>
      </c>
      <c r="DP2680">
        <v>1</v>
      </c>
      <c r="DQ2680">
        <v>1</v>
      </c>
      <c r="DU2680">
        <v>1003</v>
      </c>
      <c r="DV2680" t="s">
        <v>35</v>
      </c>
      <c r="DW2680" t="s">
        <v>35</v>
      </c>
      <c r="DX2680">
        <v>1000</v>
      </c>
      <c r="DZ2680" t="s">
        <v>3</v>
      </c>
      <c r="EA2680" t="s">
        <v>3</v>
      </c>
      <c r="EB2680" t="s">
        <v>3</v>
      </c>
      <c r="EC2680" t="s">
        <v>3</v>
      </c>
      <c r="EE2680">
        <v>35096056</v>
      </c>
      <c r="EF2680">
        <v>1</v>
      </c>
      <c r="EG2680" t="s">
        <v>20</v>
      </c>
      <c r="EH2680">
        <v>0</v>
      </c>
      <c r="EI2680" t="s">
        <v>3</v>
      </c>
      <c r="EJ2680">
        <v>4</v>
      </c>
      <c r="EK2680">
        <v>0</v>
      </c>
      <c r="EL2680" t="s">
        <v>21</v>
      </c>
      <c r="EM2680" t="s">
        <v>22</v>
      </c>
      <c r="EO2680" t="s">
        <v>3</v>
      </c>
      <c r="EQ2680">
        <v>2097152</v>
      </c>
      <c r="ER2680">
        <v>99860.32</v>
      </c>
      <c r="ES2680">
        <v>99860.32</v>
      </c>
      <c r="ET2680">
        <v>0</v>
      </c>
      <c r="EU2680">
        <v>0</v>
      </c>
      <c r="EV2680">
        <v>0</v>
      </c>
      <c r="EW2680">
        <v>0</v>
      </c>
      <c r="EX2680">
        <v>0</v>
      </c>
      <c r="EY2680">
        <v>0</v>
      </c>
      <c r="FQ2680">
        <v>0</v>
      </c>
      <c r="FR2680">
        <v>0</v>
      </c>
      <c r="FS2680">
        <v>0</v>
      </c>
      <c r="FX2680">
        <v>70</v>
      </c>
      <c r="FY2680">
        <v>10</v>
      </c>
      <c r="GA2680" t="s">
        <v>3</v>
      </c>
      <c r="GD2680">
        <v>0</v>
      </c>
      <c r="GF2680">
        <v>2077141205</v>
      </c>
      <c r="GG2680">
        <v>2</v>
      </c>
      <c r="GH2680">
        <v>1</v>
      </c>
      <c r="GI2680">
        <v>-2</v>
      </c>
      <c r="GJ2680">
        <v>0</v>
      </c>
      <c r="GK2680">
        <f>ROUND(R2680*(R12)/100,2)</f>
        <v>0</v>
      </c>
      <c r="GL2680">
        <f t="shared" si="1898"/>
        <v>0</v>
      </c>
      <c r="GM2680">
        <f t="shared" si="1899"/>
        <v>99.86</v>
      </c>
      <c r="GN2680">
        <f t="shared" si="1900"/>
        <v>0</v>
      </c>
      <c r="GO2680">
        <f t="shared" si="1901"/>
        <v>0</v>
      </c>
      <c r="GP2680">
        <f t="shared" si="1902"/>
        <v>99.86</v>
      </c>
      <c r="GR2680">
        <v>0</v>
      </c>
      <c r="GS2680">
        <v>3</v>
      </c>
      <c r="GT2680">
        <v>0</v>
      </c>
      <c r="GU2680" t="s">
        <v>3</v>
      </c>
      <c r="GV2680">
        <f t="shared" si="1903"/>
        <v>0</v>
      </c>
      <c r="GW2680">
        <v>1</v>
      </c>
      <c r="GX2680">
        <f t="shared" si="1904"/>
        <v>0</v>
      </c>
      <c r="HA2680">
        <v>0</v>
      </c>
      <c r="HB2680">
        <v>0</v>
      </c>
      <c r="HC2680">
        <f t="shared" si="1905"/>
        <v>0</v>
      </c>
      <c r="HE2680" t="s">
        <v>3</v>
      </c>
      <c r="HF2680" t="s">
        <v>3</v>
      </c>
      <c r="HM2680" t="s">
        <v>3</v>
      </c>
      <c r="HN2680" t="s">
        <v>3</v>
      </c>
      <c r="HO2680" t="s">
        <v>3</v>
      </c>
      <c r="HP2680" t="s">
        <v>3</v>
      </c>
      <c r="HQ2680" t="s">
        <v>3</v>
      </c>
      <c r="HS2680">
        <v>0</v>
      </c>
      <c r="IK2680">
        <v>0</v>
      </c>
    </row>
    <row r="2681" spans="1:245" x14ac:dyDescent="0.2">
      <c r="A2681">
        <v>17</v>
      </c>
      <c r="B2681">
        <v>1</v>
      </c>
      <c r="E2681" t="s">
        <v>602</v>
      </c>
      <c r="F2681" t="s">
        <v>240</v>
      </c>
      <c r="G2681" t="s">
        <v>241</v>
      </c>
      <c r="H2681" t="s">
        <v>242</v>
      </c>
      <c r="I2681">
        <f>ROUND(2/1000,9)</f>
        <v>2E-3</v>
      </c>
      <c r="J2681">
        <v>0</v>
      </c>
      <c r="K2681">
        <f>ROUND(2/1000,9)</f>
        <v>2E-3</v>
      </c>
      <c r="O2681">
        <f t="shared" si="1867"/>
        <v>144.34</v>
      </c>
      <c r="P2681">
        <f t="shared" si="1868"/>
        <v>144.34</v>
      </c>
      <c r="Q2681">
        <f t="shared" si="1869"/>
        <v>0</v>
      </c>
      <c r="R2681">
        <f t="shared" si="1870"/>
        <v>0</v>
      </c>
      <c r="S2681">
        <f t="shared" si="1871"/>
        <v>0</v>
      </c>
      <c r="T2681">
        <f t="shared" si="1872"/>
        <v>0</v>
      </c>
      <c r="U2681">
        <f t="shared" si="1873"/>
        <v>0</v>
      </c>
      <c r="V2681">
        <f t="shared" si="1874"/>
        <v>0</v>
      </c>
      <c r="W2681">
        <f t="shared" si="1875"/>
        <v>0</v>
      </c>
      <c r="X2681">
        <f t="shared" si="1876"/>
        <v>0</v>
      </c>
      <c r="Y2681">
        <f t="shared" si="1877"/>
        <v>0</v>
      </c>
      <c r="AA2681">
        <v>35364244</v>
      </c>
      <c r="AB2681">
        <f t="shared" si="1878"/>
        <v>72169.899999999994</v>
      </c>
      <c r="AC2681">
        <f t="shared" si="1879"/>
        <v>72169.899999999994</v>
      </c>
      <c r="AD2681">
        <f t="shared" si="1880"/>
        <v>0</v>
      </c>
      <c r="AE2681">
        <f t="shared" si="1881"/>
        <v>0</v>
      </c>
      <c r="AF2681">
        <f t="shared" si="1882"/>
        <v>0</v>
      </c>
      <c r="AG2681">
        <f t="shared" si="1883"/>
        <v>0</v>
      </c>
      <c r="AH2681">
        <f t="shared" si="1884"/>
        <v>0</v>
      </c>
      <c r="AI2681">
        <f t="shared" si="1885"/>
        <v>0</v>
      </c>
      <c r="AJ2681">
        <f t="shared" si="1886"/>
        <v>0</v>
      </c>
      <c r="AK2681">
        <v>72169.899999999994</v>
      </c>
      <c r="AL2681">
        <v>72169.899999999994</v>
      </c>
      <c r="AM2681">
        <v>0</v>
      </c>
      <c r="AN2681">
        <v>0</v>
      </c>
      <c r="AO2681">
        <v>0</v>
      </c>
      <c r="AP2681">
        <v>0</v>
      </c>
      <c r="AQ2681">
        <v>0</v>
      </c>
      <c r="AR2681">
        <v>0</v>
      </c>
      <c r="AS2681">
        <v>0</v>
      </c>
      <c r="AT2681">
        <v>70</v>
      </c>
      <c r="AU2681">
        <v>10</v>
      </c>
      <c r="AV2681">
        <v>1</v>
      </c>
      <c r="AW2681">
        <v>1</v>
      </c>
      <c r="AZ2681">
        <v>1</v>
      </c>
      <c r="BA2681">
        <v>1</v>
      </c>
      <c r="BB2681">
        <v>1</v>
      </c>
      <c r="BC2681">
        <v>1</v>
      </c>
      <c r="BD2681" t="s">
        <v>3</v>
      </c>
      <c r="BE2681" t="s">
        <v>3</v>
      </c>
      <c r="BF2681" t="s">
        <v>3</v>
      </c>
      <c r="BG2681" t="s">
        <v>3</v>
      </c>
      <c r="BH2681">
        <v>3</v>
      </c>
      <c r="BI2681">
        <v>4</v>
      </c>
      <c r="BJ2681" t="s">
        <v>243</v>
      </c>
      <c r="BM2681">
        <v>0</v>
      </c>
      <c r="BN2681">
        <v>0</v>
      </c>
      <c r="BO2681" t="s">
        <v>3</v>
      </c>
      <c r="BP2681">
        <v>0</v>
      </c>
      <c r="BQ2681">
        <v>1</v>
      </c>
      <c r="BR2681">
        <v>0</v>
      </c>
      <c r="BS2681">
        <v>1</v>
      </c>
      <c r="BT2681">
        <v>1</v>
      </c>
      <c r="BU2681">
        <v>1</v>
      </c>
      <c r="BV2681">
        <v>1</v>
      </c>
      <c r="BW2681">
        <v>1</v>
      </c>
      <c r="BX2681">
        <v>1</v>
      </c>
      <c r="BY2681" t="s">
        <v>3</v>
      </c>
      <c r="BZ2681">
        <v>70</v>
      </c>
      <c r="CA2681">
        <v>10</v>
      </c>
      <c r="CB2681" t="s">
        <v>3</v>
      </c>
      <c r="CE2681">
        <v>0</v>
      </c>
      <c r="CF2681">
        <v>0</v>
      </c>
      <c r="CG2681">
        <v>0</v>
      </c>
      <c r="CM2681">
        <v>0</v>
      </c>
      <c r="CN2681" t="s">
        <v>3</v>
      </c>
      <c r="CO2681">
        <v>0</v>
      </c>
      <c r="CP2681">
        <f t="shared" si="1887"/>
        <v>144.34</v>
      </c>
      <c r="CQ2681">
        <f t="shared" si="1888"/>
        <v>72169.899999999994</v>
      </c>
      <c r="CR2681">
        <f t="shared" si="1889"/>
        <v>0</v>
      </c>
      <c r="CS2681">
        <f t="shared" si="1890"/>
        <v>0</v>
      </c>
      <c r="CT2681">
        <f t="shared" si="1891"/>
        <v>0</v>
      </c>
      <c r="CU2681">
        <f t="shared" si="1892"/>
        <v>0</v>
      </c>
      <c r="CV2681">
        <f t="shared" si="1893"/>
        <v>0</v>
      </c>
      <c r="CW2681">
        <f t="shared" si="1894"/>
        <v>0</v>
      </c>
      <c r="CX2681">
        <f t="shared" si="1895"/>
        <v>0</v>
      </c>
      <c r="CY2681">
        <f t="shared" si="1896"/>
        <v>0</v>
      </c>
      <c r="CZ2681">
        <f t="shared" si="1897"/>
        <v>0</v>
      </c>
      <c r="DC2681" t="s">
        <v>3</v>
      </c>
      <c r="DD2681" t="s">
        <v>3</v>
      </c>
      <c r="DE2681" t="s">
        <v>3</v>
      </c>
      <c r="DF2681" t="s">
        <v>3</v>
      </c>
      <c r="DG2681" t="s">
        <v>3</v>
      </c>
      <c r="DH2681" t="s">
        <v>3</v>
      </c>
      <c r="DI2681" t="s">
        <v>3</v>
      </c>
      <c r="DJ2681" t="s">
        <v>3</v>
      </c>
      <c r="DK2681" t="s">
        <v>3</v>
      </c>
      <c r="DL2681" t="s">
        <v>3</v>
      </c>
      <c r="DM2681" t="s">
        <v>3</v>
      </c>
      <c r="DN2681">
        <v>0</v>
      </c>
      <c r="DO2681">
        <v>0</v>
      </c>
      <c r="DP2681">
        <v>1</v>
      </c>
      <c r="DQ2681">
        <v>1</v>
      </c>
      <c r="DU2681">
        <v>1010</v>
      </c>
      <c r="DV2681" t="s">
        <v>242</v>
      </c>
      <c r="DW2681" t="s">
        <v>242</v>
      </c>
      <c r="DX2681">
        <v>1000</v>
      </c>
      <c r="DZ2681" t="s">
        <v>3</v>
      </c>
      <c r="EA2681" t="s">
        <v>3</v>
      </c>
      <c r="EB2681" t="s">
        <v>3</v>
      </c>
      <c r="EC2681" t="s">
        <v>3</v>
      </c>
      <c r="EE2681">
        <v>35096056</v>
      </c>
      <c r="EF2681">
        <v>1</v>
      </c>
      <c r="EG2681" t="s">
        <v>20</v>
      </c>
      <c r="EH2681">
        <v>0</v>
      </c>
      <c r="EI2681" t="s">
        <v>3</v>
      </c>
      <c r="EJ2681">
        <v>4</v>
      </c>
      <c r="EK2681">
        <v>0</v>
      </c>
      <c r="EL2681" t="s">
        <v>21</v>
      </c>
      <c r="EM2681" t="s">
        <v>22</v>
      </c>
      <c r="EO2681" t="s">
        <v>3</v>
      </c>
      <c r="EQ2681">
        <v>2097152</v>
      </c>
      <c r="ER2681">
        <v>72169.899999999994</v>
      </c>
      <c r="ES2681">
        <v>72169.899999999994</v>
      </c>
      <c r="ET2681">
        <v>0</v>
      </c>
      <c r="EU2681">
        <v>0</v>
      </c>
      <c r="EV2681">
        <v>0</v>
      </c>
      <c r="EW2681">
        <v>0</v>
      </c>
      <c r="EX2681">
        <v>0</v>
      </c>
      <c r="EY2681">
        <v>0</v>
      </c>
      <c r="FQ2681">
        <v>0</v>
      </c>
      <c r="FR2681">
        <v>0</v>
      </c>
      <c r="FS2681">
        <v>0</v>
      </c>
      <c r="FX2681">
        <v>70</v>
      </c>
      <c r="FY2681">
        <v>10</v>
      </c>
      <c r="GA2681" t="s">
        <v>3</v>
      </c>
      <c r="GD2681">
        <v>0</v>
      </c>
      <c r="GF2681">
        <v>653953554</v>
      </c>
      <c r="GG2681">
        <v>2</v>
      </c>
      <c r="GH2681">
        <v>1</v>
      </c>
      <c r="GI2681">
        <v>-2</v>
      </c>
      <c r="GJ2681">
        <v>0</v>
      </c>
      <c r="GK2681">
        <f>ROUND(R2681*(R12)/100,2)</f>
        <v>0</v>
      </c>
      <c r="GL2681">
        <f t="shared" si="1898"/>
        <v>0</v>
      </c>
      <c r="GM2681">
        <f t="shared" si="1899"/>
        <v>144.34</v>
      </c>
      <c r="GN2681">
        <f t="shared" si="1900"/>
        <v>0</v>
      </c>
      <c r="GO2681">
        <f t="shared" si="1901"/>
        <v>0</v>
      </c>
      <c r="GP2681">
        <f t="shared" si="1902"/>
        <v>144.34</v>
      </c>
      <c r="GR2681">
        <v>0</v>
      </c>
      <c r="GS2681">
        <v>3</v>
      </c>
      <c r="GT2681">
        <v>0</v>
      </c>
      <c r="GU2681" t="s">
        <v>3</v>
      </c>
      <c r="GV2681">
        <f t="shared" si="1903"/>
        <v>0</v>
      </c>
      <c r="GW2681">
        <v>1</v>
      </c>
      <c r="GX2681">
        <f t="shared" si="1904"/>
        <v>0</v>
      </c>
      <c r="HA2681">
        <v>0</v>
      </c>
      <c r="HB2681">
        <v>0</v>
      </c>
      <c r="HC2681">
        <f t="shared" si="1905"/>
        <v>0</v>
      </c>
      <c r="HE2681" t="s">
        <v>3</v>
      </c>
      <c r="HF2681" t="s">
        <v>3</v>
      </c>
      <c r="HM2681" t="s">
        <v>3</v>
      </c>
      <c r="HN2681" t="s">
        <v>3</v>
      </c>
      <c r="HO2681" t="s">
        <v>3</v>
      </c>
      <c r="HP2681" t="s">
        <v>3</v>
      </c>
      <c r="HQ2681" t="s">
        <v>3</v>
      </c>
      <c r="HS2681">
        <v>0</v>
      </c>
      <c r="IK2681">
        <v>0</v>
      </c>
    </row>
    <row r="2682" spans="1:245" x14ac:dyDescent="0.2">
      <c r="A2682">
        <v>17</v>
      </c>
      <c r="B2682">
        <v>1</v>
      </c>
      <c r="C2682">
        <f>ROW(SmtRes!A861)</f>
        <v>861</v>
      </c>
      <c r="D2682">
        <f>ROW(EtalonRes!A861)</f>
        <v>861</v>
      </c>
      <c r="E2682" t="s">
        <v>603</v>
      </c>
      <c r="F2682" t="s">
        <v>38</v>
      </c>
      <c r="G2682" t="s">
        <v>39</v>
      </c>
      <c r="H2682" t="s">
        <v>18</v>
      </c>
      <c r="I2682">
        <f>ROUND(5/100,9)</f>
        <v>0.05</v>
      </c>
      <c r="J2682">
        <v>0</v>
      </c>
      <c r="K2682">
        <f>ROUND(5/100,9)</f>
        <v>0.05</v>
      </c>
      <c r="O2682">
        <f t="shared" si="1867"/>
        <v>1395.8</v>
      </c>
      <c r="P2682">
        <f t="shared" si="1868"/>
        <v>0</v>
      </c>
      <c r="Q2682">
        <f t="shared" si="1869"/>
        <v>1.63</v>
      </c>
      <c r="R2682">
        <f t="shared" si="1870"/>
        <v>0.03</v>
      </c>
      <c r="S2682">
        <f t="shared" si="1871"/>
        <v>1394.17</v>
      </c>
      <c r="T2682">
        <f t="shared" si="1872"/>
        <v>0</v>
      </c>
      <c r="U2682">
        <f t="shared" si="1873"/>
        <v>2.1405000000000003</v>
      </c>
      <c r="V2682">
        <f t="shared" si="1874"/>
        <v>0</v>
      </c>
      <c r="W2682">
        <f t="shared" si="1875"/>
        <v>0</v>
      </c>
      <c r="X2682">
        <f t="shared" si="1876"/>
        <v>975.92</v>
      </c>
      <c r="Y2682">
        <f t="shared" si="1877"/>
        <v>139.41999999999999</v>
      </c>
      <c r="AA2682">
        <v>35364244</v>
      </c>
      <c r="AB2682">
        <f t="shared" si="1878"/>
        <v>27916.01</v>
      </c>
      <c r="AC2682">
        <f t="shared" si="1879"/>
        <v>0</v>
      </c>
      <c r="AD2682">
        <f t="shared" si="1880"/>
        <v>32.57</v>
      </c>
      <c r="AE2682">
        <f t="shared" si="1881"/>
        <v>0.69</v>
      </c>
      <c r="AF2682">
        <f t="shared" si="1882"/>
        <v>27883.439999999999</v>
      </c>
      <c r="AG2682">
        <f t="shared" si="1883"/>
        <v>0</v>
      </c>
      <c r="AH2682">
        <f t="shared" si="1884"/>
        <v>42.81</v>
      </c>
      <c r="AI2682">
        <f t="shared" si="1885"/>
        <v>0</v>
      </c>
      <c r="AJ2682">
        <f t="shared" si="1886"/>
        <v>0</v>
      </c>
      <c r="AK2682">
        <v>27916.01</v>
      </c>
      <c r="AL2682">
        <v>0</v>
      </c>
      <c r="AM2682">
        <v>32.57</v>
      </c>
      <c r="AN2682">
        <v>0.69</v>
      </c>
      <c r="AO2682">
        <v>27883.439999999999</v>
      </c>
      <c r="AP2682">
        <v>0</v>
      </c>
      <c r="AQ2682">
        <v>42.81</v>
      </c>
      <c r="AR2682">
        <v>0</v>
      </c>
      <c r="AS2682">
        <v>0</v>
      </c>
      <c r="AT2682">
        <v>70</v>
      </c>
      <c r="AU2682">
        <v>10</v>
      </c>
      <c r="AV2682">
        <v>1</v>
      </c>
      <c r="AW2682">
        <v>1</v>
      </c>
      <c r="AZ2682">
        <v>1</v>
      </c>
      <c r="BA2682">
        <v>1</v>
      </c>
      <c r="BB2682">
        <v>1</v>
      </c>
      <c r="BC2682">
        <v>1</v>
      </c>
      <c r="BD2682" t="s">
        <v>3</v>
      </c>
      <c r="BE2682" t="s">
        <v>3</v>
      </c>
      <c r="BF2682" t="s">
        <v>3</v>
      </c>
      <c r="BG2682" t="s">
        <v>3</v>
      </c>
      <c r="BH2682">
        <v>0</v>
      </c>
      <c r="BI2682">
        <v>4</v>
      </c>
      <c r="BJ2682" t="s">
        <v>40</v>
      </c>
      <c r="BM2682">
        <v>0</v>
      </c>
      <c r="BN2682">
        <v>0</v>
      </c>
      <c r="BO2682" t="s">
        <v>3</v>
      </c>
      <c r="BP2682">
        <v>0</v>
      </c>
      <c r="BQ2682">
        <v>1</v>
      </c>
      <c r="BR2682">
        <v>0</v>
      </c>
      <c r="BS2682">
        <v>1</v>
      </c>
      <c r="BT2682">
        <v>1</v>
      </c>
      <c r="BU2682">
        <v>1</v>
      </c>
      <c r="BV2682">
        <v>1</v>
      </c>
      <c r="BW2682">
        <v>1</v>
      </c>
      <c r="BX2682">
        <v>1</v>
      </c>
      <c r="BY2682" t="s">
        <v>3</v>
      </c>
      <c r="BZ2682">
        <v>70</v>
      </c>
      <c r="CA2682">
        <v>10</v>
      </c>
      <c r="CB2682" t="s">
        <v>3</v>
      </c>
      <c r="CE2682">
        <v>0</v>
      </c>
      <c r="CF2682">
        <v>0</v>
      </c>
      <c r="CG2682">
        <v>0</v>
      </c>
      <c r="CM2682">
        <v>0</v>
      </c>
      <c r="CN2682" t="s">
        <v>3</v>
      </c>
      <c r="CO2682">
        <v>0</v>
      </c>
      <c r="CP2682">
        <f t="shared" si="1887"/>
        <v>1395.8000000000002</v>
      </c>
      <c r="CQ2682">
        <f t="shared" si="1888"/>
        <v>0</v>
      </c>
      <c r="CR2682">
        <f t="shared" si="1889"/>
        <v>32.57</v>
      </c>
      <c r="CS2682">
        <f t="shared" si="1890"/>
        <v>0.69</v>
      </c>
      <c r="CT2682">
        <f t="shared" si="1891"/>
        <v>27883.439999999999</v>
      </c>
      <c r="CU2682">
        <f t="shared" si="1892"/>
        <v>0</v>
      </c>
      <c r="CV2682">
        <f t="shared" si="1893"/>
        <v>42.81</v>
      </c>
      <c r="CW2682">
        <f t="shared" si="1894"/>
        <v>0</v>
      </c>
      <c r="CX2682">
        <f t="shared" si="1895"/>
        <v>0</v>
      </c>
      <c r="CY2682">
        <f t="shared" si="1896"/>
        <v>975.9190000000001</v>
      </c>
      <c r="CZ2682">
        <f t="shared" si="1897"/>
        <v>139.417</v>
      </c>
      <c r="DC2682" t="s">
        <v>3</v>
      </c>
      <c r="DD2682" t="s">
        <v>3</v>
      </c>
      <c r="DE2682" t="s">
        <v>3</v>
      </c>
      <c r="DF2682" t="s">
        <v>3</v>
      </c>
      <c r="DG2682" t="s">
        <v>3</v>
      </c>
      <c r="DH2682" t="s">
        <v>3</v>
      </c>
      <c r="DI2682" t="s">
        <v>3</v>
      </c>
      <c r="DJ2682" t="s">
        <v>3</v>
      </c>
      <c r="DK2682" t="s">
        <v>3</v>
      </c>
      <c r="DL2682" t="s">
        <v>3</v>
      </c>
      <c r="DM2682" t="s">
        <v>3</v>
      </c>
      <c r="DN2682">
        <v>0</v>
      </c>
      <c r="DO2682">
        <v>0</v>
      </c>
      <c r="DP2682">
        <v>1</v>
      </c>
      <c r="DQ2682">
        <v>1</v>
      </c>
      <c r="DU2682">
        <v>1010</v>
      </c>
      <c r="DV2682" t="s">
        <v>18</v>
      </c>
      <c r="DW2682" t="s">
        <v>18</v>
      </c>
      <c r="DX2682">
        <v>100</v>
      </c>
      <c r="DZ2682" t="s">
        <v>3</v>
      </c>
      <c r="EA2682" t="s">
        <v>3</v>
      </c>
      <c r="EB2682" t="s">
        <v>3</v>
      </c>
      <c r="EC2682" t="s">
        <v>3</v>
      </c>
      <c r="EE2682">
        <v>35096056</v>
      </c>
      <c r="EF2682">
        <v>1</v>
      </c>
      <c r="EG2682" t="s">
        <v>20</v>
      </c>
      <c r="EH2682">
        <v>0</v>
      </c>
      <c r="EI2682" t="s">
        <v>3</v>
      </c>
      <c r="EJ2682">
        <v>4</v>
      </c>
      <c r="EK2682">
        <v>0</v>
      </c>
      <c r="EL2682" t="s">
        <v>21</v>
      </c>
      <c r="EM2682" t="s">
        <v>22</v>
      </c>
      <c r="EO2682" t="s">
        <v>3</v>
      </c>
      <c r="EQ2682">
        <v>2097152</v>
      </c>
      <c r="ER2682">
        <v>27916.01</v>
      </c>
      <c r="ES2682">
        <v>0</v>
      </c>
      <c r="ET2682">
        <v>32.57</v>
      </c>
      <c r="EU2682">
        <v>0.69</v>
      </c>
      <c r="EV2682">
        <v>27883.439999999999</v>
      </c>
      <c r="EW2682">
        <v>42.81</v>
      </c>
      <c r="EX2682">
        <v>0</v>
      </c>
      <c r="EY2682">
        <v>0</v>
      </c>
      <c r="FQ2682">
        <v>0</v>
      </c>
      <c r="FR2682">
        <v>0</v>
      </c>
      <c r="FS2682">
        <v>0</v>
      </c>
      <c r="FX2682">
        <v>70</v>
      </c>
      <c r="FY2682">
        <v>10</v>
      </c>
      <c r="GA2682" t="s">
        <v>3</v>
      </c>
      <c r="GD2682">
        <v>0</v>
      </c>
      <c r="GF2682">
        <v>1394402761</v>
      </c>
      <c r="GG2682">
        <v>2</v>
      </c>
      <c r="GH2682">
        <v>1</v>
      </c>
      <c r="GI2682">
        <v>-2</v>
      </c>
      <c r="GJ2682">
        <v>0</v>
      </c>
      <c r="GK2682">
        <f>ROUND(R2682*(R12)/100,2)</f>
        <v>0.03</v>
      </c>
      <c r="GL2682">
        <f t="shared" si="1898"/>
        <v>0</v>
      </c>
      <c r="GM2682">
        <f t="shared" si="1899"/>
        <v>2511.17</v>
      </c>
      <c r="GN2682">
        <f t="shared" si="1900"/>
        <v>0</v>
      </c>
      <c r="GO2682">
        <f t="shared" si="1901"/>
        <v>0</v>
      </c>
      <c r="GP2682">
        <f t="shared" si="1902"/>
        <v>2511.17</v>
      </c>
      <c r="GR2682">
        <v>0</v>
      </c>
      <c r="GS2682">
        <v>3</v>
      </c>
      <c r="GT2682">
        <v>0</v>
      </c>
      <c r="GU2682" t="s">
        <v>3</v>
      </c>
      <c r="GV2682">
        <f t="shared" si="1903"/>
        <v>0</v>
      </c>
      <c r="GW2682">
        <v>1</v>
      </c>
      <c r="GX2682">
        <f t="shared" si="1904"/>
        <v>0</v>
      </c>
      <c r="HA2682">
        <v>0</v>
      </c>
      <c r="HB2682">
        <v>0</v>
      </c>
      <c r="HC2682">
        <f t="shared" si="1905"/>
        <v>0</v>
      </c>
      <c r="HE2682" t="s">
        <v>3</v>
      </c>
      <c r="HF2682" t="s">
        <v>3</v>
      </c>
      <c r="HM2682" t="s">
        <v>3</v>
      </c>
      <c r="HN2682" t="s">
        <v>3</v>
      </c>
      <c r="HO2682" t="s">
        <v>3</v>
      </c>
      <c r="HP2682" t="s">
        <v>3</v>
      </c>
      <c r="HQ2682" t="s">
        <v>3</v>
      </c>
      <c r="HS2682">
        <v>0</v>
      </c>
      <c r="IK2682">
        <v>0</v>
      </c>
    </row>
    <row r="2683" spans="1:245" x14ac:dyDescent="0.2">
      <c r="A2683">
        <v>17</v>
      </c>
      <c r="B2683">
        <v>1</v>
      </c>
      <c r="C2683">
        <f>ROW(SmtRes!A863)</f>
        <v>863</v>
      </c>
      <c r="D2683">
        <f>ROW(EtalonRes!A863)</f>
        <v>863</v>
      </c>
      <c r="E2683" t="s">
        <v>604</v>
      </c>
      <c r="F2683" t="s">
        <v>42</v>
      </c>
      <c r="G2683" t="s">
        <v>43</v>
      </c>
      <c r="H2683" t="s">
        <v>18</v>
      </c>
      <c r="I2683">
        <f>ROUND(1/100,9)</f>
        <v>0.01</v>
      </c>
      <c r="J2683">
        <v>0</v>
      </c>
      <c r="K2683">
        <f>ROUND(1/100,9)</f>
        <v>0.01</v>
      </c>
      <c r="O2683">
        <f t="shared" si="1867"/>
        <v>255.78</v>
      </c>
      <c r="P2683">
        <f t="shared" si="1868"/>
        <v>0</v>
      </c>
      <c r="Q2683">
        <f t="shared" si="1869"/>
        <v>0.33</v>
      </c>
      <c r="R2683">
        <f t="shared" si="1870"/>
        <v>0.01</v>
      </c>
      <c r="S2683">
        <f t="shared" si="1871"/>
        <v>255.45</v>
      </c>
      <c r="T2683">
        <f t="shared" si="1872"/>
        <v>0</v>
      </c>
      <c r="U2683">
        <f t="shared" si="1873"/>
        <v>0.39219999999999999</v>
      </c>
      <c r="V2683">
        <f t="shared" si="1874"/>
        <v>0</v>
      </c>
      <c r="W2683">
        <f t="shared" si="1875"/>
        <v>0</v>
      </c>
      <c r="X2683">
        <f t="shared" si="1876"/>
        <v>178.82</v>
      </c>
      <c r="Y2683">
        <f t="shared" si="1877"/>
        <v>25.55</v>
      </c>
      <c r="AA2683">
        <v>35364244</v>
      </c>
      <c r="AB2683">
        <f t="shared" si="1878"/>
        <v>25577.73</v>
      </c>
      <c r="AC2683">
        <f t="shared" si="1879"/>
        <v>0</v>
      </c>
      <c r="AD2683">
        <f t="shared" si="1880"/>
        <v>32.57</v>
      </c>
      <c r="AE2683">
        <f t="shared" si="1881"/>
        <v>0.69</v>
      </c>
      <c r="AF2683">
        <f t="shared" si="1882"/>
        <v>25545.16</v>
      </c>
      <c r="AG2683">
        <f t="shared" si="1883"/>
        <v>0</v>
      </c>
      <c r="AH2683">
        <f t="shared" si="1884"/>
        <v>39.22</v>
      </c>
      <c r="AI2683">
        <f t="shared" si="1885"/>
        <v>0</v>
      </c>
      <c r="AJ2683">
        <f t="shared" si="1886"/>
        <v>0</v>
      </c>
      <c r="AK2683">
        <v>25577.73</v>
      </c>
      <c r="AL2683">
        <v>0</v>
      </c>
      <c r="AM2683">
        <v>32.57</v>
      </c>
      <c r="AN2683">
        <v>0.69</v>
      </c>
      <c r="AO2683">
        <v>25545.16</v>
      </c>
      <c r="AP2683">
        <v>0</v>
      </c>
      <c r="AQ2683">
        <v>39.22</v>
      </c>
      <c r="AR2683">
        <v>0</v>
      </c>
      <c r="AS2683">
        <v>0</v>
      </c>
      <c r="AT2683">
        <v>70</v>
      </c>
      <c r="AU2683">
        <v>10</v>
      </c>
      <c r="AV2683">
        <v>1</v>
      </c>
      <c r="AW2683">
        <v>1</v>
      </c>
      <c r="AZ2683">
        <v>1</v>
      </c>
      <c r="BA2683">
        <v>1</v>
      </c>
      <c r="BB2683">
        <v>1</v>
      </c>
      <c r="BC2683">
        <v>1</v>
      </c>
      <c r="BD2683" t="s">
        <v>3</v>
      </c>
      <c r="BE2683" t="s">
        <v>3</v>
      </c>
      <c r="BF2683" t="s">
        <v>3</v>
      </c>
      <c r="BG2683" t="s">
        <v>3</v>
      </c>
      <c r="BH2683">
        <v>0</v>
      </c>
      <c r="BI2683">
        <v>4</v>
      </c>
      <c r="BJ2683" t="s">
        <v>44</v>
      </c>
      <c r="BM2683">
        <v>0</v>
      </c>
      <c r="BN2683">
        <v>0</v>
      </c>
      <c r="BO2683" t="s">
        <v>3</v>
      </c>
      <c r="BP2683">
        <v>0</v>
      </c>
      <c r="BQ2683">
        <v>1</v>
      </c>
      <c r="BR2683">
        <v>0</v>
      </c>
      <c r="BS2683">
        <v>1</v>
      </c>
      <c r="BT2683">
        <v>1</v>
      </c>
      <c r="BU2683">
        <v>1</v>
      </c>
      <c r="BV2683">
        <v>1</v>
      </c>
      <c r="BW2683">
        <v>1</v>
      </c>
      <c r="BX2683">
        <v>1</v>
      </c>
      <c r="BY2683" t="s">
        <v>3</v>
      </c>
      <c r="BZ2683">
        <v>70</v>
      </c>
      <c r="CA2683">
        <v>10</v>
      </c>
      <c r="CB2683" t="s">
        <v>3</v>
      </c>
      <c r="CE2683">
        <v>0</v>
      </c>
      <c r="CF2683">
        <v>0</v>
      </c>
      <c r="CG2683">
        <v>0</v>
      </c>
      <c r="CM2683">
        <v>0</v>
      </c>
      <c r="CN2683" t="s">
        <v>3</v>
      </c>
      <c r="CO2683">
        <v>0</v>
      </c>
      <c r="CP2683">
        <f t="shared" si="1887"/>
        <v>255.78</v>
      </c>
      <c r="CQ2683">
        <f t="shared" si="1888"/>
        <v>0</v>
      </c>
      <c r="CR2683">
        <f t="shared" si="1889"/>
        <v>32.57</v>
      </c>
      <c r="CS2683">
        <f t="shared" si="1890"/>
        <v>0.69</v>
      </c>
      <c r="CT2683">
        <f t="shared" si="1891"/>
        <v>25545.16</v>
      </c>
      <c r="CU2683">
        <f t="shared" si="1892"/>
        <v>0</v>
      </c>
      <c r="CV2683">
        <f t="shared" si="1893"/>
        <v>39.22</v>
      </c>
      <c r="CW2683">
        <f t="shared" si="1894"/>
        <v>0</v>
      </c>
      <c r="CX2683">
        <f t="shared" si="1895"/>
        <v>0</v>
      </c>
      <c r="CY2683">
        <f t="shared" si="1896"/>
        <v>178.815</v>
      </c>
      <c r="CZ2683">
        <f t="shared" si="1897"/>
        <v>25.545000000000002</v>
      </c>
      <c r="DC2683" t="s">
        <v>3</v>
      </c>
      <c r="DD2683" t="s">
        <v>3</v>
      </c>
      <c r="DE2683" t="s">
        <v>3</v>
      </c>
      <c r="DF2683" t="s">
        <v>3</v>
      </c>
      <c r="DG2683" t="s">
        <v>3</v>
      </c>
      <c r="DH2683" t="s">
        <v>3</v>
      </c>
      <c r="DI2683" t="s">
        <v>3</v>
      </c>
      <c r="DJ2683" t="s">
        <v>3</v>
      </c>
      <c r="DK2683" t="s">
        <v>3</v>
      </c>
      <c r="DL2683" t="s">
        <v>3</v>
      </c>
      <c r="DM2683" t="s">
        <v>3</v>
      </c>
      <c r="DN2683">
        <v>0</v>
      </c>
      <c r="DO2683">
        <v>0</v>
      </c>
      <c r="DP2683">
        <v>1</v>
      </c>
      <c r="DQ2683">
        <v>1</v>
      </c>
      <c r="DU2683">
        <v>1010</v>
      </c>
      <c r="DV2683" t="s">
        <v>18</v>
      </c>
      <c r="DW2683" t="s">
        <v>18</v>
      </c>
      <c r="DX2683">
        <v>100</v>
      </c>
      <c r="DZ2683" t="s">
        <v>3</v>
      </c>
      <c r="EA2683" t="s">
        <v>3</v>
      </c>
      <c r="EB2683" t="s">
        <v>3</v>
      </c>
      <c r="EC2683" t="s">
        <v>3</v>
      </c>
      <c r="EE2683">
        <v>35096056</v>
      </c>
      <c r="EF2683">
        <v>1</v>
      </c>
      <c r="EG2683" t="s">
        <v>20</v>
      </c>
      <c r="EH2683">
        <v>0</v>
      </c>
      <c r="EI2683" t="s">
        <v>3</v>
      </c>
      <c r="EJ2683">
        <v>4</v>
      </c>
      <c r="EK2683">
        <v>0</v>
      </c>
      <c r="EL2683" t="s">
        <v>21</v>
      </c>
      <c r="EM2683" t="s">
        <v>22</v>
      </c>
      <c r="EO2683" t="s">
        <v>3</v>
      </c>
      <c r="EQ2683">
        <v>2097152</v>
      </c>
      <c r="ER2683">
        <v>25577.73</v>
      </c>
      <c r="ES2683">
        <v>0</v>
      </c>
      <c r="ET2683">
        <v>32.57</v>
      </c>
      <c r="EU2683">
        <v>0.69</v>
      </c>
      <c r="EV2683">
        <v>25545.16</v>
      </c>
      <c r="EW2683">
        <v>39.22</v>
      </c>
      <c r="EX2683">
        <v>0</v>
      </c>
      <c r="EY2683">
        <v>0</v>
      </c>
      <c r="FQ2683">
        <v>0</v>
      </c>
      <c r="FR2683">
        <v>0</v>
      </c>
      <c r="FS2683">
        <v>0</v>
      </c>
      <c r="FX2683">
        <v>70</v>
      </c>
      <c r="FY2683">
        <v>10</v>
      </c>
      <c r="GA2683" t="s">
        <v>3</v>
      </c>
      <c r="GD2683">
        <v>0</v>
      </c>
      <c r="GF2683">
        <v>1212913616</v>
      </c>
      <c r="GG2683">
        <v>2</v>
      </c>
      <c r="GH2683">
        <v>1</v>
      </c>
      <c r="GI2683">
        <v>-2</v>
      </c>
      <c r="GJ2683">
        <v>0</v>
      </c>
      <c r="GK2683">
        <f>ROUND(R2683*(R12)/100,2)</f>
        <v>0.01</v>
      </c>
      <c r="GL2683">
        <f t="shared" si="1898"/>
        <v>0</v>
      </c>
      <c r="GM2683">
        <f t="shared" si="1899"/>
        <v>460.16</v>
      </c>
      <c r="GN2683">
        <f t="shared" si="1900"/>
        <v>0</v>
      </c>
      <c r="GO2683">
        <f t="shared" si="1901"/>
        <v>0</v>
      </c>
      <c r="GP2683">
        <f t="shared" si="1902"/>
        <v>460.16</v>
      </c>
      <c r="GR2683">
        <v>0</v>
      </c>
      <c r="GS2683">
        <v>3</v>
      </c>
      <c r="GT2683">
        <v>0</v>
      </c>
      <c r="GU2683" t="s">
        <v>3</v>
      </c>
      <c r="GV2683">
        <f t="shared" si="1903"/>
        <v>0</v>
      </c>
      <c r="GW2683">
        <v>1</v>
      </c>
      <c r="GX2683">
        <f t="shared" si="1904"/>
        <v>0</v>
      </c>
      <c r="HA2683">
        <v>0</v>
      </c>
      <c r="HB2683">
        <v>0</v>
      </c>
      <c r="HC2683">
        <f t="shared" si="1905"/>
        <v>0</v>
      </c>
      <c r="HE2683" t="s">
        <v>3</v>
      </c>
      <c r="HF2683" t="s">
        <v>3</v>
      </c>
      <c r="HM2683" t="s">
        <v>3</v>
      </c>
      <c r="HN2683" t="s">
        <v>3</v>
      </c>
      <c r="HO2683" t="s">
        <v>3</v>
      </c>
      <c r="HP2683" t="s">
        <v>3</v>
      </c>
      <c r="HQ2683" t="s">
        <v>3</v>
      </c>
      <c r="HS2683">
        <v>0</v>
      </c>
      <c r="IK2683">
        <v>0</v>
      </c>
    </row>
    <row r="2684" spans="1:245" x14ac:dyDescent="0.2">
      <c r="A2684">
        <v>17</v>
      </c>
      <c r="B2684">
        <v>1</v>
      </c>
      <c r="C2684">
        <f>ROW(SmtRes!A864)</f>
        <v>864</v>
      </c>
      <c r="D2684">
        <f>ROW(EtalonRes!A864)</f>
        <v>864</v>
      </c>
      <c r="E2684" t="s">
        <v>605</v>
      </c>
      <c r="F2684" t="s">
        <v>255</v>
      </c>
      <c r="G2684" t="s">
        <v>256</v>
      </c>
      <c r="H2684" t="s">
        <v>18</v>
      </c>
      <c r="I2684">
        <f>ROUND(1/100,9)</f>
        <v>0.01</v>
      </c>
      <c r="J2684">
        <v>0</v>
      </c>
      <c r="K2684">
        <f>ROUND(1/100,9)</f>
        <v>0.01</v>
      </c>
      <c r="O2684">
        <f t="shared" si="1867"/>
        <v>225.56</v>
      </c>
      <c r="P2684">
        <f t="shared" si="1868"/>
        <v>0</v>
      </c>
      <c r="Q2684">
        <f t="shared" si="1869"/>
        <v>0</v>
      </c>
      <c r="R2684">
        <f t="shared" si="1870"/>
        <v>0</v>
      </c>
      <c r="S2684">
        <f t="shared" si="1871"/>
        <v>225.56</v>
      </c>
      <c r="T2684">
        <f t="shared" si="1872"/>
        <v>0</v>
      </c>
      <c r="U2684">
        <f t="shared" si="1873"/>
        <v>0.34630000000000005</v>
      </c>
      <c r="V2684">
        <f t="shared" si="1874"/>
        <v>0</v>
      </c>
      <c r="W2684">
        <f t="shared" si="1875"/>
        <v>0</v>
      </c>
      <c r="X2684">
        <f t="shared" si="1876"/>
        <v>157.88999999999999</v>
      </c>
      <c r="Y2684">
        <f t="shared" si="1877"/>
        <v>22.56</v>
      </c>
      <c r="AA2684">
        <v>35364244</v>
      </c>
      <c r="AB2684">
        <f t="shared" si="1878"/>
        <v>22555.56</v>
      </c>
      <c r="AC2684">
        <f t="shared" si="1879"/>
        <v>0</v>
      </c>
      <c r="AD2684">
        <f t="shared" si="1880"/>
        <v>0</v>
      </c>
      <c r="AE2684">
        <f t="shared" si="1881"/>
        <v>0</v>
      </c>
      <c r="AF2684">
        <f t="shared" si="1882"/>
        <v>22555.56</v>
      </c>
      <c r="AG2684">
        <f t="shared" si="1883"/>
        <v>0</v>
      </c>
      <c r="AH2684">
        <f t="shared" si="1884"/>
        <v>34.630000000000003</v>
      </c>
      <c r="AI2684">
        <f t="shared" si="1885"/>
        <v>0</v>
      </c>
      <c r="AJ2684">
        <f t="shared" si="1886"/>
        <v>0</v>
      </c>
      <c r="AK2684">
        <v>22555.56</v>
      </c>
      <c r="AL2684">
        <v>0</v>
      </c>
      <c r="AM2684">
        <v>0</v>
      </c>
      <c r="AN2684">
        <v>0</v>
      </c>
      <c r="AO2684">
        <v>22555.56</v>
      </c>
      <c r="AP2684">
        <v>0</v>
      </c>
      <c r="AQ2684">
        <v>34.630000000000003</v>
      </c>
      <c r="AR2684">
        <v>0</v>
      </c>
      <c r="AS2684">
        <v>0</v>
      </c>
      <c r="AT2684">
        <v>70</v>
      </c>
      <c r="AU2684">
        <v>10</v>
      </c>
      <c r="AV2684">
        <v>1</v>
      </c>
      <c r="AW2684">
        <v>1</v>
      </c>
      <c r="AZ2684">
        <v>1</v>
      </c>
      <c r="BA2684">
        <v>1</v>
      </c>
      <c r="BB2684">
        <v>1</v>
      </c>
      <c r="BC2684">
        <v>1</v>
      </c>
      <c r="BD2684" t="s">
        <v>3</v>
      </c>
      <c r="BE2684" t="s">
        <v>3</v>
      </c>
      <c r="BF2684" t="s">
        <v>3</v>
      </c>
      <c r="BG2684" t="s">
        <v>3</v>
      </c>
      <c r="BH2684">
        <v>0</v>
      </c>
      <c r="BI2684">
        <v>4</v>
      </c>
      <c r="BJ2684" t="s">
        <v>257</v>
      </c>
      <c r="BM2684">
        <v>0</v>
      </c>
      <c r="BN2684">
        <v>0</v>
      </c>
      <c r="BO2684" t="s">
        <v>3</v>
      </c>
      <c r="BP2684">
        <v>0</v>
      </c>
      <c r="BQ2684">
        <v>1</v>
      </c>
      <c r="BR2684">
        <v>0</v>
      </c>
      <c r="BS2684">
        <v>1</v>
      </c>
      <c r="BT2684">
        <v>1</v>
      </c>
      <c r="BU2684">
        <v>1</v>
      </c>
      <c r="BV2684">
        <v>1</v>
      </c>
      <c r="BW2684">
        <v>1</v>
      </c>
      <c r="BX2684">
        <v>1</v>
      </c>
      <c r="BY2684" t="s">
        <v>3</v>
      </c>
      <c r="BZ2684">
        <v>70</v>
      </c>
      <c r="CA2684">
        <v>10</v>
      </c>
      <c r="CB2684" t="s">
        <v>3</v>
      </c>
      <c r="CE2684">
        <v>0</v>
      </c>
      <c r="CF2684">
        <v>0</v>
      </c>
      <c r="CG2684">
        <v>0</v>
      </c>
      <c r="CM2684">
        <v>0</v>
      </c>
      <c r="CN2684" t="s">
        <v>3</v>
      </c>
      <c r="CO2684">
        <v>0</v>
      </c>
      <c r="CP2684">
        <f t="shared" si="1887"/>
        <v>225.56</v>
      </c>
      <c r="CQ2684">
        <f t="shared" si="1888"/>
        <v>0</v>
      </c>
      <c r="CR2684">
        <f t="shared" si="1889"/>
        <v>0</v>
      </c>
      <c r="CS2684">
        <f t="shared" si="1890"/>
        <v>0</v>
      </c>
      <c r="CT2684">
        <f t="shared" si="1891"/>
        <v>22555.56</v>
      </c>
      <c r="CU2684">
        <f t="shared" si="1892"/>
        <v>0</v>
      </c>
      <c r="CV2684">
        <f t="shared" si="1893"/>
        <v>34.630000000000003</v>
      </c>
      <c r="CW2684">
        <f t="shared" si="1894"/>
        <v>0</v>
      </c>
      <c r="CX2684">
        <f t="shared" si="1895"/>
        <v>0</v>
      </c>
      <c r="CY2684">
        <f t="shared" si="1896"/>
        <v>157.892</v>
      </c>
      <c r="CZ2684">
        <f t="shared" si="1897"/>
        <v>22.555999999999997</v>
      </c>
      <c r="DC2684" t="s">
        <v>3</v>
      </c>
      <c r="DD2684" t="s">
        <v>3</v>
      </c>
      <c r="DE2684" t="s">
        <v>3</v>
      </c>
      <c r="DF2684" t="s">
        <v>3</v>
      </c>
      <c r="DG2684" t="s">
        <v>3</v>
      </c>
      <c r="DH2684" t="s">
        <v>3</v>
      </c>
      <c r="DI2684" t="s">
        <v>3</v>
      </c>
      <c r="DJ2684" t="s">
        <v>3</v>
      </c>
      <c r="DK2684" t="s">
        <v>3</v>
      </c>
      <c r="DL2684" t="s">
        <v>3</v>
      </c>
      <c r="DM2684" t="s">
        <v>3</v>
      </c>
      <c r="DN2684">
        <v>0</v>
      </c>
      <c r="DO2684">
        <v>0</v>
      </c>
      <c r="DP2684">
        <v>1</v>
      </c>
      <c r="DQ2684">
        <v>1</v>
      </c>
      <c r="DU2684">
        <v>1010</v>
      </c>
      <c r="DV2684" t="s">
        <v>18</v>
      </c>
      <c r="DW2684" t="s">
        <v>18</v>
      </c>
      <c r="DX2684">
        <v>100</v>
      </c>
      <c r="DZ2684" t="s">
        <v>3</v>
      </c>
      <c r="EA2684" t="s">
        <v>3</v>
      </c>
      <c r="EB2684" t="s">
        <v>3</v>
      </c>
      <c r="EC2684" t="s">
        <v>3</v>
      </c>
      <c r="EE2684">
        <v>35096056</v>
      </c>
      <c r="EF2684">
        <v>1</v>
      </c>
      <c r="EG2684" t="s">
        <v>20</v>
      </c>
      <c r="EH2684">
        <v>0</v>
      </c>
      <c r="EI2684" t="s">
        <v>3</v>
      </c>
      <c r="EJ2684">
        <v>4</v>
      </c>
      <c r="EK2684">
        <v>0</v>
      </c>
      <c r="EL2684" t="s">
        <v>21</v>
      </c>
      <c r="EM2684" t="s">
        <v>22</v>
      </c>
      <c r="EO2684" t="s">
        <v>3</v>
      </c>
      <c r="EQ2684">
        <v>2097152</v>
      </c>
      <c r="ER2684">
        <v>22555.56</v>
      </c>
      <c r="ES2684">
        <v>0</v>
      </c>
      <c r="ET2684">
        <v>0</v>
      </c>
      <c r="EU2684">
        <v>0</v>
      </c>
      <c r="EV2684">
        <v>22555.56</v>
      </c>
      <c r="EW2684">
        <v>34.630000000000003</v>
      </c>
      <c r="EX2684">
        <v>0</v>
      </c>
      <c r="EY2684">
        <v>0</v>
      </c>
      <c r="FQ2684">
        <v>0</v>
      </c>
      <c r="FR2684">
        <v>0</v>
      </c>
      <c r="FS2684">
        <v>0</v>
      </c>
      <c r="FX2684">
        <v>70</v>
      </c>
      <c r="FY2684">
        <v>10</v>
      </c>
      <c r="GA2684" t="s">
        <v>3</v>
      </c>
      <c r="GD2684">
        <v>0</v>
      </c>
      <c r="GF2684">
        <v>-24549344</v>
      </c>
      <c r="GG2684">
        <v>2</v>
      </c>
      <c r="GH2684">
        <v>1</v>
      </c>
      <c r="GI2684">
        <v>-2</v>
      </c>
      <c r="GJ2684">
        <v>0</v>
      </c>
      <c r="GK2684">
        <f>ROUND(R2684*(R12)/100,2)</f>
        <v>0</v>
      </c>
      <c r="GL2684">
        <f t="shared" si="1898"/>
        <v>0</v>
      </c>
      <c r="GM2684">
        <f t="shared" si="1899"/>
        <v>406.01</v>
      </c>
      <c r="GN2684">
        <f t="shared" si="1900"/>
        <v>0</v>
      </c>
      <c r="GO2684">
        <f t="shared" si="1901"/>
        <v>0</v>
      </c>
      <c r="GP2684">
        <f t="shared" si="1902"/>
        <v>406.01</v>
      </c>
      <c r="GR2684">
        <v>0</v>
      </c>
      <c r="GS2684">
        <v>3</v>
      </c>
      <c r="GT2684">
        <v>0</v>
      </c>
      <c r="GU2684" t="s">
        <v>3</v>
      </c>
      <c r="GV2684">
        <f t="shared" si="1903"/>
        <v>0</v>
      </c>
      <c r="GW2684">
        <v>1</v>
      </c>
      <c r="GX2684">
        <f t="shared" si="1904"/>
        <v>0</v>
      </c>
      <c r="HA2684">
        <v>0</v>
      </c>
      <c r="HB2684">
        <v>0</v>
      </c>
      <c r="HC2684">
        <f t="shared" si="1905"/>
        <v>0</v>
      </c>
      <c r="HE2684" t="s">
        <v>3</v>
      </c>
      <c r="HF2684" t="s">
        <v>3</v>
      </c>
      <c r="HM2684" t="s">
        <v>3</v>
      </c>
      <c r="HN2684" t="s">
        <v>3</v>
      </c>
      <c r="HO2684" t="s">
        <v>3</v>
      </c>
      <c r="HP2684" t="s">
        <v>3</v>
      </c>
      <c r="HQ2684" t="s">
        <v>3</v>
      </c>
      <c r="HS2684">
        <v>0</v>
      </c>
      <c r="IK2684">
        <v>0</v>
      </c>
    </row>
    <row r="2685" spans="1:245" x14ac:dyDescent="0.2">
      <c r="A2685">
        <v>17</v>
      </c>
      <c r="B2685">
        <v>1</v>
      </c>
      <c r="C2685">
        <f>ROW(SmtRes!A865)</f>
        <v>865</v>
      </c>
      <c r="D2685">
        <f>ROW(EtalonRes!A865)</f>
        <v>865</v>
      </c>
      <c r="E2685" t="s">
        <v>606</v>
      </c>
      <c r="F2685" t="s">
        <v>543</v>
      </c>
      <c r="G2685" t="s">
        <v>544</v>
      </c>
      <c r="H2685" t="s">
        <v>26</v>
      </c>
      <c r="I2685">
        <f>ROUND(20/100,9)</f>
        <v>0.2</v>
      </c>
      <c r="J2685">
        <v>0</v>
      </c>
      <c r="K2685">
        <f>ROUND(20/100,9)</f>
        <v>0.2</v>
      </c>
      <c r="O2685">
        <f t="shared" si="1867"/>
        <v>721.98</v>
      </c>
      <c r="P2685">
        <f t="shared" si="1868"/>
        <v>0</v>
      </c>
      <c r="Q2685">
        <f t="shared" si="1869"/>
        <v>0</v>
      </c>
      <c r="R2685">
        <f t="shared" si="1870"/>
        <v>0</v>
      </c>
      <c r="S2685">
        <f t="shared" si="1871"/>
        <v>721.98</v>
      </c>
      <c r="T2685">
        <f t="shared" si="1872"/>
        <v>0</v>
      </c>
      <c r="U2685">
        <f t="shared" si="1873"/>
        <v>1.1839999999999999</v>
      </c>
      <c r="V2685">
        <f t="shared" si="1874"/>
        <v>0</v>
      </c>
      <c r="W2685">
        <f t="shared" si="1875"/>
        <v>0</v>
      </c>
      <c r="X2685">
        <f t="shared" si="1876"/>
        <v>505.39</v>
      </c>
      <c r="Y2685">
        <f t="shared" si="1877"/>
        <v>72.2</v>
      </c>
      <c r="AA2685">
        <v>35364244</v>
      </c>
      <c r="AB2685">
        <f t="shared" si="1878"/>
        <v>3609.9</v>
      </c>
      <c r="AC2685">
        <f t="shared" si="1879"/>
        <v>0</v>
      </c>
      <c r="AD2685">
        <f t="shared" si="1880"/>
        <v>0</v>
      </c>
      <c r="AE2685">
        <f t="shared" si="1881"/>
        <v>0</v>
      </c>
      <c r="AF2685">
        <f t="shared" si="1882"/>
        <v>3609.9</v>
      </c>
      <c r="AG2685">
        <f t="shared" si="1883"/>
        <v>0</v>
      </c>
      <c r="AH2685">
        <f t="shared" si="1884"/>
        <v>5.92</v>
      </c>
      <c r="AI2685">
        <f t="shared" si="1885"/>
        <v>0</v>
      </c>
      <c r="AJ2685">
        <f t="shared" si="1886"/>
        <v>0</v>
      </c>
      <c r="AK2685">
        <v>3609.9</v>
      </c>
      <c r="AL2685">
        <v>0</v>
      </c>
      <c r="AM2685">
        <v>0</v>
      </c>
      <c r="AN2685">
        <v>0</v>
      </c>
      <c r="AO2685">
        <v>3609.9</v>
      </c>
      <c r="AP2685">
        <v>0</v>
      </c>
      <c r="AQ2685">
        <v>5.92</v>
      </c>
      <c r="AR2685">
        <v>0</v>
      </c>
      <c r="AS2685">
        <v>0</v>
      </c>
      <c r="AT2685">
        <v>70</v>
      </c>
      <c r="AU2685">
        <v>10</v>
      </c>
      <c r="AV2685">
        <v>1</v>
      </c>
      <c r="AW2685">
        <v>1</v>
      </c>
      <c r="AZ2685">
        <v>1</v>
      </c>
      <c r="BA2685">
        <v>1</v>
      </c>
      <c r="BB2685">
        <v>1</v>
      </c>
      <c r="BC2685">
        <v>1</v>
      </c>
      <c r="BD2685" t="s">
        <v>3</v>
      </c>
      <c r="BE2685" t="s">
        <v>3</v>
      </c>
      <c r="BF2685" t="s">
        <v>3</v>
      </c>
      <c r="BG2685" t="s">
        <v>3</v>
      </c>
      <c r="BH2685">
        <v>0</v>
      </c>
      <c r="BI2685">
        <v>4</v>
      </c>
      <c r="BJ2685" t="s">
        <v>545</v>
      </c>
      <c r="BM2685">
        <v>0</v>
      </c>
      <c r="BN2685">
        <v>0</v>
      </c>
      <c r="BO2685" t="s">
        <v>3</v>
      </c>
      <c r="BP2685">
        <v>0</v>
      </c>
      <c r="BQ2685">
        <v>1</v>
      </c>
      <c r="BR2685">
        <v>0</v>
      </c>
      <c r="BS2685">
        <v>1</v>
      </c>
      <c r="BT2685">
        <v>1</v>
      </c>
      <c r="BU2685">
        <v>1</v>
      </c>
      <c r="BV2685">
        <v>1</v>
      </c>
      <c r="BW2685">
        <v>1</v>
      </c>
      <c r="BX2685">
        <v>1</v>
      </c>
      <c r="BY2685" t="s">
        <v>3</v>
      </c>
      <c r="BZ2685">
        <v>70</v>
      </c>
      <c r="CA2685">
        <v>10</v>
      </c>
      <c r="CB2685" t="s">
        <v>3</v>
      </c>
      <c r="CE2685">
        <v>0</v>
      </c>
      <c r="CF2685">
        <v>0</v>
      </c>
      <c r="CG2685">
        <v>0</v>
      </c>
      <c r="CM2685">
        <v>0</v>
      </c>
      <c r="CN2685" t="s">
        <v>3</v>
      </c>
      <c r="CO2685">
        <v>0</v>
      </c>
      <c r="CP2685">
        <f t="shared" si="1887"/>
        <v>721.98</v>
      </c>
      <c r="CQ2685">
        <f t="shared" si="1888"/>
        <v>0</v>
      </c>
      <c r="CR2685">
        <f t="shared" si="1889"/>
        <v>0</v>
      </c>
      <c r="CS2685">
        <f t="shared" si="1890"/>
        <v>0</v>
      </c>
      <c r="CT2685">
        <f t="shared" si="1891"/>
        <v>3609.9</v>
      </c>
      <c r="CU2685">
        <f t="shared" si="1892"/>
        <v>0</v>
      </c>
      <c r="CV2685">
        <f t="shared" si="1893"/>
        <v>5.92</v>
      </c>
      <c r="CW2685">
        <f t="shared" si="1894"/>
        <v>0</v>
      </c>
      <c r="CX2685">
        <f t="shared" si="1895"/>
        <v>0</v>
      </c>
      <c r="CY2685">
        <f t="shared" si="1896"/>
        <v>505.38599999999997</v>
      </c>
      <c r="CZ2685">
        <f t="shared" si="1897"/>
        <v>72.198000000000008</v>
      </c>
      <c r="DC2685" t="s">
        <v>3</v>
      </c>
      <c r="DD2685" t="s">
        <v>3</v>
      </c>
      <c r="DE2685" t="s">
        <v>3</v>
      </c>
      <c r="DF2685" t="s">
        <v>3</v>
      </c>
      <c r="DG2685" t="s">
        <v>3</v>
      </c>
      <c r="DH2685" t="s">
        <v>3</v>
      </c>
      <c r="DI2685" t="s">
        <v>3</v>
      </c>
      <c r="DJ2685" t="s">
        <v>3</v>
      </c>
      <c r="DK2685" t="s">
        <v>3</v>
      </c>
      <c r="DL2685" t="s">
        <v>3</v>
      </c>
      <c r="DM2685" t="s">
        <v>3</v>
      </c>
      <c r="DN2685">
        <v>0</v>
      </c>
      <c r="DO2685">
        <v>0</v>
      </c>
      <c r="DP2685">
        <v>1</v>
      </c>
      <c r="DQ2685">
        <v>1</v>
      </c>
      <c r="DU2685">
        <v>1003</v>
      </c>
      <c r="DV2685" t="s">
        <v>26</v>
      </c>
      <c r="DW2685" t="s">
        <v>26</v>
      </c>
      <c r="DX2685">
        <v>100</v>
      </c>
      <c r="DZ2685" t="s">
        <v>3</v>
      </c>
      <c r="EA2685" t="s">
        <v>3</v>
      </c>
      <c r="EB2685" t="s">
        <v>3</v>
      </c>
      <c r="EC2685" t="s">
        <v>3</v>
      </c>
      <c r="EE2685">
        <v>35096056</v>
      </c>
      <c r="EF2685">
        <v>1</v>
      </c>
      <c r="EG2685" t="s">
        <v>20</v>
      </c>
      <c r="EH2685">
        <v>0</v>
      </c>
      <c r="EI2685" t="s">
        <v>3</v>
      </c>
      <c r="EJ2685">
        <v>4</v>
      </c>
      <c r="EK2685">
        <v>0</v>
      </c>
      <c r="EL2685" t="s">
        <v>21</v>
      </c>
      <c r="EM2685" t="s">
        <v>22</v>
      </c>
      <c r="EO2685" t="s">
        <v>3</v>
      </c>
      <c r="EQ2685">
        <v>2097152</v>
      </c>
      <c r="ER2685">
        <v>3609.9</v>
      </c>
      <c r="ES2685">
        <v>0</v>
      </c>
      <c r="ET2685">
        <v>0</v>
      </c>
      <c r="EU2685">
        <v>0</v>
      </c>
      <c r="EV2685">
        <v>3609.9</v>
      </c>
      <c r="EW2685">
        <v>5.92</v>
      </c>
      <c r="EX2685">
        <v>0</v>
      </c>
      <c r="EY2685">
        <v>0</v>
      </c>
      <c r="FQ2685">
        <v>0</v>
      </c>
      <c r="FR2685">
        <v>0</v>
      </c>
      <c r="FS2685">
        <v>0</v>
      </c>
      <c r="FX2685">
        <v>70</v>
      </c>
      <c r="FY2685">
        <v>10</v>
      </c>
      <c r="GA2685" t="s">
        <v>3</v>
      </c>
      <c r="GD2685">
        <v>0</v>
      </c>
      <c r="GF2685">
        <v>1485820568</v>
      </c>
      <c r="GG2685">
        <v>2</v>
      </c>
      <c r="GH2685">
        <v>1</v>
      </c>
      <c r="GI2685">
        <v>-2</v>
      </c>
      <c r="GJ2685">
        <v>0</v>
      </c>
      <c r="GK2685">
        <f>ROUND(R2685*(R12)/100,2)</f>
        <v>0</v>
      </c>
      <c r="GL2685">
        <f t="shared" si="1898"/>
        <v>0</v>
      </c>
      <c r="GM2685">
        <f t="shared" si="1899"/>
        <v>1299.57</v>
      </c>
      <c r="GN2685">
        <f t="shared" si="1900"/>
        <v>0</v>
      </c>
      <c r="GO2685">
        <f t="shared" si="1901"/>
        <v>0</v>
      </c>
      <c r="GP2685">
        <f t="shared" si="1902"/>
        <v>1299.57</v>
      </c>
      <c r="GR2685">
        <v>0</v>
      </c>
      <c r="GS2685">
        <v>3</v>
      </c>
      <c r="GT2685">
        <v>0</v>
      </c>
      <c r="GU2685" t="s">
        <v>3</v>
      </c>
      <c r="GV2685">
        <f t="shared" si="1903"/>
        <v>0</v>
      </c>
      <c r="GW2685">
        <v>1</v>
      </c>
      <c r="GX2685">
        <f t="shared" si="1904"/>
        <v>0</v>
      </c>
      <c r="HA2685">
        <v>0</v>
      </c>
      <c r="HB2685">
        <v>0</v>
      </c>
      <c r="HC2685">
        <f t="shared" si="1905"/>
        <v>0</v>
      </c>
      <c r="HE2685" t="s">
        <v>3</v>
      </c>
      <c r="HF2685" t="s">
        <v>3</v>
      </c>
      <c r="HM2685" t="s">
        <v>3</v>
      </c>
      <c r="HN2685" t="s">
        <v>3</v>
      </c>
      <c r="HO2685" t="s">
        <v>3</v>
      </c>
      <c r="HP2685" t="s">
        <v>3</v>
      </c>
      <c r="HQ2685" t="s">
        <v>3</v>
      </c>
      <c r="HS2685">
        <v>0</v>
      </c>
      <c r="IK2685">
        <v>0</v>
      </c>
    </row>
    <row r="2686" spans="1:245" x14ac:dyDescent="0.2">
      <c r="A2686">
        <v>17</v>
      </c>
      <c r="B2686">
        <v>1</v>
      </c>
      <c r="C2686">
        <f>ROW(SmtRes!A874)</f>
        <v>874</v>
      </c>
      <c r="D2686">
        <f>ROW(EtalonRes!A874)</f>
        <v>874</v>
      </c>
      <c r="E2686" t="s">
        <v>607</v>
      </c>
      <c r="F2686" t="s">
        <v>29</v>
      </c>
      <c r="G2686" t="s">
        <v>30</v>
      </c>
      <c r="H2686" t="s">
        <v>26</v>
      </c>
      <c r="I2686">
        <f>ROUND(50/100,9)</f>
        <v>0.5</v>
      </c>
      <c r="J2686">
        <v>0</v>
      </c>
      <c r="K2686">
        <f>ROUND(50/100,9)</f>
        <v>0.5</v>
      </c>
      <c r="O2686">
        <f t="shared" si="1867"/>
        <v>6148.28</v>
      </c>
      <c r="P2686">
        <f t="shared" si="1868"/>
        <v>5342.71</v>
      </c>
      <c r="Q2686">
        <f t="shared" si="1869"/>
        <v>445.8</v>
      </c>
      <c r="R2686">
        <f t="shared" si="1870"/>
        <v>227.18</v>
      </c>
      <c r="S2686">
        <f t="shared" si="1871"/>
        <v>359.77</v>
      </c>
      <c r="T2686">
        <f t="shared" si="1872"/>
        <v>0</v>
      </c>
      <c r="U2686">
        <f t="shared" si="1873"/>
        <v>0.59</v>
      </c>
      <c r="V2686">
        <f t="shared" si="1874"/>
        <v>0</v>
      </c>
      <c r="W2686">
        <f t="shared" si="1875"/>
        <v>0</v>
      </c>
      <c r="X2686">
        <f t="shared" si="1876"/>
        <v>251.84</v>
      </c>
      <c r="Y2686">
        <f t="shared" si="1877"/>
        <v>35.979999999999997</v>
      </c>
      <c r="AA2686">
        <v>35364244</v>
      </c>
      <c r="AB2686">
        <f t="shared" si="1878"/>
        <v>12296.54</v>
      </c>
      <c r="AC2686">
        <f t="shared" si="1879"/>
        <v>10685.41</v>
      </c>
      <c r="AD2686">
        <f t="shared" si="1880"/>
        <v>891.59</v>
      </c>
      <c r="AE2686">
        <f t="shared" si="1881"/>
        <v>454.35</v>
      </c>
      <c r="AF2686">
        <f t="shared" si="1882"/>
        <v>719.54</v>
      </c>
      <c r="AG2686">
        <f t="shared" si="1883"/>
        <v>0</v>
      </c>
      <c r="AH2686">
        <f t="shared" si="1884"/>
        <v>1.18</v>
      </c>
      <c r="AI2686">
        <f t="shared" si="1885"/>
        <v>0</v>
      </c>
      <c r="AJ2686">
        <f t="shared" si="1886"/>
        <v>0</v>
      </c>
      <c r="AK2686">
        <v>12296.54</v>
      </c>
      <c r="AL2686">
        <v>10685.41</v>
      </c>
      <c r="AM2686">
        <v>891.59</v>
      </c>
      <c r="AN2686">
        <v>454.35</v>
      </c>
      <c r="AO2686">
        <v>719.54</v>
      </c>
      <c r="AP2686">
        <v>0</v>
      </c>
      <c r="AQ2686">
        <v>1.18</v>
      </c>
      <c r="AR2686">
        <v>0</v>
      </c>
      <c r="AS2686">
        <v>0</v>
      </c>
      <c r="AT2686">
        <v>70</v>
      </c>
      <c r="AU2686">
        <v>10</v>
      </c>
      <c r="AV2686">
        <v>1</v>
      </c>
      <c r="AW2686">
        <v>1</v>
      </c>
      <c r="AZ2686">
        <v>1</v>
      </c>
      <c r="BA2686">
        <v>1</v>
      </c>
      <c r="BB2686">
        <v>1</v>
      </c>
      <c r="BC2686">
        <v>1</v>
      </c>
      <c r="BD2686" t="s">
        <v>3</v>
      </c>
      <c r="BE2686" t="s">
        <v>3</v>
      </c>
      <c r="BF2686" t="s">
        <v>3</v>
      </c>
      <c r="BG2686" t="s">
        <v>3</v>
      </c>
      <c r="BH2686">
        <v>0</v>
      </c>
      <c r="BI2686">
        <v>4</v>
      </c>
      <c r="BJ2686" t="s">
        <v>31</v>
      </c>
      <c r="BM2686">
        <v>0</v>
      </c>
      <c r="BN2686">
        <v>0</v>
      </c>
      <c r="BO2686" t="s">
        <v>3</v>
      </c>
      <c r="BP2686">
        <v>0</v>
      </c>
      <c r="BQ2686">
        <v>1</v>
      </c>
      <c r="BR2686">
        <v>0</v>
      </c>
      <c r="BS2686">
        <v>1</v>
      </c>
      <c r="BT2686">
        <v>1</v>
      </c>
      <c r="BU2686">
        <v>1</v>
      </c>
      <c r="BV2686">
        <v>1</v>
      </c>
      <c r="BW2686">
        <v>1</v>
      </c>
      <c r="BX2686">
        <v>1</v>
      </c>
      <c r="BY2686" t="s">
        <v>3</v>
      </c>
      <c r="BZ2686">
        <v>70</v>
      </c>
      <c r="CA2686">
        <v>10</v>
      </c>
      <c r="CB2686" t="s">
        <v>3</v>
      </c>
      <c r="CE2686">
        <v>0</v>
      </c>
      <c r="CF2686">
        <v>0</v>
      </c>
      <c r="CG2686">
        <v>0</v>
      </c>
      <c r="CM2686">
        <v>0</v>
      </c>
      <c r="CN2686" t="s">
        <v>3</v>
      </c>
      <c r="CO2686">
        <v>0</v>
      </c>
      <c r="CP2686">
        <f t="shared" si="1887"/>
        <v>6148.2800000000007</v>
      </c>
      <c r="CQ2686">
        <f t="shared" si="1888"/>
        <v>10685.41</v>
      </c>
      <c r="CR2686">
        <f t="shared" si="1889"/>
        <v>891.59</v>
      </c>
      <c r="CS2686">
        <f t="shared" si="1890"/>
        <v>454.35</v>
      </c>
      <c r="CT2686">
        <f t="shared" si="1891"/>
        <v>719.54</v>
      </c>
      <c r="CU2686">
        <f t="shared" si="1892"/>
        <v>0</v>
      </c>
      <c r="CV2686">
        <f t="shared" si="1893"/>
        <v>1.18</v>
      </c>
      <c r="CW2686">
        <f t="shared" si="1894"/>
        <v>0</v>
      </c>
      <c r="CX2686">
        <f t="shared" si="1895"/>
        <v>0</v>
      </c>
      <c r="CY2686">
        <f t="shared" si="1896"/>
        <v>251.83899999999997</v>
      </c>
      <c r="CZ2686">
        <f t="shared" si="1897"/>
        <v>35.976999999999997</v>
      </c>
      <c r="DC2686" t="s">
        <v>3</v>
      </c>
      <c r="DD2686" t="s">
        <v>3</v>
      </c>
      <c r="DE2686" t="s">
        <v>3</v>
      </c>
      <c r="DF2686" t="s">
        <v>3</v>
      </c>
      <c r="DG2686" t="s">
        <v>3</v>
      </c>
      <c r="DH2686" t="s">
        <v>3</v>
      </c>
      <c r="DI2686" t="s">
        <v>3</v>
      </c>
      <c r="DJ2686" t="s">
        <v>3</v>
      </c>
      <c r="DK2686" t="s">
        <v>3</v>
      </c>
      <c r="DL2686" t="s">
        <v>3</v>
      </c>
      <c r="DM2686" t="s">
        <v>3</v>
      </c>
      <c r="DN2686">
        <v>0</v>
      </c>
      <c r="DO2686">
        <v>0</v>
      </c>
      <c r="DP2686">
        <v>1</v>
      </c>
      <c r="DQ2686">
        <v>1</v>
      </c>
      <c r="DU2686">
        <v>1003</v>
      </c>
      <c r="DV2686" t="s">
        <v>26</v>
      </c>
      <c r="DW2686" t="s">
        <v>26</v>
      </c>
      <c r="DX2686">
        <v>100</v>
      </c>
      <c r="DZ2686" t="s">
        <v>3</v>
      </c>
      <c r="EA2686" t="s">
        <v>3</v>
      </c>
      <c r="EB2686" t="s">
        <v>3</v>
      </c>
      <c r="EC2686" t="s">
        <v>3</v>
      </c>
      <c r="EE2686">
        <v>35096056</v>
      </c>
      <c r="EF2686">
        <v>1</v>
      </c>
      <c r="EG2686" t="s">
        <v>20</v>
      </c>
      <c r="EH2686">
        <v>0</v>
      </c>
      <c r="EI2686" t="s">
        <v>3</v>
      </c>
      <c r="EJ2686">
        <v>4</v>
      </c>
      <c r="EK2686">
        <v>0</v>
      </c>
      <c r="EL2686" t="s">
        <v>21</v>
      </c>
      <c r="EM2686" t="s">
        <v>22</v>
      </c>
      <c r="EO2686" t="s">
        <v>3</v>
      </c>
      <c r="EQ2686">
        <v>2097152</v>
      </c>
      <c r="ER2686">
        <v>12296.54</v>
      </c>
      <c r="ES2686">
        <v>10685.41</v>
      </c>
      <c r="ET2686">
        <v>891.59</v>
      </c>
      <c r="EU2686">
        <v>454.35</v>
      </c>
      <c r="EV2686">
        <v>719.54</v>
      </c>
      <c r="EW2686">
        <v>1.18</v>
      </c>
      <c r="EX2686">
        <v>0</v>
      </c>
      <c r="EY2686">
        <v>0</v>
      </c>
      <c r="FQ2686">
        <v>0</v>
      </c>
      <c r="FR2686">
        <v>0</v>
      </c>
      <c r="FS2686">
        <v>0</v>
      </c>
      <c r="FX2686">
        <v>70</v>
      </c>
      <c r="FY2686">
        <v>10</v>
      </c>
      <c r="GA2686" t="s">
        <v>3</v>
      </c>
      <c r="GD2686">
        <v>0</v>
      </c>
      <c r="GF2686">
        <v>1756020469</v>
      </c>
      <c r="GG2686">
        <v>2</v>
      </c>
      <c r="GH2686">
        <v>1</v>
      </c>
      <c r="GI2686">
        <v>-2</v>
      </c>
      <c r="GJ2686">
        <v>0</v>
      </c>
      <c r="GK2686">
        <f>ROUND(R2686*(R12)/100,2)</f>
        <v>245.35</v>
      </c>
      <c r="GL2686">
        <f t="shared" si="1898"/>
        <v>0</v>
      </c>
      <c r="GM2686">
        <f t="shared" si="1899"/>
        <v>6681.45</v>
      </c>
      <c r="GN2686">
        <f t="shared" si="1900"/>
        <v>0</v>
      </c>
      <c r="GO2686">
        <f t="shared" si="1901"/>
        <v>0</v>
      </c>
      <c r="GP2686">
        <f t="shared" si="1902"/>
        <v>6681.45</v>
      </c>
      <c r="GR2686">
        <v>0</v>
      </c>
      <c r="GS2686">
        <v>3</v>
      </c>
      <c r="GT2686">
        <v>0</v>
      </c>
      <c r="GU2686" t="s">
        <v>3</v>
      </c>
      <c r="GV2686">
        <f t="shared" si="1903"/>
        <v>0</v>
      </c>
      <c r="GW2686">
        <v>1</v>
      </c>
      <c r="GX2686">
        <f t="shared" si="1904"/>
        <v>0</v>
      </c>
      <c r="HA2686">
        <v>0</v>
      </c>
      <c r="HB2686">
        <v>0</v>
      </c>
      <c r="HC2686">
        <f t="shared" si="1905"/>
        <v>0</v>
      </c>
      <c r="HE2686" t="s">
        <v>3</v>
      </c>
      <c r="HF2686" t="s">
        <v>3</v>
      </c>
      <c r="HM2686" t="s">
        <v>3</v>
      </c>
      <c r="HN2686" t="s">
        <v>3</v>
      </c>
      <c r="HO2686" t="s">
        <v>3</v>
      </c>
      <c r="HP2686" t="s">
        <v>3</v>
      </c>
      <c r="HQ2686" t="s">
        <v>3</v>
      </c>
      <c r="HS2686">
        <v>0</v>
      </c>
      <c r="IK2686">
        <v>0</v>
      </c>
    </row>
    <row r="2687" spans="1:245" x14ac:dyDescent="0.2">
      <c r="A2687">
        <v>17</v>
      </c>
      <c r="B2687">
        <v>1</v>
      </c>
      <c r="E2687" t="s">
        <v>608</v>
      </c>
      <c r="F2687" t="s">
        <v>33</v>
      </c>
      <c r="G2687" t="s">
        <v>34</v>
      </c>
      <c r="H2687" t="s">
        <v>35</v>
      </c>
      <c r="I2687">
        <v>0.05</v>
      </c>
      <c r="J2687">
        <v>0</v>
      </c>
      <c r="K2687">
        <v>0.05</v>
      </c>
      <c r="O2687">
        <f t="shared" si="1867"/>
        <v>6476.63</v>
      </c>
      <c r="P2687">
        <f t="shared" si="1868"/>
        <v>6476.63</v>
      </c>
      <c r="Q2687">
        <f t="shared" si="1869"/>
        <v>0</v>
      </c>
      <c r="R2687">
        <f t="shared" si="1870"/>
        <v>0</v>
      </c>
      <c r="S2687">
        <f t="shared" si="1871"/>
        <v>0</v>
      </c>
      <c r="T2687">
        <f t="shared" si="1872"/>
        <v>0</v>
      </c>
      <c r="U2687">
        <f t="shared" si="1873"/>
        <v>0</v>
      </c>
      <c r="V2687">
        <f t="shared" si="1874"/>
        <v>0</v>
      </c>
      <c r="W2687">
        <f t="shared" si="1875"/>
        <v>0</v>
      </c>
      <c r="X2687">
        <f t="shared" si="1876"/>
        <v>0</v>
      </c>
      <c r="Y2687">
        <f t="shared" si="1877"/>
        <v>0</v>
      </c>
      <c r="AA2687">
        <v>35364244</v>
      </c>
      <c r="AB2687">
        <f t="shared" si="1878"/>
        <v>129532.62</v>
      </c>
      <c r="AC2687">
        <f t="shared" si="1879"/>
        <v>129532.62</v>
      </c>
      <c r="AD2687">
        <f t="shared" si="1880"/>
        <v>0</v>
      </c>
      <c r="AE2687">
        <f t="shared" si="1881"/>
        <v>0</v>
      </c>
      <c r="AF2687">
        <f t="shared" si="1882"/>
        <v>0</v>
      </c>
      <c r="AG2687">
        <f t="shared" si="1883"/>
        <v>0</v>
      </c>
      <c r="AH2687">
        <f t="shared" si="1884"/>
        <v>0</v>
      </c>
      <c r="AI2687">
        <f t="shared" si="1885"/>
        <v>0</v>
      </c>
      <c r="AJ2687">
        <f t="shared" si="1886"/>
        <v>0</v>
      </c>
      <c r="AK2687">
        <v>129532.62</v>
      </c>
      <c r="AL2687">
        <v>129532.62</v>
      </c>
      <c r="AM2687">
        <v>0</v>
      </c>
      <c r="AN2687">
        <v>0</v>
      </c>
      <c r="AO2687">
        <v>0</v>
      </c>
      <c r="AP2687">
        <v>0</v>
      </c>
      <c r="AQ2687">
        <v>0</v>
      </c>
      <c r="AR2687">
        <v>0</v>
      </c>
      <c r="AS2687">
        <v>0</v>
      </c>
      <c r="AT2687">
        <v>70</v>
      </c>
      <c r="AU2687">
        <v>10</v>
      </c>
      <c r="AV2687">
        <v>1</v>
      </c>
      <c r="AW2687">
        <v>1</v>
      </c>
      <c r="AZ2687">
        <v>1</v>
      </c>
      <c r="BA2687">
        <v>1</v>
      </c>
      <c r="BB2687">
        <v>1</v>
      </c>
      <c r="BC2687">
        <v>1</v>
      </c>
      <c r="BD2687" t="s">
        <v>3</v>
      </c>
      <c r="BE2687" t="s">
        <v>3</v>
      </c>
      <c r="BF2687" t="s">
        <v>3</v>
      </c>
      <c r="BG2687" t="s">
        <v>3</v>
      </c>
      <c r="BH2687">
        <v>3</v>
      </c>
      <c r="BI2687">
        <v>4</v>
      </c>
      <c r="BJ2687" t="s">
        <v>36</v>
      </c>
      <c r="BM2687">
        <v>0</v>
      </c>
      <c r="BN2687">
        <v>0</v>
      </c>
      <c r="BO2687" t="s">
        <v>3</v>
      </c>
      <c r="BP2687">
        <v>0</v>
      </c>
      <c r="BQ2687">
        <v>1</v>
      </c>
      <c r="BR2687">
        <v>0</v>
      </c>
      <c r="BS2687">
        <v>1</v>
      </c>
      <c r="BT2687">
        <v>1</v>
      </c>
      <c r="BU2687">
        <v>1</v>
      </c>
      <c r="BV2687">
        <v>1</v>
      </c>
      <c r="BW2687">
        <v>1</v>
      </c>
      <c r="BX2687">
        <v>1</v>
      </c>
      <c r="BY2687" t="s">
        <v>3</v>
      </c>
      <c r="BZ2687">
        <v>70</v>
      </c>
      <c r="CA2687">
        <v>10</v>
      </c>
      <c r="CB2687" t="s">
        <v>3</v>
      </c>
      <c r="CE2687">
        <v>0</v>
      </c>
      <c r="CF2687">
        <v>0</v>
      </c>
      <c r="CG2687">
        <v>0</v>
      </c>
      <c r="CM2687">
        <v>0</v>
      </c>
      <c r="CN2687" t="s">
        <v>3</v>
      </c>
      <c r="CO2687">
        <v>0</v>
      </c>
      <c r="CP2687">
        <f t="shared" si="1887"/>
        <v>6476.63</v>
      </c>
      <c r="CQ2687">
        <f t="shared" si="1888"/>
        <v>129532.62</v>
      </c>
      <c r="CR2687">
        <f t="shared" si="1889"/>
        <v>0</v>
      </c>
      <c r="CS2687">
        <f t="shared" si="1890"/>
        <v>0</v>
      </c>
      <c r="CT2687">
        <f t="shared" si="1891"/>
        <v>0</v>
      </c>
      <c r="CU2687">
        <f t="shared" si="1892"/>
        <v>0</v>
      </c>
      <c r="CV2687">
        <f t="shared" si="1893"/>
        <v>0</v>
      </c>
      <c r="CW2687">
        <f t="shared" si="1894"/>
        <v>0</v>
      </c>
      <c r="CX2687">
        <f t="shared" si="1895"/>
        <v>0</v>
      </c>
      <c r="CY2687">
        <f t="shared" si="1896"/>
        <v>0</v>
      </c>
      <c r="CZ2687">
        <f t="shared" si="1897"/>
        <v>0</v>
      </c>
      <c r="DC2687" t="s">
        <v>3</v>
      </c>
      <c r="DD2687" t="s">
        <v>3</v>
      </c>
      <c r="DE2687" t="s">
        <v>3</v>
      </c>
      <c r="DF2687" t="s">
        <v>3</v>
      </c>
      <c r="DG2687" t="s">
        <v>3</v>
      </c>
      <c r="DH2687" t="s">
        <v>3</v>
      </c>
      <c r="DI2687" t="s">
        <v>3</v>
      </c>
      <c r="DJ2687" t="s">
        <v>3</v>
      </c>
      <c r="DK2687" t="s">
        <v>3</v>
      </c>
      <c r="DL2687" t="s">
        <v>3</v>
      </c>
      <c r="DM2687" t="s">
        <v>3</v>
      </c>
      <c r="DN2687">
        <v>0</v>
      </c>
      <c r="DO2687">
        <v>0</v>
      </c>
      <c r="DP2687">
        <v>1</v>
      </c>
      <c r="DQ2687">
        <v>1</v>
      </c>
      <c r="DU2687">
        <v>1003</v>
      </c>
      <c r="DV2687" t="s">
        <v>35</v>
      </c>
      <c r="DW2687" t="s">
        <v>35</v>
      </c>
      <c r="DX2687">
        <v>1000</v>
      </c>
      <c r="DZ2687" t="s">
        <v>3</v>
      </c>
      <c r="EA2687" t="s">
        <v>3</v>
      </c>
      <c r="EB2687" t="s">
        <v>3</v>
      </c>
      <c r="EC2687" t="s">
        <v>3</v>
      </c>
      <c r="EE2687">
        <v>35096056</v>
      </c>
      <c r="EF2687">
        <v>1</v>
      </c>
      <c r="EG2687" t="s">
        <v>20</v>
      </c>
      <c r="EH2687">
        <v>0</v>
      </c>
      <c r="EI2687" t="s">
        <v>3</v>
      </c>
      <c r="EJ2687">
        <v>4</v>
      </c>
      <c r="EK2687">
        <v>0</v>
      </c>
      <c r="EL2687" t="s">
        <v>21</v>
      </c>
      <c r="EM2687" t="s">
        <v>22</v>
      </c>
      <c r="EO2687" t="s">
        <v>3</v>
      </c>
      <c r="EQ2687">
        <v>2097152</v>
      </c>
      <c r="ER2687">
        <v>129532.62</v>
      </c>
      <c r="ES2687">
        <v>129532.62</v>
      </c>
      <c r="ET2687">
        <v>0</v>
      </c>
      <c r="EU2687">
        <v>0</v>
      </c>
      <c r="EV2687">
        <v>0</v>
      </c>
      <c r="EW2687">
        <v>0</v>
      </c>
      <c r="EX2687">
        <v>0</v>
      </c>
      <c r="EY2687">
        <v>0</v>
      </c>
      <c r="FQ2687">
        <v>0</v>
      </c>
      <c r="FR2687">
        <v>0</v>
      </c>
      <c r="FS2687">
        <v>0</v>
      </c>
      <c r="FX2687">
        <v>70</v>
      </c>
      <c r="FY2687">
        <v>10</v>
      </c>
      <c r="GA2687" t="s">
        <v>3</v>
      </c>
      <c r="GD2687">
        <v>0</v>
      </c>
      <c r="GF2687">
        <v>7717958</v>
      </c>
      <c r="GG2687">
        <v>2</v>
      </c>
      <c r="GH2687">
        <v>1</v>
      </c>
      <c r="GI2687">
        <v>-2</v>
      </c>
      <c r="GJ2687">
        <v>0</v>
      </c>
      <c r="GK2687">
        <f>ROUND(R2687*(R12)/100,2)</f>
        <v>0</v>
      </c>
      <c r="GL2687">
        <f t="shared" si="1898"/>
        <v>0</v>
      </c>
      <c r="GM2687">
        <f t="shared" si="1899"/>
        <v>6476.63</v>
      </c>
      <c r="GN2687">
        <f t="shared" si="1900"/>
        <v>0</v>
      </c>
      <c r="GO2687">
        <f t="shared" si="1901"/>
        <v>0</v>
      </c>
      <c r="GP2687">
        <f t="shared" si="1902"/>
        <v>6476.63</v>
      </c>
      <c r="GR2687">
        <v>0</v>
      </c>
      <c r="GS2687">
        <v>3</v>
      </c>
      <c r="GT2687">
        <v>0</v>
      </c>
      <c r="GU2687" t="s">
        <v>3</v>
      </c>
      <c r="GV2687">
        <f t="shared" si="1903"/>
        <v>0</v>
      </c>
      <c r="GW2687">
        <v>1</v>
      </c>
      <c r="GX2687">
        <f t="shared" si="1904"/>
        <v>0</v>
      </c>
      <c r="HA2687">
        <v>0</v>
      </c>
      <c r="HB2687">
        <v>0</v>
      </c>
      <c r="HC2687">
        <f t="shared" si="1905"/>
        <v>0</v>
      </c>
      <c r="HE2687" t="s">
        <v>3</v>
      </c>
      <c r="HF2687" t="s">
        <v>3</v>
      </c>
      <c r="HM2687" t="s">
        <v>3</v>
      </c>
      <c r="HN2687" t="s">
        <v>3</v>
      </c>
      <c r="HO2687" t="s">
        <v>3</v>
      </c>
      <c r="HP2687" t="s">
        <v>3</v>
      </c>
      <c r="HQ2687" t="s">
        <v>3</v>
      </c>
      <c r="HS2687">
        <v>0</v>
      </c>
      <c r="IK2687">
        <v>0</v>
      </c>
    </row>
    <row r="2688" spans="1:245" x14ac:dyDescent="0.2">
      <c r="A2688">
        <v>17</v>
      </c>
      <c r="B2688">
        <v>1</v>
      </c>
      <c r="C2688">
        <f>ROW(SmtRes!A875)</f>
        <v>875</v>
      </c>
      <c r="D2688">
        <f>ROW(EtalonRes!A875)</f>
        <v>875</v>
      </c>
      <c r="E2688" t="s">
        <v>609</v>
      </c>
      <c r="F2688" t="s">
        <v>62</v>
      </c>
      <c r="G2688" t="s">
        <v>63</v>
      </c>
      <c r="H2688" t="s">
        <v>64</v>
      </c>
      <c r="I2688">
        <f>ROUND(9/100,9)</f>
        <v>0.09</v>
      </c>
      <c r="J2688">
        <v>0</v>
      </c>
      <c r="K2688">
        <f>ROUND(9/100,9)</f>
        <v>0.09</v>
      </c>
      <c r="O2688">
        <f t="shared" si="1867"/>
        <v>1041.67</v>
      </c>
      <c r="P2688">
        <f t="shared" si="1868"/>
        <v>0</v>
      </c>
      <c r="Q2688">
        <f t="shared" si="1869"/>
        <v>0</v>
      </c>
      <c r="R2688">
        <f t="shared" si="1870"/>
        <v>0</v>
      </c>
      <c r="S2688">
        <f t="shared" si="1871"/>
        <v>1041.67</v>
      </c>
      <c r="T2688">
        <f t="shared" si="1872"/>
        <v>0</v>
      </c>
      <c r="U2688">
        <f t="shared" si="1873"/>
        <v>1.5992999999999999</v>
      </c>
      <c r="V2688">
        <f t="shared" si="1874"/>
        <v>0</v>
      </c>
      <c r="W2688">
        <f t="shared" si="1875"/>
        <v>0</v>
      </c>
      <c r="X2688">
        <f t="shared" si="1876"/>
        <v>729.17</v>
      </c>
      <c r="Y2688">
        <f t="shared" si="1877"/>
        <v>104.17</v>
      </c>
      <c r="AA2688">
        <v>35364244</v>
      </c>
      <c r="AB2688">
        <f t="shared" si="1878"/>
        <v>11574.13</v>
      </c>
      <c r="AC2688">
        <f t="shared" si="1879"/>
        <v>0</v>
      </c>
      <c r="AD2688">
        <f t="shared" si="1880"/>
        <v>0</v>
      </c>
      <c r="AE2688">
        <f t="shared" si="1881"/>
        <v>0</v>
      </c>
      <c r="AF2688">
        <f t="shared" si="1882"/>
        <v>11574.13</v>
      </c>
      <c r="AG2688">
        <f t="shared" si="1883"/>
        <v>0</v>
      </c>
      <c r="AH2688">
        <f t="shared" si="1884"/>
        <v>17.77</v>
      </c>
      <c r="AI2688">
        <f t="shared" si="1885"/>
        <v>0</v>
      </c>
      <c r="AJ2688">
        <f t="shared" si="1886"/>
        <v>0</v>
      </c>
      <c r="AK2688">
        <v>11574.13</v>
      </c>
      <c r="AL2688">
        <v>0</v>
      </c>
      <c r="AM2688">
        <v>0</v>
      </c>
      <c r="AN2688">
        <v>0</v>
      </c>
      <c r="AO2688">
        <v>11574.13</v>
      </c>
      <c r="AP2688">
        <v>0</v>
      </c>
      <c r="AQ2688">
        <v>17.77</v>
      </c>
      <c r="AR2688">
        <v>0</v>
      </c>
      <c r="AS2688">
        <v>0</v>
      </c>
      <c r="AT2688">
        <v>70</v>
      </c>
      <c r="AU2688">
        <v>10</v>
      </c>
      <c r="AV2688">
        <v>1</v>
      </c>
      <c r="AW2688">
        <v>1</v>
      </c>
      <c r="AZ2688">
        <v>1</v>
      </c>
      <c r="BA2688">
        <v>1</v>
      </c>
      <c r="BB2688">
        <v>1</v>
      </c>
      <c r="BC2688">
        <v>1</v>
      </c>
      <c r="BD2688" t="s">
        <v>3</v>
      </c>
      <c r="BE2688" t="s">
        <v>3</v>
      </c>
      <c r="BF2688" t="s">
        <v>3</v>
      </c>
      <c r="BG2688" t="s">
        <v>3</v>
      </c>
      <c r="BH2688">
        <v>0</v>
      </c>
      <c r="BI2688">
        <v>4</v>
      </c>
      <c r="BJ2688" t="s">
        <v>65</v>
      </c>
      <c r="BM2688">
        <v>0</v>
      </c>
      <c r="BN2688">
        <v>0</v>
      </c>
      <c r="BO2688" t="s">
        <v>3</v>
      </c>
      <c r="BP2688">
        <v>0</v>
      </c>
      <c r="BQ2688">
        <v>1</v>
      </c>
      <c r="BR2688">
        <v>0</v>
      </c>
      <c r="BS2688">
        <v>1</v>
      </c>
      <c r="BT2688">
        <v>1</v>
      </c>
      <c r="BU2688">
        <v>1</v>
      </c>
      <c r="BV2688">
        <v>1</v>
      </c>
      <c r="BW2688">
        <v>1</v>
      </c>
      <c r="BX2688">
        <v>1</v>
      </c>
      <c r="BY2688" t="s">
        <v>3</v>
      </c>
      <c r="BZ2688">
        <v>70</v>
      </c>
      <c r="CA2688">
        <v>10</v>
      </c>
      <c r="CB2688" t="s">
        <v>3</v>
      </c>
      <c r="CE2688">
        <v>0</v>
      </c>
      <c r="CF2688">
        <v>0</v>
      </c>
      <c r="CG2688">
        <v>0</v>
      </c>
      <c r="CM2688">
        <v>0</v>
      </c>
      <c r="CN2688" t="s">
        <v>3</v>
      </c>
      <c r="CO2688">
        <v>0</v>
      </c>
      <c r="CP2688">
        <f t="shared" si="1887"/>
        <v>1041.67</v>
      </c>
      <c r="CQ2688">
        <f t="shared" si="1888"/>
        <v>0</v>
      </c>
      <c r="CR2688">
        <f t="shared" si="1889"/>
        <v>0</v>
      </c>
      <c r="CS2688">
        <f t="shared" si="1890"/>
        <v>0</v>
      </c>
      <c r="CT2688">
        <f t="shared" si="1891"/>
        <v>11574.13</v>
      </c>
      <c r="CU2688">
        <f t="shared" si="1892"/>
        <v>0</v>
      </c>
      <c r="CV2688">
        <f t="shared" si="1893"/>
        <v>17.77</v>
      </c>
      <c r="CW2688">
        <f t="shared" si="1894"/>
        <v>0</v>
      </c>
      <c r="CX2688">
        <f t="shared" si="1895"/>
        <v>0</v>
      </c>
      <c r="CY2688">
        <f t="shared" si="1896"/>
        <v>729.1690000000001</v>
      </c>
      <c r="CZ2688">
        <f t="shared" si="1897"/>
        <v>104.167</v>
      </c>
      <c r="DC2688" t="s">
        <v>3</v>
      </c>
      <c r="DD2688" t="s">
        <v>3</v>
      </c>
      <c r="DE2688" t="s">
        <v>3</v>
      </c>
      <c r="DF2688" t="s">
        <v>3</v>
      </c>
      <c r="DG2688" t="s">
        <v>3</v>
      </c>
      <c r="DH2688" t="s">
        <v>3</v>
      </c>
      <c r="DI2688" t="s">
        <v>3</v>
      </c>
      <c r="DJ2688" t="s">
        <v>3</v>
      </c>
      <c r="DK2688" t="s">
        <v>3</v>
      </c>
      <c r="DL2688" t="s">
        <v>3</v>
      </c>
      <c r="DM2688" t="s">
        <v>3</v>
      </c>
      <c r="DN2688">
        <v>0</v>
      </c>
      <c r="DO2688">
        <v>0</v>
      </c>
      <c r="DP2688">
        <v>1</v>
      </c>
      <c r="DQ2688">
        <v>1</v>
      </c>
      <c r="DU2688">
        <v>1013</v>
      </c>
      <c r="DV2688" t="s">
        <v>64</v>
      </c>
      <c r="DW2688" t="s">
        <v>64</v>
      </c>
      <c r="DX2688">
        <v>1</v>
      </c>
      <c r="DZ2688" t="s">
        <v>3</v>
      </c>
      <c r="EA2688" t="s">
        <v>3</v>
      </c>
      <c r="EB2688" t="s">
        <v>3</v>
      </c>
      <c r="EC2688" t="s">
        <v>3</v>
      </c>
      <c r="EE2688">
        <v>35096056</v>
      </c>
      <c r="EF2688">
        <v>1</v>
      </c>
      <c r="EG2688" t="s">
        <v>20</v>
      </c>
      <c r="EH2688">
        <v>0</v>
      </c>
      <c r="EI2688" t="s">
        <v>3</v>
      </c>
      <c r="EJ2688">
        <v>4</v>
      </c>
      <c r="EK2688">
        <v>0</v>
      </c>
      <c r="EL2688" t="s">
        <v>21</v>
      </c>
      <c r="EM2688" t="s">
        <v>22</v>
      </c>
      <c r="EO2688" t="s">
        <v>3</v>
      </c>
      <c r="EQ2688">
        <v>2097152</v>
      </c>
      <c r="ER2688">
        <v>11574.13</v>
      </c>
      <c r="ES2688">
        <v>0</v>
      </c>
      <c r="ET2688">
        <v>0</v>
      </c>
      <c r="EU2688">
        <v>0</v>
      </c>
      <c r="EV2688">
        <v>11574.13</v>
      </c>
      <c r="EW2688">
        <v>17.77</v>
      </c>
      <c r="EX2688">
        <v>0</v>
      </c>
      <c r="EY2688">
        <v>0</v>
      </c>
      <c r="FQ2688">
        <v>0</v>
      </c>
      <c r="FR2688">
        <v>0</v>
      </c>
      <c r="FS2688">
        <v>0</v>
      </c>
      <c r="FX2688">
        <v>70</v>
      </c>
      <c r="FY2688">
        <v>10</v>
      </c>
      <c r="GA2688" t="s">
        <v>3</v>
      </c>
      <c r="GD2688">
        <v>0</v>
      </c>
      <c r="GF2688">
        <v>407535083</v>
      </c>
      <c r="GG2688">
        <v>2</v>
      </c>
      <c r="GH2688">
        <v>1</v>
      </c>
      <c r="GI2688">
        <v>-2</v>
      </c>
      <c r="GJ2688">
        <v>0</v>
      </c>
      <c r="GK2688">
        <f>ROUND(R2688*(R12)/100,2)</f>
        <v>0</v>
      </c>
      <c r="GL2688">
        <f t="shared" si="1898"/>
        <v>0</v>
      </c>
      <c r="GM2688">
        <f t="shared" si="1899"/>
        <v>1875.01</v>
      </c>
      <c r="GN2688">
        <f t="shared" si="1900"/>
        <v>0</v>
      </c>
      <c r="GO2688">
        <f t="shared" si="1901"/>
        <v>0</v>
      </c>
      <c r="GP2688">
        <f t="shared" si="1902"/>
        <v>1875.01</v>
      </c>
      <c r="GR2688">
        <v>0</v>
      </c>
      <c r="GS2688">
        <v>3</v>
      </c>
      <c r="GT2688">
        <v>0</v>
      </c>
      <c r="GU2688" t="s">
        <v>3</v>
      </c>
      <c r="GV2688">
        <f t="shared" si="1903"/>
        <v>0</v>
      </c>
      <c r="GW2688">
        <v>1</v>
      </c>
      <c r="GX2688">
        <f t="shared" si="1904"/>
        <v>0</v>
      </c>
      <c r="HA2688">
        <v>0</v>
      </c>
      <c r="HB2688">
        <v>0</v>
      </c>
      <c r="HC2688">
        <f t="shared" si="1905"/>
        <v>0</v>
      </c>
      <c r="HE2688" t="s">
        <v>3</v>
      </c>
      <c r="HF2688" t="s">
        <v>3</v>
      </c>
      <c r="HM2688" t="s">
        <v>3</v>
      </c>
      <c r="HN2688" t="s">
        <v>3</v>
      </c>
      <c r="HO2688" t="s">
        <v>3</v>
      </c>
      <c r="HP2688" t="s">
        <v>3</v>
      </c>
      <c r="HQ2688" t="s">
        <v>3</v>
      </c>
      <c r="HS2688">
        <v>0</v>
      </c>
      <c r="IK2688">
        <v>0</v>
      </c>
    </row>
    <row r="2690" spans="1:206" x14ac:dyDescent="0.2">
      <c r="A2690">
        <v>51</v>
      </c>
      <c r="B2690">
        <f>B2673</f>
        <v>1</v>
      </c>
      <c r="C2690">
        <f>A2673</f>
        <v>4</v>
      </c>
      <c r="D2690">
        <f>ROW(A2673)</f>
        <v>2673</v>
      </c>
      <c r="F2690" t="str">
        <f>IF(F2673&lt;&gt;"",F2673,"")</f>
        <v>Новый раздел</v>
      </c>
      <c r="G2690" t="str">
        <f>IF(G2673&lt;&gt;"",G2673,"")</f>
        <v>Помещение 301 Кабинет физики (теория)</v>
      </c>
      <c r="H2690">
        <v>0</v>
      </c>
      <c r="O2690">
        <f t="shared" ref="O2690:T2690" si="1906">ROUND(AB2690,2)</f>
        <v>17583.54</v>
      </c>
      <c r="P2690">
        <f t="shared" si="1906"/>
        <v>12086</v>
      </c>
      <c r="Q2690">
        <f t="shared" si="1906"/>
        <v>809.19</v>
      </c>
      <c r="R2690">
        <f t="shared" si="1906"/>
        <v>409.68</v>
      </c>
      <c r="S2690">
        <f t="shared" si="1906"/>
        <v>4688.3500000000004</v>
      </c>
      <c r="T2690">
        <f t="shared" si="1906"/>
        <v>0</v>
      </c>
      <c r="U2690">
        <f>AH2690</f>
        <v>7.468300000000001</v>
      </c>
      <c r="V2690">
        <f>AI2690</f>
        <v>0</v>
      </c>
      <c r="W2690">
        <f>ROUND(AJ2690,2)</f>
        <v>0</v>
      </c>
      <c r="X2690">
        <f>ROUND(AK2690,2)</f>
        <v>3281.86</v>
      </c>
      <c r="Y2690">
        <f>ROUND(AL2690,2)</f>
        <v>468.86</v>
      </c>
      <c r="AB2690">
        <f>ROUND(SUMIF(AA2677:AA2688,"=35364244",O2677:O2688),2)</f>
        <v>17583.54</v>
      </c>
      <c r="AC2690">
        <f>ROUND(SUMIF(AA2677:AA2688,"=35364244",P2677:P2688),2)</f>
        <v>12086</v>
      </c>
      <c r="AD2690">
        <f>ROUND(SUMIF(AA2677:AA2688,"=35364244",Q2677:Q2688),2)</f>
        <v>809.19</v>
      </c>
      <c r="AE2690">
        <f>ROUND(SUMIF(AA2677:AA2688,"=35364244",R2677:R2688),2)</f>
        <v>409.68</v>
      </c>
      <c r="AF2690">
        <f>ROUND(SUMIF(AA2677:AA2688,"=35364244",S2677:S2688),2)</f>
        <v>4688.3500000000004</v>
      </c>
      <c r="AG2690">
        <f>ROUND(SUMIF(AA2677:AA2688,"=35364244",T2677:T2688),2)</f>
        <v>0</v>
      </c>
      <c r="AH2690">
        <f>SUMIF(AA2677:AA2688,"=35364244",U2677:U2688)</f>
        <v>7.468300000000001</v>
      </c>
      <c r="AI2690">
        <f>SUMIF(AA2677:AA2688,"=35364244",V2677:V2688)</f>
        <v>0</v>
      </c>
      <c r="AJ2690">
        <f>ROUND(SUMIF(AA2677:AA2688,"=35364244",W2677:W2688),2)</f>
        <v>0</v>
      </c>
      <c r="AK2690">
        <f>ROUND(SUMIF(AA2677:AA2688,"=35364244",X2677:X2688),2)</f>
        <v>3281.86</v>
      </c>
      <c r="AL2690">
        <f>ROUND(SUMIF(AA2677:AA2688,"=35364244",Y2677:Y2688),2)</f>
        <v>468.86</v>
      </c>
      <c r="AO2690">
        <f t="shared" ref="AO2690:BD2690" si="1907">ROUND(BX2690,2)</f>
        <v>0</v>
      </c>
      <c r="AP2690">
        <f t="shared" si="1907"/>
        <v>0</v>
      </c>
      <c r="AQ2690">
        <f t="shared" si="1907"/>
        <v>0</v>
      </c>
      <c r="AR2690">
        <f t="shared" si="1907"/>
        <v>21776.7</v>
      </c>
      <c r="AS2690">
        <f t="shared" si="1907"/>
        <v>0</v>
      </c>
      <c r="AT2690">
        <f t="shared" si="1907"/>
        <v>0</v>
      </c>
      <c r="AU2690">
        <f t="shared" si="1907"/>
        <v>21776.7</v>
      </c>
      <c r="AV2690">
        <f t="shared" si="1907"/>
        <v>12086</v>
      </c>
      <c r="AW2690">
        <f t="shared" si="1907"/>
        <v>12086</v>
      </c>
      <c r="AX2690">
        <f t="shared" si="1907"/>
        <v>0</v>
      </c>
      <c r="AY2690">
        <f t="shared" si="1907"/>
        <v>12086</v>
      </c>
      <c r="AZ2690">
        <f t="shared" si="1907"/>
        <v>0</v>
      </c>
      <c r="BA2690">
        <f t="shared" si="1907"/>
        <v>0</v>
      </c>
      <c r="BB2690">
        <f t="shared" si="1907"/>
        <v>0</v>
      </c>
      <c r="BC2690">
        <f t="shared" si="1907"/>
        <v>0</v>
      </c>
      <c r="BD2690">
        <f t="shared" si="1907"/>
        <v>0</v>
      </c>
      <c r="BX2690">
        <f>ROUND(SUMIF(AA2677:AA2688,"=35364244",FQ2677:FQ2688),2)</f>
        <v>0</v>
      </c>
      <c r="BY2690">
        <f>ROUND(SUMIF(AA2677:AA2688,"=35364244",FR2677:FR2688),2)</f>
        <v>0</v>
      </c>
      <c r="BZ2690">
        <f>ROUND(SUMIF(AA2677:AA2688,"=35364244",GL2677:GL2688),2)</f>
        <v>0</v>
      </c>
      <c r="CA2690">
        <f>ROUND(SUMIF(AA2677:AA2688,"=35364244",GM2677:GM2688),2)</f>
        <v>21776.7</v>
      </c>
      <c r="CB2690">
        <f>ROUND(SUMIF(AA2677:AA2688,"=35364244",GN2677:GN2688),2)</f>
        <v>0</v>
      </c>
      <c r="CC2690">
        <f>ROUND(SUMIF(AA2677:AA2688,"=35364244",GO2677:GO2688),2)</f>
        <v>0</v>
      </c>
      <c r="CD2690">
        <f>ROUND(SUMIF(AA2677:AA2688,"=35364244",GP2677:GP2688),2)</f>
        <v>21776.7</v>
      </c>
      <c r="CE2690">
        <f>AC2690-BX2690</f>
        <v>12086</v>
      </c>
      <c r="CF2690">
        <f>AC2690-BY2690</f>
        <v>12086</v>
      </c>
      <c r="CG2690">
        <f>BX2690-BZ2690</f>
        <v>0</v>
      </c>
      <c r="CH2690">
        <f>AC2690-BX2690-BY2690+BZ2690</f>
        <v>12086</v>
      </c>
      <c r="CI2690">
        <f>BY2690-BZ2690</f>
        <v>0</v>
      </c>
      <c r="CJ2690">
        <f>ROUND(SUMIF(AA2677:AA2688,"=35364244",GX2677:GX2688),2)</f>
        <v>0</v>
      </c>
      <c r="CK2690">
        <f>ROUND(SUMIF(AA2677:AA2688,"=35364244",GY2677:GY2688),2)</f>
        <v>0</v>
      </c>
      <c r="CL2690">
        <f>ROUND(SUMIF(AA2677:AA2688,"=35364244",GZ2677:GZ2688),2)</f>
        <v>0</v>
      </c>
      <c r="CM2690">
        <f>ROUND(SUMIF(AA2677:AA2688,"=35364244",HD2677:HD2688),2)</f>
        <v>0</v>
      </c>
      <c r="GX2690">
        <v>0</v>
      </c>
    </row>
    <row r="2692" spans="1:206" x14ac:dyDescent="0.2">
      <c r="A2692">
        <v>50</v>
      </c>
      <c r="B2692">
        <v>0</v>
      </c>
      <c r="C2692">
        <v>0</v>
      </c>
      <c r="D2692">
        <v>1</v>
      </c>
      <c r="E2692">
        <v>201</v>
      </c>
      <c r="F2692">
        <f>ROUND(Source!O2690,O2692)</f>
        <v>17583.54</v>
      </c>
      <c r="G2692" t="s">
        <v>66</v>
      </c>
      <c r="H2692" t="s">
        <v>67</v>
      </c>
      <c r="K2692">
        <v>201</v>
      </c>
      <c r="L2692">
        <v>1</v>
      </c>
      <c r="M2692">
        <v>3</v>
      </c>
      <c r="N2692" t="s">
        <v>3</v>
      </c>
      <c r="O2692">
        <v>2</v>
      </c>
      <c r="W2692">
        <v>17583.54</v>
      </c>
      <c r="X2692">
        <v>1</v>
      </c>
      <c r="Y2692">
        <v>17583.54</v>
      </c>
    </row>
    <row r="2693" spans="1:206" x14ac:dyDescent="0.2">
      <c r="A2693">
        <v>50</v>
      </c>
      <c r="B2693">
        <v>0</v>
      </c>
      <c r="C2693">
        <v>0</v>
      </c>
      <c r="D2693">
        <v>1</v>
      </c>
      <c r="E2693">
        <v>202</v>
      </c>
      <c r="F2693">
        <f>ROUND(Source!P2690,O2693)</f>
        <v>12086</v>
      </c>
      <c r="G2693" t="s">
        <v>68</v>
      </c>
      <c r="H2693" t="s">
        <v>69</v>
      </c>
      <c r="K2693">
        <v>202</v>
      </c>
      <c r="L2693">
        <v>2</v>
      </c>
      <c r="M2693">
        <v>3</v>
      </c>
      <c r="N2693" t="s">
        <v>3</v>
      </c>
      <c r="O2693">
        <v>2</v>
      </c>
      <c r="W2693">
        <v>12086</v>
      </c>
      <c r="X2693">
        <v>1</v>
      </c>
      <c r="Y2693">
        <v>12086</v>
      </c>
    </row>
    <row r="2694" spans="1:206" x14ac:dyDescent="0.2">
      <c r="A2694">
        <v>50</v>
      </c>
      <c r="B2694">
        <v>0</v>
      </c>
      <c r="C2694">
        <v>0</v>
      </c>
      <c r="D2694">
        <v>1</v>
      </c>
      <c r="E2694">
        <v>222</v>
      </c>
      <c r="F2694">
        <f>ROUND(Source!AO2690,O2694)</f>
        <v>0</v>
      </c>
      <c r="G2694" t="s">
        <v>70</v>
      </c>
      <c r="H2694" t="s">
        <v>71</v>
      </c>
      <c r="K2694">
        <v>222</v>
      </c>
      <c r="L2694">
        <v>3</v>
      </c>
      <c r="M2694">
        <v>3</v>
      </c>
      <c r="N2694" t="s">
        <v>3</v>
      </c>
      <c r="O2694">
        <v>2</v>
      </c>
      <c r="W2694">
        <v>0</v>
      </c>
      <c r="X2694">
        <v>1</v>
      </c>
      <c r="Y2694">
        <v>0</v>
      </c>
    </row>
    <row r="2695" spans="1:206" x14ac:dyDescent="0.2">
      <c r="A2695">
        <v>50</v>
      </c>
      <c r="B2695">
        <v>0</v>
      </c>
      <c r="C2695">
        <v>0</v>
      </c>
      <c r="D2695">
        <v>1</v>
      </c>
      <c r="E2695">
        <v>225</v>
      </c>
      <c r="F2695">
        <f>ROUND(Source!AV2690,O2695)</f>
        <v>12086</v>
      </c>
      <c r="G2695" t="s">
        <v>72</v>
      </c>
      <c r="H2695" t="s">
        <v>73</v>
      </c>
      <c r="K2695">
        <v>225</v>
      </c>
      <c r="L2695">
        <v>4</v>
      </c>
      <c r="M2695">
        <v>3</v>
      </c>
      <c r="N2695" t="s">
        <v>3</v>
      </c>
      <c r="O2695">
        <v>2</v>
      </c>
      <c r="W2695">
        <v>12086</v>
      </c>
      <c r="X2695">
        <v>1</v>
      </c>
      <c r="Y2695">
        <v>12086</v>
      </c>
    </row>
    <row r="2696" spans="1:206" x14ac:dyDescent="0.2">
      <c r="A2696">
        <v>50</v>
      </c>
      <c r="B2696">
        <v>0</v>
      </c>
      <c r="C2696">
        <v>0</v>
      </c>
      <c r="D2696">
        <v>1</v>
      </c>
      <c r="E2696">
        <v>226</v>
      </c>
      <c r="F2696">
        <f>ROUND(Source!AW2690,O2696)</f>
        <v>12086</v>
      </c>
      <c r="G2696" t="s">
        <v>74</v>
      </c>
      <c r="H2696" t="s">
        <v>75</v>
      </c>
      <c r="K2696">
        <v>226</v>
      </c>
      <c r="L2696">
        <v>5</v>
      </c>
      <c r="M2696">
        <v>3</v>
      </c>
      <c r="N2696" t="s">
        <v>3</v>
      </c>
      <c r="O2696">
        <v>2</v>
      </c>
      <c r="W2696">
        <v>12086</v>
      </c>
      <c r="X2696">
        <v>1</v>
      </c>
      <c r="Y2696">
        <v>12086</v>
      </c>
    </row>
    <row r="2697" spans="1:206" x14ac:dyDescent="0.2">
      <c r="A2697">
        <v>50</v>
      </c>
      <c r="B2697">
        <v>0</v>
      </c>
      <c r="C2697">
        <v>0</v>
      </c>
      <c r="D2697">
        <v>1</v>
      </c>
      <c r="E2697">
        <v>227</v>
      </c>
      <c r="F2697">
        <f>ROUND(Source!AX2690,O2697)</f>
        <v>0</v>
      </c>
      <c r="G2697" t="s">
        <v>76</v>
      </c>
      <c r="H2697" t="s">
        <v>77</v>
      </c>
      <c r="K2697">
        <v>227</v>
      </c>
      <c r="L2697">
        <v>6</v>
      </c>
      <c r="M2697">
        <v>3</v>
      </c>
      <c r="N2697" t="s">
        <v>3</v>
      </c>
      <c r="O2697">
        <v>2</v>
      </c>
      <c r="W2697">
        <v>0</v>
      </c>
      <c r="X2697">
        <v>1</v>
      </c>
      <c r="Y2697">
        <v>0</v>
      </c>
    </row>
    <row r="2698" spans="1:206" x14ac:dyDescent="0.2">
      <c r="A2698">
        <v>50</v>
      </c>
      <c r="B2698">
        <v>0</v>
      </c>
      <c r="C2698">
        <v>0</v>
      </c>
      <c r="D2698">
        <v>1</v>
      </c>
      <c r="E2698">
        <v>228</v>
      </c>
      <c r="F2698">
        <f>ROUND(Source!AY2690,O2698)</f>
        <v>12086</v>
      </c>
      <c r="G2698" t="s">
        <v>78</v>
      </c>
      <c r="H2698" t="s">
        <v>79</v>
      </c>
      <c r="K2698">
        <v>228</v>
      </c>
      <c r="L2698">
        <v>7</v>
      </c>
      <c r="M2698">
        <v>3</v>
      </c>
      <c r="N2698" t="s">
        <v>3</v>
      </c>
      <c r="O2698">
        <v>2</v>
      </c>
      <c r="W2698">
        <v>12086</v>
      </c>
      <c r="X2698">
        <v>1</v>
      </c>
      <c r="Y2698">
        <v>12086</v>
      </c>
    </row>
    <row r="2699" spans="1:206" x14ac:dyDescent="0.2">
      <c r="A2699">
        <v>50</v>
      </c>
      <c r="B2699">
        <v>0</v>
      </c>
      <c r="C2699">
        <v>0</v>
      </c>
      <c r="D2699">
        <v>1</v>
      </c>
      <c r="E2699">
        <v>216</v>
      </c>
      <c r="F2699">
        <f>ROUND(Source!AP2690,O2699)</f>
        <v>0</v>
      </c>
      <c r="G2699" t="s">
        <v>80</v>
      </c>
      <c r="H2699" t="s">
        <v>81</v>
      </c>
      <c r="K2699">
        <v>216</v>
      </c>
      <c r="L2699">
        <v>8</v>
      </c>
      <c r="M2699">
        <v>3</v>
      </c>
      <c r="N2699" t="s">
        <v>3</v>
      </c>
      <c r="O2699">
        <v>2</v>
      </c>
      <c r="W2699">
        <v>0</v>
      </c>
      <c r="X2699">
        <v>1</v>
      </c>
      <c r="Y2699">
        <v>0</v>
      </c>
    </row>
    <row r="2700" spans="1:206" x14ac:dyDescent="0.2">
      <c r="A2700">
        <v>50</v>
      </c>
      <c r="B2700">
        <v>0</v>
      </c>
      <c r="C2700">
        <v>0</v>
      </c>
      <c r="D2700">
        <v>1</v>
      </c>
      <c r="E2700">
        <v>223</v>
      </c>
      <c r="F2700">
        <f>ROUND(Source!AQ2690,O2700)</f>
        <v>0</v>
      </c>
      <c r="G2700" t="s">
        <v>82</v>
      </c>
      <c r="H2700" t="s">
        <v>83</v>
      </c>
      <c r="K2700">
        <v>223</v>
      </c>
      <c r="L2700">
        <v>9</v>
      </c>
      <c r="M2700">
        <v>3</v>
      </c>
      <c r="N2700" t="s">
        <v>3</v>
      </c>
      <c r="O2700">
        <v>2</v>
      </c>
      <c r="W2700">
        <v>0</v>
      </c>
      <c r="X2700">
        <v>1</v>
      </c>
      <c r="Y2700">
        <v>0</v>
      </c>
    </row>
    <row r="2701" spans="1:206" x14ac:dyDescent="0.2">
      <c r="A2701">
        <v>50</v>
      </c>
      <c r="B2701">
        <v>0</v>
      </c>
      <c r="C2701">
        <v>0</v>
      </c>
      <c r="D2701">
        <v>1</v>
      </c>
      <c r="E2701">
        <v>229</v>
      </c>
      <c r="F2701">
        <f>ROUND(Source!AZ2690,O2701)</f>
        <v>0</v>
      </c>
      <c r="G2701" t="s">
        <v>84</v>
      </c>
      <c r="H2701" t="s">
        <v>85</v>
      </c>
      <c r="K2701">
        <v>229</v>
      </c>
      <c r="L2701">
        <v>10</v>
      </c>
      <c r="M2701">
        <v>3</v>
      </c>
      <c r="N2701" t="s">
        <v>3</v>
      </c>
      <c r="O2701">
        <v>2</v>
      </c>
      <c r="W2701">
        <v>0</v>
      </c>
      <c r="X2701">
        <v>1</v>
      </c>
      <c r="Y2701">
        <v>0</v>
      </c>
    </row>
    <row r="2702" spans="1:206" x14ac:dyDescent="0.2">
      <c r="A2702">
        <v>50</v>
      </c>
      <c r="B2702">
        <v>0</v>
      </c>
      <c r="C2702">
        <v>0</v>
      </c>
      <c r="D2702">
        <v>1</v>
      </c>
      <c r="E2702">
        <v>203</v>
      </c>
      <c r="F2702">
        <f>ROUND(Source!Q2690,O2702)</f>
        <v>809.19</v>
      </c>
      <c r="G2702" t="s">
        <v>86</v>
      </c>
      <c r="H2702" t="s">
        <v>87</v>
      </c>
      <c r="K2702">
        <v>203</v>
      </c>
      <c r="L2702">
        <v>11</v>
      </c>
      <c r="M2702">
        <v>3</v>
      </c>
      <c r="N2702" t="s">
        <v>3</v>
      </c>
      <c r="O2702">
        <v>2</v>
      </c>
      <c r="W2702">
        <v>809.19</v>
      </c>
      <c r="X2702">
        <v>1</v>
      </c>
      <c r="Y2702">
        <v>809.19</v>
      </c>
    </row>
    <row r="2703" spans="1:206" x14ac:dyDescent="0.2">
      <c r="A2703">
        <v>50</v>
      </c>
      <c r="B2703">
        <v>0</v>
      </c>
      <c r="C2703">
        <v>0</v>
      </c>
      <c r="D2703">
        <v>1</v>
      </c>
      <c r="E2703">
        <v>231</v>
      </c>
      <c r="F2703">
        <f>ROUND(Source!BB2690,O2703)</f>
        <v>0</v>
      </c>
      <c r="G2703" t="s">
        <v>88</v>
      </c>
      <c r="H2703" t="s">
        <v>89</v>
      </c>
      <c r="K2703">
        <v>231</v>
      </c>
      <c r="L2703">
        <v>12</v>
      </c>
      <c r="M2703">
        <v>3</v>
      </c>
      <c r="N2703" t="s">
        <v>3</v>
      </c>
      <c r="O2703">
        <v>2</v>
      </c>
      <c r="W2703">
        <v>0</v>
      </c>
      <c r="X2703">
        <v>1</v>
      </c>
      <c r="Y2703">
        <v>0</v>
      </c>
    </row>
    <row r="2704" spans="1:206" x14ac:dyDescent="0.2">
      <c r="A2704">
        <v>50</v>
      </c>
      <c r="B2704">
        <v>0</v>
      </c>
      <c r="C2704">
        <v>0</v>
      </c>
      <c r="D2704">
        <v>1</v>
      </c>
      <c r="E2704">
        <v>204</v>
      </c>
      <c r="F2704">
        <f>ROUND(Source!R2690,O2704)</f>
        <v>409.68</v>
      </c>
      <c r="G2704" t="s">
        <v>90</v>
      </c>
      <c r="H2704" t="s">
        <v>91</v>
      </c>
      <c r="K2704">
        <v>204</v>
      </c>
      <c r="L2704">
        <v>13</v>
      </c>
      <c r="M2704">
        <v>3</v>
      </c>
      <c r="N2704" t="s">
        <v>3</v>
      </c>
      <c r="O2704">
        <v>2</v>
      </c>
      <c r="W2704">
        <v>409.68</v>
      </c>
      <c r="X2704">
        <v>1</v>
      </c>
      <c r="Y2704">
        <v>409.68</v>
      </c>
    </row>
    <row r="2705" spans="1:88" x14ac:dyDescent="0.2">
      <c r="A2705">
        <v>50</v>
      </c>
      <c r="B2705">
        <v>0</v>
      </c>
      <c r="C2705">
        <v>0</v>
      </c>
      <c r="D2705">
        <v>1</v>
      </c>
      <c r="E2705">
        <v>205</v>
      </c>
      <c r="F2705">
        <f>ROUND(Source!S2690,O2705)</f>
        <v>4688.3500000000004</v>
      </c>
      <c r="G2705" t="s">
        <v>92</v>
      </c>
      <c r="H2705" t="s">
        <v>93</v>
      </c>
      <c r="K2705">
        <v>205</v>
      </c>
      <c r="L2705">
        <v>14</v>
      </c>
      <c r="M2705">
        <v>3</v>
      </c>
      <c r="N2705" t="s">
        <v>3</v>
      </c>
      <c r="O2705">
        <v>2</v>
      </c>
      <c r="W2705">
        <v>4688.3500000000004</v>
      </c>
      <c r="X2705">
        <v>1</v>
      </c>
      <c r="Y2705">
        <v>4688.3500000000004</v>
      </c>
    </row>
    <row r="2706" spans="1:88" x14ac:dyDescent="0.2">
      <c r="A2706">
        <v>50</v>
      </c>
      <c r="B2706">
        <v>0</v>
      </c>
      <c r="C2706">
        <v>0</v>
      </c>
      <c r="D2706">
        <v>1</v>
      </c>
      <c r="E2706">
        <v>232</v>
      </c>
      <c r="F2706">
        <f>ROUND(Source!BC2690,O2706)</f>
        <v>0</v>
      </c>
      <c r="G2706" t="s">
        <v>94</v>
      </c>
      <c r="H2706" t="s">
        <v>95</v>
      </c>
      <c r="K2706">
        <v>232</v>
      </c>
      <c r="L2706">
        <v>15</v>
      </c>
      <c r="M2706">
        <v>3</v>
      </c>
      <c r="N2706" t="s">
        <v>3</v>
      </c>
      <c r="O2706">
        <v>2</v>
      </c>
      <c r="W2706">
        <v>0</v>
      </c>
      <c r="X2706">
        <v>1</v>
      </c>
      <c r="Y2706">
        <v>0</v>
      </c>
    </row>
    <row r="2707" spans="1:88" x14ac:dyDescent="0.2">
      <c r="A2707">
        <v>50</v>
      </c>
      <c r="B2707">
        <v>0</v>
      </c>
      <c r="C2707">
        <v>0</v>
      </c>
      <c r="D2707">
        <v>1</v>
      </c>
      <c r="E2707">
        <v>214</v>
      </c>
      <c r="F2707">
        <f>ROUND(Source!AS2690,O2707)</f>
        <v>0</v>
      </c>
      <c r="G2707" t="s">
        <v>96</v>
      </c>
      <c r="H2707" t="s">
        <v>97</v>
      </c>
      <c r="K2707">
        <v>214</v>
      </c>
      <c r="L2707">
        <v>16</v>
      </c>
      <c r="M2707">
        <v>3</v>
      </c>
      <c r="N2707" t="s">
        <v>3</v>
      </c>
      <c r="O2707">
        <v>2</v>
      </c>
      <c r="W2707">
        <v>0</v>
      </c>
      <c r="X2707">
        <v>1</v>
      </c>
      <c r="Y2707">
        <v>0</v>
      </c>
    </row>
    <row r="2708" spans="1:88" x14ac:dyDescent="0.2">
      <c r="A2708">
        <v>50</v>
      </c>
      <c r="B2708">
        <v>0</v>
      </c>
      <c r="C2708">
        <v>0</v>
      </c>
      <c r="D2708">
        <v>1</v>
      </c>
      <c r="E2708">
        <v>215</v>
      </c>
      <c r="F2708">
        <f>ROUND(Source!AT2690,O2708)</f>
        <v>0</v>
      </c>
      <c r="G2708" t="s">
        <v>98</v>
      </c>
      <c r="H2708" t="s">
        <v>99</v>
      </c>
      <c r="K2708">
        <v>215</v>
      </c>
      <c r="L2708">
        <v>17</v>
      </c>
      <c r="M2708">
        <v>3</v>
      </c>
      <c r="N2708" t="s">
        <v>3</v>
      </c>
      <c r="O2708">
        <v>2</v>
      </c>
      <c r="W2708">
        <v>0</v>
      </c>
      <c r="X2708">
        <v>1</v>
      </c>
      <c r="Y2708">
        <v>0</v>
      </c>
    </row>
    <row r="2709" spans="1:88" x14ac:dyDescent="0.2">
      <c r="A2709">
        <v>50</v>
      </c>
      <c r="B2709">
        <v>0</v>
      </c>
      <c r="C2709">
        <v>0</v>
      </c>
      <c r="D2709">
        <v>1</v>
      </c>
      <c r="E2709">
        <v>217</v>
      </c>
      <c r="F2709">
        <f>ROUND(Source!AU2690,O2709)</f>
        <v>21776.7</v>
      </c>
      <c r="G2709" t="s">
        <v>100</v>
      </c>
      <c r="H2709" t="s">
        <v>101</v>
      </c>
      <c r="K2709">
        <v>217</v>
      </c>
      <c r="L2709">
        <v>18</v>
      </c>
      <c r="M2709">
        <v>3</v>
      </c>
      <c r="N2709" t="s">
        <v>3</v>
      </c>
      <c r="O2709">
        <v>2</v>
      </c>
      <c r="W2709">
        <v>21776.7</v>
      </c>
      <c r="X2709">
        <v>1</v>
      </c>
      <c r="Y2709">
        <v>21776.7</v>
      </c>
    </row>
    <row r="2710" spans="1:88" x14ac:dyDescent="0.2">
      <c r="A2710">
        <v>50</v>
      </c>
      <c r="B2710">
        <v>0</v>
      </c>
      <c r="C2710">
        <v>0</v>
      </c>
      <c r="D2710">
        <v>1</v>
      </c>
      <c r="E2710">
        <v>230</v>
      </c>
      <c r="F2710">
        <f>ROUND(Source!BA2690,O2710)</f>
        <v>0</v>
      </c>
      <c r="G2710" t="s">
        <v>102</v>
      </c>
      <c r="H2710" t="s">
        <v>103</v>
      </c>
      <c r="K2710">
        <v>230</v>
      </c>
      <c r="L2710">
        <v>19</v>
      </c>
      <c r="M2710">
        <v>3</v>
      </c>
      <c r="N2710" t="s">
        <v>3</v>
      </c>
      <c r="O2710">
        <v>2</v>
      </c>
      <c r="W2710">
        <v>0</v>
      </c>
      <c r="X2710">
        <v>1</v>
      </c>
      <c r="Y2710">
        <v>0</v>
      </c>
    </row>
    <row r="2711" spans="1:88" x14ac:dyDescent="0.2">
      <c r="A2711">
        <v>50</v>
      </c>
      <c r="B2711">
        <v>0</v>
      </c>
      <c r="C2711">
        <v>0</v>
      </c>
      <c r="D2711">
        <v>1</v>
      </c>
      <c r="E2711">
        <v>206</v>
      </c>
      <c r="F2711">
        <f>ROUND(Source!T2690,O2711)</f>
        <v>0</v>
      </c>
      <c r="G2711" t="s">
        <v>104</v>
      </c>
      <c r="H2711" t="s">
        <v>105</v>
      </c>
      <c r="K2711">
        <v>206</v>
      </c>
      <c r="L2711">
        <v>20</v>
      </c>
      <c r="M2711">
        <v>3</v>
      </c>
      <c r="N2711" t="s">
        <v>3</v>
      </c>
      <c r="O2711">
        <v>2</v>
      </c>
      <c r="W2711">
        <v>0</v>
      </c>
      <c r="X2711">
        <v>1</v>
      </c>
      <c r="Y2711">
        <v>0</v>
      </c>
    </row>
    <row r="2712" spans="1:88" x14ac:dyDescent="0.2">
      <c r="A2712">
        <v>50</v>
      </c>
      <c r="B2712">
        <v>0</v>
      </c>
      <c r="C2712">
        <v>0</v>
      </c>
      <c r="D2712">
        <v>1</v>
      </c>
      <c r="E2712">
        <v>207</v>
      </c>
      <c r="F2712">
        <f>Source!U2690</f>
        <v>7.468300000000001</v>
      </c>
      <c r="G2712" t="s">
        <v>106</v>
      </c>
      <c r="H2712" t="s">
        <v>107</v>
      </c>
      <c r="K2712">
        <v>207</v>
      </c>
      <c r="L2712">
        <v>21</v>
      </c>
      <c r="M2712">
        <v>3</v>
      </c>
      <c r="N2712" t="s">
        <v>3</v>
      </c>
      <c r="O2712">
        <v>-1</v>
      </c>
      <c r="W2712">
        <v>7.4682999999999993</v>
      </c>
      <c r="X2712">
        <v>1</v>
      </c>
      <c r="Y2712">
        <v>7.4682999999999993</v>
      </c>
    </row>
    <row r="2713" spans="1:88" x14ac:dyDescent="0.2">
      <c r="A2713">
        <v>50</v>
      </c>
      <c r="B2713">
        <v>0</v>
      </c>
      <c r="C2713">
        <v>0</v>
      </c>
      <c r="D2713">
        <v>1</v>
      </c>
      <c r="E2713">
        <v>208</v>
      </c>
      <c r="F2713">
        <f>Source!V2690</f>
        <v>0</v>
      </c>
      <c r="G2713" t="s">
        <v>108</v>
      </c>
      <c r="H2713" t="s">
        <v>109</v>
      </c>
      <c r="K2713">
        <v>208</v>
      </c>
      <c r="L2713">
        <v>22</v>
      </c>
      <c r="M2713">
        <v>3</v>
      </c>
      <c r="N2713" t="s">
        <v>3</v>
      </c>
      <c r="O2713">
        <v>-1</v>
      </c>
      <c r="W2713">
        <v>0</v>
      </c>
      <c r="X2713">
        <v>1</v>
      </c>
      <c r="Y2713">
        <v>0</v>
      </c>
    </row>
    <row r="2714" spans="1:88" x14ac:dyDescent="0.2">
      <c r="A2714">
        <v>50</v>
      </c>
      <c r="B2714">
        <v>0</v>
      </c>
      <c r="C2714">
        <v>0</v>
      </c>
      <c r="D2714">
        <v>1</v>
      </c>
      <c r="E2714">
        <v>209</v>
      </c>
      <c r="F2714">
        <f>ROUND(Source!W2690,O2714)</f>
        <v>0</v>
      </c>
      <c r="G2714" t="s">
        <v>110</v>
      </c>
      <c r="H2714" t="s">
        <v>111</v>
      </c>
      <c r="K2714">
        <v>209</v>
      </c>
      <c r="L2714">
        <v>23</v>
      </c>
      <c r="M2714">
        <v>3</v>
      </c>
      <c r="N2714" t="s">
        <v>3</v>
      </c>
      <c r="O2714">
        <v>2</v>
      </c>
      <c r="W2714">
        <v>0</v>
      </c>
      <c r="X2714">
        <v>1</v>
      </c>
      <c r="Y2714">
        <v>0</v>
      </c>
    </row>
    <row r="2715" spans="1:88" x14ac:dyDescent="0.2">
      <c r="A2715">
        <v>50</v>
      </c>
      <c r="B2715">
        <v>0</v>
      </c>
      <c r="C2715">
        <v>0</v>
      </c>
      <c r="D2715">
        <v>1</v>
      </c>
      <c r="E2715">
        <v>233</v>
      </c>
      <c r="F2715">
        <f>ROUND(Source!BD2690,O2715)</f>
        <v>0</v>
      </c>
      <c r="G2715" t="s">
        <v>112</v>
      </c>
      <c r="H2715" t="s">
        <v>113</v>
      </c>
      <c r="K2715">
        <v>233</v>
      </c>
      <c r="L2715">
        <v>24</v>
      </c>
      <c r="M2715">
        <v>3</v>
      </c>
      <c r="N2715" t="s">
        <v>3</v>
      </c>
      <c r="O2715">
        <v>2</v>
      </c>
      <c r="W2715">
        <v>0</v>
      </c>
      <c r="X2715">
        <v>1</v>
      </c>
      <c r="Y2715">
        <v>0</v>
      </c>
    </row>
    <row r="2716" spans="1:88" x14ac:dyDescent="0.2">
      <c r="A2716">
        <v>50</v>
      </c>
      <c r="B2716">
        <v>0</v>
      </c>
      <c r="C2716">
        <v>0</v>
      </c>
      <c r="D2716">
        <v>1</v>
      </c>
      <c r="E2716">
        <v>210</v>
      </c>
      <c r="F2716">
        <f>ROUND(Source!X2690,O2716)</f>
        <v>3281.86</v>
      </c>
      <c r="G2716" t="s">
        <v>114</v>
      </c>
      <c r="H2716" t="s">
        <v>115</v>
      </c>
      <c r="K2716">
        <v>210</v>
      </c>
      <c r="L2716">
        <v>25</v>
      </c>
      <c r="M2716">
        <v>3</v>
      </c>
      <c r="N2716" t="s">
        <v>3</v>
      </c>
      <c r="O2716">
        <v>2</v>
      </c>
      <c r="W2716">
        <v>3281.86</v>
      </c>
      <c r="X2716">
        <v>1</v>
      </c>
      <c r="Y2716">
        <v>3281.86</v>
      </c>
    </row>
    <row r="2717" spans="1:88" x14ac:dyDescent="0.2">
      <c r="A2717">
        <v>50</v>
      </c>
      <c r="B2717">
        <v>0</v>
      </c>
      <c r="C2717">
        <v>0</v>
      </c>
      <c r="D2717">
        <v>1</v>
      </c>
      <c r="E2717">
        <v>211</v>
      </c>
      <c r="F2717">
        <f>ROUND(Source!Y2690,O2717)</f>
        <v>468.86</v>
      </c>
      <c r="G2717" t="s">
        <v>116</v>
      </c>
      <c r="H2717" t="s">
        <v>117</v>
      </c>
      <c r="K2717">
        <v>211</v>
      </c>
      <c r="L2717">
        <v>26</v>
      </c>
      <c r="M2717">
        <v>3</v>
      </c>
      <c r="N2717" t="s">
        <v>3</v>
      </c>
      <c r="O2717">
        <v>2</v>
      </c>
      <c r="W2717">
        <v>468.86</v>
      </c>
      <c r="X2717">
        <v>1</v>
      </c>
      <c r="Y2717">
        <v>468.86</v>
      </c>
    </row>
    <row r="2718" spans="1:88" x14ac:dyDescent="0.2">
      <c r="A2718">
        <v>50</v>
      </c>
      <c r="B2718">
        <v>0</v>
      </c>
      <c r="C2718">
        <v>0</v>
      </c>
      <c r="D2718">
        <v>1</v>
      </c>
      <c r="E2718">
        <v>224</v>
      </c>
      <c r="F2718">
        <f>ROUND(Source!AR2690,O2718)</f>
        <v>21776.7</v>
      </c>
      <c r="G2718" t="s">
        <v>118</v>
      </c>
      <c r="H2718" t="s">
        <v>119</v>
      </c>
      <c r="K2718">
        <v>224</v>
      </c>
      <c r="L2718">
        <v>27</v>
      </c>
      <c r="M2718">
        <v>3</v>
      </c>
      <c r="N2718" t="s">
        <v>3</v>
      </c>
      <c r="O2718">
        <v>2</v>
      </c>
      <c r="W2718">
        <v>21776.7</v>
      </c>
      <c r="X2718">
        <v>1</v>
      </c>
      <c r="Y2718">
        <v>21776.7</v>
      </c>
    </row>
    <row r="2720" spans="1:88" x14ac:dyDescent="0.2">
      <c r="A2720">
        <v>4</v>
      </c>
      <c r="B2720">
        <v>1</v>
      </c>
      <c r="D2720">
        <f>ROW(A2733)</f>
        <v>2733</v>
      </c>
      <c r="F2720" t="s">
        <v>13</v>
      </c>
      <c r="G2720" t="s">
        <v>610</v>
      </c>
      <c r="H2720" t="s">
        <v>3</v>
      </c>
      <c r="I2720">
        <v>0</v>
      </c>
      <c r="K2720">
        <v>0</v>
      </c>
      <c r="M2720" t="s">
        <v>3</v>
      </c>
      <c r="S2720">
        <v>0</v>
      </c>
      <c r="U2720" t="s">
        <v>3</v>
      </c>
      <c r="V2720">
        <v>0</v>
      </c>
      <c r="AB2720" t="s">
        <v>3</v>
      </c>
      <c r="AC2720" t="s">
        <v>3</v>
      </c>
      <c r="AD2720" t="s">
        <v>3</v>
      </c>
      <c r="AE2720" t="s">
        <v>3</v>
      </c>
      <c r="AF2720" t="s">
        <v>3</v>
      </c>
      <c r="AG2720" t="s">
        <v>3</v>
      </c>
      <c r="AP2720" t="s">
        <v>3</v>
      </c>
      <c r="AQ2720" t="s">
        <v>3</v>
      </c>
      <c r="AR2720" t="s">
        <v>3</v>
      </c>
      <c r="AZ2720" t="s">
        <v>3</v>
      </c>
      <c r="BB2720" t="s">
        <v>3</v>
      </c>
      <c r="BC2720" t="s">
        <v>3</v>
      </c>
      <c r="BD2720" t="s">
        <v>3</v>
      </c>
      <c r="BE2720" t="s">
        <v>3</v>
      </c>
      <c r="BF2720" t="s">
        <v>3</v>
      </c>
      <c r="BG2720" t="s">
        <v>3</v>
      </c>
      <c r="BH2720" t="s">
        <v>3</v>
      </c>
      <c r="BI2720" t="s">
        <v>3</v>
      </c>
      <c r="BJ2720" t="s">
        <v>3</v>
      </c>
      <c r="BK2720" t="s">
        <v>3</v>
      </c>
      <c r="BL2720" t="s">
        <v>3</v>
      </c>
      <c r="BM2720" t="s">
        <v>3</v>
      </c>
      <c r="BN2720" t="s">
        <v>3</v>
      </c>
      <c r="BO2720" t="s">
        <v>3</v>
      </c>
      <c r="BP2720" t="s">
        <v>3</v>
      </c>
      <c r="BX2720">
        <v>0</v>
      </c>
      <c r="CJ2720">
        <v>0</v>
      </c>
    </row>
    <row r="2722" spans="1:245" x14ac:dyDescent="0.2">
      <c r="A2722">
        <v>52</v>
      </c>
      <c r="B2722">
        <f t="shared" ref="B2722:G2722" si="1908">B2733</f>
        <v>1</v>
      </c>
      <c r="C2722">
        <f t="shared" si="1908"/>
        <v>4</v>
      </c>
      <c r="D2722">
        <f t="shared" si="1908"/>
        <v>2720</v>
      </c>
      <c r="E2722">
        <f t="shared" si="1908"/>
        <v>0</v>
      </c>
      <c r="F2722" t="str">
        <f t="shared" si="1908"/>
        <v>Новый раздел</v>
      </c>
      <c r="G2722" t="str">
        <f t="shared" si="1908"/>
        <v>Помещение 302 Кабинет физики (практика)</v>
      </c>
      <c r="O2722">
        <f t="shared" ref="O2722:AT2722" si="1909">O2733</f>
        <v>2205.15</v>
      </c>
      <c r="P2722">
        <f t="shared" si="1909"/>
        <v>266.66000000000003</v>
      </c>
      <c r="Q2722">
        <f t="shared" si="1909"/>
        <v>63.37</v>
      </c>
      <c r="R2722">
        <f t="shared" si="1909"/>
        <v>30.47</v>
      </c>
      <c r="S2722">
        <f t="shared" si="1909"/>
        <v>1875.12</v>
      </c>
      <c r="T2722">
        <f t="shared" si="1909"/>
        <v>0</v>
      </c>
      <c r="U2722">
        <f t="shared" si="1909"/>
        <v>2.9668999999999999</v>
      </c>
      <c r="V2722">
        <f t="shared" si="1909"/>
        <v>0</v>
      </c>
      <c r="W2722">
        <f t="shared" si="1909"/>
        <v>0</v>
      </c>
      <c r="X2722">
        <f t="shared" si="1909"/>
        <v>1312.59</v>
      </c>
      <c r="Y2722">
        <f t="shared" si="1909"/>
        <v>187.52</v>
      </c>
      <c r="Z2722">
        <f t="shared" si="1909"/>
        <v>0</v>
      </c>
      <c r="AA2722">
        <f t="shared" si="1909"/>
        <v>0</v>
      </c>
      <c r="AB2722">
        <f t="shared" si="1909"/>
        <v>2205.15</v>
      </c>
      <c r="AC2722">
        <f t="shared" si="1909"/>
        <v>266.66000000000003</v>
      </c>
      <c r="AD2722">
        <f t="shared" si="1909"/>
        <v>63.37</v>
      </c>
      <c r="AE2722">
        <f t="shared" si="1909"/>
        <v>30.47</v>
      </c>
      <c r="AF2722">
        <f t="shared" si="1909"/>
        <v>1875.12</v>
      </c>
      <c r="AG2722">
        <f t="shared" si="1909"/>
        <v>0</v>
      </c>
      <c r="AH2722">
        <f t="shared" si="1909"/>
        <v>2.9668999999999999</v>
      </c>
      <c r="AI2722">
        <f t="shared" si="1909"/>
        <v>0</v>
      </c>
      <c r="AJ2722">
        <f t="shared" si="1909"/>
        <v>0</v>
      </c>
      <c r="AK2722">
        <f t="shared" si="1909"/>
        <v>1312.59</v>
      </c>
      <c r="AL2722">
        <f t="shared" si="1909"/>
        <v>187.52</v>
      </c>
      <c r="AM2722">
        <f t="shared" si="1909"/>
        <v>0</v>
      </c>
      <c r="AN2722">
        <f t="shared" si="1909"/>
        <v>0</v>
      </c>
      <c r="AO2722">
        <f t="shared" si="1909"/>
        <v>0</v>
      </c>
      <c r="AP2722">
        <f t="shared" si="1909"/>
        <v>0</v>
      </c>
      <c r="AQ2722">
        <f t="shared" si="1909"/>
        <v>0</v>
      </c>
      <c r="AR2722">
        <f t="shared" si="1909"/>
        <v>3738.16</v>
      </c>
      <c r="AS2722">
        <f t="shared" si="1909"/>
        <v>0</v>
      </c>
      <c r="AT2722">
        <f t="shared" si="1909"/>
        <v>0</v>
      </c>
      <c r="AU2722">
        <f t="shared" ref="AU2722:BZ2722" si="1910">AU2733</f>
        <v>3738.16</v>
      </c>
      <c r="AV2722">
        <f t="shared" si="1910"/>
        <v>266.66000000000003</v>
      </c>
      <c r="AW2722">
        <f t="shared" si="1910"/>
        <v>266.66000000000003</v>
      </c>
      <c r="AX2722">
        <f t="shared" si="1910"/>
        <v>0</v>
      </c>
      <c r="AY2722">
        <f t="shared" si="1910"/>
        <v>266.66000000000003</v>
      </c>
      <c r="AZ2722">
        <f t="shared" si="1910"/>
        <v>0</v>
      </c>
      <c r="BA2722">
        <f t="shared" si="1910"/>
        <v>0</v>
      </c>
      <c r="BB2722">
        <f t="shared" si="1910"/>
        <v>0</v>
      </c>
      <c r="BC2722">
        <f t="shared" si="1910"/>
        <v>0</v>
      </c>
      <c r="BD2722">
        <f t="shared" si="1910"/>
        <v>0</v>
      </c>
      <c r="BE2722">
        <f t="shared" si="1910"/>
        <v>0</v>
      </c>
      <c r="BF2722">
        <f t="shared" si="1910"/>
        <v>0</v>
      </c>
      <c r="BG2722">
        <f t="shared" si="1910"/>
        <v>0</v>
      </c>
      <c r="BH2722">
        <f t="shared" si="1910"/>
        <v>0</v>
      </c>
      <c r="BI2722">
        <f t="shared" si="1910"/>
        <v>0</v>
      </c>
      <c r="BJ2722">
        <f t="shared" si="1910"/>
        <v>0</v>
      </c>
      <c r="BK2722">
        <f t="shared" si="1910"/>
        <v>0</v>
      </c>
      <c r="BL2722">
        <f t="shared" si="1910"/>
        <v>0</v>
      </c>
      <c r="BM2722">
        <f t="shared" si="1910"/>
        <v>0</v>
      </c>
      <c r="BN2722">
        <f t="shared" si="1910"/>
        <v>0</v>
      </c>
      <c r="BO2722">
        <f t="shared" si="1910"/>
        <v>0</v>
      </c>
      <c r="BP2722">
        <f t="shared" si="1910"/>
        <v>0</v>
      </c>
      <c r="BQ2722">
        <f t="shared" si="1910"/>
        <v>0</v>
      </c>
      <c r="BR2722">
        <f t="shared" si="1910"/>
        <v>0</v>
      </c>
      <c r="BS2722">
        <f t="shared" si="1910"/>
        <v>0</v>
      </c>
      <c r="BT2722">
        <f t="shared" si="1910"/>
        <v>0</v>
      </c>
      <c r="BU2722">
        <f t="shared" si="1910"/>
        <v>0</v>
      </c>
      <c r="BV2722">
        <f t="shared" si="1910"/>
        <v>0</v>
      </c>
      <c r="BW2722">
        <f t="shared" si="1910"/>
        <v>0</v>
      </c>
      <c r="BX2722">
        <f t="shared" si="1910"/>
        <v>0</v>
      </c>
      <c r="BY2722">
        <f t="shared" si="1910"/>
        <v>0</v>
      </c>
      <c r="BZ2722">
        <f t="shared" si="1910"/>
        <v>0</v>
      </c>
      <c r="CA2722">
        <f t="shared" ref="CA2722:DF2722" si="1911">CA2733</f>
        <v>3738.16</v>
      </c>
      <c r="CB2722">
        <f t="shared" si="1911"/>
        <v>0</v>
      </c>
      <c r="CC2722">
        <f t="shared" si="1911"/>
        <v>0</v>
      </c>
      <c r="CD2722">
        <f t="shared" si="1911"/>
        <v>3738.16</v>
      </c>
      <c r="CE2722">
        <f t="shared" si="1911"/>
        <v>266.66000000000003</v>
      </c>
      <c r="CF2722">
        <f t="shared" si="1911"/>
        <v>266.66000000000003</v>
      </c>
      <c r="CG2722">
        <f t="shared" si="1911"/>
        <v>0</v>
      </c>
      <c r="CH2722">
        <f t="shared" si="1911"/>
        <v>266.66000000000003</v>
      </c>
      <c r="CI2722">
        <f t="shared" si="1911"/>
        <v>0</v>
      </c>
      <c r="CJ2722">
        <f t="shared" si="1911"/>
        <v>0</v>
      </c>
      <c r="CK2722">
        <f t="shared" si="1911"/>
        <v>0</v>
      </c>
      <c r="CL2722">
        <f t="shared" si="1911"/>
        <v>0</v>
      </c>
      <c r="CM2722">
        <f t="shared" si="1911"/>
        <v>0</v>
      </c>
      <c r="CN2722">
        <f t="shared" si="1911"/>
        <v>0</v>
      </c>
      <c r="CO2722">
        <f t="shared" si="1911"/>
        <v>0</v>
      </c>
      <c r="CP2722">
        <f t="shared" si="1911"/>
        <v>0</v>
      </c>
      <c r="CQ2722">
        <f t="shared" si="1911"/>
        <v>0</v>
      </c>
      <c r="CR2722">
        <f t="shared" si="1911"/>
        <v>0</v>
      </c>
      <c r="CS2722">
        <f t="shared" si="1911"/>
        <v>0</v>
      </c>
      <c r="CT2722">
        <f t="shared" si="1911"/>
        <v>0</v>
      </c>
      <c r="CU2722">
        <f t="shared" si="1911"/>
        <v>0</v>
      </c>
      <c r="CV2722">
        <f t="shared" si="1911"/>
        <v>0</v>
      </c>
      <c r="CW2722">
        <f t="shared" si="1911"/>
        <v>0</v>
      </c>
      <c r="CX2722">
        <f t="shared" si="1911"/>
        <v>0</v>
      </c>
      <c r="CY2722">
        <f t="shared" si="1911"/>
        <v>0</v>
      </c>
      <c r="CZ2722">
        <f t="shared" si="1911"/>
        <v>0</v>
      </c>
      <c r="DA2722">
        <f t="shared" si="1911"/>
        <v>0</v>
      </c>
      <c r="DB2722">
        <f t="shared" si="1911"/>
        <v>0</v>
      </c>
      <c r="DC2722">
        <f t="shared" si="1911"/>
        <v>0</v>
      </c>
      <c r="DD2722">
        <f t="shared" si="1911"/>
        <v>0</v>
      </c>
      <c r="DE2722">
        <f t="shared" si="1911"/>
        <v>0</v>
      </c>
      <c r="DF2722">
        <f t="shared" si="1911"/>
        <v>0</v>
      </c>
      <c r="DG2722">
        <f t="shared" ref="DG2722:EL2722" si="1912">DG2733</f>
        <v>0</v>
      </c>
      <c r="DH2722">
        <f t="shared" si="1912"/>
        <v>0</v>
      </c>
      <c r="DI2722">
        <f t="shared" si="1912"/>
        <v>0</v>
      </c>
      <c r="DJ2722">
        <f t="shared" si="1912"/>
        <v>0</v>
      </c>
      <c r="DK2722">
        <f t="shared" si="1912"/>
        <v>0</v>
      </c>
      <c r="DL2722">
        <f t="shared" si="1912"/>
        <v>0</v>
      </c>
      <c r="DM2722">
        <f t="shared" si="1912"/>
        <v>0</v>
      </c>
      <c r="DN2722">
        <f t="shared" si="1912"/>
        <v>0</v>
      </c>
      <c r="DO2722">
        <f t="shared" si="1912"/>
        <v>0</v>
      </c>
      <c r="DP2722">
        <f t="shared" si="1912"/>
        <v>0</v>
      </c>
      <c r="DQ2722">
        <f t="shared" si="1912"/>
        <v>0</v>
      </c>
      <c r="DR2722">
        <f t="shared" si="1912"/>
        <v>0</v>
      </c>
      <c r="DS2722">
        <f t="shared" si="1912"/>
        <v>0</v>
      </c>
      <c r="DT2722">
        <f t="shared" si="1912"/>
        <v>0</v>
      </c>
      <c r="DU2722">
        <f t="shared" si="1912"/>
        <v>0</v>
      </c>
      <c r="DV2722">
        <f t="shared" si="1912"/>
        <v>0</v>
      </c>
      <c r="DW2722">
        <f t="shared" si="1912"/>
        <v>0</v>
      </c>
      <c r="DX2722">
        <f t="shared" si="1912"/>
        <v>0</v>
      </c>
      <c r="DY2722">
        <f t="shared" si="1912"/>
        <v>0</v>
      </c>
      <c r="DZ2722">
        <f t="shared" si="1912"/>
        <v>0</v>
      </c>
      <c r="EA2722">
        <f t="shared" si="1912"/>
        <v>0</v>
      </c>
      <c r="EB2722">
        <f t="shared" si="1912"/>
        <v>0</v>
      </c>
      <c r="EC2722">
        <f t="shared" si="1912"/>
        <v>0</v>
      </c>
      <c r="ED2722">
        <f t="shared" si="1912"/>
        <v>0</v>
      </c>
      <c r="EE2722">
        <f t="shared" si="1912"/>
        <v>0</v>
      </c>
      <c r="EF2722">
        <f t="shared" si="1912"/>
        <v>0</v>
      </c>
      <c r="EG2722">
        <f t="shared" si="1912"/>
        <v>0</v>
      </c>
      <c r="EH2722">
        <f t="shared" si="1912"/>
        <v>0</v>
      </c>
      <c r="EI2722">
        <f t="shared" si="1912"/>
        <v>0</v>
      </c>
      <c r="EJ2722">
        <f t="shared" si="1912"/>
        <v>0</v>
      </c>
      <c r="EK2722">
        <f t="shared" si="1912"/>
        <v>0</v>
      </c>
      <c r="EL2722">
        <f t="shared" si="1912"/>
        <v>0</v>
      </c>
      <c r="EM2722">
        <f t="shared" ref="EM2722:FR2722" si="1913">EM2733</f>
        <v>0</v>
      </c>
      <c r="EN2722">
        <f t="shared" si="1913"/>
        <v>0</v>
      </c>
      <c r="EO2722">
        <f t="shared" si="1913"/>
        <v>0</v>
      </c>
      <c r="EP2722">
        <f t="shared" si="1913"/>
        <v>0</v>
      </c>
      <c r="EQ2722">
        <f t="shared" si="1913"/>
        <v>0</v>
      </c>
      <c r="ER2722">
        <f t="shared" si="1913"/>
        <v>0</v>
      </c>
      <c r="ES2722">
        <f t="shared" si="1913"/>
        <v>0</v>
      </c>
      <c r="ET2722">
        <f t="shared" si="1913"/>
        <v>0</v>
      </c>
      <c r="EU2722">
        <f t="shared" si="1913"/>
        <v>0</v>
      </c>
      <c r="EV2722">
        <f t="shared" si="1913"/>
        <v>0</v>
      </c>
      <c r="EW2722">
        <f t="shared" si="1913"/>
        <v>0</v>
      </c>
      <c r="EX2722">
        <f t="shared" si="1913"/>
        <v>0</v>
      </c>
      <c r="EY2722">
        <f t="shared" si="1913"/>
        <v>0</v>
      </c>
      <c r="EZ2722">
        <f t="shared" si="1913"/>
        <v>0</v>
      </c>
      <c r="FA2722">
        <f t="shared" si="1913"/>
        <v>0</v>
      </c>
      <c r="FB2722">
        <f t="shared" si="1913"/>
        <v>0</v>
      </c>
      <c r="FC2722">
        <f t="shared" si="1913"/>
        <v>0</v>
      </c>
      <c r="FD2722">
        <f t="shared" si="1913"/>
        <v>0</v>
      </c>
      <c r="FE2722">
        <f t="shared" si="1913"/>
        <v>0</v>
      </c>
      <c r="FF2722">
        <f t="shared" si="1913"/>
        <v>0</v>
      </c>
      <c r="FG2722">
        <f t="shared" si="1913"/>
        <v>0</v>
      </c>
      <c r="FH2722">
        <f t="shared" si="1913"/>
        <v>0</v>
      </c>
      <c r="FI2722">
        <f t="shared" si="1913"/>
        <v>0</v>
      </c>
      <c r="FJ2722">
        <f t="shared" si="1913"/>
        <v>0</v>
      </c>
      <c r="FK2722">
        <f t="shared" si="1913"/>
        <v>0</v>
      </c>
      <c r="FL2722">
        <f t="shared" si="1913"/>
        <v>0</v>
      </c>
      <c r="FM2722">
        <f t="shared" si="1913"/>
        <v>0</v>
      </c>
      <c r="FN2722">
        <f t="shared" si="1913"/>
        <v>0</v>
      </c>
      <c r="FO2722">
        <f t="shared" si="1913"/>
        <v>0</v>
      </c>
      <c r="FP2722">
        <f t="shared" si="1913"/>
        <v>0</v>
      </c>
      <c r="FQ2722">
        <f t="shared" si="1913"/>
        <v>0</v>
      </c>
      <c r="FR2722">
        <f t="shared" si="1913"/>
        <v>0</v>
      </c>
      <c r="FS2722">
        <f t="shared" ref="FS2722:GX2722" si="1914">FS2733</f>
        <v>0</v>
      </c>
      <c r="FT2722">
        <f t="shared" si="1914"/>
        <v>0</v>
      </c>
      <c r="FU2722">
        <f t="shared" si="1914"/>
        <v>0</v>
      </c>
      <c r="FV2722">
        <f t="shared" si="1914"/>
        <v>0</v>
      </c>
      <c r="FW2722">
        <f t="shared" si="1914"/>
        <v>0</v>
      </c>
      <c r="FX2722">
        <f t="shared" si="1914"/>
        <v>0</v>
      </c>
      <c r="FY2722">
        <f t="shared" si="1914"/>
        <v>0</v>
      </c>
      <c r="FZ2722">
        <f t="shared" si="1914"/>
        <v>0</v>
      </c>
      <c r="GA2722">
        <f t="shared" si="1914"/>
        <v>0</v>
      </c>
      <c r="GB2722">
        <f t="shared" si="1914"/>
        <v>0</v>
      </c>
      <c r="GC2722">
        <f t="shared" si="1914"/>
        <v>0</v>
      </c>
      <c r="GD2722">
        <f t="shared" si="1914"/>
        <v>0</v>
      </c>
      <c r="GE2722">
        <f t="shared" si="1914"/>
        <v>0</v>
      </c>
      <c r="GF2722">
        <f t="shared" si="1914"/>
        <v>0</v>
      </c>
      <c r="GG2722">
        <f t="shared" si="1914"/>
        <v>0</v>
      </c>
      <c r="GH2722">
        <f t="shared" si="1914"/>
        <v>0</v>
      </c>
      <c r="GI2722">
        <f t="shared" si="1914"/>
        <v>0</v>
      </c>
      <c r="GJ2722">
        <f t="shared" si="1914"/>
        <v>0</v>
      </c>
      <c r="GK2722">
        <f t="shared" si="1914"/>
        <v>0</v>
      </c>
      <c r="GL2722">
        <f t="shared" si="1914"/>
        <v>0</v>
      </c>
      <c r="GM2722">
        <f t="shared" si="1914"/>
        <v>0</v>
      </c>
      <c r="GN2722">
        <f t="shared" si="1914"/>
        <v>0</v>
      </c>
      <c r="GO2722">
        <f t="shared" si="1914"/>
        <v>0</v>
      </c>
      <c r="GP2722">
        <f t="shared" si="1914"/>
        <v>0</v>
      </c>
      <c r="GQ2722">
        <f t="shared" si="1914"/>
        <v>0</v>
      </c>
      <c r="GR2722">
        <f t="shared" si="1914"/>
        <v>0</v>
      </c>
      <c r="GS2722">
        <f t="shared" si="1914"/>
        <v>0</v>
      </c>
      <c r="GT2722">
        <f t="shared" si="1914"/>
        <v>0</v>
      </c>
      <c r="GU2722">
        <f t="shared" si="1914"/>
        <v>0</v>
      </c>
      <c r="GV2722">
        <f t="shared" si="1914"/>
        <v>0</v>
      </c>
      <c r="GW2722">
        <f t="shared" si="1914"/>
        <v>0</v>
      </c>
      <c r="GX2722">
        <f t="shared" si="1914"/>
        <v>0</v>
      </c>
    </row>
    <row r="2724" spans="1:245" x14ac:dyDescent="0.2">
      <c r="A2724">
        <v>17</v>
      </c>
      <c r="B2724">
        <v>1</v>
      </c>
      <c r="C2724">
        <f>ROW(SmtRes!A876)</f>
        <v>876</v>
      </c>
      <c r="D2724">
        <f>ROW(EtalonRes!A876)</f>
        <v>876</v>
      </c>
      <c r="E2724" t="s">
        <v>611</v>
      </c>
      <c r="F2724" t="s">
        <v>16</v>
      </c>
      <c r="G2724" t="s">
        <v>17</v>
      </c>
      <c r="H2724" t="s">
        <v>18</v>
      </c>
      <c r="I2724">
        <f>ROUND(5/100,9)</f>
        <v>0.05</v>
      </c>
      <c r="J2724">
        <v>0</v>
      </c>
      <c r="K2724">
        <f>ROUND(5/100,9)</f>
        <v>0.05</v>
      </c>
      <c r="O2724">
        <f t="shared" ref="O2724:O2731" si="1915">ROUND(CP2724,2)</f>
        <v>135.52000000000001</v>
      </c>
      <c r="P2724">
        <f t="shared" ref="P2724:P2731" si="1916">ROUND(CQ2724*I2724,2)</f>
        <v>0</v>
      </c>
      <c r="Q2724">
        <f t="shared" ref="Q2724:Q2731" si="1917">ROUND(CR2724*I2724,2)</f>
        <v>0</v>
      </c>
      <c r="R2724">
        <f t="shared" ref="R2724:R2731" si="1918">ROUND(CS2724*I2724,2)</f>
        <v>0</v>
      </c>
      <c r="S2724">
        <f t="shared" ref="S2724:S2731" si="1919">ROUND(CT2724*I2724,2)</f>
        <v>135.52000000000001</v>
      </c>
      <c r="T2724">
        <f t="shared" ref="T2724:T2731" si="1920">ROUND(CU2724*I2724,2)</f>
        <v>0</v>
      </c>
      <c r="U2724">
        <f t="shared" ref="U2724:U2731" si="1921">CV2724*I2724</f>
        <v>0.29199999999999998</v>
      </c>
      <c r="V2724">
        <f t="shared" ref="V2724:V2731" si="1922">CW2724*I2724</f>
        <v>0</v>
      </c>
      <c r="W2724">
        <f t="shared" ref="W2724:W2731" si="1923">ROUND(CX2724*I2724,2)</f>
        <v>0</v>
      </c>
      <c r="X2724">
        <f t="shared" ref="X2724:Y2731" si="1924">ROUND(CY2724,2)</f>
        <v>94.86</v>
      </c>
      <c r="Y2724">
        <f t="shared" si="1924"/>
        <v>13.55</v>
      </c>
      <c r="AA2724">
        <v>35364244</v>
      </c>
      <c r="AB2724">
        <f t="shared" ref="AB2724:AB2731" si="1925">ROUND((AC2724+AD2724+AF2724),6)</f>
        <v>2710.46</v>
      </c>
      <c r="AC2724">
        <f t="shared" ref="AC2724:AC2731" si="1926">ROUND((ES2724),6)</f>
        <v>0</v>
      </c>
      <c r="AD2724">
        <f t="shared" ref="AD2724:AD2731" si="1927">ROUND((((ET2724)-(EU2724))+AE2724),6)</f>
        <v>0</v>
      </c>
      <c r="AE2724">
        <f t="shared" ref="AE2724:AF2731" si="1928">ROUND((EU2724),6)</f>
        <v>0</v>
      </c>
      <c r="AF2724">
        <f t="shared" si="1928"/>
        <v>2710.46</v>
      </c>
      <c r="AG2724">
        <f t="shared" ref="AG2724:AG2731" si="1929">ROUND((AP2724),6)</f>
        <v>0</v>
      </c>
      <c r="AH2724">
        <f t="shared" ref="AH2724:AI2731" si="1930">(EW2724)</f>
        <v>5.84</v>
      </c>
      <c r="AI2724">
        <f t="shared" si="1930"/>
        <v>0</v>
      </c>
      <c r="AJ2724">
        <f t="shared" ref="AJ2724:AJ2731" si="1931">(AS2724)</f>
        <v>0</v>
      </c>
      <c r="AK2724">
        <v>2710.46</v>
      </c>
      <c r="AL2724">
        <v>0</v>
      </c>
      <c r="AM2724">
        <v>0</v>
      </c>
      <c r="AN2724">
        <v>0</v>
      </c>
      <c r="AO2724">
        <v>2710.46</v>
      </c>
      <c r="AP2724">
        <v>0</v>
      </c>
      <c r="AQ2724">
        <v>5.84</v>
      </c>
      <c r="AR2724">
        <v>0</v>
      </c>
      <c r="AS2724">
        <v>0</v>
      </c>
      <c r="AT2724">
        <v>70</v>
      </c>
      <c r="AU2724">
        <v>10</v>
      </c>
      <c r="AV2724">
        <v>1</v>
      </c>
      <c r="AW2724">
        <v>1</v>
      </c>
      <c r="AZ2724">
        <v>1</v>
      </c>
      <c r="BA2724">
        <v>1</v>
      </c>
      <c r="BB2724">
        <v>1</v>
      </c>
      <c r="BC2724">
        <v>1</v>
      </c>
      <c r="BD2724" t="s">
        <v>3</v>
      </c>
      <c r="BE2724" t="s">
        <v>3</v>
      </c>
      <c r="BF2724" t="s">
        <v>3</v>
      </c>
      <c r="BG2724" t="s">
        <v>3</v>
      </c>
      <c r="BH2724">
        <v>0</v>
      </c>
      <c r="BI2724">
        <v>4</v>
      </c>
      <c r="BJ2724" t="s">
        <v>19</v>
      </c>
      <c r="BM2724">
        <v>0</v>
      </c>
      <c r="BN2724">
        <v>0</v>
      </c>
      <c r="BO2724" t="s">
        <v>3</v>
      </c>
      <c r="BP2724">
        <v>0</v>
      </c>
      <c r="BQ2724">
        <v>1</v>
      </c>
      <c r="BR2724">
        <v>0</v>
      </c>
      <c r="BS2724">
        <v>1</v>
      </c>
      <c r="BT2724">
        <v>1</v>
      </c>
      <c r="BU2724">
        <v>1</v>
      </c>
      <c r="BV2724">
        <v>1</v>
      </c>
      <c r="BW2724">
        <v>1</v>
      </c>
      <c r="BX2724">
        <v>1</v>
      </c>
      <c r="BY2724" t="s">
        <v>3</v>
      </c>
      <c r="BZ2724">
        <v>70</v>
      </c>
      <c r="CA2724">
        <v>10</v>
      </c>
      <c r="CB2724" t="s">
        <v>3</v>
      </c>
      <c r="CE2724">
        <v>0</v>
      </c>
      <c r="CF2724">
        <v>0</v>
      </c>
      <c r="CG2724">
        <v>0</v>
      </c>
      <c r="CM2724">
        <v>0</v>
      </c>
      <c r="CN2724" t="s">
        <v>3</v>
      </c>
      <c r="CO2724">
        <v>0</v>
      </c>
      <c r="CP2724">
        <f t="shared" ref="CP2724:CP2731" si="1932">(P2724+Q2724+S2724)</f>
        <v>135.52000000000001</v>
      </c>
      <c r="CQ2724">
        <f t="shared" ref="CQ2724:CQ2731" si="1933">(AC2724*BC2724*AW2724)</f>
        <v>0</v>
      </c>
      <c r="CR2724">
        <f t="shared" ref="CR2724:CR2731" si="1934">((((ET2724)*BB2724-(EU2724)*BS2724)+AE2724*BS2724)*AV2724)</f>
        <v>0</v>
      </c>
      <c r="CS2724">
        <f t="shared" ref="CS2724:CS2731" si="1935">(AE2724*BS2724*AV2724)</f>
        <v>0</v>
      </c>
      <c r="CT2724">
        <f t="shared" ref="CT2724:CT2731" si="1936">(AF2724*BA2724*AV2724)</f>
        <v>2710.46</v>
      </c>
      <c r="CU2724">
        <f t="shared" ref="CU2724:CU2731" si="1937">AG2724</f>
        <v>0</v>
      </c>
      <c r="CV2724">
        <f t="shared" ref="CV2724:CV2731" si="1938">(AH2724*AV2724)</f>
        <v>5.84</v>
      </c>
      <c r="CW2724">
        <f t="shared" ref="CW2724:CX2731" si="1939">AI2724</f>
        <v>0</v>
      </c>
      <c r="CX2724">
        <f t="shared" si="1939"/>
        <v>0</v>
      </c>
      <c r="CY2724">
        <f t="shared" ref="CY2724:CY2731" si="1940">((S2724*BZ2724)/100)</f>
        <v>94.864000000000019</v>
      </c>
      <c r="CZ2724">
        <f t="shared" ref="CZ2724:CZ2731" si="1941">((S2724*CA2724)/100)</f>
        <v>13.552</v>
      </c>
      <c r="DC2724" t="s">
        <v>3</v>
      </c>
      <c r="DD2724" t="s">
        <v>3</v>
      </c>
      <c r="DE2724" t="s">
        <v>3</v>
      </c>
      <c r="DF2724" t="s">
        <v>3</v>
      </c>
      <c r="DG2724" t="s">
        <v>3</v>
      </c>
      <c r="DH2724" t="s">
        <v>3</v>
      </c>
      <c r="DI2724" t="s">
        <v>3</v>
      </c>
      <c r="DJ2724" t="s">
        <v>3</v>
      </c>
      <c r="DK2724" t="s">
        <v>3</v>
      </c>
      <c r="DL2724" t="s">
        <v>3</v>
      </c>
      <c r="DM2724" t="s">
        <v>3</v>
      </c>
      <c r="DN2724">
        <v>0</v>
      </c>
      <c r="DO2724">
        <v>0</v>
      </c>
      <c r="DP2724">
        <v>1</v>
      </c>
      <c r="DQ2724">
        <v>1</v>
      </c>
      <c r="DU2724">
        <v>1010</v>
      </c>
      <c r="DV2724" t="s">
        <v>18</v>
      </c>
      <c r="DW2724" t="s">
        <v>18</v>
      </c>
      <c r="DX2724">
        <v>100</v>
      </c>
      <c r="DZ2724" t="s">
        <v>3</v>
      </c>
      <c r="EA2724" t="s">
        <v>3</v>
      </c>
      <c r="EB2724" t="s">
        <v>3</v>
      </c>
      <c r="EC2724" t="s">
        <v>3</v>
      </c>
      <c r="EE2724">
        <v>35096056</v>
      </c>
      <c r="EF2724">
        <v>1</v>
      </c>
      <c r="EG2724" t="s">
        <v>20</v>
      </c>
      <c r="EH2724">
        <v>0</v>
      </c>
      <c r="EI2724" t="s">
        <v>3</v>
      </c>
      <c r="EJ2724">
        <v>4</v>
      </c>
      <c r="EK2724">
        <v>0</v>
      </c>
      <c r="EL2724" t="s">
        <v>21</v>
      </c>
      <c r="EM2724" t="s">
        <v>22</v>
      </c>
      <c r="EO2724" t="s">
        <v>3</v>
      </c>
      <c r="EQ2724">
        <v>0</v>
      </c>
      <c r="ER2724">
        <v>2710.46</v>
      </c>
      <c r="ES2724">
        <v>0</v>
      </c>
      <c r="ET2724">
        <v>0</v>
      </c>
      <c r="EU2724">
        <v>0</v>
      </c>
      <c r="EV2724">
        <v>2710.46</v>
      </c>
      <c r="EW2724">
        <v>5.84</v>
      </c>
      <c r="EX2724">
        <v>0</v>
      </c>
      <c r="EY2724">
        <v>0</v>
      </c>
      <c r="FQ2724">
        <v>0</v>
      </c>
      <c r="FR2724">
        <v>0</v>
      </c>
      <c r="FS2724">
        <v>0</v>
      </c>
      <c r="FX2724">
        <v>70</v>
      </c>
      <c r="FY2724">
        <v>10</v>
      </c>
      <c r="GA2724" t="s">
        <v>3</v>
      </c>
      <c r="GD2724">
        <v>0</v>
      </c>
      <c r="GF2724">
        <v>-931379651</v>
      </c>
      <c r="GG2724">
        <v>2</v>
      </c>
      <c r="GH2724">
        <v>1</v>
      </c>
      <c r="GI2724">
        <v>-2</v>
      </c>
      <c r="GJ2724">
        <v>0</v>
      </c>
      <c r="GK2724">
        <f>ROUND(R2724*(R12)/100,2)</f>
        <v>0</v>
      </c>
      <c r="GL2724">
        <f t="shared" ref="GL2724:GL2731" si="1942">ROUND(IF(AND(BH2724=3,BI2724=3,FS2724&lt;&gt;0),P2724,0),2)</f>
        <v>0</v>
      </c>
      <c r="GM2724">
        <f t="shared" ref="GM2724:GM2731" si="1943">ROUND(O2724+X2724+Y2724+GK2724,2)+GX2724</f>
        <v>243.93</v>
      </c>
      <c r="GN2724">
        <f t="shared" ref="GN2724:GN2731" si="1944">IF(OR(BI2724=0,BI2724=1),GM2724-GX2724,0)</f>
        <v>0</v>
      </c>
      <c r="GO2724">
        <f t="shared" ref="GO2724:GO2731" si="1945">IF(BI2724=2,GM2724-GX2724,0)</f>
        <v>0</v>
      </c>
      <c r="GP2724">
        <f t="shared" ref="GP2724:GP2731" si="1946">IF(BI2724=4,GM2724-GX2724,0)</f>
        <v>243.93</v>
      </c>
      <c r="GR2724">
        <v>0</v>
      </c>
      <c r="GS2724">
        <v>3</v>
      </c>
      <c r="GT2724">
        <v>0</v>
      </c>
      <c r="GU2724" t="s">
        <v>3</v>
      </c>
      <c r="GV2724">
        <f t="shared" ref="GV2724:GV2731" si="1947">ROUND((GT2724),6)</f>
        <v>0</v>
      </c>
      <c r="GW2724">
        <v>1</v>
      </c>
      <c r="GX2724">
        <f t="shared" ref="GX2724:GX2731" si="1948">ROUND(HC2724*I2724,2)</f>
        <v>0</v>
      </c>
      <c r="HA2724">
        <v>0</v>
      </c>
      <c r="HB2724">
        <v>0</v>
      </c>
      <c r="HC2724">
        <f t="shared" ref="HC2724:HC2731" si="1949">GV2724*GW2724</f>
        <v>0</v>
      </c>
      <c r="HE2724" t="s">
        <v>3</v>
      </c>
      <c r="HF2724" t="s">
        <v>3</v>
      </c>
      <c r="HM2724" t="s">
        <v>3</v>
      </c>
      <c r="HN2724" t="s">
        <v>3</v>
      </c>
      <c r="HO2724" t="s">
        <v>3</v>
      </c>
      <c r="HP2724" t="s">
        <v>3</v>
      </c>
      <c r="HQ2724" t="s">
        <v>3</v>
      </c>
      <c r="HS2724">
        <v>0</v>
      </c>
      <c r="IK2724">
        <v>0</v>
      </c>
    </row>
    <row r="2725" spans="1:245" x14ac:dyDescent="0.2">
      <c r="A2725">
        <v>17</v>
      </c>
      <c r="B2725">
        <v>1</v>
      </c>
      <c r="C2725">
        <f>ROW(SmtRes!A880)</f>
        <v>880</v>
      </c>
      <c r="D2725">
        <f>ROW(EtalonRes!A880)</f>
        <v>880</v>
      </c>
      <c r="E2725" t="s">
        <v>612</v>
      </c>
      <c r="F2725" t="s">
        <v>227</v>
      </c>
      <c r="G2725" t="s">
        <v>228</v>
      </c>
      <c r="H2725" t="s">
        <v>229</v>
      </c>
      <c r="I2725">
        <f>ROUND(2/10,9)</f>
        <v>0.2</v>
      </c>
      <c r="J2725">
        <v>0</v>
      </c>
      <c r="K2725">
        <f>ROUND(2/10,9)</f>
        <v>0.2</v>
      </c>
      <c r="O2725">
        <f t="shared" si="1915"/>
        <v>85.31</v>
      </c>
      <c r="P2725">
        <f t="shared" si="1916"/>
        <v>22.46</v>
      </c>
      <c r="Q2725">
        <f t="shared" si="1917"/>
        <v>1.8</v>
      </c>
      <c r="R2725">
        <f t="shared" si="1918"/>
        <v>0.03</v>
      </c>
      <c r="S2725">
        <f t="shared" si="1919"/>
        <v>61.05</v>
      </c>
      <c r="T2725">
        <f t="shared" si="1920"/>
        <v>0</v>
      </c>
      <c r="U2725">
        <f t="shared" si="1921"/>
        <v>8.4000000000000005E-2</v>
      </c>
      <c r="V2725">
        <f t="shared" si="1922"/>
        <v>0</v>
      </c>
      <c r="W2725">
        <f t="shared" si="1923"/>
        <v>0</v>
      </c>
      <c r="X2725">
        <f t="shared" si="1924"/>
        <v>42.74</v>
      </c>
      <c r="Y2725">
        <f t="shared" si="1924"/>
        <v>6.11</v>
      </c>
      <c r="AA2725">
        <v>35364244</v>
      </c>
      <c r="AB2725">
        <f t="shared" si="1925"/>
        <v>426.58</v>
      </c>
      <c r="AC2725">
        <f t="shared" si="1926"/>
        <v>112.32</v>
      </c>
      <c r="AD2725">
        <f t="shared" si="1927"/>
        <v>8.99</v>
      </c>
      <c r="AE2725">
        <f t="shared" si="1928"/>
        <v>0.13</v>
      </c>
      <c r="AF2725">
        <f t="shared" si="1928"/>
        <v>305.27</v>
      </c>
      <c r="AG2725">
        <f t="shared" si="1929"/>
        <v>0</v>
      </c>
      <c r="AH2725">
        <f t="shared" si="1930"/>
        <v>0.42</v>
      </c>
      <c r="AI2725">
        <f t="shared" si="1930"/>
        <v>0</v>
      </c>
      <c r="AJ2725">
        <f t="shared" si="1931"/>
        <v>0</v>
      </c>
      <c r="AK2725">
        <v>426.58</v>
      </c>
      <c r="AL2725">
        <v>112.32</v>
      </c>
      <c r="AM2725">
        <v>8.99</v>
      </c>
      <c r="AN2725">
        <v>0.13</v>
      </c>
      <c r="AO2725">
        <v>305.27</v>
      </c>
      <c r="AP2725">
        <v>0</v>
      </c>
      <c r="AQ2725">
        <v>0.42</v>
      </c>
      <c r="AR2725">
        <v>0</v>
      </c>
      <c r="AS2725">
        <v>0</v>
      </c>
      <c r="AT2725">
        <v>70</v>
      </c>
      <c r="AU2725">
        <v>10</v>
      </c>
      <c r="AV2725">
        <v>1</v>
      </c>
      <c r="AW2725">
        <v>1</v>
      </c>
      <c r="AZ2725">
        <v>1</v>
      </c>
      <c r="BA2725">
        <v>1</v>
      </c>
      <c r="BB2725">
        <v>1</v>
      </c>
      <c r="BC2725">
        <v>1</v>
      </c>
      <c r="BD2725" t="s">
        <v>3</v>
      </c>
      <c r="BE2725" t="s">
        <v>3</v>
      </c>
      <c r="BF2725" t="s">
        <v>3</v>
      </c>
      <c r="BG2725" t="s">
        <v>3</v>
      </c>
      <c r="BH2725">
        <v>0</v>
      </c>
      <c r="BI2725">
        <v>4</v>
      </c>
      <c r="BJ2725" t="s">
        <v>230</v>
      </c>
      <c r="BM2725">
        <v>0</v>
      </c>
      <c r="BN2725">
        <v>0</v>
      </c>
      <c r="BO2725" t="s">
        <v>3</v>
      </c>
      <c r="BP2725">
        <v>0</v>
      </c>
      <c r="BQ2725">
        <v>1</v>
      </c>
      <c r="BR2725">
        <v>0</v>
      </c>
      <c r="BS2725">
        <v>1</v>
      </c>
      <c r="BT2725">
        <v>1</v>
      </c>
      <c r="BU2725">
        <v>1</v>
      </c>
      <c r="BV2725">
        <v>1</v>
      </c>
      <c r="BW2725">
        <v>1</v>
      </c>
      <c r="BX2725">
        <v>1</v>
      </c>
      <c r="BY2725" t="s">
        <v>3</v>
      </c>
      <c r="BZ2725">
        <v>70</v>
      </c>
      <c r="CA2725">
        <v>10</v>
      </c>
      <c r="CB2725" t="s">
        <v>3</v>
      </c>
      <c r="CE2725">
        <v>0</v>
      </c>
      <c r="CF2725">
        <v>0</v>
      </c>
      <c r="CG2725">
        <v>0</v>
      </c>
      <c r="CM2725">
        <v>0</v>
      </c>
      <c r="CN2725" t="s">
        <v>3</v>
      </c>
      <c r="CO2725">
        <v>0</v>
      </c>
      <c r="CP2725">
        <f t="shared" si="1932"/>
        <v>85.31</v>
      </c>
      <c r="CQ2725">
        <f t="shared" si="1933"/>
        <v>112.32</v>
      </c>
      <c r="CR2725">
        <f t="shared" si="1934"/>
        <v>8.99</v>
      </c>
      <c r="CS2725">
        <f t="shared" si="1935"/>
        <v>0.13</v>
      </c>
      <c r="CT2725">
        <f t="shared" si="1936"/>
        <v>305.27</v>
      </c>
      <c r="CU2725">
        <f t="shared" si="1937"/>
        <v>0</v>
      </c>
      <c r="CV2725">
        <f t="shared" si="1938"/>
        <v>0.42</v>
      </c>
      <c r="CW2725">
        <f t="shared" si="1939"/>
        <v>0</v>
      </c>
      <c r="CX2725">
        <f t="shared" si="1939"/>
        <v>0</v>
      </c>
      <c r="CY2725">
        <f t="shared" si="1940"/>
        <v>42.734999999999999</v>
      </c>
      <c r="CZ2725">
        <f t="shared" si="1941"/>
        <v>6.1050000000000004</v>
      </c>
      <c r="DC2725" t="s">
        <v>3</v>
      </c>
      <c r="DD2725" t="s">
        <v>3</v>
      </c>
      <c r="DE2725" t="s">
        <v>3</v>
      </c>
      <c r="DF2725" t="s">
        <v>3</v>
      </c>
      <c r="DG2725" t="s">
        <v>3</v>
      </c>
      <c r="DH2725" t="s">
        <v>3</v>
      </c>
      <c r="DI2725" t="s">
        <v>3</v>
      </c>
      <c r="DJ2725" t="s">
        <v>3</v>
      </c>
      <c r="DK2725" t="s">
        <v>3</v>
      </c>
      <c r="DL2725" t="s">
        <v>3</v>
      </c>
      <c r="DM2725" t="s">
        <v>3</v>
      </c>
      <c r="DN2725">
        <v>0</v>
      </c>
      <c r="DO2725">
        <v>0</v>
      </c>
      <c r="DP2725">
        <v>1</v>
      </c>
      <c r="DQ2725">
        <v>1</v>
      </c>
      <c r="DU2725">
        <v>1013</v>
      </c>
      <c r="DV2725" t="s">
        <v>229</v>
      </c>
      <c r="DW2725" t="s">
        <v>229</v>
      </c>
      <c r="DX2725">
        <v>1</v>
      </c>
      <c r="DZ2725" t="s">
        <v>3</v>
      </c>
      <c r="EA2725" t="s">
        <v>3</v>
      </c>
      <c r="EB2725" t="s">
        <v>3</v>
      </c>
      <c r="EC2725" t="s">
        <v>3</v>
      </c>
      <c r="EE2725">
        <v>35096056</v>
      </c>
      <c r="EF2725">
        <v>1</v>
      </c>
      <c r="EG2725" t="s">
        <v>20</v>
      </c>
      <c r="EH2725">
        <v>0</v>
      </c>
      <c r="EI2725" t="s">
        <v>3</v>
      </c>
      <c r="EJ2725">
        <v>4</v>
      </c>
      <c r="EK2725">
        <v>0</v>
      </c>
      <c r="EL2725" t="s">
        <v>21</v>
      </c>
      <c r="EM2725" t="s">
        <v>22</v>
      </c>
      <c r="EO2725" t="s">
        <v>3</v>
      </c>
      <c r="EQ2725">
        <v>0</v>
      </c>
      <c r="ER2725">
        <v>426.58</v>
      </c>
      <c r="ES2725">
        <v>112.32</v>
      </c>
      <c r="ET2725">
        <v>8.99</v>
      </c>
      <c r="EU2725">
        <v>0.13</v>
      </c>
      <c r="EV2725">
        <v>305.27</v>
      </c>
      <c r="EW2725">
        <v>0.42</v>
      </c>
      <c r="EX2725">
        <v>0</v>
      </c>
      <c r="EY2725">
        <v>0</v>
      </c>
      <c r="FQ2725">
        <v>0</v>
      </c>
      <c r="FR2725">
        <v>0</v>
      </c>
      <c r="FS2725">
        <v>0</v>
      </c>
      <c r="FX2725">
        <v>70</v>
      </c>
      <c r="FY2725">
        <v>10</v>
      </c>
      <c r="GA2725" t="s">
        <v>3</v>
      </c>
      <c r="GD2725">
        <v>0</v>
      </c>
      <c r="GF2725">
        <v>94825724</v>
      </c>
      <c r="GG2725">
        <v>2</v>
      </c>
      <c r="GH2725">
        <v>1</v>
      </c>
      <c r="GI2725">
        <v>-2</v>
      </c>
      <c r="GJ2725">
        <v>0</v>
      </c>
      <c r="GK2725">
        <f>ROUND(R2725*(R12)/100,2)</f>
        <v>0.03</v>
      </c>
      <c r="GL2725">
        <f t="shared" si="1942"/>
        <v>0</v>
      </c>
      <c r="GM2725">
        <f t="shared" si="1943"/>
        <v>134.19</v>
      </c>
      <c r="GN2725">
        <f t="shared" si="1944"/>
        <v>0</v>
      </c>
      <c r="GO2725">
        <f t="shared" si="1945"/>
        <v>0</v>
      </c>
      <c r="GP2725">
        <f t="shared" si="1946"/>
        <v>134.19</v>
      </c>
      <c r="GR2725">
        <v>0</v>
      </c>
      <c r="GS2725">
        <v>3</v>
      </c>
      <c r="GT2725">
        <v>0</v>
      </c>
      <c r="GU2725" t="s">
        <v>3</v>
      </c>
      <c r="GV2725">
        <f t="shared" si="1947"/>
        <v>0</v>
      </c>
      <c r="GW2725">
        <v>1</v>
      </c>
      <c r="GX2725">
        <f t="shared" si="1948"/>
        <v>0</v>
      </c>
      <c r="HA2725">
        <v>0</v>
      </c>
      <c r="HB2725">
        <v>0</v>
      </c>
      <c r="HC2725">
        <f t="shared" si="1949"/>
        <v>0</v>
      </c>
      <c r="HE2725" t="s">
        <v>3</v>
      </c>
      <c r="HF2725" t="s">
        <v>3</v>
      </c>
      <c r="HM2725" t="s">
        <v>3</v>
      </c>
      <c r="HN2725" t="s">
        <v>3</v>
      </c>
      <c r="HO2725" t="s">
        <v>3</v>
      </c>
      <c r="HP2725" t="s">
        <v>3</v>
      </c>
      <c r="HQ2725" t="s">
        <v>3</v>
      </c>
      <c r="HS2725">
        <v>0</v>
      </c>
      <c r="IK2725">
        <v>0</v>
      </c>
    </row>
    <row r="2726" spans="1:245" x14ac:dyDescent="0.2">
      <c r="A2726">
        <v>17</v>
      </c>
      <c r="B2726">
        <v>1</v>
      </c>
      <c r="C2726">
        <f>ROW(SmtRes!A883)</f>
        <v>883</v>
      </c>
      <c r="D2726">
        <f>ROW(EtalonRes!A883)</f>
        <v>883</v>
      </c>
      <c r="E2726" t="s">
        <v>613</v>
      </c>
      <c r="F2726" t="s">
        <v>232</v>
      </c>
      <c r="G2726" t="s">
        <v>233</v>
      </c>
      <c r="H2726" t="s">
        <v>26</v>
      </c>
      <c r="I2726">
        <f>ROUND(1/100,9)</f>
        <v>0.01</v>
      </c>
      <c r="J2726">
        <v>0</v>
      </c>
      <c r="K2726">
        <f>ROUND(1/100,9)</f>
        <v>0.01</v>
      </c>
      <c r="O2726">
        <f t="shared" si="1915"/>
        <v>142.13999999999999</v>
      </c>
      <c r="P2726">
        <f t="shared" si="1916"/>
        <v>0</v>
      </c>
      <c r="Q2726">
        <f t="shared" si="1917"/>
        <v>59.94</v>
      </c>
      <c r="R2726">
        <f t="shared" si="1918"/>
        <v>30.4</v>
      </c>
      <c r="S2726">
        <f t="shared" si="1919"/>
        <v>82.2</v>
      </c>
      <c r="T2726">
        <f t="shared" si="1920"/>
        <v>0</v>
      </c>
      <c r="U2726">
        <f t="shared" si="1921"/>
        <v>0.14000000000000001</v>
      </c>
      <c r="V2726">
        <f t="shared" si="1922"/>
        <v>0</v>
      </c>
      <c r="W2726">
        <f t="shared" si="1923"/>
        <v>0</v>
      </c>
      <c r="X2726">
        <f t="shared" si="1924"/>
        <v>57.54</v>
      </c>
      <c r="Y2726">
        <f t="shared" si="1924"/>
        <v>8.2200000000000006</v>
      </c>
      <c r="AA2726">
        <v>35364244</v>
      </c>
      <c r="AB2726">
        <f t="shared" si="1925"/>
        <v>14213.53</v>
      </c>
      <c r="AC2726">
        <f t="shared" si="1926"/>
        <v>0</v>
      </c>
      <c r="AD2726">
        <f t="shared" si="1927"/>
        <v>5993.85</v>
      </c>
      <c r="AE2726">
        <f t="shared" si="1928"/>
        <v>3040.45</v>
      </c>
      <c r="AF2726">
        <f t="shared" si="1928"/>
        <v>8219.68</v>
      </c>
      <c r="AG2726">
        <f t="shared" si="1929"/>
        <v>0</v>
      </c>
      <c r="AH2726">
        <f t="shared" si="1930"/>
        <v>14</v>
      </c>
      <c r="AI2726">
        <f t="shared" si="1930"/>
        <v>0</v>
      </c>
      <c r="AJ2726">
        <f t="shared" si="1931"/>
        <v>0</v>
      </c>
      <c r="AK2726">
        <v>14213.53</v>
      </c>
      <c r="AL2726">
        <v>0</v>
      </c>
      <c r="AM2726">
        <v>5993.85</v>
      </c>
      <c r="AN2726">
        <v>3040.45</v>
      </c>
      <c r="AO2726">
        <v>8219.68</v>
      </c>
      <c r="AP2726">
        <v>0</v>
      </c>
      <c r="AQ2726">
        <v>14</v>
      </c>
      <c r="AR2726">
        <v>0</v>
      </c>
      <c r="AS2726">
        <v>0</v>
      </c>
      <c r="AT2726">
        <v>70</v>
      </c>
      <c r="AU2726">
        <v>10</v>
      </c>
      <c r="AV2726">
        <v>1</v>
      </c>
      <c r="AW2726">
        <v>1</v>
      </c>
      <c r="AZ2726">
        <v>1</v>
      </c>
      <c r="BA2726">
        <v>1</v>
      </c>
      <c r="BB2726">
        <v>1</v>
      </c>
      <c r="BC2726">
        <v>1</v>
      </c>
      <c r="BD2726" t="s">
        <v>3</v>
      </c>
      <c r="BE2726" t="s">
        <v>3</v>
      </c>
      <c r="BF2726" t="s">
        <v>3</v>
      </c>
      <c r="BG2726" t="s">
        <v>3</v>
      </c>
      <c r="BH2726">
        <v>0</v>
      </c>
      <c r="BI2726">
        <v>4</v>
      </c>
      <c r="BJ2726" t="s">
        <v>234</v>
      </c>
      <c r="BM2726">
        <v>0</v>
      </c>
      <c r="BN2726">
        <v>0</v>
      </c>
      <c r="BO2726" t="s">
        <v>3</v>
      </c>
      <c r="BP2726">
        <v>0</v>
      </c>
      <c r="BQ2726">
        <v>1</v>
      </c>
      <c r="BR2726">
        <v>0</v>
      </c>
      <c r="BS2726">
        <v>1</v>
      </c>
      <c r="BT2726">
        <v>1</v>
      </c>
      <c r="BU2726">
        <v>1</v>
      </c>
      <c r="BV2726">
        <v>1</v>
      </c>
      <c r="BW2726">
        <v>1</v>
      </c>
      <c r="BX2726">
        <v>1</v>
      </c>
      <c r="BY2726" t="s">
        <v>3</v>
      </c>
      <c r="BZ2726">
        <v>70</v>
      </c>
      <c r="CA2726">
        <v>10</v>
      </c>
      <c r="CB2726" t="s">
        <v>3</v>
      </c>
      <c r="CE2726">
        <v>0</v>
      </c>
      <c r="CF2726">
        <v>0</v>
      </c>
      <c r="CG2726">
        <v>0</v>
      </c>
      <c r="CM2726">
        <v>0</v>
      </c>
      <c r="CN2726" t="s">
        <v>3</v>
      </c>
      <c r="CO2726">
        <v>0</v>
      </c>
      <c r="CP2726">
        <f t="shared" si="1932"/>
        <v>142.13999999999999</v>
      </c>
      <c r="CQ2726">
        <f t="shared" si="1933"/>
        <v>0</v>
      </c>
      <c r="CR2726">
        <f t="shared" si="1934"/>
        <v>5993.85</v>
      </c>
      <c r="CS2726">
        <f t="shared" si="1935"/>
        <v>3040.45</v>
      </c>
      <c r="CT2726">
        <f t="shared" si="1936"/>
        <v>8219.68</v>
      </c>
      <c r="CU2726">
        <f t="shared" si="1937"/>
        <v>0</v>
      </c>
      <c r="CV2726">
        <f t="shared" si="1938"/>
        <v>14</v>
      </c>
      <c r="CW2726">
        <f t="shared" si="1939"/>
        <v>0</v>
      </c>
      <c r="CX2726">
        <f t="shared" si="1939"/>
        <v>0</v>
      </c>
      <c r="CY2726">
        <f t="shared" si="1940"/>
        <v>57.54</v>
      </c>
      <c r="CZ2726">
        <f t="shared" si="1941"/>
        <v>8.2200000000000006</v>
      </c>
      <c r="DC2726" t="s">
        <v>3</v>
      </c>
      <c r="DD2726" t="s">
        <v>3</v>
      </c>
      <c r="DE2726" t="s">
        <v>3</v>
      </c>
      <c r="DF2726" t="s">
        <v>3</v>
      </c>
      <c r="DG2726" t="s">
        <v>3</v>
      </c>
      <c r="DH2726" t="s">
        <v>3</v>
      </c>
      <c r="DI2726" t="s">
        <v>3</v>
      </c>
      <c r="DJ2726" t="s">
        <v>3</v>
      </c>
      <c r="DK2726" t="s">
        <v>3</v>
      </c>
      <c r="DL2726" t="s">
        <v>3</v>
      </c>
      <c r="DM2726" t="s">
        <v>3</v>
      </c>
      <c r="DN2726">
        <v>0</v>
      </c>
      <c r="DO2726">
        <v>0</v>
      </c>
      <c r="DP2726">
        <v>1</v>
      </c>
      <c r="DQ2726">
        <v>1</v>
      </c>
      <c r="DU2726">
        <v>1003</v>
      </c>
      <c r="DV2726" t="s">
        <v>26</v>
      </c>
      <c r="DW2726" t="s">
        <v>26</v>
      </c>
      <c r="DX2726">
        <v>100</v>
      </c>
      <c r="DZ2726" t="s">
        <v>3</v>
      </c>
      <c r="EA2726" t="s">
        <v>3</v>
      </c>
      <c r="EB2726" t="s">
        <v>3</v>
      </c>
      <c r="EC2726" t="s">
        <v>3</v>
      </c>
      <c r="EE2726">
        <v>35096056</v>
      </c>
      <c r="EF2726">
        <v>1</v>
      </c>
      <c r="EG2726" t="s">
        <v>20</v>
      </c>
      <c r="EH2726">
        <v>0</v>
      </c>
      <c r="EI2726" t="s">
        <v>3</v>
      </c>
      <c r="EJ2726">
        <v>4</v>
      </c>
      <c r="EK2726">
        <v>0</v>
      </c>
      <c r="EL2726" t="s">
        <v>21</v>
      </c>
      <c r="EM2726" t="s">
        <v>22</v>
      </c>
      <c r="EO2726" t="s">
        <v>3</v>
      </c>
      <c r="EQ2726">
        <v>0</v>
      </c>
      <c r="ER2726">
        <v>14213.53</v>
      </c>
      <c r="ES2726">
        <v>0</v>
      </c>
      <c r="ET2726">
        <v>5993.85</v>
      </c>
      <c r="EU2726">
        <v>3040.45</v>
      </c>
      <c r="EV2726">
        <v>8219.68</v>
      </c>
      <c r="EW2726">
        <v>14</v>
      </c>
      <c r="EX2726">
        <v>0</v>
      </c>
      <c r="EY2726">
        <v>0</v>
      </c>
      <c r="FQ2726">
        <v>0</v>
      </c>
      <c r="FR2726">
        <v>0</v>
      </c>
      <c r="FS2726">
        <v>0</v>
      </c>
      <c r="FX2726">
        <v>70</v>
      </c>
      <c r="FY2726">
        <v>10</v>
      </c>
      <c r="GA2726" t="s">
        <v>3</v>
      </c>
      <c r="GD2726">
        <v>0</v>
      </c>
      <c r="GF2726">
        <v>-140188742</v>
      </c>
      <c r="GG2726">
        <v>2</v>
      </c>
      <c r="GH2726">
        <v>1</v>
      </c>
      <c r="GI2726">
        <v>-2</v>
      </c>
      <c r="GJ2726">
        <v>0</v>
      </c>
      <c r="GK2726">
        <f>ROUND(R2726*(R12)/100,2)</f>
        <v>32.83</v>
      </c>
      <c r="GL2726">
        <f t="shared" si="1942"/>
        <v>0</v>
      </c>
      <c r="GM2726">
        <f t="shared" si="1943"/>
        <v>240.73</v>
      </c>
      <c r="GN2726">
        <f t="shared" si="1944"/>
        <v>0</v>
      </c>
      <c r="GO2726">
        <f t="shared" si="1945"/>
        <v>0</v>
      </c>
      <c r="GP2726">
        <f t="shared" si="1946"/>
        <v>240.73</v>
      </c>
      <c r="GR2726">
        <v>0</v>
      </c>
      <c r="GS2726">
        <v>3</v>
      </c>
      <c r="GT2726">
        <v>0</v>
      </c>
      <c r="GU2726" t="s">
        <v>3</v>
      </c>
      <c r="GV2726">
        <f t="shared" si="1947"/>
        <v>0</v>
      </c>
      <c r="GW2726">
        <v>1</v>
      </c>
      <c r="GX2726">
        <f t="shared" si="1948"/>
        <v>0</v>
      </c>
      <c r="HA2726">
        <v>0</v>
      </c>
      <c r="HB2726">
        <v>0</v>
      </c>
      <c r="HC2726">
        <f t="shared" si="1949"/>
        <v>0</v>
      </c>
      <c r="HE2726" t="s">
        <v>3</v>
      </c>
      <c r="HF2726" t="s">
        <v>3</v>
      </c>
      <c r="HM2726" t="s">
        <v>3</v>
      </c>
      <c r="HN2726" t="s">
        <v>3</v>
      </c>
      <c r="HO2726" t="s">
        <v>3</v>
      </c>
      <c r="HP2726" t="s">
        <v>3</v>
      </c>
      <c r="HQ2726" t="s">
        <v>3</v>
      </c>
      <c r="HS2726">
        <v>0</v>
      </c>
      <c r="IK2726">
        <v>0</v>
      </c>
    </row>
    <row r="2727" spans="1:245" x14ac:dyDescent="0.2">
      <c r="A2727">
        <v>17</v>
      </c>
      <c r="B2727">
        <v>1</v>
      </c>
      <c r="E2727" t="s">
        <v>614</v>
      </c>
      <c r="F2727" t="s">
        <v>236</v>
      </c>
      <c r="G2727" t="s">
        <v>237</v>
      </c>
      <c r="H2727" t="s">
        <v>35</v>
      </c>
      <c r="I2727">
        <v>1E-3</v>
      </c>
      <c r="J2727">
        <v>0</v>
      </c>
      <c r="K2727">
        <v>1E-3</v>
      </c>
      <c r="O2727">
        <f t="shared" si="1915"/>
        <v>99.86</v>
      </c>
      <c r="P2727">
        <f t="shared" si="1916"/>
        <v>99.86</v>
      </c>
      <c r="Q2727">
        <f t="shared" si="1917"/>
        <v>0</v>
      </c>
      <c r="R2727">
        <f t="shared" si="1918"/>
        <v>0</v>
      </c>
      <c r="S2727">
        <f t="shared" si="1919"/>
        <v>0</v>
      </c>
      <c r="T2727">
        <f t="shared" si="1920"/>
        <v>0</v>
      </c>
      <c r="U2727">
        <f t="shared" si="1921"/>
        <v>0</v>
      </c>
      <c r="V2727">
        <f t="shared" si="1922"/>
        <v>0</v>
      </c>
      <c r="W2727">
        <f t="shared" si="1923"/>
        <v>0</v>
      </c>
      <c r="X2727">
        <f t="shared" si="1924"/>
        <v>0</v>
      </c>
      <c r="Y2727">
        <f t="shared" si="1924"/>
        <v>0</v>
      </c>
      <c r="AA2727">
        <v>35364244</v>
      </c>
      <c r="AB2727">
        <f t="shared" si="1925"/>
        <v>99860.32</v>
      </c>
      <c r="AC2727">
        <f t="shared" si="1926"/>
        <v>99860.32</v>
      </c>
      <c r="AD2727">
        <f t="shared" si="1927"/>
        <v>0</v>
      </c>
      <c r="AE2727">
        <f t="shared" si="1928"/>
        <v>0</v>
      </c>
      <c r="AF2727">
        <f t="shared" si="1928"/>
        <v>0</v>
      </c>
      <c r="AG2727">
        <f t="shared" si="1929"/>
        <v>0</v>
      </c>
      <c r="AH2727">
        <f t="shared" si="1930"/>
        <v>0</v>
      </c>
      <c r="AI2727">
        <f t="shared" si="1930"/>
        <v>0</v>
      </c>
      <c r="AJ2727">
        <f t="shared" si="1931"/>
        <v>0</v>
      </c>
      <c r="AK2727">
        <v>99860.32</v>
      </c>
      <c r="AL2727">
        <v>99860.32</v>
      </c>
      <c r="AM2727">
        <v>0</v>
      </c>
      <c r="AN2727">
        <v>0</v>
      </c>
      <c r="AO2727">
        <v>0</v>
      </c>
      <c r="AP2727">
        <v>0</v>
      </c>
      <c r="AQ2727">
        <v>0</v>
      </c>
      <c r="AR2727">
        <v>0</v>
      </c>
      <c r="AS2727">
        <v>0</v>
      </c>
      <c r="AT2727">
        <v>70</v>
      </c>
      <c r="AU2727">
        <v>10</v>
      </c>
      <c r="AV2727">
        <v>1</v>
      </c>
      <c r="AW2727">
        <v>1</v>
      </c>
      <c r="AZ2727">
        <v>1</v>
      </c>
      <c r="BA2727">
        <v>1</v>
      </c>
      <c r="BB2727">
        <v>1</v>
      </c>
      <c r="BC2727">
        <v>1</v>
      </c>
      <c r="BD2727" t="s">
        <v>3</v>
      </c>
      <c r="BE2727" t="s">
        <v>3</v>
      </c>
      <c r="BF2727" t="s">
        <v>3</v>
      </c>
      <c r="BG2727" t="s">
        <v>3</v>
      </c>
      <c r="BH2727">
        <v>3</v>
      </c>
      <c r="BI2727">
        <v>4</v>
      </c>
      <c r="BJ2727" t="s">
        <v>238</v>
      </c>
      <c r="BM2727">
        <v>0</v>
      </c>
      <c r="BN2727">
        <v>0</v>
      </c>
      <c r="BO2727" t="s">
        <v>3</v>
      </c>
      <c r="BP2727">
        <v>0</v>
      </c>
      <c r="BQ2727">
        <v>1</v>
      </c>
      <c r="BR2727">
        <v>0</v>
      </c>
      <c r="BS2727">
        <v>1</v>
      </c>
      <c r="BT2727">
        <v>1</v>
      </c>
      <c r="BU2727">
        <v>1</v>
      </c>
      <c r="BV2727">
        <v>1</v>
      </c>
      <c r="BW2727">
        <v>1</v>
      </c>
      <c r="BX2727">
        <v>1</v>
      </c>
      <c r="BY2727" t="s">
        <v>3</v>
      </c>
      <c r="BZ2727">
        <v>70</v>
      </c>
      <c r="CA2727">
        <v>10</v>
      </c>
      <c r="CB2727" t="s">
        <v>3</v>
      </c>
      <c r="CE2727">
        <v>0</v>
      </c>
      <c r="CF2727">
        <v>0</v>
      </c>
      <c r="CG2727">
        <v>0</v>
      </c>
      <c r="CM2727">
        <v>0</v>
      </c>
      <c r="CN2727" t="s">
        <v>3</v>
      </c>
      <c r="CO2727">
        <v>0</v>
      </c>
      <c r="CP2727">
        <f t="shared" si="1932"/>
        <v>99.86</v>
      </c>
      <c r="CQ2727">
        <f t="shared" si="1933"/>
        <v>99860.32</v>
      </c>
      <c r="CR2727">
        <f t="shared" si="1934"/>
        <v>0</v>
      </c>
      <c r="CS2727">
        <f t="shared" si="1935"/>
        <v>0</v>
      </c>
      <c r="CT2727">
        <f t="shared" si="1936"/>
        <v>0</v>
      </c>
      <c r="CU2727">
        <f t="shared" si="1937"/>
        <v>0</v>
      </c>
      <c r="CV2727">
        <f t="shared" si="1938"/>
        <v>0</v>
      </c>
      <c r="CW2727">
        <f t="shared" si="1939"/>
        <v>0</v>
      </c>
      <c r="CX2727">
        <f t="shared" si="1939"/>
        <v>0</v>
      </c>
      <c r="CY2727">
        <f t="shared" si="1940"/>
        <v>0</v>
      </c>
      <c r="CZ2727">
        <f t="shared" si="1941"/>
        <v>0</v>
      </c>
      <c r="DC2727" t="s">
        <v>3</v>
      </c>
      <c r="DD2727" t="s">
        <v>3</v>
      </c>
      <c r="DE2727" t="s">
        <v>3</v>
      </c>
      <c r="DF2727" t="s">
        <v>3</v>
      </c>
      <c r="DG2727" t="s">
        <v>3</v>
      </c>
      <c r="DH2727" t="s">
        <v>3</v>
      </c>
      <c r="DI2727" t="s">
        <v>3</v>
      </c>
      <c r="DJ2727" t="s">
        <v>3</v>
      </c>
      <c r="DK2727" t="s">
        <v>3</v>
      </c>
      <c r="DL2727" t="s">
        <v>3</v>
      </c>
      <c r="DM2727" t="s">
        <v>3</v>
      </c>
      <c r="DN2727">
        <v>0</v>
      </c>
      <c r="DO2727">
        <v>0</v>
      </c>
      <c r="DP2727">
        <v>1</v>
      </c>
      <c r="DQ2727">
        <v>1</v>
      </c>
      <c r="DU2727">
        <v>1003</v>
      </c>
      <c r="DV2727" t="s">
        <v>35</v>
      </c>
      <c r="DW2727" t="s">
        <v>35</v>
      </c>
      <c r="DX2727">
        <v>1000</v>
      </c>
      <c r="DZ2727" t="s">
        <v>3</v>
      </c>
      <c r="EA2727" t="s">
        <v>3</v>
      </c>
      <c r="EB2727" t="s">
        <v>3</v>
      </c>
      <c r="EC2727" t="s">
        <v>3</v>
      </c>
      <c r="EE2727">
        <v>35096056</v>
      </c>
      <c r="EF2727">
        <v>1</v>
      </c>
      <c r="EG2727" t="s">
        <v>20</v>
      </c>
      <c r="EH2727">
        <v>0</v>
      </c>
      <c r="EI2727" t="s">
        <v>3</v>
      </c>
      <c r="EJ2727">
        <v>4</v>
      </c>
      <c r="EK2727">
        <v>0</v>
      </c>
      <c r="EL2727" t="s">
        <v>21</v>
      </c>
      <c r="EM2727" t="s">
        <v>22</v>
      </c>
      <c r="EO2727" t="s">
        <v>3</v>
      </c>
      <c r="EQ2727">
        <v>0</v>
      </c>
      <c r="ER2727">
        <v>99860.32</v>
      </c>
      <c r="ES2727">
        <v>99860.32</v>
      </c>
      <c r="ET2727">
        <v>0</v>
      </c>
      <c r="EU2727">
        <v>0</v>
      </c>
      <c r="EV2727">
        <v>0</v>
      </c>
      <c r="EW2727">
        <v>0</v>
      </c>
      <c r="EX2727">
        <v>0</v>
      </c>
      <c r="EY2727">
        <v>0</v>
      </c>
      <c r="FQ2727">
        <v>0</v>
      </c>
      <c r="FR2727">
        <v>0</v>
      </c>
      <c r="FS2727">
        <v>0</v>
      </c>
      <c r="FX2727">
        <v>70</v>
      </c>
      <c r="FY2727">
        <v>10</v>
      </c>
      <c r="GA2727" t="s">
        <v>3</v>
      </c>
      <c r="GD2727">
        <v>0</v>
      </c>
      <c r="GF2727">
        <v>2077141205</v>
      </c>
      <c r="GG2727">
        <v>2</v>
      </c>
      <c r="GH2727">
        <v>1</v>
      </c>
      <c r="GI2727">
        <v>-2</v>
      </c>
      <c r="GJ2727">
        <v>0</v>
      </c>
      <c r="GK2727">
        <f>ROUND(R2727*(R12)/100,2)</f>
        <v>0</v>
      </c>
      <c r="GL2727">
        <f t="shared" si="1942"/>
        <v>0</v>
      </c>
      <c r="GM2727">
        <f t="shared" si="1943"/>
        <v>99.86</v>
      </c>
      <c r="GN2727">
        <f t="shared" si="1944"/>
        <v>0</v>
      </c>
      <c r="GO2727">
        <f t="shared" si="1945"/>
        <v>0</v>
      </c>
      <c r="GP2727">
        <f t="shared" si="1946"/>
        <v>99.86</v>
      </c>
      <c r="GR2727">
        <v>0</v>
      </c>
      <c r="GS2727">
        <v>3</v>
      </c>
      <c r="GT2727">
        <v>0</v>
      </c>
      <c r="GU2727" t="s">
        <v>3</v>
      </c>
      <c r="GV2727">
        <f t="shared" si="1947"/>
        <v>0</v>
      </c>
      <c r="GW2727">
        <v>1</v>
      </c>
      <c r="GX2727">
        <f t="shared" si="1948"/>
        <v>0</v>
      </c>
      <c r="HA2727">
        <v>0</v>
      </c>
      <c r="HB2727">
        <v>0</v>
      </c>
      <c r="HC2727">
        <f t="shared" si="1949"/>
        <v>0</v>
      </c>
      <c r="HE2727" t="s">
        <v>3</v>
      </c>
      <c r="HF2727" t="s">
        <v>3</v>
      </c>
      <c r="HM2727" t="s">
        <v>3</v>
      </c>
      <c r="HN2727" t="s">
        <v>3</v>
      </c>
      <c r="HO2727" t="s">
        <v>3</v>
      </c>
      <c r="HP2727" t="s">
        <v>3</v>
      </c>
      <c r="HQ2727" t="s">
        <v>3</v>
      </c>
      <c r="HS2727">
        <v>0</v>
      </c>
      <c r="IK2727">
        <v>0</v>
      </c>
    </row>
    <row r="2728" spans="1:245" x14ac:dyDescent="0.2">
      <c r="A2728">
        <v>17</v>
      </c>
      <c r="B2728">
        <v>1</v>
      </c>
      <c r="E2728" t="s">
        <v>615</v>
      </c>
      <c r="F2728" t="s">
        <v>240</v>
      </c>
      <c r="G2728" t="s">
        <v>241</v>
      </c>
      <c r="H2728" t="s">
        <v>242</v>
      </c>
      <c r="I2728">
        <f>ROUND(2/1000,9)</f>
        <v>2E-3</v>
      </c>
      <c r="J2728">
        <v>0</v>
      </c>
      <c r="K2728">
        <f>ROUND(2/1000,9)</f>
        <v>2E-3</v>
      </c>
      <c r="O2728">
        <f t="shared" si="1915"/>
        <v>144.34</v>
      </c>
      <c r="P2728">
        <f t="shared" si="1916"/>
        <v>144.34</v>
      </c>
      <c r="Q2728">
        <f t="shared" si="1917"/>
        <v>0</v>
      </c>
      <c r="R2728">
        <f t="shared" si="1918"/>
        <v>0</v>
      </c>
      <c r="S2728">
        <f t="shared" si="1919"/>
        <v>0</v>
      </c>
      <c r="T2728">
        <f t="shared" si="1920"/>
        <v>0</v>
      </c>
      <c r="U2728">
        <f t="shared" si="1921"/>
        <v>0</v>
      </c>
      <c r="V2728">
        <f t="shared" si="1922"/>
        <v>0</v>
      </c>
      <c r="W2728">
        <f t="shared" si="1923"/>
        <v>0</v>
      </c>
      <c r="X2728">
        <f t="shared" si="1924"/>
        <v>0</v>
      </c>
      <c r="Y2728">
        <f t="shared" si="1924"/>
        <v>0</v>
      </c>
      <c r="AA2728">
        <v>35364244</v>
      </c>
      <c r="AB2728">
        <f t="shared" si="1925"/>
        <v>72169.899999999994</v>
      </c>
      <c r="AC2728">
        <f t="shared" si="1926"/>
        <v>72169.899999999994</v>
      </c>
      <c r="AD2728">
        <f t="shared" si="1927"/>
        <v>0</v>
      </c>
      <c r="AE2728">
        <f t="shared" si="1928"/>
        <v>0</v>
      </c>
      <c r="AF2728">
        <f t="shared" si="1928"/>
        <v>0</v>
      </c>
      <c r="AG2728">
        <f t="shared" si="1929"/>
        <v>0</v>
      </c>
      <c r="AH2728">
        <f t="shared" si="1930"/>
        <v>0</v>
      </c>
      <c r="AI2728">
        <f t="shared" si="1930"/>
        <v>0</v>
      </c>
      <c r="AJ2728">
        <f t="shared" si="1931"/>
        <v>0</v>
      </c>
      <c r="AK2728">
        <v>72169.899999999994</v>
      </c>
      <c r="AL2728">
        <v>72169.899999999994</v>
      </c>
      <c r="AM2728">
        <v>0</v>
      </c>
      <c r="AN2728">
        <v>0</v>
      </c>
      <c r="AO2728">
        <v>0</v>
      </c>
      <c r="AP2728">
        <v>0</v>
      </c>
      <c r="AQ2728">
        <v>0</v>
      </c>
      <c r="AR2728">
        <v>0</v>
      </c>
      <c r="AS2728">
        <v>0</v>
      </c>
      <c r="AT2728">
        <v>70</v>
      </c>
      <c r="AU2728">
        <v>10</v>
      </c>
      <c r="AV2728">
        <v>1</v>
      </c>
      <c r="AW2728">
        <v>1</v>
      </c>
      <c r="AZ2728">
        <v>1</v>
      </c>
      <c r="BA2728">
        <v>1</v>
      </c>
      <c r="BB2728">
        <v>1</v>
      </c>
      <c r="BC2728">
        <v>1</v>
      </c>
      <c r="BD2728" t="s">
        <v>3</v>
      </c>
      <c r="BE2728" t="s">
        <v>3</v>
      </c>
      <c r="BF2728" t="s">
        <v>3</v>
      </c>
      <c r="BG2728" t="s">
        <v>3</v>
      </c>
      <c r="BH2728">
        <v>3</v>
      </c>
      <c r="BI2728">
        <v>4</v>
      </c>
      <c r="BJ2728" t="s">
        <v>243</v>
      </c>
      <c r="BM2728">
        <v>0</v>
      </c>
      <c r="BN2728">
        <v>0</v>
      </c>
      <c r="BO2728" t="s">
        <v>3</v>
      </c>
      <c r="BP2728">
        <v>0</v>
      </c>
      <c r="BQ2728">
        <v>1</v>
      </c>
      <c r="BR2728">
        <v>0</v>
      </c>
      <c r="BS2728">
        <v>1</v>
      </c>
      <c r="BT2728">
        <v>1</v>
      </c>
      <c r="BU2728">
        <v>1</v>
      </c>
      <c r="BV2728">
        <v>1</v>
      </c>
      <c r="BW2728">
        <v>1</v>
      </c>
      <c r="BX2728">
        <v>1</v>
      </c>
      <c r="BY2728" t="s">
        <v>3</v>
      </c>
      <c r="BZ2728">
        <v>70</v>
      </c>
      <c r="CA2728">
        <v>10</v>
      </c>
      <c r="CB2728" t="s">
        <v>3</v>
      </c>
      <c r="CE2728">
        <v>0</v>
      </c>
      <c r="CF2728">
        <v>0</v>
      </c>
      <c r="CG2728">
        <v>0</v>
      </c>
      <c r="CM2728">
        <v>0</v>
      </c>
      <c r="CN2728" t="s">
        <v>3</v>
      </c>
      <c r="CO2728">
        <v>0</v>
      </c>
      <c r="CP2728">
        <f t="shared" si="1932"/>
        <v>144.34</v>
      </c>
      <c r="CQ2728">
        <f t="shared" si="1933"/>
        <v>72169.899999999994</v>
      </c>
      <c r="CR2728">
        <f t="shared" si="1934"/>
        <v>0</v>
      </c>
      <c r="CS2728">
        <f t="shared" si="1935"/>
        <v>0</v>
      </c>
      <c r="CT2728">
        <f t="shared" si="1936"/>
        <v>0</v>
      </c>
      <c r="CU2728">
        <f t="shared" si="1937"/>
        <v>0</v>
      </c>
      <c r="CV2728">
        <f t="shared" si="1938"/>
        <v>0</v>
      </c>
      <c r="CW2728">
        <f t="shared" si="1939"/>
        <v>0</v>
      </c>
      <c r="CX2728">
        <f t="shared" si="1939"/>
        <v>0</v>
      </c>
      <c r="CY2728">
        <f t="shared" si="1940"/>
        <v>0</v>
      </c>
      <c r="CZ2728">
        <f t="shared" si="1941"/>
        <v>0</v>
      </c>
      <c r="DC2728" t="s">
        <v>3</v>
      </c>
      <c r="DD2728" t="s">
        <v>3</v>
      </c>
      <c r="DE2728" t="s">
        <v>3</v>
      </c>
      <c r="DF2728" t="s">
        <v>3</v>
      </c>
      <c r="DG2728" t="s">
        <v>3</v>
      </c>
      <c r="DH2728" t="s">
        <v>3</v>
      </c>
      <c r="DI2728" t="s">
        <v>3</v>
      </c>
      <c r="DJ2728" t="s">
        <v>3</v>
      </c>
      <c r="DK2728" t="s">
        <v>3</v>
      </c>
      <c r="DL2728" t="s">
        <v>3</v>
      </c>
      <c r="DM2728" t="s">
        <v>3</v>
      </c>
      <c r="DN2728">
        <v>0</v>
      </c>
      <c r="DO2728">
        <v>0</v>
      </c>
      <c r="DP2728">
        <v>1</v>
      </c>
      <c r="DQ2728">
        <v>1</v>
      </c>
      <c r="DU2728">
        <v>1010</v>
      </c>
      <c r="DV2728" t="s">
        <v>242</v>
      </c>
      <c r="DW2728" t="s">
        <v>242</v>
      </c>
      <c r="DX2728">
        <v>1000</v>
      </c>
      <c r="DZ2728" t="s">
        <v>3</v>
      </c>
      <c r="EA2728" t="s">
        <v>3</v>
      </c>
      <c r="EB2728" t="s">
        <v>3</v>
      </c>
      <c r="EC2728" t="s">
        <v>3</v>
      </c>
      <c r="EE2728">
        <v>35096056</v>
      </c>
      <c r="EF2728">
        <v>1</v>
      </c>
      <c r="EG2728" t="s">
        <v>20</v>
      </c>
      <c r="EH2728">
        <v>0</v>
      </c>
      <c r="EI2728" t="s">
        <v>3</v>
      </c>
      <c r="EJ2728">
        <v>4</v>
      </c>
      <c r="EK2728">
        <v>0</v>
      </c>
      <c r="EL2728" t="s">
        <v>21</v>
      </c>
      <c r="EM2728" t="s">
        <v>22</v>
      </c>
      <c r="EO2728" t="s">
        <v>3</v>
      </c>
      <c r="EQ2728">
        <v>0</v>
      </c>
      <c r="ER2728">
        <v>72169.899999999994</v>
      </c>
      <c r="ES2728">
        <v>72169.899999999994</v>
      </c>
      <c r="ET2728">
        <v>0</v>
      </c>
      <c r="EU2728">
        <v>0</v>
      </c>
      <c r="EV2728">
        <v>0</v>
      </c>
      <c r="EW2728">
        <v>0</v>
      </c>
      <c r="EX2728">
        <v>0</v>
      </c>
      <c r="EY2728">
        <v>0</v>
      </c>
      <c r="FQ2728">
        <v>0</v>
      </c>
      <c r="FR2728">
        <v>0</v>
      </c>
      <c r="FS2728">
        <v>0</v>
      </c>
      <c r="FX2728">
        <v>70</v>
      </c>
      <c r="FY2728">
        <v>10</v>
      </c>
      <c r="GA2728" t="s">
        <v>3</v>
      </c>
      <c r="GD2728">
        <v>0</v>
      </c>
      <c r="GF2728">
        <v>653953554</v>
      </c>
      <c r="GG2728">
        <v>2</v>
      </c>
      <c r="GH2728">
        <v>1</v>
      </c>
      <c r="GI2728">
        <v>-2</v>
      </c>
      <c r="GJ2728">
        <v>0</v>
      </c>
      <c r="GK2728">
        <f>ROUND(R2728*(R12)/100,2)</f>
        <v>0</v>
      </c>
      <c r="GL2728">
        <f t="shared" si="1942"/>
        <v>0</v>
      </c>
      <c r="GM2728">
        <f t="shared" si="1943"/>
        <v>144.34</v>
      </c>
      <c r="GN2728">
        <f t="shared" si="1944"/>
        <v>0</v>
      </c>
      <c r="GO2728">
        <f t="shared" si="1945"/>
        <v>0</v>
      </c>
      <c r="GP2728">
        <f t="shared" si="1946"/>
        <v>144.34</v>
      </c>
      <c r="GR2728">
        <v>0</v>
      </c>
      <c r="GS2728">
        <v>3</v>
      </c>
      <c r="GT2728">
        <v>0</v>
      </c>
      <c r="GU2728" t="s">
        <v>3</v>
      </c>
      <c r="GV2728">
        <f t="shared" si="1947"/>
        <v>0</v>
      </c>
      <c r="GW2728">
        <v>1</v>
      </c>
      <c r="GX2728">
        <f t="shared" si="1948"/>
        <v>0</v>
      </c>
      <c r="HA2728">
        <v>0</v>
      </c>
      <c r="HB2728">
        <v>0</v>
      </c>
      <c r="HC2728">
        <f t="shared" si="1949"/>
        <v>0</v>
      </c>
      <c r="HE2728" t="s">
        <v>3</v>
      </c>
      <c r="HF2728" t="s">
        <v>3</v>
      </c>
      <c r="HM2728" t="s">
        <v>3</v>
      </c>
      <c r="HN2728" t="s">
        <v>3</v>
      </c>
      <c r="HO2728" t="s">
        <v>3</v>
      </c>
      <c r="HP2728" t="s">
        <v>3</v>
      </c>
      <c r="HQ2728" t="s">
        <v>3</v>
      </c>
      <c r="HS2728">
        <v>0</v>
      </c>
      <c r="IK2728">
        <v>0</v>
      </c>
    </row>
    <row r="2729" spans="1:245" x14ac:dyDescent="0.2">
      <c r="A2729">
        <v>17</v>
      </c>
      <c r="B2729">
        <v>1</v>
      </c>
      <c r="C2729">
        <f>ROW(SmtRes!A885)</f>
        <v>885</v>
      </c>
      <c r="D2729">
        <f>ROW(EtalonRes!A885)</f>
        <v>885</v>
      </c>
      <c r="E2729" t="s">
        <v>616</v>
      </c>
      <c r="F2729" t="s">
        <v>38</v>
      </c>
      <c r="G2729" t="s">
        <v>39</v>
      </c>
      <c r="H2729" t="s">
        <v>18</v>
      </c>
      <c r="I2729">
        <f>ROUND(4/100,9)</f>
        <v>0.04</v>
      </c>
      <c r="J2729">
        <v>0</v>
      </c>
      <c r="K2729">
        <f>ROUND(4/100,9)</f>
        <v>0.04</v>
      </c>
      <c r="O2729">
        <f t="shared" si="1915"/>
        <v>1116.6400000000001</v>
      </c>
      <c r="P2729">
        <f t="shared" si="1916"/>
        <v>0</v>
      </c>
      <c r="Q2729">
        <f t="shared" si="1917"/>
        <v>1.3</v>
      </c>
      <c r="R2729">
        <f t="shared" si="1918"/>
        <v>0.03</v>
      </c>
      <c r="S2729">
        <f t="shared" si="1919"/>
        <v>1115.3399999999999</v>
      </c>
      <c r="T2729">
        <f t="shared" si="1920"/>
        <v>0</v>
      </c>
      <c r="U2729">
        <f t="shared" si="1921"/>
        <v>1.7124000000000001</v>
      </c>
      <c r="V2729">
        <f t="shared" si="1922"/>
        <v>0</v>
      </c>
      <c r="W2729">
        <f t="shared" si="1923"/>
        <v>0</v>
      </c>
      <c r="X2729">
        <f t="shared" si="1924"/>
        <v>780.74</v>
      </c>
      <c r="Y2729">
        <f t="shared" si="1924"/>
        <v>111.53</v>
      </c>
      <c r="AA2729">
        <v>35364244</v>
      </c>
      <c r="AB2729">
        <f t="shared" si="1925"/>
        <v>27916.01</v>
      </c>
      <c r="AC2729">
        <f t="shared" si="1926"/>
        <v>0</v>
      </c>
      <c r="AD2729">
        <f t="shared" si="1927"/>
        <v>32.57</v>
      </c>
      <c r="AE2729">
        <f t="shared" si="1928"/>
        <v>0.69</v>
      </c>
      <c r="AF2729">
        <f t="shared" si="1928"/>
        <v>27883.439999999999</v>
      </c>
      <c r="AG2729">
        <f t="shared" si="1929"/>
        <v>0</v>
      </c>
      <c r="AH2729">
        <f t="shared" si="1930"/>
        <v>42.81</v>
      </c>
      <c r="AI2729">
        <f t="shared" si="1930"/>
        <v>0</v>
      </c>
      <c r="AJ2729">
        <f t="shared" si="1931"/>
        <v>0</v>
      </c>
      <c r="AK2729">
        <v>27916.01</v>
      </c>
      <c r="AL2729">
        <v>0</v>
      </c>
      <c r="AM2729">
        <v>32.57</v>
      </c>
      <c r="AN2729">
        <v>0.69</v>
      </c>
      <c r="AO2729">
        <v>27883.439999999999</v>
      </c>
      <c r="AP2729">
        <v>0</v>
      </c>
      <c r="AQ2729">
        <v>42.81</v>
      </c>
      <c r="AR2729">
        <v>0</v>
      </c>
      <c r="AS2729">
        <v>0</v>
      </c>
      <c r="AT2729">
        <v>70</v>
      </c>
      <c r="AU2729">
        <v>10</v>
      </c>
      <c r="AV2729">
        <v>1</v>
      </c>
      <c r="AW2729">
        <v>1</v>
      </c>
      <c r="AZ2729">
        <v>1</v>
      </c>
      <c r="BA2729">
        <v>1</v>
      </c>
      <c r="BB2729">
        <v>1</v>
      </c>
      <c r="BC2729">
        <v>1</v>
      </c>
      <c r="BD2729" t="s">
        <v>3</v>
      </c>
      <c r="BE2729" t="s">
        <v>3</v>
      </c>
      <c r="BF2729" t="s">
        <v>3</v>
      </c>
      <c r="BG2729" t="s">
        <v>3</v>
      </c>
      <c r="BH2729">
        <v>0</v>
      </c>
      <c r="BI2729">
        <v>4</v>
      </c>
      <c r="BJ2729" t="s">
        <v>40</v>
      </c>
      <c r="BM2729">
        <v>0</v>
      </c>
      <c r="BN2729">
        <v>0</v>
      </c>
      <c r="BO2729" t="s">
        <v>3</v>
      </c>
      <c r="BP2729">
        <v>0</v>
      </c>
      <c r="BQ2729">
        <v>1</v>
      </c>
      <c r="BR2729">
        <v>0</v>
      </c>
      <c r="BS2729">
        <v>1</v>
      </c>
      <c r="BT2729">
        <v>1</v>
      </c>
      <c r="BU2729">
        <v>1</v>
      </c>
      <c r="BV2729">
        <v>1</v>
      </c>
      <c r="BW2729">
        <v>1</v>
      </c>
      <c r="BX2729">
        <v>1</v>
      </c>
      <c r="BY2729" t="s">
        <v>3</v>
      </c>
      <c r="BZ2729">
        <v>70</v>
      </c>
      <c r="CA2729">
        <v>10</v>
      </c>
      <c r="CB2729" t="s">
        <v>3</v>
      </c>
      <c r="CE2729">
        <v>0</v>
      </c>
      <c r="CF2729">
        <v>0</v>
      </c>
      <c r="CG2729">
        <v>0</v>
      </c>
      <c r="CM2729">
        <v>0</v>
      </c>
      <c r="CN2729" t="s">
        <v>3</v>
      </c>
      <c r="CO2729">
        <v>0</v>
      </c>
      <c r="CP2729">
        <f t="shared" si="1932"/>
        <v>1116.6399999999999</v>
      </c>
      <c r="CQ2729">
        <f t="shared" si="1933"/>
        <v>0</v>
      </c>
      <c r="CR2729">
        <f t="shared" si="1934"/>
        <v>32.57</v>
      </c>
      <c r="CS2729">
        <f t="shared" si="1935"/>
        <v>0.69</v>
      </c>
      <c r="CT2729">
        <f t="shared" si="1936"/>
        <v>27883.439999999999</v>
      </c>
      <c r="CU2729">
        <f t="shared" si="1937"/>
        <v>0</v>
      </c>
      <c r="CV2729">
        <f t="shared" si="1938"/>
        <v>42.81</v>
      </c>
      <c r="CW2729">
        <f t="shared" si="1939"/>
        <v>0</v>
      </c>
      <c r="CX2729">
        <f t="shared" si="1939"/>
        <v>0</v>
      </c>
      <c r="CY2729">
        <f t="shared" si="1940"/>
        <v>780.73799999999983</v>
      </c>
      <c r="CZ2729">
        <f t="shared" si="1941"/>
        <v>111.53399999999999</v>
      </c>
      <c r="DC2729" t="s">
        <v>3</v>
      </c>
      <c r="DD2729" t="s">
        <v>3</v>
      </c>
      <c r="DE2729" t="s">
        <v>3</v>
      </c>
      <c r="DF2729" t="s">
        <v>3</v>
      </c>
      <c r="DG2729" t="s">
        <v>3</v>
      </c>
      <c r="DH2729" t="s">
        <v>3</v>
      </c>
      <c r="DI2729" t="s">
        <v>3</v>
      </c>
      <c r="DJ2729" t="s">
        <v>3</v>
      </c>
      <c r="DK2729" t="s">
        <v>3</v>
      </c>
      <c r="DL2729" t="s">
        <v>3</v>
      </c>
      <c r="DM2729" t="s">
        <v>3</v>
      </c>
      <c r="DN2729">
        <v>0</v>
      </c>
      <c r="DO2729">
        <v>0</v>
      </c>
      <c r="DP2729">
        <v>1</v>
      </c>
      <c r="DQ2729">
        <v>1</v>
      </c>
      <c r="DU2729">
        <v>1010</v>
      </c>
      <c r="DV2729" t="s">
        <v>18</v>
      </c>
      <c r="DW2729" t="s">
        <v>18</v>
      </c>
      <c r="DX2729">
        <v>100</v>
      </c>
      <c r="DZ2729" t="s">
        <v>3</v>
      </c>
      <c r="EA2729" t="s">
        <v>3</v>
      </c>
      <c r="EB2729" t="s">
        <v>3</v>
      </c>
      <c r="EC2729" t="s">
        <v>3</v>
      </c>
      <c r="EE2729">
        <v>35096056</v>
      </c>
      <c r="EF2729">
        <v>1</v>
      </c>
      <c r="EG2729" t="s">
        <v>20</v>
      </c>
      <c r="EH2729">
        <v>0</v>
      </c>
      <c r="EI2729" t="s">
        <v>3</v>
      </c>
      <c r="EJ2729">
        <v>4</v>
      </c>
      <c r="EK2729">
        <v>0</v>
      </c>
      <c r="EL2729" t="s">
        <v>21</v>
      </c>
      <c r="EM2729" t="s">
        <v>22</v>
      </c>
      <c r="EO2729" t="s">
        <v>3</v>
      </c>
      <c r="EQ2729">
        <v>262144</v>
      </c>
      <c r="ER2729">
        <v>27916.01</v>
      </c>
      <c r="ES2729">
        <v>0</v>
      </c>
      <c r="ET2729">
        <v>32.57</v>
      </c>
      <c r="EU2729">
        <v>0.69</v>
      </c>
      <c r="EV2729">
        <v>27883.439999999999</v>
      </c>
      <c r="EW2729">
        <v>42.81</v>
      </c>
      <c r="EX2729">
        <v>0</v>
      </c>
      <c r="EY2729">
        <v>0</v>
      </c>
      <c r="FQ2729">
        <v>0</v>
      </c>
      <c r="FR2729">
        <v>0</v>
      </c>
      <c r="FS2729">
        <v>0</v>
      </c>
      <c r="FX2729">
        <v>70</v>
      </c>
      <c r="FY2729">
        <v>10</v>
      </c>
      <c r="GA2729" t="s">
        <v>3</v>
      </c>
      <c r="GD2729">
        <v>0</v>
      </c>
      <c r="GF2729">
        <v>1394402761</v>
      </c>
      <c r="GG2729">
        <v>2</v>
      </c>
      <c r="GH2729">
        <v>1</v>
      </c>
      <c r="GI2729">
        <v>-2</v>
      </c>
      <c r="GJ2729">
        <v>0</v>
      </c>
      <c r="GK2729">
        <f>ROUND(R2729*(R12)/100,2)</f>
        <v>0.03</v>
      </c>
      <c r="GL2729">
        <f t="shared" si="1942"/>
        <v>0</v>
      </c>
      <c r="GM2729">
        <f t="shared" si="1943"/>
        <v>2008.94</v>
      </c>
      <c r="GN2729">
        <f t="shared" si="1944"/>
        <v>0</v>
      </c>
      <c r="GO2729">
        <f t="shared" si="1945"/>
        <v>0</v>
      </c>
      <c r="GP2729">
        <f t="shared" si="1946"/>
        <v>2008.94</v>
      </c>
      <c r="GR2729">
        <v>0</v>
      </c>
      <c r="GS2729">
        <v>3</v>
      </c>
      <c r="GT2729">
        <v>0</v>
      </c>
      <c r="GU2729" t="s">
        <v>3</v>
      </c>
      <c r="GV2729">
        <f t="shared" si="1947"/>
        <v>0</v>
      </c>
      <c r="GW2729">
        <v>1</v>
      </c>
      <c r="GX2729">
        <f t="shared" si="1948"/>
        <v>0</v>
      </c>
      <c r="HA2729">
        <v>0</v>
      </c>
      <c r="HB2729">
        <v>0</v>
      </c>
      <c r="HC2729">
        <f t="shared" si="1949"/>
        <v>0</v>
      </c>
      <c r="HE2729" t="s">
        <v>3</v>
      </c>
      <c r="HF2729" t="s">
        <v>3</v>
      </c>
      <c r="HM2729" t="s">
        <v>3</v>
      </c>
      <c r="HN2729" t="s">
        <v>3</v>
      </c>
      <c r="HO2729" t="s">
        <v>3</v>
      </c>
      <c r="HP2729" t="s">
        <v>3</v>
      </c>
      <c r="HQ2729" t="s">
        <v>3</v>
      </c>
      <c r="HS2729">
        <v>0</v>
      </c>
      <c r="IK2729">
        <v>0</v>
      </c>
    </row>
    <row r="2730" spans="1:245" x14ac:dyDescent="0.2">
      <c r="A2730">
        <v>17</v>
      </c>
      <c r="B2730">
        <v>1</v>
      </c>
      <c r="C2730">
        <f>ROW(SmtRes!A887)</f>
        <v>887</v>
      </c>
      <c r="D2730">
        <f>ROW(EtalonRes!A887)</f>
        <v>887</v>
      </c>
      <c r="E2730" t="s">
        <v>617</v>
      </c>
      <c r="F2730" t="s">
        <v>42</v>
      </c>
      <c r="G2730" t="s">
        <v>43</v>
      </c>
      <c r="H2730" t="s">
        <v>18</v>
      </c>
      <c r="I2730">
        <f>ROUND(1/100,9)</f>
        <v>0.01</v>
      </c>
      <c r="J2730">
        <v>0</v>
      </c>
      <c r="K2730">
        <f>ROUND(1/100,9)</f>
        <v>0.01</v>
      </c>
      <c r="O2730">
        <f t="shared" si="1915"/>
        <v>255.78</v>
      </c>
      <c r="P2730">
        <f t="shared" si="1916"/>
        <v>0</v>
      </c>
      <c r="Q2730">
        <f t="shared" si="1917"/>
        <v>0.33</v>
      </c>
      <c r="R2730">
        <f t="shared" si="1918"/>
        <v>0.01</v>
      </c>
      <c r="S2730">
        <f t="shared" si="1919"/>
        <v>255.45</v>
      </c>
      <c r="T2730">
        <f t="shared" si="1920"/>
        <v>0</v>
      </c>
      <c r="U2730">
        <f t="shared" si="1921"/>
        <v>0.39219999999999999</v>
      </c>
      <c r="V2730">
        <f t="shared" si="1922"/>
        <v>0</v>
      </c>
      <c r="W2730">
        <f t="shared" si="1923"/>
        <v>0</v>
      </c>
      <c r="X2730">
        <f t="shared" si="1924"/>
        <v>178.82</v>
      </c>
      <c r="Y2730">
        <f t="shared" si="1924"/>
        <v>25.55</v>
      </c>
      <c r="AA2730">
        <v>35364244</v>
      </c>
      <c r="AB2730">
        <f t="shared" si="1925"/>
        <v>25577.73</v>
      </c>
      <c r="AC2730">
        <f t="shared" si="1926"/>
        <v>0</v>
      </c>
      <c r="AD2730">
        <f t="shared" si="1927"/>
        <v>32.57</v>
      </c>
      <c r="AE2730">
        <f t="shared" si="1928"/>
        <v>0.69</v>
      </c>
      <c r="AF2730">
        <f t="shared" si="1928"/>
        <v>25545.16</v>
      </c>
      <c r="AG2730">
        <f t="shared" si="1929"/>
        <v>0</v>
      </c>
      <c r="AH2730">
        <f t="shared" si="1930"/>
        <v>39.22</v>
      </c>
      <c r="AI2730">
        <f t="shared" si="1930"/>
        <v>0</v>
      </c>
      <c r="AJ2730">
        <f t="shared" si="1931"/>
        <v>0</v>
      </c>
      <c r="AK2730">
        <v>25577.73</v>
      </c>
      <c r="AL2730">
        <v>0</v>
      </c>
      <c r="AM2730">
        <v>32.57</v>
      </c>
      <c r="AN2730">
        <v>0.69</v>
      </c>
      <c r="AO2730">
        <v>25545.16</v>
      </c>
      <c r="AP2730">
        <v>0</v>
      </c>
      <c r="AQ2730">
        <v>39.22</v>
      </c>
      <c r="AR2730">
        <v>0</v>
      </c>
      <c r="AS2730">
        <v>0</v>
      </c>
      <c r="AT2730">
        <v>70</v>
      </c>
      <c r="AU2730">
        <v>10</v>
      </c>
      <c r="AV2730">
        <v>1</v>
      </c>
      <c r="AW2730">
        <v>1</v>
      </c>
      <c r="AZ2730">
        <v>1</v>
      </c>
      <c r="BA2730">
        <v>1</v>
      </c>
      <c r="BB2730">
        <v>1</v>
      </c>
      <c r="BC2730">
        <v>1</v>
      </c>
      <c r="BD2730" t="s">
        <v>3</v>
      </c>
      <c r="BE2730" t="s">
        <v>3</v>
      </c>
      <c r="BF2730" t="s">
        <v>3</v>
      </c>
      <c r="BG2730" t="s">
        <v>3</v>
      </c>
      <c r="BH2730">
        <v>0</v>
      </c>
      <c r="BI2730">
        <v>4</v>
      </c>
      <c r="BJ2730" t="s">
        <v>44</v>
      </c>
      <c r="BM2730">
        <v>0</v>
      </c>
      <c r="BN2730">
        <v>0</v>
      </c>
      <c r="BO2730" t="s">
        <v>3</v>
      </c>
      <c r="BP2730">
        <v>0</v>
      </c>
      <c r="BQ2730">
        <v>1</v>
      </c>
      <c r="BR2730">
        <v>0</v>
      </c>
      <c r="BS2730">
        <v>1</v>
      </c>
      <c r="BT2730">
        <v>1</v>
      </c>
      <c r="BU2730">
        <v>1</v>
      </c>
      <c r="BV2730">
        <v>1</v>
      </c>
      <c r="BW2730">
        <v>1</v>
      </c>
      <c r="BX2730">
        <v>1</v>
      </c>
      <c r="BY2730" t="s">
        <v>3</v>
      </c>
      <c r="BZ2730">
        <v>70</v>
      </c>
      <c r="CA2730">
        <v>10</v>
      </c>
      <c r="CB2730" t="s">
        <v>3</v>
      </c>
      <c r="CE2730">
        <v>0</v>
      </c>
      <c r="CF2730">
        <v>0</v>
      </c>
      <c r="CG2730">
        <v>0</v>
      </c>
      <c r="CM2730">
        <v>0</v>
      </c>
      <c r="CN2730" t="s">
        <v>3</v>
      </c>
      <c r="CO2730">
        <v>0</v>
      </c>
      <c r="CP2730">
        <f t="shared" si="1932"/>
        <v>255.78</v>
      </c>
      <c r="CQ2730">
        <f t="shared" si="1933"/>
        <v>0</v>
      </c>
      <c r="CR2730">
        <f t="shared" si="1934"/>
        <v>32.57</v>
      </c>
      <c r="CS2730">
        <f t="shared" si="1935"/>
        <v>0.69</v>
      </c>
      <c r="CT2730">
        <f t="shared" si="1936"/>
        <v>25545.16</v>
      </c>
      <c r="CU2730">
        <f t="shared" si="1937"/>
        <v>0</v>
      </c>
      <c r="CV2730">
        <f t="shared" si="1938"/>
        <v>39.22</v>
      </c>
      <c r="CW2730">
        <f t="shared" si="1939"/>
        <v>0</v>
      </c>
      <c r="CX2730">
        <f t="shared" si="1939"/>
        <v>0</v>
      </c>
      <c r="CY2730">
        <f t="shared" si="1940"/>
        <v>178.815</v>
      </c>
      <c r="CZ2730">
        <f t="shared" si="1941"/>
        <v>25.545000000000002</v>
      </c>
      <c r="DC2730" t="s">
        <v>3</v>
      </c>
      <c r="DD2730" t="s">
        <v>3</v>
      </c>
      <c r="DE2730" t="s">
        <v>3</v>
      </c>
      <c r="DF2730" t="s">
        <v>3</v>
      </c>
      <c r="DG2730" t="s">
        <v>3</v>
      </c>
      <c r="DH2730" t="s">
        <v>3</v>
      </c>
      <c r="DI2730" t="s">
        <v>3</v>
      </c>
      <c r="DJ2730" t="s">
        <v>3</v>
      </c>
      <c r="DK2730" t="s">
        <v>3</v>
      </c>
      <c r="DL2730" t="s">
        <v>3</v>
      </c>
      <c r="DM2730" t="s">
        <v>3</v>
      </c>
      <c r="DN2730">
        <v>0</v>
      </c>
      <c r="DO2730">
        <v>0</v>
      </c>
      <c r="DP2730">
        <v>1</v>
      </c>
      <c r="DQ2730">
        <v>1</v>
      </c>
      <c r="DU2730">
        <v>1010</v>
      </c>
      <c r="DV2730" t="s">
        <v>18</v>
      </c>
      <c r="DW2730" t="s">
        <v>18</v>
      </c>
      <c r="DX2730">
        <v>100</v>
      </c>
      <c r="DZ2730" t="s">
        <v>3</v>
      </c>
      <c r="EA2730" t="s">
        <v>3</v>
      </c>
      <c r="EB2730" t="s">
        <v>3</v>
      </c>
      <c r="EC2730" t="s">
        <v>3</v>
      </c>
      <c r="EE2730">
        <v>35096056</v>
      </c>
      <c r="EF2730">
        <v>1</v>
      </c>
      <c r="EG2730" t="s">
        <v>20</v>
      </c>
      <c r="EH2730">
        <v>0</v>
      </c>
      <c r="EI2730" t="s">
        <v>3</v>
      </c>
      <c r="EJ2730">
        <v>4</v>
      </c>
      <c r="EK2730">
        <v>0</v>
      </c>
      <c r="EL2730" t="s">
        <v>21</v>
      </c>
      <c r="EM2730" t="s">
        <v>22</v>
      </c>
      <c r="EO2730" t="s">
        <v>3</v>
      </c>
      <c r="EQ2730">
        <v>262144</v>
      </c>
      <c r="ER2730">
        <v>25577.73</v>
      </c>
      <c r="ES2730">
        <v>0</v>
      </c>
      <c r="ET2730">
        <v>32.57</v>
      </c>
      <c r="EU2730">
        <v>0.69</v>
      </c>
      <c r="EV2730">
        <v>25545.16</v>
      </c>
      <c r="EW2730">
        <v>39.22</v>
      </c>
      <c r="EX2730">
        <v>0</v>
      </c>
      <c r="EY2730">
        <v>0</v>
      </c>
      <c r="FQ2730">
        <v>0</v>
      </c>
      <c r="FR2730">
        <v>0</v>
      </c>
      <c r="FS2730">
        <v>0</v>
      </c>
      <c r="FX2730">
        <v>70</v>
      </c>
      <c r="FY2730">
        <v>10</v>
      </c>
      <c r="GA2730" t="s">
        <v>3</v>
      </c>
      <c r="GD2730">
        <v>0</v>
      </c>
      <c r="GF2730">
        <v>1212913616</v>
      </c>
      <c r="GG2730">
        <v>2</v>
      </c>
      <c r="GH2730">
        <v>1</v>
      </c>
      <c r="GI2730">
        <v>-2</v>
      </c>
      <c r="GJ2730">
        <v>0</v>
      </c>
      <c r="GK2730">
        <f>ROUND(R2730*(R12)/100,2)</f>
        <v>0.01</v>
      </c>
      <c r="GL2730">
        <f t="shared" si="1942"/>
        <v>0</v>
      </c>
      <c r="GM2730">
        <f t="shared" si="1943"/>
        <v>460.16</v>
      </c>
      <c r="GN2730">
        <f t="shared" si="1944"/>
        <v>0</v>
      </c>
      <c r="GO2730">
        <f t="shared" si="1945"/>
        <v>0</v>
      </c>
      <c r="GP2730">
        <f t="shared" si="1946"/>
        <v>460.16</v>
      </c>
      <c r="GR2730">
        <v>0</v>
      </c>
      <c r="GS2730">
        <v>3</v>
      </c>
      <c r="GT2730">
        <v>0</v>
      </c>
      <c r="GU2730" t="s">
        <v>3</v>
      </c>
      <c r="GV2730">
        <f t="shared" si="1947"/>
        <v>0</v>
      </c>
      <c r="GW2730">
        <v>1</v>
      </c>
      <c r="GX2730">
        <f t="shared" si="1948"/>
        <v>0</v>
      </c>
      <c r="HA2730">
        <v>0</v>
      </c>
      <c r="HB2730">
        <v>0</v>
      </c>
      <c r="HC2730">
        <f t="shared" si="1949"/>
        <v>0</v>
      </c>
      <c r="HE2730" t="s">
        <v>3</v>
      </c>
      <c r="HF2730" t="s">
        <v>3</v>
      </c>
      <c r="HM2730" t="s">
        <v>3</v>
      </c>
      <c r="HN2730" t="s">
        <v>3</v>
      </c>
      <c r="HO2730" t="s">
        <v>3</v>
      </c>
      <c r="HP2730" t="s">
        <v>3</v>
      </c>
      <c r="HQ2730" t="s">
        <v>3</v>
      </c>
      <c r="HS2730">
        <v>0</v>
      </c>
      <c r="IK2730">
        <v>0</v>
      </c>
    </row>
    <row r="2731" spans="1:245" x14ac:dyDescent="0.2">
      <c r="A2731">
        <v>17</v>
      </c>
      <c r="B2731">
        <v>1</v>
      </c>
      <c r="C2731">
        <f>ROW(SmtRes!A888)</f>
        <v>888</v>
      </c>
      <c r="D2731">
        <f>ROW(EtalonRes!A888)</f>
        <v>888</v>
      </c>
      <c r="E2731" t="s">
        <v>618</v>
      </c>
      <c r="F2731" t="s">
        <v>255</v>
      </c>
      <c r="G2731" t="s">
        <v>256</v>
      </c>
      <c r="H2731" t="s">
        <v>18</v>
      </c>
      <c r="I2731">
        <f>ROUND(1/100,9)</f>
        <v>0.01</v>
      </c>
      <c r="J2731">
        <v>0</v>
      </c>
      <c r="K2731">
        <f>ROUND(1/100,9)</f>
        <v>0.01</v>
      </c>
      <c r="O2731">
        <f t="shared" si="1915"/>
        <v>225.56</v>
      </c>
      <c r="P2731">
        <f t="shared" si="1916"/>
        <v>0</v>
      </c>
      <c r="Q2731">
        <f t="shared" si="1917"/>
        <v>0</v>
      </c>
      <c r="R2731">
        <f t="shared" si="1918"/>
        <v>0</v>
      </c>
      <c r="S2731">
        <f t="shared" si="1919"/>
        <v>225.56</v>
      </c>
      <c r="T2731">
        <f t="shared" si="1920"/>
        <v>0</v>
      </c>
      <c r="U2731">
        <f t="shared" si="1921"/>
        <v>0.34630000000000005</v>
      </c>
      <c r="V2731">
        <f t="shared" si="1922"/>
        <v>0</v>
      </c>
      <c r="W2731">
        <f t="shared" si="1923"/>
        <v>0</v>
      </c>
      <c r="X2731">
        <f t="shared" si="1924"/>
        <v>157.88999999999999</v>
      </c>
      <c r="Y2731">
        <f t="shared" si="1924"/>
        <v>22.56</v>
      </c>
      <c r="AA2731">
        <v>35364244</v>
      </c>
      <c r="AB2731">
        <f t="shared" si="1925"/>
        <v>22555.56</v>
      </c>
      <c r="AC2731">
        <f t="shared" si="1926"/>
        <v>0</v>
      </c>
      <c r="AD2731">
        <f t="shared" si="1927"/>
        <v>0</v>
      </c>
      <c r="AE2731">
        <f t="shared" si="1928"/>
        <v>0</v>
      </c>
      <c r="AF2731">
        <f t="shared" si="1928"/>
        <v>22555.56</v>
      </c>
      <c r="AG2731">
        <f t="shared" si="1929"/>
        <v>0</v>
      </c>
      <c r="AH2731">
        <f t="shared" si="1930"/>
        <v>34.630000000000003</v>
      </c>
      <c r="AI2731">
        <f t="shared" si="1930"/>
        <v>0</v>
      </c>
      <c r="AJ2731">
        <f t="shared" si="1931"/>
        <v>0</v>
      </c>
      <c r="AK2731">
        <v>22555.56</v>
      </c>
      <c r="AL2731">
        <v>0</v>
      </c>
      <c r="AM2731">
        <v>0</v>
      </c>
      <c r="AN2731">
        <v>0</v>
      </c>
      <c r="AO2731">
        <v>22555.56</v>
      </c>
      <c r="AP2731">
        <v>0</v>
      </c>
      <c r="AQ2731">
        <v>34.630000000000003</v>
      </c>
      <c r="AR2731">
        <v>0</v>
      </c>
      <c r="AS2731">
        <v>0</v>
      </c>
      <c r="AT2731">
        <v>70</v>
      </c>
      <c r="AU2731">
        <v>10</v>
      </c>
      <c r="AV2731">
        <v>1</v>
      </c>
      <c r="AW2731">
        <v>1</v>
      </c>
      <c r="AZ2731">
        <v>1</v>
      </c>
      <c r="BA2731">
        <v>1</v>
      </c>
      <c r="BB2731">
        <v>1</v>
      </c>
      <c r="BC2731">
        <v>1</v>
      </c>
      <c r="BD2731" t="s">
        <v>3</v>
      </c>
      <c r="BE2731" t="s">
        <v>3</v>
      </c>
      <c r="BF2731" t="s">
        <v>3</v>
      </c>
      <c r="BG2731" t="s">
        <v>3</v>
      </c>
      <c r="BH2731">
        <v>0</v>
      </c>
      <c r="BI2731">
        <v>4</v>
      </c>
      <c r="BJ2731" t="s">
        <v>257</v>
      </c>
      <c r="BM2731">
        <v>0</v>
      </c>
      <c r="BN2731">
        <v>0</v>
      </c>
      <c r="BO2731" t="s">
        <v>3</v>
      </c>
      <c r="BP2731">
        <v>0</v>
      </c>
      <c r="BQ2731">
        <v>1</v>
      </c>
      <c r="BR2731">
        <v>0</v>
      </c>
      <c r="BS2731">
        <v>1</v>
      </c>
      <c r="BT2731">
        <v>1</v>
      </c>
      <c r="BU2731">
        <v>1</v>
      </c>
      <c r="BV2731">
        <v>1</v>
      </c>
      <c r="BW2731">
        <v>1</v>
      </c>
      <c r="BX2731">
        <v>1</v>
      </c>
      <c r="BY2731" t="s">
        <v>3</v>
      </c>
      <c r="BZ2731">
        <v>70</v>
      </c>
      <c r="CA2731">
        <v>10</v>
      </c>
      <c r="CB2731" t="s">
        <v>3</v>
      </c>
      <c r="CE2731">
        <v>0</v>
      </c>
      <c r="CF2731">
        <v>0</v>
      </c>
      <c r="CG2731">
        <v>0</v>
      </c>
      <c r="CM2731">
        <v>0</v>
      </c>
      <c r="CN2731" t="s">
        <v>3</v>
      </c>
      <c r="CO2731">
        <v>0</v>
      </c>
      <c r="CP2731">
        <f t="shared" si="1932"/>
        <v>225.56</v>
      </c>
      <c r="CQ2731">
        <f t="shared" si="1933"/>
        <v>0</v>
      </c>
      <c r="CR2731">
        <f t="shared" si="1934"/>
        <v>0</v>
      </c>
      <c r="CS2731">
        <f t="shared" si="1935"/>
        <v>0</v>
      </c>
      <c r="CT2731">
        <f t="shared" si="1936"/>
        <v>22555.56</v>
      </c>
      <c r="CU2731">
        <f t="shared" si="1937"/>
        <v>0</v>
      </c>
      <c r="CV2731">
        <f t="shared" si="1938"/>
        <v>34.630000000000003</v>
      </c>
      <c r="CW2731">
        <f t="shared" si="1939"/>
        <v>0</v>
      </c>
      <c r="CX2731">
        <f t="shared" si="1939"/>
        <v>0</v>
      </c>
      <c r="CY2731">
        <f t="shared" si="1940"/>
        <v>157.892</v>
      </c>
      <c r="CZ2731">
        <f t="shared" si="1941"/>
        <v>22.555999999999997</v>
      </c>
      <c r="DC2731" t="s">
        <v>3</v>
      </c>
      <c r="DD2731" t="s">
        <v>3</v>
      </c>
      <c r="DE2731" t="s">
        <v>3</v>
      </c>
      <c r="DF2731" t="s">
        <v>3</v>
      </c>
      <c r="DG2731" t="s">
        <v>3</v>
      </c>
      <c r="DH2731" t="s">
        <v>3</v>
      </c>
      <c r="DI2731" t="s">
        <v>3</v>
      </c>
      <c r="DJ2731" t="s">
        <v>3</v>
      </c>
      <c r="DK2731" t="s">
        <v>3</v>
      </c>
      <c r="DL2731" t="s">
        <v>3</v>
      </c>
      <c r="DM2731" t="s">
        <v>3</v>
      </c>
      <c r="DN2731">
        <v>0</v>
      </c>
      <c r="DO2731">
        <v>0</v>
      </c>
      <c r="DP2731">
        <v>1</v>
      </c>
      <c r="DQ2731">
        <v>1</v>
      </c>
      <c r="DU2731">
        <v>1010</v>
      </c>
      <c r="DV2731" t="s">
        <v>18</v>
      </c>
      <c r="DW2731" t="s">
        <v>18</v>
      </c>
      <c r="DX2731">
        <v>100</v>
      </c>
      <c r="DZ2731" t="s">
        <v>3</v>
      </c>
      <c r="EA2731" t="s">
        <v>3</v>
      </c>
      <c r="EB2731" t="s">
        <v>3</v>
      </c>
      <c r="EC2731" t="s">
        <v>3</v>
      </c>
      <c r="EE2731">
        <v>35096056</v>
      </c>
      <c r="EF2731">
        <v>1</v>
      </c>
      <c r="EG2731" t="s">
        <v>20</v>
      </c>
      <c r="EH2731">
        <v>0</v>
      </c>
      <c r="EI2731" t="s">
        <v>3</v>
      </c>
      <c r="EJ2731">
        <v>4</v>
      </c>
      <c r="EK2731">
        <v>0</v>
      </c>
      <c r="EL2731" t="s">
        <v>21</v>
      </c>
      <c r="EM2731" t="s">
        <v>22</v>
      </c>
      <c r="EO2731" t="s">
        <v>3</v>
      </c>
      <c r="EQ2731">
        <v>262144</v>
      </c>
      <c r="ER2731">
        <v>22555.56</v>
      </c>
      <c r="ES2731">
        <v>0</v>
      </c>
      <c r="ET2731">
        <v>0</v>
      </c>
      <c r="EU2731">
        <v>0</v>
      </c>
      <c r="EV2731">
        <v>22555.56</v>
      </c>
      <c r="EW2731">
        <v>34.630000000000003</v>
      </c>
      <c r="EX2731">
        <v>0</v>
      </c>
      <c r="EY2731">
        <v>0</v>
      </c>
      <c r="FQ2731">
        <v>0</v>
      </c>
      <c r="FR2731">
        <v>0</v>
      </c>
      <c r="FS2731">
        <v>0</v>
      </c>
      <c r="FX2731">
        <v>70</v>
      </c>
      <c r="FY2731">
        <v>10</v>
      </c>
      <c r="GA2731" t="s">
        <v>3</v>
      </c>
      <c r="GD2731">
        <v>0</v>
      </c>
      <c r="GF2731">
        <v>-24549344</v>
      </c>
      <c r="GG2731">
        <v>2</v>
      </c>
      <c r="GH2731">
        <v>1</v>
      </c>
      <c r="GI2731">
        <v>-2</v>
      </c>
      <c r="GJ2731">
        <v>0</v>
      </c>
      <c r="GK2731">
        <f>ROUND(R2731*(R12)/100,2)</f>
        <v>0</v>
      </c>
      <c r="GL2731">
        <f t="shared" si="1942"/>
        <v>0</v>
      </c>
      <c r="GM2731">
        <f t="shared" si="1943"/>
        <v>406.01</v>
      </c>
      <c r="GN2731">
        <f t="shared" si="1944"/>
        <v>0</v>
      </c>
      <c r="GO2731">
        <f t="shared" si="1945"/>
        <v>0</v>
      </c>
      <c r="GP2731">
        <f t="shared" si="1946"/>
        <v>406.01</v>
      </c>
      <c r="GR2731">
        <v>0</v>
      </c>
      <c r="GS2731">
        <v>3</v>
      </c>
      <c r="GT2731">
        <v>0</v>
      </c>
      <c r="GU2731" t="s">
        <v>3</v>
      </c>
      <c r="GV2731">
        <f t="shared" si="1947"/>
        <v>0</v>
      </c>
      <c r="GW2731">
        <v>1</v>
      </c>
      <c r="GX2731">
        <f t="shared" si="1948"/>
        <v>0</v>
      </c>
      <c r="HA2731">
        <v>0</v>
      </c>
      <c r="HB2731">
        <v>0</v>
      </c>
      <c r="HC2731">
        <f t="shared" si="1949"/>
        <v>0</v>
      </c>
      <c r="HE2731" t="s">
        <v>3</v>
      </c>
      <c r="HF2731" t="s">
        <v>3</v>
      </c>
      <c r="HM2731" t="s">
        <v>3</v>
      </c>
      <c r="HN2731" t="s">
        <v>3</v>
      </c>
      <c r="HO2731" t="s">
        <v>3</v>
      </c>
      <c r="HP2731" t="s">
        <v>3</v>
      </c>
      <c r="HQ2731" t="s">
        <v>3</v>
      </c>
      <c r="HS2731">
        <v>0</v>
      </c>
      <c r="IK2731">
        <v>0</v>
      </c>
    </row>
    <row r="2733" spans="1:245" x14ac:dyDescent="0.2">
      <c r="A2733">
        <v>51</v>
      </c>
      <c r="B2733">
        <f>B2720</f>
        <v>1</v>
      </c>
      <c r="C2733">
        <f>A2720</f>
        <v>4</v>
      </c>
      <c r="D2733">
        <f>ROW(A2720)</f>
        <v>2720</v>
      </c>
      <c r="F2733" t="str">
        <f>IF(F2720&lt;&gt;"",F2720,"")</f>
        <v>Новый раздел</v>
      </c>
      <c r="G2733" t="str">
        <f>IF(G2720&lt;&gt;"",G2720,"")</f>
        <v>Помещение 302 Кабинет физики (практика)</v>
      </c>
      <c r="H2733">
        <v>0</v>
      </c>
      <c r="O2733">
        <f t="shared" ref="O2733:T2733" si="1950">ROUND(AB2733,2)</f>
        <v>2205.15</v>
      </c>
      <c r="P2733">
        <f t="shared" si="1950"/>
        <v>266.66000000000003</v>
      </c>
      <c r="Q2733">
        <f t="shared" si="1950"/>
        <v>63.37</v>
      </c>
      <c r="R2733">
        <f t="shared" si="1950"/>
        <v>30.47</v>
      </c>
      <c r="S2733">
        <f t="shared" si="1950"/>
        <v>1875.12</v>
      </c>
      <c r="T2733">
        <f t="shared" si="1950"/>
        <v>0</v>
      </c>
      <c r="U2733">
        <f>AH2733</f>
        <v>2.9668999999999999</v>
      </c>
      <c r="V2733">
        <f>AI2733</f>
        <v>0</v>
      </c>
      <c r="W2733">
        <f>ROUND(AJ2733,2)</f>
        <v>0</v>
      </c>
      <c r="X2733">
        <f>ROUND(AK2733,2)</f>
        <v>1312.59</v>
      </c>
      <c r="Y2733">
        <f>ROUND(AL2733,2)</f>
        <v>187.52</v>
      </c>
      <c r="AB2733">
        <f>ROUND(SUMIF(AA2724:AA2731,"=35364244",O2724:O2731),2)</f>
        <v>2205.15</v>
      </c>
      <c r="AC2733">
        <f>ROUND(SUMIF(AA2724:AA2731,"=35364244",P2724:P2731),2)</f>
        <v>266.66000000000003</v>
      </c>
      <c r="AD2733">
        <f>ROUND(SUMIF(AA2724:AA2731,"=35364244",Q2724:Q2731),2)</f>
        <v>63.37</v>
      </c>
      <c r="AE2733">
        <f>ROUND(SUMIF(AA2724:AA2731,"=35364244",R2724:R2731),2)</f>
        <v>30.47</v>
      </c>
      <c r="AF2733">
        <f>ROUND(SUMIF(AA2724:AA2731,"=35364244",S2724:S2731),2)</f>
        <v>1875.12</v>
      </c>
      <c r="AG2733">
        <f>ROUND(SUMIF(AA2724:AA2731,"=35364244",T2724:T2731),2)</f>
        <v>0</v>
      </c>
      <c r="AH2733">
        <f>SUMIF(AA2724:AA2731,"=35364244",U2724:U2731)</f>
        <v>2.9668999999999999</v>
      </c>
      <c r="AI2733">
        <f>SUMIF(AA2724:AA2731,"=35364244",V2724:V2731)</f>
        <v>0</v>
      </c>
      <c r="AJ2733">
        <f>ROUND(SUMIF(AA2724:AA2731,"=35364244",W2724:W2731),2)</f>
        <v>0</v>
      </c>
      <c r="AK2733">
        <f>ROUND(SUMIF(AA2724:AA2731,"=35364244",X2724:X2731),2)</f>
        <v>1312.59</v>
      </c>
      <c r="AL2733">
        <f>ROUND(SUMIF(AA2724:AA2731,"=35364244",Y2724:Y2731),2)</f>
        <v>187.52</v>
      </c>
      <c r="AO2733">
        <f t="shared" ref="AO2733:BD2733" si="1951">ROUND(BX2733,2)</f>
        <v>0</v>
      </c>
      <c r="AP2733">
        <f t="shared" si="1951"/>
        <v>0</v>
      </c>
      <c r="AQ2733">
        <f t="shared" si="1951"/>
        <v>0</v>
      </c>
      <c r="AR2733">
        <f t="shared" si="1951"/>
        <v>3738.16</v>
      </c>
      <c r="AS2733">
        <f t="shared" si="1951"/>
        <v>0</v>
      </c>
      <c r="AT2733">
        <f t="shared" si="1951"/>
        <v>0</v>
      </c>
      <c r="AU2733">
        <f t="shared" si="1951"/>
        <v>3738.16</v>
      </c>
      <c r="AV2733">
        <f t="shared" si="1951"/>
        <v>266.66000000000003</v>
      </c>
      <c r="AW2733">
        <f t="shared" si="1951"/>
        <v>266.66000000000003</v>
      </c>
      <c r="AX2733">
        <f t="shared" si="1951"/>
        <v>0</v>
      </c>
      <c r="AY2733">
        <f t="shared" si="1951"/>
        <v>266.66000000000003</v>
      </c>
      <c r="AZ2733">
        <f t="shared" si="1951"/>
        <v>0</v>
      </c>
      <c r="BA2733">
        <f t="shared" si="1951"/>
        <v>0</v>
      </c>
      <c r="BB2733">
        <f t="shared" si="1951"/>
        <v>0</v>
      </c>
      <c r="BC2733">
        <f t="shared" si="1951"/>
        <v>0</v>
      </c>
      <c r="BD2733">
        <f t="shared" si="1951"/>
        <v>0</v>
      </c>
      <c r="BX2733">
        <f>ROUND(SUMIF(AA2724:AA2731,"=35364244",FQ2724:FQ2731),2)</f>
        <v>0</v>
      </c>
      <c r="BY2733">
        <f>ROUND(SUMIF(AA2724:AA2731,"=35364244",FR2724:FR2731),2)</f>
        <v>0</v>
      </c>
      <c r="BZ2733">
        <f>ROUND(SUMIF(AA2724:AA2731,"=35364244",GL2724:GL2731),2)</f>
        <v>0</v>
      </c>
      <c r="CA2733">
        <f>ROUND(SUMIF(AA2724:AA2731,"=35364244",GM2724:GM2731),2)</f>
        <v>3738.16</v>
      </c>
      <c r="CB2733">
        <f>ROUND(SUMIF(AA2724:AA2731,"=35364244",GN2724:GN2731),2)</f>
        <v>0</v>
      </c>
      <c r="CC2733">
        <f>ROUND(SUMIF(AA2724:AA2731,"=35364244",GO2724:GO2731),2)</f>
        <v>0</v>
      </c>
      <c r="CD2733">
        <f>ROUND(SUMIF(AA2724:AA2731,"=35364244",GP2724:GP2731),2)</f>
        <v>3738.16</v>
      </c>
      <c r="CE2733">
        <f>AC2733-BX2733</f>
        <v>266.66000000000003</v>
      </c>
      <c r="CF2733">
        <f>AC2733-BY2733</f>
        <v>266.66000000000003</v>
      </c>
      <c r="CG2733">
        <f>BX2733-BZ2733</f>
        <v>0</v>
      </c>
      <c r="CH2733">
        <f>AC2733-BX2733-BY2733+BZ2733</f>
        <v>266.66000000000003</v>
      </c>
      <c r="CI2733">
        <f>BY2733-BZ2733</f>
        <v>0</v>
      </c>
      <c r="CJ2733">
        <f>ROUND(SUMIF(AA2724:AA2731,"=35364244",GX2724:GX2731),2)</f>
        <v>0</v>
      </c>
      <c r="CK2733">
        <f>ROUND(SUMIF(AA2724:AA2731,"=35364244",GY2724:GY2731),2)</f>
        <v>0</v>
      </c>
      <c r="CL2733">
        <f>ROUND(SUMIF(AA2724:AA2731,"=35364244",GZ2724:GZ2731),2)</f>
        <v>0</v>
      </c>
      <c r="CM2733">
        <f>ROUND(SUMIF(AA2724:AA2731,"=35364244",HD2724:HD2731),2)</f>
        <v>0</v>
      </c>
      <c r="GX2733">
        <v>0</v>
      </c>
    </row>
    <row r="2735" spans="1:245" x14ac:dyDescent="0.2">
      <c r="A2735">
        <v>50</v>
      </c>
      <c r="B2735">
        <v>0</v>
      </c>
      <c r="C2735">
        <v>0</v>
      </c>
      <c r="D2735">
        <v>1</v>
      </c>
      <c r="E2735">
        <v>201</v>
      </c>
      <c r="F2735">
        <f>ROUND(Source!O2733,O2735)</f>
        <v>2205.15</v>
      </c>
      <c r="G2735" t="s">
        <v>66</v>
      </c>
      <c r="H2735" t="s">
        <v>67</v>
      </c>
      <c r="K2735">
        <v>201</v>
      </c>
      <c r="L2735">
        <v>1</v>
      </c>
      <c r="M2735">
        <v>3</v>
      </c>
      <c r="N2735" t="s">
        <v>3</v>
      </c>
      <c r="O2735">
        <v>2</v>
      </c>
      <c r="W2735">
        <v>2205.15</v>
      </c>
      <c r="X2735">
        <v>1</v>
      </c>
      <c r="Y2735">
        <v>2205.15</v>
      </c>
    </row>
    <row r="2736" spans="1:245" x14ac:dyDescent="0.2">
      <c r="A2736">
        <v>50</v>
      </c>
      <c r="B2736">
        <v>0</v>
      </c>
      <c r="C2736">
        <v>0</v>
      </c>
      <c r="D2736">
        <v>1</v>
      </c>
      <c r="E2736">
        <v>202</v>
      </c>
      <c r="F2736">
        <f>ROUND(Source!P2733,O2736)</f>
        <v>266.66000000000003</v>
      </c>
      <c r="G2736" t="s">
        <v>68</v>
      </c>
      <c r="H2736" t="s">
        <v>69</v>
      </c>
      <c r="K2736">
        <v>202</v>
      </c>
      <c r="L2736">
        <v>2</v>
      </c>
      <c r="M2736">
        <v>3</v>
      </c>
      <c r="N2736" t="s">
        <v>3</v>
      </c>
      <c r="O2736">
        <v>2</v>
      </c>
      <c r="W2736">
        <v>266.66000000000003</v>
      </c>
      <c r="X2736">
        <v>1</v>
      </c>
      <c r="Y2736">
        <v>266.66000000000003</v>
      </c>
    </row>
    <row r="2737" spans="1:25" x14ac:dyDescent="0.2">
      <c r="A2737">
        <v>50</v>
      </c>
      <c r="B2737">
        <v>0</v>
      </c>
      <c r="C2737">
        <v>0</v>
      </c>
      <c r="D2737">
        <v>1</v>
      </c>
      <c r="E2737">
        <v>222</v>
      </c>
      <c r="F2737">
        <f>ROUND(Source!AO2733,O2737)</f>
        <v>0</v>
      </c>
      <c r="G2737" t="s">
        <v>70</v>
      </c>
      <c r="H2737" t="s">
        <v>71</v>
      </c>
      <c r="K2737">
        <v>222</v>
      </c>
      <c r="L2737">
        <v>3</v>
      </c>
      <c r="M2737">
        <v>3</v>
      </c>
      <c r="N2737" t="s">
        <v>3</v>
      </c>
      <c r="O2737">
        <v>2</v>
      </c>
      <c r="W2737">
        <v>0</v>
      </c>
      <c r="X2737">
        <v>1</v>
      </c>
      <c r="Y2737">
        <v>0</v>
      </c>
    </row>
    <row r="2738" spans="1:25" x14ac:dyDescent="0.2">
      <c r="A2738">
        <v>50</v>
      </c>
      <c r="B2738">
        <v>0</v>
      </c>
      <c r="C2738">
        <v>0</v>
      </c>
      <c r="D2738">
        <v>1</v>
      </c>
      <c r="E2738">
        <v>225</v>
      </c>
      <c r="F2738">
        <f>ROUND(Source!AV2733,O2738)</f>
        <v>266.66000000000003</v>
      </c>
      <c r="G2738" t="s">
        <v>72</v>
      </c>
      <c r="H2738" t="s">
        <v>73</v>
      </c>
      <c r="K2738">
        <v>225</v>
      </c>
      <c r="L2738">
        <v>4</v>
      </c>
      <c r="M2738">
        <v>3</v>
      </c>
      <c r="N2738" t="s">
        <v>3</v>
      </c>
      <c r="O2738">
        <v>2</v>
      </c>
      <c r="W2738">
        <v>266.66000000000003</v>
      </c>
      <c r="X2738">
        <v>1</v>
      </c>
      <c r="Y2738">
        <v>266.66000000000003</v>
      </c>
    </row>
    <row r="2739" spans="1:25" x14ac:dyDescent="0.2">
      <c r="A2739">
        <v>50</v>
      </c>
      <c r="B2739">
        <v>0</v>
      </c>
      <c r="C2739">
        <v>0</v>
      </c>
      <c r="D2739">
        <v>1</v>
      </c>
      <c r="E2739">
        <v>226</v>
      </c>
      <c r="F2739">
        <f>ROUND(Source!AW2733,O2739)</f>
        <v>266.66000000000003</v>
      </c>
      <c r="G2739" t="s">
        <v>74</v>
      </c>
      <c r="H2739" t="s">
        <v>75</v>
      </c>
      <c r="K2739">
        <v>226</v>
      </c>
      <c r="L2739">
        <v>5</v>
      </c>
      <c r="M2739">
        <v>3</v>
      </c>
      <c r="N2739" t="s">
        <v>3</v>
      </c>
      <c r="O2739">
        <v>2</v>
      </c>
      <c r="W2739">
        <v>266.66000000000003</v>
      </c>
      <c r="X2739">
        <v>1</v>
      </c>
      <c r="Y2739">
        <v>266.66000000000003</v>
      </c>
    </row>
    <row r="2740" spans="1:25" x14ac:dyDescent="0.2">
      <c r="A2740">
        <v>50</v>
      </c>
      <c r="B2740">
        <v>0</v>
      </c>
      <c r="C2740">
        <v>0</v>
      </c>
      <c r="D2740">
        <v>1</v>
      </c>
      <c r="E2740">
        <v>227</v>
      </c>
      <c r="F2740">
        <f>ROUND(Source!AX2733,O2740)</f>
        <v>0</v>
      </c>
      <c r="G2740" t="s">
        <v>76</v>
      </c>
      <c r="H2740" t="s">
        <v>77</v>
      </c>
      <c r="K2740">
        <v>227</v>
      </c>
      <c r="L2740">
        <v>6</v>
      </c>
      <c r="M2740">
        <v>3</v>
      </c>
      <c r="N2740" t="s">
        <v>3</v>
      </c>
      <c r="O2740">
        <v>2</v>
      </c>
      <c r="W2740">
        <v>0</v>
      </c>
      <c r="X2740">
        <v>1</v>
      </c>
      <c r="Y2740">
        <v>0</v>
      </c>
    </row>
    <row r="2741" spans="1:25" x14ac:dyDescent="0.2">
      <c r="A2741">
        <v>50</v>
      </c>
      <c r="B2741">
        <v>0</v>
      </c>
      <c r="C2741">
        <v>0</v>
      </c>
      <c r="D2741">
        <v>1</v>
      </c>
      <c r="E2741">
        <v>228</v>
      </c>
      <c r="F2741">
        <f>ROUND(Source!AY2733,O2741)</f>
        <v>266.66000000000003</v>
      </c>
      <c r="G2741" t="s">
        <v>78</v>
      </c>
      <c r="H2741" t="s">
        <v>79</v>
      </c>
      <c r="K2741">
        <v>228</v>
      </c>
      <c r="L2741">
        <v>7</v>
      </c>
      <c r="M2741">
        <v>3</v>
      </c>
      <c r="N2741" t="s">
        <v>3</v>
      </c>
      <c r="O2741">
        <v>2</v>
      </c>
      <c r="W2741">
        <v>266.66000000000003</v>
      </c>
      <c r="X2741">
        <v>1</v>
      </c>
      <c r="Y2741">
        <v>266.66000000000003</v>
      </c>
    </row>
    <row r="2742" spans="1:25" x14ac:dyDescent="0.2">
      <c r="A2742">
        <v>50</v>
      </c>
      <c r="B2742">
        <v>0</v>
      </c>
      <c r="C2742">
        <v>0</v>
      </c>
      <c r="D2742">
        <v>1</v>
      </c>
      <c r="E2742">
        <v>216</v>
      </c>
      <c r="F2742">
        <f>ROUND(Source!AP2733,O2742)</f>
        <v>0</v>
      </c>
      <c r="G2742" t="s">
        <v>80</v>
      </c>
      <c r="H2742" t="s">
        <v>81</v>
      </c>
      <c r="K2742">
        <v>216</v>
      </c>
      <c r="L2742">
        <v>8</v>
      </c>
      <c r="M2742">
        <v>3</v>
      </c>
      <c r="N2742" t="s">
        <v>3</v>
      </c>
      <c r="O2742">
        <v>2</v>
      </c>
      <c r="W2742">
        <v>0</v>
      </c>
      <c r="X2742">
        <v>1</v>
      </c>
      <c r="Y2742">
        <v>0</v>
      </c>
    </row>
    <row r="2743" spans="1:25" x14ac:dyDescent="0.2">
      <c r="A2743">
        <v>50</v>
      </c>
      <c r="B2743">
        <v>0</v>
      </c>
      <c r="C2743">
        <v>0</v>
      </c>
      <c r="D2743">
        <v>1</v>
      </c>
      <c r="E2743">
        <v>223</v>
      </c>
      <c r="F2743">
        <f>ROUND(Source!AQ2733,O2743)</f>
        <v>0</v>
      </c>
      <c r="G2743" t="s">
        <v>82</v>
      </c>
      <c r="H2743" t="s">
        <v>83</v>
      </c>
      <c r="K2743">
        <v>223</v>
      </c>
      <c r="L2743">
        <v>9</v>
      </c>
      <c r="M2743">
        <v>3</v>
      </c>
      <c r="N2743" t="s">
        <v>3</v>
      </c>
      <c r="O2743">
        <v>2</v>
      </c>
      <c r="W2743">
        <v>0</v>
      </c>
      <c r="X2743">
        <v>1</v>
      </c>
      <c r="Y2743">
        <v>0</v>
      </c>
    </row>
    <row r="2744" spans="1:25" x14ac:dyDescent="0.2">
      <c r="A2744">
        <v>50</v>
      </c>
      <c r="B2744">
        <v>0</v>
      </c>
      <c r="C2744">
        <v>0</v>
      </c>
      <c r="D2744">
        <v>1</v>
      </c>
      <c r="E2744">
        <v>229</v>
      </c>
      <c r="F2744">
        <f>ROUND(Source!AZ2733,O2744)</f>
        <v>0</v>
      </c>
      <c r="G2744" t="s">
        <v>84</v>
      </c>
      <c r="H2744" t="s">
        <v>85</v>
      </c>
      <c r="K2744">
        <v>229</v>
      </c>
      <c r="L2744">
        <v>10</v>
      </c>
      <c r="M2744">
        <v>3</v>
      </c>
      <c r="N2744" t="s">
        <v>3</v>
      </c>
      <c r="O2744">
        <v>2</v>
      </c>
      <c r="W2744">
        <v>0</v>
      </c>
      <c r="X2744">
        <v>1</v>
      </c>
      <c r="Y2744">
        <v>0</v>
      </c>
    </row>
    <row r="2745" spans="1:25" x14ac:dyDescent="0.2">
      <c r="A2745">
        <v>50</v>
      </c>
      <c r="B2745">
        <v>0</v>
      </c>
      <c r="C2745">
        <v>0</v>
      </c>
      <c r="D2745">
        <v>1</v>
      </c>
      <c r="E2745">
        <v>203</v>
      </c>
      <c r="F2745">
        <f>ROUND(Source!Q2733,O2745)</f>
        <v>63.37</v>
      </c>
      <c r="G2745" t="s">
        <v>86</v>
      </c>
      <c r="H2745" t="s">
        <v>87</v>
      </c>
      <c r="K2745">
        <v>203</v>
      </c>
      <c r="L2745">
        <v>11</v>
      </c>
      <c r="M2745">
        <v>3</v>
      </c>
      <c r="N2745" t="s">
        <v>3</v>
      </c>
      <c r="O2745">
        <v>2</v>
      </c>
      <c r="W2745">
        <v>63.37</v>
      </c>
      <c r="X2745">
        <v>1</v>
      </c>
      <c r="Y2745">
        <v>63.37</v>
      </c>
    </row>
    <row r="2746" spans="1:25" x14ac:dyDescent="0.2">
      <c r="A2746">
        <v>50</v>
      </c>
      <c r="B2746">
        <v>0</v>
      </c>
      <c r="C2746">
        <v>0</v>
      </c>
      <c r="D2746">
        <v>1</v>
      </c>
      <c r="E2746">
        <v>231</v>
      </c>
      <c r="F2746">
        <f>ROUND(Source!BB2733,O2746)</f>
        <v>0</v>
      </c>
      <c r="G2746" t="s">
        <v>88</v>
      </c>
      <c r="H2746" t="s">
        <v>89</v>
      </c>
      <c r="K2746">
        <v>231</v>
      </c>
      <c r="L2746">
        <v>12</v>
      </c>
      <c r="M2746">
        <v>3</v>
      </c>
      <c r="N2746" t="s">
        <v>3</v>
      </c>
      <c r="O2746">
        <v>2</v>
      </c>
      <c r="W2746">
        <v>0</v>
      </c>
      <c r="X2746">
        <v>1</v>
      </c>
      <c r="Y2746">
        <v>0</v>
      </c>
    </row>
    <row r="2747" spans="1:25" x14ac:dyDescent="0.2">
      <c r="A2747">
        <v>50</v>
      </c>
      <c r="B2747">
        <v>0</v>
      </c>
      <c r="C2747">
        <v>0</v>
      </c>
      <c r="D2747">
        <v>1</v>
      </c>
      <c r="E2747">
        <v>204</v>
      </c>
      <c r="F2747">
        <f>ROUND(Source!R2733,O2747)</f>
        <v>30.47</v>
      </c>
      <c r="G2747" t="s">
        <v>90</v>
      </c>
      <c r="H2747" t="s">
        <v>91</v>
      </c>
      <c r="K2747">
        <v>204</v>
      </c>
      <c r="L2747">
        <v>13</v>
      </c>
      <c r="M2747">
        <v>3</v>
      </c>
      <c r="N2747" t="s">
        <v>3</v>
      </c>
      <c r="O2747">
        <v>2</v>
      </c>
      <c r="W2747">
        <v>30.47</v>
      </c>
      <c r="X2747">
        <v>1</v>
      </c>
      <c r="Y2747">
        <v>30.47</v>
      </c>
    </row>
    <row r="2748" spans="1:25" x14ac:dyDescent="0.2">
      <c r="A2748">
        <v>50</v>
      </c>
      <c r="B2748">
        <v>0</v>
      </c>
      <c r="C2748">
        <v>0</v>
      </c>
      <c r="D2748">
        <v>1</v>
      </c>
      <c r="E2748">
        <v>205</v>
      </c>
      <c r="F2748">
        <f>ROUND(Source!S2733,O2748)</f>
        <v>1875.12</v>
      </c>
      <c r="G2748" t="s">
        <v>92</v>
      </c>
      <c r="H2748" t="s">
        <v>93</v>
      </c>
      <c r="K2748">
        <v>205</v>
      </c>
      <c r="L2748">
        <v>14</v>
      </c>
      <c r="M2748">
        <v>3</v>
      </c>
      <c r="N2748" t="s">
        <v>3</v>
      </c>
      <c r="O2748">
        <v>2</v>
      </c>
      <c r="W2748">
        <v>1875.12</v>
      </c>
      <c r="X2748">
        <v>1</v>
      </c>
      <c r="Y2748">
        <v>1875.12</v>
      </c>
    </row>
    <row r="2749" spans="1:25" x14ac:dyDescent="0.2">
      <c r="A2749">
        <v>50</v>
      </c>
      <c r="B2749">
        <v>0</v>
      </c>
      <c r="C2749">
        <v>0</v>
      </c>
      <c r="D2749">
        <v>1</v>
      </c>
      <c r="E2749">
        <v>232</v>
      </c>
      <c r="F2749">
        <f>ROUND(Source!BC2733,O2749)</f>
        <v>0</v>
      </c>
      <c r="G2749" t="s">
        <v>94</v>
      </c>
      <c r="H2749" t="s">
        <v>95</v>
      </c>
      <c r="K2749">
        <v>232</v>
      </c>
      <c r="L2749">
        <v>15</v>
      </c>
      <c r="M2749">
        <v>3</v>
      </c>
      <c r="N2749" t="s">
        <v>3</v>
      </c>
      <c r="O2749">
        <v>2</v>
      </c>
      <c r="W2749">
        <v>0</v>
      </c>
      <c r="X2749">
        <v>1</v>
      </c>
      <c r="Y2749">
        <v>0</v>
      </c>
    </row>
    <row r="2750" spans="1:25" x14ac:dyDescent="0.2">
      <c r="A2750">
        <v>50</v>
      </c>
      <c r="B2750">
        <v>0</v>
      </c>
      <c r="C2750">
        <v>0</v>
      </c>
      <c r="D2750">
        <v>1</v>
      </c>
      <c r="E2750">
        <v>214</v>
      </c>
      <c r="F2750">
        <f>ROUND(Source!AS2733,O2750)</f>
        <v>0</v>
      </c>
      <c r="G2750" t="s">
        <v>96</v>
      </c>
      <c r="H2750" t="s">
        <v>97</v>
      </c>
      <c r="K2750">
        <v>214</v>
      </c>
      <c r="L2750">
        <v>16</v>
      </c>
      <c r="M2750">
        <v>3</v>
      </c>
      <c r="N2750" t="s">
        <v>3</v>
      </c>
      <c r="O2750">
        <v>2</v>
      </c>
      <c r="W2750">
        <v>0</v>
      </c>
      <c r="X2750">
        <v>1</v>
      </c>
      <c r="Y2750">
        <v>0</v>
      </c>
    </row>
    <row r="2751" spans="1:25" x14ac:dyDescent="0.2">
      <c r="A2751">
        <v>50</v>
      </c>
      <c r="B2751">
        <v>0</v>
      </c>
      <c r="C2751">
        <v>0</v>
      </c>
      <c r="D2751">
        <v>1</v>
      </c>
      <c r="E2751">
        <v>215</v>
      </c>
      <c r="F2751">
        <f>ROUND(Source!AT2733,O2751)</f>
        <v>0</v>
      </c>
      <c r="G2751" t="s">
        <v>98</v>
      </c>
      <c r="H2751" t="s">
        <v>99</v>
      </c>
      <c r="K2751">
        <v>215</v>
      </c>
      <c r="L2751">
        <v>17</v>
      </c>
      <c r="M2751">
        <v>3</v>
      </c>
      <c r="N2751" t="s">
        <v>3</v>
      </c>
      <c r="O2751">
        <v>2</v>
      </c>
      <c r="W2751">
        <v>0</v>
      </c>
      <c r="X2751">
        <v>1</v>
      </c>
      <c r="Y2751">
        <v>0</v>
      </c>
    </row>
    <row r="2752" spans="1:25" x14ac:dyDescent="0.2">
      <c r="A2752">
        <v>50</v>
      </c>
      <c r="B2752">
        <v>0</v>
      </c>
      <c r="C2752">
        <v>0</v>
      </c>
      <c r="D2752">
        <v>1</v>
      </c>
      <c r="E2752">
        <v>217</v>
      </c>
      <c r="F2752">
        <f>ROUND(Source!AU2733,O2752)</f>
        <v>3738.16</v>
      </c>
      <c r="G2752" t="s">
        <v>100</v>
      </c>
      <c r="H2752" t="s">
        <v>101</v>
      </c>
      <c r="K2752">
        <v>217</v>
      </c>
      <c r="L2752">
        <v>18</v>
      </c>
      <c r="M2752">
        <v>3</v>
      </c>
      <c r="N2752" t="s">
        <v>3</v>
      </c>
      <c r="O2752">
        <v>2</v>
      </c>
      <c r="W2752">
        <v>3738.16</v>
      </c>
      <c r="X2752">
        <v>1</v>
      </c>
      <c r="Y2752">
        <v>3738.16</v>
      </c>
    </row>
    <row r="2753" spans="1:245" x14ac:dyDescent="0.2">
      <c r="A2753">
        <v>50</v>
      </c>
      <c r="B2753">
        <v>0</v>
      </c>
      <c r="C2753">
        <v>0</v>
      </c>
      <c r="D2753">
        <v>1</v>
      </c>
      <c r="E2753">
        <v>230</v>
      </c>
      <c r="F2753">
        <f>ROUND(Source!BA2733,O2753)</f>
        <v>0</v>
      </c>
      <c r="G2753" t="s">
        <v>102</v>
      </c>
      <c r="H2753" t="s">
        <v>103</v>
      </c>
      <c r="K2753">
        <v>230</v>
      </c>
      <c r="L2753">
        <v>19</v>
      </c>
      <c r="M2753">
        <v>3</v>
      </c>
      <c r="N2753" t="s">
        <v>3</v>
      </c>
      <c r="O2753">
        <v>2</v>
      </c>
      <c r="W2753">
        <v>0</v>
      </c>
      <c r="X2753">
        <v>1</v>
      </c>
      <c r="Y2753">
        <v>0</v>
      </c>
    </row>
    <row r="2754" spans="1:245" x14ac:dyDescent="0.2">
      <c r="A2754">
        <v>50</v>
      </c>
      <c r="B2754">
        <v>0</v>
      </c>
      <c r="C2754">
        <v>0</v>
      </c>
      <c r="D2754">
        <v>1</v>
      </c>
      <c r="E2754">
        <v>206</v>
      </c>
      <c r="F2754">
        <f>ROUND(Source!T2733,O2754)</f>
        <v>0</v>
      </c>
      <c r="G2754" t="s">
        <v>104</v>
      </c>
      <c r="H2754" t="s">
        <v>105</v>
      </c>
      <c r="K2754">
        <v>206</v>
      </c>
      <c r="L2754">
        <v>20</v>
      </c>
      <c r="M2754">
        <v>3</v>
      </c>
      <c r="N2754" t="s">
        <v>3</v>
      </c>
      <c r="O2754">
        <v>2</v>
      </c>
      <c r="W2754">
        <v>0</v>
      </c>
      <c r="X2754">
        <v>1</v>
      </c>
      <c r="Y2754">
        <v>0</v>
      </c>
    </row>
    <row r="2755" spans="1:245" x14ac:dyDescent="0.2">
      <c r="A2755">
        <v>50</v>
      </c>
      <c r="B2755">
        <v>0</v>
      </c>
      <c r="C2755">
        <v>0</v>
      </c>
      <c r="D2755">
        <v>1</v>
      </c>
      <c r="E2755">
        <v>207</v>
      </c>
      <c r="F2755">
        <f>Source!U2733</f>
        <v>2.9668999999999999</v>
      </c>
      <c r="G2755" t="s">
        <v>106</v>
      </c>
      <c r="H2755" t="s">
        <v>107</v>
      </c>
      <c r="K2755">
        <v>207</v>
      </c>
      <c r="L2755">
        <v>21</v>
      </c>
      <c r="M2755">
        <v>3</v>
      </c>
      <c r="N2755" t="s">
        <v>3</v>
      </c>
      <c r="O2755">
        <v>-1</v>
      </c>
      <c r="W2755">
        <v>2.9668999999999994</v>
      </c>
      <c r="X2755">
        <v>1</v>
      </c>
      <c r="Y2755">
        <v>2.9668999999999994</v>
      </c>
    </row>
    <row r="2756" spans="1:245" x14ac:dyDescent="0.2">
      <c r="A2756">
        <v>50</v>
      </c>
      <c r="B2756">
        <v>0</v>
      </c>
      <c r="C2756">
        <v>0</v>
      </c>
      <c r="D2756">
        <v>1</v>
      </c>
      <c r="E2756">
        <v>208</v>
      </c>
      <c r="F2756">
        <f>Source!V2733</f>
        <v>0</v>
      </c>
      <c r="G2756" t="s">
        <v>108</v>
      </c>
      <c r="H2756" t="s">
        <v>109</v>
      </c>
      <c r="K2756">
        <v>208</v>
      </c>
      <c r="L2756">
        <v>22</v>
      </c>
      <c r="M2756">
        <v>3</v>
      </c>
      <c r="N2756" t="s">
        <v>3</v>
      </c>
      <c r="O2756">
        <v>-1</v>
      </c>
      <c r="W2756">
        <v>0</v>
      </c>
      <c r="X2756">
        <v>1</v>
      </c>
      <c r="Y2756">
        <v>0</v>
      </c>
    </row>
    <row r="2757" spans="1:245" x14ac:dyDescent="0.2">
      <c r="A2757">
        <v>50</v>
      </c>
      <c r="B2757">
        <v>0</v>
      </c>
      <c r="C2757">
        <v>0</v>
      </c>
      <c r="D2757">
        <v>1</v>
      </c>
      <c r="E2757">
        <v>209</v>
      </c>
      <c r="F2757">
        <f>ROUND(Source!W2733,O2757)</f>
        <v>0</v>
      </c>
      <c r="G2757" t="s">
        <v>110</v>
      </c>
      <c r="H2757" t="s">
        <v>111</v>
      </c>
      <c r="K2757">
        <v>209</v>
      </c>
      <c r="L2757">
        <v>23</v>
      </c>
      <c r="M2757">
        <v>3</v>
      </c>
      <c r="N2757" t="s">
        <v>3</v>
      </c>
      <c r="O2757">
        <v>2</v>
      </c>
      <c r="W2757">
        <v>0</v>
      </c>
      <c r="X2757">
        <v>1</v>
      </c>
      <c r="Y2757">
        <v>0</v>
      </c>
    </row>
    <row r="2758" spans="1:245" x14ac:dyDescent="0.2">
      <c r="A2758">
        <v>50</v>
      </c>
      <c r="B2758">
        <v>0</v>
      </c>
      <c r="C2758">
        <v>0</v>
      </c>
      <c r="D2758">
        <v>1</v>
      </c>
      <c r="E2758">
        <v>233</v>
      </c>
      <c r="F2758">
        <f>ROUND(Source!BD2733,O2758)</f>
        <v>0</v>
      </c>
      <c r="G2758" t="s">
        <v>112</v>
      </c>
      <c r="H2758" t="s">
        <v>113</v>
      </c>
      <c r="K2758">
        <v>233</v>
      </c>
      <c r="L2758">
        <v>24</v>
      </c>
      <c r="M2758">
        <v>3</v>
      </c>
      <c r="N2758" t="s">
        <v>3</v>
      </c>
      <c r="O2758">
        <v>2</v>
      </c>
      <c r="W2758">
        <v>0</v>
      </c>
      <c r="X2758">
        <v>1</v>
      </c>
      <c r="Y2758">
        <v>0</v>
      </c>
    </row>
    <row r="2759" spans="1:245" x14ac:dyDescent="0.2">
      <c r="A2759">
        <v>50</v>
      </c>
      <c r="B2759">
        <v>0</v>
      </c>
      <c r="C2759">
        <v>0</v>
      </c>
      <c r="D2759">
        <v>1</v>
      </c>
      <c r="E2759">
        <v>210</v>
      </c>
      <c r="F2759">
        <f>ROUND(Source!X2733,O2759)</f>
        <v>1312.59</v>
      </c>
      <c r="G2759" t="s">
        <v>114</v>
      </c>
      <c r="H2759" t="s">
        <v>115</v>
      </c>
      <c r="K2759">
        <v>210</v>
      </c>
      <c r="L2759">
        <v>25</v>
      </c>
      <c r="M2759">
        <v>3</v>
      </c>
      <c r="N2759" t="s">
        <v>3</v>
      </c>
      <c r="O2759">
        <v>2</v>
      </c>
      <c r="W2759">
        <v>1312.59</v>
      </c>
      <c r="X2759">
        <v>1</v>
      </c>
      <c r="Y2759">
        <v>1312.59</v>
      </c>
    </row>
    <row r="2760" spans="1:245" x14ac:dyDescent="0.2">
      <c r="A2760">
        <v>50</v>
      </c>
      <c r="B2760">
        <v>0</v>
      </c>
      <c r="C2760">
        <v>0</v>
      </c>
      <c r="D2760">
        <v>1</v>
      </c>
      <c r="E2760">
        <v>211</v>
      </c>
      <c r="F2760">
        <f>ROUND(Source!Y2733,O2760)</f>
        <v>187.52</v>
      </c>
      <c r="G2760" t="s">
        <v>116</v>
      </c>
      <c r="H2760" t="s">
        <v>117</v>
      </c>
      <c r="K2760">
        <v>211</v>
      </c>
      <c r="L2760">
        <v>26</v>
      </c>
      <c r="M2760">
        <v>3</v>
      </c>
      <c r="N2760" t="s">
        <v>3</v>
      </c>
      <c r="O2760">
        <v>2</v>
      </c>
      <c r="W2760">
        <v>187.52</v>
      </c>
      <c r="X2760">
        <v>1</v>
      </c>
      <c r="Y2760">
        <v>187.52</v>
      </c>
    </row>
    <row r="2761" spans="1:245" x14ac:dyDescent="0.2">
      <c r="A2761">
        <v>50</v>
      </c>
      <c r="B2761">
        <v>0</v>
      </c>
      <c r="C2761">
        <v>0</v>
      </c>
      <c r="D2761">
        <v>1</v>
      </c>
      <c r="E2761">
        <v>224</v>
      </c>
      <c r="F2761">
        <f>ROUND(Source!AR2733,O2761)</f>
        <v>3738.16</v>
      </c>
      <c r="G2761" t="s">
        <v>118</v>
      </c>
      <c r="H2761" t="s">
        <v>119</v>
      </c>
      <c r="K2761">
        <v>224</v>
      </c>
      <c r="L2761">
        <v>27</v>
      </c>
      <c r="M2761">
        <v>3</v>
      </c>
      <c r="N2761" t="s">
        <v>3</v>
      </c>
      <c r="O2761">
        <v>2</v>
      </c>
      <c r="W2761">
        <v>3738.16</v>
      </c>
      <c r="X2761">
        <v>1</v>
      </c>
      <c r="Y2761">
        <v>3738.16</v>
      </c>
    </row>
    <row r="2763" spans="1:245" x14ac:dyDescent="0.2">
      <c r="A2763">
        <v>4</v>
      </c>
      <c r="B2763">
        <v>1</v>
      </c>
      <c r="D2763">
        <f>ROW(A2770)</f>
        <v>2770</v>
      </c>
      <c r="F2763" t="s">
        <v>13</v>
      </c>
      <c r="G2763" t="s">
        <v>619</v>
      </c>
      <c r="H2763" t="s">
        <v>3</v>
      </c>
      <c r="I2763">
        <v>0</v>
      </c>
      <c r="K2763">
        <v>0</v>
      </c>
      <c r="M2763" t="s">
        <v>3</v>
      </c>
      <c r="S2763">
        <v>0</v>
      </c>
      <c r="U2763" t="s">
        <v>3</v>
      </c>
      <c r="V2763">
        <v>0</v>
      </c>
      <c r="AB2763" t="s">
        <v>3</v>
      </c>
      <c r="AC2763" t="s">
        <v>3</v>
      </c>
      <c r="AD2763" t="s">
        <v>3</v>
      </c>
      <c r="AE2763" t="s">
        <v>3</v>
      </c>
      <c r="AF2763" t="s">
        <v>3</v>
      </c>
      <c r="AG2763" t="s">
        <v>3</v>
      </c>
      <c r="AP2763" t="s">
        <v>3</v>
      </c>
      <c r="AQ2763" t="s">
        <v>3</v>
      </c>
      <c r="AR2763" t="s">
        <v>3</v>
      </c>
      <c r="AZ2763" t="s">
        <v>3</v>
      </c>
      <c r="BB2763" t="s">
        <v>3</v>
      </c>
      <c r="BC2763" t="s">
        <v>3</v>
      </c>
      <c r="BD2763" t="s">
        <v>3</v>
      </c>
      <c r="BE2763" t="s">
        <v>3</v>
      </c>
      <c r="BF2763" t="s">
        <v>3</v>
      </c>
      <c r="BG2763" t="s">
        <v>3</v>
      </c>
      <c r="BH2763" t="s">
        <v>3</v>
      </c>
      <c r="BI2763" t="s">
        <v>3</v>
      </c>
      <c r="BJ2763" t="s">
        <v>3</v>
      </c>
      <c r="BK2763" t="s">
        <v>3</v>
      </c>
      <c r="BL2763" t="s">
        <v>3</v>
      </c>
      <c r="BM2763" t="s">
        <v>3</v>
      </c>
      <c r="BN2763" t="s">
        <v>3</v>
      </c>
      <c r="BO2763" t="s">
        <v>3</v>
      </c>
      <c r="BP2763" t="s">
        <v>3</v>
      </c>
      <c r="BX2763">
        <v>0</v>
      </c>
      <c r="CJ2763">
        <v>0</v>
      </c>
    </row>
    <row r="2765" spans="1:245" x14ac:dyDescent="0.2">
      <c r="A2765">
        <v>52</v>
      </c>
      <c r="B2765">
        <f t="shared" ref="B2765:G2765" si="1952">B2770</f>
        <v>1</v>
      </c>
      <c r="C2765">
        <f t="shared" si="1952"/>
        <v>4</v>
      </c>
      <c r="D2765">
        <f t="shared" si="1952"/>
        <v>2763</v>
      </c>
      <c r="E2765">
        <f t="shared" si="1952"/>
        <v>0</v>
      </c>
      <c r="F2765" t="str">
        <f t="shared" si="1952"/>
        <v>Новый раздел</v>
      </c>
      <c r="G2765" t="str">
        <f t="shared" si="1952"/>
        <v>Помещение 303 Коридор</v>
      </c>
      <c r="O2765">
        <f t="shared" ref="O2765:AT2765" si="1953">O2770</f>
        <v>1131.53</v>
      </c>
      <c r="P2765">
        <f t="shared" si="1953"/>
        <v>0</v>
      </c>
      <c r="Q2765">
        <f t="shared" si="1953"/>
        <v>1.3</v>
      </c>
      <c r="R2765">
        <f t="shared" si="1953"/>
        <v>0.03</v>
      </c>
      <c r="S2765">
        <f t="shared" si="1953"/>
        <v>1130.23</v>
      </c>
      <c r="T2765">
        <f t="shared" si="1953"/>
        <v>0</v>
      </c>
      <c r="U2765">
        <f t="shared" si="1953"/>
        <v>1.8024</v>
      </c>
      <c r="V2765">
        <f t="shared" si="1953"/>
        <v>0</v>
      </c>
      <c r="W2765">
        <f t="shared" si="1953"/>
        <v>0</v>
      </c>
      <c r="X2765">
        <f t="shared" si="1953"/>
        <v>791.16</v>
      </c>
      <c r="Y2765">
        <f t="shared" si="1953"/>
        <v>113.02</v>
      </c>
      <c r="Z2765">
        <f t="shared" si="1953"/>
        <v>0</v>
      </c>
      <c r="AA2765">
        <f t="shared" si="1953"/>
        <v>0</v>
      </c>
      <c r="AB2765">
        <f t="shared" si="1953"/>
        <v>1131.53</v>
      </c>
      <c r="AC2765">
        <f t="shared" si="1953"/>
        <v>0</v>
      </c>
      <c r="AD2765">
        <f t="shared" si="1953"/>
        <v>1.3</v>
      </c>
      <c r="AE2765">
        <f t="shared" si="1953"/>
        <v>0.03</v>
      </c>
      <c r="AF2765">
        <f t="shared" si="1953"/>
        <v>1130.23</v>
      </c>
      <c r="AG2765">
        <f t="shared" si="1953"/>
        <v>0</v>
      </c>
      <c r="AH2765">
        <f t="shared" si="1953"/>
        <v>1.8024</v>
      </c>
      <c r="AI2765">
        <f t="shared" si="1953"/>
        <v>0</v>
      </c>
      <c r="AJ2765">
        <f t="shared" si="1953"/>
        <v>0</v>
      </c>
      <c r="AK2765">
        <f t="shared" si="1953"/>
        <v>791.16</v>
      </c>
      <c r="AL2765">
        <f t="shared" si="1953"/>
        <v>113.02</v>
      </c>
      <c r="AM2765">
        <f t="shared" si="1953"/>
        <v>0</v>
      </c>
      <c r="AN2765">
        <f t="shared" si="1953"/>
        <v>0</v>
      </c>
      <c r="AO2765">
        <f t="shared" si="1953"/>
        <v>0</v>
      </c>
      <c r="AP2765">
        <f t="shared" si="1953"/>
        <v>0</v>
      </c>
      <c r="AQ2765">
        <f t="shared" si="1953"/>
        <v>0</v>
      </c>
      <c r="AR2765">
        <f t="shared" si="1953"/>
        <v>2035.74</v>
      </c>
      <c r="AS2765">
        <f t="shared" si="1953"/>
        <v>0</v>
      </c>
      <c r="AT2765">
        <f t="shared" si="1953"/>
        <v>0</v>
      </c>
      <c r="AU2765">
        <f t="shared" ref="AU2765:BZ2765" si="1954">AU2770</f>
        <v>2035.74</v>
      </c>
      <c r="AV2765">
        <f t="shared" si="1954"/>
        <v>0</v>
      </c>
      <c r="AW2765">
        <f t="shared" si="1954"/>
        <v>0</v>
      </c>
      <c r="AX2765">
        <f t="shared" si="1954"/>
        <v>0</v>
      </c>
      <c r="AY2765">
        <f t="shared" si="1954"/>
        <v>0</v>
      </c>
      <c r="AZ2765">
        <f t="shared" si="1954"/>
        <v>0</v>
      </c>
      <c r="BA2765">
        <f t="shared" si="1954"/>
        <v>0</v>
      </c>
      <c r="BB2765">
        <f t="shared" si="1954"/>
        <v>0</v>
      </c>
      <c r="BC2765">
        <f t="shared" si="1954"/>
        <v>0</v>
      </c>
      <c r="BD2765">
        <f t="shared" si="1954"/>
        <v>0</v>
      </c>
      <c r="BE2765">
        <f t="shared" si="1954"/>
        <v>0</v>
      </c>
      <c r="BF2765">
        <f t="shared" si="1954"/>
        <v>0</v>
      </c>
      <c r="BG2765">
        <f t="shared" si="1954"/>
        <v>0</v>
      </c>
      <c r="BH2765">
        <f t="shared" si="1954"/>
        <v>0</v>
      </c>
      <c r="BI2765">
        <f t="shared" si="1954"/>
        <v>0</v>
      </c>
      <c r="BJ2765">
        <f t="shared" si="1954"/>
        <v>0</v>
      </c>
      <c r="BK2765">
        <f t="shared" si="1954"/>
        <v>0</v>
      </c>
      <c r="BL2765">
        <f t="shared" si="1954"/>
        <v>0</v>
      </c>
      <c r="BM2765">
        <f t="shared" si="1954"/>
        <v>0</v>
      </c>
      <c r="BN2765">
        <f t="shared" si="1954"/>
        <v>0</v>
      </c>
      <c r="BO2765">
        <f t="shared" si="1954"/>
        <v>0</v>
      </c>
      <c r="BP2765">
        <f t="shared" si="1954"/>
        <v>0</v>
      </c>
      <c r="BQ2765">
        <f t="shared" si="1954"/>
        <v>0</v>
      </c>
      <c r="BR2765">
        <f t="shared" si="1954"/>
        <v>0</v>
      </c>
      <c r="BS2765">
        <f t="shared" si="1954"/>
        <v>0</v>
      </c>
      <c r="BT2765">
        <f t="shared" si="1954"/>
        <v>0</v>
      </c>
      <c r="BU2765">
        <f t="shared" si="1954"/>
        <v>0</v>
      </c>
      <c r="BV2765">
        <f t="shared" si="1954"/>
        <v>0</v>
      </c>
      <c r="BW2765">
        <f t="shared" si="1954"/>
        <v>0</v>
      </c>
      <c r="BX2765">
        <f t="shared" si="1954"/>
        <v>0</v>
      </c>
      <c r="BY2765">
        <f t="shared" si="1954"/>
        <v>0</v>
      </c>
      <c r="BZ2765">
        <f t="shared" si="1954"/>
        <v>0</v>
      </c>
      <c r="CA2765">
        <f t="shared" ref="CA2765:DF2765" si="1955">CA2770</f>
        <v>2035.74</v>
      </c>
      <c r="CB2765">
        <f t="shared" si="1955"/>
        <v>0</v>
      </c>
      <c r="CC2765">
        <f t="shared" si="1955"/>
        <v>0</v>
      </c>
      <c r="CD2765">
        <f t="shared" si="1955"/>
        <v>2035.74</v>
      </c>
      <c r="CE2765">
        <f t="shared" si="1955"/>
        <v>0</v>
      </c>
      <c r="CF2765">
        <f t="shared" si="1955"/>
        <v>0</v>
      </c>
      <c r="CG2765">
        <f t="shared" si="1955"/>
        <v>0</v>
      </c>
      <c r="CH2765">
        <f t="shared" si="1955"/>
        <v>0</v>
      </c>
      <c r="CI2765">
        <f t="shared" si="1955"/>
        <v>0</v>
      </c>
      <c r="CJ2765">
        <f t="shared" si="1955"/>
        <v>0</v>
      </c>
      <c r="CK2765">
        <f t="shared" si="1955"/>
        <v>0</v>
      </c>
      <c r="CL2765">
        <f t="shared" si="1955"/>
        <v>0</v>
      </c>
      <c r="CM2765">
        <f t="shared" si="1955"/>
        <v>0</v>
      </c>
      <c r="CN2765">
        <f t="shared" si="1955"/>
        <v>0</v>
      </c>
      <c r="CO2765">
        <f t="shared" si="1955"/>
        <v>0</v>
      </c>
      <c r="CP2765">
        <f t="shared" si="1955"/>
        <v>0</v>
      </c>
      <c r="CQ2765">
        <f t="shared" si="1955"/>
        <v>0</v>
      </c>
      <c r="CR2765">
        <f t="shared" si="1955"/>
        <v>0</v>
      </c>
      <c r="CS2765">
        <f t="shared" si="1955"/>
        <v>0</v>
      </c>
      <c r="CT2765">
        <f t="shared" si="1955"/>
        <v>0</v>
      </c>
      <c r="CU2765">
        <f t="shared" si="1955"/>
        <v>0</v>
      </c>
      <c r="CV2765">
        <f t="shared" si="1955"/>
        <v>0</v>
      </c>
      <c r="CW2765">
        <f t="shared" si="1955"/>
        <v>0</v>
      </c>
      <c r="CX2765">
        <f t="shared" si="1955"/>
        <v>0</v>
      </c>
      <c r="CY2765">
        <f t="shared" si="1955"/>
        <v>0</v>
      </c>
      <c r="CZ2765">
        <f t="shared" si="1955"/>
        <v>0</v>
      </c>
      <c r="DA2765">
        <f t="shared" si="1955"/>
        <v>0</v>
      </c>
      <c r="DB2765">
        <f t="shared" si="1955"/>
        <v>0</v>
      </c>
      <c r="DC2765">
        <f t="shared" si="1955"/>
        <v>0</v>
      </c>
      <c r="DD2765">
        <f t="shared" si="1955"/>
        <v>0</v>
      </c>
      <c r="DE2765">
        <f t="shared" si="1955"/>
        <v>0</v>
      </c>
      <c r="DF2765">
        <f t="shared" si="1955"/>
        <v>0</v>
      </c>
      <c r="DG2765">
        <f t="shared" ref="DG2765:EL2765" si="1956">DG2770</f>
        <v>0</v>
      </c>
      <c r="DH2765">
        <f t="shared" si="1956"/>
        <v>0</v>
      </c>
      <c r="DI2765">
        <f t="shared" si="1956"/>
        <v>0</v>
      </c>
      <c r="DJ2765">
        <f t="shared" si="1956"/>
        <v>0</v>
      </c>
      <c r="DK2765">
        <f t="shared" si="1956"/>
        <v>0</v>
      </c>
      <c r="DL2765">
        <f t="shared" si="1956"/>
        <v>0</v>
      </c>
      <c r="DM2765">
        <f t="shared" si="1956"/>
        <v>0</v>
      </c>
      <c r="DN2765">
        <f t="shared" si="1956"/>
        <v>0</v>
      </c>
      <c r="DO2765">
        <f t="shared" si="1956"/>
        <v>0</v>
      </c>
      <c r="DP2765">
        <f t="shared" si="1956"/>
        <v>0</v>
      </c>
      <c r="DQ2765">
        <f t="shared" si="1956"/>
        <v>0</v>
      </c>
      <c r="DR2765">
        <f t="shared" si="1956"/>
        <v>0</v>
      </c>
      <c r="DS2765">
        <f t="shared" si="1956"/>
        <v>0</v>
      </c>
      <c r="DT2765">
        <f t="shared" si="1956"/>
        <v>0</v>
      </c>
      <c r="DU2765">
        <f t="shared" si="1956"/>
        <v>0</v>
      </c>
      <c r="DV2765">
        <f t="shared" si="1956"/>
        <v>0</v>
      </c>
      <c r="DW2765">
        <f t="shared" si="1956"/>
        <v>0</v>
      </c>
      <c r="DX2765">
        <f t="shared" si="1956"/>
        <v>0</v>
      </c>
      <c r="DY2765">
        <f t="shared" si="1956"/>
        <v>0</v>
      </c>
      <c r="DZ2765">
        <f t="shared" si="1956"/>
        <v>0</v>
      </c>
      <c r="EA2765">
        <f t="shared" si="1956"/>
        <v>0</v>
      </c>
      <c r="EB2765">
        <f t="shared" si="1956"/>
        <v>0</v>
      </c>
      <c r="EC2765">
        <f t="shared" si="1956"/>
        <v>0</v>
      </c>
      <c r="ED2765">
        <f t="shared" si="1956"/>
        <v>0</v>
      </c>
      <c r="EE2765">
        <f t="shared" si="1956"/>
        <v>0</v>
      </c>
      <c r="EF2765">
        <f t="shared" si="1956"/>
        <v>0</v>
      </c>
      <c r="EG2765">
        <f t="shared" si="1956"/>
        <v>0</v>
      </c>
      <c r="EH2765">
        <f t="shared" si="1956"/>
        <v>0</v>
      </c>
      <c r="EI2765">
        <f t="shared" si="1956"/>
        <v>0</v>
      </c>
      <c r="EJ2765">
        <f t="shared" si="1956"/>
        <v>0</v>
      </c>
      <c r="EK2765">
        <f t="shared" si="1956"/>
        <v>0</v>
      </c>
      <c r="EL2765">
        <f t="shared" si="1956"/>
        <v>0</v>
      </c>
      <c r="EM2765">
        <f t="shared" ref="EM2765:FR2765" si="1957">EM2770</f>
        <v>0</v>
      </c>
      <c r="EN2765">
        <f t="shared" si="1957"/>
        <v>0</v>
      </c>
      <c r="EO2765">
        <f t="shared" si="1957"/>
        <v>0</v>
      </c>
      <c r="EP2765">
        <f t="shared" si="1957"/>
        <v>0</v>
      </c>
      <c r="EQ2765">
        <f t="shared" si="1957"/>
        <v>0</v>
      </c>
      <c r="ER2765">
        <f t="shared" si="1957"/>
        <v>0</v>
      </c>
      <c r="ES2765">
        <f t="shared" si="1957"/>
        <v>0</v>
      </c>
      <c r="ET2765">
        <f t="shared" si="1957"/>
        <v>0</v>
      </c>
      <c r="EU2765">
        <f t="shared" si="1957"/>
        <v>0</v>
      </c>
      <c r="EV2765">
        <f t="shared" si="1957"/>
        <v>0</v>
      </c>
      <c r="EW2765">
        <f t="shared" si="1957"/>
        <v>0</v>
      </c>
      <c r="EX2765">
        <f t="shared" si="1957"/>
        <v>0</v>
      </c>
      <c r="EY2765">
        <f t="shared" si="1957"/>
        <v>0</v>
      </c>
      <c r="EZ2765">
        <f t="shared" si="1957"/>
        <v>0</v>
      </c>
      <c r="FA2765">
        <f t="shared" si="1957"/>
        <v>0</v>
      </c>
      <c r="FB2765">
        <f t="shared" si="1957"/>
        <v>0</v>
      </c>
      <c r="FC2765">
        <f t="shared" si="1957"/>
        <v>0</v>
      </c>
      <c r="FD2765">
        <f t="shared" si="1957"/>
        <v>0</v>
      </c>
      <c r="FE2765">
        <f t="shared" si="1957"/>
        <v>0</v>
      </c>
      <c r="FF2765">
        <f t="shared" si="1957"/>
        <v>0</v>
      </c>
      <c r="FG2765">
        <f t="shared" si="1957"/>
        <v>0</v>
      </c>
      <c r="FH2765">
        <f t="shared" si="1957"/>
        <v>0</v>
      </c>
      <c r="FI2765">
        <f t="shared" si="1957"/>
        <v>0</v>
      </c>
      <c r="FJ2765">
        <f t="shared" si="1957"/>
        <v>0</v>
      </c>
      <c r="FK2765">
        <f t="shared" si="1957"/>
        <v>0</v>
      </c>
      <c r="FL2765">
        <f t="shared" si="1957"/>
        <v>0</v>
      </c>
      <c r="FM2765">
        <f t="shared" si="1957"/>
        <v>0</v>
      </c>
      <c r="FN2765">
        <f t="shared" si="1957"/>
        <v>0</v>
      </c>
      <c r="FO2765">
        <f t="shared" si="1957"/>
        <v>0</v>
      </c>
      <c r="FP2765">
        <f t="shared" si="1957"/>
        <v>0</v>
      </c>
      <c r="FQ2765">
        <f t="shared" si="1957"/>
        <v>0</v>
      </c>
      <c r="FR2765">
        <f t="shared" si="1957"/>
        <v>0</v>
      </c>
      <c r="FS2765">
        <f t="shared" ref="FS2765:GX2765" si="1958">FS2770</f>
        <v>0</v>
      </c>
      <c r="FT2765">
        <f t="shared" si="1958"/>
        <v>0</v>
      </c>
      <c r="FU2765">
        <f t="shared" si="1958"/>
        <v>0</v>
      </c>
      <c r="FV2765">
        <f t="shared" si="1958"/>
        <v>0</v>
      </c>
      <c r="FW2765">
        <f t="shared" si="1958"/>
        <v>0</v>
      </c>
      <c r="FX2765">
        <f t="shared" si="1958"/>
        <v>0</v>
      </c>
      <c r="FY2765">
        <f t="shared" si="1958"/>
        <v>0</v>
      </c>
      <c r="FZ2765">
        <f t="shared" si="1958"/>
        <v>0</v>
      </c>
      <c r="GA2765">
        <f t="shared" si="1958"/>
        <v>0</v>
      </c>
      <c r="GB2765">
        <f t="shared" si="1958"/>
        <v>0</v>
      </c>
      <c r="GC2765">
        <f t="shared" si="1958"/>
        <v>0</v>
      </c>
      <c r="GD2765">
        <f t="shared" si="1958"/>
        <v>0</v>
      </c>
      <c r="GE2765">
        <f t="shared" si="1958"/>
        <v>0</v>
      </c>
      <c r="GF2765">
        <f t="shared" si="1958"/>
        <v>0</v>
      </c>
      <c r="GG2765">
        <f t="shared" si="1958"/>
        <v>0</v>
      </c>
      <c r="GH2765">
        <f t="shared" si="1958"/>
        <v>0</v>
      </c>
      <c r="GI2765">
        <f t="shared" si="1958"/>
        <v>0</v>
      </c>
      <c r="GJ2765">
        <f t="shared" si="1958"/>
        <v>0</v>
      </c>
      <c r="GK2765">
        <f t="shared" si="1958"/>
        <v>0</v>
      </c>
      <c r="GL2765">
        <f t="shared" si="1958"/>
        <v>0</v>
      </c>
      <c r="GM2765">
        <f t="shared" si="1958"/>
        <v>0</v>
      </c>
      <c r="GN2765">
        <f t="shared" si="1958"/>
        <v>0</v>
      </c>
      <c r="GO2765">
        <f t="shared" si="1958"/>
        <v>0</v>
      </c>
      <c r="GP2765">
        <f t="shared" si="1958"/>
        <v>0</v>
      </c>
      <c r="GQ2765">
        <f t="shared" si="1958"/>
        <v>0</v>
      </c>
      <c r="GR2765">
        <f t="shared" si="1958"/>
        <v>0</v>
      </c>
      <c r="GS2765">
        <f t="shared" si="1958"/>
        <v>0</v>
      </c>
      <c r="GT2765">
        <f t="shared" si="1958"/>
        <v>0</v>
      </c>
      <c r="GU2765">
        <f t="shared" si="1958"/>
        <v>0</v>
      </c>
      <c r="GV2765">
        <f t="shared" si="1958"/>
        <v>0</v>
      </c>
      <c r="GW2765">
        <f t="shared" si="1958"/>
        <v>0</v>
      </c>
      <c r="GX2765">
        <f t="shared" si="1958"/>
        <v>0</v>
      </c>
    </row>
    <row r="2767" spans="1:245" x14ac:dyDescent="0.2">
      <c r="A2767">
        <v>17</v>
      </c>
      <c r="B2767">
        <v>1</v>
      </c>
      <c r="C2767">
        <f>ROW(SmtRes!A889)</f>
        <v>889</v>
      </c>
      <c r="D2767">
        <f>ROW(EtalonRes!A889)</f>
        <v>889</v>
      </c>
      <c r="E2767" t="s">
        <v>620</v>
      </c>
      <c r="F2767" t="s">
        <v>16</v>
      </c>
      <c r="G2767" t="s">
        <v>17</v>
      </c>
      <c r="H2767" t="s">
        <v>18</v>
      </c>
      <c r="I2767">
        <f>ROUND(4/100,9)</f>
        <v>0.04</v>
      </c>
      <c r="J2767">
        <v>0</v>
      </c>
      <c r="K2767">
        <f>ROUND(4/100,9)</f>
        <v>0.04</v>
      </c>
      <c r="O2767">
        <f>ROUND(CP2767,2)</f>
        <v>108.42</v>
      </c>
      <c r="P2767">
        <f>ROUND(CQ2767*I2767,2)</f>
        <v>0</v>
      </c>
      <c r="Q2767">
        <f>ROUND(CR2767*I2767,2)</f>
        <v>0</v>
      </c>
      <c r="R2767">
        <f>ROUND(CS2767*I2767,2)</f>
        <v>0</v>
      </c>
      <c r="S2767">
        <f>ROUND(CT2767*I2767,2)</f>
        <v>108.42</v>
      </c>
      <c r="T2767">
        <f>ROUND(CU2767*I2767,2)</f>
        <v>0</v>
      </c>
      <c r="U2767">
        <f>CV2767*I2767</f>
        <v>0.2336</v>
      </c>
      <c r="V2767">
        <f>CW2767*I2767</f>
        <v>0</v>
      </c>
      <c r="W2767">
        <f>ROUND(CX2767*I2767,2)</f>
        <v>0</v>
      </c>
      <c r="X2767">
        <f>ROUND(CY2767,2)</f>
        <v>75.89</v>
      </c>
      <c r="Y2767">
        <f>ROUND(CZ2767,2)</f>
        <v>10.84</v>
      </c>
      <c r="AA2767">
        <v>35364244</v>
      </c>
      <c r="AB2767">
        <f>ROUND((AC2767+AD2767+AF2767),6)</f>
        <v>2710.46</v>
      </c>
      <c r="AC2767">
        <f>ROUND((ES2767),6)</f>
        <v>0</v>
      </c>
      <c r="AD2767">
        <f>ROUND((((ET2767)-(EU2767))+AE2767),6)</f>
        <v>0</v>
      </c>
      <c r="AE2767">
        <f>ROUND((EU2767),6)</f>
        <v>0</v>
      </c>
      <c r="AF2767">
        <f>ROUND((EV2767),6)</f>
        <v>2710.46</v>
      </c>
      <c r="AG2767">
        <f>ROUND((AP2767),6)</f>
        <v>0</v>
      </c>
      <c r="AH2767">
        <f>(EW2767)</f>
        <v>5.84</v>
      </c>
      <c r="AI2767">
        <f>(EX2767)</f>
        <v>0</v>
      </c>
      <c r="AJ2767">
        <f>(AS2767)</f>
        <v>0</v>
      </c>
      <c r="AK2767">
        <v>2710.46</v>
      </c>
      <c r="AL2767">
        <v>0</v>
      </c>
      <c r="AM2767">
        <v>0</v>
      </c>
      <c r="AN2767">
        <v>0</v>
      </c>
      <c r="AO2767">
        <v>2710.46</v>
      </c>
      <c r="AP2767">
        <v>0</v>
      </c>
      <c r="AQ2767">
        <v>5.84</v>
      </c>
      <c r="AR2767">
        <v>0</v>
      </c>
      <c r="AS2767">
        <v>0</v>
      </c>
      <c r="AT2767">
        <v>70</v>
      </c>
      <c r="AU2767">
        <v>10</v>
      </c>
      <c r="AV2767">
        <v>1</v>
      </c>
      <c r="AW2767">
        <v>1</v>
      </c>
      <c r="AZ2767">
        <v>1</v>
      </c>
      <c r="BA2767">
        <v>1</v>
      </c>
      <c r="BB2767">
        <v>1</v>
      </c>
      <c r="BC2767">
        <v>1</v>
      </c>
      <c r="BD2767" t="s">
        <v>3</v>
      </c>
      <c r="BE2767" t="s">
        <v>3</v>
      </c>
      <c r="BF2767" t="s">
        <v>3</v>
      </c>
      <c r="BG2767" t="s">
        <v>3</v>
      </c>
      <c r="BH2767">
        <v>0</v>
      </c>
      <c r="BI2767">
        <v>4</v>
      </c>
      <c r="BJ2767" t="s">
        <v>19</v>
      </c>
      <c r="BM2767">
        <v>0</v>
      </c>
      <c r="BN2767">
        <v>0</v>
      </c>
      <c r="BO2767" t="s">
        <v>3</v>
      </c>
      <c r="BP2767">
        <v>0</v>
      </c>
      <c r="BQ2767">
        <v>1</v>
      </c>
      <c r="BR2767">
        <v>0</v>
      </c>
      <c r="BS2767">
        <v>1</v>
      </c>
      <c r="BT2767">
        <v>1</v>
      </c>
      <c r="BU2767">
        <v>1</v>
      </c>
      <c r="BV2767">
        <v>1</v>
      </c>
      <c r="BW2767">
        <v>1</v>
      </c>
      <c r="BX2767">
        <v>1</v>
      </c>
      <c r="BY2767" t="s">
        <v>3</v>
      </c>
      <c r="BZ2767">
        <v>70</v>
      </c>
      <c r="CA2767">
        <v>10</v>
      </c>
      <c r="CB2767" t="s">
        <v>3</v>
      </c>
      <c r="CE2767">
        <v>0</v>
      </c>
      <c r="CF2767">
        <v>0</v>
      </c>
      <c r="CG2767">
        <v>0</v>
      </c>
      <c r="CM2767">
        <v>0</v>
      </c>
      <c r="CN2767" t="s">
        <v>3</v>
      </c>
      <c r="CO2767">
        <v>0</v>
      </c>
      <c r="CP2767">
        <f>(P2767+Q2767+S2767)</f>
        <v>108.42</v>
      </c>
      <c r="CQ2767">
        <f>(AC2767*BC2767*AW2767)</f>
        <v>0</v>
      </c>
      <c r="CR2767">
        <f>((((ET2767)*BB2767-(EU2767)*BS2767)+AE2767*BS2767)*AV2767)</f>
        <v>0</v>
      </c>
      <c r="CS2767">
        <f>(AE2767*BS2767*AV2767)</f>
        <v>0</v>
      </c>
      <c r="CT2767">
        <f>(AF2767*BA2767*AV2767)</f>
        <v>2710.46</v>
      </c>
      <c r="CU2767">
        <f>AG2767</f>
        <v>0</v>
      </c>
      <c r="CV2767">
        <f>(AH2767*AV2767)</f>
        <v>5.84</v>
      </c>
      <c r="CW2767">
        <f>AI2767</f>
        <v>0</v>
      </c>
      <c r="CX2767">
        <f>AJ2767</f>
        <v>0</v>
      </c>
      <c r="CY2767">
        <f>((S2767*BZ2767)/100)</f>
        <v>75.894000000000005</v>
      </c>
      <c r="CZ2767">
        <f>((S2767*CA2767)/100)</f>
        <v>10.842000000000001</v>
      </c>
      <c r="DC2767" t="s">
        <v>3</v>
      </c>
      <c r="DD2767" t="s">
        <v>3</v>
      </c>
      <c r="DE2767" t="s">
        <v>3</v>
      </c>
      <c r="DF2767" t="s">
        <v>3</v>
      </c>
      <c r="DG2767" t="s">
        <v>3</v>
      </c>
      <c r="DH2767" t="s">
        <v>3</v>
      </c>
      <c r="DI2767" t="s">
        <v>3</v>
      </c>
      <c r="DJ2767" t="s">
        <v>3</v>
      </c>
      <c r="DK2767" t="s">
        <v>3</v>
      </c>
      <c r="DL2767" t="s">
        <v>3</v>
      </c>
      <c r="DM2767" t="s">
        <v>3</v>
      </c>
      <c r="DN2767">
        <v>0</v>
      </c>
      <c r="DO2767">
        <v>0</v>
      </c>
      <c r="DP2767">
        <v>1</v>
      </c>
      <c r="DQ2767">
        <v>1</v>
      </c>
      <c r="DU2767">
        <v>1010</v>
      </c>
      <c r="DV2767" t="s">
        <v>18</v>
      </c>
      <c r="DW2767" t="s">
        <v>18</v>
      </c>
      <c r="DX2767">
        <v>100</v>
      </c>
      <c r="DZ2767" t="s">
        <v>3</v>
      </c>
      <c r="EA2767" t="s">
        <v>3</v>
      </c>
      <c r="EB2767" t="s">
        <v>3</v>
      </c>
      <c r="EC2767" t="s">
        <v>3</v>
      </c>
      <c r="EE2767">
        <v>35096056</v>
      </c>
      <c r="EF2767">
        <v>1</v>
      </c>
      <c r="EG2767" t="s">
        <v>20</v>
      </c>
      <c r="EH2767">
        <v>0</v>
      </c>
      <c r="EI2767" t="s">
        <v>3</v>
      </c>
      <c r="EJ2767">
        <v>4</v>
      </c>
      <c r="EK2767">
        <v>0</v>
      </c>
      <c r="EL2767" t="s">
        <v>21</v>
      </c>
      <c r="EM2767" t="s">
        <v>22</v>
      </c>
      <c r="EO2767" t="s">
        <v>3</v>
      </c>
      <c r="EQ2767">
        <v>0</v>
      </c>
      <c r="ER2767">
        <v>2710.46</v>
      </c>
      <c r="ES2767">
        <v>0</v>
      </c>
      <c r="ET2767">
        <v>0</v>
      </c>
      <c r="EU2767">
        <v>0</v>
      </c>
      <c r="EV2767">
        <v>2710.46</v>
      </c>
      <c r="EW2767">
        <v>5.84</v>
      </c>
      <c r="EX2767">
        <v>0</v>
      </c>
      <c r="EY2767">
        <v>0</v>
      </c>
      <c r="FQ2767">
        <v>0</v>
      </c>
      <c r="FR2767">
        <v>0</v>
      </c>
      <c r="FS2767">
        <v>0</v>
      </c>
      <c r="FX2767">
        <v>70</v>
      </c>
      <c r="FY2767">
        <v>10</v>
      </c>
      <c r="GA2767" t="s">
        <v>3</v>
      </c>
      <c r="GD2767">
        <v>0</v>
      </c>
      <c r="GF2767">
        <v>-931379651</v>
      </c>
      <c r="GG2767">
        <v>2</v>
      </c>
      <c r="GH2767">
        <v>1</v>
      </c>
      <c r="GI2767">
        <v>-2</v>
      </c>
      <c r="GJ2767">
        <v>0</v>
      </c>
      <c r="GK2767">
        <f>ROUND(R2767*(R12)/100,2)</f>
        <v>0</v>
      </c>
      <c r="GL2767">
        <f>ROUND(IF(AND(BH2767=3,BI2767=3,FS2767&lt;&gt;0),P2767,0),2)</f>
        <v>0</v>
      </c>
      <c r="GM2767">
        <f>ROUND(O2767+X2767+Y2767+GK2767,2)+GX2767</f>
        <v>195.15</v>
      </c>
      <c r="GN2767">
        <f>IF(OR(BI2767=0,BI2767=1),GM2767-GX2767,0)</f>
        <v>0</v>
      </c>
      <c r="GO2767">
        <f>IF(BI2767=2,GM2767-GX2767,0)</f>
        <v>0</v>
      </c>
      <c r="GP2767">
        <f>IF(BI2767=4,GM2767-GX2767,0)</f>
        <v>195.15</v>
      </c>
      <c r="GR2767">
        <v>0</v>
      </c>
      <c r="GS2767">
        <v>3</v>
      </c>
      <c r="GT2767">
        <v>0</v>
      </c>
      <c r="GU2767" t="s">
        <v>3</v>
      </c>
      <c r="GV2767">
        <f>ROUND((GT2767),6)</f>
        <v>0</v>
      </c>
      <c r="GW2767">
        <v>1</v>
      </c>
      <c r="GX2767">
        <f>ROUND(HC2767*I2767,2)</f>
        <v>0</v>
      </c>
      <c r="HA2767">
        <v>0</v>
      </c>
      <c r="HB2767">
        <v>0</v>
      </c>
      <c r="HC2767">
        <f>GV2767*GW2767</f>
        <v>0</v>
      </c>
      <c r="HE2767" t="s">
        <v>3</v>
      </c>
      <c r="HF2767" t="s">
        <v>3</v>
      </c>
      <c r="HM2767" t="s">
        <v>3</v>
      </c>
      <c r="HN2767" t="s">
        <v>3</v>
      </c>
      <c r="HO2767" t="s">
        <v>3</v>
      </c>
      <c r="HP2767" t="s">
        <v>3</v>
      </c>
      <c r="HQ2767" t="s">
        <v>3</v>
      </c>
      <c r="HS2767">
        <v>0</v>
      </c>
      <c r="IK2767">
        <v>0</v>
      </c>
    </row>
    <row r="2768" spans="1:245" x14ac:dyDescent="0.2">
      <c r="A2768">
        <v>17</v>
      </c>
      <c r="B2768">
        <v>1</v>
      </c>
      <c r="C2768">
        <f>ROW(SmtRes!A891)</f>
        <v>891</v>
      </c>
      <c r="D2768">
        <f>ROW(EtalonRes!A891)</f>
        <v>891</v>
      </c>
      <c r="E2768" t="s">
        <v>621</v>
      </c>
      <c r="F2768" t="s">
        <v>42</v>
      </c>
      <c r="G2768" t="s">
        <v>43</v>
      </c>
      <c r="H2768" t="s">
        <v>18</v>
      </c>
      <c r="I2768">
        <f>ROUND(4/100,9)</f>
        <v>0.04</v>
      </c>
      <c r="J2768">
        <v>0</v>
      </c>
      <c r="K2768">
        <f>ROUND(4/100,9)</f>
        <v>0.04</v>
      </c>
      <c r="O2768">
        <f>ROUND(CP2768,2)</f>
        <v>1023.11</v>
      </c>
      <c r="P2768">
        <f>ROUND(CQ2768*I2768,2)</f>
        <v>0</v>
      </c>
      <c r="Q2768">
        <f>ROUND(CR2768*I2768,2)</f>
        <v>1.3</v>
      </c>
      <c r="R2768">
        <f>ROUND(CS2768*I2768,2)</f>
        <v>0.03</v>
      </c>
      <c r="S2768">
        <f>ROUND(CT2768*I2768,2)</f>
        <v>1021.81</v>
      </c>
      <c r="T2768">
        <f>ROUND(CU2768*I2768,2)</f>
        <v>0</v>
      </c>
      <c r="U2768">
        <f>CV2768*I2768</f>
        <v>1.5688</v>
      </c>
      <c r="V2768">
        <f>CW2768*I2768</f>
        <v>0</v>
      </c>
      <c r="W2768">
        <f>ROUND(CX2768*I2768,2)</f>
        <v>0</v>
      </c>
      <c r="X2768">
        <f>ROUND(CY2768,2)</f>
        <v>715.27</v>
      </c>
      <c r="Y2768">
        <f>ROUND(CZ2768,2)</f>
        <v>102.18</v>
      </c>
      <c r="AA2768">
        <v>35364244</v>
      </c>
      <c r="AB2768">
        <f>ROUND((AC2768+AD2768+AF2768),6)</f>
        <v>25577.73</v>
      </c>
      <c r="AC2768">
        <f>ROUND((ES2768),6)</f>
        <v>0</v>
      </c>
      <c r="AD2768">
        <f>ROUND((((ET2768)-(EU2768))+AE2768),6)</f>
        <v>32.57</v>
      </c>
      <c r="AE2768">
        <f>ROUND((EU2768),6)</f>
        <v>0.69</v>
      </c>
      <c r="AF2768">
        <f>ROUND((EV2768),6)</f>
        <v>25545.16</v>
      </c>
      <c r="AG2768">
        <f>ROUND((AP2768),6)</f>
        <v>0</v>
      </c>
      <c r="AH2768">
        <f>(EW2768)</f>
        <v>39.22</v>
      </c>
      <c r="AI2768">
        <f>(EX2768)</f>
        <v>0</v>
      </c>
      <c r="AJ2768">
        <f>(AS2768)</f>
        <v>0</v>
      </c>
      <c r="AK2768">
        <v>25577.73</v>
      </c>
      <c r="AL2768">
        <v>0</v>
      </c>
      <c r="AM2768">
        <v>32.57</v>
      </c>
      <c r="AN2768">
        <v>0.69</v>
      </c>
      <c r="AO2768">
        <v>25545.16</v>
      </c>
      <c r="AP2768">
        <v>0</v>
      </c>
      <c r="AQ2768">
        <v>39.22</v>
      </c>
      <c r="AR2768">
        <v>0</v>
      </c>
      <c r="AS2768">
        <v>0</v>
      </c>
      <c r="AT2768">
        <v>70</v>
      </c>
      <c r="AU2768">
        <v>10</v>
      </c>
      <c r="AV2768">
        <v>1</v>
      </c>
      <c r="AW2768">
        <v>1</v>
      </c>
      <c r="AZ2768">
        <v>1</v>
      </c>
      <c r="BA2768">
        <v>1</v>
      </c>
      <c r="BB2768">
        <v>1</v>
      </c>
      <c r="BC2768">
        <v>1</v>
      </c>
      <c r="BD2768" t="s">
        <v>3</v>
      </c>
      <c r="BE2768" t="s">
        <v>3</v>
      </c>
      <c r="BF2768" t="s">
        <v>3</v>
      </c>
      <c r="BG2768" t="s">
        <v>3</v>
      </c>
      <c r="BH2768">
        <v>0</v>
      </c>
      <c r="BI2768">
        <v>4</v>
      </c>
      <c r="BJ2768" t="s">
        <v>44</v>
      </c>
      <c r="BM2768">
        <v>0</v>
      </c>
      <c r="BN2768">
        <v>0</v>
      </c>
      <c r="BO2768" t="s">
        <v>3</v>
      </c>
      <c r="BP2768">
        <v>0</v>
      </c>
      <c r="BQ2768">
        <v>1</v>
      </c>
      <c r="BR2768">
        <v>0</v>
      </c>
      <c r="BS2768">
        <v>1</v>
      </c>
      <c r="BT2768">
        <v>1</v>
      </c>
      <c r="BU2768">
        <v>1</v>
      </c>
      <c r="BV2768">
        <v>1</v>
      </c>
      <c r="BW2768">
        <v>1</v>
      </c>
      <c r="BX2768">
        <v>1</v>
      </c>
      <c r="BY2768" t="s">
        <v>3</v>
      </c>
      <c r="BZ2768">
        <v>70</v>
      </c>
      <c r="CA2768">
        <v>10</v>
      </c>
      <c r="CB2768" t="s">
        <v>3</v>
      </c>
      <c r="CE2768">
        <v>0</v>
      </c>
      <c r="CF2768">
        <v>0</v>
      </c>
      <c r="CG2768">
        <v>0</v>
      </c>
      <c r="CM2768">
        <v>0</v>
      </c>
      <c r="CN2768" t="s">
        <v>3</v>
      </c>
      <c r="CO2768">
        <v>0</v>
      </c>
      <c r="CP2768">
        <f>(P2768+Q2768+S2768)</f>
        <v>1023.1099999999999</v>
      </c>
      <c r="CQ2768">
        <f>(AC2768*BC2768*AW2768)</f>
        <v>0</v>
      </c>
      <c r="CR2768">
        <f>((((ET2768)*BB2768-(EU2768)*BS2768)+AE2768*BS2768)*AV2768)</f>
        <v>32.57</v>
      </c>
      <c r="CS2768">
        <f>(AE2768*BS2768*AV2768)</f>
        <v>0.69</v>
      </c>
      <c r="CT2768">
        <f>(AF2768*BA2768*AV2768)</f>
        <v>25545.16</v>
      </c>
      <c r="CU2768">
        <f>AG2768</f>
        <v>0</v>
      </c>
      <c r="CV2768">
        <f>(AH2768*AV2768)</f>
        <v>39.22</v>
      </c>
      <c r="CW2768">
        <f>AI2768</f>
        <v>0</v>
      </c>
      <c r="CX2768">
        <f>AJ2768</f>
        <v>0</v>
      </c>
      <c r="CY2768">
        <f>((S2768*BZ2768)/100)</f>
        <v>715.26699999999994</v>
      </c>
      <c r="CZ2768">
        <f>((S2768*CA2768)/100)</f>
        <v>102.18099999999998</v>
      </c>
      <c r="DC2768" t="s">
        <v>3</v>
      </c>
      <c r="DD2768" t="s">
        <v>3</v>
      </c>
      <c r="DE2768" t="s">
        <v>3</v>
      </c>
      <c r="DF2768" t="s">
        <v>3</v>
      </c>
      <c r="DG2768" t="s">
        <v>3</v>
      </c>
      <c r="DH2768" t="s">
        <v>3</v>
      </c>
      <c r="DI2768" t="s">
        <v>3</v>
      </c>
      <c r="DJ2768" t="s">
        <v>3</v>
      </c>
      <c r="DK2768" t="s">
        <v>3</v>
      </c>
      <c r="DL2768" t="s">
        <v>3</v>
      </c>
      <c r="DM2768" t="s">
        <v>3</v>
      </c>
      <c r="DN2768">
        <v>0</v>
      </c>
      <c r="DO2768">
        <v>0</v>
      </c>
      <c r="DP2768">
        <v>1</v>
      </c>
      <c r="DQ2768">
        <v>1</v>
      </c>
      <c r="DU2768">
        <v>1010</v>
      </c>
      <c r="DV2768" t="s">
        <v>18</v>
      </c>
      <c r="DW2768" t="s">
        <v>18</v>
      </c>
      <c r="DX2768">
        <v>100</v>
      </c>
      <c r="DZ2768" t="s">
        <v>3</v>
      </c>
      <c r="EA2768" t="s">
        <v>3</v>
      </c>
      <c r="EB2768" t="s">
        <v>3</v>
      </c>
      <c r="EC2768" t="s">
        <v>3</v>
      </c>
      <c r="EE2768">
        <v>35096056</v>
      </c>
      <c r="EF2768">
        <v>1</v>
      </c>
      <c r="EG2768" t="s">
        <v>20</v>
      </c>
      <c r="EH2768">
        <v>0</v>
      </c>
      <c r="EI2768" t="s">
        <v>3</v>
      </c>
      <c r="EJ2768">
        <v>4</v>
      </c>
      <c r="EK2768">
        <v>0</v>
      </c>
      <c r="EL2768" t="s">
        <v>21</v>
      </c>
      <c r="EM2768" t="s">
        <v>22</v>
      </c>
      <c r="EO2768" t="s">
        <v>3</v>
      </c>
      <c r="EQ2768">
        <v>262144</v>
      </c>
      <c r="ER2768">
        <v>25577.73</v>
      </c>
      <c r="ES2768">
        <v>0</v>
      </c>
      <c r="ET2768">
        <v>32.57</v>
      </c>
      <c r="EU2768">
        <v>0.69</v>
      </c>
      <c r="EV2768">
        <v>25545.16</v>
      </c>
      <c r="EW2768">
        <v>39.22</v>
      </c>
      <c r="EX2768">
        <v>0</v>
      </c>
      <c r="EY2768">
        <v>0</v>
      </c>
      <c r="FQ2768">
        <v>0</v>
      </c>
      <c r="FR2768">
        <v>0</v>
      </c>
      <c r="FS2768">
        <v>0</v>
      </c>
      <c r="FX2768">
        <v>70</v>
      </c>
      <c r="FY2768">
        <v>10</v>
      </c>
      <c r="GA2768" t="s">
        <v>3</v>
      </c>
      <c r="GD2768">
        <v>0</v>
      </c>
      <c r="GF2768">
        <v>1212913616</v>
      </c>
      <c r="GG2768">
        <v>2</v>
      </c>
      <c r="GH2768">
        <v>1</v>
      </c>
      <c r="GI2768">
        <v>-2</v>
      </c>
      <c r="GJ2768">
        <v>0</v>
      </c>
      <c r="GK2768">
        <f>ROUND(R2768*(R12)/100,2)</f>
        <v>0.03</v>
      </c>
      <c r="GL2768">
        <f>ROUND(IF(AND(BH2768=3,BI2768=3,FS2768&lt;&gt;0),P2768,0),2)</f>
        <v>0</v>
      </c>
      <c r="GM2768">
        <f>ROUND(O2768+X2768+Y2768+GK2768,2)+GX2768</f>
        <v>1840.59</v>
      </c>
      <c r="GN2768">
        <f>IF(OR(BI2768=0,BI2768=1),GM2768-GX2768,0)</f>
        <v>0</v>
      </c>
      <c r="GO2768">
        <f>IF(BI2768=2,GM2768-GX2768,0)</f>
        <v>0</v>
      </c>
      <c r="GP2768">
        <f>IF(BI2768=4,GM2768-GX2768,0)</f>
        <v>1840.59</v>
      </c>
      <c r="GR2768">
        <v>0</v>
      </c>
      <c r="GS2768">
        <v>3</v>
      </c>
      <c r="GT2768">
        <v>0</v>
      </c>
      <c r="GU2768" t="s">
        <v>3</v>
      </c>
      <c r="GV2768">
        <f>ROUND((GT2768),6)</f>
        <v>0</v>
      </c>
      <c r="GW2768">
        <v>1</v>
      </c>
      <c r="GX2768">
        <f>ROUND(HC2768*I2768,2)</f>
        <v>0</v>
      </c>
      <c r="HA2768">
        <v>0</v>
      </c>
      <c r="HB2768">
        <v>0</v>
      </c>
      <c r="HC2768">
        <f>GV2768*GW2768</f>
        <v>0</v>
      </c>
      <c r="HE2768" t="s">
        <v>3</v>
      </c>
      <c r="HF2768" t="s">
        <v>3</v>
      </c>
      <c r="HM2768" t="s">
        <v>3</v>
      </c>
      <c r="HN2768" t="s">
        <v>3</v>
      </c>
      <c r="HO2768" t="s">
        <v>3</v>
      </c>
      <c r="HP2768" t="s">
        <v>3</v>
      </c>
      <c r="HQ2768" t="s">
        <v>3</v>
      </c>
      <c r="HS2768">
        <v>0</v>
      </c>
      <c r="IK2768">
        <v>0</v>
      </c>
    </row>
    <row r="2770" spans="1:206" x14ac:dyDescent="0.2">
      <c r="A2770">
        <v>51</v>
      </c>
      <c r="B2770">
        <f>B2763</f>
        <v>1</v>
      </c>
      <c r="C2770">
        <f>A2763</f>
        <v>4</v>
      </c>
      <c r="D2770">
        <f>ROW(A2763)</f>
        <v>2763</v>
      </c>
      <c r="F2770" t="str">
        <f>IF(F2763&lt;&gt;"",F2763,"")</f>
        <v>Новый раздел</v>
      </c>
      <c r="G2770" t="str">
        <f>IF(G2763&lt;&gt;"",G2763,"")</f>
        <v>Помещение 303 Коридор</v>
      </c>
      <c r="H2770">
        <v>0</v>
      </c>
      <c r="O2770">
        <f t="shared" ref="O2770:T2770" si="1959">ROUND(AB2770,2)</f>
        <v>1131.53</v>
      </c>
      <c r="P2770">
        <f t="shared" si="1959"/>
        <v>0</v>
      </c>
      <c r="Q2770">
        <f t="shared" si="1959"/>
        <v>1.3</v>
      </c>
      <c r="R2770">
        <f t="shared" si="1959"/>
        <v>0.03</v>
      </c>
      <c r="S2770">
        <f t="shared" si="1959"/>
        <v>1130.23</v>
      </c>
      <c r="T2770">
        <f t="shared" si="1959"/>
        <v>0</v>
      </c>
      <c r="U2770">
        <f>AH2770</f>
        <v>1.8024</v>
      </c>
      <c r="V2770">
        <f>AI2770</f>
        <v>0</v>
      </c>
      <c r="W2770">
        <f>ROUND(AJ2770,2)</f>
        <v>0</v>
      </c>
      <c r="X2770">
        <f>ROUND(AK2770,2)</f>
        <v>791.16</v>
      </c>
      <c r="Y2770">
        <f>ROUND(AL2770,2)</f>
        <v>113.02</v>
      </c>
      <c r="AB2770">
        <f>ROUND(SUMIF(AA2767:AA2768,"=35364244",O2767:O2768),2)</f>
        <v>1131.53</v>
      </c>
      <c r="AC2770">
        <f>ROUND(SUMIF(AA2767:AA2768,"=35364244",P2767:P2768),2)</f>
        <v>0</v>
      </c>
      <c r="AD2770">
        <f>ROUND(SUMIF(AA2767:AA2768,"=35364244",Q2767:Q2768),2)</f>
        <v>1.3</v>
      </c>
      <c r="AE2770">
        <f>ROUND(SUMIF(AA2767:AA2768,"=35364244",R2767:R2768),2)</f>
        <v>0.03</v>
      </c>
      <c r="AF2770">
        <f>ROUND(SUMIF(AA2767:AA2768,"=35364244",S2767:S2768),2)</f>
        <v>1130.23</v>
      </c>
      <c r="AG2770">
        <f>ROUND(SUMIF(AA2767:AA2768,"=35364244",T2767:T2768),2)</f>
        <v>0</v>
      </c>
      <c r="AH2770">
        <f>SUMIF(AA2767:AA2768,"=35364244",U2767:U2768)</f>
        <v>1.8024</v>
      </c>
      <c r="AI2770">
        <f>SUMIF(AA2767:AA2768,"=35364244",V2767:V2768)</f>
        <v>0</v>
      </c>
      <c r="AJ2770">
        <f>ROUND(SUMIF(AA2767:AA2768,"=35364244",W2767:W2768),2)</f>
        <v>0</v>
      </c>
      <c r="AK2770">
        <f>ROUND(SUMIF(AA2767:AA2768,"=35364244",X2767:X2768),2)</f>
        <v>791.16</v>
      </c>
      <c r="AL2770">
        <f>ROUND(SUMIF(AA2767:AA2768,"=35364244",Y2767:Y2768),2)</f>
        <v>113.02</v>
      </c>
      <c r="AO2770">
        <f t="shared" ref="AO2770:BD2770" si="1960">ROUND(BX2770,2)</f>
        <v>0</v>
      </c>
      <c r="AP2770">
        <f t="shared" si="1960"/>
        <v>0</v>
      </c>
      <c r="AQ2770">
        <f t="shared" si="1960"/>
        <v>0</v>
      </c>
      <c r="AR2770">
        <f t="shared" si="1960"/>
        <v>2035.74</v>
      </c>
      <c r="AS2770">
        <f t="shared" si="1960"/>
        <v>0</v>
      </c>
      <c r="AT2770">
        <f t="shared" si="1960"/>
        <v>0</v>
      </c>
      <c r="AU2770">
        <f t="shared" si="1960"/>
        <v>2035.74</v>
      </c>
      <c r="AV2770">
        <f t="shared" si="1960"/>
        <v>0</v>
      </c>
      <c r="AW2770">
        <f t="shared" si="1960"/>
        <v>0</v>
      </c>
      <c r="AX2770">
        <f t="shared" si="1960"/>
        <v>0</v>
      </c>
      <c r="AY2770">
        <f t="shared" si="1960"/>
        <v>0</v>
      </c>
      <c r="AZ2770">
        <f t="shared" si="1960"/>
        <v>0</v>
      </c>
      <c r="BA2770">
        <f t="shared" si="1960"/>
        <v>0</v>
      </c>
      <c r="BB2770">
        <f t="shared" si="1960"/>
        <v>0</v>
      </c>
      <c r="BC2770">
        <f t="shared" si="1960"/>
        <v>0</v>
      </c>
      <c r="BD2770">
        <f t="shared" si="1960"/>
        <v>0</v>
      </c>
      <c r="BX2770">
        <f>ROUND(SUMIF(AA2767:AA2768,"=35364244",FQ2767:FQ2768),2)</f>
        <v>0</v>
      </c>
      <c r="BY2770">
        <f>ROUND(SUMIF(AA2767:AA2768,"=35364244",FR2767:FR2768),2)</f>
        <v>0</v>
      </c>
      <c r="BZ2770">
        <f>ROUND(SUMIF(AA2767:AA2768,"=35364244",GL2767:GL2768),2)</f>
        <v>0</v>
      </c>
      <c r="CA2770">
        <f>ROUND(SUMIF(AA2767:AA2768,"=35364244",GM2767:GM2768),2)</f>
        <v>2035.74</v>
      </c>
      <c r="CB2770">
        <f>ROUND(SUMIF(AA2767:AA2768,"=35364244",GN2767:GN2768),2)</f>
        <v>0</v>
      </c>
      <c r="CC2770">
        <f>ROUND(SUMIF(AA2767:AA2768,"=35364244",GO2767:GO2768),2)</f>
        <v>0</v>
      </c>
      <c r="CD2770">
        <f>ROUND(SUMIF(AA2767:AA2768,"=35364244",GP2767:GP2768),2)</f>
        <v>2035.74</v>
      </c>
      <c r="CE2770">
        <f>AC2770-BX2770</f>
        <v>0</v>
      </c>
      <c r="CF2770">
        <f>AC2770-BY2770</f>
        <v>0</v>
      </c>
      <c r="CG2770">
        <f>BX2770-BZ2770</f>
        <v>0</v>
      </c>
      <c r="CH2770">
        <f>AC2770-BX2770-BY2770+BZ2770</f>
        <v>0</v>
      </c>
      <c r="CI2770">
        <f>BY2770-BZ2770</f>
        <v>0</v>
      </c>
      <c r="CJ2770">
        <f>ROUND(SUMIF(AA2767:AA2768,"=35364244",GX2767:GX2768),2)</f>
        <v>0</v>
      </c>
      <c r="CK2770">
        <f>ROUND(SUMIF(AA2767:AA2768,"=35364244",GY2767:GY2768),2)</f>
        <v>0</v>
      </c>
      <c r="CL2770">
        <f>ROUND(SUMIF(AA2767:AA2768,"=35364244",GZ2767:GZ2768),2)</f>
        <v>0</v>
      </c>
      <c r="CM2770">
        <f>ROUND(SUMIF(AA2767:AA2768,"=35364244",HD2767:HD2768),2)</f>
        <v>0</v>
      </c>
      <c r="GX2770">
        <v>0</v>
      </c>
    </row>
    <row r="2772" spans="1:206" x14ac:dyDescent="0.2">
      <c r="A2772">
        <v>50</v>
      </c>
      <c r="B2772">
        <v>0</v>
      </c>
      <c r="C2772">
        <v>0</v>
      </c>
      <c r="D2772">
        <v>1</v>
      </c>
      <c r="E2772">
        <v>201</v>
      </c>
      <c r="F2772">
        <f>ROUND(Source!O2770,O2772)</f>
        <v>1131.53</v>
      </c>
      <c r="G2772" t="s">
        <v>66</v>
      </c>
      <c r="H2772" t="s">
        <v>67</v>
      </c>
      <c r="K2772">
        <v>201</v>
      </c>
      <c r="L2772">
        <v>1</v>
      </c>
      <c r="M2772">
        <v>3</v>
      </c>
      <c r="N2772" t="s">
        <v>3</v>
      </c>
      <c r="O2772">
        <v>2</v>
      </c>
      <c r="W2772">
        <v>1131.53</v>
      </c>
      <c r="X2772">
        <v>1</v>
      </c>
      <c r="Y2772">
        <v>1131.53</v>
      </c>
    </row>
    <row r="2773" spans="1:206" x14ac:dyDescent="0.2">
      <c r="A2773">
        <v>50</v>
      </c>
      <c r="B2773">
        <v>0</v>
      </c>
      <c r="C2773">
        <v>0</v>
      </c>
      <c r="D2773">
        <v>1</v>
      </c>
      <c r="E2773">
        <v>202</v>
      </c>
      <c r="F2773">
        <f>ROUND(Source!P2770,O2773)</f>
        <v>0</v>
      </c>
      <c r="G2773" t="s">
        <v>68</v>
      </c>
      <c r="H2773" t="s">
        <v>69</v>
      </c>
      <c r="K2773">
        <v>202</v>
      </c>
      <c r="L2773">
        <v>2</v>
      </c>
      <c r="M2773">
        <v>3</v>
      </c>
      <c r="N2773" t="s">
        <v>3</v>
      </c>
      <c r="O2773">
        <v>2</v>
      </c>
      <c r="W2773">
        <v>0</v>
      </c>
      <c r="X2773">
        <v>1</v>
      </c>
      <c r="Y2773">
        <v>0</v>
      </c>
    </row>
    <row r="2774" spans="1:206" x14ac:dyDescent="0.2">
      <c r="A2774">
        <v>50</v>
      </c>
      <c r="B2774">
        <v>0</v>
      </c>
      <c r="C2774">
        <v>0</v>
      </c>
      <c r="D2774">
        <v>1</v>
      </c>
      <c r="E2774">
        <v>222</v>
      </c>
      <c r="F2774">
        <f>ROUND(Source!AO2770,O2774)</f>
        <v>0</v>
      </c>
      <c r="G2774" t="s">
        <v>70</v>
      </c>
      <c r="H2774" t="s">
        <v>71</v>
      </c>
      <c r="K2774">
        <v>222</v>
      </c>
      <c r="L2774">
        <v>3</v>
      </c>
      <c r="M2774">
        <v>3</v>
      </c>
      <c r="N2774" t="s">
        <v>3</v>
      </c>
      <c r="O2774">
        <v>2</v>
      </c>
      <c r="W2774">
        <v>0</v>
      </c>
      <c r="X2774">
        <v>1</v>
      </c>
      <c r="Y2774">
        <v>0</v>
      </c>
    </row>
    <row r="2775" spans="1:206" x14ac:dyDescent="0.2">
      <c r="A2775">
        <v>50</v>
      </c>
      <c r="B2775">
        <v>0</v>
      </c>
      <c r="C2775">
        <v>0</v>
      </c>
      <c r="D2775">
        <v>1</v>
      </c>
      <c r="E2775">
        <v>225</v>
      </c>
      <c r="F2775">
        <f>ROUND(Source!AV2770,O2775)</f>
        <v>0</v>
      </c>
      <c r="G2775" t="s">
        <v>72</v>
      </c>
      <c r="H2775" t="s">
        <v>73</v>
      </c>
      <c r="K2775">
        <v>225</v>
      </c>
      <c r="L2775">
        <v>4</v>
      </c>
      <c r="M2775">
        <v>3</v>
      </c>
      <c r="N2775" t="s">
        <v>3</v>
      </c>
      <c r="O2775">
        <v>2</v>
      </c>
      <c r="W2775">
        <v>0</v>
      </c>
      <c r="X2775">
        <v>1</v>
      </c>
      <c r="Y2775">
        <v>0</v>
      </c>
    </row>
    <row r="2776" spans="1:206" x14ac:dyDescent="0.2">
      <c r="A2776">
        <v>50</v>
      </c>
      <c r="B2776">
        <v>0</v>
      </c>
      <c r="C2776">
        <v>0</v>
      </c>
      <c r="D2776">
        <v>1</v>
      </c>
      <c r="E2776">
        <v>226</v>
      </c>
      <c r="F2776">
        <f>ROUND(Source!AW2770,O2776)</f>
        <v>0</v>
      </c>
      <c r="G2776" t="s">
        <v>74</v>
      </c>
      <c r="H2776" t="s">
        <v>75</v>
      </c>
      <c r="K2776">
        <v>226</v>
      </c>
      <c r="L2776">
        <v>5</v>
      </c>
      <c r="M2776">
        <v>3</v>
      </c>
      <c r="N2776" t="s">
        <v>3</v>
      </c>
      <c r="O2776">
        <v>2</v>
      </c>
      <c r="W2776">
        <v>0</v>
      </c>
      <c r="X2776">
        <v>1</v>
      </c>
      <c r="Y2776">
        <v>0</v>
      </c>
    </row>
    <row r="2777" spans="1:206" x14ac:dyDescent="0.2">
      <c r="A2777">
        <v>50</v>
      </c>
      <c r="B2777">
        <v>0</v>
      </c>
      <c r="C2777">
        <v>0</v>
      </c>
      <c r="D2777">
        <v>1</v>
      </c>
      <c r="E2777">
        <v>227</v>
      </c>
      <c r="F2777">
        <f>ROUND(Source!AX2770,O2777)</f>
        <v>0</v>
      </c>
      <c r="G2777" t="s">
        <v>76</v>
      </c>
      <c r="H2777" t="s">
        <v>77</v>
      </c>
      <c r="K2777">
        <v>227</v>
      </c>
      <c r="L2777">
        <v>6</v>
      </c>
      <c r="M2777">
        <v>3</v>
      </c>
      <c r="N2777" t="s">
        <v>3</v>
      </c>
      <c r="O2777">
        <v>2</v>
      </c>
      <c r="W2777">
        <v>0</v>
      </c>
      <c r="X2777">
        <v>1</v>
      </c>
      <c r="Y2777">
        <v>0</v>
      </c>
    </row>
    <row r="2778" spans="1:206" x14ac:dyDescent="0.2">
      <c r="A2778">
        <v>50</v>
      </c>
      <c r="B2778">
        <v>0</v>
      </c>
      <c r="C2778">
        <v>0</v>
      </c>
      <c r="D2778">
        <v>1</v>
      </c>
      <c r="E2778">
        <v>228</v>
      </c>
      <c r="F2778">
        <f>ROUND(Source!AY2770,O2778)</f>
        <v>0</v>
      </c>
      <c r="G2778" t="s">
        <v>78</v>
      </c>
      <c r="H2778" t="s">
        <v>79</v>
      </c>
      <c r="K2778">
        <v>228</v>
      </c>
      <c r="L2778">
        <v>7</v>
      </c>
      <c r="M2778">
        <v>3</v>
      </c>
      <c r="N2778" t="s">
        <v>3</v>
      </c>
      <c r="O2778">
        <v>2</v>
      </c>
      <c r="W2778">
        <v>0</v>
      </c>
      <c r="X2778">
        <v>1</v>
      </c>
      <c r="Y2778">
        <v>0</v>
      </c>
    </row>
    <row r="2779" spans="1:206" x14ac:dyDescent="0.2">
      <c r="A2779">
        <v>50</v>
      </c>
      <c r="B2779">
        <v>0</v>
      </c>
      <c r="C2779">
        <v>0</v>
      </c>
      <c r="D2779">
        <v>1</v>
      </c>
      <c r="E2779">
        <v>216</v>
      </c>
      <c r="F2779">
        <f>ROUND(Source!AP2770,O2779)</f>
        <v>0</v>
      </c>
      <c r="G2779" t="s">
        <v>80</v>
      </c>
      <c r="H2779" t="s">
        <v>81</v>
      </c>
      <c r="K2779">
        <v>216</v>
      </c>
      <c r="L2779">
        <v>8</v>
      </c>
      <c r="M2779">
        <v>3</v>
      </c>
      <c r="N2779" t="s">
        <v>3</v>
      </c>
      <c r="O2779">
        <v>2</v>
      </c>
      <c r="W2779">
        <v>0</v>
      </c>
      <c r="X2779">
        <v>1</v>
      </c>
      <c r="Y2779">
        <v>0</v>
      </c>
    </row>
    <row r="2780" spans="1:206" x14ac:dyDescent="0.2">
      <c r="A2780">
        <v>50</v>
      </c>
      <c r="B2780">
        <v>0</v>
      </c>
      <c r="C2780">
        <v>0</v>
      </c>
      <c r="D2780">
        <v>1</v>
      </c>
      <c r="E2780">
        <v>223</v>
      </c>
      <c r="F2780">
        <f>ROUND(Source!AQ2770,O2780)</f>
        <v>0</v>
      </c>
      <c r="G2780" t="s">
        <v>82</v>
      </c>
      <c r="H2780" t="s">
        <v>83</v>
      </c>
      <c r="K2780">
        <v>223</v>
      </c>
      <c r="L2780">
        <v>9</v>
      </c>
      <c r="M2780">
        <v>3</v>
      </c>
      <c r="N2780" t="s">
        <v>3</v>
      </c>
      <c r="O2780">
        <v>2</v>
      </c>
      <c r="W2780">
        <v>0</v>
      </c>
      <c r="X2780">
        <v>1</v>
      </c>
      <c r="Y2780">
        <v>0</v>
      </c>
    </row>
    <row r="2781" spans="1:206" x14ac:dyDescent="0.2">
      <c r="A2781">
        <v>50</v>
      </c>
      <c r="B2781">
        <v>0</v>
      </c>
      <c r="C2781">
        <v>0</v>
      </c>
      <c r="D2781">
        <v>1</v>
      </c>
      <c r="E2781">
        <v>229</v>
      </c>
      <c r="F2781">
        <f>ROUND(Source!AZ2770,O2781)</f>
        <v>0</v>
      </c>
      <c r="G2781" t="s">
        <v>84</v>
      </c>
      <c r="H2781" t="s">
        <v>85</v>
      </c>
      <c r="K2781">
        <v>229</v>
      </c>
      <c r="L2781">
        <v>10</v>
      </c>
      <c r="M2781">
        <v>3</v>
      </c>
      <c r="N2781" t="s">
        <v>3</v>
      </c>
      <c r="O2781">
        <v>2</v>
      </c>
      <c r="W2781">
        <v>0</v>
      </c>
      <c r="X2781">
        <v>1</v>
      </c>
      <c r="Y2781">
        <v>0</v>
      </c>
    </row>
    <row r="2782" spans="1:206" x14ac:dyDescent="0.2">
      <c r="A2782">
        <v>50</v>
      </c>
      <c r="B2782">
        <v>0</v>
      </c>
      <c r="C2782">
        <v>0</v>
      </c>
      <c r="D2782">
        <v>1</v>
      </c>
      <c r="E2782">
        <v>203</v>
      </c>
      <c r="F2782">
        <f>ROUND(Source!Q2770,O2782)</f>
        <v>1.3</v>
      </c>
      <c r="G2782" t="s">
        <v>86</v>
      </c>
      <c r="H2782" t="s">
        <v>87</v>
      </c>
      <c r="K2782">
        <v>203</v>
      </c>
      <c r="L2782">
        <v>11</v>
      </c>
      <c r="M2782">
        <v>3</v>
      </c>
      <c r="N2782" t="s">
        <v>3</v>
      </c>
      <c r="O2782">
        <v>2</v>
      </c>
      <c r="W2782">
        <v>1.3</v>
      </c>
      <c r="X2782">
        <v>1</v>
      </c>
      <c r="Y2782">
        <v>1.3</v>
      </c>
    </row>
    <row r="2783" spans="1:206" x14ac:dyDescent="0.2">
      <c r="A2783">
        <v>50</v>
      </c>
      <c r="B2783">
        <v>0</v>
      </c>
      <c r="C2783">
        <v>0</v>
      </c>
      <c r="D2783">
        <v>1</v>
      </c>
      <c r="E2783">
        <v>231</v>
      </c>
      <c r="F2783">
        <f>ROUND(Source!BB2770,O2783)</f>
        <v>0</v>
      </c>
      <c r="G2783" t="s">
        <v>88</v>
      </c>
      <c r="H2783" t="s">
        <v>89</v>
      </c>
      <c r="K2783">
        <v>231</v>
      </c>
      <c r="L2783">
        <v>12</v>
      </c>
      <c r="M2783">
        <v>3</v>
      </c>
      <c r="N2783" t="s">
        <v>3</v>
      </c>
      <c r="O2783">
        <v>2</v>
      </c>
      <c r="W2783">
        <v>0</v>
      </c>
      <c r="X2783">
        <v>1</v>
      </c>
      <c r="Y2783">
        <v>0</v>
      </c>
    </row>
    <row r="2784" spans="1:206" x14ac:dyDescent="0.2">
      <c r="A2784">
        <v>50</v>
      </c>
      <c r="B2784">
        <v>0</v>
      </c>
      <c r="C2784">
        <v>0</v>
      </c>
      <c r="D2784">
        <v>1</v>
      </c>
      <c r="E2784">
        <v>204</v>
      </c>
      <c r="F2784">
        <f>ROUND(Source!R2770,O2784)</f>
        <v>0.03</v>
      </c>
      <c r="G2784" t="s">
        <v>90</v>
      </c>
      <c r="H2784" t="s">
        <v>91</v>
      </c>
      <c r="K2784">
        <v>204</v>
      </c>
      <c r="L2784">
        <v>13</v>
      </c>
      <c r="M2784">
        <v>3</v>
      </c>
      <c r="N2784" t="s">
        <v>3</v>
      </c>
      <c r="O2784">
        <v>2</v>
      </c>
      <c r="W2784">
        <v>0.03</v>
      </c>
      <c r="X2784">
        <v>1</v>
      </c>
      <c r="Y2784">
        <v>0.03</v>
      </c>
    </row>
    <row r="2785" spans="1:88" x14ac:dyDescent="0.2">
      <c r="A2785">
        <v>50</v>
      </c>
      <c r="B2785">
        <v>0</v>
      </c>
      <c r="C2785">
        <v>0</v>
      </c>
      <c r="D2785">
        <v>1</v>
      </c>
      <c r="E2785">
        <v>205</v>
      </c>
      <c r="F2785">
        <f>ROUND(Source!S2770,O2785)</f>
        <v>1130.23</v>
      </c>
      <c r="G2785" t="s">
        <v>92</v>
      </c>
      <c r="H2785" t="s">
        <v>93</v>
      </c>
      <c r="K2785">
        <v>205</v>
      </c>
      <c r="L2785">
        <v>14</v>
      </c>
      <c r="M2785">
        <v>3</v>
      </c>
      <c r="N2785" t="s">
        <v>3</v>
      </c>
      <c r="O2785">
        <v>2</v>
      </c>
      <c r="W2785">
        <v>1130.23</v>
      </c>
      <c r="X2785">
        <v>1</v>
      </c>
      <c r="Y2785">
        <v>1130.23</v>
      </c>
    </row>
    <row r="2786" spans="1:88" x14ac:dyDescent="0.2">
      <c r="A2786">
        <v>50</v>
      </c>
      <c r="B2786">
        <v>0</v>
      </c>
      <c r="C2786">
        <v>0</v>
      </c>
      <c r="D2786">
        <v>1</v>
      </c>
      <c r="E2786">
        <v>232</v>
      </c>
      <c r="F2786">
        <f>ROUND(Source!BC2770,O2786)</f>
        <v>0</v>
      </c>
      <c r="G2786" t="s">
        <v>94</v>
      </c>
      <c r="H2786" t="s">
        <v>95</v>
      </c>
      <c r="K2786">
        <v>232</v>
      </c>
      <c r="L2786">
        <v>15</v>
      </c>
      <c r="M2786">
        <v>3</v>
      </c>
      <c r="N2786" t="s">
        <v>3</v>
      </c>
      <c r="O2786">
        <v>2</v>
      </c>
      <c r="W2786">
        <v>0</v>
      </c>
      <c r="X2786">
        <v>1</v>
      </c>
      <c r="Y2786">
        <v>0</v>
      </c>
    </row>
    <row r="2787" spans="1:88" x14ac:dyDescent="0.2">
      <c r="A2787">
        <v>50</v>
      </c>
      <c r="B2787">
        <v>0</v>
      </c>
      <c r="C2787">
        <v>0</v>
      </c>
      <c r="D2787">
        <v>1</v>
      </c>
      <c r="E2787">
        <v>214</v>
      </c>
      <c r="F2787">
        <f>ROUND(Source!AS2770,O2787)</f>
        <v>0</v>
      </c>
      <c r="G2787" t="s">
        <v>96</v>
      </c>
      <c r="H2787" t="s">
        <v>97</v>
      </c>
      <c r="K2787">
        <v>214</v>
      </c>
      <c r="L2787">
        <v>16</v>
      </c>
      <c r="M2787">
        <v>3</v>
      </c>
      <c r="N2787" t="s">
        <v>3</v>
      </c>
      <c r="O2787">
        <v>2</v>
      </c>
      <c r="W2787">
        <v>0</v>
      </c>
      <c r="X2787">
        <v>1</v>
      </c>
      <c r="Y2787">
        <v>0</v>
      </c>
    </row>
    <row r="2788" spans="1:88" x14ac:dyDescent="0.2">
      <c r="A2788">
        <v>50</v>
      </c>
      <c r="B2788">
        <v>0</v>
      </c>
      <c r="C2788">
        <v>0</v>
      </c>
      <c r="D2788">
        <v>1</v>
      </c>
      <c r="E2788">
        <v>215</v>
      </c>
      <c r="F2788">
        <f>ROUND(Source!AT2770,O2788)</f>
        <v>0</v>
      </c>
      <c r="G2788" t="s">
        <v>98</v>
      </c>
      <c r="H2788" t="s">
        <v>99</v>
      </c>
      <c r="K2788">
        <v>215</v>
      </c>
      <c r="L2788">
        <v>17</v>
      </c>
      <c r="M2788">
        <v>3</v>
      </c>
      <c r="N2788" t="s">
        <v>3</v>
      </c>
      <c r="O2788">
        <v>2</v>
      </c>
      <c r="W2788">
        <v>0</v>
      </c>
      <c r="X2788">
        <v>1</v>
      </c>
      <c r="Y2788">
        <v>0</v>
      </c>
    </row>
    <row r="2789" spans="1:88" x14ac:dyDescent="0.2">
      <c r="A2789">
        <v>50</v>
      </c>
      <c r="B2789">
        <v>0</v>
      </c>
      <c r="C2789">
        <v>0</v>
      </c>
      <c r="D2789">
        <v>1</v>
      </c>
      <c r="E2789">
        <v>217</v>
      </c>
      <c r="F2789">
        <f>ROUND(Source!AU2770,O2789)</f>
        <v>2035.74</v>
      </c>
      <c r="G2789" t="s">
        <v>100</v>
      </c>
      <c r="H2789" t="s">
        <v>101</v>
      </c>
      <c r="K2789">
        <v>217</v>
      </c>
      <c r="L2789">
        <v>18</v>
      </c>
      <c r="M2789">
        <v>3</v>
      </c>
      <c r="N2789" t="s">
        <v>3</v>
      </c>
      <c r="O2789">
        <v>2</v>
      </c>
      <c r="W2789">
        <v>2035.74</v>
      </c>
      <c r="X2789">
        <v>1</v>
      </c>
      <c r="Y2789">
        <v>2035.74</v>
      </c>
    </row>
    <row r="2790" spans="1:88" x14ac:dyDescent="0.2">
      <c r="A2790">
        <v>50</v>
      </c>
      <c r="B2790">
        <v>0</v>
      </c>
      <c r="C2790">
        <v>0</v>
      </c>
      <c r="D2790">
        <v>1</v>
      </c>
      <c r="E2790">
        <v>230</v>
      </c>
      <c r="F2790">
        <f>ROUND(Source!BA2770,O2790)</f>
        <v>0</v>
      </c>
      <c r="G2790" t="s">
        <v>102</v>
      </c>
      <c r="H2790" t="s">
        <v>103</v>
      </c>
      <c r="K2790">
        <v>230</v>
      </c>
      <c r="L2790">
        <v>19</v>
      </c>
      <c r="M2790">
        <v>3</v>
      </c>
      <c r="N2790" t="s">
        <v>3</v>
      </c>
      <c r="O2790">
        <v>2</v>
      </c>
      <c r="W2790">
        <v>0</v>
      </c>
      <c r="X2790">
        <v>1</v>
      </c>
      <c r="Y2790">
        <v>0</v>
      </c>
    </row>
    <row r="2791" spans="1:88" x14ac:dyDescent="0.2">
      <c r="A2791">
        <v>50</v>
      </c>
      <c r="B2791">
        <v>0</v>
      </c>
      <c r="C2791">
        <v>0</v>
      </c>
      <c r="D2791">
        <v>1</v>
      </c>
      <c r="E2791">
        <v>206</v>
      </c>
      <c r="F2791">
        <f>ROUND(Source!T2770,O2791)</f>
        <v>0</v>
      </c>
      <c r="G2791" t="s">
        <v>104</v>
      </c>
      <c r="H2791" t="s">
        <v>105</v>
      </c>
      <c r="K2791">
        <v>206</v>
      </c>
      <c r="L2791">
        <v>20</v>
      </c>
      <c r="M2791">
        <v>3</v>
      </c>
      <c r="N2791" t="s">
        <v>3</v>
      </c>
      <c r="O2791">
        <v>2</v>
      </c>
      <c r="W2791">
        <v>0</v>
      </c>
      <c r="X2791">
        <v>1</v>
      </c>
      <c r="Y2791">
        <v>0</v>
      </c>
    </row>
    <row r="2792" spans="1:88" x14ac:dyDescent="0.2">
      <c r="A2792">
        <v>50</v>
      </c>
      <c r="B2792">
        <v>0</v>
      </c>
      <c r="C2792">
        <v>0</v>
      </c>
      <c r="D2792">
        <v>1</v>
      </c>
      <c r="E2792">
        <v>207</v>
      </c>
      <c r="F2792">
        <f>Source!U2770</f>
        <v>1.8024</v>
      </c>
      <c r="G2792" t="s">
        <v>106</v>
      </c>
      <c r="H2792" t="s">
        <v>107</v>
      </c>
      <c r="K2792">
        <v>207</v>
      </c>
      <c r="L2792">
        <v>21</v>
      </c>
      <c r="M2792">
        <v>3</v>
      </c>
      <c r="N2792" t="s">
        <v>3</v>
      </c>
      <c r="O2792">
        <v>-1</v>
      </c>
      <c r="W2792">
        <v>1.8024</v>
      </c>
      <c r="X2792">
        <v>1</v>
      </c>
      <c r="Y2792">
        <v>1.8024</v>
      </c>
    </row>
    <row r="2793" spans="1:88" x14ac:dyDescent="0.2">
      <c r="A2793">
        <v>50</v>
      </c>
      <c r="B2793">
        <v>0</v>
      </c>
      <c r="C2793">
        <v>0</v>
      </c>
      <c r="D2793">
        <v>1</v>
      </c>
      <c r="E2793">
        <v>208</v>
      </c>
      <c r="F2793">
        <f>Source!V2770</f>
        <v>0</v>
      </c>
      <c r="G2793" t="s">
        <v>108</v>
      </c>
      <c r="H2793" t="s">
        <v>109</v>
      </c>
      <c r="K2793">
        <v>208</v>
      </c>
      <c r="L2793">
        <v>22</v>
      </c>
      <c r="M2793">
        <v>3</v>
      </c>
      <c r="N2793" t="s">
        <v>3</v>
      </c>
      <c r="O2793">
        <v>-1</v>
      </c>
      <c r="W2793">
        <v>0</v>
      </c>
      <c r="X2793">
        <v>1</v>
      </c>
      <c r="Y2793">
        <v>0</v>
      </c>
    </row>
    <row r="2794" spans="1:88" x14ac:dyDescent="0.2">
      <c r="A2794">
        <v>50</v>
      </c>
      <c r="B2794">
        <v>0</v>
      </c>
      <c r="C2794">
        <v>0</v>
      </c>
      <c r="D2794">
        <v>1</v>
      </c>
      <c r="E2794">
        <v>209</v>
      </c>
      <c r="F2794">
        <f>ROUND(Source!W2770,O2794)</f>
        <v>0</v>
      </c>
      <c r="G2794" t="s">
        <v>110</v>
      </c>
      <c r="H2794" t="s">
        <v>111</v>
      </c>
      <c r="K2794">
        <v>209</v>
      </c>
      <c r="L2794">
        <v>23</v>
      </c>
      <c r="M2794">
        <v>3</v>
      </c>
      <c r="N2794" t="s">
        <v>3</v>
      </c>
      <c r="O2794">
        <v>2</v>
      </c>
      <c r="W2794">
        <v>0</v>
      </c>
      <c r="X2794">
        <v>1</v>
      </c>
      <c r="Y2794">
        <v>0</v>
      </c>
    </row>
    <row r="2795" spans="1:88" x14ac:dyDescent="0.2">
      <c r="A2795">
        <v>50</v>
      </c>
      <c r="B2795">
        <v>0</v>
      </c>
      <c r="C2795">
        <v>0</v>
      </c>
      <c r="D2795">
        <v>1</v>
      </c>
      <c r="E2795">
        <v>233</v>
      </c>
      <c r="F2795">
        <f>ROUND(Source!BD2770,O2795)</f>
        <v>0</v>
      </c>
      <c r="G2795" t="s">
        <v>112</v>
      </c>
      <c r="H2795" t="s">
        <v>113</v>
      </c>
      <c r="K2795">
        <v>233</v>
      </c>
      <c r="L2795">
        <v>24</v>
      </c>
      <c r="M2795">
        <v>3</v>
      </c>
      <c r="N2795" t="s">
        <v>3</v>
      </c>
      <c r="O2795">
        <v>2</v>
      </c>
      <c r="W2795">
        <v>0</v>
      </c>
      <c r="X2795">
        <v>1</v>
      </c>
      <c r="Y2795">
        <v>0</v>
      </c>
    </row>
    <row r="2796" spans="1:88" x14ac:dyDescent="0.2">
      <c r="A2796">
        <v>50</v>
      </c>
      <c r="B2796">
        <v>0</v>
      </c>
      <c r="C2796">
        <v>0</v>
      </c>
      <c r="D2796">
        <v>1</v>
      </c>
      <c r="E2796">
        <v>210</v>
      </c>
      <c r="F2796">
        <f>ROUND(Source!X2770,O2796)</f>
        <v>791.16</v>
      </c>
      <c r="G2796" t="s">
        <v>114</v>
      </c>
      <c r="H2796" t="s">
        <v>115</v>
      </c>
      <c r="K2796">
        <v>210</v>
      </c>
      <c r="L2796">
        <v>25</v>
      </c>
      <c r="M2796">
        <v>3</v>
      </c>
      <c r="N2796" t="s">
        <v>3</v>
      </c>
      <c r="O2796">
        <v>2</v>
      </c>
      <c r="W2796">
        <v>791.16</v>
      </c>
      <c r="X2796">
        <v>1</v>
      </c>
      <c r="Y2796">
        <v>791.16</v>
      </c>
    </row>
    <row r="2797" spans="1:88" x14ac:dyDescent="0.2">
      <c r="A2797">
        <v>50</v>
      </c>
      <c r="B2797">
        <v>0</v>
      </c>
      <c r="C2797">
        <v>0</v>
      </c>
      <c r="D2797">
        <v>1</v>
      </c>
      <c r="E2797">
        <v>211</v>
      </c>
      <c r="F2797">
        <f>ROUND(Source!Y2770,O2797)</f>
        <v>113.02</v>
      </c>
      <c r="G2797" t="s">
        <v>116</v>
      </c>
      <c r="H2797" t="s">
        <v>117</v>
      </c>
      <c r="K2797">
        <v>211</v>
      </c>
      <c r="L2797">
        <v>26</v>
      </c>
      <c r="M2797">
        <v>3</v>
      </c>
      <c r="N2797" t="s">
        <v>3</v>
      </c>
      <c r="O2797">
        <v>2</v>
      </c>
      <c r="W2797">
        <v>113.02</v>
      </c>
      <c r="X2797">
        <v>1</v>
      </c>
      <c r="Y2797">
        <v>113.02</v>
      </c>
    </row>
    <row r="2798" spans="1:88" x14ac:dyDescent="0.2">
      <c r="A2798">
        <v>50</v>
      </c>
      <c r="B2798">
        <v>0</v>
      </c>
      <c r="C2798">
        <v>0</v>
      </c>
      <c r="D2798">
        <v>1</v>
      </c>
      <c r="E2798">
        <v>224</v>
      </c>
      <c r="F2798">
        <f>ROUND(Source!AR2770,O2798)</f>
        <v>2035.74</v>
      </c>
      <c r="G2798" t="s">
        <v>118</v>
      </c>
      <c r="H2798" t="s">
        <v>119</v>
      </c>
      <c r="K2798">
        <v>224</v>
      </c>
      <c r="L2798">
        <v>27</v>
      </c>
      <c r="M2798">
        <v>3</v>
      </c>
      <c r="N2798" t="s">
        <v>3</v>
      </c>
      <c r="O2798">
        <v>2</v>
      </c>
      <c r="W2798">
        <v>2035.74</v>
      </c>
      <c r="X2798">
        <v>1</v>
      </c>
      <c r="Y2798">
        <v>2035.74</v>
      </c>
    </row>
    <row r="2800" spans="1:88" x14ac:dyDescent="0.2">
      <c r="A2800">
        <v>4</v>
      </c>
      <c r="B2800">
        <v>1</v>
      </c>
      <c r="D2800">
        <f>ROW(A2813)</f>
        <v>2813</v>
      </c>
      <c r="F2800" t="s">
        <v>13</v>
      </c>
      <c r="G2800" t="s">
        <v>622</v>
      </c>
      <c r="H2800" t="s">
        <v>3</v>
      </c>
      <c r="I2800">
        <v>0</v>
      </c>
      <c r="K2800">
        <v>0</v>
      </c>
      <c r="M2800" t="s">
        <v>3</v>
      </c>
      <c r="S2800">
        <v>0</v>
      </c>
      <c r="U2800" t="s">
        <v>3</v>
      </c>
      <c r="V2800">
        <v>0</v>
      </c>
      <c r="AB2800" t="s">
        <v>3</v>
      </c>
      <c r="AC2800" t="s">
        <v>3</v>
      </c>
      <c r="AD2800" t="s">
        <v>3</v>
      </c>
      <c r="AE2800" t="s">
        <v>3</v>
      </c>
      <c r="AF2800" t="s">
        <v>3</v>
      </c>
      <c r="AG2800" t="s">
        <v>3</v>
      </c>
      <c r="AP2800" t="s">
        <v>3</v>
      </c>
      <c r="AQ2800" t="s">
        <v>3</v>
      </c>
      <c r="AR2800" t="s">
        <v>3</v>
      </c>
      <c r="AZ2800" t="s">
        <v>3</v>
      </c>
      <c r="BB2800" t="s">
        <v>3</v>
      </c>
      <c r="BC2800" t="s">
        <v>3</v>
      </c>
      <c r="BD2800" t="s">
        <v>3</v>
      </c>
      <c r="BE2800" t="s">
        <v>3</v>
      </c>
      <c r="BF2800" t="s">
        <v>3</v>
      </c>
      <c r="BG2800" t="s">
        <v>3</v>
      </c>
      <c r="BH2800" t="s">
        <v>3</v>
      </c>
      <c r="BI2800" t="s">
        <v>3</v>
      </c>
      <c r="BJ2800" t="s">
        <v>3</v>
      </c>
      <c r="BK2800" t="s">
        <v>3</v>
      </c>
      <c r="BL2800" t="s">
        <v>3</v>
      </c>
      <c r="BM2800" t="s">
        <v>3</v>
      </c>
      <c r="BN2800" t="s">
        <v>3</v>
      </c>
      <c r="BO2800" t="s">
        <v>3</v>
      </c>
      <c r="BP2800" t="s">
        <v>3</v>
      </c>
      <c r="BX2800">
        <v>0</v>
      </c>
      <c r="CJ2800">
        <v>0</v>
      </c>
    </row>
    <row r="2802" spans="1:245" x14ac:dyDescent="0.2">
      <c r="A2802">
        <v>52</v>
      </c>
      <c r="B2802">
        <f t="shared" ref="B2802:G2802" si="1961">B2813</f>
        <v>1</v>
      </c>
      <c r="C2802">
        <f t="shared" si="1961"/>
        <v>4</v>
      </c>
      <c r="D2802">
        <f t="shared" si="1961"/>
        <v>2800</v>
      </c>
      <c r="E2802">
        <f t="shared" si="1961"/>
        <v>0</v>
      </c>
      <c r="F2802" t="str">
        <f t="shared" si="1961"/>
        <v>Новый раздел</v>
      </c>
      <c r="G2802" t="str">
        <f t="shared" si="1961"/>
        <v>Помещение 304 Учебный класс</v>
      </c>
      <c r="O2802">
        <f t="shared" ref="O2802:AT2802" si="1962">O2813</f>
        <v>2205.15</v>
      </c>
      <c r="P2802">
        <f t="shared" si="1962"/>
        <v>266.66000000000003</v>
      </c>
      <c r="Q2802">
        <f t="shared" si="1962"/>
        <v>63.37</v>
      </c>
      <c r="R2802">
        <f t="shared" si="1962"/>
        <v>30.47</v>
      </c>
      <c r="S2802">
        <f t="shared" si="1962"/>
        <v>1875.12</v>
      </c>
      <c r="T2802">
        <f t="shared" si="1962"/>
        <v>0</v>
      </c>
      <c r="U2802">
        <f t="shared" si="1962"/>
        <v>2.9668999999999999</v>
      </c>
      <c r="V2802">
        <f t="shared" si="1962"/>
        <v>0</v>
      </c>
      <c r="W2802">
        <f t="shared" si="1962"/>
        <v>0</v>
      </c>
      <c r="X2802">
        <f t="shared" si="1962"/>
        <v>1312.59</v>
      </c>
      <c r="Y2802">
        <f t="shared" si="1962"/>
        <v>187.52</v>
      </c>
      <c r="Z2802">
        <f t="shared" si="1962"/>
        <v>0</v>
      </c>
      <c r="AA2802">
        <f t="shared" si="1962"/>
        <v>0</v>
      </c>
      <c r="AB2802">
        <f t="shared" si="1962"/>
        <v>2205.15</v>
      </c>
      <c r="AC2802">
        <f t="shared" si="1962"/>
        <v>266.66000000000003</v>
      </c>
      <c r="AD2802">
        <f t="shared" si="1962"/>
        <v>63.37</v>
      </c>
      <c r="AE2802">
        <f t="shared" si="1962"/>
        <v>30.47</v>
      </c>
      <c r="AF2802">
        <f t="shared" si="1962"/>
        <v>1875.12</v>
      </c>
      <c r="AG2802">
        <f t="shared" si="1962"/>
        <v>0</v>
      </c>
      <c r="AH2802">
        <f t="shared" si="1962"/>
        <v>2.9668999999999999</v>
      </c>
      <c r="AI2802">
        <f t="shared" si="1962"/>
        <v>0</v>
      </c>
      <c r="AJ2802">
        <f t="shared" si="1962"/>
        <v>0</v>
      </c>
      <c r="AK2802">
        <f t="shared" si="1962"/>
        <v>1312.59</v>
      </c>
      <c r="AL2802">
        <f t="shared" si="1962"/>
        <v>187.52</v>
      </c>
      <c r="AM2802">
        <f t="shared" si="1962"/>
        <v>0</v>
      </c>
      <c r="AN2802">
        <f t="shared" si="1962"/>
        <v>0</v>
      </c>
      <c r="AO2802">
        <f t="shared" si="1962"/>
        <v>0</v>
      </c>
      <c r="AP2802">
        <f t="shared" si="1962"/>
        <v>0</v>
      </c>
      <c r="AQ2802">
        <f t="shared" si="1962"/>
        <v>0</v>
      </c>
      <c r="AR2802">
        <f t="shared" si="1962"/>
        <v>3738.16</v>
      </c>
      <c r="AS2802">
        <f t="shared" si="1962"/>
        <v>0</v>
      </c>
      <c r="AT2802">
        <f t="shared" si="1962"/>
        <v>0</v>
      </c>
      <c r="AU2802">
        <f t="shared" ref="AU2802:BZ2802" si="1963">AU2813</f>
        <v>3738.16</v>
      </c>
      <c r="AV2802">
        <f t="shared" si="1963"/>
        <v>266.66000000000003</v>
      </c>
      <c r="AW2802">
        <f t="shared" si="1963"/>
        <v>266.66000000000003</v>
      </c>
      <c r="AX2802">
        <f t="shared" si="1963"/>
        <v>0</v>
      </c>
      <c r="AY2802">
        <f t="shared" si="1963"/>
        <v>266.66000000000003</v>
      </c>
      <c r="AZ2802">
        <f t="shared" si="1963"/>
        <v>0</v>
      </c>
      <c r="BA2802">
        <f t="shared" si="1963"/>
        <v>0</v>
      </c>
      <c r="BB2802">
        <f t="shared" si="1963"/>
        <v>0</v>
      </c>
      <c r="BC2802">
        <f t="shared" si="1963"/>
        <v>0</v>
      </c>
      <c r="BD2802">
        <f t="shared" si="1963"/>
        <v>0</v>
      </c>
      <c r="BE2802">
        <f t="shared" si="1963"/>
        <v>0</v>
      </c>
      <c r="BF2802">
        <f t="shared" si="1963"/>
        <v>0</v>
      </c>
      <c r="BG2802">
        <f t="shared" si="1963"/>
        <v>0</v>
      </c>
      <c r="BH2802">
        <f t="shared" si="1963"/>
        <v>0</v>
      </c>
      <c r="BI2802">
        <f t="shared" si="1963"/>
        <v>0</v>
      </c>
      <c r="BJ2802">
        <f t="shared" si="1963"/>
        <v>0</v>
      </c>
      <c r="BK2802">
        <f t="shared" si="1963"/>
        <v>0</v>
      </c>
      <c r="BL2802">
        <f t="shared" si="1963"/>
        <v>0</v>
      </c>
      <c r="BM2802">
        <f t="shared" si="1963"/>
        <v>0</v>
      </c>
      <c r="BN2802">
        <f t="shared" si="1963"/>
        <v>0</v>
      </c>
      <c r="BO2802">
        <f t="shared" si="1963"/>
        <v>0</v>
      </c>
      <c r="BP2802">
        <f t="shared" si="1963"/>
        <v>0</v>
      </c>
      <c r="BQ2802">
        <f t="shared" si="1963"/>
        <v>0</v>
      </c>
      <c r="BR2802">
        <f t="shared" si="1963"/>
        <v>0</v>
      </c>
      <c r="BS2802">
        <f t="shared" si="1963"/>
        <v>0</v>
      </c>
      <c r="BT2802">
        <f t="shared" si="1963"/>
        <v>0</v>
      </c>
      <c r="BU2802">
        <f t="shared" si="1963"/>
        <v>0</v>
      </c>
      <c r="BV2802">
        <f t="shared" si="1963"/>
        <v>0</v>
      </c>
      <c r="BW2802">
        <f t="shared" si="1963"/>
        <v>0</v>
      </c>
      <c r="BX2802">
        <f t="shared" si="1963"/>
        <v>0</v>
      </c>
      <c r="BY2802">
        <f t="shared" si="1963"/>
        <v>0</v>
      </c>
      <c r="BZ2802">
        <f t="shared" si="1963"/>
        <v>0</v>
      </c>
      <c r="CA2802">
        <f t="shared" ref="CA2802:DF2802" si="1964">CA2813</f>
        <v>3738.16</v>
      </c>
      <c r="CB2802">
        <f t="shared" si="1964"/>
        <v>0</v>
      </c>
      <c r="CC2802">
        <f t="shared" si="1964"/>
        <v>0</v>
      </c>
      <c r="CD2802">
        <f t="shared" si="1964"/>
        <v>3738.16</v>
      </c>
      <c r="CE2802">
        <f t="shared" si="1964"/>
        <v>266.66000000000003</v>
      </c>
      <c r="CF2802">
        <f t="shared" si="1964"/>
        <v>266.66000000000003</v>
      </c>
      <c r="CG2802">
        <f t="shared" si="1964"/>
        <v>0</v>
      </c>
      <c r="CH2802">
        <f t="shared" si="1964"/>
        <v>266.66000000000003</v>
      </c>
      <c r="CI2802">
        <f t="shared" si="1964"/>
        <v>0</v>
      </c>
      <c r="CJ2802">
        <f t="shared" si="1964"/>
        <v>0</v>
      </c>
      <c r="CK2802">
        <f t="shared" si="1964"/>
        <v>0</v>
      </c>
      <c r="CL2802">
        <f t="shared" si="1964"/>
        <v>0</v>
      </c>
      <c r="CM2802">
        <f t="shared" si="1964"/>
        <v>0</v>
      </c>
      <c r="CN2802">
        <f t="shared" si="1964"/>
        <v>0</v>
      </c>
      <c r="CO2802">
        <f t="shared" si="1964"/>
        <v>0</v>
      </c>
      <c r="CP2802">
        <f t="shared" si="1964"/>
        <v>0</v>
      </c>
      <c r="CQ2802">
        <f t="shared" si="1964"/>
        <v>0</v>
      </c>
      <c r="CR2802">
        <f t="shared" si="1964"/>
        <v>0</v>
      </c>
      <c r="CS2802">
        <f t="shared" si="1964"/>
        <v>0</v>
      </c>
      <c r="CT2802">
        <f t="shared" si="1964"/>
        <v>0</v>
      </c>
      <c r="CU2802">
        <f t="shared" si="1964"/>
        <v>0</v>
      </c>
      <c r="CV2802">
        <f t="shared" si="1964"/>
        <v>0</v>
      </c>
      <c r="CW2802">
        <f t="shared" si="1964"/>
        <v>0</v>
      </c>
      <c r="CX2802">
        <f t="shared" si="1964"/>
        <v>0</v>
      </c>
      <c r="CY2802">
        <f t="shared" si="1964"/>
        <v>0</v>
      </c>
      <c r="CZ2802">
        <f t="shared" si="1964"/>
        <v>0</v>
      </c>
      <c r="DA2802">
        <f t="shared" si="1964"/>
        <v>0</v>
      </c>
      <c r="DB2802">
        <f t="shared" si="1964"/>
        <v>0</v>
      </c>
      <c r="DC2802">
        <f t="shared" si="1964"/>
        <v>0</v>
      </c>
      <c r="DD2802">
        <f t="shared" si="1964"/>
        <v>0</v>
      </c>
      <c r="DE2802">
        <f t="shared" si="1964"/>
        <v>0</v>
      </c>
      <c r="DF2802">
        <f t="shared" si="1964"/>
        <v>0</v>
      </c>
      <c r="DG2802">
        <f t="shared" ref="DG2802:EL2802" si="1965">DG2813</f>
        <v>0</v>
      </c>
      <c r="DH2802">
        <f t="shared" si="1965"/>
        <v>0</v>
      </c>
      <c r="DI2802">
        <f t="shared" si="1965"/>
        <v>0</v>
      </c>
      <c r="DJ2802">
        <f t="shared" si="1965"/>
        <v>0</v>
      </c>
      <c r="DK2802">
        <f t="shared" si="1965"/>
        <v>0</v>
      </c>
      <c r="DL2802">
        <f t="shared" si="1965"/>
        <v>0</v>
      </c>
      <c r="DM2802">
        <f t="shared" si="1965"/>
        <v>0</v>
      </c>
      <c r="DN2802">
        <f t="shared" si="1965"/>
        <v>0</v>
      </c>
      <c r="DO2802">
        <f t="shared" si="1965"/>
        <v>0</v>
      </c>
      <c r="DP2802">
        <f t="shared" si="1965"/>
        <v>0</v>
      </c>
      <c r="DQ2802">
        <f t="shared" si="1965"/>
        <v>0</v>
      </c>
      <c r="DR2802">
        <f t="shared" si="1965"/>
        <v>0</v>
      </c>
      <c r="DS2802">
        <f t="shared" si="1965"/>
        <v>0</v>
      </c>
      <c r="DT2802">
        <f t="shared" si="1965"/>
        <v>0</v>
      </c>
      <c r="DU2802">
        <f t="shared" si="1965"/>
        <v>0</v>
      </c>
      <c r="DV2802">
        <f t="shared" si="1965"/>
        <v>0</v>
      </c>
      <c r="DW2802">
        <f t="shared" si="1965"/>
        <v>0</v>
      </c>
      <c r="DX2802">
        <f t="shared" si="1965"/>
        <v>0</v>
      </c>
      <c r="DY2802">
        <f t="shared" si="1965"/>
        <v>0</v>
      </c>
      <c r="DZ2802">
        <f t="shared" si="1965"/>
        <v>0</v>
      </c>
      <c r="EA2802">
        <f t="shared" si="1965"/>
        <v>0</v>
      </c>
      <c r="EB2802">
        <f t="shared" si="1965"/>
        <v>0</v>
      </c>
      <c r="EC2802">
        <f t="shared" si="1965"/>
        <v>0</v>
      </c>
      <c r="ED2802">
        <f t="shared" si="1965"/>
        <v>0</v>
      </c>
      <c r="EE2802">
        <f t="shared" si="1965"/>
        <v>0</v>
      </c>
      <c r="EF2802">
        <f t="shared" si="1965"/>
        <v>0</v>
      </c>
      <c r="EG2802">
        <f t="shared" si="1965"/>
        <v>0</v>
      </c>
      <c r="EH2802">
        <f t="shared" si="1965"/>
        <v>0</v>
      </c>
      <c r="EI2802">
        <f t="shared" si="1965"/>
        <v>0</v>
      </c>
      <c r="EJ2802">
        <f t="shared" si="1965"/>
        <v>0</v>
      </c>
      <c r="EK2802">
        <f t="shared" si="1965"/>
        <v>0</v>
      </c>
      <c r="EL2802">
        <f t="shared" si="1965"/>
        <v>0</v>
      </c>
      <c r="EM2802">
        <f t="shared" ref="EM2802:FR2802" si="1966">EM2813</f>
        <v>0</v>
      </c>
      <c r="EN2802">
        <f t="shared" si="1966"/>
        <v>0</v>
      </c>
      <c r="EO2802">
        <f t="shared" si="1966"/>
        <v>0</v>
      </c>
      <c r="EP2802">
        <f t="shared" si="1966"/>
        <v>0</v>
      </c>
      <c r="EQ2802">
        <f t="shared" si="1966"/>
        <v>0</v>
      </c>
      <c r="ER2802">
        <f t="shared" si="1966"/>
        <v>0</v>
      </c>
      <c r="ES2802">
        <f t="shared" si="1966"/>
        <v>0</v>
      </c>
      <c r="ET2802">
        <f t="shared" si="1966"/>
        <v>0</v>
      </c>
      <c r="EU2802">
        <f t="shared" si="1966"/>
        <v>0</v>
      </c>
      <c r="EV2802">
        <f t="shared" si="1966"/>
        <v>0</v>
      </c>
      <c r="EW2802">
        <f t="shared" si="1966"/>
        <v>0</v>
      </c>
      <c r="EX2802">
        <f t="shared" si="1966"/>
        <v>0</v>
      </c>
      <c r="EY2802">
        <f t="shared" si="1966"/>
        <v>0</v>
      </c>
      <c r="EZ2802">
        <f t="shared" si="1966"/>
        <v>0</v>
      </c>
      <c r="FA2802">
        <f t="shared" si="1966"/>
        <v>0</v>
      </c>
      <c r="FB2802">
        <f t="shared" si="1966"/>
        <v>0</v>
      </c>
      <c r="FC2802">
        <f t="shared" si="1966"/>
        <v>0</v>
      </c>
      <c r="FD2802">
        <f t="shared" si="1966"/>
        <v>0</v>
      </c>
      <c r="FE2802">
        <f t="shared" si="1966"/>
        <v>0</v>
      </c>
      <c r="FF2802">
        <f t="shared" si="1966"/>
        <v>0</v>
      </c>
      <c r="FG2802">
        <f t="shared" si="1966"/>
        <v>0</v>
      </c>
      <c r="FH2802">
        <f t="shared" si="1966"/>
        <v>0</v>
      </c>
      <c r="FI2802">
        <f t="shared" si="1966"/>
        <v>0</v>
      </c>
      <c r="FJ2802">
        <f t="shared" si="1966"/>
        <v>0</v>
      </c>
      <c r="FK2802">
        <f t="shared" si="1966"/>
        <v>0</v>
      </c>
      <c r="FL2802">
        <f t="shared" si="1966"/>
        <v>0</v>
      </c>
      <c r="FM2802">
        <f t="shared" si="1966"/>
        <v>0</v>
      </c>
      <c r="FN2802">
        <f t="shared" si="1966"/>
        <v>0</v>
      </c>
      <c r="FO2802">
        <f t="shared" si="1966"/>
        <v>0</v>
      </c>
      <c r="FP2802">
        <f t="shared" si="1966"/>
        <v>0</v>
      </c>
      <c r="FQ2802">
        <f t="shared" si="1966"/>
        <v>0</v>
      </c>
      <c r="FR2802">
        <f t="shared" si="1966"/>
        <v>0</v>
      </c>
      <c r="FS2802">
        <f t="shared" ref="FS2802:GX2802" si="1967">FS2813</f>
        <v>0</v>
      </c>
      <c r="FT2802">
        <f t="shared" si="1967"/>
        <v>0</v>
      </c>
      <c r="FU2802">
        <f t="shared" si="1967"/>
        <v>0</v>
      </c>
      <c r="FV2802">
        <f t="shared" si="1967"/>
        <v>0</v>
      </c>
      <c r="FW2802">
        <f t="shared" si="1967"/>
        <v>0</v>
      </c>
      <c r="FX2802">
        <f t="shared" si="1967"/>
        <v>0</v>
      </c>
      <c r="FY2802">
        <f t="shared" si="1967"/>
        <v>0</v>
      </c>
      <c r="FZ2802">
        <f t="shared" si="1967"/>
        <v>0</v>
      </c>
      <c r="GA2802">
        <f t="shared" si="1967"/>
        <v>0</v>
      </c>
      <c r="GB2802">
        <f t="shared" si="1967"/>
        <v>0</v>
      </c>
      <c r="GC2802">
        <f t="shared" si="1967"/>
        <v>0</v>
      </c>
      <c r="GD2802">
        <f t="shared" si="1967"/>
        <v>0</v>
      </c>
      <c r="GE2802">
        <f t="shared" si="1967"/>
        <v>0</v>
      </c>
      <c r="GF2802">
        <f t="shared" si="1967"/>
        <v>0</v>
      </c>
      <c r="GG2802">
        <f t="shared" si="1967"/>
        <v>0</v>
      </c>
      <c r="GH2802">
        <f t="shared" si="1967"/>
        <v>0</v>
      </c>
      <c r="GI2802">
        <f t="shared" si="1967"/>
        <v>0</v>
      </c>
      <c r="GJ2802">
        <f t="shared" si="1967"/>
        <v>0</v>
      </c>
      <c r="GK2802">
        <f t="shared" si="1967"/>
        <v>0</v>
      </c>
      <c r="GL2802">
        <f t="shared" si="1967"/>
        <v>0</v>
      </c>
      <c r="GM2802">
        <f t="shared" si="1967"/>
        <v>0</v>
      </c>
      <c r="GN2802">
        <f t="shared" si="1967"/>
        <v>0</v>
      </c>
      <c r="GO2802">
        <f t="shared" si="1967"/>
        <v>0</v>
      </c>
      <c r="GP2802">
        <f t="shared" si="1967"/>
        <v>0</v>
      </c>
      <c r="GQ2802">
        <f t="shared" si="1967"/>
        <v>0</v>
      </c>
      <c r="GR2802">
        <f t="shared" si="1967"/>
        <v>0</v>
      </c>
      <c r="GS2802">
        <f t="shared" si="1967"/>
        <v>0</v>
      </c>
      <c r="GT2802">
        <f t="shared" si="1967"/>
        <v>0</v>
      </c>
      <c r="GU2802">
        <f t="shared" si="1967"/>
        <v>0</v>
      </c>
      <c r="GV2802">
        <f t="shared" si="1967"/>
        <v>0</v>
      </c>
      <c r="GW2802">
        <f t="shared" si="1967"/>
        <v>0</v>
      </c>
      <c r="GX2802">
        <f t="shared" si="1967"/>
        <v>0</v>
      </c>
    </row>
    <row r="2804" spans="1:245" x14ac:dyDescent="0.2">
      <c r="A2804">
        <v>17</v>
      </c>
      <c r="B2804">
        <v>1</v>
      </c>
      <c r="C2804">
        <f>ROW(SmtRes!A892)</f>
        <v>892</v>
      </c>
      <c r="D2804">
        <f>ROW(EtalonRes!A892)</f>
        <v>892</v>
      </c>
      <c r="E2804" t="s">
        <v>623</v>
      </c>
      <c r="F2804" t="s">
        <v>16</v>
      </c>
      <c r="G2804" t="s">
        <v>17</v>
      </c>
      <c r="H2804" t="s">
        <v>18</v>
      </c>
      <c r="I2804">
        <f>ROUND(5/100,9)</f>
        <v>0.05</v>
      </c>
      <c r="J2804">
        <v>0</v>
      </c>
      <c r="K2804">
        <f>ROUND(5/100,9)</f>
        <v>0.05</v>
      </c>
      <c r="O2804">
        <f t="shared" ref="O2804:O2811" si="1968">ROUND(CP2804,2)</f>
        <v>135.52000000000001</v>
      </c>
      <c r="P2804">
        <f t="shared" ref="P2804:P2811" si="1969">ROUND(CQ2804*I2804,2)</f>
        <v>0</v>
      </c>
      <c r="Q2804">
        <f t="shared" ref="Q2804:Q2811" si="1970">ROUND(CR2804*I2804,2)</f>
        <v>0</v>
      </c>
      <c r="R2804">
        <f t="shared" ref="R2804:R2811" si="1971">ROUND(CS2804*I2804,2)</f>
        <v>0</v>
      </c>
      <c r="S2804">
        <f t="shared" ref="S2804:S2811" si="1972">ROUND(CT2804*I2804,2)</f>
        <v>135.52000000000001</v>
      </c>
      <c r="T2804">
        <f t="shared" ref="T2804:T2811" si="1973">ROUND(CU2804*I2804,2)</f>
        <v>0</v>
      </c>
      <c r="U2804">
        <f t="shared" ref="U2804:U2811" si="1974">CV2804*I2804</f>
        <v>0.29199999999999998</v>
      </c>
      <c r="V2804">
        <f t="shared" ref="V2804:V2811" si="1975">CW2804*I2804</f>
        <v>0</v>
      </c>
      <c r="W2804">
        <f t="shared" ref="W2804:W2811" si="1976">ROUND(CX2804*I2804,2)</f>
        <v>0</v>
      </c>
      <c r="X2804">
        <f t="shared" ref="X2804:Y2811" si="1977">ROUND(CY2804,2)</f>
        <v>94.86</v>
      </c>
      <c r="Y2804">
        <f t="shared" si="1977"/>
        <v>13.55</v>
      </c>
      <c r="AA2804">
        <v>35364244</v>
      </c>
      <c r="AB2804">
        <f t="shared" ref="AB2804:AB2811" si="1978">ROUND((AC2804+AD2804+AF2804),6)</f>
        <v>2710.46</v>
      </c>
      <c r="AC2804">
        <f t="shared" ref="AC2804:AC2811" si="1979">ROUND((ES2804),6)</f>
        <v>0</v>
      </c>
      <c r="AD2804">
        <f t="shared" ref="AD2804:AD2811" si="1980">ROUND((((ET2804)-(EU2804))+AE2804),6)</f>
        <v>0</v>
      </c>
      <c r="AE2804">
        <f t="shared" ref="AE2804:AF2811" si="1981">ROUND((EU2804),6)</f>
        <v>0</v>
      </c>
      <c r="AF2804">
        <f t="shared" si="1981"/>
        <v>2710.46</v>
      </c>
      <c r="AG2804">
        <f t="shared" ref="AG2804:AG2811" si="1982">ROUND((AP2804),6)</f>
        <v>0</v>
      </c>
      <c r="AH2804">
        <f t="shared" ref="AH2804:AI2811" si="1983">(EW2804)</f>
        <v>5.84</v>
      </c>
      <c r="AI2804">
        <f t="shared" si="1983"/>
        <v>0</v>
      </c>
      <c r="AJ2804">
        <f t="shared" ref="AJ2804:AJ2811" si="1984">(AS2804)</f>
        <v>0</v>
      </c>
      <c r="AK2804">
        <v>2710.46</v>
      </c>
      <c r="AL2804">
        <v>0</v>
      </c>
      <c r="AM2804">
        <v>0</v>
      </c>
      <c r="AN2804">
        <v>0</v>
      </c>
      <c r="AO2804">
        <v>2710.46</v>
      </c>
      <c r="AP2804">
        <v>0</v>
      </c>
      <c r="AQ2804">
        <v>5.84</v>
      </c>
      <c r="AR2804">
        <v>0</v>
      </c>
      <c r="AS2804">
        <v>0</v>
      </c>
      <c r="AT2804">
        <v>70</v>
      </c>
      <c r="AU2804">
        <v>10</v>
      </c>
      <c r="AV2804">
        <v>1</v>
      </c>
      <c r="AW2804">
        <v>1</v>
      </c>
      <c r="AZ2804">
        <v>1</v>
      </c>
      <c r="BA2804">
        <v>1</v>
      </c>
      <c r="BB2804">
        <v>1</v>
      </c>
      <c r="BC2804">
        <v>1</v>
      </c>
      <c r="BD2804" t="s">
        <v>3</v>
      </c>
      <c r="BE2804" t="s">
        <v>3</v>
      </c>
      <c r="BF2804" t="s">
        <v>3</v>
      </c>
      <c r="BG2804" t="s">
        <v>3</v>
      </c>
      <c r="BH2804">
        <v>0</v>
      </c>
      <c r="BI2804">
        <v>4</v>
      </c>
      <c r="BJ2804" t="s">
        <v>19</v>
      </c>
      <c r="BM2804">
        <v>0</v>
      </c>
      <c r="BN2804">
        <v>0</v>
      </c>
      <c r="BO2804" t="s">
        <v>3</v>
      </c>
      <c r="BP2804">
        <v>0</v>
      </c>
      <c r="BQ2804">
        <v>1</v>
      </c>
      <c r="BR2804">
        <v>0</v>
      </c>
      <c r="BS2804">
        <v>1</v>
      </c>
      <c r="BT2804">
        <v>1</v>
      </c>
      <c r="BU2804">
        <v>1</v>
      </c>
      <c r="BV2804">
        <v>1</v>
      </c>
      <c r="BW2804">
        <v>1</v>
      </c>
      <c r="BX2804">
        <v>1</v>
      </c>
      <c r="BY2804" t="s">
        <v>3</v>
      </c>
      <c r="BZ2804">
        <v>70</v>
      </c>
      <c r="CA2804">
        <v>10</v>
      </c>
      <c r="CB2804" t="s">
        <v>3</v>
      </c>
      <c r="CE2804">
        <v>0</v>
      </c>
      <c r="CF2804">
        <v>0</v>
      </c>
      <c r="CG2804">
        <v>0</v>
      </c>
      <c r="CM2804">
        <v>0</v>
      </c>
      <c r="CN2804" t="s">
        <v>3</v>
      </c>
      <c r="CO2804">
        <v>0</v>
      </c>
      <c r="CP2804">
        <f t="shared" ref="CP2804:CP2811" si="1985">(P2804+Q2804+S2804)</f>
        <v>135.52000000000001</v>
      </c>
      <c r="CQ2804">
        <f t="shared" ref="CQ2804:CQ2811" si="1986">(AC2804*BC2804*AW2804)</f>
        <v>0</v>
      </c>
      <c r="CR2804">
        <f t="shared" ref="CR2804:CR2811" si="1987">((((ET2804)*BB2804-(EU2804)*BS2804)+AE2804*BS2804)*AV2804)</f>
        <v>0</v>
      </c>
      <c r="CS2804">
        <f t="shared" ref="CS2804:CS2811" si="1988">(AE2804*BS2804*AV2804)</f>
        <v>0</v>
      </c>
      <c r="CT2804">
        <f t="shared" ref="CT2804:CT2811" si="1989">(AF2804*BA2804*AV2804)</f>
        <v>2710.46</v>
      </c>
      <c r="CU2804">
        <f t="shared" ref="CU2804:CU2811" si="1990">AG2804</f>
        <v>0</v>
      </c>
      <c r="CV2804">
        <f t="shared" ref="CV2804:CV2811" si="1991">(AH2804*AV2804)</f>
        <v>5.84</v>
      </c>
      <c r="CW2804">
        <f t="shared" ref="CW2804:CX2811" si="1992">AI2804</f>
        <v>0</v>
      </c>
      <c r="CX2804">
        <f t="shared" si="1992"/>
        <v>0</v>
      </c>
      <c r="CY2804">
        <f t="shared" ref="CY2804:CY2811" si="1993">((S2804*BZ2804)/100)</f>
        <v>94.864000000000019</v>
      </c>
      <c r="CZ2804">
        <f t="shared" ref="CZ2804:CZ2811" si="1994">((S2804*CA2804)/100)</f>
        <v>13.552</v>
      </c>
      <c r="DC2804" t="s">
        <v>3</v>
      </c>
      <c r="DD2804" t="s">
        <v>3</v>
      </c>
      <c r="DE2804" t="s">
        <v>3</v>
      </c>
      <c r="DF2804" t="s">
        <v>3</v>
      </c>
      <c r="DG2804" t="s">
        <v>3</v>
      </c>
      <c r="DH2804" t="s">
        <v>3</v>
      </c>
      <c r="DI2804" t="s">
        <v>3</v>
      </c>
      <c r="DJ2804" t="s">
        <v>3</v>
      </c>
      <c r="DK2804" t="s">
        <v>3</v>
      </c>
      <c r="DL2804" t="s">
        <v>3</v>
      </c>
      <c r="DM2804" t="s">
        <v>3</v>
      </c>
      <c r="DN2804">
        <v>0</v>
      </c>
      <c r="DO2804">
        <v>0</v>
      </c>
      <c r="DP2804">
        <v>1</v>
      </c>
      <c r="DQ2804">
        <v>1</v>
      </c>
      <c r="DU2804">
        <v>1010</v>
      </c>
      <c r="DV2804" t="s">
        <v>18</v>
      </c>
      <c r="DW2804" t="s">
        <v>18</v>
      </c>
      <c r="DX2804">
        <v>100</v>
      </c>
      <c r="DZ2804" t="s">
        <v>3</v>
      </c>
      <c r="EA2804" t="s">
        <v>3</v>
      </c>
      <c r="EB2804" t="s">
        <v>3</v>
      </c>
      <c r="EC2804" t="s">
        <v>3</v>
      </c>
      <c r="EE2804">
        <v>35096056</v>
      </c>
      <c r="EF2804">
        <v>1</v>
      </c>
      <c r="EG2804" t="s">
        <v>20</v>
      </c>
      <c r="EH2804">
        <v>0</v>
      </c>
      <c r="EI2804" t="s">
        <v>3</v>
      </c>
      <c r="EJ2804">
        <v>4</v>
      </c>
      <c r="EK2804">
        <v>0</v>
      </c>
      <c r="EL2804" t="s">
        <v>21</v>
      </c>
      <c r="EM2804" t="s">
        <v>22</v>
      </c>
      <c r="EO2804" t="s">
        <v>3</v>
      </c>
      <c r="EQ2804">
        <v>0</v>
      </c>
      <c r="ER2804">
        <v>2710.46</v>
      </c>
      <c r="ES2804">
        <v>0</v>
      </c>
      <c r="ET2804">
        <v>0</v>
      </c>
      <c r="EU2804">
        <v>0</v>
      </c>
      <c r="EV2804">
        <v>2710.46</v>
      </c>
      <c r="EW2804">
        <v>5.84</v>
      </c>
      <c r="EX2804">
        <v>0</v>
      </c>
      <c r="EY2804">
        <v>0</v>
      </c>
      <c r="FQ2804">
        <v>0</v>
      </c>
      <c r="FR2804">
        <v>0</v>
      </c>
      <c r="FS2804">
        <v>0</v>
      </c>
      <c r="FX2804">
        <v>70</v>
      </c>
      <c r="FY2804">
        <v>10</v>
      </c>
      <c r="GA2804" t="s">
        <v>3</v>
      </c>
      <c r="GD2804">
        <v>0</v>
      </c>
      <c r="GF2804">
        <v>-931379651</v>
      </c>
      <c r="GG2804">
        <v>2</v>
      </c>
      <c r="GH2804">
        <v>1</v>
      </c>
      <c r="GI2804">
        <v>-2</v>
      </c>
      <c r="GJ2804">
        <v>0</v>
      </c>
      <c r="GK2804">
        <f>ROUND(R2804*(R12)/100,2)</f>
        <v>0</v>
      </c>
      <c r="GL2804">
        <f t="shared" ref="GL2804:GL2811" si="1995">ROUND(IF(AND(BH2804=3,BI2804=3,FS2804&lt;&gt;0),P2804,0),2)</f>
        <v>0</v>
      </c>
      <c r="GM2804">
        <f t="shared" ref="GM2804:GM2811" si="1996">ROUND(O2804+X2804+Y2804+GK2804,2)+GX2804</f>
        <v>243.93</v>
      </c>
      <c r="GN2804">
        <f t="shared" ref="GN2804:GN2811" si="1997">IF(OR(BI2804=0,BI2804=1),GM2804-GX2804,0)</f>
        <v>0</v>
      </c>
      <c r="GO2804">
        <f t="shared" ref="GO2804:GO2811" si="1998">IF(BI2804=2,GM2804-GX2804,0)</f>
        <v>0</v>
      </c>
      <c r="GP2804">
        <f t="shared" ref="GP2804:GP2811" si="1999">IF(BI2804=4,GM2804-GX2804,0)</f>
        <v>243.93</v>
      </c>
      <c r="GR2804">
        <v>0</v>
      </c>
      <c r="GS2804">
        <v>3</v>
      </c>
      <c r="GT2804">
        <v>0</v>
      </c>
      <c r="GU2804" t="s">
        <v>3</v>
      </c>
      <c r="GV2804">
        <f t="shared" ref="GV2804:GV2811" si="2000">ROUND((GT2804),6)</f>
        <v>0</v>
      </c>
      <c r="GW2804">
        <v>1</v>
      </c>
      <c r="GX2804">
        <f t="shared" ref="GX2804:GX2811" si="2001">ROUND(HC2804*I2804,2)</f>
        <v>0</v>
      </c>
      <c r="HA2804">
        <v>0</v>
      </c>
      <c r="HB2804">
        <v>0</v>
      </c>
      <c r="HC2804">
        <f t="shared" ref="HC2804:HC2811" si="2002">GV2804*GW2804</f>
        <v>0</v>
      </c>
      <c r="HE2804" t="s">
        <v>3</v>
      </c>
      <c r="HF2804" t="s">
        <v>3</v>
      </c>
      <c r="HM2804" t="s">
        <v>3</v>
      </c>
      <c r="HN2804" t="s">
        <v>3</v>
      </c>
      <c r="HO2804" t="s">
        <v>3</v>
      </c>
      <c r="HP2804" t="s">
        <v>3</v>
      </c>
      <c r="HQ2804" t="s">
        <v>3</v>
      </c>
      <c r="HS2804">
        <v>0</v>
      </c>
      <c r="IK2804">
        <v>0</v>
      </c>
    </row>
    <row r="2805" spans="1:245" x14ac:dyDescent="0.2">
      <c r="A2805">
        <v>17</v>
      </c>
      <c r="B2805">
        <v>1</v>
      </c>
      <c r="C2805">
        <f>ROW(SmtRes!A896)</f>
        <v>896</v>
      </c>
      <c r="D2805">
        <f>ROW(EtalonRes!A896)</f>
        <v>896</v>
      </c>
      <c r="E2805" t="s">
        <v>624</v>
      </c>
      <c r="F2805" t="s">
        <v>227</v>
      </c>
      <c r="G2805" t="s">
        <v>228</v>
      </c>
      <c r="H2805" t="s">
        <v>229</v>
      </c>
      <c r="I2805">
        <f>ROUND(2/10,9)</f>
        <v>0.2</v>
      </c>
      <c r="J2805">
        <v>0</v>
      </c>
      <c r="K2805">
        <f>ROUND(2/10,9)</f>
        <v>0.2</v>
      </c>
      <c r="O2805">
        <f t="shared" si="1968"/>
        <v>85.31</v>
      </c>
      <c r="P2805">
        <f t="shared" si="1969"/>
        <v>22.46</v>
      </c>
      <c r="Q2805">
        <f t="shared" si="1970"/>
        <v>1.8</v>
      </c>
      <c r="R2805">
        <f t="shared" si="1971"/>
        <v>0.03</v>
      </c>
      <c r="S2805">
        <f t="shared" si="1972"/>
        <v>61.05</v>
      </c>
      <c r="T2805">
        <f t="shared" si="1973"/>
        <v>0</v>
      </c>
      <c r="U2805">
        <f t="shared" si="1974"/>
        <v>8.4000000000000005E-2</v>
      </c>
      <c r="V2805">
        <f t="shared" si="1975"/>
        <v>0</v>
      </c>
      <c r="W2805">
        <f t="shared" si="1976"/>
        <v>0</v>
      </c>
      <c r="X2805">
        <f t="shared" si="1977"/>
        <v>42.74</v>
      </c>
      <c r="Y2805">
        <f t="shared" si="1977"/>
        <v>6.11</v>
      </c>
      <c r="AA2805">
        <v>35364244</v>
      </c>
      <c r="AB2805">
        <f t="shared" si="1978"/>
        <v>426.58</v>
      </c>
      <c r="AC2805">
        <f t="shared" si="1979"/>
        <v>112.32</v>
      </c>
      <c r="AD2805">
        <f t="shared" si="1980"/>
        <v>8.99</v>
      </c>
      <c r="AE2805">
        <f t="shared" si="1981"/>
        <v>0.13</v>
      </c>
      <c r="AF2805">
        <f t="shared" si="1981"/>
        <v>305.27</v>
      </c>
      <c r="AG2805">
        <f t="shared" si="1982"/>
        <v>0</v>
      </c>
      <c r="AH2805">
        <f t="shared" si="1983"/>
        <v>0.42</v>
      </c>
      <c r="AI2805">
        <f t="shared" si="1983"/>
        <v>0</v>
      </c>
      <c r="AJ2805">
        <f t="shared" si="1984"/>
        <v>0</v>
      </c>
      <c r="AK2805">
        <v>426.58</v>
      </c>
      <c r="AL2805">
        <v>112.32</v>
      </c>
      <c r="AM2805">
        <v>8.99</v>
      </c>
      <c r="AN2805">
        <v>0.13</v>
      </c>
      <c r="AO2805">
        <v>305.27</v>
      </c>
      <c r="AP2805">
        <v>0</v>
      </c>
      <c r="AQ2805">
        <v>0.42</v>
      </c>
      <c r="AR2805">
        <v>0</v>
      </c>
      <c r="AS2805">
        <v>0</v>
      </c>
      <c r="AT2805">
        <v>70</v>
      </c>
      <c r="AU2805">
        <v>10</v>
      </c>
      <c r="AV2805">
        <v>1</v>
      </c>
      <c r="AW2805">
        <v>1</v>
      </c>
      <c r="AZ2805">
        <v>1</v>
      </c>
      <c r="BA2805">
        <v>1</v>
      </c>
      <c r="BB2805">
        <v>1</v>
      </c>
      <c r="BC2805">
        <v>1</v>
      </c>
      <c r="BD2805" t="s">
        <v>3</v>
      </c>
      <c r="BE2805" t="s">
        <v>3</v>
      </c>
      <c r="BF2805" t="s">
        <v>3</v>
      </c>
      <c r="BG2805" t="s">
        <v>3</v>
      </c>
      <c r="BH2805">
        <v>0</v>
      </c>
      <c r="BI2805">
        <v>4</v>
      </c>
      <c r="BJ2805" t="s">
        <v>230</v>
      </c>
      <c r="BM2805">
        <v>0</v>
      </c>
      <c r="BN2805">
        <v>0</v>
      </c>
      <c r="BO2805" t="s">
        <v>3</v>
      </c>
      <c r="BP2805">
        <v>0</v>
      </c>
      <c r="BQ2805">
        <v>1</v>
      </c>
      <c r="BR2805">
        <v>0</v>
      </c>
      <c r="BS2805">
        <v>1</v>
      </c>
      <c r="BT2805">
        <v>1</v>
      </c>
      <c r="BU2805">
        <v>1</v>
      </c>
      <c r="BV2805">
        <v>1</v>
      </c>
      <c r="BW2805">
        <v>1</v>
      </c>
      <c r="BX2805">
        <v>1</v>
      </c>
      <c r="BY2805" t="s">
        <v>3</v>
      </c>
      <c r="BZ2805">
        <v>70</v>
      </c>
      <c r="CA2805">
        <v>10</v>
      </c>
      <c r="CB2805" t="s">
        <v>3</v>
      </c>
      <c r="CE2805">
        <v>0</v>
      </c>
      <c r="CF2805">
        <v>0</v>
      </c>
      <c r="CG2805">
        <v>0</v>
      </c>
      <c r="CM2805">
        <v>0</v>
      </c>
      <c r="CN2805" t="s">
        <v>3</v>
      </c>
      <c r="CO2805">
        <v>0</v>
      </c>
      <c r="CP2805">
        <f t="shared" si="1985"/>
        <v>85.31</v>
      </c>
      <c r="CQ2805">
        <f t="shared" si="1986"/>
        <v>112.32</v>
      </c>
      <c r="CR2805">
        <f t="shared" si="1987"/>
        <v>8.99</v>
      </c>
      <c r="CS2805">
        <f t="shared" si="1988"/>
        <v>0.13</v>
      </c>
      <c r="CT2805">
        <f t="shared" si="1989"/>
        <v>305.27</v>
      </c>
      <c r="CU2805">
        <f t="shared" si="1990"/>
        <v>0</v>
      </c>
      <c r="CV2805">
        <f t="shared" si="1991"/>
        <v>0.42</v>
      </c>
      <c r="CW2805">
        <f t="shared" si="1992"/>
        <v>0</v>
      </c>
      <c r="CX2805">
        <f t="shared" si="1992"/>
        <v>0</v>
      </c>
      <c r="CY2805">
        <f t="shared" si="1993"/>
        <v>42.734999999999999</v>
      </c>
      <c r="CZ2805">
        <f t="shared" si="1994"/>
        <v>6.1050000000000004</v>
      </c>
      <c r="DC2805" t="s">
        <v>3</v>
      </c>
      <c r="DD2805" t="s">
        <v>3</v>
      </c>
      <c r="DE2805" t="s">
        <v>3</v>
      </c>
      <c r="DF2805" t="s">
        <v>3</v>
      </c>
      <c r="DG2805" t="s">
        <v>3</v>
      </c>
      <c r="DH2805" t="s">
        <v>3</v>
      </c>
      <c r="DI2805" t="s">
        <v>3</v>
      </c>
      <c r="DJ2805" t="s">
        <v>3</v>
      </c>
      <c r="DK2805" t="s">
        <v>3</v>
      </c>
      <c r="DL2805" t="s">
        <v>3</v>
      </c>
      <c r="DM2805" t="s">
        <v>3</v>
      </c>
      <c r="DN2805">
        <v>0</v>
      </c>
      <c r="DO2805">
        <v>0</v>
      </c>
      <c r="DP2805">
        <v>1</v>
      </c>
      <c r="DQ2805">
        <v>1</v>
      </c>
      <c r="DU2805">
        <v>1013</v>
      </c>
      <c r="DV2805" t="s">
        <v>229</v>
      </c>
      <c r="DW2805" t="s">
        <v>229</v>
      </c>
      <c r="DX2805">
        <v>1</v>
      </c>
      <c r="DZ2805" t="s">
        <v>3</v>
      </c>
      <c r="EA2805" t="s">
        <v>3</v>
      </c>
      <c r="EB2805" t="s">
        <v>3</v>
      </c>
      <c r="EC2805" t="s">
        <v>3</v>
      </c>
      <c r="EE2805">
        <v>35096056</v>
      </c>
      <c r="EF2805">
        <v>1</v>
      </c>
      <c r="EG2805" t="s">
        <v>20</v>
      </c>
      <c r="EH2805">
        <v>0</v>
      </c>
      <c r="EI2805" t="s">
        <v>3</v>
      </c>
      <c r="EJ2805">
        <v>4</v>
      </c>
      <c r="EK2805">
        <v>0</v>
      </c>
      <c r="EL2805" t="s">
        <v>21</v>
      </c>
      <c r="EM2805" t="s">
        <v>22</v>
      </c>
      <c r="EO2805" t="s">
        <v>3</v>
      </c>
      <c r="EQ2805">
        <v>0</v>
      </c>
      <c r="ER2805">
        <v>426.58</v>
      </c>
      <c r="ES2805">
        <v>112.32</v>
      </c>
      <c r="ET2805">
        <v>8.99</v>
      </c>
      <c r="EU2805">
        <v>0.13</v>
      </c>
      <c r="EV2805">
        <v>305.27</v>
      </c>
      <c r="EW2805">
        <v>0.42</v>
      </c>
      <c r="EX2805">
        <v>0</v>
      </c>
      <c r="EY2805">
        <v>0</v>
      </c>
      <c r="FQ2805">
        <v>0</v>
      </c>
      <c r="FR2805">
        <v>0</v>
      </c>
      <c r="FS2805">
        <v>0</v>
      </c>
      <c r="FX2805">
        <v>70</v>
      </c>
      <c r="FY2805">
        <v>10</v>
      </c>
      <c r="GA2805" t="s">
        <v>3</v>
      </c>
      <c r="GD2805">
        <v>0</v>
      </c>
      <c r="GF2805">
        <v>94825724</v>
      </c>
      <c r="GG2805">
        <v>2</v>
      </c>
      <c r="GH2805">
        <v>1</v>
      </c>
      <c r="GI2805">
        <v>-2</v>
      </c>
      <c r="GJ2805">
        <v>0</v>
      </c>
      <c r="GK2805">
        <f>ROUND(R2805*(R12)/100,2)</f>
        <v>0.03</v>
      </c>
      <c r="GL2805">
        <f t="shared" si="1995"/>
        <v>0</v>
      </c>
      <c r="GM2805">
        <f t="shared" si="1996"/>
        <v>134.19</v>
      </c>
      <c r="GN2805">
        <f t="shared" si="1997"/>
        <v>0</v>
      </c>
      <c r="GO2805">
        <f t="shared" si="1998"/>
        <v>0</v>
      </c>
      <c r="GP2805">
        <f t="shared" si="1999"/>
        <v>134.19</v>
      </c>
      <c r="GR2805">
        <v>0</v>
      </c>
      <c r="GS2805">
        <v>3</v>
      </c>
      <c r="GT2805">
        <v>0</v>
      </c>
      <c r="GU2805" t="s">
        <v>3</v>
      </c>
      <c r="GV2805">
        <f t="shared" si="2000"/>
        <v>0</v>
      </c>
      <c r="GW2805">
        <v>1</v>
      </c>
      <c r="GX2805">
        <f t="shared" si="2001"/>
        <v>0</v>
      </c>
      <c r="HA2805">
        <v>0</v>
      </c>
      <c r="HB2805">
        <v>0</v>
      </c>
      <c r="HC2805">
        <f t="shared" si="2002"/>
        <v>0</v>
      </c>
      <c r="HE2805" t="s">
        <v>3</v>
      </c>
      <c r="HF2805" t="s">
        <v>3</v>
      </c>
      <c r="HM2805" t="s">
        <v>3</v>
      </c>
      <c r="HN2805" t="s">
        <v>3</v>
      </c>
      <c r="HO2805" t="s">
        <v>3</v>
      </c>
      <c r="HP2805" t="s">
        <v>3</v>
      </c>
      <c r="HQ2805" t="s">
        <v>3</v>
      </c>
      <c r="HS2805">
        <v>0</v>
      </c>
      <c r="IK2805">
        <v>0</v>
      </c>
    </row>
    <row r="2806" spans="1:245" x14ac:dyDescent="0.2">
      <c r="A2806">
        <v>17</v>
      </c>
      <c r="B2806">
        <v>1</v>
      </c>
      <c r="C2806">
        <f>ROW(SmtRes!A899)</f>
        <v>899</v>
      </c>
      <c r="D2806">
        <f>ROW(EtalonRes!A899)</f>
        <v>899</v>
      </c>
      <c r="E2806" t="s">
        <v>625</v>
      </c>
      <c r="F2806" t="s">
        <v>232</v>
      </c>
      <c r="G2806" t="s">
        <v>233</v>
      </c>
      <c r="H2806" t="s">
        <v>26</v>
      </c>
      <c r="I2806">
        <f>ROUND(1/100,9)</f>
        <v>0.01</v>
      </c>
      <c r="J2806">
        <v>0</v>
      </c>
      <c r="K2806">
        <f>ROUND(1/100,9)</f>
        <v>0.01</v>
      </c>
      <c r="O2806">
        <f t="shared" si="1968"/>
        <v>142.13999999999999</v>
      </c>
      <c r="P2806">
        <f t="shared" si="1969"/>
        <v>0</v>
      </c>
      <c r="Q2806">
        <f t="shared" si="1970"/>
        <v>59.94</v>
      </c>
      <c r="R2806">
        <f t="shared" si="1971"/>
        <v>30.4</v>
      </c>
      <c r="S2806">
        <f t="shared" si="1972"/>
        <v>82.2</v>
      </c>
      <c r="T2806">
        <f t="shared" si="1973"/>
        <v>0</v>
      </c>
      <c r="U2806">
        <f t="shared" si="1974"/>
        <v>0.14000000000000001</v>
      </c>
      <c r="V2806">
        <f t="shared" si="1975"/>
        <v>0</v>
      </c>
      <c r="W2806">
        <f t="shared" si="1976"/>
        <v>0</v>
      </c>
      <c r="X2806">
        <f t="shared" si="1977"/>
        <v>57.54</v>
      </c>
      <c r="Y2806">
        <f t="shared" si="1977"/>
        <v>8.2200000000000006</v>
      </c>
      <c r="AA2806">
        <v>35364244</v>
      </c>
      <c r="AB2806">
        <f t="shared" si="1978"/>
        <v>14213.53</v>
      </c>
      <c r="AC2806">
        <f t="shared" si="1979"/>
        <v>0</v>
      </c>
      <c r="AD2806">
        <f t="shared" si="1980"/>
        <v>5993.85</v>
      </c>
      <c r="AE2806">
        <f t="shared" si="1981"/>
        <v>3040.45</v>
      </c>
      <c r="AF2806">
        <f t="shared" si="1981"/>
        <v>8219.68</v>
      </c>
      <c r="AG2806">
        <f t="shared" si="1982"/>
        <v>0</v>
      </c>
      <c r="AH2806">
        <f t="shared" si="1983"/>
        <v>14</v>
      </c>
      <c r="AI2806">
        <f t="shared" si="1983"/>
        <v>0</v>
      </c>
      <c r="AJ2806">
        <f t="shared" si="1984"/>
        <v>0</v>
      </c>
      <c r="AK2806">
        <v>14213.53</v>
      </c>
      <c r="AL2806">
        <v>0</v>
      </c>
      <c r="AM2806">
        <v>5993.85</v>
      </c>
      <c r="AN2806">
        <v>3040.45</v>
      </c>
      <c r="AO2806">
        <v>8219.68</v>
      </c>
      <c r="AP2806">
        <v>0</v>
      </c>
      <c r="AQ2806">
        <v>14</v>
      </c>
      <c r="AR2806">
        <v>0</v>
      </c>
      <c r="AS2806">
        <v>0</v>
      </c>
      <c r="AT2806">
        <v>70</v>
      </c>
      <c r="AU2806">
        <v>10</v>
      </c>
      <c r="AV2806">
        <v>1</v>
      </c>
      <c r="AW2806">
        <v>1</v>
      </c>
      <c r="AZ2806">
        <v>1</v>
      </c>
      <c r="BA2806">
        <v>1</v>
      </c>
      <c r="BB2806">
        <v>1</v>
      </c>
      <c r="BC2806">
        <v>1</v>
      </c>
      <c r="BD2806" t="s">
        <v>3</v>
      </c>
      <c r="BE2806" t="s">
        <v>3</v>
      </c>
      <c r="BF2806" t="s">
        <v>3</v>
      </c>
      <c r="BG2806" t="s">
        <v>3</v>
      </c>
      <c r="BH2806">
        <v>0</v>
      </c>
      <c r="BI2806">
        <v>4</v>
      </c>
      <c r="BJ2806" t="s">
        <v>234</v>
      </c>
      <c r="BM2806">
        <v>0</v>
      </c>
      <c r="BN2806">
        <v>0</v>
      </c>
      <c r="BO2806" t="s">
        <v>3</v>
      </c>
      <c r="BP2806">
        <v>0</v>
      </c>
      <c r="BQ2806">
        <v>1</v>
      </c>
      <c r="BR2806">
        <v>0</v>
      </c>
      <c r="BS2806">
        <v>1</v>
      </c>
      <c r="BT2806">
        <v>1</v>
      </c>
      <c r="BU2806">
        <v>1</v>
      </c>
      <c r="BV2806">
        <v>1</v>
      </c>
      <c r="BW2806">
        <v>1</v>
      </c>
      <c r="BX2806">
        <v>1</v>
      </c>
      <c r="BY2806" t="s">
        <v>3</v>
      </c>
      <c r="BZ2806">
        <v>70</v>
      </c>
      <c r="CA2806">
        <v>10</v>
      </c>
      <c r="CB2806" t="s">
        <v>3</v>
      </c>
      <c r="CE2806">
        <v>0</v>
      </c>
      <c r="CF2806">
        <v>0</v>
      </c>
      <c r="CG2806">
        <v>0</v>
      </c>
      <c r="CM2806">
        <v>0</v>
      </c>
      <c r="CN2806" t="s">
        <v>3</v>
      </c>
      <c r="CO2806">
        <v>0</v>
      </c>
      <c r="CP2806">
        <f t="shared" si="1985"/>
        <v>142.13999999999999</v>
      </c>
      <c r="CQ2806">
        <f t="shared" si="1986"/>
        <v>0</v>
      </c>
      <c r="CR2806">
        <f t="shared" si="1987"/>
        <v>5993.85</v>
      </c>
      <c r="CS2806">
        <f t="shared" si="1988"/>
        <v>3040.45</v>
      </c>
      <c r="CT2806">
        <f t="shared" si="1989"/>
        <v>8219.68</v>
      </c>
      <c r="CU2806">
        <f t="shared" si="1990"/>
        <v>0</v>
      </c>
      <c r="CV2806">
        <f t="shared" si="1991"/>
        <v>14</v>
      </c>
      <c r="CW2806">
        <f t="shared" si="1992"/>
        <v>0</v>
      </c>
      <c r="CX2806">
        <f t="shared" si="1992"/>
        <v>0</v>
      </c>
      <c r="CY2806">
        <f t="shared" si="1993"/>
        <v>57.54</v>
      </c>
      <c r="CZ2806">
        <f t="shared" si="1994"/>
        <v>8.2200000000000006</v>
      </c>
      <c r="DC2806" t="s">
        <v>3</v>
      </c>
      <c r="DD2806" t="s">
        <v>3</v>
      </c>
      <c r="DE2806" t="s">
        <v>3</v>
      </c>
      <c r="DF2806" t="s">
        <v>3</v>
      </c>
      <c r="DG2806" t="s">
        <v>3</v>
      </c>
      <c r="DH2806" t="s">
        <v>3</v>
      </c>
      <c r="DI2806" t="s">
        <v>3</v>
      </c>
      <c r="DJ2806" t="s">
        <v>3</v>
      </c>
      <c r="DK2806" t="s">
        <v>3</v>
      </c>
      <c r="DL2806" t="s">
        <v>3</v>
      </c>
      <c r="DM2806" t="s">
        <v>3</v>
      </c>
      <c r="DN2806">
        <v>0</v>
      </c>
      <c r="DO2806">
        <v>0</v>
      </c>
      <c r="DP2806">
        <v>1</v>
      </c>
      <c r="DQ2806">
        <v>1</v>
      </c>
      <c r="DU2806">
        <v>1003</v>
      </c>
      <c r="DV2806" t="s">
        <v>26</v>
      </c>
      <c r="DW2806" t="s">
        <v>26</v>
      </c>
      <c r="DX2806">
        <v>100</v>
      </c>
      <c r="DZ2806" t="s">
        <v>3</v>
      </c>
      <c r="EA2806" t="s">
        <v>3</v>
      </c>
      <c r="EB2806" t="s">
        <v>3</v>
      </c>
      <c r="EC2806" t="s">
        <v>3</v>
      </c>
      <c r="EE2806">
        <v>35096056</v>
      </c>
      <c r="EF2806">
        <v>1</v>
      </c>
      <c r="EG2806" t="s">
        <v>20</v>
      </c>
      <c r="EH2806">
        <v>0</v>
      </c>
      <c r="EI2806" t="s">
        <v>3</v>
      </c>
      <c r="EJ2806">
        <v>4</v>
      </c>
      <c r="EK2806">
        <v>0</v>
      </c>
      <c r="EL2806" t="s">
        <v>21</v>
      </c>
      <c r="EM2806" t="s">
        <v>22</v>
      </c>
      <c r="EO2806" t="s">
        <v>3</v>
      </c>
      <c r="EQ2806">
        <v>0</v>
      </c>
      <c r="ER2806">
        <v>14213.53</v>
      </c>
      <c r="ES2806">
        <v>0</v>
      </c>
      <c r="ET2806">
        <v>5993.85</v>
      </c>
      <c r="EU2806">
        <v>3040.45</v>
      </c>
      <c r="EV2806">
        <v>8219.68</v>
      </c>
      <c r="EW2806">
        <v>14</v>
      </c>
      <c r="EX2806">
        <v>0</v>
      </c>
      <c r="EY2806">
        <v>0</v>
      </c>
      <c r="FQ2806">
        <v>0</v>
      </c>
      <c r="FR2806">
        <v>0</v>
      </c>
      <c r="FS2806">
        <v>0</v>
      </c>
      <c r="FX2806">
        <v>70</v>
      </c>
      <c r="FY2806">
        <v>10</v>
      </c>
      <c r="GA2806" t="s">
        <v>3</v>
      </c>
      <c r="GD2806">
        <v>0</v>
      </c>
      <c r="GF2806">
        <v>-140188742</v>
      </c>
      <c r="GG2806">
        <v>2</v>
      </c>
      <c r="GH2806">
        <v>1</v>
      </c>
      <c r="GI2806">
        <v>-2</v>
      </c>
      <c r="GJ2806">
        <v>0</v>
      </c>
      <c r="GK2806">
        <f>ROUND(R2806*(R12)/100,2)</f>
        <v>32.83</v>
      </c>
      <c r="GL2806">
        <f t="shared" si="1995"/>
        <v>0</v>
      </c>
      <c r="GM2806">
        <f t="shared" si="1996"/>
        <v>240.73</v>
      </c>
      <c r="GN2806">
        <f t="shared" si="1997"/>
        <v>0</v>
      </c>
      <c r="GO2806">
        <f t="shared" si="1998"/>
        <v>0</v>
      </c>
      <c r="GP2806">
        <f t="shared" si="1999"/>
        <v>240.73</v>
      </c>
      <c r="GR2806">
        <v>0</v>
      </c>
      <c r="GS2806">
        <v>3</v>
      </c>
      <c r="GT2806">
        <v>0</v>
      </c>
      <c r="GU2806" t="s">
        <v>3</v>
      </c>
      <c r="GV2806">
        <f t="shared" si="2000"/>
        <v>0</v>
      </c>
      <c r="GW2806">
        <v>1</v>
      </c>
      <c r="GX2806">
        <f t="shared" si="2001"/>
        <v>0</v>
      </c>
      <c r="HA2806">
        <v>0</v>
      </c>
      <c r="HB2806">
        <v>0</v>
      </c>
      <c r="HC2806">
        <f t="shared" si="2002"/>
        <v>0</v>
      </c>
      <c r="HE2806" t="s">
        <v>3</v>
      </c>
      <c r="HF2806" t="s">
        <v>3</v>
      </c>
      <c r="HM2806" t="s">
        <v>3</v>
      </c>
      <c r="HN2806" t="s">
        <v>3</v>
      </c>
      <c r="HO2806" t="s">
        <v>3</v>
      </c>
      <c r="HP2806" t="s">
        <v>3</v>
      </c>
      <c r="HQ2806" t="s">
        <v>3</v>
      </c>
      <c r="HS2806">
        <v>0</v>
      </c>
      <c r="IK2806">
        <v>0</v>
      </c>
    </row>
    <row r="2807" spans="1:245" x14ac:dyDescent="0.2">
      <c r="A2807">
        <v>17</v>
      </c>
      <c r="B2807">
        <v>1</v>
      </c>
      <c r="E2807" t="s">
        <v>626</v>
      </c>
      <c r="F2807" t="s">
        <v>236</v>
      </c>
      <c r="G2807" t="s">
        <v>237</v>
      </c>
      <c r="H2807" t="s">
        <v>35</v>
      </c>
      <c r="I2807">
        <v>1E-3</v>
      </c>
      <c r="J2807">
        <v>0</v>
      </c>
      <c r="K2807">
        <v>1E-3</v>
      </c>
      <c r="O2807">
        <f t="shared" si="1968"/>
        <v>99.86</v>
      </c>
      <c r="P2807">
        <f t="shared" si="1969"/>
        <v>99.86</v>
      </c>
      <c r="Q2807">
        <f t="shared" si="1970"/>
        <v>0</v>
      </c>
      <c r="R2807">
        <f t="shared" si="1971"/>
        <v>0</v>
      </c>
      <c r="S2807">
        <f t="shared" si="1972"/>
        <v>0</v>
      </c>
      <c r="T2807">
        <f t="shared" si="1973"/>
        <v>0</v>
      </c>
      <c r="U2807">
        <f t="shared" si="1974"/>
        <v>0</v>
      </c>
      <c r="V2807">
        <f t="shared" si="1975"/>
        <v>0</v>
      </c>
      <c r="W2807">
        <f t="shared" si="1976"/>
        <v>0</v>
      </c>
      <c r="X2807">
        <f t="shared" si="1977"/>
        <v>0</v>
      </c>
      <c r="Y2807">
        <f t="shared" si="1977"/>
        <v>0</v>
      </c>
      <c r="AA2807">
        <v>35364244</v>
      </c>
      <c r="AB2807">
        <f t="shared" si="1978"/>
        <v>99860.32</v>
      </c>
      <c r="AC2807">
        <f t="shared" si="1979"/>
        <v>99860.32</v>
      </c>
      <c r="AD2807">
        <f t="shared" si="1980"/>
        <v>0</v>
      </c>
      <c r="AE2807">
        <f t="shared" si="1981"/>
        <v>0</v>
      </c>
      <c r="AF2807">
        <f t="shared" si="1981"/>
        <v>0</v>
      </c>
      <c r="AG2807">
        <f t="shared" si="1982"/>
        <v>0</v>
      </c>
      <c r="AH2807">
        <f t="shared" si="1983"/>
        <v>0</v>
      </c>
      <c r="AI2807">
        <f t="shared" si="1983"/>
        <v>0</v>
      </c>
      <c r="AJ2807">
        <f t="shared" si="1984"/>
        <v>0</v>
      </c>
      <c r="AK2807">
        <v>99860.32</v>
      </c>
      <c r="AL2807">
        <v>99860.32</v>
      </c>
      <c r="AM2807">
        <v>0</v>
      </c>
      <c r="AN2807">
        <v>0</v>
      </c>
      <c r="AO2807">
        <v>0</v>
      </c>
      <c r="AP2807">
        <v>0</v>
      </c>
      <c r="AQ2807">
        <v>0</v>
      </c>
      <c r="AR2807">
        <v>0</v>
      </c>
      <c r="AS2807">
        <v>0</v>
      </c>
      <c r="AT2807">
        <v>70</v>
      </c>
      <c r="AU2807">
        <v>10</v>
      </c>
      <c r="AV2807">
        <v>1</v>
      </c>
      <c r="AW2807">
        <v>1</v>
      </c>
      <c r="AZ2807">
        <v>1</v>
      </c>
      <c r="BA2807">
        <v>1</v>
      </c>
      <c r="BB2807">
        <v>1</v>
      </c>
      <c r="BC2807">
        <v>1</v>
      </c>
      <c r="BD2807" t="s">
        <v>3</v>
      </c>
      <c r="BE2807" t="s">
        <v>3</v>
      </c>
      <c r="BF2807" t="s">
        <v>3</v>
      </c>
      <c r="BG2807" t="s">
        <v>3</v>
      </c>
      <c r="BH2807">
        <v>3</v>
      </c>
      <c r="BI2807">
        <v>4</v>
      </c>
      <c r="BJ2807" t="s">
        <v>238</v>
      </c>
      <c r="BM2807">
        <v>0</v>
      </c>
      <c r="BN2807">
        <v>0</v>
      </c>
      <c r="BO2807" t="s">
        <v>3</v>
      </c>
      <c r="BP2807">
        <v>0</v>
      </c>
      <c r="BQ2807">
        <v>1</v>
      </c>
      <c r="BR2807">
        <v>0</v>
      </c>
      <c r="BS2807">
        <v>1</v>
      </c>
      <c r="BT2807">
        <v>1</v>
      </c>
      <c r="BU2807">
        <v>1</v>
      </c>
      <c r="BV2807">
        <v>1</v>
      </c>
      <c r="BW2807">
        <v>1</v>
      </c>
      <c r="BX2807">
        <v>1</v>
      </c>
      <c r="BY2807" t="s">
        <v>3</v>
      </c>
      <c r="BZ2807">
        <v>70</v>
      </c>
      <c r="CA2807">
        <v>10</v>
      </c>
      <c r="CB2807" t="s">
        <v>3</v>
      </c>
      <c r="CE2807">
        <v>0</v>
      </c>
      <c r="CF2807">
        <v>0</v>
      </c>
      <c r="CG2807">
        <v>0</v>
      </c>
      <c r="CM2807">
        <v>0</v>
      </c>
      <c r="CN2807" t="s">
        <v>3</v>
      </c>
      <c r="CO2807">
        <v>0</v>
      </c>
      <c r="CP2807">
        <f t="shared" si="1985"/>
        <v>99.86</v>
      </c>
      <c r="CQ2807">
        <f t="shared" si="1986"/>
        <v>99860.32</v>
      </c>
      <c r="CR2807">
        <f t="shared" si="1987"/>
        <v>0</v>
      </c>
      <c r="CS2807">
        <f t="shared" si="1988"/>
        <v>0</v>
      </c>
      <c r="CT2807">
        <f t="shared" si="1989"/>
        <v>0</v>
      </c>
      <c r="CU2807">
        <f t="shared" si="1990"/>
        <v>0</v>
      </c>
      <c r="CV2807">
        <f t="shared" si="1991"/>
        <v>0</v>
      </c>
      <c r="CW2807">
        <f t="shared" si="1992"/>
        <v>0</v>
      </c>
      <c r="CX2807">
        <f t="shared" si="1992"/>
        <v>0</v>
      </c>
      <c r="CY2807">
        <f t="shared" si="1993"/>
        <v>0</v>
      </c>
      <c r="CZ2807">
        <f t="shared" si="1994"/>
        <v>0</v>
      </c>
      <c r="DC2807" t="s">
        <v>3</v>
      </c>
      <c r="DD2807" t="s">
        <v>3</v>
      </c>
      <c r="DE2807" t="s">
        <v>3</v>
      </c>
      <c r="DF2807" t="s">
        <v>3</v>
      </c>
      <c r="DG2807" t="s">
        <v>3</v>
      </c>
      <c r="DH2807" t="s">
        <v>3</v>
      </c>
      <c r="DI2807" t="s">
        <v>3</v>
      </c>
      <c r="DJ2807" t="s">
        <v>3</v>
      </c>
      <c r="DK2807" t="s">
        <v>3</v>
      </c>
      <c r="DL2807" t="s">
        <v>3</v>
      </c>
      <c r="DM2807" t="s">
        <v>3</v>
      </c>
      <c r="DN2807">
        <v>0</v>
      </c>
      <c r="DO2807">
        <v>0</v>
      </c>
      <c r="DP2807">
        <v>1</v>
      </c>
      <c r="DQ2807">
        <v>1</v>
      </c>
      <c r="DU2807">
        <v>1003</v>
      </c>
      <c r="DV2807" t="s">
        <v>35</v>
      </c>
      <c r="DW2807" t="s">
        <v>35</v>
      </c>
      <c r="DX2807">
        <v>1000</v>
      </c>
      <c r="DZ2807" t="s">
        <v>3</v>
      </c>
      <c r="EA2807" t="s">
        <v>3</v>
      </c>
      <c r="EB2807" t="s">
        <v>3</v>
      </c>
      <c r="EC2807" t="s">
        <v>3</v>
      </c>
      <c r="EE2807">
        <v>35096056</v>
      </c>
      <c r="EF2807">
        <v>1</v>
      </c>
      <c r="EG2807" t="s">
        <v>20</v>
      </c>
      <c r="EH2807">
        <v>0</v>
      </c>
      <c r="EI2807" t="s">
        <v>3</v>
      </c>
      <c r="EJ2807">
        <v>4</v>
      </c>
      <c r="EK2807">
        <v>0</v>
      </c>
      <c r="EL2807" t="s">
        <v>21</v>
      </c>
      <c r="EM2807" t="s">
        <v>22</v>
      </c>
      <c r="EO2807" t="s">
        <v>3</v>
      </c>
      <c r="EQ2807">
        <v>0</v>
      </c>
      <c r="ER2807">
        <v>99860.32</v>
      </c>
      <c r="ES2807">
        <v>99860.32</v>
      </c>
      <c r="ET2807">
        <v>0</v>
      </c>
      <c r="EU2807">
        <v>0</v>
      </c>
      <c r="EV2807">
        <v>0</v>
      </c>
      <c r="EW2807">
        <v>0</v>
      </c>
      <c r="EX2807">
        <v>0</v>
      </c>
      <c r="EY2807">
        <v>0</v>
      </c>
      <c r="FQ2807">
        <v>0</v>
      </c>
      <c r="FR2807">
        <v>0</v>
      </c>
      <c r="FS2807">
        <v>0</v>
      </c>
      <c r="FX2807">
        <v>70</v>
      </c>
      <c r="FY2807">
        <v>10</v>
      </c>
      <c r="GA2807" t="s">
        <v>3</v>
      </c>
      <c r="GD2807">
        <v>0</v>
      </c>
      <c r="GF2807">
        <v>2077141205</v>
      </c>
      <c r="GG2807">
        <v>2</v>
      </c>
      <c r="GH2807">
        <v>1</v>
      </c>
      <c r="GI2807">
        <v>-2</v>
      </c>
      <c r="GJ2807">
        <v>0</v>
      </c>
      <c r="GK2807">
        <f>ROUND(R2807*(R12)/100,2)</f>
        <v>0</v>
      </c>
      <c r="GL2807">
        <f t="shared" si="1995"/>
        <v>0</v>
      </c>
      <c r="GM2807">
        <f t="shared" si="1996"/>
        <v>99.86</v>
      </c>
      <c r="GN2807">
        <f t="shared" si="1997"/>
        <v>0</v>
      </c>
      <c r="GO2807">
        <f t="shared" si="1998"/>
        <v>0</v>
      </c>
      <c r="GP2807">
        <f t="shared" si="1999"/>
        <v>99.86</v>
      </c>
      <c r="GR2807">
        <v>0</v>
      </c>
      <c r="GS2807">
        <v>3</v>
      </c>
      <c r="GT2807">
        <v>0</v>
      </c>
      <c r="GU2807" t="s">
        <v>3</v>
      </c>
      <c r="GV2807">
        <f t="shared" si="2000"/>
        <v>0</v>
      </c>
      <c r="GW2807">
        <v>1</v>
      </c>
      <c r="GX2807">
        <f t="shared" si="2001"/>
        <v>0</v>
      </c>
      <c r="HA2807">
        <v>0</v>
      </c>
      <c r="HB2807">
        <v>0</v>
      </c>
      <c r="HC2807">
        <f t="shared" si="2002"/>
        <v>0</v>
      </c>
      <c r="HE2807" t="s">
        <v>3</v>
      </c>
      <c r="HF2807" t="s">
        <v>3</v>
      </c>
      <c r="HM2807" t="s">
        <v>3</v>
      </c>
      <c r="HN2807" t="s">
        <v>3</v>
      </c>
      <c r="HO2807" t="s">
        <v>3</v>
      </c>
      <c r="HP2807" t="s">
        <v>3</v>
      </c>
      <c r="HQ2807" t="s">
        <v>3</v>
      </c>
      <c r="HS2807">
        <v>0</v>
      </c>
      <c r="IK2807">
        <v>0</v>
      </c>
    </row>
    <row r="2808" spans="1:245" x14ac:dyDescent="0.2">
      <c r="A2808">
        <v>17</v>
      </c>
      <c r="B2808">
        <v>1</v>
      </c>
      <c r="E2808" t="s">
        <v>627</v>
      </c>
      <c r="F2808" t="s">
        <v>240</v>
      </c>
      <c r="G2808" t="s">
        <v>241</v>
      </c>
      <c r="H2808" t="s">
        <v>242</v>
      </c>
      <c r="I2808">
        <f>ROUND(2/1000,9)</f>
        <v>2E-3</v>
      </c>
      <c r="J2808">
        <v>0</v>
      </c>
      <c r="K2808">
        <f>ROUND(2/1000,9)</f>
        <v>2E-3</v>
      </c>
      <c r="O2808">
        <f t="shared" si="1968"/>
        <v>144.34</v>
      </c>
      <c r="P2808">
        <f t="shared" si="1969"/>
        <v>144.34</v>
      </c>
      <c r="Q2808">
        <f t="shared" si="1970"/>
        <v>0</v>
      </c>
      <c r="R2808">
        <f t="shared" si="1971"/>
        <v>0</v>
      </c>
      <c r="S2808">
        <f t="shared" si="1972"/>
        <v>0</v>
      </c>
      <c r="T2808">
        <f t="shared" si="1973"/>
        <v>0</v>
      </c>
      <c r="U2808">
        <f t="shared" si="1974"/>
        <v>0</v>
      </c>
      <c r="V2808">
        <f t="shared" si="1975"/>
        <v>0</v>
      </c>
      <c r="W2808">
        <f t="shared" si="1976"/>
        <v>0</v>
      </c>
      <c r="X2808">
        <f t="shared" si="1977"/>
        <v>0</v>
      </c>
      <c r="Y2808">
        <f t="shared" si="1977"/>
        <v>0</v>
      </c>
      <c r="AA2808">
        <v>35364244</v>
      </c>
      <c r="AB2808">
        <f t="shared" si="1978"/>
        <v>72169.899999999994</v>
      </c>
      <c r="AC2808">
        <f t="shared" si="1979"/>
        <v>72169.899999999994</v>
      </c>
      <c r="AD2808">
        <f t="shared" si="1980"/>
        <v>0</v>
      </c>
      <c r="AE2808">
        <f t="shared" si="1981"/>
        <v>0</v>
      </c>
      <c r="AF2808">
        <f t="shared" si="1981"/>
        <v>0</v>
      </c>
      <c r="AG2808">
        <f t="shared" si="1982"/>
        <v>0</v>
      </c>
      <c r="AH2808">
        <f t="shared" si="1983"/>
        <v>0</v>
      </c>
      <c r="AI2808">
        <f t="shared" si="1983"/>
        <v>0</v>
      </c>
      <c r="AJ2808">
        <f t="shared" si="1984"/>
        <v>0</v>
      </c>
      <c r="AK2808">
        <v>72169.899999999994</v>
      </c>
      <c r="AL2808">
        <v>72169.899999999994</v>
      </c>
      <c r="AM2808">
        <v>0</v>
      </c>
      <c r="AN2808">
        <v>0</v>
      </c>
      <c r="AO2808">
        <v>0</v>
      </c>
      <c r="AP2808">
        <v>0</v>
      </c>
      <c r="AQ2808">
        <v>0</v>
      </c>
      <c r="AR2808">
        <v>0</v>
      </c>
      <c r="AS2808">
        <v>0</v>
      </c>
      <c r="AT2808">
        <v>70</v>
      </c>
      <c r="AU2808">
        <v>10</v>
      </c>
      <c r="AV2808">
        <v>1</v>
      </c>
      <c r="AW2808">
        <v>1</v>
      </c>
      <c r="AZ2808">
        <v>1</v>
      </c>
      <c r="BA2808">
        <v>1</v>
      </c>
      <c r="BB2808">
        <v>1</v>
      </c>
      <c r="BC2808">
        <v>1</v>
      </c>
      <c r="BD2808" t="s">
        <v>3</v>
      </c>
      <c r="BE2808" t="s">
        <v>3</v>
      </c>
      <c r="BF2808" t="s">
        <v>3</v>
      </c>
      <c r="BG2808" t="s">
        <v>3</v>
      </c>
      <c r="BH2808">
        <v>3</v>
      </c>
      <c r="BI2808">
        <v>4</v>
      </c>
      <c r="BJ2808" t="s">
        <v>243</v>
      </c>
      <c r="BM2808">
        <v>0</v>
      </c>
      <c r="BN2808">
        <v>0</v>
      </c>
      <c r="BO2808" t="s">
        <v>3</v>
      </c>
      <c r="BP2808">
        <v>0</v>
      </c>
      <c r="BQ2808">
        <v>1</v>
      </c>
      <c r="BR2808">
        <v>0</v>
      </c>
      <c r="BS2808">
        <v>1</v>
      </c>
      <c r="BT2808">
        <v>1</v>
      </c>
      <c r="BU2808">
        <v>1</v>
      </c>
      <c r="BV2808">
        <v>1</v>
      </c>
      <c r="BW2808">
        <v>1</v>
      </c>
      <c r="BX2808">
        <v>1</v>
      </c>
      <c r="BY2808" t="s">
        <v>3</v>
      </c>
      <c r="BZ2808">
        <v>70</v>
      </c>
      <c r="CA2808">
        <v>10</v>
      </c>
      <c r="CB2808" t="s">
        <v>3</v>
      </c>
      <c r="CE2808">
        <v>0</v>
      </c>
      <c r="CF2808">
        <v>0</v>
      </c>
      <c r="CG2808">
        <v>0</v>
      </c>
      <c r="CM2808">
        <v>0</v>
      </c>
      <c r="CN2808" t="s">
        <v>3</v>
      </c>
      <c r="CO2808">
        <v>0</v>
      </c>
      <c r="CP2808">
        <f t="shared" si="1985"/>
        <v>144.34</v>
      </c>
      <c r="CQ2808">
        <f t="shared" si="1986"/>
        <v>72169.899999999994</v>
      </c>
      <c r="CR2808">
        <f t="shared" si="1987"/>
        <v>0</v>
      </c>
      <c r="CS2808">
        <f t="shared" si="1988"/>
        <v>0</v>
      </c>
      <c r="CT2808">
        <f t="shared" si="1989"/>
        <v>0</v>
      </c>
      <c r="CU2808">
        <f t="shared" si="1990"/>
        <v>0</v>
      </c>
      <c r="CV2808">
        <f t="shared" si="1991"/>
        <v>0</v>
      </c>
      <c r="CW2808">
        <f t="shared" si="1992"/>
        <v>0</v>
      </c>
      <c r="CX2808">
        <f t="shared" si="1992"/>
        <v>0</v>
      </c>
      <c r="CY2808">
        <f t="shared" si="1993"/>
        <v>0</v>
      </c>
      <c r="CZ2808">
        <f t="shared" si="1994"/>
        <v>0</v>
      </c>
      <c r="DC2808" t="s">
        <v>3</v>
      </c>
      <c r="DD2808" t="s">
        <v>3</v>
      </c>
      <c r="DE2808" t="s">
        <v>3</v>
      </c>
      <c r="DF2808" t="s">
        <v>3</v>
      </c>
      <c r="DG2808" t="s">
        <v>3</v>
      </c>
      <c r="DH2808" t="s">
        <v>3</v>
      </c>
      <c r="DI2808" t="s">
        <v>3</v>
      </c>
      <c r="DJ2808" t="s">
        <v>3</v>
      </c>
      <c r="DK2808" t="s">
        <v>3</v>
      </c>
      <c r="DL2808" t="s">
        <v>3</v>
      </c>
      <c r="DM2808" t="s">
        <v>3</v>
      </c>
      <c r="DN2808">
        <v>0</v>
      </c>
      <c r="DO2808">
        <v>0</v>
      </c>
      <c r="DP2808">
        <v>1</v>
      </c>
      <c r="DQ2808">
        <v>1</v>
      </c>
      <c r="DU2808">
        <v>1010</v>
      </c>
      <c r="DV2808" t="s">
        <v>242</v>
      </c>
      <c r="DW2808" t="s">
        <v>242</v>
      </c>
      <c r="DX2808">
        <v>1000</v>
      </c>
      <c r="DZ2808" t="s">
        <v>3</v>
      </c>
      <c r="EA2808" t="s">
        <v>3</v>
      </c>
      <c r="EB2808" t="s">
        <v>3</v>
      </c>
      <c r="EC2808" t="s">
        <v>3</v>
      </c>
      <c r="EE2808">
        <v>35096056</v>
      </c>
      <c r="EF2808">
        <v>1</v>
      </c>
      <c r="EG2808" t="s">
        <v>20</v>
      </c>
      <c r="EH2808">
        <v>0</v>
      </c>
      <c r="EI2808" t="s">
        <v>3</v>
      </c>
      <c r="EJ2808">
        <v>4</v>
      </c>
      <c r="EK2808">
        <v>0</v>
      </c>
      <c r="EL2808" t="s">
        <v>21</v>
      </c>
      <c r="EM2808" t="s">
        <v>22</v>
      </c>
      <c r="EO2808" t="s">
        <v>3</v>
      </c>
      <c r="EQ2808">
        <v>0</v>
      </c>
      <c r="ER2808">
        <v>72169.899999999994</v>
      </c>
      <c r="ES2808">
        <v>72169.899999999994</v>
      </c>
      <c r="ET2808">
        <v>0</v>
      </c>
      <c r="EU2808">
        <v>0</v>
      </c>
      <c r="EV2808">
        <v>0</v>
      </c>
      <c r="EW2808">
        <v>0</v>
      </c>
      <c r="EX2808">
        <v>0</v>
      </c>
      <c r="EY2808">
        <v>0</v>
      </c>
      <c r="FQ2808">
        <v>0</v>
      </c>
      <c r="FR2808">
        <v>0</v>
      </c>
      <c r="FS2808">
        <v>0</v>
      </c>
      <c r="FX2808">
        <v>70</v>
      </c>
      <c r="FY2808">
        <v>10</v>
      </c>
      <c r="GA2808" t="s">
        <v>3</v>
      </c>
      <c r="GD2808">
        <v>0</v>
      </c>
      <c r="GF2808">
        <v>653953554</v>
      </c>
      <c r="GG2808">
        <v>2</v>
      </c>
      <c r="GH2808">
        <v>1</v>
      </c>
      <c r="GI2808">
        <v>-2</v>
      </c>
      <c r="GJ2808">
        <v>0</v>
      </c>
      <c r="GK2808">
        <f>ROUND(R2808*(R12)/100,2)</f>
        <v>0</v>
      </c>
      <c r="GL2808">
        <f t="shared" si="1995"/>
        <v>0</v>
      </c>
      <c r="GM2808">
        <f t="shared" si="1996"/>
        <v>144.34</v>
      </c>
      <c r="GN2808">
        <f t="shared" si="1997"/>
        <v>0</v>
      </c>
      <c r="GO2808">
        <f t="shared" si="1998"/>
        <v>0</v>
      </c>
      <c r="GP2808">
        <f t="shared" si="1999"/>
        <v>144.34</v>
      </c>
      <c r="GR2808">
        <v>0</v>
      </c>
      <c r="GS2808">
        <v>3</v>
      </c>
      <c r="GT2808">
        <v>0</v>
      </c>
      <c r="GU2808" t="s">
        <v>3</v>
      </c>
      <c r="GV2808">
        <f t="shared" si="2000"/>
        <v>0</v>
      </c>
      <c r="GW2808">
        <v>1</v>
      </c>
      <c r="GX2808">
        <f t="shared" si="2001"/>
        <v>0</v>
      </c>
      <c r="HA2808">
        <v>0</v>
      </c>
      <c r="HB2808">
        <v>0</v>
      </c>
      <c r="HC2808">
        <f t="shared" si="2002"/>
        <v>0</v>
      </c>
      <c r="HE2808" t="s">
        <v>3</v>
      </c>
      <c r="HF2808" t="s">
        <v>3</v>
      </c>
      <c r="HM2808" t="s">
        <v>3</v>
      </c>
      <c r="HN2808" t="s">
        <v>3</v>
      </c>
      <c r="HO2808" t="s">
        <v>3</v>
      </c>
      <c r="HP2808" t="s">
        <v>3</v>
      </c>
      <c r="HQ2808" t="s">
        <v>3</v>
      </c>
      <c r="HS2808">
        <v>0</v>
      </c>
      <c r="IK2808">
        <v>0</v>
      </c>
    </row>
    <row r="2809" spans="1:245" x14ac:dyDescent="0.2">
      <c r="A2809">
        <v>17</v>
      </c>
      <c r="B2809">
        <v>1</v>
      </c>
      <c r="C2809">
        <f>ROW(SmtRes!A901)</f>
        <v>901</v>
      </c>
      <c r="D2809">
        <f>ROW(EtalonRes!A901)</f>
        <v>901</v>
      </c>
      <c r="E2809" t="s">
        <v>628</v>
      </c>
      <c r="F2809" t="s">
        <v>38</v>
      </c>
      <c r="G2809" t="s">
        <v>39</v>
      </c>
      <c r="H2809" t="s">
        <v>18</v>
      </c>
      <c r="I2809">
        <f>ROUND(4/100,9)</f>
        <v>0.04</v>
      </c>
      <c r="J2809">
        <v>0</v>
      </c>
      <c r="K2809">
        <f>ROUND(4/100,9)</f>
        <v>0.04</v>
      </c>
      <c r="O2809">
        <f t="shared" si="1968"/>
        <v>1116.6400000000001</v>
      </c>
      <c r="P2809">
        <f t="shared" si="1969"/>
        <v>0</v>
      </c>
      <c r="Q2809">
        <f t="shared" si="1970"/>
        <v>1.3</v>
      </c>
      <c r="R2809">
        <f t="shared" si="1971"/>
        <v>0.03</v>
      </c>
      <c r="S2809">
        <f t="shared" si="1972"/>
        <v>1115.3399999999999</v>
      </c>
      <c r="T2809">
        <f t="shared" si="1973"/>
        <v>0</v>
      </c>
      <c r="U2809">
        <f t="shared" si="1974"/>
        <v>1.7124000000000001</v>
      </c>
      <c r="V2809">
        <f t="shared" si="1975"/>
        <v>0</v>
      </c>
      <c r="W2809">
        <f t="shared" si="1976"/>
        <v>0</v>
      </c>
      <c r="X2809">
        <f t="shared" si="1977"/>
        <v>780.74</v>
      </c>
      <c r="Y2809">
        <f t="shared" si="1977"/>
        <v>111.53</v>
      </c>
      <c r="AA2809">
        <v>35364244</v>
      </c>
      <c r="AB2809">
        <f t="shared" si="1978"/>
        <v>27916.01</v>
      </c>
      <c r="AC2809">
        <f t="shared" si="1979"/>
        <v>0</v>
      </c>
      <c r="AD2809">
        <f t="shared" si="1980"/>
        <v>32.57</v>
      </c>
      <c r="AE2809">
        <f t="shared" si="1981"/>
        <v>0.69</v>
      </c>
      <c r="AF2809">
        <f t="shared" si="1981"/>
        <v>27883.439999999999</v>
      </c>
      <c r="AG2809">
        <f t="shared" si="1982"/>
        <v>0</v>
      </c>
      <c r="AH2809">
        <f t="shared" si="1983"/>
        <v>42.81</v>
      </c>
      <c r="AI2809">
        <f t="shared" si="1983"/>
        <v>0</v>
      </c>
      <c r="AJ2809">
        <f t="shared" si="1984"/>
        <v>0</v>
      </c>
      <c r="AK2809">
        <v>27916.01</v>
      </c>
      <c r="AL2809">
        <v>0</v>
      </c>
      <c r="AM2809">
        <v>32.57</v>
      </c>
      <c r="AN2809">
        <v>0.69</v>
      </c>
      <c r="AO2809">
        <v>27883.439999999999</v>
      </c>
      <c r="AP2809">
        <v>0</v>
      </c>
      <c r="AQ2809">
        <v>42.81</v>
      </c>
      <c r="AR2809">
        <v>0</v>
      </c>
      <c r="AS2809">
        <v>0</v>
      </c>
      <c r="AT2809">
        <v>70</v>
      </c>
      <c r="AU2809">
        <v>10</v>
      </c>
      <c r="AV2809">
        <v>1</v>
      </c>
      <c r="AW2809">
        <v>1</v>
      </c>
      <c r="AZ2809">
        <v>1</v>
      </c>
      <c r="BA2809">
        <v>1</v>
      </c>
      <c r="BB2809">
        <v>1</v>
      </c>
      <c r="BC2809">
        <v>1</v>
      </c>
      <c r="BD2809" t="s">
        <v>3</v>
      </c>
      <c r="BE2809" t="s">
        <v>3</v>
      </c>
      <c r="BF2809" t="s">
        <v>3</v>
      </c>
      <c r="BG2809" t="s">
        <v>3</v>
      </c>
      <c r="BH2809">
        <v>0</v>
      </c>
      <c r="BI2809">
        <v>4</v>
      </c>
      <c r="BJ2809" t="s">
        <v>40</v>
      </c>
      <c r="BM2809">
        <v>0</v>
      </c>
      <c r="BN2809">
        <v>0</v>
      </c>
      <c r="BO2809" t="s">
        <v>3</v>
      </c>
      <c r="BP2809">
        <v>0</v>
      </c>
      <c r="BQ2809">
        <v>1</v>
      </c>
      <c r="BR2809">
        <v>0</v>
      </c>
      <c r="BS2809">
        <v>1</v>
      </c>
      <c r="BT2809">
        <v>1</v>
      </c>
      <c r="BU2809">
        <v>1</v>
      </c>
      <c r="BV2809">
        <v>1</v>
      </c>
      <c r="BW2809">
        <v>1</v>
      </c>
      <c r="BX2809">
        <v>1</v>
      </c>
      <c r="BY2809" t="s">
        <v>3</v>
      </c>
      <c r="BZ2809">
        <v>70</v>
      </c>
      <c r="CA2809">
        <v>10</v>
      </c>
      <c r="CB2809" t="s">
        <v>3</v>
      </c>
      <c r="CE2809">
        <v>0</v>
      </c>
      <c r="CF2809">
        <v>0</v>
      </c>
      <c r="CG2809">
        <v>0</v>
      </c>
      <c r="CM2809">
        <v>0</v>
      </c>
      <c r="CN2809" t="s">
        <v>3</v>
      </c>
      <c r="CO2809">
        <v>0</v>
      </c>
      <c r="CP2809">
        <f t="shared" si="1985"/>
        <v>1116.6399999999999</v>
      </c>
      <c r="CQ2809">
        <f t="shared" si="1986"/>
        <v>0</v>
      </c>
      <c r="CR2809">
        <f t="shared" si="1987"/>
        <v>32.57</v>
      </c>
      <c r="CS2809">
        <f t="shared" si="1988"/>
        <v>0.69</v>
      </c>
      <c r="CT2809">
        <f t="shared" si="1989"/>
        <v>27883.439999999999</v>
      </c>
      <c r="CU2809">
        <f t="shared" si="1990"/>
        <v>0</v>
      </c>
      <c r="CV2809">
        <f t="shared" si="1991"/>
        <v>42.81</v>
      </c>
      <c r="CW2809">
        <f t="shared" si="1992"/>
        <v>0</v>
      </c>
      <c r="CX2809">
        <f t="shared" si="1992"/>
        <v>0</v>
      </c>
      <c r="CY2809">
        <f t="shared" si="1993"/>
        <v>780.73799999999983</v>
      </c>
      <c r="CZ2809">
        <f t="shared" si="1994"/>
        <v>111.53399999999999</v>
      </c>
      <c r="DC2809" t="s">
        <v>3</v>
      </c>
      <c r="DD2809" t="s">
        <v>3</v>
      </c>
      <c r="DE2809" t="s">
        <v>3</v>
      </c>
      <c r="DF2809" t="s">
        <v>3</v>
      </c>
      <c r="DG2809" t="s">
        <v>3</v>
      </c>
      <c r="DH2809" t="s">
        <v>3</v>
      </c>
      <c r="DI2809" t="s">
        <v>3</v>
      </c>
      <c r="DJ2809" t="s">
        <v>3</v>
      </c>
      <c r="DK2809" t="s">
        <v>3</v>
      </c>
      <c r="DL2809" t="s">
        <v>3</v>
      </c>
      <c r="DM2809" t="s">
        <v>3</v>
      </c>
      <c r="DN2809">
        <v>0</v>
      </c>
      <c r="DO2809">
        <v>0</v>
      </c>
      <c r="DP2809">
        <v>1</v>
      </c>
      <c r="DQ2809">
        <v>1</v>
      </c>
      <c r="DU2809">
        <v>1010</v>
      </c>
      <c r="DV2809" t="s">
        <v>18</v>
      </c>
      <c r="DW2809" t="s">
        <v>18</v>
      </c>
      <c r="DX2809">
        <v>100</v>
      </c>
      <c r="DZ2809" t="s">
        <v>3</v>
      </c>
      <c r="EA2809" t="s">
        <v>3</v>
      </c>
      <c r="EB2809" t="s">
        <v>3</v>
      </c>
      <c r="EC2809" t="s">
        <v>3</v>
      </c>
      <c r="EE2809">
        <v>35096056</v>
      </c>
      <c r="EF2809">
        <v>1</v>
      </c>
      <c r="EG2809" t="s">
        <v>20</v>
      </c>
      <c r="EH2809">
        <v>0</v>
      </c>
      <c r="EI2809" t="s">
        <v>3</v>
      </c>
      <c r="EJ2809">
        <v>4</v>
      </c>
      <c r="EK2809">
        <v>0</v>
      </c>
      <c r="EL2809" t="s">
        <v>21</v>
      </c>
      <c r="EM2809" t="s">
        <v>22</v>
      </c>
      <c r="EO2809" t="s">
        <v>3</v>
      </c>
      <c r="EQ2809">
        <v>262144</v>
      </c>
      <c r="ER2809">
        <v>27916.01</v>
      </c>
      <c r="ES2809">
        <v>0</v>
      </c>
      <c r="ET2809">
        <v>32.57</v>
      </c>
      <c r="EU2809">
        <v>0.69</v>
      </c>
      <c r="EV2809">
        <v>27883.439999999999</v>
      </c>
      <c r="EW2809">
        <v>42.81</v>
      </c>
      <c r="EX2809">
        <v>0</v>
      </c>
      <c r="EY2809">
        <v>0</v>
      </c>
      <c r="FQ2809">
        <v>0</v>
      </c>
      <c r="FR2809">
        <v>0</v>
      </c>
      <c r="FS2809">
        <v>0</v>
      </c>
      <c r="FX2809">
        <v>70</v>
      </c>
      <c r="FY2809">
        <v>10</v>
      </c>
      <c r="GA2809" t="s">
        <v>3</v>
      </c>
      <c r="GD2809">
        <v>0</v>
      </c>
      <c r="GF2809">
        <v>1394402761</v>
      </c>
      <c r="GG2809">
        <v>2</v>
      </c>
      <c r="GH2809">
        <v>1</v>
      </c>
      <c r="GI2809">
        <v>-2</v>
      </c>
      <c r="GJ2809">
        <v>0</v>
      </c>
      <c r="GK2809">
        <f>ROUND(R2809*(R12)/100,2)</f>
        <v>0.03</v>
      </c>
      <c r="GL2809">
        <f t="shared" si="1995"/>
        <v>0</v>
      </c>
      <c r="GM2809">
        <f t="shared" si="1996"/>
        <v>2008.94</v>
      </c>
      <c r="GN2809">
        <f t="shared" si="1997"/>
        <v>0</v>
      </c>
      <c r="GO2809">
        <f t="shared" si="1998"/>
        <v>0</v>
      </c>
      <c r="GP2809">
        <f t="shared" si="1999"/>
        <v>2008.94</v>
      </c>
      <c r="GR2809">
        <v>0</v>
      </c>
      <c r="GS2809">
        <v>3</v>
      </c>
      <c r="GT2809">
        <v>0</v>
      </c>
      <c r="GU2809" t="s">
        <v>3</v>
      </c>
      <c r="GV2809">
        <f t="shared" si="2000"/>
        <v>0</v>
      </c>
      <c r="GW2809">
        <v>1</v>
      </c>
      <c r="GX2809">
        <f t="shared" si="2001"/>
        <v>0</v>
      </c>
      <c r="HA2809">
        <v>0</v>
      </c>
      <c r="HB2809">
        <v>0</v>
      </c>
      <c r="HC2809">
        <f t="shared" si="2002"/>
        <v>0</v>
      </c>
      <c r="HE2809" t="s">
        <v>3</v>
      </c>
      <c r="HF2809" t="s">
        <v>3</v>
      </c>
      <c r="HM2809" t="s">
        <v>3</v>
      </c>
      <c r="HN2809" t="s">
        <v>3</v>
      </c>
      <c r="HO2809" t="s">
        <v>3</v>
      </c>
      <c r="HP2809" t="s">
        <v>3</v>
      </c>
      <c r="HQ2809" t="s">
        <v>3</v>
      </c>
      <c r="HS2809">
        <v>0</v>
      </c>
      <c r="IK2809">
        <v>0</v>
      </c>
    </row>
    <row r="2810" spans="1:245" x14ac:dyDescent="0.2">
      <c r="A2810">
        <v>17</v>
      </c>
      <c r="B2810">
        <v>1</v>
      </c>
      <c r="C2810">
        <f>ROW(SmtRes!A903)</f>
        <v>903</v>
      </c>
      <c r="D2810">
        <f>ROW(EtalonRes!A903)</f>
        <v>903</v>
      </c>
      <c r="E2810" t="s">
        <v>629</v>
      </c>
      <c r="F2810" t="s">
        <v>42</v>
      </c>
      <c r="G2810" t="s">
        <v>43</v>
      </c>
      <c r="H2810" t="s">
        <v>18</v>
      </c>
      <c r="I2810">
        <f>ROUND(1/100,9)</f>
        <v>0.01</v>
      </c>
      <c r="J2810">
        <v>0</v>
      </c>
      <c r="K2810">
        <f>ROUND(1/100,9)</f>
        <v>0.01</v>
      </c>
      <c r="O2810">
        <f t="shared" si="1968"/>
        <v>255.78</v>
      </c>
      <c r="P2810">
        <f t="shared" si="1969"/>
        <v>0</v>
      </c>
      <c r="Q2810">
        <f t="shared" si="1970"/>
        <v>0.33</v>
      </c>
      <c r="R2810">
        <f t="shared" si="1971"/>
        <v>0.01</v>
      </c>
      <c r="S2810">
        <f t="shared" si="1972"/>
        <v>255.45</v>
      </c>
      <c r="T2810">
        <f t="shared" si="1973"/>
        <v>0</v>
      </c>
      <c r="U2810">
        <f t="shared" si="1974"/>
        <v>0.39219999999999999</v>
      </c>
      <c r="V2810">
        <f t="shared" si="1975"/>
        <v>0</v>
      </c>
      <c r="W2810">
        <f t="shared" si="1976"/>
        <v>0</v>
      </c>
      <c r="X2810">
        <f t="shared" si="1977"/>
        <v>178.82</v>
      </c>
      <c r="Y2810">
        <f t="shared" si="1977"/>
        <v>25.55</v>
      </c>
      <c r="AA2810">
        <v>35364244</v>
      </c>
      <c r="AB2810">
        <f t="shared" si="1978"/>
        <v>25577.73</v>
      </c>
      <c r="AC2810">
        <f t="shared" si="1979"/>
        <v>0</v>
      </c>
      <c r="AD2810">
        <f t="shared" si="1980"/>
        <v>32.57</v>
      </c>
      <c r="AE2810">
        <f t="shared" si="1981"/>
        <v>0.69</v>
      </c>
      <c r="AF2810">
        <f t="shared" si="1981"/>
        <v>25545.16</v>
      </c>
      <c r="AG2810">
        <f t="shared" si="1982"/>
        <v>0</v>
      </c>
      <c r="AH2810">
        <f t="shared" si="1983"/>
        <v>39.22</v>
      </c>
      <c r="AI2810">
        <f t="shared" si="1983"/>
        <v>0</v>
      </c>
      <c r="AJ2810">
        <f t="shared" si="1984"/>
        <v>0</v>
      </c>
      <c r="AK2810">
        <v>25577.73</v>
      </c>
      <c r="AL2810">
        <v>0</v>
      </c>
      <c r="AM2810">
        <v>32.57</v>
      </c>
      <c r="AN2810">
        <v>0.69</v>
      </c>
      <c r="AO2810">
        <v>25545.16</v>
      </c>
      <c r="AP2810">
        <v>0</v>
      </c>
      <c r="AQ2810">
        <v>39.22</v>
      </c>
      <c r="AR2810">
        <v>0</v>
      </c>
      <c r="AS2810">
        <v>0</v>
      </c>
      <c r="AT2810">
        <v>70</v>
      </c>
      <c r="AU2810">
        <v>10</v>
      </c>
      <c r="AV2810">
        <v>1</v>
      </c>
      <c r="AW2810">
        <v>1</v>
      </c>
      <c r="AZ2810">
        <v>1</v>
      </c>
      <c r="BA2810">
        <v>1</v>
      </c>
      <c r="BB2810">
        <v>1</v>
      </c>
      <c r="BC2810">
        <v>1</v>
      </c>
      <c r="BD2810" t="s">
        <v>3</v>
      </c>
      <c r="BE2810" t="s">
        <v>3</v>
      </c>
      <c r="BF2810" t="s">
        <v>3</v>
      </c>
      <c r="BG2810" t="s">
        <v>3</v>
      </c>
      <c r="BH2810">
        <v>0</v>
      </c>
      <c r="BI2810">
        <v>4</v>
      </c>
      <c r="BJ2810" t="s">
        <v>44</v>
      </c>
      <c r="BM2810">
        <v>0</v>
      </c>
      <c r="BN2810">
        <v>0</v>
      </c>
      <c r="BO2810" t="s">
        <v>3</v>
      </c>
      <c r="BP2810">
        <v>0</v>
      </c>
      <c r="BQ2810">
        <v>1</v>
      </c>
      <c r="BR2810">
        <v>0</v>
      </c>
      <c r="BS2810">
        <v>1</v>
      </c>
      <c r="BT2810">
        <v>1</v>
      </c>
      <c r="BU2810">
        <v>1</v>
      </c>
      <c r="BV2810">
        <v>1</v>
      </c>
      <c r="BW2810">
        <v>1</v>
      </c>
      <c r="BX2810">
        <v>1</v>
      </c>
      <c r="BY2810" t="s">
        <v>3</v>
      </c>
      <c r="BZ2810">
        <v>70</v>
      </c>
      <c r="CA2810">
        <v>10</v>
      </c>
      <c r="CB2810" t="s">
        <v>3</v>
      </c>
      <c r="CE2810">
        <v>0</v>
      </c>
      <c r="CF2810">
        <v>0</v>
      </c>
      <c r="CG2810">
        <v>0</v>
      </c>
      <c r="CM2810">
        <v>0</v>
      </c>
      <c r="CN2810" t="s">
        <v>3</v>
      </c>
      <c r="CO2810">
        <v>0</v>
      </c>
      <c r="CP2810">
        <f t="shared" si="1985"/>
        <v>255.78</v>
      </c>
      <c r="CQ2810">
        <f t="shared" si="1986"/>
        <v>0</v>
      </c>
      <c r="CR2810">
        <f t="shared" si="1987"/>
        <v>32.57</v>
      </c>
      <c r="CS2810">
        <f t="shared" si="1988"/>
        <v>0.69</v>
      </c>
      <c r="CT2810">
        <f t="shared" si="1989"/>
        <v>25545.16</v>
      </c>
      <c r="CU2810">
        <f t="shared" si="1990"/>
        <v>0</v>
      </c>
      <c r="CV2810">
        <f t="shared" si="1991"/>
        <v>39.22</v>
      </c>
      <c r="CW2810">
        <f t="shared" si="1992"/>
        <v>0</v>
      </c>
      <c r="CX2810">
        <f t="shared" si="1992"/>
        <v>0</v>
      </c>
      <c r="CY2810">
        <f t="shared" si="1993"/>
        <v>178.815</v>
      </c>
      <c r="CZ2810">
        <f t="shared" si="1994"/>
        <v>25.545000000000002</v>
      </c>
      <c r="DC2810" t="s">
        <v>3</v>
      </c>
      <c r="DD2810" t="s">
        <v>3</v>
      </c>
      <c r="DE2810" t="s">
        <v>3</v>
      </c>
      <c r="DF2810" t="s">
        <v>3</v>
      </c>
      <c r="DG2810" t="s">
        <v>3</v>
      </c>
      <c r="DH2810" t="s">
        <v>3</v>
      </c>
      <c r="DI2810" t="s">
        <v>3</v>
      </c>
      <c r="DJ2810" t="s">
        <v>3</v>
      </c>
      <c r="DK2810" t="s">
        <v>3</v>
      </c>
      <c r="DL2810" t="s">
        <v>3</v>
      </c>
      <c r="DM2810" t="s">
        <v>3</v>
      </c>
      <c r="DN2810">
        <v>0</v>
      </c>
      <c r="DO2810">
        <v>0</v>
      </c>
      <c r="DP2810">
        <v>1</v>
      </c>
      <c r="DQ2810">
        <v>1</v>
      </c>
      <c r="DU2810">
        <v>1010</v>
      </c>
      <c r="DV2810" t="s">
        <v>18</v>
      </c>
      <c r="DW2810" t="s">
        <v>18</v>
      </c>
      <c r="DX2810">
        <v>100</v>
      </c>
      <c r="DZ2810" t="s">
        <v>3</v>
      </c>
      <c r="EA2810" t="s">
        <v>3</v>
      </c>
      <c r="EB2810" t="s">
        <v>3</v>
      </c>
      <c r="EC2810" t="s">
        <v>3</v>
      </c>
      <c r="EE2810">
        <v>35096056</v>
      </c>
      <c r="EF2810">
        <v>1</v>
      </c>
      <c r="EG2810" t="s">
        <v>20</v>
      </c>
      <c r="EH2810">
        <v>0</v>
      </c>
      <c r="EI2810" t="s">
        <v>3</v>
      </c>
      <c r="EJ2810">
        <v>4</v>
      </c>
      <c r="EK2810">
        <v>0</v>
      </c>
      <c r="EL2810" t="s">
        <v>21</v>
      </c>
      <c r="EM2810" t="s">
        <v>22</v>
      </c>
      <c r="EO2810" t="s">
        <v>3</v>
      </c>
      <c r="EQ2810">
        <v>262144</v>
      </c>
      <c r="ER2810">
        <v>25577.73</v>
      </c>
      <c r="ES2810">
        <v>0</v>
      </c>
      <c r="ET2810">
        <v>32.57</v>
      </c>
      <c r="EU2810">
        <v>0.69</v>
      </c>
      <c r="EV2810">
        <v>25545.16</v>
      </c>
      <c r="EW2810">
        <v>39.22</v>
      </c>
      <c r="EX2810">
        <v>0</v>
      </c>
      <c r="EY2810">
        <v>0</v>
      </c>
      <c r="FQ2810">
        <v>0</v>
      </c>
      <c r="FR2810">
        <v>0</v>
      </c>
      <c r="FS2810">
        <v>0</v>
      </c>
      <c r="FX2810">
        <v>70</v>
      </c>
      <c r="FY2810">
        <v>10</v>
      </c>
      <c r="GA2810" t="s">
        <v>3</v>
      </c>
      <c r="GD2810">
        <v>0</v>
      </c>
      <c r="GF2810">
        <v>1212913616</v>
      </c>
      <c r="GG2810">
        <v>2</v>
      </c>
      <c r="GH2810">
        <v>1</v>
      </c>
      <c r="GI2810">
        <v>-2</v>
      </c>
      <c r="GJ2810">
        <v>0</v>
      </c>
      <c r="GK2810">
        <f>ROUND(R2810*(R12)/100,2)</f>
        <v>0.01</v>
      </c>
      <c r="GL2810">
        <f t="shared" si="1995"/>
        <v>0</v>
      </c>
      <c r="GM2810">
        <f t="shared" si="1996"/>
        <v>460.16</v>
      </c>
      <c r="GN2810">
        <f t="shared" si="1997"/>
        <v>0</v>
      </c>
      <c r="GO2810">
        <f t="shared" si="1998"/>
        <v>0</v>
      </c>
      <c r="GP2810">
        <f t="shared" si="1999"/>
        <v>460.16</v>
      </c>
      <c r="GR2810">
        <v>0</v>
      </c>
      <c r="GS2810">
        <v>3</v>
      </c>
      <c r="GT2810">
        <v>0</v>
      </c>
      <c r="GU2810" t="s">
        <v>3</v>
      </c>
      <c r="GV2810">
        <f t="shared" si="2000"/>
        <v>0</v>
      </c>
      <c r="GW2810">
        <v>1</v>
      </c>
      <c r="GX2810">
        <f t="shared" si="2001"/>
        <v>0</v>
      </c>
      <c r="HA2810">
        <v>0</v>
      </c>
      <c r="HB2810">
        <v>0</v>
      </c>
      <c r="HC2810">
        <f t="shared" si="2002"/>
        <v>0</v>
      </c>
      <c r="HE2810" t="s">
        <v>3</v>
      </c>
      <c r="HF2810" t="s">
        <v>3</v>
      </c>
      <c r="HM2810" t="s">
        <v>3</v>
      </c>
      <c r="HN2810" t="s">
        <v>3</v>
      </c>
      <c r="HO2810" t="s">
        <v>3</v>
      </c>
      <c r="HP2810" t="s">
        <v>3</v>
      </c>
      <c r="HQ2810" t="s">
        <v>3</v>
      </c>
      <c r="HS2810">
        <v>0</v>
      </c>
      <c r="IK2810">
        <v>0</v>
      </c>
    </row>
    <row r="2811" spans="1:245" x14ac:dyDescent="0.2">
      <c r="A2811">
        <v>17</v>
      </c>
      <c r="B2811">
        <v>1</v>
      </c>
      <c r="C2811">
        <f>ROW(SmtRes!A904)</f>
        <v>904</v>
      </c>
      <c r="D2811">
        <f>ROW(EtalonRes!A904)</f>
        <v>904</v>
      </c>
      <c r="E2811" t="s">
        <v>630</v>
      </c>
      <c r="F2811" t="s">
        <v>255</v>
      </c>
      <c r="G2811" t="s">
        <v>256</v>
      </c>
      <c r="H2811" t="s">
        <v>18</v>
      </c>
      <c r="I2811">
        <f>ROUND(1/100,9)</f>
        <v>0.01</v>
      </c>
      <c r="J2811">
        <v>0</v>
      </c>
      <c r="K2811">
        <f>ROUND(1/100,9)</f>
        <v>0.01</v>
      </c>
      <c r="O2811">
        <f t="shared" si="1968"/>
        <v>225.56</v>
      </c>
      <c r="P2811">
        <f t="shared" si="1969"/>
        <v>0</v>
      </c>
      <c r="Q2811">
        <f t="shared" si="1970"/>
        <v>0</v>
      </c>
      <c r="R2811">
        <f t="shared" si="1971"/>
        <v>0</v>
      </c>
      <c r="S2811">
        <f t="shared" si="1972"/>
        <v>225.56</v>
      </c>
      <c r="T2811">
        <f t="shared" si="1973"/>
        <v>0</v>
      </c>
      <c r="U2811">
        <f t="shared" si="1974"/>
        <v>0.34630000000000005</v>
      </c>
      <c r="V2811">
        <f t="shared" si="1975"/>
        <v>0</v>
      </c>
      <c r="W2811">
        <f t="shared" si="1976"/>
        <v>0</v>
      </c>
      <c r="X2811">
        <f t="shared" si="1977"/>
        <v>157.88999999999999</v>
      </c>
      <c r="Y2811">
        <f t="shared" si="1977"/>
        <v>22.56</v>
      </c>
      <c r="AA2811">
        <v>35364244</v>
      </c>
      <c r="AB2811">
        <f t="shared" si="1978"/>
        <v>22555.56</v>
      </c>
      <c r="AC2811">
        <f t="shared" si="1979"/>
        <v>0</v>
      </c>
      <c r="AD2811">
        <f t="shared" si="1980"/>
        <v>0</v>
      </c>
      <c r="AE2811">
        <f t="shared" si="1981"/>
        <v>0</v>
      </c>
      <c r="AF2811">
        <f t="shared" si="1981"/>
        <v>22555.56</v>
      </c>
      <c r="AG2811">
        <f t="shared" si="1982"/>
        <v>0</v>
      </c>
      <c r="AH2811">
        <f t="shared" si="1983"/>
        <v>34.630000000000003</v>
      </c>
      <c r="AI2811">
        <f t="shared" si="1983"/>
        <v>0</v>
      </c>
      <c r="AJ2811">
        <f t="shared" si="1984"/>
        <v>0</v>
      </c>
      <c r="AK2811">
        <v>22555.56</v>
      </c>
      <c r="AL2811">
        <v>0</v>
      </c>
      <c r="AM2811">
        <v>0</v>
      </c>
      <c r="AN2811">
        <v>0</v>
      </c>
      <c r="AO2811">
        <v>22555.56</v>
      </c>
      <c r="AP2811">
        <v>0</v>
      </c>
      <c r="AQ2811">
        <v>34.630000000000003</v>
      </c>
      <c r="AR2811">
        <v>0</v>
      </c>
      <c r="AS2811">
        <v>0</v>
      </c>
      <c r="AT2811">
        <v>70</v>
      </c>
      <c r="AU2811">
        <v>10</v>
      </c>
      <c r="AV2811">
        <v>1</v>
      </c>
      <c r="AW2811">
        <v>1</v>
      </c>
      <c r="AZ2811">
        <v>1</v>
      </c>
      <c r="BA2811">
        <v>1</v>
      </c>
      <c r="BB2811">
        <v>1</v>
      </c>
      <c r="BC2811">
        <v>1</v>
      </c>
      <c r="BD2811" t="s">
        <v>3</v>
      </c>
      <c r="BE2811" t="s">
        <v>3</v>
      </c>
      <c r="BF2811" t="s">
        <v>3</v>
      </c>
      <c r="BG2811" t="s">
        <v>3</v>
      </c>
      <c r="BH2811">
        <v>0</v>
      </c>
      <c r="BI2811">
        <v>4</v>
      </c>
      <c r="BJ2811" t="s">
        <v>257</v>
      </c>
      <c r="BM2811">
        <v>0</v>
      </c>
      <c r="BN2811">
        <v>0</v>
      </c>
      <c r="BO2811" t="s">
        <v>3</v>
      </c>
      <c r="BP2811">
        <v>0</v>
      </c>
      <c r="BQ2811">
        <v>1</v>
      </c>
      <c r="BR2811">
        <v>0</v>
      </c>
      <c r="BS2811">
        <v>1</v>
      </c>
      <c r="BT2811">
        <v>1</v>
      </c>
      <c r="BU2811">
        <v>1</v>
      </c>
      <c r="BV2811">
        <v>1</v>
      </c>
      <c r="BW2811">
        <v>1</v>
      </c>
      <c r="BX2811">
        <v>1</v>
      </c>
      <c r="BY2811" t="s">
        <v>3</v>
      </c>
      <c r="BZ2811">
        <v>70</v>
      </c>
      <c r="CA2811">
        <v>10</v>
      </c>
      <c r="CB2811" t="s">
        <v>3</v>
      </c>
      <c r="CE2811">
        <v>0</v>
      </c>
      <c r="CF2811">
        <v>0</v>
      </c>
      <c r="CG2811">
        <v>0</v>
      </c>
      <c r="CM2811">
        <v>0</v>
      </c>
      <c r="CN2811" t="s">
        <v>3</v>
      </c>
      <c r="CO2811">
        <v>0</v>
      </c>
      <c r="CP2811">
        <f t="shared" si="1985"/>
        <v>225.56</v>
      </c>
      <c r="CQ2811">
        <f t="shared" si="1986"/>
        <v>0</v>
      </c>
      <c r="CR2811">
        <f t="shared" si="1987"/>
        <v>0</v>
      </c>
      <c r="CS2811">
        <f t="shared" si="1988"/>
        <v>0</v>
      </c>
      <c r="CT2811">
        <f t="shared" si="1989"/>
        <v>22555.56</v>
      </c>
      <c r="CU2811">
        <f t="shared" si="1990"/>
        <v>0</v>
      </c>
      <c r="CV2811">
        <f t="shared" si="1991"/>
        <v>34.630000000000003</v>
      </c>
      <c r="CW2811">
        <f t="shared" si="1992"/>
        <v>0</v>
      </c>
      <c r="CX2811">
        <f t="shared" si="1992"/>
        <v>0</v>
      </c>
      <c r="CY2811">
        <f t="shared" si="1993"/>
        <v>157.892</v>
      </c>
      <c r="CZ2811">
        <f t="shared" si="1994"/>
        <v>22.555999999999997</v>
      </c>
      <c r="DC2811" t="s">
        <v>3</v>
      </c>
      <c r="DD2811" t="s">
        <v>3</v>
      </c>
      <c r="DE2811" t="s">
        <v>3</v>
      </c>
      <c r="DF2811" t="s">
        <v>3</v>
      </c>
      <c r="DG2811" t="s">
        <v>3</v>
      </c>
      <c r="DH2811" t="s">
        <v>3</v>
      </c>
      <c r="DI2811" t="s">
        <v>3</v>
      </c>
      <c r="DJ2811" t="s">
        <v>3</v>
      </c>
      <c r="DK2811" t="s">
        <v>3</v>
      </c>
      <c r="DL2811" t="s">
        <v>3</v>
      </c>
      <c r="DM2811" t="s">
        <v>3</v>
      </c>
      <c r="DN2811">
        <v>0</v>
      </c>
      <c r="DO2811">
        <v>0</v>
      </c>
      <c r="DP2811">
        <v>1</v>
      </c>
      <c r="DQ2811">
        <v>1</v>
      </c>
      <c r="DU2811">
        <v>1010</v>
      </c>
      <c r="DV2811" t="s">
        <v>18</v>
      </c>
      <c r="DW2811" t="s">
        <v>18</v>
      </c>
      <c r="DX2811">
        <v>100</v>
      </c>
      <c r="DZ2811" t="s">
        <v>3</v>
      </c>
      <c r="EA2811" t="s">
        <v>3</v>
      </c>
      <c r="EB2811" t="s">
        <v>3</v>
      </c>
      <c r="EC2811" t="s">
        <v>3</v>
      </c>
      <c r="EE2811">
        <v>35096056</v>
      </c>
      <c r="EF2811">
        <v>1</v>
      </c>
      <c r="EG2811" t="s">
        <v>20</v>
      </c>
      <c r="EH2811">
        <v>0</v>
      </c>
      <c r="EI2811" t="s">
        <v>3</v>
      </c>
      <c r="EJ2811">
        <v>4</v>
      </c>
      <c r="EK2811">
        <v>0</v>
      </c>
      <c r="EL2811" t="s">
        <v>21</v>
      </c>
      <c r="EM2811" t="s">
        <v>22</v>
      </c>
      <c r="EO2811" t="s">
        <v>3</v>
      </c>
      <c r="EQ2811">
        <v>262144</v>
      </c>
      <c r="ER2811">
        <v>22555.56</v>
      </c>
      <c r="ES2811">
        <v>0</v>
      </c>
      <c r="ET2811">
        <v>0</v>
      </c>
      <c r="EU2811">
        <v>0</v>
      </c>
      <c r="EV2811">
        <v>22555.56</v>
      </c>
      <c r="EW2811">
        <v>34.630000000000003</v>
      </c>
      <c r="EX2811">
        <v>0</v>
      </c>
      <c r="EY2811">
        <v>0</v>
      </c>
      <c r="FQ2811">
        <v>0</v>
      </c>
      <c r="FR2811">
        <v>0</v>
      </c>
      <c r="FS2811">
        <v>0</v>
      </c>
      <c r="FX2811">
        <v>70</v>
      </c>
      <c r="FY2811">
        <v>10</v>
      </c>
      <c r="GA2811" t="s">
        <v>3</v>
      </c>
      <c r="GD2811">
        <v>0</v>
      </c>
      <c r="GF2811">
        <v>-24549344</v>
      </c>
      <c r="GG2811">
        <v>2</v>
      </c>
      <c r="GH2811">
        <v>1</v>
      </c>
      <c r="GI2811">
        <v>-2</v>
      </c>
      <c r="GJ2811">
        <v>0</v>
      </c>
      <c r="GK2811">
        <f>ROUND(R2811*(R12)/100,2)</f>
        <v>0</v>
      </c>
      <c r="GL2811">
        <f t="shared" si="1995"/>
        <v>0</v>
      </c>
      <c r="GM2811">
        <f t="shared" si="1996"/>
        <v>406.01</v>
      </c>
      <c r="GN2811">
        <f t="shared" si="1997"/>
        <v>0</v>
      </c>
      <c r="GO2811">
        <f t="shared" si="1998"/>
        <v>0</v>
      </c>
      <c r="GP2811">
        <f t="shared" si="1999"/>
        <v>406.01</v>
      </c>
      <c r="GR2811">
        <v>0</v>
      </c>
      <c r="GS2811">
        <v>3</v>
      </c>
      <c r="GT2811">
        <v>0</v>
      </c>
      <c r="GU2811" t="s">
        <v>3</v>
      </c>
      <c r="GV2811">
        <f t="shared" si="2000"/>
        <v>0</v>
      </c>
      <c r="GW2811">
        <v>1</v>
      </c>
      <c r="GX2811">
        <f t="shared" si="2001"/>
        <v>0</v>
      </c>
      <c r="HA2811">
        <v>0</v>
      </c>
      <c r="HB2811">
        <v>0</v>
      </c>
      <c r="HC2811">
        <f t="shared" si="2002"/>
        <v>0</v>
      </c>
      <c r="HE2811" t="s">
        <v>3</v>
      </c>
      <c r="HF2811" t="s">
        <v>3</v>
      </c>
      <c r="HM2811" t="s">
        <v>3</v>
      </c>
      <c r="HN2811" t="s">
        <v>3</v>
      </c>
      <c r="HO2811" t="s">
        <v>3</v>
      </c>
      <c r="HP2811" t="s">
        <v>3</v>
      </c>
      <c r="HQ2811" t="s">
        <v>3</v>
      </c>
      <c r="HS2811">
        <v>0</v>
      </c>
      <c r="IK2811">
        <v>0</v>
      </c>
    </row>
    <row r="2813" spans="1:245" x14ac:dyDescent="0.2">
      <c r="A2813">
        <v>51</v>
      </c>
      <c r="B2813">
        <f>B2800</f>
        <v>1</v>
      </c>
      <c r="C2813">
        <f>A2800</f>
        <v>4</v>
      </c>
      <c r="D2813">
        <f>ROW(A2800)</f>
        <v>2800</v>
      </c>
      <c r="F2813" t="str">
        <f>IF(F2800&lt;&gt;"",F2800,"")</f>
        <v>Новый раздел</v>
      </c>
      <c r="G2813" t="str">
        <f>IF(G2800&lt;&gt;"",G2800,"")</f>
        <v>Помещение 304 Учебный класс</v>
      </c>
      <c r="H2813">
        <v>0</v>
      </c>
      <c r="O2813">
        <f t="shared" ref="O2813:T2813" si="2003">ROUND(AB2813,2)</f>
        <v>2205.15</v>
      </c>
      <c r="P2813">
        <f t="shared" si="2003"/>
        <v>266.66000000000003</v>
      </c>
      <c r="Q2813">
        <f t="shared" si="2003"/>
        <v>63.37</v>
      </c>
      <c r="R2813">
        <f t="shared" si="2003"/>
        <v>30.47</v>
      </c>
      <c r="S2813">
        <f t="shared" si="2003"/>
        <v>1875.12</v>
      </c>
      <c r="T2813">
        <f t="shared" si="2003"/>
        <v>0</v>
      </c>
      <c r="U2813">
        <f>AH2813</f>
        <v>2.9668999999999999</v>
      </c>
      <c r="V2813">
        <f>AI2813</f>
        <v>0</v>
      </c>
      <c r="W2813">
        <f>ROUND(AJ2813,2)</f>
        <v>0</v>
      </c>
      <c r="X2813">
        <f>ROUND(AK2813,2)</f>
        <v>1312.59</v>
      </c>
      <c r="Y2813">
        <f>ROUND(AL2813,2)</f>
        <v>187.52</v>
      </c>
      <c r="AB2813">
        <f>ROUND(SUMIF(AA2804:AA2811,"=35364244",O2804:O2811),2)</f>
        <v>2205.15</v>
      </c>
      <c r="AC2813">
        <f>ROUND(SUMIF(AA2804:AA2811,"=35364244",P2804:P2811),2)</f>
        <v>266.66000000000003</v>
      </c>
      <c r="AD2813">
        <f>ROUND(SUMIF(AA2804:AA2811,"=35364244",Q2804:Q2811),2)</f>
        <v>63.37</v>
      </c>
      <c r="AE2813">
        <f>ROUND(SUMIF(AA2804:AA2811,"=35364244",R2804:R2811),2)</f>
        <v>30.47</v>
      </c>
      <c r="AF2813">
        <f>ROUND(SUMIF(AA2804:AA2811,"=35364244",S2804:S2811),2)</f>
        <v>1875.12</v>
      </c>
      <c r="AG2813">
        <f>ROUND(SUMIF(AA2804:AA2811,"=35364244",T2804:T2811),2)</f>
        <v>0</v>
      </c>
      <c r="AH2813">
        <f>SUMIF(AA2804:AA2811,"=35364244",U2804:U2811)</f>
        <v>2.9668999999999999</v>
      </c>
      <c r="AI2813">
        <f>SUMIF(AA2804:AA2811,"=35364244",V2804:V2811)</f>
        <v>0</v>
      </c>
      <c r="AJ2813">
        <f>ROUND(SUMIF(AA2804:AA2811,"=35364244",W2804:W2811),2)</f>
        <v>0</v>
      </c>
      <c r="AK2813">
        <f>ROUND(SUMIF(AA2804:AA2811,"=35364244",X2804:X2811),2)</f>
        <v>1312.59</v>
      </c>
      <c r="AL2813">
        <f>ROUND(SUMIF(AA2804:AA2811,"=35364244",Y2804:Y2811),2)</f>
        <v>187.52</v>
      </c>
      <c r="AO2813">
        <f t="shared" ref="AO2813:BD2813" si="2004">ROUND(BX2813,2)</f>
        <v>0</v>
      </c>
      <c r="AP2813">
        <f t="shared" si="2004"/>
        <v>0</v>
      </c>
      <c r="AQ2813">
        <f t="shared" si="2004"/>
        <v>0</v>
      </c>
      <c r="AR2813">
        <f t="shared" si="2004"/>
        <v>3738.16</v>
      </c>
      <c r="AS2813">
        <f t="shared" si="2004"/>
        <v>0</v>
      </c>
      <c r="AT2813">
        <f t="shared" si="2004"/>
        <v>0</v>
      </c>
      <c r="AU2813">
        <f t="shared" si="2004"/>
        <v>3738.16</v>
      </c>
      <c r="AV2813">
        <f t="shared" si="2004"/>
        <v>266.66000000000003</v>
      </c>
      <c r="AW2813">
        <f t="shared" si="2004"/>
        <v>266.66000000000003</v>
      </c>
      <c r="AX2813">
        <f t="shared" si="2004"/>
        <v>0</v>
      </c>
      <c r="AY2813">
        <f t="shared" si="2004"/>
        <v>266.66000000000003</v>
      </c>
      <c r="AZ2813">
        <f t="shared" si="2004"/>
        <v>0</v>
      </c>
      <c r="BA2813">
        <f t="shared" si="2004"/>
        <v>0</v>
      </c>
      <c r="BB2813">
        <f t="shared" si="2004"/>
        <v>0</v>
      </c>
      <c r="BC2813">
        <f t="shared" si="2004"/>
        <v>0</v>
      </c>
      <c r="BD2813">
        <f t="shared" si="2004"/>
        <v>0</v>
      </c>
      <c r="BX2813">
        <f>ROUND(SUMIF(AA2804:AA2811,"=35364244",FQ2804:FQ2811),2)</f>
        <v>0</v>
      </c>
      <c r="BY2813">
        <f>ROUND(SUMIF(AA2804:AA2811,"=35364244",FR2804:FR2811),2)</f>
        <v>0</v>
      </c>
      <c r="BZ2813">
        <f>ROUND(SUMIF(AA2804:AA2811,"=35364244",GL2804:GL2811),2)</f>
        <v>0</v>
      </c>
      <c r="CA2813">
        <f>ROUND(SUMIF(AA2804:AA2811,"=35364244",GM2804:GM2811),2)</f>
        <v>3738.16</v>
      </c>
      <c r="CB2813">
        <f>ROUND(SUMIF(AA2804:AA2811,"=35364244",GN2804:GN2811),2)</f>
        <v>0</v>
      </c>
      <c r="CC2813">
        <f>ROUND(SUMIF(AA2804:AA2811,"=35364244",GO2804:GO2811),2)</f>
        <v>0</v>
      </c>
      <c r="CD2813">
        <f>ROUND(SUMIF(AA2804:AA2811,"=35364244",GP2804:GP2811),2)</f>
        <v>3738.16</v>
      </c>
      <c r="CE2813">
        <f>AC2813-BX2813</f>
        <v>266.66000000000003</v>
      </c>
      <c r="CF2813">
        <f>AC2813-BY2813</f>
        <v>266.66000000000003</v>
      </c>
      <c r="CG2813">
        <f>BX2813-BZ2813</f>
        <v>0</v>
      </c>
      <c r="CH2813">
        <f>AC2813-BX2813-BY2813+BZ2813</f>
        <v>266.66000000000003</v>
      </c>
      <c r="CI2813">
        <f>BY2813-BZ2813</f>
        <v>0</v>
      </c>
      <c r="CJ2813">
        <f>ROUND(SUMIF(AA2804:AA2811,"=35364244",GX2804:GX2811),2)</f>
        <v>0</v>
      </c>
      <c r="CK2813">
        <f>ROUND(SUMIF(AA2804:AA2811,"=35364244",GY2804:GY2811),2)</f>
        <v>0</v>
      </c>
      <c r="CL2813">
        <f>ROUND(SUMIF(AA2804:AA2811,"=35364244",GZ2804:GZ2811),2)</f>
        <v>0</v>
      </c>
      <c r="CM2813">
        <f>ROUND(SUMIF(AA2804:AA2811,"=35364244",HD2804:HD2811),2)</f>
        <v>0</v>
      </c>
      <c r="GX2813">
        <v>0</v>
      </c>
    </row>
    <row r="2815" spans="1:245" x14ac:dyDescent="0.2">
      <c r="A2815">
        <v>50</v>
      </c>
      <c r="B2815">
        <v>0</v>
      </c>
      <c r="C2815">
        <v>0</v>
      </c>
      <c r="D2815">
        <v>1</v>
      </c>
      <c r="E2815">
        <v>201</v>
      </c>
      <c r="F2815">
        <f>ROUND(Source!O2813,O2815)</f>
        <v>2205.15</v>
      </c>
      <c r="G2815" t="s">
        <v>66</v>
      </c>
      <c r="H2815" t="s">
        <v>67</v>
      </c>
      <c r="K2815">
        <v>201</v>
      </c>
      <c r="L2815">
        <v>1</v>
      </c>
      <c r="M2815">
        <v>3</v>
      </c>
      <c r="N2815" t="s">
        <v>3</v>
      </c>
      <c r="O2815">
        <v>2</v>
      </c>
      <c r="W2815">
        <v>2205.15</v>
      </c>
      <c r="X2815">
        <v>1</v>
      </c>
      <c r="Y2815">
        <v>2205.15</v>
      </c>
    </row>
    <row r="2816" spans="1:245" x14ac:dyDescent="0.2">
      <c r="A2816">
        <v>50</v>
      </c>
      <c r="B2816">
        <v>0</v>
      </c>
      <c r="C2816">
        <v>0</v>
      </c>
      <c r="D2816">
        <v>1</v>
      </c>
      <c r="E2816">
        <v>202</v>
      </c>
      <c r="F2816">
        <f>ROUND(Source!P2813,O2816)</f>
        <v>266.66000000000003</v>
      </c>
      <c r="G2816" t="s">
        <v>68</v>
      </c>
      <c r="H2816" t="s">
        <v>69</v>
      </c>
      <c r="K2816">
        <v>202</v>
      </c>
      <c r="L2816">
        <v>2</v>
      </c>
      <c r="M2816">
        <v>3</v>
      </c>
      <c r="N2816" t="s">
        <v>3</v>
      </c>
      <c r="O2816">
        <v>2</v>
      </c>
      <c r="W2816">
        <v>266.66000000000003</v>
      </c>
      <c r="X2816">
        <v>1</v>
      </c>
      <c r="Y2816">
        <v>266.66000000000003</v>
      </c>
    </row>
    <row r="2817" spans="1:25" x14ac:dyDescent="0.2">
      <c r="A2817">
        <v>50</v>
      </c>
      <c r="B2817">
        <v>0</v>
      </c>
      <c r="C2817">
        <v>0</v>
      </c>
      <c r="D2817">
        <v>1</v>
      </c>
      <c r="E2817">
        <v>222</v>
      </c>
      <c r="F2817">
        <f>ROUND(Source!AO2813,O2817)</f>
        <v>0</v>
      </c>
      <c r="G2817" t="s">
        <v>70</v>
      </c>
      <c r="H2817" t="s">
        <v>71</v>
      </c>
      <c r="K2817">
        <v>222</v>
      </c>
      <c r="L2817">
        <v>3</v>
      </c>
      <c r="M2817">
        <v>3</v>
      </c>
      <c r="N2817" t="s">
        <v>3</v>
      </c>
      <c r="O2817">
        <v>2</v>
      </c>
      <c r="W2817">
        <v>0</v>
      </c>
      <c r="X2817">
        <v>1</v>
      </c>
      <c r="Y2817">
        <v>0</v>
      </c>
    </row>
    <row r="2818" spans="1:25" x14ac:dyDescent="0.2">
      <c r="A2818">
        <v>50</v>
      </c>
      <c r="B2818">
        <v>0</v>
      </c>
      <c r="C2818">
        <v>0</v>
      </c>
      <c r="D2818">
        <v>1</v>
      </c>
      <c r="E2818">
        <v>225</v>
      </c>
      <c r="F2818">
        <f>ROUND(Source!AV2813,O2818)</f>
        <v>266.66000000000003</v>
      </c>
      <c r="G2818" t="s">
        <v>72</v>
      </c>
      <c r="H2818" t="s">
        <v>73</v>
      </c>
      <c r="K2818">
        <v>225</v>
      </c>
      <c r="L2818">
        <v>4</v>
      </c>
      <c r="M2818">
        <v>3</v>
      </c>
      <c r="N2818" t="s">
        <v>3</v>
      </c>
      <c r="O2818">
        <v>2</v>
      </c>
      <c r="W2818">
        <v>266.66000000000003</v>
      </c>
      <c r="X2818">
        <v>1</v>
      </c>
      <c r="Y2818">
        <v>266.66000000000003</v>
      </c>
    </row>
    <row r="2819" spans="1:25" x14ac:dyDescent="0.2">
      <c r="A2819">
        <v>50</v>
      </c>
      <c r="B2819">
        <v>0</v>
      </c>
      <c r="C2819">
        <v>0</v>
      </c>
      <c r="D2819">
        <v>1</v>
      </c>
      <c r="E2819">
        <v>226</v>
      </c>
      <c r="F2819">
        <f>ROUND(Source!AW2813,O2819)</f>
        <v>266.66000000000003</v>
      </c>
      <c r="G2819" t="s">
        <v>74</v>
      </c>
      <c r="H2819" t="s">
        <v>75</v>
      </c>
      <c r="K2819">
        <v>226</v>
      </c>
      <c r="L2819">
        <v>5</v>
      </c>
      <c r="M2819">
        <v>3</v>
      </c>
      <c r="N2819" t="s">
        <v>3</v>
      </c>
      <c r="O2819">
        <v>2</v>
      </c>
      <c r="W2819">
        <v>266.66000000000003</v>
      </c>
      <c r="X2819">
        <v>1</v>
      </c>
      <c r="Y2819">
        <v>266.66000000000003</v>
      </c>
    </row>
    <row r="2820" spans="1:25" x14ac:dyDescent="0.2">
      <c r="A2820">
        <v>50</v>
      </c>
      <c r="B2820">
        <v>0</v>
      </c>
      <c r="C2820">
        <v>0</v>
      </c>
      <c r="D2820">
        <v>1</v>
      </c>
      <c r="E2820">
        <v>227</v>
      </c>
      <c r="F2820">
        <f>ROUND(Source!AX2813,O2820)</f>
        <v>0</v>
      </c>
      <c r="G2820" t="s">
        <v>76</v>
      </c>
      <c r="H2820" t="s">
        <v>77</v>
      </c>
      <c r="K2820">
        <v>227</v>
      </c>
      <c r="L2820">
        <v>6</v>
      </c>
      <c r="M2820">
        <v>3</v>
      </c>
      <c r="N2820" t="s">
        <v>3</v>
      </c>
      <c r="O2820">
        <v>2</v>
      </c>
      <c r="W2820">
        <v>0</v>
      </c>
      <c r="X2820">
        <v>1</v>
      </c>
      <c r="Y2820">
        <v>0</v>
      </c>
    </row>
    <row r="2821" spans="1:25" x14ac:dyDescent="0.2">
      <c r="A2821">
        <v>50</v>
      </c>
      <c r="B2821">
        <v>0</v>
      </c>
      <c r="C2821">
        <v>0</v>
      </c>
      <c r="D2821">
        <v>1</v>
      </c>
      <c r="E2821">
        <v>228</v>
      </c>
      <c r="F2821">
        <f>ROUND(Source!AY2813,O2821)</f>
        <v>266.66000000000003</v>
      </c>
      <c r="G2821" t="s">
        <v>78</v>
      </c>
      <c r="H2821" t="s">
        <v>79</v>
      </c>
      <c r="K2821">
        <v>228</v>
      </c>
      <c r="L2821">
        <v>7</v>
      </c>
      <c r="M2821">
        <v>3</v>
      </c>
      <c r="N2821" t="s">
        <v>3</v>
      </c>
      <c r="O2821">
        <v>2</v>
      </c>
      <c r="W2821">
        <v>266.66000000000003</v>
      </c>
      <c r="X2821">
        <v>1</v>
      </c>
      <c r="Y2821">
        <v>266.66000000000003</v>
      </c>
    </row>
    <row r="2822" spans="1:25" x14ac:dyDescent="0.2">
      <c r="A2822">
        <v>50</v>
      </c>
      <c r="B2822">
        <v>0</v>
      </c>
      <c r="C2822">
        <v>0</v>
      </c>
      <c r="D2822">
        <v>1</v>
      </c>
      <c r="E2822">
        <v>216</v>
      </c>
      <c r="F2822">
        <f>ROUND(Source!AP2813,O2822)</f>
        <v>0</v>
      </c>
      <c r="G2822" t="s">
        <v>80</v>
      </c>
      <c r="H2822" t="s">
        <v>81</v>
      </c>
      <c r="K2822">
        <v>216</v>
      </c>
      <c r="L2822">
        <v>8</v>
      </c>
      <c r="M2822">
        <v>3</v>
      </c>
      <c r="N2822" t="s">
        <v>3</v>
      </c>
      <c r="O2822">
        <v>2</v>
      </c>
      <c r="W2822">
        <v>0</v>
      </c>
      <c r="X2822">
        <v>1</v>
      </c>
      <c r="Y2822">
        <v>0</v>
      </c>
    </row>
    <row r="2823" spans="1:25" x14ac:dyDescent="0.2">
      <c r="A2823">
        <v>50</v>
      </c>
      <c r="B2823">
        <v>0</v>
      </c>
      <c r="C2823">
        <v>0</v>
      </c>
      <c r="D2823">
        <v>1</v>
      </c>
      <c r="E2823">
        <v>223</v>
      </c>
      <c r="F2823">
        <f>ROUND(Source!AQ2813,O2823)</f>
        <v>0</v>
      </c>
      <c r="G2823" t="s">
        <v>82</v>
      </c>
      <c r="H2823" t="s">
        <v>83</v>
      </c>
      <c r="K2823">
        <v>223</v>
      </c>
      <c r="L2823">
        <v>9</v>
      </c>
      <c r="M2823">
        <v>3</v>
      </c>
      <c r="N2823" t="s">
        <v>3</v>
      </c>
      <c r="O2823">
        <v>2</v>
      </c>
      <c r="W2823">
        <v>0</v>
      </c>
      <c r="X2823">
        <v>1</v>
      </c>
      <c r="Y2823">
        <v>0</v>
      </c>
    </row>
    <row r="2824" spans="1:25" x14ac:dyDescent="0.2">
      <c r="A2824">
        <v>50</v>
      </c>
      <c r="B2824">
        <v>0</v>
      </c>
      <c r="C2824">
        <v>0</v>
      </c>
      <c r="D2824">
        <v>1</v>
      </c>
      <c r="E2824">
        <v>229</v>
      </c>
      <c r="F2824">
        <f>ROUND(Source!AZ2813,O2824)</f>
        <v>0</v>
      </c>
      <c r="G2824" t="s">
        <v>84</v>
      </c>
      <c r="H2824" t="s">
        <v>85</v>
      </c>
      <c r="K2824">
        <v>229</v>
      </c>
      <c r="L2824">
        <v>10</v>
      </c>
      <c r="M2824">
        <v>3</v>
      </c>
      <c r="N2824" t="s">
        <v>3</v>
      </c>
      <c r="O2824">
        <v>2</v>
      </c>
      <c r="W2824">
        <v>0</v>
      </c>
      <c r="X2824">
        <v>1</v>
      </c>
      <c r="Y2824">
        <v>0</v>
      </c>
    </row>
    <row r="2825" spans="1:25" x14ac:dyDescent="0.2">
      <c r="A2825">
        <v>50</v>
      </c>
      <c r="B2825">
        <v>0</v>
      </c>
      <c r="C2825">
        <v>0</v>
      </c>
      <c r="D2825">
        <v>1</v>
      </c>
      <c r="E2825">
        <v>203</v>
      </c>
      <c r="F2825">
        <f>ROUND(Source!Q2813,O2825)</f>
        <v>63.37</v>
      </c>
      <c r="G2825" t="s">
        <v>86</v>
      </c>
      <c r="H2825" t="s">
        <v>87</v>
      </c>
      <c r="K2825">
        <v>203</v>
      </c>
      <c r="L2825">
        <v>11</v>
      </c>
      <c r="M2825">
        <v>3</v>
      </c>
      <c r="N2825" t="s">
        <v>3</v>
      </c>
      <c r="O2825">
        <v>2</v>
      </c>
      <c r="W2825">
        <v>63.37</v>
      </c>
      <c r="X2825">
        <v>1</v>
      </c>
      <c r="Y2825">
        <v>63.37</v>
      </c>
    </row>
    <row r="2826" spans="1:25" x14ac:dyDescent="0.2">
      <c r="A2826">
        <v>50</v>
      </c>
      <c r="B2826">
        <v>0</v>
      </c>
      <c r="C2826">
        <v>0</v>
      </c>
      <c r="D2826">
        <v>1</v>
      </c>
      <c r="E2826">
        <v>231</v>
      </c>
      <c r="F2826">
        <f>ROUND(Source!BB2813,O2826)</f>
        <v>0</v>
      </c>
      <c r="G2826" t="s">
        <v>88</v>
      </c>
      <c r="H2826" t="s">
        <v>89</v>
      </c>
      <c r="K2826">
        <v>231</v>
      </c>
      <c r="L2826">
        <v>12</v>
      </c>
      <c r="M2826">
        <v>3</v>
      </c>
      <c r="N2826" t="s">
        <v>3</v>
      </c>
      <c r="O2826">
        <v>2</v>
      </c>
      <c r="W2826">
        <v>0</v>
      </c>
      <c r="X2826">
        <v>1</v>
      </c>
      <c r="Y2826">
        <v>0</v>
      </c>
    </row>
    <row r="2827" spans="1:25" x14ac:dyDescent="0.2">
      <c r="A2827">
        <v>50</v>
      </c>
      <c r="B2827">
        <v>0</v>
      </c>
      <c r="C2827">
        <v>0</v>
      </c>
      <c r="D2827">
        <v>1</v>
      </c>
      <c r="E2827">
        <v>204</v>
      </c>
      <c r="F2827">
        <f>ROUND(Source!R2813,O2827)</f>
        <v>30.47</v>
      </c>
      <c r="G2827" t="s">
        <v>90</v>
      </c>
      <c r="H2827" t="s">
        <v>91</v>
      </c>
      <c r="K2827">
        <v>204</v>
      </c>
      <c r="L2827">
        <v>13</v>
      </c>
      <c r="M2827">
        <v>3</v>
      </c>
      <c r="N2827" t="s">
        <v>3</v>
      </c>
      <c r="O2827">
        <v>2</v>
      </c>
      <c r="W2827">
        <v>30.47</v>
      </c>
      <c r="X2827">
        <v>1</v>
      </c>
      <c r="Y2827">
        <v>30.47</v>
      </c>
    </row>
    <row r="2828" spans="1:25" x14ac:dyDescent="0.2">
      <c r="A2828">
        <v>50</v>
      </c>
      <c r="B2828">
        <v>0</v>
      </c>
      <c r="C2828">
        <v>0</v>
      </c>
      <c r="D2828">
        <v>1</v>
      </c>
      <c r="E2828">
        <v>205</v>
      </c>
      <c r="F2828">
        <f>ROUND(Source!S2813,O2828)</f>
        <v>1875.12</v>
      </c>
      <c r="G2828" t="s">
        <v>92</v>
      </c>
      <c r="H2828" t="s">
        <v>93</v>
      </c>
      <c r="K2828">
        <v>205</v>
      </c>
      <c r="L2828">
        <v>14</v>
      </c>
      <c r="M2828">
        <v>3</v>
      </c>
      <c r="N2828" t="s">
        <v>3</v>
      </c>
      <c r="O2828">
        <v>2</v>
      </c>
      <c r="W2828">
        <v>1875.12</v>
      </c>
      <c r="X2828">
        <v>1</v>
      </c>
      <c r="Y2828">
        <v>1875.12</v>
      </c>
    </row>
    <row r="2829" spans="1:25" x14ac:dyDescent="0.2">
      <c r="A2829">
        <v>50</v>
      </c>
      <c r="B2829">
        <v>0</v>
      </c>
      <c r="C2829">
        <v>0</v>
      </c>
      <c r="D2829">
        <v>1</v>
      </c>
      <c r="E2829">
        <v>232</v>
      </c>
      <c r="F2829">
        <f>ROUND(Source!BC2813,O2829)</f>
        <v>0</v>
      </c>
      <c r="G2829" t="s">
        <v>94</v>
      </c>
      <c r="H2829" t="s">
        <v>95</v>
      </c>
      <c r="K2829">
        <v>232</v>
      </c>
      <c r="L2829">
        <v>15</v>
      </c>
      <c r="M2829">
        <v>3</v>
      </c>
      <c r="N2829" t="s">
        <v>3</v>
      </c>
      <c r="O2829">
        <v>2</v>
      </c>
      <c r="W2829">
        <v>0</v>
      </c>
      <c r="X2829">
        <v>1</v>
      </c>
      <c r="Y2829">
        <v>0</v>
      </c>
    </row>
    <row r="2830" spans="1:25" x14ac:dyDescent="0.2">
      <c r="A2830">
        <v>50</v>
      </c>
      <c r="B2830">
        <v>0</v>
      </c>
      <c r="C2830">
        <v>0</v>
      </c>
      <c r="D2830">
        <v>1</v>
      </c>
      <c r="E2830">
        <v>214</v>
      </c>
      <c r="F2830">
        <f>ROUND(Source!AS2813,O2830)</f>
        <v>0</v>
      </c>
      <c r="G2830" t="s">
        <v>96</v>
      </c>
      <c r="H2830" t="s">
        <v>97</v>
      </c>
      <c r="K2830">
        <v>214</v>
      </c>
      <c r="L2830">
        <v>16</v>
      </c>
      <c r="M2830">
        <v>3</v>
      </c>
      <c r="N2830" t="s">
        <v>3</v>
      </c>
      <c r="O2830">
        <v>2</v>
      </c>
      <c r="W2830">
        <v>0</v>
      </c>
      <c r="X2830">
        <v>1</v>
      </c>
      <c r="Y2830">
        <v>0</v>
      </c>
    </row>
    <row r="2831" spans="1:25" x14ac:dyDescent="0.2">
      <c r="A2831">
        <v>50</v>
      </c>
      <c r="B2831">
        <v>0</v>
      </c>
      <c r="C2831">
        <v>0</v>
      </c>
      <c r="D2831">
        <v>1</v>
      </c>
      <c r="E2831">
        <v>215</v>
      </c>
      <c r="F2831">
        <f>ROUND(Source!AT2813,O2831)</f>
        <v>0</v>
      </c>
      <c r="G2831" t="s">
        <v>98</v>
      </c>
      <c r="H2831" t="s">
        <v>99</v>
      </c>
      <c r="K2831">
        <v>215</v>
      </c>
      <c r="L2831">
        <v>17</v>
      </c>
      <c r="M2831">
        <v>3</v>
      </c>
      <c r="N2831" t="s">
        <v>3</v>
      </c>
      <c r="O2831">
        <v>2</v>
      </c>
      <c r="W2831">
        <v>0</v>
      </c>
      <c r="X2831">
        <v>1</v>
      </c>
      <c r="Y2831">
        <v>0</v>
      </c>
    </row>
    <row r="2832" spans="1:25" x14ac:dyDescent="0.2">
      <c r="A2832">
        <v>50</v>
      </c>
      <c r="B2832">
        <v>0</v>
      </c>
      <c r="C2832">
        <v>0</v>
      </c>
      <c r="D2832">
        <v>1</v>
      </c>
      <c r="E2832">
        <v>217</v>
      </c>
      <c r="F2832">
        <f>ROUND(Source!AU2813,O2832)</f>
        <v>3738.16</v>
      </c>
      <c r="G2832" t="s">
        <v>100</v>
      </c>
      <c r="H2832" t="s">
        <v>101</v>
      </c>
      <c r="K2832">
        <v>217</v>
      </c>
      <c r="L2832">
        <v>18</v>
      </c>
      <c r="M2832">
        <v>3</v>
      </c>
      <c r="N2832" t="s">
        <v>3</v>
      </c>
      <c r="O2832">
        <v>2</v>
      </c>
      <c r="W2832">
        <v>3738.16</v>
      </c>
      <c r="X2832">
        <v>1</v>
      </c>
      <c r="Y2832">
        <v>3738.16</v>
      </c>
    </row>
    <row r="2833" spans="1:245" x14ac:dyDescent="0.2">
      <c r="A2833">
        <v>50</v>
      </c>
      <c r="B2833">
        <v>0</v>
      </c>
      <c r="C2833">
        <v>0</v>
      </c>
      <c r="D2833">
        <v>1</v>
      </c>
      <c r="E2833">
        <v>230</v>
      </c>
      <c r="F2833">
        <f>ROUND(Source!BA2813,O2833)</f>
        <v>0</v>
      </c>
      <c r="G2833" t="s">
        <v>102</v>
      </c>
      <c r="H2833" t="s">
        <v>103</v>
      </c>
      <c r="K2833">
        <v>230</v>
      </c>
      <c r="L2833">
        <v>19</v>
      </c>
      <c r="M2833">
        <v>3</v>
      </c>
      <c r="N2833" t="s">
        <v>3</v>
      </c>
      <c r="O2833">
        <v>2</v>
      </c>
      <c r="W2833">
        <v>0</v>
      </c>
      <c r="X2833">
        <v>1</v>
      </c>
      <c r="Y2833">
        <v>0</v>
      </c>
    </row>
    <row r="2834" spans="1:245" x14ac:dyDescent="0.2">
      <c r="A2834">
        <v>50</v>
      </c>
      <c r="B2834">
        <v>0</v>
      </c>
      <c r="C2834">
        <v>0</v>
      </c>
      <c r="D2834">
        <v>1</v>
      </c>
      <c r="E2834">
        <v>206</v>
      </c>
      <c r="F2834">
        <f>ROUND(Source!T2813,O2834)</f>
        <v>0</v>
      </c>
      <c r="G2834" t="s">
        <v>104</v>
      </c>
      <c r="H2834" t="s">
        <v>105</v>
      </c>
      <c r="K2834">
        <v>206</v>
      </c>
      <c r="L2834">
        <v>20</v>
      </c>
      <c r="M2834">
        <v>3</v>
      </c>
      <c r="N2834" t="s">
        <v>3</v>
      </c>
      <c r="O2834">
        <v>2</v>
      </c>
      <c r="W2834">
        <v>0</v>
      </c>
      <c r="X2834">
        <v>1</v>
      </c>
      <c r="Y2834">
        <v>0</v>
      </c>
    </row>
    <row r="2835" spans="1:245" x14ac:dyDescent="0.2">
      <c r="A2835">
        <v>50</v>
      </c>
      <c r="B2835">
        <v>0</v>
      </c>
      <c r="C2835">
        <v>0</v>
      </c>
      <c r="D2835">
        <v>1</v>
      </c>
      <c r="E2835">
        <v>207</v>
      </c>
      <c r="F2835">
        <f>Source!U2813</f>
        <v>2.9668999999999999</v>
      </c>
      <c r="G2835" t="s">
        <v>106</v>
      </c>
      <c r="H2835" t="s">
        <v>107</v>
      </c>
      <c r="K2835">
        <v>207</v>
      </c>
      <c r="L2835">
        <v>21</v>
      </c>
      <c r="M2835">
        <v>3</v>
      </c>
      <c r="N2835" t="s">
        <v>3</v>
      </c>
      <c r="O2835">
        <v>-1</v>
      </c>
      <c r="W2835">
        <v>2.9668999999999994</v>
      </c>
      <c r="X2835">
        <v>1</v>
      </c>
      <c r="Y2835">
        <v>2.9668999999999994</v>
      </c>
    </row>
    <row r="2836" spans="1:245" x14ac:dyDescent="0.2">
      <c r="A2836">
        <v>50</v>
      </c>
      <c r="B2836">
        <v>0</v>
      </c>
      <c r="C2836">
        <v>0</v>
      </c>
      <c r="D2836">
        <v>1</v>
      </c>
      <c r="E2836">
        <v>208</v>
      </c>
      <c r="F2836">
        <f>Source!V2813</f>
        <v>0</v>
      </c>
      <c r="G2836" t="s">
        <v>108</v>
      </c>
      <c r="H2836" t="s">
        <v>109</v>
      </c>
      <c r="K2836">
        <v>208</v>
      </c>
      <c r="L2836">
        <v>22</v>
      </c>
      <c r="M2836">
        <v>3</v>
      </c>
      <c r="N2836" t="s">
        <v>3</v>
      </c>
      <c r="O2836">
        <v>-1</v>
      </c>
      <c r="W2836">
        <v>0</v>
      </c>
      <c r="X2836">
        <v>1</v>
      </c>
      <c r="Y2836">
        <v>0</v>
      </c>
    </row>
    <row r="2837" spans="1:245" x14ac:dyDescent="0.2">
      <c r="A2837">
        <v>50</v>
      </c>
      <c r="B2837">
        <v>0</v>
      </c>
      <c r="C2837">
        <v>0</v>
      </c>
      <c r="D2837">
        <v>1</v>
      </c>
      <c r="E2837">
        <v>209</v>
      </c>
      <c r="F2837">
        <f>ROUND(Source!W2813,O2837)</f>
        <v>0</v>
      </c>
      <c r="G2837" t="s">
        <v>110</v>
      </c>
      <c r="H2837" t="s">
        <v>111</v>
      </c>
      <c r="K2837">
        <v>209</v>
      </c>
      <c r="L2837">
        <v>23</v>
      </c>
      <c r="M2837">
        <v>3</v>
      </c>
      <c r="N2837" t="s">
        <v>3</v>
      </c>
      <c r="O2837">
        <v>2</v>
      </c>
      <c r="W2837">
        <v>0</v>
      </c>
      <c r="X2837">
        <v>1</v>
      </c>
      <c r="Y2837">
        <v>0</v>
      </c>
    </row>
    <row r="2838" spans="1:245" x14ac:dyDescent="0.2">
      <c r="A2838">
        <v>50</v>
      </c>
      <c r="B2838">
        <v>0</v>
      </c>
      <c r="C2838">
        <v>0</v>
      </c>
      <c r="D2838">
        <v>1</v>
      </c>
      <c r="E2838">
        <v>233</v>
      </c>
      <c r="F2838">
        <f>ROUND(Source!BD2813,O2838)</f>
        <v>0</v>
      </c>
      <c r="G2838" t="s">
        <v>112</v>
      </c>
      <c r="H2838" t="s">
        <v>113</v>
      </c>
      <c r="K2838">
        <v>233</v>
      </c>
      <c r="L2838">
        <v>24</v>
      </c>
      <c r="M2838">
        <v>3</v>
      </c>
      <c r="N2838" t="s">
        <v>3</v>
      </c>
      <c r="O2838">
        <v>2</v>
      </c>
      <c r="W2838">
        <v>0</v>
      </c>
      <c r="X2838">
        <v>1</v>
      </c>
      <c r="Y2838">
        <v>0</v>
      </c>
    </row>
    <row r="2839" spans="1:245" x14ac:dyDescent="0.2">
      <c r="A2839">
        <v>50</v>
      </c>
      <c r="B2839">
        <v>0</v>
      </c>
      <c r="C2839">
        <v>0</v>
      </c>
      <c r="D2839">
        <v>1</v>
      </c>
      <c r="E2839">
        <v>210</v>
      </c>
      <c r="F2839">
        <f>ROUND(Source!X2813,O2839)</f>
        <v>1312.59</v>
      </c>
      <c r="G2839" t="s">
        <v>114</v>
      </c>
      <c r="H2839" t="s">
        <v>115</v>
      </c>
      <c r="K2839">
        <v>210</v>
      </c>
      <c r="L2839">
        <v>25</v>
      </c>
      <c r="M2839">
        <v>3</v>
      </c>
      <c r="N2839" t="s">
        <v>3</v>
      </c>
      <c r="O2839">
        <v>2</v>
      </c>
      <c r="W2839">
        <v>1312.59</v>
      </c>
      <c r="X2839">
        <v>1</v>
      </c>
      <c r="Y2839">
        <v>1312.59</v>
      </c>
    </row>
    <row r="2840" spans="1:245" x14ac:dyDescent="0.2">
      <c r="A2840">
        <v>50</v>
      </c>
      <c r="B2840">
        <v>0</v>
      </c>
      <c r="C2840">
        <v>0</v>
      </c>
      <c r="D2840">
        <v>1</v>
      </c>
      <c r="E2840">
        <v>211</v>
      </c>
      <c r="F2840">
        <f>ROUND(Source!Y2813,O2840)</f>
        <v>187.52</v>
      </c>
      <c r="G2840" t="s">
        <v>116</v>
      </c>
      <c r="H2840" t="s">
        <v>117</v>
      </c>
      <c r="K2840">
        <v>211</v>
      </c>
      <c r="L2840">
        <v>26</v>
      </c>
      <c r="M2840">
        <v>3</v>
      </c>
      <c r="N2840" t="s">
        <v>3</v>
      </c>
      <c r="O2840">
        <v>2</v>
      </c>
      <c r="W2840">
        <v>187.52</v>
      </c>
      <c r="X2840">
        <v>1</v>
      </c>
      <c r="Y2840">
        <v>187.52</v>
      </c>
    </row>
    <row r="2841" spans="1:245" x14ac:dyDescent="0.2">
      <c r="A2841">
        <v>50</v>
      </c>
      <c r="B2841">
        <v>0</v>
      </c>
      <c r="C2841">
        <v>0</v>
      </c>
      <c r="D2841">
        <v>1</v>
      </c>
      <c r="E2841">
        <v>224</v>
      </c>
      <c r="F2841">
        <f>ROUND(Source!AR2813,O2841)</f>
        <v>3738.16</v>
      </c>
      <c r="G2841" t="s">
        <v>118</v>
      </c>
      <c r="H2841" t="s">
        <v>119</v>
      </c>
      <c r="K2841">
        <v>224</v>
      </c>
      <c r="L2841">
        <v>27</v>
      </c>
      <c r="M2841">
        <v>3</v>
      </c>
      <c r="N2841" t="s">
        <v>3</v>
      </c>
      <c r="O2841">
        <v>2</v>
      </c>
      <c r="W2841">
        <v>3738.16</v>
      </c>
      <c r="X2841">
        <v>1</v>
      </c>
      <c r="Y2841">
        <v>3738.16</v>
      </c>
    </row>
    <row r="2843" spans="1:245" x14ac:dyDescent="0.2">
      <c r="A2843">
        <v>4</v>
      </c>
      <c r="B2843">
        <v>1</v>
      </c>
      <c r="D2843">
        <f>ROW(A2856)</f>
        <v>2856</v>
      </c>
      <c r="F2843" t="s">
        <v>13</v>
      </c>
      <c r="G2843" t="s">
        <v>631</v>
      </c>
      <c r="H2843" t="s">
        <v>3</v>
      </c>
      <c r="I2843">
        <v>0</v>
      </c>
      <c r="K2843">
        <v>0</v>
      </c>
      <c r="M2843" t="s">
        <v>3</v>
      </c>
      <c r="S2843">
        <v>0</v>
      </c>
      <c r="U2843" t="s">
        <v>3</v>
      </c>
      <c r="V2843">
        <v>0</v>
      </c>
      <c r="AB2843" t="s">
        <v>3</v>
      </c>
      <c r="AC2843" t="s">
        <v>3</v>
      </c>
      <c r="AD2843" t="s">
        <v>3</v>
      </c>
      <c r="AE2843" t="s">
        <v>3</v>
      </c>
      <c r="AF2843" t="s">
        <v>3</v>
      </c>
      <c r="AG2843" t="s">
        <v>3</v>
      </c>
      <c r="AP2843" t="s">
        <v>3</v>
      </c>
      <c r="AQ2843" t="s">
        <v>3</v>
      </c>
      <c r="AR2843" t="s">
        <v>3</v>
      </c>
      <c r="AZ2843" t="s">
        <v>3</v>
      </c>
      <c r="BB2843" t="s">
        <v>3</v>
      </c>
      <c r="BC2843" t="s">
        <v>3</v>
      </c>
      <c r="BD2843" t="s">
        <v>3</v>
      </c>
      <c r="BE2843" t="s">
        <v>3</v>
      </c>
      <c r="BF2843" t="s">
        <v>3</v>
      </c>
      <c r="BG2843" t="s">
        <v>3</v>
      </c>
      <c r="BH2843" t="s">
        <v>3</v>
      </c>
      <c r="BI2843" t="s">
        <v>3</v>
      </c>
      <c r="BJ2843" t="s">
        <v>3</v>
      </c>
      <c r="BK2843" t="s">
        <v>3</v>
      </c>
      <c r="BL2843" t="s">
        <v>3</v>
      </c>
      <c r="BM2843" t="s">
        <v>3</v>
      </c>
      <c r="BN2843" t="s">
        <v>3</v>
      </c>
      <c r="BO2843" t="s">
        <v>3</v>
      </c>
      <c r="BP2843" t="s">
        <v>3</v>
      </c>
      <c r="BX2843">
        <v>0</v>
      </c>
      <c r="CJ2843">
        <v>0</v>
      </c>
    </row>
    <row r="2845" spans="1:245" x14ac:dyDescent="0.2">
      <c r="A2845">
        <v>52</v>
      </c>
      <c r="B2845">
        <f t="shared" ref="B2845:G2845" si="2005">B2856</f>
        <v>1</v>
      </c>
      <c r="C2845">
        <f t="shared" si="2005"/>
        <v>4</v>
      </c>
      <c r="D2845">
        <f t="shared" si="2005"/>
        <v>2843</v>
      </c>
      <c r="E2845">
        <f t="shared" si="2005"/>
        <v>0</v>
      </c>
      <c r="F2845" t="str">
        <f t="shared" si="2005"/>
        <v>Новый раздел</v>
      </c>
      <c r="G2845" t="str">
        <f t="shared" si="2005"/>
        <v>Помещение 305 Учебный класс</v>
      </c>
      <c r="O2845">
        <f t="shared" ref="O2845:AT2845" si="2006">O2856</f>
        <v>2205.15</v>
      </c>
      <c r="P2845">
        <f t="shared" si="2006"/>
        <v>266.66000000000003</v>
      </c>
      <c r="Q2845">
        <f t="shared" si="2006"/>
        <v>63.37</v>
      </c>
      <c r="R2845">
        <f t="shared" si="2006"/>
        <v>30.47</v>
      </c>
      <c r="S2845">
        <f t="shared" si="2006"/>
        <v>1875.12</v>
      </c>
      <c r="T2845">
        <f t="shared" si="2006"/>
        <v>0</v>
      </c>
      <c r="U2845">
        <f t="shared" si="2006"/>
        <v>2.9668999999999999</v>
      </c>
      <c r="V2845">
        <f t="shared" si="2006"/>
        <v>0</v>
      </c>
      <c r="W2845">
        <f t="shared" si="2006"/>
        <v>0</v>
      </c>
      <c r="X2845">
        <f t="shared" si="2006"/>
        <v>1312.59</v>
      </c>
      <c r="Y2845">
        <f t="shared" si="2006"/>
        <v>187.52</v>
      </c>
      <c r="Z2845">
        <f t="shared" si="2006"/>
        <v>0</v>
      </c>
      <c r="AA2845">
        <f t="shared" si="2006"/>
        <v>0</v>
      </c>
      <c r="AB2845">
        <f t="shared" si="2006"/>
        <v>2205.15</v>
      </c>
      <c r="AC2845">
        <f t="shared" si="2006"/>
        <v>266.66000000000003</v>
      </c>
      <c r="AD2845">
        <f t="shared" si="2006"/>
        <v>63.37</v>
      </c>
      <c r="AE2845">
        <f t="shared" si="2006"/>
        <v>30.47</v>
      </c>
      <c r="AF2845">
        <f t="shared" si="2006"/>
        <v>1875.12</v>
      </c>
      <c r="AG2845">
        <f t="shared" si="2006"/>
        <v>0</v>
      </c>
      <c r="AH2845">
        <f t="shared" si="2006"/>
        <v>2.9668999999999999</v>
      </c>
      <c r="AI2845">
        <f t="shared" si="2006"/>
        <v>0</v>
      </c>
      <c r="AJ2845">
        <f t="shared" si="2006"/>
        <v>0</v>
      </c>
      <c r="AK2845">
        <f t="shared" si="2006"/>
        <v>1312.59</v>
      </c>
      <c r="AL2845">
        <f t="shared" si="2006"/>
        <v>187.52</v>
      </c>
      <c r="AM2845">
        <f t="shared" si="2006"/>
        <v>0</v>
      </c>
      <c r="AN2845">
        <f t="shared" si="2006"/>
        <v>0</v>
      </c>
      <c r="AO2845">
        <f t="shared" si="2006"/>
        <v>0</v>
      </c>
      <c r="AP2845">
        <f t="shared" si="2006"/>
        <v>0</v>
      </c>
      <c r="AQ2845">
        <f t="shared" si="2006"/>
        <v>0</v>
      </c>
      <c r="AR2845">
        <f t="shared" si="2006"/>
        <v>3738.16</v>
      </c>
      <c r="AS2845">
        <f t="shared" si="2006"/>
        <v>0</v>
      </c>
      <c r="AT2845">
        <f t="shared" si="2006"/>
        <v>0</v>
      </c>
      <c r="AU2845">
        <f t="shared" ref="AU2845:BZ2845" si="2007">AU2856</f>
        <v>3738.16</v>
      </c>
      <c r="AV2845">
        <f t="shared" si="2007"/>
        <v>266.66000000000003</v>
      </c>
      <c r="AW2845">
        <f t="shared" si="2007"/>
        <v>266.66000000000003</v>
      </c>
      <c r="AX2845">
        <f t="shared" si="2007"/>
        <v>0</v>
      </c>
      <c r="AY2845">
        <f t="shared" si="2007"/>
        <v>266.66000000000003</v>
      </c>
      <c r="AZ2845">
        <f t="shared" si="2007"/>
        <v>0</v>
      </c>
      <c r="BA2845">
        <f t="shared" si="2007"/>
        <v>0</v>
      </c>
      <c r="BB2845">
        <f t="shared" si="2007"/>
        <v>0</v>
      </c>
      <c r="BC2845">
        <f t="shared" si="2007"/>
        <v>0</v>
      </c>
      <c r="BD2845">
        <f t="shared" si="2007"/>
        <v>0</v>
      </c>
      <c r="BE2845">
        <f t="shared" si="2007"/>
        <v>0</v>
      </c>
      <c r="BF2845">
        <f t="shared" si="2007"/>
        <v>0</v>
      </c>
      <c r="BG2845">
        <f t="shared" si="2007"/>
        <v>0</v>
      </c>
      <c r="BH2845">
        <f t="shared" si="2007"/>
        <v>0</v>
      </c>
      <c r="BI2845">
        <f t="shared" si="2007"/>
        <v>0</v>
      </c>
      <c r="BJ2845">
        <f t="shared" si="2007"/>
        <v>0</v>
      </c>
      <c r="BK2845">
        <f t="shared" si="2007"/>
        <v>0</v>
      </c>
      <c r="BL2845">
        <f t="shared" si="2007"/>
        <v>0</v>
      </c>
      <c r="BM2845">
        <f t="shared" si="2007"/>
        <v>0</v>
      </c>
      <c r="BN2845">
        <f t="shared" si="2007"/>
        <v>0</v>
      </c>
      <c r="BO2845">
        <f t="shared" si="2007"/>
        <v>0</v>
      </c>
      <c r="BP2845">
        <f t="shared" si="2007"/>
        <v>0</v>
      </c>
      <c r="BQ2845">
        <f t="shared" si="2007"/>
        <v>0</v>
      </c>
      <c r="BR2845">
        <f t="shared" si="2007"/>
        <v>0</v>
      </c>
      <c r="BS2845">
        <f t="shared" si="2007"/>
        <v>0</v>
      </c>
      <c r="BT2845">
        <f t="shared" si="2007"/>
        <v>0</v>
      </c>
      <c r="BU2845">
        <f t="shared" si="2007"/>
        <v>0</v>
      </c>
      <c r="BV2845">
        <f t="shared" si="2007"/>
        <v>0</v>
      </c>
      <c r="BW2845">
        <f t="shared" si="2007"/>
        <v>0</v>
      </c>
      <c r="BX2845">
        <f t="shared" si="2007"/>
        <v>0</v>
      </c>
      <c r="BY2845">
        <f t="shared" si="2007"/>
        <v>0</v>
      </c>
      <c r="BZ2845">
        <f t="shared" si="2007"/>
        <v>0</v>
      </c>
      <c r="CA2845">
        <f t="shared" ref="CA2845:DF2845" si="2008">CA2856</f>
        <v>3738.16</v>
      </c>
      <c r="CB2845">
        <f t="shared" si="2008"/>
        <v>0</v>
      </c>
      <c r="CC2845">
        <f t="shared" si="2008"/>
        <v>0</v>
      </c>
      <c r="CD2845">
        <f t="shared" si="2008"/>
        <v>3738.16</v>
      </c>
      <c r="CE2845">
        <f t="shared" si="2008"/>
        <v>266.66000000000003</v>
      </c>
      <c r="CF2845">
        <f t="shared" si="2008"/>
        <v>266.66000000000003</v>
      </c>
      <c r="CG2845">
        <f t="shared" si="2008"/>
        <v>0</v>
      </c>
      <c r="CH2845">
        <f t="shared" si="2008"/>
        <v>266.66000000000003</v>
      </c>
      <c r="CI2845">
        <f t="shared" si="2008"/>
        <v>0</v>
      </c>
      <c r="CJ2845">
        <f t="shared" si="2008"/>
        <v>0</v>
      </c>
      <c r="CK2845">
        <f t="shared" si="2008"/>
        <v>0</v>
      </c>
      <c r="CL2845">
        <f t="shared" si="2008"/>
        <v>0</v>
      </c>
      <c r="CM2845">
        <f t="shared" si="2008"/>
        <v>0</v>
      </c>
      <c r="CN2845">
        <f t="shared" si="2008"/>
        <v>0</v>
      </c>
      <c r="CO2845">
        <f t="shared" si="2008"/>
        <v>0</v>
      </c>
      <c r="CP2845">
        <f t="shared" si="2008"/>
        <v>0</v>
      </c>
      <c r="CQ2845">
        <f t="shared" si="2008"/>
        <v>0</v>
      </c>
      <c r="CR2845">
        <f t="shared" si="2008"/>
        <v>0</v>
      </c>
      <c r="CS2845">
        <f t="shared" si="2008"/>
        <v>0</v>
      </c>
      <c r="CT2845">
        <f t="shared" si="2008"/>
        <v>0</v>
      </c>
      <c r="CU2845">
        <f t="shared" si="2008"/>
        <v>0</v>
      </c>
      <c r="CV2845">
        <f t="shared" si="2008"/>
        <v>0</v>
      </c>
      <c r="CW2845">
        <f t="shared" si="2008"/>
        <v>0</v>
      </c>
      <c r="CX2845">
        <f t="shared" si="2008"/>
        <v>0</v>
      </c>
      <c r="CY2845">
        <f t="shared" si="2008"/>
        <v>0</v>
      </c>
      <c r="CZ2845">
        <f t="shared" si="2008"/>
        <v>0</v>
      </c>
      <c r="DA2845">
        <f t="shared" si="2008"/>
        <v>0</v>
      </c>
      <c r="DB2845">
        <f t="shared" si="2008"/>
        <v>0</v>
      </c>
      <c r="DC2845">
        <f t="shared" si="2008"/>
        <v>0</v>
      </c>
      <c r="DD2845">
        <f t="shared" si="2008"/>
        <v>0</v>
      </c>
      <c r="DE2845">
        <f t="shared" si="2008"/>
        <v>0</v>
      </c>
      <c r="DF2845">
        <f t="shared" si="2008"/>
        <v>0</v>
      </c>
      <c r="DG2845">
        <f t="shared" ref="DG2845:EL2845" si="2009">DG2856</f>
        <v>0</v>
      </c>
      <c r="DH2845">
        <f t="shared" si="2009"/>
        <v>0</v>
      </c>
      <c r="DI2845">
        <f t="shared" si="2009"/>
        <v>0</v>
      </c>
      <c r="DJ2845">
        <f t="shared" si="2009"/>
        <v>0</v>
      </c>
      <c r="DK2845">
        <f t="shared" si="2009"/>
        <v>0</v>
      </c>
      <c r="DL2845">
        <f t="shared" si="2009"/>
        <v>0</v>
      </c>
      <c r="DM2845">
        <f t="shared" si="2009"/>
        <v>0</v>
      </c>
      <c r="DN2845">
        <f t="shared" si="2009"/>
        <v>0</v>
      </c>
      <c r="DO2845">
        <f t="shared" si="2009"/>
        <v>0</v>
      </c>
      <c r="DP2845">
        <f t="shared" si="2009"/>
        <v>0</v>
      </c>
      <c r="DQ2845">
        <f t="shared" si="2009"/>
        <v>0</v>
      </c>
      <c r="DR2845">
        <f t="shared" si="2009"/>
        <v>0</v>
      </c>
      <c r="DS2845">
        <f t="shared" si="2009"/>
        <v>0</v>
      </c>
      <c r="DT2845">
        <f t="shared" si="2009"/>
        <v>0</v>
      </c>
      <c r="DU2845">
        <f t="shared" si="2009"/>
        <v>0</v>
      </c>
      <c r="DV2845">
        <f t="shared" si="2009"/>
        <v>0</v>
      </c>
      <c r="DW2845">
        <f t="shared" si="2009"/>
        <v>0</v>
      </c>
      <c r="DX2845">
        <f t="shared" si="2009"/>
        <v>0</v>
      </c>
      <c r="DY2845">
        <f t="shared" si="2009"/>
        <v>0</v>
      </c>
      <c r="DZ2845">
        <f t="shared" si="2009"/>
        <v>0</v>
      </c>
      <c r="EA2845">
        <f t="shared" si="2009"/>
        <v>0</v>
      </c>
      <c r="EB2845">
        <f t="shared" si="2009"/>
        <v>0</v>
      </c>
      <c r="EC2845">
        <f t="shared" si="2009"/>
        <v>0</v>
      </c>
      <c r="ED2845">
        <f t="shared" si="2009"/>
        <v>0</v>
      </c>
      <c r="EE2845">
        <f t="shared" si="2009"/>
        <v>0</v>
      </c>
      <c r="EF2845">
        <f t="shared" si="2009"/>
        <v>0</v>
      </c>
      <c r="EG2845">
        <f t="shared" si="2009"/>
        <v>0</v>
      </c>
      <c r="EH2845">
        <f t="shared" si="2009"/>
        <v>0</v>
      </c>
      <c r="EI2845">
        <f t="shared" si="2009"/>
        <v>0</v>
      </c>
      <c r="EJ2845">
        <f t="shared" si="2009"/>
        <v>0</v>
      </c>
      <c r="EK2845">
        <f t="shared" si="2009"/>
        <v>0</v>
      </c>
      <c r="EL2845">
        <f t="shared" si="2009"/>
        <v>0</v>
      </c>
      <c r="EM2845">
        <f t="shared" ref="EM2845:FR2845" si="2010">EM2856</f>
        <v>0</v>
      </c>
      <c r="EN2845">
        <f t="shared" si="2010"/>
        <v>0</v>
      </c>
      <c r="EO2845">
        <f t="shared" si="2010"/>
        <v>0</v>
      </c>
      <c r="EP2845">
        <f t="shared" si="2010"/>
        <v>0</v>
      </c>
      <c r="EQ2845">
        <f t="shared" si="2010"/>
        <v>0</v>
      </c>
      <c r="ER2845">
        <f t="shared" si="2010"/>
        <v>0</v>
      </c>
      <c r="ES2845">
        <f t="shared" si="2010"/>
        <v>0</v>
      </c>
      <c r="ET2845">
        <f t="shared" si="2010"/>
        <v>0</v>
      </c>
      <c r="EU2845">
        <f t="shared" si="2010"/>
        <v>0</v>
      </c>
      <c r="EV2845">
        <f t="shared" si="2010"/>
        <v>0</v>
      </c>
      <c r="EW2845">
        <f t="shared" si="2010"/>
        <v>0</v>
      </c>
      <c r="EX2845">
        <f t="shared" si="2010"/>
        <v>0</v>
      </c>
      <c r="EY2845">
        <f t="shared" si="2010"/>
        <v>0</v>
      </c>
      <c r="EZ2845">
        <f t="shared" si="2010"/>
        <v>0</v>
      </c>
      <c r="FA2845">
        <f t="shared" si="2010"/>
        <v>0</v>
      </c>
      <c r="FB2845">
        <f t="shared" si="2010"/>
        <v>0</v>
      </c>
      <c r="FC2845">
        <f t="shared" si="2010"/>
        <v>0</v>
      </c>
      <c r="FD2845">
        <f t="shared" si="2010"/>
        <v>0</v>
      </c>
      <c r="FE2845">
        <f t="shared" si="2010"/>
        <v>0</v>
      </c>
      <c r="FF2845">
        <f t="shared" si="2010"/>
        <v>0</v>
      </c>
      <c r="FG2845">
        <f t="shared" si="2010"/>
        <v>0</v>
      </c>
      <c r="FH2845">
        <f t="shared" si="2010"/>
        <v>0</v>
      </c>
      <c r="FI2845">
        <f t="shared" si="2010"/>
        <v>0</v>
      </c>
      <c r="FJ2845">
        <f t="shared" si="2010"/>
        <v>0</v>
      </c>
      <c r="FK2845">
        <f t="shared" si="2010"/>
        <v>0</v>
      </c>
      <c r="FL2845">
        <f t="shared" si="2010"/>
        <v>0</v>
      </c>
      <c r="FM2845">
        <f t="shared" si="2010"/>
        <v>0</v>
      </c>
      <c r="FN2845">
        <f t="shared" si="2010"/>
        <v>0</v>
      </c>
      <c r="FO2845">
        <f t="shared" si="2010"/>
        <v>0</v>
      </c>
      <c r="FP2845">
        <f t="shared" si="2010"/>
        <v>0</v>
      </c>
      <c r="FQ2845">
        <f t="shared" si="2010"/>
        <v>0</v>
      </c>
      <c r="FR2845">
        <f t="shared" si="2010"/>
        <v>0</v>
      </c>
      <c r="FS2845">
        <f t="shared" ref="FS2845:GX2845" si="2011">FS2856</f>
        <v>0</v>
      </c>
      <c r="FT2845">
        <f t="shared" si="2011"/>
        <v>0</v>
      </c>
      <c r="FU2845">
        <f t="shared" si="2011"/>
        <v>0</v>
      </c>
      <c r="FV2845">
        <f t="shared" si="2011"/>
        <v>0</v>
      </c>
      <c r="FW2845">
        <f t="shared" si="2011"/>
        <v>0</v>
      </c>
      <c r="FX2845">
        <f t="shared" si="2011"/>
        <v>0</v>
      </c>
      <c r="FY2845">
        <f t="shared" si="2011"/>
        <v>0</v>
      </c>
      <c r="FZ2845">
        <f t="shared" si="2011"/>
        <v>0</v>
      </c>
      <c r="GA2845">
        <f t="shared" si="2011"/>
        <v>0</v>
      </c>
      <c r="GB2845">
        <f t="shared" si="2011"/>
        <v>0</v>
      </c>
      <c r="GC2845">
        <f t="shared" si="2011"/>
        <v>0</v>
      </c>
      <c r="GD2845">
        <f t="shared" si="2011"/>
        <v>0</v>
      </c>
      <c r="GE2845">
        <f t="shared" si="2011"/>
        <v>0</v>
      </c>
      <c r="GF2845">
        <f t="shared" si="2011"/>
        <v>0</v>
      </c>
      <c r="GG2845">
        <f t="shared" si="2011"/>
        <v>0</v>
      </c>
      <c r="GH2845">
        <f t="shared" si="2011"/>
        <v>0</v>
      </c>
      <c r="GI2845">
        <f t="shared" si="2011"/>
        <v>0</v>
      </c>
      <c r="GJ2845">
        <f t="shared" si="2011"/>
        <v>0</v>
      </c>
      <c r="GK2845">
        <f t="shared" si="2011"/>
        <v>0</v>
      </c>
      <c r="GL2845">
        <f t="shared" si="2011"/>
        <v>0</v>
      </c>
      <c r="GM2845">
        <f t="shared" si="2011"/>
        <v>0</v>
      </c>
      <c r="GN2845">
        <f t="shared" si="2011"/>
        <v>0</v>
      </c>
      <c r="GO2845">
        <f t="shared" si="2011"/>
        <v>0</v>
      </c>
      <c r="GP2845">
        <f t="shared" si="2011"/>
        <v>0</v>
      </c>
      <c r="GQ2845">
        <f t="shared" si="2011"/>
        <v>0</v>
      </c>
      <c r="GR2845">
        <f t="shared" si="2011"/>
        <v>0</v>
      </c>
      <c r="GS2845">
        <f t="shared" si="2011"/>
        <v>0</v>
      </c>
      <c r="GT2845">
        <f t="shared" si="2011"/>
        <v>0</v>
      </c>
      <c r="GU2845">
        <f t="shared" si="2011"/>
        <v>0</v>
      </c>
      <c r="GV2845">
        <f t="shared" si="2011"/>
        <v>0</v>
      </c>
      <c r="GW2845">
        <f t="shared" si="2011"/>
        <v>0</v>
      </c>
      <c r="GX2845">
        <f t="shared" si="2011"/>
        <v>0</v>
      </c>
    </row>
    <row r="2847" spans="1:245" x14ac:dyDescent="0.2">
      <c r="A2847">
        <v>17</v>
      </c>
      <c r="B2847">
        <v>1</v>
      </c>
      <c r="C2847">
        <f>ROW(SmtRes!A905)</f>
        <v>905</v>
      </c>
      <c r="D2847">
        <f>ROW(EtalonRes!A905)</f>
        <v>905</v>
      </c>
      <c r="E2847" t="s">
        <v>632</v>
      </c>
      <c r="F2847" t="s">
        <v>16</v>
      </c>
      <c r="G2847" t="s">
        <v>17</v>
      </c>
      <c r="H2847" t="s">
        <v>18</v>
      </c>
      <c r="I2847">
        <f>ROUND(5/100,9)</f>
        <v>0.05</v>
      </c>
      <c r="J2847">
        <v>0</v>
      </c>
      <c r="K2847">
        <f>ROUND(5/100,9)</f>
        <v>0.05</v>
      </c>
      <c r="O2847">
        <f t="shared" ref="O2847:O2854" si="2012">ROUND(CP2847,2)</f>
        <v>135.52000000000001</v>
      </c>
      <c r="P2847">
        <f t="shared" ref="P2847:P2854" si="2013">ROUND(CQ2847*I2847,2)</f>
        <v>0</v>
      </c>
      <c r="Q2847">
        <f t="shared" ref="Q2847:Q2854" si="2014">ROUND(CR2847*I2847,2)</f>
        <v>0</v>
      </c>
      <c r="R2847">
        <f t="shared" ref="R2847:R2854" si="2015">ROUND(CS2847*I2847,2)</f>
        <v>0</v>
      </c>
      <c r="S2847">
        <f t="shared" ref="S2847:S2854" si="2016">ROUND(CT2847*I2847,2)</f>
        <v>135.52000000000001</v>
      </c>
      <c r="T2847">
        <f t="shared" ref="T2847:T2854" si="2017">ROUND(CU2847*I2847,2)</f>
        <v>0</v>
      </c>
      <c r="U2847">
        <f t="shared" ref="U2847:U2854" si="2018">CV2847*I2847</f>
        <v>0.29199999999999998</v>
      </c>
      <c r="V2847">
        <f t="shared" ref="V2847:V2854" si="2019">CW2847*I2847</f>
        <v>0</v>
      </c>
      <c r="W2847">
        <f t="shared" ref="W2847:W2854" si="2020">ROUND(CX2847*I2847,2)</f>
        <v>0</v>
      </c>
      <c r="X2847">
        <f t="shared" ref="X2847:Y2854" si="2021">ROUND(CY2847,2)</f>
        <v>94.86</v>
      </c>
      <c r="Y2847">
        <f t="shared" si="2021"/>
        <v>13.55</v>
      </c>
      <c r="AA2847">
        <v>35364244</v>
      </c>
      <c r="AB2847">
        <f t="shared" ref="AB2847:AB2854" si="2022">ROUND((AC2847+AD2847+AF2847),6)</f>
        <v>2710.46</v>
      </c>
      <c r="AC2847">
        <f t="shared" ref="AC2847:AC2854" si="2023">ROUND((ES2847),6)</f>
        <v>0</v>
      </c>
      <c r="AD2847">
        <f t="shared" ref="AD2847:AD2854" si="2024">ROUND((((ET2847)-(EU2847))+AE2847),6)</f>
        <v>0</v>
      </c>
      <c r="AE2847">
        <f t="shared" ref="AE2847:AF2854" si="2025">ROUND((EU2847),6)</f>
        <v>0</v>
      </c>
      <c r="AF2847">
        <f t="shared" si="2025"/>
        <v>2710.46</v>
      </c>
      <c r="AG2847">
        <f t="shared" ref="AG2847:AG2854" si="2026">ROUND((AP2847),6)</f>
        <v>0</v>
      </c>
      <c r="AH2847">
        <f t="shared" ref="AH2847:AI2854" si="2027">(EW2847)</f>
        <v>5.84</v>
      </c>
      <c r="AI2847">
        <f t="shared" si="2027"/>
        <v>0</v>
      </c>
      <c r="AJ2847">
        <f t="shared" ref="AJ2847:AJ2854" si="2028">(AS2847)</f>
        <v>0</v>
      </c>
      <c r="AK2847">
        <v>2710.46</v>
      </c>
      <c r="AL2847">
        <v>0</v>
      </c>
      <c r="AM2847">
        <v>0</v>
      </c>
      <c r="AN2847">
        <v>0</v>
      </c>
      <c r="AO2847">
        <v>2710.46</v>
      </c>
      <c r="AP2847">
        <v>0</v>
      </c>
      <c r="AQ2847">
        <v>5.84</v>
      </c>
      <c r="AR2847">
        <v>0</v>
      </c>
      <c r="AS2847">
        <v>0</v>
      </c>
      <c r="AT2847">
        <v>70</v>
      </c>
      <c r="AU2847">
        <v>10</v>
      </c>
      <c r="AV2847">
        <v>1</v>
      </c>
      <c r="AW2847">
        <v>1</v>
      </c>
      <c r="AZ2847">
        <v>1</v>
      </c>
      <c r="BA2847">
        <v>1</v>
      </c>
      <c r="BB2847">
        <v>1</v>
      </c>
      <c r="BC2847">
        <v>1</v>
      </c>
      <c r="BD2847" t="s">
        <v>3</v>
      </c>
      <c r="BE2847" t="s">
        <v>3</v>
      </c>
      <c r="BF2847" t="s">
        <v>3</v>
      </c>
      <c r="BG2847" t="s">
        <v>3</v>
      </c>
      <c r="BH2847">
        <v>0</v>
      </c>
      <c r="BI2847">
        <v>4</v>
      </c>
      <c r="BJ2847" t="s">
        <v>19</v>
      </c>
      <c r="BM2847">
        <v>0</v>
      </c>
      <c r="BN2847">
        <v>0</v>
      </c>
      <c r="BO2847" t="s">
        <v>3</v>
      </c>
      <c r="BP2847">
        <v>0</v>
      </c>
      <c r="BQ2847">
        <v>1</v>
      </c>
      <c r="BR2847">
        <v>0</v>
      </c>
      <c r="BS2847">
        <v>1</v>
      </c>
      <c r="BT2847">
        <v>1</v>
      </c>
      <c r="BU2847">
        <v>1</v>
      </c>
      <c r="BV2847">
        <v>1</v>
      </c>
      <c r="BW2847">
        <v>1</v>
      </c>
      <c r="BX2847">
        <v>1</v>
      </c>
      <c r="BY2847" t="s">
        <v>3</v>
      </c>
      <c r="BZ2847">
        <v>70</v>
      </c>
      <c r="CA2847">
        <v>10</v>
      </c>
      <c r="CB2847" t="s">
        <v>3</v>
      </c>
      <c r="CE2847">
        <v>0</v>
      </c>
      <c r="CF2847">
        <v>0</v>
      </c>
      <c r="CG2847">
        <v>0</v>
      </c>
      <c r="CM2847">
        <v>0</v>
      </c>
      <c r="CN2847" t="s">
        <v>3</v>
      </c>
      <c r="CO2847">
        <v>0</v>
      </c>
      <c r="CP2847">
        <f t="shared" ref="CP2847:CP2854" si="2029">(P2847+Q2847+S2847)</f>
        <v>135.52000000000001</v>
      </c>
      <c r="CQ2847">
        <f t="shared" ref="CQ2847:CQ2854" si="2030">(AC2847*BC2847*AW2847)</f>
        <v>0</v>
      </c>
      <c r="CR2847">
        <f t="shared" ref="CR2847:CR2854" si="2031">((((ET2847)*BB2847-(EU2847)*BS2847)+AE2847*BS2847)*AV2847)</f>
        <v>0</v>
      </c>
      <c r="CS2847">
        <f t="shared" ref="CS2847:CS2854" si="2032">(AE2847*BS2847*AV2847)</f>
        <v>0</v>
      </c>
      <c r="CT2847">
        <f t="shared" ref="CT2847:CT2854" si="2033">(AF2847*BA2847*AV2847)</f>
        <v>2710.46</v>
      </c>
      <c r="CU2847">
        <f t="shared" ref="CU2847:CU2854" si="2034">AG2847</f>
        <v>0</v>
      </c>
      <c r="CV2847">
        <f t="shared" ref="CV2847:CV2854" si="2035">(AH2847*AV2847)</f>
        <v>5.84</v>
      </c>
      <c r="CW2847">
        <f t="shared" ref="CW2847:CX2854" si="2036">AI2847</f>
        <v>0</v>
      </c>
      <c r="CX2847">
        <f t="shared" si="2036"/>
        <v>0</v>
      </c>
      <c r="CY2847">
        <f t="shared" ref="CY2847:CY2854" si="2037">((S2847*BZ2847)/100)</f>
        <v>94.864000000000019</v>
      </c>
      <c r="CZ2847">
        <f t="shared" ref="CZ2847:CZ2854" si="2038">((S2847*CA2847)/100)</f>
        <v>13.552</v>
      </c>
      <c r="DC2847" t="s">
        <v>3</v>
      </c>
      <c r="DD2847" t="s">
        <v>3</v>
      </c>
      <c r="DE2847" t="s">
        <v>3</v>
      </c>
      <c r="DF2847" t="s">
        <v>3</v>
      </c>
      <c r="DG2847" t="s">
        <v>3</v>
      </c>
      <c r="DH2847" t="s">
        <v>3</v>
      </c>
      <c r="DI2847" t="s">
        <v>3</v>
      </c>
      <c r="DJ2847" t="s">
        <v>3</v>
      </c>
      <c r="DK2847" t="s">
        <v>3</v>
      </c>
      <c r="DL2847" t="s">
        <v>3</v>
      </c>
      <c r="DM2847" t="s">
        <v>3</v>
      </c>
      <c r="DN2847">
        <v>0</v>
      </c>
      <c r="DO2847">
        <v>0</v>
      </c>
      <c r="DP2847">
        <v>1</v>
      </c>
      <c r="DQ2847">
        <v>1</v>
      </c>
      <c r="DU2847">
        <v>1010</v>
      </c>
      <c r="DV2847" t="s">
        <v>18</v>
      </c>
      <c r="DW2847" t="s">
        <v>18</v>
      </c>
      <c r="DX2847">
        <v>100</v>
      </c>
      <c r="DZ2847" t="s">
        <v>3</v>
      </c>
      <c r="EA2847" t="s">
        <v>3</v>
      </c>
      <c r="EB2847" t="s">
        <v>3</v>
      </c>
      <c r="EC2847" t="s">
        <v>3</v>
      </c>
      <c r="EE2847">
        <v>35096056</v>
      </c>
      <c r="EF2847">
        <v>1</v>
      </c>
      <c r="EG2847" t="s">
        <v>20</v>
      </c>
      <c r="EH2847">
        <v>0</v>
      </c>
      <c r="EI2847" t="s">
        <v>3</v>
      </c>
      <c r="EJ2847">
        <v>4</v>
      </c>
      <c r="EK2847">
        <v>0</v>
      </c>
      <c r="EL2847" t="s">
        <v>21</v>
      </c>
      <c r="EM2847" t="s">
        <v>22</v>
      </c>
      <c r="EO2847" t="s">
        <v>3</v>
      </c>
      <c r="EQ2847">
        <v>0</v>
      </c>
      <c r="ER2847">
        <v>2710.46</v>
      </c>
      <c r="ES2847">
        <v>0</v>
      </c>
      <c r="ET2847">
        <v>0</v>
      </c>
      <c r="EU2847">
        <v>0</v>
      </c>
      <c r="EV2847">
        <v>2710.46</v>
      </c>
      <c r="EW2847">
        <v>5.84</v>
      </c>
      <c r="EX2847">
        <v>0</v>
      </c>
      <c r="EY2847">
        <v>0</v>
      </c>
      <c r="FQ2847">
        <v>0</v>
      </c>
      <c r="FR2847">
        <v>0</v>
      </c>
      <c r="FS2847">
        <v>0</v>
      </c>
      <c r="FX2847">
        <v>70</v>
      </c>
      <c r="FY2847">
        <v>10</v>
      </c>
      <c r="GA2847" t="s">
        <v>3</v>
      </c>
      <c r="GD2847">
        <v>0</v>
      </c>
      <c r="GF2847">
        <v>-931379651</v>
      </c>
      <c r="GG2847">
        <v>2</v>
      </c>
      <c r="GH2847">
        <v>1</v>
      </c>
      <c r="GI2847">
        <v>-2</v>
      </c>
      <c r="GJ2847">
        <v>0</v>
      </c>
      <c r="GK2847">
        <f>ROUND(R2847*(R12)/100,2)</f>
        <v>0</v>
      </c>
      <c r="GL2847">
        <f t="shared" ref="GL2847:GL2854" si="2039">ROUND(IF(AND(BH2847=3,BI2847=3,FS2847&lt;&gt;0),P2847,0),2)</f>
        <v>0</v>
      </c>
      <c r="GM2847">
        <f t="shared" ref="GM2847:GM2854" si="2040">ROUND(O2847+X2847+Y2847+GK2847,2)+GX2847</f>
        <v>243.93</v>
      </c>
      <c r="GN2847">
        <f t="shared" ref="GN2847:GN2854" si="2041">IF(OR(BI2847=0,BI2847=1),GM2847-GX2847,0)</f>
        <v>0</v>
      </c>
      <c r="GO2847">
        <f t="shared" ref="GO2847:GO2854" si="2042">IF(BI2847=2,GM2847-GX2847,0)</f>
        <v>0</v>
      </c>
      <c r="GP2847">
        <f t="shared" ref="GP2847:GP2854" si="2043">IF(BI2847=4,GM2847-GX2847,0)</f>
        <v>243.93</v>
      </c>
      <c r="GR2847">
        <v>0</v>
      </c>
      <c r="GS2847">
        <v>3</v>
      </c>
      <c r="GT2847">
        <v>0</v>
      </c>
      <c r="GU2847" t="s">
        <v>3</v>
      </c>
      <c r="GV2847">
        <f t="shared" ref="GV2847:GV2854" si="2044">ROUND((GT2847),6)</f>
        <v>0</v>
      </c>
      <c r="GW2847">
        <v>1</v>
      </c>
      <c r="GX2847">
        <f t="shared" ref="GX2847:GX2854" si="2045">ROUND(HC2847*I2847,2)</f>
        <v>0</v>
      </c>
      <c r="HA2847">
        <v>0</v>
      </c>
      <c r="HB2847">
        <v>0</v>
      </c>
      <c r="HC2847">
        <f t="shared" ref="HC2847:HC2854" si="2046">GV2847*GW2847</f>
        <v>0</v>
      </c>
      <c r="HE2847" t="s">
        <v>3</v>
      </c>
      <c r="HF2847" t="s">
        <v>3</v>
      </c>
      <c r="HM2847" t="s">
        <v>3</v>
      </c>
      <c r="HN2847" t="s">
        <v>3</v>
      </c>
      <c r="HO2847" t="s">
        <v>3</v>
      </c>
      <c r="HP2847" t="s">
        <v>3</v>
      </c>
      <c r="HQ2847" t="s">
        <v>3</v>
      </c>
      <c r="HS2847">
        <v>0</v>
      </c>
      <c r="IK2847">
        <v>0</v>
      </c>
    </row>
    <row r="2848" spans="1:245" x14ac:dyDescent="0.2">
      <c r="A2848">
        <v>17</v>
      </c>
      <c r="B2848">
        <v>1</v>
      </c>
      <c r="C2848">
        <f>ROW(SmtRes!A909)</f>
        <v>909</v>
      </c>
      <c r="D2848">
        <f>ROW(EtalonRes!A909)</f>
        <v>909</v>
      </c>
      <c r="E2848" t="s">
        <v>633</v>
      </c>
      <c r="F2848" t="s">
        <v>227</v>
      </c>
      <c r="G2848" t="s">
        <v>228</v>
      </c>
      <c r="H2848" t="s">
        <v>229</v>
      </c>
      <c r="I2848">
        <f>ROUND(2/10,9)</f>
        <v>0.2</v>
      </c>
      <c r="J2848">
        <v>0</v>
      </c>
      <c r="K2848">
        <f>ROUND(2/10,9)</f>
        <v>0.2</v>
      </c>
      <c r="O2848">
        <f t="shared" si="2012"/>
        <v>85.31</v>
      </c>
      <c r="P2848">
        <f t="shared" si="2013"/>
        <v>22.46</v>
      </c>
      <c r="Q2848">
        <f t="shared" si="2014"/>
        <v>1.8</v>
      </c>
      <c r="R2848">
        <f t="shared" si="2015"/>
        <v>0.03</v>
      </c>
      <c r="S2848">
        <f t="shared" si="2016"/>
        <v>61.05</v>
      </c>
      <c r="T2848">
        <f t="shared" si="2017"/>
        <v>0</v>
      </c>
      <c r="U2848">
        <f t="shared" si="2018"/>
        <v>8.4000000000000005E-2</v>
      </c>
      <c r="V2848">
        <f t="shared" si="2019"/>
        <v>0</v>
      </c>
      <c r="W2848">
        <f t="shared" si="2020"/>
        <v>0</v>
      </c>
      <c r="X2848">
        <f t="shared" si="2021"/>
        <v>42.74</v>
      </c>
      <c r="Y2848">
        <f t="shared" si="2021"/>
        <v>6.11</v>
      </c>
      <c r="AA2848">
        <v>35364244</v>
      </c>
      <c r="AB2848">
        <f t="shared" si="2022"/>
        <v>426.58</v>
      </c>
      <c r="AC2848">
        <f t="shared" si="2023"/>
        <v>112.32</v>
      </c>
      <c r="AD2848">
        <f t="shared" si="2024"/>
        <v>8.99</v>
      </c>
      <c r="AE2848">
        <f t="shared" si="2025"/>
        <v>0.13</v>
      </c>
      <c r="AF2848">
        <f t="shared" si="2025"/>
        <v>305.27</v>
      </c>
      <c r="AG2848">
        <f t="shared" si="2026"/>
        <v>0</v>
      </c>
      <c r="AH2848">
        <f t="shared" si="2027"/>
        <v>0.42</v>
      </c>
      <c r="AI2848">
        <f t="shared" si="2027"/>
        <v>0</v>
      </c>
      <c r="AJ2848">
        <f t="shared" si="2028"/>
        <v>0</v>
      </c>
      <c r="AK2848">
        <v>426.58</v>
      </c>
      <c r="AL2848">
        <v>112.32</v>
      </c>
      <c r="AM2848">
        <v>8.99</v>
      </c>
      <c r="AN2848">
        <v>0.13</v>
      </c>
      <c r="AO2848">
        <v>305.27</v>
      </c>
      <c r="AP2848">
        <v>0</v>
      </c>
      <c r="AQ2848">
        <v>0.42</v>
      </c>
      <c r="AR2848">
        <v>0</v>
      </c>
      <c r="AS2848">
        <v>0</v>
      </c>
      <c r="AT2848">
        <v>70</v>
      </c>
      <c r="AU2848">
        <v>10</v>
      </c>
      <c r="AV2848">
        <v>1</v>
      </c>
      <c r="AW2848">
        <v>1</v>
      </c>
      <c r="AZ2848">
        <v>1</v>
      </c>
      <c r="BA2848">
        <v>1</v>
      </c>
      <c r="BB2848">
        <v>1</v>
      </c>
      <c r="BC2848">
        <v>1</v>
      </c>
      <c r="BD2848" t="s">
        <v>3</v>
      </c>
      <c r="BE2848" t="s">
        <v>3</v>
      </c>
      <c r="BF2848" t="s">
        <v>3</v>
      </c>
      <c r="BG2848" t="s">
        <v>3</v>
      </c>
      <c r="BH2848">
        <v>0</v>
      </c>
      <c r="BI2848">
        <v>4</v>
      </c>
      <c r="BJ2848" t="s">
        <v>230</v>
      </c>
      <c r="BM2848">
        <v>0</v>
      </c>
      <c r="BN2848">
        <v>0</v>
      </c>
      <c r="BO2848" t="s">
        <v>3</v>
      </c>
      <c r="BP2848">
        <v>0</v>
      </c>
      <c r="BQ2848">
        <v>1</v>
      </c>
      <c r="BR2848">
        <v>0</v>
      </c>
      <c r="BS2848">
        <v>1</v>
      </c>
      <c r="BT2848">
        <v>1</v>
      </c>
      <c r="BU2848">
        <v>1</v>
      </c>
      <c r="BV2848">
        <v>1</v>
      </c>
      <c r="BW2848">
        <v>1</v>
      </c>
      <c r="BX2848">
        <v>1</v>
      </c>
      <c r="BY2848" t="s">
        <v>3</v>
      </c>
      <c r="BZ2848">
        <v>70</v>
      </c>
      <c r="CA2848">
        <v>10</v>
      </c>
      <c r="CB2848" t="s">
        <v>3</v>
      </c>
      <c r="CE2848">
        <v>0</v>
      </c>
      <c r="CF2848">
        <v>0</v>
      </c>
      <c r="CG2848">
        <v>0</v>
      </c>
      <c r="CM2848">
        <v>0</v>
      </c>
      <c r="CN2848" t="s">
        <v>3</v>
      </c>
      <c r="CO2848">
        <v>0</v>
      </c>
      <c r="CP2848">
        <f t="shared" si="2029"/>
        <v>85.31</v>
      </c>
      <c r="CQ2848">
        <f t="shared" si="2030"/>
        <v>112.32</v>
      </c>
      <c r="CR2848">
        <f t="shared" si="2031"/>
        <v>8.99</v>
      </c>
      <c r="CS2848">
        <f t="shared" si="2032"/>
        <v>0.13</v>
      </c>
      <c r="CT2848">
        <f t="shared" si="2033"/>
        <v>305.27</v>
      </c>
      <c r="CU2848">
        <f t="shared" si="2034"/>
        <v>0</v>
      </c>
      <c r="CV2848">
        <f t="shared" si="2035"/>
        <v>0.42</v>
      </c>
      <c r="CW2848">
        <f t="shared" si="2036"/>
        <v>0</v>
      </c>
      <c r="CX2848">
        <f t="shared" si="2036"/>
        <v>0</v>
      </c>
      <c r="CY2848">
        <f t="shared" si="2037"/>
        <v>42.734999999999999</v>
      </c>
      <c r="CZ2848">
        <f t="shared" si="2038"/>
        <v>6.1050000000000004</v>
      </c>
      <c r="DC2848" t="s">
        <v>3</v>
      </c>
      <c r="DD2848" t="s">
        <v>3</v>
      </c>
      <c r="DE2848" t="s">
        <v>3</v>
      </c>
      <c r="DF2848" t="s">
        <v>3</v>
      </c>
      <c r="DG2848" t="s">
        <v>3</v>
      </c>
      <c r="DH2848" t="s">
        <v>3</v>
      </c>
      <c r="DI2848" t="s">
        <v>3</v>
      </c>
      <c r="DJ2848" t="s">
        <v>3</v>
      </c>
      <c r="DK2848" t="s">
        <v>3</v>
      </c>
      <c r="DL2848" t="s">
        <v>3</v>
      </c>
      <c r="DM2848" t="s">
        <v>3</v>
      </c>
      <c r="DN2848">
        <v>0</v>
      </c>
      <c r="DO2848">
        <v>0</v>
      </c>
      <c r="DP2848">
        <v>1</v>
      </c>
      <c r="DQ2848">
        <v>1</v>
      </c>
      <c r="DU2848">
        <v>1013</v>
      </c>
      <c r="DV2848" t="s">
        <v>229</v>
      </c>
      <c r="DW2848" t="s">
        <v>229</v>
      </c>
      <c r="DX2848">
        <v>1</v>
      </c>
      <c r="DZ2848" t="s">
        <v>3</v>
      </c>
      <c r="EA2848" t="s">
        <v>3</v>
      </c>
      <c r="EB2848" t="s">
        <v>3</v>
      </c>
      <c r="EC2848" t="s">
        <v>3</v>
      </c>
      <c r="EE2848">
        <v>35096056</v>
      </c>
      <c r="EF2848">
        <v>1</v>
      </c>
      <c r="EG2848" t="s">
        <v>20</v>
      </c>
      <c r="EH2848">
        <v>0</v>
      </c>
      <c r="EI2848" t="s">
        <v>3</v>
      </c>
      <c r="EJ2848">
        <v>4</v>
      </c>
      <c r="EK2848">
        <v>0</v>
      </c>
      <c r="EL2848" t="s">
        <v>21</v>
      </c>
      <c r="EM2848" t="s">
        <v>22</v>
      </c>
      <c r="EO2848" t="s">
        <v>3</v>
      </c>
      <c r="EQ2848">
        <v>0</v>
      </c>
      <c r="ER2848">
        <v>426.58</v>
      </c>
      <c r="ES2848">
        <v>112.32</v>
      </c>
      <c r="ET2848">
        <v>8.99</v>
      </c>
      <c r="EU2848">
        <v>0.13</v>
      </c>
      <c r="EV2848">
        <v>305.27</v>
      </c>
      <c r="EW2848">
        <v>0.42</v>
      </c>
      <c r="EX2848">
        <v>0</v>
      </c>
      <c r="EY2848">
        <v>0</v>
      </c>
      <c r="FQ2848">
        <v>0</v>
      </c>
      <c r="FR2848">
        <v>0</v>
      </c>
      <c r="FS2848">
        <v>0</v>
      </c>
      <c r="FX2848">
        <v>70</v>
      </c>
      <c r="FY2848">
        <v>10</v>
      </c>
      <c r="GA2848" t="s">
        <v>3</v>
      </c>
      <c r="GD2848">
        <v>0</v>
      </c>
      <c r="GF2848">
        <v>94825724</v>
      </c>
      <c r="GG2848">
        <v>2</v>
      </c>
      <c r="GH2848">
        <v>1</v>
      </c>
      <c r="GI2848">
        <v>-2</v>
      </c>
      <c r="GJ2848">
        <v>0</v>
      </c>
      <c r="GK2848">
        <f>ROUND(R2848*(R12)/100,2)</f>
        <v>0.03</v>
      </c>
      <c r="GL2848">
        <f t="shared" si="2039"/>
        <v>0</v>
      </c>
      <c r="GM2848">
        <f t="shared" si="2040"/>
        <v>134.19</v>
      </c>
      <c r="GN2848">
        <f t="shared" si="2041"/>
        <v>0</v>
      </c>
      <c r="GO2848">
        <f t="shared" si="2042"/>
        <v>0</v>
      </c>
      <c r="GP2848">
        <f t="shared" si="2043"/>
        <v>134.19</v>
      </c>
      <c r="GR2848">
        <v>0</v>
      </c>
      <c r="GS2848">
        <v>3</v>
      </c>
      <c r="GT2848">
        <v>0</v>
      </c>
      <c r="GU2848" t="s">
        <v>3</v>
      </c>
      <c r="GV2848">
        <f t="shared" si="2044"/>
        <v>0</v>
      </c>
      <c r="GW2848">
        <v>1</v>
      </c>
      <c r="GX2848">
        <f t="shared" si="2045"/>
        <v>0</v>
      </c>
      <c r="HA2848">
        <v>0</v>
      </c>
      <c r="HB2848">
        <v>0</v>
      </c>
      <c r="HC2848">
        <f t="shared" si="2046"/>
        <v>0</v>
      </c>
      <c r="HE2848" t="s">
        <v>3</v>
      </c>
      <c r="HF2848" t="s">
        <v>3</v>
      </c>
      <c r="HM2848" t="s">
        <v>3</v>
      </c>
      <c r="HN2848" t="s">
        <v>3</v>
      </c>
      <c r="HO2848" t="s">
        <v>3</v>
      </c>
      <c r="HP2848" t="s">
        <v>3</v>
      </c>
      <c r="HQ2848" t="s">
        <v>3</v>
      </c>
      <c r="HS2848">
        <v>0</v>
      </c>
      <c r="IK2848">
        <v>0</v>
      </c>
    </row>
    <row r="2849" spans="1:245" x14ac:dyDescent="0.2">
      <c r="A2849">
        <v>17</v>
      </c>
      <c r="B2849">
        <v>1</v>
      </c>
      <c r="C2849">
        <f>ROW(SmtRes!A912)</f>
        <v>912</v>
      </c>
      <c r="D2849">
        <f>ROW(EtalonRes!A912)</f>
        <v>912</v>
      </c>
      <c r="E2849" t="s">
        <v>634</v>
      </c>
      <c r="F2849" t="s">
        <v>232</v>
      </c>
      <c r="G2849" t="s">
        <v>233</v>
      </c>
      <c r="H2849" t="s">
        <v>26</v>
      </c>
      <c r="I2849">
        <f>ROUND(1/100,9)</f>
        <v>0.01</v>
      </c>
      <c r="J2849">
        <v>0</v>
      </c>
      <c r="K2849">
        <f>ROUND(1/100,9)</f>
        <v>0.01</v>
      </c>
      <c r="O2849">
        <f t="shared" si="2012"/>
        <v>142.13999999999999</v>
      </c>
      <c r="P2849">
        <f t="shared" si="2013"/>
        <v>0</v>
      </c>
      <c r="Q2849">
        <f t="shared" si="2014"/>
        <v>59.94</v>
      </c>
      <c r="R2849">
        <f t="shared" si="2015"/>
        <v>30.4</v>
      </c>
      <c r="S2849">
        <f t="shared" si="2016"/>
        <v>82.2</v>
      </c>
      <c r="T2849">
        <f t="shared" si="2017"/>
        <v>0</v>
      </c>
      <c r="U2849">
        <f t="shared" si="2018"/>
        <v>0.14000000000000001</v>
      </c>
      <c r="V2849">
        <f t="shared" si="2019"/>
        <v>0</v>
      </c>
      <c r="W2849">
        <f t="shared" si="2020"/>
        <v>0</v>
      </c>
      <c r="X2849">
        <f t="shared" si="2021"/>
        <v>57.54</v>
      </c>
      <c r="Y2849">
        <f t="shared" si="2021"/>
        <v>8.2200000000000006</v>
      </c>
      <c r="AA2849">
        <v>35364244</v>
      </c>
      <c r="AB2849">
        <f t="shared" si="2022"/>
        <v>14213.53</v>
      </c>
      <c r="AC2849">
        <f t="shared" si="2023"/>
        <v>0</v>
      </c>
      <c r="AD2849">
        <f t="shared" si="2024"/>
        <v>5993.85</v>
      </c>
      <c r="AE2849">
        <f t="shared" si="2025"/>
        <v>3040.45</v>
      </c>
      <c r="AF2849">
        <f t="shared" si="2025"/>
        <v>8219.68</v>
      </c>
      <c r="AG2849">
        <f t="shared" si="2026"/>
        <v>0</v>
      </c>
      <c r="AH2849">
        <f t="shared" si="2027"/>
        <v>14</v>
      </c>
      <c r="AI2849">
        <f t="shared" si="2027"/>
        <v>0</v>
      </c>
      <c r="AJ2849">
        <f t="shared" si="2028"/>
        <v>0</v>
      </c>
      <c r="AK2849">
        <v>14213.53</v>
      </c>
      <c r="AL2849">
        <v>0</v>
      </c>
      <c r="AM2849">
        <v>5993.85</v>
      </c>
      <c r="AN2849">
        <v>3040.45</v>
      </c>
      <c r="AO2849">
        <v>8219.68</v>
      </c>
      <c r="AP2849">
        <v>0</v>
      </c>
      <c r="AQ2849">
        <v>14</v>
      </c>
      <c r="AR2849">
        <v>0</v>
      </c>
      <c r="AS2849">
        <v>0</v>
      </c>
      <c r="AT2849">
        <v>70</v>
      </c>
      <c r="AU2849">
        <v>10</v>
      </c>
      <c r="AV2849">
        <v>1</v>
      </c>
      <c r="AW2849">
        <v>1</v>
      </c>
      <c r="AZ2849">
        <v>1</v>
      </c>
      <c r="BA2849">
        <v>1</v>
      </c>
      <c r="BB2849">
        <v>1</v>
      </c>
      <c r="BC2849">
        <v>1</v>
      </c>
      <c r="BD2849" t="s">
        <v>3</v>
      </c>
      <c r="BE2849" t="s">
        <v>3</v>
      </c>
      <c r="BF2849" t="s">
        <v>3</v>
      </c>
      <c r="BG2849" t="s">
        <v>3</v>
      </c>
      <c r="BH2849">
        <v>0</v>
      </c>
      <c r="BI2849">
        <v>4</v>
      </c>
      <c r="BJ2849" t="s">
        <v>234</v>
      </c>
      <c r="BM2849">
        <v>0</v>
      </c>
      <c r="BN2849">
        <v>0</v>
      </c>
      <c r="BO2849" t="s">
        <v>3</v>
      </c>
      <c r="BP2849">
        <v>0</v>
      </c>
      <c r="BQ2849">
        <v>1</v>
      </c>
      <c r="BR2849">
        <v>0</v>
      </c>
      <c r="BS2849">
        <v>1</v>
      </c>
      <c r="BT2849">
        <v>1</v>
      </c>
      <c r="BU2849">
        <v>1</v>
      </c>
      <c r="BV2849">
        <v>1</v>
      </c>
      <c r="BW2849">
        <v>1</v>
      </c>
      <c r="BX2849">
        <v>1</v>
      </c>
      <c r="BY2849" t="s">
        <v>3</v>
      </c>
      <c r="BZ2849">
        <v>70</v>
      </c>
      <c r="CA2849">
        <v>10</v>
      </c>
      <c r="CB2849" t="s">
        <v>3</v>
      </c>
      <c r="CE2849">
        <v>0</v>
      </c>
      <c r="CF2849">
        <v>0</v>
      </c>
      <c r="CG2849">
        <v>0</v>
      </c>
      <c r="CM2849">
        <v>0</v>
      </c>
      <c r="CN2849" t="s">
        <v>3</v>
      </c>
      <c r="CO2849">
        <v>0</v>
      </c>
      <c r="CP2849">
        <f t="shared" si="2029"/>
        <v>142.13999999999999</v>
      </c>
      <c r="CQ2849">
        <f t="shared" si="2030"/>
        <v>0</v>
      </c>
      <c r="CR2849">
        <f t="shared" si="2031"/>
        <v>5993.85</v>
      </c>
      <c r="CS2849">
        <f t="shared" si="2032"/>
        <v>3040.45</v>
      </c>
      <c r="CT2849">
        <f t="shared" si="2033"/>
        <v>8219.68</v>
      </c>
      <c r="CU2849">
        <f t="shared" si="2034"/>
        <v>0</v>
      </c>
      <c r="CV2849">
        <f t="shared" si="2035"/>
        <v>14</v>
      </c>
      <c r="CW2849">
        <f t="shared" si="2036"/>
        <v>0</v>
      </c>
      <c r="CX2849">
        <f t="shared" si="2036"/>
        <v>0</v>
      </c>
      <c r="CY2849">
        <f t="shared" si="2037"/>
        <v>57.54</v>
      </c>
      <c r="CZ2849">
        <f t="shared" si="2038"/>
        <v>8.2200000000000006</v>
      </c>
      <c r="DC2849" t="s">
        <v>3</v>
      </c>
      <c r="DD2849" t="s">
        <v>3</v>
      </c>
      <c r="DE2849" t="s">
        <v>3</v>
      </c>
      <c r="DF2849" t="s">
        <v>3</v>
      </c>
      <c r="DG2849" t="s">
        <v>3</v>
      </c>
      <c r="DH2849" t="s">
        <v>3</v>
      </c>
      <c r="DI2849" t="s">
        <v>3</v>
      </c>
      <c r="DJ2849" t="s">
        <v>3</v>
      </c>
      <c r="DK2849" t="s">
        <v>3</v>
      </c>
      <c r="DL2849" t="s">
        <v>3</v>
      </c>
      <c r="DM2849" t="s">
        <v>3</v>
      </c>
      <c r="DN2849">
        <v>0</v>
      </c>
      <c r="DO2849">
        <v>0</v>
      </c>
      <c r="DP2849">
        <v>1</v>
      </c>
      <c r="DQ2849">
        <v>1</v>
      </c>
      <c r="DU2849">
        <v>1003</v>
      </c>
      <c r="DV2849" t="s">
        <v>26</v>
      </c>
      <c r="DW2849" t="s">
        <v>26</v>
      </c>
      <c r="DX2849">
        <v>100</v>
      </c>
      <c r="DZ2849" t="s">
        <v>3</v>
      </c>
      <c r="EA2849" t="s">
        <v>3</v>
      </c>
      <c r="EB2849" t="s">
        <v>3</v>
      </c>
      <c r="EC2849" t="s">
        <v>3</v>
      </c>
      <c r="EE2849">
        <v>35096056</v>
      </c>
      <c r="EF2849">
        <v>1</v>
      </c>
      <c r="EG2849" t="s">
        <v>20</v>
      </c>
      <c r="EH2849">
        <v>0</v>
      </c>
      <c r="EI2849" t="s">
        <v>3</v>
      </c>
      <c r="EJ2849">
        <v>4</v>
      </c>
      <c r="EK2849">
        <v>0</v>
      </c>
      <c r="EL2849" t="s">
        <v>21</v>
      </c>
      <c r="EM2849" t="s">
        <v>22</v>
      </c>
      <c r="EO2849" t="s">
        <v>3</v>
      </c>
      <c r="EQ2849">
        <v>0</v>
      </c>
      <c r="ER2849">
        <v>14213.53</v>
      </c>
      <c r="ES2849">
        <v>0</v>
      </c>
      <c r="ET2849">
        <v>5993.85</v>
      </c>
      <c r="EU2849">
        <v>3040.45</v>
      </c>
      <c r="EV2849">
        <v>8219.68</v>
      </c>
      <c r="EW2849">
        <v>14</v>
      </c>
      <c r="EX2849">
        <v>0</v>
      </c>
      <c r="EY2849">
        <v>0</v>
      </c>
      <c r="FQ2849">
        <v>0</v>
      </c>
      <c r="FR2849">
        <v>0</v>
      </c>
      <c r="FS2849">
        <v>0</v>
      </c>
      <c r="FX2849">
        <v>70</v>
      </c>
      <c r="FY2849">
        <v>10</v>
      </c>
      <c r="GA2849" t="s">
        <v>3</v>
      </c>
      <c r="GD2849">
        <v>0</v>
      </c>
      <c r="GF2849">
        <v>-140188742</v>
      </c>
      <c r="GG2849">
        <v>2</v>
      </c>
      <c r="GH2849">
        <v>1</v>
      </c>
      <c r="GI2849">
        <v>-2</v>
      </c>
      <c r="GJ2849">
        <v>0</v>
      </c>
      <c r="GK2849">
        <f>ROUND(R2849*(R12)/100,2)</f>
        <v>32.83</v>
      </c>
      <c r="GL2849">
        <f t="shared" si="2039"/>
        <v>0</v>
      </c>
      <c r="GM2849">
        <f t="shared" si="2040"/>
        <v>240.73</v>
      </c>
      <c r="GN2849">
        <f t="shared" si="2041"/>
        <v>0</v>
      </c>
      <c r="GO2849">
        <f t="shared" si="2042"/>
        <v>0</v>
      </c>
      <c r="GP2849">
        <f t="shared" si="2043"/>
        <v>240.73</v>
      </c>
      <c r="GR2849">
        <v>0</v>
      </c>
      <c r="GS2849">
        <v>3</v>
      </c>
      <c r="GT2849">
        <v>0</v>
      </c>
      <c r="GU2849" t="s">
        <v>3</v>
      </c>
      <c r="GV2849">
        <f t="shared" si="2044"/>
        <v>0</v>
      </c>
      <c r="GW2849">
        <v>1</v>
      </c>
      <c r="GX2849">
        <f t="shared" si="2045"/>
        <v>0</v>
      </c>
      <c r="HA2849">
        <v>0</v>
      </c>
      <c r="HB2849">
        <v>0</v>
      </c>
      <c r="HC2849">
        <f t="shared" si="2046"/>
        <v>0</v>
      </c>
      <c r="HE2849" t="s">
        <v>3</v>
      </c>
      <c r="HF2849" t="s">
        <v>3</v>
      </c>
      <c r="HM2849" t="s">
        <v>3</v>
      </c>
      <c r="HN2849" t="s">
        <v>3</v>
      </c>
      <c r="HO2849" t="s">
        <v>3</v>
      </c>
      <c r="HP2849" t="s">
        <v>3</v>
      </c>
      <c r="HQ2849" t="s">
        <v>3</v>
      </c>
      <c r="HS2849">
        <v>0</v>
      </c>
      <c r="IK2849">
        <v>0</v>
      </c>
    </row>
    <row r="2850" spans="1:245" x14ac:dyDescent="0.2">
      <c r="A2850">
        <v>17</v>
      </c>
      <c r="B2850">
        <v>1</v>
      </c>
      <c r="E2850" t="s">
        <v>635</v>
      </c>
      <c r="F2850" t="s">
        <v>236</v>
      </c>
      <c r="G2850" t="s">
        <v>237</v>
      </c>
      <c r="H2850" t="s">
        <v>35</v>
      </c>
      <c r="I2850">
        <v>1E-3</v>
      </c>
      <c r="J2850">
        <v>0</v>
      </c>
      <c r="K2850">
        <v>1E-3</v>
      </c>
      <c r="O2850">
        <f t="shared" si="2012"/>
        <v>99.86</v>
      </c>
      <c r="P2850">
        <f t="shared" si="2013"/>
        <v>99.86</v>
      </c>
      <c r="Q2850">
        <f t="shared" si="2014"/>
        <v>0</v>
      </c>
      <c r="R2850">
        <f t="shared" si="2015"/>
        <v>0</v>
      </c>
      <c r="S2850">
        <f t="shared" si="2016"/>
        <v>0</v>
      </c>
      <c r="T2850">
        <f t="shared" si="2017"/>
        <v>0</v>
      </c>
      <c r="U2850">
        <f t="shared" si="2018"/>
        <v>0</v>
      </c>
      <c r="V2850">
        <f t="shared" si="2019"/>
        <v>0</v>
      </c>
      <c r="W2850">
        <f t="shared" si="2020"/>
        <v>0</v>
      </c>
      <c r="X2850">
        <f t="shared" si="2021"/>
        <v>0</v>
      </c>
      <c r="Y2850">
        <f t="shared" si="2021"/>
        <v>0</v>
      </c>
      <c r="AA2850">
        <v>35364244</v>
      </c>
      <c r="AB2850">
        <f t="shared" si="2022"/>
        <v>99860.32</v>
      </c>
      <c r="AC2850">
        <f t="shared" si="2023"/>
        <v>99860.32</v>
      </c>
      <c r="AD2850">
        <f t="shared" si="2024"/>
        <v>0</v>
      </c>
      <c r="AE2850">
        <f t="shared" si="2025"/>
        <v>0</v>
      </c>
      <c r="AF2850">
        <f t="shared" si="2025"/>
        <v>0</v>
      </c>
      <c r="AG2850">
        <f t="shared" si="2026"/>
        <v>0</v>
      </c>
      <c r="AH2850">
        <f t="shared" si="2027"/>
        <v>0</v>
      </c>
      <c r="AI2850">
        <f t="shared" si="2027"/>
        <v>0</v>
      </c>
      <c r="AJ2850">
        <f t="shared" si="2028"/>
        <v>0</v>
      </c>
      <c r="AK2850">
        <v>99860.32</v>
      </c>
      <c r="AL2850">
        <v>99860.32</v>
      </c>
      <c r="AM2850">
        <v>0</v>
      </c>
      <c r="AN2850">
        <v>0</v>
      </c>
      <c r="AO2850">
        <v>0</v>
      </c>
      <c r="AP2850">
        <v>0</v>
      </c>
      <c r="AQ2850">
        <v>0</v>
      </c>
      <c r="AR2850">
        <v>0</v>
      </c>
      <c r="AS2850">
        <v>0</v>
      </c>
      <c r="AT2850">
        <v>70</v>
      </c>
      <c r="AU2850">
        <v>10</v>
      </c>
      <c r="AV2850">
        <v>1</v>
      </c>
      <c r="AW2850">
        <v>1</v>
      </c>
      <c r="AZ2850">
        <v>1</v>
      </c>
      <c r="BA2850">
        <v>1</v>
      </c>
      <c r="BB2850">
        <v>1</v>
      </c>
      <c r="BC2850">
        <v>1</v>
      </c>
      <c r="BD2850" t="s">
        <v>3</v>
      </c>
      <c r="BE2850" t="s">
        <v>3</v>
      </c>
      <c r="BF2850" t="s">
        <v>3</v>
      </c>
      <c r="BG2850" t="s">
        <v>3</v>
      </c>
      <c r="BH2850">
        <v>3</v>
      </c>
      <c r="BI2850">
        <v>4</v>
      </c>
      <c r="BJ2850" t="s">
        <v>238</v>
      </c>
      <c r="BM2850">
        <v>0</v>
      </c>
      <c r="BN2850">
        <v>0</v>
      </c>
      <c r="BO2850" t="s">
        <v>3</v>
      </c>
      <c r="BP2850">
        <v>0</v>
      </c>
      <c r="BQ2850">
        <v>1</v>
      </c>
      <c r="BR2850">
        <v>0</v>
      </c>
      <c r="BS2850">
        <v>1</v>
      </c>
      <c r="BT2850">
        <v>1</v>
      </c>
      <c r="BU2850">
        <v>1</v>
      </c>
      <c r="BV2850">
        <v>1</v>
      </c>
      <c r="BW2850">
        <v>1</v>
      </c>
      <c r="BX2850">
        <v>1</v>
      </c>
      <c r="BY2850" t="s">
        <v>3</v>
      </c>
      <c r="BZ2850">
        <v>70</v>
      </c>
      <c r="CA2850">
        <v>10</v>
      </c>
      <c r="CB2850" t="s">
        <v>3</v>
      </c>
      <c r="CE2850">
        <v>0</v>
      </c>
      <c r="CF2850">
        <v>0</v>
      </c>
      <c r="CG2850">
        <v>0</v>
      </c>
      <c r="CM2850">
        <v>0</v>
      </c>
      <c r="CN2850" t="s">
        <v>3</v>
      </c>
      <c r="CO2850">
        <v>0</v>
      </c>
      <c r="CP2850">
        <f t="shared" si="2029"/>
        <v>99.86</v>
      </c>
      <c r="CQ2850">
        <f t="shared" si="2030"/>
        <v>99860.32</v>
      </c>
      <c r="CR2850">
        <f t="shared" si="2031"/>
        <v>0</v>
      </c>
      <c r="CS2850">
        <f t="shared" si="2032"/>
        <v>0</v>
      </c>
      <c r="CT2850">
        <f t="shared" si="2033"/>
        <v>0</v>
      </c>
      <c r="CU2850">
        <f t="shared" si="2034"/>
        <v>0</v>
      </c>
      <c r="CV2850">
        <f t="shared" si="2035"/>
        <v>0</v>
      </c>
      <c r="CW2850">
        <f t="shared" si="2036"/>
        <v>0</v>
      </c>
      <c r="CX2850">
        <f t="shared" si="2036"/>
        <v>0</v>
      </c>
      <c r="CY2850">
        <f t="shared" si="2037"/>
        <v>0</v>
      </c>
      <c r="CZ2850">
        <f t="shared" si="2038"/>
        <v>0</v>
      </c>
      <c r="DC2850" t="s">
        <v>3</v>
      </c>
      <c r="DD2850" t="s">
        <v>3</v>
      </c>
      <c r="DE2850" t="s">
        <v>3</v>
      </c>
      <c r="DF2850" t="s">
        <v>3</v>
      </c>
      <c r="DG2850" t="s">
        <v>3</v>
      </c>
      <c r="DH2850" t="s">
        <v>3</v>
      </c>
      <c r="DI2850" t="s">
        <v>3</v>
      </c>
      <c r="DJ2850" t="s">
        <v>3</v>
      </c>
      <c r="DK2850" t="s">
        <v>3</v>
      </c>
      <c r="DL2850" t="s">
        <v>3</v>
      </c>
      <c r="DM2850" t="s">
        <v>3</v>
      </c>
      <c r="DN2850">
        <v>0</v>
      </c>
      <c r="DO2850">
        <v>0</v>
      </c>
      <c r="DP2850">
        <v>1</v>
      </c>
      <c r="DQ2850">
        <v>1</v>
      </c>
      <c r="DU2850">
        <v>1003</v>
      </c>
      <c r="DV2850" t="s">
        <v>35</v>
      </c>
      <c r="DW2850" t="s">
        <v>35</v>
      </c>
      <c r="DX2850">
        <v>1000</v>
      </c>
      <c r="DZ2850" t="s">
        <v>3</v>
      </c>
      <c r="EA2850" t="s">
        <v>3</v>
      </c>
      <c r="EB2850" t="s">
        <v>3</v>
      </c>
      <c r="EC2850" t="s">
        <v>3</v>
      </c>
      <c r="EE2850">
        <v>35096056</v>
      </c>
      <c r="EF2850">
        <v>1</v>
      </c>
      <c r="EG2850" t="s">
        <v>20</v>
      </c>
      <c r="EH2850">
        <v>0</v>
      </c>
      <c r="EI2850" t="s">
        <v>3</v>
      </c>
      <c r="EJ2850">
        <v>4</v>
      </c>
      <c r="EK2850">
        <v>0</v>
      </c>
      <c r="EL2850" t="s">
        <v>21</v>
      </c>
      <c r="EM2850" t="s">
        <v>22</v>
      </c>
      <c r="EO2850" t="s">
        <v>3</v>
      </c>
      <c r="EQ2850">
        <v>0</v>
      </c>
      <c r="ER2850">
        <v>99860.32</v>
      </c>
      <c r="ES2850">
        <v>99860.32</v>
      </c>
      <c r="ET2850">
        <v>0</v>
      </c>
      <c r="EU2850">
        <v>0</v>
      </c>
      <c r="EV2850">
        <v>0</v>
      </c>
      <c r="EW2850">
        <v>0</v>
      </c>
      <c r="EX2850">
        <v>0</v>
      </c>
      <c r="EY2850">
        <v>0</v>
      </c>
      <c r="FQ2850">
        <v>0</v>
      </c>
      <c r="FR2850">
        <v>0</v>
      </c>
      <c r="FS2850">
        <v>0</v>
      </c>
      <c r="FX2850">
        <v>70</v>
      </c>
      <c r="FY2850">
        <v>10</v>
      </c>
      <c r="GA2850" t="s">
        <v>3</v>
      </c>
      <c r="GD2850">
        <v>0</v>
      </c>
      <c r="GF2850">
        <v>2077141205</v>
      </c>
      <c r="GG2850">
        <v>2</v>
      </c>
      <c r="GH2850">
        <v>1</v>
      </c>
      <c r="GI2850">
        <v>-2</v>
      </c>
      <c r="GJ2850">
        <v>0</v>
      </c>
      <c r="GK2850">
        <f>ROUND(R2850*(R12)/100,2)</f>
        <v>0</v>
      </c>
      <c r="GL2850">
        <f t="shared" si="2039"/>
        <v>0</v>
      </c>
      <c r="GM2850">
        <f t="shared" si="2040"/>
        <v>99.86</v>
      </c>
      <c r="GN2850">
        <f t="shared" si="2041"/>
        <v>0</v>
      </c>
      <c r="GO2850">
        <f t="shared" si="2042"/>
        <v>0</v>
      </c>
      <c r="GP2850">
        <f t="shared" si="2043"/>
        <v>99.86</v>
      </c>
      <c r="GR2850">
        <v>0</v>
      </c>
      <c r="GS2850">
        <v>3</v>
      </c>
      <c r="GT2850">
        <v>0</v>
      </c>
      <c r="GU2850" t="s">
        <v>3</v>
      </c>
      <c r="GV2850">
        <f t="shared" si="2044"/>
        <v>0</v>
      </c>
      <c r="GW2850">
        <v>1</v>
      </c>
      <c r="GX2850">
        <f t="shared" si="2045"/>
        <v>0</v>
      </c>
      <c r="HA2850">
        <v>0</v>
      </c>
      <c r="HB2850">
        <v>0</v>
      </c>
      <c r="HC2850">
        <f t="shared" si="2046"/>
        <v>0</v>
      </c>
      <c r="HE2850" t="s">
        <v>3</v>
      </c>
      <c r="HF2850" t="s">
        <v>3</v>
      </c>
      <c r="HM2850" t="s">
        <v>3</v>
      </c>
      <c r="HN2850" t="s">
        <v>3</v>
      </c>
      <c r="HO2850" t="s">
        <v>3</v>
      </c>
      <c r="HP2850" t="s">
        <v>3</v>
      </c>
      <c r="HQ2850" t="s">
        <v>3</v>
      </c>
      <c r="HS2850">
        <v>0</v>
      </c>
      <c r="IK2850">
        <v>0</v>
      </c>
    </row>
    <row r="2851" spans="1:245" x14ac:dyDescent="0.2">
      <c r="A2851">
        <v>17</v>
      </c>
      <c r="B2851">
        <v>1</v>
      </c>
      <c r="E2851" t="s">
        <v>636</v>
      </c>
      <c r="F2851" t="s">
        <v>240</v>
      </c>
      <c r="G2851" t="s">
        <v>241</v>
      </c>
      <c r="H2851" t="s">
        <v>242</v>
      </c>
      <c r="I2851">
        <f>ROUND(2/1000,9)</f>
        <v>2E-3</v>
      </c>
      <c r="J2851">
        <v>0</v>
      </c>
      <c r="K2851">
        <f>ROUND(2/1000,9)</f>
        <v>2E-3</v>
      </c>
      <c r="O2851">
        <f t="shared" si="2012"/>
        <v>144.34</v>
      </c>
      <c r="P2851">
        <f t="shared" si="2013"/>
        <v>144.34</v>
      </c>
      <c r="Q2851">
        <f t="shared" si="2014"/>
        <v>0</v>
      </c>
      <c r="R2851">
        <f t="shared" si="2015"/>
        <v>0</v>
      </c>
      <c r="S2851">
        <f t="shared" si="2016"/>
        <v>0</v>
      </c>
      <c r="T2851">
        <f t="shared" si="2017"/>
        <v>0</v>
      </c>
      <c r="U2851">
        <f t="shared" si="2018"/>
        <v>0</v>
      </c>
      <c r="V2851">
        <f t="shared" si="2019"/>
        <v>0</v>
      </c>
      <c r="W2851">
        <f t="shared" si="2020"/>
        <v>0</v>
      </c>
      <c r="X2851">
        <f t="shared" si="2021"/>
        <v>0</v>
      </c>
      <c r="Y2851">
        <f t="shared" si="2021"/>
        <v>0</v>
      </c>
      <c r="AA2851">
        <v>35364244</v>
      </c>
      <c r="AB2851">
        <f t="shared" si="2022"/>
        <v>72169.899999999994</v>
      </c>
      <c r="AC2851">
        <f t="shared" si="2023"/>
        <v>72169.899999999994</v>
      </c>
      <c r="AD2851">
        <f t="shared" si="2024"/>
        <v>0</v>
      </c>
      <c r="AE2851">
        <f t="shared" si="2025"/>
        <v>0</v>
      </c>
      <c r="AF2851">
        <f t="shared" si="2025"/>
        <v>0</v>
      </c>
      <c r="AG2851">
        <f t="shared" si="2026"/>
        <v>0</v>
      </c>
      <c r="AH2851">
        <f t="shared" si="2027"/>
        <v>0</v>
      </c>
      <c r="AI2851">
        <f t="shared" si="2027"/>
        <v>0</v>
      </c>
      <c r="AJ2851">
        <f t="shared" si="2028"/>
        <v>0</v>
      </c>
      <c r="AK2851">
        <v>72169.899999999994</v>
      </c>
      <c r="AL2851">
        <v>72169.899999999994</v>
      </c>
      <c r="AM2851">
        <v>0</v>
      </c>
      <c r="AN2851">
        <v>0</v>
      </c>
      <c r="AO2851">
        <v>0</v>
      </c>
      <c r="AP2851">
        <v>0</v>
      </c>
      <c r="AQ2851">
        <v>0</v>
      </c>
      <c r="AR2851">
        <v>0</v>
      </c>
      <c r="AS2851">
        <v>0</v>
      </c>
      <c r="AT2851">
        <v>70</v>
      </c>
      <c r="AU2851">
        <v>10</v>
      </c>
      <c r="AV2851">
        <v>1</v>
      </c>
      <c r="AW2851">
        <v>1</v>
      </c>
      <c r="AZ2851">
        <v>1</v>
      </c>
      <c r="BA2851">
        <v>1</v>
      </c>
      <c r="BB2851">
        <v>1</v>
      </c>
      <c r="BC2851">
        <v>1</v>
      </c>
      <c r="BD2851" t="s">
        <v>3</v>
      </c>
      <c r="BE2851" t="s">
        <v>3</v>
      </c>
      <c r="BF2851" t="s">
        <v>3</v>
      </c>
      <c r="BG2851" t="s">
        <v>3</v>
      </c>
      <c r="BH2851">
        <v>3</v>
      </c>
      <c r="BI2851">
        <v>4</v>
      </c>
      <c r="BJ2851" t="s">
        <v>243</v>
      </c>
      <c r="BM2851">
        <v>0</v>
      </c>
      <c r="BN2851">
        <v>0</v>
      </c>
      <c r="BO2851" t="s">
        <v>3</v>
      </c>
      <c r="BP2851">
        <v>0</v>
      </c>
      <c r="BQ2851">
        <v>1</v>
      </c>
      <c r="BR2851">
        <v>0</v>
      </c>
      <c r="BS2851">
        <v>1</v>
      </c>
      <c r="BT2851">
        <v>1</v>
      </c>
      <c r="BU2851">
        <v>1</v>
      </c>
      <c r="BV2851">
        <v>1</v>
      </c>
      <c r="BW2851">
        <v>1</v>
      </c>
      <c r="BX2851">
        <v>1</v>
      </c>
      <c r="BY2851" t="s">
        <v>3</v>
      </c>
      <c r="BZ2851">
        <v>70</v>
      </c>
      <c r="CA2851">
        <v>10</v>
      </c>
      <c r="CB2851" t="s">
        <v>3</v>
      </c>
      <c r="CE2851">
        <v>0</v>
      </c>
      <c r="CF2851">
        <v>0</v>
      </c>
      <c r="CG2851">
        <v>0</v>
      </c>
      <c r="CM2851">
        <v>0</v>
      </c>
      <c r="CN2851" t="s">
        <v>3</v>
      </c>
      <c r="CO2851">
        <v>0</v>
      </c>
      <c r="CP2851">
        <f t="shared" si="2029"/>
        <v>144.34</v>
      </c>
      <c r="CQ2851">
        <f t="shared" si="2030"/>
        <v>72169.899999999994</v>
      </c>
      <c r="CR2851">
        <f t="shared" si="2031"/>
        <v>0</v>
      </c>
      <c r="CS2851">
        <f t="shared" si="2032"/>
        <v>0</v>
      </c>
      <c r="CT2851">
        <f t="shared" si="2033"/>
        <v>0</v>
      </c>
      <c r="CU2851">
        <f t="shared" si="2034"/>
        <v>0</v>
      </c>
      <c r="CV2851">
        <f t="shared" si="2035"/>
        <v>0</v>
      </c>
      <c r="CW2851">
        <f t="shared" si="2036"/>
        <v>0</v>
      </c>
      <c r="CX2851">
        <f t="shared" si="2036"/>
        <v>0</v>
      </c>
      <c r="CY2851">
        <f t="shared" si="2037"/>
        <v>0</v>
      </c>
      <c r="CZ2851">
        <f t="shared" si="2038"/>
        <v>0</v>
      </c>
      <c r="DC2851" t="s">
        <v>3</v>
      </c>
      <c r="DD2851" t="s">
        <v>3</v>
      </c>
      <c r="DE2851" t="s">
        <v>3</v>
      </c>
      <c r="DF2851" t="s">
        <v>3</v>
      </c>
      <c r="DG2851" t="s">
        <v>3</v>
      </c>
      <c r="DH2851" t="s">
        <v>3</v>
      </c>
      <c r="DI2851" t="s">
        <v>3</v>
      </c>
      <c r="DJ2851" t="s">
        <v>3</v>
      </c>
      <c r="DK2851" t="s">
        <v>3</v>
      </c>
      <c r="DL2851" t="s">
        <v>3</v>
      </c>
      <c r="DM2851" t="s">
        <v>3</v>
      </c>
      <c r="DN2851">
        <v>0</v>
      </c>
      <c r="DO2851">
        <v>0</v>
      </c>
      <c r="DP2851">
        <v>1</v>
      </c>
      <c r="DQ2851">
        <v>1</v>
      </c>
      <c r="DU2851">
        <v>1010</v>
      </c>
      <c r="DV2851" t="s">
        <v>242</v>
      </c>
      <c r="DW2851" t="s">
        <v>242</v>
      </c>
      <c r="DX2851">
        <v>1000</v>
      </c>
      <c r="DZ2851" t="s">
        <v>3</v>
      </c>
      <c r="EA2851" t="s">
        <v>3</v>
      </c>
      <c r="EB2851" t="s">
        <v>3</v>
      </c>
      <c r="EC2851" t="s">
        <v>3</v>
      </c>
      <c r="EE2851">
        <v>35096056</v>
      </c>
      <c r="EF2851">
        <v>1</v>
      </c>
      <c r="EG2851" t="s">
        <v>20</v>
      </c>
      <c r="EH2851">
        <v>0</v>
      </c>
      <c r="EI2851" t="s">
        <v>3</v>
      </c>
      <c r="EJ2851">
        <v>4</v>
      </c>
      <c r="EK2851">
        <v>0</v>
      </c>
      <c r="EL2851" t="s">
        <v>21</v>
      </c>
      <c r="EM2851" t="s">
        <v>22</v>
      </c>
      <c r="EO2851" t="s">
        <v>3</v>
      </c>
      <c r="EQ2851">
        <v>0</v>
      </c>
      <c r="ER2851">
        <v>72169.899999999994</v>
      </c>
      <c r="ES2851">
        <v>72169.899999999994</v>
      </c>
      <c r="ET2851">
        <v>0</v>
      </c>
      <c r="EU2851">
        <v>0</v>
      </c>
      <c r="EV2851">
        <v>0</v>
      </c>
      <c r="EW2851">
        <v>0</v>
      </c>
      <c r="EX2851">
        <v>0</v>
      </c>
      <c r="EY2851">
        <v>0</v>
      </c>
      <c r="FQ2851">
        <v>0</v>
      </c>
      <c r="FR2851">
        <v>0</v>
      </c>
      <c r="FS2851">
        <v>0</v>
      </c>
      <c r="FX2851">
        <v>70</v>
      </c>
      <c r="FY2851">
        <v>10</v>
      </c>
      <c r="GA2851" t="s">
        <v>3</v>
      </c>
      <c r="GD2851">
        <v>0</v>
      </c>
      <c r="GF2851">
        <v>653953554</v>
      </c>
      <c r="GG2851">
        <v>2</v>
      </c>
      <c r="GH2851">
        <v>1</v>
      </c>
      <c r="GI2851">
        <v>-2</v>
      </c>
      <c r="GJ2851">
        <v>0</v>
      </c>
      <c r="GK2851">
        <f>ROUND(R2851*(R12)/100,2)</f>
        <v>0</v>
      </c>
      <c r="GL2851">
        <f t="shared" si="2039"/>
        <v>0</v>
      </c>
      <c r="GM2851">
        <f t="shared" si="2040"/>
        <v>144.34</v>
      </c>
      <c r="GN2851">
        <f t="shared" si="2041"/>
        <v>0</v>
      </c>
      <c r="GO2851">
        <f t="shared" si="2042"/>
        <v>0</v>
      </c>
      <c r="GP2851">
        <f t="shared" si="2043"/>
        <v>144.34</v>
      </c>
      <c r="GR2851">
        <v>0</v>
      </c>
      <c r="GS2851">
        <v>3</v>
      </c>
      <c r="GT2851">
        <v>0</v>
      </c>
      <c r="GU2851" t="s">
        <v>3</v>
      </c>
      <c r="GV2851">
        <f t="shared" si="2044"/>
        <v>0</v>
      </c>
      <c r="GW2851">
        <v>1</v>
      </c>
      <c r="GX2851">
        <f t="shared" si="2045"/>
        <v>0</v>
      </c>
      <c r="HA2851">
        <v>0</v>
      </c>
      <c r="HB2851">
        <v>0</v>
      </c>
      <c r="HC2851">
        <f t="shared" si="2046"/>
        <v>0</v>
      </c>
      <c r="HE2851" t="s">
        <v>3</v>
      </c>
      <c r="HF2851" t="s">
        <v>3</v>
      </c>
      <c r="HM2851" t="s">
        <v>3</v>
      </c>
      <c r="HN2851" t="s">
        <v>3</v>
      </c>
      <c r="HO2851" t="s">
        <v>3</v>
      </c>
      <c r="HP2851" t="s">
        <v>3</v>
      </c>
      <c r="HQ2851" t="s">
        <v>3</v>
      </c>
      <c r="HS2851">
        <v>0</v>
      </c>
      <c r="IK2851">
        <v>0</v>
      </c>
    </row>
    <row r="2852" spans="1:245" x14ac:dyDescent="0.2">
      <c r="A2852">
        <v>17</v>
      </c>
      <c r="B2852">
        <v>1</v>
      </c>
      <c r="C2852">
        <f>ROW(SmtRes!A914)</f>
        <v>914</v>
      </c>
      <c r="D2852">
        <f>ROW(EtalonRes!A914)</f>
        <v>914</v>
      </c>
      <c r="E2852" t="s">
        <v>637</v>
      </c>
      <c r="F2852" t="s">
        <v>38</v>
      </c>
      <c r="G2852" t="s">
        <v>39</v>
      </c>
      <c r="H2852" t="s">
        <v>18</v>
      </c>
      <c r="I2852">
        <f>ROUND(4/100,9)</f>
        <v>0.04</v>
      </c>
      <c r="J2852">
        <v>0</v>
      </c>
      <c r="K2852">
        <f>ROUND(4/100,9)</f>
        <v>0.04</v>
      </c>
      <c r="O2852">
        <f t="shared" si="2012"/>
        <v>1116.6400000000001</v>
      </c>
      <c r="P2852">
        <f t="shared" si="2013"/>
        <v>0</v>
      </c>
      <c r="Q2852">
        <f t="shared" si="2014"/>
        <v>1.3</v>
      </c>
      <c r="R2852">
        <f t="shared" si="2015"/>
        <v>0.03</v>
      </c>
      <c r="S2852">
        <f t="shared" si="2016"/>
        <v>1115.3399999999999</v>
      </c>
      <c r="T2852">
        <f t="shared" si="2017"/>
        <v>0</v>
      </c>
      <c r="U2852">
        <f t="shared" si="2018"/>
        <v>1.7124000000000001</v>
      </c>
      <c r="V2852">
        <f t="shared" si="2019"/>
        <v>0</v>
      </c>
      <c r="W2852">
        <f t="shared" si="2020"/>
        <v>0</v>
      </c>
      <c r="X2852">
        <f t="shared" si="2021"/>
        <v>780.74</v>
      </c>
      <c r="Y2852">
        <f t="shared" si="2021"/>
        <v>111.53</v>
      </c>
      <c r="AA2852">
        <v>35364244</v>
      </c>
      <c r="AB2852">
        <f t="shared" si="2022"/>
        <v>27916.01</v>
      </c>
      <c r="AC2852">
        <f t="shared" si="2023"/>
        <v>0</v>
      </c>
      <c r="AD2852">
        <f t="shared" si="2024"/>
        <v>32.57</v>
      </c>
      <c r="AE2852">
        <f t="shared" si="2025"/>
        <v>0.69</v>
      </c>
      <c r="AF2852">
        <f t="shared" si="2025"/>
        <v>27883.439999999999</v>
      </c>
      <c r="AG2852">
        <f t="shared" si="2026"/>
        <v>0</v>
      </c>
      <c r="AH2852">
        <f t="shared" si="2027"/>
        <v>42.81</v>
      </c>
      <c r="AI2852">
        <f t="shared" si="2027"/>
        <v>0</v>
      </c>
      <c r="AJ2852">
        <f t="shared" si="2028"/>
        <v>0</v>
      </c>
      <c r="AK2852">
        <v>27916.01</v>
      </c>
      <c r="AL2852">
        <v>0</v>
      </c>
      <c r="AM2852">
        <v>32.57</v>
      </c>
      <c r="AN2852">
        <v>0.69</v>
      </c>
      <c r="AO2852">
        <v>27883.439999999999</v>
      </c>
      <c r="AP2852">
        <v>0</v>
      </c>
      <c r="AQ2852">
        <v>42.81</v>
      </c>
      <c r="AR2852">
        <v>0</v>
      </c>
      <c r="AS2852">
        <v>0</v>
      </c>
      <c r="AT2852">
        <v>70</v>
      </c>
      <c r="AU2852">
        <v>10</v>
      </c>
      <c r="AV2852">
        <v>1</v>
      </c>
      <c r="AW2852">
        <v>1</v>
      </c>
      <c r="AZ2852">
        <v>1</v>
      </c>
      <c r="BA2852">
        <v>1</v>
      </c>
      <c r="BB2852">
        <v>1</v>
      </c>
      <c r="BC2852">
        <v>1</v>
      </c>
      <c r="BD2852" t="s">
        <v>3</v>
      </c>
      <c r="BE2852" t="s">
        <v>3</v>
      </c>
      <c r="BF2852" t="s">
        <v>3</v>
      </c>
      <c r="BG2852" t="s">
        <v>3</v>
      </c>
      <c r="BH2852">
        <v>0</v>
      </c>
      <c r="BI2852">
        <v>4</v>
      </c>
      <c r="BJ2852" t="s">
        <v>40</v>
      </c>
      <c r="BM2852">
        <v>0</v>
      </c>
      <c r="BN2852">
        <v>0</v>
      </c>
      <c r="BO2852" t="s">
        <v>3</v>
      </c>
      <c r="BP2852">
        <v>0</v>
      </c>
      <c r="BQ2852">
        <v>1</v>
      </c>
      <c r="BR2852">
        <v>0</v>
      </c>
      <c r="BS2852">
        <v>1</v>
      </c>
      <c r="BT2852">
        <v>1</v>
      </c>
      <c r="BU2852">
        <v>1</v>
      </c>
      <c r="BV2852">
        <v>1</v>
      </c>
      <c r="BW2852">
        <v>1</v>
      </c>
      <c r="BX2852">
        <v>1</v>
      </c>
      <c r="BY2852" t="s">
        <v>3</v>
      </c>
      <c r="BZ2852">
        <v>70</v>
      </c>
      <c r="CA2852">
        <v>10</v>
      </c>
      <c r="CB2852" t="s">
        <v>3</v>
      </c>
      <c r="CE2852">
        <v>0</v>
      </c>
      <c r="CF2852">
        <v>0</v>
      </c>
      <c r="CG2852">
        <v>0</v>
      </c>
      <c r="CM2852">
        <v>0</v>
      </c>
      <c r="CN2852" t="s">
        <v>3</v>
      </c>
      <c r="CO2852">
        <v>0</v>
      </c>
      <c r="CP2852">
        <f t="shared" si="2029"/>
        <v>1116.6399999999999</v>
      </c>
      <c r="CQ2852">
        <f t="shared" si="2030"/>
        <v>0</v>
      </c>
      <c r="CR2852">
        <f t="shared" si="2031"/>
        <v>32.57</v>
      </c>
      <c r="CS2852">
        <f t="shared" si="2032"/>
        <v>0.69</v>
      </c>
      <c r="CT2852">
        <f t="shared" si="2033"/>
        <v>27883.439999999999</v>
      </c>
      <c r="CU2852">
        <f t="shared" si="2034"/>
        <v>0</v>
      </c>
      <c r="CV2852">
        <f t="shared" si="2035"/>
        <v>42.81</v>
      </c>
      <c r="CW2852">
        <f t="shared" si="2036"/>
        <v>0</v>
      </c>
      <c r="CX2852">
        <f t="shared" si="2036"/>
        <v>0</v>
      </c>
      <c r="CY2852">
        <f t="shared" si="2037"/>
        <v>780.73799999999983</v>
      </c>
      <c r="CZ2852">
        <f t="shared" si="2038"/>
        <v>111.53399999999999</v>
      </c>
      <c r="DC2852" t="s">
        <v>3</v>
      </c>
      <c r="DD2852" t="s">
        <v>3</v>
      </c>
      <c r="DE2852" t="s">
        <v>3</v>
      </c>
      <c r="DF2852" t="s">
        <v>3</v>
      </c>
      <c r="DG2852" t="s">
        <v>3</v>
      </c>
      <c r="DH2852" t="s">
        <v>3</v>
      </c>
      <c r="DI2852" t="s">
        <v>3</v>
      </c>
      <c r="DJ2852" t="s">
        <v>3</v>
      </c>
      <c r="DK2852" t="s">
        <v>3</v>
      </c>
      <c r="DL2852" t="s">
        <v>3</v>
      </c>
      <c r="DM2852" t="s">
        <v>3</v>
      </c>
      <c r="DN2852">
        <v>0</v>
      </c>
      <c r="DO2852">
        <v>0</v>
      </c>
      <c r="DP2852">
        <v>1</v>
      </c>
      <c r="DQ2852">
        <v>1</v>
      </c>
      <c r="DU2852">
        <v>1010</v>
      </c>
      <c r="DV2852" t="s">
        <v>18</v>
      </c>
      <c r="DW2852" t="s">
        <v>18</v>
      </c>
      <c r="DX2852">
        <v>100</v>
      </c>
      <c r="DZ2852" t="s">
        <v>3</v>
      </c>
      <c r="EA2852" t="s">
        <v>3</v>
      </c>
      <c r="EB2852" t="s">
        <v>3</v>
      </c>
      <c r="EC2852" t="s">
        <v>3</v>
      </c>
      <c r="EE2852">
        <v>35096056</v>
      </c>
      <c r="EF2852">
        <v>1</v>
      </c>
      <c r="EG2852" t="s">
        <v>20</v>
      </c>
      <c r="EH2852">
        <v>0</v>
      </c>
      <c r="EI2852" t="s">
        <v>3</v>
      </c>
      <c r="EJ2852">
        <v>4</v>
      </c>
      <c r="EK2852">
        <v>0</v>
      </c>
      <c r="EL2852" t="s">
        <v>21</v>
      </c>
      <c r="EM2852" t="s">
        <v>22</v>
      </c>
      <c r="EO2852" t="s">
        <v>3</v>
      </c>
      <c r="EQ2852">
        <v>262144</v>
      </c>
      <c r="ER2852">
        <v>27916.01</v>
      </c>
      <c r="ES2852">
        <v>0</v>
      </c>
      <c r="ET2852">
        <v>32.57</v>
      </c>
      <c r="EU2852">
        <v>0.69</v>
      </c>
      <c r="EV2852">
        <v>27883.439999999999</v>
      </c>
      <c r="EW2852">
        <v>42.81</v>
      </c>
      <c r="EX2852">
        <v>0</v>
      </c>
      <c r="EY2852">
        <v>0</v>
      </c>
      <c r="FQ2852">
        <v>0</v>
      </c>
      <c r="FR2852">
        <v>0</v>
      </c>
      <c r="FS2852">
        <v>0</v>
      </c>
      <c r="FX2852">
        <v>70</v>
      </c>
      <c r="FY2852">
        <v>10</v>
      </c>
      <c r="GA2852" t="s">
        <v>3</v>
      </c>
      <c r="GD2852">
        <v>0</v>
      </c>
      <c r="GF2852">
        <v>1394402761</v>
      </c>
      <c r="GG2852">
        <v>2</v>
      </c>
      <c r="GH2852">
        <v>1</v>
      </c>
      <c r="GI2852">
        <v>-2</v>
      </c>
      <c r="GJ2852">
        <v>0</v>
      </c>
      <c r="GK2852">
        <f>ROUND(R2852*(R12)/100,2)</f>
        <v>0.03</v>
      </c>
      <c r="GL2852">
        <f t="shared" si="2039"/>
        <v>0</v>
      </c>
      <c r="GM2852">
        <f t="shared" si="2040"/>
        <v>2008.94</v>
      </c>
      <c r="GN2852">
        <f t="shared" si="2041"/>
        <v>0</v>
      </c>
      <c r="GO2852">
        <f t="shared" si="2042"/>
        <v>0</v>
      </c>
      <c r="GP2852">
        <f t="shared" si="2043"/>
        <v>2008.94</v>
      </c>
      <c r="GR2852">
        <v>0</v>
      </c>
      <c r="GS2852">
        <v>3</v>
      </c>
      <c r="GT2852">
        <v>0</v>
      </c>
      <c r="GU2852" t="s">
        <v>3</v>
      </c>
      <c r="GV2852">
        <f t="shared" si="2044"/>
        <v>0</v>
      </c>
      <c r="GW2852">
        <v>1</v>
      </c>
      <c r="GX2852">
        <f t="shared" si="2045"/>
        <v>0</v>
      </c>
      <c r="HA2852">
        <v>0</v>
      </c>
      <c r="HB2852">
        <v>0</v>
      </c>
      <c r="HC2852">
        <f t="shared" si="2046"/>
        <v>0</v>
      </c>
      <c r="HE2852" t="s">
        <v>3</v>
      </c>
      <c r="HF2852" t="s">
        <v>3</v>
      </c>
      <c r="HM2852" t="s">
        <v>3</v>
      </c>
      <c r="HN2852" t="s">
        <v>3</v>
      </c>
      <c r="HO2852" t="s">
        <v>3</v>
      </c>
      <c r="HP2852" t="s">
        <v>3</v>
      </c>
      <c r="HQ2852" t="s">
        <v>3</v>
      </c>
      <c r="HS2852">
        <v>0</v>
      </c>
      <c r="IK2852">
        <v>0</v>
      </c>
    </row>
    <row r="2853" spans="1:245" x14ac:dyDescent="0.2">
      <c r="A2853">
        <v>17</v>
      </c>
      <c r="B2853">
        <v>1</v>
      </c>
      <c r="C2853">
        <f>ROW(SmtRes!A916)</f>
        <v>916</v>
      </c>
      <c r="D2853">
        <f>ROW(EtalonRes!A916)</f>
        <v>916</v>
      </c>
      <c r="E2853" t="s">
        <v>638</v>
      </c>
      <c r="F2853" t="s">
        <v>42</v>
      </c>
      <c r="G2853" t="s">
        <v>43</v>
      </c>
      <c r="H2853" t="s">
        <v>18</v>
      </c>
      <c r="I2853">
        <f>ROUND(1/100,9)</f>
        <v>0.01</v>
      </c>
      <c r="J2853">
        <v>0</v>
      </c>
      <c r="K2853">
        <f>ROUND(1/100,9)</f>
        <v>0.01</v>
      </c>
      <c r="O2853">
        <f t="shared" si="2012"/>
        <v>255.78</v>
      </c>
      <c r="P2853">
        <f t="shared" si="2013"/>
        <v>0</v>
      </c>
      <c r="Q2853">
        <f t="shared" si="2014"/>
        <v>0.33</v>
      </c>
      <c r="R2853">
        <f t="shared" si="2015"/>
        <v>0.01</v>
      </c>
      <c r="S2853">
        <f t="shared" si="2016"/>
        <v>255.45</v>
      </c>
      <c r="T2853">
        <f t="shared" si="2017"/>
        <v>0</v>
      </c>
      <c r="U2853">
        <f t="shared" si="2018"/>
        <v>0.39219999999999999</v>
      </c>
      <c r="V2853">
        <f t="shared" si="2019"/>
        <v>0</v>
      </c>
      <c r="W2853">
        <f t="shared" si="2020"/>
        <v>0</v>
      </c>
      <c r="X2853">
        <f t="shared" si="2021"/>
        <v>178.82</v>
      </c>
      <c r="Y2853">
        <f t="shared" si="2021"/>
        <v>25.55</v>
      </c>
      <c r="AA2853">
        <v>35364244</v>
      </c>
      <c r="AB2853">
        <f t="shared" si="2022"/>
        <v>25577.73</v>
      </c>
      <c r="AC2853">
        <f t="shared" si="2023"/>
        <v>0</v>
      </c>
      <c r="AD2853">
        <f t="shared" si="2024"/>
        <v>32.57</v>
      </c>
      <c r="AE2853">
        <f t="shared" si="2025"/>
        <v>0.69</v>
      </c>
      <c r="AF2853">
        <f t="shared" si="2025"/>
        <v>25545.16</v>
      </c>
      <c r="AG2853">
        <f t="shared" si="2026"/>
        <v>0</v>
      </c>
      <c r="AH2853">
        <f t="shared" si="2027"/>
        <v>39.22</v>
      </c>
      <c r="AI2853">
        <f t="shared" si="2027"/>
        <v>0</v>
      </c>
      <c r="AJ2853">
        <f t="shared" si="2028"/>
        <v>0</v>
      </c>
      <c r="AK2853">
        <v>25577.73</v>
      </c>
      <c r="AL2853">
        <v>0</v>
      </c>
      <c r="AM2853">
        <v>32.57</v>
      </c>
      <c r="AN2853">
        <v>0.69</v>
      </c>
      <c r="AO2853">
        <v>25545.16</v>
      </c>
      <c r="AP2853">
        <v>0</v>
      </c>
      <c r="AQ2853">
        <v>39.22</v>
      </c>
      <c r="AR2853">
        <v>0</v>
      </c>
      <c r="AS2853">
        <v>0</v>
      </c>
      <c r="AT2853">
        <v>70</v>
      </c>
      <c r="AU2853">
        <v>10</v>
      </c>
      <c r="AV2853">
        <v>1</v>
      </c>
      <c r="AW2853">
        <v>1</v>
      </c>
      <c r="AZ2853">
        <v>1</v>
      </c>
      <c r="BA2853">
        <v>1</v>
      </c>
      <c r="BB2853">
        <v>1</v>
      </c>
      <c r="BC2853">
        <v>1</v>
      </c>
      <c r="BD2853" t="s">
        <v>3</v>
      </c>
      <c r="BE2853" t="s">
        <v>3</v>
      </c>
      <c r="BF2853" t="s">
        <v>3</v>
      </c>
      <c r="BG2853" t="s">
        <v>3</v>
      </c>
      <c r="BH2853">
        <v>0</v>
      </c>
      <c r="BI2853">
        <v>4</v>
      </c>
      <c r="BJ2853" t="s">
        <v>44</v>
      </c>
      <c r="BM2853">
        <v>0</v>
      </c>
      <c r="BN2853">
        <v>0</v>
      </c>
      <c r="BO2853" t="s">
        <v>3</v>
      </c>
      <c r="BP2853">
        <v>0</v>
      </c>
      <c r="BQ2853">
        <v>1</v>
      </c>
      <c r="BR2853">
        <v>0</v>
      </c>
      <c r="BS2853">
        <v>1</v>
      </c>
      <c r="BT2853">
        <v>1</v>
      </c>
      <c r="BU2853">
        <v>1</v>
      </c>
      <c r="BV2853">
        <v>1</v>
      </c>
      <c r="BW2853">
        <v>1</v>
      </c>
      <c r="BX2853">
        <v>1</v>
      </c>
      <c r="BY2853" t="s">
        <v>3</v>
      </c>
      <c r="BZ2853">
        <v>70</v>
      </c>
      <c r="CA2853">
        <v>10</v>
      </c>
      <c r="CB2853" t="s">
        <v>3</v>
      </c>
      <c r="CE2853">
        <v>0</v>
      </c>
      <c r="CF2853">
        <v>0</v>
      </c>
      <c r="CG2853">
        <v>0</v>
      </c>
      <c r="CM2853">
        <v>0</v>
      </c>
      <c r="CN2853" t="s">
        <v>3</v>
      </c>
      <c r="CO2853">
        <v>0</v>
      </c>
      <c r="CP2853">
        <f t="shared" si="2029"/>
        <v>255.78</v>
      </c>
      <c r="CQ2853">
        <f t="shared" si="2030"/>
        <v>0</v>
      </c>
      <c r="CR2853">
        <f t="shared" si="2031"/>
        <v>32.57</v>
      </c>
      <c r="CS2853">
        <f t="shared" si="2032"/>
        <v>0.69</v>
      </c>
      <c r="CT2853">
        <f t="shared" si="2033"/>
        <v>25545.16</v>
      </c>
      <c r="CU2853">
        <f t="shared" si="2034"/>
        <v>0</v>
      </c>
      <c r="CV2853">
        <f t="shared" si="2035"/>
        <v>39.22</v>
      </c>
      <c r="CW2853">
        <f t="shared" si="2036"/>
        <v>0</v>
      </c>
      <c r="CX2853">
        <f t="shared" si="2036"/>
        <v>0</v>
      </c>
      <c r="CY2853">
        <f t="shared" si="2037"/>
        <v>178.815</v>
      </c>
      <c r="CZ2853">
        <f t="shared" si="2038"/>
        <v>25.545000000000002</v>
      </c>
      <c r="DC2853" t="s">
        <v>3</v>
      </c>
      <c r="DD2853" t="s">
        <v>3</v>
      </c>
      <c r="DE2853" t="s">
        <v>3</v>
      </c>
      <c r="DF2853" t="s">
        <v>3</v>
      </c>
      <c r="DG2853" t="s">
        <v>3</v>
      </c>
      <c r="DH2853" t="s">
        <v>3</v>
      </c>
      <c r="DI2853" t="s">
        <v>3</v>
      </c>
      <c r="DJ2853" t="s">
        <v>3</v>
      </c>
      <c r="DK2853" t="s">
        <v>3</v>
      </c>
      <c r="DL2853" t="s">
        <v>3</v>
      </c>
      <c r="DM2853" t="s">
        <v>3</v>
      </c>
      <c r="DN2853">
        <v>0</v>
      </c>
      <c r="DO2853">
        <v>0</v>
      </c>
      <c r="DP2853">
        <v>1</v>
      </c>
      <c r="DQ2853">
        <v>1</v>
      </c>
      <c r="DU2853">
        <v>1010</v>
      </c>
      <c r="DV2853" t="s">
        <v>18</v>
      </c>
      <c r="DW2853" t="s">
        <v>18</v>
      </c>
      <c r="DX2853">
        <v>100</v>
      </c>
      <c r="DZ2853" t="s">
        <v>3</v>
      </c>
      <c r="EA2853" t="s">
        <v>3</v>
      </c>
      <c r="EB2853" t="s">
        <v>3</v>
      </c>
      <c r="EC2853" t="s">
        <v>3</v>
      </c>
      <c r="EE2853">
        <v>35096056</v>
      </c>
      <c r="EF2853">
        <v>1</v>
      </c>
      <c r="EG2853" t="s">
        <v>20</v>
      </c>
      <c r="EH2853">
        <v>0</v>
      </c>
      <c r="EI2853" t="s">
        <v>3</v>
      </c>
      <c r="EJ2853">
        <v>4</v>
      </c>
      <c r="EK2853">
        <v>0</v>
      </c>
      <c r="EL2853" t="s">
        <v>21</v>
      </c>
      <c r="EM2853" t="s">
        <v>22</v>
      </c>
      <c r="EO2853" t="s">
        <v>3</v>
      </c>
      <c r="EQ2853">
        <v>262144</v>
      </c>
      <c r="ER2853">
        <v>25577.73</v>
      </c>
      <c r="ES2853">
        <v>0</v>
      </c>
      <c r="ET2853">
        <v>32.57</v>
      </c>
      <c r="EU2853">
        <v>0.69</v>
      </c>
      <c r="EV2853">
        <v>25545.16</v>
      </c>
      <c r="EW2853">
        <v>39.22</v>
      </c>
      <c r="EX2853">
        <v>0</v>
      </c>
      <c r="EY2853">
        <v>0</v>
      </c>
      <c r="FQ2853">
        <v>0</v>
      </c>
      <c r="FR2853">
        <v>0</v>
      </c>
      <c r="FS2853">
        <v>0</v>
      </c>
      <c r="FX2853">
        <v>70</v>
      </c>
      <c r="FY2853">
        <v>10</v>
      </c>
      <c r="GA2853" t="s">
        <v>3</v>
      </c>
      <c r="GD2853">
        <v>0</v>
      </c>
      <c r="GF2853">
        <v>1212913616</v>
      </c>
      <c r="GG2853">
        <v>2</v>
      </c>
      <c r="GH2853">
        <v>1</v>
      </c>
      <c r="GI2853">
        <v>-2</v>
      </c>
      <c r="GJ2853">
        <v>0</v>
      </c>
      <c r="GK2853">
        <f>ROUND(R2853*(R12)/100,2)</f>
        <v>0.01</v>
      </c>
      <c r="GL2853">
        <f t="shared" si="2039"/>
        <v>0</v>
      </c>
      <c r="GM2853">
        <f t="shared" si="2040"/>
        <v>460.16</v>
      </c>
      <c r="GN2853">
        <f t="shared" si="2041"/>
        <v>0</v>
      </c>
      <c r="GO2853">
        <f t="shared" si="2042"/>
        <v>0</v>
      </c>
      <c r="GP2853">
        <f t="shared" si="2043"/>
        <v>460.16</v>
      </c>
      <c r="GR2853">
        <v>0</v>
      </c>
      <c r="GS2853">
        <v>3</v>
      </c>
      <c r="GT2853">
        <v>0</v>
      </c>
      <c r="GU2853" t="s">
        <v>3</v>
      </c>
      <c r="GV2853">
        <f t="shared" si="2044"/>
        <v>0</v>
      </c>
      <c r="GW2853">
        <v>1</v>
      </c>
      <c r="GX2853">
        <f t="shared" si="2045"/>
        <v>0</v>
      </c>
      <c r="HA2853">
        <v>0</v>
      </c>
      <c r="HB2853">
        <v>0</v>
      </c>
      <c r="HC2853">
        <f t="shared" si="2046"/>
        <v>0</v>
      </c>
      <c r="HE2853" t="s">
        <v>3</v>
      </c>
      <c r="HF2853" t="s">
        <v>3</v>
      </c>
      <c r="HM2853" t="s">
        <v>3</v>
      </c>
      <c r="HN2853" t="s">
        <v>3</v>
      </c>
      <c r="HO2853" t="s">
        <v>3</v>
      </c>
      <c r="HP2853" t="s">
        <v>3</v>
      </c>
      <c r="HQ2853" t="s">
        <v>3</v>
      </c>
      <c r="HS2853">
        <v>0</v>
      </c>
      <c r="IK2853">
        <v>0</v>
      </c>
    </row>
    <row r="2854" spans="1:245" x14ac:dyDescent="0.2">
      <c r="A2854">
        <v>17</v>
      </c>
      <c r="B2854">
        <v>1</v>
      </c>
      <c r="C2854">
        <f>ROW(SmtRes!A917)</f>
        <v>917</v>
      </c>
      <c r="D2854">
        <f>ROW(EtalonRes!A917)</f>
        <v>917</v>
      </c>
      <c r="E2854" t="s">
        <v>639</v>
      </c>
      <c r="F2854" t="s">
        <v>255</v>
      </c>
      <c r="G2854" t="s">
        <v>256</v>
      </c>
      <c r="H2854" t="s">
        <v>18</v>
      </c>
      <c r="I2854">
        <f>ROUND(1/100,9)</f>
        <v>0.01</v>
      </c>
      <c r="J2854">
        <v>0</v>
      </c>
      <c r="K2854">
        <f>ROUND(1/100,9)</f>
        <v>0.01</v>
      </c>
      <c r="O2854">
        <f t="shared" si="2012"/>
        <v>225.56</v>
      </c>
      <c r="P2854">
        <f t="shared" si="2013"/>
        <v>0</v>
      </c>
      <c r="Q2854">
        <f t="shared" si="2014"/>
        <v>0</v>
      </c>
      <c r="R2854">
        <f t="shared" si="2015"/>
        <v>0</v>
      </c>
      <c r="S2854">
        <f t="shared" si="2016"/>
        <v>225.56</v>
      </c>
      <c r="T2854">
        <f t="shared" si="2017"/>
        <v>0</v>
      </c>
      <c r="U2854">
        <f t="shared" si="2018"/>
        <v>0.34630000000000005</v>
      </c>
      <c r="V2854">
        <f t="shared" si="2019"/>
        <v>0</v>
      </c>
      <c r="W2854">
        <f t="shared" si="2020"/>
        <v>0</v>
      </c>
      <c r="X2854">
        <f t="shared" si="2021"/>
        <v>157.88999999999999</v>
      </c>
      <c r="Y2854">
        <f t="shared" si="2021"/>
        <v>22.56</v>
      </c>
      <c r="AA2854">
        <v>35364244</v>
      </c>
      <c r="AB2854">
        <f t="shared" si="2022"/>
        <v>22555.56</v>
      </c>
      <c r="AC2854">
        <f t="shared" si="2023"/>
        <v>0</v>
      </c>
      <c r="AD2854">
        <f t="shared" si="2024"/>
        <v>0</v>
      </c>
      <c r="AE2854">
        <f t="shared" si="2025"/>
        <v>0</v>
      </c>
      <c r="AF2854">
        <f t="shared" si="2025"/>
        <v>22555.56</v>
      </c>
      <c r="AG2854">
        <f t="shared" si="2026"/>
        <v>0</v>
      </c>
      <c r="AH2854">
        <f t="shared" si="2027"/>
        <v>34.630000000000003</v>
      </c>
      <c r="AI2854">
        <f t="shared" si="2027"/>
        <v>0</v>
      </c>
      <c r="AJ2854">
        <f t="shared" si="2028"/>
        <v>0</v>
      </c>
      <c r="AK2854">
        <v>22555.56</v>
      </c>
      <c r="AL2854">
        <v>0</v>
      </c>
      <c r="AM2854">
        <v>0</v>
      </c>
      <c r="AN2854">
        <v>0</v>
      </c>
      <c r="AO2854">
        <v>22555.56</v>
      </c>
      <c r="AP2854">
        <v>0</v>
      </c>
      <c r="AQ2854">
        <v>34.630000000000003</v>
      </c>
      <c r="AR2854">
        <v>0</v>
      </c>
      <c r="AS2854">
        <v>0</v>
      </c>
      <c r="AT2854">
        <v>70</v>
      </c>
      <c r="AU2854">
        <v>10</v>
      </c>
      <c r="AV2854">
        <v>1</v>
      </c>
      <c r="AW2854">
        <v>1</v>
      </c>
      <c r="AZ2854">
        <v>1</v>
      </c>
      <c r="BA2854">
        <v>1</v>
      </c>
      <c r="BB2854">
        <v>1</v>
      </c>
      <c r="BC2854">
        <v>1</v>
      </c>
      <c r="BD2854" t="s">
        <v>3</v>
      </c>
      <c r="BE2854" t="s">
        <v>3</v>
      </c>
      <c r="BF2854" t="s">
        <v>3</v>
      </c>
      <c r="BG2854" t="s">
        <v>3</v>
      </c>
      <c r="BH2854">
        <v>0</v>
      </c>
      <c r="BI2854">
        <v>4</v>
      </c>
      <c r="BJ2854" t="s">
        <v>257</v>
      </c>
      <c r="BM2854">
        <v>0</v>
      </c>
      <c r="BN2854">
        <v>0</v>
      </c>
      <c r="BO2854" t="s">
        <v>3</v>
      </c>
      <c r="BP2854">
        <v>0</v>
      </c>
      <c r="BQ2854">
        <v>1</v>
      </c>
      <c r="BR2854">
        <v>0</v>
      </c>
      <c r="BS2854">
        <v>1</v>
      </c>
      <c r="BT2854">
        <v>1</v>
      </c>
      <c r="BU2854">
        <v>1</v>
      </c>
      <c r="BV2854">
        <v>1</v>
      </c>
      <c r="BW2854">
        <v>1</v>
      </c>
      <c r="BX2854">
        <v>1</v>
      </c>
      <c r="BY2854" t="s">
        <v>3</v>
      </c>
      <c r="BZ2854">
        <v>70</v>
      </c>
      <c r="CA2854">
        <v>10</v>
      </c>
      <c r="CB2854" t="s">
        <v>3</v>
      </c>
      <c r="CE2854">
        <v>0</v>
      </c>
      <c r="CF2854">
        <v>0</v>
      </c>
      <c r="CG2854">
        <v>0</v>
      </c>
      <c r="CM2854">
        <v>0</v>
      </c>
      <c r="CN2854" t="s">
        <v>3</v>
      </c>
      <c r="CO2854">
        <v>0</v>
      </c>
      <c r="CP2854">
        <f t="shared" si="2029"/>
        <v>225.56</v>
      </c>
      <c r="CQ2854">
        <f t="shared" si="2030"/>
        <v>0</v>
      </c>
      <c r="CR2854">
        <f t="shared" si="2031"/>
        <v>0</v>
      </c>
      <c r="CS2854">
        <f t="shared" si="2032"/>
        <v>0</v>
      </c>
      <c r="CT2854">
        <f t="shared" si="2033"/>
        <v>22555.56</v>
      </c>
      <c r="CU2854">
        <f t="shared" si="2034"/>
        <v>0</v>
      </c>
      <c r="CV2854">
        <f t="shared" si="2035"/>
        <v>34.630000000000003</v>
      </c>
      <c r="CW2854">
        <f t="shared" si="2036"/>
        <v>0</v>
      </c>
      <c r="CX2854">
        <f t="shared" si="2036"/>
        <v>0</v>
      </c>
      <c r="CY2854">
        <f t="shared" si="2037"/>
        <v>157.892</v>
      </c>
      <c r="CZ2854">
        <f t="shared" si="2038"/>
        <v>22.555999999999997</v>
      </c>
      <c r="DC2854" t="s">
        <v>3</v>
      </c>
      <c r="DD2854" t="s">
        <v>3</v>
      </c>
      <c r="DE2854" t="s">
        <v>3</v>
      </c>
      <c r="DF2854" t="s">
        <v>3</v>
      </c>
      <c r="DG2854" t="s">
        <v>3</v>
      </c>
      <c r="DH2854" t="s">
        <v>3</v>
      </c>
      <c r="DI2854" t="s">
        <v>3</v>
      </c>
      <c r="DJ2854" t="s">
        <v>3</v>
      </c>
      <c r="DK2854" t="s">
        <v>3</v>
      </c>
      <c r="DL2854" t="s">
        <v>3</v>
      </c>
      <c r="DM2854" t="s">
        <v>3</v>
      </c>
      <c r="DN2854">
        <v>0</v>
      </c>
      <c r="DO2854">
        <v>0</v>
      </c>
      <c r="DP2854">
        <v>1</v>
      </c>
      <c r="DQ2854">
        <v>1</v>
      </c>
      <c r="DU2854">
        <v>1010</v>
      </c>
      <c r="DV2854" t="s">
        <v>18</v>
      </c>
      <c r="DW2854" t="s">
        <v>18</v>
      </c>
      <c r="DX2854">
        <v>100</v>
      </c>
      <c r="DZ2854" t="s">
        <v>3</v>
      </c>
      <c r="EA2854" t="s">
        <v>3</v>
      </c>
      <c r="EB2854" t="s">
        <v>3</v>
      </c>
      <c r="EC2854" t="s">
        <v>3</v>
      </c>
      <c r="EE2854">
        <v>35096056</v>
      </c>
      <c r="EF2854">
        <v>1</v>
      </c>
      <c r="EG2854" t="s">
        <v>20</v>
      </c>
      <c r="EH2854">
        <v>0</v>
      </c>
      <c r="EI2854" t="s">
        <v>3</v>
      </c>
      <c r="EJ2854">
        <v>4</v>
      </c>
      <c r="EK2854">
        <v>0</v>
      </c>
      <c r="EL2854" t="s">
        <v>21</v>
      </c>
      <c r="EM2854" t="s">
        <v>22</v>
      </c>
      <c r="EO2854" t="s">
        <v>3</v>
      </c>
      <c r="EQ2854">
        <v>262144</v>
      </c>
      <c r="ER2854">
        <v>22555.56</v>
      </c>
      <c r="ES2854">
        <v>0</v>
      </c>
      <c r="ET2854">
        <v>0</v>
      </c>
      <c r="EU2854">
        <v>0</v>
      </c>
      <c r="EV2854">
        <v>22555.56</v>
      </c>
      <c r="EW2854">
        <v>34.630000000000003</v>
      </c>
      <c r="EX2854">
        <v>0</v>
      </c>
      <c r="EY2854">
        <v>0</v>
      </c>
      <c r="FQ2854">
        <v>0</v>
      </c>
      <c r="FR2854">
        <v>0</v>
      </c>
      <c r="FS2854">
        <v>0</v>
      </c>
      <c r="FX2854">
        <v>70</v>
      </c>
      <c r="FY2854">
        <v>10</v>
      </c>
      <c r="GA2854" t="s">
        <v>3</v>
      </c>
      <c r="GD2854">
        <v>0</v>
      </c>
      <c r="GF2854">
        <v>-24549344</v>
      </c>
      <c r="GG2854">
        <v>2</v>
      </c>
      <c r="GH2854">
        <v>1</v>
      </c>
      <c r="GI2854">
        <v>-2</v>
      </c>
      <c r="GJ2854">
        <v>0</v>
      </c>
      <c r="GK2854">
        <f>ROUND(R2854*(R12)/100,2)</f>
        <v>0</v>
      </c>
      <c r="GL2854">
        <f t="shared" si="2039"/>
        <v>0</v>
      </c>
      <c r="GM2854">
        <f t="shared" si="2040"/>
        <v>406.01</v>
      </c>
      <c r="GN2854">
        <f t="shared" si="2041"/>
        <v>0</v>
      </c>
      <c r="GO2854">
        <f t="shared" si="2042"/>
        <v>0</v>
      </c>
      <c r="GP2854">
        <f t="shared" si="2043"/>
        <v>406.01</v>
      </c>
      <c r="GR2854">
        <v>0</v>
      </c>
      <c r="GS2854">
        <v>3</v>
      </c>
      <c r="GT2854">
        <v>0</v>
      </c>
      <c r="GU2854" t="s">
        <v>3</v>
      </c>
      <c r="GV2854">
        <f t="shared" si="2044"/>
        <v>0</v>
      </c>
      <c r="GW2854">
        <v>1</v>
      </c>
      <c r="GX2854">
        <f t="shared" si="2045"/>
        <v>0</v>
      </c>
      <c r="HA2854">
        <v>0</v>
      </c>
      <c r="HB2854">
        <v>0</v>
      </c>
      <c r="HC2854">
        <f t="shared" si="2046"/>
        <v>0</v>
      </c>
      <c r="HE2854" t="s">
        <v>3</v>
      </c>
      <c r="HF2854" t="s">
        <v>3</v>
      </c>
      <c r="HM2854" t="s">
        <v>3</v>
      </c>
      <c r="HN2854" t="s">
        <v>3</v>
      </c>
      <c r="HO2854" t="s">
        <v>3</v>
      </c>
      <c r="HP2854" t="s">
        <v>3</v>
      </c>
      <c r="HQ2854" t="s">
        <v>3</v>
      </c>
      <c r="HS2854">
        <v>0</v>
      </c>
      <c r="IK2854">
        <v>0</v>
      </c>
    </row>
    <row r="2856" spans="1:245" x14ac:dyDescent="0.2">
      <c r="A2856">
        <v>51</v>
      </c>
      <c r="B2856">
        <f>B2843</f>
        <v>1</v>
      </c>
      <c r="C2856">
        <f>A2843</f>
        <v>4</v>
      </c>
      <c r="D2856">
        <f>ROW(A2843)</f>
        <v>2843</v>
      </c>
      <c r="F2856" t="str">
        <f>IF(F2843&lt;&gt;"",F2843,"")</f>
        <v>Новый раздел</v>
      </c>
      <c r="G2856" t="str">
        <f>IF(G2843&lt;&gt;"",G2843,"")</f>
        <v>Помещение 305 Учебный класс</v>
      </c>
      <c r="H2856">
        <v>0</v>
      </c>
      <c r="O2856">
        <f t="shared" ref="O2856:T2856" si="2047">ROUND(AB2856,2)</f>
        <v>2205.15</v>
      </c>
      <c r="P2856">
        <f t="shared" si="2047"/>
        <v>266.66000000000003</v>
      </c>
      <c r="Q2856">
        <f t="shared" si="2047"/>
        <v>63.37</v>
      </c>
      <c r="R2856">
        <f t="shared" si="2047"/>
        <v>30.47</v>
      </c>
      <c r="S2856">
        <f t="shared" si="2047"/>
        <v>1875.12</v>
      </c>
      <c r="T2856">
        <f t="shared" si="2047"/>
        <v>0</v>
      </c>
      <c r="U2856">
        <f>AH2856</f>
        <v>2.9668999999999999</v>
      </c>
      <c r="V2856">
        <f>AI2856</f>
        <v>0</v>
      </c>
      <c r="W2856">
        <f>ROUND(AJ2856,2)</f>
        <v>0</v>
      </c>
      <c r="X2856">
        <f>ROUND(AK2856,2)</f>
        <v>1312.59</v>
      </c>
      <c r="Y2856">
        <f>ROUND(AL2856,2)</f>
        <v>187.52</v>
      </c>
      <c r="AB2856">
        <f>ROUND(SUMIF(AA2847:AA2854,"=35364244",O2847:O2854),2)</f>
        <v>2205.15</v>
      </c>
      <c r="AC2856">
        <f>ROUND(SUMIF(AA2847:AA2854,"=35364244",P2847:P2854),2)</f>
        <v>266.66000000000003</v>
      </c>
      <c r="AD2856">
        <f>ROUND(SUMIF(AA2847:AA2854,"=35364244",Q2847:Q2854),2)</f>
        <v>63.37</v>
      </c>
      <c r="AE2856">
        <f>ROUND(SUMIF(AA2847:AA2854,"=35364244",R2847:R2854),2)</f>
        <v>30.47</v>
      </c>
      <c r="AF2856">
        <f>ROUND(SUMIF(AA2847:AA2854,"=35364244",S2847:S2854),2)</f>
        <v>1875.12</v>
      </c>
      <c r="AG2856">
        <f>ROUND(SUMIF(AA2847:AA2854,"=35364244",T2847:T2854),2)</f>
        <v>0</v>
      </c>
      <c r="AH2856">
        <f>SUMIF(AA2847:AA2854,"=35364244",U2847:U2854)</f>
        <v>2.9668999999999999</v>
      </c>
      <c r="AI2856">
        <f>SUMIF(AA2847:AA2854,"=35364244",V2847:V2854)</f>
        <v>0</v>
      </c>
      <c r="AJ2856">
        <f>ROUND(SUMIF(AA2847:AA2854,"=35364244",W2847:W2854),2)</f>
        <v>0</v>
      </c>
      <c r="AK2856">
        <f>ROUND(SUMIF(AA2847:AA2854,"=35364244",X2847:X2854),2)</f>
        <v>1312.59</v>
      </c>
      <c r="AL2856">
        <f>ROUND(SUMIF(AA2847:AA2854,"=35364244",Y2847:Y2854),2)</f>
        <v>187.52</v>
      </c>
      <c r="AO2856">
        <f t="shared" ref="AO2856:BD2856" si="2048">ROUND(BX2856,2)</f>
        <v>0</v>
      </c>
      <c r="AP2856">
        <f t="shared" si="2048"/>
        <v>0</v>
      </c>
      <c r="AQ2856">
        <f t="shared" si="2048"/>
        <v>0</v>
      </c>
      <c r="AR2856">
        <f t="shared" si="2048"/>
        <v>3738.16</v>
      </c>
      <c r="AS2856">
        <f t="shared" si="2048"/>
        <v>0</v>
      </c>
      <c r="AT2856">
        <f t="shared" si="2048"/>
        <v>0</v>
      </c>
      <c r="AU2856">
        <f t="shared" si="2048"/>
        <v>3738.16</v>
      </c>
      <c r="AV2856">
        <f t="shared" si="2048"/>
        <v>266.66000000000003</v>
      </c>
      <c r="AW2856">
        <f t="shared" si="2048"/>
        <v>266.66000000000003</v>
      </c>
      <c r="AX2856">
        <f t="shared" si="2048"/>
        <v>0</v>
      </c>
      <c r="AY2856">
        <f t="shared" si="2048"/>
        <v>266.66000000000003</v>
      </c>
      <c r="AZ2856">
        <f t="shared" si="2048"/>
        <v>0</v>
      </c>
      <c r="BA2856">
        <f t="shared" si="2048"/>
        <v>0</v>
      </c>
      <c r="BB2856">
        <f t="shared" si="2048"/>
        <v>0</v>
      </c>
      <c r="BC2856">
        <f t="shared" si="2048"/>
        <v>0</v>
      </c>
      <c r="BD2856">
        <f t="shared" si="2048"/>
        <v>0</v>
      </c>
      <c r="BX2856">
        <f>ROUND(SUMIF(AA2847:AA2854,"=35364244",FQ2847:FQ2854),2)</f>
        <v>0</v>
      </c>
      <c r="BY2856">
        <f>ROUND(SUMIF(AA2847:AA2854,"=35364244",FR2847:FR2854),2)</f>
        <v>0</v>
      </c>
      <c r="BZ2856">
        <f>ROUND(SUMIF(AA2847:AA2854,"=35364244",GL2847:GL2854),2)</f>
        <v>0</v>
      </c>
      <c r="CA2856">
        <f>ROUND(SUMIF(AA2847:AA2854,"=35364244",GM2847:GM2854),2)</f>
        <v>3738.16</v>
      </c>
      <c r="CB2856">
        <f>ROUND(SUMIF(AA2847:AA2854,"=35364244",GN2847:GN2854),2)</f>
        <v>0</v>
      </c>
      <c r="CC2856">
        <f>ROUND(SUMIF(AA2847:AA2854,"=35364244",GO2847:GO2854),2)</f>
        <v>0</v>
      </c>
      <c r="CD2856">
        <f>ROUND(SUMIF(AA2847:AA2854,"=35364244",GP2847:GP2854),2)</f>
        <v>3738.16</v>
      </c>
      <c r="CE2856">
        <f>AC2856-BX2856</f>
        <v>266.66000000000003</v>
      </c>
      <c r="CF2856">
        <f>AC2856-BY2856</f>
        <v>266.66000000000003</v>
      </c>
      <c r="CG2856">
        <f>BX2856-BZ2856</f>
        <v>0</v>
      </c>
      <c r="CH2856">
        <f>AC2856-BX2856-BY2856+BZ2856</f>
        <v>266.66000000000003</v>
      </c>
      <c r="CI2856">
        <f>BY2856-BZ2856</f>
        <v>0</v>
      </c>
      <c r="CJ2856">
        <f>ROUND(SUMIF(AA2847:AA2854,"=35364244",GX2847:GX2854),2)</f>
        <v>0</v>
      </c>
      <c r="CK2856">
        <f>ROUND(SUMIF(AA2847:AA2854,"=35364244",GY2847:GY2854),2)</f>
        <v>0</v>
      </c>
      <c r="CL2856">
        <f>ROUND(SUMIF(AA2847:AA2854,"=35364244",GZ2847:GZ2854),2)</f>
        <v>0</v>
      </c>
      <c r="CM2856">
        <f>ROUND(SUMIF(AA2847:AA2854,"=35364244",HD2847:HD2854),2)</f>
        <v>0</v>
      </c>
      <c r="GX2856">
        <v>0</v>
      </c>
    </row>
    <row r="2858" spans="1:245" x14ac:dyDescent="0.2">
      <c r="A2858">
        <v>50</v>
      </c>
      <c r="B2858">
        <v>0</v>
      </c>
      <c r="C2858">
        <v>0</v>
      </c>
      <c r="D2858">
        <v>1</v>
      </c>
      <c r="E2858">
        <v>201</v>
      </c>
      <c r="F2858">
        <f>ROUND(Source!O2856,O2858)</f>
        <v>2205.15</v>
      </c>
      <c r="G2858" t="s">
        <v>66</v>
      </c>
      <c r="H2858" t="s">
        <v>67</v>
      </c>
      <c r="K2858">
        <v>201</v>
      </c>
      <c r="L2858">
        <v>1</v>
      </c>
      <c r="M2858">
        <v>3</v>
      </c>
      <c r="N2858" t="s">
        <v>3</v>
      </c>
      <c r="O2858">
        <v>2</v>
      </c>
      <c r="W2858">
        <v>2205.15</v>
      </c>
      <c r="X2858">
        <v>1</v>
      </c>
      <c r="Y2858">
        <v>2205.15</v>
      </c>
    </row>
    <row r="2859" spans="1:245" x14ac:dyDescent="0.2">
      <c r="A2859">
        <v>50</v>
      </c>
      <c r="B2859">
        <v>0</v>
      </c>
      <c r="C2859">
        <v>0</v>
      </c>
      <c r="D2859">
        <v>1</v>
      </c>
      <c r="E2859">
        <v>202</v>
      </c>
      <c r="F2859">
        <f>ROUND(Source!P2856,O2859)</f>
        <v>266.66000000000003</v>
      </c>
      <c r="G2859" t="s">
        <v>68</v>
      </c>
      <c r="H2859" t="s">
        <v>69</v>
      </c>
      <c r="K2859">
        <v>202</v>
      </c>
      <c r="L2859">
        <v>2</v>
      </c>
      <c r="M2859">
        <v>3</v>
      </c>
      <c r="N2859" t="s">
        <v>3</v>
      </c>
      <c r="O2859">
        <v>2</v>
      </c>
      <c r="W2859">
        <v>266.66000000000003</v>
      </c>
      <c r="X2859">
        <v>1</v>
      </c>
      <c r="Y2859">
        <v>266.66000000000003</v>
      </c>
    </row>
    <row r="2860" spans="1:245" x14ac:dyDescent="0.2">
      <c r="A2860">
        <v>50</v>
      </c>
      <c r="B2860">
        <v>0</v>
      </c>
      <c r="C2860">
        <v>0</v>
      </c>
      <c r="D2860">
        <v>1</v>
      </c>
      <c r="E2860">
        <v>222</v>
      </c>
      <c r="F2860">
        <f>ROUND(Source!AO2856,O2860)</f>
        <v>0</v>
      </c>
      <c r="G2860" t="s">
        <v>70</v>
      </c>
      <c r="H2860" t="s">
        <v>71</v>
      </c>
      <c r="K2860">
        <v>222</v>
      </c>
      <c r="L2860">
        <v>3</v>
      </c>
      <c r="M2860">
        <v>3</v>
      </c>
      <c r="N2860" t="s">
        <v>3</v>
      </c>
      <c r="O2860">
        <v>2</v>
      </c>
      <c r="W2860">
        <v>0</v>
      </c>
      <c r="X2860">
        <v>1</v>
      </c>
      <c r="Y2860">
        <v>0</v>
      </c>
    </row>
    <row r="2861" spans="1:245" x14ac:dyDescent="0.2">
      <c r="A2861">
        <v>50</v>
      </c>
      <c r="B2861">
        <v>0</v>
      </c>
      <c r="C2861">
        <v>0</v>
      </c>
      <c r="D2861">
        <v>1</v>
      </c>
      <c r="E2861">
        <v>225</v>
      </c>
      <c r="F2861">
        <f>ROUND(Source!AV2856,O2861)</f>
        <v>266.66000000000003</v>
      </c>
      <c r="G2861" t="s">
        <v>72</v>
      </c>
      <c r="H2861" t="s">
        <v>73</v>
      </c>
      <c r="K2861">
        <v>225</v>
      </c>
      <c r="L2861">
        <v>4</v>
      </c>
      <c r="M2861">
        <v>3</v>
      </c>
      <c r="N2861" t="s">
        <v>3</v>
      </c>
      <c r="O2861">
        <v>2</v>
      </c>
      <c r="W2861">
        <v>266.66000000000003</v>
      </c>
      <c r="X2861">
        <v>1</v>
      </c>
      <c r="Y2861">
        <v>266.66000000000003</v>
      </c>
    </row>
    <row r="2862" spans="1:245" x14ac:dyDescent="0.2">
      <c r="A2862">
        <v>50</v>
      </c>
      <c r="B2862">
        <v>0</v>
      </c>
      <c r="C2862">
        <v>0</v>
      </c>
      <c r="D2862">
        <v>1</v>
      </c>
      <c r="E2862">
        <v>226</v>
      </c>
      <c r="F2862">
        <f>ROUND(Source!AW2856,O2862)</f>
        <v>266.66000000000003</v>
      </c>
      <c r="G2862" t="s">
        <v>74</v>
      </c>
      <c r="H2862" t="s">
        <v>75</v>
      </c>
      <c r="K2862">
        <v>226</v>
      </c>
      <c r="L2862">
        <v>5</v>
      </c>
      <c r="M2862">
        <v>3</v>
      </c>
      <c r="N2862" t="s">
        <v>3</v>
      </c>
      <c r="O2862">
        <v>2</v>
      </c>
      <c r="W2862">
        <v>266.66000000000003</v>
      </c>
      <c r="X2862">
        <v>1</v>
      </c>
      <c r="Y2862">
        <v>266.66000000000003</v>
      </c>
    </row>
    <row r="2863" spans="1:245" x14ac:dyDescent="0.2">
      <c r="A2863">
        <v>50</v>
      </c>
      <c r="B2863">
        <v>0</v>
      </c>
      <c r="C2863">
        <v>0</v>
      </c>
      <c r="D2863">
        <v>1</v>
      </c>
      <c r="E2863">
        <v>227</v>
      </c>
      <c r="F2863">
        <f>ROUND(Source!AX2856,O2863)</f>
        <v>0</v>
      </c>
      <c r="G2863" t="s">
        <v>76</v>
      </c>
      <c r="H2863" t="s">
        <v>77</v>
      </c>
      <c r="K2863">
        <v>227</v>
      </c>
      <c r="L2863">
        <v>6</v>
      </c>
      <c r="M2863">
        <v>3</v>
      </c>
      <c r="N2863" t="s">
        <v>3</v>
      </c>
      <c r="O2863">
        <v>2</v>
      </c>
      <c r="W2863">
        <v>0</v>
      </c>
      <c r="X2863">
        <v>1</v>
      </c>
      <c r="Y2863">
        <v>0</v>
      </c>
    </row>
    <row r="2864" spans="1:245" x14ac:dyDescent="0.2">
      <c r="A2864">
        <v>50</v>
      </c>
      <c r="B2864">
        <v>0</v>
      </c>
      <c r="C2864">
        <v>0</v>
      </c>
      <c r="D2864">
        <v>1</v>
      </c>
      <c r="E2864">
        <v>228</v>
      </c>
      <c r="F2864">
        <f>ROUND(Source!AY2856,O2864)</f>
        <v>266.66000000000003</v>
      </c>
      <c r="G2864" t="s">
        <v>78</v>
      </c>
      <c r="H2864" t="s">
        <v>79</v>
      </c>
      <c r="K2864">
        <v>228</v>
      </c>
      <c r="L2864">
        <v>7</v>
      </c>
      <c r="M2864">
        <v>3</v>
      </c>
      <c r="N2864" t="s">
        <v>3</v>
      </c>
      <c r="O2864">
        <v>2</v>
      </c>
      <c r="W2864">
        <v>266.66000000000003</v>
      </c>
      <c r="X2864">
        <v>1</v>
      </c>
      <c r="Y2864">
        <v>266.66000000000003</v>
      </c>
    </row>
    <row r="2865" spans="1:25" x14ac:dyDescent="0.2">
      <c r="A2865">
        <v>50</v>
      </c>
      <c r="B2865">
        <v>0</v>
      </c>
      <c r="C2865">
        <v>0</v>
      </c>
      <c r="D2865">
        <v>1</v>
      </c>
      <c r="E2865">
        <v>216</v>
      </c>
      <c r="F2865">
        <f>ROUND(Source!AP2856,O2865)</f>
        <v>0</v>
      </c>
      <c r="G2865" t="s">
        <v>80</v>
      </c>
      <c r="H2865" t="s">
        <v>81</v>
      </c>
      <c r="K2865">
        <v>216</v>
      </c>
      <c r="L2865">
        <v>8</v>
      </c>
      <c r="M2865">
        <v>3</v>
      </c>
      <c r="N2865" t="s">
        <v>3</v>
      </c>
      <c r="O2865">
        <v>2</v>
      </c>
      <c r="W2865">
        <v>0</v>
      </c>
      <c r="X2865">
        <v>1</v>
      </c>
      <c r="Y2865">
        <v>0</v>
      </c>
    </row>
    <row r="2866" spans="1:25" x14ac:dyDescent="0.2">
      <c r="A2866">
        <v>50</v>
      </c>
      <c r="B2866">
        <v>0</v>
      </c>
      <c r="C2866">
        <v>0</v>
      </c>
      <c r="D2866">
        <v>1</v>
      </c>
      <c r="E2866">
        <v>223</v>
      </c>
      <c r="F2866">
        <f>ROUND(Source!AQ2856,O2866)</f>
        <v>0</v>
      </c>
      <c r="G2866" t="s">
        <v>82</v>
      </c>
      <c r="H2866" t="s">
        <v>83</v>
      </c>
      <c r="K2866">
        <v>223</v>
      </c>
      <c r="L2866">
        <v>9</v>
      </c>
      <c r="M2866">
        <v>3</v>
      </c>
      <c r="N2866" t="s">
        <v>3</v>
      </c>
      <c r="O2866">
        <v>2</v>
      </c>
      <c r="W2866">
        <v>0</v>
      </c>
      <c r="X2866">
        <v>1</v>
      </c>
      <c r="Y2866">
        <v>0</v>
      </c>
    </row>
    <row r="2867" spans="1:25" x14ac:dyDescent="0.2">
      <c r="A2867">
        <v>50</v>
      </c>
      <c r="B2867">
        <v>0</v>
      </c>
      <c r="C2867">
        <v>0</v>
      </c>
      <c r="D2867">
        <v>1</v>
      </c>
      <c r="E2867">
        <v>229</v>
      </c>
      <c r="F2867">
        <f>ROUND(Source!AZ2856,O2867)</f>
        <v>0</v>
      </c>
      <c r="G2867" t="s">
        <v>84</v>
      </c>
      <c r="H2867" t="s">
        <v>85</v>
      </c>
      <c r="K2867">
        <v>229</v>
      </c>
      <c r="L2867">
        <v>10</v>
      </c>
      <c r="M2867">
        <v>3</v>
      </c>
      <c r="N2867" t="s">
        <v>3</v>
      </c>
      <c r="O2867">
        <v>2</v>
      </c>
      <c r="W2867">
        <v>0</v>
      </c>
      <c r="X2867">
        <v>1</v>
      </c>
      <c r="Y2867">
        <v>0</v>
      </c>
    </row>
    <row r="2868" spans="1:25" x14ac:dyDescent="0.2">
      <c r="A2868">
        <v>50</v>
      </c>
      <c r="B2868">
        <v>0</v>
      </c>
      <c r="C2868">
        <v>0</v>
      </c>
      <c r="D2868">
        <v>1</v>
      </c>
      <c r="E2868">
        <v>203</v>
      </c>
      <c r="F2868">
        <f>ROUND(Source!Q2856,O2868)</f>
        <v>63.37</v>
      </c>
      <c r="G2868" t="s">
        <v>86</v>
      </c>
      <c r="H2868" t="s">
        <v>87</v>
      </c>
      <c r="K2868">
        <v>203</v>
      </c>
      <c r="L2868">
        <v>11</v>
      </c>
      <c r="M2868">
        <v>3</v>
      </c>
      <c r="N2868" t="s">
        <v>3</v>
      </c>
      <c r="O2868">
        <v>2</v>
      </c>
      <c r="W2868">
        <v>63.37</v>
      </c>
      <c r="X2868">
        <v>1</v>
      </c>
      <c r="Y2868">
        <v>63.37</v>
      </c>
    </row>
    <row r="2869" spans="1:25" x14ac:dyDescent="0.2">
      <c r="A2869">
        <v>50</v>
      </c>
      <c r="B2869">
        <v>0</v>
      </c>
      <c r="C2869">
        <v>0</v>
      </c>
      <c r="D2869">
        <v>1</v>
      </c>
      <c r="E2869">
        <v>231</v>
      </c>
      <c r="F2869">
        <f>ROUND(Source!BB2856,O2869)</f>
        <v>0</v>
      </c>
      <c r="G2869" t="s">
        <v>88</v>
      </c>
      <c r="H2869" t="s">
        <v>89</v>
      </c>
      <c r="K2869">
        <v>231</v>
      </c>
      <c r="L2869">
        <v>12</v>
      </c>
      <c r="M2869">
        <v>3</v>
      </c>
      <c r="N2869" t="s">
        <v>3</v>
      </c>
      <c r="O2869">
        <v>2</v>
      </c>
      <c r="W2869">
        <v>0</v>
      </c>
      <c r="X2869">
        <v>1</v>
      </c>
      <c r="Y2869">
        <v>0</v>
      </c>
    </row>
    <row r="2870" spans="1:25" x14ac:dyDescent="0.2">
      <c r="A2870">
        <v>50</v>
      </c>
      <c r="B2870">
        <v>0</v>
      </c>
      <c r="C2870">
        <v>0</v>
      </c>
      <c r="D2870">
        <v>1</v>
      </c>
      <c r="E2870">
        <v>204</v>
      </c>
      <c r="F2870">
        <f>ROUND(Source!R2856,O2870)</f>
        <v>30.47</v>
      </c>
      <c r="G2870" t="s">
        <v>90</v>
      </c>
      <c r="H2870" t="s">
        <v>91</v>
      </c>
      <c r="K2870">
        <v>204</v>
      </c>
      <c r="L2870">
        <v>13</v>
      </c>
      <c r="M2870">
        <v>3</v>
      </c>
      <c r="N2870" t="s">
        <v>3</v>
      </c>
      <c r="O2870">
        <v>2</v>
      </c>
      <c r="W2870">
        <v>30.47</v>
      </c>
      <c r="X2870">
        <v>1</v>
      </c>
      <c r="Y2870">
        <v>30.47</v>
      </c>
    </row>
    <row r="2871" spans="1:25" x14ac:dyDescent="0.2">
      <c r="A2871">
        <v>50</v>
      </c>
      <c r="B2871">
        <v>0</v>
      </c>
      <c r="C2871">
        <v>0</v>
      </c>
      <c r="D2871">
        <v>1</v>
      </c>
      <c r="E2871">
        <v>205</v>
      </c>
      <c r="F2871">
        <f>ROUND(Source!S2856,O2871)</f>
        <v>1875.12</v>
      </c>
      <c r="G2871" t="s">
        <v>92</v>
      </c>
      <c r="H2871" t="s">
        <v>93</v>
      </c>
      <c r="K2871">
        <v>205</v>
      </c>
      <c r="L2871">
        <v>14</v>
      </c>
      <c r="M2871">
        <v>3</v>
      </c>
      <c r="N2871" t="s">
        <v>3</v>
      </c>
      <c r="O2871">
        <v>2</v>
      </c>
      <c r="W2871">
        <v>1875.12</v>
      </c>
      <c r="X2871">
        <v>1</v>
      </c>
      <c r="Y2871">
        <v>1875.12</v>
      </c>
    </row>
    <row r="2872" spans="1:25" x14ac:dyDescent="0.2">
      <c r="A2872">
        <v>50</v>
      </c>
      <c r="B2872">
        <v>0</v>
      </c>
      <c r="C2872">
        <v>0</v>
      </c>
      <c r="D2872">
        <v>1</v>
      </c>
      <c r="E2872">
        <v>232</v>
      </c>
      <c r="F2872">
        <f>ROUND(Source!BC2856,O2872)</f>
        <v>0</v>
      </c>
      <c r="G2872" t="s">
        <v>94</v>
      </c>
      <c r="H2872" t="s">
        <v>95</v>
      </c>
      <c r="K2872">
        <v>232</v>
      </c>
      <c r="L2872">
        <v>15</v>
      </c>
      <c r="M2872">
        <v>3</v>
      </c>
      <c r="N2872" t="s">
        <v>3</v>
      </c>
      <c r="O2872">
        <v>2</v>
      </c>
      <c r="W2872">
        <v>0</v>
      </c>
      <c r="X2872">
        <v>1</v>
      </c>
      <c r="Y2872">
        <v>0</v>
      </c>
    </row>
    <row r="2873" spans="1:25" x14ac:dyDescent="0.2">
      <c r="A2873">
        <v>50</v>
      </c>
      <c r="B2873">
        <v>0</v>
      </c>
      <c r="C2873">
        <v>0</v>
      </c>
      <c r="D2873">
        <v>1</v>
      </c>
      <c r="E2873">
        <v>214</v>
      </c>
      <c r="F2873">
        <f>ROUND(Source!AS2856,O2873)</f>
        <v>0</v>
      </c>
      <c r="G2873" t="s">
        <v>96</v>
      </c>
      <c r="H2873" t="s">
        <v>97</v>
      </c>
      <c r="K2873">
        <v>214</v>
      </c>
      <c r="L2873">
        <v>16</v>
      </c>
      <c r="M2873">
        <v>3</v>
      </c>
      <c r="N2873" t="s">
        <v>3</v>
      </c>
      <c r="O2873">
        <v>2</v>
      </c>
      <c r="W2873">
        <v>0</v>
      </c>
      <c r="X2873">
        <v>1</v>
      </c>
      <c r="Y2873">
        <v>0</v>
      </c>
    </row>
    <row r="2874" spans="1:25" x14ac:dyDescent="0.2">
      <c r="A2874">
        <v>50</v>
      </c>
      <c r="B2874">
        <v>0</v>
      </c>
      <c r="C2874">
        <v>0</v>
      </c>
      <c r="D2874">
        <v>1</v>
      </c>
      <c r="E2874">
        <v>215</v>
      </c>
      <c r="F2874">
        <f>ROUND(Source!AT2856,O2874)</f>
        <v>0</v>
      </c>
      <c r="G2874" t="s">
        <v>98</v>
      </c>
      <c r="H2874" t="s">
        <v>99</v>
      </c>
      <c r="K2874">
        <v>215</v>
      </c>
      <c r="L2874">
        <v>17</v>
      </c>
      <c r="M2874">
        <v>3</v>
      </c>
      <c r="N2874" t="s">
        <v>3</v>
      </c>
      <c r="O2874">
        <v>2</v>
      </c>
      <c r="W2874">
        <v>0</v>
      </c>
      <c r="X2874">
        <v>1</v>
      </c>
      <c r="Y2874">
        <v>0</v>
      </c>
    </row>
    <row r="2875" spans="1:25" x14ac:dyDescent="0.2">
      <c r="A2875">
        <v>50</v>
      </c>
      <c r="B2875">
        <v>0</v>
      </c>
      <c r="C2875">
        <v>0</v>
      </c>
      <c r="D2875">
        <v>1</v>
      </c>
      <c r="E2875">
        <v>217</v>
      </c>
      <c r="F2875">
        <f>ROUND(Source!AU2856,O2875)</f>
        <v>3738.16</v>
      </c>
      <c r="G2875" t="s">
        <v>100</v>
      </c>
      <c r="H2875" t="s">
        <v>101</v>
      </c>
      <c r="K2875">
        <v>217</v>
      </c>
      <c r="L2875">
        <v>18</v>
      </c>
      <c r="M2875">
        <v>3</v>
      </c>
      <c r="N2875" t="s">
        <v>3</v>
      </c>
      <c r="O2875">
        <v>2</v>
      </c>
      <c r="W2875">
        <v>3738.16</v>
      </c>
      <c r="X2875">
        <v>1</v>
      </c>
      <c r="Y2875">
        <v>3738.16</v>
      </c>
    </row>
    <row r="2876" spans="1:25" x14ac:dyDescent="0.2">
      <c r="A2876">
        <v>50</v>
      </c>
      <c r="B2876">
        <v>0</v>
      </c>
      <c r="C2876">
        <v>0</v>
      </c>
      <c r="D2876">
        <v>1</v>
      </c>
      <c r="E2876">
        <v>230</v>
      </c>
      <c r="F2876">
        <f>ROUND(Source!BA2856,O2876)</f>
        <v>0</v>
      </c>
      <c r="G2876" t="s">
        <v>102</v>
      </c>
      <c r="H2876" t="s">
        <v>103</v>
      </c>
      <c r="K2876">
        <v>230</v>
      </c>
      <c r="L2876">
        <v>19</v>
      </c>
      <c r="M2876">
        <v>3</v>
      </c>
      <c r="N2876" t="s">
        <v>3</v>
      </c>
      <c r="O2876">
        <v>2</v>
      </c>
      <c r="W2876">
        <v>0</v>
      </c>
      <c r="X2876">
        <v>1</v>
      </c>
      <c r="Y2876">
        <v>0</v>
      </c>
    </row>
    <row r="2877" spans="1:25" x14ac:dyDescent="0.2">
      <c r="A2877">
        <v>50</v>
      </c>
      <c r="B2877">
        <v>0</v>
      </c>
      <c r="C2877">
        <v>0</v>
      </c>
      <c r="D2877">
        <v>1</v>
      </c>
      <c r="E2877">
        <v>206</v>
      </c>
      <c r="F2877">
        <f>ROUND(Source!T2856,O2877)</f>
        <v>0</v>
      </c>
      <c r="G2877" t="s">
        <v>104</v>
      </c>
      <c r="H2877" t="s">
        <v>105</v>
      </c>
      <c r="K2877">
        <v>206</v>
      </c>
      <c r="L2877">
        <v>20</v>
      </c>
      <c r="M2877">
        <v>3</v>
      </c>
      <c r="N2877" t="s">
        <v>3</v>
      </c>
      <c r="O2877">
        <v>2</v>
      </c>
      <c r="W2877">
        <v>0</v>
      </c>
      <c r="X2877">
        <v>1</v>
      </c>
      <c r="Y2877">
        <v>0</v>
      </c>
    </row>
    <row r="2878" spans="1:25" x14ac:dyDescent="0.2">
      <c r="A2878">
        <v>50</v>
      </c>
      <c r="B2878">
        <v>0</v>
      </c>
      <c r="C2878">
        <v>0</v>
      </c>
      <c r="D2878">
        <v>1</v>
      </c>
      <c r="E2878">
        <v>207</v>
      </c>
      <c r="F2878">
        <f>Source!U2856</f>
        <v>2.9668999999999999</v>
      </c>
      <c r="G2878" t="s">
        <v>106</v>
      </c>
      <c r="H2878" t="s">
        <v>107</v>
      </c>
      <c r="K2878">
        <v>207</v>
      </c>
      <c r="L2878">
        <v>21</v>
      </c>
      <c r="M2878">
        <v>3</v>
      </c>
      <c r="N2878" t="s">
        <v>3</v>
      </c>
      <c r="O2878">
        <v>-1</v>
      </c>
      <c r="W2878">
        <v>2.9668999999999994</v>
      </c>
      <c r="X2878">
        <v>1</v>
      </c>
      <c r="Y2878">
        <v>2.9668999999999994</v>
      </c>
    </row>
    <row r="2879" spans="1:25" x14ac:dyDescent="0.2">
      <c r="A2879">
        <v>50</v>
      </c>
      <c r="B2879">
        <v>0</v>
      </c>
      <c r="C2879">
        <v>0</v>
      </c>
      <c r="D2879">
        <v>1</v>
      </c>
      <c r="E2879">
        <v>208</v>
      </c>
      <c r="F2879">
        <f>Source!V2856</f>
        <v>0</v>
      </c>
      <c r="G2879" t="s">
        <v>108</v>
      </c>
      <c r="H2879" t="s">
        <v>109</v>
      </c>
      <c r="K2879">
        <v>208</v>
      </c>
      <c r="L2879">
        <v>22</v>
      </c>
      <c r="M2879">
        <v>3</v>
      </c>
      <c r="N2879" t="s">
        <v>3</v>
      </c>
      <c r="O2879">
        <v>-1</v>
      </c>
      <c r="W2879">
        <v>0</v>
      </c>
      <c r="X2879">
        <v>1</v>
      </c>
      <c r="Y2879">
        <v>0</v>
      </c>
    </row>
    <row r="2880" spans="1:25" x14ac:dyDescent="0.2">
      <c r="A2880">
        <v>50</v>
      </c>
      <c r="B2880">
        <v>0</v>
      </c>
      <c r="C2880">
        <v>0</v>
      </c>
      <c r="D2880">
        <v>1</v>
      </c>
      <c r="E2880">
        <v>209</v>
      </c>
      <c r="F2880">
        <f>ROUND(Source!W2856,O2880)</f>
        <v>0</v>
      </c>
      <c r="G2880" t="s">
        <v>110</v>
      </c>
      <c r="H2880" t="s">
        <v>111</v>
      </c>
      <c r="K2880">
        <v>209</v>
      </c>
      <c r="L2880">
        <v>23</v>
      </c>
      <c r="M2880">
        <v>3</v>
      </c>
      <c r="N2880" t="s">
        <v>3</v>
      </c>
      <c r="O2880">
        <v>2</v>
      </c>
      <c r="W2880">
        <v>0</v>
      </c>
      <c r="X2880">
        <v>1</v>
      </c>
      <c r="Y2880">
        <v>0</v>
      </c>
    </row>
    <row r="2881" spans="1:245" x14ac:dyDescent="0.2">
      <c r="A2881">
        <v>50</v>
      </c>
      <c r="B2881">
        <v>0</v>
      </c>
      <c r="C2881">
        <v>0</v>
      </c>
      <c r="D2881">
        <v>1</v>
      </c>
      <c r="E2881">
        <v>233</v>
      </c>
      <c r="F2881">
        <f>ROUND(Source!BD2856,O2881)</f>
        <v>0</v>
      </c>
      <c r="G2881" t="s">
        <v>112</v>
      </c>
      <c r="H2881" t="s">
        <v>113</v>
      </c>
      <c r="K2881">
        <v>233</v>
      </c>
      <c r="L2881">
        <v>24</v>
      </c>
      <c r="M2881">
        <v>3</v>
      </c>
      <c r="N2881" t="s">
        <v>3</v>
      </c>
      <c r="O2881">
        <v>2</v>
      </c>
      <c r="W2881">
        <v>0</v>
      </c>
      <c r="X2881">
        <v>1</v>
      </c>
      <c r="Y2881">
        <v>0</v>
      </c>
    </row>
    <row r="2882" spans="1:245" x14ac:dyDescent="0.2">
      <c r="A2882">
        <v>50</v>
      </c>
      <c r="B2882">
        <v>0</v>
      </c>
      <c r="C2882">
        <v>0</v>
      </c>
      <c r="D2882">
        <v>1</v>
      </c>
      <c r="E2882">
        <v>210</v>
      </c>
      <c r="F2882">
        <f>ROUND(Source!X2856,O2882)</f>
        <v>1312.59</v>
      </c>
      <c r="G2882" t="s">
        <v>114</v>
      </c>
      <c r="H2882" t="s">
        <v>115</v>
      </c>
      <c r="K2882">
        <v>210</v>
      </c>
      <c r="L2882">
        <v>25</v>
      </c>
      <c r="M2882">
        <v>3</v>
      </c>
      <c r="N2882" t="s">
        <v>3</v>
      </c>
      <c r="O2882">
        <v>2</v>
      </c>
      <c r="W2882">
        <v>1312.59</v>
      </c>
      <c r="X2882">
        <v>1</v>
      </c>
      <c r="Y2882">
        <v>1312.59</v>
      </c>
    </row>
    <row r="2883" spans="1:245" x14ac:dyDescent="0.2">
      <c r="A2883">
        <v>50</v>
      </c>
      <c r="B2883">
        <v>0</v>
      </c>
      <c r="C2883">
        <v>0</v>
      </c>
      <c r="D2883">
        <v>1</v>
      </c>
      <c r="E2883">
        <v>211</v>
      </c>
      <c r="F2883">
        <f>ROUND(Source!Y2856,O2883)</f>
        <v>187.52</v>
      </c>
      <c r="G2883" t="s">
        <v>116</v>
      </c>
      <c r="H2883" t="s">
        <v>117</v>
      </c>
      <c r="K2883">
        <v>211</v>
      </c>
      <c r="L2883">
        <v>26</v>
      </c>
      <c r="M2883">
        <v>3</v>
      </c>
      <c r="N2883" t="s">
        <v>3</v>
      </c>
      <c r="O2883">
        <v>2</v>
      </c>
      <c r="W2883">
        <v>187.52</v>
      </c>
      <c r="X2883">
        <v>1</v>
      </c>
      <c r="Y2883">
        <v>187.52</v>
      </c>
    </row>
    <row r="2884" spans="1:245" x14ac:dyDescent="0.2">
      <c r="A2884">
        <v>50</v>
      </c>
      <c r="B2884">
        <v>0</v>
      </c>
      <c r="C2884">
        <v>0</v>
      </c>
      <c r="D2884">
        <v>1</v>
      </c>
      <c r="E2884">
        <v>224</v>
      </c>
      <c r="F2884">
        <f>ROUND(Source!AR2856,O2884)</f>
        <v>3738.16</v>
      </c>
      <c r="G2884" t="s">
        <v>118</v>
      </c>
      <c r="H2884" t="s">
        <v>119</v>
      </c>
      <c r="K2884">
        <v>224</v>
      </c>
      <c r="L2884">
        <v>27</v>
      </c>
      <c r="M2884">
        <v>3</v>
      </c>
      <c r="N2884" t="s">
        <v>3</v>
      </c>
      <c r="O2884">
        <v>2</v>
      </c>
      <c r="W2884">
        <v>3738.16</v>
      </c>
      <c r="X2884">
        <v>1</v>
      </c>
      <c r="Y2884">
        <v>3738.16</v>
      </c>
    </row>
    <row r="2886" spans="1:245" x14ac:dyDescent="0.2">
      <c r="A2886">
        <v>4</v>
      </c>
      <c r="B2886">
        <v>1</v>
      </c>
      <c r="D2886">
        <f>ROW(A2902)</f>
        <v>2902</v>
      </c>
      <c r="F2886" t="s">
        <v>13</v>
      </c>
      <c r="G2886" t="s">
        <v>640</v>
      </c>
      <c r="H2886" t="s">
        <v>3</v>
      </c>
      <c r="I2886">
        <v>0</v>
      </c>
      <c r="K2886">
        <v>0</v>
      </c>
      <c r="M2886" t="s">
        <v>3</v>
      </c>
      <c r="S2886">
        <v>0</v>
      </c>
      <c r="U2886" t="s">
        <v>3</v>
      </c>
      <c r="V2886">
        <v>0</v>
      </c>
      <c r="AB2886" t="s">
        <v>3</v>
      </c>
      <c r="AC2886" t="s">
        <v>3</v>
      </c>
      <c r="AD2886" t="s">
        <v>3</v>
      </c>
      <c r="AE2886" t="s">
        <v>3</v>
      </c>
      <c r="AF2886" t="s">
        <v>3</v>
      </c>
      <c r="AG2886" t="s">
        <v>3</v>
      </c>
      <c r="AP2886" t="s">
        <v>3</v>
      </c>
      <c r="AQ2886" t="s">
        <v>3</v>
      </c>
      <c r="AR2886" t="s">
        <v>3</v>
      </c>
      <c r="AZ2886" t="s">
        <v>3</v>
      </c>
      <c r="BB2886" t="s">
        <v>3</v>
      </c>
      <c r="BC2886" t="s">
        <v>3</v>
      </c>
      <c r="BD2886" t="s">
        <v>3</v>
      </c>
      <c r="BE2886" t="s">
        <v>3</v>
      </c>
      <c r="BF2886" t="s">
        <v>3</v>
      </c>
      <c r="BG2886" t="s">
        <v>3</v>
      </c>
      <c r="BH2886" t="s">
        <v>3</v>
      </c>
      <c r="BI2886" t="s">
        <v>3</v>
      </c>
      <c r="BJ2886" t="s">
        <v>3</v>
      </c>
      <c r="BK2886" t="s">
        <v>3</v>
      </c>
      <c r="BL2886" t="s">
        <v>3</v>
      </c>
      <c r="BM2886" t="s">
        <v>3</v>
      </c>
      <c r="BN2886" t="s">
        <v>3</v>
      </c>
      <c r="BO2886" t="s">
        <v>3</v>
      </c>
      <c r="BP2886" t="s">
        <v>3</v>
      </c>
      <c r="BX2886">
        <v>0</v>
      </c>
      <c r="CJ2886">
        <v>0</v>
      </c>
    </row>
    <row r="2888" spans="1:245" x14ac:dyDescent="0.2">
      <c r="A2888">
        <v>52</v>
      </c>
      <c r="B2888">
        <f t="shared" ref="B2888:G2888" si="2049">B2902</f>
        <v>1</v>
      </c>
      <c r="C2888">
        <f t="shared" si="2049"/>
        <v>4</v>
      </c>
      <c r="D2888">
        <f t="shared" si="2049"/>
        <v>2886</v>
      </c>
      <c r="E2888">
        <f t="shared" si="2049"/>
        <v>0</v>
      </c>
      <c r="F2888" t="str">
        <f t="shared" si="2049"/>
        <v>Новый раздел</v>
      </c>
      <c r="G2888" t="str">
        <f t="shared" si="2049"/>
        <v>Помещение 309 Рекриация</v>
      </c>
      <c r="O2888">
        <f t="shared" ref="O2888:AT2888" si="2050">O2902</f>
        <v>21893.69</v>
      </c>
      <c r="P2888">
        <f t="shared" si="2050"/>
        <v>14586.53</v>
      </c>
      <c r="Q2888">
        <f t="shared" si="2050"/>
        <v>475.37</v>
      </c>
      <c r="R2888">
        <f t="shared" si="2050"/>
        <v>227.63</v>
      </c>
      <c r="S2888">
        <f t="shared" si="2050"/>
        <v>6831.79</v>
      </c>
      <c r="T2888">
        <f t="shared" si="2050"/>
        <v>0</v>
      </c>
      <c r="U2888">
        <f t="shared" si="2050"/>
        <v>10.556800000000001</v>
      </c>
      <c r="V2888">
        <f t="shared" si="2050"/>
        <v>0</v>
      </c>
      <c r="W2888">
        <f t="shared" si="2050"/>
        <v>0</v>
      </c>
      <c r="X2888">
        <f t="shared" si="2050"/>
        <v>4782.2700000000004</v>
      </c>
      <c r="Y2888">
        <f t="shared" si="2050"/>
        <v>683.17</v>
      </c>
      <c r="Z2888">
        <f t="shared" si="2050"/>
        <v>0</v>
      </c>
      <c r="AA2888">
        <f t="shared" si="2050"/>
        <v>0</v>
      </c>
      <c r="AB2888">
        <f t="shared" si="2050"/>
        <v>21893.69</v>
      </c>
      <c r="AC2888">
        <f t="shared" si="2050"/>
        <v>14586.53</v>
      </c>
      <c r="AD2888">
        <f t="shared" si="2050"/>
        <v>475.37</v>
      </c>
      <c r="AE2888">
        <f t="shared" si="2050"/>
        <v>227.63</v>
      </c>
      <c r="AF2888">
        <f t="shared" si="2050"/>
        <v>6831.79</v>
      </c>
      <c r="AG2888">
        <f t="shared" si="2050"/>
        <v>0</v>
      </c>
      <c r="AH2888">
        <f t="shared" si="2050"/>
        <v>10.556800000000001</v>
      </c>
      <c r="AI2888">
        <f t="shared" si="2050"/>
        <v>0</v>
      </c>
      <c r="AJ2888">
        <f t="shared" si="2050"/>
        <v>0</v>
      </c>
      <c r="AK2888">
        <f t="shared" si="2050"/>
        <v>4782.2700000000004</v>
      </c>
      <c r="AL2888">
        <f t="shared" si="2050"/>
        <v>683.17</v>
      </c>
      <c r="AM2888">
        <f t="shared" si="2050"/>
        <v>0</v>
      </c>
      <c r="AN2888">
        <f t="shared" si="2050"/>
        <v>0</v>
      </c>
      <c r="AO2888">
        <f t="shared" si="2050"/>
        <v>0</v>
      </c>
      <c r="AP2888">
        <f t="shared" si="2050"/>
        <v>0</v>
      </c>
      <c r="AQ2888">
        <f t="shared" si="2050"/>
        <v>0</v>
      </c>
      <c r="AR2888">
        <f t="shared" si="2050"/>
        <v>27604.959999999999</v>
      </c>
      <c r="AS2888">
        <f t="shared" si="2050"/>
        <v>0</v>
      </c>
      <c r="AT2888">
        <f t="shared" si="2050"/>
        <v>0</v>
      </c>
      <c r="AU2888">
        <f t="shared" ref="AU2888:BZ2888" si="2051">AU2902</f>
        <v>27604.959999999999</v>
      </c>
      <c r="AV2888">
        <f t="shared" si="2051"/>
        <v>14586.53</v>
      </c>
      <c r="AW2888">
        <f t="shared" si="2051"/>
        <v>14586.53</v>
      </c>
      <c r="AX2888">
        <f t="shared" si="2051"/>
        <v>0</v>
      </c>
      <c r="AY2888">
        <f t="shared" si="2051"/>
        <v>14586.53</v>
      </c>
      <c r="AZ2888">
        <f t="shared" si="2051"/>
        <v>0</v>
      </c>
      <c r="BA2888">
        <f t="shared" si="2051"/>
        <v>0</v>
      </c>
      <c r="BB2888">
        <f t="shared" si="2051"/>
        <v>0</v>
      </c>
      <c r="BC2888">
        <f t="shared" si="2051"/>
        <v>0</v>
      </c>
      <c r="BD2888">
        <f t="shared" si="2051"/>
        <v>0</v>
      </c>
      <c r="BE2888">
        <f t="shared" si="2051"/>
        <v>0</v>
      </c>
      <c r="BF2888">
        <f t="shared" si="2051"/>
        <v>0</v>
      </c>
      <c r="BG2888">
        <f t="shared" si="2051"/>
        <v>0</v>
      </c>
      <c r="BH2888">
        <f t="shared" si="2051"/>
        <v>0</v>
      </c>
      <c r="BI2888">
        <f t="shared" si="2051"/>
        <v>0</v>
      </c>
      <c r="BJ2888">
        <f t="shared" si="2051"/>
        <v>0</v>
      </c>
      <c r="BK2888">
        <f t="shared" si="2051"/>
        <v>0</v>
      </c>
      <c r="BL2888">
        <f t="shared" si="2051"/>
        <v>0</v>
      </c>
      <c r="BM2888">
        <f t="shared" si="2051"/>
        <v>0</v>
      </c>
      <c r="BN2888">
        <f t="shared" si="2051"/>
        <v>0</v>
      </c>
      <c r="BO2888">
        <f t="shared" si="2051"/>
        <v>0</v>
      </c>
      <c r="BP2888">
        <f t="shared" si="2051"/>
        <v>0</v>
      </c>
      <c r="BQ2888">
        <f t="shared" si="2051"/>
        <v>0</v>
      </c>
      <c r="BR2888">
        <f t="shared" si="2051"/>
        <v>0</v>
      </c>
      <c r="BS2888">
        <f t="shared" si="2051"/>
        <v>0</v>
      </c>
      <c r="BT2888">
        <f t="shared" si="2051"/>
        <v>0</v>
      </c>
      <c r="BU2888">
        <f t="shared" si="2051"/>
        <v>0</v>
      </c>
      <c r="BV2888">
        <f t="shared" si="2051"/>
        <v>0</v>
      </c>
      <c r="BW2888">
        <f t="shared" si="2051"/>
        <v>0</v>
      </c>
      <c r="BX2888">
        <f t="shared" si="2051"/>
        <v>0</v>
      </c>
      <c r="BY2888">
        <f t="shared" si="2051"/>
        <v>0</v>
      </c>
      <c r="BZ2888">
        <f t="shared" si="2051"/>
        <v>0</v>
      </c>
      <c r="CA2888">
        <f t="shared" ref="CA2888:DF2888" si="2052">CA2902</f>
        <v>27604.959999999999</v>
      </c>
      <c r="CB2888">
        <f t="shared" si="2052"/>
        <v>0</v>
      </c>
      <c r="CC2888">
        <f t="shared" si="2052"/>
        <v>0</v>
      </c>
      <c r="CD2888">
        <f t="shared" si="2052"/>
        <v>27604.959999999999</v>
      </c>
      <c r="CE2888">
        <f t="shared" si="2052"/>
        <v>14586.53</v>
      </c>
      <c r="CF2888">
        <f t="shared" si="2052"/>
        <v>14586.53</v>
      </c>
      <c r="CG2888">
        <f t="shared" si="2052"/>
        <v>0</v>
      </c>
      <c r="CH2888">
        <f t="shared" si="2052"/>
        <v>14586.53</v>
      </c>
      <c r="CI2888">
        <f t="shared" si="2052"/>
        <v>0</v>
      </c>
      <c r="CJ2888">
        <f t="shared" si="2052"/>
        <v>0</v>
      </c>
      <c r="CK2888">
        <f t="shared" si="2052"/>
        <v>0</v>
      </c>
      <c r="CL2888">
        <f t="shared" si="2052"/>
        <v>0</v>
      </c>
      <c r="CM2888">
        <f t="shared" si="2052"/>
        <v>0</v>
      </c>
      <c r="CN2888">
        <f t="shared" si="2052"/>
        <v>0</v>
      </c>
      <c r="CO2888">
        <f t="shared" si="2052"/>
        <v>0</v>
      </c>
      <c r="CP2888">
        <f t="shared" si="2052"/>
        <v>0</v>
      </c>
      <c r="CQ2888">
        <f t="shared" si="2052"/>
        <v>0</v>
      </c>
      <c r="CR2888">
        <f t="shared" si="2052"/>
        <v>0</v>
      </c>
      <c r="CS2888">
        <f t="shared" si="2052"/>
        <v>0</v>
      </c>
      <c r="CT2888">
        <f t="shared" si="2052"/>
        <v>0</v>
      </c>
      <c r="CU2888">
        <f t="shared" si="2052"/>
        <v>0</v>
      </c>
      <c r="CV2888">
        <f t="shared" si="2052"/>
        <v>0</v>
      </c>
      <c r="CW2888">
        <f t="shared" si="2052"/>
        <v>0</v>
      </c>
      <c r="CX2888">
        <f t="shared" si="2052"/>
        <v>0</v>
      </c>
      <c r="CY2888">
        <f t="shared" si="2052"/>
        <v>0</v>
      </c>
      <c r="CZ2888">
        <f t="shared" si="2052"/>
        <v>0</v>
      </c>
      <c r="DA2888">
        <f t="shared" si="2052"/>
        <v>0</v>
      </c>
      <c r="DB2888">
        <f t="shared" si="2052"/>
        <v>0</v>
      </c>
      <c r="DC2888">
        <f t="shared" si="2052"/>
        <v>0</v>
      </c>
      <c r="DD2888">
        <f t="shared" si="2052"/>
        <v>0</v>
      </c>
      <c r="DE2888">
        <f t="shared" si="2052"/>
        <v>0</v>
      </c>
      <c r="DF2888">
        <f t="shared" si="2052"/>
        <v>0</v>
      </c>
      <c r="DG2888">
        <f t="shared" ref="DG2888:EL2888" si="2053">DG2902</f>
        <v>0</v>
      </c>
      <c r="DH2888">
        <f t="shared" si="2053"/>
        <v>0</v>
      </c>
      <c r="DI2888">
        <f t="shared" si="2053"/>
        <v>0</v>
      </c>
      <c r="DJ2888">
        <f t="shared" si="2053"/>
        <v>0</v>
      </c>
      <c r="DK2888">
        <f t="shared" si="2053"/>
        <v>0</v>
      </c>
      <c r="DL2888">
        <f t="shared" si="2053"/>
        <v>0</v>
      </c>
      <c r="DM2888">
        <f t="shared" si="2053"/>
        <v>0</v>
      </c>
      <c r="DN2888">
        <f t="shared" si="2053"/>
        <v>0</v>
      </c>
      <c r="DO2888">
        <f t="shared" si="2053"/>
        <v>0</v>
      </c>
      <c r="DP2888">
        <f t="shared" si="2053"/>
        <v>0</v>
      </c>
      <c r="DQ2888">
        <f t="shared" si="2053"/>
        <v>0</v>
      </c>
      <c r="DR2888">
        <f t="shared" si="2053"/>
        <v>0</v>
      </c>
      <c r="DS2888">
        <f t="shared" si="2053"/>
        <v>0</v>
      </c>
      <c r="DT2888">
        <f t="shared" si="2053"/>
        <v>0</v>
      </c>
      <c r="DU2888">
        <f t="shared" si="2053"/>
        <v>0</v>
      </c>
      <c r="DV2888">
        <f t="shared" si="2053"/>
        <v>0</v>
      </c>
      <c r="DW2888">
        <f t="shared" si="2053"/>
        <v>0</v>
      </c>
      <c r="DX2888">
        <f t="shared" si="2053"/>
        <v>0</v>
      </c>
      <c r="DY2888">
        <f t="shared" si="2053"/>
        <v>0</v>
      </c>
      <c r="DZ2888">
        <f t="shared" si="2053"/>
        <v>0</v>
      </c>
      <c r="EA2888">
        <f t="shared" si="2053"/>
        <v>0</v>
      </c>
      <c r="EB2888">
        <f t="shared" si="2053"/>
        <v>0</v>
      </c>
      <c r="EC2888">
        <f t="shared" si="2053"/>
        <v>0</v>
      </c>
      <c r="ED2888">
        <f t="shared" si="2053"/>
        <v>0</v>
      </c>
      <c r="EE2888">
        <f t="shared" si="2053"/>
        <v>0</v>
      </c>
      <c r="EF2888">
        <f t="shared" si="2053"/>
        <v>0</v>
      </c>
      <c r="EG2888">
        <f t="shared" si="2053"/>
        <v>0</v>
      </c>
      <c r="EH2888">
        <f t="shared" si="2053"/>
        <v>0</v>
      </c>
      <c r="EI2888">
        <f t="shared" si="2053"/>
        <v>0</v>
      </c>
      <c r="EJ2888">
        <f t="shared" si="2053"/>
        <v>0</v>
      </c>
      <c r="EK2888">
        <f t="shared" si="2053"/>
        <v>0</v>
      </c>
      <c r="EL2888">
        <f t="shared" si="2053"/>
        <v>0</v>
      </c>
      <c r="EM2888">
        <f t="shared" ref="EM2888:FR2888" si="2054">EM2902</f>
        <v>0</v>
      </c>
      <c r="EN2888">
        <f t="shared" si="2054"/>
        <v>0</v>
      </c>
      <c r="EO2888">
        <f t="shared" si="2054"/>
        <v>0</v>
      </c>
      <c r="EP2888">
        <f t="shared" si="2054"/>
        <v>0</v>
      </c>
      <c r="EQ2888">
        <f t="shared" si="2054"/>
        <v>0</v>
      </c>
      <c r="ER2888">
        <f t="shared" si="2054"/>
        <v>0</v>
      </c>
      <c r="ES2888">
        <f t="shared" si="2054"/>
        <v>0</v>
      </c>
      <c r="ET2888">
        <f t="shared" si="2054"/>
        <v>0</v>
      </c>
      <c r="EU2888">
        <f t="shared" si="2054"/>
        <v>0</v>
      </c>
      <c r="EV2888">
        <f t="shared" si="2054"/>
        <v>0</v>
      </c>
      <c r="EW2888">
        <f t="shared" si="2054"/>
        <v>0</v>
      </c>
      <c r="EX2888">
        <f t="shared" si="2054"/>
        <v>0</v>
      </c>
      <c r="EY2888">
        <f t="shared" si="2054"/>
        <v>0</v>
      </c>
      <c r="EZ2888">
        <f t="shared" si="2054"/>
        <v>0</v>
      </c>
      <c r="FA2888">
        <f t="shared" si="2054"/>
        <v>0</v>
      </c>
      <c r="FB2888">
        <f t="shared" si="2054"/>
        <v>0</v>
      </c>
      <c r="FC2888">
        <f t="shared" si="2054"/>
        <v>0</v>
      </c>
      <c r="FD2888">
        <f t="shared" si="2054"/>
        <v>0</v>
      </c>
      <c r="FE2888">
        <f t="shared" si="2054"/>
        <v>0</v>
      </c>
      <c r="FF2888">
        <f t="shared" si="2054"/>
        <v>0</v>
      </c>
      <c r="FG2888">
        <f t="shared" si="2054"/>
        <v>0</v>
      </c>
      <c r="FH2888">
        <f t="shared" si="2054"/>
        <v>0</v>
      </c>
      <c r="FI2888">
        <f t="shared" si="2054"/>
        <v>0</v>
      </c>
      <c r="FJ2888">
        <f t="shared" si="2054"/>
        <v>0</v>
      </c>
      <c r="FK2888">
        <f t="shared" si="2054"/>
        <v>0</v>
      </c>
      <c r="FL2888">
        <f t="shared" si="2054"/>
        <v>0</v>
      </c>
      <c r="FM2888">
        <f t="shared" si="2054"/>
        <v>0</v>
      </c>
      <c r="FN2888">
        <f t="shared" si="2054"/>
        <v>0</v>
      </c>
      <c r="FO2888">
        <f t="shared" si="2054"/>
        <v>0</v>
      </c>
      <c r="FP2888">
        <f t="shared" si="2054"/>
        <v>0</v>
      </c>
      <c r="FQ2888">
        <f t="shared" si="2054"/>
        <v>0</v>
      </c>
      <c r="FR2888">
        <f t="shared" si="2054"/>
        <v>0</v>
      </c>
      <c r="FS2888">
        <f t="shared" ref="FS2888:GX2888" si="2055">FS2902</f>
        <v>0</v>
      </c>
      <c r="FT2888">
        <f t="shared" si="2055"/>
        <v>0</v>
      </c>
      <c r="FU2888">
        <f t="shared" si="2055"/>
        <v>0</v>
      </c>
      <c r="FV2888">
        <f t="shared" si="2055"/>
        <v>0</v>
      </c>
      <c r="FW2888">
        <f t="shared" si="2055"/>
        <v>0</v>
      </c>
      <c r="FX2888">
        <f t="shared" si="2055"/>
        <v>0</v>
      </c>
      <c r="FY2888">
        <f t="shared" si="2055"/>
        <v>0</v>
      </c>
      <c r="FZ2888">
        <f t="shared" si="2055"/>
        <v>0</v>
      </c>
      <c r="GA2888">
        <f t="shared" si="2055"/>
        <v>0</v>
      </c>
      <c r="GB2888">
        <f t="shared" si="2055"/>
        <v>0</v>
      </c>
      <c r="GC2888">
        <f t="shared" si="2055"/>
        <v>0</v>
      </c>
      <c r="GD2888">
        <f t="shared" si="2055"/>
        <v>0</v>
      </c>
      <c r="GE2888">
        <f t="shared" si="2055"/>
        <v>0</v>
      </c>
      <c r="GF2888">
        <f t="shared" si="2055"/>
        <v>0</v>
      </c>
      <c r="GG2888">
        <f t="shared" si="2055"/>
        <v>0</v>
      </c>
      <c r="GH2888">
        <f t="shared" si="2055"/>
        <v>0</v>
      </c>
      <c r="GI2888">
        <f t="shared" si="2055"/>
        <v>0</v>
      </c>
      <c r="GJ2888">
        <f t="shared" si="2055"/>
        <v>0</v>
      </c>
      <c r="GK2888">
        <f t="shared" si="2055"/>
        <v>0</v>
      </c>
      <c r="GL2888">
        <f t="shared" si="2055"/>
        <v>0</v>
      </c>
      <c r="GM2888">
        <f t="shared" si="2055"/>
        <v>0</v>
      </c>
      <c r="GN2888">
        <f t="shared" si="2055"/>
        <v>0</v>
      </c>
      <c r="GO2888">
        <f t="shared" si="2055"/>
        <v>0</v>
      </c>
      <c r="GP2888">
        <f t="shared" si="2055"/>
        <v>0</v>
      </c>
      <c r="GQ2888">
        <f t="shared" si="2055"/>
        <v>0</v>
      </c>
      <c r="GR2888">
        <f t="shared" si="2055"/>
        <v>0</v>
      </c>
      <c r="GS2888">
        <f t="shared" si="2055"/>
        <v>0</v>
      </c>
      <c r="GT2888">
        <f t="shared" si="2055"/>
        <v>0</v>
      </c>
      <c r="GU2888">
        <f t="shared" si="2055"/>
        <v>0</v>
      </c>
      <c r="GV2888">
        <f t="shared" si="2055"/>
        <v>0</v>
      </c>
      <c r="GW2888">
        <f t="shared" si="2055"/>
        <v>0</v>
      </c>
      <c r="GX2888">
        <f t="shared" si="2055"/>
        <v>0</v>
      </c>
    </row>
    <row r="2890" spans="1:245" x14ac:dyDescent="0.2">
      <c r="A2890">
        <v>17</v>
      </c>
      <c r="B2890">
        <v>1</v>
      </c>
      <c r="C2890">
        <f>ROW(SmtRes!A918)</f>
        <v>918</v>
      </c>
      <c r="D2890">
        <f>ROW(EtalonRes!A918)</f>
        <v>918</v>
      </c>
      <c r="E2890" t="s">
        <v>641</v>
      </c>
      <c r="F2890" t="s">
        <v>16</v>
      </c>
      <c r="G2890" t="s">
        <v>17</v>
      </c>
      <c r="H2890" t="s">
        <v>18</v>
      </c>
      <c r="I2890">
        <f>ROUND(6/100,9)</f>
        <v>0.06</v>
      </c>
      <c r="J2890">
        <v>0</v>
      </c>
      <c r="K2890">
        <f>ROUND(6/100,9)</f>
        <v>0.06</v>
      </c>
      <c r="O2890">
        <f t="shared" ref="O2890:O2900" si="2056">ROUND(CP2890,2)</f>
        <v>162.63</v>
      </c>
      <c r="P2890">
        <f t="shared" ref="P2890:P2900" si="2057">ROUND(CQ2890*I2890,2)</f>
        <v>0</v>
      </c>
      <c r="Q2890">
        <f t="shared" ref="Q2890:Q2900" si="2058">ROUND(CR2890*I2890,2)</f>
        <v>0</v>
      </c>
      <c r="R2890">
        <f t="shared" ref="R2890:R2900" si="2059">ROUND(CS2890*I2890,2)</f>
        <v>0</v>
      </c>
      <c r="S2890">
        <f t="shared" ref="S2890:S2900" si="2060">ROUND(CT2890*I2890,2)</f>
        <v>162.63</v>
      </c>
      <c r="T2890">
        <f t="shared" ref="T2890:T2900" si="2061">ROUND(CU2890*I2890,2)</f>
        <v>0</v>
      </c>
      <c r="U2890">
        <f t="shared" ref="U2890:U2900" si="2062">CV2890*I2890</f>
        <v>0.35039999999999999</v>
      </c>
      <c r="V2890">
        <f t="shared" ref="V2890:V2900" si="2063">CW2890*I2890</f>
        <v>0</v>
      </c>
      <c r="W2890">
        <f t="shared" ref="W2890:W2900" si="2064">ROUND(CX2890*I2890,2)</f>
        <v>0</v>
      </c>
      <c r="X2890">
        <f t="shared" ref="X2890:X2900" si="2065">ROUND(CY2890,2)</f>
        <v>113.84</v>
      </c>
      <c r="Y2890">
        <f t="shared" ref="Y2890:Y2900" si="2066">ROUND(CZ2890,2)</f>
        <v>16.260000000000002</v>
      </c>
      <c r="AA2890">
        <v>35364244</v>
      </c>
      <c r="AB2890">
        <f t="shared" ref="AB2890:AB2900" si="2067">ROUND((AC2890+AD2890+AF2890),6)</f>
        <v>2710.46</v>
      </c>
      <c r="AC2890">
        <f t="shared" ref="AC2890:AC2900" si="2068">ROUND((ES2890),6)</f>
        <v>0</v>
      </c>
      <c r="AD2890">
        <f t="shared" ref="AD2890:AD2900" si="2069">ROUND((((ET2890)-(EU2890))+AE2890),6)</f>
        <v>0</v>
      </c>
      <c r="AE2890">
        <f t="shared" ref="AE2890:AE2900" si="2070">ROUND((EU2890),6)</f>
        <v>0</v>
      </c>
      <c r="AF2890">
        <f t="shared" ref="AF2890:AF2900" si="2071">ROUND((EV2890),6)</f>
        <v>2710.46</v>
      </c>
      <c r="AG2890">
        <f t="shared" ref="AG2890:AG2900" si="2072">ROUND((AP2890),6)</f>
        <v>0</v>
      </c>
      <c r="AH2890">
        <f t="shared" ref="AH2890:AH2900" si="2073">(EW2890)</f>
        <v>5.84</v>
      </c>
      <c r="AI2890">
        <f t="shared" ref="AI2890:AI2900" si="2074">(EX2890)</f>
        <v>0</v>
      </c>
      <c r="AJ2890">
        <f t="shared" ref="AJ2890:AJ2900" si="2075">(AS2890)</f>
        <v>0</v>
      </c>
      <c r="AK2890">
        <v>2710.46</v>
      </c>
      <c r="AL2890">
        <v>0</v>
      </c>
      <c r="AM2890">
        <v>0</v>
      </c>
      <c r="AN2890">
        <v>0</v>
      </c>
      <c r="AO2890">
        <v>2710.46</v>
      </c>
      <c r="AP2890">
        <v>0</v>
      </c>
      <c r="AQ2890">
        <v>5.84</v>
      </c>
      <c r="AR2890">
        <v>0</v>
      </c>
      <c r="AS2890">
        <v>0</v>
      </c>
      <c r="AT2890">
        <v>70</v>
      </c>
      <c r="AU2890">
        <v>10</v>
      </c>
      <c r="AV2890">
        <v>1</v>
      </c>
      <c r="AW2890">
        <v>1</v>
      </c>
      <c r="AZ2890">
        <v>1</v>
      </c>
      <c r="BA2890">
        <v>1</v>
      </c>
      <c r="BB2890">
        <v>1</v>
      </c>
      <c r="BC2890">
        <v>1</v>
      </c>
      <c r="BD2890" t="s">
        <v>3</v>
      </c>
      <c r="BE2890" t="s">
        <v>3</v>
      </c>
      <c r="BF2890" t="s">
        <v>3</v>
      </c>
      <c r="BG2890" t="s">
        <v>3</v>
      </c>
      <c r="BH2890">
        <v>0</v>
      </c>
      <c r="BI2890">
        <v>4</v>
      </c>
      <c r="BJ2890" t="s">
        <v>19</v>
      </c>
      <c r="BM2890">
        <v>0</v>
      </c>
      <c r="BN2890">
        <v>0</v>
      </c>
      <c r="BO2890" t="s">
        <v>3</v>
      </c>
      <c r="BP2890">
        <v>0</v>
      </c>
      <c r="BQ2890">
        <v>1</v>
      </c>
      <c r="BR2890">
        <v>0</v>
      </c>
      <c r="BS2890">
        <v>1</v>
      </c>
      <c r="BT2890">
        <v>1</v>
      </c>
      <c r="BU2890">
        <v>1</v>
      </c>
      <c r="BV2890">
        <v>1</v>
      </c>
      <c r="BW2890">
        <v>1</v>
      </c>
      <c r="BX2890">
        <v>1</v>
      </c>
      <c r="BY2890" t="s">
        <v>3</v>
      </c>
      <c r="BZ2890">
        <v>70</v>
      </c>
      <c r="CA2890">
        <v>10</v>
      </c>
      <c r="CB2890" t="s">
        <v>3</v>
      </c>
      <c r="CE2890">
        <v>0</v>
      </c>
      <c r="CF2890">
        <v>0</v>
      </c>
      <c r="CG2890">
        <v>0</v>
      </c>
      <c r="CM2890">
        <v>0</v>
      </c>
      <c r="CN2890" t="s">
        <v>3</v>
      </c>
      <c r="CO2890">
        <v>0</v>
      </c>
      <c r="CP2890">
        <f t="shared" ref="CP2890:CP2900" si="2076">(P2890+Q2890+S2890)</f>
        <v>162.63</v>
      </c>
      <c r="CQ2890">
        <f t="shared" ref="CQ2890:CQ2900" si="2077">(AC2890*BC2890*AW2890)</f>
        <v>0</v>
      </c>
      <c r="CR2890">
        <f t="shared" ref="CR2890:CR2900" si="2078">((((ET2890)*BB2890-(EU2890)*BS2890)+AE2890*BS2890)*AV2890)</f>
        <v>0</v>
      </c>
      <c r="CS2890">
        <f t="shared" ref="CS2890:CS2900" si="2079">(AE2890*BS2890*AV2890)</f>
        <v>0</v>
      </c>
      <c r="CT2890">
        <f t="shared" ref="CT2890:CT2900" si="2080">(AF2890*BA2890*AV2890)</f>
        <v>2710.46</v>
      </c>
      <c r="CU2890">
        <f t="shared" ref="CU2890:CU2900" si="2081">AG2890</f>
        <v>0</v>
      </c>
      <c r="CV2890">
        <f t="shared" ref="CV2890:CV2900" si="2082">(AH2890*AV2890)</f>
        <v>5.84</v>
      </c>
      <c r="CW2890">
        <f t="shared" ref="CW2890:CW2900" si="2083">AI2890</f>
        <v>0</v>
      </c>
      <c r="CX2890">
        <f t="shared" ref="CX2890:CX2900" si="2084">AJ2890</f>
        <v>0</v>
      </c>
      <c r="CY2890">
        <f t="shared" ref="CY2890:CY2900" si="2085">((S2890*BZ2890)/100)</f>
        <v>113.84100000000001</v>
      </c>
      <c r="CZ2890">
        <f t="shared" ref="CZ2890:CZ2900" si="2086">((S2890*CA2890)/100)</f>
        <v>16.262999999999998</v>
      </c>
      <c r="DC2890" t="s">
        <v>3</v>
      </c>
      <c r="DD2890" t="s">
        <v>3</v>
      </c>
      <c r="DE2890" t="s">
        <v>3</v>
      </c>
      <c r="DF2890" t="s">
        <v>3</v>
      </c>
      <c r="DG2890" t="s">
        <v>3</v>
      </c>
      <c r="DH2890" t="s">
        <v>3</v>
      </c>
      <c r="DI2890" t="s">
        <v>3</v>
      </c>
      <c r="DJ2890" t="s">
        <v>3</v>
      </c>
      <c r="DK2890" t="s">
        <v>3</v>
      </c>
      <c r="DL2890" t="s">
        <v>3</v>
      </c>
      <c r="DM2890" t="s">
        <v>3</v>
      </c>
      <c r="DN2890">
        <v>0</v>
      </c>
      <c r="DO2890">
        <v>0</v>
      </c>
      <c r="DP2890">
        <v>1</v>
      </c>
      <c r="DQ2890">
        <v>1</v>
      </c>
      <c r="DU2890">
        <v>1010</v>
      </c>
      <c r="DV2890" t="s">
        <v>18</v>
      </c>
      <c r="DW2890" t="s">
        <v>18</v>
      </c>
      <c r="DX2890">
        <v>100</v>
      </c>
      <c r="DZ2890" t="s">
        <v>3</v>
      </c>
      <c r="EA2890" t="s">
        <v>3</v>
      </c>
      <c r="EB2890" t="s">
        <v>3</v>
      </c>
      <c r="EC2890" t="s">
        <v>3</v>
      </c>
      <c r="EE2890">
        <v>35096056</v>
      </c>
      <c r="EF2890">
        <v>1</v>
      </c>
      <c r="EG2890" t="s">
        <v>20</v>
      </c>
      <c r="EH2890">
        <v>0</v>
      </c>
      <c r="EI2890" t="s">
        <v>3</v>
      </c>
      <c r="EJ2890">
        <v>4</v>
      </c>
      <c r="EK2890">
        <v>0</v>
      </c>
      <c r="EL2890" t="s">
        <v>21</v>
      </c>
      <c r="EM2890" t="s">
        <v>22</v>
      </c>
      <c r="EO2890" t="s">
        <v>3</v>
      </c>
      <c r="EQ2890">
        <v>2097152</v>
      </c>
      <c r="ER2890">
        <v>2710.46</v>
      </c>
      <c r="ES2890">
        <v>0</v>
      </c>
      <c r="ET2890">
        <v>0</v>
      </c>
      <c r="EU2890">
        <v>0</v>
      </c>
      <c r="EV2890">
        <v>2710.46</v>
      </c>
      <c r="EW2890">
        <v>5.84</v>
      </c>
      <c r="EX2890">
        <v>0</v>
      </c>
      <c r="EY2890">
        <v>0</v>
      </c>
      <c r="FQ2890">
        <v>0</v>
      </c>
      <c r="FR2890">
        <v>0</v>
      </c>
      <c r="FS2890">
        <v>0</v>
      </c>
      <c r="FX2890">
        <v>70</v>
      </c>
      <c r="FY2890">
        <v>10</v>
      </c>
      <c r="GA2890" t="s">
        <v>3</v>
      </c>
      <c r="GD2890">
        <v>0</v>
      </c>
      <c r="GF2890">
        <v>-931379651</v>
      </c>
      <c r="GG2890">
        <v>2</v>
      </c>
      <c r="GH2890">
        <v>1</v>
      </c>
      <c r="GI2890">
        <v>-2</v>
      </c>
      <c r="GJ2890">
        <v>0</v>
      </c>
      <c r="GK2890">
        <f>ROUND(R2890*(R12)/100,2)</f>
        <v>0</v>
      </c>
      <c r="GL2890">
        <f t="shared" ref="GL2890:GL2900" si="2087">ROUND(IF(AND(BH2890=3,BI2890=3,FS2890&lt;&gt;0),P2890,0),2)</f>
        <v>0</v>
      </c>
      <c r="GM2890">
        <f t="shared" ref="GM2890:GM2900" si="2088">ROUND(O2890+X2890+Y2890+GK2890,2)+GX2890</f>
        <v>292.73</v>
      </c>
      <c r="GN2890">
        <f t="shared" ref="GN2890:GN2900" si="2089">IF(OR(BI2890=0,BI2890=1),GM2890-GX2890,0)</f>
        <v>0</v>
      </c>
      <c r="GO2890">
        <f t="shared" ref="GO2890:GO2900" si="2090">IF(BI2890=2,GM2890-GX2890,0)</f>
        <v>0</v>
      </c>
      <c r="GP2890">
        <f t="shared" ref="GP2890:GP2900" si="2091">IF(BI2890=4,GM2890-GX2890,0)</f>
        <v>292.73</v>
      </c>
      <c r="GR2890">
        <v>0</v>
      </c>
      <c r="GS2890">
        <v>3</v>
      </c>
      <c r="GT2890">
        <v>0</v>
      </c>
      <c r="GU2890" t="s">
        <v>3</v>
      </c>
      <c r="GV2890">
        <f t="shared" ref="GV2890:GV2900" si="2092">ROUND((GT2890),6)</f>
        <v>0</v>
      </c>
      <c r="GW2890">
        <v>1</v>
      </c>
      <c r="GX2890">
        <f t="shared" ref="GX2890:GX2900" si="2093">ROUND(HC2890*I2890,2)</f>
        <v>0</v>
      </c>
      <c r="HA2890">
        <v>0</v>
      </c>
      <c r="HB2890">
        <v>0</v>
      </c>
      <c r="HC2890">
        <f t="shared" ref="HC2890:HC2900" si="2094">GV2890*GW2890</f>
        <v>0</v>
      </c>
      <c r="HE2890" t="s">
        <v>3</v>
      </c>
      <c r="HF2890" t="s">
        <v>3</v>
      </c>
      <c r="HM2890" t="s">
        <v>3</v>
      </c>
      <c r="HN2890" t="s">
        <v>3</v>
      </c>
      <c r="HO2890" t="s">
        <v>3</v>
      </c>
      <c r="HP2890" t="s">
        <v>3</v>
      </c>
      <c r="HQ2890" t="s">
        <v>3</v>
      </c>
      <c r="HS2890">
        <v>0</v>
      </c>
      <c r="IK2890">
        <v>0</v>
      </c>
    </row>
    <row r="2891" spans="1:245" x14ac:dyDescent="0.2">
      <c r="A2891">
        <v>17</v>
      </c>
      <c r="B2891">
        <v>1</v>
      </c>
      <c r="C2891">
        <f>ROW(SmtRes!A922)</f>
        <v>922</v>
      </c>
      <c r="D2891">
        <f>ROW(EtalonRes!A922)</f>
        <v>922</v>
      </c>
      <c r="E2891" t="s">
        <v>642</v>
      </c>
      <c r="F2891" t="s">
        <v>227</v>
      </c>
      <c r="G2891" t="s">
        <v>228</v>
      </c>
      <c r="H2891" t="s">
        <v>229</v>
      </c>
      <c r="I2891">
        <f>ROUND(30/10,9)</f>
        <v>3</v>
      </c>
      <c r="J2891">
        <v>0</v>
      </c>
      <c r="K2891">
        <f>ROUND(30/10,9)</f>
        <v>3</v>
      </c>
      <c r="O2891">
        <f t="shared" si="2056"/>
        <v>1279.74</v>
      </c>
      <c r="P2891">
        <f t="shared" si="2057"/>
        <v>336.96</v>
      </c>
      <c r="Q2891">
        <f t="shared" si="2058"/>
        <v>26.97</v>
      </c>
      <c r="R2891">
        <f t="shared" si="2059"/>
        <v>0.39</v>
      </c>
      <c r="S2891">
        <f t="shared" si="2060"/>
        <v>915.81</v>
      </c>
      <c r="T2891">
        <f t="shared" si="2061"/>
        <v>0</v>
      </c>
      <c r="U2891">
        <f t="shared" si="2062"/>
        <v>1.26</v>
      </c>
      <c r="V2891">
        <f t="shared" si="2063"/>
        <v>0</v>
      </c>
      <c r="W2891">
        <f t="shared" si="2064"/>
        <v>0</v>
      </c>
      <c r="X2891">
        <f t="shared" si="2065"/>
        <v>641.07000000000005</v>
      </c>
      <c r="Y2891">
        <f t="shared" si="2066"/>
        <v>91.58</v>
      </c>
      <c r="AA2891">
        <v>35364244</v>
      </c>
      <c r="AB2891">
        <f t="shared" si="2067"/>
        <v>426.58</v>
      </c>
      <c r="AC2891">
        <f t="shared" si="2068"/>
        <v>112.32</v>
      </c>
      <c r="AD2891">
        <f t="shared" si="2069"/>
        <v>8.99</v>
      </c>
      <c r="AE2891">
        <f t="shared" si="2070"/>
        <v>0.13</v>
      </c>
      <c r="AF2891">
        <f t="shared" si="2071"/>
        <v>305.27</v>
      </c>
      <c r="AG2891">
        <f t="shared" si="2072"/>
        <v>0</v>
      </c>
      <c r="AH2891">
        <f t="shared" si="2073"/>
        <v>0.42</v>
      </c>
      <c r="AI2891">
        <f t="shared" si="2074"/>
        <v>0</v>
      </c>
      <c r="AJ2891">
        <f t="shared" si="2075"/>
        <v>0</v>
      </c>
      <c r="AK2891">
        <v>426.58</v>
      </c>
      <c r="AL2891">
        <v>112.32</v>
      </c>
      <c r="AM2891">
        <v>8.99</v>
      </c>
      <c r="AN2891">
        <v>0.13</v>
      </c>
      <c r="AO2891">
        <v>305.27</v>
      </c>
      <c r="AP2891">
        <v>0</v>
      </c>
      <c r="AQ2891">
        <v>0.42</v>
      </c>
      <c r="AR2891">
        <v>0</v>
      </c>
      <c r="AS2891">
        <v>0</v>
      </c>
      <c r="AT2891">
        <v>70</v>
      </c>
      <c r="AU2891">
        <v>10</v>
      </c>
      <c r="AV2891">
        <v>1</v>
      </c>
      <c r="AW2891">
        <v>1</v>
      </c>
      <c r="AZ2891">
        <v>1</v>
      </c>
      <c r="BA2891">
        <v>1</v>
      </c>
      <c r="BB2891">
        <v>1</v>
      </c>
      <c r="BC2891">
        <v>1</v>
      </c>
      <c r="BD2891" t="s">
        <v>3</v>
      </c>
      <c r="BE2891" t="s">
        <v>3</v>
      </c>
      <c r="BF2891" t="s">
        <v>3</v>
      </c>
      <c r="BG2891" t="s">
        <v>3</v>
      </c>
      <c r="BH2891">
        <v>0</v>
      </c>
      <c r="BI2891">
        <v>4</v>
      </c>
      <c r="BJ2891" t="s">
        <v>230</v>
      </c>
      <c r="BM2891">
        <v>0</v>
      </c>
      <c r="BN2891">
        <v>0</v>
      </c>
      <c r="BO2891" t="s">
        <v>3</v>
      </c>
      <c r="BP2891">
        <v>0</v>
      </c>
      <c r="BQ2891">
        <v>1</v>
      </c>
      <c r="BR2891">
        <v>0</v>
      </c>
      <c r="BS2891">
        <v>1</v>
      </c>
      <c r="BT2891">
        <v>1</v>
      </c>
      <c r="BU2891">
        <v>1</v>
      </c>
      <c r="BV2891">
        <v>1</v>
      </c>
      <c r="BW2891">
        <v>1</v>
      </c>
      <c r="BX2891">
        <v>1</v>
      </c>
      <c r="BY2891" t="s">
        <v>3</v>
      </c>
      <c r="BZ2891">
        <v>70</v>
      </c>
      <c r="CA2891">
        <v>10</v>
      </c>
      <c r="CB2891" t="s">
        <v>3</v>
      </c>
      <c r="CE2891">
        <v>0</v>
      </c>
      <c r="CF2891">
        <v>0</v>
      </c>
      <c r="CG2891">
        <v>0</v>
      </c>
      <c r="CM2891">
        <v>0</v>
      </c>
      <c r="CN2891" t="s">
        <v>3</v>
      </c>
      <c r="CO2891">
        <v>0</v>
      </c>
      <c r="CP2891">
        <f t="shared" si="2076"/>
        <v>1279.7399999999998</v>
      </c>
      <c r="CQ2891">
        <f t="shared" si="2077"/>
        <v>112.32</v>
      </c>
      <c r="CR2891">
        <f t="shared" si="2078"/>
        <v>8.99</v>
      </c>
      <c r="CS2891">
        <f t="shared" si="2079"/>
        <v>0.13</v>
      </c>
      <c r="CT2891">
        <f t="shared" si="2080"/>
        <v>305.27</v>
      </c>
      <c r="CU2891">
        <f t="shared" si="2081"/>
        <v>0</v>
      </c>
      <c r="CV2891">
        <f t="shared" si="2082"/>
        <v>0.42</v>
      </c>
      <c r="CW2891">
        <f t="shared" si="2083"/>
        <v>0</v>
      </c>
      <c r="CX2891">
        <f t="shared" si="2084"/>
        <v>0</v>
      </c>
      <c r="CY2891">
        <f t="shared" si="2085"/>
        <v>641.06700000000001</v>
      </c>
      <c r="CZ2891">
        <f t="shared" si="2086"/>
        <v>91.580999999999989</v>
      </c>
      <c r="DC2891" t="s">
        <v>3</v>
      </c>
      <c r="DD2891" t="s">
        <v>3</v>
      </c>
      <c r="DE2891" t="s">
        <v>3</v>
      </c>
      <c r="DF2891" t="s">
        <v>3</v>
      </c>
      <c r="DG2891" t="s">
        <v>3</v>
      </c>
      <c r="DH2891" t="s">
        <v>3</v>
      </c>
      <c r="DI2891" t="s">
        <v>3</v>
      </c>
      <c r="DJ2891" t="s">
        <v>3</v>
      </c>
      <c r="DK2891" t="s">
        <v>3</v>
      </c>
      <c r="DL2891" t="s">
        <v>3</v>
      </c>
      <c r="DM2891" t="s">
        <v>3</v>
      </c>
      <c r="DN2891">
        <v>0</v>
      </c>
      <c r="DO2891">
        <v>0</v>
      </c>
      <c r="DP2891">
        <v>1</v>
      </c>
      <c r="DQ2891">
        <v>1</v>
      </c>
      <c r="DU2891">
        <v>1013</v>
      </c>
      <c r="DV2891" t="s">
        <v>229</v>
      </c>
      <c r="DW2891" t="s">
        <v>229</v>
      </c>
      <c r="DX2891">
        <v>1</v>
      </c>
      <c r="DZ2891" t="s">
        <v>3</v>
      </c>
      <c r="EA2891" t="s">
        <v>3</v>
      </c>
      <c r="EB2891" t="s">
        <v>3</v>
      </c>
      <c r="EC2891" t="s">
        <v>3</v>
      </c>
      <c r="EE2891">
        <v>35096056</v>
      </c>
      <c r="EF2891">
        <v>1</v>
      </c>
      <c r="EG2891" t="s">
        <v>20</v>
      </c>
      <c r="EH2891">
        <v>0</v>
      </c>
      <c r="EI2891" t="s">
        <v>3</v>
      </c>
      <c r="EJ2891">
        <v>4</v>
      </c>
      <c r="EK2891">
        <v>0</v>
      </c>
      <c r="EL2891" t="s">
        <v>21</v>
      </c>
      <c r="EM2891" t="s">
        <v>22</v>
      </c>
      <c r="EO2891" t="s">
        <v>3</v>
      </c>
      <c r="EQ2891">
        <v>2097152</v>
      </c>
      <c r="ER2891">
        <v>426.58</v>
      </c>
      <c r="ES2891">
        <v>112.32</v>
      </c>
      <c r="ET2891">
        <v>8.99</v>
      </c>
      <c r="EU2891">
        <v>0.13</v>
      </c>
      <c r="EV2891">
        <v>305.27</v>
      </c>
      <c r="EW2891">
        <v>0.42</v>
      </c>
      <c r="EX2891">
        <v>0</v>
      </c>
      <c r="EY2891">
        <v>0</v>
      </c>
      <c r="FQ2891">
        <v>0</v>
      </c>
      <c r="FR2891">
        <v>0</v>
      </c>
      <c r="FS2891">
        <v>0</v>
      </c>
      <c r="FX2891">
        <v>70</v>
      </c>
      <c r="FY2891">
        <v>10</v>
      </c>
      <c r="GA2891" t="s">
        <v>3</v>
      </c>
      <c r="GD2891">
        <v>0</v>
      </c>
      <c r="GF2891">
        <v>94825724</v>
      </c>
      <c r="GG2891">
        <v>2</v>
      </c>
      <c r="GH2891">
        <v>1</v>
      </c>
      <c r="GI2891">
        <v>-2</v>
      </c>
      <c r="GJ2891">
        <v>0</v>
      </c>
      <c r="GK2891">
        <f>ROUND(R2891*(R12)/100,2)</f>
        <v>0.42</v>
      </c>
      <c r="GL2891">
        <f t="shared" si="2087"/>
        <v>0</v>
      </c>
      <c r="GM2891">
        <f t="shared" si="2088"/>
        <v>2012.81</v>
      </c>
      <c r="GN2891">
        <f t="shared" si="2089"/>
        <v>0</v>
      </c>
      <c r="GO2891">
        <f t="shared" si="2090"/>
        <v>0</v>
      </c>
      <c r="GP2891">
        <f t="shared" si="2091"/>
        <v>2012.81</v>
      </c>
      <c r="GR2891">
        <v>0</v>
      </c>
      <c r="GS2891">
        <v>3</v>
      </c>
      <c r="GT2891">
        <v>0</v>
      </c>
      <c r="GU2891" t="s">
        <v>3</v>
      </c>
      <c r="GV2891">
        <f t="shared" si="2092"/>
        <v>0</v>
      </c>
      <c r="GW2891">
        <v>1</v>
      </c>
      <c r="GX2891">
        <f t="shared" si="2093"/>
        <v>0</v>
      </c>
      <c r="HA2891">
        <v>0</v>
      </c>
      <c r="HB2891">
        <v>0</v>
      </c>
      <c r="HC2891">
        <f t="shared" si="2094"/>
        <v>0</v>
      </c>
      <c r="HE2891" t="s">
        <v>3</v>
      </c>
      <c r="HF2891" t="s">
        <v>3</v>
      </c>
      <c r="HM2891" t="s">
        <v>3</v>
      </c>
      <c r="HN2891" t="s">
        <v>3</v>
      </c>
      <c r="HO2891" t="s">
        <v>3</v>
      </c>
      <c r="HP2891" t="s">
        <v>3</v>
      </c>
      <c r="HQ2891" t="s">
        <v>3</v>
      </c>
      <c r="HS2891">
        <v>0</v>
      </c>
      <c r="IK2891">
        <v>0</v>
      </c>
    </row>
    <row r="2892" spans="1:245" x14ac:dyDescent="0.2">
      <c r="A2892">
        <v>17</v>
      </c>
      <c r="B2892">
        <v>1</v>
      </c>
      <c r="E2892" t="s">
        <v>643</v>
      </c>
      <c r="F2892" t="s">
        <v>236</v>
      </c>
      <c r="G2892" t="s">
        <v>237</v>
      </c>
      <c r="H2892" t="s">
        <v>35</v>
      </c>
      <c r="I2892">
        <v>0.02</v>
      </c>
      <c r="J2892">
        <v>0</v>
      </c>
      <c r="K2892">
        <v>0.02</v>
      </c>
      <c r="O2892">
        <f t="shared" si="2056"/>
        <v>1997.21</v>
      </c>
      <c r="P2892">
        <f t="shared" si="2057"/>
        <v>1997.21</v>
      </c>
      <c r="Q2892">
        <f t="shared" si="2058"/>
        <v>0</v>
      </c>
      <c r="R2892">
        <f t="shared" si="2059"/>
        <v>0</v>
      </c>
      <c r="S2892">
        <f t="shared" si="2060"/>
        <v>0</v>
      </c>
      <c r="T2892">
        <f t="shared" si="2061"/>
        <v>0</v>
      </c>
      <c r="U2892">
        <f t="shared" si="2062"/>
        <v>0</v>
      </c>
      <c r="V2892">
        <f t="shared" si="2063"/>
        <v>0</v>
      </c>
      <c r="W2892">
        <f t="shared" si="2064"/>
        <v>0</v>
      </c>
      <c r="X2892">
        <f t="shared" si="2065"/>
        <v>0</v>
      </c>
      <c r="Y2892">
        <f t="shared" si="2066"/>
        <v>0</v>
      </c>
      <c r="AA2892">
        <v>35364244</v>
      </c>
      <c r="AB2892">
        <f t="shared" si="2067"/>
        <v>99860.32</v>
      </c>
      <c r="AC2892">
        <f t="shared" si="2068"/>
        <v>99860.32</v>
      </c>
      <c r="AD2892">
        <f t="shared" si="2069"/>
        <v>0</v>
      </c>
      <c r="AE2892">
        <f t="shared" si="2070"/>
        <v>0</v>
      </c>
      <c r="AF2892">
        <f t="shared" si="2071"/>
        <v>0</v>
      </c>
      <c r="AG2892">
        <f t="shared" si="2072"/>
        <v>0</v>
      </c>
      <c r="AH2892">
        <f t="shared" si="2073"/>
        <v>0</v>
      </c>
      <c r="AI2892">
        <f t="shared" si="2074"/>
        <v>0</v>
      </c>
      <c r="AJ2892">
        <f t="shared" si="2075"/>
        <v>0</v>
      </c>
      <c r="AK2892">
        <v>99860.32</v>
      </c>
      <c r="AL2892">
        <v>99860.32</v>
      </c>
      <c r="AM2892">
        <v>0</v>
      </c>
      <c r="AN2892">
        <v>0</v>
      </c>
      <c r="AO2892">
        <v>0</v>
      </c>
      <c r="AP2892">
        <v>0</v>
      </c>
      <c r="AQ2892">
        <v>0</v>
      </c>
      <c r="AR2892">
        <v>0</v>
      </c>
      <c r="AS2892">
        <v>0</v>
      </c>
      <c r="AT2892">
        <v>70</v>
      </c>
      <c r="AU2892">
        <v>10</v>
      </c>
      <c r="AV2892">
        <v>1</v>
      </c>
      <c r="AW2892">
        <v>1</v>
      </c>
      <c r="AZ2892">
        <v>1</v>
      </c>
      <c r="BA2892">
        <v>1</v>
      </c>
      <c r="BB2892">
        <v>1</v>
      </c>
      <c r="BC2892">
        <v>1</v>
      </c>
      <c r="BD2892" t="s">
        <v>3</v>
      </c>
      <c r="BE2892" t="s">
        <v>3</v>
      </c>
      <c r="BF2892" t="s">
        <v>3</v>
      </c>
      <c r="BG2892" t="s">
        <v>3</v>
      </c>
      <c r="BH2892">
        <v>3</v>
      </c>
      <c r="BI2892">
        <v>4</v>
      </c>
      <c r="BJ2892" t="s">
        <v>238</v>
      </c>
      <c r="BM2892">
        <v>0</v>
      </c>
      <c r="BN2892">
        <v>0</v>
      </c>
      <c r="BO2892" t="s">
        <v>3</v>
      </c>
      <c r="BP2892">
        <v>0</v>
      </c>
      <c r="BQ2892">
        <v>1</v>
      </c>
      <c r="BR2892">
        <v>0</v>
      </c>
      <c r="BS2892">
        <v>1</v>
      </c>
      <c r="BT2892">
        <v>1</v>
      </c>
      <c r="BU2892">
        <v>1</v>
      </c>
      <c r="BV2892">
        <v>1</v>
      </c>
      <c r="BW2892">
        <v>1</v>
      </c>
      <c r="BX2892">
        <v>1</v>
      </c>
      <c r="BY2892" t="s">
        <v>3</v>
      </c>
      <c r="BZ2892">
        <v>70</v>
      </c>
      <c r="CA2892">
        <v>10</v>
      </c>
      <c r="CB2892" t="s">
        <v>3</v>
      </c>
      <c r="CE2892">
        <v>0</v>
      </c>
      <c r="CF2892">
        <v>0</v>
      </c>
      <c r="CG2892">
        <v>0</v>
      </c>
      <c r="CM2892">
        <v>0</v>
      </c>
      <c r="CN2892" t="s">
        <v>3</v>
      </c>
      <c r="CO2892">
        <v>0</v>
      </c>
      <c r="CP2892">
        <f t="shared" si="2076"/>
        <v>1997.21</v>
      </c>
      <c r="CQ2892">
        <f t="shared" si="2077"/>
        <v>99860.32</v>
      </c>
      <c r="CR2892">
        <f t="shared" si="2078"/>
        <v>0</v>
      </c>
      <c r="CS2892">
        <f t="shared" si="2079"/>
        <v>0</v>
      </c>
      <c r="CT2892">
        <f t="shared" si="2080"/>
        <v>0</v>
      </c>
      <c r="CU2892">
        <f t="shared" si="2081"/>
        <v>0</v>
      </c>
      <c r="CV2892">
        <f t="shared" si="2082"/>
        <v>0</v>
      </c>
      <c r="CW2892">
        <f t="shared" si="2083"/>
        <v>0</v>
      </c>
      <c r="CX2892">
        <f t="shared" si="2084"/>
        <v>0</v>
      </c>
      <c r="CY2892">
        <f t="shared" si="2085"/>
        <v>0</v>
      </c>
      <c r="CZ2892">
        <f t="shared" si="2086"/>
        <v>0</v>
      </c>
      <c r="DC2892" t="s">
        <v>3</v>
      </c>
      <c r="DD2892" t="s">
        <v>3</v>
      </c>
      <c r="DE2892" t="s">
        <v>3</v>
      </c>
      <c r="DF2892" t="s">
        <v>3</v>
      </c>
      <c r="DG2892" t="s">
        <v>3</v>
      </c>
      <c r="DH2892" t="s">
        <v>3</v>
      </c>
      <c r="DI2892" t="s">
        <v>3</v>
      </c>
      <c r="DJ2892" t="s">
        <v>3</v>
      </c>
      <c r="DK2892" t="s">
        <v>3</v>
      </c>
      <c r="DL2892" t="s">
        <v>3</v>
      </c>
      <c r="DM2892" t="s">
        <v>3</v>
      </c>
      <c r="DN2892">
        <v>0</v>
      </c>
      <c r="DO2892">
        <v>0</v>
      </c>
      <c r="DP2892">
        <v>1</v>
      </c>
      <c r="DQ2892">
        <v>1</v>
      </c>
      <c r="DU2892">
        <v>1003</v>
      </c>
      <c r="DV2892" t="s">
        <v>35</v>
      </c>
      <c r="DW2892" t="s">
        <v>35</v>
      </c>
      <c r="DX2892">
        <v>1000</v>
      </c>
      <c r="DZ2892" t="s">
        <v>3</v>
      </c>
      <c r="EA2892" t="s">
        <v>3</v>
      </c>
      <c r="EB2892" t="s">
        <v>3</v>
      </c>
      <c r="EC2892" t="s">
        <v>3</v>
      </c>
      <c r="EE2892">
        <v>35096056</v>
      </c>
      <c r="EF2892">
        <v>1</v>
      </c>
      <c r="EG2892" t="s">
        <v>20</v>
      </c>
      <c r="EH2892">
        <v>0</v>
      </c>
      <c r="EI2892" t="s">
        <v>3</v>
      </c>
      <c r="EJ2892">
        <v>4</v>
      </c>
      <c r="EK2892">
        <v>0</v>
      </c>
      <c r="EL2892" t="s">
        <v>21</v>
      </c>
      <c r="EM2892" t="s">
        <v>22</v>
      </c>
      <c r="EO2892" t="s">
        <v>3</v>
      </c>
      <c r="EQ2892">
        <v>2097152</v>
      </c>
      <c r="ER2892">
        <v>99860.32</v>
      </c>
      <c r="ES2892">
        <v>99860.32</v>
      </c>
      <c r="ET2892">
        <v>0</v>
      </c>
      <c r="EU2892">
        <v>0</v>
      </c>
      <c r="EV2892">
        <v>0</v>
      </c>
      <c r="EW2892">
        <v>0</v>
      </c>
      <c r="EX2892">
        <v>0</v>
      </c>
      <c r="EY2892">
        <v>0</v>
      </c>
      <c r="FQ2892">
        <v>0</v>
      </c>
      <c r="FR2892">
        <v>0</v>
      </c>
      <c r="FS2892">
        <v>0</v>
      </c>
      <c r="FX2892">
        <v>70</v>
      </c>
      <c r="FY2892">
        <v>10</v>
      </c>
      <c r="GA2892" t="s">
        <v>3</v>
      </c>
      <c r="GD2892">
        <v>0</v>
      </c>
      <c r="GF2892">
        <v>2077141205</v>
      </c>
      <c r="GG2892">
        <v>2</v>
      </c>
      <c r="GH2892">
        <v>1</v>
      </c>
      <c r="GI2892">
        <v>-2</v>
      </c>
      <c r="GJ2892">
        <v>0</v>
      </c>
      <c r="GK2892">
        <f>ROUND(R2892*(R12)/100,2)</f>
        <v>0</v>
      </c>
      <c r="GL2892">
        <f t="shared" si="2087"/>
        <v>0</v>
      </c>
      <c r="GM2892">
        <f t="shared" si="2088"/>
        <v>1997.21</v>
      </c>
      <c r="GN2892">
        <f t="shared" si="2089"/>
        <v>0</v>
      </c>
      <c r="GO2892">
        <f t="shared" si="2090"/>
        <v>0</v>
      </c>
      <c r="GP2892">
        <f t="shared" si="2091"/>
        <v>1997.21</v>
      </c>
      <c r="GR2892">
        <v>0</v>
      </c>
      <c r="GS2892">
        <v>3</v>
      </c>
      <c r="GT2892">
        <v>0</v>
      </c>
      <c r="GU2892" t="s">
        <v>3</v>
      </c>
      <c r="GV2892">
        <f t="shared" si="2092"/>
        <v>0</v>
      </c>
      <c r="GW2892">
        <v>1</v>
      </c>
      <c r="GX2892">
        <f t="shared" si="2093"/>
        <v>0</v>
      </c>
      <c r="HA2892">
        <v>0</v>
      </c>
      <c r="HB2892">
        <v>0</v>
      </c>
      <c r="HC2892">
        <f t="shared" si="2094"/>
        <v>0</v>
      </c>
      <c r="HE2892" t="s">
        <v>3</v>
      </c>
      <c r="HF2892" t="s">
        <v>3</v>
      </c>
      <c r="HM2892" t="s">
        <v>3</v>
      </c>
      <c r="HN2892" t="s">
        <v>3</v>
      </c>
      <c r="HO2892" t="s">
        <v>3</v>
      </c>
      <c r="HP2892" t="s">
        <v>3</v>
      </c>
      <c r="HQ2892" t="s">
        <v>3</v>
      </c>
      <c r="HS2892">
        <v>0</v>
      </c>
      <c r="IK2892">
        <v>0</v>
      </c>
    </row>
    <row r="2893" spans="1:245" x14ac:dyDescent="0.2">
      <c r="A2893">
        <v>17</v>
      </c>
      <c r="B2893">
        <v>1</v>
      </c>
      <c r="E2893" t="s">
        <v>644</v>
      </c>
      <c r="F2893" t="s">
        <v>240</v>
      </c>
      <c r="G2893" t="s">
        <v>241</v>
      </c>
      <c r="H2893" t="s">
        <v>242</v>
      </c>
      <c r="I2893">
        <f>ROUND(6/1000,9)</f>
        <v>6.0000000000000001E-3</v>
      </c>
      <c r="J2893">
        <v>0</v>
      </c>
      <c r="K2893">
        <f>ROUND(6/1000,9)</f>
        <v>6.0000000000000001E-3</v>
      </c>
      <c r="O2893">
        <f t="shared" si="2056"/>
        <v>433.02</v>
      </c>
      <c r="P2893">
        <f t="shared" si="2057"/>
        <v>433.02</v>
      </c>
      <c r="Q2893">
        <f t="shared" si="2058"/>
        <v>0</v>
      </c>
      <c r="R2893">
        <f t="shared" si="2059"/>
        <v>0</v>
      </c>
      <c r="S2893">
        <f t="shared" si="2060"/>
        <v>0</v>
      </c>
      <c r="T2893">
        <f t="shared" si="2061"/>
        <v>0</v>
      </c>
      <c r="U2893">
        <f t="shared" si="2062"/>
        <v>0</v>
      </c>
      <c r="V2893">
        <f t="shared" si="2063"/>
        <v>0</v>
      </c>
      <c r="W2893">
        <f t="shared" si="2064"/>
        <v>0</v>
      </c>
      <c r="X2893">
        <f t="shared" si="2065"/>
        <v>0</v>
      </c>
      <c r="Y2893">
        <f t="shared" si="2066"/>
        <v>0</v>
      </c>
      <c r="AA2893">
        <v>35364244</v>
      </c>
      <c r="AB2893">
        <f t="shared" si="2067"/>
        <v>72169.899999999994</v>
      </c>
      <c r="AC2893">
        <f t="shared" si="2068"/>
        <v>72169.899999999994</v>
      </c>
      <c r="AD2893">
        <f t="shared" si="2069"/>
        <v>0</v>
      </c>
      <c r="AE2893">
        <f t="shared" si="2070"/>
        <v>0</v>
      </c>
      <c r="AF2893">
        <f t="shared" si="2071"/>
        <v>0</v>
      </c>
      <c r="AG2893">
        <f t="shared" si="2072"/>
        <v>0</v>
      </c>
      <c r="AH2893">
        <f t="shared" si="2073"/>
        <v>0</v>
      </c>
      <c r="AI2893">
        <f t="shared" si="2074"/>
        <v>0</v>
      </c>
      <c r="AJ2893">
        <f t="shared" si="2075"/>
        <v>0</v>
      </c>
      <c r="AK2893">
        <v>72169.899999999994</v>
      </c>
      <c r="AL2893">
        <v>72169.899999999994</v>
      </c>
      <c r="AM2893">
        <v>0</v>
      </c>
      <c r="AN2893">
        <v>0</v>
      </c>
      <c r="AO2893">
        <v>0</v>
      </c>
      <c r="AP2893">
        <v>0</v>
      </c>
      <c r="AQ2893">
        <v>0</v>
      </c>
      <c r="AR2893">
        <v>0</v>
      </c>
      <c r="AS2893">
        <v>0</v>
      </c>
      <c r="AT2893">
        <v>70</v>
      </c>
      <c r="AU2893">
        <v>10</v>
      </c>
      <c r="AV2893">
        <v>1</v>
      </c>
      <c r="AW2893">
        <v>1</v>
      </c>
      <c r="AZ2893">
        <v>1</v>
      </c>
      <c r="BA2893">
        <v>1</v>
      </c>
      <c r="BB2893">
        <v>1</v>
      </c>
      <c r="BC2893">
        <v>1</v>
      </c>
      <c r="BD2893" t="s">
        <v>3</v>
      </c>
      <c r="BE2893" t="s">
        <v>3</v>
      </c>
      <c r="BF2893" t="s">
        <v>3</v>
      </c>
      <c r="BG2893" t="s">
        <v>3</v>
      </c>
      <c r="BH2893">
        <v>3</v>
      </c>
      <c r="BI2893">
        <v>4</v>
      </c>
      <c r="BJ2893" t="s">
        <v>243</v>
      </c>
      <c r="BM2893">
        <v>0</v>
      </c>
      <c r="BN2893">
        <v>0</v>
      </c>
      <c r="BO2893" t="s">
        <v>3</v>
      </c>
      <c r="BP2893">
        <v>0</v>
      </c>
      <c r="BQ2893">
        <v>1</v>
      </c>
      <c r="BR2893">
        <v>0</v>
      </c>
      <c r="BS2893">
        <v>1</v>
      </c>
      <c r="BT2893">
        <v>1</v>
      </c>
      <c r="BU2893">
        <v>1</v>
      </c>
      <c r="BV2893">
        <v>1</v>
      </c>
      <c r="BW2893">
        <v>1</v>
      </c>
      <c r="BX2893">
        <v>1</v>
      </c>
      <c r="BY2893" t="s">
        <v>3</v>
      </c>
      <c r="BZ2893">
        <v>70</v>
      </c>
      <c r="CA2893">
        <v>10</v>
      </c>
      <c r="CB2893" t="s">
        <v>3</v>
      </c>
      <c r="CE2893">
        <v>0</v>
      </c>
      <c r="CF2893">
        <v>0</v>
      </c>
      <c r="CG2893">
        <v>0</v>
      </c>
      <c r="CM2893">
        <v>0</v>
      </c>
      <c r="CN2893" t="s">
        <v>3</v>
      </c>
      <c r="CO2893">
        <v>0</v>
      </c>
      <c r="CP2893">
        <f t="shared" si="2076"/>
        <v>433.02</v>
      </c>
      <c r="CQ2893">
        <f t="shared" si="2077"/>
        <v>72169.899999999994</v>
      </c>
      <c r="CR2893">
        <f t="shared" si="2078"/>
        <v>0</v>
      </c>
      <c r="CS2893">
        <f t="shared" si="2079"/>
        <v>0</v>
      </c>
      <c r="CT2893">
        <f t="shared" si="2080"/>
        <v>0</v>
      </c>
      <c r="CU2893">
        <f t="shared" si="2081"/>
        <v>0</v>
      </c>
      <c r="CV2893">
        <f t="shared" si="2082"/>
        <v>0</v>
      </c>
      <c r="CW2893">
        <f t="shared" si="2083"/>
        <v>0</v>
      </c>
      <c r="CX2893">
        <f t="shared" si="2084"/>
        <v>0</v>
      </c>
      <c r="CY2893">
        <f t="shared" si="2085"/>
        <v>0</v>
      </c>
      <c r="CZ2893">
        <f t="shared" si="2086"/>
        <v>0</v>
      </c>
      <c r="DC2893" t="s">
        <v>3</v>
      </c>
      <c r="DD2893" t="s">
        <v>3</v>
      </c>
      <c r="DE2893" t="s">
        <v>3</v>
      </c>
      <c r="DF2893" t="s">
        <v>3</v>
      </c>
      <c r="DG2893" t="s">
        <v>3</v>
      </c>
      <c r="DH2893" t="s">
        <v>3</v>
      </c>
      <c r="DI2893" t="s">
        <v>3</v>
      </c>
      <c r="DJ2893" t="s">
        <v>3</v>
      </c>
      <c r="DK2893" t="s">
        <v>3</v>
      </c>
      <c r="DL2893" t="s">
        <v>3</v>
      </c>
      <c r="DM2893" t="s">
        <v>3</v>
      </c>
      <c r="DN2893">
        <v>0</v>
      </c>
      <c r="DO2893">
        <v>0</v>
      </c>
      <c r="DP2893">
        <v>1</v>
      </c>
      <c r="DQ2893">
        <v>1</v>
      </c>
      <c r="DU2893">
        <v>1010</v>
      </c>
      <c r="DV2893" t="s">
        <v>242</v>
      </c>
      <c r="DW2893" t="s">
        <v>242</v>
      </c>
      <c r="DX2893">
        <v>1000</v>
      </c>
      <c r="DZ2893" t="s">
        <v>3</v>
      </c>
      <c r="EA2893" t="s">
        <v>3</v>
      </c>
      <c r="EB2893" t="s">
        <v>3</v>
      </c>
      <c r="EC2893" t="s">
        <v>3</v>
      </c>
      <c r="EE2893">
        <v>35096056</v>
      </c>
      <c r="EF2893">
        <v>1</v>
      </c>
      <c r="EG2893" t="s">
        <v>20</v>
      </c>
      <c r="EH2893">
        <v>0</v>
      </c>
      <c r="EI2893" t="s">
        <v>3</v>
      </c>
      <c r="EJ2893">
        <v>4</v>
      </c>
      <c r="EK2893">
        <v>0</v>
      </c>
      <c r="EL2893" t="s">
        <v>21</v>
      </c>
      <c r="EM2893" t="s">
        <v>22</v>
      </c>
      <c r="EO2893" t="s">
        <v>3</v>
      </c>
      <c r="EQ2893">
        <v>2097152</v>
      </c>
      <c r="ER2893">
        <v>72169.899999999994</v>
      </c>
      <c r="ES2893">
        <v>72169.899999999994</v>
      </c>
      <c r="ET2893">
        <v>0</v>
      </c>
      <c r="EU2893">
        <v>0</v>
      </c>
      <c r="EV2893">
        <v>0</v>
      </c>
      <c r="EW2893">
        <v>0</v>
      </c>
      <c r="EX2893">
        <v>0</v>
      </c>
      <c r="EY2893">
        <v>0</v>
      </c>
      <c r="FQ2893">
        <v>0</v>
      </c>
      <c r="FR2893">
        <v>0</v>
      </c>
      <c r="FS2893">
        <v>0</v>
      </c>
      <c r="FX2893">
        <v>70</v>
      </c>
      <c r="FY2893">
        <v>10</v>
      </c>
      <c r="GA2893" t="s">
        <v>3</v>
      </c>
      <c r="GD2893">
        <v>0</v>
      </c>
      <c r="GF2893">
        <v>653953554</v>
      </c>
      <c r="GG2893">
        <v>2</v>
      </c>
      <c r="GH2893">
        <v>1</v>
      </c>
      <c r="GI2893">
        <v>-2</v>
      </c>
      <c r="GJ2893">
        <v>0</v>
      </c>
      <c r="GK2893">
        <f>ROUND(R2893*(R12)/100,2)</f>
        <v>0</v>
      </c>
      <c r="GL2893">
        <f t="shared" si="2087"/>
        <v>0</v>
      </c>
      <c r="GM2893">
        <f t="shared" si="2088"/>
        <v>433.02</v>
      </c>
      <c r="GN2893">
        <f t="shared" si="2089"/>
        <v>0</v>
      </c>
      <c r="GO2893">
        <f t="shared" si="2090"/>
        <v>0</v>
      </c>
      <c r="GP2893">
        <f t="shared" si="2091"/>
        <v>433.02</v>
      </c>
      <c r="GR2893">
        <v>0</v>
      </c>
      <c r="GS2893">
        <v>3</v>
      </c>
      <c r="GT2893">
        <v>0</v>
      </c>
      <c r="GU2893" t="s">
        <v>3</v>
      </c>
      <c r="GV2893">
        <f t="shared" si="2092"/>
        <v>0</v>
      </c>
      <c r="GW2893">
        <v>1</v>
      </c>
      <c r="GX2893">
        <f t="shared" si="2093"/>
        <v>0</v>
      </c>
      <c r="HA2893">
        <v>0</v>
      </c>
      <c r="HB2893">
        <v>0</v>
      </c>
      <c r="HC2893">
        <f t="shared" si="2094"/>
        <v>0</v>
      </c>
      <c r="HE2893" t="s">
        <v>3</v>
      </c>
      <c r="HF2893" t="s">
        <v>3</v>
      </c>
      <c r="HM2893" t="s">
        <v>3</v>
      </c>
      <c r="HN2893" t="s">
        <v>3</v>
      </c>
      <c r="HO2893" t="s">
        <v>3</v>
      </c>
      <c r="HP2893" t="s">
        <v>3</v>
      </c>
      <c r="HQ2893" t="s">
        <v>3</v>
      </c>
      <c r="HS2893">
        <v>0</v>
      </c>
      <c r="IK2893">
        <v>0</v>
      </c>
    </row>
    <row r="2894" spans="1:245" x14ac:dyDescent="0.2">
      <c r="A2894">
        <v>17</v>
      </c>
      <c r="B2894">
        <v>1</v>
      </c>
      <c r="C2894">
        <f>ROW(SmtRes!A924)</f>
        <v>924</v>
      </c>
      <c r="D2894">
        <f>ROW(EtalonRes!A924)</f>
        <v>924</v>
      </c>
      <c r="E2894" t="s">
        <v>645</v>
      </c>
      <c r="F2894" t="s">
        <v>38</v>
      </c>
      <c r="G2894" t="s">
        <v>39</v>
      </c>
      <c r="H2894" t="s">
        <v>18</v>
      </c>
      <c r="I2894">
        <f>ROUND(4/100,9)</f>
        <v>0.04</v>
      </c>
      <c r="J2894">
        <v>0</v>
      </c>
      <c r="K2894">
        <f>ROUND(4/100,9)</f>
        <v>0.04</v>
      </c>
      <c r="O2894">
        <f t="shared" si="2056"/>
        <v>1116.6400000000001</v>
      </c>
      <c r="P2894">
        <f t="shared" si="2057"/>
        <v>0</v>
      </c>
      <c r="Q2894">
        <f t="shared" si="2058"/>
        <v>1.3</v>
      </c>
      <c r="R2894">
        <f t="shared" si="2059"/>
        <v>0.03</v>
      </c>
      <c r="S2894">
        <f t="shared" si="2060"/>
        <v>1115.3399999999999</v>
      </c>
      <c r="T2894">
        <f t="shared" si="2061"/>
        <v>0</v>
      </c>
      <c r="U2894">
        <f t="shared" si="2062"/>
        <v>1.7124000000000001</v>
      </c>
      <c r="V2894">
        <f t="shared" si="2063"/>
        <v>0</v>
      </c>
      <c r="W2894">
        <f t="shared" si="2064"/>
        <v>0</v>
      </c>
      <c r="X2894">
        <f t="shared" si="2065"/>
        <v>780.74</v>
      </c>
      <c r="Y2894">
        <f t="shared" si="2066"/>
        <v>111.53</v>
      </c>
      <c r="AA2894">
        <v>35364244</v>
      </c>
      <c r="AB2894">
        <f t="shared" si="2067"/>
        <v>27916.01</v>
      </c>
      <c r="AC2894">
        <f t="shared" si="2068"/>
        <v>0</v>
      </c>
      <c r="AD2894">
        <f t="shared" si="2069"/>
        <v>32.57</v>
      </c>
      <c r="AE2894">
        <f t="shared" si="2070"/>
        <v>0.69</v>
      </c>
      <c r="AF2894">
        <f t="shared" si="2071"/>
        <v>27883.439999999999</v>
      </c>
      <c r="AG2894">
        <f t="shared" si="2072"/>
        <v>0</v>
      </c>
      <c r="AH2894">
        <f t="shared" si="2073"/>
        <v>42.81</v>
      </c>
      <c r="AI2894">
        <f t="shared" si="2074"/>
        <v>0</v>
      </c>
      <c r="AJ2894">
        <f t="shared" si="2075"/>
        <v>0</v>
      </c>
      <c r="AK2894">
        <v>27916.01</v>
      </c>
      <c r="AL2894">
        <v>0</v>
      </c>
      <c r="AM2894">
        <v>32.57</v>
      </c>
      <c r="AN2894">
        <v>0.69</v>
      </c>
      <c r="AO2894">
        <v>27883.439999999999</v>
      </c>
      <c r="AP2894">
        <v>0</v>
      </c>
      <c r="AQ2894">
        <v>42.81</v>
      </c>
      <c r="AR2894">
        <v>0</v>
      </c>
      <c r="AS2894">
        <v>0</v>
      </c>
      <c r="AT2894">
        <v>70</v>
      </c>
      <c r="AU2894">
        <v>10</v>
      </c>
      <c r="AV2894">
        <v>1</v>
      </c>
      <c r="AW2894">
        <v>1</v>
      </c>
      <c r="AZ2894">
        <v>1</v>
      </c>
      <c r="BA2894">
        <v>1</v>
      </c>
      <c r="BB2894">
        <v>1</v>
      </c>
      <c r="BC2894">
        <v>1</v>
      </c>
      <c r="BD2894" t="s">
        <v>3</v>
      </c>
      <c r="BE2894" t="s">
        <v>3</v>
      </c>
      <c r="BF2894" t="s">
        <v>3</v>
      </c>
      <c r="BG2894" t="s">
        <v>3</v>
      </c>
      <c r="BH2894">
        <v>0</v>
      </c>
      <c r="BI2894">
        <v>4</v>
      </c>
      <c r="BJ2894" t="s">
        <v>40</v>
      </c>
      <c r="BM2894">
        <v>0</v>
      </c>
      <c r="BN2894">
        <v>0</v>
      </c>
      <c r="BO2894" t="s">
        <v>3</v>
      </c>
      <c r="BP2894">
        <v>0</v>
      </c>
      <c r="BQ2894">
        <v>1</v>
      </c>
      <c r="BR2894">
        <v>0</v>
      </c>
      <c r="BS2894">
        <v>1</v>
      </c>
      <c r="BT2894">
        <v>1</v>
      </c>
      <c r="BU2894">
        <v>1</v>
      </c>
      <c r="BV2894">
        <v>1</v>
      </c>
      <c r="BW2894">
        <v>1</v>
      </c>
      <c r="BX2894">
        <v>1</v>
      </c>
      <c r="BY2894" t="s">
        <v>3</v>
      </c>
      <c r="BZ2894">
        <v>70</v>
      </c>
      <c r="CA2894">
        <v>10</v>
      </c>
      <c r="CB2894" t="s">
        <v>3</v>
      </c>
      <c r="CE2894">
        <v>0</v>
      </c>
      <c r="CF2894">
        <v>0</v>
      </c>
      <c r="CG2894">
        <v>0</v>
      </c>
      <c r="CM2894">
        <v>0</v>
      </c>
      <c r="CN2894" t="s">
        <v>3</v>
      </c>
      <c r="CO2894">
        <v>0</v>
      </c>
      <c r="CP2894">
        <f t="shared" si="2076"/>
        <v>1116.6399999999999</v>
      </c>
      <c r="CQ2894">
        <f t="shared" si="2077"/>
        <v>0</v>
      </c>
      <c r="CR2894">
        <f t="shared" si="2078"/>
        <v>32.57</v>
      </c>
      <c r="CS2894">
        <f t="shared" si="2079"/>
        <v>0.69</v>
      </c>
      <c r="CT2894">
        <f t="shared" si="2080"/>
        <v>27883.439999999999</v>
      </c>
      <c r="CU2894">
        <f t="shared" si="2081"/>
        <v>0</v>
      </c>
      <c r="CV2894">
        <f t="shared" si="2082"/>
        <v>42.81</v>
      </c>
      <c r="CW2894">
        <f t="shared" si="2083"/>
        <v>0</v>
      </c>
      <c r="CX2894">
        <f t="shared" si="2084"/>
        <v>0</v>
      </c>
      <c r="CY2894">
        <f t="shared" si="2085"/>
        <v>780.73799999999983</v>
      </c>
      <c r="CZ2894">
        <f t="shared" si="2086"/>
        <v>111.53399999999999</v>
      </c>
      <c r="DC2894" t="s">
        <v>3</v>
      </c>
      <c r="DD2894" t="s">
        <v>3</v>
      </c>
      <c r="DE2894" t="s">
        <v>3</v>
      </c>
      <c r="DF2894" t="s">
        <v>3</v>
      </c>
      <c r="DG2894" t="s">
        <v>3</v>
      </c>
      <c r="DH2894" t="s">
        <v>3</v>
      </c>
      <c r="DI2894" t="s">
        <v>3</v>
      </c>
      <c r="DJ2894" t="s">
        <v>3</v>
      </c>
      <c r="DK2894" t="s">
        <v>3</v>
      </c>
      <c r="DL2894" t="s">
        <v>3</v>
      </c>
      <c r="DM2894" t="s">
        <v>3</v>
      </c>
      <c r="DN2894">
        <v>0</v>
      </c>
      <c r="DO2894">
        <v>0</v>
      </c>
      <c r="DP2894">
        <v>1</v>
      </c>
      <c r="DQ2894">
        <v>1</v>
      </c>
      <c r="DU2894">
        <v>1010</v>
      </c>
      <c r="DV2894" t="s">
        <v>18</v>
      </c>
      <c r="DW2894" t="s">
        <v>18</v>
      </c>
      <c r="DX2894">
        <v>100</v>
      </c>
      <c r="DZ2894" t="s">
        <v>3</v>
      </c>
      <c r="EA2894" t="s">
        <v>3</v>
      </c>
      <c r="EB2894" t="s">
        <v>3</v>
      </c>
      <c r="EC2894" t="s">
        <v>3</v>
      </c>
      <c r="EE2894">
        <v>35096056</v>
      </c>
      <c r="EF2894">
        <v>1</v>
      </c>
      <c r="EG2894" t="s">
        <v>20</v>
      </c>
      <c r="EH2894">
        <v>0</v>
      </c>
      <c r="EI2894" t="s">
        <v>3</v>
      </c>
      <c r="EJ2894">
        <v>4</v>
      </c>
      <c r="EK2894">
        <v>0</v>
      </c>
      <c r="EL2894" t="s">
        <v>21</v>
      </c>
      <c r="EM2894" t="s">
        <v>22</v>
      </c>
      <c r="EO2894" t="s">
        <v>3</v>
      </c>
      <c r="EQ2894">
        <v>2097152</v>
      </c>
      <c r="ER2894">
        <v>27916.01</v>
      </c>
      <c r="ES2894">
        <v>0</v>
      </c>
      <c r="ET2894">
        <v>32.57</v>
      </c>
      <c r="EU2894">
        <v>0.69</v>
      </c>
      <c r="EV2894">
        <v>27883.439999999999</v>
      </c>
      <c r="EW2894">
        <v>42.81</v>
      </c>
      <c r="EX2894">
        <v>0</v>
      </c>
      <c r="EY2894">
        <v>0</v>
      </c>
      <c r="FQ2894">
        <v>0</v>
      </c>
      <c r="FR2894">
        <v>0</v>
      </c>
      <c r="FS2894">
        <v>0</v>
      </c>
      <c r="FX2894">
        <v>70</v>
      </c>
      <c r="FY2894">
        <v>10</v>
      </c>
      <c r="GA2894" t="s">
        <v>3</v>
      </c>
      <c r="GD2894">
        <v>0</v>
      </c>
      <c r="GF2894">
        <v>1394402761</v>
      </c>
      <c r="GG2894">
        <v>2</v>
      </c>
      <c r="GH2894">
        <v>1</v>
      </c>
      <c r="GI2894">
        <v>-2</v>
      </c>
      <c r="GJ2894">
        <v>0</v>
      </c>
      <c r="GK2894">
        <f>ROUND(R2894*(R12)/100,2)</f>
        <v>0.03</v>
      </c>
      <c r="GL2894">
        <f t="shared" si="2087"/>
        <v>0</v>
      </c>
      <c r="GM2894">
        <f t="shared" si="2088"/>
        <v>2008.94</v>
      </c>
      <c r="GN2894">
        <f t="shared" si="2089"/>
        <v>0</v>
      </c>
      <c r="GO2894">
        <f t="shared" si="2090"/>
        <v>0</v>
      </c>
      <c r="GP2894">
        <f t="shared" si="2091"/>
        <v>2008.94</v>
      </c>
      <c r="GR2894">
        <v>0</v>
      </c>
      <c r="GS2894">
        <v>3</v>
      </c>
      <c r="GT2894">
        <v>0</v>
      </c>
      <c r="GU2894" t="s">
        <v>3</v>
      </c>
      <c r="GV2894">
        <f t="shared" si="2092"/>
        <v>0</v>
      </c>
      <c r="GW2894">
        <v>1</v>
      </c>
      <c r="GX2894">
        <f t="shared" si="2093"/>
        <v>0</v>
      </c>
      <c r="HA2894">
        <v>0</v>
      </c>
      <c r="HB2894">
        <v>0</v>
      </c>
      <c r="HC2894">
        <f t="shared" si="2094"/>
        <v>0</v>
      </c>
      <c r="HE2894" t="s">
        <v>3</v>
      </c>
      <c r="HF2894" t="s">
        <v>3</v>
      </c>
      <c r="HM2894" t="s">
        <v>3</v>
      </c>
      <c r="HN2894" t="s">
        <v>3</v>
      </c>
      <c r="HO2894" t="s">
        <v>3</v>
      </c>
      <c r="HP2894" t="s">
        <v>3</v>
      </c>
      <c r="HQ2894" t="s">
        <v>3</v>
      </c>
      <c r="HS2894">
        <v>0</v>
      </c>
      <c r="IK2894">
        <v>0</v>
      </c>
    </row>
    <row r="2895" spans="1:245" x14ac:dyDescent="0.2">
      <c r="A2895">
        <v>17</v>
      </c>
      <c r="B2895">
        <v>1</v>
      </c>
      <c r="C2895">
        <f>ROW(SmtRes!A926)</f>
        <v>926</v>
      </c>
      <c r="D2895">
        <f>ROW(EtalonRes!A926)</f>
        <v>926</v>
      </c>
      <c r="E2895" t="s">
        <v>646</v>
      </c>
      <c r="F2895" t="s">
        <v>42</v>
      </c>
      <c r="G2895" t="s">
        <v>43</v>
      </c>
      <c r="H2895" t="s">
        <v>18</v>
      </c>
      <c r="I2895">
        <f>ROUND(4/100,9)</f>
        <v>0.04</v>
      </c>
      <c r="J2895">
        <v>0</v>
      </c>
      <c r="K2895">
        <f>ROUND(4/100,9)</f>
        <v>0.04</v>
      </c>
      <c r="O2895">
        <f t="shared" si="2056"/>
        <v>1023.11</v>
      </c>
      <c r="P2895">
        <f t="shared" si="2057"/>
        <v>0</v>
      </c>
      <c r="Q2895">
        <f t="shared" si="2058"/>
        <v>1.3</v>
      </c>
      <c r="R2895">
        <f t="shared" si="2059"/>
        <v>0.03</v>
      </c>
      <c r="S2895">
        <f t="shared" si="2060"/>
        <v>1021.81</v>
      </c>
      <c r="T2895">
        <f t="shared" si="2061"/>
        <v>0</v>
      </c>
      <c r="U2895">
        <f t="shared" si="2062"/>
        <v>1.5688</v>
      </c>
      <c r="V2895">
        <f t="shared" si="2063"/>
        <v>0</v>
      </c>
      <c r="W2895">
        <f t="shared" si="2064"/>
        <v>0</v>
      </c>
      <c r="X2895">
        <f t="shared" si="2065"/>
        <v>715.27</v>
      </c>
      <c r="Y2895">
        <f t="shared" si="2066"/>
        <v>102.18</v>
      </c>
      <c r="AA2895">
        <v>35364244</v>
      </c>
      <c r="AB2895">
        <f t="shared" si="2067"/>
        <v>25577.73</v>
      </c>
      <c r="AC2895">
        <f t="shared" si="2068"/>
        <v>0</v>
      </c>
      <c r="AD2895">
        <f t="shared" si="2069"/>
        <v>32.57</v>
      </c>
      <c r="AE2895">
        <f t="shared" si="2070"/>
        <v>0.69</v>
      </c>
      <c r="AF2895">
        <f t="shared" si="2071"/>
        <v>25545.16</v>
      </c>
      <c r="AG2895">
        <f t="shared" si="2072"/>
        <v>0</v>
      </c>
      <c r="AH2895">
        <f t="shared" si="2073"/>
        <v>39.22</v>
      </c>
      <c r="AI2895">
        <f t="shared" si="2074"/>
        <v>0</v>
      </c>
      <c r="AJ2895">
        <f t="shared" si="2075"/>
        <v>0</v>
      </c>
      <c r="AK2895">
        <v>25577.73</v>
      </c>
      <c r="AL2895">
        <v>0</v>
      </c>
      <c r="AM2895">
        <v>32.57</v>
      </c>
      <c r="AN2895">
        <v>0.69</v>
      </c>
      <c r="AO2895">
        <v>25545.16</v>
      </c>
      <c r="AP2895">
        <v>0</v>
      </c>
      <c r="AQ2895">
        <v>39.22</v>
      </c>
      <c r="AR2895">
        <v>0</v>
      </c>
      <c r="AS2895">
        <v>0</v>
      </c>
      <c r="AT2895">
        <v>70</v>
      </c>
      <c r="AU2895">
        <v>10</v>
      </c>
      <c r="AV2895">
        <v>1</v>
      </c>
      <c r="AW2895">
        <v>1</v>
      </c>
      <c r="AZ2895">
        <v>1</v>
      </c>
      <c r="BA2895">
        <v>1</v>
      </c>
      <c r="BB2895">
        <v>1</v>
      </c>
      <c r="BC2895">
        <v>1</v>
      </c>
      <c r="BD2895" t="s">
        <v>3</v>
      </c>
      <c r="BE2895" t="s">
        <v>3</v>
      </c>
      <c r="BF2895" t="s">
        <v>3</v>
      </c>
      <c r="BG2895" t="s">
        <v>3</v>
      </c>
      <c r="BH2895">
        <v>0</v>
      </c>
      <c r="BI2895">
        <v>4</v>
      </c>
      <c r="BJ2895" t="s">
        <v>44</v>
      </c>
      <c r="BM2895">
        <v>0</v>
      </c>
      <c r="BN2895">
        <v>0</v>
      </c>
      <c r="BO2895" t="s">
        <v>3</v>
      </c>
      <c r="BP2895">
        <v>0</v>
      </c>
      <c r="BQ2895">
        <v>1</v>
      </c>
      <c r="BR2895">
        <v>0</v>
      </c>
      <c r="BS2895">
        <v>1</v>
      </c>
      <c r="BT2895">
        <v>1</v>
      </c>
      <c r="BU2895">
        <v>1</v>
      </c>
      <c r="BV2895">
        <v>1</v>
      </c>
      <c r="BW2895">
        <v>1</v>
      </c>
      <c r="BX2895">
        <v>1</v>
      </c>
      <c r="BY2895" t="s">
        <v>3</v>
      </c>
      <c r="BZ2895">
        <v>70</v>
      </c>
      <c r="CA2895">
        <v>10</v>
      </c>
      <c r="CB2895" t="s">
        <v>3</v>
      </c>
      <c r="CE2895">
        <v>0</v>
      </c>
      <c r="CF2895">
        <v>0</v>
      </c>
      <c r="CG2895">
        <v>0</v>
      </c>
      <c r="CM2895">
        <v>0</v>
      </c>
      <c r="CN2895" t="s">
        <v>3</v>
      </c>
      <c r="CO2895">
        <v>0</v>
      </c>
      <c r="CP2895">
        <f t="shared" si="2076"/>
        <v>1023.1099999999999</v>
      </c>
      <c r="CQ2895">
        <f t="shared" si="2077"/>
        <v>0</v>
      </c>
      <c r="CR2895">
        <f t="shared" si="2078"/>
        <v>32.57</v>
      </c>
      <c r="CS2895">
        <f t="shared" si="2079"/>
        <v>0.69</v>
      </c>
      <c r="CT2895">
        <f t="shared" si="2080"/>
        <v>25545.16</v>
      </c>
      <c r="CU2895">
        <f t="shared" si="2081"/>
        <v>0</v>
      </c>
      <c r="CV2895">
        <f t="shared" si="2082"/>
        <v>39.22</v>
      </c>
      <c r="CW2895">
        <f t="shared" si="2083"/>
        <v>0</v>
      </c>
      <c r="CX2895">
        <f t="shared" si="2084"/>
        <v>0</v>
      </c>
      <c r="CY2895">
        <f t="shared" si="2085"/>
        <v>715.26699999999994</v>
      </c>
      <c r="CZ2895">
        <f t="shared" si="2086"/>
        <v>102.18099999999998</v>
      </c>
      <c r="DC2895" t="s">
        <v>3</v>
      </c>
      <c r="DD2895" t="s">
        <v>3</v>
      </c>
      <c r="DE2895" t="s">
        <v>3</v>
      </c>
      <c r="DF2895" t="s">
        <v>3</v>
      </c>
      <c r="DG2895" t="s">
        <v>3</v>
      </c>
      <c r="DH2895" t="s">
        <v>3</v>
      </c>
      <c r="DI2895" t="s">
        <v>3</v>
      </c>
      <c r="DJ2895" t="s">
        <v>3</v>
      </c>
      <c r="DK2895" t="s">
        <v>3</v>
      </c>
      <c r="DL2895" t="s">
        <v>3</v>
      </c>
      <c r="DM2895" t="s">
        <v>3</v>
      </c>
      <c r="DN2895">
        <v>0</v>
      </c>
      <c r="DO2895">
        <v>0</v>
      </c>
      <c r="DP2895">
        <v>1</v>
      </c>
      <c r="DQ2895">
        <v>1</v>
      </c>
      <c r="DU2895">
        <v>1010</v>
      </c>
      <c r="DV2895" t="s">
        <v>18</v>
      </c>
      <c r="DW2895" t="s">
        <v>18</v>
      </c>
      <c r="DX2895">
        <v>100</v>
      </c>
      <c r="DZ2895" t="s">
        <v>3</v>
      </c>
      <c r="EA2895" t="s">
        <v>3</v>
      </c>
      <c r="EB2895" t="s">
        <v>3</v>
      </c>
      <c r="EC2895" t="s">
        <v>3</v>
      </c>
      <c r="EE2895">
        <v>35096056</v>
      </c>
      <c r="EF2895">
        <v>1</v>
      </c>
      <c r="EG2895" t="s">
        <v>20</v>
      </c>
      <c r="EH2895">
        <v>0</v>
      </c>
      <c r="EI2895" t="s">
        <v>3</v>
      </c>
      <c r="EJ2895">
        <v>4</v>
      </c>
      <c r="EK2895">
        <v>0</v>
      </c>
      <c r="EL2895" t="s">
        <v>21</v>
      </c>
      <c r="EM2895" t="s">
        <v>22</v>
      </c>
      <c r="EO2895" t="s">
        <v>3</v>
      </c>
      <c r="EQ2895">
        <v>2097152</v>
      </c>
      <c r="ER2895">
        <v>25577.73</v>
      </c>
      <c r="ES2895">
        <v>0</v>
      </c>
      <c r="ET2895">
        <v>32.57</v>
      </c>
      <c r="EU2895">
        <v>0.69</v>
      </c>
      <c r="EV2895">
        <v>25545.16</v>
      </c>
      <c r="EW2895">
        <v>39.22</v>
      </c>
      <c r="EX2895">
        <v>0</v>
      </c>
      <c r="EY2895">
        <v>0</v>
      </c>
      <c r="FQ2895">
        <v>0</v>
      </c>
      <c r="FR2895">
        <v>0</v>
      </c>
      <c r="FS2895">
        <v>0</v>
      </c>
      <c r="FX2895">
        <v>70</v>
      </c>
      <c r="FY2895">
        <v>10</v>
      </c>
      <c r="GA2895" t="s">
        <v>3</v>
      </c>
      <c r="GD2895">
        <v>0</v>
      </c>
      <c r="GF2895">
        <v>1212913616</v>
      </c>
      <c r="GG2895">
        <v>2</v>
      </c>
      <c r="GH2895">
        <v>1</v>
      </c>
      <c r="GI2895">
        <v>-2</v>
      </c>
      <c r="GJ2895">
        <v>0</v>
      </c>
      <c r="GK2895">
        <f>ROUND(R2895*(R12)/100,2)</f>
        <v>0.03</v>
      </c>
      <c r="GL2895">
        <f t="shared" si="2087"/>
        <v>0</v>
      </c>
      <c r="GM2895">
        <f t="shared" si="2088"/>
        <v>1840.59</v>
      </c>
      <c r="GN2895">
        <f t="shared" si="2089"/>
        <v>0</v>
      </c>
      <c r="GO2895">
        <f t="shared" si="2090"/>
        <v>0</v>
      </c>
      <c r="GP2895">
        <f t="shared" si="2091"/>
        <v>1840.59</v>
      </c>
      <c r="GR2895">
        <v>0</v>
      </c>
      <c r="GS2895">
        <v>3</v>
      </c>
      <c r="GT2895">
        <v>0</v>
      </c>
      <c r="GU2895" t="s">
        <v>3</v>
      </c>
      <c r="GV2895">
        <f t="shared" si="2092"/>
        <v>0</v>
      </c>
      <c r="GW2895">
        <v>1</v>
      </c>
      <c r="GX2895">
        <f t="shared" si="2093"/>
        <v>0</v>
      </c>
      <c r="HA2895">
        <v>0</v>
      </c>
      <c r="HB2895">
        <v>0</v>
      </c>
      <c r="HC2895">
        <f t="shared" si="2094"/>
        <v>0</v>
      </c>
      <c r="HE2895" t="s">
        <v>3</v>
      </c>
      <c r="HF2895" t="s">
        <v>3</v>
      </c>
      <c r="HM2895" t="s">
        <v>3</v>
      </c>
      <c r="HN2895" t="s">
        <v>3</v>
      </c>
      <c r="HO2895" t="s">
        <v>3</v>
      </c>
      <c r="HP2895" t="s">
        <v>3</v>
      </c>
      <c r="HQ2895" t="s">
        <v>3</v>
      </c>
      <c r="HS2895">
        <v>0</v>
      </c>
      <c r="IK2895">
        <v>0</v>
      </c>
    </row>
    <row r="2896" spans="1:245" x14ac:dyDescent="0.2">
      <c r="A2896">
        <v>17</v>
      </c>
      <c r="B2896">
        <v>1</v>
      </c>
      <c r="C2896">
        <f>ROW(SmtRes!A927)</f>
        <v>927</v>
      </c>
      <c r="D2896">
        <f>ROW(EtalonRes!A927)</f>
        <v>927</v>
      </c>
      <c r="E2896" t="s">
        <v>647</v>
      </c>
      <c r="F2896" t="s">
        <v>255</v>
      </c>
      <c r="G2896" t="s">
        <v>256</v>
      </c>
      <c r="H2896" t="s">
        <v>18</v>
      </c>
      <c r="I2896">
        <f>ROUND(2/100,9)</f>
        <v>0.02</v>
      </c>
      <c r="J2896">
        <v>0</v>
      </c>
      <c r="K2896">
        <f>ROUND(2/100,9)</f>
        <v>0.02</v>
      </c>
      <c r="O2896">
        <f t="shared" si="2056"/>
        <v>451.11</v>
      </c>
      <c r="P2896">
        <f t="shared" si="2057"/>
        <v>0</v>
      </c>
      <c r="Q2896">
        <f t="shared" si="2058"/>
        <v>0</v>
      </c>
      <c r="R2896">
        <f t="shared" si="2059"/>
        <v>0</v>
      </c>
      <c r="S2896">
        <f t="shared" si="2060"/>
        <v>451.11</v>
      </c>
      <c r="T2896">
        <f t="shared" si="2061"/>
        <v>0</v>
      </c>
      <c r="U2896">
        <f t="shared" si="2062"/>
        <v>0.6926000000000001</v>
      </c>
      <c r="V2896">
        <f t="shared" si="2063"/>
        <v>0</v>
      </c>
      <c r="W2896">
        <f t="shared" si="2064"/>
        <v>0</v>
      </c>
      <c r="X2896">
        <f t="shared" si="2065"/>
        <v>315.77999999999997</v>
      </c>
      <c r="Y2896">
        <f t="shared" si="2066"/>
        <v>45.11</v>
      </c>
      <c r="AA2896">
        <v>35364244</v>
      </c>
      <c r="AB2896">
        <f t="shared" si="2067"/>
        <v>22555.56</v>
      </c>
      <c r="AC2896">
        <f t="shared" si="2068"/>
        <v>0</v>
      </c>
      <c r="AD2896">
        <f t="shared" si="2069"/>
        <v>0</v>
      </c>
      <c r="AE2896">
        <f t="shared" si="2070"/>
        <v>0</v>
      </c>
      <c r="AF2896">
        <f t="shared" si="2071"/>
        <v>22555.56</v>
      </c>
      <c r="AG2896">
        <f t="shared" si="2072"/>
        <v>0</v>
      </c>
      <c r="AH2896">
        <f t="shared" si="2073"/>
        <v>34.630000000000003</v>
      </c>
      <c r="AI2896">
        <f t="shared" si="2074"/>
        <v>0</v>
      </c>
      <c r="AJ2896">
        <f t="shared" si="2075"/>
        <v>0</v>
      </c>
      <c r="AK2896">
        <v>22555.56</v>
      </c>
      <c r="AL2896">
        <v>0</v>
      </c>
      <c r="AM2896">
        <v>0</v>
      </c>
      <c r="AN2896">
        <v>0</v>
      </c>
      <c r="AO2896">
        <v>22555.56</v>
      </c>
      <c r="AP2896">
        <v>0</v>
      </c>
      <c r="AQ2896">
        <v>34.630000000000003</v>
      </c>
      <c r="AR2896">
        <v>0</v>
      </c>
      <c r="AS2896">
        <v>0</v>
      </c>
      <c r="AT2896">
        <v>70</v>
      </c>
      <c r="AU2896">
        <v>10</v>
      </c>
      <c r="AV2896">
        <v>1</v>
      </c>
      <c r="AW2896">
        <v>1</v>
      </c>
      <c r="AZ2896">
        <v>1</v>
      </c>
      <c r="BA2896">
        <v>1</v>
      </c>
      <c r="BB2896">
        <v>1</v>
      </c>
      <c r="BC2896">
        <v>1</v>
      </c>
      <c r="BD2896" t="s">
        <v>3</v>
      </c>
      <c r="BE2896" t="s">
        <v>3</v>
      </c>
      <c r="BF2896" t="s">
        <v>3</v>
      </c>
      <c r="BG2896" t="s">
        <v>3</v>
      </c>
      <c r="BH2896">
        <v>0</v>
      </c>
      <c r="BI2896">
        <v>4</v>
      </c>
      <c r="BJ2896" t="s">
        <v>257</v>
      </c>
      <c r="BM2896">
        <v>0</v>
      </c>
      <c r="BN2896">
        <v>0</v>
      </c>
      <c r="BO2896" t="s">
        <v>3</v>
      </c>
      <c r="BP2896">
        <v>0</v>
      </c>
      <c r="BQ2896">
        <v>1</v>
      </c>
      <c r="BR2896">
        <v>0</v>
      </c>
      <c r="BS2896">
        <v>1</v>
      </c>
      <c r="BT2896">
        <v>1</v>
      </c>
      <c r="BU2896">
        <v>1</v>
      </c>
      <c r="BV2896">
        <v>1</v>
      </c>
      <c r="BW2896">
        <v>1</v>
      </c>
      <c r="BX2896">
        <v>1</v>
      </c>
      <c r="BY2896" t="s">
        <v>3</v>
      </c>
      <c r="BZ2896">
        <v>70</v>
      </c>
      <c r="CA2896">
        <v>10</v>
      </c>
      <c r="CB2896" t="s">
        <v>3</v>
      </c>
      <c r="CE2896">
        <v>0</v>
      </c>
      <c r="CF2896">
        <v>0</v>
      </c>
      <c r="CG2896">
        <v>0</v>
      </c>
      <c r="CM2896">
        <v>0</v>
      </c>
      <c r="CN2896" t="s">
        <v>3</v>
      </c>
      <c r="CO2896">
        <v>0</v>
      </c>
      <c r="CP2896">
        <f t="shared" si="2076"/>
        <v>451.11</v>
      </c>
      <c r="CQ2896">
        <f t="shared" si="2077"/>
        <v>0</v>
      </c>
      <c r="CR2896">
        <f t="shared" si="2078"/>
        <v>0</v>
      </c>
      <c r="CS2896">
        <f t="shared" si="2079"/>
        <v>0</v>
      </c>
      <c r="CT2896">
        <f t="shared" si="2080"/>
        <v>22555.56</v>
      </c>
      <c r="CU2896">
        <f t="shared" si="2081"/>
        <v>0</v>
      </c>
      <c r="CV2896">
        <f t="shared" si="2082"/>
        <v>34.630000000000003</v>
      </c>
      <c r="CW2896">
        <f t="shared" si="2083"/>
        <v>0</v>
      </c>
      <c r="CX2896">
        <f t="shared" si="2084"/>
        <v>0</v>
      </c>
      <c r="CY2896">
        <f t="shared" si="2085"/>
        <v>315.77699999999999</v>
      </c>
      <c r="CZ2896">
        <f t="shared" si="2086"/>
        <v>45.111000000000004</v>
      </c>
      <c r="DC2896" t="s">
        <v>3</v>
      </c>
      <c r="DD2896" t="s">
        <v>3</v>
      </c>
      <c r="DE2896" t="s">
        <v>3</v>
      </c>
      <c r="DF2896" t="s">
        <v>3</v>
      </c>
      <c r="DG2896" t="s">
        <v>3</v>
      </c>
      <c r="DH2896" t="s">
        <v>3</v>
      </c>
      <c r="DI2896" t="s">
        <v>3</v>
      </c>
      <c r="DJ2896" t="s">
        <v>3</v>
      </c>
      <c r="DK2896" t="s">
        <v>3</v>
      </c>
      <c r="DL2896" t="s">
        <v>3</v>
      </c>
      <c r="DM2896" t="s">
        <v>3</v>
      </c>
      <c r="DN2896">
        <v>0</v>
      </c>
      <c r="DO2896">
        <v>0</v>
      </c>
      <c r="DP2896">
        <v>1</v>
      </c>
      <c r="DQ2896">
        <v>1</v>
      </c>
      <c r="DU2896">
        <v>1010</v>
      </c>
      <c r="DV2896" t="s">
        <v>18</v>
      </c>
      <c r="DW2896" t="s">
        <v>18</v>
      </c>
      <c r="DX2896">
        <v>100</v>
      </c>
      <c r="DZ2896" t="s">
        <v>3</v>
      </c>
      <c r="EA2896" t="s">
        <v>3</v>
      </c>
      <c r="EB2896" t="s">
        <v>3</v>
      </c>
      <c r="EC2896" t="s">
        <v>3</v>
      </c>
      <c r="EE2896">
        <v>35096056</v>
      </c>
      <c r="EF2896">
        <v>1</v>
      </c>
      <c r="EG2896" t="s">
        <v>20</v>
      </c>
      <c r="EH2896">
        <v>0</v>
      </c>
      <c r="EI2896" t="s">
        <v>3</v>
      </c>
      <c r="EJ2896">
        <v>4</v>
      </c>
      <c r="EK2896">
        <v>0</v>
      </c>
      <c r="EL2896" t="s">
        <v>21</v>
      </c>
      <c r="EM2896" t="s">
        <v>22</v>
      </c>
      <c r="EO2896" t="s">
        <v>3</v>
      </c>
      <c r="EQ2896">
        <v>2097152</v>
      </c>
      <c r="ER2896">
        <v>22555.56</v>
      </c>
      <c r="ES2896">
        <v>0</v>
      </c>
      <c r="ET2896">
        <v>0</v>
      </c>
      <c r="EU2896">
        <v>0</v>
      </c>
      <c r="EV2896">
        <v>22555.56</v>
      </c>
      <c r="EW2896">
        <v>34.630000000000003</v>
      </c>
      <c r="EX2896">
        <v>0</v>
      </c>
      <c r="EY2896">
        <v>0</v>
      </c>
      <c r="FQ2896">
        <v>0</v>
      </c>
      <c r="FR2896">
        <v>0</v>
      </c>
      <c r="FS2896">
        <v>0</v>
      </c>
      <c r="FX2896">
        <v>70</v>
      </c>
      <c r="FY2896">
        <v>10</v>
      </c>
      <c r="GA2896" t="s">
        <v>3</v>
      </c>
      <c r="GD2896">
        <v>0</v>
      </c>
      <c r="GF2896">
        <v>-24549344</v>
      </c>
      <c r="GG2896">
        <v>2</v>
      </c>
      <c r="GH2896">
        <v>1</v>
      </c>
      <c r="GI2896">
        <v>-2</v>
      </c>
      <c r="GJ2896">
        <v>0</v>
      </c>
      <c r="GK2896">
        <f>ROUND(R2896*(R12)/100,2)</f>
        <v>0</v>
      </c>
      <c r="GL2896">
        <f t="shared" si="2087"/>
        <v>0</v>
      </c>
      <c r="GM2896">
        <f t="shared" si="2088"/>
        <v>812</v>
      </c>
      <c r="GN2896">
        <f t="shared" si="2089"/>
        <v>0</v>
      </c>
      <c r="GO2896">
        <f t="shared" si="2090"/>
        <v>0</v>
      </c>
      <c r="GP2896">
        <f t="shared" si="2091"/>
        <v>812</v>
      </c>
      <c r="GR2896">
        <v>0</v>
      </c>
      <c r="GS2896">
        <v>3</v>
      </c>
      <c r="GT2896">
        <v>0</v>
      </c>
      <c r="GU2896" t="s">
        <v>3</v>
      </c>
      <c r="GV2896">
        <f t="shared" si="2092"/>
        <v>0</v>
      </c>
      <c r="GW2896">
        <v>1</v>
      </c>
      <c r="GX2896">
        <f t="shared" si="2093"/>
        <v>0</v>
      </c>
      <c r="HA2896">
        <v>0</v>
      </c>
      <c r="HB2896">
        <v>0</v>
      </c>
      <c r="HC2896">
        <f t="shared" si="2094"/>
        <v>0</v>
      </c>
      <c r="HE2896" t="s">
        <v>3</v>
      </c>
      <c r="HF2896" t="s">
        <v>3</v>
      </c>
      <c r="HM2896" t="s">
        <v>3</v>
      </c>
      <c r="HN2896" t="s">
        <v>3</v>
      </c>
      <c r="HO2896" t="s">
        <v>3</v>
      </c>
      <c r="HP2896" t="s">
        <v>3</v>
      </c>
      <c r="HQ2896" t="s">
        <v>3</v>
      </c>
      <c r="HS2896">
        <v>0</v>
      </c>
      <c r="IK2896">
        <v>0</v>
      </c>
    </row>
    <row r="2897" spans="1:245" x14ac:dyDescent="0.2">
      <c r="A2897">
        <v>17</v>
      </c>
      <c r="B2897">
        <v>1</v>
      </c>
      <c r="C2897">
        <f>ROW(SmtRes!A928)</f>
        <v>928</v>
      </c>
      <c r="D2897">
        <f>ROW(EtalonRes!A928)</f>
        <v>928</v>
      </c>
      <c r="E2897" t="s">
        <v>648</v>
      </c>
      <c r="F2897" t="s">
        <v>543</v>
      </c>
      <c r="G2897" t="s">
        <v>544</v>
      </c>
      <c r="H2897" t="s">
        <v>26</v>
      </c>
      <c r="I2897">
        <f>ROUND(20/100,9)</f>
        <v>0.2</v>
      </c>
      <c r="J2897">
        <v>0</v>
      </c>
      <c r="K2897">
        <f>ROUND(20/100,9)</f>
        <v>0.2</v>
      </c>
      <c r="O2897">
        <f t="shared" si="2056"/>
        <v>721.98</v>
      </c>
      <c r="P2897">
        <f t="shared" si="2057"/>
        <v>0</v>
      </c>
      <c r="Q2897">
        <f t="shared" si="2058"/>
        <v>0</v>
      </c>
      <c r="R2897">
        <f t="shared" si="2059"/>
        <v>0</v>
      </c>
      <c r="S2897">
        <f t="shared" si="2060"/>
        <v>721.98</v>
      </c>
      <c r="T2897">
        <f t="shared" si="2061"/>
        <v>0</v>
      </c>
      <c r="U2897">
        <f t="shared" si="2062"/>
        <v>1.1839999999999999</v>
      </c>
      <c r="V2897">
        <f t="shared" si="2063"/>
        <v>0</v>
      </c>
      <c r="W2897">
        <f t="shared" si="2064"/>
        <v>0</v>
      </c>
      <c r="X2897">
        <f t="shared" si="2065"/>
        <v>505.39</v>
      </c>
      <c r="Y2897">
        <f t="shared" si="2066"/>
        <v>72.2</v>
      </c>
      <c r="AA2897">
        <v>35364244</v>
      </c>
      <c r="AB2897">
        <f t="shared" si="2067"/>
        <v>3609.9</v>
      </c>
      <c r="AC2897">
        <f t="shared" si="2068"/>
        <v>0</v>
      </c>
      <c r="AD2897">
        <f t="shared" si="2069"/>
        <v>0</v>
      </c>
      <c r="AE2897">
        <f t="shared" si="2070"/>
        <v>0</v>
      </c>
      <c r="AF2897">
        <f t="shared" si="2071"/>
        <v>3609.9</v>
      </c>
      <c r="AG2897">
        <f t="shared" si="2072"/>
        <v>0</v>
      </c>
      <c r="AH2897">
        <f t="shared" si="2073"/>
        <v>5.92</v>
      </c>
      <c r="AI2897">
        <f t="shared" si="2074"/>
        <v>0</v>
      </c>
      <c r="AJ2897">
        <f t="shared" si="2075"/>
        <v>0</v>
      </c>
      <c r="AK2897">
        <v>3609.9</v>
      </c>
      <c r="AL2897">
        <v>0</v>
      </c>
      <c r="AM2897">
        <v>0</v>
      </c>
      <c r="AN2897">
        <v>0</v>
      </c>
      <c r="AO2897">
        <v>3609.9</v>
      </c>
      <c r="AP2897">
        <v>0</v>
      </c>
      <c r="AQ2897">
        <v>5.92</v>
      </c>
      <c r="AR2897">
        <v>0</v>
      </c>
      <c r="AS2897">
        <v>0</v>
      </c>
      <c r="AT2897">
        <v>70</v>
      </c>
      <c r="AU2897">
        <v>10</v>
      </c>
      <c r="AV2897">
        <v>1</v>
      </c>
      <c r="AW2897">
        <v>1</v>
      </c>
      <c r="AZ2897">
        <v>1</v>
      </c>
      <c r="BA2897">
        <v>1</v>
      </c>
      <c r="BB2897">
        <v>1</v>
      </c>
      <c r="BC2897">
        <v>1</v>
      </c>
      <c r="BD2897" t="s">
        <v>3</v>
      </c>
      <c r="BE2897" t="s">
        <v>3</v>
      </c>
      <c r="BF2897" t="s">
        <v>3</v>
      </c>
      <c r="BG2897" t="s">
        <v>3</v>
      </c>
      <c r="BH2897">
        <v>0</v>
      </c>
      <c r="BI2897">
        <v>4</v>
      </c>
      <c r="BJ2897" t="s">
        <v>545</v>
      </c>
      <c r="BM2897">
        <v>0</v>
      </c>
      <c r="BN2897">
        <v>0</v>
      </c>
      <c r="BO2897" t="s">
        <v>3</v>
      </c>
      <c r="BP2897">
        <v>0</v>
      </c>
      <c r="BQ2897">
        <v>1</v>
      </c>
      <c r="BR2897">
        <v>0</v>
      </c>
      <c r="BS2897">
        <v>1</v>
      </c>
      <c r="BT2897">
        <v>1</v>
      </c>
      <c r="BU2897">
        <v>1</v>
      </c>
      <c r="BV2897">
        <v>1</v>
      </c>
      <c r="BW2897">
        <v>1</v>
      </c>
      <c r="BX2897">
        <v>1</v>
      </c>
      <c r="BY2897" t="s">
        <v>3</v>
      </c>
      <c r="BZ2897">
        <v>70</v>
      </c>
      <c r="CA2897">
        <v>10</v>
      </c>
      <c r="CB2897" t="s">
        <v>3</v>
      </c>
      <c r="CE2897">
        <v>0</v>
      </c>
      <c r="CF2897">
        <v>0</v>
      </c>
      <c r="CG2897">
        <v>0</v>
      </c>
      <c r="CM2897">
        <v>0</v>
      </c>
      <c r="CN2897" t="s">
        <v>3</v>
      </c>
      <c r="CO2897">
        <v>0</v>
      </c>
      <c r="CP2897">
        <f t="shared" si="2076"/>
        <v>721.98</v>
      </c>
      <c r="CQ2897">
        <f t="shared" si="2077"/>
        <v>0</v>
      </c>
      <c r="CR2897">
        <f t="shared" si="2078"/>
        <v>0</v>
      </c>
      <c r="CS2897">
        <f t="shared" si="2079"/>
        <v>0</v>
      </c>
      <c r="CT2897">
        <f t="shared" si="2080"/>
        <v>3609.9</v>
      </c>
      <c r="CU2897">
        <f t="shared" si="2081"/>
        <v>0</v>
      </c>
      <c r="CV2897">
        <f t="shared" si="2082"/>
        <v>5.92</v>
      </c>
      <c r="CW2897">
        <f t="shared" si="2083"/>
        <v>0</v>
      </c>
      <c r="CX2897">
        <f t="shared" si="2084"/>
        <v>0</v>
      </c>
      <c r="CY2897">
        <f t="shared" si="2085"/>
        <v>505.38599999999997</v>
      </c>
      <c r="CZ2897">
        <f t="shared" si="2086"/>
        <v>72.198000000000008</v>
      </c>
      <c r="DC2897" t="s">
        <v>3</v>
      </c>
      <c r="DD2897" t="s">
        <v>3</v>
      </c>
      <c r="DE2897" t="s">
        <v>3</v>
      </c>
      <c r="DF2897" t="s">
        <v>3</v>
      </c>
      <c r="DG2897" t="s">
        <v>3</v>
      </c>
      <c r="DH2897" t="s">
        <v>3</v>
      </c>
      <c r="DI2897" t="s">
        <v>3</v>
      </c>
      <c r="DJ2897" t="s">
        <v>3</v>
      </c>
      <c r="DK2897" t="s">
        <v>3</v>
      </c>
      <c r="DL2897" t="s">
        <v>3</v>
      </c>
      <c r="DM2897" t="s">
        <v>3</v>
      </c>
      <c r="DN2897">
        <v>0</v>
      </c>
      <c r="DO2897">
        <v>0</v>
      </c>
      <c r="DP2897">
        <v>1</v>
      </c>
      <c r="DQ2897">
        <v>1</v>
      </c>
      <c r="DU2897">
        <v>1003</v>
      </c>
      <c r="DV2897" t="s">
        <v>26</v>
      </c>
      <c r="DW2897" t="s">
        <v>26</v>
      </c>
      <c r="DX2897">
        <v>100</v>
      </c>
      <c r="DZ2897" t="s">
        <v>3</v>
      </c>
      <c r="EA2897" t="s">
        <v>3</v>
      </c>
      <c r="EB2897" t="s">
        <v>3</v>
      </c>
      <c r="EC2897" t="s">
        <v>3</v>
      </c>
      <c r="EE2897">
        <v>35096056</v>
      </c>
      <c r="EF2897">
        <v>1</v>
      </c>
      <c r="EG2897" t="s">
        <v>20</v>
      </c>
      <c r="EH2897">
        <v>0</v>
      </c>
      <c r="EI2897" t="s">
        <v>3</v>
      </c>
      <c r="EJ2897">
        <v>4</v>
      </c>
      <c r="EK2897">
        <v>0</v>
      </c>
      <c r="EL2897" t="s">
        <v>21</v>
      </c>
      <c r="EM2897" t="s">
        <v>22</v>
      </c>
      <c r="EO2897" t="s">
        <v>3</v>
      </c>
      <c r="EQ2897">
        <v>2097152</v>
      </c>
      <c r="ER2897">
        <v>3609.9</v>
      </c>
      <c r="ES2897">
        <v>0</v>
      </c>
      <c r="ET2897">
        <v>0</v>
      </c>
      <c r="EU2897">
        <v>0</v>
      </c>
      <c r="EV2897">
        <v>3609.9</v>
      </c>
      <c r="EW2897">
        <v>5.92</v>
      </c>
      <c r="EX2897">
        <v>0</v>
      </c>
      <c r="EY2897">
        <v>0</v>
      </c>
      <c r="FQ2897">
        <v>0</v>
      </c>
      <c r="FR2897">
        <v>0</v>
      </c>
      <c r="FS2897">
        <v>0</v>
      </c>
      <c r="FX2897">
        <v>70</v>
      </c>
      <c r="FY2897">
        <v>10</v>
      </c>
      <c r="GA2897" t="s">
        <v>3</v>
      </c>
      <c r="GD2897">
        <v>0</v>
      </c>
      <c r="GF2897">
        <v>1485820568</v>
      </c>
      <c r="GG2897">
        <v>2</v>
      </c>
      <c r="GH2897">
        <v>1</v>
      </c>
      <c r="GI2897">
        <v>-2</v>
      </c>
      <c r="GJ2897">
        <v>0</v>
      </c>
      <c r="GK2897">
        <f>ROUND(R2897*(R12)/100,2)</f>
        <v>0</v>
      </c>
      <c r="GL2897">
        <f t="shared" si="2087"/>
        <v>0</v>
      </c>
      <c r="GM2897">
        <f t="shared" si="2088"/>
        <v>1299.57</v>
      </c>
      <c r="GN2897">
        <f t="shared" si="2089"/>
        <v>0</v>
      </c>
      <c r="GO2897">
        <f t="shared" si="2090"/>
        <v>0</v>
      </c>
      <c r="GP2897">
        <f t="shared" si="2091"/>
        <v>1299.57</v>
      </c>
      <c r="GR2897">
        <v>0</v>
      </c>
      <c r="GS2897">
        <v>3</v>
      </c>
      <c r="GT2897">
        <v>0</v>
      </c>
      <c r="GU2897" t="s">
        <v>3</v>
      </c>
      <c r="GV2897">
        <f t="shared" si="2092"/>
        <v>0</v>
      </c>
      <c r="GW2897">
        <v>1</v>
      </c>
      <c r="GX2897">
        <f t="shared" si="2093"/>
        <v>0</v>
      </c>
      <c r="HA2897">
        <v>0</v>
      </c>
      <c r="HB2897">
        <v>0</v>
      </c>
      <c r="HC2897">
        <f t="shared" si="2094"/>
        <v>0</v>
      </c>
      <c r="HE2897" t="s">
        <v>3</v>
      </c>
      <c r="HF2897" t="s">
        <v>3</v>
      </c>
      <c r="HM2897" t="s">
        <v>3</v>
      </c>
      <c r="HN2897" t="s">
        <v>3</v>
      </c>
      <c r="HO2897" t="s">
        <v>3</v>
      </c>
      <c r="HP2897" t="s">
        <v>3</v>
      </c>
      <c r="HQ2897" t="s">
        <v>3</v>
      </c>
      <c r="HS2897">
        <v>0</v>
      </c>
      <c r="IK2897">
        <v>0</v>
      </c>
    </row>
    <row r="2898" spans="1:245" x14ac:dyDescent="0.2">
      <c r="A2898">
        <v>17</v>
      </c>
      <c r="B2898">
        <v>1</v>
      </c>
      <c r="C2898">
        <f>ROW(SmtRes!A937)</f>
        <v>937</v>
      </c>
      <c r="D2898">
        <f>ROW(EtalonRes!A937)</f>
        <v>937</v>
      </c>
      <c r="E2898" t="s">
        <v>649</v>
      </c>
      <c r="F2898" t="s">
        <v>29</v>
      </c>
      <c r="G2898" t="s">
        <v>30</v>
      </c>
      <c r="H2898" t="s">
        <v>26</v>
      </c>
      <c r="I2898">
        <f>ROUND(50/100,9)</f>
        <v>0.5</v>
      </c>
      <c r="J2898">
        <v>0</v>
      </c>
      <c r="K2898">
        <f>ROUND(50/100,9)</f>
        <v>0.5</v>
      </c>
      <c r="O2898">
        <f t="shared" si="2056"/>
        <v>6148.28</v>
      </c>
      <c r="P2898">
        <f t="shared" si="2057"/>
        <v>5342.71</v>
      </c>
      <c r="Q2898">
        <f t="shared" si="2058"/>
        <v>445.8</v>
      </c>
      <c r="R2898">
        <f t="shared" si="2059"/>
        <v>227.18</v>
      </c>
      <c r="S2898">
        <f t="shared" si="2060"/>
        <v>359.77</v>
      </c>
      <c r="T2898">
        <f t="shared" si="2061"/>
        <v>0</v>
      </c>
      <c r="U2898">
        <f t="shared" si="2062"/>
        <v>0.59</v>
      </c>
      <c r="V2898">
        <f t="shared" si="2063"/>
        <v>0</v>
      </c>
      <c r="W2898">
        <f t="shared" si="2064"/>
        <v>0</v>
      </c>
      <c r="X2898">
        <f t="shared" si="2065"/>
        <v>251.84</v>
      </c>
      <c r="Y2898">
        <f t="shared" si="2066"/>
        <v>35.979999999999997</v>
      </c>
      <c r="AA2898">
        <v>35364244</v>
      </c>
      <c r="AB2898">
        <f t="shared" si="2067"/>
        <v>12296.54</v>
      </c>
      <c r="AC2898">
        <f t="shared" si="2068"/>
        <v>10685.41</v>
      </c>
      <c r="AD2898">
        <f t="shared" si="2069"/>
        <v>891.59</v>
      </c>
      <c r="AE2898">
        <f t="shared" si="2070"/>
        <v>454.35</v>
      </c>
      <c r="AF2898">
        <f t="shared" si="2071"/>
        <v>719.54</v>
      </c>
      <c r="AG2898">
        <f t="shared" si="2072"/>
        <v>0</v>
      </c>
      <c r="AH2898">
        <f t="shared" si="2073"/>
        <v>1.18</v>
      </c>
      <c r="AI2898">
        <f t="shared" si="2074"/>
        <v>0</v>
      </c>
      <c r="AJ2898">
        <f t="shared" si="2075"/>
        <v>0</v>
      </c>
      <c r="AK2898">
        <v>12296.54</v>
      </c>
      <c r="AL2898">
        <v>10685.41</v>
      </c>
      <c r="AM2898">
        <v>891.59</v>
      </c>
      <c r="AN2898">
        <v>454.35</v>
      </c>
      <c r="AO2898">
        <v>719.54</v>
      </c>
      <c r="AP2898">
        <v>0</v>
      </c>
      <c r="AQ2898">
        <v>1.18</v>
      </c>
      <c r="AR2898">
        <v>0</v>
      </c>
      <c r="AS2898">
        <v>0</v>
      </c>
      <c r="AT2898">
        <v>70</v>
      </c>
      <c r="AU2898">
        <v>10</v>
      </c>
      <c r="AV2898">
        <v>1</v>
      </c>
      <c r="AW2898">
        <v>1</v>
      </c>
      <c r="AZ2898">
        <v>1</v>
      </c>
      <c r="BA2898">
        <v>1</v>
      </c>
      <c r="BB2898">
        <v>1</v>
      </c>
      <c r="BC2898">
        <v>1</v>
      </c>
      <c r="BD2898" t="s">
        <v>3</v>
      </c>
      <c r="BE2898" t="s">
        <v>3</v>
      </c>
      <c r="BF2898" t="s">
        <v>3</v>
      </c>
      <c r="BG2898" t="s">
        <v>3</v>
      </c>
      <c r="BH2898">
        <v>0</v>
      </c>
      <c r="BI2898">
        <v>4</v>
      </c>
      <c r="BJ2898" t="s">
        <v>31</v>
      </c>
      <c r="BM2898">
        <v>0</v>
      </c>
      <c r="BN2898">
        <v>0</v>
      </c>
      <c r="BO2898" t="s">
        <v>3</v>
      </c>
      <c r="BP2898">
        <v>0</v>
      </c>
      <c r="BQ2898">
        <v>1</v>
      </c>
      <c r="BR2898">
        <v>0</v>
      </c>
      <c r="BS2898">
        <v>1</v>
      </c>
      <c r="BT2898">
        <v>1</v>
      </c>
      <c r="BU2898">
        <v>1</v>
      </c>
      <c r="BV2898">
        <v>1</v>
      </c>
      <c r="BW2898">
        <v>1</v>
      </c>
      <c r="BX2898">
        <v>1</v>
      </c>
      <c r="BY2898" t="s">
        <v>3</v>
      </c>
      <c r="BZ2898">
        <v>70</v>
      </c>
      <c r="CA2898">
        <v>10</v>
      </c>
      <c r="CB2898" t="s">
        <v>3</v>
      </c>
      <c r="CE2898">
        <v>0</v>
      </c>
      <c r="CF2898">
        <v>0</v>
      </c>
      <c r="CG2898">
        <v>0</v>
      </c>
      <c r="CM2898">
        <v>0</v>
      </c>
      <c r="CN2898" t="s">
        <v>3</v>
      </c>
      <c r="CO2898">
        <v>0</v>
      </c>
      <c r="CP2898">
        <f t="shared" si="2076"/>
        <v>6148.2800000000007</v>
      </c>
      <c r="CQ2898">
        <f t="shared" si="2077"/>
        <v>10685.41</v>
      </c>
      <c r="CR2898">
        <f t="shared" si="2078"/>
        <v>891.59</v>
      </c>
      <c r="CS2898">
        <f t="shared" si="2079"/>
        <v>454.35</v>
      </c>
      <c r="CT2898">
        <f t="shared" si="2080"/>
        <v>719.54</v>
      </c>
      <c r="CU2898">
        <f t="shared" si="2081"/>
        <v>0</v>
      </c>
      <c r="CV2898">
        <f t="shared" si="2082"/>
        <v>1.18</v>
      </c>
      <c r="CW2898">
        <f t="shared" si="2083"/>
        <v>0</v>
      </c>
      <c r="CX2898">
        <f t="shared" si="2084"/>
        <v>0</v>
      </c>
      <c r="CY2898">
        <f t="shared" si="2085"/>
        <v>251.83899999999997</v>
      </c>
      <c r="CZ2898">
        <f t="shared" si="2086"/>
        <v>35.976999999999997</v>
      </c>
      <c r="DC2898" t="s">
        <v>3</v>
      </c>
      <c r="DD2898" t="s">
        <v>3</v>
      </c>
      <c r="DE2898" t="s">
        <v>3</v>
      </c>
      <c r="DF2898" t="s">
        <v>3</v>
      </c>
      <c r="DG2898" t="s">
        <v>3</v>
      </c>
      <c r="DH2898" t="s">
        <v>3</v>
      </c>
      <c r="DI2898" t="s">
        <v>3</v>
      </c>
      <c r="DJ2898" t="s">
        <v>3</v>
      </c>
      <c r="DK2898" t="s">
        <v>3</v>
      </c>
      <c r="DL2898" t="s">
        <v>3</v>
      </c>
      <c r="DM2898" t="s">
        <v>3</v>
      </c>
      <c r="DN2898">
        <v>0</v>
      </c>
      <c r="DO2898">
        <v>0</v>
      </c>
      <c r="DP2898">
        <v>1</v>
      </c>
      <c r="DQ2898">
        <v>1</v>
      </c>
      <c r="DU2898">
        <v>1003</v>
      </c>
      <c r="DV2898" t="s">
        <v>26</v>
      </c>
      <c r="DW2898" t="s">
        <v>26</v>
      </c>
      <c r="DX2898">
        <v>100</v>
      </c>
      <c r="DZ2898" t="s">
        <v>3</v>
      </c>
      <c r="EA2898" t="s">
        <v>3</v>
      </c>
      <c r="EB2898" t="s">
        <v>3</v>
      </c>
      <c r="EC2898" t="s">
        <v>3</v>
      </c>
      <c r="EE2898">
        <v>35096056</v>
      </c>
      <c r="EF2898">
        <v>1</v>
      </c>
      <c r="EG2898" t="s">
        <v>20</v>
      </c>
      <c r="EH2898">
        <v>0</v>
      </c>
      <c r="EI2898" t="s">
        <v>3</v>
      </c>
      <c r="EJ2898">
        <v>4</v>
      </c>
      <c r="EK2898">
        <v>0</v>
      </c>
      <c r="EL2898" t="s">
        <v>21</v>
      </c>
      <c r="EM2898" t="s">
        <v>22</v>
      </c>
      <c r="EO2898" t="s">
        <v>3</v>
      </c>
      <c r="EQ2898">
        <v>2097152</v>
      </c>
      <c r="ER2898">
        <v>12296.54</v>
      </c>
      <c r="ES2898">
        <v>10685.41</v>
      </c>
      <c r="ET2898">
        <v>891.59</v>
      </c>
      <c r="EU2898">
        <v>454.35</v>
      </c>
      <c r="EV2898">
        <v>719.54</v>
      </c>
      <c r="EW2898">
        <v>1.18</v>
      </c>
      <c r="EX2898">
        <v>0</v>
      </c>
      <c r="EY2898">
        <v>0</v>
      </c>
      <c r="FQ2898">
        <v>0</v>
      </c>
      <c r="FR2898">
        <v>0</v>
      </c>
      <c r="FS2898">
        <v>0</v>
      </c>
      <c r="FX2898">
        <v>70</v>
      </c>
      <c r="FY2898">
        <v>10</v>
      </c>
      <c r="GA2898" t="s">
        <v>3</v>
      </c>
      <c r="GD2898">
        <v>0</v>
      </c>
      <c r="GF2898">
        <v>1756020469</v>
      </c>
      <c r="GG2898">
        <v>2</v>
      </c>
      <c r="GH2898">
        <v>1</v>
      </c>
      <c r="GI2898">
        <v>-2</v>
      </c>
      <c r="GJ2898">
        <v>0</v>
      </c>
      <c r="GK2898">
        <f>ROUND(R2898*(R12)/100,2)</f>
        <v>245.35</v>
      </c>
      <c r="GL2898">
        <f t="shared" si="2087"/>
        <v>0</v>
      </c>
      <c r="GM2898">
        <f t="shared" si="2088"/>
        <v>6681.45</v>
      </c>
      <c r="GN2898">
        <f t="shared" si="2089"/>
        <v>0</v>
      </c>
      <c r="GO2898">
        <f t="shared" si="2090"/>
        <v>0</v>
      </c>
      <c r="GP2898">
        <f t="shared" si="2091"/>
        <v>6681.45</v>
      </c>
      <c r="GR2898">
        <v>0</v>
      </c>
      <c r="GS2898">
        <v>3</v>
      </c>
      <c r="GT2898">
        <v>0</v>
      </c>
      <c r="GU2898" t="s">
        <v>3</v>
      </c>
      <c r="GV2898">
        <f t="shared" si="2092"/>
        <v>0</v>
      </c>
      <c r="GW2898">
        <v>1</v>
      </c>
      <c r="GX2898">
        <f t="shared" si="2093"/>
        <v>0</v>
      </c>
      <c r="HA2898">
        <v>0</v>
      </c>
      <c r="HB2898">
        <v>0</v>
      </c>
      <c r="HC2898">
        <f t="shared" si="2094"/>
        <v>0</v>
      </c>
      <c r="HE2898" t="s">
        <v>3</v>
      </c>
      <c r="HF2898" t="s">
        <v>3</v>
      </c>
      <c r="HM2898" t="s">
        <v>3</v>
      </c>
      <c r="HN2898" t="s">
        <v>3</v>
      </c>
      <c r="HO2898" t="s">
        <v>3</v>
      </c>
      <c r="HP2898" t="s">
        <v>3</v>
      </c>
      <c r="HQ2898" t="s">
        <v>3</v>
      </c>
      <c r="HS2898">
        <v>0</v>
      </c>
      <c r="IK2898">
        <v>0</v>
      </c>
    </row>
    <row r="2899" spans="1:245" x14ac:dyDescent="0.2">
      <c r="A2899">
        <v>17</v>
      </c>
      <c r="B2899">
        <v>1</v>
      </c>
      <c r="E2899" t="s">
        <v>650</v>
      </c>
      <c r="F2899" t="s">
        <v>33</v>
      </c>
      <c r="G2899" t="s">
        <v>34</v>
      </c>
      <c r="H2899" t="s">
        <v>35</v>
      </c>
      <c r="I2899">
        <v>0.05</v>
      </c>
      <c r="J2899">
        <v>0</v>
      </c>
      <c r="K2899">
        <v>0.05</v>
      </c>
      <c r="O2899">
        <f t="shared" si="2056"/>
        <v>6476.63</v>
      </c>
      <c r="P2899">
        <f t="shared" si="2057"/>
        <v>6476.63</v>
      </c>
      <c r="Q2899">
        <f t="shared" si="2058"/>
        <v>0</v>
      </c>
      <c r="R2899">
        <f t="shared" si="2059"/>
        <v>0</v>
      </c>
      <c r="S2899">
        <f t="shared" si="2060"/>
        <v>0</v>
      </c>
      <c r="T2899">
        <f t="shared" si="2061"/>
        <v>0</v>
      </c>
      <c r="U2899">
        <f t="shared" si="2062"/>
        <v>0</v>
      </c>
      <c r="V2899">
        <f t="shared" si="2063"/>
        <v>0</v>
      </c>
      <c r="W2899">
        <f t="shared" si="2064"/>
        <v>0</v>
      </c>
      <c r="X2899">
        <f t="shared" si="2065"/>
        <v>0</v>
      </c>
      <c r="Y2899">
        <f t="shared" si="2066"/>
        <v>0</v>
      </c>
      <c r="AA2899">
        <v>35364244</v>
      </c>
      <c r="AB2899">
        <f t="shared" si="2067"/>
        <v>129532.62</v>
      </c>
      <c r="AC2899">
        <f t="shared" si="2068"/>
        <v>129532.62</v>
      </c>
      <c r="AD2899">
        <f t="shared" si="2069"/>
        <v>0</v>
      </c>
      <c r="AE2899">
        <f t="shared" si="2070"/>
        <v>0</v>
      </c>
      <c r="AF2899">
        <f t="shared" si="2071"/>
        <v>0</v>
      </c>
      <c r="AG2899">
        <f t="shared" si="2072"/>
        <v>0</v>
      </c>
      <c r="AH2899">
        <f t="shared" si="2073"/>
        <v>0</v>
      </c>
      <c r="AI2899">
        <f t="shared" si="2074"/>
        <v>0</v>
      </c>
      <c r="AJ2899">
        <f t="shared" si="2075"/>
        <v>0</v>
      </c>
      <c r="AK2899">
        <v>129532.62</v>
      </c>
      <c r="AL2899">
        <v>129532.62</v>
      </c>
      <c r="AM2899">
        <v>0</v>
      </c>
      <c r="AN2899">
        <v>0</v>
      </c>
      <c r="AO2899">
        <v>0</v>
      </c>
      <c r="AP2899">
        <v>0</v>
      </c>
      <c r="AQ2899">
        <v>0</v>
      </c>
      <c r="AR2899">
        <v>0</v>
      </c>
      <c r="AS2899">
        <v>0</v>
      </c>
      <c r="AT2899">
        <v>70</v>
      </c>
      <c r="AU2899">
        <v>10</v>
      </c>
      <c r="AV2899">
        <v>1</v>
      </c>
      <c r="AW2899">
        <v>1</v>
      </c>
      <c r="AZ2899">
        <v>1</v>
      </c>
      <c r="BA2899">
        <v>1</v>
      </c>
      <c r="BB2899">
        <v>1</v>
      </c>
      <c r="BC2899">
        <v>1</v>
      </c>
      <c r="BD2899" t="s">
        <v>3</v>
      </c>
      <c r="BE2899" t="s">
        <v>3</v>
      </c>
      <c r="BF2899" t="s">
        <v>3</v>
      </c>
      <c r="BG2899" t="s">
        <v>3</v>
      </c>
      <c r="BH2899">
        <v>3</v>
      </c>
      <c r="BI2899">
        <v>4</v>
      </c>
      <c r="BJ2899" t="s">
        <v>36</v>
      </c>
      <c r="BM2899">
        <v>0</v>
      </c>
      <c r="BN2899">
        <v>0</v>
      </c>
      <c r="BO2899" t="s">
        <v>3</v>
      </c>
      <c r="BP2899">
        <v>0</v>
      </c>
      <c r="BQ2899">
        <v>1</v>
      </c>
      <c r="BR2899">
        <v>0</v>
      </c>
      <c r="BS2899">
        <v>1</v>
      </c>
      <c r="BT2899">
        <v>1</v>
      </c>
      <c r="BU2899">
        <v>1</v>
      </c>
      <c r="BV2899">
        <v>1</v>
      </c>
      <c r="BW2899">
        <v>1</v>
      </c>
      <c r="BX2899">
        <v>1</v>
      </c>
      <c r="BY2899" t="s">
        <v>3</v>
      </c>
      <c r="BZ2899">
        <v>70</v>
      </c>
      <c r="CA2899">
        <v>10</v>
      </c>
      <c r="CB2899" t="s">
        <v>3</v>
      </c>
      <c r="CE2899">
        <v>0</v>
      </c>
      <c r="CF2899">
        <v>0</v>
      </c>
      <c r="CG2899">
        <v>0</v>
      </c>
      <c r="CM2899">
        <v>0</v>
      </c>
      <c r="CN2899" t="s">
        <v>3</v>
      </c>
      <c r="CO2899">
        <v>0</v>
      </c>
      <c r="CP2899">
        <f t="shared" si="2076"/>
        <v>6476.63</v>
      </c>
      <c r="CQ2899">
        <f t="shared" si="2077"/>
        <v>129532.62</v>
      </c>
      <c r="CR2899">
        <f t="shared" si="2078"/>
        <v>0</v>
      </c>
      <c r="CS2899">
        <f t="shared" si="2079"/>
        <v>0</v>
      </c>
      <c r="CT2899">
        <f t="shared" si="2080"/>
        <v>0</v>
      </c>
      <c r="CU2899">
        <f t="shared" si="2081"/>
        <v>0</v>
      </c>
      <c r="CV2899">
        <f t="shared" si="2082"/>
        <v>0</v>
      </c>
      <c r="CW2899">
        <f t="shared" si="2083"/>
        <v>0</v>
      </c>
      <c r="CX2899">
        <f t="shared" si="2084"/>
        <v>0</v>
      </c>
      <c r="CY2899">
        <f t="shared" si="2085"/>
        <v>0</v>
      </c>
      <c r="CZ2899">
        <f t="shared" si="2086"/>
        <v>0</v>
      </c>
      <c r="DC2899" t="s">
        <v>3</v>
      </c>
      <c r="DD2899" t="s">
        <v>3</v>
      </c>
      <c r="DE2899" t="s">
        <v>3</v>
      </c>
      <c r="DF2899" t="s">
        <v>3</v>
      </c>
      <c r="DG2899" t="s">
        <v>3</v>
      </c>
      <c r="DH2899" t="s">
        <v>3</v>
      </c>
      <c r="DI2899" t="s">
        <v>3</v>
      </c>
      <c r="DJ2899" t="s">
        <v>3</v>
      </c>
      <c r="DK2899" t="s">
        <v>3</v>
      </c>
      <c r="DL2899" t="s">
        <v>3</v>
      </c>
      <c r="DM2899" t="s">
        <v>3</v>
      </c>
      <c r="DN2899">
        <v>0</v>
      </c>
      <c r="DO2899">
        <v>0</v>
      </c>
      <c r="DP2899">
        <v>1</v>
      </c>
      <c r="DQ2899">
        <v>1</v>
      </c>
      <c r="DU2899">
        <v>1003</v>
      </c>
      <c r="DV2899" t="s">
        <v>35</v>
      </c>
      <c r="DW2899" t="s">
        <v>35</v>
      </c>
      <c r="DX2899">
        <v>1000</v>
      </c>
      <c r="DZ2899" t="s">
        <v>3</v>
      </c>
      <c r="EA2899" t="s">
        <v>3</v>
      </c>
      <c r="EB2899" t="s">
        <v>3</v>
      </c>
      <c r="EC2899" t="s">
        <v>3</v>
      </c>
      <c r="EE2899">
        <v>35096056</v>
      </c>
      <c r="EF2899">
        <v>1</v>
      </c>
      <c r="EG2899" t="s">
        <v>20</v>
      </c>
      <c r="EH2899">
        <v>0</v>
      </c>
      <c r="EI2899" t="s">
        <v>3</v>
      </c>
      <c r="EJ2899">
        <v>4</v>
      </c>
      <c r="EK2899">
        <v>0</v>
      </c>
      <c r="EL2899" t="s">
        <v>21</v>
      </c>
      <c r="EM2899" t="s">
        <v>22</v>
      </c>
      <c r="EO2899" t="s">
        <v>3</v>
      </c>
      <c r="EQ2899">
        <v>2097152</v>
      </c>
      <c r="ER2899">
        <v>129532.62</v>
      </c>
      <c r="ES2899">
        <v>129532.62</v>
      </c>
      <c r="ET2899">
        <v>0</v>
      </c>
      <c r="EU2899">
        <v>0</v>
      </c>
      <c r="EV2899">
        <v>0</v>
      </c>
      <c r="EW2899">
        <v>0</v>
      </c>
      <c r="EX2899">
        <v>0</v>
      </c>
      <c r="EY2899">
        <v>0</v>
      </c>
      <c r="FQ2899">
        <v>0</v>
      </c>
      <c r="FR2899">
        <v>0</v>
      </c>
      <c r="FS2899">
        <v>0</v>
      </c>
      <c r="FX2899">
        <v>70</v>
      </c>
      <c r="FY2899">
        <v>10</v>
      </c>
      <c r="GA2899" t="s">
        <v>3</v>
      </c>
      <c r="GD2899">
        <v>0</v>
      </c>
      <c r="GF2899">
        <v>7717958</v>
      </c>
      <c r="GG2899">
        <v>2</v>
      </c>
      <c r="GH2899">
        <v>1</v>
      </c>
      <c r="GI2899">
        <v>-2</v>
      </c>
      <c r="GJ2899">
        <v>0</v>
      </c>
      <c r="GK2899">
        <f>ROUND(R2899*(R12)/100,2)</f>
        <v>0</v>
      </c>
      <c r="GL2899">
        <f t="shared" si="2087"/>
        <v>0</v>
      </c>
      <c r="GM2899">
        <f t="shared" si="2088"/>
        <v>6476.63</v>
      </c>
      <c r="GN2899">
        <f t="shared" si="2089"/>
        <v>0</v>
      </c>
      <c r="GO2899">
        <f t="shared" si="2090"/>
        <v>0</v>
      </c>
      <c r="GP2899">
        <f t="shared" si="2091"/>
        <v>6476.63</v>
      </c>
      <c r="GR2899">
        <v>0</v>
      </c>
      <c r="GS2899">
        <v>3</v>
      </c>
      <c r="GT2899">
        <v>0</v>
      </c>
      <c r="GU2899" t="s">
        <v>3</v>
      </c>
      <c r="GV2899">
        <f t="shared" si="2092"/>
        <v>0</v>
      </c>
      <c r="GW2899">
        <v>1</v>
      </c>
      <c r="GX2899">
        <f t="shared" si="2093"/>
        <v>0</v>
      </c>
      <c r="HA2899">
        <v>0</v>
      </c>
      <c r="HB2899">
        <v>0</v>
      </c>
      <c r="HC2899">
        <f t="shared" si="2094"/>
        <v>0</v>
      </c>
      <c r="HE2899" t="s">
        <v>3</v>
      </c>
      <c r="HF2899" t="s">
        <v>3</v>
      </c>
      <c r="HM2899" t="s">
        <v>3</v>
      </c>
      <c r="HN2899" t="s">
        <v>3</v>
      </c>
      <c r="HO2899" t="s">
        <v>3</v>
      </c>
      <c r="HP2899" t="s">
        <v>3</v>
      </c>
      <c r="HQ2899" t="s">
        <v>3</v>
      </c>
      <c r="HS2899">
        <v>0</v>
      </c>
      <c r="IK2899">
        <v>0</v>
      </c>
    </row>
    <row r="2900" spans="1:245" x14ac:dyDescent="0.2">
      <c r="A2900">
        <v>17</v>
      </c>
      <c r="B2900">
        <v>1</v>
      </c>
      <c r="C2900">
        <f>ROW(SmtRes!A938)</f>
        <v>938</v>
      </c>
      <c r="D2900">
        <f>ROW(EtalonRes!A938)</f>
        <v>938</v>
      </c>
      <c r="E2900" t="s">
        <v>651</v>
      </c>
      <c r="F2900" t="s">
        <v>62</v>
      </c>
      <c r="G2900" t="s">
        <v>63</v>
      </c>
      <c r="H2900" t="s">
        <v>64</v>
      </c>
      <c r="I2900">
        <f>ROUND(18/100,9)</f>
        <v>0.18</v>
      </c>
      <c r="J2900">
        <v>0</v>
      </c>
      <c r="K2900">
        <f>ROUND(18/100,9)</f>
        <v>0.18</v>
      </c>
      <c r="O2900">
        <f t="shared" si="2056"/>
        <v>2083.34</v>
      </c>
      <c r="P2900">
        <f t="shared" si="2057"/>
        <v>0</v>
      </c>
      <c r="Q2900">
        <f t="shared" si="2058"/>
        <v>0</v>
      </c>
      <c r="R2900">
        <f t="shared" si="2059"/>
        <v>0</v>
      </c>
      <c r="S2900">
        <f t="shared" si="2060"/>
        <v>2083.34</v>
      </c>
      <c r="T2900">
        <f t="shared" si="2061"/>
        <v>0</v>
      </c>
      <c r="U2900">
        <f t="shared" si="2062"/>
        <v>3.1985999999999999</v>
      </c>
      <c r="V2900">
        <f t="shared" si="2063"/>
        <v>0</v>
      </c>
      <c r="W2900">
        <f t="shared" si="2064"/>
        <v>0</v>
      </c>
      <c r="X2900">
        <f t="shared" si="2065"/>
        <v>1458.34</v>
      </c>
      <c r="Y2900">
        <f t="shared" si="2066"/>
        <v>208.33</v>
      </c>
      <c r="AA2900">
        <v>35364244</v>
      </c>
      <c r="AB2900">
        <f t="shared" si="2067"/>
        <v>11574.13</v>
      </c>
      <c r="AC2900">
        <f t="shared" si="2068"/>
        <v>0</v>
      </c>
      <c r="AD2900">
        <f t="shared" si="2069"/>
        <v>0</v>
      </c>
      <c r="AE2900">
        <f t="shared" si="2070"/>
        <v>0</v>
      </c>
      <c r="AF2900">
        <f t="shared" si="2071"/>
        <v>11574.13</v>
      </c>
      <c r="AG2900">
        <f t="shared" si="2072"/>
        <v>0</v>
      </c>
      <c r="AH2900">
        <f t="shared" si="2073"/>
        <v>17.77</v>
      </c>
      <c r="AI2900">
        <f t="shared" si="2074"/>
        <v>0</v>
      </c>
      <c r="AJ2900">
        <f t="shared" si="2075"/>
        <v>0</v>
      </c>
      <c r="AK2900">
        <v>11574.13</v>
      </c>
      <c r="AL2900">
        <v>0</v>
      </c>
      <c r="AM2900">
        <v>0</v>
      </c>
      <c r="AN2900">
        <v>0</v>
      </c>
      <c r="AO2900">
        <v>11574.13</v>
      </c>
      <c r="AP2900">
        <v>0</v>
      </c>
      <c r="AQ2900">
        <v>17.77</v>
      </c>
      <c r="AR2900">
        <v>0</v>
      </c>
      <c r="AS2900">
        <v>0</v>
      </c>
      <c r="AT2900">
        <v>70</v>
      </c>
      <c r="AU2900">
        <v>10</v>
      </c>
      <c r="AV2900">
        <v>1</v>
      </c>
      <c r="AW2900">
        <v>1</v>
      </c>
      <c r="AZ2900">
        <v>1</v>
      </c>
      <c r="BA2900">
        <v>1</v>
      </c>
      <c r="BB2900">
        <v>1</v>
      </c>
      <c r="BC2900">
        <v>1</v>
      </c>
      <c r="BD2900" t="s">
        <v>3</v>
      </c>
      <c r="BE2900" t="s">
        <v>3</v>
      </c>
      <c r="BF2900" t="s">
        <v>3</v>
      </c>
      <c r="BG2900" t="s">
        <v>3</v>
      </c>
      <c r="BH2900">
        <v>0</v>
      </c>
      <c r="BI2900">
        <v>4</v>
      </c>
      <c r="BJ2900" t="s">
        <v>65</v>
      </c>
      <c r="BM2900">
        <v>0</v>
      </c>
      <c r="BN2900">
        <v>0</v>
      </c>
      <c r="BO2900" t="s">
        <v>3</v>
      </c>
      <c r="BP2900">
        <v>0</v>
      </c>
      <c r="BQ2900">
        <v>1</v>
      </c>
      <c r="BR2900">
        <v>0</v>
      </c>
      <c r="BS2900">
        <v>1</v>
      </c>
      <c r="BT2900">
        <v>1</v>
      </c>
      <c r="BU2900">
        <v>1</v>
      </c>
      <c r="BV2900">
        <v>1</v>
      </c>
      <c r="BW2900">
        <v>1</v>
      </c>
      <c r="BX2900">
        <v>1</v>
      </c>
      <c r="BY2900" t="s">
        <v>3</v>
      </c>
      <c r="BZ2900">
        <v>70</v>
      </c>
      <c r="CA2900">
        <v>10</v>
      </c>
      <c r="CB2900" t="s">
        <v>3</v>
      </c>
      <c r="CE2900">
        <v>0</v>
      </c>
      <c r="CF2900">
        <v>0</v>
      </c>
      <c r="CG2900">
        <v>0</v>
      </c>
      <c r="CM2900">
        <v>0</v>
      </c>
      <c r="CN2900" t="s">
        <v>3</v>
      </c>
      <c r="CO2900">
        <v>0</v>
      </c>
      <c r="CP2900">
        <f t="shared" si="2076"/>
        <v>2083.34</v>
      </c>
      <c r="CQ2900">
        <f t="shared" si="2077"/>
        <v>0</v>
      </c>
      <c r="CR2900">
        <f t="shared" si="2078"/>
        <v>0</v>
      </c>
      <c r="CS2900">
        <f t="shared" si="2079"/>
        <v>0</v>
      </c>
      <c r="CT2900">
        <f t="shared" si="2080"/>
        <v>11574.13</v>
      </c>
      <c r="CU2900">
        <f t="shared" si="2081"/>
        <v>0</v>
      </c>
      <c r="CV2900">
        <f t="shared" si="2082"/>
        <v>17.77</v>
      </c>
      <c r="CW2900">
        <f t="shared" si="2083"/>
        <v>0</v>
      </c>
      <c r="CX2900">
        <f t="shared" si="2084"/>
        <v>0</v>
      </c>
      <c r="CY2900">
        <f t="shared" si="2085"/>
        <v>1458.3380000000002</v>
      </c>
      <c r="CZ2900">
        <f t="shared" si="2086"/>
        <v>208.334</v>
      </c>
      <c r="DC2900" t="s">
        <v>3</v>
      </c>
      <c r="DD2900" t="s">
        <v>3</v>
      </c>
      <c r="DE2900" t="s">
        <v>3</v>
      </c>
      <c r="DF2900" t="s">
        <v>3</v>
      </c>
      <c r="DG2900" t="s">
        <v>3</v>
      </c>
      <c r="DH2900" t="s">
        <v>3</v>
      </c>
      <c r="DI2900" t="s">
        <v>3</v>
      </c>
      <c r="DJ2900" t="s">
        <v>3</v>
      </c>
      <c r="DK2900" t="s">
        <v>3</v>
      </c>
      <c r="DL2900" t="s">
        <v>3</v>
      </c>
      <c r="DM2900" t="s">
        <v>3</v>
      </c>
      <c r="DN2900">
        <v>0</v>
      </c>
      <c r="DO2900">
        <v>0</v>
      </c>
      <c r="DP2900">
        <v>1</v>
      </c>
      <c r="DQ2900">
        <v>1</v>
      </c>
      <c r="DU2900">
        <v>1013</v>
      </c>
      <c r="DV2900" t="s">
        <v>64</v>
      </c>
      <c r="DW2900" t="s">
        <v>64</v>
      </c>
      <c r="DX2900">
        <v>1</v>
      </c>
      <c r="DZ2900" t="s">
        <v>3</v>
      </c>
      <c r="EA2900" t="s">
        <v>3</v>
      </c>
      <c r="EB2900" t="s">
        <v>3</v>
      </c>
      <c r="EC2900" t="s">
        <v>3</v>
      </c>
      <c r="EE2900">
        <v>35096056</v>
      </c>
      <c r="EF2900">
        <v>1</v>
      </c>
      <c r="EG2900" t="s">
        <v>20</v>
      </c>
      <c r="EH2900">
        <v>0</v>
      </c>
      <c r="EI2900" t="s">
        <v>3</v>
      </c>
      <c r="EJ2900">
        <v>4</v>
      </c>
      <c r="EK2900">
        <v>0</v>
      </c>
      <c r="EL2900" t="s">
        <v>21</v>
      </c>
      <c r="EM2900" t="s">
        <v>22</v>
      </c>
      <c r="EO2900" t="s">
        <v>3</v>
      </c>
      <c r="EQ2900">
        <v>2097152</v>
      </c>
      <c r="ER2900">
        <v>11574.13</v>
      </c>
      <c r="ES2900">
        <v>0</v>
      </c>
      <c r="ET2900">
        <v>0</v>
      </c>
      <c r="EU2900">
        <v>0</v>
      </c>
      <c r="EV2900">
        <v>11574.13</v>
      </c>
      <c r="EW2900">
        <v>17.77</v>
      </c>
      <c r="EX2900">
        <v>0</v>
      </c>
      <c r="EY2900">
        <v>0</v>
      </c>
      <c r="FQ2900">
        <v>0</v>
      </c>
      <c r="FR2900">
        <v>0</v>
      </c>
      <c r="FS2900">
        <v>0</v>
      </c>
      <c r="FX2900">
        <v>70</v>
      </c>
      <c r="FY2900">
        <v>10</v>
      </c>
      <c r="GA2900" t="s">
        <v>3</v>
      </c>
      <c r="GD2900">
        <v>0</v>
      </c>
      <c r="GF2900">
        <v>407535083</v>
      </c>
      <c r="GG2900">
        <v>2</v>
      </c>
      <c r="GH2900">
        <v>1</v>
      </c>
      <c r="GI2900">
        <v>-2</v>
      </c>
      <c r="GJ2900">
        <v>0</v>
      </c>
      <c r="GK2900">
        <f>ROUND(R2900*(R12)/100,2)</f>
        <v>0</v>
      </c>
      <c r="GL2900">
        <f t="shared" si="2087"/>
        <v>0</v>
      </c>
      <c r="GM2900">
        <f t="shared" si="2088"/>
        <v>3750.01</v>
      </c>
      <c r="GN2900">
        <f t="shared" si="2089"/>
        <v>0</v>
      </c>
      <c r="GO2900">
        <f t="shared" si="2090"/>
        <v>0</v>
      </c>
      <c r="GP2900">
        <f t="shared" si="2091"/>
        <v>3750.01</v>
      </c>
      <c r="GR2900">
        <v>0</v>
      </c>
      <c r="GS2900">
        <v>3</v>
      </c>
      <c r="GT2900">
        <v>0</v>
      </c>
      <c r="GU2900" t="s">
        <v>3</v>
      </c>
      <c r="GV2900">
        <f t="shared" si="2092"/>
        <v>0</v>
      </c>
      <c r="GW2900">
        <v>1</v>
      </c>
      <c r="GX2900">
        <f t="shared" si="2093"/>
        <v>0</v>
      </c>
      <c r="HA2900">
        <v>0</v>
      </c>
      <c r="HB2900">
        <v>0</v>
      </c>
      <c r="HC2900">
        <f t="shared" si="2094"/>
        <v>0</v>
      </c>
      <c r="HE2900" t="s">
        <v>3</v>
      </c>
      <c r="HF2900" t="s">
        <v>3</v>
      </c>
      <c r="HM2900" t="s">
        <v>3</v>
      </c>
      <c r="HN2900" t="s">
        <v>3</v>
      </c>
      <c r="HO2900" t="s">
        <v>3</v>
      </c>
      <c r="HP2900" t="s">
        <v>3</v>
      </c>
      <c r="HQ2900" t="s">
        <v>3</v>
      </c>
      <c r="HS2900">
        <v>0</v>
      </c>
      <c r="IK2900">
        <v>0</v>
      </c>
    </row>
    <row r="2902" spans="1:245" x14ac:dyDescent="0.2">
      <c r="A2902">
        <v>51</v>
      </c>
      <c r="B2902">
        <f>B2886</f>
        <v>1</v>
      </c>
      <c r="C2902">
        <f>A2886</f>
        <v>4</v>
      </c>
      <c r="D2902">
        <f>ROW(A2886)</f>
        <v>2886</v>
      </c>
      <c r="F2902" t="str">
        <f>IF(F2886&lt;&gt;"",F2886,"")</f>
        <v>Новый раздел</v>
      </c>
      <c r="G2902" t="str">
        <f>IF(G2886&lt;&gt;"",G2886,"")</f>
        <v>Помещение 309 Рекриация</v>
      </c>
      <c r="H2902">
        <v>0</v>
      </c>
      <c r="O2902">
        <f t="shared" ref="O2902:T2902" si="2095">ROUND(AB2902,2)</f>
        <v>21893.69</v>
      </c>
      <c r="P2902">
        <f t="shared" si="2095"/>
        <v>14586.53</v>
      </c>
      <c r="Q2902">
        <f t="shared" si="2095"/>
        <v>475.37</v>
      </c>
      <c r="R2902">
        <f t="shared" si="2095"/>
        <v>227.63</v>
      </c>
      <c r="S2902">
        <f t="shared" si="2095"/>
        <v>6831.79</v>
      </c>
      <c r="T2902">
        <f t="shared" si="2095"/>
        <v>0</v>
      </c>
      <c r="U2902">
        <f>AH2902</f>
        <v>10.556800000000001</v>
      </c>
      <c r="V2902">
        <f>AI2902</f>
        <v>0</v>
      </c>
      <c r="W2902">
        <f>ROUND(AJ2902,2)</f>
        <v>0</v>
      </c>
      <c r="X2902">
        <f>ROUND(AK2902,2)</f>
        <v>4782.2700000000004</v>
      </c>
      <c r="Y2902">
        <f>ROUND(AL2902,2)</f>
        <v>683.17</v>
      </c>
      <c r="AB2902">
        <f>ROUND(SUMIF(AA2890:AA2900,"=35364244",O2890:O2900),2)</f>
        <v>21893.69</v>
      </c>
      <c r="AC2902">
        <f>ROUND(SUMIF(AA2890:AA2900,"=35364244",P2890:P2900),2)</f>
        <v>14586.53</v>
      </c>
      <c r="AD2902">
        <f>ROUND(SUMIF(AA2890:AA2900,"=35364244",Q2890:Q2900),2)</f>
        <v>475.37</v>
      </c>
      <c r="AE2902">
        <f>ROUND(SUMIF(AA2890:AA2900,"=35364244",R2890:R2900),2)</f>
        <v>227.63</v>
      </c>
      <c r="AF2902">
        <f>ROUND(SUMIF(AA2890:AA2900,"=35364244",S2890:S2900),2)</f>
        <v>6831.79</v>
      </c>
      <c r="AG2902">
        <f>ROUND(SUMIF(AA2890:AA2900,"=35364244",T2890:T2900),2)</f>
        <v>0</v>
      </c>
      <c r="AH2902">
        <f>SUMIF(AA2890:AA2900,"=35364244",U2890:U2900)</f>
        <v>10.556800000000001</v>
      </c>
      <c r="AI2902">
        <f>SUMIF(AA2890:AA2900,"=35364244",V2890:V2900)</f>
        <v>0</v>
      </c>
      <c r="AJ2902">
        <f>ROUND(SUMIF(AA2890:AA2900,"=35364244",W2890:W2900),2)</f>
        <v>0</v>
      </c>
      <c r="AK2902">
        <f>ROUND(SUMIF(AA2890:AA2900,"=35364244",X2890:X2900),2)</f>
        <v>4782.2700000000004</v>
      </c>
      <c r="AL2902">
        <f>ROUND(SUMIF(AA2890:AA2900,"=35364244",Y2890:Y2900),2)</f>
        <v>683.17</v>
      </c>
      <c r="AO2902">
        <f t="shared" ref="AO2902:BD2902" si="2096">ROUND(BX2902,2)</f>
        <v>0</v>
      </c>
      <c r="AP2902">
        <f t="shared" si="2096"/>
        <v>0</v>
      </c>
      <c r="AQ2902">
        <f t="shared" si="2096"/>
        <v>0</v>
      </c>
      <c r="AR2902">
        <f t="shared" si="2096"/>
        <v>27604.959999999999</v>
      </c>
      <c r="AS2902">
        <f t="shared" si="2096"/>
        <v>0</v>
      </c>
      <c r="AT2902">
        <f t="shared" si="2096"/>
        <v>0</v>
      </c>
      <c r="AU2902">
        <f t="shared" si="2096"/>
        <v>27604.959999999999</v>
      </c>
      <c r="AV2902">
        <f t="shared" si="2096"/>
        <v>14586.53</v>
      </c>
      <c r="AW2902">
        <f t="shared" si="2096"/>
        <v>14586.53</v>
      </c>
      <c r="AX2902">
        <f t="shared" si="2096"/>
        <v>0</v>
      </c>
      <c r="AY2902">
        <f t="shared" si="2096"/>
        <v>14586.53</v>
      </c>
      <c r="AZ2902">
        <f t="shared" si="2096"/>
        <v>0</v>
      </c>
      <c r="BA2902">
        <f t="shared" si="2096"/>
        <v>0</v>
      </c>
      <c r="BB2902">
        <f t="shared" si="2096"/>
        <v>0</v>
      </c>
      <c r="BC2902">
        <f t="shared" si="2096"/>
        <v>0</v>
      </c>
      <c r="BD2902">
        <f t="shared" si="2096"/>
        <v>0</v>
      </c>
      <c r="BX2902">
        <f>ROUND(SUMIF(AA2890:AA2900,"=35364244",FQ2890:FQ2900),2)</f>
        <v>0</v>
      </c>
      <c r="BY2902">
        <f>ROUND(SUMIF(AA2890:AA2900,"=35364244",FR2890:FR2900),2)</f>
        <v>0</v>
      </c>
      <c r="BZ2902">
        <f>ROUND(SUMIF(AA2890:AA2900,"=35364244",GL2890:GL2900),2)</f>
        <v>0</v>
      </c>
      <c r="CA2902">
        <f>ROUND(SUMIF(AA2890:AA2900,"=35364244",GM2890:GM2900),2)</f>
        <v>27604.959999999999</v>
      </c>
      <c r="CB2902">
        <f>ROUND(SUMIF(AA2890:AA2900,"=35364244",GN2890:GN2900),2)</f>
        <v>0</v>
      </c>
      <c r="CC2902">
        <f>ROUND(SUMIF(AA2890:AA2900,"=35364244",GO2890:GO2900),2)</f>
        <v>0</v>
      </c>
      <c r="CD2902">
        <f>ROUND(SUMIF(AA2890:AA2900,"=35364244",GP2890:GP2900),2)</f>
        <v>27604.959999999999</v>
      </c>
      <c r="CE2902">
        <f>AC2902-BX2902</f>
        <v>14586.53</v>
      </c>
      <c r="CF2902">
        <f>AC2902-BY2902</f>
        <v>14586.53</v>
      </c>
      <c r="CG2902">
        <f>BX2902-BZ2902</f>
        <v>0</v>
      </c>
      <c r="CH2902">
        <f>AC2902-BX2902-BY2902+BZ2902</f>
        <v>14586.53</v>
      </c>
      <c r="CI2902">
        <f>BY2902-BZ2902</f>
        <v>0</v>
      </c>
      <c r="CJ2902">
        <f>ROUND(SUMIF(AA2890:AA2900,"=35364244",GX2890:GX2900),2)</f>
        <v>0</v>
      </c>
      <c r="CK2902">
        <f>ROUND(SUMIF(AA2890:AA2900,"=35364244",GY2890:GY2900),2)</f>
        <v>0</v>
      </c>
      <c r="CL2902">
        <f>ROUND(SUMIF(AA2890:AA2900,"=35364244",GZ2890:GZ2900),2)</f>
        <v>0</v>
      </c>
      <c r="CM2902">
        <f>ROUND(SUMIF(AA2890:AA2900,"=35364244",HD2890:HD2900),2)</f>
        <v>0</v>
      </c>
      <c r="GX2902">
        <v>0</v>
      </c>
    </row>
    <row r="2904" spans="1:245" x14ac:dyDescent="0.2">
      <c r="A2904">
        <v>50</v>
      </c>
      <c r="B2904">
        <v>0</v>
      </c>
      <c r="C2904">
        <v>0</v>
      </c>
      <c r="D2904">
        <v>1</v>
      </c>
      <c r="E2904">
        <v>201</v>
      </c>
      <c r="F2904">
        <f>ROUND(Source!O2902,O2904)</f>
        <v>21893.69</v>
      </c>
      <c r="G2904" t="s">
        <v>66</v>
      </c>
      <c r="H2904" t="s">
        <v>67</v>
      </c>
      <c r="K2904">
        <v>201</v>
      </c>
      <c r="L2904">
        <v>1</v>
      </c>
      <c r="M2904">
        <v>3</v>
      </c>
      <c r="N2904" t="s">
        <v>3</v>
      </c>
      <c r="O2904">
        <v>2</v>
      </c>
      <c r="W2904">
        <v>21893.69</v>
      </c>
      <c r="X2904">
        <v>1</v>
      </c>
      <c r="Y2904">
        <v>21893.69</v>
      </c>
    </row>
    <row r="2905" spans="1:245" x14ac:dyDescent="0.2">
      <c r="A2905">
        <v>50</v>
      </c>
      <c r="B2905">
        <v>0</v>
      </c>
      <c r="C2905">
        <v>0</v>
      </c>
      <c r="D2905">
        <v>1</v>
      </c>
      <c r="E2905">
        <v>202</v>
      </c>
      <c r="F2905">
        <f>ROUND(Source!P2902,O2905)</f>
        <v>14586.53</v>
      </c>
      <c r="G2905" t="s">
        <v>68</v>
      </c>
      <c r="H2905" t="s">
        <v>69</v>
      </c>
      <c r="K2905">
        <v>202</v>
      </c>
      <c r="L2905">
        <v>2</v>
      </c>
      <c r="M2905">
        <v>3</v>
      </c>
      <c r="N2905" t="s">
        <v>3</v>
      </c>
      <c r="O2905">
        <v>2</v>
      </c>
      <c r="W2905">
        <v>14586.53</v>
      </c>
      <c r="X2905">
        <v>1</v>
      </c>
      <c r="Y2905">
        <v>14586.53</v>
      </c>
    </row>
    <row r="2906" spans="1:245" x14ac:dyDescent="0.2">
      <c r="A2906">
        <v>50</v>
      </c>
      <c r="B2906">
        <v>0</v>
      </c>
      <c r="C2906">
        <v>0</v>
      </c>
      <c r="D2906">
        <v>1</v>
      </c>
      <c r="E2906">
        <v>222</v>
      </c>
      <c r="F2906">
        <f>ROUND(Source!AO2902,O2906)</f>
        <v>0</v>
      </c>
      <c r="G2906" t="s">
        <v>70</v>
      </c>
      <c r="H2906" t="s">
        <v>71</v>
      </c>
      <c r="K2906">
        <v>222</v>
      </c>
      <c r="L2906">
        <v>3</v>
      </c>
      <c r="M2906">
        <v>3</v>
      </c>
      <c r="N2906" t="s">
        <v>3</v>
      </c>
      <c r="O2906">
        <v>2</v>
      </c>
      <c r="W2906">
        <v>0</v>
      </c>
      <c r="X2906">
        <v>1</v>
      </c>
      <c r="Y2906">
        <v>0</v>
      </c>
    </row>
    <row r="2907" spans="1:245" x14ac:dyDescent="0.2">
      <c r="A2907">
        <v>50</v>
      </c>
      <c r="B2907">
        <v>0</v>
      </c>
      <c r="C2907">
        <v>0</v>
      </c>
      <c r="D2907">
        <v>1</v>
      </c>
      <c r="E2907">
        <v>225</v>
      </c>
      <c r="F2907">
        <f>ROUND(Source!AV2902,O2907)</f>
        <v>14586.53</v>
      </c>
      <c r="G2907" t="s">
        <v>72</v>
      </c>
      <c r="H2907" t="s">
        <v>73</v>
      </c>
      <c r="K2907">
        <v>225</v>
      </c>
      <c r="L2907">
        <v>4</v>
      </c>
      <c r="M2907">
        <v>3</v>
      </c>
      <c r="N2907" t="s">
        <v>3</v>
      </c>
      <c r="O2907">
        <v>2</v>
      </c>
      <c r="W2907">
        <v>14586.53</v>
      </c>
      <c r="X2907">
        <v>1</v>
      </c>
      <c r="Y2907">
        <v>14586.53</v>
      </c>
    </row>
    <row r="2908" spans="1:245" x14ac:dyDescent="0.2">
      <c r="A2908">
        <v>50</v>
      </c>
      <c r="B2908">
        <v>0</v>
      </c>
      <c r="C2908">
        <v>0</v>
      </c>
      <c r="D2908">
        <v>1</v>
      </c>
      <c r="E2908">
        <v>226</v>
      </c>
      <c r="F2908">
        <f>ROUND(Source!AW2902,O2908)</f>
        <v>14586.53</v>
      </c>
      <c r="G2908" t="s">
        <v>74</v>
      </c>
      <c r="H2908" t="s">
        <v>75</v>
      </c>
      <c r="K2908">
        <v>226</v>
      </c>
      <c r="L2908">
        <v>5</v>
      </c>
      <c r="M2908">
        <v>3</v>
      </c>
      <c r="N2908" t="s">
        <v>3</v>
      </c>
      <c r="O2908">
        <v>2</v>
      </c>
      <c r="W2908">
        <v>14586.53</v>
      </c>
      <c r="X2908">
        <v>1</v>
      </c>
      <c r="Y2908">
        <v>14586.53</v>
      </c>
    </row>
    <row r="2909" spans="1:245" x14ac:dyDescent="0.2">
      <c r="A2909">
        <v>50</v>
      </c>
      <c r="B2909">
        <v>0</v>
      </c>
      <c r="C2909">
        <v>0</v>
      </c>
      <c r="D2909">
        <v>1</v>
      </c>
      <c r="E2909">
        <v>227</v>
      </c>
      <c r="F2909">
        <f>ROUND(Source!AX2902,O2909)</f>
        <v>0</v>
      </c>
      <c r="G2909" t="s">
        <v>76</v>
      </c>
      <c r="H2909" t="s">
        <v>77</v>
      </c>
      <c r="K2909">
        <v>227</v>
      </c>
      <c r="L2909">
        <v>6</v>
      </c>
      <c r="M2909">
        <v>3</v>
      </c>
      <c r="N2909" t="s">
        <v>3</v>
      </c>
      <c r="O2909">
        <v>2</v>
      </c>
      <c r="W2909">
        <v>0</v>
      </c>
      <c r="X2909">
        <v>1</v>
      </c>
      <c r="Y2909">
        <v>0</v>
      </c>
    </row>
    <row r="2910" spans="1:245" x14ac:dyDescent="0.2">
      <c r="A2910">
        <v>50</v>
      </c>
      <c r="B2910">
        <v>0</v>
      </c>
      <c r="C2910">
        <v>0</v>
      </c>
      <c r="D2910">
        <v>1</v>
      </c>
      <c r="E2910">
        <v>228</v>
      </c>
      <c r="F2910">
        <f>ROUND(Source!AY2902,O2910)</f>
        <v>14586.53</v>
      </c>
      <c r="G2910" t="s">
        <v>78</v>
      </c>
      <c r="H2910" t="s">
        <v>79</v>
      </c>
      <c r="K2910">
        <v>228</v>
      </c>
      <c r="L2910">
        <v>7</v>
      </c>
      <c r="M2910">
        <v>3</v>
      </c>
      <c r="N2910" t="s">
        <v>3</v>
      </c>
      <c r="O2910">
        <v>2</v>
      </c>
      <c r="W2910">
        <v>14586.53</v>
      </c>
      <c r="X2910">
        <v>1</v>
      </c>
      <c r="Y2910">
        <v>14586.53</v>
      </c>
    </row>
    <row r="2911" spans="1:245" x14ac:dyDescent="0.2">
      <c r="A2911">
        <v>50</v>
      </c>
      <c r="B2911">
        <v>0</v>
      </c>
      <c r="C2911">
        <v>0</v>
      </c>
      <c r="D2911">
        <v>1</v>
      </c>
      <c r="E2911">
        <v>216</v>
      </c>
      <c r="F2911">
        <f>ROUND(Source!AP2902,O2911)</f>
        <v>0</v>
      </c>
      <c r="G2911" t="s">
        <v>80</v>
      </c>
      <c r="H2911" t="s">
        <v>81</v>
      </c>
      <c r="K2911">
        <v>216</v>
      </c>
      <c r="L2911">
        <v>8</v>
      </c>
      <c r="M2911">
        <v>3</v>
      </c>
      <c r="N2911" t="s">
        <v>3</v>
      </c>
      <c r="O2911">
        <v>2</v>
      </c>
      <c r="W2911">
        <v>0</v>
      </c>
      <c r="X2911">
        <v>1</v>
      </c>
      <c r="Y2911">
        <v>0</v>
      </c>
    </row>
    <row r="2912" spans="1:245" x14ac:dyDescent="0.2">
      <c r="A2912">
        <v>50</v>
      </c>
      <c r="B2912">
        <v>0</v>
      </c>
      <c r="C2912">
        <v>0</v>
      </c>
      <c r="D2912">
        <v>1</v>
      </c>
      <c r="E2912">
        <v>223</v>
      </c>
      <c r="F2912">
        <f>ROUND(Source!AQ2902,O2912)</f>
        <v>0</v>
      </c>
      <c r="G2912" t="s">
        <v>82</v>
      </c>
      <c r="H2912" t="s">
        <v>83</v>
      </c>
      <c r="K2912">
        <v>223</v>
      </c>
      <c r="L2912">
        <v>9</v>
      </c>
      <c r="M2912">
        <v>3</v>
      </c>
      <c r="N2912" t="s">
        <v>3</v>
      </c>
      <c r="O2912">
        <v>2</v>
      </c>
      <c r="W2912">
        <v>0</v>
      </c>
      <c r="X2912">
        <v>1</v>
      </c>
      <c r="Y2912">
        <v>0</v>
      </c>
    </row>
    <row r="2913" spans="1:25" x14ac:dyDescent="0.2">
      <c r="A2913">
        <v>50</v>
      </c>
      <c r="B2913">
        <v>0</v>
      </c>
      <c r="C2913">
        <v>0</v>
      </c>
      <c r="D2913">
        <v>1</v>
      </c>
      <c r="E2913">
        <v>229</v>
      </c>
      <c r="F2913">
        <f>ROUND(Source!AZ2902,O2913)</f>
        <v>0</v>
      </c>
      <c r="G2913" t="s">
        <v>84</v>
      </c>
      <c r="H2913" t="s">
        <v>85</v>
      </c>
      <c r="K2913">
        <v>229</v>
      </c>
      <c r="L2913">
        <v>10</v>
      </c>
      <c r="M2913">
        <v>3</v>
      </c>
      <c r="N2913" t="s">
        <v>3</v>
      </c>
      <c r="O2913">
        <v>2</v>
      </c>
      <c r="W2913">
        <v>0</v>
      </c>
      <c r="X2913">
        <v>1</v>
      </c>
      <c r="Y2913">
        <v>0</v>
      </c>
    </row>
    <row r="2914" spans="1:25" x14ac:dyDescent="0.2">
      <c r="A2914">
        <v>50</v>
      </c>
      <c r="B2914">
        <v>0</v>
      </c>
      <c r="C2914">
        <v>0</v>
      </c>
      <c r="D2914">
        <v>1</v>
      </c>
      <c r="E2914">
        <v>203</v>
      </c>
      <c r="F2914">
        <f>ROUND(Source!Q2902,O2914)</f>
        <v>475.37</v>
      </c>
      <c r="G2914" t="s">
        <v>86</v>
      </c>
      <c r="H2914" t="s">
        <v>87</v>
      </c>
      <c r="K2914">
        <v>203</v>
      </c>
      <c r="L2914">
        <v>11</v>
      </c>
      <c r="M2914">
        <v>3</v>
      </c>
      <c r="N2914" t="s">
        <v>3</v>
      </c>
      <c r="O2914">
        <v>2</v>
      </c>
      <c r="W2914">
        <v>475.37</v>
      </c>
      <c r="X2914">
        <v>1</v>
      </c>
      <c r="Y2914">
        <v>475.37</v>
      </c>
    </row>
    <row r="2915" spans="1:25" x14ac:dyDescent="0.2">
      <c r="A2915">
        <v>50</v>
      </c>
      <c r="B2915">
        <v>0</v>
      </c>
      <c r="C2915">
        <v>0</v>
      </c>
      <c r="D2915">
        <v>1</v>
      </c>
      <c r="E2915">
        <v>231</v>
      </c>
      <c r="F2915">
        <f>ROUND(Source!BB2902,O2915)</f>
        <v>0</v>
      </c>
      <c r="G2915" t="s">
        <v>88</v>
      </c>
      <c r="H2915" t="s">
        <v>89</v>
      </c>
      <c r="K2915">
        <v>231</v>
      </c>
      <c r="L2915">
        <v>12</v>
      </c>
      <c r="M2915">
        <v>3</v>
      </c>
      <c r="N2915" t="s">
        <v>3</v>
      </c>
      <c r="O2915">
        <v>2</v>
      </c>
      <c r="W2915">
        <v>0</v>
      </c>
      <c r="X2915">
        <v>1</v>
      </c>
      <c r="Y2915">
        <v>0</v>
      </c>
    </row>
    <row r="2916" spans="1:25" x14ac:dyDescent="0.2">
      <c r="A2916">
        <v>50</v>
      </c>
      <c r="B2916">
        <v>0</v>
      </c>
      <c r="C2916">
        <v>0</v>
      </c>
      <c r="D2916">
        <v>1</v>
      </c>
      <c r="E2916">
        <v>204</v>
      </c>
      <c r="F2916">
        <f>ROUND(Source!R2902,O2916)</f>
        <v>227.63</v>
      </c>
      <c r="G2916" t="s">
        <v>90</v>
      </c>
      <c r="H2916" t="s">
        <v>91</v>
      </c>
      <c r="K2916">
        <v>204</v>
      </c>
      <c r="L2916">
        <v>13</v>
      </c>
      <c r="M2916">
        <v>3</v>
      </c>
      <c r="N2916" t="s">
        <v>3</v>
      </c>
      <c r="O2916">
        <v>2</v>
      </c>
      <c r="W2916">
        <v>227.63</v>
      </c>
      <c r="X2916">
        <v>1</v>
      </c>
      <c r="Y2916">
        <v>227.63</v>
      </c>
    </row>
    <row r="2917" spans="1:25" x14ac:dyDescent="0.2">
      <c r="A2917">
        <v>50</v>
      </c>
      <c r="B2917">
        <v>0</v>
      </c>
      <c r="C2917">
        <v>0</v>
      </c>
      <c r="D2917">
        <v>1</v>
      </c>
      <c r="E2917">
        <v>205</v>
      </c>
      <c r="F2917">
        <f>ROUND(Source!S2902,O2917)</f>
        <v>6831.79</v>
      </c>
      <c r="G2917" t="s">
        <v>92</v>
      </c>
      <c r="H2917" t="s">
        <v>93</v>
      </c>
      <c r="K2917">
        <v>205</v>
      </c>
      <c r="L2917">
        <v>14</v>
      </c>
      <c r="M2917">
        <v>3</v>
      </c>
      <c r="N2917" t="s">
        <v>3</v>
      </c>
      <c r="O2917">
        <v>2</v>
      </c>
      <c r="W2917">
        <v>6831.79</v>
      </c>
      <c r="X2917">
        <v>1</v>
      </c>
      <c r="Y2917">
        <v>6831.79</v>
      </c>
    </row>
    <row r="2918" spans="1:25" x14ac:dyDescent="0.2">
      <c r="A2918">
        <v>50</v>
      </c>
      <c r="B2918">
        <v>0</v>
      </c>
      <c r="C2918">
        <v>0</v>
      </c>
      <c r="D2918">
        <v>1</v>
      </c>
      <c r="E2918">
        <v>232</v>
      </c>
      <c r="F2918">
        <f>ROUND(Source!BC2902,O2918)</f>
        <v>0</v>
      </c>
      <c r="G2918" t="s">
        <v>94</v>
      </c>
      <c r="H2918" t="s">
        <v>95</v>
      </c>
      <c r="K2918">
        <v>232</v>
      </c>
      <c r="L2918">
        <v>15</v>
      </c>
      <c r="M2918">
        <v>3</v>
      </c>
      <c r="N2918" t="s">
        <v>3</v>
      </c>
      <c r="O2918">
        <v>2</v>
      </c>
      <c r="W2918">
        <v>0</v>
      </c>
      <c r="X2918">
        <v>1</v>
      </c>
      <c r="Y2918">
        <v>0</v>
      </c>
    </row>
    <row r="2919" spans="1:25" x14ac:dyDescent="0.2">
      <c r="A2919">
        <v>50</v>
      </c>
      <c r="B2919">
        <v>0</v>
      </c>
      <c r="C2919">
        <v>0</v>
      </c>
      <c r="D2919">
        <v>1</v>
      </c>
      <c r="E2919">
        <v>214</v>
      </c>
      <c r="F2919">
        <f>ROUND(Source!AS2902,O2919)</f>
        <v>0</v>
      </c>
      <c r="G2919" t="s">
        <v>96</v>
      </c>
      <c r="H2919" t="s">
        <v>97</v>
      </c>
      <c r="K2919">
        <v>214</v>
      </c>
      <c r="L2919">
        <v>16</v>
      </c>
      <c r="M2919">
        <v>3</v>
      </c>
      <c r="N2919" t="s">
        <v>3</v>
      </c>
      <c r="O2919">
        <v>2</v>
      </c>
      <c r="W2919">
        <v>0</v>
      </c>
      <c r="X2919">
        <v>1</v>
      </c>
      <c r="Y2919">
        <v>0</v>
      </c>
    </row>
    <row r="2920" spans="1:25" x14ac:dyDescent="0.2">
      <c r="A2920">
        <v>50</v>
      </c>
      <c r="B2920">
        <v>0</v>
      </c>
      <c r="C2920">
        <v>0</v>
      </c>
      <c r="D2920">
        <v>1</v>
      </c>
      <c r="E2920">
        <v>215</v>
      </c>
      <c r="F2920">
        <f>ROUND(Source!AT2902,O2920)</f>
        <v>0</v>
      </c>
      <c r="G2920" t="s">
        <v>98</v>
      </c>
      <c r="H2920" t="s">
        <v>99</v>
      </c>
      <c r="K2920">
        <v>215</v>
      </c>
      <c r="L2920">
        <v>17</v>
      </c>
      <c r="M2920">
        <v>3</v>
      </c>
      <c r="N2920" t="s">
        <v>3</v>
      </c>
      <c r="O2920">
        <v>2</v>
      </c>
      <c r="W2920">
        <v>0</v>
      </c>
      <c r="X2920">
        <v>1</v>
      </c>
      <c r="Y2920">
        <v>0</v>
      </c>
    </row>
    <row r="2921" spans="1:25" x14ac:dyDescent="0.2">
      <c r="A2921">
        <v>50</v>
      </c>
      <c r="B2921">
        <v>0</v>
      </c>
      <c r="C2921">
        <v>0</v>
      </c>
      <c r="D2921">
        <v>1</v>
      </c>
      <c r="E2921">
        <v>217</v>
      </c>
      <c r="F2921">
        <f>ROUND(Source!AU2902,O2921)</f>
        <v>27604.959999999999</v>
      </c>
      <c r="G2921" t="s">
        <v>100</v>
      </c>
      <c r="H2921" t="s">
        <v>101</v>
      </c>
      <c r="K2921">
        <v>217</v>
      </c>
      <c r="L2921">
        <v>18</v>
      </c>
      <c r="M2921">
        <v>3</v>
      </c>
      <c r="N2921" t="s">
        <v>3</v>
      </c>
      <c r="O2921">
        <v>2</v>
      </c>
      <c r="W2921">
        <v>27604.959999999999</v>
      </c>
      <c r="X2921">
        <v>1</v>
      </c>
      <c r="Y2921">
        <v>27604.959999999999</v>
      </c>
    </row>
    <row r="2922" spans="1:25" x14ac:dyDescent="0.2">
      <c r="A2922">
        <v>50</v>
      </c>
      <c r="B2922">
        <v>0</v>
      </c>
      <c r="C2922">
        <v>0</v>
      </c>
      <c r="D2922">
        <v>1</v>
      </c>
      <c r="E2922">
        <v>230</v>
      </c>
      <c r="F2922">
        <f>ROUND(Source!BA2902,O2922)</f>
        <v>0</v>
      </c>
      <c r="G2922" t="s">
        <v>102</v>
      </c>
      <c r="H2922" t="s">
        <v>103</v>
      </c>
      <c r="K2922">
        <v>230</v>
      </c>
      <c r="L2922">
        <v>19</v>
      </c>
      <c r="M2922">
        <v>3</v>
      </c>
      <c r="N2922" t="s">
        <v>3</v>
      </c>
      <c r="O2922">
        <v>2</v>
      </c>
      <c r="W2922">
        <v>0</v>
      </c>
      <c r="X2922">
        <v>1</v>
      </c>
      <c r="Y2922">
        <v>0</v>
      </c>
    </row>
    <row r="2923" spans="1:25" x14ac:dyDescent="0.2">
      <c r="A2923">
        <v>50</v>
      </c>
      <c r="B2923">
        <v>0</v>
      </c>
      <c r="C2923">
        <v>0</v>
      </c>
      <c r="D2923">
        <v>1</v>
      </c>
      <c r="E2923">
        <v>206</v>
      </c>
      <c r="F2923">
        <f>ROUND(Source!T2902,O2923)</f>
        <v>0</v>
      </c>
      <c r="G2923" t="s">
        <v>104</v>
      </c>
      <c r="H2923" t="s">
        <v>105</v>
      </c>
      <c r="K2923">
        <v>206</v>
      </c>
      <c r="L2923">
        <v>20</v>
      </c>
      <c r="M2923">
        <v>3</v>
      </c>
      <c r="N2923" t="s">
        <v>3</v>
      </c>
      <c r="O2923">
        <v>2</v>
      </c>
      <c r="W2923">
        <v>0</v>
      </c>
      <c r="X2923">
        <v>1</v>
      </c>
      <c r="Y2923">
        <v>0</v>
      </c>
    </row>
    <row r="2924" spans="1:25" x14ac:dyDescent="0.2">
      <c r="A2924">
        <v>50</v>
      </c>
      <c r="B2924">
        <v>0</v>
      </c>
      <c r="C2924">
        <v>0</v>
      </c>
      <c r="D2924">
        <v>1</v>
      </c>
      <c r="E2924">
        <v>207</v>
      </c>
      <c r="F2924">
        <f>Source!U2902</f>
        <v>10.556800000000001</v>
      </c>
      <c r="G2924" t="s">
        <v>106</v>
      </c>
      <c r="H2924" t="s">
        <v>107</v>
      </c>
      <c r="K2924">
        <v>207</v>
      </c>
      <c r="L2924">
        <v>21</v>
      </c>
      <c r="M2924">
        <v>3</v>
      </c>
      <c r="N2924" t="s">
        <v>3</v>
      </c>
      <c r="O2924">
        <v>-1</v>
      </c>
      <c r="W2924">
        <v>10.556799999999999</v>
      </c>
      <c r="X2924">
        <v>1</v>
      </c>
      <c r="Y2924">
        <v>10.556799999999999</v>
      </c>
    </row>
    <row r="2925" spans="1:25" x14ac:dyDescent="0.2">
      <c r="A2925">
        <v>50</v>
      </c>
      <c r="B2925">
        <v>0</v>
      </c>
      <c r="C2925">
        <v>0</v>
      </c>
      <c r="D2925">
        <v>1</v>
      </c>
      <c r="E2925">
        <v>208</v>
      </c>
      <c r="F2925">
        <f>Source!V2902</f>
        <v>0</v>
      </c>
      <c r="G2925" t="s">
        <v>108</v>
      </c>
      <c r="H2925" t="s">
        <v>109</v>
      </c>
      <c r="K2925">
        <v>208</v>
      </c>
      <c r="L2925">
        <v>22</v>
      </c>
      <c r="M2925">
        <v>3</v>
      </c>
      <c r="N2925" t="s">
        <v>3</v>
      </c>
      <c r="O2925">
        <v>-1</v>
      </c>
      <c r="W2925">
        <v>0</v>
      </c>
      <c r="X2925">
        <v>1</v>
      </c>
      <c r="Y2925">
        <v>0</v>
      </c>
    </row>
    <row r="2926" spans="1:25" x14ac:dyDescent="0.2">
      <c r="A2926">
        <v>50</v>
      </c>
      <c r="B2926">
        <v>0</v>
      </c>
      <c r="C2926">
        <v>0</v>
      </c>
      <c r="D2926">
        <v>1</v>
      </c>
      <c r="E2926">
        <v>209</v>
      </c>
      <c r="F2926">
        <f>ROUND(Source!W2902,O2926)</f>
        <v>0</v>
      </c>
      <c r="G2926" t="s">
        <v>110</v>
      </c>
      <c r="H2926" t="s">
        <v>111</v>
      </c>
      <c r="K2926">
        <v>209</v>
      </c>
      <c r="L2926">
        <v>23</v>
      </c>
      <c r="M2926">
        <v>3</v>
      </c>
      <c r="N2926" t="s">
        <v>3</v>
      </c>
      <c r="O2926">
        <v>2</v>
      </c>
      <c r="W2926">
        <v>0</v>
      </c>
      <c r="X2926">
        <v>1</v>
      </c>
      <c r="Y2926">
        <v>0</v>
      </c>
    </row>
    <row r="2927" spans="1:25" x14ac:dyDescent="0.2">
      <c r="A2927">
        <v>50</v>
      </c>
      <c r="B2927">
        <v>0</v>
      </c>
      <c r="C2927">
        <v>0</v>
      </c>
      <c r="D2927">
        <v>1</v>
      </c>
      <c r="E2927">
        <v>233</v>
      </c>
      <c r="F2927">
        <f>ROUND(Source!BD2902,O2927)</f>
        <v>0</v>
      </c>
      <c r="G2927" t="s">
        <v>112</v>
      </c>
      <c r="H2927" t="s">
        <v>113</v>
      </c>
      <c r="K2927">
        <v>233</v>
      </c>
      <c r="L2927">
        <v>24</v>
      </c>
      <c r="M2927">
        <v>3</v>
      </c>
      <c r="N2927" t="s">
        <v>3</v>
      </c>
      <c r="O2927">
        <v>2</v>
      </c>
      <c r="W2927">
        <v>0</v>
      </c>
      <c r="X2927">
        <v>1</v>
      </c>
      <c r="Y2927">
        <v>0</v>
      </c>
    </row>
    <row r="2928" spans="1:25" x14ac:dyDescent="0.2">
      <c r="A2928">
        <v>50</v>
      </c>
      <c r="B2928">
        <v>0</v>
      </c>
      <c r="C2928">
        <v>0</v>
      </c>
      <c r="D2928">
        <v>1</v>
      </c>
      <c r="E2928">
        <v>210</v>
      </c>
      <c r="F2928">
        <f>ROUND(Source!X2902,O2928)</f>
        <v>4782.2700000000004</v>
      </c>
      <c r="G2928" t="s">
        <v>114</v>
      </c>
      <c r="H2928" t="s">
        <v>115</v>
      </c>
      <c r="K2928">
        <v>210</v>
      </c>
      <c r="L2928">
        <v>25</v>
      </c>
      <c r="M2928">
        <v>3</v>
      </c>
      <c r="N2928" t="s">
        <v>3</v>
      </c>
      <c r="O2928">
        <v>2</v>
      </c>
      <c r="W2928">
        <v>4782.2700000000004</v>
      </c>
      <c r="X2928">
        <v>1</v>
      </c>
      <c r="Y2928">
        <v>4782.2700000000004</v>
      </c>
    </row>
    <row r="2929" spans="1:245" x14ac:dyDescent="0.2">
      <c r="A2929">
        <v>50</v>
      </c>
      <c r="B2929">
        <v>0</v>
      </c>
      <c r="C2929">
        <v>0</v>
      </c>
      <c r="D2929">
        <v>1</v>
      </c>
      <c r="E2929">
        <v>211</v>
      </c>
      <c r="F2929">
        <f>ROUND(Source!Y2902,O2929)</f>
        <v>683.17</v>
      </c>
      <c r="G2929" t="s">
        <v>116</v>
      </c>
      <c r="H2929" t="s">
        <v>117</v>
      </c>
      <c r="K2929">
        <v>211</v>
      </c>
      <c r="L2929">
        <v>26</v>
      </c>
      <c r="M2929">
        <v>3</v>
      </c>
      <c r="N2929" t="s">
        <v>3</v>
      </c>
      <c r="O2929">
        <v>2</v>
      </c>
      <c r="W2929">
        <v>683.17</v>
      </c>
      <c r="X2929">
        <v>1</v>
      </c>
      <c r="Y2929">
        <v>683.17</v>
      </c>
    </row>
    <row r="2930" spans="1:245" x14ac:dyDescent="0.2">
      <c r="A2930">
        <v>50</v>
      </c>
      <c r="B2930">
        <v>0</v>
      </c>
      <c r="C2930">
        <v>0</v>
      </c>
      <c r="D2930">
        <v>1</v>
      </c>
      <c r="E2930">
        <v>224</v>
      </c>
      <c r="F2930">
        <f>ROUND(Source!AR2902,O2930)</f>
        <v>27604.959999999999</v>
      </c>
      <c r="G2930" t="s">
        <v>118</v>
      </c>
      <c r="H2930" t="s">
        <v>119</v>
      </c>
      <c r="K2930">
        <v>224</v>
      </c>
      <c r="L2930">
        <v>27</v>
      </c>
      <c r="M2930">
        <v>3</v>
      </c>
      <c r="N2930" t="s">
        <v>3</v>
      </c>
      <c r="O2930">
        <v>2</v>
      </c>
      <c r="W2930">
        <v>27604.959999999999</v>
      </c>
      <c r="X2930">
        <v>1</v>
      </c>
      <c r="Y2930">
        <v>27604.959999999999</v>
      </c>
    </row>
    <row r="2932" spans="1:245" x14ac:dyDescent="0.2">
      <c r="A2932">
        <v>4</v>
      </c>
      <c r="B2932">
        <v>1</v>
      </c>
      <c r="D2932">
        <f>ROW(A2945)</f>
        <v>2945</v>
      </c>
      <c r="F2932" t="s">
        <v>13</v>
      </c>
      <c r="G2932" t="s">
        <v>652</v>
      </c>
      <c r="H2932" t="s">
        <v>3</v>
      </c>
      <c r="I2932">
        <v>0</v>
      </c>
      <c r="K2932">
        <v>0</v>
      </c>
      <c r="M2932" t="s">
        <v>3</v>
      </c>
      <c r="S2932">
        <v>0</v>
      </c>
      <c r="U2932" t="s">
        <v>3</v>
      </c>
      <c r="V2932">
        <v>0</v>
      </c>
      <c r="AB2932" t="s">
        <v>3</v>
      </c>
      <c r="AC2932" t="s">
        <v>3</v>
      </c>
      <c r="AD2932" t="s">
        <v>3</v>
      </c>
      <c r="AE2932" t="s">
        <v>3</v>
      </c>
      <c r="AF2932" t="s">
        <v>3</v>
      </c>
      <c r="AG2932" t="s">
        <v>3</v>
      </c>
      <c r="AP2932" t="s">
        <v>3</v>
      </c>
      <c r="AQ2932" t="s">
        <v>3</v>
      </c>
      <c r="AR2932" t="s">
        <v>3</v>
      </c>
      <c r="AZ2932" t="s">
        <v>3</v>
      </c>
      <c r="BB2932" t="s">
        <v>3</v>
      </c>
      <c r="BC2932" t="s">
        <v>3</v>
      </c>
      <c r="BD2932" t="s">
        <v>3</v>
      </c>
      <c r="BE2932" t="s">
        <v>3</v>
      </c>
      <c r="BF2932" t="s">
        <v>3</v>
      </c>
      <c r="BG2932" t="s">
        <v>3</v>
      </c>
      <c r="BH2932" t="s">
        <v>3</v>
      </c>
      <c r="BI2932" t="s">
        <v>3</v>
      </c>
      <c r="BJ2932" t="s">
        <v>3</v>
      </c>
      <c r="BK2932" t="s">
        <v>3</v>
      </c>
      <c r="BL2932" t="s">
        <v>3</v>
      </c>
      <c r="BM2932" t="s">
        <v>3</v>
      </c>
      <c r="BN2932" t="s">
        <v>3</v>
      </c>
      <c r="BO2932" t="s">
        <v>3</v>
      </c>
      <c r="BP2932" t="s">
        <v>3</v>
      </c>
      <c r="BX2932">
        <v>0</v>
      </c>
      <c r="CJ2932">
        <v>0</v>
      </c>
    </row>
    <row r="2934" spans="1:245" x14ac:dyDescent="0.2">
      <c r="A2934">
        <v>52</v>
      </c>
      <c r="B2934">
        <f t="shared" ref="B2934:G2934" si="2097">B2945</f>
        <v>1</v>
      </c>
      <c r="C2934">
        <f t="shared" si="2097"/>
        <v>4</v>
      </c>
      <c r="D2934">
        <f t="shared" si="2097"/>
        <v>2932</v>
      </c>
      <c r="E2934">
        <f t="shared" si="2097"/>
        <v>0</v>
      </c>
      <c r="F2934" t="str">
        <f t="shared" si="2097"/>
        <v>Новый раздел</v>
      </c>
      <c r="G2934" t="str">
        <f t="shared" si="2097"/>
        <v>Кабинет 313 Кабинет иностранных языков</v>
      </c>
      <c r="O2934">
        <f t="shared" ref="O2934:AT2934" si="2098">O2945</f>
        <v>2205.15</v>
      </c>
      <c r="P2934">
        <f t="shared" si="2098"/>
        <v>266.66000000000003</v>
      </c>
      <c r="Q2934">
        <f t="shared" si="2098"/>
        <v>63.37</v>
      </c>
      <c r="R2934">
        <f t="shared" si="2098"/>
        <v>30.47</v>
      </c>
      <c r="S2934">
        <f t="shared" si="2098"/>
        <v>1875.12</v>
      </c>
      <c r="T2934">
        <f t="shared" si="2098"/>
        <v>0</v>
      </c>
      <c r="U2934">
        <f t="shared" si="2098"/>
        <v>2.9668999999999999</v>
      </c>
      <c r="V2934">
        <f t="shared" si="2098"/>
        <v>0</v>
      </c>
      <c r="W2934">
        <f t="shared" si="2098"/>
        <v>0</v>
      </c>
      <c r="X2934">
        <f t="shared" si="2098"/>
        <v>1312.59</v>
      </c>
      <c r="Y2934">
        <f t="shared" si="2098"/>
        <v>187.52</v>
      </c>
      <c r="Z2934">
        <f t="shared" si="2098"/>
        <v>0</v>
      </c>
      <c r="AA2934">
        <f t="shared" si="2098"/>
        <v>0</v>
      </c>
      <c r="AB2934">
        <f t="shared" si="2098"/>
        <v>2205.15</v>
      </c>
      <c r="AC2934">
        <f t="shared" si="2098"/>
        <v>266.66000000000003</v>
      </c>
      <c r="AD2934">
        <f t="shared" si="2098"/>
        <v>63.37</v>
      </c>
      <c r="AE2934">
        <f t="shared" si="2098"/>
        <v>30.47</v>
      </c>
      <c r="AF2934">
        <f t="shared" si="2098"/>
        <v>1875.12</v>
      </c>
      <c r="AG2934">
        <f t="shared" si="2098"/>
        <v>0</v>
      </c>
      <c r="AH2934">
        <f t="shared" si="2098"/>
        <v>2.9668999999999999</v>
      </c>
      <c r="AI2934">
        <f t="shared" si="2098"/>
        <v>0</v>
      </c>
      <c r="AJ2934">
        <f t="shared" si="2098"/>
        <v>0</v>
      </c>
      <c r="AK2934">
        <f t="shared" si="2098"/>
        <v>1312.59</v>
      </c>
      <c r="AL2934">
        <f t="shared" si="2098"/>
        <v>187.52</v>
      </c>
      <c r="AM2934">
        <f t="shared" si="2098"/>
        <v>0</v>
      </c>
      <c r="AN2934">
        <f t="shared" si="2098"/>
        <v>0</v>
      </c>
      <c r="AO2934">
        <f t="shared" si="2098"/>
        <v>0</v>
      </c>
      <c r="AP2934">
        <f t="shared" si="2098"/>
        <v>0</v>
      </c>
      <c r="AQ2934">
        <f t="shared" si="2098"/>
        <v>0</v>
      </c>
      <c r="AR2934">
        <f t="shared" si="2098"/>
        <v>3738.16</v>
      </c>
      <c r="AS2934">
        <f t="shared" si="2098"/>
        <v>0</v>
      </c>
      <c r="AT2934">
        <f t="shared" si="2098"/>
        <v>0</v>
      </c>
      <c r="AU2934">
        <f t="shared" ref="AU2934:BZ2934" si="2099">AU2945</f>
        <v>3738.16</v>
      </c>
      <c r="AV2934">
        <f t="shared" si="2099"/>
        <v>266.66000000000003</v>
      </c>
      <c r="AW2934">
        <f t="shared" si="2099"/>
        <v>266.66000000000003</v>
      </c>
      <c r="AX2934">
        <f t="shared" si="2099"/>
        <v>0</v>
      </c>
      <c r="AY2934">
        <f t="shared" si="2099"/>
        <v>266.66000000000003</v>
      </c>
      <c r="AZ2934">
        <f t="shared" si="2099"/>
        <v>0</v>
      </c>
      <c r="BA2934">
        <f t="shared" si="2099"/>
        <v>0</v>
      </c>
      <c r="BB2934">
        <f t="shared" si="2099"/>
        <v>0</v>
      </c>
      <c r="BC2934">
        <f t="shared" si="2099"/>
        <v>0</v>
      </c>
      <c r="BD2934">
        <f t="shared" si="2099"/>
        <v>0</v>
      </c>
      <c r="BE2934">
        <f t="shared" si="2099"/>
        <v>0</v>
      </c>
      <c r="BF2934">
        <f t="shared" si="2099"/>
        <v>0</v>
      </c>
      <c r="BG2934">
        <f t="shared" si="2099"/>
        <v>0</v>
      </c>
      <c r="BH2934">
        <f t="shared" si="2099"/>
        <v>0</v>
      </c>
      <c r="BI2934">
        <f t="shared" si="2099"/>
        <v>0</v>
      </c>
      <c r="BJ2934">
        <f t="shared" si="2099"/>
        <v>0</v>
      </c>
      <c r="BK2934">
        <f t="shared" si="2099"/>
        <v>0</v>
      </c>
      <c r="BL2934">
        <f t="shared" si="2099"/>
        <v>0</v>
      </c>
      <c r="BM2934">
        <f t="shared" si="2099"/>
        <v>0</v>
      </c>
      <c r="BN2934">
        <f t="shared" si="2099"/>
        <v>0</v>
      </c>
      <c r="BO2934">
        <f t="shared" si="2099"/>
        <v>0</v>
      </c>
      <c r="BP2934">
        <f t="shared" si="2099"/>
        <v>0</v>
      </c>
      <c r="BQ2934">
        <f t="shared" si="2099"/>
        <v>0</v>
      </c>
      <c r="BR2934">
        <f t="shared" si="2099"/>
        <v>0</v>
      </c>
      <c r="BS2934">
        <f t="shared" si="2099"/>
        <v>0</v>
      </c>
      <c r="BT2934">
        <f t="shared" si="2099"/>
        <v>0</v>
      </c>
      <c r="BU2934">
        <f t="shared" si="2099"/>
        <v>0</v>
      </c>
      <c r="BV2934">
        <f t="shared" si="2099"/>
        <v>0</v>
      </c>
      <c r="BW2934">
        <f t="shared" si="2099"/>
        <v>0</v>
      </c>
      <c r="BX2934">
        <f t="shared" si="2099"/>
        <v>0</v>
      </c>
      <c r="BY2934">
        <f t="shared" si="2099"/>
        <v>0</v>
      </c>
      <c r="BZ2934">
        <f t="shared" si="2099"/>
        <v>0</v>
      </c>
      <c r="CA2934">
        <f t="shared" ref="CA2934:DF2934" si="2100">CA2945</f>
        <v>3738.16</v>
      </c>
      <c r="CB2934">
        <f t="shared" si="2100"/>
        <v>0</v>
      </c>
      <c r="CC2934">
        <f t="shared" si="2100"/>
        <v>0</v>
      </c>
      <c r="CD2934">
        <f t="shared" si="2100"/>
        <v>3738.16</v>
      </c>
      <c r="CE2934">
        <f t="shared" si="2100"/>
        <v>266.66000000000003</v>
      </c>
      <c r="CF2934">
        <f t="shared" si="2100"/>
        <v>266.66000000000003</v>
      </c>
      <c r="CG2934">
        <f t="shared" si="2100"/>
        <v>0</v>
      </c>
      <c r="CH2934">
        <f t="shared" si="2100"/>
        <v>266.66000000000003</v>
      </c>
      <c r="CI2934">
        <f t="shared" si="2100"/>
        <v>0</v>
      </c>
      <c r="CJ2934">
        <f t="shared" si="2100"/>
        <v>0</v>
      </c>
      <c r="CK2934">
        <f t="shared" si="2100"/>
        <v>0</v>
      </c>
      <c r="CL2934">
        <f t="shared" si="2100"/>
        <v>0</v>
      </c>
      <c r="CM2934">
        <f t="shared" si="2100"/>
        <v>0</v>
      </c>
      <c r="CN2934">
        <f t="shared" si="2100"/>
        <v>0</v>
      </c>
      <c r="CO2934">
        <f t="shared" si="2100"/>
        <v>0</v>
      </c>
      <c r="CP2934">
        <f t="shared" si="2100"/>
        <v>0</v>
      </c>
      <c r="CQ2934">
        <f t="shared" si="2100"/>
        <v>0</v>
      </c>
      <c r="CR2934">
        <f t="shared" si="2100"/>
        <v>0</v>
      </c>
      <c r="CS2934">
        <f t="shared" si="2100"/>
        <v>0</v>
      </c>
      <c r="CT2934">
        <f t="shared" si="2100"/>
        <v>0</v>
      </c>
      <c r="CU2934">
        <f t="shared" si="2100"/>
        <v>0</v>
      </c>
      <c r="CV2934">
        <f t="shared" si="2100"/>
        <v>0</v>
      </c>
      <c r="CW2934">
        <f t="shared" si="2100"/>
        <v>0</v>
      </c>
      <c r="CX2934">
        <f t="shared" si="2100"/>
        <v>0</v>
      </c>
      <c r="CY2934">
        <f t="shared" si="2100"/>
        <v>0</v>
      </c>
      <c r="CZ2934">
        <f t="shared" si="2100"/>
        <v>0</v>
      </c>
      <c r="DA2934">
        <f t="shared" si="2100"/>
        <v>0</v>
      </c>
      <c r="DB2934">
        <f t="shared" si="2100"/>
        <v>0</v>
      </c>
      <c r="DC2934">
        <f t="shared" si="2100"/>
        <v>0</v>
      </c>
      <c r="DD2934">
        <f t="shared" si="2100"/>
        <v>0</v>
      </c>
      <c r="DE2934">
        <f t="shared" si="2100"/>
        <v>0</v>
      </c>
      <c r="DF2934">
        <f t="shared" si="2100"/>
        <v>0</v>
      </c>
      <c r="DG2934">
        <f t="shared" ref="DG2934:EL2934" si="2101">DG2945</f>
        <v>0</v>
      </c>
      <c r="DH2934">
        <f t="shared" si="2101"/>
        <v>0</v>
      </c>
      <c r="DI2934">
        <f t="shared" si="2101"/>
        <v>0</v>
      </c>
      <c r="DJ2934">
        <f t="shared" si="2101"/>
        <v>0</v>
      </c>
      <c r="DK2934">
        <f t="shared" si="2101"/>
        <v>0</v>
      </c>
      <c r="DL2934">
        <f t="shared" si="2101"/>
        <v>0</v>
      </c>
      <c r="DM2934">
        <f t="shared" si="2101"/>
        <v>0</v>
      </c>
      <c r="DN2934">
        <f t="shared" si="2101"/>
        <v>0</v>
      </c>
      <c r="DO2934">
        <f t="shared" si="2101"/>
        <v>0</v>
      </c>
      <c r="DP2934">
        <f t="shared" si="2101"/>
        <v>0</v>
      </c>
      <c r="DQ2934">
        <f t="shared" si="2101"/>
        <v>0</v>
      </c>
      <c r="DR2934">
        <f t="shared" si="2101"/>
        <v>0</v>
      </c>
      <c r="DS2934">
        <f t="shared" si="2101"/>
        <v>0</v>
      </c>
      <c r="DT2934">
        <f t="shared" si="2101"/>
        <v>0</v>
      </c>
      <c r="DU2934">
        <f t="shared" si="2101"/>
        <v>0</v>
      </c>
      <c r="DV2934">
        <f t="shared" si="2101"/>
        <v>0</v>
      </c>
      <c r="DW2934">
        <f t="shared" si="2101"/>
        <v>0</v>
      </c>
      <c r="DX2934">
        <f t="shared" si="2101"/>
        <v>0</v>
      </c>
      <c r="DY2934">
        <f t="shared" si="2101"/>
        <v>0</v>
      </c>
      <c r="DZ2934">
        <f t="shared" si="2101"/>
        <v>0</v>
      </c>
      <c r="EA2934">
        <f t="shared" si="2101"/>
        <v>0</v>
      </c>
      <c r="EB2934">
        <f t="shared" si="2101"/>
        <v>0</v>
      </c>
      <c r="EC2934">
        <f t="shared" si="2101"/>
        <v>0</v>
      </c>
      <c r="ED2934">
        <f t="shared" si="2101"/>
        <v>0</v>
      </c>
      <c r="EE2934">
        <f t="shared" si="2101"/>
        <v>0</v>
      </c>
      <c r="EF2934">
        <f t="shared" si="2101"/>
        <v>0</v>
      </c>
      <c r="EG2934">
        <f t="shared" si="2101"/>
        <v>0</v>
      </c>
      <c r="EH2934">
        <f t="shared" si="2101"/>
        <v>0</v>
      </c>
      <c r="EI2934">
        <f t="shared" si="2101"/>
        <v>0</v>
      </c>
      <c r="EJ2934">
        <f t="shared" si="2101"/>
        <v>0</v>
      </c>
      <c r="EK2934">
        <f t="shared" si="2101"/>
        <v>0</v>
      </c>
      <c r="EL2934">
        <f t="shared" si="2101"/>
        <v>0</v>
      </c>
      <c r="EM2934">
        <f t="shared" ref="EM2934:FR2934" si="2102">EM2945</f>
        <v>0</v>
      </c>
      <c r="EN2934">
        <f t="shared" si="2102"/>
        <v>0</v>
      </c>
      <c r="EO2934">
        <f t="shared" si="2102"/>
        <v>0</v>
      </c>
      <c r="EP2934">
        <f t="shared" si="2102"/>
        <v>0</v>
      </c>
      <c r="EQ2934">
        <f t="shared" si="2102"/>
        <v>0</v>
      </c>
      <c r="ER2934">
        <f t="shared" si="2102"/>
        <v>0</v>
      </c>
      <c r="ES2934">
        <f t="shared" si="2102"/>
        <v>0</v>
      </c>
      <c r="ET2934">
        <f t="shared" si="2102"/>
        <v>0</v>
      </c>
      <c r="EU2934">
        <f t="shared" si="2102"/>
        <v>0</v>
      </c>
      <c r="EV2934">
        <f t="shared" si="2102"/>
        <v>0</v>
      </c>
      <c r="EW2934">
        <f t="shared" si="2102"/>
        <v>0</v>
      </c>
      <c r="EX2934">
        <f t="shared" si="2102"/>
        <v>0</v>
      </c>
      <c r="EY2934">
        <f t="shared" si="2102"/>
        <v>0</v>
      </c>
      <c r="EZ2934">
        <f t="shared" si="2102"/>
        <v>0</v>
      </c>
      <c r="FA2934">
        <f t="shared" si="2102"/>
        <v>0</v>
      </c>
      <c r="FB2934">
        <f t="shared" si="2102"/>
        <v>0</v>
      </c>
      <c r="FC2934">
        <f t="shared" si="2102"/>
        <v>0</v>
      </c>
      <c r="FD2934">
        <f t="shared" si="2102"/>
        <v>0</v>
      </c>
      <c r="FE2934">
        <f t="shared" si="2102"/>
        <v>0</v>
      </c>
      <c r="FF2934">
        <f t="shared" si="2102"/>
        <v>0</v>
      </c>
      <c r="FG2934">
        <f t="shared" si="2102"/>
        <v>0</v>
      </c>
      <c r="FH2934">
        <f t="shared" si="2102"/>
        <v>0</v>
      </c>
      <c r="FI2934">
        <f t="shared" si="2102"/>
        <v>0</v>
      </c>
      <c r="FJ2934">
        <f t="shared" si="2102"/>
        <v>0</v>
      </c>
      <c r="FK2934">
        <f t="shared" si="2102"/>
        <v>0</v>
      </c>
      <c r="FL2934">
        <f t="shared" si="2102"/>
        <v>0</v>
      </c>
      <c r="FM2934">
        <f t="shared" si="2102"/>
        <v>0</v>
      </c>
      <c r="FN2934">
        <f t="shared" si="2102"/>
        <v>0</v>
      </c>
      <c r="FO2934">
        <f t="shared" si="2102"/>
        <v>0</v>
      </c>
      <c r="FP2934">
        <f t="shared" si="2102"/>
        <v>0</v>
      </c>
      <c r="FQ2934">
        <f t="shared" si="2102"/>
        <v>0</v>
      </c>
      <c r="FR2934">
        <f t="shared" si="2102"/>
        <v>0</v>
      </c>
      <c r="FS2934">
        <f t="shared" ref="FS2934:GX2934" si="2103">FS2945</f>
        <v>0</v>
      </c>
      <c r="FT2934">
        <f t="shared" si="2103"/>
        <v>0</v>
      </c>
      <c r="FU2934">
        <f t="shared" si="2103"/>
        <v>0</v>
      </c>
      <c r="FV2934">
        <f t="shared" si="2103"/>
        <v>0</v>
      </c>
      <c r="FW2934">
        <f t="shared" si="2103"/>
        <v>0</v>
      </c>
      <c r="FX2934">
        <f t="shared" si="2103"/>
        <v>0</v>
      </c>
      <c r="FY2934">
        <f t="shared" si="2103"/>
        <v>0</v>
      </c>
      <c r="FZ2934">
        <f t="shared" si="2103"/>
        <v>0</v>
      </c>
      <c r="GA2934">
        <f t="shared" si="2103"/>
        <v>0</v>
      </c>
      <c r="GB2934">
        <f t="shared" si="2103"/>
        <v>0</v>
      </c>
      <c r="GC2934">
        <f t="shared" si="2103"/>
        <v>0</v>
      </c>
      <c r="GD2934">
        <f t="shared" si="2103"/>
        <v>0</v>
      </c>
      <c r="GE2934">
        <f t="shared" si="2103"/>
        <v>0</v>
      </c>
      <c r="GF2934">
        <f t="shared" si="2103"/>
        <v>0</v>
      </c>
      <c r="GG2934">
        <f t="shared" si="2103"/>
        <v>0</v>
      </c>
      <c r="GH2934">
        <f t="shared" si="2103"/>
        <v>0</v>
      </c>
      <c r="GI2934">
        <f t="shared" si="2103"/>
        <v>0</v>
      </c>
      <c r="GJ2934">
        <f t="shared" si="2103"/>
        <v>0</v>
      </c>
      <c r="GK2934">
        <f t="shared" si="2103"/>
        <v>0</v>
      </c>
      <c r="GL2934">
        <f t="shared" si="2103"/>
        <v>0</v>
      </c>
      <c r="GM2934">
        <f t="shared" si="2103"/>
        <v>0</v>
      </c>
      <c r="GN2934">
        <f t="shared" si="2103"/>
        <v>0</v>
      </c>
      <c r="GO2934">
        <f t="shared" si="2103"/>
        <v>0</v>
      </c>
      <c r="GP2934">
        <f t="shared" si="2103"/>
        <v>0</v>
      </c>
      <c r="GQ2934">
        <f t="shared" si="2103"/>
        <v>0</v>
      </c>
      <c r="GR2934">
        <f t="shared" si="2103"/>
        <v>0</v>
      </c>
      <c r="GS2934">
        <f t="shared" si="2103"/>
        <v>0</v>
      </c>
      <c r="GT2934">
        <f t="shared" si="2103"/>
        <v>0</v>
      </c>
      <c r="GU2934">
        <f t="shared" si="2103"/>
        <v>0</v>
      </c>
      <c r="GV2934">
        <f t="shared" si="2103"/>
        <v>0</v>
      </c>
      <c r="GW2934">
        <f t="shared" si="2103"/>
        <v>0</v>
      </c>
      <c r="GX2934">
        <f t="shared" si="2103"/>
        <v>0</v>
      </c>
    </row>
    <row r="2936" spans="1:245" x14ac:dyDescent="0.2">
      <c r="A2936">
        <v>17</v>
      </c>
      <c r="B2936">
        <v>1</v>
      </c>
      <c r="C2936">
        <f>ROW(SmtRes!A939)</f>
        <v>939</v>
      </c>
      <c r="D2936">
        <f>ROW(EtalonRes!A939)</f>
        <v>939</v>
      </c>
      <c r="E2936" t="s">
        <v>653</v>
      </c>
      <c r="F2936" t="s">
        <v>16</v>
      </c>
      <c r="G2936" t="s">
        <v>17</v>
      </c>
      <c r="H2936" t="s">
        <v>18</v>
      </c>
      <c r="I2936">
        <f>ROUND(5/100,9)</f>
        <v>0.05</v>
      </c>
      <c r="J2936">
        <v>0</v>
      </c>
      <c r="K2936">
        <f>ROUND(5/100,9)</f>
        <v>0.05</v>
      </c>
      <c r="O2936">
        <f t="shared" ref="O2936:O2943" si="2104">ROUND(CP2936,2)</f>
        <v>135.52000000000001</v>
      </c>
      <c r="P2936">
        <f t="shared" ref="P2936:P2943" si="2105">ROUND(CQ2936*I2936,2)</f>
        <v>0</v>
      </c>
      <c r="Q2936">
        <f t="shared" ref="Q2936:Q2943" si="2106">ROUND(CR2936*I2936,2)</f>
        <v>0</v>
      </c>
      <c r="R2936">
        <f t="shared" ref="R2936:R2943" si="2107">ROUND(CS2936*I2936,2)</f>
        <v>0</v>
      </c>
      <c r="S2936">
        <f t="shared" ref="S2936:S2943" si="2108">ROUND(CT2936*I2936,2)</f>
        <v>135.52000000000001</v>
      </c>
      <c r="T2936">
        <f t="shared" ref="T2936:T2943" si="2109">ROUND(CU2936*I2936,2)</f>
        <v>0</v>
      </c>
      <c r="U2936">
        <f t="shared" ref="U2936:U2943" si="2110">CV2936*I2936</f>
        <v>0.29199999999999998</v>
      </c>
      <c r="V2936">
        <f t="shared" ref="V2936:V2943" si="2111">CW2936*I2936</f>
        <v>0</v>
      </c>
      <c r="W2936">
        <f t="shared" ref="W2936:W2943" si="2112">ROUND(CX2936*I2936,2)</f>
        <v>0</v>
      </c>
      <c r="X2936">
        <f t="shared" ref="X2936:Y2943" si="2113">ROUND(CY2936,2)</f>
        <v>94.86</v>
      </c>
      <c r="Y2936">
        <f t="shared" si="2113"/>
        <v>13.55</v>
      </c>
      <c r="AA2936">
        <v>35364244</v>
      </c>
      <c r="AB2936">
        <f t="shared" ref="AB2936:AB2943" si="2114">ROUND((AC2936+AD2936+AF2936),6)</f>
        <v>2710.46</v>
      </c>
      <c r="AC2936">
        <f t="shared" ref="AC2936:AC2943" si="2115">ROUND((ES2936),6)</f>
        <v>0</v>
      </c>
      <c r="AD2936">
        <f t="shared" ref="AD2936:AD2943" si="2116">ROUND((((ET2936)-(EU2936))+AE2936),6)</f>
        <v>0</v>
      </c>
      <c r="AE2936">
        <f t="shared" ref="AE2936:AF2943" si="2117">ROUND((EU2936),6)</f>
        <v>0</v>
      </c>
      <c r="AF2936">
        <f t="shared" si="2117"/>
        <v>2710.46</v>
      </c>
      <c r="AG2936">
        <f t="shared" ref="AG2936:AG2943" si="2118">ROUND((AP2936),6)</f>
        <v>0</v>
      </c>
      <c r="AH2936">
        <f t="shared" ref="AH2936:AI2943" si="2119">(EW2936)</f>
        <v>5.84</v>
      </c>
      <c r="AI2936">
        <f t="shared" si="2119"/>
        <v>0</v>
      </c>
      <c r="AJ2936">
        <f t="shared" ref="AJ2936:AJ2943" si="2120">(AS2936)</f>
        <v>0</v>
      </c>
      <c r="AK2936">
        <v>2710.46</v>
      </c>
      <c r="AL2936">
        <v>0</v>
      </c>
      <c r="AM2936">
        <v>0</v>
      </c>
      <c r="AN2936">
        <v>0</v>
      </c>
      <c r="AO2936">
        <v>2710.46</v>
      </c>
      <c r="AP2936">
        <v>0</v>
      </c>
      <c r="AQ2936">
        <v>5.84</v>
      </c>
      <c r="AR2936">
        <v>0</v>
      </c>
      <c r="AS2936">
        <v>0</v>
      </c>
      <c r="AT2936">
        <v>70</v>
      </c>
      <c r="AU2936">
        <v>10</v>
      </c>
      <c r="AV2936">
        <v>1</v>
      </c>
      <c r="AW2936">
        <v>1</v>
      </c>
      <c r="AZ2936">
        <v>1</v>
      </c>
      <c r="BA2936">
        <v>1</v>
      </c>
      <c r="BB2936">
        <v>1</v>
      </c>
      <c r="BC2936">
        <v>1</v>
      </c>
      <c r="BD2936" t="s">
        <v>3</v>
      </c>
      <c r="BE2936" t="s">
        <v>3</v>
      </c>
      <c r="BF2936" t="s">
        <v>3</v>
      </c>
      <c r="BG2936" t="s">
        <v>3</v>
      </c>
      <c r="BH2936">
        <v>0</v>
      </c>
      <c r="BI2936">
        <v>4</v>
      </c>
      <c r="BJ2936" t="s">
        <v>19</v>
      </c>
      <c r="BM2936">
        <v>0</v>
      </c>
      <c r="BN2936">
        <v>0</v>
      </c>
      <c r="BO2936" t="s">
        <v>3</v>
      </c>
      <c r="BP2936">
        <v>0</v>
      </c>
      <c r="BQ2936">
        <v>1</v>
      </c>
      <c r="BR2936">
        <v>0</v>
      </c>
      <c r="BS2936">
        <v>1</v>
      </c>
      <c r="BT2936">
        <v>1</v>
      </c>
      <c r="BU2936">
        <v>1</v>
      </c>
      <c r="BV2936">
        <v>1</v>
      </c>
      <c r="BW2936">
        <v>1</v>
      </c>
      <c r="BX2936">
        <v>1</v>
      </c>
      <c r="BY2936" t="s">
        <v>3</v>
      </c>
      <c r="BZ2936">
        <v>70</v>
      </c>
      <c r="CA2936">
        <v>10</v>
      </c>
      <c r="CB2936" t="s">
        <v>3</v>
      </c>
      <c r="CE2936">
        <v>0</v>
      </c>
      <c r="CF2936">
        <v>0</v>
      </c>
      <c r="CG2936">
        <v>0</v>
      </c>
      <c r="CM2936">
        <v>0</v>
      </c>
      <c r="CN2936" t="s">
        <v>3</v>
      </c>
      <c r="CO2936">
        <v>0</v>
      </c>
      <c r="CP2936">
        <f t="shared" ref="CP2936:CP2943" si="2121">(P2936+Q2936+S2936)</f>
        <v>135.52000000000001</v>
      </c>
      <c r="CQ2936">
        <f t="shared" ref="CQ2936:CQ2943" si="2122">(AC2936*BC2936*AW2936)</f>
        <v>0</v>
      </c>
      <c r="CR2936">
        <f t="shared" ref="CR2936:CR2943" si="2123">((((ET2936)*BB2936-(EU2936)*BS2936)+AE2936*BS2936)*AV2936)</f>
        <v>0</v>
      </c>
      <c r="CS2936">
        <f t="shared" ref="CS2936:CS2943" si="2124">(AE2936*BS2936*AV2936)</f>
        <v>0</v>
      </c>
      <c r="CT2936">
        <f t="shared" ref="CT2936:CT2943" si="2125">(AF2936*BA2936*AV2936)</f>
        <v>2710.46</v>
      </c>
      <c r="CU2936">
        <f t="shared" ref="CU2936:CU2943" si="2126">AG2936</f>
        <v>0</v>
      </c>
      <c r="CV2936">
        <f t="shared" ref="CV2936:CV2943" si="2127">(AH2936*AV2936)</f>
        <v>5.84</v>
      </c>
      <c r="CW2936">
        <f t="shared" ref="CW2936:CX2943" si="2128">AI2936</f>
        <v>0</v>
      </c>
      <c r="CX2936">
        <f t="shared" si="2128"/>
        <v>0</v>
      </c>
      <c r="CY2936">
        <f t="shared" ref="CY2936:CY2943" si="2129">((S2936*BZ2936)/100)</f>
        <v>94.864000000000019</v>
      </c>
      <c r="CZ2936">
        <f t="shared" ref="CZ2936:CZ2943" si="2130">((S2936*CA2936)/100)</f>
        <v>13.552</v>
      </c>
      <c r="DC2936" t="s">
        <v>3</v>
      </c>
      <c r="DD2936" t="s">
        <v>3</v>
      </c>
      <c r="DE2936" t="s">
        <v>3</v>
      </c>
      <c r="DF2936" t="s">
        <v>3</v>
      </c>
      <c r="DG2936" t="s">
        <v>3</v>
      </c>
      <c r="DH2936" t="s">
        <v>3</v>
      </c>
      <c r="DI2936" t="s">
        <v>3</v>
      </c>
      <c r="DJ2936" t="s">
        <v>3</v>
      </c>
      <c r="DK2936" t="s">
        <v>3</v>
      </c>
      <c r="DL2936" t="s">
        <v>3</v>
      </c>
      <c r="DM2936" t="s">
        <v>3</v>
      </c>
      <c r="DN2936">
        <v>0</v>
      </c>
      <c r="DO2936">
        <v>0</v>
      </c>
      <c r="DP2936">
        <v>1</v>
      </c>
      <c r="DQ2936">
        <v>1</v>
      </c>
      <c r="DU2936">
        <v>1010</v>
      </c>
      <c r="DV2936" t="s">
        <v>18</v>
      </c>
      <c r="DW2936" t="s">
        <v>18</v>
      </c>
      <c r="DX2936">
        <v>100</v>
      </c>
      <c r="DZ2936" t="s">
        <v>3</v>
      </c>
      <c r="EA2936" t="s">
        <v>3</v>
      </c>
      <c r="EB2936" t="s">
        <v>3</v>
      </c>
      <c r="EC2936" t="s">
        <v>3</v>
      </c>
      <c r="EE2936">
        <v>35096056</v>
      </c>
      <c r="EF2936">
        <v>1</v>
      </c>
      <c r="EG2936" t="s">
        <v>20</v>
      </c>
      <c r="EH2936">
        <v>0</v>
      </c>
      <c r="EI2936" t="s">
        <v>3</v>
      </c>
      <c r="EJ2936">
        <v>4</v>
      </c>
      <c r="EK2936">
        <v>0</v>
      </c>
      <c r="EL2936" t="s">
        <v>21</v>
      </c>
      <c r="EM2936" t="s">
        <v>22</v>
      </c>
      <c r="EO2936" t="s">
        <v>3</v>
      </c>
      <c r="EQ2936">
        <v>0</v>
      </c>
      <c r="ER2936">
        <v>2710.46</v>
      </c>
      <c r="ES2936">
        <v>0</v>
      </c>
      <c r="ET2936">
        <v>0</v>
      </c>
      <c r="EU2936">
        <v>0</v>
      </c>
      <c r="EV2936">
        <v>2710.46</v>
      </c>
      <c r="EW2936">
        <v>5.84</v>
      </c>
      <c r="EX2936">
        <v>0</v>
      </c>
      <c r="EY2936">
        <v>0</v>
      </c>
      <c r="FQ2936">
        <v>0</v>
      </c>
      <c r="FR2936">
        <v>0</v>
      </c>
      <c r="FS2936">
        <v>0</v>
      </c>
      <c r="FX2936">
        <v>70</v>
      </c>
      <c r="FY2936">
        <v>10</v>
      </c>
      <c r="GA2936" t="s">
        <v>3</v>
      </c>
      <c r="GD2936">
        <v>0</v>
      </c>
      <c r="GF2936">
        <v>-931379651</v>
      </c>
      <c r="GG2936">
        <v>2</v>
      </c>
      <c r="GH2936">
        <v>1</v>
      </c>
      <c r="GI2936">
        <v>-2</v>
      </c>
      <c r="GJ2936">
        <v>0</v>
      </c>
      <c r="GK2936">
        <f>ROUND(R2936*(R12)/100,2)</f>
        <v>0</v>
      </c>
      <c r="GL2936">
        <f t="shared" ref="GL2936:GL2943" si="2131">ROUND(IF(AND(BH2936=3,BI2936=3,FS2936&lt;&gt;0),P2936,0),2)</f>
        <v>0</v>
      </c>
      <c r="GM2936">
        <f t="shared" ref="GM2936:GM2943" si="2132">ROUND(O2936+X2936+Y2936+GK2936,2)+GX2936</f>
        <v>243.93</v>
      </c>
      <c r="GN2936">
        <f t="shared" ref="GN2936:GN2943" si="2133">IF(OR(BI2936=0,BI2936=1),GM2936-GX2936,0)</f>
        <v>0</v>
      </c>
      <c r="GO2936">
        <f t="shared" ref="GO2936:GO2943" si="2134">IF(BI2936=2,GM2936-GX2936,0)</f>
        <v>0</v>
      </c>
      <c r="GP2936">
        <f t="shared" ref="GP2936:GP2943" si="2135">IF(BI2936=4,GM2936-GX2936,0)</f>
        <v>243.93</v>
      </c>
      <c r="GR2936">
        <v>0</v>
      </c>
      <c r="GS2936">
        <v>3</v>
      </c>
      <c r="GT2936">
        <v>0</v>
      </c>
      <c r="GU2936" t="s">
        <v>3</v>
      </c>
      <c r="GV2936">
        <f t="shared" ref="GV2936:GV2943" si="2136">ROUND((GT2936),6)</f>
        <v>0</v>
      </c>
      <c r="GW2936">
        <v>1</v>
      </c>
      <c r="GX2936">
        <f t="shared" ref="GX2936:GX2943" si="2137">ROUND(HC2936*I2936,2)</f>
        <v>0</v>
      </c>
      <c r="HA2936">
        <v>0</v>
      </c>
      <c r="HB2936">
        <v>0</v>
      </c>
      <c r="HC2936">
        <f t="shared" ref="HC2936:HC2943" si="2138">GV2936*GW2936</f>
        <v>0</v>
      </c>
      <c r="HE2936" t="s">
        <v>3</v>
      </c>
      <c r="HF2936" t="s">
        <v>3</v>
      </c>
      <c r="HM2936" t="s">
        <v>3</v>
      </c>
      <c r="HN2936" t="s">
        <v>3</v>
      </c>
      <c r="HO2936" t="s">
        <v>3</v>
      </c>
      <c r="HP2936" t="s">
        <v>3</v>
      </c>
      <c r="HQ2936" t="s">
        <v>3</v>
      </c>
      <c r="HS2936">
        <v>0</v>
      </c>
      <c r="IK2936">
        <v>0</v>
      </c>
    </row>
    <row r="2937" spans="1:245" x14ac:dyDescent="0.2">
      <c r="A2937">
        <v>17</v>
      </c>
      <c r="B2937">
        <v>1</v>
      </c>
      <c r="C2937">
        <f>ROW(SmtRes!A943)</f>
        <v>943</v>
      </c>
      <c r="D2937">
        <f>ROW(EtalonRes!A943)</f>
        <v>943</v>
      </c>
      <c r="E2937" t="s">
        <v>654</v>
      </c>
      <c r="F2937" t="s">
        <v>227</v>
      </c>
      <c r="G2937" t="s">
        <v>228</v>
      </c>
      <c r="H2937" t="s">
        <v>229</v>
      </c>
      <c r="I2937">
        <f>ROUND(2/10,9)</f>
        <v>0.2</v>
      </c>
      <c r="J2937">
        <v>0</v>
      </c>
      <c r="K2937">
        <f>ROUND(2/10,9)</f>
        <v>0.2</v>
      </c>
      <c r="O2937">
        <f t="shared" si="2104"/>
        <v>85.31</v>
      </c>
      <c r="P2937">
        <f t="shared" si="2105"/>
        <v>22.46</v>
      </c>
      <c r="Q2937">
        <f t="shared" si="2106"/>
        <v>1.8</v>
      </c>
      <c r="R2937">
        <f t="shared" si="2107"/>
        <v>0.03</v>
      </c>
      <c r="S2937">
        <f t="shared" si="2108"/>
        <v>61.05</v>
      </c>
      <c r="T2937">
        <f t="shared" si="2109"/>
        <v>0</v>
      </c>
      <c r="U2937">
        <f t="shared" si="2110"/>
        <v>8.4000000000000005E-2</v>
      </c>
      <c r="V2937">
        <f t="shared" si="2111"/>
        <v>0</v>
      </c>
      <c r="W2937">
        <f t="shared" si="2112"/>
        <v>0</v>
      </c>
      <c r="X2937">
        <f t="shared" si="2113"/>
        <v>42.74</v>
      </c>
      <c r="Y2937">
        <f t="shared" si="2113"/>
        <v>6.11</v>
      </c>
      <c r="AA2937">
        <v>35364244</v>
      </c>
      <c r="AB2937">
        <f t="shared" si="2114"/>
        <v>426.58</v>
      </c>
      <c r="AC2937">
        <f t="shared" si="2115"/>
        <v>112.32</v>
      </c>
      <c r="AD2937">
        <f t="shared" si="2116"/>
        <v>8.99</v>
      </c>
      <c r="AE2937">
        <f t="shared" si="2117"/>
        <v>0.13</v>
      </c>
      <c r="AF2937">
        <f t="shared" si="2117"/>
        <v>305.27</v>
      </c>
      <c r="AG2937">
        <f t="shared" si="2118"/>
        <v>0</v>
      </c>
      <c r="AH2937">
        <f t="shared" si="2119"/>
        <v>0.42</v>
      </c>
      <c r="AI2937">
        <f t="shared" si="2119"/>
        <v>0</v>
      </c>
      <c r="AJ2937">
        <f t="shared" si="2120"/>
        <v>0</v>
      </c>
      <c r="AK2937">
        <v>426.58</v>
      </c>
      <c r="AL2937">
        <v>112.32</v>
      </c>
      <c r="AM2937">
        <v>8.99</v>
      </c>
      <c r="AN2937">
        <v>0.13</v>
      </c>
      <c r="AO2937">
        <v>305.27</v>
      </c>
      <c r="AP2937">
        <v>0</v>
      </c>
      <c r="AQ2937">
        <v>0.42</v>
      </c>
      <c r="AR2937">
        <v>0</v>
      </c>
      <c r="AS2937">
        <v>0</v>
      </c>
      <c r="AT2937">
        <v>70</v>
      </c>
      <c r="AU2937">
        <v>10</v>
      </c>
      <c r="AV2937">
        <v>1</v>
      </c>
      <c r="AW2937">
        <v>1</v>
      </c>
      <c r="AZ2937">
        <v>1</v>
      </c>
      <c r="BA2937">
        <v>1</v>
      </c>
      <c r="BB2937">
        <v>1</v>
      </c>
      <c r="BC2937">
        <v>1</v>
      </c>
      <c r="BD2937" t="s">
        <v>3</v>
      </c>
      <c r="BE2937" t="s">
        <v>3</v>
      </c>
      <c r="BF2937" t="s">
        <v>3</v>
      </c>
      <c r="BG2937" t="s">
        <v>3</v>
      </c>
      <c r="BH2937">
        <v>0</v>
      </c>
      <c r="BI2937">
        <v>4</v>
      </c>
      <c r="BJ2937" t="s">
        <v>230</v>
      </c>
      <c r="BM2937">
        <v>0</v>
      </c>
      <c r="BN2937">
        <v>0</v>
      </c>
      <c r="BO2937" t="s">
        <v>3</v>
      </c>
      <c r="BP2937">
        <v>0</v>
      </c>
      <c r="BQ2937">
        <v>1</v>
      </c>
      <c r="BR2937">
        <v>0</v>
      </c>
      <c r="BS2937">
        <v>1</v>
      </c>
      <c r="BT2937">
        <v>1</v>
      </c>
      <c r="BU2937">
        <v>1</v>
      </c>
      <c r="BV2937">
        <v>1</v>
      </c>
      <c r="BW2937">
        <v>1</v>
      </c>
      <c r="BX2937">
        <v>1</v>
      </c>
      <c r="BY2937" t="s">
        <v>3</v>
      </c>
      <c r="BZ2937">
        <v>70</v>
      </c>
      <c r="CA2937">
        <v>10</v>
      </c>
      <c r="CB2937" t="s">
        <v>3</v>
      </c>
      <c r="CE2937">
        <v>0</v>
      </c>
      <c r="CF2937">
        <v>0</v>
      </c>
      <c r="CG2937">
        <v>0</v>
      </c>
      <c r="CM2937">
        <v>0</v>
      </c>
      <c r="CN2937" t="s">
        <v>3</v>
      </c>
      <c r="CO2937">
        <v>0</v>
      </c>
      <c r="CP2937">
        <f t="shared" si="2121"/>
        <v>85.31</v>
      </c>
      <c r="CQ2937">
        <f t="shared" si="2122"/>
        <v>112.32</v>
      </c>
      <c r="CR2937">
        <f t="shared" si="2123"/>
        <v>8.99</v>
      </c>
      <c r="CS2937">
        <f t="shared" si="2124"/>
        <v>0.13</v>
      </c>
      <c r="CT2937">
        <f t="shared" si="2125"/>
        <v>305.27</v>
      </c>
      <c r="CU2937">
        <f t="shared" si="2126"/>
        <v>0</v>
      </c>
      <c r="CV2937">
        <f t="shared" si="2127"/>
        <v>0.42</v>
      </c>
      <c r="CW2937">
        <f t="shared" si="2128"/>
        <v>0</v>
      </c>
      <c r="CX2937">
        <f t="shared" si="2128"/>
        <v>0</v>
      </c>
      <c r="CY2937">
        <f t="shared" si="2129"/>
        <v>42.734999999999999</v>
      </c>
      <c r="CZ2937">
        <f t="shared" si="2130"/>
        <v>6.1050000000000004</v>
      </c>
      <c r="DC2937" t="s">
        <v>3</v>
      </c>
      <c r="DD2937" t="s">
        <v>3</v>
      </c>
      <c r="DE2937" t="s">
        <v>3</v>
      </c>
      <c r="DF2937" t="s">
        <v>3</v>
      </c>
      <c r="DG2937" t="s">
        <v>3</v>
      </c>
      <c r="DH2937" t="s">
        <v>3</v>
      </c>
      <c r="DI2937" t="s">
        <v>3</v>
      </c>
      <c r="DJ2937" t="s">
        <v>3</v>
      </c>
      <c r="DK2937" t="s">
        <v>3</v>
      </c>
      <c r="DL2937" t="s">
        <v>3</v>
      </c>
      <c r="DM2937" t="s">
        <v>3</v>
      </c>
      <c r="DN2937">
        <v>0</v>
      </c>
      <c r="DO2937">
        <v>0</v>
      </c>
      <c r="DP2937">
        <v>1</v>
      </c>
      <c r="DQ2937">
        <v>1</v>
      </c>
      <c r="DU2937">
        <v>1013</v>
      </c>
      <c r="DV2937" t="s">
        <v>229</v>
      </c>
      <c r="DW2937" t="s">
        <v>229</v>
      </c>
      <c r="DX2937">
        <v>1</v>
      </c>
      <c r="DZ2937" t="s">
        <v>3</v>
      </c>
      <c r="EA2937" t="s">
        <v>3</v>
      </c>
      <c r="EB2937" t="s">
        <v>3</v>
      </c>
      <c r="EC2937" t="s">
        <v>3</v>
      </c>
      <c r="EE2937">
        <v>35096056</v>
      </c>
      <c r="EF2937">
        <v>1</v>
      </c>
      <c r="EG2937" t="s">
        <v>20</v>
      </c>
      <c r="EH2937">
        <v>0</v>
      </c>
      <c r="EI2937" t="s">
        <v>3</v>
      </c>
      <c r="EJ2937">
        <v>4</v>
      </c>
      <c r="EK2937">
        <v>0</v>
      </c>
      <c r="EL2937" t="s">
        <v>21</v>
      </c>
      <c r="EM2937" t="s">
        <v>22</v>
      </c>
      <c r="EO2937" t="s">
        <v>3</v>
      </c>
      <c r="EQ2937">
        <v>0</v>
      </c>
      <c r="ER2937">
        <v>426.58</v>
      </c>
      <c r="ES2937">
        <v>112.32</v>
      </c>
      <c r="ET2937">
        <v>8.99</v>
      </c>
      <c r="EU2937">
        <v>0.13</v>
      </c>
      <c r="EV2937">
        <v>305.27</v>
      </c>
      <c r="EW2937">
        <v>0.42</v>
      </c>
      <c r="EX2937">
        <v>0</v>
      </c>
      <c r="EY2937">
        <v>0</v>
      </c>
      <c r="FQ2937">
        <v>0</v>
      </c>
      <c r="FR2937">
        <v>0</v>
      </c>
      <c r="FS2937">
        <v>0</v>
      </c>
      <c r="FX2937">
        <v>70</v>
      </c>
      <c r="FY2937">
        <v>10</v>
      </c>
      <c r="GA2937" t="s">
        <v>3</v>
      </c>
      <c r="GD2937">
        <v>0</v>
      </c>
      <c r="GF2937">
        <v>94825724</v>
      </c>
      <c r="GG2937">
        <v>2</v>
      </c>
      <c r="GH2937">
        <v>1</v>
      </c>
      <c r="GI2937">
        <v>-2</v>
      </c>
      <c r="GJ2937">
        <v>0</v>
      </c>
      <c r="GK2937">
        <f>ROUND(R2937*(R12)/100,2)</f>
        <v>0.03</v>
      </c>
      <c r="GL2937">
        <f t="shared" si="2131"/>
        <v>0</v>
      </c>
      <c r="GM2937">
        <f t="shared" si="2132"/>
        <v>134.19</v>
      </c>
      <c r="GN2937">
        <f t="shared" si="2133"/>
        <v>0</v>
      </c>
      <c r="GO2937">
        <f t="shared" si="2134"/>
        <v>0</v>
      </c>
      <c r="GP2937">
        <f t="shared" si="2135"/>
        <v>134.19</v>
      </c>
      <c r="GR2937">
        <v>0</v>
      </c>
      <c r="GS2937">
        <v>3</v>
      </c>
      <c r="GT2937">
        <v>0</v>
      </c>
      <c r="GU2937" t="s">
        <v>3</v>
      </c>
      <c r="GV2937">
        <f t="shared" si="2136"/>
        <v>0</v>
      </c>
      <c r="GW2937">
        <v>1</v>
      </c>
      <c r="GX2937">
        <f t="shared" si="2137"/>
        <v>0</v>
      </c>
      <c r="HA2937">
        <v>0</v>
      </c>
      <c r="HB2937">
        <v>0</v>
      </c>
      <c r="HC2937">
        <f t="shared" si="2138"/>
        <v>0</v>
      </c>
      <c r="HE2937" t="s">
        <v>3</v>
      </c>
      <c r="HF2937" t="s">
        <v>3</v>
      </c>
      <c r="HM2937" t="s">
        <v>3</v>
      </c>
      <c r="HN2937" t="s">
        <v>3</v>
      </c>
      <c r="HO2937" t="s">
        <v>3</v>
      </c>
      <c r="HP2937" t="s">
        <v>3</v>
      </c>
      <c r="HQ2937" t="s">
        <v>3</v>
      </c>
      <c r="HS2937">
        <v>0</v>
      </c>
      <c r="IK2937">
        <v>0</v>
      </c>
    </row>
    <row r="2938" spans="1:245" x14ac:dyDescent="0.2">
      <c r="A2938">
        <v>17</v>
      </c>
      <c r="B2938">
        <v>1</v>
      </c>
      <c r="C2938">
        <f>ROW(SmtRes!A946)</f>
        <v>946</v>
      </c>
      <c r="D2938">
        <f>ROW(EtalonRes!A946)</f>
        <v>946</v>
      </c>
      <c r="E2938" t="s">
        <v>655</v>
      </c>
      <c r="F2938" t="s">
        <v>232</v>
      </c>
      <c r="G2938" t="s">
        <v>233</v>
      </c>
      <c r="H2938" t="s">
        <v>26</v>
      </c>
      <c r="I2938">
        <f>ROUND(1/100,9)</f>
        <v>0.01</v>
      </c>
      <c r="J2938">
        <v>0</v>
      </c>
      <c r="K2938">
        <f>ROUND(1/100,9)</f>
        <v>0.01</v>
      </c>
      <c r="O2938">
        <f t="shared" si="2104"/>
        <v>142.13999999999999</v>
      </c>
      <c r="P2938">
        <f t="shared" si="2105"/>
        <v>0</v>
      </c>
      <c r="Q2938">
        <f t="shared" si="2106"/>
        <v>59.94</v>
      </c>
      <c r="R2938">
        <f t="shared" si="2107"/>
        <v>30.4</v>
      </c>
      <c r="S2938">
        <f t="shared" si="2108"/>
        <v>82.2</v>
      </c>
      <c r="T2938">
        <f t="shared" si="2109"/>
        <v>0</v>
      </c>
      <c r="U2938">
        <f t="shared" si="2110"/>
        <v>0.14000000000000001</v>
      </c>
      <c r="V2938">
        <f t="shared" si="2111"/>
        <v>0</v>
      </c>
      <c r="W2938">
        <f t="shared" si="2112"/>
        <v>0</v>
      </c>
      <c r="X2938">
        <f t="shared" si="2113"/>
        <v>57.54</v>
      </c>
      <c r="Y2938">
        <f t="shared" si="2113"/>
        <v>8.2200000000000006</v>
      </c>
      <c r="AA2938">
        <v>35364244</v>
      </c>
      <c r="AB2938">
        <f t="shared" si="2114"/>
        <v>14213.53</v>
      </c>
      <c r="AC2938">
        <f t="shared" si="2115"/>
        <v>0</v>
      </c>
      <c r="AD2938">
        <f t="shared" si="2116"/>
        <v>5993.85</v>
      </c>
      <c r="AE2938">
        <f t="shared" si="2117"/>
        <v>3040.45</v>
      </c>
      <c r="AF2938">
        <f t="shared" si="2117"/>
        <v>8219.68</v>
      </c>
      <c r="AG2938">
        <f t="shared" si="2118"/>
        <v>0</v>
      </c>
      <c r="AH2938">
        <f t="shared" si="2119"/>
        <v>14</v>
      </c>
      <c r="AI2938">
        <f t="shared" si="2119"/>
        <v>0</v>
      </c>
      <c r="AJ2938">
        <f t="shared" si="2120"/>
        <v>0</v>
      </c>
      <c r="AK2938">
        <v>14213.53</v>
      </c>
      <c r="AL2938">
        <v>0</v>
      </c>
      <c r="AM2938">
        <v>5993.85</v>
      </c>
      <c r="AN2938">
        <v>3040.45</v>
      </c>
      <c r="AO2938">
        <v>8219.68</v>
      </c>
      <c r="AP2938">
        <v>0</v>
      </c>
      <c r="AQ2938">
        <v>14</v>
      </c>
      <c r="AR2938">
        <v>0</v>
      </c>
      <c r="AS2938">
        <v>0</v>
      </c>
      <c r="AT2938">
        <v>70</v>
      </c>
      <c r="AU2938">
        <v>10</v>
      </c>
      <c r="AV2938">
        <v>1</v>
      </c>
      <c r="AW2938">
        <v>1</v>
      </c>
      <c r="AZ2938">
        <v>1</v>
      </c>
      <c r="BA2938">
        <v>1</v>
      </c>
      <c r="BB2938">
        <v>1</v>
      </c>
      <c r="BC2938">
        <v>1</v>
      </c>
      <c r="BD2938" t="s">
        <v>3</v>
      </c>
      <c r="BE2938" t="s">
        <v>3</v>
      </c>
      <c r="BF2938" t="s">
        <v>3</v>
      </c>
      <c r="BG2938" t="s">
        <v>3</v>
      </c>
      <c r="BH2938">
        <v>0</v>
      </c>
      <c r="BI2938">
        <v>4</v>
      </c>
      <c r="BJ2938" t="s">
        <v>234</v>
      </c>
      <c r="BM2938">
        <v>0</v>
      </c>
      <c r="BN2938">
        <v>0</v>
      </c>
      <c r="BO2938" t="s">
        <v>3</v>
      </c>
      <c r="BP2938">
        <v>0</v>
      </c>
      <c r="BQ2938">
        <v>1</v>
      </c>
      <c r="BR2938">
        <v>0</v>
      </c>
      <c r="BS2938">
        <v>1</v>
      </c>
      <c r="BT2938">
        <v>1</v>
      </c>
      <c r="BU2938">
        <v>1</v>
      </c>
      <c r="BV2938">
        <v>1</v>
      </c>
      <c r="BW2938">
        <v>1</v>
      </c>
      <c r="BX2938">
        <v>1</v>
      </c>
      <c r="BY2938" t="s">
        <v>3</v>
      </c>
      <c r="BZ2938">
        <v>70</v>
      </c>
      <c r="CA2938">
        <v>10</v>
      </c>
      <c r="CB2938" t="s">
        <v>3</v>
      </c>
      <c r="CE2938">
        <v>0</v>
      </c>
      <c r="CF2938">
        <v>0</v>
      </c>
      <c r="CG2938">
        <v>0</v>
      </c>
      <c r="CM2938">
        <v>0</v>
      </c>
      <c r="CN2938" t="s">
        <v>3</v>
      </c>
      <c r="CO2938">
        <v>0</v>
      </c>
      <c r="CP2938">
        <f t="shared" si="2121"/>
        <v>142.13999999999999</v>
      </c>
      <c r="CQ2938">
        <f t="shared" si="2122"/>
        <v>0</v>
      </c>
      <c r="CR2938">
        <f t="shared" si="2123"/>
        <v>5993.85</v>
      </c>
      <c r="CS2938">
        <f t="shared" si="2124"/>
        <v>3040.45</v>
      </c>
      <c r="CT2938">
        <f t="shared" si="2125"/>
        <v>8219.68</v>
      </c>
      <c r="CU2938">
        <f t="shared" si="2126"/>
        <v>0</v>
      </c>
      <c r="CV2938">
        <f t="shared" si="2127"/>
        <v>14</v>
      </c>
      <c r="CW2938">
        <f t="shared" si="2128"/>
        <v>0</v>
      </c>
      <c r="CX2938">
        <f t="shared" si="2128"/>
        <v>0</v>
      </c>
      <c r="CY2938">
        <f t="shared" si="2129"/>
        <v>57.54</v>
      </c>
      <c r="CZ2938">
        <f t="shared" si="2130"/>
        <v>8.2200000000000006</v>
      </c>
      <c r="DC2938" t="s">
        <v>3</v>
      </c>
      <c r="DD2938" t="s">
        <v>3</v>
      </c>
      <c r="DE2938" t="s">
        <v>3</v>
      </c>
      <c r="DF2938" t="s">
        <v>3</v>
      </c>
      <c r="DG2938" t="s">
        <v>3</v>
      </c>
      <c r="DH2938" t="s">
        <v>3</v>
      </c>
      <c r="DI2938" t="s">
        <v>3</v>
      </c>
      <c r="DJ2938" t="s">
        <v>3</v>
      </c>
      <c r="DK2938" t="s">
        <v>3</v>
      </c>
      <c r="DL2938" t="s">
        <v>3</v>
      </c>
      <c r="DM2938" t="s">
        <v>3</v>
      </c>
      <c r="DN2938">
        <v>0</v>
      </c>
      <c r="DO2938">
        <v>0</v>
      </c>
      <c r="DP2938">
        <v>1</v>
      </c>
      <c r="DQ2938">
        <v>1</v>
      </c>
      <c r="DU2938">
        <v>1003</v>
      </c>
      <c r="DV2938" t="s">
        <v>26</v>
      </c>
      <c r="DW2938" t="s">
        <v>26</v>
      </c>
      <c r="DX2938">
        <v>100</v>
      </c>
      <c r="DZ2938" t="s">
        <v>3</v>
      </c>
      <c r="EA2938" t="s">
        <v>3</v>
      </c>
      <c r="EB2938" t="s">
        <v>3</v>
      </c>
      <c r="EC2938" t="s">
        <v>3</v>
      </c>
      <c r="EE2938">
        <v>35096056</v>
      </c>
      <c r="EF2938">
        <v>1</v>
      </c>
      <c r="EG2938" t="s">
        <v>20</v>
      </c>
      <c r="EH2938">
        <v>0</v>
      </c>
      <c r="EI2938" t="s">
        <v>3</v>
      </c>
      <c r="EJ2938">
        <v>4</v>
      </c>
      <c r="EK2938">
        <v>0</v>
      </c>
      <c r="EL2938" t="s">
        <v>21</v>
      </c>
      <c r="EM2938" t="s">
        <v>22</v>
      </c>
      <c r="EO2938" t="s">
        <v>3</v>
      </c>
      <c r="EQ2938">
        <v>0</v>
      </c>
      <c r="ER2938">
        <v>14213.53</v>
      </c>
      <c r="ES2938">
        <v>0</v>
      </c>
      <c r="ET2938">
        <v>5993.85</v>
      </c>
      <c r="EU2938">
        <v>3040.45</v>
      </c>
      <c r="EV2938">
        <v>8219.68</v>
      </c>
      <c r="EW2938">
        <v>14</v>
      </c>
      <c r="EX2938">
        <v>0</v>
      </c>
      <c r="EY2938">
        <v>0</v>
      </c>
      <c r="FQ2938">
        <v>0</v>
      </c>
      <c r="FR2938">
        <v>0</v>
      </c>
      <c r="FS2938">
        <v>0</v>
      </c>
      <c r="FX2938">
        <v>70</v>
      </c>
      <c r="FY2938">
        <v>10</v>
      </c>
      <c r="GA2938" t="s">
        <v>3</v>
      </c>
      <c r="GD2938">
        <v>0</v>
      </c>
      <c r="GF2938">
        <v>-140188742</v>
      </c>
      <c r="GG2938">
        <v>2</v>
      </c>
      <c r="GH2938">
        <v>1</v>
      </c>
      <c r="GI2938">
        <v>-2</v>
      </c>
      <c r="GJ2938">
        <v>0</v>
      </c>
      <c r="GK2938">
        <f>ROUND(R2938*(R12)/100,2)</f>
        <v>32.83</v>
      </c>
      <c r="GL2938">
        <f t="shared" si="2131"/>
        <v>0</v>
      </c>
      <c r="GM2938">
        <f t="shared" si="2132"/>
        <v>240.73</v>
      </c>
      <c r="GN2938">
        <f t="shared" si="2133"/>
        <v>0</v>
      </c>
      <c r="GO2938">
        <f t="shared" si="2134"/>
        <v>0</v>
      </c>
      <c r="GP2938">
        <f t="shared" si="2135"/>
        <v>240.73</v>
      </c>
      <c r="GR2938">
        <v>0</v>
      </c>
      <c r="GS2938">
        <v>3</v>
      </c>
      <c r="GT2938">
        <v>0</v>
      </c>
      <c r="GU2938" t="s">
        <v>3</v>
      </c>
      <c r="GV2938">
        <f t="shared" si="2136"/>
        <v>0</v>
      </c>
      <c r="GW2938">
        <v>1</v>
      </c>
      <c r="GX2938">
        <f t="shared" si="2137"/>
        <v>0</v>
      </c>
      <c r="HA2938">
        <v>0</v>
      </c>
      <c r="HB2938">
        <v>0</v>
      </c>
      <c r="HC2938">
        <f t="shared" si="2138"/>
        <v>0</v>
      </c>
      <c r="HE2938" t="s">
        <v>3</v>
      </c>
      <c r="HF2938" t="s">
        <v>3</v>
      </c>
      <c r="HM2938" t="s">
        <v>3</v>
      </c>
      <c r="HN2938" t="s">
        <v>3</v>
      </c>
      <c r="HO2938" t="s">
        <v>3</v>
      </c>
      <c r="HP2938" t="s">
        <v>3</v>
      </c>
      <c r="HQ2938" t="s">
        <v>3</v>
      </c>
      <c r="HS2938">
        <v>0</v>
      </c>
      <c r="IK2938">
        <v>0</v>
      </c>
    </row>
    <row r="2939" spans="1:245" x14ac:dyDescent="0.2">
      <c r="A2939">
        <v>17</v>
      </c>
      <c r="B2939">
        <v>1</v>
      </c>
      <c r="E2939" t="s">
        <v>656</v>
      </c>
      <c r="F2939" t="s">
        <v>236</v>
      </c>
      <c r="G2939" t="s">
        <v>237</v>
      </c>
      <c r="H2939" t="s">
        <v>35</v>
      </c>
      <c r="I2939">
        <v>1E-3</v>
      </c>
      <c r="J2939">
        <v>0</v>
      </c>
      <c r="K2939">
        <v>1E-3</v>
      </c>
      <c r="O2939">
        <f t="shared" si="2104"/>
        <v>99.86</v>
      </c>
      <c r="P2939">
        <f t="shared" si="2105"/>
        <v>99.86</v>
      </c>
      <c r="Q2939">
        <f t="shared" si="2106"/>
        <v>0</v>
      </c>
      <c r="R2939">
        <f t="shared" si="2107"/>
        <v>0</v>
      </c>
      <c r="S2939">
        <f t="shared" si="2108"/>
        <v>0</v>
      </c>
      <c r="T2939">
        <f t="shared" si="2109"/>
        <v>0</v>
      </c>
      <c r="U2939">
        <f t="shared" si="2110"/>
        <v>0</v>
      </c>
      <c r="V2939">
        <f t="shared" si="2111"/>
        <v>0</v>
      </c>
      <c r="W2939">
        <f t="shared" si="2112"/>
        <v>0</v>
      </c>
      <c r="X2939">
        <f t="shared" si="2113"/>
        <v>0</v>
      </c>
      <c r="Y2939">
        <f t="shared" si="2113"/>
        <v>0</v>
      </c>
      <c r="AA2939">
        <v>35364244</v>
      </c>
      <c r="AB2939">
        <f t="shared" si="2114"/>
        <v>99860.32</v>
      </c>
      <c r="AC2939">
        <f t="shared" si="2115"/>
        <v>99860.32</v>
      </c>
      <c r="AD2939">
        <f t="shared" si="2116"/>
        <v>0</v>
      </c>
      <c r="AE2939">
        <f t="shared" si="2117"/>
        <v>0</v>
      </c>
      <c r="AF2939">
        <f t="shared" si="2117"/>
        <v>0</v>
      </c>
      <c r="AG2939">
        <f t="shared" si="2118"/>
        <v>0</v>
      </c>
      <c r="AH2939">
        <f t="shared" si="2119"/>
        <v>0</v>
      </c>
      <c r="AI2939">
        <f t="shared" si="2119"/>
        <v>0</v>
      </c>
      <c r="AJ2939">
        <f t="shared" si="2120"/>
        <v>0</v>
      </c>
      <c r="AK2939">
        <v>99860.32</v>
      </c>
      <c r="AL2939">
        <v>99860.32</v>
      </c>
      <c r="AM2939">
        <v>0</v>
      </c>
      <c r="AN2939">
        <v>0</v>
      </c>
      <c r="AO2939">
        <v>0</v>
      </c>
      <c r="AP2939">
        <v>0</v>
      </c>
      <c r="AQ2939">
        <v>0</v>
      </c>
      <c r="AR2939">
        <v>0</v>
      </c>
      <c r="AS2939">
        <v>0</v>
      </c>
      <c r="AT2939">
        <v>70</v>
      </c>
      <c r="AU2939">
        <v>10</v>
      </c>
      <c r="AV2939">
        <v>1</v>
      </c>
      <c r="AW2939">
        <v>1</v>
      </c>
      <c r="AZ2939">
        <v>1</v>
      </c>
      <c r="BA2939">
        <v>1</v>
      </c>
      <c r="BB2939">
        <v>1</v>
      </c>
      <c r="BC2939">
        <v>1</v>
      </c>
      <c r="BD2939" t="s">
        <v>3</v>
      </c>
      <c r="BE2939" t="s">
        <v>3</v>
      </c>
      <c r="BF2939" t="s">
        <v>3</v>
      </c>
      <c r="BG2939" t="s">
        <v>3</v>
      </c>
      <c r="BH2939">
        <v>3</v>
      </c>
      <c r="BI2939">
        <v>4</v>
      </c>
      <c r="BJ2939" t="s">
        <v>238</v>
      </c>
      <c r="BM2939">
        <v>0</v>
      </c>
      <c r="BN2939">
        <v>0</v>
      </c>
      <c r="BO2939" t="s">
        <v>3</v>
      </c>
      <c r="BP2939">
        <v>0</v>
      </c>
      <c r="BQ2939">
        <v>1</v>
      </c>
      <c r="BR2939">
        <v>0</v>
      </c>
      <c r="BS2939">
        <v>1</v>
      </c>
      <c r="BT2939">
        <v>1</v>
      </c>
      <c r="BU2939">
        <v>1</v>
      </c>
      <c r="BV2939">
        <v>1</v>
      </c>
      <c r="BW2939">
        <v>1</v>
      </c>
      <c r="BX2939">
        <v>1</v>
      </c>
      <c r="BY2939" t="s">
        <v>3</v>
      </c>
      <c r="BZ2939">
        <v>70</v>
      </c>
      <c r="CA2939">
        <v>10</v>
      </c>
      <c r="CB2939" t="s">
        <v>3</v>
      </c>
      <c r="CE2939">
        <v>0</v>
      </c>
      <c r="CF2939">
        <v>0</v>
      </c>
      <c r="CG2939">
        <v>0</v>
      </c>
      <c r="CM2939">
        <v>0</v>
      </c>
      <c r="CN2939" t="s">
        <v>3</v>
      </c>
      <c r="CO2939">
        <v>0</v>
      </c>
      <c r="CP2939">
        <f t="shared" si="2121"/>
        <v>99.86</v>
      </c>
      <c r="CQ2939">
        <f t="shared" si="2122"/>
        <v>99860.32</v>
      </c>
      <c r="CR2939">
        <f t="shared" si="2123"/>
        <v>0</v>
      </c>
      <c r="CS2939">
        <f t="shared" si="2124"/>
        <v>0</v>
      </c>
      <c r="CT2939">
        <f t="shared" si="2125"/>
        <v>0</v>
      </c>
      <c r="CU2939">
        <f t="shared" si="2126"/>
        <v>0</v>
      </c>
      <c r="CV2939">
        <f t="shared" si="2127"/>
        <v>0</v>
      </c>
      <c r="CW2939">
        <f t="shared" si="2128"/>
        <v>0</v>
      </c>
      <c r="CX2939">
        <f t="shared" si="2128"/>
        <v>0</v>
      </c>
      <c r="CY2939">
        <f t="shared" si="2129"/>
        <v>0</v>
      </c>
      <c r="CZ2939">
        <f t="shared" si="2130"/>
        <v>0</v>
      </c>
      <c r="DC2939" t="s">
        <v>3</v>
      </c>
      <c r="DD2939" t="s">
        <v>3</v>
      </c>
      <c r="DE2939" t="s">
        <v>3</v>
      </c>
      <c r="DF2939" t="s">
        <v>3</v>
      </c>
      <c r="DG2939" t="s">
        <v>3</v>
      </c>
      <c r="DH2939" t="s">
        <v>3</v>
      </c>
      <c r="DI2939" t="s">
        <v>3</v>
      </c>
      <c r="DJ2939" t="s">
        <v>3</v>
      </c>
      <c r="DK2939" t="s">
        <v>3</v>
      </c>
      <c r="DL2939" t="s">
        <v>3</v>
      </c>
      <c r="DM2939" t="s">
        <v>3</v>
      </c>
      <c r="DN2939">
        <v>0</v>
      </c>
      <c r="DO2939">
        <v>0</v>
      </c>
      <c r="DP2939">
        <v>1</v>
      </c>
      <c r="DQ2939">
        <v>1</v>
      </c>
      <c r="DU2939">
        <v>1003</v>
      </c>
      <c r="DV2939" t="s">
        <v>35</v>
      </c>
      <c r="DW2939" t="s">
        <v>35</v>
      </c>
      <c r="DX2939">
        <v>1000</v>
      </c>
      <c r="DZ2939" t="s">
        <v>3</v>
      </c>
      <c r="EA2939" t="s">
        <v>3</v>
      </c>
      <c r="EB2939" t="s">
        <v>3</v>
      </c>
      <c r="EC2939" t="s">
        <v>3</v>
      </c>
      <c r="EE2939">
        <v>35096056</v>
      </c>
      <c r="EF2939">
        <v>1</v>
      </c>
      <c r="EG2939" t="s">
        <v>20</v>
      </c>
      <c r="EH2939">
        <v>0</v>
      </c>
      <c r="EI2939" t="s">
        <v>3</v>
      </c>
      <c r="EJ2939">
        <v>4</v>
      </c>
      <c r="EK2939">
        <v>0</v>
      </c>
      <c r="EL2939" t="s">
        <v>21</v>
      </c>
      <c r="EM2939" t="s">
        <v>22</v>
      </c>
      <c r="EO2939" t="s">
        <v>3</v>
      </c>
      <c r="EQ2939">
        <v>0</v>
      </c>
      <c r="ER2939">
        <v>99860.32</v>
      </c>
      <c r="ES2939">
        <v>99860.32</v>
      </c>
      <c r="ET2939">
        <v>0</v>
      </c>
      <c r="EU2939">
        <v>0</v>
      </c>
      <c r="EV2939">
        <v>0</v>
      </c>
      <c r="EW2939">
        <v>0</v>
      </c>
      <c r="EX2939">
        <v>0</v>
      </c>
      <c r="EY2939">
        <v>0</v>
      </c>
      <c r="FQ2939">
        <v>0</v>
      </c>
      <c r="FR2939">
        <v>0</v>
      </c>
      <c r="FS2939">
        <v>0</v>
      </c>
      <c r="FX2939">
        <v>70</v>
      </c>
      <c r="FY2939">
        <v>10</v>
      </c>
      <c r="GA2939" t="s">
        <v>3</v>
      </c>
      <c r="GD2939">
        <v>0</v>
      </c>
      <c r="GF2939">
        <v>2077141205</v>
      </c>
      <c r="GG2939">
        <v>2</v>
      </c>
      <c r="GH2939">
        <v>1</v>
      </c>
      <c r="GI2939">
        <v>-2</v>
      </c>
      <c r="GJ2939">
        <v>0</v>
      </c>
      <c r="GK2939">
        <f>ROUND(R2939*(R12)/100,2)</f>
        <v>0</v>
      </c>
      <c r="GL2939">
        <f t="shared" si="2131"/>
        <v>0</v>
      </c>
      <c r="GM2939">
        <f t="shared" si="2132"/>
        <v>99.86</v>
      </c>
      <c r="GN2939">
        <f t="shared" si="2133"/>
        <v>0</v>
      </c>
      <c r="GO2939">
        <f t="shared" si="2134"/>
        <v>0</v>
      </c>
      <c r="GP2939">
        <f t="shared" si="2135"/>
        <v>99.86</v>
      </c>
      <c r="GR2939">
        <v>0</v>
      </c>
      <c r="GS2939">
        <v>3</v>
      </c>
      <c r="GT2939">
        <v>0</v>
      </c>
      <c r="GU2939" t="s">
        <v>3</v>
      </c>
      <c r="GV2939">
        <f t="shared" si="2136"/>
        <v>0</v>
      </c>
      <c r="GW2939">
        <v>1</v>
      </c>
      <c r="GX2939">
        <f t="shared" si="2137"/>
        <v>0</v>
      </c>
      <c r="HA2939">
        <v>0</v>
      </c>
      <c r="HB2939">
        <v>0</v>
      </c>
      <c r="HC2939">
        <f t="shared" si="2138"/>
        <v>0</v>
      </c>
      <c r="HE2939" t="s">
        <v>3</v>
      </c>
      <c r="HF2939" t="s">
        <v>3</v>
      </c>
      <c r="HM2939" t="s">
        <v>3</v>
      </c>
      <c r="HN2939" t="s">
        <v>3</v>
      </c>
      <c r="HO2939" t="s">
        <v>3</v>
      </c>
      <c r="HP2939" t="s">
        <v>3</v>
      </c>
      <c r="HQ2939" t="s">
        <v>3</v>
      </c>
      <c r="HS2939">
        <v>0</v>
      </c>
      <c r="IK2939">
        <v>0</v>
      </c>
    </row>
    <row r="2940" spans="1:245" x14ac:dyDescent="0.2">
      <c r="A2940">
        <v>17</v>
      </c>
      <c r="B2940">
        <v>1</v>
      </c>
      <c r="E2940" t="s">
        <v>657</v>
      </c>
      <c r="F2940" t="s">
        <v>240</v>
      </c>
      <c r="G2940" t="s">
        <v>241</v>
      </c>
      <c r="H2940" t="s">
        <v>242</v>
      </c>
      <c r="I2940">
        <f>ROUND(2/1000,9)</f>
        <v>2E-3</v>
      </c>
      <c r="J2940">
        <v>0</v>
      </c>
      <c r="K2940">
        <f>ROUND(2/1000,9)</f>
        <v>2E-3</v>
      </c>
      <c r="O2940">
        <f t="shared" si="2104"/>
        <v>144.34</v>
      </c>
      <c r="P2940">
        <f t="shared" si="2105"/>
        <v>144.34</v>
      </c>
      <c r="Q2940">
        <f t="shared" si="2106"/>
        <v>0</v>
      </c>
      <c r="R2940">
        <f t="shared" si="2107"/>
        <v>0</v>
      </c>
      <c r="S2940">
        <f t="shared" si="2108"/>
        <v>0</v>
      </c>
      <c r="T2940">
        <f t="shared" si="2109"/>
        <v>0</v>
      </c>
      <c r="U2940">
        <f t="shared" si="2110"/>
        <v>0</v>
      </c>
      <c r="V2940">
        <f t="shared" si="2111"/>
        <v>0</v>
      </c>
      <c r="W2940">
        <f t="shared" si="2112"/>
        <v>0</v>
      </c>
      <c r="X2940">
        <f t="shared" si="2113"/>
        <v>0</v>
      </c>
      <c r="Y2940">
        <f t="shared" si="2113"/>
        <v>0</v>
      </c>
      <c r="AA2940">
        <v>35364244</v>
      </c>
      <c r="AB2940">
        <f t="shared" si="2114"/>
        <v>72169.899999999994</v>
      </c>
      <c r="AC2940">
        <f t="shared" si="2115"/>
        <v>72169.899999999994</v>
      </c>
      <c r="AD2940">
        <f t="shared" si="2116"/>
        <v>0</v>
      </c>
      <c r="AE2940">
        <f t="shared" si="2117"/>
        <v>0</v>
      </c>
      <c r="AF2940">
        <f t="shared" si="2117"/>
        <v>0</v>
      </c>
      <c r="AG2940">
        <f t="shared" si="2118"/>
        <v>0</v>
      </c>
      <c r="AH2940">
        <f t="shared" si="2119"/>
        <v>0</v>
      </c>
      <c r="AI2940">
        <f t="shared" si="2119"/>
        <v>0</v>
      </c>
      <c r="AJ2940">
        <f t="shared" si="2120"/>
        <v>0</v>
      </c>
      <c r="AK2940">
        <v>72169.899999999994</v>
      </c>
      <c r="AL2940">
        <v>72169.899999999994</v>
      </c>
      <c r="AM2940">
        <v>0</v>
      </c>
      <c r="AN2940">
        <v>0</v>
      </c>
      <c r="AO2940">
        <v>0</v>
      </c>
      <c r="AP2940">
        <v>0</v>
      </c>
      <c r="AQ2940">
        <v>0</v>
      </c>
      <c r="AR2940">
        <v>0</v>
      </c>
      <c r="AS2940">
        <v>0</v>
      </c>
      <c r="AT2940">
        <v>70</v>
      </c>
      <c r="AU2940">
        <v>10</v>
      </c>
      <c r="AV2940">
        <v>1</v>
      </c>
      <c r="AW2940">
        <v>1</v>
      </c>
      <c r="AZ2940">
        <v>1</v>
      </c>
      <c r="BA2940">
        <v>1</v>
      </c>
      <c r="BB2940">
        <v>1</v>
      </c>
      <c r="BC2940">
        <v>1</v>
      </c>
      <c r="BD2940" t="s">
        <v>3</v>
      </c>
      <c r="BE2940" t="s">
        <v>3</v>
      </c>
      <c r="BF2940" t="s">
        <v>3</v>
      </c>
      <c r="BG2940" t="s">
        <v>3</v>
      </c>
      <c r="BH2940">
        <v>3</v>
      </c>
      <c r="BI2940">
        <v>4</v>
      </c>
      <c r="BJ2940" t="s">
        <v>243</v>
      </c>
      <c r="BM2940">
        <v>0</v>
      </c>
      <c r="BN2940">
        <v>0</v>
      </c>
      <c r="BO2940" t="s">
        <v>3</v>
      </c>
      <c r="BP2940">
        <v>0</v>
      </c>
      <c r="BQ2940">
        <v>1</v>
      </c>
      <c r="BR2940">
        <v>0</v>
      </c>
      <c r="BS2940">
        <v>1</v>
      </c>
      <c r="BT2940">
        <v>1</v>
      </c>
      <c r="BU2940">
        <v>1</v>
      </c>
      <c r="BV2940">
        <v>1</v>
      </c>
      <c r="BW2940">
        <v>1</v>
      </c>
      <c r="BX2940">
        <v>1</v>
      </c>
      <c r="BY2940" t="s">
        <v>3</v>
      </c>
      <c r="BZ2940">
        <v>70</v>
      </c>
      <c r="CA2940">
        <v>10</v>
      </c>
      <c r="CB2940" t="s">
        <v>3</v>
      </c>
      <c r="CE2940">
        <v>0</v>
      </c>
      <c r="CF2940">
        <v>0</v>
      </c>
      <c r="CG2940">
        <v>0</v>
      </c>
      <c r="CM2940">
        <v>0</v>
      </c>
      <c r="CN2940" t="s">
        <v>3</v>
      </c>
      <c r="CO2940">
        <v>0</v>
      </c>
      <c r="CP2940">
        <f t="shared" si="2121"/>
        <v>144.34</v>
      </c>
      <c r="CQ2940">
        <f t="shared" si="2122"/>
        <v>72169.899999999994</v>
      </c>
      <c r="CR2940">
        <f t="shared" si="2123"/>
        <v>0</v>
      </c>
      <c r="CS2940">
        <f t="shared" si="2124"/>
        <v>0</v>
      </c>
      <c r="CT2940">
        <f t="shared" si="2125"/>
        <v>0</v>
      </c>
      <c r="CU2940">
        <f t="shared" si="2126"/>
        <v>0</v>
      </c>
      <c r="CV2940">
        <f t="shared" si="2127"/>
        <v>0</v>
      </c>
      <c r="CW2940">
        <f t="shared" si="2128"/>
        <v>0</v>
      </c>
      <c r="CX2940">
        <f t="shared" si="2128"/>
        <v>0</v>
      </c>
      <c r="CY2940">
        <f t="shared" si="2129"/>
        <v>0</v>
      </c>
      <c r="CZ2940">
        <f t="shared" si="2130"/>
        <v>0</v>
      </c>
      <c r="DC2940" t="s">
        <v>3</v>
      </c>
      <c r="DD2940" t="s">
        <v>3</v>
      </c>
      <c r="DE2940" t="s">
        <v>3</v>
      </c>
      <c r="DF2940" t="s">
        <v>3</v>
      </c>
      <c r="DG2940" t="s">
        <v>3</v>
      </c>
      <c r="DH2940" t="s">
        <v>3</v>
      </c>
      <c r="DI2940" t="s">
        <v>3</v>
      </c>
      <c r="DJ2940" t="s">
        <v>3</v>
      </c>
      <c r="DK2940" t="s">
        <v>3</v>
      </c>
      <c r="DL2940" t="s">
        <v>3</v>
      </c>
      <c r="DM2940" t="s">
        <v>3</v>
      </c>
      <c r="DN2940">
        <v>0</v>
      </c>
      <c r="DO2940">
        <v>0</v>
      </c>
      <c r="DP2940">
        <v>1</v>
      </c>
      <c r="DQ2940">
        <v>1</v>
      </c>
      <c r="DU2940">
        <v>1010</v>
      </c>
      <c r="DV2940" t="s">
        <v>242</v>
      </c>
      <c r="DW2940" t="s">
        <v>242</v>
      </c>
      <c r="DX2940">
        <v>1000</v>
      </c>
      <c r="DZ2940" t="s">
        <v>3</v>
      </c>
      <c r="EA2940" t="s">
        <v>3</v>
      </c>
      <c r="EB2940" t="s">
        <v>3</v>
      </c>
      <c r="EC2940" t="s">
        <v>3</v>
      </c>
      <c r="EE2940">
        <v>35096056</v>
      </c>
      <c r="EF2940">
        <v>1</v>
      </c>
      <c r="EG2940" t="s">
        <v>20</v>
      </c>
      <c r="EH2940">
        <v>0</v>
      </c>
      <c r="EI2940" t="s">
        <v>3</v>
      </c>
      <c r="EJ2940">
        <v>4</v>
      </c>
      <c r="EK2940">
        <v>0</v>
      </c>
      <c r="EL2940" t="s">
        <v>21</v>
      </c>
      <c r="EM2940" t="s">
        <v>22</v>
      </c>
      <c r="EO2940" t="s">
        <v>3</v>
      </c>
      <c r="EQ2940">
        <v>0</v>
      </c>
      <c r="ER2940">
        <v>72169.899999999994</v>
      </c>
      <c r="ES2940">
        <v>72169.899999999994</v>
      </c>
      <c r="ET2940">
        <v>0</v>
      </c>
      <c r="EU2940">
        <v>0</v>
      </c>
      <c r="EV2940">
        <v>0</v>
      </c>
      <c r="EW2940">
        <v>0</v>
      </c>
      <c r="EX2940">
        <v>0</v>
      </c>
      <c r="EY2940">
        <v>0</v>
      </c>
      <c r="FQ2940">
        <v>0</v>
      </c>
      <c r="FR2940">
        <v>0</v>
      </c>
      <c r="FS2940">
        <v>0</v>
      </c>
      <c r="FX2940">
        <v>70</v>
      </c>
      <c r="FY2940">
        <v>10</v>
      </c>
      <c r="GA2940" t="s">
        <v>3</v>
      </c>
      <c r="GD2940">
        <v>0</v>
      </c>
      <c r="GF2940">
        <v>653953554</v>
      </c>
      <c r="GG2940">
        <v>2</v>
      </c>
      <c r="GH2940">
        <v>1</v>
      </c>
      <c r="GI2940">
        <v>-2</v>
      </c>
      <c r="GJ2940">
        <v>0</v>
      </c>
      <c r="GK2940">
        <f>ROUND(R2940*(R12)/100,2)</f>
        <v>0</v>
      </c>
      <c r="GL2940">
        <f t="shared" si="2131"/>
        <v>0</v>
      </c>
      <c r="GM2940">
        <f t="shared" si="2132"/>
        <v>144.34</v>
      </c>
      <c r="GN2940">
        <f t="shared" si="2133"/>
        <v>0</v>
      </c>
      <c r="GO2940">
        <f t="shared" si="2134"/>
        <v>0</v>
      </c>
      <c r="GP2940">
        <f t="shared" si="2135"/>
        <v>144.34</v>
      </c>
      <c r="GR2940">
        <v>0</v>
      </c>
      <c r="GS2940">
        <v>3</v>
      </c>
      <c r="GT2940">
        <v>0</v>
      </c>
      <c r="GU2940" t="s">
        <v>3</v>
      </c>
      <c r="GV2940">
        <f t="shared" si="2136"/>
        <v>0</v>
      </c>
      <c r="GW2940">
        <v>1</v>
      </c>
      <c r="GX2940">
        <f t="shared" si="2137"/>
        <v>0</v>
      </c>
      <c r="HA2940">
        <v>0</v>
      </c>
      <c r="HB2940">
        <v>0</v>
      </c>
      <c r="HC2940">
        <f t="shared" si="2138"/>
        <v>0</v>
      </c>
      <c r="HE2940" t="s">
        <v>3</v>
      </c>
      <c r="HF2940" t="s">
        <v>3</v>
      </c>
      <c r="HM2940" t="s">
        <v>3</v>
      </c>
      <c r="HN2940" t="s">
        <v>3</v>
      </c>
      <c r="HO2940" t="s">
        <v>3</v>
      </c>
      <c r="HP2940" t="s">
        <v>3</v>
      </c>
      <c r="HQ2940" t="s">
        <v>3</v>
      </c>
      <c r="HS2940">
        <v>0</v>
      </c>
      <c r="IK2940">
        <v>0</v>
      </c>
    </row>
    <row r="2941" spans="1:245" x14ac:dyDescent="0.2">
      <c r="A2941">
        <v>17</v>
      </c>
      <c r="B2941">
        <v>1</v>
      </c>
      <c r="C2941">
        <f>ROW(SmtRes!A948)</f>
        <v>948</v>
      </c>
      <c r="D2941">
        <f>ROW(EtalonRes!A948)</f>
        <v>948</v>
      </c>
      <c r="E2941" t="s">
        <v>658</v>
      </c>
      <c r="F2941" t="s">
        <v>38</v>
      </c>
      <c r="G2941" t="s">
        <v>39</v>
      </c>
      <c r="H2941" t="s">
        <v>18</v>
      </c>
      <c r="I2941">
        <f>ROUND(4/100,9)</f>
        <v>0.04</v>
      </c>
      <c r="J2941">
        <v>0</v>
      </c>
      <c r="K2941">
        <f>ROUND(4/100,9)</f>
        <v>0.04</v>
      </c>
      <c r="O2941">
        <f t="shared" si="2104"/>
        <v>1116.6400000000001</v>
      </c>
      <c r="P2941">
        <f t="shared" si="2105"/>
        <v>0</v>
      </c>
      <c r="Q2941">
        <f t="shared" si="2106"/>
        <v>1.3</v>
      </c>
      <c r="R2941">
        <f t="shared" si="2107"/>
        <v>0.03</v>
      </c>
      <c r="S2941">
        <f t="shared" si="2108"/>
        <v>1115.3399999999999</v>
      </c>
      <c r="T2941">
        <f t="shared" si="2109"/>
        <v>0</v>
      </c>
      <c r="U2941">
        <f t="shared" si="2110"/>
        <v>1.7124000000000001</v>
      </c>
      <c r="V2941">
        <f t="shared" si="2111"/>
        <v>0</v>
      </c>
      <c r="W2941">
        <f t="shared" si="2112"/>
        <v>0</v>
      </c>
      <c r="X2941">
        <f t="shared" si="2113"/>
        <v>780.74</v>
      </c>
      <c r="Y2941">
        <f t="shared" si="2113"/>
        <v>111.53</v>
      </c>
      <c r="AA2941">
        <v>35364244</v>
      </c>
      <c r="AB2941">
        <f t="shared" si="2114"/>
        <v>27916.01</v>
      </c>
      <c r="AC2941">
        <f t="shared" si="2115"/>
        <v>0</v>
      </c>
      <c r="AD2941">
        <f t="shared" si="2116"/>
        <v>32.57</v>
      </c>
      <c r="AE2941">
        <f t="shared" si="2117"/>
        <v>0.69</v>
      </c>
      <c r="AF2941">
        <f t="shared" si="2117"/>
        <v>27883.439999999999</v>
      </c>
      <c r="AG2941">
        <f t="shared" si="2118"/>
        <v>0</v>
      </c>
      <c r="AH2941">
        <f t="shared" si="2119"/>
        <v>42.81</v>
      </c>
      <c r="AI2941">
        <f t="shared" si="2119"/>
        <v>0</v>
      </c>
      <c r="AJ2941">
        <f t="shared" si="2120"/>
        <v>0</v>
      </c>
      <c r="AK2941">
        <v>27916.01</v>
      </c>
      <c r="AL2941">
        <v>0</v>
      </c>
      <c r="AM2941">
        <v>32.57</v>
      </c>
      <c r="AN2941">
        <v>0.69</v>
      </c>
      <c r="AO2941">
        <v>27883.439999999999</v>
      </c>
      <c r="AP2941">
        <v>0</v>
      </c>
      <c r="AQ2941">
        <v>42.81</v>
      </c>
      <c r="AR2941">
        <v>0</v>
      </c>
      <c r="AS2941">
        <v>0</v>
      </c>
      <c r="AT2941">
        <v>70</v>
      </c>
      <c r="AU2941">
        <v>10</v>
      </c>
      <c r="AV2941">
        <v>1</v>
      </c>
      <c r="AW2941">
        <v>1</v>
      </c>
      <c r="AZ2941">
        <v>1</v>
      </c>
      <c r="BA2941">
        <v>1</v>
      </c>
      <c r="BB2941">
        <v>1</v>
      </c>
      <c r="BC2941">
        <v>1</v>
      </c>
      <c r="BD2941" t="s">
        <v>3</v>
      </c>
      <c r="BE2941" t="s">
        <v>3</v>
      </c>
      <c r="BF2941" t="s">
        <v>3</v>
      </c>
      <c r="BG2941" t="s">
        <v>3</v>
      </c>
      <c r="BH2941">
        <v>0</v>
      </c>
      <c r="BI2941">
        <v>4</v>
      </c>
      <c r="BJ2941" t="s">
        <v>40</v>
      </c>
      <c r="BM2941">
        <v>0</v>
      </c>
      <c r="BN2941">
        <v>0</v>
      </c>
      <c r="BO2941" t="s">
        <v>3</v>
      </c>
      <c r="BP2941">
        <v>0</v>
      </c>
      <c r="BQ2941">
        <v>1</v>
      </c>
      <c r="BR2941">
        <v>0</v>
      </c>
      <c r="BS2941">
        <v>1</v>
      </c>
      <c r="BT2941">
        <v>1</v>
      </c>
      <c r="BU2941">
        <v>1</v>
      </c>
      <c r="BV2941">
        <v>1</v>
      </c>
      <c r="BW2941">
        <v>1</v>
      </c>
      <c r="BX2941">
        <v>1</v>
      </c>
      <c r="BY2941" t="s">
        <v>3</v>
      </c>
      <c r="BZ2941">
        <v>70</v>
      </c>
      <c r="CA2941">
        <v>10</v>
      </c>
      <c r="CB2941" t="s">
        <v>3</v>
      </c>
      <c r="CE2941">
        <v>0</v>
      </c>
      <c r="CF2941">
        <v>0</v>
      </c>
      <c r="CG2941">
        <v>0</v>
      </c>
      <c r="CM2941">
        <v>0</v>
      </c>
      <c r="CN2941" t="s">
        <v>3</v>
      </c>
      <c r="CO2941">
        <v>0</v>
      </c>
      <c r="CP2941">
        <f t="shared" si="2121"/>
        <v>1116.6399999999999</v>
      </c>
      <c r="CQ2941">
        <f t="shared" si="2122"/>
        <v>0</v>
      </c>
      <c r="CR2941">
        <f t="shared" si="2123"/>
        <v>32.57</v>
      </c>
      <c r="CS2941">
        <f t="shared" si="2124"/>
        <v>0.69</v>
      </c>
      <c r="CT2941">
        <f t="shared" si="2125"/>
        <v>27883.439999999999</v>
      </c>
      <c r="CU2941">
        <f t="shared" si="2126"/>
        <v>0</v>
      </c>
      <c r="CV2941">
        <f t="shared" si="2127"/>
        <v>42.81</v>
      </c>
      <c r="CW2941">
        <f t="shared" si="2128"/>
        <v>0</v>
      </c>
      <c r="CX2941">
        <f t="shared" si="2128"/>
        <v>0</v>
      </c>
      <c r="CY2941">
        <f t="shared" si="2129"/>
        <v>780.73799999999983</v>
      </c>
      <c r="CZ2941">
        <f t="shared" si="2130"/>
        <v>111.53399999999999</v>
      </c>
      <c r="DC2941" t="s">
        <v>3</v>
      </c>
      <c r="DD2941" t="s">
        <v>3</v>
      </c>
      <c r="DE2941" t="s">
        <v>3</v>
      </c>
      <c r="DF2941" t="s">
        <v>3</v>
      </c>
      <c r="DG2941" t="s">
        <v>3</v>
      </c>
      <c r="DH2941" t="s">
        <v>3</v>
      </c>
      <c r="DI2941" t="s">
        <v>3</v>
      </c>
      <c r="DJ2941" t="s">
        <v>3</v>
      </c>
      <c r="DK2941" t="s">
        <v>3</v>
      </c>
      <c r="DL2941" t="s">
        <v>3</v>
      </c>
      <c r="DM2941" t="s">
        <v>3</v>
      </c>
      <c r="DN2941">
        <v>0</v>
      </c>
      <c r="DO2941">
        <v>0</v>
      </c>
      <c r="DP2941">
        <v>1</v>
      </c>
      <c r="DQ2941">
        <v>1</v>
      </c>
      <c r="DU2941">
        <v>1010</v>
      </c>
      <c r="DV2941" t="s">
        <v>18</v>
      </c>
      <c r="DW2941" t="s">
        <v>18</v>
      </c>
      <c r="DX2941">
        <v>100</v>
      </c>
      <c r="DZ2941" t="s">
        <v>3</v>
      </c>
      <c r="EA2941" t="s">
        <v>3</v>
      </c>
      <c r="EB2941" t="s">
        <v>3</v>
      </c>
      <c r="EC2941" t="s">
        <v>3</v>
      </c>
      <c r="EE2941">
        <v>35096056</v>
      </c>
      <c r="EF2941">
        <v>1</v>
      </c>
      <c r="EG2941" t="s">
        <v>20</v>
      </c>
      <c r="EH2941">
        <v>0</v>
      </c>
      <c r="EI2941" t="s">
        <v>3</v>
      </c>
      <c r="EJ2941">
        <v>4</v>
      </c>
      <c r="EK2941">
        <v>0</v>
      </c>
      <c r="EL2941" t="s">
        <v>21</v>
      </c>
      <c r="EM2941" t="s">
        <v>22</v>
      </c>
      <c r="EO2941" t="s">
        <v>3</v>
      </c>
      <c r="EQ2941">
        <v>262144</v>
      </c>
      <c r="ER2941">
        <v>27916.01</v>
      </c>
      <c r="ES2941">
        <v>0</v>
      </c>
      <c r="ET2941">
        <v>32.57</v>
      </c>
      <c r="EU2941">
        <v>0.69</v>
      </c>
      <c r="EV2941">
        <v>27883.439999999999</v>
      </c>
      <c r="EW2941">
        <v>42.81</v>
      </c>
      <c r="EX2941">
        <v>0</v>
      </c>
      <c r="EY2941">
        <v>0</v>
      </c>
      <c r="FQ2941">
        <v>0</v>
      </c>
      <c r="FR2941">
        <v>0</v>
      </c>
      <c r="FS2941">
        <v>0</v>
      </c>
      <c r="FX2941">
        <v>70</v>
      </c>
      <c r="FY2941">
        <v>10</v>
      </c>
      <c r="GA2941" t="s">
        <v>3</v>
      </c>
      <c r="GD2941">
        <v>0</v>
      </c>
      <c r="GF2941">
        <v>1394402761</v>
      </c>
      <c r="GG2941">
        <v>2</v>
      </c>
      <c r="GH2941">
        <v>1</v>
      </c>
      <c r="GI2941">
        <v>-2</v>
      </c>
      <c r="GJ2941">
        <v>0</v>
      </c>
      <c r="GK2941">
        <f>ROUND(R2941*(R12)/100,2)</f>
        <v>0.03</v>
      </c>
      <c r="GL2941">
        <f t="shared" si="2131"/>
        <v>0</v>
      </c>
      <c r="GM2941">
        <f t="shared" si="2132"/>
        <v>2008.94</v>
      </c>
      <c r="GN2941">
        <f t="shared" si="2133"/>
        <v>0</v>
      </c>
      <c r="GO2941">
        <f t="shared" si="2134"/>
        <v>0</v>
      </c>
      <c r="GP2941">
        <f t="shared" si="2135"/>
        <v>2008.94</v>
      </c>
      <c r="GR2941">
        <v>0</v>
      </c>
      <c r="GS2941">
        <v>3</v>
      </c>
      <c r="GT2941">
        <v>0</v>
      </c>
      <c r="GU2941" t="s">
        <v>3</v>
      </c>
      <c r="GV2941">
        <f t="shared" si="2136"/>
        <v>0</v>
      </c>
      <c r="GW2941">
        <v>1</v>
      </c>
      <c r="GX2941">
        <f t="shared" si="2137"/>
        <v>0</v>
      </c>
      <c r="HA2941">
        <v>0</v>
      </c>
      <c r="HB2941">
        <v>0</v>
      </c>
      <c r="HC2941">
        <f t="shared" si="2138"/>
        <v>0</v>
      </c>
      <c r="HE2941" t="s">
        <v>3</v>
      </c>
      <c r="HF2941" t="s">
        <v>3</v>
      </c>
      <c r="HM2941" t="s">
        <v>3</v>
      </c>
      <c r="HN2941" t="s">
        <v>3</v>
      </c>
      <c r="HO2941" t="s">
        <v>3</v>
      </c>
      <c r="HP2941" t="s">
        <v>3</v>
      </c>
      <c r="HQ2941" t="s">
        <v>3</v>
      </c>
      <c r="HS2941">
        <v>0</v>
      </c>
      <c r="IK2941">
        <v>0</v>
      </c>
    </row>
    <row r="2942" spans="1:245" x14ac:dyDescent="0.2">
      <c r="A2942">
        <v>17</v>
      </c>
      <c r="B2942">
        <v>1</v>
      </c>
      <c r="C2942">
        <f>ROW(SmtRes!A950)</f>
        <v>950</v>
      </c>
      <c r="D2942">
        <f>ROW(EtalonRes!A950)</f>
        <v>950</v>
      </c>
      <c r="E2942" t="s">
        <v>659</v>
      </c>
      <c r="F2942" t="s">
        <v>42</v>
      </c>
      <c r="G2942" t="s">
        <v>43</v>
      </c>
      <c r="H2942" t="s">
        <v>18</v>
      </c>
      <c r="I2942">
        <f>ROUND(1/100,9)</f>
        <v>0.01</v>
      </c>
      <c r="J2942">
        <v>0</v>
      </c>
      <c r="K2942">
        <f>ROUND(1/100,9)</f>
        <v>0.01</v>
      </c>
      <c r="O2942">
        <f t="shared" si="2104"/>
        <v>255.78</v>
      </c>
      <c r="P2942">
        <f t="shared" si="2105"/>
        <v>0</v>
      </c>
      <c r="Q2942">
        <f t="shared" si="2106"/>
        <v>0.33</v>
      </c>
      <c r="R2942">
        <f t="shared" si="2107"/>
        <v>0.01</v>
      </c>
      <c r="S2942">
        <f t="shared" si="2108"/>
        <v>255.45</v>
      </c>
      <c r="T2942">
        <f t="shared" si="2109"/>
        <v>0</v>
      </c>
      <c r="U2942">
        <f t="shared" si="2110"/>
        <v>0.39219999999999999</v>
      </c>
      <c r="V2942">
        <f t="shared" si="2111"/>
        <v>0</v>
      </c>
      <c r="W2942">
        <f t="shared" si="2112"/>
        <v>0</v>
      </c>
      <c r="X2942">
        <f t="shared" si="2113"/>
        <v>178.82</v>
      </c>
      <c r="Y2942">
        <f t="shared" si="2113"/>
        <v>25.55</v>
      </c>
      <c r="AA2942">
        <v>35364244</v>
      </c>
      <c r="AB2942">
        <f t="shared" si="2114"/>
        <v>25577.73</v>
      </c>
      <c r="AC2942">
        <f t="shared" si="2115"/>
        <v>0</v>
      </c>
      <c r="AD2942">
        <f t="shared" si="2116"/>
        <v>32.57</v>
      </c>
      <c r="AE2942">
        <f t="shared" si="2117"/>
        <v>0.69</v>
      </c>
      <c r="AF2942">
        <f t="shared" si="2117"/>
        <v>25545.16</v>
      </c>
      <c r="AG2942">
        <f t="shared" si="2118"/>
        <v>0</v>
      </c>
      <c r="AH2942">
        <f t="shared" si="2119"/>
        <v>39.22</v>
      </c>
      <c r="AI2942">
        <f t="shared" si="2119"/>
        <v>0</v>
      </c>
      <c r="AJ2942">
        <f t="shared" si="2120"/>
        <v>0</v>
      </c>
      <c r="AK2942">
        <v>25577.73</v>
      </c>
      <c r="AL2942">
        <v>0</v>
      </c>
      <c r="AM2942">
        <v>32.57</v>
      </c>
      <c r="AN2942">
        <v>0.69</v>
      </c>
      <c r="AO2942">
        <v>25545.16</v>
      </c>
      <c r="AP2942">
        <v>0</v>
      </c>
      <c r="AQ2942">
        <v>39.22</v>
      </c>
      <c r="AR2942">
        <v>0</v>
      </c>
      <c r="AS2942">
        <v>0</v>
      </c>
      <c r="AT2942">
        <v>70</v>
      </c>
      <c r="AU2942">
        <v>10</v>
      </c>
      <c r="AV2942">
        <v>1</v>
      </c>
      <c r="AW2942">
        <v>1</v>
      </c>
      <c r="AZ2942">
        <v>1</v>
      </c>
      <c r="BA2942">
        <v>1</v>
      </c>
      <c r="BB2942">
        <v>1</v>
      </c>
      <c r="BC2942">
        <v>1</v>
      </c>
      <c r="BD2942" t="s">
        <v>3</v>
      </c>
      <c r="BE2942" t="s">
        <v>3</v>
      </c>
      <c r="BF2942" t="s">
        <v>3</v>
      </c>
      <c r="BG2942" t="s">
        <v>3</v>
      </c>
      <c r="BH2942">
        <v>0</v>
      </c>
      <c r="BI2942">
        <v>4</v>
      </c>
      <c r="BJ2942" t="s">
        <v>44</v>
      </c>
      <c r="BM2942">
        <v>0</v>
      </c>
      <c r="BN2942">
        <v>0</v>
      </c>
      <c r="BO2942" t="s">
        <v>3</v>
      </c>
      <c r="BP2942">
        <v>0</v>
      </c>
      <c r="BQ2942">
        <v>1</v>
      </c>
      <c r="BR2942">
        <v>0</v>
      </c>
      <c r="BS2942">
        <v>1</v>
      </c>
      <c r="BT2942">
        <v>1</v>
      </c>
      <c r="BU2942">
        <v>1</v>
      </c>
      <c r="BV2942">
        <v>1</v>
      </c>
      <c r="BW2942">
        <v>1</v>
      </c>
      <c r="BX2942">
        <v>1</v>
      </c>
      <c r="BY2942" t="s">
        <v>3</v>
      </c>
      <c r="BZ2942">
        <v>70</v>
      </c>
      <c r="CA2942">
        <v>10</v>
      </c>
      <c r="CB2942" t="s">
        <v>3</v>
      </c>
      <c r="CE2942">
        <v>0</v>
      </c>
      <c r="CF2942">
        <v>0</v>
      </c>
      <c r="CG2942">
        <v>0</v>
      </c>
      <c r="CM2942">
        <v>0</v>
      </c>
      <c r="CN2942" t="s">
        <v>3</v>
      </c>
      <c r="CO2942">
        <v>0</v>
      </c>
      <c r="CP2942">
        <f t="shared" si="2121"/>
        <v>255.78</v>
      </c>
      <c r="CQ2942">
        <f t="shared" si="2122"/>
        <v>0</v>
      </c>
      <c r="CR2942">
        <f t="shared" si="2123"/>
        <v>32.57</v>
      </c>
      <c r="CS2942">
        <f t="shared" si="2124"/>
        <v>0.69</v>
      </c>
      <c r="CT2942">
        <f t="shared" si="2125"/>
        <v>25545.16</v>
      </c>
      <c r="CU2942">
        <f t="shared" si="2126"/>
        <v>0</v>
      </c>
      <c r="CV2942">
        <f t="shared" si="2127"/>
        <v>39.22</v>
      </c>
      <c r="CW2942">
        <f t="shared" si="2128"/>
        <v>0</v>
      </c>
      <c r="CX2942">
        <f t="shared" si="2128"/>
        <v>0</v>
      </c>
      <c r="CY2942">
        <f t="shared" si="2129"/>
        <v>178.815</v>
      </c>
      <c r="CZ2942">
        <f t="shared" si="2130"/>
        <v>25.545000000000002</v>
      </c>
      <c r="DC2942" t="s">
        <v>3</v>
      </c>
      <c r="DD2942" t="s">
        <v>3</v>
      </c>
      <c r="DE2942" t="s">
        <v>3</v>
      </c>
      <c r="DF2942" t="s">
        <v>3</v>
      </c>
      <c r="DG2942" t="s">
        <v>3</v>
      </c>
      <c r="DH2942" t="s">
        <v>3</v>
      </c>
      <c r="DI2942" t="s">
        <v>3</v>
      </c>
      <c r="DJ2942" t="s">
        <v>3</v>
      </c>
      <c r="DK2942" t="s">
        <v>3</v>
      </c>
      <c r="DL2942" t="s">
        <v>3</v>
      </c>
      <c r="DM2942" t="s">
        <v>3</v>
      </c>
      <c r="DN2942">
        <v>0</v>
      </c>
      <c r="DO2942">
        <v>0</v>
      </c>
      <c r="DP2942">
        <v>1</v>
      </c>
      <c r="DQ2942">
        <v>1</v>
      </c>
      <c r="DU2942">
        <v>1010</v>
      </c>
      <c r="DV2942" t="s">
        <v>18</v>
      </c>
      <c r="DW2942" t="s">
        <v>18</v>
      </c>
      <c r="DX2942">
        <v>100</v>
      </c>
      <c r="DZ2942" t="s">
        <v>3</v>
      </c>
      <c r="EA2942" t="s">
        <v>3</v>
      </c>
      <c r="EB2942" t="s">
        <v>3</v>
      </c>
      <c r="EC2942" t="s">
        <v>3</v>
      </c>
      <c r="EE2942">
        <v>35096056</v>
      </c>
      <c r="EF2942">
        <v>1</v>
      </c>
      <c r="EG2942" t="s">
        <v>20</v>
      </c>
      <c r="EH2942">
        <v>0</v>
      </c>
      <c r="EI2942" t="s">
        <v>3</v>
      </c>
      <c r="EJ2942">
        <v>4</v>
      </c>
      <c r="EK2942">
        <v>0</v>
      </c>
      <c r="EL2942" t="s">
        <v>21</v>
      </c>
      <c r="EM2942" t="s">
        <v>22</v>
      </c>
      <c r="EO2942" t="s">
        <v>3</v>
      </c>
      <c r="EQ2942">
        <v>262144</v>
      </c>
      <c r="ER2942">
        <v>25577.73</v>
      </c>
      <c r="ES2942">
        <v>0</v>
      </c>
      <c r="ET2942">
        <v>32.57</v>
      </c>
      <c r="EU2942">
        <v>0.69</v>
      </c>
      <c r="EV2942">
        <v>25545.16</v>
      </c>
      <c r="EW2942">
        <v>39.22</v>
      </c>
      <c r="EX2942">
        <v>0</v>
      </c>
      <c r="EY2942">
        <v>0</v>
      </c>
      <c r="FQ2942">
        <v>0</v>
      </c>
      <c r="FR2942">
        <v>0</v>
      </c>
      <c r="FS2942">
        <v>0</v>
      </c>
      <c r="FX2942">
        <v>70</v>
      </c>
      <c r="FY2942">
        <v>10</v>
      </c>
      <c r="GA2942" t="s">
        <v>3</v>
      </c>
      <c r="GD2942">
        <v>0</v>
      </c>
      <c r="GF2942">
        <v>1212913616</v>
      </c>
      <c r="GG2942">
        <v>2</v>
      </c>
      <c r="GH2942">
        <v>1</v>
      </c>
      <c r="GI2942">
        <v>-2</v>
      </c>
      <c r="GJ2942">
        <v>0</v>
      </c>
      <c r="GK2942">
        <f>ROUND(R2942*(R12)/100,2)</f>
        <v>0.01</v>
      </c>
      <c r="GL2942">
        <f t="shared" si="2131"/>
        <v>0</v>
      </c>
      <c r="GM2942">
        <f t="shared" si="2132"/>
        <v>460.16</v>
      </c>
      <c r="GN2942">
        <f t="shared" si="2133"/>
        <v>0</v>
      </c>
      <c r="GO2942">
        <f t="shared" si="2134"/>
        <v>0</v>
      </c>
      <c r="GP2942">
        <f t="shared" si="2135"/>
        <v>460.16</v>
      </c>
      <c r="GR2942">
        <v>0</v>
      </c>
      <c r="GS2942">
        <v>3</v>
      </c>
      <c r="GT2942">
        <v>0</v>
      </c>
      <c r="GU2942" t="s">
        <v>3</v>
      </c>
      <c r="GV2942">
        <f t="shared" si="2136"/>
        <v>0</v>
      </c>
      <c r="GW2942">
        <v>1</v>
      </c>
      <c r="GX2942">
        <f t="shared" si="2137"/>
        <v>0</v>
      </c>
      <c r="HA2942">
        <v>0</v>
      </c>
      <c r="HB2942">
        <v>0</v>
      </c>
      <c r="HC2942">
        <f t="shared" si="2138"/>
        <v>0</v>
      </c>
      <c r="HE2942" t="s">
        <v>3</v>
      </c>
      <c r="HF2942" t="s">
        <v>3</v>
      </c>
      <c r="HM2942" t="s">
        <v>3</v>
      </c>
      <c r="HN2942" t="s">
        <v>3</v>
      </c>
      <c r="HO2942" t="s">
        <v>3</v>
      </c>
      <c r="HP2942" t="s">
        <v>3</v>
      </c>
      <c r="HQ2942" t="s">
        <v>3</v>
      </c>
      <c r="HS2942">
        <v>0</v>
      </c>
      <c r="IK2942">
        <v>0</v>
      </c>
    </row>
    <row r="2943" spans="1:245" x14ac:dyDescent="0.2">
      <c r="A2943">
        <v>17</v>
      </c>
      <c r="B2943">
        <v>1</v>
      </c>
      <c r="C2943">
        <f>ROW(SmtRes!A951)</f>
        <v>951</v>
      </c>
      <c r="D2943">
        <f>ROW(EtalonRes!A951)</f>
        <v>951</v>
      </c>
      <c r="E2943" t="s">
        <v>660</v>
      </c>
      <c r="F2943" t="s">
        <v>255</v>
      </c>
      <c r="G2943" t="s">
        <v>256</v>
      </c>
      <c r="H2943" t="s">
        <v>18</v>
      </c>
      <c r="I2943">
        <f>ROUND(1/100,9)</f>
        <v>0.01</v>
      </c>
      <c r="J2943">
        <v>0</v>
      </c>
      <c r="K2943">
        <f>ROUND(1/100,9)</f>
        <v>0.01</v>
      </c>
      <c r="O2943">
        <f t="shared" si="2104"/>
        <v>225.56</v>
      </c>
      <c r="P2943">
        <f t="shared" si="2105"/>
        <v>0</v>
      </c>
      <c r="Q2943">
        <f t="shared" si="2106"/>
        <v>0</v>
      </c>
      <c r="R2943">
        <f t="shared" si="2107"/>
        <v>0</v>
      </c>
      <c r="S2943">
        <f t="shared" si="2108"/>
        <v>225.56</v>
      </c>
      <c r="T2943">
        <f t="shared" si="2109"/>
        <v>0</v>
      </c>
      <c r="U2943">
        <f t="shared" si="2110"/>
        <v>0.34630000000000005</v>
      </c>
      <c r="V2943">
        <f t="shared" si="2111"/>
        <v>0</v>
      </c>
      <c r="W2943">
        <f t="shared" si="2112"/>
        <v>0</v>
      </c>
      <c r="X2943">
        <f t="shared" si="2113"/>
        <v>157.88999999999999</v>
      </c>
      <c r="Y2943">
        <f t="shared" si="2113"/>
        <v>22.56</v>
      </c>
      <c r="AA2943">
        <v>35364244</v>
      </c>
      <c r="AB2943">
        <f t="shared" si="2114"/>
        <v>22555.56</v>
      </c>
      <c r="AC2943">
        <f t="shared" si="2115"/>
        <v>0</v>
      </c>
      <c r="AD2943">
        <f t="shared" si="2116"/>
        <v>0</v>
      </c>
      <c r="AE2943">
        <f t="shared" si="2117"/>
        <v>0</v>
      </c>
      <c r="AF2943">
        <f t="shared" si="2117"/>
        <v>22555.56</v>
      </c>
      <c r="AG2943">
        <f t="shared" si="2118"/>
        <v>0</v>
      </c>
      <c r="AH2943">
        <f t="shared" si="2119"/>
        <v>34.630000000000003</v>
      </c>
      <c r="AI2943">
        <f t="shared" si="2119"/>
        <v>0</v>
      </c>
      <c r="AJ2943">
        <f t="shared" si="2120"/>
        <v>0</v>
      </c>
      <c r="AK2943">
        <v>22555.56</v>
      </c>
      <c r="AL2943">
        <v>0</v>
      </c>
      <c r="AM2943">
        <v>0</v>
      </c>
      <c r="AN2943">
        <v>0</v>
      </c>
      <c r="AO2943">
        <v>22555.56</v>
      </c>
      <c r="AP2943">
        <v>0</v>
      </c>
      <c r="AQ2943">
        <v>34.630000000000003</v>
      </c>
      <c r="AR2943">
        <v>0</v>
      </c>
      <c r="AS2943">
        <v>0</v>
      </c>
      <c r="AT2943">
        <v>70</v>
      </c>
      <c r="AU2943">
        <v>10</v>
      </c>
      <c r="AV2943">
        <v>1</v>
      </c>
      <c r="AW2943">
        <v>1</v>
      </c>
      <c r="AZ2943">
        <v>1</v>
      </c>
      <c r="BA2943">
        <v>1</v>
      </c>
      <c r="BB2943">
        <v>1</v>
      </c>
      <c r="BC2943">
        <v>1</v>
      </c>
      <c r="BD2943" t="s">
        <v>3</v>
      </c>
      <c r="BE2943" t="s">
        <v>3</v>
      </c>
      <c r="BF2943" t="s">
        <v>3</v>
      </c>
      <c r="BG2943" t="s">
        <v>3</v>
      </c>
      <c r="BH2943">
        <v>0</v>
      </c>
      <c r="BI2943">
        <v>4</v>
      </c>
      <c r="BJ2943" t="s">
        <v>257</v>
      </c>
      <c r="BM2943">
        <v>0</v>
      </c>
      <c r="BN2943">
        <v>0</v>
      </c>
      <c r="BO2943" t="s">
        <v>3</v>
      </c>
      <c r="BP2943">
        <v>0</v>
      </c>
      <c r="BQ2943">
        <v>1</v>
      </c>
      <c r="BR2943">
        <v>0</v>
      </c>
      <c r="BS2943">
        <v>1</v>
      </c>
      <c r="BT2943">
        <v>1</v>
      </c>
      <c r="BU2943">
        <v>1</v>
      </c>
      <c r="BV2943">
        <v>1</v>
      </c>
      <c r="BW2943">
        <v>1</v>
      </c>
      <c r="BX2943">
        <v>1</v>
      </c>
      <c r="BY2943" t="s">
        <v>3</v>
      </c>
      <c r="BZ2943">
        <v>70</v>
      </c>
      <c r="CA2943">
        <v>10</v>
      </c>
      <c r="CB2943" t="s">
        <v>3</v>
      </c>
      <c r="CE2943">
        <v>0</v>
      </c>
      <c r="CF2943">
        <v>0</v>
      </c>
      <c r="CG2943">
        <v>0</v>
      </c>
      <c r="CM2943">
        <v>0</v>
      </c>
      <c r="CN2943" t="s">
        <v>3</v>
      </c>
      <c r="CO2943">
        <v>0</v>
      </c>
      <c r="CP2943">
        <f t="shared" si="2121"/>
        <v>225.56</v>
      </c>
      <c r="CQ2943">
        <f t="shared" si="2122"/>
        <v>0</v>
      </c>
      <c r="CR2943">
        <f t="shared" si="2123"/>
        <v>0</v>
      </c>
      <c r="CS2943">
        <f t="shared" si="2124"/>
        <v>0</v>
      </c>
      <c r="CT2943">
        <f t="shared" si="2125"/>
        <v>22555.56</v>
      </c>
      <c r="CU2943">
        <f t="shared" si="2126"/>
        <v>0</v>
      </c>
      <c r="CV2943">
        <f t="shared" si="2127"/>
        <v>34.630000000000003</v>
      </c>
      <c r="CW2943">
        <f t="shared" si="2128"/>
        <v>0</v>
      </c>
      <c r="CX2943">
        <f t="shared" si="2128"/>
        <v>0</v>
      </c>
      <c r="CY2943">
        <f t="shared" si="2129"/>
        <v>157.892</v>
      </c>
      <c r="CZ2943">
        <f t="shared" si="2130"/>
        <v>22.555999999999997</v>
      </c>
      <c r="DC2943" t="s">
        <v>3</v>
      </c>
      <c r="DD2943" t="s">
        <v>3</v>
      </c>
      <c r="DE2943" t="s">
        <v>3</v>
      </c>
      <c r="DF2943" t="s">
        <v>3</v>
      </c>
      <c r="DG2943" t="s">
        <v>3</v>
      </c>
      <c r="DH2943" t="s">
        <v>3</v>
      </c>
      <c r="DI2943" t="s">
        <v>3</v>
      </c>
      <c r="DJ2943" t="s">
        <v>3</v>
      </c>
      <c r="DK2943" t="s">
        <v>3</v>
      </c>
      <c r="DL2943" t="s">
        <v>3</v>
      </c>
      <c r="DM2943" t="s">
        <v>3</v>
      </c>
      <c r="DN2943">
        <v>0</v>
      </c>
      <c r="DO2943">
        <v>0</v>
      </c>
      <c r="DP2943">
        <v>1</v>
      </c>
      <c r="DQ2943">
        <v>1</v>
      </c>
      <c r="DU2943">
        <v>1010</v>
      </c>
      <c r="DV2943" t="s">
        <v>18</v>
      </c>
      <c r="DW2943" t="s">
        <v>18</v>
      </c>
      <c r="DX2943">
        <v>100</v>
      </c>
      <c r="DZ2943" t="s">
        <v>3</v>
      </c>
      <c r="EA2943" t="s">
        <v>3</v>
      </c>
      <c r="EB2943" t="s">
        <v>3</v>
      </c>
      <c r="EC2943" t="s">
        <v>3</v>
      </c>
      <c r="EE2943">
        <v>35096056</v>
      </c>
      <c r="EF2943">
        <v>1</v>
      </c>
      <c r="EG2943" t="s">
        <v>20</v>
      </c>
      <c r="EH2943">
        <v>0</v>
      </c>
      <c r="EI2943" t="s">
        <v>3</v>
      </c>
      <c r="EJ2943">
        <v>4</v>
      </c>
      <c r="EK2943">
        <v>0</v>
      </c>
      <c r="EL2943" t="s">
        <v>21</v>
      </c>
      <c r="EM2943" t="s">
        <v>22</v>
      </c>
      <c r="EO2943" t="s">
        <v>3</v>
      </c>
      <c r="EQ2943">
        <v>262144</v>
      </c>
      <c r="ER2943">
        <v>22555.56</v>
      </c>
      <c r="ES2943">
        <v>0</v>
      </c>
      <c r="ET2943">
        <v>0</v>
      </c>
      <c r="EU2943">
        <v>0</v>
      </c>
      <c r="EV2943">
        <v>22555.56</v>
      </c>
      <c r="EW2943">
        <v>34.630000000000003</v>
      </c>
      <c r="EX2943">
        <v>0</v>
      </c>
      <c r="EY2943">
        <v>0</v>
      </c>
      <c r="FQ2943">
        <v>0</v>
      </c>
      <c r="FR2943">
        <v>0</v>
      </c>
      <c r="FS2943">
        <v>0</v>
      </c>
      <c r="FX2943">
        <v>70</v>
      </c>
      <c r="FY2943">
        <v>10</v>
      </c>
      <c r="GA2943" t="s">
        <v>3</v>
      </c>
      <c r="GD2943">
        <v>0</v>
      </c>
      <c r="GF2943">
        <v>-24549344</v>
      </c>
      <c r="GG2943">
        <v>2</v>
      </c>
      <c r="GH2943">
        <v>1</v>
      </c>
      <c r="GI2943">
        <v>-2</v>
      </c>
      <c r="GJ2943">
        <v>0</v>
      </c>
      <c r="GK2943">
        <f>ROUND(R2943*(R12)/100,2)</f>
        <v>0</v>
      </c>
      <c r="GL2943">
        <f t="shared" si="2131"/>
        <v>0</v>
      </c>
      <c r="GM2943">
        <f t="shared" si="2132"/>
        <v>406.01</v>
      </c>
      <c r="GN2943">
        <f t="shared" si="2133"/>
        <v>0</v>
      </c>
      <c r="GO2943">
        <f t="shared" si="2134"/>
        <v>0</v>
      </c>
      <c r="GP2943">
        <f t="shared" si="2135"/>
        <v>406.01</v>
      </c>
      <c r="GR2943">
        <v>0</v>
      </c>
      <c r="GS2943">
        <v>3</v>
      </c>
      <c r="GT2943">
        <v>0</v>
      </c>
      <c r="GU2943" t="s">
        <v>3</v>
      </c>
      <c r="GV2943">
        <f t="shared" si="2136"/>
        <v>0</v>
      </c>
      <c r="GW2943">
        <v>1</v>
      </c>
      <c r="GX2943">
        <f t="shared" si="2137"/>
        <v>0</v>
      </c>
      <c r="HA2943">
        <v>0</v>
      </c>
      <c r="HB2943">
        <v>0</v>
      </c>
      <c r="HC2943">
        <f t="shared" si="2138"/>
        <v>0</v>
      </c>
      <c r="HE2943" t="s">
        <v>3</v>
      </c>
      <c r="HF2943" t="s">
        <v>3</v>
      </c>
      <c r="HM2943" t="s">
        <v>3</v>
      </c>
      <c r="HN2943" t="s">
        <v>3</v>
      </c>
      <c r="HO2943" t="s">
        <v>3</v>
      </c>
      <c r="HP2943" t="s">
        <v>3</v>
      </c>
      <c r="HQ2943" t="s">
        <v>3</v>
      </c>
      <c r="HS2943">
        <v>0</v>
      </c>
      <c r="IK2943">
        <v>0</v>
      </c>
    </row>
    <row r="2945" spans="1:206" x14ac:dyDescent="0.2">
      <c r="A2945">
        <v>51</v>
      </c>
      <c r="B2945">
        <f>B2932</f>
        <v>1</v>
      </c>
      <c r="C2945">
        <f>A2932</f>
        <v>4</v>
      </c>
      <c r="D2945">
        <f>ROW(A2932)</f>
        <v>2932</v>
      </c>
      <c r="F2945" t="str">
        <f>IF(F2932&lt;&gt;"",F2932,"")</f>
        <v>Новый раздел</v>
      </c>
      <c r="G2945" t="str">
        <f>IF(G2932&lt;&gt;"",G2932,"")</f>
        <v>Кабинет 313 Кабинет иностранных языков</v>
      </c>
      <c r="H2945">
        <v>0</v>
      </c>
      <c r="O2945">
        <f t="shared" ref="O2945:T2945" si="2139">ROUND(AB2945,2)</f>
        <v>2205.15</v>
      </c>
      <c r="P2945">
        <f t="shared" si="2139"/>
        <v>266.66000000000003</v>
      </c>
      <c r="Q2945">
        <f t="shared" si="2139"/>
        <v>63.37</v>
      </c>
      <c r="R2945">
        <f t="shared" si="2139"/>
        <v>30.47</v>
      </c>
      <c r="S2945">
        <f t="shared" si="2139"/>
        <v>1875.12</v>
      </c>
      <c r="T2945">
        <f t="shared" si="2139"/>
        <v>0</v>
      </c>
      <c r="U2945">
        <f>AH2945</f>
        <v>2.9668999999999999</v>
      </c>
      <c r="V2945">
        <f>AI2945</f>
        <v>0</v>
      </c>
      <c r="W2945">
        <f>ROUND(AJ2945,2)</f>
        <v>0</v>
      </c>
      <c r="X2945">
        <f>ROUND(AK2945,2)</f>
        <v>1312.59</v>
      </c>
      <c r="Y2945">
        <f>ROUND(AL2945,2)</f>
        <v>187.52</v>
      </c>
      <c r="AB2945">
        <f>ROUND(SUMIF(AA2936:AA2943,"=35364244",O2936:O2943),2)</f>
        <v>2205.15</v>
      </c>
      <c r="AC2945">
        <f>ROUND(SUMIF(AA2936:AA2943,"=35364244",P2936:P2943),2)</f>
        <v>266.66000000000003</v>
      </c>
      <c r="AD2945">
        <f>ROUND(SUMIF(AA2936:AA2943,"=35364244",Q2936:Q2943),2)</f>
        <v>63.37</v>
      </c>
      <c r="AE2945">
        <f>ROUND(SUMIF(AA2936:AA2943,"=35364244",R2936:R2943),2)</f>
        <v>30.47</v>
      </c>
      <c r="AF2945">
        <f>ROUND(SUMIF(AA2936:AA2943,"=35364244",S2936:S2943),2)</f>
        <v>1875.12</v>
      </c>
      <c r="AG2945">
        <f>ROUND(SUMIF(AA2936:AA2943,"=35364244",T2936:T2943),2)</f>
        <v>0</v>
      </c>
      <c r="AH2945">
        <f>SUMIF(AA2936:AA2943,"=35364244",U2936:U2943)</f>
        <v>2.9668999999999999</v>
      </c>
      <c r="AI2945">
        <f>SUMIF(AA2936:AA2943,"=35364244",V2936:V2943)</f>
        <v>0</v>
      </c>
      <c r="AJ2945">
        <f>ROUND(SUMIF(AA2936:AA2943,"=35364244",W2936:W2943),2)</f>
        <v>0</v>
      </c>
      <c r="AK2945">
        <f>ROUND(SUMIF(AA2936:AA2943,"=35364244",X2936:X2943),2)</f>
        <v>1312.59</v>
      </c>
      <c r="AL2945">
        <f>ROUND(SUMIF(AA2936:AA2943,"=35364244",Y2936:Y2943),2)</f>
        <v>187.52</v>
      </c>
      <c r="AO2945">
        <f t="shared" ref="AO2945:BD2945" si="2140">ROUND(BX2945,2)</f>
        <v>0</v>
      </c>
      <c r="AP2945">
        <f t="shared" si="2140"/>
        <v>0</v>
      </c>
      <c r="AQ2945">
        <f t="shared" si="2140"/>
        <v>0</v>
      </c>
      <c r="AR2945">
        <f t="shared" si="2140"/>
        <v>3738.16</v>
      </c>
      <c r="AS2945">
        <f t="shared" si="2140"/>
        <v>0</v>
      </c>
      <c r="AT2945">
        <f t="shared" si="2140"/>
        <v>0</v>
      </c>
      <c r="AU2945">
        <f t="shared" si="2140"/>
        <v>3738.16</v>
      </c>
      <c r="AV2945">
        <f t="shared" si="2140"/>
        <v>266.66000000000003</v>
      </c>
      <c r="AW2945">
        <f t="shared" si="2140"/>
        <v>266.66000000000003</v>
      </c>
      <c r="AX2945">
        <f t="shared" si="2140"/>
        <v>0</v>
      </c>
      <c r="AY2945">
        <f t="shared" si="2140"/>
        <v>266.66000000000003</v>
      </c>
      <c r="AZ2945">
        <f t="shared" si="2140"/>
        <v>0</v>
      </c>
      <c r="BA2945">
        <f t="shared" si="2140"/>
        <v>0</v>
      </c>
      <c r="BB2945">
        <f t="shared" si="2140"/>
        <v>0</v>
      </c>
      <c r="BC2945">
        <f t="shared" si="2140"/>
        <v>0</v>
      </c>
      <c r="BD2945">
        <f t="shared" si="2140"/>
        <v>0</v>
      </c>
      <c r="BX2945">
        <f>ROUND(SUMIF(AA2936:AA2943,"=35364244",FQ2936:FQ2943),2)</f>
        <v>0</v>
      </c>
      <c r="BY2945">
        <f>ROUND(SUMIF(AA2936:AA2943,"=35364244",FR2936:FR2943),2)</f>
        <v>0</v>
      </c>
      <c r="BZ2945">
        <f>ROUND(SUMIF(AA2936:AA2943,"=35364244",GL2936:GL2943),2)</f>
        <v>0</v>
      </c>
      <c r="CA2945">
        <f>ROUND(SUMIF(AA2936:AA2943,"=35364244",GM2936:GM2943),2)</f>
        <v>3738.16</v>
      </c>
      <c r="CB2945">
        <f>ROUND(SUMIF(AA2936:AA2943,"=35364244",GN2936:GN2943),2)</f>
        <v>0</v>
      </c>
      <c r="CC2945">
        <f>ROUND(SUMIF(AA2936:AA2943,"=35364244",GO2936:GO2943),2)</f>
        <v>0</v>
      </c>
      <c r="CD2945">
        <f>ROUND(SUMIF(AA2936:AA2943,"=35364244",GP2936:GP2943),2)</f>
        <v>3738.16</v>
      </c>
      <c r="CE2945">
        <f>AC2945-BX2945</f>
        <v>266.66000000000003</v>
      </c>
      <c r="CF2945">
        <f>AC2945-BY2945</f>
        <v>266.66000000000003</v>
      </c>
      <c r="CG2945">
        <f>BX2945-BZ2945</f>
        <v>0</v>
      </c>
      <c r="CH2945">
        <f>AC2945-BX2945-BY2945+BZ2945</f>
        <v>266.66000000000003</v>
      </c>
      <c r="CI2945">
        <f>BY2945-BZ2945</f>
        <v>0</v>
      </c>
      <c r="CJ2945">
        <f>ROUND(SUMIF(AA2936:AA2943,"=35364244",GX2936:GX2943),2)</f>
        <v>0</v>
      </c>
      <c r="CK2945">
        <f>ROUND(SUMIF(AA2936:AA2943,"=35364244",GY2936:GY2943),2)</f>
        <v>0</v>
      </c>
      <c r="CL2945">
        <f>ROUND(SUMIF(AA2936:AA2943,"=35364244",GZ2936:GZ2943),2)</f>
        <v>0</v>
      </c>
      <c r="CM2945">
        <f>ROUND(SUMIF(AA2936:AA2943,"=35364244",HD2936:HD2943),2)</f>
        <v>0</v>
      </c>
      <c r="GX2945">
        <v>0</v>
      </c>
    </row>
    <row r="2947" spans="1:206" x14ac:dyDescent="0.2">
      <c r="A2947">
        <v>50</v>
      </c>
      <c r="B2947">
        <v>0</v>
      </c>
      <c r="C2947">
        <v>0</v>
      </c>
      <c r="D2947">
        <v>1</v>
      </c>
      <c r="E2947">
        <v>201</v>
      </c>
      <c r="F2947">
        <f>ROUND(Source!O2945,O2947)</f>
        <v>2205.15</v>
      </c>
      <c r="G2947" t="s">
        <v>66</v>
      </c>
      <c r="H2947" t="s">
        <v>67</v>
      </c>
      <c r="K2947">
        <v>201</v>
      </c>
      <c r="L2947">
        <v>1</v>
      </c>
      <c r="M2947">
        <v>3</v>
      </c>
      <c r="N2947" t="s">
        <v>3</v>
      </c>
      <c r="O2947">
        <v>2</v>
      </c>
      <c r="W2947">
        <v>2205.15</v>
      </c>
      <c r="X2947">
        <v>1</v>
      </c>
      <c r="Y2947">
        <v>2205.15</v>
      </c>
    </row>
    <row r="2948" spans="1:206" x14ac:dyDescent="0.2">
      <c r="A2948">
        <v>50</v>
      </c>
      <c r="B2948">
        <v>0</v>
      </c>
      <c r="C2948">
        <v>0</v>
      </c>
      <c r="D2948">
        <v>1</v>
      </c>
      <c r="E2948">
        <v>202</v>
      </c>
      <c r="F2948">
        <f>ROUND(Source!P2945,O2948)</f>
        <v>266.66000000000003</v>
      </c>
      <c r="G2948" t="s">
        <v>68</v>
      </c>
      <c r="H2948" t="s">
        <v>69</v>
      </c>
      <c r="K2948">
        <v>202</v>
      </c>
      <c r="L2948">
        <v>2</v>
      </c>
      <c r="M2948">
        <v>3</v>
      </c>
      <c r="N2948" t="s">
        <v>3</v>
      </c>
      <c r="O2948">
        <v>2</v>
      </c>
      <c r="W2948">
        <v>266.66000000000003</v>
      </c>
      <c r="X2948">
        <v>1</v>
      </c>
      <c r="Y2948">
        <v>266.66000000000003</v>
      </c>
    </row>
    <row r="2949" spans="1:206" x14ac:dyDescent="0.2">
      <c r="A2949">
        <v>50</v>
      </c>
      <c r="B2949">
        <v>0</v>
      </c>
      <c r="C2949">
        <v>0</v>
      </c>
      <c r="D2949">
        <v>1</v>
      </c>
      <c r="E2949">
        <v>222</v>
      </c>
      <c r="F2949">
        <f>ROUND(Source!AO2945,O2949)</f>
        <v>0</v>
      </c>
      <c r="G2949" t="s">
        <v>70</v>
      </c>
      <c r="H2949" t="s">
        <v>71</v>
      </c>
      <c r="K2949">
        <v>222</v>
      </c>
      <c r="L2949">
        <v>3</v>
      </c>
      <c r="M2949">
        <v>3</v>
      </c>
      <c r="N2949" t="s">
        <v>3</v>
      </c>
      <c r="O2949">
        <v>2</v>
      </c>
      <c r="W2949">
        <v>0</v>
      </c>
      <c r="X2949">
        <v>1</v>
      </c>
      <c r="Y2949">
        <v>0</v>
      </c>
    </row>
    <row r="2950" spans="1:206" x14ac:dyDescent="0.2">
      <c r="A2950">
        <v>50</v>
      </c>
      <c r="B2950">
        <v>0</v>
      </c>
      <c r="C2950">
        <v>0</v>
      </c>
      <c r="D2950">
        <v>1</v>
      </c>
      <c r="E2950">
        <v>225</v>
      </c>
      <c r="F2950">
        <f>ROUND(Source!AV2945,O2950)</f>
        <v>266.66000000000003</v>
      </c>
      <c r="G2950" t="s">
        <v>72</v>
      </c>
      <c r="H2950" t="s">
        <v>73</v>
      </c>
      <c r="K2950">
        <v>225</v>
      </c>
      <c r="L2950">
        <v>4</v>
      </c>
      <c r="M2950">
        <v>3</v>
      </c>
      <c r="N2950" t="s">
        <v>3</v>
      </c>
      <c r="O2950">
        <v>2</v>
      </c>
      <c r="W2950">
        <v>266.66000000000003</v>
      </c>
      <c r="X2950">
        <v>1</v>
      </c>
      <c r="Y2950">
        <v>266.66000000000003</v>
      </c>
    </row>
    <row r="2951" spans="1:206" x14ac:dyDescent="0.2">
      <c r="A2951">
        <v>50</v>
      </c>
      <c r="B2951">
        <v>0</v>
      </c>
      <c r="C2951">
        <v>0</v>
      </c>
      <c r="D2951">
        <v>1</v>
      </c>
      <c r="E2951">
        <v>226</v>
      </c>
      <c r="F2951">
        <f>ROUND(Source!AW2945,O2951)</f>
        <v>266.66000000000003</v>
      </c>
      <c r="G2951" t="s">
        <v>74</v>
      </c>
      <c r="H2951" t="s">
        <v>75</v>
      </c>
      <c r="K2951">
        <v>226</v>
      </c>
      <c r="L2951">
        <v>5</v>
      </c>
      <c r="M2951">
        <v>3</v>
      </c>
      <c r="N2951" t="s">
        <v>3</v>
      </c>
      <c r="O2951">
        <v>2</v>
      </c>
      <c r="W2951">
        <v>266.66000000000003</v>
      </c>
      <c r="X2951">
        <v>1</v>
      </c>
      <c r="Y2951">
        <v>266.66000000000003</v>
      </c>
    </row>
    <row r="2952" spans="1:206" x14ac:dyDescent="0.2">
      <c r="A2952">
        <v>50</v>
      </c>
      <c r="B2952">
        <v>0</v>
      </c>
      <c r="C2952">
        <v>0</v>
      </c>
      <c r="D2952">
        <v>1</v>
      </c>
      <c r="E2952">
        <v>227</v>
      </c>
      <c r="F2952">
        <f>ROUND(Source!AX2945,O2952)</f>
        <v>0</v>
      </c>
      <c r="G2952" t="s">
        <v>76</v>
      </c>
      <c r="H2952" t="s">
        <v>77</v>
      </c>
      <c r="K2952">
        <v>227</v>
      </c>
      <c r="L2952">
        <v>6</v>
      </c>
      <c r="M2952">
        <v>3</v>
      </c>
      <c r="N2952" t="s">
        <v>3</v>
      </c>
      <c r="O2952">
        <v>2</v>
      </c>
      <c r="W2952">
        <v>0</v>
      </c>
      <c r="X2952">
        <v>1</v>
      </c>
      <c r="Y2952">
        <v>0</v>
      </c>
    </row>
    <row r="2953" spans="1:206" x14ac:dyDescent="0.2">
      <c r="A2953">
        <v>50</v>
      </c>
      <c r="B2953">
        <v>0</v>
      </c>
      <c r="C2953">
        <v>0</v>
      </c>
      <c r="D2953">
        <v>1</v>
      </c>
      <c r="E2953">
        <v>228</v>
      </c>
      <c r="F2953">
        <f>ROUND(Source!AY2945,O2953)</f>
        <v>266.66000000000003</v>
      </c>
      <c r="G2953" t="s">
        <v>78</v>
      </c>
      <c r="H2953" t="s">
        <v>79</v>
      </c>
      <c r="K2953">
        <v>228</v>
      </c>
      <c r="L2953">
        <v>7</v>
      </c>
      <c r="M2953">
        <v>3</v>
      </c>
      <c r="N2953" t="s">
        <v>3</v>
      </c>
      <c r="O2953">
        <v>2</v>
      </c>
      <c r="W2953">
        <v>266.66000000000003</v>
      </c>
      <c r="X2953">
        <v>1</v>
      </c>
      <c r="Y2953">
        <v>266.66000000000003</v>
      </c>
    </row>
    <row r="2954" spans="1:206" x14ac:dyDescent="0.2">
      <c r="A2954">
        <v>50</v>
      </c>
      <c r="B2954">
        <v>0</v>
      </c>
      <c r="C2954">
        <v>0</v>
      </c>
      <c r="D2954">
        <v>1</v>
      </c>
      <c r="E2954">
        <v>216</v>
      </c>
      <c r="F2954">
        <f>ROUND(Source!AP2945,O2954)</f>
        <v>0</v>
      </c>
      <c r="G2954" t="s">
        <v>80</v>
      </c>
      <c r="H2954" t="s">
        <v>81</v>
      </c>
      <c r="K2954">
        <v>216</v>
      </c>
      <c r="L2954">
        <v>8</v>
      </c>
      <c r="M2954">
        <v>3</v>
      </c>
      <c r="N2954" t="s">
        <v>3</v>
      </c>
      <c r="O2954">
        <v>2</v>
      </c>
      <c r="W2954">
        <v>0</v>
      </c>
      <c r="X2954">
        <v>1</v>
      </c>
      <c r="Y2954">
        <v>0</v>
      </c>
    </row>
    <row r="2955" spans="1:206" x14ac:dyDescent="0.2">
      <c r="A2955">
        <v>50</v>
      </c>
      <c r="B2955">
        <v>0</v>
      </c>
      <c r="C2955">
        <v>0</v>
      </c>
      <c r="D2955">
        <v>1</v>
      </c>
      <c r="E2955">
        <v>223</v>
      </c>
      <c r="F2955">
        <f>ROUND(Source!AQ2945,O2955)</f>
        <v>0</v>
      </c>
      <c r="G2955" t="s">
        <v>82</v>
      </c>
      <c r="H2955" t="s">
        <v>83</v>
      </c>
      <c r="K2955">
        <v>223</v>
      </c>
      <c r="L2955">
        <v>9</v>
      </c>
      <c r="M2955">
        <v>3</v>
      </c>
      <c r="N2955" t="s">
        <v>3</v>
      </c>
      <c r="O2955">
        <v>2</v>
      </c>
      <c r="W2955">
        <v>0</v>
      </c>
      <c r="X2955">
        <v>1</v>
      </c>
      <c r="Y2955">
        <v>0</v>
      </c>
    </row>
    <row r="2956" spans="1:206" x14ac:dyDescent="0.2">
      <c r="A2956">
        <v>50</v>
      </c>
      <c r="B2956">
        <v>0</v>
      </c>
      <c r="C2956">
        <v>0</v>
      </c>
      <c r="D2956">
        <v>1</v>
      </c>
      <c r="E2956">
        <v>229</v>
      </c>
      <c r="F2956">
        <f>ROUND(Source!AZ2945,O2956)</f>
        <v>0</v>
      </c>
      <c r="G2956" t="s">
        <v>84</v>
      </c>
      <c r="H2956" t="s">
        <v>85</v>
      </c>
      <c r="K2956">
        <v>229</v>
      </c>
      <c r="L2956">
        <v>10</v>
      </c>
      <c r="M2956">
        <v>3</v>
      </c>
      <c r="N2956" t="s">
        <v>3</v>
      </c>
      <c r="O2956">
        <v>2</v>
      </c>
      <c r="W2956">
        <v>0</v>
      </c>
      <c r="X2956">
        <v>1</v>
      </c>
      <c r="Y2956">
        <v>0</v>
      </c>
    </row>
    <row r="2957" spans="1:206" x14ac:dyDescent="0.2">
      <c r="A2957">
        <v>50</v>
      </c>
      <c r="B2957">
        <v>0</v>
      </c>
      <c r="C2957">
        <v>0</v>
      </c>
      <c r="D2957">
        <v>1</v>
      </c>
      <c r="E2957">
        <v>203</v>
      </c>
      <c r="F2957">
        <f>ROUND(Source!Q2945,O2957)</f>
        <v>63.37</v>
      </c>
      <c r="G2957" t="s">
        <v>86</v>
      </c>
      <c r="H2957" t="s">
        <v>87</v>
      </c>
      <c r="K2957">
        <v>203</v>
      </c>
      <c r="L2957">
        <v>11</v>
      </c>
      <c r="M2957">
        <v>3</v>
      </c>
      <c r="N2957" t="s">
        <v>3</v>
      </c>
      <c r="O2957">
        <v>2</v>
      </c>
      <c r="W2957">
        <v>63.37</v>
      </c>
      <c r="X2957">
        <v>1</v>
      </c>
      <c r="Y2957">
        <v>63.37</v>
      </c>
    </row>
    <row r="2958" spans="1:206" x14ac:dyDescent="0.2">
      <c r="A2958">
        <v>50</v>
      </c>
      <c r="B2958">
        <v>0</v>
      </c>
      <c r="C2958">
        <v>0</v>
      </c>
      <c r="D2958">
        <v>1</v>
      </c>
      <c r="E2958">
        <v>231</v>
      </c>
      <c r="F2958">
        <f>ROUND(Source!BB2945,O2958)</f>
        <v>0</v>
      </c>
      <c r="G2958" t="s">
        <v>88</v>
      </c>
      <c r="H2958" t="s">
        <v>89</v>
      </c>
      <c r="K2958">
        <v>231</v>
      </c>
      <c r="L2958">
        <v>12</v>
      </c>
      <c r="M2958">
        <v>3</v>
      </c>
      <c r="N2958" t="s">
        <v>3</v>
      </c>
      <c r="O2958">
        <v>2</v>
      </c>
      <c r="W2958">
        <v>0</v>
      </c>
      <c r="X2958">
        <v>1</v>
      </c>
      <c r="Y2958">
        <v>0</v>
      </c>
    </row>
    <row r="2959" spans="1:206" x14ac:dyDescent="0.2">
      <c r="A2959">
        <v>50</v>
      </c>
      <c r="B2959">
        <v>0</v>
      </c>
      <c r="C2959">
        <v>0</v>
      </c>
      <c r="D2959">
        <v>1</v>
      </c>
      <c r="E2959">
        <v>204</v>
      </c>
      <c r="F2959">
        <f>ROUND(Source!R2945,O2959)</f>
        <v>30.47</v>
      </c>
      <c r="G2959" t="s">
        <v>90</v>
      </c>
      <c r="H2959" t="s">
        <v>91</v>
      </c>
      <c r="K2959">
        <v>204</v>
      </c>
      <c r="L2959">
        <v>13</v>
      </c>
      <c r="M2959">
        <v>3</v>
      </c>
      <c r="N2959" t="s">
        <v>3</v>
      </c>
      <c r="O2959">
        <v>2</v>
      </c>
      <c r="W2959">
        <v>30.47</v>
      </c>
      <c r="X2959">
        <v>1</v>
      </c>
      <c r="Y2959">
        <v>30.47</v>
      </c>
    </row>
    <row r="2960" spans="1:206" x14ac:dyDescent="0.2">
      <c r="A2960">
        <v>50</v>
      </c>
      <c r="B2960">
        <v>0</v>
      </c>
      <c r="C2960">
        <v>0</v>
      </c>
      <c r="D2960">
        <v>1</v>
      </c>
      <c r="E2960">
        <v>205</v>
      </c>
      <c r="F2960">
        <f>ROUND(Source!S2945,O2960)</f>
        <v>1875.12</v>
      </c>
      <c r="G2960" t="s">
        <v>92</v>
      </c>
      <c r="H2960" t="s">
        <v>93</v>
      </c>
      <c r="K2960">
        <v>205</v>
      </c>
      <c r="L2960">
        <v>14</v>
      </c>
      <c r="M2960">
        <v>3</v>
      </c>
      <c r="N2960" t="s">
        <v>3</v>
      </c>
      <c r="O2960">
        <v>2</v>
      </c>
      <c r="W2960">
        <v>1875.12</v>
      </c>
      <c r="X2960">
        <v>1</v>
      </c>
      <c r="Y2960">
        <v>1875.12</v>
      </c>
    </row>
    <row r="2961" spans="1:88" x14ac:dyDescent="0.2">
      <c r="A2961">
        <v>50</v>
      </c>
      <c r="B2961">
        <v>0</v>
      </c>
      <c r="C2961">
        <v>0</v>
      </c>
      <c r="D2961">
        <v>1</v>
      </c>
      <c r="E2961">
        <v>232</v>
      </c>
      <c r="F2961">
        <f>ROUND(Source!BC2945,O2961)</f>
        <v>0</v>
      </c>
      <c r="G2961" t="s">
        <v>94</v>
      </c>
      <c r="H2961" t="s">
        <v>95</v>
      </c>
      <c r="K2961">
        <v>232</v>
      </c>
      <c r="L2961">
        <v>15</v>
      </c>
      <c r="M2961">
        <v>3</v>
      </c>
      <c r="N2961" t="s">
        <v>3</v>
      </c>
      <c r="O2961">
        <v>2</v>
      </c>
      <c r="W2961">
        <v>0</v>
      </c>
      <c r="X2961">
        <v>1</v>
      </c>
      <c r="Y2961">
        <v>0</v>
      </c>
    </row>
    <row r="2962" spans="1:88" x14ac:dyDescent="0.2">
      <c r="A2962">
        <v>50</v>
      </c>
      <c r="B2962">
        <v>0</v>
      </c>
      <c r="C2962">
        <v>0</v>
      </c>
      <c r="D2962">
        <v>1</v>
      </c>
      <c r="E2962">
        <v>214</v>
      </c>
      <c r="F2962">
        <f>ROUND(Source!AS2945,O2962)</f>
        <v>0</v>
      </c>
      <c r="G2962" t="s">
        <v>96</v>
      </c>
      <c r="H2962" t="s">
        <v>97</v>
      </c>
      <c r="K2962">
        <v>214</v>
      </c>
      <c r="L2962">
        <v>16</v>
      </c>
      <c r="M2962">
        <v>3</v>
      </c>
      <c r="N2962" t="s">
        <v>3</v>
      </c>
      <c r="O2962">
        <v>2</v>
      </c>
      <c r="W2962">
        <v>0</v>
      </c>
      <c r="X2962">
        <v>1</v>
      </c>
      <c r="Y2962">
        <v>0</v>
      </c>
    </row>
    <row r="2963" spans="1:88" x14ac:dyDescent="0.2">
      <c r="A2963">
        <v>50</v>
      </c>
      <c r="B2963">
        <v>0</v>
      </c>
      <c r="C2963">
        <v>0</v>
      </c>
      <c r="D2963">
        <v>1</v>
      </c>
      <c r="E2963">
        <v>215</v>
      </c>
      <c r="F2963">
        <f>ROUND(Source!AT2945,O2963)</f>
        <v>0</v>
      </c>
      <c r="G2963" t="s">
        <v>98</v>
      </c>
      <c r="H2963" t="s">
        <v>99</v>
      </c>
      <c r="K2963">
        <v>215</v>
      </c>
      <c r="L2963">
        <v>17</v>
      </c>
      <c r="M2963">
        <v>3</v>
      </c>
      <c r="N2963" t="s">
        <v>3</v>
      </c>
      <c r="O2963">
        <v>2</v>
      </c>
      <c r="W2963">
        <v>0</v>
      </c>
      <c r="X2963">
        <v>1</v>
      </c>
      <c r="Y2963">
        <v>0</v>
      </c>
    </row>
    <row r="2964" spans="1:88" x14ac:dyDescent="0.2">
      <c r="A2964">
        <v>50</v>
      </c>
      <c r="B2964">
        <v>0</v>
      </c>
      <c r="C2964">
        <v>0</v>
      </c>
      <c r="D2964">
        <v>1</v>
      </c>
      <c r="E2964">
        <v>217</v>
      </c>
      <c r="F2964">
        <f>ROUND(Source!AU2945,O2964)</f>
        <v>3738.16</v>
      </c>
      <c r="G2964" t="s">
        <v>100</v>
      </c>
      <c r="H2964" t="s">
        <v>101</v>
      </c>
      <c r="K2964">
        <v>217</v>
      </c>
      <c r="L2964">
        <v>18</v>
      </c>
      <c r="M2964">
        <v>3</v>
      </c>
      <c r="N2964" t="s">
        <v>3</v>
      </c>
      <c r="O2964">
        <v>2</v>
      </c>
      <c r="W2964">
        <v>3738.16</v>
      </c>
      <c r="X2964">
        <v>1</v>
      </c>
      <c r="Y2964">
        <v>3738.16</v>
      </c>
    </row>
    <row r="2965" spans="1:88" x14ac:dyDescent="0.2">
      <c r="A2965">
        <v>50</v>
      </c>
      <c r="B2965">
        <v>0</v>
      </c>
      <c r="C2965">
        <v>0</v>
      </c>
      <c r="D2965">
        <v>1</v>
      </c>
      <c r="E2965">
        <v>230</v>
      </c>
      <c r="F2965">
        <f>ROUND(Source!BA2945,O2965)</f>
        <v>0</v>
      </c>
      <c r="G2965" t="s">
        <v>102</v>
      </c>
      <c r="H2965" t="s">
        <v>103</v>
      </c>
      <c r="K2965">
        <v>230</v>
      </c>
      <c r="L2965">
        <v>19</v>
      </c>
      <c r="M2965">
        <v>3</v>
      </c>
      <c r="N2965" t="s">
        <v>3</v>
      </c>
      <c r="O2965">
        <v>2</v>
      </c>
      <c r="W2965">
        <v>0</v>
      </c>
      <c r="X2965">
        <v>1</v>
      </c>
      <c r="Y2965">
        <v>0</v>
      </c>
    </row>
    <row r="2966" spans="1:88" x14ac:dyDescent="0.2">
      <c r="A2966">
        <v>50</v>
      </c>
      <c r="B2966">
        <v>0</v>
      </c>
      <c r="C2966">
        <v>0</v>
      </c>
      <c r="D2966">
        <v>1</v>
      </c>
      <c r="E2966">
        <v>206</v>
      </c>
      <c r="F2966">
        <f>ROUND(Source!T2945,O2966)</f>
        <v>0</v>
      </c>
      <c r="G2966" t="s">
        <v>104</v>
      </c>
      <c r="H2966" t="s">
        <v>105</v>
      </c>
      <c r="K2966">
        <v>206</v>
      </c>
      <c r="L2966">
        <v>20</v>
      </c>
      <c r="M2966">
        <v>3</v>
      </c>
      <c r="N2966" t="s">
        <v>3</v>
      </c>
      <c r="O2966">
        <v>2</v>
      </c>
      <c r="W2966">
        <v>0</v>
      </c>
      <c r="X2966">
        <v>1</v>
      </c>
      <c r="Y2966">
        <v>0</v>
      </c>
    </row>
    <row r="2967" spans="1:88" x14ac:dyDescent="0.2">
      <c r="A2967">
        <v>50</v>
      </c>
      <c r="B2967">
        <v>0</v>
      </c>
      <c r="C2967">
        <v>0</v>
      </c>
      <c r="D2967">
        <v>1</v>
      </c>
      <c r="E2967">
        <v>207</v>
      </c>
      <c r="F2967">
        <f>Source!U2945</f>
        <v>2.9668999999999999</v>
      </c>
      <c r="G2967" t="s">
        <v>106</v>
      </c>
      <c r="H2967" t="s">
        <v>107</v>
      </c>
      <c r="K2967">
        <v>207</v>
      </c>
      <c r="L2967">
        <v>21</v>
      </c>
      <c r="M2967">
        <v>3</v>
      </c>
      <c r="N2967" t="s">
        <v>3</v>
      </c>
      <c r="O2967">
        <v>-1</v>
      </c>
      <c r="W2967">
        <v>2.9668999999999994</v>
      </c>
      <c r="X2967">
        <v>1</v>
      </c>
      <c r="Y2967">
        <v>2.9668999999999994</v>
      </c>
    </row>
    <row r="2968" spans="1:88" x14ac:dyDescent="0.2">
      <c r="A2968">
        <v>50</v>
      </c>
      <c r="B2968">
        <v>0</v>
      </c>
      <c r="C2968">
        <v>0</v>
      </c>
      <c r="D2968">
        <v>1</v>
      </c>
      <c r="E2968">
        <v>208</v>
      </c>
      <c r="F2968">
        <f>Source!V2945</f>
        <v>0</v>
      </c>
      <c r="G2968" t="s">
        <v>108</v>
      </c>
      <c r="H2968" t="s">
        <v>109</v>
      </c>
      <c r="K2968">
        <v>208</v>
      </c>
      <c r="L2968">
        <v>22</v>
      </c>
      <c r="M2968">
        <v>3</v>
      </c>
      <c r="N2968" t="s">
        <v>3</v>
      </c>
      <c r="O2968">
        <v>-1</v>
      </c>
      <c r="W2968">
        <v>0</v>
      </c>
      <c r="X2968">
        <v>1</v>
      </c>
      <c r="Y2968">
        <v>0</v>
      </c>
    </row>
    <row r="2969" spans="1:88" x14ac:dyDescent="0.2">
      <c r="A2969">
        <v>50</v>
      </c>
      <c r="B2969">
        <v>0</v>
      </c>
      <c r="C2969">
        <v>0</v>
      </c>
      <c r="D2969">
        <v>1</v>
      </c>
      <c r="E2969">
        <v>209</v>
      </c>
      <c r="F2969">
        <f>ROUND(Source!W2945,O2969)</f>
        <v>0</v>
      </c>
      <c r="G2969" t="s">
        <v>110</v>
      </c>
      <c r="H2969" t="s">
        <v>111</v>
      </c>
      <c r="K2969">
        <v>209</v>
      </c>
      <c r="L2969">
        <v>23</v>
      </c>
      <c r="M2969">
        <v>3</v>
      </c>
      <c r="N2969" t="s">
        <v>3</v>
      </c>
      <c r="O2969">
        <v>2</v>
      </c>
      <c r="W2969">
        <v>0</v>
      </c>
      <c r="X2969">
        <v>1</v>
      </c>
      <c r="Y2969">
        <v>0</v>
      </c>
    </row>
    <row r="2970" spans="1:88" x14ac:dyDescent="0.2">
      <c r="A2970">
        <v>50</v>
      </c>
      <c r="B2970">
        <v>0</v>
      </c>
      <c r="C2970">
        <v>0</v>
      </c>
      <c r="D2970">
        <v>1</v>
      </c>
      <c r="E2970">
        <v>233</v>
      </c>
      <c r="F2970">
        <f>ROUND(Source!BD2945,O2970)</f>
        <v>0</v>
      </c>
      <c r="G2970" t="s">
        <v>112</v>
      </c>
      <c r="H2970" t="s">
        <v>113</v>
      </c>
      <c r="K2970">
        <v>233</v>
      </c>
      <c r="L2970">
        <v>24</v>
      </c>
      <c r="M2970">
        <v>3</v>
      </c>
      <c r="N2970" t="s">
        <v>3</v>
      </c>
      <c r="O2970">
        <v>2</v>
      </c>
      <c r="W2970">
        <v>0</v>
      </c>
      <c r="X2970">
        <v>1</v>
      </c>
      <c r="Y2970">
        <v>0</v>
      </c>
    </row>
    <row r="2971" spans="1:88" x14ac:dyDescent="0.2">
      <c r="A2971">
        <v>50</v>
      </c>
      <c r="B2971">
        <v>0</v>
      </c>
      <c r="C2971">
        <v>0</v>
      </c>
      <c r="D2971">
        <v>1</v>
      </c>
      <c r="E2971">
        <v>210</v>
      </c>
      <c r="F2971">
        <f>ROUND(Source!X2945,O2971)</f>
        <v>1312.59</v>
      </c>
      <c r="G2971" t="s">
        <v>114</v>
      </c>
      <c r="H2971" t="s">
        <v>115</v>
      </c>
      <c r="K2971">
        <v>210</v>
      </c>
      <c r="L2971">
        <v>25</v>
      </c>
      <c r="M2971">
        <v>3</v>
      </c>
      <c r="N2971" t="s">
        <v>3</v>
      </c>
      <c r="O2971">
        <v>2</v>
      </c>
      <c r="W2971">
        <v>1312.59</v>
      </c>
      <c r="X2971">
        <v>1</v>
      </c>
      <c r="Y2971">
        <v>1312.59</v>
      </c>
    </row>
    <row r="2972" spans="1:88" x14ac:dyDescent="0.2">
      <c r="A2972">
        <v>50</v>
      </c>
      <c r="B2972">
        <v>0</v>
      </c>
      <c r="C2972">
        <v>0</v>
      </c>
      <c r="D2972">
        <v>1</v>
      </c>
      <c r="E2972">
        <v>211</v>
      </c>
      <c r="F2972">
        <f>ROUND(Source!Y2945,O2972)</f>
        <v>187.52</v>
      </c>
      <c r="G2972" t="s">
        <v>116</v>
      </c>
      <c r="H2972" t="s">
        <v>117</v>
      </c>
      <c r="K2972">
        <v>211</v>
      </c>
      <c r="L2972">
        <v>26</v>
      </c>
      <c r="M2972">
        <v>3</v>
      </c>
      <c r="N2972" t="s">
        <v>3</v>
      </c>
      <c r="O2972">
        <v>2</v>
      </c>
      <c r="W2972">
        <v>187.52</v>
      </c>
      <c r="X2972">
        <v>1</v>
      </c>
      <c r="Y2972">
        <v>187.52</v>
      </c>
    </row>
    <row r="2973" spans="1:88" x14ac:dyDescent="0.2">
      <c r="A2973">
        <v>50</v>
      </c>
      <c r="B2973">
        <v>0</v>
      </c>
      <c r="C2973">
        <v>0</v>
      </c>
      <c r="D2973">
        <v>1</v>
      </c>
      <c r="E2973">
        <v>224</v>
      </c>
      <c r="F2973">
        <f>ROUND(Source!AR2945,O2973)</f>
        <v>3738.16</v>
      </c>
      <c r="G2973" t="s">
        <v>118</v>
      </c>
      <c r="H2973" t="s">
        <v>119</v>
      </c>
      <c r="K2973">
        <v>224</v>
      </c>
      <c r="L2973">
        <v>27</v>
      </c>
      <c r="M2973">
        <v>3</v>
      </c>
      <c r="N2973" t="s">
        <v>3</v>
      </c>
      <c r="O2973">
        <v>2</v>
      </c>
      <c r="W2973">
        <v>3738.16</v>
      </c>
      <c r="X2973">
        <v>1</v>
      </c>
      <c r="Y2973">
        <v>3738.16</v>
      </c>
    </row>
    <row r="2975" spans="1:88" x14ac:dyDescent="0.2">
      <c r="A2975">
        <v>4</v>
      </c>
      <c r="B2975">
        <v>1</v>
      </c>
      <c r="D2975">
        <f>ROW(A2988)</f>
        <v>2988</v>
      </c>
      <c r="F2975" t="s">
        <v>13</v>
      </c>
      <c r="G2975" t="s">
        <v>661</v>
      </c>
      <c r="H2975" t="s">
        <v>3</v>
      </c>
      <c r="I2975">
        <v>0</v>
      </c>
      <c r="K2975">
        <v>0</v>
      </c>
      <c r="M2975" t="s">
        <v>3</v>
      </c>
      <c r="S2975">
        <v>0</v>
      </c>
      <c r="U2975" t="s">
        <v>3</v>
      </c>
      <c r="V2975">
        <v>0</v>
      </c>
      <c r="AB2975" t="s">
        <v>3</v>
      </c>
      <c r="AC2975" t="s">
        <v>3</v>
      </c>
      <c r="AD2975" t="s">
        <v>3</v>
      </c>
      <c r="AE2975" t="s">
        <v>3</v>
      </c>
      <c r="AF2975" t="s">
        <v>3</v>
      </c>
      <c r="AG2975" t="s">
        <v>3</v>
      </c>
      <c r="AP2975" t="s">
        <v>3</v>
      </c>
      <c r="AQ2975" t="s">
        <v>3</v>
      </c>
      <c r="AR2975" t="s">
        <v>3</v>
      </c>
      <c r="AZ2975" t="s">
        <v>3</v>
      </c>
      <c r="BB2975" t="s">
        <v>3</v>
      </c>
      <c r="BC2975" t="s">
        <v>3</v>
      </c>
      <c r="BD2975" t="s">
        <v>3</v>
      </c>
      <c r="BE2975" t="s">
        <v>3</v>
      </c>
      <c r="BF2975" t="s">
        <v>3</v>
      </c>
      <c r="BG2975" t="s">
        <v>3</v>
      </c>
      <c r="BH2975" t="s">
        <v>3</v>
      </c>
      <c r="BI2975" t="s">
        <v>3</v>
      </c>
      <c r="BJ2975" t="s">
        <v>3</v>
      </c>
      <c r="BK2975" t="s">
        <v>3</v>
      </c>
      <c r="BL2975" t="s">
        <v>3</v>
      </c>
      <c r="BM2975" t="s">
        <v>3</v>
      </c>
      <c r="BN2975" t="s">
        <v>3</v>
      </c>
      <c r="BO2975" t="s">
        <v>3</v>
      </c>
      <c r="BP2975" t="s">
        <v>3</v>
      </c>
      <c r="BX2975">
        <v>0</v>
      </c>
      <c r="CJ2975">
        <v>0</v>
      </c>
    </row>
    <row r="2977" spans="1:245" x14ac:dyDescent="0.2">
      <c r="A2977">
        <v>52</v>
      </c>
      <c r="B2977">
        <f t="shared" ref="B2977:G2977" si="2141">B2988</f>
        <v>1</v>
      </c>
      <c r="C2977">
        <f t="shared" si="2141"/>
        <v>4</v>
      </c>
      <c r="D2977">
        <f t="shared" si="2141"/>
        <v>2975</v>
      </c>
      <c r="E2977">
        <f t="shared" si="2141"/>
        <v>0</v>
      </c>
      <c r="F2977" t="str">
        <f t="shared" si="2141"/>
        <v>Новый раздел</v>
      </c>
      <c r="G2977" t="str">
        <f t="shared" si="2141"/>
        <v>Помещение 314 Учебный класс</v>
      </c>
      <c r="O2977">
        <f t="shared" ref="O2977:AT2977" si="2142">O2988</f>
        <v>2205.15</v>
      </c>
      <c r="P2977">
        <f t="shared" si="2142"/>
        <v>266.66000000000003</v>
      </c>
      <c r="Q2977">
        <f t="shared" si="2142"/>
        <v>63.37</v>
      </c>
      <c r="R2977">
        <f t="shared" si="2142"/>
        <v>30.47</v>
      </c>
      <c r="S2977">
        <f t="shared" si="2142"/>
        <v>1875.12</v>
      </c>
      <c r="T2977">
        <f t="shared" si="2142"/>
        <v>0</v>
      </c>
      <c r="U2977">
        <f t="shared" si="2142"/>
        <v>2.9668999999999999</v>
      </c>
      <c r="V2977">
        <f t="shared" si="2142"/>
        <v>0</v>
      </c>
      <c r="W2977">
        <f t="shared" si="2142"/>
        <v>0</v>
      </c>
      <c r="X2977">
        <f t="shared" si="2142"/>
        <v>1312.59</v>
      </c>
      <c r="Y2977">
        <f t="shared" si="2142"/>
        <v>187.52</v>
      </c>
      <c r="Z2977">
        <f t="shared" si="2142"/>
        <v>0</v>
      </c>
      <c r="AA2977">
        <f t="shared" si="2142"/>
        <v>0</v>
      </c>
      <c r="AB2977">
        <f t="shared" si="2142"/>
        <v>2205.15</v>
      </c>
      <c r="AC2977">
        <f t="shared" si="2142"/>
        <v>266.66000000000003</v>
      </c>
      <c r="AD2977">
        <f t="shared" si="2142"/>
        <v>63.37</v>
      </c>
      <c r="AE2977">
        <f t="shared" si="2142"/>
        <v>30.47</v>
      </c>
      <c r="AF2977">
        <f t="shared" si="2142"/>
        <v>1875.12</v>
      </c>
      <c r="AG2977">
        <f t="shared" si="2142"/>
        <v>0</v>
      </c>
      <c r="AH2977">
        <f t="shared" si="2142"/>
        <v>2.9668999999999999</v>
      </c>
      <c r="AI2977">
        <f t="shared" si="2142"/>
        <v>0</v>
      </c>
      <c r="AJ2977">
        <f t="shared" si="2142"/>
        <v>0</v>
      </c>
      <c r="AK2977">
        <f t="shared" si="2142"/>
        <v>1312.59</v>
      </c>
      <c r="AL2977">
        <f t="shared" si="2142"/>
        <v>187.52</v>
      </c>
      <c r="AM2977">
        <f t="shared" si="2142"/>
        <v>0</v>
      </c>
      <c r="AN2977">
        <f t="shared" si="2142"/>
        <v>0</v>
      </c>
      <c r="AO2977">
        <f t="shared" si="2142"/>
        <v>0</v>
      </c>
      <c r="AP2977">
        <f t="shared" si="2142"/>
        <v>0</v>
      </c>
      <c r="AQ2977">
        <f t="shared" si="2142"/>
        <v>0</v>
      </c>
      <c r="AR2977">
        <f t="shared" si="2142"/>
        <v>3738.16</v>
      </c>
      <c r="AS2977">
        <f t="shared" si="2142"/>
        <v>0</v>
      </c>
      <c r="AT2977">
        <f t="shared" si="2142"/>
        <v>0</v>
      </c>
      <c r="AU2977">
        <f t="shared" ref="AU2977:BZ2977" si="2143">AU2988</f>
        <v>3738.16</v>
      </c>
      <c r="AV2977">
        <f t="shared" si="2143"/>
        <v>266.66000000000003</v>
      </c>
      <c r="AW2977">
        <f t="shared" si="2143"/>
        <v>266.66000000000003</v>
      </c>
      <c r="AX2977">
        <f t="shared" si="2143"/>
        <v>0</v>
      </c>
      <c r="AY2977">
        <f t="shared" si="2143"/>
        <v>266.66000000000003</v>
      </c>
      <c r="AZ2977">
        <f t="shared" si="2143"/>
        <v>0</v>
      </c>
      <c r="BA2977">
        <f t="shared" si="2143"/>
        <v>0</v>
      </c>
      <c r="BB2977">
        <f t="shared" si="2143"/>
        <v>0</v>
      </c>
      <c r="BC2977">
        <f t="shared" si="2143"/>
        <v>0</v>
      </c>
      <c r="BD2977">
        <f t="shared" si="2143"/>
        <v>0</v>
      </c>
      <c r="BE2977">
        <f t="shared" si="2143"/>
        <v>0</v>
      </c>
      <c r="BF2977">
        <f t="shared" si="2143"/>
        <v>0</v>
      </c>
      <c r="BG2977">
        <f t="shared" si="2143"/>
        <v>0</v>
      </c>
      <c r="BH2977">
        <f t="shared" si="2143"/>
        <v>0</v>
      </c>
      <c r="BI2977">
        <f t="shared" si="2143"/>
        <v>0</v>
      </c>
      <c r="BJ2977">
        <f t="shared" si="2143"/>
        <v>0</v>
      </c>
      <c r="BK2977">
        <f t="shared" si="2143"/>
        <v>0</v>
      </c>
      <c r="BL2977">
        <f t="shared" si="2143"/>
        <v>0</v>
      </c>
      <c r="BM2977">
        <f t="shared" si="2143"/>
        <v>0</v>
      </c>
      <c r="BN2977">
        <f t="shared" si="2143"/>
        <v>0</v>
      </c>
      <c r="BO2977">
        <f t="shared" si="2143"/>
        <v>0</v>
      </c>
      <c r="BP2977">
        <f t="shared" si="2143"/>
        <v>0</v>
      </c>
      <c r="BQ2977">
        <f t="shared" si="2143"/>
        <v>0</v>
      </c>
      <c r="BR2977">
        <f t="shared" si="2143"/>
        <v>0</v>
      </c>
      <c r="BS2977">
        <f t="shared" si="2143"/>
        <v>0</v>
      </c>
      <c r="BT2977">
        <f t="shared" si="2143"/>
        <v>0</v>
      </c>
      <c r="BU2977">
        <f t="shared" si="2143"/>
        <v>0</v>
      </c>
      <c r="BV2977">
        <f t="shared" si="2143"/>
        <v>0</v>
      </c>
      <c r="BW2977">
        <f t="shared" si="2143"/>
        <v>0</v>
      </c>
      <c r="BX2977">
        <f t="shared" si="2143"/>
        <v>0</v>
      </c>
      <c r="BY2977">
        <f t="shared" si="2143"/>
        <v>0</v>
      </c>
      <c r="BZ2977">
        <f t="shared" si="2143"/>
        <v>0</v>
      </c>
      <c r="CA2977">
        <f t="shared" ref="CA2977:DF2977" si="2144">CA2988</f>
        <v>3738.16</v>
      </c>
      <c r="CB2977">
        <f t="shared" si="2144"/>
        <v>0</v>
      </c>
      <c r="CC2977">
        <f t="shared" si="2144"/>
        <v>0</v>
      </c>
      <c r="CD2977">
        <f t="shared" si="2144"/>
        <v>3738.16</v>
      </c>
      <c r="CE2977">
        <f t="shared" si="2144"/>
        <v>266.66000000000003</v>
      </c>
      <c r="CF2977">
        <f t="shared" si="2144"/>
        <v>266.66000000000003</v>
      </c>
      <c r="CG2977">
        <f t="shared" si="2144"/>
        <v>0</v>
      </c>
      <c r="CH2977">
        <f t="shared" si="2144"/>
        <v>266.66000000000003</v>
      </c>
      <c r="CI2977">
        <f t="shared" si="2144"/>
        <v>0</v>
      </c>
      <c r="CJ2977">
        <f t="shared" si="2144"/>
        <v>0</v>
      </c>
      <c r="CK2977">
        <f t="shared" si="2144"/>
        <v>0</v>
      </c>
      <c r="CL2977">
        <f t="shared" si="2144"/>
        <v>0</v>
      </c>
      <c r="CM2977">
        <f t="shared" si="2144"/>
        <v>0</v>
      </c>
      <c r="CN2977">
        <f t="shared" si="2144"/>
        <v>0</v>
      </c>
      <c r="CO2977">
        <f t="shared" si="2144"/>
        <v>0</v>
      </c>
      <c r="CP2977">
        <f t="shared" si="2144"/>
        <v>0</v>
      </c>
      <c r="CQ2977">
        <f t="shared" si="2144"/>
        <v>0</v>
      </c>
      <c r="CR2977">
        <f t="shared" si="2144"/>
        <v>0</v>
      </c>
      <c r="CS2977">
        <f t="shared" si="2144"/>
        <v>0</v>
      </c>
      <c r="CT2977">
        <f t="shared" si="2144"/>
        <v>0</v>
      </c>
      <c r="CU2977">
        <f t="shared" si="2144"/>
        <v>0</v>
      </c>
      <c r="CV2977">
        <f t="shared" si="2144"/>
        <v>0</v>
      </c>
      <c r="CW2977">
        <f t="shared" si="2144"/>
        <v>0</v>
      </c>
      <c r="CX2977">
        <f t="shared" si="2144"/>
        <v>0</v>
      </c>
      <c r="CY2977">
        <f t="shared" si="2144"/>
        <v>0</v>
      </c>
      <c r="CZ2977">
        <f t="shared" si="2144"/>
        <v>0</v>
      </c>
      <c r="DA2977">
        <f t="shared" si="2144"/>
        <v>0</v>
      </c>
      <c r="DB2977">
        <f t="shared" si="2144"/>
        <v>0</v>
      </c>
      <c r="DC2977">
        <f t="shared" si="2144"/>
        <v>0</v>
      </c>
      <c r="DD2977">
        <f t="shared" si="2144"/>
        <v>0</v>
      </c>
      <c r="DE2977">
        <f t="shared" si="2144"/>
        <v>0</v>
      </c>
      <c r="DF2977">
        <f t="shared" si="2144"/>
        <v>0</v>
      </c>
      <c r="DG2977">
        <f t="shared" ref="DG2977:EL2977" si="2145">DG2988</f>
        <v>0</v>
      </c>
      <c r="DH2977">
        <f t="shared" si="2145"/>
        <v>0</v>
      </c>
      <c r="DI2977">
        <f t="shared" si="2145"/>
        <v>0</v>
      </c>
      <c r="DJ2977">
        <f t="shared" si="2145"/>
        <v>0</v>
      </c>
      <c r="DK2977">
        <f t="shared" si="2145"/>
        <v>0</v>
      </c>
      <c r="DL2977">
        <f t="shared" si="2145"/>
        <v>0</v>
      </c>
      <c r="DM2977">
        <f t="shared" si="2145"/>
        <v>0</v>
      </c>
      <c r="DN2977">
        <f t="shared" si="2145"/>
        <v>0</v>
      </c>
      <c r="DO2977">
        <f t="shared" si="2145"/>
        <v>0</v>
      </c>
      <c r="DP2977">
        <f t="shared" si="2145"/>
        <v>0</v>
      </c>
      <c r="DQ2977">
        <f t="shared" si="2145"/>
        <v>0</v>
      </c>
      <c r="DR2977">
        <f t="shared" si="2145"/>
        <v>0</v>
      </c>
      <c r="DS2977">
        <f t="shared" si="2145"/>
        <v>0</v>
      </c>
      <c r="DT2977">
        <f t="shared" si="2145"/>
        <v>0</v>
      </c>
      <c r="DU2977">
        <f t="shared" si="2145"/>
        <v>0</v>
      </c>
      <c r="DV2977">
        <f t="shared" si="2145"/>
        <v>0</v>
      </c>
      <c r="DW2977">
        <f t="shared" si="2145"/>
        <v>0</v>
      </c>
      <c r="DX2977">
        <f t="shared" si="2145"/>
        <v>0</v>
      </c>
      <c r="DY2977">
        <f t="shared" si="2145"/>
        <v>0</v>
      </c>
      <c r="DZ2977">
        <f t="shared" si="2145"/>
        <v>0</v>
      </c>
      <c r="EA2977">
        <f t="shared" si="2145"/>
        <v>0</v>
      </c>
      <c r="EB2977">
        <f t="shared" si="2145"/>
        <v>0</v>
      </c>
      <c r="EC2977">
        <f t="shared" si="2145"/>
        <v>0</v>
      </c>
      <c r="ED2977">
        <f t="shared" si="2145"/>
        <v>0</v>
      </c>
      <c r="EE2977">
        <f t="shared" si="2145"/>
        <v>0</v>
      </c>
      <c r="EF2977">
        <f t="shared" si="2145"/>
        <v>0</v>
      </c>
      <c r="EG2977">
        <f t="shared" si="2145"/>
        <v>0</v>
      </c>
      <c r="EH2977">
        <f t="shared" si="2145"/>
        <v>0</v>
      </c>
      <c r="EI2977">
        <f t="shared" si="2145"/>
        <v>0</v>
      </c>
      <c r="EJ2977">
        <f t="shared" si="2145"/>
        <v>0</v>
      </c>
      <c r="EK2977">
        <f t="shared" si="2145"/>
        <v>0</v>
      </c>
      <c r="EL2977">
        <f t="shared" si="2145"/>
        <v>0</v>
      </c>
      <c r="EM2977">
        <f t="shared" ref="EM2977:FR2977" si="2146">EM2988</f>
        <v>0</v>
      </c>
      <c r="EN2977">
        <f t="shared" si="2146"/>
        <v>0</v>
      </c>
      <c r="EO2977">
        <f t="shared" si="2146"/>
        <v>0</v>
      </c>
      <c r="EP2977">
        <f t="shared" si="2146"/>
        <v>0</v>
      </c>
      <c r="EQ2977">
        <f t="shared" si="2146"/>
        <v>0</v>
      </c>
      <c r="ER2977">
        <f t="shared" si="2146"/>
        <v>0</v>
      </c>
      <c r="ES2977">
        <f t="shared" si="2146"/>
        <v>0</v>
      </c>
      <c r="ET2977">
        <f t="shared" si="2146"/>
        <v>0</v>
      </c>
      <c r="EU2977">
        <f t="shared" si="2146"/>
        <v>0</v>
      </c>
      <c r="EV2977">
        <f t="shared" si="2146"/>
        <v>0</v>
      </c>
      <c r="EW2977">
        <f t="shared" si="2146"/>
        <v>0</v>
      </c>
      <c r="EX2977">
        <f t="shared" si="2146"/>
        <v>0</v>
      </c>
      <c r="EY2977">
        <f t="shared" si="2146"/>
        <v>0</v>
      </c>
      <c r="EZ2977">
        <f t="shared" si="2146"/>
        <v>0</v>
      </c>
      <c r="FA2977">
        <f t="shared" si="2146"/>
        <v>0</v>
      </c>
      <c r="FB2977">
        <f t="shared" si="2146"/>
        <v>0</v>
      </c>
      <c r="FC2977">
        <f t="shared" si="2146"/>
        <v>0</v>
      </c>
      <c r="FD2977">
        <f t="shared" si="2146"/>
        <v>0</v>
      </c>
      <c r="FE2977">
        <f t="shared" si="2146"/>
        <v>0</v>
      </c>
      <c r="FF2977">
        <f t="shared" si="2146"/>
        <v>0</v>
      </c>
      <c r="FG2977">
        <f t="shared" si="2146"/>
        <v>0</v>
      </c>
      <c r="FH2977">
        <f t="shared" si="2146"/>
        <v>0</v>
      </c>
      <c r="FI2977">
        <f t="shared" si="2146"/>
        <v>0</v>
      </c>
      <c r="FJ2977">
        <f t="shared" si="2146"/>
        <v>0</v>
      </c>
      <c r="FK2977">
        <f t="shared" si="2146"/>
        <v>0</v>
      </c>
      <c r="FL2977">
        <f t="shared" si="2146"/>
        <v>0</v>
      </c>
      <c r="FM2977">
        <f t="shared" si="2146"/>
        <v>0</v>
      </c>
      <c r="FN2977">
        <f t="shared" si="2146"/>
        <v>0</v>
      </c>
      <c r="FO2977">
        <f t="shared" si="2146"/>
        <v>0</v>
      </c>
      <c r="FP2977">
        <f t="shared" si="2146"/>
        <v>0</v>
      </c>
      <c r="FQ2977">
        <f t="shared" si="2146"/>
        <v>0</v>
      </c>
      <c r="FR2977">
        <f t="shared" si="2146"/>
        <v>0</v>
      </c>
      <c r="FS2977">
        <f t="shared" ref="FS2977:GX2977" si="2147">FS2988</f>
        <v>0</v>
      </c>
      <c r="FT2977">
        <f t="shared" si="2147"/>
        <v>0</v>
      </c>
      <c r="FU2977">
        <f t="shared" si="2147"/>
        <v>0</v>
      </c>
      <c r="FV2977">
        <f t="shared" si="2147"/>
        <v>0</v>
      </c>
      <c r="FW2977">
        <f t="shared" si="2147"/>
        <v>0</v>
      </c>
      <c r="FX2977">
        <f t="shared" si="2147"/>
        <v>0</v>
      </c>
      <c r="FY2977">
        <f t="shared" si="2147"/>
        <v>0</v>
      </c>
      <c r="FZ2977">
        <f t="shared" si="2147"/>
        <v>0</v>
      </c>
      <c r="GA2977">
        <f t="shared" si="2147"/>
        <v>0</v>
      </c>
      <c r="GB2977">
        <f t="shared" si="2147"/>
        <v>0</v>
      </c>
      <c r="GC2977">
        <f t="shared" si="2147"/>
        <v>0</v>
      </c>
      <c r="GD2977">
        <f t="shared" si="2147"/>
        <v>0</v>
      </c>
      <c r="GE2977">
        <f t="shared" si="2147"/>
        <v>0</v>
      </c>
      <c r="GF2977">
        <f t="shared" si="2147"/>
        <v>0</v>
      </c>
      <c r="GG2977">
        <f t="shared" si="2147"/>
        <v>0</v>
      </c>
      <c r="GH2977">
        <f t="shared" si="2147"/>
        <v>0</v>
      </c>
      <c r="GI2977">
        <f t="shared" si="2147"/>
        <v>0</v>
      </c>
      <c r="GJ2977">
        <f t="shared" si="2147"/>
        <v>0</v>
      </c>
      <c r="GK2977">
        <f t="shared" si="2147"/>
        <v>0</v>
      </c>
      <c r="GL2977">
        <f t="shared" si="2147"/>
        <v>0</v>
      </c>
      <c r="GM2977">
        <f t="shared" si="2147"/>
        <v>0</v>
      </c>
      <c r="GN2977">
        <f t="shared" si="2147"/>
        <v>0</v>
      </c>
      <c r="GO2977">
        <f t="shared" si="2147"/>
        <v>0</v>
      </c>
      <c r="GP2977">
        <f t="shared" si="2147"/>
        <v>0</v>
      </c>
      <c r="GQ2977">
        <f t="shared" si="2147"/>
        <v>0</v>
      </c>
      <c r="GR2977">
        <f t="shared" si="2147"/>
        <v>0</v>
      </c>
      <c r="GS2977">
        <f t="shared" si="2147"/>
        <v>0</v>
      </c>
      <c r="GT2977">
        <f t="shared" si="2147"/>
        <v>0</v>
      </c>
      <c r="GU2977">
        <f t="shared" si="2147"/>
        <v>0</v>
      </c>
      <c r="GV2977">
        <f t="shared" si="2147"/>
        <v>0</v>
      </c>
      <c r="GW2977">
        <f t="shared" si="2147"/>
        <v>0</v>
      </c>
      <c r="GX2977">
        <f t="shared" si="2147"/>
        <v>0</v>
      </c>
    </row>
    <row r="2979" spans="1:245" x14ac:dyDescent="0.2">
      <c r="A2979">
        <v>17</v>
      </c>
      <c r="B2979">
        <v>1</v>
      </c>
      <c r="C2979">
        <f>ROW(SmtRes!A952)</f>
        <v>952</v>
      </c>
      <c r="D2979">
        <f>ROW(EtalonRes!A952)</f>
        <v>952</v>
      </c>
      <c r="E2979" t="s">
        <v>662</v>
      </c>
      <c r="F2979" t="s">
        <v>16</v>
      </c>
      <c r="G2979" t="s">
        <v>17</v>
      </c>
      <c r="H2979" t="s">
        <v>18</v>
      </c>
      <c r="I2979">
        <f>ROUND(5/100,9)</f>
        <v>0.05</v>
      </c>
      <c r="J2979">
        <v>0</v>
      </c>
      <c r="K2979">
        <f>ROUND(5/100,9)</f>
        <v>0.05</v>
      </c>
      <c r="O2979">
        <f t="shared" ref="O2979:O2986" si="2148">ROUND(CP2979,2)</f>
        <v>135.52000000000001</v>
      </c>
      <c r="P2979">
        <f t="shared" ref="P2979:P2986" si="2149">ROUND(CQ2979*I2979,2)</f>
        <v>0</v>
      </c>
      <c r="Q2979">
        <f t="shared" ref="Q2979:Q2986" si="2150">ROUND(CR2979*I2979,2)</f>
        <v>0</v>
      </c>
      <c r="R2979">
        <f t="shared" ref="R2979:R2986" si="2151">ROUND(CS2979*I2979,2)</f>
        <v>0</v>
      </c>
      <c r="S2979">
        <f t="shared" ref="S2979:S2986" si="2152">ROUND(CT2979*I2979,2)</f>
        <v>135.52000000000001</v>
      </c>
      <c r="T2979">
        <f t="shared" ref="T2979:T2986" si="2153">ROUND(CU2979*I2979,2)</f>
        <v>0</v>
      </c>
      <c r="U2979">
        <f t="shared" ref="U2979:U2986" si="2154">CV2979*I2979</f>
        <v>0.29199999999999998</v>
      </c>
      <c r="V2979">
        <f t="shared" ref="V2979:V2986" si="2155">CW2979*I2979</f>
        <v>0</v>
      </c>
      <c r="W2979">
        <f t="shared" ref="W2979:W2986" si="2156">ROUND(CX2979*I2979,2)</f>
        <v>0</v>
      </c>
      <c r="X2979">
        <f t="shared" ref="X2979:Y2986" si="2157">ROUND(CY2979,2)</f>
        <v>94.86</v>
      </c>
      <c r="Y2979">
        <f t="shared" si="2157"/>
        <v>13.55</v>
      </c>
      <c r="AA2979">
        <v>35364244</v>
      </c>
      <c r="AB2979">
        <f t="shared" ref="AB2979:AB2986" si="2158">ROUND((AC2979+AD2979+AF2979),6)</f>
        <v>2710.46</v>
      </c>
      <c r="AC2979">
        <f t="shared" ref="AC2979:AC2986" si="2159">ROUND((ES2979),6)</f>
        <v>0</v>
      </c>
      <c r="AD2979">
        <f t="shared" ref="AD2979:AD2986" si="2160">ROUND((((ET2979)-(EU2979))+AE2979),6)</f>
        <v>0</v>
      </c>
      <c r="AE2979">
        <f t="shared" ref="AE2979:AF2986" si="2161">ROUND((EU2979),6)</f>
        <v>0</v>
      </c>
      <c r="AF2979">
        <f t="shared" si="2161"/>
        <v>2710.46</v>
      </c>
      <c r="AG2979">
        <f t="shared" ref="AG2979:AG2986" si="2162">ROUND((AP2979),6)</f>
        <v>0</v>
      </c>
      <c r="AH2979">
        <f t="shared" ref="AH2979:AI2986" si="2163">(EW2979)</f>
        <v>5.84</v>
      </c>
      <c r="AI2979">
        <f t="shared" si="2163"/>
        <v>0</v>
      </c>
      <c r="AJ2979">
        <f t="shared" ref="AJ2979:AJ2986" si="2164">(AS2979)</f>
        <v>0</v>
      </c>
      <c r="AK2979">
        <v>2710.46</v>
      </c>
      <c r="AL2979">
        <v>0</v>
      </c>
      <c r="AM2979">
        <v>0</v>
      </c>
      <c r="AN2979">
        <v>0</v>
      </c>
      <c r="AO2979">
        <v>2710.46</v>
      </c>
      <c r="AP2979">
        <v>0</v>
      </c>
      <c r="AQ2979">
        <v>5.84</v>
      </c>
      <c r="AR2979">
        <v>0</v>
      </c>
      <c r="AS2979">
        <v>0</v>
      </c>
      <c r="AT2979">
        <v>70</v>
      </c>
      <c r="AU2979">
        <v>10</v>
      </c>
      <c r="AV2979">
        <v>1</v>
      </c>
      <c r="AW2979">
        <v>1</v>
      </c>
      <c r="AZ2979">
        <v>1</v>
      </c>
      <c r="BA2979">
        <v>1</v>
      </c>
      <c r="BB2979">
        <v>1</v>
      </c>
      <c r="BC2979">
        <v>1</v>
      </c>
      <c r="BD2979" t="s">
        <v>3</v>
      </c>
      <c r="BE2979" t="s">
        <v>3</v>
      </c>
      <c r="BF2979" t="s">
        <v>3</v>
      </c>
      <c r="BG2979" t="s">
        <v>3</v>
      </c>
      <c r="BH2979">
        <v>0</v>
      </c>
      <c r="BI2979">
        <v>4</v>
      </c>
      <c r="BJ2979" t="s">
        <v>19</v>
      </c>
      <c r="BM2979">
        <v>0</v>
      </c>
      <c r="BN2979">
        <v>0</v>
      </c>
      <c r="BO2979" t="s">
        <v>3</v>
      </c>
      <c r="BP2979">
        <v>0</v>
      </c>
      <c r="BQ2979">
        <v>1</v>
      </c>
      <c r="BR2979">
        <v>0</v>
      </c>
      <c r="BS2979">
        <v>1</v>
      </c>
      <c r="BT2979">
        <v>1</v>
      </c>
      <c r="BU2979">
        <v>1</v>
      </c>
      <c r="BV2979">
        <v>1</v>
      </c>
      <c r="BW2979">
        <v>1</v>
      </c>
      <c r="BX2979">
        <v>1</v>
      </c>
      <c r="BY2979" t="s">
        <v>3</v>
      </c>
      <c r="BZ2979">
        <v>70</v>
      </c>
      <c r="CA2979">
        <v>10</v>
      </c>
      <c r="CB2979" t="s">
        <v>3</v>
      </c>
      <c r="CE2979">
        <v>0</v>
      </c>
      <c r="CF2979">
        <v>0</v>
      </c>
      <c r="CG2979">
        <v>0</v>
      </c>
      <c r="CM2979">
        <v>0</v>
      </c>
      <c r="CN2979" t="s">
        <v>3</v>
      </c>
      <c r="CO2979">
        <v>0</v>
      </c>
      <c r="CP2979">
        <f t="shared" ref="CP2979:CP2986" si="2165">(P2979+Q2979+S2979)</f>
        <v>135.52000000000001</v>
      </c>
      <c r="CQ2979">
        <f t="shared" ref="CQ2979:CQ2986" si="2166">(AC2979*BC2979*AW2979)</f>
        <v>0</v>
      </c>
      <c r="CR2979">
        <f t="shared" ref="CR2979:CR2986" si="2167">((((ET2979)*BB2979-(EU2979)*BS2979)+AE2979*BS2979)*AV2979)</f>
        <v>0</v>
      </c>
      <c r="CS2979">
        <f t="shared" ref="CS2979:CS2986" si="2168">(AE2979*BS2979*AV2979)</f>
        <v>0</v>
      </c>
      <c r="CT2979">
        <f t="shared" ref="CT2979:CT2986" si="2169">(AF2979*BA2979*AV2979)</f>
        <v>2710.46</v>
      </c>
      <c r="CU2979">
        <f t="shared" ref="CU2979:CU2986" si="2170">AG2979</f>
        <v>0</v>
      </c>
      <c r="CV2979">
        <f t="shared" ref="CV2979:CV2986" si="2171">(AH2979*AV2979)</f>
        <v>5.84</v>
      </c>
      <c r="CW2979">
        <f t="shared" ref="CW2979:CX2986" si="2172">AI2979</f>
        <v>0</v>
      </c>
      <c r="CX2979">
        <f t="shared" si="2172"/>
        <v>0</v>
      </c>
      <c r="CY2979">
        <f t="shared" ref="CY2979:CY2986" si="2173">((S2979*BZ2979)/100)</f>
        <v>94.864000000000019</v>
      </c>
      <c r="CZ2979">
        <f t="shared" ref="CZ2979:CZ2986" si="2174">((S2979*CA2979)/100)</f>
        <v>13.552</v>
      </c>
      <c r="DC2979" t="s">
        <v>3</v>
      </c>
      <c r="DD2979" t="s">
        <v>3</v>
      </c>
      <c r="DE2979" t="s">
        <v>3</v>
      </c>
      <c r="DF2979" t="s">
        <v>3</v>
      </c>
      <c r="DG2979" t="s">
        <v>3</v>
      </c>
      <c r="DH2979" t="s">
        <v>3</v>
      </c>
      <c r="DI2979" t="s">
        <v>3</v>
      </c>
      <c r="DJ2979" t="s">
        <v>3</v>
      </c>
      <c r="DK2979" t="s">
        <v>3</v>
      </c>
      <c r="DL2979" t="s">
        <v>3</v>
      </c>
      <c r="DM2979" t="s">
        <v>3</v>
      </c>
      <c r="DN2979">
        <v>0</v>
      </c>
      <c r="DO2979">
        <v>0</v>
      </c>
      <c r="DP2979">
        <v>1</v>
      </c>
      <c r="DQ2979">
        <v>1</v>
      </c>
      <c r="DU2979">
        <v>1010</v>
      </c>
      <c r="DV2979" t="s">
        <v>18</v>
      </c>
      <c r="DW2979" t="s">
        <v>18</v>
      </c>
      <c r="DX2979">
        <v>100</v>
      </c>
      <c r="DZ2979" t="s">
        <v>3</v>
      </c>
      <c r="EA2979" t="s">
        <v>3</v>
      </c>
      <c r="EB2979" t="s">
        <v>3</v>
      </c>
      <c r="EC2979" t="s">
        <v>3</v>
      </c>
      <c r="EE2979">
        <v>35096056</v>
      </c>
      <c r="EF2979">
        <v>1</v>
      </c>
      <c r="EG2979" t="s">
        <v>20</v>
      </c>
      <c r="EH2979">
        <v>0</v>
      </c>
      <c r="EI2979" t="s">
        <v>3</v>
      </c>
      <c r="EJ2979">
        <v>4</v>
      </c>
      <c r="EK2979">
        <v>0</v>
      </c>
      <c r="EL2979" t="s">
        <v>21</v>
      </c>
      <c r="EM2979" t="s">
        <v>22</v>
      </c>
      <c r="EO2979" t="s">
        <v>3</v>
      </c>
      <c r="EQ2979">
        <v>0</v>
      </c>
      <c r="ER2979">
        <v>2710.46</v>
      </c>
      <c r="ES2979">
        <v>0</v>
      </c>
      <c r="ET2979">
        <v>0</v>
      </c>
      <c r="EU2979">
        <v>0</v>
      </c>
      <c r="EV2979">
        <v>2710.46</v>
      </c>
      <c r="EW2979">
        <v>5.84</v>
      </c>
      <c r="EX2979">
        <v>0</v>
      </c>
      <c r="EY2979">
        <v>0</v>
      </c>
      <c r="FQ2979">
        <v>0</v>
      </c>
      <c r="FR2979">
        <v>0</v>
      </c>
      <c r="FS2979">
        <v>0</v>
      </c>
      <c r="FX2979">
        <v>70</v>
      </c>
      <c r="FY2979">
        <v>10</v>
      </c>
      <c r="GA2979" t="s">
        <v>3</v>
      </c>
      <c r="GD2979">
        <v>0</v>
      </c>
      <c r="GF2979">
        <v>-931379651</v>
      </c>
      <c r="GG2979">
        <v>2</v>
      </c>
      <c r="GH2979">
        <v>1</v>
      </c>
      <c r="GI2979">
        <v>-2</v>
      </c>
      <c r="GJ2979">
        <v>0</v>
      </c>
      <c r="GK2979">
        <f>ROUND(R2979*(R12)/100,2)</f>
        <v>0</v>
      </c>
      <c r="GL2979">
        <f t="shared" ref="GL2979:GL2986" si="2175">ROUND(IF(AND(BH2979=3,BI2979=3,FS2979&lt;&gt;0),P2979,0),2)</f>
        <v>0</v>
      </c>
      <c r="GM2979">
        <f t="shared" ref="GM2979:GM2986" si="2176">ROUND(O2979+X2979+Y2979+GK2979,2)+GX2979</f>
        <v>243.93</v>
      </c>
      <c r="GN2979">
        <f t="shared" ref="GN2979:GN2986" si="2177">IF(OR(BI2979=0,BI2979=1),GM2979-GX2979,0)</f>
        <v>0</v>
      </c>
      <c r="GO2979">
        <f t="shared" ref="GO2979:GO2986" si="2178">IF(BI2979=2,GM2979-GX2979,0)</f>
        <v>0</v>
      </c>
      <c r="GP2979">
        <f t="shared" ref="GP2979:GP2986" si="2179">IF(BI2979=4,GM2979-GX2979,0)</f>
        <v>243.93</v>
      </c>
      <c r="GR2979">
        <v>0</v>
      </c>
      <c r="GS2979">
        <v>3</v>
      </c>
      <c r="GT2979">
        <v>0</v>
      </c>
      <c r="GU2979" t="s">
        <v>3</v>
      </c>
      <c r="GV2979">
        <f t="shared" ref="GV2979:GV2986" si="2180">ROUND((GT2979),6)</f>
        <v>0</v>
      </c>
      <c r="GW2979">
        <v>1</v>
      </c>
      <c r="GX2979">
        <f t="shared" ref="GX2979:GX2986" si="2181">ROUND(HC2979*I2979,2)</f>
        <v>0</v>
      </c>
      <c r="HA2979">
        <v>0</v>
      </c>
      <c r="HB2979">
        <v>0</v>
      </c>
      <c r="HC2979">
        <f t="shared" ref="HC2979:HC2986" si="2182">GV2979*GW2979</f>
        <v>0</v>
      </c>
      <c r="HE2979" t="s">
        <v>3</v>
      </c>
      <c r="HF2979" t="s">
        <v>3</v>
      </c>
      <c r="HM2979" t="s">
        <v>3</v>
      </c>
      <c r="HN2979" t="s">
        <v>3</v>
      </c>
      <c r="HO2979" t="s">
        <v>3</v>
      </c>
      <c r="HP2979" t="s">
        <v>3</v>
      </c>
      <c r="HQ2979" t="s">
        <v>3</v>
      </c>
      <c r="HS2979">
        <v>0</v>
      </c>
      <c r="IK2979">
        <v>0</v>
      </c>
    </row>
    <row r="2980" spans="1:245" x14ac:dyDescent="0.2">
      <c r="A2980">
        <v>17</v>
      </c>
      <c r="B2980">
        <v>1</v>
      </c>
      <c r="C2980">
        <f>ROW(SmtRes!A956)</f>
        <v>956</v>
      </c>
      <c r="D2980">
        <f>ROW(EtalonRes!A956)</f>
        <v>956</v>
      </c>
      <c r="E2980" t="s">
        <v>663</v>
      </c>
      <c r="F2980" t="s">
        <v>227</v>
      </c>
      <c r="G2980" t="s">
        <v>228</v>
      </c>
      <c r="H2980" t="s">
        <v>229</v>
      </c>
      <c r="I2980">
        <f>ROUND(2/10,9)</f>
        <v>0.2</v>
      </c>
      <c r="J2980">
        <v>0</v>
      </c>
      <c r="K2980">
        <f>ROUND(2/10,9)</f>
        <v>0.2</v>
      </c>
      <c r="O2980">
        <f t="shared" si="2148"/>
        <v>85.31</v>
      </c>
      <c r="P2980">
        <f t="shared" si="2149"/>
        <v>22.46</v>
      </c>
      <c r="Q2980">
        <f t="shared" si="2150"/>
        <v>1.8</v>
      </c>
      <c r="R2980">
        <f t="shared" si="2151"/>
        <v>0.03</v>
      </c>
      <c r="S2980">
        <f t="shared" si="2152"/>
        <v>61.05</v>
      </c>
      <c r="T2980">
        <f t="shared" si="2153"/>
        <v>0</v>
      </c>
      <c r="U2980">
        <f t="shared" si="2154"/>
        <v>8.4000000000000005E-2</v>
      </c>
      <c r="V2980">
        <f t="shared" si="2155"/>
        <v>0</v>
      </c>
      <c r="W2980">
        <f t="shared" si="2156"/>
        <v>0</v>
      </c>
      <c r="X2980">
        <f t="shared" si="2157"/>
        <v>42.74</v>
      </c>
      <c r="Y2980">
        <f t="shared" si="2157"/>
        <v>6.11</v>
      </c>
      <c r="AA2980">
        <v>35364244</v>
      </c>
      <c r="AB2980">
        <f t="shared" si="2158"/>
        <v>426.58</v>
      </c>
      <c r="AC2980">
        <f t="shared" si="2159"/>
        <v>112.32</v>
      </c>
      <c r="AD2980">
        <f t="shared" si="2160"/>
        <v>8.99</v>
      </c>
      <c r="AE2980">
        <f t="shared" si="2161"/>
        <v>0.13</v>
      </c>
      <c r="AF2980">
        <f t="shared" si="2161"/>
        <v>305.27</v>
      </c>
      <c r="AG2980">
        <f t="shared" si="2162"/>
        <v>0</v>
      </c>
      <c r="AH2980">
        <f t="shared" si="2163"/>
        <v>0.42</v>
      </c>
      <c r="AI2980">
        <f t="shared" si="2163"/>
        <v>0</v>
      </c>
      <c r="AJ2980">
        <f t="shared" si="2164"/>
        <v>0</v>
      </c>
      <c r="AK2980">
        <v>426.58</v>
      </c>
      <c r="AL2980">
        <v>112.32</v>
      </c>
      <c r="AM2980">
        <v>8.99</v>
      </c>
      <c r="AN2980">
        <v>0.13</v>
      </c>
      <c r="AO2980">
        <v>305.27</v>
      </c>
      <c r="AP2980">
        <v>0</v>
      </c>
      <c r="AQ2980">
        <v>0.42</v>
      </c>
      <c r="AR2980">
        <v>0</v>
      </c>
      <c r="AS2980">
        <v>0</v>
      </c>
      <c r="AT2980">
        <v>70</v>
      </c>
      <c r="AU2980">
        <v>10</v>
      </c>
      <c r="AV2980">
        <v>1</v>
      </c>
      <c r="AW2980">
        <v>1</v>
      </c>
      <c r="AZ2980">
        <v>1</v>
      </c>
      <c r="BA2980">
        <v>1</v>
      </c>
      <c r="BB2980">
        <v>1</v>
      </c>
      <c r="BC2980">
        <v>1</v>
      </c>
      <c r="BD2980" t="s">
        <v>3</v>
      </c>
      <c r="BE2980" t="s">
        <v>3</v>
      </c>
      <c r="BF2980" t="s">
        <v>3</v>
      </c>
      <c r="BG2980" t="s">
        <v>3</v>
      </c>
      <c r="BH2980">
        <v>0</v>
      </c>
      <c r="BI2980">
        <v>4</v>
      </c>
      <c r="BJ2980" t="s">
        <v>230</v>
      </c>
      <c r="BM2980">
        <v>0</v>
      </c>
      <c r="BN2980">
        <v>0</v>
      </c>
      <c r="BO2980" t="s">
        <v>3</v>
      </c>
      <c r="BP2980">
        <v>0</v>
      </c>
      <c r="BQ2980">
        <v>1</v>
      </c>
      <c r="BR2980">
        <v>0</v>
      </c>
      <c r="BS2980">
        <v>1</v>
      </c>
      <c r="BT2980">
        <v>1</v>
      </c>
      <c r="BU2980">
        <v>1</v>
      </c>
      <c r="BV2980">
        <v>1</v>
      </c>
      <c r="BW2980">
        <v>1</v>
      </c>
      <c r="BX2980">
        <v>1</v>
      </c>
      <c r="BY2980" t="s">
        <v>3</v>
      </c>
      <c r="BZ2980">
        <v>70</v>
      </c>
      <c r="CA2980">
        <v>10</v>
      </c>
      <c r="CB2980" t="s">
        <v>3</v>
      </c>
      <c r="CE2980">
        <v>0</v>
      </c>
      <c r="CF2980">
        <v>0</v>
      </c>
      <c r="CG2980">
        <v>0</v>
      </c>
      <c r="CM2980">
        <v>0</v>
      </c>
      <c r="CN2980" t="s">
        <v>3</v>
      </c>
      <c r="CO2980">
        <v>0</v>
      </c>
      <c r="CP2980">
        <f t="shared" si="2165"/>
        <v>85.31</v>
      </c>
      <c r="CQ2980">
        <f t="shared" si="2166"/>
        <v>112.32</v>
      </c>
      <c r="CR2980">
        <f t="shared" si="2167"/>
        <v>8.99</v>
      </c>
      <c r="CS2980">
        <f t="shared" si="2168"/>
        <v>0.13</v>
      </c>
      <c r="CT2980">
        <f t="shared" si="2169"/>
        <v>305.27</v>
      </c>
      <c r="CU2980">
        <f t="shared" si="2170"/>
        <v>0</v>
      </c>
      <c r="CV2980">
        <f t="shared" si="2171"/>
        <v>0.42</v>
      </c>
      <c r="CW2980">
        <f t="shared" si="2172"/>
        <v>0</v>
      </c>
      <c r="CX2980">
        <f t="shared" si="2172"/>
        <v>0</v>
      </c>
      <c r="CY2980">
        <f t="shared" si="2173"/>
        <v>42.734999999999999</v>
      </c>
      <c r="CZ2980">
        <f t="shared" si="2174"/>
        <v>6.1050000000000004</v>
      </c>
      <c r="DC2980" t="s">
        <v>3</v>
      </c>
      <c r="DD2980" t="s">
        <v>3</v>
      </c>
      <c r="DE2980" t="s">
        <v>3</v>
      </c>
      <c r="DF2980" t="s">
        <v>3</v>
      </c>
      <c r="DG2980" t="s">
        <v>3</v>
      </c>
      <c r="DH2980" t="s">
        <v>3</v>
      </c>
      <c r="DI2980" t="s">
        <v>3</v>
      </c>
      <c r="DJ2980" t="s">
        <v>3</v>
      </c>
      <c r="DK2980" t="s">
        <v>3</v>
      </c>
      <c r="DL2980" t="s">
        <v>3</v>
      </c>
      <c r="DM2980" t="s">
        <v>3</v>
      </c>
      <c r="DN2980">
        <v>0</v>
      </c>
      <c r="DO2980">
        <v>0</v>
      </c>
      <c r="DP2980">
        <v>1</v>
      </c>
      <c r="DQ2980">
        <v>1</v>
      </c>
      <c r="DU2980">
        <v>1013</v>
      </c>
      <c r="DV2980" t="s">
        <v>229</v>
      </c>
      <c r="DW2980" t="s">
        <v>229</v>
      </c>
      <c r="DX2980">
        <v>1</v>
      </c>
      <c r="DZ2980" t="s">
        <v>3</v>
      </c>
      <c r="EA2980" t="s">
        <v>3</v>
      </c>
      <c r="EB2980" t="s">
        <v>3</v>
      </c>
      <c r="EC2980" t="s">
        <v>3</v>
      </c>
      <c r="EE2980">
        <v>35096056</v>
      </c>
      <c r="EF2980">
        <v>1</v>
      </c>
      <c r="EG2980" t="s">
        <v>20</v>
      </c>
      <c r="EH2980">
        <v>0</v>
      </c>
      <c r="EI2980" t="s">
        <v>3</v>
      </c>
      <c r="EJ2980">
        <v>4</v>
      </c>
      <c r="EK2980">
        <v>0</v>
      </c>
      <c r="EL2980" t="s">
        <v>21</v>
      </c>
      <c r="EM2980" t="s">
        <v>22</v>
      </c>
      <c r="EO2980" t="s">
        <v>3</v>
      </c>
      <c r="EQ2980">
        <v>0</v>
      </c>
      <c r="ER2980">
        <v>426.58</v>
      </c>
      <c r="ES2980">
        <v>112.32</v>
      </c>
      <c r="ET2980">
        <v>8.99</v>
      </c>
      <c r="EU2980">
        <v>0.13</v>
      </c>
      <c r="EV2980">
        <v>305.27</v>
      </c>
      <c r="EW2980">
        <v>0.42</v>
      </c>
      <c r="EX2980">
        <v>0</v>
      </c>
      <c r="EY2980">
        <v>0</v>
      </c>
      <c r="FQ2980">
        <v>0</v>
      </c>
      <c r="FR2980">
        <v>0</v>
      </c>
      <c r="FS2980">
        <v>0</v>
      </c>
      <c r="FX2980">
        <v>70</v>
      </c>
      <c r="FY2980">
        <v>10</v>
      </c>
      <c r="GA2980" t="s">
        <v>3</v>
      </c>
      <c r="GD2980">
        <v>0</v>
      </c>
      <c r="GF2980">
        <v>94825724</v>
      </c>
      <c r="GG2980">
        <v>2</v>
      </c>
      <c r="GH2980">
        <v>1</v>
      </c>
      <c r="GI2980">
        <v>-2</v>
      </c>
      <c r="GJ2980">
        <v>0</v>
      </c>
      <c r="GK2980">
        <f>ROUND(R2980*(R12)/100,2)</f>
        <v>0.03</v>
      </c>
      <c r="GL2980">
        <f t="shared" si="2175"/>
        <v>0</v>
      </c>
      <c r="GM2980">
        <f t="shared" si="2176"/>
        <v>134.19</v>
      </c>
      <c r="GN2980">
        <f t="shared" si="2177"/>
        <v>0</v>
      </c>
      <c r="GO2980">
        <f t="shared" si="2178"/>
        <v>0</v>
      </c>
      <c r="GP2980">
        <f t="shared" si="2179"/>
        <v>134.19</v>
      </c>
      <c r="GR2980">
        <v>0</v>
      </c>
      <c r="GS2980">
        <v>3</v>
      </c>
      <c r="GT2980">
        <v>0</v>
      </c>
      <c r="GU2980" t="s">
        <v>3</v>
      </c>
      <c r="GV2980">
        <f t="shared" si="2180"/>
        <v>0</v>
      </c>
      <c r="GW2980">
        <v>1</v>
      </c>
      <c r="GX2980">
        <f t="shared" si="2181"/>
        <v>0</v>
      </c>
      <c r="HA2980">
        <v>0</v>
      </c>
      <c r="HB2980">
        <v>0</v>
      </c>
      <c r="HC2980">
        <f t="shared" si="2182"/>
        <v>0</v>
      </c>
      <c r="HE2980" t="s">
        <v>3</v>
      </c>
      <c r="HF2980" t="s">
        <v>3</v>
      </c>
      <c r="HM2980" t="s">
        <v>3</v>
      </c>
      <c r="HN2980" t="s">
        <v>3</v>
      </c>
      <c r="HO2980" t="s">
        <v>3</v>
      </c>
      <c r="HP2980" t="s">
        <v>3</v>
      </c>
      <c r="HQ2980" t="s">
        <v>3</v>
      </c>
      <c r="HS2980">
        <v>0</v>
      </c>
      <c r="IK2980">
        <v>0</v>
      </c>
    </row>
    <row r="2981" spans="1:245" x14ac:dyDescent="0.2">
      <c r="A2981">
        <v>17</v>
      </c>
      <c r="B2981">
        <v>1</v>
      </c>
      <c r="C2981">
        <f>ROW(SmtRes!A959)</f>
        <v>959</v>
      </c>
      <c r="D2981">
        <f>ROW(EtalonRes!A959)</f>
        <v>959</v>
      </c>
      <c r="E2981" t="s">
        <v>664</v>
      </c>
      <c r="F2981" t="s">
        <v>232</v>
      </c>
      <c r="G2981" t="s">
        <v>233</v>
      </c>
      <c r="H2981" t="s">
        <v>26</v>
      </c>
      <c r="I2981">
        <f>ROUND(1/100,9)</f>
        <v>0.01</v>
      </c>
      <c r="J2981">
        <v>0</v>
      </c>
      <c r="K2981">
        <f>ROUND(1/100,9)</f>
        <v>0.01</v>
      </c>
      <c r="O2981">
        <f t="shared" si="2148"/>
        <v>142.13999999999999</v>
      </c>
      <c r="P2981">
        <f t="shared" si="2149"/>
        <v>0</v>
      </c>
      <c r="Q2981">
        <f t="shared" si="2150"/>
        <v>59.94</v>
      </c>
      <c r="R2981">
        <f t="shared" si="2151"/>
        <v>30.4</v>
      </c>
      <c r="S2981">
        <f t="shared" si="2152"/>
        <v>82.2</v>
      </c>
      <c r="T2981">
        <f t="shared" si="2153"/>
        <v>0</v>
      </c>
      <c r="U2981">
        <f t="shared" si="2154"/>
        <v>0.14000000000000001</v>
      </c>
      <c r="V2981">
        <f t="shared" si="2155"/>
        <v>0</v>
      </c>
      <c r="W2981">
        <f t="shared" si="2156"/>
        <v>0</v>
      </c>
      <c r="X2981">
        <f t="shared" si="2157"/>
        <v>57.54</v>
      </c>
      <c r="Y2981">
        <f t="shared" si="2157"/>
        <v>8.2200000000000006</v>
      </c>
      <c r="AA2981">
        <v>35364244</v>
      </c>
      <c r="AB2981">
        <f t="shared" si="2158"/>
        <v>14213.53</v>
      </c>
      <c r="AC2981">
        <f t="shared" si="2159"/>
        <v>0</v>
      </c>
      <c r="AD2981">
        <f t="shared" si="2160"/>
        <v>5993.85</v>
      </c>
      <c r="AE2981">
        <f t="shared" si="2161"/>
        <v>3040.45</v>
      </c>
      <c r="AF2981">
        <f t="shared" si="2161"/>
        <v>8219.68</v>
      </c>
      <c r="AG2981">
        <f t="shared" si="2162"/>
        <v>0</v>
      </c>
      <c r="AH2981">
        <f t="shared" si="2163"/>
        <v>14</v>
      </c>
      <c r="AI2981">
        <f t="shared" si="2163"/>
        <v>0</v>
      </c>
      <c r="AJ2981">
        <f t="shared" si="2164"/>
        <v>0</v>
      </c>
      <c r="AK2981">
        <v>14213.53</v>
      </c>
      <c r="AL2981">
        <v>0</v>
      </c>
      <c r="AM2981">
        <v>5993.85</v>
      </c>
      <c r="AN2981">
        <v>3040.45</v>
      </c>
      <c r="AO2981">
        <v>8219.68</v>
      </c>
      <c r="AP2981">
        <v>0</v>
      </c>
      <c r="AQ2981">
        <v>14</v>
      </c>
      <c r="AR2981">
        <v>0</v>
      </c>
      <c r="AS2981">
        <v>0</v>
      </c>
      <c r="AT2981">
        <v>70</v>
      </c>
      <c r="AU2981">
        <v>10</v>
      </c>
      <c r="AV2981">
        <v>1</v>
      </c>
      <c r="AW2981">
        <v>1</v>
      </c>
      <c r="AZ2981">
        <v>1</v>
      </c>
      <c r="BA2981">
        <v>1</v>
      </c>
      <c r="BB2981">
        <v>1</v>
      </c>
      <c r="BC2981">
        <v>1</v>
      </c>
      <c r="BD2981" t="s">
        <v>3</v>
      </c>
      <c r="BE2981" t="s">
        <v>3</v>
      </c>
      <c r="BF2981" t="s">
        <v>3</v>
      </c>
      <c r="BG2981" t="s">
        <v>3</v>
      </c>
      <c r="BH2981">
        <v>0</v>
      </c>
      <c r="BI2981">
        <v>4</v>
      </c>
      <c r="BJ2981" t="s">
        <v>234</v>
      </c>
      <c r="BM2981">
        <v>0</v>
      </c>
      <c r="BN2981">
        <v>0</v>
      </c>
      <c r="BO2981" t="s">
        <v>3</v>
      </c>
      <c r="BP2981">
        <v>0</v>
      </c>
      <c r="BQ2981">
        <v>1</v>
      </c>
      <c r="BR2981">
        <v>0</v>
      </c>
      <c r="BS2981">
        <v>1</v>
      </c>
      <c r="BT2981">
        <v>1</v>
      </c>
      <c r="BU2981">
        <v>1</v>
      </c>
      <c r="BV2981">
        <v>1</v>
      </c>
      <c r="BW2981">
        <v>1</v>
      </c>
      <c r="BX2981">
        <v>1</v>
      </c>
      <c r="BY2981" t="s">
        <v>3</v>
      </c>
      <c r="BZ2981">
        <v>70</v>
      </c>
      <c r="CA2981">
        <v>10</v>
      </c>
      <c r="CB2981" t="s">
        <v>3</v>
      </c>
      <c r="CE2981">
        <v>0</v>
      </c>
      <c r="CF2981">
        <v>0</v>
      </c>
      <c r="CG2981">
        <v>0</v>
      </c>
      <c r="CM2981">
        <v>0</v>
      </c>
      <c r="CN2981" t="s">
        <v>3</v>
      </c>
      <c r="CO2981">
        <v>0</v>
      </c>
      <c r="CP2981">
        <f t="shared" si="2165"/>
        <v>142.13999999999999</v>
      </c>
      <c r="CQ2981">
        <f t="shared" si="2166"/>
        <v>0</v>
      </c>
      <c r="CR2981">
        <f t="shared" si="2167"/>
        <v>5993.85</v>
      </c>
      <c r="CS2981">
        <f t="shared" si="2168"/>
        <v>3040.45</v>
      </c>
      <c r="CT2981">
        <f t="shared" si="2169"/>
        <v>8219.68</v>
      </c>
      <c r="CU2981">
        <f t="shared" si="2170"/>
        <v>0</v>
      </c>
      <c r="CV2981">
        <f t="shared" si="2171"/>
        <v>14</v>
      </c>
      <c r="CW2981">
        <f t="shared" si="2172"/>
        <v>0</v>
      </c>
      <c r="CX2981">
        <f t="shared" si="2172"/>
        <v>0</v>
      </c>
      <c r="CY2981">
        <f t="shared" si="2173"/>
        <v>57.54</v>
      </c>
      <c r="CZ2981">
        <f t="shared" si="2174"/>
        <v>8.2200000000000006</v>
      </c>
      <c r="DC2981" t="s">
        <v>3</v>
      </c>
      <c r="DD2981" t="s">
        <v>3</v>
      </c>
      <c r="DE2981" t="s">
        <v>3</v>
      </c>
      <c r="DF2981" t="s">
        <v>3</v>
      </c>
      <c r="DG2981" t="s">
        <v>3</v>
      </c>
      <c r="DH2981" t="s">
        <v>3</v>
      </c>
      <c r="DI2981" t="s">
        <v>3</v>
      </c>
      <c r="DJ2981" t="s">
        <v>3</v>
      </c>
      <c r="DK2981" t="s">
        <v>3</v>
      </c>
      <c r="DL2981" t="s">
        <v>3</v>
      </c>
      <c r="DM2981" t="s">
        <v>3</v>
      </c>
      <c r="DN2981">
        <v>0</v>
      </c>
      <c r="DO2981">
        <v>0</v>
      </c>
      <c r="DP2981">
        <v>1</v>
      </c>
      <c r="DQ2981">
        <v>1</v>
      </c>
      <c r="DU2981">
        <v>1003</v>
      </c>
      <c r="DV2981" t="s">
        <v>26</v>
      </c>
      <c r="DW2981" t="s">
        <v>26</v>
      </c>
      <c r="DX2981">
        <v>100</v>
      </c>
      <c r="DZ2981" t="s">
        <v>3</v>
      </c>
      <c r="EA2981" t="s">
        <v>3</v>
      </c>
      <c r="EB2981" t="s">
        <v>3</v>
      </c>
      <c r="EC2981" t="s">
        <v>3</v>
      </c>
      <c r="EE2981">
        <v>35096056</v>
      </c>
      <c r="EF2981">
        <v>1</v>
      </c>
      <c r="EG2981" t="s">
        <v>20</v>
      </c>
      <c r="EH2981">
        <v>0</v>
      </c>
      <c r="EI2981" t="s">
        <v>3</v>
      </c>
      <c r="EJ2981">
        <v>4</v>
      </c>
      <c r="EK2981">
        <v>0</v>
      </c>
      <c r="EL2981" t="s">
        <v>21</v>
      </c>
      <c r="EM2981" t="s">
        <v>22</v>
      </c>
      <c r="EO2981" t="s">
        <v>3</v>
      </c>
      <c r="EQ2981">
        <v>0</v>
      </c>
      <c r="ER2981">
        <v>14213.53</v>
      </c>
      <c r="ES2981">
        <v>0</v>
      </c>
      <c r="ET2981">
        <v>5993.85</v>
      </c>
      <c r="EU2981">
        <v>3040.45</v>
      </c>
      <c r="EV2981">
        <v>8219.68</v>
      </c>
      <c r="EW2981">
        <v>14</v>
      </c>
      <c r="EX2981">
        <v>0</v>
      </c>
      <c r="EY2981">
        <v>0</v>
      </c>
      <c r="FQ2981">
        <v>0</v>
      </c>
      <c r="FR2981">
        <v>0</v>
      </c>
      <c r="FS2981">
        <v>0</v>
      </c>
      <c r="FX2981">
        <v>70</v>
      </c>
      <c r="FY2981">
        <v>10</v>
      </c>
      <c r="GA2981" t="s">
        <v>3</v>
      </c>
      <c r="GD2981">
        <v>0</v>
      </c>
      <c r="GF2981">
        <v>-140188742</v>
      </c>
      <c r="GG2981">
        <v>2</v>
      </c>
      <c r="GH2981">
        <v>1</v>
      </c>
      <c r="GI2981">
        <v>-2</v>
      </c>
      <c r="GJ2981">
        <v>0</v>
      </c>
      <c r="GK2981">
        <f>ROUND(R2981*(R12)/100,2)</f>
        <v>32.83</v>
      </c>
      <c r="GL2981">
        <f t="shared" si="2175"/>
        <v>0</v>
      </c>
      <c r="GM2981">
        <f t="shared" si="2176"/>
        <v>240.73</v>
      </c>
      <c r="GN2981">
        <f t="shared" si="2177"/>
        <v>0</v>
      </c>
      <c r="GO2981">
        <f t="shared" si="2178"/>
        <v>0</v>
      </c>
      <c r="GP2981">
        <f t="shared" si="2179"/>
        <v>240.73</v>
      </c>
      <c r="GR2981">
        <v>0</v>
      </c>
      <c r="GS2981">
        <v>3</v>
      </c>
      <c r="GT2981">
        <v>0</v>
      </c>
      <c r="GU2981" t="s">
        <v>3</v>
      </c>
      <c r="GV2981">
        <f t="shared" si="2180"/>
        <v>0</v>
      </c>
      <c r="GW2981">
        <v>1</v>
      </c>
      <c r="GX2981">
        <f t="shared" si="2181"/>
        <v>0</v>
      </c>
      <c r="HA2981">
        <v>0</v>
      </c>
      <c r="HB2981">
        <v>0</v>
      </c>
      <c r="HC2981">
        <f t="shared" si="2182"/>
        <v>0</v>
      </c>
      <c r="HE2981" t="s">
        <v>3</v>
      </c>
      <c r="HF2981" t="s">
        <v>3</v>
      </c>
      <c r="HM2981" t="s">
        <v>3</v>
      </c>
      <c r="HN2981" t="s">
        <v>3</v>
      </c>
      <c r="HO2981" t="s">
        <v>3</v>
      </c>
      <c r="HP2981" t="s">
        <v>3</v>
      </c>
      <c r="HQ2981" t="s">
        <v>3</v>
      </c>
      <c r="HS2981">
        <v>0</v>
      </c>
      <c r="IK2981">
        <v>0</v>
      </c>
    </row>
    <row r="2982" spans="1:245" x14ac:dyDescent="0.2">
      <c r="A2982">
        <v>17</v>
      </c>
      <c r="B2982">
        <v>1</v>
      </c>
      <c r="E2982" t="s">
        <v>665</v>
      </c>
      <c r="F2982" t="s">
        <v>236</v>
      </c>
      <c r="G2982" t="s">
        <v>237</v>
      </c>
      <c r="H2982" t="s">
        <v>35</v>
      </c>
      <c r="I2982">
        <v>1E-3</v>
      </c>
      <c r="J2982">
        <v>0</v>
      </c>
      <c r="K2982">
        <v>1E-3</v>
      </c>
      <c r="O2982">
        <f t="shared" si="2148"/>
        <v>99.86</v>
      </c>
      <c r="P2982">
        <f t="shared" si="2149"/>
        <v>99.86</v>
      </c>
      <c r="Q2982">
        <f t="shared" si="2150"/>
        <v>0</v>
      </c>
      <c r="R2982">
        <f t="shared" si="2151"/>
        <v>0</v>
      </c>
      <c r="S2982">
        <f t="shared" si="2152"/>
        <v>0</v>
      </c>
      <c r="T2982">
        <f t="shared" si="2153"/>
        <v>0</v>
      </c>
      <c r="U2982">
        <f t="shared" si="2154"/>
        <v>0</v>
      </c>
      <c r="V2982">
        <f t="shared" si="2155"/>
        <v>0</v>
      </c>
      <c r="W2982">
        <f t="shared" si="2156"/>
        <v>0</v>
      </c>
      <c r="X2982">
        <f t="shared" si="2157"/>
        <v>0</v>
      </c>
      <c r="Y2982">
        <f t="shared" si="2157"/>
        <v>0</v>
      </c>
      <c r="AA2982">
        <v>35364244</v>
      </c>
      <c r="AB2982">
        <f t="shared" si="2158"/>
        <v>99860.32</v>
      </c>
      <c r="AC2982">
        <f t="shared" si="2159"/>
        <v>99860.32</v>
      </c>
      <c r="AD2982">
        <f t="shared" si="2160"/>
        <v>0</v>
      </c>
      <c r="AE2982">
        <f t="shared" si="2161"/>
        <v>0</v>
      </c>
      <c r="AF2982">
        <f t="shared" si="2161"/>
        <v>0</v>
      </c>
      <c r="AG2982">
        <f t="shared" si="2162"/>
        <v>0</v>
      </c>
      <c r="AH2982">
        <f t="shared" si="2163"/>
        <v>0</v>
      </c>
      <c r="AI2982">
        <f t="shared" si="2163"/>
        <v>0</v>
      </c>
      <c r="AJ2982">
        <f t="shared" si="2164"/>
        <v>0</v>
      </c>
      <c r="AK2982">
        <v>99860.32</v>
      </c>
      <c r="AL2982">
        <v>99860.32</v>
      </c>
      <c r="AM2982">
        <v>0</v>
      </c>
      <c r="AN2982">
        <v>0</v>
      </c>
      <c r="AO2982">
        <v>0</v>
      </c>
      <c r="AP2982">
        <v>0</v>
      </c>
      <c r="AQ2982">
        <v>0</v>
      </c>
      <c r="AR2982">
        <v>0</v>
      </c>
      <c r="AS2982">
        <v>0</v>
      </c>
      <c r="AT2982">
        <v>70</v>
      </c>
      <c r="AU2982">
        <v>10</v>
      </c>
      <c r="AV2982">
        <v>1</v>
      </c>
      <c r="AW2982">
        <v>1</v>
      </c>
      <c r="AZ2982">
        <v>1</v>
      </c>
      <c r="BA2982">
        <v>1</v>
      </c>
      <c r="BB2982">
        <v>1</v>
      </c>
      <c r="BC2982">
        <v>1</v>
      </c>
      <c r="BD2982" t="s">
        <v>3</v>
      </c>
      <c r="BE2982" t="s">
        <v>3</v>
      </c>
      <c r="BF2982" t="s">
        <v>3</v>
      </c>
      <c r="BG2982" t="s">
        <v>3</v>
      </c>
      <c r="BH2982">
        <v>3</v>
      </c>
      <c r="BI2982">
        <v>4</v>
      </c>
      <c r="BJ2982" t="s">
        <v>238</v>
      </c>
      <c r="BM2982">
        <v>0</v>
      </c>
      <c r="BN2982">
        <v>0</v>
      </c>
      <c r="BO2982" t="s">
        <v>3</v>
      </c>
      <c r="BP2982">
        <v>0</v>
      </c>
      <c r="BQ2982">
        <v>1</v>
      </c>
      <c r="BR2982">
        <v>0</v>
      </c>
      <c r="BS2982">
        <v>1</v>
      </c>
      <c r="BT2982">
        <v>1</v>
      </c>
      <c r="BU2982">
        <v>1</v>
      </c>
      <c r="BV2982">
        <v>1</v>
      </c>
      <c r="BW2982">
        <v>1</v>
      </c>
      <c r="BX2982">
        <v>1</v>
      </c>
      <c r="BY2982" t="s">
        <v>3</v>
      </c>
      <c r="BZ2982">
        <v>70</v>
      </c>
      <c r="CA2982">
        <v>10</v>
      </c>
      <c r="CB2982" t="s">
        <v>3</v>
      </c>
      <c r="CE2982">
        <v>0</v>
      </c>
      <c r="CF2982">
        <v>0</v>
      </c>
      <c r="CG2982">
        <v>0</v>
      </c>
      <c r="CM2982">
        <v>0</v>
      </c>
      <c r="CN2982" t="s">
        <v>3</v>
      </c>
      <c r="CO2982">
        <v>0</v>
      </c>
      <c r="CP2982">
        <f t="shared" si="2165"/>
        <v>99.86</v>
      </c>
      <c r="CQ2982">
        <f t="shared" si="2166"/>
        <v>99860.32</v>
      </c>
      <c r="CR2982">
        <f t="shared" si="2167"/>
        <v>0</v>
      </c>
      <c r="CS2982">
        <f t="shared" si="2168"/>
        <v>0</v>
      </c>
      <c r="CT2982">
        <f t="shared" si="2169"/>
        <v>0</v>
      </c>
      <c r="CU2982">
        <f t="shared" si="2170"/>
        <v>0</v>
      </c>
      <c r="CV2982">
        <f t="shared" si="2171"/>
        <v>0</v>
      </c>
      <c r="CW2982">
        <f t="shared" si="2172"/>
        <v>0</v>
      </c>
      <c r="CX2982">
        <f t="shared" si="2172"/>
        <v>0</v>
      </c>
      <c r="CY2982">
        <f t="shared" si="2173"/>
        <v>0</v>
      </c>
      <c r="CZ2982">
        <f t="shared" si="2174"/>
        <v>0</v>
      </c>
      <c r="DC2982" t="s">
        <v>3</v>
      </c>
      <c r="DD2982" t="s">
        <v>3</v>
      </c>
      <c r="DE2982" t="s">
        <v>3</v>
      </c>
      <c r="DF2982" t="s">
        <v>3</v>
      </c>
      <c r="DG2982" t="s">
        <v>3</v>
      </c>
      <c r="DH2982" t="s">
        <v>3</v>
      </c>
      <c r="DI2982" t="s">
        <v>3</v>
      </c>
      <c r="DJ2982" t="s">
        <v>3</v>
      </c>
      <c r="DK2982" t="s">
        <v>3</v>
      </c>
      <c r="DL2982" t="s">
        <v>3</v>
      </c>
      <c r="DM2982" t="s">
        <v>3</v>
      </c>
      <c r="DN2982">
        <v>0</v>
      </c>
      <c r="DO2982">
        <v>0</v>
      </c>
      <c r="DP2982">
        <v>1</v>
      </c>
      <c r="DQ2982">
        <v>1</v>
      </c>
      <c r="DU2982">
        <v>1003</v>
      </c>
      <c r="DV2982" t="s">
        <v>35</v>
      </c>
      <c r="DW2982" t="s">
        <v>35</v>
      </c>
      <c r="DX2982">
        <v>1000</v>
      </c>
      <c r="DZ2982" t="s">
        <v>3</v>
      </c>
      <c r="EA2982" t="s">
        <v>3</v>
      </c>
      <c r="EB2982" t="s">
        <v>3</v>
      </c>
      <c r="EC2982" t="s">
        <v>3</v>
      </c>
      <c r="EE2982">
        <v>35096056</v>
      </c>
      <c r="EF2982">
        <v>1</v>
      </c>
      <c r="EG2982" t="s">
        <v>20</v>
      </c>
      <c r="EH2982">
        <v>0</v>
      </c>
      <c r="EI2982" t="s">
        <v>3</v>
      </c>
      <c r="EJ2982">
        <v>4</v>
      </c>
      <c r="EK2982">
        <v>0</v>
      </c>
      <c r="EL2982" t="s">
        <v>21</v>
      </c>
      <c r="EM2982" t="s">
        <v>22</v>
      </c>
      <c r="EO2982" t="s">
        <v>3</v>
      </c>
      <c r="EQ2982">
        <v>0</v>
      </c>
      <c r="ER2982">
        <v>99860.32</v>
      </c>
      <c r="ES2982">
        <v>99860.32</v>
      </c>
      <c r="ET2982">
        <v>0</v>
      </c>
      <c r="EU2982">
        <v>0</v>
      </c>
      <c r="EV2982">
        <v>0</v>
      </c>
      <c r="EW2982">
        <v>0</v>
      </c>
      <c r="EX2982">
        <v>0</v>
      </c>
      <c r="EY2982">
        <v>0</v>
      </c>
      <c r="FQ2982">
        <v>0</v>
      </c>
      <c r="FR2982">
        <v>0</v>
      </c>
      <c r="FS2982">
        <v>0</v>
      </c>
      <c r="FX2982">
        <v>70</v>
      </c>
      <c r="FY2982">
        <v>10</v>
      </c>
      <c r="GA2982" t="s">
        <v>3</v>
      </c>
      <c r="GD2982">
        <v>0</v>
      </c>
      <c r="GF2982">
        <v>2077141205</v>
      </c>
      <c r="GG2982">
        <v>2</v>
      </c>
      <c r="GH2982">
        <v>1</v>
      </c>
      <c r="GI2982">
        <v>-2</v>
      </c>
      <c r="GJ2982">
        <v>0</v>
      </c>
      <c r="GK2982">
        <f>ROUND(R2982*(R12)/100,2)</f>
        <v>0</v>
      </c>
      <c r="GL2982">
        <f t="shared" si="2175"/>
        <v>0</v>
      </c>
      <c r="GM2982">
        <f t="shared" si="2176"/>
        <v>99.86</v>
      </c>
      <c r="GN2982">
        <f t="shared" si="2177"/>
        <v>0</v>
      </c>
      <c r="GO2982">
        <f t="shared" si="2178"/>
        <v>0</v>
      </c>
      <c r="GP2982">
        <f t="shared" si="2179"/>
        <v>99.86</v>
      </c>
      <c r="GR2982">
        <v>0</v>
      </c>
      <c r="GS2982">
        <v>3</v>
      </c>
      <c r="GT2982">
        <v>0</v>
      </c>
      <c r="GU2982" t="s">
        <v>3</v>
      </c>
      <c r="GV2982">
        <f t="shared" si="2180"/>
        <v>0</v>
      </c>
      <c r="GW2982">
        <v>1</v>
      </c>
      <c r="GX2982">
        <f t="shared" si="2181"/>
        <v>0</v>
      </c>
      <c r="HA2982">
        <v>0</v>
      </c>
      <c r="HB2982">
        <v>0</v>
      </c>
      <c r="HC2982">
        <f t="shared" si="2182"/>
        <v>0</v>
      </c>
      <c r="HE2982" t="s">
        <v>3</v>
      </c>
      <c r="HF2982" t="s">
        <v>3</v>
      </c>
      <c r="HM2982" t="s">
        <v>3</v>
      </c>
      <c r="HN2982" t="s">
        <v>3</v>
      </c>
      <c r="HO2982" t="s">
        <v>3</v>
      </c>
      <c r="HP2982" t="s">
        <v>3</v>
      </c>
      <c r="HQ2982" t="s">
        <v>3</v>
      </c>
      <c r="HS2982">
        <v>0</v>
      </c>
      <c r="IK2982">
        <v>0</v>
      </c>
    </row>
    <row r="2983" spans="1:245" x14ac:dyDescent="0.2">
      <c r="A2983">
        <v>17</v>
      </c>
      <c r="B2983">
        <v>1</v>
      </c>
      <c r="E2983" t="s">
        <v>666</v>
      </c>
      <c r="F2983" t="s">
        <v>240</v>
      </c>
      <c r="G2983" t="s">
        <v>241</v>
      </c>
      <c r="H2983" t="s">
        <v>242</v>
      </c>
      <c r="I2983">
        <f>ROUND(2/1000,9)</f>
        <v>2E-3</v>
      </c>
      <c r="J2983">
        <v>0</v>
      </c>
      <c r="K2983">
        <f>ROUND(2/1000,9)</f>
        <v>2E-3</v>
      </c>
      <c r="O2983">
        <f t="shared" si="2148"/>
        <v>144.34</v>
      </c>
      <c r="P2983">
        <f t="shared" si="2149"/>
        <v>144.34</v>
      </c>
      <c r="Q2983">
        <f t="shared" si="2150"/>
        <v>0</v>
      </c>
      <c r="R2983">
        <f t="shared" si="2151"/>
        <v>0</v>
      </c>
      <c r="S2983">
        <f t="shared" si="2152"/>
        <v>0</v>
      </c>
      <c r="T2983">
        <f t="shared" si="2153"/>
        <v>0</v>
      </c>
      <c r="U2983">
        <f t="shared" si="2154"/>
        <v>0</v>
      </c>
      <c r="V2983">
        <f t="shared" si="2155"/>
        <v>0</v>
      </c>
      <c r="W2983">
        <f t="shared" si="2156"/>
        <v>0</v>
      </c>
      <c r="X2983">
        <f t="shared" si="2157"/>
        <v>0</v>
      </c>
      <c r="Y2983">
        <f t="shared" si="2157"/>
        <v>0</v>
      </c>
      <c r="AA2983">
        <v>35364244</v>
      </c>
      <c r="AB2983">
        <f t="shared" si="2158"/>
        <v>72169.899999999994</v>
      </c>
      <c r="AC2983">
        <f t="shared" si="2159"/>
        <v>72169.899999999994</v>
      </c>
      <c r="AD2983">
        <f t="shared" si="2160"/>
        <v>0</v>
      </c>
      <c r="AE2983">
        <f t="shared" si="2161"/>
        <v>0</v>
      </c>
      <c r="AF2983">
        <f t="shared" si="2161"/>
        <v>0</v>
      </c>
      <c r="AG2983">
        <f t="shared" si="2162"/>
        <v>0</v>
      </c>
      <c r="AH2983">
        <f t="shared" si="2163"/>
        <v>0</v>
      </c>
      <c r="AI2983">
        <f t="shared" si="2163"/>
        <v>0</v>
      </c>
      <c r="AJ2983">
        <f t="shared" si="2164"/>
        <v>0</v>
      </c>
      <c r="AK2983">
        <v>72169.899999999994</v>
      </c>
      <c r="AL2983">
        <v>72169.899999999994</v>
      </c>
      <c r="AM2983">
        <v>0</v>
      </c>
      <c r="AN2983">
        <v>0</v>
      </c>
      <c r="AO2983">
        <v>0</v>
      </c>
      <c r="AP2983">
        <v>0</v>
      </c>
      <c r="AQ2983">
        <v>0</v>
      </c>
      <c r="AR2983">
        <v>0</v>
      </c>
      <c r="AS2983">
        <v>0</v>
      </c>
      <c r="AT2983">
        <v>70</v>
      </c>
      <c r="AU2983">
        <v>10</v>
      </c>
      <c r="AV2983">
        <v>1</v>
      </c>
      <c r="AW2983">
        <v>1</v>
      </c>
      <c r="AZ2983">
        <v>1</v>
      </c>
      <c r="BA2983">
        <v>1</v>
      </c>
      <c r="BB2983">
        <v>1</v>
      </c>
      <c r="BC2983">
        <v>1</v>
      </c>
      <c r="BD2983" t="s">
        <v>3</v>
      </c>
      <c r="BE2983" t="s">
        <v>3</v>
      </c>
      <c r="BF2983" t="s">
        <v>3</v>
      </c>
      <c r="BG2983" t="s">
        <v>3</v>
      </c>
      <c r="BH2983">
        <v>3</v>
      </c>
      <c r="BI2983">
        <v>4</v>
      </c>
      <c r="BJ2983" t="s">
        <v>243</v>
      </c>
      <c r="BM2983">
        <v>0</v>
      </c>
      <c r="BN2983">
        <v>0</v>
      </c>
      <c r="BO2983" t="s">
        <v>3</v>
      </c>
      <c r="BP2983">
        <v>0</v>
      </c>
      <c r="BQ2983">
        <v>1</v>
      </c>
      <c r="BR2983">
        <v>0</v>
      </c>
      <c r="BS2983">
        <v>1</v>
      </c>
      <c r="BT2983">
        <v>1</v>
      </c>
      <c r="BU2983">
        <v>1</v>
      </c>
      <c r="BV2983">
        <v>1</v>
      </c>
      <c r="BW2983">
        <v>1</v>
      </c>
      <c r="BX2983">
        <v>1</v>
      </c>
      <c r="BY2983" t="s">
        <v>3</v>
      </c>
      <c r="BZ2983">
        <v>70</v>
      </c>
      <c r="CA2983">
        <v>10</v>
      </c>
      <c r="CB2983" t="s">
        <v>3</v>
      </c>
      <c r="CE2983">
        <v>0</v>
      </c>
      <c r="CF2983">
        <v>0</v>
      </c>
      <c r="CG2983">
        <v>0</v>
      </c>
      <c r="CM2983">
        <v>0</v>
      </c>
      <c r="CN2983" t="s">
        <v>3</v>
      </c>
      <c r="CO2983">
        <v>0</v>
      </c>
      <c r="CP2983">
        <f t="shared" si="2165"/>
        <v>144.34</v>
      </c>
      <c r="CQ2983">
        <f t="shared" si="2166"/>
        <v>72169.899999999994</v>
      </c>
      <c r="CR2983">
        <f t="shared" si="2167"/>
        <v>0</v>
      </c>
      <c r="CS2983">
        <f t="shared" si="2168"/>
        <v>0</v>
      </c>
      <c r="CT2983">
        <f t="shared" si="2169"/>
        <v>0</v>
      </c>
      <c r="CU2983">
        <f t="shared" si="2170"/>
        <v>0</v>
      </c>
      <c r="CV2983">
        <f t="shared" si="2171"/>
        <v>0</v>
      </c>
      <c r="CW2983">
        <f t="shared" si="2172"/>
        <v>0</v>
      </c>
      <c r="CX2983">
        <f t="shared" si="2172"/>
        <v>0</v>
      </c>
      <c r="CY2983">
        <f t="shared" si="2173"/>
        <v>0</v>
      </c>
      <c r="CZ2983">
        <f t="shared" si="2174"/>
        <v>0</v>
      </c>
      <c r="DC2983" t="s">
        <v>3</v>
      </c>
      <c r="DD2983" t="s">
        <v>3</v>
      </c>
      <c r="DE2983" t="s">
        <v>3</v>
      </c>
      <c r="DF2983" t="s">
        <v>3</v>
      </c>
      <c r="DG2983" t="s">
        <v>3</v>
      </c>
      <c r="DH2983" t="s">
        <v>3</v>
      </c>
      <c r="DI2983" t="s">
        <v>3</v>
      </c>
      <c r="DJ2983" t="s">
        <v>3</v>
      </c>
      <c r="DK2983" t="s">
        <v>3</v>
      </c>
      <c r="DL2983" t="s">
        <v>3</v>
      </c>
      <c r="DM2983" t="s">
        <v>3</v>
      </c>
      <c r="DN2983">
        <v>0</v>
      </c>
      <c r="DO2983">
        <v>0</v>
      </c>
      <c r="DP2983">
        <v>1</v>
      </c>
      <c r="DQ2983">
        <v>1</v>
      </c>
      <c r="DU2983">
        <v>1010</v>
      </c>
      <c r="DV2983" t="s">
        <v>242</v>
      </c>
      <c r="DW2983" t="s">
        <v>242</v>
      </c>
      <c r="DX2983">
        <v>1000</v>
      </c>
      <c r="DZ2983" t="s">
        <v>3</v>
      </c>
      <c r="EA2983" t="s">
        <v>3</v>
      </c>
      <c r="EB2983" t="s">
        <v>3</v>
      </c>
      <c r="EC2983" t="s">
        <v>3</v>
      </c>
      <c r="EE2983">
        <v>35096056</v>
      </c>
      <c r="EF2983">
        <v>1</v>
      </c>
      <c r="EG2983" t="s">
        <v>20</v>
      </c>
      <c r="EH2983">
        <v>0</v>
      </c>
      <c r="EI2983" t="s">
        <v>3</v>
      </c>
      <c r="EJ2983">
        <v>4</v>
      </c>
      <c r="EK2983">
        <v>0</v>
      </c>
      <c r="EL2983" t="s">
        <v>21</v>
      </c>
      <c r="EM2983" t="s">
        <v>22</v>
      </c>
      <c r="EO2983" t="s">
        <v>3</v>
      </c>
      <c r="EQ2983">
        <v>0</v>
      </c>
      <c r="ER2983">
        <v>72169.899999999994</v>
      </c>
      <c r="ES2983">
        <v>72169.899999999994</v>
      </c>
      <c r="ET2983">
        <v>0</v>
      </c>
      <c r="EU2983">
        <v>0</v>
      </c>
      <c r="EV2983">
        <v>0</v>
      </c>
      <c r="EW2983">
        <v>0</v>
      </c>
      <c r="EX2983">
        <v>0</v>
      </c>
      <c r="EY2983">
        <v>0</v>
      </c>
      <c r="FQ2983">
        <v>0</v>
      </c>
      <c r="FR2983">
        <v>0</v>
      </c>
      <c r="FS2983">
        <v>0</v>
      </c>
      <c r="FX2983">
        <v>70</v>
      </c>
      <c r="FY2983">
        <v>10</v>
      </c>
      <c r="GA2983" t="s">
        <v>3</v>
      </c>
      <c r="GD2983">
        <v>0</v>
      </c>
      <c r="GF2983">
        <v>653953554</v>
      </c>
      <c r="GG2983">
        <v>2</v>
      </c>
      <c r="GH2983">
        <v>1</v>
      </c>
      <c r="GI2983">
        <v>-2</v>
      </c>
      <c r="GJ2983">
        <v>0</v>
      </c>
      <c r="GK2983">
        <f>ROUND(R2983*(R12)/100,2)</f>
        <v>0</v>
      </c>
      <c r="GL2983">
        <f t="shared" si="2175"/>
        <v>0</v>
      </c>
      <c r="GM2983">
        <f t="shared" si="2176"/>
        <v>144.34</v>
      </c>
      <c r="GN2983">
        <f t="shared" si="2177"/>
        <v>0</v>
      </c>
      <c r="GO2983">
        <f t="shared" si="2178"/>
        <v>0</v>
      </c>
      <c r="GP2983">
        <f t="shared" si="2179"/>
        <v>144.34</v>
      </c>
      <c r="GR2983">
        <v>0</v>
      </c>
      <c r="GS2983">
        <v>3</v>
      </c>
      <c r="GT2983">
        <v>0</v>
      </c>
      <c r="GU2983" t="s">
        <v>3</v>
      </c>
      <c r="GV2983">
        <f t="shared" si="2180"/>
        <v>0</v>
      </c>
      <c r="GW2983">
        <v>1</v>
      </c>
      <c r="GX2983">
        <f t="shared" si="2181"/>
        <v>0</v>
      </c>
      <c r="HA2983">
        <v>0</v>
      </c>
      <c r="HB2983">
        <v>0</v>
      </c>
      <c r="HC2983">
        <f t="shared" si="2182"/>
        <v>0</v>
      </c>
      <c r="HE2983" t="s">
        <v>3</v>
      </c>
      <c r="HF2983" t="s">
        <v>3</v>
      </c>
      <c r="HM2983" t="s">
        <v>3</v>
      </c>
      <c r="HN2983" t="s">
        <v>3</v>
      </c>
      <c r="HO2983" t="s">
        <v>3</v>
      </c>
      <c r="HP2983" t="s">
        <v>3</v>
      </c>
      <c r="HQ2983" t="s">
        <v>3</v>
      </c>
      <c r="HS2983">
        <v>0</v>
      </c>
      <c r="IK2983">
        <v>0</v>
      </c>
    </row>
    <row r="2984" spans="1:245" x14ac:dyDescent="0.2">
      <c r="A2984">
        <v>17</v>
      </c>
      <c r="B2984">
        <v>1</v>
      </c>
      <c r="C2984">
        <f>ROW(SmtRes!A961)</f>
        <v>961</v>
      </c>
      <c r="D2984">
        <f>ROW(EtalonRes!A961)</f>
        <v>961</v>
      </c>
      <c r="E2984" t="s">
        <v>667</v>
      </c>
      <c r="F2984" t="s">
        <v>38</v>
      </c>
      <c r="G2984" t="s">
        <v>39</v>
      </c>
      <c r="H2984" t="s">
        <v>18</v>
      </c>
      <c r="I2984">
        <f>ROUND(4/100,9)</f>
        <v>0.04</v>
      </c>
      <c r="J2984">
        <v>0</v>
      </c>
      <c r="K2984">
        <f>ROUND(4/100,9)</f>
        <v>0.04</v>
      </c>
      <c r="O2984">
        <f t="shared" si="2148"/>
        <v>1116.6400000000001</v>
      </c>
      <c r="P2984">
        <f t="shared" si="2149"/>
        <v>0</v>
      </c>
      <c r="Q2984">
        <f t="shared" si="2150"/>
        <v>1.3</v>
      </c>
      <c r="R2984">
        <f t="shared" si="2151"/>
        <v>0.03</v>
      </c>
      <c r="S2984">
        <f t="shared" si="2152"/>
        <v>1115.3399999999999</v>
      </c>
      <c r="T2984">
        <f t="shared" si="2153"/>
        <v>0</v>
      </c>
      <c r="U2984">
        <f t="shared" si="2154"/>
        <v>1.7124000000000001</v>
      </c>
      <c r="V2984">
        <f t="shared" si="2155"/>
        <v>0</v>
      </c>
      <c r="W2984">
        <f t="shared" si="2156"/>
        <v>0</v>
      </c>
      <c r="X2984">
        <f t="shared" si="2157"/>
        <v>780.74</v>
      </c>
      <c r="Y2984">
        <f t="shared" si="2157"/>
        <v>111.53</v>
      </c>
      <c r="AA2984">
        <v>35364244</v>
      </c>
      <c r="AB2984">
        <f t="shared" si="2158"/>
        <v>27916.01</v>
      </c>
      <c r="AC2984">
        <f t="shared" si="2159"/>
        <v>0</v>
      </c>
      <c r="AD2984">
        <f t="shared" si="2160"/>
        <v>32.57</v>
      </c>
      <c r="AE2984">
        <f t="shared" si="2161"/>
        <v>0.69</v>
      </c>
      <c r="AF2984">
        <f t="shared" si="2161"/>
        <v>27883.439999999999</v>
      </c>
      <c r="AG2984">
        <f t="shared" si="2162"/>
        <v>0</v>
      </c>
      <c r="AH2984">
        <f t="shared" si="2163"/>
        <v>42.81</v>
      </c>
      <c r="AI2984">
        <f t="shared" si="2163"/>
        <v>0</v>
      </c>
      <c r="AJ2984">
        <f t="shared" si="2164"/>
        <v>0</v>
      </c>
      <c r="AK2984">
        <v>27916.01</v>
      </c>
      <c r="AL2984">
        <v>0</v>
      </c>
      <c r="AM2984">
        <v>32.57</v>
      </c>
      <c r="AN2984">
        <v>0.69</v>
      </c>
      <c r="AO2984">
        <v>27883.439999999999</v>
      </c>
      <c r="AP2984">
        <v>0</v>
      </c>
      <c r="AQ2984">
        <v>42.81</v>
      </c>
      <c r="AR2984">
        <v>0</v>
      </c>
      <c r="AS2984">
        <v>0</v>
      </c>
      <c r="AT2984">
        <v>70</v>
      </c>
      <c r="AU2984">
        <v>10</v>
      </c>
      <c r="AV2984">
        <v>1</v>
      </c>
      <c r="AW2984">
        <v>1</v>
      </c>
      <c r="AZ2984">
        <v>1</v>
      </c>
      <c r="BA2984">
        <v>1</v>
      </c>
      <c r="BB2984">
        <v>1</v>
      </c>
      <c r="BC2984">
        <v>1</v>
      </c>
      <c r="BD2984" t="s">
        <v>3</v>
      </c>
      <c r="BE2984" t="s">
        <v>3</v>
      </c>
      <c r="BF2984" t="s">
        <v>3</v>
      </c>
      <c r="BG2984" t="s">
        <v>3</v>
      </c>
      <c r="BH2984">
        <v>0</v>
      </c>
      <c r="BI2984">
        <v>4</v>
      </c>
      <c r="BJ2984" t="s">
        <v>40</v>
      </c>
      <c r="BM2984">
        <v>0</v>
      </c>
      <c r="BN2984">
        <v>0</v>
      </c>
      <c r="BO2984" t="s">
        <v>3</v>
      </c>
      <c r="BP2984">
        <v>0</v>
      </c>
      <c r="BQ2984">
        <v>1</v>
      </c>
      <c r="BR2984">
        <v>0</v>
      </c>
      <c r="BS2984">
        <v>1</v>
      </c>
      <c r="BT2984">
        <v>1</v>
      </c>
      <c r="BU2984">
        <v>1</v>
      </c>
      <c r="BV2984">
        <v>1</v>
      </c>
      <c r="BW2984">
        <v>1</v>
      </c>
      <c r="BX2984">
        <v>1</v>
      </c>
      <c r="BY2984" t="s">
        <v>3</v>
      </c>
      <c r="BZ2984">
        <v>70</v>
      </c>
      <c r="CA2984">
        <v>10</v>
      </c>
      <c r="CB2984" t="s">
        <v>3</v>
      </c>
      <c r="CE2984">
        <v>0</v>
      </c>
      <c r="CF2984">
        <v>0</v>
      </c>
      <c r="CG2984">
        <v>0</v>
      </c>
      <c r="CM2984">
        <v>0</v>
      </c>
      <c r="CN2984" t="s">
        <v>3</v>
      </c>
      <c r="CO2984">
        <v>0</v>
      </c>
      <c r="CP2984">
        <f t="shared" si="2165"/>
        <v>1116.6399999999999</v>
      </c>
      <c r="CQ2984">
        <f t="shared" si="2166"/>
        <v>0</v>
      </c>
      <c r="CR2984">
        <f t="shared" si="2167"/>
        <v>32.57</v>
      </c>
      <c r="CS2984">
        <f t="shared" si="2168"/>
        <v>0.69</v>
      </c>
      <c r="CT2984">
        <f t="shared" si="2169"/>
        <v>27883.439999999999</v>
      </c>
      <c r="CU2984">
        <f t="shared" si="2170"/>
        <v>0</v>
      </c>
      <c r="CV2984">
        <f t="shared" si="2171"/>
        <v>42.81</v>
      </c>
      <c r="CW2984">
        <f t="shared" si="2172"/>
        <v>0</v>
      </c>
      <c r="CX2984">
        <f t="shared" si="2172"/>
        <v>0</v>
      </c>
      <c r="CY2984">
        <f t="shared" si="2173"/>
        <v>780.73799999999983</v>
      </c>
      <c r="CZ2984">
        <f t="shared" si="2174"/>
        <v>111.53399999999999</v>
      </c>
      <c r="DC2984" t="s">
        <v>3</v>
      </c>
      <c r="DD2984" t="s">
        <v>3</v>
      </c>
      <c r="DE2984" t="s">
        <v>3</v>
      </c>
      <c r="DF2984" t="s">
        <v>3</v>
      </c>
      <c r="DG2984" t="s">
        <v>3</v>
      </c>
      <c r="DH2984" t="s">
        <v>3</v>
      </c>
      <c r="DI2984" t="s">
        <v>3</v>
      </c>
      <c r="DJ2984" t="s">
        <v>3</v>
      </c>
      <c r="DK2984" t="s">
        <v>3</v>
      </c>
      <c r="DL2984" t="s">
        <v>3</v>
      </c>
      <c r="DM2984" t="s">
        <v>3</v>
      </c>
      <c r="DN2984">
        <v>0</v>
      </c>
      <c r="DO2984">
        <v>0</v>
      </c>
      <c r="DP2984">
        <v>1</v>
      </c>
      <c r="DQ2984">
        <v>1</v>
      </c>
      <c r="DU2984">
        <v>1010</v>
      </c>
      <c r="DV2984" t="s">
        <v>18</v>
      </c>
      <c r="DW2984" t="s">
        <v>18</v>
      </c>
      <c r="DX2984">
        <v>100</v>
      </c>
      <c r="DZ2984" t="s">
        <v>3</v>
      </c>
      <c r="EA2984" t="s">
        <v>3</v>
      </c>
      <c r="EB2984" t="s">
        <v>3</v>
      </c>
      <c r="EC2984" t="s">
        <v>3</v>
      </c>
      <c r="EE2984">
        <v>35096056</v>
      </c>
      <c r="EF2984">
        <v>1</v>
      </c>
      <c r="EG2984" t="s">
        <v>20</v>
      </c>
      <c r="EH2984">
        <v>0</v>
      </c>
      <c r="EI2984" t="s">
        <v>3</v>
      </c>
      <c r="EJ2984">
        <v>4</v>
      </c>
      <c r="EK2984">
        <v>0</v>
      </c>
      <c r="EL2984" t="s">
        <v>21</v>
      </c>
      <c r="EM2984" t="s">
        <v>22</v>
      </c>
      <c r="EO2984" t="s">
        <v>3</v>
      </c>
      <c r="EQ2984">
        <v>262144</v>
      </c>
      <c r="ER2984">
        <v>27916.01</v>
      </c>
      <c r="ES2984">
        <v>0</v>
      </c>
      <c r="ET2984">
        <v>32.57</v>
      </c>
      <c r="EU2984">
        <v>0.69</v>
      </c>
      <c r="EV2984">
        <v>27883.439999999999</v>
      </c>
      <c r="EW2984">
        <v>42.81</v>
      </c>
      <c r="EX2984">
        <v>0</v>
      </c>
      <c r="EY2984">
        <v>0</v>
      </c>
      <c r="FQ2984">
        <v>0</v>
      </c>
      <c r="FR2984">
        <v>0</v>
      </c>
      <c r="FS2984">
        <v>0</v>
      </c>
      <c r="FX2984">
        <v>70</v>
      </c>
      <c r="FY2984">
        <v>10</v>
      </c>
      <c r="GA2984" t="s">
        <v>3</v>
      </c>
      <c r="GD2984">
        <v>0</v>
      </c>
      <c r="GF2984">
        <v>1394402761</v>
      </c>
      <c r="GG2984">
        <v>2</v>
      </c>
      <c r="GH2984">
        <v>1</v>
      </c>
      <c r="GI2984">
        <v>-2</v>
      </c>
      <c r="GJ2984">
        <v>0</v>
      </c>
      <c r="GK2984">
        <f>ROUND(R2984*(R12)/100,2)</f>
        <v>0.03</v>
      </c>
      <c r="GL2984">
        <f t="shared" si="2175"/>
        <v>0</v>
      </c>
      <c r="GM2984">
        <f t="shared" si="2176"/>
        <v>2008.94</v>
      </c>
      <c r="GN2984">
        <f t="shared" si="2177"/>
        <v>0</v>
      </c>
      <c r="GO2984">
        <f t="shared" si="2178"/>
        <v>0</v>
      </c>
      <c r="GP2984">
        <f t="shared" si="2179"/>
        <v>2008.94</v>
      </c>
      <c r="GR2984">
        <v>0</v>
      </c>
      <c r="GS2984">
        <v>3</v>
      </c>
      <c r="GT2984">
        <v>0</v>
      </c>
      <c r="GU2984" t="s">
        <v>3</v>
      </c>
      <c r="GV2984">
        <f t="shared" si="2180"/>
        <v>0</v>
      </c>
      <c r="GW2984">
        <v>1</v>
      </c>
      <c r="GX2984">
        <f t="shared" si="2181"/>
        <v>0</v>
      </c>
      <c r="HA2984">
        <v>0</v>
      </c>
      <c r="HB2984">
        <v>0</v>
      </c>
      <c r="HC2984">
        <f t="shared" si="2182"/>
        <v>0</v>
      </c>
      <c r="HE2984" t="s">
        <v>3</v>
      </c>
      <c r="HF2984" t="s">
        <v>3</v>
      </c>
      <c r="HM2984" t="s">
        <v>3</v>
      </c>
      <c r="HN2984" t="s">
        <v>3</v>
      </c>
      <c r="HO2984" t="s">
        <v>3</v>
      </c>
      <c r="HP2984" t="s">
        <v>3</v>
      </c>
      <c r="HQ2984" t="s">
        <v>3</v>
      </c>
      <c r="HS2984">
        <v>0</v>
      </c>
      <c r="IK2984">
        <v>0</v>
      </c>
    </row>
    <row r="2985" spans="1:245" x14ac:dyDescent="0.2">
      <c r="A2985">
        <v>17</v>
      </c>
      <c r="B2985">
        <v>1</v>
      </c>
      <c r="C2985">
        <f>ROW(SmtRes!A963)</f>
        <v>963</v>
      </c>
      <c r="D2985">
        <f>ROW(EtalonRes!A963)</f>
        <v>963</v>
      </c>
      <c r="E2985" t="s">
        <v>668</v>
      </c>
      <c r="F2985" t="s">
        <v>42</v>
      </c>
      <c r="G2985" t="s">
        <v>43</v>
      </c>
      <c r="H2985" t="s">
        <v>18</v>
      </c>
      <c r="I2985">
        <f>ROUND(1/100,9)</f>
        <v>0.01</v>
      </c>
      <c r="J2985">
        <v>0</v>
      </c>
      <c r="K2985">
        <f>ROUND(1/100,9)</f>
        <v>0.01</v>
      </c>
      <c r="O2985">
        <f t="shared" si="2148"/>
        <v>255.78</v>
      </c>
      <c r="P2985">
        <f t="shared" si="2149"/>
        <v>0</v>
      </c>
      <c r="Q2985">
        <f t="shared" si="2150"/>
        <v>0.33</v>
      </c>
      <c r="R2985">
        <f t="shared" si="2151"/>
        <v>0.01</v>
      </c>
      <c r="S2985">
        <f t="shared" si="2152"/>
        <v>255.45</v>
      </c>
      <c r="T2985">
        <f t="shared" si="2153"/>
        <v>0</v>
      </c>
      <c r="U2985">
        <f t="shared" si="2154"/>
        <v>0.39219999999999999</v>
      </c>
      <c r="V2985">
        <f t="shared" si="2155"/>
        <v>0</v>
      </c>
      <c r="W2985">
        <f t="shared" si="2156"/>
        <v>0</v>
      </c>
      <c r="X2985">
        <f t="shared" si="2157"/>
        <v>178.82</v>
      </c>
      <c r="Y2985">
        <f t="shared" si="2157"/>
        <v>25.55</v>
      </c>
      <c r="AA2985">
        <v>35364244</v>
      </c>
      <c r="AB2985">
        <f t="shared" si="2158"/>
        <v>25577.73</v>
      </c>
      <c r="AC2985">
        <f t="shared" si="2159"/>
        <v>0</v>
      </c>
      <c r="AD2985">
        <f t="shared" si="2160"/>
        <v>32.57</v>
      </c>
      <c r="AE2985">
        <f t="shared" si="2161"/>
        <v>0.69</v>
      </c>
      <c r="AF2985">
        <f t="shared" si="2161"/>
        <v>25545.16</v>
      </c>
      <c r="AG2985">
        <f t="shared" si="2162"/>
        <v>0</v>
      </c>
      <c r="AH2985">
        <f t="shared" si="2163"/>
        <v>39.22</v>
      </c>
      <c r="AI2985">
        <f t="shared" si="2163"/>
        <v>0</v>
      </c>
      <c r="AJ2985">
        <f t="shared" si="2164"/>
        <v>0</v>
      </c>
      <c r="AK2985">
        <v>25577.73</v>
      </c>
      <c r="AL2985">
        <v>0</v>
      </c>
      <c r="AM2985">
        <v>32.57</v>
      </c>
      <c r="AN2985">
        <v>0.69</v>
      </c>
      <c r="AO2985">
        <v>25545.16</v>
      </c>
      <c r="AP2985">
        <v>0</v>
      </c>
      <c r="AQ2985">
        <v>39.22</v>
      </c>
      <c r="AR2985">
        <v>0</v>
      </c>
      <c r="AS2985">
        <v>0</v>
      </c>
      <c r="AT2985">
        <v>70</v>
      </c>
      <c r="AU2985">
        <v>10</v>
      </c>
      <c r="AV2985">
        <v>1</v>
      </c>
      <c r="AW2985">
        <v>1</v>
      </c>
      <c r="AZ2985">
        <v>1</v>
      </c>
      <c r="BA2985">
        <v>1</v>
      </c>
      <c r="BB2985">
        <v>1</v>
      </c>
      <c r="BC2985">
        <v>1</v>
      </c>
      <c r="BD2985" t="s">
        <v>3</v>
      </c>
      <c r="BE2985" t="s">
        <v>3</v>
      </c>
      <c r="BF2985" t="s">
        <v>3</v>
      </c>
      <c r="BG2985" t="s">
        <v>3</v>
      </c>
      <c r="BH2985">
        <v>0</v>
      </c>
      <c r="BI2985">
        <v>4</v>
      </c>
      <c r="BJ2985" t="s">
        <v>44</v>
      </c>
      <c r="BM2985">
        <v>0</v>
      </c>
      <c r="BN2985">
        <v>0</v>
      </c>
      <c r="BO2985" t="s">
        <v>3</v>
      </c>
      <c r="BP2985">
        <v>0</v>
      </c>
      <c r="BQ2985">
        <v>1</v>
      </c>
      <c r="BR2985">
        <v>0</v>
      </c>
      <c r="BS2985">
        <v>1</v>
      </c>
      <c r="BT2985">
        <v>1</v>
      </c>
      <c r="BU2985">
        <v>1</v>
      </c>
      <c r="BV2985">
        <v>1</v>
      </c>
      <c r="BW2985">
        <v>1</v>
      </c>
      <c r="BX2985">
        <v>1</v>
      </c>
      <c r="BY2985" t="s">
        <v>3</v>
      </c>
      <c r="BZ2985">
        <v>70</v>
      </c>
      <c r="CA2985">
        <v>10</v>
      </c>
      <c r="CB2985" t="s">
        <v>3</v>
      </c>
      <c r="CE2985">
        <v>0</v>
      </c>
      <c r="CF2985">
        <v>0</v>
      </c>
      <c r="CG2985">
        <v>0</v>
      </c>
      <c r="CM2985">
        <v>0</v>
      </c>
      <c r="CN2985" t="s">
        <v>3</v>
      </c>
      <c r="CO2985">
        <v>0</v>
      </c>
      <c r="CP2985">
        <f t="shared" si="2165"/>
        <v>255.78</v>
      </c>
      <c r="CQ2985">
        <f t="shared" si="2166"/>
        <v>0</v>
      </c>
      <c r="CR2985">
        <f t="shared" si="2167"/>
        <v>32.57</v>
      </c>
      <c r="CS2985">
        <f t="shared" si="2168"/>
        <v>0.69</v>
      </c>
      <c r="CT2985">
        <f t="shared" si="2169"/>
        <v>25545.16</v>
      </c>
      <c r="CU2985">
        <f t="shared" si="2170"/>
        <v>0</v>
      </c>
      <c r="CV2985">
        <f t="shared" si="2171"/>
        <v>39.22</v>
      </c>
      <c r="CW2985">
        <f t="shared" si="2172"/>
        <v>0</v>
      </c>
      <c r="CX2985">
        <f t="shared" si="2172"/>
        <v>0</v>
      </c>
      <c r="CY2985">
        <f t="shared" si="2173"/>
        <v>178.815</v>
      </c>
      <c r="CZ2985">
        <f t="shared" si="2174"/>
        <v>25.545000000000002</v>
      </c>
      <c r="DC2985" t="s">
        <v>3</v>
      </c>
      <c r="DD2985" t="s">
        <v>3</v>
      </c>
      <c r="DE2985" t="s">
        <v>3</v>
      </c>
      <c r="DF2985" t="s">
        <v>3</v>
      </c>
      <c r="DG2985" t="s">
        <v>3</v>
      </c>
      <c r="DH2985" t="s">
        <v>3</v>
      </c>
      <c r="DI2985" t="s">
        <v>3</v>
      </c>
      <c r="DJ2985" t="s">
        <v>3</v>
      </c>
      <c r="DK2985" t="s">
        <v>3</v>
      </c>
      <c r="DL2985" t="s">
        <v>3</v>
      </c>
      <c r="DM2985" t="s">
        <v>3</v>
      </c>
      <c r="DN2985">
        <v>0</v>
      </c>
      <c r="DO2985">
        <v>0</v>
      </c>
      <c r="DP2985">
        <v>1</v>
      </c>
      <c r="DQ2985">
        <v>1</v>
      </c>
      <c r="DU2985">
        <v>1010</v>
      </c>
      <c r="DV2985" t="s">
        <v>18</v>
      </c>
      <c r="DW2985" t="s">
        <v>18</v>
      </c>
      <c r="DX2985">
        <v>100</v>
      </c>
      <c r="DZ2985" t="s">
        <v>3</v>
      </c>
      <c r="EA2985" t="s">
        <v>3</v>
      </c>
      <c r="EB2985" t="s">
        <v>3</v>
      </c>
      <c r="EC2985" t="s">
        <v>3</v>
      </c>
      <c r="EE2985">
        <v>35096056</v>
      </c>
      <c r="EF2985">
        <v>1</v>
      </c>
      <c r="EG2985" t="s">
        <v>20</v>
      </c>
      <c r="EH2985">
        <v>0</v>
      </c>
      <c r="EI2985" t="s">
        <v>3</v>
      </c>
      <c r="EJ2985">
        <v>4</v>
      </c>
      <c r="EK2985">
        <v>0</v>
      </c>
      <c r="EL2985" t="s">
        <v>21</v>
      </c>
      <c r="EM2985" t="s">
        <v>22</v>
      </c>
      <c r="EO2985" t="s">
        <v>3</v>
      </c>
      <c r="EQ2985">
        <v>262144</v>
      </c>
      <c r="ER2985">
        <v>25577.73</v>
      </c>
      <c r="ES2985">
        <v>0</v>
      </c>
      <c r="ET2985">
        <v>32.57</v>
      </c>
      <c r="EU2985">
        <v>0.69</v>
      </c>
      <c r="EV2985">
        <v>25545.16</v>
      </c>
      <c r="EW2985">
        <v>39.22</v>
      </c>
      <c r="EX2985">
        <v>0</v>
      </c>
      <c r="EY2985">
        <v>0</v>
      </c>
      <c r="FQ2985">
        <v>0</v>
      </c>
      <c r="FR2985">
        <v>0</v>
      </c>
      <c r="FS2985">
        <v>0</v>
      </c>
      <c r="FX2985">
        <v>70</v>
      </c>
      <c r="FY2985">
        <v>10</v>
      </c>
      <c r="GA2985" t="s">
        <v>3</v>
      </c>
      <c r="GD2985">
        <v>0</v>
      </c>
      <c r="GF2985">
        <v>1212913616</v>
      </c>
      <c r="GG2985">
        <v>2</v>
      </c>
      <c r="GH2985">
        <v>1</v>
      </c>
      <c r="GI2985">
        <v>-2</v>
      </c>
      <c r="GJ2985">
        <v>0</v>
      </c>
      <c r="GK2985">
        <f>ROUND(R2985*(R12)/100,2)</f>
        <v>0.01</v>
      </c>
      <c r="GL2985">
        <f t="shared" si="2175"/>
        <v>0</v>
      </c>
      <c r="GM2985">
        <f t="shared" si="2176"/>
        <v>460.16</v>
      </c>
      <c r="GN2985">
        <f t="shared" si="2177"/>
        <v>0</v>
      </c>
      <c r="GO2985">
        <f t="shared" si="2178"/>
        <v>0</v>
      </c>
      <c r="GP2985">
        <f t="shared" si="2179"/>
        <v>460.16</v>
      </c>
      <c r="GR2985">
        <v>0</v>
      </c>
      <c r="GS2985">
        <v>3</v>
      </c>
      <c r="GT2985">
        <v>0</v>
      </c>
      <c r="GU2985" t="s">
        <v>3</v>
      </c>
      <c r="GV2985">
        <f t="shared" si="2180"/>
        <v>0</v>
      </c>
      <c r="GW2985">
        <v>1</v>
      </c>
      <c r="GX2985">
        <f t="shared" si="2181"/>
        <v>0</v>
      </c>
      <c r="HA2985">
        <v>0</v>
      </c>
      <c r="HB2985">
        <v>0</v>
      </c>
      <c r="HC2985">
        <f t="shared" si="2182"/>
        <v>0</v>
      </c>
      <c r="HE2985" t="s">
        <v>3</v>
      </c>
      <c r="HF2985" t="s">
        <v>3</v>
      </c>
      <c r="HM2985" t="s">
        <v>3</v>
      </c>
      <c r="HN2985" t="s">
        <v>3</v>
      </c>
      <c r="HO2985" t="s">
        <v>3</v>
      </c>
      <c r="HP2985" t="s">
        <v>3</v>
      </c>
      <c r="HQ2985" t="s">
        <v>3</v>
      </c>
      <c r="HS2985">
        <v>0</v>
      </c>
      <c r="IK2985">
        <v>0</v>
      </c>
    </row>
    <row r="2986" spans="1:245" x14ac:dyDescent="0.2">
      <c r="A2986">
        <v>17</v>
      </c>
      <c r="B2986">
        <v>1</v>
      </c>
      <c r="C2986">
        <f>ROW(SmtRes!A964)</f>
        <v>964</v>
      </c>
      <c r="D2986">
        <f>ROW(EtalonRes!A964)</f>
        <v>964</v>
      </c>
      <c r="E2986" t="s">
        <v>669</v>
      </c>
      <c r="F2986" t="s">
        <v>255</v>
      </c>
      <c r="G2986" t="s">
        <v>256</v>
      </c>
      <c r="H2986" t="s">
        <v>18</v>
      </c>
      <c r="I2986">
        <f>ROUND(1/100,9)</f>
        <v>0.01</v>
      </c>
      <c r="J2986">
        <v>0</v>
      </c>
      <c r="K2986">
        <f>ROUND(1/100,9)</f>
        <v>0.01</v>
      </c>
      <c r="O2986">
        <f t="shared" si="2148"/>
        <v>225.56</v>
      </c>
      <c r="P2986">
        <f t="shared" si="2149"/>
        <v>0</v>
      </c>
      <c r="Q2986">
        <f t="shared" si="2150"/>
        <v>0</v>
      </c>
      <c r="R2986">
        <f t="shared" si="2151"/>
        <v>0</v>
      </c>
      <c r="S2986">
        <f t="shared" si="2152"/>
        <v>225.56</v>
      </c>
      <c r="T2986">
        <f t="shared" si="2153"/>
        <v>0</v>
      </c>
      <c r="U2986">
        <f t="shared" si="2154"/>
        <v>0.34630000000000005</v>
      </c>
      <c r="V2986">
        <f t="shared" si="2155"/>
        <v>0</v>
      </c>
      <c r="W2986">
        <f t="shared" si="2156"/>
        <v>0</v>
      </c>
      <c r="X2986">
        <f t="shared" si="2157"/>
        <v>157.88999999999999</v>
      </c>
      <c r="Y2986">
        <f t="shared" si="2157"/>
        <v>22.56</v>
      </c>
      <c r="AA2986">
        <v>35364244</v>
      </c>
      <c r="AB2986">
        <f t="shared" si="2158"/>
        <v>22555.56</v>
      </c>
      <c r="AC2986">
        <f t="shared" si="2159"/>
        <v>0</v>
      </c>
      <c r="AD2986">
        <f t="shared" si="2160"/>
        <v>0</v>
      </c>
      <c r="AE2986">
        <f t="shared" si="2161"/>
        <v>0</v>
      </c>
      <c r="AF2986">
        <f t="shared" si="2161"/>
        <v>22555.56</v>
      </c>
      <c r="AG2986">
        <f t="shared" si="2162"/>
        <v>0</v>
      </c>
      <c r="AH2986">
        <f t="shared" si="2163"/>
        <v>34.630000000000003</v>
      </c>
      <c r="AI2986">
        <f t="shared" si="2163"/>
        <v>0</v>
      </c>
      <c r="AJ2986">
        <f t="shared" si="2164"/>
        <v>0</v>
      </c>
      <c r="AK2986">
        <v>22555.56</v>
      </c>
      <c r="AL2986">
        <v>0</v>
      </c>
      <c r="AM2986">
        <v>0</v>
      </c>
      <c r="AN2986">
        <v>0</v>
      </c>
      <c r="AO2986">
        <v>22555.56</v>
      </c>
      <c r="AP2986">
        <v>0</v>
      </c>
      <c r="AQ2986">
        <v>34.630000000000003</v>
      </c>
      <c r="AR2986">
        <v>0</v>
      </c>
      <c r="AS2986">
        <v>0</v>
      </c>
      <c r="AT2986">
        <v>70</v>
      </c>
      <c r="AU2986">
        <v>10</v>
      </c>
      <c r="AV2986">
        <v>1</v>
      </c>
      <c r="AW2986">
        <v>1</v>
      </c>
      <c r="AZ2986">
        <v>1</v>
      </c>
      <c r="BA2986">
        <v>1</v>
      </c>
      <c r="BB2986">
        <v>1</v>
      </c>
      <c r="BC2986">
        <v>1</v>
      </c>
      <c r="BD2986" t="s">
        <v>3</v>
      </c>
      <c r="BE2986" t="s">
        <v>3</v>
      </c>
      <c r="BF2986" t="s">
        <v>3</v>
      </c>
      <c r="BG2986" t="s">
        <v>3</v>
      </c>
      <c r="BH2986">
        <v>0</v>
      </c>
      <c r="BI2986">
        <v>4</v>
      </c>
      <c r="BJ2986" t="s">
        <v>257</v>
      </c>
      <c r="BM2986">
        <v>0</v>
      </c>
      <c r="BN2986">
        <v>0</v>
      </c>
      <c r="BO2986" t="s">
        <v>3</v>
      </c>
      <c r="BP2986">
        <v>0</v>
      </c>
      <c r="BQ2986">
        <v>1</v>
      </c>
      <c r="BR2986">
        <v>0</v>
      </c>
      <c r="BS2986">
        <v>1</v>
      </c>
      <c r="BT2986">
        <v>1</v>
      </c>
      <c r="BU2986">
        <v>1</v>
      </c>
      <c r="BV2986">
        <v>1</v>
      </c>
      <c r="BW2986">
        <v>1</v>
      </c>
      <c r="BX2986">
        <v>1</v>
      </c>
      <c r="BY2986" t="s">
        <v>3</v>
      </c>
      <c r="BZ2986">
        <v>70</v>
      </c>
      <c r="CA2986">
        <v>10</v>
      </c>
      <c r="CB2986" t="s">
        <v>3</v>
      </c>
      <c r="CE2986">
        <v>0</v>
      </c>
      <c r="CF2986">
        <v>0</v>
      </c>
      <c r="CG2986">
        <v>0</v>
      </c>
      <c r="CM2986">
        <v>0</v>
      </c>
      <c r="CN2986" t="s">
        <v>3</v>
      </c>
      <c r="CO2986">
        <v>0</v>
      </c>
      <c r="CP2986">
        <f t="shared" si="2165"/>
        <v>225.56</v>
      </c>
      <c r="CQ2986">
        <f t="shared" si="2166"/>
        <v>0</v>
      </c>
      <c r="CR2986">
        <f t="shared" si="2167"/>
        <v>0</v>
      </c>
      <c r="CS2986">
        <f t="shared" si="2168"/>
        <v>0</v>
      </c>
      <c r="CT2986">
        <f t="shared" si="2169"/>
        <v>22555.56</v>
      </c>
      <c r="CU2986">
        <f t="shared" si="2170"/>
        <v>0</v>
      </c>
      <c r="CV2986">
        <f t="shared" si="2171"/>
        <v>34.630000000000003</v>
      </c>
      <c r="CW2986">
        <f t="shared" si="2172"/>
        <v>0</v>
      </c>
      <c r="CX2986">
        <f t="shared" si="2172"/>
        <v>0</v>
      </c>
      <c r="CY2986">
        <f t="shared" si="2173"/>
        <v>157.892</v>
      </c>
      <c r="CZ2986">
        <f t="shared" si="2174"/>
        <v>22.555999999999997</v>
      </c>
      <c r="DC2986" t="s">
        <v>3</v>
      </c>
      <c r="DD2986" t="s">
        <v>3</v>
      </c>
      <c r="DE2986" t="s">
        <v>3</v>
      </c>
      <c r="DF2986" t="s">
        <v>3</v>
      </c>
      <c r="DG2986" t="s">
        <v>3</v>
      </c>
      <c r="DH2986" t="s">
        <v>3</v>
      </c>
      <c r="DI2986" t="s">
        <v>3</v>
      </c>
      <c r="DJ2986" t="s">
        <v>3</v>
      </c>
      <c r="DK2986" t="s">
        <v>3</v>
      </c>
      <c r="DL2986" t="s">
        <v>3</v>
      </c>
      <c r="DM2986" t="s">
        <v>3</v>
      </c>
      <c r="DN2986">
        <v>0</v>
      </c>
      <c r="DO2986">
        <v>0</v>
      </c>
      <c r="DP2986">
        <v>1</v>
      </c>
      <c r="DQ2986">
        <v>1</v>
      </c>
      <c r="DU2986">
        <v>1010</v>
      </c>
      <c r="DV2986" t="s">
        <v>18</v>
      </c>
      <c r="DW2986" t="s">
        <v>18</v>
      </c>
      <c r="DX2986">
        <v>100</v>
      </c>
      <c r="DZ2986" t="s">
        <v>3</v>
      </c>
      <c r="EA2986" t="s">
        <v>3</v>
      </c>
      <c r="EB2986" t="s">
        <v>3</v>
      </c>
      <c r="EC2986" t="s">
        <v>3</v>
      </c>
      <c r="EE2986">
        <v>35096056</v>
      </c>
      <c r="EF2986">
        <v>1</v>
      </c>
      <c r="EG2986" t="s">
        <v>20</v>
      </c>
      <c r="EH2986">
        <v>0</v>
      </c>
      <c r="EI2986" t="s">
        <v>3</v>
      </c>
      <c r="EJ2986">
        <v>4</v>
      </c>
      <c r="EK2986">
        <v>0</v>
      </c>
      <c r="EL2986" t="s">
        <v>21</v>
      </c>
      <c r="EM2986" t="s">
        <v>22</v>
      </c>
      <c r="EO2986" t="s">
        <v>3</v>
      </c>
      <c r="EQ2986">
        <v>262144</v>
      </c>
      <c r="ER2986">
        <v>22555.56</v>
      </c>
      <c r="ES2986">
        <v>0</v>
      </c>
      <c r="ET2986">
        <v>0</v>
      </c>
      <c r="EU2986">
        <v>0</v>
      </c>
      <c r="EV2986">
        <v>22555.56</v>
      </c>
      <c r="EW2986">
        <v>34.630000000000003</v>
      </c>
      <c r="EX2986">
        <v>0</v>
      </c>
      <c r="EY2986">
        <v>0</v>
      </c>
      <c r="FQ2986">
        <v>0</v>
      </c>
      <c r="FR2986">
        <v>0</v>
      </c>
      <c r="FS2986">
        <v>0</v>
      </c>
      <c r="FX2986">
        <v>70</v>
      </c>
      <c r="FY2986">
        <v>10</v>
      </c>
      <c r="GA2986" t="s">
        <v>3</v>
      </c>
      <c r="GD2986">
        <v>0</v>
      </c>
      <c r="GF2986">
        <v>-24549344</v>
      </c>
      <c r="GG2986">
        <v>2</v>
      </c>
      <c r="GH2986">
        <v>1</v>
      </c>
      <c r="GI2986">
        <v>-2</v>
      </c>
      <c r="GJ2986">
        <v>0</v>
      </c>
      <c r="GK2986">
        <f>ROUND(R2986*(R12)/100,2)</f>
        <v>0</v>
      </c>
      <c r="GL2986">
        <f t="shared" si="2175"/>
        <v>0</v>
      </c>
      <c r="GM2986">
        <f t="shared" si="2176"/>
        <v>406.01</v>
      </c>
      <c r="GN2986">
        <f t="shared" si="2177"/>
        <v>0</v>
      </c>
      <c r="GO2986">
        <f t="shared" si="2178"/>
        <v>0</v>
      </c>
      <c r="GP2986">
        <f t="shared" si="2179"/>
        <v>406.01</v>
      </c>
      <c r="GR2986">
        <v>0</v>
      </c>
      <c r="GS2986">
        <v>3</v>
      </c>
      <c r="GT2986">
        <v>0</v>
      </c>
      <c r="GU2986" t="s">
        <v>3</v>
      </c>
      <c r="GV2986">
        <f t="shared" si="2180"/>
        <v>0</v>
      </c>
      <c r="GW2986">
        <v>1</v>
      </c>
      <c r="GX2986">
        <f t="shared" si="2181"/>
        <v>0</v>
      </c>
      <c r="HA2986">
        <v>0</v>
      </c>
      <c r="HB2986">
        <v>0</v>
      </c>
      <c r="HC2986">
        <f t="shared" si="2182"/>
        <v>0</v>
      </c>
      <c r="HE2986" t="s">
        <v>3</v>
      </c>
      <c r="HF2986" t="s">
        <v>3</v>
      </c>
      <c r="HM2986" t="s">
        <v>3</v>
      </c>
      <c r="HN2986" t="s">
        <v>3</v>
      </c>
      <c r="HO2986" t="s">
        <v>3</v>
      </c>
      <c r="HP2986" t="s">
        <v>3</v>
      </c>
      <c r="HQ2986" t="s">
        <v>3</v>
      </c>
      <c r="HS2986">
        <v>0</v>
      </c>
      <c r="IK2986">
        <v>0</v>
      </c>
    </row>
    <row r="2988" spans="1:245" x14ac:dyDescent="0.2">
      <c r="A2988">
        <v>51</v>
      </c>
      <c r="B2988">
        <f>B2975</f>
        <v>1</v>
      </c>
      <c r="C2988">
        <f>A2975</f>
        <v>4</v>
      </c>
      <c r="D2988">
        <f>ROW(A2975)</f>
        <v>2975</v>
      </c>
      <c r="F2988" t="str">
        <f>IF(F2975&lt;&gt;"",F2975,"")</f>
        <v>Новый раздел</v>
      </c>
      <c r="G2988" t="str">
        <f>IF(G2975&lt;&gt;"",G2975,"")</f>
        <v>Помещение 314 Учебный класс</v>
      </c>
      <c r="H2988">
        <v>0</v>
      </c>
      <c r="O2988">
        <f t="shared" ref="O2988:T2988" si="2183">ROUND(AB2988,2)</f>
        <v>2205.15</v>
      </c>
      <c r="P2988">
        <f t="shared" si="2183"/>
        <v>266.66000000000003</v>
      </c>
      <c r="Q2988">
        <f t="shared" si="2183"/>
        <v>63.37</v>
      </c>
      <c r="R2988">
        <f t="shared" si="2183"/>
        <v>30.47</v>
      </c>
      <c r="S2988">
        <f t="shared" si="2183"/>
        <v>1875.12</v>
      </c>
      <c r="T2988">
        <f t="shared" si="2183"/>
        <v>0</v>
      </c>
      <c r="U2988">
        <f>AH2988</f>
        <v>2.9668999999999999</v>
      </c>
      <c r="V2988">
        <f>AI2988</f>
        <v>0</v>
      </c>
      <c r="W2988">
        <f>ROUND(AJ2988,2)</f>
        <v>0</v>
      </c>
      <c r="X2988">
        <f>ROUND(AK2988,2)</f>
        <v>1312.59</v>
      </c>
      <c r="Y2988">
        <f>ROUND(AL2988,2)</f>
        <v>187.52</v>
      </c>
      <c r="AB2988">
        <f>ROUND(SUMIF(AA2979:AA2986,"=35364244",O2979:O2986),2)</f>
        <v>2205.15</v>
      </c>
      <c r="AC2988">
        <f>ROUND(SUMIF(AA2979:AA2986,"=35364244",P2979:P2986),2)</f>
        <v>266.66000000000003</v>
      </c>
      <c r="AD2988">
        <f>ROUND(SUMIF(AA2979:AA2986,"=35364244",Q2979:Q2986),2)</f>
        <v>63.37</v>
      </c>
      <c r="AE2988">
        <f>ROUND(SUMIF(AA2979:AA2986,"=35364244",R2979:R2986),2)</f>
        <v>30.47</v>
      </c>
      <c r="AF2988">
        <f>ROUND(SUMIF(AA2979:AA2986,"=35364244",S2979:S2986),2)</f>
        <v>1875.12</v>
      </c>
      <c r="AG2988">
        <f>ROUND(SUMIF(AA2979:AA2986,"=35364244",T2979:T2986),2)</f>
        <v>0</v>
      </c>
      <c r="AH2988">
        <f>SUMIF(AA2979:AA2986,"=35364244",U2979:U2986)</f>
        <v>2.9668999999999999</v>
      </c>
      <c r="AI2988">
        <f>SUMIF(AA2979:AA2986,"=35364244",V2979:V2986)</f>
        <v>0</v>
      </c>
      <c r="AJ2988">
        <f>ROUND(SUMIF(AA2979:AA2986,"=35364244",W2979:W2986),2)</f>
        <v>0</v>
      </c>
      <c r="AK2988">
        <f>ROUND(SUMIF(AA2979:AA2986,"=35364244",X2979:X2986),2)</f>
        <v>1312.59</v>
      </c>
      <c r="AL2988">
        <f>ROUND(SUMIF(AA2979:AA2986,"=35364244",Y2979:Y2986),2)</f>
        <v>187.52</v>
      </c>
      <c r="AO2988">
        <f t="shared" ref="AO2988:BD2988" si="2184">ROUND(BX2988,2)</f>
        <v>0</v>
      </c>
      <c r="AP2988">
        <f t="shared" si="2184"/>
        <v>0</v>
      </c>
      <c r="AQ2988">
        <f t="shared" si="2184"/>
        <v>0</v>
      </c>
      <c r="AR2988">
        <f t="shared" si="2184"/>
        <v>3738.16</v>
      </c>
      <c r="AS2988">
        <f t="shared" si="2184"/>
        <v>0</v>
      </c>
      <c r="AT2988">
        <f t="shared" si="2184"/>
        <v>0</v>
      </c>
      <c r="AU2988">
        <f t="shared" si="2184"/>
        <v>3738.16</v>
      </c>
      <c r="AV2988">
        <f t="shared" si="2184"/>
        <v>266.66000000000003</v>
      </c>
      <c r="AW2988">
        <f t="shared" si="2184"/>
        <v>266.66000000000003</v>
      </c>
      <c r="AX2988">
        <f t="shared" si="2184"/>
        <v>0</v>
      </c>
      <c r="AY2988">
        <f t="shared" si="2184"/>
        <v>266.66000000000003</v>
      </c>
      <c r="AZ2988">
        <f t="shared" si="2184"/>
        <v>0</v>
      </c>
      <c r="BA2988">
        <f t="shared" si="2184"/>
        <v>0</v>
      </c>
      <c r="BB2988">
        <f t="shared" si="2184"/>
        <v>0</v>
      </c>
      <c r="BC2988">
        <f t="shared" si="2184"/>
        <v>0</v>
      </c>
      <c r="BD2988">
        <f t="shared" si="2184"/>
        <v>0</v>
      </c>
      <c r="BX2988">
        <f>ROUND(SUMIF(AA2979:AA2986,"=35364244",FQ2979:FQ2986),2)</f>
        <v>0</v>
      </c>
      <c r="BY2988">
        <f>ROUND(SUMIF(AA2979:AA2986,"=35364244",FR2979:FR2986),2)</f>
        <v>0</v>
      </c>
      <c r="BZ2988">
        <f>ROUND(SUMIF(AA2979:AA2986,"=35364244",GL2979:GL2986),2)</f>
        <v>0</v>
      </c>
      <c r="CA2988">
        <f>ROUND(SUMIF(AA2979:AA2986,"=35364244",GM2979:GM2986),2)</f>
        <v>3738.16</v>
      </c>
      <c r="CB2988">
        <f>ROUND(SUMIF(AA2979:AA2986,"=35364244",GN2979:GN2986),2)</f>
        <v>0</v>
      </c>
      <c r="CC2988">
        <f>ROUND(SUMIF(AA2979:AA2986,"=35364244",GO2979:GO2986),2)</f>
        <v>0</v>
      </c>
      <c r="CD2988">
        <f>ROUND(SUMIF(AA2979:AA2986,"=35364244",GP2979:GP2986),2)</f>
        <v>3738.16</v>
      </c>
      <c r="CE2988">
        <f>AC2988-BX2988</f>
        <v>266.66000000000003</v>
      </c>
      <c r="CF2988">
        <f>AC2988-BY2988</f>
        <v>266.66000000000003</v>
      </c>
      <c r="CG2988">
        <f>BX2988-BZ2988</f>
        <v>0</v>
      </c>
      <c r="CH2988">
        <f>AC2988-BX2988-BY2988+BZ2988</f>
        <v>266.66000000000003</v>
      </c>
      <c r="CI2988">
        <f>BY2988-BZ2988</f>
        <v>0</v>
      </c>
      <c r="CJ2988">
        <f>ROUND(SUMIF(AA2979:AA2986,"=35364244",GX2979:GX2986),2)</f>
        <v>0</v>
      </c>
      <c r="CK2988">
        <f>ROUND(SUMIF(AA2979:AA2986,"=35364244",GY2979:GY2986),2)</f>
        <v>0</v>
      </c>
      <c r="CL2988">
        <f>ROUND(SUMIF(AA2979:AA2986,"=35364244",GZ2979:GZ2986),2)</f>
        <v>0</v>
      </c>
      <c r="CM2988">
        <f>ROUND(SUMIF(AA2979:AA2986,"=35364244",HD2979:HD2986),2)</f>
        <v>0</v>
      </c>
      <c r="GX2988">
        <v>0</v>
      </c>
    </row>
    <row r="2990" spans="1:245" x14ac:dyDescent="0.2">
      <c r="A2990">
        <v>50</v>
      </c>
      <c r="B2990">
        <v>0</v>
      </c>
      <c r="C2990">
        <v>0</v>
      </c>
      <c r="D2990">
        <v>1</v>
      </c>
      <c r="E2990">
        <v>201</v>
      </c>
      <c r="F2990">
        <f>ROUND(Source!O2988,O2990)</f>
        <v>2205.15</v>
      </c>
      <c r="G2990" t="s">
        <v>66</v>
      </c>
      <c r="H2990" t="s">
        <v>67</v>
      </c>
      <c r="K2990">
        <v>201</v>
      </c>
      <c r="L2990">
        <v>1</v>
      </c>
      <c r="M2990">
        <v>3</v>
      </c>
      <c r="N2990" t="s">
        <v>3</v>
      </c>
      <c r="O2990">
        <v>2</v>
      </c>
      <c r="W2990">
        <v>2205.15</v>
      </c>
      <c r="X2990">
        <v>1</v>
      </c>
      <c r="Y2990">
        <v>2205.15</v>
      </c>
    </row>
    <row r="2991" spans="1:245" x14ac:dyDescent="0.2">
      <c r="A2991">
        <v>50</v>
      </c>
      <c r="B2991">
        <v>0</v>
      </c>
      <c r="C2991">
        <v>0</v>
      </c>
      <c r="D2991">
        <v>1</v>
      </c>
      <c r="E2991">
        <v>202</v>
      </c>
      <c r="F2991">
        <f>ROUND(Source!P2988,O2991)</f>
        <v>266.66000000000003</v>
      </c>
      <c r="G2991" t="s">
        <v>68</v>
      </c>
      <c r="H2991" t="s">
        <v>69</v>
      </c>
      <c r="K2991">
        <v>202</v>
      </c>
      <c r="L2991">
        <v>2</v>
      </c>
      <c r="M2991">
        <v>3</v>
      </c>
      <c r="N2991" t="s">
        <v>3</v>
      </c>
      <c r="O2991">
        <v>2</v>
      </c>
      <c r="W2991">
        <v>266.66000000000003</v>
      </c>
      <c r="X2991">
        <v>1</v>
      </c>
      <c r="Y2991">
        <v>266.66000000000003</v>
      </c>
    </row>
    <row r="2992" spans="1:245" x14ac:dyDescent="0.2">
      <c r="A2992">
        <v>50</v>
      </c>
      <c r="B2992">
        <v>0</v>
      </c>
      <c r="C2992">
        <v>0</v>
      </c>
      <c r="D2992">
        <v>1</v>
      </c>
      <c r="E2992">
        <v>222</v>
      </c>
      <c r="F2992">
        <f>ROUND(Source!AO2988,O2992)</f>
        <v>0</v>
      </c>
      <c r="G2992" t="s">
        <v>70</v>
      </c>
      <c r="H2992" t="s">
        <v>71</v>
      </c>
      <c r="K2992">
        <v>222</v>
      </c>
      <c r="L2992">
        <v>3</v>
      </c>
      <c r="M2992">
        <v>3</v>
      </c>
      <c r="N2992" t="s">
        <v>3</v>
      </c>
      <c r="O2992">
        <v>2</v>
      </c>
      <c r="W2992">
        <v>0</v>
      </c>
      <c r="X2992">
        <v>1</v>
      </c>
      <c r="Y2992">
        <v>0</v>
      </c>
    </row>
    <row r="2993" spans="1:25" x14ac:dyDescent="0.2">
      <c r="A2993">
        <v>50</v>
      </c>
      <c r="B2993">
        <v>0</v>
      </c>
      <c r="C2993">
        <v>0</v>
      </c>
      <c r="D2993">
        <v>1</v>
      </c>
      <c r="E2993">
        <v>225</v>
      </c>
      <c r="F2993">
        <f>ROUND(Source!AV2988,O2993)</f>
        <v>266.66000000000003</v>
      </c>
      <c r="G2993" t="s">
        <v>72</v>
      </c>
      <c r="H2993" t="s">
        <v>73</v>
      </c>
      <c r="K2993">
        <v>225</v>
      </c>
      <c r="L2993">
        <v>4</v>
      </c>
      <c r="M2993">
        <v>3</v>
      </c>
      <c r="N2993" t="s">
        <v>3</v>
      </c>
      <c r="O2993">
        <v>2</v>
      </c>
      <c r="W2993">
        <v>266.66000000000003</v>
      </c>
      <c r="X2993">
        <v>1</v>
      </c>
      <c r="Y2993">
        <v>266.66000000000003</v>
      </c>
    </row>
    <row r="2994" spans="1:25" x14ac:dyDescent="0.2">
      <c r="A2994">
        <v>50</v>
      </c>
      <c r="B2994">
        <v>0</v>
      </c>
      <c r="C2994">
        <v>0</v>
      </c>
      <c r="D2994">
        <v>1</v>
      </c>
      <c r="E2994">
        <v>226</v>
      </c>
      <c r="F2994">
        <f>ROUND(Source!AW2988,O2994)</f>
        <v>266.66000000000003</v>
      </c>
      <c r="G2994" t="s">
        <v>74</v>
      </c>
      <c r="H2994" t="s">
        <v>75</v>
      </c>
      <c r="K2994">
        <v>226</v>
      </c>
      <c r="L2994">
        <v>5</v>
      </c>
      <c r="M2994">
        <v>3</v>
      </c>
      <c r="N2994" t="s">
        <v>3</v>
      </c>
      <c r="O2994">
        <v>2</v>
      </c>
      <c r="W2994">
        <v>266.66000000000003</v>
      </c>
      <c r="X2994">
        <v>1</v>
      </c>
      <c r="Y2994">
        <v>266.66000000000003</v>
      </c>
    </row>
    <row r="2995" spans="1:25" x14ac:dyDescent="0.2">
      <c r="A2995">
        <v>50</v>
      </c>
      <c r="B2995">
        <v>0</v>
      </c>
      <c r="C2995">
        <v>0</v>
      </c>
      <c r="D2995">
        <v>1</v>
      </c>
      <c r="E2995">
        <v>227</v>
      </c>
      <c r="F2995">
        <f>ROUND(Source!AX2988,O2995)</f>
        <v>0</v>
      </c>
      <c r="G2995" t="s">
        <v>76</v>
      </c>
      <c r="H2995" t="s">
        <v>77</v>
      </c>
      <c r="K2995">
        <v>227</v>
      </c>
      <c r="L2995">
        <v>6</v>
      </c>
      <c r="M2995">
        <v>3</v>
      </c>
      <c r="N2995" t="s">
        <v>3</v>
      </c>
      <c r="O2995">
        <v>2</v>
      </c>
      <c r="W2995">
        <v>0</v>
      </c>
      <c r="X2995">
        <v>1</v>
      </c>
      <c r="Y2995">
        <v>0</v>
      </c>
    </row>
    <row r="2996" spans="1:25" x14ac:dyDescent="0.2">
      <c r="A2996">
        <v>50</v>
      </c>
      <c r="B2996">
        <v>0</v>
      </c>
      <c r="C2996">
        <v>0</v>
      </c>
      <c r="D2996">
        <v>1</v>
      </c>
      <c r="E2996">
        <v>228</v>
      </c>
      <c r="F2996">
        <f>ROUND(Source!AY2988,O2996)</f>
        <v>266.66000000000003</v>
      </c>
      <c r="G2996" t="s">
        <v>78</v>
      </c>
      <c r="H2996" t="s">
        <v>79</v>
      </c>
      <c r="K2996">
        <v>228</v>
      </c>
      <c r="L2996">
        <v>7</v>
      </c>
      <c r="M2996">
        <v>3</v>
      </c>
      <c r="N2996" t="s">
        <v>3</v>
      </c>
      <c r="O2996">
        <v>2</v>
      </c>
      <c r="W2996">
        <v>266.66000000000003</v>
      </c>
      <c r="X2996">
        <v>1</v>
      </c>
      <c r="Y2996">
        <v>266.66000000000003</v>
      </c>
    </row>
    <row r="2997" spans="1:25" x14ac:dyDescent="0.2">
      <c r="A2997">
        <v>50</v>
      </c>
      <c r="B2997">
        <v>0</v>
      </c>
      <c r="C2997">
        <v>0</v>
      </c>
      <c r="D2997">
        <v>1</v>
      </c>
      <c r="E2997">
        <v>216</v>
      </c>
      <c r="F2997">
        <f>ROUND(Source!AP2988,O2997)</f>
        <v>0</v>
      </c>
      <c r="G2997" t="s">
        <v>80</v>
      </c>
      <c r="H2997" t="s">
        <v>81</v>
      </c>
      <c r="K2997">
        <v>216</v>
      </c>
      <c r="L2997">
        <v>8</v>
      </c>
      <c r="M2997">
        <v>3</v>
      </c>
      <c r="N2997" t="s">
        <v>3</v>
      </c>
      <c r="O2997">
        <v>2</v>
      </c>
      <c r="W2997">
        <v>0</v>
      </c>
      <c r="X2997">
        <v>1</v>
      </c>
      <c r="Y2997">
        <v>0</v>
      </c>
    </row>
    <row r="2998" spans="1:25" x14ac:dyDescent="0.2">
      <c r="A2998">
        <v>50</v>
      </c>
      <c r="B2998">
        <v>0</v>
      </c>
      <c r="C2998">
        <v>0</v>
      </c>
      <c r="D2998">
        <v>1</v>
      </c>
      <c r="E2998">
        <v>223</v>
      </c>
      <c r="F2998">
        <f>ROUND(Source!AQ2988,O2998)</f>
        <v>0</v>
      </c>
      <c r="G2998" t="s">
        <v>82</v>
      </c>
      <c r="H2998" t="s">
        <v>83</v>
      </c>
      <c r="K2998">
        <v>223</v>
      </c>
      <c r="L2998">
        <v>9</v>
      </c>
      <c r="M2998">
        <v>3</v>
      </c>
      <c r="N2998" t="s">
        <v>3</v>
      </c>
      <c r="O2998">
        <v>2</v>
      </c>
      <c r="W2998">
        <v>0</v>
      </c>
      <c r="X2998">
        <v>1</v>
      </c>
      <c r="Y2998">
        <v>0</v>
      </c>
    </row>
    <row r="2999" spans="1:25" x14ac:dyDescent="0.2">
      <c r="A2999">
        <v>50</v>
      </c>
      <c r="B2999">
        <v>0</v>
      </c>
      <c r="C2999">
        <v>0</v>
      </c>
      <c r="D2999">
        <v>1</v>
      </c>
      <c r="E2999">
        <v>229</v>
      </c>
      <c r="F2999">
        <f>ROUND(Source!AZ2988,O2999)</f>
        <v>0</v>
      </c>
      <c r="G2999" t="s">
        <v>84</v>
      </c>
      <c r="H2999" t="s">
        <v>85</v>
      </c>
      <c r="K2999">
        <v>229</v>
      </c>
      <c r="L2999">
        <v>10</v>
      </c>
      <c r="M2999">
        <v>3</v>
      </c>
      <c r="N2999" t="s">
        <v>3</v>
      </c>
      <c r="O2999">
        <v>2</v>
      </c>
      <c r="W2999">
        <v>0</v>
      </c>
      <c r="X2999">
        <v>1</v>
      </c>
      <c r="Y2999">
        <v>0</v>
      </c>
    </row>
    <row r="3000" spans="1:25" x14ac:dyDescent="0.2">
      <c r="A3000">
        <v>50</v>
      </c>
      <c r="B3000">
        <v>0</v>
      </c>
      <c r="C3000">
        <v>0</v>
      </c>
      <c r="D3000">
        <v>1</v>
      </c>
      <c r="E3000">
        <v>203</v>
      </c>
      <c r="F3000">
        <f>ROUND(Source!Q2988,O3000)</f>
        <v>63.37</v>
      </c>
      <c r="G3000" t="s">
        <v>86</v>
      </c>
      <c r="H3000" t="s">
        <v>87</v>
      </c>
      <c r="K3000">
        <v>203</v>
      </c>
      <c r="L3000">
        <v>11</v>
      </c>
      <c r="M3000">
        <v>3</v>
      </c>
      <c r="N3000" t="s">
        <v>3</v>
      </c>
      <c r="O3000">
        <v>2</v>
      </c>
      <c r="W3000">
        <v>63.37</v>
      </c>
      <c r="X3000">
        <v>1</v>
      </c>
      <c r="Y3000">
        <v>63.37</v>
      </c>
    </row>
    <row r="3001" spans="1:25" x14ac:dyDescent="0.2">
      <c r="A3001">
        <v>50</v>
      </c>
      <c r="B3001">
        <v>0</v>
      </c>
      <c r="C3001">
        <v>0</v>
      </c>
      <c r="D3001">
        <v>1</v>
      </c>
      <c r="E3001">
        <v>231</v>
      </c>
      <c r="F3001">
        <f>ROUND(Source!BB2988,O3001)</f>
        <v>0</v>
      </c>
      <c r="G3001" t="s">
        <v>88</v>
      </c>
      <c r="H3001" t="s">
        <v>89</v>
      </c>
      <c r="K3001">
        <v>231</v>
      </c>
      <c r="L3001">
        <v>12</v>
      </c>
      <c r="M3001">
        <v>3</v>
      </c>
      <c r="N3001" t="s">
        <v>3</v>
      </c>
      <c r="O3001">
        <v>2</v>
      </c>
      <c r="W3001">
        <v>0</v>
      </c>
      <c r="X3001">
        <v>1</v>
      </c>
      <c r="Y3001">
        <v>0</v>
      </c>
    </row>
    <row r="3002" spans="1:25" x14ac:dyDescent="0.2">
      <c r="A3002">
        <v>50</v>
      </c>
      <c r="B3002">
        <v>0</v>
      </c>
      <c r="C3002">
        <v>0</v>
      </c>
      <c r="D3002">
        <v>1</v>
      </c>
      <c r="E3002">
        <v>204</v>
      </c>
      <c r="F3002">
        <f>ROUND(Source!R2988,O3002)</f>
        <v>30.47</v>
      </c>
      <c r="G3002" t="s">
        <v>90</v>
      </c>
      <c r="H3002" t="s">
        <v>91</v>
      </c>
      <c r="K3002">
        <v>204</v>
      </c>
      <c r="L3002">
        <v>13</v>
      </c>
      <c r="M3002">
        <v>3</v>
      </c>
      <c r="N3002" t="s">
        <v>3</v>
      </c>
      <c r="O3002">
        <v>2</v>
      </c>
      <c r="W3002">
        <v>30.47</v>
      </c>
      <c r="X3002">
        <v>1</v>
      </c>
      <c r="Y3002">
        <v>30.47</v>
      </c>
    </row>
    <row r="3003" spans="1:25" x14ac:dyDescent="0.2">
      <c r="A3003">
        <v>50</v>
      </c>
      <c r="B3003">
        <v>0</v>
      </c>
      <c r="C3003">
        <v>0</v>
      </c>
      <c r="D3003">
        <v>1</v>
      </c>
      <c r="E3003">
        <v>205</v>
      </c>
      <c r="F3003">
        <f>ROUND(Source!S2988,O3003)</f>
        <v>1875.12</v>
      </c>
      <c r="G3003" t="s">
        <v>92</v>
      </c>
      <c r="H3003" t="s">
        <v>93</v>
      </c>
      <c r="K3003">
        <v>205</v>
      </c>
      <c r="L3003">
        <v>14</v>
      </c>
      <c r="M3003">
        <v>3</v>
      </c>
      <c r="N3003" t="s">
        <v>3</v>
      </c>
      <c r="O3003">
        <v>2</v>
      </c>
      <c r="W3003">
        <v>1875.12</v>
      </c>
      <c r="X3003">
        <v>1</v>
      </c>
      <c r="Y3003">
        <v>1875.12</v>
      </c>
    </row>
    <row r="3004" spans="1:25" x14ac:dyDescent="0.2">
      <c r="A3004">
        <v>50</v>
      </c>
      <c r="B3004">
        <v>0</v>
      </c>
      <c r="C3004">
        <v>0</v>
      </c>
      <c r="D3004">
        <v>1</v>
      </c>
      <c r="E3004">
        <v>232</v>
      </c>
      <c r="F3004">
        <f>ROUND(Source!BC2988,O3004)</f>
        <v>0</v>
      </c>
      <c r="G3004" t="s">
        <v>94</v>
      </c>
      <c r="H3004" t="s">
        <v>95</v>
      </c>
      <c r="K3004">
        <v>232</v>
      </c>
      <c r="L3004">
        <v>15</v>
      </c>
      <c r="M3004">
        <v>3</v>
      </c>
      <c r="N3004" t="s">
        <v>3</v>
      </c>
      <c r="O3004">
        <v>2</v>
      </c>
      <c r="W3004">
        <v>0</v>
      </c>
      <c r="X3004">
        <v>1</v>
      </c>
      <c r="Y3004">
        <v>0</v>
      </c>
    </row>
    <row r="3005" spans="1:25" x14ac:dyDescent="0.2">
      <c r="A3005">
        <v>50</v>
      </c>
      <c r="B3005">
        <v>0</v>
      </c>
      <c r="C3005">
        <v>0</v>
      </c>
      <c r="D3005">
        <v>1</v>
      </c>
      <c r="E3005">
        <v>214</v>
      </c>
      <c r="F3005">
        <f>ROUND(Source!AS2988,O3005)</f>
        <v>0</v>
      </c>
      <c r="G3005" t="s">
        <v>96</v>
      </c>
      <c r="H3005" t="s">
        <v>97</v>
      </c>
      <c r="K3005">
        <v>214</v>
      </c>
      <c r="L3005">
        <v>16</v>
      </c>
      <c r="M3005">
        <v>3</v>
      </c>
      <c r="N3005" t="s">
        <v>3</v>
      </c>
      <c r="O3005">
        <v>2</v>
      </c>
      <c r="W3005">
        <v>0</v>
      </c>
      <c r="X3005">
        <v>1</v>
      </c>
      <c r="Y3005">
        <v>0</v>
      </c>
    </row>
    <row r="3006" spans="1:25" x14ac:dyDescent="0.2">
      <c r="A3006">
        <v>50</v>
      </c>
      <c r="B3006">
        <v>0</v>
      </c>
      <c r="C3006">
        <v>0</v>
      </c>
      <c r="D3006">
        <v>1</v>
      </c>
      <c r="E3006">
        <v>215</v>
      </c>
      <c r="F3006">
        <f>ROUND(Source!AT2988,O3006)</f>
        <v>0</v>
      </c>
      <c r="G3006" t="s">
        <v>98</v>
      </c>
      <c r="H3006" t="s">
        <v>99</v>
      </c>
      <c r="K3006">
        <v>215</v>
      </c>
      <c r="L3006">
        <v>17</v>
      </c>
      <c r="M3006">
        <v>3</v>
      </c>
      <c r="N3006" t="s">
        <v>3</v>
      </c>
      <c r="O3006">
        <v>2</v>
      </c>
      <c r="W3006">
        <v>0</v>
      </c>
      <c r="X3006">
        <v>1</v>
      </c>
      <c r="Y3006">
        <v>0</v>
      </c>
    </row>
    <row r="3007" spans="1:25" x14ac:dyDescent="0.2">
      <c r="A3007">
        <v>50</v>
      </c>
      <c r="B3007">
        <v>0</v>
      </c>
      <c r="C3007">
        <v>0</v>
      </c>
      <c r="D3007">
        <v>1</v>
      </c>
      <c r="E3007">
        <v>217</v>
      </c>
      <c r="F3007">
        <f>ROUND(Source!AU2988,O3007)</f>
        <v>3738.16</v>
      </c>
      <c r="G3007" t="s">
        <v>100</v>
      </c>
      <c r="H3007" t="s">
        <v>101</v>
      </c>
      <c r="K3007">
        <v>217</v>
      </c>
      <c r="L3007">
        <v>18</v>
      </c>
      <c r="M3007">
        <v>3</v>
      </c>
      <c r="N3007" t="s">
        <v>3</v>
      </c>
      <c r="O3007">
        <v>2</v>
      </c>
      <c r="W3007">
        <v>3738.16</v>
      </c>
      <c r="X3007">
        <v>1</v>
      </c>
      <c r="Y3007">
        <v>3738.16</v>
      </c>
    </row>
    <row r="3008" spans="1:25" x14ac:dyDescent="0.2">
      <c r="A3008">
        <v>50</v>
      </c>
      <c r="B3008">
        <v>0</v>
      </c>
      <c r="C3008">
        <v>0</v>
      </c>
      <c r="D3008">
        <v>1</v>
      </c>
      <c r="E3008">
        <v>230</v>
      </c>
      <c r="F3008">
        <f>ROUND(Source!BA2988,O3008)</f>
        <v>0</v>
      </c>
      <c r="G3008" t="s">
        <v>102</v>
      </c>
      <c r="H3008" t="s">
        <v>103</v>
      </c>
      <c r="K3008">
        <v>230</v>
      </c>
      <c r="L3008">
        <v>19</v>
      </c>
      <c r="M3008">
        <v>3</v>
      </c>
      <c r="N3008" t="s">
        <v>3</v>
      </c>
      <c r="O3008">
        <v>2</v>
      </c>
      <c r="W3008">
        <v>0</v>
      </c>
      <c r="X3008">
        <v>1</v>
      </c>
      <c r="Y3008">
        <v>0</v>
      </c>
    </row>
    <row r="3009" spans="1:245" x14ac:dyDescent="0.2">
      <c r="A3009">
        <v>50</v>
      </c>
      <c r="B3009">
        <v>0</v>
      </c>
      <c r="C3009">
        <v>0</v>
      </c>
      <c r="D3009">
        <v>1</v>
      </c>
      <c r="E3009">
        <v>206</v>
      </c>
      <c r="F3009">
        <f>ROUND(Source!T2988,O3009)</f>
        <v>0</v>
      </c>
      <c r="G3009" t="s">
        <v>104</v>
      </c>
      <c r="H3009" t="s">
        <v>105</v>
      </c>
      <c r="K3009">
        <v>206</v>
      </c>
      <c r="L3009">
        <v>20</v>
      </c>
      <c r="M3009">
        <v>3</v>
      </c>
      <c r="N3009" t="s">
        <v>3</v>
      </c>
      <c r="O3009">
        <v>2</v>
      </c>
      <c r="W3009">
        <v>0</v>
      </c>
      <c r="X3009">
        <v>1</v>
      </c>
      <c r="Y3009">
        <v>0</v>
      </c>
    </row>
    <row r="3010" spans="1:245" x14ac:dyDescent="0.2">
      <c r="A3010">
        <v>50</v>
      </c>
      <c r="B3010">
        <v>0</v>
      </c>
      <c r="C3010">
        <v>0</v>
      </c>
      <c r="D3010">
        <v>1</v>
      </c>
      <c r="E3010">
        <v>207</v>
      </c>
      <c r="F3010">
        <f>Source!U2988</f>
        <v>2.9668999999999999</v>
      </c>
      <c r="G3010" t="s">
        <v>106</v>
      </c>
      <c r="H3010" t="s">
        <v>107</v>
      </c>
      <c r="K3010">
        <v>207</v>
      </c>
      <c r="L3010">
        <v>21</v>
      </c>
      <c r="M3010">
        <v>3</v>
      </c>
      <c r="N3010" t="s">
        <v>3</v>
      </c>
      <c r="O3010">
        <v>-1</v>
      </c>
      <c r="W3010">
        <v>2.9668999999999994</v>
      </c>
      <c r="X3010">
        <v>1</v>
      </c>
      <c r="Y3010">
        <v>2.9668999999999994</v>
      </c>
    </row>
    <row r="3011" spans="1:245" x14ac:dyDescent="0.2">
      <c r="A3011">
        <v>50</v>
      </c>
      <c r="B3011">
        <v>0</v>
      </c>
      <c r="C3011">
        <v>0</v>
      </c>
      <c r="D3011">
        <v>1</v>
      </c>
      <c r="E3011">
        <v>208</v>
      </c>
      <c r="F3011">
        <f>Source!V2988</f>
        <v>0</v>
      </c>
      <c r="G3011" t="s">
        <v>108</v>
      </c>
      <c r="H3011" t="s">
        <v>109</v>
      </c>
      <c r="K3011">
        <v>208</v>
      </c>
      <c r="L3011">
        <v>22</v>
      </c>
      <c r="M3011">
        <v>3</v>
      </c>
      <c r="N3011" t="s">
        <v>3</v>
      </c>
      <c r="O3011">
        <v>-1</v>
      </c>
      <c r="W3011">
        <v>0</v>
      </c>
      <c r="X3011">
        <v>1</v>
      </c>
      <c r="Y3011">
        <v>0</v>
      </c>
    </row>
    <row r="3012" spans="1:245" x14ac:dyDescent="0.2">
      <c r="A3012">
        <v>50</v>
      </c>
      <c r="B3012">
        <v>0</v>
      </c>
      <c r="C3012">
        <v>0</v>
      </c>
      <c r="D3012">
        <v>1</v>
      </c>
      <c r="E3012">
        <v>209</v>
      </c>
      <c r="F3012">
        <f>ROUND(Source!W2988,O3012)</f>
        <v>0</v>
      </c>
      <c r="G3012" t="s">
        <v>110</v>
      </c>
      <c r="H3012" t="s">
        <v>111</v>
      </c>
      <c r="K3012">
        <v>209</v>
      </c>
      <c r="L3012">
        <v>23</v>
      </c>
      <c r="M3012">
        <v>3</v>
      </c>
      <c r="N3012" t="s">
        <v>3</v>
      </c>
      <c r="O3012">
        <v>2</v>
      </c>
      <c r="W3012">
        <v>0</v>
      </c>
      <c r="X3012">
        <v>1</v>
      </c>
      <c r="Y3012">
        <v>0</v>
      </c>
    </row>
    <row r="3013" spans="1:245" x14ac:dyDescent="0.2">
      <c r="A3013">
        <v>50</v>
      </c>
      <c r="B3013">
        <v>0</v>
      </c>
      <c r="C3013">
        <v>0</v>
      </c>
      <c r="D3013">
        <v>1</v>
      </c>
      <c r="E3013">
        <v>233</v>
      </c>
      <c r="F3013">
        <f>ROUND(Source!BD2988,O3013)</f>
        <v>0</v>
      </c>
      <c r="G3013" t="s">
        <v>112</v>
      </c>
      <c r="H3013" t="s">
        <v>113</v>
      </c>
      <c r="K3013">
        <v>233</v>
      </c>
      <c r="L3013">
        <v>24</v>
      </c>
      <c r="M3013">
        <v>3</v>
      </c>
      <c r="N3013" t="s">
        <v>3</v>
      </c>
      <c r="O3013">
        <v>2</v>
      </c>
      <c r="W3013">
        <v>0</v>
      </c>
      <c r="X3013">
        <v>1</v>
      </c>
      <c r="Y3013">
        <v>0</v>
      </c>
    </row>
    <row r="3014" spans="1:245" x14ac:dyDescent="0.2">
      <c r="A3014">
        <v>50</v>
      </c>
      <c r="B3014">
        <v>0</v>
      </c>
      <c r="C3014">
        <v>0</v>
      </c>
      <c r="D3014">
        <v>1</v>
      </c>
      <c r="E3014">
        <v>210</v>
      </c>
      <c r="F3014">
        <f>ROUND(Source!X2988,O3014)</f>
        <v>1312.59</v>
      </c>
      <c r="G3014" t="s">
        <v>114</v>
      </c>
      <c r="H3014" t="s">
        <v>115</v>
      </c>
      <c r="K3014">
        <v>210</v>
      </c>
      <c r="L3014">
        <v>25</v>
      </c>
      <c r="M3014">
        <v>3</v>
      </c>
      <c r="N3014" t="s">
        <v>3</v>
      </c>
      <c r="O3014">
        <v>2</v>
      </c>
      <c r="W3014">
        <v>1312.59</v>
      </c>
      <c r="X3014">
        <v>1</v>
      </c>
      <c r="Y3014">
        <v>1312.59</v>
      </c>
    </row>
    <row r="3015" spans="1:245" x14ac:dyDescent="0.2">
      <c r="A3015">
        <v>50</v>
      </c>
      <c r="B3015">
        <v>0</v>
      </c>
      <c r="C3015">
        <v>0</v>
      </c>
      <c r="D3015">
        <v>1</v>
      </c>
      <c r="E3015">
        <v>211</v>
      </c>
      <c r="F3015">
        <f>ROUND(Source!Y2988,O3015)</f>
        <v>187.52</v>
      </c>
      <c r="G3015" t="s">
        <v>116</v>
      </c>
      <c r="H3015" t="s">
        <v>117</v>
      </c>
      <c r="K3015">
        <v>211</v>
      </c>
      <c r="L3015">
        <v>26</v>
      </c>
      <c r="M3015">
        <v>3</v>
      </c>
      <c r="N3015" t="s">
        <v>3</v>
      </c>
      <c r="O3015">
        <v>2</v>
      </c>
      <c r="W3015">
        <v>187.52</v>
      </c>
      <c r="X3015">
        <v>1</v>
      </c>
      <c r="Y3015">
        <v>187.52</v>
      </c>
    </row>
    <row r="3016" spans="1:245" x14ac:dyDescent="0.2">
      <c r="A3016">
        <v>50</v>
      </c>
      <c r="B3016">
        <v>0</v>
      </c>
      <c r="C3016">
        <v>0</v>
      </c>
      <c r="D3016">
        <v>1</v>
      </c>
      <c r="E3016">
        <v>224</v>
      </c>
      <c r="F3016">
        <f>ROUND(Source!AR2988,O3016)</f>
        <v>3738.16</v>
      </c>
      <c r="G3016" t="s">
        <v>118</v>
      </c>
      <c r="H3016" t="s">
        <v>119</v>
      </c>
      <c r="K3016">
        <v>224</v>
      </c>
      <c r="L3016">
        <v>27</v>
      </c>
      <c r="M3016">
        <v>3</v>
      </c>
      <c r="N3016" t="s">
        <v>3</v>
      </c>
      <c r="O3016">
        <v>2</v>
      </c>
      <c r="W3016">
        <v>3738.16</v>
      </c>
      <c r="X3016">
        <v>1</v>
      </c>
      <c r="Y3016">
        <v>3738.16</v>
      </c>
    </row>
    <row r="3018" spans="1:245" x14ac:dyDescent="0.2">
      <c r="A3018">
        <v>4</v>
      </c>
      <c r="B3018">
        <v>1</v>
      </c>
      <c r="D3018">
        <f>ROW(A3031)</f>
        <v>3031</v>
      </c>
      <c r="F3018" t="s">
        <v>13</v>
      </c>
      <c r="G3018" t="s">
        <v>670</v>
      </c>
      <c r="H3018" t="s">
        <v>3</v>
      </c>
      <c r="I3018">
        <v>0</v>
      </c>
      <c r="K3018">
        <v>0</v>
      </c>
      <c r="M3018" t="s">
        <v>3</v>
      </c>
      <c r="S3018">
        <v>0</v>
      </c>
      <c r="U3018" t="s">
        <v>3</v>
      </c>
      <c r="V3018">
        <v>0</v>
      </c>
      <c r="AB3018" t="s">
        <v>3</v>
      </c>
      <c r="AC3018" t="s">
        <v>3</v>
      </c>
      <c r="AD3018" t="s">
        <v>3</v>
      </c>
      <c r="AE3018" t="s">
        <v>3</v>
      </c>
      <c r="AF3018" t="s">
        <v>3</v>
      </c>
      <c r="AG3018" t="s">
        <v>3</v>
      </c>
      <c r="AP3018" t="s">
        <v>3</v>
      </c>
      <c r="AQ3018" t="s">
        <v>3</v>
      </c>
      <c r="AR3018" t="s">
        <v>3</v>
      </c>
      <c r="AZ3018" t="s">
        <v>3</v>
      </c>
      <c r="BB3018" t="s">
        <v>3</v>
      </c>
      <c r="BC3018" t="s">
        <v>3</v>
      </c>
      <c r="BD3018" t="s">
        <v>3</v>
      </c>
      <c r="BE3018" t="s">
        <v>3</v>
      </c>
      <c r="BF3018" t="s">
        <v>3</v>
      </c>
      <c r="BG3018" t="s">
        <v>3</v>
      </c>
      <c r="BH3018" t="s">
        <v>3</v>
      </c>
      <c r="BI3018" t="s">
        <v>3</v>
      </c>
      <c r="BJ3018" t="s">
        <v>3</v>
      </c>
      <c r="BK3018" t="s">
        <v>3</v>
      </c>
      <c r="BL3018" t="s">
        <v>3</v>
      </c>
      <c r="BM3018" t="s">
        <v>3</v>
      </c>
      <c r="BN3018" t="s">
        <v>3</v>
      </c>
      <c r="BO3018" t="s">
        <v>3</v>
      </c>
      <c r="BP3018" t="s">
        <v>3</v>
      </c>
      <c r="BX3018">
        <v>0</v>
      </c>
      <c r="CJ3018">
        <v>0</v>
      </c>
    </row>
    <row r="3020" spans="1:245" x14ac:dyDescent="0.2">
      <c r="A3020">
        <v>52</v>
      </c>
      <c r="B3020">
        <f t="shared" ref="B3020:G3020" si="2185">B3031</f>
        <v>1</v>
      </c>
      <c r="C3020">
        <f t="shared" si="2185"/>
        <v>4</v>
      </c>
      <c r="D3020">
        <f t="shared" si="2185"/>
        <v>3018</v>
      </c>
      <c r="E3020">
        <f t="shared" si="2185"/>
        <v>0</v>
      </c>
      <c r="F3020" t="str">
        <f t="shared" si="2185"/>
        <v>Новый раздел</v>
      </c>
      <c r="G3020" t="str">
        <f t="shared" si="2185"/>
        <v>Помещение 315 Кабинет иностранных языков</v>
      </c>
      <c r="O3020">
        <f t="shared" ref="O3020:AT3020" si="2186">O3031</f>
        <v>2205.15</v>
      </c>
      <c r="P3020">
        <f t="shared" si="2186"/>
        <v>266.66000000000003</v>
      </c>
      <c r="Q3020">
        <f t="shared" si="2186"/>
        <v>63.37</v>
      </c>
      <c r="R3020">
        <f t="shared" si="2186"/>
        <v>30.47</v>
      </c>
      <c r="S3020">
        <f t="shared" si="2186"/>
        <v>1875.12</v>
      </c>
      <c r="T3020">
        <f t="shared" si="2186"/>
        <v>0</v>
      </c>
      <c r="U3020">
        <f t="shared" si="2186"/>
        <v>2.9668999999999999</v>
      </c>
      <c r="V3020">
        <f t="shared" si="2186"/>
        <v>0</v>
      </c>
      <c r="W3020">
        <f t="shared" si="2186"/>
        <v>0</v>
      </c>
      <c r="X3020">
        <f t="shared" si="2186"/>
        <v>1312.59</v>
      </c>
      <c r="Y3020">
        <f t="shared" si="2186"/>
        <v>187.52</v>
      </c>
      <c r="Z3020">
        <f t="shared" si="2186"/>
        <v>0</v>
      </c>
      <c r="AA3020">
        <f t="shared" si="2186"/>
        <v>0</v>
      </c>
      <c r="AB3020">
        <f t="shared" si="2186"/>
        <v>2205.15</v>
      </c>
      <c r="AC3020">
        <f t="shared" si="2186"/>
        <v>266.66000000000003</v>
      </c>
      <c r="AD3020">
        <f t="shared" si="2186"/>
        <v>63.37</v>
      </c>
      <c r="AE3020">
        <f t="shared" si="2186"/>
        <v>30.47</v>
      </c>
      <c r="AF3020">
        <f t="shared" si="2186"/>
        <v>1875.12</v>
      </c>
      <c r="AG3020">
        <f t="shared" si="2186"/>
        <v>0</v>
      </c>
      <c r="AH3020">
        <f t="shared" si="2186"/>
        <v>2.9668999999999999</v>
      </c>
      <c r="AI3020">
        <f t="shared" si="2186"/>
        <v>0</v>
      </c>
      <c r="AJ3020">
        <f t="shared" si="2186"/>
        <v>0</v>
      </c>
      <c r="AK3020">
        <f t="shared" si="2186"/>
        <v>1312.59</v>
      </c>
      <c r="AL3020">
        <f t="shared" si="2186"/>
        <v>187.52</v>
      </c>
      <c r="AM3020">
        <f t="shared" si="2186"/>
        <v>0</v>
      </c>
      <c r="AN3020">
        <f t="shared" si="2186"/>
        <v>0</v>
      </c>
      <c r="AO3020">
        <f t="shared" si="2186"/>
        <v>0</v>
      </c>
      <c r="AP3020">
        <f t="shared" si="2186"/>
        <v>0</v>
      </c>
      <c r="AQ3020">
        <f t="shared" si="2186"/>
        <v>0</v>
      </c>
      <c r="AR3020">
        <f t="shared" si="2186"/>
        <v>3738.16</v>
      </c>
      <c r="AS3020">
        <f t="shared" si="2186"/>
        <v>0</v>
      </c>
      <c r="AT3020">
        <f t="shared" si="2186"/>
        <v>0</v>
      </c>
      <c r="AU3020">
        <f t="shared" ref="AU3020:BZ3020" si="2187">AU3031</f>
        <v>3738.16</v>
      </c>
      <c r="AV3020">
        <f t="shared" si="2187"/>
        <v>266.66000000000003</v>
      </c>
      <c r="AW3020">
        <f t="shared" si="2187"/>
        <v>266.66000000000003</v>
      </c>
      <c r="AX3020">
        <f t="shared" si="2187"/>
        <v>0</v>
      </c>
      <c r="AY3020">
        <f t="shared" si="2187"/>
        <v>266.66000000000003</v>
      </c>
      <c r="AZ3020">
        <f t="shared" si="2187"/>
        <v>0</v>
      </c>
      <c r="BA3020">
        <f t="shared" si="2187"/>
        <v>0</v>
      </c>
      <c r="BB3020">
        <f t="shared" si="2187"/>
        <v>0</v>
      </c>
      <c r="BC3020">
        <f t="shared" si="2187"/>
        <v>0</v>
      </c>
      <c r="BD3020">
        <f t="shared" si="2187"/>
        <v>0</v>
      </c>
      <c r="BE3020">
        <f t="shared" si="2187"/>
        <v>0</v>
      </c>
      <c r="BF3020">
        <f t="shared" si="2187"/>
        <v>0</v>
      </c>
      <c r="BG3020">
        <f t="shared" si="2187"/>
        <v>0</v>
      </c>
      <c r="BH3020">
        <f t="shared" si="2187"/>
        <v>0</v>
      </c>
      <c r="BI3020">
        <f t="shared" si="2187"/>
        <v>0</v>
      </c>
      <c r="BJ3020">
        <f t="shared" si="2187"/>
        <v>0</v>
      </c>
      <c r="BK3020">
        <f t="shared" si="2187"/>
        <v>0</v>
      </c>
      <c r="BL3020">
        <f t="shared" si="2187"/>
        <v>0</v>
      </c>
      <c r="BM3020">
        <f t="shared" si="2187"/>
        <v>0</v>
      </c>
      <c r="BN3020">
        <f t="shared" si="2187"/>
        <v>0</v>
      </c>
      <c r="BO3020">
        <f t="shared" si="2187"/>
        <v>0</v>
      </c>
      <c r="BP3020">
        <f t="shared" si="2187"/>
        <v>0</v>
      </c>
      <c r="BQ3020">
        <f t="shared" si="2187"/>
        <v>0</v>
      </c>
      <c r="BR3020">
        <f t="shared" si="2187"/>
        <v>0</v>
      </c>
      <c r="BS3020">
        <f t="shared" si="2187"/>
        <v>0</v>
      </c>
      <c r="BT3020">
        <f t="shared" si="2187"/>
        <v>0</v>
      </c>
      <c r="BU3020">
        <f t="shared" si="2187"/>
        <v>0</v>
      </c>
      <c r="BV3020">
        <f t="shared" si="2187"/>
        <v>0</v>
      </c>
      <c r="BW3020">
        <f t="shared" si="2187"/>
        <v>0</v>
      </c>
      <c r="BX3020">
        <f t="shared" si="2187"/>
        <v>0</v>
      </c>
      <c r="BY3020">
        <f t="shared" si="2187"/>
        <v>0</v>
      </c>
      <c r="BZ3020">
        <f t="shared" si="2187"/>
        <v>0</v>
      </c>
      <c r="CA3020">
        <f t="shared" ref="CA3020:DF3020" si="2188">CA3031</f>
        <v>3738.16</v>
      </c>
      <c r="CB3020">
        <f t="shared" si="2188"/>
        <v>0</v>
      </c>
      <c r="CC3020">
        <f t="shared" si="2188"/>
        <v>0</v>
      </c>
      <c r="CD3020">
        <f t="shared" si="2188"/>
        <v>3738.16</v>
      </c>
      <c r="CE3020">
        <f t="shared" si="2188"/>
        <v>266.66000000000003</v>
      </c>
      <c r="CF3020">
        <f t="shared" si="2188"/>
        <v>266.66000000000003</v>
      </c>
      <c r="CG3020">
        <f t="shared" si="2188"/>
        <v>0</v>
      </c>
      <c r="CH3020">
        <f t="shared" si="2188"/>
        <v>266.66000000000003</v>
      </c>
      <c r="CI3020">
        <f t="shared" si="2188"/>
        <v>0</v>
      </c>
      <c r="CJ3020">
        <f t="shared" si="2188"/>
        <v>0</v>
      </c>
      <c r="CK3020">
        <f t="shared" si="2188"/>
        <v>0</v>
      </c>
      <c r="CL3020">
        <f t="shared" si="2188"/>
        <v>0</v>
      </c>
      <c r="CM3020">
        <f t="shared" si="2188"/>
        <v>0</v>
      </c>
      <c r="CN3020">
        <f t="shared" si="2188"/>
        <v>0</v>
      </c>
      <c r="CO3020">
        <f t="shared" si="2188"/>
        <v>0</v>
      </c>
      <c r="CP3020">
        <f t="shared" si="2188"/>
        <v>0</v>
      </c>
      <c r="CQ3020">
        <f t="shared" si="2188"/>
        <v>0</v>
      </c>
      <c r="CR3020">
        <f t="shared" si="2188"/>
        <v>0</v>
      </c>
      <c r="CS3020">
        <f t="shared" si="2188"/>
        <v>0</v>
      </c>
      <c r="CT3020">
        <f t="shared" si="2188"/>
        <v>0</v>
      </c>
      <c r="CU3020">
        <f t="shared" si="2188"/>
        <v>0</v>
      </c>
      <c r="CV3020">
        <f t="shared" si="2188"/>
        <v>0</v>
      </c>
      <c r="CW3020">
        <f t="shared" si="2188"/>
        <v>0</v>
      </c>
      <c r="CX3020">
        <f t="shared" si="2188"/>
        <v>0</v>
      </c>
      <c r="CY3020">
        <f t="shared" si="2188"/>
        <v>0</v>
      </c>
      <c r="CZ3020">
        <f t="shared" si="2188"/>
        <v>0</v>
      </c>
      <c r="DA3020">
        <f t="shared" si="2188"/>
        <v>0</v>
      </c>
      <c r="DB3020">
        <f t="shared" si="2188"/>
        <v>0</v>
      </c>
      <c r="DC3020">
        <f t="shared" si="2188"/>
        <v>0</v>
      </c>
      <c r="DD3020">
        <f t="shared" si="2188"/>
        <v>0</v>
      </c>
      <c r="DE3020">
        <f t="shared" si="2188"/>
        <v>0</v>
      </c>
      <c r="DF3020">
        <f t="shared" si="2188"/>
        <v>0</v>
      </c>
      <c r="DG3020">
        <f t="shared" ref="DG3020:EL3020" si="2189">DG3031</f>
        <v>0</v>
      </c>
      <c r="DH3020">
        <f t="shared" si="2189"/>
        <v>0</v>
      </c>
      <c r="DI3020">
        <f t="shared" si="2189"/>
        <v>0</v>
      </c>
      <c r="DJ3020">
        <f t="shared" si="2189"/>
        <v>0</v>
      </c>
      <c r="DK3020">
        <f t="shared" si="2189"/>
        <v>0</v>
      </c>
      <c r="DL3020">
        <f t="shared" si="2189"/>
        <v>0</v>
      </c>
      <c r="DM3020">
        <f t="shared" si="2189"/>
        <v>0</v>
      </c>
      <c r="DN3020">
        <f t="shared" si="2189"/>
        <v>0</v>
      </c>
      <c r="DO3020">
        <f t="shared" si="2189"/>
        <v>0</v>
      </c>
      <c r="DP3020">
        <f t="shared" si="2189"/>
        <v>0</v>
      </c>
      <c r="DQ3020">
        <f t="shared" si="2189"/>
        <v>0</v>
      </c>
      <c r="DR3020">
        <f t="shared" si="2189"/>
        <v>0</v>
      </c>
      <c r="DS3020">
        <f t="shared" si="2189"/>
        <v>0</v>
      </c>
      <c r="DT3020">
        <f t="shared" si="2189"/>
        <v>0</v>
      </c>
      <c r="DU3020">
        <f t="shared" si="2189"/>
        <v>0</v>
      </c>
      <c r="DV3020">
        <f t="shared" si="2189"/>
        <v>0</v>
      </c>
      <c r="DW3020">
        <f t="shared" si="2189"/>
        <v>0</v>
      </c>
      <c r="DX3020">
        <f t="shared" si="2189"/>
        <v>0</v>
      </c>
      <c r="DY3020">
        <f t="shared" si="2189"/>
        <v>0</v>
      </c>
      <c r="DZ3020">
        <f t="shared" si="2189"/>
        <v>0</v>
      </c>
      <c r="EA3020">
        <f t="shared" si="2189"/>
        <v>0</v>
      </c>
      <c r="EB3020">
        <f t="shared" si="2189"/>
        <v>0</v>
      </c>
      <c r="EC3020">
        <f t="shared" si="2189"/>
        <v>0</v>
      </c>
      <c r="ED3020">
        <f t="shared" si="2189"/>
        <v>0</v>
      </c>
      <c r="EE3020">
        <f t="shared" si="2189"/>
        <v>0</v>
      </c>
      <c r="EF3020">
        <f t="shared" si="2189"/>
        <v>0</v>
      </c>
      <c r="EG3020">
        <f t="shared" si="2189"/>
        <v>0</v>
      </c>
      <c r="EH3020">
        <f t="shared" si="2189"/>
        <v>0</v>
      </c>
      <c r="EI3020">
        <f t="shared" si="2189"/>
        <v>0</v>
      </c>
      <c r="EJ3020">
        <f t="shared" si="2189"/>
        <v>0</v>
      </c>
      <c r="EK3020">
        <f t="shared" si="2189"/>
        <v>0</v>
      </c>
      <c r="EL3020">
        <f t="shared" si="2189"/>
        <v>0</v>
      </c>
      <c r="EM3020">
        <f t="shared" ref="EM3020:FR3020" si="2190">EM3031</f>
        <v>0</v>
      </c>
      <c r="EN3020">
        <f t="shared" si="2190"/>
        <v>0</v>
      </c>
      <c r="EO3020">
        <f t="shared" si="2190"/>
        <v>0</v>
      </c>
      <c r="EP3020">
        <f t="shared" si="2190"/>
        <v>0</v>
      </c>
      <c r="EQ3020">
        <f t="shared" si="2190"/>
        <v>0</v>
      </c>
      <c r="ER3020">
        <f t="shared" si="2190"/>
        <v>0</v>
      </c>
      <c r="ES3020">
        <f t="shared" si="2190"/>
        <v>0</v>
      </c>
      <c r="ET3020">
        <f t="shared" si="2190"/>
        <v>0</v>
      </c>
      <c r="EU3020">
        <f t="shared" si="2190"/>
        <v>0</v>
      </c>
      <c r="EV3020">
        <f t="shared" si="2190"/>
        <v>0</v>
      </c>
      <c r="EW3020">
        <f t="shared" si="2190"/>
        <v>0</v>
      </c>
      <c r="EX3020">
        <f t="shared" si="2190"/>
        <v>0</v>
      </c>
      <c r="EY3020">
        <f t="shared" si="2190"/>
        <v>0</v>
      </c>
      <c r="EZ3020">
        <f t="shared" si="2190"/>
        <v>0</v>
      </c>
      <c r="FA3020">
        <f t="shared" si="2190"/>
        <v>0</v>
      </c>
      <c r="FB3020">
        <f t="shared" si="2190"/>
        <v>0</v>
      </c>
      <c r="FC3020">
        <f t="shared" si="2190"/>
        <v>0</v>
      </c>
      <c r="FD3020">
        <f t="shared" si="2190"/>
        <v>0</v>
      </c>
      <c r="FE3020">
        <f t="shared" si="2190"/>
        <v>0</v>
      </c>
      <c r="FF3020">
        <f t="shared" si="2190"/>
        <v>0</v>
      </c>
      <c r="FG3020">
        <f t="shared" si="2190"/>
        <v>0</v>
      </c>
      <c r="FH3020">
        <f t="shared" si="2190"/>
        <v>0</v>
      </c>
      <c r="FI3020">
        <f t="shared" si="2190"/>
        <v>0</v>
      </c>
      <c r="FJ3020">
        <f t="shared" si="2190"/>
        <v>0</v>
      </c>
      <c r="FK3020">
        <f t="shared" si="2190"/>
        <v>0</v>
      </c>
      <c r="FL3020">
        <f t="shared" si="2190"/>
        <v>0</v>
      </c>
      <c r="FM3020">
        <f t="shared" si="2190"/>
        <v>0</v>
      </c>
      <c r="FN3020">
        <f t="shared" si="2190"/>
        <v>0</v>
      </c>
      <c r="FO3020">
        <f t="shared" si="2190"/>
        <v>0</v>
      </c>
      <c r="FP3020">
        <f t="shared" si="2190"/>
        <v>0</v>
      </c>
      <c r="FQ3020">
        <f t="shared" si="2190"/>
        <v>0</v>
      </c>
      <c r="FR3020">
        <f t="shared" si="2190"/>
        <v>0</v>
      </c>
      <c r="FS3020">
        <f t="shared" ref="FS3020:GX3020" si="2191">FS3031</f>
        <v>0</v>
      </c>
      <c r="FT3020">
        <f t="shared" si="2191"/>
        <v>0</v>
      </c>
      <c r="FU3020">
        <f t="shared" si="2191"/>
        <v>0</v>
      </c>
      <c r="FV3020">
        <f t="shared" si="2191"/>
        <v>0</v>
      </c>
      <c r="FW3020">
        <f t="shared" si="2191"/>
        <v>0</v>
      </c>
      <c r="FX3020">
        <f t="shared" si="2191"/>
        <v>0</v>
      </c>
      <c r="FY3020">
        <f t="shared" si="2191"/>
        <v>0</v>
      </c>
      <c r="FZ3020">
        <f t="shared" si="2191"/>
        <v>0</v>
      </c>
      <c r="GA3020">
        <f t="shared" si="2191"/>
        <v>0</v>
      </c>
      <c r="GB3020">
        <f t="shared" si="2191"/>
        <v>0</v>
      </c>
      <c r="GC3020">
        <f t="shared" si="2191"/>
        <v>0</v>
      </c>
      <c r="GD3020">
        <f t="shared" si="2191"/>
        <v>0</v>
      </c>
      <c r="GE3020">
        <f t="shared" si="2191"/>
        <v>0</v>
      </c>
      <c r="GF3020">
        <f t="shared" si="2191"/>
        <v>0</v>
      </c>
      <c r="GG3020">
        <f t="shared" si="2191"/>
        <v>0</v>
      </c>
      <c r="GH3020">
        <f t="shared" si="2191"/>
        <v>0</v>
      </c>
      <c r="GI3020">
        <f t="shared" si="2191"/>
        <v>0</v>
      </c>
      <c r="GJ3020">
        <f t="shared" si="2191"/>
        <v>0</v>
      </c>
      <c r="GK3020">
        <f t="shared" si="2191"/>
        <v>0</v>
      </c>
      <c r="GL3020">
        <f t="shared" si="2191"/>
        <v>0</v>
      </c>
      <c r="GM3020">
        <f t="shared" si="2191"/>
        <v>0</v>
      </c>
      <c r="GN3020">
        <f t="shared" si="2191"/>
        <v>0</v>
      </c>
      <c r="GO3020">
        <f t="shared" si="2191"/>
        <v>0</v>
      </c>
      <c r="GP3020">
        <f t="shared" si="2191"/>
        <v>0</v>
      </c>
      <c r="GQ3020">
        <f t="shared" si="2191"/>
        <v>0</v>
      </c>
      <c r="GR3020">
        <f t="shared" si="2191"/>
        <v>0</v>
      </c>
      <c r="GS3020">
        <f t="shared" si="2191"/>
        <v>0</v>
      </c>
      <c r="GT3020">
        <f t="shared" si="2191"/>
        <v>0</v>
      </c>
      <c r="GU3020">
        <f t="shared" si="2191"/>
        <v>0</v>
      </c>
      <c r="GV3020">
        <f t="shared" si="2191"/>
        <v>0</v>
      </c>
      <c r="GW3020">
        <f t="shared" si="2191"/>
        <v>0</v>
      </c>
      <c r="GX3020">
        <f t="shared" si="2191"/>
        <v>0</v>
      </c>
    </row>
    <row r="3022" spans="1:245" x14ac:dyDescent="0.2">
      <c r="A3022">
        <v>17</v>
      </c>
      <c r="B3022">
        <v>1</v>
      </c>
      <c r="C3022">
        <f>ROW(SmtRes!A965)</f>
        <v>965</v>
      </c>
      <c r="D3022">
        <f>ROW(EtalonRes!A965)</f>
        <v>965</v>
      </c>
      <c r="E3022" t="s">
        <v>671</v>
      </c>
      <c r="F3022" t="s">
        <v>16</v>
      </c>
      <c r="G3022" t="s">
        <v>17</v>
      </c>
      <c r="H3022" t="s">
        <v>18</v>
      </c>
      <c r="I3022">
        <f>ROUND(5/100,9)</f>
        <v>0.05</v>
      </c>
      <c r="J3022">
        <v>0</v>
      </c>
      <c r="K3022">
        <f>ROUND(5/100,9)</f>
        <v>0.05</v>
      </c>
      <c r="O3022">
        <f t="shared" ref="O3022:O3029" si="2192">ROUND(CP3022,2)</f>
        <v>135.52000000000001</v>
      </c>
      <c r="P3022">
        <f t="shared" ref="P3022:P3029" si="2193">ROUND(CQ3022*I3022,2)</f>
        <v>0</v>
      </c>
      <c r="Q3022">
        <f t="shared" ref="Q3022:Q3029" si="2194">ROUND(CR3022*I3022,2)</f>
        <v>0</v>
      </c>
      <c r="R3022">
        <f t="shared" ref="R3022:R3029" si="2195">ROUND(CS3022*I3022,2)</f>
        <v>0</v>
      </c>
      <c r="S3022">
        <f t="shared" ref="S3022:S3029" si="2196">ROUND(CT3022*I3022,2)</f>
        <v>135.52000000000001</v>
      </c>
      <c r="T3022">
        <f t="shared" ref="T3022:T3029" si="2197">ROUND(CU3022*I3022,2)</f>
        <v>0</v>
      </c>
      <c r="U3022">
        <f t="shared" ref="U3022:U3029" si="2198">CV3022*I3022</f>
        <v>0.29199999999999998</v>
      </c>
      <c r="V3022">
        <f t="shared" ref="V3022:V3029" si="2199">CW3022*I3022</f>
        <v>0</v>
      </c>
      <c r="W3022">
        <f t="shared" ref="W3022:W3029" si="2200">ROUND(CX3022*I3022,2)</f>
        <v>0</v>
      </c>
      <c r="X3022">
        <f t="shared" ref="X3022:Y3029" si="2201">ROUND(CY3022,2)</f>
        <v>94.86</v>
      </c>
      <c r="Y3022">
        <f t="shared" si="2201"/>
        <v>13.55</v>
      </c>
      <c r="AA3022">
        <v>35364244</v>
      </c>
      <c r="AB3022">
        <f t="shared" ref="AB3022:AB3029" si="2202">ROUND((AC3022+AD3022+AF3022),6)</f>
        <v>2710.46</v>
      </c>
      <c r="AC3022">
        <f t="shared" ref="AC3022:AC3029" si="2203">ROUND((ES3022),6)</f>
        <v>0</v>
      </c>
      <c r="AD3022">
        <f t="shared" ref="AD3022:AD3029" si="2204">ROUND((((ET3022)-(EU3022))+AE3022),6)</f>
        <v>0</v>
      </c>
      <c r="AE3022">
        <f t="shared" ref="AE3022:AF3029" si="2205">ROUND((EU3022),6)</f>
        <v>0</v>
      </c>
      <c r="AF3022">
        <f t="shared" si="2205"/>
        <v>2710.46</v>
      </c>
      <c r="AG3022">
        <f t="shared" ref="AG3022:AG3029" si="2206">ROUND((AP3022),6)</f>
        <v>0</v>
      </c>
      <c r="AH3022">
        <f t="shared" ref="AH3022:AI3029" si="2207">(EW3022)</f>
        <v>5.84</v>
      </c>
      <c r="AI3022">
        <f t="shared" si="2207"/>
        <v>0</v>
      </c>
      <c r="AJ3022">
        <f t="shared" ref="AJ3022:AJ3029" si="2208">(AS3022)</f>
        <v>0</v>
      </c>
      <c r="AK3022">
        <v>2710.46</v>
      </c>
      <c r="AL3022">
        <v>0</v>
      </c>
      <c r="AM3022">
        <v>0</v>
      </c>
      <c r="AN3022">
        <v>0</v>
      </c>
      <c r="AO3022">
        <v>2710.46</v>
      </c>
      <c r="AP3022">
        <v>0</v>
      </c>
      <c r="AQ3022">
        <v>5.84</v>
      </c>
      <c r="AR3022">
        <v>0</v>
      </c>
      <c r="AS3022">
        <v>0</v>
      </c>
      <c r="AT3022">
        <v>70</v>
      </c>
      <c r="AU3022">
        <v>10</v>
      </c>
      <c r="AV3022">
        <v>1</v>
      </c>
      <c r="AW3022">
        <v>1</v>
      </c>
      <c r="AZ3022">
        <v>1</v>
      </c>
      <c r="BA3022">
        <v>1</v>
      </c>
      <c r="BB3022">
        <v>1</v>
      </c>
      <c r="BC3022">
        <v>1</v>
      </c>
      <c r="BD3022" t="s">
        <v>3</v>
      </c>
      <c r="BE3022" t="s">
        <v>3</v>
      </c>
      <c r="BF3022" t="s">
        <v>3</v>
      </c>
      <c r="BG3022" t="s">
        <v>3</v>
      </c>
      <c r="BH3022">
        <v>0</v>
      </c>
      <c r="BI3022">
        <v>4</v>
      </c>
      <c r="BJ3022" t="s">
        <v>19</v>
      </c>
      <c r="BM3022">
        <v>0</v>
      </c>
      <c r="BN3022">
        <v>0</v>
      </c>
      <c r="BO3022" t="s">
        <v>3</v>
      </c>
      <c r="BP3022">
        <v>0</v>
      </c>
      <c r="BQ3022">
        <v>1</v>
      </c>
      <c r="BR3022">
        <v>0</v>
      </c>
      <c r="BS3022">
        <v>1</v>
      </c>
      <c r="BT3022">
        <v>1</v>
      </c>
      <c r="BU3022">
        <v>1</v>
      </c>
      <c r="BV3022">
        <v>1</v>
      </c>
      <c r="BW3022">
        <v>1</v>
      </c>
      <c r="BX3022">
        <v>1</v>
      </c>
      <c r="BY3022" t="s">
        <v>3</v>
      </c>
      <c r="BZ3022">
        <v>70</v>
      </c>
      <c r="CA3022">
        <v>10</v>
      </c>
      <c r="CB3022" t="s">
        <v>3</v>
      </c>
      <c r="CE3022">
        <v>0</v>
      </c>
      <c r="CF3022">
        <v>0</v>
      </c>
      <c r="CG3022">
        <v>0</v>
      </c>
      <c r="CM3022">
        <v>0</v>
      </c>
      <c r="CN3022" t="s">
        <v>3</v>
      </c>
      <c r="CO3022">
        <v>0</v>
      </c>
      <c r="CP3022">
        <f t="shared" ref="CP3022:CP3029" si="2209">(P3022+Q3022+S3022)</f>
        <v>135.52000000000001</v>
      </c>
      <c r="CQ3022">
        <f t="shared" ref="CQ3022:CQ3029" si="2210">(AC3022*BC3022*AW3022)</f>
        <v>0</v>
      </c>
      <c r="CR3022">
        <f t="shared" ref="CR3022:CR3029" si="2211">((((ET3022)*BB3022-(EU3022)*BS3022)+AE3022*BS3022)*AV3022)</f>
        <v>0</v>
      </c>
      <c r="CS3022">
        <f t="shared" ref="CS3022:CS3029" si="2212">(AE3022*BS3022*AV3022)</f>
        <v>0</v>
      </c>
      <c r="CT3022">
        <f t="shared" ref="CT3022:CT3029" si="2213">(AF3022*BA3022*AV3022)</f>
        <v>2710.46</v>
      </c>
      <c r="CU3022">
        <f t="shared" ref="CU3022:CU3029" si="2214">AG3022</f>
        <v>0</v>
      </c>
      <c r="CV3022">
        <f t="shared" ref="CV3022:CV3029" si="2215">(AH3022*AV3022)</f>
        <v>5.84</v>
      </c>
      <c r="CW3022">
        <f t="shared" ref="CW3022:CX3029" si="2216">AI3022</f>
        <v>0</v>
      </c>
      <c r="CX3022">
        <f t="shared" si="2216"/>
        <v>0</v>
      </c>
      <c r="CY3022">
        <f t="shared" ref="CY3022:CY3029" si="2217">((S3022*BZ3022)/100)</f>
        <v>94.864000000000019</v>
      </c>
      <c r="CZ3022">
        <f t="shared" ref="CZ3022:CZ3029" si="2218">((S3022*CA3022)/100)</f>
        <v>13.552</v>
      </c>
      <c r="DC3022" t="s">
        <v>3</v>
      </c>
      <c r="DD3022" t="s">
        <v>3</v>
      </c>
      <c r="DE3022" t="s">
        <v>3</v>
      </c>
      <c r="DF3022" t="s">
        <v>3</v>
      </c>
      <c r="DG3022" t="s">
        <v>3</v>
      </c>
      <c r="DH3022" t="s">
        <v>3</v>
      </c>
      <c r="DI3022" t="s">
        <v>3</v>
      </c>
      <c r="DJ3022" t="s">
        <v>3</v>
      </c>
      <c r="DK3022" t="s">
        <v>3</v>
      </c>
      <c r="DL3022" t="s">
        <v>3</v>
      </c>
      <c r="DM3022" t="s">
        <v>3</v>
      </c>
      <c r="DN3022">
        <v>0</v>
      </c>
      <c r="DO3022">
        <v>0</v>
      </c>
      <c r="DP3022">
        <v>1</v>
      </c>
      <c r="DQ3022">
        <v>1</v>
      </c>
      <c r="DU3022">
        <v>1010</v>
      </c>
      <c r="DV3022" t="s">
        <v>18</v>
      </c>
      <c r="DW3022" t="s">
        <v>18</v>
      </c>
      <c r="DX3022">
        <v>100</v>
      </c>
      <c r="DZ3022" t="s">
        <v>3</v>
      </c>
      <c r="EA3022" t="s">
        <v>3</v>
      </c>
      <c r="EB3022" t="s">
        <v>3</v>
      </c>
      <c r="EC3022" t="s">
        <v>3</v>
      </c>
      <c r="EE3022">
        <v>35096056</v>
      </c>
      <c r="EF3022">
        <v>1</v>
      </c>
      <c r="EG3022" t="s">
        <v>20</v>
      </c>
      <c r="EH3022">
        <v>0</v>
      </c>
      <c r="EI3022" t="s">
        <v>3</v>
      </c>
      <c r="EJ3022">
        <v>4</v>
      </c>
      <c r="EK3022">
        <v>0</v>
      </c>
      <c r="EL3022" t="s">
        <v>21</v>
      </c>
      <c r="EM3022" t="s">
        <v>22</v>
      </c>
      <c r="EO3022" t="s">
        <v>3</v>
      </c>
      <c r="EQ3022">
        <v>0</v>
      </c>
      <c r="ER3022">
        <v>2710.46</v>
      </c>
      <c r="ES3022">
        <v>0</v>
      </c>
      <c r="ET3022">
        <v>0</v>
      </c>
      <c r="EU3022">
        <v>0</v>
      </c>
      <c r="EV3022">
        <v>2710.46</v>
      </c>
      <c r="EW3022">
        <v>5.84</v>
      </c>
      <c r="EX3022">
        <v>0</v>
      </c>
      <c r="EY3022">
        <v>0</v>
      </c>
      <c r="FQ3022">
        <v>0</v>
      </c>
      <c r="FR3022">
        <v>0</v>
      </c>
      <c r="FS3022">
        <v>0</v>
      </c>
      <c r="FX3022">
        <v>70</v>
      </c>
      <c r="FY3022">
        <v>10</v>
      </c>
      <c r="GA3022" t="s">
        <v>3</v>
      </c>
      <c r="GD3022">
        <v>0</v>
      </c>
      <c r="GF3022">
        <v>-931379651</v>
      </c>
      <c r="GG3022">
        <v>2</v>
      </c>
      <c r="GH3022">
        <v>1</v>
      </c>
      <c r="GI3022">
        <v>-2</v>
      </c>
      <c r="GJ3022">
        <v>0</v>
      </c>
      <c r="GK3022">
        <f>ROUND(R3022*(R12)/100,2)</f>
        <v>0</v>
      </c>
      <c r="GL3022">
        <f t="shared" ref="GL3022:GL3029" si="2219">ROUND(IF(AND(BH3022=3,BI3022=3,FS3022&lt;&gt;0),P3022,0),2)</f>
        <v>0</v>
      </c>
      <c r="GM3022">
        <f t="shared" ref="GM3022:GM3029" si="2220">ROUND(O3022+X3022+Y3022+GK3022,2)+GX3022</f>
        <v>243.93</v>
      </c>
      <c r="GN3022">
        <f t="shared" ref="GN3022:GN3029" si="2221">IF(OR(BI3022=0,BI3022=1),GM3022-GX3022,0)</f>
        <v>0</v>
      </c>
      <c r="GO3022">
        <f t="shared" ref="GO3022:GO3029" si="2222">IF(BI3022=2,GM3022-GX3022,0)</f>
        <v>0</v>
      </c>
      <c r="GP3022">
        <f t="shared" ref="GP3022:GP3029" si="2223">IF(BI3022=4,GM3022-GX3022,0)</f>
        <v>243.93</v>
      </c>
      <c r="GR3022">
        <v>0</v>
      </c>
      <c r="GS3022">
        <v>3</v>
      </c>
      <c r="GT3022">
        <v>0</v>
      </c>
      <c r="GU3022" t="s">
        <v>3</v>
      </c>
      <c r="GV3022">
        <f t="shared" ref="GV3022:GV3029" si="2224">ROUND((GT3022),6)</f>
        <v>0</v>
      </c>
      <c r="GW3022">
        <v>1</v>
      </c>
      <c r="GX3022">
        <f t="shared" ref="GX3022:GX3029" si="2225">ROUND(HC3022*I3022,2)</f>
        <v>0</v>
      </c>
      <c r="HA3022">
        <v>0</v>
      </c>
      <c r="HB3022">
        <v>0</v>
      </c>
      <c r="HC3022">
        <f t="shared" ref="HC3022:HC3029" si="2226">GV3022*GW3022</f>
        <v>0</v>
      </c>
      <c r="HE3022" t="s">
        <v>3</v>
      </c>
      <c r="HF3022" t="s">
        <v>3</v>
      </c>
      <c r="HM3022" t="s">
        <v>3</v>
      </c>
      <c r="HN3022" t="s">
        <v>3</v>
      </c>
      <c r="HO3022" t="s">
        <v>3</v>
      </c>
      <c r="HP3022" t="s">
        <v>3</v>
      </c>
      <c r="HQ3022" t="s">
        <v>3</v>
      </c>
      <c r="HS3022">
        <v>0</v>
      </c>
      <c r="IK3022">
        <v>0</v>
      </c>
    </row>
    <row r="3023" spans="1:245" x14ac:dyDescent="0.2">
      <c r="A3023">
        <v>17</v>
      </c>
      <c r="B3023">
        <v>1</v>
      </c>
      <c r="C3023">
        <f>ROW(SmtRes!A969)</f>
        <v>969</v>
      </c>
      <c r="D3023">
        <f>ROW(EtalonRes!A969)</f>
        <v>969</v>
      </c>
      <c r="E3023" t="s">
        <v>672</v>
      </c>
      <c r="F3023" t="s">
        <v>227</v>
      </c>
      <c r="G3023" t="s">
        <v>228</v>
      </c>
      <c r="H3023" t="s">
        <v>229</v>
      </c>
      <c r="I3023">
        <f>ROUND(2/10,9)</f>
        <v>0.2</v>
      </c>
      <c r="J3023">
        <v>0</v>
      </c>
      <c r="K3023">
        <f>ROUND(2/10,9)</f>
        <v>0.2</v>
      </c>
      <c r="O3023">
        <f t="shared" si="2192"/>
        <v>85.31</v>
      </c>
      <c r="P3023">
        <f t="shared" si="2193"/>
        <v>22.46</v>
      </c>
      <c r="Q3023">
        <f t="shared" si="2194"/>
        <v>1.8</v>
      </c>
      <c r="R3023">
        <f t="shared" si="2195"/>
        <v>0.03</v>
      </c>
      <c r="S3023">
        <f t="shared" si="2196"/>
        <v>61.05</v>
      </c>
      <c r="T3023">
        <f t="shared" si="2197"/>
        <v>0</v>
      </c>
      <c r="U3023">
        <f t="shared" si="2198"/>
        <v>8.4000000000000005E-2</v>
      </c>
      <c r="V3023">
        <f t="shared" si="2199"/>
        <v>0</v>
      </c>
      <c r="W3023">
        <f t="shared" si="2200"/>
        <v>0</v>
      </c>
      <c r="X3023">
        <f t="shared" si="2201"/>
        <v>42.74</v>
      </c>
      <c r="Y3023">
        <f t="shared" si="2201"/>
        <v>6.11</v>
      </c>
      <c r="AA3023">
        <v>35364244</v>
      </c>
      <c r="AB3023">
        <f t="shared" si="2202"/>
        <v>426.58</v>
      </c>
      <c r="AC3023">
        <f t="shared" si="2203"/>
        <v>112.32</v>
      </c>
      <c r="AD3023">
        <f t="shared" si="2204"/>
        <v>8.99</v>
      </c>
      <c r="AE3023">
        <f t="shared" si="2205"/>
        <v>0.13</v>
      </c>
      <c r="AF3023">
        <f t="shared" si="2205"/>
        <v>305.27</v>
      </c>
      <c r="AG3023">
        <f t="shared" si="2206"/>
        <v>0</v>
      </c>
      <c r="AH3023">
        <f t="shared" si="2207"/>
        <v>0.42</v>
      </c>
      <c r="AI3023">
        <f t="shared" si="2207"/>
        <v>0</v>
      </c>
      <c r="AJ3023">
        <f t="shared" si="2208"/>
        <v>0</v>
      </c>
      <c r="AK3023">
        <v>426.58</v>
      </c>
      <c r="AL3023">
        <v>112.32</v>
      </c>
      <c r="AM3023">
        <v>8.99</v>
      </c>
      <c r="AN3023">
        <v>0.13</v>
      </c>
      <c r="AO3023">
        <v>305.27</v>
      </c>
      <c r="AP3023">
        <v>0</v>
      </c>
      <c r="AQ3023">
        <v>0.42</v>
      </c>
      <c r="AR3023">
        <v>0</v>
      </c>
      <c r="AS3023">
        <v>0</v>
      </c>
      <c r="AT3023">
        <v>70</v>
      </c>
      <c r="AU3023">
        <v>10</v>
      </c>
      <c r="AV3023">
        <v>1</v>
      </c>
      <c r="AW3023">
        <v>1</v>
      </c>
      <c r="AZ3023">
        <v>1</v>
      </c>
      <c r="BA3023">
        <v>1</v>
      </c>
      <c r="BB3023">
        <v>1</v>
      </c>
      <c r="BC3023">
        <v>1</v>
      </c>
      <c r="BD3023" t="s">
        <v>3</v>
      </c>
      <c r="BE3023" t="s">
        <v>3</v>
      </c>
      <c r="BF3023" t="s">
        <v>3</v>
      </c>
      <c r="BG3023" t="s">
        <v>3</v>
      </c>
      <c r="BH3023">
        <v>0</v>
      </c>
      <c r="BI3023">
        <v>4</v>
      </c>
      <c r="BJ3023" t="s">
        <v>230</v>
      </c>
      <c r="BM3023">
        <v>0</v>
      </c>
      <c r="BN3023">
        <v>0</v>
      </c>
      <c r="BO3023" t="s">
        <v>3</v>
      </c>
      <c r="BP3023">
        <v>0</v>
      </c>
      <c r="BQ3023">
        <v>1</v>
      </c>
      <c r="BR3023">
        <v>0</v>
      </c>
      <c r="BS3023">
        <v>1</v>
      </c>
      <c r="BT3023">
        <v>1</v>
      </c>
      <c r="BU3023">
        <v>1</v>
      </c>
      <c r="BV3023">
        <v>1</v>
      </c>
      <c r="BW3023">
        <v>1</v>
      </c>
      <c r="BX3023">
        <v>1</v>
      </c>
      <c r="BY3023" t="s">
        <v>3</v>
      </c>
      <c r="BZ3023">
        <v>70</v>
      </c>
      <c r="CA3023">
        <v>10</v>
      </c>
      <c r="CB3023" t="s">
        <v>3</v>
      </c>
      <c r="CE3023">
        <v>0</v>
      </c>
      <c r="CF3023">
        <v>0</v>
      </c>
      <c r="CG3023">
        <v>0</v>
      </c>
      <c r="CM3023">
        <v>0</v>
      </c>
      <c r="CN3023" t="s">
        <v>3</v>
      </c>
      <c r="CO3023">
        <v>0</v>
      </c>
      <c r="CP3023">
        <f t="shared" si="2209"/>
        <v>85.31</v>
      </c>
      <c r="CQ3023">
        <f t="shared" si="2210"/>
        <v>112.32</v>
      </c>
      <c r="CR3023">
        <f t="shared" si="2211"/>
        <v>8.99</v>
      </c>
      <c r="CS3023">
        <f t="shared" si="2212"/>
        <v>0.13</v>
      </c>
      <c r="CT3023">
        <f t="shared" si="2213"/>
        <v>305.27</v>
      </c>
      <c r="CU3023">
        <f t="shared" si="2214"/>
        <v>0</v>
      </c>
      <c r="CV3023">
        <f t="shared" si="2215"/>
        <v>0.42</v>
      </c>
      <c r="CW3023">
        <f t="shared" si="2216"/>
        <v>0</v>
      </c>
      <c r="CX3023">
        <f t="shared" si="2216"/>
        <v>0</v>
      </c>
      <c r="CY3023">
        <f t="shared" si="2217"/>
        <v>42.734999999999999</v>
      </c>
      <c r="CZ3023">
        <f t="shared" si="2218"/>
        <v>6.1050000000000004</v>
      </c>
      <c r="DC3023" t="s">
        <v>3</v>
      </c>
      <c r="DD3023" t="s">
        <v>3</v>
      </c>
      <c r="DE3023" t="s">
        <v>3</v>
      </c>
      <c r="DF3023" t="s">
        <v>3</v>
      </c>
      <c r="DG3023" t="s">
        <v>3</v>
      </c>
      <c r="DH3023" t="s">
        <v>3</v>
      </c>
      <c r="DI3023" t="s">
        <v>3</v>
      </c>
      <c r="DJ3023" t="s">
        <v>3</v>
      </c>
      <c r="DK3023" t="s">
        <v>3</v>
      </c>
      <c r="DL3023" t="s">
        <v>3</v>
      </c>
      <c r="DM3023" t="s">
        <v>3</v>
      </c>
      <c r="DN3023">
        <v>0</v>
      </c>
      <c r="DO3023">
        <v>0</v>
      </c>
      <c r="DP3023">
        <v>1</v>
      </c>
      <c r="DQ3023">
        <v>1</v>
      </c>
      <c r="DU3023">
        <v>1013</v>
      </c>
      <c r="DV3023" t="s">
        <v>229</v>
      </c>
      <c r="DW3023" t="s">
        <v>229</v>
      </c>
      <c r="DX3023">
        <v>1</v>
      </c>
      <c r="DZ3023" t="s">
        <v>3</v>
      </c>
      <c r="EA3023" t="s">
        <v>3</v>
      </c>
      <c r="EB3023" t="s">
        <v>3</v>
      </c>
      <c r="EC3023" t="s">
        <v>3</v>
      </c>
      <c r="EE3023">
        <v>35096056</v>
      </c>
      <c r="EF3023">
        <v>1</v>
      </c>
      <c r="EG3023" t="s">
        <v>20</v>
      </c>
      <c r="EH3023">
        <v>0</v>
      </c>
      <c r="EI3023" t="s">
        <v>3</v>
      </c>
      <c r="EJ3023">
        <v>4</v>
      </c>
      <c r="EK3023">
        <v>0</v>
      </c>
      <c r="EL3023" t="s">
        <v>21</v>
      </c>
      <c r="EM3023" t="s">
        <v>22</v>
      </c>
      <c r="EO3023" t="s">
        <v>3</v>
      </c>
      <c r="EQ3023">
        <v>0</v>
      </c>
      <c r="ER3023">
        <v>426.58</v>
      </c>
      <c r="ES3023">
        <v>112.32</v>
      </c>
      <c r="ET3023">
        <v>8.99</v>
      </c>
      <c r="EU3023">
        <v>0.13</v>
      </c>
      <c r="EV3023">
        <v>305.27</v>
      </c>
      <c r="EW3023">
        <v>0.42</v>
      </c>
      <c r="EX3023">
        <v>0</v>
      </c>
      <c r="EY3023">
        <v>0</v>
      </c>
      <c r="FQ3023">
        <v>0</v>
      </c>
      <c r="FR3023">
        <v>0</v>
      </c>
      <c r="FS3023">
        <v>0</v>
      </c>
      <c r="FX3023">
        <v>70</v>
      </c>
      <c r="FY3023">
        <v>10</v>
      </c>
      <c r="GA3023" t="s">
        <v>3</v>
      </c>
      <c r="GD3023">
        <v>0</v>
      </c>
      <c r="GF3023">
        <v>94825724</v>
      </c>
      <c r="GG3023">
        <v>2</v>
      </c>
      <c r="GH3023">
        <v>1</v>
      </c>
      <c r="GI3023">
        <v>-2</v>
      </c>
      <c r="GJ3023">
        <v>0</v>
      </c>
      <c r="GK3023">
        <f>ROUND(R3023*(R12)/100,2)</f>
        <v>0.03</v>
      </c>
      <c r="GL3023">
        <f t="shared" si="2219"/>
        <v>0</v>
      </c>
      <c r="GM3023">
        <f t="shared" si="2220"/>
        <v>134.19</v>
      </c>
      <c r="GN3023">
        <f t="shared" si="2221"/>
        <v>0</v>
      </c>
      <c r="GO3023">
        <f t="shared" si="2222"/>
        <v>0</v>
      </c>
      <c r="GP3023">
        <f t="shared" si="2223"/>
        <v>134.19</v>
      </c>
      <c r="GR3023">
        <v>0</v>
      </c>
      <c r="GS3023">
        <v>3</v>
      </c>
      <c r="GT3023">
        <v>0</v>
      </c>
      <c r="GU3023" t="s">
        <v>3</v>
      </c>
      <c r="GV3023">
        <f t="shared" si="2224"/>
        <v>0</v>
      </c>
      <c r="GW3023">
        <v>1</v>
      </c>
      <c r="GX3023">
        <f t="shared" si="2225"/>
        <v>0</v>
      </c>
      <c r="HA3023">
        <v>0</v>
      </c>
      <c r="HB3023">
        <v>0</v>
      </c>
      <c r="HC3023">
        <f t="shared" si="2226"/>
        <v>0</v>
      </c>
      <c r="HE3023" t="s">
        <v>3</v>
      </c>
      <c r="HF3023" t="s">
        <v>3</v>
      </c>
      <c r="HM3023" t="s">
        <v>3</v>
      </c>
      <c r="HN3023" t="s">
        <v>3</v>
      </c>
      <c r="HO3023" t="s">
        <v>3</v>
      </c>
      <c r="HP3023" t="s">
        <v>3</v>
      </c>
      <c r="HQ3023" t="s">
        <v>3</v>
      </c>
      <c r="HS3023">
        <v>0</v>
      </c>
      <c r="IK3023">
        <v>0</v>
      </c>
    </row>
    <row r="3024" spans="1:245" x14ac:dyDescent="0.2">
      <c r="A3024">
        <v>17</v>
      </c>
      <c r="B3024">
        <v>1</v>
      </c>
      <c r="C3024">
        <f>ROW(SmtRes!A972)</f>
        <v>972</v>
      </c>
      <c r="D3024">
        <f>ROW(EtalonRes!A972)</f>
        <v>972</v>
      </c>
      <c r="E3024" t="s">
        <v>673</v>
      </c>
      <c r="F3024" t="s">
        <v>232</v>
      </c>
      <c r="G3024" t="s">
        <v>233</v>
      </c>
      <c r="H3024" t="s">
        <v>26</v>
      </c>
      <c r="I3024">
        <f>ROUND(1/100,9)</f>
        <v>0.01</v>
      </c>
      <c r="J3024">
        <v>0</v>
      </c>
      <c r="K3024">
        <f>ROUND(1/100,9)</f>
        <v>0.01</v>
      </c>
      <c r="O3024">
        <f t="shared" si="2192"/>
        <v>142.13999999999999</v>
      </c>
      <c r="P3024">
        <f t="shared" si="2193"/>
        <v>0</v>
      </c>
      <c r="Q3024">
        <f t="shared" si="2194"/>
        <v>59.94</v>
      </c>
      <c r="R3024">
        <f t="shared" si="2195"/>
        <v>30.4</v>
      </c>
      <c r="S3024">
        <f t="shared" si="2196"/>
        <v>82.2</v>
      </c>
      <c r="T3024">
        <f t="shared" si="2197"/>
        <v>0</v>
      </c>
      <c r="U3024">
        <f t="shared" si="2198"/>
        <v>0.14000000000000001</v>
      </c>
      <c r="V3024">
        <f t="shared" si="2199"/>
        <v>0</v>
      </c>
      <c r="W3024">
        <f t="shared" si="2200"/>
        <v>0</v>
      </c>
      <c r="X3024">
        <f t="shared" si="2201"/>
        <v>57.54</v>
      </c>
      <c r="Y3024">
        <f t="shared" si="2201"/>
        <v>8.2200000000000006</v>
      </c>
      <c r="AA3024">
        <v>35364244</v>
      </c>
      <c r="AB3024">
        <f t="shared" si="2202"/>
        <v>14213.53</v>
      </c>
      <c r="AC3024">
        <f t="shared" si="2203"/>
        <v>0</v>
      </c>
      <c r="AD3024">
        <f t="shared" si="2204"/>
        <v>5993.85</v>
      </c>
      <c r="AE3024">
        <f t="shared" si="2205"/>
        <v>3040.45</v>
      </c>
      <c r="AF3024">
        <f t="shared" si="2205"/>
        <v>8219.68</v>
      </c>
      <c r="AG3024">
        <f t="shared" si="2206"/>
        <v>0</v>
      </c>
      <c r="AH3024">
        <f t="shared" si="2207"/>
        <v>14</v>
      </c>
      <c r="AI3024">
        <f t="shared" si="2207"/>
        <v>0</v>
      </c>
      <c r="AJ3024">
        <f t="shared" si="2208"/>
        <v>0</v>
      </c>
      <c r="AK3024">
        <v>14213.53</v>
      </c>
      <c r="AL3024">
        <v>0</v>
      </c>
      <c r="AM3024">
        <v>5993.85</v>
      </c>
      <c r="AN3024">
        <v>3040.45</v>
      </c>
      <c r="AO3024">
        <v>8219.68</v>
      </c>
      <c r="AP3024">
        <v>0</v>
      </c>
      <c r="AQ3024">
        <v>14</v>
      </c>
      <c r="AR3024">
        <v>0</v>
      </c>
      <c r="AS3024">
        <v>0</v>
      </c>
      <c r="AT3024">
        <v>70</v>
      </c>
      <c r="AU3024">
        <v>10</v>
      </c>
      <c r="AV3024">
        <v>1</v>
      </c>
      <c r="AW3024">
        <v>1</v>
      </c>
      <c r="AZ3024">
        <v>1</v>
      </c>
      <c r="BA3024">
        <v>1</v>
      </c>
      <c r="BB3024">
        <v>1</v>
      </c>
      <c r="BC3024">
        <v>1</v>
      </c>
      <c r="BD3024" t="s">
        <v>3</v>
      </c>
      <c r="BE3024" t="s">
        <v>3</v>
      </c>
      <c r="BF3024" t="s">
        <v>3</v>
      </c>
      <c r="BG3024" t="s">
        <v>3</v>
      </c>
      <c r="BH3024">
        <v>0</v>
      </c>
      <c r="BI3024">
        <v>4</v>
      </c>
      <c r="BJ3024" t="s">
        <v>234</v>
      </c>
      <c r="BM3024">
        <v>0</v>
      </c>
      <c r="BN3024">
        <v>0</v>
      </c>
      <c r="BO3024" t="s">
        <v>3</v>
      </c>
      <c r="BP3024">
        <v>0</v>
      </c>
      <c r="BQ3024">
        <v>1</v>
      </c>
      <c r="BR3024">
        <v>0</v>
      </c>
      <c r="BS3024">
        <v>1</v>
      </c>
      <c r="BT3024">
        <v>1</v>
      </c>
      <c r="BU3024">
        <v>1</v>
      </c>
      <c r="BV3024">
        <v>1</v>
      </c>
      <c r="BW3024">
        <v>1</v>
      </c>
      <c r="BX3024">
        <v>1</v>
      </c>
      <c r="BY3024" t="s">
        <v>3</v>
      </c>
      <c r="BZ3024">
        <v>70</v>
      </c>
      <c r="CA3024">
        <v>10</v>
      </c>
      <c r="CB3024" t="s">
        <v>3</v>
      </c>
      <c r="CE3024">
        <v>0</v>
      </c>
      <c r="CF3024">
        <v>0</v>
      </c>
      <c r="CG3024">
        <v>0</v>
      </c>
      <c r="CM3024">
        <v>0</v>
      </c>
      <c r="CN3024" t="s">
        <v>3</v>
      </c>
      <c r="CO3024">
        <v>0</v>
      </c>
      <c r="CP3024">
        <f t="shared" si="2209"/>
        <v>142.13999999999999</v>
      </c>
      <c r="CQ3024">
        <f t="shared" si="2210"/>
        <v>0</v>
      </c>
      <c r="CR3024">
        <f t="shared" si="2211"/>
        <v>5993.85</v>
      </c>
      <c r="CS3024">
        <f t="shared" si="2212"/>
        <v>3040.45</v>
      </c>
      <c r="CT3024">
        <f t="shared" si="2213"/>
        <v>8219.68</v>
      </c>
      <c r="CU3024">
        <f t="shared" si="2214"/>
        <v>0</v>
      </c>
      <c r="CV3024">
        <f t="shared" si="2215"/>
        <v>14</v>
      </c>
      <c r="CW3024">
        <f t="shared" si="2216"/>
        <v>0</v>
      </c>
      <c r="CX3024">
        <f t="shared" si="2216"/>
        <v>0</v>
      </c>
      <c r="CY3024">
        <f t="shared" si="2217"/>
        <v>57.54</v>
      </c>
      <c r="CZ3024">
        <f t="shared" si="2218"/>
        <v>8.2200000000000006</v>
      </c>
      <c r="DC3024" t="s">
        <v>3</v>
      </c>
      <c r="DD3024" t="s">
        <v>3</v>
      </c>
      <c r="DE3024" t="s">
        <v>3</v>
      </c>
      <c r="DF3024" t="s">
        <v>3</v>
      </c>
      <c r="DG3024" t="s">
        <v>3</v>
      </c>
      <c r="DH3024" t="s">
        <v>3</v>
      </c>
      <c r="DI3024" t="s">
        <v>3</v>
      </c>
      <c r="DJ3024" t="s">
        <v>3</v>
      </c>
      <c r="DK3024" t="s">
        <v>3</v>
      </c>
      <c r="DL3024" t="s">
        <v>3</v>
      </c>
      <c r="DM3024" t="s">
        <v>3</v>
      </c>
      <c r="DN3024">
        <v>0</v>
      </c>
      <c r="DO3024">
        <v>0</v>
      </c>
      <c r="DP3024">
        <v>1</v>
      </c>
      <c r="DQ3024">
        <v>1</v>
      </c>
      <c r="DU3024">
        <v>1003</v>
      </c>
      <c r="DV3024" t="s">
        <v>26</v>
      </c>
      <c r="DW3024" t="s">
        <v>26</v>
      </c>
      <c r="DX3024">
        <v>100</v>
      </c>
      <c r="DZ3024" t="s">
        <v>3</v>
      </c>
      <c r="EA3024" t="s">
        <v>3</v>
      </c>
      <c r="EB3024" t="s">
        <v>3</v>
      </c>
      <c r="EC3024" t="s">
        <v>3</v>
      </c>
      <c r="EE3024">
        <v>35096056</v>
      </c>
      <c r="EF3024">
        <v>1</v>
      </c>
      <c r="EG3024" t="s">
        <v>20</v>
      </c>
      <c r="EH3024">
        <v>0</v>
      </c>
      <c r="EI3024" t="s">
        <v>3</v>
      </c>
      <c r="EJ3024">
        <v>4</v>
      </c>
      <c r="EK3024">
        <v>0</v>
      </c>
      <c r="EL3024" t="s">
        <v>21</v>
      </c>
      <c r="EM3024" t="s">
        <v>22</v>
      </c>
      <c r="EO3024" t="s">
        <v>3</v>
      </c>
      <c r="EQ3024">
        <v>0</v>
      </c>
      <c r="ER3024">
        <v>14213.53</v>
      </c>
      <c r="ES3024">
        <v>0</v>
      </c>
      <c r="ET3024">
        <v>5993.85</v>
      </c>
      <c r="EU3024">
        <v>3040.45</v>
      </c>
      <c r="EV3024">
        <v>8219.68</v>
      </c>
      <c r="EW3024">
        <v>14</v>
      </c>
      <c r="EX3024">
        <v>0</v>
      </c>
      <c r="EY3024">
        <v>0</v>
      </c>
      <c r="FQ3024">
        <v>0</v>
      </c>
      <c r="FR3024">
        <v>0</v>
      </c>
      <c r="FS3024">
        <v>0</v>
      </c>
      <c r="FX3024">
        <v>70</v>
      </c>
      <c r="FY3024">
        <v>10</v>
      </c>
      <c r="GA3024" t="s">
        <v>3</v>
      </c>
      <c r="GD3024">
        <v>0</v>
      </c>
      <c r="GF3024">
        <v>-140188742</v>
      </c>
      <c r="GG3024">
        <v>2</v>
      </c>
      <c r="GH3024">
        <v>1</v>
      </c>
      <c r="GI3024">
        <v>-2</v>
      </c>
      <c r="GJ3024">
        <v>0</v>
      </c>
      <c r="GK3024">
        <f>ROUND(R3024*(R12)/100,2)</f>
        <v>32.83</v>
      </c>
      <c r="GL3024">
        <f t="shared" si="2219"/>
        <v>0</v>
      </c>
      <c r="GM3024">
        <f t="shared" si="2220"/>
        <v>240.73</v>
      </c>
      <c r="GN3024">
        <f t="shared" si="2221"/>
        <v>0</v>
      </c>
      <c r="GO3024">
        <f t="shared" si="2222"/>
        <v>0</v>
      </c>
      <c r="GP3024">
        <f t="shared" si="2223"/>
        <v>240.73</v>
      </c>
      <c r="GR3024">
        <v>0</v>
      </c>
      <c r="GS3024">
        <v>3</v>
      </c>
      <c r="GT3024">
        <v>0</v>
      </c>
      <c r="GU3024" t="s">
        <v>3</v>
      </c>
      <c r="GV3024">
        <f t="shared" si="2224"/>
        <v>0</v>
      </c>
      <c r="GW3024">
        <v>1</v>
      </c>
      <c r="GX3024">
        <f t="shared" si="2225"/>
        <v>0</v>
      </c>
      <c r="HA3024">
        <v>0</v>
      </c>
      <c r="HB3024">
        <v>0</v>
      </c>
      <c r="HC3024">
        <f t="shared" si="2226"/>
        <v>0</v>
      </c>
      <c r="HE3024" t="s">
        <v>3</v>
      </c>
      <c r="HF3024" t="s">
        <v>3</v>
      </c>
      <c r="HM3024" t="s">
        <v>3</v>
      </c>
      <c r="HN3024" t="s">
        <v>3</v>
      </c>
      <c r="HO3024" t="s">
        <v>3</v>
      </c>
      <c r="HP3024" t="s">
        <v>3</v>
      </c>
      <c r="HQ3024" t="s">
        <v>3</v>
      </c>
      <c r="HS3024">
        <v>0</v>
      </c>
      <c r="IK3024">
        <v>0</v>
      </c>
    </row>
    <row r="3025" spans="1:245" x14ac:dyDescent="0.2">
      <c r="A3025">
        <v>17</v>
      </c>
      <c r="B3025">
        <v>1</v>
      </c>
      <c r="E3025" t="s">
        <v>674</v>
      </c>
      <c r="F3025" t="s">
        <v>236</v>
      </c>
      <c r="G3025" t="s">
        <v>237</v>
      </c>
      <c r="H3025" t="s">
        <v>35</v>
      </c>
      <c r="I3025">
        <v>1E-3</v>
      </c>
      <c r="J3025">
        <v>0</v>
      </c>
      <c r="K3025">
        <v>1E-3</v>
      </c>
      <c r="O3025">
        <f t="shared" si="2192"/>
        <v>99.86</v>
      </c>
      <c r="P3025">
        <f t="shared" si="2193"/>
        <v>99.86</v>
      </c>
      <c r="Q3025">
        <f t="shared" si="2194"/>
        <v>0</v>
      </c>
      <c r="R3025">
        <f t="shared" si="2195"/>
        <v>0</v>
      </c>
      <c r="S3025">
        <f t="shared" si="2196"/>
        <v>0</v>
      </c>
      <c r="T3025">
        <f t="shared" si="2197"/>
        <v>0</v>
      </c>
      <c r="U3025">
        <f t="shared" si="2198"/>
        <v>0</v>
      </c>
      <c r="V3025">
        <f t="shared" si="2199"/>
        <v>0</v>
      </c>
      <c r="W3025">
        <f t="shared" si="2200"/>
        <v>0</v>
      </c>
      <c r="X3025">
        <f t="shared" si="2201"/>
        <v>0</v>
      </c>
      <c r="Y3025">
        <f t="shared" si="2201"/>
        <v>0</v>
      </c>
      <c r="AA3025">
        <v>35364244</v>
      </c>
      <c r="AB3025">
        <f t="shared" si="2202"/>
        <v>99860.32</v>
      </c>
      <c r="AC3025">
        <f t="shared" si="2203"/>
        <v>99860.32</v>
      </c>
      <c r="AD3025">
        <f t="shared" si="2204"/>
        <v>0</v>
      </c>
      <c r="AE3025">
        <f t="shared" si="2205"/>
        <v>0</v>
      </c>
      <c r="AF3025">
        <f t="shared" si="2205"/>
        <v>0</v>
      </c>
      <c r="AG3025">
        <f t="shared" si="2206"/>
        <v>0</v>
      </c>
      <c r="AH3025">
        <f t="shared" si="2207"/>
        <v>0</v>
      </c>
      <c r="AI3025">
        <f t="shared" si="2207"/>
        <v>0</v>
      </c>
      <c r="AJ3025">
        <f t="shared" si="2208"/>
        <v>0</v>
      </c>
      <c r="AK3025">
        <v>99860.32</v>
      </c>
      <c r="AL3025">
        <v>99860.32</v>
      </c>
      <c r="AM3025">
        <v>0</v>
      </c>
      <c r="AN3025">
        <v>0</v>
      </c>
      <c r="AO3025">
        <v>0</v>
      </c>
      <c r="AP3025">
        <v>0</v>
      </c>
      <c r="AQ3025">
        <v>0</v>
      </c>
      <c r="AR3025">
        <v>0</v>
      </c>
      <c r="AS3025">
        <v>0</v>
      </c>
      <c r="AT3025">
        <v>70</v>
      </c>
      <c r="AU3025">
        <v>10</v>
      </c>
      <c r="AV3025">
        <v>1</v>
      </c>
      <c r="AW3025">
        <v>1</v>
      </c>
      <c r="AZ3025">
        <v>1</v>
      </c>
      <c r="BA3025">
        <v>1</v>
      </c>
      <c r="BB3025">
        <v>1</v>
      </c>
      <c r="BC3025">
        <v>1</v>
      </c>
      <c r="BD3025" t="s">
        <v>3</v>
      </c>
      <c r="BE3025" t="s">
        <v>3</v>
      </c>
      <c r="BF3025" t="s">
        <v>3</v>
      </c>
      <c r="BG3025" t="s">
        <v>3</v>
      </c>
      <c r="BH3025">
        <v>3</v>
      </c>
      <c r="BI3025">
        <v>4</v>
      </c>
      <c r="BJ3025" t="s">
        <v>238</v>
      </c>
      <c r="BM3025">
        <v>0</v>
      </c>
      <c r="BN3025">
        <v>0</v>
      </c>
      <c r="BO3025" t="s">
        <v>3</v>
      </c>
      <c r="BP3025">
        <v>0</v>
      </c>
      <c r="BQ3025">
        <v>1</v>
      </c>
      <c r="BR3025">
        <v>0</v>
      </c>
      <c r="BS3025">
        <v>1</v>
      </c>
      <c r="BT3025">
        <v>1</v>
      </c>
      <c r="BU3025">
        <v>1</v>
      </c>
      <c r="BV3025">
        <v>1</v>
      </c>
      <c r="BW3025">
        <v>1</v>
      </c>
      <c r="BX3025">
        <v>1</v>
      </c>
      <c r="BY3025" t="s">
        <v>3</v>
      </c>
      <c r="BZ3025">
        <v>70</v>
      </c>
      <c r="CA3025">
        <v>10</v>
      </c>
      <c r="CB3025" t="s">
        <v>3</v>
      </c>
      <c r="CE3025">
        <v>0</v>
      </c>
      <c r="CF3025">
        <v>0</v>
      </c>
      <c r="CG3025">
        <v>0</v>
      </c>
      <c r="CM3025">
        <v>0</v>
      </c>
      <c r="CN3025" t="s">
        <v>3</v>
      </c>
      <c r="CO3025">
        <v>0</v>
      </c>
      <c r="CP3025">
        <f t="shared" si="2209"/>
        <v>99.86</v>
      </c>
      <c r="CQ3025">
        <f t="shared" si="2210"/>
        <v>99860.32</v>
      </c>
      <c r="CR3025">
        <f t="shared" si="2211"/>
        <v>0</v>
      </c>
      <c r="CS3025">
        <f t="shared" si="2212"/>
        <v>0</v>
      </c>
      <c r="CT3025">
        <f t="shared" si="2213"/>
        <v>0</v>
      </c>
      <c r="CU3025">
        <f t="shared" si="2214"/>
        <v>0</v>
      </c>
      <c r="CV3025">
        <f t="shared" si="2215"/>
        <v>0</v>
      </c>
      <c r="CW3025">
        <f t="shared" si="2216"/>
        <v>0</v>
      </c>
      <c r="CX3025">
        <f t="shared" si="2216"/>
        <v>0</v>
      </c>
      <c r="CY3025">
        <f t="shared" si="2217"/>
        <v>0</v>
      </c>
      <c r="CZ3025">
        <f t="shared" si="2218"/>
        <v>0</v>
      </c>
      <c r="DC3025" t="s">
        <v>3</v>
      </c>
      <c r="DD3025" t="s">
        <v>3</v>
      </c>
      <c r="DE3025" t="s">
        <v>3</v>
      </c>
      <c r="DF3025" t="s">
        <v>3</v>
      </c>
      <c r="DG3025" t="s">
        <v>3</v>
      </c>
      <c r="DH3025" t="s">
        <v>3</v>
      </c>
      <c r="DI3025" t="s">
        <v>3</v>
      </c>
      <c r="DJ3025" t="s">
        <v>3</v>
      </c>
      <c r="DK3025" t="s">
        <v>3</v>
      </c>
      <c r="DL3025" t="s">
        <v>3</v>
      </c>
      <c r="DM3025" t="s">
        <v>3</v>
      </c>
      <c r="DN3025">
        <v>0</v>
      </c>
      <c r="DO3025">
        <v>0</v>
      </c>
      <c r="DP3025">
        <v>1</v>
      </c>
      <c r="DQ3025">
        <v>1</v>
      </c>
      <c r="DU3025">
        <v>1003</v>
      </c>
      <c r="DV3025" t="s">
        <v>35</v>
      </c>
      <c r="DW3025" t="s">
        <v>35</v>
      </c>
      <c r="DX3025">
        <v>1000</v>
      </c>
      <c r="DZ3025" t="s">
        <v>3</v>
      </c>
      <c r="EA3025" t="s">
        <v>3</v>
      </c>
      <c r="EB3025" t="s">
        <v>3</v>
      </c>
      <c r="EC3025" t="s">
        <v>3</v>
      </c>
      <c r="EE3025">
        <v>35096056</v>
      </c>
      <c r="EF3025">
        <v>1</v>
      </c>
      <c r="EG3025" t="s">
        <v>20</v>
      </c>
      <c r="EH3025">
        <v>0</v>
      </c>
      <c r="EI3025" t="s">
        <v>3</v>
      </c>
      <c r="EJ3025">
        <v>4</v>
      </c>
      <c r="EK3025">
        <v>0</v>
      </c>
      <c r="EL3025" t="s">
        <v>21</v>
      </c>
      <c r="EM3025" t="s">
        <v>22</v>
      </c>
      <c r="EO3025" t="s">
        <v>3</v>
      </c>
      <c r="EQ3025">
        <v>0</v>
      </c>
      <c r="ER3025">
        <v>99860.32</v>
      </c>
      <c r="ES3025">
        <v>99860.32</v>
      </c>
      <c r="ET3025">
        <v>0</v>
      </c>
      <c r="EU3025">
        <v>0</v>
      </c>
      <c r="EV3025">
        <v>0</v>
      </c>
      <c r="EW3025">
        <v>0</v>
      </c>
      <c r="EX3025">
        <v>0</v>
      </c>
      <c r="EY3025">
        <v>0</v>
      </c>
      <c r="FQ3025">
        <v>0</v>
      </c>
      <c r="FR3025">
        <v>0</v>
      </c>
      <c r="FS3025">
        <v>0</v>
      </c>
      <c r="FX3025">
        <v>70</v>
      </c>
      <c r="FY3025">
        <v>10</v>
      </c>
      <c r="GA3025" t="s">
        <v>3</v>
      </c>
      <c r="GD3025">
        <v>0</v>
      </c>
      <c r="GF3025">
        <v>2077141205</v>
      </c>
      <c r="GG3025">
        <v>2</v>
      </c>
      <c r="GH3025">
        <v>1</v>
      </c>
      <c r="GI3025">
        <v>-2</v>
      </c>
      <c r="GJ3025">
        <v>0</v>
      </c>
      <c r="GK3025">
        <f>ROUND(R3025*(R12)/100,2)</f>
        <v>0</v>
      </c>
      <c r="GL3025">
        <f t="shared" si="2219"/>
        <v>0</v>
      </c>
      <c r="GM3025">
        <f t="shared" si="2220"/>
        <v>99.86</v>
      </c>
      <c r="GN3025">
        <f t="shared" si="2221"/>
        <v>0</v>
      </c>
      <c r="GO3025">
        <f t="shared" si="2222"/>
        <v>0</v>
      </c>
      <c r="GP3025">
        <f t="shared" si="2223"/>
        <v>99.86</v>
      </c>
      <c r="GR3025">
        <v>0</v>
      </c>
      <c r="GS3025">
        <v>3</v>
      </c>
      <c r="GT3025">
        <v>0</v>
      </c>
      <c r="GU3025" t="s">
        <v>3</v>
      </c>
      <c r="GV3025">
        <f t="shared" si="2224"/>
        <v>0</v>
      </c>
      <c r="GW3025">
        <v>1</v>
      </c>
      <c r="GX3025">
        <f t="shared" si="2225"/>
        <v>0</v>
      </c>
      <c r="HA3025">
        <v>0</v>
      </c>
      <c r="HB3025">
        <v>0</v>
      </c>
      <c r="HC3025">
        <f t="shared" si="2226"/>
        <v>0</v>
      </c>
      <c r="HE3025" t="s">
        <v>3</v>
      </c>
      <c r="HF3025" t="s">
        <v>3</v>
      </c>
      <c r="HM3025" t="s">
        <v>3</v>
      </c>
      <c r="HN3025" t="s">
        <v>3</v>
      </c>
      <c r="HO3025" t="s">
        <v>3</v>
      </c>
      <c r="HP3025" t="s">
        <v>3</v>
      </c>
      <c r="HQ3025" t="s">
        <v>3</v>
      </c>
      <c r="HS3025">
        <v>0</v>
      </c>
      <c r="IK3025">
        <v>0</v>
      </c>
    </row>
    <row r="3026" spans="1:245" x14ac:dyDescent="0.2">
      <c r="A3026">
        <v>17</v>
      </c>
      <c r="B3026">
        <v>1</v>
      </c>
      <c r="E3026" t="s">
        <v>675</v>
      </c>
      <c r="F3026" t="s">
        <v>240</v>
      </c>
      <c r="G3026" t="s">
        <v>241</v>
      </c>
      <c r="H3026" t="s">
        <v>242</v>
      </c>
      <c r="I3026">
        <f>ROUND(2/1000,9)</f>
        <v>2E-3</v>
      </c>
      <c r="J3026">
        <v>0</v>
      </c>
      <c r="K3026">
        <f>ROUND(2/1000,9)</f>
        <v>2E-3</v>
      </c>
      <c r="O3026">
        <f t="shared" si="2192"/>
        <v>144.34</v>
      </c>
      <c r="P3026">
        <f t="shared" si="2193"/>
        <v>144.34</v>
      </c>
      <c r="Q3026">
        <f t="shared" si="2194"/>
        <v>0</v>
      </c>
      <c r="R3026">
        <f t="shared" si="2195"/>
        <v>0</v>
      </c>
      <c r="S3026">
        <f t="shared" si="2196"/>
        <v>0</v>
      </c>
      <c r="T3026">
        <f t="shared" si="2197"/>
        <v>0</v>
      </c>
      <c r="U3026">
        <f t="shared" si="2198"/>
        <v>0</v>
      </c>
      <c r="V3026">
        <f t="shared" si="2199"/>
        <v>0</v>
      </c>
      <c r="W3026">
        <f t="shared" si="2200"/>
        <v>0</v>
      </c>
      <c r="X3026">
        <f t="shared" si="2201"/>
        <v>0</v>
      </c>
      <c r="Y3026">
        <f t="shared" si="2201"/>
        <v>0</v>
      </c>
      <c r="AA3026">
        <v>35364244</v>
      </c>
      <c r="AB3026">
        <f t="shared" si="2202"/>
        <v>72169.899999999994</v>
      </c>
      <c r="AC3026">
        <f t="shared" si="2203"/>
        <v>72169.899999999994</v>
      </c>
      <c r="AD3026">
        <f t="shared" si="2204"/>
        <v>0</v>
      </c>
      <c r="AE3026">
        <f t="shared" si="2205"/>
        <v>0</v>
      </c>
      <c r="AF3026">
        <f t="shared" si="2205"/>
        <v>0</v>
      </c>
      <c r="AG3026">
        <f t="shared" si="2206"/>
        <v>0</v>
      </c>
      <c r="AH3026">
        <f t="shared" si="2207"/>
        <v>0</v>
      </c>
      <c r="AI3026">
        <f t="shared" si="2207"/>
        <v>0</v>
      </c>
      <c r="AJ3026">
        <f t="shared" si="2208"/>
        <v>0</v>
      </c>
      <c r="AK3026">
        <v>72169.899999999994</v>
      </c>
      <c r="AL3026">
        <v>72169.899999999994</v>
      </c>
      <c r="AM3026">
        <v>0</v>
      </c>
      <c r="AN3026">
        <v>0</v>
      </c>
      <c r="AO3026">
        <v>0</v>
      </c>
      <c r="AP3026">
        <v>0</v>
      </c>
      <c r="AQ3026">
        <v>0</v>
      </c>
      <c r="AR3026">
        <v>0</v>
      </c>
      <c r="AS3026">
        <v>0</v>
      </c>
      <c r="AT3026">
        <v>70</v>
      </c>
      <c r="AU3026">
        <v>10</v>
      </c>
      <c r="AV3026">
        <v>1</v>
      </c>
      <c r="AW3026">
        <v>1</v>
      </c>
      <c r="AZ3026">
        <v>1</v>
      </c>
      <c r="BA3026">
        <v>1</v>
      </c>
      <c r="BB3026">
        <v>1</v>
      </c>
      <c r="BC3026">
        <v>1</v>
      </c>
      <c r="BD3026" t="s">
        <v>3</v>
      </c>
      <c r="BE3026" t="s">
        <v>3</v>
      </c>
      <c r="BF3026" t="s">
        <v>3</v>
      </c>
      <c r="BG3026" t="s">
        <v>3</v>
      </c>
      <c r="BH3026">
        <v>3</v>
      </c>
      <c r="BI3026">
        <v>4</v>
      </c>
      <c r="BJ3026" t="s">
        <v>243</v>
      </c>
      <c r="BM3026">
        <v>0</v>
      </c>
      <c r="BN3026">
        <v>0</v>
      </c>
      <c r="BO3026" t="s">
        <v>3</v>
      </c>
      <c r="BP3026">
        <v>0</v>
      </c>
      <c r="BQ3026">
        <v>1</v>
      </c>
      <c r="BR3026">
        <v>0</v>
      </c>
      <c r="BS3026">
        <v>1</v>
      </c>
      <c r="BT3026">
        <v>1</v>
      </c>
      <c r="BU3026">
        <v>1</v>
      </c>
      <c r="BV3026">
        <v>1</v>
      </c>
      <c r="BW3026">
        <v>1</v>
      </c>
      <c r="BX3026">
        <v>1</v>
      </c>
      <c r="BY3026" t="s">
        <v>3</v>
      </c>
      <c r="BZ3026">
        <v>70</v>
      </c>
      <c r="CA3026">
        <v>10</v>
      </c>
      <c r="CB3026" t="s">
        <v>3</v>
      </c>
      <c r="CE3026">
        <v>0</v>
      </c>
      <c r="CF3026">
        <v>0</v>
      </c>
      <c r="CG3026">
        <v>0</v>
      </c>
      <c r="CM3026">
        <v>0</v>
      </c>
      <c r="CN3026" t="s">
        <v>3</v>
      </c>
      <c r="CO3026">
        <v>0</v>
      </c>
      <c r="CP3026">
        <f t="shared" si="2209"/>
        <v>144.34</v>
      </c>
      <c r="CQ3026">
        <f t="shared" si="2210"/>
        <v>72169.899999999994</v>
      </c>
      <c r="CR3026">
        <f t="shared" si="2211"/>
        <v>0</v>
      </c>
      <c r="CS3026">
        <f t="shared" si="2212"/>
        <v>0</v>
      </c>
      <c r="CT3026">
        <f t="shared" si="2213"/>
        <v>0</v>
      </c>
      <c r="CU3026">
        <f t="shared" si="2214"/>
        <v>0</v>
      </c>
      <c r="CV3026">
        <f t="shared" si="2215"/>
        <v>0</v>
      </c>
      <c r="CW3026">
        <f t="shared" si="2216"/>
        <v>0</v>
      </c>
      <c r="CX3026">
        <f t="shared" si="2216"/>
        <v>0</v>
      </c>
      <c r="CY3026">
        <f t="shared" si="2217"/>
        <v>0</v>
      </c>
      <c r="CZ3026">
        <f t="shared" si="2218"/>
        <v>0</v>
      </c>
      <c r="DC3026" t="s">
        <v>3</v>
      </c>
      <c r="DD3026" t="s">
        <v>3</v>
      </c>
      <c r="DE3026" t="s">
        <v>3</v>
      </c>
      <c r="DF3026" t="s">
        <v>3</v>
      </c>
      <c r="DG3026" t="s">
        <v>3</v>
      </c>
      <c r="DH3026" t="s">
        <v>3</v>
      </c>
      <c r="DI3026" t="s">
        <v>3</v>
      </c>
      <c r="DJ3026" t="s">
        <v>3</v>
      </c>
      <c r="DK3026" t="s">
        <v>3</v>
      </c>
      <c r="DL3026" t="s">
        <v>3</v>
      </c>
      <c r="DM3026" t="s">
        <v>3</v>
      </c>
      <c r="DN3026">
        <v>0</v>
      </c>
      <c r="DO3026">
        <v>0</v>
      </c>
      <c r="DP3026">
        <v>1</v>
      </c>
      <c r="DQ3026">
        <v>1</v>
      </c>
      <c r="DU3026">
        <v>1010</v>
      </c>
      <c r="DV3026" t="s">
        <v>242</v>
      </c>
      <c r="DW3026" t="s">
        <v>242</v>
      </c>
      <c r="DX3026">
        <v>1000</v>
      </c>
      <c r="DZ3026" t="s">
        <v>3</v>
      </c>
      <c r="EA3026" t="s">
        <v>3</v>
      </c>
      <c r="EB3026" t="s">
        <v>3</v>
      </c>
      <c r="EC3026" t="s">
        <v>3</v>
      </c>
      <c r="EE3026">
        <v>35096056</v>
      </c>
      <c r="EF3026">
        <v>1</v>
      </c>
      <c r="EG3026" t="s">
        <v>20</v>
      </c>
      <c r="EH3026">
        <v>0</v>
      </c>
      <c r="EI3026" t="s">
        <v>3</v>
      </c>
      <c r="EJ3026">
        <v>4</v>
      </c>
      <c r="EK3026">
        <v>0</v>
      </c>
      <c r="EL3026" t="s">
        <v>21</v>
      </c>
      <c r="EM3026" t="s">
        <v>22</v>
      </c>
      <c r="EO3026" t="s">
        <v>3</v>
      </c>
      <c r="EQ3026">
        <v>0</v>
      </c>
      <c r="ER3026">
        <v>72169.899999999994</v>
      </c>
      <c r="ES3026">
        <v>72169.899999999994</v>
      </c>
      <c r="ET3026">
        <v>0</v>
      </c>
      <c r="EU3026">
        <v>0</v>
      </c>
      <c r="EV3026">
        <v>0</v>
      </c>
      <c r="EW3026">
        <v>0</v>
      </c>
      <c r="EX3026">
        <v>0</v>
      </c>
      <c r="EY3026">
        <v>0</v>
      </c>
      <c r="FQ3026">
        <v>0</v>
      </c>
      <c r="FR3026">
        <v>0</v>
      </c>
      <c r="FS3026">
        <v>0</v>
      </c>
      <c r="FX3026">
        <v>70</v>
      </c>
      <c r="FY3026">
        <v>10</v>
      </c>
      <c r="GA3026" t="s">
        <v>3</v>
      </c>
      <c r="GD3026">
        <v>0</v>
      </c>
      <c r="GF3026">
        <v>653953554</v>
      </c>
      <c r="GG3026">
        <v>2</v>
      </c>
      <c r="GH3026">
        <v>1</v>
      </c>
      <c r="GI3026">
        <v>-2</v>
      </c>
      <c r="GJ3026">
        <v>0</v>
      </c>
      <c r="GK3026">
        <f>ROUND(R3026*(R12)/100,2)</f>
        <v>0</v>
      </c>
      <c r="GL3026">
        <f t="shared" si="2219"/>
        <v>0</v>
      </c>
      <c r="GM3026">
        <f t="shared" si="2220"/>
        <v>144.34</v>
      </c>
      <c r="GN3026">
        <f t="shared" si="2221"/>
        <v>0</v>
      </c>
      <c r="GO3026">
        <f t="shared" si="2222"/>
        <v>0</v>
      </c>
      <c r="GP3026">
        <f t="shared" si="2223"/>
        <v>144.34</v>
      </c>
      <c r="GR3026">
        <v>0</v>
      </c>
      <c r="GS3026">
        <v>3</v>
      </c>
      <c r="GT3026">
        <v>0</v>
      </c>
      <c r="GU3026" t="s">
        <v>3</v>
      </c>
      <c r="GV3026">
        <f t="shared" si="2224"/>
        <v>0</v>
      </c>
      <c r="GW3026">
        <v>1</v>
      </c>
      <c r="GX3026">
        <f t="shared" si="2225"/>
        <v>0</v>
      </c>
      <c r="HA3026">
        <v>0</v>
      </c>
      <c r="HB3026">
        <v>0</v>
      </c>
      <c r="HC3026">
        <f t="shared" si="2226"/>
        <v>0</v>
      </c>
      <c r="HE3026" t="s">
        <v>3</v>
      </c>
      <c r="HF3026" t="s">
        <v>3</v>
      </c>
      <c r="HM3026" t="s">
        <v>3</v>
      </c>
      <c r="HN3026" t="s">
        <v>3</v>
      </c>
      <c r="HO3026" t="s">
        <v>3</v>
      </c>
      <c r="HP3026" t="s">
        <v>3</v>
      </c>
      <c r="HQ3026" t="s">
        <v>3</v>
      </c>
      <c r="HS3026">
        <v>0</v>
      </c>
      <c r="IK3026">
        <v>0</v>
      </c>
    </row>
    <row r="3027" spans="1:245" x14ac:dyDescent="0.2">
      <c r="A3027">
        <v>17</v>
      </c>
      <c r="B3027">
        <v>1</v>
      </c>
      <c r="C3027">
        <f>ROW(SmtRes!A974)</f>
        <v>974</v>
      </c>
      <c r="D3027">
        <f>ROW(EtalonRes!A974)</f>
        <v>974</v>
      </c>
      <c r="E3027" t="s">
        <v>676</v>
      </c>
      <c r="F3027" t="s">
        <v>38</v>
      </c>
      <c r="G3027" t="s">
        <v>39</v>
      </c>
      <c r="H3027" t="s">
        <v>18</v>
      </c>
      <c r="I3027">
        <f>ROUND(4/100,9)</f>
        <v>0.04</v>
      </c>
      <c r="J3027">
        <v>0</v>
      </c>
      <c r="K3027">
        <f>ROUND(4/100,9)</f>
        <v>0.04</v>
      </c>
      <c r="O3027">
        <f t="shared" si="2192"/>
        <v>1116.6400000000001</v>
      </c>
      <c r="P3027">
        <f t="shared" si="2193"/>
        <v>0</v>
      </c>
      <c r="Q3027">
        <f t="shared" si="2194"/>
        <v>1.3</v>
      </c>
      <c r="R3027">
        <f t="shared" si="2195"/>
        <v>0.03</v>
      </c>
      <c r="S3027">
        <f t="shared" si="2196"/>
        <v>1115.3399999999999</v>
      </c>
      <c r="T3027">
        <f t="shared" si="2197"/>
        <v>0</v>
      </c>
      <c r="U3027">
        <f t="shared" si="2198"/>
        <v>1.7124000000000001</v>
      </c>
      <c r="V3027">
        <f t="shared" si="2199"/>
        <v>0</v>
      </c>
      <c r="W3027">
        <f t="shared" si="2200"/>
        <v>0</v>
      </c>
      <c r="X3027">
        <f t="shared" si="2201"/>
        <v>780.74</v>
      </c>
      <c r="Y3027">
        <f t="shared" si="2201"/>
        <v>111.53</v>
      </c>
      <c r="AA3027">
        <v>35364244</v>
      </c>
      <c r="AB3027">
        <f t="shared" si="2202"/>
        <v>27916.01</v>
      </c>
      <c r="AC3027">
        <f t="shared" si="2203"/>
        <v>0</v>
      </c>
      <c r="AD3027">
        <f t="shared" si="2204"/>
        <v>32.57</v>
      </c>
      <c r="AE3027">
        <f t="shared" si="2205"/>
        <v>0.69</v>
      </c>
      <c r="AF3027">
        <f t="shared" si="2205"/>
        <v>27883.439999999999</v>
      </c>
      <c r="AG3027">
        <f t="shared" si="2206"/>
        <v>0</v>
      </c>
      <c r="AH3027">
        <f t="shared" si="2207"/>
        <v>42.81</v>
      </c>
      <c r="AI3027">
        <f t="shared" si="2207"/>
        <v>0</v>
      </c>
      <c r="AJ3027">
        <f t="shared" si="2208"/>
        <v>0</v>
      </c>
      <c r="AK3027">
        <v>27916.01</v>
      </c>
      <c r="AL3027">
        <v>0</v>
      </c>
      <c r="AM3027">
        <v>32.57</v>
      </c>
      <c r="AN3027">
        <v>0.69</v>
      </c>
      <c r="AO3027">
        <v>27883.439999999999</v>
      </c>
      <c r="AP3027">
        <v>0</v>
      </c>
      <c r="AQ3027">
        <v>42.81</v>
      </c>
      <c r="AR3027">
        <v>0</v>
      </c>
      <c r="AS3027">
        <v>0</v>
      </c>
      <c r="AT3027">
        <v>70</v>
      </c>
      <c r="AU3027">
        <v>10</v>
      </c>
      <c r="AV3027">
        <v>1</v>
      </c>
      <c r="AW3027">
        <v>1</v>
      </c>
      <c r="AZ3027">
        <v>1</v>
      </c>
      <c r="BA3027">
        <v>1</v>
      </c>
      <c r="BB3027">
        <v>1</v>
      </c>
      <c r="BC3027">
        <v>1</v>
      </c>
      <c r="BD3027" t="s">
        <v>3</v>
      </c>
      <c r="BE3027" t="s">
        <v>3</v>
      </c>
      <c r="BF3027" t="s">
        <v>3</v>
      </c>
      <c r="BG3027" t="s">
        <v>3</v>
      </c>
      <c r="BH3027">
        <v>0</v>
      </c>
      <c r="BI3027">
        <v>4</v>
      </c>
      <c r="BJ3027" t="s">
        <v>40</v>
      </c>
      <c r="BM3027">
        <v>0</v>
      </c>
      <c r="BN3027">
        <v>0</v>
      </c>
      <c r="BO3027" t="s">
        <v>3</v>
      </c>
      <c r="BP3027">
        <v>0</v>
      </c>
      <c r="BQ3027">
        <v>1</v>
      </c>
      <c r="BR3027">
        <v>0</v>
      </c>
      <c r="BS3027">
        <v>1</v>
      </c>
      <c r="BT3027">
        <v>1</v>
      </c>
      <c r="BU3027">
        <v>1</v>
      </c>
      <c r="BV3027">
        <v>1</v>
      </c>
      <c r="BW3027">
        <v>1</v>
      </c>
      <c r="BX3027">
        <v>1</v>
      </c>
      <c r="BY3027" t="s">
        <v>3</v>
      </c>
      <c r="BZ3027">
        <v>70</v>
      </c>
      <c r="CA3027">
        <v>10</v>
      </c>
      <c r="CB3027" t="s">
        <v>3</v>
      </c>
      <c r="CE3027">
        <v>0</v>
      </c>
      <c r="CF3027">
        <v>0</v>
      </c>
      <c r="CG3027">
        <v>0</v>
      </c>
      <c r="CM3027">
        <v>0</v>
      </c>
      <c r="CN3027" t="s">
        <v>3</v>
      </c>
      <c r="CO3027">
        <v>0</v>
      </c>
      <c r="CP3027">
        <f t="shared" si="2209"/>
        <v>1116.6399999999999</v>
      </c>
      <c r="CQ3027">
        <f t="shared" si="2210"/>
        <v>0</v>
      </c>
      <c r="CR3027">
        <f t="shared" si="2211"/>
        <v>32.57</v>
      </c>
      <c r="CS3027">
        <f t="shared" si="2212"/>
        <v>0.69</v>
      </c>
      <c r="CT3027">
        <f t="shared" si="2213"/>
        <v>27883.439999999999</v>
      </c>
      <c r="CU3027">
        <f t="shared" si="2214"/>
        <v>0</v>
      </c>
      <c r="CV3027">
        <f t="shared" si="2215"/>
        <v>42.81</v>
      </c>
      <c r="CW3027">
        <f t="shared" si="2216"/>
        <v>0</v>
      </c>
      <c r="CX3027">
        <f t="shared" si="2216"/>
        <v>0</v>
      </c>
      <c r="CY3027">
        <f t="shared" si="2217"/>
        <v>780.73799999999983</v>
      </c>
      <c r="CZ3027">
        <f t="shared" si="2218"/>
        <v>111.53399999999999</v>
      </c>
      <c r="DC3027" t="s">
        <v>3</v>
      </c>
      <c r="DD3027" t="s">
        <v>3</v>
      </c>
      <c r="DE3027" t="s">
        <v>3</v>
      </c>
      <c r="DF3027" t="s">
        <v>3</v>
      </c>
      <c r="DG3027" t="s">
        <v>3</v>
      </c>
      <c r="DH3027" t="s">
        <v>3</v>
      </c>
      <c r="DI3027" t="s">
        <v>3</v>
      </c>
      <c r="DJ3027" t="s">
        <v>3</v>
      </c>
      <c r="DK3027" t="s">
        <v>3</v>
      </c>
      <c r="DL3027" t="s">
        <v>3</v>
      </c>
      <c r="DM3027" t="s">
        <v>3</v>
      </c>
      <c r="DN3027">
        <v>0</v>
      </c>
      <c r="DO3027">
        <v>0</v>
      </c>
      <c r="DP3027">
        <v>1</v>
      </c>
      <c r="DQ3027">
        <v>1</v>
      </c>
      <c r="DU3027">
        <v>1010</v>
      </c>
      <c r="DV3027" t="s">
        <v>18</v>
      </c>
      <c r="DW3027" t="s">
        <v>18</v>
      </c>
      <c r="DX3027">
        <v>100</v>
      </c>
      <c r="DZ3027" t="s">
        <v>3</v>
      </c>
      <c r="EA3027" t="s">
        <v>3</v>
      </c>
      <c r="EB3027" t="s">
        <v>3</v>
      </c>
      <c r="EC3027" t="s">
        <v>3</v>
      </c>
      <c r="EE3027">
        <v>35096056</v>
      </c>
      <c r="EF3027">
        <v>1</v>
      </c>
      <c r="EG3027" t="s">
        <v>20</v>
      </c>
      <c r="EH3027">
        <v>0</v>
      </c>
      <c r="EI3027" t="s">
        <v>3</v>
      </c>
      <c r="EJ3027">
        <v>4</v>
      </c>
      <c r="EK3027">
        <v>0</v>
      </c>
      <c r="EL3027" t="s">
        <v>21</v>
      </c>
      <c r="EM3027" t="s">
        <v>22</v>
      </c>
      <c r="EO3027" t="s">
        <v>3</v>
      </c>
      <c r="EQ3027">
        <v>262144</v>
      </c>
      <c r="ER3027">
        <v>27916.01</v>
      </c>
      <c r="ES3027">
        <v>0</v>
      </c>
      <c r="ET3027">
        <v>32.57</v>
      </c>
      <c r="EU3027">
        <v>0.69</v>
      </c>
      <c r="EV3027">
        <v>27883.439999999999</v>
      </c>
      <c r="EW3027">
        <v>42.81</v>
      </c>
      <c r="EX3027">
        <v>0</v>
      </c>
      <c r="EY3027">
        <v>0</v>
      </c>
      <c r="FQ3027">
        <v>0</v>
      </c>
      <c r="FR3027">
        <v>0</v>
      </c>
      <c r="FS3027">
        <v>0</v>
      </c>
      <c r="FX3027">
        <v>70</v>
      </c>
      <c r="FY3027">
        <v>10</v>
      </c>
      <c r="GA3027" t="s">
        <v>3</v>
      </c>
      <c r="GD3027">
        <v>0</v>
      </c>
      <c r="GF3027">
        <v>1394402761</v>
      </c>
      <c r="GG3027">
        <v>2</v>
      </c>
      <c r="GH3027">
        <v>1</v>
      </c>
      <c r="GI3027">
        <v>-2</v>
      </c>
      <c r="GJ3027">
        <v>0</v>
      </c>
      <c r="GK3027">
        <f>ROUND(R3027*(R12)/100,2)</f>
        <v>0.03</v>
      </c>
      <c r="GL3027">
        <f t="shared" si="2219"/>
        <v>0</v>
      </c>
      <c r="GM3027">
        <f t="shared" si="2220"/>
        <v>2008.94</v>
      </c>
      <c r="GN3027">
        <f t="shared" si="2221"/>
        <v>0</v>
      </c>
      <c r="GO3027">
        <f t="shared" si="2222"/>
        <v>0</v>
      </c>
      <c r="GP3027">
        <f t="shared" si="2223"/>
        <v>2008.94</v>
      </c>
      <c r="GR3027">
        <v>0</v>
      </c>
      <c r="GS3027">
        <v>3</v>
      </c>
      <c r="GT3027">
        <v>0</v>
      </c>
      <c r="GU3027" t="s">
        <v>3</v>
      </c>
      <c r="GV3027">
        <f t="shared" si="2224"/>
        <v>0</v>
      </c>
      <c r="GW3027">
        <v>1</v>
      </c>
      <c r="GX3027">
        <f t="shared" si="2225"/>
        <v>0</v>
      </c>
      <c r="HA3027">
        <v>0</v>
      </c>
      <c r="HB3027">
        <v>0</v>
      </c>
      <c r="HC3027">
        <f t="shared" si="2226"/>
        <v>0</v>
      </c>
      <c r="HE3027" t="s">
        <v>3</v>
      </c>
      <c r="HF3027" t="s">
        <v>3</v>
      </c>
      <c r="HM3027" t="s">
        <v>3</v>
      </c>
      <c r="HN3027" t="s">
        <v>3</v>
      </c>
      <c r="HO3027" t="s">
        <v>3</v>
      </c>
      <c r="HP3027" t="s">
        <v>3</v>
      </c>
      <c r="HQ3027" t="s">
        <v>3</v>
      </c>
      <c r="HS3027">
        <v>0</v>
      </c>
      <c r="IK3027">
        <v>0</v>
      </c>
    </row>
    <row r="3028" spans="1:245" x14ac:dyDescent="0.2">
      <c r="A3028">
        <v>17</v>
      </c>
      <c r="B3028">
        <v>1</v>
      </c>
      <c r="C3028">
        <f>ROW(SmtRes!A976)</f>
        <v>976</v>
      </c>
      <c r="D3028">
        <f>ROW(EtalonRes!A976)</f>
        <v>976</v>
      </c>
      <c r="E3028" t="s">
        <v>677</v>
      </c>
      <c r="F3028" t="s">
        <v>42</v>
      </c>
      <c r="G3028" t="s">
        <v>43</v>
      </c>
      <c r="H3028" t="s">
        <v>18</v>
      </c>
      <c r="I3028">
        <f>ROUND(1/100,9)</f>
        <v>0.01</v>
      </c>
      <c r="J3028">
        <v>0</v>
      </c>
      <c r="K3028">
        <f>ROUND(1/100,9)</f>
        <v>0.01</v>
      </c>
      <c r="O3028">
        <f t="shared" si="2192"/>
        <v>255.78</v>
      </c>
      <c r="P3028">
        <f t="shared" si="2193"/>
        <v>0</v>
      </c>
      <c r="Q3028">
        <f t="shared" si="2194"/>
        <v>0.33</v>
      </c>
      <c r="R3028">
        <f t="shared" si="2195"/>
        <v>0.01</v>
      </c>
      <c r="S3028">
        <f t="shared" si="2196"/>
        <v>255.45</v>
      </c>
      <c r="T3028">
        <f t="shared" si="2197"/>
        <v>0</v>
      </c>
      <c r="U3028">
        <f t="shared" si="2198"/>
        <v>0.39219999999999999</v>
      </c>
      <c r="V3028">
        <f t="shared" si="2199"/>
        <v>0</v>
      </c>
      <c r="W3028">
        <f t="shared" si="2200"/>
        <v>0</v>
      </c>
      <c r="X3028">
        <f t="shared" si="2201"/>
        <v>178.82</v>
      </c>
      <c r="Y3028">
        <f t="shared" si="2201"/>
        <v>25.55</v>
      </c>
      <c r="AA3028">
        <v>35364244</v>
      </c>
      <c r="AB3028">
        <f t="shared" si="2202"/>
        <v>25577.73</v>
      </c>
      <c r="AC3028">
        <f t="shared" si="2203"/>
        <v>0</v>
      </c>
      <c r="AD3028">
        <f t="shared" si="2204"/>
        <v>32.57</v>
      </c>
      <c r="AE3028">
        <f t="shared" si="2205"/>
        <v>0.69</v>
      </c>
      <c r="AF3028">
        <f t="shared" si="2205"/>
        <v>25545.16</v>
      </c>
      <c r="AG3028">
        <f t="shared" si="2206"/>
        <v>0</v>
      </c>
      <c r="AH3028">
        <f t="shared" si="2207"/>
        <v>39.22</v>
      </c>
      <c r="AI3028">
        <f t="shared" si="2207"/>
        <v>0</v>
      </c>
      <c r="AJ3028">
        <f t="shared" si="2208"/>
        <v>0</v>
      </c>
      <c r="AK3028">
        <v>25577.73</v>
      </c>
      <c r="AL3028">
        <v>0</v>
      </c>
      <c r="AM3028">
        <v>32.57</v>
      </c>
      <c r="AN3028">
        <v>0.69</v>
      </c>
      <c r="AO3028">
        <v>25545.16</v>
      </c>
      <c r="AP3028">
        <v>0</v>
      </c>
      <c r="AQ3028">
        <v>39.22</v>
      </c>
      <c r="AR3028">
        <v>0</v>
      </c>
      <c r="AS3028">
        <v>0</v>
      </c>
      <c r="AT3028">
        <v>70</v>
      </c>
      <c r="AU3028">
        <v>10</v>
      </c>
      <c r="AV3028">
        <v>1</v>
      </c>
      <c r="AW3028">
        <v>1</v>
      </c>
      <c r="AZ3028">
        <v>1</v>
      </c>
      <c r="BA3028">
        <v>1</v>
      </c>
      <c r="BB3028">
        <v>1</v>
      </c>
      <c r="BC3028">
        <v>1</v>
      </c>
      <c r="BD3028" t="s">
        <v>3</v>
      </c>
      <c r="BE3028" t="s">
        <v>3</v>
      </c>
      <c r="BF3028" t="s">
        <v>3</v>
      </c>
      <c r="BG3028" t="s">
        <v>3</v>
      </c>
      <c r="BH3028">
        <v>0</v>
      </c>
      <c r="BI3028">
        <v>4</v>
      </c>
      <c r="BJ3028" t="s">
        <v>44</v>
      </c>
      <c r="BM3028">
        <v>0</v>
      </c>
      <c r="BN3028">
        <v>0</v>
      </c>
      <c r="BO3028" t="s">
        <v>3</v>
      </c>
      <c r="BP3028">
        <v>0</v>
      </c>
      <c r="BQ3028">
        <v>1</v>
      </c>
      <c r="BR3028">
        <v>0</v>
      </c>
      <c r="BS3028">
        <v>1</v>
      </c>
      <c r="BT3028">
        <v>1</v>
      </c>
      <c r="BU3028">
        <v>1</v>
      </c>
      <c r="BV3028">
        <v>1</v>
      </c>
      <c r="BW3028">
        <v>1</v>
      </c>
      <c r="BX3028">
        <v>1</v>
      </c>
      <c r="BY3028" t="s">
        <v>3</v>
      </c>
      <c r="BZ3028">
        <v>70</v>
      </c>
      <c r="CA3028">
        <v>10</v>
      </c>
      <c r="CB3028" t="s">
        <v>3</v>
      </c>
      <c r="CE3028">
        <v>0</v>
      </c>
      <c r="CF3028">
        <v>0</v>
      </c>
      <c r="CG3028">
        <v>0</v>
      </c>
      <c r="CM3028">
        <v>0</v>
      </c>
      <c r="CN3028" t="s">
        <v>3</v>
      </c>
      <c r="CO3028">
        <v>0</v>
      </c>
      <c r="CP3028">
        <f t="shared" si="2209"/>
        <v>255.78</v>
      </c>
      <c r="CQ3028">
        <f t="shared" si="2210"/>
        <v>0</v>
      </c>
      <c r="CR3028">
        <f t="shared" si="2211"/>
        <v>32.57</v>
      </c>
      <c r="CS3028">
        <f t="shared" si="2212"/>
        <v>0.69</v>
      </c>
      <c r="CT3028">
        <f t="shared" si="2213"/>
        <v>25545.16</v>
      </c>
      <c r="CU3028">
        <f t="shared" si="2214"/>
        <v>0</v>
      </c>
      <c r="CV3028">
        <f t="shared" si="2215"/>
        <v>39.22</v>
      </c>
      <c r="CW3028">
        <f t="shared" si="2216"/>
        <v>0</v>
      </c>
      <c r="CX3028">
        <f t="shared" si="2216"/>
        <v>0</v>
      </c>
      <c r="CY3028">
        <f t="shared" si="2217"/>
        <v>178.815</v>
      </c>
      <c r="CZ3028">
        <f t="shared" si="2218"/>
        <v>25.545000000000002</v>
      </c>
      <c r="DC3028" t="s">
        <v>3</v>
      </c>
      <c r="DD3028" t="s">
        <v>3</v>
      </c>
      <c r="DE3028" t="s">
        <v>3</v>
      </c>
      <c r="DF3028" t="s">
        <v>3</v>
      </c>
      <c r="DG3028" t="s">
        <v>3</v>
      </c>
      <c r="DH3028" t="s">
        <v>3</v>
      </c>
      <c r="DI3028" t="s">
        <v>3</v>
      </c>
      <c r="DJ3028" t="s">
        <v>3</v>
      </c>
      <c r="DK3028" t="s">
        <v>3</v>
      </c>
      <c r="DL3028" t="s">
        <v>3</v>
      </c>
      <c r="DM3028" t="s">
        <v>3</v>
      </c>
      <c r="DN3028">
        <v>0</v>
      </c>
      <c r="DO3028">
        <v>0</v>
      </c>
      <c r="DP3028">
        <v>1</v>
      </c>
      <c r="DQ3028">
        <v>1</v>
      </c>
      <c r="DU3028">
        <v>1010</v>
      </c>
      <c r="DV3028" t="s">
        <v>18</v>
      </c>
      <c r="DW3028" t="s">
        <v>18</v>
      </c>
      <c r="DX3028">
        <v>100</v>
      </c>
      <c r="DZ3028" t="s">
        <v>3</v>
      </c>
      <c r="EA3028" t="s">
        <v>3</v>
      </c>
      <c r="EB3028" t="s">
        <v>3</v>
      </c>
      <c r="EC3028" t="s">
        <v>3</v>
      </c>
      <c r="EE3028">
        <v>35096056</v>
      </c>
      <c r="EF3028">
        <v>1</v>
      </c>
      <c r="EG3028" t="s">
        <v>20</v>
      </c>
      <c r="EH3028">
        <v>0</v>
      </c>
      <c r="EI3028" t="s">
        <v>3</v>
      </c>
      <c r="EJ3028">
        <v>4</v>
      </c>
      <c r="EK3028">
        <v>0</v>
      </c>
      <c r="EL3028" t="s">
        <v>21</v>
      </c>
      <c r="EM3028" t="s">
        <v>22</v>
      </c>
      <c r="EO3028" t="s">
        <v>3</v>
      </c>
      <c r="EQ3028">
        <v>262144</v>
      </c>
      <c r="ER3028">
        <v>25577.73</v>
      </c>
      <c r="ES3028">
        <v>0</v>
      </c>
      <c r="ET3028">
        <v>32.57</v>
      </c>
      <c r="EU3028">
        <v>0.69</v>
      </c>
      <c r="EV3028">
        <v>25545.16</v>
      </c>
      <c r="EW3028">
        <v>39.22</v>
      </c>
      <c r="EX3028">
        <v>0</v>
      </c>
      <c r="EY3028">
        <v>0</v>
      </c>
      <c r="FQ3028">
        <v>0</v>
      </c>
      <c r="FR3028">
        <v>0</v>
      </c>
      <c r="FS3028">
        <v>0</v>
      </c>
      <c r="FX3028">
        <v>70</v>
      </c>
      <c r="FY3028">
        <v>10</v>
      </c>
      <c r="GA3028" t="s">
        <v>3</v>
      </c>
      <c r="GD3028">
        <v>0</v>
      </c>
      <c r="GF3028">
        <v>1212913616</v>
      </c>
      <c r="GG3028">
        <v>2</v>
      </c>
      <c r="GH3028">
        <v>1</v>
      </c>
      <c r="GI3028">
        <v>-2</v>
      </c>
      <c r="GJ3028">
        <v>0</v>
      </c>
      <c r="GK3028">
        <f>ROUND(R3028*(R12)/100,2)</f>
        <v>0.01</v>
      </c>
      <c r="GL3028">
        <f t="shared" si="2219"/>
        <v>0</v>
      </c>
      <c r="GM3028">
        <f t="shared" si="2220"/>
        <v>460.16</v>
      </c>
      <c r="GN3028">
        <f t="shared" si="2221"/>
        <v>0</v>
      </c>
      <c r="GO3028">
        <f t="shared" si="2222"/>
        <v>0</v>
      </c>
      <c r="GP3028">
        <f t="shared" si="2223"/>
        <v>460.16</v>
      </c>
      <c r="GR3028">
        <v>0</v>
      </c>
      <c r="GS3028">
        <v>3</v>
      </c>
      <c r="GT3028">
        <v>0</v>
      </c>
      <c r="GU3028" t="s">
        <v>3</v>
      </c>
      <c r="GV3028">
        <f t="shared" si="2224"/>
        <v>0</v>
      </c>
      <c r="GW3028">
        <v>1</v>
      </c>
      <c r="GX3028">
        <f t="shared" si="2225"/>
        <v>0</v>
      </c>
      <c r="HA3028">
        <v>0</v>
      </c>
      <c r="HB3028">
        <v>0</v>
      </c>
      <c r="HC3028">
        <f t="shared" si="2226"/>
        <v>0</v>
      </c>
      <c r="HE3028" t="s">
        <v>3</v>
      </c>
      <c r="HF3028" t="s">
        <v>3</v>
      </c>
      <c r="HM3028" t="s">
        <v>3</v>
      </c>
      <c r="HN3028" t="s">
        <v>3</v>
      </c>
      <c r="HO3028" t="s">
        <v>3</v>
      </c>
      <c r="HP3028" t="s">
        <v>3</v>
      </c>
      <c r="HQ3028" t="s">
        <v>3</v>
      </c>
      <c r="HS3028">
        <v>0</v>
      </c>
      <c r="IK3028">
        <v>0</v>
      </c>
    </row>
    <row r="3029" spans="1:245" x14ac:dyDescent="0.2">
      <c r="A3029">
        <v>17</v>
      </c>
      <c r="B3029">
        <v>1</v>
      </c>
      <c r="C3029">
        <f>ROW(SmtRes!A977)</f>
        <v>977</v>
      </c>
      <c r="D3029">
        <f>ROW(EtalonRes!A977)</f>
        <v>977</v>
      </c>
      <c r="E3029" t="s">
        <v>678</v>
      </c>
      <c r="F3029" t="s">
        <v>255</v>
      </c>
      <c r="G3029" t="s">
        <v>256</v>
      </c>
      <c r="H3029" t="s">
        <v>18</v>
      </c>
      <c r="I3029">
        <f>ROUND(1/100,9)</f>
        <v>0.01</v>
      </c>
      <c r="J3029">
        <v>0</v>
      </c>
      <c r="K3029">
        <f>ROUND(1/100,9)</f>
        <v>0.01</v>
      </c>
      <c r="O3029">
        <f t="shared" si="2192"/>
        <v>225.56</v>
      </c>
      <c r="P3029">
        <f t="shared" si="2193"/>
        <v>0</v>
      </c>
      <c r="Q3029">
        <f t="shared" si="2194"/>
        <v>0</v>
      </c>
      <c r="R3029">
        <f t="shared" si="2195"/>
        <v>0</v>
      </c>
      <c r="S3029">
        <f t="shared" si="2196"/>
        <v>225.56</v>
      </c>
      <c r="T3029">
        <f t="shared" si="2197"/>
        <v>0</v>
      </c>
      <c r="U3029">
        <f t="shared" si="2198"/>
        <v>0.34630000000000005</v>
      </c>
      <c r="V3029">
        <f t="shared" si="2199"/>
        <v>0</v>
      </c>
      <c r="W3029">
        <f t="shared" si="2200"/>
        <v>0</v>
      </c>
      <c r="X3029">
        <f t="shared" si="2201"/>
        <v>157.88999999999999</v>
      </c>
      <c r="Y3029">
        <f t="shared" si="2201"/>
        <v>22.56</v>
      </c>
      <c r="AA3029">
        <v>35364244</v>
      </c>
      <c r="AB3029">
        <f t="shared" si="2202"/>
        <v>22555.56</v>
      </c>
      <c r="AC3029">
        <f t="shared" si="2203"/>
        <v>0</v>
      </c>
      <c r="AD3029">
        <f t="shared" si="2204"/>
        <v>0</v>
      </c>
      <c r="AE3029">
        <f t="shared" si="2205"/>
        <v>0</v>
      </c>
      <c r="AF3029">
        <f t="shared" si="2205"/>
        <v>22555.56</v>
      </c>
      <c r="AG3029">
        <f t="shared" si="2206"/>
        <v>0</v>
      </c>
      <c r="AH3029">
        <f t="shared" si="2207"/>
        <v>34.630000000000003</v>
      </c>
      <c r="AI3029">
        <f t="shared" si="2207"/>
        <v>0</v>
      </c>
      <c r="AJ3029">
        <f t="shared" si="2208"/>
        <v>0</v>
      </c>
      <c r="AK3029">
        <v>22555.56</v>
      </c>
      <c r="AL3029">
        <v>0</v>
      </c>
      <c r="AM3029">
        <v>0</v>
      </c>
      <c r="AN3029">
        <v>0</v>
      </c>
      <c r="AO3029">
        <v>22555.56</v>
      </c>
      <c r="AP3029">
        <v>0</v>
      </c>
      <c r="AQ3029">
        <v>34.630000000000003</v>
      </c>
      <c r="AR3029">
        <v>0</v>
      </c>
      <c r="AS3029">
        <v>0</v>
      </c>
      <c r="AT3029">
        <v>70</v>
      </c>
      <c r="AU3029">
        <v>10</v>
      </c>
      <c r="AV3029">
        <v>1</v>
      </c>
      <c r="AW3029">
        <v>1</v>
      </c>
      <c r="AZ3029">
        <v>1</v>
      </c>
      <c r="BA3029">
        <v>1</v>
      </c>
      <c r="BB3029">
        <v>1</v>
      </c>
      <c r="BC3029">
        <v>1</v>
      </c>
      <c r="BD3029" t="s">
        <v>3</v>
      </c>
      <c r="BE3029" t="s">
        <v>3</v>
      </c>
      <c r="BF3029" t="s">
        <v>3</v>
      </c>
      <c r="BG3029" t="s">
        <v>3</v>
      </c>
      <c r="BH3029">
        <v>0</v>
      </c>
      <c r="BI3029">
        <v>4</v>
      </c>
      <c r="BJ3029" t="s">
        <v>257</v>
      </c>
      <c r="BM3029">
        <v>0</v>
      </c>
      <c r="BN3029">
        <v>0</v>
      </c>
      <c r="BO3029" t="s">
        <v>3</v>
      </c>
      <c r="BP3029">
        <v>0</v>
      </c>
      <c r="BQ3029">
        <v>1</v>
      </c>
      <c r="BR3029">
        <v>0</v>
      </c>
      <c r="BS3029">
        <v>1</v>
      </c>
      <c r="BT3029">
        <v>1</v>
      </c>
      <c r="BU3029">
        <v>1</v>
      </c>
      <c r="BV3029">
        <v>1</v>
      </c>
      <c r="BW3029">
        <v>1</v>
      </c>
      <c r="BX3029">
        <v>1</v>
      </c>
      <c r="BY3029" t="s">
        <v>3</v>
      </c>
      <c r="BZ3029">
        <v>70</v>
      </c>
      <c r="CA3029">
        <v>10</v>
      </c>
      <c r="CB3029" t="s">
        <v>3</v>
      </c>
      <c r="CE3029">
        <v>0</v>
      </c>
      <c r="CF3029">
        <v>0</v>
      </c>
      <c r="CG3029">
        <v>0</v>
      </c>
      <c r="CM3029">
        <v>0</v>
      </c>
      <c r="CN3029" t="s">
        <v>3</v>
      </c>
      <c r="CO3029">
        <v>0</v>
      </c>
      <c r="CP3029">
        <f t="shared" si="2209"/>
        <v>225.56</v>
      </c>
      <c r="CQ3029">
        <f t="shared" si="2210"/>
        <v>0</v>
      </c>
      <c r="CR3029">
        <f t="shared" si="2211"/>
        <v>0</v>
      </c>
      <c r="CS3029">
        <f t="shared" si="2212"/>
        <v>0</v>
      </c>
      <c r="CT3029">
        <f t="shared" si="2213"/>
        <v>22555.56</v>
      </c>
      <c r="CU3029">
        <f t="shared" si="2214"/>
        <v>0</v>
      </c>
      <c r="CV3029">
        <f t="shared" si="2215"/>
        <v>34.630000000000003</v>
      </c>
      <c r="CW3029">
        <f t="shared" si="2216"/>
        <v>0</v>
      </c>
      <c r="CX3029">
        <f t="shared" si="2216"/>
        <v>0</v>
      </c>
      <c r="CY3029">
        <f t="shared" si="2217"/>
        <v>157.892</v>
      </c>
      <c r="CZ3029">
        <f t="shared" si="2218"/>
        <v>22.555999999999997</v>
      </c>
      <c r="DC3029" t="s">
        <v>3</v>
      </c>
      <c r="DD3029" t="s">
        <v>3</v>
      </c>
      <c r="DE3029" t="s">
        <v>3</v>
      </c>
      <c r="DF3029" t="s">
        <v>3</v>
      </c>
      <c r="DG3029" t="s">
        <v>3</v>
      </c>
      <c r="DH3029" t="s">
        <v>3</v>
      </c>
      <c r="DI3029" t="s">
        <v>3</v>
      </c>
      <c r="DJ3029" t="s">
        <v>3</v>
      </c>
      <c r="DK3029" t="s">
        <v>3</v>
      </c>
      <c r="DL3029" t="s">
        <v>3</v>
      </c>
      <c r="DM3029" t="s">
        <v>3</v>
      </c>
      <c r="DN3029">
        <v>0</v>
      </c>
      <c r="DO3029">
        <v>0</v>
      </c>
      <c r="DP3029">
        <v>1</v>
      </c>
      <c r="DQ3029">
        <v>1</v>
      </c>
      <c r="DU3029">
        <v>1010</v>
      </c>
      <c r="DV3029" t="s">
        <v>18</v>
      </c>
      <c r="DW3029" t="s">
        <v>18</v>
      </c>
      <c r="DX3029">
        <v>100</v>
      </c>
      <c r="DZ3029" t="s">
        <v>3</v>
      </c>
      <c r="EA3029" t="s">
        <v>3</v>
      </c>
      <c r="EB3029" t="s">
        <v>3</v>
      </c>
      <c r="EC3029" t="s">
        <v>3</v>
      </c>
      <c r="EE3029">
        <v>35096056</v>
      </c>
      <c r="EF3029">
        <v>1</v>
      </c>
      <c r="EG3029" t="s">
        <v>20</v>
      </c>
      <c r="EH3029">
        <v>0</v>
      </c>
      <c r="EI3029" t="s">
        <v>3</v>
      </c>
      <c r="EJ3029">
        <v>4</v>
      </c>
      <c r="EK3029">
        <v>0</v>
      </c>
      <c r="EL3029" t="s">
        <v>21</v>
      </c>
      <c r="EM3029" t="s">
        <v>22</v>
      </c>
      <c r="EO3029" t="s">
        <v>3</v>
      </c>
      <c r="EQ3029">
        <v>262144</v>
      </c>
      <c r="ER3029">
        <v>22555.56</v>
      </c>
      <c r="ES3029">
        <v>0</v>
      </c>
      <c r="ET3029">
        <v>0</v>
      </c>
      <c r="EU3029">
        <v>0</v>
      </c>
      <c r="EV3029">
        <v>22555.56</v>
      </c>
      <c r="EW3029">
        <v>34.630000000000003</v>
      </c>
      <c r="EX3029">
        <v>0</v>
      </c>
      <c r="EY3029">
        <v>0</v>
      </c>
      <c r="FQ3029">
        <v>0</v>
      </c>
      <c r="FR3029">
        <v>0</v>
      </c>
      <c r="FS3029">
        <v>0</v>
      </c>
      <c r="FX3029">
        <v>70</v>
      </c>
      <c r="FY3029">
        <v>10</v>
      </c>
      <c r="GA3029" t="s">
        <v>3</v>
      </c>
      <c r="GD3029">
        <v>0</v>
      </c>
      <c r="GF3029">
        <v>-24549344</v>
      </c>
      <c r="GG3029">
        <v>2</v>
      </c>
      <c r="GH3029">
        <v>1</v>
      </c>
      <c r="GI3029">
        <v>-2</v>
      </c>
      <c r="GJ3029">
        <v>0</v>
      </c>
      <c r="GK3029">
        <f>ROUND(R3029*(R12)/100,2)</f>
        <v>0</v>
      </c>
      <c r="GL3029">
        <f t="shared" si="2219"/>
        <v>0</v>
      </c>
      <c r="GM3029">
        <f t="shared" si="2220"/>
        <v>406.01</v>
      </c>
      <c r="GN3029">
        <f t="shared" si="2221"/>
        <v>0</v>
      </c>
      <c r="GO3029">
        <f t="shared" si="2222"/>
        <v>0</v>
      </c>
      <c r="GP3029">
        <f t="shared" si="2223"/>
        <v>406.01</v>
      </c>
      <c r="GR3029">
        <v>0</v>
      </c>
      <c r="GS3029">
        <v>3</v>
      </c>
      <c r="GT3029">
        <v>0</v>
      </c>
      <c r="GU3029" t="s">
        <v>3</v>
      </c>
      <c r="GV3029">
        <f t="shared" si="2224"/>
        <v>0</v>
      </c>
      <c r="GW3029">
        <v>1</v>
      </c>
      <c r="GX3029">
        <f t="shared" si="2225"/>
        <v>0</v>
      </c>
      <c r="HA3029">
        <v>0</v>
      </c>
      <c r="HB3029">
        <v>0</v>
      </c>
      <c r="HC3029">
        <f t="shared" si="2226"/>
        <v>0</v>
      </c>
      <c r="HE3029" t="s">
        <v>3</v>
      </c>
      <c r="HF3029" t="s">
        <v>3</v>
      </c>
      <c r="HM3029" t="s">
        <v>3</v>
      </c>
      <c r="HN3029" t="s">
        <v>3</v>
      </c>
      <c r="HO3029" t="s">
        <v>3</v>
      </c>
      <c r="HP3029" t="s">
        <v>3</v>
      </c>
      <c r="HQ3029" t="s">
        <v>3</v>
      </c>
      <c r="HS3029">
        <v>0</v>
      </c>
      <c r="IK3029">
        <v>0</v>
      </c>
    </row>
    <row r="3031" spans="1:245" x14ac:dyDescent="0.2">
      <c r="A3031">
        <v>51</v>
      </c>
      <c r="B3031">
        <f>B3018</f>
        <v>1</v>
      </c>
      <c r="C3031">
        <f>A3018</f>
        <v>4</v>
      </c>
      <c r="D3031">
        <f>ROW(A3018)</f>
        <v>3018</v>
      </c>
      <c r="F3031" t="str">
        <f>IF(F3018&lt;&gt;"",F3018,"")</f>
        <v>Новый раздел</v>
      </c>
      <c r="G3031" t="str">
        <f>IF(G3018&lt;&gt;"",G3018,"")</f>
        <v>Помещение 315 Кабинет иностранных языков</v>
      </c>
      <c r="H3031">
        <v>0</v>
      </c>
      <c r="O3031">
        <f t="shared" ref="O3031:T3031" si="2227">ROUND(AB3031,2)</f>
        <v>2205.15</v>
      </c>
      <c r="P3031">
        <f t="shared" si="2227"/>
        <v>266.66000000000003</v>
      </c>
      <c r="Q3031">
        <f t="shared" si="2227"/>
        <v>63.37</v>
      </c>
      <c r="R3031">
        <f t="shared" si="2227"/>
        <v>30.47</v>
      </c>
      <c r="S3031">
        <f t="shared" si="2227"/>
        <v>1875.12</v>
      </c>
      <c r="T3031">
        <f t="shared" si="2227"/>
        <v>0</v>
      </c>
      <c r="U3031">
        <f>AH3031</f>
        <v>2.9668999999999999</v>
      </c>
      <c r="V3031">
        <f>AI3031</f>
        <v>0</v>
      </c>
      <c r="W3031">
        <f>ROUND(AJ3031,2)</f>
        <v>0</v>
      </c>
      <c r="X3031">
        <f>ROUND(AK3031,2)</f>
        <v>1312.59</v>
      </c>
      <c r="Y3031">
        <f>ROUND(AL3031,2)</f>
        <v>187.52</v>
      </c>
      <c r="AB3031">
        <f>ROUND(SUMIF(AA3022:AA3029,"=35364244",O3022:O3029),2)</f>
        <v>2205.15</v>
      </c>
      <c r="AC3031">
        <f>ROUND(SUMIF(AA3022:AA3029,"=35364244",P3022:P3029),2)</f>
        <v>266.66000000000003</v>
      </c>
      <c r="AD3031">
        <f>ROUND(SUMIF(AA3022:AA3029,"=35364244",Q3022:Q3029),2)</f>
        <v>63.37</v>
      </c>
      <c r="AE3031">
        <f>ROUND(SUMIF(AA3022:AA3029,"=35364244",R3022:R3029),2)</f>
        <v>30.47</v>
      </c>
      <c r="AF3031">
        <f>ROUND(SUMIF(AA3022:AA3029,"=35364244",S3022:S3029),2)</f>
        <v>1875.12</v>
      </c>
      <c r="AG3031">
        <f>ROUND(SUMIF(AA3022:AA3029,"=35364244",T3022:T3029),2)</f>
        <v>0</v>
      </c>
      <c r="AH3031">
        <f>SUMIF(AA3022:AA3029,"=35364244",U3022:U3029)</f>
        <v>2.9668999999999999</v>
      </c>
      <c r="AI3031">
        <f>SUMIF(AA3022:AA3029,"=35364244",V3022:V3029)</f>
        <v>0</v>
      </c>
      <c r="AJ3031">
        <f>ROUND(SUMIF(AA3022:AA3029,"=35364244",W3022:W3029),2)</f>
        <v>0</v>
      </c>
      <c r="AK3031">
        <f>ROUND(SUMIF(AA3022:AA3029,"=35364244",X3022:X3029),2)</f>
        <v>1312.59</v>
      </c>
      <c r="AL3031">
        <f>ROUND(SUMIF(AA3022:AA3029,"=35364244",Y3022:Y3029),2)</f>
        <v>187.52</v>
      </c>
      <c r="AO3031">
        <f t="shared" ref="AO3031:BD3031" si="2228">ROUND(BX3031,2)</f>
        <v>0</v>
      </c>
      <c r="AP3031">
        <f t="shared" si="2228"/>
        <v>0</v>
      </c>
      <c r="AQ3031">
        <f t="shared" si="2228"/>
        <v>0</v>
      </c>
      <c r="AR3031">
        <f t="shared" si="2228"/>
        <v>3738.16</v>
      </c>
      <c r="AS3031">
        <f t="shared" si="2228"/>
        <v>0</v>
      </c>
      <c r="AT3031">
        <f t="shared" si="2228"/>
        <v>0</v>
      </c>
      <c r="AU3031">
        <f t="shared" si="2228"/>
        <v>3738.16</v>
      </c>
      <c r="AV3031">
        <f t="shared" si="2228"/>
        <v>266.66000000000003</v>
      </c>
      <c r="AW3031">
        <f t="shared" si="2228"/>
        <v>266.66000000000003</v>
      </c>
      <c r="AX3031">
        <f t="shared" si="2228"/>
        <v>0</v>
      </c>
      <c r="AY3031">
        <f t="shared" si="2228"/>
        <v>266.66000000000003</v>
      </c>
      <c r="AZ3031">
        <f t="shared" si="2228"/>
        <v>0</v>
      </c>
      <c r="BA3031">
        <f t="shared" si="2228"/>
        <v>0</v>
      </c>
      <c r="BB3031">
        <f t="shared" si="2228"/>
        <v>0</v>
      </c>
      <c r="BC3031">
        <f t="shared" si="2228"/>
        <v>0</v>
      </c>
      <c r="BD3031">
        <f t="shared" si="2228"/>
        <v>0</v>
      </c>
      <c r="BX3031">
        <f>ROUND(SUMIF(AA3022:AA3029,"=35364244",FQ3022:FQ3029),2)</f>
        <v>0</v>
      </c>
      <c r="BY3031">
        <f>ROUND(SUMIF(AA3022:AA3029,"=35364244",FR3022:FR3029),2)</f>
        <v>0</v>
      </c>
      <c r="BZ3031">
        <f>ROUND(SUMIF(AA3022:AA3029,"=35364244",GL3022:GL3029),2)</f>
        <v>0</v>
      </c>
      <c r="CA3031">
        <f>ROUND(SUMIF(AA3022:AA3029,"=35364244",GM3022:GM3029),2)</f>
        <v>3738.16</v>
      </c>
      <c r="CB3031">
        <f>ROUND(SUMIF(AA3022:AA3029,"=35364244",GN3022:GN3029),2)</f>
        <v>0</v>
      </c>
      <c r="CC3031">
        <f>ROUND(SUMIF(AA3022:AA3029,"=35364244",GO3022:GO3029),2)</f>
        <v>0</v>
      </c>
      <c r="CD3031">
        <f>ROUND(SUMIF(AA3022:AA3029,"=35364244",GP3022:GP3029),2)</f>
        <v>3738.16</v>
      </c>
      <c r="CE3031">
        <f>AC3031-BX3031</f>
        <v>266.66000000000003</v>
      </c>
      <c r="CF3031">
        <f>AC3031-BY3031</f>
        <v>266.66000000000003</v>
      </c>
      <c r="CG3031">
        <f>BX3031-BZ3031</f>
        <v>0</v>
      </c>
      <c r="CH3031">
        <f>AC3031-BX3031-BY3031+BZ3031</f>
        <v>266.66000000000003</v>
      </c>
      <c r="CI3031">
        <f>BY3031-BZ3031</f>
        <v>0</v>
      </c>
      <c r="CJ3031">
        <f>ROUND(SUMIF(AA3022:AA3029,"=35364244",GX3022:GX3029),2)</f>
        <v>0</v>
      </c>
      <c r="CK3031">
        <f>ROUND(SUMIF(AA3022:AA3029,"=35364244",GY3022:GY3029),2)</f>
        <v>0</v>
      </c>
      <c r="CL3031">
        <f>ROUND(SUMIF(AA3022:AA3029,"=35364244",GZ3022:GZ3029),2)</f>
        <v>0</v>
      </c>
      <c r="CM3031">
        <f>ROUND(SUMIF(AA3022:AA3029,"=35364244",HD3022:HD3029),2)</f>
        <v>0</v>
      </c>
      <c r="GX3031">
        <v>0</v>
      </c>
    </row>
    <row r="3033" spans="1:245" x14ac:dyDescent="0.2">
      <c r="A3033">
        <v>50</v>
      </c>
      <c r="B3033">
        <v>0</v>
      </c>
      <c r="C3033">
        <v>0</v>
      </c>
      <c r="D3033">
        <v>1</v>
      </c>
      <c r="E3033">
        <v>201</v>
      </c>
      <c r="F3033">
        <f>ROUND(Source!O3031,O3033)</f>
        <v>2205.15</v>
      </c>
      <c r="G3033" t="s">
        <v>66</v>
      </c>
      <c r="H3033" t="s">
        <v>67</v>
      </c>
      <c r="K3033">
        <v>201</v>
      </c>
      <c r="L3033">
        <v>1</v>
      </c>
      <c r="M3033">
        <v>3</v>
      </c>
      <c r="N3033" t="s">
        <v>3</v>
      </c>
      <c r="O3033">
        <v>2</v>
      </c>
      <c r="W3033">
        <v>2205.15</v>
      </c>
      <c r="X3033">
        <v>1</v>
      </c>
      <c r="Y3033">
        <v>2205.15</v>
      </c>
    </row>
    <row r="3034" spans="1:245" x14ac:dyDescent="0.2">
      <c r="A3034">
        <v>50</v>
      </c>
      <c r="B3034">
        <v>0</v>
      </c>
      <c r="C3034">
        <v>0</v>
      </c>
      <c r="D3034">
        <v>1</v>
      </c>
      <c r="E3034">
        <v>202</v>
      </c>
      <c r="F3034">
        <f>ROUND(Source!P3031,O3034)</f>
        <v>266.66000000000003</v>
      </c>
      <c r="G3034" t="s">
        <v>68</v>
      </c>
      <c r="H3034" t="s">
        <v>69</v>
      </c>
      <c r="K3034">
        <v>202</v>
      </c>
      <c r="L3034">
        <v>2</v>
      </c>
      <c r="M3034">
        <v>3</v>
      </c>
      <c r="N3034" t="s">
        <v>3</v>
      </c>
      <c r="O3034">
        <v>2</v>
      </c>
      <c r="W3034">
        <v>266.66000000000003</v>
      </c>
      <c r="X3034">
        <v>1</v>
      </c>
      <c r="Y3034">
        <v>266.66000000000003</v>
      </c>
    </row>
    <row r="3035" spans="1:245" x14ac:dyDescent="0.2">
      <c r="A3035">
        <v>50</v>
      </c>
      <c r="B3035">
        <v>0</v>
      </c>
      <c r="C3035">
        <v>0</v>
      </c>
      <c r="D3035">
        <v>1</v>
      </c>
      <c r="E3035">
        <v>222</v>
      </c>
      <c r="F3035">
        <f>ROUND(Source!AO3031,O3035)</f>
        <v>0</v>
      </c>
      <c r="G3035" t="s">
        <v>70</v>
      </c>
      <c r="H3035" t="s">
        <v>71</v>
      </c>
      <c r="K3035">
        <v>222</v>
      </c>
      <c r="L3035">
        <v>3</v>
      </c>
      <c r="M3035">
        <v>3</v>
      </c>
      <c r="N3035" t="s">
        <v>3</v>
      </c>
      <c r="O3035">
        <v>2</v>
      </c>
      <c r="W3035">
        <v>0</v>
      </c>
      <c r="X3035">
        <v>1</v>
      </c>
      <c r="Y3035">
        <v>0</v>
      </c>
    </row>
    <row r="3036" spans="1:245" x14ac:dyDescent="0.2">
      <c r="A3036">
        <v>50</v>
      </c>
      <c r="B3036">
        <v>0</v>
      </c>
      <c r="C3036">
        <v>0</v>
      </c>
      <c r="D3036">
        <v>1</v>
      </c>
      <c r="E3036">
        <v>225</v>
      </c>
      <c r="F3036">
        <f>ROUND(Source!AV3031,O3036)</f>
        <v>266.66000000000003</v>
      </c>
      <c r="G3036" t="s">
        <v>72</v>
      </c>
      <c r="H3036" t="s">
        <v>73</v>
      </c>
      <c r="K3036">
        <v>225</v>
      </c>
      <c r="L3036">
        <v>4</v>
      </c>
      <c r="M3036">
        <v>3</v>
      </c>
      <c r="N3036" t="s">
        <v>3</v>
      </c>
      <c r="O3036">
        <v>2</v>
      </c>
      <c r="W3036">
        <v>266.66000000000003</v>
      </c>
      <c r="X3036">
        <v>1</v>
      </c>
      <c r="Y3036">
        <v>266.66000000000003</v>
      </c>
    </row>
    <row r="3037" spans="1:245" x14ac:dyDescent="0.2">
      <c r="A3037">
        <v>50</v>
      </c>
      <c r="B3037">
        <v>0</v>
      </c>
      <c r="C3037">
        <v>0</v>
      </c>
      <c r="D3037">
        <v>1</v>
      </c>
      <c r="E3037">
        <v>226</v>
      </c>
      <c r="F3037">
        <f>ROUND(Source!AW3031,O3037)</f>
        <v>266.66000000000003</v>
      </c>
      <c r="G3037" t="s">
        <v>74</v>
      </c>
      <c r="H3037" t="s">
        <v>75</v>
      </c>
      <c r="K3037">
        <v>226</v>
      </c>
      <c r="L3037">
        <v>5</v>
      </c>
      <c r="M3037">
        <v>3</v>
      </c>
      <c r="N3037" t="s">
        <v>3</v>
      </c>
      <c r="O3037">
        <v>2</v>
      </c>
      <c r="W3037">
        <v>266.66000000000003</v>
      </c>
      <c r="X3037">
        <v>1</v>
      </c>
      <c r="Y3037">
        <v>266.66000000000003</v>
      </c>
    </row>
    <row r="3038" spans="1:245" x14ac:dyDescent="0.2">
      <c r="A3038">
        <v>50</v>
      </c>
      <c r="B3038">
        <v>0</v>
      </c>
      <c r="C3038">
        <v>0</v>
      </c>
      <c r="D3038">
        <v>1</v>
      </c>
      <c r="E3038">
        <v>227</v>
      </c>
      <c r="F3038">
        <f>ROUND(Source!AX3031,O3038)</f>
        <v>0</v>
      </c>
      <c r="G3038" t="s">
        <v>76</v>
      </c>
      <c r="H3038" t="s">
        <v>77</v>
      </c>
      <c r="K3038">
        <v>227</v>
      </c>
      <c r="L3038">
        <v>6</v>
      </c>
      <c r="M3038">
        <v>3</v>
      </c>
      <c r="N3038" t="s">
        <v>3</v>
      </c>
      <c r="O3038">
        <v>2</v>
      </c>
      <c r="W3038">
        <v>0</v>
      </c>
      <c r="X3038">
        <v>1</v>
      </c>
      <c r="Y3038">
        <v>0</v>
      </c>
    </row>
    <row r="3039" spans="1:245" x14ac:dyDescent="0.2">
      <c r="A3039">
        <v>50</v>
      </c>
      <c r="B3039">
        <v>0</v>
      </c>
      <c r="C3039">
        <v>0</v>
      </c>
      <c r="D3039">
        <v>1</v>
      </c>
      <c r="E3039">
        <v>228</v>
      </c>
      <c r="F3039">
        <f>ROUND(Source!AY3031,O3039)</f>
        <v>266.66000000000003</v>
      </c>
      <c r="G3039" t="s">
        <v>78</v>
      </c>
      <c r="H3039" t="s">
        <v>79</v>
      </c>
      <c r="K3039">
        <v>228</v>
      </c>
      <c r="L3039">
        <v>7</v>
      </c>
      <c r="M3039">
        <v>3</v>
      </c>
      <c r="N3039" t="s">
        <v>3</v>
      </c>
      <c r="O3039">
        <v>2</v>
      </c>
      <c r="W3039">
        <v>266.66000000000003</v>
      </c>
      <c r="X3039">
        <v>1</v>
      </c>
      <c r="Y3039">
        <v>266.66000000000003</v>
      </c>
    </row>
    <row r="3040" spans="1:245" x14ac:dyDescent="0.2">
      <c r="A3040">
        <v>50</v>
      </c>
      <c r="B3040">
        <v>0</v>
      </c>
      <c r="C3040">
        <v>0</v>
      </c>
      <c r="D3040">
        <v>1</v>
      </c>
      <c r="E3040">
        <v>216</v>
      </c>
      <c r="F3040">
        <f>ROUND(Source!AP3031,O3040)</f>
        <v>0</v>
      </c>
      <c r="G3040" t="s">
        <v>80</v>
      </c>
      <c r="H3040" t="s">
        <v>81</v>
      </c>
      <c r="K3040">
        <v>216</v>
      </c>
      <c r="L3040">
        <v>8</v>
      </c>
      <c r="M3040">
        <v>3</v>
      </c>
      <c r="N3040" t="s">
        <v>3</v>
      </c>
      <c r="O3040">
        <v>2</v>
      </c>
      <c r="W3040">
        <v>0</v>
      </c>
      <c r="X3040">
        <v>1</v>
      </c>
      <c r="Y3040">
        <v>0</v>
      </c>
    </row>
    <row r="3041" spans="1:25" x14ac:dyDescent="0.2">
      <c r="A3041">
        <v>50</v>
      </c>
      <c r="B3041">
        <v>0</v>
      </c>
      <c r="C3041">
        <v>0</v>
      </c>
      <c r="D3041">
        <v>1</v>
      </c>
      <c r="E3041">
        <v>223</v>
      </c>
      <c r="F3041">
        <f>ROUND(Source!AQ3031,O3041)</f>
        <v>0</v>
      </c>
      <c r="G3041" t="s">
        <v>82</v>
      </c>
      <c r="H3041" t="s">
        <v>83</v>
      </c>
      <c r="K3041">
        <v>223</v>
      </c>
      <c r="L3041">
        <v>9</v>
      </c>
      <c r="M3041">
        <v>3</v>
      </c>
      <c r="N3041" t="s">
        <v>3</v>
      </c>
      <c r="O3041">
        <v>2</v>
      </c>
      <c r="W3041">
        <v>0</v>
      </c>
      <c r="X3041">
        <v>1</v>
      </c>
      <c r="Y3041">
        <v>0</v>
      </c>
    </row>
    <row r="3042" spans="1:25" x14ac:dyDescent="0.2">
      <c r="A3042">
        <v>50</v>
      </c>
      <c r="B3042">
        <v>0</v>
      </c>
      <c r="C3042">
        <v>0</v>
      </c>
      <c r="D3042">
        <v>1</v>
      </c>
      <c r="E3042">
        <v>229</v>
      </c>
      <c r="F3042">
        <f>ROUND(Source!AZ3031,O3042)</f>
        <v>0</v>
      </c>
      <c r="G3042" t="s">
        <v>84</v>
      </c>
      <c r="H3042" t="s">
        <v>85</v>
      </c>
      <c r="K3042">
        <v>229</v>
      </c>
      <c r="L3042">
        <v>10</v>
      </c>
      <c r="M3042">
        <v>3</v>
      </c>
      <c r="N3042" t="s">
        <v>3</v>
      </c>
      <c r="O3042">
        <v>2</v>
      </c>
      <c r="W3042">
        <v>0</v>
      </c>
      <c r="X3042">
        <v>1</v>
      </c>
      <c r="Y3042">
        <v>0</v>
      </c>
    </row>
    <row r="3043" spans="1:25" x14ac:dyDescent="0.2">
      <c r="A3043">
        <v>50</v>
      </c>
      <c r="B3043">
        <v>0</v>
      </c>
      <c r="C3043">
        <v>0</v>
      </c>
      <c r="D3043">
        <v>1</v>
      </c>
      <c r="E3043">
        <v>203</v>
      </c>
      <c r="F3043">
        <f>ROUND(Source!Q3031,O3043)</f>
        <v>63.37</v>
      </c>
      <c r="G3043" t="s">
        <v>86</v>
      </c>
      <c r="H3043" t="s">
        <v>87</v>
      </c>
      <c r="K3043">
        <v>203</v>
      </c>
      <c r="L3043">
        <v>11</v>
      </c>
      <c r="M3043">
        <v>3</v>
      </c>
      <c r="N3043" t="s">
        <v>3</v>
      </c>
      <c r="O3043">
        <v>2</v>
      </c>
      <c r="W3043">
        <v>63.37</v>
      </c>
      <c r="X3043">
        <v>1</v>
      </c>
      <c r="Y3043">
        <v>63.37</v>
      </c>
    </row>
    <row r="3044" spans="1:25" x14ac:dyDescent="0.2">
      <c r="A3044">
        <v>50</v>
      </c>
      <c r="B3044">
        <v>0</v>
      </c>
      <c r="C3044">
        <v>0</v>
      </c>
      <c r="D3044">
        <v>1</v>
      </c>
      <c r="E3044">
        <v>231</v>
      </c>
      <c r="F3044">
        <f>ROUND(Source!BB3031,O3044)</f>
        <v>0</v>
      </c>
      <c r="G3044" t="s">
        <v>88</v>
      </c>
      <c r="H3044" t="s">
        <v>89</v>
      </c>
      <c r="K3044">
        <v>231</v>
      </c>
      <c r="L3044">
        <v>12</v>
      </c>
      <c r="M3044">
        <v>3</v>
      </c>
      <c r="N3044" t="s">
        <v>3</v>
      </c>
      <c r="O3044">
        <v>2</v>
      </c>
      <c r="W3044">
        <v>0</v>
      </c>
      <c r="X3044">
        <v>1</v>
      </c>
      <c r="Y3044">
        <v>0</v>
      </c>
    </row>
    <row r="3045" spans="1:25" x14ac:dyDescent="0.2">
      <c r="A3045">
        <v>50</v>
      </c>
      <c r="B3045">
        <v>0</v>
      </c>
      <c r="C3045">
        <v>0</v>
      </c>
      <c r="D3045">
        <v>1</v>
      </c>
      <c r="E3045">
        <v>204</v>
      </c>
      <c r="F3045">
        <f>ROUND(Source!R3031,O3045)</f>
        <v>30.47</v>
      </c>
      <c r="G3045" t="s">
        <v>90</v>
      </c>
      <c r="H3045" t="s">
        <v>91</v>
      </c>
      <c r="K3045">
        <v>204</v>
      </c>
      <c r="L3045">
        <v>13</v>
      </c>
      <c r="M3045">
        <v>3</v>
      </c>
      <c r="N3045" t="s">
        <v>3</v>
      </c>
      <c r="O3045">
        <v>2</v>
      </c>
      <c r="W3045">
        <v>30.47</v>
      </c>
      <c r="X3045">
        <v>1</v>
      </c>
      <c r="Y3045">
        <v>30.47</v>
      </c>
    </row>
    <row r="3046" spans="1:25" x14ac:dyDescent="0.2">
      <c r="A3046">
        <v>50</v>
      </c>
      <c r="B3046">
        <v>0</v>
      </c>
      <c r="C3046">
        <v>0</v>
      </c>
      <c r="D3046">
        <v>1</v>
      </c>
      <c r="E3046">
        <v>205</v>
      </c>
      <c r="F3046">
        <f>ROUND(Source!S3031,O3046)</f>
        <v>1875.12</v>
      </c>
      <c r="G3046" t="s">
        <v>92</v>
      </c>
      <c r="H3046" t="s">
        <v>93</v>
      </c>
      <c r="K3046">
        <v>205</v>
      </c>
      <c r="L3046">
        <v>14</v>
      </c>
      <c r="M3046">
        <v>3</v>
      </c>
      <c r="N3046" t="s">
        <v>3</v>
      </c>
      <c r="O3046">
        <v>2</v>
      </c>
      <c r="W3046">
        <v>1875.12</v>
      </c>
      <c r="X3046">
        <v>1</v>
      </c>
      <c r="Y3046">
        <v>1875.12</v>
      </c>
    </row>
    <row r="3047" spans="1:25" x14ac:dyDescent="0.2">
      <c r="A3047">
        <v>50</v>
      </c>
      <c r="B3047">
        <v>0</v>
      </c>
      <c r="C3047">
        <v>0</v>
      </c>
      <c r="D3047">
        <v>1</v>
      </c>
      <c r="E3047">
        <v>232</v>
      </c>
      <c r="F3047">
        <f>ROUND(Source!BC3031,O3047)</f>
        <v>0</v>
      </c>
      <c r="G3047" t="s">
        <v>94</v>
      </c>
      <c r="H3047" t="s">
        <v>95</v>
      </c>
      <c r="K3047">
        <v>232</v>
      </c>
      <c r="L3047">
        <v>15</v>
      </c>
      <c r="M3047">
        <v>3</v>
      </c>
      <c r="N3047" t="s">
        <v>3</v>
      </c>
      <c r="O3047">
        <v>2</v>
      </c>
      <c r="W3047">
        <v>0</v>
      </c>
      <c r="X3047">
        <v>1</v>
      </c>
      <c r="Y3047">
        <v>0</v>
      </c>
    </row>
    <row r="3048" spans="1:25" x14ac:dyDescent="0.2">
      <c r="A3048">
        <v>50</v>
      </c>
      <c r="B3048">
        <v>0</v>
      </c>
      <c r="C3048">
        <v>0</v>
      </c>
      <c r="D3048">
        <v>1</v>
      </c>
      <c r="E3048">
        <v>214</v>
      </c>
      <c r="F3048">
        <f>ROUND(Source!AS3031,O3048)</f>
        <v>0</v>
      </c>
      <c r="G3048" t="s">
        <v>96</v>
      </c>
      <c r="H3048" t="s">
        <v>97</v>
      </c>
      <c r="K3048">
        <v>214</v>
      </c>
      <c r="L3048">
        <v>16</v>
      </c>
      <c r="M3048">
        <v>3</v>
      </c>
      <c r="N3048" t="s">
        <v>3</v>
      </c>
      <c r="O3048">
        <v>2</v>
      </c>
      <c r="W3048">
        <v>0</v>
      </c>
      <c r="X3048">
        <v>1</v>
      </c>
      <c r="Y3048">
        <v>0</v>
      </c>
    </row>
    <row r="3049" spans="1:25" x14ac:dyDescent="0.2">
      <c r="A3049">
        <v>50</v>
      </c>
      <c r="B3049">
        <v>0</v>
      </c>
      <c r="C3049">
        <v>0</v>
      </c>
      <c r="D3049">
        <v>1</v>
      </c>
      <c r="E3049">
        <v>215</v>
      </c>
      <c r="F3049">
        <f>ROUND(Source!AT3031,O3049)</f>
        <v>0</v>
      </c>
      <c r="G3049" t="s">
        <v>98</v>
      </c>
      <c r="H3049" t="s">
        <v>99</v>
      </c>
      <c r="K3049">
        <v>215</v>
      </c>
      <c r="L3049">
        <v>17</v>
      </c>
      <c r="M3049">
        <v>3</v>
      </c>
      <c r="N3049" t="s">
        <v>3</v>
      </c>
      <c r="O3049">
        <v>2</v>
      </c>
      <c r="W3049">
        <v>0</v>
      </c>
      <c r="X3049">
        <v>1</v>
      </c>
      <c r="Y3049">
        <v>0</v>
      </c>
    </row>
    <row r="3050" spans="1:25" x14ac:dyDescent="0.2">
      <c r="A3050">
        <v>50</v>
      </c>
      <c r="B3050">
        <v>0</v>
      </c>
      <c r="C3050">
        <v>0</v>
      </c>
      <c r="D3050">
        <v>1</v>
      </c>
      <c r="E3050">
        <v>217</v>
      </c>
      <c r="F3050">
        <f>ROUND(Source!AU3031,O3050)</f>
        <v>3738.16</v>
      </c>
      <c r="G3050" t="s">
        <v>100</v>
      </c>
      <c r="H3050" t="s">
        <v>101</v>
      </c>
      <c r="K3050">
        <v>217</v>
      </c>
      <c r="L3050">
        <v>18</v>
      </c>
      <c r="M3050">
        <v>3</v>
      </c>
      <c r="N3050" t="s">
        <v>3</v>
      </c>
      <c r="O3050">
        <v>2</v>
      </c>
      <c r="W3050">
        <v>3738.16</v>
      </c>
      <c r="X3050">
        <v>1</v>
      </c>
      <c r="Y3050">
        <v>3738.16</v>
      </c>
    </row>
    <row r="3051" spans="1:25" x14ac:dyDescent="0.2">
      <c r="A3051">
        <v>50</v>
      </c>
      <c r="B3051">
        <v>0</v>
      </c>
      <c r="C3051">
        <v>0</v>
      </c>
      <c r="D3051">
        <v>1</v>
      </c>
      <c r="E3051">
        <v>230</v>
      </c>
      <c r="F3051">
        <f>ROUND(Source!BA3031,O3051)</f>
        <v>0</v>
      </c>
      <c r="G3051" t="s">
        <v>102</v>
      </c>
      <c r="H3051" t="s">
        <v>103</v>
      </c>
      <c r="K3051">
        <v>230</v>
      </c>
      <c r="L3051">
        <v>19</v>
      </c>
      <c r="M3051">
        <v>3</v>
      </c>
      <c r="N3051" t="s">
        <v>3</v>
      </c>
      <c r="O3051">
        <v>2</v>
      </c>
      <c r="W3051">
        <v>0</v>
      </c>
      <c r="X3051">
        <v>1</v>
      </c>
      <c r="Y3051">
        <v>0</v>
      </c>
    </row>
    <row r="3052" spans="1:25" x14ac:dyDescent="0.2">
      <c r="A3052">
        <v>50</v>
      </c>
      <c r="B3052">
        <v>0</v>
      </c>
      <c r="C3052">
        <v>0</v>
      </c>
      <c r="D3052">
        <v>1</v>
      </c>
      <c r="E3052">
        <v>206</v>
      </c>
      <c r="F3052">
        <f>ROUND(Source!T3031,O3052)</f>
        <v>0</v>
      </c>
      <c r="G3052" t="s">
        <v>104</v>
      </c>
      <c r="H3052" t="s">
        <v>105</v>
      </c>
      <c r="K3052">
        <v>206</v>
      </c>
      <c r="L3052">
        <v>20</v>
      </c>
      <c r="M3052">
        <v>3</v>
      </c>
      <c r="N3052" t="s">
        <v>3</v>
      </c>
      <c r="O3052">
        <v>2</v>
      </c>
      <c r="W3052">
        <v>0</v>
      </c>
      <c r="X3052">
        <v>1</v>
      </c>
      <c r="Y3052">
        <v>0</v>
      </c>
    </row>
    <row r="3053" spans="1:25" x14ac:dyDescent="0.2">
      <c r="A3053">
        <v>50</v>
      </c>
      <c r="B3053">
        <v>0</v>
      </c>
      <c r="C3053">
        <v>0</v>
      </c>
      <c r="D3053">
        <v>1</v>
      </c>
      <c r="E3053">
        <v>207</v>
      </c>
      <c r="F3053">
        <f>Source!U3031</f>
        <v>2.9668999999999999</v>
      </c>
      <c r="G3053" t="s">
        <v>106</v>
      </c>
      <c r="H3053" t="s">
        <v>107</v>
      </c>
      <c r="K3053">
        <v>207</v>
      </c>
      <c r="L3053">
        <v>21</v>
      </c>
      <c r="M3053">
        <v>3</v>
      </c>
      <c r="N3053" t="s">
        <v>3</v>
      </c>
      <c r="O3053">
        <v>-1</v>
      </c>
      <c r="W3053">
        <v>2.9668999999999994</v>
      </c>
      <c r="X3053">
        <v>1</v>
      </c>
      <c r="Y3053">
        <v>2.9668999999999994</v>
      </c>
    </row>
    <row r="3054" spans="1:25" x14ac:dyDescent="0.2">
      <c r="A3054">
        <v>50</v>
      </c>
      <c r="B3054">
        <v>0</v>
      </c>
      <c r="C3054">
        <v>0</v>
      </c>
      <c r="D3054">
        <v>1</v>
      </c>
      <c r="E3054">
        <v>208</v>
      </c>
      <c r="F3054">
        <f>Source!V3031</f>
        <v>0</v>
      </c>
      <c r="G3054" t="s">
        <v>108</v>
      </c>
      <c r="H3054" t="s">
        <v>109</v>
      </c>
      <c r="K3054">
        <v>208</v>
      </c>
      <c r="L3054">
        <v>22</v>
      </c>
      <c r="M3054">
        <v>3</v>
      </c>
      <c r="N3054" t="s">
        <v>3</v>
      </c>
      <c r="O3054">
        <v>-1</v>
      </c>
      <c r="W3054">
        <v>0</v>
      </c>
      <c r="X3054">
        <v>1</v>
      </c>
      <c r="Y3054">
        <v>0</v>
      </c>
    </row>
    <row r="3055" spans="1:25" x14ac:dyDescent="0.2">
      <c r="A3055">
        <v>50</v>
      </c>
      <c r="B3055">
        <v>0</v>
      </c>
      <c r="C3055">
        <v>0</v>
      </c>
      <c r="D3055">
        <v>1</v>
      </c>
      <c r="E3055">
        <v>209</v>
      </c>
      <c r="F3055">
        <f>ROUND(Source!W3031,O3055)</f>
        <v>0</v>
      </c>
      <c r="G3055" t="s">
        <v>110</v>
      </c>
      <c r="H3055" t="s">
        <v>111</v>
      </c>
      <c r="K3055">
        <v>209</v>
      </c>
      <c r="L3055">
        <v>23</v>
      </c>
      <c r="M3055">
        <v>3</v>
      </c>
      <c r="N3055" t="s">
        <v>3</v>
      </c>
      <c r="O3055">
        <v>2</v>
      </c>
      <c r="W3055">
        <v>0</v>
      </c>
      <c r="X3055">
        <v>1</v>
      </c>
      <c r="Y3055">
        <v>0</v>
      </c>
    </row>
    <row r="3056" spans="1:25" x14ac:dyDescent="0.2">
      <c r="A3056">
        <v>50</v>
      </c>
      <c r="B3056">
        <v>0</v>
      </c>
      <c r="C3056">
        <v>0</v>
      </c>
      <c r="D3056">
        <v>1</v>
      </c>
      <c r="E3056">
        <v>233</v>
      </c>
      <c r="F3056">
        <f>ROUND(Source!BD3031,O3056)</f>
        <v>0</v>
      </c>
      <c r="G3056" t="s">
        <v>112</v>
      </c>
      <c r="H3056" t="s">
        <v>113</v>
      </c>
      <c r="K3056">
        <v>233</v>
      </c>
      <c r="L3056">
        <v>24</v>
      </c>
      <c r="M3056">
        <v>3</v>
      </c>
      <c r="N3056" t="s">
        <v>3</v>
      </c>
      <c r="O3056">
        <v>2</v>
      </c>
      <c r="W3056">
        <v>0</v>
      </c>
      <c r="X3056">
        <v>1</v>
      </c>
      <c r="Y3056">
        <v>0</v>
      </c>
    </row>
    <row r="3057" spans="1:245" x14ac:dyDescent="0.2">
      <c r="A3057">
        <v>50</v>
      </c>
      <c r="B3057">
        <v>0</v>
      </c>
      <c r="C3057">
        <v>0</v>
      </c>
      <c r="D3057">
        <v>1</v>
      </c>
      <c r="E3057">
        <v>210</v>
      </c>
      <c r="F3057">
        <f>ROUND(Source!X3031,O3057)</f>
        <v>1312.59</v>
      </c>
      <c r="G3057" t="s">
        <v>114</v>
      </c>
      <c r="H3057" t="s">
        <v>115</v>
      </c>
      <c r="K3057">
        <v>210</v>
      </c>
      <c r="L3057">
        <v>25</v>
      </c>
      <c r="M3057">
        <v>3</v>
      </c>
      <c r="N3057" t="s">
        <v>3</v>
      </c>
      <c r="O3057">
        <v>2</v>
      </c>
      <c r="W3057">
        <v>1312.59</v>
      </c>
      <c r="X3057">
        <v>1</v>
      </c>
      <c r="Y3057">
        <v>1312.59</v>
      </c>
    </row>
    <row r="3058" spans="1:245" x14ac:dyDescent="0.2">
      <c r="A3058">
        <v>50</v>
      </c>
      <c r="B3058">
        <v>0</v>
      </c>
      <c r="C3058">
        <v>0</v>
      </c>
      <c r="D3058">
        <v>1</v>
      </c>
      <c r="E3058">
        <v>211</v>
      </c>
      <c r="F3058">
        <f>ROUND(Source!Y3031,O3058)</f>
        <v>187.52</v>
      </c>
      <c r="G3058" t="s">
        <v>116</v>
      </c>
      <c r="H3058" t="s">
        <v>117</v>
      </c>
      <c r="K3058">
        <v>211</v>
      </c>
      <c r="L3058">
        <v>26</v>
      </c>
      <c r="M3058">
        <v>3</v>
      </c>
      <c r="N3058" t="s">
        <v>3</v>
      </c>
      <c r="O3058">
        <v>2</v>
      </c>
      <c r="W3058">
        <v>187.52</v>
      </c>
      <c r="X3058">
        <v>1</v>
      </c>
      <c r="Y3058">
        <v>187.52</v>
      </c>
    </row>
    <row r="3059" spans="1:245" x14ac:dyDescent="0.2">
      <c r="A3059">
        <v>50</v>
      </c>
      <c r="B3059">
        <v>0</v>
      </c>
      <c r="C3059">
        <v>0</v>
      </c>
      <c r="D3059">
        <v>1</v>
      </c>
      <c r="E3059">
        <v>224</v>
      </c>
      <c r="F3059">
        <f>ROUND(Source!AR3031,O3059)</f>
        <v>3738.16</v>
      </c>
      <c r="G3059" t="s">
        <v>118</v>
      </c>
      <c r="H3059" t="s">
        <v>119</v>
      </c>
      <c r="K3059">
        <v>224</v>
      </c>
      <c r="L3059">
        <v>27</v>
      </c>
      <c r="M3059">
        <v>3</v>
      </c>
      <c r="N3059" t="s">
        <v>3</v>
      </c>
      <c r="O3059">
        <v>2</v>
      </c>
      <c r="W3059">
        <v>3738.16</v>
      </c>
      <c r="X3059">
        <v>1</v>
      </c>
      <c r="Y3059">
        <v>3738.16</v>
      </c>
    </row>
    <row r="3061" spans="1:245" x14ac:dyDescent="0.2">
      <c r="A3061">
        <v>4</v>
      </c>
      <c r="B3061">
        <v>1</v>
      </c>
      <c r="D3061">
        <f>ROW(A3074)</f>
        <v>3074</v>
      </c>
      <c r="F3061" t="s">
        <v>13</v>
      </c>
      <c r="G3061" t="s">
        <v>679</v>
      </c>
      <c r="H3061" t="s">
        <v>3</v>
      </c>
      <c r="I3061">
        <v>0</v>
      </c>
      <c r="K3061">
        <v>0</v>
      </c>
      <c r="M3061" t="s">
        <v>3</v>
      </c>
      <c r="S3061">
        <v>0</v>
      </c>
      <c r="U3061" t="s">
        <v>3</v>
      </c>
      <c r="V3061">
        <v>0</v>
      </c>
      <c r="AB3061" t="s">
        <v>3</v>
      </c>
      <c r="AC3061" t="s">
        <v>3</v>
      </c>
      <c r="AD3061" t="s">
        <v>3</v>
      </c>
      <c r="AE3061" t="s">
        <v>3</v>
      </c>
      <c r="AF3061" t="s">
        <v>3</v>
      </c>
      <c r="AG3061" t="s">
        <v>3</v>
      </c>
      <c r="AP3061" t="s">
        <v>3</v>
      </c>
      <c r="AQ3061" t="s">
        <v>3</v>
      </c>
      <c r="AR3061" t="s">
        <v>3</v>
      </c>
      <c r="AZ3061" t="s">
        <v>3</v>
      </c>
      <c r="BB3061" t="s">
        <v>3</v>
      </c>
      <c r="BC3061" t="s">
        <v>3</v>
      </c>
      <c r="BD3061" t="s">
        <v>3</v>
      </c>
      <c r="BE3061" t="s">
        <v>3</v>
      </c>
      <c r="BF3061" t="s">
        <v>3</v>
      </c>
      <c r="BG3061" t="s">
        <v>3</v>
      </c>
      <c r="BH3061" t="s">
        <v>3</v>
      </c>
      <c r="BI3061" t="s">
        <v>3</v>
      </c>
      <c r="BJ3061" t="s">
        <v>3</v>
      </c>
      <c r="BK3061" t="s">
        <v>3</v>
      </c>
      <c r="BL3061" t="s">
        <v>3</v>
      </c>
      <c r="BM3061" t="s">
        <v>3</v>
      </c>
      <c r="BN3061" t="s">
        <v>3</v>
      </c>
      <c r="BO3061" t="s">
        <v>3</v>
      </c>
      <c r="BP3061" t="s">
        <v>3</v>
      </c>
      <c r="BX3061">
        <v>0</v>
      </c>
      <c r="CJ3061">
        <v>0</v>
      </c>
    </row>
    <row r="3063" spans="1:245" x14ac:dyDescent="0.2">
      <c r="A3063">
        <v>52</v>
      </c>
      <c r="B3063">
        <f t="shared" ref="B3063:G3063" si="2229">B3074</f>
        <v>1</v>
      </c>
      <c r="C3063">
        <f t="shared" si="2229"/>
        <v>4</v>
      </c>
      <c r="D3063">
        <f t="shared" si="2229"/>
        <v>3061</v>
      </c>
      <c r="E3063">
        <f t="shared" si="2229"/>
        <v>0</v>
      </c>
      <c r="F3063" t="str">
        <f t="shared" si="2229"/>
        <v>Новый раздел</v>
      </c>
      <c r="G3063" t="str">
        <f t="shared" si="2229"/>
        <v>Помещение 316 Учебный класс</v>
      </c>
      <c r="O3063">
        <f t="shared" ref="O3063:AT3063" si="2230">O3074</f>
        <v>2205.15</v>
      </c>
      <c r="P3063">
        <f t="shared" si="2230"/>
        <v>266.66000000000003</v>
      </c>
      <c r="Q3063">
        <f t="shared" si="2230"/>
        <v>63.37</v>
      </c>
      <c r="R3063">
        <f t="shared" si="2230"/>
        <v>30.47</v>
      </c>
      <c r="S3063">
        <f t="shared" si="2230"/>
        <v>1875.12</v>
      </c>
      <c r="T3063">
        <f t="shared" si="2230"/>
        <v>0</v>
      </c>
      <c r="U3063">
        <f t="shared" si="2230"/>
        <v>2.9668999999999999</v>
      </c>
      <c r="V3063">
        <f t="shared" si="2230"/>
        <v>0</v>
      </c>
      <c r="W3063">
        <f t="shared" si="2230"/>
        <v>0</v>
      </c>
      <c r="X3063">
        <f t="shared" si="2230"/>
        <v>1312.59</v>
      </c>
      <c r="Y3063">
        <f t="shared" si="2230"/>
        <v>187.52</v>
      </c>
      <c r="Z3063">
        <f t="shared" si="2230"/>
        <v>0</v>
      </c>
      <c r="AA3063">
        <f t="shared" si="2230"/>
        <v>0</v>
      </c>
      <c r="AB3063">
        <f t="shared" si="2230"/>
        <v>2205.15</v>
      </c>
      <c r="AC3063">
        <f t="shared" si="2230"/>
        <v>266.66000000000003</v>
      </c>
      <c r="AD3063">
        <f t="shared" si="2230"/>
        <v>63.37</v>
      </c>
      <c r="AE3063">
        <f t="shared" si="2230"/>
        <v>30.47</v>
      </c>
      <c r="AF3063">
        <f t="shared" si="2230"/>
        <v>1875.12</v>
      </c>
      <c r="AG3063">
        <f t="shared" si="2230"/>
        <v>0</v>
      </c>
      <c r="AH3063">
        <f t="shared" si="2230"/>
        <v>2.9668999999999999</v>
      </c>
      <c r="AI3063">
        <f t="shared" si="2230"/>
        <v>0</v>
      </c>
      <c r="AJ3063">
        <f t="shared" si="2230"/>
        <v>0</v>
      </c>
      <c r="AK3063">
        <f t="shared" si="2230"/>
        <v>1312.59</v>
      </c>
      <c r="AL3063">
        <f t="shared" si="2230"/>
        <v>187.52</v>
      </c>
      <c r="AM3063">
        <f t="shared" si="2230"/>
        <v>0</v>
      </c>
      <c r="AN3063">
        <f t="shared" si="2230"/>
        <v>0</v>
      </c>
      <c r="AO3063">
        <f t="shared" si="2230"/>
        <v>0</v>
      </c>
      <c r="AP3063">
        <f t="shared" si="2230"/>
        <v>0</v>
      </c>
      <c r="AQ3063">
        <f t="shared" si="2230"/>
        <v>0</v>
      </c>
      <c r="AR3063">
        <f t="shared" si="2230"/>
        <v>3738.16</v>
      </c>
      <c r="AS3063">
        <f t="shared" si="2230"/>
        <v>0</v>
      </c>
      <c r="AT3063">
        <f t="shared" si="2230"/>
        <v>0</v>
      </c>
      <c r="AU3063">
        <f t="shared" ref="AU3063:BZ3063" si="2231">AU3074</f>
        <v>3738.16</v>
      </c>
      <c r="AV3063">
        <f t="shared" si="2231"/>
        <v>266.66000000000003</v>
      </c>
      <c r="AW3063">
        <f t="shared" si="2231"/>
        <v>266.66000000000003</v>
      </c>
      <c r="AX3063">
        <f t="shared" si="2231"/>
        <v>0</v>
      </c>
      <c r="AY3063">
        <f t="shared" si="2231"/>
        <v>266.66000000000003</v>
      </c>
      <c r="AZ3063">
        <f t="shared" si="2231"/>
        <v>0</v>
      </c>
      <c r="BA3063">
        <f t="shared" si="2231"/>
        <v>0</v>
      </c>
      <c r="BB3063">
        <f t="shared" si="2231"/>
        <v>0</v>
      </c>
      <c r="BC3063">
        <f t="shared" si="2231"/>
        <v>0</v>
      </c>
      <c r="BD3063">
        <f t="shared" si="2231"/>
        <v>0</v>
      </c>
      <c r="BE3063">
        <f t="shared" si="2231"/>
        <v>0</v>
      </c>
      <c r="BF3063">
        <f t="shared" si="2231"/>
        <v>0</v>
      </c>
      <c r="BG3063">
        <f t="shared" si="2231"/>
        <v>0</v>
      </c>
      <c r="BH3063">
        <f t="shared" si="2231"/>
        <v>0</v>
      </c>
      <c r="BI3063">
        <f t="shared" si="2231"/>
        <v>0</v>
      </c>
      <c r="BJ3063">
        <f t="shared" si="2231"/>
        <v>0</v>
      </c>
      <c r="BK3063">
        <f t="shared" si="2231"/>
        <v>0</v>
      </c>
      <c r="BL3063">
        <f t="shared" si="2231"/>
        <v>0</v>
      </c>
      <c r="BM3063">
        <f t="shared" si="2231"/>
        <v>0</v>
      </c>
      <c r="BN3063">
        <f t="shared" si="2231"/>
        <v>0</v>
      </c>
      <c r="BO3063">
        <f t="shared" si="2231"/>
        <v>0</v>
      </c>
      <c r="BP3063">
        <f t="shared" si="2231"/>
        <v>0</v>
      </c>
      <c r="BQ3063">
        <f t="shared" si="2231"/>
        <v>0</v>
      </c>
      <c r="BR3063">
        <f t="shared" si="2231"/>
        <v>0</v>
      </c>
      <c r="BS3063">
        <f t="shared" si="2231"/>
        <v>0</v>
      </c>
      <c r="BT3063">
        <f t="shared" si="2231"/>
        <v>0</v>
      </c>
      <c r="BU3063">
        <f t="shared" si="2231"/>
        <v>0</v>
      </c>
      <c r="BV3063">
        <f t="shared" si="2231"/>
        <v>0</v>
      </c>
      <c r="BW3063">
        <f t="shared" si="2231"/>
        <v>0</v>
      </c>
      <c r="BX3063">
        <f t="shared" si="2231"/>
        <v>0</v>
      </c>
      <c r="BY3063">
        <f t="shared" si="2231"/>
        <v>0</v>
      </c>
      <c r="BZ3063">
        <f t="shared" si="2231"/>
        <v>0</v>
      </c>
      <c r="CA3063">
        <f t="shared" ref="CA3063:DF3063" si="2232">CA3074</f>
        <v>3738.16</v>
      </c>
      <c r="CB3063">
        <f t="shared" si="2232"/>
        <v>0</v>
      </c>
      <c r="CC3063">
        <f t="shared" si="2232"/>
        <v>0</v>
      </c>
      <c r="CD3063">
        <f t="shared" si="2232"/>
        <v>3738.16</v>
      </c>
      <c r="CE3063">
        <f t="shared" si="2232"/>
        <v>266.66000000000003</v>
      </c>
      <c r="CF3063">
        <f t="shared" si="2232"/>
        <v>266.66000000000003</v>
      </c>
      <c r="CG3063">
        <f t="shared" si="2232"/>
        <v>0</v>
      </c>
      <c r="CH3063">
        <f t="shared" si="2232"/>
        <v>266.66000000000003</v>
      </c>
      <c r="CI3063">
        <f t="shared" si="2232"/>
        <v>0</v>
      </c>
      <c r="CJ3063">
        <f t="shared" si="2232"/>
        <v>0</v>
      </c>
      <c r="CK3063">
        <f t="shared" si="2232"/>
        <v>0</v>
      </c>
      <c r="CL3063">
        <f t="shared" si="2232"/>
        <v>0</v>
      </c>
      <c r="CM3063">
        <f t="shared" si="2232"/>
        <v>0</v>
      </c>
      <c r="CN3063">
        <f t="shared" si="2232"/>
        <v>0</v>
      </c>
      <c r="CO3063">
        <f t="shared" si="2232"/>
        <v>0</v>
      </c>
      <c r="CP3063">
        <f t="shared" si="2232"/>
        <v>0</v>
      </c>
      <c r="CQ3063">
        <f t="shared" si="2232"/>
        <v>0</v>
      </c>
      <c r="CR3063">
        <f t="shared" si="2232"/>
        <v>0</v>
      </c>
      <c r="CS3063">
        <f t="shared" si="2232"/>
        <v>0</v>
      </c>
      <c r="CT3063">
        <f t="shared" si="2232"/>
        <v>0</v>
      </c>
      <c r="CU3063">
        <f t="shared" si="2232"/>
        <v>0</v>
      </c>
      <c r="CV3063">
        <f t="shared" si="2232"/>
        <v>0</v>
      </c>
      <c r="CW3063">
        <f t="shared" si="2232"/>
        <v>0</v>
      </c>
      <c r="CX3063">
        <f t="shared" si="2232"/>
        <v>0</v>
      </c>
      <c r="CY3063">
        <f t="shared" si="2232"/>
        <v>0</v>
      </c>
      <c r="CZ3063">
        <f t="shared" si="2232"/>
        <v>0</v>
      </c>
      <c r="DA3063">
        <f t="shared" si="2232"/>
        <v>0</v>
      </c>
      <c r="DB3063">
        <f t="shared" si="2232"/>
        <v>0</v>
      </c>
      <c r="DC3063">
        <f t="shared" si="2232"/>
        <v>0</v>
      </c>
      <c r="DD3063">
        <f t="shared" si="2232"/>
        <v>0</v>
      </c>
      <c r="DE3063">
        <f t="shared" si="2232"/>
        <v>0</v>
      </c>
      <c r="DF3063">
        <f t="shared" si="2232"/>
        <v>0</v>
      </c>
      <c r="DG3063">
        <f t="shared" ref="DG3063:EL3063" si="2233">DG3074</f>
        <v>0</v>
      </c>
      <c r="DH3063">
        <f t="shared" si="2233"/>
        <v>0</v>
      </c>
      <c r="DI3063">
        <f t="shared" si="2233"/>
        <v>0</v>
      </c>
      <c r="DJ3063">
        <f t="shared" si="2233"/>
        <v>0</v>
      </c>
      <c r="DK3063">
        <f t="shared" si="2233"/>
        <v>0</v>
      </c>
      <c r="DL3063">
        <f t="shared" si="2233"/>
        <v>0</v>
      </c>
      <c r="DM3063">
        <f t="shared" si="2233"/>
        <v>0</v>
      </c>
      <c r="DN3063">
        <f t="shared" si="2233"/>
        <v>0</v>
      </c>
      <c r="DO3063">
        <f t="shared" si="2233"/>
        <v>0</v>
      </c>
      <c r="DP3063">
        <f t="shared" si="2233"/>
        <v>0</v>
      </c>
      <c r="DQ3063">
        <f t="shared" si="2233"/>
        <v>0</v>
      </c>
      <c r="DR3063">
        <f t="shared" si="2233"/>
        <v>0</v>
      </c>
      <c r="DS3063">
        <f t="shared" si="2233"/>
        <v>0</v>
      </c>
      <c r="DT3063">
        <f t="shared" si="2233"/>
        <v>0</v>
      </c>
      <c r="DU3063">
        <f t="shared" si="2233"/>
        <v>0</v>
      </c>
      <c r="DV3063">
        <f t="shared" si="2233"/>
        <v>0</v>
      </c>
      <c r="DW3063">
        <f t="shared" si="2233"/>
        <v>0</v>
      </c>
      <c r="DX3063">
        <f t="shared" si="2233"/>
        <v>0</v>
      </c>
      <c r="DY3063">
        <f t="shared" si="2233"/>
        <v>0</v>
      </c>
      <c r="DZ3063">
        <f t="shared" si="2233"/>
        <v>0</v>
      </c>
      <c r="EA3063">
        <f t="shared" si="2233"/>
        <v>0</v>
      </c>
      <c r="EB3063">
        <f t="shared" si="2233"/>
        <v>0</v>
      </c>
      <c r="EC3063">
        <f t="shared" si="2233"/>
        <v>0</v>
      </c>
      <c r="ED3063">
        <f t="shared" si="2233"/>
        <v>0</v>
      </c>
      <c r="EE3063">
        <f t="shared" si="2233"/>
        <v>0</v>
      </c>
      <c r="EF3063">
        <f t="shared" si="2233"/>
        <v>0</v>
      </c>
      <c r="EG3063">
        <f t="shared" si="2233"/>
        <v>0</v>
      </c>
      <c r="EH3063">
        <f t="shared" si="2233"/>
        <v>0</v>
      </c>
      <c r="EI3063">
        <f t="shared" si="2233"/>
        <v>0</v>
      </c>
      <c r="EJ3063">
        <f t="shared" si="2233"/>
        <v>0</v>
      </c>
      <c r="EK3063">
        <f t="shared" si="2233"/>
        <v>0</v>
      </c>
      <c r="EL3063">
        <f t="shared" si="2233"/>
        <v>0</v>
      </c>
      <c r="EM3063">
        <f t="shared" ref="EM3063:FR3063" si="2234">EM3074</f>
        <v>0</v>
      </c>
      <c r="EN3063">
        <f t="shared" si="2234"/>
        <v>0</v>
      </c>
      <c r="EO3063">
        <f t="shared" si="2234"/>
        <v>0</v>
      </c>
      <c r="EP3063">
        <f t="shared" si="2234"/>
        <v>0</v>
      </c>
      <c r="EQ3063">
        <f t="shared" si="2234"/>
        <v>0</v>
      </c>
      <c r="ER3063">
        <f t="shared" si="2234"/>
        <v>0</v>
      </c>
      <c r="ES3063">
        <f t="shared" si="2234"/>
        <v>0</v>
      </c>
      <c r="ET3063">
        <f t="shared" si="2234"/>
        <v>0</v>
      </c>
      <c r="EU3063">
        <f t="shared" si="2234"/>
        <v>0</v>
      </c>
      <c r="EV3063">
        <f t="shared" si="2234"/>
        <v>0</v>
      </c>
      <c r="EW3063">
        <f t="shared" si="2234"/>
        <v>0</v>
      </c>
      <c r="EX3063">
        <f t="shared" si="2234"/>
        <v>0</v>
      </c>
      <c r="EY3063">
        <f t="shared" si="2234"/>
        <v>0</v>
      </c>
      <c r="EZ3063">
        <f t="shared" si="2234"/>
        <v>0</v>
      </c>
      <c r="FA3063">
        <f t="shared" si="2234"/>
        <v>0</v>
      </c>
      <c r="FB3063">
        <f t="shared" si="2234"/>
        <v>0</v>
      </c>
      <c r="FC3063">
        <f t="shared" si="2234"/>
        <v>0</v>
      </c>
      <c r="FD3063">
        <f t="shared" si="2234"/>
        <v>0</v>
      </c>
      <c r="FE3063">
        <f t="shared" si="2234"/>
        <v>0</v>
      </c>
      <c r="FF3063">
        <f t="shared" si="2234"/>
        <v>0</v>
      </c>
      <c r="FG3063">
        <f t="shared" si="2234"/>
        <v>0</v>
      </c>
      <c r="FH3063">
        <f t="shared" si="2234"/>
        <v>0</v>
      </c>
      <c r="FI3063">
        <f t="shared" si="2234"/>
        <v>0</v>
      </c>
      <c r="FJ3063">
        <f t="shared" si="2234"/>
        <v>0</v>
      </c>
      <c r="FK3063">
        <f t="shared" si="2234"/>
        <v>0</v>
      </c>
      <c r="FL3063">
        <f t="shared" si="2234"/>
        <v>0</v>
      </c>
      <c r="FM3063">
        <f t="shared" si="2234"/>
        <v>0</v>
      </c>
      <c r="FN3063">
        <f t="shared" si="2234"/>
        <v>0</v>
      </c>
      <c r="FO3063">
        <f t="shared" si="2234"/>
        <v>0</v>
      </c>
      <c r="FP3063">
        <f t="shared" si="2234"/>
        <v>0</v>
      </c>
      <c r="FQ3063">
        <f t="shared" si="2234"/>
        <v>0</v>
      </c>
      <c r="FR3063">
        <f t="shared" si="2234"/>
        <v>0</v>
      </c>
      <c r="FS3063">
        <f t="shared" ref="FS3063:GX3063" si="2235">FS3074</f>
        <v>0</v>
      </c>
      <c r="FT3063">
        <f t="shared" si="2235"/>
        <v>0</v>
      </c>
      <c r="FU3063">
        <f t="shared" si="2235"/>
        <v>0</v>
      </c>
      <c r="FV3063">
        <f t="shared" si="2235"/>
        <v>0</v>
      </c>
      <c r="FW3063">
        <f t="shared" si="2235"/>
        <v>0</v>
      </c>
      <c r="FX3063">
        <f t="shared" si="2235"/>
        <v>0</v>
      </c>
      <c r="FY3063">
        <f t="shared" si="2235"/>
        <v>0</v>
      </c>
      <c r="FZ3063">
        <f t="shared" si="2235"/>
        <v>0</v>
      </c>
      <c r="GA3063">
        <f t="shared" si="2235"/>
        <v>0</v>
      </c>
      <c r="GB3063">
        <f t="shared" si="2235"/>
        <v>0</v>
      </c>
      <c r="GC3063">
        <f t="shared" si="2235"/>
        <v>0</v>
      </c>
      <c r="GD3063">
        <f t="shared" si="2235"/>
        <v>0</v>
      </c>
      <c r="GE3063">
        <f t="shared" si="2235"/>
        <v>0</v>
      </c>
      <c r="GF3063">
        <f t="shared" si="2235"/>
        <v>0</v>
      </c>
      <c r="GG3063">
        <f t="shared" si="2235"/>
        <v>0</v>
      </c>
      <c r="GH3063">
        <f t="shared" si="2235"/>
        <v>0</v>
      </c>
      <c r="GI3063">
        <f t="shared" si="2235"/>
        <v>0</v>
      </c>
      <c r="GJ3063">
        <f t="shared" si="2235"/>
        <v>0</v>
      </c>
      <c r="GK3063">
        <f t="shared" si="2235"/>
        <v>0</v>
      </c>
      <c r="GL3063">
        <f t="shared" si="2235"/>
        <v>0</v>
      </c>
      <c r="GM3063">
        <f t="shared" si="2235"/>
        <v>0</v>
      </c>
      <c r="GN3063">
        <f t="shared" si="2235"/>
        <v>0</v>
      </c>
      <c r="GO3063">
        <f t="shared" si="2235"/>
        <v>0</v>
      </c>
      <c r="GP3063">
        <f t="shared" si="2235"/>
        <v>0</v>
      </c>
      <c r="GQ3063">
        <f t="shared" si="2235"/>
        <v>0</v>
      </c>
      <c r="GR3063">
        <f t="shared" si="2235"/>
        <v>0</v>
      </c>
      <c r="GS3063">
        <f t="shared" si="2235"/>
        <v>0</v>
      </c>
      <c r="GT3063">
        <f t="shared" si="2235"/>
        <v>0</v>
      </c>
      <c r="GU3063">
        <f t="shared" si="2235"/>
        <v>0</v>
      </c>
      <c r="GV3063">
        <f t="shared" si="2235"/>
        <v>0</v>
      </c>
      <c r="GW3063">
        <f t="shared" si="2235"/>
        <v>0</v>
      </c>
      <c r="GX3063">
        <f t="shared" si="2235"/>
        <v>0</v>
      </c>
    </row>
    <row r="3065" spans="1:245" x14ac:dyDescent="0.2">
      <c r="A3065">
        <v>17</v>
      </c>
      <c r="B3065">
        <v>1</v>
      </c>
      <c r="C3065">
        <f>ROW(SmtRes!A978)</f>
        <v>978</v>
      </c>
      <c r="D3065">
        <f>ROW(EtalonRes!A978)</f>
        <v>978</v>
      </c>
      <c r="E3065" t="s">
        <v>680</v>
      </c>
      <c r="F3065" t="s">
        <v>16</v>
      </c>
      <c r="G3065" t="s">
        <v>17</v>
      </c>
      <c r="H3065" t="s">
        <v>18</v>
      </c>
      <c r="I3065">
        <f>ROUND(5/100,9)</f>
        <v>0.05</v>
      </c>
      <c r="J3065">
        <v>0</v>
      </c>
      <c r="K3065">
        <f>ROUND(5/100,9)</f>
        <v>0.05</v>
      </c>
      <c r="O3065">
        <f t="shared" ref="O3065:O3072" si="2236">ROUND(CP3065,2)</f>
        <v>135.52000000000001</v>
      </c>
      <c r="P3065">
        <f t="shared" ref="P3065:P3072" si="2237">ROUND(CQ3065*I3065,2)</f>
        <v>0</v>
      </c>
      <c r="Q3065">
        <f t="shared" ref="Q3065:Q3072" si="2238">ROUND(CR3065*I3065,2)</f>
        <v>0</v>
      </c>
      <c r="R3065">
        <f t="shared" ref="R3065:R3072" si="2239">ROUND(CS3065*I3065,2)</f>
        <v>0</v>
      </c>
      <c r="S3065">
        <f t="shared" ref="S3065:S3072" si="2240">ROUND(CT3065*I3065,2)</f>
        <v>135.52000000000001</v>
      </c>
      <c r="T3065">
        <f t="shared" ref="T3065:T3072" si="2241">ROUND(CU3065*I3065,2)</f>
        <v>0</v>
      </c>
      <c r="U3065">
        <f t="shared" ref="U3065:U3072" si="2242">CV3065*I3065</f>
        <v>0.29199999999999998</v>
      </c>
      <c r="V3065">
        <f t="shared" ref="V3065:V3072" si="2243">CW3065*I3065</f>
        <v>0</v>
      </c>
      <c r="W3065">
        <f t="shared" ref="W3065:W3072" si="2244">ROUND(CX3065*I3065,2)</f>
        <v>0</v>
      </c>
      <c r="X3065">
        <f t="shared" ref="X3065:Y3072" si="2245">ROUND(CY3065,2)</f>
        <v>94.86</v>
      </c>
      <c r="Y3065">
        <f t="shared" si="2245"/>
        <v>13.55</v>
      </c>
      <c r="AA3065">
        <v>35364244</v>
      </c>
      <c r="AB3065">
        <f t="shared" ref="AB3065:AB3072" si="2246">ROUND((AC3065+AD3065+AF3065),6)</f>
        <v>2710.46</v>
      </c>
      <c r="AC3065">
        <f t="shared" ref="AC3065:AC3072" si="2247">ROUND((ES3065),6)</f>
        <v>0</v>
      </c>
      <c r="AD3065">
        <f t="shared" ref="AD3065:AD3072" si="2248">ROUND((((ET3065)-(EU3065))+AE3065),6)</f>
        <v>0</v>
      </c>
      <c r="AE3065">
        <f t="shared" ref="AE3065:AF3072" si="2249">ROUND((EU3065),6)</f>
        <v>0</v>
      </c>
      <c r="AF3065">
        <f t="shared" si="2249"/>
        <v>2710.46</v>
      </c>
      <c r="AG3065">
        <f t="shared" ref="AG3065:AG3072" si="2250">ROUND((AP3065),6)</f>
        <v>0</v>
      </c>
      <c r="AH3065">
        <f t="shared" ref="AH3065:AI3072" si="2251">(EW3065)</f>
        <v>5.84</v>
      </c>
      <c r="AI3065">
        <f t="shared" si="2251"/>
        <v>0</v>
      </c>
      <c r="AJ3065">
        <f t="shared" ref="AJ3065:AJ3072" si="2252">(AS3065)</f>
        <v>0</v>
      </c>
      <c r="AK3065">
        <v>2710.46</v>
      </c>
      <c r="AL3065">
        <v>0</v>
      </c>
      <c r="AM3065">
        <v>0</v>
      </c>
      <c r="AN3065">
        <v>0</v>
      </c>
      <c r="AO3065">
        <v>2710.46</v>
      </c>
      <c r="AP3065">
        <v>0</v>
      </c>
      <c r="AQ3065">
        <v>5.84</v>
      </c>
      <c r="AR3065">
        <v>0</v>
      </c>
      <c r="AS3065">
        <v>0</v>
      </c>
      <c r="AT3065">
        <v>70</v>
      </c>
      <c r="AU3065">
        <v>10</v>
      </c>
      <c r="AV3065">
        <v>1</v>
      </c>
      <c r="AW3065">
        <v>1</v>
      </c>
      <c r="AZ3065">
        <v>1</v>
      </c>
      <c r="BA3065">
        <v>1</v>
      </c>
      <c r="BB3065">
        <v>1</v>
      </c>
      <c r="BC3065">
        <v>1</v>
      </c>
      <c r="BD3065" t="s">
        <v>3</v>
      </c>
      <c r="BE3065" t="s">
        <v>3</v>
      </c>
      <c r="BF3065" t="s">
        <v>3</v>
      </c>
      <c r="BG3065" t="s">
        <v>3</v>
      </c>
      <c r="BH3065">
        <v>0</v>
      </c>
      <c r="BI3065">
        <v>4</v>
      </c>
      <c r="BJ3065" t="s">
        <v>19</v>
      </c>
      <c r="BM3065">
        <v>0</v>
      </c>
      <c r="BN3065">
        <v>0</v>
      </c>
      <c r="BO3065" t="s">
        <v>3</v>
      </c>
      <c r="BP3065">
        <v>0</v>
      </c>
      <c r="BQ3065">
        <v>1</v>
      </c>
      <c r="BR3065">
        <v>0</v>
      </c>
      <c r="BS3065">
        <v>1</v>
      </c>
      <c r="BT3065">
        <v>1</v>
      </c>
      <c r="BU3065">
        <v>1</v>
      </c>
      <c r="BV3065">
        <v>1</v>
      </c>
      <c r="BW3065">
        <v>1</v>
      </c>
      <c r="BX3065">
        <v>1</v>
      </c>
      <c r="BY3065" t="s">
        <v>3</v>
      </c>
      <c r="BZ3065">
        <v>70</v>
      </c>
      <c r="CA3065">
        <v>10</v>
      </c>
      <c r="CB3065" t="s">
        <v>3</v>
      </c>
      <c r="CE3065">
        <v>0</v>
      </c>
      <c r="CF3065">
        <v>0</v>
      </c>
      <c r="CG3065">
        <v>0</v>
      </c>
      <c r="CM3065">
        <v>0</v>
      </c>
      <c r="CN3065" t="s">
        <v>3</v>
      </c>
      <c r="CO3065">
        <v>0</v>
      </c>
      <c r="CP3065">
        <f t="shared" ref="CP3065:CP3072" si="2253">(P3065+Q3065+S3065)</f>
        <v>135.52000000000001</v>
      </c>
      <c r="CQ3065">
        <f t="shared" ref="CQ3065:CQ3072" si="2254">(AC3065*BC3065*AW3065)</f>
        <v>0</v>
      </c>
      <c r="CR3065">
        <f t="shared" ref="CR3065:CR3072" si="2255">((((ET3065)*BB3065-(EU3065)*BS3065)+AE3065*BS3065)*AV3065)</f>
        <v>0</v>
      </c>
      <c r="CS3065">
        <f t="shared" ref="CS3065:CS3072" si="2256">(AE3065*BS3065*AV3065)</f>
        <v>0</v>
      </c>
      <c r="CT3065">
        <f t="shared" ref="CT3065:CT3072" si="2257">(AF3065*BA3065*AV3065)</f>
        <v>2710.46</v>
      </c>
      <c r="CU3065">
        <f t="shared" ref="CU3065:CU3072" si="2258">AG3065</f>
        <v>0</v>
      </c>
      <c r="CV3065">
        <f t="shared" ref="CV3065:CV3072" si="2259">(AH3065*AV3065)</f>
        <v>5.84</v>
      </c>
      <c r="CW3065">
        <f t="shared" ref="CW3065:CX3072" si="2260">AI3065</f>
        <v>0</v>
      </c>
      <c r="CX3065">
        <f t="shared" si="2260"/>
        <v>0</v>
      </c>
      <c r="CY3065">
        <f t="shared" ref="CY3065:CY3072" si="2261">((S3065*BZ3065)/100)</f>
        <v>94.864000000000019</v>
      </c>
      <c r="CZ3065">
        <f t="shared" ref="CZ3065:CZ3072" si="2262">((S3065*CA3065)/100)</f>
        <v>13.552</v>
      </c>
      <c r="DC3065" t="s">
        <v>3</v>
      </c>
      <c r="DD3065" t="s">
        <v>3</v>
      </c>
      <c r="DE3065" t="s">
        <v>3</v>
      </c>
      <c r="DF3065" t="s">
        <v>3</v>
      </c>
      <c r="DG3065" t="s">
        <v>3</v>
      </c>
      <c r="DH3065" t="s">
        <v>3</v>
      </c>
      <c r="DI3065" t="s">
        <v>3</v>
      </c>
      <c r="DJ3065" t="s">
        <v>3</v>
      </c>
      <c r="DK3065" t="s">
        <v>3</v>
      </c>
      <c r="DL3065" t="s">
        <v>3</v>
      </c>
      <c r="DM3065" t="s">
        <v>3</v>
      </c>
      <c r="DN3065">
        <v>0</v>
      </c>
      <c r="DO3065">
        <v>0</v>
      </c>
      <c r="DP3065">
        <v>1</v>
      </c>
      <c r="DQ3065">
        <v>1</v>
      </c>
      <c r="DU3065">
        <v>1010</v>
      </c>
      <c r="DV3065" t="s">
        <v>18</v>
      </c>
      <c r="DW3065" t="s">
        <v>18</v>
      </c>
      <c r="DX3065">
        <v>100</v>
      </c>
      <c r="DZ3065" t="s">
        <v>3</v>
      </c>
      <c r="EA3065" t="s">
        <v>3</v>
      </c>
      <c r="EB3065" t="s">
        <v>3</v>
      </c>
      <c r="EC3065" t="s">
        <v>3</v>
      </c>
      <c r="EE3065">
        <v>35096056</v>
      </c>
      <c r="EF3065">
        <v>1</v>
      </c>
      <c r="EG3065" t="s">
        <v>20</v>
      </c>
      <c r="EH3065">
        <v>0</v>
      </c>
      <c r="EI3065" t="s">
        <v>3</v>
      </c>
      <c r="EJ3065">
        <v>4</v>
      </c>
      <c r="EK3065">
        <v>0</v>
      </c>
      <c r="EL3065" t="s">
        <v>21</v>
      </c>
      <c r="EM3065" t="s">
        <v>22</v>
      </c>
      <c r="EO3065" t="s">
        <v>3</v>
      </c>
      <c r="EQ3065">
        <v>0</v>
      </c>
      <c r="ER3065">
        <v>2710.46</v>
      </c>
      <c r="ES3065">
        <v>0</v>
      </c>
      <c r="ET3065">
        <v>0</v>
      </c>
      <c r="EU3065">
        <v>0</v>
      </c>
      <c r="EV3065">
        <v>2710.46</v>
      </c>
      <c r="EW3065">
        <v>5.84</v>
      </c>
      <c r="EX3065">
        <v>0</v>
      </c>
      <c r="EY3065">
        <v>0</v>
      </c>
      <c r="FQ3065">
        <v>0</v>
      </c>
      <c r="FR3065">
        <v>0</v>
      </c>
      <c r="FS3065">
        <v>0</v>
      </c>
      <c r="FX3065">
        <v>70</v>
      </c>
      <c r="FY3065">
        <v>10</v>
      </c>
      <c r="GA3065" t="s">
        <v>3</v>
      </c>
      <c r="GD3065">
        <v>0</v>
      </c>
      <c r="GF3065">
        <v>-931379651</v>
      </c>
      <c r="GG3065">
        <v>2</v>
      </c>
      <c r="GH3065">
        <v>1</v>
      </c>
      <c r="GI3065">
        <v>-2</v>
      </c>
      <c r="GJ3065">
        <v>0</v>
      </c>
      <c r="GK3065">
        <f>ROUND(R3065*(R12)/100,2)</f>
        <v>0</v>
      </c>
      <c r="GL3065">
        <f t="shared" ref="GL3065:GL3072" si="2263">ROUND(IF(AND(BH3065=3,BI3065=3,FS3065&lt;&gt;0),P3065,0),2)</f>
        <v>0</v>
      </c>
      <c r="GM3065">
        <f t="shared" ref="GM3065:GM3072" si="2264">ROUND(O3065+X3065+Y3065+GK3065,2)+GX3065</f>
        <v>243.93</v>
      </c>
      <c r="GN3065">
        <f t="shared" ref="GN3065:GN3072" si="2265">IF(OR(BI3065=0,BI3065=1),GM3065-GX3065,0)</f>
        <v>0</v>
      </c>
      <c r="GO3065">
        <f t="shared" ref="GO3065:GO3072" si="2266">IF(BI3065=2,GM3065-GX3065,0)</f>
        <v>0</v>
      </c>
      <c r="GP3065">
        <f t="shared" ref="GP3065:GP3072" si="2267">IF(BI3065=4,GM3065-GX3065,0)</f>
        <v>243.93</v>
      </c>
      <c r="GR3065">
        <v>0</v>
      </c>
      <c r="GS3065">
        <v>3</v>
      </c>
      <c r="GT3065">
        <v>0</v>
      </c>
      <c r="GU3065" t="s">
        <v>3</v>
      </c>
      <c r="GV3065">
        <f t="shared" ref="GV3065:GV3072" si="2268">ROUND((GT3065),6)</f>
        <v>0</v>
      </c>
      <c r="GW3065">
        <v>1</v>
      </c>
      <c r="GX3065">
        <f t="shared" ref="GX3065:GX3072" si="2269">ROUND(HC3065*I3065,2)</f>
        <v>0</v>
      </c>
      <c r="HA3065">
        <v>0</v>
      </c>
      <c r="HB3065">
        <v>0</v>
      </c>
      <c r="HC3065">
        <f t="shared" ref="HC3065:HC3072" si="2270">GV3065*GW3065</f>
        <v>0</v>
      </c>
      <c r="HE3065" t="s">
        <v>3</v>
      </c>
      <c r="HF3065" t="s">
        <v>3</v>
      </c>
      <c r="HM3065" t="s">
        <v>3</v>
      </c>
      <c r="HN3065" t="s">
        <v>3</v>
      </c>
      <c r="HO3065" t="s">
        <v>3</v>
      </c>
      <c r="HP3065" t="s">
        <v>3</v>
      </c>
      <c r="HQ3065" t="s">
        <v>3</v>
      </c>
      <c r="HS3065">
        <v>0</v>
      </c>
      <c r="IK3065">
        <v>0</v>
      </c>
    </row>
    <row r="3066" spans="1:245" x14ac:dyDescent="0.2">
      <c r="A3066">
        <v>17</v>
      </c>
      <c r="B3066">
        <v>1</v>
      </c>
      <c r="C3066">
        <f>ROW(SmtRes!A982)</f>
        <v>982</v>
      </c>
      <c r="D3066">
        <f>ROW(EtalonRes!A982)</f>
        <v>982</v>
      </c>
      <c r="E3066" t="s">
        <v>681</v>
      </c>
      <c r="F3066" t="s">
        <v>227</v>
      </c>
      <c r="G3066" t="s">
        <v>228</v>
      </c>
      <c r="H3066" t="s">
        <v>229</v>
      </c>
      <c r="I3066">
        <f>ROUND(2/10,9)</f>
        <v>0.2</v>
      </c>
      <c r="J3066">
        <v>0</v>
      </c>
      <c r="K3066">
        <f>ROUND(2/10,9)</f>
        <v>0.2</v>
      </c>
      <c r="O3066">
        <f t="shared" si="2236"/>
        <v>85.31</v>
      </c>
      <c r="P3066">
        <f t="shared" si="2237"/>
        <v>22.46</v>
      </c>
      <c r="Q3066">
        <f t="shared" si="2238"/>
        <v>1.8</v>
      </c>
      <c r="R3066">
        <f t="shared" si="2239"/>
        <v>0.03</v>
      </c>
      <c r="S3066">
        <f t="shared" si="2240"/>
        <v>61.05</v>
      </c>
      <c r="T3066">
        <f t="shared" si="2241"/>
        <v>0</v>
      </c>
      <c r="U3066">
        <f t="shared" si="2242"/>
        <v>8.4000000000000005E-2</v>
      </c>
      <c r="V3066">
        <f t="shared" si="2243"/>
        <v>0</v>
      </c>
      <c r="W3066">
        <f t="shared" si="2244"/>
        <v>0</v>
      </c>
      <c r="X3066">
        <f t="shared" si="2245"/>
        <v>42.74</v>
      </c>
      <c r="Y3066">
        <f t="shared" si="2245"/>
        <v>6.11</v>
      </c>
      <c r="AA3066">
        <v>35364244</v>
      </c>
      <c r="AB3066">
        <f t="shared" si="2246"/>
        <v>426.58</v>
      </c>
      <c r="AC3066">
        <f t="shared" si="2247"/>
        <v>112.32</v>
      </c>
      <c r="AD3066">
        <f t="shared" si="2248"/>
        <v>8.99</v>
      </c>
      <c r="AE3066">
        <f t="shared" si="2249"/>
        <v>0.13</v>
      </c>
      <c r="AF3066">
        <f t="shared" si="2249"/>
        <v>305.27</v>
      </c>
      <c r="AG3066">
        <f t="shared" si="2250"/>
        <v>0</v>
      </c>
      <c r="AH3066">
        <f t="shared" si="2251"/>
        <v>0.42</v>
      </c>
      <c r="AI3066">
        <f t="shared" si="2251"/>
        <v>0</v>
      </c>
      <c r="AJ3066">
        <f t="shared" si="2252"/>
        <v>0</v>
      </c>
      <c r="AK3066">
        <v>426.58</v>
      </c>
      <c r="AL3066">
        <v>112.32</v>
      </c>
      <c r="AM3066">
        <v>8.99</v>
      </c>
      <c r="AN3066">
        <v>0.13</v>
      </c>
      <c r="AO3066">
        <v>305.27</v>
      </c>
      <c r="AP3066">
        <v>0</v>
      </c>
      <c r="AQ3066">
        <v>0.42</v>
      </c>
      <c r="AR3066">
        <v>0</v>
      </c>
      <c r="AS3066">
        <v>0</v>
      </c>
      <c r="AT3066">
        <v>70</v>
      </c>
      <c r="AU3066">
        <v>10</v>
      </c>
      <c r="AV3066">
        <v>1</v>
      </c>
      <c r="AW3066">
        <v>1</v>
      </c>
      <c r="AZ3066">
        <v>1</v>
      </c>
      <c r="BA3066">
        <v>1</v>
      </c>
      <c r="BB3066">
        <v>1</v>
      </c>
      <c r="BC3066">
        <v>1</v>
      </c>
      <c r="BD3066" t="s">
        <v>3</v>
      </c>
      <c r="BE3066" t="s">
        <v>3</v>
      </c>
      <c r="BF3066" t="s">
        <v>3</v>
      </c>
      <c r="BG3066" t="s">
        <v>3</v>
      </c>
      <c r="BH3066">
        <v>0</v>
      </c>
      <c r="BI3066">
        <v>4</v>
      </c>
      <c r="BJ3066" t="s">
        <v>230</v>
      </c>
      <c r="BM3066">
        <v>0</v>
      </c>
      <c r="BN3066">
        <v>0</v>
      </c>
      <c r="BO3066" t="s">
        <v>3</v>
      </c>
      <c r="BP3066">
        <v>0</v>
      </c>
      <c r="BQ3066">
        <v>1</v>
      </c>
      <c r="BR3066">
        <v>0</v>
      </c>
      <c r="BS3066">
        <v>1</v>
      </c>
      <c r="BT3066">
        <v>1</v>
      </c>
      <c r="BU3066">
        <v>1</v>
      </c>
      <c r="BV3066">
        <v>1</v>
      </c>
      <c r="BW3066">
        <v>1</v>
      </c>
      <c r="BX3066">
        <v>1</v>
      </c>
      <c r="BY3066" t="s">
        <v>3</v>
      </c>
      <c r="BZ3066">
        <v>70</v>
      </c>
      <c r="CA3066">
        <v>10</v>
      </c>
      <c r="CB3066" t="s">
        <v>3</v>
      </c>
      <c r="CE3066">
        <v>0</v>
      </c>
      <c r="CF3066">
        <v>0</v>
      </c>
      <c r="CG3066">
        <v>0</v>
      </c>
      <c r="CM3066">
        <v>0</v>
      </c>
      <c r="CN3066" t="s">
        <v>3</v>
      </c>
      <c r="CO3066">
        <v>0</v>
      </c>
      <c r="CP3066">
        <f t="shared" si="2253"/>
        <v>85.31</v>
      </c>
      <c r="CQ3066">
        <f t="shared" si="2254"/>
        <v>112.32</v>
      </c>
      <c r="CR3066">
        <f t="shared" si="2255"/>
        <v>8.99</v>
      </c>
      <c r="CS3066">
        <f t="shared" si="2256"/>
        <v>0.13</v>
      </c>
      <c r="CT3066">
        <f t="shared" si="2257"/>
        <v>305.27</v>
      </c>
      <c r="CU3066">
        <f t="shared" si="2258"/>
        <v>0</v>
      </c>
      <c r="CV3066">
        <f t="shared" si="2259"/>
        <v>0.42</v>
      </c>
      <c r="CW3066">
        <f t="shared" si="2260"/>
        <v>0</v>
      </c>
      <c r="CX3066">
        <f t="shared" si="2260"/>
        <v>0</v>
      </c>
      <c r="CY3066">
        <f t="shared" si="2261"/>
        <v>42.734999999999999</v>
      </c>
      <c r="CZ3066">
        <f t="shared" si="2262"/>
        <v>6.1050000000000004</v>
      </c>
      <c r="DC3066" t="s">
        <v>3</v>
      </c>
      <c r="DD3066" t="s">
        <v>3</v>
      </c>
      <c r="DE3066" t="s">
        <v>3</v>
      </c>
      <c r="DF3066" t="s">
        <v>3</v>
      </c>
      <c r="DG3066" t="s">
        <v>3</v>
      </c>
      <c r="DH3066" t="s">
        <v>3</v>
      </c>
      <c r="DI3066" t="s">
        <v>3</v>
      </c>
      <c r="DJ3066" t="s">
        <v>3</v>
      </c>
      <c r="DK3066" t="s">
        <v>3</v>
      </c>
      <c r="DL3066" t="s">
        <v>3</v>
      </c>
      <c r="DM3066" t="s">
        <v>3</v>
      </c>
      <c r="DN3066">
        <v>0</v>
      </c>
      <c r="DO3066">
        <v>0</v>
      </c>
      <c r="DP3066">
        <v>1</v>
      </c>
      <c r="DQ3066">
        <v>1</v>
      </c>
      <c r="DU3066">
        <v>1013</v>
      </c>
      <c r="DV3066" t="s">
        <v>229</v>
      </c>
      <c r="DW3066" t="s">
        <v>229</v>
      </c>
      <c r="DX3066">
        <v>1</v>
      </c>
      <c r="DZ3066" t="s">
        <v>3</v>
      </c>
      <c r="EA3066" t="s">
        <v>3</v>
      </c>
      <c r="EB3066" t="s">
        <v>3</v>
      </c>
      <c r="EC3066" t="s">
        <v>3</v>
      </c>
      <c r="EE3066">
        <v>35096056</v>
      </c>
      <c r="EF3066">
        <v>1</v>
      </c>
      <c r="EG3066" t="s">
        <v>20</v>
      </c>
      <c r="EH3066">
        <v>0</v>
      </c>
      <c r="EI3066" t="s">
        <v>3</v>
      </c>
      <c r="EJ3066">
        <v>4</v>
      </c>
      <c r="EK3066">
        <v>0</v>
      </c>
      <c r="EL3066" t="s">
        <v>21</v>
      </c>
      <c r="EM3066" t="s">
        <v>22</v>
      </c>
      <c r="EO3066" t="s">
        <v>3</v>
      </c>
      <c r="EQ3066">
        <v>0</v>
      </c>
      <c r="ER3066">
        <v>426.58</v>
      </c>
      <c r="ES3066">
        <v>112.32</v>
      </c>
      <c r="ET3066">
        <v>8.99</v>
      </c>
      <c r="EU3066">
        <v>0.13</v>
      </c>
      <c r="EV3066">
        <v>305.27</v>
      </c>
      <c r="EW3066">
        <v>0.42</v>
      </c>
      <c r="EX3066">
        <v>0</v>
      </c>
      <c r="EY3066">
        <v>0</v>
      </c>
      <c r="FQ3066">
        <v>0</v>
      </c>
      <c r="FR3066">
        <v>0</v>
      </c>
      <c r="FS3066">
        <v>0</v>
      </c>
      <c r="FX3066">
        <v>70</v>
      </c>
      <c r="FY3066">
        <v>10</v>
      </c>
      <c r="GA3066" t="s">
        <v>3</v>
      </c>
      <c r="GD3066">
        <v>0</v>
      </c>
      <c r="GF3066">
        <v>94825724</v>
      </c>
      <c r="GG3066">
        <v>2</v>
      </c>
      <c r="GH3066">
        <v>1</v>
      </c>
      <c r="GI3066">
        <v>-2</v>
      </c>
      <c r="GJ3066">
        <v>0</v>
      </c>
      <c r="GK3066">
        <f>ROUND(R3066*(R12)/100,2)</f>
        <v>0.03</v>
      </c>
      <c r="GL3066">
        <f t="shared" si="2263"/>
        <v>0</v>
      </c>
      <c r="GM3066">
        <f t="shared" si="2264"/>
        <v>134.19</v>
      </c>
      <c r="GN3066">
        <f t="shared" si="2265"/>
        <v>0</v>
      </c>
      <c r="GO3066">
        <f t="shared" si="2266"/>
        <v>0</v>
      </c>
      <c r="GP3066">
        <f t="shared" si="2267"/>
        <v>134.19</v>
      </c>
      <c r="GR3066">
        <v>0</v>
      </c>
      <c r="GS3066">
        <v>3</v>
      </c>
      <c r="GT3066">
        <v>0</v>
      </c>
      <c r="GU3066" t="s">
        <v>3</v>
      </c>
      <c r="GV3066">
        <f t="shared" si="2268"/>
        <v>0</v>
      </c>
      <c r="GW3066">
        <v>1</v>
      </c>
      <c r="GX3066">
        <f t="shared" si="2269"/>
        <v>0</v>
      </c>
      <c r="HA3066">
        <v>0</v>
      </c>
      <c r="HB3066">
        <v>0</v>
      </c>
      <c r="HC3066">
        <f t="shared" si="2270"/>
        <v>0</v>
      </c>
      <c r="HE3066" t="s">
        <v>3</v>
      </c>
      <c r="HF3066" t="s">
        <v>3</v>
      </c>
      <c r="HM3066" t="s">
        <v>3</v>
      </c>
      <c r="HN3066" t="s">
        <v>3</v>
      </c>
      <c r="HO3066" t="s">
        <v>3</v>
      </c>
      <c r="HP3066" t="s">
        <v>3</v>
      </c>
      <c r="HQ3066" t="s">
        <v>3</v>
      </c>
      <c r="HS3066">
        <v>0</v>
      </c>
      <c r="IK3066">
        <v>0</v>
      </c>
    </row>
    <row r="3067" spans="1:245" x14ac:dyDescent="0.2">
      <c r="A3067">
        <v>17</v>
      </c>
      <c r="B3067">
        <v>1</v>
      </c>
      <c r="C3067">
        <f>ROW(SmtRes!A985)</f>
        <v>985</v>
      </c>
      <c r="D3067">
        <f>ROW(EtalonRes!A985)</f>
        <v>985</v>
      </c>
      <c r="E3067" t="s">
        <v>682</v>
      </c>
      <c r="F3067" t="s">
        <v>232</v>
      </c>
      <c r="G3067" t="s">
        <v>233</v>
      </c>
      <c r="H3067" t="s">
        <v>26</v>
      </c>
      <c r="I3067">
        <f>ROUND(1/100,9)</f>
        <v>0.01</v>
      </c>
      <c r="J3067">
        <v>0</v>
      </c>
      <c r="K3067">
        <f>ROUND(1/100,9)</f>
        <v>0.01</v>
      </c>
      <c r="O3067">
        <f t="shared" si="2236"/>
        <v>142.13999999999999</v>
      </c>
      <c r="P3067">
        <f t="shared" si="2237"/>
        <v>0</v>
      </c>
      <c r="Q3067">
        <f t="shared" si="2238"/>
        <v>59.94</v>
      </c>
      <c r="R3067">
        <f t="shared" si="2239"/>
        <v>30.4</v>
      </c>
      <c r="S3067">
        <f t="shared" si="2240"/>
        <v>82.2</v>
      </c>
      <c r="T3067">
        <f t="shared" si="2241"/>
        <v>0</v>
      </c>
      <c r="U3067">
        <f t="shared" si="2242"/>
        <v>0.14000000000000001</v>
      </c>
      <c r="V3067">
        <f t="shared" si="2243"/>
        <v>0</v>
      </c>
      <c r="W3067">
        <f t="shared" si="2244"/>
        <v>0</v>
      </c>
      <c r="X3067">
        <f t="shared" si="2245"/>
        <v>57.54</v>
      </c>
      <c r="Y3067">
        <f t="shared" si="2245"/>
        <v>8.2200000000000006</v>
      </c>
      <c r="AA3067">
        <v>35364244</v>
      </c>
      <c r="AB3067">
        <f t="shared" si="2246"/>
        <v>14213.53</v>
      </c>
      <c r="AC3067">
        <f t="shared" si="2247"/>
        <v>0</v>
      </c>
      <c r="AD3067">
        <f t="shared" si="2248"/>
        <v>5993.85</v>
      </c>
      <c r="AE3067">
        <f t="shared" si="2249"/>
        <v>3040.45</v>
      </c>
      <c r="AF3067">
        <f t="shared" si="2249"/>
        <v>8219.68</v>
      </c>
      <c r="AG3067">
        <f t="shared" si="2250"/>
        <v>0</v>
      </c>
      <c r="AH3067">
        <f t="shared" si="2251"/>
        <v>14</v>
      </c>
      <c r="AI3067">
        <f t="shared" si="2251"/>
        <v>0</v>
      </c>
      <c r="AJ3067">
        <f t="shared" si="2252"/>
        <v>0</v>
      </c>
      <c r="AK3067">
        <v>14213.53</v>
      </c>
      <c r="AL3067">
        <v>0</v>
      </c>
      <c r="AM3067">
        <v>5993.85</v>
      </c>
      <c r="AN3067">
        <v>3040.45</v>
      </c>
      <c r="AO3067">
        <v>8219.68</v>
      </c>
      <c r="AP3067">
        <v>0</v>
      </c>
      <c r="AQ3067">
        <v>14</v>
      </c>
      <c r="AR3067">
        <v>0</v>
      </c>
      <c r="AS3067">
        <v>0</v>
      </c>
      <c r="AT3067">
        <v>70</v>
      </c>
      <c r="AU3067">
        <v>10</v>
      </c>
      <c r="AV3067">
        <v>1</v>
      </c>
      <c r="AW3067">
        <v>1</v>
      </c>
      <c r="AZ3067">
        <v>1</v>
      </c>
      <c r="BA3067">
        <v>1</v>
      </c>
      <c r="BB3067">
        <v>1</v>
      </c>
      <c r="BC3067">
        <v>1</v>
      </c>
      <c r="BD3067" t="s">
        <v>3</v>
      </c>
      <c r="BE3067" t="s">
        <v>3</v>
      </c>
      <c r="BF3067" t="s">
        <v>3</v>
      </c>
      <c r="BG3067" t="s">
        <v>3</v>
      </c>
      <c r="BH3067">
        <v>0</v>
      </c>
      <c r="BI3067">
        <v>4</v>
      </c>
      <c r="BJ3067" t="s">
        <v>234</v>
      </c>
      <c r="BM3067">
        <v>0</v>
      </c>
      <c r="BN3067">
        <v>0</v>
      </c>
      <c r="BO3067" t="s">
        <v>3</v>
      </c>
      <c r="BP3067">
        <v>0</v>
      </c>
      <c r="BQ3067">
        <v>1</v>
      </c>
      <c r="BR3067">
        <v>0</v>
      </c>
      <c r="BS3067">
        <v>1</v>
      </c>
      <c r="BT3067">
        <v>1</v>
      </c>
      <c r="BU3067">
        <v>1</v>
      </c>
      <c r="BV3067">
        <v>1</v>
      </c>
      <c r="BW3067">
        <v>1</v>
      </c>
      <c r="BX3067">
        <v>1</v>
      </c>
      <c r="BY3067" t="s">
        <v>3</v>
      </c>
      <c r="BZ3067">
        <v>70</v>
      </c>
      <c r="CA3067">
        <v>10</v>
      </c>
      <c r="CB3067" t="s">
        <v>3</v>
      </c>
      <c r="CE3067">
        <v>0</v>
      </c>
      <c r="CF3067">
        <v>0</v>
      </c>
      <c r="CG3067">
        <v>0</v>
      </c>
      <c r="CM3067">
        <v>0</v>
      </c>
      <c r="CN3067" t="s">
        <v>3</v>
      </c>
      <c r="CO3067">
        <v>0</v>
      </c>
      <c r="CP3067">
        <f t="shared" si="2253"/>
        <v>142.13999999999999</v>
      </c>
      <c r="CQ3067">
        <f t="shared" si="2254"/>
        <v>0</v>
      </c>
      <c r="CR3067">
        <f t="shared" si="2255"/>
        <v>5993.85</v>
      </c>
      <c r="CS3067">
        <f t="shared" si="2256"/>
        <v>3040.45</v>
      </c>
      <c r="CT3067">
        <f t="shared" si="2257"/>
        <v>8219.68</v>
      </c>
      <c r="CU3067">
        <f t="shared" si="2258"/>
        <v>0</v>
      </c>
      <c r="CV3067">
        <f t="shared" si="2259"/>
        <v>14</v>
      </c>
      <c r="CW3067">
        <f t="shared" si="2260"/>
        <v>0</v>
      </c>
      <c r="CX3067">
        <f t="shared" si="2260"/>
        <v>0</v>
      </c>
      <c r="CY3067">
        <f t="shared" si="2261"/>
        <v>57.54</v>
      </c>
      <c r="CZ3067">
        <f t="shared" si="2262"/>
        <v>8.2200000000000006</v>
      </c>
      <c r="DC3067" t="s">
        <v>3</v>
      </c>
      <c r="DD3067" t="s">
        <v>3</v>
      </c>
      <c r="DE3067" t="s">
        <v>3</v>
      </c>
      <c r="DF3067" t="s">
        <v>3</v>
      </c>
      <c r="DG3067" t="s">
        <v>3</v>
      </c>
      <c r="DH3067" t="s">
        <v>3</v>
      </c>
      <c r="DI3067" t="s">
        <v>3</v>
      </c>
      <c r="DJ3067" t="s">
        <v>3</v>
      </c>
      <c r="DK3067" t="s">
        <v>3</v>
      </c>
      <c r="DL3067" t="s">
        <v>3</v>
      </c>
      <c r="DM3067" t="s">
        <v>3</v>
      </c>
      <c r="DN3067">
        <v>0</v>
      </c>
      <c r="DO3067">
        <v>0</v>
      </c>
      <c r="DP3067">
        <v>1</v>
      </c>
      <c r="DQ3067">
        <v>1</v>
      </c>
      <c r="DU3067">
        <v>1003</v>
      </c>
      <c r="DV3067" t="s">
        <v>26</v>
      </c>
      <c r="DW3067" t="s">
        <v>26</v>
      </c>
      <c r="DX3067">
        <v>100</v>
      </c>
      <c r="DZ3067" t="s">
        <v>3</v>
      </c>
      <c r="EA3067" t="s">
        <v>3</v>
      </c>
      <c r="EB3067" t="s">
        <v>3</v>
      </c>
      <c r="EC3067" t="s">
        <v>3</v>
      </c>
      <c r="EE3067">
        <v>35096056</v>
      </c>
      <c r="EF3067">
        <v>1</v>
      </c>
      <c r="EG3067" t="s">
        <v>20</v>
      </c>
      <c r="EH3067">
        <v>0</v>
      </c>
      <c r="EI3067" t="s">
        <v>3</v>
      </c>
      <c r="EJ3067">
        <v>4</v>
      </c>
      <c r="EK3067">
        <v>0</v>
      </c>
      <c r="EL3067" t="s">
        <v>21</v>
      </c>
      <c r="EM3067" t="s">
        <v>22</v>
      </c>
      <c r="EO3067" t="s">
        <v>3</v>
      </c>
      <c r="EQ3067">
        <v>0</v>
      </c>
      <c r="ER3067">
        <v>14213.53</v>
      </c>
      <c r="ES3067">
        <v>0</v>
      </c>
      <c r="ET3067">
        <v>5993.85</v>
      </c>
      <c r="EU3067">
        <v>3040.45</v>
      </c>
      <c r="EV3067">
        <v>8219.68</v>
      </c>
      <c r="EW3067">
        <v>14</v>
      </c>
      <c r="EX3067">
        <v>0</v>
      </c>
      <c r="EY3067">
        <v>0</v>
      </c>
      <c r="FQ3067">
        <v>0</v>
      </c>
      <c r="FR3067">
        <v>0</v>
      </c>
      <c r="FS3067">
        <v>0</v>
      </c>
      <c r="FX3067">
        <v>70</v>
      </c>
      <c r="FY3067">
        <v>10</v>
      </c>
      <c r="GA3067" t="s">
        <v>3</v>
      </c>
      <c r="GD3067">
        <v>0</v>
      </c>
      <c r="GF3067">
        <v>-140188742</v>
      </c>
      <c r="GG3067">
        <v>2</v>
      </c>
      <c r="GH3067">
        <v>1</v>
      </c>
      <c r="GI3067">
        <v>-2</v>
      </c>
      <c r="GJ3067">
        <v>0</v>
      </c>
      <c r="GK3067">
        <f>ROUND(R3067*(R12)/100,2)</f>
        <v>32.83</v>
      </c>
      <c r="GL3067">
        <f t="shared" si="2263"/>
        <v>0</v>
      </c>
      <c r="GM3067">
        <f t="shared" si="2264"/>
        <v>240.73</v>
      </c>
      <c r="GN3067">
        <f t="shared" si="2265"/>
        <v>0</v>
      </c>
      <c r="GO3067">
        <f t="shared" si="2266"/>
        <v>0</v>
      </c>
      <c r="GP3067">
        <f t="shared" si="2267"/>
        <v>240.73</v>
      </c>
      <c r="GR3067">
        <v>0</v>
      </c>
      <c r="GS3067">
        <v>3</v>
      </c>
      <c r="GT3067">
        <v>0</v>
      </c>
      <c r="GU3067" t="s">
        <v>3</v>
      </c>
      <c r="GV3067">
        <f t="shared" si="2268"/>
        <v>0</v>
      </c>
      <c r="GW3067">
        <v>1</v>
      </c>
      <c r="GX3067">
        <f t="shared" si="2269"/>
        <v>0</v>
      </c>
      <c r="HA3067">
        <v>0</v>
      </c>
      <c r="HB3067">
        <v>0</v>
      </c>
      <c r="HC3067">
        <f t="shared" si="2270"/>
        <v>0</v>
      </c>
      <c r="HE3067" t="s">
        <v>3</v>
      </c>
      <c r="HF3067" t="s">
        <v>3</v>
      </c>
      <c r="HM3067" t="s">
        <v>3</v>
      </c>
      <c r="HN3067" t="s">
        <v>3</v>
      </c>
      <c r="HO3067" t="s">
        <v>3</v>
      </c>
      <c r="HP3067" t="s">
        <v>3</v>
      </c>
      <c r="HQ3067" t="s">
        <v>3</v>
      </c>
      <c r="HS3067">
        <v>0</v>
      </c>
      <c r="IK3067">
        <v>0</v>
      </c>
    </row>
    <row r="3068" spans="1:245" x14ac:dyDescent="0.2">
      <c r="A3068">
        <v>17</v>
      </c>
      <c r="B3068">
        <v>1</v>
      </c>
      <c r="E3068" t="s">
        <v>683</v>
      </c>
      <c r="F3068" t="s">
        <v>236</v>
      </c>
      <c r="G3068" t="s">
        <v>237</v>
      </c>
      <c r="H3068" t="s">
        <v>35</v>
      </c>
      <c r="I3068">
        <v>1E-3</v>
      </c>
      <c r="J3068">
        <v>0</v>
      </c>
      <c r="K3068">
        <v>1E-3</v>
      </c>
      <c r="O3068">
        <f t="shared" si="2236"/>
        <v>99.86</v>
      </c>
      <c r="P3068">
        <f t="shared" si="2237"/>
        <v>99.86</v>
      </c>
      <c r="Q3068">
        <f t="shared" si="2238"/>
        <v>0</v>
      </c>
      <c r="R3068">
        <f t="shared" si="2239"/>
        <v>0</v>
      </c>
      <c r="S3068">
        <f t="shared" si="2240"/>
        <v>0</v>
      </c>
      <c r="T3068">
        <f t="shared" si="2241"/>
        <v>0</v>
      </c>
      <c r="U3068">
        <f t="shared" si="2242"/>
        <v>0</v>
      </c>
      <c r="V3068">
        <f t="shared" si="2243"/>
        <v>0</v>
      </c>
      <c r="W3068">
        <f t="shared" si="2244"/>
        <v>0</v>
      </c>
      <c r="X3068">
        <f t="shared" si="2245"/>
        <v>0</v>
      </c>
      <c r="Y3068">
        <f t="shared" si="2245"/>
        <v>0</v>
      </c>
      <c r="AA3068">
        <v>35364244</v>
      </c>
      <c r="AB3068">
        <f t="shared" si="2246"/>
        <v>99860.32</v>
      </c>
      <c r="AC3068">
        <f t="shared" si="2247"/>
        <v>99860.32</v>
      </c>
      <c r="AD3068">
        <f t="shared" si="2248"/>
        <v>0</v>
      </c>
      <c r="AE3068">
        <f t="shared" si="2249"/>
        <v>0</v>
      </c>
      <c r="AF3068">
        <f t="shared" si="2249"/>
        <v>0</v>
      </c>
      <c r="AG3068">
        <f t="shared" si="2250"/>
        <v>0</v>
      </c>
      <c r="AH3068">
        <f t="shared" si="2251"/>
        <v>0</v>
      </c>
      <c r="AI3068">
        <f t="shared" si="2251"/>
        <v>0</v>
      </c>
      <c r="AJ3068">
        <f t="shared" si="2252"/>
        <v>0</v>
      </c>
      <c r="AK3068">
        <v>99860.32</v>
      </c>
      <c r="AL3068">
        <v>99860.32</v>
      </c>
      <c r="AM3068">
        <v>0</v>
      </c>
      <c r="AN3068">
        <v>0</v>
      </c>
      <c r="AO3068">
        <v>0</v>
      </c>
      <c r="AP3068">
        <v>0</v>
      </c>
      <c r="AQ3068">
        <v>0</v>
      </c>
      <c r="AR3068">
        <v>0</v>
      </c>
      <c r="AS3068">
        <v>0</v>
      </c>
      <c r="AT3068">
        <v>70</v>
      </c>
      <c r="AU3068">
        <v>10</v>
      </c>
      <c r="AV3068">
        <v>1</v>
      </c>
      <c r="AW3068">
        <v>1</v>
      </c>
      <c r="AZ3068">
        <v>1</v>
      </c>
      <c r="BA3068">
        <v>1</v>
      </c>
      <c r="BB3068">
        <v>1</v>
      </c>
      <c r="BC3068">
        <v>1</v>
      </c>
      <c r="BD3068" t="s">
        <v>3</v>
      </c>
      <c r="BE3068" t="s">
        <v>3</v>
      </c>
      <c r="BF3068" t="s">
        <v>3</v>
      </c>
      <c r="BG3068" t="s">
        <v>3</v>
      </c>
      <c r="BH3068">
        <v>3</v>
      </c>
      <c r="BI3068">
        <v>4</v>
      </c>
      <c r="BJ3068" t="s">
        <v>238</v>
      </c>
      <c r="BM3068">
        <v>0</v>
      </c>
      <c r="BN3068">
        <v>0</v>
      </c>
      <c r="BO3068" t="s">
        <v>3</v>
      </c>
      <c r="BP3068">
        <v>0</v>
      </c>
      <c r="BQ3068">
        <v>1</v>
      </c>
      <c r="BR3068">
        <v>0</v>
      </c>
      <c r="BS3068">
        <v>1</v>
      </c>
      <c r="BT3068">
        <v>1</v>
      </c>
      <c r="BU3068">
        <v>1</v>
      </c>
      <c r="BV3068">
        <v>1</v>
      </c>
      <c r="BW3068">
        <v>1</v>
      </c>
      <c r="BX3068">
        <v>1</v>
      </c>
      <c r="BY3068" t="s">
        <v>3</v>
      </c>
      <c r="BZ3068">
        <v>70</v>
      </c>
      <c r="CA3068">
        <v>10</v>
      </c>
      <c r="CB3068" t="s">
        <v>3</v>
      </c>
      <c r="CE3068">
        <v>0</v>
      </c>
      <c r="CF3068">
        <v>0</v>
      </c>
      <c r="CG3068">
        <v>0</v>
      </c>
      <c r="CM3068">
        <v>0</v>
      </c>
      <c r="CN3068" t="s">
        <v>3</v>
      </c>
      <c r="CO3068">
        <v>0</v>
      </c>
      <c r="CP3068">
        <f t="shared" si="2253"/>
        <v>99.86</v>
      </c>
      <c r="CQ3068">
        <f t="shared" si="2254"/>
        <v>99860.32</v>
      </c>
      <c r="CR3068">
        <f t="shared" si="2255"/>
        <v>0</v>
      </c>
      <c r="CS3068">
        <f t="shared" si="2256"/>
        <v>0</v>
      </c>
      <c r="CT3068">
        <f t="shared" si="2257"/>
        <v>0</v>
      </c>
      <c r="CU3068">
        <f t="shared" si="2258"/>
        <v>0</v>
      </c>
      <c r="CV3068">
        <f t="shared" si="2259"/>
        <v>0</v>
      </c>
      <c r="CW3068">
        <f t="shared" si="2260"/>
        <v>0</v>
      </c>
      <c r="CX3068">
        <f t="shared" si="2260"/>
        <v>0</v>
      </c>
      <c r="CY3068">
        <f t="shared" si="2261"/>
        <v>0</v>
      </c>
      <c r="CZ3068">
        <f t="shared" si="2262"/>
        <v>0</v>
      </c>
      <c r="DC3068" t="s">
        <v>3</v>
      </c>
      <c r="DD3068" t="s">
        <v>3</v>
      </c>
      <c r="DE3068" t="s">
        <v>3</v>
      </c>
      <c r="DF3068" t="s">
        <v>3</v>
      </c>
      <c r="DG3068" t="s">
        <v>3</v>
      </c>
      <c r="DH3068" t="s">
        <v>3</v>
      </c>
      <c r="DI3068" t="s">
        <v>3</v>
      </c>
      <c r="DJ3068" t="s">
        <v>3</v>
      </c>
      <c r="DK3068" t="s">
        <v>3</v>
      </c>
      <c r="DL3068" t="s">
        <v>3</v>
      </c>
      <c r="DM3068" t="s">
        <v>3</v>
      </c>
      <c r="DN3068">
        <v>0</v>
      </c>
      <c r="DO3068">
        <v>0</v>
      </c>
      <c r="DP3068">
        <v>1</v>
      </c>
      <c r="DQ3068">
        <v>1</v>
      </c>
      <c r="DU3068">
        <v>1003</v>
      </c>
      <c r="DV3068" t="s">
        <v>35</v>
      </c>
      <c r="DW3068" t="s">
        <v>35</v>
      </c>
      <c r="DX3068">
        <v>1000</v>
      </c>
      <c r="DZ3068" t="s">
        <v>3</v>
      </c>
      <c r="EA3068" t="s">
        <v>3</v>
      </c>
      <c r="EB3068" t="s">
        <v>3</v>
      </c>
      <c r="EC3068" t="s">
        <v>3</v>
      </c>
      <c r="EE3068">
        <v>35096056</v>
      </c>
      <c r="EF3068">
        <v>1</v>
      </c>
      <c r="EG3068" t="s">
        <v>20</v>
      </c>
      <c r="EH3068">
        <v>0</v>
      </c>
      <c r="EI3068" t="s">
        <v>3</v>
      </c>
      <c r="EJ3068">
        <v>4</v>
      </c>
      <c r="EK3068">
        <v>0</v>
      </c>
      <c r="EL3068" t="s">
        <v>21</v>
      </c>
      <c r="EM3068" t="s">
        <v>22</v>
      </c>
      <c r="EO3068" t="s">
        <v>3</v>
      </c>
      <c r="EQ3068">
        <v>0</v>
      </c>
      <c r="ER3068">
        <v>99860.32</v>
      </c>
      <c r="ES3068">
        <v>99860.32</v>
      </c>
      <c r="ET3068">
        <v>0</v>
      </c>
      <c r="EU3068">
        <v>0</v>
      </c>
      <c r="EV3068">
        <v>0</v>
      </c>
      <c r="EW3068">
        <v>0</v>
      </c>
      <c r="EX3068">
        <v>0</v>
      </c>
      <c r="EY3068">
        <v>0</v>
      </c>
      <c r="FQ3068">
        <v>0</v>
      </c>
      <c r="FR3068">
        <v>0</v>
      </c>
      <c r="FS3068">
        <v>0</v>
      </c>
      <c r="FX3068">
        <v>70</v>
      </c>
      <c r="FY3068">
        <v>10</v>
      </c>
      <c r="GA3068" t="s">
        <v>3</v>
      </c>
      <c r="GD3068">
        <v>0</v>
      </c>
      <c r="GF3068">
        <v>2077141205</v>
      </c>
      <c r="GG3068">
        <v>2</v>
      </c>
      <c r="GH3068">
        <v>1</v>
      </c>
      <c r="GI3068">
        <v>-2</v>
      </c>
      <c r="GJ3068">
        <v>0</v>
      </c>
      <c r="GK3068">
        <f>ROUND(R3068*(R12)/100,2)</f>
        <v>0</v>
      </c>
      <c r="GL3068">
        <f t="shared" si="2263"/>
        <v>0</v>
      </c>
      <c r="GM3068">
        <f t="shared" si="2264"/>
        <v>99.86</v>
      </c>
      <c r="GN3068">
        <f t="shared" si="2265"/>
        <v>0</v>
      </c>
      <c r="GO3068">
        <f t="shared" si="2266"/>
        <v>0</v>
      </c>
      <c r="GP3068">
        <f t="shared" si="2267"/>
        <v>99.86</v>
      </c>
      <c r="GR3068">
        <v>0</v>
      </c>
      <c r="GS3068">
        <v>3</v>
      </c>
      <c r="GT3068">
        <v>0</v>
      </c>
      <c r="GU3068" t="s">
        <v>3</v>
      </c>
      <c r="GV3068">
        <f t="shared" si="2268"/>
        <v>0</v>
      </c>
      <c r="GW3068">
        <v>1</v>
      </c>
      <c r="GX3068">
        <f t="shared" si="2269"/>
        <v>0</v>
      </c>
      <c r="HA3068">
        <v>0</v>
      </c>
      <c r="HB3068">
        <v>0</v>
      </c>
      <c r="HC3068">
        <f t="shared" si="2270"/>
        <v>0</v>
      </c>
      <c r="HE3068" t="s">
        <v>3</v>
      </c>
      <c r="HF3068" t="s">
        <v>3</v>
      </c>
      <c r="HM3068" t="s">
        <v>3</v>
      </c>
      <c r="HN3068" t="s">
        <v>3</v>
      </c>
      <c r="HO3068" t="s">
        <v>3</v>
      </c>
      <c r="HP3068" t="s">
        <v>3</v>
      </c>
      <c r="HQ3068" t="s">
        <v>3</v>
      </c>
      <c r="HS3068">
        <v>0</v>
      </c>
      <c r="IK3068">
        <v>0</v>
      </c>
    </row>
    <row r="3069" spans="1:245" x14ac:dyDescent="0.2">
      <c r="A3069">
        <v>17</v>
      </c>
      <c r="B3069">
        <v>1</v>
      </c>
      <c r="E3069" t="s">
        <v>684</v>
      </c>
      <c r="F3069" t="s">
        <v>240</v>
      </c>
      <c r="G3069" t="s">
        <v>241</v>
      </c>
      <c r="H3069" t="s">
        <v>242</v>
      </c>
      <c r="I3069">
        <f>ROUND(2/1000,9)</f>
        <v>2E-3</v>
      </c>
      <c r="J3069">
        <v>0</v>
      </c>
      <c r="K3069">
        <f>ROUND(2/1000,9)</f>
        <v>2E-3</v>
      </c>
      <c r="O3069">
        <f t="shared" si="2236"/>
        <v>144.34</v>
      </c>
      <c r="P3069">
        <f t="shared" si="2237"/>
        <v>144.34</v>
      </c>
      <c r="Q3069">
        <f t="shared" si="2238"/>
        <v>0</v>
      </c>
      <c r="R3069">
        <f t="shared" si="2239"/>
        <v>0</v>
      </c>
      <c r="S3069">
        <f t="shared" si="2240"/>
        <v>0</v>
      </c>
      <c r="T3069">
        <f t="shared" si="2241"/>
        <v>0</v>
      </c>
      <c r="U3069">
        <f t="shared" si="2242"/>
        <v>0</v>
      </c>
      <c r="V3069">
        <f t="shared" si="2243"/>
        <v>0</v>
      </c>
      <c r="W3069">
        <f t="shared" si="2244"/>
        <v>0</v>
      </c>
      <c r="X3069">
        <f t="shared" si="2245"/>
        <v>0</v>
      </c>
      <c r="Y3069">
        <f t="shared" si="2245"/>
        <v>0</v>
      </c>
      <c r="AA3069">
        <v>35364244</v>
      </c>
      <c r="AB3069">
        <f t="shared" si="2246"/>
        <v>72169.899999999994</v>
      </c>
      <c r="AC3069">
        <f t="shared" si="2247"/>
        <v>72169.899999999994</v>
      </c>
      <c r="AD3069">
        <f t="shared" si="2248"/>
        <v>0</v>
      </c>
      <c r="AE3069">
        <f t="shared" si="2249"/>
        <v>0</v>
      </c>
      <c r="AF3069">
        <f t="shared" si="2249"/>
        <v>0</v>
      </c>
      <c r="AG3069">
        <f t="shared" si="2250"/>
        <v>0</v>
      </c>
      <c r="AH3069">
        <f t="shared" si="2251"/>
        <v>0</v>
      </c>
      <c r="AI3069">
        <f t="shared" si="2251"/>
        <v>0</v>
      </c>
      <c r="AJ3069">
        <f t="shared" si="2252"/>
        <v>0</v>
      </c>
      <c r="AK3069">
        <v>72169.899999999994</v>
      </c>
      <c r="AL3069">
        <v>72169.899999999994</v>
      </c>
      <c r="AM3069">
        <v>0</v>
      </c>
      <c r="AN3069">
        <v>0</v>
      </c>
      <c r="AO3069">
        <v>0</v>
      </c>
      <c r="AP3069">
        <v>0</v>
      </c>
      <c r="AQ3069">
        <v>0</v>
      </c>
      <c r="AR3069">
        <v>0</v>
      </c>
      <c r="AS3069">
        <v>0</v>
      </c>
      <c r="AT3069">
        <v>70</v>
      </c>
      <c r="AU3069">
        <v>10</v>
      </c>
      <c r="AV3069">
        <v>1</v>
      </c>
      <c r="AW3069">
        <v>1</v>
      </c>
      <c r="AZ3069">
        <v>1</v>
      </c>
      <c r="BA3069">
        <v>1</v>
      </c>
      <c r="BB3069">
        <v>1</v>
      </c>
      <c r="BC3069">
        <v>1</v>
      </c>
      <c r="BD3069" t="s">
        <v>3</v>
      </c>
      <c r="BE3069" t="s">
        <v>3</v>
      </c>
      <c r="BF3069" t="s">
        <v>3</v>
      </c>
      <c r="BG3069" t="s">
        <v>3</v>
      </c>
      <c r="BH3069">
        <v>3</v>
      </c>
      <c r="BI3069">
        <v>4</v>
      </c>
      <c r="BJ3069" t="s">
        <v>243</v>
      </c>
      <c r="BM3069">
        <v>0</v>
      </c>
      <c r="BN3069">
        <v>0</v>
      </c>
      <c r="BO3069" t="s">
        <v>3</v>
      </c>
      <c r="BP3069">
        <v>0</v>
      </c>
      <c r="BQ3069">
        <v>1</v>
      </c>
      <c r="BR3069">
        <v>0</v>
      </c>
      <c r="BS3069">
        <v>1</v>
      </c>
      <c r="BT3069">
        <v>1</v>
      </c>
      <c r="BU3069">
        <v>1</v>
      </c>
      <c r="BV3069">
        <v>1</v>
      </c>
      <c r="BW3069">
        <v>1</v>
      </c>
      <c r="BX3069">
        <v>1</v>
      </c>
      <c r="BY3069" t="s">
        <v>3</v>
      </c>
      <c r="BZ3069">
        <v>70</v>
      </c>
      <c r="CA3069">
        <v>10</v>
      </c>
      <c r="CB3069" t="s">
        <v>3</v>
      </c>
      <c r="CE3069">
        <v>0</v>
      </c>
      <c r="CF3069">
        <v>0</v>
      </c>
      <c r="CG3069">
        <v>0</v>
      </c>
      <c r="CM3069">
        <v>0</v>
      </c>
      <c r="CN3069" t="s">
        <v>3</v>
      </c>
      <c r="CO3069">
        <v>0</v>
      </c>
      <c r="CP3069">
        <f t="shared" si="2253"/>
        <v>144.34</v>
      </c>
      <c r="CQ3069">
        <f t="shared" si="2254"/>
        <v>72169.899999999994</v>
      </c>
      <c r="CR3069">
        <f t="shared" si="2255"/>
        <v>0</v>
      </c>
      <c r="CS3069">
        <f t="shared" si="2256"/>
        <v>0</v>
      </c>
      <c r="CT3069">
        <f t="shared" si="2257"/>
        <v>0</v>
      </c>
      <c r="CU3069">
        <f t="shared" si="2258"/>
        <v>0</v>
      </c>
      <c r="CV3069">
        <f t="shared" si="2259"/>
        <v>0</v>
      </c>
      <c r="CW3069">
        <f t="shared" si="2260"/>
        <v>0</v>
      </c>
      <c r="CX3069">
        <f t="shared" si="2260"/>
        <v>0</v>
      </c>
      <c r="CY3069">
        <f t="shared" si="2261"/>
        <v>0</v>
      </c>
      <c r="CZ3069">
        <f t="shared" si="2262"/>
        <v>0</v>
      </c>
      <c r="DC3069" t="s">
        <v>3</v>
      </c>
      <c r="DD3069" t="s">
        <v>3</v>
      </c>
      <c r="DE3069" t="s">
        <v>3</v>
      </c>
      <c r="DF3069" t="s">
        <v>3</v>
      </c>
      <c r="DG3069" t="s">
        <v>3</v>
      </c>
      <c r="DH3069" t="s">
        <v>3</v>
      </c>
      <c r="DI3069" t="s">
        <v>3</v>
      </c>
      <c r="DJ3069" t="s">
        <v>3</v>
      </c>
      <c r="DK3069" t="s">
        <v>3</v>
      </c>
      <c r="DL3069" t="s">
        <v>3</v>
      </c>
      <c r="DM3069" t="s">
        <v>3</v>
      </c>
      <c r="DN3069">
        <v>0</v>
      </c>
      <c r="DO3069">
        <v>0</v>
      </c>
      <c r="DP3069">
        <v>1</v>
      </c>
      <c r="DQ3069">
        <v>1</v>
      </c>
      <c r="DU3069">
        <v>1010</v>
      </c>
      <c r="DV3069" t="s">
        <v>242</v>
      </c>
      <c r="DW3069" t="s">
        <v>242</v>
      </c>
      <c r="DX3069">
        <v>1000</v>
      </c>
      <c r="DZ3069" t="s">
        <v>3</v>
      </c>
      <c r="EA3069" t="s">
        <v>3</v>
      </c>
      <c r="EB3069" t="s">
        <v>3</v>
      </c>
      <c r="EC3069" t="s">
        <v>3</v>
      </c>
      <c r="EE3069">
        <v>35096056</v>
      </c>
      <c r="EF3069">
        <v>1</v>
      </c>
      <c r="EG3069" t="s">
        <v>20</v>
      </c>
      <c r="EH3069">
        <v>0</v>
      </c>
      <c r="EI3069" t="s">
        <v>3</v>
      </c>
      <c r="EJ3069">
        <v>4</v>
      </c>
      <c r="EK3069">
        <v>0</v>
      </c>
      <c r="EL3069" t="s">
        <v>21</v>
      </c>
      <c r="EM3069" t="s">
        <v>22</v>
      </c>
      <c r="EO3069" t="s">
        <v>3</v>
      </c>
      <c r="EQ3069">
        <v>0</v>
      </c>
      <c r="ER3069">
        <v>72169.899999999994</v>
      </c>
      <c r="ES3069">
        <v>72169.899999999994</v>
      </c>
      <c r="ET3069">
        <v>0</v>
      </c>
      <c r="EU3069">
        <v>0</v>
      </c>
      <c r="EV3069">
        <v>0</v>
      </c>
      <c r="EW3069">
        <v>0</v>
      </c>
      <c r="EX3069">
        <v>0</v>
      </c>
      <c r="EY3069">
        <v>0</v>
      </c>
      <c r="FQ3069">
        <v>0</v>
      </c>
      <c r="FR3069">
        <v>0</v>
      </c>
      <c r="FS3069">
        <v>0</v>
      </c>
      <c r="FX3069">
        <v>70</v>
      </c>
      <c r="FY3069">
        <v>10</v>
      </c>
      <c r="GA3069" t="s">
        <v>3</v>
      </c>
      <c r="GD3069">
        <v>0</v>
      </c>
      <c r="GF3069">
        <v>653953554</v>
      </c>
      <c r="GG3069">
        <v>2</v>
      </c>
      <c r="GH3069">
        <v>1</v>
      </c>
      <c r="GI3069">
        <v>-2</v>
      </c>
      <c r="GJ3069">
        <v>0</v>
      </c>
      <c r="GK3069">
        <f>ROUND(R3069*(R12)/100,2)</f>
        <v>0</v>
      </c>
      <c r="GL3069">
        <f t="shared" si="2263"/>
        <v>0</v>
      </c>
      <c r="GM3069">
        <f t="shared" si="2264"/>
        <v>144.34</v>
      </c>
      <c r="GN3069">
        <f t="shared" si="2265"/>
        <v>0</v>
      </c>
      <c r="GO3069">
        <f t="shared" si="2266"/>
        <v>0</v>
      </c>
      <c r="GP3069">
        <f t="shared" si="2267"/>
        <v>144.34</v>
      </c>
      <c r="GR3069">
        <v>0</v>
      </c>
      <c r="GS3069">
        <v>3</v>
      </c>
      <c r="GT3069">
        <v>0</v>
      </c>
      <c r="GU3069" t="s">
        <v>3</v>
      </c>
      <c r="GV3069">
        <f t="shared" si="2268"/>
        <v>0</v>
      </c>
      <c r="GW3069">
        <v>1</v>
      </c>
      <c r="GX3069">
        <f t="shared" si="2269"/>
        <v>0</v>
      </c>
      <c r="HA3069">
        <v>0</v>
      </c>
      <c r="HB3069">
        <v>0</v>
      </c>
      <c r="HC3069">
        <f t="shared" si="2270"/>
        <v>0</v>
      </c>
      <c r="HE3069" t="s">
        <v>3</v>
      </c>
      <c r="HF3069" t="s">
        <v>3</v>
      </c>
      <c r="HM3069" t="s">
        <v>3</v>
      </c>
      <c r="HN3069" t="s">
        <v>3</v>
      </c>
      <c r="HO3069" t="s">
        <v>3</v>
      </c>
      <c r="HP3069" t="s">
        <v>3</v>
      </c>
      <c r="HQ3069" t="s">
        <v>3</v>
      </c>
      <c r="HS3069">
        <v>0</v>
      </c>
      <c r="IK3069">
        <v>0</v>
      </c>
    </row>
    <row r="3070" spans="1:245" x14ac:dyDescent="0.2">
      <c r="A3070">
        <v>17</v>
      </c>
      <c r="B3070">
        <v>1</v>
      </c>
      <c r="C3070">
        <f>ROW(SmtRes!A987)</f>
        <v>987</v>
      </c>
      <c r="D3070">
        <f>ROW(EtalonRes!A987)</f>
        <v>987</v>
      </c>
      <c r="E3070" t="s">
        <v>685</v>
      </c>
      <c r="F3070" t="s">
        <v>38</v>
      </c>
      <c r="G3070" t="s">
        <v>39</v>
      </c>
      <c r="H3070" t="s">
        <v>18</v>
      </c>
      <c r="I3070">
        <f>ROUND(4/100,9)</f>
        <v>0.04</v>
      </c>
      <c r="J3070">
        <v>0</v>
      </c>
      <c r="K3070">
        <f>ROUND(4/100,9)</f>
        <v>0.04</v>
      </c>
      <c r="O3070">
        <f t="shared" si="2236"/>
        <v>1116.6400000000001</v>
      </c>
      <c r="P3070">
        <f t="shared" si="2237"/>
        <v>0</v>
      </c>
      <c r="Q3070">
        <f t="shared" si="2238"/>
        <v>1.3</v>
      </c>
      <c r="R3070">
        <f t="shared" si="2239"/>
        <v>0.03</v>
      </c>
      <c r="S3070">
        <f t="shared" si="2240"/>
        <v>1115.3399999999999</v>
      </c>
      <c r="T3070">
        <f t="shared" si="2241"/>
        <v>0</v>
      </c>
      <c r="U3070">
        <f t="shared" si="2242"/>
        <v>1.7124000000000001</v>
      </c>
      <c r="V3070">
        <f t="shared" si="2243"/>
        <v>0</v>
      </c>
      <c r="W3070">
        <f t="shared" si="2244"/>
        <v>0</v>
      </c>
      <c r="X3070">
        <f t="shared" si="2245"/>
        <v>780.74</v>
      </c>
      <c r="Y3070">
        <f t="shared" si="2245"/>
        <v>111.53</v>
      </c>
      <c r="AA3070">
        <v>35364244</v>
      </c>
      <c r="AB3070">
        <f t="shared" si="2246"/>
        <v>27916.01</v>
      </c>
      <c r="AC3070">
        <f t="shared" si="2247"/>
        <v>0</v>
      </c>
      <c r="AD3070">
        <f t="shared" si="2248"/>
        <v>32.57</v>
      </c>
      <c r="AE3070">
        <f t="shared" si="2249"/>
        <v>0.69</v>
      </c>
      <c r="AF3070">
        <f t="shared" si="2249"/>
        <v>27883.439999999999</v>
      </c>
      <c r="AG3070">
        <f t="shared" si="2250"/>
        <v>0</v>
      </c>
      <c r="AH3070">
        <f t="shared" si="2251"/>
        <v>42.81</v>
      </c>
      <c r="AI3070">
        <f t="shared" si="2251"/>
        <v>0</v>
      </c>
      <c r="AJ3070">
        <f t="shared" si="2252"/>
        <v>0</v>
      </c>
      <c r="AK3070">
        <v>27916.01</v>
      </c>
      <c r="AL3070">
        <v>0</v>
      </c>
      <c r="AM3070">
        <v>32.57</v>
      </c>
      <c r="AN3070">
        <v>0.69</v>
      </c>
      <c r="AO3070">
        <v>27883.439999999999</v>
      </c>
      <c r="AP3070">
        <v>0</v>
      </c>
      <c r="AQ3070">
        <v>42.81</v>
      </c>
      <c r="AR3070">
        <v>0</v>
      </c>
      <c r="AS3070">
        <v>0</v>
      </c>
      <c r="AT3070">
        <v>70</v>
      </c>
      <c r="AU3070">
        <v>10</v>
      </c>
      <c r="AV3070">
        <v>1</v>
      </c>
      <c r="AW3070">
        <v>1</v>
      </c>
      <c r="AZ3070">
        <v>1</v>
      </c>
      <c r="BA3070">
        <v>1</v>
      </c>
      <c r="BB3070">
        <v>1</v>
      </c>
      <c r="BC3070">
        <v>1</v>
      </c>
      <c r="BD3070" t="s">
        <v>3</v>
      </c>
      <c r="BE3070" t="s">
        <v>3</v>
      </c>
      <c r="BF3070" t="s">
        <v>3</v>
      </c>
      <c r="BG3070" t="s">
        <v>3</v>
      </c>
      <c r="BH3070">
        <v>0</v>
      </c>
      <c r="BI3070">
        <v>4</v>
      </c>
      <c r="BJ3070" t="s">
        <v>40</v>
      </c>
      <c r="BM3070">
        <v>0</v>
      </c>
      <c r="BN3070">
        <v>0</v>
      </c>
      <c r="BO3070" t="s">
        <v>3</v>
      </c>
      <c r="BP3070">
        <v>0</v>
      </c>
      <c r="BQ3070">
        <v>1</v>
      </c>
      <c r="BR3070">
        <v>0</v>
      </c>
      <c r="BS3070">
        <v>1</v>
      </c>
      <c r="BT3070">
        <v>1</v>
      </c>
      <c r="BU3070">
        <v>1</v>
      </c>
      <c r="BV3070">
        <v>1</v>
      </c>
      <c r="BW3070">
        <v>1</v>
      </c>
      <c r="BX3070">
        <v>1</v>
      </c>
      <c r="BY3070" t="s">
        <v>3</v>
      </c>
      <c r="BZ3070">
        <v>70</v>
      </c>
      <c r="CA3070">
        <v>10</v>
      </c>
      <c r="CB3070" t="s">
        <v>3</v>
      </c>
      <c r="CE3070">
        <v>0</v>
      </c>
      <c r="CF3070">
        <v>0</v>
      </c>
      <c r="CG3070">
        <v>0</v>
      </c>
      <c r="CM3070">
        <v>0</v>
      </c>
      <c r="CN3070" t="s">
        <v>3</v>
      </c>
      <c r="CO3070">
        <v>0</v>
      </c>
      <c r="CP3070">
        <f t="shared" si="2253"/>
        <v>1116.6399999999999</v>
      </c>
      <c r="CQ3070">
        <f t="shared" si="2254"/>
        <v>0</v>
      </c>
      <c r="CR3070">
        <f t="shared" si="2255"/>
        <v>32.57</v>
      </c>
      <c r="CS3070">
        <f t="shared" si="2256"/>
        <v>0.69</v>
      </c>
      <c r="CT3070">
        <f t="shared" si="2257"/>
        <v>27883.439999999999</v>
      </c>
      <c r="CU3070">
        <f t="shared" si="2258"/>
        <v>0</v>
      </c>
      <c r="CV3070">
        <f t="shared" si="2259"/>
        <v>42.81</v>
      </c>
      <c r="CW3070">
        <f t="shared" si="2260"/>
        <v>0</v>
      </c>
      <c r="CX3070">
        <f t="shared" si="2260"/>
        <v>0</v>
      </c>
      <c r="CY3070">
        <f t="shared" si="2261"/>
        <v>780.73799999999983</v>
      </c>
      <c r="CZ3070">
        <f t="shared" si="2262"/>
        <v>111.53399999999999</v>
      </c>
      <c r="DC3070" t="s">
        <v>3</v>
      </c>
      <c r="DD3070" t="s">
        <v>3</v>
      </c>
      <c r="DE3070" t="s">
        <v>3</v>
      </c>
      <c r="DF3070" t="s">
        <v>3</v>
      </c>
      <c r="DG3070" t="s">
        <v>3</v>
      </c>
      <c r="DH3070" t="s">
        <v>3</v>
      </c>
      <c r="DI3070" t="s">
        <v>3</v>
      </c>
      <c r="DJ3070" t="s">
        <v>3</v>
      </c>
      <c r="DK3070" t="s">
        <v>3</v>
      </c>
      <c r="DL3070" t="s">
        <v>3</v>
      </c>
      <c r="DM3070" t="s">
        <v>3</v>
      </c>
      <c r="DN3070">
        <v>0</v>
      </c>
      <c r="DO3070">
        <v>0</v>
      </c>
      <c r="DP3070">
        <v>1</v>
      </c>
      <c r="DQ3070">
        <v>1</v>
      </c>
      <c r="DU3070">
        <v>1010</v>
      </c>
      <c r="DV3070" t="s">
        <v>18</v>
      </c>
      <c r="DW3070" t="s">
        <v>18</v>
      </c>
      <c r="DX3070">
        <v>100</v>
      </c>
      <c r="DZ3070" t="s">
        <v>3</v>
      </c>
      <c r="EA3070" t="s">
        <v>3</v>
      </c>
      <c r="EB3070" t="s">
        <v>3</v>
      </c>
      <c r="EC3070" t="s">
        <v>3</v>
      </c>
      <c r="EE3070">
        <v>35096056</v>
      </c>
      <c r="EF3070">
        <v>1</v>
      </c>
      <c r="EG3070" t="s">
        <v>20</v>
      </c>
      <c r="EH3070">
        <v>0</v>
      </c>
      <c r="EI3070" t="s">
        <v>3</v>
      </c>
      <c r="EJ3070">
        <v>4</v>
      </c>
      <c r="EK3070">
        <v>0</v>
      </c>
      <c r="EL3070" t="s">
        <v>21</v>
      </c>
      <c r="EM3070" t="s">
        <v>22</v>
      </c>
      <c r="EO3070" t="s">
        <v>3</v>
      </c>
      <c r="EQ3070">
        <v>262144</v>
      </c>
      <c r="ER3070">
        <v>27916.01</v>
      </c>
      <c r="ES3070">
        <v>0</v>
      </c>
      <c r="ET3070">
        <v>32.57</v>
      </c>
      <c r="EU3070">
        <v>0.69</v>
      </c>
      <c r="EV3070">
        <v>27883.439999999999</v>
      </c>
      <c r="EW3070">
        <v>42.81</v>
      </c>
      <c r="EX3070">
        <v>0</v>
      </c>
      <c r="EY3070">
        <v>0</v>
      </c>
      <c r="FQ3070">
        <v>0</v>
      </c>
      <c r="FR3070">
        <v>0</v>
      </c>
      <c r="FS3070">
        <v>0</v>
      </c>
      <c r="FX3070">
        <v>70</v>
      </c>
      <c r="FY3070">
        <v>10</v>
      </c>
      <c r="GA3070" t="s">
        <v>3</v>
      </c>
      <c r="GD3070">
        <v>0</v>
      </c>
      <c r="GF3070">
        <v>1394402761</v>
      </c>
      <c r="GG3070">
        <v>2</v>
      </c>
      <c r="GH3070">
        <v>1</v>
      </c>
      <c r="GI3070">
        <v>-2</v>
      </c>
      <c r="GJ3070">
        <v>0</v>
      </c>
      <c r="GK3070">
        <f>ROUND(R3070*(R12)/100,2)</f>
        <v>0.03</v>
      </c>
      <c r="GL3070">
        <f t="shared" si="2263"/>
        <v>0</v>
      </c>
      <c r="GM3070">
        <f t="shared" si="2264"/>
        <v>2008.94</v>
      </c>
      <c r="GN3070">
        <f t="shared" si="2265"/>
        <v>0</v>
      </c>
      <c r="GO3070">
        <f t="shared" si="2266"/>
        <v>0</v>
      </c>
      <c r="GP3070">
        <f t="shared" si="2267"/>
        <v>2008.94</v>
      </c>
      <c r="GR3070">
        <v>0</v>
      </c>
      <c r="GS3070">
        <v>3</v>
      </c>
      <c r="GT3070">
        <v>0</v>
      </c>
      <c r="GU3070" t="s">
        <v>3</v>
      </c>
      <c r="GV3070">
        <f t="shared" si="2268"/>
        <v>0</v>
      </c>
      <c r="GW3070">
        <v>1</v>
      </c>
      <c r="GX3070">
        <f t="shared" si="2269"/>
        <v>0</v>
      </c>
      <c r="HA3070">
        <v>0</v>
      </c>
      <c r="HB3070">
        <v>0</v>
      </c>
      <c r="HC3070">
        <f t="shared" si="2270"/>
        <v>0</v>
      </c>
      <c r="HE3070" t="s">
        <v>3</v>
      </c>
      <c r="HF3070" t="s">
        <v>3</v>
      </c>
      <c r="HM3070" t="s">
        <v>3</v>
      </c>
      <c r="HN3070" t="s">
        <v>3</v>
      </c>
      <c r="HO3070" t="s">
        <v>3</v>
      </c>
      <c r="HP3070" t="s">
        <v>3</v>
      </c>
      <c r="HQ3070" t="s">
        <v>3</v>
      </c>
      <c r="HS3070">
        <v>0</v>
      </c>
      <c r="IK3070">
        <v>0</v>
      </c>
    </row>
    <row r="3071" spans="1:245" x14ac:dyDescent="0.2">
      <c r="A3071">
        <v>17</v>
      </c>
      <c r="B3071">
        <v>1</v>
      </c>
      <c r="C3071">
        <f>ROW(SmtRes!A989)</f>
        <v>989</v>
      </c>
      <c r="D3071">
        <f>ROW(EtalonRes!A989)</f>
        <v>989</v>
      </c>
      <c r="E3071" t="s">
        <v>686</v>
      </c>
      <c r="F3071" t="s">
        <v>42</v>
      </c>
      <c r="G3071" t="s">
        <v>43</v>
      </c>
      <c r="H3071" t="s">
        <v>18</v>
      </c>
      <c r="I3071">
        <f>ROUND(1/100,9)</f>
        <v>0.01</v>
      </c>
      <c r="J3071">
        <v>0</v>
      </c>
      <c r="K3071">
        <f>ROUND(1/100,9)</f>
        <v>0.01</v>
      </c>
      <c r="O3071">
        <f t="shared" si="2236"/>
        <v>255.78</v>
      </c>
      <c r="P3071">
        <f t="shared" si="2237"/>
        <v>0</v>
      </c>
      <c r="Q3071">
        <f t="shared" si="2238"/>
        <v>0.33</v>
      </c>
      <c r="R3071">
        <f t="shared" si="2239"/>
        <v>0.01</v>
      </c>
      <c r="S3071">
        <f t="shared" si="2240"/>
        <v>255.45</v>
      </c>
      <c r="T3071">
        <f t="shared" si="2241"/>
        <v>0</v>
      </c>
      <c r="U3071">
        <f t="shared" si="2242"/>
        <v>0.39219999999999999</v>
      </c>
      <c r="V3071">
        <f t="shared" si="2243"/>
        <v>0</v>
      </c>
      <c r="W3071">
        <f t="shared" si="2244"/>
        <v>0</v>
      </c>
      <c r="X3071">
        <f t="shared" si="2245"/>
        <v>178.82</v>
      </c>
      <c r="Y3071">
        <f t="shared" si="2245"/>
        <v>25.55</v>
      </c>
      <c r="AA3071">
        <v>35364244</v>
      </c>
      <c r="AB3071">
        <f t="shared" si="2246"/>
        <v>25577.73</v>
      </c>
      <c r="AC3071">
        <f t="shared" si="2247"/>
        <v>0</v>
      </c>
      <c r="AD3071">
        <f t="shared" si="2248"/>
        <v>32.57</v>
      </c>
      <c r="AE3071">
        <f t="shared" si="2249"/>
        <v>0.69</v>
      </c>
      <c r="AF3071">
        <f t="shared" si="2249"/>
        <v>25545.16</v>
      </c>
      <c r="AG3071">
        <f t="shared" si="2250"/>
        <v>0</v>
      </c>
      <c r="AH3071">
        <f t="shared" si="2251"/>
        <v>39.22</v>
      </c>
      <c r="AI3071">
        <f t="shared" si="2251"/>
        <v>0</v>
      </c>
      <c r="AJ3071">
        <f t="shared" si="2252"/>
        <v>0</v>
      </c>
      <c r="AK3071">
        <v>25577.73</v>
      </c>
      <c r="AL3071">
        <v>0</v>
      </c>
      <c r="AM3071">
        <v>32.57</v>
      </c>
      <c r="AN3071">
        <v>0.69</v>
      </c>
      <c r="AO3071">
        <v>25545.16</v>
      </c>
      <c r="AP3071">
        <v>0</v>
      </c>
      <c r="AQ3071">
        <v>39.22</v>
      </c>
      <c r="AR3071">
        <v>0</v>
      </c>
      <c r="AS3071">
        <v>0</v>
      </c>
      <c r="AT3071">
        <v>70</v>
      </c>
      <c r="AU3071">
        <v>10</v>
      </c>
      <c r="AV3071">
        <v>1</v>
      </c>
      <c r="AW3071">
        <v>1</v>
      </c>
      <c r="AZ3071">
        <v>1</v>
      </c>
      <c r="BA3071">
        <v>1</v>
      </c>
      <c r="BB3071">
        <v>1</v>
      </c>
      <c r="BC3071">
        <v>1</v>
      </c>
      <c r="BD3071" t="s">
        <v>3</v>
      </c>
      <c r="BE3071" t="s">
        <v>3</v>
      </c>
      <c r="BF3071" t="s">
        <v>3</v>
      </c>
      <c r="BG3071" t="s">
        <v>3</v>
      </c>
      <c r="BH3071">
        <v>0</v>
      </c>
      <c r="BI3071">
        <v>4</v>
      </c>
      <c r="BJ3071" t="s">
        <v>44</v>
      </c>
      <c r="BM3071">
        <v>0</v>
      </c>
      <c r="BN3071">
        <v>0</v>
      </c>
      <c r="BO3071" t="s">
        <v>3</v>
      </c>
      <c r="BP3071">
        <v>0</v>
      </c>
      <c r="BQ3071">
        <v>1</v>
      </c>
      <c r="BR3071">
        <v>0</v>
      </c>
      <c r="BS3071">
        <v>1</v>
      </c>
      <c r="BT3071">
        <v>1</v>
      </c>
      <c r="BU3071">
        <v>1</v>
      </c>
      <c r="BV3071">
        <v>1</v>
      </c>
      <c r="BW3071">
        <v>1</v>
      </c>
      <c r="BX3071">
        <v>1</v>
      </c>
      <c r="BY3071" t="s">
        <v>3</v>
      </c>
      <c r="BZ3071">
        <v>70</v>
      </c>
      <c r="CA3071">
        <v>10</v>
      </c>
      <c r="CB3071" t="s">
        <v>3</v>
      </c>
      <c r="CE3071">
        <v>0</v>
      </c>
      <c r="CF3071">
        <v>0</v>
      </c>
      <c r="CG3071">
        <v>0</v>
      </c>
      <c r="CM3071">
        <v>0</v>
      </c>
      <c r="CN3071" t="s">
        <v>3</v>
      </c>
      <c r="CO3071">
        <v>0</v>
      </c>
      <c r="CP3071">
        <f t="shared" si="2253"/>
        <v>255.78</v>
      </c>
      <c r="CQ3071">
        <f t="shared" si="2254"/>
        <v>0</v>
      </c>
      <c r="CR3071">
        <f t="shared" si="2255"/>
        <v>32.57</v>
      </c>
      <c r="CS3071">
        <f t="shared" si="2256"/>
        <v>0.69</v>
      </c>
      <c r="CT3071">
        <f t="shared" si="2257"/>
        <v>25545.16</v>
      </c>
      <c r="CU3071">
        <f t="shared" si="2258"/>
        <v>0</v>
      </c>
      <c r="CV3071">
        <f t="shared" si="2259"/>
        <v>39.22</v>
      </c>
      <c r="CW3071">
        <f t="shared" si="2260"/>
        <v>0</v>
      </c>
      <c r="CX3071">
        <f t="shared" si="2260"/>
        <v>0</v>
      </c>
      <c r="CY3071">
        <f t="shared" si="2261"/>
        <v>178.815</v>
      </c>
      <c r="CZ3071">
        <f t="shared" si="2262"/>
        <v>25.545000000000002</v>
      </c>
      <c r="DC3071" t="s">
        <v>3</v>
      </c>
      <c r="DD3071" t="s">
        <v>3</v>
      </c>
      <c r="DE3071" t="s">
        <v>3</v>
      </c>
      <c r="DF3071" t="s">
        <v>3</v>
      </c>
      <c r="DG3071" t="s">
        <v>3</v>
      </c>
      <c r="DH3071" t="s">
        <v>3</v>
      </c>
      <c r="DI3071" t="s">
        <v>3</v>
      </c>
      <c r="DJ3071" t="s">
        <v>3</v>
      </c>
      <c r="DK3071" t="s">
        <v>3</v>
      </c>
      <c r="DL3071" t="s">
        <v>3</v>
      </c>
      <c r="DM3071" t="s">
        <v>3</v>
      </c>
      <c r="DN3071">
        <v>0</v>
      </c>
      <c r="DO3071">
        <v>0</v>
      </c>
      <c r="DP3071">
        <v>1</v>
      </c>
      <c r="DQ3071">
        <v>1</v>
      </c>
      <c r="DU3071">
        <v>1010</v>
      </c>
      <c r="DV3071" t="s">
        <v>18</v>
      </c>
      <c r="DW3071" t="s">
        <v>18</v>
      </c>
      <c r="DX3071">
        <v>100</v>
      </c>
      <c r="DZ3071" t="s">
        <v>3</v>
      </c>
      <c r="EA3071" t="s">
        <v>3</v>
      </c>
      <c r="EB3071" t="s">
        <v>3</v>
      </c>
      <c r="EC3071" t="s">
        <v>3</v>
      </c>
      <c r="EE3071">
        <v>35096056</v>
      </c>
      <c r="EF3071">
        <v>1</v>
      </c>
      <c r="EG3071" t="s">
        <v>20</v>
      </c>
      <c r="EH3071">
        <v>0</v>
      </c>
      <c r="EI3071" t="s">
        <v>3</v>
      </c>
      <c r="EJ3071">
        <v>4</v>
      </c>
      <c r="EK3071">
        <v>0</v>
      </c>
      <c r="EL3071" t="s">
        <v>21</v>
      </c>
      <c r="EM3071" t="s">
        <v>22</v>
      </c>
      <c r="EO3071" t="s">
        <v>3</v>
      </c>
      <c r="EQ3071">
        <v>262144</v>
      </c>
      <c r="ER3071">
        <v>25577.73</v>
      </c>
      <c r="ES3071">
        <v>0</v>
      </c>
      <c r="ET3071">
        <v>32.57</v>
      </c>
      <c r="EU3071">
        <v>0.69</v>
      </c>
      <c r="EV3071">
        <v>25545.16</v>
      </c>
      <c r="EW3071">
        <v>39.22</v>
      </c>
      <c r="EX3071">
        <v>0</v>
      </c>
      <c r="EY3071">
        <v>0</v>
      </c>
      <c r="FQ3071">
        <v>0</v>
      </c>
      <c r="FR3071">
        <v>0</v>
      </c>
      <c r="FS3071">
        <v>0</v>
      </c>
      <c r="FX3071">
        <v>70</v>
      </c>
      <c r="FY3071">
        <v>10</v>
      </c>
      <c r="GA3071" t="s">
        <v>3</v>
      </c>
      <c r="GD3071">
        <v>0</v>
      </c>
      <c r="GF3071">
        <v>1212913616</v>
      </c>
      <c r="GG3071">
        <v>2</v>
      </c>
      <c r="GH3071">
        <v>1</v>
      </c>
      <c r="GI3071">
        <v>-2</v>
      </c>
      <c r="GJ3071">
        <v>0</v>
      </c>
      <c r="GK3071">
        <f>ROUND(R3071*(R12)/100,2)</f>
        <v>0.01</v>
      </c>
      <c r="GL3071">
        <f t="shared" si="2263"/>
        <v>0</v>
      </c>
      <c r="GM3071">
        <f t="shared" si="2264"/>
        <v>460.16</v>
      </c>
      <c r="GN3071">
        <f t="shared" si="2265"/>
        <v>0</v>
      </c>
      <c r="GO3071">
        <f t="shared" si="2266"/>
        <v>0</v>
      </c>
      <c r="GP3071">
        <f t="shared" si="2267"/>
        <v>460.16</v>
      </c>
      <c r="GR3071">
        <v>0</v>
      </c>
      <c r="GS3071">
        <v>3</v>
      </c>
      <c r="GT3071">
        <v>0</v>
      </c>
      <c r="GU3071" t="s">
        <v>3</v>
      </c>
      <c r="GV3071">
        <f t="shared" si="2268"/>
        <v>0</v>
      </c>
      <c r="GW3071">
        <v>1</v>
      </c>
      <c r="GX3071">
        <f t="shared" si="2269"/>
        <v>0</v>
      </c>
      <c r="HA3071">
        <v>0</v>
      </c>
      <c r="HB3071">
        <v>0</v>
      </c>
      <c r="HC3071">
        <f t="shared" si="2270"/>
        <v>0</v>
      </c>
      <c r="HE3071" t="s">
        <v>3</v>
      </c>
      <c r="HF3071" t="s">
        <v>3</v>
      </c>
      <c r="HM3071" t="s">
        <v>3</v>
      </c>
      <c r="HN3071" t="s">
        <v>3</v>
      </c>
      <c r="HO3071" t="s">
        <v>3</v>
      </c>
      <c r="HP3071" t="s">
        <v>3</v>
      </c>
      <c r="HQ3071" t="s">
        <v>3</v>
      </c>
      <c r="HS3071">
        <v>0</v>
      </c>
      <c r="IK3071">
        <v>0</v>
      </c>
    </row>
    <row r="3072" spans="1:245" x14ac:dyDescent="0.2">
      <c r="A3072">
        <v>17</v>
      </c>
      <c r="B3072">
        <v>1</v>
      </c>
      <c r="C3072">
        <f>ROW(SmtRes!A990)</f>
        <v>990</v>
      </c>
      <c r="D3072">
        <f>ROW(EtalonRes!A990)</f>
        <v>990</v>
      </c>
      <c r="E3072" t="s">
        <v>687</v>
      </c>
      <c r="F3072" t="s">
        <v>255</v>
      </c>
      <c r="G3072" t="s">
        <v>256</v>
      </c>
      <c r="H3072" t="s">
        <v>18</v>
      </c>
      <c r="I3072">
        <f>ROUND(1/100,9)</f>
        <v>0.01</v>
      </c>
      <c r="J3072">
        <v>0</v>
      </c>
      <c r="K3072">
        <f>ROUND(1/100,9)</f>
        <v>0.01</v>
      </c>
      <c r="O3072">
        <f t="shared" si="2236"/>
        <v>225.56</v>
      </c>
      <c r="P3072">
        <f t="shared" si="2237"/>
        <v>0</v>
      </c>
      <c r="Q3072">
        <f t="shared" si="2238"/>
        <v>0</v>
      </c>
      <c r="R3072">
        <f t="shared" si="2239"/>
        <v>0</v>
      </c>
      <c r="S3072">
        <f t="shared" si="2240"/>
        <v>225.56</v>
      </c>
      <c r="T3072">
        <f t="shared" si="2241"/>
        <v>0</v>
      </c>
      <c r="U3072">
        <f t="shared" si="2242"/>
        <v>0.34630000000000005</v>
      </c>
      <c r="V3072">
        <f t="shared" si="2243"/>
        <v>0</v>
      </c>
      <c r="W3072">
        <f t="shared" si="2244"/>
        <v>0</v>
      </c>
      <c r="X3072">
        <f t="shared" si="2245"/>
        <v>157.88999999999999</v>
      </c>
      <c r="Y3072">
        <f t="shared" si="2245"/>
        <v>22.56</v>
      </c>
      <c r="AA3072">
        <v>35364244</v>
      </c>
      <c r="AB3072">
        <f t="shared" si="2246"/>
        <v>22555.56</v>
      </c>
      <c r="AC3072">
        <f t="shared" si="2247"/>
        <v>0</v>
      </c>
      <c r="AD3072">
        <f t="shared" si="2248"/>
        <v>0</v>
      </c>
      <c r="AE3072">
        <f t="shared" si="2249"/>
        <v>0</v>
      </c>
      <c r="AF3072">
        <f t="shared" si="2249"/>
        <v>22555.56</v>
      </c>
      <c r="AG3072">
        <f t="shared" si="2250"/>
        <v>0</v>
      </c>
      <c r="AH3072">
        <f t="shared" si="2251"/>
        <v>34.630000000000003</v>
      </c>
      <c r="AI3072">
        <f t="shared" si="2251"/>
        <v>0</v>
      </c>
      <c r="AJ3072">
        <f t="shared" si="2252"/>
        <v>0</v>
      </c>
      <c r="AK3072">
        <v>22555.56</v>
      </c>
      <c r="AL3072">
        <v>0</v>
      </c>
      <c r="AM3072">
        <v>0</v>
      </c>
      <c r="AN3072">
        <v>0</v>
      </c>
      <c r="AO3072">
        <v>22555.56</v>
      </c>
      <c r="AP3072">
        <v>0</v>
      </c>
      <c r="AQ3072">
        <v>34.630000000000003</v>
      </c>
      <c r="AR3072">
        <v>0</v>
      </c>
      <c r="AS3072">
        <v>0</v>
      </c>
      <c r="AT3072">
        <v>70</v>
      </c>
      <c r="AU3072">
        <v>10</v>
      </c>
      <c r="AV3072">
        <v>1</v>
      </c>
      <c r="AW3072">
        <v>1</v>
      </c>
      <c r="AZ3072">
        <v>1</v>
      </c>
      <c r="BA3072">
        <v>1</v>
      </c>
      <c r="BB3072">
        <v>1</v>
      </c>
      <c r="BC3072">
        <v>1</v>
      </c>
      <c r="BD3072" t="s">
        <v>3</v>
      </c>
      <c r="BE3072" t="s">
        <v>3</v>
      </c>
      <c r="BF3072" t="s">
        <v>3</v>
      </c>
      <c r="BG3072" t="s">
        <v>3</v>
      </c>
      <c r="BH3072">
        <v>0</v>
      </c>
      <c r="BI3072">
        <v>4</v>
      </c>
      <c r="BJ3072" t="s">
        <v>257</v>
      </c>
      <c r="BM3072">
        <v>0</v>
      </c>
      <c r="BN3072">
        <v>0</v>
      </c>
      <c r="BO3072" t="s">
        <v>3</v>
      </c>
      <c r="BP3072">
        <v>0</v>
      </c>
      <c r="BQ3072">
        <v>1</v>
      </c>
      <c r="BR3072">
        <v>0</v>
      </c>
      <c r="BS3072">
        <v>1</v>
      </c>
      <c r="BT3072">
        <v>1</v>
      </c>
      <c r="BU3072">
        <v>1</v>
      </c>
      <c r="BV3072">
        <v>1</v>
      </c>
      <c r="BW3072">
        <v>1</v>
      </c>
      <c r="BX3072">
        <v>1</v>
      </c>
      <c r="BY3072" t="s">
        <v>3</v>
      </c>
      <c r="BZ3072">
        <v>70</v>
      </c>
      <c r="CA3072">
        <v>10</v>
      </c>
      <c r="CB3072" t="s">
        <v>3</v>
      </c>
      <c r="CE3072">
        <v>0</v>
      </c>
      <c r="CF3072">
        <v>0</v>
      </c>
      <c r="CG3072">
        <v>0</v>
      </c>
      <c r="CM3072">
        <v>0</v>
      </c>
      <c r="CN3072" t="s">
        <v>3</v>
      </c>
      <c r="CO3072">
        <v>0</v>
      </c>
      <c r="CP3072">
        <f t="shared" si="2253"/>
        <v>225.56</v>
      </c>
      <c r="CQ3072">
        <f t="shared" si="2254"/>
        <v>0</v>
      </c>
      <c r="CR3072">
        <f t="shared" si="2255"/>
        <v>0</v>
      </c>
      <c r="CS3072">
        <f t="shared" si="2256"/>
        <v>0</v>
      </c>
      <c r="CT3072">
        <f t="shared" si="2257"/>
        <v>22555.56</v>
      </c>
      <c r="CU3072">
        <f t="shared" si="2258"/>
        <v>0</v>
      </c>
      <c r="CV3072">
        <f t="shared" si="2259"/>
        <v>34.630000000000003</v>
      </c>
      <c r="CW3072">
        <f t="shared" si="2260"/>
        <v>0</v>
      </c>
      <c r="CX3072">
        <f t="shared" si="2260"/>
        <v>0</v>
      </c>
      <c r="CY3072">
        <f t="shared" si="2261"/>
        <v>157.892</v>
      </c>
      <c r="CZ3072">
        <f t="shared" si="2262"/>
        <v>22.555999999999997</v>
      </c>
      <c r="DC3072" t="s">
        <v>3</v>
      </c>
      <c r="DD3072" t="s">
        <v>3</v>
      </c>
      <c r="DE3072" t="s">
        <v>3</v>
      </c>
      <c r="DF3072" t="s">
        <v>3</v>
      </c>
      <c r="DG3072" t="s">
        <v>3</v>
      </c>
      <c r="DH3072" t="s">
        <v>3</v>
      </c>
      <c r="DI3072" t="s">
        <v>3</v>
      </c>
      <c r="DJ3072" t="s">
        <v>3</v>
      </c>
      <c r="DK3072" t="s">
        <v>3</v>
      </c>
      <c r="DL3072" t="s">
        <v>3</v>
      </c>
      <c r="DM3072" t="s">
        <v>3</v>
      </c>
      <c r="DN3072">
        <v>0</v>
      </c>
      <c r="DO3072">
        <v>0</v>
      </c>
      <c r="DP3072">
        <v>1</v>
      </c>
      <c r="DQ3072">
        <v>1</v>
      </c>
      <c r="DU3072">
        <v>1010</v>
      </c>
      <c r="DV3072" t="s">
        <v>18</v>
      </c>
      <c r="DW3072" t="s">
        <v>18</v>
      </c>
      <c r="DX3072">
        <v>100</v>
      </c>
      <c r="DZ3072" t="s">
        <v>3</v>
      </c>
      <c r="EA3072" t="s">
        <v>3</v>
      </c>
      <c r="EB3072" t="s">
        <v>3</v>
      </c>
      <c r="EC3072" t="s">
        <v>3</v>
      </c>
      <c r="EE3072">
        <v>35096056</v>
      </c>
      <c r="EF3072">
        <v>1</v>
      </c>
      <c r="EG3072" t="s">
        <v>20</v>
      </c>
      <c r="EH3072">
        <v>0</v>
      </c>
      <c r="EI3072" t="s">
        <v>3</v>
      </c>
      <c r="EJ3072">
        <v>4</v>
      </c>
      <c r="EK3072">
        <v>0</v>
      </c>
      <c r="EL3072" t="s">
        <v>21</v>
      </c>
      <c r="EM3072" t="s">
        <v>22</v>
      </c>
      <c r="EO3072" t="s">
        <v>3</v>
      </c>
      <c r="EQ3072">
        <v>262144</v>
      </c>
      <c r="ER3072">
        <v>22555.56</v>
      </c>
      <c r="ES3072">
        <v>0</v>
      </c>
      <c r="ET3072">
        <v>0</v>
      </c>
      <c r="EU3072">
        <v>0</v>
      </c>
      <c r="EV3072">
        <v>22555.56</v>
      </c>
      <c r="EW3072">
        <v>34.630000000000003</v>
      </c>
      <c r="EX3072">
        <v>0</v>
      </c>
      <c r="EY3072">
        <v>0</v>
      </c>
      <c r="FQ3072">
        <v>0</v>
      </c>
      <c r="FR3072">
        <v>0</v>
      </c>
      <c r="FS3072">
        <v>0</v>
      </c>
      <c r="FX3072">
        <v>70</v>
      </c>
      <c r="FY3072">
        <v>10</v>
      </c>
      <c r="GA3072" t="s">
        <v>3</v>
      </c>
      <c r="GD3072">
        <v>0</v>
      </c>
      <c r="GF3072">
        <v>-24549344</v>
      </c>
      <c r="GG3072">
        <v>2</v>
      </c>
      <c r="GH3072">
        <v>1</v>
      </c>
      <c r="GI3072">
        <v>-2</v>
      </c>
      <c r="GJ3072">
        <v>0</v>
      </c>
      <c r="GK3072">
        <f>ROUND(R3072*(R12)/100,2)</f>
        <v>0</v>
      </c>
      <c r="GL3072">
        <f t="shared" si="2263"/>
        <v>0</v>
      </c>
      <c r="GM3072">
        <f t="shared" si="2264"/>
        <v>406.01</v>
      </c>
      <c r="GN3072">
        <f t="shared" si="2265"/>
        <v>0</v>
      </c>
      <c r="GO3072">
        <f t="shared" si="2266"/>
        <v>0</v>
      </c>
      <c r="GP3072">
        <f t="shared" si="2267"/>
        <v>406.01</v>
      </c>
      <c r="GR3072">
        <v>0</v>
      </c>
      <c r="GS3072">
        <v>3</v>
      </c>
      <c r="GT3072">
        <v>0</v>
      </c>
      <c r="GU3072" t="s">
        <v>3</v>
      </c>
      <c r="GV3072">
        <f t="shared" si="2268"/>
        <v>0</v>
      </c>
      <c r="GW3072">
        <v>1</v>
      </c>
      <c r="GX3072">
        <f t="shared" si="2269"/>
        <v>0</v>
      </c>
      <c r="HA3072">
        <v>0</v>
      </c>
      <c r="HB3072">
        <v>0</v>
      </c>
      <c r="HC3072">
        <f t="shared" si="2270"/>
        <v>0</v>
      </c>
      <c r="HE3072" t="s">
        <v>3</v>
      </c>
      <c r="HF3072" t="s">
        <v>3</v>
      </c>
      <c r="HM3072" t="s">
        <v>3</v>
      </c>
      <c r="HN3072" t="s">
        <v>3</v>
      </c>
      <c r="HO3072" t="s">
        <v>3</v>
      </c>
      <c r="HP3072" t="s">
        <v>3</v>
      </c>
      <c r="HQ3072" t="s">
        <v>3</v>
      </c>
      <c r="HS3072">
        <v>0</v>
      </c>
      <c r="IK3072">
        <v>0</v>
      </c>
    </row>
    <row r="3074" spans="1:206" x14ac:dyDescent="0.2">
      <c r="A3074">
        <v>51</v>
      </c>
      <c r="B3074">
        <f>B3061</f>
        <v>1</v>
      </c>
      <c r="C3074">
        <f>A3061</f>
        <v>4</v>
      </c>
      <c r="D3074">
        <f>ROW(A3061)</f>
        <v>3061</v>
      </c>
      <c r="F3074" t="str">
        <f>IF(F3061&lt;&gt;"",F3061,"")</f>
        <v>Новый раздел</v>
      </c>
      <c r="G3074" t="str">
        <f>IF(G3061&lt;&gt;"",G3061,"")</f>
        <v>Помещение 316 Учебный класс</v>
      </c>
      <c r="H3074">
        <v>0</v>
      </c>
      <c r="O3074">
        <f t="shared" ref="O3074:T3074" si="2271">ROUND(AB3074,2)</f>
        <v>2205.15</v>
      </c>
      <c r="P3074">
        <f t="shared" si="2271"/>
        <v>266.66000000000003</v>
      </c>
      <c r="Q3074">
        <f t="shared" si="2271"/>
        <v>63.37</v>
      </c>
      <c r="R3074">
        <f t="shared" si="2271"/>
        <v>30.47</v>
      </c>
      <c r="S3074">
        <f t="shared" si="2271"/>
        <v>1875.12</v>
      </c>
      <c r="T3074">
        <f t="shared" si="2271"/>
        <v>0</v>
      </c>
      <c r="U3074">
        <f>AH3074</f>
        <v>2.9668999999999999</v>
      </c>
      <c r="V3074">
        <f>AI3074</f>
        <v>0</v>
      </c>
      <c r="W3074">
        <f>ROUND(AJ3074,2)</f>
        <v>0</v>
      </c>
      <c r="X3074">
        <f>ROUND(AK3074,2)</f>
        <v>1312.59</v>
      </c>
      <c r="Y3074">
        <f>ROUND(AL3074,2)</f>
        <v>187.52</v>
      </c>
      <c r="AB3074">
        <f>ROUND(SUMIF(AA3065:AA3072,"=35364244",O3065:O3072),2)</f>
        <v>2205.15</v>
      </c>
      <c r="AC3074">
        <f>ROUND(SUMIF(AA3065:AA3072,"=35364244",P3065:P3072),2)</f>
        <v>266.66000000000003</v>
      </c>
      <c r="AD3074">
        <f>ROUND(SUMIF(AA3065:AA3072,"=35364244",Q3065:Q3072),2)</f>
        <v>63.37</v>
      </c>
      <c r="AE3074">
        <f>ROUND(SUMIF(AA3065:AA3072,"=35364244",R3065:R3072),2)</f>
        <v>30.47</v>
      </c>
      <c r="AF3074">
        <f>ROUND(SUMIF(AA3065:AA3072,"=35364244",S3065:S3072),2)</f>
        <v>1875.12</v>
      </c>
      <c r="AG3074">
        <f>ROUND(SUMIF(AA3065:AA3072,"=35364244",T3065:T3072),2)</f>
        <v>0</v>
      </c>
      <c r="AH3074">
        <f>SUMIF(AA3065:AA3072,"=35364244",U3065:U3072)</f>
        <v>2.9668999999999999</v>
      </c>
      <c r="AI3074">
        <f>SUMIF(AA3065:AA3072,"=35364244",V3065:V3072)</f>
        <v>0</v>
      </c>
      <c r="AJ3074">
        <f>ROUND(SUMIF(AA3065:AA3072,"=35364244",W3065:W3072),2)</f>
        <v>0</v>
      </c>
      <c r="AK3074">
        <f>ROUND(SUMIF(AA3065:AA3072,"=35364244",X3065:X3072),2)</f>
        <v>1312.59</v>
      </c>
      <c r="AL3074">
        <f>ROUND(SUMIF(AA3065:AA3072,"=35364244",Y3065:Y3072),2)</f>
        <v>187.52</v>
      </c>
      <c r="AO3074">
        <f t="shared" ref="AO3074:BD3074" si="2272">ROUND(BX3074,2)</f>
        <v>0</v>
      </c>
      <c r="AP3074">
        <f t="shared" si="2272"/>
        <v>0</v>
      </c>
      <c r="AQ3074">
        <f t="shared" si="2272"/>
        <v>0</v>
      </c>
      <c r="AR3074">
        <f t="shared" si="2272"/>
        <v>3738.16</v>
      </c>
      <c r="AS3074">
        <f t="shared" si="2272"/>
        <v>0</v>
      </c>
      <c r="AT3074">
        <f t="shared" si="2272"/>
        <v>0</v>
      </c>
      <c r="AU3074">
        <f t="shared" si="2272"/>
        <v>3738.16</v>
      </c>
      <c r="AV3074">
        <f t="shared" si="2272"/>
        <v>266.66000000000003</v>
      </c>
      <c r="AW3074">
        <f t="shared" si="2272"/>
        <v>266.66000000000003</v>
      </c>
      <c r="AX3074">
        <f t="shared" si="2272"/>
        <v>0</v>
      </c>
      <c r="AY3074">
        <f t="shared" si="2272"/>
        <v>266.66000000000003</v>
      </c>
      <c r="AZ3074">
        <f t="shared" si="2272"/>
        <v>0</v>
      </c>
      <c r="BA3074">
        <f t="shared" si="2272"/>
        <v>0</v>
      </c>
      <c r="BB3074">
        <f t="shared" si="2272"/>
        <v>0</v>
      </c>
      <c r="BC3074">
        <f t="shared" si="2272"/>
        <v>0</v>
      </c>
      <c r="BD3074">
        <f t="shared" si="2272"/>
        <v>0</v>
      </c>
      <c r="BX3074">
        <f>ROUND(SUMIF(AA3065:AA3072,"=35364244",FQ3065:FQ3072),2)</f>
        <v>0</v>
      </c>
      <c r="BY3074">
        <f>ROUND(SUMIF(AA3065:AA3072,"=35364244",FR3065:FR3072),2)</f>
        <v>0</v>
      </c>
      <c r="BZ3074">
        <f>ROUND(SUMIF(AA3065:AA3072,"=35364244",GL3065:GL3072),2)</f>
        <v>0</v>
      </c>
      <c r="CA3074">
        <f>ROUND(SUMIF(AA3065:AA3072,"=35364244",GM3065:GM3072),2)</f>
        <v>3738.16</v>
      </c>
      <c r="CB3074">
        <f>ROUND(SUMIF(AA3065:AA3072,"=35364244",GN3065:GN3072),2)</f>
        <v>0</v>
      </c>
      <c r="CC3074">
        <f>ROUND(SUMIF(AA3065:AA3072,"=35364244",GO3065:GO3072),2)</f>
        <v>0</v>
      </c>
      <c r="CD3074">
        <f>ROUND(SUMIF(AA3065:AA3072,"=35364244",GP3065:GP3072),2)</f>
        <v>3738.16</v>
      </c>
      <c r="CE3074">
        <f>AC3074-BX3074</f>
        <v>266.66000000000003</v>
      </c>
      <c r="CF3074">
        <f>AC3074-BY3074</f>
        <v>266.66000000000003</v>
      </c>
      <c r="CG3074">
        <f>BX3074-BZ3074</f>
        <v>0</v>
      </c>
      <c r="CH3074">
        <f>AC3074-BX3074-BY3074+BZ3074</f>
        <v>266.66000000000003</v>
      </c>
      <c r="CI3074">
        <f>BY3074-BZ3074</f>
        <v>0</v>
      </c>
      <c r="CJ3074">
        <f>ROUND(SUMIF(AA3065:AA3072,"=35364244",GX3065:GX3072),2)</f>
        <v>0</v>
      </c>
      <c r="CK3074">
        <f>ROUND(SUMIF(AA3065:AA3072,"=35364244",GY3065:GY3072),2)</f>
        <v>0</v>
      </c>
      <c r="CL3074">
        <f>ROUND(SUMIF(AA3065:AA3072,"=35364244",GZ3065:GZ3072),2)</f>
        <v>0</v>
      </c>
      <c r="CM3074">
        <f>ROUND(SUMIF(AA3065:AA3072,"=35364244",HD3065:HD3072),2)</f>
        <v>0</v>
      </c>
      <c r="GX3074">
        <v>0</v>
      </c>
    </row>
    <row r="3076" spans="1:206" x14ac:dyDescent="0.2">
      <c r="A3076">
        <v>50</v>
      </c>
      <c r="B3076">
        <v>0</v>
      </c>
      <c r="C3076">
        <v>0</v>
      </c>
      <c r="D3076">
        <v>1</v>
      </c>
      <c r="E3076">
        <v>201</v>
      </c>
      <c r="F3076">
        <f>ROUND(Source!O3074,O3076)</f>
        <v>2205.15</v>
      </c>
      <c r="G3076" t="s">
        <v>66</v>
      </c>
      <c r="H3076" t="s">
        <v>67</v>
      </c>
      <c r="K3076">
        <v>201</v>
      </c>
      <c r="L3076">
        <v>1</v>
      </c>
      <c r="M3076">
        <v>3</v>
      </c>
      <c r="N3076" t="s">
        <v>3</v>
      </c>
      <c r="O3076">
        <v>2</v>
      </c>
      <c r="W3076">
        <v>2205.15</v>
      </c>
      <c r="X3076">
        <v>1</v>
      </c>
      <c r="Y3076">
        <v>2205.15</v>
      </c>
    </row>
    <row r="3077" spans="1:206" x14ac:dyDescent="0.2">
      <c r="A3077">
        <v>50</v>
      </c>
      <c r="B3077">
        <v>0</v>
      </c>
      <c r="C3077">
        <v>0</v>
      </c>
      <c r="D3077">
        <v>1</v>
      </c>
      <c r="E3077">
        <v>202</v>
      </c>
      <c r="F3077">
        <f>ROUND(Source!P3074,O3077)</f>
        <v>266.66000000000003</v>
      </c>
      <c r="G3077" t="s">
        <v>68</v>
      </c>
      <c r="H3077" t="s">
        <v>69</v>
      </c>
      <c r="K3077">
        <v>202</v>
      </c>
      <c r="L3077">
        <v>2</v>
      </c>
      <c r="M3077">
        <v>3</v>
      </c>
      <c r="N3077" t="s">
        <v>3</v>
      </c>
      <c r="O3077">
        <v>2</v>
      </c>
      <c r="W3077">
        <v>266.66000000000003</v>
      </c>
      <c r="X3077">
        <v>1</v>
      </c>
      <c r="Y3077">
        <v>266.66000000000003</v>
      </c>
    </row>
    <row r="3078" spans="1:206" x14ac:dyDescent="0.2">
      <c r="A3078">
        <v>50</v>
      </c>
      <c r="B3078">
        <v>0</v>
      </c>
      <c r="C3078">
        <v>0</v>
      </c>
      <c r="D3078">
        <v>1</v>
      </c>
      <c r="E3078">
        <v>222</v>
      </c>
      <c r="F3078">
        <f>ROUND(Source!AO3074,O3078)</f>
        <v>0</v>
      </c>
      <c r="G3078" t="s">
        <v>70</v>
      </c>
      <c r="H3078" t="s">
        <v>71</v>
      </c>
      <c r="K3078">
        <v>222</v>
      </c>
      <c r="L3078">
        <v>3</v>
      </c>
      <c r="M3078">
        <v>3</v>
      </c>
      <c r="N3078" t="s">
        <v>3</v>
      </c>
      <c r="O3078">
        <v>2</v>
      </c>
      <c r="W3078">
        <v>0</v>
      </c>
      <c r="X3078">
        <v>1</v>
      </c>
      <c r="Y3078">
        <v>0</v>
      </c>
    </row>
    <row r="3079" spans="1:206" x14ac:dyDescent="0.2">
      <c r="A3079">
        <v>50</v>
      </c>
      <c r="B3079">
        <v>0</v>
      </c>
      <c r="C3079">
        <v>0</v>
      </c>
      <c r="D3079">
        <v>1</v>
      </c>
      <c r="E3079">
        <v>225</v>
      </c>
      <c r="F3079">
        <f>ROUND(Source!AV3074,O3079)</f>
        <v>266.66000000000003</v>
      </c>
      <c r="G3079" t="s">
        <v>72</v>
      </c>
      <c r="H3079" t="s">
        <v>73</v>
      </c>
      <c r="K3079">
        <v>225</v>
      </c>
      <c r="L3079">
        <v>4</v>
      </c>
      <c r="M3079">
        <v>3</v>
      </c>
      <c r="N3079" t="s">
        <v>3</v>
      </c>
      <c r="O3079">
        <v>2</v>
      </c>
      <c r="W3079">
        <v>266.66000000000003</v>
      </c>
      <c r="X3079">
        <v>1</v>
      </c>
      <c r="Y3079">
        <v>266.66000000000003</v>
      </c>
    </row>
    <row r="3080" spans="1:206" x14ac:dyDescent="0.2">
      <c r="A3080">
        <v>50</v>
      </c>
      <c r="B3080">
        <v>0</v>
      </c>
      <c r="C3080">
        <v>0</v>
      </c>
      <c r="D3080">
        <v>1</v>
      </c>
      <c r="E3080">
        <v>226</v>
      </c>
      <c r="F3080">
        <f>ROUND(Source!AW3074,O3080)</f>
        <v>266.66000000000003</v>
      </c>
      <c r="G3080" t="s">
        <v>74</v>
      </c>
      <c r="H3080" t="s">
        <v>75</v>
      </c>
      <c r="K3080">
        <v>226</v>
      </c>
      <c r="L3080">
        <v>5</v>
      </c>
      <c r="M3080">
        <v>3</v>
      </c>
      <c r="N3080" t="s">
        <v>3</v>
      </c>
      <c r="O3080">
        <v>2</v>
      </c>
      <c r="W3080">
        <v>266.66000000000003</v>
      </c>
      <c r="X3080">
        <v>1</v>
      </c>
      <c r="Y3080">
        <v>266.66000000000003</v>
      </c>
    </row>
    <row r="3081" spans="1:206" x14ac:dyDescent="0.2">
      <c r="A3081">
        <v>50</v>
      </c>
      <c r="B3081">
        <v>0</v>
      </c>
      <c r="C3081">
        <v>0</v>
      </c>
      <c r="D3081">
        <v>1</v>
      </c>
      <c r="E3081">
        <v>227</v>
      </c>
      <c r="F3081">
        <f>ROUND(Source!AX3074,O3081)</f>
        <v>0</v>
      </c>
      <c r="G3081" t="s">
        <v>76</v>
      </c>
      <c r="H3081" t="s">
        <v>77</v>
      </c>
      <c r="K3081">
        <v>227</v>
      </c>
      <c r="L3081">
        <v>6</v>
      </c>
      <c r="M3081">
        <v>3</v>
      </c>
      <c r="N3081" t="s">
        <v>3</v>
      </c>
      <c r="O3081">
        <v>2</v>
      </c>
      <c r="W3081">
        <v>0</v>
      </c>
      <c r="X3081">
        <v>1</v>
      </c>
      <c r="Y3081">
        <v>0</v>
      </c>
    </row>
    <row r="3082" spans="1:206" x14ac:dyDescent="0.2">
      <c r="A3082">
        <v>50</v>
      </c>
      <c r="B3082">
        <v>0</v>
      </c>
      <c r="C3082">
        <v>0</v>
      </c>
      <c r="D3082">
        <v>1</v>
      </c>
      <c r="E3082">
        <v>228</v>
      </c>
      <c r="F3082">
        <f>ROUND(Source!AY3074,O3082)</f>
        <v>266.66000000000003</v>
      </c>
      <c r="G3082" t="s">
        <v>78</v>
      </c>
      <c r="H3082" t="s">
        <v>79</v>
      </c>
      <c r="K3082">
        <v>228</v>
      </c>
      <c r="L3082">
        <v>7</v>
      </c>
      <c r="M3082">
        <v>3</v>
      </c>
      <c r="N3082" t="s">
        <v>3</v>
      </c>
      <c r="O3082">
        <v>2</v>
      </c>
      <c r="W3082">
        <v>266.66000000000003</v>
      </c>
      <c r="X3082">
        <v>1</v>
      </c>
      <c r="Y3082">
        <v>266.66000000000003</v>
      </c>
    </row>
    <row r="3083" spans="1:206" x14ac:dyDescent="0.2">
      <c r="A3083">
        <v>50</v>
      </c>
      <c r="B3083">
        <v>0</v>
      </c>
      <c r="C3083">
        <v>0</v>
      </c>
      <c r="D3083">
        <v>1</v>
      </c>
      <c r="E3083">
        <v>216</v>
      </c>
      <c r="F3083">
        <f>ROUND(Source!AP3074,O3083)</f>
        <v>0</v>
      </c>
      <c r="G3083" t="s">
        <v>80</v>
      </c>
      <c r="H3083" t="s">
        <v>81</v>
      </c>
      <c r="K3083">
        <v>216</v>
      </c>
      <c r="L3083">
        <v>8</v>
      </c>
      <c r="M3083">
        <v>3</v>
      </c>
      <c r="N3083" t="s">
        <v>3</v>
      </c>
      <c r="O3083">
        <v>2</v>
      </c>
      <c r="W3083">
        <v>0</v>
      </c>
      <c r="X3083">
        <v>1</v>
      </c>
      <c r="Y3083">
        <v>0</v>
      </c>
    </row>
    <row r="3084" spans="1:206" x14ac:dyDescent="0.2">
      <c r="A3084">
        <v>50</v>
      </c>
      <c r="B3084">
        <v>0</v>
      </c>
      <c r="C3084">
        <v>0</v>
      </c>
      <c r="D3084">
        <v>1</v>
      </c>
      <c r="E3084">
        <v>223</v>
      </c>
      <c r="F3084">
        <f>ROUND(Source!AQ3074,O3084)</f>
        <v>0</v>
      </c>
      <c r="G3084" t="s">
        <v>82</v>
      </c>
      <c r="H3084" t="s">
        <v>83</v>
      </c>
      <c r="K3084">
        <v>223</v>
      </c>
      <c r="L3084">
        <v>9</v>
      </c>
      <c r="M3084">
        <v>3</v>
      </c>
      <c r="N3084" t="s">
        <v>3</v>
      </c>
      <c r="O3084">
        <v>2</v>
      </c>
      <c r="W3084">
        <v>0</v>
      </c>
      <c r="X3084">
        <v>1</v>
      </c>
      <c r="Y3084">
        <v>0</v>
      </c>
    </row>
    <row r="3085" spans="1:206" x14ac:dyDescent="0.2">
      <c r="A3085">
        <v>50</v>
      </c>
      <c r="B3085">
        <v>0</v>
      </c>
      <c r="C3085">
        <v>0</v>
      </c>
      <c r="D3085">
        <v>1</v>
      </c>
      <c r="E3085">
        <v>229</v>
      </c>
      <c r="F3085">
        <f>ROUND(Source!AZ3074,O3085)</f>
        <v>0</v>
      </c>
      <c r="G3085" t="s">
        <v>84</v>
      </c>
      <c r="H3085" t="s">
        <v>85</v>
      </c>
      <c r="K3085">
        <v>229</v>
      </c>
      <c r="L3085">
        <v>10</v>
      </c>
      <c r="M3085">
        <v>3</v>
      </c>
      <c r="N3085" t="s">
        <v>3</v>
      </c>
      <c r="O3085">
        <v>2</v>
      </c>
      <c r="W3085">
        <v>0</v>
      </c>
      <c r="X3085">
        <v>1</v>
      </c>
      <c r="Y3085">
        <v>0</v>
      </c>
    </row>
    <row r="3086" spans="1:206" x14ac:dyDescent="0.2">
      <c r="A3086">
        <v>50</v>
      </c>
      <c r="B3086">
        <v>0</v>
      </c>
      <c r="C3086">
        <v>0</v>
      </c>
      <c r="D3086">
        <v>1</v>
      </c>
      <c r="E3086">
        <v>203</v>
      </c>
      <c r="F3086">
        <f>ROUND(Source!Q3074,O3086)</f>
        <v>63.37</v>
      </c>
      <c r="G3086" t="s">
        <v>86</v>
      </c>
      <c r="H3086" t="s">
        <v>87</v>
      </c>
      <c r="K3086">
        <v>203</v>
      </c>
      <c r="L3086">
        <v>11</v>
      </c>
      <c r="M3086">
        <v>3</v>
      </c>
      <c r="N3086" t="s">
        <v>3</v>
      </c>
      <c r="O3086">
        <v>2</v>
      </c>
      <c r="W3086">
        <v>63.37</v>
      </c>
      <c r="X3086">
        <v>1</v>
      </c>
      <c r="Y3086">
        <v>63.37</v>
      </c>
    </row>
    <row r="3087" spans="1:206" x14ac:dyDescent="0.2">
      <c r="A3087">
        <v>50</v>
      </c>
      <c r="B3087">
        <v>0</v>
      </c>
      <c r="C3087">
        <v>0</v>
      </c>
      <c r="D3087">
        <v>1</v>
      </c>
      <c r="E3087">
        <v>231</v>
      </c>
      <c r="F3087">
        <f>ROUND(Source!BB3074,O3087)</f>
        <v>0</v>
      </c>
      <c r="G3087" t="s">
        <v>88</v>
      </c>
      <c r="H3087" t="s">
        <v>89</v>
      </c>
      <c r="K3087">
        <v>231</v>
      </c>
      <c r="L3087">
        <v>12</v>
      </c>
      <c r="M3087">
        <v>3</v>
      </c>
      <c r="N3087" t="s">
        <v>3</v>
      </c>
      <c r="O3087">
        <v>2</v>
      </c>
      <c r="W3087">
        <v>0</v>
      </c>
      <c r="X3087">
        <v>1</v>
      </c>
      <c r="Y3087">
        <v>0</v>
      </c>
    </row>
    <row r="3088" spans="1:206" x14ac:dyDescent="0.2">
      <c r="A3088">
        <v>50</v>
      </c>
      <c r="B3088">
        <v>0</v>
      </c>
      <c r="C3088">
        <v>0</v>
      </c>
      <c r="D3088">
        <v>1</v>
      </c>
      <c r="E3088">
        <v>204</v>
      </c>
      <c r="F3088">
        <f>ROUND(Source!R3074,O3088)</f>
        <v>30.47</v>
      </c>
      <c r="G3088" t="s">
        <v>90</v>
      </c>
      <c r="H3088" t="s">
        <v>91</v>
      </c>
      <c r="K3088">
        <v>204</v>
      </c>
      <c r="L3088">
        <v>13</v>
      </c>
      <c r="M3088">
        <v>3</v>
      </c>
      <c r="N3088" t="s">
        <v>3</v>
      </c>
      <c r="O3088">
        <v>2</v>
      </c>
      <c r="W3088">
        <v>30.47</v>
      </c>
      <c r="X3088">
        <v>1</v>
      </c>
      <c r="Y3088">
        <v>30.47</v>
      </c>
    </row>
    <row r="3089" spans="1:88" x14ac:dyDescent="0.2">
      <c r="A3089">
        <v>50</v>
      </c>
      <c r="B3089">
        <v>0</v>
      </c>
      <c r="C3089">
        <v>0</v>
      </c>
      <c r="D3089">
        <v>1</v>
      </c>
      <c r="E3089">
        <v>205</v>
      </c>
      <c r="F3089">
        <f>ROUND(Source!S3074,O3089)</f>
        <v>1875.12</v>
      </c>
      <c r="G3089" t="s">
        <v>92</v>
      </c>
      <c r="H3089" t="s">
        <v>93</v>
      </c>
      <c r="K3089">
        <v>205</v>
      </c>
      <c r="L3089">
        <v>14</v>
      </c>
      <c r="M3089">
        <v>3</v>
      </c>
      <c r="N3089" t="s">
        <v>3</v>
      </c>
      <c r="O3089">
        <v>2</v>
      </c>
      <c r="W3089">
        <v>1875.12</v>
      </c>
      <c r="X3089">
        <v>1</v>
      </c>
      <c r="Y3089">
        <v>1875.12</v>
      </c>
    </row>
    <row r="3090" spans="1:88" x14ac:dyDescent="0.2">
      <c r="A3090">
        <v>50</v>
      </c>
      <c r="B3090">
        <v>0</v>
      </c>
      <c r="C3090">
        <v>0</v>
      </c>
      <c r="D3090">
        <v>1</v>
      </c>
      <c r="E3090">
        <v>232</v>
      </c>
      <c r="F3090">
        <f>ROUND(Source!BC3074,O3090)</f>
        <v>0</v>
      </c>
      <c r="G3090" t="s">
        <v>94</v>
      </c>
      <c r="H3090" t="s">
        <v>95</v>
      </c>
      <c r="K3090">
        <v>232</v>
      </c>
      <c r="L3090">
        <v>15</v>
      </c>
      <c r="M3090">
        <v>3</v>
      </c>
      <c r="N3090" t="s">
        <v>3</v>
      </c>
      <c r="O3090">
        <v>2</v>
      </c>
      <c r="W3090">
        <v>0</v>
      </c>
      <c r="X3090">
        <v>1</v>
      </c>
      <c r="Y3090">
        <v>0</v>
      </c>
    </row>
    <row r="3091" spans="1:88" x14ac:dyDescent="0.2">
      <c r="A3091">
        <v>50</v>
      </c>
      <c r="B3091">
        <v>0</v>
      </c>
      <c r="C3091">
        <v>0</v>
      </c>
      <c r="D3091">
        <v>1</v>
      </c>
      <c r="E3091">
        <v>214</v>
      </c>
      <c r="F3091">
        <f>ROUND(Source!AS3074,O3091)</f>
        <v>0</v>
      </c>
      <c r="G3091" t="s">
        <v>96</v>
      </c>
      <c r="H3091" t="s">
        <v>97</v>
      </c>
      <c r="K3091">
        <v>214</v>
      </c>
      <c r="L3091">
        <v>16</v>
      </c>
      <c r="M3091">
        <v>3</v>
      </c>
      <c r="N3091" t="s">
        <v>3</v>
      </c>
      <c r="O3091">
        <v>2</v>
      </c>
      <c r="W3091">
        <v>0</v>
      </c>
      <c r="X3091">
        <v>1</v>
      </c>
      <c r="Y3091">
        <v>0</v>
      </c>
    </row>
    <row r="3092" spans="1:88" x14ac:dyDescent="0.2">
      <c r="A3092">
        <v>50</v>
      </c>
      <c r="B3092">
        <v>0</v>
      </c>
      <c r="C3092">
        <v>0</v>
      </c>
      <c r="D3092">
        <v>1</v>
      </c>
      <c r="E3092">
        <v>215</v>
      </c>
      <c r="F3092">
        <f>ROUND(Source!AT3074,O3092)</f>
        <v>0</v>
      </c>
      <c r="G3092" t="s">
        <v>98</v>
      </c>
      <c r="H3092" t="s">
        <v>99</v>
      </c>
      <c r="K3092">
        <v>215</v>
      </c>
      <c r="L3092">
        <v>17</v>
      </c>
      <c r="M3092">
        <v>3</v>
      </c>
      <c r="N3092" t="s">
        <v>3</v>
      </c>
      <c r="O3092">
        <v>2</v>
      </c>
      <c r="W3092">
        <v>0</v>
      </c>
      <c r="X3092">
        <v>1</v>
      </c>
      <c r="Y3092">
        <v>0</v>
      </c>
    </row>
    <row r="3093" spans="1:88" x14ac:dyDescent="0.2">
      <c r="A3093">
        <v>50</v>
      </c>
      <c r="B3093">
        <v>0</v>
      </c>
      <c r="C3093">
        <v>0</v>
      </c>
      <c r="D3093">
        <v>1</v>
      </c>
      <c r="E3093">
        <v>217</v>
      </c>
      <c r="F3093">
        <f>ROUND(Source!AU3074,O3093)</f>
        <v>3738.16</v>
      </c>
      <c r="G3093" t="s">
        <v>100</v>
      </c>
      <c r="H3093" t="s">
        <v>101</v>
      </c>
      <c r="K3093">
        <v>217</v>
      </c>
      <c r="L3093">
        <v>18</v>
      </c>
      <c r="M3093">
        <v>3</v>
      </c>
      <c r="N3093" t="s">
        <v>3</v>
      </c>
      <c r="O3093">
        <v>2</v>
      </c>
      <c r="W3093">
        <v>3738.16</v>
      </c>
      <c r="X3093">
        <v>1</v>
      </c>
      <c r="Y3093">
        <v>3738.16</v>
      </c>
    </row>
    <row r="3094" spans="1:88" x14ac:dyDescent="0.2">
      <c r="A3094">
        <v>50</v>
      </c>
      <c r="B3094">
        <v>0</v>
      </c>
      <c r="C3094">
        <v>0</v>
      </c>
      <c r="D3094">
        <v>1</v>
      </c>
      <c r="E3094">
        <v>230</v>
      </c>
      <c r="F3094">
        <f>ROUND(Source!BA3074,O3094)</f>
        <v>0</v>
      </c>
      <c r="G3094" t="s">
        <v>102</v>
      </c>
      <c r="H3094" t="s">
        <v>103</v>
      </c>
      <c r="K3094">
        <v>230</v>
      </c>
      <c r="L3094">
        <v>19</v>
      </c>
      <c r="M3094">
        <v>3</v>
      </c>
      <c r="N3094" t="s">
        <v>3</v>
      </c>
      <c r="O3094">
        <v>2</v>
      </c>
      <c r="W3094">
        <v>0</v>
      </c>
      <c r="X3094">
        <v>1</v>
      </c>
      <c r="Y3094">
        <v>0</v>
      </c>
    </row>
    <row r="3095" spans="1:88" x14ac:dyDescent="0.2">
      <c r="A3095">
        <v>50</v>
      </c>
      <c r="B3095">
        <v>0</v>
      </c>
      <c r="C3095">
        <v>0</v>
      </c>
      <c r="D3095">
        <v>1</v>
      </c>
      <c r="E3095">
        <v>206</v>
      </c>
      <c r="F3095">
        <f>ROUND(Source!T3074,O3095)</f>
        <v>0</v>
      </c>
      <c r="G3095" t="s">
        <v>104</v>
      </c>
      <c r="H3095" t="s">
        <v>105</v>
      </c>
      <c r="K3095">
        <v>206</v>
      </c>
      <c r="L3095">
        <v>20</v>
      </c>
      <c r="M3095">
        <v>3</v>
      </c>
      <c r="N3095" t="s">
        <v>3</v>
      </c>
      <c r="O3095">
        <v>2</v>
      </c>
      <c r="W3095">
        <v>0</v>
      </c>
      <c r="X3095">
        <v>1</v>
      </c>
      <c r="Y3095">
        <v>0</v>
      </c>
    </row>
    <row r="3096" spans="1:88" x14ac:dyDescent="0.2">
      <c r="A3096">
        <v>50</v>
      </c>
      <c r="B3096">
        <v>0</v>
      </c>
      <c r="C3096">
        <v>0</v>
      </c>
      <c r="D3096">
        <v>1</v>
      </c>
      <c r="E3096">
        <v>207</v>
      </c>
      <c r="F3096">
        <f>Source!U3074</f>
        <v>2.9668999999999999</v>
      </c>
      <c r="G3096" t="s">
        <v>106</v>
      </c>
      <c r="H3096" t="s">
        <v>107</v>
      </c>
      <c r="K3096">
        <v>207</v>
      </c>
      <c r="L3096">
        <v>21</v>
      </c>
      <c r="M3096">
        <v>3</v>
      </c>
      <c r="N3096" t="s">
        <v>3</v>
      </c>
      <c r="O3096">
        <v>-1</v>
      </c>
      <c r="W3096">
        <v>2.9668999999999994</v>
      </c>
      <c r="X3096">
        <v>1</v>
      </c>
      <c r="Y3096">
        <v>2.9668999999999994</v>
      </c>
    </row>
    <row r="3097" spans="1:88" x14ac:dyDescent="0.2">
      <c r="A3097">
        <v>50</v>
      </c>
      <c r="B3097">
        <v>0</v>
      </c>
      <c r="C3097">
        <v>0</v>
      </c>
      <c r="D3097">
        <v>1</v>
      </c>
      <c r="E3097">
        <v>208</v>
      </c>
      <c r="F3097">
        <f>Source!V3074</f>
        <v>0</v>
      </c>
      <c r="G3097" t="s">
        <v>108</v>
      </c>
      <c r="H3097" t="s">
        <v>109</v>
      </c>
      <c r="K3097">
        <v>208</v>
      </c>
      <c r="L3097">
        <v>22</v>
      </c>
      <c r="M3097">
        <v>3</v>
      </c>
      <c r="N3097" t="s">
        <v>3</v>
      </c>
      <c r="O3097">
        <v>-1</v>
      </c>
      <c r="W3097">
        <v>0</v>
      </c>
      <c r="X3097">
        <v>1</v>
      </c>
      <c r="Y3097">
        <v>0</v>
      </c>
    </row>
    <row r="3098" spans="1:88" x14ac:dyDescent="0.2">
      <c r="A3098">
        <v>50</v>
      </c>
      <c r="B3098">
        <v>0</v>
      </c>
      <c r="C3098">
        <v>0</v>
      </c>
      <c r="D3098">
        <v>1</v>
      </c>
      <c r="E3098">
        <v>209</v>
      </c>
      <c r="F3098">
        <f>ROUND(Source!W3074,O3098)</f>
        <v>0</v>
      </c>
      <c r="G3098" t="s">
        <v>110</v>
      </c>
      <c r="H3098" t="s">
        <v>111</v>
      </c>
      <c r="K3098">
        <v>209</v>
      </c>
      <c r="L3098">
        <v>23</v>
      </c>
      <c r="M3098">
        <v>3</v>
      </c>
      <c r="N3098" t="s">
        <v>3</v>
      </c>
      <c r="O3098">
        <v>2</v>
      </c>
      <c r="W3098">
        <v>0</v>
      </c>
      <c r="X3098">
        <v>1</v>
      </c>
      <c r="Y3098">
        <v>0</v>
      </c>
    </row>
    <row r="3099" spans="1:88" x14ac:dyDescent="0.2">
      <c r="A3099">
        <v>50</v>
      </c>
      <c r="B3099">
        <v>0</v>
      </c>
      <c r="C3099">
        <v>0</v>
      </c>
      <c r="D3099">
        <v>1</v>
      </c>
      <c r="E3099">
        <v>233</v>
      </c>
      <c r="F3099">
        <f>ROUND(Source!BD3074,O3099)</f>
        <v>0</v>
      </c>
      <c r="G3099" t="s">
        <v>112</v>
      </c>
      <c r="H3099" t="s">
        <v>113</v>
      </c>
      <c r="K3099">
        <v>233</v>
      </c>
      <c r="L3099">
        <v>24</v>
      </c>
      <c r="M3099">
        <v>3</v>
      </c>
      <c r="N3099" t="s">
        <v>3</v>
      </c>
      <c r="O3099">
        <v>2</v>
      </c>
      <c r="W3099">
        <v>0</v>
      </c>
      <c r="X3099">
        <v>1</v>
      </c>
      <c r="Y3099">
        <v>0</v>
      </c>
    </row>
    <row r="3100" spans="1:88" x14ac:dyDescent="0.2">
      <c r="A3100">
        <v>50</v>
      </c>
      <c r="B3100">
        <v>0</v>
      </c>
      <c r="C3100">
        <v>0</v>
      </c>
      <c r="D3100">
        <v>1</v>
      </c>
      <c r="E3100">
        <v>210</v>
      </c>
      <c r="F3100">
        <f>ROUND(Source!X3074,O3100)</f>
        <v>1312.59</v>
      </c>
      <c r="G3100" t="s">
        <v>114</v>
      </c>
      <c r="H3100" t="s">
        <v>115</v>
      </c>
      <c r="K3100">
        <v>210</v>
      </c>
      <c r="L3100">
        <v>25</v>
      </c>
      <c r="M3100">
        <v>3</v>
      </c>
      <c r="N3100" t="s">
        <v>3</v>
      </c>
      <c r="O3100">
        <v>2</v>
      </c>
      <c r="W3100">
        <v>1312.59</v>
      </c>
      <c r="X3100">
        <v>1</v>
      </c>
      <c r="Y3100">
        <v>1312.59</v>
      </c>
    </row>
    <row r="3101" spans="1:88" x14ac:dyDescent="0.2">
      <c r="A3101">
        <v>50</v>
      </c>
      <c r="B3101">
        <v>0</v>
      </c>
      <c r="C3101">
        <v>0</v>
      </c>
      <c r="D3101">
        <v>1</v>
      </c>
      <c r="E3101">
        <v>211</v>
      </c>
      <c r="F3101">
        <f>ROUND(Source!Y3074,O3101)</f>
        <v>187.52</v>
      </c>
      <c r="G3101" t="s">
        <v>116</v>
      </c>
      <c r="H3101" t="s">
        <v>117</v>
      </c>
      <c r="K3101">
        <v>211</v>
      </c>
      <c r="L3101">
        <v>26</v>
      </c>
      <c r="M3101">
        <v>3</v>
      </c>
      <c r="N3101" t="s">
        <v>3</v>
      </c>
      <c r="O3101">
        <v>2</v>
      </c>
      <c r="W3101">
        <v>187.52</v>
      </c>
      <c r="X3101">
        <v>1</v>
      </c>
      <c r="Y3101">
        <v>187.52</v>
      </c>
    </row>
    <row r="3102" spans="1:88" x14ac:dyDescent="0.2">
      <c r="A3102">
        <v>50</v>
      </c>
      <c r="B3102">
        <v>0</v>
      </c>
      <c r="C3102">
        <v>0</v>
      </c>
      <c r="D3102">
        <v>1</v>
      </c>
      <c r="E3102">
        <v>224</v>
      </c>
      <c r="F3102">
        <f>ROUND(Source!AR3074,O3102)</f>
        <v>3738.16</v>
      </c>
      <c r="G3102" t="s">
        <v>118</v>
      </c>
      <c r="H3102" t="s">
        <v>119</v>
      </c>
      <c r="K3102">
        <v>224</v>
      </c>
      <c r="L3102">
        <v>27</v>
      </c>
      <c r="M3102">
        <v>3</v>
      </c>
      <c r="N3102" t="s">
        <v>3</v>
      </c>
      <c r="O3102">
        <v>2</v>
      </c>
      <c r="W3102">
        <v>3738.16</v>
      </c>
      <c r="X3102">
        <v>1</v>
      </c>
      <c r="Y3102">
        <v>3738.16</v>
      </c>
    </row>
    <row r="3104" spans="1:88" x14ac:dyDescent="0.2">
      <c r="A3104">
        <v>4</v>
      </c>
      <c r="B3104">
        <v>1</v>
      </c>
      <c r="D3104">
        <f>ROW(A3117)</f>
        <v>3117</v>
      </c>
      <c r="F3104" t="s">
        <v>13</v>
      </c>
      <c r="G3104" t="s">
        <v>688</v>
      </c>
      <c r="H3104" t="s">
        <v>3</v>
      </c>
      <c r="I3104">
        <v>0</v>
      </c>
      <c r="K3104">
        <v>0</v>
      </c>
      <c r="M3104" t="s">
        <v>3</v>
      </c>
      <c r="S3104">
        <v>0</v>
      </c>
      <c r="U3104" t="s">
        <v>3</v>
      </c>
      <c r="V3104">
        <v>0</v>
      </c>
      <c r="AB3104" t="s">
        <v>3</v>
      </c>
      <c r="AC3104" t="s">
        <v>3</v>
      </c>
      <c r="AD3104" t="s">
        <v>3</v>
      </c>
      <c r="AE3104" t="s">
        <v>3</v>
      </c>
      <c r="AF3104" t="s">
        <v>3</v>
      </c>
      <c r="AG3104" t="s">
        <v>3</v>
      </c>
      <c r="AP3104" t="s">
        <v>3</v>
      </c>
      <c r="AQ3104" t="s">
        <v>3</v>
      </c>
      <c r="AR3104" t="s">
        <v>3</v>
      </c>
      <c r="AZ3104" t="s">
        <v>3</v>
      </c>
      <c r="BB3104" t="s">
        <v>3</v>
      </c>
      <c r="BC3104" t="s">
        <v>3</v>
      </c>
      <c r="BD3104" t="s">
        <v>3</v>
      </c>
      <c r="BE3104" t="s">
        <v>3</v>
      </c>
      <c r="BF3104" t="s">
        <v>3</v>
      </c>
      <c r="BG3104" t="s">
        <v>3</v>
      </c>
      <c r="BH3104" t="s">
        <v>3</v>
      </c>
      <c r="BI3104" t="s">
        <v>3</v>
      </c>
      <c r="BJ3104" t="s">
        <v>3</v>
      </c>
      <c r="BK3104" t="s">
        <v>3</v>
      </c>
      <c r="BL3104" t="s">
        <v>3</v>
      </c>
      <c r="BM3104" t="s">
        <v>3</v>
      </c>
      <c r="BN3104" t="s">
        <v>3</v>
      </c>
      <c r="BO3104" t="s">
        <v>3</v>
      </c>
      <c r="BP3104" t="s">
        <v>3</v>
      </c>
      <c r="BX3104">
        <v>0</v>
      </c>
      <c r="CJ3104">
        <v>0</v>
      </c>
    </row>
    <row r="3106" spans="1:245" x14ac:dyDescent="0.2">
      <c r="A3106">
        <v>52</v>
      </c>
      <c r="B3106">
        <f t="shared" ref="B3106:G3106" si="2273">B3117</f>
        <v>1</v>
      </c>
      <c r="C3106">
        <f t="shared" si="2273"/>
        <v>4</v>
      </c>
      <c r="D3106">
        <f t="shared" si="2273"/>
        <v>3104</v>
      </c>
      <c r="E3106">
        <f t="shared" si="2273"/>
        <v>0</v>
      </c>
      <c r="F3106" t="str">
        <f t="shared" si="2273"/>
        <v>Новый раздел</v>
      </c>
      <c r="G3106" t="str">
        <f t="shared" si="2273"/>
        <v>Помещение 318 Кабинет химии (теория)</v>
      </c>
      <c r="O3106">
        <f t="shared" ref="O3106:AT3106" si="2274">O3117</f>
        <v>2205.15</v>
      </c>
      <c r="P3106">
        <f t="shared" si="2274"/>
        <v>266.66000000000003</v>
      </c>
      <c r="Q3106">
        <f t="shared" si="2274"/>
        <v>63.37</v>
      </c>
      <c r="R3106">
        <f t="shared" si="2274"/>
        <v>30.47</v>
      </c>
      <c r="S3106">
        <f t="shared" si="2274"/>
        <v>1875.12</v>
      </c>
      <c r="T3106">
        <f t="shared" si="2274"/>
        <v>0</v>
      </c>
      <c r="U3106">
        <f t="shared" si="2274"/>
        <v>2.9668999999999999</v>
      </c>
      <c r="V3106">
        <f t="shared" si="2274"/>
        <v>0</v>
      </c>
      <c r="W3106">
        <f t="shared" si="2274"/>
        <v>0</v>
      </c>
      <c r="X3106">
        <f t="shared" si="2274"/>
        <v>1312.59</v>
      </c>
      <c r="Y3106">
        <f t="shared" si="2274"/>
        <v>187.52</v>
      </c>
      <c r="Z3106">
        <f t="shared" si="2274"/>
        <v>0</v>
      </c>
      <c r="AA3106">
        <f t="shared" si="2274"/>
        <v>0</v>
      </c>
      <c r="AB3106">
        <f t="shared" si="2274"/>
        <v>2205.15</v>
      </c>
      <c r="AC3106">
        <f t="shared" si="2274"/>
        <v>266.66000000000003</v>
      </c>
      <c r="AD3106">
        <f t="shared" si="2274"/>
        <v>63.37</v>
      </c>
      <c r="AE3106">
        <f t="shared" si="2274"/>
        <v>30.47</v>
      </c>
      <c r="AF3106">
        <f t="shared" si="2274"/>
        <v>1875.12</v>
      </c>
      <c r="AG3106">
        <f t="shared" si="2274"/>
        <v>0</v>
      </c>
      <c r="AH3106">
        <f t="shared" si="2274"/>
        <v>2.9668999999999999</v>
      </c>
      <c r="AI3106">
        <f t="shared" si="2274"/>
        <v>0</v>
      </c>
      <c r="AJ3106">
        <f t="shared" si="2274"/>
        <v>0</v>
      </c>
      <c r="AK3106">
        <f t="shared" si="2274"/>
        <v>1312.59</v>
      </c>
      <c r="AL3106">
        <f t="shared" si="2274"/>
        <v>187.52</v>
      </c>
      <c r="AM3106">
        <f t="shared" si="2274"/>
        <v>0</v>
      </c>
      <c r="AN3106">
        <f t="shared" si="2274"/>
        <v>0</v>
      </c>
      <c r="AO3106">
        <f t="shared" si="2274"/>
        <v>0</v>
      </c>
      <c r="AP3106">
        <f t="shared" si="2274"/>
        <v>0</v>
      </c>
      <c r="AQ3106">
        <f t="shared" si="2274"/>
        <v>0</v>
      </c>
      <c r="AR3106">
        <f t="shared" si="2274"/>
        <v>3738.16</v>
      </c>
      <c r="AS3106">
        <f t="shared" si="2274"/>
        <v>0</v>
      </c>
      <c r="AT3106">
        <f t="shared" si="2274"/>
        <v>0</v>
      </c>
      <c r="AU3106">
        <f t="shared" ref="AU3106:BZ3106" si="2275">AU3117</f>
        <v>3738.16</v>
      </c>
      <c r="AV3106">
        <f t="shared" si="2275"/>
        <v>266.66000000000003</v>
      </c>
      <c r="AW3106">
        <f t="shared" si="2275"/>
        <v>266.66000000000003</v>
      </c>
      <c r="AX3106">
        <f t="shared" si="2275"/>
        <v>0</v>
      </c>
      <c r="AY3106">
        <f t="shared" si="2275"/>
        <v>266.66000000000003</v>
      </c>
      <c r="AZ3106">
        <f t="shared" si="2275"/>
        <v>0</v>
      </c>
      <c r="BA3106">
        <f t="shared" si="2275"/>
        <v>0</v>
      </c>
      <c r="BB3106">
        <f t="shared" si="2275"/>
        <v>0</v>
      </c>
      <c r="BC3106">
        <f t="shared" si="2275"/>
        <v>0</v>
      </c>
      <c r="BD3106">
        <f t="shared" si="2275"/>
        <v>0</v>
      </c>
      <c r="BE3106">
        <f t="shared" si="2275"/>
        <v>0</v>
      </c>
      <c r="BF3106">
        <f t="shared" si="2275"/>
        <v>0</v>
      </c>
      <c r="BG3106">
        <f t="shared" si="2275"/>
        <v>0</v>
      </c>
      <c r="BH3106">
        <f t="shared" si="2275"/>
        <v>0</v>
      </c>
      <c r="BI3106">
        <f t="shared" si="2275"/>
        <v>0</v>
      </c>
      <c r="BJ3106">
        <f t="shared" si="2275"/>
        <v>0</v>
      </c>
      <c r="BK3106">
        <f t="shared" si="2275"/>
        <v>0</v>
      </c>
      <c r="BL3106">
        <f t="shared" si="2275"/>
        <v>0</v>
      </c>
      <c r="BM3106">
        <f t="shared" si="2275"/>
        <v>0</v>
      </c>
      <c r="BN3106">
        <f t="shared" si="2275"/>
        <v>0</v>
      </c>
      <c r="BO3106">
        <f t="shared" si="2275"/>
        <v>0</v>
      </c>
      <c r="BP3106">
        <f t="shared" si="2275"/>
        <v>0</v>
      </c>
      <c r="BQ3106">
        <f t="shared" si="2275"/>
        <v>0</v>
      </c>
      <c r="BR3106">
        <f t="shared" si="2275"/>
        <v>0</v>
      </c>
      <c r="BS3106">
        <f t="shared" si="2275"/>
        <v>0</v>
      </c>
      <c r="BT3106">
        <f t="shared" si="2275"/>
        <v>0</v>
      </c>
      <c r="BU3106">
        <f t="shared" si="2275"/>
        <v>0</v>
      </c>
      <c r="BV3106">
        <f t="shared" si="2275"/>
        <v>0</v>
      </c>
      <c r="BW3106">
        <f t="shared" si="2275"/>
        <v>0</v>
      </c>
      <c r="BX3106">
        <f t="shared" si="2275"/>
        <v>0</v>
      </c>
      <c r="BY3106">
        <f t="shared" si="2275"/>
        <v>0</v>
      </c>
      <c r="BZ3106">
        <f t="shared" si="2275"/>
        <v>0</v>
      </c>
      <c r="CA3106">
        <f t="shared" ref="CA3106:DF3106" si="2276">CA3117</f>
        <v>3738.16</v>
      </c>
      <c r="CB3106">
        <f t="shared" si="2276"/>
        <v>0</v>
      </c>
      <c r="CC3106">
        <f t="shared" si="2276"/>
        <v>0</v>
      </c>
      <c r="CD3106">
        <f t="shared" si="2276"/>
        <v>3738.16</v>
      </c>
      <c r="CE3106">
        <f t="shared" si="2276"/>
        <v>266.66000000000003</v>
      </c>
      <c r="CF3106">
        <f t="shared" si="2276"/>
        <v>266.66000000000003</v>
      </c>
      <c r="CG3106">
        <f t="shared" si="2276"/>
        <v>0</v>
      </c>
      <c r="CH3106">
        <f t="shared" si="2276"/>
        <v>266.66000000000003</v>
      </c>
      <c r="CI3106">
        <f t="shared" si="2276"/>
        <v>0</v>
      </c>
      <c r="CJ3106">
        <f t="shared" si="2276"/>
        <v>0</v>
      </c>
      <c r="CK3106">
        <f t="shared" si="2276"/>
        <v>0</v>
      </c>
      <c r="CL3106">
        <f t="shared" si="2276"/>
        <v>0</v>
      </c>
      <c r="CM3106">
        <f t="shared" si="2276"/>
        <v>0</v>
      </c>
      <c r="CN3106">
        <f t="shared" si="2276"/>
        <v>0</v>
      </c>
      <c r="CO3106">
        <f t="shared" si="2276"/>
        <v>0</v>
      </c>
      <c r="CP3106">
        <f t="shared" si="2276"/>
        <v>0</v>
      </c>
      <c r="CQ3106">
        <f t="shared" si="2276"/>
        <v>0</v>
      </c>
      <c r="CR3106">
        <f t="shared" si="2276"/>
        <v>0</v>
      </c>
      <c r="CS3106">
        <f t="shared" si="2276"/>
        <v>0</v>
      </c>
      <c r="CT3106">
        <f t="shared" si="2276"/>
        <v>0</v>
      </c>
      <c r="CU3106">
        <f t="shared" si="2276"/>
        <v>0</v>
      </c>
      <c r="CV3106">
        <f t="shared" si="2276"/>
        <v>0</v>
      </c>
      <c r="CW3106">
        <f t="shared" si="2276"/>
        <v>0</v>
      </c>
      <c r="CX3106">
        <f t="shared" si="2276"/>
        <v>0</v>
      </c>
      <c r="CY3106">
        <f t="shared" si="2276"/>
        <v>0</v>
      </c>
      <c r="CZ3106">
        <f t="shared" si="2276"/>
        <v>0</v>
      </c>
      <c r="DA3106">
        <f t="shared" si="2276"/>
        <v>0</v>
      </c>
      <c r="DB3106">
        <f t="shared" si="2276"/>
        <v>0</v>
      </c>
      <c r="DC3106">
        <f t="shared" si="2276"/>
        <v>0</v>
      </c>
      <c r="DD3106">
        <f t="shared" si="2276"/>
        <v>0</v>
      </c>
      <c r="DE3106">
        <f t="shared" si="2276"/>
        <v>0</v>
      </c>
      <c r="DF3106">
        <f t="shared" si="2276"/>
        <v>0</v>
      </c>
      <c r="DG3106">
        <f t="shared" ref="DG3106:EL3106" si="2277">DG3117</f>
        <v>0</v>
      </c>
      <c r="DH3106">
        <f t="shared" si="2277"/>
        <v>0</v>
      </c>
      <c r="DI3106">
        <f t="shared" si="2277"/>
        <v>0</v>
      </c>
      <c r="DJ3106">
        <f t="shared" si="2277"/>
        <v>0</v>
      </c>
      <c r="DK3106">
        <f t="shared" si="2277"/>
        <v>0</v>
      </c>
      <c r="DL3106">
        <f t="shared" si="2277"/>
        <v>0</v>
      </c>
      <c r="DM3106">
        <f t="shared" si="2277"/>
        <v>0</v>
      </c>
      <c r="DN3106">
        <f t="shared" si="2277"/>
        <v>0</v>
      </c>
      <c r="DO3106">
        <f t="shared" si="2277"/>
        <v>0</v>
      </c>
      <c r="DP3106">
        <f t="shared" si="2277"/>
        <v>0</v>
      </c>
      <c r="DQ3106">
        <f t="shared" si="2277"/>
        <v>0</v>
      </c>
      <c r="DR3106">
        <f t="shared" si="2277"/>
        <v>0</v>
      </c>
      <c r="DS3106">
        <f t="shared" si="2277"/>
        <v>0</v>
      </c>
      <c r="DT3106">
        <f t="shared" si="2277"/>
        <v>0</v>
      </c>
      <c r="DU3106">
        <f t="shared" si="2277"/>
        <v>0</v>
      </c>
      <c r="DV3106">
        <f t="shared" si="2277"/>
        <v>0</v>
      </c>
      <c r="DW3106">
        <f t="shared" si="2277"/>
        <v>0</v>
      </c>
      <c r="DX3106">
        <f t="shared" si="2277"/>
        <v>0</v>
      </c>
      <c r="DY3106">
        <f t="shared" si="2277"/>
        <v>0</v>
      </c>
      <c r="DZ3106">
        <f t="shared" si="2277"/>
        <v>0</v>
      </c>
      <c r="EA3106">
        <f t="shared" si="2277"/>
        <v>0</v>
      </c>
      <c r="EB3106">
        <f t="shared" si="2277"/>
        <v>0</v>
      </c>
      <c r="EC3106">
        <f t="shared" si="2277"/>
        <v>0</v>
      </c>
      <c r="ED3106">
        <f t="shared" si="2277"/>
        <v>0</v>
      </c>
      <c r="EE3106">
        <f t="shared" si="2277"/>
        <v>0</v>
      </c>
      <c r="EF3106">
        <f t="shared" si="2277"/>
        <v>0</v>
      </c>
      <c r="EG3106">
        <f t="shared" si="2277"/>
        <v>0</v>
      </c>
      <c r="EH3106">
        <f t="shared" si="2277"/>
        <v>0</v>
      </c>
      <c r="EI3106">
        <f t="shared" si="2277"/>
        <v>0</v>
      </c>
      <c r="EJ3106">
        <f t="shared" si="2277"/>
        <v>0</v>
      </c>
      <c r="EK3106">
        <f t="shared" si="2277"/>
        <v>0</v>
      </c>
      <c r="EL3106">
        <f t="shared" si="2277"/>
        <v>0</v>
      </c>
      <c r="EM3106">
        <f t="shared" ref="EM3106:FR3106" si="2278">EM3117</f>
        <v>0</v>
      </c>
      <c r="EN3106">
        <f t="shared" si="2278"/>
        <v>0</v>
      </c>
      <c r="EO3106">
        <f t="shared" si="2278"/>
        <v>0</v>
      </c>
      <c r="EP3106">
        <f t="shared" si="2278"/>
        <v>0</v>
      </c>
      <c r="EQ3106">
        <f t="shared" si="2278"/>
        <v>0</v>
      </c>
      <c r="ER3106">
        <f t="shared" si="2278"/>
        <v>0</v>
      </c>
      <c r="ES3106">
        <f t="shared" si="2278"/>
        <v>0</v>
      </c>
      <c r="ET3106">
        <f t="shared" si="2278"/>
        <v>0</v>
      </c>
      <c r="EU3106">
        <f t="shared" si="2278"/>
        <v>0</v>
      </c>
      <c r="EV3106">
        <f t="shared" si="2278"/>
        <v>0</v>
      </c>
      <c r="EW3106">
        <f t="shared" si="2278"/>
        <v>0</v>
      </c>
      <c r="EX3106">
        <f t="shared" si="2278"/>
        <v>0</v>
      </c>
      <c r="EY3106">
        <f t="shared" si="2278"/>
        <v>0</v>
      </c>
      <c r="EZ3106">
        <f t="shared" si="2278"/>
        <v>0</v>
      </c>
      <c r="FA3106">
        <f t="shared" si="2278"/>
        <v>0</v>
      </c>
      <c r="FB3106">
        <f t="shared" si="2278"/>
        <v>0</v>
      </c>
      <c r="FC3106">
        <f t="shared" si="2278"/>
        <v>0</v>
      </c>
      <c r="FD3106">
        <f t="shared" si="2278"/>
        <v>0</v>
      </c>
      <c r="FE3106">
        <f t="shared" si="2278"/>
        <v>0</v>
      </c>
      <c r="FF3106">
        <f t="shared" si="2278"/>
        <v>0</v>
      </c>
      <c r="FG3106">
        <f t="shared" si="2278"/>
        <v>0</v>
      </c>
      <c r="FH3106">
        <f t="shared" si="2278"/>
        <v>0</v>
      </c>
      <c r="FI3106">
        <f t="shared" si="2278"/>
        <v>0</v>
      </c>
      <c r="FJ3106">
        <f t="shared" si="2278"/>
        <v>0</v>
      </c>
      <c r="FK3106">
        <f t="shared" si="2278"/>
        <v>0</v>
      </c>
      <c r="FL3106">
        <f t="shared" si="2278"/>
        <v>0</v>
      </c>
      <c r="FM3106">
        <f t="shared" si="2278"/>
        <v>0</v>
      </c>
      <c r="FN3106">
        <f t="shared" si="2278"/>
        <v>0</v>
      </c>
      <c r="FO3106">
        <f t="shared" si="2278"/>
        <v>0</v>
      </c>
      <c r="FP3106">
        <f t="shared" si="2278"/>
        <v>0</v>
      </c>
      <c r="FQ3106">
        <f t="shared" si="2278"/>
        <v>0</v>
      </c>
      <c r="FR3106">
        <f t="shared" si="2278"/>
        <v>0</v>
      </c>
      <c r="FS3106">
        <f t="shared" ref="FS3106:GX3106" si="2279">FS3117</f>
        <v>0</v>
      </c>
      <c r="FT3106">
        <f t="shared" si="2279"/>
        <v>0</v>
      </c>
      <c r="FU3106">
        <f t="shared" si="2279"/>
        <v>0</v>
      </c>
      <c r="FV3106">
        <f t="shared" si="2279"/>
        <v>0</v>
      </c>
      <c r="FW3106">
        <f t="shared" si="2279"/>
        <v>0</v>
      </c>
      <c r="FX3106">
        <f t="shared" si="2279"/>
        <v>0</v>
      </c>
      <c r="FY3106">
        <f t="shared" si="2279"/>
        <v>0</v>
      </c>
      <c r="FZ3106">
        <f t="shared" si="2279"/>
        <v>0</v>
      </c>
      <c r="GA3106">
        <f t="shared" si="2279"/>
        <v>0</v>
      </c>
      <c r="GB3106">
        <f t="shared" si="2279"/>
        <v>0</v>
      </c>
      <c r="GC3106">
        <f t="shared" si="2279"/>
        <v>0</v>
      </c>
      <c r="GD3106">
        <f t="shared" si="2279"/>
        <v>0</v>
      </c>
      <c r="GE3106">
        <f t="shared" si="2279"/>
        <v>0</v>
      </c>
      <c r="GF3106">
        <f t="shared" si="2279"/>
        <v>0</v>
      </c>
      <c r="GG3106">
        <f t="shared" si="2279"/>
        <v>0</v>
      </c>
      <c r="GH3106">
        <f t="shared" si="2279"/>
        <v>0</v>
      </c>
      <c r="GI3106">
        <f t="shared" si="2279"/>
        <v>0</v>
      </c>
      <c r="GJ3106">
        <f t="shared" si="2279"/>
        <v>0</v>
      </c>
      <c r="GK3106">
        <f t="shared" si="2279"/>
        <v>0</v>
      </c>
      <c r="GL3106">
        <f t="shared" si="2279"/>
        <v>0</v>
      </c>
      <c r="GM3106">
        <f t="shared" si="2279"/>
        <v>0</v>
      </c>
      <c r="GN3106">
        <f t="shared" si="2279"/>
        <v>0</v>
      </c>
      <c r="GO3106">
        <f t="shared" si="2279"/>
        <v>0</v>
      </c>
      <c r="GP3106">
        <f t="shared" si="2279"/>
        <v>0</v>
      </c>
      <c r="GQ3106">
        <f t="shared" si="2279"/>
        <v>0</v>
      </c>
      <c r="GR3106">
        <f t="shared" si="2279"/>
        <v>0</v>
      </c>
      <c r="GS3106">
        <f t="shared" si="2279"/>
        <v>0</v>
      </c>
      <c r="GT3106">
        <f t="shared" si="2279"/>
        <v>0</v>
      </c>
      <c r="GU3106">
        <f t="shared" si="2279"/>
        <v>0</v>
      </c>
      <c r="GV3106">
        <f t="shared" si="2279"/>
        <v>0</v>
      </c>
      <c r="GW3106">
        <f t="shared" si="2279"/>
        <v>0</v>
      </c>
      <c r="GX3106">
        <f t="shared" si="2279"/>
        <v>0</v>
      </c>
    </row>
    <row r="3108" spans="1:245" x14ac:dyDescent="0.2">
      <c r="A3108">
        <v>17</v>
      </c>
      <c r="B3108">
        <v>1</v>
      </c>
      <c r="C3108">
        <f>ROW(SmtRes!A991)</f>
        <v>991</v>
      </c>
      <c r="D3108">
        <f>ROW(EtalonRes!A991)</f>
        <v>991</v>
      </c>
      <c r="E3108" t="s">
        <v>689</v>
      </c>
      <c r="F3108" t="s">
        <v>16</v>
      </c>
      <c r="G3108" t="s">
        <v>17</v>
      </c>
      <c r="H3108" t="s">
        <v>18</v>
      </c>
      <c r="I3108">
        <f>ROUND(5/100,9)</f>
        <v>0.05</v>
      </c>
      <c r="J3108">
        <v>0</v>
      </c>
      <c r="K3108">
        <f>ROUND(5/100,9)</f>
        <v>0.05</v>
      </c>
      <c r="O3108">
        <f t="shared" ref="O3108:O3115" si="2280">ROUND(CP3108,2)</f>
        <v>135.52000000000001</v>
      </c>
      <c r="P3108">
        <f t="shared" ref="P3108:P3115" si="2281">ROUND(CQ3108*I3108,2)</f>
        <v>0</v>
      </c>
      <c r="Q3108">
        <f t="shared" ref="Q3108:Q3115" si="2282">ROUND(CR3108*I3108,2)</f>
        <v>0</v>
      </c>
      <c r="R3108">
        <f t="shared" ref="R3108:R3115" si="2283">ROUND(CS3108*I3108,2)</f>
        <v>0</v>
      </c>
      <c r="S3108">
        <f t="shared" ref="S3108:S3115" si="2284">ROUND(CT3108*I3108,2)</f>
        <v>135.52000000000001</v>
      </c>
      <c r="T3108">
        <f t="shared" ref="T3108:T3115" si="2285">ROUND(CU3108*I3108,2)</f>
        <v>0</v>
      </c>
      <c r="U3108">
        <f t="shared" ref="U3108:U3115" si="2286">CV3108*I3108</f>
        <v>0.29199999999999998</v>
      </c>
      <c r="V3108">
        <f t="shared" ref="V3108:V3115" si="2287">CW3108*I3108</f>
        <v>0</v>
      </c>
      <c r="W3108">
        <f t="shared" ref="W3108:W3115" si="2288">ROUND(CX3108*I3108,2)</f>
        <v>0</v>
      </c>
      <c r="X3108">
        <f t="shared" ref="X3108:Y3115" si="2289">ROUND(CY3108,2)</f>
        <v>94.86</v>
      </c>
      <c r="Y3108">
        <f t="shared" si="2289"/>
        <v>13.55</v>
      </c>
      <c r="AA3108">
        <v>35364244</v>
      </c>
      <c r="AB3108">
        <f t="shared" ref="AB3108:AB3115" si="2290">ROUND((AC3108+AD3108+AF3108),6)</f>
        <v>2710.46</v>
      </c>
      <c r="AC3108">
        <f t="shared" ref="AC3108:AC3115" si="2291">ROUND((ES3108),6)</f>
        <v>0</v>
      </c>
      <c r="AD3108">
        <f t="shared" ref="AD3108:AD3115" si="2292">ROUND((((ET3108)-(EU3108))+AE3108),6)</f>
        <v>0</v>
      </c>
      <c r="AE3108">
        <f t="shared" ref="AE3108:AF3115" si="2293">ROUND((EU3108),6)</f>
        <v>0</v>
      </c>
      <c r="AF3108">
        <f t="shared" si="2293"/>
        <v>2710.46</v>
      </c>
      <c r="AG3108">
        <f t="shared" ref="AG3108:AG3115" si="2294">ROUND((AP3108),6)</f>
        <v>0</v>
      </c>
      <c r="AH3108">
        <f t="shared" ref="AH3108:AI3115" si="2295">(EW3108)</f>
        <v>5.84</v>
      </c>
      <c r="AI3108">
        <f t="shared" si="2295"/>
        <v>0</v>
      </c>
      <c r="AJ3108">
        <f t="shared" ref="AJ3108:AJ3115" si="2296">(AS3108)</f>
        <v>0</v>
      </c>
      <c r="AK3108">
        <v>2710.46</v>
      </c>
      <c r="AL3108">
        <v>0</v>
      </c>
      <c r="AM3108">
        <v>0</v>
      </c>
      <c r="AN3108">
        <v>0</v>
      </c>
      <c r="AO3108">
        <v>2710.46</v>
      </c>
      <c r="AP3108">
        <v>0</v>
      </c>
      <c r="AQ3108">
        <v>5.84</v>
      </c>
      <c r="AR3108">
        <v>0</v>
      </c>
      <c r="AS3108">
        <v>0</v>
      </c>
      <c r="AT3108">
        <v>70</v>
      </c>
      <c r="AU3108">
        <v>10</v>
      </c>
      <c r="AV3108">
        <v>1</v>
      </c>
      <c r="AW3108">
        <v>1</v>
      </c>
      <c r="AZ3108">
        <v>1</v>
      </c>
      <c r="BA3108">
        <v>1</v>
      </c>
      <c r="BB3108">
        <v>1</v>
      </c>
      <c r="BC3108">
        <v>1</v>
      </c>
      <c r="BD3108" t="s">
        <v>3</v>
      </c>
      <c r="BE3108" t="s">
        <v>3</v>
      </c>
      <c r="BF3108" t="s">
        <v>3</v>
      </c>
      <c r="BG3108" t="s">
        <v>3</v>
      </c>
      <c r="BH3108">
        <v>0</v>
      </c>
      <c r="BI3108">
        <v>4</v>
      </c>
      <c r="BJ3108" t="s">
        <v>19</v>
      </c>
      <c r="BM3108">
        <v>0</v>
      </c>
      <c r="BN3108">
        <v>0</v>
      </c>
      <c r="BO3108" t="s">
        <v>3</v>
      </c>
      <c r="BP3108">
        <v>0</v>
      </c>
      <c r="BQ3108">
        <v>1</v>
      </c>
      <c r="BR3108">
        <v>0</v>
      </c>
      <c r="BS3108">
        <v>1</v>
      </c>
      <c r="BT3108">
        <v>1</v>
      </c>
      <c r="BU3108">
        <v>1</v>
      </c>
      <c r="BV3108">
        <v>1</v>
      </c>
      <c r="BW3108">
        <v>1</v>
      </c>
      <c r="BX3108">
        <v>1</v>
      </c>
      <c r="BY3108" t="s">
        <v>3</v>
      </c>
      <c r="BZ3108">
        <v>70</v>
      </c>
      <c r="CA3108">
        <v>10</v>
      </c>
      <c r="CB3108" t="s">
        <v>3</v>
      </c>
      <c r="CE3108">
        <v>0</v>
      </c>
      <c r="CF3108">
        <v>0</v>
      </c>
      <c r="CG3108">
        <v>0</v>
      </c>
      <c r="CM3108">
        <v>0</v>
      </c>
      <c r="CN3108" t="s">
        <v>3</v>
      </c>
      <c r="CO3108">
        <v>0</v>
      </c>
      <c r="CP3108">
        <f t="shared" ref="CP3108:CP3115" si="2297">(P3108+Q3108+S3108)</f>
        <v>135.52000000000001</v>
      </c>
      <c r="CQ3108">
        <f t="shared" ref="CQ3108:CQ3115" si="2298">(AC3108*BC3108*AW3108)</f>
        <v>0</v>
      </c>
      <c r="CR3108">
        <f t="shared" ref="CR3108:CR3115" si="2299">((((ET3108)*BB3108-(EU3108)*BS3108)+AE3108*BS3108)*AV3108)</f>
        <v>0</v>
      </c>
      <c r="CS3108">
        <f t="shared" ref="CS3108:CS3115" si="2300">(AE3108*BS3108*AV3108)</f>
        <v>0</v>
      </c>
      <c r="CT3108">
        <f t="shared" ref="CT3108:CT3115" si="2301">(AF3108*BA3108*AV3108)</f>
        <v>2710.46</v>
      </c>
      <c r="CU3108">
        <f t="shared" ref="CU3108:CU3115" si="2302">AG3108</f>
        <v>0</v>
      </c>
      <c r="CV3108">
        <f t="shared" ref="CV3108:CV3115" si="2303">(AH3108*AV3108)</f>
        <v>5.84</v>
      </c>
      <c r="CW3108">
        <f t="shared" ref="CW3108:CX3115" si="2304">AI3108</f>
        <v>0</v>
      </c>
      <c r="CX3108">
        <f t="shared" si="2304"/>
        <v>0</v>
      </c>
      <c r="CY3108">
        <f t="shared" ref="CY3108:CY3115" si="2305">((S3108*BZ3108)/100)</f>
        <v>94.864000000000019</v>
      </c>
      <c r="CZ3108">
        <f t="shared" ref="CZ3108:CZ3115" si="2306">((S3108*CA3108)/100)</f>
        <v>13.552</v>
      </c>
      <c r="DC3108" t="s">
        <v>3</v>
      </c>
      <c r="DD3108" t="s">
        <v>3</v>
      </c>
      <c r="DE3108" t="s">
        <v>3</v>
      </c>
      <c r="DF3108" t="s">
        <v>3</v>
      </c>
      <c r="DG3108" t="s">
        <v>3</v>
      </c>
      <c r="DH3108" t="s">
        <v>3</v>
      </c>
      <c r="DI3108" t="s">
        <v>3</v>
      </c>
      <c r="DJ3108" t="s">
        <v>3</v>
      </c>
      <c r="DK3108" t="s">
        <v>3</v>
      </c>
      <c r="DL3108" t="s">
        <v>3</v>
      </c>
      <c r="DM3108" t="s">
        <v>3</v>
      </c>
      <c r="DN3108">
        <v>0</v>
      </c>
      <c r="DO3108">
        <v>0</v>
      </c>
      <c r="DP3108">
        <v>1</v>
      </c>
      <c r="DQ3108">
        <v>1</v>
      </c>
      <c r="DU3108">
        <v>1010</v>
      </c>
      <c r="DV3108" t="s">
        <v>18</v>
      </c>
      <c r="DW3108" t="s">
        <v>18</v>
      </c>
      <c r="DX3108">
        <v>100</v>
      </c>
      <c r="DZ3108" t="s">
        <v>3</v>
      </c>
      <c r="EA3108" t="s">
        <v>3</v>
      </c>
      <c r="EB3108" t="s">
        <v>3</v>
      </c>
      <c r="EC3108" t="s">
        <v>3</v>
      </c>
      <c r="EE3108">
        <v>35096056</v>
      </c>
      <c r="EF3108">
        <v>1</v>
      </c>
      <c r="EG3108" t="s">
        <v>20</v>
      </c>
      <c r="EH3108">
        <v>0</v>
      </c>
      <c r="EI3108" t="s">
        <v>3</v>
      </c>
      <c r="EJ3108">
        <v>4</v>
      </c>
      <c r="EK3108">
        <v>0</v>
      </c>
      <c r="EL3108" t="s">
        <v>21</v>
      </c>
      <c r="EM3108" t="s">
        <v>22</v>
      </c>
      <c r="EO3108" t="s">
        <v>3</v>
      </c>
      <c r="EQ3108">
        <v>0</v>
      </c>
      <c r="ER3108">
        <v>2710.46</v>
      </c>
      <c r="ES3108">
        <v>0</v>
      </c>
      <c r="ET3108">
        <v>0</v>
      </c>
      <c r="EU3108">
        <v>0</v>
      </c>
      <c r="EV3108">
        <v>2710.46</v>
      </c>
      <c r="EW3108">
        <v>5.84</v>
      </c>
      <c r="EX3108">
        <v>0</v>
      </c>
      <c r="EY3108">
        <v>0</v>
      </c>
      <c r="FQ3108">
        <v>0</v>
      </c>
      <c r="FR3108">
        <v>0</v>
      </c>
      <c r="FS3108">
        <v>0</v>
      </c>
      <c r="FX3108">
        <v>70</v>
      </c>
      <c r="FY3108">
        <v>10</v>
      </c>
      <c r="GA3108" t="s">
        <v>3</v>
      </c>
      <c r="GD3108">
        <v>0</v>
      </c>
      <c r="GF3108">
        <v>-931379651</v>
      </c>
      <c r="GG3108">
        <v>2</v>
      </c>
      <c r="GH3108">
        <v>1</v>
      </c>
      <c r="GI3108">
        <v>-2</v>
      </c>
      <c r="GJ3108">
        <v>0</v>
      </c>
      <c r="GK3108">
        <f>ROUND(R3108*(R12)/100,2)</f>
        <v>0</v>
      </c>
      <c r="GL3108">
        <f t="shared" ref="GL3108:GL3115" si="2307">ROUND(IF(AND(BH3108=3,BI3108=3,FS3108&lt;&gt;0),P3108,0),2)</f>
        <v>0</v>
      </c>
      <c r="GM3108">
        <f t="shared" ref="GM3108:GM3115" si="2308">ROUND(O3108+X3108+Y3108+GK3108,2)+GX3108</f>
        <v>243.93</v>
      </c>
      <c r="GN3108">
        <f t="shared" ref="GN3108:GN3115" si="2309">IF(OR(BI3108=0,BI3108=1),GM3108-GX3108,0)</f>
        <v>0</v>
      </c>
      <c r="GO3108">
        <f t="shared" ref="GO3108:GO3115" si="2310">IF(BI3108=2,GM3108-GX3108,0)</f>
        <v>0</v>
      </c>
      <c r="GP3108">
        <f t="shared" ref="GP3108:GP3115" si="2311">IF(BI3108=4,GM3108-GX3108,0)</f>
        <v>243.93</v>
      </c>
      <c r="GR3108">
        <v>0</v>
      </c>
      <c r="GS3108">
        <v>3</v>
      </c>
      <c r="GT3108">
        <v>0</v>
      </c>
      <c r="GU3108" t="s">
        <v>3</v>
      </c>
      <c r="GV3108">
        <f t="shared" ref="GV3108:GV3115" si="2312">ROUND((GT3108),6)</f>
        <v>0</v>
      </c>
      <c r="GW3108">
        <v>1</v>
      </c>
      <c r="GX3108">
        <f t="shared" ref="GX3108:GX3115" si="2313">ROUND(HC3108*I3108,2)</f>
        <v>0</v>
      </c>
      <c r="HA3108">
        <v>0</v>
      </c>
      <c r="HB3108">
        <v>0</v>
      </c>
      <c r="HC3108">
        <f t="shared" ref="HC3108:HC3115" si="2314">GV3108*GW3108</f>
        <v>0</v>
      </c>
      <c r="HE3108" t="s">
        <v>3</v>
      </c>
      <c r="HF3108" t="s">
        <v>3</v>
      </c>
      <c r="HM3108" t="s">
        <v>3</v>
      </c>
      <c r="HN3108" t="s">
        <v>3</v>
      </c>
      <c r="HO3108" t="s">
        <v>3</v>
      </c>
      <c r="HP3108" t="s">
        <v>3</v>
      </c>
      <c r="HQ3108" t="s">
        <v>3</v>
      </c>
      <c r="HS3108">
        <v>0</v>
      </c>
      <c r="IK3108">
        <v>0</v>
      </c>
    </row>
    <row r="3109" spans="1:245" x14ac:dyDescent="0.2">
      <c r="A3109">
        <v>17</v>
      </c>
      <c r="B3109">
        <v>1</v>
      </c>
      <c r="C3109">
        <f>ROW(SmtRes!A995)</f>
        <v>995</v>
      </c>
      <c r="D3109">
        <f>ROW(EtalonRes!A995)</f>
        <v>995</v>
      </c>
      <c r="E3109" t="s">
        <v>690</v>
      </c>
      <c r="F3109" t="s">
        <v>227</v>
      </c>
      <c r="G3109" t="s">
        <v>228</v>
      </c>
      <c r="H3109" t="s">
        <v>229</v>
      </c>
      <c r="I3109">
        <f>ROUND(2/10,9)</f>
        <v>0.2</v>
      </c>
      <c r="J3109">
        <v>0</v>
      </c>
      <c r="K3109">
        <f>ROUND(2/10,9)</f>
        <v>0.2</v>
      </c>
      <c r="O3109">
        <f t="shared" si="2280"/>
        <v>85.31</v>
      </c>
      <c r="P3109">
        <f t="shared" si="2281"/>
        <v>22.46</v>
      </c>
      <c r="Q3109">
        <f t="shared" si="2282"/>
        <v>1.8</v>
      </c>
      <c r="R3109">
        <f t="shared" si="2283"/>
        <v>0.03</v>
      </c>
      <c r="S3109">
        <f t="shared" si="2284"/>
        <v>61.05</v>
      </c>
      <c r="T3109">
        <f t="shared" si="2285"/>
        <v>0</v>
      </c>
      <c r="U3109">
        <f t="shared" si="2286"/>
        <v>8.4000000000000005E-2</v>
      </c>
      <c r="V3109">
        <f t="shared" si="2287"/>
        <v>0</v>
      </c>
      <c r="W3109">
        <f t="shared" si="2288"/>
        <v>0</v>
      </c>
      <c r="X3109">
        <f t="shared" si="2289"/>
        <v>42.74</v>
      </c>
      <c r="Y3109">
        <f t="shared" si="2289"/>
        <v>6.11</v>
      </c>
      <c r="AA3109">
        <v>35364244</v>
      </c>
      <c r="AB3109">
        <f t="shared" si="2290"/>
        <v>426.58</v>
      </c>
      <c r="AC3109">
        <f t="shared" si="2291"/>
        <v>112.32</v>
      </c>
      <c r="AD3109">
        <f t="shared" si="2292"/>
        <v>8.99</v>
      </c>
      <c r="AE3109">
        <f t="shared" si="2293"/>
        <v>0.13</v>
      </c>
      <c r="AF3109">
        <f t="shared" si="2293"/>
        <v>305.27</v>
      </c>
      <c r="AG3109">
        <f t="shared" si="2294"/>
        <v>0</v>
      </c>
      <c r="AH3109">
        <f t="shared" si="2295"/>
        <v>0.42</v>
      </c>
      <c r="AI3109">
        <f t="shared" si="2295"/>
        <v>0</v>
      </c>
      <c r="AJ3109">
        <f t="shared" si="2296"/>
        <v>0</v>
      </c>
      <c r="AK3109">
        <v>426.58</v>
      </c>
      <c r="AL3109">
        <v>112.32</v>
      </c>
      <c r="AM3109">
        <v>8.99</v>
      </c>
      <c r="AN3109">
        <v>0.13</v>
      </c>
      <c r="AO3109">
        <v>305.27</v>
      </c>
      <c r="AP3109">
        <v>0</v>
      </c>
      <c r="AQ3109">
        <v>0.42</v>
      </c>
      <c r="AR3109">
        <v>0</v>
      </c>
      <c r="AS3109">
        <v>0</v>
      </c>
      <c r="AT3109">
        <v>70</v>
      </c>
      <c r="AU3109">
        <v>10</v>
      </c>
      <c r="AV3109">
        <v>1</v>
      </c>
      <c r="AW3109">
        <v>1</v>
      </c>
      <c r="AZ3109">
        <v>1</v>
      </c>
      <c r="BA3109">
        <v>1</v>
      </c>
      <c r="BB3109">
        <v>1</v>
      </c>
      <c r="BC3109">
        <v>1</v>
      </c>
      <c r="BD3109" t="s">
        <v>3</v>
      </c>
      <c r="BE3109" t="s">
        <v>3</v>
      </c>
      <c r="BF3109" t="s">
        <v>3</v>
      </c>
      <c r="BG3109" t="s">
        <v>3</v>
      </c>
      <c r="BH3109">
        <v>0</v>
      </c>
      <c r="BI3109">
        <v>4</v>
      </c>
      <c r="BJ3109" t="s">
        <v>230</v>
      </c>
      <c r="BM3109">
        <v>0</v>
      </c>
      <c r="BN3109">
        <v>0</v>
      </c>
      <c r="BO3109" t="s">
        <v>3</v>
      </c>
      <c r="BP3109">
        <v>0</v>
      </c>
      <c r="BQ3109">
        <v>1</v>
      </c>
      <c r="BR3109">
        <v>0</v>
      </c>
      <c r="BS3109">
        <v>1</v>
      </c>
      <c r="BT3109">
        <v>1</v>
      </c>
      <c r="BU3109">
        <v>1</v>
      </c>
      <c r="BV3109">
        <v>1</v>
      </c>
      <c r="BW3109">
        <v>1</v>
      </c>
      <c r="BX3109">
        <v>1</v>
      </c>
      <c r="BY3109" t="s">
        <v>3</v>
      </c>
      <c r="BZ3109">
        <v>70</v>
      </c>
      <c r="CA3109">
        <v>10</v>
      </c>
      <c r="CB3109" t="s">
        <v>3</v>
      </c>
      <c r="CE3109">
        <v>0</v>
      </c>
      <c r="CF3109">
        <v>0</v>
      </c>
      <c r="CG3109">
        <v>0</v>
      </c>
      <c r="CM3109">
        <v>0</v>
      </c>
      <c r="CN3109" t="s">
        <v>3</v>
      </c>
      <c r="CO3109">
        <v>0</v>
      </c>
      <c r="CP3109">
        <f t="shared" si="2297"/>
        <v>85.31</v>
      </c>
      <c r="CQ3109">
        <f t="shared" si="2298"/>
        <v>112.32</v>
      </c>
      <c r="CR3109">
        <f t="shared" si="2299"/>
        <v>8.99</v>
      </c>
      <c r="CS3109">
        <f t="shared" si="2300"/>
        <v>0.13</v>
      </c>
      <c r="CT3109">
        <f t="shared" si="2301"/>
        <v>305.27</v>
      </c>
      <c r="CU3109">
        <f t="shared" si="2302"/>
        <v>0</v>
      </c>
      <c r="CV3109">
        <f t="shared" si="2303"/>
        <v>0.42</v>
      </c>
      <c r="CW3109">
        <f t="shared" si="2304"/>
        <v>0</v>
      </c>
      <c r="CX3109">
        <f t="shared" si="2304"/>
        <v>0</v>
      </c>
      <c r="CY3109">
        <f t="shared" si="2305"/>
        <v>42.734999999999999</v>
      </c>
      <c r="CZ3109">
        <f t="shared" si="2306"/>
        <v>6.1050000000000004</v>
      </c>
      <c r="DC3109" t="s">
        <v>3</v>
      </c>
      <c r="DD3109" t="s">
        <v>3</v>
      </c>
      <c r="DE3109" t="s">
        <v>3</v>
      </c>
      <c r="DF3109" t="s">
        <v>3</v>
      </c>
      <c r="DG3109" t="s">
        <v>3</v>
      </c>
      <c r="DH3109" t="s">
        <v>3</v>
      </c>
      <c r="DI3109" t="s">
        <v>3</v>
      </c>
      <c r="DJ3109" t="s">
        <v>3</v>
      </c>
      <c r="DK3109" t="s">
        <v>3</v>
      </c>
      <c r="DL3109" t="s">
        <v>3</v>
      </c>
      <c r="DM3109" t="s">
        <v>3</v>
      </c>
      <c r="DN3109">
        <v>0</v>
      </c>
      <c r="DO3109">
        <v>0</v>
      </c>
      <c r="DP3109">
        <v>1</v>
      </c>
      <c r="DQ3109">
        <v>1</v>
      </c>
      <c r="DU3109">
        <v>1013</v>
      </c>
      <c r="DV3109" t="s">
        <v>229</v>
      </c>
      <c r="DW3109" t="s">
        <v>229</v>
      </c>
      <c r="DX3109">
        <v>1</v>
      </c>
      <c r="DZ3109" t="s">
        <v>3</v>
      </c>
      <c r="EA3109" t="s">
        <v>3</v>
      </c>
      <c r="EB3109" t="s">
        <v>3</v>
      </c>
      <c r="EC3109" t="s">
        <v>3</v>
      </c>
      <c r="EE3109">
        <v>35096056</v>
      </c>
      <c r="EF3109">
        <v>1</v>
      </c>
      <c r="EG3109" t="s">
        <v>20</v>
      </c>
      <c r="EH3109">
        <v>0</v>
      </c>
      <c r="EI3109" t="s">
        <v>3</v>
      </c>
      <c r="EJ3109">
        <v>4</v>
      </c>
      <c r="EK3109">
        <v>0</v>
      </c>
      <c r="EL3109" t="s">
        <v>21</v>
      </c>
      <c r="EM3109" t="s">
        <v>22</v>
      </c>
      <c r="EO3109" t="s">
        <v>3</v>
      </c>
      <c r="EQ3109">
        <v>0</v>
      </c>
      <c r="ER3109">
        <v>426.58</v>
      </c>
      <c r="ES3109">
        <v>112.32</v>
      </c>
      <c r="ET3109">
        <v>8.99</v>
      </c>
      <c r="EU3109">
        <v>0.13</v>
      </c>
      <c r="EV3109">
        <v>305.27</v>
      </c>
      <c r="EW3109">
        <v>0.42</v>
      </c>
      <c r="EX3109">
        <v>0</v>
      </c>
      <c r="EY3109">
        <v>0</v>
      </c>
      <c r="FQ3109">
        <v>0</v>
      </c>
      <c r="FR3109">
        <v>0</v>
      </c>
      <c r="FS3109">
        <v>0</v>
      </c>
      <c r="FX3109">
        <v>70</v>
      </c>
      <c r="FY3109">
        <v>10</v>
      </c>
      <c r="GA3109" t="s">
        <v>3</v>
      </c>
      <c r="GD3109">
        <v>0</v>
      </c>
      <c r="GF3109">
        <v>94825724</v>
      </c>
      <c r="GG3109">
        <v>2</v>
      </c>
      <c r="GH3109">
        <v>1</v>
      </c>
      <c r="GI3109">
        <v>-2</v>
      </c>
      <c r="GJ3109">
        <v>0</v>
      </c>
      <c r="GK3109">
        <f>ROUND(R3109*(R12)/100,2)</f>
        <v>0.03</v>
      </c>
      <c r="GL3109">
        <f t="shared" si="2307"/>
        <v>0</v>
      </c>
      <c r="GM3109">
        <f t="shared" si="2308"/>
        <v>134.19</v>
      </c>
      <c r="GN3109">
        <f t="shared" si="2309"/>
        <v>0</v>
      </c>
      <c r="GO3109">
        <f t="shared" si="2310"/>
        <v>0</v>
      </c>
      <c r="GP3109">
        <f t="shared" si="2311"/>
        <v>134.19</v>
      </c>
      <c r="GR3109">
        <v>0</v>
      </c>
      <c r="GS3109">
        <v>3</v>
      </c>
      <c r="GT3109">
        <v>0</v>
      </c>
      <c r="GU3109" t="s">
        <v>3</v>
      </c>
      <c r="GV3109">
        <f t="shared" si="2312"/>
        <v>0</v>
      </c>
      <c r="GW3109">
        <v>1</v>
      </c>
      <c r="GX3109">
        <f t="shared" si="2313"/>
        <v>0</v>
      </c>
      <c r="HA3109">
        <v>0</v>
      </c>
      <c r="HB3109">
        <v>0</v>
      </c>
      <c r="HC3109">
        <f t="shared" si="2314"/>
        <v>0</v>
      </c>
      <c r="HE3109" t="s">
        <v>3</v>
      </c>
      <c r="HF3109" t="s">
        <v>3</v>
      </c>
      <c r="HM3109" t="s">
        <v>3</v>
      </c>
      <c r="HN3109" t="s">
        <v>3</v>
      </c>
      <c r="HO3109" t="s">
        <v>3</v>
      </c>
      <c r="HP3109" t="s">
        <v>3</v>
      </c>
      <c r="HQ3109" t="s">
        <v>3</v>
      </c>
      <c r="HS3109">
        <v>0</v>
      </c>
      <c r="IK3109">
        <v>0</v>
      </c>
    </row>
    <row r="3110" spans="1:245" x14ac:dyDescent="0.2">
      <c r="A3110">
        <v>17</v>
      </c>
      <c r="B3110">
        <v>1</v>
      </c>
      <c r="C3110">
        <f>ROW(SmtRes!A998)</f>
        <v>998</v>
      </c>
      <c r="D3110">
        <f>ROW(EtalonRes!A998)</f>
        <v>998</v>
      </c>
      <c r="E3110" t="s">
        <v>691</v>
      </c>
      <c r="F3110" t="s">
        <v>232</v>
      </c>
      <c r="G3110" t="s">
        <v>233</v>
      </c>
      <c r="H3110" t="s">
        <v>26</v>
      </c>
      <c r="I3110">
        <f>ROUND(1/100,9)</f>
        <v>0.01</v>
      </c>
      <c r="J3110">
        <v>0</v>
      </c>
      <c r="K3110">
        <f>ROUND(1/100,9)</f>
        <v>0.01</v>
      </c>
      <c r="O3110">
        <f t="shared" si="2280"/>
        <v>142.13999999999999</v>
      </c>
      <c r="P3110">
        <f t="shared" si="2281"/>
        <v>0</v>
      </c>
      <c r="Q3110">
        <f t="shared" si="2282"/>
        <v>59.94</v>
      </c>
      <c r="R3110">
        <f t="shared" si="2283"/>
        <v>30.4</v>
      </c>
      <c r="S3110">
        <f t="shared" si="2284"/>
        <v>82.2</v>
      </c>
      <c r="T3110">
        <f t="shared" si="2285"/>
        <v>0</v>
      </c>
      <c r="U3110">
        <f t="shared" si="2286"/>
        <v>0.14000000000000001</v>
      </c>
      <c r="V3110">
        <f t="shared" si="2287"/>
        <v>0</v>
      </c>
      <c r="W3110">
        <f t="shared" si="2288"/>
        <v>0</v>
      </c>
      <c r="X3110">
        <f t="shared" si="2289"/>
        <v>57.54</v>
      </c>
      <c r="Y3110">
        <f t="shared" si="2289"/>
        <v>8.2200000000000006</v>
      </c>
      <c r="AA3110">
        <v>35364244</v>
      </c>
      <c r="AB3110">
        <f t="shared" si="2290"/>
        <v>14213.53</v>
      </c>
      <c r="AC3110">
        <f t="shared" si="2291"/>
        <v>0</v>
      </c>
      <c r="AD3110">
        <f t="shared" si="2292"/>
        <v>5993.85</v>
      </c>
      <c r="AE3110">
        <f t="shared" si="2293"/>
        <v>3040.45</v>
      </c>
      <c r="AF3110">
        <f t="shared" si="2293"/>
        <v>8219.68</v>
      </c>
      <c r="AG3110">
        <f t="shared" si="2294"/>
        <v>0</v>
      </c>
      <c r="AH3110">
        <f t="shared" si="2295"/>
        <v>14</v>
      </c>
      <c r="AI3110">
        <f t="shared" si="2295"/>
        <v>0</v>
      </c>
      <c r="AJ3110">
        <f t="shared" si="2296"/>
        <v>0</v>
      </c>
      <c r="AK3110">
        <v>14213.53</v>
      </c>
      <c r="AL3110">
        <v>0</v>
      </c>
      <c r="AM3110">
        <v>5993.85</v>
      </c>
      <c r="AN3110">
        <v>3040.45</v>
      </c>
      <c r="AO3110">
        <v>8219.68</v>
      </c>
      <c r="AP3110">
        <v>0</v>
      </c>
      <c r="AQ3110">
        <v>14</v>
      </c>
      <c r="AR3110">
        <v>0</v>
      </c>
      <c r="AS3110">
        <v>0</v>
      </c>
      <c r="AT3110">
        <v>70</v>
      </c>
      <c r="AU3110">
        <v>10</v>
      </c>
      <c r="AV3110">
        <v>1</v>
      </c>
      <c r="AW3110">
        <v>1</v>
      </c>
      <c r="AZ3110">
        <v>1</v>
      </c>
      <c r="BA3110">
        <v>1</v>
      </c>
      <c r="BB3110">
        <v>1</v>
      </c>
      <c r="BC3110">
        <v>1</v>
      </c>
      <c r="BD3110" t="s">
        <v>3</v>
      </c>
      <c r="BE3110" t="s">
        <v>3</v>
      </c>
      <c r="BF3110" t="s">
        <v>3</v>
      </c>
      <c r="BG3110" t="s">
        <v>3</v>
      </c>
      <c r="BH3110">
        <v>0</v>
      </c>
      <c r="BI3110">
        <v>4</v>
      </c>
      <c r="BJ3110" t="s">
        <v>234</v>
      </c>
      <c r="BM3110">
        <v>0</v>
      </c>
      <c r="BN3110">
        <v>0</v>
      </c>
      <c r="BO3110" t="s">
        <v>3</v>
      </c>
      <c r="BP3110">
        <v>0</v>
      </c>
      <c r="BQ3110">
        <v>1</v>
      </c>
      <c r="BR3110">
        <v>0</v>
      </c>
      <c r="BS3110">
        <v>1</v>
      </c>
      <c r="BT3110">
        <v>1</v>
      </c>
      <c r="BU3110">
        <v>1</v>
      </c>
      <c r="BV3110">
        <v>1</v>
      </c>
      <c r="BW3110">
        <v>1</v>
      </c>
      <c r="BX3110">
        <v>1</v>
      </c>
      <c r="BY3110" t="s">
        <v>3</v>
      </c>
      <c r="BZ3110">
        <v>70</v>
      </c>
      <c r="CA3110">
        <v>10</v>
      </c>
      <c r="CB3110" t="s">
        <v>3</v>
      </c>
      <c r="CE3110">
        <v>0</v>
      </c>
      <c r="CF3110">
        <v>0</v>
      </c>
      <c r="CG3110">
        <v>0</v>
      </c>
      <c r="CM3110">
        <v>0</v>
      </c>
      <c r="CN3110" t="s">
        <v>3</v>
      </c>
      <c r="CO3110">
        <v>0</v>
      </c>
      <c r="CP3110">
        <f t="shared" si="2297"/>
        <v>142.13999999999999</v>
      </c>
      <c r="CQ3110">
        <f t="shared" si="2298"/>
        <v>0</v>
      </c>
      <c r="CR3110">
        <f t="shared" si="2299"/>
        <v>5993.85</v>
      </c>
      <c r="CS3110">
        <f t="shared" si="2300"/>
        <v>3040.45</v>
      </c>
      <c r="CT3110">
        <f t="shared" si="2301"/>
        <v>8219.68</v>
      </c>
      <c r="CU3110">
        <f t="shared" si="2302"/>
        <v>0</v>
      </c>
      <c r="CV3110">
        <f t="shared" si="2303"/>
        <v>14</v>
      </c>
      <c r="CW3110">
        <f t="shared" si="2304"/>
        <v>0</v>
      </c>
      <c r="CX3110">
        <f t="shared" si="2304"/>
        <v>0</v>
      </c>
      <c r="CY3110">
        <f t="shared" si="2305"/>
        <v>57.54</v>
      </c>
      <c r="CZ3110">
        <f t="shared" si="2306"/>
        <v>8.2200000000000006</v>
      </c>
      <c r="DC3110" t="s">
        <v>3</v>
      </c>
      <c r="DD3110" t="s">
        <v>3</v>
      </c>
      <c r="DE3110" t="s">
        <v>3</v>
      </c>
      <c r="DF3110" t="s">
        <v>3</v>
      </c>
      <c r="DG3110" t="s">
        <v>3</v>
      </c>
      <c r="DH3110" t="s">
        <v>3</v>
      </c>
      <c r="DI3110" t="s">
        <v>3</v>
      </c>
      <c r="DJ3110" t="s">
        <v>3</v>
      </c>
      <c r="DK3110" t="s">
        <v>3</v>
      </c>
      <c r="DL3110" t="s">
        <v>3</v>
      </c>
      <c r="DM3110" t="s">
        <v>3</v>
      </c>
      <c r="DN3110">
        <v>0</v>
      </c>
      <c r="DO3110">
        <v>0</v>
      </c>
      <c r="DP3110">
        <v>1</v>
      </c>
      <c r="DQ3110">
        <v>1</v>
      </c>
      <c r="DU3110">
        <v>1003</v>
      </c>
      <c r="DV3110" t="s">
        <v>26</v>
      </c>
      <c r="DW3110" t="s">
        <v>26</v>
      </c>
      <c r="DX3110">
        <v>100</v>
      </c>
      <c r="DZ3110" t="s">
        <v>3</v>
      </c>
      <c r="EA3110" t="s">
        <v>3</v>
      </c>
      <c r="EB3110" t="s">
        <v>3</v>
      </c>
      <c r="EC3110" t="s">
        <v>3</v>
      </c>
      <c r="EE3110">
        <v>35096056</v>
      </c>
      <c r="EF3110">
        <v>1</v>
      </c>
      <c r="EG3110" t="s">
        <v>20</v>
      </c>
      <c r="EH3110">
        <v>0</v>
      </c>
      <c r="EI3110" t="s">
        <v>3</v>
      </c>
      <c r="EJ3110">
        <v>4</v>
      </c>
      <c r="EK3110">
        <v>0</v>
      </c>
      <c r="EL3110" t="s">
        <v>21</v>
      </c>
      <c r="EM3110" t="s">
        <v>22</v>
      </c>
      <c r="EO3110" t="s">
        <v>3</v>
      </c>
      <c r="EQ3110">
        <v>0</v>
      </c>
      <c r="ER3110">
        <v>14213.53</v>
      </c>
      <c r="ES3110">
        <v>0</v>
      </c>
      <c r="ET3110">
        <v>5993.85</v>
      </c>
      <c r="EU3110">
        <v>3040.45</v>
      </c>
      <c r="EV3110">
        <v>8219.68</v>
      </c>
      <c r="EW3110">
        <v>14</v>
      </c>
      <c r="EX3110">
        <v>0</v>
      </c>
      <c r="EY3110">
        <v>0</v>
      </c>
      <c r="FQ3110">
        <v>0</v>
      </c>
      <c r="FR3110">
        <v>0</v>
      </c>
      <c r="FS3110">
        <v>0</v>
      </c>
      <c r="FX3110">
        <v>70</v>
      </c>
      <c r="FY3110">
        <v>10</v>
      </c>
      <c r="GA3110" t="s">
        <v>3</v>
      </c>
      <c r="GD3110">
        <v>0</v>
      </c>
      <c r="GF3110">
        <v>-140188742</v>
      </c>
      <c r="GG3110">
        <v>2</v>
      </c>
      <c r="GH3110">
        <v>1</v>
      </c>
      <c r="GI3110">
        <v>-2</v>
      </c>
      <c r="GJ3110">
        <v>0</v>
      </c>
      <c r="GK3110">
        <f>ROUND(R3110*(R12)/100,2)</f>
        <v>32.83</v>
      </c>
      <c r="GL3110">
        <f t="shared" si="2307"/>
        <v>0</v>
      </c>
      <c r="GM3110">
        <f t="shared" si="2308"/>
        <v>240.73</v>
      </c>
      <c r="GN3110">
        <f t="shared" si="2309"/>
        <v>0</v>
      </c>
      <c r="GO3110">
        <f t="shared" si="2310"/>
        <v>0</v>
      </c>
      <c r="GP3110">
        <f t="shared" si="2311"/>
        <v>240.73</v>
      </c>
      <c r="GR3110">
        <v>0</v>
      </c>
      <c r="GS3110">
        <v>3</v>
      </c>
      <c r="GT3110">
        <v>0</v>
      </c>
      <c r="GU3110" t="s">
        <v>3</v>
      </c>
      <c r="GV3110">
        <f t="shared" si="2312"/>
        <v>0</v>
      </c>
      <c r="GW3110">
        <v>1</v>
      </c>
      <c r="GX3110">
        <f t="shared" si="2313"/>
        <v>0</v>
      </c>
      <c r="HA3110">
        <v>0</v>
      </c>
      <c r="HB3110">
        <v>0</v>
      </c>
      <c r="HC3110">
        <f t="shared" si="2314"/>
        <v>0</v>
      </c>
      <c r="HE3110" t="s">
        <v>3</v>
      </c>
      <c r="HF3110" t="s">
        <v>3</v>
      </c>
      <c r="HM3110" t="s">
        <v>3</v>
      </c>
      <c r="HN3110" t="s">
        <v>3</v>
      </c>
      <c r="HO3110" t="s">
        <v>3</v>
      </c>
      <c r="HP3110" t="s">
        <v>3</v>
      </c>
      <c r="HQ3110" t="s">
        <v>3</v>
      </c>
      <c r="HS3110">
        <v>0</v>
      </c>
      <c r="IK3110">
        <v>0</v>
      </c>
    </row>
    <row r="3111" spans="1:245" x14ac:dyDescent="0.2">
      <c r="A3111">
        <v>17</v>
      </c>
      <c r="B3111">
        <v>1</v>
      </c>
      <c r="E3111" t="s">
        <v>692</v>
      </c>
      <c r="F3111" t="s">
        <v>236</v>
      </c>
      <c r="G3111" t="s">
        <v>237</v>
      </c>
      <c r="H3111" t="s">
        <v>35</v>
      </c>
      <c r="I3111">
        <v>1E-3</v>
      </c>
      <c r="J3111">
        <v>0</v>
      </c>
      <c r="K3111">
        <v>1E-3</v>
      </c>
      <c r="O3111">
        <f t="shared" si="2280"/>
        <v>99.86</v>
      </c>
      <c r="P3111">
        <f t="shared" si="2281"/>
        <v>99.86</v>
      </c>
      <c r="Q3111">
        <f t="shared" si="2282"/>
        <v>0</v>
      </c>
      <c r="R3111">
        <f t="shared" si="2283"/>
        <v>0</v>
      </c>
      <c r="S3111">
        <f t="shared" si="2284"/>
        <v>0</v>
      </c>
      <c r="T3111">
        <f t="shared" si="2285"/>
        <v>0</v>
      </c>
      <c r="U3111">
        <f t="shared" si="2286"/>
        <v>0</v>
      </c>
      <c r="V3111">
        <f t="shared" si="2287"/>
        <v>0</v>
      </c>
      <c r="W3111">
        <f t="shared" si="2288"/>
        <v>0</v>
      </c>
      <c r="X3111">
        <f t="shared" si="2289"/>
        <v>0</v>
      </c>
      <c r="Y3111">
        <f t="shared" si="2289"/>
        <v>0</v>
      </c>
      <c r="AA3111">
        <v>35364244</v>
      </c>
      <c r="AB3111">
        <f t="shared" si="2290"/>
        <v>99860.32</v>
      </c>
      <c r="AC3111">
        <f t="shared" si="2291"/>
        <v>99860.32</v>
      </c>
      <c r="AD3111">
        <f t="shared" si="2292"/>
        <v>0</v>
      </c>
      <c r="AE3111">
        <f t="shared" si="2293"/>
        <v>0</v>
      </c>
      <c r="AF3111">
        <f t="shared" si="2293"/>
        <v>0</v>
      </c>
      <c r="AG3111">
        <f t="shared" si="2294"/>
        <v>0</v>
      </c>
      <c r="AH3111">
        <f t="shared" si="2295"/>
        <v>0</v>
      </c>
      <c r="AI3111">
        <f t="shared" si="2295"/>
        <v>0</v>
      </c>
      <c r="AJ3111">
        <f t="shared" si="2296"/>
        <v>0</v>
      </c>
      <c r="AK3111">
        <v>99860.32</v>
      </c>
      <c r="AL3111">
        <v>99860.32</v>
      </c>
      <c r="AM3111">
        <v>0</v>
      </c>
      <c r="AN3111">
        <v>0</v>
      </c>
      <c r="AO3111">
        <v>0</v>
      </c>
      <c r="AP3111">
        <v>0</v>
      </c>
      <c r="AQ3111">
        <v>0</v>
      </c>
      <c r="AR3111">
        <v>0</v>
      </c>
      <c r="AS3111">
        <v>0</v>
      </c>
      <c r="AT3111">
        <v>70</v>
      </c>
      <c r="AU3111">
        <v>10</v>
      </c>
      <c r="AV3111">
        <v>1</v>
      </c>
      <c r="AW3111">
        <v>1</v>
      </c>
      <c r="AZ3111">
        <v>1</v>
      </c>
      <c r="BA3111">
        <v>1</v>
      </c>
      <c r="BB3111">
        <v>1</v>
      </c>
      <c r="BC3111">
        <v>1</v>
      </c>
      <c r="BD3111" t="s">
        <v>3</v>
      </c>
      <c r="BE3111" t="s">
        <v>3</v>
      </c>
      <c r="BF3111" t="s">
        <v>3</v>
      </c>
      <c r="BG3111" t="s">
        <v>3</v>
      </c>
      <c r="BH3111">
        <v>3</v>
      </c>
      <c r="BI3111">
        <v>4</v>
      </c>
      <c r="BJ3111" t="s">
        <v>238</v>
      </c>
      <c r="BM3111">
        <v>0</v>
      </c>
      <c r="BN3111">
        <v>0</v>
      </c>
      <c r="BO3111" t="s">
        <v>3</v>
      </c>
      <c r="BP3111">
        <v>0</v>
      </c>
      <c r="BQ3111">
        <v>1</v>
      </c>
      <c r="BR3111">
        <v>0</v>
      </c>
      <c r="BS3111">
        <v>1</v>
      </c>
      <c r="BT3111">
        <v>1</v>
      </c>
      <c r="BU3111">
        <v>1</v>
      </c>
      <c r="BV3111">
        <v>1</v>
      </c>
      <c r="BW3111">
        <v>1</v>
      </c>
      <c r="BX3111">
        <v>1</v>
      </c>
      <c r="BY3111" t="s">
        <v>3</v>
      </c>
      <c r="BZ3111">
        <v>70</v>
      </c>
      <c r="CA3111">
        <v>10</v>
      </c>
      <c r="CB3111" t="s">
        <v>3</v>
      </c>
      <c r="CE3111">
        <v>0</v>
      </c>
      <c r="CF3111">
        <v>0</v>
      </c>
      <c r="CG3111">
        <v>0</v>
      </c>
      <c r="CM3111">
        <v>0</v>
      </c>
      <c r="CN3111" t="s">
        <v>3</v>
      </c>
      <c r="CO3111">
        <v>0</v>
      </c>
      <c r="CP3111">
        <f t="shared" si="2297"/>
        <v>99.86</v>
      </c>
      <c r="CQ3111">
        <f t="shared" si="2298"/>
        <v>99860.32</v>
      </c>
      <c r="CR3111">
        <f t="shared" si="2299"/>
        <v>0</v>
      </c>
      <c r="CS3111">
        <f t="shared" si="2300"/>
        <v>0</v>
      </c>
      <c r="CT3111">
        <f t="shared" si="2301"/>
        <v>0</v>
      </c>
      <c r="CU3111">
        <f t="shared" si="2302"/>
        <v>0</v>
      </c>
      <c r="CV3111">
        <f t="shared" si="2303"/>
        <v>0</v>
      </c>
      <c r="CW3111">
        <f t="shared" si="2304"/>
        <v>0</v>
      </c>
      <c r="CX3111">
        <f t="shared" si="2304"/>
        <v>0</v>
      </c>
      <c r="CY3111">
        <f t="shared" si="2305"/>
        <v>0</v>
      </c>
      <c r="CZ3111">
        <f t="shared" si="2306"/>
        <v>0</v>
      </c>
      <c r="DC3111" t="s">
        <v>3</v>
      </c>
      <c r="DD3111" t="s">
        <v>3</v>
      </c>
      <c r="DE3111" t="s">
        <v>3</v>
      </c>
      <c r="DF3111" t="s">
        <v>3</v>
      </c>
      <c r="DG3111" t="s">
        <v>3</v>
      </c>
      <c r="DH3111" t="s">
        <v>3</v>
      </c>
      <c r="DI3111" t="s">
        <v>3</v>
      </c>
      <c r="DJ3111" t="s">
        <v>3</v>
      </c>
      <c r="DK3111" t="s">
        <v>3</v>
      </c>
      <c r="DL3111" t="s">
        <v>3</v>
      </c>
      <c r="DM3111" t="s">
        <v>3</v>
      </c>
      <c r="DN3111">
        <v>0</v>
      </c>
      <c r="DO3111">
        <v>0</v>
      </c>
      <c r="DP3111">
        <v>1</v>
      </c>
      <c r="DQ3111">
        <v>1</v>
      </c>
      <c r="DU3111">
        <v>1003</v>
      </c>
      <c r="DV3111" t="s">
        <v>35</v>
      </c>
      <c r="DW3111" t="s">
        <v>35</v>
      </c>
      <c r="DX3111">
        <v>1000</v>
      </c>
      <c r="DZ3111" t="s">
        <v>3</v>
      </c>
      <c r="EA3111" t="s">
        <v>3</v>
      </c>
      <c r="EB3111" t="s">
        <v>3</v>
      </c>
      <c r="EC3111" t="s">
        <v>3</v>
      </c>
      <c r="EE3111">
        <v>35096056</v>
      </c>
      <c r="EF3111">
        <v>1</v>
      </c>
      <c r="EG3111" t="s">
        <v>20</v>
      </c>
      <c r="EH3111">
        <v>0</v>
      </c>
      <c r="EI3111" t="s">
        <v>3</v>
      </c>
      <c r="EJ3111">
        <v>4</v>
      </c>
      <c r="EK3111">
        <v>0</v>
      </c>
      <c r="EL3111" t="s">
        <v>21</v>
      </c>
      <c r="EM3111" t="s">
        <v>22</v>
      </c>
      <c r="EO3111" t="s">
        <v>3</v>
      </c>
      <c r="EQ3111">
        <v>0</v>
      </c>
      <c r="ER3111">
        <v>99860.32</v>
      </c>
      <c r="ES3111">
        <v>99860.32</v>
      </c>
      <c r="ET3111">
        <v>0</v>
      </c>
      <c r="EU3111">
        <v>0</v>
      </c>
      <c r="EV3111">
        <v>0</v>
      </c>
      <c r="EW3111">
        <v>0</v>
      </c>
      <c r="EX3111">
        <v>0</v>
      </c>
      <c r="EY3111">
        <v>0</v>
      </c>
      <c r="FQ3111">
        <v>0</v>
      </c>
      <c r="FR3111">
        <v>0</v>
      </c>
      <c r="FS3111">
        <v>0</v>
      </c>
      <c r="FX3111">
        <v>70</v>
      </c>
      <c r="FY3111">
        <v>10</v>
      </c>
      <c r="GA3111" t="s">
        <v>3</v>
      </c>
      <c r="GD3111">
        <v>0</v>
      </c>
      <c r="GF3111">
        <v>2077141205</v>
      </c>
      <c r="GG3111">
        <v>2</v>
      </c>
      <c r="GH3111">
        <v>1</v>
      </c>
      <c r="GI3111">
        <v>-2</v>
      </c>
      <c r="GJ3111">
        <v>0</v>
      </c>
      <c r="GK3111">
        <f>ROUND(R3111*(R12)/100,2)</f>
        <v>0</v>
      </c>
      <c r="GL3111">
        <f t="shared" si="2307"/>
        <v>0</v>
      </c>
      <c r="GM3111">
        <f t="shared" si="2308"/>
        <v>99.86</v>
      </c>
      <c r="GN3111">
        <f t="shared" si="2309"/>
        <v>0</v>
      </c>
      <c r="GO3111">
        <f t="shared" si="2310"/>
        <v>0</v>
      </c>
      <c r="GP3111">
        <f t="shared" si="2311"/>
        <v>99.86</v>
      </c>
      <c r="GR3111">
        <v>0</v>
      </c>
      <c r="GS3111">
        <v>3</v>
      </c>
      <c r="GT3111">
        <v>0</v>
      </c>
      <c r="GU3111" t="s">
        <v>3</v>
      </c>
      <c r="GV3111">
        <f t="shared" si="2312"/>
        <v>0</v>
      </c>
      <c r="GW3111">
        <v>1</v>
      </c>
      <c r="GX3111">
        <f t="shared" si="2313"/>
        <v>0</v>
      </c>
      <c r="HA3111">
        <v>0</v>
      </c>
      <c r="HB3111">
        <v>0</v>
      </c>
      <c r="HC3111">
        <f t="shared" si="2314"/>
        <v>0</v>
      </c>
      <c r="HE3111" t="s">
        <v>3</v>
      </c>
      <c r="HF3111" t="s">
        <v>3</v>
      </c>
      <c r="HM3111" t="s">
        <v>3</v>
      </c>
      <c r="HN3111" t="s">
        <v>3</v>
      </c>
      <c r="HO3111" t="s">
        <v>3</v>
      </c>
      <c r="HP3111" t="s">
        <v>3</v>
      </c>
      <c r="HQ3111" t="s">
        <v>3</v>
      </c>
      <c r="HS3111">
        <v>0</v>
      </c>
      <c r="IK3111">
        <v>0</v>
      </c>
    </row>
    <row r="3112" spans="1:245" x14ac:dyDescent="0.2">
      <c r="A3112">
        <v>17</v>
      </c>
      <c r="B3112">
        <v>1</v>
      </c>
      <c r="E3112" t="s">
        <v>693</v>
      </c>
      <c r="F3112" t="s">
        <v>240</v>
      </c>
      <c r="G3112" t="s">
        <v>241</v>
      </c>
      <c r="H3112" t="s">
        <v>242</v>
      </c>
      <c r="I3112">
        <f>ROUND(2/1000,9)</f>
        <v>2E-3</v>
      </c>
      <c r="J3112">
        <v>0</v>
      </c>
      <c r="K3112">
        <f>ROUND(2/1000,9)</f>
        <v>2E-3</v>
      </c>
      <c r="O3112">
        <f t="shared" si="2280"/>
        <v>144.34</v>
      </c>
      <c r="P3112">
        <f t="shared" si="2281"/>
        <v>144.34</v>
      </c>
      <c r="Q3112">
        <f t="shared" si="2282"/>
        <v>0</v>
      </c>
      <c r="R3112">
        <f t="shared" si="2283"/>
        <v>0</v>
      </c>
      <c r="S3112">
        <f t="shared" si="2284"/>
        <v>0</v>
      </c>
      <c r="T3112">
        <f t="shared" si="2285"/>
        <v>0</v>
      </c>
      <c r="U3112">
        <f t="shared" si="2286"/>
        <v>0</v>
      </c>
      <c r="V3112">
        <f t="shared" si="2287"/>
        <v>0</v>
      </c>
      <c r="W3112">
        <f t="shared" si="2288"/>
        <v>0</v>
      </c>
      <c r="X3112">
        <f t="shared" si="2289"/>
        <v>0</v>
      </c>
      <c r="Y3112">
        <f t="shared" si="2289"/>
        <v>0</v>
      </c>
      <c r="AA3112">
        <v>35364244</v>
      </c>
      <c r="AB3112">
        <f t="shared" si="2290"/>
        <v>72169.899999999994</v>
      </c>
      <c r="AC3112">
        <f t="shared" si="2291"/>
        <v>72169.899999999994</v>
      </c>
      <c r="AD3112">
        <f t="shared" si="2292"/>
        <v>0</v>
      </c>
      <c r="AE3112">
        <f t="shared" si="2293"/>
        <v>0</v>
      </c>
      <c r="AF3112">
        <f t="shared" si="2293"/>
        <v>0</v>
      </c>
      <c r="AG3112">
        <f t="shared" si="2294"/>
        <v>0</v>
      </c>
      <c r="AH3112">
        <f t="shared" si="2295"/>
        <v>0</v>
      </c>
      <c r="AI3112">
        <f t="shared" si="2295"/>
        <v>0</v>
      </c>
      <c r="AJ3112">
        <f t="shared" si="2296"/>
        <v>0</v>
      </c>
      <c r="AK3112">
        <v>72169.899999999994</v>
      </c>
      <c r="AL3112">
        <v>72169.899999999994</v>
      </c>
      <c r="AM3112">
        <v>0</v>
      </c>
      <c r="AN3112">
        <v>0</v>
      </c>
      <c r="AO3112">
        <v>0</v>
      </c>
      <c r="AP3112">
        <v>0</v>
      </c>
      <c r="AQ3112">
        <v>0</v>
      </c>
      <c r="AR3112">
        <v>0</v>
      </c>
      <c r="AS3112">
        <v>0</v>
      </c>
      <c r="AT3112">
        <v>70</v>
      </c>
      <c r="AU3112">
        <v>10</v>
      </c>
      <c r="AV3112">
        <v>1</v>
      </c>
      <c r="AW3112">
        <v>1</v>
      </c>
      <c r="AZ3112">
        <v>1</v>
      </c>
      <c r="BA3112">
        <v>1</v>
      </c>
      <c r="BB3112">
        <v>1</v>
      </c>
      <c r="BC3112">
        <v>1</v>
      </c>
      <c r="BD3112" t="s">
        <v>3</v>
      </c>
      <c r="BE3112" t="s">
        <v>3</v>
      </c>
      <c r="BF3112" t="s">
        <v>3</v>
      </c>
      <c r="BG3112" t="s">
        <v>3</v>
      </c>
      <c r="BH3112">
        <v>3</v>
      </c>
      <c r="BI3112">
        <v>4</v>
      </c>
      <c r="BJ3112" t="s">
        <v>243</v>
      </c>
      <c r="BM3112">
        <v>0</v>
      </c>
      <c r="BN3112">
        <v>0</v>
      </c>
      <c r="BO3112" t="s">
        <v>3</v>
      </c>
      <c r="BP3112">
        <v>0</v>
      </c>
      <c r="BQ3112">
        <v>1</v>
      </c>
      <c r="BR3112">
        <v>0</v>
      </c>
      <c r="BS3112">
        <v>1</v>
      </c>
      <c r="BT3112">
        <v>1</v>
      </c>
      <c r="BU3112">
        <v>1</v>
      </c>
      <c r="BV3112">
        <v>1</v>
      </c>
      <c r="BW3112">
        <v>1</v>
      </c>
      <c r="BX3112">
        <v>1</v>
      </c>
      <c r="BY3112" t="s">
        <v>3</v>
      </c>
      <c r="BZ3112">
        <v>70</v>
      </c>
      <c r="CA3112">
        <v>10</v>
      </c>
      <c r="CB3112" t="s">
        <v>3</v>
      </c>
      <c r="CE3112">
        <v>0</v>
      </c>
      <c r="CF3112">
        <v>0</v>
      </c>
      <c r="CG3112">
        <v>0</v>
      </c>
      <c r="CM3112">
        <v>0</v>
      </c>
      <c r="CN3112" t="s">
        <v>3</v>
      </c>
      <c r="CO3112">
        <v>0</v>
      </c>
      <c r="CP3112">
        <f t="shared" si="2297"/>
        <v>144.34</v>
      </c>
      <c r="CQ3112">
        <f t="shared" si="2298"/>
        <v>72169.899999999994</v>
      </c>
      <c r="CR3112">
        <f t="shared" si="2299"/>
        <v>0</v>
      </c>
      <c r="CS3112">
        <f t="shared" si="2300"/>
        <v>0</v>
      </c>
      <c r="CT3112">
        <f t="shared" si="2301"/>
        <v>0</v>
      </c>
      <c r="CU3112">
        <f t="shared" si="2302"/>
        <v>0</v>
      </c>
      <c r="CV3112">
        <f t="shared" si="2303"/>
        <v>0</v>
      </c>
      <c r="CW3112">
        <f t="shared" si="2304"/>
        <v>0</v>
      </c>
      <c r="CX3112">
        <f t="shared" si="2304"/>
        <v>0</v>
      </c>
      <c r="CY3112">
        <f t="shared" si="2305"/>
        <v>0</v>
      </c>
      <c r="CZ3112">
        <f t="shared" si="2306"/>
        <v>0</v>
      </c>
      <c r="DC3112" t="s">
        <v>3</v>
      </c>
      <c r="DD3112" t="s">
        <v>3</v>
      </c>
      <c r="DE3112" t="s">
        <v>3</v>
      </c>
      <c r="DF3112" t="s">
        <v>3</v>
      </c>
      <c r="DG3112" t="s">
        <v>3</v>
      </c>
      <c r="DH3112" t="s">
        <v>3</v>
      </c>
      <c r="DI3112" t="s">
        <v>3</v>
      </c>
      <c r="DJ3112" t="s">
        <v>3</v>
      </c>
      <c r="DK3112" t="s">
        <v>3</v>
      </c>
      <c r="DL3112" t="s">
        <v>3</v>
      </c>
      <c r="DM3112" t="s">
        <v>3</v>
      </c>
      <c r="DN3112">
        <v>0</v>
      </c>
      <c r="DO3112">
        <v>0</v>
      </c>
      <c r="DP3112">
        <v>1</v>
      </c>
      <c r="DQ3112">
        <v>1</v>
      </c>
      <c r="DU3112">
        <v>1010</v>
      </c>
      <c r="DV3112" t="s">
        <v>242</v>
      </c>
      <c r="DW3112" t="s">
        <v>242</v>
      </c>
      <c r="DX3112">
        <v>1000</v>
      </c>
      <c r="DZ3112" t="s">
        <v>3</v>
      </c>
      <c r="EA3112" t="s">
        <v>3</v>
      </c>
      <c r="EB3112" t="s">
        <v>3</v>
      </c>
      <c r="EC3112" t="s">
        <v>3</v>
      </c>
      <c r="EE3112">
        <v>35096056</v>
      </c>
      <c r="EF3112">
        <v>1</v>
      </c>
      <c r="EG3112" t="s">
        <v>20</v>
      </c>
      <c r="EH3112">
        <v>0</v>
      </c>
      <c r="EI3112" t="s">
        <v>3</v>
      </c>
      <c r="EJ3112">
        <v>4</v>
      </c>
      <c r="EK3112">
        <v>0</v>
      </c>
      <c r="EL3112" t="s">
        <v>21</v>
      </c>
      <c r="EM3112" t="s">
        <v>22</v>
      </c>
      <c r="EO3112" t="s">
        <v>3</v>
      </c>
      <c r="EQ3112">
        <v>0</v>
      </c>
      <c r="ER3112">
        <v>72169.899999999994</v>
      </c>
      <c r="ES3112">
        <v>72169.899999999994</v>
      </c>
      <c r="ET3112">
        <v>0</v>
      </c>
      <c r="EU3112">
        <v>0</v>
      </c>
      <c r="EV3112">
        <v>0</v>
      </c>
      <c r="EW3112">
        <v>0</v>
      </c>
      <c r="EX3112">
        <v>0</v>
      </c>
      <c r="EY3112">
        <v>0</v>
      </c>
      <c r="FQ3112">
        <v>0</v>
      </c>
      <c r="FR3112">
        <v>0</v>
      </c>
      <c r="FS3112">
        <v>0</v>
      </c>
      <c r="FX3112">
        <v>70</v>
      </c>
      <c r="FY3112">
        <v>10</v>
      </c>
      <c r="GA3112" t="s">
        <v>3</v>
      </c>
      <c r="GD3112">
        <v>0</v>
      </c>
      <c r="GF3112">
        <v>653953554</v>
      </c>
      <c r="GG3112">
        <v>2</v>
      </c>
      <c r="GH3112">
        <v>1</v>
      </c>
      <c r="GI3112">
        <v>-2</v>
      </c>
      <c r="GJ3112">
        <v>0</v>
      </c>
      <c r="GK3112">
        <f>ROUND(R3112*(R12)/100,2)</f>
        <v>0</v>
      </c>
      <c r="GL3112">
        <f t="shared" si="2307"/>
        <v>0</v>
      </c>
      <c r="GM3112">
        <f t="shared" si="2308"/>
        <v>144.34</v>
      </c>
      <c r="GN3112">
        <f t="shared" si="2309"/>
        <v>0</v>
      </c>
      <c r="GO3112">
        <f t="shared" si="2310"/>
        <v>0</v>
      </c>
      <c r="GP3112">
        <f t="shared" si="2311"/>
        <v>144.34</v>
      </c>
      <c r="GR3112">
        <v>0</v>
      </c>
      <c r="GS3112">
        <v>3</v>
      </c>
      <c r="GT3112">
        <v>0</v>
      </c>
      <c r="GU3112" t="s">
        <v>3</v>
      </c>
      <c r="GV3112">
        <f t="shared" si="2312"/>
        <v>0</v>
      </c>
      <c r="GW3112">
        <v>1</v>
      </c>
      <c r="GX3112">
        <f t="shared" si="2313"/>
        <v>0</v>
      </c>
      <c r="HA3112">
        <v>0</v>
      </c>
      <c r="HB3112">
        <v>0</v>
      </c>
      <c r="HC3112">
        <f t="shared" si="2314"/>
        <v>0</v>
      </c>
      <c r="HE3112" t="s">
        <v>3</v>
      </c>
      <c r="HF3112" t="s">
        <v>3</v>
      </c>
      <c r="HM3112" t="s">
        <v>3</v>
      </c>
      <c r="HN3112" t="s">
        <v>3</v>
      </c>
      <c r="HO3112" t="s">
        <v>3</v>
      </c>
      <c r="HP3112" t="s">
        <v>3</v>
      </c>
      <c r="HQ3112" t="s">
        <v>3</v>
      </c>
      <c r="HS3112">
        <v>0</v>
      </c>
      <c r="IK3112">
        <v>0</v>
      </c>
    </row>
    <row r="3113" spans="1:245" x14ac:dyDescent="0.2">
      <c r="A3113">
        <v>17</v>
      </c>
      <c r="B3113">
        <v>1</v>
      </c>
      <c r="C3113">
        <f>ROW(SmtRes!A1000)</f>
        <v>1000</v>
      </c>
      <c r="D3113">
        <f>ROW(EtalonRes!A1000)</f>
        <v>1000</v>
      </c>
      <c r="E3113" t="s">
        <v>694</v>
      </c>
      <c r="F3113" t="s">
        <v>38</v>
      </c>
      <c r="G3113" t="s">
        <v>39</v>
      </c>
      <c r="H3113" t="s">
        <v>18</v>
      </c>
      <c r="I3113">
        <f>ROUND(4/100,9)</f>
        <v>0.04</v>
      </c>
      <c r="J3113">
        <v>0</v>
      </c>
      <c r="K3113">
        <f>ROUND(4/100,9)</f>
        <v>0.04</v>
      </c>
      <c r="O3113">
        <f t="shared" si="2280"/>
        <v>1116.6400000000001</v>
      </c>
      <c r="P3113">
        <f t="shared" si="2281"/>
        <v>0</v>
      </c>
      <c r="Q3113">
        <f t="shared" si="2282"/>
        <v>1.3</v>
      </c>
      <c r="R3113">
        <f t="shared" si="2283"/>
        <v>0.03</v>
      </c>
      <c r="S3113">
        <f t="shared" si="2284"/>
        <v>1115.3399999999999</v>
      </c>
      <c r="T3113">
        <f t="shared" si="2285"/>
        <v>0</v>
      </c>
      <c r="U3113">
        <f t="shared" si="2286"/>
        <v>1.7124000000000001</v>
      </c>
      <c r="V3113">
        <f t="shared" si="2287"/>
        <v>0</v>
      </c>
      <c r="W3113">
        <f t="shared" si="2288"/>
        <v>0</v>
      </c>
      <c r="X3113">
        <f t="shared" si="2289"/>
        <v>780.74</v>
      </c>
      <c r="Y3113">
        <f t="shared" si="2289"/>
        <v>111.53</v>
      </c>
      <c r="AA3113">
        <v>35364244</v>
      </c>
      <c r="AB3113">
        <f t="shared" si="2290"/>
        <v>27916.01</v>
      </c>
      <c r="AC3113">
        <f t="shared" si="2291"/>
        <v>0</v>
      </c>
      <c r="AD3113">
        <f t="shared" si="2292"/>
        <v>32.57</v>
      </c>
      <c r="AE3113">
        <f t="shared" si="2293"/>
        <v>0.69</v>
      </c>
      <c r="AF3113">
        <f t="shared" si="2293"/>
        <v>27883.439999999999</v>
      </c>
      <c r="AG3113">
        <f t="shared" si="2294"/>
        <v>0</v>
      </c>
      <c r="AH3113">
        <f t="shared" si="2295"/>
        <v>42.81</v>
      </c>
      <c r="AI3113">
        <f t="shared" si="2295"/>
        <v>0</v>
      </c>
      <c r="AJ3113">
        <f t="shared" si="2296"/>
        <v>0</v>
      </c>
      <c r="AK3113">
        <v>27916.01</v>
      </c>
      <c r="AL3113">
        <v>0</v>
      </c>
      <c r="AM3113">
        <v>32.57</v>
      </c>
      <c r="AN3113">
        <v>0.69</v>
      </c>
      <c r="AO3113">
        <v>27883.439999999999</v>
      </c>
      <c r="AP3113">
        <v>0</v>
      </c>
      <c r="AQ3113">
        <v>42.81</v>
      </c>
      <c r="AR3113">
        <v>0</v>
      </c>
      <c r="AS3113">
        <v>0</v>
      </c>
      <c r="AT3113">
        <v>70</v>
      </c>
      <c r="AU3113">
        <v>10</v>
      </c>
      <c r="AV3113">
        <v>1</v>
      </c>
      <c r="AW3113">
        <v>1</v>
      </c>
      <c r="AZ3113">
        <v>1</v>
      </c>
      <c r="BA3113">
        <v>1</v>
      </c>
      <c r="BB3113">
        <v>1</v>
      </c>
      <c r="BC3113">
        <v>1</v>
      </c>
      <c r="BD3113" t="s">
        <v>3</v>
      </c>
      <c r="BE3113" t="s">
        <v>3</v>
      </c>
      <c r="BF3113" t="s">
        <v>3</v>
      </c>
      <c r="BG3113" t="s">
        <v>3</v>
      </c>
      <c r="BH3113">
        <v>0</v>
      </c>
      <c r="BI3113">
        <v>4</v>
      </c>
      <c r="BJ3113" t="s">
        <v>40</v>
      </c>
      <c r="BM3113">
        <v>0</v>
      </c>
      <c r="BN3113">
        <v>0</v>
      </c>
      <c r="BO3113" t="s">
        <v>3</v>
      </c>
      <c r="BP3113">
        <v>0</v>
      </c>
      <c r="BQ3113">
        <v>1</v>
      </c>
      <c r="BR3113">
        <v>0</v>
      </c>
      <c r="BS3113">
        <v>1</v>
      </c>
      <c r="BT3113">
        <v>1</v>
      </c>
      <c r="BU3113">
        <v>1</v>
      </c>
      <c r="BV3113">
        <v>1</v>
      </c>
      <c r="BW3113">
        <v>1</v>
      </c>
      <c r="BX3113">
        <v>1</v>
      </c>
      <c r="BY3113" t="s">
        <v>3</v>
      </c>
      <c r="BZ3113">
        <v>70</v>
      </c>
      <c r="CA3113">
        <v>10</v>
      </c>
      <c r="CB3113" t="s">
        <v>3</v>
      </c>
      <c r="CE3113">
        <v>0</v>
      </c>
      <c r="CF3113">
        <v>0</v>
      </c>
      <c r="CG3113">
        <v>0</v>
      </c>
      <c r="CM3113">
        <v>0</v>
      </c>
      <c r="CN3113" t="s">
        <v>3</v>
      </c>
      <c r="CO3113">
        <v>0</v>
      </c>
      <c r="CP3113">
        <f t="shared" si="2297"/>
        <v>1116.6399999999999</v>
      </c>
      <c r="CQ3113">
        <f t="shared" si="2298"/>
        <v>0</v>
      </c>
      <c r="CR3113">
        <f t="shared" si="2299"/>
        <v>32.57</v>
      </c>
      <c r="CS3113">
        <f t="shared" si="2300"/>
        <v>0.69</v>
      </c>
      <c r="CT3113">
        <f t="shared" si="2301"/>
        <v>27883.439999999999</v>
      </c>
      <c r="CU3113">
        <f t="shared" si="2302"/>
        <v>0</v>
      </c>
      <c r="CV3113">
        <f t="shared" si="2303"/>
        <v>42.81</v>
      </c>
      <c r="CW3113">
        <f t="shared" si="2304"/>
        <v>0</v>
      </c>
      <c r="CX3113">
        <f t="shared" si="2304"/>
        <v>0</v>
      </c>
      <c r="CY3113">
        <f t="shared" si="2305"/>
        <v>780.73799999999983</v>
      </c>
      <c r="CZ3113">
        <f t="shared" si="2306"/>
        <v>111.53399999999999</v>
      </c>
      <c r="DC3113" t="s">
        <v>3</v>
      </c>
      <c r="DD3113" t="s">
        <v>3</v>
      </c>
      <c r="DE3113" t="s">
        <v>3</v>
      </c>
      <c r="DF3113" t="s">
        <v>3</v>
      </c>
      <c r="DG3113" t="s">
        <v>3</v>
      </c>
      <c r="DH3113" t="s">
        <v>3</v>
      </c>
      <c r="DI3113" t="s">
        <v>3</v>
      </c>
      <c r="DJ3113" t="s">
        <v>3</v>
      </c>
      <c r="DK3113" t="s">
        <v>3</v>
      </c>
      <c r="DL3113" t="s">
        <v>3</v>
      </c>
      <c r="DM3113" t="s">
        <v>3</v>
      </c>
      <c r="DN3113">
        <v>0</v>
      </c>
      <c r="DO3113">
        <v>0</v>
      </c>
      <c r="DP3113">
        <v>1</v>
      </c>
      <c r="DQ3113">
        <v>1</v>
      </c>
      <c r="DU3113">
        <v>1010</v>
      </c>
      <c r="DV3113" t="s">
        <v>18</v>
      </c>
      <c r="DW3113" t="s">
        <v>18</v>
      </c>
      <c r="DX3113">
        <v>100</v>
      </c>
      <c r="DZ3113" t="s">
        <v>3</v>
      </c>
      <c r="EA3113" t="s">
        <v>3</v>
      </c>
      <c r="EB3113" t="s">
        <v>3</v>
      </c>
      <c r="EC3113" t="s">
        <v>3</v>
      </c>
      <c r="EE3113">
        <v>35096056</v>
      </c>
      <c r="EF3113">
        <v>1</v>
      </c>
      <c r="EG3113" t="s">
        <v>20</v>
      </c>
      <c r="EH3113">
        <v>0</v>
      </c>
      <c r="EI3113" t="s">
        <v>3</v>
      </c>
      <c r="EJ3113">
        <v>4</v>
      </c>
      <c r="EK3113">
        <v>0</v>
      </c>
      <c r="EL3113" t="s">
        <v>21</v>
      </c>
      <c r="EM3113" t="s">
        <v>22</v>
      </c>
      <c r="EO3113" t="s">
        <v>3</v>
      </c>
      <c r="EQ3113">
        <v>262144</v>
      </c>
      <c r="ER3113">
        <v>27916.01</v>
      </c>
      <c r="ES3113">
        <v>0</v>
      </c>
      <c r="ET3113">
        <v>32.57</v>
      </c>
      <c r="EU3113">
        <v>0.69</v>
      </c>
      <c r="EV3113">
        <v>27883.439999999999</v>
      </c>
      <c r="EW3113">
        <v>42.81</v>
      </c>
      <c r="EX3113">
        <v>0</v>
      </c>
      <c r="EY3113">
        <v>0</v>
      </c>
      <c r="FQ3113">
        <v>0</v>
      </c>
      <c r="FR3113">
        <v>0</v>
      </c>
      <c r="FS3113">
        <v>0</v>
      </c>
      <c r="FX3113">
        <v>70</v>
      </c>
      <c r="FY3113">
        <v>10</v>
      </c>
      <c r="GA3113" t="s">
        <v>3</v>
      </c>
      <c r="GD3113">
        <v>0</v>
      </c>
      <c r="GF3113">
        <v>1394402761</v>
      </c>
      <c r="GG3113">
        <v>2</v>
      </c>
      <c r="GH3113">
        <v>1</v>
      </c>
      <c r="GI3113">
        <v>-2</v>
      </c>
      <c r="GJ3113">
        <v>0</v>
      </c>
      <c r="GK3113">
        <f>ROUND(R3113*(R12)/100,2)</f>
        <v>0.03</v>
      </c>
      <c r="GL3113">
        <f t="shared" si="2307"/>
        <v>0</v>
      </c>
      <c r="GM3113">
        <f t="shared" si="2308"/>
        <v>2008.94</v>
      </c>
      <c r="GN3113">
        <f t="shared" si="2309"/>
        <v>0</v>
      </c>
      <c r="GO3113">
        <f t="shared" si="2310"/>
        <v>0</v>
      </c>
      <c r="GP3113">
        <f t="shared" si="2311"/>
        <v>2008.94</v>
      </c>
      <c r="GR3113">
        <v>0</v>
      </c>
      <c r="GS3113">
        <v>3</v>
      </c>
      <c r="GT3113">
        <v>0</v>
      </c>
      <c r="GU3113" t="s">
        <v>3</v>
      </c>
      <c r="GV3113">
        <f t="shared" si="2312"/>
        <v>0</v>
      </c>
      <c r="GW3113">
        <v>1</v>
      </c>
      <c r="GX3113">
        <f t="shared" si="2313"/>
        <v>0</v>
      </c>
      <c r="HA3113">
        <v>0</v>
      </c>
      <c r="HB3113">
        <v>0</v>
      </c>
      <c r="HC3113">
        <f t="shared" si="2314"/>
        <v>0</v>
      </c>
      <c r="HE3113" t="s">
        <v>3</v>
      </c>
      <c r="HF3113" t="s">
        <v>3</v>
      </c>
      <c r="HM3113" t="s">
        <v>3</v>
      </c>
      <c r="HN3113" t="s">
        <v>3</v>
      </c>
      <c r="HO3113" t="s">
        <v>3</v>
      </c>
      <c r="HP3113" t="s">
        <v>3</v>
      </c>
      <c r="HQ3113" t="s">
        <v>3</v>
      </c>
      <c r="HS3113">
        <v>0</v>
      </c>
      <c r="IK3113">
        <v>0</v>
      </c>
    </row>
    <row r="3114" spans="1:245" x14ac:dyDescent="0.2">
      <c r="A3114">
        <v>17</v>
      </c>
      <c r="B3114">
        <v>1</v>
      </c>
      <c r="C3114">
        <f>ROW(SmtRes!A1002)</f>
        <v>1002</v>
      </c>
      <c r="D3114">
        <f>ROW(EtalonRes!A1002)</f>
        <v>1002</v>
      </c>
      <c r="E3114" t="s">
        <v>695</v>
      </c>
      <c r="F3114" t="s">
        <v>42</v>
      </c>
      <c r="G3114" t="s">
        <v>43</v>
      </c>
      <c r="H3114" t="s">
        <v>18</v>
      </c>
      <c r="I3114">
        <f>ROUND(1/100,9)</f>
        <v>0.01</v>
      </c>
      <c r="J3114">
        <v>0</v>
      </c>
      <c r="K3114">
        <f>ROUND(1/100,9)</f>
        <v>0.01</v>
      </c>
      <c r="O3114">
        <f t="shared" si="2280"/>
        <v>255.78</v>
      </c>
      <c r="P3114">
        <f t="shared" si="2281"/>
        <v>0</v>
      </c>
      <c r="Q3114">
        <f t="shared" si="2282"/>
        <v>0.33</v>
      </c>
      <c r="R3114">
        <f t="shared" si="2283"/>
        <v>0.01</v>
      </c>
      <c r="S3114">
        <f t="shared" si="2284"/>
        <v>255.45</v>
      </c>
      <c r="T3114">
        <f t="shared" si="2285"/>
        <v>0</v>
      </c>
      <c r="U3114">
        <f t="shared" si="2286"/>
        <v>0.39219999999999999</v>
      </c>
      <c r="V3114">
        <f t="shared" si="2287"/>
        <v>0</v>
      </c>
      <c r="W3114">
        <f t="shared" si="2288"/>
        <v>0</v>
      </c>
      <c r="X3114">
        <f t="shared" si="2289"/>
        <v>178.82</v>
      </c>
      <c r="Y3114">
        <f t="shared" si="2289"/>
        <v>25.55</v>
      </c>
      <c r="AA3114">
        <v>35364244</v>
      </c>
      <c r="AB3114">
        <f t="shared" si="2290"/>
        <v>25577.73</v>
      </c>
      <c r="AC3114">
        <f t="shared" si="2291"/>
        <v>0</v>
      </c>
      <c r="AD3114">
        <f t="shared" si="2292"/>
        <v>32.57</v>
      </c>
      <c r="AE3114">
        <f t="shared" si="2293"/>
        <v>0.69</v>
      </c>
      <c r="AF3114">
        <f t="shared" si="2293"/>
        <v>25545.16</v>
      </c>
      <c r="AG3114">
        <f t="shared" si="2294"/>
        <v>0</v>
      </c>
      <c r="AH3114">
        <f t="shared" si="2295"/>
        <v>39.22</v>
      </c>
      <c r="AI3114">
        <f t="shared" si="2295"/>
        <v>0</v>
      </c>
      <c r="AJ3114">
        <f t="shared" si="2296"/>
        <v>0</v>
      </c>
      <c r="AK3114">
        <v>25577.73</v>
      </c>
      <c r="AL3114">
        <v>0</v>
      </c>
      <c r="AM3114">
        <v>32.57</v>
      </c>
      <c r="AN3114">
        <v>0.69</v>
      </c>
      <c r="AO3114">
        <v>25545.16</v>
      </c>
      <c r="AP3114">
        <v>0</v>
      </c>
      <c r="AQ3114">
        <v>39.22</v>
      </c>
      <c r="AR3114">
        <v>0</v>
      </c>
      <c r="AS3114">
        <v>0</v>
      </c>
      <c r="AT3114">
        <v>70</v>
      </c>
      <c r="AU3114">
        <v>10</v>
      </c>
      <c r="AV3114">
        <v>1</v>
      </c>
      <c r="AW3114">
        <v>1</v>
      </c>
      <c r="AZ3114">
        <v>1</v>
      </c>
      <c r="BA3114">
        <v>1</v>
      </c>
      <c r="BB3114">
        <v>1</v>
      </c>
      <c r="BC3114">
        <v>1</v>
      </c>
      <c r="BD3114" t="s">
        <v>3</v>
      </c>
      <c r="BE3114" t="s">
        <v>3</v>
      </c>
      <c r="BF3114" t="s">
        <v>3</v>
      </c>
      <c r="BG3114" t="s">
        <v>3</v>
      </c>
      <c r="BH3114">
        <v>0</v>
      </c>
      <c r="BI3114">
        <v>4</v>
      </c>
      <c r="BJ3114" t="s">
        <v>44</v>
      </c>
      <c r="BM3114">
        <v>0</v>
      </c>
      <c r="BN3114">
        <v>0</v>
      </c>
      <c r="BO3114" t="s">
        <v>3</v>
      </c>
      <c r="BP3114">
        <v>0</v>
      </c>
      <c r="BQ3114">
        <v>1</v>
      </c>
      <c r="BR3114">
        <v>0</v>
      </c>
      <c r="BS3114">
        <v>1</v>
      </c>
      <c r="BT3114">
        <v>1</v>
      </c>
      <c r="BU3114">
        <v>1</v>
      </c>
      <c r="BV3114">
        <v>1</v>
      </c>
      <c r="BW3114">
        <v>1</v>
      </c>
      <c r="BX3114">
        <v>1</v>
      </c>
      <c r="BY3114" t="s">
        <v>3</v>
      </c>
      <c r="BZ3114">
        <v>70</v>
      </c>
      <c r="CA3114">
        <v>10</v>
      </c>
      <c r="CB3114" t="s">
        <v>3</v>
      </c>
      <c r="CE3114">
        <v>0</v>
      </c>
      <c r="CF3114">
        <v>0</v>
      </c>
      <c r="CG3114">
        <v>0</v>
      </c>
      <c r="CM3114">
        <v>0</v>
      </c>
      <c r="CN3114" t="s">
        <v>3</v>
      </c>
      <c r="CO3114">
        <v>0</v>
      </c>
      <c r="CP3114">
        <f t="shared" si="2297"/>
        <v>255.78</v>
      </c>
      <c r="CQ3114">
        <f t="shared" si="2298"/>
        <v>0</v>
      </c>
      <c r="CR3114">
        <f t="shared" si="2299"/>
        <v>32.57</v>
      </c>
      <c r="CS3114">
        <f t="shared" si="2300"/>
        <v>0.69</v>
      </c>
      <c r="CT3114">
        <f t="shared" si="2301"/>
        <v>25545.16</v>
      </c>
      <c r="CU3114">
        <f t="shared" si="2302"/>
        <v>0</v>
      </c>
      <c r="CV3114">
        <f t="shared" si="2303"/>
        <v>39.22</v>
      </c>
      <c r="CW3114">
        <f t="shared" si="2304"/>
        <v>0</v>
      </c>
      <c r="CX3114">
        <f t="shared" si="2304"/>
        <v>0</v>
      </c>
      <c r="CY3114">
        <f t="shared" si="2305"/>
        <v>178.815</v>
      </c>
      <c r="CZ3114">
        <f t="shared" si="2306"/>
        <v>25.545000000000002</v>
      </c>
      <c r="DC3114" t="s">
        <v>3</v>
      </c>
      <c r="DD3114" t="s">
        <v>3</v>
      </c>
      <c r="DE3114" t="s">
        <v>3</v>
      </c>
      <c r="DF3114" t="s">
        <v>3</v>
      </c>
      <c r="DG3114" t="s">
        <v>3</v>
      </c>
      <c r="DH3114" t="s">
        <v>3</v>
      </c>
      <c r="DI3114" t="s">
        <v>3</v>
      </c>
      <c r="DJ3114" t="s">
        <v>3</v>
      </c>
      <c r="DK3114" t="s">
        <v>3</v>
      </c>
      <c r="DL3114" t="s">
        <v>3</v>
      </c>
      <c r="DM3114" t="s">
        <v>3</v>
      </c>
      <c r="DN3114">
        <v>0</v>
      </c>
      <c r="DO3114">
        <v>0</v>
      </c>
      <c r="DP3114">
        <v>1</v>
      </c>
      <c r="DQ3114">
        <v>1</v>
      </c>
      <c r="DU3114">
        <v>1010</v>
      </c>
      <c r="DV3114" t="s">
        <v>18</v>
      </c>
      <c r="DW3114" t="s">
        <v>18</v>
      </c>
      <c r="DX3114">
        <v>100</v>
      </c>
      <c r="DZ3114" t="s">
        <v>3</v>
      </c>
      <c r="EA3114" t="s">
        <v>3</v>
      </c>
      <c r="EB3114" t="s">
        <v>3</v>
      </c>
      <c r="EC3114" t="s">
        <v>3</v>
      </c>
      <c r="EE3114">
        <v>35096056</v>
      </c>
      <c r="EF3114">
        <v>1</v>
      </c>
      <c r="EG3114" t="s">
        <v>20</v>
      </c>
      <c r="EH3114">
        <v>0</v>
      </c>
      <c r="EI3114" t="s">
        <v>3</v>
      </c>
      <c r="EJ3114">
        <v>4</v>
      </c>
      <c r="EK3114">
        <v>0</v>
      </c>
      <c r="EL3114" t="s">
        <v>21</v>
      </c>
      <c r="EM3114" t="s">
        <v>22</v>
      </c>
      <c r="EO3114" t="s">
        <v>3</v>
      </c>
      <c r="EQ3114">
        <v>262144</v>
      </c>
      <c r="ER3114">
        <v>25577.73</v>
      </c>
      <c r="ES3114">
        <v>0</v>
      </c>
      <c r="ET3114">
        <v>32.57</v>
      </c>
      <c r="EU3114">
        <v>0.69</v>
      </c>
      <c r="EV3114">
        <v>25545.16</v>
      </c>
      <c r="EW3114">
        <v>39.22</v>
      </c>
      <c r="EX3114">
        <v>0</v>
      </c>
      <c r="EY3114">
        <v>0</v>
      </c>
      <c r="FQ3114">
        <v>0</v>
      </c>
      <c r="FR3114">
        <v>0</v>
      </c>
      <c r="FS3114">
        <v>0</v>
      </c>
      <c r="FX3114">
        <v>70</v>
      </c>
      <c r="FY3114">
        <v>10</v>
      </c>
      <c r="GA3114" t="s">
        <v>3</v>
      </c>
      <c r="GD3114">
        <v>0</v>
      </c>
      <c r="GF3114">
        <v>1212913616</v>
      </c>
      <c r="GG3114">
        <v>2</v>
      </c>
      <c r="GH3114">
        <v>1</v>
      </c>
      <c r="GI3114">
        <v>-2</v>
      </c>
      <c r="GJ3114">
        <v>0</v>
      </c>
      <c r="GK3114">
        <f>ROUND(R3114*(R12)/100,2)</f>
        <v>0.01</v>
      </c>
      <c r="GL3114">
        <f t="shared" si="2307"/>
        <v>0</v>
      </c>
      <c r="GM3114">
        <f t="shared" si="2308"/>
        <v>460.16</v>
      </c>
      <c r="GN3114">
        <f t="shared" si="2309"/>
        <v>0</v>
      </c>
      <c r="GO3114">
        <f t="shared" si="2310"/>
        <v>0</v>
      </c>
      <c r="GP3114">
        <f t="shared" si="2311"/>
        <v>460.16</v>
      </c>
      <c r="GR3114">
        <v>0</v>
      </c>
      <c r="GS3114">
        <v>3</v>
      </c>
      <c r="GT3114">
        <v>0</v>
      </c>
      <c r="GU3114" t="s">
        <v>3</v>
      </c>
      <c r="GV3114">
        <f t="shared" si="2312"/>
        <v>0</v>
      </c>
      <c r="GW3114">
        <v>1</v>
      </c>
      <c r="GX3114">
        <f t="shared" si="2313"/>
        <v>0</v>
      </c>
      <c r="HA3114">
        <v>0</v>
      </c>
      <c r="HB3114">
        <v>0</v>
      </c>
      <c r="HC3114">
        <f t="shared" si="2314"/>
        <v>0</v>
      </c>
      <c r="HE3114" t="s">
        <v>3</v>
      </c>
      <c r="HF3114" t="s">
        <v>3</v>
      </c>
      <c r="HM3114" t="s">
        <v>3</v>
      </c>
      <c r="HN3114" t="s">
        <v>3</v>
      </c>
      <c r="HO3114" t="s">
        <v>3</v>
      </c>
      <c r="HP3114" t="s">
        <v>3</v>
      </c>
      <c r="HQ3114" t="s">
        <v>3</v>
      </c>
      <c r="HS3114">
        <v>0</v>
      </c>
      <c r="IK3114">
        <v>0</v>
      </c>
    </row>
    <row r="3115" spans="1:245" x14ac:dyDescent="0.2">
      <c r="A3115">
        <v>17</v>
      </c>
      <c r="B3115">
        <v>1</v>
      </c>
      <c r="C3115">
        <f>ROW(SmtRes!A1003)</f>
        <v>1003</v>
      </c>
      <c r="D3115">
        <f>ROW(EtalonRes!A1003)</f>
        <v>1003</v>
      </c>
      <c r="E3115" t="s">
        <v>696</v>
      </c>
      <c r="F3115" t="s">
        <v>255</v>
      </c>
      <c r="G3115" t="s">
        <v>256</v>
      </c>
      <c r="H3115" t="s">
        <v>18</v>
      </c>
      <c r="I3115">
        <f>ROUND(1/100,9)</f>
        <v>0.01</v>
      </c>
      <c r="J3115">
        <v>0</v>
      </c>
      <c r="K3115">
        <f>ROUND(1/100,9)</f>
        <v>0.01</v>
      </c>
      <c r="O3115">
        <f t="shared" si="2280"/>
        <v>225.56</v>
      </c>
      <c r="P3115">
        <f t="shared" si="2281"/>
        <v>0</v>
      </c>
      <c r="Q3115">
        <f t="shared" si="2282"/>
        <v>0</v>
      </c>
      <c r="R3115">
        <f t="shared" si="2283"/>
        <v>0</v>
      </c>
      <c r="S3115">
        <f t="shared" si="2284"/>
        <v>225.56</v>
      </c>
      <c r="T3115">
        <f t="shared" si="2285"/>
        <v>0</v>
      </c>
      <c r="U3115">
        <f t="shared" si="2286"/>
        <v>0.34630000000000005</v>
      </c>
      <c r="V3115">
        <f t="shared" si="2287"/>
        <v>0</v>
      </c>
      <c r="W3115">
        <f t="shared" si="2288"/>
        <v>0</v>
      </c>
      <c r="X3115">
        <f t="shared" si="2289"/>
        <v>157.88999999999999</v>
      </c>
      <c r="Y3115">
        <f t="shared" si="2289"/>
        <v>22.56</v>
      </c>
      <c r="AA3115">
        <v>35364244</v>
      </c>
      <c r="AB3115">
        <f t="shared" si="2290"/>
        <v>22555.56</v>
      </c>
      <c r="AC3115">
        <f t="shared" si="2291"/>
        <v>0</v>
      </c>
      <c r="AD3115">
        <f t="shared" si="2292"/>
        <v>0</v>
      </c>
      <c r="AE3115">
        <f t="shared" si="2293"/>
        <v>0</v>
      </c>
      <c r="AF3115">
        <f t="shared" si="2293"/>
        <v>22555.56</v>
      </c>
      <c r="AG3115">
        <f t="shared" si="2294"/>
        <v>0</v>
      </c>
      <c r="AH3115">
        <f t="shared" si="2295"/>
        <v>34.630000000000003</v>
      </c>
      <c r="AI3115">
        <f t="shared" si="2295"/>
        <v>0</v>
      </c>
      <c r="AJ3115">
        <f t="shared" si="2296"/>
        <v>0</v>
      </c>
      <c r="AK3115">
        <v>22555.56</v>
      </c>
      <c r="AL3115">
        <v>0</v>
      </c>
      <c r="AM3115">
        <v>0</v>
      </c>
      <c r="AN3115">
        <v>0</v>
      </c>
      <c r="AO3115">
        <v>22555.56</v>
      </c>
      <c r="AP3115">
        <v>0</v>
      </c>
      <c r="AQ3115">
        <v>34.630000000000003</v>
      </c>
      <c r="AR3115">
        <v>0</v>
      </c>
      <c r="AS3115">
        <v>0</v>
      </c>
      <c r="AT3115">
        <v>70</v>
      </c>
      <c r="AU3115">
        <v>10</v>
      </c>
      <c r="AV3115">
        <v>1</v>
      </c>
      <c r="AW3115">
        <v>1</v>
      </c>
      <c r="AZ3115">
        <v>1</v>
      </c>
      <c r="BA3115">
        <v>1</v>
      </c>
      <c r="BB3115">
        <v>1</v>
      </c>
      <c r="BC3115">
        <v>1</v>
      </c>
      <c r="BD3115" t="s">
        <v>3</v>
      </c>
      <c r="BE3115" t="s">
        <v>3</v>
      </c>
      <c r="BF3115" t="s">
        <v>3</v>
      </c>
      <c r="BG3115" t="s">
        <v>3</v>
      </c>
      <c r="BH3115">
        <v>0</v>
      </c>
      <c r="BI3115">
        <v>4</v>
      </c>
      <c r="BJ3115" t="s">
        <v>257</v>
      </c>
      <c r="BM3115">
        <v>0</v>
      </c>
      <c r="BN3115">
        <v>0</v>
      </c>
      <c r="BO3115" t="s">
        <v>3</v>
      </c>
      <c r="BP3115">
        <v>0</v>
      </c>
      <c r="BQ3115">
        <v>1</v>
      </c>
      <c r="BR3115">
        <v>0</v>
      </c>
      <c r="BS3115">
        <v>1</v>
      </c>
      <c r="BT3115">
        <v>1</v>
      </c>
      <c r="BU3115">
        <v>1</v>
      </c>
      <c r="BV3115">
        <v>1</v>
      </c>
      <c r="BW3115">
        <v>1</v>
      </c>
      <c r="BX3115">
        <v>1</v>
      </c>
      <c r="BY3115" t="s">
        <v>3</v>
      </c>
      <c r="BZ3115">
        <v>70</v>
      </c>
      <c r="CA3115">
        <v>10</v>
      </c>
      <c r="CB3115" t="s">
        <v>3</v>
      </c>
      <c r="CE3115">
        <v>0</v>
      </c>
      <c r="CF3115">
        <v>0</v>
      </c>
      <c r="CG3115">
        <v>0</v>
      </c>
      <c r="CM3115">
        <v>0</v>
      </c>
      <c r="CN3115" t="s">
        <v>3</v>
      </c>
      <c r="CO3115">
        <v>0</v>
      </c>
      <c r="CP3115">
        <f t="shared" si="2297"/>
        <v>225.56</v>
      </c>
      <c r="CQ3115">
        <f t="shared" si="2298"/>
        <v>0</v>
      </c>
      <c r="CR3115">
        <f t="shared" si="2299"/>
        <v>0</v>
      </c>
      <c r="CS3115">
        <f t="shared" si="2300"/>
        <v>0</v>
      </c>
      <c r="CT3115">
        <f t="shared" si="2301"/>
        <v>22555.56</v>
      </c>
      <c r="CU3115">
        <f t="shared" si="2302"/>
        <v>0</v>
      </c>
      <c r="CV3115">
        <f t="shared" si="2303"/>
        <v>34.630000000000003</v>
      </c>
      <c r="CW3115">
        <f t="shared" si="2304"/>
        <v>0</v>
      </c>
      <c r="CX3115">
        <f t="shared" si="2304"/>
        <v>0</v>
      </c>
      <c r="CY3115">
        <f t="shared" si="2305"/>
        <v>157.892</v>
      </c>
      <c r="CZ3115">
        <f t="shared" si="2306"/>
        <v>22.555999999999997</v>
      </c>
      <c r="DC3115" t="s">
        <v>3</v>
      </c>
      <c r="DD3115" t="s">
        <v>3</v>
      </c>
      <c r="DE3115" t="s">
        <v>3</v>
      </c>
      <c r="DF3115" t="s">
        <v>3</v>
      </c>
      <c r="DG3115" t="s">
        <v>3</v>
      </c>
      <c r="DH3115" t="s">
        <v>3</v>
      </c>
      <c r="DI3115" t="s">
        <v>3</v>
      </c>
      <c r="DJ3115" t="s">
        <v>3</v>
      </c>
      <c r="DK3115" t="s">
        <v>3</v>
      </c>
      <c r="DL3115" t="s">
        <v>3</v>
      </c>
      <c r="DM3115" t="s">
        <v>3</v>
      </c>
      <c r="DN3115">
        <v>0</v>
      </c>
      <c r="DO3115">
        <v>0</v>
      </c>
      <c r="DP3115">
        <v>1</v>
      </c>
      <c r="DQ3115">
        <v>1</v>
      </c>
      <c r="DU3115">
        <v>1010</v>
      </c>
      <c r="DV3115" t="s">
        <v>18</v>
      </c>
      <c r="DW3115" t="s">
        <v>18</v>
      </c>
      <c r="DX3115">
        <v>100</v>
      </c>
      <c r="DZ3115" t="s">
        <v>3</v>
      </c>
      <c r="EA3115" t="s">
        <v>3</v>
      </c>
      <c r="EB3115" t="s">
        <v>3</v>
      </c>
      <c r="EC3115" t="s">
        <v>3</v>
      </c>
      <c r="EE3115">
        <v>35096056</v>
      </c>
      <c r="EF3115">
        <v>1</v>
      </c>
      <c r="EG3115" t="s">
        <v>20</v>
      </c>
      <c r="EH3115">
        <v>0</v>
      </c>
      <c r="EI3115" t="s">
        <v>3</v>
      </c>
      <c r="EJ3115">
        <v>4</v>
      </c>
      <c r="EK3115">
        <v>0</v>
      </c>
      <c r="EL3115" t="s">
        <v>21</v>
      </c>
      <c r="EM3115" t="s">
        <v>22</v>
      </c>
      <c r="EO3115" t="s">
        <v>3</v>
      </c>
      <c r="EQ3115">
        <v>262144</v>
      </c>
      <c r="ER3115">
        <v>22555.56</v>
      </c>
      <c r="ES3115">
        <v>0</v>
      </c>
      <c r="ET3115">
        <v>0</v>
      </c>
      <c r="EU3115">
        <v>0</v>
      </c>
      <c r="EV3115">
        <v>22555.56</v>
      </c>
      <c r="EW3115">
        <v>34.630000000000003</v>
      </c>
      <c r="EX3115">
        <v>0</v>
      </c>
      <c r="EY3115">
        <v>0</v>
      </c>
      <c r="FQ3115">
        <v>0</v>
      </c>
      <c r="FR3115">
        <v>0</v>
      </c>
      <c r="FS3115">
        <v>0</v>
      </c>
      <c r="FX3115">
        <v>70</v>
      </c>
      <c r="FY3115">
        <v>10</v>
      </c>
      <c r="GA3115" t="s">
        <v>3</v>
      </c>
      <c r="GD3115">
        <v>0</v>
      </c>
      <c r="GF3115">
        <v>-24549344</v>
      </c>
      <c r="GG3115">
        <v>2</v>
      </c>
      <c r="GH3115">
        <v>1</v>
      </c>
      <c r="GI3115">
        <v>-2</v>
      </c>
      <c r="GJ3115">
        <v>0</v>
      </c>
      <c r="GK3115">
        <f>ROUND(R3115*(R12)/100,2)</f>
        <v>0</v>
      </c>
      <c r="GL3115">
        <f t="shared" si="2307"/>
        <v>0</v>
      </c>
      <c r="GM3115">
        <f t="shared" si="2308"/>
        <v>406.01</v>
      </c>
      <c r="GN3115">
        <f t="shared" si="2309"/>
        <v>0</v>
      </c>
      <c r="GO3115">
        <f t="shared" si="2310"/>
        <v>0</v>
      </c>
      <c r="GP3115">
        <f t="shared" si="2311"/>
        <v>406.01</v>
      </c>
      <c r="GR3115">
        <v>0</v>
      </c>
      <c r="GS3115">
        <v>3</v>
      </c>
      <c r="GT3115">
        <v>0</v>
      </c>
      <c r="GU3115" t="s">
        <v>3</v>
      </c>
      <c r="GV3115">
        <f t="shared" si="2312"/>
        <v>0</v>
      </c>
      <c r="GW3115">
        <v>1</v>
      </c>
      <c r="GX3115">
        <f t="shared" si="2313"/>
        <v>0</v>
      </c>
      <c r="HA3115">
        <v>0</v>
      </c>
      <c r="HB3115">
        <v>0</v>
      </c>
      <c r="HC3115">
        <f t="shared" si="2314"/>
        <v>0</v>
      </c>
      <c r="HE3115" t="s">
        <v>3</v>
      </c>
      <c r="HF3115" t="s">
        <v>3</v>
      </c>
      <c r="HM3115" t="s">
        <v>3</v>
      </c>
      <c r="HN3115" t="s">
        <v>3</v>
      </c>
      <c r="HO3115" t="s">
        <v>3</v>
      </c>
      <c r="HP3115" t="s">
        <v>3</v>
      </c>
      <c r="HQ3115" t="s">
        <v>3</v>
      </c>
      <c r="HS3115">
        <v>0</v>
      </c>
      <c r="IK3115">
        <v>0</v>
      </c>
    </row>
    <row r="3117" spans="1:245" x14ac:dyDescent="0.2">
      <c r="A3117">
        <v>51</v>
      </c>
      <c r="B3117">
        <f>B3104</f>
        <v>1</v>
      </c>
      <c r="C3117">
        <f>A3104</f>
        <v>4</v>
      </c>
      <c r="D3117">
        <f>ROW(A3104)</f>
        <v>3104</v>
      </c>
      <c r="F3117" t="str">
        <f>IF(F3104&lt;&gt;"",F3104,"")</f>
        <v>Новый раздел</v>
      </c>
      <c r="G3117" t="str">
        <f>IF(G3104&lt;&gt;"",G3104,"")</f>
        <v>Помещение 318 Кабинет химии (теория)</v>
      </c>
      <c r="H3117">
        <v>0</v>
      </c>
      <c r="O3117">
        <f t="shared" ref="O3117:T3117" si="2315">ROUND(AB3117,2)</f>
        <v>2205.15</v>
      </c>
      <c r="P3117">
        <f t="shared" si="2315"/>
        <v>266.66000000000003</v>
      </c>
      <c r="Q3117">
        <f t="shared" si="2315"/>
        <v>63.37</v>
      </c>
      <c r="R3117">
        <f t="shared" si="2315"/>
        <v>30.47</v>
      </c>
      <c r="S3117">
        <f t="shared" si="2315"/>
        <v>1875.12</v>
      </c>
      <c r="T3117">
        <f t="shared" si="2315"/>
        <v>0</v>
      </c>
      <c r="U3117">
        <f>AH3117</f>
        <v>2.9668999999999999</v>
      </c>
      <c r="V3117">
        <f>AI3117</f>
        <v>0</v>
      </c>
      <c r="W3117">
        <f>ROUND(AJ3117,2)</f>
        <v>0</v>
      </c>
      <c r="X3117">
        <f>ROUND(AK3117,2)</f>
        <v>1312.59</v>
      </c>
      <c r="Y3117">
        <f>ROUND(AL3117,2)</f>
        <v>187.52</v>
      </c>
      <c r="AB3117">
        <f>ROUND(SUMIF(AA3108:AA3115,"=35364244",O3108:O3115),2)</f>
        <v>2205.15</v>
      </c>
      <c r="AC3117">
        <f>ROUND(SUMIF(AA3108:AA3115,"=35364244",P3108:P3115),2)</f>
        <v>266.66000000000003</v>
      </c>
      <c r="AD3117">
        <f>ROUND(SUMIF(AA3108:AA3115,"=35364244",Q3108:Q3115),2)</f>
        <v>63.37</v>
      </c>
      <c r="AE3117">
        <f>ROUND(SUMIF(AA3108:AA3115,"=35364244",R3108:R3115),2)</f>
        <v>30.47</v>
      </c>
      <c r="AF3117">
        <f>ROUND(SUMIF(AA3108:AA3115,"=35364244",S3108:S3115),2)</f>
        <v>1875.12</v>
      </c>
      <c r="AG3117">
        <f>ROUND(SUMIF(AA3108:AA3115,"=35364244",T3108:T3115),2)</f>
        <v>0</v>
      </c>
      <c r="AH3117">
        <f>SUMIF(AA3108:AA3115,"=35364244",U3108:U3115)</f>
        <v>2.9668999999999999</v>
      </c>
      <c r="AI3117">
        <f>SUMIF(AA3108:AA3115,"=35364244",V3108:V3115)</f>
        <v>0</v>
      </c>
      <c r="AJ3117">
        <f>ROUND(SUMIF(AA3108:AA3115,"=35364244",W3108:W3115),2)</f>
        <v>0</v>
      </c>
      <c r="AK3117">
        <f>ROUND(SUMIF(AA3108:AA3115,"=35364244",X3108:X3115),2)</f>
        <v>1312.59</v>
      </c>
      <c r="AL3117">
        <f>ROUND(SUMIF(AA3108:AA3115,"=35364244",Y3108:Y3115),2)</f>
        <v>187.52</v>
      </c>
      <c r="AO3117">
        <f t="shared" ref="AO3117:BD3117" si="2316">ROUND(BX3117,2)</f>
        <v>0</v>
      </c>
      <c r="AP3117">
        <f t="shared" si="2316"/>
        <v>0</v>
      </c>
      <c r="AQ3117">
        <f t="shared" si="2316"/>
        <v>0</v>
      </c>
      <c r="AR3117">
        <f t="shared" si="2316"/>
        <v>3738.16</v>
      </c>
      <c r="AS3117">
        <f t="shared" si="2316"/>
        <v>0</v>
      </c>
      <c r="AT3117">
        <f t="shared" si="2316"/>
        <v>0</v>
      </c>
      <c r="AU3117">
        <f t="shared" si="2316"/>
        <v>3738.16</v>
      </c>
      <c r="AV3117">
        <f t="shared" si="2316"/>
        <v>266.66000000000003</v>
      </c>
      <c r="AW3117">
        <f t="shared" si="2316"/>
        <v>266.66000000000003</v>
      </c>
      <c r="AX3117">
        <f t="shared" si="2316"/>
        <v>0</v>
      </c>
      <c r="AY3117">
        <f t="shared" si="2316"/>
        <v>266.66000000000003</v>
      </c>
      <c r="AZ3117">
        <f t="shared" si="2316"/>
        <v>0</v>
      </c>
      <c r="BA3117">
        <f t="shared" si="2316"/>
        <v>0</v>
      </c>
      <c r="BB3117">
        <f t="shared" si="2316"/>
        <v>0</v>
      </c>
      <c r="BC3117">
        <f t="shared" si="2316"/>
        <v>0</v>
      </c>
      <c r="BD3117">
        <f t="shared" si="2316"/>
        <v>0</v>
      </c>
      <c r="BX3117">
        <f>ROUND(SUMIF(AA3108:AA3115,"=35364244",FQ3108:FQ3115),2)</f>
        <v>0</v>
      </c>
      <c r="BY3117">
        <f>ROUND(SUMIF(AA3108:AA3115,"=35364244",FR3108:FR3115),2)</f>
        <v>0</v>
      </c>
      <c r="BZ3117">
        <f>ROUND(SUMIF(AA3108:AA3115,"=35364244",GL3108:GL3115),2)</f>
        <v>0</v>
      </c>
      <c r="CA3117">
        <f>ROUND(SUMIF(AA3108:AA3115,"=35364244",GM3108:GM3115),2)</f>
        <v>3738.16</v>
      </c>
      <c r="CB3117">
        <f>ROUND(SUMIF(AA3108:AA3115,"=35364244",GN3108:GN3115),2)</f>
        <v>0</v>
      </c>
      <c r="CC3117">
        <f>ROUND(SUMIF(AA3108:AA3115,"=35364244",GO3108:GO3115),2)</f>
        <v>0</v>
      </c>
      <c r="CD3117">
        <f>ROUND(SUMIF(AA3108:AA3115,"=35364244",GP3108:GP3115),2)</f>
        <v>3738.16</v>
      </c>
      <c r="CE3117">
        <f>AC3117-BX3117</f>
        <v>266.66000000000003</v>
      </c>
      <c r="CF3117">
        <f>AC3117-BY3117</f>
        <v>266.66000000000003</v>
      </c>
      <c r="CG3117">
        <f>BX3117-BZ3117</f>
        <v>0</v>
      </c>
      <c r="CH3117">
        <f>AC3117-BX3117-BY3117+BZ3117</f>
        <v>266.66000000000003</v>
      </c>
      <c r="CI3117">
        <f>BY3117-BZ3117</f>
        <v>0</v>
      </c>
      <c r="CJ3117">
        <f>ROUND(SUMIF(AA3108:AA3115,"=35364244",GX3108:GX3115),2)</f>
        <v>0</v>
      </c>
      <c r="CK3117">
        <f>ROUND(SUMIF(AA3108:AA3115,"=35364244",GY3108:GY3115),2)</f>
        <v>0</v>
      </c>
      <c r="CL3117">
        <f>ROUND(SUMIF(AA3108:AA3115,"=35364244",GZ3108:GZ3115),2)</f>
        <v>0</v>
      </c>
      <c r="CM3117">
        <f>ROUND(SUMIF(AA3108:AA3115,"=35364244",HD3108:HD3115),2)</f>
        <v>0</v>
      </c>
      <c r="GX3117">
        <v>0</v>
      </c>
    </row>
    <row r="3119" spans="1:245" x14ac:dyDescent="0.2">
      <c r="A3119">
        <v>50</v>
      </c>
      <c r="B3119">
        <v>0</v>
      </c>
      <c r="C3119">
        <v>0</v>
      </c>
      <c r="D3119">
        <v>1</v>
      </c>
      <c r="E3119">
        <v>201</v>
      </c>
      <c r="F3119">
        <f>ROUND(Source!O3117,O3119)</f>
        <v>2205.15</v>
      </c>
      <c r="G3119" t="s">
        <v>66</v>
      </c>
      <c r="H3119" t="s">
        <v>67</v>
      </c>
      <c r="K3119">
        <v>201</v>
      </c>
      <c r="L3119">
        <v>1</v>
      </c>
      <c r="M3119">
        <v>3</v>
      </c>
      <c r="N3119" t="s">
        <v>3</v>
      </c>
      <c r="O3119">
        <v>2</v>
      </c>
      <c r="W3119">
        <v>2205.15</v>
      </c>
      <c r="X3119">
        <v>1</v>
      </c>
      <c r="Y3119">
        <v>2205.15</v>
      </c>
    </row>
    <row r="3120" spans="1:245" x14ac:dyDescent="0.2">
      <c r="A3120">
        <v>50</v>
      </c>
      <c r="B3120">
        <v>0</v>
      </c>
      <c r="C3120">
        <v>0</v>
      </c>
      <c r="D3120">
        <v>1</v>
      </c>
      <c r="E3120">
        <v>202</v>
      </c>
      <c r="F3120">
        <f>ROUND(Source!P3117,O3120)</f>
        <v>266.66000000000003</v>
      </c>
      <c r="G3120" t="s">
        <v>68</v>
      </c>
      <c r="H3120" t="s">
        <v>69</v>
      </c>
      <c r="K3120">
        <v>202</v>
      </c>
      <c r="L3120">
        <v>2</v>
      </c>
      <c r="M3120">
        <v>3</v>
      </c>
      <c r="N3120" t="s">
        <v>3</v>
      </c>
      <c r="O3120">
        <v>2</v>
      </c>
      <c r="W3120">
        <v>266.66000000000003</v>
      </c>
      <c r="X3120">
        <v>1</v>
      </c>
      <c r="Y3120">
        <v>266.66000000000003</v>
      </c>
    </row>
    <row r="3121" spans="1:25" x14ac:dyDescent="0.2">
      <c r="A3121">
        <v>50</v>
      </c>
      <c r="B3121">
        <v>0</v>
      </c>
      <c r="C3121">
        <v>0</v>
      </c>
      <c r="D3121">
        <v>1</v>
      </c>
      <c r="E3121">
        <v>222</v>
      </c>
      <c r="F3121">
        <f>ROUND(Source!AO3117,O3121)</f>
        <v>0</v>
      </c>
      <c r="G3121" t="s">
        <v>70</v>
      </c>
      <c r="H3121" t="s">
        <v>71</v>
      </c>
      <c r="K3121">
        <v>222</v>
      </c>
      <c r="L3121">
        <v>3</v>
      </c>
      <c r="M3121">
        <v>3</v>
      </c>
      <c r="N3121" t="s">
        <v>3</v>
      </c>
      <c r="O3121">
        <v>2</v>
      </c>
      <c r="W3121">
        <v>0</v>
      </c>
      <c r="X3121">
        <v>1</v>
      </c>
      <c r="Y3121">
        <v>0</v>
      </c>
    </row>
    <row r="3122" spans="1:25" x14ac:dyDescent="0.2">
      <c r="A3122">
        <v>50</v>
      </c>
      <c r="B3122">
        <v>0</v>
      </c>
      <c r="C3122">
        <v>0</v>
      </c>
      <c r="D3122">
        <v>1</v>
      </c>
      <c r="E3122">
        <v>225</v>
      </c>
      <c r="F3122">
        <f>ROUND(Source!AV3117,O3122)</f>
        <v>266.66000000000003</v>
      </c>
      <c r="G3122" t="s">
        <v>72</v>
      </c>
      <c r="H3122" t="s">
        <v>73</v>
      </c>
      <c r="K3122">
        <v>225</v>
      </c>
      <c r="L3122">
        <v>4</v>
      </c>
      <c r="M3122">
        <v>3</v>
      </c>
      <c r="N3122" t="s">
        <v>3</v>
      </c>
      <c r="O3122">
        <v>2</v>
      </c>
      <c r="W3122">
        <v>266.66000000000003</v>
      </c>
      <c r="X3122">
        <v>1</v>
      </c>
      <c r="Y3122">
        <v>266.66000000000003</v>
      </c>
    </row>
    <row r="3123" spans="1:25" x14ac:dyDescent="0.2">
      <c r="A3123">
        <v>50</v>
      </c>
      <c r="B3123">
        <v>0</v>
      </c>
      <c r="C3123">
        <v>0</v>
      </c>
      <c r="D3123">
        <v>1</v>
      </c>
      <c r="E3123">
        <v>226</v>
      </c>
      <c r="F3123">
        <f>ROUND(Source!AW3117,O3123)</f>
        <v>266.66000000000003</v>
      </c>
      <c r="G3123" t="s">
        <v>74</v>
      </c>
      <c r="H3123" t="s">
        <v>75</v>
      </c>
      <c r="K3123">
        <v>226</v>
      </c>
      <c r="L3123">
        <v>5</v>
      </c>
      <c r="M3123">
        <v>3</v>
      </c>
      <c r="N3123" t="s">
        <v>3</v>
      </c>
      <c r="O3123">
        <v>2</v>
      </c>
      <c r="W3123">
        <v>266.66000000000003</v>
      </c>
      <c r="X3123">
        <v>1</v>
      </c>
      <c r="Y3123">
        <v>266.66000000000003</v>
      </c>
    </row>
    <row r="3124" spans="1:25" x14ac:dyDescent="0.2">
      <c r="A3124">
        <v>50</v>
      </c>
      <c r="B3124">
        <v>0</v>
      </c>
      <c r="C3124">
        <v>0</v>
      </c>
      <c r="D3124">
        <v>1</v>
      </c>
      <c r="E3124">
        <v>227</v>
      </c>
      <c r="F3124">
        <f>ROUND(Source!AX3117,O3124)</f>
        <v>0</v>
      </c>
      <c r="G3124" t="s">
        <v>76</v>
      </c>
      <c r="H3124" t="s">
        <v>77</v>
      </c>
      <c r="K3124">
        <v>227</v>
      </c>
      <c r="L3124">
        <v>6</v>
      </c>
      <c r="M3124">
        <v>3</v>
      </c>
      <c r="N3124" t="s">
        <v>3</v>
      </c>
      <c r="O3124">
        <v>2</v>
      </c>
      <c r="W3124">
        <v>0</v>
      </c>
      <c r="X3124">
        <v>1</v>
      </c>
      <c r="Y3124">
        <v>0</v>
      </c>
    </row>
    <row r="3125" spans="1:25" x14ac:dyDescent="0.2">
      <c r="A3125">
        <v>50</v>
      </c>
      <c r="B3125">
        <v>0</v>
      </c>
      <c r="C3125">
        <v>0</v>
      </c>
      <c r="D3125">
        <v>1</v>
      </c>
      <c r="E3125">
        <v>228</v>
      </c>
      <c r="F3125">
        <f>ROUND(Source!AY3117,O3125)</f>
        <v>266.66000000000003</v>
      </c>
      <c r="G3125" t="s">
        <v>78</v>
      </c>
      <c r="H3125" t="s">
        <v>79</v>
      </c>
      <c r="K3125">
        <v>228</v>
      </c>
      <c r="L3125">
        <v>7</v>
      </c>
      <c r="M3125">
        <v>3</v>
      </c>
      <c r="N3125" t="s">
        <v>3</v>
      </c>
      <c r="O3125">
        <v>2</v>
      </c>
      <c r="W3125">
        <v>266.66000000000003</v>
      </c>
      <c r="X3125">
        <v>1</v>
      </c>
      <c r="Y3125">
        <v>266.66000000000003</v>
      </c>
    </row>
    <row r="3126" spans="1:25" x14ac:dyDescent="0.2">
      <c r="A3126">
        <v>50</v>
      </c>
      <c r="B3126">
        <v>0</v>
      </c>
      <c r="C3126">
        <v>0</v>
      </c>
      <c r="D3126">
        <v>1</v>
      </c>
      <c r="E3126">
        <v>216</v>
      </c>
      <c r="F3126">
        <f>ROUND(Source!AP3117,O3126)</f>
        <v>0</v>
      </c>
      <c r="G3126" t="s">
        <v>80</v>
      </c>
      <c r="H3126" t="s">
        <v>81</v>
      </c>
      <c r="K3126">
        <v>216</v>
      </c>
      <c r="L3126">
        <v>8</v>
      </c>
      <c r="M3126">
        <v>3</v>
      </c>
      <c r="N3126" t="s">
        <v>3</v>
      </c>
      <c r="O3126">
        <v>2</v>
      </c>
      <c r="W3126">
        <v>0</v>
      </c>
      <c r="X3126">
        <v>1</v>
      </c>
      <c r="Y3126">
        <v>0</v>
      </c>
    </row>
    <row r="3127" spans="1:25" x14ac:dyDescent="0.2">
      <c r="A3127">
        <v>50</v>
      </c>
      <c r="B3127">
        <v>0</v>
      </c>
      <c r="C3127">
        <v>0</v>
      </c>
      <c r="D3127">
        <v>1</v>
      </c>
      <c r="E3127">
        <v>223</v>
      </c>
      <c r="F3127">
        <f>ROUND(Source!AQ3117,O3127)</f>
        <v>0</v>
      </c>
      <c r="G3127" t="s">
        <v>82</v>
      </c>
      <c r="H3127" t="s">
        <v>83</v>
      </c>
      <c r="K3127">
        <v>223</v>
      </c>
      <c r="L3127">
        <v>9</v>
      </c>
      <c r="M3127">
        <v>3</v>
      </c>
      <c r="N3127" t="s">
        <v>3</v>
      </c>
      <c r="O3127">
        <v>2</v>
      </c>
      <c r="W3127">
        <v>0</v>
      </c>
      <c r="X3127">
        <v>1</v>
      </c>
      <c r="Y3127">
        <v>0</v>
      </c>
    </row>
    <row r="3128" spans="1:25" x14ac:dyDescent="0.2">
      <c r="A3128">
        <v>50</v>
      </c>
      <c r="B3128">
        <v>0</v>
      </c>
      <c r="C3128">
        <v>0</v>
      </c>
      <c r="D3128">
        <v>1</v>
      </c>
      <c r="E3128">
        <v>229</v>
      </c>
      <c r="F3128">
        <f>ROUND(Source!AZ3117,O3128)</f>
        <v>0</v>
      </c>
      <c r="G3128" t="s">
        <v>84</v>
      </c>
      <c r="H3128" t="s">
        <v>85</v>
      </c>
      <c r="K3128">
        <v>229</v>
      </c>
      <c r="L3128">
        <v>10</v>
      </c>
      <c r="M3128">
        <v>3</v>
      </c>
      <c r="N3128" t="s">
        <v>3</v>
      </c>
      <c r="O3128">
        <v>2</v>
      </c>
      <c r="W3128">
        <v>0</v>
      </c>
      <c r="X3128">
        <v>1</v>
      </c>
      <c r="Y3128">
        <v>0</v>
      </c>
    </row>
    <row r="3129" spans="1:25" x14ac:dyDescent="0.2">
      <c r="A3129">
        <v>50</v>
      </c>
      <c r="B3129">
        <v>0</v>
      </c>
      <c r="C3129">
        <v>0</v>
      </c>
      <c r="D3129">
        <v>1</v>
      </c>
      <c r="E3129">
        <v>203</v>
      </c>
      <c r="F3129">
        <f>ROUND(Source!Q3117,O3129)</f>
        <v>63.37</v>
      </c>
      <c r="G3129" t="s">
        <v>86</v>
      </c>
      <c r="H3129" t="s">
        <v>87</v>
      </c>
      <c r="K3129">
        <v>203</v>
      </c>
      <c r="L3129">
        <v>11</v>
      </c>
      <c r="M3129">
        <v>3</v>
      </c>
      <c r="N3129" t="s">
        <v>3</v>
      </c>
      <c r="O3129">
        <v>2</v>
      </c>
      <c r="W3129">
        <v>63.37</v>
      </c>
      <c r="X3129">
        <v>1</v>
      </c>
      <c r="Y3129">
        <v>63.37</v>
      </c>
    </row>
    <row r="3130" spans="1:25" x14ac:dyDescent="0.2">
      <c r="A3130">
        <v>50</v>
      </c>
      <c r="B3130">
        <v>0</v>
      </c>
      <c r="C3130">
        <v>0</v>
      </c>
      <c r="D3130">
        <v>1</v>
      </c>
      <c r="E3130">
        <v>231</v>
      </c>
      <c r="F3130">
        <f>ROUND(Source!BB3117,O3130)</f>
        <v>0</v>
      </c>
      <c r="G3130" t="s">
        <v>88</v>
      </c>
      <c r="H3130" t="s">
        <v>89</v>
      </c>
      <c r="K3130">
        <v>231</v>
      </c>
      <c r="L3130">
        <v>12</v>
      </c>
      <c r="M3130">
        <v>3</v>
      </c>
      <c r="N3130" t="s">
        <v>3</v>
      </c>
      <c r="O3130">
        <v>2</v>
      </c>
      <c r="W3130">
        <v>0</v>
      </c>
      <c r="X3130">
        <v>1</v>
      </c>
      <c r="Y3130">
        <v>0</v>
      </c>
    </row>
    <row r="3131" spans="1:25" x14ac:dyDescent="0.2">
      <c r="A3131">
        <v>50</v>
      </c>
      <c r="B3131">
        <v>0</v>
      </c>
      <c r="C3131">
        <v>0</v>
      </c>
      <c r="D3131">
        <v>1</v>
      </c>
      <c r="E3131">
        <v>204</v>
      </c>
      <c r="F3131">
        <f>ROUND(Source!R3117,O3131)</f>
        <v>30.47</v>
      </c>
      <c r="G3131" t="s">
        <v>90</v>
      </c>
      <c r="H3131" t="s">
        <v>91</v>
      </c>
      <c r="K3131">
        <v>204</v>
      </c>
      <c r="L3131">
        <v>13</v>
      </c>
      <c r="M3131">
        <v>3</v>
      </c>
      <c r="N3131" t="s">
        <v>3</v>
      </c>
      <c r="O3131">
        <v>2</v>
      </c>
      <c r="W3131">
        <v>30.47</v>
      </c>
      <c r="X3131">
        <v>1</v>
      </c>
      <c r="Y3131">
        <v>30.47</v>
      </c>
    </row>
    <row r="3132" spans="1:25" x14ac:dyDescent="0.2">
      <c r="A3132">
        <v>50</v>
      </c>
      <c r="B3132">
        <v>0</v>
      </c>
      <c r="C3132">
        <v>0</v>
      </c>
      <c r="D3132">
        <v>1</v>
      </c>
      <c r="E3132">
        <v>205</v>
      </c>
      <c r="F3132">
        <f>ROUND(Source!S3117,O3132)</f>
        <v>1875.12</v>
      </c>
      <c r="G3132" t="s">
        <v>92</v>
      </c>
      <c r="H3132" t="s">
        <v>93</v>
      </c>
      <c r="K3132">
        <v>205</v>
      </c>
      <c r="L3132">
        <v>14</v>
      </c>
      <c r="M3132">
        <v>3</v>
      </c>
      <c r="N3132" t="s">
        <v>3</v>
      </c>
      <c r="O3132">
        <v>2</v>
      </c>
      <c r="W3132">
        <v>1875.12</v>
      </c>
      <c r="X3132">
        <v>1</v>
      </c>
      <c r="Y3132">
        <v>1875.12</v>
      </c>
    </row>
    <row r="3133" spans="1:25" x14ac:dyDescent="0.2">
      <c r="A3133">
        <v>50</v>
      </c>
      <c r="B3133">
        <v>0</v>
      </c>
      <c r="C3133">
        <v>0</v>
      </c>
      <c r="D3133">
        <v>1</v>
      </c>
      <c r="E3133">
        <v>232</v>
      </c>
      <c r="F3133">
        <f>ROUND(Source!BC3117,O3133)</f>
        <v>0</v>
      </c>
      <c r="G3133" t="s">
        <v>94</v>
      </c>
      <c r="H3133" t="s">
        <v>95</v>
      </c>
      <c r="K3133">
        <v>232</v>
      </c>
      <c r="L3133">
        <v>15</v>
      </c>
      <c r="M3133">
        <v>3</v>
      </c>
      <c r="N3133" t="s">
        <v>3</v>
      </c>
      <c r="O3133">
        <v>2</v>
      </c>
      <c r="W3133">
        <v>0</v>
      </c>
      <c r="X3133">
        <v>1</v>
      </c>
      <c r="Y3133">
        <v>0</v>
      </c>
    </row>
    <row r="3134" spans="1:25" x14ac:dyDescent="0.2">
      <c r="A3134">
        <v>50</v>
      </c>
      <c r="B3134">
        <v>0</v>
      </c>
      <c r="C3134">
        <v>0</v>
      </c>
      <c r="D3134">
        <v>1</v>
      </c>
      <c r="E3134">
        <v>214</v>
      </c>
      <c r="F3134">
        <f>ROUND(Source!AS3117,O3134)</f>
        <v>0</v>
      </c>
      <c r="G3134" t="s">
        <v>96</v>
      </c>
      <c r="H3134" t="s">
        <v>97</v>
      </c>
      <c r="K3134">
        <v>214</v>
      </c>
      <c r="L3134">
        <v>16</v>
      </c>
      <c r="M3134">
        <v>3</v>
      </c>
      <c r="N3134" t="s">
        <v>3</v>
      </c>
      <c r="O3134">
        <v>2</v>
      </c>
      <c r="W3134">
        <v>0</v>
      </c>
      <c r="X3134">
        <v>1</v>
      </c>
      <c r="Y3134">
        <v>0</v>
      </c>
    </row>
    <row r="3135" spans="1:25" x14ac:dyDescent="0.2">
      <c r="A3135">
        <v>50</v>
      </c>
      <c r="B3135">
        <v>0</v>
      </c>
      <c r="C3135">
        <v>0</v>
      </c>
      <c r="D3135">
        <v>1</v>
      </c>
      <c r="E3135">
        <v>215</v>
      </c>
      <c r="F3135">
        <f>ROUND(Source!AT3117,O3135)</f>
        <v>0</v>
      </c>
      <c r="G3135" t="s">
        <v>98</v>
      </c>
      <c r="H3135" t="s">
        <v>99</v>
      </c>
      <c r="K3135">
        <v>215</v>
      </c>
      <c r="L3135">
        <v>17</v>
      </c>
      <c r="M3135">
        <v>3</v>
      </c>
      <c r="N3135" t="s">
        <v>3</v>
      </c>
      <c r="O3135">
        <v>2</v>
      </c>
      <c r="W3135">
        <v>0</v>
      </c>
      <c r="X3135">
        <v>1</v>
      </c>
      <c r="Y3135">
        <v>0</v>
      </c>
    </row>
    <row r="3136" spans="1:25" x14ac:dyDescent="0.2">
      <c r="A3136">
        <v>50</v>
      </c>
      <c r="B3136">
        <v>0</v>
      </c>
      <c r="C3136">
        <v>0</v>
      </c>
      <c r="D3136">
        <v>1</v>
      </c>
      <c r="E3136">
        <v>217</v>
      </c>
      <c r="F3136">
        <f>ROUND(Source!AU3117,O3136)</f>
        <v>3738.16</v>
      </c>
      <c r="G3136" t="s">
        <v>100</v>
      </c>
      <c r="H3136" t="s">
        <v>101</v>
      </c>
      <c r="K3136">
        <v>217</v>
      </c>
      <c r="L3136">
        <v>18</v>
      </c>
      <c r="M3136">
        <v>3</v>
      </c>
      <c r="N3136" t="s">
        <v>3</v>
      </c>
      <c r="O3136">
        <v>2</v>
      </c>
      <c r="W3136">
        <v>3738.16</v>
      </c>
      <c r="X3136">
        <v>1</v>
      </c>
      <c r="Y3136">
        <v>3738.16</v>
      </c>
    </row>
    <row r="3137" spans="1:245" x14ac:dyDescent="0.2">
      <c r="A3137">
        <v>50</v>
      </c>
      <c r="B3137">
        <v>0</v>
      </c>
      <c r="C3137">
        <v>0</v>
      </c>
      <c r="D3137">
        <v>1</v>
      </c>
      <c r="E3137">
        <v>230</v>
      </c>
      <c r="F3137">
        <f>ROUND(Source!BA3117,O3137)</f>
        <v>0</v>
      </c>
      <c r="G3137" t="s">
        <v>102</v>
      </c>
      <c r="H3137" t="s">
        <v>103</v>
      </c>
      <c r="K3137">
        <v>230</v>
      </c>
      <c r="L3137">
        <v>19</v>
      </c>
      <c r="M3137">
        <v>3</v>
      </c>
      <c r="N3137" t="s">
        <v>3</v>
      </c>
      <c r="O3137">
        <v>2</v>
      </c>
      <c r="W3137">
        <v>0</v>
      </c>
      <c r="X3137">
        <v>1</v>
      </c>
      <c r="Y3137">
        <v>0</v>
      </c>
    </row>
    <row r="3138" spans="1:245" x14ac:dyDescent="0.2">
      <c r="A3138">
        <v>50</v>
      </c>
      <c r="B3138">
        <v>0</v>
      </c>
      <c r="C3138">
        <v>0</v>
      </c>
      <c r="D3138">
        <v>1</v>
      </c>
      <c r="E3138">
        <v>206</v>
      </c>
      <c r="F3138">
        <f>ROUND(Source!T3117,O3138)</f>
        <v>0</v>
      </c>
      <c r="G3138" t="s">
        <v>104</v>
      </c>
      <c r="H3138" t="s">
        <v>105</v>
      </c>
      <c r="K3138">
        <v>206</v>
      </c>
      <c r="L3138">
        <v>20</v>
      </c>
      <c r="M3138">
        <v>3</v>
      </c>
      <c r="N3138" t="s">
        <v>3</v>
      </c>
      <c r="O3138">
        <v>2</v>
      </c>
      <c r="W3138">
        <v>0</v>
      </c>
      <c r="X3138">
        <v>1</v>
      </c>
      <c r="Y3138">
        <v>0</v>
      </c>
    </row>
    <row r="3139" spans="1:245" x14ac:dyDescent="0.2">
      <c r="A3139">
        <v>50</v>
      </c>
      <c r="B3139">
        <v>0</v>
      </c>
      <c r="C3139">
        <v>0</v>
      </c>
      <c r="D3139">
        <v>1</v>
      </c>
      <c r="E3139">
        <v>207</v>
      </c>
      <c r="F3139">
        <f>Source!U3117</f>
        <v>2.9668999999999999</v>
      </c>
      <c r="G3139" t="s">
        <v>106</v>
      </c>
      <c r="H3139" t="s">
        <v>107</v>
      </c>
      <c r="K3139">
        <v>207</v>
      </c>
      <c r="L3139">
        <v>21</v>
      </c>
      <c r="M3139">
        <v>3</v>
      </c>
      <c r="N3139" t="s">
        <v>3</v>
      </c>
      <c r="O3139">
        <v>-1</v>
      </c>
      <c r="W3139">
        <v>2.9668999999999994</v>
      </c>
      <c r="X3139">
        <v>1</v>
      </c>
      <c r="Y3139">
        <v>2.9668999999999994</v>
      </c>
    </row>
    <row r="3140" spans="1:245" x14ac:dyDescent="0.2">
      <c r="A3140">
        <v>50</v>
      </c>
      <c r="B3140">
        <v>0</v>
      </c>
      <c r="C3140">
        <v>0</v>
      </c>
      <c r="D3140">
        <v>1</v>
      </c>
      <c r="E3140">
        <v>208</v>
      </c>
      <c r="F3140">
        <f>Source!V3117</f>
        <v>0</v>
      </c>
      <c r="G3140" t="s">
        <v>108</v>
      </c>
      <c r="H3140" t="s">
        <v>109</v>
      </c>
      <c r="K3140">
        <v>208</v>
      </c>
      <c r="L3140">
        <v>22</v>
      </c>
      <c r="M3140">
        <v>3</v>
      </c>
      <c r="N3140" t="s">
        <v>3</v>
      </c>
      <c r="O3140">
        <v>-1</v>
      </c>
      <c r="W3140">
        <v>0</v>
      </c>
      <c r="X3140">
        <v>1</v>
      </c>
      <c r="Y3140">
        <v>0</v>
      </c>
    </row>
    <row r="3141" spans="1:245" x14ac:dyDescent="0.2">
      <c r="A3141">
        <v>50</v>
      </c>
      <c r="B3141">
        <v>0</v>
      </c>
      <c r="C3141">
        <v>0</v>
      </c>
      <c r="D3141">
        <v>1</v>
      </c>
      <c r="E3141">
        <v>209</v>
      </c>
      <c r="F3141">
        <f>ROUND(Source!W3117,O3141)</f>
        <v>0</v>
      </c>
      <c r="G3141" t="s">
        <v>110</v>
      </c>
      <c r="H3141" t="s">
        <v>111</v>
      </c>
      <c r="K3141">
        <v>209</v>
      </c>
      <c r="L3141">
        <v>23</v>
      </c>
      <c r="M3141">
        <v>3</v>
      </c>
      <c r="N3141" t="s">
        <v>3</v>
      </c>
      <c r="O3141">
        <v>2</v>
      </c>
      <c r="W3141">
        <v>0</v>
      </c>
      <c r="X3141">
        <v>1</v>
      </c>
      <c r="Y3141">
        <v>0</v>
      </c>
    </row>
    <row r="3142" spans="1:245" x14ac:dyDescent="0.2">
      <c r="A3142">
        <v>50</v>
      </c>
      <c r="B3142">
        <v>0</v>
      </c>
      <c r="C3142">
        <v>0</v>
      </c>
      <c r="D3142">
        <v>1</v>
      </c>
      <c r="E3142">
        <v>233</v>
      </c>
      <c r="F3142">
        <f>ROUND(Source!BD3117,O3142)</f>
        <v>0</v>
      </c>
      <c r="G3142" t="s">
        <v>112</v>
      </c>
      <c r="H3142" t="s">
        <v>113</v>
      </c>
      <c r="K3142">
        <v>233</v>
      </c>
      <c r="L3142">
        <v>24</v>
      </c>
      <c r="M3142">
        <v>3</v>
      </c>
      <c r="N3142" t="s">
        <v>3</v>
      </c>
      <c r="O3142">
        <v>2</v>
      </c>
      <c r="W3142">
        <v>0</v>
      </c>
      <c r="X3142">
        <v>1</v>
      </c>
      <c r="Y3142">
        <v>0</v>
      </c>
    </row>
    <row r="3143" spans="1:245" x14ac:dyDescent="0.2">
      <c r="A3143">
        <v>50</v>
      </c>
      <c r="B3143">
        <v>0</v>
      </c>
      <c r="C3143">
        <v>0</v>
      </c>
      <c r="D3143">
        <v>1</v>
      </c>
      <c r="E3143">
        <v>210</v>
      </c>
      <c r="F3143">
        <f>ROUND(Source!X3117,O3143)</f>
        <v>1312.59</v>
      </c>
      <c r="G3143" t="s">
        <v>114</v>
      </c>
      <c r="H3143" t="s">
        <v>115</v>
      </c>
      <c r="K3143">
        <v>210</v>
      </c>
      <c r="L3143">
        <v>25</v>
      </c>
      <c r="M3143">
        <v>3</v>
      </c>
      <c r="N3143" t="s">
        <v>3</v>
      </c>
      <c r="O3143">
        <v>2</v>
      </c>
      <c r="W3143">
        <v>1312.59</v>
      </c>
      <c r="X3143">
        <v>1</v>
      </c>
      <c r="Y3143">
        <v>1312.59</v>
      </c>
    </row>
    <row r="3144" spans="1:245" x14ac:dyDescent="0.2">
      <c r="A3144">
        <v>50</v>
      </c>
      <c r="B3144">
        <v>0</v>
      </c>
      <c r="C3144">
        <v>0</v>
      </c>
      <c r="D3144">
        <v>1</v>
      </c>
      <c r="E3144">
        <v>211</v>
      </c>
      <c r="F3144">
        <f>ROUND(Source!Y3117,O3144)</f>
        <v>187.52</v>
      </c>
      <c r="G3144" t="s">
        <v>116</v>
      </c>
      <c r="H3144" t="s">
        <v>117</v>
      </c>
      <c r="K3144">
        <v>211</v>
      </c>
      <c r="L3144">
        <v>26</v>
      </c>
      <c r="M3144">
        <v>3</v>
      </c>
      <c r="N3144" t="s">
        <v>3</v>
      </c>
      <c r="O3144">
        <v>2</v>
      </c>
      <c r="W3144">
        <v>187.52</v>
      </c>
      <c r="X3144">
        <v>1</v>
      </c>
      <c r="Y3144">
        <v>187.52</v>
      </c>
    </row>
    <row r="3145" spans="1:245" x14ac:dyDescent="0.2">
      <c r="A3145">
        <v>50</v>
      </c>
      <c r="B3145">
        <v>0</v>
      </c>
      <c r="C3145">
        <v>0</v>
      </c>
      <c r="D3145">
        <v>1</v>
      </c>
      <c r="E3145">
        <v>224</v>
      </c>
      <c r="F3145">
        <f>ROUND(Source!AR3117,O3145)</f>
        <v>3738.16</v>
      </c>
      <c r="G3145" t="s">
        <v>118</v>
      </c>
      <c r="H3145" t="s">
        <v>119</v>
      </c>
      <c r="K3145">
        <v>224</v>
      </c>
      <c r="L3145">
        <v>27</v>
      </c>
      <c r="M3145">
        <v>3</v>
      </c>
      <c r="N3145" t="s">
        <v>3</v>
      </c>
      <c r="O3145">
        <v>2</v>
      </c>
      <c r="W3145">
        <v>3738.16</v>
      </c>
      <c r="X3145">
        <v>1</v>
      </c>
      <c r="Y3145">
        <v>3738.16</v>
      </c>
    </row>
    <row r="3147" spans="1:245" x14ac:dyDescent="0.2">
      <c r="A3147">
        <v>4</v>
      </c>
      <c r="B3147">
        <v>1</v>
      </c>
      <c r="D3147">
        <f>ROW(A3160)</f>
        <v>3160</v>
      </c>
      <c r="F3147" t="s">
        <v>13</v>
      </c>
      <c r="G3147" t="s">
        <v>697</v>
      </c>
      <c r="H3147" t="s">
        <v>3</v>
      </c>
      <c r="I3147">
        <v>0</v>
      </c>
      <c r="K3147">
        <v>0</v>
      </c>
      <c r="M3147" t="s">
        <v>3</v>
      </c>
      <c r="S3147">
        <v>0</v>
      </c>
      <c r="U3147" t="s">
        <v>3</v>
      </c>
      <c r="V3147">
        <v>0</v>
      </c>
      <c r="AB3147" t="s">
        <v>3</v>
      </c>
      <c r="AC3147" t="s">
        <v>3</v>
      </c>
      <c r="AD3147" t="s">
        <v>3</v>
      </c>
      <c r="AE3147" t="s">
        <v>3</v>
      </c>
      <c r="AF3147" t="s">
        <v>3</v>
      </c>
      <c r="AG3147" t="s">
        <v>3</v>
      </c>
      <c r="AP3147" t="s">
        <v>3</v>
      </c>
      <c r="AQ3147" t="s">
        <v>3</v>
      </c>
      <c r="AR3147" t="s">
        <v>3</v>
      </c>
      <c r="AZ3147" t="s">
        <v>3</v>
      </c>
      <c r="BB3147" t="s">
        <v>3</v>
      </c>
      <c r="BC3147" t="s">
        <v>3</v>
      </c>
      <c r="BD3147" t="s">
        <v>3</v>
      </c>
      <c r="BE3147" t="s">
        <v>3</v>
      </c>
      <c r="BF3147" t="s">
        <v>3</v>
      </c>
      <c r="BG3147" t="s">
        <v>3</v>
      </c>
      <c r="BH3147" t="s">
        <v>3</v>
      </c>
      <c r="BI3147" t="s">
        <v>3</v>
      </c>
      <c r="BJ3147" t="s">
        <v>3</v>
      </c>
      <c r="BK3147" t="s">
        <v>3</v>
      </c>
      <c r="BL3147" t="s">
        <v>3</v>
      </c>
      <c r="BM3147" t="s">
        <v>3</v>
      </c>
      <c r="BN3147" t="s">
        <v>3</v>
      </c>
      <c r="BO3147" t="s">
        <v>3</v>
      </c>
      <c r="BP3147" t="s">
        <v>3</v>
      </c>
      <c r="BX3147">
        <v>0</v>
      </c>
      <c r="CJ3147">
        <v>0</v>
      </c>
    </row>
    <row r="3149" spans="1:245" x14ac:dyDescent="0.2">
      <c r="A3149">
        <v>52</v>
      </c>
      <c r="B3149">
        <f t="shared" ref="B3149:G3149" si="2317">B3160</f>
        <v>1</v>
      </c>
      <c r="C3149">
        <f t="shared" si="2317"/>
        <v>4</v>
      </c>
      <c r="D3149">
        <f t="shared" si="2317"/>
        <v>3147</v>
      </c>
      <c r="E3149">
        <f t="shared" si="2317"/>
        <v>0</v>
      </c>
      <c r="F3149" t="str">
        <f t="shared" si="2317"/>
        <v>Новый раздел</v>
      </c>
      <c r="G3149" t="str">
        <f t="shared" si="2317"/>
        <v>Помещение 319 Кабинет биологии (теория)</v>
      </c>
      <c r="O3149">
        <f t="shared" ref="O3149:AT3149" si="2318">O3160</f>
        <v>2205.15</v>
      </c>
      <c r="P3149">
        <f t="shared" si="2318"/>
        <v>266.66000000000003</v>
      </c>
      <c r="Q3149">
        <f t="shared" si="2318"/>
        <v>63.37</v>
      </c>
      <c r="R3149">
        <f t="shared" si="2318"/>
        <v>30.47</v>
      </c>
      <c r="S3149">
        <f t="shared" si="2318"/>
        <v>1875.12</v>
      </c>
      <c r="T3149">
        <f t="shared" si="2318"/>
        <v>0</v>
      </c>
      <c r="U3149">
        <f t="shared" si="2318"/>
        <v>2.9668999999999999</v>
      </c>
      <c r="V3149">
        <f t="shared" si="2318"/>
        <v>0</v>
      </c>
      <c r="W3149">
        <f t="shared" si="2318"/>
        <v>0</v>
      </c>
      <c r="X3149">
        <f t="shared" si="2318"/>
        <v>1312.59</v>
      </c>
      <c r="Y3149">
        <f t="shared" si="2318"/>
        <v>187.52</v>
      </c>
      <c r="Z3149">
        <f t="shared" si="2318"/>
        <v>0</v>
      </c>
      <c r="AA3149">
        <f t="shared" si="2318"/>
        <v>0</v>
      </c>
      <c r="AB3149">
        <f t="shared" si="2318"/>
        <v>2205.15</v>
      </c>
      <c r="AC3149">
        <f t="shared" si="2318"/>
        <v>266.66000000000003</v>
      </c>
      <c r="AD3149">
        <f t="shared" si="2318"/>
        <v>63.37</v>
      </c>
      <c r="AE3149">
        <f t="shared" si="2318"/>
        <v>30.47</v>
      </c>
      <c r="AF3149">
        <f t="shared" si="2318"/>
        <v>1875.12</v>
      </c>
      <c r="AG3149">
        <f t="shared" si="2318"/>
        <v>0</v>
      </c>
      <c r="AH3149">
        <f t="shared" si="2318"/>
        <v>2.9668999999999999</v>
      </c>
      <c r="AI3149">
        <f t="shared" si="2318"/>
        <v>0</v>
      </c>
      <c r="AJ3149">
        <f t="shared" si="2318"/>
        <v>0</v>
      </c>
      <c r="AK3149">
        <f t="shared" si="2318"/>
        <v>1312.59</v>
      </c>
      <c r="AL3149">
        <f t="shared" si="2318"/>
        <v>187.52</v>
      </c>
      <c r="AM3149">
        <f t="shared" si="2318"/>
        <v>0</v>
      </c>
      <c r="AN3149">
        <f t="shared" si="2318"/>
        <v>0</v>
      </c>
      <c r="AO3149">
        <f t="shared" si="2318"/>
        <v>0</v>
      </c>
      <c r="AP3149">
        <f t="shared" si="2318"/>
        <v>0</v>
      </c>
      <c r="AQ3149">
        <f t="shared" si="2318"/>
        <v>0</v>
      </c>
      <c r="AR3149">
        <f t="shared" si="2318"/>
        <v>3738.16</v>
      </c>
      <c r="AS3149">
        <f t="shared" si="2318"/>
        <v>0</v>
      </c>
      <c r="AT3149">
        <f t="shared" si="2318"/>
        <v>0</v>
      </c>
      <c r="AU3149">
        <f t="shared" ref="AU3149:BZ3149" si="2319">AU3160</f>
        <v>3738.16</v>
      </c>
      <c r="AV3149">
        <f t="shared" si="2319"/>
        <v>266.66000000000003</v>
      </c>
      <c r="AW3149">
        <f t="shared" si="2319"/>
        <v>266.66000000000003</v>
      </c>
      <c r="AX3149">
        <f t="shared" si="2319"/>
        <v>0</v>
      </c>
      <c r="AY3149">
        <f t="shared" si="2319"/>
        <v>266.66000000000003</v>
      </c>
      <c r="AZ3149">
        <f t="shared" si="2319"/>
        <v>0</v>
      </c>
      <c r="BA3149">
        <f t="shared" si="2319"/>
        <v>0</v>
      </c>
      <c r="BB3149">
        <f t="shared" si="2319"/>
        <v>0</v>
      </c>
      <c r="BC3149">
        <f t="shared" si="2319"/>
        <v>0</v>
      </c>
      <c r="BD3149">
        <f t="shared" si="2319"/>
        <v>0</v>
      </c>
      <c r="BE3149">
        <f t="shared" si="2319"/>
        <v>0</v>
      </c>
      <c r="BF3149">
        <f t="shared" si="2319"/>
        <v>0</v>
      </c>
      <c r="BG3149">
        <f t="shared" si="2319"/>
        <v>0</v>
      </c>
      <c r="BH3149">
        <f t="shared" si="2319"/>
        <v>0</v>
      </c>
      <c r="BI3149">
        <f t="shared" si="2319"/>
        <v>0</v>
      </c>
      <c r="BJ3149">
        <f t="shared" si="2319"/>
        <v>0</v>
      </c>
      <c r="BK3149">
        <f t="shared" si="2319"/>
        <v>0</v>
      </c>
      <c r="BL3149">
        <f t="shared" si="2319"/>
        <v>0</v>
      </c>
      <c r="BM3149">
        <f t="shared" si="2319"/>
        <v>0</v>
      </c>
      <c r="BN3149">
        <f t="shared" si="2319"/>
        <v>0</v>
      </c>
      <c r="BO3149">
        <f t="shared" si="2319"/>
        <v>0</v>
      </c>
      <c r="BP3149">
        <f t="shared" si="2319"/>
        <v>0</v>
      </c>
      <c r="BQ3149">
        <f t="shared" si="2319"/>
        <v>0</v>
      </c>
      <c r="BR3149">
        <f t="shared" si="2319"/>
        <v>0</v>
      </c>
      <c r="BS3149">
        <f t="shared" si="2319"/>
        <v>0</v>
      </c>
      <c r="BT3149">
        <f t="shared" si="2319"/>
        <v>0</v>
      </c>
      <c r="BU3149">
        <f t="shared" si="2319"/>
        <v>0</v>
      </c>
      <c r="BV3149">
        <f t="shared" si="2319"/>
        <v>0</v>
      </c>
      <c r="BW3149">
        <f t="shared" si="2319"/>
        <v>0</v>
      </c>
      <c r="BX3149">
        <f t="shared" si="2319"/>
        <v>0</v>
      </c>
      <c r="BY3149">
        <f t="shared" si="2319"/>
        <v>0</v>
      </c>
      <c r="BZ3149">
        <f t="shared" si="2319"/>
        <v>0</v>
      </c>
      <c r="CA3149">
        <f t="shared" ref="CA3149:DF3149" si="2320">CA3160</f>
        <v>3738.16</v>
      </c>
      <c r="CB3149">
        <f t="shared" si="2320"/>
        <v>0</v>
      </c>
      <c r="CC3149">
        <f t="shared" si="2320"/>
        <v>0</v>
      </c>
      <c r="CD3149">
        <f t="shared" si="2320"/>
        <v>3738.16</v>
      </c>
      <c r="CE3149">
        <f t="shared" si="2320"/>
        <v>266.66000000000003</v>
      </c>
      <c r="CF3149">
        <f t="shared" si="2320"/>
        <v>266.66000000000003</v>
      </c>
      <c r="CG3149">
        <f t="shared" si="2320"/>
        <v>0</v>
      </c>
      <c r="CH3149">
        <f t="shared" si="2320"/>
        <v>266.66000000000003</v>
      </c>
      <c r="CI3149">
        <f t="shared" si="2320"/>
        <v>0</v>
      </c>
      <c r="CJ3149">
        <f t="shared" si="2320"/>
        <v>0</v>
      </c>
      <c r="CK3149">
        <f t="shared" si="2320"/>
        <v>0</v>
      </c>
      <c r="CL3149">
        <f t="shared" si="2320"/>
        <v>0</v>
      </c>
      <c r="CM3149">
        <f t="shared" si="2320"/>
        <v>0</v>
      </c>
      <c r="CN3149">
        <f t="shared" si="2320"/>
        <v>0</v>
      </c>
      <c r="CO3149">
        <f t="shared" si="2320"/>
        <v>0</v>
      </c>
      <c r="CP3149">
        <f t="shared" si="2320"/>
        <v>0</v>
      </c>
      <c r="CQ3149">
        <f t="shared" si="2320"/>
        <v>0</v>
      </c>
      <c r="CR3149">
        <f t="shared" si="2320"/>
        <v>0</v>
      </c>
      <c r="CS3149">
        <f t="shared" si="2320"/>
        <v>0</v>
      </c>
      <c r="CT3149">
        <f t="shared" si="2320"/>
        <v>0</v>
      </c>
      <c r="CU3149">
        <f t="shared" si="2320"/>
        <v>0</v>
      </c>
      <c r="CV3149">
        <f t="shared" si="2320"/>
        <v>0</v>
      </c>
      <c r="CW3149">
        <f t="shared" si="2320"/>
        <v>0</v>
      </c>
      <c r="CX3149">
        <f t="shared" si="2320"/>
        <v>0</v>
      </c>
      <c r="CY3149">
        <f t="shared" si="2320"/>
        <v>0</v>
      </c>
      <c r="CZ3149">
        <f t="shared" si="2320"/>
        <v>0</v>
      </c>
      <c r="DA3149">
        <f t="shared" si="2320"/>
        <v>0</v>
      </c>
      <c r="DB3149">
        <f t="shared" si="2320"/>
        <v>0</v>
      </c>
      <c r="DC3149">
        <f t="shared" si="2320"/>
        <v>0</v>
      </c>
      <c r="DD3149">
        <f t="shared" si="2320"/>
        <v>0</v>
      </c>
      <c r="DE3149">
        <f t="shared" si="2320"/>
        <v>0</v>
      </c>
      <c r="DF3149">
        <f t="shared" si="2320"/>
        <v>0</v>
      </c>
      <c r="DG3149">
        <f t="shared" ref="DG3149:EL3149" si="2321">DG3160</f>
        <v>0</v>
      </c>
      <c r="DH3149">
        <f t="shared" si="2321"/>
        <v>0</v>
      </c>
      <c r="DI3149">
        <f t="shared" si="2321"/>
        <v>0</v>
      </c>
      <c r="DJ3149">
        <f t="shared" si="2321"/>
        <v>0</v>
      </c>
      <c r="DK3149">
        <f t="shared" si="2321"/>
        <v>0</v>
      </c>
      <c r="DL3149">
        <f t="shared" si="2321"/>
        <v>0</v>
      </c>
      <c r="DM3149">
        <f t="shared" si="2321"/>
        <v>0</v>
      </c>
      <c r="DN3149">
        <f t="shared" si="2321"/>
        <v>0</v>
      </c>
      <c r="DO3149">
        <f t="shared" si="2321"/>
        <v>0</v>
      </c>
      <c r="DP3149">
        <f t="shared" si="2321"/>
        <v>0</v>
      </c>
      <c r="DQ3149">
        <f t="shared" si="2321"/>
        <v>0</v>
      </c>
      <c r="DR3149">
        <f t="shared" si="2321"/>
        <v>0</v>
      </c>
      <c r="DS3149">
        <f t="shared" si="2321"/>
        <v>0</v>
      </c>
      <c r="DT3149">
        <f t="shared" si="2321"/>
        <v>0</v>
      </c>
      <c r="DU3149">
        <f t="shared" si="2321"/>
        <v>0</v>
      </c>
      <c r="DV3149">
        <f t="shared" si="2321"/>
        <v>0</v>
      </c>
      <c r="DW3149">
        <f t="shared" si="2321"/>
        <v>0</v>
      </c>
      <c r="DX3149">
        <f t="shared" si="2321"/>
        <v>0</v>
      </c>
      <c r="DY3149">
        <f t="shared" si="2321"/>
        <v>0</v>
      </c>
      <c r="DZ3149">
        <f t="shared" si="2321"/>
        <v>0</v>
      </c>
      <c r="EA3149">
        <f t="shared" si="2321"/>
        <v>0</v>
      </c>
      <c r="EB3149">
        <f t="shared" si="2321"/>
        <v>0</v>
      </c>
      <c r="EC3149">
        <f t="shared" si="2321"/>
        <v>0</v>
      </c>
      <c r="ED3149">
        <f t="shared" si="2321"/>
        <v>0</v>
      </c>
      <c r="EE3149">
        <f t="shared" si="2321"/>
        <v>0</v>
      </c>
      <c r="EF3149">
        <f t="shared" si="2321"/>
        <v>0</v>
      </c>
      <c r="EG3149">
        <f t="shared" si="2321"/>
        <v>0</v>
      </c>
      <c r="EH3149">
        <f t="shared" si="2321"/>
        <v>0</v>
      </c>
      <c r="EI3149">
        <f t="shared" si="2321"/>
        <v>0</v>
      </c>
      <c r="EJ3149">
        <f t="shared" si="2321"/>
        <v>0</v>
      </c>
      <c r="EK3149">
        <f t="shared" si="2321"/>
        <v>0</v>
      </c>
      <c r="EL3149">
        <f t="shared" si="2321"/>
        <v>0</v>
      </c>
      <c r="EM3149">
        <f t="shared" ref="EM3149:FR3149" si="2322">EM3160</f>
        <v>0</v>
      </c>
      <c r="EN3149">
        <f t="shared" si="2322"/>
        <v>0</v>
      </c>
      <c r="EO3149">
        <f t="shared" si="2322"/>
        <v>0</v>
      </c>
      <c r="EP3149">
        <f t="shared" si="2322"/>
        <v>0</v>
      </c>
      <c r="EQ3149">
        <f t="shared" si="2322"/>
        <v>0</v>
      </c>
      <c r="ER3149">
        <f t="shared" si="2322"/>
        <v>0</v>
      </c>
      <c r="ES3149">
        <f t="shared" si="2322"/>
        <v>0</v>
      </c>
      <c r="ET3149">
        <f t="shared" si="2322"/>
        <v>0</v>
      </c>
      <c r="EU3149">
        <f t="shared" si="2322"/>
        <v>0</v>
      </c>
      <c r="EV3149">
        <f t="shared" si="2322"/>
        <v>0</v>
      </c>
      <c r="EW3149">
        <f t="shared" si="2322"/>
        <v>0</v>
      </c>
      <c r="EX3149">
        <f t="shared" si="2322"/>
        <v>0</v>
      </c>
      <c r="EY3149">
        <f t="shared" si="2322"/>
        <v>0</v>
      </c>
      <c r="EZ3149">
        <f t="shared" si="2322"/>
        <v>0</v>
      </c>
      <c r="FA3149">
        <f t="shared" si="2322"/>
        <v>0</v>
      </c>
      <c r="FB3149">
        <f t="shared" si="2322"/>
        <v>0</v>
      </c>
      <c r="FC3149">
        <f t="shared" si="2322"/>
        <v>0</v>
      </c>
      <c r="FD3149">
        <f t="shared" si="2322"/>
        <v>0</v>
      </c>
      <c r="FE3149">
        <f t="shared" si="2322"/>
        <v>0</v>
      </c>
      <c r="FF3149">
        <f t="shared" si="2322"/>
        <v>0</v>
      </c>
      <c r="FG3149">
        <f t="shared" si="2322"/>
        <v>0</v>
      </c>
      <c r="FH3149">
        <f t="shared" si="2322"/>
        <v>0</v>
      </c>
      <c r="FI3149">
        <f t="shared" si="2322"/>
        <v>0</v>
      </c>
      <c r="FJ3149">
        <f t="shared" si="2322"/>
        <v>0</v>
      </c>
      <c r="FK3149">
        <f t="shared" si="2322"/>
        <v>0</v>
      </c>
      <c r="FL3149">
        <f t="shared" si="2322"/>
        <v>0</v>
      </c>
      <c r="FM3149">
        <f t="shared" si="2322"/>
        <v>0</v>
      </c>
      <c r="FN3149">
        <f t="shared" si="2322"/>
        <v>0</v>
      </c>
      <c r="FO3149">
        <f t="shared" si="2322"/>
        <v>0</v>
      </c>
      <c r="FP3149">
        <f t="shared" si="2322"/>
        <v>0</v>
      </c>
      <c r="FQ3149">
        <f t="shared" si="2322"/>
        <v>0</v>
      </c>
      <c r="FR3149">
        <f t="shared" si="2322"/>
        <v>0</v>
      </c>
      <c r="FS3149">
        <f t="shared" ref="FS3149:GX3149" si="2323">FS3160</f>
        <v>0</v>
      </c>
      <c r="FT3149">
        <f t="shared" si="2323"/>
        <v>0</v>
      </c>
      <c r="FU3149">
        <f t="shared" si="2323"/>
        <v>0</v>
      </c>
      <c r="FV3149">
        <f t="shared" si="2323"/>
        <v>0</v>
      </c>
      <c r="FW3149">
        <f t="shared" si="2323"/>
        <v>0</v>
      </c>
      <c r="FX3149">
        <f t="shared" si="2323"/>
        <v>0</v>
      </c>
      <c r="FY3149">
        <f t="shared" si="2323"/>
        <v>0</v>
      </c>
      <c r="FZ3149">
        <f t="shared" si="2323"/>
        <v>0</v>
      </c>
      <c r="GA3149">
        <f t="shared" si="2323"/>
        <v>0</v>
      </c>
      <c r="GB3149">
        <f t="shared" si="2323"/>
        <v>0</v>
      </c>
      <c r="GC3149">
        <f t="shared" si="2323"/>
        <v>0</v>
      </c>
      <c r="GD3149">
        <f t="shared" si="2323"/>
        <v>0</v>
      </c>
      <c r="GE3149">
        <f t="shared" si="2323"/>
        <v>0</v>
      </c>
      <c r="GF3149">
        <f t="shared" si="2323"/>
        <v>0</v>
      </c>
      <c r="GG3149">
        <f t="shared" si="2323"/>
        <v>0</v>
      </c>
      <c r="GH3149">
        <f t="shared" si="2323"/>
        <v>0</v>
      </c>
      <c r="GI3149">
        <f t="shared" si="2323"/>
        <v>0</v>
      </c>
      <c r="GJ3149">
        <f t="shared" si="2323"/>
        <v>0</v>
      </c>
      <c r="GK3149">
        <f t="shared" si="2323"/>
        <v>0</v>
      </c>
      <c r="GL3149">
        <f t="shared" si="2323"/>
        <v>0</v>
      </c>
      <c r="GM3149">
        <f t="shared" si="2323"/>
        <v>0</v>
      </c>
      <c r="GN3149">
        <f t="shared" si="2323"/>
        <v>0</v>
      </c>
      <c r="GO3149">
        <f t="shared" si="2323"/>
        <v>0</v>
      </c>
      <c r="GP3149">
        <f t="shared" si="2323"/>
        <v>0</v>
      </c>
      <c r="GQ3149">
        <f t="shared" si="2323"/>
        <v>0</v>
      </c>
      <c r="GR3149">
        <f t="shared" si="2323"/>
        <v>0</v>
      </c>
      <c r="GS3149">
        <f t="shared" si="2323"/>
        <v>0</v>
      </c>
      <c r="GT3149">
        <f t="shared" si="2323"/>
        <v>0</v>
      </c>
      <c r="GU3149">
        <f t="shared" si="2323"/>
        <v>0</v>
      </c>
      <c r="GV3149">
        <f t="shared" si="2323"/>
        <v>0</v>
      </c>
      <c r="GW3149">
        <f t="shared" si="2323"/>
        <v>0</v>
      </c>
      <c r="GX3149">
        <f t="shared" si="2323"/>
        <v>0</v>
      </c>
    </row>
    <row r="3151" spans="1:245" x14ac:dyDescent="0.2">
      <c r="A3151">
        <v>17</v>
      </c>
      <c r="B3151">
        <v>1</v>
      </c>
      <c r="C3151">
        <f>ROW(SmtRes!A1004)</f>
        <v>1004</v>
      </c>
      <c r="D3151">
        <f>ROW(EtalonRes!A1004)</f>
        <v>1004</v>
      </c>
      <c r="E3151" t="s">
        <v>698</v>
      </c>
      <c r="F3151" t="s">
        <v>16</v>
      </c>
      <c r="G3151" t="s">
        <v>17</v>
      </c>
      <c r="H3151" t="s">
        <v>18</v>
      </c>
      <c r="I3151">
        <f>ROUND(5/100,9)</f>
        <v>0.05</v>
      </c>
      <c r="J3151">
        <v>0</v>
      </c>
      <c r="K3151">
        <f>ROUND(5/100,9)</f>
        <v>0.05</v>
      </c>
      <c r="O3151">
        <f t="shared" ref="O3151:O3158" si="2324">ROUND(CP3151,2)</f>
        <v>135.52000000000001</v>
      </c>
      <c r="P3151">
        <f t="shared" ref="P3151:P3158" si="2325">ROUND(CQ3151*I3151,2)</f>
        <v>0</v>
      </c>
      <c r="Q3151">
        <f t="shared" ref="Q3151:Q3158" si="2326">ROUND(CR3151*I3151,2)</f>
        <v>0</v>
      </c>
      <c r="R3151">
        <f t="shared" ref="R3151:R3158" si="2327">ROUND(CS3151*I3151,2)</f>
        <v>0</v>
      </c>
      <c r="S3151">
        <f t="shared" ref="S3151:S3158" si="2328">ROUND(CT3151*I3151,2)</f>
        <v>135.52000000000001</v>
      </c>
      <c r="T3151">
        <f t="shared" ref="T3151:T3158" si="2329">ROUND(CU3151*I3151,2)</f>
        <v>0</v>
      </c>
      <c r="U3151">
        <f t="shared" ref="U3151:U3158" si="2330">CV3151*I3151</f>
        <v>0.29199999999999998</v>
      </c>
      <c r="V3151">
        <f t="shared" ref="V3151:V3158" si="2331">CW3151*I3151</f>
        <v>0</v>
      </c>
      <c r="W3151">
        <f t="shared" ref="W3151:W3158" si="2332">ROUND(CX3151*I3151,2)</f>
        <v>0</v>
      </c>
      <c r="X3151">
        <f t="shared" ref="X3151:Y3158" si="2333">ROUND(CY3151,2)</f>
        <v>94.86</v>
      </c>
      <c r="Y3151">
        <f t="shared" si="2333"/>
        <v>13.55</v>
      </c>
      <c r="AA3151">
        <v>35364244</v>
      </c>
      <c r="AB3151">
        <f t="shared" ref="AB3151:AB3158" si="2334">ROUND((AC3151+AD3151+AF3151),6)</f>
        <v>2710.46</v>
      </c>
      <c r="AC3151">
        <f t="shared" ref="AC3151:AC3158" si="2335">ROUND((ES3151),6)</f>
        <v>0</v>
      </c>
      <c r="AD3151">
        <f t="shared" ref="AD3151:AD3158" si="2336">ROUND((((ET3151)-(EU3151))+AE3151),6)</f>
        <v>0</v>
      </c>
      <c r="AE3151">
        <f t="shared" ref="AE3151:AF3158" si="2337">ROUND((EU3151),6)</f>
        <v>0</v>
      </c>
      <c r="AF3151">
        <f t="shared" si="2337"/>
        <v>2710.46</v>
      </c>
      <c r="AG3151">
        <f t="shared" ref="AG3151:AG3158" si="2338">ROUND((AP3151),6)</f>
        <v>0</v>
      </c>
      <c r="AH3151">
        <f t="shared" ref="AH3151:AI3158" si="2339">(EW3151)</f>
        <v>5.84</v>
      </c>
      <c r="AI3151">
        <f t="shared" si="2339"/>
        <v>0</v>
      </c>
      <c r="AJ3151">
        <f t="shared" ref="AJ3151:AJ3158" si="2340">(AS3151)</f>
        <v>0</v>
      </c>
      <c r="AK3151">
        <v>2710.46</v>
      </c>
      <c r="AL3151">
        <v>0</v>
      </c>
      <c r="AM3151">
        <v>0</v>
      </c>
      <c r="AN3151">
        <v>0</v>
      </c>
      <c r="AO3151">
        <v>2710.46</v>
      </c>
      <c r="AP3151">
        <v>0</v>
      </c>
      <c r="AQ3151">
        <v>5.84</v>
      </c>
      <c r="AR3151">
        <v>0</v>
      </c>
      <c r="AS3151">
        <v>0</v>
      </c>
      <c r="AT3151">
        <v>70</v>
      </c>
      <c r="AU3151">
        <v>10</v>
      </c>
      <c r="AV3151">
        <v>1</v>
      </c>
      <c r="AW3151">
        <v>1</v>
      </c>
      <c r="AZ3151">
        <v>1</v>
      </c>
      <c r="BA3151">
        <v>1</v>
      </c>
      <c r="BB3151">
        <v>1</v>
      </c>
      <c r="BC3151">
        <v>1</v>
      </c>
      <c r="BD3151" t="s">
        <v>3</v>
      </c>
      <c r="BE3151" t="s">
        <v>3</v>
      </c>
      <c r="BF3151" t="s">
        <v>3</v>
      </c>
      <c r="BG3151" t="s">
        <v>3</v>
      </c>
      <c r="BH3151">
        <v>0</v>
      </c>
      <c r="BI3151">
        <v>4</v>
      </c>
      <c r="BJ3151" t="s">
        <v>19</v>
      </c>
      <c r="BM3151">
        <v>0</v>
      </c>
      <c r="BN3151">
        <v>0</v>
      </c>
      <c r="BO3151" t="s">
        <v>3</v>
      </c>
      <c r="BP3151">
        <v>0</v>
      </c>
      <c r="BQ3151">
        <v>1</v>
      </c>
      <c r="BR3151">
        <v>0</v>
      </c>
      <c r="BS3151">
        <v>1</v>
      </c>
      <c r="BT3151">
        <v>1</v>
      </c>
      <c r="BU3151">
        <v>1</v>
      </c>
      <c r="BV3151">
        <v>1</v>
      </c>
      <c r="BW3151">
        <v>1</v>
      </c>
      <c r="BX3151">
        <v>1</v>
      </c>
      <c r="BY3151" t="s">
        <v>3</v>
      </c>
      <c r="BZ3151">
        <v>70</v>
      </c>
      <c r="CA3151">
        <v>10</v>
      </c>
      <c r="CB3151" t="s">
        <v>3</v>
      </c>
      <c r="CE3151">
        <v>0</v>
      </c>
      <c r="CF3151">
        <v>0</v>
      </c>
      <c r="CG3151">
        <v>0</v>
      </c>
      <c r="CM3151">
        <v>0</v>
      </c>
      <c r="CN3151" t="s">
        <v>3</v>
      </c>
      <c r="CO3151">
        <v>0</v>
      </c>
      <c r="CP3151">
        <f t="shared" ref="CP3151:CP3158" si="2341">(P3151+Q3151+S3151)</f>
        <v>135.52000000000001</v>
      </c>
      <c r="CQ3151">
        <f t="shared" ref="CQ3151:CQ3158" si="2342">(AC3151*BC3151*AW3151)</f>
        <v>0</v>
      </c>
      <c r="CR3151">
        <f t="shared" ref="CR3151:CR3158" si="2343">((((ET3151)*BB3151-(EU3151)*BS3151)+AE3151*BS3151)*AV3151)</f>
        <v>0</v>
      </c>
      <c r="CS3151">
        <f t="shared" ref="CS3151:CS3158" si="2344">(AE3151*BS3151*AV3151)</f>
        <v>0</v>
      </c>
      <c r="CT3151">
        <f t="shared" ref="CT3151:CT3158" si="2345">(AF3151*BA3151*AV3151)</f>
        <v>2710.46</v>
      </c>
      <c r="CU3151">
        <f t="shared" ref="CU3151:CU3158" si="2346">AG3151</f>
        <v>0</v>
      </c>
      <c r="CV3151">
        <f t="shared" ref="CV3151:CV3158" si="2347">(AH3151*AV3151)</f>
        <v>5.84</v>
      </c>
      <c r="CW3151">
        <f t="shared" ref="CW3151:CX3158" si="2348">AI3151</f>
        <v>0</v>
      </c>
      <c r="CX3151">
        <f t="shared" si="2348"/>
        <v>0</v>
      </c>
      <c r="CY3151">
        <f t="shared" ref="CY3151:CY3158" si="2349">((S3151*BZ3151)/100)</f>
        <v>94.864000000000019</v>
      </c>
      <c r="CZ3151">
        <f t="shared" ref="CZ3151:CZ3158" si="2350">((S3151*CA3151)/100)</f>
        <v>13.552</v>
      </c>
      <c r="DC3151" t="s">
        <v>3</v>
      </c>
      <c r="DD3151" t="s">
        <v>3</v>
      </c>
      <c r="DE3151" t="s">
        <v>3</v>
      </c>
      <c r="DF3151" t="s">
        <v>3</v>
      </c>
      <c r="DG3151" t="s">
        <v>3</v>
      </c>
      <c r="DH3151" t="s">
        <v>3</v>
      </c>
      <c r="DI3151" t="s">
        <v>3</v>
      </c>
      <c r="DJ3151" t="s">
        <v>3</v>
      </c>
      <c r="DK3151" t="s">
        <v>3</v>
      </c>
      <c r="DL3151" t="s">
        <v>3</v>
      </c>
      <c r="DM3151" t="s">
        <v>3</v>
      </c>
      <c r="DN3151">
        <v>0</v>
      </c>
      <c r="DO3151">
        <v>0</v>
      </c>
      <c r="DP3151">
        <v>1</v>
      </c>
      <c r="DQ3151">
        <v>1</v>
      </c>
      <c r="DU3151">
        <v>1010</v>
      </c>
      <c r="DV3151" t="s">
        <v>18</v>
      </c>
      <c r="DW3151" t="s">
        <v>18</v>
      </c>
      <c r="DX3151">
        <v>100</v>
      </c>
      <c r="DZ3151" t="s">
        <v>3</v>
      </c>
      <c r="EA3151" t="s">
        <v>3</v>
      </c>
      <c r="EB3151" t="s">
        <v>3</v>
      </c>
      <c r="EC3151" t="s">
        <v>3</v>
      </c>
      <c r="EE3151">
        <v>35096056</v>
      </c>
      <c r="EF3151">
        <v>1</v>
      </c>
      <c r="EG3151" t="s">
        <v>20</v>
      </c>
      <c r="EH3151">
        <v>0</v>
      </c>
      <c r="EI3151" t="s">
        <v>3</v>
      </c>
      <c r="EJ3151">
        <v>4</v>
      </c>
      <c r="EK3151">
        <v>0</v>
      </c>
      <c r="EL3151" t="s">
        <v>21</v>
      </c>
      <c r="EM3151" t="s">
        <v>22</v>
      </c>
      <c r="EO3151" t="s">
        <v>3</v>
      </c>
      <c r="EQ3151">
        <v>0</v>
      </c>
      <c r="ER3151">
        <v>2710.46</v>
      </c>
      <c r="ES3151">
        <v>0</v>
      </c>
      <c r="ET3151">
        <v>0</v>
      </c>
      <c r="EU3151">
        <v>0</v>
      </c>
      <c r="EV3151">
        <v>2710.46</v>
      </c>
      <c r="EW3151">
        <v>5.84</v>
      </c>
      <c r="EX3151">
        <v>0</v>
      </c>
      <c r="EY3151">
        <v>0</v>
      </c>
      <c r="FQ3151">
        <v>0</v>
      </c>
      <c r="FR3151">
        <v>0</v>
      </c>
      <c r="FS3151">
        <v>0</v>
      </c>
      <c r="FX3151">
        <v>70</v>
      </c>
      <c r="FY3151">
        <v>10</v>
      </c>
      <c r="GA3151" t="s">
        <v>3</v>
      </c>
      <c r="GD3151">
        <v>0</v>
      </c>
      <c r="GF3151">
        <v>-931379651</v>
      </c>
      <c r="GG3151">
        <v>2</v>
      </c>
      <c r="GH3151">
        <v>1</v>
      </c>
      <c r="GI3151">
        <v>-2</v>
      </c>
      <c r="GJ3151">
        <v>0</v>
      </c>
      <c r="GK3151">
        <f>ROUND(R3151*(R12)/100,2)</f>
        <v>0</v>
      </c>
      <c r="GL3151">
        <f t="shared" ref="GL3151:GL3158" si="2351">ROUND(IF(AND(BH3151=3,BI3151=3,FS3151&lt;&gt;0),P3151,0),2)</f>
        <v>0</v>
      </c>
      <c r="GM3151">
        <f t="shared" ref="GM3151:GM3158" si="2352">ROUND(O3151+X3151+Y3151+GK3151,2)+GX3151</f>
        <v>243.93</v>
      </c>
      <c r="GN3151">
        <f t="shared" ref="GN3151:GN3158" si="2353">IF(OR(BI3151=0,BI3151=1),GM3151-GX3151,0)</f>
        <v>0</v>
      </c>
      <c r="GO3151">
        <f t="shared" ref="GO3151:GO3158" si="2354">IF(BI3151=2,GM3151-GX3151,0)</f>
        <v>0</v>
      </c>
      <c r="GP3151">
        <f t="shared" ref="GP3151:GP3158" si="2355">IF(BI3151=4,GM3151-GX3151,0)</f>
        <v>243.93</v>
      </c>
      <c r="GR3151">
        <v>0</v>
      </c>
      <c r="GS3151">
        <v>3</v>
      </c>
      <c r="GT3151">
        <v>0</v>
      </c>
      <c r="GU3151" t="s">
        <v>3</v>
      </c>
      <c r="GV3151">
        <f t="shared" ref="GV3151:GV3158" si="2356">ROUND((GT3151),6)</f>
        <v>0</v>
      </c>
      <c r="GW3151">
        <v>1</v>
      </c>
      <c r="GX3151">
        <f t="shared" ref="GX3151:GX3158" si="2357">ROUND(HC3151*I3151,2)</f>
        <v>0</v>
      </c>
      <c r="HA3151">
        <v>0</v>
      </c>
      <c r="HB3151">
        <v>0</v>
      </c>
      <c r="HC3151">
        <f t="shared" ref="HC3151:HC3158" si="2358">GV3151*GW3151</f>
        <v>0</v>
      </c>
      <c r="HE3151" t="s">
        <v>3</v>
      </c>
      <c r="HF3151" t="s">
        <v>3</v>
      </c>
      <c r="HM3151" t="s">
        <v>3</v>
      </c>
      <c r="HN3151" t="s">
        <v>3</v>
      </c>
      <c r="HO3151" t="s">
        <v>3</v>
      </c>
      <c r="HP3151" t="s">
        <v>3</v>
      </c>
      <c r="HQ3151" t="s">
        <v>3</v>
      </c>
      <c r="HS3151">
        <v>0</v>
      </c>
      <c r="IK3151">
        <v>0</v>
      </c>
    </row>
    <row r="3152" spans="1:245" x14ac:dyDescent="0.2">
      <c r="A3152">
        <v>17</v>
      </c>
      <c r="B3152">
        <v>1</v>
      </c>
      <c r="C3152">
        <f>ROW(SmtRes!A1008)</f>
        <v>1008</v>
      </c>
      <c r="D3152">
        <f>ROW(EtalonRes!A1008)</f>
        <v>1008</v>
      </c>
      <c r="E3152" t="s">
        <v>699</v>
      </c>
      <c r="F3152" t="s">
        <v>227</v>
      </c>
      <c r="G3152" t="s">
        <v>228</v>
      </c>
      <c r="H3152" t="s">
        <v>229</v>
      </c>
      <c r="I3152">
        <f>ROUND(2/10,9)</f>
        <v>0.2</v>
      </c>
      <c r="J3152">
        <v>0</v>
      </c>
      <c r="K3152">
        <f>ROUND(2/10,9)</f>
        <v>0.2</v>
      </c>
      <c r="O3152">
        <f t="shared" si="2324"/>
        <v>85.31</v>
      </c>
      <c r="P3152">
        <f t="shared" si="2325"/>
        <v>22.46</v>
      </c>
      <c r="Q3152">
        <f t="shared" si="2326"/>
        <v>1.8</v>
      </c>
      <c r="R3152">
        <f t="shared" si="2327"/>
        <v>0.03</v>
      </c>
      <c r="S3152">
        <f t="shared" si="2328"/>
        <v>61.05</v>
      </c>
      <c r="T3152">
        <f t="shared" si="2329"/>
        <v>0</v>
      </c>
      <c r="U3152">
        <f t="shared" si="2330"/>
        <v>8.4000000000000005E-2</v>
      </c>
      <c r="V3152">
        <f t="shared" si="2331"/>
        <v>0</v>
      </c>
      <c r="W3152">
        <f t="shared" si="2332"/>
        <v>0</v>
      </c>
      <c r="X3152">
        <f t="shared" si="2333"/>
        <v>42.74</v>
      </c>
      <c r="Y3152">
        <f t="shared" si="2333"/>
        <v>6.11</v>
      </c>
      <c r="AA3152">
        <v>35364244</v>
      </c>
      <c r="AB3152">
        <f t="shared" si="2334"/>
        <v>426.58</v>
      </c>
      <c r="AC3152">
        <f t="shared" si="2335"/>
        <v>112.32</v>
      </c>
      <c r="AD3152">
        <f t="shared" si="2336"/>
        <v>8.99</v>
      </c>
      <c r="AE3152">
        <f t="shared" si="2337"/>
        <v>0.13</v>
      </c>
      <c r="AF3152">
        <f t="shared" si="2337"/>
        <v>305.27</v>
      </c>
      <c r="AG3152">
        <f t="shared" si="2338"/>
        <v>0</v>
      </c>
      <c r="AH3152">
        <f t="shared" si="2339"/>
        <v>0.42</v>
      </c>
      <c r="AI3152">
        <f t="shared" si="2339"/>
        <v>0</v>
      </c>
      <c r="AJ3152">
        <f t="shared" si="2340"/>
        <v>0</v>
      </c>
      <c r="AK3152">
        <v>426.58</v>
      </c>
      <c r="AL3152">
        <v>112.32</v>
      </c>
      <c r="AM3152">
        <v>8.99</v>
      </c>
      <c r="AN3152">
        <v>0.13</v>
      </c>
      <c r="AO3152">
        <v>305.27</v>
      </c>
      <c r="AP3152">
        <v>0</v>
      </c>
      <c r="AQ3152">
        <v>0.42</v>
      </c>
      <c r="AR3152">
        <v>0</v>
      </c>
      <c r="AS3152">
        <v>0</v>
      </c>
      <c r="AT3152">
        <v>70</v>
      </c>
      <c r="AU3152">
        <v>10</v>
      </c>
      <c r="AV3152">
        <v>1</v>
      </c>
      <c r="AW3152">
        <v>1</v>
      </c>
      <c r="AZ3152">
        <v>1</v>
      </c>
      <c r="BA3152">
        <v>1</v>
      </c>
      <c r="BB3152">
        <v>1</v>
      </c>
      <c r="BC3152">
        <v>1</v>
      </c>
      <c r="BD3152" t="s">
        <v>3</v>
      </c>
      <c r="BE3152" t="s">
        <v>3</v>
      </c>
      <c r="BF3152" t="s">
        <v>3</v>
      </c>
      <c r="BG3152" t="s">
        <v>3</v>
      </c>
      <c r="BH3152">
        <v>0</v>
      </c>
      <c r="BI3152">
        <v>4</v>
      </c>
      <c r="BJ3152" t="s">
        <v>230</v>
      </c>
      <c r="BM3152">
        <v>0</v>
      </c>
      <c r="BN3152">
        <v>0</v>
      </c>
      <c r="BO3152" t="s">
        <v>3</v>
      </c>
      <c r="BP3152">
        <v>0</v>
      </c>
      <c r="BQ3152">
        <v>1</v>
      </c>
      <c r="BR3152">
        <v>0</v>
      </c>
      <c r="BS3152">
        <v>1</v>
      </c>
      <c r="BT3152">
        <v>1</v>
      </c>
      <c r="BU3152">
        <v>1</v>
      </c>
      <c r="BV3152">
        <v>1</v>
      </c>
      <c r="BW3152">
        <v>1</v>
      </c>
      <c r="BX3152">
        <v>1</v>
      </c>
      <c r="BY3152" t="s">
        <v>3</v>
      </c>
      <c r="BZ3152">
        <v>70</v>
      </c>
      <c r="CA3152">
        <v>10</v>
      </c>
      <c r="CB3152" t="s">
        <v>3</v>
      </c>
      <c r="CE3152">
        <v>0</v>
      </c>
      <c r="CF3152">
        <v>0</v>
      </c>
      <c r="CG3152">
        <v>0</v>
      </c>
      <c r="CM3152">
        <v>0</v>
      </c>
      <c r="CN3152" t="s">
        <v>3</v>
      </c>
      <c r="CO3152">
        <v>0</v>
      </c>
      <c r="CP3152">
        <f t="shared" si="2341"/>
        <v>85.31</v>
      </c>
      <c r="CQ3152">
        <f t="shared" si="2342"/>
        <v>112.32</v>
      </c>
      <c r="CR3152">
        <f t="shared" si="2343"/>
        <v>8.99</v>
      </c>
      <c r="CS3152">
        <f t="shared" si="2344"/>
        <v>0.13</v>
      </c>
      <c r="CT3152">
        <f t="shared" si="2345"/>
        <v>305.27</v>
      </c>
      <c r="CU3152">
        <f t="shared" si="2346"/>
        <v>0</v>
      </c>
      <c r="CV3152">
        <f t="shared" si="2347"/>
        <v>0.42</v>
      </c>
      <c r="CW3152">
        <f t="shared" si="2348"/>
        <v>0</v>
      </c>
      <c r="CX3152">
        <f t="shared" si="2348"/>
        <v>0</v>
      </c>
      <c r="CY3152">
        <f t="shared" si="2349"/>
        <v>42.734999999999999</v>
      </c>
      <c r="CZ3152">
        <f t="shared" si="2350"/>
        <v>6.1050000000000004</v>
      </c>
      <c r="DC3152" t="s">
        <v>3</v>
      </c>
      <c r="DD3152" t="s">
        <v>3</v>
      </c>
      <c r="DE3152" t="s">
        <v>3</v>
      </c>
      <c r="DF3152" t="s">
        <v>3</v>
      </c>
      <c r="DG3152" t="s">
        <v>3</v>
      </c>
      <c r="DH3152" t="s">
        <v>3</v>
      </c>
      <c r="DI3152" t="s">
        <v>3</v>
      </c>
      <c r="DJ3152" t="s">
        <v>3</v>
      </c>
      <c r="DK3152" t="s">
        <v>3</v>
      </c>
      <c r="DL3152" t="s">
        <v>3</v>
      </c>
      <c r="DM3152" t="s">
        <v>3</v>
      </c>
      <c r="DN3152">
        <v>0</v>
      </c>
      <c r="DO3152">
        <v>0</v>
      </c>
      <c r="DP3152">
        <v>1</v>
      </c>
      <c r="DQ3152">
        <v>1</v>
      </c>
      <c r="DU3152">
        <v>1013</v>
      </c>
      <c r="DV3152" t="s">
        <v>229</v>
      </c>
      <c r="DW3152" t="s">
        <v>229</v>
      </c>
      <c r="DX3152">
        <v>1</v>
      </c>
      <c r="DZ3152" t="s">
        <v>3</v>
      </c>
      <c r="EA3152" t="s">
        <v>3</v>
      </c>
      <c r="EB3152" t="s">
        <v>3</v>
      </c>
      <c r="EC3152" t="s">
        <v>3</v>
      </c>
      <c r="EE3152">
        <v>35096056</v>
      </c>
      <c r="EF3152">
        <v>1</v>
      </c>
      <c r="EG3152" t="s">
        <v>20</v>
      </c>
      <c r="EH3152">
        <v>0</v>
      </c>
      <c r="EI3152" t="s">
        <v>3</v>
      </c>
      <c r="EJ3152">
        <v>4</v>
      </c>
      <c r="EK3152">
        <v>0</v>
      </c>
      <c r="EL3152" t="s">
        <v>21</v>
      </c>
      <c r="EM3152" t="s">
        <v>22</v>
      </c>
      <c r="EO3152" t="s">
        <v>3</v>
      </c>
      <c r="EQ3152">
        <v>0</v>
      </c>
      <c r="ER3152">
        <v>426.58</v>
      </c>
      <c r="ES3152">
        <v>112.32</v>
      </c>
      <c r="ET3152">
        <v>8.99</v>
      </c>
      <c r="EU3152">
        <v>0.13</v>
      </c>
      <c r="EV3152">
        <v>305.27</v>
      </c>
      <c r="EW3152">
        <v>0.42</v>
      </c>
      <c r="EX3152">
        <v>0</v>
      </c>
      <c r="EY3152">
        <v>0</v>
      </c>
      <c r="FQ3152">
        <v>0</v>
      </c>
      <c r="FR3152">
        <v>0</v>
      </c>
      <c r="FS3152">
        <v>0</v>
      </c>
      <c r="FX3152">
        <v>70</v>
      </c>
      <c r="FY3152">
        <v>10</v>
      </c>
      <c r="GA3152" t="s">
        <v>3</v>
      </c>
      <c r="GD3152">
        <v>0</v>
      </c>
      <c r="GF3152">
        <v>94825724</v>
      </c>
      <c r="GG3152">
        <v>2</v>
      </c>
      <c r="GH3152">
        <v>1</v>
      </c>
      <c r="GI3152">
        <v>-2</v>
      </c>
      <c r="GJ3152">
        <v>0</v>
      </c>
      <c r="GK3152">
        <f>ROUND(R3152*(R12)/100,2)</f>
        <v>0.03</v>
      </c>
      <c r="GL3152">
        <f t="shared" si="2351"/>
        <v>0</v>
      </c>
      <c r="GM3152">
        <f t="shared" si="2352"/>
        <v>134.19</v>
      </c>
      <c r="GN3152">
        <f t="shared" si="2353"/>
        <v>0</v>
      </c>
      <c r="GO3152">
        <f t="shared" si="2354"/>
        <v>0</v>
      </c>
      <c r="GP3152">
        <f t="shared" si="2355"/>
        <v>134.19</v>
      </c>
      <c r="GR3152">
        <v>0</v>
      </c>
      <c r="GS3152">
        <v>3</v>
      </c>
      <c r="GT3152">
        <v>0</v>
      </c>
      <c r="GU3152" t="s">
        <v>3</v>
      </c>
      <c r="GV3152">
        <f t="shared" si="2356"/>
        <v>0</v>
      </c>
      <c r="GW3152">
        <v>1</v>
      </c>
      <c r="GX3152">
        <f t="shared" si="2357"/>
        <v>0</v>
      </c>
      <c r="HA3152">
        <v>0</v>
      </c>
      <c r="HB3152">
        <v>0</v>
      </c>
      <c r="HC3152">
        <f t="shared" si="2358"/>
        <v>0</v>
      </c>
      <c r="HE3152" t="s">
        <v>3</v>
      </c>
      <c r="HF3152" t="s">
        <v>3</v>
      </c>
      <c r="HM3152" t="s">
        <v>3</v>
      </c>
      <c r="HN3152" t="s">
        <v>3</v>
      </c>
      <c r="HO3152" t="s">
        <v>3</v>
      </c>
      <c r="HP3152" t="s">
        <v>3</v>
      </c>
      <c r="HQ3152" t="s">
        <v>3</v>
      </c>
      <c r="HS3152">
        <v>0</v>
      </c>
      <c r="IK3152">
        <v>0</v>
      </c>
    </row>
    <row r="3153" spans="1:245" x14ac:dyDescent="0.2">
      <c r="A3153">
        <v>17</v>
      </c>
      <c r="B3153">
        <v>1</v>
      </c>
      <c r="C3153">
        <f>ROW(SmtRes!A1011)</f>
        <v>1011</v>
      </c>
      <c r="D3153">
        <f>ROW(EtalonRes!A1011)</f>
        <v>1011</v>
      </c>
      <c r="E3153" t="s">
        <v>700</v>
      </c>
      <c r="F3153" t="s">
        <v>232</v>
      </c>
      <c r="G3153" t="s">
        <v>233</v>
      </c>
      <c r="H3153" t="s">
        <v>26</v>
      </c>
      <c r="I3153">
        <f>ROUND(1/100,9)</f>
        <v>0.01</v>
      </c>
      <c r="J3153">
        <v>0</v>
      </c>
      <c r="K3153">
        <f>ROUND(1/100,9)</f>
        <v>0.01</v>
      </c>
      <c r="O3153">
        <f t="shared" si="2324"/>
        <v>142.13999999999999</v>
      </c>
      <c r="P3153">
        <f t="shared" si="2325"/>
        <v>0</v>
      </c>
      <c r="Q3153">
        <f t="shared" si="2326"/>
        <v>59.94</v>
      </c>
      <c r="R3153">
        <f t="shared" si="2327"/>
        <v>30.4</v>
      </c>
      <c r="S3153">
        <f t="shared" si="2328"/>
        <v>82.2</v>
      </c>
      <c r="T3153">
        <f t="shared" si="2329"/>
        <v>0</v>
      </c>
      <c r="U3153">
        <f t="shared" si="2330"/>
        <v>0.14000000000000001</v>
      </c>
      <c r="V3153">
        <f t="shared" si="2331"/>
        <v>0</v>
      </c>
      <c r="W3153">
        <f t="shared" si="2332"/>
        <v>0</v>
      </c>
      <c r="X3153">
        <f t="shared" si="2333"/>
        <v>57.54</v>
      </c>
      <c r="Y3153">
        <f t="shared" si="2333"/>
        <v>8.2200000000000006</v>
      </c>
      <c r="AA3153">
        <v>35364244</v>
      </c>
      <c r="AB3153">
        <f t="shared" si="2334"/>
        <v>14213.53</v>
      </c>
      <c r="AC3153">
        <f t="shared" si="2335"/>
        <v>0</v>
      </c>
      <c r="AD3153">
        <f t="shared" si="2336"/>
        <v>5993.85</v>
      </c>
      <c r="AE3153">
        <f t="shared" si="2337"/>
        <v>3040.45</v>
      </c>
      <c r="AF3153">
        <f t="shared" si="2337"/>
        <v>8219.68</v>
      </c>
      <c r="AG3153">
        <f t="shared" si="2338"/>
        <v>0</v>
      </c>
      <c r="AH3153">
        <f t="shared" si="2339"/>
        <v>14</v>
      </c>
      <c r="AI3153">
        <f t="shared" si="2339"/>
        <v>0</v>
      </c>
      <c r="AJ3153">
        <f t="shared" si="2340"/>
        <v>0</v>
      </c>
      <c r="AK3153">
        <v>14213.53</v>
      </c>
      <c r="AL3153">
        <v>0</v>
      </c>
      <c r="AM3153">
        <v>5993.85</v>
      </c>
      <c r="AN3153">
        <v>3040.45</v>
      </c>
      <c r="AO3153">
        <v>8219.68</v>
      </c>
      <c r="AP3153">
        <v>0</v>
      </c>
      <c r="AQ3153">
        <v>14</v>
      </c>
      <c r="AR3153">
        <v>0</v>
      </c>
      <c r="AS3153">
        <v>0</v>
      </c>
      <c r="AT3153">
        <v>70</v>
      </c>
      <c r="AU3153">
        <v>10</v>
      </c>
      <c r="AV3153">
        <v>1</v>
      </c>
      <c r="AW3153">
        <v>1</v>
      </c>
      <c r="AZ3153">
        <v>1</v>
      </c>
      <c r="BA3153">
        <v>1</v>
      </c>
      <c r="BB3153">
        <v>1</v>
      </c>
      <c r="BC3153">
        <v>1</v>
      </c>
      <c r="BD3153" t="s">
        <v>3</v>
      </c>
      <c r="BE3153" t="s">
        <v>3</v>
      </c>
      <c r="BF3153" t="s">
        <v>3</v>
      </c>
      <c r="BG3153" t="s">
        <v>3</v>
      </c>
      <c r="BH3153">
        <v>0</v>
      </c>
      <c r="BI3153">
        <v>4</v>
      </c>
      <c r="BJ3153" t="s">
        <v>234</v>
      </c>
      <c r="BM3153">
        <v>0</v>
      </c>
      <c r="BN3153">
        <v>0</v>
      </c>
      <c r="BO3153" t="s">
        <v>3</v>
      </c>
      <c r="BP3153">
        <v>0</v>
      </c>
      <c r="BQ3153">
        <v>1</v>
      </c>
      <c r="BR3153">
        <v>0</v>
      </c>
      <c r="BS3153">
        <v>1</v>
      </c>
      <c r="BT3153">
        <v>1</v>
      </c>
      <c r="BU3153">
        <v>1</v>
      </c>
      <c r="BV3153">
        <v>1</v>
      </c>
      <c r="BW3153">
        <v>1</v>
      </c>
      <c r="BX3153">
        <v>1</v>
      </c>
      <c r="BY3153" t="s">
        <v>3</v>
      </c>
      <c r="BZ3153">
        <v>70</v>
      </c>
      <c r="CA3153">
        <v>10</v>
      </c>
      <c r="CB3153" t="s">
        <v>3</v>
      </c>
      <c r="CE3153">
        <v>0</v>
      </c>
      <c r="CF3153">
        <v>0</v>
      </c>
      <c r="CG3153">
        <v>0</v>
      </c>
      <c r="CM3153">
        <v>0</v>
      </c>
      <c r="CN3153" t="s">
        <v>3</v>
      </c>
      <c r="CO3153">
        <v>0</v>
      </c>
      <c r="CP3153">
        <f t="shared" si="2341"/>
        <v>142.13999999999999</v>
      </c>
      <c r="CQ3153">
        <f t="shared" si="2342"/>
        <v>0</v>
      </c>
      <c r="CR3153">
        <f t="shared" si="2343"/>
        <v>5993.85</v>
      </c>
      <c r="CS3153">
        <f t="shared" si="2344"/>
        <v>3040.45</v>
      </c>
      <c r="CT3153">
        <f t="shared" si="2345"/>
        <v>8219.68</v>
      </c>
      <c r="CU3153">
        <f t="shared" si="2346"/>
        <v>0</v>
      </c>
      <c r="CV3153">
        <f t="shared" si="2347"/>
        <v>14</v>
      </c>
      <c r="CW3153">
        <f t="shared" si="2348"/>
        <v>0</v>
      </c>
      <c r="CX3153">
        <f t="shared" si="2348"/>
        <v>0</v>
      </c>
      <c r="CY3153">
        <f t="shared" si="2349"/>
        <v>57.54</v>
      </c>
      <c r="CZ3153">
        <f t="shared" si="2350"/>
        <v>8.2200000000000006</v>
      </c>
      <c r="DC3153" t="s">
        <v>3</v>
      </c>
      <c r="DD3153" t="s">
        <v>3</v>
      </c>
      <c r="DE3153" t="s">
        <v>3</v>
      </c>
      <c r="DF3153" t="s">
        <v>3</v>
      </c>
      <c r="DG3153" t="s">
        <v>3</v>
      </c>
      <c r="DH3153" t="s">
        <v>3</v>
      </c>
      <c r="DI3153" t="s">
        <v>3</v>
      </c>
      <c r="DJ3153" t="s">
        <v>3</v>
      </c>
      <c r="DK3153" t="s">
        <v>3</v>
      </c>
      <c r="DL3153" t="s">
        <v>3</v>
      </c>
      <c r="DM3153" t="s">
        <v>3</v>
      </c>
      <c r="DN3153">
        <v>0</v>
      </c>
      <c r="DO3153">
        <v>0</v>
      </c>
      <c r="DP3153">
        <v>1</v>
      </c>
      <c r="DQ3153">
        <v>1</v>
      </c>
      <c r="DU3153">
        <v>1003</v>
      </c>
      <c r="DV3153" t="s">
        <v>26</v>
      </c>
      <c r="DW3153" t="s">
        <v>26</v>
      </c>
      <c r="DX3153">
        <v>100</v>
      </c>
      <c r="DZ3153" t="s">
        <v>3</v>
      </c>
      <c r="EA3153" t="s">
        <v>3</v>
      </c>
      <c r="EB3153" t="s">
        <v>3</v>
      </c>
      <c r="EC3153" t="s">
        <v>3</v>
      </c>
      <c r="EE3153">
        <v>35096056</v>
      </c>
      <c r="EF3153">
        <v>1</v>
      </c>
      <c r="EG3153" t="s">
        <v>20</v>
      </c>
      <c r="EH3153">
        <v>0</v>
      </c>
      <c r="EI3153" t="s">
        <v>3</v>
      </c>
      <c r="EJ3153">
        <v>4</v>
      </c>
      <c r="EK3153">
        <v>0</v>
      </c>
      <c r="EL3153" t="s">
        <v>21</v>
      </c>
      <c r="EM3153" t="s">
        <v>22</v>
      </c>
      <c r="EO3153" t="s">
        <v>3</v>
      </c>
      <c r="EQ3153">
        <v>0</v>
      </c>
      <c r="ER3153">
        <v>14213.53</v>
      </c>
      <c r="ES3153">
        <v>0</v>
      </c>
      <c r="ET3153">
        <v>5993.85</v>
      </c>
      <c r="EU3153">
        <v>3040.45</v>
      </c>
      <c r="EV3153">
        <v>8219.68</v>
      </c>
      <c r="EW3153">
        <v>14</v>
      </c>
      <c r="EX3153">
        <v>0</v>
      </c>
      <c r="EY3153">
        <v>0</v>
      </c>
      <c r="FQ3153">
        <v>0</v>
      </c>
      <c r="FR3153">
        <v>0</v>
      </c>
      <c r="FS3153">
        <v>0</v>
      </c>
      <c r="FX3153">
        <v>70</v>
      </c>
      <c r="FY3153">
        <v>10</v>
      </c>
      <c r="GA3153" t="s">
        <v>3</v>
      </c>
      <c r="GD3153">
        <v>0</v>
      </c>
      <c r="GF3153">
        <v>-140188742</v>
      </c>
      <c r="GG3153">
        <v>2</v>
      </c>
      <c r="GH3153">
        <v>1</v>
      </c>
      <c r="GI3153">
        <v>-2</v>
      </c>
      <c r="GJ3153">
        <v>0</v>
      </c>
      <c r="GK3153">
        <f>ROUND(R3153*(R12)/100,2)</f>
        <v>32.83</v>
      </c>
      <c r="GL3153">
        <f t="shared" si="2351"/>
        <v>0</v>
      </c>
      <c r="GM3153">
        <f t="shared" si="2352"/>
        <v>240.73</v>
      </c>
      <c r="GN3153">
        <f t="shared" si="2353"/>
        <v>0</v>
      </c>
      <c r="GO3153">
        <f t="shared" si="2354"/>
        <v>0</v>
      </c>
      <c r="GP3153">
        <f t="shared" si="2355"/>
        <v>240.73</v>
      </c>
      <c r="GR3153">
        <v>0</v>
      </c>
      <c r="GS3153">
        <v>3</v>
      </c>
      <c r="GT3153">
        <v>0</v>
      </c>
      <c r="GU3153" t="s">
        <v>3</v>
      </c>
      <c r="GV3153">
        <f t="shared" si="2356"/>
        <v>0</v>
      </c>
      <c r="GW3153">
        <v>1</v>
      </c>
      <c r="GX3153">
        <f t="shared" si="2357"/>
        <v>0</v>
      </c>
      <c r="HA3153">
        <v>0</v>
      </c>
      <c r="HB3153">
        <v>0</v>
      </c>
      <c r="HC3153">
        <f t="shared" si="2358"/>
        <v>0</v>
      </c>
      <c r="HE3153" t="s">
        <v>3</v>
      </c>
      <c r="HF3153" t="s">
        <v>3</v>
      </c>
      <c r="HM3153" t="s">
        <v>3</v>
      </c>
      <c r="HN3153" t="s">
        <v>3</v>
      </c>
      <c r="HO3153" t="s">
        <v>3</v>
      </c>
      <c r="HP3153" t="s">
        <v>3</v>
      </c>
      <c r="HQ3153" t="s">
        <v>3</v>
      </c>
      <c r="HS3153">
        <v>0</v>
      </c>
      <c r="IK3153">
        <v>0</v>
      </c>
    </row>
    <row r="3154" spans="1:245" x14ac:dyDescent="0.2">
      <c r="A3154">
        <v>17</v>
      </c>
      <c r="B3154">
        <v>1</v>
      </c>
      <c r="E3154" t="s">
        <v>701</v>
      </c>
      <c r="F3154" t="s">
        <v>236</v>
      </c>
      <c r="G3154" t="s">
        <v>237</v>
      </c>
      <c r="H3154" t="s">
        <v>35</v>
      </c>
      <c r="I3154">
        <v>1E-3</v>
      </c>
      <c r="J3154">
        <v>0</v>
      </c>
      <c r="K3154">
        <v>1E-3</v>
      </c>
      <c r="O3154">
        <f t="shared" si="2324"/>
        <v>99.86</v>
      </c>
      <c r="P3154">
        <f t="shared" si="2325"/>
        <v>99.86</v>
      </c>
      <c r="Q3154">
        <f t="shared" si="2326"/>
        <v>0</v>
      </c>
      <c r="R3154">
        <f t="shared" si="2327"/>
        <v>0</v>
      </c>
      <c r="S3154">
        <f t="shared" si="2328"/>
        <v>0</v>
      </c>
      <c r="T3154">
        <f t="shared" si="2329"/>
        <v>0</v>
      </c>
      <c r="U3154">
        <f t="shared" si="2330"/>
        <v>0</v>
      </c>
      <c r="V3154">
        <f t="shared" si="2331"/>
        <v>0</v>
      </c>
      <c r="W3154">
        <f t="shared" si="2332"/>
        <v>0</v>
      </c>
      <c r="X3154">
        <f t="shared" si="2333"/>
        <v>0</v>
      </c>
      <c r="Y3154">
        <f t="shared" si="2333"/>
        <v>0</v>
      </c>
      <c r="AA3154">
        <v>35364244</v>
      </c>
      <c r="AB3154">
        <f t="shared" si="2334"/>
        <v>99860.32</v>
      </c>
      <c r="AC3154">
        <f t="shared" si="2335"/>
        <v>99860.32</v>
      </c>
      <c r="AD3154">
        <f t="shared" si="2336"/>
        <v>0</v>
      </c>
      <c r="AE3154">
        <f t="shared" si="2337"/>
        <v>0</v>
      </c>
      <c r="AF3154">
        <f t="shared" si="2337"/>
        <v>0</v>
      </c>
      <c r="AG3154">
        <f t="shared" si="2338"/>
        <v>0</v>
      </c>
      <c r="AH3154">
        <f t="shared" si="2339"/>
        <v>0</v>
      </c>
      <c r="AI3154">
        <f t="shared" si="2339"/>
        <v>0</v>
      </c>
      <c r="AJ3154">
        <f t="shared" si="2340"/>
        <v>0</v>
      </c>
      <c r="AK3154">
        <v>99860.32</v>
      </c>
      <c r="AL3154">
        <v>99860.32</v>
      </c>
      <c r="AM3154">
        <v>0</v>
      </c>
      <c r="AN3154">
        <v>0</v>
      </c>
      <c r="AO3154">
        <v>0</v>
      </c>
      <c r="AP3154">
        <v>0</v>
      </c>
      <c r="AQ3154">
        <v>0</v>
      </c>
      <c r="AR3154">
        <v>0</v>
      </c>
      <c r="AS3154">
        <v>0</v>
      </c>
      <c r="AT3154">
        <v>70</v>
      </c>
      <c r="AU3154">
        <v>10</v>
      </c>
      <c r="AV3154">
        <v>1</v>
      </c>
      <c r="AW3154">
        <v>1</v>
      </c>
      <c r="AZ3154">
        <v>1</v>
      </c>
      <c r="BA3154">
        <v>1</v>
      </c>
      <c r="BB3154">
        <v>1</v>
      </c>
      <c r="BC3154">
        <v>1</v>
      </c>
      <c r="BD3154" t="s">
        <v>3</v>
      </c>
      <c r="BE3154" t="s">
        <v>3</v>
      </c>
      <c r="BF3154" t="s">
        <v>3</v>
      </c>
      <c r="BG3154" t="s">
        <v>3</v>
      </c>
      <c r="BH3154">
        <v>3</v>
      </c>
      <c r="BI3154">
        <v>4</v>
      </c>
      <c r="BJ3154" t="s">
        <v>238</v>
      </c>
      <c r="BM3154">
        <v>0</v>
      </c>
      <c r="BN3154">
        <v>0</v>
      </c>
      <c r="BO3154" t="s">
        <v>3</v>
      </c>
      <c r="BP3154">
        <v>0</v>
      </c>
      <c r="BQ3154">
        <v>1</v>
      </c>
      <c r="BR3154">
        <v>0</v>
      </c>
      <c r="BS3154">
        <v>1</v>
      </c>
      <c r="BT3154">
        <v>1</v>
      </c>
      <c r="BU3154">
        <v>1</v>
      </c>
      <c r="BV3154">
        <v>1</v>
      </c>
      <c r="BW3154">
        <v>1</v>
      </c>
      <c r="BX3154">
        <v>1</v>
      </c>
      <c r="BY3154" t="s">
        <v>3</v>
      </c>
      <c r="BZ3154">
        <v>70</v>
      </c>
      <c r="CA3154">
        <v>10</v>
      </c>
      <c r="CB3154" t="s">
        <v>3</v>
      </c>
      <c r="CE3154">
        <v>0</v>
      </c>
      <c r="CF3154">
        <v>0</v>
      </c>
      <c r="CG3154">
        <v>0</v>
      </c>
      <c r="CM3154">
        <v>0</v>
      </c>
      <c r="CN3154" t="s">
        <v>3</v>
      </c>
      <c r="CO3154">
        <v>0</v>
      </c>
      <c r="CP3154">
        <f t="shared" si="2341"/>
        <v>99.86</v>
      </c>
      <c r="CQ3154">
        <f t="shared" si="2342"/>
        <v>99860.32</v>
      </c>
      <c r="CR3154">
        <f t="shared" si="2343"/>
        <v>0</v>
      </c>
      <c r="CS3154">
        <f t="shared" si="2344"/>
        <v>0</v>
      </c>
      <c r="CT3154">
        <f t="shared" si="2345"/>
        <v>0</v>
      </c>
      <c r="CU3154">
        <f t="shared" si="2346"/>
        <v>0</v>
      </c>
      <c r="CV3154">
        <f t="shared" si="2347"/>
        <v>0</v>
      </c>
      <c r="CW3154">
        <f t="shared" si="2348"/>
        <v>0</v>
      </c>
      <c r="CX3154">
        <f t="shared" si="2348"/>
        <v>0</v>
      </c>
      <c r="CY3154">
        <f t="shared" si="2349"/>
        <v>0</v>
      </c>
      <c r="CZ3154">
        <f t="shared" si="2350"/>
        <v>0</v>
      </c>
      <c r="DC3154" t="s">
        <v>3</v>
      </c>
      <c r="DD3154" t="s">
        <v>3</v>
      </c>
      <c r="DE3154" t="s">
        <v>3</v>
      </c>
      <c r="DF3154" t="s">
        <v>3</v>
      </c>
      <c r="DG3154" t="s">
        <v>3</v>
      </c>
      <c r="DH3154" t="s">
        <v>3</v>
      </c>
      <c r="DI3154" t="s">
        <v>3</v>
      </c>
      <c r="DJ3154" t="s">
        <v>3</v>
      </c>
      <c r="DK3154" t="s">
        <v>3</v>
      </c>
      <c r="DL3154" t="s">
        <v>3</v>
      </c>
      <c r="DM3154" t="s">
        <v>3</v>
      </c>
      <c r="DN3154">
        <v>0</v>
      </c>
      <c r="DO3154">
        <v>0</v>
      </c>
      <c r="DP3154">
        <v>1</v>
      </c>
      <c r="DQ3154">
        <v>1</v>
      </c>
      <c r="DU3154">
        <v>1003</v>
      </c>
      <c r="DV3154" t="s">
        <v>35</v>
      </c>
      <c r="DW3154" t="s">
        <v>35</v>
      </c>
      <c r="DX3154">
        <v>1000</v>
      </c>
      <c r="DZ3154" t="s">
        <v>3</v>
      </c>
      <c r="EA3154" t="s">
        <v>3</v>
      </c>
      <c r="EB3154" t="s">
        <v>3</v>
      </c>
      <c r="EC3154" t="s">
        <v>3</v>
      </c>
      <c r="EE3154">
        <v>35096056</v>
      </c>
      <c r="EF3154">
        <v>1</v>
      </c>
      <c r="EG3154" t="s">
        <v>20</v>
      </c>
      <c r="EH3154">
        <v>0</v>
      </c>
      <c r="EI3154" t="s">
        <v>3</v>
      </c>
      <c r="EJ3154">
        <v>4</v>
      </c>
      <c r="EK3154">
        <v>0</v>
      </c>
      <c r="EL3154" t="s">
        <v>21</v>
      </c>
      <c r="EM3154" t="s">
        <v>22</v>
      </c>
      <c r="EO3154" t="s">
        <v>3</v>
      </c>
      <c r="EQ3154">
        <v>0</v>
      </c>
      <c r="ER3154">
        <v>99860.32</v>
      </c>
      <c r="ES3154">
        <v>99860.32</v>
      </c>
      <c r="ET3154">
        <v>0</v>
      </c>
      <c r="EU3154">
        <v>0</v>
      </c>
      <c r="EV3154">
        <v>0</v>
      </c>
      <c r="EW3154">
        <v>0</v>
      </c>
      <c r="EX3154">
        <v>0</v>
      </c>
      <c r="EY3154">
        <v>0</v>
      </c>
      <c r="FQ3154">
        <v>0</v>
      </c>
      <c r="FR3154">
        <v>0</v>
      </c>
      <c r="FS3154">
        <v>0</v>
      </c>
      <c r="FX3154">
        <v>70</v>
      </c>
      <c r="FY3154">
        <v>10</v>
      </c>
      <c r="GA3154" t="s">
        <v>3</v>
      </c>
      <c r="GD3154">
        <v>0</v>
      </c>
      <c r="GF3154">
        <v>2077141205</v>
      </c>
      <c r="GG3154">
        <v>2</v>
      </c>
      <c r="GH3154">
        <v>1</v>
      </c>
      <c r="GI3154">
        <v>-2</v>
      </c>
      <c r="GJ3154">
        <v>0</v>
      </c>
      <c r="GK3154">
        <f>ROUND(R3154*(R12)/100,2)</f>
        <v>0</v>
      </c>
      <c r="GL3154">
        <f t="shared" si="2351"/>
        <v>0</v>
      </c>
      <c r="GM3154">
        <f t="shared" si="2352"/>
        <v>99.86</v>
      </c>
      <c r="GN3154">
        <f t="shared" si="2353"/>
        <v>0</v>
      </c>
      <c r="GO3154">
        <f t="shared" si="2354"/>
        <v>0</v>
      </c>
      <c r="GP3154">
        <f t="shared" si="2355"/>
        <v>99.86</v>
      </c>
      <c r="GR3154">
        <v>0</v>
      </c>
      <c r="GS3154">
        <v>3</v>
      </c>
      <c r="GT3154">
        <v>0</v>
      </c>
      <c r="GU3154" t="s">
        <v>3</v>
      </c>
      <c r="GV3154">
        <f t="shared" si="2356"/>
        <v>0</v>
      </c>
      <c r="GW3154">
        <v>1</v>
      </c>
      <c r="GX3154">
        <f t="shared" si="2357"/>
        <v>0</v>
      </c>
      <c r="HA3154">
        <v>0</v>
      </c>
      <c r="HB3154">
        <v>0</v>
      </c>
      <c r="HC3154">
        <f t="shared" si="2358"/>
        <v>0</v>
      </c>
      <c r="HE3154" t="s">
        <v>3</v>
      </c>
      <c r="HF3154" t="s">
        <v>3</v>
      </c>
      <c r="HM3154" t="s">
        <v>3</v>
      </c>
      <c r="HN3154" t="s">
        <v>3</v>
      </c>
      <c r="HO3154" t="s">
        <v>3</v>
      </c>
      <c r="HP3154" t="s">
        <v>3</v>
      </c>
      <c r="HQ3154" t="s">
        <v>3</v>
      </c>
      <c r="HS3154">
        <v>0</v>
      </c>
      <c r="IK3154">
        <v>0</v>
      </c>
    </row>
    <row r="3155" spans="1:245" x14ac:dyDescent="0.2">
      <c r="A3155">
        <v>17</v>
      </c>
      <c r="B3155">
        <v>1</v>
      </c>
      <c r="E3155" t="s">
        <v>702</v>
      </c>
      <c r="F3155" t="s">
        <v>240</v>
      </c>
      <c r="G3155" t="s">
        <v>241</v>
      </c>
      <c r="H3155" t="s">
        <v>242</v>
      </c>
      <c r="I3155">
        <f>ROUND(2/1000,9)</f>
        <v>2E-3</v>
      </c>
      <c r="J3155">
        <v>0</v>
      </c>
      <c r="K3155">
        <f>ROUND(2/1000,9)</f>
        <v>2E-3</v>
      </c>
      <c r="O3155">
        <f t="shared" si="2324"/>
        <v>144.34</v>
      </c>
      <c r="P3155">
        <f t="shared" si="2325"/>
        <v>144.34</v>
      </c>
      <c r="Q3155">
        <f t="shared" si="2326"/>
        <v>0</v>
      </c>
      <c r="R3155">
        <f t="shared" si="2327"/>
        <v>0</v>
      </c>
      <c r="S3155">
        <f t="shared" si="2328"/>
        <v>0</v>
      </c>
      <c r="T3155">
        <f t="shared" si="2329"/>
        <v>0</v>
      </c>
      <c r="U3155">
        <f t="shared" si="2330"/>
        <v>0</v>
      </c>
      <c r="V3155">
        <f t="shared" si="2331"/>
        <v>0</v>
      </c>
      <c r="W3155">
        <f t="shared" si="2332"/>
        <v>0</v>
      </c>
      <c r="X3155">
        <f t="shared" si="2333"/>
        <v>0</v>
      </c>
      <c r="Y3155">
        <f t="shared" si="2333"/>
        <v>0</v>
      </c>
      <c r="AA3155">
        <v>35364244</v>
      </c>
      <c r="AB3155">
        <f t="shared" si="2334"/>
        <v>72169.899999999994</v>
      </c>
      <c r="AC3155">
        <f t="shared" si="2335"/>
        <v>72169.899999999994</v>
      </c>
      <c r="AD3155">
        <f t="shared" si="2336"/>
        <v>0</v>
      </c>
      <c r="AE3155">
        <f t="shared" si="2337"/>
        <v>0</v>
      </c>
      <c r="AF3155">
        <f t="shared" si="2337"/>
        <v>0</v>
      </c>
      <c r="AG3155">
        <f t="shared" si="2338"/>
        <v>0</v>
      </c>
      <c r="AH3155">
        <f t="shared" si="2339"/>
        <v>0</v>
      </c>
      <c r="AI3155">
        <f t="shared" si="2339"/>
        <v>0</v>
      </c>
      <c r="AJ3155">
        <f t="shared" si="2340"/>
        <v>0</v>
      </c>
      <c r="AK3155">
        <v>72169.899999999994</v>
      </c>
      <c r="AL3155">
        <v>72169.899999999994</v>
      </c>
      <c r="AM3155">
        <v>0</v>
      </c>
      <c r="AN3155">
        <v>0</v>
      </c>
      <c r="AO3155">
        <v>0</v>
      </c>
      <c r="AP3155">
        <v>0</v>
      </c>
      <c r="AQ3155">
        <v>0</v>
      </c>
      <c r="AR3155">
        <v>0</v>
      </c>
      <c r="AS3155">
        <v>0</v>
      </c>
      <c r="AT3155">
        <v>70</v>
      </c>
      <c r="AU3155">
        <v>10</v>
      </c>
      <c r="AV3155">
        <v>1</v>
      </c>
      <c r="AW3155">
        <v>1</v>
      </c>
      <c r="AZ3155">
        <v>1</v>
      </c>
      <c r="BA3155">
        <v>1</v>
      </c>
      <c r="BB3155">
        <v>1</v>
      </c>
      <c r="BC3155">
        <v>1</v>
      </c>
      <c r="BD3155" t="s">
        <v>3</v>
      </c>
      <c r="BE3155" t="s">
        <v>3</v>
      </c>
      <c r="BF3155" t="s">
        <v>3</v>
      </c>
      <c r="BG3155" t="s">
        <v>3</v>
      </c>
      <c r="BH3155">
        <v>3</v>
      </c>
      <c r="BI3155">
        <v>4</v>
      </c>
      <c r="BJ3155" t="s">
        <v>243</v>
      </c>
      <c r="BM3155">
        <v>0</v>
      </c>
      <c r="BN3155">
        <v>0</v>
      </c>
      <c r="BO3155" t="s">
        <v>3</v>
      </c>
      <c r="BP3155">
        <v>0</v>
      </c>
      <c r="BQ3155">
        <v>1</v>
      </c>
      <c r="BR3155">
        <v>0</v>
      </c>
      <c r="BS3155">
        <v>1</v>
      </c>
      <c r="BT3155">
        <v>1</v>
      </c>
      <c r="BU3155">
        <v>1</v>
      </c>
      <c r="BV3155">
        <v>1</v>
      </c>
      <c r="BW3155">
        <v>1</v>
      </c>
      <c r="BX3155">
        <v>1</v>
      </c>
      <c r="BY3155" t="s">
        <v>3</v>
      </c>
      <c r="BZ3155">
        <v>70</v>
      </c>
      <c r="CA3155">
        <v>10</v>
      </c>
      <c r="CB3155" t="s">
        <v>3</v>
      </c>
      <c r="CE3155">
        <v>0</v>
      </c>
      <c r="CF3155">
        <v>0</v>
      </c>
      <c r="CG3155">
        <v>0</v>
      </c>
      <c r="CM3155">
        <v>0</v>
      </c>
      <c r="CN3155" t="s">
        <v>3</v>
      </c>
      <c r="CO3155">
        <v>0</v>
      </c>
      <c r="CP3155">
        <f t="shared" si="2341"/>
        <v>144.34</v>
      </c>
      <c r="CQ3155">
        <f t="shared" si="2342"/>
        <v>72169.899999999994</v>
      </c>
      <c r="CR3155">
        <f t="shared" si="2343"/>
        <v>0</v>
      </c>
      <c r="CS3155">
        <f t="shared" si="2344"/>
        <v>0</v>
      </c>
      <c r="CT3155">
        <f t="shared" si="2345"/>
        <v>0</v>
      </c>
      <c r="CU3155">
        <f t="shared" si="2346"/>
        <v>0</v>
      </c>
      <c r="CV3155">
        <f t="shared" si="2347"/>
        <v>0</v>
      </c>
      <c r="CW3155">
        <f t="shared" si="2348"/>
        <v>0</v>
      </c>
      <c r="CX3155">
        <f t="shared" si="2348"/>
        <v>0</v>
      </c>
      <c r="CY3155">
        <f t="shared" si="2349"/>
        <v>0</v>
      </c>
      <c r="CZ3155">
        <f t="shared" si="2350"/>
        <v>0</v>
      </c>
      <c r="DC3155" t="s">
        <v>3</v>
      </c>
      <c r="DD3155" t="s">
        <v>3</v>
      </c>
      <c r="DE3155" t="s">
        <v>3</v>
      </c>
      <c r="DF3155" t="s">
        <v>3</v>
      </c>
      <c r="DG3155" t="s">
        <v>3</v>
      </c>
      <c r="DH3155" t="s">
        <v>3</v>
      </c>
      <c r="DI3155" t="s">
        <v>3</v>
      </c>
      <c r="DJ3155" t="s">
        <v>3</v>
      </c>
      <c r="DK3155" t="s">
        <v>3</v>
      </c>
      <c r="DL3155" t="s">
        <v>3</v>
      </c>
      <c r="DM3155" t="s">
        <v>3</v>
      </c>
      <c r="DN3155">
        <v>0</v>
      </c>
      <c r="DO3155">
        <v>0</v>
      </c>
      <c r="DP3155">
        <v>1</v>
      </c>
      <c r="DQ3155">
        <v>1</v>
      </c>
      <c r="DU3155">
        <v>1010</v>
      </c>
      <c r="DV3155" t="s">
        <v>242</v>
      </c>
      <c r="DW3155" t="s">
        <v>242</v>
      </c>
      <c r="DX3155">
        <v>1000</v>
      </c>
      <c r="DZ3155" t="s">
        <v>3</v>
      </c>
      <c r="EA3155" t="s">
        <v>3</v>
      </c>
      <c r="EB3155" t="s">
        <v>3</v>
      </c>
      <c r="EC3155" t="s">
        <v>3</v>
      </c>
      <c r="EE3155">
        <v>35096056</v>
      </c>
      <c r="EF3155">
        <v>1</v>
      </c>
      <c r="EG3155" t="s">
        <v>20</v>
      </c>
      <c r="EH3155">
        <v>0</v>
      </c>
      <c r="EI3155" t="s">
        <v>3</v>
      </c>
      <c r="EJ3155">
        <v>4</v>
      </c>
      <c r="EK3155">
        <v>0</v>
      </c>
      <c r="EL3155" t="s">
        <v>21</v>
      </c>
      <c r="EM3155" t="s">
        <v>22</v>
      </c>
      <c r="EO3155" t="s">
        <v>3</v>
      </c>
      <c r="EQ3155">
        <v>0</v>
      </c>
      <c r="ER3155">
        <v>72169.899999999994</v>
      </c>
      <c r="ES3155">
        <v>72169.899999999994</v>
      </c>
      <c r="ET3155">
        <v>0</v>
      </c>
      <c r="EU3155">
        <v>0</v>
      </c>
      <c r="EV3155">
        <v>0</v>
      </c>
      <c r="EW3155">
        <v>0</v>
      </c>
      <c r="EX3155">
        <v>0</v>
      </c>
      <c r="EY3155">
        <v>0</v>
      </c>
      <c r="FQ3155">
        <v>0</v>
      </c>
      <c r="FR3155">
        <v>0</v>
      </c>
      <c r="FS3155">
        <v>0</v>
      </c>
      <c r="FX3155">
        <v>70</v>
      </c>
      <c r="FY3155">
        <v>10</v>
      </c>
      <c r="GA3155" t="s">
        <v>3</v>
      </c>
      <c r="GD3155">
        <v>0</v>
      </c>
      <c r="GF3155">
        <v>653953554</v>
      </c>
      <c r="GG3155">
        <v>2</v>
      </c>
      <c r="GH3155">
        <v>1</v>
      </c>
      <c r="GI3155">
        <v>-2</v>
      </c>
      <c r="GJ3155">
        <v>0</v>
      </c>
      <c r="GK3155">
        <f>ROUND(R3155*(R12)/100,2)</f>
        <v>0</v>
      </c>
      <c r="GL3155">
        <f t="shared" si="2351"/>
        <v>0</v>
      </c>
      <c r="GM3155">
        <f t="shared" si="2352"/>
        <v>144.34</v>
      </c>
      <c r="GN3155">
        <f t="shared" si="2353"/>
        <v>0</v>
      </c>
      <c r="GO3155">
        <f t="shared" si="2354"/>
        <v>0</v>
      </c>
      <c r="GP3155">
        <f t="shared" si="2355"/>
        <v>144.34</v>
      </c>
      <c r="GR3155">
        <v>0</v>
      </c>
      <c r="GS3155">
        <v>3</v>
      </c>
      <c r="GT3155">
        <v>0</v>
      </c>
      <c r="GU3155" t="s">
        <v>3</v>
      </c>
      <c r="GV3155">
        <f t="shared" si="2356"/>
        <v>0</v>
      </c>
      <c r="GW3155">
        <v>1</v>
      </c>
      <c r="GX3155">
        <f t="shared" si="2357"/>
        <v>0</v>
      </c>
      <c r="HA3155">
        <v>0</v>
      </c>
      <c r="HB3155">
        <v>0</v>
      </c>
      <c r="HC3155">
        <f t="shared" si="2358"/>
        <v>0</v>
      </c>
      <c r="HE3155" t="s">
        <v>3</v>
      </c>
      <c r="HF3155" t="s">
        <v>3</v>
      </c>
      <c r="HM3155" t="s">
        <v>3</v>
      </c>
      <c r="HN3155" t="s">
        <v>3</v>
      </c>
      <c r="HO3155" t="s">
        <v>3</v>
      </c>
      <c r="HP3155" t="s">
        <v>3</v>
      </c>
      <c r="HQ3155" t="s">
        <v>3</v>
      </c>
      <c r="HS3155">
        <v>0</v>
      </c>
      <c r="IK3155">
        <v>0</v>
      </c>
    </row>
    <row r="3156" spans="1:245" x14ac:dyDescent="0.2">
      <c r="A3156">
        <v>17</v>
      </c>
      <c r="B3156">
        <v>1</v>
      </c>
      <c r="C3156">
        <f>ROW(SmtRes!A1013)</f>
        <v>1013</v>
      </c>
      <c r="D3156">
        <f>ROW(EtalonRes!A1013)</f>
        <v>1013</v>
      </c>
      <c r="E3156" t="s">
        <v>703</v>
      </c>
      <c r="F3156" t="s">
        <v>38</v>
      </c>
      <c r="G3156" t="s">
        <v>39</v>
      </c>
      <c r="H3156" t="s">
        <v>18</v>
      </c>
      <c r="I3156">
        <f>ROUND(4/100,9)</f>
        <v>0.04</v>
      </c>
      <c r="J3156">
        <v>0</v>
      </c>
      <c r="K3156">
        <f>ROUND(4/100,9)</f>
        <v>0.04</v>
      </c>
      <c r="O3156">
        <f t="shared" si="2324"/>
        <v>1116.6400000000001</v>
      </c>
      <c r="P3156">
        <f t="shared" si="2325"/>
        <v>0</v>
      </c>
      <c r="Q3156">
        <f t="shared" si="2326"/>
        <v>1.3</v>
      </c>
      <c r="R3156">
        <f t="shared" si="2327"/>
        <v>0.03</v>
      </c>
      <c r="S3156">
        <f t="shared" si="2328"/>
        <v>1115.3399999999999</v>
      </c>
      <c r="T3156">
        <f t="shared" si="2329"/>
        <v>0</v>
      </c>
      <c r="U3156">
        <f t="shared" si="2330"/>
        <v>1.7124000000000001</v>
      </c>
      <c r="V3156">
        <f t="shared" si="2331"/>
        <v>0</v>
      </c>
      <c r="W3156">
        <f t="shared" si="2332"/>
        <v>0</v>
      </c>
      <c r="X3156">
        <f t="shared" si="2333"/>
        <v>780.74</v>
      </c>
      <c r="Y3156">
        <f t="shared" si="2333"/>
        <v>111.53</v>
      </c>
      <c r="AA3156">
        <v>35364244</v>
      </c>
      <c r="AB3156">
        <f t="shared" si="2334"/>
        <v>27916.01</v>
      </c>
      <c r="AC3156">
        <f t="shared" si="2335"/>
        <v>0</v>
      </c>
      <c r="AD3156">
        <f t="shared" si="2336"/>
        <v>32.57</v>
      </c>
      <c r="AE3156">
        <f t="shared" si="2337"/>
        <v>0.69</v>
      </c>
      <c r="AF3156">
        <f t="shared" si="2337"/>
        <v>27883.439999999999</v>
      </c>
      <c r="AG3156">
        <f t="shared" si="2338"/>
        <v>0</v>
      </c>
      <c r="AH3156">
        <f t="shared" si="2339"/>
        <v>42.81</v>
      </c>
      <c r="AI3156">
        <f t="shared" si="2339"/>
        <v>0</v>
      </c>
      <c r="AJ3156">
        <f t="shared" si="2340"/>
        <v>0</v>
      </c>
      <c r="AK3156">
        <v>27916.01</v>
      </c>
      <c r="AL3156">
        <v>0</v>
      </c>
      <c r="AM3156">
        <v>32.57</v>
      </c>
      <c r="AN3156">
        <v>0.69</v>
      </c>
      <c r="AO3156">
        <v>27883.439999999999</v>
      </c>
      <c r="AP3156">
        <v>0</v>
      </c>
      <c r="AQ3156">
        <v>42.81</v>
      </c>
      <c r="AR3156">
        <v>0</v>
      </c>
      <c r="AS3156">
        <v>0</v>
      </c>
      <c r="AT3156">
        <v>70</v>
      </c>
      <c r="AU3156">
        <v>10</v>
      </c>
      <c r="AV3156">
        <v>1</v>
      </c>
      <c r="AW3156">
        <v>1</v>
      </c>
      <c r="AZ3156">
        <v>1</v>
      </c>
      <c r="BA3156">
        <v>1</v>
      </c>
      <c r="BB3156">
        <v>1</v>
      </c>
      <c r="BC3156">
        <v>1</v>
      </c>
      <c r="BD3156" t="s">
        <v>3</v>
      </c>
      <c r="BE3156" t="s">
        <v>3</v>
      </c>
      <c r="BF3156" t="s">
        <v>3</v>
      </c>
      <c r="BG3156" t="s">
        <v>3</v>
      </c>
      <c r="BH3156">
        <v>0</v>
      </c>
      <c r="BI3156">
        <v>4</v>
      </c>
      <c r="BJ3156" t="s">
        <v>40</v>
      </c>
      <c r="BM3156">
        <v>0</v>
      </c>
      <c r="BN3156">
        <v>0</v>
      </c>
      <c r="BO3156" t="s">
        <v>3</v>
      </c>
      <c r="BP3156">
        <v>0</v>
      </c>
      <c r="BQ3156">
        <v>1</v>
      </c>
      <c r="BR3156">
        <v>0</v>
      </c>
      <c r="BS3156">
        <v>1</v>
      </c>
      <c r="BT3156">
        <v>1</v>
      </c>
      <c r="BU3156">
        <v>1</v>
      </c>
      <c r="BV3156">
        <v>1</v>
      </c>
      <c r="BW3156">
        <v>1</v>
      </c>
      <c r="BX3156">
        <v>1</v>
      </c>
      <c r="BY3156" t="s">
        <v>3</v>
      </c>
      <c r="BZ3156">
        <v>70</v>
      </c>
      <c r="CA3156">
        <v>10</v>
      </c>
      <c r="CB3156" t="s">
        <v>3</v>
      </c>
      <c r="CE3156">
        <v>0</v>
      </c>
      <c r="CF3156">
        <v>0</v>
      </c>
      <c r="CG3156">
        <v>0</v>
      </c>
      <c r="CM3156">
        <v>0</v>
      </c>
      <c r="CN3156" t="s">
        <v>3</v>
      </c>
      <c r="CO3156">
        <v>0</v>
      </c>
      <c r="CP3156">
        <f t="shared" si="2341"/>
        <v>1116.6399999999999</v>
      </c>
      <c r="CQ3156">
        <f t="shared" si="2342"/>
        <v>0</v>
      </c>
      <c r="CR3156">
        <f t="shared" si="2343"/>
        <v>32.57</v>
      </c>
      <c r="CS3156">
        <f t="shared" si="2344"/>
        <v>0.69</v>
      </c>
      <c r="CT3156">
        <f t="shared" si="2345"/>
        <v>27883.439999999999</v>
      </c>
      <c r="CU3156">
        <f t="shared" si="2346"/>
        <v>0</v>
      </c>
      <c r="CV3156">
        <f t="shared" si="2347"/>
        <v>42.81</v>
      </c>
      <c r="CW3156">
        <f t="shared" si="2348"/>
        <v>0</v>
      </c>
      <c r="CX3156">
        <f t="shared" si="2348"/>
        <v>0</v>
      </c>
      <c r="CY3156">
        <f t="shared" si="2349"/>
        <v>780.73799999999983</v>
      </c>
      <c r="CZ3156">
        <f t="shared" si="2350"/>
        <v>111.53399999999999</v>
      </c>
      <c r="DC3156" t="s">
        <v>3</v>
      </c>
      <c r="DD3156" t="s">
        <v>3</v>
      </c>
      <c r="DE3156" t="s">
        <v>3</v>
      </c>
      <c r="DF3156" t="s">
        <v>3</v>
      </c>
      <c r="DG3156" t="s">
        <v>3</v>
      </c>
      <c r="DH3156" t="s">
        <v>3</v>
      </c>
      <c r="DI3156" t="s">
        <v>3</v>
      </c>
      <c r="DJ3156" t="s">
        <v>3</v>
      </c>
      <c r="DK3156" t="s">
        <v>3</v>
      </c>
      <c r="DL3156" t="s">
        <v>3</v>
      </c>
      <c r="DM3156" t="s">
        <v>3</v>
      </c>
      <c r="DN3156">
        <v>0</v>
      </c>
      <c r="DO3156">
        <v>0</v>
      </c>
      <c r="DP3156">
        <v>1</v>
      </c>
      <c r="DQ3156">
        <v>1</v>
      </c>
      <c r="DU3156">
        <v>1010</v>
      </c>
      <c r="DV3156" t="s">
        <v>18</v>
      </c>
      <c r="DW3156" t="s">
        <v>18</v>
      </c>
      <c r="DX3156">
        <v>100</v>
      </c>
      <c r="DZ3156" t="s">
        <v>3</v>
      </c>
      <c r="EA3156" t="s">
        <v>3</v>
      </c>
      <c r="EB3156" t="s">
        <v>3</v>
      </c>
      <c r="EC3156" t="s">
        <v>3</v>
      </c>
      <c r="EE3156">
        <v>35096056</v>
      </c>
      <c r="EF3156">
        <v>1</v>
      </c>
      <c r="EG3156" t="s">
        <v>20</v>
      </c>
      <c r="EH3156">
        <v>0</v>
      </c>
      <c r="EI3156" t="s">
        <v>3</v>
      </c>
      <c r="EJ3156">
        <v>4</v>
      </c>
      <c r="EK3156">
        <v>0</v>
      </c>
      <c r="EL3156" t="s">
        <v>21</v>
      </c>
      <c r="EM3156" t="s">
        <v>22</v>
      </c>
      <c r="EO3156" t="s">
        <v>3</v>
      </c>
      <c r="EQ3156">
        <v>262144</v>
      </c>
      <c r="ER3156">
        <v>27916.01</v>
      </c>
      <c r="ES3156">
        <v>0</v>
      </c>
      <c r="ET3156">
        <v>32.57</v>
      </c>
      <c r="EU3156">
        <v>0.69</v>
      </c>
      <c r="EV3156">
        <v>27883.439999999999</v>
      </c>
      <c r="EW3156">
        <v>42.81</v>
      </c>
      <c r="EX3156">
        <v>0</v>
      </c>
      <c r="EY3156">
        <v>0</v>
      </c>
      <c r="FQ3156">
        <v>0</v>
      </c>
      <c r="FR3156">
        <v>0</v>
      </c>
      <c r="FS3156">
        <v>0</v>
      </c>
      <c r="FX3156">
        <v>70</v>
      </c>
      <c r="FY3156">
        <v>10</v>
      </c>
      <c r="GA3156" t="s">
        <v>3</v>
      </c>
      <c r="GD3156">
        <v>0</v>
      </c>
      <c r="GF3156">
        <v>1394402761</v>
      </c>
      <c r="GG3156">
        <v>2</v>
      </c>
      <c r="GH3156">
        <v>1</v>
      </c>
      <c r="GI3156">
        <v>-2</v>
      </c>
      <c r="GJ3156">
        <v>0</v>
      </c>
      <c r="GK3156">
        <f>ROUND(R3156*(R12)/100,2)</f>
        <v>0.03</v>
      </c>
      <c r="GL3156">
        <f t="shared" si="2351"/>
        <v>0</v>
      </c>
      <c r="GM3156">
        <f t="shared" si="2352"/>
        <v>2008.94</v>
      </c>
      <c r="GN3156">
        <f t="shared" si="2353"/>
        <v>0</v>
      </c>
      <c r="GO3156">
        <f t="shared" si="2354"/>
        <v>0</v>
      </c>
      <c r="GP3156">
        <f t="shared" si="2355"/>
        <v>2008.94</v>
      </c>
      <c r="GR3156">
        <v>0</v>
      </c>
      <c r="GS3156">
        <v>3</v>
      </c>
      <c r="GT3156">
        <v>0</v>
      </c>
      <c r="GU3156" t="s">
        <v>3</v>
      </c>
      <c r="GV3156">
        <f t="shared" si="2356"/>
        <v>0</v>
      </c>
      <c r="GW3156">
        <v>1</v>
      </c>
      <c r="GX3156">
        <f t="shared" si="2357"/>
        <v>0</v>
      </c>
      <c r="HA3156">
        <v>0</v>
      </c>
      <c r="HB3156">
        <v>0</v>
      </c>
      <c r="HC3156">
        <f t="shared" si="2358"/>
        <v>0</v>
      </c>
      <c r="HE3156" t="s">
        <v>3</v>
      </c>
      <c r="HF3156" t="s">
        <v>3</v>
      </c>
      <c r="HM3156" t="s">
        <v>3</v>
      </c>
      <c r="HN3156" t="s">
        <v>3</v>
      </c>
      <c r="HO3156" t="s">
        <v>3</v>
      </c>
      <c r="HP3156" t="s">
        <v>3</v>
      </c>
      <c r="HQ3156" t="s">
        <v>3</v>
      </c>
      <c r="HS3156">
        <v>0</v>
      </c>
      <c r="IK3156">
        <v>0</v>
      </c>
    </row>
    <row r="3157" spans="1:245" x14ac:dyDescent="0.2">
      <c r="A3157">
        <v>17</v>
      </c>
      <c r="B3157">
        <v>1</v>
      </c>
      <c r="C3157">
        <f>ROW(SmtRes!A1015)</f>
        <v>1015</v>
      </c>
      <c r="D3157">
        <f>ROW(EtalonRes!A1015)</f>
        <v>1015</v>
      </c>
      <c r="E3157" t="s">
        <v>704</v>
      </c>
      <c r="F3157" t="s">
        <v>42</v>
      </c>
      <c r="G3157" t="s">
        <v>43</v>
      </c>
      <c r="H3157" t="s">
        <v>18</v>
      </c>
      <c r="I3157">
        <f>ROUND(1/100,9)</f>
        <v>0.01</v>
      </c>
      <c r="J3157">
        <v>0</v>
      </c>
      <c r="K3157">
        <f>ROUND(1/100,9)</f>
        <v>0.01</v>
      </c>
      <c r="O3157">
        <f t="shared" si="2324"/>
        <v>255.78</v>
      </c>
      <c r="P3157">
        <f t="shared" si="2325"/>
        <v>0</v>
      </c>
      <c r="Q3157">
        <f t="shared" si="2326"/>
        <v>0.33</v>
      </c>
      <c r="R3157">
        <f t="shared" si="2327"/>
        <v>0.01</v>
      </c>
      <c r="S3157">
        <f t="shared" si="2328"/>
        <v>255.45</v>
      </c>
      <c r="T3157">
        <f t="shared" si="2329"/>
        <v>0</v>
      </c>
      <c r="U3157">
        <f t="shared" si="2330"/>
        <v>0.39219999999999999</v>
      </c>
      <c r="V3157">
        <f t="shared" si="2331"/>
        <v>0</v>
      </c>
      <c r="W3157">
        <f t="shared" si="2332"/>
        <v>0</v>
      </c>
      <c r="X3157">
        <f t="shared" si="2333"/>
        <v>178.82</v>
      </c>
      <c r="Y3157">
        <f t="shared" si="2333"/>
        <v>25.55</v>
      </c>
      <c r="AA3157">
        <v>35364244</v>
      </c>
      <c r="AB3157">
        <f t="shared" si="2334"/>
        <v>25577.73</v>
      </c>
      <c r="AC3157">
        <f t="shared" si="2335"/>
        <v>0</v>
      </c>
      <c r="AD3157">
        <f t="shared" si="2336"/>
        <v>32.57</v>
      </c>
      <c r="AE3157">
        <f t="shared" si="2337"/>
        <v>0.69</v>
      </c>
      <c r="AF3157">
        <f t="shared" si="2337"/>
        <v>25545.16</v>
      </c>
      <c r="AG3157">
        <f t="shared" si="2338"/>
        <v>0</v>
      </c>
      <c r="AH3157">
        <f t="shared" si="2339"/>
        <v>39.22</v>
      </c>
      <c r="AI3157">
        <f t="shared" si="2339"/>
        <v>0</v>
      </c>
      <c r="AJ3157">
        <f t="shared" si="2340"/>
        <v>0</v>
      </c>
      <c r="AK3157">
        <v>25577.73</v>
      </c>
      <c r="AL3157">
        <v>0</v>
      </c>
      <c r="AM3157">
        <v>32.57</v>
      </c>
      <c r="AN3157">
        <v>0.69</v>
      </c>
      <c r="AO3157">
        <v>25545.16</v>
      </c>
      <c r="AP3157">
        <v>0</v>
      </c>
      <c r="AQ3157">
        <v>39.22</v>
      </c>
      <c r="AR3157">
        <v>0</v>
      </c>
      <c r="AS3157">
        <v>0</v>
      </c>
      <c r="AT3157">
        <v>70</v>
      </c>
      <c r="AU3157">
        <v>10</v>
      </c>
      <c r="AV3157">
        <v>1</v>
      </c>
      <c r="AW3157">
        <v>1</v>
      </c>
      <c r="AZ3157">
        <v>1</v>
      </c>
      <c r="BA3157">
        <v>1</v>
      </c>
      <c r="BB3157">
        <v>1</v>
      </c>
      <c r="BC3157">
        <v>1</v>
      </c>
      <c r="BD3157" t="s">
        <v>3</v>
      </c>
      <c r="BE3157" t="s">
        <v>3</v>
      </c>
      <c r="BF3157" t="s">
        <v>3</v>
      </c>
      <c r="BG3157" t="s">
        <v>3</v>
      </c>
      <c r="BH3157">
        <v>0</v>
      </c>
      <c r="BI3157">
        <v>4</v>
      </c>
      <c r="BJ3157" t="s">
        <v>44</v>
      </c>
      <c r="BM3157">
        <v>0</v>
      </c>
      <c r="BN3157">
        <v>0</v>
      </c>
      <c r="BO3157" t="s">
        <v>3</v>
      </c>
      <c r="BP3157">
        <v>0</v>
      </c>
      <c r="BQ3157">
        <v>1</v>
      </c>
      <c r="BR3157">
        <v>0</v>
      </c>
      <c r="BS3157">
        <v>1</v>
      </c>
      <c r="BT3157">
        <v>1</v>
      </c>
      <c r="BU3157">
        <v>1</v>
      </c>
      <c r="BV3157">
        <v>1</v>
      </c>
      <c r="BW3157">
        <v>1</v>
      </c>
      <c r="BX3157">
        <v>1</v>
      </c>
      <c r="BY3157" t="s">
        <v>3</v>
      </c>
      <c r="BZ3157">
        <v>70</v>
      </c>
      <c r="CA3157">
        <v>10</v>
      </c>
      <c r="CB3157" t="s">
        <v>3</v>
      </c>
      <c r="CE3157">
        <v>0</v>
      </c>
      <c r="CF3157">
        <v>0</v>
      </c>
      <c r="CG3157">
        <v>0</v>
      </c>
      <c r="CM3157">
        <v>0</v>
      </c>
      <c r="CN3157" t="s">
        <v>3</v>
      </c>
      <c r="CO3157">
        <v>0</v>
      </c>
      <c r="CP3157">
        <f t="shared" si="2341"/>
        <v>255.78</v>
      </c>
      <c r="CQ3157">
        <f t="shared" si="2342"/>
        <v>0</v>
      </c>
      <c r="CR3157">
        <f t="shared" si="2343"/>
        <v>32.57</v>
      </c>
      <c r="CS3157">
        <f t="shared" si="2344"/>
        <v>0.69</v>
      </c>
      <c r="CT3157">
        <f t="shared" si="2345"/>
        <v>25545.16</v>
      </c>
      <c r="CU3157">
        <f t="shared" si="2346"/>
        <v>0</v>
      </c>
      <c r="CV3157">
        <f t="shared" si="2347"/>
        <v>39.22</v>
      </c>
      <c r="CW3157">
        <f t="shared" si="2348"/>
        <v>0</v>
      </c>
      <c r="CX3157">
        <f t="shared" si="2348"/>
        <v>0</v>
      </c>
      <c r="CY3157">
        <f t="shared" si="2349"/>
        <v>178.815</v>
      </c>
      <c r="CZ3157">
        <f t="shared" si="2350"/>
        <v>25.545000000000002</v>
      </c>
      <c r="DC3157" t="s">
        <v>3</v>
      </c>
      <c r="DD3157" t="s">
        <v>3</v>
      </c>
      <c r="DE3157" t="s">
        <v>3</v>
      </c>
      <c r="DF3157" t="s">
        <v>3</v>
      </c>
      <c r="DG3157" t="s">
        <v>3</v>
      </c>
      <c r="DH3157" t="s">
        <v>3</v>
      </c>
      <c r="DI3157" t="s">
        <v>3</v>
      </c>
      <c r="DJ3157" t="s">
        <v>3</v>
      </c>
      <c r="DK3157" t="s">
        <v>3</v>
      </c>
      <c r="DL3157" t="s">
        <v>3</v>
      </c>
      <c r="DM3157" t="s">
        <v>3</v>
      </c>
      <c r="DN3157">
        <v>0</v>
      </c>
      <c r="DO3157">
        <v>0</v>
      </c>
      <c r="DP3157">
        <v>1</v>
      </c>
      <c r="DQ3157">
        <v>1</v>
      </c>
      <c r="DU3157">
        <v>1010</v>
      </c>
      <c r="DV3157" t="s">
        <v>18</v>
      </c>
      <c r="DW3157" t="s">
        <v>18</v>
      </c>
      <c r="DX3157">
        <v>100</v>
      </c>
      <c r="DZ3157" t="s">
        <v>3</v>
      </c>
      <c r="EA3157" t="s">
        <v>3</v>
      </c>
      <c r="EB3157" t="s">
        <v>3</v>
      </c>
      <c r="EC3157" t="s">
        <v>3</v>
      </c>
      <c r="EE3157">
        <v>35096056</v>
      </c>
      <c r="EF3157">
        <v>1</v>
      </c>
      <c r="EG3157" t="s">
        <v>20</v>
      </c>
      <c r="EH3157">
        <v>0</v>
      </c>
      <c r="EI3157" t="s">
        <v>3</v>
      </c>
      <c r="EJ3157">
        <v>4</v>
      </c>
      <c r="EK3157">
        <v>0</v>
      </c>
      <c r="EL3157" t="s">
        <v>21</v>
      </c>
      <c r="EM3157" t="s">
        <v>22</v>
      </c>
      <c r="EO3157" t="s">
        <v>3</v>
      </c>
      <c r="EQ3157">
        <v>262144</v>
      </c>
      <c r="ER3157">
        <v>25577.73</v>
      </c>
      <c r="ES3157">
        <v>0</v>
      </c>
      <c r="ET3157">
        <v>32.57</v>
      </c>
      <c r="EU3157">
        <v>0.69</v>
      </c>
      <c r="EV3157">
        <v>25545.16</v>
      </c>
      <c r="EW3157">
        <v>39.22</v>
      </c>
      <c r="EX3157">
        <v>0</v>
      </c>
      <c r="EY3157">
        <v>0</v>
      </c>
      <c r="FQ3157">
        <v>0</v>
      </c>
      <c r="FR3157">
        <v>0</v>
      </c>
      <c r="FS3157">
        <v>0</v>
      </c>
      <c r="FX3157">
        <v>70</v>
      </c>
      <c r="FY3157">
        <v>10</v>
      </c>
      <c r="GA3157" t="s">
        <v>3</v>
      </c>
      <c r="GD3157">
        <v>0</v>
      </c>
      <c r="GF3157">
        <v>1212913616</v>
      </c>
      <c r="GG3157">
        <v>2</v>
      </c>
      <c r="GH3157">
        <v>1</v>
      </c>
      <c r="GI3157">
        <v>-2</v>
      </c>
      <c r="GJ3157">
        <v>0</v>
      </c>
      <c r="GK3157">
        <f>ROUND(R3157*(R12)/100,2)</f>
        <v>0.01</v>
      </c>
      <c r="GL3157">
        <f t="shared" si="2351"/>
        <v>0</v>
      </c>
      <c r="GM3157">
        <f t="shared" si="2352"/>
        <v>460.16</v>
      </c>
      <c r="GN3157">
        <f t="shared" si="2353"/>
        <v>0</v>
      </c>
      <c r="GO3157">
        <f t="shared" si="2354"/>
        <v>0</v>
      </c>
      <c r="GP3157">
        <f t="shared" si="2355"/>
        <v>460.16</v>
      </c>
      <c r="GR3157">
        <v>0</v>
      </c>
      <c r="GS3157">
        <v>3</v>
      </c>
      <c r="GT3157">
        <v>0</v>
      </c>
      <c r="GU3157" t="s">
        <v>3</v>
      </c>
      <c r="GV3157">
        <f t="shared" si="2356"/>
        <v>0</v>
      </c>
      <c r="GW3157">
        <v>1</v>
      </c>
      <c r="GX3157">
        <f t="shared" si="2357"/>
        <v>0</v>
      </c>
      <c r="HA3157">
        <v>0</v>
      </c>
      <c r="HB3157">
        <v>0</v>
      </c>
      <c r="HC3157">
        <f t="shared" si="2358"/>
        <v>0</v>
      </c>
      <c r="HE3157" t="s">
        <v>3</v>
      </c>
      <c r="HF3157" t="s">
        <v>3</v>
      </c>
      <c r="HM3157" t="s">
        <v>3</v>
      </c>
      <c r="HN3157" t="s">
        <v>3</v>
      </c>
      <c r="HO3157" t="s">
        <v>3</v>
      </c>
      <c r="HP3157" t="s">
        <v>3</v>
      </c>
      <c r="HQ3157" t="s">
        <v>3</v>
      </c>
      <c r="HS3157">
        <v>0</v>
      </c>
      <c r="IK3157">
        <v>0</v>
      </c>
    </row>
    <row r="3158" spans="1:245" x14ac:dyDescent="0.2">
      <c r="A3158">
        <v>17</v>
      </c>
      <c r="B3158">
        <v>1</v>
      </c>
      <c r="C3158">
        <f>ROW(SmtRes!A1016)</f>
        <v>1016</v>
      </c>
      <c r="D3158">
        <f>ROW(EtalonRes!A1016)</f>
        <v>1016</v>
      </c>
      <c r="E3158" t="s">
        <v>705</v>
      </c>
      <c r="F3158" t="s">
        <v>255</v>
      </c>
      <c r="G3158" t="s">
        <v>256</v>
      </c>
      <c r="H3158" t="s">
        <v>18</v>
      </c>
      <c r="I3158">
        <f>ROUND(1/100,9)</f>
        <v>0.01</v>
      </c>
      <c r="J3158">
        <v>0</v>
      </c>
      <c r="K3158">
        <f>ROUND(1/100,9)</f>
        <v>0.01</v>
      </c>
      <c r="O3158">
        <f t="shared" si="2324"/>
        <v>225.56</v>
      </c>
      <c r="P3158">
        <f t="shared" si="2325"/>
        <v>0</v>
      </c>
      <c r="Q3158">
        <f t="shared" si="2326"/>
        <v>0</v>
      </c>
      <c r="R3158">
        <f t="shared" si="2327"/>
        <v>0</v>
      </c>
      <c r="S3158">
        <f t="shared" si="2328"/>
        <v>225.56</v>
      </c>
      <c r="T3158">
        <f t="shared" si="2329"/>
        <v>0</v>
      </c>
      <c r="U3158">
        <f t="shared" si="2330"/>
        <v>0.34630000000000005</v>
      </c>
      <c r="V3158">
        <f t="shared" si="2331"/>
        <v>0</v>
      </c>
      <c r="W3158">
        <f t="shared" si="2332"/>
        <v>0</v>
      </c>
      <c r="X3158">
        <f t="shared" si="2333"/>
        <v>157.88999999999999</v>
      </c>
      <c r="Y3158">
        <f t="shared" si="2333"/>
        <v>22.56</v>
      </c>
      <c r="AA3158">
        <v>35364244</v>
      </c>
      <c r="AB3158">
        <f t="shared" si="2334"/>
        <v>22555.56</v>
      </c>
      <c r="AC3158">
        <f t="shared" si="2335"/>
        <v>0</v>
      </c>
      <c r="AD3158">
        <f t="shared" si="2336"/>
        <v>0</v>
      </c>
      <c r="AE3158">
        <f t="shared" si="2337"/>
        <v>0</v>
      </c>
      <c r="AF3158">
        <f t="shared" si="2337"/>
        <v>22555.56</v>
      </c>
      <c r="AG3158">
        <f t="shared" si="2338"/>
        <v>0</v>
      </c>
      <c r="AH3158">
        <f t="shared" si="2339"/>
        <v>34.630000000000003</v>
      </c>
      <c r="AI3158">
        <f t="shared" si="2339"/>
        <v>0</v>
      </c>
      <c r="AJ3158">
        <f t="shared" si="2340"/>
        <v>0</v>
      </c>
      <c r="AK3158">
        <v>22555.56</v>
      </c>
      <c r="AL3158">
        <v>0</v>
      </c>
      <c r="AM3158">
        <v>0</v>
      </c>
      <c r="AN3158">
        <v>0</v>
      </c>
      <c r="AO3158">
        <v>22555.56</v>
      </c>
      <c r="AP3158">
        <v>0</v>
      </c>
      <c r="AQ3158">
        <v>34.630000000000003</v>
      </c>
      <c r="AR3158">
        <v>0</v>
      </c>
      <c r="AS3158">
        <v>0</v>
      </c>
      <c r="AT3158">
        <v>70</v>
      </c>
      <c r="AU3158">
        <v>10</v>
      </c>
      <c r="AV3158">
        <v>1</v>
      </c>
      <c r="AW3158">
        <v>1</v>
      </c>
      <c r="AZ3158">
        <v>1</v>
      </c>
      <c r="BA3158">
        <v>1</v>
      </c>
      <c r="BB3158">
        <v>1</v>
      </c>
      <c r="BC3158">
        <v>1</v>
      </c>
      <c r="BD3158" t="s">
        <v>3</v>
      </c>
      <c r="BE3158" t="s">
        <v>3</v>
      </c>
      <c r="BF3158" t="s">
        <v>3</v>
      </c>
      <c r="BG3158" t="s">
        <v>3</v>
      </c>
      <c r="BH3158">
        <v>0</v>
      </c>
      <c r="BI3158">
        <v>4</v>
      </c>
      <c r="BJ3158" t="s">
        <v>257</v>
      </c>
      <c r="BM3158">
        <v>0</v>
      </c>
      <c r="BN3158">
        <v>0</v>
      </c>
      <c r="BO3158" t="s">
        <v>3</v>
      </c>
      <c r="BP3158">
        <v>0</v>
      </c>
      <c r="BQ3158">
        <v>1</v>
      </c>
      <c r="BR3158">
        <v>0</v>
      </c>
      <c r="BS3158">
        <v>1</v>
      </c>
      <c r="BT3158">
        <v>1</v>
      </c>
      <c r="BU3158">
        <v>1</v>
      </c>
      <c r="BV3158">
        <v>1</v>
      </c>
      <c r="BW3158">
        <v>1</v>
      </c>
      <c r="BX3158">
        <v>1</v>
      </c>
      <c r="BY3158" t="s">
        <v>3</v>
      </c>
      <c r="BZ3158">
        <v>70</v>
      </c>
      <c r="CA3158">
        <v>10</v>
      </c>
      <c r="CB3158" t="s">
        <v>3</v>
      </c>
      <c r="CE3158">
        <v>0</v>
      </c>
      <c r="CF3158">
        <v>0</v>
      </c>
      <c r="CG3158">
        <v>0</v>
      </c>
      <c r="CM3158">
        <v>0</v>
      </c>
      <c r="CN3158" t="s">
        <v>3</v>
      </c>
      <c r="CO3158">
        <v>0</v>
      </c>
      <c r="CP3158">
        <f t="shared" si="2341"/>
        <v>225.56</v>
      </c>
      <c r="CQ3158">
        <f t="shared" si="2342"/>
        <v>0</v>
      </c>
      <c r="CR3158">
        <f t="shared" si="2343"/>
        <v>0</v>
      </c>
      <c r="CS3158">
        <f t="shared" si="2344"/>
        <v>0</v>
      </c>
      <c r="CT3158">
        <f t="shared" si="2345"/>
        <v>22555.56</v>
      </c>
      <c r="CU3158">
        <f t="shared" si="2346"/>
        <v>0</v>
      </c>
      <c r="CV3158">
        <f t="shared" si="2347"/>
        <v>34.630000000000003</v>
      </c>
      <c r="CW3158">
        <f t="shared" si="2348"/>
        <v>0</v>
      </c>
      <c r="CX3158">
        <f t="shared" si="2348"/>
        <v>0</v>
      </c>
      <c r="CY3158">
        <f t="shared" si="2349"/>
        <v>157.892</v>
      </c>
      <c r="CZ3158">
        <f t="shared" si="2350"/>
        <v>22.555999999999997</v>
      </c>
      <c r="DC3158" t="s">
        <v>3</v>
      </c>
      <c r="DD3158" t="s">
        <v>3</v>
      </c>
      <c r="DE3158" t="s">
        <v>3</v>
      </c>
      <c r="DF3158" t="s">
        <v>3</v>
      </c>
      <c r="DG3158" t="s">
        <v>3</v>
      </c>
      <c r="DH3158" t="s">
        <v>3</v>
      </c>
      <c r="DI3158" t="s">
        <v>3</v>
      </c>
      <c r="DJ3158" t="s">
        <v>3</v>
      </c>
      <c r="DK3158" t="s">
        <v>3</v>
      </c>
      <c r="DL3158" t="s">
        <v>3</v>
      </c>
      <c r="DM3158" t="s">
        <v>3</v>
      </c>
      <c r="DN3158">
        <v>0</v>
      </c>
      <c r="DO3158">
        <v>0</v>
      </c>
      <c r="DP3158">
        <v>1</v>
      </c>
      <c r="DQ3158">
        <v>1</v>
      </c>
      <c r="DU3158">
        <v>1010</v>
      </c>
      <c r="DV3158" t="s">
        <v>18</v>
      </c>
      <c r="DW3158" t="s">
        <v>18</v>
      </c>
      <c r="DX3158">
        <v>100</v>
      </c>
      <c r="DZ3158" t="s">
        <v>3</v>
      </c>
      <c r="EA3158" t="s">
        <v>3</v>
      </c>
      <c r="EB3158" t="s">
        <v>3</v>
      </c>
      <c r="EC3158" t="s">
        <v>3</v>
      </c>
      <c r="EE3158">
        <v>35096056</v>
      </c>
      <c r="EF3158">
        <v>1</v>
      </c>
      <c r="EG3158" t="s">
        <v>20</v>
      </c>
      <c r="EH3158">
        <v>0</v>
      </c>
      <c r="EI3158" t="s">
        <v>3</v>
      </c>
      <c r="EJ3158">
        <v>4</v>
      </c>
      <c r="EK3158">
        <v>0</v>
      </c>
      <c r="EL3158" t="s">
        <v>21</v>
      </c>
      <c r="EM3158" t="s">
        <v>22</v>
      </c>
      <c r="EO3158" t="s">
        <v>3</v>
      </c>
      <c r="EQ3158">
        <v>262144</v>
      </c>
      <c r="ER3158">
        <v>22555.56</v>
      </c>
      <c r="ES3158">
        <v>0</v>
      </c>
      <c r="ET3158">
        <v>0</v>
      </c>
      <c r="EU3158">
        <v>0</v>
      </c>
      <c r="EV3158">
        <v>22555.56</v>
      </c>
      <c r="EW3158">
        <v>34.630000000000003</v>
      </c>
      <c r="EX3158">
        <v>0</v>
      </c>
      <c r="EY3158">
        <v>0</v>
      </c>
      <c r="FQ3158">
        <v>0</v>
      </c>
      <c r="FR3158">
        <v>0</v>
      </c>
      <c r="FS3158">
        <v>0</v>
      </c>
      <c r="FX3158">
        <v>70</v>
      </c>
      <c r="FY3158">
        <v>10</v>
      </c>
      <c r="GA3158" t="s">
        <v>3</v>
      </c>
      <c r="GD3158">
        <v>0</v>
      </c>
      <c r="GF3158">
        <v>-24549344</v>
      </c>
      <c r="GG3158">
        <v>2</v>
      </c>
      <c r="GH3158">
        <v>1</v>
      </c>
      <c r="GI3158">
        <v>-2</v>
      </c>
      <c r="GJ3158">
        <v>0</v>
      </c>
      <c r="GK3158">
        <f>ROUND(R3158*(R12)/100,2)</f>
        <v>0</v>
      </c>
      <c r="GL3158">
        <f t="shared" si="2351"/>
        <v>0</v>
      </c>
      <c r="GM3158">
        <f t="shared" si="2352"/>
        <v>406.01</v>
      </c>
      <c r="GN3158">
        <f t="shared" si="2353"/>
        <v>0</v>
      </c>
      <c r="GO3158">
        <f t="shared" si="2354"/>
        <v>0</v>
      </c>
      <c r="GP3158">
        <f t="shared" si="2355"/>
        <v>406.01</v>
      </c>
      <c r="GR3158">
        <v>0</v>
      </c>
      <c r="GS3158">
        <v>3</v>
      </c>
      <c r="GT3158">
        <v>0</v>
      </c>
      <c r="GU3158" t="s">
        <v>3</v>
      </c>
      <c r="GV3158">
        <f t="shared" si="2356"/>
        <v>0</v>
      </c>
      <c r="GW3158">
        <v>1</v>
      </c>
      <c r="GX3158">
        <f t="shared" si="2357"/>
        <v>0</v>
      </c>
      <c r="HA3158">
        <v>0</v>
      </c>
      <c r="HB3158">
        <v>0</v>
      </c>
      <c r="HC3158">
        <f t="shared" si="2358"/>
        <v>0</v>
      </c>
      <c r="HE3158" t="s">
        <v>3</v>
      </c>
      <c r="HF3158" t="s">
        <v>3</v>
      </c>
      <c r="HM3158" t="s">
        <v>3</v>
      </c>
      <c r="HN3158" t="s">
        <v>3</v>
      </c>
      <c r="HO3158" t="s">
        <v>3</v>
      </c>
      <c r="HP3158" t="s">
        <v>3</v>
      </c>
      <c r="HQ3158" t="s">
        <v>3</v>
      </c>
      <c r="HS3158">
        <v>0</v>
      </c>
      <c r="IK3158">
        <v>0</v>
      </c>
    </row>
    <row r="3160" spans="1:245" x14ac:dyDescent="0.2">
      <c r="A3160">
        <v>51</v>
      </c>
      <c r="B3160">
        <f>B3147</f>
        <v>1</v>
      </c>
      <c r="C3160">
        <f>A3147</f>
        <v>4</v>
      </c>
      <c r="D3160">
        <f>ROW(A3147)</f>
        <v>3147</v>
      </c>
      <c r="F3160" t="str">
        <f>IF(F3147&lt;&gt;"",F3147,"")</f>
        <v>Новый раздел</v>
      </c>
      <c r="G3160" t="str">
        <f>IF(G3147&lt;&gt;"",G3147,"")</f>
        <v>Помещение 319 Кабинет биологии (теория)</v>
      </c>
      <c r="H3160">
        <v>0</v>
      </c>
      <c r="O3160">
        <f t="shared" ref="O3160:T3160" si="2359">ROUND(AB3160,2)</f>
        <v>2205.15</v>
      </c>
      <c r="P3160">
        <f t="shared" si="2359"/>
        <v>266.66000000000003</v>
      </c>
      <c r="Q3160">
        <f t="shared" si="2359"/>
        <v>63.37</v>
      </c>
      <c r="R3160">
        <f t="shared" si="2359"/>
        <v>30.47</v>
      </c>
      <c r="S3160">
        <f t="shared" si="2359"/>
        <v>1875.12</v>
      </c>
      <c r="T3160">
        <f t="shared" si="2359"/>
        <v>0</v>
      </c>
      <c r="U3160">
        <f>AH3160</f>
        <v>2.9668999999999999</v>
      </c>
      <c r="V3160">
        <f>AI3160</f>
        <v>0</v>
      </c>
      <c r="W3160">
        <f>ROUND(AJ3160,2)</f>
        <v>0</v>
      </c>
      <c r="X3160">
        <f>ROUND(AK3160,2)</f>
        <v>1312.59</v>
      </c>
      <c r="Y3160">
        <f>ROUND(AL3160,2)</f>
        <v>187.52</v>
      </c>
      <c r="AB3160">
        <f>ROUND(SUMIF(AA3151:AA3158,"=35364244",O3151:O3158),2)</f>
        <v>2205.15</v>
      </c>
      <c r="AC3160">
        <f>ROUND(SUMIF(AA3151:AA3158,"=35364244",P3151:P3158),2)</f>
        <v>266.66000000000003</v>
      </c>
      <c r="AD3160">
        <f>ROUND(SUMIF(AA3151:AA3158,"=35364244",Q3151:Q3158),2)</f>
        <v>63.37</v>
      </c>
      <c r="AE3160">
        <f>ROUND(SUMIF(AA3151:AA3158,"=35364244",R3151:R3158),2)</f>
        <v>30.47</v>
      </c>
      <c r="AF3160">
        <f>ROUND(SUMIF(AA3151:AA3158,"=35364244",S3151:S3158),2)</f>
        <v>1875.12</v>
      </c>
      <c r="AG3160">
        <f>ROUND(SUMIF(AA3151:AA3158,"=35364244",T3151:T3158),2)</f>
        <v>0</v>
      </c>
      <c r="AH3160">
        <f>SUMIF(AA3151:AA3158,"=35364244",U3151:U3158)</f>
        <v>2.9668999999999999</v>
      </c>
      <c r="AI3160">
        <f>SUMIF(AA3151:AA3158,"=35364244",V3151:V3158)</f>
        <v>0</v>
      </c>
      <c r="AJ3160">
        <f>ROUND(SUMIF(AA3151:AA3158,"=35364244",W3151:W3158),2)</f>
        <v>0</v>
      </c>
      <c r="AK3160">
        <f>ROUND(SUMIF(AA3151:AA3158,"=35364244",X3151:X3158),2)</f>
        <v>1312.59</v>
      </c>
      <c r="AL3160">
        <f>ROUND(SUMIF(AA3151:AA3158,"=35364244",Y3151:Y3158),2)</f>
        <v>187.52</v>
      </c>
      <c r="AO3160">
        <f t="shared" ref="AO3160:BD3160" si="2360">ROUND(BX3160,2)</f>
        <v>0</v>
      </c>
      <c r="AP3160">
        <f t="shared" si="2360"/>
        <v>0</v>
      </c>
      <c r="AQ3160">
        <f t="shared" si="2360"/>
        <v>0</v>
      </c>
      <c r="AR3160">
        <f t="shared" si="2360"/>
        <v>3738.16</v>
      </c>
      <c r="AS3160">
        <f t="shared" si="2360"/>
        <v>0</v>
      </c>
      <c r="AT3160">
        <f t="shared" si="2360"/>
        <v>0</v>
      </c>
      <c r="AU3160">
        <f t="shared" si="2360"/>
        <v>3738.16</v>
      </c>
      <c r="AV3160">
        <f t="shared" si="2360"/>
        <v>266.66000000000003</v>
      </c>
      <c r="AW3160">
        <f t="shared" si="2360"/>
        <v>266.66000000000003</v>
      </c>
      <c r="AX3160">
        <f t="shared" si="2360"/>
        <v>0</v>
      </c>
      <c r="AY3160">
        <f t="shared" si="2360"/>
        <v>266.66000000000003</v>
      </c>
      <c r="AZ3160">
        <f t="shared" si="2360"/>
        <v>0</v>
      </c>
      <c r="BA3160">
        <f t="shared" si="2360"/>
        <v>0</v>
      </c>
      <c r="BB3160">
        <f t="shared" si="2360"/>
        <v>0</v>
      </c>
      <c r="BC3160">
        <f t="shared" si="2360"/>
        <v>0</v>
      </c>
      <c r="BD3160">
        <f t="shared" si="2360"/>
        <v>0</v>
      </c>
      <c r="BX3160">
        <f>ROUND(SUMIF(AA3151:AA3158,"=35364244",FQ3151:FQ3158),2)</f>
        <v>0</v>
      </c>
      <c r="BY3160">
        <f>ROUND(SUMIF(AA3151:AA3158,"=35364244",FR3151:FR3158),2)</f>
        <v>0</v>
      </c>
      <c r="BZ3160">
        <f>ROUND(SUMIF(AA3151:AA3158,"=35364244",GL3151:GL3158),2)</f>
        <v>0</v>
      </c>
      <c r="CA3160">
        <f>ROUND(SUMIF(AA3151:AA3158,"=35364244",GM3151:GM3158),2)</f>
        <v>3738.16</v>
      </c>
      <c r="CB3160">
        <f>ROUND(SUMIF(AA3151:AA3158,"=35364244",GN3151:GN3158),2)</f>
        <v>0</v>
      </c>
      <c r="CC3160">
        <f>ROUND(SUMIF(AA3151:AA3158,"=35364244",GO3151:GO3158),2)</f>
        <v>0</v>
      </c>
      <c r="CD3160">
        <f>ROUND(SUMIF(AA3151:AA3158,"=35364244",GP3151:GP3158),2)</f>
        <v>3738.16</v>
      </c>
      <c r="CE3160">
        <f>AC3160-BX3160</f>
        <v>266.66000000000003</v>
      </c>
      <c r="CF3160">
        <f>AC3160-BY3160</f>
        <v>266.66000000000003</v>
      </c>
      <c r="CG3160">
        <f>BX3160-BZ3160</f>
        <v>0</v>
      </c>
      <c r="CH3160">
        <f>AC3160-BX3160-BY3160+BZ3160</f>
        <v>266.66000000000003</v>
      </c>
      <c r="CI3160">
        <f>BY3160-BZ3160</f>
        <v>0</v>
      </c>
      <c r="CJ3160">
        <f>ROUND(SUMIF(AA3151:AA3158,"=35364244",GX3151:GX3158),2)</f>
        <v>0</v>
      </c>
      <c r="CK3160">
        <f>ROUND(SUMIF(AA3151:AA3158,"=35364244",GY3151:GY3158),2)</f>
        <v>0</v>
      </c>
      <c r="CL3160">
        <f>ROUND(SUMIF(AA3151:AA3158,"=35364244",GZ3151:GZ3158),2)</f>
        <v>0</v>
      </c>
      <c r="CM3160">
        <f>ROUND(SUMIF(AA3151:AA3158,"=35364244",HD3151:HD3158),2)</f>
        <v>0</v>
      </c>
      <c r="GX3160">
        <v>0</v>
      </c>
    </row>
    <row r="3162" spans="1:245" x14ac:dyDescent="0.2">
      <c r="A3162">
        <v>50</v>
      </c>
      <c r="B3162">
        <v>0</v>
      </c>
      <c r="C3162">
        <v>0</v>
      </c>
      <c r="D3162">
        <v>1</v>
      </c>
      <c r="E3162">
        <v>201</v>
      </c>
      <c r="F3162">
        <f>ROUND(Source!O3160,O3162)</f>
        <v>2205.15</v>
      </c>
      <c r="G3162" t="s">
        <v>66</v>
      </c>
      <c r="H3162" t="s">
        <v>67</v>
      </c>
      <c r="K3162">
        <v>201</v>
      </c>
      <c r="L3162">
        <v>1</v>
      </c>
      <c r="M3162">
        <v>3</v>
      </c>
      <c r="N3162" t="s">
        <v>3</v>
      </c>
      <c r="O3162">
        <v>2</v>
      </c>
      <c r="W3162">
        <v>2205.15</v>
      </c>
      <c r="X3162">
        <v>1</v>
      </c>
      <c r="Y3162">
        <v>2205.15</v>
      </c>
    </row>
    <row r="3163" spans="1:245" x14ac:dyDescent="0.2">
      <c r="A3163">
        <v>50</v>
      </c>
      <c r="B3163">
        <v>0</v>
      </c>
      <c r="C3163">
        <v>0</v>
      </c>
      <c r="D3163">
        <v>1</v>
      </c>
      <c r="E3163">
        <v>202</v>
      </c>
      <c r="F3163">
        <f>ROUND(Source!P3160,O3163)</f>
        <v>266.66000000000003</v>
      </c>
      <c r="G3163" t="s">
        <v>68</v>
      </c>
      <c r="H3163" t="s">
        <v>69</v>
      </c>
      <c r="K3163">
        <v>202</v>
      </c>
      <c r="L3163">
        <v>2</v>
      </c>
      <c r="M3163">
        <v>3</v>
      </c>
      <c r="N3163" t="s">
        <v>3</v>
      </c>
      <c r="O3163">
        <v>2</v>
      </c>
      <c r="W3163">
        <v>266.66000000000003</v>
      </c>
      <c r="X3163">
        <v>1</v>
      </c>
      <c r="Y3163">
        <v>266.66000000000003</v>
      </c>
    </row>
    <row r="3164" spans="1:245" x14ac:dyDescent="0.2">
      <c r="A3164">
        <v>50</v>
      </c>
      <c r="B3164">
        <v>0</v>
      </c>
      <c r="C3164">
        <v>0</v>
      </c>
      <c r="D3164">
        <v>1</v>
      </c>
      <c r="E3164">
        <v>222</v>
      </c>
      <c r="F3164">
        <f>ROUND(Source!AO3160,O3164)</f>
        <v>0</v>
      </c>
      <c r="G3164" t="s">
        <v>70</v>
      </c>
      <c r="H3164" t="s">
        <v>71</v>
      </c>
      <c r="K3164">
        <v>222</v>
      </c>
      <c r="L3164">
        <v>3</v>
      </c>
      <c r="M3164">
        <v>3</v>
      </c>
      <c r="N3164" t="s">
        <v>3</v>
      </c>
      <c r="O3164">
        <v>2</v>
      </c>
      <c r="W3164">
        <v>0</v>
      </c>
      <c r="X3164">
        <v>1</v>
      </c>
      <c r="Y3164">
        <v>0</v>
      </c>
    </row>
    <row r="3165" spans="1:245" x14ac:dyDescent="0.2">
      <c r="A3165">
        <v>50</v>
      </c>
      <c r="B3165">
        <v>0</v>
      </c>
      <c r="C3165">
        <v>0</v>
      </c>
      <c r="D3165">
        <v>1</v>
      </c>
      <c r="E3165">
        <v>225</v>
      </c>
      <c r="F3165">
        <f>ROUND(Source!AV3160,O3165)</f>
        <v>266.66000000000003</v>
      </c>
      <c r="G3165" t="s">
        <v>72</v>
      </c>
      <c r="H3165" t="s">
        <v>73</v>
      </c>
      <c r="K3165">
        <v>225</v>
      </c>
      <c r="L3165">
        <v>4</v>
      </c>
      <c r="M3165">
        <v>3</v>
      </c>
      <c r="N3165" t="s">
        <v>3</v>
      </c>
      <c r="O3165">
        <v>2</v>
      </c>
      <c r="W3165">
        <v>266.66000000000003</v>
      </c>
      <c r="X3165">
        <v>1</v>
      </c>
      <c r="Y3165">
        <v>266.66000000000003</v>
      </c>
    </row>
    <row r="3166" spans="1:245" x14ac:dyDescent="0.2">
      <c r="A3166">
        <v>50</v>
      </c>
      <c r="B3166">
        <v>0</v>
      </c>
      <c r="C3166">
        <v>0</v>
      </c>
      <c r="D3166">
        <v>1</v>
      </c>
      <c r="E3166">
        <v>226</v>
      </c>
      <c r="F3166">
        <f>ROUND(Source!AW3160,O3166)</f>
        <v>266.66000000000003</v>
      </c>
      <c r="G3166" t="s">
        <v>74</v>
      </c>
      <c r="H3166" t="s">
        <v>75</v>
      </c>
      <c r="K3166">
        <v>226</v>
      </c>
      <c r="L3166">
        <v>5</v>
      </c>
      <c r="M3166">
        <v>3</v>
      </c>
      <c r="N3166" t="s">
        <v>3</v>
      </c>
      <c r="O3166">
        <v>2</v>
      </c>
      <c r="W3166">
        <v>266.66000000000003</v>
      </c>
      <c r="X3166">
        <v>1</v>
      </c>
      <c r="Y3166">
        <v>266.66000000000003</v>
      </c>
    </row>
    <row r="3167" spans="1:245" x14ac:dyDescent="0.2">
      <c r="A3167">
        <v>50</v>
      </c>
      <c r="B3167">
        <v>0</v>
      </c>
      <c r="C3167">
        <v>0</v>
      </c>
      <c r="D3167">
        <v>1</v>
      </c>
      <c r="E3167">
        <v>227</v>
      </c>
      <c r="F3167">
        <f>ROUND(Source!AX3160,O3167)</f>
        <v>0</v>
      </c>
      <c r="G3167" t="s">
        <v>76</v>
      </c>
      <c r="H3167" t="s">
        <v>77</v>
      </c>
      <c r="K3167">
        <v>227</v>
      </c>
      <c r="L3167">
        <v>6</v>
      </c>
      <c r="M3167">
        <v>3</v>
      </c>
      <c r="N3167" t="s">
        <v>3</v>
      </c>
      <c r="O3167">
        <v>2</v>
      </c>
      <c r="W3167">
        <v>0</v>
      </c>
      <c r="X3167">
        <v>1</v>
      </c>
      <c r="Y3167">
        <v>0</v>
      </c>
    </row>
    <row r="3168" spans="1:245" x14ac:dyDescent="0.2">
      <c r="A3168">
        <v>50</v>
      </c>
      <c r="B3168">
        <v>0</v>
      </c>
      <c r="C3168">
        <v>0</v>
      </c>
      <c r="D3168">
        <v>1</v>
      </c>
      <c r="E3168">
        <v>228</v>
      </c>
      <c r="F3168">
        <f>ROUND(Source!AY3160,O3168)</f>
        <v>266.66000000000003</v>
      </c>
      <c r="G3168" t="s">
        <v>78</v>
      </c>
      <c r="H3168" t="s">
        <v>79</v>
      </c>
      <c r="K3168">
        <v>228</v>
      </c>
      <c r="L3168">
        <v>7</v>
      </c>
      <c r="M3168">
        <v>3</v>
      </c>
      <c r="N3168" t="s">
        <v>3</v>
      </c>
      <c r="O3168">
        <v>2</v>
      </c>
      <c r="W3168">
        <v>266.66000000000003</v>
      </c>
      <c r="X3168">
        <v>1</v>
      </c>
      <c r="Y3168">
        <v>266.66000000000003</v>
      </c>
    </row>
    <row r="3169" spans="1:25" x14ac:dyDescent="0.2">
      <c r="A3169">
        <v>50</v>
      </c>
      <c r="B3169">
        <v>0</v>
      </c>
      <c r="C3169">
        <v>0</v>
      </c>
      <c r="D3169">
        <v>1</v>
      </c>
      <c r="E3169">
        <v>216</v>
      </c>
      <c r="F3169">
        <f>ROUND(Source!AP3160,O3169)</f>
        <v>0</v>
      </c>
      <c r="G3169" t="s">
        <v>80</v>
      </c>
      <c r="H3169" t="s">
        <v>81</v>
      </c>
      <c r="K3169">
        <v>216</v>
      </c>
      <c r="L3169">
        <v>8</v>
      </c>
      <c r="M3169">
        <v>3</v>
      </c>
      <c r="N3169" t="s">
        <v>3</v>
      </c>
      <c r="O3169">
        <v>2</v>
      </c>
      <c r="W3169">
        <v>0</v>
      </c>
      <c r="X3169">
        <v>1</v>
      </c>
      <c r="Y3169">
        <v>0</v>
      </c>
    </row>
    <row r="3170" spans="1:25" x14ac:dyDescent="0.2">
      <c r="A3170">
        <v>50</v>
      </c>
      <c r="B3170">
        <v>0</v>
      </c>
      <c r="C3170">
        <v>0</v>
      </c>
      <c r="D3170">
        <v>1</v>
      </c>
      <c r="E3170">
        <v>223</v>
      </c>
      <c r="F3170">
        <f>ROUND(Source!AQ3160,O3170)</f>
        <v>0</v>
      </c>
      <c r="G3170" t="s">
        <v>82</v>
      </c>
      <c r="H3170" t="s">
        <v>83</v>
      </c>
      <c r="K3170">
        <v>223</v>
      </c>
      <c r="L3170">
        <v>9</v>
      </c>
      <c r="M3170">
        <v>3</v>
      </c>
      <c r="N3170" t="s">
        <v>3</v>
      </c>
      <c r="O3170">
        <v>2</v>
      </c>
      <c r="W3170">
        <v>0</v>
      </c>
      <c r="X3170">
        <v>1</v>
      </c>
      <c r="Y3170">
        <v>0</v>
      </c>
    </row>
    <row r="3171" spans="1:25" x14ac:dyDescent="0.2">
      <c r="A3171">
        <v>50</v>
      </c>
      <c r="B3171">
        <v>0</v>
      </c>
      <c r="C3171">
        <v>0</v>
      </c>
      <c r="D3171">
        <v>1</v>
      </c>
      <c r="E3171">
        <v>229</v>
      </c>
      <c r="F3171">
        <f>ROUND(Source!AZ3160,O3171)</f>
        <v>0</v>
      </c>
      <c r="G3171" t="s">
        <v>84</v>
      </c>
      <c r="H3171" t="s">
        <v>85</v>
      </c>
      <c r="K3171">
        <v>229</v>
      </c>
      <c r="L3171">
        <v>10</v>
      </c>
      <c r="M3171">
        <v>3</v>
      </c>
      <c r="N3171" t="s">
        <v>3</v>
      </c>
      <c r="O3171">
        <v>2</v>
      </c>
      <c r="W3171">
        <v>0</v>
      </c>
      <c r="X3171">
        <v>1</v>
      </c>
      <c r="Y3171">
        <v>0</v>
      </c>
    </row>
    <row r="3172" spans="1:25" x14ac:dyDescent="0.2">
      <c r="A3172">
        <v>50</v>
      </c>
      <c r="B3172">
        <v>0</v>
      </c>
      <c r="C3172">
        <v>0</v>
      </c>
      <c r="D3172">
        <v>1</v>
      </c>
      <c r="E3172">
        <v>203</v>
      </c>
      <c r="F3172">
        <f>ROUND(Source!Q3160,O3172)</f>
        <v>63.37</v>
      </c>
      <c r="G3172" t="s">
        <v>86</v>
      </c>
      <c r="H3172" t="s">
        <v>87</v>
      </c>
      <c r="K3172">
        <v>203</v>
      </c>
      <c r="L3172">
        <v>11</v>
      </c>
      <c r="M3172">
        <v>3</v>
      </c>
      <c r="N3172" t="s">
        <v>3</v>
      </c>
      <c r="O3172">
        <v>2</v>
      </c>
      <c r="W3172">
        <v>63.37</v>
      </c>
      <c r="X3172">
        <v>1</v>
      </c>
      <c r="Y3172">
        <v>63.37</v>
      </c>
    </row>
    <row r="3173" spans="1:25" x14ac:dyDescent="0.2">
      <c r="A3173">
        <v>50</v>
      </c>
      <c r="B3173">
        <v>0</v>
      </c>
      <c r="C3173">
        <v>0</v>
      </c>
      <c r="D3173">
        <v>1</v>
      </c>
      <c r="E3173">
        <v>231</v>
      </c>
      <c r="F3173">
        <f>ROUND(Source!BB3160,O3173)</f>
        <v>0</v>
      </c>
      <c r="G3173" t="s">
        <v>88</v>
      </c>
      <c r="H3173" t="s">
        <v>89</v>
      </c>
      <c r="K3173">
        <v>231</v>
      </c>
      <c r="L3173">
        <v>12</v>
      </c>
      <c r="M3173">
        <v>3</v>
      </c>
      <c r="N3173" t="s">
        <v>3</v>
      </c>
      <c r="O3173">
        <v>2</v>
      </c>
      <c r="W3173">
        <v>0</v>
      </c>
      <c r="X3173">
        <v>1</v>
      </c>
      <c r="Y3173">
        <v>0</v>
      </c>
    </row>
    <row r="3174" spans="1:25" x14ac:dyDescent="0.2">
      <c r="A3174">
        <v>50</v>
      </c>
      <c r="B3174">
        <v>0</v>
      </c>
      <c r="C3174">
        <v>0</v>
      </c>
      <c r="D3174">
        <v>1</v>
      </c>
      <c r="E3174">
        <v>204</v>
      </c>
      <c r="F3174">
        <f>ROUND(Source!R3160,O3174)</f>
        <v>30.47</v>
      </c>
      <c r="G3174" t="s">
        <v>90</v>
      </c>
      <c r="H3174" t="s">
        <v>91</v>
      </c>
      <c r="K3174">
        <v>204</v>
      </c>
      <c r="L3174">
        <v>13</v>
      </c>
      <c r="M3174">
        <v>3</v>
      </c>
      <c r="N3174" t="s">
        <v>3</v>
      </c>
      <c r="O3174">
        <v>2</v>
      </c>
      <c r="W3174">
        <v>30.47</v>
      </c>
      <c r="X3174">
        <v>1</v>
      </c>
      <c r="Y3174">
        <v>30.47</v>
      </c>
    </row>
    <row r="3175" spans="1:25" x14ac:dyDescent="0.2">
      <c r="A3175">
        <v>50</v>
      </c>
      <c r="B3175">
        <v>0</v>
      </c>
      <c r="C3175">
        <v>0</v>
      </c>
      <c r="D3175">
        <v>1</v>
      </c>
      <c r="E3175">
        <v>205</v>
      </c>
      <c r="F3175">
        <f>ROUND(Source!S3160,O3175)</f>
        <v>1875.12</v>
      </c>
      <c r="G3175" t="s">
        <v>92</v>
      </c>
      <c r="H3175" t="s">
        <v>93</v>
      </c>
      <c r="K3175">
        <v>205</v>
      </c>
      <c r="L3175">
        <v>14</v>
      </c>
      <c r="M3175">
        <v>3</v>
      </c>
      <c r="N3175" t="s">
        <v>3</v>
      </c>
      <c r="O3175">
        <v>2</v>
      </c>
      <c r="W3175">
        <v>1875.12</v>
      </c>
      <c r="X3175">
        <v>1</v>
      </c>
      <c r="Y3175">
        <v>1875.12</v>
      </c>
    </row>
    <row r="3176" spans="1:25" x14ac:dyDescent="0.2">
      <c r="A3176">
        <v>50</v>
      </c>
      <c r="B3176">
        <v>0</v>
      </c>
      <c r="C3176">
        <v>0</v>
      </c>
      <c r="D3176">
        <v>1</v>
      </c>
      <c r="E3176">
        <v>232</v>
      </c>
      <c r="F3176">
        <f>ROUND(Source!BC3160,O3176)</f>
        <v>0</v>
      </c>
      <c r="G3176" t="s">
        <v>94</v>
      </c>
      <c r="H3176" t="s">
        <v>95</v>
      </c>
      <c r="K3176">
        <v>232</v>
      </c>
      <c r="L3176">
        <v>15</v>
      </c>
      <c r="M3176">
        <v>3</v>
      </c>
      <c r="N3176" t="s">
        <v>3</v>
      </c>
      <c r="O3176">
        <v>2</v>
      </c>
      <c r="W3176">
        <v>0</v>
      </c>
      <c r="X3176">
        <v>1</v>
      </c>
      <c r="Y3176">
        <v>0</v>
      </c>
    </row>
    <row r="3177" spans="1:25" x14ac:dyDescent="0.2">
      <c r="A3177">
        <v>50</v>
      </c>
      <c r="B3177">
        <v>0</v>
      </c>
      <c r="C3177">
        <v>0</v>
      </c>
      <c r="D3177">
        <v>1</v>
      </c>
      <c r="E3177">
        <v>214</v>
      </c>
      <c r="F3177">
        <f>ROUND(Source!AS3160,O3177)</f>
        <v>0</v>
      </c>
      <c r="G3177" t="s">
        <v>96</v>
      </c>
      <c r="H3177" t="s">
        <v>97</v>
      </c>
      <c r="K3177">
        <v>214</v>
      </c>
      <c r="L3177">
        <v>16</v>
      </c>
      <c r="M3177">
        <v>3</v>
      </c>
      <c r="N3177" t="s">
        <v>3</v>
      </c>
      <c r="O3177">
        <v>2</v>
      </c>
      <c r="W3177">
        <v>0</v>
      </c>
      <c r="X3177">
        <v>1</v>
      </c>
      <c r="Y3177">
        <v>0</v>
      </c>
    </row>
    <row r="3178" spans="1:25" x14ac:dyDescent="0.2">
      <c r="A3178">
        <v>50</v>
      </c>
      <c r="B3178">
        <v>0</v>
      </c>
      <c r="C3178">
        <v>0</v>
      </c>
      <c r="D3178">
        <v>1</v>
      </c>
      <c r="E3178">
        <v>215</v>
      </c>
      <c r="F3178">
        <f>ROUND(Source!AT3160,O3178)</f>
        <v>0</v>
      </c>
      <c r="G3178" t="s">
        <v>98</v>
      </c>
      <c r="H3178" t="s">
        <v>99</v>
      </c>
      <c r="K3178">
        <v>215</v>
      </c>
      <c r="L3178">
        <v>17</v>
      </c>
      <c r="M3178">
        <v>3</v>
      </c>
      <c r="N3178" t="s">
        <v>3</v>
      </c>
      <c r="O3178">
        <v>2</v>
      </c>
      <c r="W3178">
        <v>0</v>
      </c>
      <c r="X3178">
        <v>1</v>
      </c>
      <c r="Y3178">
        <v>0</v>
      </c>
    </row>
    <row r="3179" spans="1:25" x14ac:dyDescent="0.2">
      <c r="A3179">
        <v>50</v>
      </c>
      <c r="B3179">
        <v>0</v>
      </c>
      <c r="C3179">
        <v>0</v>
      </c>
      <c r="D3179">
        <v>1</v>
      </c>
      <c r="E3179">
        <v>217</v>
      </c>
      <c r="F3179">
        <f>ROUND(Source!AU3160,O3179)</f>
        <v>3738.16</v>
      </c>
      <c r="G3179" t="s">
        <v>100</v>
      </c>
      <c r="H3179" t="s">
        <v>101</v>
      </c>
      <c r="K3179">
        <v>217</v>
      </c>
      <c r="L3179">
        <v>18</v>
      </c>
      <c r="M3179">
        <v>3</v>
      </c>
      <c r="N3179" t="s">
        <v>3</v>
      </c>
      <c r="O3179">
        <v>2</v>
      </c>
      <c r="W3179">
        <v>3738.16</v>
      </c>
      <c r="X3179">
        <v>1</v>
      </c>
      <c r="Y3179">
        <v>3738.16</v>
      </c>
    </row>
    <row r="3180" spans="1:25" x14ac:dyDescent="0.2">
      <c r="A3180">
        <v>50</v>
      </c>
      <c r="B3180">
        <v>0</v>
      </c>
      <c r="C3180">
        <v>0</v>
      </c>
      <c r="D3180">
        <v>1</v>
      </c>
      <c r="E3180">
        <v>230</v>
      </c>
      <c r="F3180">
        <f>ROUND(Source!BA3160,O3180)</f>
        <v>0</v>
      </c>
      <c r="G3180" t="s">
        <v>102</v>
      </c>
      <c r="H3180" t="s">
        <v>103</v>
      </c>
      <c r="K3180">
        <v>230</v>
      </c>
      <c r="L3180">
        <v>19</v>
      </c>
      <c r="M3180">
        <v>3</v>
      </c>
      <c r="N3180" t="s">
        <v>3</v>
      </c>
      <c r="O3180">
        <v>2</v>
      </c>
      <c r="W3180">
        <v>0</v>
      </c>
      <c r="X3180">
        <v>1</v>
      </c>
      <c r="Y3180">
        <v>0</v>
      </c>
    </row>
    <row r="3181" spans="1:25" x14ac:dyDescent="0.2">
      <c r="A3181">
        <v>50</v>
      </c>
      <c r="B3181">
        <v>0</v>
      </c>
      <c r="C3181">
        <v>0</v>
      </c>
      <c r="D3181">
        <v>1</v>
      </c>
      <c r="E3181">
        <v>206</v>
      </c>
      <c r="F3181">
        <f>ROUND(Source!T3160,O3181)</f>
        <v>0</v>
      </c>
      <c r="G3181" t="s">
        <v>104</v>
      </c>
      <c r="H3181" t="s">
        <v>105</v>
      </c>
      <c r="K3181">
        <v>206</v>
      </c>
      <c r="L3181">
        <v>20</v>
      </c>
      <c r="M3181">
        <v>3</v>
      </c>
      <c r="N3181" t="s">
        <v>3</v>
      </c>
      <c r="O3181">
        <v>2</v>
      </c>
      <c r="W3181">
        <v>0</v>
      </c>
      <c r="X3181">
        <v>1</v>
      </c>
      <c r="Y3181">
        <v>0</v>
      </c>
    </row>
    <row r="3182" spans="1:25" x14ac:dyDescent="0.2">
      <c r="A3182">
        <v>50</v>
      </c>
      <c r="B3182">
        <v>0</v>
      </c>
      <c r="C3182">
        <v>0</v>
      </c>
      <c r="D3182">
        <v>1</v>
      </c>
      <c r="E3182">
        <v>207</v>
      </c>
      <c r="F3182">
        <f>Source!U3160</f>
        <v>2.9668999999999999</v>
      </c>
      <c r="G3182" t="s">
        <v>106</v>
      </c>
      <c r="H3182" t="s">
        <v>107</v>
      </c>
      <c r="K3182">
        <v>207</v>
      </c>
      <c r="L3182">
        <v>21</v>
      </c>
      <c r="M3182">
        <v>3</v>
      </c>
      <c r="N3182" t="s">
        <v>3</v>
      </c>
      <c r="O3182">
        <v>-1</v>
      </c>
      <c r="W3182">
        <v>2.9668999999999994</v>
      </c>
      <c r="X3182">
        <v>1</v>
      </c>
      <c r="Y3182">
        <v>2.9668999999999994</v>
      </c>
    </row>
    <row r="3183" spans="1:25" x14ac:dyDescent="0.2">
      <c r="A3183">
        <v>50</v>
      </c>
      <c r="B3183">
        <v>0</v>
      </c>
      <c r="C3183">
        <v>0</v>
      </c>
      <c r="D3183">
        <v>1</v>
      </c>
      <c r="E3183">
        <v>208</v>
      </c>
      <c r="F3183">
        <f>Source!V3160</f>
        <v>0</v>
      </c>
      <c r="G3183" t="s">
        <v>108</v>
      </c>
      <c r="H3183" t="s">
        <v>109</v>
      </c>
      <c r="K3183">
        <v>208</v>
      </c>
      <c r="L3183">
        <v>22</v>
      </c>
      <c r="M3183">
        <v>3</v>
      </c>
      <c r="N3183" t="s">
        <v>3</v>
      </c>
      <c r="O3183">
        <v>-1</v>
      </c>
      <c r="W3183">
        <v>0</v>
      </c>
      <c r="X3183">
        <v>1</v>
      </c>
      <c r="Y3183">
        <v>0</v>
      </c>
    </row>
    <row r="3184" spans="1:25" x14ac:dyDescent="0.2">
      <c r="A3184">
        <v>50</v>
      </c>
      <c r="B3184">
        <v>0</v>
      </c>
      <c r="C3184">
        <v>0</v>
      </c>
      <c r="D3184">
        <v>1</v>
      </c>
      <c r="E3184">
        <v>209</v>
      </c>
      <c r="F3184">
        <f>ROUND(Source!W3160,O3184)</f>
        <v>0</v>
      </c>
      <c r="G3184" t="s">
        <v>110</v>
      </c>
      <c r="H3184" t="s">
        <v>111</v>
      </c>
      <c r="K3184">
        <v>209</v>
      </c>
      <c r="L3184">
        <v>23</v>
      </c>
      <c r="M3184">
        <v>3</v>
      </c>
      <c r="N3184" t="s">
        <v>3</v>
      </c>
      <c r="O3184">
        <v>2</v>
      </c>
      <c r="W3184">
        <v>0</v>
      </c>
      <c r="X3184">
        <v>1</v>
      </c>
      <c r="Y3184">
        <v>0</v>
      </c>
    </row>
    <row r="3185" spans="1:245" x14ac:dyDescent="0.2">
      <c r="A3185">
        <v>50</v>
      </c>
      <c r="B3185">
        <v>0</v>
      </c>
      <c r="C3185">
        <v>0</v>
      </c>
      <c r="D3185">
        <v>1</v>
      </c>
      <c r="E3185">
        <v>233</v>
      </c>
      <c r="F3185">
        <f>ROUND(Source!BD3160,O3185)</f>
        <v>0</v>
      </c>
      <c r="G3185" t="s">
        <v>112</v>
      </c>
      <c r="H3185" t="s">
        <v>113</v>
      </c>
      <c r="K3185">
        <v>233</v>
      </c>
      <c r="L3185">
        <v>24</v>
      </c>
      <c r="M3185">
        <v>3</v>
      </c>
      <c r="N3185" t="s">
        <v>3</v>
      </c>
      <c r="O3185">
        <v>2</v>
      </c>
      <c r="W3185">
        <v>0</v>
      </c>
      <c r="X3185">
        <v>1</v>
      </c>
      <c r="Y3185">
        <v>0</v>
      </c>
    </row>
    <row r="3186" spans="1:245" x14ac:dyDescent="0.2">
      <c r="A3186">
        <v>50</v>
      </c>
      <c r="B3186">
        <v>0</v>
      </c>
      <c r="C3186">
        <v>0</v>
      </c>
      <c r="D3186">
        <v>1</v>
      </c>
      <c r="E3186">
        <v>210</v>
      </c>
      <c r="F3186">
        <f>ROUND(Source!X3160,O3186)</f>
        <v>1312.59</v>
      </c>
      <c r="G3186" t="s">
        <v>114</v>
      </c>
      <c r="H3186" t="s">
        <v>115</v>
      </c>
      <c r="K3186">
        <v>210</v>
      </c>
      <c r="L3186">
        <v>25</v>
      </c>
      <c r="M3186">
        <v>3</v>
      </c>
      <c r="N3186" t="s">
        <v>3</v>
      </c>
      <c r="O3186">
        <v>2</v>
      </c>
      <c r="W3186">
        <v>1312.59</v>
      </c>
      <c r="X3186">
        <v>1</v>
      </c>
      <c r="Y3186">
        <v>1312.59</v>
      </c>
    </row>
    <row r="3187" spans="1:245" x14ac:dyDescent="0.2">
      <c r="A3187">
        <v>50</v>
      </c>
      <c r="B3187">
        <v>0</v>
      </c>
      <c r="C3187">
        <v>0</v>
      </c>
      <c r="D3187">
        <v>1</v>
      </c>
      <c r="E3187">
        <v>211</v>
      </c>
      <c r="F3187">
        <f>ROUND(Source!Y3160,O3187)</f>
        <v>187.52</v>
      </c>
      <c r="G3187" t="s">
        <v>116</v>
      </c>
      <c r="H3187" t="s">
        <v>117</v>
      </c>
      <c r="K3187">
        <v>211</v>
      </c>
      <c r="L3187">
        <v>26</v>
      </c>
      <c r="M3187">
        <v>3</v>
      </c>
      <c r="N3187" t="s">
        <v>3</v>
      </c>
      <c r="O3187">
        <v>2</v>
      </c>
      <c r="W3187">
        <v>187.52</v>
      </c>
      <c r="X3187">
        <v>1</v>
      </c>
      <c r="Y3187">
        <v>187.52</v>
      </c>
    </row>
    <row r="3188" spans="1:245" x14ac:dyDescent="0.2">
      <c r="A3188">
        <v>50</v>
      </c>
      <c r="B3188">
        <v>0</v>
      </c>
      <c r="C3188">
        <v>0</v>
      </c>
      <c r="D3188">
        <v>1</v>
      </c>
      <c r="E3188">
        <v>224</v>
      </c>
      <c r="F3188">
        <f>ROUND(Source!AR3160,O3188)</f>
        <v>3738.16</v>
      </c>
      <c r="G3188" t="s">
        <v>118</v>
      </c>
      <c r="H3188" t="s">
        <v>119</v>
      </c>
      <c r="K3188">
        <v>224</v>
      </c>
      <c r="L3188">
        <v>27</v>
      </c>
      <c r="M3188">
        <v>3</v>
      </c>
      <c r="N3188" t="s">
        <v>3</v>
      </c>
      <c r="O3188">
        <v>2</v>
      </c>
      <c r="W3188">
        <v>3738.16</v>
      </c>
      <c r="X3188">
        <v>1</v>
      </c>
      <c r="Y3188">
        <v>3738.16</v>
      </c>
    </row>
    <row r="3190" spans="1:245" x14ac:dyDescent="0.2">
      <c r="A3190">
        <v>4</v>
      </c>
      <c r="B3190">
        <v>1</v>
      </c>
      <c r="D3190">
        <f>ROW(A3203)</f>
        <v>3203</v>
      </c>
      <c r="F3190" t="s">
        <v>13</v>
      </c>
      <c r="G3190" t="s">
        <v>706</v>
      </c>
      <c r="H3190" t="s">
        <v>3</v>
      </c>
      <c r="I3190">
        <v>0</v>
      </c>
      <c r="K3190">
        <v>0</v>
      </c>
      <c r="M3190" t="s">
        <v>3</v>
      </c>
      <c r="S3190">
        <v>0</v>
      </c>
      <c r="U3190" t="s">
        <v>3</v>
      </c>
      <c r="V3190">
        <v>0</v>
      </c>
      <c r="AB3190" t="s">
        <v>3</v>
      </c>
      <c r="AC3190" t="s">
        <v>3</v>
      </c>
      <c r="AD3190" t="s">
        <v>3</v>
      </c>
      <c r="AE3190" t="s">
        <v>3</v>
      </c>
      <c r="AF3190" t="s">
        <v>3</v>
      </c>
      <c r="AG3190" t="s">
        <v>3</v>
      </c>
      <c r="AP3190" t="s">
        <v>3</v>
      </c>
      <c r="AQ3190" t="s">
        <v>3</v>
      </c>
      <c r="AR3190" t="s">
        <v>3</v>
      </c>
      <c r="AZ3190" t="s">
        <v>3</v>
      </c>
      <c r="BB3190" t="s">
        <v>3</v>
      </c>
      <c r="BC3190" t="s">
        <v>3</v>
      </c>
      <c r="BD3190" t="s">
        <v>3</v>
      </c>
      <c r="BE3190" t="s">
        <v>3</v>
      </c>
      <c r="BF3190" t="s">
        <v>3</v>
      </c>
      <c r="BG3190" t="s">
        <v>3</v>
      </c>
      <c r="BH3190" t="s">
        <v>3</v>
      </c>
      <c r="BI3190" t="s">
        <v>3</v>
      </c>
      <c r="BJ3190" t="s">
        <v>3</v>
      </c>
      <c r="BK3190" t="s">
        <v>3</v>
      </c>
      <c r="BL3190" t="s">
        <v>3</v>
      </c>
      <c r="BM3190" t="s">
        <v>3</v>
      </c>
      <c r="BN3190" t="s">
        <v>3</v>
      </c>
      <c r="BO3190" t="s">
        <v>3</v>
      </c>
      <c r="BP3190" t="s">
        <v>3</v>
      </c>
      <c r="BX3190">
        <v>0</v>
      </c>
      <c r="CJ3190">
        <v>0</v>
      </c>
    </row>
    <row r="3192" spans="1:245" x14ac:dyDescent="0.2">
      <c r="A3192">
        <v>52</v>
      </c>
      <c r="B3192">
        <f t="shared" ref="B3192:G3192" si="2361">B3203</f>
        <v>1</v>
      </c>
      <c r="C3192">
        <f t="shared" si="2361"/>
        <v>4</v>
      </c>
      <c r="D3192">
        <f t="shared" si="2361"/>
        <v>3190</v>
      </c>
      <c r="E3192">
        <f t="shared" si="2361"/>
        <v>0</v>
      </c>
      <c r="F3192" t="str">
        <f t="shared" si="2361"/>
        <v>Новый раздел</v>
      </c>
      <c r="G3192" t="str">
        <f t="shared" si="2361"/>
        <v>Помещение 320 Лаборанская</v>
      </c>
      <c r="O3192">
        <f t="shared" ref="O3192:AT3192" si="2362">O3203</f>
        <v>2205.15</v>
      </c>
      <c r="P3192">
        <f t="shared" si="2362"/>
        <v>266.66000000000003</v>
      </c>
      <c r="Q3192">
        <f t="shared" si="2362"/>
        <v>63.37</v>
      </c>
      <c r="R3192">
        <f t="shared" si="2362"/>
        <v>30.47</v>
      </c>
      <c r="S3192">
        <f t="shared" si="2362"/>
        <v>1875.12</v>
      </c>
      <c r="T3192">
        <f t="shared" si="2362"/>
        <v>0</v>
      </c>
      <c r="U3192">
        <f t="shared" si="2362"/>
        <v>2.9668999999999999</v>
      </c>
      <c r="V3192">
        <f t="shared" si="2362"/>
        <v>0</v>
      </c>
      <c r="W3192">
        <f t="shared" si="2362"/>
        <v>0</v>
      </c>
      <c r="X3192">
        <f t="shared" si="2362"/>
        <v>1312.59</v>
      </c>
      <c r="Y3192">
        <f t="shared" si="2362"/>
        <v>187.52</v>
      </c>
      <c r="Z3192">
        <f t="shared" si="2362"/>
        <v>0</v>
      </c>
      <c r="AA3192">
        <f t="shared" si="2362"/>
        <v>0</v>
      </c>
      <c r="AB3192">
        <f t="shared" si="2362"/>
        <v>2205.15</v>
      </c>
      <c r="AC3192">
        <f t="shared" si="2362"/>
        <v>266.66000000000003</v>
      </c>
      <c r="AD3192">
        <f t="shared" si="2362"/>
        <v>63.37</v>
      </c>
      <c r="AE3192">
        <f t="shared" si="2362"/>
        <v>30.47</v>
      </c>
      <c r="AF3192">
        <f t="shared" si="2362"/>
        <v>1875.12</v>
      </c>
      <c r="AG3192">
        <f t="shared" si="2362"/>
        <v>0</v>
      </c>
      <c r="AH3192">
        <f t="shared" si="2362"/>
        <v>2.9668999999999999</v>
      </c>
      <c r="AI3192">
        <f t="shared" si="2362"/>
        <v>0</v>
      </c>
      <c r="AJ3192">
        <f t="shared" si="2362"/>
        <v>0</v>
      </c>
      <c r="AK3192">
        <f t="shared" si="2362"/>
        <v>1312.59</v>
      </c>
      <c r="AL3192">
        <f t="shared" si="2362"/>
        <v>187.52</v>
      </c>
      <c r="AM3192">
        <f t="shared" si="2362"/>
        <v>0</v>
      </c>
      <c r="AN3192">
        <f t="shared" si="2362"/>
        <v>0</v>
      </c>
      <c r="AO3192">
        <f t="shared" si="2362"/>
        <v>0</v>
      </c>
      <c r="AP3192">
        <f t="shared" si="2362"/>
        <v>0</v>
      </c>
      <c r="AQ3192">
        <f t="shared" si="2362"/>
        <v>0</v>
      </c>
      <c r="AR3192">
        <f t="shared" si="2362"/>
        <v>3738.16</v>
      </c>
      <c r="AS3192">
        <f t="shared" si="2362"/>
        <v>0</v>
      </c>
      <c r="AT3192">
        <f t="shared" si="2362"/>
        <v>0</v>
      </c>
      <c r="AU3192">
        <f t="shared" ref="AU3192:BZ3192" si="2363">AU3203</f>
        <v>3738.16</v>
      </c>
      <c r="AV3192">
        <f t="shared" si="2363"/>
        <v>266.66000000000003</v>
      </c>
      <c r="AW3192">
        <f t="shared" si="2363"/>
        <v>266.66000000000003</v>
      </c>
      <c r="AX3192">
        <f t="shared" si="2363"/>
        <v>0</v>
      </c>
      <c r="AY3192">
        <f t="shared" si="2363"/>
        <v>266.66000000000003</v>
      </c>
      <c r="AZ3192">
        <f t="shared" si="2363"/>
        <v>0</v>
      </c>
      <c r="BA3192">
        <f t="shared" si="2363"/>
        <v>0</v>
      </c>
      <c r="BB3192">
        <f t="shared" si="2363"/>
        <v>0</v>
      </c>
      <c r="BC3192">
        <f t="shared" si="2363"/>
        <v>0</v>
      </c>
      <c r="BD3192">
        <f t="shared" si="2363"/>
        <v>0</v>
      </c>
      <c r="BE3192">
        <f t="shared" si="2363"/>
        <v>0</v>
      </c>
      <c r="BF3192">
        <f t="shared" si="2363"/>
        <v>0</v>
      </c>
      <c r="BG3192">
        <f t="shared" si="2363"/>
        <v>0</v>
      </c>
      <c r="BH3192">
        <f t="shared" si="2363"/>
        <v>0</v>
      </c>
      <c r="BI3192">
        <f t="shared" si="2363"/>
        <v>0</v>
      </c>
      <c r="BJ3192">
        <f t="shared" si="2363"/>
        <v>0</v>
      </c>
      <c r="BK3192">
        <f t="shared" si="2363"/>
        <v>0</v>
      </c>
      <c r="BL3192">
        <f t="shared" si="2363"/>
        <v>0</v>
      </c>
      <c r="BM3192">
        <f t="shared" si="2363"/>
        <v>0</v>
      </c>
      <c r="BN3192">
        <f t="shared" si="2363"/>
        <v>0</v>
      </c>
      <c r="BO3192">
        <f t="shared" si="2363"/>
        <v>0</v>
      </c>
      <c r="BP3192">
        <f t="shared" si="2363"/>
        <v>0</v>
      </c>
      <c r="BQ3192">
        <f t="shared" si="2363"/>
        <v>0</v>
      </c>
      <c r="BR3192">
        <f t="shared" si="2363"/>
        <v>0</v>
      </c>
      <c r="BS3192">
        <f t="shared" si="2363"/>
        <v>0</v>
      </c>
      <c r="BT3192">
        <f t="shared" si="2363"/>
        <v>0</v>
      </c>
      <c r="BU3192">
        <f t="shared" si="2363"/>
        <v>0</v>
      </c>
      <c r="BV3192">
        <f t="shared" si="2363"/>
        <v>0</v>
      </c>
      <c r="BW3192">
        <f t="shared" si="2363"/>
        <v>0</v>
      </c>
      <c r="BX3192">
        <f t="shared" si="2363"/>
        <v>0</v>
      </c>
      <c r="BY3192">
        <f t="shared" si="2363"/>
        <v>0</v>
      </c>
      <c r="BZ3192">
        <f t="shared" si="2363"/>
        <v>0</v>
      </c>
      <c r="CA3192">
        <f t="shared" ref="CA3192:DF3192" si="2364">CA3203</f>
        <v>3738.16</v>
      </c>
      <c r="CB3192">
        <f t="shared" si="2364"/>
        <v>0</v>
      </c>
      <c r="CC3192">
        <f t="shared" si="2364"/>
        <v>0</v>
      </c>
      <c r="CD3192">
        <f t="shared" si="2364"/>
        <v>3738.16</v>
      </c>
      <c r="CE3192">
        <f t="shared" si="2364"/>
        <v>266.66000000000003</v>
      </c>
      <c r="CF3192">
        <f t="shared" si="2364"/>
        <v>266.66000000000003</v>
      </c>
      <c r="CG3192">
        <f t="shared" si="2364"/>
        <v>0</v>
      </c>
      <c r="CH3192">
        <f t="shared" si="2364"/>
        <v>266.66000000000003</v>
      </c>
      <c r="CI3192">
        <f t="shared" si="2364"/>
        <v>0</v>
      </c>
      <c r="CJ3192">
        <f t="shared" si="2364"/>
        <v>0</v>
      </c>
      <c r="CK3192">
        <f t="shared" si="2364"/>
        <v>0</v>
      </c>
      <c r="CL3192">
        <f t="shared" si="2364"/>
        <v>0</v>
      </c>
      <c r="CM3192">
        <f t="shared" si="2364"/>
        <v>0</v>
      </c>
      <c r="CN3192">
        <f t="shared" si="2364"/>
        <v>0</v>
      </c>
      <c r="CO3192">
        <f t="shared" si="2364"/>
        <v>0</v>
      </c>
      <c r="CP3192">
        <f t="shared" si="2364"/>
        <v>0</v>
      </c>
      <c r="CQ3192">
        <f t="shared" si="2364"/>
        <v>0</v>
      </c>
      <c r="CR3192">
        <f t="shared" si="2364"/>
        <v>0</v>
      </c>
      <c r="CS3192">
        <f t="shared" si="2364"/>
        <v>0</v>
      </c>
      <c r="CT3192">
        <f t="shared" si="2364"/>
        <v>0</v>
      </c>
      <c r="CU3192">
        <f t="shared" si="2364"/>
        <v>0</v>
      </c>
      <c r="CV3192">
        <f t="shared" si="2364"/>
        <v>0</v>
      </c>
      <c r="CW3192">
        <f t="shared" si="2364"/>
        <v>0</v>
      </c>
      <c r="CX3192">
        <f t="shared" si="2364"/>
        <v>0</v>
      </c>
      <c r="CY3192">
        <f t="shared" si="2364"/>
        <v>0</v>
      </c>
      <c r="CZ3192">
        <f t="shared" si="2364"/>
        <v>0</v>
      </c>
      <c r="DA3192">
        <f t="shared" si="2364"/>
        <v>0</v>
      </c>
      <c r="DB3192">
        <f t="shared" si="2364"/>
        <v>0</v>
      </c>
      <c r="DC3192">
        <f t="shared" si="2364"/>
        <v>0</v>
      </c>
      <c r="DD3192">
        <f t="shared" si="2364"/>
        <v>0</v>
      </c>
      <c r="DE3192">
        <f t="shared" si="2364"/>
        <v>0</v>
      </c>
      <c r="DF3192">
        <f t="shared" si="2364"/>
        <v>0</v>
      </c>
      <c r="DG3192">
        <f t="shared" ref="DG3192:EL3192" si="2365">DG3203</f>
        <v>0</v>
      </c>
      <c r="DH3192">
        <f t="shared" si="2365"/>
        <v>0</v>
      </c>
      <c r="DI3192">
        <f t="shared" si="2365"/>
        <v>0</v>
      </c>
      <c r="DJ3192">
        <f t="shared" si="2365"/>
        <v>0</v>
      </c>
      <c r="DK3192">
        <f t="shared" si="2365"/>
        <v>0</v>
      </c>
      <c r="DL3192">
        <f t="shared" si="2365"/>
        <v>0</v>
      </c>
      <c r="DM3192">
        <f t="shared" si="2365"/>
        <v>0</v>
      </c>
      <c r="DN3192">
        <f t="shared" si="2365"/>
        <v>0</v>
      </c>
      <c r="DO3192">
        <f t="shared" si="2365"/>
        <v>0</v>
      </c>
      <c r="DP3192">
        <f t="shared" si="2365"/>
        <v>0</v>
      </c>
      <c r="DQ3192">
        <f t="shared" si="2365"/>
        <v>0</v>
      </c>
      <c r="DR3192">
        <f t="shared" si="2365"/>
        <v>0</v>
      </c>
      <c r="DS3192">
        <f t="shared" si="2365"/>
        <v>0</v>
      </c>
      <c r="DT3192">
        <f t="shared" si="2365"/>
        <v>0</v>
      </c>
      <c r="DU3192">
        <f t="shared" si="2365"/>
        <v>0</v>
      </c>
      <c r="DV3192">
        <f t="shared" si="2365"/>
        <v>0</v>
      </c>
      <c r="DW3192">
        <f t="shared" si="2365"/>
        <v>0</v>
      </c>
      <c r="DX3192">
        <f t="shared" si="2365"/>
        <v>0</v>
      </c>
      <c r="DY3192">
        <f t="shared" si="2365"/>
        <v>0</v>
      </c>
      <c r="DZ3192">
        <f t="shared" si="2365"/>
        <v>0</v>
      </c>
      <c r="EA3192">
        <f t="shared" si="2365"/>
        <v>0</v>
      </c>
      <c r="EB3192">
        <f t="shared" si="2365"/>
        <v>0</v>
      </c>
      <c r="EC3192">
        <f t="shared" si="2365"/>
        <v>0</v>
      </c>
      <c r="ED3192">
        <f t="shared" si="2365"/>
        <v>0</v>
      </c>
      <c r="EE3192">
        <f t="shared" si="2365"/>
        <v>0</v>
      </c>
      <c r="EF3192">
        <f t="shared" si="2365"/>
        <v>0</v>
      </c>
      <c r="EG3192">
        <f t="shared" si="2365"/>
        <v>0</v>
      </c>
      <c r="EH3192">
        <f t="shared" si="2365"/>
        <v>0</v>
      </c>
      <c r="EI3192">
        <f t="shared" si="2365"/>
        <v>0</v>
      </c>
      <c r="EJ3192">
        <f t="shared" si="2365"/>
        <v>0</v>
      </c>
      <c r="EK3192">
        <f t="shared" si="2365"/>
        <v>0</v>
      </c>
      <c r="EL3192">
        <f t="shared" si="2365"/>
        <v>0</v>
      </c>
      <c r="EM3192">
        <f t="shared" ref="EM3192:FR3192" si="2366">EM3203</f>
        <v>0</v>
      </c>
      <c r="EN3192">
        <f t="shared" si="2366"/>
        <v>0</v>
      </c>
      <c r="EO3192">
        <f t="shared" si="2366"/>
        <v>0</v>
      </c>
      <c r="EP3192">
        <f t="shared" si="2366"/>
        <v>0</v>
      </c>
      <c r="EQ3192">
        <f t="shared" si="2366"/>
        <v>0</v>
      </c>
      <c r="ER3192">
        <f t="shared" si="2366"/>
        <v>0</v>
      </c>
      <c r="ES3192">
        <f t="shared" si="2366"/>
        <v>0</v>
      </c>
      <c r="ET3192">
        <f t="shared" si="2366"/>
        <v>0</v>
      </c>
      <c r="EU3192">
        <f t="shared" si="2366"/>
        <v>0</v>
      </c>
      <c r="EV3192">
        <f t="shared" si="2366"/>
        <v>0</v>
      </c>
      <c r="EW3192">
        <f t="shared" si="2366"/>
        <v>0</v>
      </c>
      <c r="EX3192">
        <f t="shared" si="2366"/>
        <v>0</v>
      </c>
      <c r="EY3192">
        <f t="shared" si="2366"/>
        <v>0</v>
      </c>
      <c r="EZ3192">
        <f t="shared" si="2366"/>
        <v>0</v>
      </c>
      <c r="FA3192">
        <f t="shared" si="2366"/>
        <v>0</v>
      </c>
      <c r="FB3192">
        <f t="shared" si="2366"/>
        <v>0</v>
      </c>
      <c r="FC3192">
        <f t="shared" si="2366"/>
        <v>0</v>
      </c>
      <c r="FD3192">
        <f t="shared" si="2366"/>
        <v>0</v>
      </c>
      <c r="FE3192">
        <f t="shared" si="2366"/>
        <v>0</v>
      </c>
      <c r="FF3192">
        <f t="shared" si="2366"/>
        <v>0</v>
      </c>
      <c r="FG3192">
        <f t="shared" si="2366"/>
        <v>0</v>
      </c>
      <c r="FH3192">
        <f t="shared" si="2366"/>
        <v>0</v>
      </c>
      <c r="FI3192">
        <f t="shared" si="2366"/>
        <v>0</v>
      </c>
      <c r="FJ3192">
        <f t="shared" si="2366"/>
        <v>0</v>
      </c>
      <c r="FK3192">
        <f t="shared" si="2366"/>
        <v>0</v>
      </c>
      <c r="FL3192">
        <f t="shared" si="2366"/>
        <v>0</v>
      </c>
      <c r="FM3192">
        <f t="shared" si="2366"/>
        <v>0</v>
      </c>
      <c r="FN3192">
        <f t="shared" si="2366"/>
        <v>0</v>
      </c>
      <c r="FO3192">
        <f t="shared" si="2366"/>
        <v>0</v>
      </c>
      <c r="FP3192">
        <f t="shared" si="2366"/>
        <v>0</v>
      </c>
      <c r="FQ3192">
        <f t="shared" si="2366"/>
        <v>0</v>
      </c>
      <c r="FR3192">
        <f t="shared" si="2366"/>
        <v>0</v>
      </c>
      <c r="FS3192">
        <f t="shared" ref="FS3192:GX3192" si="2367">FS3203</f>
        <v>0</v>
      </c>
      <c r="FT3192">
        <f t="shared" si="2367"/>
        <v>0</v>
      </c>
      <c r="FU3192">
        <f t="shared" si="2367"/>
        <v>0</v>
      </c>
      <c r="FV3192">
        <f t="shared" si="2367"/>
        <v>0</v>
      </c>
      <c r="FW3192">
        <f t="shared" si="2367"/>
        <v>0</v>
      </c>
      <c r="FX3192">
        <f t="shared" si="2367"/>
        <v>0</v>
      </c>
      <c r="FY3192">
        <f t="shared" si="2367"/>
        <v>0</v>
      </c>
      <c r="FZ3192">
        <f t="shared" si="2367"/>
        <v>0</v>
      </c>
      <c r="GA3192">
        <f t="shared" si="2367"/>
        <v>0</v>
      </c>
      <c r="GB3192">
        <f t="shared" si="2367"/>
        <v>0</v>
      </c>
      <c r="GC3192">
        <f t="shared" si="2367"/>
        <v>0</v>
      </c>
      <c r="GD3192">
        <f t="shared" si="2367"/>
        <v>0</v>
      </c>
      <c r="GE3192">
        <f t="shared" si="2367"/>
        <v>0</v>
      </c>
      <c r="GF3192">
        <f t="shared" si="2367"/>
        <v>0</v>
      </c>
      <c r="GG3192">
        <f t="shared" si="2367"/>
        <v>0</v>
      </c>
      <c r="GH3192">
        <f t="shared" si="2367"/>
        <v>0</v>
      </c>
      <c r="GI3192">
        <f t="shared" si="2367"/>
        <v>0</v>
      </c>
      <c r="GJ3192">
        <f t="shared" si="2367"/>
        <v>0</v>
      </c>
      <c r="GK3192">
        <f t="shared" si="2367"/>
        <v>0</v>
      </c>
      <c r="GL3192">
        <f t="shared" si="2367"/>
        <v>0</v>
      </c>
      <c r="GM3192">
        <f t="shared" si="2367"/>
        <v>0</v>
      </c>
      <c r="GN3192">
        <f t="shared" si="2367"/>
        <v>0</v>
      </c>
      <c r="GO3192">
        <f t="shared" si="2367"/>
        <v>0</v>
      </c>
      <c r="GP3192">
        <f t="shared" si="2367"/>
        <v>0</v>
      </c>
      <c r="GQ3192">
        <f t="shared" si="2367"/>
        <v>0</v>
      </c>
      <c r="GR3192">
        <f t="shared" si="2367"/>
        <v>0</v>
      </c>
      <c r="GS3192">
        <f t="shared" si="2367"/>
        <v>0</v>
      </c>
      <c r="GT3192">
        <f t="shared" si="2367"/>
        <v>0</v>
      </c>
      <c r="GU3192">
        <f t="shared" si="2367"/>
        <v>0</v>
      </c>
      <c r="GV3192">
        <f t="shared" si="2367"/>
        <v>0</v>
      </c>
      <c r="GW3192">
        <f t="shared" si="2367"/>
        <v>0</v>
      </c>
      <c r="GX3192">
        <f t="shared" si="2367"/>
        <v>0</v>
      </c>
    </row>
    <row r="3194" spans="1:245" x14ac:dyDescent="0.2">
      <c r="A3194">
        <v>17</v>
      </c>
      <c r="B3194">
        <v>1</v>
      </c>
      <c r="C3194">
        <f>ROW(SmtRes!A1017)</f>
        <v>1017</v>
      </c>
      <c r="D3194">
        <f>ROW(EtalonRes!A1017)</f>
        <v>1017</v>
      </c>
      <c r="E3194" t="s">
        <v>707</v>
      </c>
      <c r="F3194" t="s">
        <v>16</v>
      </c>
      <c r="G3194" t="s">
        <v>17</v>
      </c>
      <c r="H3194" t="s">
        <v>18</v>
      </c>
      <c r="I3194">
        <f>ROUND(5/100,9)</f>
        <v>0.05</v>
      </c>
      <c r="J3194">
        <v>0</v>
      </c>
      <c r="K3194">
        <f>ROUND(5/100,9)</f>
        <v>0.05</v>
      </c>
      <c r="O3194">
        <f t="shared" ref="O3194:O3201" si="2368">ROUND(CP3194,2)</f>
        <v>135.52000000000001</v>
      </c>
      <c r="P3194">
        <f t="shared" ref="P3194:P3201" si="2369">ROUND(CQ3194*I3194,2)</f>
        <v>0</v>
      </c>
      <c r="Q3194">
        <f t="shared" ref="Q3194:Q3201" si="2370">ROUND(CR3194*I3194,2)</f>
        <v>0</v>
      </c>
      <c r="R3194">
        <f t="shared" ref="R3194:R3201" si="2371">ROUND(CS3194*I3194,2)</f>
        <v>0</v>
      </c>
      <c r="S3194">
        <f t="shared" ref="S3194:S3201" si="2372">ROUND(CT3194*I3194,2)</f>
        <v>135.52000000000001</v>
      </c>
      <c r="T3194">
        <f t="shared" ref="T3194:T3201" si="2373">ROUND(CU3194*I3194,2)</f>
        <v>0</v>
      </c>
      <c r="U3194">
        <f t="shared" ref="U3194:U3201" si="2374">CV3194*I3194</f>
        <v>0.29199999999999998</v>
      </c>
      <c r="V3194">
        <f t="shared" ref="V3194:V3201" si="2375">CW3194*I3194</f>
        <v>0</v>
      </c>
      <c r="W3194">
        <f t="shared" ref="W3194:W3201" si="2376">ROUND(CX3194*I3194,2)</f>
        <v>0</v>
      </c>
      <c r="X3194">
        <f t="shared" ref="X3194:Y3201" si="2377">ROUND(CY3194,2)</f>
        <v>94.86</v>
      </c>
      <c r="Y3194">
        <f t="shared" si="2377"/>
        <v>13.55</v>
      </c>
      <c r="AA3194">
        <v>35364244</v>
      </c>
      <c r="AB3194">
        <f t="shared" ref="AB3194:AB3201" si="2378">ROUND((AC3194+AD3194+AF3194),6)</f>
        <v>2710.46</v>
      </c>
      <c r="AC3194">
        <f t="shared" ref="AC3194:AC3201" si="2379">ROUND((ES3194),6)</f>
        <v>0</v>
      </c>
      <c r="AD3194">
        <f t="shared" ref="AD3194:AD3201" si="2380">ROUND((((ET3194)-(EU3194))+AE3194),6)</f>
        <v>0</v>
      </c>
      <c r="AE3194">
        <f t="shared" ref="AE3194:AF3201" si="2381">ROUND((EU3194),6)</f>
        <v>0</v>
      </c>
      <c r="AF3194">
        <f t="shared" si="2381"/>
        <v>2710.46</v>
      </c>
      <c r="AG3194">
        <f t="shared" ref="AG3194:AG3201" si="2382">ROUND((AP3194),6)</f>
        <v>0</v>
      </c>
      <c r="AH3194">
        <f t="shared" ref="AH3194:AI3201" si="2383">(EW3194)</f>
        <v>5.84</v>
      </c>
      <c r="AI3194">
        <f t="shared" si="2383"/>
        <v>0</v>
      </c>
      <c r="AJ3194">
        <f t="shared" ref="AJ3194:AJ3201" si="2384">(AS3194)</f>
        <v>0</v>
      </c>
      <c r="AK3194">
        <v>2710.46</v>
      </c>
      <c r="AL3194">
        <v>0</v>
      </c>
      <c r="AM3194">
        <v>0</v>
      </c>
      <c r="AN3194">
        <v>0</v>
      </c>
      <c r="AO3194">
        <v>2710.46</v>
      </c>
      <c r="AP3194">
        <v>0</v>
      </c>
      <c r="AQ3194">
        <v>5.84</v>
      </c>
      <c r="AR3194">
        <v>0</v>
      </c>
      <c r="AS3194">
        <v>0</v>
      </c>
      <c r="AT3194">
        <v>70</v>
      </c>
      <c r="AU3194">
        <v>10</v>
      </c>
      <c r="AV3194">
        <v>1</v>
      </c>
      <c r="AW3194">
        <v>1</v>
      </c>
      <c r="AZ3194">
        <v>1</v>
      </c>
      <c r="BA3194">
        <v>1</v>
      </c>
      <c r="BB3194">
        <v>1</v>
      </c>
      <c r="BC3194">
        <v>1</v>
      </c>
      <c r="BD3194" t="s">
        <v>3</v>
      </c>
      <c r="BE3194" t="s">
        <v>3</v>
      </c>
      <c r="BF3194" t="s">
        <v>3</v>
      </c>
      <c r="BG3194" t="s">
        <v>3</v>
      </c>
      <c r="BH3194">
        <v>0</v>
      </c>
      <c r="BI3194">
        <v>4</v>
      </c>
      <c r="BJ3194" t="s">
        <v>19</v>
      </c>
      <c r="BM3194">
        <v>0</v>
      </c>
      <c r="BN3194">
        <v>0</v>
      </c>
      <c r="BO3194" t="s">
        <v>3</v>
      </c>
      <c r="BP3194">
        <v>0</v>
      </c>
      <c r="BQ3194">
        <v>1</v>
      </c>
      <c r="BR3194">
        <v>0</v>
      </c>
      <c r="BS3194">
        <v>1</v>
      </c>
      <c r="BT3194">
        <v>1</v>
      </c>
      <c r="BU3194">
        <v>1</v>
      </c>
      <c r="BV3194">
        <v>1</v>
      </c>
      <c r="BW3194">
        <v>1</v>
      </c>
      <c r="BX3194">
        <v>1</v>
      </c>
      <c r="BY3194" t="s">
        <v>3</v>
      </c>
      <c r="BZ3194">
        <v>70</v>
      </c>
      <c r="CA3194">
        <v>10</v>
      </c>
      <c r="CB3194" t="s">
        <v>3</v>
      </c>
      <c r="CE3194">
        <v>0</v>
      </c>
      <c r="CF3194">
        <v>0</v>
      </c>
      <c r="CG3194">
        <v>0</v>
      </c>
      <c r="CM3194">
        <v>0</v>
      </c>
      <c r="CN3194" t="s">
        <v>3</v>
      </c>
      <c r="CO3194">
        <v>0</v>
      </c>
      <c r="CP3194">
        <f t="shared" ref="CP3194:CP3201" si="2385">(P3194+Q3194+S3194)</f>
        <v>135.52000000000001</v>
      </c>
      <c r="CQ3194">
        <f t="shared" ref="CQ3194:CQ3201" si="2386">(AC3194*BC3194*AW3194)</f>
        <v>0</v>
      </c>
      <c r="CR3194">
        <f t="shared" ref="CR3194:CR3201" si="2387">((((ET3194)*BB3194-(EU3194)*BS3194)+AE3194*BS3194)*AV3194)</f>
        <v>0</v>
      </c>
      <c r="CS3194">
        <f t="shared" ref="CS3194:CS3201" si="2388">(AE3194*BS3194*AV3194)</f>
        <v>0</v>
      </c>
      <c r="CT3194">
        <f t="shared" ref="CT3194:CT3201" si="2389">(AF3194*BA3194*AV3194)</f>
        <v>2710.46</v>
      </c>
      <c r="CU3194">
        <f t="shared" ref="CU3194:CU3201" si="2390">AG3194</f>
        <v>0</v>
      </c>
      <c r="CV3194">
        <f t="shared" ref="CV3194:CV3201" si="2391">(AH3194*AV3194)</f>
        <v>5.84</v>
      </c>
      <c r="CW3194">
        <f t="shared" ref="CW3194:CX3201" si="2392">AI3194</f>
        <v>0</v>
      </c>
      <c r="CX3194">
        <f t="shared" si="2392"/>
        <v>0</v>
      </c>
      <c r="CY3194">
        <f t="shared" ref="CY3194:CY3201" si="2393">((S3194*BZ3194)/100)</f>
        <v>94.864000000000019</v>
      </c>
      <c r="CZ3194">
        <f t="shared" ref="CZ3194:CZ3201" si="2394">((S3194*CA3194)/100)</f>
        <v>13.552</v>
      </c>
      <c r="DC3194" t="s">
        <v>3</v>
      </c>
      <c r="DD3194" t="s">
        <v>3</v>
      </c>
      <c r="DE3194" t="s">
        <v>3</v>
      </c>
      <c r="DF3194" t="s">
        <v>3</v>
      </c>
      <c r="DG3194" t="s">
        <v>3</v>
      </c>
      <c r="DH3194" t="s">
        <v>3</v>
      </c>
      <c r="DI3194" t="s">
        <v>3</v>
      </c>
      <c r="DJ3194" t="s">
        <v>3</v>
      </c>
      <c r="DK3194" t="s">
        <v>3</v>
      </c>
      <c r="DL3194" t="s">
        <v>3</v>
      </c>
      <c r="DM3194" t="s">
        <v>3</v>
      </c>
      <c r="DN3194">
        <v>0</v>
      </c>
      <c r="DO3194">
        <v>0</v>
      </c>
      <c r="DP3194">
        <v>1</v>
      </c>
      <c r="DQ3194">
        <v>1</v>
      </c>
      <c r="DU3194">
        <v>1010</v>
      </c>
      <c r="DV3194" t="s">
        <v>18</v>
      </c>
      <c r="DW3194" t="s">
        <v>18</v>
      </c>
      <c r="DX3194">
        <v>100</v>
      </c>
      <c r="DZ3194" t="s">
        <v>3</v>
      </c>
      <c r="EA3194" t="s">
        <v>3</v>
      </c>
      <c r="EB3194" t="s">
        <v>3</v>
      </c>
      <c r="EC3194" t="s">
        <v>3</v>
      </c>
      <c r="EE3194">
        <v>35096056</v>
      </c>
      <c r="EF3194">
        <v>1</v>
      </c>
      <c r="EG3194" t="s">
        <v>20</v>
      </c>
      <c r="EH3194">
        <v>0</v>
      </c>
      <c r="EI3194" t="s">
        <v>3</v>
      </c>
      <c r="EJ3194">
        <v>4</v>
      </c>
      <c r="EK3194">
        <v>0</v>
      </c>
      <c r="EL3194" t="s">
        <v>21</v>
      </c>
      <c r="EM3194" t="s">
        <v>22</v>
      </c>
      <c r="EO3194" t="s">
        <v>3</v>
      </c>
      <c r="EQ3194">
        <v>0</v>
      </c>
      <c r="ER3194">
        <v>2710.46</v>
      </c>
      <c r="ES3194">
        <v>0</v>
      </c>
      <c r="ET3194">
        <v>0</v>
      </c>
      <c r="EU3194">
        <v>0</v>
      </c>
      <c r="EV3194">
        <v>2710.46</v>
      </c>
      <c r="EW3194">
        <v>5.84</v>
      </c>
      <c r="EX3194">
        <v>0</v>
      </c>
      <c r="EY3194">
        <v>0</v>
      </c>
      <c r="FQ3194">
        <v>0</v>
      </c>
      <c r="FR3194">
        <v>0</v>
      </c>
      <c r="FS3194">
        <v>0</v>
      </c>
      <c r="FX3194">
        <v>70</v>
      </c>
      <c r="FY3194">
        <v>10</v>
      </c>
      <c r="GA3194" t="s">
        <v>3</v>
      </c>
      <c r="GD3194">
        <v>0</v>
      </c>
      <c r="GF3194">
        <v>-931379651</v>
      </c>
      <c r="GG3194">
        <v>2</v>
      </c>
      <c r="GH3194">
        <v>1</v>
      </c>
      <c r="GI3194">
        <v>-2</v>
      </c>
      <c r="GJ3194">
        <v>0</v>
      </c>
      <c r="GK3194">
        <f>ROUND(R3194*(R12)/100,2)</f>
        <v>0</v>
      </c>
      <c r="GL3194">
        <f t="shared" ref="GL3194:GL3201" si="2395">ROUND(IF(AND(BH3194=3,BI3194=3,FS3194&lt;&gt;0),P3194,0),2)</f>
        <v>0</v>
      </c>
      <c r="GM3194">
        <f t="shared" ref="GM3194:GM3201" si="2396">ROUND(O3194+X3194+Y3194+GK3194,2)+GX3194</f>
        <v>243.93</v>
      </c>
      <c r="GN3194">
        <f t="shared" ref="GN3194:GN3201" si="2397">IF(OR(BI3194=0,BI3194=1),GM3194-GX3194,0)</f>
        <v>0</v>
      </c>
      <c r="GO3194">
        <f t="shared" ref="GO3194:GO3201" si="2398">IF(BI3194=2,GM3194-GX3194,0)</f>
        <v>0</v>
      </c>
      <c r="GP3194">
        <f t="shared" ref="GP3194:GP3201" si="2399">IF(BI3194=4,GM3194-GX3194,0)</f>
        <v>243.93</v>
      </c>
      <c r="GR3194">
        <v>0</v>
      </c>
      <c r="GS3194">
        <v>3</v>
      </c>
      <c r="GT3194">
        <v>0</v>
      </c>
      <c r="GU3194" t="s">
        <v>3</v>
      </c>
      <c r="GV3194">
        <f t="shared" ref="GV3194:GV3201" si="2400">ROUND((GT3194),6)</f>
        <v>0</v>
      </c>
      <c r="GW3194">
        <v>1</v>
      </c>
      <c r="GX3194">
        <f t="shared" ref="GX3194:GX3201" si="2401">ROUND(HC3194*I3194,2)</f>
        <v>0</v>
      </c>
      <c r="HA3194">
        <v>0</v>
      </c>
      <c r="HB3194">
        <v>0</v>
      </c>
      <c r="HC3194">
        <f t="shared" ref="HC3194:HC3201" si="2402">GV3194*GW3194</f>
        <v>0</v>
      </c>
      <c r="HE3194" t="s">
        <v>3</v>
      </c>
      <c r="HF3194" t="s">
        <v>3</v>
      </c>
      <c r="HM3194" t="s">
        <v>3</v>
      </c>
      <c r="HN3194" t="s">
        <v>3</v>
      </c>
      <c r="HO3194" t="s">
        <v>3</v>
      </c>
      <c r="HP3194" t="s">
        <v>3</v>
      </c>
      <c r="HQ3194" t="s">
        <v>3</v>
      </c>
      <c r="HS3194">
        <v>0</v>
      </c>
      <c r="IK3194">
        <v>0</v>
      </c>
    </row>
    <row r="3195" spans="1:245" x14ac:dyDescent="0.2">
      <c r="A3195">
        <v>17</v>
      </c>
      <c r="B3195">
        <v>1</v>
      </c>
      <c r="C3195">
        <f>ROW(SmtRes!A1021)</f>
        <v>1021</v>
      </c>
      <c r="D3195">
        <f>ROW(EtalonRes!A1021)</f>
        <v>1021</v>
      </c>
      <c r="E3195" t="s">
        <v>708</v>
      </c>
      <c r="F3195" t="s">
        <v>227</v>
      </c>
      <c r="G3195" t="s">
        <v>228</v>
      </c>
      <c r="H3195" t="s">
        <v>229</v>
      </c>
      <c r="I3195">
        <f>ROUND(2/10,9)</f>
        <v>0.2</v>
      </c>
      <c r="J3195">
        <v>0</v>
      </c>
      <c r="K3195">
        <f>ROUND(2/10,9)</f>
        <v>0.2</v>
      </c>
      <c r="O3195">
        <f t="shared" si="2368"/>
        <v>85.31</v>
      </c>
      <c r="P3195">
        <f t="shared" si="2369"/>
        <v>22.46</v>
      </c>
      <c r="Q3195">
        <f t="shared" si="2370"/>
        <v>1.8</v>
      </c>
      <c r="R3195">
        <f t="shared" si="2371"/>
        <v>0.03</v>
      </c>
      <c r="S3195">
        <f t="shared" si="2372"/>
        <v>61.05</v>
      </c>
      <c r="T3195">
        <f t="shared" si="2373"/>
        <v>0</v>
      </c>
      <c r="U3195">
        <f t="shared" si="2374"/>
        <v>8.4000000000000005E-2</v>
      </c>
      <c r="V3195">
        <f t="shared" si="2375"/>
        <v>0</v>
      </c>
      <c r="W3195">
        <f t="shared" si="2376"/>
        <v>0</v>
      </c>
      <c r="X3195">
        <f t="shared" si="2377"/>
        <v>42.74</v>
      </c>
      <c r="Y3195">
        <f t="shared" si="2377"/>
        <v>6.11</v>
      </c>
      <c r="AA3195">
        <v>35364244</v>
      </c>
      <c r="AB3195">
        <f t="shared" si="2378"/>
        <v>426.58</v>
      </c>
      <c r="AC3195">
        <f t="shared" si="2379"/>
        <v>112.32</v>
      </c>
      <c r="AD3195">
        <f t="shared" si="2380"/>
        <v>8.99</v>
      </c>
      <c r="AE3195">
        <f t="shared" si="2381"/>
        <v>0.13</v>
      </c>
      <c r="AF3195">
        <f t="shared" si="2381"/>
        <v>305.27</v>
      </c>
      <c r="AG3195">
        <f t="shared" si="2382"/>
        <v>0</v>
      </c>
      <c r="AH3195">
        <f t="shared" si="2383"/>
        <v>0.42</v>
      </c>
      <c r="AI3195">
        <f t="shared" si="2383"/>
        <v>0</v>
      </c>
      <c r="AJ3195">
        <f t="shared" si="2384"/>
        <v>0</v>
      </c>
      <c r="AK3195">
        <v>426.58</v>
      </c>
      <c r="AL3195">
        <v>112.32</v>
      </c>
      <c r="AM3195">
        <v>8.99</v>
      </c>
      <c r="AN3195">
        <v>0.13</v>
      </c>
      <c r="AO3195">
        <v>305.27</v>
      </c>
      <c r="AP3195">
        <v>0</v>
      </c>
      <c r="AQ3195">
        <v>0.42</v>
      </c>
      <c r="AR3195">
        <v>0</v>
      </c>
      <c r="AS3195">
        <v>0</v>
      </c>
      <c r="AT3195">
        <v>70</v>
      </c>
      <c r="AU3195">
        <v>10</v>
      </c>
      <c r="AV3195">
        <v>1</v>
      </c>
      <c r="AW3195">
        <v>1</v>
      </c>
      <c r="AZ3195">
        <v>1</v>
      </c>
      <c r="BA3195">
        <v>1</v>
      </c>
      <c r="BB3195">
        <v>1</v>
      </c>
      <c r="BC3195">
        <v>1</v>
      </c>
      <c r="BD3195" t="s">
        <v>3</v>
      </c>
      <c r="BE3195" t="s">
        <v>3</v>
      </c>
      <c r="BF3195" t="s">
        <v>3</v>
      </c>
      <c r="BG3195" t="s">
        <v>3</v>
      </c>
      <c r="BH3195">
        <v>0</v>
      </c>
      <c r="BI3195">
        <v>4</v>
      </c>
      <c r="BJ3195" t="s">
        <v>230</v>
      </c>
      <c r="BM3195">
        <v>0</v>
      </c>
      <c r="BN3195">
        <v>0</v>
      </c>
      <c r="BO3195" t="s">
        <v>3</v>
      </c>
      <c r="BP3195">
        <v>0</v>
      </c>
      <c r="BQ3195">
        <v>1</v>
      </c>
      <c r="BR3195">
        <v>0</v>
      </c>
      <c r="BS3195">
        <v>1</v>
      </c>
      <c r="BT3195">
        <v>1</v>
      </c>
      <c r="BU3195">
        <v>1</v>
      </c>
      <c r="BV3195">
        <v>1</v>
      </c>
      <c r="BW3195">
        <v>1</v>
      </c>
      <c r="BX3195">
        <v>1</v>
      </c>
      <c r="BY3195" t="s">
        <v>3</v>
      </c>
      <c r="BZ3195">
        <v>70</v>
      </c>
      <c r="CA3195">
        <v>10</v>
      </c>
      <c r="CB3195" t="s">
        <v>3</v>
      </c>
      <c r="CE3195">
        <v>0</v>
      </c>
      <c r="CF3195">
        <v>0</v>
      </c>
      <c r="CG3195">
        <v>0</v>
      </c>
      <c r="CM3195">
        <v>0</v>
      </c>
      <c r="CN3195" t="s">
        <v>3</v>
      </c>
      <c r="CO3195">
        <v>0</v>
      </c>
      <c r="CP3195">
        <f t="shared" si="2385"/>
        <v>85.31</v>
      </c>
      <c r="CQ3195">
        <f t="shared" si="2386"/>
        <v>112.32</v>
      </c>
      <c r="CR3195">
        <f t="shared" si="2387"/>
        <v>8.99</v>
      </c>
      <c r="CS3195">
        <f t="shared" si="2388"/>
        <v>0.13</v>
      </c>
      <c r="CT3195">
        <f t="shared" si="2389"/>
        <v>305.27</v>
      </c>
      <c r="CU3195">
        <f t="shared" si="2390"/>
        <v>0</v>
      </c>
      <c r="CV3195">
        <f t="shared" si="2391"/>
        <v>0.42</v>
      </c>
      <c r="CW3195">
        <f t="shared" si="2392"/>
        <v>0</v>
      </c>
      <c r="CX3195">
        <f t="shared" si="2392"/>
        <v>0</v>
      </c>
      <c r="CY3195">
        <f t="shared" si="2393"/>
        <v>42.734999999999999</v>
      </c>
      <c r="CZ3195">
        <f t="shared" si="2394"/>
        <v>6.1050000000000004</v>
      </c>
      <c r="DC3195" t="s">
        <v>3</v>
      </c>
      <c r="DD3195" t="s">
        <v>3</v>
      </c>
      <c r="DE3195" t="s">
        <v>3</v>
      </c>
      <c r="DF3195" t="s">
        <v>3</v>
      </c>
      <c r="DG3195" t="s">
        <v>3</v>
      </c>
      <c r="DH3195" t="s">
        <v>3</v>
      </c>
      <c r="DI3195" t="s">
        <v>3</v>
      </c>
      <c r="DJ3195" t="s">
        <v>3</v>
      </c>
      <c r="DK3195" t="s">
        <v>3</v>
      </c>
      <c r="DL3195" t="s">
        <v>3</v>
      </c>
      <c r="DM3195" t="s">
        <v>3</v>
      </c>
      <c r="DN3195">
        <v>0</v>
      </c>
      <c r="DO3195">
        <v>0</v>
      </c>
      <c r="DP3195">
        <v>1</v>
      </c>
      <c r="DQ3195">
        <v>1</v>
      </c>
      <c r="DU3195">
        <v>1013</v>
      </c>
      <c r="DV3195" t="s">
        <v>229</v>
      </c>
      <c r="DW3195" t="s">
        <v>229</v>
      </c>
      <c r="DX3195">
        <v>1</v>
      </c>
      <c r="DZ3195" t="s">
        <v>3</v>
      </c>
      <c r="EA3195" t="s">
        <v>3</v>
      </c>
      <c r="EB3195" t="s">
        <v>3</v>
      </c>
      <c r="EC3195" t="s">
        <v>3</v>
      </c>
      <c r="EE3195">
        <v>35096056</v>
      </c>
      <c r="EF3195">
        <v>1</v>
      </c>
      <c r="EG3195" t="s">
        <v>20</v>
      </c>
      <c r="EH3195">
        <v>0</v>
      </c>
      <c r="EI3195" t="s">
        <v>3</v>
      </c>
      <c r="EJ3195">
        <v>4</v>
      </c>
      <c r="EK3195">
        <v>0</v>
      </c>
      <c r="EL3195" t="s">
        <v>21</v>
      </c>
      <c r="EM3195" t="s">
        <v>22</v>
      </c>
      <c r="EO3195" t="s">
        <v>3</v>
      </c>
      <c r="EQ3195">
        <v>0</v>
      </c>
      <c r="ER3195">
        <v>426.58</v>
      </c>
      <c r="ES3195">
        <v>112.32</v>
      </c>
      <c r="ET3195">
        <v>8.99</v>
      </c>
      <c r="EU3195">
        <v>0.13</v>
      </c>
      <c r="EV3195">
        <v>305.27</v>
      </c>
      <c r="EW3195">
        <v>0.42</v>
      </c>
      <c r="EX3195">
        <v>0</v>
      </c>
      <c r="EY3195">
        <v>0</v>
      </c>
      <c r="FQ3195">
        <v>0</v>
      </c>
      <c r="FR3195">
        <v>0</v>
      </c>
      <c r="FS3195">
        <v>0</v>
      </c>
      <c r="FX3195">
        <v>70</v>
      </c>
      <c r="FY3195">
        <v>10</v>
      </c>
      <c r="GA3195" t="s">
        <v>3</v>
      </c>
      <c r="GD3195">
        <v>0</v>
      </c>
      <c r="GF3195">
        <v>94825724</v>
      </c>
      <c r="GG3195">
        <v>2</v>
      </c>
      <c r="GH3195">
        <v>1</v>
      </c>
      <c r="GI3195">
        <v>-2</v>
      </c>
      <c r="GJ3195">
        <v>0</v>
      </c>
      <c r="GK3195">
        <f>ROUND(R3195*(R12)/100,2)</f>
        <v>0.03</v>
      </c>
      <c r="GL3195">
        <f t="shared" si="2395"/>
        <v>0</v>
      </c>
      <c r="GM3195">
        <f t="shared" si="2396"/>
        <v>134.19</v>
      </c>
      <c r="GN3195">
        <f t="shared" si="2397"/>
        <v>0</v>
      </c>
      <c r="GO3195">
        <f t="shared" si="2398"/>
        <v>0</v>
      </c>
      <c r="GP3195">
        <f t="shared" si="2399"/>
        <v>134.19</v>
      </c>
      <c r="GR3195">
        <v>0</v>
      </c>
      <c r="GS3195">
        <v>3</v>
      </c>
      <c r="GT3195">
        <v>0</v>
      </c>
      <c r="GU3195" t="s">
        <v>3</v>
      </c>
      <c r="GV3195">
        <f t="shared" si="2400"/>
        <v>0</v>
      </c>
      <c r="GW3195">
        <v>1</v>
      </c>
      <c r="GX3195">
        <f t="shared" si="2401"/>
        <v>0</v>
      </c>
      <c r="HA3195">
        <v>0</v>
      </c>
      <c r="HB3195">
        <v>0</v>
      </c>
      <c r="HC3195">
        <f t="shared" si="2402"/>
        <v>0</v>
      </c>
      <c r="HE3195" t="s">
        <v>3</v>
      </c>
      <c r="HF3195" t="s">
        <v>3</v>
      </c>
      <c r="HM3195" t="s">
        <v>3</v>
      </c>
      <c r="HN3195" t="s">
        <v>3</v>
      </c>
      <c r="HO3195" t="s">
        <v>3</v>
      </c>
      <c r="HP3195" t="s">
        <v>3</v>
      </c>
      <c r="HQ3195" t="s">
        <v>3</v>
      </c>
      <c r="HS3195">
        <v>0</v>
      </c>
      <c r="IK3195">
        <v>0</v>
      </c>
    </row>
    <row r="3196" spans="1:245" x14ac:dyDescent="0.2">
      <c r="A3196">
        <v>17</v>
      </c>
      <c r="B3196">
        <v>1</v>
      </c>
      <c r="C3196">
        <f>ROW(SmtRes!A1024)</f>
        <v>1024</v>
      </c>
      <c r="D3196">
        <f>ROW(EtalonRes!A1024)</f>
        <v>1024</v>
      </c>
      <c r="E3196" t="s">
        <v>709</v>
      </c>
      <c r="F3196" t="s">
        <v>232</v>
      </c>
      <c r="G3196" t="s">
        <v>233</v>
      </c>
      <c r="H3196" t="s">
        <v>26</v>
      </c>
      <c r="I3196">
        <f>ROUND(1/100,9)</f>
        <v>0.01</v>
      </c>
      <c r="J3196">
        <v>0</v>
      </c>
      <c r="K3196">
        <f>ROUND(1/100,9)</f>
        <v>0.01</v>
      </c>
      <c r="O3196">
        <f t="shared" si="2368"/>
        <v>142.13999999999999</v>
      </c>
      <c r="P3196">
        <f t="shared" si="2369"/>
        <v>0</v>
      </c>
      <c r="Q3196">
        <f t="shared" si="2370"/>
        <v>59.94</v>
      </c>
      <c r="R3196">
        <f t="shared" si="2371"/>
        <v>30.4</v>
      </c>
      <c r="S3196">
        <f t="shared" si="2372"/>
        <v>82.2</v>
      </c>
      <c r="T3196">
        <f t="shared" si="2373"/>
        <v>0</v>
      </c>
      <c r="U3196">
        <f t="shared" si="2374"/>
        <v>0.14000000000000001</v>
      </c>
      <c r="V3196">
        <f t="shared" si="2375"/>
        <v>0</v>
      </c>
      <c r="W3196">
        <f t="shared" si="2376"/>
        <v>0</v>
      </c>
      <c r="X3196">
        <f t="shared" si="2377"/>
        <v>57.54</v>
      </c>
      <c r="Y3196">
        <f t="shared" si="2377"/>
        <v>8.2200000000000006</v>
      </c>
      <c r="AA3196">
        <v>35364244</v>
      </c>
      <c r="AB3196">
        <f t="shared" si="2378"/>
        <v>14213.53</v>
      </c>
      <c r="AC3196">
        <f t="shared" si="2379"/>
        <v>0</v>
      </c>
      <c r="AD3196">
        <f t="shared" si="2380"/>
        <v>5993.85</v>
      </c>
      <c r="AE3196">
        <f t="shared" si="2381"/>
        <v>3040.45</v>
      </c>
      <c r="AF3196">
        <f t="shared" si="2381"/>
        <v>8219.68</v>
      </c>
      <c r="AG3196">
        <f t="shared" si="2382"/>
        <v>0</v>
      </c>
      <c r="AH3196">
        <f t="shared" si="2383"/>
        <v>14</v>
      </c>
      <c r="AI3196">
        <f t="shared" si="2383"/>
        <v>0</v>
      </c>
      <c r="AJ3196">
        <f t="shared" si="2384"/>
        <v>0</v>
      </c>
      <c r="AK3196">
        <v>14213.53</v>
      </c>
      <c r="AL3196">
        <v>0</v>
      </c>
      <c r="AM3196">
        <v>5993.85</v>
      </c>
      <c r="AN3196">
        <v>3040.45</v>
      </c>
      <c r="AO3196">
        <v>8219.68</v>
      </c>
      <c r="AP3196">
        <v>0</v>
      </c>
      <c r="AQ3196">
        <v>14</v>
      </c>
      <c r="AR3196">
        <v>0</v>
      </c>
      <c r="AS3196">
        <v>0</v>
      </c>
      <c r="AT3196">
        <v>70</v>
      </c>
      <c r="AU3196">
        <v>10</v>
      </c>
      <c r="AV3196">
        <v>1</v>
      </c>
      <c r="AW3196">
        <v>1</v>
      </c>
      <c r="AZ3196">
        <v>1</v>
      </c>
      <c r="BA3196">
        <v>1</v>
      </c>
      <c r="BB3196">
        <v>1</v>
      </c>
      <c r="BC3196">
        <v>1</v>
      </c>
      <c r="BD3196" t="s">
        <v>3</v>
      </c>
      <c r="BE3196" t="s">
        <v>3</v>
      </c>
      <c r="BF3196" t="s">
        <v>3</v>
      </c>
      <c r="BG3196" t="s">
        <v>3</v>
      </c>
      <c r="BH3196">
        <v>0</v>
      </c>
      <c r="BI3196">
        <v>4</v>
      </c>
      <c r="BJ3196" t="s">
        <v>234</v>
      </c>
      <c r="BM3196">
        <v>0</v>
      </c>
      <c r="BN3196">
        <v>0</v>
      </c>
      <c r="BO3196" t="s">
        <v>3</v>
      </c>
      <c r="BP3196">
        <v>0</v>
      </c>
      <c r="BQ3196">
        <v>1</v>
      </c>
      <c r="BR3196">
        <v>0</v>
      </c>
      <c r="BS3196">
        <v>1</v>
      </c>
      <c r="BT3196">
        <v>1</v>
      </c>
      <c r="BU3196">
        <v>1</v>
      </c>
      <c r="BV3196">
        <v>1</v>
      </c>
      <c r="BW3196">
        <v>1</v>
      </c>
      <c r="BX3196">
        <v>1</v>
      </c>
      <c r="BY3196" t="s">
        <v>3</v>
      </c>
      <c r="BZ3196">
        <v>70</v>
      </c>
      <c r="CA3196">
        <v>10</v>
      </c>
      <c r="CB3196" t="s">
        <v>3</v>
      </c>
      <c r="CE3196">
        <v>0</v>
      </c>
      <c r="CF3196">
        <v>0</v>
      </c>
      <c r="CG3196">
        <v>0</v>
      </c>
      <c r="CM3196">
        <v>0</v>
      </c>
      <c r="CN3196" t="s">
        <v>3</v>
      </c>
      <c r="CO3196">
        <v>0</v>
      </c>
      <c r="CP3196">
        <f t="shared" si="2385"/>
        <v>142.13999999999999</v>
      </c>
      <c r="CQ3196">
        <f t="shared" si="2386"/>
        <v>0</v>
      </c>
      <c r="CR3196">
        <f t="shared" si="2387"/>
        <v>5993.85</v>
      </c>
      <c r="CS3196">
        <f t="shared" si="2388"/>
        <v>3040.45</v>
      </c>
      <c r="CT3196">
        <f t="shared" si="2389"/>
        <v>8219.68</v>
      </c>
      <c r="CU3196">
        <f t="shared" si="2390"/>
        <v>0</v>
      </c>
      <c r="CV3196">
        <f t="shared" si="2391"/>
        <v>14</v>
      </c>
      <c r="CW3196">
        <f t="shared" si="2392"/>
        <v>0</v>
      </c>
      <c r="CX3196">
        <f t="shared" si="2392"/>
        <v>0</v>
      </c>
      <c r="CY3196">
        <f t="shared" si="2393"/>
        <v>57.54</v>
      </c>
      <c r="CZ3196">
        <f t="shared" si="2394"/>
        <v>8.2200000000000006</v>
      </c>
      <c r="DC3196" t="s">
        <v>3</v>
      </c>
      <c r="DD3196" t="s">
        <v>3</v>
      </c>
      <c r="DE3196" t="s">
        <v>3</v>
      </c>
      <c r="DF3196" t="s">
        <v>3</v>
      </c>
      <c r="DG3196" t="s">
        <v>3</v>
      </c>
      <c r="DH3196" t="s">
        <v>3</v>
      </c>
      <c r="DI3196" t="s">
        <v>3</v>
      </c>
      <c r="DJ3196" t="s">
        <v>3</v>
      </c>
      <c r="DK3196" t="s">
        <v>3</v>
      </c>
      <c r="DL3196" t="s">
        <v>3</v>
      </c>
      <c r="DM3196" t="s">
        <v>3</v>
      </c>
      <c r="DN3196">
        <v>0</v>
      </c>
      <c r="DO3196">
        <v>0</v>
      </c>
      <c r="DP3196">
        <v>1</v>
      </c>
      <c r="DQ3196">
        <v>1</v>
      </c>
      <c r="DU3196">
        <v>1003</v>
      </c>
      <c r="DV3196" t="s">
        <v>26</v>
      </c>
      <c r="DW3196" t="s">
        <v>26</v>
      </c>
      <c r="DX3196">
        <v>100</v>
      </c>
      <c r="DZ3196" t="s">
        <v>3</v>
      </c>
      <c r="EA3196" t="s">
        <v>3</v>
      </c>
      <c r="EB3196" t="s">
        <v>3</v>
      </c>
      <c r="EC3196" t="s">
        <v>3</v>
      </c>
      <c r="EE3196">
        <v>35096056</v>
      </c>
      <c r="EF3196">
        <v>1</v>
      </c>
      <c r="EG3196" t="s">
        <v>20</v>
      </c>
      <c r="EH3196">
        <v>0</v>
      </c>
      <c r="EI3196" t="s">
        <v>3</v>
      </c>
      <c r="EJ3196">
        <v>4</v>
      </c>
      <c r="EK3196">
        <v>0</v>
      </c>
      <c r="EL3196" t="s">
        <v>21</v>
      </c>
      <c r="EM3196" t="s">
        <v>22</v>
      </c>
      <c r="EO3196" t="s">
        <v>3</v>
      </c>
      <c r="EQ3196">
        <v>0</v>
      </c>
      <c r="ER3196">
        <v>14213.53</v>
      </c>
      <c r="ES3196">
        <v>0</v>
      </c>
      <c r="ET3196">
        <v>5993.85</v>
      </c>
      <c r="EU3196">
        <v>3040.45</v>
      </c>
      <c r="EV3196">
        <v>8219.68</v>
      </c>
      <c r="EW3196">
        <v>14</v>
      </c>
      <c r="EX3196">
        <v>0</v>
      </c>
      <c r="EY3196">
        <v>0</v>
      </c>
      <c r="FQ3196">
        <v>0</v>
      </c>
      <c r="FR3196">
        <v>0</v>
      </c>
      <c r="FS3196">
        <v>0</v>
      </c>
      <c r="FX3196">
        <v>70</v>
      </c>
      <c r="FY3196">
        <v>10</v>
      </c>
      <c r="GA3196" t="s">
        <v>3</v>
      </c>
      <c r="GD3196">
        <v>0</v>
      </c>
      <c r="GF3196">
        <v>-140188742</v>
      </c>
      <c r="GG3196">
        <v>2</v>
      </c>
      <c r="GH3196">
        <v>1</v>
      </c>
      <c r="GI3196">
        <v>-2</v>
      </c>
      <c r="GJ3196">
        <v>0</v>
      </c>
      <c r="GK3196">
        <f>ROUND(R3196*(R12)/100,2)</f>
        <v>32.83</v>
      </c>
      <c r="GL3196">
        <f t="shared" si="2395"/>
        <v>0</v>
      </c>
      <c r="GM3196">
        <f t="shared" si="2396"/>
        <v>240.73</v>
      </c>
      <c r="GN3196">
        <f t="shared" si="2397"/>
        <v>0</v>
      </c>
      <c r="GO3196">
        <f t="shared" si="2398"/>
        <v>0</v>
      </c>
      <c r="GP3196">
        <f t="shared" si="2399"/>
        <v>240.73</v>
      </c>
      <c r="GR3196">
        <v>0</v>
      </c>
      <c r="GS3196">
        <v>3</v>
      </c>
      <c r="GT3196">
        <v>0</v>
      </c>
      <c r="GU3196" t="s">
        <v>3</v>
      </c>
      <c r="GV3196">
        <f t="shared" si="2400"/>
        <v>0</v>
      </c>
      <c r="GW3196">
        <v>1</v>
      </c>
      <c r="GX3196">
        <f t="shared" si="2401"/>
        <v>0</v>
      </c>
      <c r="HA3196">
        <v>0</v>
      </c>
      <c r="HB3196">
        <v>0</v>
      </c>
      <c r="HC3196">
        <f t="shared" si="2402"/>
        <v>0</v>
      </c>
      <c r="HE3196" t="s">
        <v>3</v>
      </c>
      <c r="HF3196" t="s">
        <v>3</v>
      </c>
      <c r="HM3196" t="s">
        <v>3</v>
      </c>
      <c r="HN3196" t="s">
        <v>3</v>
      </c>
      <c r="HO3196" t="s">
        <v>3</v>
      </c>
      <c r="HP3196" t="s">
        <v>3</v>
      </c>
      <c r="HQ3196" t="s">
        <v>3</v>
      </c>
      <c r="HS3196">
        <v>0</v>
      </c>
      <c r="IK3196">
        <v>0</v>
      </c>
    </row>
    <row r="3197" spans="1:245" x14ac:dyDescent="0.2">
      <c r="A3197">
        <v>17</v>
      </c>
      <c r="B3197">
        <v>1</v>
      </c>
      <c r="E3197" t="s">
        <v>710</v>
      </c>
      <c r="F3197" t="s">
        <v>236</v>
      </c>
      <c r="G3197" t="s">
        <v>237</v>
      </c>
      <c r="H3197" t="s">
        <v>35</v>
      </c>
      <c r="I3197">
        <v>1E-3</v>
      </c>
      <c r="J3197">
        <v>0</v>
      </c>
      <c r="K3197">
        <v>1E-3</v>
      </c>
      <c r="O3197">
        <f t="shared" si="2368"/>
        <v>99.86</v>
      </c>
      <c r="P3197">
        <f t="shared" si="2369"/>
        <v>99.86</v>
      </c>
      <c r="Q3197">
        <f t="shared" si="2370"/>
        <v>0</v>
      </c>
      <c r="R3197">
        <f t="shared" si="2371"/>
        <v>0</v>
      </c>
      <c r="S3197">
        <f t="shared" si="2372"/>
        <v>0</v>
      </c>
      <c r="T3197">
        <f t="shared" si="2373"/>
        <v>0</v>
      </c>
      <c r="U3197">
        <f t="shared" si="2374"/>
        <v>0</v>
      </c>
      <c r="V3197">
        <f t="shared" si="2375"/>
        <v>0</v>
      </c>
      <c r="W3197">
        <f t="shared" si="2376"/>
        <v>0</v>
      </c>
      <c r="X3197">
        <f t="shared" si="2377"/>
        <v>0</v>
      </c>
      <c r="Y3197">
        <f t="shared" si="2377"/>
        <v>0</v>
      </c>
      <c r="AA3197">
        <v>35364244</v>
      </c>
      <c r="AB3197">
        <f t="shared" si="2378"/>
        <v>99860.32</v>
      </c>
      <c r="AC3197">
        <f t="shared" si="2379"/>
        <v>99860.32</v>
      </c>
      <c r="AD3197">
        <f t="shared" si="2380"/>
        <v>0</v>
      </c>
      <c r="AE3197">
        <f t="shared" si="2381"/>
        <v>0</v>
      </c>
      <c r="AF3197">
        <f t="shared" si="2381"/>
        <v>0</v>
      </c>
      <c r="AG3197">
        <f t="shared" si="2382"/>
        <v>0</v>
      </c>
      <c r="AH3197">
        <f t="shared" si="2383"/>
        <v>0</v>
      </c>
      <c r="AI3197">
        <f t="shared" si="2383"/>
        <v>0</v>
      </c>
      <c r="AJ3197">
        <f t="shared" si="2384"/>
        <v>0</v>
      </c>
      <c r="AK3197">
        <v>99860.32</v>
      </c>
      <c r="AL3197">
        <v>99860.32</v>
      </c>
      <c r="AM3197">
        <v>0</v>
      </c>
      <c r="AN3197">
        <v>0</v>
      </c>
      <c r="AO3197">
        <v>0</v>
      </c>
      <c r="AP3197">
        <v>0</v>
      </c>
      <c r="AQ3197">
        <v>0</v>
      </c>
      <c r="AR3197">
        <v>0</v>
      </c>
      <c r="AS3197">
        <v>0</v>
      </c>
      <c r="AT3197">
        <v>70</v>
      </c>
      <c r="AU3197">
        <v>10</v>
      </c>
      <c r="AV3197">
        <v>1</v>
      </c>
      <c r="AW3197">
        <v>1</v>
      </c>
      <c r="AZ3197">
        <v>1</v>
      </c>
      <c r="BA3197">
        <v>1</v>
      </c>
      <c r="BB3197">
        <v>1</v>
      </c>
      <c r="BC3197">
        <v>1</v>
      </c>
      <c r="BD3197" t="s">
        <v>3</v>
      </c>
      <c r="BE3197" t="s">
        <v>3</v>
      </c>
      <c r="BF3197" t="s">
        <v>3</v>
      </c>
      <c r="BG3197" t="s">
        <v>3</v>
      </c>
      <c r="BH3197">
        <v>3</v>
      </c>
      <c r="BI3197">
        <v>4</v>
      </c>
      <c r="BJ3197" t="s">
        <v>238</v>
      </c>
      <c r="BM3197">
        <v>0</v>
      </c>
      <c r="BN3197">
        <v>0</v>
      </c>
      <c r="BO3197" t="s">
        <v>3</v>
      </c>
      <c r="BP3197">
        <v>0</v>
      </c>
      <c r="BQ3197">
        <v>1</v>
      </c>
      <c r="BR3197">
        <v>0</v>
      </c>
      <c r="BS3197">
        <v>1</v>
      </c>
      <c r="BT3197">
        <v>1</v>
      </c>
      <c r="BU3197">
        <v>1</v>
      </c>
      <c r="BV3197">
        <v>1</v>
      </c>
      <c r="BW3197">
        <v>1</v>
      </c>
      <c r="BX3197">
        <v>1</v>
      </c>
      <c r="BY3197" t="s">
        <v>3</v>
      </c>
      <c r="BZ3197">
        <v>70</v>
      </c>
      <c r="CA3197">
        <v>10</v>
      </c>
      <c r="CB3197" t="s">
        <v>3</v>
      </c>
      <c r="CE3197">
        <v>0</v>
      </c>
      <c r="CF3197">
        <v>0</v>
      </c>
      <c r="CG3197">
        <v>0</v>
      </c>
      <c r="CM3197">
        <v>0</v>
      </c>
      <c r="CN3197" t="s">
        <v>3</v>
      </c>
      <c r="CO3197">
        <v>0</v>
      </c>
      <c r="CP3197">
        <f t="shared" si="2385"/>
        <v>99.86</v>
      </c>
      <c r="CQ3197">
        <f t="shared" si="2386"/>
        <v>99860.32</v>
      </c>
      <c r="CR3197">
        <f t="shared" si="2387"/>
        <v>0</v>
      </c>
      <c r="CS3197">
        <f t="shared" si="2388"/>
        <v>0</v>
      </c>
      <c r="CT3197">
        <f t="shared" si="2389"/>
        <v>0</v>
      </c>
      <c r="CU3197">
        <f t="shared" si="2390"/>
        <v>0</v>
      </c>
      <c r="CV3197">
        <f t="shared" si="2391"/>
        <v>0</v>
      </c>
      <c r="CW3197">
        <f t="shared" si="2392"/>
        <v>0</v>
      </c>
      <c r="CX3197">
        <f t="shared" si="2392"/>
        <v>0</v>
      </c>
      <c r="CY3197">
        <f t="shared" si="2393"/>
        <v>0</v>
      </c>
      <c r="CZ3197">
        <f t="shared" si="2394"/>
        <v>0</v>
      </c>
      <c r="DC3197" t="s">
        <v>3</v>
      </c>
      <c r="DD3197" t="s">
        <v>3</v>
      </c>
      <c r="DE3197" t="s">
        <v>3</v>
      </c>
      <c r="DF3197" t="s">
        <v>3</v>
      </c>
      <c r="DG3197" t="s">
        <v>3</v>
      </c>
      <c r="DH3197" t="s">
        <v>3</v>
      </c>
      <c r="DI3197" t="s">
        <v>3</v>
      </c>
      <c r="DJ3197" t="s">
        <v>3</v>
      </c>
      <c r="DK3197" t="s">
        <v>3</v>
      </c>
      <c r="DL3197" t="s">
        <v>3</v>
      </c>
      <c r="DM3197" t="s">
        <v>3</v>
      </c>
      <c r="DN3197">
        <v>0</v>
      </c>
      <c r="DO3197">
        <v>0</v>
      </c>
      <c r="DP3197">
        <v>1</v>
      </c>
      <c r="DQ3197">
        <v>1</v>
      </c>
      <c r="DU3197">
        <v>1003</v>
      </c>
      <c r="DV3197" t="s">
        <v>35</v>
      </c>
      <c r="DW3197" t="s">
        <v>35</v>
      </c>
      <c r="DX3197">
        <v>1000</v>
      </c>
      <c r="DZ3197" t="s">
        <v>3</v>
      </c>
      <c r="EA3197" t="s">
        <v>3</v>
      </c>
      <c r="EB3197" t="s">
        <v>3</v>
      </c>
      <c r="EC3197" t="s">
        <v>3</v>
      </c>
      <c r="EE3197">
        <v>35096056</v>
      </c>
      <c r="EF3197">
        <v>1</v>
      </c>
      <c r="EG3197" t="s">
        <v>20</v>
      </c>
      <c r="EH3197">
        <v>0</v>
      </c>
      <c r="EI3197" t="s">
        <v>3</v>
      </c>
      <c r="EJ3197">
        <v>4</v>
      </c>
      <c r="EK3197">
        <v>0</v>
      </c>
      <c r="EL3197" t="s">
        <v>21</v>
      </c>
      <c r="EM3197" t="s">
        <v>22</v>
      </c>
      <c r="EO3197" t="s">
        <v>3</v>
      </c>
      <c r="EQ3197">
        <v>0</v>
      </c>
      <c r="ER3197">
        <v>99860.32</v>
      </c>
      <c r="ES3197">
        <v>99860.32</v>
      </c>
      <c r="ET3197">
        <v>0</v>
      </c>
      <c r="EU3197">
        <v>0</v>
      </c>
      <c r="EV3197">
        <v>0</v>
      </c>
      <c r="EW3197">
        <v>0</v>
      </c>
      <c r="EX3197">
        <v>0</v>
      </c>
      <c r="EY3197">
        <v>0</v>
      </c>
      <c r="FQ3197">
        <v>0</v>
      </c>
      <c r="FR3197">
        <v>0</v>
      </c>
      <c r="FS3197">
        <v>0</v>
      </c>
      <c r="FX3197">
        <v>70</v>
      </c>
      <c r="FY3197">
        <v>10</v>
      </c>
      <c r="GA3197" t="s">
        <v>3</v>
      </c>
      <c r="GD3197">
        <v>0</v>
      </c>
      <c r="GF3197">
        <v>2077141205</v>
      </c>
      <c r="GG3197">
        <v>2</v>
      </c>
      <c r="GH3197">
        <v>1</v>
      </c>
      <c r="GI3197">
        <v>-2</v>
      </c>
      <c r="GJ3197">
        <v>0</v>
      </c>
      <c r="GK3197">
        <f>ROUND(R3197*(R12)/100,2)</f>
        <v>0</v>
      </c>
      <c r="GL3197">
        <f t="shared" si="2395"/>
        <v>0</v>
      </c>
      <c r="GM3197">
        <f t="shared" si="2396"/>
        <v>99.86</v>
      </c>
      <c r="GN3197">
        <f t="shared" si="2397"/>
        <v>0</v>
      </c>
      <c r="GO3197">
        <f t="shared" si="2398"/>
        <v>0</v>
      </c>
      <c r="GP3197">
        <f t="shared" si="2399"/>
        <v>99.86</v>
      </c>
      <c r="GR3197">
        <v>0</v>
      </c>
      <c r="GS3197">
        <v>3</v>
      </c>
      <c r="GT3197">
        <v>0</v>
      </c>
      <c r="GU3197" t="s">
        <v>3</v>
      </c>
      <c r="GV3197">
        <f t="shared" si="2400"/>
        <v>0</v>
      </c>
      <c r="GW3197">
        <v>1</v>
      </c>
      <c r="GX3197">
        <f t="shared" si="2401"/>
        <v>0</v>
      </c>
      <c r="HA3197">
        <v>0</v>
      </c>
      <c r="HB3197">
        <v>0</v>
      </c>
      <c r="HC3197">
        <f t="shared" si="2402"/>
        <v>0</v>
      </c>
      <c r="HE3197" t="s">
        <v>3</v>
      </c>
      <c r="HF3197" t="s">
        <v>3</v>
      </c>
      <c r="HM3197" t="s">
        <v>3</v>
      </c>
      <c r="HN3197" t="s">
        <v>3</v>
      </c>
      <c r="HO3197" t="s">
        <v>3</v>
      </c>
      <c r="HP3197" t="s">
        <v>3</v>
      </c>
      <c r="HQ3197" t="s">
        <v>3</v>
      </c>
      <c r="HS3197">
        <v>0</v>
      </c>
      <c r="IK3197">
        <v>0</v>
      </c>
    </row>
    <row r="3198" spans="1:245" x14ac:dyDescent="0.2">
      <c r="A3198">
        <v>17</v>
      </c>
      <c r="B3198">
        <v>1</v>
      </c>
      <c r="E3198" t="s">
        <v>711</v>
      </c>
      <c r="F3198" t="s">
        <v>240</v>
      </c>
      <c r="G3198" t="s">
        <v>241</v>
      </c>
      <c r="H3198" t="s">
        <v>242</v>
      </c>
      <c r="I3198">
        <f>ROUND(2/1000,9)</f>
        <v>2E-3</v>
      </c>
      <c r="J3198">
        <v>0</v>
      </c>
      <c r="K3198">
        <f>ROUND(2/1000,9)</f>
        <v>2E-3</v>
      </c>
      <c r="O3198">
        <f t="shared" si="2368"/>
        <v>144.34</v>
      </c>
      <c r="P3198">
        <f t="shared" si="2369"/>
        <v>144.34</v>
      </c>
      <c r="Q3198">
        <f t="shared" si="2370"/>
        <v>0</v>
      </c>
      <c r="R3198">
        <f t="shared" si="2371"/>
        <v>0</v>
      </c>
      <c r="S3198">
        <f t="shared" si="2372"/>
        <v>0</v>
      </c>
      <c r="T3198">
        <f t="shared" si="2373"/>
        <v>0</v>
      </c>
      <c r="U3198">
        <f t="shared" si="2374"/>
        <v>0</v>
      </c>
      <c r="V3198">
        <f t="shared" si="2375"/>
        <v>0</v>
      </c>
      <c r="W3198">
        <f t="shared" si="2376"/>
        <v>0</v>
      </c>
      <c r="X3198">
        <f t="shared" si="2377"/>
        <v>0</v>
      </c>
      <c r="Y3198">
        <f t="shared" si="2377"/>
        <v>0</v>
      </c>
      <c r="AA3198">
        <v>35364244</v>
      </c>
      <c r="AB3198">
        <f t="shared" si="2378"/>
        <v>72169.899999999994</v>
      </c>
      <c r="AC3198">
        <f t="shared" si="2379"/>
        <v>72169.899999999994</v>
      </c>
      <c r="AD3198">
        <f t="shared" si="2380"/>
        <v>0</v>
      </c>
      <c r="AE3198">
        <f t="shared" si="2381"/>
        <v>0</v>
      </c>
      <c r="AF3198">
        <f t="shared" si="2381"/>
        <v>0</v>
      </c>
      <c r="AG3198">
        <f t="shared" si="2382"/>
        <v>0</v>
      </c>
      <c r="AH3198">
        <f t="shared" si="2383"/>
        <v>0</v>
      </c>
      <c r="AI3198">
        <f t="shared" si="2383"/>
        <v>0</v>
      </c>
      <c r="AJ3198">
        <f t="shared" si="2384"/>
        <v>0</v>
      </c>
      <c r="AK3198">
        <v>72169.899999999994</v>
      </c>
      <c r="AL3198">
        <v>72169.899999999994</v>
      </c>
      <c r="AM3198">
        <v>0</v>
      </c>
      <c r="AN3198">
        <v>0</v>
      </c>
      <c r="AO3198">
        <v>0</v>
      </c>
      <c r="AP3198">
        <v>0</v>
      </c>
      <c r="AQ3198">
        <v>0</v>
      </c>
      <c r="AR3198">
        <v>0</v>
      </c>
      <c r="AS3198">
        <v>0</v>
      </c>
      <c r="AT3198">
        <v>70</v>
      </c>
      <c r="AU3198">
        <v>10</v>
      </c>
      <c r="AV3198">
        <v>1</v>
      </c>
      <c r="AW3198">
        <v>1</v>
      </c>
      <c r="AZ3198">
        <v>1</v>
      </c>
      <c r="BA3198">
        <v>1</v>
      </c>
      <c r="BB3198">
        <v>1</v>
      </c>
      <c r="BC3198">
        <v>1</v>
      </c>
      <c r="BD3198" t="s">
        <v>3</v>
      </c>
      <c r="BE3198" t="s">
        <v>3</v>
      </c>
      <c r="BF3198" t="s">
        <v>3</v>
      </c>
      <c r="BG3198" t="s">
        <v>3</v>
      </c>
      <c r="BH3198">
        <v>3</v>
      </c>
      <c r="BI3198">
        <v>4</v>
      </c>
      <c r="BJ3198" t="s">
        <v>243</v>
      </c>
      <c r="BM3198">
        <v>0</v>
      </c>
      <c r="BN3198">
        <v>0</v>
      </c>
      <c r="BO3198" t="s">
        <v>3</v>
      </c>
      <c r="BP3198">
        <v>0</v>
      </c>
      <c r="BQ3198">
        <v>1</v>
      </c>
      <c r="BR3198">
        <v>0</v>
      </c>
      <c r="BS3198">
        <v>1</v>
      </c>
      <c r="BT3198">
        <v>1</v>
      </c>
      <c r="BU3198">
        <v>1</v>
      </c>
      <c r="BV3198">
        <v>1</v>
      </c>
      <c r="BW3198">
        <v>1</v>
      </c>
      <c r="BX3198">
        <v>1</v>
      </c>
      <c r="BY3198" t="s">
        <v>3</v>
      </c>
      <c r="BZ3198">
        <v>70</v>
      </c>
      <c r="CA3198">
        <v>10</v>
      </c>
      <c r="CB3198" t="s">
        <v>3</v>
      </c>
      <c r="CE3198">
        <v>0</v>
      </c>
      <c r="CF3198">
        <v>0</v>
      </c>
      <c r="CG3198">
        <v>0</v>
      </c>
      <c r="CM3198">
        <v>0</v>
      </c>
      <c r="CN3198" t="s">
        <v>3</v>
      </c>
      <c r="CO3198">
        <v>0</v>
      </c>
      <c r="CP3198">
        <f t="shared" si="2385"/>
        <v>144.34</v>
      </c>
      <c r="CQ3198">
        <f t="shared" si="2386"/>
        <v>72169.899999999994</v>
      </c>
      <c r="CR3198">
        <f t="shared" si="2387"/>
        <v>0</v>
      </c>
      <c r="CS3198">
        <f t="shared" si="2388"/>
        <v>0</v>
      </c>
      <c r="CT3198">
        <f t="shared" si="2389"/>
        <v>0</v>
      </c>
      <c r="CU3198">
        <f t="shared" si="2390"/>
        <v>0</v>
      </c>
      <c r="CV3198">
        <f t="shared" si="2391"/>
        <v>0</v>
      </c>
      <c r="CW3198">
        <f t="shared" si="2392"/>
        <v>0</v>
      </c>
      <c r="CX3198">
        <f t="shared" si="2392"/>
        <v>0</v>
      </c>
      <c r="CY3198">
        <f t="shared" si="2393"/>
        <v>0</v>
      </c>
      <c r="CZ3198">
        <f t="shared" si="2394"/>
        <v>0</v>
      </c>
      <c r="DC3198" t="s">
        <v>3</v>
      </c>
      <c r="DD3198" t="s">
        <v>3</v>
      </c>
      <c r="DE3198" t="s">
        <v>3</v>
      </c>
      <c r="DF3198" t="s">
        <v>3</v>
      </c>
      <c r="DG3198" t="s">
        <v>3</v>
      </c>
      <c r="DH3198" t="s">
        <v>3</v>
      </c>
      <c r="DI3198" t="s">
        <v>3</v>
      </c>
      <c r="DJ3198" t="s">
        <v>3</v>
      </c>
      <c r="DK3198" t="s">
        <v>3</v>
      </c>
      <c r="DL3198" t="s">
        <v>3</v>
      </c>
      <c r="DM3198" t="s">
        <v>3</v>
      </c>
      <c r="DN3198">
        <v>0</v>
      </c>
      <c r="DO3198">
        <v>0</v>
      </c>
      <c r="DP3198">
        <v>1</v>
      </c>
      <c r="DQ3198">
        <v>1</v>
      </c>
      <c r="DU3198">
        <v>1010</v>
      </c>
      <c r="DV3198" t="s">
        <v>242</v>
      </c>
      <c r="DW3198" t="s">
        <v>242</v>
      </c>
      <c r="DX3198">
        <v>1000</v>
      </c>
      <c r="DZ3198" t="s">
        <v>3</v>
      </c>
      <c r="EA3198" t="s">
        <v>3</v>
      </c>
      <c r="EB3198" t="s">
        <v>3</v>
      </c>
      <c r="EC3198" t="s">
        <v>3</v>
      </c>
      <c r="EE3198">
        <v>35096056</v>
      </c>
      <c r="EF3198">
        <v>1</v>
      </c>
      <c r="EG3198" t="s">
        <v>20</v>
      </c>
      <c r="EH3198">
        <v>0</v>
      </c>
      <c r="EI3198" t="s">
        <v>3</v>
      </c>
      <c r="EJ3198">
        <v>4</v>
      </c>
      <c r="EK3198">
        <v>0</v>
      </c>
      <c r="EL3198" t="s">
        <v>21</v>
      </c>
      <c r="EM3198" t="s">
        <v>22</v>
      </c>
      <c r="EO3198" t="s">
        <v>3</v>
      </c>
      <c r="EQ3198">
        <v>0</v>
      </c>
      <c r="ER3198">
        <v>72169.899999999994</v>
      </c>
      <c r="ES3198">
        <v>72169.899999999994</v>
      </c>
      <c r="ET3198">
        <v>0</v>
      </c>
      <c r="EU3198">
        <v>0</v>
      </c>
      <c r="EV3198">
        <v>0</v>
      </c>
      <c r="EW3198">
        <v>0</v>
      </c>
      <c r="EX3198">
        <v>0</v>
      </c>
      <c r="EY3198">
        <v>0</v>
      </c>
      <c r="FQ3198">
        <v>0</v>
      </c>
      <c r="FR3198">
        <v>0</v>
      </c>
      <c r="FS3198">
        <v>0</v>
      </c>
      <c r="FX3198">
        <v>70</v>
      </c>
      <c r="FY3198">
        <v>10</v>
      </c>
      <c r="GA3198" t="s">
        <v>3</v>
      </c>
      <c r="GD3198">
        <v>0</v>
      </c>
      <c r="GF3198">
        <v>653953554</v>
      </c>
      <c r="GG3198">
        <v>2</v>
      </c>
      <c r="GH3198">
        <v>1</v>
      </c>
      <c r="GI3198">
        <v>-2</v>
      </c>
      <c r="GJ3198">
        <v>0</v>
      </c>
      <c r="GK3198">
        <f>ROUND(R3198*(R12)/100,2)</f>
        <v>0</v>
      </c>
      <c r="GL3198">
        <f t="shared" si="2395"/>
        <v>0</v>
      </c>
      <c r="GM3198">
        <f t="shared" si="2396"/>
        <v>144.34</v>
      </c>
      <c r="GN3198">
        <f t="shared" si="2397"/>
        <v>0</v>
      </c>
      <c r="GO3198">
        <f t="shared" si="2398"/>
        <v>0</v>
      </c>
      <c r="GP3198">
        <f t="shared" si="2399"/>
        <v>144.34</v>
      </c>
      <c r="GR3198">
        <v>0</v>
      </c>
      <c r="GS3198">
        <v>3</v>
      </c>
      <c r="GT3198">
        <v>0</v>
      </c>
      <c r="GU3198" t="s">
        <v>3</v>
      </c>
      <c r="GV3198">
        <f t="shared" si="2400"/>
        <v>0</v>
      </c>
      <c r="GW3198">
        <v>1</v>
      </c>
      <c r="GX3198">
        <f t="shared" si="2401"/>
        <v>0</v>
      </c>
      <c r="HA3198">
        <v>0</v>
      </c>
      <c r="HB3198">
        <v>0</v>
      </c>
      <c r="HC3198">
        <f t="shared" si="2402"/>
        <v>0</v>
      </c>
      <c r="HE3198" t="s">
        <v>3</v>
      </c>
      <c r="HF3198" t="s">
        <v>3</v>
      </c>
      <c r="HM3198" t="s">
        <v>3</v>
      </c>
      <c r="HN3198" t="s">
        <v>3</v>
      </c>
      <c r="HO3198" t="s">
        <v>3</v>
      </c>
      <c r="HP3198" t="s">
        <v>3</v>
      </c>
      <c r="HQ3198" t="s">
        <v>3</v>
      </c>
      <c r="HS3198">
        <v>0</v>
      </c>
      <c r="IK3198">
        <v>0</v>
      </c>
    </row>
    <row r="3199" spans="1:245" x14ac:dyDescent="0.2">
      <c r="A3199">
        <v>17</v>
      </c>
      <c r="B3199">
        <v>1</v>
      </c>
      <c r="C3199">
        <f>ROW(SmtRes!A1026)</f>
        <v>1026</v>
      </c>
      <c r="D3199">
        <f>ROW(EtalonRes!A1026)</f>
        <v>1026</v>
      </c>
      <c r="E3199" t="s">
        <v>712</v>
      </c>
      <c r="F3199" t="s">
        <v>38</v>
      </c>
      <c r="G3199" t="s">
        <v>39</v>
      </c>
      <c r="H3199" t="s">
        <v>18</v>
      </c>
      <c r="I3199">
        <f>ROUND(4/100,9)</f>
        <v>0.04</v>
      </c>
      <c r="J3199">
        <v>0</v>
      </c>
      <c r="K3199">
        <f>ROUND(4/100,9)</f>
        <v>0.04</v>
      </c>
      <c r="O3199">
        <f t="shared" si="2368"/>
        <v>1116.6400000000001</v>
      </c>
      <c r="P3199">
        <f t="shared" si="2369"/>
        <v>0</v>
      </c>
      <c r="Q3199">
        <f t="shared" si="2370"/>
        <v>1.3</v>
      </c>
      <c r="R3199">
        <f t="shared" si="2371"/>
        <v>0.03</v>
      </c>
      <c r="S3199">
        <f t="shared" si="2372"/>
        <v>1115.3399999999999</v>
      </c>
      <c r="T3199">
        <f t="shared" si="2373"/>
        <v>0</v>
      </c>
      <c r="U3199">
        <f t="shared" si="2374"/>
        <v>1.7124000000000001</v>
      </c>
      <c r="V3199">
        <f t="shared" si="2375"/>
        <v>0</v>
      </c>
      <c r="W3199">
        <f t="shared" si="2376"/>
        <v>0</v>
      </c>
      <c r="X3199">
        <f t="shared" si="2377"/>
        <v>780.74</v>
      </c>
      <c r="Y3199">
        <f t="shared" si="2377"/>
        <v>111.53</v>
      </c>
      <c r="AA3199">
        <v>35364244</v>
      </c>
      <c r="AB3199">
        <f t="shared" si="2378"/>
        <v>27916.01</v>
      </c>
      <c r="AC3199">
        <f t="shared" si="2379"/>
        <v>0</v>
      </c>
      <c r="AD3199">
        <f t="shared" si="2380"/>
        <v>32.57</v>
      </c>
      <c r="AE3199">
        <f t="shared" si="2381"/>
        <v>0.69</v>
      </c>
      <c r="AF3199">
        <f t="shared" si="2381"/>
        <v>27883.439999999999</v>
      </c>
      <c r="AG3199">
        <f t="shared" si="2382"/>
        <v>0</v>
      </c>
      <c r="AH3199">
        <f t="shared" si="2383"/>
        <v>42.81</v>
      </c>
      <c r="AI3199">
        <f t="shared" si="2383"/>
        <v>0</v>
      </c>
      <c r="AJ3199">
        <f t="shared" si="2384"/>
        <v>0</v>
      </c>
      <c r="AK3199">
        <v>27916.01</v>
      </c>
      <c r="AL3199">
        <v>0</v>
      </c>
      <c r="AM3199">
        <v>32.57</v>
      </c>
      <c r="AN3199">
        <v>0.69</v>
      </c>
      <c r="AO3199">
        <v>27883.439999999999</v>
      </c>
      <c r="AP3199">
        <v>0</v>
      </c>
      <c r="AQ3199">
        <v>42.81</v>
      </c>
      <c r="AR3199">
        <v>0</v>
      </c>
      <c r="AS3199">
        <v>0</v>
      </c>
      <c r="AT3199">
        <v>70</v>
      </c>
      <c r="AU3199">
        <v>10</v>
      </c>
      <c r="AV3199">
        <v>1</v>
      </c>
      <c r="AW3199">
        <v>1</v>
      </c>
      <c r="AZ3199">
        <v>1</v>
      </c>
      <c r="BA3199">
        <v>1</v>
      </c>
      <c r="BB3199">
        <v>1</v>
      </c>
      <c r="BC3199">
        <v>1</v>
      </c>
      <c r="BD3199" t="s">
        <v>3</v>
      </c>
      <c r="BE3199" t="s">
        <v>3</v>
      </c>
      <c r="BF3199" t="s">
        <v>3</v>
      </c>
      <c r="BG3199" t="s">
        <v>3</v>
      </c>
      <c r="BH3199">
        <v>0</v>
      </c>
      <c r="BI3199">
        <v>4</v>
      </c>
      <c r="BJ3199" t="s">
        <v>40</v>
      </c>
      <c r="BM3199">
        <v>0</v>
      </c>
      <c r="BN3199">
        <v>0</v>
      </c>
      <c r="BO3199" t="s">
        <v>3</v>
      </c>
      <c r="BP3199">
        <v>0</v>
      </c>
      <c r="BQ3199">
        <v>1</v>
      </c>
      <c r="BR3199">
        <v>0</v>
      </c>
      <c r="BS3199">
        <v>1</v>
      </c>
      <c r="BT3199">
        <v>1</v>
      </c>
      <c r="BU3199">
        <v>1</v>
      </c>
      <c r="BV3199">
        <v>1</v>
      </c>
      <c r="BW3199">
        <v>1</v>
      </c>
      <c r="BX3199">
        <v>1</v>
      </c>
      <c r="BY3199" t="s">
        <v>3</v>
      </c>
      <c r="BZ3199">
        <v>70</v>
      </c>
      <c r="CA3199">
        <v>10</v>
      </c>
      <c r="CB3199" t="s">
        <v>3</v>
      </c>
      <c r="CE3199">
        <v>0</v>
      </c>
      <c r="CF3199">
        <v>0</v>
      </c>
      <c r="CG3199">
        <v>0</v>
      </c>
      <c r="CM3199">
        <v>0</v>
      </c>
      <c r="CN3199" t="s">
        <v>3</v>
      </c>
      <c r="CO3199">
        <v>0</v>
      </c>
      <c r="CP3199">
        <f t="shared" si="2385"/>
        <v>1116.6399999999999</v>
      </c>
      <c r="CQ3199">
        <f t="shared" si="2386"/>
        <v>0</v>
      </c>
      <c r="CR3199">
        <f t="shared" si="2387"/>
        <v>32.57</v>
      </c>
      <c r="CS3199">
        <f t="shared" si="2388"/>
        <v>0.69</v>
      </c>
      <c r="CT3199">
        <f t="shared" si="2389"/>
        <v>27883.439999999999</v>
      </c>
      <c r="CU3199">
        <f t="shared" si="2390"/>
        <v>0</v>
      </c>
      <c r="CV3199">
        <f t="shared" si="2391"/>
        <v>42.81</v>
      </c>
      <c r="CW3199">
        <f t="shared" si="2392"/>
        <v>0</v>
      </c>
      <c r="CX3199">
        <f t="shared" si="2392"/>
        <v>0</v>
      </c>
      <c r="CY3199">
        <f t="shared" si="2393"/>
        <v>780.73799999999983</v>
      </c>
      <c r="CZ3199">
        <f t="shared" si="2394"/>
        <v>111.53399999999999</v>
      </c>
      <c r="DC3199" t="s">
        <v>3</v>
      </c>
      <c r="DD3199" t="s">
        <v>3</v>
      </c>
      <c r="DE3199" t="s">
        <v>3</v>
      </c>
      <c r="DF3199" t="s">
        <v>3</v>
      </c>
      <c r="DG3199" t="s">
        <v>3</v>
      </c>
      <c r="DH3199" t="s">
        <v>3</v>
      </c>
      <c r="DI3199" t="s">
        <v>3</v>
      </c>
      <c r="DJ3199" t="s">
        <v>3</v>
      </c>
      <c r="DK3199" t="s">
        <v>3</v>
      </c>
      <c r="DL3199" t="s">
        <v>3</v>
      </c>
      <c r="DM3199" t="s">
        <v>3</v>
      </c>
      <c r="DN3199">
        <v>0</v>
      </c>
      <c r="DO3199">
        <v>0</v>
      </c>
      <c r="DP3199">
        <v>1</v>
      </c>
      <c r="DQ3199">
        <v>1</v>
      </c>
      <c r="DU3199">
        <v>1010</v>
      </c>
      <c r="DV3199" t="s">
        <v>18</v>
      </c>
      <c r="DW3199" t="s">
        <v>18</v>
      </c>
      <c r="DX3199">
        <v>100</v>
      </c>
      <c r="DZ3199" t="s">
        <v>3</v>
      </c>
      <c r="EA3199" t="s">
        <v>3</v>
      </c>
      <c r="EB3199" t="s">
        <v>3</v>
      </c>
      <c r="EC3199" t="s">
        <v>3</v>
      </c>
      <c r="EE3199">
        <v>35096056</v>
      </c>
      <c r="EF3199">
        <v>1</v>
      </c>
      <c r="EG3199" t="s">
        <v>20</v>
      </c>
      <c r="EH3199">
        <v>0</v>
      </c>
      <c r="EI3199" t="s">
        <v>3</v>
      </c>
      <c r="EJ3199">
        <v>4</v>
      </c>
      <c r="EK3199">
        <v>0</v>
      </c>
      <c r="EL3199" t="s">
        <v>21</v>
      </c>
      <c r="EM3199" t="s">
        <v>22</v>
      </c>
      <c r="EO3199" t="s">
        <v>3</v>
      </c>
      <c r="EQ3199">
        <v>262144</v>
      </c>
      <c r="ER3199">
        <v>27916.01</v>
      </c>
      <c r="ES3199">
        <v>0</v>
      </c>
      <c r="ET3199">
        <v>32.57</v>
      </c>
      <c r="EU3199">
        <v>0.69</v>
      </c>
      <c r="EV3199">
        <v>27883.439999999999</v>
      </c>
      <c r="EW3199">
        <v>42.81</v>
      </c>
      <c r="EX3199">
        <v>0</v>
      </c>
      <c r="EY3199">
        <v>0</v>
      </c>
      <c r="FQ3199">
        <v>0</v>
      </c>
      <c r="FR3199">
        <v>0</v>
      </c>
      <c r="FS3199">
        <v>0</v>
      </c>
      <c r="FX3199">
        <v>70</v>
      </c>
      <c r="FY3199">
        <v>10</v>
      </c>
      <c r="GA3199" t="s">
        <v>3</v>
      </c>
      <c r="GD3199">
        <v>0</v>
      </c>
      <c r="GF3199">
        <v>1394402761</v>
      </c>
      <c r="GG3199">
        <v>2</v>
      </c>
      <c r="GH3199">
        <v>1</v>
      </c>
      <c r="GI3199">
        <v>-2</v>
      </c>
      <c r="GJ3199">
        <v>0</v>
      </c>
      <c r="GK3199">
        <f>ROUND(R3199*(R12)/100,2)</f>
        <v>0.03</v>
      </c>
      <c r="GL3199">
        <f t="shared" si="2395"/>
        <v>0</v>
      </c>
      <c r="GM3199">
        <f t="shared" si="2396"/>
        <v>2008.94</v>
      </c>
      <c r="GN3199">
        <f t="shared" si="2397"/>
        <v>0</v>
      </c>
      <c r="GO3199">
        <f t="shared" si="2398"/>
        <v>0</v>
      </c>
      <c r="GP3199">
        <f t="shared" si="2399"/>
        <v>2008.94</v>
      </c>
      <c r="GR3199">
        <v>0</v>
      </c>
      <c r="GS3199">
        <v>3</v>
      </c>
      <c r="GT3199">
        <v>0</v>
      </c>
      <c r="GU3199" t="s">
        <v>3</v>
      </c>
      <c r="GV3199">
        <f t="shared" si="2400"/>
        <v>0</v>
      </c>
      <c r="GW3199">
        <v>1</v>
      </c>
      <c r="GX3199">
        <f t="shared" si="2401"/>
        <v>0</v>
      </c>
      <c r="HA3199">
        <v>0</v>
      </c>
      <c r="HB3199">
        <v>0</v>
      </c>
      <c r="HC3199">
        <f t="shared" si="2402"/>
        <v>0</v>
      </c>
      <c r="HE3199" t="s">
        <v>3</v>
      </c>
      <c r="HF3199" t="s">
        <v>3</v>
      </c>
      <c r="HM3199" t="s">
        <v>3</v>
      </c>
      <c r="HN3199" t="s">
        <v>3</v>
      </c>
      <c r="HO3199" t="s">
        <v>3</v>
      </c>
      <c r="HP3199" t="s">
        <v>3</v>
      </c>
      <c r="HQ3199" t="s">
        <v>3</v>
      </c>
      <c r="HS3199">
        <v>0</v>
      </c>
      <c r="IK3199">
        <v>0</v>
      </c>
    </row>
    <row r="3200" spans="1:245" x14ac:dyDescent="0.2">
      <c r="A3200">
        <v>17</v>
      </c>
      <c r="B3200">
        <v>1</v>
      </c>
      <c r="C3200">
        <f>ROW(SmtRes!A1028)</f>
        <v>1028</v>
      </c>
      <c r="D3200">
        <f>ROW(EtalonRes!A1028)</f>
        <v>1028</v>
      </c>
      <c r="E3200" t="s">
        <v>713</v>
      </c>
      <c r="F3200" t="s">
        <v>42</v>
      </c>
      <c r="G3200" t="s">
        <v>43</v>
      </c>
      <c r="H3200" t="s">
        <v>18</v>
      </c>
      <c r="I3200">
        <f>ROUND(1/100,9)</f>
        <v>0.01</v>
      </c>
      <c r="J3200">
        <v>0</v>
      </c>
      <c r="K3200">
        <f>ROUND(1/100,9)</f>
        <v>0.01</v>
      </c>
      <c r="O3200">
        <f t="shared" si="2368"/>
        <v>255.78</v>
      </c>
      <c r="P3200">
        <f t="shared" si="2369"/>
        <v>0</v>
      </c>
      <c r="Q3200">
        <f t="shared" si="2370"/>
        <v>0.33</v>
      </c>
      <c r="R3200">
        <f t="shared" si="2371"/>
        <v>0.01</v>
      </c>
      <c r="S3200">
        <f t="shared" si="2372"/>
        <v>255.45</v>
      </c>
      <c r="T3200">
        <f t="shared" si="2373"/>
        <v>0</v>
      </c>
      <c r="U3200">
        <f t="shared" si="2374"/>
        <v>0.39219999999999999</v>
      </c>
      <c r="V3200">
        <f t="shared" si="2375"/>
        <v>0</v>
      </c>
      <c r="W3200">
        <f t="shared" si="2376"/>
        <v>0</v>
      </c>
      <c r="X3200">
        <f t="shared" si="2377"/>
        <v>178.82</v>
      </c>
      <c r="Y3200">
        <f t="shared" si="2377"/>
        <v>25.55</v>
      </c>
      <c r="AA3200">
        <v>35364244</v>
      </c>
      <c r="AB3200">
        <f t="shared" si="2378"/>
        <v>25577.73</v>
      </c>
      <c r="AC3200">
        <f t="shared" si="2379"/>
        <v>0</v>
      </c>
      <c r="AD3200">
        <f t="shared" si="2380"/>
        <v>32.57</v>
      </c>
      <c r="AE3200">
        <f t="shared" si="2381"/>
        <v>0.69</v>
      </c>
      <c r="AF3200">
        <f t="shared" si="2381"/>
        <v>25545.16</v>
      </c>
      <c r="AG3200">
        <f t="shared" si="2382"/>
        <v>0</v>
      </c>
      <c r="AH3200">
        <f t="shared" si="2383"/>
        <v>39.22</v>
      </c>
      <c r="AI3200">
        <f t="shared" si="2383"/>
        <v>0</v>
      </c>
      <c r="AJ3200">
        <f t="shared" si="2384"/>
        <v>0</v>
      </c>
      <c r="AK3200">
        <v>25577.73</v>
      </c>
      <c r="AL3200">
        <v>0</v>
      </c>
      <c r="AM3200">
        <v>32.57</v>
      </c>
      <c r="AN3200">
        <v>0.69</v>
      </c>
      <c r="AO3200">
        <v>25545.16</v>
      </c>
      <c r="AP3200">
        <v>0</v>
      </c>
      <c r="AQ3200">
        <v>39.22</v>
      </c>
      <c r="AR3200">
        <v>0</v>
      </c>
      <c r="AS3200">
        <v>0</v>
      </c>
      <c r="AT3200">
        <v>70</v>
      </c>
      <c r="AU3200">
        <v>10</v>
      </c>
      <c r="AV3200">
        <v>1</v>
      </c>
      <c r="AW3200">
        <v>1</v>
      </c>
      <c r="AZ3200">
        <v>1</v>
      </c>
      <c r="BA3200">
        <v>1</v>
      </c>
      <c r="BB3200">
        <v>1</v>
      </c>
      <c r="BC3200">
        <v>1</v>
      </c>
      <c r="BD3200" t="s">
        <v>3</v>
      </c>
      <c r="BE3200" t="s">
        <v>3</v>
      </c>
      <c r="BF3200" t="s">
        <v>3</v>
      </c>
      <c r="BG3200" t="s">
        <v>3</v>
      </c>
      <c r="BH3200">
        <v>0</v>
      </c>
      <c r="BI3200">
        <v>4</v>
      </c>
      <c r="BJ3200" t="s">
        <v>44</v>
      </c>
      <c r="BM3200">
        <v>0</v>
      </c>
      <c r="BN3200">
        <v>0</v>
      </c>
      <c r="BO3200" t="s">
        <v>3</v>
      </c>
      <c r="BP3200">
        <v>0</v>
      </c>
      <c r="BQ3200">
        <v>1</v>
      </c>
      <c r="BR3200">
        <v>0</v>
      </c>
      <c r="BS3200">
        <v>1</v>
      </c>
      <c r="BT3200">
        <v>1</v>
      </c>
      <c r="BU3200">
        <v>1</v>
      </c>
      <c r="BV3200">
        <v>1</v>
      </c>
      <c r="BW3200">
        <v>1</v>
      </c>
      <c r="BX3200">
        <v>1</v>
      </c>
      <c r="BY3200" t="s">
        <v>3</v>
      </c>
      <c r="BZ3200">
        <v>70</v>
      </c>
      <c r="CA3200">
        <v>10</v>
      </c>
      <c r="CB3200" t="s">
        <v>3</v>
      </c>
      <c r="CE3200">
        <v>0</v>
      </c>
      <c r="CF3200">
        <v>0</v>
      </c>
      <c r="CG3200">
        <v>0</v>
      </c>
      <c r="CM3200">
        <v>0</v>
      </c>
      <c r="CN3200" t="s">
        <v>3</v>
      </c>
      <c r="CO3200">
        <v>0</v>
      </c>
      <c r="CP3200">
        <f t="shared" si="2385"/>
        <v>255.78</v>
      </c>
      <c r="CQ3200">
        <f t="shared" si="2386"/>
        <v>0</v>
      </c>
      <c r="CR3200">
        <f t="shared" si="2387"/>
        <v>32.57</v>
      </c>
      <c r="CS3200">
        <f t="shared" si="2388"/>
        <v>0.69</v>
      </c>
      <c r="CT3200">
        <f t="shared" si="2389"/>
        <v>25545.16</v>
      </c>
      <c r="CU3200">
        <f t="shared" si="2390"/>
        <v>0</v>
      </c>
      <c r="CV3200">
        <f t="shared" si="2391"/>
        <v>39.22</v>
      </c>
      <c r="CW3200">
        <f t="shared" si="2392"/>
        <v>0</v>
      </c>
      <c r="CX3200">
        <f t="shared" si="2392"/>
        <v>0</v>
      </c>
      <c r="CY3200">
        <f t="shared" si="2393"/>
        <v>178.815</v>
      </c>
      <c r="CZ3200">
        <f t="shared" si="2394"/>
        <v>25.545000000000002</v>
      </c>
      <c r="DC3200" t="s">
        <v>3</v>
      </c>
      <c r="DD3200" t="s">
        <v>3</v>
      </c>
      <c r="DE3200" t="s">
        <v>3</v>
      </c>
      <c r="DF3200" t="s">
        <v>3</v>
      </c>
      <c r="DG3200" t="s">
        <v>3</v>
      </c>
      <c r="DH3200" t="s">
        <v>3</v>
      </c>
      <c r="DI3200" t="s">
        <v>3</v>
      </c>
      <c r="DJ3200" t="s">
        <v>3</v>
      </c>
      <c r="DK3200" t="s">
        <v>3</v>
      </c>
      <c r="DL3200" t="s">
        <v>3</v>
      </c>
      <c r="DM3200" t="s">
        <v>3</v>
      </c>
      <c r="DN3200">
        <v>0</v>
      </c>
      <c r="DO3200">
        <v>0</v>
      </c>
      <c r="DP3200">
        <v>1</v>
      </c>
      <c r="DQ3200">
        <v>1</v>
      </c>
      <c r="DU3200">
        <v>1010</v>
      </c>
      <c r="DV3200" t="s">
        <v>18</v>
      </c>
      <c r="DW3200" t="s">
        <v>18</v>
      </c>
      <c r="DX3200">
        <v>100</v>
      </c>
      <c r="DZ3200" t="s">
        <v>3</v>
      </c>
      <c r="EA3200" t="s">
        <v>3</v>
      </c>
      <c r="EB3200" t="s">
        <v>3</v>
      </c>
      <c r="EC3200" t="s">
        <v>3</v>
      </c>
      <c r="EE3200">
        <v>35096056</v>
      </c>
      <c r="EF3200">
        <v>1</v>
      </c>
      <c r="EG3200" t="s">
        <v>20</v>
      </c>
      <c r="EH3200">
        <v>0</v>
      </c>
      <c r="EI3200" t="s">
        <v>3</v>
      </c>
      <c r="EJ3200">
        <v>4</v>
      </c>
      <c r="EK3200">
        <v>0</v>
      </c>
      <c r="EL3200" t="s">
        <v>21</v>
      </c>
      <c r="EM3200" t="s">
        <v>22</v>
      </c>
      <c r="EO3200" t="s">
        <v>3</v>
      </c>
      <c r="EQ3200">
        <v>262144</v>
      </c>
      <c r="ER3200">
        <v>25577.73</v>
      </c>
      <c r="ES3200">
        <v>0</v>
      </c>
      <c r="ET3200">
        <v>32.57</v>
      </c>
      <c r="EU3200">
        <v>0.69</v>
      </c>
      <c r="EV3200">
        <v>25545.16</v>
      </c>
      <c r="EW3200">
        <v>39.22</v>
      </c>
      <c r="EX3200">
        <v>0</v>
      </c>
      <c r="EY3200">
        <v>0</v>
      </c>
      <c r="FQ3200">
        <v>0</v>
      </c>
      <c r="FR3200">
        <v>0</v>
      </c>
      <c r="FS3200">
        <v>0</v>
      </c>
      <c r="FX3200">
        <v>70</v>
      </c>
      <c r="FY3200">
        <v>10</v>
      </c>
      <c r="GA3200" t="s">
        <v>3</v>
      </c>
      <c r="GD3200">
        <v>0</v>
      </c>
      <c r="GF3200">
        <v>1212913616</v>
      </c>
      <c r="GG3200">
        <v>2</v>
      </c>
      <c r="GH3200">
        <v>1</v>
      </c>
      <c r="GI3200">
        <v>-2</v>
      </c>
      <c r="GJ3200">
        <v>0</v>
      </c>
      <c r="GK3200">
        <f>ROUND(R3200*(R12)/100,2)</f>
        <v>0.01</v>
      </c>
      <c r="GL3200">
        <f t="shared" si="2395"/>
        <v>0</v>
      </c>
      <c r="GM3200">
        <f t="shared" si="2396"/>
        <v>460.16</v>
      </c>
      <c r="GN3200">
        <f t="shared" si="2397"/>
        <v>0</v>
      </c>
      <c r="GO3200">
        <f t="shared" si="2398"/>
        <v>0</v>
      </c>
      <c r="GP3200">
        <f t="shared" si="2399"/>
        <v>460.16</v>
      </c>
      <c r="GR3200">
        <v>0</v>
      </c>
      <c r="GS3200">
        <v>3</v>
      </c>
      <c r="GT3200">
        <v>0</v>
      </c>
      <c r="GU3200" t="s">
        <v>3</v>
      </c>
      <c r="GV3200">
        <f t="shared" si="2400"/>
        <v>0</v>
      </c>
      <c r="GW3200">
        <v>1</v>
      </c>
      <c r="GX3200">
        <f t="shared" si="2401"/>
        <v>0</v>
      </c>
      <c r="HA3200">
        <v>0</v>
      </c>
      <c r="HB3200">
        <v>0</v>
      </c>
      <c r="HC3200">
        <f t="shared" si="2402"/>
        <v>0</v>
      </c>
      <c r="HE3200" t="s">
        <v>3</v>
      </c>
      <c r="HF3200" t="s">
        <v>3</v>
      </c>
      <c r="HM3200" t="s">
        <v>3</v>
      </c>
      <c r="HN3200" t="s">
        <v>3</v>
      </c>
      <c r="HO3200" t="s">
        <v>3</v>
      </c>
      <c r="HP3200" t="s">
        <v>3</v>
      </c>
      <c r="HQ3200" t="s">
        <v>3</v>
      </c>
      <c r="HS3200">
        <v>0</v>
      </c>
      <c r="IK3200">
        <v>0</v>
      </c>
    </row>
    <row r="3201" spans="1:245" x14ac:dyDescent="0.2">
      <c r="A3201">
        <v>17</v>
      </c>
      <c r="B3201">
        <v>1</v>
      </c>
      <c r="C3201">
        <f>ROW(SmtRes!A1029)</f>
        <v>1029</v>
      </c>
      <c r="D3201">
        <f>ROW(EtalonRes!A1029)</f>
        <v>1029</v>
      </c>
      <c r="E3201" t="s">
        <v>714</v>
      </c>
      <c r="F3201" t="s">
        <v>255</v>
      </c>
      <c r="G3201" t="s">
        <v>256</v>
      </c>
      <c r="H3201" t="s">
        <v>18</v>
      </c>
      <c r="I3201">
        <f>ROUND(1/100,9)</f>
        <v>0.01</v>
      </c>
      <c r="J3201">
        <v>0</v>
      </c>
      <c r="K3201">
        <f>ROUND(1/100,9)</f>
        <v>0.01</v>
      </c>
      <c r="O3201">
        <f t="shared" si="2368"/>
        <v>225.56</v>
      </c>
      <c r="P3201">
        <f t="shared" si="2369"/>
        <v>0</v>
      </c>
      <c r="Q3201">
        <f t="shared" si="2370"/>
        <v>0</v>
      </c>
      <c r="R3201">
        <f t="shared" si="2371"/>
        <v>0</v>
      </c>
      <c r="S3201">
        <f t="shared" si="2372"/>
        <v>225.56</v>
      </c>
      <c r="T3201">
        <f t="shared" si="2373"/>
        <v>0</v>
      </c>
      <c r="U3201">
        <f t="shared" si="2374"/>
        <v>0.34630000000000005</v>
      </c>
      <c r="V3201">
        <f t="shared" si="2375"/>
        <v>0</v>
      </c>
      <c r="W3201">
        <f t="shared" si="2376"/>
        <v>0</v>
      </c>
      <c r="X3201">
        <f t="shared" si="2377"/>
        <v>157.88999999999999</v>
      </c>
      <c r="Y3201">
        <f t="shared" si="2377"/>
        <v>22.56</v>
      </c>
      <c r="AA3201">
        <v>35364244</v>
      </c>
      <c r="AB3201">
        <f t="shared" si="2378"/>
        <v>22555.56</v>
      </c>
      <c r="AC3201">
        <f t="shared" si="2379"/>
        <v>0</v>
      </c>
      <c r="AD3201">
        <f t="shared" si="2380"/>
        <v>0</v>
      </c>
      <c r="AE3201">
        <f t="shared" si="2381"/>
        <v>0</v>
      </c>
      <c r="AF3201">
        <f t="shared" si="2381"/>
        <v>22555.56</v>
      </c>
      <c r="AG3201">
        <f t="shared" si="2382"/>
        <v>0</v>
      </c>
      <c r="AH3201">
        <f t="shared" si="2383"/>
        <v>34.630000000000003</v>
      </c>
      <c r="AI3201">
        <f t="shared" si="2383"/>
        <v>0</v>
      </c>
      <c r="AJ3201">
        <f t="shared" si="2384"/>
        <v>0</v>
      </c>
      <c r="AK3201">
        <v>22555.56</v>
      </c>
      <c r="AL3201">
        <v>0</v>
      </c>
      <c r="AM3201">
        <v>0</v>
      </c>
      <c r="AN3201">
        <v>0</v>
      </c>
      <c r="AO3201">
        <v>22555.56</v>
      </c>
      <c r="AP3201">
        <v>0</v>
      </c>
      <c r="AQ3201">
        <v>34.630000000000003</v>
      </c>
      <c r="AR3201">
        <v>0</v>
      </c>
      <c r="AS3201">
        <v>0</v>
      </c>
      <c r="AT3201">
        <v>70</v>
      </c>
      <c r="AU3201">
        <v>10</v>
      </c>
      <c r="AV3201">
        <v>1</v>
      </c>
      <c r="AW3201">
        <v>1</v>
      </c>
      <c r="AZ3201">
        <v>1</v>
      </c>
      <c r="BA3201">
        <v>1</v>
      </c>
      <c r="BB3201">
        <v>1</v>
      </c>
      <c r="BC3201">
        <v>1</v>
      </c>
      <c r="BD3201" t="s">
        <v>3</v>
      </c>
      <c r="BE3201" t="s">
        <v>3</v>
      </c>
      <c r="BF3201" t="s">
        <v>3</v>
      </c>
      <c r="BG3201" t="s">
        <v>3</v>
      </c>
      <c r="BH3201">
        <v>0</v>
      </c>
      <c r="BI3201">
        <v>4</v>
      </c>
      <c r="BJ3201" t="s">
        <v>257</v>
      </c>
      <c r="BM3201">
        <v>0</v>
      </c>
      <c r="BN3201">
        <v>0</v>
      </c>
      <c r="BO3201" t="s">
        <v>3</v>
      </c>
      <c r="BP3201">
        <v>0</v>
      </c>
      <c r="BQ3201">
        <v>1</v>
      </c>
      <c r="BR3201">
        <v>0</v>
      </c>
      <c r="BS3201">
        <v>1</v>
      </c>
      <c r="BT3201">
        <v>1</v>
      </c>
      <c r="BU3201">
        <v>1</v>
      </c>
      <c r="BV3201">
        <v>1</v>
      </c>
      <c r="BW3201">
        <v>1</v>
      </c>
      <c r="BX3201">
        <v>1</v>
      </c>
      <c r="BY3201" t="s">
        <v>3</v>
      </c>
      <c r="BZ3201">
        <v>70</v>
      </c>
      <c r="CA3201">
        <v>10</v>
      </c>
      <c r="CB3201" t="s">
        <v>3</v>
      </c>
      <c r="CE3201">
        <v>0</v>
      </c>
      <c r="CF3201">
        <v>0</v>
      </c>
      <c r="CG3201">
        <v>0</v>
      </c>
      <c r="CM3201">
        <v>0</v>
      </c>
      <c r="CN3201" t="s">
        <v>3</v>
      </c>
      <c r="CO3201">
        <v>0</v>
      </c>
      <c r="CP3201">
        <f t="shared" si="2385"/>
        <v>225.56</v>
      </c>
      <c r="CQ3201">
        <f t="shared" si="2386"/>
        <v>0</v>
      </c>
      <c r="CR3201">
        <f t="shared" si="2387"/>
        <v>0</v>
      </c>
      <c r="CS3201">
        <f t="shared" si="2388"/>
        <v>0</v>
      </c>
      <c r="CT3201">
        <f t="shared" si="2389"/>
        <v>22555.56</v>
      </c>
      <c r="CU3201">
        <f t="shared" si="2390"/>
        <v>0</v>
      </c>
      <c r="CV3201">
        <f t="shared" si="2391"/>
        <v>34.630000000000003</v>
      </c>
      <c r="CW3201">
        <f t="shared" si="2392"/>
        <v>0</v>
      </c>
      <c r="CX3201">
        <f t="shared" si="2392"/>
        <v>0</v>
      </c>
      <c r="CY3201">
        <f t="shared" si="2393"/>
        <v>157.892</v>
      </c>
      <c r="CZ3201">
        <f t="shared" si="2394"/>
        <v>22.555999999999997</v>
      </c>
      <c r="DC3201" t="s">
        <v>3</v>
      </c>
      <c r="DD3201" t="s">
        <v>3</v>
      </c>
      <c r="DE3201" t="s">
        <v>3</v>
      </c>
      <c r="DF3201" t="s">
        <v>3</v>
      </c>
      <c r="DG3201" t="s">
        <v>3</v>
      </c>
      <c r="DH3201" t="s">
        <v>3</v>
      </c>
      <c r="DI3201" t="s">
        <v>3</v>
      </c>
      <c r="DJ3201" t="s">
        <v>3</v>
      </c>
      <c r="DK3201" t="s">
        <v>3</v>
      </c>
      <c r="DL3201" t="s">
        <v>3</v>
      </c>
      <c r="DM3201" t="s">
        <v>3</v>
      </c>
      <c r="DN3201">
        <v>0</v>
      </c>
      <c r="DO3201">
        <v>0</v>
      </c>
      <c r="DP3201">
        <v>1</v>
      </c>
      <c r="DQ3201">
        <v>1</v>
      </c>
      <c r="DU3201">
        <v>1010</v>
      </c>
      <c r="DV3201" t="s">
        <v>18</v>
      </c>
      <c r="DW3201" t="s">
        <v>18</v>
      </c>
      <c r="DX3201">
        <v>100</v>
      </c>
      <c r="DZ3201" t="s">
        <v>3</v>
      </c>
      <c r="EA3201" t="s">
        <v>3</v>
      </c>
      <c r="EB3201" t="s">
        <v>3</v>
      </c>
      <c r="EC3201" t="s">
        <v>3</v>
      </c>
      <c r="EE3201">
        <v>35096056</v>
      </c>
      <c r="EF3201">
        <v>1</v>
      </c>
      <c r="EG3201" t="s">
        <v>20</v>
      </c>
      <c r="EH3201">
        <v>0</v>
      </c>
      <c r="EI3201" t="s">
        <v>3</v>
      </c>
      <c r="EJ3201">
        <v>4</v>
      </c>
      <c r="EK3201">
        <v>0</v>
      </c>
      <c r="EL3201" t="s">
        <v>21</v>
      </c>
      <c r="EM3201" t="s">
        <v>22</v>
      </c>
      <c r="EO3201" t="s">
        <v>3</v>
      </c>
      <c r="EQ3201">
        <v>262144</v>
      </c>
      <c r="ER3201">
        <v>22555.56</v>
      </c>
      <c r="ES3201">
        <v>0</v>
      </c>
      <c r="ET3201">
        <v>0</v>
      </c>
      <c r="EU3201">
        <v>0</v>
      </c>
      <c r="EV3201">
        <v>22555.56</v>
      </c>
      <c r="EW3201">
        <v>34.630000000000003</v>
      </c>
      <c r="EX3201">
        <v>0</v>
      </c>
      <c r="EY3201">
        <v>0</v>
      </c>
      <c r="FQ3201">
        <v>0</v>
      </c>
      <c r="FR3201">
        <v>0</v>
      </c>
      <c r="FS3201">
        <v>0</v>
      </c>
      <c r="FX3201">
        <v>70</v>
      </c>
      <c r="FY3201">
        <v>10</v>
      </c>
      <c r="GA3201" t="s">
        <v>3</v>
      </c>
      <c r="GD3201">
        <v>0</v>
      </c>
      <c r="GF3201">
        <v>-24549344</v>
      </c>
      <c r="GG3201">
        <v>2</v>
      </c>
      <c r="GH3201">
        <v>1</v>
      </c>
      <c r="GI3201">
        <v>-2</v>
      </c>
      <c r="GJ3201">
        <v>0</v>
      </c>
      <c r="GK3201">
        <f>ROUND(R3201*(R12)/100,2)</f>
        <v>0</v>
      </c>
      <c r="GL3201">
        <f t="shared" si="2395"/>
        <v>0</v>
      </c>
      <c r="GM3201">
        <f t="shared" si="2396"/>
        <v>406.01</v>
      </c>
      <c r="GN3201">
        <f t="shared" si="2397"/>
        <v>0</v>
      </c>
      <c r="GO3201">
        <f t="shared" si="2398"/>
        <v>0</v>
      </c>
      <c r="GP3201">
        <f t="shared" si="2399"/>
        <v>406.01</v>
      </c>
      <c r="GR3201">
        <v>0</v>
      </c>
      <c r="GS3201">
        <v>3</v>
      </c>
      <c r="GT3201">
        <v>0</v>
      </c>
      <c r="GU3201" t="s">
        <v>3</v>
      </c>
      <c r="GV3201">
        <f t="shared" si="2400"/>
        <v>0</v>
      </c>
      <c r="GW3201">
        <v>1</v>
      </c>
      <c r="GX3201">
        <f t="shared" si="2401"/>
        <v>0</v>
      </c>
      <c r="HA3201">
        <v>0</v>
      </c>
      <c r="HB3201">
        <v>0</v>
      </c>
      <c r="HC3201">
        <f t="shared" si="2402"/>
        <v>0</v>
      </c>
      <c r="HE3201" t="s">
        <v>3</v>
      </c>
      <c r="HF3201" t="s">
        <v>3</v>
      </c>
      <c r="HM3201" t="s">
        <v>3</v>
      </c>
      <c r="HN3201" t="s">
        <v>3</v>
      </c>
      <c r="HO3201" t="s">
        <v>3</v>
      </c>
      <c r="HP3201" t="s">
        <v>3</v>
      </c>
      <c r="HQ3201" t="s">
        <v>3</v>
      </c>
      <c r="HS3201">
        <v>0</v>
      </c>
      <c r="IK3201">
        <v>0</v>
      </c>
    </row>
    <row r="3203" spans="1:245" x14ac:dyDescent="0.2">
      <c r="A3203">
        <v>51</v>
      </c>
      <c r="B3203">
        <f>B3190</f>
        <v>1</v>
      </c>
      <c r="C3203">
        <f>A3190</f>
        <v>4</v>
      </c>
      <c r="D3203">
        <f>ROW(A3190)</f>
        <v>3190</v>
      </c>
      <c r="F3203" t="str">
        <f>IF(F3190&lt;&gt;"",F3190,"")</f>
        <v>Новый раздел</v>
      </c>
      <c r="G3203" t="str">
        <f>IF(G3190&lt;&gt;"",G3190,"")</f>
        <v>Помещение 320 Лаборанская</v>
      </c>
      <c r="H3203">
        <v>0</v>
      </c>
      <c r="O3203">
        <f t="shared" ref="O3203:T3203" si="2403">ROUND(AB3203,2)</f>
        <v>2205.15</v>
      </c>
      <c r="P3203">
        <f t="shared" si="2403"/>
        <v>266.66000000000003</v>
      </c>
      <c r="Q3203">
        <f t="shared" si="2403"/>
        <v>63.37</v>
      </c>
      <c r="R3203">
        <f t="shared" si="2403"/>
        <v>30.47</v>
      </c>
      <c r="S3203">
        <f t="shared" si="2403"/>
        <v>1875.12</v>
      </c>
      <c r="T3203">
        <f t="shared" si="2403"/>
        <v>0</v>
      </c>
      <c r="U3203">
        <f>AH3203</f>
        <v>2.9668999999999999</v>
      </c>
      <c r="V3203">
        <f>AI3203</f>
        <v>0</v>
      </c>
      <c r="W3203">
        <f>ROUND(AJ3203,2)</f>
        <v>0</v>
      </c>
      <c r="X3203">
        <f>ROUND(AK3203,2)</f>
        <v>1312.59</v>
      </c>
      <c r="Y3203">
        <f>ROUND(AL3203,2)</f>
        <v>187.52</v>
      </c>
      <c r="AB3203">
        <f>ROUND(SUMIF(AA3194:AA3201,"=35364244",O3194:O3201),2)</f>
        <v>2205.15</v>
      </c>
      <c r="AC3203">
        <f>ROUND(SUMIF(AA3194:AA3201,"=35364244",P3194:P3201),2)</f>
        <v>266.66000000000003</v>
      </c>
      <c r="AD3203">
        <f>ROUND(SUMIF(AA3194:AA3201,"=35364244",Q3194:Q3201),2)</f>
        <v>63.37</v>
      </c>
      <c r="AE3203">
        <f>ROUND(SUMIF(AA3194:AA3201,"=35364244",R3194:R3201),2)</f>
        <v>30.47</v>
      </c>
      <c r="AF3203">
        <f>ROUND(SUMIF(AA3194:AA3201,"=35364244",S3194:S3201),2)</f>
        <v>1875.12</v>
      </c>
      <c r="AG3203">
        <f>ROUND(SUMIF(AA3194:AA3201,"=35364244",T3194:T3201),2)</f>
        <v>0</v>
      </c>
      <c r="AH3203">
        <f>SUMIF(AA3194:AA3201,"=35364244",U3194:U3201)</f>
        <v>2.9668999999999999</v>
      </c>
      <c r="AI3203">
        <f>SUMIF(AA3194:AA3201,"=35364244",V3194:V3201)</f>
        <v>0</v>
      </c>
      <c r="AJ3203">
        <f>ROUND(SUMIF(AA3194:AA3201,"=35364244",W3194:W3201),2)</f>
        <v>0</v>
      </c>
      <c r="AK3203">
        <f>ROUND(SUMIF(AA3194:AA3201,"=35364244",X3194:X3201),2)</f>
        <v>1312.59</v>
      </c>
      <c r="AL3203">
        <f>ROUND(SUMIF(AA3194:AA3201,"=35364244",Y3194:Y3201),2)</f>
        <v>187.52</v>
      </c>
      <c r="AO3203">
        <f t="shared" ref="AO3203:BD3203" si="2404">ROUND(BX3203,2)</f>
        <v>0</v>
      </c>
      <c r="AP3203">
        <f t="shared" si="2404"/>
        <v>0</v>
      </c>
      <c r="AQ3203">
        <f t="shared" si="2404"/>
        <v>0</v>
      </c>
      <c r="AR3203">
        <f t="shared" si="2404"/>
        <v>3738.16</v>
      </c>
      <c r="AS3203">
        <f t="shared" si="2404"/>
        <v>0</v>
      </c>
      <c r="AT3203">
        <f t="shared" si="2404"/>
        <v>0</v>
      </c>
      <c r="AU3203">
        <f t="shared" si="2404"/>
        <v>3738.16</v>
      </c>
      <c r="AV3203">
        <f t="shared" si="2404"/>
        <v>266.66000000000003</v>
      </c>
      <c r="AW3203">
        <f t="shared" si="2404"/>
        <v>266.66000000000003</v>
      </c>
      <c r="AX3203">
        <f t="shared" si="2404"/>
        <v>0</v>
      </c>
      <c r="AY3203">
        <f t="shared" si="2404"/>
        <v>266.66000000000003</v>
      </c>
      <c r="AZ3203">
        <f t="shared" si="2404"/>
        <v>0</v>
      </c>
      <c r="BA3203">
        <f t="shared" si="2404"/>
        <v>0</v>
      </c>
      <c r="BB3203">
        <f t="shared" si="2404"/>
        <v>0</v>
      </c>
      <c r="BC3203">
        <f t="shared" si="2404"/>
        <v>0</v>
      </c>
      <c r="BD3203">
        <f t="shared" si="2404"/>
        <v>0</v>
      </c>
      <c r="BX3203">
        <f>ROUND(SUMIF(AA3194:AA3201,"=35364244",FQ3194:FQ3201),2)</f>
        <v>0</v>
      </c>
      <c r="BY3203">
        <f>ROUND(SUMIF(AA3194:AA3201,"=35364244",FR3194:FR3201),2)</f>
        <v>0</v>
      </c>
      <c r="BZ3203">
        <f>ROUND(SUMIF(AA3194:AA3201,"=35364244",GL3194:GL3201),2)</f>
        <v>0</v>
      </c>
      <c r="CA3203">
        <f>ROUND(SUMIF(AA3194:AA3201,"=35364244",GM3194:GM3201),2)</f>
        <v>3738.16</v>
      </c>
      <c r="CB3203">
        <f>ROUND(SUMIF(AA3194:AA3201,"=35364244",GN3194:GN3201),2)</f>
        <v>0</v>
      </c>
      <c r="CC3203">
        <f>ROUND(SUMIF(AA3194:AA3201,"=35364244",GO3194:GO3201),2)</f>
        <v>0</v>
      </c>
      <c r="CD3203">
        <f>ROUND(SUMIF(AA3194:AA3201,"=35364244",GP3194:GP3201),2)</f>
        <v>3738.16</v>
      </c>
      <c r="CE3203">
        <f>AC3203-BX3203</f>
        <v>266.66000000000003</v>
      </c>
      <c r="CF3203">
        <f>AC3203-BY3203</f>
        <v>266.66000000000003</v>
      </c>
      <c r="CG3203">
        <f>BX3203-BZ3203</f>
        <v>0</v>
      </c>
      <c r="CH3203">
        <f>AC3203-BX3203-BY3203+BZ3203</f>
        <v>266.66000000000003</v>
      </c>
      <c r="CI3203">
        <f>BY3203-BZ3203</f>
        <v>0</v>
      </c>
      <c r="CJ3203">
        <f>ROUND(SUMIF(AA3194:AA3201,"=35364244",GX3194:GX3201),2)</f>
        <v>0</v>
      </c>
      <c r="CK3203">
        <f>ROUND(SUMIF(AA3194:AA3201,"=35364244",GY3194:GY3201),2)</f>
        <v>0</v>
      </c>
      <c r="CL3203">
        <f>ROUND(SUMIF(AA3194:AA3201,"=35364244",GZ3194:GZ3201),2)</f>
        <v>0</v>
      </c>
      <c r="CM3203">
        <f>ROUND(SUMIF(AA3194:AA3201,"=35364244",HD3194:HD3201),2)</f>
        <v>0</v>
      </c>
      <c r="GX3203">
        <v>0</v>
      </c>
    </row>
    <row r="3205" spans="1:245" x14ac:dyDescent="0.2">
      <c r="A3205">
        <v>50</v>
      </c>
      <c r="B3205">
        <v>0</v>
      </c>
      <c r="C3205">
        <v>0</v>
      </c>
      <c r="D3205">
        <v>1</v>
      </c>
      <c r="E3205">
        <v>201</v>
      </c>
      <c r="F3205">
        <f>ROUND(Source!O3203,O3205)</f>
        <v>2205.15</v>
      </c>
      <c r="G3205" t="s">
        <v>66</v>
      </c>
      <c r="H3205" t="s">
        <v>67</v>
      </c>
      <c r="K3205">
        <v>201</v>
      </c>
      <c r="L3205">
        <v>1</v>
      </c>
      <c r="M3205">
        <v>3</v>
      </c>
      <c r="N3205" t="s">
        <v>3</v>
      </c>
      <c r="O3205">
        <v>2</v>
      </c>
      <c r="W3205">
        <v>2205.15</v>
      </c>
      <c r="X3205">
        <v>1</v>
      </c>
      <c r="Y3205">
        <v>2205.15</v>
      </c>
    </row>
    <row r="3206" spans="1:245" x14ac:dyDescent="0.2">
      <c r="A3206">
        <v>50</v>
      </c>
      <c r="B3206">
        <v>0</v>
      </c>
      <c r="C3206">
        <v>0</v>
      </c>
      <c r="D3206">
        <v>1</v>
      </c>
      <c r="E3206">
        <v>202</v>
      </c>
      <c r="F3206">
        <f>ROUND(Source!P3203,O3206)</f>
        <v>266.66000000000003</v>
      </c>
      <c r="G3206" t="s">
        <v>68</v>
      </c>
      <c r="H3206" t="s">
        <v>69</v>
      </c>
      <c r="K3206">
        <v>202</v>
      </c>
      <c r="L3206">
        <v>2</v>
      </c>
      <c r="M3206">
        <v>3</v>
      </c>
      <c r="N3206" t="s">
        <v>3</v>
      </c>
      <c r="O3206">
        <v>2</v>
      </c>
      <c r="W3206">
        <v>266.66000000000003</v>
      </c>
      <c r="X3206">
        <v>1</v>
      </c>
      <c r="Y3206">
        <v>266.66000000000003</v>
      </c>
    </row>
    <row r="3207" spans="1:245" x14ac:dyDescent="0.2">
      <c r="A3207">
        <v>50</v>
      </c>
      <c r="B3207">
        <v>0</v>
      </c>
      <c r="C3207">
        <v>0</v>
      </c>
      <c r="D3207">
        <v>1</v>
      </c>
      <c r="E3207">
        <v>222</v>
      </c>
      <c r="F3207">
        <f>ROUND(Source!AO3203,O3207)</f>
        <v>0</v>
      </c>
      <c r="G3207" t="s">
        <v>70</v>
      </c>
      <c r="H3207" t="s">
        <v>71</v>
      </c>
      <c r="K3207">
        <v>222</v>
      </c>
      <c r="L3207">
        <v>3</v>
      </c>
      <c r="M3207">
        <v>3</v>
      </c>
      <c r="N3207" t="s">
        <v>3</v>
      </c>
      <c r="O3207">
        <v>2</v>
      </c>
      <c r="W3207">
        <v>0</v>
      </c>
      <c r="X3207">
        <v>1</v>
      </c>
      <c r="Y3207">
        <v>0</v>
      </c>
    </row>
    <row r="3208" spans="1:245" x14ac:dyDescent="0.2">
      <c r="A3208">
        <v>50</v>
      </c>
      <c r="B3208">
        <v>0</v>
      </c>
      <c r="C3208">
        <v>0</v>
      </c>
      <c r="D3208">
        <v>1</v>
      </c>
      <c r="E3208">
        <v>225</v>
      </c>
      <c r="F3208">
        <f>ROUND(Source!AV3203,O3208)</f>
        <v>266.66000000000003</v>
      </c>
      <c r="G3208" t="s">
        <v>72</v>
      </c>
      <c r="H3208" t="s">
        <v>73</v>
      </c>
      <c r="K3208">
        <v>225</v>
      </c>
      <c r="L3208">
        <v>4</v>
      </c>
      <c r="M3208">
        <v>3</v>
      </c>
      <c r="N3208" t="s">
        <v>3</v>
      </c>
      <c r="O3208">
        <v>2</v>
      </c>
      <c r="W3208">
        <v>266.66000000000003</v>
      </c>
      <c r="X3208">
        <v>1</v>
      </c>
      <c r="Y3208">
        <v>266.66000000000003</v>
      </c>
    </row>
    <row r="3209" spans="1:245" x14ac:dyDescent="0.2">
      <c r="A3209">
        <v>50</v>
      </c>
      <c r="B3209">
        <v>0</v>
      </c>
      <c r="C3209">
        <v>0</v>
      </c>
      <c r="D3209">
        <v>1</v>
      </c>
      <c r="E3209">
        <v>226</v>
      </c>
      <c r="F3209">
        <f>ROUND(Source!AW3203,O3209)</f>
        <v>266.66000000000003</v>
      </c>
      <c r="G3209" t="s">
        <v>74</v>
      </c>
      <c r="H3209" t="s">
        <v>75</v>
      </c>
      <c r="K3209">
        <v>226</v>
      </c>
      <c r="L3209">
        <v>5</v>
      </c>
      <c r="M3209">
        <v>3</v>
      </c>
      <c r="N3209" t="s">
        <v>3</v>
      </c>
      <c r="O3209">
        <v>2</v>
      </c>
      <c r="W3209">
        <v>266.66000000000003</v>
      </c>
      <c r="X3209">
        <v>1</v>
      </c>
      <c r="Y3209">
        <v>266.66000000000003</v>
      </c>
    </row>
    <row r="3210" spans="1:245" x14ac:dyDescent="0.2">
      <c r="A3210">
        <v>50</v>
      </c>
      <c r="B3210">
        <v>0</v>
      </c>
      <c r="C3210">
        <v>0</v>
      </c>
      <c r="D3210">
        <v>1</v>
      </c>
      <c r="E3210">
        <v>227</v>
      </c>
      <c r="F3210">
        <f>ROUND(Source!AX3203,O3210)</f>
        <v>0</v>
      </c>
      <c r="G3210" t="s">
        <v>76</v>
      </c>
      <c r="H3210" t="s">
        <v>77</v>
      </c>
      <c r="K3210">
        <v>227</v>
      </c>
      <c r="L3210">
        <v>6</v>
      </c>
      <c r="M3210">
        <v>3</v>
      </c>
      <c r="N3210" t="s">
        <v>3</v>
      </c>
      <c r="O3210">
        <v>2</v>
      </c>
      <c r="W3210">
        <v>0</v>
      </c>
      <c r="X3210">
        <v>1</v>
      </c>
      <c r="Y3210">
        <v>0</v>
      </c>
    </row>
    <row r="3211" spans="1:245" x14ac:dyDescent="0.2">
      <c r="A3211">
        <v>50</v>
      </c>
      <c r="B3211">
        <v>0</v>
      </c>
      <c r="C3211">
        <v>0</v>
      </c>
      <c r="D3211">
        <v>1</v>
      </c>
      <c r="E3211">
        <v>228</v>
      </c>
      <c r="F3211">
        <f>ROUND(Source!AY3203,O3211)</f>
        <v>266.66000000000003</v>
      </c>
      <c r="G3211" t="s">
        <v>78</v>
      </c>
      <c r="H3211" t="s">
        <v>79</v>
      </c>
      <c r="K3211">
        <v>228</v>
      </c>
      <c r="L3211">
        <v>7</v>
      </c>
      <c r="M3211">
        <v>3</v>
      </c>
      <c r="N3211" t="s">
        <v>3</v>
      </c>
      <c r="O3211">
        <v>2</v>
      </c>
      <c r="W3211">
        <v>266.66000000000003</v>
      </c>
      <c r="X3211">
        <v>1</v>
      </c>
      <c r="Y3211">
        <v>266.66000000000003</v>
      </c>
    </row>
    <row r="3212" spans="1:245" x14ac:dyDescent="0.2">
      <c r="A3212">
        <v>50</v>
      </c>
      <c r="B3212">
        <v>0</v>
      </c>
      <c r="C3212">
        <v>0</v>
      </c>
      <c r="D3212">
        <v>1</v>
      </c>
      <c r="E3212">
        <v>216</v>
      </c>
      <c r="F3212">
        <f>ROUND(Source!AP3203,O3212)</f>
        <v>0</v>
      </c>
      <c r="G3212" t="s">
        <v>80</v>
      </c>
      <c r="H3212" t="s">
        <v>81</v>
      </c>
      <c r="K3212">
        <v>216</v>
      </c>
      <c r="L3212">
        <v>8</v>
      </c>
      <c r="M3212">
        <v>3</v>
      </c>
      <c r="N3212" t="s">
        <v>3</v>
      </c>
      <c r="O3212">
        <v>2</v>
      </c>
      <c r="W3212">
        <v>0</v>
      </c>
      <c r="X3212">
        <v>1</v>
      </c>
      <c r="Y3212">
        <v>0</v>
      </c>
    </row>
    <row r="3213" spans="1:245" x14ac:dyDescent="0.2">
      <c r="A3213">
        <v>50</v>
      </c>
      <c r="B3213">
        <v>0</v>
      </c>
      <c r="C3213">
        <v>0</v>
      </c>
      <c r="D3213">
        <v>1</v>
      </c>
      <c r="E3213">
        <v>223</v>
      </c>
      <c r="F3213">
        <f>ROUND(Source!AQ3203,O3213)</f>
        <v>0</v>
      </c>
      <c r="G3213" t="s">
        <v>82</v>
      </c>
      <c r="H3213" t="s">
        <v>83</v>
      </c>
      <c r="K3213">
        <v>223</v>
      </c>
      <c r="L3213">
        <v>9</v>
      </c>
      <c r="M3213">
        <v>3</v>
      </c>
      <c r="N3213" t="s">
        <v>3</v>
      </c>
      <c r="O3213">
        <v>2</v>
      </c>
      <c r="W3213">
        <v>0</v>
      </c>
      <c r="X3213">
        <v>1</v>
      </c>
      <c r="Y3213">
        <v>0</v>
      </c>
    </row>
    <row r="3214" spans="1:245" x14ac:dyDescent="0.2">
      <c r="A3214">
        <v>50</v>
      </c>
      <c r="B3214">
        <v>0</v>
      </c>
      <c r="C3214">
        <v>0</v>
      </c>
      <c r="D3214">
        <v>1</v>
      </c>
      <c r="E3214">
        <v>229</v>
      </c>
      <c r="F3214">
        <f>ROUND(Source!AZ3203,O3214)</f>
        <v>0</v>
      </c>
      <c r="G3214" t="s">
        <v>84</v>
      </c>
      <c r="H3214" t="s">
        <v>85</v>
      </c>
      <c r="K3214">
        <v>229</v>
      </c>
      <c r="L3214">
        <v>10</v>
      </c>
      <c r="M3214">
        <v>3</v>
      </c>
      <c r="N3214" t="s">
        <v>3</v>
      </c>
      <c r="O3214">
        <v>2</v>
      </c>
      <c r="W3214">
        <v>0</v>
      </c>
      <c r="X3214">
        <v>1</v>
      </c>
      <c r="Y3214">
        <v>0</v>
      </c>
    </row>
    <row r="3215" spans="1:245" x14ac:dyDescent="0.2">
      <c r="A3215">
        <v>50</v>
      </c>
      <c r="B3215">
        <v>0</v>
      </c>
      <c r="C3215">
        <v>0</v>
      </c>
      <c r="D3215">
        <v>1</v>
      </c>
      <c r="E3215">
        <v>203</v>
      </c>
      <c r="F3215">
        <f>ROUND(Source!Q3203,O3215)</f>
        <v>63.37</v>
      </c>
      <c r="G3215" t="s">
        <v>86</v>
      </c>
      <c r="H3215" t="s">
        <v>87</v>
      </c>
      <c r="K3215">
        <v>203</v>
      </c>
      <c r="L3215">
        <v>11</v>
      </c>
      <c r="M3215">
        <v>3</v>
      </c>
      <c r="N3215" t="s">
        <v>3</v>
      </c>
      <c r="O3215">
        <v>2</v>
      </c>
      <c r="W3215">
        <v>63.37</v>
      </c>
      <c r="X3215">
        <v>1</v>
      </c>
      <c r="Y3215">
        <v>63.37</v>
      </c>
    </row>
    <row r="3216" spans="1:245" x14ac:dyDescent="0.2">
      <c r="A3216">
        <v>50</v>
      </c>
      <c r="B3216">
        <v>0</v>
      </c>
      <c r="C3216">
        <v>0</v>
      </c>
      <c r="D3216">
        <v>1</v>
      </c>
      <c r="E3216">
        <v>231</v>
      </c>
      <c r="F3216">
        <f>ROUND(Source!BB3203,O3216)</f>
        <v>0</v>
      </c>
      <c r="G3216" t="s">
        <v>88</v>
      </c>
      <c r="H3216" t="s">
        <v>89</v>
      </c>
      <c r="K3216">
        <v>231</v>
      </c>
      <c r="L3216">
        <v>12</v>
      </c>
      <c r="M3216">
        <v>3</v>
      </c>
      <c r="N3216" t="s">
        <v>3</v>
      </c>
      <c r="O3216">
        <v>2</v>
      </c>
      <c r="W3216">
        <v>0</v>
      </c>
      <c r="X3216">
        <v>1</v>
      </c>
      <c r="Y3216">
        <v>0</v>
      </c>
    </row>
    <row r="3217" spans="1:25" x14ac:dyDescent="0.2">
      <c r="A3217">
        <v>50</v>
      </c>
      <c r="B3217">
        <v>0</v>
      </c>
      <c r="C3217">
        <v>0</v>
      </c>
      <c r="D3217">
        <v>1</v>
      </c>
      <c r="E3217">
        <v>204</v>
      </c>
      <c r="F3217">
        <f>ROUND(Source!R3203,O3217)</f>
        <v>30.47</v>
      </c>
      <c r="G3217" t="s">
        <v>90</v>
      </c>
      <c r="H3217" t="s">
        <v>91</v>
      </c>
      <c r="K3217">
        <v>204</v>
      </c>
      <c r="L3217">
        <v>13</v>
      </c>
      <c r="M3217">
        <v>3</v>
      </c>
      <c r="N3217" t="s">
        <v>3</v>
      </c>
      <c r="O3217">
        <v>2</v>
      </c>
      <c r="W3217">
        <v>30.47</v>
      </c>
      <c r="X3217">
        <v>1</v>
      </c>
      <c r="Y3217">
        <v>30.47</v>
      </c>
    </row>
    <row r="3218" spans="1:25" x14ac:dyDescent="0.2">
      <c r="A3218">
        <v>50</v>
      </c>
      <c r="B3218">
        <v>0</v>
      </c>
      <c r="C3218">
        <v>0</v>
      </c>
      <c r="D3218">
        <v>1</v>
      </c>
      <c r="E3218">
        <v>205</v>
      </c>
      <c r="F3218">
        <f>ROUND(Source!S3203,O3218)</f>
        <v>1875.12</v>
      </c>
      <c r="G3218" t="s">
        <v>92</v>
      </c>
      <c r="H3218" t="s">
        <v>93</v>
      </c>
      <c r="K3218">
        <v>205</v>
      </c>
      <c r="L3218">
        <v>14</v>
      </c>
      <c r="M3218">
        <v>3</v>
      </c>
      <c r="N3218" t="s">
        <v>3</v>
      </c>
      <c r="O3218">
        <v>2</v>
      </c>
      <c r="W3218">
        <v>1875.12</v>
      </c>
      <c r="X3218">
        <v>1</v>
      </c>
      <c r="Y3218">
        <v>1875.12</v>
      </c>
    </row>
    <row r="3219" spans="1:25" x14ac:dyDescent="0.2">
      <c r="A3219">
        <v>50</v>
      </c>
      <c r="B3219">
        <v>0</v>
      </c>
      <c r="C3219">
        <v>0</v>
      </c>
      <c r="D3219">
        <v>1</v>
      </c>
      <c r="E3219">
        <v>232</v>
      </c>
      <c r="F3219">
        <f>ROUND(Source!BC3203,O3219)</f>
        <v>0</v>
      </c>
      <c r="G3219" t="s">
        <v>94</v>
      </c>
      <c r="H3219" t="s">
        <v>95</v>
      </c>
      <c r="K3219">
        <v>232</v>
      </c>
      <c r="L3219">
        <v>15</v>
      </c>
      <c r="M3219">
        <v>3</v>
      </c>
      <c r="N3219" t="s">
        <v>3</v>
      </c>
      <c r="O3219">
        <v>2</v>
      </c>
      <c r="W3219">
        <v>0</v>
      </c>
      <c r="X3219">
        <v>1</v>
      </c>
      <c r="Y3219">
        <v>0</v>
      </c>
    </row>
    <row r="3220" spans="1:25" x14ac:dyDescent="0.2">
      <c r="A3220">
        <v>50</v>
      </c>
      <c r="B3220">
        <v>0</v>
      </c>
      <c r="C3220">
        <v>0</v>
      </c>
      <c r="D3220">
        <v>1</v>
      </c>
      <c r="E3220">
        <v>214</v>
      </c>
      <c r="F3220">
        <f>ROUND(Source!AS3203,O3220)</f>
        <v>0</v>
      </c>
      <c r="G3220" t="s">
        <v>96</v>
      </c>
      <c r="H3220" t="s">
        <v>97</v>
      </c>
      <c r="K3220">
        <v>214</v>
      </c>
      <c r="L3220">
        <v>16</v>
      </c>
      <c r="M3220">
        <v>3</v>
      </c>
      <c r="N3220" t="s">
        <v>3</v>
      </c>
      <c r="O3220">
        <v>2</v>
      </c>
      <c r="W3220">
        <v>0</v>
      </c>
      <c r="X3220">
        <v>1</v>
      </c>
      <c r="Y3220">
        <v>0</v>
      </c>
    </row>
    <row r="3221" spans="1:25" x14ac:dyDescent="0.2">
      <c r="A3221">
        <v>50</v>
      </c>
      <c r="B3221">
        <v>0</v>
      </c>
      <c r="C3221">
        <v>0</v>
      </c>
      <c r="D3221">
        <v>1</v>
      </c>
      <c r="E3221">
        <v>215</v>
      </c>
      <c r="F3221">
        <f>ROUND(Source!AT3203,O3221)</f>
        <v>0</v>
      </c>
      <c r="G3221" t="s">
        <v>98</v>
      </c>
      <c r="H3221" t="s">
        <v>99</v>
      </c>
      <c r="K3221">
        <v>215</v>
      </c>
      <c r="L3221">
        <v>17</v>
      </c>
      <c r="M3221">
        <v>3</v>
      </c>
      <c r="N3221" t="s">
        <v>3</v>
      </c>
      <c r="O3221">
        <v>2</v>
      </c>
      <c r="W3221">
        <v>0</v>
      </c>
      <c r="X3221">
        <v>1</v>
      </c>
      <c r="Y3221">
        <v>0</v>
      </c>
    </row>
    <row r="3222" spans="1:25" x14ac:dyDescent="0.2">
      <c r="A3222">
        <v>50</v>
      </c>
      <c r="B3222">
        <v>0</v>
      </c>
      <c r="C3222">
        <v>0</v>
      </c>
      <c r="D3222">
        <v>1</v>
      </c>
      <c r="E3222">
        <v>217</v>
      </c>
      <c r="F3222">
        <f>ROUND(Source!AU3203,O3222)</f>
        <v>3738.16</v>
      </c>
      <c r="G3222" t="s">
        <v>100</v>
      </c>
      <c r="H3222" t="s">
        <v>101</v>
      </c>
      <c r="K3222">
        <v>217</v>
      </c>
      <c r="L3222">
        <v>18</v>
      </c>
      <c r="M3222">
        <v>3</v>
      </c>
      <c r="N3222" t="s">
        <v>3</v>
      </c>
      <c r="O3222">
        <v>2</v>
      </c>
      <c r="W3222">
        <v>3738.16</v>
      </c>
      <c r="X3222">
        <v>1</v>
      </c>
      <c r="Y3222">
        <v>3738.16</v>
      </c>
    </row>
    <row r="3223" spans="1:25" x14ac:dyDescent="0.2">
      <c r="A3223">
        <v>50</v>
      </c>
      <c r="B3223">
        <v>0</v>
      </c>
      <c r="C3223">
        <v>0</v>
      </c>
      <c r="D3223">
        <v>1</v>
      </c>
      <c r="E3223">
        <v>230</v>
      </c>
      <c r="F3223">
        <f>ROUND(Source!BA3203,O3223)</f>
        <v>0</v>
      </c>
      <c r="G3223" t="s">
        <v>102</v>
      </c>
      <c r="H3223" t="s">
        <v>103</v>
      </c>
      <c r="K3223">
        <v>230</v>
      </c>
      <c r="L3223">
        <v>19</v>
      </c>
      <c r="M3223">
        <v>3</v>
      </c>
      <c r="N3223" t="s">
        <v>3</v>
      </c>
      <c r="O3223">
        <v>2</v>
      </c>
      <c r="W3223">
        <v>0</v>
      </c>
      <c r="X3223">
        <v>1</v>
      </c>
      <c r="Y3223">
        <v>0</v>
      </c>
    </row>
    <row r="3224" spans="1:25" x14ac:dyDescent="0.2">
      <c r="A3224">
        <v>50</v>
      </c>
      <c r="B3224">
        <v>0</v>
      </c>
      <c r="C3224">
        <v>0</v>
      </c>
      <c r="D3224">
        <v>1</v>
      </c>
      <c r="E3224">
        <v>206</v>
      </c>
      <c r="F3224">
        <f>ROUND(Source!T3203,O3224)</f>
        <v>0</v>
      </c>
      <c r="G3224" t="s">
        <v>104</v>
      </c>
      <c r="H3224" t="s">
        <v>105</v>
      </c>
      <c r="K3224">
        <v>206</v>
      </c>
      <c r="L3224">
        <v>20</v>
      </c>
      <c r="M3224">
        <v>3</v>
      </c>
      <c r="N3224" t="s">
        <v>3</v>
      </c>
      <c r="O3224">
        <v>2</v>
      </c>
      <c r="W3224">
        <v>0</v>
      </c>
      <c r="X3224">
        <v>1</v>
      </c>
      <c r="Y3224">
        <v>0</v>
      </c>
    </row>
    <row r="3225" spans="1:25" x14ac:dyDescent="0.2">
      <c r="A3225">
        <v>50</v>
      </c>
      <c r="B3225">
        <v>0</v>
      </c>
      <c r="C3225">
        <v>0</v>
      </c>
      <c r="D3225">
        <v>1</v>
      </c>
      <c r="E3225">
        <v>207</v>
      </c>
      <c r="F3225">
        <f>Source!U3203</f>
        <v>2.9668999999999999</v>
      </c>
      <c r="G3225" t="s">
        <v>106</v>
      </c>
      <c r="H3225" t="s">
        <v>107</v>
      </c>
      <c r="K3225">
        <v>207</v>
      </c>
      <c r="L3225">
        <v>21</v>
      </c>
      <c r="M3225">
        <v>3</v>
      </c>
      <c r="N3225" t="s">
        <v>3</v>
      </c>
      <c r="O3225">
        <v>-1</v>
      </c>
      <c r="W3225">
        <v>2.9668999999999994</v>
      </c>
      <c r="X3225">
        <v>1</v>
      </c>
      <c r="Y3225">
        <v>2.9668999999999994</v>
      </c>
    </row>
    <row r="3226" spans="1:25" x14ac:dyDescent="0.2">
      <c r="A3226">
        <v>50</v>
      </c>
      <c r="B3226">
        <v>0</v>
      </c>
      <c r="C3226">
        <v>0</v>
      </c>
      <c r="D3226">
        <v>1</v>
      </c>
      <c r="E3226">
        <v>208</v>
      </c>
      <c r="F3226">
        <f>Source!V3203</f>
        <v>0</v>
      </c>
      <c r="G3226" t="s">
        <v>108</v>
      </c>
      <c r="H3226" t="s">
        <v>109</v>
      </c>
      <c r="K3226">
        <v>208</v>
      </c>
      <c r="L3226">
        <v>22</v>
      </c>
      <c r="M3226">
        <v>3</v>
      </c>
      <c r="N3226" t="s">
        <v>3</v>
      </c>
      <c r="O3226">
        <v>-1</v>
      </c>
      <c r="W3226">
        <v>0</v>
      </c>
      <c r="X3226">
        <v>1</v>
      </c>
      <c r="Y3226">
        <v>0</v>
      </c>
    </row>
    <row r="3227" spans="1:25" x14ac:dyDescent="0.2">
      <c r="A3227">
        <v>50</v>
      </c>
      <c r="B3227">
        <v>0</v>
      </c>
      <c r="C3227">
        <v>0</v>
      </c>
      <c r="D3227">
        <v>1</v>
      </c>
      <c r="E3227">
        <v>209</v>
      </c>
      <c r="F3227">
        <f>ROUND(Source!W3203,O3227)</f>
        <v>0</v>
      </c>
      <c r="G3227" t="s">
        <v>110</v>
      </c>
      <c r="H3227" t="s">
        <v>111</v>
      </c>
      <c r="K3227">
        <v>209</v>
      </c>
      <c r="L3227">
        <v>23</v>
      </c>
      <c r="M3227">
        <v>3</v>
      </c>
      <c r="N3227" t="s">
        <v>3</v>
      </c>
      <c r="O3227">
        <v>2</v>
      </c>
      <c r="W3227">
        <v>0</v>
      </c>
      <c r="X3227">
        <v>1</v>
      </c>
      <c r="Y3227">
        <v>0</v>
      </c>
    </row>
    <row r="3228" spans="1:25" x14ac:dyDescent="0.2">
      <c r="A3228">
        <v>50</v>
      </c>
      <c r="B3228">
        <v>0</v>
      </c>
      <c r="C3228">
        <v>0</v>
      </c>
      <c r="D3228">
        <v>1</v>
      </c>
      <c r="E3228">
        <v>233</v>
      </c>
      <c r="F3228">
        <f>ROUND(Source!BD3203,O3228)</f>
        <v>0</v>
      </c>
      <c r="G3228" t="s">
        <v>112</v>
      </c>
      <c r="H3228" t="s">
        <v>113</v>
      </c>
      <c r="K3228">
        <v>233</v>
      </c>
      <c r="L3228">
        <v>24</v>
      </c>
      <c r="M3228">
        <v>3</v>
      </c>
      <c r="N3228" t="s">
        <v>3</v>
      </c>
      <c r="O3228">
        <v>2</v>
      </c>
      <c r="W3228">
        <v>0</v>
      </c>
      <c r="X3228">
        <v>1</v>
      </c>
      <c r="Y3228">
        <v>0</v>
      </c>
    </row>
    <row r="3229" spans="1:25" x14ac:dyDescent="0.2">
      <c r="A3229">
        <v>50</v>
      </c>
      <c r="B3229">
        <v>0</v>
      </c>
      <c r="C3229">
        <v>0</v>
      </c>
      <c r="D3229">
        <v>1</v>
      </c>
      <c r="E3229">
        <v>210</v>
      </c>
      <c r="F3229">
        <f>ROUND(Source!X3203,O3229)</f>
        <v>1312.59</v>
      </c>
      <c r="G3229" t="s">
        <v>114</v>
      </c>
      <c r="H3229" t="s">
        <v>115</v>
      </c>
      <c r="K3229">
        <v>210</v>
      </c>
      <c r="L3229">
        <v>25</v>
      </c>
      <c r="M3229">
        <v>3</v>
      </c>
      <c r="N3229" t="s">
        <v>3</v>
      </c>
      <c r="O3229">
        <v>2</v>
      </c>
      <c r="W3229">
        <v>1312.59</v>
      </c>
      <c r="X3229">
        <v>1</v>
      </c>
      <c r="Y3229">
        <v>1312.59</v>
      </c>
    </row>
    <row r="3230" spans="1:25" x14ac:dyDescent="0.2">
      <c r="A3230">
        <v>50</v>
      </c>
      <c r="B3230">
        <v>0</v>
      </c>
      <c r="C3230">
        <v>0</v>
      </c>
      <c r="D3230">
        <v>1</v>
      </c>
      <c r="E3230">
        <v>211</v>
      </c>
      <c r="F3230">
        <f>ROUND(Source!Y3203,O3230)</f>
        <v>187.52</v>
      </c>
      <c r="G3230" t="s">
        <v>116</v>
      </c>
      <c r="H3230" t="s">
        <v>117</v>
      </c>
      <c r="K3230">
        <v>211</v>
      </c>
      <c r="L3230">
        <v>26</v>
      </c>
      <c r="M3230">
        <v>3</v>
      </c>
      <c r="N3230" t="s">
        <v>3</v>
      </c>
      <c r="O3230">
        <v>2</v>
      </c>
      <c r="W3230">
        <v>187.52</v>
      </c>
      <c r="X3230">
        <v>1</v>
      </c>
      <c r="Y3230">
        <v>187.52</v>
      </c>
    </row>
    <row r="3231" spans="1:25" x14ac:dyDescent="0.2">
      <c r="A3231">
        <v>50</v>
      </c>
      <c r="B3231">
        <v>0</v>
      </c>
      <c r="C3231">
        <v>0</v>
      </c>
      <c r="D3231">
        <v>1</v>
      </c>
      <c r="E3231">
        <v>224</v>
      </c>
      <c r="F3231">
        <f>ROUND(Source!AR3203,O3231)</f>
        <v>3738.16</v>
      </c>
      <c r="G3231" t="s">
        <v>118</v>
      </c>
      <c r="H3231" t="s">
        <v>119</v>
      </c>
      <c r="K3231">
        <v>224</v>
      </c>
      <c r="L3231">
        <v>27</v>
      </c>
      <c r="M3231">
        <v>3</v>
      </c>
      <c r="N3231" t="s">
        <v>3</v>
      </c>
      <c r="O3231">
        <v>2</v>
      </c>
      <c r="W3231">
        <v>3738.16</v>
      </c>
      <c r="X3231">
        <v>1</v>
      </c>
      <c r="Y3231">
        <v>3738.16</v>
      </c>
    </row>
    <row r="3233" spans="1:245" x14ac:dyDescent="0.2">
      <c r="A3233">
        <v>4</v>
      </c>
      <c r="B3233">
        <v>1</v>
      </c>
      <c r="D3233">
        <f>ROW(A3246)</f>
        <v>3246</v>
      </c>
      <c r="F3233" t="s">
        <v>13</v>
      </c>
      <c r="G3233" t="s">
        <v>715</v>
      </c>
      <c r="H3233" t="s">
        <v>3</v>
      </c>
      <c r="I3233">
        <v>0</v>
      </c>
      <c r="K3233">
        <v>-1</v>
      </c>
      <c r="M3233" t="s">
        <v>3</v>
      </c>
      <c r="S3233">
        <v>0</v>
      </c>
      <c r="U3233" t="s">
        <v>3</v>
      </c>
      <c r="V3233">
        <v>0</v>
      </c>
      <c r="AB3233" t="s">
        <v>3</v>
      </c>
      <c r="AC3233" t="s">
        <v>3</v>
      </c>
      <c r="AD3233" t="s">
        <v>3</v>
      </c>
      <c r="AE3233" t="s">
        <v>3</v>
      </c>
      <c r="AF3233" t="s">
        <v>3</v>
      </c>
      <c r="AG3233" t="s">
        <v>3</v>
      </c>
      <c r="AP3233" t="s">
        <v>3</v>
      </c>
      <c r="AQ3233" t="s">
        <v>3</v>
      </c>
      <c r="AR3233" t="s">
        <v>3</v>
      </c>
      <c r="AZ3233" t="s">
        <v>3</v>
      </c>
      <c r="BB3233" t="s">
        <v>3</v>
      </c>
      <c r="BC3233" t="s">
        <v>3</v>
      </c>
      <c r="BD3233" t="s">
        <v>3</v>
      </c>
      <c r="BE3233" t="s">
        <v>3</v>
      </c>
      <c r="BF3233" t="s">
        <v>3</v>
      </c>
      <c r="BG3233" t="s">
        <v>3</v>
      </c>
      <c r="BH3233" t="s">
        <v>3</v>
      </c>
      <c r="BI3233" t="s">
        <v>3</v>
      </c>
      <c r="BJ3233" t="s">
        <v>3</v>
      </c>
      <c r="BK3233" t="s">
        <v>3</v>
      </c>
      <c r="BL3233" t="s">
        <v>3</v>
      </c>
      <c r="BM3233" t="s">
        <v>3</v>
      </c>
      <c r="BN3233" t="s">
        <v>3</v>
      </c>
      <c r="BO3233" t="s">
        <v>3</v>
      </c>
      <c r="BP3233" t="s">
        <v>3</v>
      </c>
      <c r="BX3233">
        <v>0</v>
      </c>
      <c r="CJ3233">
        <v>0</v>
      </c>
    </row>
    <row r="3235" spans="1:245" x14ac:dyDescent="0.2">
      <c r="A3235">
        <v>52</v>
      </c>
      <c r="B3235">
        <f t="shared" ref="B3235:G3235" si="2405">B3246</f>
        <v>1</v>
      </c>
      <c r="C3235">
        <f t="shared" si="2405"/>
        <v>4</v>
      </c>
      <c r="D3235">
        <f t="shared" si="2405"/>
        <v>3233</v>
      </c>
      <c r="E3235">
        <f t="shared" si="2405"/>
        <v>0</v>
      </c>
      <c r="F3235" t="str">
        <f t="shared" si="2405"/>
        <v>Новый раздел</v>
      </c>
      <c r="G3235" t="str">
        <f t="shared" si="2405"/>
        <v>Помещение 323 Венткамера</v>
      </c>
      <c r="O3235">
        <f t="shared" ref="O3235:AT3235" si="2406">O3246</f>
        <v>2205.15</v>
      </c>
      <c r="P3235">
        <f t="shared" si="2406"/>
        <v>266.66000000000003</v>
      </c>
      <c r="Q3235">
        <f t="shared" si="2406"/>
        <v>63.37</v>
      </c>
      <c r="R3235">
        <f t="shared" si="2406"/>
        <v>30.47</v>
      </c>
      <c r="S3235">
        <f t="shared" si="2406"/>
        <v>1875.12</v>
      </c>
      <c r="T3235">
        <f t="shared" si="2406"/>
        <v>0</v>
      </c>
      <c r="U3235">
        <f t="shared" si="2406"/>
        <v>2.9668999999999999</v>
      </c>
      <c r="V3235">
        <f t="shared" si="2406"/>
        <v>0</v>
      </c>
      <c r="W3235">
        <f t="shared" si="2406"/>
        <v>0</v>
      </c>
      <c r="X3235">
        <f t="shared" si="2406"/>
        <v>1312.59</v>
      </c>
      <c r="Y3235">
        <f t="shared" si="2406"/>
        <v>187.52</v>
      </c>
      <c r="Z3235">
        <f t="shared" si="2406"/>
        <v>0</v>
      </c>
      <c r="AA3235">
        <f t="shared" si="2406"/>
        <v>0</v>
      </c>
      <c r="AB3235">
        <f t="shared" si="2406"/>
        <v>2205.15</v>
      </c>
      <c r="AC3235">
        <f t="shared" si="2406"/>
        <v>266.66000000000003</v>
      </c>
      <c r="AD3235">
        <f t="shared" si="2406"/>
        <v>63.37</v>
      </c>
      <c r="AE3235">
        <f t="shared" si="2406"/>
        <v>30.47</v>
      </c>
      <c r="AF3235">
        <f t="shared" si="2406"/>
        <v>1875.12</v>
      </c>
      <c r="AG3235">
        <f t="shared" si="2406"/>
        <v>0</v>
      </c>
      <c r="AH3235">
        <f t="shared" si="2406"/>
        <v>2.9668999999999999</v>
      </c>
      <c r="AI3235">
        <f t="shared" si="2406"/>
        <v>0</v>
      </c>
      <c r="AJ3235">
        <f t="shared" si="2406"/>
        <v>0</v>
      </c>
      <c r="AK3235">
        <f t="shared" si="2406"/>
        <v>1312.59</v>
      </c>
      <c r="AL3235">
        <f t="shared" si="2406"/>
        <v>187.52</v>
      </c>
      <c r="AM3235">
        <f t="shared" si="2406"/>
        <v>0</v>
      </c>
      <c r="AN3235">
        <f t="shared" si="2406"/>
        <v>0</v>
      </c>
      <c r="AO3235">
        <f t="shared" si="2406"/>
        <v>0</v>
      </c>
      <c r="AP3235">
        <f t="shared" si="2406"/>
        <v>0</v>
      </c>
      <c r="AQ3235">
        <f t="shared" si="2406"/>
        <v>0</v>
      </c>
      <c r="AR3235">
        <f t="shared" si="2406"/>
        <v>3738.16</v>
      </c>
      <c r="AS3235">
        <f t="shared" si="2406"/>
        <v>0</v>
      </c>
      <c r="AT3235">
        <f t="shared" si="2406"/>
        <v>0</v>
      </c>
      <c r="AU3235">
        <f t="shared" ref="AU3235:BZ3235" si="2407">AU3246</f>
        <v>3738.16</v>
      </c>
      <c r="AV3235">
        <f t="shared" si="2407"/>
        <v>266.66000000000003</v>
      </c>
      <c r="AW3235">
        <f t="shared" si="2407"/>
        <v>266.66000000000003</v>
      </c>
      <c r="AX3235">
        <f t="shared" si="2407"/>
        <v>0</v>
      </c>
      <c r="AY3235">
        <f t="shared" si="2407"/>
        <v>266.66000000000003</v>
      </c>
      <c r="AZ3235">
        <f t="shared" si="2407"/>
        <v>0</v>
      </c>
      <c r="BA3235">
        <f t="shared" si="2407"/>
        <v>0</v>
      </c>
      <c r="BB3235">
        <f t="shared" si="2407"/>
        <v>0</v>
      </c>
      <c r="BC3235">
        <f t="shared" si="2407"/>
        <v>0</v>
      </c>
      <c r="BD3235">
        <f t="shared" si="2407"/>
        <v>0</v>
      </c>
      <c r="BE3235">
        <f t="shared" si="2407"/>
        <v>0</v>
      </c>
      <c r="BF3235">
        <f t="shared" si="2407"/>
        <v>0</v>
      </c>
      <c r="BG3235">
        <f t="shared" si="2407"/>
        <v>0</v>
      </c>
      <c r="BH3235">
        <f t="shared" si="2407"/>
        <v>0</v>
      </c>
      <c r="BI3235">
        <f t="shared" si="2407"/>
        <v>0</v>
      </c>
      <c r="BJ3235">
        <f t="shared" si="2407"/>
        <v>0</v>
      </c>
      <c r="BK3235">
        <f t="shared" si="2407"/>
        <v>0</v>
      </c>
      <c r="BL3235">
        <f t="shared" si="2407"/>
        <v>0</v>
      </c>
      <c r="BM3235">
        <f t="shared" si="2407"/>
        <v>0</v>
      </c>
      <c r="BN3235">
        <f t="shared" si="2407"/>
        <v>0</v>
      </c>
      <c r="BO3235">
        <f t="shared" si="2407"/>
        <v>0</v>
      </c>
      <c r="BP3235">
        <f t="shared" si="2407"/>
        <v>0</v>
      </c>
      <c r="BQ3235">
        <f t="shared" si="2407"/>
        <v>0</v>
      </c>
      <c r="BR3235">
        <f t="shared" si="2407"/>
        <v>0</v>
      </c>
      <c r="BS3235">
        <f t="shared" si="2407"/>
        <v>0</v>
      </c>
      <c r="BT3235">
        <f t="shared" si="2407"/>
        <v>0</v>
      </c>
      <c r="BU3235">
        <f t="shared" si="2407"/>
        <v>0</v>
      </c>
      <c r="BV3235">
        <f t="shared" si="2407"/>
        <v>0</v>
      </c>
      <c r="BW3235">
        <f t="shared" si="2407"/>
        <v>0</v>
      </c>
      <c r="BX3235">
        <f t="shared" si="2407"/>
        <v>0</v>
      </c>
      <c r="BY3235">
        <f t="shared" si="2407"/>
        <v>0</v>
      </c>
      <c r="BZ3235">
        <f t="shared" si="2407"/>
        <v>0</v>
      </c>
      <c r="CA3235">
        <f t="shared" ref="CA3235:DF3235" si="2408">CA3246</f>
        <v>3738.16</v>
      </c>
      <c r="CB3235">
        <f t="shared" si="2408"/>
        <v>0</v>
      </c>
      <c r="CC3235">
        <f t="shared" si="2408"/>
        <v>0</v>
      </c>
      <c r="CD3235">
        <f t="shared" si="2408"/>
        <v>3738.16</v>
      </c>
      <c r="CE3235">
        <f t="shared" si="2408"/>
        <v>266.66000000000003</v>
      </c>
      <c r="CF3235">
        <f t="shared" si="2408"/>
        <v>266.66000000000003</v>
      </c>
      <c r="CG3235">
        <f t="shared" si="2408"/>
        <v>0</v>
      </c>
      <c r="CH3235">
        <f t="shared" si="2408"/>
        <v>266.66000000000003</v>
      </c>
      <c r="CI3235">
        <f t="shared" si="2408"/>
        <v>0</v>
      </c>
      <c r="CJ3235">
        <f t="shared" si="2408"/>
        <v>0</v>
      </c>
      <c r="CK3235">
        <f t="shared" si="2408"/>
        <v>0</v>
      </c>
      <c r="CL3235">
        <f t="shared" si="2408"/>
        <v>0</v>
      </c>
      <c r="CM3235">
        <f t="shared" si="2408"/>
        <v>0</v>
      </c>
      <c r="CN3235">
        <f t="shared" si="2408"/>
        <v>0</v>
      </c>
      <c r="CO3235">
        <f t="shared" si="2408"/>
        <v>0</v>
      </c>
      <c r="CP3235">
        <f t="shared" si="2408"/>
        <v>0</v>
      </c>
      <c r="CQ3235">
        <f t="shared" si="2408"/>
        <v>0</v>
      </c>
      <c r="CR3235">
        <f t="shared" si="2408"/>
        <v>0</v>
      </c>
      <c r="CS3235">
        <f t="shared" si="2408"/>
        <v>0</v>
      </c>
      <c r="CT3235">
        <f t="shared" si="2408"/>
        <v>0</v>
      </c>
      <c r="CU3235">
        <f t="shared" si="2408"/>
        <v>0</v>
      </c>
      <c r="CV3235">
        <f t="shared" si="2408"/>
        <v>0</v>
      </c>
      <c r="CW3235">
        <f t="shared" si="2408"/>
        <v>0</v>
      </c>
      <c r="CX3235">
        <f t="shared" si="2408"/>
        <v>0</v>
      </c>
      <c r="CY3235">
        <f t="shared" si="2408"/>
        <v>0</v>
      </c>
      <c r="CZ3235">
        <f t="shared" si="2408"/>
        <v>0</v>
      </c>
      <c r="DA3235">
        <f t="shared" si="2408"/>
        <v>0</v>
      </c>
      <c r="DB3235">
        <f t="shared" si="2408"/>
        <v>0</v>
      </c>
      <c r="DC3235">
        <f t="shared" si="2408"/>
        <v>0</v>
      </c>
      <c r="DD3235">
        <f t="shared" si="2408"/>
        <v>0</v>
      </c>
      <c r="DE3235">
        <f t="shared" si="2408"/>
        <v>0</v>
      </c>
      <c r="DF3235">
        <f t="shared" si="2408"/>
        <v>0</v>
      </c>
      <c r="DG3235">
        <f t="shared" ref="DG3235:EL3235" si="2409">DG3246</f>
        <v>0</v>
      </c>
      <c r="DH3235">
        <f t="shared" si="2409"/>
        <v>0</v>
      </c>
      <c r="DI3235">
        <f t="shared" si="2409"/>
        <v>0</v>
      </c>
      <c r="DJ3235">
        <f t="shared" si="2409"/>
        <v>0</v>
      </c>
      <c r="DK3235">
        <f t="shared" si="2409"/>
        <v>0</v>
      </c>
      <c r="DL3235">
        <f t="shared" si="2409"/>
        <v>0</v>
      </c>
      <c r="DM3235">
        <f t="shared" si="2409"/>
        <v>0</v>
      </c>
      <c r="DN3235">
        <f t="shared" si="2409"/>
        <v>0</v>
      </c>
      <c r="DO3235">
        <f t="shared" si="2409"/>
        <v>0</v>
      </c>
      <c r="DP3235">
        <f t="shared" si="2409"/>
        <v>0</v>
      </c>
      <c r="DQ3235">
        <f t="shared" si="2409"/>
        <v>0</v>
      </c>
      <c r="DR3235">
        <f t="shared" si="2409"/>
        <v>0</v>
      </c>
      <c r="DS3235">
        <f t="shared" si="2409"/>
        <v>0</v>
      </c>
      <c r="DT3235">
        <f t="shared" si="2409"/>
        <v>0</v>
      </c>
      <c r="DU3235">
        <f t="shared" si="2409"/>
        <v>0</v>
      </c>
      <c r="DV3235">
        <f t="shared" si="2409"/>
        <v>0</v>
      </c>
      <c r="DW3235">
        <f t="shared" si="2409"/>
        <v>0</v>
      </c>
      <c r="DX3235">
        <f t="shared" si="2409"/>
        <v>0</v>
      </c>
      <c r="DY3235">
        <f t="shared" si="2409"/>
        <v>0</v>
      </c>
      <c r="DZ3235">
        <f t="shared" si="2409"/>
        <v>0</v>
      </c>
      <c r="EA3235">
        <f t="shared" si="2409"/>
        <v>0</v>
      </c>
      <c r="EB3235">
        <f t="shared" si="2409"/>
        <v>0</v>
      </c>
      <c r="EC3235">
        <f t="shared" si="2409"/>
        <v>0</v>
      </c>
      <c r="ED3235">
        <f t="shared" si="2409"/>
        <v>0</v>
      </c>
      <c r="EE3235">
        <f t="shared" si="2409"/>
        <v>0</v>
      </c>
      <c r="EF3235">
        <f t="shared" si="2409"/>
        <v>0</v>
      </c>
      <c r="EG3235">
        <f t="shared" si="2409"/>
        <v>0</v>
      </c>
      <c r="EH3235">
        <f t="shared" si="2409"/>
        <v>0</v>
      </c>
      <c r="EI3235">
        <f t="shared" si="2409"/>
        <v>0</v>
      </c>
      <c r="EJ3235">
        <f t="shared" si="2409"/>
        <v>0</v>
      </c>
      <c r="EK3235">
        <f t="shared" si="2409"/>
        <v>0</v>
      </c>
      <c r="EL3235">
        <f t="shared" si="2409"/>
        <v>0</v>
      </c>
      <c r="EM3235">
        <f t="shared" ref="EM3235:FR3235" si="2410">EM3246</f>
        <v>0</v>
      </c>
      <c r="EN3235">
        <f t="shared" si="2410"/>
        <v>0</v>
      </c>
      <c r="EO3235">
        <f t="shared" si="2410"/>
        <v>0</v>
      </c>
      <c r="EP3235">
        <f t="shared" si="2410"/>
        <v>0</v>
      </c>
      <c r="EQ3235">
        <f t="shared" si="2410"/>
        <v>0</v>
      </c>
      <c r="ER3235">
        <f t="shared" si="2410"/>
        <v>0</v>
      </c>
      <c r="ES3235">
        <f t="shared" si="2410"/>
        <v>0</v>
      </c>
      <c r="ET3235">
        <f t="shared" si="2410"/>
        <v>0</v>
      </c>
      <c r="EU3235">
        <f t="shared" si="2410"/>
        <v>0</v>
      </c>
      <c r="EV3235">
        <f t="shared" si="2410"/>
        <v>0</v>
      </c>
      <c r="EW3235">
        <f t="shared" si="2410"/>
        <v>0</v>
      </c>
      <c r="EX3235">
        <f t="shared" si="2410"/>
        <v>0</v>
      </c>
      <c r="EY3235">
        <f t="shared" si="2410"/>
        <v>0</v>
      </c>
      <c r="EZ3235">
        <f t="shared" si="2410"/>
        <v>0</v>
      </c>
      <c r="FA3235">
        <f t="shared" si="2410"/>
        <v>0</v>
      </c>
      <c r="FB3235">
        <f t="shared" si="2410"/>
        <v>0</v>
      </c>
      <c r="FC3235">
        <f t="shared" si="2410"/>
        <v>0</v>
      </c>
      <c r="FD3235">
        <f t="shared" si="2410"/>
        <v>0</v>
      </c>
      <c r="FE3235">
        <f t="shared" si="2410"/>
        <v>0</v>
      </c>
      <c r="FF3235">
        <f t="shared" si="2410"/>
        <v>0</v>
      </c>
      <c r="FG3235">
        <f t="shared" si="2410"/>
        <v>0</v>
      </c>
      <c r="FH3235">
        <f t="shared" si="2410"/>
        <v>0</v>
      </c>
      <c r="FI3235">
        <f t="shared" si="2410"/>
        <v>0</v>
      </c>
      <c r="FJ3235">
        <f t="shared" si="2410"/>
        <v>0</v>
      </c>
      <c r="FK3235">
        <f t="shared" si="2410"/>
        <v>0</v>
      </c>
      <c r="FL3235">
        <f t="shared" si="2410"/>
        <v>0</v>
      </c>
      <c r="FM3235">
        <f t="shared" si="2410"/>
        <v>0</v>
      </c>
      <c r="FN3235">
        <f t="shared" si="2410"/>
        <v>0</v>
      </c>
      <c r="FO3235">
        <f t="shared" si="2410"/>
        <v>0</v>
      </c>
      <c r="FP3235">
        <f t="shared" si="2410"/>
        <v>0</v>
      </c>
      <c r="FQ3235">
        <f t="shared" si="2410"/>
        <v>0</v>
      </c>
      <c r="FR3235">
        <f t="shared" si="2410"/>
        <v>0</v>
      </c>
      <c r="FS3235">
        <f t="shared" ref="FS3235:GX3235" si="2411">FS3246</f>
        <v>0</v>
      </c>
      <c r="FT3235">
        <f t="shared" si="2411"/>
        <v>0</v>
      </c>
      <c r="FU3235">
        <f t="shared" si="2411"/>
        <v>0</v>
      </c>
      <c r="FV3235">
        <f t="shared" si="2411"/>
        <v>0</v>
      </c>
      <c r="FW3235">
        <f t="shared" si="2411"/>
        <v>0</v>
      </c>
      <c r="FX3235">
        <f t="shared" si="2411"/>
        <v>0</v>
      </c>
      <c r="FY3235">
        <f t="shared" si="2411"/>
        <v>0</v>
      </c>
      <c r="FZ3235">
        <f t="shared" si="2411"/>
        <v>0</v>
      </c>
      <c r="GA3235">
        <f t="shared" si="2411"/>
        <v>0</v>
      </c>
      <c r="GB3235">
        <f t="shared" si="2411"/>
        <v>0</v>
      </c>
      <c r="GC3235">
        <f t="shared" si="2411"/>
        <v>0</v>
      </c>
      <c r="GD3235">
        <f t="shared" si="2411"/>
        <v>0</v>
      </c>
      <c r="GE3235">
        <f t="shared" si="2411"/>
        <v>0</v>
      </c>
      <c r="GF3235">
        <f t="shared" si="2411"/>
        <v>0</v>
      </c>
      <c r="GG3235">
        <f t="shared" si="2411"/>
        <v>0</v>
      </c>
      <c r="GH3235">
        <f t="shared" si="2411"/>
        <v>0</v>
      </c>
      <c r="GI3235">
        <f t="shared" si="2411"/>
        <v>0</v>
      </c>
      <c r="GJ3235">
        <f t="shared" si="2411"/>
        <v>0</v>
      </c>
      <c r="GK3235">
        <f t="shared" si="2411"/>
        <v>0</v>
      </c>
      <c r="GL3235">
        <f t="shared" si="2411"/>
        <v>0</v>
      </c>
      <c r="GM3235">
        <f t="shared" si="2411"/>
        <v>0</v>
      </c>
      <c r="GN3235">
        <f t="shared" si="2411"/>
        <v>0</v>
      </c>
      <c r="GO3235">
        <f t="shared" si="2411"/>
        <v>0</v>
      </c>
      <c r="GP3235">
        <f t="shared" si="2411"/>
        <v>0</v>
      </c>
      <c r="GQ3235">
        <f t="shared" si="2411"/>
        <v>0</v>
      </c>
      <c r="GR3235">
        <f t="shared" si="2411"/>
        <v>0</v>
      </c>
      <c r="GS3235">
        <f t="shared" si="2411"/>
        <v>0</v>
      </c>
      <c r="GT3235">
        <f t="shared" si="2411"/>
        <v>0</v>
      </c>
      <c r="GU3235">
        <f t="shared" si="2411"/>
        <v>0</v>
      </c>
      <c r="GV3235">
        <f t="shared" si="2411"/>
        <v>0</v>
      </c>
      <c r="GW3235">
        <f t="shared" si="2411"/>
        <v>0</v>
      </c>
      <c r="GX3235">
        <f t="shared" si="2411"/>
        <v>0</v>
      </c>
    </row>
    <row r="3237" spans="1:245" x14ac:dyDescent="0.2">
      <c r="A3237">
        <v>17</v>
      </c>
      <c r="B3237">
        <v>1</v>
      </c>
      <c r="C3237">
        <f>ROW(SmtRes!A1030)</f>
        <v>1030</v>
      </c>
      <c r="D3237">
        <f>ROW(EtalonRes!A1030)</f>
        <v>1030</v>
      </c>
      <c r="E3237" t="s">
        <v>716</v>
      </c>
      <c r="F3237" t="s">
        <v>16</v>
      </c>
      <c r="G3237" t="s">
        <v>17</v>
      </c>
      <c r="H3237" t="s">
        <v>18</v>
      </c>
      <c r="I3237">
        <f>ROUND(5/100,9)</f>
        <v>0.05</v>
      </c>
      <c r="J3237">
        <v>0</v>
      </c>
      <c r="K3237">
        <f>ROUND(5/100,9)</f>
        <v>0.05</v>
      </c>
      <c r="O3237">
        <f t="shared" ref="O3237:O3244" si="2412">ROUND(CP3237,2)</f>
        <v>135.52000000000001</v>
      </c>
      <c r="P3237">
        <f t="shared" ref="P3237:P3244" si="2413">ROUND(CQ3237*I3237,2)</f>
        <v>0</v>
      </c>
      <c r="Q3237">
        <f t="shared" ref="Q3237:Q3244" si="2414">ROUND(CR3237*I3237,2)</f>
        <v>0</v>
      </c>
      <c r="R3237">
        <f t="shared" ref="R3237:R3244" si="2415">ROUND(CS3237*I3237,2)</f>
        <v>0</v>
      </c>
      <c r="S3237">
        <f t="shared" ref="S3237:S3244" si="2416">ROUND(CT3237*I3237,2)</f>
        <v>135.52000000000001</v>
      </c>
      <c r="T3237">
        <f t="shared" ref="T3237:T3244" si="2417">ROUND(CU3237*I3237,2)</f>
        <v>0</v>
      </c>
      <c r="U3237">
        <f t="shared" ref="U3237:U3244" si="2418">CV3237*I3237</f>
        <v>0.29199999999999998</v>
      </c>
      <c r="V3237">
        <f t="shared" ref="V3237:V3244" si="2419">CW3237*I3237</f>
        <v>0</v>
      </c>
      <c r="W3237">
        <f t="shared" ref="W3237:W3244" si="2420">ROUND(CX3237*I3237,2)</f>
        <v>0</v>
      </c>
      <c r="X3237">
        <f t="shared" ref="X3237:Y3244" si="2421">ROUND(CY3237,2)</f>
        <v>94.86</v>
      </c>
      <c r="Y3237">
        <f t="shared" si="2421"/>
        <v>13.55</v>
      </c>
      <c r="AA3237">
        <v>35364244</v>
      </c>
      <c r="AB3237">
        <f t="shared" ref="AB3237:AB3244" si="2422">ROUND((AC3237+AD3237+AF3237),6)</f>
        <v>2710.46</v>
      </c>
      <c r="AC3237">
        <f t="shared" ref="AC3237:AC3244" si="2423">ROUND((ES3237),6)</f>
        <v>0</v>
      </c>
      <c r="AD3237">
        <f t="shared" ref="AD3237:AD3244" si="2424">ROUND((((ET3237)-(EU3237))+AE3237),6)</f>
        <v>0</v>
      </c>
      <c r="AE3237">
        <f t="shared" ref="AE3237:AF3244" si="2425">ROUND((EU3237),6)</f>
        <v>0</v>
      </c>
      <c r="AF3237">
        <f t="shared" si="2425"/>
        <v>2710.46</v>
      </c>
      <c r="AG3237">
        <f t="shared" ref="AG3237:AG3244" si="2426">ROUND((AP3237),6)</f>
        <v>0</v>
      </c>
      <c r="AH3237">
        <f t="shared" ref="AH3237:AI3244" si="2427">(EW3237)</f>
        <v>5.84</v>
      </c>
      <c r="AI3237">
        <f t="shared" si="2427"/>
        <v>0</v>
      </c>
      <c r="AJ3237">
        <f t="shared" ref="AJ3237:AJ3244" si="2428">(AS3237)</f>
        <v>0</v>
      </c>
      <c r="AK3237">
        <v>2710.46</v>
      </c>
      <c r="AL3237">
        <v>0</v>
      </c>
      <c r="AM3237">
        <v>0</v>
      </c>
      <c r="AN3237">
        <v>0</v>
      </c>
      <c r="AO3237">
        <v>2710.46</v>
      </c>
      <c r="AP3237">
        <v>0</v>
      </c>
      <c r="AQ3237">
        <v>5.84</v>
      </c>
      <c r="AR3237">
        <v>0</v>
      </c>
      <c r="AS3237">
        <v>0</v>
      </c>
      <c r="AT3237">
        <v>70</v>
      </c>
      <c r="AU3237">
        <v>10</v>
      </c>
      <c r="AV3237">
        <v>1</v>
      </c>
      <c r="AW3237">
        <v>1</v>
      </c>
      <c r="AZ3237">
        <v>1</v>
      </c>
      <c r="BA3237">
        <v>1</v>
      </c>
      <c r="BB3237">
        <v>1</v>
      </c>
      <c r="BC3237">
        <v>1</v>
      </c>
      <c r="BD3237" t="s">
        <v>3</v>
      </c>
      <c r="BE3237" t="s">
        <v>3</v>
      </c>
      <c r="BF3237" t="s">
        <v>3</v>
      </c>
      <c r="BG3237" t="s">
        <v>3</v>
      </c>
      <c r="BH3237">
        <v>0</v>
      </c>
      <c r="BI3237">
        <v>4</v>
      </c>
      <c r="BJ3237" t="s">
        <v>19</v>
      </c>
      <c r="BM3237">
        <v>0</v>
      </c>
      <c r="BN3237">
        <v>0</v>
      </c>
      <c r="BO3237" t="s">
        <v>3</v>
      </c>
      <c r="BP3237">
        <v>0</v>
      </c>
      <c r="BQ3237">
        <v>1</v>
      </c>
      <c r="BR3237">
        <v>0</v>
      </c>
      <c r="BS3237">
        <v>1</v>
      </c>
      <c r="BT3237">
        <v>1</v>
      </c>
      <c r="BU3237">
        <v>1</v>
      </c>
      <c r="BV3237">
        <v>1</v>
      </c>
      <c r="BW3237">
        <v>1</v>
      </c>
      <c r="BX3237">
        <v>1</v>
      </c>
      <c r="BY3237" t="s">
        <v>3</v>
      </c>
      <c r="BZ3237">
        <v>70</v>
      </c>
      <c r="CA3237">
        <v>10</v>
      </c>
      <c r="CB3237" t="s">
        <v>3</v>
      </c>
      <c r="CE3237">
        <v>0</v>
      </c>
      <c r="CF3237">
        <v>0</v>
      </c>
      <c r="CG3237">
        <v>0</v>
      </c>
      <c r="CM3237">
        <v>0</v>
      </c>
      <c r="CN3237" t="s">
        <v>3</v>
      </c>
      <c r="CO3237">
        <v>0</v>
      </c>
      <c r="CP3237">
        <f t="shared" ref="CP3237:CP3244" si="2429">(P3237+Q3237+S3237)</f>
        <v>135.52000000000001</v>
      </c>
      <c r="CQ3237">
        <f t="shared" ref="CQ3237:CQ3244" si="2430">(AC3237*BC3237*AW3237)</f>
        <v>0</v>
      </c>
      <c r="CR3237">
        <f t="shared" ref="CR3237:CR3244" si="2431">((((ET3237)*BB3237-(EU3237)*BS3237)+AE3237*BS3237)*AV3237)</f>
        <v>0</v>
      </c>
      <c r="CS3237">
        <f t="shared" ref="CS3237:CS3244" si="2432">(AE3237*BS3237*AV3237)</f>
        <v>0</v>
      </c>
      <c r="CT3237">
        <f t="shared" ref="CT3237:CT3244" si="2433">(AF3237*BA3237*AV3237)</f>
        <v>2710.46</v>
      </c>
      <c r="CU3237">
        <f t="shared" ref="CU3237:CU3244" si="2434">AG3237</f>
        <v>0</v>
      </c>
      <c r="CV3237">
        <f t="shared" ref="CV3237:CV3244" si="2435">(AH3237*AV3237)</f>
        <v>5.84</v>
      </c>
      <c r="CW3237">
        <f t="shared" ref="CW3237:CX3244" si="2436">AI3237</f>
        <v>0</v>
      </c>
      <c r="CX3237">
        <f t="shared" si="2436"/>
        <v>0</v>
      </c>
      <c r="CY3237">
        <f t="shared" ref="CY3237:CY3244" si="2437">((S3237*BZ3237)/100)</f>
        <v>94.864000000000019</v>
      </c>
      <c r="CZ3237">
        <f t="shared" ref="CZ3237:CZ3244" si="2438">((S3237*CA3237)/100)</f>
        <v>13.552</v>
      </c>
      <c r="DC3237" t="s">
        <v>3</v>
      </c>
      <c r="DD3237" t="s">
        <v>3</v>
      </c>
      <c r="DE3237" t="s">
        <v>3</v>
      </c>
      <c r="DF3237" t="s">
        <v>3</v>
      </c>
      <c r="DG3237" t="s">
        <v>3</v>
      </c>
      <c r="DH3237" t="s">
        <v>3</v>
      </c>
      <c r="DI3237" t="s">
        <v>3</v>
      </c>
      <c r="DJ3237" t="s">
        <v>3</v>
      </c>
      <c r="DK3237" t="s">
        <v>3</v>
      </c>
      <c r="DL3237" t="s">
        <v>3</v>
      </c>
      <c r="DM3237" t="s">
        <v>3</v>
      </c>
      <c r="DN3237">
        <v>0</v>
      </c>
      <c r="DO3237">
        <v>0</v>
      </c>
      <c r="DP3237">
        <v>1</v>
      </c>
      <c r="DQ3237">
        <v>1</v>
      </c>
      <c r="DU3237">
        <v>1010</v>
      </c>
      <c r="DV3237" t="s">
        <v>18</v>
      </c>
      <c r="DW3237" t="s">
        <v>18</v>
      </c>
      <c r="DX3237">
        <v>100</v>
      </c>
      <c r="DZ3237" t="s">
        <v>3</v>
      </c>
      <c r="EA3237" t="s">
        <v>3</v>
      </c>
      <c r="EB3237" t="s">
        <v>3</v>
      </c>
      <c r="EC3237" t="s">
        <v>3</v>
      </c>
      <c r="EE3237">
        <v>35096056</v>
      </c>
      <c r="EF3237">
        <v>1</v>
      </c>
      <c r="EG3237" t="s">
        <v>20</v>
      </c>
      <c r="EH3237">
        <v>0</v>
      </c>
      <c r="EI3237" t="s">
        <v>3</v>
      </c>
      <c r="EJ3237">
        <v>4</v>
      </c>
      <c r="EK3237">
        <v>0</v>
      </c>
      <c r="EL3237" t="s">
        <v>21</v>
      </c>
      <c r="EM3237" t="s">
        <v>22</v>
      </c>
      <c r="EO3237" t="s">
        <v>3</v>
      </c>
      <c r="EQ3237">
        <v>0</v>
      </c>
      <c r="ER3237">
        <v>2710.46</v>
      </c>
      <c r="ES3237">
        <v>0</v>
      </c>
      <c r="ET3237">
        <v>0</v>
      </c>
      <c r="EU3237">
        <v>0</v>
      </c>
      <c r="EV3237">
        <v>2710.46</v>
      </c>
      <c r="EW3237">
        <v>5.84</v>
      </c>
      <c r="EX3237">
        <v>0</v>
      </c>
      <c r="EY3237">
        <v>0</v>
      </c>
      <c r="FQ3237">
        <v>0</v>
      </c>
      <c r="FR3237">
        <v>0</v>
      </c>
      <c r="FS3237">
        <v>0</v>
      </c>
      <c r="FX3237">
        <v>70</v>
      </c>
      <c r="FY3237">
        <v>10</v>
      </c>
      <c r="GA3237" t="s">
        <v>3</v>
      </c>
      <c r="GD3237">
        <v>0</v>
      </c>
      <c r="GF3237">
        <v>-931379651</v>
      </c>
      <c r="GG3237">
        <v>2</v>
      </c>
      <c r="GH3237">
        <v>1</v>
      </c>
      <c r="GI3237">
        <v>-2</v>
      </c>
      <c r="GJ3237">
        <v>0</v>
      </c>
      <c r="GK3237">
        <f>ROUND(R3237*(R12)/100,2)</f>
        <v>0</v>
      </c>
      <c r="GL3237">
        <f t="shared" ref="GL3237:GL3244" si="2439">ROUND(IF(AND(BH3237=3,BI3237=3,FS3237&lt;&gt;0),P3237,0),2)</f>
        <v>0</v>
      </c>
      <c r="GM3237">
        <f t="shared" ref="GM3237:GM3244" si="2440">ROUND(O3237+X3237+Y3237+GK3237,2)+GX3237</f>
        <v>243.93</v>
      </c>
      <c r="GN3237">
        <f t="shared" ref="GN3237:GN3244" si="2441">IF(OR(BI3237=0,BI3237=1),GM3237-GX3237,0)</f>
        <v>0</v>
      </c>
      <c r="GO3237">
        <f t="shared" ref="GO3237:GO3244" si="2442">IF(BI3237=2,GM3237-GX3237,0)</f>
        <v>0</v>
      </c>
      <c r="GP3237">
        <f t="shared" ref="GP3237:GP3244" si="2443">IF(BI3237=4,GM3237-GX3237,0)</f>
        <v>243.93</v>
      </c>
      <c r="GR3237">
        <v>0</v>
      </c>
      <c r="GS3237">
        <v>3</v>
      </c>
      <c r="GT3237">
        <v>0</v>
      </c>
      <c r="GU3237" t="s">
        <v>3</v>
      </c>
      <c r="GV3237">
        <f t="shared" ref="GV3237:GV3244" si="2444">ROUND((GT3237),6)</f>
        <v>0</v>
      </c>
      <c r="GW3237">
        <v>1</v>
      </c>
      <c r="GX3237">
        <f t="shared" ref="GX3237:GX3244" si="2445">ROUND(HC3237*I3237,2)</f>
        <v>0</v>
      </c>
      <c r="HA3237">
        <v>0</v>
      </c>
      <c r="HB3237">
        <v>0</v>
      </c>
      <c r="HC3237">
        <f t="shared" ref="HC3237:HC3244" si="2446">GV3237*GW3237</f>
        <v>0</v>
      </c>
      <c r="HE3237" t="s">
        <v>3</v>
      </c>
      <c r="HF3237" t="s">
        <v>3</v>
      </c>
      <c r="HM3237" t="s">
        <v>3</v>
      </c>
      <c r="HN3237" t="s">
        <v>3</v>
      </c>
      <c r="HO3237" t="s">
        <v>3</v>
      </c>
      <c r="HP3237" t="s">
        <v>3</v>
      </c>
      <c r="HQ3237" t="s">
        <v>3</v>
      </c>
      <c r="HS3237">
        <v>0</v>
      </c>
      <c r="IK3237">
        <v>0</v>
      </c>
    </row>
    <row r="3238" spans="1:245" x14ac:dyDescent="0.2">
      <c r="A3238">
        <v>17</v>
      </c>
      <c r="B3238">
        <v>1</v>
      </c>
      <c r="C3238">
        <f>ROW(SmtRes!A1034)</f>
        <v>1034</v>
      </c>
      <c r="D3238">
        <f>ROW(EtalonRes!A1034)</f>
        <v>1034</v>
      </c>
      <c r="E3238" t="s">
        <v>717</v>
      </c>
      <c r="F3238" t="s">
        <v>227</v>
      </c>
      <c r="G3238" t="s">
        <v>228</v>
      </c>
      <c r="H3238" t="s">
        <v>229</v>
      </c>
      <c r="I3238">
        <f>ROUND(2/10,9)</f>
        <v>0.2</v>
      </c>
      <c r="J3238">
        <v>0</v>
      </c>
      <c r="K3238">
        <f>ROUND(2/10,9)</f>
        <v>0.2</v>
      </c>
      <c r="O3238">
        <f t="shared" si="2412"/>
        <v>85.31</v>
      </c>
      <c r="P3238">
        <f t="shared" si="2413"/>
        <v>22.46</v>
      </c>
      <c r="Q3238">
        <f t="shared" si="2414"/>
        <v>1.8</v>
      </c>
      <c r="R3238">
        <f t="shared" si="2415"/>
        <v>0.03</v>
      </c>
      <c r="S3238">
        <f t="shared" si="2416"/>
        <v>61.05</v>
      </c>
      <c r="T3238">
        <f t="shared" si="2417"/>
        <v>0</v>
      </c>
      <c r="U3238">
        <f t="shared" si="2418"/>
        <v>8.4000000000000005E-2</v>
      </c>
      <c r="V3238">
        <f t="shared" si="2419"/>
        <v>0</v>
      </c>
      <c r="W3238">
        <f t="shared" si="2420"/>
        <v>0</v>
      </c>
      <c r="X3238">
        <f t="shared" si="2421"/>
        <v>42.74</v>
      </c>
      <c r="Y3238">
        <f t="shared" si="2421"/>
        <v>6.11</v>
      </c>
      <c r="AA3238">
        <v>35364244</v>
      </c>
      <c r="AB3238">
        <f t="shared" si="2422"/>
        <v>426.58</v>
      </c>
      <c r="AC3238">
        <f t="shared" si="2423"/>
        <v>112.32</v>
      </c>
      <c r="AD3238">
        <f t="shared" si="2424"/>
        <v>8.99</v>
      </c>
      <c r="AE3238">
        <f t="shared" si="2425"/>
        <v>0.13</v>
      </c>
      <c r="AF3238">
        <f t="shared" si="2425"/>
        <v>305.27</v>
      </c>
      <c r="AG3238">
        <f t="shared" si="2426"/>
        <v>0</v>
      </c>
      <c r="AH3238">
        <f t="shared" si="2427"/>
        <v>0.42</v>
      </c>
      <c r="AI3238">
        <f t="shared" si="2427"/>
        <v>0</v>
      </c>
      <c r="AJ3238">
        <f t="shared" si="2428"/>
        <v>0</v>
      </c>
      <c r="AK3238">
        <v>426.58</v>
      </c>
      <c r="AL3238">
        <v>112.32</v>
      </c>
      <c r="AM3238">
        <v>8.99</v>
      </c>
      <c r="AN3238">
        <v>0.13</v>
      </c>
      <c r="AO3238">
        <v>305.27</v>
      </c>
      <c r="AP3238">
        <v>0</v>
      </c>
      <c r="AQ3238">
        <v>0.42</v>
      </c>
      <c r="AR3238">
        <v>0</v>
      </c>
      <c r="AS3238">
        <v>0</v>
      </c>
      <c r="AT3238">
        <v>70</v>
      </c>
      <c r="AU3238">
        <v>10</v>
      </c>
      <c r="AV3238">
        <v>1</v>
      </c>
      <c r="AW3238">
        <v>1</v>
      </c>
      <c r="AZ3238">
        <v>1</v>
      </c>
      <c r="BA3238">
        <v>1</v>
      </c>
      <c r="BB3238">
        <v>1</v>
      </c>
      <c r="BC3238">
        <v>1</v>
      </c>
      <c r="BD3238" t="s">
        <v>3</v>
      </c>
      <c r="BE3238" t="s">
        <v>3</v>
      </c>
      <c r="BF3238" t="s">
        <v>3</v>
      </c>
      <c r="BG3238" t="s">
        <v>3</v>
      </c>
      <c r="BH3238">
        <v>0</v>
      </c>
      <c r="BI3238">
        <v>4</v>
      </c>
      <c r="BJ3238" t="s">
        <v>230</v>
      </c>
      <c r="BM3238">
        <v>0</v>
      </c>
      <c r="BN3238">
        <v>0</v>
      </c>
      <c r="BO3238" t="s">
        <v>3</v>
      </c>
      <c r="BP3238">
        <v>0</v>
      </c>
      <c r="BQ3238">
        <v>1</v>
      </c>
      <c r="BR3238">
        <v>0</v>
      </c>
      <c r="BS3238">
        <v>1</v>
      </c>
      <c r="BT3238">
        <v>1</v>
      </c>
      <c r="BU3238">
        <v>1</v>
      </c>
      <c r="BV3238">
        <v>1</v>
      </c>
      <c r="BW3238">
        <v>1</v>
      </c>
      <c r="BX3238">
        <v>1</v>
      </c>
      <c r="BY3238" t="s">
        <v>3</v>
      </c>
      <c r="BZ3238">
        <v>70</v>
      </c>
      <c r="CA3238">
        <v>10</v>
      </c>
      <c r="CB3238" t="s">
        <v>3</v>
      </c>
      <c r="CE3238">
        <v>0</v>
      </c>
      <c r="CF3238">
        <v>0</v>
      </c>
      <c r="CG3238">
        <v>0</v>
      </c>
      <c r="CM3238">
        <v>0</v>
      </c>
      <c r="CN3238" t="s">
        <v>3</v>
      </c>
      <c r="CO3238">
        <v>0</v>
      </c>
      <c r="CP3238">
        <f t="shared" si="2429"/>
        <v>85.31</v>
      </c>
      <c r="CQ3238">
        <f t="shared" si="2430"/>
        <v>112.32</v>
      </c>
      <c r="CR3238">
        <f t="shared" si="2431"/>
        <v>8.99</v>
      </c>
      <c r="CS3238">
        <f t="shared" si="2432"/>
        <v>0.13</v>
      </c>
      <c r="CT3238">
        <f t="shared" si="2433"/>
        <v>305.27</v>
      </c>
      <c r="CU3238">
        <f t="shared" si="2434"/>
        <v>0</v>
      </c>
      <c r="CV3238">
        <f t="shared" si="2435"/>
        <v>0.42</v>
      </c>
      <c r="CW3238">
        <f t="shared" si="2436"/>
        <v>0</v>
      </c>
      <c r="CX3238">
        <f t="shared" si="2436"/>
        <v>0</v>
      </c>
      <c r="CY3238">
        <f t="shared" si="2437"/>
        <v>42.734999999999999</v>
      </c>
      <c r="CZ3238">
        <f t="shared" si="2438"/>
        <v>6.1050000000000004</v>
      </c>
      <c r="DC3238" t="s">
        <v>3</v>
      </c>
      <c r="DD3238" t="s">
        <v>3</v>
      </c>
      <c r="DE3238" t="s">
        <v>3</v>
      </c>
      <c r="DF3238" t="s">
        <v>3</v>
      </c>
      <c r="DG3238" t="s">
        <v>3</v>
      </c>
      <c r="DH3238" t="s">
        <v>3</v>
      </c>
      <c r="DI3238" t="s">
        <v>3</v>
      </c>
      <c r="DJ3238" t="s">
        <v>3</v>
      </c>
      <c r="DK3238" t="s">
        <v>3</v>
      </c>
      <c r="DL3238" t="s">
        <v>3</v>
      </c>
      <c r="DM3238" t="s">
        <v>3</v>
      </c>
      <c r="DN3238">
        <v>0</v>
      </c>
      <c r="DO3238">
        <v>0</v>
      </c>
      <c r="DP3238">
        <v>1</v>
      </c>
      <c r="DQ3238">
        <v>1</v>
      </c>
      <c r="DU3238">
        <v>1013</v>
      </c>
      <c r="DV3238" t="s">
        <v>229</v>
      </c>
      <c r="DW3238" t="s">
        <v>229</v>
      </c>
      <c r="DX3238">
        <v>1</v>
      </c>
      <c r="DZ3238" t="s">
        <v>3</v>
      </c>
      <c r="EA3238" t="s">
        <v>3</v>
      </c>
      <c r="EB3238" t="s">
        <v>3</v>
      </c>
      <c r="EC3238" t="s">
        <v>3</v>
      </c>
      <c r="EE3238">
        <v>35096056</v>
      </c>
      <c r="EF3238">
        <v>1</v>
      </c>
      <c r="EG3238" t="s">
        <v>20</v>
      </c>
      <c r="EH3238">
        <v>0</v>
      </c>
      <c r="EI3238" t="s">
        <v>3</v>
      </c>
      <c r="EJ3238">
        <v>4</v>
      </c>
      <c r="EK3238">
        <v>0</v>
      </c>
      <c r="EL3238" t="s">
        <v>21</v>
      </c>
      <c r="EM3238" t="s">
        <v>22</v>
      </c>
      <c r="EO3238" t="s">
        <v>3</v>
      </c>
      <c r="EQ3238">
        <v>0</v>
      </c>
      <c r="ER3238">
        <v>426.58</v>
      </c>
      <c r="ES3238">
        <v>112.32</v>
      </c>
      <c r="ET3238">
        <v>8.99</v>
      </c>
      <c r="EU3238">
        <v>0.13</v>
      </c>
      <c r="EV3238">
        <v>305.27</v>
      </c>
      <c r="EW3238">
        <v>0.42</v>
      </c>
      <c r="EX3238">
        <v>0</v>
      </c>
      <c r="EY3238">
        <v>0</v>
      </c>
      <c r="FQ3238">
        <v>0</v>
      </c>
      <c r="FR3238">
        <v>0</v>
      </c>
      <c r="FS3238">
        <v>0</v>
      </c>
      <c r="FX3238">
        <v>70</v>
      </c>
      <c r="FY3238">
        <v>10</v>
      </c>
      <c r="GA3238" t="s">
        <v>3</v>
      </c>
      <c r="GD3238">
        <v>0</v>
      </c>
      <c r="GF3238">
        <v>94825724</v>
      </c>
      <c r="GG3238">
        <v>2</v>
      </c>
      <c r="GH3238">
        <v>1</v>
      </c>
      <c r="GI3238">
        <v>-2</v>
      </c>
      <c r="GJ3238">
        <v>0</v>
      </c>
      <c r="GK3238">
        <f>ROUND(R3238*(R12)/100,2)</f>
        <v>0.03</v>
      </c>
      <c r="GL3238">
        <f t="shared" si="2439"/>
        <v>0</v>
      </c>
      <c r="GM3238">
        <f t="shared" si="2440"/>
        <v>134.19</v>
      </c>
      <c r="GN3238">
        <f t="shared" si="2441"/>
        <v>0</v>
      </c>
      <c r="GO3238">
        <f t="shared" si="2442"/>
        <v>0</v>
      </c>
      <c r="GP3238">
        <f t="shared" si="2443"/>
        <v>134.19</v>
      </c>
      <c r="GR3238">
        <v>0</v>
      </c>
      <c r="GS3238">
        <v>3</v>
      </c>
      <c r="GT3238">
        <v>0</v>
      </c>
      <c r="GU3238" t="s">
        <v>3</v>
      </c>
      <c r="GV3238">
        <f t="shared" si="2444"/>
        <v>0</v>
      </c>
      <c r="GW3238">
        <v>1</v>
      </c>
      <c r="GX3238">
        <f t="shared" si="2445"/>
        <v>0</v>
      </c>
      <c r="HA3238">
        <v>0</v>
      </c>
      <c r="HB3238">
        <v>0</v>
      </c>
      <c r="HC3238">
        <f t="shared" si="2446"/>
        <v>0</v>
      </c>
      <c r="HE3238" t="s">
        <v>3</v>
      </c>
      <c r="HF3238" t="s">
        <v>3</v>
      </c>
      <c r="HM3238" t="s">
        <v>3</v>
      </c>
      <c r="HN3238" t="s">
        <v>3</v>
      </c>
      <c r="HO3238" t="s">
        <v>3</v>
      </c>
      <c r="HP3238" t="s">
        <v>3</v>
      </c>
      <c r="HQ3238" t="s">
        <v>3</v>
      </c>
      <c r="HS3238">
        <v>0</v>
      </c>
      <c r="IK3238">
        <v>0</v>
      </c>
    </row>
    <row r="3239" spans="1:245" x14ac:dyDescent="0.2">
      <c r="A3239">
        <v>17</v>
      </c>
      <c r="B3239">
        <v>1</v>
      </c>
      <c r="C3239">
        <f>ROW(SmtRes!A1037)</f>
        <v>1037</v>
      </c>
      <c r="D3239">
        <f>ROW(EtalonRes!A1037)</f>
        <v>1037</v>
      </c>
      <c r="E3239" t="s">
        <v>718</v>
      </c>
      <c r="F3239" t="s">
        <v>232</v>
      </c>
      <c r="G3239" t="s">
        <v>233</v>
      </c>
      <c r="H3239" t="s">
        <v>26</v>
      </c>
      <c r="I3239">
        <f>ROUND(1/100,9)</f>
        <v>0.01</v>
      </c>
      <c r="J3239">
        <v>0</v>
      </c>
      <c r="K3239">
        <f>ROUND(1/100,9)</f>
        <v>0.01</v>
      </c>
      <c r="O3239">
        <f t="shared" si="2412"/>
        <v>142.13999999999999</v>
      </c>
      <c r="P3239">
        <f t="shared" si="2413"/>
        <v>0</v>
      </c>
      <c r="Q3239">
        <f t="shared" si="2414"/>
        <v>59.94</v>
      </c>
      <c r="R3239">
        <f t="shared" si="2415"/>
        <v>30.4</v>
      </c>
      <c r="S3239">
        <f t="shared" si="2416"/>
        <v>82.2</v>
      </c>
      <c r="T3239">
        <f t="shared" si="2417"/>
        <v>0</v>
      </c>
      <c r="U3239">
        <f t="shared" si="2418"/>
        <v>0.14000000000000001</v>
      </c>
      <c r="V3239">
        <f t="shared" si="2419"/>
        <v>0</v>
      </c>
      <c r="W3239">
        <f t="shared" si="2420"/>
        <v>0</v>
      </c>
      <c r="X3239">
        <f t="shared" si="2421"/>
        <v>57.54</v>
      </c>
      <c r="Y3239">
        <f t="shared" si="2421"/>
        <v>8.2200000000000006</v>
      </c>
      <c r="AA3239">
        <v>35364244</v>
      </c>
      <c r="AB3239">
        <f t="shared" si="2422"/>
        <v>14213.53</v>
      </c>
      <c r="AC3239">
        <f t="shared" si="2423"/>
        <v>0</v>
      </c>
      <c r="AD3239">
        <f t="shared" si="2424"/>
        <v>5993.85</v>
      </c>
      <c r="AE3239">
        <f t="shared" si="2425"/>
        <v>3040.45</v>
      </c>
      <c r="AF3239">
        <f t="shared" si="2425"/>
        <v>8219.68</v>
      </c>
      <c r="AG3239">
        <f t="shared" si="2426"/>
        <v>0</v>
      </c>
      <c r="AH3239">
        <f t="shared" si="2427"/>
        <v>14</v>
      </c>
      <c r="AI3239">
        <f t="shared" si="2427"/>
        <v>0</v>
      </c>
      <c r="AJ3239">
        <f t="shared" si="2428"/>
        <v>0</v>
      </c>
      <c r="AK3239">
        <v>14213.53</v>
      </c>
      <c r="AL3239">
        <v>0</v>
      </c>
      <c r="AM3239">
        <v>5993.85</v>
      </c>
      <c r="AN3239">
        <v>3040.45</v>
      </c>
      <c r="AO3239">
        <v>8219.68</v>
      </c>
      <c r="AP3239">
        <v>0</v>
      </c>
      <c r="AQ3239">
        <v>14</v>
      </c>
      <c r="AR3239">
        <v>0</v>
      </c>
      <c r="AS3239">
        <v>0</v>
      </c>
      <c r="AT3239">
        <v>70</v>
      </c>
      <c r="AU3239">
        <v>10</v>
      </c>
      <c r="AV3239">
        <v>1</v>
      </c>
      <c r="AW3239">
        <v>1</v>
      </c>
      <c r="AZ3239">
        <v>1</v>
      </c>
      <c r="BA3239">
        <v>1</v>
      </c>
      <c r="BB3239">
        <v>1</v>
      </c>
      <c r="BC3239">
        <v>1</v>
      </c>
      <c r="BD3239" t="s">
        <v>3</v>
      </c>
      <c r="BE3239" t="s">
        <v>3</v>
      </c>
      <c r="BF3239" t="s">
        <v>3</v>
      </c>
      <c r="BG3239" t="s">
        <v>3</v>
      </c>
      <c r="BH3239">
        <v>0</v>
      </c>
      <c r="BI3239">
        <v>4</v>
      </c>
      <c r="BJ3239" t="s">
        <v>234</v>
      </c>
      <c r="BM3239">
        <v>0</v>
      </c>
      <c r="BN3239">
        <v>0</v>
      </c>
      <c r="BO3239" t="s">
        <v>3</v>
      </c>
      <c r="BP3239">
        <v>0</v>
      </c>
      <c r="BQ3239">
        <v>1</v>
      </c>
      <c r="BR3239">
        <v>0</v>
      </c>
      <c r="BS3239">
        <v>1</v>
      </c>
      <c r="BT3239">
        <v>1</v>
      </c>
      <c r="BU3239">
        <v>1</v>
      </c>
      <c r="BV3239">
        <v>1</v>
      </c>
      <c r="BW3239">
        <v>1</v>
      </c>
      <c r="BX3239">
        <v>1</v>
      </c>
      <c r="BY3239" t="s">
        <v>3</v>
      </c>
      <c r="BZ3239">
        <v>70</v>
      </c>
      <c r="CA3239">
        <v>10</v>
      </c>
      <c r="CB3239" t="s">
        <v>3</v>
      </c>
      <c r="CE3239">
        <v>0</v>
      </c>
      <c r="CF3239">
        <v>0</v>
      </c>
      <c r="CG3239">
        <v>0</v>
      </c>
      <c r="CM3239">
        <v>0</v>
      </c>
      <c r="CN3239" t="s">
        <v>3</v>
      </c>
      <c r="CO3239">
        <v>0</v>
      </c>
      <c r="CP3239">
        <f t="shared" si="2429"/>
        <v>142.13999999999999</v>
      </c>
      <c r="CQ3239">
        <f t="shared" si="2430"/>
        <v>0</v>
      </c>
      <c r="CR3239">
        <f t="shared" si="2431"/>
        <v>5993.85</v>
      </c>
      <c r="CS3239">
        <f t="shared" si="2432"/>
        <v>3040.45</v>
      </c>
      <c r="CT3239">
        <f t="shared" si="2433"/>
        <v>8219.68</v>
      </c>
      <c r="CU3239">
        <f t="shared" si="2434"/>
        <v>0</v>
      </c>
      <c r="CV3239">
        <f t="shared" si="2435"/>
        <v>14</v>
      </c>
      <c r="CW3239">
        <f t="shared" si="2436"/>
        <v>0</v>
      </c>
      <c r="CX3239">
        <f t="shared" si="2436"/>
        <v>0</v>
      </c>
      <c r="CY3239">
        <f t="shared" si="2437"/>
        <v>57.54</v>
      </c>
      <c r="CZ3239">
        <f t="shared" si="2438"/>
        <v>8.2200000000000006</v>
      </c>
      <c r="DC3239" t="s">
        <v>3</v>
      </c>
      <c r="DD3239" t="s">
        <v>3</v>
      </c>
      <c r="DE3239" t="s">
        <v>3</v>
      </c>
      <c r="DF3239" t="s">
        <v>3</v>
      </c>
      <c r="DG3239" t="s">
        <v>3</v>
      </c>
      <c r="DH3239" t="s">
        <v>3</v>
      </c>
      <c r="DI3239" t="s">
        <v>3</v>
      </c>
      <c r="DJ3239" t="s">
        <v>3</v>
      </c>
      <c r="DK3239" t="s">
        <v>3</v>
      </c>
      <c r="DL3239" t="s">
        <v>3</v>
      </c>
      <c r="DM3239" t="s">
        <v>3</v>
      </c>
      <c r="DN3239">
        <v>0</v>
      </c>
      <c r="DO3239">
        <v>0</v>
      </c>
      <c r="DP3239">
        <v>1</v>
      </c>
      <c r="DQ3239">
        <v>1</v>
      </c>
      <c r="DU3239">
        <v>1003</v>
      </c>
      <c r="DV3239" t="s">
        <v>26</v>
      </c>
      <c r="DW3239" t="s">
        <v>26</v>
      </c>
      <c r="DX3239">
        <v>100</v>
      </c>
      <c r="DZ3239" t="s">
        <v>3</v>
      </c>
      <c r="EA3239" t="s">
        <v>3</v>
      </c>
      <c r="EB3239" t="s">
        <v>3</v>
      </c>
      <c r="EC3239" t="s">
        <v>3</v>
      </c>
      <c r="EE3239">
        <v>35096056</v>
      </c>
      <c r="EF3239">
        <v>1</v>
      </c>
      <c r="EG3239" t="s">
        <v>20</v>
      </c>
      <c r="EH3239">
        <v>0</v>
      </c>
      <c r="EI3239" t="s">
        <v>3</v>
      </c>
      <c r="EJ3239">
        <v>4</v>
      </c>
      <c r="EK3239">
        <v>0</v>
      </c>
      <c r="EL3239" t="s">
        <v>21</v>
      </c>
      <c r="EM3239" t="s">
        <v>22</v>
      </c>
      <c r="EO3239" t="s">
        <v>3</v>
      </c>
      <c r="EQ3239">
        <v>0</v>
      </c>
      <c r="ER3239">
        <v>14213.53</v>
      </c>
      <c r="ES3239">
        <v>0</v>
      </c>
      <c r="ET3239">
        <v>5993.85</v>
      </c>
      <c r="EU3239">
        <v>3040.45</v>
      </c>
      <c r="EV3239">
        <v>8219.68</v>
      </c>
      <c r="EW3239">
        <v>14</v>
      </c>
      <c r="EX3239">
        <v>0</v>
      </c>
      <c r="EY3239">
        <v>0</v>
      </c>
      <c r="FQ3239">
        <v>0</v>
      </c>
      <c r="FR3239">
        <v>0</v>
      </c>
      <c r="FS3239">
        <v>0</v>
      </c>
      <c r="FX3239">
        <v>70</v>
      </c>
      <c r="FY3239">
        <v>10</v>
      </c>
      <c r="GA3239" t="s">
        <v>3</v>
      </c>
      <c r="GD3239">
        <v>0</v>
      </c>
      <c r="GF3239">
        <v>-140188742</v>
      </c>
      <c r="GG3239">
        <v>2</v>
      </c>
      <c r="GH3239">
        <v>1</v>
      </c>
      <c r="GI3239">
        <v>-2</v>
      </c>
      <c r="GJ3239">
        <v>0</v>
      </c>
      <c r="GK3239">
        <f>ROUND(R3239*(R12)/100,2)</f>
        <v>32.83</v>
      </c>
      <c r="GL3239">
        <f t="shared" si="2439"/>
        <v>0</v>
      </c>
      <c r="GM3239">
        <f t="shared" si="2440"/>
        <v>240.73</v>
      </c>
      <c r="GN3239">
        <f t="shared" si="2441"/>
        <v>0</v>
      </c>
      <c r="GO3239">
        <f t="shared" si="2442"/>
        <v>0</v>
      </c>
      <c r="GP3239">
        <f t="shared" si="2443"/>
        <v>240.73</v>
      </c>
      <c r="GR3239">
        <v>0</v>
      </c>
      <c r="GS3239">
        <v>3</v>
      </c>
      <c r="GT3239">
        <v>0</v>
      </c>
      <c r="GU3239" t="s">
        <v>3</v>
      </c>
      <c r="GV3239">
        <f t="shared" si="2444"/>
        <v>0</v>
      </c>
      <c r="GW3239">
        <v>1</v>
      </c>
      <c r="GX3239">
        <f t="shared" si="2445"/>
        <v>0</v>
      </c>
      <c r="HA3239">
        <v>0</v>
      </c>
      <c r="HB3239">
        <v>0</v>
      </c>
      <c r="HC3239">
        <f t="shared" si="2446"/>
        <v>0</v>
      </c>
      <c r="HE3239" t="s">
        <v>3</v>
      </c>
      <c r="HF3239" t="s">
        <v>3</v>
      </c>
      <c r="HM3239" t="s">
        <v>3</v>
      </c>
      <c r="HN3239" t="s">
        <v>3</v>
      </c>
      <c r="HO3239" t="s">
        <v>3</v>
      </c>
      <c r="HP3239" t="s">
        <v>3</v>
      </c>
      <c r="HQ3239" t="s">
        <v>3</v>
      </c>
      <c r="HS3239">
        <v>0</v>
      </c>
      <c r="IK3239">
        <v>0</v>
      </c>
    </row>
    <row r="3240" spans="1:245" x14ac:dyDescent="0.2">
      <c r="A3240">
        <v>17</v>
      </c>
      <c r="B3240">
        <v>1</v>
      </c>
      <c r="E3240" t="s">
        <v>719</v>
      </c>
      <c r="F3240" t="s">
        <v>236</v>
      </c>
      <c r="G3240" t="s">
        <v>237</v>
      </c>
      <c r="H3240" t="s">
        <v>35</v>
      </c>
      <c r="I3240">
        <v>1E-3</v>
      </c>
      <c r="J3240">
        <v>0</v>
      </c>
      <c r="K3240">
        <v>1E-3</v>
      </c>
      <c r="O3240">
        <f t="shared" si="2412"/>
        <v>99.86</v>
      </c>
      <c r="P3240">
        <f t="shared" si="2413"/>
        <v>99.86</v>
      </c>
      <c r="Q3240">
        <f t="shared" si="2414"/>
        <v>0</v>
      </c>
      <c r="R3240">
        <f t="shared" si="2415"/>
        <v>0</v>
      </c>
      <c r="S3240">
        <f t="shared" si="2416"/>
        <v>0</v>
      </c>
      <c r="T3240">
        <f t="shared" si="2417"/>
        <v>0</v>
      </c>
      <c r="U3240">
        <f t="shared" si="2418"/>
        <v>0</v>
      </c>
      <c r="V3240">
        <f t="shared" si="2419"/>
        <v>0</v>
      </c>
      <c r="W3240">
        <f t="shared" si="2420"/>
        <v>0</v>
      </c>
      <c r="X3240">
        <f t="shared" si="2421"/>
        <v>0</v>
      </c>
      <c r="Y3240">
        <f t="shared" si="2421"/>
        <v>0</v>
      </c>
      <c r="AA3240">
        <v>35364244</v>
      </c>
      <c r="AB3240">
        <f t="shared" si="2422"/>
        <v>99860.32</v>
      </c>
      <c r="AC3240">
        <f t="shared" si="2423"/>
        <v>99860.32</v>
      </c>
      <c r="AD3240">
        <f t="shared" si="2424"/>
        <v>0</v>
      </c>
      <c r="AE3240">
        <f t="shared" si="2425"/>
        <v>0</v>
      </c>
      <c r="AF3240">
        <f t="shared" si="2425"/>
        <v>0</v>
      </c>
      <c r="AG3240">
        <f t="shared" si="2426"/>
        <v>0</v>
      </c>
      <c r="AH3240">
        <f t="shared" si="2427"/>
        <v>0</v>
      </c>
      <c r="AI3240">
        <f t="shared" si="2427"/>
        <v>0</v>
      </c>
      <c r="AJ3240">
        <f t="shared" si="2428"/>
        <v>0</v>
      </c>
      <c r="AK3240">
        <v>99860.32</v>
      </c>
      <c r="AL3240">
        <v>99860.32</v>
      </c>
      <c r="AM3240">
        <v>0</v>
      </c>
      <c r="AN3240">
        <v>0</v>
      </c>
      <c r="AO3240">
        <v>0</v>
      </c>
      <c r="AP3240">
        <v>0</v>
      </c>
      <c r="AQ3240">
        <v>0</v>
      </c>
      <c r="AR3240">
        <v>0</v>
      </c>
      <c r="AS3240">
        <v>0</v>
      </c>
      <c r="AT3240">
        <v>70</v>
      </c>
      <c r="AU3240">
        <v>10</v>
      </c>
      <c r="AV3240">
        <v>1</v>
      </c>
      <c r="AW3240">
        <v>1</v>
      </c>
      <c r="AZ3240">
        <v>1</v>
      </c>
      <c r="BA3240">
        <v>1</v>
      </c>
      <c r="BB3240">
        <v>1</v>
      </c>
      <c r="BC3240">
        <v>1</v>
      </c>
      <c r="BD3240" t="s">
        <v>3</v>
      </c>
      <c r="BE3240" t="s">
        <v>3</v>
      </c>
      <c r="BF3240" t="s">
        <v>3</v>
      </c>
      <c r="BG3240" t="s">
        <v>3</v>
      </c>
      <c r="BH3240">
        <v>3</v>
      </c>
      <c r="BI3240">
        <v>4</v>
      </c>
      <c r="BJ3240" t="s">
        <v>238</v>
      </c>
      <c r="BM3240">
        <v>0</v>
      </c>
      <c r="BN3240">
        <v>0</v>
      </c>
      <c r="BO3240" t="s">
        <v>3</v>
      </c>
      <c r="BP3240">
        <v>0</v>
      </c>
      <c r="BQ3240">
        <v>1</v>
      </c>
      <c r="BR3240">
        <v>0</v>
      </c>
      <c r="BS3240">
        <v>1</v>
      </c>
      <c r="BT3240">
        <v>1</v>
      </c>
      <c r="BU3240">
        <v>1</v>
      </c>
      <c r="BV3240">
        <v>1</v>
      </c>
      <c r="BW3240">
        <v>1</v>
      </c>
      <c r="BX3240">
        <v>1</v>
      </c>
      <c r="BY3240" t="s">
        <v>3</v>
      </c>
      <c r="BZ3240">
        <v>70</v>
      </c>
      <c r="CA3240">
        <v>10</v>
      </c>
      <c r="CB3240" t="s">
        <v>3</v>
      </c>
      <c r="CE3240">
        <v>0</v>
      </c>
      <c r="CF3240">
        <v>0</v>
      </c>
      <c r="CG3240">
        <v>0</v>
      </c>
      <c r="CM3240">
        <v>0</v>
      </c>
      <c r="CN3240" t="s">
        <v>3</v>
      </c>
      <c r="CO3240">
        <v>0</v>
      </c>
      <c r="CP3240">
        <f t="shared" si="2429"/>
        <v>99.86</v>
      </c>
      <c r="CQ3240">
        <f t="shared" si="2430"/>
        <v>99860.32</v>
      </c>
      <c r="CR3240">
        <f t="shared" si="2431"/>
        <v>0</v>
      </c>
      <c r="CS3240">
        <f t="shared" si="2432"/>
        <v>0</v>
      </c>
      <c r="CT3240">
        <f t="shared" si="2433"/>
        <v>0</v>
      </c>
      <c r="CU3240">
        <f t="shared" si="2434"/>
        <v>0</v>
      </c>
      <c r="CV3240">
        <f t="shared" si="2435"/>
        <v>0</v>
      </c>
      <c r="CW3240">
        <f t="shared" si="2436"/>
        <v>0</v>
      </c>
      <c r="CX3240">
        <f t="shared" si="2436"/>
        <v>0</v>
      </c>
      <c r="CY3240">
        <f t="shared" si="2437"/>
        <v>0</v>
      </c>
      <c r="CZ3240">
        <f t="shared" si="2438"/>
        <v>0</v>
      </c>
      <c r="DC3240" t="s">
        <v>3</v>
      </c>
      <c r="DD3240" t="s">
        <v>3</v>
      </c>
      <c r="DE3240" t="s">
        <v>3</v>
      </c>
      <c r="DF3240" t="s">
        <v>3</v>
      </c>
      <c r="DG3240" t="s">
        <v>3</v>
      </c>
      <c r="DH3240" t="s">
        <v>3</v>
      </c>
      <c r="DI3240" t="s">
        <v>3</v>
      </c>
      <c r="DJ3240" t="s">
        <v>3</v>
      </c>
      <c r="DK3240" t="s">
        <v>3</v>
      </c>
      <c r="DL3240" t="s">
        <v>3</v>
      </c>
      <c r="DM3240" t="s">
        <v>3</v>
      </c>
      <c r="DN3240">
        <v>0</v>
      </c>
      <c r="DO3240">
        <v>0</v>
      </c>
      <c r="DP3240">
        <v>1</v>
      </c>
      <c r="DQ3240">
        <v>1</v>
      </c>
      <c r="DU3240">
        <v>1003</v>
      </c>
      <c r="DV3240" t="s">
        <v>35</v>
      </c>
      <c r="DW3240" t="s">
        <v>35</v>
      </c>
      <c r="DX3240">
        <v>1000</v>
      </c>
      <c r="DZ3240" t="s">
        <v>3</v>
      </c>
      <c r="EA3240" t="s">
        <v>3</v>
      </c>
      <c r="EB3240" t="s">
        <v>3</v>
      </c>
      <c r="EC3240" t="s">
        <v>3</v>
      </c>
      <c r="EE3240">
        <v>35096056</v>
      </c>
      <c r="EF3240">
        <v>1</v>
      </c>
      <c r="EG3240" t="s">
        <v>20</v>
      </c>
      <c r="EH3240">
        <v>0</v>
      </c>
      <c r="EI3240" t="s">
        <v>3</v>
      </c>
      <c r="EJ3240">
        <v>4</v>
      </c>
      <c r="EK3240">
        <v>0</v>
      </c>
      <c r="EL3240" t="s">
        <v>21</v>
      </c>
      <c r="EM3240" t="s">
        <v>22</v>
      </c>
      <c r="EO3240" t="s">
        <v>3</v>
      </c>
      <c r="EQ3240">
        <v>0</v>
      </c>
      <c r="ER3240">
        <v>99860.32</v>
      </c>
      <c r="ES3240">
        <v>99860.32</v>
      </c>
      <c r="ET3240">
        <v>0</v>
      </c>
      <c r="EU3240">
        <v>0</v>
      </c>
      <c r="EV3240">
        <v>0</v>
      </c>
      <c r="EW3240">
        <v>0</v>
      </c>
      <c r="EX3240">
        <v>0</v>
      </c>
      <c r="EY3240">
        <v>0</v>
      </c>
      <c r="FQ3240">
        <v>0</v>
      </c>
      <c r="FR3240">
        <v>0</v>
      </c>
      <c r="FS3240">
        <v>0</v>
      </c>
      <c r="FX3240">
        <v>70</v>
      </c>
      <c r="FY3240">
        <v>10</v>
      </c>
      <c r="GA3240" t="s">
        <v>3</v>
      </c>
      <c r="GD3240">
        <v>0</v>
      </c>
      <c r="GF3240">
        <v>2077141205</v>
      </c>
      <c r="GG3240">
        <v>2</v>
      </c>
      <c r="GH3240">
        <v>1</v>
      </c>
      <c r="GI3240">
        <v>-2</v>
      </c>
      <c r="GJ3240">
        <v>0</v>
      </c>
      <c r="GK3240">
        <f>ROUND(R3240*(R12)/100,2)</f>
        <v>0</v>
      </c>
      <c r="GL3240">
        <f t="shared" si="2439"/>
        <v>0</v>
      </c>
      <c r="GM3240">
        <f t="shared" si="2440"/>
        <v>99.86</v>
      </c>
      <c r="GN3240">
        <f t="shared" si="2441"/>
        <v>0</v>
      </c>
      <c r="GO3240">
        <f t="shared" si="2442"/>
        <v>0</v>
      </c>
      <c r="GP3240">
        <f t="shared" si="2443"/>
        <v>99.86</v>
      </c>
      <c r="GR3240">
        <v>0</v>
      </c>
      <c r="GS3240">
        <v>3</v>
      </c>
      <c r="GT3240">
        <v>0</v>
      </c>
      <c r="GU3240" t="s">
        <v>3</v>
      </c>
      <c r="GV3240">
        <f t="shared" si="2444"/>
        <v>0</v>
      </c>
      <c r="GW3240">
        <v>1</v>
      </c>
      <c r="GX3240">
        <f t="shared" si="2445"/>
        <v>0</v>
      </c>
      <c r="HA3240">
        <v>0</v>
      </c>
      <c r="HB3240">
        <v>0</v>
      </c>
      <c r="HC3240">
        <f t="shared" si="2446"/>
        <v>0</v>
      </c>
      <c r="HE3240" t="s">
        <v>3</v>
      </c>
      <c r="HF3240" t="s">
        <v>3</v>
      </c>
      <c r="HM3240" t="s">
        <v>3</v>
      </c>
      <c r="HN3240" t="s">
        <v>3</v>
      </c>
      <c r="HO3240" t="s">
        <v>3</v>
      </c>
      <c r="HP3240" t="s">
        <v>3</v>
      </c>
      <c r="HQ3240" t="s">
        <v>3</v>
      </c>
      <c r="HS3240">
        <v>0</v>
      </c>
      <c r="IK3240">
        <v>0</v>
      </c>
    </row>
    <row r="3241" spans="1:245" x14ac:dyDescent="0.2">
      <c r="A3241">
        <v>17</v>
      </c>
      <c r="B3241">
        <v>1</v>
      </c>
      <c r="E3241" t="s">
        <v>720</v>
      </c>
      <c r="F3241" t="s">
        <v>240</v>
      </c>
      <c r="G3241" t="s">
        <v>241</v>
      </c>
      <c r="H3241" t="s">
        <v>242</v>
      </c>
      <c r="I3241">
        <f>ROUND(2/1000,9)</f>
        <v>2E-3</v>
      </c>
      <c r="J3241">
        <v>0</v>
      </c>
      <c r="K3241">
        <f>ROUND(2/1000,9)</f>
        <v>2E-3</v>
      </c>
      <c r="O3241">
        <f t="shared" si="2412"/>
        <v>144.34</v>
      </c>
      <c r="P3241">
        <f t="shared" si="2413"/>
        <v>144.34</v>
      </c>
      <c r="Q3241">
        <f t="shared" si="2414"/>
        <v>0</v>
      </c>
      <c r="R3241">
        <f t="shared" si="2415"/>
        <v>0</v>
      </c>
      <c r="S3241">
        <f t="shared" si="2416"/>
        <v>0</v>
      </c>
      <c r="T3241">
        <f t="shared" si="2417"/>
        <v>0</v>
      </c>
      <c r="U3241">
        <f t="shared" si="2418"/>
        <v>0</v>
      </c>
      <c r="V3241">
        <f t="shared" si="2419"/>
        <v>0</v>
      </c>
      <c r="W3241">
        <f t="shared" si="2420"/>
        <v>0</v>
      </c>
      <c r="X3241">
        <f t="shared" si="2421"/>
        <v>0</v>
      </c>
      <c r="Y3241">
        <f t="shared" si="2421"/>
        <v>0</v>
      </c>
      <c r="AA3241">
        <v>35364244</v>
      </c>
      <c r="AB3241">
        <f t="shared" si="2422"/>
        <v>72169.899999999994</v>
      </c>
      <c r="AC3241">
        <f t="shared" si="2423"/>
        <v>72169.899999999994</v>
      </c>
      <c r="AD3241">
        <f t="shared" si="2424"/>
        <v>0</v>
      </c>
      <c r="AE3241">
        <f t="shared" si="2425"/>
        <v>0</v>
      </c>
      <c r="AF3241">
        <f t="shared" si="2425"/>
        <v>0</v>
      </c>
      <c r="AG3241">
        <f t="shared" si="2426"/>
        <v>0</v>
      </c>
      <c r="AH3241">
        <f t="shared" si="2427"/>
        <v>0</v>
      </c>
      <c r="AI3241">
        <f t="shared" si="2427"/>
        <v>0</v>
      </c>
      <c r="AJ3241">
        <f t="shared" si="2428"/>
        <v>0</v>
      </c>
      <c r="AK3241">
        <v>72169.899999999994</v>
      </c>
      <c r="AL3241">
        <v>72169.899999999994</v>
      </c>
      <c r="AM3241">
        <v>0</v>
      </c>
      <c r="AN3241">
        <v>0</v>
      </c>
      <c r="AO3241">
        <v>0</v>
      </c>
      <c r="AP3241">
        <v>0</v>
      </c>
      <c r="AQ3241">
        <v>0</v>
      </c>
      <c r="AR3241">
        <v>0</v>
      </c>
      <c r="AS3241">
        <v>0</v>
      </c>
      <c r="AT3241">
        <v>70</v>
      </c>
      <c r="AU3241">
        <v>10</v>
      </c>
      <c r="AV3241">
        <v>1</v>
      </c>
      <c r="AW3241">
        <v>1</v>
      </c>
      <c r="AZ3241">
        <v>1</v>
      </c>
      <c r="BA3241">
        <v>1</v>
      </c>
      <c r="BB3241">
        <v>1</v>
      </c>
      <c r="BC3241">
        <v>1</v>
      </c>
      <c r="BD3241" t="s">
        <v>3</v>
      </c>
      <c r="BE3241" t="s">
        <v>3</v>
      </c>
      <c r="BF3241" t="s">
        <v>3</v>
      </c>
      <c r="BG3241" t="s">
        <v>3</v>
      </c>
      <c r="BH3241">
        <v>3</v>
      </c>
      <c r="BI3241">
        <v>4</v>
      </c>
      <c r="BJ3241" t="s">
        <v>243</v>
      </c>
      <c r="BM3241">
        <v>0</v>
      </c>
      <c r="BN3241">
        <v>0</v>
      </c>
      <c r="BO3241" t="s">
        <v>3</v>
      </c>
      <c r="BP3241">
        <v>0</v>
      </c>
      <c r="BQ3241">
        <v>1</v>
      </c>
      <c r="BR3241">
        <v>0</v>
      </c>
      <c r="BS3241">
        <v>1</v>
      </c>
      <c r="BT3241">
        <v>1</v>
      </c>
      <c r="BU3241">
        <v>1</v>
      </c>
      <c r="BV3241">
        <v>1</v>
      </c>
      <c r="BW3241">
        <v>1</v>
      </c>
      <c r="BX3241">
        <v>1</v>
      </c>
      <c r="BY3241" t="s">
        <v>3</v>
      </c>
      <c r="BZ3241">
        <v>70</v>
      </c>
      <c r="CA3241">
        <v>10</v>
      </c>
      <c r="CB3241" t="s">
        <v>3</v>
      </c>
      <c r="CE3241">
        <v>0</v>
      </c>
      <c r="CF3241">
        <v>0</v>
      </c>
      <c r="CG3241">
        <v>0</v>
      </c>
      <c r="CM3241">
        <v>0</v>
      </c>
      <c r="CN3241" t="s">
        <v>3</v>
      </c>
      <c r="CO3241">
        <v>0</v>
      </c>
      <c r="CP3241">
        <f t="shared" si="2429"/>
        <v>144.34</v>
      </c>
      <c r="CQ3241">
        <f t="shared" si="2430"/>
        <v>72169.899999999994</v>
      </c>
      <c r="CR3241">
        <f t="shared" si="2431"/>
        <v>0</v>
      </c>
      <c r="CS3241">
        <f t="shared" si="2432"/>
        <v>0</v>
      </c>
      <c r="CT3241">
        <f t="shared" si="2433"/>
        <v>0</v>
      </c>
      <c r="CU3241">
        <f t="shared" si="2434"/>
        <v>0</v>
      </c>
      <c r="CV3241">
        <f t="shared" si="2435"/>
        <v>0</v>
      </c>
      <c r="CW3241">
        <f t="shared" si="2436"/>
        <v>0</v>
      </c>
      <c r="CX3241">
        <f t="shared" si="2436"/>
        <v>0</v>
      </c>
      <c r="CY3241">
        <f t="shared" si="2437"/>
        <v>0</v>
      </c>
      <c r="CZ3241">
        <f t="shared" si="2438"/>
        <v>0</v>
      </c>
      <c r="DC3241" t="s">
        <v>3</v>
      </c>
      <c r="DD3241" t="s">
        <v>3</v>
      </c>
      <c r="DE3241" t="s">
        <v>3</v>
      </c>
      <c r="DF3241" t="s">
        <v>3</v>
      </c>
      <c r="DG3241" t="s">
        <v>3</v>
      </c>
      <c r="DH3241" t="s">
        <v>3</v>
      </c>
      <c r="DI3241" t="s">
        <v>3</v>
      </c>
      <c r="DJ3241" t="s">
        <v>3</v>
      </c>
      <c r="DK3241" t="s">
        <v>3</v>
      </c>
      <c r="DL3241" t="s">
        <v>3</v>
      </c>
      <c r="DM3241" t="s">
        <v>3</v>
      </c>
      <c r="DN3241">
        <v>0</v>
      </c>
      <c r="DO3241">
        <v>0</v>
      </c>
      <c r="DP3241">
        <v>1</v>
      </c>
      <c r="DQ3241">
        <v>1</v>
      </c>
      <c r="DU3241">
        <v>1010</v>
      </c>
      <c r="DV3241" t="s">
        <v>242</v>
      </c>
      <c r="DW3241" t="s">
        <v>242</v>
      </c>
      <c r="DX3241">
        <v>1000</v>
      </c>
      <c r="DZ3241" t="s">
        <v>3</v>
      </c>
      <c r="EA3241" t="s">
        <v>3</v>
      </c>
      <c r="EB3241" t="s">
        <v>3</v>
      </c>
      <c r="EC3241" t="s">
        <v>3</v>
      </c>
      <c r="EE3241">
        <v>35096056</v>
      </c>
      <c r="EF3241">
        <v>1</v>
      </c>
      <c r="EG3241" t="s">
        <v>20</v>
      </c>
      <c r="EH3241">
        <v>0</v>
      </c>
      <c r="EI3241" t="s">
        <v>3</v>
      </c>
      <c r="EJ3241">
        <v>4</v>
      </c>
      <c r="EK3241">
        <v>0</v>
      </c>
      <c r="EL3241" t="s">
        <v>21</v>
      </c>
      <c r="EM3241" t="s">
        <v>22</v>
      </c>
      <c r="EO3241" t="s">
        <v>3</v>
      </c>
      <c r="EQ3241">
        <v>0</v>
      </c>
      <c r="ER3241">
        <v>72169.899999999994</v>
      </c>
      <c r="ES3241">
        <v>72169.899999999994</v>
      </c>
      <c r="ET3241">
        <v>0</v>
      </c>
      <c r="EU3241">
        <v>0</v>
      </c>
      <c r="EV3241">
        <v>0</v>
      </c>
      <c r="EW3241">
        <v>0</v>
      </c>
      <c r="EX3241">
        <v>0</v>
      </c>
      <c r="EY3241">
        <v>0</v>
      </c>
      <c r="FQ3241">
        <v>0</v>
      </c>
      <c r="FR3241">
        <v>0</v>
      </c>
      <c r="FS3241">
        <v>0</v>
      </c>
      <c r="FX3241">
        <v>70</v>
      </c>
      <c r="FY3241">
        <v>10</v>
      </c>
      <c r="GA3241" t="s">
        <v>3</v>
      </c>
      <c r="GD3241">
        <v>0</v>
      </c>
      <c r="GF3241">
        <v>653953554</v>
      </c>
      <c r="GG3241">
        <v>2</v>
      </c>
      <c r="GH3241">
        <v>1</v>
      </c>
      <c r="GI3241">
        <v>-2</v>
      </c>
      <c r="GJ3241">
        <v>0</v>
      </c>
      <c r="GK3241">
        <f>ROUND(R3241*(R12)/100,2)</f>
        <v>0</v>
      </c>
      <c r="GL3241">
        <f t="shared" si="2439"/>
        <v>0</v>
      </c>
      <c r="GM3241">
        <f t="shared" si="2440"/>
        <v>144.34</v>
      </c>
      <c r="GN3241">
        <f t="shared" si="2441"/>
        <v>0</v>
      </c>
      <c r="GO3241">
        <f t="shared" si="2442"/>
        <v>0</v>
      </c>
      <c r="GP3241">
        <f t="shared" si="2443"/>
        <v>144.34</v>
      </c>
      <c r="GR3241">
        <v>0</v>
      </c>
      <c r="GS3241">
        <v>3</v>
      </c>
      <c r="GT3241">
        <v>0</v>
      </c>
      <c r="GU3241" t="s">
        <v>3</v>
      </c>
      <c r="GV3241">
        <f t="shared" si="2444"/>
        <v>0</v>
      </c>
      <c r="GW3241">
        <v>1</v>
      </c>
      <c r="GX3241">
        <f t="shared" si="2445"/>
        <v>0</v>
      </c>
      <c r="HA3241">
        <v>0</v>
      </c>
      <c r="HB3241">
        <v>0</v>
      </c>
      <c r="HC3241">
        <f t="shared" si="2446"/>
        <v>0</v>
      </c>
      <c r="HE3241" t="s">
        <v>3</v>
      </c>
      <c r="HF3241" t="s">
        <v>3</v>
      </c>
      <c r="HM3241" t="s">
        <v>3</v>
      </c>
      <c r="HN3241" t="s">
        <v>3</v>
      </c>
      <c r="HO3241" t="s">
        <v>3</v>
      </c>
      <c r="HP3241" t="s">
        <v>3</v>
      </c>
      <c r="HQ3241" t="s">
        <v>3</v>
      </c>
      <c r="HS3241">
        <v>0</v>
      </c>
      <c r="IK3241">
        <v>0</v>
      </c>
    </row>
    <row r="3242" spans="1:245" x14ac:dyDescent="0.2">
      <c r="A3242">
        <v>17</v>
      </c>
      <c r="B3242">
        <v>1</v>
      </c>
      <c r="C3242">
        <f>ROW(SmtRes!A1039)</f>
        <v>1039</v>
      </c>
      <c r="D3242">
        <f>ROW(EtalonRes!A1039)</f>
        <v>1039</v>
      </c>
      <c r="E3242" t="s">
        <v>721</v>
      </c>
      <c r="F3242" t="s">
        <v>38</v>
      </c>
      <c r="G3242" t="s">
        <v>39</v>
      </c>
      <c r="H3242" t="s">
        <v>18</v>
      </c>
      <c r="I3242">
        <f>ROUND(4/100,9)</f>
        <v>0.04</v>
      </c>
      <c r="J3242">
        <v>0</v>
      </c>
      <c r="K3242">
        <f>ROUND(4/100,9)</f>
        <v>0.04</v>
      </c>
      <c r="O3242">
        <f t="shared" si="2412"/>
        <v>1116.6400000000001</v>
      </c>
      <c r="P3242">
        <f t="shared" si="2413"/>
        <v>0</v>
      </c>
      <c r="Q3242">
        <f t="shared" si="2414"/>
        <v>1.3</v>
      </c>
      <c r="R3242">
        <f t="shared" si="2415"/>
        <v>0.03</v>
      </c>
      <c r="S3242">
        <f t="shared" si="2416"/>
        <v>1115.3399999999999</v>
      </c>
      <c r="T3242">
        <f t="shared" si="2417"/>
        <v>0</v>
      </c>
      <c r="U3242">
        <f t="shared" si="2418"/>
        <v>1.7124000000000001</v>
      </c>
      <c r="V3242">
        <f t="shared" si="2419"/>
        <v>0</v>
      </c>
      <c r="W3242">
        <f t="shared" si="2420"/>
        <v>0</v>
      </c>
      <c r="X3242">
        <f t="shared" si="2421"/>
        <v>780.74</v>
      </c>
      <c r="Y3242">
        <f t="shared" si="2421"/>
        <v>111.53</v>
      </c>
      <c r="AA3242">
        <v>35364244</v>
      </c>
      <c r="AB3242">
        <f t="shared" si="2422"/>
        <v>27916.01</v>
      </c>
      <c r="AC3242">
        <f t="shared" si="2423"/>
        <v>0</v>
      </c>
      <c r="AD3242">
        <f t="shared" si="2424"/>
        <v>32.57</v>
      </c>
      <c r="AE3242">
        <f t="shared" si="2425"/>
        <v>0.69</v>
      </c>
      <c r="AF3242">
        <f t="shared" si="2425"/>
        <v>27883.439999999999</v>
      </c>
      <c r="AG3242">
        <f t="shared" si="2426"/>
        <v>0</v>
      </c>
      <c r="AH3242">
        <f t="shared" si="2427"/>
        <v>42.81</v>
      </c>
      <c r="AI3242">
        <f t="shared" si="2427"/>
        <v>0</v>
      </c>
      <c r="AJ3242">
        <f t="shared" si="2428"/>
        <v>0</v>
      </c>
      <c r="AK3242">
        <v>27916.01</v>
      </c>
      <c r="AL3242">
        <v>0</v>
      </c>
      <c r="AM3242">
        <v>32.57</v>
      </c>
      <c r="AN3242">
        <v>0.69</v>
      </c>
      <c r="AO3242">
        <v>27883.439999999999</v>
      </c>
      <c r="AP3242">
        <v>0</v>
      </c>
      <c r="AQ3242">
        <v>42.81</v>
      </c>
      <c r="AR3242">
        <v>0</v>
      </c>
      <c r="AS3242">
        <v>0</v>
      </c>
      <c r="AT3242">
        <v>70</v>
      </c>
      <c r="AU3242">
        <v>10</v>
      </c>
      <c r="AV3242">
        <v>1</v>
      </c>
      <c r="AW3242">
        <v>1</v>
      </c>
      <c r="AZ3242">
        <v>1</v>
      </c>
      <c r="BA3242">
        <v>1</v>
      </c>
      <c r="BB3242">
        <v>1</v>
      </c>
      <c r="BC3242">
        <v>1</v>
      </c>
      <c r="BD3242" t="s">
        <v>3</v>
      </c>
      <c r="BE3242" t="s">
        <v>3</v>
      </c>
      <c r="BF3242" t="s">
        <v>3</v>
      </c>
      <c r="BG3242" t="s">
        <v>3</v>
      </c>
      <c r="BH3242">
        <v>0</v>
      </c>
      <c r="BI3242">
        <v>4</v>
      </c>
      <c r="BJ3242" t="s">
        <v>40</v>
      </c>
      <c r="BM3242">
        <v>0</v>
      </c>
      <c r="BN3242">
        <v>0</v>
      </c>
      <c r="BO3242" t="s">
        <v>3</v>
      </c>
      <c r="BP3242">
        <v>0</v>
      </c>
      <c r="BQ3242">
        <v>1</v>
      </c>
      <c r="BR3242">
        <v>0</v>
      </c>
      <c r="BS3242">
        <v>1</v>
      </c>
      <c r="BT3242">
        <v>1</v>
      </c>
      <c r="BU3242">
        <v>1</v>
      </c>
      <c r="BV3242">
        <v>1</v>
      </c>
      <c r="BW3242">
        <v>1</v>
      </c>
      <c r="BX3242">
        <v>1</v>
      </c>
      <c r="BY3242" t="s">
        <v>3</v>
      </c>
      <c r="BZ3242">
        <v>70</v>
      </c>
      <c r="CA3242">
        <v>10</v>
      </c>
      <c r="CB3242" t="s">
        <v>3</v>
      </c>
      <c r="CE3242">
        <v>0</v>
      </c>
      <c r="CF3242">
        <v>0</v>
      </c>
      <c r="CG3242">
        <v>0</v>
      </c>
      <c r="CM3242">
        <v>0</v>
      </c>
      <c r="CN3242" t="s">
        <v>3</v>
      </c>
      <c r="CO3242">
        <v>0</v>
      </c>
      <c r="CP3242">
        <f t="shared" si="2429"/>
        <v>1116.6399999999999</v>
      </c>
      <c r="CQ3242">
        <f t="shared" si="2430"/>
        <v>0</v>
      </c>
      <c r="CR3242">
        <f t="shared" si="2431"/>
        <v>32.57</v>
      </c>
      <c r="CS3242">
        <f t="shared" si="2432"/>
        <v>0.69</v>
      </c>
      <c r="CT3242">
        <f t="shared" si="2433"/>
        <v>27883.439999999999</v>
      </c>
      <c r="CU3242">
        <f t="shared" si="2434"/>
        <v>0</v>
      </c>
      <c r="CV3242">
        <f t="shared" si="2435"/>
        <v>42.81</v>
      </c>
      <c r="CW3242">
        <f t="shared" si="2436"/>
        <v>0</v>
      </c>
      <c r="CX3242">
        <f t="shared" si="2436"/>
        <v>0</v>
      </c>
      <c r="CY3242">
        <f t="shared" si="2437"/>
        <v>780.73799999999983</v>
      </c>
      <c r="CZ3242">
        <f t="shared" si="2438"/>
        <v>111.53399999999999</v>
      </c>
      <c r="DC3242" t="s">
        <v>3</v>
      </c>
      <c r="DD3242" t="s">
        <v>3</v>
      </c>
      <c r="DE3242" t="s">
        <v>3</v>
      </c>
      <c r="DF3242" t="s">
        <v>3</v>
      </c>
      <c r="DG3242" t="s">
        <v>3</v>
      </c>
      <c r="DH3242" t="s">
        <v>3</v>
      </c>
      <c r="DI3242" t="s">
        <v>3</v>
      </c>
      <c r="DJ3242" t="s">
        <v>3</v>
      </c>
      <c r="DK3242" t="s">
        <v>3</v>
      </c>
      <c r="DL3242" t="s">
        <v>3</v>
      </c>
      <c r="DM3242" t="s">
        <v>3</v>
      </c>
      <c r="DN3242">
        <v>0</v>
      </c>
      <c r="DO3242">
        <v>0</v>
      </c>
      <c r="DP3242">
        <v>1</v>
      </c>
      <c r="DQ3242">
        <v>1</v>
      </c>
      <c r="DU3242">
        <v>1010</v>
      </c>
      <c r="DV3242" t="s">
        <v>18</v>
      </c>
      <c r="DW3242" t="s">
        <v>18</v>
      </c>
      <c r="DX3242">
        <v>100</v>
      </c>
      <c r="DZ3242" t="s">
        <v>3</v>
      </c>
      <c r="EA3242" t="s">
        <v>3</v>
      </c>
      <c r="EB3242" t="s">
        <v>3</v>
      </c>
      <c r="EC3242" t="s">
        <v>3</v>
      </c>
      <c r="EE3242">
        <v>35096056</v>
      </c>
      <c r="EF3242">
        <v>1</v>
      </c>
      <c r="EG3242" t="s">
        <v>20</v>
      </c>
      <c r="EH3242">
        <v>0</v>
      </c>
      <c r="EI3242" t="s">
        <v>3</v>
      </c>
      <c r="EJ3242">
        <v>4</v>
      </c>
      <c r="EK3242">
        <v>0</v>
      </c>
      <c r="EL3242" t="s">
        <v>21</v>
      </c>
      <c r="EM3242" t="s">
        <v>22</v>
      </c>
      <c r="EO3242" t="s">
        <v>3</v>
      </c>
      <c r="EQ3242">
        <v>262144</v>
      </c>
      <c r="ER3242">
        <v>27916.01</v>
      </c>
      <c r="ES3242">
        <v>0</v>
      </c>
      <c r="ET3242">
        <v>32.57</v>
      </c>
      <c r="EU3242">
        <v>0.69</v>
      </c>
      <c r="EV3242">
        <v>27883.439999999999</v>
      </c>
      <c r="EW3242">
        <v>42.81</v>
      </c>
      <c r="EX3242">
        <v>0</v>
      </c>
      <c r="EY3242">
        <v>0</v>
      </c>
      <c r="FQ3242">
        <v>0</v>
      </c>
      <c r="FR3242">
        <v>0</v>
      </c>
      <c r="FS3242">
        <v>0</v>
      </c>
      <c r="FX3242">
        <v>70</v>
      </c>
      <c r="FY3242">
        <v>10</v>
      </c>
      <c r="GA3242" t="s">
        <v>3</v>
      </c>
      <c r="GD3242">
        <v>0</v>
      </c>
      <c r="GF3242">
        <v>1394402761</v>
      </c>
      <c r="GG3242">
        <v>2</v>
      </c>
      <c r="GH3242">
        <v>1</v>
      </c>
      <c r="GI3242">
        <v>-2</v>
      </c>
      <c r="GJ3242">
        <v>0</v>
      </c>
      <c r="GK3242">
        <f>ROUND(R3242*(R12)/100,2)</f>
        <v>0.03</v>
      </c>
      <c r="GL3242">
        <f t="shared" si="2439"/>
        <v>0</v>
      </c>
      <c r="GM3242">
        <f t="shared" si="2440"/>
        <v>2008.94</v>
      </c>
      <c r="GN3242">
        <f t="shared" si="2441"/>
        <v>0</v>
      </c>
      <c r="GO3242">
        <f t="shared" si="2442"/>
        <v>0</v>
      </c>
      <c r="GP3242">
        <f t="shared" si="2443"/>
        <v>2008.94</v>
      </c>
      <c r="GR3242">
        <v>0</v>
      </c>
      <c r="GS3242">
        <v>3</v>
      </c>
      <c r="GT3242">
        <v>0</v>
      </c>
      <c r="GU3242" t="s">
        <v>3</v>
      </c>
      <c r="GV3242">
        <f t="shared" si="2444"/>
        <v>0</v>
      </c>
      <c r="GW3242">
        <v>1</v>
      </c>
      <c r="GX3242">
        <f t="shared" si="2445"/>
        <v>0</v>
      </c>
      <c r="HA3242">
        <v>0</v>
      </c>
      <c r="HB3242">
        <v>0</v>
      </c>
      <c r="HC3242">
        <f t="shared" si="2446"/>
        <v>0</v>
      </c>
      <c r="HE3242" t="s">
        <v>3</v>
      </c>
      <c r="HF3242" t="s">
        <v>3</v>
      </c>
      <c r="HM3242" t="s">
        <v>3</v>
      </c>
      <c r="HN3242" t="s">
        <v>3</v>
      </c>
      <c r="HO3242" t="s">
        <v>3</v>
      </c>
      <c r="HP3242" t="s">
        <v>3</v>
      </c>
      <c r="HQ3242" t="s">
        <v>3</v>
      </c>
      <c r="HS3242">
        <v>0</v>
      </c>
      <c r="IK3242">
        <v>0</v>
      </c>
    </row>
    <row r="3243" spans="1:245" x14ac:dyDescent="0.2">
      <c r="A3243">
        <v>17</v>
      </c>
      <c r="B3243">
        <v>1</v>
      </c>
      <c r="C3243">
        <f>ROW(SmtRes!A1041)</f>
        <v>1041</v>
      </c>
      <c r="D3243">
        <f>ROW(EtalonRes!A1041)</f>
        <v>1041</v>
      </c>
      <c r="E3243" t="s">
        <v>722</v>
      </c>
      <c r="F3243" t="s">
        <v>42</v>
      </c>
      <c r="G3243" t="s">
        <v>43</v>
      </c>
      <c r="H3243" t="s">
        <v>18</v>
      </c>
      <c r="I3243">
        <f>ROUND(1/100,9)</f>
        <v>0.01</v>
      </c>
      <c r="J3243">
        <v>0</v>
      </c>
      <c r="K3243">
        <f>ROUND(1/100,9)</f>
        <v>0.01</v>
      </c>
      <c r="O3243">
        <f t="shared" si="2412"/>
        <v>255.78</v>
      </c>
      <c r="P3243">
        <f t="shared" si="2413"/>
        <v>0</v>
      </c>
      <c r="Q3243">
        <f t="shared" si="2414"/>
        <v>0.33</v>
      </c>
      <c r="R3243">
        <f t="shared" si="2415"/>
        <v>0.01</v>
      </c>
      <c r="S3243">
        <f t="shared" si="2416"/>
        <v>255.45</v>
      </c>
      <c r="T3243">
        <f t="shared" si="2417"/>
        <v>0</v>
      </c>
      <c r="U3243">
        <f t="shared" si="2418"/>
        <v>0.39219999999999999</v>
      </c>
      <c r="V3243">
        <f t="shared" si="2419"/>
        <v>0</v>
      </c>
      <c r="W3243">
        <f t="shared" si="2420"/>
        <v>0</v>
      </c>
      <c r="X3243">
        <f t="shared" si="2421"/>
        <v>178.82</v>
      </c>
      <c r="Y3243">
        <f t="shared" si="2421"/>
        <v>25.55</v>
      </c>
      <c r="AA3243">
        <v>35364244</v>
      </c>
      <c r="AB3243">
        <f t="shared" si="2422"/>
        <v>25577.73</v>
      </c>
      <c r="AC3243">
        <f t="shared" si="2423"/>
        <v>0</v>
      </c>
      <c r="AD3243">
        <f t="shared" si="2424"/>
        <v>32.57</v>
      </c>
      <c r="AE3243">
        <f t="shared" si="2425"/>
        <v>0.69</v>
      </c>
      <c r="AF3243">
        <f t="shared" si="2425"/>
        <v>25545.16</v>
      </c>
      <c r="AG3243">
        <f t="shared" si="2426"/>
        <v>0</v>
      </c>
      <c r="AH3243">
        <f t="shared" si="2427"/>
        <v>39.22</v>
      </c>
      <c r="AI3243">
        <f t="shared" si="2427"/>
        <v>0</v>
      </c>
      <c r="AJ3243">
        <f t="shared" si="2428"/>
        <v>0</v>
      </c>
      <c r="AK3243">
        <v>25577.73</v>
      </c>
      <c r="AL3243">
        <v>0</v>
      </c>
      <c r="AM3243">
        <v>32.57</v>
      </c>
      <c r="AN3243">
        <v>0.69</v>
      </c>
      <c r="AO3243">
        <v>25545.16</v>
      </c>
      <c r="AP3243">
        <v>0</v>
      </c>
      <c r="AQ3243">
        <v>39.22</v>
      </c>
      <c r="AR3243">
        <v>0</v>
      </c>
      <c r="AS3243">
        <v>0</v>
      </c>
      <c r="AT3243">
        <v>70</v>
      </c>
      <c r="AU3243">
        <v>10</v>
      </c>
      <c r="AV3243">
        <v>1</v>
      </c>
      <c r="AW3243">
        <v>1</v>
      </c>
      <c r="AZ3243">
        <v>1</v>
      </c>
      <c r="BA3243">
        <v>1</v>
      </c>
      <c r="BB3243">
        <v>1</v>
      </c>
      <c r="BC3243">
        <v>1</v>
      </c>
      <c r="BD3243" t="s">
        <v>3</v>
      </c>
      <c r="BE3243" t="s">
        <v>3</v>
      </c>
      <c r="BF3243" t="s">
        <v>3</v>
      </c>
      <c r="BG3243" t="s">
        <v>3</v>
      </c>
      <c r="BH3243">
        <v>0</v>
      </c>
      <c r="BI3243">
        <v>4</v>
      </c>
      <c r="BJ3243" t="s">
        <v>44</v>
      </c>
      <c r="BM3243">
        <v>0</v>
      </c>
      <c r="BN3243">
        <v>0</v>
      </c>
      <c r="BO3243" t="s">
        <v>3</v>
      </c>
      <c r="BP3243">
        <v>0</v>
      </c>
      <c r="BQ3243">
        <v>1</v>
      </c>
      <c r="BR3243">
        <v>0</v>
      </c>
      <c r="BS3243">
        <v>1</v>
      </c>
      <c r="BT3243">
        <v>1</v>
      </c>
      <c r="BU3243">
        <v>1</v>
      </c>
      <c r="BV3243">
        <v>1</v>
      </c>
      <c r="BW3243">
        <v>1</v>
      </c>
      <c r="BX3243">
        <v>1</v>
      </c>
      <c r="BY3243" t="s">
        <v>3</v>
      </c>
      <c r="BZ3243">
        <v>70</v>
      </c>
      <c r="CA3243">
        <v>10</v>
      </c>
      <c r="CB3243" t="s">
        <v>3</v>
      </c>
      <c r="CE3243">
        <v>0</v>
      </c>
      <c r="CF3243">
        <v>0</v>
      </c>
      <c r="CG3243">
        <v>0</v>
      </c>
      <c r="CM3243">
        <v>0</v>
      </c>
      <c r="CN3243" t="s">
        <v>3</v>
      </c>
      <c r="CO3243">
        <v>0</v>
      </c>
      <c r="CP3243">
        <f t="shared" si="2429"/>
        <v>255.78</v>
      </c>
      <c r="CQ3243">
        <f t="shared" si="2430"/>
        <v>0</v>
      </c>
      <c r="CR3243">
        <f t="shared" si="2431"/>
        <v>32.57</v>
      </c>
      <c r="CS3243">
        <f t="shared" si="2432"/>
        <v>0.69</v>
      </c>
      <c r="CT3243">
        <f t="shared" si="2433"/>
        <v>25545.16</v>
      </c>
      <c r="CU3243">
        <f t="shared" si="2434"/>
        <v>0</v>
      </c>
      <c r="CV3243">
        <f t="shared" si="2435"/>
        <v>39.22</v>
      </c>
      <c r="CW3243">
        <f t="shared" si="2436"/>
        <v>0</v>
      </c>
      <c r="CX3243">
        <f t="shared" si="2436"/>
        <v>0</v>
      </c>
      <c r="CY3243">
        <f t="shared" si="2437"/>
        <v>178.815</v>
      </c>
      <c r="CZ3243">
        <f t="shared" si="2438"/>
        <v>25.545000000000002</v>
      </c>
      <c r="DC3243" t="s">
        <v>3</v>
      </c>
      <c r="DD3243" t="s">
        <v>3</v>
      </c>
      <c r="DE3243" t="s">
        <v>3</v>
      </c>
      <c r="DF3243" t="s">
        <v>3</v>
      </c>
      <c r="DG3243" t="s">
        <v>3</v>
      </c>
      <c r="DH3243" t="s">
        <v>3</v>
      </c>
      <c r="DI3243" t="s">
        <v>3</v>
      </c>
      <c r="DJ3243" t="s">
        <v>3</v>
      </c>
      <c r="DK3243" t="s">
        <v>3</v>
      </c>
      <c r="DL3243" t="s">
        <v>3</v>
      </c>
      <c r="DM3243" t="s">
        <v>3</v>
      </c>
      <c r="DN3243">
        <v>0</v>
      </c>
      <c r="DO3243">
        <v>0</v>
      </c>
      <c r="DP3243">
        <v>1</v>
      </c>
      <c r="DQ3243">
        <v>1</v>
      </c>
      <c r="DU3243">
        <v>1010</v>
      </c>
      <c r="DV3243" t="s">
        <v>18</v>
      </c>
      <c r="DW3243" t="s">
        <v>18</v>
      </c>
      <c r="DX3243">
        <v>100</v>
      </c>
      <c r="DZ3243" t="s">
        <v>3</v>
      </c>
      <c r="EA3243" t="s">
        <v>3</v>
      </c>
      <c r="EB3243" t="s">
        <v>3</v>
      </c>
      <c r="EC3243" t="s">
        <v>3</v>
      </c>
      <c r="EE3243">
        <v>35096056</v>
      </c>
      <c r="EF3243">
        <v>1</v>
      </c>
      <c r="EG3243" t="s">
        <v>20</v>
      </c>
      <c r="EH3243">
        <v>0</v>
      </c>
      <c r="EI3243" t="s">
        <v>3</v>
      </c>
      <c r="EJ3243">
        <v>4</v>
      </c>
      <c r="EK3243">
        <v>0</v>
      </c>
      <c r="EL3243" t="s">
        <v>21</v>
      </c>
      <c r="EM3243" t="s">
        <v>22</v>
      </c>
      <c r="EO3243" t="s">
        <v>3</v>
      </c>
      <c r="EQ3243">
        <v>262144</v>
      </c>
      <c r="ER3243">
        <v>25577.73</v>
      </c>
      <c r="ES3243">
        <v>0</v>
      </c>
      <c r="ET3243">
        <v>32.57</v>
      </c>
      <c r="EU3243">
        <v>0.69</v>
      </c>
      <c r="EV3243">
        <v>25545.16</v>
      </c>
      <c r="EW3243">
        <v>39.22</v>
      </c>
      <c r="EX3243">
        <v>0</v>
      </c>
      <c r="EY3243">
        <v>0</v>
      </c>
      <c r="FQ3243">
        <v>0</v>
      </c>
      <c r="FR3243">
        <v>0</v>
      </c>
      <c r="FS3243">
        <v>0</v>
      </c>
      <c r="FX3243">
        <v>70</v>
      </c>
      <c r="FY3243">
        <v>10</v>
      </c>
      <c r="GA3243" t="s">
        <v>3</v>
      </c>
      <c r="GD3243">
        <v>0</v>
      </c>
      <c r="GF3243">
        <v>1212913616</v>
      </c>
      <c r="GG3243">
        <v>2</v>
      </c>
      <c r="GH3243">
        <v>1</v>
      </c>
      <c r="GI3243">
        <v>-2</v>
      </c>
      <c r="GJ3243">
        <v>0</v>
      </c>
      <c r="GK3243">
        <f>ROUND(R3243*(R12)/100,2)</f>
        <v>0.01</v>
      </c>
      <c r="GL3243">
        <f t="shared" si="2439"/>
        <v>0</v>
      </c>
      <c r="GM3243">
        <f t="shared" si="2440"/>
        <v>460.16</v>
      </c>
      <c r="GN3243">
        <f t="shared" si="2441"/>
        <v>0</v>
      </c>
      <c r="GO3243">
        <f t="shared" si="2442"/>
        <v>0</v>
      </c>
      <c r="GP3243">
        <f t="shared" si="2443"/>
        <v>460.16</v>
      </c>
      <c r="GR3243">
        <v>0</v>
      </c>
      <c r="GS3243">
        <v>3</v>
      </c>
      <c r="GT3243">
        <v>0</v>
      </c>
      <c r="GU3243" t="s">
        <v>3</v>
      </c>
      <c r="GV3243">
        <f t="shared" si="2444"/>
        <v>0</v>
      </c>
      <c r="GW3243">
        <v>1</v>
      </c>
      <c r="GX3243">
        <f t="shared" si="2445"/>
        <v>0</v>
      </c>
      <c r="HA3243">
        <v>0</v>
      </c>
      <c r="HB3243">
        <v>0</v>
      </c>
      <c r="HC3243">
        <f t="shared" si="2446"/>
        <v>0</v>
      </c>
      <c r="HE3243" t="s">
        <v>3</v>
      </c>
      <c r="HF3243" t="s">
        <v>3</v>
      </c>
      <c r="HM3243" t="s">
        <v>3</v>
      </c>
      <c r="HN3243" t="s">
        <v>3</v>
      </c>
      <c r="HO3243" t="s">
        <v>3</v>
      </c>
      <c r="HP3243" t="s">
        <v>3</v>
      </c>
      <c r="HQ3243" t="s">
        <v>3</v>
      </c>
      <c r="HS3243">
        <v>0</v>
      </c>
      <c r="IK3243">
        <v>0</v>
      </c>
    </row>
    <row r="3244" spans="1:245" x14ac:dyDescent="0.2">
      <c r="A3244">
        <v>17</v>
      </c>
      <c r="B3244">
        <v>1</v>
      </c>
      <c r="C3244">
        <f>ROW(SmtRes!A1042)</f>
        <v>1042</v>
      </c>
      <c r="D3244">
        <f>ROW(EtalonRes!A1042)</f>
        <v>1042</v>
      </c>
      <c r="E3244" t="s">
        <v>723</v>
      </c>
      <c r="F3244" t="s">
        <v>255</v>
      </c>
      <c r="G3244" t="s">
        <v>256</v>
      </c>
      <c r="H3244" t="s">
        <v>18</v>
      </c>
      <c r="I3244">
        <f>ROUND(1/100,9)</f>
        <v>0.01</v>
      </c>
      <c r="J3244">
        <v>0</v>
      </c>
      <c r="K3244">
        <f>ROUND(1/100,9)</f>
        <v>0.01</v>
      </c>
      <c r="O3244">
        <f t="shared" si="2412"/>
        <v>225.56</v>
      </c>
      <c r="P3244">
        <f t="shared" si="2413"/>
        <v>0</v>
      </c>
      <c r="Q3244">
        <f t="shared" si="2414"/>
        <v>0</v>
      </c>
      <c r="R3244">
        <f t="shared" si="2415"/>
        <v>0</v>
      </c>
      <c r="S3244">
        <f t="shared" si="2416"/>
        <v>225.56</v>
      </c>
      <c r="T3244">
        <f t="shared" si="2417"/>
        <v>0</v>
      </c>
      <c r="U3244">
        <f t="shared" si="2418"/>
        <v>0.34630000000000005</v>
      </c>
      <c r="V3244">
        <f t="shared" si="2419"/>
        <v>0</v>
      </c>
      <c r="W3244">
        <f t="shared" si="2420"/>
        <v>0</v>
      </c>
      <c r="X3244">
        <f t="shared" si="2421"/>
        <v>157.88999999999999</v>
      </c>
      <c r="Y3244">
        <f t="shared" si="2421"/>
        <v>22.56</v>
      </c>
      <c r="AA3244">
        <v>35364244</v>
      </c>
      <c r="AB3244">
        <f t="shared" si="2422"/>
        <v>22555.56</v>
      </c>
      <c r="AC3244">
        <f t="shared" si="2423"/>
        <v>0</v>
      </c>
      <c r="AD3244">
        <f t="shared" si="2424"/>
        <v>0</v>
      </c>
      <c r="AE3244">
        <f t="shared" si="2425"/>
        <v>0</v>
      </c>
      <c r="AF3244">
        <f t="shared" si="2425"/>
        <v>22555.56</v>
      </c>
      <c r="AG3244">
        <f t="shared" si="2426"/>
        <v>0</v>
      </c>
      <c r="AH3244">
        <f t="shared" si="2427"/>
        <v>34.630000000000003</v>
      </c>
      <c r="AI3244">
        <f t="shared" si="2427"/>
        <v>0</v>
      </c>
      <c r="AJ3244">
        <f t="shared" si="2428"/>
        <v>0</v>
      </c>
      <c r="AK3244">
        <v>22555.56</v>
      </c>
      <c r="AL3244">
        <v>0</v>
      </c>
      <c r="AM3244">
        <v>0</v>
      </c>
      <c r="AN3244">
        <v>0</v>
      </c>
      <c r="AO3244">
        <v>22555.56</v>
      </c>
      <c r="AP3244">
        <v>0</v>
      </c>
      <c r="AQ3244">
        <v>34.630000000000003</v>
      </c>
      <c r="AR3244">
        <v>0</v>
      </c>
      <c r="AS3244">
        <v>0</v>
      </c>
      <c r="AT3244">
        <v>70</v>
      </c>
      <c r="AU3244">
        <v>10</v>
      </c>
      <c r="AV3244">
        <v>1</v>
      </c>
      <c r="AW3244">
        <v>1</v>
      </c>
      <c r="AZ3244">
        <v>1</v>
      </c>
      <c r="BA3244">
        <v>1</v>
      </c>
      <c r="BB3244">
        <v>1</v>
      </c>
      <c r="BC3244">
        <v>1</v>
      </c>
      <c r="BD3244" t="s">
        <v>3</v>
      </c>
      <c r="BE3244" t="s">
        <v>3</v>
      </c>
      <c r="BF3244" t="s">
        <v>3</v>
      </c>
      <c r="BG3244" t="s">
        <v>3</v>
      </c>
      <c r="BH3244">
        <v>0</v>
      </c>
      <c r="BI3244">
        <v>4</v>
      </c>
      <c r="BJ3244" t="s">
        <v>257</v>
      </c>
      <c r="BM3244">
        <v>0</v>
      </c>
      <c r="BN3244">
        <v>0</v>
      </c>
      <c r="BO3244" t="s">
        <v>3</v>
      </c>
      <c r="BP3244">
        <v>0</v>
      </c>
      <c r="BQ3244">
        <v>1</v>
      </c>
      <c r="BR3244">
        <v>0</v>
      </c>
      <c r="BS3244">
        <v>1</v>
      </c>
      <c r="BT3244">
        <v>1</v>
      </c>
      <c r="BU3244">
        <v>1</v>
      </c>
      <c r="BV3244">
        <v>1</v>
      </c>
      <c r="BW3244">
        <v>1</v>
      </c>
      <c r="BX3244">
        <v>1</v>
      </c>
      <c r="BY3244" t="s">
        <v>3</v>
      </c>
      <c r="BZ3244">
        <v>70</v>
      </c>
      <c r="CA3244">
        <v>10</v>
      </c>
      <c r="CB3244" t="s">
        <v>3</v>
      </c>
      <c r="CE3244">
        <v>0</v>
      </c>
      <c r="CF3244">
        <v>0</v>
      </c>
      <c r="CG3244">
        <v>0</v>
      </c>
      <c r="CM3244">
        <v>0</v>
      </c>
      <c r="CN3244" t="s">
        <v>3</v>
      </c>
      <c r="CO3244">
        <v>0</v>
      </c>
      <c r="CP3244">
        <f t="shared" si="2429"/>
        <v>225.56</v>
      </c>
      <c r="CQ3244">
        <f t="shared" si="2430"/>
        <v>0</v>
      </c>
      <c r="CR3244">
        <f t="shared" si="2431"/>
        <v>0</v>
      </c>
      <c r="CS3244">
        <f t="shared" si="2432"/>
        <v>0</v>
      </c>
      <c r="CT3244">
        <f t="shared" si="2433"/>
        <v>22555.56</v>
      </c>
      <c r="CU3244">
        <f t="shared" si="2434"/>
        <v>0</v>
      </c>
      <c r="CV3244">
        <f t="shared" si="2435"/>
        <v>34.630000000000003</v>
      </c>
      <c r="CW3244">
        <f t="shared" si="2436"/>
        <v>0</v>
      </c>
      <c r="CX3244">
        <f t="shared" si="2436"/>
        <v>0</v>
      </c>
      <c r="CY3244">
        <f t="shared" si="2437"/>
        <v>157.892</v>
      </c>
      <c r="CZ3244">
        <f t="shared" si="2438"/>
        <v>22.555999999999997</v>
      </c>
      <c r="DC3244" t="s">
        <v>3</v>
      </c>
      <c r="DD3244" t="s">
        <v>3</v>
      </c>
      <c r="DE3244" t="s">
        <v>3</v>
      </c>
      <c r="DF3244" t="s">
        <v>3</v>
      </c>
      <c r="DG3244" t="s">
        <v>3</v>
      </c>
      <c r="DH3244" t="s">
        <v>3</v>
      </c>
      <c r="DI3244" t="s">
        <v>3</v>
      </c>
      <c r="DJ3244" t="s">
        <v>3</v>
      </c>
      <c r="DK3244" t="s">
        <v>3</v>
      </c>
      <c r="DL3244" t="s">
        <v>3</v>
      </c>
      <c r="DM3244" t="s">
        <v>3</v>
      </c>
      <c r="DN3244">
        <v>0</v>
      </c>
      <c r="DO3244">
        <v>0</v>
      </c>
      <c r="DP3244">
        <v>1</v>
      </c>
      <c r="DQ3244">
        <v>1</v>
      </c>
      <c r="DU3244">
        <v>1010</v>
      </c>
      <c r="DV3244" t="s">
        <v>18</v>
      </c>
      <c r="DW3244" t="s">
        <v>18</v>
      </c>
      <c r="DX3244">
        <v>100</v>
      </c>
      <c r="DZ3244" t="s">
        <v>3</v>
      </c>
      <c r="EA3244" t="s">
        <v>3</v>
      </c>
      <c r="EB3244" t="s">
        <v>3</v>
      </c>
      <c r="EC3244" t="s">
        <v>3</v>
      </c>
      <c r="EE3244">
        <v>35096056</v>
      </c>
      <c r="EF3244">
        <v>1</v>
      </c>
      <c r="EG3244" t="s">
        <v>20</v>
      </c>
      <c r="EH3244">
        <v>0</v>
      </c>
      <c r="EI3244" t="s">
        <v>3</v>
      </c>
      <c r="EJ3244">
        <v>4</v>
      </c>
      <c r="EK3244">
        <v>0</v>
      </c>
      <c r="EL3244" t="s">
        <v>21</v>
      </c>
      <c r="EM3244" t="s">
        <v>22</v>
      </c>
      <c r="EO3244" t="s">
        <v>3</v>
      </c>
      <c r="EQ3244">
        <v>262144</v>
      </c>
      <c r="ER3244">
        <v>22555.56</v>
      </c>
      <c r="ES3244">
        <v>0</v>
      </c>
      <c r="ET3244">
        <v>0</v>
      </c>
      <c r="EU3244">
        <v>0</v>
      </c>
      <c r="EV3244">
        <v>22555.56</v>
      </c>
      <c r="EW3244">
        <v>34.630000000000003</v>
      </c>
      <c r="EX3244">
        <v>0</v>
      </c>
      <c r="EY3244">
        <v>0</v>
      </c>
      <c r="FQ3244">
        <v>0</v>
      </c>
      <c r="FR3244">
        <v>0</v>
      </c>
      <c r="FS3244">
        <v>0</v>
      </c>
      <c r="FX3244">
        <v>70</v>
      </c>
      <c r="FY3244">
        <v>10</v>
      </c>
      <c r="GA3244" t="s">
        <v>3</v>
      </c>
      <c r="GD3244">
        <v>0</v>
      </c>
      <c r="GF3244">
        <v>-24549344</v>
      </c>
      <c r="GG3244">
        <v>2</v>
      </c>
      <c r="GH3244">
        <v>1</v>
      </c>
      <c r="GI3244">
        <v>-2</v>
      </c>
      <c r="GJ3244">
        <v>0</v>
      </c>
      <c r="GK3244">
        <f>ROUND(R3244*(R12)/100,2)</f>
        <v>0</v>
      </c>
      <c r="GL3244">
        <f t="shared" si="2439"/>
        <v>0</v>
      </c>
      <c r="GM3244">
        <f t="shared" si="2440"/>
        <v>406.01</v>
      </c>
      <c r="GN3244">
        <f t="shared" si="2441"/>
        <v>0</v>
      </c>
      <c r="GO3244">
        <f t="shared" si="2442"/>
        <v>0</v>
      </c>
      <c r="GP3244">
        <f t="shared" si="2443"/>
        <v>406.01</v>
      </c>
      <c r="GR3244">
        <v>0</v>
      </c>
      <c r="GS3244">
        <v>3</v>
      </c>
      <c r="GT3244">
        <v>0</v>
      </c>
      <c r="GU3244" t="s">
        <v>3</v>
      </c>
      <c r="GV3244">
        <f t="shared" si="2444"/>
        <v>0</v>
      </c>
      <c r="GW3244">
        <v>1</v>
      </c>
      <c r="GX3244">
        <f t="shared" si="2445"/>
        <v>0</v>
      </c>
      <c r="HA3244">
        <v>0</v>
      </c>
      <c r="HB3244">
        <v>0</v>
      </c>
      <c r="HC3244">
        <f t="shared" si="2446"/>
        <v>0</v>
      </c>
      <c r="HE3244" t="s">
        <v>3</v>
      </c>
      <c r="HF3244" t="s">
        <v>3</v>
      </c>
      <c r="HM3244" t="s">
        <v>3</v>
      </c>
      <c r="HN3244" t="s">
        <v>3</v>
      </c>
      <c r="HO3244" t="s">
        <v>3</v>
      </c>
      <c r="HP3244" t="s">
        <v>3</v>
      </c>
      <c r="HQ3244" t="s">
        <v>3</v>
      </c>
      <c r="HS3244">
        <v>0</v>
      </c>
      <c r="IK3244">
        <v>0</v>
      </c>
    </row>
    <row r="3246" spans="1:245" x14ac:dyDescent="0.2">
      <c r="A3246">
        <v>51</v>
      </c>
      <c r="B3246">
        <f>B3233</f>
        <v>1</v>
      </c>
      <c r="C3246">
        <f>A3233</f>
        <v>4</v>
      </c>
      <c r="D3246">
        <f>ROW(A3233)</f>
        <v>3233</v>
      </c>
      <c r="F3246" t="str">
        <f>IF(F3233&lt;&gt;"",F3233,"")</f>
        <v>Новый раздел</v>
      </c>
      <c r="G3246" t="str">
        <f>IF(G3233&lt;&gt;"",G3233,"")</f>
        <v>Помещение 323 Венткамера</v>
      </c>
      <c r="H3246">
        <v>0</v>
      </c>
      <c r="O3246">
        <f t="shared" ref="O3246:T3246" si="2447">ROUND(AB3246,2)</f>
        <v>2205.15</v>
      </c>
      <c r="P3246">
        <f t="shared" si="2447"/>
        <v>266.66000000000003</v>
      </c>
      <c r="Q3246">
        <f t="shared" si="2447"/>
        <v>63.37</v>
      </c>
      <c r="R3246">
        <f t="shared" si="2447"/>
        <v>30.47</v>
      </c>
      <c r="S3246">
        <f t="shared" si="2447"/>
        <v>1875.12</v>
      </c>
      <c r="T3246">
        <f t="shared" si="2447"/>
        <v>0</v>
      </c>
      <c r="U3246">
        <f>AH3246</f>
        <v>2.9668999999999999</v>
      </c>
      <c r="V3246">
        <f>AI3246</f>
        <v>0</v>
      </c>
      <c r="W3246">
        <f>ROUND(AJ3246,2)</f>
        <v>0</v>
      </c>
      <c r="X3246">
        <f>ROUND(AK3246,2)</f>
        <v>1312.59</v>
      </c>
      <c r="Y3246">
        <f>ROUND(AL3246,2)</f>
        <v>187.52</v>
      </c>
      <c r="AB3246">
        <f>ROUND(SUMIF(AA3237:AA3244,"=35364244",O3237:O3244),2)</f>
        <v>2205.15</v>
      </c>
      <c r="AC3246">
        <f>ROUND(SUMIF(AA3237:AA3244,"=35364244",P3237:P3244),2)</f>
        <v>266.66000000000003</v>
      </c>
      <c r="AD3246">
        <f>ROUND(SUMIF(AA3237:AA3244,"=35364244",Q3237:Q3244),2)</f>
        <v>63.37</v>
      </c>
      <c r="AE3246">
        <f>ROUND(SUMIF(AA3237:AA3244,"=35364244",R3237:R3244),2)</f>
        <v>30.47</v>
      </c>
      <c r="AF3246">
        <f>ROUND(SUMIF(AA3237:AA3244,"=35364244",S3237:S3244),2)</f>
        <v>1875.12</v>
      </c>
      <c r="AG3246">
        <f>ROUND(SUMIF(AA3237:AA3244,"=35364244",T3237:T3244),2)</f>
        <v>0</v>
      </c>
      <c r="AH3246">
        <f>SUMIF(AA3237:AA3244,"=35364244",U3237:U3244)</f>
        <v>2.9668999999999999</v>
      </c>
      <c r="AI3246">
        <f>SUMIF(AA3237:AA3244,"=35364244",V3237:V3244)</f>
        <v>0</v>
      </c>
      <c r="AJ3246">
        <f>ROUND(SUMIF(AA3237:AA3244,"=35364244",W3237:W3244),2)</f>
        <v>0</v>
      </c>
      <c r="AK3246">
        <f>ROUND(SUMIF(AA3237:AA3244,"=35364244",X3237:X3244),2)</f>
        <v>1312.59</v>
      </c>
      <c r="AL3246">
        <f>ROUND(SUMIF(AA3237:AA3244,"=35364244",Y3237:Y3244),2)</f>
        <v>187.52</v>
      </c>
      <c r="AO3246">
        <f t="shared" ref="AO3246:BD3246" si="2448">ROUND(BX3246,2)</f>
        <v>0</v>
      </c>
      <c r="AP3246">
        <f t="shared" si="2448"/>
        <v>0</v>
      </c>
      <c r="AQ3246">
        <f t="shared" si="2448"/>
        <v>0</v>
      </c>
      <c r="AR3246">
        <f t="shared" si="2448"/>
        <v>3738.16</v>
      </c>
      <c r="AS3246">
        <f t="shared" si="2448"/>
        <v>0</v>
      </c>
      <c r="AT3246">
        <f t="shared" si="2448"/>
        <v>0</v>
      </c>
      <c r="AU3246">
        <f t="shared" si="2448"/>
        <v>3738.16</v>
      </c>
      <c r="AV3246">
        <f t="shared" si="2448"/>
        <v>266.66000000000003</v>
      </c>
      <c r="AW3246">
        <f t="shared" si="2448"/>
        <v>266.66000000000003</v>
      </c>
      <c r="AX3246">
        <f t="shared" si="2448"/>
        <v>0</v>
      </c>
      <c r="AY3246">
        <f t="shared" si="2448"/>
        <v>266.66000000000003</v>
      </c>
      <c r="AZ3246">
        <f t="shared" si="2448"/>
        <v>0</v>
      </c>
      <c r="BA3246">
        <f t="shared" si="2448"/>
        <v>0</v>
      </c>
      <c r="BB3246">
        <f t="shared" si="2448"/>
        <v>0</v>
      </c>
      <c r="BC3246">
        <f t="shared" si="2448"/>
        <v>0</v>
      </c>
      <c r="BD3246">
        <f t="shared" si="2448"/>
        <v>0</v>
      </c>
      <c r="BX3246">
        <f>ROUND(SUMIF(AA3237:AA3244,"=35364244",FQ3237:FQ3244),2)</f>
        <v>0</v>
      </c>
      <c r="BY3246">
        <f>ROUND(SUMIF(AA3237:AA3244,"=35364244",FR3237:FR3244),2)</f>
        <v>0</v>
      </c>
      <c r="BZ3246">
        <f>ROUND(SUMIF(AA3237:AA3244,"=35364244",GL3237:GL3244),2)</f>
        <v>0</v>
      </c>
      <c r="CA3246">
        <f>ROUND(SUMIF(AA3237:AA3244,"=35364244",GM3237:GM3244),2)</f>
        <v>3738.16</v>
      </c>
      <c r="CB3246">
        <f>ROUND(SUMIF(AA3237:AA3244,"=35364244",GN3237:GN3244),2)</f>
        <v>0</v>
      </c>
      <c r="CC3246">
        <f>ROUND(SUMIF(AA3237:AA3244,"=35364244",GO3237:GO3244),2)</f>
        <v>0</v>
      </c>
      <c r="CD3246">
        <f>ROUND(SUMIF(AA3237:AA3244,"=35364244",GP3237:GP3244),2)</f>
        <v>3738.16</v>
      </c>
      <c r="CE3246">
        <f>AC3246-BX3246</f>
        <v>266.66000000000003</v>
      </c>
      <c r="CF3246">
        <f>AC3246-BY3246</f>
        <v>266.66000000000003</v>
      </c>
      <c r="CG3246">
        <f>BX3246-BZ3246</f>
        <v>0</v>
      </c>
      <c r="CH3246">
        <f>AC3246-BX3246-BY3246+BZ3246</f>
        <v>266.66000000000003</v>
      </c>
      <c r="CI3246">
        <f>BY3246-BZ3246</f>
        <v>0</v>
      </c>
      <c r="CJ3246">
        <f>ROUND(SUMIF(AA3237:AA3244,"=35364244",GX3237:GX3244),2)</f>
        <v>0</v>
      </c>
      <c r="CK3246">
        <f>ROUND(SUMIF(AA3237:AA3244,"=35364244",GY3237:GY3244),2)</f>
        <v>0</v>
      </c>
      <c r="CL3246">
        <f>ROUND(SUMIF(AA3237:AA3244,"=35364244",GZ3237:GZ3244),2)</f>
        <v>0</v>
      </c>
      <c r="CM3246">
        <f>ROUND(SUMIF(AA3237:AA3244,"=35364244",HD3237:HD3244),2)</f>
        <v>0</v>
      </c>
      <c r="GX3246">
        <v>0</v>
      </c>
    </row>
    <row r="3248" spans="1:245" x14ac:dyDescent="0.2">
      <c r="A3248">
        <v>50</v>
      </c>
      <c r="B3248">
        <v>0</v>
      </c>
      <c r="C3248">
        <v>0</v>
      </c>
      <c r="D3248">
        <v>1</v>
      </c>
      <c r="E3248">
        <v>201</v>
      </c>
      <c r="F3248">
        <f>ROUND(Source!O3246,O3248)</f>
        <v>2205.15</v>
      </c>
      <c r="G3248" t="s">
        <v>66</v>
      </c>
      <c r="H3248" t="s">
        <v>67</v>
      </c>
      <c r="K3248">
        <v>201</v>
      </c>
      <c r="L3248">
        <v>1</v>
      </c>
      <c r="M3248">
        <v>3</v>
      </c>
      <c r="N3248" t="s">
        <v>3</v>
      </c>
      <c r="O3248">
        <v>2</v>
      </c>
      <c r="W3248">
        <v>2205.15</v>
      </c>
      <c r="X3248">
        <v>1</v>
      </c>
      <c r="Y3248">
        <v>2205.15</v>
      </c>
    </row>
    <row r="3249" spans="1:25" x14ac:dyDescent="0.2">
      <c r="A3249">
        <v>50</v>
      </c>
      <c r="B3249">
        <v>0</v>
      </c>
      <c r="C3249">
        <v>0</v>
      </c>
      <c r="D3249">
        <v>1</v>
      </c>
      <c r="E3249">
        <v>202</v>
      </c>
      <c r="F3249">
        <f>ROUND(Source!P3246,O3249)</f>
        <v>266.66000000000003</v>
      </c>
      <c r="G3249" t="s">
        <v>68</v>
      </c>
      <c r="H3249" t="s">
        <v>69</v>
      </c>
      <c r="K3249">
        <v>202</v>
      </c>
      <c r="L3249">
        <v>2</v>
      </c>
      <c r="M3249">
        <v>3</v>
      </c>
      <c r="N3249" t="s">
        <v>3</v>
      </c>
      <c r="O3249">
        <v>2</v>
      </c>
      <c r="W3249">
        <v>266.66000000000003</v>
      </c>
      <c r="X3249">
        <v>1</v>
      </c>
      <c r="Y3249">
        <v>266.66000000000003</v>
      </c>
    </row>
    <row r="3250" spans="1:25" x14ac:dyDescent="0.2">
      <c r="A3250">
        <v>50</v>
      </c>
      <c r="B3250">
        <v>0</v>
      </c>
      <c r="C3250">
        <v>0</v>
      </c>
      <c r="D3250">
        <v>1</v>
      </c>
      <c r="E3250">
        <v>222</v>
      </c>
      <c r="F3250">
        <f>ROUND(Source!AO3246,O3250)</f>
        <v>0</v>
      </c>
      <c r="G3250" t="s">
        <v>70</v>
      </c>
      <c r="H3250" t="s">
        <v>71</v>
      </c>
      <c r="K3250">
        <v>222</v>
      </c>
      <c r="L3250">
        <v>3</v>
      </c>
      <c r="M3250">
        <v>3</v>
      </c>
      <c r="N3250" t="s">
        <v>3</v>
      </c>
      <c r="O3250">
        <v>2</v>
      </c>
      <c r="W3250">
        <v>0</v>
      </c>
      <c r="X3250">
        <v>1</v>
      </c>
      <c r="Y3250">
        <v>0</v>
      </c>
    </row>
    <row r="3251" spans="1:25" x14ac:dyDescent="0.2">
      <c r="A3251">
        <v>50</v>
      </c>
      <c r="B3251">
        <v>0</v>
      </c>
      <c r="C3251">
        <v>0</v>
      </c>
      <c r="D3251">
        <v>1</v>
      </c>
      <c r="E3251">
        <v>225</v>
      </c>
      <c r="F3251">
        <f>ROUND(Source!AV3246,O3251)</f>
        <v>266.66000000000003</v>
      </c>
      <c r="G3251" t="s">
        <v>72</v>
      </c>
      <c r="H3251" t="s">
        <v>73</v>
      </c>
      <c r="K3251">
        <v>225</v>
      </c>
      <c r="L3251">
        <v>4</v>
      </c>
      <c r="M3251">
        <v>3</v>
      </c>
      <c r="N3251" t="s">
        <v>3</v>
      </c>
      <c r="O3251">
        <v>2</v>
      </c>
      <c r="W3251">
        <v>266.66000000000003</v>
      </c>
      <c r="X3251">
        <v>1</v>
      </c>
      <c r="Y3251">
        <v>266.66000000000003</v>
      </c>
    </row>
    <row r="3252" spans="1:25" x14ac:dyDescent="0.2">
      <c r="A3252">
        <v>50</v>
      </c>
      <c r="B3252">
        <v>0</v>
      </c>
      <c r="C3252">
        <v>0</v>
      </c>
      <c r="D3252">
        <v>1</v>
      </c>
      <c r="E3252">
        <v>226</v>
      </c>
      <c r="F3252">
        <f>ROUND(Source!AW3246,O3252)</f>
        <v>266.66000000000003</v>
      </c>
      <c r="G3252" t="s">
        <v>74</v>
      </c>
      <c r="H3252" t="s">
        <v>75</v>
      </c>
      <c r="K3252">
        <v>226</v>
      </c>
      <c r="L3252">
        <v>5</v>
      </c>
      <c r="M3252">
        <v>3</v>
      </c>
      <c r="N3252" t="s">
        <v>3</v>
      </c>
      <c r="O3252">
        <v>2</v>
      </c>
      <c r="W3252">
        <v>266.66000000000003</v>
      </c>
      <c r="X3252">
        <v>1</v>
      </c>
      <c r="Y3252">
        <v>266.66000000000003</v>
      </c>
    </row>
    <row r="3253" spans="1:25" x14ac:dyDescent="0.2">
      <c r="A3253">
        <v>50</v>
      </c>
      <c r="B3253">
        <v>0</v>
      </c>
      <c r="C3253">
        <v>0</v>
      </c>
      <c r="D3253">
        <v>1</v>
      </c>
      <c r="E3253">
        <v>227</v>
      </c>
      <c r="F3253">
        <f>ROUND(Source!AX3246,O3253)</f>
        <v>0</v>
      </c>
      <c r="G3253" t="s">
        <v>76</v>
      </c>
      <c r="H3253" t="s">
        <v>77</v>
      </c>
      <c r="K3253">
        <v>227</v>
      </c>
      <c r="L3253">
        <v>6</v>
      </c>
      <c r="M3253">
        <v>3</v>
      </c>
      <c r="N3253" t="s">
        <v>3</v>
      </c>
      <c r="O3253">
        <v>2</v>
      </c>
      <c r="W3253">
        <v>0</v>
      </c>
      <c r="X3253">
        <v>1</v>
      </c>
      <c r="Y3253">
        <v>0</v>
      </c>
    </row>
    <row r="3254" spans="1:25" x14ac:dyDescent="0.2">
      <c r="A3254">
        <v>50</v>
      </c>
      <c r="B3254">
        <v>0</v>
      </c>
      <c r="C3254">
        <v>0</v>
      </c>
      <c r="D3254">
        <v>1</v>
      </c>
      <c r="E3254">
        <v>228</v>
      </c>
      <c r="F3254">
        <f>ROUND(Source!AY3246,O3254)</f>
        <v>266.66000000000003</v>
      </c>
      <c r="G3254" t="s">
        <v>78</v>
      </c>
      <c r="H3254" t="s">
        <v>79</v>
      </c>
      <c r="K3254">
        <v>228</v>
      </c>
      <c r="L3254">
        <v>7</v>
      </c>
      <c r="M3254">
        <v>3</v>
      </c>
      <c r="N3254" t="s">
        <v>3</v>
      </c>
      <c r="O3254">
        <v>2</v>
      </c>
      <c r="W3254">
        <v>266.66000000000003</v>
      </c>
      <c r="X3254">
        <v>1</v>
      </c>
      <c r="Y3254">
        <v>266.66000000000003</v>
      </c>
    </row>
    <row r="3255" spans="1:25" x14ac:dyDescent="0.2">
      <c r="A3255">
        <v>50</v>
      </c>
      <c r="B3255">
        <v>0</v>
      </c>
      <c r="C3255">
        <v>0</v>
      </c>
      <c r="D3255">
        <v>1</v>
      </c>
      <c r="E3255">
        <v>216</v>
      </c>
      <c r="F3255">
        <f>ROUND(Source!AP3246,O3255)</f>
        <v>0</v>
      </c>
      <c r="G3255" t="s">
        <v>80</v>
      </c>
      <c r="H3255" t="s">
        <v>81</v>
      </c>
      <c r="K3255">
        <v>216</v>
      </c>
      <c r="L3255">
        <v>8</v>
      </c>
      <c r="M3255">
        <v>3</v>
      </c>
      <c r="N3255" t="s">
        <v>3</v>
      </c>
      <c r="O3255">
        <v>2</v>
      </c>
      <c r="W3255">
        <v>0</v>
      </c>
      <c r="X3255">
        <v>1</v>
      </c>
      <c r="Y3255">
        <v>0</v>
      </c>
    </row>
    <row r="3256" spans="1:25" x14ac:dyDescent="0.2">
      <c r="A3256">
        <v>50</v>
      </c>
      <c r="B3256">
        <v>0</v>
      </c>
      <c r="C3256">
        <v>0</v>
      </c>
      <c r="D3256">
        <v>1</v>
      </c>
      <c r="E3256">
        <v>223</v>
      </c>
      <c r="F3256">
        <f>ROUND(Source!AQ3246,O3256)</f>
        <v>0</v>
      </c>
      <c r="G3256" t="s">
        <v>82</v>
      </c>
      <c r="H3256" t="s">
        <v>83</v>
      </c>
      <c r="K3256">
        <v>223</v>
      </c>
      <c r="L3256">
        <v>9</v>
      </c>
      <c r="M3256">
        <v>3</v>
      </c>
      <c r="N3256" t="s">
        <v>3</v>
      </c>
      <c r="O3256">
        <v>2</v>
      </c>
      <c r="W3256">
        <v>0</v>
      </c>
      <c r="X3256">
        <v>1</v>
      </c>
      <c r="Y3256">
        <v>0</v>
      </c>
    </row>
    <row r="3257" spans="1:25" x14ac:dyDescent="0.2">
      <c r="A3257">
        <v>50</v>
      </c>
      <c r="B3257">
        <v>0</v>
      </c>
      <c r="C3257">
        <v>0</v>
      </c>
      <c r="D3257">
        <v>1</v>
      </c>
      <c r="E3257">
        <v>229</v>
      </c>
      <c r="F3257">
        <f>ROUND(Source!AZ3246,O3257)</f>
        <v>0</v>
      </c>
      <c r="G3257" t="s">
        <v>84</v>
      </c>
      <c r="H3257" t="s">
        <v>85</v>
      </c>
      <c r="K3257">
        <v>229</v>
      </c>
      <c r="L3257">
        <v>10</v>
      </c>
      <c r="M3257">
        <v>3</v>
      </c>
      <c r="N3257" t="s">
        <v>3</v>
      </c>
      <c r="O3257">
        <v>2</v>
      </c>
      <c r="W3257">
        <v>0</v>
      </c>
      <c r="X3257">
        <v>1</v>
      </c>
      <c r="Y3257">
        <v>0</v>
      </c>
    </row>
    <row r="3258" spans="1:25" x14ac:dyDescent="0.2">
      <c r="A3258">
        <v>50</v>
      </c>
      <c r="B3258">
        <v>0</v>
      </c>
      <c r="C3258">
        <v>0</v>
      </c>
      <c r="D3258">
        <v>1</v>
      </c>
      <c r="E3258">
        <v>203</v>
      </c>
      <c r="F3258">
        <f>ROUND(Source!Q3246,O3258)</f>
        <v>63.37</v>
      </c>
      <c r="G3258" t="s">
        <v>86</v>
      </c>
      <c r="H3258" t="s">
        <v>87</v>
      </c>
      <c r="K3258">
        <v>203</v>
      </c>
      <c r="L3258">
        <v>11</v>
      </c>
      <c r="M3258">
        <v>3</v>
      </c>
      <c r="N3258" t="s">
        <v>3</v>
      </c>
      <c r="O3258">
        <v>2</v>
      </c>
      <c r="W3258">
        <v>63.37</v>
      </c>
      <c r="X3258">
        <v>1</v>
      </c>
      <c r="Y3258">
        <v>63.37</v>
      </c>
    </row>
    <row r="3259" spans="1:25" x14ac:dyDescent="0.2">
      <c r="A3259">
        <v>50</v>
      </c>
      <c r="B3259">
        <v>0</v>
      </c>
      <c r="C3259">
        <v>0</v>
      </c>
      <c r="D3259">
        <v>1</v>
      </c>
      <c r="E3259">
        <v>231</v>
      </c>
      <c r="F3259">
        <f>ROUND(Source!BB3246,O3259)</f>
        <v>0</v>
      </c>
      <c r="G3259" t="s">
        <v>88</v>
      </c>
      <c r="H3259" t="s">
        <v>89</v>
      </c>
      <c r="K3259">
        <v>231</v>
      </c>
      <c r="L3259">
        <v>12</v>
      </c>
      <c r="M3259">
        <v>3</v>
      </c>
      <c r="N3259" t="s">
        <v>3</v>
      </c>
      <c r="O3259">
        <v>2</v>
      </c>
      <c r="W3259">
        <v>0</v>
      </c>
      <c r="X3259">
        <v>1</v>
      </c>
      <c r="Y3259">
        <v>0</v>
      </c>
    </row>
    <row r="3260" spans="1:25" x14ac:dyDescent="0.2">
      <c r="A3260">
        <v>50</v>
      </c>
      <c r="B3260">
        <v>0</v>
      </c>
      <c r="C3260">
        <v>0</v>
      </c>
      <c r="D3260">
        <v>1</v>
      </c>
      <c r="E3260">
        <v>204</v>
      </c>
      <c r="F3260">
        <f>ROUND(Source!R3246,O3260)</f>
        <v>30.47</v>
      </c>
      <c r="G3260" t="s">
        <v>90</v>
      </c>
      <c r="H3260" t="s">
        <v>91</v>
      </c>
      <c r="K3260">
        <v>204</v>
      </c>
      <c r="L3260">
        <v>13</v>
      </c>
      <c r="M3260">
        <v>3</v>
      </c>
      <c r="N3260" t="s">
        <v>3</v>
      </c>
      <c r="O3260">
        <v>2</v>
      </c>
      <c r="W3260">
        <v>30.47</v>
      </c>
      <c r="X3260">
        <v>1</v>
      </c>
      <c r="Y3260">
        <v>30.47</v>
      </c>
    </row>
    <row r="3261" spans="1:25" x14ac:dyDescent="0.2">
      <c r="A3261">
        <v>50</v>
      </c>
      <c r="B3261">
        <v>0</v>
      </c>
      <c r="C3261">
        <v>0</v>
      </c>
      <c r="D3261">
        <v>1</v>
      </c>
      <c r="E3261">
        <v>205</v>
      </c>
      <c r="F3261">
        <f>ROUND(Source!S3246,O3261)</f>
        <v>1875.12</v>
      </c>
      <c r="G3261" t="s">
        <v>92</v>
      </c>
      <c r="H3261" t="s">
        <v>93</v>
      </c>
      <c r="K3261">
        <v>205</v>
      </c>
      <c r="L3261">
        <v>14</v>
      </c>
      <c r="M3261">
        <v>3</v>
      </c>
      <c r="N3261" t="s">
        <v>3</v>
      </c>
      <c r="O3261">
        <v>2</v>
      </c>
      <c r="W3261">
        <v>1875.12</v>
      </c>
      <c r="X3261">
        <v>1</v>
      </c>
      <c r="Y3261">
        <v>1875.12</v>
      </c>
    </row>
    <row r="3262" spans="1:25" x14ac:dyDescent="0.2">
      <c r="A3262">
        <v>50</v>
      </c>
      <c r="B3262">
        <v>0</v>
      </c>
      <c r="C3262">
        <v>0</v>
      </c>
      <c r="D3262">
        <v>1</v>
      </c>
      <c r="E3262">
        <v>232</v>
      </c>
      <c r="F3262">
        <f>ROUND(Source!BC3246,O3262)</f>
        <v>0</v>
      </c>
      <c r="G3262" t="s">
        <v>94</v>
      </c>
      <c r="H3262" t="s">
        <v>95</v>
      </c>
      <c r="K3262">
        <v>232</v>
      </c>
      <c r="L3262">
        <v>15</v>
      </c>
      <c r="M3262">
        <v>3</v>
      </c>
      <c r="N3262" t="s">
        <v>3</v>
      </c>
      <c r="O3262">
        <v>2</v>
      </c>
      <c r="W3262">
        <v>0</v>
      </c>
      <c r="X3262">
        <v>1</v>
      </c>
      <c r="Y3262">
        <v>0</v>
      </c>
    </row>
    <row r="3263" spans="1:25" x14ac:dyDescent="0.2">
      <c r="A3263">
        <v>50</v>
      </c>
      <c r="B3263">
        <v>0</v>
      </c>
      <c r="C3263">
        <v>0</v>
      </c>
      <c r="D3263">
        <v>1</v>
      </c>
      <c r="E3263">
        <v>214</v>
      </c>
      <c r="F3263">
        <f>ROUND(Source!AS3246,O3263)</f>
        <v>0</v>
      </c>
      <c r="G3263" t="s">
        <v>96</v>
      </c>
      <c r="H3263" t="s">
        <v>97</v>
      </c>
      <c r="K3263">
        <v>214</v>
      </c>
      <c r="L3263">
        <v>16</v>
      </c>
      <c r="M3263">
        <v>3</v>
      </c>
      <c r="N3263" t="s">
        <v>3</v>
      </c>
      <c r="O3263">
        <v>2</v>
      </c>
      <c r="W3263">
        <v>0</v>
      </c>
      <c r="X3263">
        <v>1</v>
      </c>
      <c r="Y3263">
        <v>0</v>
      </c>
    </row>
    <row r="3264" spans="1:25" x14ac:dyDescent="0.2">
      <c r="A3264">
        <v>50</v>
      </c>
      <c r="B3264">
        <v>0</v>
      </c>
      <c r="C3264">
        <v>0</v>
      </c>
      <c r="D3264">
        <v>1</v>
      </c>
      <c r="E3264">
        <v>215</v>
      </c>
      <c r="F3264">
        <f>ROUND(Source!AT3246,O3264)</f>
        <v>0</v>
      </c>
      <c r="G3264" t="s">
        <v>98</v>
      </c>
      <c r="H3264" t="s">
        <v>99</v>
      </c>
      <c r="K3264">
        <v>215</v>
      </c>
      <c r="L3264">
        <v>17</v>
      </c>
      <c r="M3264">
        <v>3</v>
      </c>
      <c r="N3264" t="s">
        <v>3</v>
      </c>
      <c r="O3264">
        <v>2</v>
      </c>
      <c r="W3264">
        <v>0</v>
      </c>
      <c r="X3264">
        <v>1</v>
      </c>
      <c r="Y3264">
        <v>0</v>
      </c>
    </row>
    <row r="3265" spans="1:245" x14ac:dyDescent="0.2">
      <c r="A3265">
        <v>50</v>
      </c>
      <c r="B3265">
        <v>0</v>
      </c>
      <c r="C3265">
        <v>0</v>
      </c>
      <c r="D3265">
        <v>1</v>
      </c>
      <c r="E3265">
        <v>217</v>
      </c>
      <c r="F3265">
        <f>ROUND(Source!AU3246,O3265)</f>
        <v>3738.16</v>
      </c>
      <c r="G3265" t="s">
        <v>100</v>
      </c>
      <c r="H3265" t="s">
        <v>101</v>
      </c>
      <c r="K3265">
        <v>217</v>
      </c>
      <c r="L3265">
        <v>18</v>
      </c>
      <c r="M3265">
        <v>3</v>
      </c>
      <c r="N3265" t="s">
        <v>3</v>
      </c>
      <c r="O3265">
        <v>2</v>
      </c>
      <c r="W3265">
        <v>3738.16</v>
      </c>
      <c r="X3265">
        <v>1</v>
      </c>
      <c r="Y3265">
        <v>3738.16</v>
      </c>
    </row>
    <row r="3266" spans="1:245" x14ac:dyDescent="0.2">
      <c r="A3266">
        <v>50</v>
      </c>
      <c r="B3266">
        <v>0</v>
      </c>
      <c r="C3266">
        <v>0</v>
      </c>
      <c r="D3266">
        <v>1</v>
      </c>
      <c r="E3266">
        <v>230</v>
      </c>
      <c r="F3266">
        <f>ROUND(Source!BA3246,O3266)</f>
        <v>0</v>
      </c>
      <c r="G3266" t="s">
        <v>102</v>
      </c>
      <c r="H3266" t="s">
        <v>103</v>
      </c>
      <c r="K3266">
        <v>230</v>
      </c>
      <c r="L3266">
        <v>19</v>
      </c>
      <c r="M3266">
        <v>3</v>
      </c>
      <c r="N3266" t="s">
        <v>3</v>
      </c>
      <c r="O3266">
        <v>2</v>
      </c>
      <c r="W3266">
        <v>0</v>
      </c>
      <c r="X3266">
        <v>1</v>
      </c>
      <c r="Y3266">
        <v>0</v>
      </c>
    </row>
    <row r="3267" spans="1:245" x14ac:dyDescent="0.2">
      <c r="A3267">
        <v>50</v>
      </c>
      <c r="B3267">
        <v>0</v>
      </c>
      <c r="C3267">
        <v>0</v>
      </c>
      <c r="D3267">
        <v>1</v>
      </c>
      <c r="E3267">
        <v>206</v>
      </c>
      <c r="F3267">
        <f>ROUND(Source!T3246,O3267)</f>
        <v>0</v>
      </c>
      <c r="G3267" t="s">
        <v>104</v>
      </c>
      <c r="H3267" t="s">
        <v>105</v>
      </c>
      <c r="K3267">
        <v>206</v>
      </c>
      <c r="L3267">
        <v>20</v>
      </c>
      <c r="M3267">
        <v>3</v>
      </c>
      <c r="N3267" t="s">
        <v>3</v>
      </c>
      <c r="O3267">
        <v>2</v>
      </c>
      <c r="W3267">
        <v>0</v>
      </c>
      <c r="X3267">
        <v>1</v>
      </c>
      <c r="Y3267">
        <v>0</v>
      </c>
    </row>
    <row r="3268" spans="1:245" x14ac:dyDescent="0.2">
      <c r="A3268">
        <v>50</v>
      </c>
      <c r="B3268">
        <v>0</v>
      </c>
      <c r="C3268">
        <v>0</v>
      </c>
      <c r="D3268">
        <v>1</v>
      </c>
      <c r="E3268">
        <v>207</v>
      </c>
      <c r="F3268">
        <f>Source!U3246</f>
        <v>2.9668999999999999</v>
      </c>
      <c r="G3268" t="s">
        <v>106</v>
      </c>
      <c r="H3268" t="s">
        <v>107</v>
      </c>
      <c r="K3268">
        <v>207</v>
      </c>
      <c r="L3268">
        <v>21</v>
      </c>
      <c r="M3268">
        <v>3</v>
      </c>
      <c r="N3268" t="s">
        <v>3</v>
      </c>
      <c r="O3268">
        <v>-1</v>
      </c>
      <c r="W3268">
        <v>2.9668999999999994</v>
      </c>
      <c r="X3268">
        <v>1</v>
      </c>
      <c r="Y3268">
        <v>2.9668999999999994</v>
      </c>
    </row>
    <row r="3269" spans="1:245" x14ac:dyDescent="0.2">
      <c r="A3269">
        <v>50</v>
      </c>
      <c r="B3269">
        <v>0</v>
      </c>
      <c r="C3269">
        <v>0</v>
      </c>
      <c r="D3269">
        <v>1</v>
      </c>
      <c r="E3269">
        <v>208</v>
      </c>
      <c r="F3269">
        <f>Source!V3246</f>
        <v>0</v>
      </c>
      <c r="G3269" t="s">
        <v>108</v>
      </c>
      <c r="H3269" t="s">
        <v>109</v>
      </c>
      <c r="K3269">
        <v>208</v>
      </c>
      <c r="L3269">
        <v>22</v>
      </c>
      <c r="M3269">
        <v>3</v>
      </c>
      <c r="N3269" t="s">
        <v>3</v>
      </c>
      <c r="O3269">
        <v>-1</v>
      </c>
      <c r="W3269">
        <v>0</v>
      </c>
      <c r="X3269">
        <v>1</v>
      </c>
      <c r="Y3269">
        <v>0</v>
      </c>
    </row>
    <row r="3270" spans="1:245" x14ac:dyDescent="0.2">
      <c r="A3270">
        <v>50</v>
      </c>
      <c r="B3270">
        <v>0</v>
      </c>
      <c r="C3270">
        <v>0</v>
      </c>
      <c r="D3270">
        <v>1</v>
      </c>
      <c r="E3270">
        <v>209</v>
      </c>
      <c r="F3270">
        <f>ROUND(Source!W3246,O3270)</f>
        <v>0</v>
      </c>
      <c r="G3270" t="s">
        <v>110</v>
      </c>
      <c r="H3270" t="s">
        <v>111</v>
      </c>
      <c r="K3270">
        <v>209</v>
      </c>
      <c r="L3270">
        <v>23</v>
      </c>
      <c r="M3270">
        <v>3</v>
      </c>
      <c r="N3270" t="s">
        <v>3</v>
      </c>
      <c r="O3270">
        <v>2</v>
      </c>
      <c r="W3270">
        <v>0</v>
      </c>
      <c r="X3270">
        <v>1</v>
      </c>
      <c r="Y3270">
        <v>0</v>
      </c>
    </row>
    <row r="3271" spans="1:245" x14ac:dyDescent="0.2">
      <c r="A3271">
        <v>50</v>
      </c>
      <c r="B3271">
        <v>0</v>
      </c>
      <c r="C3271">
        <v>0</v>
      </c>
      <c r="D3271">
        <v>1</v>
      </c>
      <c r="E3271">
        <v>233</v>
      </c>
      <c r="F3271">
        <f>ROUND(Source!BD3246,O3271)</f>
        <v>0</v>
      </c>
      <c r="G3271" t="s">
        <v>112</v>
      </c>
      <c r="H3271" t="s">
        <v>113</v>
      </c>
      <c r="K3271">
        <v>233</v>
      </c>
      <c r="L3271">
        <v>24</v>
      </c>
      <c r="M3271">
        <v>3</v>
      </c>
      <c r="N3271" t="s">
        <v>3</v>
      </c>
      <c r="O3271">
        <v>2</v>
      </c>
      <c r="W3271">
        <v>0</v>
      </c>
      <c r="X3271">
        <v>1</v>
      </c>
      <c r="Y3271">
        <v>0</v>
      </c>
    </row>
    <row r="3272" spans="1:245" x14ac:dyDescent="0.2">
      <c r="A3272">
        <v>50</v>
      </c>
      <c r="B3272">
        <v>0</v>
      </c>
      <c r="C3272">
        <v>0</v>
      </c>
      <c r="D3272">
        <v>1</v>
      </c>
      <c r="E3272">
        <v>210</v>
      </c>
      <c r="F3272">
        <f>ROUND(Source!X3246,O3272)</f>
        <v>1312.59</v>
      </c>
      <c r="G3272" t="s">
        <v>114</v>
      </c>
      <c r="H3272" t="s">
        <v>115</v>
      </c>
      <c r="K3272">
        <v>210</v>
      </c>
      <c r="L3272">
        <v>25</v>
      </c>
      <c r="M3272">
        <v>3</v>
      </c>
      <c r="N3272" t="s">
        <v>3</v>
      </c>
      <c r="O3272">
        <v>2</v>
      </c>
      <c r="W3272">
        <v>1312.59</v>
      </c>
      <c r="X3272">
        <v>1</v>
      </c>
      <c r="Y3272">
        <v>1312.59</v>
      </c>
    </row>
    <row r="3273" spans="1:245" x14ac:dyDescent="0.2">
      <c r="A3273">
        <v>50</v>
      </c>
      <c r="B3273">
        <v>0</v>
      </c>
      <c r="C3273">
        <v>0</v>
      </c>
      <c r="D3273">
        <v>1</v>
      </c>
      <c r="E3273">
        <v>211</v>
      </c>
      <c r="F3273">
        <f>ROUND(Source!Y3246,O3273)</f>
        <v>187.52</v>
      </c>
      <c r="G3273" t="s">
        <v>116</v>
      </c>
      <c r="H3273" t="s">
        <v>117</v>
      </c>
      <c r="K3273">
        <v>211</v>
      </c>
      <c r="L3273">
        <v>26</v>
      </c>
      <c r="M3273">
        <v>3</v>
      </c>
      <c r="N3273" t="s">
        <v>3</v>
      </c>
      <c r="O3273">
        <v>2</v>
      </c>
      <c r="W3273">
        <v>187.52</v>
      </c>
      <c r="X3273">
        <v>1</v>
      </c>
      <c r="Y3273">
        <v>187.52</v>
      </c>
    </row>
    <row r="3274" spans="1:245" x14ac:dyDescent="0.2">
      <c r="A3274">
        <v>50</v>
      </c>
      <c r="B3274">
        <v>0</v>
      </c>
      <c r="C3274">
        <v>0</v>
      </c>
      <c r="D3274">
        <v>1</v>
      </c>
      <c r="E3274">
        <v>224</v>
      </c>
      <c r="F3274">
        <f>ROUND(Source!AR3246,O3274)</f>
        <v>3738.16</v>
      </c>
      <c r="G3274" t="s">
        <v>118</v>
      </c>
      <c r="H3274" t="s">
        <v>119</v>
      </c>
      <c r="K3274">
        <v>224</v>
      </c>
      <c r="L3274">
        <v>27</v>
      </c>
      <c r="M3274">
        <v>3</v>
      </c>
      <c r="N3274" t="s">
        <v>3</v>
      </c>
      <c r="O3274">
        <v>2</v>
      </c>
      <c r="W3274">
        <v>3738.16</v>
      </c>
      <c r="X3274">
        <v>1</v>
      </c>
      <c r="Y3274">
        <v>3738.16</v>
      </c>
    </row>
    <row r="3276" spans="1:245" x14ac:dyDescent="0.2">
      <c r="A3276">
        <v>4</v>
      </c>
      <c r="B3276">
        <v>1</v>
      </c>
      <c r="D3276">
        <f>ROW(A3294)</f>
        <v>3294</v>
      </c>
      <c r="F3276" t="s">
        <v>13</v>
      </c>
      <c r="G3276" t="s">
        <v>724</v>
      </c>
      <c r="H3276" t="s">
        <v>3</v>
      </c>
      <c r="I3276">
        <v>0</v>
      </c>
      <c r="K3276">
        <v>0</v>
      </c>
      <c r="M3276" t="s">
        <v>3</v>
      </c>
      <c r="S3276">
        <v>0</v>
      </c>
      <c r="U3276" t="s">
        <v>3</v>
      </c>
      <c r="V3276">
        <v>0</v>
      </c>
      <c r="AB3276" t="s">
        <v>3</v>
      </c>
      <c r="AC3276" t="s">
        <v>3</v>
      </c>
      <c r="AD3276" t="s">
        <v>3</v>
      </c>
      <c r="AE3276" t="s">
        <v>3</v>
      </c>
      <c r="AF3276" t="s">
        <v>3</v>
      </c>
      <c r="AG3276" t="s">
        <v>3</v>
      </c>
      <c r="AP3276" t="s">
        <v>3</v>
      </c>
      <c r="AQ3276" t="s">
        <v>3</v>
      </c>
      <c r="AR3276" t="s">
        <v>3</v>
      </c>
      <c r="AZ3276" t="s">
        <v>3</v>
      </c>
      <c r="BB3276" t="s">
        <v>3</v>
      </c>
      <c r="BC3276" t="s">
        <v>3</v>
      </c>
      <c r="BD3276" t="s">
        <v>3</v>
      </c>
      <c r="BE3276" t="s">
        <v>3</v>
      </c>
      <c r="BF3276" t="s">
        <v>3</v>
      </c>
      <c r="BG3276" t="s">
        <v>3</v>
      </c>
      <c r="BH3276" t="s">
        <v>3</v>
      </c>
      <c r="BI3276" t="s">
        <v>3</v>
      </c>
      <c r="BJ3276" t="s">
        <v>3</v>
      </c>
      <c r="BK3276" t="s">
        <v>3</v>
      </c>
      <c r="BL3276" t="s">
        <v>3</v>
      </c>
      <c r="BM3276" t="s">
        <v>3</v>
      </c>
      <c r="BN3276" t="s">
        <v>3</v>
      </c>
      <c r="BO3276" t="s">
        <v>3</v>
      </c>
      <c r="BP3276" t="s">
        <v>3</v>
      </c>
      <c r="BX3276">
        <v>0</v>
      </c>
      <c r="CJ3276">
        <v>0</v>
      </c>
    </row>
    <row r="3278" spans="1:245" x14ac:dyDescent="0.2">
      <c r="A3278">
        <v>52</v>
      </c>
      <c r="B3278">
        <f t="shared" ref="B3278:G3278" si="2449">B3294</f>
        <v>1</v>
      </c>
      <c r="C3278">
        <f t="shared" si="2449"/>
        <v>4</v>
      </c>
      <c r="D3278">
        <f t="shared" si="2449"/>
        <v>3276</v>
      </c>
      <c r="E3278">
        <f t="shared" si="2449"/>
        <v>0</v>
      </c>
      <c r="F3278" t="str">
        <f t="shared" si="2449"/>
        <v>Новый раздел</v>
      </c>
      <c r="G3278" t="str">
        <f t="shared" si="2449"/>
        <v>Помещение 321 Кабинет биологии (практика)</v>
      </c>
      <c r="O3278">
        <f t="shared" ref="O3278:AT3278" si="2450">O3294</f>
        <v>164980.51999999999</v>
      </c>
      <c r="P3278">
        <f t="shared" si="2450"/>
        <v>107913.79</v>
      </c>
      <c r="Q3278">
        <f t="shared" si="2450"/>
        <v>628.64</v>
      </c>
      <c r="R3278">
        <f t="shared" si="2450"/>
        <v>288.94</v>
      </c>
      <c r="S3278">
        <f t="shared" si="2450"/>
        <v>56438.09</v>
      </c>
      <c r="T3278">
        <f t="shared" si="2450"/>
        <v>0</v>
      </c>
      <c r="U3278">
        <f t="shared" si="2450"/>
        <v>94.403800000000004</v>
      </c>
      <c r="V3278">
        <f t="shared" si="2450"/>
        <v>0</v>
      </c>
      <c r="W3278">
        <f t="shared" si="2450"/>
        <v>0</v>
      </c>
      <c r="X3278">
        <f t="shared" si="2450"/>
        <v>39506.67</v>
      </c>
      <c r="Y3278">
        <f t="shared" si="2450"/>
        <v>5643.83</v>
      </c>
      <c r="Z3278">
        <f t="shared" si="2450"/>
        <v>0</v>
      </c>
      <c r="AA3278">
        <f t="shared" si="2450"/>
        <v>0</v>
      </c>
      <c r="AB3278">
        <f t="shared" si="2450"/>
        <v>164980.51999999999</v>
      </c>
      <c r="AC3278">
        <f t="shared" si="2450"/>
        <v>107913.79</v>
      </c>
      <c r="AD3278">
        <f t="shared" si="2450"/>
        <v>628.64</v>
      </c>
      <c r="AE3278">
        <f t="shared" si="2450"/>
        <v>288.94</v>
      </c>
      <c r="AF3278">
        <f t="shared" si="2450"/>
        <v>56438.09</v>
      </c>
      <c r="AG3278">
        <f t="shared" si="2450"/>
        <v>0</v>
      </c>
      <c r="AH3278">
        <f t="shared" si="2450"/>
        <v>94.403800000000004</v>
      </c>
      <c r="AI3278">
        <f t="shared" si="2450"/>
        <v>0</v>
      </c>
      <c r="AJ3278">
        <f t="shared" si="2450"/>
        <v>0</v>
      </c>
      <c r="AK3278">
        <f t="shared" si="2450"/>
        <v>39506.67</v>
      </c>
      <c r="AL3278">
        <f t="shared" si="2450"/>
        <v>5643.83</v>
      </c>
      <c r="AM3278">
        <f t="shared" si="2450"/>
        <v>0</v>
      </c>
      <c r="AN3278">
        <f t="shared" si="2450"/>
        <v>0</v>
      </c>
      <c r="AO3278">
        <f t="shared" si="2450"/>
        <v>0</v>
      </c>
      <c r="AP3278">
        <f t="shared" si="2450"/>
        <v>0</v>
      </c>
      <c r="AQ3278">
        <f t="shared" si="2450"/>
        <v>0</v>
      </c>
      <c r="AR3278">
        <f t="shared" si="2450"/>
        <v>210443.06</v>
      </c>
      <c r="AS3278">
        <f t="shared" si="2450"/>
        <v>0</v>
      </c>
      <c r="AT3278">
        <f t="shared" si="2450"/>
        <v>0</v>
      </c>
      <c r="AU3278">
        <f t="shared" ref="AU3278:BZ3278" si="2451">AU3294</f>
        <v>210443.06</v>
      </c>
      <c r="AV3278">
        <f t="shared" si="2451"/>
        <v>107913.79</v>
      </c>
      <c r="AW3278">
        <f t="shared" si="2451"/>
        <v>107913.79</v>
      </c>
      <c r="AX3278">
        <f t="shared" si="2451"/>
        <v>0</v>
      </c>
      <c r="AY3278">
        <f t="shared" si="2451"/>
        <v>107913.79</v>
      </c>
      <c r="AZ3278">
        <f t="shared" si="2451"/>
        <v>0</v>
      </c>
      <c r="BA3278">
        <f t="shared" si="2451"/>
        <v>0</v>
      </c>
      <c r="BB3278">
        <f t="shared" si="2451"/>
        <v>0</v>
      </c>
      <c r="BC3278">
        <f t="shared" si="2451"/>
        <v>0</v>
      </c>
      <c r="BD3278">
        <f t="shared" si="2451"/>
        <v>0</v>
      </c>
      <c r="BE3278">
        <f t="shared" si="2451"/>
        <v>0</v>
      </c>
      <c r="BF3278">
        <f t="shared" si="2451"/>
        <v>0</v>
      </c>
      <c r="BG3278">
        <f t="shared" si="2451"/>
        <v>0</v>
      </c>
      <c r="BH3278">
        <f t="shared" si="2451"/>
        <v>0</v>
      </c>
      <c r="BI3278">
        <f t="shared" si="2451"/>
        <v>0</v>
      </c>
      <c r="BJ3278">
        <f t="shared" si="2451"/>
        <v>0</v>
      </c>
      <c r="BK3278">
        <f t="shared" si="2451"/>
        <v>0</v>
      </c>
      <c r="BL3278">
        <f t="shared" si="2451"/>
        <v>0</v>
      </c>
      <c r="BM3278">
        <f t="shared" si="2451"/>
        <v>0</v>
      </c>
      <c r="BN3278">
        <f t="shared" si="2451"/>
        <v>0</v>
      </c>
      <c r="BO3278">
        <f t="shared" si="2451"/>
        <v>0</v>
      </c>
      <c r="BP3278">
        <f t="shared" si="2451"/>
        <v>0</v>
      </c>
      <c r="BQ3278">
        <f t="shared" si="2451"/>
        <v>0</v>
      </c>
      <c r="BR3278">
        <f t="shared" si="2451"/>
        <v>0</v>
      </c>
      <c r="BS3278">
        <f t="shared" si="2451"/>
        <v>0</v>
      </c>
      <c r="BT3278">
        <f t="shared" si="2451"/>
        <v>0</v>
      </c>
      <c r="BU3278">
        <f t="shared" si="2451"/>
        <v>0</v>
      </c>
      <c r="BV3278">
        <f t="shared" si="2451"/>
        <v>0</v>
      </c>
      <c r="BW3278">
        <f t="shared" si="2451"/>
        <v>0</v>
      </c>
      <c r="BX3278">
        <f t="shared" si="2451"/>
        <v>0</v>
      </c>
      <c r="BY3278">
        <f t="shared" si="2451"/>
        <v>0</v>
      </c>
      <c r="BZ3278">
        <f t="shared" si="2451"/>
        <v>0</v>
      </c>
      <c r="CA3278">
        <f t="shared" ref="CA3278:DF3278" si="2452">CA3294</f>
        <v>210443.06</v>
      </c>
      <c r="CB3278">
        <f t="shared" si="2452"/>
        <v>0</v>
      </c>
      <c r="CC3278">
        <f t="shared" si="2452"/>
        <v>0</v>
      </c>
      <c r="CD3278">
        <f t="shared" si="2452"/>
        <v>210443.06</v>
      </c>
      <c r="CE3278">
        <f t="shared" si="2452"/>
        <v>107913.79</v>
      </c>
      <c r="CF3278">
        <f t="shared" si="2452"/>
        <v>107913.79</v>
      </c>
      <c r="CG3278">
        <f t="shared" si="2452"/>
        <v>0</v>
      </c>
      <c r="CH3278">
        <f t="shared" si="2452"/>
        <v>107913.79</v>
      </c>
      <c r="CI3278">
        <f t="shared" si="2452"/>
        <v>0</v>
      </c>
      <c r="CJ3278">
        <f t="shared" si="2452"/>
        <v>0</v>
      </c>
      <c r="CK3278">
        <f t="shared" si="2452"/>
        <v>0</v>
      </c>
      <c r="CL3278">
        <f t="shared" si="2452"/>
        <v>0</v>
      </c>
      <c r="CM3278">
        <f t="shared" si="2452"/>
        <v>0</v>
      </c>
      <c r="CN3278">
        <f t="shared" si="2452"/>
        <v>0</v>
      </c>
      <c r="CO3278">
        <f t="shared" si="2452"/>
        <v>0</v>
      </c>
      <c r="CP3278">
        <f t="shared" si="2452"/>
        <v>0</v>
      </c>
      <c r="CQ3278">
        <f t="shared" si="2452"/>
        <v>0</v>
      </c>
      <c r="CR3278">
        <f t="shared" si="2452"/>
        <v>0</v>
      </c>
      <c r="CS3278">
        <f t="shared" si="2452"/>
        <v>0</v>
      </c>
      <c r="CT3278">
        <f t="shared" si="2452"/>
        <v>0</v>
      </c>
      <c r="CU3278">
        <f t="shared" si="2452"/>
        <v>0</v>
      </c>
      <c r="CV3278">
        <f t="shared" si="2452"/>
        <v>0</v>
      </c>
      <c r="CW3278">
        <f t="shared" si="2452"/>
        <v>0</v>
      </c>
      <c r="CX3278">
        <f t="shared" si="2452"/>
        <v>0</v>
      </c>
      <c r="CY3278">
        <f t="shared" si="2452"/>
        <v>0</v>
      </c>
      <c r="CZ3278">
        <f t="shared" si="2452"/>
        <v>0</v>
      </c>
      <c r="DA3278">
        <f t="shared" si="2452"/>
        <v>0</v>
      </c>
      <c r="DB3278">
        <f t="shared" si="2452"/>
        <v>0</v>
      </c>
      <c r="DC3278">
        <f t="shared" si="2452"/>
        <v>0</v>
      </c>
      <c r="DD3278">
        <f t="shared" si="2452"/>
        <v>0</v>
      </c>
      <c r="DE3278">
        <f t="shared" si="2452"/>
        <v>0</v>
      </c>
      <c r="DF3278">
        <f t="shared" si="2452"/>
        <v>0</v>
      </c>
      <c r="DG3278">
        <f t="shared" ref="DG3278:EL3278" si="2453">DG3294</f>
        <v>0</v>
      </c>
      <c r="DH3278">
        <f t="shared" si="2453"/>
        <v>0</v>
      </c>
      <c r="DI3278">
        <f t="shared" si="2453"/>
        <v>0</v>
      </c>
      <c r="DJ3278">
        <f t="shared" si="2453"/>
        <v>0</v>
      </c>
      <c r="DK3278">
        <f t="shared" si="2453"/>
        <v>0</v>
      </c>
      <c r="DL3278">
        <f t="shared" si="2453"/>
        <v>0</v>
      </c>
      <c r="DM3278">
        <f t="shared" si="2453"/>
        <v>0</v>
      </c>
      <c r="DN3278">
        <f t="shared" si="2453"/>
        <v>0</v>
      </c>
      <c r="DO3278">
        <f t="shared" si="2453"/>
        <v>0</v>
      </c>
      <c r="DP3278">
        <f t="shared" si="2453"/>
        <v>0</v>
      </c>
      <c r="DQ3278">
        <f t="shared" si="2453"/>
        <v>0</v>
      </c>
      <c r="DR3278">
        <f t="shared" si="2453"/>
        <v>0</v>
      </c>
      <c r="DS3278">
        <f t="shared" si="2453"/>
        <v>0</v>
      </c>
      <c r="DT3278">
        <f t="shared" si="2453"/>
        <v>0</v>
      </c>
      <c r="DU3278">
        <f t="shared" si="2453"/>
        <v>0</v>
      </c>
      <c r="DV3278">
        <f t="shared" si="2453"/>
        <v>0</v>
      </c>
      <c r="DW3278">
        <f t="shared" si="2453"/>
        <v>0</v>
      </c>
      <c r="DX3278">
        <f t="shared" si="2453"/>
        <v>0</v>
      </c>
      <c r="DY3278">
        <f t="shared" si="2453"/>
        <v>0</v>
      </c>
      <c r="DZ3278">
        <f t="shared" si="2453"/>
        <v>0</v>
      </c>
      <c r="EA3278">
        <f t="shared" si="2453"/>
        <v>0</v>
      </c>
      <c r="EB3278">
        <f t="shared" si="2453"/>
        <v>0</v>
      </c>
      <c r="EC3278">
        <f t="shared" si="2453"/>
        <v>0</v>
      </c>
      <c r="ED3278">
        <f t="shared" si="2453"/>
        <v>0</v>
      </c>
      <c r="EE3278">
        <f t="shared" si="2453"/>
        <v>0</v>
      </c>
      <c r="EF3278">
        <f t="shared" si="2453"/>
        <v>0</v>
      </c>
      <c r="EG3278">
        <f t="shared" si="2453"/>
        <v>0</v>
      </c>
      <c r="EH3278">
        <f t="shared" si="2453"/>
        <v>0</v>
      </c>
      <c r="EI3278">
        <f t="shared" si="2453"/>
        <v>0</v>
      </c>
      <c r="EJ3278">
        <f t="shared" si="2453"/>
        <v>0</v>
      </c>
      <c r="EK3278">
        <f t="shared" si="2453"/>
        <v>0</v>
      </c>
      <c r="EL3278">
        <f t="shared" si="2453"/>
        <v>0</v>
      </c>
      <c r="EM3278">
        <f t="shared" ref="EM3278:FR3278" si="2454">EM3294</f>
        <v>0</v>
      </c>
      <c r="EN3278">
        <f t="shared" si="2454"/>
        <v>0</v>
      </c>
      <c r="EO3278">
        <f t="shared" si="2454"/>
        <v>0</v>
      </c>
      <c r="EP3278">
        <f t="shared" si="2454"/>
        <v>0</v>
      </c>
      <c r="EQ3278">
        <f t="shared" si="2454"/>
        <v>0</v>
      </c>
      <c r="ER3278">
        <f t="shared" si="2454"/>
        <v>0</v>
      </c>
      <c r="ES3278">
        <f t="shared" si="2454"/>
        <v>0</v>
      </c>
      <c r="ET3278">
        <f t="shared" si="2454"/>
        <v>0</v>
      </c>
      <c r="EU3278">
        <f t="shared" si="2454"/>
        <v>0</v>
      </c>
      <c r="EV3278">
        <f t="shared" si="2454"/>
        <v>0</v>
      </c>
      <c r="EW3278">
        <f t="shared" si="2454"/>
        <v>0</v>
      </c>
      <c r="EX3278">
        <f t="shared" si="2454"/>
        <v>0</v>
      </c>
      <c r="EY3278">
        <f t="shared" si="2454"/>
        <v>0</v>
      </c>
      <c r="EZ3278">
        <f t="shared" si="2454"/>
        <v>0</v>
      </c>
      <c r="FA3278">
        <f t="shared" si="2454"/>
        <v>0</v>
      </c>
      <c r="FB3278">
        <f t="shared" si="2454"/>
        <v>0</v>
      </c>
      <c r="FC3278">
        <f t="shared" si="2454"/>
        <v>0</v>
      </c>
      <c r="FD3278">
        <f t="shared" si="2454"/>
        <v>0</v>
      </c>
      <c r="FE3278">
        <f t="shared" si="2454"/>
        <v>0</v>
      </c>
      <c r="FF3278">
        <f t="shared" si="2454"/>
        <v>0</v>
      </c>
      <c r="FG3278">
        <f t="shared" si="2454"/>
        <v>0</v>
      </c>
      <c r="FH3278">
        <f t="shared" si="2454"/>
        <v>0</v>
      </c>
      <c r="FI3278">
        <f t="shared" si="2454"/>
        <v>0</v>
      </c>
      <c r="FJ3278">
        <f t="shared" si="2454"/>
        <v>0</v>
      </c>
      <c r="FK3278">
        <f t="shared" si="2454"/>
        <v>0</v>
      </c>
      <c r="FL3278">
        <f t="shared" si="2454"/>
        <v>0</v>
      </c>
      <c r="FM3278">
        <f t="shared" si="2454"/>
        <v>0</v>
      </c>
      <c r="FN3278">
        <f t="shared" si="2454"/>
        <v>0</v>
      </c>
      <c r="FO3278">
        <f t="shared" si="2454"/>
        <v>0</v>
      </c>
      <c r="FP3278">
        <f t="shared" si="2454"/>
        <v>0</v>
      </c>
      <c r="FQ3278">
        <f t="shared" si="2454"/>
        <v>0</v>
      </c>
      <c r="FR3278">
        <f t="shared" si="2454"/>
        <v>0</v>
      </c>
      <c r="FS3278">
        <f t="shared" ref="FS3278:GX3278" si="2455">FS3294</f>
        <v>0</v>
      </c>
      <c r="FT3278">
        <f t="shared" si="2455"/>
        <v>0</v>
      </c>
      <c r="FU3278">
        <f t="shared" si="2455"/>
        <v>0</v>
      </c>
      <c r="FV3278">
        <f t="shared" si="2455"/>
        <v>0</v>
      </c>
      <c r="FW3278">
        <f t="shared" si="2455"/>
        <v>0</v>
      </c>
      <c r="FX3278">
        <f t="shared" si="2455"/>
        <v>0</v>
      </c>
      <c r="FY3278">
        <f t="shared" si="2455"/>
        <v>0</v>
      </c>
      <c r="FZ3278">
        <f t="shared" si="2455"/>
        <v>0</v>
      </c>
      <c r="GA3278">
        <f t="shared" si="2455"/>
        <v>0</v>
      </c>
      <c r="GB3278">
        <f t="shared" si="2455"/>
        <v>0</v>
      </c>
      <c r="GC3278">
        <f t="shared" si="2455"/>
        <v>0</v>
      </c>
      <c r="GD3278">
        <f t="shared" si="2455"/>
        <v>0</v>
      </c>
      <c r="GE3278">
        <f t="shared" si="2455"/>
        <v>0</v>
      </c>
      <c r="GF3278">
        <f t="shared" si="2455"/>
        <v>0</v>
      </c>
      <c r="GG3278">
        <f t="shared" si="2455"/>
        <v>0</v>
      </c>
      <c r="GH3278">
        <f t="shared" si="2455"/>
        <v>0</v>
      </c>
      <c r="GI3278">
        <f t="shared" si="2455"/>
        <v>0</v>
      </c>
      <c r="GJ3278">
        <f t="shared" si="2455"/>
        <v>0</v>
      </c>
      <c r="GK3278">
        <f t="shared" si="2455"/>
        <v>0</v>
      </c>
      <c r="GL3278">
        <f t="shared" si="2455"/>
        <v>0</v>
      </c>
      <c r="GM3278">
        <f t="shared" si="2455"/>
        <v>0</v>
      </c>
      <c r="GN3278">
        <f t="shared" si="2455"/>
        <v>0</v>
      </c>
      <c r="GO3278">
        <f t="shared" si="2455"/>
        <v>0</v>
      </c>
      <c r="GP3278">
        <f t="shared" si="2455"/>
        <v>0</v>
      </c>
      <c r="GQ3278">
        <f t="shared" si="2455"/>
        <v>0</v>
      </c>
      <c r="GR3278">
        <f t="shared" si="2455"/>
        <v>0</v>
      </c>
      <c r="GS3278">
        <f t="shared" si="2455"/>
        <v>0</v>
      </c>
      <c r="GT3278">
        <f t="shared" si="2455"/>
        <v>0</v>
      </c>
      <c r="GU3278">
        <f t="shared" si="2455"/>
        <v>0</v>
      </c>
      <c r="GV3278">
        <f t="shared" si="2455"/>
        <v>0</v>
      </c>
      <c r="GW3278">
        <f t="shared" si="2455"/>
        <v>0</v>
      </c>
      <c r="GX3278">
        <f t="shared" si="2455"/>
        <v>0</v>
      </c>
    </row>
    <row r="3280" spans="1:245" x14ac:dyDescent="0.2">
      <c r="A3280">
        <v>17</v>
      </c>
      <c r="B3280">
        <v>1</v>
      </c>
      <c r="C3280">
        <f>ROW(SmtRes!A1043)</f>
        <v>1043</v>
      </c>
      <c r="D3280">
        <f>ROW(EtalonRes!A1043)</f>
        <v>1043</v>
      </c>
      <c r="E3280" t="s">
        <v>725</v>
      </c>
      <c r="F3280" t="s">
        <v>16</v>
      </c>
      <c r="G3280" t="s">
        <v>17</v>
      </c>
      <c r="H3280" t="s">
        <v>18</v>
      </c>
      <c r="I3280">
        <f>ROUND(4/100,9)</f>
        <v>0.04</v>
      </c>
      <c r="J3280">
        <v>0</v>
      </c>
      <c r="K3280">
        <f>ROUND(4/100,9)</f>
        <v>0.04</v>
      </c>
      <c r="O3280">
        <f t="shared" ref="O3280:O3292" si="2456">ROUND(CP3280,2)</f>
        <v>108.42</v>
      </c>
      <c r="P3280">
        <f t="shared" ref="P3280:P3292" si="2457">ROUND(CQ3280*I3280,2)</f>
        <v>0</v>
      </c>
      <c r="Q3280">
        <f t="shared" ref="Q3280:Q3292" si="2458">ROUND(CR3280*I3280,2)</f>
        <v>0</v>
      </c>
      <c r="R3280">
        <f t="shared" ref="R3280:R3292" si="2459">ROUND(CS3280*I3280,2)</f>
        <v>0</v>
      </c>
      <c r="S3280">
        <f t="shared" ref="S3280:S3292" si="2460">ROUND(CT3280*I3280,2)</f>
        <v>108.42</v>
      </c>
      <c r="T3280">
        <f t="shared" ref="T3280:T3292" si="2461">ROUND(CU3280*I3280,2)</f>
        <v>0</v>
      </c>
      <c r="U3280">
        <f t="shared" ref="U3280:U3292" si="2462">CV3280*I3280</f>
        <v>0.2336</v>
      </c>
      <c r="V3280">
        <f t="shared" ref="V3280:V3292" si="2463">CW3280*I3280</f>
        <v>0</v>
      </c>
      <c r="W3280">
        <f t="shared" ref="W3280:W3292" si="2464">ROUND(CX3280*I3280,2)</f>
        <v>0</v>
      </c>
      <c r="X3280">
        <f t="shared" ref="X3280:X3292" si="2465">ROUND(CY3280,2)</f>
        <v>75.89</v>
      </c>
      <c r="Y3280">
        <f t="shared" ref="Y3280:Y3292" si="2466">ROUND(CZ3280,2)</f>
        <v>10.84</v>
      </c>
      <c r="AA3280">
        <v>35364244</v>
      </c>
      <c r="AB3280">
        <f t="shared" ref="AB3280:AB3292" si="2467">ROUND((AC3280+AD3280+AF3280),6)</f>
        <v>2710.46</v>
      </c>
      <c r="AC3280">
        <f t="shared" ref="AC3280:AC3292" si="2468">ROUND((ES3280),6)</f>
        <v>0</v>
      </c>
      <c r="AD3280">
        <f t="shared" ref="AD3280:AD3292" si="2469">ROUND((((ET3280)-(EU3280))+AE3280),6)</f>
        <v>0</v>
      </c>
      <c r="AE3280">
        <f t="shared" ref="AE3280:AE3292" si="2470">ROUND((EU3280),6)</f>
        <v>0</v>
      </c>
      <c r="AF3280">
        <f t="shared" ref="AF3280:AF3292" si="2471">ROUND((EV3280),6)</f>
        <v>2710.46</v>
      </c>
      <c r="AG3280">
        <f t="shared" ref="AG3280:AG3292" si="2472">ROUND((AP3280),6)</f>
        <v>0</v>
      </c>
      <c r="AH3280">
        <f t="shared" ref="AH3280:AH3292" si="2473">(EW3280)</f>
        <v>5.84</v>
      </c>
      <c r="AI3280">
        <f t="shared" ref="AI3280:AI3292" si="2474">(EX3280)</f>
        <v>0</v>
      </c>
      <c r="AJ3280">
        <f t="shared" ref="AJ3280:AJ3292" si="2475">(AS3280)</f>
        <v>0</v>
      </c>
      <c r="AK3280">
        <v>2710.46</v>
      </c>
      <c r="AL3280">
        <v>0</v>
      </c>
      <c r="AM3280">
        <v>0</v>
      </c>
      <c r="AN3280">
        <v>0</v>
      </c>
      <c r="AO3280">
        <v>2710.46</v>
      </c>
      <c r="AP3280">
        <v>0</v>
      </c>
      <c r="AQ3280">
        <v>5.84</v>
      </c>
      <c r="AR3280">
        <v>0</v>
      </c>
      <c r="AS3280">
        <v>0</v>
      </c>
      <c r="AT3280">
        <v>70</v>
      </c>
      <c r="AU3280">
        <v>10</v>
      </c>
      <c r="AV3280">
        <v>1</v>
      </c>
      <c r="AW3280">
        <v>1</v>
      </c>
      <c r="AZ3280">
        <v>1</v>
      </c>
      <c r="BA3280">
        <v>1</v>
      </c>
      <c r="BB3280">
        <v>1</v>
      </c>
      <c r="BC3280">
        <v>1</v>
      </c>
      <c r="BD3280" t="s">
        <v>3</v>
      </c>
      <c r="BE3280" t="s">
        <v>3</v>
      </c>
      <c r="BF3280" t="s">
        <v>3</v>
      </c>
      <c r="BG3280" t="s">
        <v>3</v>
      </c>
      <c r="BH3280">
        <v>0</v>
      </c>
      <c r="BI3280">
        <v>4</v>
      </c>
      <c r="BJ3280" t="s">
        <v>19</v>
      </c>
      <c r="BM3280">
        <v>0</v>
      </c>
      <c r="BN3280">
        <v>0</v>
      </c>
      <c r="BO3280" t="s">
        <v>3</v>
      </c>
      <c r="BP3280">
        <v>0</v>
      </c>
      <c r="BQ3280">
        <v>1</v>
      </c>
      <c r="BR3280">
        <v>0</v>
      </c>
      <c r="BS3280">
        <v>1</v>
      </c>
      <c r="BT3280">
        <v>1</v>
      </c>
      <c r="BU3280">
        <v>1</v>
      </c>
      <c r="BV3280">
        <v>1</v>
      </c>
      <c r="BW3280">
        <v>1</v>
      </c>
      <c r="BX3280">
        <v>1</v>
      </c>
      <c r="BY3280" t="s">
        <v>3</v>
      </c>
      <c r="BZ3280">
        <v>70</v>
      </c>
      <c r="CA3280">
        <v>10</v>
      </c>
      <c r="CB3280" t="s">
        <v>3</v>
      </c>
      <c r="CE3280">
        <v>0</v>
      </c>
      <c r="CF3280">
        <v>0</v>
      </c>
      <c r="CG3280">
        <v>0</v>
      </c>
      <c r="CM3280">
        <v>0</v>
      </c>
      <c r="CN3280" t="s">
        <v>3</v>
      </c>
      <c r="CO3280">
        <v>0</v>
      </c>
      <c r="CP3280">
        <f t="shared" ref="CP3280:CP3292" si="2476">(P3280+Q3280+S3280)</f>
        <v>108.42</v>
      </c>
      <c r="CQ3280">
        <f t="shared" ref="CQ3280:CQ3292" si="2477">(AC3280*BC3280*AW3280)</f>
        <v>0</v>
      </c>
      <c r="CR3280">
        <f t="shared" ref="CR3280:CR3292" si="2478">((((ET3280)*BB3280-(EU3280)*BS3280)+AE3280*BS3280)*AV3280)</f>
        <v>0</v>
      </c>
      <c r="CS3280">
        <f t="shared" ref="CS3280:CS3292" si="2479">(AE3280*BS3280*AV3280)</f>
        <v>0</v>
      </c>
      <c r="CT3280">
        <f t="shared" ref="CT3280:CT3292" si="2480">(AF3280*BA3280*AV3280)</f>
        <v>2710.46</v>
      </c>
      <c r="CU3280">
        <f t="shared" ref="CU3280:CU3292" si="2481">AG3280</f>
        <v>0</v>
      </c>
      <c r="CV3280">
        <f t="shared" ref="CV3280:CV3292" si="2482">(AH3280*AV3280)</f>
        <v>5.84</v>
      </c>
      <c r="CW3280">
        <f t="shared" ref="CW3280:CW3292" si="2483">AI3280</f>
        <v>0</v>
      </c>
      <c r="CX3280">
        <f t="shared" ref="CX3280:CX3292" si="2484">AJ3280</f>
        <v>0</v>
      </c>
      <c r="CY3280">
        <f t="shared" ref="CY3280:CY3292" si="2485">((S3280*BZ3280)/100)</f>
        <v>75.894000000000005</v>
      </c>
      <c r="CZ3280">
        <f t="shared" ref="CZ3280:CZ3292" si="2486">((S3280*CA3280)/100)</f>
        <v>10.842000000000001</v>
      </c>
      <c r="DC3280" t="s">
        <v>3</v>
      </c>
      <c r="DD3280" t="s">
        <v>3</v>
      </c>
      <c r="DE3280" t="s">
        <v>3</v>
      </c>
      <c r="DF3280" t="s">
        <v>3</v>
      </c>
      <c r="DG3280" t="s">
        <v>3</v>
      </c>
      <c r="DH3280" t="s">
        <v>3</v>
      </c>
      <c r="DI3280" t="s">
        <v>3</v>
      </c>
      <c r="DJ3280" t="s">
        <v>3</v>
      </c>
      <c r="DK3280" t="s">
        <v>3</v>
      </c>
      <c r="DL3280" t="s">
        <v>3</v>
      </c>
      <c r="DM3280" t="s">
        <v>3</v>
      </c>
      <c r="DN3280">
        <v>0</v>
      </c>
      <c r="DO3280">
        <v>0</v>
      </c>
      <c r="DP3280">
        <v>1</v>
      </c>
      <c r="DQ3280">
        <v>1</v>
      </c>
      <c r="DU3280">
        <v>1010</v>
      </c>
      <c r="DV3280" t="s">
        <v>18</v>
      </c>
      <c r="DW3280" t="s">
        <v>18</v>
      </c>
      <c r="DX3280">
        <v>100</v>
      </c>
      <c r="DZ3280" t="s">
        <v>3</v>
      </c>
      <c r="EA3280" t="s">
        <v>3</v>
      </c>
      <c r="EB3280" t="s">
        <v>3</v>
      </c>
      <c r="EC3280" t="s">
        <v>3</v>
      </c>
      <c r="EE3280">
        <v>35096056</v>
      </c>
      <c r="EF3280">
        <v>1</v>
      </c>
      <c r="EG3280" t="s">
        <v>20</v>
      </c>
      <c r="EH3280">
        <v>0</v>
      </c>
      <c r="EI3280" t="s">
        <v>3</v>
      </c>
      <c r="EJ3280">
        <v>4</v>
      </c>
      <c r="EK3280">
        <v>0</v>
      </c>
      <c r="EL3280" t="s">
        <v>21</v>
      </c>
      <c r="EM3280" t="s">
        <v>22</v>
      </c>
      <c r="EO3280" t="s">
        <v>3</v>
      </c>
      <c r="EQ3280">
        <v>2097152</v>
      </c>
      <c r="ER3280">
        <v>2710.46</v>
      </c>
      <c r="ES3280">
        <v>0</v>
      </c>
      <c r="ET3280">
        <v>0</v>
      </c>
      <c r="EU3280">
        <v>0</v>
      </c>
      <c r="EV3280">
        <v>2710.46</v>
      </c>
      <c r="EW3280">
        <v>5.84</v>
      </c>
      <c r="EX3280">
        <v>0</v>
      </c>
      <c r="EY3280">
        <v>0</v>
      </c>
      <c r="FQ3280">
        <v>0</v>
      </c>
      <c r="FR3280">
        <v>0</v>
      </c>
      <c r="FS3280">
        <v>0</v>
      </c>
      <c r="FX3280">
        <v>70</v>
      </c>
      <c r="FY3280">
        <v>10</v>
      </c>
      <c r="GA3280" t="s">
        <v>3</v>
      </c>
      <c r="GD3280">
        <v>0</v>
      </c>
      <c r="GF3280">
        <v>-931379651</v>
      </c>
      <c r="GG3280">
        <v>2</v>
      </c>
      <c r="GH3280">
        <v>1</v>
      </c>
      <c r="GI3280">
        <v>-2</v>
      </c>
      <c r="GJ3280">
        <v>0</v>
      </c>
      <c r="GK3280">
        <f>ROUND(R3280*(R12)/100,2)</f>
        <v>0</v>
      </c>
      <c r="GL3280">
        <f t="shared" ref="GL3280:GL3292" si="2487">ROUND(IF(AND(BH3280=3,BI3280=3,FS3280&lt;&gt;0),P3280,0),2)</f>
        <v>0</v>
      </c>
      <c r="GM3280">
        <f t="shared" ref="GM3280:GM3292" si="2488">ROUND(O3280+X3280+Y3280+GK3280,2)+GX3280</f>
        <v>195.15</v>
      </c>
      <c r="GN3280">
        <f t="shared" ref="GN3280:GN3292" si="2489">IF(OR(BI3280=0,BI3280=1),GM3280-GX3280,0)</f>
        <v>0</v>
      </c>
      <c r="GO3280">
        <f t="shared" ref="GO3280:GO3292" si="2490">IF(BI3280=2,GM3280-GX3280,0)</f>
        <v>0</v>
      </c>
      <c r="GP3280">
        <f t="shared" ref="GP3280:GP3292" si="2491">IF(BI3280=4,GM3280-GX3280,0)</f>
        <v>195.15</v>
      </c>
      <c r="GR3280">
        <v>0</v>
      </c>
      <c r="GS3280">
        <v>3</v>
      </c>
      <c r="GT3280">
        <v>0</v>
      </c>
      <c r="GU3280" t="s">
        <v>3</v>
      </c>
      <c r="GV3280">
        <f t="shared" ref="GV3280:GV3292" si="2492">ROUND((GT3280),6)</f>
        <v>0</v>
      </c>
      <c r="GW3280">
        <v>1</v>
      </c>
      <c r="GX3280">
        <f t="shared" ref="GX3280:GX3292" si="2493">ROUND(HC3280*I3280,2)</f>
        <v>0</v>
      </c>
      <c r="HA3280">
        <v>0</v>
      </c>
      <c r="HB3280">
        <v>0</v>
      </c>
      <c r="HC3280">
        <f t="shared" ref="HC3280:HC3292" si="2494">GV3280*GW3280</f>
        <v>0</v>
      </c>
      <c r="HE3280" t="s">
        <v>3</v>
      </c>
      <c r="HF3280" t="s">
        <v>3</v>
      </c>
      <c r="HM3280" t="s">
        <v>3</v>
      </c>
      <c r="HN3280" t="s">
        <v>3</v>
      </c>
      <c r="HO3280" t="s">
        <v>3</v>
      </c>
      <c r="HP3280" t="s">
        <v>3</v>
      </c>
      <c r="HQ3280" t="s">
        <v>3</v>
      </c>
      <c r="HS3280">
        <v>0</v>
      </c>
      <c r="IK3280">
        <v>0</v>
      </c>
    </row>
    <row r="3281" spans="1:245" x14ac:dyDescent="0.2">
      <c r="A3281">
        <v>17</v>
      </c>
      <c r="B3281">
        <v>1</v>
      </c>
      <c r="C3281">
        <f>ROW(SmtRes!A1047)</f>
        <v>1047</v>
      </c>
      <c r="D3281">
        <f>ROW(EtalonRes!A1047)</f>
        <v>1047</v>
      </c>
      <c r="E3281" t="s">
        <v>726</v>
      </c>
      <c r="F3281" t="s">
        <v>227</v>
      </c>
      <c r="G3281" t="s">
        <v>228</v>
      </c>
      <c r="H3281" t="s">
        <v>229</v>
      </c>
      <c r="I3281">
        <f>ROUND(2/10,9)</f>
        <v>0.2</v>
      </c>
      <c r="J3281">
        <v>0</v>
      </c>
      <c r="K3281">
        <f>ROUND(2/10,9)</f>
        <v>0.2</v>
      </c>
      <c r="O3281">
        <f t="shared" si="2456"/>
        <v>85.31</v>
      </c>
      <c r="P3281">
        <f t="shared" si="2457"/>
        <v>22.46</v>
      </c>
      <c r="Q3281">
        <f t="shared" si="2458"/>
        <v>1.8</v>
      </c>
      <c r="R3281">
        <f t="shared" si="2459"/>
        <v>0.03</v>
      </c>
      <c r="S3281">
        <f t="shared" si="2460"/>
        <v>61.05</v>
      </c>
      <c r="T3281">
        <f t="shared" si="2461"/>
        <v>0</v>
      </c>
      <c r="U3281">
        <f t="shared" si="2462"/>
        <v>8.4000000000000005E-2</v>
      </c>
      <c r="V3281">
        <f t="shared" si="2463"/>
        <v>0</v>
      </c>
      <c r="W3281">
        <f t="shared" si="2464"/>
        <v>0</v>
      </c>
      <c r="X3281">
        <f t="shared" si="2465"/>
        <v>42.74</v>
      </c>
      <c r="Y3281">
        <f t="shared" si="2466"/>
        <v>6.11</v>
      </c>
      <c r="AA3281">
        <v>35364244</v>
      </c>
      <c r="AB3281">
        <f t="shared" si="2467"/>
        <v>426.58</v>
      </c>
      <c r="AC3281">
        <f t="shared" si="2468"/>
        <v>112.32</v>
      </c>
      <c r="AD3281">
        <f t="shared" si="2469"/>
        <v>8.99</v>
      </c>
      <c r="AE3281">
        <f t="shared" si="2470"/>
        <v>0.13</v>
      </c>
      <c r="AF3281">
        <f t="shared" si="2471"/>
        <v>305.27</v>
      </c>
      <c r="AG3281">
        <f t="shared" si="2472"/>
        <v>0</v>
      </c>
      <c r="AH3281">
        <f t="shared" si="2473"/>
        <v>0.42</v>
      </c>
      <c r="AI3281">
        <f t="shared" si="2474"/>
        <v>0</v>
      </c>
      <c r="AJ3281">
        <f t="shared" si="2475"/>
        <v>0</v>
      </c>
      <c r="AK3281">
        <v>426.58</v>
      </c>
      <c r="AL3281">
        <v>112.32</v>
      </c>
      <c r="AM3281">
        <v>8.99</v>
      </c>
      <c r="AN3281">
        <v>0.13</v>
      </c>
      <c r="AO3281">
        <v>305.27</v>
      </c>
      <c r="AP3281">
        <v>0</v>
      </c>
      <c r="AQ3281">
        <v>0.42</v>
      </c>
      <c r="AR3281">
        <v>0</v>
      </c>
      <c r="AS3281">
        <v>0</v>
      </c>
      <c r="AT3281">
        <v>70</v>
      </c>
      <c r="AU3281">
        <v>10</v>
      </c>
      <c r="AV3281">
        <v>1</v>
      </c>
      <c r="AW3281">
        <v>1</v>
      </c>
      <c r="AZ3281">
        <v>1</v>
      </c>
      <c r="BA3281">
        <v>1</v>
      </c>
      <c r="BB3281">
        <v>1</v>
      </c>
      <c r="BC3281">
        <v>1</v>
      </c>
      <c r="BD3281" t="s">
        <v>3</v>
      </c>
      <c r="BE3281" t="s">
        <v>3</v>
      </c>
      <c r="BF3281" t="s">
        <v>3</v>
      </c>
      <c r="BG3281" t="s">
        <v>3</v>
      </c>
      <c r="BH3281">
        <v>0</v>
      </c>
      <c r="BI3281">
        <v>4</v>
      </c>
      <c r="BJ3281" t="s">
        <v>230</v>
      </c>
      <c r="BM3281">
        <v>0</v>
      </c>
      <c r="BN3281">
        <v>0</v>
      </c>
      <c r="BO3281" t="s">
        <v>3</v>
      </c>
      <c r="BP3281">
        <v>0</v>
      </c>
      <c r="BQ3281">
        <v>1</v>
      </c>
      <c r="BR3281">
        <v>0</v>
      </c>
      <c r="BS3281">
        <v>1</v>
      </c>
      <c r="BT3281">
        <v>1</v>
      </c>
      <c r="BU3281">
        <v>1</v>
      </c>
      <c r="BV3281">
        <v>1</v>
      </c>
      <c r="BW3281">
        <v>1</v>
      </c>
      <c r="BX3281">
        <v>1</v>
      </c>
      <c r="BY3281" t="s">
        <v>3</v>
      </c>
      <c r="BZ3281">
        <v>70</v>
      </c>
      <c r="CA3281">
        <v>10</v>
      </c>
      <c r="CB3281" t="s">
        <v>3</v>
      </c>
      <c r="CE3281">
        <v>0</v>
      </c>
      <c r="CF3281">
        <v>0</v>
      </c>
      <c r="CG3281">
        <v>0</v>
      </c>
      <c r="CM3281">
        <v>0</v>
      </c>
      <c r="CN3281" t="s">
        <v>3</v>
      </c>
      <c r="CO3281">
        <v>0</v>
      </c>
      <c r="CP3281">
        <f t="shared" si="2476"/>
        <v>85.31</v>
      </c>
      <c r="CQ3281">
        <f t="shared" si="2477"/>
        <v>112.32</v>
      </c>
      <c r="CR3281">
        <f t="shared" si="2478"/>
        <v>8.99</v>
      </c>
      <c r="CS3281">
        <f t="shared" si="2479"/>
        <v>0.13</v>
      </c>
      <c r="CT3281">
        <f t="shared" si="2480"/>
        <v>305.27</v>
      </c>
      <c r="CU3281">
        <f t="shared" si="2481"/>
        <v>0</v>
      </c>
      <c r="CV3281">
        <f t="shared" si="2482"/>
        <v>0.42</v>
      </c>
      <c r="CW3281">
        <f t="shared" si="2483"/>
        <v>0</v>
      </c>
      <c r="CX3281">
        <f t="shared" si="2484"/>
        <v>0</v>
      </c>
      <c r="CY3281">
        <f t="shared" si="2485"/>
        <v>42.734999999999999</v>
      </c>
      <c r="CZ3281">
        <f t="shared" si="2486"/>
        <v>6.1050000000000004</v>
      </c>
      <c r="DC3281" t="s">
        <v>3</v>
      </c>
      <c r="DD3281" t="s">
        <v>3</v>
      </c>
      <c r="DE3281" t="s">
        <v>3</v>
      </c>
      <c r="DF3281" t="s">
        <v>3</v>
      </c>
      <c r="DG3281" t="s">
        <v>3</v>
      </c>
      <c r="DH3281" t="s">
        <v>3</v>
      </c>
      <c r="DI3281" t="s">
        <v>3</v>
      </c>
      <c r="DJ3281" t="s">
        <v>3</v>
      </c>
      <c r="DK3281" t="s">
        <v>3</v>
      </c>
      <c r="DL3281" t="s">
        <v>3</v>
      </c>
      <c r="DM3281" t="s">
        <v>3</v>
      </c>
      <c r="DN3281">
        <v>0</v>
      </c>
      <c r="DO3281">
        <v>0</v>
      </c>
      <c r="DP3281">
        <v>1</v>
      </c>
      <c r="DQ3281">
        <v>1</v>
      </c>
      <c r="DU3281">
        <v>1013</v>
      </c>
      <c r="DV3281" t="s">
        <v>229</v>
      </c>
      <c r="DW3281" t="s">
        <v>229</v>
      </c>
      <c r="DX3281">
        <v>1</v>
      </c>
      <c r="DZ3281" t="s">
        <v>3</v>
      </c>
      <c r="EA3281" t="s">
        <v>3</v>
      </c>
      <c r="EB3281" t="s">
        <v>3</v>
      </c>
      <c r="EC3281" t="s">
        <v>3</v>
      </c>
      <c r="EE3281">
        <v>35096056</v>
      </c>
      <c r="EF3281">
        <v>1</v>
      </c>
      <c r="EG3281" t="s">
        <v>20</v>
      </c>
      <c r="EH3281">
        <v>0</v>
      </c>
      <c r="EI3281" t="s">
        <v>3</v>
      </c>
      <c r="EJ3281">
        <v>4</v>
      </c>
      <c r="EK3281">
        <v>0</v>
      </c>
      <c r="EL3281" t="s">
        <v>21</v>
      </c>
      <c r="EM3281" t="s">
        <v>22</v>
      </c>
      <c r="EO3281" t="s">
        <v>3</v>
      </c>
      <c r="EQ3281">
        <v>2097152</v>
      </c>
      <c r="ER3281">
        <v>426.58</v>
      </c>
      <c r="ES3281">
        <v>112.32</v>
      </c>
      <c r="ET3281">
        <v>8.99</v>
      </c>
      <c r="EU3281">
        <v>0.13</v>
      </c>
      <c r="EV3281">
        <v>305.27</v>
      </c>
      <c r="EW3281">
        <v>0.42</v>
      </c>
      <c r="EX3281">
        <v>0</v>
      </c>
      <c r="EY3281">
        <v>0</v>
      </c>
      <c r="FQ3281">
        <v>0</v>
      </c>
      <c r="FR3281">
        <v>0</v>
      </c>
      <c r="FS3281">
        <v>0</v>
      </c>
      <c r="FX3281">
        <v>70</v>
      </c>
      <c r="FY3281">
        <v>10</v>
      </c>
      <c r="GA3281" t="s">
        <v>3</v>
      </c>
      <c r="GD3281">
        <v>0</v>
      </c>
      <c r="GF3281">
        <v>94825724</v>
      </c>
      <c r="GG3281">
        <v>2</v>
      </c>
      <c r="GH3281">
        <v>1</v>
      </c>
      <c r="GI3281">
        <v>-2</v>
      </c>
      <c r="GJ3281">
        <v>0</v>
      </c>
      <c r="GK3281">
        <f>ROUND(R3281*(R12)/100,2)</f>
        <v>0.03</v>
      </c>
      <c r="GL3281">
        <f t="shared" si="2487"/>
        <v>0</v>
      </c>
      <c r="GM3281">
        <f t="shared" si="2488"/>
        <v>134.19</v>
      </c>
      <c r="GN3281">
        <f t="shared" si="2489"/>
        <v>0</v>
      </c>
      <c r="GO3281">
        <f t="shared" si="2490"/>
        <v>0</v>
      </c>
      <c r="GP3281">
        <f t="shared" si="2491"/>
        <v>134.19</v>
      </c>
      <c r="GR3281">
        <v>0</v>
      </c>
      <c r="GS3281">
        <v>3</v>
      </c>
      <c r="GT3281">
        <v>0</v>
      </c>
      <c r="GU3281" t="s">
        <v>3</v>
      </c>
      <c r="GV3281">
        <f t="shared" si="2492"/>
        <v>0</v>
      </c>
      <c r="GW3281">
        <v>1</v>
      </c>
      <c r="GX3281">
        <f t="shared" si="2493"/>
        <v>0</v>
      </c>
      <c r="HA3281">
        <v>0</v>
      </c>
      <c r="HB3281">
        <v>0</v>
      </c>
      <c r="HC3281">
        <f t="shared" si="2494"/>
        <v>0</v>
      </c>
      <c r="HE3281" t="s">
        <v>3</v>
      </c>
      <c r="HF3281" t="s">
        <v>3</v>
      </c>
      <c r="HM3281" t="s">
        <v>3</v>
      </c>
      <c r="HN3281" t="s">
        <v>3</v>
      </c>
      <c r="HO3281" t="s">
        <v>3</v>
      </c>
      <c r="HP3281" t="s">
        <v>3</v>
      </c>
      <c r="HQ3281" t="s">
        <v>3</v>
      </c>
      <c r="HS3281">
        <v>0</v>
      </c>
      <c r="IK3281">
        <v>0</v>
      </c>
    </row>
    <row r="3282" spans="1:245" x14ac:dyDescent="0.2">
      <c r="A3282">
        <v>17</v>
      </c>
      <c r="B3282">
        <v>1</v>
      </c>
      <c r="C3282">
        <f>ROW(SmtRes!A1050)</f>
        <v>1050</v>
      </c>
      <c r="D3282">
        <f>ROW(EtalonRes!A1050)</f>
        <v>1050</v>
      </c>
      <c r="E3282" t="s">
        <v>727</v>
      </c>
      <c r="F3282" t="s">
        <v>232</v>
      </c>
      <c r="G3282" t="s">
        <v>233</v>
      </c>
      <c r="H3282" t="s">
        <v>26</v>
      </c>
      <c r="I3282">
        <f>ROUND(2/100,9)</f>
        <v>0.02</v>
      </c>
      <c r="J3282">
        <v>0</v>
      </c>
      <c r="K3282">
        <f>ROUND(2/100,9)</f>
        <v>0.02</v>
      </c>
      <c r="O3282">
        <f t="shared" si="2456"/>
        <v>284.27</v>
      </c>
      <c r="P3282">
        <f t="shared" si="2457"/>
        <v>0</v>
      </c>
      <c r="Q3282">
        <f t="shared" si="2458"/>
        <v>119.88</v>
      </c>
      <c r="R3282">
        <f t="shared" si="2459"/>
        <v>60.81</v>
      </c>
      <c r="S3282">
        <f t="shared" si="2460"/>
        <v>164.39</v>
      </c>
      <c r="T3282">
        <f t="shared" si="2461"/>
        <v>0</v>
      </c>
      <c r="U3282">
        <f t="shared" si="2462"/>
        <v>0.28000000000000003</v>
      </c>
      <c r="V3282">
        <f t="shared" si="2463"/>
        <v>0</v>
      </c>
      <c r="W3282">
        <f t="shared" si="2464"/>
        <v>0</v>
      </c>
      <c r="X3282">
        <f t="shared" si="2465"/>
        <v>115.07</v>
      </c>
      <c r="Y3282">
        <f t="shared" si="2466"/>
        <v>16.440000000000001</v>
      </c>
      <c r="AA3282">
        <v>35364244</v>
      </c>
      <c r="AB3282">
        <f t="shared" si="2467"/>
        <v>14213.53</v>
      </c>
      <c r="AC3282">
        <f t="shared" si="2468"/>
        <v>0</v>
      </c>
      <c r="AD3282">
        <f t="shared" si="2469"/>
        <v>5993.85</v>
      </c>
      <c r="AE3282">
        <f t="shared" si="2470"/>
        <v>3040.45</v>
      </c>
      <c r="AF3282">
        <f t="shared" si="2471"/>
        <v>8219.68</v>
      </c>
      <c r="AG3282">
        <f t="shared" si="2472"/>
        <v>0</v>
      </c>
      <c r="AH3282">
        <f t="shared" si="2473"/>
        <v>14</v>
      </c>
      <c r="AI3282">
        <f t="shared" si="2474"/>
        <v>0</v>
      </c>
      <c r="AJ3282">
        <f t="shared" si="2475"/>
        <v>0</v>
      </c>
      <c r="AK3282">
        <v>14213.53</v>
      </c>
      <c r="AL3282">
        <v>0</v>
      </c>
      <c r="AM3282">
        <v>5993.85</v>
      </c>
      <c r="AN3282">
        <v>3040.45</v>
      </c>
      <c r="AO3282">
        <v>8219.68</v>
      </c>
      <c r="AP3282">
        <v>0</v>
      </c>
      <c r="AQ3282">
        <v>14</v>
      </c>
      <c r="AR3282">
        <v>0</v>
      </c>
      <c r="AS3282">
        <v>0</v>
      </c>
      <c r="AT3282">
        <v>70</v>
      </c>
      <c r="AU3282">
        <v>10</v>
      </c>
      <c r="AV3282">
        <v>1</v>
      </c>
      <c r="AW3282">
        <v>1</v>
      </c>
      <c r="AZ3282">
        <v>1</v>
      </c>
      <c r="BA3282">
        <v>1</v>
      </c>
      <c r="BB3282">
        <v>1</v>
      </c>
      <c r="BC3282">
        <v>1</v>
      </c>
      <c r="BD3282" t="s">
        <v>3</v>
      </c>
      <c r="BE3282" t="s">
        <v>3</v>
      </c>
      <c r="BF3282" t="s">
        <v>3</v>
      </c>
      <c r="BG3282" t="s">
        <v>3</v>
      </c>
      <c r="BH3282">
        <v>0</v>
      </c>
      <c r="BI3282">
        <v>4</v>
      </c>
      <c r="BJ3282" t="s">
        <v>234</v>
      </c>
      <c r="BM3282">
        <v>0</v>
      </c>
      <c r="BN3282">
        <v>0</v>
      </c>
      <c r="BO3282" t="s">
        <v>3</v>
      </c>
      <c r="BP3282">
        <v>0</v>
      </c>
      <c r="BQ3282">
        <v>1</v>
      </c>
      <c r="BR3282">
        <v>0</v>
      </c>
      <c r="BS3282">
        <v>1</v>
      </c>
      <c r="BT3282">
        <v>1</v>
      </c>
      <c r="BU3282">
        <v>1</v>
      </c>
      <c r="BV3282">
        <v>1</v>
      </c>
      <c r="BW3282">
        <v>1</v>
      </c>
      <c r="BX3282">
        <v>1</v>
      </c>
      <c r="BY3282" t="s">
        <v>3</v>
      </c>
      <c r="BZ3282">
        <v>70</v>
      </c>
      <c r="CA3282">
        <v>10</v>
      </c>
      <c r="CB3282" t="s">
        <v>3</v>
      </c>
      <c r="CE3282">
        <v>0</v>
      </c>
      <c r="CF3282">
        <v>0</v>
      </c>
      <c r="CG3282">
        <v>0</v>
      </c>
      <c r="CM3282">
        <v>0</v>
      </c>
      <c r="CN3282" t="s">
        <v>3</v>
      </c>
      <c r="CO3282">
        <v>0</v>
      </c>
      <c r="CP3282">
        <f t="shared" si="2476"/>
        <v>284.27</v>
      </c>
      <c r="CQ3282">
        <f t="shared" si="2477"/>
        <v>0</v>
      </c>
      <c r="CR3282">
        <f t="shared" si="2478"/>
        <v>5993.85</v>
      </c>
      <c r="CS3282">
        <f t="shared" si="2479"/>
        <v>3040.45</v>
      </c>
      <c r="CT3282">
        <f t="shared" si="2480"/>
        <v>8219.68</v>
      </c>
      <c r="CU3282">
        <f t="shared" si="2481"/>
        <v>0</v>
      </c>
      <c r="CV3282">
        <f t="shared" si="2482"/>
        <v>14</v>
      </c>
      <c r="CW3282">
        <f t="shared" si="2483"/>
        <v>0</v>
      </c>
      <c r="CX3282">
        <f t="shared" si="2484"/>
        <v>0</v>
      </c>
      <c r="CY3282">
        <f t="shared" si="2485"/>
        <v>115.07299999999999</v>
      </c>
      <c r="CZ3282">
        <f t="shared" si="2486"/>
        <v>16.439</v>
      </c>
      <c r="DC3282" t="s">
        <v>3</v>
      </c>
      <c r="DD3282" t="s">
        <v>3</v>
      </c>
      <c r="DE3282" t="s">
        <v>3</v>
      </c>
      <c r="DF3282" t="s">
        <v>3</v>
      </c>
      <c r="DG3282" t="s">
        <v>3</v>
      </c>
      <c r="DH3282" t="s">
        <v>3</v>
      </c>
      <c r="DI3282" t="s">
        <v>3</v>
      </c>
      <c r="DJ3282" t="s">
        <v>3</v>
      </c>
      <c r="DK3282" t="s">
        <v>3</v>
      </c>
      <c r="DL3282" t="s">
        <v>3</v>
      </c>
      <c r="DM3282" t="s">
        <v>3</v>
      </c>
      <c r="DN3282">
        <v>0</v>
      </c>
      <c r="DO3282">
        <v>0</v>
      </c>
      <c r="DP3282">
        <v>1</v>
      </c>
      <c r="DQ3282">
        <v>1</v>
      </c>
      <c r="DU3282">
        <v>1003</v>
      </c>
      <c r="DV3282" t="s">
        <v>26</v>
      </c>
      <c r="DW3282" t="s">
        <v>26</v>
      </c>
      <c r="DX3282">
        <v>100</v>
      </c>
      <c r="DZ3282" t="s">
        <v>3</v>
      </c>
      <c r="EA3282" t="s">
        <v>3</v>
      </c>
      <c r="EB3282" t="s">
        <v>3</v>
      </c>
      <c r="EC3282" t="s">
        <v>3</v>
      </c>
      <c r="EE3282">
        <v>35096056</v>
      </c>
      <c r="EF3282">
        <v>1</v>
      </c>
      <c r="EG3282" t="s">
        <v>20</v>
      </c>
      <c r="EH3282">
        <v>0</v>
      </c>
      <c r="EI3282" t="s">
        <v>3</v>
      </c>
      <c r="EJ3282">
        <v>4</v>
      </c>
      <c r="EK3282">
        <v>0</v>
      </c>
      <c r="EL3282" t="s">
        <v>21</v>
      </c>
      <c r="EM3282" t="s">
        <v>22</v>
      </c>
      <c r="EO3282" t="s">
        <v>3</v>
      </c>
      <c r="EQ3282">
        <v>2097152</v>
      </c>
      <c r="ER3282">
        <v>14213.53</v>
      </c>
      <c r="ES3282">
        <v>0</v>
      </c>
      <c r="ET3282">
        <v>5993.85</v>
      </c>
      <c r="EU3282">
        <v>3040.45</v>
      </c>
      <c r="EV3282">
        <v>8219.68</v>
      </c>
      <c r="EW3282">
        <v>14</v>
      </c>
      <c r="EX3282">
        <v>0</v>
      </c>
      <c r="EY3282">
        <v>0</v>
      </c>
      <c r="FQ3282">
        <v>0</v>
      </c>
      <c r="FR3282">
        <v>0</v>
      </c>
      <c r="FS3282">
        <v>0</v>
      </c>
      <c r="FX3282">
        <v>70</v>
      </c>
      <c r="FY3282">
        <v>10</v>
      </c>
      <c r="GA3282" t="s">
        <v>3</v>
      </c>
      <c r="GD3282">
        <v>0</v>
      </c>
      <c r="GF3282">
        <v>-140188742</v>
      </c>
      <c r="GG3282">
        <v>2</v>
      </c>
      <c r="GH3282">
        <v>1</v>
      </c>
      <c r="GI3282">
        <v>-2</v>
      </c>
      <c r="GJ3282">
        <v>0</v>
      </c>
      <c r="GK3282">
        <f>ROUND(R3282*(R12)/100,2)</f>
        <v>65.67</v>
      </c>
      <c r="GL3282">
        <f t="shared" si="2487"/>
        <v>0</v>
      </c>
      <c r="GM3282">
        <f t="shared" si="2488"/>
        <v>481.45</v>
      </c>
      <c r="GN3282">
        <f t="shared" si="2489"/>
        <v>0</v>
      </c>
      <c r="GO3282">
        <f t="shared" si="2490"/>
        <v>0</v>
      </c>
      <c r="GP3282">
        <f t="shared" si="2491"/>
        <v>481.45</v>
      </c>
      <c r="GR3282">
        <v>0</v>
      </c>
      <c r="GS3282">
        <v>3</v>
      </c>
      <c r="GT3282">
        <v>0</v>
      </c>
      <c r="GU3282" t="s">
        <v>3</v>
      </c>
      <c r="GV3282">
        <f t="shared" si="2492"/>
        <v>0</v>
      </c>
      <c r="GW3282">
        <v>1</v>
      </c>
      <c r="GX3282">
        <f t="shared" si="2493"/>
        <v>0</v>
      </c>
      <c r="HA3282">
        <v>0</v>
      </c>
      <c r="HB3282">
        <v>0</v>
      </c>
      <c r="HC3282">
        <f t="shared" si="2494"/>
        <v>0</v>
      </c>
      <c r="HE3282" t="s">
        <v>3</v>
      </c>
      <c r="HF3282" t="s">
        <v>3</v>
      </c>
      <c r="HM3282" t="s">
        <v>3</v>
      </c>
      <c r="HN3282" t="s">
        <v>3</v>
      </c>
      <c r="HO3282" t="s">
        <v>3</v>
      </c>
      <c r="HP3282" t="s">
        <v>3</v>
      </c>
      <c r="HQ3282" t="s">
        <v>3</v>
      </c>
      <c r="HS3282">
        <v>0</v>
      </c>
      <c r="IK3282">
        <v>0</v>
      </c>
    </row>
    <row r="3283" spans="1:245" x14ac:dyDescent="0.2">
      <c r="A3283">
        <v>17</v>
      </c>
      <c r="B3283">
        <v>1</v>
      </c>
      <c r="E3283" t="s">
        <v>728</v>
      </c>
      <c r="F3283" t="s">
        <v>236</v>
      </c>
      <c r="G3283" t="s">
        <v>237</v>
      </c>
      <c r="H3283" t="s">
        <v>35</v>
      </c>
      <c r="I3283">
        <v>2E-3</v>
      </c>
      <c r="J3283">
        <v>0</v>
      </c>
      <c r="K3283">
        <v>2E-3</v>
      </c>
      <c r="O3283">
        <f t="shared" si="2456"/>
        <v>199.72</v>
      </c>
      <c r="P3283">
        <f t="shared" si="2457"/>
        <v>199.72</v>
      </c>
      <c r="Q3283">
        <f t="shared" si="2458"/>
        <v>0</v>
      </c>
      <c r="R3283">
        <f t="shared" si="2459"/>
        <v>0</v>
      </c>
      <c r="S3283">
        <f t="shared" si="2460"/>
        <v>0</v>
      </c>
      <c r="T3283">
        <f t="shared" si="2461"/>
        <v>0</v>
      </c>
      <c r="U3283">
        <f t="shared" si="2462"/>
        <v>0</v>
      </c>
      <c r="V3283">
        <f t="shared" si="2463"/>
        <v>0</v>
      </c>
      <c r="W3283">
        <f t="shared" si="2464"/>
        <v>0</v>
      </c>
      <c r="X3283">
        <f t="shared" si="2465"/>
        <v>0</v>
      </c>
      <c r="Y3283">
        <f t="shared" si="2466"/>
        <v>0</v>
      </c>
      <c r="AA3283">
        <v>35364244</v>
      </c>
      <c r="AB3283">
        <f t="shared" si="2467"/>
        <v>99860.32</v>
      </c>
      <c r="AC3283">
        <f t="shared" si="2468"/>
        <v>99860.32</v>
      </c>
      <c r="AD3283">
        <f t="shared" si="2469"/>
        <v>0</v>
      </c>
      <c r="AE3283">
        <f t="shared" si="2470"/>
        <v>0</v>
      </c>
      <c r="AF3283">
        <f t="shared" si="2471"/>
        <v>0</v>
      </c>
      <c r="AG3283">
        <f t="shared" si="2472"/>
        <v>0</v>
      </c>
      <c r="AH3283">
        <f t="shared" si="2473"/>
        <v>0</v>
      </c>
      <c r="AI3283">
        <f t="shared" si="2474"/>
        <v>0</v>
      </c>
      <c r="AJ3283">
        <f t="shared" si="2475"/>
        <v>0</v>
      </c>
      <c r="AK3283">
        <v>99860.32</v>
      </c>
      <c r="AL3283">
        <v>99860.32</v>
      </c>
      <c r="AM3283">
        <v>0</v>
      </c>
      <c r="AN3283">
        <v>0</v>
      </c>
      <c r="AO3283">
        <v>0</v>
      </c>
      <c r="AP3283">
        <v>0</v>
      </c>
      <c r="AQ3283">
        <v>0</v>
      </c>
      <c r="AR3283">
        <v>0</v>
      </c>
      <c r="AS3283">
        <v>0</v>
      </c>
      <c r="AT3283">
        <v>70</v>
      </c>
      <c r="AU3283">
        <v>10</v>
      </c>
      <c r="AV3283">
        <v>1</v>
      </c>
      <c r="AW3283">
        <v>1</v>
      </c>
      <c r="AZ3283">
        <v>1</v>
      </c>
      <c r="BA3283">
        <v>1</v>
      </c>
      <c r="BB3283">
        <v>1</v>
      </c>
      <c r="BC3283">
        <v>1</v>
      </c>
      <c r="BD3283" t="s">
        <v>3</v>
      </c>
      <c r="BE3283" t="s">
        <v>3</v>
      </c>
      <c r="BF3283" t="s">
        <v>3</v>
      </c>
      <c r="BG3283" t="s">
        <v>3</v>
      </c>
      <c r="BH3283">
        <v>3</v>
      </c>
      <c r="BI3283">
        <v>4</v>
      </c>
      <c r="BJ3283" t="s">
        <v>238</v>
      </c>
      <c r="BM3283">
        <v>0</v>
      </c>
      <c r="BN3283">
        <v>0</v>
      </c>
      <c r="BO3283" t="s">
        <v>3</v>
      </c>
      <c r="BP3283">
        <v>0</v>
      </c>
      <c r="BQ3283">
        <v>1</v>
      </c>
      <c r="BR3283">
        <v>0</v>
      </c>
      <c r="BS3283">
        <v>1</v>
      </c>
      <c r="BT3283">
        <v>1</v>
      </c>
      <c r="BU3283">
        <v>1</v>
      </c>
      <c r="BV3283">
        <v>1</v>
      </c>
      <c r="BW3283">
        <v>1</v>
      </c>
      <c r="BX3283">
        <v>1</v>
      </c>
      <c r="BY3283" t="s">
        <v>3</v>
      </c>
      <c r="BZ3283">
        <v>70</v>
      </c>
      <c r="CA3283">
        <v>10</v>
      </c>
      <c r="CB3283" t="s">
        <v>3</v>
      </c>
      <c r="CE3283">
        <v>0</v>
      </c>
      <c r="CF3283">
        <v>0</v>
      </c>
      <c r="CG3283">
        <v>0</v>
      </c>
      <c r="CM3283">
        <v>0</v>
      </c>
      <c r="CN3283" t="s">
        <v>3</v>
      </c>
      <c r="CO3283">
        <v>0</v>
      </c>
      <c r="CP3283">
        <f t="shared" si="2476"/>
        <v>199.72</v>
      </c>
      <c r="CQ3283">
        <f t="shared" si="2477"/>
        <v>99860.32</v>
      </c>
      <c r="CR3283">
        <f t="shared" si="2478"/>
        <v>0</v>
      </c>
      <c r="CS3283">
        <f t="shared" si="2479"/>
        <v>0</v>
      </c>
      <c r="CT3283">
        <f t="shared" si="2480"/>
        <v>0</v>
      </c>
      <c r="CU3283">
        <f t="shared" si="2481"/>
        <v>0</v>
      </c>
      <c r="CV3283">
        <f t="shared" si="2482"/>
        <v>0</v>
      </c>
      <c r="CW3283">
        <f t="shared" si="2483"/>
        <v>0</v>
      </c>
      <c r="CX3283">
        <f t="shared" si="2484"/>
        <v>0</v>
      </c>
      <c r="CY3283">
        <f t="shared" si="2485"/>
        <v>0</v>
      </c>
      <c r="CZ3283">
        <f t="shared" si="2486"/>
        <v>0</v>
      </c>
      <c r="DC3283" t="s">
        <v>3</v>
      </c>
      <c r="DD3283" t="s">
        <v>3</v>
      </c>
      <c r="DE3283" t="s">
        <v>3</v>
      </c>
      <c r="DF3283" t="s">
        <v>3</v>
      </c>
      <c r="DG3283" t="s">
        <v>3</v>
      </c>
      <c r="DH3283" t="s">
        <v>3</v>
      </c>
      <c r="DI3283" t="s">
        <v>3</v>
      </c>
      <c r="DJ3283" t="s">
        <v>3</v>
      </c>
      <c r="DK3283" t="s">
        <v>3</v>
      </c>
      <c r="DL3283" t="s">
        <v>3</v>
      </c>
      <c r="DM3283" t="s">
        <v>3</v>
      </c>
      <c r="DN3283">
        <v>0</v>
      </c>
      <c r="DO3283">
        <v>0</v>
      </c>
      <c r="DP3283">
        <v>1</v>
      </c>
      <c r="DQ3283">
        <v>1</v>
      </c>
      <c r="DU3283">
        <v>1003</v>
      </c>
      <c r="DV3283" t="s">
        <v>35</v>
      </c>
      <c r="DW3283" t="s">
        <v>35</v>
      </c>
      <c r="DX3283">
        <v>1000</v>
      </c>
      <c r="DZ3283" t="s">
        <v>3</v>
      </c>
      <c r="EA3283" t="s">
        <v>3</v>
      </c>
      <c r="EB3283" t="s">
        <v>3</v>
      </c>
      <c r="EC3283" t="s">
        <v>3</v>
      </c>
      <c r="EE3283">
        <v>35096056</v>
      </c>
      <c r="EF3283">
        <v>1</v>
      </c>
      <c r="EG3283" t="s">
        <v>20</v>
      </c>
      <c r="EH3283">
        <v>0</v>
      </c>
      <c r="EI3283" t="s">
        <v>3</v>
      </c>
      <c r="EJ3283">
        <v>4</v>
      </c>
      <c r="EK3283">
        <v>0</v>
      </c>
      <c r="EL3283" t="s">
        <v>21</v>
      </c>
      <c r="EM3283" t="s">
        <v>22</v>
      </c>
      <c r="EO3283" t="s">
        <v>3</v>
      </c>
      <c r="EQ3283">
        <v>2097152</v>
      </c>
      <c r="ER3283">
        <v>99860.32</v>
      </c>
      <c r="ES3283">
        <v>99860.32</v>
      </c>
      <c r="ET3283">
        <v>0</v>
      </c>
      <c r="EU3283">
        <v>0</v>
      </c>
      <c r="EV3283">
        <v>0</v>
      </c>
      <c r="EW3283">
        <v>0</v>
      </c>
      <c r="EX3283">
        <v>0</v>
      </c>
      <c r="EY3283">
        <v>0</v>
      </c>
      <c r="FQ3283">
        <v>0</v>
      </c>
      <c r="FR3283">
        <v>0</v>
      </c>
      <c r="FS3283">
        <v>0</v>
      </c>
      <c r="FX3283">
        <v>70</v>
      </c>
      <c r="FY3283">
        <v>10</v>
      </c>
      <c r="GA3283" t="s">
        <v>3</v>
      </c>
      <c r="GD3283">
        <v>0</v>
      </c>
      <c r="GF3283">
        <v>2077141205</v>
      </c>
      <c r="GG3283">
        <v>2</v>
      </c>
      <c r="GH3283">
        <v>1</v>
      </c>
      <c r="GI3283">
        <v>-2</v>
      </c>
      <c r="GJ3283">
        <v>0</v>
      </c>
      <c r="GK3283">
        <f>ROUND(R3283*(R12)/100,2)</f>
        <v>0</v>
      </c>
      <c r="GL3283">
        <f t="shared" si="2487"/>
        <v>0</v>
      </c>
      <c r="GM3283">
        <f t="shared" si="2488"/>
        <v>199.72</v>
      </c>
      <c r="GN3283">
        <f t="shared" si="2489"/>
        <v>0</v>
      </c>
      <c r="GO3283">
        <f t="shared" si="2490"/>
        <v>0</v>
      </c>
      <c r="GP3283">
        <f t="shared" si="2491"/>
        <v>199.72</v>
      </c>
      <c r="GR3283">
        <v>0</v>
      </c>
      <c r="GS3283">
        <v>3</v>
      </c>
      <c r="GT3283">
        <v>0</v>
      </c>
      <c r="GU3283" t="s">
        <v>3</v>
      </c>
      <c r="GV3283">
        <f t="shared" si="2492"/>
        <v>0</v>
      </c>
      <c r="GW3283">
        <v>1</v>
      </c>
      <c r="GX3283">
        <f t="shared" si="2493"/>
        <v>0</v>
      </c>
      <c r="HA3283">
        <v>0</v>
      </c>
      <c r="HB3283">
        <v>0</v>
      </c>
      <c r="HC3283">
        <f t="shared" si="2494"/>
        <v>0</v>
      </c>
      <c r="HE3283" t="s">
        <v>3</v>
      </c>
      <c r="HF3283" t="s">
        <v>3</v>
      </c>
      <c r="HM3283" t="s">
        <v>3</v>
      </c>
      <c r="HN3283" t="s">
        <v>3</v>
      </c>
      <c r="HO3283" t="s">
        <v>3</v>
      </c>
      <c r="HP3283" t="s">
        <v>3</v>
      </c>
      <c r="HQ3283" t="s">
        <v>3</v>
      </c>
      <c r="HS3283">
        <v>0</v>
      </c>
      <c r="IK3283">
        <v>0</v>
      </c>
    </row>
    <row r="3284" spans="1:245" x14ac:dyDescent="0.2">
      <c r="A3284">
        <v>17</v>
      </c>
      <c r="B3284">
        <v>1</v>
      </c>
      <c r="E3284" t="s">
        <v>729</v>
      </c>
      <c r="F3284" t="s">
        <v>240</v>
      </c>
      <c r="G3284" t="s">
        <v>241</v>
      </c>
      <c r="H3284" t="s">
        <v>242</v>
      </c>
      <c r="I3284">
        <f>ROUND(6/1000,9)</f>
        <v>6.0000000000000001E-3</v>
      </c>
      <c r="J3284">
        <v>0</v>
      </c>
      <c r="K3284">
        <f>ROUND(6/1000,9)</f>
        <v>6.0000000000000001E-3</v>
      </c>
      <c r="O3284">
        <f t="shared" si="2456"/>
        <v>433.02</v>
      </c>
      <c r="P3284">
        <f t="shared" si="2457"/>
        <v>433.02</v>
      </c>
      <c r="Q3284">
        <f t="shared" si="2458"/>
        <v>0</v>
      </c>
      <c r="R3284">
        <f t="shared" si="2459"/>
        <v>0</v>
      </c>
      <c r="S3284">
        <f t="shared" si="2460"/>
        <v>0</v>
      </c>
      <c r="T3284">
        <f t="shared" si="2461"/>
        <v>0</v>
      </c>
      <c r="U3284">
        <f t="shared" si="2462"/>
        <v>0</v>
      </c>
      <c r="V3284">
        <f t="shared" si="2463"/>
        <v>0</v>
      </c>
      <c r="W3284">
        <f t="shared" si="2464"/>
        <v>0</v>
      </c>
      <c r="X3284">
        <f t="shared" si="2465"/>
        <v>0</v>
      </c>
      <c r="Y3284">
        <f t="shared" si="2466"/>
        <v>0</v>
      </c>
      <c r="AA3284">
        <v>35364244</v>
      </c>
      <c r="AB3284">
        <f t="shared" si="2467"/>
        <v>72169.899999999994</v>
      </c>
      <c r="AC3284">
        <f t="shared" si="2468"/>
        <v>72169.899999999994</v>
      </c>
      <c r="AD3284">
        <f t="shared" si="2469"/>
        <v>0</v>
      </c>
      <c r="AE3284">
        <f t="shared" si="2470"/>
        <v>0</v>
      </c>
      <c r="AF3284">
        <f t="shared" si="2471"/>
        <v>0</v>
      </c>
      <c r="AG3284">
        <f t="shared" si="2472"/>
        <v>0</v>
      </c>
      <c r="AH3284">
        <f t="shared" si="2473"/>
        <v>0</v>
      </c>
      <c r="AI3284">
        <f t="shared" si="2474"/>
        <v>0</v>
      </c>
      <c r="AJ3284">
        <f t="shared" si="2475"/>
        <v>0</v>
      </c>
      <c r="AK3284">
        <v>72169.899999999994</v>
      </c>
      <c r="AL3284">
        <v>72169.899999999994</v>
      </c>
      <c r="AM3284">
        <v>0</v>
      </c>
      <c r="AN3284">
        <v>0</v>
      </c>
      <c r="AO3284">
        <v>0</v>
      </c>
      <c r="AP3284">
        <v>0</v>
      </c>
      <c r="AQ3284">
        <v>0</v>
      </c>
      <c r="AR3284">
        <v>0</v>
      </c>
      <c r="AS3284">
        <v>0</v>
      </c>
      <c r="AT3284">
        <v>70</v>
      </c>
      <c r="AU3284">
        <v>10</v>
      </c>
      <c r="AV3284">
        <v>1</v>
      </c>
      <c r="AW3284">
        <v>1</v>
      </c>
      <c r="AZ3284">
        <v>1</v>
      </c>
      <c r="BA3284">
        <v>1</v>
      </c>
      <c r="BB3284">
        <v>1</v>
      </c>
      <c r="BC3284">
        <v>1</v>
      </c>
      <c r="BD3284" t="s">
        <v>3</v>
      </c>
      <c r="BE3284" t="s">
        <v>3</v>
      </c>
      <c r="BF3284" t="s">
        <v>3</v>
      </c>
      <c r="BG3284" t="s">
        <v>3</v>
      </c>
      <c r="BH3284">
        <v>3</v>
      </c>
      <c r="BI3284">
        <v>4</v>
      </c>
      <c r="BJ3284" t="s">
        <v>243</v>
      </c>
      <c r="BM3284">
        <v>0</v>
      </c>
      <c r="BN3284">
        <v>0</v>
      </c>
      <c r="BO3284" t="s">
        <v>3</v>
      </c>
      <c r="BP3284">
        <v>0</v>
      </c>
      <c r="BQ3284">
        <v>1</v>
      </c>
      <c r="BR3284">
        <v>0</v>
      </c>
      <c r="BS3284">
        <v>1</v>
      </c>
      <c r="BT3284">
        <v>1</v>
      </c>
      <c r="BU3284">
        <v>1</v>
      </c>
      <c r="BV3284">
        <v>1</v>
      </c>
      <c r="BW3284">
        <v>1</v>
      </c>
      <c r="BX3284">
        <v>1</v>
      </c>
      <c r="BY3284" t="s">
        <v>3</v>
      </c>
      <c r="BZ3284">
        <v>70</v>
      </c>
      <c r="CA3284">
        <v>10</v>
      </c>
      <c r="CB3284" t="s">
        <v>3</v>
      </c>
      <c r="CE3284">
        <v>0</v>
      </c>
      <c r="CF3284">
        <v>0</v>
      </c>
      <c r="CG3284">
        <v>0</v>
      </c>
      <c r="CM3284">
        <v>0</v>
      </c>
      <c r="CN3284" t="s">
        <v>3</v>
      </c>
      <c r="CO3284">
        <v>0</v>
      </c>
      <c r="CP3284">
        <f t="shared" si="2476"/>
        <v>433.02</v>
      </c>
      <c r="CQ3284">
        <f t="shared" si="2477"/>
        <v>72169.899999999994</v>
      </c>
      <c r="CR3284">
        <f t="shared" si="2478"/>
        <v>0</v>
      </c>
      <c r="CS3284">
        <f t="shared" si="2479"/>
        <v>0</v>
      </c>
      <c r="CT3284">
        <f t="shared" si="2480"/>
        <v>0</v>
      </c>
      <c r="CU3284">
        <f t="shared" si="2481"/>
        <v>0</v>
      </c>
      <c r="CV3284">
        <f t="shared" si="2482"/>
        <v>0</v>
      </c>
      <c r="CW3284">
        <f t="shared" si="2483"/>
        <v>0</v>
      </c>
      <c r="CX3284">
        <f t="shared" si="2484"/>
        <v>0</v>
      </c>
      <c r="CY3284">
        <f t="shared" si="2485"/>
        <v>0</v>
      </c>
      <c r="CZ3284">
        <f t="shared" si="2486"/>
        <v>0</v>
      </c>
      <c r="DC3284" t="s">
        <v>3</v>
      </c>
      <c r="DD3284" t="s">
        <v>3</v>
      </c>
      <c r="DE3284" t="s">
        <v>3</v>
      </c>
      <c r="DF3284" t="s">
        <v>3</v>
      </c>
      <c r="DG3284" t="s">
        <v>3</v>
      </c>
      <c r="DH3284" t="s">
        <v>3</v>
      </c>
      <c r="DI3284" t="s">
        <v>3</v>
      </c>
      <c r="DJ3284" t="s">
        <v>3</v>
      </c>
      <c r="DK3284" t="s">
        <v>3</v>
      </c>
      <c r="DL3284" t="s">
        <v>3</v>
      </c>
      <c r="DM3284" t="s">
        <v>3</v>
      </c>
      <c r="DN3284">
        <v>0</v>
      </c>
      <c r="DO3284">
        <v>0</v>
      </c>
      <c r="DP3284">
        <v>1</v>
      </c>
      <c r="DQ3284">
        <v>1</v>
      </c>
      <c r="DU3284">
        <v>1010</v>
      </c>
      <c r="DV3284" t="s">
        <v>242</v>
      </c>
      <c r="DW3284" t="s">
        <v>242</v>
      </c>
      <c r="DX3284">
        <v>1000</v>
      </c>
      <c r="DZ3284" t="s">
        <v>3</v>
      </c>
      <c r="EA3284" t="s">
        <v>3</v>
      </c>
      <c r="EB3284" t="s">
        <v>3</v>
      </c>
      <c r="EC3284" t="s">
        <v>3</v>
      </c>
      <c r="EE3284">
        <v>35096056</v>
      </c>
      <c r="EF3284">
        <v>1</v>
      </c>
      <c r="EG3284" t="s">
        <v>20</v>
      </c>
      <c r="EH3284">
        <v>0</v>
      </c>
      <c r="EI3284" t="s">
        <v>3</v>
      </c>
      <c r="EJ3284">
        <v>4</v>
      </c>
      <c r="EK3284">
        <v>0</v>
      </c>
      <c r="EL3284" t="s">
        <v>21</v>
      </c>
      <c r="EM3284" t="s">
        <v>22</v>
      </c>
      <c r="EO3284" t="s">
        <v>3</v>
      </c>
      <c r="EQ3284">
        <v>2097152</v>
      </c>
      <c r="ER3284">
        <v>72169.899999999994</v>
      </c>
      <c r="ES3284">
        <v>72169.899999999994</v>
      </c>
      <c r="ET3284">
        <v>0</v>
      </c>
      <c r="EU3284">
        <v>0</v>
      </c>
      <c r="EV3284">
        <v>0</v>
      </c>
      <c r="EW3284">
        <v>0</v>
      </c>
      <c r="EX3284">
        <v>0</v>
      </c>
      <c r="EY3284">
        <v>0</v>
      </c>
      <c r="FQ3284">
        <v>0</v>
      </c>
      <c r="FR3284">
        <v>0</v>
      </c>
      <c r="FS3284">
        <v>0</v>
      </c>
      <c r="FX3284">
        <v>70</v>
      </c>
      <c r="FY3284">
        <v>10</v>
      </c>
      <c r="GA3284" t="s">
        <v>3</v>
      </c>
      <c r="GD3284">
        <v>0</v>
      </c>
      <c r="GF3284">
        <v>653953554</v>
      </c>
      <c r="GG3284">
        <v>2</v>
      </c>
      <c r="GH3284">
        <v>1</v>
      </c>
      <c r="GI3284">
        <v>-2</v>
      </c>
      <c r="GJ3284">
        <v>0</v>
      </c>
      <c r="GK3284">
        <f>ROUND(R3284*(R12)/100,2)</f>
        <v>0</v>
      </c>
      <c r="GL3284">
        <f t="shared" si="2487"/>
        <v>0</v>
      </c>
      <c r="GM3284">
        <f t="shared" si="2488"/>
        <v>433.02</v>
      </c>
      <c r="GN3284">
        <f t="shared" si="2489"/>
        <v>0</v>
      </c>
      <c r="GO3284">
        <f t="shared" si="2490"/>
        <v>0</v>
      </c>
      <c r="GP3284">
        <f t="shared" si="2491"/>
        <v>433.02</v>
      </c>
      <c r="GR3284">
        <v>0</v>
      </c>
      <c r="GS3284">
        <v>3</v>
      </c>
      <c r="GT3284">
        <v>0</v>
      </c>
      <c r="GU3284" t="s">
        <v>3</v>
      </c>
      <c r="GV3284">
        <f t="shared" si="2492"/>
        <v>0</v>
      </c>
      <c r="GW3284">
        <v>1</v>
      </c>
      <c r="GX3284">
        <f t="shared" si="2493"/>
        <v>0</v>
      </c>
      <c r="HA3284">
        <v>0</v>
      </c>
      <c r="HB3284">
        <v>0</v>
      </c>
      <c r="HC3284">
        <f t="shared" si="2494"/>
        <v>0</v>
      </c>
      <c r="HE3284" t="s">
        <v>3</v>
      </c>
      <c r="HF3284" t="s">
        <v>3</v>
      </c>
      <c r="HM3284" t="s">
        <v>3</v>
      </c>
      <c r="HN3284" t="s">
        <v>3</v>
      </c>
      <c r="HO3284" t="s">
        <v>3</v>
      </c>
      <c r="HP3284" t="s">
        <v>3</v>
      </c>
      <c r="HQ3284" t="s">
        <v>3</v>
      </c>
      <c r="HS3284">
        <v>0</v>
      </c>
      <c r="IK3284">
        <v>0</v>
      </c>
    </row>
    <row r="3285" spans="1:245" x14ac:dyDescent="0.2">
      <c r="A3285">
        <v>17</v>
      </c>
      <c r="B3285">
        <v>1</v>
      </c>
      <c r="C3285">
        <f>ROW(SmtRes!A1052)</f>
        <v>1052</v>
      </c>
      <c r="D3285">
        <f>ROW(EtalonRes!A1052)</f>
        <v>1052</v>
      </c>
      <c r="E3285" t="s">
        <v>730</v>
      </c>
      <c r="F3285" t="s">
        <v>38</v>
      </c>
      <c r="G3285" t="s">
        <v>39</v>
      </c>
      <c r="H3285" t="s">
        <v>18</v>
      </c>
      <c r="I3285">
        <f>ROUND(34/100,9)</f>
        <v>0.34</v>
      </c>
      <c r="J3285">
        <v>0</v>
      </c>
      <c r="K3285">
        <f>ROUND(34/100,9)</f>
        <v>0.34</v>
      </c>
      <c r="O3285">
        <f t="shared" si="2456"/>
        <v>9491.44</v>
      </c>
      <c r="P3285">
        <f t="shared" si="2457"/>
        <v>0</v>
      </c>
      <c r="Q3285">
        <f t="shared" si="2458"/>
        <v>11.07</v>
      </c>
      <c r="R3285">
        <f t="shared" si="2459"/>
        <v>0.23</v>
      </c>
      <c r="S3285">
        <f t="shared" si="2460"/>
        <v>9480.3700000000008</v>
      </c>
      <c r="T3285">
        <f t="shared" si="2461"/>
        <v>0</v>
      </c>
      <c r="U3285">
        <f t="shared" si="2462"/>
        <v>14.555400000000002</v>
      </c>
      <c r="V3285">
        <f t="shared" si="2463"/>
        <v>0</v>
      </c>
      <c r="W3285">
        <f t="shared" si="2464"/>
        <v>0</v>
      </c>
      <c r="X3285">
        <f t="shared" si="2465"/>
        <v>6636.26</v>
      </c>
      <c r="Y3285">
        <f t="shared" si="2466"/>
        <v>948.04</v>
      </c>
      <c r="AA3285">
        <v>35364244</v>
      </c>
      <c r="AB3285">
        <f t="shared" si="2467"/>
        <v>27916.01</v>
      </c>
      <c r="AC3285">
        <f t="shared" si="2468"/>
        <v>0</v>
      </c>
      <c r="AD3285">
        <f t="shared" si="2469"/>
        <v>32.57</v>
      </c>
      <c r="AE3285">
        <f t="shared" si="2470"/>
        <v>0.69</v>
      </c>
      <c r="AF3285">
        <f t="shared" si="2471"/>
        <v>27883.439999999999</v>
      </c>
      <c r="AG3285">
        <f t="shared" si="2472"/>
        <v>0</v>
      </c>
      <c r="AH3285">
        <f t="shared" si="2473"/>
        <v>42.81</v>
      </c>
      <c r="AI3285">
        <f t="shared" si="2474"/>
        <v>0</v>
      </c>
      <c r="AJ3285">
        <f t="shared" si="2475"/>
        <v>0</v>
      </c>
      <c r="AK3285">
        <v>27916.01</v>
      </c>
      <c r="AL3285">
        <v>0</v>
      </c>
      <c r="AM3285">
        <v>32.57</v>
      </c>
      <c r="AN3285">
        <v>0.69</v>
      </c>
      <c r="AO3285">
        <v>27883.439999999999</v>
      </c>
      <c r="AP3285">
        <v>0</v>
      </c>
      <c r="AQ3285">
        <v>42.81</v>
      </c>
      <c r="AR3285">
        <v>0</v>
      </c>
      <c r="AS3285">
        <v>0</v>
      </c>
      <c r="AT3285">
        <v>70</v>
      </c>
      <c r="AU3285">
        <v>10</v>
      </c>
      <c r="AV3285">
        <v>1</v>
      </c>
      <c r="AW3285">
        <v>1</v>
      </c>
      <c r="AZ3285">
        <v>1</v>
      </c>
      <c r="BA3285">
        <v>1</v>
      </c>
      <c r="BB3285">
        <v>1</v>
      </c>
      <c r="BC3285">
        <v>1</v>
      </c>
      <c r="BD3285" t="s">
        <v>3</v>
      </c>
      <c r="BE3285" t="s">
        <v>3</v>
      </c>
      <c r="BF3285" t="s">
        <v>3</v>
      </c>
      <c r="BG3285" t="s">
        <v>3</v>
      </c>
      <c r="BH3285">
        <v>0</v>
      </c>
      <c r="BI3285">
        <v>4</v>
      </c>
      <c r="BJ3285" t="s">
        <v>40</v>
      </c>
      <c r="BM3285">
        <v>0</v>
      </c>
      <c r="BN3285">
        <v>0</v>
      </c>
      <c r="BO3285" t="s">
        <v>3</v>
      </c>
      <c r="BP3285">
        <v>0</v>
      </c>
      <c r="BQ3285">
        <v>1</v>
      </c>
      <c r="BR3285">
        <v>0</v>
      </c>
      <c r="BS3285">
        <v>1</v>
      </c>
      <c r="BT3285">
        <v>1</v>
      </c>
      <c r="BU3285">
        <v>1</v>
      </c>
      <c r="BV3285">
        <v>1</v>
      </c>
      <c r="BW3285">
        <v>1</v>
      </c>
      <c r="BX3285">
        <v>1</v>
      </c>
      <c r="BY3285" t="s">
        <v>3</v>
      </c>
      <c r="BZ3285">
        <v>70</v>
      </c>
      <c r="CA3285">
        <v>10</v>
      </c>
      <c r="CB3285" t="s">
        <v>3</v>
      </c>
      <c r="CE3285">
        <v>0</v>
      </c>
      <c r="CF3285">
        <v>0</v>
      </c>
      <c r="CG3285">
        <v>0</v>
      </c>
      <c r="CM3285">
        <v>0</v>
      </c>
      <c r="CN3285" t="s">
        <v>3</v>
      </c>
      <c r="CO3285">
        <v>0</v>
      </c>
      <c r="CP3285">
        <f t="shared" si="2476"/>
        <v>9491.44</v>
      </c>
      <c r="CQ3285">
        <f t="shared" si="2477"/>
        <v>0</v>
      </c>
      <c r="CR3285">
        <f t="shared" si="2478"/>
        <v>32.57</v>
      </c>
      <c r="CS3285">
        <f t="shared" si="2479"/>
        <v>0.69</v>
      </c>
      <c r="CT3285">
        <f t="shared" si="2480"/>
        <v>27883.439999999999</v>
      </c>
      <c r="CU3285">
        <f t="shared" si="2481"/>
        <v>0</v>
      </c>
      <c r="CV3285">
        <f t="shared" si="2482"/>
        <v>42.81</v>
      </c>
      <c r="CW3285">
        <f t="shared" si="2483"/>
        <v>0</v>
      </c>
      <c r="CX3285">
        <f t="shared" si="2484"/>
        <v>0</v>
      </c>
      <c r="CY3285">
        <f t="shared" si="2485"/>
        <v>6636.259</v>
      </c>
      <c r="CZ3285">
        <f t="shared" si="2486"/>
        <v>948.03700000000015</v>
      </c>
      <c r="DC3285" t="s">
        <v>3</v>
      </c>
      <c r="DD3285" t="s">
        <v>3</v>
      </c>
      <c r="DE3285" t="s">
        <v>3</v>
      </c>
      <c r="DF3285" t="s">
        <v>3</v>
      </c>
      <c r="DG3285" t="s">
        <v>3</v>
      </c>
      <c r="DH3285" t="s">
        <v>3</v>
      </c>
      <c r="DI3285" t="s">
        <v>3</v>
      </c>
      <c r="DJ3285" t="s">
        <v>3</v>
      </c>
      <c r="DK3285" t="s">
        <v>3</v>
      </c>
      <c r="DL3285" t="s">
        <v>3</v>
      </c>
      <c r="DM3285" t="s">
        <v>3</v>
      </c>
      <c r="DN3285">
        <v>0</v>
      </c>
      <c r="DO3285">
        <v>0</v>
      </c>
      <c r="DP3285">
        <v>1</v>
      </c>
      <c r="DQ3285">
        <v>1</v>
      </c>
      <c r="DU3285">
        <v>1010</v>
      </c>
      <c r="DV3285" t="s">
        <v>18</v>
      </c>
      <c r="DW3285" t="s">
        <v>18</v>
      </c>
      <c r="DX3285">
        <v>100</v>
      </c>
      <c r="DZ3285" t="s">
        <v>3</v>
      </c>
      <c r="EA3285" t="s">
        <v>3</v>
      </c>
      <c r="EB3285" t="s">
        <v>3</v>
      </c>
      <c r="EC3285" t="s">
        <v>3</v>
      </c>
      <c r="EE3285">
        <v>35096056</v>
      </c>
      <c r="EF3285">
        <v>1</v>
      </c>
      <c r="EG3285" t="s">
        <v>20</v>
      </c>
      <c r="EH3285">
        <v>0</v>
      </c>
      <c r="EI3285" t="s">
        <v>3</v>
      </c>
      <c r="EJ3285">
        <v>4</v>
      </c>
      <c r="EK3285">
        <v>0</v>
      </c>
      <c r="EL3285" t="s">
        <v>21</v>
      </c>
      <c r="EM3285" t="s">
        <v>22</v>
      </c>
      <c r="EO3285" t="s">
        <v>3</v>
      </c>
      <c r="EQ3285">
        <v>2097152</v>
      </c>
      <c r="ER3285">
        <v>27916.01</v>
      </c>
      <c r="ES3285">
        <v>0</v>
      </c>
      <c r="ET3285">
        <v>32.57</v>
      </c>
      <c r="EU3285">
        <v>0.69</v>
      </c>
      <c r="EV3285">
        <v>27883.439999999999</v>
      </c>
      <c r="EW3285">
        <v>42.81</v>
      </c>
      <c r="EX3285">
        <v>0</v>
      </c>
      <c r="EY3285">
        <v>0</v>
      </c>
      <c r="FQ3285">
        <v>0</v>
      </c>
      <c r="FR3285">
        <v>0</v>
      </c>
      <c r="FS3285">
        <v>0</v>
      </c>
      <c r="FX3285">
        <v>70</v>
      </c>
      <c r="FY3285">
        <v>10</v>
      </c>
      <c r="GA3285" t="s">
        <v>3</v>
      </c>
      <c r="GD3285">
        <v>0</v>
      </c>
      <c r="GF3285">
        <v>1394402761</v>
      </c>
      <c r="GG3285">
        <v>2</v>
      </c>
      <c r="GH3285">
        <v>1</v>
      </c>
      <c r="GI3285">
        <v>-2</v>
      </c>
      <c r="GJ3285">
        <v>0</v>
      </c>
      <c r="GK3285">
        <f>ROUND(R3285*(R12)/100,2)</f>
        <v>0.25</v>
      </c>
      <c r="GL3285">
        <f t="shared" si="2487"/>
        <v>0</v>
      </c>
      <c r="GM3285">
        <f t="shared" si="2488"/>
        <v>17075.990000000002</v>
      </c>
      <c r="GN3285">
        <f t="shared" si="2489"/>
        <v>0</v>
      </c>
      <c r="GO3285">
        <f t="shared" si="2490"/>
        <v>0</v>
      </c>
      <c r="GP3285">
        <f t="shared" si="2491"/>
        <v>17075.990000000002</v>
      </c>
      <c r="GR3285">
        <v>0</v>
      </c>
      <c r="GS3285">
        <v>3</v>
      </c>
      <c r="GT3285">
        <v>0</v>
      </c>
      <c r="GU3285" t="s">
        <v>3</v>
      </c>
      <c r="GV3285">
        <f t="shared" si="2492"/>
        <v>0</v>
      </c>
      <c r="GW3285">
        <v>1</v>
      </c>
      <c r="GX3285">
        <f t="shared" si="2493"/>
        <v>0</v>
      </c>
      <c r="HA3285">
        <v>0</v>
      </c>
      <c r="HB3285">
        <v>0</v>
      </c>
      <c r="HC3285">
        <f t="shared" si="2494"/>
        <v>0</v>
      </c>
      <c r="HE3285" t="s">
        <v>3</v>
      </c>
      <c r="HF3285" t="s">
        <v>3</v>
      </c>
      <c r="HM3285" t="s">
        <v>3</v>
      </c>
      <c r="HN3285" t="s">
        <v>3</v>
      </c>
      <c r="HO3285" t="s">
        <v>3</v>
      </c>
      <c r="HP3285" t="s">
        <v>3</v>
      </c>
      <c r="HQ3285" t="s">
        <v>3</v>
      </c>
      <c r="HS3285">
        <v>0</v>
      </c>
      <c r="IK3285">
        <v>0</v>
      </c>
    </row>
    <row r="3286" spans="1:245" x14ac:dyDescent="0.2">
      <c r="A3286">
        <v>17</v>
      </c>
      <c r="B3286">
        <v>1</v>
      </c>
      <c r="C3286">
        <f>ROW(SmtRes!A1054)</f>
        <v>1054</v>
      </c>
      <c r="D3286">
        <f>ROW(EtalonRes!A1054)</f>
        <v>1054</v>
      </c>
      <c r="E3286" t="s">
        <v>731</v>
      </c>
      <c r="F3286" t="s">
        <v>42</v>
      </c>
      <c r="G3286" t="s">
        <v>43</v>
      </c>
      <c r="H3286" t="s">
        <v>18</v>
      </c>
      <c r="I3286">
        <f>ROUND(1/100,9)</f>
        <v>0.01</v>
      </c>
      <c r="J3286">
        <v>0</v>
      </c>
      <c r="K3286">
        <f>ROUND(1/100,9)</f>
        <v>0.01</v>
      </c>
      <c r="O3286">
        <f t="shared" si="2456"/>
        <v>255.78</v>
      </c>
      <c r="P3286">
        <f t="shared" si="2457"/>
        <v>0</v>
      </c>
      <c r="Q3286">
        <f t="shared" si="2458"/>
        <v>0.33</v>
      </c>
      <c r="R3286">
        <f t="shared" si="2459"/>
        <v>0.01</v>
      </c>
      <c r="S3286">
        <f t="shared" si="2460"/>
        <v>255.45</v>
      </c>
      <c r="T3286">
        <f t="shared" si="2461"/>
        <v>0</v>
      </c>
      <c r="U3286">
        <f t="shared" si="2462"/>
        <v>0.39219999999999999</v>
      </c>
      <c r="V3286">
        <f t="shared" si="2463"/>
        <v>0</v>
      </c>
      <c r="W3286">
        <f t="shared" si="2464"/>
        <v>0</v>
      </c>
      <c r="X3286">
        <f t="shared" si="2465"/>
        <v>178.82</v>
      </c>
      <c r="Y3286">
        <f t="shared" si="2466"/>
        <v>25.55</v>
      </c>
      <c r="AA3286">
        <v>35364244</v>
      </c>
      <c r="AB3286">
        <f t="shared" si="2467"/>
        <v>25577.73</v>
      </c>
      <c r="AC3286">
        <f t="shared" si="2468"/>
        <v>0</v>
      </c>
      <c r="AD3286">
        <f t="shared" si="2469"/>
        <v>32.57</v>
      </c>
      <c r="AE3286">
        <f t="shared" si="2470"/>
        <v>0.69</v>
      </c>
      <c r="AF3286">
        <f t="shared" si="2471"/>
        <v>25545.16</v>
      </c>
      <c r="AG3286">
        <f t="shared" si="2472"/>
        <v>0</v>
      </c>
      <c r="AH3286">
        <f t="shared" si="2473"/>
        <v>39.22</v>
      </c>
      <c r="AI3286">
        <f t="shared" si="2474"/>
        <v>0</v>
      </c>
      <c r="AJ3286">
        <f t="shared" si="2475"/>
        <v>0</v>
      </c>
      <c r="AK3286">
        <v>25577.73</v>
      </c>
      <c r="AL3286">
        <v>0</v>
      </c>
      <c r="AM3286">
        <v>32.57</v>
      </c>
      <c r="AN3286">
        <v>0.69</v>
      </c>
      <c r="AO3286">
        <v>25545.16</v>
      </c>
      <c r="AP3286">
        <v>0</v>
      </c>
      <c r="AQ3286">
        <v>39.22</v>
      </c>
      <c r="AR3286">
        <v>0</v>
      </c>
      <c r="AS3286">
        <v>0</v>
      </c>
      <c r="AT3286">
        <v>70</v>
      </c>
      <c r="AU3286">
        <v>10</v>
      </c>
      <c r="AV3286">
        <v>1</v>
      </c>
      <c r="AW3286">
        <v>1</v>
      </c>
      <c r="AZ3286">
        <v>1</v>
      </c>
      <c r="BA3286">
        <v>1</v>
      </c>
      <c r="BB3286">
        <v>1</v>
      </c>
      <c r="BC3286">
        <v>1</v>
      </c>
      <c r="BD3286" t="s">
        <v>3</v>
      </c>
      <c r="BE3286" t="s">
        <v>3</v>
      </c>
      <c r="BF3286" t="s">
        <v>3</v>
      </c>
      <c r="BG3286" t="s">
        <v>3</v>
      </c>
      <c r="BH3286">
        <v>0</v>
      </c>
      <c r="BI3286">
        <v>4</v>
      </c>
      <c r="BJ3286" t="s">
        <v>44</v>
      </c>
      <c r="BM3286">
        <v>0</v>
      </c>
      <c r="BN3286">
        <v>0</v>
      </c>
      <c r="BO3286" t="s">
        <v>3</v>
      </c>
      <c r="BP3286">
        <v>0</v>
      </c>
      <c r="BQ3286">
        <v>1</v>
      </c>
      <c r="BR3286">
        <v>0</v>
      </c>
      <c r="BS3286">
        <v>1</v>
      </c>
      <c r="BT3286">
        <v>1</v>
      </c>
      <c r="BU3286">
        <v>1</v>
      </c>
      <c r="BV3286">
        <v>1</v>
      </c>
      <c r="BW3286">
        <v>1</v>
      </c>
      <c r="BX3286">
        <v>1</v>
      </c>
      <c r="BY3286" t="s">
        <v>3</v>
      </c>
      <c r="BZ3286">
        <v>70</v>
      </c>
      <c r="CA3286">
        <v>10</v>
      </c>
      <c r="CB3286" t="s">
        <v>3</v>
      </c>
      <c r="CE3286">
        <v>0</v>
      </c>
      <c r="CF3286">
        <v>0</v>
      </c>
      <c r="CG3286">
        <v>0</v>
      </c>
      <c r="CM3286">
        <v>0</v>
      </c>
      <c r="CN3286" t="s">
        <v>3</v>
      </c>
      <c r="CO3286">
        <v>0</v>
      </c>
      <c r="CP3286">
        <f t="shared" si="2476"/>
        <v>255.78</v>
      </c>
      <c r="CQ3286">
        <f t="shared" si="2477"/>
        <v>0</v>
      </c>
      <c r="CR3286">
        <f t="shared" si="2478"/>
        <v>32.57</v>
      </c>
      <c r="CS3286">
        <f t="shared" si="2479"/>
        <v>0.69</v>
      </c>
      <c r="CT3286">
        <f t="shared" si="2480"/>
        <v>25545.16</v>
      </c>
      <c r="CU3286">
        <f t="shared" si="2481"/>
        <v>0</v>
      </c>
      <c r="CV3286">
        <f t="shared" si="2482"/>
        <v>39.22</v>
      </c>
      <c r="CW3286">
        <f t="shared" si="2483"/>
        <v>0</v>
      </c>
      <c r="CX3286">
        <f t="shared" si="2484"/>
        <v>0</v>
      </c>
      <c r="CY3286">
        <f t="shared" si="2485"/>
        <v>178.815</v>
      </c>
      <c r="CZ3286">
        <f t="shared" si="2486"/>
        <v>25.545000000000002</v>
      </c>
      <c r="DC3286" t="s">
        <v>3</v>
      </c>
      <c r="DD3286" t="s">
        <v>3</v>
      </c>
      <c r="DE3286" t="s">
        <v>3</v>
      </c>
      <c r="DF3286" t="s">
        <v>3</v>
      </c>
      <c r="DG3286" t="s">
        <v>3</v>
      </c>
      <c r="DH3286" t="s">
        <v>3</v>
      </c>
      <c r="DI3286" t="s">
        <v>3</v>
      </c>
      <c r="DJ3286" t="s">
        <v>3</v>
      </c>
      <c r="DK3286" t="s">
        <v>3</v>
      </c>
      <c r="DL3286" t="s">
        <v>3</v>
      </c>
      <c r="DM3286" t="s">
        <v>3</v>
      </c>
      <c r="DN3286">
        <v>0</v>
      </c>
      <c r="DO3286">
        <v>0</v>
      </c>
      <c r="DP3286">
        <v>1</v>
      </c>
      <c r="DQ3286">
        <v>1</v>
      </c>
      <c r="DU3286">
        <v>1010</v>
      </c>
      <c r="DV3286" t="s">
        <v>18</v>
      </c>
      <c r="DW3286" t="s">
        <v>18</v>
      </c>
      <c r="DX3286">
        <v>100</v>
      </c>
      <c r="DZ3286" t="s">
        <v>3</v>
      </c>
      <c r="EA3286" t="s">
        <v>3</v>
      </c>
      <c r="EB3286" t="s">
        <v>3</v>
      </c>
      <c r="EC3286" t="s">
        <v>3</v>
      </c>
      <c r="EE3286">
        <v>35096056</v>
      </c>
      <c r="EF3286">
        <v>1</v>
      </c>
      <c r="EG3286" t="s">
        <v>20</v>
      </c>
      <c r="EH3286">
        <v>0</v>
      </c>
      <c r="EI3286" t="s">
        <v>3</v>
      </c>
      <c r="EJ3286">
        <v>4</v>
      </c>
      <c r="EK3286">
        <v>0</v>
      </c>
      <c r="EL3286" t="s">
        <v>21</v>
      </c>
      <c r="EM3286" t="s">
        <v>22</v>
      </c>
      <c r="EO3286" t="s">
        <v>3</v>
      </c>
      <c r="EQ3286">
        <v>2097152</v>
      </c>
      <c r="ER3286">
        <v>25577.73</v>
      </c>
      <c r="ES3286">
        <v>0</v>
      </c>
      <c r="ET3286">
        <v>32.57</v>
      </c>
      <c r="EU3286">
        <v>0.69</v>
      </c>
      <c r="EV3286">
        <v>25545.16</v>
      </c>
      <c r="EW3286">
        <v>39.22</v>
      </c>
      <c r="EX3286">
        <v>0</v>
      </c>
      <c r="EY3286">
        <v>0</v>
      </c>
      <c r="FQ3286">
        <v>0</v>
      </c>
      <c r="FR3286">
        <v>0</v>
      </c>
      <c r="FS3286">
        <v>0</v>
      </c>
      <c r="FX3286">
        <v>70</v>
      </c>
      <c r="FY3286">
        <v>10</v>
      </c>
      <c r="GA3286" t="s">
        <v>3</v>
      </c>
      <c r="GD3286">
        <v>0</v>
      </c>
      <c r="GF3286">
        <v>1212913616</v>
      </c>
      <c r="GG3286">
        <v>2</v>
      </c>
      <c r="GH3286">
        <v>1</v>
      </c>
      <c r="GI3286">
        <v>-2</v>
      </c>
      <c r="GJ3286">
        <v>0</v>
      </c>
      <c r="GK3286">
        <f>ROUND(R3286*(R12)/100,2)</f>
        <v>0.01</v>
      </c>
      <c r="GL3286">
        <f t="shared" si="2487"/>
        <v>0</v>
      </c>
      <c r="GM3286">
        <f t="shared" si="2488"/>
        <v>460.16</v>
      </c>
      <c r="GN3286">
        <f t="shared" si="2489"/>
        <v>0</v>
      </c>
      <c r="GO3286">
        <f t="shared" si="2490"/>
        <v>0</v>
      </c>
      <c r="GP3286">
        <f t="shared" si="2491"/>
        <v>460.16</v>
      </c>
      <c r="GR3286">
        <v>0</v>
      </c>
      <c r="GS3286">
        <v>3</v>
      </c>
      <c r="GT3286">
        <v>0</v>
      </c>
      <c r="GU3286" t="s">
        <v>3</v>
      </c>
      <c r="GV3286">
        <f t="shared" si="2492"/>
        <v>0</v>
      </c>
      <c r="GW3286">
        <v>1</v>
      </c>
      <c r="GX3286">
        <f t="shared" si="2493"/>
        <v>0</v>
      </c>
      <c r="HA3286">
        <v>0</v>
      </c>
      <c r="HB3286">
        <v>0</v>
      </c>
      <c r="HC3286">
        <f t="shared" si="2494"/>
        <v>0</v>
      </c>
      <c r="HE3286" t="s">
        <v>3</v>
      </c>
      <c r="HF3286" t="s">
        <v>3</v>
      </c>
      <c r="HM3286" t="s">
        <v>3</v>
      </c>
      <c r="HN3286" t="s">
        <v>3</v>
      </c>
      <c r="HO3286" t="s">
        <v>3</v>
      </c>
      <c r="HP3286" t="s">
        <v>3</v>
      </c>
      <c r="HQ3286" t="s">
        <v>3</v>
      </c>
      <c r="HS3286">
        <v>0</v>
      </c>
      <c r="IK3286">
        <v>0</v>
      </c>
    </row>
    <row r="3287" spans="1:245" x14ac:dyDescent="0.2">
      <c r="A3287">
        <v>17</v>
      </c>
      <c r="B3287">
        <v>1</v>
      </c>
      <c r="C3287">
        <f>ROW(SmtRes!A1055)</f>
        <v>1055</v>
      </c>
      <c r="D3287">
        <f>ROW(EtalonRes!A1055)</f>
        <v>1055</v>
      </c>
      <c r="E3287" t="s">
        <v>732</v>
      </c>
      <c r="F3287" t="s">
        <v>255</v>
      </c>
      <c r="G3287" t="s">
        <v>256</v>
      </c>
      <c r="H3287" t="s">
        <v>18</v>
      </c>
      <c r="I3287">
        <f>ROUND(1/100,9)</f>
        <v>0.01</v>
      </c>
      <c r="J3287">
        <v>0</v>
      </c>
      <c r="K3287">
        <f>ROUND(1/100,9)</f>
        <v>0.01</v>
      </c>
      <c r="O3287">
        <f t="shared" si="2456"/>
        <v>225.56</v>
      </c>
      <c r="P3287">
        <f t="shared" si="2457"/>
        <v>0</v>
      </c>
      <c r="Q3287">
        <f t="shared" si="2458"/>
        <v>0</v>
      </c>
      <c r="R3287">
        <f t="shared" si="2459"/>
        <v>0</v>
      </c>
      <c r="S3287">
        <f t="shared" si="2460"/>
        <v>225.56</v>
      </c>
      <c r="T3287">
        <f t="shared" si="2461"/>
        <v>0</v>
      </c>
      <c r="U3287">
        <f t="shared" si="2462"/>
        <v>0.34630000000000005</v>
      </c>
      <c r="V3287">
        <f t="shared" si="2463"/>
        <v>0</v>
      </c>
      <c r="W3287">
        <f t="shared" si="2464"/>
        <v>0</v>
      </c>
      <c r="X3287">
        <f t="shared" si="2465"/>
        <v>157.88999999999999</v>
      </c>
      <c r="Y3287">
        <f t="shared" si="2466"/>
        <v>22.56</v>
      </c>
      <c r="AA3287">
        <v>35364244</v>
      </c>
      <c r="AB3287">
        <f t="shared" si="2467"/>
        <v>22555.56</v>
      </c>
      <c r="AC3287">
        <f t="shared" si="2468"/>
        <v>0</v>
      </c>
      <c r="AD3287">
        <f t="shared" si="2469"/>
        <v>0</v>
      </c>
      <c r="AE3287">
        <f t="shared" si="2470"/>
        <v>0</v>
      </c>
      <c r="AF3287">
        <f t="shared" si="2471"/>
        <v>22555.56</v>
      </c>
      <c r="AG3287">
        <f t="shared" si="2472"/>
        <v>0</v>
      </c>
      <c r="AH3287">
        <f t="shared" si="2473"/>
        <v>34.630000000000003</v>
      </c>
      <c r="AI3287">
        <f t="shared" si="2474"/>
        <v>0</v>
      </c>
      <c r="AJ3287">
        <f t="shared" si="2475"/>
        <v>0</v>
      </c>
      <c r="AK3287">
        <v>22555.56</v>
      </c>
      <c r="AL3287">
        <v>0</v>
      </c>
      <c r="AM3287">
        <v>0</v>
      </c>
      <c r="AN3287">
        <v>0</v>
      </c>
      <c r="AO3287">
        <v>22555.56</v>
      </c>
      <c r="AP3287">
        <v>0</v>
      </c>
      <c r="AQ3287">
        <v>34.630000000000003</v>
      </c>
      <c r="AR3287">
        <v>0</v>
      </c>
      <c r="AS3287">
        <v>0</v>
      </c>
      <c r="AT3287">
        <v>70</v>
      </c>
      <c r="AU3287">
        <v>10</v>
      </c>
      <c r="AV3287">
        <v>1</v>
      </c>
      <c r="AW3287">
        <v>1</v>
      </c>
      <c r="AZ3287">
        <v>1</v>
      </c>
      <c r="BA3287">
        <v>1</v>
      </c>
      <c r="BB3287">
        <v>1</v>
      </c>
      <c r="BC3287">
        <v>1</v>
      </c>
      <c r="BD3287" t="s">
        <v>3</v>
      </c>
      <c r="BE3287" t="s">
        <v>3</v>
      </c>
      <c r="BF3287" t="s">
        <v>3</v>
      </c>
      <c r="BG3287" t="s">
        <v>3</v>
      </c>
      <c r="BH3287">
        <v>0</v>
      </c>
      <c r="BI3287">
        <v>4</v>
      </c>
      <c r="BJ3287" t="s">
        <v>257</v>
      </c>
      <c r="BM3287">
        <v>0</v>
      </c>
      <c r="BN3287">
        <v>0</v>
      </c>
      <c r="BO3287" t="s">
        <v>3</v>
      </c>
      <c r="BP3287">
        <v>0</v>
      </c>
      <c r="BQ3287">
        <v>1</v>
      </c>
      <c r="BR3287">
        <v>0</v>
      </c>
      <c r="BS3287">
        <v>1</v>
      </c>
      <c r="BT3287">
        <v>1</v>
      </c>
      <c r="BU3287">
        <v>1</v>
      </c>
      <c r="BV3287">
        <v>1</v>
      </c>
      <c r="BW3287">
        <v>1</v>
      </c>
      <c r="BX3287">
        <v>1</v>
      </c>
      <c r="BY3287" t="s">
        <v>3</v>
      </c>
      <c r="BZ3287">
        <v>70</v>
      </c>
      <c r="CA3287">
        <v>10</v>
      </c>
      <c r="CB3287" t="s">
        <v>3</v>
      </c>
      <c r="CE3287">
        <v>0</v>
      </c>
      <c r="CF3287">
        <v>0</v>
      </c>
      <c r="CG3287">
        <v>0</v>
      </c>
      <c r="CM3287">
        <v>0</v>
      </c>
      <c r="CN3287" t="s">
        <v>3</v>
      </c>
      <c r="CO3287">
        <v>0</v>
      </c>
      <c r="CP3287">
        <f t="shared" si="2476"/>
        <v>225.56</v>
      </c>
      <c r="CQ3287">
        <f t="shared" si="2477"/>
        <v>0</v>
      </c>
      <c r="CR3287">
        <f t="shared" si="2478"/>
        <v>0</v>
      </c>
      <c r="CS3287">
        <f t="shared" si="2479"/>
        <v>0</v>
      </c>
      <c r="CT3287">
        <f t="shared" si="2480"/>
        <v>22555.56</v>
      </c>
      <c r="CU3287">
        <f t="shared" si="2481"/>
        <v>0</v>
      </c>
      <c r="CV3287">
        <f t="shared" si="2482"/>
        <v>34.630000000000003</v>
      </c>
      <c r="CW3287">
        <f t="shared" si="2483"/>
        <v>0</v>
      </c>
      <c r="CX3287">
        <f t="shared" si="2484"/>
        <v>0</v>
      </c>
      <c r="CY3287">
        <f t="shared" si="2485"/>
        <v>157.892</v>
      </c>
      <c r="CZ3287">
        <f t="shared" si="2486"/>
        <v>22.555999999999997</v>
      </c>
      <c r="DC3287" t="s">
        <v>3</v>
      </c>
      <c r="DD3287" t="s">
        <v>3</v>
      </c>
      <c r="DE3287" t="s">
        <v>3</v>
      </c>
      <c r="DF3287" t="s">
        <v>3</v>
      </c>
      <c r="DG3287" t="s">
        <v>3</v>
      </c>
      <c r="DH3287" t="s">
        <v>3</v>
      </c>
      <c r="DI3287" t="s">
        <v>3</v>
      </c>
      <c r="DJ3287" t="s">
        <v>3</v>
      </c>
      <c r="DK3287" t="s">
        <v>3</v>
      </c>
      <c r="DL3287" t="s">
        <v>3</v>
      </c>
      <c r="DM3287" t="s">
        <v>3</v>
      </c>
      <c r="DN3287">
        <v>0</v>
      </c>
      <c r="DO3287">
        <v>0</v>
      </c>
      <c r="DP3287">
        <v>1</v>
      </c>
      <c r="DQ3287">
        <v>1</v>
      </c>
      <c r="DU3287">
        <v>1010</v>
      </c>
      <c r="DV3287" t="s">
        <v>18</v>
      </c>
      <c r="DW3287" t="s">
        <v>18</v>
      </c>
      <c r="DX3287">
        <v>100</v>
      </c>
      <c r="DZ3287" t="s">
        <v>3</v>
      </c>
      <c r="EA3287" t="s">
        <v>3</v>
      </c>
      <c r="EB3287" t="s">
        <v>3</v>
      </c>
      <c r="EC3287" t="s">
        <v>3</v>
      </c>
      <c r="EE3287">
        <v>35096056</v>
      </c>
      <c r="EF3287">
        <v>1</v>
      </c>
      <c r="EG3287" t="s">
        <v>20</v>
      </c>
      <c r="EH3287">
        <v>0</v>
      </c>
      <c r="EI3287" t="s">
        <v>3</v>
      </c>
      <c r="EJ3287">
        <v>4</v>
      </c>
      <c r="EK3287">
        <v>0</v>
      </c>
      <c r="EL3287" t="s">
        <v>21</v>
      </c>
      <c r="EM3287" t="s">
        <v>22</v>
      </c>
      <c r="EO3287" t="s">
        <v>3</v>
      </c>
      <c r="EQ3287">
        <v>2097152</v>
      </c>
      <c r="ER3287">
        <v>22555.56</v>
      </c>
      <c r="ES3287">
        <v>0</v>
      </c>
      <c r="ET3287">
        <v>0</v>
      </c>
      <c r="EU3287">
        <v>0</v>
      </c>
      <c r="EV3287">
        <v>22555.56</v>
      </c>
      <c r="EW3287">
        <v>34.630000000000003</v>
      </c>
      <c r="EX3287">
        <v>0</v>
      </c>
      <c r="EY3287">
        <v>0</v>
      </c>
      <c r="FQ3287">
        <v>0</v>
      </c>
      <c r="FR3287">
        <v>0</v>
      </c>
      <c r="FS3287">
        <v>0</v>
      </c>
      <c r="FX3287">
        <v>70</v>
      </c>
      <c r="FY3287">
        <v>10</v>
      </c>
      <c r="GA3287" t="s">
        <v>3</v>
      </c>
      <c r="GD3287">
        <v>0</v>
      </c>
      <c r="GF3287">
        <v>-24549344</v>
      </c>
      <c r="GG3287">
        <v>2</v>
      </c>
      <c r="GH3287">
        <v>1</v>
      </c>
      <c r="GI3287">
        <v>-2</v>
      </c>
      <c r="GJ3287">
        <v>0</v>
      </c>
      <c r="GK3287">
        <f>ROUND(R3287*(R12)/100,2)</f>
        <v>0</v>
      </c>
      <c r="GL3287">
        <f t="shared" si="2487"/>
        <v>0</v>
      </c>
      <c r="GM3287">
        <f t="shared" si="2488"/>
        <v>406.01</v>
      </c>
      <c r="GN3287">
        <f t="shared" si="2489"/>
        <v>0</v>
      </c>
      <c r="GO3287">
        <f t="shared" si="2490"/>
        <v>0</v>
      </c>
      <c r="GP3287">
        <f t="shared" si="2491"/>
        <v>406.01</v>
      </c>
      <c r="GR3287">
        <v>0</v>
      </c>
      <c r="GS3287">
        <v>3</v>
      </c>
      <c r="GT3287">
        <v>0</v>
      </c>
      <c r="GU3287" t="s">
        <v>3</v>
      </c>
      <c r="GV3287">
        <f t="shared" si="2492"/>
        <v>0</v>
      </c>
      <c r="GW3287">
        <v>1</v>
      </c>
      <c r="GX3287">
        <f t="shared" si="2493"/>
        <v>0</v>
      </c>
      <c r="HA3287">
        <v>0</v>
      </c>
      <c r="HB3287">
        <v>0</v>
      </c>
      <c r="HC3287">
        <f t="shared" si="2494"/>
        <v>0</v>
      </c>
      <c r="HE3287" t="s">
        <v>3</v>
      </c>
      <c r="HF3287" t="s">
        <v>3</v>
      </c>
      <c r="HM3287" t="s">
        <v>3</v>
      </c>
      <c r="HN3287" t="s">
        <v>3</v>
      </c>
      <c r="HO3287" t="s">
        <v>3</v>
      </c>
      <c r="HP3287" t="s">
        <v>3</v>
      </c>
      <c r="HQ3287" t="s">
        <v>3</v>
      </c>
      <c r="HS3287">
        <v>0</v>
      </c>
      <c r="IK3287">
        <v>0</v>
      </c>
    </row>
    <row r="3288" spans="1:245" x14ac:dyDescent="0.2">
      <c r="A3288">
        <v>17</v>
      </c>
      <c r="B3288">
        <v>1</v>
      </c>
      <c r="C3288">
        <f>ROW(SmtRes!A1068)</f>
        <v>1068</v>
      </c>
      <c r="D3288">
        <f>ROW(EtalonRes!A1068)</f>
        <v>1068</v>
      </c>
      <c r="E3288" t="s">
        <v>733</v>
      </c>
      <c r="F3288" t="s">
        <v>198</v>
      </c>
      <c r="G3288" t="s">
        <v>202</v>
      </c>
      <c r="H3288" t="s">
        <v>26</v>
      </c>
      <c r="I3288">
        <f>ROUND(105/100,9)</f>
        <v>1.05</v>
      </c>
      <c r="J3288">
        <v>0</v>
      </c>
      <c r="K3288">
        <f>ROUND(105/100,9)</f>
        <v>1.05</v>
      </c>
      <c r="O3288">
        <f t="shared" si="2456"/>
        <v>118571.02</v>
      </c>
      <c r="P3288">
        <f t="shared" si="2457"/>
        <v>95439.25</v>
      </c>
      <c r="Q3288">
        <f t="shared" si="2458"/>
        <v>49.76</v>
      </c>
      <c r="R3288">
        <f t="shared" si="2459"/>
        <v>0.68</v>
      </c>
      <c r="S3288">
        <f t="shared" si="2460"/>
        <v>23082.01</v>
      </c>
      <c r="T3288">
        <f t="shared" si="2461"/>
        <v>0</v>
      </c>
      <c r="U3288">
        <f t="shared" si="2462"/>
        <v>40.803000000000004</v>
      </c>
      <c r="V3288">
        <f t="shared" si="2463"/>
        <v>0</v>
      </c>
      <c r="W3288">
        <f t="shared" si="2464"/>
        <v>0</v>
      </c>
      <c r="X3288">
        <f t="shared" si="2465"/>
        <v>16157.41</v>
      </c>
      <c r="Y3288">
        <f t="shared" si="2466"/>
        <v>2308.1999999999998</v>
      </c>
      <c r="AA3288">
        <v>35364244</v>
      </c>
      <c r="AB3288">
        <f t="shared" si="2467"/>
        <v>112924.78</v>
      </c>
      <c r="AC3288">
        <f t="shared" si="2468"/>
        <v>90894.52</v>
      </c>
      <c r="AD3288">
        <f t="shared" si="2469"/>
        <v>47.39</v>
      </c>
      <c r="AE3288">
        <f t="shared" si="2470"/>
        <v>0.65</v>
      </c>
      <c r="AF3288">
        <f t="shared" si="2471"/>
        <v>21982.87</v>
      </c>
      <c r="AG3288">
        <f t="shared" si="2472"/>
        <v>0</v>
      </c>
      <c r="AH3288">
        <f t="shared" si="2473"/>
        <v>38.86</v>
      </c>
      <c r="AI3288">
        <f t="shared" si="2474"/>
        <v>0</v>
      </c>
      <c r="AJ3288">
        <f t="shared" si="2475"/>
        <v>0</v>
      </c>
      <c r="AK3288">
        <v>112924.78</v>
      </c>
      <c r="AL3288">
        <v>90894.52</v>
      </c>
      <c r="AM3288">
        <v>47.39</v>
      </c>
      <c r="AN3288">
        <v>0.65</v>
      </c>
      <c r="AO3288">
        <v>21982.87</v>
      </c>
      <c r="AP3288">
        <v>0</v>
      </c>
      <c r="AQ3288">
        <v>38.86</v>
      </c>
      <c r="AR3288">
        <v>0</v>
      </c>
      <c r="AS3288">
        <v>0</v>
      </c>
      <c r="AT3288">
        <v>70</v>
      </c>
      <c r="AU3288">
        <v>10</v>
      </c>
      <c r="AV3288">
        <v>1</v>
      </c>
      <c r="AW3288">
        <v>1</v>
      </c>
      <c r="AZ3288">
        <v>1</v>
      </c>
      <c r="BA3288">
        <v>1</v>
      </c>
      <c r="BB3288">
        <v>1</v>
      </c>
      <c r="BC3288">
        <v>1</v>
      </c>
      <c r="BD3288" t="s">
        <v>3</v>
      </c>
      <c r="BE3288" t="s">
        <v>3</v>
      </c>
      <c r="BF3288" t="s">
        <v>3</v>
      </c>
      <c r="BG3288" t="s">
        <v>3</v>
      </c>
      <c r="BH3288">
        <v>0</v>
      </c>
      <c r="BI3288">
        <v>4</v>
      </c>
      <c r="BJ3288" t="s">
        <v>200</v>
      </c>
      <c r="BM3288">
        <v>0</v>
      </c>
      <c r="BN3288">
        <v>0</v>
      </c>
      <c r="BO3288" t="s">
        <v>3</v>
      </c>
      <c r="BP3288">
        <v>0</v>
      </c>
      <c r="BQ3288">
        <v>1</v>
      </c>
      <c r="BR3288">
        <v>0</v>
      </c>
      <c r="BS3288">
        <v>1</v>
      </c>
      <c r="BT3288">
        <v>1</v>
      </c>
      <c r="BU3288">
        <v>1</v>
      </c>
      <c r="BV3288">
        <v>1</v>
      </c>
      <c r="BW3288">
        <v>1</v>
      </c>
      <c r="BX3288">
        <v>1</v>
      </c>
      <c r="BY3288" t="s">
        <v>3</v>
      </c>
      <c r="BZ3288">
        <v>70</v>
      </c>
      <c r="CA3288">
        <v>10</v>
      </c>
      <c r="CB3288" t="s">
        <v>3</v>
      </c>
      <c r="CE3288">
        <v>0</v>
      </c>
      <c r="CF3288">
        <v>0</v>
      </c>
      <c r="CG3288">
        <v>0</v>
      </c>
      <c r="CM3288">
        <v>0</v>
      </c>
      <c r="CN3288" t="s">
        <v>3</v>
      </c>
      <c r="CO3288">
        <v>0</v>
      </c>
      <c r="CP3288">
        <f t="shared" si="2476"/>
        <v>118571.01999999999</v>
      </c>
      <c r="CQ3288">
        <f t="shared" si="2477"/>
        <v>90894.52</v>
      </c>
      <c r="CR3288">
        <f t="shared" si="2478"/>
        <v>47.39</v>
      </c>
      <c r="CS3288">
        <f t="shared" si="2479"/>
        <v>0.65</v>
      </c>
      <c r="CT3288">
        <f t="shared" si="2480"/>
        <v>21982.87</v>
      </c>
      <c r="CU3288">
        <f t="shared" si="2481"/>
        <v>0</v>
      </c>
      <c r="CV3288">
        <f t="shared" si="2482"/>
        <v>38.86</v>
      </c>
      <c r="CW3288">
        <f t="shared" si="2483"/>
        <v>0</v>
      </c>
      <c r="CX3288">
        <f t="shared" si="2484"/>
        <v>0</v>
      </c>
      <c r="CY3288">
        <f t="shared" si="2485"/>
        <v>16157.406999999999</v>
      </c>
      <c r="CZ3288">
        <f t="shared" si="2486"/>
        <v>2308.2009999999996</v>
      </c>
      <c r="DC3288" t="s">
        <v>3</v>
      </c>
      <c r="DD3288" t="s">
        <v>3</v>
      </c>
      <c r="DE3288" t="s">
        <v>3</v>
      </c>
      <c r="DF3288" t="s">
        <v>3</v>
      </c>
      <c r="DG3288" t="s">
        <v>3</v>
      </c>
      <c r="DH3288" t="s">
        <v>3</v>
      </c>
      <c r="DI3288" t="s">
        <v>3</v>
      </c>
      <c r="DJ3288" t="s">
        <v>3</v>
      </c>
      <c r="DK3288" t="s">
        <v>3</v>
      </c>
      <c r="DL3288" t="s">
        <v>3</v>
      </c>
      <c r="DM3288" t="s">
        <v>3</v>
      </c>
      <c r="DN3288">
        <v>0</v>
      </c>
      <c r="DO3288">
        <v>0</v>
      </c>
      <c r="DP3288">
        <v>1</v>
      </c>
      <c r="DQ3288">
        <v>1</v>
      </c>
      <c r="DU3288">
        <v>1003</v>
      </c>
      <c r="DV3288" t="s">
        <v>26</v>
      </c>
      <c r="DW3288" t="s">
        <v>26</v>
      </c>
      <c r="DX3288">
        <v>100</v>
      </c>
      <c r="DZ3288" t="s">
        <v>3</v>
      </c>
      <c r="EA3288" t="s">
        <v>3</v>
      </c>
      <c r="EB3288" t="s">
        <v>3</v>
      </c>
      <c r="EC3288" t="s">
        <v>3</v>
      </c>
      <c r="EE3288">
        <v>35096056</v>
      </c>
      <c r="EF3288">
        <v>1</v>
      </c>
      <c r="EG3288" t="s">
        <v>20</v>
      </c>
      <c r="EH3288">
        <v>0</v>
      </c>
      <c r="EI3288" t="s">
        <v>3</v>
      </c>
      <c r="EJ3288">
        <v>4</v>
      </c>
      <c r="EK3288">
        <v>0</v>
      </c>
      <c r="EL3288" t="s">
        <v>21</v>
      </c>
      <c r="EM3288" t="s">
        <v>22</v>
      </c>
      <c r="EO3288" t="s">
        <v>3</v>
      </c>
      <c r="EQ3288">
        <v>2097152</v>
      </c>
      <c r="ER3288">
        <v>112924.78</v>
      </c>
      <c r="ES3288">
        <v>90894.52</v>
      </c>
      <c r="ET3288">
        <v>47.39</v>
      </c>
      <c r="EU3288">
        <v>0.65</v>
      </c>
      <c r="EV3288">
        <v>21982.87</v>
      </c>
      <c r="EW3288">
        <v>38.86</v>
      </c>
      <c r="EX3288">
        <v>0</v>
      </c>
      <c r="EY3288">
        <v>0</v>
      </c>
      <c r="FQ3288">
        <v>0</v>
      </c>
      <c r="FR3288">
        <v>0</v>
      </c>
      <c r="FS3288">
        <v>0</v>
      </c>
      <c r="FX3288">
        <v>70</v>
      </c>
      <c r="FY3288">
        <v>10</v>
      </c>
      <c r="GA3288" t="s">
        <v>3</v>
      </c>
      <c r="GD3288">
        <v>0</v>
      </c>
      <c r="GF3288">
        <v>60728256</v>
      </c>
      <c r="GG3288">
        <v>2</v>
      </c>
      <c r="GH3288">
        <v>1</v>
      </c>
      <c r="GI3288">
        <v>-2</v>
      </c>
      <c r="GJ3288">
        <v>0</v>
      </c>
      <c r="GK3288">
        <f>ROUND(R3288*(R12)/100,2)</f>
        <v>0.73</v>
      </c>
      <c r="GL3288">
        <f t="shared" si="2487"/>
        <v>0</v>
      </c>
      <c r="GM3288">
        <f t="shared" si="2488"/>
        <v>137037.35999999999</v>
      </c>
      <c r="GN3288">
        <f t="shared" si="2489"/>
        <v>0</v>
      </c>
      <c r="GO3288">
        <f t="shared" si="2490"/>
        <v>0</v>
      </c>
      <c r="GP3288">
        <f t="shared" si="2491"/>
        <v>137037.35999999999</v>
      </c>
      <c r="GR3288">
        <v>0</v>
      </c>
      <c r="GS3288">
        <v>3</v>
      </c>
      <c r="GT3288">
        <v>0</v>
      </c>
      <c r="GU3288" t="s">
        <v>3</v>
      </c>
      <c r="GV3288">
        <f t="shared" si="2492"/>
        <v>0</v>
      </c>
      <c r="GW3288">
        <v>1</v>
      </c>
      <c r="GX3288">
        <f t="shared" si="2493"/>
        <v>0</v>
      </c>
      <c r="HA3288">
        <v>0</v>
      </c>
      <c r="HB3288">
        <v>0</v>
      </c>
      <c r="HC3288">
        <f t="shared" si="2494"/>
        <v>0</v>
      </c>
      <c r="HE3288" t="s">
        <v>3</v>
      </c>
      <c r="HF3288" t="s">
        <v>3</v>
      </c>
      <c r="HM3288" t="s">
        <v>3</v>
      </c>
      <c r="HN3288" t="s">
        <v>3</v>
      </c>
      <c r="HO3288" t="s">
        <v>3</v>
      </c>
      <c r="HP3288" t="s">
        <v>3</v>
      </c>
      <c r="HQ3288" t="s">
        <v>3</v>
      </c>
      <c r="HS3288">
        <v>0</v>
      </c>
      <c r="IK3288">
        <v>0</v>
      </c>
    </row>
    <row r="3289" spans="1:245" x14ac:dyDescent="0.2">
      <c r="A3289">
        <v>17</v>
      </c>
      <c r="B3289">
        <v>1</v>
      </c>
      <c r="C3289">
        <f>ROW(SmtRes!A1077)</f>
        <v>1077</v>
      </c>
      <c r="D3289">
        <f>ROW(EtalonRes!A1077)</f>
        <v>1077</v>
      </c>
      <c r="E3289" t="s">
        <v>734</v>
      </c>
      <c r="F3289" t="s">
        <v>29</v>
      </c>
      <c r="G3289" t="s">
        <v>30</v>
      </c>
      <c r="H3289" t="s">
        <v>26</v>
      </c>
      <c r="I3289">
        <f>ROUND(50/100,9)</f>
        <v>0.5</v>
      </c>
      <c r="J3289">
        <v>0</v>
      </c>
      <c r="K3289">
        <f>ROUND(50/100,9)</f>
        <v>0.5</v>
      </c>
      <c r="O3289">
        <f t="shared" si="2456"/>
        <v>6148.28</v>
      </c>
      <c r="P3289">
        <f t="shared" si="2457"/>
        <v>5342.71</v>
      </c>
      <c r="Q3289">
        <f t="shared" si="2458"/>
        <v>445.8</v>
      </c>
      <c r="R3289">
        <f t="shared" si="2459"/>
        <v>227.18</v>
      </c>
      <c r="S3289">
        <f t="shared" si="2460"/>
        <v>359.77</v>
      </c>
      <c r="T3289">
        <f t="shared" si="2461"/>
        <v>0</v>
      </c>
      <c r="U3289">
        <f t="shared" si="2462"/>
        <v>0.59</v>
      </c>
      <c r="V3289">
        <f t="shared" si="2463"/>
        <v>0</v>
      </c>
      <c r="W3289">
        <f t="shared" si="2464"/>
        <v>0</v>
      </c>
      <c r="X3289">
        <f t="shared" si="2465"/>
        <v>251.84</v>
      </c>
      <c r="Y3289">
        <f t="shared" si="2466"/>
        <v>35.979999999999997</v>
      </c>
      <c r="AA3289">
        <v>35364244</v>
      </c>
      <c r="AB3289">
        <f t="shared" si="2467"/>
        <v>12296.54</v>
      </c>
      <c r="AC3289">
        <f t="shared" si="2468"/>
        <v>10685.41</v>
      </c>
      <c r="AD3289">
        <f t="shared" si="2469"/>
        <v>891.59</v>
      </c>
      <c r="AE3289">
        <f t="shared" si="2470"/>
        <v>454.35</v>
      </c>
      <c r="AF3289">
        <f t="shared" si="2471"/>
        <v>719.54</v>
      </c>
      <c r="AG3289">
        <f t="shared" si="2472"/>
        <v>0</v>
      </c>
      <c r="AH3289">
        <f t="shared" si="2473"/>
        <v>1.18</v>
      </c>
      <c r="AI3289">
        <f t="shared" si="2474"/>
        <v>0</v>
      </c>
      <c r="AJ3289">
        <f t="shared" si="2475"/>
        <v>0</v>
      </c>
      <c r="AK3289">
        <v>12296.54</v>
      </c>
      <c r="AL3289">
        <v>10685.41</v>
      </c>
      <c r="AM3289">
        <v>891.59</v>
      </c>
      <c r="AN3289">
        <v>454.35</v>
      </c>
      <c r="AO3289">
        <v>719.54</v>
      </c>
      <c r="AP3289">
        <v>0</v>
      </c>
      <c r="AQ3289">
        <v>1.18</v>
      </c>
      <c r="AR3289">
        <v>0</v>
      </c>
      <c r="AS3289">
        <v>0</v>
      </c>
      <c r="AT3289">
        <v>70</v>
      </c>
      <c r="AU3289">
        <v>10</v>
      </c>
      <c r="AV3289">
        <v>1</v>
      </c>
      <c r="AW3289">
        <v>1</v>
      </c>
      <c r="AZ3289">
        <v>1</v>
      </c>
      <c r="BA3289">
        <v>1</v>
      </c>
      <c r="BB3289">
        <v>1</v>
      </c>
      <c r="BC3289">
        <v>1</v>
      </c>
      <c r="BD3289" t="s">
        <v>3</v>
      </c>
      <c r="BE3289" t="s">
        <v>3</v>
      </c>
      <c r="BF3289" t="s">
        <v>3</v>
      </c>
      <c r="BG3289" t="s">
        <v>3</v>
      </c>
      <c r="BH3289">
        <v>0</v>
      </c>
      <c r="BI3289">
        <v>4</v>
      </c>
      <c r="BJ3289" t="s">
        <v>31</v>
      </c>
      <c r="BM3289">
        <v>0</v>
      </c>
      <c r="BN3289">
        <v>0</v>
      </c>
      <c r="BO3289" t="s">
        <v>3</v>
      </c>
      <c r="BP3289">
        <v>0</v>
      </c>
      <c r="BQ3289">
        <v>1</v>
      </c>
      <c r="BR3289">
        <v>0</v>
      </c>
      <c r="BS3289">
        <v>1</v>
      </c>
      <c r="BT3289">
        <v>1</v>
      </c>
      <c r="BU3289">
        <v>1</v>
      </c>
      <c r="BV3289">
        <v>1</v>
      </c>
      <c r="BW3289">
        <v>1</v>
      </c>
      <c r="BX3289">
        <v>1</v>
      </c>
      <c r="BY3289" t="s">
        <v>3</v>
      </c>
      <c r="BZ3289">
        <v>70</v>
      </c>
      <c r="CA3289">
        <v>10</v>
      </c>
      <c r="CB3289" t="s">
        <v>3</v>
      </c>
      <c r="CE3289">
        <v>0</v>
      </c>
      <c r="CF3289">
        <v>0</v>
      </c>
      <c r="CG3289">
        <v>0</v>
      </c>
      <c r="CM3289">
        <v>0</v>
      </c>
      <c r="CN3289" t="s">
        <v>3</v>
      </c>
      <c r="CO3289">
        <v>0</v>
      </c>
      <c r="CP3289">
        <f t="shared" si="2476"/>
        <v>6148.2800000000007</v>
      </c>
      <c r="CQ3289">
        <f t="shared" si="2477"/>
        <v>10685.41</v>
      </c>
      <c r="CR3289">
        <f t="shared" si="2478"/>
        <v>891.59</v>
      </c>
      <c r="CS3289">
        <f t="shared" si="2479"/>
        <v>454.35</v>
      </c>
      <c r="CT3289">
        <f t="shared" si="2480"/>
        <v>719.54</v>
      </c>
      <c r="CU3289">
        <f t="shared" si="2481"/>
        <v>0</v>
      </c>
      <c r="CV3289">
        <f t="shared" si="2482"/>
        <v>1.18</v>
      </c>
      <c r="CW3289">
        <f t="shared" si="2483"/>
        <v>0</v>
      </c>
      <c r="CX3289">
        <f t="shared" si="2484"/>
        <v>0</v>
      </c>
      <c r="CY3289">
        <f t="shared" si="2485"/>
        <v>251.83899999999997</v>
      </c>
      <c r="CZ3289">
        <f t="shared" si="2486"/>
        <v>35.976999999999997</v>
      </c>
      <c r="DC3289" t="s">
        <v>3</v>
      </c>
      <c r="DD3289" t="s">
        <v>3</v>
      </c>
      <c r="DE3289" t="s">
        <v>3</v>
      </c>
      <c r="DF3289" t="s">
        <v>3</v>
      </c>
      <c r="DG3289" t="s">
        <v>3</v>
      </c>
      <c r="DH3289" t="s">
        <v>3</v>
      </c>
      <c r="DI3289" t="s">
        <v>3</v>
      </c>
      <c r="DJ3289" t="s">
        <v>3</v>
      </c>
      <c r="DK3289" t="s">
        <v>3</v>
      </c>
      <c r="DL3289" t="s">
        <v>3</v>
      </c>
      <c r="DM3289" t="s">
        <v>3</v>
      </c>
      <c r="DN3289">
        <v>0</v>
      </c>
      <c r="DO3289">
        <v>0</v>
      </c>
      <c r="DP3289">
        <v>1</v>
      </c>
      <c r="DQ3289">
        <v>1</v>
      </c>
      <c r="DU3289">
        <v>1003</v>
      </c>
      <c r="DV3289" t="s">
        <v>26</v>
      </c>
      <c r="DW3289" t="s">
        <v>26</v>
      </c>
      <c r="DX3289">
        <v>100</v>
      </c>
      <c r="DZ3289" t="s">
        <v>3</v>
      </c>
      <c r="EA3289" t="s">
        <v>3</v>
      </c>
      <c r="EB3289" t="s">
        <v>3</v>
      </c>
      <c r="EC3289" t="s">
        <v>3</v>
      </c>
      <c r="EE3289">
        <v>35096056</v>
      </c>
      <c r="EF3289">
        <v>1</v>
      </c>
      <c r="EG3289" t="s">
        <v>20</v>
      </c>
      <c r="EH3289">
        <v>0</v>
      </c>
      <c r="EI3289" t="s">
        <v>3</v>
      </c>
      <c r="EJ3289">
        <v>4</v>
      </c>
      <c r="EK3289">
        <v>0</v>
      </c>
      <c r="EL3289" t="s">
        <v>21</v>
      </c>
      <c r="EM3289" t="s">
        <v>22</v>
      </c>
      <c r="EO3289" t="s">
        <v>3</v>
      </c>
      <c r="EQ3289">
        <v>2097152</v>
      </c>
      <c r="ER3289">
        <v>12296.54</v>
      </c>
      <c r="ES3289">
        <v>10685.41</v>
      </c>
      <c r="ET3289">
        <v>891.59</v>
      </c>
      <c r="EU3289">
        <v>454.35</v>
      </c>
      <c r="EV3289">
        <v>719.54</v>
      </c>
      <c r="EW3289">
        <v>1.18</v>
      </c>
      <c r="EX3289">
        <v>0</v>
      </c>
      <c r="EY3289">
        <v>0</v>
      </c>
      <c r="FQ3289">
        <v>0</v>
      </c>
      <c r="FR3289">
        <v>0</v>
      </c>
      <c r="FS3289">
        <v>0</v>
      </c>
      <c r="FX3289">
        <v>70</v>
      </c>
      <c r="FY3289">
        <v>10</v>
      </c>
      <c r="GA3289" t="s">
        <v>3</v>
      </c>
      <c r="GD3289">
        <v>0</v>
      </c>
      <c r="GF3289">
        <v>1756020469</v>
      </c>
      <c r="GG3289">
        <v>2</v>
      </c>
      <c r="GH3289">
        <v>1</v>
      </c>
      <c r="GI3289">
        <v>-2</v>
      </c>
      <c r="GJ3289">
        <v>0</v>
      </c>
      <c r="GK3289">
        <f>ROUND(R3289*(R12)/100,2)</f>
        <v>245.35</v>
      </c>
      <c r="GL3289">
        <f t="shared" si="2487"/>
        <v>0</v>
      </c>
      <c r="GM3289">
        <f t="shared" si="2488"/>
        <v>6681.45</v>
      </c>
      <c r="GN3289">
        <f t="shared" si="2489"/>
        <v>0</v>
      </c>
      <c r="GO3289">
        <f t="shared" si="2490"/>
        <v>0</v>
      </c>
      <c r="GP3289">
        <f t="shared" si="2491"/>
        <v>6681.45</v>
      </c>
      <c r="GR3289">
        <v>0</v>
      </c>
      <c r="GS3289">
        <v>3</v>
      </c>
      <c r="GT3289">
        <v>0</v>
      </c>
      <c r="GU3289" t="s">
        <v>3</v>
      </c>
      <c r="GV3289">
        <f t="shared" si="2492"/>
        <v>0</v>
      </c>
      <c r="GW3289">
        <v>1</v>
      </c>
      <c r="GX3289">
        <f t="shared" si="2493"/>
        <v>0</v>
      </c>
      <c r="HA3289">
        <v>0</v>
      </c>
      <c r="HB3289">
        <v>0</v>
      </c>
      <c r="HC3289">
        <f t="shared" si="2494"/>
        <v>0</v>
      </c>
      <c r="HE3289" t="s">
        <v>3</v>
      </c>
      <c r="HF3289" t="s">
        <v>3</v>
      </c>
      <c r="HM3289" t="s">
        <v>3</v>
      </c>
      <c r="HN3289" t="s">
        <v>3</v>
      </c>
      <c r="HO3289" t="s">
        <v>3</v>
      </c>
      <c r="HP3289" t="s">
        <v>3</v>
      </c>
      <c r="HQ3289" t="s">
        <v>3</v>
      </c>
      <c r="HS3289">
        <v>0</v>
      </c>
      <c r="IK3289">
        <v>0</v>
      </c>
    </row>
    <row r="3290" spans="1:245" x14ac:dyDescent="0.2">
      <c r="A3290">
        <v>17</v>
      </c>
      <c r="B3290">
        <v>1</v>
      </c>
      <c r="E3290" t="s">
        <v>735</v>
      </c>
      <c r="F3290" t="s">
        <v>33</v>
      </c>
      <c r="G3290" t="s">
        <v>34</v>
      </c>
      <c r="H3290" t="s">
        <v>35</v>
      </c>
      <c r="I3290">
        <v>0.05</v>
      </c>
      <c r="J3290">
        <v>0</v>
      </c>
      <c r="K3290">
        <v>0.05</v>
      </c>
      <c r="O3290">
        <f t="shared" si="2456"/>
        <v>6476.63</v>
      </c>
      <c r="P3290">
        <f t="shared" si="2457"/>
        <v>6476.63</v>
      </c>
      <c r="Q3290">
        <f t="shared" si="2458"/>
        <v>0</v>
      </c>
      <c r="R3290">
        <f t="shared" si="2459"/>
        <v>0</v>
      </c>
      <c r="S3290">
        <f t="shared" si="2460"/>
        <v>0</v>
      </c>
      <c r="T3290">
        <f t="shared" si="2461"/>
        <v>0</v>
      </c>
      <c r="U3290">
        <f t="shared" si="2462"/>
        <v>0</v>
      </c>
      <c r="V3290">
        <f t="shared" si="2463"/>
        <v>0</v>
      </c>
      <c r="W3290">
        <f t="shared" si="2464"/>
        <v>0</v>
      </c>
      <c r="X3290">
        <f t="shared" si="2465"/>
        <v>0</v>
      </c>
      <c r="Y3290">
        <f t="shared" si="2466"/>
        <v>0</v>
      </c>
      <c r="AA3290">
        <v>35364244</v>
      </c>
      <c r="AB3290">
        <f t="shared" si="2467"/>
        <v>129532.62</v>
      </c>
      <c r="AC3290">
        <f t="shared" si="2468"/>
        <v>129532.62</v>
      </c>
      <c r="AD3290">
        <f t="shared" si="2469"/>
        <v>0</v>
      </c>
      <c r="AE3290">
        <f t="shared" si="2470"/>
        <v>0</v>
      </c>
      <c r="AF3290">
        <f t="shared" si="2471"/>
        <v>0</v>
      </c>
      <c r="AG3290">
        <f t="shared" si="2472"/>
        <v>0</v>
      </c>
      <c r="AH3290">
        <f t="shared" si="2473"/>
        <v>0</v>
      </c>
      <c r="AI3290">
        <f t="shared" si="2474"/>
        <v>0</v>
      </c>
      <c r="AJ3290">
        <f t="shared" si="2475"/>
        <v>0</v>
      </c>
      <c r="AK3290">
        <v>129532.62</v>
      </c>
      <c r="AL3290">
        <v>129532.62</v>
      </c>
      <c r="AM3290">
        <v>0</v>
      </c>
      <c r="AN3290">
        <v>0</v>
      </c>
      <c r="AO3290">
        <v>0</v>
      </c>
      <c r="AP3290">
        <v>0</v>
      </c>
      <c r="AQ3290">
        <v>0</v>
      </c>
      <c r="AR3290">
        <v>0</v>
      </c>
      <c r="AS3290">
        <v>0</v>
      </c>
      <c r="AT3290">
        <v>70</v>
      </c>
      <c r="AU3290">
        <v>10</v>
      </c>
      <c r="AV3290">
        <v>1</v>
      </c>
      <c r="AW3290">
        <v>1</v>
      </c>
      <c r="AZ3290">
        <v>1</v>
      </c>
      <c r="BA3290">
        <v>1</v>
      </c>
      <c r="BB3290">
        <v>1</v>
      </c>
      <c r="BC3290">
        <v>1</v>
      </c>
      <c r="BD3290" t="s">
        <v>3</v>
      </c>
      <c r="BE3290" t="s">
        <v>3</v>
      </c>
      <c r="BF3290" t="s">
        <v>3</v>
      </c>
      <c r="BG3290" t="s">
        <v>3</v>
      </c>
      <c r="BH3290">
        <v>3</v>
      </c>
      <c r="BI3290">
        <v>4</v>
      </c>
      <c r="BJ3290" t="s">
        <v>36</v>
      </c>
      <c r="BM3290">
        <v>0</v>
      </c>
      <c r="BN3290">
        <v>0</v>
      </c>
      <c r="BO3290" t="s">
        <v>3</v>
      </c>
      <c r="BP3290">
        <v>0</v>
      </c>
      <c r="BQ3290">
        <v>1</v>
      </c>
      <c r="BR3290">
        <v>0</v>
      </c>
      <c r="BS3290">
        <v>1</v>
      </c>
      <c r="BT3290">
        <v>1</v>
      </c>
      <c r="BU3290">
        <v>1</v>
      </c>
      <c r="BV3290">
        <v>1</v>
      </c>
      <c r="BW3290">
        <v>1</v>
      </c>
      <c r="BX3290">
        <v>1</v>
      </c>
      <c r="BY3290" t="s">
        <v>3</v>
      </c>
      <c r="BZ3290">
        <v>70</v>
      </c>
      <c r="CA3290">
        <v>10</v>
      </c>
      <c r="CB3290" t="s">
        <v>3</v>
      </c>
      <c r="CE3290">
        <v>0</v>
      </c>
      <c r="CF3290">
        <v>0</v>
      </c>
      <c r="CG3290">
        <v>0</v>
      </c>
      <c r="CM3290">
        <v>0</v>
      </c>
      <c r="CN3290" t="s">
        <v>3</v>
      </c>
      <c r="CO3290">
        <v>0</v>
      </c>
      <c r="CP3290">
        <f t="shared" si="2476"/>
        <v>6476.63</v>
      </c>
      <c r="CQ3290">
        <f t="shared" si="2477"/>
        <v>129532.62</v>
      </c>
      <c r="CR3290">
        <f t="shared" si="2478"/>
        <v>0</v>
      </c>
      <c r="CS3290">
        <f t="shared" si="2479"/>
        <v>0</v>
      </c>
      <c r="CT3290">
        <f t="shared" si="2480"/>
        <v>0</v>
      </c>
      <c r="CU3290">
        <f t="shared" si="2481"/>
        <v>0</v>
      </c>
      <c r="CV3290">
        <f t="shared" si="2482"/>
        <v>0</v>
      </c>
      <c r="CW3290">
        <f t="shared" si="2483"/>
        <v>0</v>
      </c>
      <c r="CX3290">
        <f t="shared" si="2484"/>
        <v>0</v>
      </c>
      <c r="CY3290">
        <f t="shared" si="2485"/>
        <v>0</v>
      </c>
      <c r="CZ3290">
        <f t="shared" si="2486"/>
        <v>0</v>
      </c>
      <c r="DC3290" t="s">
        <v>3</v>
      </c>
      <c r="DD3290" t="s">
        <v>3</v>
      </c>
      <c r="DE3290" t="s">
        <v>3</v>
      </c>
      <c r="DF3290" t="s">
        <v>3</v>
      </c>
      <c r="DG3290" t="s">
        <v>3</v>
      </c>
      <c r="DH3290" t="s">
        <v>3</v>
      </c>
      <c r="DI3290" t="s">
        <v>3</v>
      </c>
      <c r="DJ3290" t="s">
        <v>3</v>
      </c>
      <c r="DK3290" t="s">
        <v>3</v>
      </c>
      <c r="DL3290" t="s">
        <v>3</v>
      </c>
      <c r="DM3290" t="s">
        <v>3</v>
      </c>
      <c r="DN3290">
        <v>0</v>
      </c>
      <c r="DO3290">
        <v>0</v>
      </c>
      <c r="DP3290">
        <v>1</v>
      </c>
      <c r="DQ3290">
        <v>1</v>
      </c>
      <c r="DU3290">
        <v>1003</v>
      </c>
      <c r="DV3290" t="s">
        <v>35</v>
      </c>
      <c r="DW3290" t="s">
        <v>35</v>
      </c>
      <c r="DX3290">
        <v>1000</v>
      </c>
      <c r="DZ3290" t="s">
        <v>3</v>
      </c>
      <c r="EA3290" t="s">
        <v>3</v>
      </c>
      <c r="EB3290" t="s">
        <v>3</v>
      </c>
      <c r="EC3290" t="s">
        <v>3</v>
      </c>
      <c r="EE3290">
        <v>35096056</v>
      </c>
      <c r="EF3290">
        <v>1</v>
      </c>
      <c r="EG3290" t="s">
        <v>20</v>
      </c>
      <c r="EH3290">
        <v>0</v>
      </c>
      <c r="EI3290" t="s">
        <v>3</v>
      </c>
      <c r="EJ3290">
        <v>4</v>
      </c>
      <c r="EK3290">
        <v>0</v>
      </c>
      <c r="EL3290" t="s">
        <v>21</v>
      </c>
      <c r="EM3290" t="s">
        <v>22</v>
      </c>
      <c r="EO3290" t="s">
        <v>3</v>
      </c>
      <c r="EQ3290">
        <v>2097152</v>
      </c>
      <c r="ER3290">
        <v>129532.62</v>
      </c>
      <c r="ES3290">
        <v>129532.62</v>
      </c>
      <c r="ET3290">
        <v>0</v>
      </c>
      <c r="EU3290">
        <v>0</v>
      </c>
      <c r="EV3290">
        <v>0</v>
      </c>
      <c r="EW3290">
        <v>0</v>
      </c>
      <c r="EX3290">
        <v>0</v>
      </c>
      <c r="EY3290">
        <v>0</v>
      </c>
      <c r="FQ3290">
        <v>0</v>
      </c>
      <c r="FR3290">
        <v>0</v>
      </c>
      <c r="FS3290">
        <v>0</v>
      </c>
      <c r="FX3290">
        <v>70</v>
      </c>
      <c r="FY3290">
        <v>10</v>
      </c>
      <c r="GA3290" t="s">
        <v>3</v>
      </c>
      <c r="GD3290">
        <v>0</v>
      </c>
      <c r="GF3290">
        <v>7717958</v>
      </c>
      <c r="GG3290">
        <v>2</v>
      </c>
      <c r="GH3290">
        <v>1</v>
      </c>
      <c r="GI3290">
        <v>-2</v>
      </c>
      <c r="GJ3290">
        <v>0</v>
      </c>
      <c r="GK3290">
        <f>ROUND(R3290*(R12)/100,2)</f>
        <v>0</v>
      </c>
      <c r="GL3290">
        <f t="shared" si="2487"/>
        <v>0</v>
      </c>
      <c r="GM3290">
        <f t="shared" si="2488"/>
        <v>6476.63</v>
      </c>
      <c r="GN3290">
        <f t="shared" si="2489"/>
        <v>0</v>
      </c>
      <c r="GO3290">
        <f t="shared" si="2490"/>
        <v>0</v>
      </c>
      <c r="GP3290">
        <f t="shared" si="2491"/>
        <v>6476.63</v>
      </c>
      <c r="GR3290">
        <v>0</v>
      </c>
      <c r="GS3290">
        <v>3</v>
      </c>
      <c r="GT3290">
        <v>0</v>
      </c>
      <c r="GU3290" t="s">
        <v>3</v>
      </c>
      <c r="GV3290">
        <f t="shared" si="2492"/>
        <v>0</v>
      </c>
      <c r="GW3290">
        <v>1</v>
      </c>
      <c r="GX3290">
        <f t="shared" si="2493"/>
        <v>0</v>
      </c>
      <c r="HA3290">
        <v>0</v>
      </c>
      <c r="HB3290">
        <v>0</v>
      </c>
      <c r="HC3290">
        <f t="shared" si="2494"/>
        <v>0</v>
      </c>
      <c r="HE3290" t="s">
        <v>3</v>
      </c>
      <c r="HF3290" t="s">
        <v>3</v>
      </c>
      <c r="HM3290" t="s">
        <v>3</v>
      </c>
      <c r="HN3290" t="s">
        <v>3</v>
      </c>
      <c r="HO3290" t="s">
        <v>3</v>
      </c>
      <c r="HP3290" t="s">
        <v>3</v>
      </c>
      <c r="HQ3290" t="s">
        <v>3</v>
      </c>
      <c r="HS3290">
        <v>0</v>
      </c>
      <c r="IK3290">
        <v>0</v>
      </c>
    </row>
    <row r="3291" spans="1:245" x14ac:dyDescent="0.2">
      <c r="A3291">
        <v>17</v>
      </c>
      <c r="B3291">
        <v>1</v>
      </c>
      <c r="C3291">
        <f>ROW(SmtRes!A1078)</f>
        <v>1078</v>
      </c>
      <c r="D3291">
        <f>ROW(EtalonRes!A1078)</f>
        <v>1078</v>
      </c>
      <c r="E3291" t="s">
        <v>736</v>
      </c>
      <c r="F3291" t="s">
        <v>62</v>
      </c>
      <c r="G3291" t="s">
        <v>63</v>
      </c>
      <c r="H3291" t="s">
        <v>64</v>
      </c>
      <c r="I3291">
        <f>ROUND(9/100,9)</f>
        <v>0.09</v>
      </c>
      <c r="J3291">
        <v>0</v>
      </c>
      <c r="K3291">
        <f>ROUND(9/100,9)</f>
        <v>0.09</v>
      </c>
      <c r="O3291">
        <f t="shared" si="2456"/>
        <v>1041.67</v>
      </c>
      <c r="P3291">
        <f t="shared" si="2457"/>
        <v>0</v>
      </c>
      <c r="Q3291">
        <f t="shared" si="2458"/>
        <v>0</v>
      </c>
      <c r="R3291">
        <f t="shared" si="2459"/>
        <v>0</v>
      </c>
      <c r="S3291">
        <f t="shared" si="2460"/>
        <v>1041.67</v>
      </c>
      <c r="T3291">
        <f t="shared" si="2461"/>
        <v>0</v>
      </c>
      <c r="U3291">
        <f t="shared" si="2462"/>
        <v>1.5992999999999999</v>
      </c>
      <c r="V3291">
        <f t="shared" si="2463"/>
        <v>0</v>
      </c>
      <c r="W3291">
        <f t="shared" si="2464"/>
        <v>0</v>
      </c>
      <c r="X3291">
        <f t="shared" si="2465"/>
        <v>729.17</v>
      </c>
      <c r="Y3291">
        <f t="shared" si="2466"/>
        <v>104.17</v>
      </c>
      <c r="AA3291">
        <v>35364244</v>
      </c>
      <c r="AB3291">
        <f t="shared" si="2467"/>
        <v>11574.13</v>
      </c>
      <c r="AC3291">
        <f t="shared" si="2468"/>
        <v>0</v>
      </c>
      <c r="AD3291">
        <f t="shared" si="2469"/>
        <v>0</v>
      </c>
      <c r="AE3291">
        <f t="shared" si="2470"/>
        <v>0</v>
      </c>
      <c r="AF3291">
        <f t="shared" si="2471"/>
        <v>11574.13</v>
      </c>
      <c r="AG3291">
        <f t="shared" si="2472"/>
        <v>0</v>
      </c>
      <c r="AH3291">
        <f t="shared" si="2473"/>
        <v>17.77</v>
      </c>
      <c r="AI3291">
        <f t="shared" si="2474"/>
        <v>0</v>
      </c>
      <c r="AJ3291">
        <f t="shared" si="2475"/>
        <v>0</v>
      </c>
      <c r="AK3291">
        <v>11574.13</v>
      </c>
      <c r="AL3291">
        <v>0</v>
      </c>
      <c r="AM3291">
        <v>0</v>
      </c>
      <c r="AN3291">
        <v>0</v>
      </c>
      <c r="AO3291">
        <v>11574.13</v>
      </c>
      <c r="AP3291">
        <v>0</v>
      </c>
      <c r="AQ3291">
        <v>17.77</v>
      </c>
      <c r="AR3291">
        <v>0</v>
      </c>
      <c r="AS3291">
        <v>0</v>
      </c>
      <c r="AT3291">
        <v>70</v>
      </c>
      <c r="AU3291">
        <v>10</v>
      </c>
      <c r="AV3291">
        <v>1</v>
      </c>
      <c r="AW3291">
        <v>1</v>
      </c>
      <c r="AZ3291">
        <v>1</v>
      </c>
      <c r="BA3291">
        <v>1</v>
      </c>
      <c r="BB3291">
        <v>1</v>
      </c>
      <c r="BC3291">
        <v>1</v>
      </c>
      <c r="BD3291" t="s">
        <v>3</v>
      </c>
      <c r="BE3291" t="s">
        <v>3</v>
      </c>
      <c r="BF3291" t="s">
        <v>3</v>
      </c>
      <c r="BG3291" t="s">
        <v>3</v>
      </c>
      <c r="BH3291">
        <v>0</v>
      </c>
      <c r="BI3291">
        <v>4</v>
      </c>
      <c r="BJ3291" t="s">
        <v>65</v>
      </c>
      <c r="BM3291">
        <v>0</v>
      </c>
      <c r="BN3291">
        <v>0</v>
      </c>
      <c r="BO3291" t="s">
        <v>3</v>
      </c>
      <c r="BP3291">
        <v>0</v>
      </c>
      <c r="BQ3291">
        <v>1</v>
      </c>
      <c r="BR3291">
        <v>0</v>
      </c>
      <c r="BS3291">
        <v>1</v>
      </c>
      <c r="BT3291">
        <v>1</v>
      </c>
      <c r="BU3291">
        <v>1</v>
      </c>
      <c r="BV3291">
        <v>1</v>
      </c>
      <c r="BW3291">
        <v>1</v>
      </c>
      <c r="BX3291">
        <v>1</v>
      </c>
      <c r="BY3291" t="s">
        <v>3</v>
      </c>
      <c r="BZ3291">
        <v>70</v>
      </c>
      <c r="CA3291">
        <v>10</v>
      </c>
      <c r="CB3291" t="s">
        <v>3</v>
      </c>
      <c r="CE3291">
        <v>0</v>
      </c>
      <c r="CF3291">
        <v>0</v>
      </c>
      <c r="CG3291">
        <v>0</v>
      </c>
      <c r="CM3291">
        <v>0</v>
      </c>
      <c r="CN3291" t="s">
        <v>3</v>
      </c>
      <c r="CO3291">
        <v>0</v>
      </c>
      <c r="CP3291">
        <f t="shared" si="2476"/>
        <v>1041.67</v>
      </c>
      <c r="CQ3291">
        <f t="shared" si="2477"/>
        <v>0</v>
      </c>
      <c r="CR3291">
        <f t="shared" si="2478"/>
        <v>0</v>
      </c>
      <c r="CS3291">
        <f t="shared" si="2479"/>
        <v>0</v>
      </c>
      <c r="CT3291">
        <f t="shared" si="2480"/>
        <v>11574.13</v>
      </c>
      <c r="CU3291">
        <f t="shared" si="2481"/>
        <v>0</v>
      </c>
      <c r="CV3291">
        <f t="shared" si="2482"/>
        <v>17.77</v>
      </c>
      <c r="CW3291">
        <f t="shared" si="2483"/>
        <v>0</v>
      </c>
      <c r="CX3291">
        <f t="shared" si="2484"/>
        <v>0</v>
      </c>
      <c r="CY3291">
        <f t="shared" si="2485"/>
        <v>729.1690000000001</v>
      </c>
      <c r="CZ3291">
        <f t="shared" si="2486"/>
        <v>104.167</v>
      </c>
      <c r="DC3291" t="s">
        <v>3</v>
      </c>
      <c r="DD3291" t="s">
        <v>3</v>
      </c>
      <c r="DE3291" t="s">
        <v>3</v>
      </c>
      <c r="DF3291" t="s">
        <v>3</v>
      </c>
      <c r="DG3291" t="s">
        <v>3</v>
      </c>
      <c r="DH3291" t="s">
        <v>3</v>
      </c>
      <c r="DI3291" t="s">
        <v>3</v>
      </c>
      <c r="DJ3291" t="s">
        <v>3</v>
      </c>
      <c r="DK3291" t="s">
        <v>3</v>
      </c>
      <c r="DL3291" t="s">
        <v>3</v>
      </c>
      <c r="DM3291" t="s">
        <v>3</v>
      </c>
      <c r="DN3291">
        <v>0</v>
      </c>
      <c r="DO3291">
        <v>0</v>
      </c>
      <c r="DP3291">
        <v>1</v>
      </c>
      <c r="DQ3291">
        <v>1</v>
      </c>
      <c r="DU3291">
        <v>1013</v>
      </c>
      <c r="DV3291" t="s">
        <v>64</v>
      </c>
      <c r="DW3291" t="s">
        <v>64</v>
      </c>
      <c r="DX3291">
        <v>1</v>
      </c>
      <c r="DZ3291" t="s">
        <v>3</v>
      </c>
      <c r="EA3291" t="s">
        <v>3</v>
      </c>
      <c r="EB3291" t="s">
        <v>3</v>
      </c>
      <c r="EC3291" t="s">
        <v>3</v>
      </c>
      <c r="EE3291">
        <v>35096056</v>
      </c>
      <c r="EF3291">
        <v>1</v>
      </c>
      <c r="EG3291" t="s">
        <v>20</v>
      </c>
      <c r="EH3291">
        <v>0</v>
      </c>
      <c r="EI3291" t="s">
        <v>3</v>
      </c>
      <c r="EJ3291">
        <v>4</v>
      </c>
      <c r="EK3291">
        <v>0</v>
      </c>
      <c r="EL3291" t="s">
        <v>21</v>
      </c>
      <c r="EM3291" t="s">
        <v>22</v>
      </c>
      <c r="EO3291" t="s">
        <v>3</v>
      </c>
      <c r="EQ3291">
        <v>2097152</v>
      </c>
      <c r="ER3291">
        <v>11574.13</v>
      </c>
      <c r="ES3291">
        <v>0</v>
      </c>
      <c r="ET3291">
        <v>0</v>
      </c>
      <c r="EU3291">
        <v>0</v>
      </c>
      <c r="EV3291">
        <v>11574.13</v>
      </c>
      <c r="EW3291">
        <v>17.77</v>
      </c>
      <c r="EX3291">
        <v>0</v>
      </c>
      <c r="EY3291">
        <v>0</v>
      </c>
      <c r="FQ3291">
        <v>0</v>
      </c>
      <c r="FR3291">
        <v>0</v>
      </c>
      <c r="FS3291">
        <v>0</v>
      </c>
      <c r="FX3291">
        <v>70</v>
      </c>
      <c r="FY3291">
        <v>10</v>
      </c>
      <c r="GA3291" t="s">
        <v>3</v>
      </c>
      <c r="GD3291">
        <v>0</v>
      </c>
      <c r="GF3291">
        <v>407535083</v>
      </c>
      <c r="GG3291">
        <v>2</v>
      </c>
      <c r="GH3291">
        <v>1</v>
      </c>
      <c r="GI3291">
        <v>-2</v>
      </c>
      <c r="GJ3291">
        <v>0</v>
      </c>
      <c r="GK3291">
        <f>ROUND(R3291*(R12)/100,2)</f>
        <v>0</v>
      </c>
      <c r="GL3291">
        <f t="shared" si="2487"/>
        <v>0</v>
      </c>
      <c r="GM3291">
        <f t="shared" si="2488"/>
        <v>1875.01</v>
      </c>
      <c r="GN3291">
        <f t="shared" si="2489"/>
        <v>0</v>
      </c>
      <c r="GO3291">
        <f t="shared" si="2490"/>
        <v>0</v>
      </c>
      <c r="GP3291">
        <f t="shared" si="2491"/>
        <v>1875.01</v>
      </c>
      <c r="GR3291">
        <v>0</v>
      </c>
      <c r="GS3291">
        <v>3</v>
      </c>
      <c r="GT3291">
        <v>0</v>
      </c>
      <c r="GU3291" t="s">
        <v>3</v>
      </c>
      <c r="GV3291">
        <f t="shared" si="2492"/>
        <v>0</v>
      </c>
      <c r="GW3291">
        <v>1</v>
      </c>
      <c r="GX3291">
        <f t="shared" si="2493"/>
        <v>0</v>
      </c>
      <c r="HA3291">
        <v>0</v>
      </c>
      <c r="HB3291">
        <v>0</v>
      </c>
      <c r="HC3291">
        <f t="shared" si="2494"/>
        <v>0</v>
      </c>
      <c r="HE3291" t="s">
        <v>3</v>
      </c>
      <c r="HF3291" t="s">
        <v>3</v>
      </c>
      <c r="HM3291" t="s">
        <v>3</v>
      </c>
      <c r="HN3291" t="s">
        <v>3</v>
      </c>
      <c r="HO3291" t="s">
        <v>3</v>
      </c>
      <c r="HP3291" t="s">
        <v>3</v>
      </c>
      <c r="HQ3291" t="s">
        <v>3</v>
      </c>
      <c r="HS3291">
        <v>0</v>
      </c>
      <c r="IK3291">
        <v>0</v>
      </c>
    </row>
    <row r="3292" spans="1:245" x14ac:dyDescent="0.2">
      <c r="A3292">
        <v>17</v>
      </c>
      <c r="B3292">
        <v>1</v>
      </c>
      <c r="C3292">
        <f>ROW(SmtRes!A1079)</f>
        <v>1079</v>
      </c>
      <c r="D3292">
        <f>ROW(EtalonRes!A1079)</f>
        <v>1079</v>
      </c>
      <c r="E3292" t="s">
        <v>737</v>
      </c>
      <c r="F3292" t="s">
        <v>543</v>
      </c>
      <c r="G3292" t="s">
        <v>544</v>
      </c>
      <c r="H3292" t="s">
        <v>26</v>
      </c>
      <c r="I3292">
        <f>ROUND(600/100,9)</f>
        <v>6</v>
      </c>
      <c r="J3292">
        <v>0</v>
      </c>
      <c r="K3292">
        <f>ROUND(600/100,9)</f>
        <v>6</v>
      </c>
      <c r="O3292">
        <f t="shared" si="2456"/>
        <v>21659.4</v>
      </c>
      <c r="P3292">
        <f t="shared" si="2457"/>
        <v>0</v>
      </c>
      <c r="Q3292">
        <f t="shared" si="2458"/>
        <v>0</v>
      </c>
      <c r="R3292">
        <f t="shared" si="2459"/>
        <v>0</v>
      </c>
      <c r="S3292">
        <f t="shared" si="2460"/>
        <v>21659.4</v>
      </c>
      <c r="T3292">
        <f t="shared" si="2461"/>
        <v>0</v>
      </c>
      <c r="U3292">
        <f t="shared" si="2462"/>
        <v>35.519999999999996</v>
      </c>
      <c r="V3292">
        <f t="shared" si="2463"/>
        <v>0</v>
      </c>
      <c r="W3292">
        <f t="shared" si="2464"/>
        <v>0</v>
      </c>
      <c r="X3292">
        <f t="shared" si="2465"/>
        <v>15161.58</v>
      </c>
      <c r="Y3292">
        <f t="shared" si="2466"/>
        <v>2165.94</v>
      </c>
      <c r="AA3292">
        <v>35364244</v>
      </c>
      <c r="AB3292">
        <f t="shared" si="2467"/>
        <v>3609.9</v>
      </c>
      <c r="AC3292">
        <f t="shared" si="2468"/>
        <v>0</v>
      </c>
      <c r="AD3292">
        <f t="shared" si="2469"/>
        <v>0</v>
      </c>
      <c r="AE3292">
        <f t="shared" si="2470"/>
        <v>0</v>
      </c>
      <c r="AF3292">
        <f t="shared" si="2471"/>
        <v>3609.9</v>
      </c>
      <c r="AG3292">
        <f t="shared" si="2472"/>
        <v>0</v>
      </c>
      <c r="AH3292">
        <f t="shared" si="2473"/>
        <v>5.92</v>
      </c>
      <c r="AI3292">
        <f t="shared" si="2474"/>
        <v>0</v>
      </c>
      <c r="AJ3292">
        <f t="shared" si="2475"/>
        <v>0</v>
      </c>
      <c r="AK3292">
        <v>3609.9</v>
      </c>
      <c r="AL3292">
        <v>0</v>
      </c>
      <c r="AM3292">
        <v>0</v>
      </c>
      <c r="AN3292">
        <v>0</v>
      </c>
      <c r="AO3292">
        <v>3609.9</v>
      </c>
      <c r="AP3292">
        <v>0</v>
      </c>
      <c r="AQ3292">
        <v>5.92</v>
      </c>
      <c r="AR3292">
        <v>0</v>
      </c>
      <c r="AS3292">
        <v>0</v>
      </c>
      <c r="AT3292">
        <v>70</v>
      </c>
      <c r="AU3292">
        <v>10</v>
      </c>
      <c r="AV3292">
        <v>1</v>
      </c>
      <c r="AW3292">
        <v>1</v>
      </c>
      <c r="AZ3292">
        <v>1</v>
      </c>
      <c r="BA3292">
        <v>1</v>
      </c>
      <c r="BB3292">
        <v>1</v>
      </c>
      <c r="BC3292">
        <v>1</v>
      </c>
      <c r="BD3292" t="s">
        <v>3</v>
      </c>
      <c r="BE3292" t="s">
        <v>3</v>
      </c>
      <c r="BF3292" t="s">
        <v>3</v>
      </c>
      <c r="BG3292" t="s">
        <v>3</v>
      </c>
      <c r="BH3292">
        <v>0</v>
      </c>
      <c r="BI3292">
        <v>4</v>
      </c>
      <c r="BJ3292" t="s">
        <v>545</v>
      </c>
      <c r="BM3292">
        <v>0</v>
      </c>
      <c r="BN3292">
        <v>0</v>
      </c>
      <c r="BO3292" t="s">
        <v>3</v>
      </c>
      <c r="BP3292">
        <v>0</v>
      </c>
      <c r="BQ3292">
        <v>1</v>
      </c>
      <c r="BR3292">
        <v>0</v>
      </c>
      <c r="BS3292">
        <v>1</v>
      </c>
      <c r="BT3292">
        <v>1</v>
      </c>
      <c r="BU3292">
        <v>1</v>
      </c>
      <c r="BV3292">
        <v>1</v>
      </c>
      <c r="BW3292">
        <v>1</v>
      </c>
      <c r="BX3292">
        <v>1</v>
      </c>
      <c r="BY3292" t="s">
        <v>3</v>
      </c>
      <c r="BZ3292">
        <v>70</v>
      </c>
      <c r="CA3292">
        <v>10</v>
      </c>
      <c r="CB3292" t="s">
        <v>3</v>
      </c>
      <c r="CE3292">
        <v>0</v>
      </c>
      <c r="CF3292">
        <v>0</v>
      </c>
      <c r="CG3292">
        <v>0</v>
      </c>
      <c r="CM3292">
        <v>0</v>
      </c>
      <c r="CN3292" t="s">
        <v>3</v>
      </c>
      <c r="CO3292">
        <v>0</v>
      </c>
      <c r="CP3292">
        <f t="shared" si="2476"/>
        <v>21659.4</v>
      </c>
      <c r="CQ3292">
        <f t="shared" si="2477"/>
        <v>0</v>
      </c>
      <c r="CR3292">
        <f t="shared" si="2478"/>
        <v>0</v>
      </c>
      <c r="CS3292">
        <f t="shared" si="2479"/>
        <v>0</v>
      </c>
      <c r="CT3292">
        <f t="shared" si="2480"/>
        <v>3609.9</v>
      </c>
      <c r="CU3292">
        <f t="shared" si="2481"/>
        <v>0</v>
      </c>
      <c r="CV3292">
        <f t="shared" si="2482"/>
        <v>5.92</v>
      </c>
      <c r="CW3292">
        <f t="shared" si="2483"/>
        <v>0</v>
      </c>
      <c r="CX3292">
        <f t="shared" si="2484"/>
        <v>0</v>
      </c>
      <c r="CY3292">
        <f t="shared" si="2485"/>
        <v>15161.58</v>
      </c>
      <c r="CZ3292">
        <f t="shared" si="2486"/>
        <v>2165.94</v>
      </c>
      <c r="DC3292" t="s">
        <v>3</v>
      </c>
      <c r="DD3292" t="s">
        <v>3</v>
      </c>
      <c r="DE3292" t="s">
        <v>3</v>
      </c>
      <c r="DF3292" t="s">
        <v>3</v>
      </c>
      <c r="DG3292" t="s">
        <v>3</v>
      </c>
      <c r="DH3292" t="s">
        <v>3</v>
      </c>
      <c r="DI3292" t="s">
        <v>3</v>
      </c>
      <c r="DJ3292" t="s">
        <v>3</v>
      </c>
      <c r="DK3292" t="s">
        <v>3</v>
      </c>
      <c r="DL3292" t="s">
        <v>3</v>
      </c>
      <c r="DM3292" t="s">
        <v>3</v>
      </c>
      <c r="DN3292">
        <v>0</v>
      </c>
      <c r="DO3292">
        <v>0</v>
      </c>
      <c r="DP3292">
        <v>1</v>
      </c>
      <c r="DQ3292">
        <v>1</v>
      </c>
      <c r="DU3292">
        <v>1003</v>
      </c>
      <c r="DV3292" t="s">
        <v>26</v>
      </c>
      <c r="DW3292" t="s">
        <v>26</v>
      </c>
      <c r="DX3292">
        <v>100</v>
      </c>
      <c r="DZ3292" t="s">
        <v>3</v>
      </c>
      <c r="EA3292" t="s">
        <v>3</v>
      </c>
      <c r="EB3292" t="s">
        <v>3</v>
      </c>
      <c r="EC3292" t="s">
        <v>3</v>
      </c>
      <c r="EE3292">
        <v>35096056</v>
      </c>
      <c r="EF3292">
        <v>1</v>
      </c>
      <c r="EG3292" t="s">
        <v>20</v>
      </c>
      <c r="EH3292">
        <v>0</v>
      </c>
      <c r="EI3292" t="s">
        <v>3</v>
      </c>
      <c r="EJ3292">
        <v>4</v>
      </c>
      <c r="EK3292">
        <v>0</v>
      </c>
      <c r="EL3292" t="s">
        <v>21</v>
      </c>
      <c r="EM3292" t="s">
        <v>22</v>
      </c>
      <c r="EO3292" t="s">
        <v>3</v>
      </c>
      <c r="EQ3292">
        <v>2097152</v>
      </c>
      <c r="ER3292">
        <v>3609.9</v>
      </c>
      <c r="ES3292">
        <v>0</v>
      </c>
      <c r="ET3292">
        <v>0</v>
      </c>
      <c r="EU3292">
        <v>0</v>
      </c>
      <c r="EV3292">
        <v>3609.9</v>
      </c>
      <c r="EW3292">
        <v>5.92</v>
      </c>
      <c r="EX3292">
        <v>0</v>
      </c>
      <c r="EY3292">
        <v>0</v>
      </c>
      <c r="FQ3292">
        <v>0</v>
      </c>
      <c r="FR3292">
        <v>0</v>
      </c>
      <c r="FS3292">
        <v>0</v>
      </c>
      <c r="FX3292">
        <v>70</v>
      </c>
      <c r="FY3292">
        <v>10</v>
      </c>
      <c r="GA3292" t="s">
        <v>3</v>
      </c>
      <c r="GD3292">
        <v>0</v>
      </c>
      <c r="GF3292">
        <v>1485820568</v>
      </c>
      <c r="GG3292">
        <v>2</v>
      </c>
      <c r="GH3292">
        <v>1</v>
      </c>
      <c r="GI3292">
        <v>-2</v>
      </c>
      <c r="GJ3292">
        <v>0</v>
      </c>
      <c r="GK3292">
        <f>ROUND(R3292*(R12)/100,2)</f>
        <v>0</v>
      </c>
      <c r="GL3292">
        <f t="shared" si="2487"/>
        <v>0</v>
      </c>
      <c r="GM3292">
        <f t="shared" si="2488"/>
        <v>38986.92</v>
      </c>
      <c r="GN3292">
        <f t="shared" si="2489"/>
        <v>0</v>
      </c>
      <c r="GO3292">
        <f t="shared" si="2490"/>
        <v>0</v>
      </c>
      <c r="GP3292">
        <f t="shared" si="2491"/>
        <v>38986.92</v>
      </c>
      <c r="GR3292">
        <v>0</v>
      </c>
      <c r="GS3292">
        <v>3</v>
      </c>
      <c r="GT3292">
        <v>0</v>
      </c>
      <c r="GU3292" t="s">
        <v>3</v>
      </c>
      <c r="GV3292">
        <f t="shared" si="2492"/>
        <v>0</v>
      </c>
      <c r="GW3292">
        <v>1</v>
      </c>
      <c r="GX3292">
        <f t="shared" si="2493"/>
        <v>0</v>
      </c>
      <c r="HA3292">
        <v>0</v>
      </c>
      <c r="HB3292">
        <v>0</v>
      </c>
      <c r="HC3292">
        <f t="shared" si="2494"/>
        <v>0</v>
      </c>
      <c r="HE3292" t="s">
        <v>3</v>
      </c>
      <c r="HF3292" t="s">
        <v>3</v>
      </c>
      <c r="HM3292" t="s">
        <v>3</v>
      </c>
      <c r="HN3292" t="s">
        <v>3</v>
      </c>
      <c r="HO3292" t="s">
        <v>3</v>
      </c>
      <c r="HP3292" t="s">
        <v>3</v>
      </c>
      <c r="HQ3292" t="s">
        <v>3</v>
      </c>
      <c r="HS3292">
        <v>0</v>
      </c>
      <c r="IK3292">
        <v>0</v>
      </c>
    </row>
    <row r="3294" spans="1:245" x14ac:dyDescent="0.2">
      <c r="A3294">
        <v>51</v>
      </c>
      <c r="B3294">
        <f>B3276</f>
        <v>1</v>
      </c>
      <c r="C3294">
        <f>A3276</f>
        <v>4</v>
      </c>
      <c r="D3294">
        <f>ROW(A3276)</f>
        <v>3276</v>
      </c>
      <c r="F3294" t="str">
        <f>IF(F3276&lt;&gt;"",F3276,"")</f>
        <v>Новый раздел</v>
      </c>
      <c r="G3294" t="str">
        <f>IF(G3276&lt;&gt;"",G3276,"")</f>
        <v>Помещение 321 Кабинет биологии (практика)</v>
      </c>
      <c r="H3294">
        <v>0</v>
      </c>
      <c r="O3294">
        <f t="shared" ref="O3294:T3294" si="2495">ROUND(AB3294,2)</f>
        <v>164980.51999999999</v>
      </c>
      <c r="P3294">
        <f t="shared" si="2495"/>
        <v>107913.79</v>
      </c>
      <c r="Q3294">
        <f t="shared" si="2495"/>
        <v>628.64</v>
      </c>
      <c r="R3294">
        <f t="shared" si="2495"/>
        <v>288.94</v>
      </c>
      <c r="S3294">
        <f t="shared" si="2495"/>
        <v>56438.09</v>
      </c>
      <c r="T3294">
        <f t="shared" si="2495"/>
        <v>0</v>
      </c>
      <c r="U3294">
        <f>AH3294</f>
        <v>94.403800000000004</v>
      </c>
      <c r="V3294">
        <f>AI3294</f>
        <v>0</v>
      </c>
      <c r="W3294">
        <f>ROUND(AJ3294,2)</f>
        <v>0</v>
      </c>
      <c r="X3294">
        <f>ROUND(AK3294,2)</f>
        <v>39506.67</v>
      </c>
      <c r="Y3294">
        <f>ROUND(AL3294,2)</f>
        <v>5643.83</v>
      </c>
      <c r="AB3294">
        <f>ROUND(SUMIF(AA3280:AA3292,"=35364244",O3280:O3292),2)</f>
        <v>164980.51999999999</v>
      </c>
      <c r="AC3294">
        <f>ROUND(SUMIF(AA3280:AA3292,"=35364244",P3280:P3292),2)</f>
        <v>107913.79</v>
      </c>
      <c r="AD3294">
        <f>ROUND(SUMIF(AA3280:AA3292,"=35364244",Q3280:Q3292),2)</f>
        <v>628.64</v>
      </c>
      <c r="AE3294">
        <f>ROUND(SUMIF(AA3280:AA3292,"=35364244",R3280:R3292),2)</f>
        <v>288.94</v>
      </c>
      <c r="AF3294">
        <f>ROUND(SUMIF(AA3280:AA3292,"=35364244",S3280:S3292),2)</f>
        <v>56438.09</v>
      </c>
      <c r="AG3294">
        <f>ROUND(SUMIF(AA3280:AA3292,"=35364244",T3280:T3292),2)</f>
        <v>0</v>
      </c>
      <c r="AH3294">
        <f>SUMIF(AA3280:AA3292,"=35364244",U3280:U3292)</f>
        <v>94.403800000000004</v>
      </c>
      <c r="AI3294">
        <f>SUMIF(AA3280:AA3292,"=35364244",V3280:V3292)</f>
        <v>0</v>
      </c>
      <c r="AJ3294">
        <f>ROUND(SUMIF(AA3280:AA3292,"=35364244",W3280:W3292),2)</f>
        <v>0</v>
      </c>
      <c r="AK3294">
        <f>ROUND(SUMIF(AA3280:AA3292,"=35364244",X3280:X3292),2)</f>
        <v>39506.67</v>
      </c>
      <c r="AL3294">
        <f>ROUND(SUMIF(AA3280:AA3292,"=35364244",Y3280:Y3292),2)</f>
        <v>5643.83</v>
      </c>
      <c r="AO3294">
        <f t="shared" ref="AO3294:BD3294" si="2496">ROUND(BX3294,2)</f>
        <v>0</v>
      </c>
      <c r="AP3294">
        <f t="shared" si="2496"/>
        <v>0</v>
      </c>
      <c r="AQ3294">
        <f t="shared" si="2496"/>
        <v>0</v>
      </c>
      <c r="AR3294">
        <f t="shared" si="2496"/>
        <v>210443.06</v>
      </c>
      <c r="AS3294">
        <f t="shared" si="2496"/>
        <v>0</v>
      </c>
      <c r="AT3294">
        <f t="shared" si="2496"/>
        <v>0</v>
      </c>
      <c r="AU3294">
        <f t="shared" si="2496"/>
        <v>210443.06</v>
      </c>
      <c r="AV3294">
        <f t="shared" si="2496"/>
        <v>107913.79</v>
      </c>
      <c r="AW3294">
        <f t="shared" si="2496"/>
        <v>107913.79</v>
      </c>
      <c r="AX3294">
        <f t="shared" si="2496"/>
        <v>0</v>
      </c>
      <c r="AY3294">
        <f t="shared" si="2496"/>
        <v>107913.79</v>
      </c>
      <c r="AZ3294">
        <f t="shared" si="2496"/>
        <v>0</v>
      </c>
      <c r="BA3294">
        <f t="shared" si="2496"/>
        <v>0</v>
      </c>
      <c r="BB3294">
        <f t="shared" si="2496"/>
        <v>0</v>
      </c>
      <c r="BC3294">
        <f t="shared" si="2496"/>
        <v>0</v>
      </c>
      <c r="BD3294">
        <f t="shared" si="2496"/>
        <v>0</v>
      </c>
      <c r="BX3294">
        <f>ROUND(SUMIF(AA3280:AA3292,"=35364244",FQ3280:FQ3292),2)</f>
        <v>0</v>
      </c>
      <c r="BY3294">
        <f>ROUND(SUMIF(AA3280:AA3292,"=35364244",FR3280:FR3292),2)</f>
        <v>0</v>
      </c>
      <c r="BZ3294">
        <f>ROUND(SUMIF(AA3280:AA3292,"=35364244",GL3280:GL3292),2)</f>
        <v>0</v>
      </c>
      <c r="CA3294">
        <f>ROUND(SUMIF(AA3280:AA3292,"=35364244",GM3280:GM3292),2)</f>
        <v>210443.06</v>
      </c>
      <c r="CB3294">
        <f>ROUND(SUMIF(AA3280:AA3292,"=35364244",GN3280:GN3292),2)</f>
        <v>0</v>
      </c>
      <c r="CC3294">
        <f>ROUND(SUMIF(AA3280:AA3292,"=35364244",GO3280:GO3292),2)</f>
        <v>0</v>
      </c>
      <c r="CD3294">
        <f>ROUND(SUMIF(AA3280:AA3292,"=35364244",GP3280:GP3292),2)</f>
        <v>210443.06</v>
      </c>
      <c r="CE3294">
        <f>AC3294-BX3294</f>
        <v>107913.79</v>
      </c>
      <c r="CF3294">
        <f>AC3294-BY3294</f>
        <v>107913.79</v>
      </c>
      <c r="CG3294">
        <f>BX3294-BZ3294</f>
        <v>0</v>
      </c>
      <c r="CH3294">
        <f>AC3294-BX3294-BY3294+BZ3294</f>
        <v>107913.79</v>
      </c>
      <c r="CI3294">
        <f>BY3294-BZ3294</f>
        <v>0</v>
      </c>
      <c r="CJ3294">
        <f>ROUND(SUMIF(AA3280:AA3292,"=35364244",GX3280:GX3292),2)</f>
        <v>0</v>
      </c>
      <c r="CK3294">
        <f>ROUND(SUMIF(AA3280:AA3292,"=35364244",GY3280:GY3292),2)</f>
        <v>0</v>
      </c>
      <c r="CL3294">
        <f>ROUND(SUMIF(AA3280:AA3292,"=35364244",GZ3280:GZ3292),2)</f>
        <v>0</v>
      </c>
      <c r="CM3294">
        <f>ROUND(SUMIF(AA3280:AA3292,"=35364244",HD3280:HD3292),2)</f>
        <v>0</v>
      </c>
      <c r="GX3294">
        <v>0</v>
      </c>
    </row>
    <row r="3296" spans="1:245" x14ac:dyDescent="0.2">
      <c r="A3296">
        <v>50</v>
      </c>
      <c r="B3296">
        <v>0</v>
      </c>
      <c r="C3296">
        <v>0</v>
      </c>
      <c r="D3296">
        <v>1</v>
      </c>
      <c r="E3296">
        <v>201</v>
      </c>
      <c r="F3296">
        <f>ROUND(Source!O3294,O3296)</f>
        <v>164980.51999999999</v>
      </c>
      <c r="G3296" t="s">
        <v>66</v>
      </c>
      <c r="H3296" t="s">
        <v>67</v>
      </c>
      <c r="K3296">
        <v>201</v>
      </c>
      <c r="L3296">
        <v>1</v>
      </c>
      <c r="M3296">
        <v>3</v>
      </c>
      <c r="N3296" t="s">
        <v>3</v>
      </c>
      <c r="O3296">
        <v>2</v>
      </c>
      <c r="W3296">
        <v>164980.51999999999</v>
      </c>
      <c r="X3296">
        <v>1</v>
      </c>
      <c r="Y3296">
        <v>164980.51999999999</v>
      </c>
    </row>
    <row r="3297" spans="1:25" x14ac:dyDescent="0.2">
      <c r="A3297">
        <v>50</v>
      </c>
      <c r="B3297">
        <v>0</v>
      </c>
      <c r="C3297">
        <v>0</v>
      </c>
      <c r="D3297">
        <v>1</v>
      </c>
      <c r="E3297">
        <v>202</v>
      </c>
      <c r="F3297">
        <f>ROUND(Source!P3294,O3297)</f>
        <v>107913.79</v>
      </c>
      <c r="G3297" t="s">
        <v>68</v>
      </c>
      <c r="H3297" t="s">
        <v>69</v>
      </c>
      <c r="K3297">
        <v>202</v>
      </c>
      <c r="L3297">
        <v>2</v>
      </c>
      <c r="M3297">
        <v>3</v>
      </c>
      <c r="N3297" t="s">
        <v>3</v>
      </c>
      <c r="O3297">
        <v>2</v>
      </c>
      <c r="W3297">
        <v>107913.79</v>
      </c>
      <c r="X3297">
        <v>1</v>
      </c>
      <c r="Y3297">
        <v>107913.79</v>
      </c>
    </row>
    <row r="3298" spans="1:25" x14ac:dyDescent="0.2">
      <c r="A3298">
        <v>50</v>
      </c>
      <c r="B3298">
        <v>0</v>
      </c>
      <c r="C3298">
        <v>0</v>
      </c>
      <c r="D3298">
        <v>1</v>
      </c>
      <c r="E3298">
        <v>222</v>
      </c>
      <c r="F3298">
        <f>ROUND(Source!AO3294,O3298)</f>
        <v>0</v>
      </c>
      <c r="G3298" t="s">
        <v>70</v>
      </c>
      <c r="H3298" t="s">
        <v>71</v>
      </c>
      <c r="K3298">
        <v>222</v>
      </c>
      <c r="L3298">
        <v>3</v>
      </c>
      <c r="M3298">
        <v>3</v>
      </c>
      <c r="N3298" t="s">
        <v>3</v>
      </c>
      <c r="O3298">
        <v>2</v>
      </c>
      <c r="W3298">
        <v>0</v>
      </c>
      <c r="X3298">
        <v>1</v>
      </c>
      <c r="Y3298">
        <v>0</v>
      </c>
    </row>
    <row r="3299" spans="1:25" x14ac:dyDescent="0.2">
      <c r="A3299">
        <v>50</v>
      </c>
      <c r="B3299">
        <v>0</v>
      </c>
      <c r="C3299">
        <v>0</v>
      </c>
      <c r="D3299">
        <v>1</v>
      </c>
      <c r="E3299">
        <v>225</v>
      </c>
      <c r="F3299">
        <f>ROUND(Source!AV3294,O3299)</f>
        <v>107913.79</v>
      </c>
      <c r="G3299" t="s">
        <v>72</v>
      </c>
      <c r="H3299" t="s">
        <v>73</v>
      </c>
      <c r="K3299">
        <v>225</v>
      </c>
      <c r="L3299">
        <v>4</v>
      </c>
      <c r="M3299">
        <v>3</v>
      </c>
      <c r="N3299" t="s">
        <v>3</v>
      </c>
      <c r="O3299">
        <v>2</v>
      </c>
      <c r="W3299">
        <v>107913.79</v>
      </c>
      <c r="X3299">
        <v>1</v>
      </c>
      <c r="Y3299">
        <v>107913.79</v>
      </c>
    </row>
    <row r="3300" spans="1:25" x14ac:dyDescent="0.2">
      <c r="A3300">
        <v>50</v>
      </c>
      <c r="B3300">
        <v>0</v>
      </c>
      <c r="C3300">
        <v>0</v>
      </c>
      <c r="D3300">
        <v>1</v>
      </c>
      <c r="E3300">
        <v>226</v>
      </c>
      <c r="F3300">
        <f>ROUND(Source!AW3294,O3300)</f>
        <v>107913.79</v>
      </c>
      <c r="G3300" t="s">
        <v>74</v>
      </c>
      <c r="H3300" t="s">
        <v>75</v>
      </c>
      <c r="K3300">
        <v>226</v>
      </c>
      <c r="L3300">
        <v>5</v>
      </c>
      <c r="M3300">
        <v>3</v>
      </c>
      <c r="N3300" t="s">
        <v>3</v>
      </c>
      <c r="O3300">
        <v>2</v>
      </c>
      <c r="W3300">
        <v>107913.79</v>
      </c>
      <c r="X3300">
        <v>1</v>
      </c>
      <c r="Y3300">
        <v>107913.79</v>
      </c>
    </row>
    <row r="3301" spans="1:25" x14ac:dyDescent="0.2">
      <c r="A3301">
        <v>50</v>
      </c>
      <c r="B3301">
        <v>0</v>
      </c>
      <c r="C3301">
        <v>0</v>
      </c>
      <c r="D3301">
        <v>1</v>
      </c>
      <c r="E3301">
        <v>227</v>
      </c>
      <c r="F3301">
        <f>ROUND(Source!AX3294,O3301)</f>
        <v>0</v>
      </c>
      <c r="G3301" t="s">
        <v>76</v>
      </c>
      <c r="H3301" t="s">
        <v>77</v>
      </c>
      <c r="K3301">
        <v>227</v>
      </c>
      <c r="L3301">
        <v>6</v>
      </c>
      <c r="M3301">
        <v>3</v>
      </c>
      <c r="N3301" t="s">
        <v>3</v>
      </c>
      <c r="O3301">
        <v>2</v>
      </c>
      <c r="W3301">
        <v>0</v>
      </c>
      <c r="X3301">
        <v>1</v>
      </c>
      <c r="Y3301">
        <v>0</v>
      </c>
    </row>
    <row r="3302" spans="1:25" x14ac:dyDescent="0.2">
      <c r="A3302">
        <v>50</v>
      </c>
      <c r="B3302">
        <v>0</v>
      </c>
      <c r="C3302">
        <v>0</v>
      </c>
      <c r="D3302">
        <v>1</v>
      </c>
      <c r="E3302">
        <v>228</v>
      </c>
      <c r="F3302">
        <f>ROUND(Source!AY3294,O3302)</f>
        <v>107913.79</v>
      </c>
      <c r="G3302" t="s">
        <v>78</v>
      </c>
      <c r="H3302" t="s">
        <v>79</v>
      </c>
      <c r="K3302">
        <v>228</v>
      </c>
      <c r="L3302">
        <v>7</v>
      </c>
      <c r="M3302">
        <v>3</v>
      </c>
      <c r="N3302" t="s">
        <v>3</v>
      </c>
      <c r="O3302">
        <v>2</v>
      </c>
      <c r="W3302">
        <v>107913.79</v>
      </c>
      <c r="X3302">
        <v>1</v>
      </c>
      <c r="Y3302">
        <v>107913.79</v>
      </c>
    </row>
    <row r="3303" spans="1:25" x14ac:dyDescent="0.2">
      <c r="A3303">
        <v>50</v>
      </c>
      <c r="B3303">
        <v>0</v>
      </c>
      <c r="C3303">
        <v>0</v>
      </c>
      <c r="D3303">
        <v>1</v>
      </c>
      <c r="E3303">
        <v>216</v>
      </c>
      <c r="F3303">
        <f>ROUND(Source!AP3294,O3303)</f>
        <v>0</v>
      </c>
      <c r="G3303" t="s">
        <v>80</v>
      </c>
      <c r="H3303" t="s">
        <v>81</v>
      </c>
      <c r="K3303">
        <v>216</v>
      </c>
      <c r="L3303">
        <v>8</v>
      </c>
      <c r="M3303">
        <v>3</v>
      </c>
      <c r="N3303" t="s">
        <v>3</v>
      </c>
      <c r="O3303">
        <v>2</v>
      </c>
      <c r="W3303">
        <v>0</v>
      </c>
      <c r="X3303">
        <v>1</v>
      </c>
      <c r="Y3303">
        <v>0</v>
      </c>
    </row>
    <row r="3304" spans="1:25" x14ac:dyDescent="0.2">
      <c r="A3304">
        <v>50</v>
      </c>
      <c r="B3304">
        <v>0</v>
      </c>
      <c r="C3304">
        <v>0</v>
      </c>
      <c r="D3304">
        <v>1</v>
      </c>
      <c r="E3304">
        <v>223</v>
      </c>
      <c r="F3304">
        <f>ROUND(Source!AQ3294,O3304)</f>
        <v>0</v>
      </c>
      <c r="G3304" t="s">
        <v>82</v>
      </c>
      <c r="H3304" t="s">
        <v>83</v>
      </c>
      <c r="K3304">
        <v>223</v>
      </c>
      <c r="L3304">
        <v>9</v>
      </c>
      <c r="M3304">
        <v>3</v>
      </c>
      <c r="N3304" t="s">
        <v>3</v>
      </c>
      <c r="O3304">
        <v>2</v>
      </c>
      <c r="W3304">
        <v>0</v>
      </c>
      <c r="X3304">
        <v>1</v>
      </c>
      <c r="Y3304">
        <v>0</v>
      </c>
    </row>
    <row r="3305" spans="1:25" x14ac:dyDescent="0.2">
      <c r="A3305">
        <v>50</v>
      </c>
      <c r="B3305">
        <v>0</v>
      </c>
      <c r="C3305">
        <v>0</v>
      </c>
      <c r="D3305">
        <v>1</v>
      </c>
      <c r="E3305">
        <v>229</v>
      </c>
      <c r="F3305">
        <f>ROUND(Source!AZ3294,O3305)</f>
        <v>0</v>
      </c>
      <c r="G3305" t="s">
        <v>84</v>
      </c>
      <c r="H3305" t="s">
        <v>85</v>
      </c>
      <c r="K3305">
        <v>229</v>
      </c>
      <c r="L3305">
        <v>10</v>
      </c>
      <c r="M3305">
        <v>3</v>
      </c>
      <c r="N3305" t="s">
        <v>3</v>
      </c>
      <c r="O3305">
        <v>2</v>
      </c>
      <c r="W3305">
        <v>0</v>
      </c>
      <c r="X3305">
        <v>1</v>
      </c>
      <c r="Y3305">
        <v>0</v>
      </c>
    </row>
    <row r="3306" spans="1:25" x14ac:dyDescent="0.2">
      <c r="A3306">
        <v>50</v>
      </c>
      <c r="B3306">
        <v>0</v>
      </c>
      <c r="C3306">
        <v>0</v>
      </c>
      <c r="D3306">
        <v>1</v>
      </c>
      <c r="E3306">
        <v>203</v>
      </c>
      <c r="F3306">
        <f>ROUND(Source!Q3294,O3306)</f>
        <v>628.64</v>
      </c>
      <c r="G3306" t="s">
        <v>86</v>
      </c>
      <c r="H3306" t="s">
        <v>87</v>
      </c>
      <c r="K3306">
        <v>203</v>
      </c>
      <c r="L3306">
        <v>11</v>
      </c>
      <c r="M3306">
        <v>3</v>
      </c>
      <c r="N3306" t="s">
        <v>3</v>
      </c>
      <c r="O3306">
        <v>2</v>
      </c>
      <c r="W3306">
        <v>628.64</v>
      </c>
      <c r="X3306">
        <v>1</v>
      </c>
      <c r="Y3306">
        <v>628.64</v>
      </c>
    </row>
    <row r="3307" spans="1:25" x14ac:dyDescent="0.2">
      <c r="A3307">
        <v>50</v>
      </c>
      <c r="B3307">
        <v>0</v>
      </c>
      <c r="C3307">
        <v>0</v>
      </c>
      <c r="D3307">
        <v>1</v>
      </c>
      <c r="E3307">
        <v>231</v>
      </c>
      <c r="F3307">
        <f>ROUND(Source!BB3294,O3307)</f>
        <v>0</v>
      </c>
      <c r="G3307" t="s">
        <v>88</v>
      </c>
      <c r="H3307" t="s">
        <v>89</v>
      </c>
      <c r="K3307">
        <v>231</v>
      </c>
      <c r="L3307">
        <v>12</v>
      </c>
      <c r="M3307">
        <v>3</v>
      </c>
      <c r="N3307" t="s">
        <v>3</v>
      </c>
      <c r="O3307">
        <v>2</v>
      </c>
      <c r="W3307">
        <v>0</v>
      </c>
      <c r="X3307">
        <v>1</v>
      </c>
      <c r="Y3307">
        <v>0</v>
      </c>
    </row>
    <row r="3308" spans="1:25" x14ac:dyDescent="0.2">
      <c r="A3308">
        <v>50</v>
      </c>
      <c r="B3308">
        <v>0</v>
      </c>
      <c r="C3308">
        <v>0</v>
      </c>
      <c r="D3308">
        <v>1</v>
      </c>
      <c r="E3308">
        <v>204</v>
      </c>
      <c r="F3308">
        <f>ROUND(Source!R3294,O3308)</f>
        <v>288.94</v>
      </c>
      <c r="G3308" t="s">
        <v>90</v>
      </c>
      <c r="H3308" t="s">
        <v>91</v>
      </c>
      <c r="K3308">
        <v>204</v>
      </c>
      <c r="L3308">
        <v>13</v>
      </c>
      <c r="M3308">
        <v>3</v>
      </c>
      <c r="N3308" t="s">
        <v>3</v>
      </c>
      <c r="O3308">
        <v>2</v>
      </c>
      <c r="W3308">
        <v>288.94</v>
      </c>
      <c r="X3308">
        <v>1</v>
      </c>
      <c r="Y3308">
        <v>288.94</v>
      </c>
    </row>
    <row r="3309" spans="1:25" x14ac:dyDescent="0.2">
      <c r="A3309">
        <v>50</v>
      </c>
      <c r="B3309">
        <v>0</v>
      </c>
      <c r="C3309">
        <v>0</v>
      </c>
      <c r="D3309">
        <v>1</v>
      </c>
      <c r="E3309">
        <v>205</v>
      </c>
      <c r="F3309">
        <f>ROUND(Source!S3294,O3309)</f>
        <v>56438.09</v>
      </c>
      <c r="G3309" t="s">
        <v>92</v>
      </c>
      <c r="H3309" t="s">
        <v>93</v>
      </c>
      <c r="K3309">
        <v>205</v>
      </c>
      <c r="L3309">
        <v>14</v>
      </c>
      <c r="M3309">
        <v>3</v>
      </c>
      <c r="N3309" t="s">
        <v>3</v>
      </c>
      <c r="O3309">
        <v>2</v>
      </c>
      <c r="W3309">
        <v>56438.09</v>
      </c>
      <c r="X3309">
        <v>1</v>
      </c>
      <c r="Y3309">
        <v>56438.09</v>
      </c>
    </row>
    <row r="3310" spans="1:25" x14ac:dyDescent="0.2">
      <c r="A3310">
        <v>50</v>
      </c>
      <c r="B3310">
        <v>0</v>
      </c>
      <c r="C3310">
        <v>0</v>
      </c>
      <c r="D3310">
        <v>1</v>
      </c>
      <c r="E3310">
        <v>232</v>
      </c>
      <c r="F3310">
        <f>ROUND(Source!BC3294,O3310)</f>
        <v>0</v>
      </c>
      <c r="G3310" t="s">
        <v>94</v>
      </c>
      <c r="H3310" t="s">
        <v>95</v>
      </c>
      <c r="K3310">
        <v>232</v>
      </c>
      <c r="L3310">
        <v>15</v>
      </c>
      <c r="M3310">
        <v>3</v>
      </c>
      <c r="N3310" t="s">
        <v>3</v>
      </c>
      <c r="O3310">
        <v>2</v>
      </c>
      <c r="W3310">
        <v>0</v>
      </c>
      <c r="X3310">
        <v>1</v>
      </c>
      <c r="Y3310">
        <v>0</v>
      </c>
    </row>
    <row r="3311" spans="1:25" x14ac:dyDescent="0.2">
      <c r="A3311">
        <v>50</v>
      </c>
      <c r="B3311">
        <v>0</v>
      </c>
      <c r="C3311">
        <v>0</v>
      </c>
      <c r="D3311">
        <v>1</v>
      </c>
      <c r="E3311">
        <v>214</v>
      </c>
      <c r="F3311">
        <f>ROUND(Source!AS3294,O3311)</f>
        <v>0</v>
      </c>
      <c r="G3311" t="s">
        <v>96</v>
      </c>
      <c r="H3311" t="s">
        <v>97</v>
      </c>
      <c r="K3311">
        <v>214</v>
      </c>
      <c r="L3311">
        <v>16</v>
      </c>
      <c r="M3311">
        <v>3</v>
      </c>
      <c r="N3311" t="s">
        <v>3</v>
      </c>
      <c r="O3311">
        <v>2</v>
      </c>
      <c r="W3311">
        <v>0</v>
      </c>
      <c r="X3311">
        <v>1</v>
      </c>
      <c r="Y3311">
        <v>0</v>
      </c>
    </row>
    <row r="3312" spans="1:25" x14ac:dyDescent="0.2">
      <c r="A3312">
        <v>50</v>
      </c>
      <c r="B3312">
        <v>0</v>
      </c>
      <c r="C3312">
        <v>0</v>
      </c>
      <c r="D3312">
        <v>1</v>
      </c>
      <c r="E3312">
        <v>215</v>
      </c>
      <c r="F3312">
        <f>ROUND(Source!AT3294,O3312)</f>
        <v>0</v>
      </c>
      <c r="G3312" t="s">
        <v>98</v>
      </c>
      <c r="H3312" t="s">
        <v>99</v>
      </c>
      <c r="K3312">
        <v>215</v>
      </c>
      <c r="L3312">
        <v>17</v>
      </c>
      <c r="M3312">
        <v>3</v>
      </c>
      <c r="N3312" t="s">
        <v>3</v>
      </c>
      <c r="O3312">
        <v>2</v>
      </c>
      <c r="W3312">
        <v>0</v>
      </c>
      <c r="X3312">
        <v>1</v>
      </c>
      <c r="Y3312">
        <v>0</v>
      </c>
    </row>
    <row r="3313" spans="1:245" x14ac:dyDescent="0.2">
      <c r="A3313">
        <v>50</v>
      </c>
      <c r="B3313">
        <v>0</v>
      </c>
      <c r="C3313">
        <v>0</v>
      </c>
      <c r="D3313">
        <v>1</v>
      </c>
      <c r="E3313">
        <v>217</v>
      </c>
      <c r="F3313">
        <f>ROUND(Source!AU3294,O3313)</f>
        <v>210443.06</v>
      </c>
      <c r="G3313" t="s">
        <v>100</v>
      </c>
      <c r="H3313" t="s">
        <v>101</v>
      </c>
      <c r="K3313">
        <v>217</v>
      </c>
      <c r="L3313">
        <v>18</v>
      </c>
      <c r="M3313">
        <v>3</v>
      </c>
      <c r="N3313" t="s">
        <v>3</v>
      </c>
      <c r="O3313">
        <v>2</v>
      </c>
      <c r="W3313">
        <v>210443.06</v>
      </c>
      <c r="X3313">
        <v>1</v>
      </c>
      <c r="Y3313">
        <v>210443.06</v>
      </c>
    </row>
    <row r="3314" spans="1:245" x14ac:dyDescent="0.2">
      <c r="A3314">
        <v>50</v>
      </c>
      <c r="B3314">
        <v>0</v>
      </c>
      <c r="C3314">
        <v>0</v>
      </c>
      <c r="D3314">
        <v>1</v>
      </c>
      <c r="E3314">
        <v>230</v>
      </c>
      <c r="F3314">
        <f>ROUND(Source!BA3294,O3314)</f>
        <v>0</v>
      </c>
      <c r="G3314" t="s">
        <v>102</v>
      </c>
      <c r="H3314" t="s">
        <v>103</v>
      </c>
      <c r="K3314">
        <v>230</v>
      </c>
      <c r="L3314">
        <v>19</v>
      </c>
      <c r="M3314">
        <v>3</v>
      </c>
      <c r="N3314" t="s">
        <v>3</v>
      </c>
      <c r="O3314">
        <v>2</v>
      </c>
      <c r="W3314">
        <v>0</v>
      </c>
      <c r="X3314">
        <v>1</v>
      </c>
      <c r="Y3314">
        <v>0</v>
      </c>
    </row>
    <row r="3315" spans="1:245" x14ac:dyDescent="0.2">
      <c r="A3315">
        <v>50</v>
      </c>
      <c r="B3315">
        <v>0</v>
      </c>
      <c r="C3315">
        <v>0</v>
      </c>
      <c r="D3315">
        <v>1</v>
      </c>
      <c r="E3315">
        <v>206</v>
      </c>
      <c r="F3315">
        <f>ROUND(Source!T3294,O3315)</f>
        <v>0</v>
      </c>
      <c r="G3315" t="s">
        <v>104</v>
      </c>
      <c r="H3315" t="s">
        <v>105</v>
      </c>
      <c r="K3315">
        <v>206</v>
      </c>
      <c r="L3315">
        <v>20</v>
      </c>
      <c r="M3315">
        <v>3</v>
      </c>
      <c r="N3315" t="s">
        <v>3</v>
      </c>
      <c r="O3315">
        <v>2</v>
      </c>
      <c r="W3315">
        <v>0</v>
      </c>
      <c r="X3315">
        <v>1</v>
      </c>
      <c r="Y3315">
        <v>0</v>
      </c>
    </row>
    <row r="3316" spans="1:245" x14ac:dyDescent="0.2">
      <c r="A3316">
        <v>50</v>
      </c>
      <c r="B3316">
        <v>0</v>
      </c>
      <c r="C3316">
        <v>0</v>
      </c>
      <c r="D3316">
        <v>1</v>
      </c>
      <c r="E3316">
        <v>207</v>
      </c>
      <c r="F3316">
        <f>Source!U3294</f>
        <v>94.403800000000004</v>
      </c>
      <c r="G3316" t="s">
        <v>106</v>
      </c>
      <c r="H3316" t="s">
        <v>107</v>
      </c>
      <c r="K3316">
        <v>207</v>
      </c>
      <c r="L3316">
        <v>21</v>
      </c>
      <c r="M3316">
        <v>3</v>
      </c>
      <c r="N3316" t="s">
        <v>3</v>
      </c>
      <c r="O3316">
        <v>-1</v>
      </c>
      <c r="W3316">
        <v>94.403800000000004</v>
      </c>
      <c r="X3316">
        <v>1</v>
      </c>
      <c r="Y3316">
        <v>94.403800000000004</v>
      </c>
    </row>
    <row r="3317" spans="1:245" x14ac:dyDescent="0.2">
      <c r="A3317">
        <v>50</v>
      </c>
      <c r="B3317">
        <v>0</v>
      </c>
      <c r="C3317">
        <v>0</v>
      </c>
      <c r="D3317">
        <v>1</v>
      </c>
      <c r="E3317">
        <v>208</v>
      </c>
      <c r="F3317">
        <f>Source!V3294</f>
        <v>0</v>
      </c>
      <c r="G3317" t="s">
        <v>108</v>
      </c>
      <c r="H3317" t="s">
        <v>109</v>
      </c>
      <c r="K3317">
        <v>208</v>
      </c>
      <c r="L3317">
        <v>22</v>
      </c>
      <c r="M3317">
        <v>3</v>
      </c>
      <c r="N3317" t="s">
        <v>3</v>
      </c>
      <c r="O3317">
        <v>-1</v>
      </c>
      <c r="W3317">
        <v>0</v>
      </c>
      <c r="X3317">
        <v>1</v>
      </c>
      <c r="Y3317">
        <v>0</v>
      </c>
    </row>
    <row r="3318" spans="1:245" x14ac:dyDescent="0.2">
      <c r="A3318">
        <v>50</v>
      </c>
      <c r="B3318">
        <v>0</v>
      </c>
      <c r="C3318">
        <v>0</v>
      </c>
      <c r="D3318">
        <v>1</v>
      </c>
      <c r="E3318">
        <v>209</v>
      </c>
      <c r="F3318">
        <f>ROUND(Source!W3294,O3318)</f>
        <v>0</v>
      </c>
      <c r="G3318" t="s">
        <v>110</v>
      </c>
      <c r="H3318" t="s">
        <v>111</v>
      </c>
      <c r="K3318">
        <v>209</v>
      </c>
      <c r="L3318">
        <v>23</v>
      </c>
      <c r="M3318">
        <v>3</v>
      </c>
      <c r="N3318" t="s">
        <v>3</v>
      </c>
      <c r="O3318">
        <v>2</v>
      </c>
      <c r="W3318">
        <v>0</v>
      </c>
      <c r="X3318">
        <v>1</v>
      </c>
      <c r="Y3318">
        <v>0</v>
      </c>
    </row>
    <row r="3319" spans="1:245" x14ac:dyDescent="0.2">
      <c r="A3319">
        <v>50</v>
      </c>
      <c r="B3319">
        <v>0</v>
      </c>
      <c r="C3319">
        <v>0</v>
      </c>
      <c r="D3319">
        <v>1</v>
      </c>
      <c r="E3319">
        <v>233</v>
      </c>
      <c r="F3319">
        <f>ROUND(Source!BD3294,O3319)</f>
        <v>0</v>
      </c>
      <c r="G3319" t="s">
        <v>112</v>
      </c>
      <c r="H3319" t="s">
        <v>113</v>
      </c>
      <c r="K3319">
        <v>233</v>
      </c>
      <c r="L3319">
        <v>24</v>
      </c>
      <c r="M3319">
        <v>3</v>
      </c>
      <c r="N3319" t="s">
        <v>3</v>
      </c>
      <c r="O3319">
        <v>2</v>
      </c>
      <c r="W3319">
        <v>0</v>
      </c>
      <c r="X3319">
        <v>1</v>
      </c>
      <c r="Y3319">
        <v>0</v>
      </c>
    </row>
    <row r="3320" spans="1:245" x14ac:dyDescent="0.2">
      <c r="A3320">
        <v>50</v>
      </c>
      <c r="B3320">
        <v>0</v>
      </c>
      <c r="C3320">
        <v>0</v>
      </c>
      <c r="D3320">
        <v>1</v>
      </c>
      <c r="E3320">
        <v>210</v>
      </c>
      <c r="F3320">
        <f>ROUND(Source!X3294,O3320)</f>
        <v>39506.67</v>
      </c>
      <c r="G3320" t="s">
        <v>114</v>
      </c>
      <c r="H3320" t="s">
        <v>115</v>
      </c>
      <c r="K3320">
        <v>210</v>
      </c>
      <c r="L3320">
        <v>25</v>
      </c>
      <c r="M3320">
        <v>3</v>
      </c>
      <c r="N3320" t="s">
        <v>3</v>
      </c>
      <c r="O3320">
        <v>2</v>
      </c>
      <c r="W3320">
        <v>39506.67</v>
      </c>
      <c r="X3320">
        <v>1</v>
      </c>
      <c r="Y3320">
        <v>39506.67</v>
      </c>
    </row>
    <row r="3321" spans="1:245" x14ac:dyDescent="0.2">
      <c r="A3321">
        <v>50</v>
      </c>
      <c r="B3321">
        <v>0</v>
      </c>
      <c r="C3321">
        <v>0</v>
      </c>
      <c r="D3321">
        <v>1</v>
      </c>
      <c r="E3321">
        <v>211</v>
      </c>
      <c r="F3321">
        <f>ROUND(Source!Y3294,O3321)</f>
        <v>5643.83</v>
      </c>
      <c r="G3321" t="s">
        <v>116</v>
      </c>
      <c r="H3321" t="s">
        <v>117</v>
      </c>
      <c r="K3321">
        <v>211</v>
      </c>
      <c r="L3321">
        <v>26</v>
      </c>
      <c r="M3321">
        <v>3</v>
      </c>
      <c r="N3321" t="s">
        <v>3</v>
      </c>
      <c r="O3321">
        <v>2</v>
      </c>
      <c r="W3321">
        <v>5643.83</v>
      </c>
      <c r="X3321">
        <v>1</v>
      </c>
      <c r="Y3321">
        <v>5643.83</v>
      </c>
    </row>
    <row r="3322" spans="1:245" x14ac:dyDescent="0.2">
      <c r="A3322">
        <v>50</v>
      </c>
      <c r="B3322">
        <v>0</v>
      </c>
      <c r="C3322">
        <v>0</v>
      </c>
      <c r="D3322">
        <v>1</v>
      </c>
      <c r="E3322">
        <v>224</v>
      </c>
      <c r="F3322">
        <f>ROUND(Source!AR3294,O3322)</f>
        <v>210443.06</v>
      </c>
      <c r="G3322" t="s">
        <v>118</v>
      </c>
      <c r="H3322" t="s">
        <v>119</v>
      </c>
      <c r="K3322">
        <v>224</v>
      </c>
      <c r="L3322">
        <v>27</v>
      </c>
      <c r="M3322">
        <v>3</v>
      </c>
      <c r="N3322" t="s">
        <v>3</v>
      </c>
      <c r="O3322">
        <v>2</v>
      </c>
      <c r="W3322">
        <v>210443.06</v>
      </c>
      <c r="X3322">
        <v>1</v>
      </c>
      <c r="Y3322">
        <v>210443.06</v>
      </c>
    </row>
    <row r="3324" spans="1:245" x14ac:dyDescent="0.2">
      <c r="A3324">
        <v>4</v>
      </c>
      <c r="B3324">
        <v>1</v>
      </c>
      <c r="D3324">
        <f>ROW(A3342)</f>
        <v>3342</v>
      </c>
      <c r="F3324" t="s">
        <v>13</v>
      </c>
      <c r="G3324" t="s">
        <v>738</v>
      </c>
      <c r="H3324" t="s">
        <v>3</v>
      </c>
      <c r="I3324">
        <v>0</v>
      </c>
      <c r="K3324">
        <v>0</v>
      </c>
      <c r="M3324" t="s">
        <v>3</v>
      </c>
      <c r="S3324">
        <v>0</v>
      </c>
      <c r="U3324" t="s">
        <v>3</v>
      </c>
      <c r="V3324">
        <v>0</v>
      </c>
      <c r="AB3324" t="s">
        <v>3</v>
      </c>
      <c r="AC3324" t="s">
        <v>3</v>
      </c>
      <c r="AD3324" t="s">
        <v>3</v>
      </c>
      <c r="AE3324" t="s">
        <v>3</v>
      </c>
      <c r="AF3324" t="s">
        <v>3</v>
      </c>
      <c r="AG3324" t="s">
        <v>3</v>
      </c>
      <c r="AP3324" t="s">
        <v>3</v>
      </c>
      <c r="AQ3324" t="s">
        <v>3</v>
      </c>
      <c r="AR3324" t="s">
        <v>3</v>
      </c>
      <c r="AZ3324" t="s">
        <v>3</v>
      </c>
      <c r="BB3324" t="s">
        <v>3</v>
      </c>
      <c r="BC3324" t="s">
        <v>3</v>
      </c>
      <c r="BD3324" t="s">
        <v>3</v>
      </c>
      <c r="BE3324" t="s">
        <v>3</v>
      </c>
      <c r="BF3324" t="s">
        <v>3</v>
      </c>
      <c r="BG3324" t="s">
        <v>3</v>
      </c>
      <c r="BH3324" t="s">
        <v>3</v>
      </c>
      <c r="BI3324" t="s">
        <v>3</v>
      </c>
      <c r="BJ3324" t="s">
        <v>3</v>
      </c>
      <c r="BK3324" t="s">
        <v>3</v>
      </c>
      <c r="BL3324" t="s">
        <v>3</v>
      </c>
      <c r="BM3324" t="s">
        <v>3</v>
      </c>
      <c r="BN3324" t="s">
        <v>3</v>
      </c>
      <c r="BO3324" t="s">
        <v>3</v>
      </c>
      <c r="BP3324" t="s">
        <v>3</v>
      </c>
      <c r="BX3324">
        <v>0</v>
      </c>
      <c r="CJ3324">
        <v>0</v>
      </c>
    </row>
    <row r="3326" spans="1:245" x14ac:dyDescent="0.2">
      <c r="A3326">
        <v>52</v>
      </c>
      <c r="B3326">
        <f t="shared" ref="B3326:G3326" si="2497">B3342</f>
        <v>1</v>
      </c>
      <c r="C3326">
        <f t="shared" si="2497"/>
        <v>4</v>
      </c>
      <c r="D3326">
        <f t="shared" si="2497"/>
        <v>3324</v>
      </c>
      <c r="E3326">
        <f t="shared" si="2497"/>
        <v>0</v>
      </c>
      <c r="F3326" t="str">
        <f t="shared" si="2497"/>
        <v>Новый раздел</v>
      </c>
      <c r="G3326" t="str">
        <f t="shared" si="2497"/>
        <v>Помещение 322 Кабинет химии (практика)</v>
      </c>
      <c r="O3326">
        <f t="shared" ref="O3326:AT3326" si="2498">O3342</f>
        <v>164980.51999999999</v>
      </c>
      <c r="P3326">
        <f t="shared" si="2498"/>
        <v>107913.79</v>
      </c>
      <c r="Q3326">
        <f t="shared" si="2498"/>
        <v>628.64</v>
      </c>
      <c r="R3326">
        <f t="shared" si="2498"/>
        <v>288.94</v>
      </c>
      <c r="S3326">
        <f t="shared" si="2498"/>
        <v>56438.09</v>
      </c>
      <c r="T3326">
        <f t="shared" si="2498"/>
        <v>0</v>
      </c>
      <c r="U3326">
        <f t="shared" si="2498"/>
        <v>94.403800000000004</v>
      </c>
      <c r="V3326">
        <f t="shared" si="2498"/>
        <v>0</v>
      </c>
      <c r="W3326">
        <f t="shared" si="2498"/>
        <v>0</v>
      </c>
      <c r="X3326">
        <f t="shared" si="2498"/>
        <v>39506.67</v>
      </c>
      <c r="Y3326">
        <f t="shared" si="2498"/>
        <v>5643.83</v>
      </c>
      <c r="Z3326">
        <f t="shared" si="2498"/>
        <v>0</v>
      </c>
      <c r="AA3326">
        <f t="shared" si="2498"/>
        <v>0</v>
      </c>
      <c r="AB3326">
        <f t="shared" si="2498"/>
        <v>164980.51999999999</v>
      </c>
      <c r="AC3326">
        <f t="shared" si="2498"/>
        <v>107913.79</v>
      </c>
      <c r="AD3326">
        <f t="shared" si="2498"/>
        <v>628.64</v>
      </c>
      <c r="AE3326">
        <f t="shared" si="2498"/>
        <v>288.94</v>
      </c>
      <c r="AF3326">
        <f t="shared" si="2498"/>
        <v>56438.09</v>
      </c>
      <c r="AG3326">
        <f t="shared" si="2498"/>
        <v>0</v>
      </c>
      <c r="AH3326">
        <f t="shared" si="2498"/>
        <v>94.403800000000004</v>
      </c>
      <c r="AI3326">
        <f t="shared" si="2498"/>
        <v>0</v>
      </c>
      <c r="AJ3326">
        <f t="shared" si="2498"/>
        <v>0</v>
      </c>
      <c r="AK3326">
        <f t="shared" si="2498"/>
        <v>39506.67</v>
      </c>
      <c r="AL3326">
        <f t="shared" si="2498"/>
        <v>5643.83</v>
      </c>
      <c r="AM3326">
        <f t="shared" si="2498"/>
        <v>0</v>
      </c>
      <c r="AN3326">
        <f t="shared" si="2498"/>
        <v>0</v>
      </c>
      <c r="AO3326">
        <f t="shared" si="2498"/>
        <v>0</v>
      </c>
      <c r="AP3326">
        <f t="shared" si="2498"/>
        <v>0</v>
      </c>
      <c r="AQ3326">
        <f t="shared" si="2498"/>
        <v>0</v>
      </c>
      <c r="AR3326">
        <f t="shared" si="2498"/>
        <v>210443.06</v>
      </c>
      <c r="AS3326">
        <f t="shared" si="2498"/>
        <v>0</v>
      </c>
      <c r="AT3326">
        <f t="shared" si="2498"/>
        <v>0</v>
      </c>
      <c r="AU3326">
        <f t="shared" ref="AU3326:BZ3326" si="2499">AU3342</f>
        <v>210443.06</v>
      </c>
      <c r="AV3326">
        <f t="shared" si="2499"/>
        <v>107913.79</v>
      </c>
      <c r="AW3326">
        <f t="shared" si="2499"/>
        <v>107913.79</v>
      </c>
      <c r="AX3326">
        <f t="shared" si="2499"/>
        <v>0</v>
      </c>
      <c r="AY3326">
        <f t="shared" si="2499"/>
        <v>107913.79</v>
      </c>
      <c r="AZ3326">
        <f t="shared" si="2499"/>
        <v>0</v>
      </c>
      <c r="BA3326">
        <f t="shared" si="2499"/>
        <v>0</v>
      </c>
      <c r="BB3326">
        <f t="shared" si="2499"/>
        <v>0</v>
      </c>
      <c r="BC3326">
        <f t="shared" si="2499"/>
        <v>0</v>
      </c>
      <c r="BD3326">
        <f t="shared" si="2499"/>
        <v>0</v>
      </c>
      <c r="BE3326">
        <f t="shared" si="2499"/>
        <v>0</v>
      </c>
      <c r="BF3326">
        <f t="shared" si="2499"/>
        <v>0</v>
      </c>
      <c r="BG3326">
        <f t="shared" si="2499"/>
        <v>0</v>
      </c>
      <c r="BH3326">
        <f t="shared" si="2499"/>
        <v>0</v>
      </c>
      <c r="BI3326">
        <f t="shared" si="2499"/>
        <v>0</v>
      </c>
      <c r="BJ3326">
        <f t="shared" si="2499"/>
        <v>0</v>
      </c>
      <c r="BK3326">
        <f t="shared" si="2499"/>
        <v>0</v>
      </c>
      <c r="BL3326">
        <f t="shared" si="2499"/>
        <v>0</v>
      </c>
      <c r="BM3326">
        <f t="shared" si="2499"/>
        <v>0</v>
      </c>
      <c r="BN3326">
        <f t="shared" si="2499"/>
        <v>0</v>
      </c>
      <c r="BO3326">
        <f t="shared" si="2499"/>
        <v>0</v>
      </c>
      <c r="BP3326">
        <f t="shared" si="2499"/>
        <v>0</v>
      </c>
      <c r="BQ3326">
        <f t="shared" si="2499"/>
        <v>0</v>
      </c>
      <c r="BR3326">
        <f t="shared" si="2499"/>
        <v>0</v>
      </c>
      <c r="BS3326">
        <f t="shared" si="2499"/>
        <v>0</v>
      </c>
      <c r="BT3326">
        <f t="shared" si="2499"/>
        <v>0</v>
      </c>
      <c r="BU3326">
        <f t="shared" si="2499"/>
        <v>0</v>
      </c>
      <c r="BV3326">
        <f t="shared" si="2499"/>
        <v>0</v>
      </c>
      <c r="BW3326">
        <f t="shared" si="2499"/>
        <v>0</v>
      </c>
      <c r="BX3326">
        <f t="shared" si="2499"/>
        <v>0</v>
      </c>
      <c r="BY3326">
        <f t="shared" si="2499"/>
        <v>0</v>
      </c>
      <c r="BZ3326">
        <f t="shared" si="2499"/>
        <v>0</v>
      </c>
      <c r="CA3326">
        <f t="shared" ref="CA3326:DF3326" si="2500">CA3342</f>
        <v>210443.06</v>
      </c>
      <c r="CB3326">
        <f t="shared" si="2500"/>
        <v>0</v>
      </c>
      <c r="CC3326">
        <f t="shared" si="2500"/>
        <v>0</v>
      </c>
      <c r="CD3326">
        <f t="shared" si="2500"/>
        <v>210443.06</v>
      </c>
      <c r="CE3326">
        <f t="shared" si="2500"/>
        <v>107913.79</v>
      </c>
      <c r="CF3326">
        <f t="shared" si="2500"/>
        <v>107913.79</v>
      </c>
      <c r="CG3326">
        <f t="shared" si="2500"/>
        <v>0</v>
      </c>
      <c r="CH3326">
        <f t="shared" si="2500"/>
        <v>107913.79</v>
      </c>
      <c r="CI3326">
        <f t="shared" si="2500"/>
        <v>0</v>
      </c>
      <c r="CJ3326">
        <f t="shared" si="2500"/>
        <v>0</v>
      </c>
      <c r="CK3326">
        <f t="shared" si="2500"/>
        <v>0</v>
      </c>
      <c r="CL3326">
        <f t="shared" si="2500"/>
        <v>0</v>
      </c>
      <c r="CM3326">
        <f t="shared" si="2500"/>
        <v>0</v>
      </c>
      <c r="CN3326">
        <f t="shared" si="2500"/>
        <v>0</v>
      </c>
      <c r="CO3326">
        <f t="shared" si="2500"/>
        <v>0</v>
      </c>
      <c r="CP3326">
        <f t="shared" si="2500"/>
        <v>0</v>
      </c>
      <c r="CQ3326">
        <f t="shared" si="2500"/>
        <v>0</v>
      </c>
      <c r="CR3326">
        <f t="shared" si="2500"/>
        <v>0</v>
      </c>
      <c r="CS3326">
        <f t="shared" si="2500"/>
        <v>0</v>
      </c>
      <c r="CT3326">
        <f t="shared" si="2500"/>
        <v>0</v>
      </c>
      <c r="CU3326">
        <f t="shared" si="2500"/>
        <v>0</v>
      </c>
      <c r="CV3326">
        <f t="shared" si="2500"/>
        <v>0</v>
      </c>
      <c r="CW3326">
        <f t="shared" si="2500"/>
        <v>0</v>
      </c>
      <c r="CX3326">
        <f t="shared" si="2500"/>
        <v>0</v>
      </c>
      <c r="CY3326">
        <f t="shared" si="2500"/>
        <v>0</v>
      </c>
      <c r="CZ3326">
        <f t="shared" si="2500"/>
        <v>0</v>
      </c>
      <c r="DA3326">
        <f t="shared" si="2500"/>
        <v>0</v>
      </c>
      <c r="DB3326">
        <f t="shared" si="2500"/>
        <v>0</v>
      </c>
      <c r="DC3326">
        <f t="shared" si="2500"/>
        <v>0</v>
      </c>
      <c r="DD3326">
        <f t="shared" si="2500"/>
        <v>0</v>
      </c>
      <c r="DE3326">
        <f t="shared" si="2500"/>
        <v>0</v>
      </c>
      <c r="DF3326">
        <f t="shared" si="2500"/>
        <v>0</v>
      </c>
      <c r="DG3326">
        <f t="shared" ref="DG3326:EL3326" si="2501">DG3342</f>
        <v>0</v>
      </c>
      <c r="DH3326">
        <f t="shared" si="2501"/>
        <v>0</v>
      </c>
      <c r="DI3326">
        <f t="shared" si="2501"/>
        <v>0</v>
      </c>
      <c r="DJ3326">
        <f t="shared" si="2501"/>
        <v>0</v>
      </c>
      <c r="DK3326">
        <f t="shared" si="2501"/>
        <v>0</v>
      </c>
      <c r="DL3326">
        <f t="shared" si="2501"/>
        <v>0</v>
      </c>
      <c r="DM3326">
        <f t="shared" si="2501"/>
        <v>0</v>
      </c>
      <c r="DN3326">
        <f t="shared" si="2501"/>
        <v>0</v>
      </c>
      <c r="DO3326">
        <f t="shared" si="2501"/>
        <v>0</v>
      </c>
      <c r="DP3326">
        <f t="shared" si="2501"/>
        <v>0</v>
      </c>
      <c r="DQ3326">
        <f t="shared" si="2501"/>
        <v>0</v>
      </c>
      <c r="DR3326">
        <f t="shared" si="2501"/>
        <v>0</v>
      </c>
      <c r="DS3326">
        <f t="shared" si="2501"/>
        <v>0</v>
      </c>
      <c r="DT3326">
        <f t="shared" si="2501"/>
        <v>0</v>
      </c>
      <c r="DU3326">
        <f t="shared" si="2501"/>
        <v>0</v>
      </c>
      <c r="DV3326">
        <f t="shared" si="2501"/>
        <v>0</v>
      </c>
      <c r="DW3326">
        <f t="shared" si="2501"/>
        <v>0</v>
      </c>
      <c r="DX3326">
        <f t="shared" si="2501"/>
        <v>0</v>
      </c>
      <c r="DY3326">
        <f t="shared" si="2501"/>
        <v>0</v>
      </c>
      <c r="DZ3326">
        <f t="shared" si="2501"/>
        <v>0</v>
      </c>
      <c r="EA3326">
        <f t="shared" si="2501"/>
        <v>0</v>
      </c>
      <c r="EB3326">
        <f t="shared" si="2501"/>
        <v>0</v>
      </c>
      <c r="EC3326">
        <f t="shared" si="2501"/>
        <v>0</v>
      </c>
      <c r="ED3326">
        <f t="shared" si="2501"/>
        <v>0</v>
      </c>
      <c r="EE3326">
        <f t="shared" si="2501"/>
        <v>0</v>
      </c>
      <c r="EF3326">
        <f t="shared" si="2501"/>
        <v>0</v>
      </c>
      <c r="EG3326">
        <f t="shared" si="2501"/>
        <v>0</v>
      </c>
      <c r="EH3326">
        <f t="shared" si="2501"/>
        <v>0</v>
      </c>
      <c r="EI3326">
        <f t="shared" si="2501"/>
        <v>0</v>
      </c>
      <c r="EJ3326">
        <f t="shared" si="2501"/>
        <v>0</v>
      </c>
      <c r="EK3326">
        <f t="shared" si="2501"/>
        <v>0</v>
      </c>
      <c r="EL3326">
        <f t="shared" si="2501"/>
        <v>0</v>
      </c>
      <c r="EM3326">
        <f t="shared" ref="EM3326:FR3326" si="2502">EM3342</f>
        <v>0</v>
      </c>
      <c r="EN3326">
        <f t="shared" si="2502"/>
        <v>0</v>
      </c>
      <c r="EO3326">
        <f t="shared" si="2502"/>
        <v>0</v>
      </c>
      <c r="EP3326">
        <f t="shared" si="2502"/>
        <v>0</v>
      </c>
      <c r="EQ3326">
        <f t="shared" si="2502"/>
        <v>0</v>
      </c>
      <c r="ER3326">
        <f t="shared" si="2502"/>
        <v>0</v>
      </c>
      <c r="ES3326">
        <f t="shared" si="2502"/>
        <v>0</v>
      </c>
      <c r="ET3326">
        <f t="shared" si="2502"/>
        <v>0</v>
      </c>
      <c r="EU3326">
        <f t="shared" si="2502"/>
        <v>0</v>
      </c>
      <c r="EV3326">
        <f t="shared" si="2502"/>
        <v>0</v>
      </c>
      <c r="EW3326">
        <f t="shared" si="2502"/>
        <v>0</v>
      </c>
      <c r="EX3326">
        <f t="shared" si="2502"/>
        <v>0</v>
      </c>
      <c r="EY3326">
        <f t="shared" si="2502"/>
        <v>0</v>
      </c>
      <c r="EZ3326">
        <f t="shared" si="2502"/>
        <v>0</v>
      </c>
      <c r="FA3326">
        <f t="shared" si="2502"/>
        <v>0</v>
      </c>
      <c r="FB3326">
        <f t="shared" si="2502"/>
        <v>0</v>
      </c>
      <c r="FC3326">
        <f t="shared" si="2502"/>
        <v>0</v>
      </c>
      <c r="FD3326">
        <f t="shared" si="2502"/>
        <v>0</v>
      </c>
      <c r="FE3326">
        <f t="shared" si="2502"/>
        <v>0</v>
      </c>
      <c r="FF3326">
        <f t="shared" si="2502"/>
        <v>0</v>
      </c>
      <c r="FG3326">
        <f t="shared" si="2502"/>
        <v>0</v>
      </c>
      <c r="FH3326">
        <f t="shared" si="2502"/>
        <v>0</v>
      </c>
      <c r="FI3326">
        <f t="shared" si="2502"/>
        <v>0</v>
      </c>
      <c r="FJ3326">
        <f t="shared" si="2502"/>
        <v>0</v>
      </c>
      <c r="FK3326">
        <f t="shared" si="2502"/>
        <v>0</v>
      </c>
      <c r="FL3326">
        <f t="shared" si="2502"/>
        <v>0</v>
      </c>
      <c r="FM3326">
        <f t="shared" si="2502"/>
        <v>0</v>
      </c>
      <c r="FN3326">
        <f t="shared" si="2502"/>
        <v>0</v>
      </c>
      <c r="FO3326">
        <f t="shared" si="2502"/>
        <v>0</v>
      </c>
      <c r="FP3326">
        <f t="shared" si="2502"/>
        <v>0</v>
      </c>
      <c r="FQ3326">
        <f t="shared" si="2502"/>
        <v>0</v>
      </c>
      <c r="FR3326">
        <f t="shared" si="2502"/>
        <v>0</v>
      </c>
      <c r="FS3326">
        <f t="shared" ref="FS3326:GX3326" si="2503">FS3342</f>
        <v>0</v>
      </c>
      <c r="FT3326">
        <f t="shared" si="2503"/>
        <v>0</v>
      </c>
      <c r="FU3326">
        <f t="shared" si="2503"/>
        <v>0</v>
      </c>
      <c r="FV3326">
        <f t="shared" si="2503"/>
        <v>0</v>
      </c>
      <c r="FW3326">
        <f t="shared" si="2503"/>
        <v>0</v>
      </c>
      <c r="FX3326">
        <f t="shared" si="2503"/>
        <v>0</v>
      </c>
      <c r="FY3326">
        <f t="shared" si="2503"/>
        <v>0</v>
      </c>
      <c r="FZ3326">
        <f t="shared" si="2503"/>
        <v>0</v>
      </c>
      <c r="GA3326">
        <f t="shared" si="2503"/>
        <v>0</v>
      </c>
      <c r="GB3326">
        <f t="shared" si="2503"/>
        <v>0</v>
      </c>
      <c r="GC3326">
        <f t="shared" si="2503"/>
        <v>0</v>
      </c>
      <c r="GD3326">
        <f t="shared" si="2503"/>
        <v>0</v>
      </c>
      <c r="GE3326">
        <f t="shared" si="2503"/>
        <v>0</v>
      </c>
      <c r="GF3326">
        <f t="shared" si="2503"/>
        <v>0</v>
      </c>
      <c r="GG3326">
        <f t="shared" si="2503"/>
        <v>0</v>
      </c>
      <c r="GH3326">
        <f t="shared" si="2503"/>
        <v>0</v>
      </c>
      <c r="GI3326">
        <f t="shared" si="2503"/>
        <v>0</v>
      </c>
      <c r="GJ3326">
        <f t="shared" si="2503"/>
        <v>0</v>
      </c>
      <c r="GK3326">
        <f t="shared" si="2503"/>
        <v>0</v>
      </c>
      <c r="GL3326">
        <f t="shared" si="2503"/>
        <v>0</v>
      </c>
      <c r="GM3326">
        <f t="shared" si="2503"/>
        <v>0</v>
      </c>
      <c r="GN3326">
        <f t="shared" si="2503"/>
        <v>0</v>
      </c>
      <c r="GO3326">
        <f t="shared" si="2503"/>
        <v>0</v>
      </c>
      <c r="GP3326">
        <f t="shared" si="2503"/>
        <v>0</v>
      </c>
      <c r="GQ3326">
        <f t="shared" si="2503"/>
        <v>0</v>
      </c>
      <c r="GR3326">
        <f t="shared" si="2503"/>
        <v>0</v>
      </c>
      <c r="GS3326">
        <f t="shared" si="2503"/>
        <v>0</v>
      </c>
      <c r="GT3326">
        <f t="shared" si="2503"/>
        <v>0</v>
      </c>
      <c r="GU3326">
        <f t="shared" si="2503"/>
        <v>0</v>
      </c>
      <c r="GV3326">
        <f t="shared" si="2503"/>
        <v>0</v>
      </c>
      <c r="GW3326">
        <f t="shared" si="2503"/>
        <v>0</v>
      </c>
      <c r="GX3326">
        <f t="shared" si="2503"/>
        <v>0</v>
      </c>
    </row>
    <row r="3328" spans="1:245" x14ac:dyDescent="0.2">
      <c r="A3328">
        <v>17</v>
      </c>
      <c r="B3328">
        <v>1</v>
      </c>
      <c r="C3328">
        <f>ROW(SmtRes!A1080)</f>
        <v>1080</v>
      </c>
      <c r="D3328">
        <f>ROW(EtalonRes!A1080)</f>
        <v>1080</v>
      </c>
      <c r="E3328" t="s">
        <v>739</v>
      </c>
      <c r="F3328" t="s">
        <v>16</v>
      </c>
      <c r="G3328" t="s">
        <v>17</v>
      </c>
      <c r="H3328" t="s">
        <v>18</v>
      </c>
      <c r="I3328">
        <f>ROUND(4/100,9)</f>
        <v>0.04</v>
      </c>
      <c r="J3328">
        <v>0</v>
      </c>
      <c r="K3328">
        <f>ROUND(4/100,9)</f>
        <v>0.04</v>
      </c>
      <c r="O3328">
        <f t="shared" ref="O3328:O3340" si="2504">ROUND(CP3328,2)</f>
        <v>108.42</v>
      </c>
      <c r="P3328">
        <f t="shared" ref="P3328:P3340" si="2505">ROUND(CQ3328*I3328,2)</f>
        <v>0</v>
      </c>
      <c r="Q3328">
        <f t="shared" ref="Q3328:Q3340" si="2506">ROUND(CR3328*I3328,2)</f>
        <v>0</v>
      </c>
      <c r="R3328">
        <f t="shared" ref="R3328:R3340" si="2507">ROUND(CS3328*I3328,2)</f>
        <v>0</v>
      </c>
      <c r="S3328">
        <f t="shared" ref="S3328:S3340" si="2508">ROUND(CT3328*I3328,2)</f>
        <v>108.42</v>
      </c>
      <c r="T3328">
        <f t="shared" ref="T3328:T3340" si="2509">ROUND(CU3328*I3328,2)</f>
        <v>0</v>
      </c>
      <c r="U3328">
        <f t="shared" ref="U3328:U3340" si="2510">CV3328*I3328</f>
        <v>0.2336</v>
      </c>
      <c r="V3328">
        <f t="shared" ref="V3328:V3340" si="2511">CW3328*I3328</f>
        <v>0</v>
      </c>
      <c r="W3328">
        <f t="shared" ref="W3328:W3340" si="2512">ROUND(CX3328*I3328,2)</f>
        <v>0</v>
      </c>
      <c r="X3328">
        <f t="shared" ref="X3328:X3340" si="2513">ROUND(CY3328,2)</f>
        <v>75.89</v>
      </c>
      <c r="Y3328">
        <f t="shared" ref="Y3328:Y3340" si="2514">ROUND(CZ3328,2)</f>
        <v>10.84</v>
      </c>
      <c r="AA3328">
        <v>35364244</v>
      </c>
      <c r="AB3328">
        <f t="shared" ref="AB3328:AB3340" si="2515">ROUND((AC3328+AD3328+AF3328),6)</f>
        <v>2710.46</v>
      </c>
      <c r="AC3328">
        <f t="shared" ref="AC3328:AC3340" si="2516">ROUND((ES3328),6)</f>
        <v>0</v>
      </c>
      <c r="AD3328">
        <f t="shared" ref="AD3328:AD3340" si="2517">ROUND((((ET3328)-(EU3328))+AE3328),6)</f>
        <v>0</v>
      </c>
      <c r="AE3328">
        <f t="shared" ref="AE3328:AE3340" si="2518">ROUND((EU3328),6)</f>
        <v>0</v>
      </c>
      <c r="AF3328">
        <f t="shared" ref="AF3328:AF3340" si="2519">ROUND((EV3328),6)</f>
        <v>2710.46</v>
      </c>
      <c r="AG3328">
        <f t="shared" ref="AG3328:AG3340" si="2520">ROUND((AP3328),6)</f>
        <v>0</v>
      </c>
      <c r="AH3328">
        <f t="shared" ref="AH3328:AH3340" si="2521">(EW3328)</f>
        <v>5.84</v>
      </c>
      <c r="AI3328">
        <f t="shared" ref="AI3328:AI3340" si="2522">(EX3328)</f>
        <v>0</v>
      </c>
      <c r="AJ3328">
        <f t="shared" ref="AJ3328:AJ3340" si="2523">(AS3328)</f>
        <v>0</v>
      </c>
      <c r="AK3328">
        <v>2710.46</v>
      </c>
      <c r="AL3328">
        <v>0</v>
      </c>
      <c r="AM3328">
        <v>0</v>
      </c>
      <c r="AN3328">
        <v>0</v>
      </c>
      <c r="AO3328">
        <v>2710.46</v>
      </c>
      <c r="AP3328">
        <v>0</v>
      </c>
      <c r="AQ3328">
        <v>5.84</v>
      </c>
      <c r="AR3328">
        <v>0</v>
      </c>
      <c r="AS3328">
        <v>0</v>
      </c>
      <c r="AT3328">
        <v>70</v>
      </c>
      <c r="AU3328">
        <v>10</v>
      </c>
      <c r="AV3328">
        <v>1</v>
      </c>
      <c r="AW3328">
        <v>1</v>
      </c>
      <c r="AZ3328">
        <v>1</v>
      </c>
      <c r="BA3328">
        <v>1</v>
      </c>
      <c r="BB3328">
        <v>1</v>
      </c>
      <c r="BC3328">
        <v>1</v>
      </c>
      <c r="BD3328" t="s">
        <v>3</v>
      </c>
      <c r="BE3328" t="s">
        <v>3</v>
      </c>
      <c r="BF3328" t="s">
        <v>3</v>
      </c>
      <c r="BG3328" t="s">
        <v>3</v>
      </c>
      <c r="BH3328">
        <v>0</v>
      </c>
      <c r="BI3328">
        <v>4</v>
      </c>
      <c r="BJ3328" t="s">
        <v>19</v>
      </c>
      <c r="BM3328">
        <v>0</v>
      </c>
      <c r="BN3328">
        <v>0</v>
      </c>
      <c r="BO3328" t="s">
        <v>3</v>
      </c>
      <c r="BP3328">
        <v>0</v>
      </c>
      <c r="BQ3328">
        <v>1</v>
      </c>
      <c r="BR3328">
        <v>0</v>
      </c>
      <c r="BS3328">
        <v>1</v>
      </c>
      <c r="BT3328">
        <v>1</v>
      </c>
      <c r="BU3328">
        <v>1</v>
      </c>
      <c r="BV3328">
        <v>1</v>
      </c>
      <c r="BW3328">
        <v>1</v>
      </c>
      <c r="BX3328">
        <v>1</v>
      </c>
      <c r="BY3328" t="s">
        <v>3</v>
      </c>
      <c r="BZ3328">
        <v>70</v>
      </c>
      <c r="CA3328">
        <v>10</v>
      </c>
      <c r="CB3328" t="s">
        <v>3</v>
      </c>
      <c r="CE3328">
        <v>0</v>
      </c>
      <c r="CF3328">
        <v>0</v>
      </c>
      <c r="CG3328">
        <v>0</v>
      </c>
      <c r="CM3328">
        <v>0</v>
      </c>
      <c r="CN3328" t="s">
        <v>3</v>
      </c>
      <c r="CO3328">
        <v>0</v>
      </c>
      <c r="CP3328">
        <f t="shared" ref="CP3328:CP3340" si="2524">(P3328+Q3328+S3328)</f>
        <v>108.42</v>
      </c>
      <c r="CQ3328">
        <f t="shared" ref="CQ3328:CQ3340" si="2525">(AC3328*BC3328*AW3328)</f>
        <v>0</v>
      </c>
      <c r="CR3328">
        <f t="shared" ref="CR3328:CR3340" si="2526">((((ET3328)*BB3328-(EU3328)*BS3328)+AE3328*BS3328)*AV3328)</f>
        <v>0</v>
      </c>
      <c r="CS3328">
        <f t="shared" ref="CS3328:CS3340" si="2527">(AE3328*BS3328*AV3328)</f>
        <v>0</v>
      </c>
      <c r="CT3328">
        <f t="shared" ref="CT3328:CT3340" si="2528">(AF3328*BA3328*AV3328)</f>
        <v>2710.46</v>
      </c>
      <c r="CU3328">
        <f t="shared" ref="CU3328:CU3340" si="2529">AG3328</f>
        <v>0</v>
      </c>
      <c r="CV3328">
        <f t="shared" ref="CV3328:CV3340" si="2530">(AH3328*AV3328)</f>
        <v>5.84</v>
      </c>
      <c r="CW3328">
        <f t="shared" ref="CW3328:CW3340" si="2531">AI3328</f>
        <v>0</v>
      </c>
      <c r="CX3328">
        <f t="shared" ref="CX3328:CX3340" si="2532">AJ3328</f>
        <v>0</v>
      </c>
      <c r="CY3328">
        <f t="shared" ref="CY3328:CY3340" si="2533">((S3328*BZ3328)/100)</f>
        <v>75.894000000000005</v>
      </c>
      <c r="CZ3328">
        <f t="shared" ref="CZ3328:CZ3340" si="2534">((S3328*CA3328)/100)</f>
        <v>10.842000000000001</v>
      </c>
      <c r="DC3328" t="s">
        <v>3</v>
      </c>
      <c r="DD3328" t="s">
        <v>3</v>
      </c>
      <c r="DE3328" t="s">
        <v>3</v>
      </c>
      <c r="DF3328" t="s">
        <v>3</v>
      </c>
      <c r="DG3328" t="s">
        <v>3</v>
      </c>
      <c r="DH3328" t="s">
        <v>3</v>
      </c>
      <c r="DI3328" t="s">
        <v>3</v>
      </c>
      <c r="DJ3328" t="s">
        <v>3</v>
      </c>
      <c r="DK3328" t="s">
        <v>3</v>
      </c>
      <c r="DL3328" t="s">
        <v>3</v>
      </c>
      <c r="DM3328" t="s">
        <v>3</v>
      </c>
      <c r="DN3328">
        <v>0</v>
      </c>
      <c r="DO3328">
        <v>0</v>
      </c>
      <c r="DP3328">
        <v>1</v>
      </c>
      <c r="DQ3328">
        <v>1</v>
      </c>
      <c r="DU3328">
        <v>1010</v>
      </c>
      <c r="DV3328" t="s">
        <v>18</v>
      </c>
      <c r="DW3328" t="s">
        <v>18</v>
      </c>
      <c r="DX3328">
        <v>100</v>
      </c>
      <c r="DZ3328" t="s">
        <v>3</v>
      </c>
      <c r="EA3328" t="s">
        <v>3</v>
      </c>
      <c r="EB3328" t="s">
        <v>3</v>
      </c>
      <c r="EC3328" t="s">
        <v>3</v>
      </c>
      <c r="EE3328">
        <v>35096056</v>
      </c>
      <c r="EF3328">
        <v>1</v>
      </c>
      <c r="EG3328" t="s">
        <v>20</v>
      </c>
      <c r="EH3328">
        <v>0</v>
      </c>
      <c r="EI3328" t="s">
        <v>3</v>
      </c>
      <c r="EJ3328">
        <v>4</v>
      </c>
      <c r="EK3328">
        <v>0</v>
      </c>
      <c r="EL3328" t="s">
        <v>21</v>
      </c>
      <c r="EM3328" t="s">
        <v>22</v>
      </c>
      <c r="EO3328" t="s">
        <v>3</v>
      </c>
      <c r="EQ3328">
        <v>2097152</v>
      </c>
      <c r="ER3328">
        <v>2710.46</v>
      </c>
      <c r="ES3328">
        <v>0</v>
      </c>
      <c r="ET3328">
        <v>0</v>
      </c>
      <c r="EU3328">
        <v>0</v>
      </c>
      <c r="EV3328">
        <v>2710.46</v>
      </c>
      <c r="EW3328">
        <v>5.84</v>
      </c>
      <c r="EX3328">
        <v>0</v>
      </c>
      <c r="EY3328">
        <v>0</v>
      </c>
      <c r="FQ3328">
        <v>0</v>
      </c>
      <c r="FR3328">
        <v>0</v>
      </c>
      <c r="FS3328">
        <v>0</v>
      </c>
      <c r="FX3328">
        <v>70</v>
      </c>
      <c r="FY3328">
        <v>10</v>
      </c>
      <c r="GA3328" t="s">
        <v>3</v>
      </c>
      <c r="GD3328">
        <v>0</v>
      </c>
      <c r="GF3328">
        <v>-931379651</v>
      </c>
      <c r="GG3328">
        <v>2</v>
      </c>
      <c r="GH3328">
        <v>1</v>
      </c>
      <c r="GI3328">
        <v>-2</v>
      </c>
      <c r="GJ3328">
        <v>0</v>
      </c>
      <c r="GK3328">
        <f>ROUND(R3328*(R12)/100,2)</f>
        <v>0</v>
      </c>
      <c r="GL3328">
        <f t="shared" ref="GL3328:GL3340" si="2535">ROUND(IF(AND(BH3328=3,BI3328=3,FS3328&lt;&gt;0),P3328,0),2)</f>
        <v>0</v>
      </c>
      <c r="GM3328">
        <f t="shared" ref="GM3328:GM3340" si="2536">ROUND(O3328+X3328+Y3328+GK3328,2)+GX3328</f>
        <v>195.15</v>
      </c>
      <c r="GN3328">
        <f t="shared" ref="GN3328:GN3340" si="2537">IF(OR(BI3328=0,BI3328=1),GM3328-GX3328,0)</f>
        <v>0</v>
      </c>
      <c r="GO3328">
        <f t="shared" ref="GO3328:GO3340" si="2538">IF(BI3328=2,GM3328-GX3328,0)</f>
        <v>0</v>
      </c>
      <c r="GP3328">
        <f t="shared" ref="GP3328:GP3340" si="2539">IF(BI3328=4,GM3328-GX3328,0)</f>
        <v>195.15</v>
      </c>
      <c r="GR3328">
        <v>0</v>
      </c>
      <c r="GS3328">
        <v>3</v>
      </c>
      <c r="GT3328">
        <v>0</v>
      </c>
      <c r="GU3328" t="s">
        <v>3</v>
      </c>
      <c r="GV3328">
        <f t="shared" ref="GV3328:GV3340" si="2540">ROUND((GT3328),6)</f>
        <v>0</v>
      </c>
      <c r="GW3328">
        <v>1</v>
      </c>
      <c r="GX3328">
        <f t="shared" ref="GX3328:GX3340" si="2541">ROUND(HC3328*I3328,2)</f>
        <v>0</v>
      </c>
      <c r="HA3328">
        <v>0</v>
      </c>
      <c r="HB3328">
        <v>0</v>
      </c>
      <c r="HC3328">
        <f t="shared" ref="HC3328:HC3340" si="2542">GV3328*GW3328</f>
        <v>0</v>
      </c>
      <c r="HE3328" t="s">
        <v>3</v>
      </c>
      <c r="HF3328" t="s">
        <v>3</v>
      </c>
      <c r="HM3328" t="s">
        <v>3</v>
      </c>
      <c r="HN3328" t="s">
        <v>3</v>
      </c>
      <c r="HO3328" t="s">
        <v>3</v>
      </c>
      <c r="HP3328" t="s">
        <v>3</v>
      </c>
      <c r="HQ3328" t="s">
        <v>3</v>
      </c>
      <c r="HS3328">
        <v>0</v>
      </c>
      <c r="IK3328">
        <v>0</v>
      </c>
    </row>
    <row r="3329" spans="1:245" x14ac:dyDescent="0.2">
      <c r="A3329">
        <v>17</v>
      </c>
      <c r="B3329">
        <v>1</v>
      </c>
      <c r="C3329">
        <f>ROW(SmtRes!A1084)</f>
        <v>1084</v>
      </c>
      <c r="D3329">
        <f>ROW(EtalonRes!A1084)</f>
        <v>1084</v>
      </c>
      <c r="E3329" t="s">
        <v>740</v>
      </c>
      <c r="F3329" t="s">
        <v>227</v>
      </c>
      <c r="G3329" t="s">
        <v>228</v>
      </c>
      <c r="H3329" t="s">
        <v>229</v>
      </c>
      <c r="I3329">
        <f>ROUND(2/10,9)</f>
        <v>0.2</v>
      </c>
      <c r="J3329">
        <v>0</v>
      </c>
      <c r="K3329">
        <f>ROUND(2/10,9)</f>
        <v>0.2</v>
      </c>
      <c r="O3329">
        <f t="shared" si="2504"/>
        <v>85.31</v>
      </c>
      <c r="P3329">
        <f t="shared" si="2505"/>
        <v>22.46</v>
      </c>
      <c r="Q3329">
        <f t="shared" si="2506"/>
        <v>1.8</v>
      </c>
      <c r="R3329">
        <f t="shared" si="2507"/>
        <v>0.03</v>
      </c>
      <c r="S3329">
        <f t="shared" si="2508"/>
        <v>61.05</v>
      </c>
      <c r="T3329">
        <f t="shared" si="2509"/>
        <v>0</v>
      </c>
      <c r="U3329">
        <f t="shared" si="2510"/>
        <v>8.4000000000000005E-2</v>
      </c>
      <c r="V3329">
        <f t="shared" si="2511"/>
        <v>0</v>
      </c>
      <c r="W3329">
        <f t="shared" si="2512"/>
        <v>0</v>
      </c>
      <c r="X3329">
        <f t="shared" si="2513"/>
        <v>42.74</v>
      </c>
      <c r="Y3329">
        <f t="shared" si="2514"/>
        <v>6.11</v>
      </c>
      <c r="AA3329">
        <v>35364244</v>
      </c>
      <c r="AB3329">
        <f t="shared" si="2515"/>
        <v>426.58</v>
      </c>
      <c r="AC3329">
        <f t="shared" si="2516"/>
        <v>112.32</v>
      </c>
      <c r="AD3329">
        <f t="shared" si="2517"/>
        <v>8.99</v>
      </c>
      <c r="AE3329">
        <f t="shared" si="2518"/>
        <v>0.13</v>
      </c>
      <c r="AF3329">
        <f t="shared" si="2519"/>
        <v>305.27</v>
      </c>
      <c r="AG3329">
        <f t="shared" si="2520"/>
        <v>0</v>
      </c>
      <c r="AH3329">
        <f t="shared" si="2521"/>
        <v>0.42</v>
      </c>
      <c r="AI3329">
        <f t="shared" si="2522"/>
        <v>0</v>
      </c>
      <c r="AJ3329">
        <f t="shared" si="2523"/>
        <v>0</v>
      </c>
      <c r="AK3329">
        <v>426.58</v>
      </c>
      <c r="AL3329">
        <v>112.32</v>
      </c>
      <c r="AM3329">
        <v>8.99</v>
      </c>
      <c r="AN3329">
        <v>0.13</v>
      </c>
      <c r="AO3329">
        <v>305.27</v>
      </c>
      <c r="AP3329">
        <v>0</v>
      </c>
      <c r="AQ3329">
        <v>0.42</v>
      </c>
      <c r="AR3329">
        <v>0</v>
      </c>
      <c r="AS3329">
        <v>0</v>
      </c>
      <c r="AT3329">
        <v>70</v>
      </c>
      <c r="AU3329">
        <v>10</v>
      </c>
      <c r="AV3329">
        <v>1</v>
      </c>
      <c r="AW3329">
        <v>1</v>
      </c>
      <c r="AZ3329">
        <v>1</v>
      </c>
      <c r="BA3329">
        <v>1</v>
      </c>
      <c r="BB3329">
        <v>1</v>
      </c>
      <c r="BC3329">
        <v>1</v>
      </c>
      <c r="BD3329" t="s">
        <v>3</v>
      </c>
      <c r="BE3329" t="s">
        <v>3</v>
      </c>
      <c r="BF3329" t="s">
        <v>3</v>
      </c>
      <c r="BG3329" t="s">
        <v>3</v>
      </c>
      <c r="BH3329">
        <v>0</v>
      </c>
      <c r="BI3329">
        <v>4</v>
      </c>
      <c r="BJ3329" t="s">
        <v>230</v>
      </c>
      <c r="BM3329">
        <v>0</v>
      </c>
      <c r="BN3329">
        <v>0</v>
      </c>
      <c r="BO3329" t="s">
        <v>3</v>
      </c>
      <c r="BP3329">
        <v>0</v>
      </c>
      <c r="BQ3329">
        <v>1</v>
      </c>
      <c r="BR3329">
        <v>0</v>
      </c>
      <c r="BS3329">
        <v>1</v>
      </c>
      <c r="BT3329">
        <v>1</v>
      </c>
      <c r="BU3329">
        <v>1</v>
      </c>
      <c r="BV3329">
        <v>1</v>
      </c>
      <c r="BW3329">
        <v>1</v>
      </c>
      <c r="BX3329">
        <v>1</v>
      </c>
      <c r="BY3329" t="s">
        <v>3</v>
      </c>
      <c r="BZ3329">
        <v>70</v>
      </c>
      <c r="CA3329">
        <v>10</v>
      </c>
      <c r="CB3329" t="s">
        <v>3</v>
      </c>
      <c r="CE3329">
        <v>0</v>
      </c>
      <c r="CF3329">
        <v>0</v>
      </c>
      <c r="CG3329">
        <v>0</v>
      </c>
      <c r="CM3329">
        <v>0</v>
      </c>
      <c r="CN3329" t="s">
        <v>3</v>
      </c>
      <c r="CO3329">
        <v>0</v>
      </c>
      <c r="CP3329">
        <f t="shared" si="2524"/>
        <v>85.31</v>
      </c>
      <c r="CQ3329">
        <f t="shared" si="2525"/>
        <v>112.32</v>
      </c>
      <c r="CR3329">
        <f t="shared" si="2526"/>
        <v>8.99</v>
      </c>
      <c r="CS3329">
        <f t="shared" si="2527"/>
        <v>0.13</v>
      </c>
      <c r="CT3329">
        <f t="shared" si="2528"/>
        <v>305.27</v>
      </c>
      <c r="CU3329">
        <f t="shared" si="2529"/>
        <v>0</v>
      </c>
      <c r="CV3329">
        <f t="shared" si="2530"/>
        <v>0.42</v>
      </c>
      <c r="CW3329">
        <f t="shared" si="2531"/>
        <v>0</v>
      </c>
      <c r="CX3329">
        <f t="shared" si="2532"/>
        <v>0</v>
      </c>
      <c r="CY3329">
        <f t="shared" si="2533"/>
        <v>42.734999999999999</v>
      </c>
      <c r="CZ3329">
        <f t="shared" si="2534"/>
        <v>6.1050000000000004</v>
      </c>
      <c r="DC3329" t="s">
        <v>3</v>
      </c>
      <c r="DD3329" t="s">
        <v>3</v>
      </c>
      <c r="DE3329" t="s">
        <v>3</v>
      </c>
      <c r="DF3329" t="s">
        <v>3</v>
      </c>
      <c r="DG3329" t="s">
        <v>3</v>
      </c>
      <c r="DH3329" t="s">
        <v>3</v>
      </c>
      <c r="DI3329" t="s">
        <v>3</v>
      </c>
      <c r="DJ3329" t="s">
        <v>3</v>
      </c>
      <c r="DK3329" t="s">
        <v>3</v>
      </c>
      <c r="DL3329" t="s">
        <v>3</v>
      </c>
      <c r="DM3329" t="s">
        <v>3</v>
      </c>
      <c r="DN3329">
        <v>0</v>
      </c>
      <c r="DO3329">
        <v>0</v>
      </c>
      <c r="DP3329">
        <v>1</v>
      </c>
      <c r="DQ3329">
        <v>1</v>
      </c>
      <c r="DU3329">
        <v>1013</v>
      </c>
      <c r="DV3329" t="s">
        <v>229</v>
      </c>
      <c r="DW3329" t="s">
        <v>229</v>
      </c>
      <c r="DX3329">
        <v>1</v>
      </c>
      <c r="DZ3329" t="s">
        <v>3</v>
      </c>
      <c r="EA3329" t="s">
        <v>3</v>
      </c>
      <c r="EB3329" t="s">
        <v>3</v>
      </c>
      <c r="EC3329" t="s">
        <v>3</v>
      </c>
      <c r="EE3329">
        <v>35096056</v>
      </c>
      <c r="EF3329">
        <v>1</v>
      </c>
      <c r="EG3329" t="s">
        <v>20</v>
      </c>
      <c r="EH3329">
        <v>0</v>
      </c>
      <c r="EI3329" t="s">
        <v>3</v>
      </c>
      <c r="EJ3329">
        <v>4</v>
      </c>
      <c r="EK3329">
        <v>0</v>
      </c>
      <c r="EL3329" t="s">
        <v>21</v>
      </c>
      <c r="EM3329" t="s">
        <v>22</v>
      </c>
      <c r="EO3329" t="s">
        <v>3</v>
      </c>
      <c r="EQ3329">
        <v>2097152</v>
      </c>
      <c r="ER3329">
        <v>426.58</v>
      </c>
      <c r="ES3329">
        <v>112.32</v>
      </c>
      <c r="ET3329">
        <v>8.99</v>
      </c>
      <c r="EU3329">
        <v>0.13</v>
      </c>
      <c r="EV3329">
        <v>305.27</v>
      </c>
      <c r="EW3329">
        <v>0.42</v>
      </c>
      <c r="EX3329">
        <v>0</v>
      </c>
      <c r="EY3329">
        <v>0</v>
      </c>
      <c r="FQ3329">
        <v>0</v>
      </c>
      <c r="FR3329">
        <v>0</v>
      </c>
      <c r="FS3329">
        <v>0</v>
      </c>
      <c r="FX3329">
        <v>70</v>
      </c>
      <c r="FY3329">
        <v>10</v>
      </c>
      <c r="GA3329" t="s">
        <v>3</v>
      </c>
      <c r="GD3329">
        <v>0</v>
      </c>
      <c r="GF3329">
        <v>94825724</v>
      </c>
      <c r="GG3329">
        <v>2</v>
      </c>
      <c r="GH3329">
        <v>1</v>
      </c>
      <c r="GI3329">
        <v>-2</v>
      </c>
      <c r="GJ3329">
        <v>0</v>
      </c>
      <c r="GK3329">
        <f>ROUND(R3329*(R12)/100,2)</f>
        <v>0.03</v>
      </c>
      <c r="GL3329">
        <f t="shared" si="2535"/>
        <v>0</v>
      </c>
      <c r="GM3329">
        <f t="shared" si="2536"/>
        <v>134.19</v>
      </c>
      <c r="GN3329">
        <f t="shared" si="2537"/>
        <v>0</v>
      </c>
      <c r="GO3329">
        <f t="shared" si="2538"/>
        <v>0</v>
      </c>
      <c r="GP3329">
        <f t="shared" si="2539"/>
        <v>134.19</v>
      </c>
      <c r="GR3329">
        <v>0</v>
      </c>
      <c r="GS3329">
        <v>3</v>
      </c>
      <c r="GT3329">
        <v>0</v>
      </c>
      <c r="GU3329" t="s">
        <v>3</v>
      </c>
      <c r="GV3329">
        <f t="shared" si="2540"/>
        <v>0</v>
      </c>
      <c r="GW3329">
        <v>1</v>
      </c>
      <c r="GX3329">
        <f t="shared" si="2541"/>
        <v>0</v>
      </c>
      <c r="HA3329">
        <v>0</v>
      </c>
      <c r="HB3329">
        <v>0</v>
      </c>
      <c r="HC3329">
        <f t="shared" si="2542"/>
        <v>0</v>
      </c>
      <c r="HE3329" t="s">
        <v>3</v>
      </c>
      <c r="HF3329" t="s">
        <v>3</v>
      </c>
      <c r="HM3329" t="s">
        <v>3</v>
      </c>
      <c r="HN3329" t="s">
        <v>3</v>
      </c>
      <c r="HO3329" t="s">
        <v>3</v>
      </c>
      <c r="HP3329" t="s">
        <v>3</v>
      </c>
      <c r="HQ3329" t="s">
        <v>3</v>
      </c>
      <c r="HS3329">
        <v>0</v>
      </c>
      <c r="IK3329">
        <v>0</v>
      </c>
    </row>
    <row r="3330" spans="1:245" x14ac:dyDescent="0.2">
      <c r="A3330">
        <v>17</v>
      </c>
      <c r="B3330">
        <v>1</v>
      </c>
      <c r="C3330">
        <f>ROW(SmtRes!A1087)</f>
        <v>1087</v>
      </c>
      <c r="D3330">
        <f>ROW(EtalonRes!A1087)</f>
        <v>1087</v>
      </c>
      <c r="E3330" t="s">
        <v>741</v>
      </c>
      <c r="F3330" t="s">
        <v>232</v>
      </c>
      <c r="G3330" t="s">
        <v>233</v>
      </c>
      <c r="H3330" t="s">
        <v>26</v>
      </c>
      <c r="I3330">
        <f>ROUND(2/100,9)</f>
        <v>0.02</v>
      </c>
      <c r="J3330">
        <v>0</v>
      </c>
      <c r="K3330">
        <f>ROUND(2/100,9)</f>
        <v>0.02</v>
      </c>
      <c r="O3330">
        <f t="shared" si="2504"/>
        <v>284.27</v>
      </c>
      <c r="P3330">
        <f t="shared" si="2505"/>
        <v>0</v>
      </c>
      <c r="Q3330">
        <f t="shared" si="2506"/>
        <v>119.88</v>
      </c>
      <c r="R3330">
        <f t="shared" si="2507"/>
        <v>60.81</v>
      </c>
      <c r="S3330">
        <f t="shared" si="2508"/>
        <v>164.39</v>
      </c>
      <c r="T3330">
        <f t="shared" si="2509"/>
        <v>0</v>
      </c>
      <c r="U3330">
        <f t="shared" si="2510"/>
        <v>0.28000000000000003</v>
      </c>
      <c r="V3330">
        <f t="shared" si="2511"/>
        <v>0</v>
      </c>
      <c r="W3330">
        <f t="shared" si="2512"/>
        <v>0</v>
      </c>
      <c r="X3330">
        <f t="shared" si="2513"/>
        <v>115.07</v>
      </c>
      <c r="Y3330">
        <f t="shared" si="2514"/>
        <v>16.440000000000001</v>
      </c>
      <c r="AA3330">
        <v>35364244</v>
      </c>
      <c r="AB3330">
        <f t="shared" si="2515"/>
        <v>14213.53</v>
      </c>
      <c r="AC3330">
        <f t="shared" si="2516"/>
        <v>0</v>
      </c>
      <c r="AD3330">
        <f t="shared" si="2517"/>
        <v>5993.85</v>
      </c>
      <c r="AE3330">
        <f t="shared" si="2518"/>
        <v>3040.45</v>
      </c>
      <c r="AF3330">
        <f t="shared" si="2519"/>
        <v>8219.68</v>
      </c>
      <c r="AG3330">
        <f t="shared" si="2520"/>
        <v>0</v>
      </c>
      <c r="AH3330">
        <f t="shared" si="2521"/>
        <v>14</v>
      </c>
      <c r="AI3330">
        <f t="shared" si="2522"/>
        <v>0</v>
      </c>
      <c r="AJ3330">
        <f t="shared" si="2523"/>
        <v>0</v>
      </c>
      <c r="AK3330">
        <v>14213.53</v>
      </c>
      <c r="AL3330">
        <v>0</v>
      </c>
      <c r="AM3330">
        <v>5993.85</v>
      </c>
      <c r="AN3330">
        <v>3040.45</v>
      </c>
      <c r="AO3330">
        <v>8219.68</v>
      </c>
      <c r="AP3330">
        <v>0</v>
      </c>
      <c r="AQ3330">
        <v>14</v>
      </c>
      <c r="AR3330">
        <v>0</v>
      </c>
      <c r="AS3330">
        <v>0</v>
      </c>
      <c r="AT3330">
        <v>70</v>
      </c>
      <c r="AU3330">
        <v>10</v>
      </c>
      <c r="AV3330">
        <v>1</v>
      </c>
      <c r="AW3330">
        <v>1</v>
      </c>
      <c r="AZ3330">
        <v>1</v>
      </c>
      <c r="BA3330">
        <v>1</v>
      </c>
      <c r="BB3330">
        <v>1</v>
      </c>
      <c r="BC3330">
        <v>1</v>
      </c>
      <c r="BD3330" t="s">
        <v>3</v>
      </c>
      <c r="BE3330" t="s">
        <v>3</v>
      </c>
      <c r="BF3330" t="s">
        <v>3</v>
      </c>
      <c r="BG3330" t="s">
        <v>3</v>
      </c>
      <c r="BH3330">
        <v>0</v>
      </c>
      <c r="BI3330">
        <v>4</v>
      </c>
      <c r="BJ3330" t="s">
        <v>234</v>
      </c>
      <c r="BM3330">
        <v>0</v>
      </c>
      <c r="BN3330">
        <v>0</v>
      </c>
      <c r="BO3330" t="s">
        <v>3</v>
      </c>
      <c r="BP3330">
        <v>0</v>
      </c>
      <c r="BQ3330">
        <v>1</v>
      </c>
      <c r="BR3330">
        <v>0</v>
      </c>
      <c r="BS3330">
        <v>1</v>
      </c>
      <c r="BT3330">
        <v>1</v>
      </c>
      <c r="BU3330">
        <v>1</v>
      </c>
      <c r="BV3330">
        <v>1</v>
      </c>
      <c r="BW3330">
        <v>1</v>
      </c>
      <c r="BX3330">
        <v>1</v>
      </c>
      <c r="BY3330" t="s">
        <v>3</v>
      </c>
      <c r="BZ3330">
        <v>70</v>
      </c>
      <c r="CA3330">
        <v>10</v>
      </c>
      <c r="CB3330" t="s">
        <v>3</v>
      </c>
      <c r="CE3330">
        <v>0</v>
      </c>
      <c r="CF3330">
        <v>0</v>
      </c>
      <c r="CG3330">
        <v>0</v>
      </c>
      <c r="CM3330">
        <v>0</v>
      </c>
      <c r="CN3330" t="s">
        <v>3</v>
      </c>
      <c r="CO3330">
        <v>0</v>
      </c>
      <c r="CP3330">
        <f t="shared" si="2524"/>
        <v>284.27</v>
      </c>
      <c r="CQ3330">
        <f t="shared" si="2525"/>
        <v>0</v>
      </c>
      <c r="CR3330">
        <f t="shared" si="2526"/>
        <v>5993.85</v>
      </c>
      <c r="CS3330">
        <f t="shared" si="2527"/>
        <v>3040.45</v>
      </c>
      <c r="CT3330">
        <f t="shared" si="2528"/>
        <v>8219.68</v>
      </c>
      <c r="CU3330">
        <f t="shared" si="2529"/>
        <v>0</v>
      </c>
      <c r="CV3330">
        <f t="shared" si="2530"/>
        <v>14</v>
      </c>
      <c r="CW3330">
        <f t="shared" si="2531"/>
        <v>0</v>
      </c>
      <c r="CX3330">
        <f t="shared" si="2532"/>
        <v>0</v>
      </c>
      <c r="CY3330">
        <f t="shared" si="2533"/>
        <v>115.07299999999999</v>
      </c>
      <c r="CZ3330">
        <f t="shared" si="2534"/>
        <v>16.439</v>
      </c>
      <c r="DC3330" t="s">
        <v>3</v>
      </c>
      <c r="DD3330" t="s">
        <v>3</v>
      </c>
      <c r="DE3330" t="s">
        <v>3</v>
      </c>
      <c r="DF3330" t="s">
        <v>3</v>
      </c>
      <c r="DG3330" t="s">
        <v>3</v>
      </c>
      <c r="DH3330" t="s">
        <v>3</v>
      </c>
      <c r="DI3330" t="s">
        <v>3</v>
      </c>
      <c r="DJ3330" t="s">
        <v>3</v>
      </c>
      <c r="DK3330" t="s">
        <v>3</v>
      </c>
      <c r="DL3330" t="s">
        <v>3</v>
      </c>
      <c r="DM3330" t="s">
        <v>3</v>
      </c>
      <c r="DN3330">
        <v>0</v>
      </c>
      <c r="DO3330">
        <v>0</v>
      </c>
      <c r="DP3330">
        <v>1</v>
      </c>
      <c r="DQ3330">
        <v>1</v>
      </c>
      <c r="DU3330">
        <v>1003</v>
      </c>
      <c r="DV3330" t="s">
        <v>26</v>
      </c>
      <c r="DW3330" t="s">
        <v>26</v>
      </c>
      <c r="DX3330">
        <v>100</v>
      </c>
      <c r="DZ3330" t="s">
        <v>3</v>
      </c>
      <c r="EA3330" t="s">
        <v>3</v>
      </c>
      <c r="EB3330" t="s">
        <v>3</v>
      </c>
      <c r="EC3330" t="s">
        <v>3</v>
      </c>
      <c r="EE3330">
        <v>35096056</v>
      </c>
      <c r="EF3330">
        <v>1</v>
      </c>
      <c r="EG3330" t="s">
        <v>20</v>
      </c>
      <c r="EH3330">
        <v>0</v>
      </c>
      <c r="EI3330" t="s">
        <v>3</v>
      </c>
      <c r="EJ3330">
        <v>4</v>
      </c>
      <c r="EK3330">
        <v>0</v>
      </c>
      <c r="EL3330" t="s">
        <v>21</v>
      </c>
      <c r="EM3330" t="s">
        <v>22</v>
      </c>
      <c r="EO3330" t="s">
        <v>3</v>
      </c>
      <c r="EQ3330">
        <v>2097152</v>
      </c>
      <c r="ER3330">
        <v>14213.53</v>
      </c>
      <c r="ES3330">
        <v>0</v>
      </c>
      <c r="ET3330">
        <v>5993.85</v>
      </c>
      <c r="EU3330">
        <v>3040.45</v>
      </c>
      <c r="EV3330">
        <v>8219.68</v>
      </c>
      <c r="EW3330">
        <v>14</v>
      </c>
      <c r="EX3330">
        <v>0</v>
      </c>
      <c r="EY3330">
        <v>0</v>
      </c>
      <c r="FQ3330">
        <v>0</v>
      </c>
      <c r="FR3330">
        <v>0</v>
      </c>
      <c r="FS3330">
        <v>0</v>
      </c>
      <c r="FX3330">
        <v>70</v>
      </c>
      <c r="FY3330">
        <v>10</v>
      </c>
      <c r="GA3330" t="s">
        <v>3</v>
      </c>
      <c r="GD3330">
        <v>0</v>
      </c>
      <c r="GF3330">
        <v>-140188742</v>
      </c>
      <c r="GG3330">
        <v>2</v>
      </c>
      <c r="GH3330">
        <v>1</v>
      </c>
      <c r="GI3330">
        <v>-2</v>
      </c>
      <c r="GJ3330">
        <v>0</v>
      </c>
      <c r="GK3330">
        <f>ROUND(R3330*(R12)/100,2)</f>
        <v>65.67</v>
      </c>
      <c r="GL3330">
        <f t="shared" si="2535"/>
        <v>0</v>
      </c>
      <c r="GM3330">
        <f t="shared" si="2536"/>
        <v>481.45</v>
      </c>
      <c r="GN3330">
        <f t="shared" si="2537"/>
        <v>0</v>
      </c>
      <c r="GO3330">
        <f t="shared" si="2538"/>
        <v>0</v>
      </c>
      <c r="GP3330">
        <f t="shared" si="2539"/>
        <v>481.45</v>
      </c>
      <c r="GR3330">
        <v>0</v>
      </c>
      <c r="GS3330">
        <v>3</v>
      </c>
      <c r="GT3330">
        <v>0</v>
      </c>
      <c r="GU3330" t="s">
        <v>3</v>
      </c>
      <c r="GV3330">
        <f t="shared" si="2540"/>
        <v>0</v>
      </c>
      <c r="GW3330">
        <v>1</v>
      </c>
      <c r="GX3330">
        <f t="shared" si="2541"/>
        <v>0</v>
      </c>
      <c r="HA3330">
        <v>0</v>
      </c>
      <c r="HB3330">
        <v>0</v>
      </c>
      <c r="HC3330">
        <f t="shared" si="2542"/>
        <v>0</v>
      </c>
      <c r="HE3330" t="s">
        <v>3</v>
      </c>
      <c r="HF3330" t="s">
        <v>3</v>
      </c>
      <c r="HM3330" t="s">
        <v>3</v>
      </c>
      <c r="HN3330" t="s">
        <v>3</v>
      </c>
      <c r="HO3330" t="s">
        <v>3</v>
      </c>
      <c r="HP3330" t="s">
        <v>3</v>
      </c>
      <c r="HQ3330" t="s">
        <v>3</v>
      </c>
      <c r="HS3330">
        <v>0</v>
      </c>
      <c r="IK3330">
        <v>0</v>
      </c>
    </row>
    <row r="3331" spans="1:245" x14ac:dyDescent="0.2">
      <c r="A3331">
        <v>17</v>
      </c>
      <c r="B3331">
        <v>1</v>
      </c>
      <c r="E3331" t="s">
        <v>742</v>
      </c>
      <c r="F3331" t="s">
        <v>236</v>
      </c>
      <c r="G3331" t="s">
        <v>237</v>
      </c>
      <c r="H3331" t="s">
        <v>35</v>
      </c>
      <c r="I3331">
        <v>2E-3</v>
      </c>
      <c r="J3331">
        <v>0</v>
      </c>
      <c r="K3331">
        <v>2E-3</v>
      </c>
      <c r="O3331">
        <f t="shared" si="2504"/>
        <v>199.72</v>
      </c>
      <c r="P3331">
        <f t="shared" si="2505"/>
        <v>199.72</v>
      </c>
      <c r="Q3331">
        <f t="shared" si="2506"/>
        <v>0</v>
      </c>
      <c r="R3331">
        <f t="shared" si="2507"/>
        <v>0</v>
      </c>
      <c r="S3331">
        <f t="shared" si="2508"/>
        <v>0</v>
      </c>
      <c r="T3331">
        <f t="shared" si="2509"/>
        <v>0</v>
      </c>
      <c r="U3331">
        <f t="shared" si="2510"/>
        <v>0</v>
      </c>
      <c r="V3331">
        <f t="shared" si="2511"/>
        <v>0</v>
      </c>
      <c r="W3331">
        <f t="shared" si="2512"/>
        <v>0</v>
      </c>
      <c r="X3331">
        <f t="shared" si="2513"/>
        <v>0</v>
      </c>
      <c r="Y3331">
        <f t="shared" si="2514"/>
        <v>0</v>
      </c>
      <c r="AA3331">
        <v>35364244</v>
      </c>
      <c r="AB3331">
        <f t="shared" si="2515"/>
        <v>99860.32</v>
      </c>
      <c r="AC3331">
        <f t="shared" si="2516"/>
        <v>99860.32</v>
      </c>
      <c r="AD3331">
        <f t="shared" si="2517"/>
        <v>0</v>
      </c>
      <c r="AE3331">
        <f t="shared" si="2518"/>
        <v>0</v>
      </c>
      <c r="AF3331">
        <f t="shared" si="2519"/>
        <v>0</v>
      </c>
      <c r="AG3331">
        <f t="shared" si="2520"/>
        <v>0</v>
      </c>
      <c r="AH3331">
        <f t="shared" si="2521"/>
        <v>0</v>
      </c>
      <c r="AI3331">
        <f t="shared" si="2522"/>
        <v>0</v>
      </c>
      <c r="AJ3331">
        <f t="shared" si="2523"/>
        <v>0</v>
      </c>
      <c r="AK3331">
        <v>99860.32</v>
      </c>
      <c r="AL3331">
        <v>99860.32</v>
      </c>
      <c r="AM3331">
        <v>0</v>
      </c>
      <c r="AN3331">
        <v>0</v>
      </c>
      <c r="AO3331">
        <v>0</v>
      </c>
      <c r="AP3331">
        <v>0</v>
      </c>
      <c r="AQ3331">
        <v>0</v>
      </c>
      <c r="AR3331">
        <v>0</v>
      </c>
      <c r="AS3331">
        <v>0</v>
      </c>
      <c r="AT3331">
        <v>70</v>
      </c>
      <c r="AU3331">
        <v>10</v>
      </c>
      <c r="AV3331">
        <v>1</v>
      </c>
      <c r="AW3331">
        <v>1</v>
      </c>
      <c r="AZ3331">
        <v>1</v>
      </c>
      <c r="BA3331">
        <v>1</v>
      </c>
      <c r="BB3331">
        <v>1</v>
      </c>
      <c r="BC3331">
        <v>1</v>
      </c>
      <c r="BD3331" t="s">
        <v>3</v>
      </c>
      <c r="BE3331" t="s">
        <v>3</v>
      </c>
      <c r="BF3331" t="s">
        <v>3</v>
      </c>
      <c r="BG3331" t="s">
        <v>3</v>
      </c>
      <c r="BH3331">
        <v>3</v>
      </c>
      <c r="BI3331">
        <v>4</v>
      </c>
      <c r="BJ3331" t="s">
        <v>238</v>
      </c>
      <c r="BM3331">
        <v>0</v>
      </c>
      <c r="BN3331">
        <v>0</v>
      </c>
      <c r="BO3331" t="s">
        <v>3</v>
      </c>
      <c r="BP3331">
        <v>0</v>
      </c>
      <c r="BQ3331">
        <v>1</v>
      </c>
      <c r="BR3331">
        <v>0</v>
      </c>
      <c r="BS3331">
        <v>1</v>
      </c>
      <c r="BT3331">
        <v>1</v>
      </c>
      <c r="BU3331">
        <v>1</v>
      </c>
      <c r="BV3331">
        <v>1</v>
      </c>
      <c r="BW3331">
        <v>1</v>
      </c>
      <c r="BX3331">
        <v>1</v>
      </c>
      <c r="BY3331" t="s">
        <v>3</v>
      </c>
      <c r="BZ3331">
        <v>70</v>
      </c>
      <c r="CA3331">
        <v>10</v>
      </c>
      <c r="CB3331" t="s">
        <v>3</v>
      </c>
      <c r="CE3331">
        <v>0</v>
      </c>
      <c r="CF3331">
        <v>0</v>
      </c>
      <c r="CG3331">
        <v>0</v>
      </c>
      <c r="CM3331">
        <v>0</v>
      </c>
      <c r="CN3331" t="s">
        <v>3</v>
      </c>
      <c r="CO3331">
        <v>0</v>
      </c>
      <c r="CP3331">
        <f t="shared" si="2524"/>
        <v>199.72</v>
      </c>
      <c r="CQ3331">
        <f t="shared" si="2525"/>
        <v>99860.32</v>
      </c>
      <c r="CR3331">
        <f t="shared" si="2526"/>
        <v>0</v>
      </c>
      <c r="CS3331">
        <f t="shared" si="2527"/>
        <v>0</v>
      </c>
      <c r="CT3331">
        <f t="shared" si="2528"/>
        <v>0</v>
      </c>
      <c r="CU3331">
        <f t="shared" si="2529"/>
        <v>0</v>
      </c>
      <c r="CV3331">
        <f t="shared" si="2530"/>
        <v>0</v>
      </c>
      <c r="CW3331">
        <f t="shared" si="2531"/>
        <v>0</v>
      </c>
      <c r="CX3331">
        <f t="shared" si="2532"/>
        <v>0</v>
      </c>
      <c r="CY3331">
        <f t="shared" si="2533"/>
        <v>0</v>
      </c>
      <c r="CZ3331">
        <f t="shared" si="2534"/>
        <v>0</v>
      </c>
      <c r="DC3331" t="s">
        <v>3</v>
      </c>
      <c r="DD3331" t="s">
        <v>3</v>
      </c>
      <c r="DE3331" t="s">
        <v>3</v>
      </c>
      <c r="DF3331" t="s">
        <v>3</v>
      </c>
      <c r="DG3331" t="s">
        <v>3</v>
      </c>
      <c r="DH3331" t="s">
        <v>3</v>
      </c>
      <c r="DI3331" t="s">
        <v>3</v>
      </c>
      <c r="DJ3331" t="s">
        <v>3</v>
      </c>
      <c r="DK3331" t="s">
        <v>3</v>
      </c>
      <c r="DL3331" t="s">
        <v>3</v>
      </c>
      <c r="DM3331" t="s">
        <v>3</v>
      </c>
      <c r="DN3331">
        <v>0</v>
      </c>
      <c r="DO3331">
        <v>0</v>
      </c>
      <c r="DP3331">
        <v>1</v>
      </c>
      <c r="DQ3331">
        <v>1</v>
      </c>
      <c r="DU3331">
        <v>1003</v>
      </c>
      <c r="DV3331" t="s">
        <v>35</v>
      </c>
      <c r="DW3331" t="s">
        <v>35</v>
      </c>
      <c r="DX3331">
        <v>1000</v>
      </c>
      <c r="DZ3331" t="s">
        <v>3</v>
      </c>
      <c r="EA3331" t="s">
        <v>3</v>
      </c>
      <c r="EB3331" t="s">
        <v>3</v>
      </c>
      <c r="EC3331" t="s">
        <v>3</v>
      </c>
      <c r="EE3331">
        <v>35096056</v>
      </c>
      <c r="EF3331">
        <v>1</v>
      </c>
      <c r="EG3331" t="s">
        <v>20</v>
      </c>
      <c r="EH3331">
        <v>0</v>
      </c>
      <c r="EI3331" t="s">
        <v>3</v>
      </c>
      <c r="EJ3331">
        <v>4</v>
      </c>
      <c r="EK3331">
        <v>0</v>
      </c>
      <c r="EL3331" t="s">
        <v>21</v>
      </c>
      <c r="EM3331" t="s">
        <v>22</v>
      </c>
      <c r="EO3331" t="s">
        <v>3</v>
      </c>
      <c r="EQ3331">
        <v>2097152</v>
      </c>
      <c r="ER3331">
        <v>99860.32</v>
      </c>
      <c r="ES3331">
        <v>99860.32</v>
      </c>
      <c r="ET3331">
        <v>0</v>
      </c>
      <c r="EU3331">
        <v>0</v>
      </c>
      <c r="EV3331">
        <v>0</v>
      </c>
      <c r="EW3331">
        <v>0</v>
      </c>
      <c r="EX3331">
        <v>0</v>
      </c>
      <c r="EY3331">
        <v>0</v>
      </c>
      <c r="FQ3331">
        <v>0</v>
      </c>
      <c r="FR3331">
        <v>0</v>
      </c>
      <c r="FS3331">
        <v>0</v>
      </c>
      <c r="FX3331">
        <v>70</v>
      </c>
      <c r="FY3331">
        <v>10</v>
      </c>
      <c r="GA3331" t="s">
        <v>3</v>
      </c>
      <c r="GD3331">
        <v>0</v>
      </c>
      <c r="GF3331">
        <v>2077141205</v>
      </c>
      <c r="GG3331">
        <v>2</v>
      </c>
      <c r="GH3331">
        <v>1</v>
      </c>
      <c r="GI3331">
        <v>-2</v>
      </c>
      <c r="GJ3331">
        <v>0</v>
      </c>
      <c r="GK3331">
        <f>ROUND(R3331*(R12)/100,2)</f>
        <v>0</v>
      </c>
      <c r="GL3331">
        <f t="shared" si="2535"/>
        <v>0</v>
      </c>
      <c r="GM3331">
        <f t="shared" si="2536"/>
        <v>199.72</v>
      </c>
      <c r="GN3331">
        <f t="shared" si="2537"/>
        <v>0</v>
      </c>
      <c r="GO3331">
        <f t="shared" si="2538"/>
        <v>0</v>
      </c>
      <c r="GP3331">
        <f t="shared" si="2539"/>
        <v>199.72</v>
      </c>
      <c r="GR3331">
        <v>0</v>
      </c>
      <c r="GS3331">
        <v>3</v>
      </c>
      <c r="GT3331">
        <v>0</v>
      </c>
      <c r="GU3331" t="s">
        <v>3</v>
      </c>
      <c r="GV3331">
        <f t="shared" si="2540"/>
        <v>0</v>
      </c>
      <c r="GW3331">
        <v>1</v>
      </c>
      <c r="GX3331">
        <f t="shared" si="2541"/>
        <v>0</v>
      </c>
      <c r="HA3331">
        <v>0</v>
      </c>
      <c r="HB3331">
        <v>0</v>
      </c>
      <c r="HC3331">
        <f t="shared" si="2542"/>
        <v>0</v>
      </c>
      <c r="HE3331" t="s">
        <v>3</v>
      </c>
      <c r="HF3331" t="s">
        <v>3</v>
      </c>
      <c r="HM3331" t="s">
        <v>3</v>
      </c>
      <c r="HN3331" t="s">
        <v>3</v>
      </c>
      <c r="HO3331" t="s">
        <v>3</v>
      </c>
      <c r="HP3331" t="s">
        <v>3</v>
      </c>
      <c r="HQ3331" t="s">
        <v>3</v>
      </c>
      <c r="HS3331">
        <v>0</v>
      </c>
      <c r="IK3331">
        <v>0</v>
      </c>
    </row>
    <row r="3332" spans="1:245" x14ac:dyDescent="0.2">
      <c r="A3332">
        <v>17</v>
      </c>
      <c r="B3332">
        <v>1</v>
      </c>
      <c r="E3332" t="s">
        <v>743</v>
      </c>
      <c r="F3332" t="s">
        <v>240</v>
      </c>
      <c r="G3332" t="s">
        <v>241</v>
      </c>
      <c r="H3332" t="s">
        <v>242</v>
      </c>
      <c r="I3332">
        <f>ROUND(6/1000,9)</f>
        <v>6.0000000000000001E-3</v>
      </c>
      <c r="J3332">
        <v>0</v>
      </c>
      <c r="K3332">
        <f>ROUND(6/1000,9)</f>
        <v>6.0000000000000001E-3</v>
      </c>
      <c r="O3332">
        <f t="shared" si="2504"/>
        <v>433.02</v>
      </c>
      <c r="P3332">
        <f t="shared" si="2505"/>
        <v>433.02</v>
      </c>
      <c r="Q3332">
        <f t="shared" si="2506"/>
        <v>0</v>
      </c>
      <c r="R3332">
        <f t="shared" si="2507"/>
        <v>0</v>
      </c>
      <c r="S3332">
        <f t="shared" si="2508"/>
        <v>0</v>
      </c>
      <c r="T3332">
        <f t="shared" si="2509"/>
        <v>0</v>
      </c>
      <c r="U3332">
        <f t="shared" si="2510"/>
        <v>0</v>
      </c>
      <c r="V3332">
        <f t="shared" si="2511"/>
        <v>0</v>
      </c>
      <c r="W3332">
        <f t="shared" si="2512"/>
        <v>0</v>
      </c>
      <c r="X3332">
        <f t="shared" si="2513"/>
        <v>0</v>
      </c>
      <c r="Y3332">
        <f t="shared" si="2514"/>
        <v>0</v>
      </c>
      <c r="AA3332">
        <v>35364244</v>
      </c>
      <c r="AB3332">
        <f t="shared" si="2515"/>
        <v>72169.899999999994</v>
      </c>
      <c r="AC3332">
        <f t="shared" si="2516"/>
        <v>72169.899999999994</v>
      </c>
      <c r="AD3332">
        <f t="shared" si="2517"/>
        <v>0</v>
      </c>
      <c r="AE3332">
        <f t="shared" si="2518"/>
        <v>0</v>
      </c>
      <c r="AF3332">
        <f t="shared" si="2519"/>
        <v>0</v>
      </c>
      <c r="AG3332">
        <f t="shared" si="2520"/>
        <v>0</v>
      </c>
      <c r="AH3332">
        <f t="shared" si="2521"/>
        <v>0</v>
      </c>
      <c r="AI3332">
        <f t="shared" si="2522"/>
        <v>0</v>
      </c>
      <c r="AJ3332">
        <f t="shared" si="2523"/>
        <v>0</v>
      </c>
      <c r="AK3332">
        <v>72169.899999999994</v>
      </c>
      <c r="AL3332">
        <v>72169.899999999994</v>
      </c>
      <c r="AM3332">
        <v>0</v>
      </c>
      <c r="AN3332">
        <v>0</v>
      </c>
      <c r="AO3332">
        <v>0</v>
      </c>
      <c r="AP3332">
        <v>0</v>
      </c>
      <c r="AQ3332">
        <v>0</v>
      </c>
      <c r="AR3332">
        <v>0</v>
      </c>
      <c r="AS3332">
        <v>0</v>
      </c>
      <c r="AT3332">
        <v>70</v>
      </c>
      <c r="AU3332">
        <v>10</v>
      </c>
      <c r="AV3332">
        <v>1</v>
      </c>
      <c r="AW3332">
        <v>1</v>
      </c>
      <c r="AZ3332">
        <v>1</v>
      </c>
      <c r="BA3332">
        <v>1</v>
      </c>
      <c r="BB3332">
        <v>1</v>
      </c>
      <c r="BC3332">
        <v>1</v>
      </c>
      <c r="BD3332" t="s">
        <v>3</v>
      </c>
      <c r="BE3332" t="s">
        <v>3</v>
      </c>
      <c r="BF3332" t="s">
        <v>3</v>
      </c>
      <c r="BG3332" t="s">
        <v>3</v>
      </c>
      <c r="BH3332">
        <v>3</v>
      </c>
      <c r="BI3332">
        <v>4</v>
      </c>
      <c r="BJ3332" t="s">
        <v>243</v>
      </c>
      <c r="BM3332">
        <v>0</v>
      </c>
      <c r="BN3332">
        <v>0</v>
      </c>
      <c r="BO3332" t="s">
        <v>3</v>
      </c>
      <c r="BP3332">
        <v>0</v>
      </c>
      <c r="BQ3332">
        <v>1</v>
      </c>
      <c r="BR3332">
        <v>0</v>
      </c>
      <c r="BS3332">
        <v>1</v>
      </c>
      <c r="BT3332">
        <v>1</v>
      </c>
      <c r="BU3332">
        <v>1</v>
      </c>
      <c r="BV3332">
        <v>1</v>
      </c>
      <c r="BW3332">
        <v>1</v>
      </c>
      <c r="BX3332">
        <v>1</v>
      </c>
      <c r="BY3332" t="s">
        <v>3</v>
      </c>
      <c r="BZ3332">
        <v>70</v>
      </c>
      <c r="CA3332">
        <v>10</v>
      </c>
      <c r="CB3332" t="s">
        <v>3</v>
      </c>
      <c r="CE3332">
        <v>0</v>
      </c>
      <c r="CF3332">
        <v>0</v>
      </c>
      <c r="CG3332">
        <v>0</v>
      </c>
      <c r="CM3332">
        <v>0</v>
      </c>
      <c r="CN3332" t="s">
        <v>3</v>
      </c>
      <c r="CO3332">
        <v>0</v>
      </c>
      <c r="CP3332">
        <f t="shared" si="2524"/>
        <v>433.02</v>
      </c>
      <c r="CQ3332">
        <f t="shared" si="2525"/>
        <v>72169.899999999994</v>
      </c>
      <c r="CR3332">
        <f t="shared" si="2526"/>
        <v>0</v>
      </c>
      <c r="CS3332">
        <f t="shared" si="2527"/>
        <v>0</v>
      </c>
      <c r="CT3332">
        <f t="shared" si="2528"/>
        <v>0</v>
      </c>
      <c r="CU3332">
        <f t="shared" si="2529"/>
        <v>0</v>
      </c>
      <c r="CV3332">
        <f t="shared" si="2530"/>
        <v>0</v>
      </c>
      <c r="CW3332">
        <f t="shared" si="2531"/>
        <v>0</v>
      </c>
      <c r="CX3332">
        <f t="shared" si="2532"/>
        <v>0</v>
      </c>
      <c r="CY3332">
        <f t="shared" si="2533"/>
        <v>0</v>
      </c>
      <c r="CZ3332">
        <f t="shared" si="2534"/>
        <v>0</v>
      </c>
      <c r="DC3332" t="s">
        <v>3</v>
      </c>
      <c r="DD3332" t="s">
        <v>3</v>
      </c>
      <c r="DE3332" t="s">
        <v>3</v>
      </c>
      <c r="DF3332" t="s">
        <v>3</v>
      </c>
      <c r="DG3332" t="s">
        <v>3</v>
      </c>
      <c r="DH3332" t="s">
        <v>3</v>
      </c>
      <c r="DI3332" t="s">
        <v>3</v>
      </c>
      <c r="DJ3332" t="s">
        <v>3</v>
      </c>
      <c r="DK3332" t="s">
        <v>3</v>
      </c>
      <c r="DL3332" t="s">
        <v>3</v>
      </c>
      <c r="DM3332" t="s">
        <v>3</v>
      </c>
      <c r="DN3332">
        <v>0</v>
      </c>
      <c r="DO3332">
        <v>0</v>
      </c>
      <c r="DP3332">
        <v>1</v>
      </c>
      <c r="DQ3332">
        <v>1</v>
      </c>
      <c r="DU3332">
        <v>1010</v>
      </c>
      <c r="DV3332" t="s">
        <v>242</v>
      </c>
      <c r="DW3332" t="s">
        <v>242</v>
      </c>
      <c r="DX3332">
        <v>1000</v>
      </c>
      <c r="DZ3332" t="s">
        <v>3</v>
      </c>
      <c r="EA3332" t="s">
        <v>3</v>
      </c>
      <c r="EB3332" t="s">
        <v>3</v>
      </c>
      <c r="EC3332" t="s">
        <v>3</v>
      </c>
      <c r="EE3332">
        <v>35096056</v>
      </c>
      <c r="EF3332">
        <v>1</v>
      </c>
      <c r="EG3332" t="s">
        <v>20</v>
      </c>
      <c r="EH3332">
        <v>0</v>
      </c>
      <c r="EI3332" t="s">
        <v>3</v>
      </c>
      <c r="EJ3332">
        <v>4</v>
      </c>
      <c r="EK3332">
        <v>0</v>
      </c>
      <c r="EL3332" t="s">
        <v>21</v>
      </c>
      <c r="EM3332" t="s">
        <v>22</v>
      </c>
      <c r="EO3332" t="s">
        <v>3</v>
      </c>
      <c r="EQ3332">
        <v>2097152</v>
      </c>
      <c r="ER3332">
        <v>72169.899999999994</v>
      </c>
      <c r="ES3332">
        <v>72169.899999999994</v>
      </c>
      <c r="ET3332">
        <v>0</v>
      </c>
      <c r="EU3332">
        <v>0</v>
      </c>
      <c r="EV3332">
        <v>0</v>
      </c>
      <c r="EW3332">
        <v>0</v>
      </c>
      <c r="EX3332">
        <v>0</v>
      </c>
      <c r="EY3332">
        <v>0</v>
      </c>
      <c r="FQ3332">
        <v>0</v>
      </c>
      <c r="FR3332">
        <v>0</v>
      </c>
      <c r="FS3332">
        <v>0</v>
      </c>
      <c r="FX3332">
        <v>70</v>
      </c>
      <c r="FY3332">
        <v>10</v>
      </c>
      <c r="GA3332" t="s">
        <v>3</v>
      </c>
      <c r="GD3332">
        <v>0</v>
      </c>
      <c r="GF3332">
        <v>653953554</v>
      </c>
      <c r="GG3332">
        <v>2</v>
      </c>
      <c r="GH3332">
        <v>1</v>
      </c>
      <c r="GI3332">
        <v>-2</v>
      </c>
      <c r="GJ3332">
        <v>0</v>
      </c>
      <c r="GK3332">
        <f>ROUND(R3332*(R12)/100,2)</f>
        <v>0</v>
      </c>
      <c r="GL3332">
        <f t="shared" si="2535"/>
        <v>0</v>
      </c>
      <c r="GM3332">
        <f t="shared" si="2536"/>
        <v>433.02</v>
      </c>
      <c r="GN3332">
        <f t="shared" si="2537"/>
        <v>0</v>
      </c>
      <c r="GO3332">
        <f t="shared" si="2538"/>
        <v>0</v>
      </c>
      <c r="GP3332">
        <f t="shared" si="2539"/>
        <v>433.02</v>
      </c>
      <c r="GR3332">
        <v>0</v>
      </c>
      <c r="GS3332">
        <v>3</v>
      </c>
      <c r="GT3332">
        <v>0</v>
      </c>
      <c r="GU3332" t="s">
        <v>3</v>
      </c>
      <c r="GV3332">
        <f t="shared" si="2540"/>
        <v>0</v>
      </c>
      <c r="GW3332">
        <v>1</v>
      </c>
      <c r="GX3332">
        <f t="shared" si="2541"/>
        <v>0</v>
      </c>
      <c r="HA3332">
        <v>0</v>
      </c>
      <c r="HB3332">
        <v>0</v>
      </c>
      <c r="HC3332">
        <f t="shared" si="2542"/>
        <v>0</v>
      </c>
      <c r="HE3332" t="s">
        <v>3</v>
      </c>
      <c r="HF3332" t="s">
        <v>3</v>
      </c>
      <c r="HM3332" t="s">
        <v>3</v>
      </c>
      <c r="HN3332" t="s">
        <v>3</v>
      </c>
      <c r="HO3332" t="s">
        <v>3</v>
      </c>
      <c r="HP3332" t="s">
        <v>3</v>
      </c>
      <c r="HQ3332" t="s">
        <v>3</v>
      </c>
      <c r="HS3332">
        <v>0</v>
      </c>
      <c r="IK3332">
        <v>0</v>
      </c>
    </row>
    <row r="3333" spans="1:245" x14ac:dyDescent="0.2">
      <c r="A3333">
        <v>17</v>
      </c>
      <c r="B3333">
        <v>1</v>
      </c>
      <c r="C3333">
        <f>ROW(SmtRes!A1089)</f>
        <v>1089</v>
      </c>
      <c r="D3333">
        <f>ROW(EtalonRes!A1089)</f>
        <v>1089</v>
      </c>
      <c r="E3333" t="s">
        <v>744</v>
      </c>
      <c r="F3333" t="s">
        <v>38</v>
      </c>
      <c r="G3333" t="s">
        <v>39</v>
      </c>
      <c r="H3333" t="s">
        <v>18</v>
      </c>
      <c r="I3333">
        <f>ROUND(34/100,9)</f>
        <v>0.34</v>
      </c>
      <c r="J3333">
        <v>0</v>
      </c>
      <c r="K3333">
        <f>ROUND(34/100,9)</f>
        <v>0.34</v>
      </c>
      <c r="O3333">
        <f t="shared" si="2504"/>
        <v>9491.44</v>
      </c>
      <c r="P3333">
        <f t="shared" si="2505"/>
        <v>0</v>
      </c>
      <c r="Q3333">
        <f t="shared" si="2506"/>
        <v>11.07</v>
      </c>
      <c r="R3333">
        <f t="shared" si="2507"/>
        <v>0.23</v>
      </c>
      <c r="S3333">
        <f t="shared" si="2508"/>
        <v>9480.3700000000008</v>
      </c>
      <c r="T3333">
        <f t="shared" si="2509"/>
        <v>0</v>
      </c>
      <c r="U3333">
        <f t="shared" si="2510"/>
        <v>14.555400000000002</v>
      </c>
      <c r="V3333">
        <f t="shared" si="2511"/>
        <v>0</v>
      </c>
      <c r="W3333">
        <f t="shared" si="2512"/>
        <v>0</v>
      </c>
      <c r="X3333">
        <f t="shared" si="2513"/>
        <v>6636.26</v>
      </c>
      <c r="Y3333">
        <f t="shared" si="2514"/>
        <v>948.04</v>
      </c>
      <c r="AA3333">
        <v>35364244</v>
      </c>
      <c r="AB3333">
        <f t="shared" si="2515"/>
        <v>27916.01</v>
      </c>
      <c r="AC3333">
        <f t="shared" si="2516"/>
        <v>0</v>
      </c>
      <c r="AD3333">
        <f t="shared" si="2517"/>
        <v>32.57</v>
      </c>
      <c r="AE3333">
        <f t="shared" si="2518"/>
        <v>0.69</v>
      </c>
      <c r="AF3333">
        <f t="shared" si="2519"/>
        <v>27883.439999999999</v>
      </c>
      <c r="AG3333">
        <f t="shared" si="2520"/>
        <v>0</v>
      </c>
      <c r="AH3333">
        <f t="shared" si="2521"/>
        <v>42.81</v>
      </c>
      <c r="AI3333">
        <f t="shared" si="2522"/>
        <v>0</v>
      </c>
      <c r="AJ3333">
        <f t="shared" si="2523"/>
        <v>0</v>
      </c>
      <c r="AK3333">
        <v>27916.01</v>
      </c>
      <c r="AL3333">
        <v>0</v>
      </c>
      <c r="AM3333">
        <v>32.57</v>
      </c>
      <c r="AN3333">
        <v>0.69</v>
      </c>
      <c r="AO3333">
        <v>27883.439999999999</v>
      </c>
      <c r="AP3333">
        <v>0</v>
      </c>
      <c r="AQ3333">
        <v>42.81</v>
      </c>
      <c r="AR3333">
        <v>0</v>
      </c>
      <c r="AS3333">
        <v>0</v>
      </c>
      <c r="AT3333">
        <v>70</v>
      </c>
      <c r="AU3333">
        <v>10</v>
      </c>
      <c r="AV3333">
        <v>1</v>
      </c>
      <c r="AW3333">
        <v>1</v>
      </c>
      <c r="AZ3333">
        <v>1</v>
      </c>
      <c r="BA3333">
        <v>1</v>
      </c>
      <c r="BB3333">
        <v>1</v>
      </c>
      <c r="BC3333">
        <v>1</v>
      </c>
      <c r="BD3333" t="s">
        <v>3</v>
      </c>
      <c r="BE3333" t="s">
        <v>3</v>
      </c>
      <c r="BF3333" t="s">
        <v>3</v>
      </c>
      <c r="BG3333" t="s">
        <v>3</v>
      </c>
      <c r="BH3333">
        <v>0</v>
      </c>
      <c r="BI3333">
        <v>4</v>
      </c>
      <c r="BJ3333" t="s">
        <v>40</v>
      </c>
      <c r="BM3333">
        <v>0</v>
      </c>
      <c r="BN3333">
        <v>0</v>
      </c>
      <c r="BO3333" t="s">
        <v>3</v>
      </c>
      <c r="BP3333">
        <v>0</v>
      </c>
      <c r="BQ3333">
        <v>1</v>
      </c>
      <c r="BR3333">
        <v>0</v>
      </c>
      <c r="BS3333">
        <v>1</v>
      </c>
      <c r="BT3333">
        <v>1</v>
      </c>
      <c r="BU3333">
        <v>1</v>
      </c>
      <c r="BV3333">
        <v>1</v>
      </c>
      <c r="BW3333">
        <v>1</v>
      </c>
      <c r="BX3333">
        <v>1</v>
      </c>
      <c r="BY3333" t="s">
        <v>3</v>
      </c>
      <c r="BZ3333">
        <v>70</v>
      </c>
      <c r="CA3333">
        <v>10</v>
      </c>
      <c r="CB3333" t="s">
        <v>3</v>
      </c>
      <c r="CE3333">
        <v>0</v>
      </c>
      <c r="CF3333">
        <v>0</v>
      </c>
      <c r="CG3333">
        <v>0</v>
      </c>
      <c r="CM3333">
        <v>0</v>
      </c>
      <c r="CN3333" t="s">
        <v>3</v>
      </c>
      <c r="CO3333">
        <v>0</v>
      </c>
      <c r="CP3333">
        <f t="shared" si="2524"/>
        <v>9491.44</v>
      </c>
      <c r="CQ3333">
        <f t="shared" si="2525"/>
        <v>0</v>
      </c>
      <c r="CR3333">
        <f t="shared" si="2526"/>
        <v>32.57</v>
      </c>
      <c r="CS3333">
        <f t="shared" si="2527"/>
        <v>0.69</v>
      </c>
      <c r="CT3333">
        <f t="shared" si="2528"/>
        <v>27883.439999999999</v>
      </c>
      <c r="CU3333">
        <f t="shared" si="2529"/>
        <v>0</v>
      </c>
      <c r="CV3333">
        <f t="shared" si="2530"/>
        <v>42.81</v>
      </c>
      <c r="CW3333">
        <f t="shared" si="2531"/>
        <v>0</v>
      </c>
      <c r="CX3333">
        <f t="shared" si="2532"/>
        <v>0</v>
      </c>
      <c r="CY3333">
        <f t="shared" si="2533"/>
        <v>6636.259</v>
      </c>
      <c r="CZ3333">
        <f t="shared" si="2534"/>
        <v>948.03700000000015</v>
      </c>
      <c r="DC3333" t="s">
        <v>3</v>
      </c>
      <c r="DD3333" t="s">
        <v>3</v>
      </c>
      <c r="DE3333" t="s">
        <v>3</v>
      </c>
      <c r="DF3333" t="s">
        <v>3</v>
      </c>
      <c r="DG3333" t="s">
        <v>3</v>
      </c>
      <c r="DH3333" t="s">
        <v>3</v>
      </c>
      <c r="DI3333" t="s">
        <v>3</v>
      </c>
      <c r="DJ3333" t="s">
        <v>3</v>
      </c>
      <c r="DK3333" t="s">
        <v>3</v>
      </c>
      <c r="DL3333" t="s">
        <v>3</v>
      </c>
      <c r="DM3333" t="s">
        <v>3</v>
      </c>
      <c r="DN3333">
        <v>0</v>
      </c>
      <c r="DO3333">
        <v>0</v>
      </c>
      <c r="DP3333">
        <v>1</v>
      </c>
      <c r="DQ3333">
        <v>1</v>
      </c>
      <c r="DU3333">
        <v>1010</v>
      </c>
      <c r="DV3333" t="s">
        <v>18</v>
      </c>
      <c r="DW3333" t="s">
        <v>18</v>
      </c>
      <c r="DX3333">
        <v>100</v>
      </c>
      <c r="DZ3333" t="s">
        <v>3</v>
      </c>
      <c r="EA3333" t="s">
        <v>3</v>
      </c>
      <c r="EB3333" t="s">
        <v>3</v>
      </c>
      <c r="EC3333" t="s">
        <v>3</v>
      </c>
      <c r="EE3333">
        <v>35096056</v>
      </c>
      <c r="EF3333">
        <v>1</v>
      </c>
      <c r="EG3333" t="s">
        <v>20</v>
      </c>
      <c r="EH3333">
        <v>0</v>
      </c>
      <c r="EI3333" t="s">
        <v>3</v>
      </c>
      <c r="EJ3333">
        <v>4</v>
      </c>
      <c r="EK3333">
        <v>0</v>
      </c>
      <c r="EL3333" t="s">
        <v>21</v>
      </c>
      <c r="EM3333" t="s">
        <v>22</v>
      </c>
      <c r="EO3333" t="s">
        <v>3</v>
      </c>
      <c r="EQ3333">
        <v>2097152</v>
      </c>
      <c r="ER3333">
        <v>27916.01</v>
      </c>
      <c r="ES3333">
        <v>0</v>
      </c>
      <c r="ET3333">
        <v>32.57</v>
      </c>
      <c r="EU3333">
        <v>0.69</v>
      </c>
      <c r="EV3333">
        <v>27883.439999999999</v>
      </c>
      <c r="EW3333">
        <v>42.81</v>
      </c>
      <c r="EX3333">
        <v>0</v>
      </c>
      <c r="EY3333">
        <v>0</v>
      </c>
      <c r="FQ3333">
        <v>0</v>
      </c>
      <c r="FR3333">
        <v>0</v>
      </c>
      <c r="FS3333">
        <v>0</v>
      </c>
      <c r="FX3333">
        <v>70</v>
      </c>
      <c r="FY3333">
        <v>10</v>
      </c>
      <c r="GA3333" t="s">
        <v>3</v>
      </c>
      <c r="GD3333">
        <v>0</v>
      </c>
      <c r="GF3333">
        <v>1394402761</v>
      </c>
      <c r="GG3333">
        <v>2</v>
      </c>
      <c r="GH3333">
        <v>1</v>
      </c>
      <c r="GI3333">
        <v>-2</v>
      </c>
      <c r="GJ3333">
        <v>0</v>
      </c>
      <c r="GK3333">
        <f>ROUND(R3333*(R12)/100,2)</f>
        <v>0.25</v>
      </c>
      <c r="GL3333">
        <f t="shared" si="2535"/>
        <v>0</v>
      </c>
      <c r="GM3333">
        <f t="shared" si="2536"/>
        <v>17075.990000000002</v>
      </c>
      <c r="GN3333">
        <f t="shared" si="2537"/>
        <v>0</v>
      </c>
      <c r="GO3333">
        <f t="shared" si="2538"/>
        <v>0</v>
      </c>
      <c r="GP3333">
        <f t="shared" si="2539"/>
        <v>17075.990000000002</v>
      </c>
      <c r="GR3333">
        <v>0</v>
      </c>
      <c r="GS3333">
        <v>3</v>
      </c>
      <c r="GT3333">
        <v>0</v>
      </c>
      <c r="GU3333" t="s">
        <v>3</v>
      </c>
      <c r="GV3333">
        <f t="shared" si="2540"/>
        <v>0</v>
      </c>
      <c r="GW3333">
        <v>1</v>
      </c>
      <c r="GX3333">
        <f t="shared" si="2541"/>
        <v>0</v>
      </c>
      <c r="HA3333">
        <v>0</v>
      </c>
      <c r="HB3333">
        <v>0</v>
      </c>
      <c r="HC3333">
        <f t="shared" si="2542"/>
        <v>0</v>
      </c>
      <c r="HE3333" t="s">
        <v>3</v>
      </c>
      <c r="HF3333" t="s">
        <v>3</v>
      </c>
      <c r="HM3333" t="s">
        <v>3</v>
      </c>
      <c r="HN3333" t="s">
        <v>3</v>
      </c>
      <c r="HO3333" t="s">
        <v>3</v>
      </c>
      <c r="HP3333" t="s">
        <v>3</v>
      </c>
      <c r="HQ3333" t="s">
        <v>3</v>
      </c>
      <c r="HS3333">
        <v>0</v>
      </c>
      <c r="IK3333">
        <v>0</v>
      </c>
    </row>
    <row r="3334" spans="1:245" x14ac:dyDescent="0.2">
      <c r="A3334">
        <v>17</v>
      </c>
      <c r="B3334">
        <v>1</v>
      </c>
      <c r="C3334">
        <f>ROW(SmtRes!A1091)</f>
        <v>1091</v>
      </c>
      <c r="D3334">
        <f>ROW(EtalonRes!A1091)</f>
        <v>1091</v>
      </c>
      <c r="E3334" t="s">
        <v>745</v>
      </c>
      <c r="F3334" t="s">
        <v>42</v>
      </c>
      <c r="G3334" t="s">
        <v>43</v>
      </c>
      <c r="H3334" t="s">
        <v>18</v>
      </c>
      <c r="I3334">
        <f>ROUND(1/100,9)</f>
        <v>0.01</v>
      </c>
      <c r="J3334">
        <v>0</v>
      </c>
      <c r="K3334">
        <f>ROUND(1/100,9)</f>
        <v>0.01</v>
      </c>
      <c r="O3334">
        <f t="shared" si="2504"/>
        <v>255.78</v>
      </c>
      <c r="P3334">
        <f t="shared" si="2505"/>
        <v>0</v>
      </c>
      <c r="Q3334">
        <f t="shared" si="2506"/>
        <v>0.33</v>
      </c>
      <c r="R3334">
        <f t="shared" si="2507"/>
        <v>0.01</v>
      </c>
      <c r="S3334">
        <f t="shared" si="2508"/>
        <v>255.45</v>
      </c>
      <c r="T3334">
        <f t="shared" si="2509"/>
        <v>0</v>
      </c>
      <c r="U3334">
        <f t="shared" si="2510"/>
        <v>0.39219999999999999</v>
      </c>
      <c r="V3334">
        <f t="shared" si="2511"/>
        <v>0</v>
      </c>
      <c r="W3334">
        <f t="shared" si="2512"/>
        <v>0</v>
      </c>
      <c r="X3334">
        <f t="shared" si="2513"/>
        <v>178.82</v>
      </c>
      <c r="Y3334">
        <f t="shared" si="2514"/>
        <v>25.55</v>
      </c>
      <c r="AA3334">
        <v>35364244</v>
      </c>
      <c r="AB3334">
        <f t="shared" si="2515"/>
        <v>25577.73</v>
      </c>
      <c r="AC3334">
        <f t="shared" si="2516"/>
        <v>0</v>
      </c>
      <c r="AD3334">
        <f t="shared" si="2517"/>
        <v>32.57</v>
      </c>
      <c r="AE3334">
        <f t="shared" si="2518"/>
        <v>0.69</v>
      </c>
      <c r="AF3334">
        <f t="shared" si="2519"/>
        <v>25545.16</v>
      </c>
      <c r="AG3334">
        <f t="shared" si="2520"/>
        <v>0</v>
      </c>
      <c r="AH3334">
        <f t="shared" si="2521"/>
        <v>39.22</v>
      </c>
      <c r="AI3334">
        <f t="shared" si="2522"/>
        <v>0</v>
      </c>
      <c r="AJ3334">
        <f t="shared" si="2523"/>
        <v>0</v>
      </c>
      <c r="AK3334">
        <v>25577.73</v>
      </c>
      <c r="AL3334">
        <v>0</v>
      </c>
      <c r="AM3334">
        <v>32.57</v>
      </c>
      <c r="AN3334">
        <v>0.69</v>
      </c>
      <c r="AO3334">
        <v>25545.16</v>
      </c>
      <c r="AP3334">
        <v>0</v>
      </c>
      <c r="AQ3334">
        <v>39.22</v>
      </c>
      <c r="AR3334">
        <v>0</v>
      </c>
      <c r="AS3334">
        <v>0</v>
      </c>
      <c r="AT3334">
        <v>70</v>
      </c>
      <c r="AU3334">
        <v>10</v>
      </c>
      <c r="AV3334">
        <v>1</v>
      </c>
      <c r="AW3334">
        <v>1</v>
      </c>
      <c r="AZ3334">
        <v>1</v>
      </c>
      <c r="BA3334">
        <v>1</v>
      </c>
      <c r="BB3334">
        <v>1</v>
      </c>
      <c r="BC3334">
        <v>1</v>
      </c>
      <c r="BD3334" t="s">
        <v>3</v>
      </c>
      <c r="BE3334" t="s">
        <v>3</v>
      </c>
      <c r="BF3334" t="s">
        <v>3</v>
      </c>
      <c r="BG3334" t="s">
        <v>3</v>
      </c>
      <c r="BH3334">
        <v>0</v>
      </c>
      <c r="BI3334">
        <v>4</v>
      </c>
      <c r="BJ3334" t="s">
        <v>44</v>
      </c>
      <c r="BM3334">
        <v>0</v>
      </c>
      <c r="BN3334">
        <v>0</v>
      </c>
      <c r="BO3334" t="s">
        <v>3</v>
      </c>
      <c r="BP3334">
        <v>0</v>
      </c>
      <c r="BQ3334">
        <v>1</v>
      </c>
      <c r="BR3334">
        <v>0</v>
      </c>
      <c r="BS3334">
        <v>1</v>
      </c>
      <c r="BT3334">
        <v>1</v>
      </c>
      <c r="BU3334">
        <v>1</v>
      </c>
      <c r="BV3334">
        <v>1</v>
      </c>
      <c r="BW3334">
        <v>1</v>
      </c>
      <c r="BX3334">
        <v>1</v>
      </c>
      <c r="BY3334" t="s">
        <v>3</v>
      </c>
      <c r="BZ3334">
        <v>70</v>
      </c>
      <c r="CA3334">
        <v>10</v>
      </c>
      <c r="CB3334" t="s">
        <v>3</v>
      </c>
      <c r="CE3334">
        <v>0</v>
      </c>
      <c r="CF3334">
        <v>0</v>
      </c>
      <c r="CG3334">
        <v>0</v>
      </c>
      <c r="CM3334">
        <v>0</v>
      </c>
      <c r="CN3334" t="s">
        <v>3</v>
      </c>
      <c r="CO3334">
        <v>0</v>
      </c>
      <c r="CP3334">
        <f t="shared" si="2524"/>
        <v>255.78</v>
      </c>
      <c r="CQ3334">
        <f t="shared" si="2525"/>
        <v>0</v>
      </c>
      <c r="CR3334">
        <f t="shared" si="2526"/>
        <v>32.57</v>
      </c>
      <c r="CS3334">
        <f t="shared" si="2527"/>
        <v>0.69</v>
      </c>
      <c r="CT3334">
        <f t="shared" si="2528"/>
        <v>25545.16</v>
      </c>
      <c r="CU3334">
        <f t="shared" si="2529"/>
        <v>0</v>
      </c>
      <c r="CV3334">
        <f t="shared" si="2530"/>
        <v>39.22</v>
      </c>
      <c r="CW3334">
        <f t="shared" si="2531"/>
        <v>0</v>
      </c>
      <c r="CX3334">
        <f t="shared" si="2532"/>
        <v>0</v>
      </c>
      <c r="CY3334">
        <f t="shared" si="2533"/>
        <v>178.815</v>
      </c>
      <c r="CZ3334">
        <f t="shared" si="2534"/>
        <v>25.545000000000002</v>
      </c>
      <c r="DC3334" t="s">
        <v>3</v>
      </c>
      <c r="DD3334" t="s">
        <v>3</v>
      </c>
      <c r="DE3334" t="s">
        <v>3</v>
      </c>
      <c r="DF3334" t="s">
        <v>3</v>
      </c>
      <c r="DG3334" t="s">
        <v>3</v>
      </c>
      <c r="DH3334" t="s">
        <v>3</v>
      </c>
      <c r="DI3334" t="s">
        <v>3</v>
      </c>
      <c r="DJ3334" t="s">
        <v>3</v>
      </c>
      <c r="DK3334" t="s">
        <v>3</v>
      </c>
      <c r="DL3334" t="s">
        <v>3</v>
      </c>
      <c r="DM3334" t="s">
        <v>3</v>
      </c>
      <c r="DN3334">
        <v>0</v>
      </c>
      <c r="DO3334">
        <v>0</v>
      </c>
      <c r="DP3334">
        <v>1</v>
      </c>
      <c r="DQ3334">
        <v>1</v>
      </c>
      <c r="DU3334">
        <v>1010</v>
      </c>
      <c r="DV3334" t="s">
        <v>18</v>
      </c>
      <c r="DW3334" t="s">
        <v>18</v>
      </c>
      <c r="DX3334">
        <v>100</v>
      </c>
      <c r="DZ3334" t="s">
        <v>3</v>
      </c>
      <c r="EA3334" t="s">
        <v>3</v>
      </c>
      <c r="EB3334" t="s">
        <v>3</v>
      </c>
      <c r="EC3334" t="s">
        <v>3</v>
      </c>
      <c r="EE3334">
        <v>35096056</v>
      </c>
      <c r="EF3334">
        <v>1</v>
      </c>
      <c r="EG3334" t="s">
        <v>20</v>
      </c>
      <c r="EH3334">
        <v>0</v>
      </c>
      <c r="EI3334" t="s">
        <v>3</v>
      </c>
      <c r="EJ3334">
        <v>4</v>
      </c>
      <c r="EK3334">
        <v>0</v>
      </c>
      <c r="EL3334" t="s">
        <v>21</v>
      </c>
      <c r="EM3334" t="s">
        <v>22</v>
      </c>
      <c r="EO3334" t="s">
        <v>3</v>
      </c>
      <c r="EQ3334">
        <v>2097152</v>
      </c>
      <c r="ER3334">
        <v>25577.73</v>
      </c>
      <c r="ES3334">
        <v>0</v>
      </c>
      <c r="ET3334">
        <v>32.57</v>
      </c>
      <c r="EU3334">
        <v>0.69</v>
      </c>
      <c r="EV3334">
        <v>25545.16</v>
      </c>
      <c r="EW3334">
        <v>39.22</v>
      </c>
      <c r="EX3334">
        <v>0</v>
      </c>
      <c r="EY3334">
        <v>0</v>
      </c>
      <c r="FQ3334">
        <v>0</v>
      </c>
      <c r="FR3334">
        <v>0</v>
      </c>
      <c r="FS3334">
        <v>0</v>
      </c>
      <c r="FX3334">
        <v>70</v>
      </c>
      <c r="FY3334">
        <v>10</v>
      </c>
      <c r="GA3334" t="s">
        <v>3</v>
      </c>
      <c r="GD3334">
        <v>0</v>
      </c>
      <c r="GF3334">
        <v>1212913616</v>
      </c>
      <c r="GG3334">
        <v>2</v>
      </c>
      <c r="GH3334">
        <v>1</v>
      </c>
      <c r="GI3334">
        <v>-2</v>
      </c>
      <c r="GJ3334">
        <v>0</v>
      </c>
      <c r="GK3334">
        <f>ROUND(R3334*(R12)/100,2)</f>
        <v>0.01</v>
      </c>
      <c r="GL3334">
        <f t="shared" si="2535"/>
        <v>0</v>
      </c>
      <c r="GM3334">
        <f t="shared" si="2536"/>
        <v>460.16</v>
      </c>
      <c r="GN3334">
        <f t="shared" si="2537"/>
        <v>0</v>
      </c>
      <c r="GO3334">
        <f t="shared" si="2538"/>
        <v>0</v>
      </c>
      <c r="GP3334">
        <f t="shared" si="2539"/>
        <v>460.16</v>
      </c>
      <c r="GR3334">
        <v>0</v>
      </c>
      <c r="GS3334">
        <v>3</v>
      </c>
      <c r="GT3334">
        <v>0</v>
      </c>
      <c r="GU3334" t="s">
        <v>3</v>
      </c>
      <c r="GV3334">
        <f t="shared" si="2540"/>
        <v>0</v>
      </c>
      <c r="GW3334">
        <v>1</v>
      </c>
      <c r="GX3334">
        <f t="shared" si="2541"/>
        <v>0</v>
      </c>
      <c r="HA3334">
        <v>0</v>
      </c>
      <c r="HB3334">
        <v>0</v>
      </c>
      <c r="HC3334">
        <f t="shared" si="2542"/>
        <v>0</v>
      </c>
      <c r="HE3334" t="s">
        <v>3</v>
      </c>
      <c r="HF3334" t="s">
        <v>3</v>
      </c>
      <c r="HM3334" t="s">
        <v>3</v>
      </c>
      <c r="HN3334" t="s">
        <v>3</v>
      </c>
      <c r="HO3334" t="s">
        <v>3</v>
      </c>
      <c r="HP3334" t="s">
        <v>3</v>
      </c>
      <c r="HQ3334" t="s">
        <v>3</v>
      </c>
      <c r="HS3334">
        <v>0</v>
      </c>
      <c r="IK3334">
        <v>0</v>
      </c>
    </row>
    <row r="3335" spans="1:245" x14ac:dyDescent="0.2">
      <c r="A3335">
        <v>17</v>
      </c>
      <c r="B3335">
        <v>1</v>
      </c>
      <c r="C3335">
        <f>ROW(SmtRes!A1092)</f>
        <v>1092</v>
      </c>
      <c r="D3335">
        <f>ROW(EtalonRes!A1092)</f>
        <v>1092</v>
      </c>
      <c r="E3335" t="s">
        <v>746</v>
      </c>
      <c r="F3335" t="s">
        <v>255</v>
      </c>
      <c r="G3335" t="s">
        <v>256</v>
      </c>
      <c r="H3335" t="s">
        <v>18</v>
      </c>
      <c r="I3335">
        <f>ROUND(1/100,9)</f>
        <v>0.01</v>
      </c>
      <c r="J3335">
        <v>0</v>
      </c>
      <c r="K3335">
        <f>ROUND(1/100,9)</f>
        <v>0.01</v>
      </c>
      <c r="O3335">
        <f t="shared" si="2504"/>
        <v>225.56</v>
      </c>
      <c r="P3335">
        <f t="shared" si="2505"/>
        <v>0</v>
      </c>
      <c r="Q3335">
        <f t="shared" si="2506"/>
        <v>0</v>
      </c>
      <c r="R3335">
        <f t="shared" si="2507"/>
        <v>0</v>
      </c>
      <c r="S3335">
        <f t="shared" si="2508"/>
        <v>225.56</v>
      </c>
      <c r="T3335">
        <f t="shared" si="2509"/>
        <v>0</v>
      </c>
      <c r="U3335">
        <f t="shared" si="2510"/>
        <v>0.34630000000000005</v>
      </c>
      <c r="V3335">
        <f t="shared" si="2511"/>
        <v>0</v>
      </c>
      <c r="W3335">
        <f t="shared" si="2512"/>
        <v>0</v>
      </c>
      <c r="X3335">
        <f t="shared" si="2513"/>
        <v>157.88999999999999</v>
      </c>
      <c r="Y3335">
        <f t="shared" si="2514"/>
        <v>22.56</v>
      </c>
      <c r="AA3335">
        <v>35364244</v>
      </c>
      <c r="AB3335">
        <f t="shared" si="2515"/>
        <v>22555.56</v>
      </c>
      <c r="AC3335">
        <f t="shared" si="2516"/>
        <v>0</v>
      </c>
      <c r="AD3335">
        <f t="shared" si="2517"/>
        <v>0</v>
      </c>
      <c r="AE3335">
        <f t="shared" si="2518"/>
        <v>0</v>
      </c>
      <c r="AF3335">
        <f t="shared" si="2519"/>
        <v>22555.56</v>
      </c>
      <c r="AG3335">
        <f t="shared" si="2520"/>
        <v>0</v>
      </c>
      <c r="AH3335">
        <f t="shared" si="2521"/>
        <v>34.630000000000003</v>
      </c>
      <c r="AI3335">
        <f t="shared" si="2522"/>
        <v>0</v>
      </c>
      <c r="AJ3335">
        <f t="shared" si="2523"/>
        <v>0</v>
      </c>
      <c r="AK3335">
        <v>22555.56</v>
      </c>
      <c r="AL3335">
        <v>0</v>
      </c>
      <c r="AM3335">
        <v>0</v>
      </c>
      <c r="AN3335">
        <v>0</v>
      </c>
      <c r="AO3335">
        <v>22555.56</v>
      </c>
      <c r="AP3335">
        <v>0</v>
      </c>
      <c r="AQ3335">
        <v>34.630000000000003</v>
      </c>
      <c r="AR3335">
        <v>0</v>
      </c>
      <c r="AS3335">
        <v>0</v>
      </c>
      <c r="AT3335">
        <v>70</v>
      </c>
      <c r="AU3335">
        <v>10</v>
      </c>
      <c r="AV3335">
        <v>1</v>
      </c>
      <c r="AW3335">
        <v>1</v>
      </c>
      <c r="AZ3335">
        <v>1</v>
      </c>
      <c r="BA3335">
        <v>1</v>
      </c>
      <c r="BB3335">
        <v>1</v>
      </c>
      <c r="BC3335">
        <v>1</v>
      </c>
      <c r="BD3335" t="s">
        <v>3</v>
      </c>
      <c r="BE3335" t="s">
        <v>3</v>
      </c>
      <c r="BF3335" t="s">
        <v>3</v>
      </c>
      <c r="BG3335" t="s">
        <v>3</v>
      </c>
      <c r="BH3335">
        <v>0</v>
      </c>
      <c r="BI3335">
        <v>4</v>
      </c>
      <c r="BJ3335" t="s">
        <v>257</v>
      </c>
      <c r="BM3335">
        <v>0</v>
      </c>
      <c r="BN3335">
        <v>0</v>
      </c>
      <c r="BO3335" t="s">
        <v>3</v>
      </c>
      <c r="BP3335">
        <v>0</v>
      </c>
      <c r="BQ3335">
        <v>1</v>
      </c>
      <c r="BR3335">
        <v>0</v>
      </c>
      <c r="BS3335">
        <v>1</v>
      </c>
      <c r="BT3335">
        <v>1</v>
      </c>
      <c r="BU3335">
        <v>1</v>
      </c>
      <c r="BV3335">
        <v>1</v>
      </c>
      <c r="BW3335">
        <v>1</v>
      </c>
      <c r="BX3335">
        <v>1</v>
      </c>
      <c r="BY3335" t="s">
        <v>3</v>
      </c>
      <c r="BZ3335">
        <v>70</v>
      </c>
      <c r="CA3335">
        <v>10</v>
      </c>
      <c r="CB3335" t="s">
        <v>3</v>
      </c>
      <c r="CE3335">
        <v>0</v>
      </c>
      <c r="CF3335">
        <v>0</v>
      </c>
      <c r="CG3335">
        <v>0</v>
      </c>
      <c r="CM3335">
        <v>0</v>
      </c>
      <c r="CN3335" t="s">
        <v>3</v>
      </c>
      <c r="CO3335">
        <v>0</v>
      </c>
      <c r="CP3335">
        <f t="shared" si="2524"/>
        <v>225.56</v>
      </c>
      <c r="CQ3335">
        <f t="shared" si="2525"/>
        <v>0</v>
      </c>
      <c r="CR3335">
        <f t="shared" si="2526"/>
        <v>0</v>
      </c>
      <c r="CS3335">
        <f t="shared" si="2527"/>
        <v>0</v>
      </c>
      <c r="CT3335">
        <f t="shared" si="2528"/>
        <v>22555.56</v>
      </c>
      <c r="CU3335">
        <f t="shared" si="2529"/>
        <v>0</v>
      </c>
      <c r="CV3335">
        <f t="shared" si="2530"/>
        <v>34.630000000000003</v>
      </c>
      <c r="CW3335">
        <f t="shared" si="2531"/>
        <v>0</v>
      </c>
      <c r="CX3335">
        <f t="shared" si="2532"/>
        <v>0</v>
      </c>
      <c r="CY3335">
        <f t="shared" si="2533"/>
        <v>157.892</v>
      </c>
      <c r="CZ3335">
        <f t="shared" si="2534"/>
        <v>22.555999999999997</v>
      </c>
      <c r="DC3335" t="s">
        <v>3</v>
      </c>
      <c r="DD3335" t="s">
        <v>3</v>
      </c>
      <c r="DE3335" t="s">
        <v>3</v>
      </c>
      <c r="DF3335" t="s">
        <v>3</v>
      </c>
      <c r="DG3335" t="s">
        <v>3</v>
      </c>
      <c r="DH3335" t="s">
        <v>3</v>
      </c>
      <c r="DI3335" t="s">
        <v>3</v>
      </c>
      <c r="DJ3335" t="s">
        <v>3</v>
      </c>
      <c r="DK3335" t="s">
        <v>3</v>
      </c>
      <c r="DL3335" t="s">
        <v>3</v>
      </c>
      <c r="DM3335" t="s">
        <v>3</v>
      </c>
      <c r="DN3335">
        <v>0</v>
      </c>
      <c r="DO3335">
        <v>0</v>
      </c>
      <c r="DP3335">
        <v>1</v>
      </c>
      <c r="DQ3335">
        <v>1</v>
      </c>
      <c r="DU3335">
        <v>1010</v>
      </c>
      <c r="DV3335" t="s">
        <v>18</v>
      </c>
      <c r="DW3335" t="s">
        <v>18</v>
      </c>
      <c r="DX3335">
        <v>100</v>
      </c>
      <c r="DZ3335" t="s">
        <v>3</v>
      </c>
      <c r="EA3335" t="s">
        <v>3</v>
      </c>
      <c r="EB3335" t="s">
        <v>3</v>
      </c>
      <c r="EC3335" t="s">
        <v>3</v>
      </c>
      <c r="EE3335">
        <v>35096056</v>
      </c>
      <c r="EF3335">
        <v>1</v>
      </c>
      <c r="EG3335" t="s">
        <v>20</v>
      </c>
      <c r="EH3335">
        <v>0</v>
      </c>
      <c r="EI3335" t="s">
        <v>3</v>
      </c>
      <c r="EJ3335">
        <v>4</v>
      </c>
      <c r="EK3335">
        <v>0</v>
      </c>
      <c r="EL3335" t="s">
        <v>21</v>
      </c>
      <c r="EM3335" t="s">
        <v>22</v>
      </c>
      <c r="EO3335" t="s">
        <v>3</v>
      </c>
      <c r="EQ3335">
        <v>2097152</v>
      </c>
      <c r="ER3335">
        <v>22555.56</v>
      </c>
      <c r="ES3335">
        <v>0</v>
      </c>
      <c r="ET3335">
        <v>0</v>
      </c>
      <c r="EU3335">
        <v>0</v>
      </c>
      <c r="EV3335">
        <v>22555.56</v>
      </c>
      <c r="EW3335">
        <v>34.630000000000003</v>
      </c>
      <c r="EX3335">
        <v>0</v>
      </c>
      <c r="EY3335">
        <v>0</v>
      </c>
      <c r="FQ3335">
        <v>0</v>
      </c>
      <c r="FR3335">
        <v>0</v>
      </c>
      <c r="FS3335">
        <v>0</v>
      </c>
      <c r="FX3335">
        <v>70</v>
      </c>
      <c r="FY3335">
        <v>10</v>
      </c>
      <c r="GA3335" t="s">
        <v>3</v>
      </c>
      <c r="GD3335">
        <v>0</v>
      </c>
      <c r="GF3335">
        <v>-24549344</v>
      </c>
      <c r="GG3335">
        <v>2</v>
      </c>
      <c r="GH3335">
        <v>1</v>
      </c>
      <c r="GI3335">
        <v>-2</v>
      </c>
      <c r="GJ3335">
        <v>0</v>
      </c>
      <c r="GK3335">
        <f>ROUND(R3335*(R12)/100,2)</f>
        <v>0</v>
      </c>
      <c r="GL3335">
        <f t="shared" si="2535"/>
        <v>0</v>
      </c>
      <c r="GM3335">
        <f t="shared" si="2536"/>
        <v>406.01</v>
      </c>
      <c r="GN3335">
        <f t="shared" si="2537"/>
        <v>0</v>
      </c>
      <c r="GO3335">
        <f t="shared" si="2538"/>
        <v>0</v>
      </c>
      <c r="GP3335">
        <f t="shared" si="2539"/>
        <v>406.01</v>
      </c>
      <c r="GR3335">
        <v>0</v>
      </c>
      <c r="GS3335">
        <v>3</v>
      </c>
      <c r="GT3335">
        <v>0</v>
      </c>
      <c r="GU3335" t="s">
        <v>3</v>
      </c>
      <c r="GV3335">
        <f t="shared" si="2540"/>
        <v>0</v>
      </c>
      <c r="GW3335">
        <v>1</v>
      </c>
      <c r="GX3335">
        <f t="shared" si="2541"/>
        <v>0</v>
      </c>
      <c r="HA3335">
        <v>0</v>
      </c>
      <c r="HB3335">
        <v>0</v>
      </c>
      <c r="HC3335">
        <f t="shared" si="2542"/>
        <v>0</v>
      </c>
      <c r="HE3335" t="s">
        <v>3</v>
      </c>
      <c r="HF3335" t="s">
        <v>3</v>
      </c>
      <c r="HM3335" t="s">
        <v>3</v>
      </c>
      <c r="HN3335" t="s">
        <v>3</v>
      </c>
      <c r="HO3335" t="s">
        <v>3</v>
      </c>
      <c r="HP3335" t="s">
        <v>3</v>
      </c>
      <c r="HQ3335" t="s">
        <v>3</v>
      </c>
      <c r="HS3335">
        <v>0</v>
      </c>
      <c r="IK3335">
        <v>0</v>
      </c>
    </row>
    <row r="3336" spans="1:245" x14ac:dyDescent="0.2">
      <c r="A3336">
        <v>17</v>
      </c>
      <c r="B3336">
        <v>1</v>
      </c>
      <c r="C3336">
        <f>ROW(SmtRes!A1105)</f>
        <v>1105</v>
      </c>
      <c r="D3336">
        <f>ROW(EtalonRes!A1105)</f>
        <v>1105</v>
      </c>
      <c r="E3336" t="s">
        <v>747</v>
      </c>
      <c r="F3336" t="s">
        <v>198</v>
      </c>
      <c r="G3336" t="s">
        <v>202</v>
      </c>
      <c r="H3336" t="s">
        <v>26</v>
      </c>
      <c r="I3336">
        <f>ROUND(105/100,9)</f>
        <v>1.05</v>
      </c>
      <c r="J3336">
        <v>0</v>
      </c>
      <c r="K3336">
        <f>ROUND(105/100,9)</f>
        <v>1.05</v>
      </c>
      <c r="O3336">
        <f t="shared" si="2504"/>
        <v>118571.02</v>
      </c>
      <c r="P3336">
        <f t="shared" si="2505"/>
        <v>95439.25</v>
      </c>
      <c r="Q3336">
        <f t="shared" si="2506"/>
        <v>49.76</v>
      </c>
      <c r="R3336">
        <f t="shared" si="2507"/>
        <v>0.68</v>
      </c>
      <c r="S3336">
        <f t="shared" si="2508"/>
        <v>23082.01</v>
      </c>
      <c r="T3336">
        <f t="shared" si="2509"/>
        <v>0</v>
      </c>
      <c r="U3336">
        <f t="shared" si="2510"/>
        <v>40.803000000000004</v>
      </c>
      <c r="V3336">
        <f t="shared" si="2511"/>
        <v>0</v>
      </c>
      <c r="W3336">
        <f t="shared" si="2512"/>
        <v>0</v>
      </c>
      <c r="X3336">
        <f t="shared" si="2513"/>
        <v>16157.41</v>
      </c>
      <c r="Y3336">
        <f t="shared" si="2514"/>
        <v>2308.1999999999998</v>
      </c>
      <c r="AA3336">
        <v>35364244</v>
      </c>
      <c r="AB3336">
        <f t="shared" si="2515"/>
        <v>112924.78</v>
      </c>
      <c r="AC3336">
        <f t="shared" si="2516"/>
        <v>90894.52</v>
      </c>
      <c r="AD3336">
        <f t="shared" si="2517"/>
        <v>47.39</v>
      </c>
      <c r="AE3336">
        <f t="shared" si="2518"/>
        <v>0.65</v>
      </c>
      <c r="AF3336">
        <f t="shared" si="2519"/>
        <v>21982.87</v>
      </c>
      <c r="AG3336">
        <f t="shared" si="2520"/>
        <v>0</v>
      </c>
      <c r="AH3336">
        <f t="shared" si="2521"/>
        <v>38.86</v>
      </c>
      <c r="AI3336">
        <f t="shared" si="2522"/>
        <v>0</v>
      </c>
      <c r="AJ3336">
        <f t="shared" si="2523"/>
        <v>0</v>
      </c>
      <c r="AK3336">
        <v>112924.78</v>
      </c>
      <c r="AL3336">
        <v>90894.52</v>
      </c>
      <c r="AM3336">
        <v>47.39</v>
      </c>
      <c r="AN3336">
        <v>0.65</v>
      </c>
      <c r="AO3336">
        <v>21982.87</v>
      </c>
      <c r="AP3336">
        <v>0</v>
      </c>
      <c r="AQ3336">
        <v>38.86</v>
      </c>
      <c r="AR3336">
        <v>0</v>
      </c>
      <c r="AS3336">
        <v>0</v>
      </c>
      <c r="AT3336">
        <v>70</v>
      </c>
      <c r="AU3336">
        <v>10</v>
      </c>
      <c r="AV3336">
        <v>1</v>
      </c>
      <c r="AW3336">
        <v>1</v>
      </c>
      <c r="AZ3336">
        <v>1</v>
      </c>
      <c r="BA3336">
        <v>1</v>
      </c>
      <c r="BB3336">
        <v>1</v>
      </c>
      <c r="BC3336">
        <v>1</v>
      </c>
      <c r="BD3336" t="s">
        <v>3</v>
      </c>
      <c r="BE3336" t="s">
        <v>3</v>
      </c>
      <c r="BF3336" t="s">
        <v>3</v>
      </c>
      <c r="BG3336" t="s">
        <v>3</v>
      </c>
      <c r="BH3336">
        <v>0</v>
      </c>
      <c r="BI3336">
        <v>4</v>
      </c>
      <c r="BJ3336" t="s">
        <v>200</v>
      </c>
      <c r="BM3336">
        <v>0</v>
      </c>
      <c r="BN3336">
        <v>0</v>
      </c>
      <c r="BO3336" t="s">
        <v>3</v>
      </c>
      <c r="BP3336">
        <v>0</v>
      </c>
      <c r="BQ3336">
        <v>1</v>
      </c>
      <c r="BR3336">
        <v>0</v>
      </c>
      <c r="BS3336">
        <v>1</v>
      </c>
      <c r="BT3336">
        <v>1</v>
      </c>
      <c r="BU3336">
        <v>1</v>
      </c>
      <c r="BV3336">
        <v>1</v>
      </c>
      <c r="BW3336">
        <v>1</v>
      </c>
      <c r="BX3336">
        <v>1</v>
      </c>
      <c r="BY3336" t="s">
        <v>3</v>
      </c>
      <c r="BZ3336">
        <v>70</v>
      </c>
      <c r="CA3336">
        <v>10</v>
      </c>
      <c r="CB3336" t="s">
        <v>3</v>
      </c>
      <c r="CE3336">
        <v>0</v>
      </c>
      <c r="CF3336">
        <v>0</v>
      </c>
      <c r="CG3336">
        <v>0</v>
      </c>
      <c r="CM3336">
        <v>0</v>
      </c>
      <c r="CN3336" t="s">
        <v>3</v>
      </c>
      <c r="CO3336">
        <v>0</v>
      </c>
      <c r="CP3336">
        <f t="shared" si="2524"/>
        <v>118571.01999999999</v>
      </c>
      <c r="CQ3336">
        <f t="shared" si="2525"/>
        <v>90894.52</v>
      </c>
      <c r="CR3336">
        <f t="shared" si="2526"/>
        <v>47.39</v>
      </c>
      <c r="CS3336">
        <f t="shared" si="2527"/>
        <v>0.65</v>
      </c>
      <c r="CT3336">
        <f t="shared" si="2528"/>
        <v>21982.87</v>
      </c>
      <c r="CU3336">
        <f t="shared" si="2529"/>
        <v>0</v>
      </c>
      <c r="CV3336">
        <f t="shared" si="2530"/>
        <v>38.86</v>
      </c>
      <c r="CW3336">
        <f t="shared" si="2531"/>
        <v>0</v>
      </c>
      <c r="CX3336">
        <f t="shared" si="2532"/>
        <v>0</v>
      </c>
      <c r="CY3336">
        <f t="shared" si="2533"/>
        <v>16157.406999999999</v>
      </c>
      <c r="CZ3336">
        <f t="shared" si="2534"/>
        <v>2308.2009999999996</v>
      </c>
      <c r="DC3336" t="s">
        <v>3</v>
      </c>
      <c r="DD3336" t="s">
        <v>3</v>
      </c>
      <c r="DE3336" t="s">
        <v>3</v>
      </c>
      <c r="DF3336" t="s">
        <v>3</v>
      </c>
      <c r="DG3336" t="s">
        <v>3</v>
      </c>
      <c r="DH3336" t="s">
        <v>3</v>
      </c>
      <c r="DI3336" t="s">
        <v>3</v>
      </c>
      <c r="DJ3336" t="s">
        <v>3</v>
      </c>
      <c r="DK3336" t="s">
        <v>3</v>
      </c>
      <c r="DL3336" t="s">
        <v>3</v>
      </c>
      <c r="DM3336" t="s">
        <v>3</v>
      </c>
      <c r="DN3336">
        <v>0</v>
      </c>
      <c r="DO3336">
        <v>0</v>
      </c>
      <c r="DP3336">
        <v>1</v>
      </c>
      <c r="DQ3336">
        <v>1</v>
      </c>
      <c r="DU3336">
        <v>1003</v>
      </c>
      <c r="DV3336" t="s">
        <v>26</v>
      </c>
      <c r="DW3336" t="s">
        <v>26</v>
      </c>
      <c r="DX3336">
        <v>100</v>
      </c>
      <c r="DZ3336" t="s">
        <v>3</v>
      </c>
      <c r="EA3336" t="s">
        <v>3</v>
      </c>
      <c r="EB3336" t="s">
        <v>3</v>
      </c>
      <c r="EC3336" t="s">
        <v>3</v>
      </c>
      <c r="EE3336">
        <v>35096056</v>
      </c>
      <c r="EF3336">
        <v>1</v>
      </c>
      <c r="EG3336" t="s">
        <v>20</v>
      </c>
      <c r="EH3336">
        <v>0</v>
      </c>
      <c r="EI3336" t="s">
        <v>3</v>
      </c>
      <c r="EJ3336">
        <v>4</v>
      </c>
      <c r="EK3336">
        <v>0</v>
      </c>
      <c r="EL3336" t="s">
        <v>21</v>
      </c>
      <c r="EM3336" t="s">
        <v>22</v>
      </c>
      <c r="EO3336" t="s">
        <v>3</v>
      </c>
      <c r="EQ3336">
        <v>2097152</v>
      </c>
      <c r="ER3336">
        <v>112924.78</v>
      </c>
      <c r="ES3336">
        <v>90894.52</v>
      </c>
      <c r="ET3336">
        <v>47.39</v>
      </c>
      <c r="EU3336">
        <v>0.65</v>
      </c>
      <c r="EV3336">
        <v>21982.87</v>
      </c>
      <c r="EW3336">
        <v>38.86</v>
      </c>
      <c r="EX3336">
        <v>0</v>
      </c>
      <c r="EY3336">
        <v>0</v>
      </c>
      <c r="FQ3336">
        <v>0</v>
      </c>
      <c r="FR3336">
        <v>0</v>
      </c>
      <c r="FS3336">
        <v>0</v>
      </c>
      <c r="FX3336">
        <v>70</v>
      </c>
      <c r="FY3336">
        <v>10</v>
      </c>
      <c r="GA3336" t="s">
        <v>3</v>
      </c>
      <c r="GD3336">
        <v>0</v>
      </c>
      <c r="GF3336">
        <v>60728256</v>
      </c>
      <c r="GG3336">
        <v>2</v>
      </c>
      <c r="GH3336">
        <v>1</v>
      </c>
      <c r="GI3336">
        <v>-2</v>
      </c>
      <c r="GJ3336">
        <v>0</v>
      </c>
      <c r="GK3336">
        <f>ROUND(R3336*(R12)/100,2)</f>
        <v>0.73</v>
      </c>
      <c r="GL3336">
        <f t="shared" si="2535"/>
        <v>0</v>
      </c>
      <c r="GM3336">
        <f t="shared" si="2536"/>
        <v>137037.35999999999</v>
      </c>
      <c r="GN3336">
        <f t="shared" si="2537"/>
        <v>0</v>
      </c>
      <c r="GO3336">
        <f t="shared" si="2538"/>
        <v>0</v>
      </c>
      <c r="GP3336">
        <f t="shared" si="2539"/>
        <v>137037.35999999999</v>
      </c>
      <c r="GR3336">
        <v>0</v>
      </c>
      <c r="GS3336">
        <v>3</v>
      </c>
      <c r="GT3336">
        <v>0</v>
      </c>
      <c r="GU3336" t="s">
        <v>3</v>
      </c>
      <c r="GV3336">
        <f t="shared" si="2540"/>
        <v>0</v>
      </c>
      <c r="GW3336">
        <v>1</v>
      </c>
      <c r="GX3336">
        <f t="shared" si="2541"/>
        <v>0</v>
      </c>
      <c r="HA3336">
        <v>0</v>
      </c>
      <c r="HB3336">
        <v>0</v>
      </c>
      <c r="HC3336">
        <f t="shared" si="2542"/>
        <v>0</v>
      </c>
      <c r="HE3336" t="s">
        <v>3</v>
      </c>
      <c r="HF3336" t="s">
        <v>3</v>
      </c>
      <c r="HM3336" t="s">
        <v>3</v>
      </c>
      <c r="HN3336" t="s">
        <v>3</v>
      </c>
      <c r="HO3336" t="s">
        <v>3</v>
      </c>
      <c r="HP3336" t="s">
        <v>3</v>
      </c>
      <c r="HQ3336" t="s">
        <v>3</v>
      </c>
      <c r="HS3336">
        <v>0</v>
      </c>
      <c r="IK3336">
        <v>0</v>
      </c>
    </row>
    <row r="3337" spans="1:245" x14ac:dyDescent="0.2">
      <c r="A3337">
        <v>17</v>
      </c>
      <c r="B3337">
        <v>1</v>
      </c>
      <c r="C3337">
        <f>ROW(SmtRes!A1114)</f>
        <v>1114</v>
      </c>
      <c r="D3337">
        <f>ROW(EtalonRes!A1114)</f>
        <v>1114</v>
      </c>
      <c r="E3337" t="s">
        <v>748</v>
      </c>
      <c r="F3337" t="s">
        <v>29</v>
      </c>
      <c r="G3337" t="s">
        <v>30</v>
      </c>
      <c r="H3337" t="s">
        <v>26</v>
      </c>
      <c r="I3337">
        <f>ROUND(50/100,9)</f>
        <v>0.5</v>
      </c>
      <c r="J3337">
        <v>0</v>
      </c>
      <c r="K3337">
        <f>ROUND(50/100,9)</f>
        <v>0.5</v>
      </c>
      <c r="O3337">
        <f t="shared" si="2504"/>
        <v>6148.28</v>
      </c>
      <c r="P3337">
        <f t="shared" si="2505"/>
        <v>5342.71</v>
      </c>
      <c r="Q3337">
        <f t="shared" si="2506"/>
        <v>445.8</v>
      </c>
      <c r="R3337">
        <f t="shared" si="2507"/>
        <v>227.18</v>
      </c>
      <c r="S3337">
        <f t="shared" si="2508"/>
        <v>359.77</v>
      </c>
      <c r="T3337">
        <f t="shared" si="2509"/>
        <v>0</v>
      </c>
      <c r="U3337">
        <f t="shared" si="2510"/>
        <v>0.59</v>
      </c>
      <c r="V3337">
        <f t="shared" si="2511"/>
        <v>0</v>
      </c>
      <c r="W3337">
        <f t="shared" si="2512"/>
        <v>0</v>
      </c>
      <c r="X3337">
        <f t="shared" si="2513"/>
        <v>251.84</v>
      </c>
      <c r="Y3337">
        <f t="shared" si="2514"/>
        <v>35.979999999999997</v>
      </c>
      <c r="AA3337">
        <v>35364244</v>
      </c>
      <c r="AB3337">
        <f t="shared" si="2515"/>
        <v>12296.54</v>
      </c>
      <c r="AC3337">
        <f t="shared" si="2516"/>
        <v>10685.41</v>
      </c>
      <c r="AD3337">
        <f t="shared" si="2517"/>
        <v>891.59</v>
      </c>
      <c r="AE3337">
        <f t="shared" si="2518"/>
        <v>454.35</v>
      </c>
      <c r="AF3337">
        <f t="shared" si="2519"/>
        <v>719.54</v>
      </c>
      <c r="AG3337">
        <f t="shared" si="2520"/>
        <v>0</v>
      </c>
      <c r="AH3337">
        <f t="shared" si="2521"/>
        <v>1.18</v>
      </c>
      <c r="AI3337">
        <f t="shared" si="2522"/>
        <v>0</v>
      </c>
      <c r="AJ3337">
        <f t="shared" si="2523"/>
        <v>0</v>
      </c>
      <c r="AK3337">
        <v>12296.54</v>
      </c>
      <c r="AL3337">
        <v>10685.41</v>
      </c>
      <c r="AM3337">
        <v>891.59</v>
      </c>
      <c r="AN3337">
        <v>454.35</v>
      </c>
      <c r="AO3337">
        <v>719.54</v>
      </c>
      <c r="AP3337">
        <v>0</v>
      </c>
      <c r="AQ3337">
        <v>1.18</v>
      </c>
      <c r="AR3337">
        <v>0</v>
      </c>
      <c r="AS3337">
        <v>0</v>
      </c>
      <c r="AT3337">
        <v>70</v>
      </c>
      <c r="AU3337">
        <v>10</v>
      </c>
      <c r="AV3337">
        <v>1</v>
      </c>
      <c r="AW3337">
        <v>1</v>
      </c>
      <c r="AZ3337">
        <v>1</v>
      </c>
      <c r="BA3337">
        <v>1</v>
      </c>
      <c r="BB3337">
        <v>1</v>
      </c>
      <c r="BC3337">
        <v>1</v>
      </c>
      <c r="BD3337" t="s">
        <v>3</v>
      </c>
      <c r="BE3337" t="s">
        <v>3</v>
      </c>
      <c r="BF3337" t="s">
        <v>3</v>
      </c>
      <c r="BG3337" t="s">
        <v>3</v>
      </c>
      <c r="BH3337">
        <v>0</v>
      </c>
      <c r="BI3337">
        <v>4</v>
      </c>
      <c r="BJ3337" t="s">
        <v>31</v>
      </c>
      <c r="BM3337">
        <v>0</v>
      </c>
      <c r="BN3337">
        <v>0</v>
      </c>
      <c r="BO3337" t="s">
        <v>3</v>
      </c>
      <c r="BP3337">
        <v>0</v>
      </c>
      <c r="BQ3337">
        <v>1</v>
      </c>
      <c r="BR3337">
        <v>0</v>
      </c>
      <c r="BS3337">
        <v>1</v>
      </c>
      <c r="BT3337">
        <v>1</v>
      </c>
      <c r="BU3337">
        <v>1</v>
      </c>
      <c r="BV3337">
        <v>1</v>
      </c>
      <c r="BW3337">
        <v>1</v>
      </c>
      <c r="BX3337">
        <v>1</v>
      </c>
      <c r="BY3337" t="s">
        <v>3</v>
      </c>
      <c r="BZ3337">
        <v>70</v>
      </c>
      <c r="CA3337">
        <v>10</v>
      </c>
      <c r="CB3337" t="s">
        <v>3</v>
      </c>
      <c r="CE3337">
        <v>0</v>
      </c>
      <c r="CF3337">
        <v>0</v>
      </c>
      <c r="CG3337">
        <v>0</v>
      </c>
      <c r="CM3337">
        <v>0</v>
      </c>
      <c r="CN3337" t="s">
        <v>3</v>
      </c>
      <c r="CO3337">
        <v>0</v>
      </c>
      <c r="CP3337">
        <f t="shared" si="2524"/>
        <v>6148.2800000000007</v>
      </c>
      <c r="CQ3337">
        <f t="shared" si="2525"/>
        <v>10685.41</v>
      </c>
      <c r="CR3337">
        <f t="shared" si="2526"/>
        <v>891.59</v>
      </c>
      <c r="CS3337">
        <f t="shared" si="2527"/>
        <v>454.35</v>
      </c>
      <c r="CT3337">
        <f t="shared" si="2528"/>
        <v>719.54</v>
      </c>
      <c r="CU3337">
        <f t="shared" si="2529"/>
        <v>0</v>
      </c>
      <c r="CV3337">
        <f t="shared" si="2530"/>
        <v>1.18</v>
      </c>
      <c r="CW3337">
        <f t="shared" si="2531"/>
        <v>0</v>
      </c>
      <c r="CX3337">
        <f t="shared" si="2532"/>
        <v>0</v>
      </c>
      <c r="CY3337">
        <f t="shared" si="2533"/>
        <v>251.83899999999997</v>
      </c>
      <c r="CZ3337">
        <f t="shared" si="2534"/>
        <v>35.976999999999997</v>
      </c>
      <c r="DC3337" t="s">
        <v>3</v>
      </c>
      <c r="DD3337" t="s">
        <v>3</v>
      </c>
      <c r="DE3337" t="s">
        <v>3</v>
      </c>
      <c r="DF3337" t="s">
        <v>3</v>
      </c>
      <c r="DG3337" t="s">
        <v>3</v>
      </c>
      <c r="DH3337" t="s">
        <v>3</v>
      </c>
      <c r="DI3337" t="s">
        <v>3</v>
      </c>
      <c r="DJ3337" t="s">
        <v>3</v>
      </c>
      <c r="DK3337" t="s">
        <v>3</v>
      </c>
      <c r="DL3337" t="s">
        <v>3</v>
      </c>
      <c r="DM3337" t="s">
        <v>3</v>
      </c>
      <c r="DN3337">
        <v>0</v>
      </c>
      <c r="DO3337">
        <v>0</v>
      </c>
      <c r="DP3337">
        <v>1</v>
      </c>
      <c r="DQ3337">
        <v>1</v>
      </c>
      <c r="DU3337">
        <v>1003</v>
      </c>
      <c r="DV3337" t="s">
        <v>26</v>
      </c>
      <c r="DW3337" t="s">
        <v>26</v>
      </c>
      <c r="DX3337">
        <v>100</v>
      </c>
      <c r="DZ3337" t="s">
        <v>3</v>
      </c>
      <c r="EA3337" t="s">
        <v>3</v>
      </c>
      <c r="EB3337" t="s">
        <v>3</v>
      </c>
      <c r="EC3337" t="s">
        <v>3</v>
      </c>
      <c r="EE3337">
        <v>35096056</v>
      </c>
      <c r="EF3337">
        <v>1</v>
      </c>
      <c r="EG3337" t="s">
        <v>20</v>
      </c>
      <c r="EH3337">
        <v>0</v>
      </c>
      <c r="EI3337" t="s">
        <v>3</v>
      </c>
      <c r="EJ3337">
        <v>4</v>
      </c>
      <c r="EK3337">
        <v>0</v>
      </c>
      <c r="EL3337" t="s">
        <v>21</v>
      </c>
      <c r="EM3337" t="s">
        <v>22</v>
      </c>
      <c r="EO3337" t="s">
        <v>3</v>
      </c>
      <c r="EQ3337">
        <v>2097152</v>
      </c>
      <c r="ER3337">
        <v>12296.54</v>
      </c>
      <c r="ES3337">
        <v>10685.41</v>
      </c>
      <c r="ET3337">
        <v>891.59</v>
      </c>
      <c r="EU3337">
        <v>454.35</v>
      </c>
      <c r="EV3337">
        <v>719.54</v>
      </c>
      <c r="EW3337">
        <v>1.18</v>
      </c>
      <c r="EX3337">
        <v>0</v>
      </c>
      <c r="EY3337">
        <v>0</v>
      </c>
      <c r="FQ3337">
        <v>0</v>
      </c>
      <c r="FR3337">
        <v>0</v>
      </c>
      <c r="FS3337">
        <v>0</v>
      </c>
      <c r="FX3337">
        <v>70</v>
      </c>
      <c r="FY3337">
        <v>10</v>
      </c>
      <c r="GA3337" t="s">
        <v>3</v>
      </c>
      <c r="GD3337">
        <v>0</v>
      </c>
      <c r="GF3337">
        <v>1756020469</v>
      </c>
      <c r="GG3337">
        <v>2</v>
      </c>
      <c r="GH3337">
        <v>1</v>
      </c>
      <c r="GI3337">
        <v>-2</v>
      </c>
      <c r="GJ3337">
        <v>0</v>
      </c>
      <c r="GK3337">
        <f>ROUND(R3337*(R12)/100,2)</f>
        <v>245.35</v>
      </c>
      <c r="GL3337">
        <f t="shared" si="2535"/>
        <v>0</v>
      </c>
      <c r="GM3337">
        <f t="shared" si="2536"/>
        <v>6681.45</v>
      </c>
      <c r="GN3337">
        <f t="shared" si="2537"/>
        <v>0</v>
      </c>
      <c r="GO3337">
        <f t="shared" si="2538"/>
        <v>0</v>
      </c>
      <c r="GP3337">
        <f t="shared" si="2539"/>
        <v>6681.45</v>
      </c>
      <c r="GR3337">
        <v>0</v>
      </c>
      <c r="GS3337">
        <v>3</v>
      </c>
      <c r="GT3337">
        <v>0</v>
      </c>
      <c r="GU3337" t="s">
        <v>3</v>
      </c>
      <c r="GV3337">
        <f t="shared" si="2540"/>
        <v>0</v>
      </c>
      <c r="GW3337">
        <v>1</v>
      </c>
      <c r="GX3337">
        <f t="shared" si="2541"/>
        <v>0</v>
      </c>
      <c r="HA3337">
        <v>0</v>
      </c>
      <c r="HB3337">
        <v>0</v>
      </c>
      <c r="HC3337">
        <f t="shared" si="2542"/>
        <v>0</v>
      </c>
      <c r="HE3337" t="s">
        <v>3</v>
      </c>
      <c r="HF3337" t="s">
        <v>3</v>
      </c>
      <c r="HM3337" t="s">
        <v>3</v>
      </c>
      <c r="HN3337" t="s">
        <v>3</v>
      </c>
      <c r="HO3337" t="s">
        <v>3</v>
      </c>
      <c r="HP3337" t="s">
        <v>3</v>
      </c>
      <c r="HQ3337" t="s">
        <v>3</v>
      </c>
      <c r="HS3337">
        <v>0</v>
      </c>
      <c r="IK3337">
        <v>0</v>
      </c>
    </row>
    <row r="3338" spans="1:245" x14ac:dyDescent="0.2">
      <c r="A3338">
        <v>17</v>
      </c>
      <c r="B3338">
        <v>1</v>
      </c>
      <c r="E3338" t="s">
        <v>749</v>
      </c>
      <c r="F3338" t="s">
        <v>33</v>
      </c>
      <c r="G3338" t="s">
        <v>34</v>
      </c>
      <c r="H3338" t="s">
        <v>35</v>
      </c>
      <c r="I3338">
        <v>0.05</v>
      </c>
      <c r="J3338">
        <v>0</v>
      </c>
      <c r="K3338">
        <v>0.05</v>
      </c>
      <c r="O3338">
        <f t="shared" si="2504"/>
        <v>6476.63</v>
      </c>
      <c r="P3338">
        <f t="shared" si="2505"/>
        <v>6476.63</v>
      </c>
      <c r="Q3338">
        <f t="shared" si="2506"/>
        <v>0</v>
      </c>
      <c r="R3338">
        <f t="shared" si="2507"/>
        <v>0</v>
      </c>
      <c r="S3338">
        <f t="shared" si="2508"/>
        <v>0</v>
      </c>
      <c r="T3338">
        <f t="shared" si="2509"/>
        <v>0</v>
      </c>
      <c r="U3338">
        <f t="shared" si="2510"/>
        <v>0</v>
      </c>
      <c r="V3338">
        <f t="shared" si="2511"/>
        <v>0</v>
      </c>
      <c r="W3338">
        <f t="shared" si="2512"/>
        <v>0</v>
      </c>
      <c r="X3338">
        <f t="shared" si="2513"/>
        <v>0</v>
      </c>
      <c r="Y3338">
        <f t="shared" si="2514"/>
        <v>0</v>
      </c>
      <c r="AA3338">
        <v>35364244</v>
      </c>
      <c r="AB3338">
        <f t="shared" si="2515"/>
        <v>129532.62</v>
      </c>
      <c r="AC3338">
        <f t="shared" si="2516"/>
        <v>129532.62</v>
      </c>
      <c r="AD3338">
        <f t="shared" si="2517"/>
        <v>0</v>
      </c>
      <c r="AE3338">
        <f t="shared" si="2518"/>
        <v>0</v>
      </c>
      <c r="AF3338">
        <f t="shared" si="2519"/>
        <v>0</v>
      </c>
      <c r="AG3338">
        <f t="shared" si="2520"/>
        <v>0</v>
      </c>
      <c r="AH3338">
        <f t="shared" si="2521"/>
        <v>0</v>
      </c>
      <c r="AI3338">
        <f t="shared" si="2522"/>
        <v>0</v>
      </c>
      <c r="AJ3338">
        <f t="shared" si="2523"/>
        <v>0</v>
      </c>
      <c r="AK3338">
        <v>129532.62</v>
      </c>
      <c r="AL3338">
        <v>129532.62</v>
      </c>
      <c r="AM3338">
        <v>0</v>
      </c>
      <c r="AN3338">
        <v>0</v>
      </c>
      <c r="AO3338">
        <v>0</v>
      </c>
      <c r="AP3338">
        <v>0</v>
      </c>
      <c r="AQ3338">
        <v>0</v>
      </c>
      <c r="AR3338">
        <v>0</v>
      </c>
      <c r="AS3338">
        <v>0</v>
      </c>
      <c r="AT3338">
        <v>70</v>
      </c>
      <c r="AU3338">
        <v>10</v>
      </c>
      <c r="AV3338">
        <v>1</v>
      </c>
      <c r="AW3338">
        <v>1</v>
      </c>
      <c r="AZ3338">
        <v>1</v>
      </c>
      <c r="BA3338">
        <v>1</v>
      </c>
      <c r="BB3338">
        <v>1</v>
      </c>
      <c r="BC3338">
        <v>1</v>
      </c>
      <c r="BD3338" t="s">
        <v>3</v>
      </c>
      <c r="BE3338" t="s">
        <v>3</v>
      </c>
      <c r="BF3338" t="s">
        <v>3</v>
      </c>
      <c r="BG3338" t="s">
        <v>3</v>
      </c>
      <c r="BH3338">
        <v>3</v>
      </c>
      <c r="BI3338">
        <v>4</v>
      </c>
      <c r="BJ3338" t="s">
        <v>36</v>
      </c>
      <c r="BM3338">
        <v>0</v>
      </c>
      <c r="BN3338">
        <v>0</v>
      </c>
      <c r="BO3338" t="s">
        <v>3</v>
      </c>
      <c r="BP3338">
        <v>0</v>
      </c>
      <c r="BQ3338">
        <v>1</v>
      </c>
      <c r="BR3338">
        <v>0</v>
      </c>
      <c r="BS3338">
        <v>1</v>
      </c>
      <c r="BT3338">
        <v>1</v>
      </c>
      <c r="BU3338">
        <v>1</v>
      </c>
      <c r="BV3338">
        <v>1</v>
      </c>
      <c r="BW3338">
        <v>1</v>
      </c>
      <c r="BX3338">
        <v>1</v>
      </c>
      <c r="BY3338" t="s">
        <v>3</v>
      </c>
      <c r="BZ3338">
        <v>70</v>
      </c>
      <c r="CA3338">
        <v>10</v>
      </c>
      <c r="CB3338" t="s">
        <v>3</v>
      </c>
      <c r="CE3338">
        <v>0</v>
      </c>
      <c r="CF3338">
        <v>0</v>
      </c>
      <c r="CG3338">
        <v>0</v>
      </c>
      <c r="CM3338">
        <v>0</v>
      </c>
      <c r="CN3338" t="s">
        <v>3</v>
      </c>
      <c r="CO3338">
        <v>0</v>
      </c>
      <c r="CP3338">
        <f t="shared" si="2524"/>
        <v>6476.63</v>
      </c>
      <c r="CQ3338">
        <f t="shared" si="2525"/>
        <v>129532.62</v>
      </c>
      <c r="CR3338">
        <f t="shared" si="2526"/>
        <v>0</v>
      </c>
      <c r="CS3338">
        <f t="shared" si="2527"/>
        <v>0</v>
      </c>
      <c r="CT3338">
        <f t="shared" si="2528"/>
        <v>0</v>
      </c>
      <c r="CU3338">
        <f t="shared" si="2529"/>
        <v>0</v>
      </c>
      <c r="CV3338">
        <f t="shared" si="2530"/>
        <v>0</v>
      </c>
      <c r="CW3338">
        <f t="shared" si="2531"/>
        <v>0</v>
      </c>
      <c r="CX3338">
        <f t="shared" si="2532"/>
        <v>0</v>
      </c>
      <c r="CY3338">
        <f t="shared" si="2533"/>
        <v>0</v>
      </c>
      <c r="CZ3338">
        <f t="shared" si="2534"/>
        <v>0</v>
      </c>
      <c r="DC3338" t="s">
        <v>3</v>
      </c>
      <c r="DD3338" t="s">
        <v>3</v>
      </c>
      <c r="DE3338" t="s">
        <v>3</v>
      </c>
      <c r="DF3338" t="s">
        <v>3</v>
      </c>
      <c r="DG3338" t="s">
        <v>3</v>
      </c>
      <c r="DH3338" t="s">
        <v>3</v>
      </c>
      <c r="DI3338" t="s">
        <v>3</v>
      </c>
      <c r="DJ3338" t="s">
        <v>3</v>
      </c>
      <c r="DK3338" t="s">
        <v>3</v>
      </c>
      <c r="DL3338" t="s">
        <v>3</v>
      </c>
      <c r="DM3338" t="s">
        <v>3</v>
      </c>
      <c r="DN3338">
        <v>0</v>
      </c>
      <c r="DO3338">
        <v>0</v>
      </c>
      <c r="DP3338">
        <v>1</v>
      </c>
      <c r="DQ3338">
        <v>1</v>
      </c>
      <c r="DU3338">
        <v>1003</v>
      </c>
      <c r="DV3338" t="s">
        <v>35</v>
      </c>
      <c r="DW3338" t="s">
        <v>35</v>
      </c>
      <c r="DX3338">
        <v>1000</v>
      </c>
      <c r="DZ3338" t="s">
        <v>3</v>
      </c>
      <c r="EA3338" t="s">
        <v>3</v>
      </c>
      <c r="EB3338" t="s">
        <v>3</v>
      </c>
      <c r="EC3338" t="s">
        <v>3</v>
      </c>
      <c r="EE3338">
        <v>35096056</v>
      </c>
      <c r="EF3338">
        <v>1</v>
      </c>
      <c r="EG3338" t="s">
        <v>20</v>
      </c>
      <c r="EH3338">
        <v>0</v>
      </c>
      <c r="EI3338" t="s">
        <v>3</v>
      </c>
      <c r="EJ3338">
        <v>4</v>
      </c>
      <c r="EK3338">
        <v>0</v>
      </c>
      <c r="EL3338" t="s">
        <v>21</v>
      </c>
      <c r="EM3338" t="s">
        <v>22</v>
      </c>
      <c r="EO3338" t="s">
        <v>3</v>
      </c>
      <c r="EQ3338">
        <v>2097152</v>
      </c>
      <c r="ER3338">
        <v>129532.62</v>
      </c>
      <c r="ES3338">
        <v>129532.62</v>
      </c>
      <c r="ET3338">
        <v>0</v>
      </c>
      <c r="EU3338">
        <v>0</v>
      </c>
      <c r="EV3338">
        <v>0</v>
      </c>
      <c r="EW3338">
        <v>0</v>
      </c>
      <c r="EX3338">
        <v>0</v>
      </c>
      <c r="EY3338">
        <v>0</v>
      </c>
      <c r="FQ3338">
        <v>0</v>
      </c>
      <c r="FR3338">
        <v>0</v>
      </c>
      <c r="FS3338">
        <v>0</v>
      </c>
      <c r="FX3338">
        <v>70</v>
      </c>
      <c r="FY3338">
        <v>10</v>
      </c>
      <c r="GA3338" t="s">
        <v>3</v>
      </c>
      <c r="GD3338">
        <v>0</v>
      </c>
      <c r="GF3338">
        <v>7717958</v>
      </c>
      <c r="GG3338">
        <v>2</v>
      </c>
      <c r="GH3338">
        <v>1</v>
      </c>
      <c r="GI3338">
        <v>-2</v>
      </c>
      <c r="GJ3338">
        <v>0</v>
      </c>
      <c r="GK3338">
        <f>ROUND(R3338*(R12)/100,2)</f>
        <v>0</v>
      </c>
      <c r="GL3338">
        <f t="shared" si="2535"/>
        <v>0</v>
      </c>
      <c r="GM3338">
        <f t="shared" si="2536"/>
        <v>6476.63</v>
      </c>
      <c r="GN3338">
        <f t="shared" si="2537"/>
        <v>0</v>
      </c>
      <c r="GO3338">
        <f t="shared" si="2538"/>
        <v>0</v>
      </c>
      <c r="GP3338">
        <f t="shared" si="2539"/>
        <v>6476.63</v>
      </c>
      <c r="GR3338">
        <v>0</v>
      </c>
      <c r="GS3338">
        <v>3</v>
      </c>
      <c r="GT3338">
        <v>0</v>
      </c>
      <c r="GU3338" t="s">
        <v>3</v>
      </c>
      <c r="GV3338">
        <f t="shared" si="2540"/>
        <v>0</v>
      </c>
      <c r="GW3338">
        <v>1</v>
      </c>
      <c r="GX3338">
        <f t="shared" si="2541"/>
        <v>0</v>
      </c>
      <c r="HA3338">
        <v>0</v>
      </c>
      <c r="HB3338">
        <v>0</v>
      </c>
      <c r="HC3338">
        <f t="shared" si="2542"/>
        <v>0</v>
      </c>
      <c r="HE3338" t="s">
        <v>3</v>
      </c>
      <c r="HF3338" t="s">
        <v>3</v>
      </c>
      <c r="HM3338" t="s">
        <v>3</v>
      </c>
      <c r="HN3338" t="s">
        <v>3</v>
      </c>
      <c r="HO3338" t="s">
        <v>3</v>
      </c>
      <c r="HP3338" t="s">
        <v>3</v>
      </c>
      <c r="HQ3338" t="s">
        <v>3</v>
      </c>
      <c r="HS3338">
        <v>0</v>
      </c>
      <c r="IK3338">
        <v>0</v>
      </c>
    </row>
    <row r="3339" spans="1:245" x14ac:dyDescent="0.2">
      <c r="A3339">
        <v>17</v>
      </c>
      <c r="B3339">
        <v>1</v>
      </c>
      <c r="C3339">
        <f>ROW(SmtRes!A1115)</f>
        <v>1115</v>
      </c>
      <c r="D3339">
        <f>ROW(EtalonRes!A1115)</f>
        <v>1115</v>
      </c>
      <c r="E3339" t="s">
        <v>750</v>
      </c>
      <c r="F3339" t="s">
        <v>62</v>
      </c>
      <c r="G3339" t="s">
        <v>63</v>
      </c>
      <c r="H3339" t="s">
        <v>64</v>
      </c>
      <c r="I3339">
        <f>ROUND(9/100,9)</f>
        <v>0.09</v>
      </c>
      <c r="J3339">
        <v>0</v>
      </c>
      <c r="K3339">
        <f>ROUND(9/100,9)</f>
        <v>0.09</v>
      </c>
      <c r="O3339">
        <f t="shared" si="2504"/>
        <v>1041.67</v>
      </c>
      <c r="P3339">
        <f t="shared" si="2505"/>
        <v>0</v>
      </c>
      <c r="Q3339">
        <f t="shared" si="2506"/>
        <v>0</v>
      </c>
      <c r="R3339">
        <f t="shared" si="2507"/>
        <v>0</v>
      </c>
      <c r="S3339">
        <f t="shared" si="2508"/>
        <v>1041.67</v>
      </c>
      <c r="T3339">
        <f t="shared" si="2509"/>
        <v>0</v>
      </c>
      <c r="U3339">
        <f t="shared" si="2510"/>
        <v>1.5992999999999999</v>
      </c>
      <c r="V3339">
        <f t="shared" si="2511"/>
        <v>0</v>
      </c>
      <c r="W3339">
        <f t="shared" si="2512"/>
        <v>0</v>
      </c>
      <c r="X3339">
        <f t="shared" si="2513"/>
        <v>729.17</v>
      </c>
      <c r="Y3339">
        <f t="shared" si="2514"/>
        <v>104.17</v>
      </c>
      <c r="AA3339">
        <v>35364244</v>
      </c>
      <c r="AB3339">
        <f t="shared" si="2515"/>
        <v>11574.13</v>
      </c>
      <c r="AC3339">
        <f t="shared" si="2516"/>
        <v>0</v>
      </c>
      <c r="AD3339">
        <f t="shared" si="2517"/>
        <v>0</v>
      </c>
      <c r="AE3339">
        <f t="shared" si="2518"/>
        <v>0</v>
      </c>
      <c r="AF3339">
        <f t="shared" si="2519"/>
        <v>11574.13</v>
      </c>
      <c r="AG3339">
        <f t="shared" si="2520"/>
        <v>0</v>
      </c>
      <c r="AH3339">
        <f t="shared" si="2521"/>
        <v>17.77</v>
      </c>
      <c r="AI3339">
        <f t="shared" si="2522"/>
        <v>0</v>
      </c>
      <c r="AJ3339">
        <f t="shared" si="2523"/>
        <v>0</v>
      </c>
      <c r="AK3339">
        <v>11574.13</v>
      </c>
      <c r="AL3339">
        <v>0</v>
      </c>
      <c r="AM3339">
        <v>0</v>
      </c>
      <c r="AN3339">
        <v>0</v>
      </c>
      <c r="AO3339">
        <v>11574.13</v>
      </c>
      <c r="AP3339">
        <v>0</v>
      </c>
      <c r="AQ3339">
        <v>17.77</v>
      </c>
      <c r="AR3339">
        <v>0</v>
      </c>
      <c r="AS3339">
        <v>0</v>
      </c>
      <c r="AT3339">
        <v>70</v>
      </c>
      <c r="AU3339">
        <v>10</v>
      </c>
      <c r="AV3339">
        <v>1</v>
      </c>
      <c r="AW3339">
        <v>1</v>
      </c>
      <c r="AZ3339">
        <v>1</v>
      </c>
      <c r="BA3339">
        <v>1</v>
      </c>
      <c r="BB3339">
        <v>1</v>
      </c>
      <c r="BC3339">
        <v>1</v>
      </c>
      <c r="BD3339" t="s">
        <v>3</v>
      </c>
      <c r="BE3339" t="s">
        <v>3</v>
      </c>
      <c r="BF3339" t="s">
        <v>3</v>
      </c>
      <c r="BG3339" t="s">
        <v>3</v>
      </c>
      <c r="BH3339">
        <v>0</v>
      </c>
      <c r="BI3339">
        <v>4</v>
      </c>
      <c r="BJ3339" t="s">
        <v>65</v>
      </c>
      <c r="BM3339">
        <v>0</v>
      </c>
      <c r="BN3339">
        <v>0</v>
      </c>
      <c r="BO3339" t="s">
        <v>3</v>
      </c>
      <c r="BP3339">
        <v>0</v>
      </c>
      <c r="BQ3339">
        <v>1</v>
      </c>
      <c r="BR3339">
        <v>0</v>
      </c>
      <c r="BS3339">
        <v>1</v>
      </c>
      <c r="BT3339">
        <v>1</v>
      </c>
      <c r="BU3339">
        <v>1</v>
      </c>
      <c r="BV3339">
        <v>1</v>
      </c>
      <c r="BW3339">
        <v>1</v>
      </c>
      <c r="BX3339">
        <v>1</v>
      </c>
      <c r="BY3339" t="s">
        <v>3</v>
      </c>
      <c r="BZ3339">
        <v>70</v>
      </c>
      <c r="CA3339">
        <v>10</v>
      </c>
      <c r="CB3339" t="s">
        <v>3</v>
      </c>
      <c r="CE3339">
        <v>0</v>
      </c>
      <c r="CF3339">
        <v>0</v>
      </c>
      <c r="CG3339">
        <v>0</v>
      </c>
      <c r="CM3339">
        <v>0</v>
      </c>
      <c r="CN3339" t="s">
        <v>3</v>
      </c>
      <c r="CO3339">
        <v>0</v>
      </c>
      <c r="CP3339">
        <f t="shared" si="2524"/>
        <v>1041.67</v>
      </c>
      <c r="CQ3339">
        <f t="shared" si="2525"/>
        <v>0</v>
      </c>
      <c r="CR3339">
        <f t="shared" si="2526"/>
        <v>0</v>
      </c>
      <c r="CS3339">
        <f t="shared" si="2527"/>
        <v>0</v>
      </c>
      <c r="CT3339">
        <f t="shared" si="2528"/>
        <v>11574.13</v>
      </c>
      <c r="CU3339">
        <f t="shared" si="2529"/>
        <v>0</v>
      </c>
      <c r="CV3339">
        <f t="shared" si="2530"/>
        <v>17.77</v>
      </c>
      <c r="CW3339">
        <f t="shared" si="2531"/>
        <v>0</v>
      </c>
      <c r="CX3339">
        <f t="shared" si="2532"/>
        <v>0</v>
      </c>
      <c r="CY3339">
        <f t="shared" si="2533"/>
        <v>729.1690000000001</v>
      </c>
      <c r="CZ3339">
        <f t="shared" si="2534"/>
        <v>104.167</v>
      </c>
      <c r="DC3339" t="s">
        <v>3</v>
      </c>
      <c r="DD3339" t="s">
        <v>3</v>
      </c>
      <c r="DE3339" t="s">
        <v>3</v>
      </c>
      <c r="DF3339" t="s">
        <v>3</v>
      </c>
      <c r="DG3339" t="s">
        <v>3</v>
      </c>
      <c r="DH3339" t="s">
        <v>3</v>
      </c>
      <c r="DI3339" t="s">
        <v>3</v>
      </c>
      <c r="DJ3339" t="s">
        <v>3</v>
      </c>
      <c r="DK3339" t="s">
        <v>3</v>
      </c>
      <c r="DL3339" t="s">
        <v>3</v>
      </c>
      <c r="DM3339" t="s">
        <v>3</v>
      </c>
      <c r="DN3339">
        <v>0</v>
      </c>
      <c r="DO3339">
        <v>0</v>
      </c>
      <c r="DP3339">
        <v>1</v>
      </c>
      <c r="DQ3339">
        <v>1</v>
      </c>
      <c r="DU3339">
        <v>1013</v>
      </c>
      <c r="DV3339" t="s">
        <v>64</v>
      </c>
      <c r="DW3339" t="s">
        <v>64</v>
      </c>
      <c r="DX3339">
        <v>1</v>
      </c>
      <c r="DZ3339" t="s">
        <v>3</v>
      </c>
      <c r="EA3339" t="s">
        <v>3</v>
      </c>
      <c r="EB3339" t="s">
        <v>3</v>
      </c>
      <c r="EC3339" t="s">
        <v>3</v>
      </c>
      <c r="EE3339">
        <v>35096056</v>
      </c>
      <c r="EF3339">
        <v>1</v>
      </c>
      <c r="EG3339" t="s">
        <v>20</v>
      </c>
      <c r="EH3339">
        <v>0</v>
      </c>
      <c r="EI3339" t="s">
        <v>3</v>
      </c>
      <c r="EJ3339">
        <v>4</v>
      </c>
      <c r="EK3339">
        <v>0</v>
      </c>
      <c r="EL3339" t="s">
        <v>21</v>
      </c>
      <c r="EM3339" t="s">
        <v>22</v>
      </c>
      <c r="EO3339" t="s">
        <v>3</v>
      </c>
      <c r="EQ3339">
        <v>2097152</v>
      </c>
      <c r="ER3339">
        <v>11574.13</v>
      </c>
      <c r="ES3339">
        <v>0</v>
      </c>
      <c r="ET3339">
        <v>0</v>
      </c>
      <c r="EU3339">
        <v>0</v>
      </c>
      <c r="EV3339">
        <v>11574.13</v>
      </c>
      <c r="EW3339">
        <v>17.77</v>
      </c>
      <c r="EX3339">
        <v>0</v>
      </c>
      <c r="EY3339">
        <v>0</v>
      </c>
      <c r="FQ3339">
        <v>0</v>
      </c>
      <c r="FR3339">
        <v>0</v>
      </c>
      <c r="FS3339">
        <v>0</v>
      </c>
      <c r="FX3339">
        <v>70</v>
      </c>
      <c r="FY3339">
        <v>10</v>
      </c>
      <c r="GA3339" t="s">
        <v>3</v>
      </c>
      <c r="GD3339">
        <v>0</v>
      </c>
      <c r="GF3339">
        <v>407535083</v>
      </c>
      <c r="GG3339">
        <v>2</v>
      </c>
      <c r="GH3339">
        <v>1</v>
      </c>
      <c r="GI3339">
        <v>-2</v>
      </c>
      <c r="GJ3339">
        <v>0</v>
      </c>
      <c r="GK3339">
        <f>ROUND(R3339*(R12)/100,2)</f>
        <v>0</v>
      </c>
      <c r="GL3339">
        <f t="shared" si="2535"/>
        <v>0</v>
      </c>
      <c r="GM3339">
        <f t="shared" si="2536"/>
        <v>1875.01</v>
      </c>
      <c r="GN3339">
        <f t="shared" si="2537"/>
        <v>0</v>
      </c>
      <c r="GO3339">
        <f t="shared" si="2538"/>
        <v>0</v>
      </c>
      <c r="GP3339">
        <f t="shared" si="2539"/>
        <v>1875.01</v>
      </c>
      <c r="GR3339">
        <v>0</v>
      </c>
      <c r="GS3339">
        <v>3</v>
      </c>
      <c r="GT3339">
        <v>0</v>
      </c>
      <c r="GU3339" t="s">
        <v>3</v>
      </c>
      <c r="GV3339">
        <f t="shared" si="2540"/>
        <v>0</v>
      </c>
      <c r="GW3339">
        <v>1</v>
      </c>
      <c r="GX3339">
        <f t="shared" si="2541"/>
        <v>0</v>
      </c>
      <c r="HA3339">
        <v>0</v>
      </c>
      <c r="HB3339">
        <v>0</v>
      </c>
      <c r="HC3339">
        <f t="shared" si="2542"/>
        <v>0</v>
      </c>
      <c r="HE3339" t="s">
        <v>3</v>
      </c>
      <c r="HF3339" t="s">
        <v>3</v>
      </c>
      <c r="HM3339" t="s">
        <v>3</v>
      </c>
      <c r="HN3339" t="s">
        <v>3</v>
      </c>
      <c r="HO3339" t="s">
        <v>3</v>
      </c>
      <c r="HP3339" t="s">
        <v>3</v>
      </c>
      <c r="HQ3339" t="s">
        <v>3</v>
      </c>
      <c r="HS3339">
        <v>0</v>
      </c>
      <c r="IK3339">
        <v>0</v>
      </c>
    </row>
    <row r="3340" spans="1:245" x14ac:dyDescent="0.2">
      <c r="A3340">
        <v>17</v>
      </c>
      <c r="B3340">
        <v>1</v>
      </c>
      <c r="C3340">
        <f>ROW(SmtRes!A1116)</f>
        <v>1116</v>
      </c>
      <c r="D3340">
        <f>ROW(EtalonRes!A1116)</f>
        <v>1116</v>
      </c>
      <c r="E3340" t="s">
        <v>751</v>
      </c>
      <c r="F3340" t="s">
        <v>543</v>
      </c>
      <c r="G3340" t="s">
        <v>544</v>
      </c>
      <c r="H3340" t="s">
        <v>26</v>
      </c>
      <c r="I3340">
        <f>ROUND(600/100,9)</f>
        <v>6</v>
      </c>
      <c r="J3340">
        <v>0</v>
      </c>
      <c r="K3340">
        <f>ROUND(600/100,9)</f>
        <v>6</v>
      </c>
      <c r="O3340">
        <f t="shared" si="2504"/>
        <v>21659.4</v>
      </c>
      <c r="P3340">
        <f t="shared" si="2505"/>
        <v>0</v>
      </c>
      <c r="Q3340">
        <f t="shared" si="2506"/>
        <v>0</v>
      </c>
      <c r="R3340">
        <f t="shared" si="2507"/>
        <v>0</v>
      </c>
      <c r="S3340">
        <f t="shared" si="2508"/>
        <v>21659.4</v>
      </c>
      <c r="T3340">
        <f t="shared" si="2509"/>
        <v>0</v>
      </c>
      <c r="U3340">
        <f t="shared" si="2510"/>
        <v>35.519999999999996</v>
      </c>
      <c r="V3340">
        <f t="shared" si="2511"/>
        <v>0</v>
      </c>
      <c r="W3340">
        <f t="shared" si="2512"/>
        <v>0</v>
      </c>
      <c r="X3340">
        <f t="shared" si="2513"/>
        <v>15161.58</v>
      </c>
      <c r="Y3340">
        <f t="shared" si="2514"/>
        <v>2165.94</v>
      </c>
      <c r="AA3340">
        <v>35364244</v>
      </c>
      <c r="AB3340">
        <f t="shared" si="2515"/>
        <v>3609.9</v>
      </c>
      <c r="AC3340">
        <f t="shared" si="2516"/>
        <v>0</v>
      </c>
      <c r="AD3340">
        <f t="shared" si="2517"/>
        <v>0</v>
      </c>
      <c r="AE3340">
        <f t="shared" si="2518"/>
        <v>0</v>
      </c>
      <c r="AF3340">
        <f t="shared" si="2519"/>
        <v>3609.9</v>
      </c>
      <c r="AG3340">
        <f t="shared" si="2520"/>
        <v>0</v>
      </c>
      <c r="AH3340">
        <f t="shared" si="2521"/>
        <v>5.92</v>
      </c>
      <c r="AI3340">
        <f t="shared" si="2522"/>
        <v>0</v>
      </c>
      <c r="AJ3340">
        <f t="shared" si="2523"/>
        <v>0</v>
      </c>
      <c r="AK3340">
        <v>3609.9</v>
      </c>
      <c r="AL3340">
        <v>0</v>
      </c>
      <c r="AM3340">
        <v>0</v>
      </c>
      <c r="AN3340">
        <v>0</v>
      </c>
      <c r="AO3340">
        <v>3609.9</v>
      </c>
      <c r="AP3340">
        <v>0</v>
      </c>
      <c r="AQ3340">
        <v>5.92</v>
      </c>
      <c r="AR3340">
        <v>0</v>
      </c>
      <c r="AS3340">
        <v>0</v>
      </c>
      <c r="AT3340">
        <v>70</v>
      </c>
      <c r="AU3340">
        <v>10</v>
      </c>
      <c r="AV3340">
        <v>1</v>
      </c>
      <c r="AW3340">
        <v>1</v>
      </c>
      <c r="AZ3340">
        <v>1</v>
      </c>
      <c r="BA3340">
        <v>1</v>
      </c>
      <c r="BB3340">
        <v>1</v>
      </c>
      <c r="BC3340">
        <v>1</v>
      </c>
      <c r="BD3340" t="s">
        <v>3</v>
      </c>
      <c r="BE3340" t="s">
        <v>3</v>
      </c>
      <c r="BF3340" t="s">
        <v>3</v>
      </c>
      <c r="BG3340" t="s">
        <v>3</v>
      </c>
      <c r="BH3340">
        <v>0</v>
      </c>
      <c r="BI3340">
        <v>4</v>
      </c>
      <c r="BJ3340" t="s">
        <v>545</v>
      </c>
      <c r="BM3340">
        <v>0</v>
      </c>
      <c r="BN3340">
        <v>0</v>
      </c>
      <c r="BO3340" t="s">
        <v>3</v>
      </c>
      <c r="BP3340">
        <v>0</v>
      </c>
      <c r="BQ3340">
        <v>1</v>
      </c>
      <c r="BR3340">
        <v>0</v>
      </c>
      <c r="BS3340">
        <v>1</v>
      </c>
      <c r="BT3340">
        <v>1</v>
      </c>
      <c r="BU3340">
        <v>1</v>
      </c>
      <c r="BV3340">
        <v>1</v>
      </c>
      <c r="BW3340">
        <v>1</v>
      </c>
      <c r="BX3340">
        <v>1</v>
      </c>
      <c r="BY3340" t="s">
        <v>3</v>
      </c>
      <c r="BZ3340">
        <v>70</v>
      </c>
      <c r="CA3340">
        <v>10</v>
      </c>
      <c r="CB3340" t="s">
        <v>3</v>
      </c>
      <c r="CE3340">
        <v>0</v>
      </c>
      <c r="CF3340">
        <v>0</v>
      </c>
      <c r="CG3340">
        <v>0</v>
      </c>
      <c r="CM3340">
        <v>0</v>
      </c>
      <c r="CN3340" t="s">
        <v>3</v>
      </c>
      <c r="CO3340">
        <v>0</v>
      </c>
      <c r="CP3340">
        <f t="shared" si="2524"/>
        <v>21659.4</v>
      </c>
      <c r="CQ3340">
        <f t="shared" si="2525"/>
        <v>0</v>
      </c>
      <c r="CR3340">
        <f t="shared" si="2526"/>
        <v>0</v>
      </c>
      <c r="CS3340">
        <f t="shared" si="2527"/>
        <v>0</v>
      </c>
      <c r="CT3340">
        <f t="shared" si="2528"/>
        <v>3609.9</v>
      </c>
      <c r="CU3340">
        <f t="shared" si="2529"/>
        <v>0</v>
      </c>
      <c r="CV3340">
        <f t="shared" si="2530"/>
        <v>5.92</v>
      </c>
      <c r="CW3340">
        <f t="shared" si="2531"/>
        <v>0</v>
      </c>
      <c r="CX3340">
        <f t="shared" si="2532"/>
        <v>0</v>
      </c>
      <c r="CY3340">
        <f t="shared" si="2533"/>
        <v>15161.58</v>
      </c>
      <c r="CZ3340">
        <f t="shared" si="2534"/>
        <v>2165.94</v>
      </c>
      <c r="DC3340" t="s">
        <v>3</v>
      </c>
      <c r="DD3340" t="s">
        <v>3</v>
      </c>
      <c r="DE3340" t="s">
        <v>3</v>
      </c>
      <c r="DF3340" t="s">
        <v>3</v>
      </c>
      <c r="DG3340" t="s">
        <v>3</v>
      </c>
      <c r="DH3340" t="s">
        <v>3</v>
      </c>
      <c r="DI3340" t="s">
        <v>3</v>
      </c>
      <c r="DJ3340" t="s">
        <v>3</v>
      </c>
      <c r="DK3340" t="s">
        <v>3</v>
      </c>
      <c r="DL3340" t="s">
        <v>3</v>
      </c>
      <c r="DM3340" t="s">
        <v>3</v>
      </c>
      <c r="DN3340">
        <v>0</v>
      </c>
      <c r="DO3340">
        <v>0</v>
      </c>
      <c r="DP3340">
        <v>1</v>
      </c>
      <c r="DQ3340">
        <v>1</v>
      </c>
      <c r="DU3340">
        <v>1003</v>
      </c>
      <c r="DV3340" t="s">
        <v>26</v>
      </c>
      <c r="DW3340" t="s">
        <v>26</v>
      </c>
      <c r="DX3340">
        <v>100</v>
      </c>
      <c r="DZ3340" t="s">
        <v>3</v>
      </c>
      <c r="EA3340" t="s">
        <v>3</v>
      </c>
      <c r="EB3340" t="s">
        <v>3</v>
      </c>
      <c r="EC3340" t="s">
        <v>3</v>
      </c>
      <c r="EE3340">
        <v>35096056</v>
      </c>
      <c r="EF3340">
        <v>1</v>
      </c>
      <c r="EG3340" t="s">
        <v>20</v>
      </c>
      <c r="EH3340">
        <v>0</v>
      </c>
      <c r="EI3340" t="s">
        <v>3</v>
      </c>
      <c r="EJ3340">
        <v>4</v>
      </c>
      <c r="EK3340">
        <v>0</v>
      </c>
      <c r="EL3340" t="s">
        <v>21</v>
      </c>
      <c r="EM3340" t="s">
        <v>22</v>
      </c>
      <c r="EO3340" t="s">
        <v>3</v>
      </c>
      <c r="EQ3340">
        <v>2097152</v>
      </c>
      <c r="ER3340">
        <v>3609.9</v>
      </c>
      <c r="ES3340">
        <v>0</v>
      </c>
      <c r="ET3340">
        <v>0</v>
      </c>
      <c r="EU3340">
        <v>0</v>
      </c>
      <c r="EV3340">
        <v>3609.9</v>
      </c>
      <c r="EW3340">
        <v>5.92</v>
      </c>
      <c r="EX3340">
        <v>0</v>
      </c>
      <c r="EY3340">
        <v>0</v>
      </c>
      <c r="FQ3340">
        <v>0</v>
      </c>
      <c r="FR3340">
        <v>0</v>
      </c>
      <c r="FS3340">
        <v>0</v>
      </c>
      <c r="FX3340">
        <v>70</v>
      </c>
      <c r="FY3340">
        <v>10</v>
      </c>
      <c r="GA3340" t="s">
        <v>3</v>
      </c>
      <c r="GD3340">
        <v>0</v>
      </c>
      <c r="GF3340">
        <v>1485820568</v>
      </c>
      <c r="GG3340">
        <v>2</v>
      </c>
      <c r="GH3340">
        <v>1</v>
      </c>
      <c r="GI3340">
        <v>-2</v>
      </c>
      <c r="GJ3340">
        <v>0</v>
      </c>
      <c r="GK3340">
        <f>ROUND(R3340*(R12)/100,2)</f>
        <v>0</v>
      </c>
      <c r="GL3340">
        <f t="shared" si="2535"/>
        <v>0</v>
      </c>
      <c r="GM3340">
        <f t="shared" si="2536"/>
        <v>38986.92</v>
      </c>
      <c r="GN3340">
        <f t="shared" si="2537"/>
        <v>0</v>
      </c>
      <c r="GO3340">
        <f t="shared" si="2538"/>
        <v>0</v>
      </c>
      <c r="GP3340">
        <f t="shared" si="2539"/>
        <v>38986.92</v>
      </c>
      <c r="GR3340">
        <v>0</v>
      </c>
      <c r="GS3340">
        <v>3</v>
      </c>
      <c r="GT3340">
        <v>0</v>
      </c>
      <c r="GU3340" t="s">
        <v>3</v>
      </c>
      <c r="GV3340">
        <f t="shared" si="2540"/>
        <v>0</v>
      </c>
      <c r="GW3340">
        <v>1</v>
      </c>
      <c r="GX3340">
        <f t="shared" si="2541"/>
        <v>0</v>
      </c>
      <c r="HA3340">
        <v>0</v>
      </c>
      <c r="HB3340">
        <v>0</v>
      </c>
      <c r="HC3340">
        <f t="shared" si="2542"/>
        <v>0</v>
      </c>
      <c r="HE3340" t="s">
        <v>3</v>
      </c>
      <c r="HF3340" t="s">
        <v>3</v>
      </c>
      <c r="HM3340" t="s">
        <v>3</v>
      </c>
      <c r="HN3340" t="s">
        <v>3</v>
      </c>
      <c r="HO3340" t="s">
        <v>3</v>
      </c>
      <c r="HP3340" t="s">
        <v>3</v>
      </c>
      <c r="HQ3340" t="s">
        <v>3</v>
      </c>
      <c r="HS3340">
        <v>0</v>
      </c>
      <c r="IK3340">
        <v>0</v>
      </c>
    </row>
    <row r="3342" spans="1:245" x14ac:dyDescent="0.2">
      <c r="A3342">
        <v>51</v>
      </c>
      <c r="B3342">
        <f>B3324</f>
        <v>1</v>
      </c>
      <c r="C3342">
        <f>A3324</f>
        <v>4</v>
      </c>
      <c r="D3342">
        <f>ROW(A3324)</f>
        <v>3324</v>
      </c>
      <c r="F3342" t="str">
        <f>IF(F3324&lt;&gt;"",F3324,"")</f>
        <v>Новый раздел</v>
      </c>
      <c r="G3342" t="str">
        <f>IF(G3324&lt;&gt;"",G3324,"")</f>
        <v>Помещение 322 Кабинет химии (практика)</v>
      </c>
      <c r="H3342">
        <v>0</v>
      </c>
      <c r="O3342">
        <f t="shared" ref="O3342:T3342" si="2543">ROUND(AB3342,2)</f>
        <v>164980.51999999999</v>
      </c>
      <c r="P3342">
        <f t="shared" si="2543"/>
        <v>107913.79</v>
      </c>
      <c r="Q3342">
        <f t="shared" si="2543"/>
        <v>628.64</v>
      </c>
      <c r="R3342">
        <f t="shared" si="2543"/>
        <v>288.94</v>
      </c>
      <c r="S3342">
        <f t="shared" si="2543"/>
        <v>56438.09</v>
      </c>
      <c r="T3342">
        <f t="shared" si="2543"/>
        <v>0</v>
      </c>
      <c r="U3342">
        <f>AH3342</f>
        <v>94.403800000000004</v>
      </c>
      <c r="V3342">
        <f>AI3342</f>
        <v>0</v>
      </c>
      <c r="W3342">
        <f>ROUND(AJ3342,2)</f>
        <v>0</v>
      </c>
      <c r="X3342">
        <f>ROUND(AK3342,2)</f>
        <v>39506.67</v>
      </c>
      <c r="Y3342">
        <f>ROUND(AL3342,2)</f>
        <v>5643.83</v>
      </c>
      <c r="AB3342">
        <f>ROUND(SUMIF(AA3328:AA3340,"=35364244",O3328:O3340),2)</f>
        <v>164980.51999999999</v>
      </c>
      <c r="AC3342">
        <f>ROUND(SUMIF(AA3328:AA3340,"=35364244",P3328:P3340),2)</f>
        <v>107913.79</v>
      </c>
      <c r="AD3342">
        <f>ROUND(SUMIF(AA3328:AA3340,"=35364244",Q3328:Q3340),2)</f>
        <v>628.64</v>
      </c>
      <c r="AE3342">
        <f>ROUND(SUMIF(AA3328:AA3340,"=35364244",R3328:R3340),2)</f>
        <v>288.94</v>
      </c>
      <c r="AF3342">
        <f>ROUND(SUMIF(AA3328:AA3340,"=35364244",S3328:S3340),2)</f>
        <v>56438.09</v>
      </c>
      <c r="AG3342">
        <f>ROUND(SUMIF(AA3328:AA3340,"=35364244",T3328:T3340),2)</f>
        <v>0</v>
      </c>
      <c r="AH3342">
        <f>SUMIF(AA3328:AA3340,"=35364244",U3328:U3340)</f>
        <v>94.403800000000004</v>
      </c>
      <c r="AI3342">
        <f>SUMIF(AA3328:AA3340,"=35364244",V3328:V3340)</f>
        <v>0</v>
      </c>
      <c r="AJ3342">
        <f>ROUND(SUMIF(AA3328:AA3340,"=35364244",W3328:W3340),2)</f>
        <v>0</v>
      </c>
      <c r="AK3342">
        <f>ROUND(SUMIF(AA3328:AA3340,"=35364244",X3328:X3340),2)</f>
        <v>39506.67</v>
      </c>
      <c r="AL3342">
        <f>ROUND(SUMIF(AA3328:AA3340,"=35364244",Y3328:Y3340),2)</f>
        <v>5643.83</v>
      </c>
      <c r="AO3342">
        <f t="shared" ref="AO3342:BD3342" si="2544">ROUND(BX3342,2)</f>
        <v>0</v>
      </c>
      <c r="AP3342">
        <f t="shared" si="2544"/>
        <v>0</v>
      </c>
      <c r="AQ3342">
        <f t="shared" si="2544"/>
        <v>0</v>
      </c>
      <c r="AR3342">
        <f t="shared" si="2544"/>
        <v>210443.06</v>
      </c>
      <c r="AS3342">
        <f t="shared" si="2544"/>
        <v>0</v>
      </c>
      <c r="AT3342">
        <f t="shared" si="2544"/>
        <v>0</v>
      </c>
      <c r="AU3342">
        <f t="shared" si="2544"/>
        <v>210443.06</v>
      </c>
      <c r="AV3342">
        <f t="shared" si="2544"/>
        <v>107913.79</v>
      </c>
      <c r="AW3342">
        <f t="shared" si="2544"/>
        <v>107913.79</v>
      </c>
      <c r="AX3342">
        <f t="shared" si="2544"/>
        <v>0</v>
      </c>
      <c r="AY3342">
        <f t="shared" si="2544"/>
        <v>107913.79</v>
      </c>
      <c r="AZ3342">
        <f t="shared" si="2544"/>
        <v>0</v>
      </c>
      <c r="BA3342">
        <f t="shared" si="2544"/>
        <v>0</v>
      </c>
      <c r="BB3342">
        <f t="shared" si="2544"/>
        <v>0</v>
      </c>
      <c r="BC3342">
        <f t="shared" si="2544"/>
        <v>0</v>
      </c>
      <c r="BD3342">
        <f t="shared" si="2544"/>
        <v>0</v>
      </c>
      <c r="BX3342">
        <f>ROUND(SUMIF(AA3328:AA3340,"=35364244",FQ3328:FQ3340),2)</f>
        <v>0</v>
      </c>
      <c r="BY3342">
        <f>ROUND(SUMIF(AA3328:AA3340,"=35364244",FR3328:FR3340),2)</f>
        <v>0</v>
      </c>
      <c r="BZ3342">
        <f>ROUND(SUMIF(AA3328:AA3340,"=35364244",GL3328:GL3340),2)</f>
        <v>0</v>
      </c>
      <c r="CA3342">
        <f>ROUND(SUMIF(AA3328:AA3340,"=35364244",GM3328:GM3340),2)</f>
        <v>210443.06</v>
      </c>
      <c r="CB3342">
        <f>ROUND(SUMIF(AA3328:AA3340,"=35364244",GN3328:GN3340),2)</f>
        <v>0</v>
      </c>
      <c r="CC3342">
        <f>ROUND(SUMIF(AA3328:AA3340,"=35364244",GO3328:GO3340),2)</f>
        <v>0</v>
      </c>
      <c r="CD3342">
        <f>ROUND(SUMIF(AA3328:AA3340,"=35364244",GP3328:GP3340),2)</f>
        <v>210443.06</v>
      </c>
      <c r="CE3342">
        <f>AC3342-BX3342</f>
        <v>107913.79</v>
      </c>
      <c r="CF3342">
        <f>AC3342-BY3342</f>
        <v>107913.79</v>
      </c>
      <c r="CG3342">
        <f>BX3342-BZ3342</f>
        <v>0</v>
      </c>
      <c r="CH3342">
        <f>AC3342-BX3342-BY3342+BZ3342</f>
        <v>107913.79</v>
      </c>
      <c r="CI3342">
        <f>BY3342-BZ3342</f>
        <v>0</v>
      </c>
      <c r="CJ3342">
        <f>ROUND(SUMIF(AA3328:AA3340,"=35364244",GX3328:GX3340),2)</f>
        <v>0</v>
      </c>
      <c r="CK3342">
        <f>ROUND(SUMIF(AA3328:AA3340,"=35364244",GY3328:GY3340),2)</f>
        <v>0</v>
      </c>
      <c r="CL3342">
        <f>ROUND(SUMIF(AA3328:AA3340,"=35364244",GZ3328:GZ3340),2)</f>
        <v>0</v>
      </c>
      <c r="CM3342">
        <f>ROUND(SUMIF(AA3328:AA3340,"=35364244",HD3328:HD3340),2)</f>
        <v>0</v>
      </c>
      <c r="GX3342">
        <v>0</v>
      </c>
    </row>
    <row r="3344" spans="1:245" x14ac:dyDescent="0.2">
      <c r="A3344">
        <v>50</v>
      </c>
      <c r="B3344">
        <v>0</v>
      </c>
      <c r="C3344">
        <v>0</v>
      </c>
      <c r="D3344">
        <v>1</v>
      </c>
      <c r="E3344">
        <v>201</v>
      </c>
      <c r="F3344">
        <f>ROUND(Source!O3342,O3344)</f>
        <v>164980.51999999999</v>
      </c>
      <c r="G3344" t="s">
        <v>66</v>
      </c>
      <c r="H3344" t="s">
        <v>67</v>
      </c>
      <c r="K3344">
        <v>201</v>
      </c>
      <c r="L3344">
        <v>1</v>
      </c>
      <c r="M3344">
        <v>3</v>
      </c>
      <c r="N3344" t="s">
        <v>3</v>
      </c>
      <c r="O3344">
        <v>2</v>
      </c>
      <c r="W3344">
        <v>164980.51999999999</v>
      </c>
      <c r="X3344">
        <v>1</v>
      </c>
      <c r="Y3344">
        <v>164980.51999999999</v>
      </c>
    </row>
    <row r="3345" spans="1:25" x14ac:dyDescent="0.2">
      <c r="A3345">
        <v>50</v>
      </c>
      <c r="B3345">
        <v>0</v>
      </c>
      <c r="C3345">
        <v>0</v>
      </c>
      <c r="D3345">
        <v>1</v>
      </c>
      <c r="E3345">
        <v>202</v>
      </c>
      <c r="F3345">
        <f>ROUND(Source!P3342,O3345)</f>
        <v>107913.79</v>
      </c>
      <c r="G3345" t="s">
        <v>68</v>
      </c>
      <c r="H3345" t="s">
        <v>69</v>
      </c>
      <c r="K3345">
        <v>202</v>
      </c>
      <c r="L3345">
        <v>2</v>
      </c>
      <c r="M3345">
        <v>3</v>
      </c>
      <c r="N3345" t="s">
        <v>3</v>
      </c>
      <c r="O3345">
        <v>2</v>
      </c>
      <c r="W3345">
        <v>107913.79</v>
      </c>
      <c r="X3345">
        <v>1</v>
      </c>
      <c r="Y3345">
        <v>107913.79</v>
      </c>
    </row>
    <row r="3346" spans="1:25" x14ac:dyDescent="0.2">
      <c r="A3346">
        <v>50</v>
      </c>
      <c r="B3346">
        <v>0</v>
      </c>
      <c r="C3346">
        <v>0</v>
      </c>
      <c r="D3346">
        <v>1</v>
      </c>
      <c r="E3346">
        <v>222</v>
      </c>
      <c r="F3346">
        <f>ROUND(Source!AO3342,O3346)</f>
        <v>0</v>
      </c>
      <c r="G3346" t="s">
        <v>70</v>
      </c>
      <c r="H3346" t="s">
        <v>71</v>
      </c>
      <c r="K3346">
        <v>222</v>
      </c>
      <c r="L3346">
        <v>3</v>
      </c>
      <c r="M3346">
        <v>3</v>
      </c>
      <c r="N3346" t="s">
        <v>3</v>
      </c>
      <c r="O3346">
        <v>2</v>
      </c>
      <c r="W3346">
        <v>0</v>
      </c>
      <c r="X3346">
        <v>1</v>
      </c>
      <c r="Y3346">
        <v>0</v>
      </c>
    </row>
    <row r="3347" spans="1:25" x14ac:dyDescent="0.2">
      <c r="A3347">
        <v>50</v>
      </c>
      <c r="B3347">
        <v>0</v>
      </c>
      <c r="C3347">
        <v>0</v>
      </c>
      <c r="D3347">
        <v>1</v>
      </c>
      <c r="E3347">
        <v>225</v>
      </c>
      <c r="F3347">
        <f>ROUND(Source!AV3342,O3347)</f>
        <v>107913.79</v>
      </c>
      <c r="G3347" t="s">
        <v>72</v>
      </c>
      <c r="H3347" t="s">
        <v>73</v>
      </c>
      <c r="K3347">
        <v>225</v>
      </c>
      <c r="L3347">
        <v>4</v>
      </c>
      <c r="M3347">
        <v>3</v>
      </c>
      <c r="N3347" t="s">
        <v>3</v>
      </c>
      <c r="O3347">
        <v>2</v>
      </c>
      <c r="W3347">
        <v>107913.79</v>
      </c>
      <c r="X3347">
        <v>1</v>
      </c>
      <c r="Y3347">
        <v>107913.79</v>
      </c>
    </row>
    <row r="3348" spans="1:25" x14ac:dyDescent="0.2">
      <c r="A3348">
        <v>50</v>
      </c>
      <c r="B3348">
        <v>0</v>
      </c>
      <c r="C3348">
        <v>0</v>
      </c>
      <c r="D3348">
        <v>1</v>
      </c>
      <c r="E3348">
        <v>226</v>
      </c>
      <c r="F3348">
        <f>ROUND(Source!AW3342,O3348)</f>
        <v>107913.79</v>
      </c>
      <c r="G3348" t="s">
        <v>74</v>
      </c>
      <c r="H3348" t="s">
        <v>75</v>
      </c>
      <c r="K3348">
        <v>226</v>
      </c>
      <c r="L3348">
        <v>5</v>
      </c>
      <c r="M3348">
        <v>3</v>
      </c>
      <c r="N3348" t="s">
        <v>3</v>
      </c>
      <c r="O3348">
        <v>2</v>
      </c>
      <c r="W3348">
        <v>107913.79</v>
      </c>
      <c r="X3348">
        <v>1</v>
      </c>
      <c r="Y3348">
        <v>107913.79</v>
      </c>
    </row>
    <row r="3349" spans="1:25" x14ac:dyDescent="0.2">
      <c r="A3349">
        <v>50</v>
      </c>
      <c r="B3349">
        <v>0</v>
      </c>
      <c r="C3349">
        <v>0</v>
      </c>
      <c r="D3349">
        <v>1</v>
      </c>
      <c r="E3349">
        <v>227</v>
      </c>
      <c r="F3349">
        <f>ROUND(Source!AX3342,O3349)</f>
        <v>0</v>
      </c>
      <c r="G3349" t="s">
        <v>76</v>
      </c>
      <c r="H3349" t="s">
        <v>77</v>
      </c>
      <c r="K3349">
        <v>227</v>
      </c>
      <c r="L3349">
        <v>6</v>
      </c>
      <c r="M3349">
        <v>3</v>
      </c>
      <c r="N3349" t="s">
        <v>3</v>
      </c>
      <c r="O3349">
        <v>2</v>
      </c>
      <c r="W3349">
        <v>0</v>
      </c>
      <c r="X3349">
        <v>1</v>
      </c>
      <c r="Y3349">
        <v>0</v>
      </c>
    </row>
    <row r="3350" spans="1:25" x14ac:dyDescent="0.2">
      <c r="A3350">
        <v>50</v>
      </c>
      <c r="B3350">
        <v>0</v>
      </c>
      <c r="C3350">
        <v>0</v>
      </c>
      <c r="D3350">
        <v>1</v>
      </c>
      <c r="E3350">
        <v>228</v>
      </c>
      <c r="F3350">
        <f>ROUND(Source!AY3342,O3350)</f>
        <v>107913.79</v>
      </c>
      <c r="G3350" t="s">
        <v>78</v>
      </c>
      <c r="H3350" t="s">
        <v>79</v>
      </c>
      <c r="K3350">
        <v>228</v>
      </c>
      <c r="L3350">
        <v>7</v>
      </c>
      <c r="M3350">
        <v>3</v>
      </c>
      <c r="N3350" t="s">
        <v>3</v>
      </c>
      <c r="O3350">
        <v>2</v>
      </c>
      <c r="W3350">
        <v>107913.79</v>
      </c>
      <c r="X3350">
        <v>1</v>
      </c>
      <c r="Y3350">
        <v>107913.79</v>
      </c>
    </row>
    <row r="3351" spans="1:25" x14ac:dyDescent="0.2">
      <c r="A3351">
        <v>50</v>
      </c>
      <c r="B3351">
        <v>0</v>
      </c>
      <c r="C3351">
        <v>0</v>
      </c>
      <c r="D3351">
        <v>1</v>
      </c>
      <c r="E3351">
        <v>216</v>
      </c>
      <c r="F3351">
        <f>ROUND(Source!AP3342,O3351)</f>
        <v>0</v>
      </c>
      <c r="G3351" t="s">
        <v>80</v>
      </c>
      <c r="H3351" t="s">
        <v>81</v>
      </c>
      <c r="K3351">
        <v>216</v>
      </c>
      <c r="L3351">
        <v>8</v>
      </c>
      <c r="M3351">
        <v>3</v>
      </c>
      <c r="N3351" t="s">
        <v>3</v>
      </c>
      <c r="O3351">
        <v>2</v>
      </c>
      <c r="W3351">
        <v>0</v>
      </c>
      <c r="X3351">
        <v>1</v>
      </c>
      <c r="Y3351">
        <v>0</v>
      </c>
    </row>
    <row r="3352" spans="1:25" x14ac:dyDescent="0.2">
      <c r="A3352">
        <v>50</v>
      </c>
      <c r="B3352">
        <v>0</v>
      </c>
      <c r="C3352">
        <v>0</v>
      </c>
      <c r="D3352">
        <v>1</v>
      </c>
      <c r="E3352">
        <v>223</v>
      </c>
      <c r="F3352">
        <f>ROUND(Source!AQ3342,O3352)</f>
        <v>0</v>
      </c>
      <c r="G3352" t="s">
        <v>82</v>
      </c>
      <c r="H3352" t="s">
        <v>83</v>
      </c>
      <c r="K3352">
        <v>223</v>
      </c>
      <c r="L3352">
        <v>9</v>
      </c>
      <c r="M3352">
        <v>3</v>
      </c>
      <c r="N3352" t="s">
        <v>3</v>
      </c>
      <c r="O3352">
        <v>2</v>
      </c>
      <c r="W3352">
        <v>0</v>
      </c>
      <c r="X3352">
        <v>1</v>
      </c>
      <c r="Y3352">
        <v>0</v>
      </c>
    </row>
    <row r="3353" spans="1:25" x14ac:dyDescent="0.2">
      <c r="A3353">
        <v>50</v>
      </c>
      <c r="B3353">
        <v>0</v>
      </c>
      <c r="C3353">
        <v>0</v>
      </c>
      <c r="D3353">
        <v>1</v>
      </c>
      <c r="E3353">
        <v>229</v>
      </c>
      <c r="F3353">
        <f>ROUND(Source!AZ3342,O3353)</f>
        <v>0</v>
      </c>
      <c r="G3353" t="s">
        <v>84</v>
      </c>
      <c r="H3353" t="s">
        <v>85</v>
      </c>
      <c r="K3353">
        <v>229</v>
      </c>
      <c r="L3353">
        <v>10</v>
      </c>
      <c r="M3353">
        <v>3</v>
      </c>
      <c r="N3353" t="s">
        <v>3</v>
      </c>
      <c r="O3353">
        <v>2</v>
      </c>
      <c r="W3353">
        <v>0</v>
      </c>
      <c r="X3353">
        <v>1</v>
      </c>
      <c r="Y3353">
        <v>0</v>
      </c>
    </row>
    <row r="3354" spans="1:25" x14ac:dyDescent="0.2">
      <c r="A3354">
        <v>50</v>
      </c>
      <c r="B3354">
        <v>0</v>
      </c>
      <c r="C3354">
        <v>0</v>
      </c>
      <c r="D3354">
        <v>1</v>
      </c>
      <c r="E3354">
        <v>203</v>
      </c>
      <c r="F3354">
        <f>ROUND(Source!Q3342,O3354)</f>
        <v>628.64</v>
      </c>
      <c r="G3354" t="s">
        <v>86</v>
      </c>
      <c r="H3354" t="s">
        <v>87</v>
      </c>
      <c r="K3354">
        <v>203</v>
      </c>
      <c r="L3354">
        <v>11</v>
      </c>
      <c r="M3354">
        <v>3</v>
      </c>
      <c r="N3354" t="s">
        <v>3</v>
      </c>
      <c r="O3354">
        <v>2</v>
      </c>
      <c r="W3354">
        <v>628.64</v>
      </c>
      <c r="X3354">
        <v>1</v>
      </c>
      <c r="Y3354">
        <v>628.64</v>
      </c>
    </row>
    <row r="3355" spans="1:25" x14ac:dyDescent="0.2">
      <c r="A3355">
        <v>50</v>
      </c>
      <c r="B3355">
        <v>0</v>
      </c>
      <c r="C3355">
        <v>0</v>
      </c>
      <c r="D3355">
        <v>1</v>
      </c>
      <c r="E3355">
        <v>231</v>
      </c>
      <c r="F3355">
        <f>ROUND(Source!BB3342,O3355)</f>
        <v>0</v>
      </c>
      <c r="G3355" t="s">
        <v>88</v>
      </c>
      <c r="H3355" t="s">
        <v>89</v>
      </c>
      <c r="K3355">
        <v>231</v>
      </c>
      <c r="L3355">
        <v>12</v>
      </c>
      <c r="M3355">
        <v>3</v>
      </c>
      <c r="N3355" t="s">
        <v>3</v>
      </c>
      <c r="O3355">
        <v>2</v>
      </c>
      <c r="W3355">
        <v>0</v>
      </c>
      <c r="X3355">
        <v>1</v>
      </c>
      <c r="Y3355">
        <v>0</v>
      </c>
    </row>
    <row r="3356" spans="1:25" x14ac:dyDescent="0.2">
      <c r="A3356">
        <v>50</v>
      </c>
      <c r="B3356">
        <v>0</v>
      </c>
      <c r="C3356">
        <v>0</v>
      </c>
      <c r="D3356">
        <v>1</v>
      </c>
      <c r="E3356">
        <v>204</v>
      </c>
      <c r="F3356">
        <f>ROUND(Source!R3342,O3356)</f>
        <v>288.94</v>
      </c>
      <c r="G3356" t="s">
        <v>90</v>
      </c>
      <c r="H3356" t="s">
        <v>91</v>
      </c>
      <c r="K3356">
        <v>204</v>
      </c>
      <c r="L3356">
        <v>13</v>
      </c>
      <c r="M3356">
        <v>3</v>
      </c>
      <c r="N3356" t="s">
        <v>3</v>
      </c>
      <c r="O3356">
        <v>2</v>
      </c>
      <c r="W3356">
        <v>288.94</v>
      </c>
      <c r="X3356">
        <v>1</v>
      </c>
      <c r="Y3356">
        <v>288.94</v>
      </c>
    </row>
    <row r="3357" spans="1:25" x14ac:dyDescent="0.2">
      <c r="A3357">
        <v>50</v>
      </c>
      <c r="B3357">
        <v>0</v>
      </c>
      <c r="C3357">
        <v>0</v>
      </c>
      <c r="D3357">
        <v>1</v>
      </c>
      <c r="E3357">
        <v>205</v>
      </c>
      <c r="F3357">
        <f>ROUND(Source!S3342,O3357)</f>
        <v>56438.09</v>
      </c>
      <c r="G3357" t="s">
        <v>92</v>
      </c>
      <c r="H3357" t="s">
        <v>93</v>
      </c>
      <c r="K3357">
        <v>205</v>
      </c>
      <c r="L3357">
        <v>14</v>
      </c>
      <c r="M3357">
        <v>3</v>
      </c>
      <c r="N3357" t="s">
        <v>3</v>
      </c>
      <c r="O3357">
        <v>2</v>
      </c>
      <c r="W3357">
        <v>56438.09</v>
      </c>
      <c r="X3357">
        <v>1</v>
      </c>
      <c r="Y3357">
        <v>56438.09</v>
      </c>
    </row>
    <row r="3358" spans="1:25" x14ac:dyDescent="0.2">
      <c r="A3358">
        <v>50</v>
      </c>
      <c r="B3358">
        <v>0</v>
      </c>
      <c r="C3358">
        <v>0</v>
      </c>
      <c r="D3358">
        <v>1</v>
      </c>
      <c r="E3358">
        <v>232</v>
      </c>
      <c r="F3358">
        <f>ROUND(Source!BC3342,O3358)</f>
        <v>0</v>
      </c>
      <c r="G3358" t="s">
        <v>94</v>
      </c>
      <c r="H3358" t="s">
        <v>95</v>
      </c>
      <c r="K3358">
        <v>232</v>
      </c>
      <c r="L3358">
        <v>15</v>
      </c>
      <c r="M3358">
        <v>3</v>
      </c>
      <c r="N3358" t="s">
        <v>3</v>
      </c>
      <c r="O3358">
        <v>2</v>
      </c>
      <c r="W3358">
        <v>0</v>
      </c>
      <c r="X3358">
        <v>1</v>
      </c>
      <c r="Y3358">
        <v>0</v>
      </c>
    </row>
    <row r="3359" spans="1:25" x14ac:dyDescent="0.2">
      <c r="A3359">
        <v>50</v>
      </c>
      <c r="B3359">
        <v>0</v>
      </c>
      <c r="C3359">
        <v>0</v>
      </c>
      <c r="D3359">
        <v>1</v>
      </c>
      <c r="E3359">
        <v>214</v>
      </c>
      <c r="F3359">
        <f>ROUND(Source!AS3342,O3359)</f>
        <v>0</v>
      </c>
      <c r="G3359" t="s">
        <v>96</v>
      </c>
      <c r="H3359" t="s">
        <v>97</v>
      </c>
      <c r="K3359">
        <v>214</v>
      </c>
      <c r="L3359">
        <v>16</v>
      </c>
      <c r="M3359">
        <v>3</v>
      </c>
      <c r="N3359" t="s">
        <v>3</v>
      </c>
      <c r="O3359">
        <v>2</v>
      </c>
      <c r="W3359">
        <v>0</v>
      </c>
      <c r="X3359">
        <v>1</v>
      </c>
      <c r="Y3359">
        <v>0</v>
      </c>
    </row>
    <row r="3360" spans="1:25" x14ac:dyDescent="0.2">
      <c r="A3360">
        <v>50</v>
      </c>
      <c r="B3360">
        <v>0</v>
      </c>
      <c r="C3360">
        <v>0</v>
      </c>
      <c r="D3360">
        <v>1</v>
      </c>
      <c r="E3360">
        <v>215</v>
      </c>
      <c r="F3360">
        <f>ROUND(Source!AT3342,O3360)</f>
        <v>0</v>
      </c>
      <c r="G3360" t="s">
        <v>98</v>
      </c>
      <c r="H3360" t="s">
        <v>99</v>
      </c>
      <c r="K3360">
        <v>215</v>
      </c>
      <c r="L3360">
        <v>17</v>
      </c>
      <c r="M3360">
        <v>3</v>
      </c>
      <c r="N3360" t="s">
        <v>3</v>
      </c>
      <c r="O3360">
        <v>2</v>
      </c>
      <c r="W3360">
        <v>0</v>
      </c>
      <c r="X3360">
        <v>1</v>
      </c>
      <c r="Y3360">
        <v>0</v>
      </c>
    </row>
    <row r="3361" spans="1:245" x14ac:dyDescent="0.2">
      <c r="A3361">
        <v>50</v>
      </c>
      <c r="B3361">
        <v>0</v>
      </c>
      <c r="C3361">
        <v>0</v>
      </c>
      <c r="D3361">
        <v>1</v>
      </c>
      <c r="E3361">
        <v>217</v>
      </c>
      <c r="F3361">
        <f>ROUND(Source!AU3342,O3361)</f>
        <v>210443.06</v>
      </c>
      <c r="G3361" t="s">
        <v>100</v>
      </c>
      <c r="H3361" t="s">
        <v>101</v>
      </c>
      <c r="K3361">
        <v>217</v>
      </c>
      <c r="L3361">
        <v>18</v>
      </c>
      <c r="M3361">
        <v>3</v>
      </c>
      <c r="N3361" t="s">
        <v>3</v>
      </c>
      <c r="O3361">
        <v>2</v>
      </c>
      <c r="W3361">
        <v>210443.06</v>
      </c>
      <c r="X3361">
        <v>1</v>
      </c>
      <c r="Y3361">
        <v>210443.06</v>
      </c>
    </row>
    <row r="3362" spans="1:245" x14ac:dyDescent="0.2">
      <c r="A3362">
        <v>50</v>
      </c>
      <c r="B3362">
        <v>0</v>
      </c>
      <c r="C3362">
        <v>0</v>
      </c>
      <c r="D3362">
        <v>1</v>
      </c>
      <c r="E3362">
        <v>230</v>
      </c>
      <c r="F3362">
        <f>ROUND(Source!BA3342,O3362)</f>
        <v>0</v>
      </c>
      <c r="G3362" t="s">
        <v>102</v>
      </c>
      <c r="H3362" t="s">
        <v>103</v>
      </c>
      <c r="K3362">
        <v>230</v>
      </c>
      <c r="L3362">
        <v>19</v>
      </c>
      <c r="M3362">
        <v>3</v>
      </c>
      <c r="N3362" t="s">
        <v>3</v>
      </c>
      <c r="O3362">
        <v>2</v>
      </c>
      <c r="W3362">
        <v>0</v>
      </c>
      <c r="X3362">
        <v>1</v>
      </c>
      <c r="Y3362">
        <v>0</v>
      </c>
    </row>
    <row r="3363" spans="1:245" x14ac:dyDescent="0.2">
      <c r="A3363">
        <v>50</v>
      </c>
      <c r="B3363">
        <v>0</v>
      </c>
      <c r="C3363">
        <v>0</v>
      </c>
      <c r="D3363">
        <v>1</v>
      </c>
      <c r="E3363">
        <v>206</v>
      </c>
      <c r="F3363">
        <f>ROUND(Source!T3342,O3363)</f>
        <v>0</v>
      </c>
      <c r="G3363" t="s">
        <v>104</v>
      </c>
      <c r="H3363" t="s">
        <v>105</v>
      </c>
      <c r="K3363">
        <v>206</v>
      </c>
      <c r="L3363">
        <v>20</v>
      </c>
      <c r="M3363">
        <v>3</v>
      </c>
      <c r="N3363" t="s">
        <v>3</v>
      </c>
      <c r="O3363">
        <v>2</v>
      </c>
      <c r="W3363">
        <v>0</v>
      </c>
      <c r="X3363">
        <v>1</v>
      </c>
      <c r="Y3363">
        <v>0</v>
      </c>
    </row>
    <row r="3364" spans="1:245" x14ac:dyDescent="0.2">
      <c r="A3364">
        <v>50</v>
      </c>
      <c r="B3364">
        <v>0</v>
      </c>
      <c r="C3364">
        <v>0</v>
      </c>
      <c r="D3364">
        <v>1</v>
      </c>
      <c r="E3364">
        <v>207</v>
      </c>
      <c r="F3364">
        <f>Source!U3342</f>
        <v>94.403800000000004</v>
      </c>
      <c r="G3364" t="s">
        <v>106</v>
      </c>
      <c r="H3364" t="s">
        <v>107</v>
      </c>
      <c r="K3364">
        <v>207</v>
      </c>
      <c r="L3364">
        <v>21</v>
      </c>
      <c r="M3364">
        <v>3</v>
      </c>
      <c r="N3364" t="s">
        <v>3</v>
      </c>
      <c r="O3364">
        <v>-1</v>
      </c>
      <c r="W3364">
        <v>94.403800000000004</v>
      </c>
      <c r="X3364">
        <v>1</v>
      </c>
      <c r="Y3364">
        <v>94.403800000000004</v>
      </c>
    </row>
    <row r="3365" spans="1:245" x14ac:dyDescent="0.2">
      <c r="A3365">
        <v>50</v>
      </c>
      <c r="B3365">
        <v>0</v>
      </c>
      <c r="C3365">
        <v>0</v>
      </c>
      <c r="D3365">
        <v>1</v>
      </c>
      <c r="E3365">
        <v>208</v>
      </c>
      <c r="F3365">
        <f>Source!V3342</f>
        <v>0</v>
      </c>
      <c r="G3365" t="s">
        <v>108</v>
      </c>
      <c r="H3365" t="s">
        <v>109</v>
      </c>
      <c r="K3365">
        <v>208</v>
      </c>
      <c r="L3365">
        <v>22</v>
      </c>
      <c r="M3365">
        <v>3</v>
      </c>
      <c r="N3365" t="s">
        <v>3</v>
      </c>
      <c r="O3365">
        <v>-1</v>
      </c>
      <c r="W3365">
        <v>0</v>
      </c>
      <c r="X3365">
        <v>1</v>
      </c>
      <c r="Y3365">
        <v>0</v>
      </c>
    </row>
    <row r="3366" spans="1:245" x14ac:dyDescent="0.2">
      <c r="A3366">
        <v>50</v>
      </c>
      <c r="B3366">
        <v>0</v>
      </c>
      <c r="C3366">
        <v>0</v>
      </c>
      <c r="D3366">
        <v>1</v>
      </c>
      <c r="E3366">
        <v>209</v>
      </c>
      <c r="F3366">
        <f>ROUND(Source!W3342,O3366)</f>
        <v>0</v>
      </c>
      <c r="G3366" t="s">
        <v>110</v>
      </c>
      <c r="H3366" t="s">
        <v>111</v>
      </c>
      <c r="K3366">
        <v>209</v>
      </c>
      <c r="L3366">
        <v>23</v>
      </c>
      <c r="M3366">
        <v>3</v>
      </c>
      <c r="N3366" t="s">
        <v>3</v>
      </c>
      <c r="O3366">
        <v>2</v>
      </c>
      <c r="W3366">
        <v>0</v>
      </c>
      <c r="X3366">
        <v>1</v>
      </c>
      <c r="Y3366">
        <v>0</v>
      </c>
    </row>
    <row r="3367" spans="1:245" x14ac:dyDescent="0.2">
      <c r="A3367">
        <v>50</v>
      </c>
      <c r="B3367">
        <v>0</v>
      </c>
      <c r="C3367">
        <v>0</v>
      </c>
      <c r="D3367">
        <v>1</v>
      </c>
      <c r="E3367">
        <v>233</v>
      </c>
      <c r="F3367">
        <f>ROUND(Source!BD3342,O3367)</f>
        <v>0</v>
      </c>
      <c r="G3367" t="s">
        <v>112</v>
      </c>
      <c r="H3367" t="s">
        <v>113</v>
      </c>
      <c r="K3367">
        <v>233</v>
      </c>
      <c r="L3367">
        <v>24</v>
      </c>
      <c r="M3367">
        <v>3</v>
      </c>
      <c r="N3367" t="s">
        <v>3</v>
      </c>
      <c r="O3367">
        <v>2</v>
      </c>
      <c r="W3367">
        <v>0</v>
      </c>
      <c r="X3367">
        <v>1</v>
      </c>
      <c r="Y3367">
        <v>0</v>
      </c>
    </row>
    <row r="3368" spans="1:245" x14ac:dyDescent="0.2">
      <c r="A3368">
        <v>50</v>
      </c>
      <c r="B3368">
        <v>0</v>
      </c>
      <c r="C3368">
        <v>0</v>
      </c>
      <c r="D3368">
        <v>1</v>
      </c>
      <c r="E3368">
        <v>210</v>
      </c>
      <c r="F3368">
        <f>ROUND(Source!X3342,O3368)</f>
        <v>39506.67</v>
      </c>
      <c r="G3368" t="s">
        <v>114</v>
      </c>
      <c r="H3368" t="s">
        <v>115</v>
      </c>
      <c r="K3368">
        <v>210</v>
      </c>
      <c r="L3368">
        <v>25</v>
      </c>
      <c r="M3368">
        <v>3</v>
      </c>
      <c r="N3368" t="s">
        <v>3</v>
      </c>
      <c r="O3368">
        <v>2</v>
      </c>
      <c r="W3368">
        <v>39506.67</v>
      </c>
      <c r="X3368">
        <v>1</v>
      </c>
      <c r="Y3368">
        <v>39506.67</v>
      </c>
    </row>
    <row r="3369" spans="1:245" x14ac:dyDescent="0.2">
      <c r="A3369">
        <v>50</v>
      </c>
      <c r="B3369">
        <v>0</v>
      </c>
      <c r="C3369">
        <v>0</v>
      </c>
      <c r="D3369">
        <v>1</v>
      </c>
      <c r="E3369">
        <v>211</v>
      </c>
      <c r="F3369">
        <f>ROUND(Source!Y3342,O3369)</f>
        <v>5643.83</v>
      </c>
      <c r="G3369" t="s">
        <v>116</v>
      </c>
      <c r="H3369" t="s">
        <v>117</v>
      </c>
      <c r="K3369">
        <v>211</v>
      </c>
      <c r="L3369">
        <v>26</v>
      </c>
      <c r="M3369">
        <v>3</v>
      </c>
      <c r="N3369" t="s">
        <v>3</v>
      </c>
      <c r="O3369">
        <v>2</v>
      </c>
      <c r="W3369">
        <v>5643.83</v>
      </c>
      <c r="X3369">
        <v>1</v>
      </c>
      <c r="Y3369">
        <v>5643.83</v>
      </c>
    </row>
    <row r="3370" spans="1:245" x14ac:dyDescent="0.2">
      <c r="A3370">
        <v>50</v>
      </c>
      <c r="B3370">
        <v>0</v>
      </c>
      <c r="C3370">
        <v>0</v>
      </c>
      <c r="D3370">
        <v>1</v>
      </c>
      <c r="E3370">
        <v>224</v>
      </c>
      <c r="F3370">
        <f>ROUND(Source!AR3342,O3370)</f>
        <v>210443.06</v>
      </c>
      <c r="G3370" t="s">
        <v>118</v>
      </c>
      <c r="H3370" t="s">
        <v>119</v>
      </c>
      <c r="K3370">
        <v>224</v>
      </c>
      <c r="L3370">
        <v>27</v>
      </c>
      <c r="M3370">
        <v>3</v>
      </c>
      <c r="N3370" t="s">
        <v>3</v>
      </c>
      <c r="O3370">
        <v>2</v>
      </c>
      <c r="W3370">
        <v>210443.06</v>
      </c>
      <c r="X3370">
        <v>1</v>
      </c>
      <c r="Y3370">
        <v>210443.06</v>
      </c>
    </row>
    <row r="3372" spans="1:245" x14ac:dyDescent="0.2">
      <c r="A3372">
        <v>4</v>
      </c>
      <c r="B3372">
        <v>1</v>
      </c>
      <c r="D3372">
        <f>ROW(A3379)</f>
        <v>3379</v>
      </c>
      <c r="F3372" t="s">
        <v>13</v>
      </c>
      <c r="G3372" t="s">
        <v>752</v>
      </c>
      <c r="H3372" t="s">
        <v>3</v>
      </c>
      <c r="I3372">
        <v>0</v>
      </c>
      <c r="K3372">
        <v>0</v>
      </c>
      <c r="M3372" t="s">
        <v>3</v>
      </c>
      <c r="S3372">
        <v>0</v>
      </c>
      <c r="U3372" t="s">
        <v>3</v>
      </c>
      <c r="V3372">
        <v>0</v>
      </c>
      <c r="AB3372" t="s">
        <v>3</v>
      </c>
      <c r="AC3372" t="s">
        <v>3</v>
      </c>
      <c r="AD3372" t="s">
        <v>3</v>
      </c>
      <c r="AE3372" t="s">
        <v>3</v>
      </c>
      <c r="AF3372" t="s">
        <v>3</v>
      </c>
      <c r="AG3372" t="s">
        <v>3</v>
      </c>
      <c r="AP3372" t="s">
        <v>3</v>
      </c>
      <c r="AQ3372" t="s">
        <v>3</v>
      </c>
      <c r="AR3372" t="s">
        <v>3</v>
      </c>
      <c r="AZ3372" t="s">
        <v>3</v>
      </c>
      <c r="BB3372" t="s">
        <v>3</v>
      </c>
      <c r="BC3372" t="s">
        <v>3</v>
      </c>
      <c r="BD3372" t="s">
        <v>3</v>
      </c>
      <c r="BE3372" t="s">
        <v>3</v>
      </c>
      <c r="BF3372" t="s">
        <v>3</v>
      </c>
      <c r="BG3372" t="s">
        <v>3</v>
      </c>
      <c r="BH3372" t="s">
        <v>3</v>
      </c>
      <c r="BI3372" t="s">
        <v>3</v>
      </c>
      <c r="BJ3372" t="s">
        <v>3</v>
      </c>
      <c r="BK3372" t="s">
        <v>3</v>
      </c>
      <c r="BL3372" t="s">
        <v>3</v>
      </c>
      <c r="BM3372" t="s">
        <v>3</v>
      </c>
      <c r="BN3372" t="s">
        <v>3</v>
      </c>
      <c r="BO3372" t="s">
        <v>3</v>
      </c>
      <c r="BP3372" t="s">
        <v>3</v>
      </c>
      <c r="BX3372">
        <v>0</v>
      </c>
      <c r="CJ3372">
        <v>0</v>
      </c>
    </row>
    <row r="3374" spans="1:245" x14ac:dyDescent="0.2">
      <c r="A3374">
        <v>52</v>
      </c>
      <c r="B3374">
        <f t="shared" ref="B3374:G3374" si="2545">B3379</f>
        <v>1</v>
      </c>
      <c r="C3374">
        <f t="shared" si="2545"/>
        <v>4</v>
      </c>
      <c r="D3374">
        <f t="shared" si="2545"/>
        <v>3372</v>
      </c>
      <c r="E3374">
        <f t="shared" si="2545"/>
        <v>0</v>
      </c>
      <c r="F3374" t="str">
        <f t="shared" si="2545"/>
        <v>Новый раздел</v>
      </c>
      <c r="G3374" t="str">
        <f t="shared" si="2545"/>
        <v>Помещение 329 Коридор</v>
      </c>
      <c r="O3374">
        <f t="shared" ref="O3374:AT3374" si="2546">O3379</f>
        <v>1007.26</v>
      </c>
      <c r="P3374">
        <f t="shared" si="2546"/>
        <v>0</v>
      </c>
      <c r="Q3374">
        <f t="shared" si="2546"/>
        <v>0</v>
      </c>
      <c r="R3374">
        <f t="shared" si="2546"/>
        <v>0</v>
      </c>
      <c r="S3374">
        <f t="shared" si="2546"/>
        <v>1007.26</v>
      </c>
      <c r="T3374">
        <f t="shared" si="2546"/>
        <v>0</v>
      </c>
      <c r="U3374">
        <f t="shared" si="2546"/>
        <v>1.6136000000000001</v>
      </c>
      <c r="V3374">
        <f t="shared" si="2546"/>
        <v>0</v>
      </c>
      <c r="W3374">
        <f t="shared" si="2546"/>
        <v>0</v>
      </c>
      <c r="X3374">
        <f t="shared" si="2546"/>
        <v>705.08</v>
      </c>
      <c r="Y3374">
        <f t="shared" si="2546"/>
        <v>100.72</v>
      </c>
      <c r="Z3374">
        <f t="shared" si="2546"/>
        <v>0</v>
      </c>
      <c r="AA3374">
        <f t="shared" si="2546"/>
        <v>0</v>
      </c>
      <c r="AB3374">
        <f t="shared" si="2546"/>
        <v>1007.26</v>
      </c>
      <c r="AC3374">
        <f t="shared" si="2546"/>
        <v>0</v>
      </c>
      <c r="AD3374">
        <f t="shared" si="2546"/>
        <v>0</v>
      </c>
      <c r="AE3374">
        <f t="shared" si="2546"/>
        <v>0</v>
      </c>
      <c r="AF3374">
        <f t="shared" si="2546"/>
        <v>1007.26</v>
      </c>
      <c r="AG3374">
        <f t="shared" si="2546"/>
        <v>0</v>
      </c>
      <c r="AH3374">
        <f t="shared" si="2546"/>
        <v>1.6136000000000001</v>
      </c>
      <c r="AI3374">
        <f t="shared" si="2546"/>
        <v>0</v>
      </c>
      <c r="AJ3374">
        <f t="shared" si="2546"/>
        <v>0</v>
      </c>
      <c r="AK3374">
        <f t="shared" si="2546"/>
        <v>705.08</v>
      </c>
      <c r="AL3374">
        <f t="shared" si="2546"/>
        <v>100.72</v>
      </c>
      <c r="AM3374">
        <f t="shared" si="2546"/>
        <v>0</v>
      </c>
      <c r="AN3374">
        <f t="shared" si="2546"/>
        <v>0</v>
      </c>
      <c r="AO3374">
        <f t="shared" si="2546"/>
        <v>0</v>
      </c>
      <c r="AP3374">
        <f t="shared" si="2546"/>
        <v>0</v>
      </c>
      <c r="AQ3374">
        <f t="shared" si="2546"/>
        <v>0</v>
      </c>
      <c r="AR3374">
        <f t="shared" si="2546"/>
        <v>1813.06</v>
      </c>
      <c r="AS3374">
        <f t="shared" si="2546"/>
        <v>0</v>
      </c>
      <c r="AT3374">
        <f t="shared" si="2546"/>
        <v>0</v>
      </c>
      <c r="AU3374">
        <f t="shared" ref="AU3374:BZ3374" si="2547">AU3379</f>
        <v>1813.06</v>
      </c>
      <c r="AV3374">
        <f t="shared" si="2547"/>
        <v>0</v>
      </c>
      <c r="AW3374">
        <f t="shared" si="2547"/>
        <v>0</v>
      </c>
      <c r="AX3374">
        <f t="shared" si="2547"/>
        <v>0</v>
      </c>
      <c r="AY3374">
        <f t="shared" si="2547"/>
        <v>0</v>
      </c>
      <c r="AZ3374">
        <f t="shared" si="2547"/>
        <v>0</v>
      </c>
      <c r="BA3374">
        <f t="shared" si="2547"/>
        <v>0</v>
      </c>
      <c r="BB3374">
        <f t="shared" si="2547"/>
        <v>0</v>
      </c>
      <c r="BC3374">
        <f t="shared" si="2547"/>
        <v>0</v>
      </c>
      <c r="BD3374">
        <f t="shared" si="2547"/>
        <v>0</v>
      </c>
      <c r="BE3374">
        <f t="shared" si="2547"/>
        <v>0</v>
      </c>
      <c r="BF3374">
        <f t="shared" si="2547"/>
        <v>0</v>
      </c>
      <c r="BG3374">
        <f t="shared" si="2547"/>
        <v>0</v>
      </c>
      <c r="BH3374">
        <f t="shared" si="2547"/>
        <v>0</v>
      </c>
      <c r="BI3374">
        <f t="shared" si="2547"/>
        <v>0</v>
      </c>
      <c r="BJ3374">
        <f t="shared" si="2547"/>
        <v>0</v>
      </c>
      <c r="BK3374">
        <f t="shared" si="2547"/>
        <v>0</v>
      </c>
      <c r="BL3374">
        <f t="shared" si="2547"/>
        <v>0</v>
      </c>
      <c r="BM3374">
        <f t="shared" si="2547"/>
        <v>0</v>
      </c>
      <c r="BN3374">
        <f t="shared" si="2547"/>
        <v>0</v>
      </c>
      <c r="BO3374">
        <f t="shared" si="2547"/>
        <v>0</v>
      </c>
      <c r="BP3374">
        <f t="shared" si="2547"/>
        <v>0</v>
      </c>
      <c r="BQ3374">
        <f t="shared" si="2547"/>
        <v>0</v>
      </c>
      <c r="BR3374">
        <f t="shared" si="2547"/>
        <v>0</v>
      </c>
      <c r="BS3374">
        <f t="shared" si="2547"/>
        <v>0</v>
      </c>
      <c r="BT3374">
        <f t="shared" si="2547"/>
        <v>0</v>
      </c>
      <c r="BU3374">
        <f t="shared" si="2547"/>
        <v>0</v>
      </c>
      <c r="BV3374">
        <f t="shared" si="2547"/>
        <v>0</v>
      </c>
      <c r="BW3374">
        <f t="shared" si="2547"/>
        <v>0</v>
      </c>
      <c r="BX3374">
        <f t="shared" si="2547"/>
        <v>0</v>
      </c>
      <c r="BY3374">
        <f t="shared" si="2547"/>
        <v>0</v>
      </c>
      <c r="BZ3374">
        <f t="shared" si="2547"/>
        <v>0</v>
      </c>
      <c r="CA3374">
        <f t="shared" ref="CA3374:DF3374" si="2548">CA3379</f>
        <v>1813.06</v>
      </c>
      <c r="CB3374">
        <f t="shared" si="2548"/>
        <v>0</v>
      </c>
      <c r="CC3374">
        <f t="shared" si="2548"/>
        <v>0</v>
      </c>
      <c r="CD3374">
        <f t="shared" si="2548"/>
        <v>1813.06</v>
      </c>
      <c r="CE3374">
        <f t="shared" si="2548"/>
        <v>0</v>
      </c>
      <c r="CF3374">
        <f t="shared" si="2548"/>
        <v>0</v>
      </c>
      <c r="CG3374">
        <f t="shared" si="2548"/>
        <v>0</v>
      </c>
      <c r="CH3374">
        <f t="shared" si="2548"/>
        <v>0</v>
      </c>
      <c r="CI3374">
        <f t="shared" si="2548"/>
        <v>0</v>
      </c>
      <c r="CJ3374">
        <f t="shared" si="2548"/>
        <v>0</v>
      </c>
      <c r="CK3374">
        <f t="shared" si="2548"/>
        <v>0</v>
      </c>
      <c r="CL3374">
        <f t="shared" si="2548"/>
        <v>0</v>
      </c>
      <c r="CM3374">
        <f t="shared" si="2548"/>
        <v>0</v>
      </c>
      <c r="CN3374">
        <f t="shared" si="2548"/>
        <v>0</v>
      </c>
      <c r="CO3374">
        <f t="shared" si="2548"/>
        <v>0</v>
      </c>
      <c r="CP3374">
        <f t="shared" si="2548"/>
        <v>0</v>
      </c>
      <c r="CQ3374">
        <f t="shared" si="2548"/>
        <v>0</v>
      </c>
      <c r="CR3374">
        <f t="shared" si="2548"/>
        <v>0</v>
      </c>
      <c r="CS3374">
        <f t="shared" si="2548"/>
        <v>0</v>
      </c>
      <c r="CT3374">
        <f t="shared" si="2548"/>
        <v>0</v>
      </c>
      <c r="CU3374">
        <f t="shared" si="2548"/>
        <v>0</v>
      </c>
      <c r="CV3374">
        <f t="shared" si="2548"/>
        <v>0</v>
      </c>
      <c r="CW3374">
        <f t="shared" si="2548"/>
        <v>0</v>
      </c>
      <c r="CX3374">
        <f t="shared" si="2548"/>
        <v>0</v>
      </c>
      <c r="CY3374">
        <f t="shared" si="2548"/>
        <v>0</v>
      </c>
      <c r="CZ3374">
        <f t="shared" si="2548"/>
        <v>0</v>
      </c>
      <c r="DA3374">
        <f t="shared" si="2548"/>
        <v>0</v>
      </c>
      <c r="DB3374">
        <f t="shared" si="2548"/>
        <v>0</v>
      </c>
      <c r="DC3374">
        <f t="shared" si="2548"/>
        <v>0</v>
      </c>
      <c r="DD3374">
        <f t="shared" si="2548"/>
        <v>0</v>
      </c>
      <c r="DE3374">
        <f t="shared" si="2548"/>
        <v>0</v>
      </c>
      <c r="DF3374">
        <f t="shared" si="2548"/>
        <v>0</v>
      </c>
      <c r="DG3374">
        <f t="shared" ref="DG3374:EL3374" si="2549">DG3379</f>
        <v>0</v>
      </c>
      <c r="DH3374">
        <f t="shared" si="2549"/>
        <v>0</v>
      </c>
      <c r="DI3374">
        <f t="shared" si="2549"/>
        <v>0</v>
      </c>
      <c r="DJ3374">
        <f t="shared" si="2549"/>
        <v>0</v>
      </c>
      <c r="DK3374">
        <f t="shared" si="2549"/>
        <v>0</v>
      </c>
      <c r="DL3374">
        <f t="shared" si="2549"/>
        <v>0</v>
      </c>
      <c r="DM3374">
        <f t="shared" si="2549"/>
        <v>0</v>
      </c>
      <c r="DN3374">
        <f t="shared" si="2549"/>
        <v>0</v>
      </c>
      <c r="DO3374">
        <f t="shared" si="2549"/>
        <v>0</v>
      </c>
      <c r="DP3374">
        <f t="shared" si="2549"/>
        <v>0</v>
      </c>
      <c r="DQ3374">
        <f t="shared" si="2549"/>
        <v>0</v>
      </c>
      <c r="DR3374">
        <f t="shared" si="2549"/>
        <v>0</v>
      </c>
      <c r="DS3374">
        <f t="shared" si="2549"/>
        <v>0</v>
      </c>
      <c r="DT3374">
        <f t="shared" si="2549"/>
        <v>0</v>
      </c>
      <c r="DU3374">
        <f t="shared" si="2549"/>
        <v>0</v>
      </c>
      <c r="DV3374">
        <f t="shared" si="2549"/>
        <v>0</v>
      </c>
      <c r="DW3374">
        <f t="shared" si="2549"/>
        <v>0</v>
      </c>
      <c r="DX3374">
        <f t="shared" si="2549"/>
        <v>0</v>
      </c>
      <c r="DY3374">
        <f t="shared" si="2549"/>
        <v>0</v>
      </c>
      <c r="DZ3374">
        <f t="shared" si="2549"/>
        <v>0</v>
      </c>
      <c r="EA3374">
        <f t="shared" si="2549"/>
        <v>0</v>
      </c>
      <c r="EB3374">
        <f t="shared" si="2549"/>
        <v>0</v>
      </c>
      <c r="EC3374">
        <f t="shared" si="2549"/>
        <v>0</v>
      </c>
      <c r="ED3374">
        <f t="shared" si="2549"/>
        <v>0</v>
      </c>
      <c r="EE3374">
        <f t="shared" si="2549"/>
        <v>0</v>
      </c>
      <c r="EF3374">
        <f t="shared" si="2549"/>
        <v>0</v>
      </c>
      <c r="EG3374">
        <f t="shared" si="2549"/>
        <v>0</v>
      </c>
      <c r="EH3374">
        <f t="shared" si="2549"/>
        <v>0</v>
      </c>
      <c r="EI3374">
        <f t="shared" si="2549"/>
        <v>0</v>
      </c>
      <c r="EJ3374">
        <f t="shared" si="2549"/>
        <v>0</v>
      </c>
      <c r="EK3374">
        <f t="shared" si="2549"/>
        <v>0</v>
      </c>
      <c r="EL3374">
        <f t="shared" si="2549"/>
        <v>0</v>
      </c>
      <c r="EM3374">
        <f t="shared" ref="EM3374:FR3374" si="2550">EM3379</f>
        <v>0</v>
      </c>
      <c r="EN3374">
        <f t="shared" si="2550"/>
        <v>0</v>
      </c>
      <c r="EO3374">
        <f t="shared" si="2550"/>
        <v>0</v>
      </c>
      <c r="EP3374">
        <f t="shared" si="2550"/>
        <v>0</v>
      </c>
      <c r="EQ3374">
        <f t="shared" si="2550"/>
        <v>0</v>
      </c>
      <c r="ER3374">
        <f t="shared" si="2550"/>
        <v>0</v>
      </c>
      <c r="ES3374">
        <f t="shared" si="2550"/>
        <v>0</v>
      </c>
      <c r="ET3374">
        <f t="shared" si="2550"/>
        <v>0</v>
      </c>
      <c r="EU3374">
        <f t="shared" si="2550"/>
        <v>0</v>
      </c>
      <c r="EV3374">
        <f t="shared" si="2550"/>
        <v>0</v>
      </c>
      <c r="EW3374">
        <f t="shared" si="2550"/>
        <v>0</v>
      </c>
      <c r="EX3374">
        <f t="shared" si="2550"/>
        <v>0</v>
      </c>
      <c r="EY3374">
        <f t="shared" si="2550"/>
        <v>0</v>
      </c>
      <c r="EZ3374">
        <f t="shared" si="2550"/>
        <v>0</v>
      </c>
      <c r="FA3374">
        <f t="shared" si="2550"/>
        <v>0</v>
      </c>
      <c r="FB3374">
        <f t="shared" si="2550"/>
        <v>0</v>
      </c>
      <c r="FC3374">
        <f t="shared" si="2550"/>
        <v>0</v>
      </c>
      <c r="FD3374">
        <f t="shared" si="2550"/>
        <v>0</v>
      </c>
      <c r="FE3374">
        <f t="shared" si="2550"/>
        <v>0</v>
      </c>
      <c r="FF3374">
        <f t="shared" si="2550"/>
        <v>0</v>
      </c>
      <c r="FG3374">
        <f t="shared" si="2550"/>
        <v>0</v>
      </c>
      <c r="FH3374">
        <f t="shared" si="2550"/>
        <v>0</v>
      </c>
      <c r="FI3374">
        <f t="shared" si="2550"/>
        <v>0</v>
      </c>
      <c r="FJ3374">
        <f t="shared" si="2550"/>
        <v>0</v>
      </c>
      <c r="FK3374">
        <f t="shared" si="2550"/>
        <v>0</v>
      </c>
      <c r="FL3374">
        <f t="shared" si="2550"/>
        <v>0</v>
      </c>
      <c r="FM3374">
        <f t="shared" si="2550"/>
        <v>0</v>
      </c>
      <c r="FN3374">
        <f t="shared" si="2550"/>
        <v>0</v>
      </c>
      <c r="FO3374">
        <f t="shared" si="2550"/>
        <v>0</v>
      </c>
      <c r="FP3374">
        <f t="shared" si="2550"/>
        <v>0</v>
      </c>
      <c r="FQ3374">
        <f t="shared" si="2550"/>
        <v>0</v>
      </c>
      <c r="FR3374">
        <f t="shared" si="2550"/>
        <v>0</v>
      </c>
      <c r="FS3374">
        <f t="shared" ref="FS3374:GX3374" si="2551">FS3379</f>
        <v>0</v>
      </c>
      <c r="FT3374">
        <f t="shared" si="2551"/>
        <v>0</v>
      </c>
      <c r="FU3374">
        <f t="shared" si="2551"/>
        <v>0</v>
      </c>
      <c r="FV3374">
        <f t="shared" si="2551"/>
        <v>0</v>
      </c>
      <c r="FW3374">
        <f t="shared" si="2551"/>
        <v>0</v>
      </c>
      <c r="FX3374">
        <f t="shared" si="2551"/>
        <v>0</v>
      </c>
      <c r="FY3374">
        <f t="shared" si="2551"/>
        <v>0</v>
      </c>
      <c r="FZ3374">
        <f t="shared" si="2551"/>
        <v>0</v>
      </c>
      <c r="GA3374">
        <f t="shared" si="2551"/>
        <v>0</v>
      </c>
      <c r="GB3374">
        <f t="shared" si="2551"/>
        <v>0</v>
      </c>
      <c r="GC3374">
        <f t="shared" si="2551"/>
        <v>0</v>
      </c>
      <c r="GD3374">
        <f t="shared" si="2551"/>
        <v>0</v>
      </c>
      <c r="GE3374">
        <f t="shared" si="2551"/>
        <v>0</v>
      </c>
      <c r="GF3374">
        <f t="shared" si="2551"/>
        <v>0</v>
      </c>
      <c r="GG3374">
        <f t="shared" si="2551"/>
        <v>0</v>
      </c>
      <c r="GH3374">
        <f t="shared" si="2551"/>
        <v>0</v>
      </c>
      <c r="GI3374">
        <f t="shared" si="2551"/>
        <v>0</v>
      </c>
      <c r="GJ3374">
        <f t="shared" si="2551"/>
        <v>0</v>
      </c>
      <c r="GK3374">
        <f t="shared" si="2551"/>
        <v>0</v>
      </c>
      <c r="GL3374">
        <f t="shared" si="2551"/>
        <v>0</v>
      </c>
      <c r="GM3374">
        <f t="shared" si="2551"/>
        <v>0</v>
      </c>
      <c r="GN3374">
        <f t="shared" si="2551"/>
        <v>0</v>
      </c>
      <c r="GO3374">
        <f t="shared" si="2551"/>
        <v>0</v>
      </c>
      <c r="GP3374">
        <f t="shared" si="2551"/>
        <v>0</v>
      </c>
      <c r="GQ3374">
        <f t="shared" si="2551"/>
        <v>0</v>
      </c>
      <c r="GR3374">
        <f t="shared" si="2551"/>
        <v>0</v>
      </c>
      <c r="GS3374">
        <f t="shared" si="2551"/>
        <v>0</v>
      </c>
      <c r="GT3374">
        <f t="shared" si="2551"/>
        <v>0</v>
      </c>
      <c r="GU3374">
        <f t="shared" si="2551"/>
        <v>0</v>
      </c>
      <c r="GV3374">
        <f t="shared" si="2551"/>
        <v>0</v>
      </c>
      <c r="GW3374">
        <f t="shared" si="2551"/>
        <v>0</v>
      </c>
      <c r="GX3374">
        <f t="shared" si="2551"/>
        <v>0</v>
      </c>
    </row>
    <row r="3376" spans="1:245" x14ac:dyDescent="0.2">
      <c r="A3376">
        <v>17</v>
      </c>
      <c r="B3376">
        <v>1</v>
      </c>
      <c r="C3376">
        <f>ROW(SmtRes!A1117)</f>
        <v>1117</v>
      </c>
      <c r="D3376">
        <f>ROW(EtalonRes!A1117)</f>
        <v>1117</v>
      </c>
      <c r="E3376" t="s">
        <v>753</v>
      </c>
      <c r="F3376" t="s">
        <v>16</v>
      </c>
      <c r="G3376" t="s">
        <v>17</v>
      </c>
      <c r="H3376" t="s">
        <v>18</v>
      </c>
      <c r="I3376">
        <f>ROUND(4/100,9)</f>
        <v>0.04</v>
      </c>
      <c r="J3376">
        <v>0</v>
      </c>
      <c r="K3376">
        <f>ROUND(4/100,9)</f>
        <v>0.04</v>
      </c>
      <c r="O3376">
        <f>ROUND(CP3376,2)</f>
        <v>108.42</v>
      </c>
      <c r="P3376">
        <f>ROUND(CQ3376*I3376,2)</f>
        <v>0</v>
      </c>
      <c r="Q3376">
        <f>ROUND(CR3376*I3376,2)</f>
        <v>0</v>
      </c>
      <c r="R3376">
        <f>ROUND(CS3376*I3376,2)</f>
        <v>0</v>
      </c>
      <c r="S3376">
        <f>ROUND(CT3376*I3376,2)</f>
        <v>108.42</v>
      </c>
      <c r="T3376">
        <f>ROUND(CU3376*I3376,2)</f>
        <v>0</v>
      </c>
      <c r="U3376">
        <f>CV3376*I3376</f>
        <v>0.2336</v>
      </c>
      <c r="V3376">
        <f>CW3376*I3376</f>
        <v>0</v>
      </c>
      <c r="W3376">
        <f>ROUND(CX3376*I3376,2)</f>
        <v>0</v>
      </c>
      <c r="X3376">
        <f>ROUND(CY3376,2)</f>
        <v>75.89</v>
      </c>
      <c r="Y3376">
        <f>ROUND(CZ3376,2)</f>
        <v>10.84</v>
      </c>
      <c r="AA3376">
        <v>35364244</v>
      </c>
      <c r="AB3376">
        <f>ROUND((AC3376+AD3376+AF3376),6)</f>
        <v>2710.46</v>
      </c>
      <c r="AC3376">
        <f>ROUND((ES3376),6)</f>
        <v>0</v>
      </c>
      <c r="AD3376">
        <f>ROUND((((ET3376)-(EU3376))+AE3376),6)</f>
        <v>0</v>
      </c>
      <c r="AE3376">
        <f>ROUND((EU3376),6)</f>
        <v>0</v>
      </c>
      <c r="AF3376">
        <f>ROUND((EV3376),6)</f>
        <v>2710.46</v>
      </c>
      <c r="AG3376">
        <f>ROUND((AP3376),6)</f>
        <v>0</v>
      </c>
      <c r="AH3376">
        <f>(EW3376)</f>
        <v>5.84</v>
      </c>
      <c r="AI3376">
        <f>(EX3376)</f>
        <v>0</v>
      </c>
      <c r="AJ3376">
        <f>(AS3376)</f>
        <v>0</v>
      </c>
      <c r="AK3376">
        <v>2710.46</v>
      </c>
      <c r="AL3376">
        <v>0</v>
      </c>
      <c r="AM3376">
        <v>0</v>
      </c>
      <c r="AN3376">
        <v>0</v>
      </c>
      <c r="AO3376">
        <v>2710.46</v>
      </c>
      <c r="AP3376">
        <v>0</v>
      </c>
      <c r="AQ3376">
        <v>5.84</v>
      </c>
      <c r="AR3376">
        <v>0</v>
      </c>
      <c r="AS3376">
        <v>0</v>
      </c>
      <c r="AT3376">
        <v>70</v>
      </c>
      <c r="AU3376">
        <v>10</v>
      </c>
      <c r="AV3376">
        <v>1</v>
      </c>
      <c r="AW3376">
        <v>1</v>
      </c>
      <c r="AZ3376">
        <v>1</v>
      </c>
      <c r="BA3376">
        <v>1</v>
      </c>
      <c r="BB3376">
        <v>1</v>
      </c>
      <c r="BC3376">
        <v>1</v>
      </c>
      <c r="BD3376" t="s">
        <v>3</v>
      </c>
      <c r="BE3376" t="s">
        <v>3</v>
      </c>
      <c r="BF3376" t="s">
        <v>3</v>
      </c>
      <c r="BG3376" t="s">
        <v>3</v>
      </c>
      <c r="BH3376">
        <v>0</v>
      </c>
      <c r="BI3376">
        <v>4</v>
      </c>
      <c r="BJ3376" t="s">
        <v>19</v>
      </c>
      <c r="BM3376">
        <v>0</v>
      </c>
      <c r="BN3376">
        <v>0</v>
      </c>
      <c r="BO3376" t="s">
        <v>3</v>
      </c>
      <c r="BP3376">
        <v>0</v>
      </c>
      <c r="BQ3376">
        <v>1</v>
      </c>
      <c r="BR3376">
        <v>0</v>
      </c>
      <c r="BS3376">
        <v>1</v>
      </c>
      <c r="BT3376">
        <v>1</v>
      </c>
      <c r="BU3376">
        <v>1</v>
      </c>
      <c r="BV3376">
        <v>1</v>
      </c>
      <c r="BW3376">
        <v>1</v>
      </c>
      <c r="BX3376">
        <v>1</v>
      </c>
      <c r="BY3376" t="s">
        <v>3</v>
      </c>
      <c r="BZ3376">
        <v>70</v>
      </c>
      <c r="CA3376">
        <v>10</v>
      </c>
      <c r="CB3376" t="s">
        <v>3</v>
      </c>
      <c r="CE3376">
        <v>0</v>
      </c>
      <c r="CF3376">
        <v>0</v>
      </c>
      <c r="CG3376">
        <v>0</v>
      </c>
      <c r="CM3376">
        <v>0</v>
      </c>
      <c r="CN3376" t="s">
        <v>3</v>
      </c>
      <c r="CO3376">
        <v>0</v>
      </c>
      <c r="CP3376">
        <f>(P3376+Q3376+S3376)</f>
        <v>108.42</v>
      </c>
      <c r="CQ3376">
        <f>(AC3376*BC3376*AW3376)</f>
        <v>0</v>
      </c>
      <c r="CR3376">
        <f>((((ET3376)*BB3376-(EU3376)*BS3376)+AE3376*BS3376)*AV3376)</f>
        <v>0</v>
      </c>
      <c r="CS3376">
        <f>(AE3376*BS3376*AV3376)</f>
        <v>0</v>
      </c>
      <c r="CT3376">
        <f>(AF3376*BA3376*AV3376)</f>
        <v>2710.46</v>
      </c>
      <c r="CU3376">
        <f>AG3376</f>
        <v>0</v>
      </c>
      <c r="CV3376">
        <f>(AH3376*AV3376)</f>
        <v>5.84</v>
      </c>
      <c r="CW3376">
        <f>AI3376</f>
        <v>0</v>
      </c>
      <c r="CX3376">
        <f>AJ3376</f>
        <v>0</v>
      </c>
      <c r="CY3376">
        <f>((S3376*BZ3376)/100)</f>
        <v>75.894000000000005</v>
      </c>
      <c r="CZ3376">
        <f>((S3376*CA3376)/100)</f>
        <v>10.842000000000001</v>
      </c>
      <c r="DC3376" t="s">
        <v>3</v>
      </c>
      <c r="DD3376" t="s">
        <v>3</v>
      </c>
      <c r="DE3376" t="s">
        <v>3</v>
      </c>
      <c r="DF3376" t="s">
        <v>3</v>
      </c>
      <c r="DG3376" t="s">
        <v>3</v>
      </c>
      <c r="DH3376" t="s">
        <v>3</v>
      </c>
      <c r="DI3376" t="s">
        <v>3</v>
      </c>
      <c r="DJ3376" t="s">
        <v>3</v>
      </c>
      <c r="DK3376" t="s">
        <v>3</v>
      </c>
      <c r="DL3376" t="s">
        <v>3</v>
      </c>
      <c r="DM3376" t="s">
        <v>3</v>
      </c>
      <c r="DN3376">
        <v>0</v>
      </c>
      <c r="DO3376">
        <v>0</v>
      </c>
      <c r="DP3376">
        <v>1</v>
      </c>
      <c r="DQ3376">
        <v>1</v>
      </c>
      <c r="DU3376">
        <v>1010</v>
      </c>
      <c r="DV3376" t="s">
        <v>18</v>
      </c>
      <c r="DW3376" t="s">
        <v>18</v>
      </c>
      <c r="DX3376">
        <v>100</v>
      </c>
      <c r="DZ3376" t="s">
        <v>3</v>
      </c>
      <c r="EA3376" t="s">
        <v>3</v>
      </c>
      <c r="EB3376" t="s">
        <v>3</v>
      </c>
      <c r="EC3376" t="s">
        <v>3</v>
      </c>
      <c r="EE3376">
        <v>35096056</v>
      </c>
      <c r="EF3376">
        <v>1</v>
      </c>
      <c r="EG3376" t="s">
        <v>20</v>
      </c>
      <c r="EH3376">
        <v>0</v>
      </c>
      <c r="EI3376" t="s">
        <v>3</v>
      </c>
      <c r="EJ3376">
        <v>4</v>
      </c>
      <c r="EK3376">
        <v>0</v>
      </c>
      <c r="EL3376" t="s">
        <v>21</v>
      </c>
      <c r="EM3376" t="s">
        <v>22</v>
      </c>
      <c r="EO3376" t="s">
        <v>3</v>
      </c>
      <c r="EQ3376">
        <v>0</v>
      </c>
      <c r="ER3376">
        <v>2710.46</v>
      </c>
      <c r="ES3376">
        <v>0</v>
      </c>
      <c r="ET3376">
        <v>0</v>
      </c>
      <c r="EU3376">
        <v>0</v>
      </c>
      <c r="EV3376">
        <v>2710.46</v>
      </c>
      <c r="EW3376">
        <v>5.84</v>
      </c>
      <c r="EX3376">
        <v>0</v>
      </c>
      <c r="EY3376">
        <v>0</v>
      </c>
      <c r="FQ3376">
        <v>0</v>
      </c>
      <c r="FR3376">
        <v>0</v>
      </c>
      <c r="FS3376">
        <v>0</v>
      </c>
      <c r="FX3376">
        <v>70</v>
      </c>
      <c r="FY3376">
        <v>10</v>
      </c>
      <c r="GA3376" t="s">
        <v>3</v>
      </c>
      <c r="GD3376">
        <v>0</v>
      </c>
      <c r="GF3376">
        <v>-931379651</v>
      </c>
      <c r="GG3376">
        <v>2</v>
      </c>
      <c r="GH3376">
        <v>1</v>
      </c>
      <c r="GI3376">
        <v>-2</v>
      </c>
      <c r="GJ3376">
        <v>0</v>
      </c>
      <c r="GK3376">
        <f>ROUND(R3376*(R12)/100,2)</f>
        <v>0</v>
      </c>
      <c r="GL3376">
        <f>ROUND(IF(AND(BH3376=3,BI3376=3,FS3376&lt;&gt;0),P3376,0),2)</f>
        <v>0</v>
      </c>
      <c r="GM3376">
        <f>ROUND(O3376+X3376+Y3376+GK3376,2)+GX3376</f>
        <v>195.15</v>
      </c>
      <c r="GN3376">
        <f>IF(OR(BI3376=0,BI3376=1),GM3376-GX3376,0)</f>
        <v>0</v>
      </c>
      <c r="GO3376">
        <f>IF(BI3376=2,GM3376-GX3376,0)</f>
        <v>0</v>
      </c>
      <c r="GP3376">
        <f>IF(BI3376=4,GM3376-GX3376,0)</f>
        <v>195.15</v>
      </c>
      <c r="GR3376">
        <v>0</v>
      </c>
      <c r="GS3376">
        <v>3</v>
      </c>
      <c r="GT3376">
        <v>0</v>
      </c>
      <c r="GU3376" t="s">
        <v>3</v>
      </c>
      <c r="GV3376">
        <f>ROUND((GT3376),6)</f>
        <v>0</v>
      </c>
      <c r="GW3376">
        <v>1</v>
      </c>
      <c r="GX3376">
        <f>ROUND(HC3376*I3376,2)</f>
        <v>0</v>
      </c>
      <c r="HA3376">
        <v>0</v>
      </c>
      <c r="HB3376">
        <v>0</v>
      </c>
      <c r="HC3376">
        <f>GV3376*GW3376</f>
        <v>0</v>
      </c>
      <c r="HE3376" t="s">
        <v>3</v>
      </c>
      <c r="HF3376" t="s">
        <v>3</v>
      </c>
      <c r="HM3376" t="s">
        <v>3</v>
      </c>
      <c r="HN3376" t="s">
        <v>3</v>
      </c>
      <c r="HO3376" t="s">
        <v>3</v>
      </c>
      <c r="HP3376" t="s">
        <v>3</v>
      </c>
      <c r="HQ3376" t="s">
        <v>3</v>
      </c>
      <c r="HS3376">
        <v>0</v>
      </c>
      <c r="IK3376">
        <v>0</v>
      </c>
    </row>
    <row r="3377" spans="1:245" x14ac:dyDescent="0.2">
      <c r="A3377">
        <v>17</v>
      </c>
      <c r="B3377">
        <v>1</v>
      </c>
      <c r="C3377">
        <f>ROW(SmtRes!A1118)</f>
        <v>1118</v>
      </c>
      <c r="D3377">
        <f>ROW(EtalonRes!A1118)</f>
        <v>1118</v>
      </c>
      <c r="E3377" t="s">
        <v>754</v>
      </c>
      <c r="F3377" t="s">
        <v>755</v>
      </c>
      <c r="G3377" t="s">
        <v>756</v>
      </c>
      <c r="H3377" t="s">
        <v>18</v>
      </c>
      <c r="I3377">
        <f>ROUND(4/100,9)</f>
        <v>0.04</v>
      </c>
      <c r="J3377">
        <v>0</v>
      </c>
      <c r="K3377">
        <f>ROUND(4/100,9)</f>
        <v>0.04</v>
      </c>
      <c r="O3377">
        <f>ROUND(CP3377,2)</f>
        <v>898.84</v>
      </c>
      <c r="P3377">
        <f>ROUND(CQ3377*I3377,2)</f>
        <v>0</v>
      </c>
      <c r="Q3377">
        <f>ROUND(CR3377*I3377,2)</f>
        <v>0</v>
      </c>
      <c r="R3377">
        <f>ROUND(CS3377*I3377,2)</f>
        <v>0</v>
      </c>
      <c r="S3377">
        <f>ROUND(CT3377*I3377,2)</f>
        <v>898.84</v>
      </c>
      <c r="T3377">
        <f>ROUND(CU3377*I3377,2)</f>
        <v>0</v>
      </c>
      <c r="U3377">
        <f>CV3377*I3377</f>
        <v>1.3800000000000001</v>
      </c>
      <c r="V3377">
        <f>CW3377*I3377</f>
        <v>0</v>
      </c>
      <c r="W3377">
        <f>ROUND(CX3377*I3377,2)</f>
        <v>0</v>
      </c>
      <c r="X3377">
        <f>ROUND(CY3377,2)</f>
        <v>629.19000000000005</v>
      </c>
      <c r="Y3377">
        <f>ROUND(CZ3377,2)</f>
        <v>89.88</v>
      </c>
      <c r="AA3377">
        <v>35364244</v>
      </c>
      <c r="AB3377">
        <f>ROUND((AC3377+AD3377+AF3377),6)</f>
        <v>22470.89</v>
      </c>
      <c r="AC3377">
        <f>ROUND((ES3377),6)</f>
        <v>0</v>
      </c>
      <c r="AD3377">
        <f>ROUND((((ET3377)-(EU3377))+AE3377),6)</f>
        <v>0</v>
      </c>
      <c r="AE3377">
        <f>ROUND((EU3377),6)</f>
        <v>0</v>
      </c>
      <c r="AF3377">
        <f>ROUND((EV3377),6)</f>
        <v>22470.89</v>
      </c>
      <c r="AG3377">
        <f>ROUND((AP3377),6)</f>
        <v>0</v>
      </c>
      <c r="AH3377">
        <f>(EW3377)</f>
        <v>34.5</v>
      </c>
      <c r="AI3377">
        <f>(EX3377)</f>
        <v>0</v>
      </c>
      <c r="AJ3377">
        <f>(AS3377)</f>
        <v>0</v>
      </c>
      <c r="AK3377">
        <v>22470.89</v>
      </c>
      <c r="AL3377">
        <v>0</v>
      </c>
      <c r="AM3377">
        <v>0</v>
      </c>
      <c r="AN3377">
        <v>0</v>
      </c>
      <c r="AO3377">
        <v>22470.89</v>
      </c>
      <c r="AP3377">
        <v>0</v>
      </c>
      <c r="AQ3377">
        <v>34.5</v>
      </c>
      <c r="AR3377">
        <v>0</v>
      </c>
      <c r="AS3377">
        <v>0</v>
      </c>
      <c r="AT3377">
        <v>70</v>
      </c>
      <c r="AU3377">
        <v>10</v>
      </c>
      <c r="AV3377">
        <v>1</v>
      </c>
      <c r="AW3377">
        <v>1</v>
      </c>
      <c r="AZ3377">
        <v>1</v>
      </c>
      <c r="BA3377">
        <v>1</v>
      </c>
      <c r="BB3377">
        <v>1</v>
      </c>
      <c r="BC3377">
        <v>1</v>
      </c>
      <c r="BD3377" t="s">
        <v>3</v>
      </c>
      <c r="BE3377" t="s">
        <v>3</v>
      </c>
      <c r="BF3377" t="s">
        <v>3</v>
      </c>
      <c r="BG3377" t="s">
        <v>3</v>
      </c>
      <c r="BH3377">
        <v>0</v>
      </c>
      <c r="BI3377">
        <v>4</v>
      </c>
      <c r="BJ3377" t="s">
        <v>757</v>
      </c>
      <c r="BM3377">
        <v>0</v>
      </c>
      <c r="BN3377">
        <v>0</v>
      </c>
      <c r="BO3377" t="s">
        <v>3</v>
      </c>
      <c r="BP3377">
        <v>0</v>
      </c>
      <c r="BQ3377">
        <v>1</v>
      </c>
      <c r="BR3377">
        <v>0</v>
      </c>
      <c r="BS3377">
        <v>1</v>
      </c>
      <c r="BT3377">
        <v>1</v>
      </c>
      <c r="BU3377">
        <v>1</v>
      </c>
      <c r="BV3377">
        <v>1</v>
      </c>
      <c r="BW3377">
        <v>1</v>
      </c>
      <c r="BX3377">
        <v>1</v>
      </c>
      <c r="BY3377" t="s">
        <v>3</v>
      </c>
      <c r="BZ3377">
        <v>70</v>
      </c>
      <c r="CA3377">
        <v>10</v>
      </c>
      <c r="CB3377" t="s">
        <v>3</v>
      </c>
      <c r="CE3377">
        <v>0</v>
      </c>
      <c r="CF3377">
        <v>0</v>
      </c>
      <c r="CG3377">
        <v>0</v>
      </c>
      <c r="CM3377">
        <v>0</v>
      </c>
      <c r="CN3377" t="s">
        <v>3</v>
      </c>
      <c r="CO3377">
        <v>0</v>
      </c>
      <c r="CP3377">
        <f>(P3377+Q3377+S3377)</f>
        <v>898.84</v>
      </c>
      <c r="CQ3377">
        <f>(AC3377*BC3377*AW3377)</f>
        <v>0</v>
      </c>
      <c r="CR3377">
        <f>((((ET3377)*BB3377-(EU3377)*BS3377)+AE3377*BS3377)*AV3377)</f>
        <v>0</v>
      </c>
      <c r="CS3377">
        <f>(AE3377*BS3377*AV3377)</f>
        <v>0</v>
      </c>
      <c r="CT3377">
        <f>(AF3377*BA3377*AV3377)</f>
        <v>22470.89</v>
      </c>
      <c r="CU3377">
        <f>AG3377</f>
        <v>0</v>
      </c>
      <c r="CV3377">
        <f>(AH3377*AV3377)</f>
        <v>34.5</v>
      </c>
      <c r="CW3377">
        <f>AI3377</f>
        <v>0</v>
      </c>
      <c r="CX3377">
        <f>AJ3377</f>
        <v>0</v>
      </c>
      <c r="CY3377">
        <f>((S3377*BZ3377)/100)</f>
        <v>629.18799999999999</v>
      </c>
      <c r="CZ3377">
        <f>((S3377*CA3377)/100)</f>
        <v>89.884</v>
      </c>
      <c r="DC3377" t="s">
        <v>3</v>
      </c>
      <c r="DD3377" t="s">
        <v>3</v>
      </c>
      <c r="DE3377" t="s">
        <v>3</v>
      </c>
      <c r="DF3377" t="s">
        <v>3</v>
      </c>
      <c r="DG3377" t="s">
        <v>3</v>
      </c>
      <c r="DH3377" t="s">
        <v>3</v>
      </c>
      <c r="DI3377" t="s">
        <v>3</v>
      </c>
      <c r="DJ3377" t="s">
        <v>3</v>
      </c>
      <c r="DK3377" t="s">
        <v>3</v>
      </c>
      <c r="DL3377" t="s">
        <v>3</v>
      </c>
      <c r="DM3377" t="s">
        <v>3</v>
      </c>
      <c r="DN3377">
        <v>0</v>
      </c>
      <c r="DO3377">
        <v>0</v>
      </c>
      <c r="DP3377">
        <v>1</v>
      </c>
      <c r="DQ3377">
        <v>1</v>
      </c>
      <c r="DU3377">
        <v>1010</v>
      </c>
      <c r="DV3377" t="s">
        <v>18</v>
      </c>
      <c r="DW3377" t="s">
        <v>18</v>
      </c>
      <c r="DX3377">
        <v>100</v>
      </c>
      <c r="DZ3377" t="s">
        <v>3</v>
      </c>
      <c r="EA3377" t="s">
        <v>3</v>
      </c>
      <c r="EB3377" t="s">
        <v>3</v>
      </c>
      <c r="EC3377" t="s">
        <v>3</v>
      </c>
      <c r="EE3377">
        <v>35096056</v>
      </c>
      <c r="EF3377">
        <v>1</v>
      </c>
      <c r="EG3377" t="s">
        <v>20</v>
      </c>
      <c r="EH3377">
        <v>0</v>
      </c>
      <c r="EI3377" t="s">
        <v>3</v>
      </c>
      <c r="EJ3377">
        <v>4</v>
      </c>
      <c r="EK3377">
        <v>0</v>
      </c>
      <c r="EL3377" t="s">
        <v>21</v>
      </c>
      <c r="EM3377" t="s">
        <v>22</v>
      </c>
      <c r="EO3377" t="s">
        <v>3</v>
      </c>
      <c r="EQ3377">
        <v>0</v>
      </c>
      <c r="ER3377">
        <v>22470.89</v>
      </c>
      <c r="ES3377">
        <v>0</v>
      </c>
      <c r="ET3377">
        <v>0</v>
      </c>
      <c r="EU3377">
        <v>0</v>
      </c>
      <c r="EV3377">
        <v>22470.89</v>
      </c>
      <c r="EW3377">
        <v>34.5</v>
      </c>
      <c r="EX3377">
        <v>0</v>
      </c>
      <c r="EY3377">
        <v>0</v>
      </c>
      <c r="FQ3377">
        <v>0</v>
      </c>
      <c r="FR3377">
        <v>0</v>
      </c>
      <c r="FS3377">
        <v>0</v>
      </c>
      <c r="FX3377">
        <v>70</v>
      </c>
      <c r="FY3377">
        <v>10</v>
      </c>
      <c r="GA3377" t="s">
        <v>3</v>
      </c>
      <c r="GD3377">
        <v>0</v>
      </c>
      <c r="GF3377">
        <v>-1471658556</v>
      </c>
      <c r="GG3377">
        <v>2</v>
      </c>
      <c r="GH3377">
        <v>1</v>
      </c>
      <c r="GI3377">
        <v>-2</v>
      </c>
      <c r="GJ3377">
        <v>0</v>
      </c>
      <c r="GK3377">
        <f>ROUND(R3377*(R12)/100,2)</f>
        <v>0</v>
      </c>
      <c r="GL3377">
        <f>ROUND(IF(AND(BH3377=3,BI3377=3,FS3377&lt;&gt;0),P3377,0),2)</f>
        <v>0</v>
      </c>
      <c r="GM3377">
        <f>ROUND(O3377+X3377+Y3377+GK3377,2)+GX3377</f>
        <v>1617.91</v>
      </c>
      <c r="GN3377">
        <f>IF(OR(BI3377=0,BI3377=1),GM3377-GX3377,0)</f>
        <v>0</v>
      </c>
      <c r="GO3377">
        <f>IF(BI3377=2,GM3377-GX3377,0)</f>
        <v>0</v>
      </c>
      <c r="GP3377">
        <f>IF(BI3377=4,GM3377-GX3377,0)</f>
        <v>1617.91</v>
      </c>
      <c r="GR3377">
        <v>0</v>
      </c>
      <c r="GS3377">
        <v>3</v>
      </c>
      <c r="GT3377">
        <v>0</v>
      </c>
      <c r="GU3377" t="s">
        <v>3</v>
      </c>
      <c r="GV3377">
        <f>ROUND((GT3377),6)</f>
        <v>0</v>
      </c>
      <c r="GW3377">
        <v>1</v>
      </c>
      <c r="GX3377">
        <f>ROUND(HC3377*I3377,2)</f>
        <v>0</v>
      </c>
      <c r="HA3377">
        <v>0</v>
      </c>
      <c r="HB3377">
        <v>0</v>
      </c>
      <c r="HC3377">
        <f>GV3377*GW3377</f>
        <v>0</v>
      </c>
      <c r="HE3377" t="s">
        <v>3</v>
      </c>
      <c r="HF3377" t="s">
        <v>3</v>
      </c>
      <c r="HM3377" t="s">
        <v>3</v>
      </c>
      <c r="HN3377" t="s">
        <v>3</v>
      </c>
      <c r="HO3377" t="s">
        <v>3</v>
      </c>
      <c r="HP3377" t="s">
        <v>3</v>
      </c>
      <c r="HQ3377" t="s">
        <v>3</v>
      </c>
      <c r="HS3377">
        <v>0</v>
      </c>
      <c r="IK3377">
        <v>0</v>
      </c>
    </row>
    <row r="3379" spans="1:245" x14ac:dyDescent="0.2">
      <c r="A3379">
        <v>51</v>
      </c>
      <c r="B3379">
        <f>B3372</f>
        <v>1</v>
      </c>
      <c r="C3379">
        <f>A3372</f>
        <v>4</v>
      </c>
      <c r="D3379">
        <f>ROW(A3372)</f>
        <v>3372</v>
      </c>
      <c r="F3379" t="str">
        <f>IF(F3372&lt;&gt;"",F3372,"")</f>
        <v>Новый раздел</v>
      </c>
      <c r="G3379" t="str">
        <f>IF(G3372&lt;&gt;"",G3372,"")</f>
        <v>Помещение 329 Коридор</v>
      </c>
      <c r="H3379">
        <v>0</v>
      </c>
      <c r="O3379">
        <f t="shared" ref="O3379:T3379" si="2552">ROUND(AB3379,2)</f>
        <v>1007.26</v>
      </c>
      <c r="P3379">
        <f t="shared" si="2552"/>
        <v>0</v>
      </c>
      <c r="Q3379">
        <f t="shared" si="2552"/>
        <v>0</v>
      </c>
      <c r="R3379">
        <f t="shared" si="2552"/>
        <v>0</v>
      </c>
      <c r="S3379">
        <f t="shared" si="2552"/>
        <v>1007.26</v>
      </c>
      <c r="T3379">
        <f t="shared" si="2552"/>
        <v>0</v>
      </c>
      <c r="U3379">
        <f>AH3379</f>
        <v>1.6136000000000001</v>
      </c>
      <c r="V3379">
        <f>AI3379</f>
        <v>0</v>
      </c>
      <c r="W3379">
        <f>ROUND(AJ3379,2)</f>
        <v>0</v>
      </c>
      <c r="X3379">
        <f>ROUND(AK3379,2)</f>
        <v>705.08</v>
      </c>
      <c r="Y3379">
        <f>ROUND(AL3379,2)</f>
        <v>100.72</v>
      </c>
      <c r="AB3379">
        <f>ROUND(SUMIF(AA3376:AA3377,"=35364244",O3376:O3377),2)</f>
        <v>1007.26</v>
      </c>
      <c r="AC3379">
        <f>ROUND(SUMIF(AA3376:AA3377,"=35364244",P3376:P3377),2)</f>
        <v>0</v>
      </c>
      <c r="AD3379">
        <f>ROUND(SUMIF(AA3376:AA3377,"=35364244",Q3376:Q3377),2)</f>
        <v>0</v>
      </c>
      <c r="AE3379">
        <f>ROUND(SUMIF(AA3376:AA3377,"=35364244",R3376:R3377),2)</f>
        <v>0</v>
      </c>
      <c r="AF3379">
        <f>ROUND(SUMIF(AA3376:AA3377,"=35364244",S3376:S3377),2)</f>
        <v>1007.26</v>
      </c>
      <c r="AG3379">
        <f>ROUND(SUMIF(AA3376:AA3377,"=35364244",T3376:T3377),2)</f>
        <v>0</v>
      </c>
      <c r="AH3379">
        <f>SUMIF(AA3376:AA3377,"=35364244",U3376:U3377)</f>
        <v>1.6136000000000001</v>
      </c>
      <c r="AI3379">
        <f>SUMIF(AA3376:AA3377,"=35364244",V3376:V3377)</f>
        <v>0</v>
      </c>
      <c r="AJ3379">
        <f>ROUND(SUMIF(AA3376:AA3377,"=35364244",W3376:W3377),2)</f>
        <v>0</v>
      </c>
      <c r="AK3379">
        <f>ROUND(SUMIF(AA3376:AA3377,"=35364244",X3376:X3377),2)</f>
        <v>705.08</v>
      </c>
      <c r="AL3379">
        <f>ROUND(SUMIF(AA3376:AA3377,"=35364244",Y3376:Y3377),2)</f>
        <v>100.72</v>
      </c>
      <c r="AO3379">
        <f t="shared" ref="AO3379:BD3379" si="2553">ROUND(BX3379,2)</f>
        <v>0</v>
      </c>
      <c r="AP3379">
        <f t="shared" si="2553"/>
        <v>0</v>
      </c>
      <c r="AQ3379">
        <f t="shared" si="2553"/>
        <v>0</v>
      </c>
      <c r="AR3379">
        <f t="shared" si="2553"/>
        <v>1813.06</v>
      </c>
      <c r="AS3379">
        <f t="shared" si="2553"/>
        <v>0</v>
      </c>
      <c r="AT3379">
        <f t="shared" si="2553"/>
        <v>0</v>
      </c>
      <c r="AU3379">
        <f t="shared" si="2553"/>
        <v>1813.06</v>
      </c>
      <c r="AV3379">
        <f t="shared" si="2553"/>
        <v>0</v>
      </c>
      <c r="AW3379">
        <f t="shared" si="2553"/>
        <v>0</v>
      </c>
      <c r="AX3379">
        <f t="shared" si="2553"/>
        <v>0</v>
      </c>
      <c r="AY3379">
        <f t="shared" si="2553"/>
        <v>0</v>
      </c>
      <c r="AZ3379">
        <f t="shared" si="2553"/>
        <v>0</v>
      </c>
      <c r="BA3379">
        <f t="shared" si="2553"/>
        <v>0</v>
      </c>
      <c r="BB3379">
        <f t="shared" si="2553"/>
        <v>0</v>
      </c>
      <c r="BC3379">
        <f t="shared" si="2553"/>
        <v>0</v>
      </c>
      <c r="BD3379">
        <f t="shared" si="2553"/>
        <v>0</v>
      </c>
      <c r="BX3379">
        <f>ROUND(SUMIF(AA3376:AA3377,"=35364244",FQ3376:FQ3377),2)</f>
        <v>0</v>
      </c>
      <c r="BY3379">
        <f>ROUND(SUMIF(AA3376:AA3377,"=35364244",FR3376:FR3377),2)</f>
        <v>0</v>
      </c>
      <c r="BZ3379">
        <f>ROUND(SUMIF(AA3376:AA3377,"=35364244",GL3376:GL3377),2)</f>
        <v>0</v>
      </c>
      <c r="CA3379">
        <f>ROUND(SUMIF(AA3376:AA3377,"=35364244",GM3376:GM3377),2)</f>
        <v>1813.06</v>
      </c>
      <c r="CB3379">
        <f>ROUND(SUMIF(AA3376:AA3377,"=35364244",GN3376:GN3377),2)</f>
        <v>0</v>
      </c>
      <c r="CC3379">
        <f>ROUND(SUMIF(AA3376:AA3377,"=35364244",GO3376:GO3377),2)</f>
        <v>0</v>
      </c>
      <c r="CD3379">
        <f>ROUND(SUMIF(AA3376:AA3377,"=35364244",GP3376:GP3377),2)</f>
        <v>1813.06</v>
      </c>
      <c r="CE3379">
        <f>AC3379-BX3379</f>
        <v>0</v>
      </c>
      <c r="CF3379">
        <f>AC3379-BY3379</f>
        <v>0</v>
      </c>
      <c r="CG3379">
        <f>BX3379-BZ3379</f>
        <v>0</v>
      </c>
      <c r="CH3379">
        <f>AC3379-BX3379-BY3379+BZ3379</f>
        <v>0</v>
      </c>
      <c r="CI3379">
        <f>BY3379-BZ3379</f>
        <v>0</v>
      </c>
      <c r="CJ3379">
        <f>ROUND(SUMIF(AA3376:AA3377,"=35364244",GX3376:GX3377),2)</f>
        <v>0</v>
      </c>
      <c r="CK3379">
        <f>ROUND(SUMIF(AA3376:AA3377,"=35364244",GY3376:GY3377),2)</f>
        <v>0</v>
      </c>
      <c r="CL3379">
        <f>ROUND(SUMIF(AA3376:AA3377,"=35364244",GZ3376:GZ3377),2)</f>
        <v>0</v>
      </c>
      <c r="CM3379">
        <f>ROUND(SUMIF(AA3376:AA3377,"=35364244",HD3376:HD3377),2)</f>
        <v>0</v>
      </c>
      <c r="GX3379">
        <v>0</v>
      </c>
    </row>
    <row r="3381" spans="1:245" x14ac:dyDescent="0.2">
      <c r="A3381">
        <v>50</v>
      </c>
      <c r="B3381">
        <v>0</v>
      </c>
      <c r="C3381">
        <v>0</v>
      </c>
      <c r="D3381">
        <v>1</v>
      </c>
      <c r="E3381">
        <v>201</v>
      </c>
      <c r="F3381">
        <f>ROUND(Source!O3379,O3381)</f>
        <v>1007.26</v>
      </c>
      <c r="G3381" t="s">
        <v>66</v>
      </c>
      <c r="H3381" t="s">
        <v>67</v>
      </c>
      <c r="K3381">
        <v>201</v>
      </c>
      <c r="L3381">
        <v>1</v>
      </c>
      <c r="M3381">
        <v>3</v>
      </c>
      <c r="N3381" t="s">
        <v>3</v>
      </c>
      <c r="O3381">
        <v>2</v>
      </c>
      <c r="W3381">
        <v>1007.26</v>
      </c>
      <c r="X3381">
        <v>1</v>
      </c>
      <c r="Y3381">
        <v>1007.26</v>
      </c>
    </row>
    <row r="3382" spans="1:245" x14ac:dyDescent="0.2">
      <c r="A3382">
        <v>50</v>
      </c>
      <c r="B3382">
        <v>0</v>
      </c>
      <c r="C3382">
        <v>0</v>
      </c>
      <c r="D3382">
        <v>1</v>
      </c>
      <c r="E3382">
        <v>202</v>
      </c>
      <c r="F3382">
        <f>ROUND(Source!P3379,O3382)</f>
        <v>0</v>
      </c>
      <c r="G3382" t="s">
        <v>68</v>
      </c>
      <c r="H3382" t="s">
        <v>69</v>
      </c>
      <c r="K3382">
        <v>202</v>
      </c>
      <c r="L3382">
        <v>2</v>
      </c>
      <c r="M3382">
        <v>3</v>
      </c>
      <c r="N3382" t="s">
        <v>3</v>
      </c>
      <c r="O3382">
        <v>2</v>
      </c>
      <c r="W3382">
        <v>0</v>
      </c>
      <c r="X3382">
        <v>1</v>
      </c>
      <c r="Y3382">
        <v>0</v>
      </c>
    </row>
    <row r="3383" spans="1:245" x14ac:dyDescent="0.2">
      <c r="A3383">
        <v>50</v>
      </c>
      <c r="B3383">
        <v>0</v>
      </c>
      <c r="C3383">
        <v>0</v>
      </c>
      <c r="D3383">
        <v>1</v>
      </c>
      <c r="E3383">
        <v>222</v>
      </c>
      <c r="F3383">
        <f>ROUND(Source!AO3379,O3383)</f>
        <v>0</v>
      </c>
      <c r="G3383" t="s">
        <v>70</v>
      </c>
      <c r="H3383" t="s">
        <v>71</v>
      </c>
      <c r="K3383">
        <v>222</v>
      </c>
      <c r="L3383">
        <v>3</v>
      </c>
      <c r="M3383">
        <v>3</v>
      </c>
      <c r="N3383" t="s">
        <v>3</v>
      </c>
      <c r="O3383">
        <v>2</v>
      </c>
      <c r="W3383">
        <v>0</v>
      </c>
      <c r="X3383">
        <v>1</v>
      </c>
      <c r="Y3383">
        <v>0</v>
      </c>
    </row>
    <row r="3384" spans="1:245" x14ac:dyDescent="0.2">
      <c r="A3384">
        <v>50</v>
      </c>
      <c r="B3384">
        <v>0</v>
      </c>
      <c r="C3384">
        <v>0</v>
      </c>
      <c r="D3384">
        <v>1</v>
      </c>
      <c r="E3384">
        <v>225</v>
      </c>
      <c r="F3384">
        <f>ROUND(Source!AV3379,O3384)</f>
        <v>0</v>
      </c>
      <c r="G3384" t="s">
        <v>72</v>
      </c>
      <c r="H3384" t="s">
        <v>73</v>
      </c>
      <c r="K3384">
        <v>225</v>
      </c>
      <c r="L3384">
        <v>4</v>
      </c>
      <c r="M3384">
        <v>3</v>
      </c>
      <c r="N3384" t="s">
        <v>3</v>
      </c>
      <c r="O3384">
        <v>2</v>
      </c>
      <c r="W3384">
        <v>0</v>
      </c>
      <c r="X3384">
        <v>1</v>
      </c>
      <c r="Y3384">
        <v>0</v>
      </c>
    </row>
    <row r="3385" spans="1:245" x14ac:dyDescent="0.2">
      <c r="A3385">
        <v>50</v>
      </c>
      <c r="B3385">
        <v>0</v>
      </c>
      <c r="C3385">
        <v>0</v>
      </c>
      <c r="D3385">
        <v>1</v>
      </c>
      <c r="E3385">
        <v>226</v>
      </c>
      <c r="F3385">
        <f>ROUND(Source!AW3379,O3385)</f>
        <v>0</v>
      </c>
      <c r="G3385" t="s">
        <v>74</v>
      </c>
      <c r="H3385" t="s">
        <v>75</v>
      </c>
      <c r="K3385">
        <v>226</v>
      </c>
      <c r="L3385">
        <v>5</v>
      </c>
      <c r="M3385">
        <v>3</v>
      </c>
      <c r="N3385" t="s">
        <v>3</v>
      </c>
      <c r="O3385">
        <v>2</v>
      </c>
      <c r="W3385">
        <v>0</v>
      </c>
      <c r="X3385">
        <v>1</v>
      </c>
      <c r="Y3385">
        <v>0</v>
      </c>
    </row>
    <row r="3386" spans="1:245" x14ac:dyDescent="0.2">
      <c r="A3386">
        <v>50</v>
      </c>
      <c r="B3386">
        <v>0</v>
      </c>
      <c r="C3386">
        <v>0</v>
      </c>
      <c r="D3386">
        <v>1</v>
      </c>
      <c r="E3386">
        <v>227</v>
      </c>
      <c r="F3386">
        <f>ROUND(Source!AX3379,O3386)</f>
        <v>0</v>
      </c>
      <c r="G3386" t="s">
        <v>76</v>
      </c>
      <c r="H3386" t="s">
        <v>77</v>
      </c>
      <c r="K3386">
        <v>227</v>
      </c>
      <c r="L3386">
        <v>6</v>
      </c>
      <c r="M3386">
        <v>3</v>
      </c>
      <c r="N3386" t="s">
        <v>3</v>
      </c>
      <c r="O3386">
        <v>2</v>
      </c>
      <c r="W3386">
        <v>0</v>
      </c>
      <c r="X3386">
        <v>1</v>
      </c>
      <c r="Y3386">
        <v>0</v>
      </c>
    </row>
    <row r="3387" spans="1:245" x14ac:dyDescent="0.2">
      <c r="A3387">
        <v>50</v>
      </c>
      <c r="B3387">
        <v>0</v>
      </c>
      <c r="C3387">
        <v>0</v>
      </c>
      <c r="D3387">
        <v>1</v>
      </c>
      <c r="E3387">
        <v>228</v>
      </c>
      <c r="F3387">
        <f>ROUND(Source!AY3379,O3387)</f>
        <v>0</v>
      </c>
      <c r="G3387" t="s">
        <v>78</v>
      </c>
      <c r="H3387" t="s">
        <v>79</v>
      </c>
      <c r="K3387">
        <v>228</v>
      </c>
      <c r="L3387">
        <v>7</v>
      </c>
      <c r="M3387">
        <v>3</v>
      </c>
      <c r="N3387" t="s">
        <v>3</v>
      </c>
      <c r="O3387">
        <v>2</v>
      </c>
      <c r="W3387">
        <v>0</v>
      </c>
      <c r="X3387">
        <v>1</v>
      </c>
      <c r="Y3387">
        <v>0</v>
      </c>
    </row>
    <row r="3388" spans="1:245" x14ac:dyDescent="0.2">
      <c r="A3388">
        <v>50</v>
      </c>
      <c r="B3388">
        <v>0</v>
      </c>
      <c r="C3388">
        <v>0</v>
      </c>
      <c r="D3388">
        <v>1</v>
      </c>
      <c r="E3388">
        <v>216</v>
      </c>
      <c r="F3388">
        <f>ROUND(Source!AP3379,O3388)</f>
        <v>0</v>
      </c>
      <c r="G3388" t="s">
        <v>80</v>
      </c>
      <c r="H3388" t="s">
        <v>81</v>
      </c>
      <c r="K3388">
        <v>216</v>
      </c>
      <c r="L3388">
        <v>8</v>
      </c>
      <c r="M3388">
        <v>3</v>
      </c>
      <c r="N3388" t="s">
        <v>3</v>
      </c>
      <c r="O3388">
        <v>2</v>
      </c>
      <c r="W3388">
        <v>0</v>
      </c>
      <c r="X3388">
        <v>1</v>
      </c>
      <c r="Y3388">
        <v>0</v>
      </c>
    </row>
    <row r="3389" spans="1:245" x14ac:dyDescent="0.2">
      <c r="A3389">
        <v>50</v>
      </c>
      <c r="B3389">
        <v>0</v>
      </c>
      <c r="C3389">
        <v>0</v>
      </c>
      <c r="D3389">
        <v>1</v>
      </c>
      <c r="E3389">
        <v>223</v>
      </c>
      <c r="F3389">
        <f>ROUND(Source!AQ3379,O3389)</f>
        <v>0</v>
      </c>
      <c r="G3389" t="s">
        <v>82</v>
      </c>
      <c r="H3389" t="s">
        <v>83</v>
      </c>
      <c r="K3389">
        <v>223</v>
      </c>
      <c r="L3389">
        <v>9</v>
      </c>
      <c r="M3389">
        <v>3</v>
      </c>
      <c r="N3389" t="s">
        <v>3</v>
      </c>
      <c r="O3389">
        <v>2</v>
      </c>
      <c r="W3389">
        <v>0</v>
      </c>
      <c r="X3389">
        <v>1</v>
      </c>
      <c r="Y3389">
        <v>0</v>
      </c>
    </row>
    <row r="3390" spans="1:245" x14ac:dyDescent="0.2">
      <c r="A3390">
        <v>50</v>
      </c>
      <c r="B3390">
        <v>0</v>
      </c>
      <c r="C3390">
        <v>0</v>
      </c>
      <c r="D3390">
        <v>1</v>
      </c>
      <c r="E3390">
        <v>229</v>
      </c>
      <c r="F3390">
        <f>ROUND(Source!AZ3379,O3390)</f>
        <v>0</v>
      </c>
      <c r="G3390" t="s">
        <v>84</v>
      </c>
      <c r="H3390" t="s">
        <v>85</v>
      </c>
      <c r="K3390">
        <v>229</v>
      </c>
      <c r="L3390">
        <v>10</v>
      </c>
      <c r="M3390">
        <v>3</v>
      </c>
      <c r="N3390" t="s">
        <v>3</v>
      </c>
      <c r="O3390">
        <v>2</v>
      </c>
      <c r="W3390">
        <v>0</v>
      </c>
      <c r="X3390">
        <v>1</v>
      </c>
      <c r="Y3390">
        <v>0</v>
      </c>
    </row>
    <row r="3391" spans="1:245" x14ac:dyDescent="0.2">
      <c r="A3391">
        <v>50</v>
      </c>
      <c r="B3391">
        <v>0</v>
      </c>
      <c r="C3391">
        <v>0</v>
      </c>
      <c r="D3391">
        <v>1</v>
      </c>
      <c r="E3391">
        <v>203</v>
      </c>
      <c r="F3391">
        <f>ROUND(Source!Q3379,O3391)</f>
        <v>0</v>
      </c>
      <c r="G3391" t="s">
        <v>86</v>
      </c>
      <c r="H3391" t="s">
        <v>87</v>
      </c>
      <c r="K3391">
        <v>203</v>
      </c>
      <c r="L3391">
        <v>11</v>
      </c>
      <c r="M3391">
        <v>3</v>
      </c>
      <c r="N3391" t="s">
        <v>3</v>
      </c>
      <c r="O3391">
        <v>2</v>
      </c>
      <c r="W3391">
        <v>0</v>
      </c>
      <c r="X3391">
        <v>1</v>
      </c>
      <c r="Y3391">
        <v>0</v>
      </c>
    </row>
    <row r="3392" spans="1:245" x14ac:dyDescent="0.2">
      <c r="A3392">
        <v>50</v>
      </c>
      <c r="B3392">
        <v>0</v>
      </c>
      <c r="C3392">
        <v>0</v>
      </c>
      <c r="D3392">
        <v>1</v>
      </c>
      <c r="E3392">
        <v>231</v>
      </c>
      <c r="F3392">
        <f>ROUND(Source!BB3379,O3392)</f>
        <v>0</v>
      </c>
      <c r="G3392" t="s">
        <v>88</v>
      </c>
      <c r="H3392" t="s">
        <v>89</v>
      </c>
      <c r="K3392">
        <v>231</v>
      </c>
      <c r="L3392">
        <v>12</v>
      </c>
      <c r="M3392">
        <v>3</v>
      </c>
      <c r="N3392" t="s">
        <v>3</v>
      </c>
      <c r="O3392">
        <v>2</v>
      </c>
      <c r="W3392">
        <v>0</v>
      </c>
      <c r="X3392">
        <v>1</v>
      </c>
      <c r="Y3392">
        <v>0</v>
      </c>
    </row>
    <row r="3393" spans="1:25" x14ac:dyDescent="0.2">
      <c r="A3393">
        <v>50</v>
      </c>
      <c r="B3393">
        <v>0</v>
      </c>
      <c r="C3393">
        <v>0</v>
      </c>
      <c r="D3393">
        <v>1</v>
      </c>
      <c r="E3393">
        <v>204</v>
      </c>
      <c r="F3393">
        <f>ROUND(Source!R3379,O3393)</f>
        <v>0</v>
      </c>
      <c r="G3393" t="s">
        <v>90</v>
      </c>
      <c r="H3393" t="s">
        <v>91</v>
      </c>
      <c r="K3393">
        <v>204</v>
      </c>
      <c r="L3393">
        <v>13</v>
      </c>
      <c r="M3393">
        <v>3</v>
      </c>
      <c r="N3393" t="s">
        <v>3</v>
      </c>
      <c r="O3393">
        <v>2</v>
      </c>
      <c r="W3393">
        <v>0</v>
      </c>
      <c r="X3393">
        <v>1</v>
      </c>
      <c r="Y3393">
        <v>0</v>
      </c>
    </row>
    <row r="3394" spans="1:25" x14ac:dyDescent="0.2">
      <c r="A3394">
        <v>50</v>
      </c>
      <c r="B3394">
        <v>0</v>
      </c>
      <c r="C3394">
        <v>0</v>
      </c>
      <c r="D3394">
        <v>1</v>
      </c>
      <c r="E3394">
        <v>205</v>
      </c>
      <c r="F3394">
        <f>ROUND(Source!S3379,O3394)</f>
        <v>1007.26</v>
      </c>
      <c r="G3394" t="s">
        <v>92</v>
      </c>
      <c r="H3394" t="s">
        <v>93</v>
      </c>
      <c r="K3394">
        <v>205</v>
      </c>
      <c r="L3394">
        <v>14</v>
      </c>
      <c r="M3394">
        <v>3</v>
      </c>
      <c r="N3394" t="s">
        <v>3</v>
      </c>
      <c r="O3394">
        <v>2</v>
      </c>
      <c r="W3394">
        <v>1007.26</v>
      </c>
      <c r="X3394">
        <v>1</v>
      </c>
      <c r="Y3394">
        <v>1007.26</v>
      </c>
    </row>
    <row r="3395" spans="1:25" x14ac:dyDescent="0.2">
      <c r="A3395">
        <v>50</v>
      </c>
      <c r="B3395">
        <v>0</v>
      </c>
      <c r="C3395">
        <v>0</v>
      </c>
      <c r="D3395">
        <v>1</v>
      </c>
      <c r="E3395">
        <v>232</v>
      </c>
      <c r="F3395">
        <f>ROUND(Source!BC3379,O3395)</f>
        <v>0</v>
      </c>
      <c r="G3395" t="s">
        <v>94</v>
      </c>
      <c r="H3395" t="s">
        <v>95</v>
      </c>
      <c r="K3395">
        <v>232</v>
      </c>
      <c r="L3395">
        <v>15</v>
      </c>
      <c r="M3395">
        <v>3</v>
      </c>
      <c r="N3395" t="s">
        <v>3</v>
      </c>
      <c r="O3395">
        <v>2</v>
      </c>
      <c r="W3395">
        <v>0</v>
      </c>
      <c r="X3395">
        <v>1</v>
      </c>
      <c r="Y3395">
        <v>0</v>
      </c>
    </row>
    <row r="3396" spans="1:25" x14ac:dyDescent="0.2">
      <c r="A3396">
        <v>50</v>
      </c>
      <c r="B3396">
        <v>0</v>
      </c>
      <c r="C3396">
        <v>0</v>
      </c>
      <c r="D3396">
        <v>1</v>
      </c>
      <c r="E3396">
        <v>214</v>
      </c>
      <c r="F3396">
        <f>ROUND(Source!AS3379,O3396)</f>
        <v>0</v>
      </c>
      <c r="G3396" t="s">
        <v>96</v>
      </c>
      <c r="H3396" t="s">
        <v>97</v>
      </c>
      <c r="K3396">
        <v>214</v>
      </c>
      <c r="L3396">
        <v>16</v>
      </c>
      <c r="M3396">
        <v>3</v>
      </c>
      <c r="N3396" t="s">
        <v>3</v>
      </c>
      <c r="O3396">
        <v>2</v>
      </c>
      <c r="W3396">
        <v>0</v>
      </c>
      <c r="X3396">
        <v>1</v>
      </c>
      <c r="Y3396">
        <v>0</v>
      </c>
    </row>
    <row r="3397" spans="1:25" x14ac:dyDescent="0.2">
      <c r="A3397">
        <v>50</v>
      </c>
      <c r="B3397">
        <v>0</v>
      </c>
      <c r="C3397">
        <v>0</v>
      </c>
      <c r="D3397">
        <v>1</v>
      </c>
      <c r="E3397">
        <v>215</v>
      </c>
      <c r="F3397">
        <f>ROUND(Source!AT3379,O3397)</f>
        <v>0</v>
      </c>
      <c r="G3397" t="s">
        <v>98</v>
      </c>
      <c r="H3397" t="s">
        <v>99</v>
      </c>
      <c r="K3397">
        <v>215</v>
      </c>
      <c r="L3397">
        <v>17</v>
      </c>
      <c r="M3397">
        <v>3</v>
      </c>
      <c r="N3397" t="s">
        <v>3</v>
      </c>
      <c r="O3397">
        <v>2</v>
      </c>
      <c r="W3397">
        <v>0</v>
      </c>
      <c r="X3397">
        <v>1</v>
      </c>
      <c r="Y3397">
        <v>0</v>
      </c>
    </row>
    <row r="3398" spans="1:25" x14ac:dyDescent="0.2">
      <c r="A3398">
        <v>50</v>
      </c>
      <c r="B3398">
        <v>0</v>
      </c>
      <c r="C3398">
        <v>0</v>
      </c>
      <c r="D3398">
        <v>1</v>
      </c>
      <c r="E3398">
        <v>217</v>
      </c>
      <c r="F3398">
        <f>ROUND(Source!AU3379,O3398)</f>
        <v>1813.06</v>
      </c>
      <c r="G3398" t="s">
        <v>100</v>
      </c>
      <c r="H3398" t="s">
        <v>101</v>
      </c>
      <c r="K3398">
        <v>217</v>
      </c>
      <c r="L3398">
        <v>18</v>
      </c>
      <c r="M3398">
        <v>3</v>
      </c>
      <c r="N3398" t="s">
        <v>3</v>
      </c>
      <c r="O3398">
        <v>2</v>
      </c>
      <c r="W3398">
        <v>1813.06</v>
      </c>
      <c r="X3398">
        <v>1</v>
      </c>
      <c r="Y3398">
        <v>1813.06</v>
      </c>
    </row>
    <row r="3399" spans="1:25" x14ac:dyDescent="0.2">
      <c r="A3399">
        <v>50</v>
      </c>
      <c r="B3399">
        <v>0</v>
      </c>
      <c r="C3399">
        <v>0</v>
      </c>
      <c r="D3399">
        <v>1</v>
      </c>
      <c r="E3399">
        <v>230</v>
      </c>
      <c r="F3399">
        <f>ROUND(Source!BA3379,O3399)</f>
        <v>0</v>
      </c>
      <c r="G3399" t="s">
        <v>102</v>
      </c>
      <c r="H3399" t="s">
        <v>103</v>
      </c>
      <c r="K3399">
        <v>230</v>
      </c>
      <c r="L3399">
        <v>19</v>
      </c>
      <c r="M3399">
        <v>3</v>
      </c>
      <c r="N3399" t="s">
        <v>3</v>
      </c>
      <c r="O3399">
        <v>2</v>
      </c>
      <c r="W3399">
        <v>0</v>
      </c>
      <c r="X3399">
        <v>1</v>
      </c>
      <c r="Y3399">
        <v>0</v>
      </c>
    </row>
    <row r="3400" spans="1:25" x14ac:dyDescent="0.2">
      <c r="A3400">
        <v>50</v>
      </c>
      <c r="B3400">
        <v>0</v>
      </c>
      <c r="C3400">
        <v>0</v>
      </c>
      <c r="D3400">
        <v>1</v>
      </c>
      <c r="E3400">
        <v>206</v>
      </c>
      <c r="F3400">
        <f>ROUND(Source!T3379,O3400)</f>
        <v>0</v>
      </c>
      <c r="G3400" t="s">
        <v>104</v>
      </c>
      <c r="H3400" t="s">
        <v>105</v>
      </c>
      <c r="K3400">
        <v>206</v>
      </c>
      <c r="L3400">
        <v>20</v>
      </c>
      <c r="M3400">
        <v>3</v>
      </c>
      <c r="N3400" t="s">
        <v>3</v>
      </c>
      <c r="O3400">
        <v>2</v>
      </c>
      <c r="W3400">
        <v>0</v>
      </c>
      <c r="X3400">
        <v>1</v>
      </c>
      <c r="Y3400">
        <v>0</v>
      </c>
    </row>
    <row r="3401" spans="1:25" x14ac:dyDescent="0.2">
      <c r="A3401">
        <v>50</v>
      </c>
      <c r="B3401">
        <v>0</v>
      </c>
      <c r="C3401">
        <v>0</v>
      </c>
      <c r="D3401">
        <v>1</v>
      </c>
      <c r="E3401">
        <v>207</v>
      </c>
      <c r="F3401">
        <f>Source!U3379</f>
        <v>1.6136000000000001</v>
      </c>
      <c r="G3401" t="s">
        <v>106</v>
      </c>
      <c r="H3401" t="s">
        <v>107</v>
      </c>
      <c r="K3401">
        <v>207</v>
      </c>
      <c r="L3401">
        <v>21</v>
      </c>
      <c r="M3401">
        <v>3</v>
      </c>
      <c r="N3401" t="s">
        <v>3</v>
      </c>
      <c r="O3401">
        <v>-1</v>
      </c>
      <c r="W3401">
        <v>1.6135999999999999</v>
      </c>
      <c r="X3401">
        <v>1</v>
      </c>
      <c r="Y3401">
        <v>1.6135999999999999</v>
      </c>
    </row>
    <row r="3402" spans="1:25" x14ac:dyDescent="0.2">
      <c r="A3402">
        <v>50</v>
      </c>
      <c r="B3402">
        <v>0</v>
      </c>
      <c r="C3402">
        <v>0</v>
      </c>
      <c r="D3402">
        <v>1</v>
      </c>
      <c r="E3402">
        <v>208</v>
      </c>
      <c r="F3402">
        <f>Source!V3379</f>
        <v>0</v>
      </c>
      <c r="G3402" t="s">
        <v>108</v>
      </c>
      <c r="H3402" t="s">
        <v>109</v>
      </c>
      <c r="K3402">
        <v>208</v>
      </c>
      <c r="L3402">
        <v>22</v>
      </c>
      <c r="M3402">
        <v>3</v>
      </c>
      <c r="N3402" t="s">
        <v>3</v>
      </c>
      <c r="O3402">
        <v>-1</v>
      </c>
      <c r="W3402">
        <v>0</v>
      </c>
      <c r="X3402">
        <v>1</v>
      </c>
      <c r="Y3402">
        <v>0</v>
      </c>
    </row>
    <row r="3403" spans="1:25" x14ac:dyDescent="0.2">
      <c r="A3403">
        <v>50</v>
      </c>
      <c r="B3403">
        <v>0</v>
      </c>
      <c r="C3403">
        <v>0</v>
      </c>
      <c r="D3403">
        <v>1</v>
      </c>
      <c r="E3403">
        <v>209</v>
      </c>
      <c r="F3403">
        <f>ROUND(Source!W3379,O3403)</f>
        <v>0</v>
      </c>
      <c r="G3403" t="s">
        <v>110</v>
      </c>
      <c r="H3403" t="s">
        <v>111</v>
      </c>
      <c r="K3403">
        <v>209</v>
      </c>
      <c r="L3403">
        <v>23</v>
      </c>
      <c r="M3403">
        <v>3</v>
      </c>
      <c r="N3403" t="s">
        <v>3</v>
      </c>
      <c r="O3403">
        <v>2</v>
      </c>
      <c r="W3403">
        <v>0</v>
      </c>
      <c r="X3403">
        <v>1</v>
      </c>
      <c r="Y3403">
        <v>0</v>
      </c>
    </row>
    <row r="3404" spans="1:25" x14ac:dyDescent="0.2">
      <c r="A3404">
        <v>50</v>
      </c>
      <c r="B3404">
        <v>0</v>
      </c>
      <c r="C3404">
        <v>0</v>
      </c>
      <c r="D3404">
        <v>1</v>
      </c>
      <c r="E3404">
        <v>233</v>
      </c>
      <c r="F3404">
        <f>ROUND(Source!BD3379,O3404)</f>
        <v>0</v>
      </c>
      <c r="G3404" t="s">
        <v>112</v>
      </c>
      <c r="H3404" t="s">
        <v>113</v>
      </c>
      <c r="K3404">
        <v>233</v>
      </c>
      <c r="L3404">
        <v>24</v>
      </c>
      <c r="M3404">
        <v>3</v>
      </c>
      <c r="N3404" t="s">
        <v>3</v>
      </c>
      <c r="O3404">
        <v>2</v>
      </c>
      <c r="W3404">
        <v>0</v>
      </c>
      <c r="X3404">
        <v>1</v>
      </c>
      <c r="Y3404">
        <v>0</v>
      </c>
    </row>
    <row r="3405" spans="1:25" x14ac:dyDescent="0.2">
      <c r="A3405">
        <v>50</v>
      </c>
      <c r="B3405">
        <v>0</v>
      </c>
      <c r="C3405">
        <v>0</v>
      </c>
      <c r="D3405">
        <v>1</v>
      </c>
      <c r="E3405">
        <v>210</v>
      </c>
      <c r="F3405">
        <f>ROUND(Source!X3379,O3405)</f>
        <v>705.08</v>
      </c>
      <c r="G3405" t="s">
        <v>114</v>
      </c>
      <c r="H3405" t="s">
        <v>115</v>
      </c>
      <c r="K3405">
        <v>210</v>
      </c>
      <c r="L3405">
        <v>25</v>
      </c>
      <c r="M3405">
        <v>3</v>
      </c>
      <c r="N3405" t="s">
        <v>3</v>
      </c>
      <c r="O3405">
        <v>2</v>
      </c>
      <c r="W3405">
        <v>705.08</v>
      </c>
      <c r="X3405">
        <v>1</v>
      </c>
      <c r="Y3405">
        <v>705.08</v>
      </c>
    </row>
    <row r="3406" spans="1:25" x14ac:dyDescent="0.2">
      <c r="A3406">
        <v>50</v>
      </c>
      <c r="B3406">
        <v>0</v>
      </c>
      <c r="C3406">
        <v>0</v>
      </c>
      <c r="D3406">
        <v>1</v>
      </c>
      <c r="E3406">
        <v>211</v>
      </c>
      <c r="F3406">
        <f>ROUND(Source!Y3379,O3406)</f>
        <v>100.72</v>
      </c>
      <c r="G3406" t="s">
        <v>116</v>
      </c>
      <c r="H3406" t="s">
        <v>117</v>
      </c>
      <c r="K3406">
        <v>211</v>
      </c>
      <c r="L3406">
        <v>26</v>
      </c>
      <c r="M3406">
        <v>3</v>
      </c>
      <c r="N3406" t="s">
        <v>3</v>
      </c>
      <c r="O3406">
        <v>2</v>
      </c>
      <c r="W3406">
        <v>100.72</v>
      </c>
      <c r="X3406">
        <v>1</v>
      </c>
      <c r="Y3406">
        <v>100.72</v>
      </c>
    </row>
    <row r="3407" spans="1:25" x14ac:dyDescent="0.2">
      <c r="A3407">
        <v>50</v>
      </c>
      <c r="B3407">
        <v>0</v>
      </c>
      <c r="C3407">
        <v>0</v>
      </c>
      <c r="D3407">
        <v>1</v>
      </c>
      <c r="E3407">
        <v>224</v>
      </c>
      <c r="F3407">
        <f>ROUND(Source!AR3379,O3407)</f>
        <v>1813.06</v>
      </c>
      <c r="G3407" t="s">
        <v>118</v>
      </c>
      <c r="H3407" t="s">
        <v>119</v>
      </c>
      <c r="K3407">
        <v>224</v>
      </c>
      <c r="L3407">
        <v>27</v>
      </c>
      <c r="M3407">
        <v>3</v>
      </c>
      <c r="N3407" t="s">
        <v>3</v>
      </c>
      <c r="O3407">
        <v>2</v>
      </c>
      <c r="W3407">
        <v>1813.06</v>
      </c>
      <c r="X3407">
        <v>1</v>
      </c>
      <c r="Y3407">
        <v>1813.06</v>
      </c>
    </row>
    <row r="3409" spans="1:245" x14ac:dyDescent="0.2">
      <c r="A3409">
        <v>4</v>
      </c>
      <c r="B3409">
        <v>1</v>
      </c>
      <c r="D3409">
        <f>ROW(A3427)</f>
        <v>3427</v>
      </c>
      <c r="F3409" t="s">
        <v>13</v>
      </c>
      <c r="G3409" t="s">
        <v>758</v>
      </c>
      <c r="H3409" t="s">
        <v>3</v>
      </c>
      <c r="I3409">
        <v>0</v>
      </c>
      <c r="K3409">
        <v>0</v>
      </c>
      <c r="M3409" t="s">
        <v>3</v>
      </c>
      <c r="S3409">
        <v>0</v>
      </c>
      <c r="U3409" t="s">
        <v>3</v>
      </c>
      <c r="V3409">
        <v>0</v>
      </c>
      <c r="AB3409" t="s">
        <v>3</v>
      </c>
      <c r="AC3409" t="s">
        <v>3</v>
      </c>
      <c r="AD3409" t="s">
        <v>3</v>
      </c>
      <c r="AE3409" t="s">
        <v>3</v>
      </c>
      <c r="AF3409" t="s">
        <v>3</v>
      </c>
      <c r="AG3409" t="s">
        <v>3</v>
      </c>
      <c r="AP3409" t="s">
        <v>3</v>
      </c>
      <c r="AQ3409" t="s">
        <v>3</v>
      </c>
      <c r="AR3409" t="s">
        <v>3</v>
      </c>
      <c r="AZ3409" t="s">
        <v>3</v>
      </c>
      <c r="BB3409" t="s">
        <v>3</v>
      </c>
      <c r="BC3409" t="s">
        <v>3</v>
      </c>
      <c r="BD3409" t="s">
        <v>3</v>
      </c>
      <c r="BE3409" t="s">
        <v>3</v>
      </c>
      <c r="BF3409" t="s">
        <v>3</v>
      </c>
      <c r="BG3409" t="s">
        <v>3</v>
      </c>
      <c r="BH3409" t="s">
        <v>3</v>
      </c>
      <c r="BI3409" t="s">
        <v>3</v>
      </c>
      <c r="BJ3409" t="s">
        <v>3</v>
      </c>
      <c r="BK3409" t="s">
        <v>3</v>
      </c>
      <c r="BL3409" t="s">
        <v>3</v>
      </c>
      <c r="BM3409" t="s">
        <v>3</v>
      </c>
      <c r="BN3409" t="s">
        <v>3</v>
      </c>
      <c r="BO3409" t="s">
        <v>3</v>
      </c>
      <c r="BP3409" t="s">
        <v>3</v>
      </c>
      <c r="BX3409">
        <v>0</v>
      </c>
      <c r="CJ3409">
        <v>0</v>
      </c>
    </row>
    <row r="3411" spans="1:245" x14ac:dyDescent="0.2">
      <c r="A3411">
        <v>52</v>
      </c>
      <c r="B3411">
        <f t="shared" ref="B3411:G3411" si="2554">B3427</f>
        <v>1</v>
      </c>
      <c r="C3411">
        <f t="shared" si="2554"/>
        <v>4</v>
      </c>
      <c r="D3411">
        <f t="shared" si="2554"/>
        <v>3409</v>
      </c>
      <c r="E3411">
        <f t="shared" si="2554"/>
        <v>0</v>
      </c>
      <c r="F3411" t="str">
        <f t="shared" si="2554"/>
        <v>Новый раздел</v>
      </c>
      <c r="G3411" t="str">
        <f t="shared" si="2554"/>
        <v>Помещение 330 Лаборанская</v>
      </c>
      <c r="O3411">
        <f t="shared" ref="O3411:AT3411" si="2555">O3427</f>
        <v>164980.51999999999</v>
      </c>
      <c r="P3411">
        <f t="shared" si="2555"/>
        <v>107913.79</v>
      </c>
      <c r="Q3411">
        <f t="shared" si="2555"/>
        <v>628.64</v>
      </c>
      <c r="R3411">
        <f t="shared" si="2555"/>
        <v>288.94</v>
      </c>
      <c r="S3411">
        <f t="shared" si="2555"/>
        <v>56438.09</v>
      </c>
      <c r="T3411">
        <f t="shared" si="2555"/>
        <v>0</v>
      </c>
      <c r="U3411">
        <f t="shared" si="2555"/>
        <v>94.403800000000004</v>
      </c>
      <c r="V3411">
        <f t="shared" si="2555"/>
        <v>0</v>
      </c>
      <c r="W3411">
        <f t="shared" si="2555"/>
        <v>0</v>
      </c>
      <c r="X3411">
        <f t="shared" si="2555"/>
        <v>39506.67</v>
      </c>
      <c r="Y3411">
        <f t="shared" si="2555"/>
        <v>5643.83</v>
      </c>
      <c r="Z3411">
        <f t="shared" si="2555"/>
        <v>0</v>
      </c>
      <c r="AA3411">
        <f t="shared" si="2555"/>
        <v>0</v>
      </c>
      <c r="AB3411">
        <f t="shared" si="2555"/>
        <v>164980.51999999999</v>
      </c>
      <c r="AC3411">
        <f t="shared" si="2555"/>
        <v>107913.79</v>
      </c>
      <c r="AD3411">
        <f t="shared" si="2555"/>
        <v>628.64</v>
      </c>
      <c r="AE3411">
        <f t="shared" si="2555"/>
        <v>288.94</v>
      </c>
      <c r="AF3411">
        <f t="shared" si="2555"/>
        <v>56438.09</v>
      </c>
      <c r="AG3411">
        <f t="shared" si="2555"/>
        <v>0</v>
      </c>
      <c r="AH3411">
        <f t="shared" si="2555"/>
        <v>94.403800000000004</v>
      </c>
      <c r="AI3411">
        <f t="shared" si="2555"/>
        <v>0</v>
      </c>
      <c r="AJ3411">
        <f t="shared" si="2555"/>
        <v>0</v>
      </c>
      <c r="AK3411">
        <f t="shared" si="2555"/>
        <v>39506.67</v>
      </c>
      <c r="AL3411">
        <f t="shared" si="2555"/>
        <v>5643.83</v>
      </c>
      <c r="AM3411">
        <f t="shared" si="2555"/>
        <v>0</v>
      </c>
      <c r="AN3411">
        <f t="shared" si="2555"/>
        <v>0</v>
      </c>
      <c r="AO3411">
        <f t="shared" si="2555"/>
        <v>0</v>
      </c>
      <c r="AP3411">
        <f t="shared" si="2555"/>
        <v>0</v>
      </c>
      <c r="AQ3411">
        <f t="shared" si="2555"/>
        <v>0</v>
      </c>
      <c r="AR3411">
        <f t="shared" si="2555"/>
        <v>210443.06</v>
      </c>
      <c r="AS3411">
        <f t="shared" si="2555"/>
        <v>0</v>
      </c>
      <c r="AT3411">
        <f t="shared" si="2555"/>
        <v>0</v>
      </c>
      <c r="AU3411">
        <f t="shared" ref="AU3411:BZ3411" si="2556">AU3427</f>
        <v>210443.06</v>
      </c>
      <c r="AV3411">
        <f t="shared" si="2556"/>
        <v>107913.79</v>
      </c>
      <c r="AW3411">
        <f t="shared" si="2556"/>
        <v>107913.79</v>
      </c>
      <c r="AX3411">
        <f t="shared" si="2556"/>
        <v>0</v>
      </c>
      <c r="AY3411">
        <f t="shared" si="2556"/>
        <v>107913.79</v>
      </c>
      <c r="AZ3411">
        <f t="shared" si="2556"/>
        <v>0</v>
      </c>
      <c r="BA3411">
        <f t="shared" si="2556"/>
        <v>0</v>
      </c>
      <c r="BB3411">
        <f t="shared" si="2556"/>
        <v>0</v>
      </c>
      <c r="BC3411">
        <f t="shared" si="2556"/>
        <v>0</v>
      </c>
      <c r="BD3411">
        <f t="shared" si="2556"/>
        <v>0</v>
      </c>
      <c r="BE3411">
        <f t="shared" si="2556"/>
        <v>0</v>
      </c>
      <c r="BF3411">
        <f t="shared" si="2556"/>
        <v>0</v>
      </c>
      <c r="BG3411">
        <f t="shared" si="2556"/>
        <v>0</v>
      </c>
      <c r="BH3411">
        <f t="shared" si="2556"/>
        <v>0</v>
      </c>
      <c r="BI3411">
        <f t="shared" si="2556"/>
        <v>0</v>
      </c>
      <c r="BJ3411">
        <f t="shared" si="2556"/>
        <v>0</v>
      </c>
      <c r="BK3411">
        <f t="shared" si="2556"/>
        <v>0</v>
      </c>
      <c r="BL3411">
        <f t="shared" si="2556"/>
        <v>0</v>
      </c>
      <c r="BM3411">
        <f t="shared" si="2556"/>
        <v>0</v>
      </c>
      <c r="BN3411">
        <f t="shared" si="2556"/>
        <v>0</v>
      </c>
      <c r="BO3411">
        <f t="shared" si="2556"/>
        <v>0</v>
      </c>
      <c r="BP3411">
        <f t="shared" si="2556"/>
        <v>0</v>
      </c>
      <c r="BQ3411">
        <f t="shared" si="2556"/>
        <v>0</v>
      </c>
      <c r="BR3411">
        <f t="shared" si="2556"/>
        <v>0</v>
      </c>
      <c r="BS3411">
        <f t="shared" si="2556"/>
        <v>0</v>
      </c>
      <c r="BT3411">
        <f t="shared" si="2556"/>
        <v>0</v>
      </c>
      <c r="BU3411">
        <f t="shared" si="2556"/>
        <v>0</v>
      </c>
      <c r="BV3411">
        <f t="shared" si="2556"/>
        <v>0</v>
      </c>
      <c r="BW3411">
        <f t="shared" si="2556"/>
        <v>0</v>
      </c>
      <c r="BX3411">
        <f t="shared" si="2556"/>
        <v>0</v>
      </c>
      <c r="BY3411">
        <f t="shared" si="2556"/>
        <v>0</v>
      </c>
      <c r="BZ3411">
        <f t="shared" si="2556"/>
        <v>0</v>
      </c>
      <c r="CA3411">
        <f t="shared" ref="CA3411:DF3411" si="2557">CA3427</f>
        <v>210443.06</v>
      </c>
      <c r="CB3411">
        <f t="shared" si="2557"/>
        <v>0</v>
      </c>
      <c r="CC3411">
        <f t="shared" si="2557"/>
        <v>0</v>
      </c>
      <c r="CD3411">
        <f t="shared" si="2557"/>
        <v>210443.06</v>
      </c>
      <c r="CE3411">
        <f t="shared" si="2557"/>
        <v>107913.79</v>
      </c>
      <c r="CF3411">
        <f t="shared" si="2557"/>
        <v>107913.79</v>
      </c>
      <c r="CG3411">
        <f t="shared" si="2557"/>
        <v>0</v>
      </c>
      <c r="CH3411">
        <f t="shared" si="2557"/>
        <v>107913.79</v>
      </c>
      <c r="CI3411">
        <f t="shared" si="2557"/>
        <v>0</v>
      </c>
      <c r="CJ3411">
        <f t="shared" si="2557"/>
        <v>0</v>
      </c>
      <c r="CK3411">
        <f t="shared" si="2557"/>
        <v>0</v>
      </c>
      <c r="CL3411">
        <f t="shared" si="2557"/>
        <v>0</v>
      </c>
      <c r="CM3411">
        <f t="shared" si="2557"/>
        <v>0</v>
      </c>
      <c r="CN3411">
        <f t="shared" si="2557"/>
        <v>0</v>
      </c>
      <c r="CO3411">
        <f t="shared" si="2557"/>
        <v>0</v>
      </c>
      <c r="CP3411">
        <f t="shared" si="2557"/>
        <v>0</v>
      </c>
      <c r="CQ3411">
        <f t="shared" si="2557"/>
        <v>0</v>
      </c>
      <c r="CR3411">
        <f t="shared" si="2557"/>
        <v>0</v>
      </c>
      <c r="CS3411">
        <f t="shared" si="2557"/>
        <v>0</v>
      </c>
      <c r="CT3411">
        <f t="shared" si="2557"/>
        <v>0</v>
      </c>
      <c r="CU3411">
        <f t="shared" si="2557"/>
        <v>0</v>
      </c>
      <c r="CV3411">
        <f t="shared" si="2557"/>
        <v>0</v>
      </c>
      <c r="CW3411">
        <f t="shared" si="2557"/>
        <v>0</v>
      </c>
      <c r="CX3411">
        <f t="shared" si="2557"/>
        <v>0</v>
      </c>
      <c r="CY3411">
        <f t="shared" si="2557"/>
        <v>0</v>
      </c>
      <c r="CZ3411">
        <f t="shared" si="2557"/>
        <v>0</v>
      </c>
      <c r="DA3411">
        <f t="shared" si="2557"/>
        <v>0</v>
      </c>
      <c r="DB3411">
        <f t="shared" si="2557"/>
        <v>0</v>
      </c>
      <c r="DC3411">
        <f t="shared" si="2557"/>
        <v>0</v>
      </c>
      <c r="DD3411">
        <f t="shared" si="2557"/>
        <v>0</v>
      </c>
      <c r="DE3411">
        <f t="shared" si="2557"/>
        <v>0</v>
      </c>
      <c r="DF3411">
        <f t="shared" si="2557"/>
        <v>0</v>
      </c>
      <c r="DG3411">
        <f t="shared" ref="DG3411:EL3411" si="2558">DG3427</f>
        <v>0</v>
      </c>
      <c r="DH3411">
        <f t="shared" si="2558"/>
        <v>0</v>
      </c>
      <c r="DI3411">
        <f t="shared" si="2558"/>
        <v>0</v>
      </c>
      <c r="DJ3411">
        <f t="shared" si="2558"/>
        <v>0</v>
      </c>
      <c r="DK3411">
        <f t="shared" si="2558"/>
        <v>0</v>
      </c>
      <c r="DL3411">
        <f t="shared" si="2558"/>
        <v>0</v>
      </c>
      <c r="DM3411">
        <f t="shared" si="2558"/>
        <v>0</v>
      </c>
      <c r="DN3411">
        <f t="shared" si="2558"/>
        <v>0</v>
      </c>
      <c r="DO3411">
        <f t="shared" si="2558"/>
        <v>0</v>
      </c>
      <c r="DP3411">
        <f t="shared" si="2558"/>
        <v>0</v>
      </c>
      <c r="DQ3411">
        <f t="shared" si="2558"/>
        <v>0</v>
      </c>
      <c r="DR3411">
        <f t="shared" si="2558"/>
        <v>0</v>
      </c>
      <c r="DS3411">
        <f t="shared" si="2558"/>
        <v>0</v>
      </c>
      <c r="DT3411">
        <f t="shared" si="2558"/>
        <v>0</v>
      </c>
      <c r="DU3411">
        <f t="shared" si="2558"/>
        <v>0</v>
      </c>
      <c r="DV3411">
        <f t="shared" si="2558"/>
        <v>0</v>
      </c>
      <c r="DW3411">
        <f t="shared" si="2558"/>
        <v>0</v>
      </c>
      <c r="DX3411">
        <f t="shared" si="2558"/>
        <v>0</v>
      </c>
      <c r="DY3411">
        <f t="shared" si="2558"/>
        <v>0</v>
      </c>
      <c r="DZ3411">
        <f t="shared" si="2558"/>
        <v>0</v>
      </c>
      <c r="EA3411">
        <f t="shared" si="2558"/>
        <v>0</v>
      </c>
      <c r="EB3411">
        <f t="shared" si="2558"/>
        <v>0</v>
      </c>
      <c r="EC3411">
        <f t="shared" si="2558"/>
        <v>0</v>
      </c>
      <c r="ED3411">
        <f t="shared" si="2558"/>
        <v>0</v>
      </c>
      <c r="EE3411">
        <f t="shared" si="2558"/>
        <v>0</v>
      </c>
      <c r="EF3411">
        <f t="shared" si="2558"/>
        <v>0</v>
      </c>
      <c r="EG3411">
        <f t="shared" si="2558"/>
        <v>0</v>
      </c>
      <c r="EH3411">
        <f t="shared" si="2558"/>
        <v>0</v>
      </c>
      <c r="EI3411">
        <f t="shared" si="2558"/>
        <v>0</v>
      </c>
      <c r="EJ3411">
        <f t="shared" si="2558"/>
        <v>0</v>
      </c>
      <c r="EK3411">
        <f t="shared" si="2558"/>
        <v>0</v>
      </c>
      <c r="EL3411">
        <f t="shared" si="2558"/>
        <v>0</v>
      </c>
      <c r="EM3411">
        <f t="shared" ref="EM3411:FR3411" si="2559">EM3427</f>
        <v>0</v>
      </c>
      <c r="EN3411">
        <f t="shared" si="2559"/>
        <v>0</v>
      </c>
      <c r="EO3411">
        <f t="shared" si="2559"/>
        <v>0</v>
      </c>
      <c r="EP3411">
        <f t="shared" si="2559"/>
        <v>0</v>
      </c>
      <c r="EQ3411">
        <f t="shared" si="2559"/>
        <v>0</v>
      </c>
      <c r="ER3411">
        <f t="shared" si="2559"/>
        <v>0</v>
      </c>
      <c r="ES3411">
        <f t="shared" si="2559"/>
        <v>0</v>
      </c>
      <c r="ET3411">
        <f t="shared" si="2559"/>
        <v>0</v>
      </c>
      <c r="EU3411">
        <f t="shared" si="2559"/>
        <v>0</v>
      </c>
      <c r="EV3411">
        <f t="shared" si="2559"/>
        <v>0</v>
      </c>
      <c r="EW3411">
        <f t="shared" si="2559"/>
        <v>0</v>
      </c>
      <c r="EX3411">
        <f t="shared" si="2559"/>
        <v>0</v>
      </c>
      <c r="EY3411">
        <f t="shared" si="2559"/>
        <v>0</v>
      </c>
      <c r="EZ3411">
        <f t="shared" si="2559"/>
        <v>0</v>
      </c>
      <c r="FA3411">
        <f t="shared" si="2559"/>
        <v>0</v>
      </c>
      <c r="FB3411">
        <f t="shared" si="2559"/>
        <v>0</v>
      </c>
      <c r="FC3411">
        <f t="shared" si="2559"/>
        <v>0</v>
      </c>
      <c r="FD3411">
        <f t="shared" si="2559"/>
        <v>0</v>
      </c>
      <c r="FE3411">
        <f t="shared" si="2559"/>
        <v>0</v>
      </c>
      <c r="FF3411">
        <f t="shared" si="2559"/>
        <v>0</v>
      </c>
      <c r="FG3411">
        <f t="shared" si="2559"/>
        <v>0</v>
      </c>
      <c r="FH3411">
        <f t="shared" si="2559"/>
        <v>0</v>
      </c>
      <c r="FI3411">
        <f t="shared" si="2559"/>
        <v>0</v>
      </c>
      <c r="FJ3411">
        <f t="shared" si="2559"/>
        <v>0</v>
      </c>
      <c r="FK3411">
        <f t="shared" si="2559"/>
        <v>0</v>
      </c>
      <c r="FL3411">
        <f t="shared" si="2559"/>
        <v>0</v>
      </c>
      <c r="FM3411">
        <f t="shared" si="2559"/>
        <v>0</v>
      </c>
      <c r="FN3411">
        <f t="shared" si="2559"/>
        <v>0</v>
      </c>
      <c r="FO3411">
        <f t="shared" si="2559"/>
        <v>0</v>
      </c>
      <c r="FP3411">
        <f t="shared" si="2559"/>
        <v>0</v>
      </c>
      <c r="FQ3411">
        <f t="shared" si="2559"/>
        <v>0</v>
      </c>
      <c r="FR3411">
        <f t="shared" si="2559"/>
        <v>0</v>
      </c>
      <c r="FS3411">
        <f t="shared" ref="FS3411:GX3411" si="2560">FS3427</f>
        <v>0</v>
      </c>
      <c r="FT3411">
        <f t="shared" si="2560"/>
        <v>0</v>
      </c>
      <c r="FU3411">
        <f t="shared" si="2560"/>
        <v>0</v>
      </c>
      <c r="FV3411">
        <f t="shared" si="2560"/>
        <v>0</v>
      </c>
      <c r="FW3411">
        <f t="shared" si="2560"/>
        <v>0</v>
      </c>
      <c r="FX3411">
        <f t="shared" si="2560"/>
        <v>0</v>
      </c>
      <c r="FY3411">
        <f t="shared" si="2560"/>
        <v>0</v>
      </c>
      <c r="FZ3411">
        <f t="shared" si="2560"/>
        <v>0</v>
      </c>
      <c r="GA3411">
        <f t="shared" si="2560"/>
        <v>0</v>
      </c>
      <c r="GB3411">
        <f t="shared" si="2560"/>
        <v>0</v>
      </c>
      <c r="GC3411">
        <f t="shared" si="2560"/>
        <v>0</v>
      </c>
      <c r="GD3411">
        <f t="shared" si="2560"/>
        <v>0</v>
      </c>
      <c r="GE3411">
        <f t="shared" si="2560"/>
        <v>0</v>
      </c>
      <c r="GF3411">
        <f t="shared" si="2560"/>
        <v>0</v>
      </c>
      <c r="GG3411">
        <f t="shared" si="2560"/>
        <v>0</v>
      </c>
      <c r="GH3411">
        <f t="shared" si="2560"/>
        <v>0</v>
      </c>
      <c r="GI3411">
        <f t="shared" si="2560"/>
        <v>0</v>
      </c>
      <c r="GJ3411">
        <f t="shared" si="2560"/>
        <v>0</v>
      </c>
      <c r="GK3411">
        <f t="shared" si="2560"/>
        <v>0</v>
      </c>
      <c r="GL3411">
        <f t="shared" si="2560"/>
        <v>0</v>
      </c>
      <c r="GM3411">
        <f t="shared" si="2560"/>
        <v>0</v>
      </c>
      <c r="GN3411">
        <f t="shared" si="2560"/>
        <v>0</v>
      </c>
      <c r="GO3411">
        <f t="shared" si="2560"/>
        <v>0</v>
      </c>
      <c r="GP3411">
        <f t="shared" si="2560"/>
        <v>0</v>
      </c>
      <c r="GQ3411">
        <f t="shared" si="2560"/>
        <v>0</v>
      </c>
      <c r="GR3411">
        <f t="shared" si="2560"/>
        <v>0</v>
      </c>
      <c r="GS3411">
        <f t="shared" si="2560"/>
        <v>0</v>
      </c>
      <c r="GT3411">
        <f t="shared" si="2560"/>
        <v>0</v>
      </c>
      <c r="GU3411">
        <f t="shared" si="2560"/>
        <v>0</v>
      </c>
      <c r="GV3411">
        <f t="shared" si="2560"/>
        <v>0</v>
      </c>
      <c r="GW3411">
        <f t="shared" si="2560"/>
        <v>0</v>
      </c>
      <c r="GX3411">
        <f t="shared" si="2560"/>
        <v>0</v>
      </c>
    </row>
    <row r="3413" spans="1:245" x14ac:dyDescent="0.2">
      <c r="A3413">
        <v>17</v>
      </c>
      <c r="B3413">
        <v>1</v>
      </c>
      <c r="C3413">
        <f>ROW(SmtRes!A1119)</f>
        <v>1119</v>
      </c>
      <c r="D3413">
        <f>ROW(EtalonRes!A1119)</f>
        <v>1119</v>
      </c>
      <c r="E3413" t="s">
        <v>759</v>
      </c>
      <c r="F3413" t="s">
        <v>16</v>
      </c>
      <c r="G3413" t="s">
        <v>17</v>
      </c>
      <c r="H3413" t="s">
        <v>18</v>
      </c>
      <c r="I3413">
        <f>ROUND(4/100,9)</f>
        <v>0.04</v>
      </c>
      <c r="J3413">
        <v>0</v>
      </c>
      <c r="K3413">
        <f>ROUND(4/100,9)</f>
        <v>0.04</v>
      </c>
      <c r="O3413">
        <f t="shared" ref="O3413:O3425" si="2561">ROUND(CP3413,2)</f>
        <v>108.42</v>
      </c>
      <c r="P3413">
        <f t="shared" ref="P3413:P3425" si="2562">ROUND(CQ3413*I3413,2)</f>
        <v>0</v>
      </c>
      <c r="Q3413">
        <f t="shared" ref="Q3413:Q3425" si="2563">ROUND(CR3413*I3413,2)</f>
        <v>0</v>
      </c>
      <c r="R3413">
        <f t="shared" ref="R3413:R3425" si="2564">ROUND(CS3413*I3413,2)</f>
        <v>0</v>
      </c>
      <c r="S3413">
        <f t="shared" ref="S3413:S3425" si="2565">ROUND(CT3413*I3413,2)</f>
        <v>108.42</v>
      </c>
      <c r="T3413">
        <f t="shared" ref="T3413:T3425" si="2566">ROUND(CU3413*I3413,2)</f>
        <v>0</v>
      </c>
      <c r="U3413">
        <f t="shared" ref="U3413:U3425" si="2567">CV3413*I3413</f>
        <v>0.2336</v>
      </c>
      <c r="V3413">
        <f t="shared" ref="V3413:V3425" si="2568">CW3413*I3413</f>
        <v>0</v>
      </c>
      <c r="W3413">
        <f t="shared" ref="W3413:W3425" si="2569">ROUND(CX3413*I3413,2)</f>
        <v>0</v>
      </c>
      <c r="X3413">
        <f t="shared" ref="X3413:X3425" si="2570">ROUND(CY3413,2)</f>
        <v>75.89</v>
      </c>
      <c r="Y3413">
        <f t="shared" ref="Y3413:Y3425" si="2571">ROUND(CZ3413,2)</f>
        <v>10.84</v>
      </c>
      <c r="AA3413">
        <v>35364244</v>
      </c>
      <c r="AB3413">
        <f t="shared" ref="AB3413:AB3425" si="2572">ROUND((AC3413+AD3413+AF3413),6)</f>
        <v>2710.46</v>
      </c>
      <c r="AC3413">
        <f t="shared" ref="AC3413:AC3425" si="2573">ROUND((ES3413),6)</f>
        <v>0</v>
      </c>
      <c r="AD3413">
        <f t="shared" ref="AD3413:AD3425" si="2574">ROUND((((ET3413)-(EU3413))+AE3413),6)</f>
        <v>0</v>
      </c>
      <c r="AE3413">
        <f t="shared" ref="AE3413:AE3425" si="2575">ROUND((EU3413),6)</f>
        <v>0</v>
      </c>
      <c r="AF3413">
        <f t="shared" ref="AF3413:AF3425" si="2576">ROUND((EV3413),6)</f>
        <v>2710.46</v>
      </c>
      <c r="AG3413">
        <f t="shared" ref="AG3413:AG3425" si="2577">ROUND((AP3413),6)</f>
        <v>0</v>
      </c>
      <c r="AH3413">
        <f t="shared" ref="AH3413:AH3425" si="2578">(EW3413)</f>
        <v>5.84</v>
      </c>
      <c r="AI3413">
        <f t="shared" ref="AI3413:AI3425" si="2579">(EX3413)</f>
        <v>0</v>
      </c>
      <c r="AJ3413">
        <f t="shared" ref="AJ3413:AJ3425" si="2580">(AS3413)</f>
        <v>0</v>
      </c>
      <c r="AK3413">
        <v>2710.46</v>
      </c>
      <c r="AL3413">
        <v>0</v>
      </c>
      <c r="AM3413">
        <v>0</v>
      </c>
      <c r="AN3413">
        <v>0</v>
      </c>
      <c r="AO3413">
        <v>2710.46</v>
      </c>
      <c r="AP3413">
        <v>0</v>
      </c>
      <c r="AQ3413">
        <v>5.84</v>
      </c>
      <c r="AR3413">
        <v>0</v>
      </c>
      <c r="AS3413">
        <v>0</v>
      </c>
      <c r="AT3413">
        <v>70</v>
      </c>
      <c r="AU3413">
        <v>10</v>
      </c>
      <c r="AV3413">
        <v>1</v>
      </c>
      <c r="AW3413">
        <v>1</v>
      </c>
      <c r="AZ3413">
        <v>1</v>
      </c>
      <c r="BA3413">
        <v>1</v>
      </c>
      <c r="BB3413">
        <v>1</v>
      </c>
      <c r="BC3413">
        <v>1</v>
      </c>
      <c r="BD3413" t="s">
        <v>3</v>
      </c>
      <c r="BE3413" t="s">
        <v>3</v>
      </c>
      <c r="BF3413" t="s">
        <v>3</v>
      </c>
      <c r="BG3413" t="s">
        <v>3</v>
      </c>
      <c r="BH3413">
        <v>0</v>
      </c>
      <c r="BI3413">
        <v>4</v>
      </c>
      <c r="BJ3413" t="s">
        <v>19</v>
      </c>
      <c r="BM3413">
        <v>0</v>
      </c>
      <c r="BN3413">
        <v>0</v>
      </c>
      <c r="BO3413" t="s">
        <v>3</v>
      </c>
      <c r="BP3413">
        <v>0</v>
      </c>
      <c r="BQ3413">
        <v>1</v>
      </c>
      <c r="BR3413">
        <v>0</v>
      </c>
      <c r="BS3413">
        <v>1</v>
      </c>
      <c r="BT3413">
        <v>1</v>
      </c>
      <c r="BU3413">
        <v>1</v>
      </c>
      <c r="BV3413">
        <v>1</v>
      </c>
      <c r="BW3413">
        <v>1</v>
      </c>
      <c r="BX3413">
        <v>1</v>
      </c>
      <c r="BY3413" t="s">
        <v>3</v>
      </c>
      <c r="BZ3413">
        <v>70</v>
      </c>
      <c r="CA3413">
        <v>10</v>
      </c>
      <c r="CB3413" t="s">
        <v>3</v>
      </c>
      <c r="CE3413">
        <v>0</v>
      </c>
      <c r="CF3413">
        <v>0</v>
      </c>
      <c r="CG3413">
        <v>0</v>
      </c>
      <c r="CM3413">
        <v>0</v>
      </c>
      <c r="CN3413" t="s">
        <v>3</v>
      </c>
      <c r="CO3413">
        <v>0</v>
      </c>
      <c r="CP3413">
        <f t="shared" ref="CP3413:CP3425" si="2581">(P3413+Q3413+S3413)</f>
        <v>108.42</v>
      </c>
      <c r="CQ3413">
        <f t="shared" ref="CQ3413:CQ3425" si="2582">(AC3413*BC3413*AW3413)</f>
        <v>0</v>
      </c>
      <c r="CR3413">
        <f t="shared" ref="CR3413:CR3425" si="2583">((((ET3413)*BB3413-(EU3413)*BS3413)+AE3413*BS3413)*AV3413)</f>
        <v>0</v>
      </c>
      <c r="CS3413">
        <f t="shared" ref="CS3413:CS3425" si="2584">(AE3413*BS3413*AV3413)</f>
        <v>0</v>
      </c>
      <c r="CT3413">
        <f t="shared" ref="CT3413:CT3425" si="2585">(AF3413*BA3413*AV3413)</f>
        <v>2710.46</v>
      </c>
      <c r="CU3413">
        <f t="shared" ref="CU3413:CU3425" si="2586">AG3413</f>
        <v>0</v>
      </c>
      <c r="CV3413">
        <f t="shared" ref="CV3413:CV3425" si="2587">(AH3413*AV3413)</f>
        <v>5.84</v>
      </c>
      <c r="CW3413">
        <f t="shared" ref="CW3413:CW3425" si="2588">AI3413</f>
        <v>0</v>
      </c>
      <c r="CX3413">
        <f t="shared" ref="CX3413:CX3425" si="2589">AJ3413</f>
        <v>0</v>
      </c>
      <c r="CY3413">
        <f t="shared" ref="CY3413:CY3425" si="2590">((S3413*BZ3413)/100)</f>
        <v>75.894000000000005</v>
      </c>
      <c r="CZ3413">
        <f t="shared" ref="CZ3413:CZ3425" si="2591">((S3413*CA3413)/100)</f>
        <v>10.842000000000001</v>
      </c>
      <c r="DC3413" t="s">
        <v>3</v>
      </c>
      <c r="DD3413" t="s">
        <v>3</v>
      </c>
      <c r="DE3413" t="s">
        <v>3</v>
      </c>
      <c r="DF3413" t="s">
        <v>3</v>
      </c>
      <c r="DG3413" t="s">
        <v>3</v>
      </c>
      <c r="DH3413" t="s">
        <v>3</v>
      </c>
      <c r="DI3413" t="s">
        <v>3</v>
      </c>
      <c r="DJ3413" t="s">
        <v>3</v>
      </c>
      <c r="DK3413" t="s">
        <v>3</v>
      </c>
      <c r="DL3413" t="s">
        <v>3</v>
      </c>
      <c r="DM3413" t="s">
        <v>3</v>
      </c>
      <c r="DN3413">
        <v>0</v>
      </c>
      <c r="DO3413">
        <v>0</v>
      </c>
      <c r="DP3413">
        <v>1</v>
      </c>
      <c r="DQ3413">
        <v>1</v>
      </c>
      <c r="DU3413">
        <v>1010</v>
      </c>
      <c r="DV3413" t="s">
        <v>18</v>
      </c>
      <c r="DW3413" t="s">
        <v>18</v>
      </c>
      <c r="DX3413">
        <v>100</v>
      </c>
      <c r="DZ3413" t="s">
        <v>3</v>
      </c>
      <c r="EA3413" t="s">
        <v>3</v>
      </c>
      <c r="EB3413" t="s">
        <v>3</v>
      </c>
      <c r="EC3413" t="s">
        <v>3</v>
      </c>
      <c r="EE3413">
        <v>35096056</v>
      </c>
      <c r="EF3413">
        <v>1</v>
      </c>
      <c r="EG3413" t="s">
        <v>20</v>
      </c>
      <c r="EH3413">
        <v>0</v>
      </c>
      <c r="EI3413" t="s">
        <v>3</v>
      </c>
      <c r="EJ3413">
        <v>4</v>
      </c>
      <c r="EK3413">
        <v>0</v>
      </c>
      <c r="EL3413" t="s">
        <v>21</v>
      </c>
      <c r="EM3413" t="s">
        <v>22</v>
      </c>
      <c r="EO3413" t="s">
        <v>3</v>
      </c>
      <c r="EQ3413">
        <v>2097152</v>
      </c>
      <c r="ER3413">
        <v>2710.46</v>
      </c>
      <c r="ES3413">
        <v>0</v>
      </c>
      <c r="ET3413">
        <v>0</v>
      </c>
      <c r="EU3413">
        <v>0</v>
      </c>
      <c r="EV3413">
        <v>2710.46</v>
      </c>
      <c r="EW3413">
        <v>5.84</v>
      </c>
      <c r="EX3413">
        <v>0</v>
      </c>
      <c r="EY3413">
        <v>0</v>
      </c>
      <c r="FQ3413">
        <v>0</v>
      </c>
      <c r="FR3413">
        <v>0</v>
      </c>
      <c r="FS3413">
        <v>0</v>
      </c>
      <c r="FX3413">
        <v>70</v>
      </c>
      <c r="FY3413">
        <v>10</v>
      </c>
      <c r="GA3413" t="s">
        <v>3</v>
      </c>
      <c r="GD3413">
        <v>0</v>
      </c>
      <c r="GF3413">
        <v>-931379651</v>
      </c>
      <c r="GG3413">
        <v>2</v>
      </c>
      <c r="GH3413">
        <v>1</v>
      </c>
      <c r="GI3413">
        <v>-2</v>
      </c>
      <c r="GJ3413">
        <v>0</v>
      </c>
      <c r="GK3413">
        <f>ROUND(R3413*(R12)/100,2)</f>
        <v>0</v>
      </c>
      <c r="GL3413">
        <f t="shared" ref="GL3413:GL3425" si="2592">ROUND(IF(AND(BH3413=3,BI3413=3,FS3413&lt;&gt;0),P3413,0),2)</f>
        <v>0</v>
      </c>
      <c r="GM3413">
        <f t="shared" ref="GM3413:GM3425" si="2593">ROUND(O3413+X3413+Y3413+GK3413,2)+GX3413</f>
        <v>195.15</v>
      </c>
      <c r="GN3413">
        <f t="shared" ref="GN3413:GN3425" si="2594">IF(OR(BI3413=0,BI3413=1),GM3413-GX3413,0)</f>
        <v>0</v>
      </c>
      <c r="GO3413">
        <f t="shared" ref="GO3413:GO3425" si="2595">IF(BI3413=2,GM3413-GX3413,0)</f>
        <v>0</v>
      </c>
      <c r="GP3413">
        <f t="shared" ref="GP3413:GP3425" si="2596">IF(BI3413=4,GM3413-GX3413,0)</f>
        <v>195.15</v>
      </c>
      <c r="GR3413">
        <v>0</v>
      </c>
      <c r="GS3413">
        <v>3</v>
      </c>
      <c r="GT3413">
        <v>0</v>
      </c>
      <c r="GU3413" t="s">
        <v>3</v>
      </c>
      <c r="GV3413">
        <f t="shared" ref="GV3413:GV3425" si="2597">ROUND((GT3413),6)</f>
        <v>0</v>
      </c>
      <c r="GW3413">
        <v>1</v>
      </c>
      <c r="GX3413">
        <f t="shared" ref="GX3413:GX3425" si="2598">ROUND(HC3413*I3413,2)</f>
        <v>0</v>
      </c>
      <c r="HA3413">
        <v>0</v>
      </c>
      <c r="HB3413">
        <v>0</v>
      </c>
      <c r="HC3413">
        <f t="shared" ref="HC3413:HC3425" si="2599">GV3413*GW3413</f>
        <v>0</v>
      </c>
      <c r="HE3413" t="s">
        <v>3</v>
      </c>
      <c r="HF3413" t="s">
        <v>3</v>
      </c>
      <c r="HM3413" t="s">
        <v>3</v>
      </c>
      <c r="HN3413" t="s">
        <v>3</v>
      </c>
      <c r="HO3413" t="s">
        <v>3</v>
      </c>
      <c r="HP3413" t="s">
        <v>3</v>
      </c>
      <c r="HQ3413" t="s">
        <v>3</v>
      </c>
      <c r="HS3413">
        <v>0</v>
      </c>
      <c r="IK3413">
        <v>0</v>
      </c>
    </row>
    <row r="3414" spans="1:245" x14ac:dyDescent="0.2">
      <c r="A3414">
        <v>17</v>
      </c>
      <c r="B3414">
        <v>1</v>
      </c>
      <c r="C3414">
        <f>ROW(SmtRes!A1123)</f>
        <v>1123</v>
      </c>
      <c r="D3414">
        <f>ROW(EtalonRes!A1123)</f>
        <v>1123</v>
      </c>
      <c r="E3414" t="s">
        <v>760</v>
      </c>
      <c r="F3414" t="s">
        <v>227</v>
      </c>
      <c r="G3414" t="s">
        <v>228</v>
      </c>
      <c r="H3414" t="s">
        <v>229</v>
      </c>
      <c r="I3414">
        <f>ROUND(2/10,9)</f>
        <v>0.2</v>
      </c>
      <c r="J3414">
        <v>0</v>
      </c>
      <c r="K3414">
        <f>ROUND(2/10,9)</f>
        <v>0.2</v>
      </c>
      <c r="O3414">
        <f t="shared" si="2561"/>
        <v>85.31</v>
      </c>
      <c r="P3414">
        <f t="shared" si="2562"/>
        <v>22.46</v>
      </c>
      <c r="Q3414">
        <f t="shared" si="2563"/>
        <v>1.8</v>
      </c>
      <c r="R3414">
        <f t="shared" si="2564"/>
        <v>0.03</v>
      </c>
      <c r="S3414">
        <f t="shared" si="2565"/>
        <v>61.05</v>
      </c>
      <c r="T3414">
        <f t="shared" si="2566"/>
        <v>0</v>
      </c>
      <c r="U3414">
        <f t="shared" si="2567"/>
        <v>8.4000000000000005E-2</v>
      </c>
      <c r="V3414">
        <f t="shared" si="2568"/>
        <v>0</v>
      </c>
      <c r="W3414">
        <f t="shared" si="2569"/>
        <v>0</v>
      </c>
      <c r="X3414">
        <f t="shared" si="2570"/>
        <v>42.74</v>
      </c>
      <c r="Y3414">
        <f t="shared" si="2571"/>
        <v>6.11</v>
      </c>
      <c r="AA3414">
        <v>35364244</v>
      </c>
      <c r="AB3414">
        <f t="shared" si="2572"/>
        <v>426.58</v>
      </c>
      <c r="AC3414">
        <f t="shared" si="2573"/>
        <v>112.32</v>
      </c>
      <c r="AD3414">
        <f t="shared" si="2574"/>
        <v>8.99</v>
      </c>
      <c r="AE3414">
        <f t="shared" si="2575"/>
        <v>0.13</v>
      </c>
      <c r="AF3414">
        <f t="shared" si="2576"/>
        <v>305.27</v>
      </c>
      <c r="AG3414">
        <f t="shared" si="2577"/>
        <v>0</v>
      </c>
      <c r="AH3414">
        <f t="shared" si="2578"/>
        <v>0.42</v>
      </c>
      <c r="AI3414">
        <f t="shared" si="2579"/>
        <v>0</v>
      </c>
      <c r="AJ3414">
        <f t="shared" si="2580"/>
        <v>0</v>
      </c>
      <c r="AK3414">
        <v>426.58</v>
      </c>
      <c r="AL3414">
        <v>112.32</v>
      </c>
      <c r="AM3414">
        <v>8.99</v>
      </c>
      <c r="AN3414">
        <v>0.13</v>
      </c>
      <c r="AO3414">
        <v>305.27</v>
      </c>
      <c r="AP3414">
        <v>0</v>
      </c>
      <c r="AQ3414">
        <v>0.42</v>
      </c>
      <c r="AR3414">
        <v>0</v>
      </c>
      <c r="AS3414">
        <v>0</v>
      </c>
      <c r="AT3414">
        <v>70</v>
      </c>
      <c r="AU3414">
        <v>10</v>
      </c>
      <c r="AV3414">
        <v>1</v>
      </c>
      <c r="AW3414">
        <v>1</v>
      </c>
      <c r="AZ3414">
        <v>1</v>
      </c>
      <c r="BA3414">
        <v>1</v>
      </c>
      <c r="BB3414">
        <v>1</v>
      </c>
      <c r="BC3414">
        <v>1</v>
      </c>
      <c r="BD3414" t="s">
        <v>3</v>
      </c>
      <c r="BE3414" t="s">
        <v>3</v>
      </c>
      <c r="BF3414" t="s">
        <v>3</v>
      </c>
      <c r="BG3414" t="s">
        <v>3</v>
      </c>
      <c r="BH3414">
        <v>0</v>
      </c>
      <c r="BI3414">
        <v>4</v>
      </c>
      <c r="BJ3414" t="s">
        <v>230</v>
      </c>
      <c r="BM3414">
        <v>0</v>
      </c>
      <c r="BN3414">
        <v>0</v>
      </c>
      <c r="BO3414" t="s">
        <v>3</v>
      </c>
      <c r="BP3414">
        <v>0</v>
      </c>
      <c r="BQ3414">
        <v>1</v>
      </c>
      <c r="BR3414">
        <v>0</v>
      </c>
      <c r="BS3414">
        <v>1</v>
      </c>
      <c r="BT3414">
        <v>1</v>
      </c>
      <c r="BU3414">
        <v>1</v>
      </c>
      <c r="BV3414">
        <v>1</v>
      </c>
      <c r="BW3414">
        <v>1</v>
      </c>
      <c r="BX3414">
        <v>1</v>
      </c>
      <c r="BY3414" t="s">
        <v>3</v>
      </c>
      <c r="BZ3414">
        <v>70</v>
      </c>
      <c r="CA3414">
        <v>10</v>
      </c>
      <c r="CB3414" t="s">
        <v>3</v>
      </c>
      <c r="CE3414">
        <v>0</v>
      </c>
      <c r="CF3414">
        <v>0</v>
      </c>
      <c r="CG3414">
        <v>0</v>
      </c>
      <c r="CM3414">
        <v>0</v>
      </c>
      <c r="CN3414" t="s">
        <v>3</v>
      </c>
      <c r="CO3414">
        <v>0</v>
      </c>
      <c r="CP3414">
        <f t="shared" si="2581"/>
        <v>85.31</v>
      </c>
      <c r="CQ3414">
        <f t="shared" si="2582"/>
        <v>112.32</v>
      </c>
      <c r="CR3414">
        <f t="shared" si="2583"/>
        <v>8.99</v>
      </c>
      <c r="CS3414">
        <f t="shared" si="2584"/>
        <v>0.13</v>
      </c>
      <c r="CT3414">
        <f t="shared" si="2585"/>
        <v>305.27</v>
      </c>
      <c r="CU3414">
        <f t="shared" si="2586"/>
        <v>0</v>
      </c>
      <c r="CV3414">
        <f t="shared" si="2587"/>
        <v>0.42</v>
      </c>
      <c r="CW3414">
        <f t="shared" si="2588"/>
        <v>0</v>
      </c>
      <c r="CX3414">
        <f t="shared" si="2589"/>
        <v>0</v>
      </c>
      <c r="CY3414">
        <f t="shared" si="2590"/>
        <v>42.734999999999999</v>
      </c>
      <c r="CZ3414">
        <f t="shared" si="2591"/>
        <v>6.1050000000000004</v>
      </c>
      <c r="DC3414" t="s">
        <v>3</v>
      </c>
      <c r="DD3414" t="s">
        <v>3</v>
      </c>
      <c r="DE3414" t="s">
        <v>3</v>
      </c>
      <c r="DF3414" t="s">
        <v>3</v>
      </c>
      <c r="DG3414" t="s">
        <v>3</v>
      </c>
      <c r="DH3414" t="s">
        <v>3</v>
      </c>
      <c r="DI3414" t="s">
        <v>3</v>
      </c>
      <c r="DJ3414" t="s">
        <v>3</v>
      </c>
      <c r="DK3414" t="s">
        <v>3</v>
      </c>
      <c r="DL3414" t="s">
        <v>3</v>
      </c>
      <c r="DM3414" t="s">
        <v>3</v>
      </c>
      <c r="DN3414">
        <v>0</v>
      </c>
      <c r="DO3414">
        <v>0</v>
      </c>
      <c r="DP3414">
        <v>1</v>
      </c>
      <c r="DQ3414">
        <v>1</v>
      </c>
      <c r="DU3414">
        <v>1013</v>
      </c>
      <c r="DV3414" t="s">
        <v>229</v>
      </c>
      <c r="DW3414" t="s">
        <v>229</v>
      </c>
      <c r="DX3414">
        <v>1</v>
      </c>
      <c r="DZ3414" t="s">
        <v>3</v>
      </c>
      <c r="EA3414" t="s">
        <v>3</v>
      </c>
      <c r="EB3414" t="s">
        <v>3</v>
      </c>
      <c r="EC3414" t="s">
        <v>3</v>
      </c>
      <c r="EE3414">
        <v>35096056</v>
      </c>
      <c r="EF3414">
        <v>1</v>
      </c>
      <c r="EG3414" t="s">
        <v>20</v>
      </c>
      <c r="EH3414">
        <v>0</v>
      </c>
      <c r="EI3414" t="s">
        <v>3</v>
      </c>
      <c r="EJ3414">
        <v>4</v>
      </c>
      <c r="EK3414">
        <v>0</v>
      </c>
      <c r="EL3414" t="s">
        <v>21</v>
      </c>
      <c r="EM3414" t="s">
        <v>22</v>
      </c>
      <c r="EO3414" t="s">
        <v>3</v>
      </c>
      <c r="EQ3414">
        <v>2097152</v>
      </c>
      <c r="ER3414">
        <v>426.58</v>
      </c>
      <c r="ES3414">
        <v>112.32</v>
      </c>
      <c r="ET3414">
        <v>8.99</v>
      </c>
      <c r="EU3414">
        <v>0.13</v>
      </c>
      <c r="EV3414">
        <v>305.27</v>
      </c>
      <c r="EW3414">
        <v>0.42</v>
      </c>
      <c r="EX3414">
        <v>0</v>
      </c>
      <c r="EY3414">
        <v>0</v>
      </c>
      <c r="FQ3414">
        <v>0</v>
      </c>
      <c r="FR3414">
        <v>0</v>
      </c>
      <c r="FS3414">
        <v>0</v>
      </c>
      <c r="FX3414">
        <v>70</v>
      </c>
      <c r="FY3414">
        <v>10</v>
      </c>
      <c r="GA3414" t="s">
        <v>3</v>
      </c>
      <c r="GD3414">
        <v>0</v>
      </c>
      <c r="GF3414">
        <v>94825724</v>
      </c>
      <c r="GG3414">
        <v>2</v>
      </c>
      <c r="GH3414">
        <v>1</v>
      </c>
      <c r="GI3414">
        <v>-2</v>
      </c>
      <c r="GJ3414">
        <v>0</v>
      </c>
      <c r="GK3414">
        <f>ROUND(R3414*(R12)/100,2)</f>
        <v>0.03</v>
      </c>
      <c r="GL3414">
        <f t="shared" si="2592"/>
        <v>0</v>
      </c>
      <c r="GM3414">
        <f t="shared" si="2593"/>
        <v>134.19</v>
      </c>
      <c r="GN3414">
        <f t="shared" si="2594"/>
        <v>0</v>
      </c>
      <c r="GO3414">
        <f t="shared" si="2595"/>
        <v>0</v>
      </c>
      <c r="GP3414">
        <f t="shared" si="2596"/>
        <v>134.19</v>
      </c>
      <c r="GR3414">
        <v>0</v>
      </c>
      <c r="GS3414">
        <v>3</v>
      </c>
      <c r="GT3414">
        <v>0</v>
      </c>
      <c r="GU3414" t="s">
        <v>3</v>
      </c>
      <c r="GV3414">
        <f t="shared" si="2597"/>
        <v>0</v>
      </c>
      <c r="GW3414">
        <v>1</v>
      </c>
      <c r="GX3414">
        <f t="shared" si="2598"/>
        <v>0</v>
      </c>
      <c r="HA3414">
        <v>0</v>
      </c>
      <c r="HB3414">
        <v>0</v>
      </c>
      <c r="HC3414">
        <f t="shared" si="2599"/>
        <v>0</v>
      </c>
      <c r="HE3414" t="s">
        <v>3</v>
      </c>
      <c r="HF3414" t="s">
        <v>3</v>
      </c>
      <c r="HM3414" t="s">
        <v>3</v>
      </c>
      <c r="HN3414" t="s">
        <v>3</v>
      </c>
      <c r="HO3414" t="s">
        <v>3</v>
      </c>
      <c r="HP3414" t="s">
        <v>3</v>
      </c>
      <c r="HQ3414" t="s">
        <v>3</v>
      </c>
      <c r="HS3414">
        <v>0</v>
      </c>
      <c r="IK3414">
        <v>0</v>
      </c>
    </row>
    <row r="3415" spans="1:245" x14ac:dyDescent="0.2">
      <c r="A3415">
        <v>17</v>
      </c>
      <c r="B3415">
        <v>1</v>
      </c>
      <c r="C3415">
        <f>ROW(SmtRes!A1126)</f>
        <v>1126</v>
      </c>
      <c r="D3415">
        <f>ROW(EtalonRes!A1126)</f>
        <v>1126</v>
      </c>
      <c r="E3415" t="s">
        <v>761</v>
      </c>
      <c r="F3415" t="s">
        <v>232</v>
      </c>
      <c r="G3415" t="s">
        <v>233</v>
      </c>
      <c r="H3415" t="s">
        <v>26</v>
      </c>
      <c r="I3415">
        <f>ROUND(2/100,9)</f>
        <v>0.02</v>
      </c>
      <c r="J3415">
        <v>0</v>
      </c>
      <c r="K3415">
        <f>ROUND(2/100,9)</f>
        <v>0.02</v>
      </c>
      <c r="O3415">
        <f t="shared" si="2561"/>
        <v>284.27</v>
      </c>
      <c r="P3415">
        <f t="shared" si="2562"/>
        <v>0</v>
      </c>
      <c r="Q3415">
        <f t="shared" si="2563"/>
        <v>119.88</v>
      </c>
      <c r="R3415">
        <f t="shared" si="2564"/>
        <v>60.81</v>
      </c>
      <c r="S3415">
        <f t="shared" si="2565"/>
        <v>164.39</v>
      </c>
      <c r="T3415">
        <f t="shared" si="2566"/>
        <v>0</v>
      </c>
      <c r="U3415">
        <f t="shared" si="2567"/>
        <v>0.28000000000000003</v>
      </c>
      <c r="V3415">
        <f t="shared" si="2568"/>
        <v>0</v>
      </c>
      <c r="W3415">
        <f t="shared" si="2569"/>
        <v>0</v>
      </c>
      <c r="X3415">
        <f t="shared" si="2570"/>
        <v>115.07</v>
      </c>
      <c r="Y3415">
        <f t="shared" si="2571"/>
        <v>16.440000000000001</v>
      </c>
      <c r="AA3415">
        <v>35364244</v>
      </c>
      <c r="AB3415">
        <f t="shared" si="2572"/>
        <v>14213.53</v>
      </c>
      <c r="AC3415">
        <f t="shared" si="2573"/>
        <v>0</v>
      </c>
      <c r="AD3415">
        <f t="shared" si="2574"/>
        <v>5993.85</v>
      </c>
      <c r="AE3415">
        <f t="shared" si="2575"/>
        <v>3040.45</v>
      </c>
      <c r="AF3415">
        <f t="shared" si="2576"/>
        <v>8219.68</v>
      </c>
      <c r="AG3415">
        <f t="shared" si="2577"/>
        <v>0</v>
      </c>
      <c r="AH3415">
        <f t="shared" si="2578"/>
        <v>14</v>
      </c>
      <c r="AI3415">
        <f t="shared" si="2579"/>
        <v>0</v>
      </c>
      <c r="AJ3415">
        <f t="shared" si="2580"/>
        <v>0</v>
      </c>
      <c r="AK3415">
        <v>14213.53</v>
      </c>
      <c r="AL3415">
        <v>0</v>
      </c>
      <c r="AM3415">
        <v>5993.85</v>
      </c>
      <c r="AN3415">
        <v>3040.45</v>
      </c>
      <c r="AO3415">
        <v>8219.68</v>
      </c>
      <c r="AP3415">
        <v>0</v>
      </c>
      <c r="AQ3415">
        <v>14</v>
      </c>
      <c r="AR3415">
        <v>0</v>
      </c>
      <c r="AS3415">
        <v>0</v>
      </c>
      <c r="AT3415">
        <v>70</v>
      </c>
      <c r="AU3415">
        <v>10</v>
      </c>
      <c r="AV3415">
        <v>1</v>
      </c>
      <c r="AW3415">
        <v>1</v>
      </c>
      <c r="AZ3415">
        <v>1</v>
      </c>
      <c r="BA3415">
        <v>1</v>
      </c>
      <c r="BB3415">
        <v>1</v>
      </c>
      <c r="BC3415">
        <v>1</v>
      </c>
      <c r="BD3415" t="s">
        <v>3</v>
      </c>
      <c r="BE3415" t="s">
        <v>3</v>
      </c>
      <c r="BF3415" t="s">
        <v>3</v>
      </c>
      <c r="BG3415" t="s">
        <v>3</v>
      </c>
      <c r="BH3415">
        <v>0</v>
      </c>
      <c r="BI3415">
        <v>4</v>
      </c>
      <c r="BJ3415" t="s">
        <v>234</v>
      </c>
      <c r="BM3415">
        <v>0</v>
      </c>
      <c r="BN3415">
        <v>0</v>
      </c>
      <c r="BO3415" t="s">
        <v>3</v>
      </c>
      <c r="BP3415">
        <v>0</v>
      </c>
      <c r="BQ3415">
        <v>1</v>
      </c>
      <c r="BR3415">
        <v>0</v>
      </c>
      <c r="BS3415">
        <v>1</v>
      </c>
      <c r="BT3415">
        <v>1</v>
      </c>
      <c r="BU3415">
        <v>1</v>
      </c>
      <c r="BV3415">
        <v>1</v>
      </c>
      <c r="BW3415">
        <v>1</v>
      </c>
      <c r="BX3415">
        <v>1</v>
      </c>
      <c r="BY3415" t="s">
        <v>3</v>
      </c>
      <c r="BZ3415">
        <v>70</v>
      </c>
      <c r="CA3415">
        <v>10</v>
      </c>
      <c r="CB3415" t="s">
        <v>3</v>
      </c>
      <c r="CE3415">
        <v>0</v>
      </c>
      <c r="CF3415">
        <v>0</v>
      </c>
      <c r="CG3415">
        <v>0</v>
      </c>
      <c r="CM3415">
        <v>0</v>
      </c>
      <c r="CN3415" t="s">
        <v>3</v>
      </c>
      <c r="CO3415">
        <v>0</v>
      </c>
      <c r="CP3415">
        <f t="shared" si="2581"/>
        <v>284.27</v>
      </c>
      <c r="CQ3415">
        <f t="shared" si="2582"/>
        <v>0</v>
      </c>
      <c r="CR3415">
        <f t="shared" si="2583"/>
        <v>5993.85</v>
      </c>
      <c r="CS3415">
        <f t="shared" si="2584"/>
        <v>3040.45</v>
      </c>
      <c r="CT3415">
        <f t="shared" si="2585"/>
        <v>8219.68</v>
      </c>
      <c r="CU3415">
        <f t="shared" si="2586"/>
        <v>0</v>
      </c>
      <c r="CV3415">
        <f t="shared" si="2587"/>
        <v>14</v>
      </c>
      <c r="CW3415">
        <f t="shared" si="2588"/>
        <v>0</v>
      </c>
      <c r="CX3415">
        <f t="shared" si="2589"/>
        <v>0</v>
      </c>
      <c r="CY3415">
        <f t="shared" si="2590"/>
        <v>115.07299999999999</v>
      </c>
      <c r="CZ3415">
        <f t="shared" si="2591"/>
        <v>16.439</v>
      </c>
      <c r="DC3415" t="s">
        <v>3</v>
      </c>
      <c r="DD3415" t="s">
        <v>3</v>
      </c>
      <c r="DE3415" t="s">
        <v>3</v>
      </c>
      <c r="DF3415" t="s">
        <v>3</v>
      </c>
      <c r="DG3415" t="s">
        <v>3</v>
      </c>
      <c r="DH3415" t="s">
        <v>3</v>
      </c>
      <c r="DI3415" t="s">
        <v>3</v>
      </c>
      <c r="DJ3415" t="s">
        <v>3</v>
      </c>
      <c r="DK3415" t="s">
        <v>3</v>
      </c>
      <c r="DL3415" t="s">
        <v>3</v>
      </c>
      <c r="DM3415" t="s">
        <v>3</v>
      </c>
      <c r="DN3415">
        <v>0</v>
      </c>
      <c r="DO3415">
        <v>0</v>
      </c>
      <c r="DP3415">
        <v>1</v>
      </c>
      <c r="DQ3415">
        <v>1</v>
      </c>
      <c r="DU3415">
        <v>1003</v>
      </c>
      <c r="DV3415" t="s">
        <v>26</v>
      </c>
      <c r="DW3415" t="s">
        <v>26</v>
      </c>
      <c r="DX3415">
        <v>100</v>
      </c>
      <c r="DZ3415" t="s">
        <v>3</v>
      </c>
      <c r="EA3415" t="s">
        <v>3</v>
      </c>
      <c r="EB3415" t="s">
        <v>3</v>
      </c>
      <c r="EC3415" t="s">
        <v>3</v>
      </c>
      <c r="EE3415">
        <v>35096056</v>
      </c>
      <c r="EF3415">
        <v>1</v>
      </c>
      <c r="EG3415" t="s">
        <v>20</v>
      </c>
      <c r="EH3415">
        <v>0</v>
      </c>
      <c r="EI3415" t="s">
        <v>3</v>
      </c>
      <c r="EJ3415">
        <v>4</v>
      </c>
      <c r="EK3415">
        <v>0</v>
      </c>
      <c r="EL3415" t="s">
        <v>21</v>
      </c>
      <c r="EM3415" t="s">
        <v>22</v>
      </c>
      <c r="EO3415" t="s">
        <v>3</v>
      </c>
      <c r="EQ3415">
        <v>2097152</v>
      </c>
      <c r="ER3415">
        <v>14213.53</v>
      </c>
      <c r="ES3415">
        <v>0</v>
      </c>
      <c r="ET3415">
        <v>5993.85</v>
      </c>
      <c r="EU3415">
        <v>3040.45</v>
      </c>
      <c r="EV3415">
        <v>8219.68</v>
      </c>
      <c r="EW3415">
        <v>14</v>
      </c>
      <c r="EX3415">
        <v>0</v>
      </c>
      <c r="EY3415">
        <v>0</v>
      </c>
      <c r="FQ3415">
        <v>0</v>
      </c>
      <c r="FR3415">
        <v>0</v>
      </c>
      <c r="FS3415">
        <v>0</v>
      </c>
      <c r="FX3415">
        <v>70</v>
      </c>
      <c r="FY3415">
        <v>10</v>
      </c>
      <c r="GA3415" t="s">
        <v>3</v>
      </c>
      <c r="GD3415">
        <v>0</v>
      </c>
      <c r="GF3415">
        <v>-140188742</v>
      </c>
      <c r="GG3415">
        <v>2</v>
      </c>
      <c r="GH3415">
        <v>1</v>
      </c>
      <c r="GI3415">
        <v>-2</v>
      </c>
      <c r="GJ3415">
        <v>0</v>
      </c>
      <c r="GK3415">
        <f>ROUND(R3415*(R12)/100,2)</f>
        <v>65.67</v>
      </c>
      <c r="GL3415">
        <f t="shared" si="2592"/>
        <v>0</v>
      </c>
      <c r="GM3415">
        <f t="shared" si="2593"/>
        <v>481.45</v>
      </c>
      <c r="GN3415">
        <f t="shared" si="2594"/>
        <v>0</v>
      </c>
      <c r="GO3415">
        <f t="shared" si="2595"/>
        <v>0</v>
      </c>
      <c r="GP3415">
        <f t="shared" si="2596"/>
        <v>481.45</v>
      </c>
      <c r="GR3415">
        <v>0</v>
      </c>
      <c r="GS3415">
        <v>3</v>
      </c>
      <c r="GT3415">
        <v>0</v>
      </c>
      <c r="GU3415" t="s">
        <v>3</v>
      </c>
      <c r="GV3415">
        <f t="shared" si="2597"/>
        <v>0</v>
      </c>
      <c r="GW3415">
        <v>1</v>
      </c>
      <c r="GX3415">
        <f t="shared" si="2598"/>
        <v>0</v>
      </c>
      <c r="HA3415">
        <v>0</v>
      </c>
      <c r="HB3415">
        <v>0</v>
      </c>
      <c r="HC3415">
        <f t="shared" si="2599"/>
        <v>0</v>
      </c>
      <c r="HE3415" t="s">
        <v>3</v>
      </c>
      <c r="HF3415" t="s">
        <v>3</v>
      </c>
      <c r="HM3415" t="s">
        <v>3</v>
      </c>
      <c r="HN3415" t="s">
        <v>3</v>
      </c>
      <c r="HO3415" t="s">
        <v>3</v>
      </c>
      <c r="HP3415" t="s">
        <v>3</v>
      </c>
      <c r="HQ3415" t="s">
        <v>3</v>
      </c>
      <c r="HS3415">
        <v>0</v>
      </c>
      <c r="IK3415">
        <v>0</v>
      </c>
    </row>
    <row r="3416" spans="1:245" x14ac:dyDescent="0.2">
      <c r="A3416">
        <v>17</v>
      </c>
      <c r="B3416">
        <v>1</v>
      </c>
      <c r="E3416" t="s">
        <v>762</v>
      </c>
      <c r="F3416" t="s">
        <v>236</v>
      </c>
      <c r="G3416" t="s">
        <v>237</v>
      </c>
      <c r="H3416" t="s">
        <v>35</v>
      </c>
      <c r="I3416">
        <v>2E-3</v>
      </c>
      <c r="J3416">
        <v>0</v>
      </c>
      <c r="K3416">
        <v>2E-3</v>
      </c>
      <c r="O3416">
        <f t="shared" si="2561"/>
        <v>199.72</v>
      </c>
      <c r="P3416">
        <f t="shared" si="2562"/>
        <v>199.72</v>
      </c>
      <c r="Q3416">
        <f t="shared" si="2563"/>
        <v>0</v>
      </c>
      <c r="R3416">
        <f t="shared" si="2564"/>
        <v>0</v>
      </c>
      <c r="S3416">
        <f t="shared" si="2565"/>
        <v>0</v>
      </c>
      <c r="T3416">
        <f t="shared" si="2566"/>
        <v>0</v>
      </c>
      <c r="U3416">
        <f t="shared" si="2567"/>
        <v>0</v>
      </c>
      <c r="V3416">
        <f t="shared" si="2568"/>
        <v>0</v>
      </c>
      <c r="W3416">
        <f t="shared" si="2569"/>
        <v>0</v>
      </c>
      <c r="X3416">
        <f t="shared" si="2570"/>
        <v>0</v>
      </c>
      <c r="Y3416">
        <f t="shared" si="2571"/>
        <v>0</v>
      </c>
      <c r="AA3416">
        <v>35364244</v>
      </c>
      <c r="AB3416">
        <f t="shared" si="2572"/>
        <v>99860.32</v>
      </c>
      <c r="AC3416">
        <f t="shared" si="2573"/>
        <v>99860.32</v>
      </c>
      <c r="AD3416">
        <f t="shared" si="2574"/>
        <v>0</v>
      </c>
      <c r="AE3416">
        <f t="shared" si="2575"/>
        <v>0</v>
      </c>
      <c r="AF3416">
        <f t="shared" si="2576"/>
        <v>0</v>
      </c>
      <c r="AG3416">
        <f t="shared" si="2577"/>
        <v>0</v>
      </c>
      <c r="AH3416">
        <f t="shared" si="2578"/>
        <v>0</v>
      </c>
      <c r="AI3416">
        <f t="shared" si="2579"/>
        <v>0</v>
      </c>
      <c r="AJ3416">
        <f t="shared" si="2580"/>
        <v>0</v>
      </c>
      <c r="AK3416">
        <v>99860.32</v>
      </c>
      <c r="AL3416">
        <v>99860.32</v>
      </c>
      <c r="AM3416">
        <v>0</v>
      </c>
      <c r="AN3416">
        <v>0</v>
      </c>
      <c r="AO3416">
        <v>0</v>
      </c>
      <c r="AP3416">
        <v>0</v>
      </c>
      <c r="AQ3416">
        <v>0</v>
      </c>
      <c r="AR3416">
        <v>0</v>
      </c>
      <c r="AS3416">
        <v>0</v>
      </c>
      <c r="AT3416">
        <v>70</v>
      </c>
      <c r="AU3416">
        <v>10</v>
      </c>
      <c r="AV3416">
        <v>1</v>
      </c>
      <c r="AW3416">
        <v>1</v>
      </c>
      <c r="AZ3416">
        <v>1</v>
      </c>
      <c r="BA3416">
        <v>1</v>
      </c>
      <c r="BB3416">
        <v>1</v>
      </c>
      <c r="BC3416">
        <v>1</v>
      </c>
      <c r="BD3416" t="s">
        <v>3</v>
      </c>
      <c r="BE3416" t="s">
        <v>3</v>
      </c>
      <c r="BF3416" t="s">
        <v>3</v>
      </c>
      <c r="BG3416" t="s">
        <v>3</v>
      </c>
      <c r="BH3416">
        <v>3</v>
      </c>
      <c r="BI3416">
        <v>4</v>
      </c>
      <c r="BJ3416" t="s">
        <v>238</v>
      </c>
      <c r="BM3416">
        <v>0</v>
      </c>
      <c r="BN3416">
        <v>0</v>
      </c>
      <c r="BO3416" t="s">
        <v>3</v>
      </c>
      <c r="BP3416">
        <v>0</v>
      </c>
      <c r="BQ3416">
        <v>1</v>
      </c>
      <c r="BR3416">
        <v>0</v>
      </c>
      <c r="BS3416">
        <v>1</v>
      </c>
      <c r="BT3416">
        <v>1</v>
      </c>
      <c r="BU3416">
        <v>1</v>
      </c>
      <c r="BV3416">
        <v>1</v>
      </c>
      <c r="BW3416">
        <v>1</v>
      </c>
      <c r="BX3416">
        <v>1</v>
      </c>
      <c r="BY3416" t="s">
        <v>3</v>
      </c>
      <c r="BZ3416">
        <v>70</v>
      </c>
      <c r="CA3416">
        <v>10</v>
      </c>
      <c r="CB3416" t="s">
        <v>3</v>
      </c>
      <c r="CE3416">
        <v>0</v>
      </c>
      <c r="CF3416">
        <v>0</v>
      </c>
      <c r="CG3416">
        <v>0</v>
      </c>
      <c r="CM3416">
        <v>0</v>
      </c>
      <c r="CN3416" t="s">
        <v>3</v>
      </c>
      <c r="CO3416">
        <v>0</v>
      </c>
      <c r="CP3416">
        <f t="shared" si="2581"/>
        <v>199.72</v>
      </c>
      <c r="CQ3416">
        <f t="shared" si="2582"/>
        <v>99860.32</v>
      </c>
      <c r="CR3416">
        <f t="shared" si="2583"/>
        <v>0</v>
      </c>
      <c r="CS3416">
        <f t="shared" si="2584"/>
        <v>0</v>
      </c>
      <c r="CT3416">
        <f t="shared" si="2585"/>
        <v>0</v>
      </c>
      <c r="CU3416">
        <f t="shared" si="2586"/>
        <v>0</v>
      </c>
      <c r="CV3416">
        <f t="shared" si="2587"/>
        <v>0</v>
      </c>
      <c r="CW3416">
        <f t="shared" si="2588"/>
        <v>0</v>
      </c>
      <c r="CX3416">
        <f t="shared" si="2589"/>
        <v>0</v>
      </c>
      <c r="CY3416">
        <f t="shared" si="2590"/>
        <v>0</v>
      </c>
      <c r="CZ3416">
        <f t="shared" si="2591"/>
        <v>0</v>
      </c>
      <c r="DC3416" t="s">
        <v>3</v>
      </c>
      <c r="DD3416" t="s">
        <v>3</v>
      </c>
      <c r="DE3416" t="s">
        <v>3</v>
      </c>
      <c r="DF3416" t="s">
        <v>3</v>
      </c>
      <c r="DG3416" t="s">
        <v>3</v>
      </c>
      <c r="DH3416" t="s">
        <v>3</v>
      </c>
      <c r="DI3416" t="s">
        <v>3</v>
      </c>
      <c r="DJ3416" t="s">
        <v>3</v>
      </c>
      <c r="DK3416" t="s">
        <v>3</v>
      </c>
      <c r="DL3416" t="s">
        <v>3</v>
      </c>
      <c r="DM3416" t="s">
        <v>3</v>
      </c>
      <c r="DN3416">
        <v>0</v>
      </c>
      <c r="DO3416">
        <v>0</v>
      </c>
      <c r="DP3416">
        <v>1</v>
      </c>
      <c r="DQ3416">
        <v>1</v>
      </c>
      <c r="DU3416">
        <v>1003</v>
      </c>
      <c r="DV3416" t="s">
        <v>35</v>
      </c>
      <c r="DW3416" t="s">
        <v>35</v>
      </c>
      <c r="DX3416">
        <v>1000</v>
      </c>
      <c r="DZ3416" t="s">
        <v>3</v>
      </c>
      <c r="EA3416" t="s">
        <v>3</v>
      </c>
      <c r="EB3416" t="s">
        <v>3</v>
      </c>
      <c r="EC3416" t="s">
        <v>3</v>
      </c>
      <c r="EE3416">
        <v>35096056</v>
      </c>
      <c r="EF3416">
        <v>1</v>
      </c>
      <c r="EG3416" t="s">
        <v>20</v>
      </c>
      <c r="EH3416">
        <v>0</v>
      </c>
      <c r="EI3416" t="s">
        <v>3</v>
      </c>
      <c r="EJ3416">
        <v>4</v>
      </c>
      <c r="EK3416">
        <v>0</v>
      </c>
      <c r="EL3416" t="s">
        <v>21</v>
      </c>
      <c r="EM3416" t="s">
        <v>22</v>
      </c>
      <c r="EO3416" t="s">
        <v>3</v>
      </c>
      <c r="EQ3416">
        <v>2097152</v>
      </c>
      <c r="ER3416">
        <v>99860.32</v>
      </c>
      <c r="ES3416">
        <v>99860.32</v>
      </c>
      <c r="ET3416">
        <v>0</v>
      </c>
      <c r="EU3416">
        <v>0</v>
      </c>
      <c r="EV3416">
        <v>0</v>
      </c>
      <c r="EW3416">
        <v>0</v>
      </c>
      <c r="EX3416">
        <v>0</v>
      </c>
      <c r="EY3416">
        <v>0</v>
      </c>
      <c r="FQ3416">
        <v>0</v>
      </c>
      <c r="FR3416">
        <v>0</v>
      </c>
      <c r="FS3416">
        <v>0</v>
      </c>
      <c r="FX3416">
        <v>70</v>
      </c>
      <c r="FY3416">
        <v>10</v>
      </c>
      <c r="GA3416" t="s">
        <v>3</v>
      </c>
      <c r="GD3416">
        <v>0</v>
      </c>
      <c r="GF3416">
        <v>2077141205</v>
      </c>
      <c r="GG3416">
        <v>2</v>
      </c>
      <c r="GH3416">
        <v>1</v>
      </c>
      <c r="GI3416">
        <v>-2</v>
      </c>
      <c r="GJ3416">
        <v>0</v>
      </c>
      <c r="GK3416">
        <f>ROUND(R3416*(R12)/100,2)</f>
        <v>0</v>
      </c>
      <c r="GL3416">
        <f t="shared" si="2592"/>
        <v>0</v>
      </c>
      <c r="GM3416">
        <f t="shared" si="2593"/>
        <v>199.72</v>
      </c>
      <c r="GN3416">
        <f t="shared" si="2594"/>
        <v>0</v>
      </c>
      <c r="GO3416">
        <f t="shared" si="2595"/>
        <v>0</v>
      </c>
      <c r="GP3416">
        <f t="shared" si="2596"/>
        <v>199.72</v>
      </c>
      <c r="GR3416">
        <v>0</v>
      </c>
      <c r="GS3416">
        <v>3</v>
      </c>
      <c r="GT3416">
        <v>0</v>
      </c>
      <c r="GU3416" t="s">
        <v>3</v>
      </c>
      <c r="GV3416">
        <f t="shared" si="2597"/>
        <v>0</v>
      </c>
      <c r="GW3416">
        <v>1</v>
      </c>
      <c r="GX3416">
        <f t="shared" si="2598"/>
        <v>0</v>
      </c>
      <c r="HA3416">
        <v>0</v>
      </c>
      <c r="HB3416">
        <v>0</v>
      </c>
      <c r="HC3416">
        <f t="shared" si="2599"/>
        <v>0</v>
      </c>
      <c r="HE3416" t="s">
        <v>3</v>
      </c>
      <c r="HF3416" t="s">
        <v>3</v>
      </c>
      <c r="HM3416" t="s">
        <v>3</v>
      </c>
      <c r="HN3416" t="s">
        <v>3</v>
      </c>
      <c r="HO3416" t="s">
        <v>3</v>
      </c>
      <c r="HP3416" t="s">
        <v>3</v>
      </c>
      <c r="HQ3416" t="s">
        <v>3</v>
      </c>
      <c r="HS3416">
        <v>0</v>
      </c>
      <c r="IK3416">
        <v>0</v>
      </c>
    </row>
    <row r="3417" spans="1:245" x14ac:dyDescent="0.2">
      <c r="A3417">
        <v>17</v>
      </c>
      <c r="B3417">
        <v>1</v>
      </c>
      <c r="E3417" t="s">
        <v>763</v>
      </c>
      <c r="F3417" t="s">
        <v>240</v>
      </c>
      <c r="G3417" t="s">
        <v>241</v>
      </c>
      <c r="H3417" t="s">
        <v>242</v>
      </c>
      <c r="I3417">
        <f>ROUND(6/1000,9)</f>
        <v>6.0000000000000001E-3</v>
      </c>
      <c r="J3417">
        <v>0</v>
      </c>
      <c r="K3417">
        <f>ROUND(6/1000,9)</f>
        <v>6.0000000000000001E-3</v>
      </c>
      <c r="O3417">
        <f t="shared" si="2561"/>
        <v>433.02</v>
      </c>
      <c r="P3417">
        <f t="shared" si="2562"/>
        <v>433.02</v>
      </c>
      <c r="Q3417">
        <f t="shared" si="2563"/>
        <v>0</v>
      </c>
      <c r="R3417">
        <f t="shared" si="2564"/>
        <v>0</v>
      </c>
      <c r="S3417">
        <f t="shared" si="2565"/>
        <v>0</v>
      </c>
      <c r="T3417">
        <f t="shared" si="2566"/>
        <v>0</v>
      </c>
      <c r="U3417">
        <f t="shared" si="2567"/>
        <v>0</v>
      </c>
      <c r="V3417">
        <f t="shared" si="2568"/>
        <v>0</v>
      </c>
      <c r="W3417">
        <f t="shared" si="2569"/>
        <v>0</v>
      </c>
      <c r="X3417">
        <f t="shared" si="2570"/>
        <v>0</v>
      </c>
      <c r="Y3417">
        <f t="shared" si="2571"/>
        <v>0</v>
      </c>
      <c r="AA3417">
        <v>35364244</v>
      </c>
      <c r="AB3417">
        <f t="shared" si="2572"/>
        <v>72169.899999999994</v>
      </c>
      <c r="AC3417">
        <f t="shared" si="2573"/>
        <v>72169.899999999994</v>
      </c>
      <c r="AD3417">
        <f t="shared" si="2574"/>
        <v>0</v>
      </c>
      <c r="AE3417">
        <f t="shared" si="2575"/>
        <v>0</v>
      </c>
      <c r="AF3417">
        <f t="shared" si="2576"/>
        <v>0</v>
      </c>
      <c r="AG3417">
        <f t="shared" si="2577"/>
        <v>0</v>
      </c>
      <c r="AH3417">
        <f t="shared" si="2578"/>
        <v>0</v>
      </c>
      <c r="AI3417">
        <f t="shared" si="2579"/>
        <v>0</v>
      </c>
      <c r="AJ3417">
        <f t="shared" si="2580"/>
        <v>0</v>
      </c>
      <c r="AK3417">
        <v>72169.899999999994</v>
      </c>
      <c r="AL3417">
        <v>72169.899999999994</v>
      </c>
      <c r="AM3417">
        <v>0</v>
      </c>
      <c r="AN3417">
        <v>0</v>
      </c>
      <c r="AO3417">
        <v>0</v>
      </c>
      <c r="AP3417">
        <v>0</v>
      </c>
      <c r="AQ3417">
        <v>0</v>
      </c>
      <c r="AR3417">
        <v>0</v>
      </c>
      <c r="AS3417">
        <v>0</v>
      </c>
      <c r="AT3417">
        <v>70</v>
      </c>
      <c r="AU3417">
        <v>10</v>
      </c>
      <c r="AV3417">
        <v>1</v>
      </c>
      <c r="AW3417">
        <v>1</v>
      </c>
      <c r="AZ3417">
        <v>1</v>
      </c>
      <c r="BA3417">
        <v>1</v>
      </c>
      <c r="BB3417">
        <v>1</v>
      </c>
      <c r="BC3417">
        <v>1</v>
      </c>
      <c r="BD3417" t="s">
        <v>3</v>
      </c>
      <c r="BE3417" t="s">
        <v>3</v>
      </c>
      <c r="BF3417" t="s">
        <v>3</v>
      </c>
      <c r="BG3417" t="s">
        <v>3</v>
      </c>
      <c r="BH3417">
        <v>3</v>
      </c>
      <c r="BI3417">
        <v>4</v>
      </c>
      <c r="BJ3417" t="s">
        <v>243</v>
      </c>
      <c r="BM3417">
        <v>0</v>
      </c>
      <c r="BN3417">
        <v>0</v>
      </c>
      <c r="BO3417" t="s">
        <v>3</v>
      </c>
      <c r="BP3417">
        <v>0</v>
      </c>
      <c r="BQ3417">
        <v>1</v>
      </c>
      <c r="BR3417">
        <v>0</v>
      </c>
      <c r="BS3417">
        <v>1</v>
      </c>
      <c r="BT3417">
        <v>1</v>
      </c>
      <c r="BU3417">
        <v>1</v>
      </c>
      <c r="BV3417">
        <v>1</v>
      </c>
      <c r="BW3417">
        <v>1</v>
      </c>
      <c r="BX3417">
        <v>1</v>
      </c>
      <c r="BY3417" t="s">
        <v>3</v>
      </c>
      <c r="BZ3417">
        <v>70</v>
      </c>
      <c r="CA3417">
        <v>10</v>
      </c>
      <c r="CB3417" t="s">
        <v>3</v>
      </c>
      <c r="CE3417">
        <v>0</v>
      </c>
      <c r="CF3417">
        <v>0</v>
      </c>
      <c r="CG3417">
        <v>0</v>
      </c>
      <c r="CM3417">
        <v>0</v>
      </c>
      <c r="CN3417" t="s">
        <v>3</v>
      </c>
      <c r="CO3417">
        <v>0</v>
      </c>
      <c r="CP3417">
        <f t="shared" si="2581"/>
        <v>433.02</v>
      </c>
      <c r="CQ3417">
        <f t="shared" si="2582"/>
        <v>72169.899999999994</v>
      </c>
      <c r="CR3417">
        <f t="shared" si="2583"/>
        <v>0</v>
      </c>
      <c r="CS3417">
        <f t="shared" si="2584"/>
        <v>0</v>
      </c>
      <c r="CT3417">
        <f t="shared" si="2585"/>
        <v>0</v>
      </c>
      <c r="CU3417">
        <f t="shared" si="2586"/>
        <v>0</v>
      </c>
      <c r="CV3417">
        <f t="shared" si="2587"/>
        <v>0</v>
      </c>
      <c r="CW3417">
        <f t="shared" si="2588"/>
        <v>0</v>
      </c>
      <c r="CX3417">
        <f t="shared" si="2589"/>
        <v>0</v>
      </c>
      <c r="CY3417">
        <f t="shared" si="2590"/>
        <v>0</v>
      </c>
      <c r="CZ3417">
        <f t="shared" si="2591"/>
        <v>0</v>
      </c>
      <c r="DC3417" t="s">
        <v>3</v>
      </c>
      <c r="DD3417" t="s">
        <v>3</v>
      </c>
      <c r="DE3417" t="s">
        <v>3</v>
      </c>
      <c r="DF3417" t="s">
        <v>3</v>
      </c>
      <c r="DG3417" t="s">
        <v>3</v>
      </c>
      <c r="DH3417" t="s">
        <v>3</v>
      </c>
      <c r="DI3417" t="s">
        <v>3</v>
      </c>
      <c r="DJ3417" t="s">
        <v>3</v>
      </c>
      <c r="DK3417" t="s">
        <v>3</v>
      </c>
      <c r="DL3417" t="s">
        <v>3</v>
      </c>
      <c r="DM3417" t="s">
        <v>3</v>
      </c>
      <c r="DN3417">
        <v>0</v>
      </c>
      <c r="DO3417">
        <v>0</v>
      </c>
      <c r="DP3417">
        <v>1</v>
      </c>
      <c r="DQ3417">
        <v>1</v>
      </c>
      <c r="DU3417">
        <v>1010</v>
      </c>
      <c r="DV3417" t="s">
        <v>242</v>
      </c>
      <c r="DW3417" t="s">
        <v>242</v>
      </c>
      <c r="DX3417">
        <v>1000</v>
      </c>
      <c r="DZ3417" t="s">
        <v>3</v>
      </c>
      <c r="EA3417" t="s">
        <v>3</v>
      </c>
      <c r="EB3417" t="s">
        <v>3</v>
      </c>
      <c r="EC3417" t="s">
        <v>3</v>
      </c>
      <c r="EE3417">
        <v>35096056</v>
      </c>
      <c r="EF3417">
        <v>1</v>
      </c>
      <c r="EG3417" t="s">
        <v>20</v>
      </c>
      <c r="EH3417">
        <v>0</v>
      </c>
      <c r="EI3417" t="s">
        <v>3</v>
      </c>
      <c r="EJ3417">
        <v>4</v>
      </c>
      <c r="EK3417">
        <v>0</v>
      </c>
      <c r="EL3417" t="s">
        <v>21</v>
      </c>
      <c r="EM3417" t="s">
        <v>22</v>
      </c>
      <c r="EO3417" t="s">
        <v>3</v>
      </c>
      <c r="EQ3417">
        <v>2097152</v>
      </c>
      <c r="ER3417">
        <v>72169.899999999994</v>
      </c>
      <c r="ES3417">
        <v>72169.899999999994</v>
      </c>
      <c r="ET3417">
        <v>0</v>
      </c>
      <c r="EU3417">
        <v>0</v>
      </c>
      <c r="EV3417">
        <v>0</v>
      </c>
      <c r="EW3417">
        <v>0</v>
      </c>
      <c r="EX3417">
        <v>0</v>
      </c>
      <c r="EY3417">
        <v>0</v>
      </c>
      <c r="FQ3417">
        <v>0</v>
      </c>
      <c r="FR3417">
        <v>0</v>
      </c>
      <c r="FS3417">
        <v>0</v>
      </c>
      <c r="FX3417">
        <v>70</v>
      </c>
      <c r="FY3417">
        <v>10</v>
      </c>
      <c r="GA3417" t="s">
        <v>3</v>
      </c>
      <c r="GD3417">
        <v>0</v>
      </c>
      <c r="GF3417">
        <v>653953554</v>
      </c>
      <c r="GG3417">
        <v>2</v>
      </c>
      <c r="GH3417">
        <v>1</v>
      </c>
      <c r="GI3417">
        <v>-2</v>
      </c>
      <c r="GJ3417">
        <v>0</v>
      </c>
      <c r="GK3417">
        <f>ROUND(R3417*(R12)/100,2)</f>
        <v>0</v>
      </c>
      <c r="GL3417">
        <f t="shared" si="2592"/>
        <v>0</v>
      </c>
      <c r="GM3417">
        <f t="shared" si="2593"/>
        <v>433.02</v>
      </c>
      <c r="GN3417">
        <f t="shared" si="2594"/>
        <v>0</v>
      </c>
      <c r="GO3417">
        <f t="shared" si="2595"/>
        <v>0</v>
      </c>
      <c r="GP3417">
        <f t="shared" si="2596"/>
        <v>433.02</v>
      </c>
      <c r="GR3417">
        <v>0</v>
      </c>
      <c r="GS3417">
        <v>3</v>
      </c>
      <c r="GT3417">
        <v>0</v>
      </c>
      <c r="GU3417" t="s">
        <v>3</v>
      </c>
      <c r="GV3417">
        <f t="shared" si="2597"/>
        <v>0</v>
      </c>
      <c r="GW3417">
        <v>1</v>
      </c>
      <c r="GX3417">
        <f t="shared" si="2598"/>
        <v>0</v>
      </c>
      <c r="HA3417">
        <v>0</v>
      </c>
      <c r="HB3417">
        <v>0</v>
      </c>
      <c r="HC3417">
        <f t="shared" si="2599"/>
        <v>0</v>
      </c>
      <c r="HE3417" t="s">
        <v>3</v>
      </c>
      <c r="HF3417" t="s">
        <v>3</v>
      </c>
      <c r="HM3417" t="s">
        <v>3</v>
      </c>
      <c r="HN3417" t="s">
        <v>3</v>
      </c>
      <c r="HO3417" t="s">
        <v>3</v>
      </c>
      <c r="HP3417" t="s">
        <v>3</v>
      </c>
      <c r="HQ3417" t="s">
        <v>3</v>
      </c>
      <c r="HS3417">
        <v>0</v>
      </c>
      <c r="IK3417">
        <v>0</v>
      </c>
    </row>
    <row r="3418" spans="1:245" x14ac:dyDescent="0.2">
      <c r="A3418">
        <v>17</v>
      </c>
      <c r="B3418">
        <v>1</v>
      </c>
      <c r="C3418">
        <f>ROW(SmtRes!A1128)</f>
        <v>1128</v>
      </c>
      <c r="D3418">
        <f>ROW(EtalonRes!A1128)</f>
        <v>1128</v>
      </c>
      <c r="E3418" t="s">
        <v>764</v>
      </c>
      <c r="F3418" t="s">
        <v>38</v>
      </c>
      <c r="G3418" t="s">
        <v>39</v>
      </c>
      <c r="H3418" t="s">
        <v>18</v>
      </c>
      <c r="I3418">
        <f>ROUND(34/100,9)</f>
        <v>0.34</v>
      </c>
      <c r="J3418">
        <v>0</v>
      </c>
      <c r="K3418">
        <f>ROUND(34/100,9)</f>
        <v>0.34</v>
      </c>
      <c r="O3418">
        <f t="shared" si="2561"/>
        <v>9491.44</v>
      </c>
      <c r="P3418">
        <f t="shared" si="2562"/>
        <v>0</v>
      </c>
      <c r="Q3418">
        <f t="shared" si="2563"/>
        <v>11.07</v>
      </c>
      <c r="R3418">
        <f t="shared" si="2564"/>
        <v>0.23</v>
      </c>
      <c r="S3418">
        <f t="shared" si="2565"/>
        <v>9480.3700000000008</v>
      </c>
      <c r="T3418">
        <f t="shared" si="2566"/>
        <v>0</v>
      </c>
      <c r="U3418">
        <f t="shared" si="2567"/>
        <v>14.555400000000002</v>
      </c>
      <c r="V3418">
        <f t="shared" si="2568"/>
        <v>0</v>
      </c>
      <c r="W3418">
        <f t="shared" si="2569"/>
        <v>0</v>
      </c>
      <c r="X3418">
        <f t="shared" si="2570"/>
        <v>6636.26</v>
      </c>
      <c r="Y3418">
        <f t="shared" si="2571"/>
        <v>948.04</v>
      </c>
      <c r="AA3418">
        <v>35364244</v>
      </c>
      <c r="AB3418">
        <f t="shared" si="2572"/>
        <v>27916.01</v>
      </c>
      <c r="AC3418">
        <f t="shared" si="2573"/>
        <v>0</v>
      </c>
      <c r="AD3418">
        <f t="shared" si="2574"/>
        <v>32.57</v>
      </c>
      <c r="AE3418">
        <f t="shared" si="2575"/>
        <v>0.69</v>
      </c>
      <c r="AF3418">
        <f t="shared" si="2576"/>
        <v>27883.439999999999</v>
      </c>
      <c r="AG3418">
        <f t="shared" si="2577"/>
        <v>0</v>
      </c>
      <c r="AH3418">
        <f t="shared" si="2578"/>
        <v>42.81</v>
      </c>
      <c r="AI3418">
        <f t="shared" si="2579"/>
        <v>0</v>
      </c>
      <c r="AJ3418">
        <f t="shared" si="2580"/>
        <v>0</v>
      </c>
      <c r="AK3418">
        <v>27916.01</v>
      </c>
      <c r="AL3418">
        <v>0</v>
      </c>
      <c r="AM3418">
        <v>32.57</v>
      </c>
      <c r="AN3418">
        <v>0.69</v>
      </c>
      <c r="AO3418">
        <v>27883.439999999999</v>
      </c>
      <c r="AP3418">
        <v>0</v>
      </c>
      <c r="AQ3418">
        <v>42.81</v>
      </c>
      <c r="AR3418">
        <v>0</v>
      </c>
      <c r="AS3418">
        <v>0</v>
      </c>
      <c r="AT3418">
        <v>70</v>
      </c>
      <c r="AU3418">
        <v>10</v>
      </c>
      <c r="AV3418">
        <v>1</v>
      </c>
      <c r="AW3418">
        <v>1</v>
      </c>
      <c r="AZ3418">
        <v>1</v>
      </c>
      <c r="BA3418">
        <v>1</v>
      </c>
      <c r="BB3418">
        <v>1</v>
      </c>
      <c r="BC3418">
        <v>1</v>
      </c>
      <c r="BD3418" t="s">
        <v>3</v>
      </c>
      <c r="BE3418" t="s">
        <v>3</v>
      </c>
      <c r="BF3418" t="s">
        <v>3</v>
      </c>
      <c r="BG3418" t="s">
        <v>3</v>
      </c>
      <c r="BH3418">
        <v>0</v>
      </c>
      <c r="BI3418">
        <v>4</v>
      </c>
      <c r="BJ3418" t="s">
        <v>40</v>
      </c>
      <c r="BM3418">
        <v>0</v>
      </c>
      <c r="BN3418">
        <v>0</v>
      </c>
      <c r="BO3418" t="s">
        <v>3</v>
      </c>
      <c r="BP3418">
        <v>0</v>
      </c>
      <c r="BQ3418">
        <v>1</v>
      </c>
      <c r="BR3418">
        <v>0</v>
      </c>
      <c r="BS3418">
        <v>1</v>
      </c>
      <c r="BT3418">
        <v>1</v>
      </c>
      <c r="BU3418">
        <v>1</v>
      </c>
      <c r="BV3418">
        <v>1</v>
      </c>
      <c r="BW3418">
        <v>1</v>
      </c>
      <c r="BX3418">
        <v>1</v>
      </c>
      <c r="BY3418" t="s">
        <v>3</v>
      </c>
      <c r="BZ3418">
        <v>70</v>
      </c>
      <c r="CA3418">
        <v>10</v>
      </c>
      <c r="CB3418" t="s">
        <v>3</v>
      </c>
      <c r="CE3418">
        <v>0</v>
      </c>
      <c r="CF3418">
        <v>0</v>
      </c>
      <c r="CG3418">
        <v>0</v>
      </c>
      <c r="CM3418">
        <v>0</v>
      </c>
      <c r="CN3418" t="s">
        <v>3</v>
      </c>
      <c r="CO3418">
        <v>0</v>
      </c>
      <c r="CP3418">
        <f t="shared" si="2581"/>
        <v>9491.44</v>
      </c>
      <c r="CQ3418">
        <f t="shared" si="2582"/>
        <v>0</v>
      </c>
      <c r="CR3418">
        <f t="shared" si="2583"/>
        <v>32.57</v>
      </c>
      <c r="CS3418">
        <f t="shared" si="2584"/>
        <v>0.69</v>
      </c>
      <c r="CT3418">
        <f t="shared" si="2585"/>
        <v>27883.439999999999</v>
      </c>
      <c r="CU3418">
        <f t="shared" si="2586"/>
        <v>0</v>
      </c>
      <c r="CV3418">
        <f t="shared" si="2587"/>
        <v>42.81</v>
      </c>
      <c r="CW3418">
        <f t="shared" si="2588"/>
        <v>0</v>
      </c>
      <c r="CX3418">
        <f t="shared" si="2589"/>
        <v>0</v>
      </c>
      <c r="CY3418">
        <f t="shared" si="2590"/>
        <v>6636.259</v>
      </c>
      <c r="CZ3418">
        <f t="shared" si="2591"/>
        <v>948.03700000000015</v>
      </c>
      <c r="DC3418" t="s">
        <v>3</v>
      </c>
      <c r="DD3418" t="s">
        <v>3</v>
      </c>
      <c r="DE3418" t="s">
        <v>3</v>
      </c>
      <c r="DF3418" t="s">
        <v>3</v>
      </c>
      <c r="DG3418" t="s">
        <v>3</v>
      </c>
      <c r="DH3418" t="s">
        <v>3</v>
      </c>
      <c r="DI3418" t="s">
        <v>3</v>
      </c>
      <c r="DJ3418" t="s">
        <v>3</v>
      </c>
      <c r="DK3418" t="s">
        <v>3</v>
      </c>
      <c r="DL3418" t="s">
        <v>3</v>
      </c>
      <c r="DM3418" t="s">
        <v>3</v>
      </c>
      <c r="DN3418">
        <v>0</v>
      </c>
      <c r="DO3418">
        <v>0</v>
      </c>
      <c r="DP3418">
        <v>1</v>
      </c>
      <c r="DQ3418">
        <v>1</v>
      </c>
      <c r="DU3418">
        <v>1010</v>
      </c>
      <c r="DV3418" t="s">
        <v>18</v>
      </c>
      <c r="DW3418" t="s">
        <v>18</v>
      </c>
      <c r="DX3418">
        <v>100</v>
      </c>
      <c r="DZ3418" t="s">
        <v>3</v>
      </c>
      <c r="EA3418" t="s">
        <v>3</v>
      </c>
      <c r="EB3418" t="s">
        <v>3</v>
      </c>
      <c r="EC3418" t="s">
        <v>3</v>
      </c>
      <c r="EE3418">
        <v>35096056</v>
      </c>
      <c r="EF3418">
        <v>1</v>
      </c>
      <c r="EG3418" t="s">
        <v>20</v>
      </c>
      <c r="EH3418">
        <v>0</v>
      </c>
      <c r="EI3418" t="s">
        <v>3</v>
      </c>
      <c r="EJ3418">
        <v>4</v>
      </c>
      <c r="EK3418">
        <v>0</v>
      </c>
      <c r="EL3418" t="s">
        <v>21</v>
      </c>
      <c r="EM3418" t="s">
        <v>22</v>
      </c>
      <c r="EO3418" t="s">
        <v>3</v>
      </c>
      <c r="EQ3418">
        <v>2097152</v>
      </c>
      <c r="ER3418">
        <v>27916.01</v>
      </c>
      <c r="ES3418">
        <v>0</v>
      </c>
      <c r="ET3418">
        <v>32.57</v>
      </c>
      <c r="EU3418">
        <v>0.69</v>
      </c>
      <c r="EV3418">
        <v>27883.439999999999</v>
      </c>
      <c r="EW3418">
        <v>42.81</v>
      </c>
      <c r="EX3418">
        <v>0</v>
      </c>
      <c r="EY3418">
        <v>0</v>
      </c>
      <c r="FQ3418">
        <v>0</v>
      </c>
      <c r="FR3418">
        <v>0</v>
      </c>
      <c r="FS3418">
        <v>0</v>
      </c>
      <c r="FX3418">
        <v>70</v>
      </c>
      <c r="FY3418">
        <v>10</v>
      </c>
      <c r="GA3418" t="s">
        <v>3</v>
      </c>
      <c r="GD3418">
        <v>0</v>
      </c>
      <c r="GF3418">
        <v>1394402761</v>
      </c>
      <c r="GG3418">
        <v>2</v>
      </c>
      <c r="GH3418">
        <v>1</v>
      </c>
      <c r="GI3418">
        <v>-2</v>
      </c>
      <c r="GJ3418">
        <v>0</v>
      </c>
      <c r="GK3418">
        <f>ROUND(R3418*(R12)/100,2)</f>
        <v>0.25</v>
      </c>
      <c r="GL3418">
        <f t="shared" si="2592"/>
        <v>0</v>
      </c>
      <c r="GM3418">
        <f t="shared" si="2593"/>
        <v>17075.990000000002</v>
      </c>
      <c r="GN3418">
        <f t="shared" si="2594"/>
        <v>0</v>
      </c>
      <c r="GO3418">
        <f t="shared" si="2595"/>
        <v>0</v>
      </c>
      <c r="GP3418">
        <f t="shared" si="2596"/>
        <v>17075.990000000002</v>
      </c>
      <c r="GR3418">
        <v>0</v>
      </c>
      <c r="GS3418">
        <v>3</v>
      </c>
      <c r="GT3418">
        <v>0</v>
      </c>
      <c r="GU3418" t="s">
        <v>3</v>
      </c>
      <c r="GV3418">
        <f t="shared" si="2597"/>
        <v>0</v>
      </c>
      <c r="GW3418">
        <v>1</v>
      </c>
      <c r="GX3418">
        <f t="shared" si="2598"/>
        <v>0</v>
      </c>
      <c r="HA3418">
        <v>0</v>
      </c>
      <c r="HB3418">
        <v>0</v>
      </c>
      <c r="HC3418">
        <f t="shared" si="2599"/>
        <v>0</v>
      </c>
      <c r="HE3418" t="s">
        <v>3</v>
      </c>
      <c r="HF3418" t="s">
        <v>3</v>
      </c>
      <c r="HM3418" t="s">
        <v>3</v>
      </c>
      <c r="HN3418" t="s">
        <v>3</v>
      </c>
      <c r="HO3418" t="s">
        <v>3</v>
      </c>
      <c r="HP3418" t="s">
        <v>3</v>
      </c>
      <c r="HQ3418" t="s">
        <v>3</v>
      </c>
      <c r="HS3418">
        <v>0</v>
      </c>
      <c r="IK3418">
        <v>0</v>
      </c>
    </row>
    <row r="3419" spans="1:245" x14ac:dyDescent="0.2">
      <c r="A3419">
        <v>17</v>
      </c>
      <c r="B3419">
        <v>1</v>
      </c>
      <c r="C3419">
        <f>ROW(SmtRes!A1130)</f>
        <v>1130</v>
      </c>
      <c r="D3419">
        <f>ROW(EtalonRes!A1130)</f>
        <v>1130</v>
      </c>
      <c r="E3419" t="s">
        <v>765</v>
      </c>
      <c r="F3419" t="s">
        <v>42</v>
      </c>
      <c r="G3419" t="s">
        <v>43</v>
      </c>
      <c r="H3419" t="s">
        <v>18</v>
      </c>
      <c r="I3419">
        <f>ROUND(1/100,9)</f>
        <v>0.01</v>
      </c>
      <c r="J3419">
        <v>0</v>
      </c>
      <c r="K3419">
        <f>ROUND(1/100,9)</f>
        <v>0.01</v>
      </c>
      <c r="O3419">
        <f t="shared" si="2561"/>
        <v>255.78</v>
      </c>
      <c r="P3419">
        <f t="shared" si="2562"/>
        <v>0</v>
      </c>
      <c r="Q3419">
        <f t="shared" si="2563"/>
        <v>0.33</v>
      </c>
      <c r="R3419">
        <f t="shared" si="2564"/>
        <v>0.01</v>
      </c>
      <c r="S3419">
        <f t="shared" si="2565"/>
        <v>255.45</v>
      </c>
      <c r="T3419">
        <f t="shared" si="2566"/>
        <v>0</v>
      </c>
      <c r="U3419">
        <f t="shared" si="2567"/>
        <v>0.39219999999999999</v>
      </c>
      <c r="V3419">
        <f t="shared" si="2568"/>
        <v>0</v>
      </c>
      <c r="W3419">
        <f t="shared" si="2569"/>
        <v>0</v>
      </c>
      <c r="X3419">
        <f t="shared" si="2570"/>
        <v>178.82</v>
      </c>
      <c r="Y3419">
        <f t="shared" si="2571"/>
        <v>25.55</v>
      </c>
      <c r="AA3419">
        <v>35364244</v>
      </c>
      <c r="AB3419">
        <f t="shared" si="2572"/>
        <v>25577.73</v>
      </c>
      <c r="AC3419">
        <f t="shared" si="2573"/>
        <v>0</v>
      </c>
      <c r="AD3419">
        <f t="shared" si="2574"/>
        <v>32.57</v>
      </c>
      <c r="AE3419">
        <f t="shared" si="2575"/>
        <v>0.69</v>
      </c>
      <c r="AF3419">
        <f t="shared" si="2576"/>
        <v>25545.16</v>
      </c>
      <c r="AG3419">
        <f t="shared" si="2577"/>
        <v>0</v>
      </c>
      <c r="AH3419">
        <f t="shared" si="2578"/>
        <v>39.22</v>
      </c>
      <c r="AI3419">
        <f t="shared" si="2579"/>
        <v>0</v>
      </c>
      <c r="AJ3419">
        <f t="shared" si="2580"/>
        <v>0</v>
      </c>
      <c r="AK3419">
        <v>25577.73</v>
      </c>
      <c r="AL3419">
        <v>0</v>
      </c>
      <c r="AM3419">
        <v>32.57</v>
      </c>
      <c r="AN3419">
        <v>0.69</v>
      </c>
      <c r="AO3419">
        <v>25545.16</v>
      </c>
      <c r="AP3419">
        <v>0</v>
      </c>
      <c r="AQ3419">
        <v>39.22</v>
      </c>
      <c r="AR3419">
        <v>0</v>
      </c>
      <c r="AS3419">
        <v>0</v>
      </c>
      <c r="AT3419">
        <v>70</v>
      </c>
      <c r="AU3419">
        <v>10</v>
      </c>
      <c r="AV3419">
        <v>1</v>
      </c>
      <c r="AW3419">
        <v>1</v>
      </c>
      <c r="AZ3419">
        <v>1</v>
      </c>
      <c r="BA3419">
        <v>1</v>
      </c>
      <c r="BB3419">
        <v>1</v>
      </c>
      <c r="BC3419">
        <v>1</v>
      </c>
      <c r="BD3419" t="s">
        <v>3</v>
      </c>
      <c r="BE3419" t="s">
        <v>3</v>
      </c>
      <c r="BF3419" t="s">
        <v>3</v>
      </c>
      <c r="BG3419" t="s">
        <v>3</v>
      </c>
      <c r="BH3419">
        <v>0</v>
      </c>
      <c r="BI3419">
        <v>4</v>
      </c>
      <c r="BJ3419" t="s">
        <v>44</v>
      </c>
      <c r="BM3419">
        <v>0</v>
      </c>
      <c r="BN3419">
        <v>0</v>
      </c>
      <c r="BO3419" t="s">
        <v>3</v>
      </c>
      <c r="BP3419">
        <v>0</v>
      </c>
      <c r="BQ3419">
        <v>1</v>
      </c>
      <c r="BR3419">
        <v>0</v>
      </c>
      <c r="BS3419">
        <v>1</v>
      </c>
      <c r="BT3419">
        <v>1</v>
      </c>
      <c r="BU3419">
        <v>1</v>
      </c>
      <c r="BV3419">
        <v>1</v>
      </c>
      <c r="BW3419">
        <v>1</v>
      </c>
      <c r="BX3419">
        <v>1</v>
      </c>
      <c r="BY3419" t="s">
        <v>3</v>
      </c>
      <c r="BZ3419">
        <v>70</v>
      </c>
      <c r="CA3419">
        <v>10</v>
      </c>
      <c r="CB3419" t="s">
        <v>3</v>
      </c>
      <c r="CE3419">
        <v>0</v>
      </c>
      <c r="CF3419">
        <v>0</v>
      </c>
      <c r="CG3419">
        <v>0</v>
      </c>
      <c r="CM3419">
        <v>0</v>
      </c>
      <c r="CN3419" t="s">
        <v>3</v>
      </c>
      <c r="CO3419">
        <v>0</v>
      </c>
      <c r="CP3419">
        <f t="shared" si="2581"/>
        <v>255.78</v>
      </c>
      <c r="CQ3419">
        <f t="shared" si="2582"/>
        <v>0</v>
      </c>
      <c r="CR3419">
        <f t="shared" si="2583"/>
        <v>32.57</v>
      </c>
      <c r="CS3419">
        <f t="shared" si="2584"/>
        <v>0.69</v>
      </c>
      <c r="CT3419">
        <f t="shared" si="2585"/>
        <v>25545.16</v>
      </c>
      <c r="CU3419">
        <f t="shared" si="2586"/>
        <v>0</v>
      </c>
      <c r="CV3419">
        <f t="shared" si="2587"/>
        <v>39.22</v>
      </c>
      <c r="CW3419">
        <f t="shared" si="2588"/>
        <v>0</v>
      </c>
      <c r="CX3419">
        <f t="shared" si="2589"/>
        <v>0</v>
      </c>
      <c r="CY3419">
        <f t="shared" si="2590"/>
        <v>178.815</v>
      </c>
      <c r="CZ3419">
        <f t="shared" si="2591"/>
        <v>25.545000000000002</v>
      </c>
      <c r="DC3419" t="s">
        <v>3</v>
      </c>
      <c r="DD3419" t="s">
        <v>3</v>
      </c>
      <c r="DE3419" t="s">
        <v>3</v>
      </c>
      <c r="DF3419" t="s">
        <v>3</v>
      </c>
      <c r="DG3419" t="s">
        <v>3</v>
      </c>
      <c r="DH3419" t="s">
        <v>3</v>
      </c>
      <c r="DI3419" t="s">
        <v>3</v>
      </c>
      <c r="DJ3419" t="s">
        <v>3</v>
      </c>
      <c r="DK3419" t="s">
        <v>3</v>
      </c>
      <c r="DL3419" t="s">
        <v>3</v>
      </c>
      <c r="DM3419" t="s">
        <v>3</v>
      </c>
      <c r="DN3419">
        <v>0</v>
      </c>
      <c r="DO3419">
        <v>0</v>
      </c>
      <c r="DP3419">
        <v>1</v>
      </c>
      <c r="DQ3419">
        <v>1</v>
      </c>
      <c r="DU3419">
        <v>1010</v>
      </c>
      <c r="DV3419" t="s">
        <v>18</v>
      </c>
      <c r="DW3419" t="s">
        <v>18</v>
      </c>
      <c r="DX3419">
        <v>100</v>
      </c>
      <c r="DZ3419" t="s">
        <v>3</v>
      </c>
      <c r="EA3419" t="s">
        <v>3</v>
      </c>
      <c r="EB3419" t="s">
        <v>3</v>
      </c>
      <c r="EC3419" t="s">
        <v>3</v>
      </c>
      <c r="EE3419">
        <v>35096056</v>
      </c>
      <c r="EF3419">
        <v>1</v>
      </c>
      <c r="EG3419" t="s">
        <v>20</v>
      </c>
      <c r="EH3419">
        <v>0</v>
      </c>
      <c r="EI3419" t="s">
        <v>3</v>
      </c>
      <c r="EJ3419">
        <v>4</v>
      </c>
      <c r="EK3419">
        <v>0</v>
      </c>
      <c r="EL3419" t="s">
        <v>21</v>
      </c>
      <c r="EM3419" t="s">
        <v>22</v>
      </c>
      <c r="EO3419" t="s">
        <v>3</v>
      </c>
      <c r="EQ3419">
        <v>2097152</v>
      </c>
      <c r="ER3419">
        <v>25577.73</v>
      </c>
      <c r="ES3419">
        <v>0</v>
      </c>
      <c r="ET3419">
        <v>32.57</v>
      </c>
      <c r="EU3419">
        <v>0.69</v>
      </c>
      <c r="EV3419">
        <v>25545.16</v>
      </c>
      <c r="EW3419">
        <v>39.22</v>
      </c>
      <c r="EX3419">
        <v>0</v>
      </c>
      <c r="EY3419">
        <v>0</v>
      </c>
      <c r="FQ3419">
        <v>0</v>
      </c>
      <c r="FR3419">
        <v>0</v>
      </c>
      <c r="FS3419">
        <v>0</v>
      </c>
      <c r="FX3419">
        <v>70</v>
      </c>
      <c r="FY3419">
        <v>10</v>
      </c>
      <c r="GA3419" t="s">
        <v>3</v>
      </c>
      <c r="GD3419">
        <v>0</v>
      </c>
      <c r="GF3419">
        <v>1212913616</v>
      </c>
      <c r="GG3419">
        <v>2</v>
      </c>
      <c r="GH3419">
        <v>1</v>
      </c>
      <c r="GI3419">
        <v>-2</v>
      </c>
      <c r="GJ3419">
        <v>0</v>
      </c>
      <c r="GK3419">
        <f>ROUND(R3419*(R12)/100,2)</f>
        <v>0.01</v>
      </c>
      <c r="GL3419">
        <f t="shared" si="2592"/>
        <v>0</v>
      </c>
      <c r="GM3419">
        <f t="shared" si="2593"/>
        <v>460.16</v>
      </c>
      <c r="GN3419">
        <f t="shared" si="2594"/>
        <v>0</v>
      </c>
      <c r="GO3419">
        <f t="shared" si="2595"/>
        <v>0</v>
      </c>
      <c r="GP3419">
        <f t="shared" si="2596"/>
        <v>460.16</v>
      </c>
      <c r="GR3419">
        <v>0</v>
      </c>
      <c r="GS3419">
        <v>3</v>
      </c>
      <c r="GT3419">
        <v>0</v>
      </c>
      <c r="GU3419" t="s">
        <v>3</v>
      </c>
      <c r="GV3419">
        <f t="shared" si="2597"/>
        <v>0</v>
      </c>
      <c r="GW3419">
        <v>1</v>
      </c>
      <c r="GX3419">
        <f t="shared" si="2598"/>
        <v>0</v>
      </c>
      <c r="HA3419">
        <v>0</v>
      </c>
      <c r="HB3419">
        <v>0</v>
      </c>
      <c r="HC3419">
        <f t="shared" si="2599"/>
        <v>0</v>
      </c>
      <c r="HE3419" t="s">
        <v>3</v>
      </c>
      <c r="HF3419" t="s">
        <v>3</v>
      </c>
      <c r="HM3419" t="s">
        <v>3</v>
      </c>
      <c r="HN3419" t="s">
        <v>3</v>
      </c>
      <c r="HO3419" t="s">
        <v>3</v>
      </c>
      <c r="HP3419" t="s">
        <v>3</v>
      </c>
      <c r="HQ3419" t="s">
        <v>3</v>
      </c>
      <c r="HS3419">
        <v>0</v>
      </c>
      <c r="IK3419">
        <v>0</v>
      </c>
    </row>
    <row r="3420" spans="1:245" x14ac:dyDescent="0.2">
      <c r="A3420">
        <v>17</v>
      </c>
      <c r="B3420">
        <v>1</v>
      </c>
      <c r="C3420">
        <f>ROW(SmtRes!A1131)</f>
        <v>1131</v>
      </c>
      <c r="D3420">
        <f>ROW(EtalonRes!A1131)</f>
        <v>1131</v>
      </c>
      <c r="E3420" t="s">
        <v>766</v>
      </c>
      <c r="F3420" t="s">
        <v>255</v>
      </c>
      <c r="G3420" t="s">
        <v>256</v>
      </c>
      <c r="H3420" t="s">
        <v>18</v>
      </c>
      <c r="I3420">
        <f>ROUND(1/100,9)</f>
        <v>0.01</v>
      </c>
      <c r="J3420">
        <v>0</v>
      </c>
      <c r="K3420">
        <f>ROUND(1/100,9)</f>
        <v>0.01</v>
      </c>
      <c r="O3420">
        <f t="shared" si="2561"/>
        <v>225.56</v>
      </c>
      <c r="P3420">
        <f t="shared" si="2562"/>
        <v>0</v>
      </c>
      <c r="Q3420">
        <f t="shared" si="2563"/>
        <v>0</v>
      </c>
      <c r="R3420">
        <f t="shared" si="2564"/>
        <v>0</v>
      </c>
      <c r="S3420">
        <f t="shared" si="2565"/>
        <v>225.56</v>
      </c>
      <c r="T3420">
        <f t="shared" si="2566"/>
        <v>0</v>
      </c>
      <c r="U3420">
        <f t="shared" si="2567"/>
        <v>0.34630000000000005</v>
      </c>
      <c r="V3420">
        <f t="shared" si="2568"/>
        <v>0</v>
      </c>
      <c r="W3420">
        <f t="shared" si="2569"/>
        <v>0</v>
      </c>
      <c r="X3420">
        <f t="shared" si="2570"/>
        <v>157.88999999999999</v>
      </c>
      <c r="Y3420">
        <f t="shared" si="2571"/>
        <v>22.56</v>
      </c>
      <c r="AA3420">
        <v>35364244</v>
      </c>
      <c r="AB3420">
        <f t="shared" si="2572"/>
        <v>22555.56</v>
      </c>
      <c r="AC3420">
        <f t="shared" si="2573"/>
        <v>0</v>
      </c>
      <c r="AD3420">
        <f t="shared" si="2574"/>
        <v>0</v>
      </c>
      <c r="AE3420">
        <f t="shared" si="2575"/>
        <v>0</v>
      </c>
      <c r="AF3420">
        <f t="shared" si="2576"/>
        <v>22555.56</v>
      </c>
      <c r="AG3420">
        <f t="shared" si="2577"/>
        <v>0</v>
      </c>
      <c r="AH3420">
        <f t="shared" si="2578"/>
        <v>34.630000000000003</v>
      </c>
      <c r="AI3420">
        <f t="shared" si="2579"/>
        <v>0</v>
      </c>
      <c r="AJ3420">
        <f t="shared" si="2580"/>
        <v>0</v>
      </c>
      <c r="AK3420">
        <v>22555.56</v>
      </c>
      <c r="AL3420">
        <v>0</v>
      </c>
      <c r="AM3420">
        <v>0</v>
      </c>
      <c r="AN3420">
        <v>0</v>
      </c>
      <c r="AO3420">
        <v>22555.56</v>
      </c>
      <c r="AP3420">
        <v>0</v>
      </c>
      <c r="AQ3420">
        <v>34.630000000000003</v>
      </c>
      <c r="AR3420">
        <v>0</v>
      </c>
      <c r="AS3420">
        <v>0</v>
      </c>
      <c r="AT3420">
        <v>70</v>
      </c>
      <c r="AU3420">
        <v>10</v>
      </c>
      <c r="AV3420">
        <v>1</v>
      </c>
      <c r="AW3420">
        <v>1</v>
      </c>
      <c r="AZ3420">
        <v>1</v>
      </c>
      <c r="BA3420">
        <v>1</v>
      </c>
      <c r="BB3420">
        <v>1</v>
      </c>
      <c r="BC3420">
        <v>1</v>
      </c>
      <c r="BD3420" t="s">
        <v>3</v>
      </c>
      <c r="BE3420" t="s">
        <v>3</v>
      </c>
      <c r="BF3420" t="s">
        <v>3</v>
      </c>
      <c r="BG3420" t="s">
        <v>3</v>
      </c>
      <c r="BH3420">
        <v>0</v>
      </c>
      <c r="BI3420">
        <v>4</v>
      </c>
      <c r="BJ3420" t="s">
        <v>257</v>
      </c>
      <c r="BM3420">
        <v>0</v>
      </c>
      <c r="BN3420">
        <v>0</v>
      </c>
      <c r="BO3420" t="s">
        <v>3</v>
      </c>
      <c r="BP3420">
        <v>0</v>
      </c>
      <c r="BQ3420">
        <v>1</v>
      </c>
      <c r="BR3420">
        <v>0</v>
      </c>
      <c r="BS3420">
        <v>1</v>
      </c>
      <c r="BT3420">
        <v>1</v>
      </c>
      <c r="BU3420">
        <v>1</v>
      </c>
      <c r="BV3420">
        <v>1</v>
      </c>
      <c r="BW3420">
        <v>1</v>
      </c>
      <c r="BX3420">
        <v>1</v>
      </c>
      <c r="BY3420" t="s">
        <v>3</v>
      </c>
      <c r="BZ3420">
        <v>70</v>
      </c>
      <c r="CA3420">
        <v>10</v>
      </c>
      <c r="CB3420" t="s">
        <v>3</v>
      </c>
      <c r="CE3420">
        <v>0</v>
      </c>
      <c r="CF3420">
        <v>0</v>
      </c>
      <c r="CG3420">
        <v>0</v>
      </c>
      <c r="CM3420">
        <v>0</v>
      </c>
      <c r="CN3420" t="s">
        <v>3</v>
      </c>
      <c r="CO3420">
        <v>0</v>
      </c>
      <c r="CP3420">
        <f t="shared" si="2581"/>
        <v>225.56</v>
      </c>
      <c r="CQ3420">
        <f t="shared" si="2582"/>
        <v>0</v>
      </c>
      <c r="CR3420">
        <f t="shared" si="2583"/>
        <v>0</v>
      </c>
      <c r="CS3420">
        <f t="shared" si="2584"/>
        <v>0</v>
      </c>
      <c r="CT3420">
        <f t="shared" si="2585"/>
        <v>22555.56</v>
      </c>
      <c r="CU3420">
        <f t="shared" si="2586"/>
        <v>0</v>
      </c>
      <c r="CV3420">
        <f t="shared" si="2587"/>
        <v>34.630000000000003</v>
      </c>
      <c r="CW3420">
        <f t="shared" si="2588"/>
        <v>0</v>
      </c>
      <c r="CX3420">
        <f t="shared" si="2589"/>
        <v>0</v>
      </c>
      <c r="CY3420">
        <f t="shared" si="2590"/>
        <v>157.892</v>
      </c>
      <c r="CZ3420">
        <f t="shared" si="2591"/>
        <v>22.555999999999997</v>
      </c>
      <c r="DC3420" t="s">
        <v>3</v>
      </c>
      <c r="DD3420" t="s">
        <v>3</v>
      </c>
      <c r="DE3420" t="s">
        <v>3</v>
      </c>
      <c r="DF3420" t="s">
        <v>3</v>
      </c>
      <c r="DG3420" t="s">
        <v>3</v>
      </c>
      <c r="DH3420" t="s">
        <v>3</v>
      </c>
      <c r="DI3420" t="s">
        <v>3</v>
      </c>
      <c r="DJ3420" t="s">
        <v>3</v>
      </c>
      <c r="DK3420" t="s">
        <v>3</v>
      </c>
      <c r="DL3420" t="s">
        <v>3</v>
      </c>
      <c r="DM3420" t="s">
        <v>3</v>
      </c>
      <c r="DN3420">
        <v>0</v>
      </c>
      <c r="DO3420">
        <v>0</v>
      </c>
      <c r="DP3420">
        <v>1</v>
      </c>
      <c r="DQ3420">
        <v>1</v>
      </c>
      <c r="DU3420">
        <v>1010</v>
      </c>
      <c r="DV3420" t="s">
        <v>18</v>
      </c>
      <c r="DW3420" t="s">
        <v>18</v>
      </c>
      <c r="DX3420">
        <v>100</v>
      </c>
      <c r="DZ3420" t="s">
        <v>3</v>
      </c>
      <c r="EA3420" t="s">
        <v>3</v>
      </c>
      <c r="EB3420" t="s">
        <v>3</v>
      </c>
      <c r="EC3420" t="s">
        <v>3</v>
      </c>
      <c r="EE3420">
        <v>35096056</v>
      </c>
      <c r="EF3420">
        <v>1</v>
      </c>
      <c r="EG3420" t="s">
        <v>20</v>
      </c>
      <c r="EH3420">
        <v>0</v>
      </c>
      <c r="EI3420" t="s">
        <v>3</v>
      </c>
      <c r="EJ3420">
        <v>4</v>
      </c>
      <c r="EK3420">
        <v>0</v>
      </c>
      <c r="EL3420" t="s">
        <v>21</v>
      </c>
      <c r="EM3420" t="s">
        <v>22</v>
      </c>
      <c r="EO3420" t="s">
        <v>3</v>
      </c>
      <c r="EQ3420">
        <v>2097152</v>
      </c>
      <c r="ER3420">
        <v>22555.56</v>
      </c>
      <c r="ES3420">
        <v>0</v>
      </c>
      <c r="ET3420">
        <v>0</v>
      </c>
      <c r="EU3420">
        <v>0</v>
      </c>
      <c r="EV3420">
        <v>22555.56</v>
      </c>
      <c r="EW3420">
        <v>34.630000000000003</v>
      </c>
      <c r="EX3420">
        <v>0</v>
      </c>
      <c r="EY3420">
        <v>0</v>
      </c>
      <c r="FQ3420">
        <v>0</v>
      </c>
      <c r="FR3420">
        <v>0</v>
      </c>
      <c r="FS3420">
        <v>0</v>
      </c>
      <c r="FX3420">
        <v>70</v>
      </c>
      <c r="FY3420">
        <v>10</v>
      </c>
      <c r="GA3420" t="s">
        <v>3</v>
      </c>
      <c r="GD3420">
        <v>0</v>
      </c>
      <c r="GF3420">
        <v>-24549344</v>
      </c>
      <c r="GG3420">
        <v>2</v>
      </c>
      <c r="GH3420">
        <v>1</v>
      </c>
      <c r="GI3420">
        <v>-2</v>
      </c>
      <c r="GJ3420">
        <v>0</v>
      </c>
      <c r="GK3420">
        <f>ROUND(R3420*(R12)/100,2)</f>
        <v>0</v>
      </c>
      <c r="GL3420">
        <f t="shared" si="2592"/>
        <v>0</v>
      </c>
      <c r="GM3420">
        <f t="shared" si="2593"/>
        <v>406.01</v>
      </c>
      <c r="GN3420">
        <f t="shared" si="2594"/>
        <v>0</v>
      </c>
      <c r="GO3420">
        <f t="shared" si="2595"/>
        <v>0</v>
      </c>
      <c r="GP3420">
        <f t="shared" si="2596"/>
        <v>406.01</v>
      </c>
      <c r="GR3420">
        <v>0</v>
      </c>
      <c r="GS3420">
        <v>3</v>
      </c>
      <c r="GT3420">
        <v>0</v>
      </c>
      <c r="GU3420" t="s">
        <v>3</v>
      </c>
      <c r="GV3420">
        <f t="shared" si="2597"/>
        <v>0</v>
      </c>
      <c r="GW3420">
        <v>1</v>
      </c>
      <c r="GX3420">
        <f t="shared" si="2598"/>
        <v>0</v>
      </c>
      <c r="HA3420">
        <v>0</v>
      </c>
      <c r="HB3420">
        <v>0</v>
      </c>
      <c r="HC3420">
        <f t="shared" si="2599"/>
        <v>0</v>
      </c>
      <c r="HE3420" t="s">
        <v>3</v>
      </c>
      <c r="HF3420" t="s">
        <v>3</v>
      </c>
      <c r="HM3420" t="s">
        <v>3</v>
      </c>
      <c r="HN3420" t="s">
        <v>3</v>
      </c>
      <c r="HO3420" t="s">
        <v>3</v>
      </c>
      <c r="HP3420" t="s">
        <v>3</v>
      </c>
      <c r="HQ3420" t="s">
        <v>3</v>
      </c>
      <c r="HS3420">
        <v>0</v>
      </c>
      <c r="IK3420">
        <v>0</v>
      </c>
    </row>
    <row r="3421" spans="1:245" x14ac:dyDescent="0.2">
      <c r="A3421">
        <v>17</v>
      </c>
      <c r="B3421">
        <v>1</v>
      </c>
      <c r="C3421">
        <f>ROW(SmtRes!A1144)</f>
        <v>1144</v>
      </c>
      <c r="D3421">
        <f>ROW(EtalonRes!A1144)</f>
        <v>1144</v>
      </c>
      <c r="E3421" t="s">
        <v>767</v>
      </c>
      <c r="F3421" t="s">
        <v>198</v>
      </c>
      <c r="G3421" t="s">
        <v>202</v>
      </c>
      <c r="H3421" t="s">
        <v>26</v>
      </c>
      <c r="I3421">
        <f>ROUND(105/100,9)</f>
        <v>1.05</v>
      </c>
      <c r="J3421">
        <v>0</v>
      </c>
      <c r="K3421">
        <f>ROUND(105/100,9)</f>
        <v>1.05</v>
      </c>
      <c r="O3421">
        <f t="shared" si="2561"/>
        <v>118571.02</v>
      </c>
      <c r="P3421">
        <f t="shared" si="2562"/>
        <v>95439.25</v>
      </c>
      <c r="Q3421">
        <f t="shared" si="2563"/>
        <v>49.76</v>
      </c>
      <c r="R3421">
        <f t="shared" si="2564"/>
        <v>0.68</v>
      </c>
      <c r="S3421">
        <f t="shared" si="2565"/>
        <v>23082.01</v>
      </c>
      <c r="T3421">
        <f t="shared" si="2566"/>
        <v>0</v>
      </c>
      <c r="U3421">
        <f t="shared" si="2567"/>
        <v>40.803000000000004</v>
      </c>
      <c r="V3421">
        <f t="shared" si="2568"/>
        <v>0</v>
      </c>
      <c r="W3421">
        <f t="shared" si="2569"/>
        <v>0</v>
      </c>
      <c r="X3421">
        <f t="shared" si="2570"/>
        <v>16157.41</v>
      </c>
      <c r="Y3421">
        <f t="shared" si="2571"/>
        <v>2308.1999999999998</v>
      </c>
      <c r="AA3421">
        <v>35364244</v>
      </c>
      <c r="AB3421">
        <f t="shared" si="2572"/>
        <v>112924.78</v>
      </c>
      <c r="AC3421">
        <f t="shared" si="2573"/>
        <v>90894.52</v>
      </c>
      <c r="AD3421">
        <f t="shared" si="2574"/>
        <v>47.39</v>
      </c>
      <c r="AE3421">
        <f t="shared" si="2575"/>
        <v>0.65</v>
      </c>
      <c r="AF3421">
        <f t="shared" si="2576"/>
        <v>21982.87</v>
      </c>
      <c r="AG3421">
        <f t="shared" si="2577"/>
        <v>0</v>
      </c>
      <c r="AH3421">
        <f t="shared" si="2578"/>
        <v>38.86</v>
      </c>
      <c r="AI3421">
        <f t="shared" si="2579"/>
        <v>0</v>
      </c>
      <c r="AJ3421">
        <f t="shared" si="2580"/>
        <v>0</v>
      </c>
      <c r="AK3421">
        <v>112924.78</v>
      </c>
      <c r="AL3421">
        <v>90894.52</v>
      </c>
      <c r="AM3421">
        <v>47.39</v>
      </c>
      <c r="AN3421">
        <v>0.65</v>
      </c>
      <c r="AO3421">
        <v>21982.87</v>
      </c>
      <c r="AP3421">
        <v>0</v>
      </c>
      <c r="AQ3421">
        <v>38.86</v>
      </c>
      <c r="AR3421">
        <v>0</v>
      </c>
      <c r="AS3421">
        <v>0</v>
      </c>
      <c r="AT3421">
        <v>70</v>
      </c>
      <c r="AU3421">
        <v>10</v>
      </c>
      <c r="AV3421">
        <v>1</v>
      </c>
      <c r="AW3421">
        <v>1</v>
      </c>
      <c r="AZ3421">
        <v>1</v>
      </c>
      <c r="BA3421">
        <v>1</v>
      </c>
      <c r="BB3421">
        <v>1</v>
      </c>
      <c r="BC3421">
        <v>1</v>
      </c>
      <c r="BD3421" t="s">
        <v>3</v>
      </c>
      <c r="BE3421" t="s">
        <v>3</v>
      </c>
      <c r="BF3421" t="s">
        <v>3</v>
      </c>
      <c r="BG3421" t="s">
        <v>3</v>
      </c>
      <c r="BH3421">
        <v>0</v>
      </c>
      <c r="BI3421">
        <v>4</v>
      </c>
      <c r="BJ3421" t="s">
        <v>200</v>
      </c>
      <c r="BM3421">
        <v>0</v>
      </c>
      <c r="BN3421">
        <v>0</v>
      </c>
      <c r="BO3421" t="s">
        <v>3</v>
      </c>
      <c r="BP3421">
        <v>0</v>
      </c>
      <c r="BQ3421">
        <v>1</v>
      </c>
      <c r="BR3421">
        <v>0</v>
      </c>
      <c r="BS3421">
        <v>1</v>
      </c>
      <c r="BT3421">
        <v>1</v>
      </c>
      <c r="BU3421">
        <v>1</v>
      </c>
      <c r="BV3421">
        <v>1</v>
      </c>
      <c r="BW3421">
        <v>1</v>
      </c>
      <c r="BX3421">
        <v>1</v>
      </c>
      <c r="BY3421" t="s">
        <v>3</v>
      </c>
      <c r="BZ3421">
        <v>70</v>
      </c>
      <c r="CA3421">
        <v>10</v>
      </c>
      <c r="CB3421" t="s">
        <v>3</v>
      </c>
      <c r="CE3421">
        <v>0</v>
      </c>
      <c r="CF3421">
        <v>0</v>
      </c>
      <c r="CG3421">
        <v>0</v>
      </c>
      <c r="CM3421">
        <v>0</v>
      </c>
      <c r="CN3421" t="s">
        <v>3</v>
      </c>
      <c r="CO3421">
        <v>0</v>
      </c>
      <c r="CP3421">
        <f t="shared" si="2581"/>
        <v>118571.01999999999</v>
      </c>
      <c r="CQ3421">
        <f t="shared" si="2582"/>
        <v>90894.52</v>
      </c>
      <c r="CR3421">
        <f t="shared" si="2583"/>
        <v>47.39</v>
      </c>
      <c r="CS3421">
        <f t="shared" si="2584"/>
        <v>0.65</v>
      </c>
      <c r="CT3421">
        <f t="shared" si="2585"/>
        <v>21982.87</v>
      </c>
      <c r="CU3421">
        <f t="shared" si="2586"/>
        <v>0</v>
      </c>
      <c r="CV3421">
        <f t="shared" si="2587"/>
        <v>38.86</v>
      </c>
      <c r="CW3421">
        <f t="shared" si="2588"/>
        <v>0</v>
      </c>
      <c r="CX3421">
        <f t="shared" si="2589"/>
        <v>0</v>
      </c>
      <c r="CY3421">
        <f t="shared" si="2590"/>
        <v>16157.406999999999</v>
      </c>
      <c r="CZ3421">
        <f t="shared" si="2591"/>
        <v>2308.2009999999996</v>
      </c>
      <c r="DC3421" t="s">
        <v>3</v>
      </c>
      <c r="DD3421" t="s">
        <v>3</v>
      </c>
      <c r="DE3421" t="s">
        <v>3</v>
      </c>
      <c r="DF3421" t="s">
        <v>3</v>
      </c>
      <c r="DG3421" t="s">
        <v>3</v>
      </c>
      <c r="DH3421" t="s">
        <v>3</v>
      </c>
      <c r="DI3421" t="s">
        <v>3</v>
      </c>
      <c r="DJ3421" t="s">
        <v>3</v>
      </c>
      <c r="DK3421" t="s">
        <v>3</v>
      </c>
      <c r="DL3421" t="s">
        <v>3</v>
      </c>
      <c r="DM3421" t="s">
        <v>3</v>
      </c>
      <c r="DN3421">
        <v>0</v>
      </c>
      <c r="DO3421">
        <v>0</v>
      </c>
      <c r="DP3421">
        <v>1</v>
      </c>
      <c r="DQ3421">
        <v>1</v>
      </c>
      <c r="DU3421">
        <v>1003</v>
      </c>
      <c r="DV3421" t="s">
        <v>26</v>
      </c>
      <c r="DW3421" t="s">
        <v>26</v>
      </c>
      <c r="DX3421">
        <v>100</v>
      </c>
      <c r="DZ3421" t="s">
        <v>3</v>
      </c>
      <c r="EA3421" t="s">
        <v>3</v>
      </c>
      <c r="EB3421" t="s">
        <v>3</v>
      </c>
      <c r="EC3421" t="s">
        <v>3</v>
      </c>
      <c r="EE3421">
        <v>35096056</v>
      </c>
      <c r="EF3421">
        <v>1</v>
      </c>
      <c r="EG3421" t="s">
        <v>20</v>
      </c>
      <c r="EH3421">
        <v>0</v>
      </c>
      <c r="EI3421" t="s">
        <v>3</v>
      </c>
      <c r="EJ3421">
        <v>4</v>
      </c>
      <c r="EK3421">
        <v>0</v>
      </c>
      <c r="EL3421" t="s">
        <v>21</v>
      </c>
      <c r="EM3421" t="s">
        <v>22</v>
      </c>
      <c r="EO3421" t="s">
        <v>3</v>
      </c>
      <c r="EQ3421">
        <v>2097152</v>
      </c>
      <c r="ER3421">
        <v>112924.78</v>
      </c>
      <c r="ES3421">
        <v>90894.52</v>
      </c>
      <c r="ET3421">
        <v>47.39</v>
      </c>
      <c r="EU3421">
        <v>0.65</v>
      </c>
      <c r="EV3421">
        <v>21982.87</v>
      </c>
      <c r="EW3421">
        <v>38.86</v>
      </c>
      <c r="EX3421">
        <v>0</v>
      </c>
      <c r="EY3421">
        <v>0</v>
      </c>
      <c r="FQ3421">
        <v>0</v>
      </c>
      <c r="FR3421">
        <v>0</v>
      </c>
      <c r="FS3421">
        <v>0</v>
      </c>
      <c r="FX3421">
        <v>70</v>
      </c>
      <c r="FY3421">
        <v>10</v>
      </c>
      <c r="GA3421" t="s">
        <v>3</v>
      </c>
      <c r="GD3421">
        <v>0</v>
      </c>
      <c r="GF3421">
        <v>60728256</v>
      </c>
      <c r="GG3421">
        <v>2</v>
      </c>
      <c r="GH3421">
        <v>1</v>
      </c>
      <c r="GI3421">
        <v>-2</v>
      </c>
      <c r="GJ3421">
        <v>0</v>
      </c>
      <c r="GK3421">
        <f>ROUND(R3421*(R12)/100,2)</f>
        <v>0.73</v>
      </c>
      <c r="GL3421">
        <f t="shared" si="2592"/>
        <v>0</v>
      </c>
      <c r="GM3421">
        <f t="shared" si="2593"/>
        <v>137037.35999999999</v>
      </c>
      <c r="GN3421">
        <f t="shared" si="2594"/>
        <v>0</v>
      </c>
      <c r="GO3421">
        <f t="shared" si="2595"/>
        <v>0</v>
      </c>
      <c r="GP3421">
        <f t="shared" si="2596"/>
        <v>137037.35999999999</v>
      </c>
      <c r="GR3421">
        <v>0</v>
      </c>
      <c r="GS3421">
        <v>3</v>
      </c>
      <c r="GT3421">
        <v>0</v>
      </c>
      <c r="GU3421" t="s">
        <v>3</v>
      </c>
      <c r="GV3421">
        <f t="shared" si="2597"/>
        <v>0</v>
      </c>
      <c r="GW3421">
        <v>1</v>
      </c>
      <c r="GX3421">
        <f t="shared" si="2598"/>
        <v>0</v>
      </c>
      <c r="HA3421">
        <v>0</v>
      </c>
      <c r="HB3421">
        <v>0</v>
      </c>
      <c r="HC3421">
        <f t="shared" si="2599"/>
        <v>0</v>
      </c>
      <c r="HE3421" t="s">
        <v>3</v>
      </c>
      <c r="HF3421" t="s">
        <v>3</v>
      </c>
      <c r="HM3421" t="s">
        <v>3</v>
      </c>
      <c r="HN3421" t="s">
        <v>3</v>
      </c>
      <c r="HO3421" t="s">
        <v>3</v>
      </c>
      <c r="HP3421" t="s">
        <v>3</v>
      </c>
      <c r="HQ3421" t="s">
        <v>3</v>
      </c>
      <c r="HS3421">
        <v>0</v>
      </c>
      <c r="IK3421">
        <v>0</v>
      </c>
    </row>
    <row r="3422" spans="1:245" x14ac:dyDescent="0.2">
      <c r="A3422">
        <v>17</v>
      </c>
      <c r="B3422">
        <v>1</v>
      </c>
      <c r="C3422">
        <f>ROW(SmtRes!A1153)</f>
        <v>1153</v>
      </c>
      <c r="D3422">
        <f>ROW(EtalonRes!A1153)</f>
        <v>1153</v>
      </c>
      <c r="E3422" t="s">
        <v>768</v>
      </c>
      <c r="F3422" t="s">
        <v>29</v>
      </c>
      <c r="G3422" t="s">
        <v>30</v>
      </c>
      <c r="H3422" t="s">
        <v>26</v>
      </c>
      <c r="I3422">
        <f>ROUND(50/100,9)</f>
        <v>0.5</v>
      </c>
      <c r="J3422">
        <v>0</v>
      </c>
      <c r="K3422">
        <f>ROUND(50/100,9)</f>
        <v>0.5</v>
      </c>
      <c r="O3422">
        <f t="shared" si="2561"/>
        <v>6148.28</v>
      </c>
      <c r="P3422">
        <f t="shared" si="2562"/>
        <v>5342.71</v>
      </c>
      <c r="Q3422">
        <f t="shared" si="2563"/>
        <v>445.8</v>
      </c>
      <c r="R3422">
        <f t="shared" si="2564"/>
        <v>227.18</v>
      </c>
      <c r="S3422">
        <f t="shared" si="2565"/>
        <v>359.77</v>
      </c>
      <c r="T3422">
        <f t="shared" si="2566"/>
        <v>0</v>
      </c>
      <c r="U3422">
        <f t="shared" si="2567"/>
        <v>0.59</v>
      </c>
      <c r="V3422">
        <f t="shared" si="2568"/>
        <v>0</v>
      </c>
      <c r="W3422">
        <f t="shared" si="2569"/>
        <v>0</v>
      </c>
      <c r="X3422">
        <f t="shared" si="2570"/>
        <v>251.84</v>
      </c>
      <c r="Y3422">
        <f t="shared" si="2571"/>
        <v>35.979999999999997</v>
      </c>
      <c r="AA3422">
        <v>35364244</v>
      </c>
      <c r="AB3422">
        <f t="shared" si="2572"/>
        <v>12296.54</v>
      </c>
      <c r="AC3422">
        <f t="shared" si="2573"/>
        <v>10685.41</v>
      </c>
      <c r="AD3422">
        <f t="shared" si="2574"/>
        <v>891.59</v>
      </c>
      <c r="AE3422">
        <f t="shared" si="2575"/>
        <v>454.35</v>
      </c>
      <c r="AF3422">
        <f t="shared" si="2576"/>
        <v>719.54</v>
      </c>
      <c r="AG3422">
        <f t="shared" si="2577"/>
        <v>0</v>
      </c>
      <c r="AH3422">
        <f t="shared" si="2578"/>
        <v>1.18</v>
      </c>
      <c r="AI3422">
        <f t="shared" si="2579"/>
        <v>0</v>
      </c>
      <c r="AJ3422">
        <f t="shared" si="2580"/>
        <v>0</v>
      </c>
      <c r="AK3422">
        <v>12296.54</v>
      </c>
      <c r="AL3422">
        <v>10685.41</v>
      </c>
      <c r="AM3422">
        <v>891.59</v>
      </c>
      <c r="AN3422">
        <v>454.35</v>
      </c>
      <c r="AO3422">
        <v>719.54</v>
      </c>
      <c r="AP3422">
        <v>0</v>
      </c>
      <c r="AQ3422">
        <v>1.18</v>
      </c>
      <c r="AR3422">
        <v>0</v>
      </c>
      <c r="AS3422">
        <v>0</v>
      </c>
      <c r="AT3422">
        <v>70</v>
      </c>
      <c r="AU3422">
        <v>10</v>
      </c>
      <c r="AV3422">
        <v>1</v>
      </c>
      <c r="AW3422">
        <v>1</v>
      </c>
      <c r="AZ3422">
        <v>1</v>
      </c>
      <c r="BA3422">
        <v>1</v>
      </c>
      <c r="BB3422">
        <v>1</v>
      </c>
      <c r="BC3422">
        <v>1</v>
      </c>
      <c r="BD3422" t="s">
        <v>3</v>
      </c>
      <c r="BE3422" t="s">
        <v>3</v>
      </c>
      <c r="BF3422" t="s">
        <v>3</v>
      </c>
      <c r="BG3422" t="s">
        <v>3</v>
      </c>
      <c r="BH3422">
        <v>0</v>
      </c>
      <c r="BI3422">
        <v>4</v>
      </c>
      <c r="BJ3422" t="s">
        <v>31</v>
      </c>
      <c r="BM3422">
        <v>0</v>
      </c>
      <c r="BN3422">
        <v>0</v>
      </c>
      <c r="BO3422" t="s">
        <v>3</v>
      </c>
      <c r="BP3422">
        <v>0</v>
      </c>
      <c r="BQ3422">
        <v>1</v>
      </c>
      <c r="BR3422">
        <v>0</v>
      </c>
      <c r="BS3422">
        <v>1</v>
      </c>
      <c r="BT3422">
        <v>1</v>
      </c>
      <c r="BU3422">
        <v>1</v>
      </c>
      <c r="BV3422">
        <v>1</v>
      </c>
      <c r="BW3422">
        <v>1</v>
      </c>
      <c r="BX3422">
        <v>1</v>
      </c>
      <c r="BY3422" t="s">
        <v>3</v>
      </c>
      <c r="BZ3422">
        <v>70</v>
      </c>
      <c r="CA3422">
        <v>10</v>
      </c>
      <c r="CB3422" t="s">
        <v>3</v>
      </c>
      <c r="CE3422">
        <v>0</v>
      </c>
      <c r="CF3422">
        <v>0</v>
      </c>
      <c r="CG3422">
        <v>0</v>
      </c>
      <c r="CM3422">
        <v>0</v>
      </c>
      <c r="CN3422" t="s">
        <v>3</v>
      </c>
      <c r="CO3422">
        <v>0</v>
      </c>
      <c r="CP3422">
        <f t="shared" si="2581"/>
        <v>6148.2800000000007</v>
      </c>
      <c r="CQ3422">
        <f t="shared" si="2582"/>
        <v>10685.41</v>
      </c>
      <c r="CR3422">
        <f t="shared" si="2583"/>
        <v>891.59</v>
      </c>
      <c r="CS3422">
        <f t="shared" si="2584"/>
        <v>454.35</v>
      </c>
      <c r="CT3422">
        <f t="shared" si="2585"/>
        <v>719.54</v>
      </c>
      <c r="CU3422">
        <f t="shared" si="2586"/>
        <v>0</v>
      </c>
      <c r="CV3422">
        <f t="shared" si="2587"/>
        <v>1.18</v>
      </c>
      <c r="CW3422">
        <f t="shared" si="2588"/>
        <v>0</v>
      </c>
      <c r="CX3422">
        <f t="shared" si="2589"/>
        <v>0</v>
      </c>
      <c r="CY3422">
        <f t="shared" si="2590"/>
        <v>251.83899999999997</v>
      </c>
      <c r="CZ3422">
        <f t="shared" si="2591"/>
        <v>35.976999999999997</v>
      </c>
      <c r="DC3422" t="s">
        <v>3</v>
      </c>
      <c r="DD3422" t="s">
        <v>3</v>
      </c>
      <c r="DE3422" t="s">
        <v>3</v>
      </c>
      <c r="DF3422" t="s">
        <v>3</v>
      </c>
      <c r="DG3422" t="s">
        <v>3</v>
      </c>
      <c r="DH3422" t="s">
        <v>3</v>
      </c>
      <c r="DI3422" t="s">
        <v>3</v>
      </c>
      <c r="DJ3422" t="s">
        <v>3</v>
      </c>
      <c r="DK3422" t="s">
        <v>3</v>
      </c>
      <c r="DL3422" t="s">
        <v>3</v>
      </c>
      <c r="DM3422" t="s">
        <v>3</v>
      </c>
      <c r="DN3422">
        <v>0</v>
      </c>
      <c r="DO3422">
        <v>0</v>
      </c>
      <c r="DP3422">
        <v>1</v>
      </c>
      <c r="DQ3422">
        <v>1</v>
      </c>
      <c r="DU3422">
        <v>1003</v>
      </c>
      <c r="DV3422" t="s">
        <v>26</v>
      </c>
      <c r="DW3422" t="s">
        <v>26</v>
      </c>
      <c r="DX3422">
        <v>100</v>
      </c>
      <c r="DZ3422" t="s">
        <v>3</v>
      </c>
      <c r="EA3422" t="s">
        <v>3</v>
      </c>
      <c r="EB3422" t="s">
        <v>3</v>
      </c>
      <c r="EC3422" t="s">
        <v>3</v>
      </c>
      <c r="EE3422">
        <v>35096056</v>
      </c>
      <c r="EF3422">
        <v>1</v>
      </c>
      <c r="EG3422" t="s">
        <v>20</v>
      </c>
      <c r="EH3422">
        <v>0</v>
      </c>
      <c r="EI3422" t="s">
        <v>3</v>
      </c>
      <c r="EJ3422">
        <v>4</v>
      </c>
      <c r="EK3422">
        <v>0</v>
      </c>
      <c r="EL3422" t="s">
        <v>21</v>
      </c>
      <c r="EM3422" t="s">
        <v>22</v>
      </c>
      <c r="EO3422" t="s">
        <v>3</v>
      </c>
      <c r="EQ3422">
        <v>2097152</v>
      </c>
      <c r="ER3422">
        <v>12296.54</v>
      </c>
      <c r="ES3422">
        <v>10685.41</v>
      </c>
      <c r="ET3422">
        <v>891.59</v>
      </c>
      <c r="EU3422">
        <v>454.35</v>
      </c>
      <c r="EV3422">
        <v>719.54</v>
      </c>
      <c r="EW3422">
        <v>1.18</v>
      </c>
      <c r="EX3422">
        <v>0</v>
      </c>
      <c r="EY3422">
        <v>0</v>
      </c>
      <c r="FQ3422">
        <v>0</v>
      </c>
      <c r="FR3422">
        <v>0</v>
      </c>
      <c r="FS3422">
        <v>0</v>
      </c>
      <c r="FX3422">
        <v>70</v>
      </c>
      <c r="FY3422">
        <v>10</v>
      </c>
      <c r="GA3422" t="s">
        <v>3</v>
      </c>
      <c r="GD3422">
        <v>0</v>
      </c>
      <c r="GF3422">
        <v>1756020469</v>
      </c>
      <c r="GG3422">
        <v>2</v>
      </c>
      <c r="GH3422">
        <v>1</v>
      </c>
      <c r="GI3422">
        <v>-2</v>
      </c>
      <c r="GJ3422">
        <v>0</v>
      </c>
      <c r="GK3422">
        <f>ROUND(R3422*(R12)/100,2)</f>
        <v>245.35</v>
      </c>
      <c r="GL3422">
        <f t="shared" si="2592"/>
        <v>0</v>
      </c>
      <c r="GM3422">
        <f t="shared" si="2593"/>
        <v>6681.45</v>
      </c>
      <c r="GN3422">
        <f t="shared" si="2594"/>
        <v>0</v>
      </c>
      <c r="GO3422">
        <f t="shared" si="2595"/>
        <v>0</v>
      </c>
      <c r="GP3422">
        <f t="shared" si="2596"/>
        <v>6681.45</v>
      </c>
      <c r="GR3422">
        <v>0</v>
      </c>
      <c r="GS3422">
        <v>3</v>
      </c>
      <c r="GT3422">
        <v>0</v>
      </c>
      <c r="GU3422" t="s">
        <v>3</v>
      </c>
      <c r="GV3422">
        <f t="shared" si="2597"/>
        <v>0</v>
      </c>
      <c r="GW3422">
        <v>1</v>
      </c>
      <c r="GX3422">
        <f t="shared" si="2598"/>
        <v>0</v>
      </c>
      <c r="HA3422">
        <v>0</v>
      </c>
      <c r="HB3422">
        <v>0</v>
      </c>
      <c r="HC3422">
        <f t="shared" si="2599"/>
        <v>0</v>
      </c>
      <c r="HE3422" t="s">
        <v>3</v>
      </c>
      <c r="HF3422" t="s">
        <v>3</v>
      </c>
      <c r="HM3422" t="s">
        <v>3</v>
      </c>
      <c r="HN3422" t="s">
        <v>3</v>
      </c>
      <c r="HO3422" t="s">
        <v>3</v>
      </c>
      <c r="HP3422" t="s">
        <v>3</v>
      </c>
      <c r="HQ3422" t="s">
        <v>3</v>
      </c>
      <c r="HS3422">
        <v>0</v>
      </c>
      <c r="IK3422">
        <v>0</v>
      </c>
    </row>
    <row r="3423" spans="1:245" x14ac:dyDescent="0.2">
      <c r="A3423">
        <v>17</v>
      </c>
      <c r="B3423">
        <v>1</v>
      </c>
      <c r="E3423" t="s">
        <v>769</v>
      </c>
      <c r="F3423" t="s">
        <v>33</v>
      </c>
      <c r="G3423" t="s">
        <v>34</v>
      </c>
      <c r="H3423" t="s">
        <v>35</v>
      </c>
      <c r="I3423">
        <v>0.05</v>
      </c>
      <c r="J3423">
        <v>0</v>
      </c>
      <c r="K3423">
        <v>0.05</v>
      </c>
      <c r="O3423">
        <f t="shared" si="2561"/>
        <v>6476.63</v>
      </c>
      <c r="P3423">
        <f t="shared" si="2562"/>
        <v>6476.63</v>
      </c>
      <c r="Q3423">
        <f t="shared" si="2563"/>
        <v>0</v>
      </c>
      <c r="R3423">
        <f t="shared" si="2564"/>
        <v>0</v>
      </c>
      <c r="S3423">
        <f t="shared" si="2565"/>
        <v>0</v>
      </c>
      <c r="T3423">
        <f t="shared" si="2566"/>
        <v>0</v>
      </c>
      <c r="U3423">
        <f t="shared" si="2567"/>
        <v>0</v>
      </c>
      <c r="V3423">
        <f t="shared" si="2568"/>
        <v>0</v>
      </c>
      <c r="W3423">
        <f t="shared" si="2569"/>
        <v>0</v>
      </c>
      <c r="X3423">
        <f t="shared" si="2570"/>
        <v>0</v>
      </c>
      <c r="Y3423">
        <f t="shared" si="2571"/>
        <v>0</v>
      </c>
      <c r="AA3423">
        <v>35364244</v>
      </c>
      <c r="AB3423">
        <f t="shared" si="2572"/>
        <v>129532.62</v>
      </c>
      <c r="AC3423">
        <f t="shared" si="2573"/>
        <v>129532.62</v>
      </c>
      <c r="AD3423">
        <f t="shared" si="2574"/>
        <v>0</v>
      </c>
      <c r="AE3423">
        <f t="shared" si="2575"/>
        <v>0</v>
      </c>
      <c r="AF3423">
        <f t="shared" si="2576"/>
        <v>0</v>
      </c>
      <c r="AG3423">
        <f t="shared" si="2577"/>
        <v>0</v>
      </c>
      <c r="AH3423">
        <f t="shared" si="2578"/>
        <v>0</v>
      </c>
      <c r="AI3423">
        <f t="shared" si="2579"/>
        <v>0</v>
      </c>
      <c r="AJ3423">
        <f t="shared" si="2580"/>
        <v>0</v>
      </c>
      <c r="AK3423">
        <v>129532.62</v>
      </c>
      <c r="AL3423">
        <v>129532.62</v>
      </c>
      <c r="AM3423">
        <v>0</v>
      </c>
      <c r="AN3423">
        <v>0</v>
      </c>
      <c r="AO3423">
        <v>0</v>
      </c>
      <c r="AP3423">
        <v>0</v>
      </c>
      <c r="AQ3423">
        <v>0</v>
      </c>
      <c r="AR3423">
        <v>0</v>
      </c>
      <c r="AS3423">
        <v>0</v>
      </c>
      <c r="AT3423">
        <v>70</v>
      </c>
      <c r="AU3423">
        <v>10</v>
      </c>
      <c r="AV3423">
        <v>1</v>
      </c>
      <c r="AW3423">
        <v>1</v>
      </c>
      <c r="AZ3423">
        <v>1</v>
      </c>
      <c r="BA3423">
        <v>1</v>
      </c>
      <c r="BB3423">
        <v>1</v>
      </c>
      <c r="BC3423">
        <v>1</v>
      </c>
      <c r="BD3423" t="s">
        <v>3</v>
      </c>
      <c r="BE3423" t="s">
        <v>3</v>
      </c>
      <c r="BF3423" t="s">
        <v>3</v>
      </c>
      <c r="BG3423" t="s">
        <v>3</v>
      </c>
      <c r="BH3423">
        <v>3</v>
      </c>
      <c r="BI3423">
        <v>4</v>
      </c>
      <c r="BJ3423" t="s">
        <v>36</v>
      </c>
      <c r="BM3423">
        <v>0</v>
      </c>
      <c r="BN3423">
        <v>0</v>
      </c>
      <c r="BO3423" t="s">
        <v>3</v>
      </c>
      <c r="BP3423">
        <v>0</v>
      </c>
      <c r="BQ3423">
        <v>1</v>
      </c>
      <c r="BR3423">
        <v>0</v>
      </c>
      <c r="BS3423">
        <v>1</v>
      </c>
      <c r="BT3423">
        <v>1</v>
      </c>
      <c r="BU3423">
        <v>1</v>
      </c>
      <c r="BV3423">
        <v>1</v>
      </c>
      <c r="BW3423">
        <v>1</v>
      </c>
      <c r="BX3423">
        <v>1</v>
      </c>
      <c r="BY3423" t="s">
        <v>3</v>
      </c>
      <c r="BZ3423">
        <v>70</v>
      </c>
      <c r="CA3423">
        <v>10</v>
      </c>
      <c r="CB3423" t="s">
        <v>3</v>
      </c>
      <c r="CE3423">
        <v>0</v>
      </c>
      <c r="CF3423">
        <v>0</v>
      </c>
      <c r="CG3423">
        <v>0</v>
      </c>
      <c r="CM3423">
        <v>0</v>
      </c>
      <c r="CN3423" t="s">
        <v>3</v>
      </c>
      <c r="CO3423">
        <v>0</v>
      </c>
      <c r="CP3423">
        <f t="shared" si="2581"/>
        <v>6476.63</v>
      </c>
      <c r="CQ3423">
        <f t="shared" si="2582"/>
        <v>129532.62</v>
      </c>
      <c r="CR3423">
        <f t="shared" si="2583"/>
        <v>0</v>
      </c>
      <c r="CS3423">
        <f t="shared" si="2584"/>
        <v>0</v>
      </c>
      <c r="CT3423">
        <f t="shared" si="2585"/>
        <v>0</v>
      </c>
      <c r="CU3423">
        <f t="shared" si="2586"/>
        <v>0</v>
      </c>
      <c r="CV3423">
        <f t="shared" si="2587"/>
        <v>0</v>
      </c>
      <c r="CW3423">
        <f t="shared" si="2588"/>
        <v>0</v>
      </c>
      <c r="CX3423">
        <f t="shared" si="2589"/>
        <v>0</v>
      </c>
      <c r="CY3423">
        <f t="shared" si="2590"/>
        <v>0</v>
      </c>
      <c r="CZ3423">
        <f t="shared" si="2591"/>
        <v>0</v>
      </c>
      <c r="DC3423" t="s">
        <v>3</v>
      </c>
      <c r="DD3423" t="s">
        <v>3</v>
      </c>
      <c r="DE3423" t="s">
        <v>3</v>
      </c>
      <c r="DF3423" t="s">
        <v>3</v>
      </c>
      <c r="DG3423" t="s">
        <v>3</v>
      </c>
      <c r="DH3423" t="s">
        <v>3</v>
      </c>
      <c r="DI3423" t="s">
        <v>3</v>
      </c>
      <c r="DJ3423" t="s">
        <v>3</v>
      </c>
      <c r="DK3423" t="s">
        <v>3</v>
      </c>
      <c r="DL3423" t="s">
        <v>3</v>
      </c>
      <c r="DM3423" t="s">
        <v>3</v>
      </c>
      <c r="DN3423">
        <v>0</v>
      </c>
      <c r="DO3423">
        <v>0</v>
      </c>
      <c r="DP3423">
        <v>1</v>
      </c>
      <c r="DQ3423">
        <v>1</v>
      </c>
      <c r="DU3423">
        <v>1003</v>
      </c>
      <c r="DV3423" t="s">
        <v>35</v>
      </c>
      <c r="DW3423" t="s">
        <v>35</v>
      </c>
      <c r="DX3423">
        <v>1000</v>
      </c>
      <c r="DZ3423" t="s">
        <v>3</v>
      </c>
      <c r="EA3423" t="s">
        <v>3</v>
      </c>
      <c r="EB3423" t="s">
        <v>3</v>
      </c>
      <c r="EC3423" t="s">
        <v>3</v>
      </c>
      <c r="EE3423">
        <v>35096056</v>
      </c>
      <c r="EF3423">
        <v>1</v>
      </c>
      <c r="EG3423" t="s">
        <v>20</v>
      </c>
      <c r="EH3423">
        <v>0</v>
      </c>
      <c r="EI3423" t="s">
        <v>3</v>
      </c>
      <c r="EJ3423">
        <v>4</v>
      </c>
      <c r="EK3423">
        <v>0</v>
      </c>
      <c r="EL3423" t="s">
        <v>21</v>
      </c>
      <c r="EM3423" t="s">
        <v>22</v>
      </c>
      <c r="EO3423" t="s">
        <v>3</v>
      </c>
      <c r="EQ3423">
        <v>2097152</v>
      </c>
      <c r="ER3423">
        <v>129532.62</v>
      </c>
      <c r="ES3423">
        <v>129532.62</v>
      </c>
      <c r="ET3423">
        <v>0</v>
      </c>
      <c r="EU3423">
        <v>0</v>
      </c>
      <c r="EV3423">
        <v>0</v>
      </c>
      <c r="EW3423">
        <v>0</v>
      </c>
      <c r="EX3423">
        <v>0</v>
      </c>
      <c r="EY3423">
        <v>0</v>
      </c>
      <c r="FQ3423">
        <v>0</v>
      </c>
      <c r="FR3423">
        <v>0</v>
      </c>
      <c r="FS3423">
        <v>0</v>
      </c>
      <c r="FX3423">
        <v>70</v>
      </c>
      <c r="FY3423">
        <v>10</v>
      </c>
      <c r="GA3423" t="s">
        <v>3</v>
      </c>
      <c r="GD3423">
        <v>0</v>
      </c>
      <c r="GF3423">
        <v>7717958</v>
      </c>
      <c r="GG3423">
        <v>2</v>
      </c>
      <c r="GH3423">
        <v>1</v>
      </c>
      <c r="GI3423">
        <v>-2</v>
      </c>
      <c r="GJ3423">
        <v>0</v>
      </c>
      <c r="GK3423">
        <f>ROUND(R3423*(R12)/100,2)</f>
        <v>0</v>
      </c>
      <c r="GL3423">
        <f t="shared" si="2592"/>
        <v>0</v>
      </c>
      <c r="GM3423">
        <f t="shared" si="2593"/>
        <v>6476.63</v>
      </c>
      <c r="GN3423">
        <f t="shared" si="2594"/>
        <v>0</v>
      </c>
      <c r="GO3423">
        <f t="shared" si="2595"/>
        <v>0</v>
      </c>
      <c r="GP3423">
        <f t="shared" si="2596"/>
        <v>6476.63</v>
      </c>
      <c r="GR3423">
        <v>0</v>
      </c>
      <c r="GS3423">
        <v>3</v>
      </c>
      <c r="GT3423">
        <v>0</v>
      </c>
      <c r="GU3423" t="s">
        <v>3</v>
      </c>
      <c r="GV3423">
        <f t="shared" si="2597"/>
        <v>0</v>
      </c>
      <c r="GW3423">
        <v>1</v>
      </c>
      <c r="GX3423">
        <f t="shared" si="2598"/>
        <v>0</v>
      </c>
      <c r="HA3423">
        <v>0</v>
      </c>
      <c r="HB3423">
        <v>0</v>
      </c>
      <c r="HC3423">
        <f t="shared" si="2599"/>
        <v>0</v>
      </c>
      <c r="HE3423" t="s">
        <v>3</v>
      </c>
      <c r="HF3423" t="s">
        <v>3</v>
      </c>
      <c r="HM3423" t="s">
        <v>3</v>
      </c>
      <c r="HN3423" t="s">
        <v>3</v>
      </c>
      <c r="HO3423" t="s">
        <v>3</v>
      </c>
      <c r="HP3423" t="s">
        <v>3</v>
      </c>
      <c r="HQ3423" t="s">
        <v>3</v>
      </c>
      <c r="HS3423">
        <v>0</v>
      </c>
      <c r="IK3423">
        <v>0</v>
      </c>
    </row>
    <row r="3424" spans="1:245" x14ac:dyDescent="0.2">
      <c r="A3424">
        <v>17</v>
      </c>
      <c r="B3424">
        <v>1</v>
      </c>
      <c r="C3424">
        <f>ROW(SmtRes!A1154)</f>
        <v>1154</v>
      </c>
      <c r="D3424">
        <f>ROW(EtalonRes!A1154)</f>
        <v>1154</v>
      </c>
      <c r="E3424" t="s">
        <v>770</v>
      </c>
      <c r="F3424" t="s">
        <v>62</v>
      </c>
      <c r="G3424" t="s">
        <v>63</v>
      </c>
      <c r="H3424" t="s">
        <v>64</v>
      </c>
      <c r="I3424">
        <f>ROUND(9/100,9)</f>
        <v>0.09</v>
      </c>
      <c r="J3424">
        <v>0</v>
      </c>
      <c r="K3424">
        <f>ROUND(9/100,9)</f>
        <v>0.09</v>
      </c>
      <c r="O3424">
        <f t="shared" si="2561"/>
        <v>1041.67</v>
      </c>
      <c r="P3424">
        <f t="shared" si="2562"/>
        <v>0</v>
      </c>
      <c r="Q3424">
        <f t="shared" si="2563"/>
        <v>0</v>
      </c>
      <c r="R3424">
        <f t="shared" si="2564"/>
        <v>0</v>
      </c>
      <c r="S3424">
        <f t="shared" si="2565"/>
        <v>1041.67</v>
      </c>
      <c r="T3424">
        <f t="shared" si="2566"/>
        <v>0</v>
      </c>
      <c r="U3424">
        <f t="shared" si="2567"/>
        <v>1.5992999999999999</v>
      </c>
      <c r="V3424">
        <f t="shared" si="2568"/>
        <v>0</v>
      </c>
      <c r="W3424">
        <f t="shared" si="2569"/>
        <v>0</v>
      </c>
      <c r="X3424">
        <f t="shared" si="2570"/>
        <v>729.17</v>
      </c>
      <c r="Y3424">
        <f t="shared" si="2571"/>
        <v>104.17</v>
      </c>
      <c r="AA3424">
        <v>35364244</v>
      </c>
      <c r="AB3424">
        <f t="shared" si="2572"/>
        <v>11574.13</v>
      </c>
      <c r="AC3424">
        <f t="shared" si="2573"/>
        <v>0</v>
      </c>
      <c r="AD3424">
        <f t="shared" si="2574"/>
        <v>0</v>
      </c>
      <c r="AE3424">
        <f t="shared" si="2575"/>
        <v>0</v>
      </c>
      <c r="AF3424">
        <f t="shared" si="2576"/>
        <v>11574.13</v>
      </c>
      <c r="AG3424">
        <f t="shared" si="2577"/>
        <v>0</v>
      </c>
      <c r="AH3424">
        <f t="shared" si="2578"/>
        <v>17.77</v>
      </c>
      <c r="AI3424">
        <f t="shared" si="2579"/>
        <v>0</v>
      </c>
      <c r="AJ3424">
        <f t="shared" si="2580"/>
        <v>0</v>
      </c>
      <c r="AK3424">
        <v>11574.13</v>
      </c>
      <c r="AL3424">
        <v>0</v>
      </c>
      <c r="AM3424">
        <v>0</v>
      </c>
      <c r="AN3424">
        <v>0</v>
      </c>
      <c r="AO3424">
        <v>11574.13</v>
      </c>
      <c r="AP3424">
        <v>0</v>
      </c>
      <c r="AQ3424">
        <v>17.77</v>
      </c>
      <c r="AR3424">
        <v>0</v>
      </c>
      <c r="AS3424">
        <v>0</v>
      </c>
      <c r="AT3424">
        <v>70</v>
      </c>
      <c r="AU3424">
        <v>10</v>
      </c>
      <c r="AV3424">
        <v>1</v>
      </c>
      <c r="AW3424">
        <v>1</v>
      </c>
      <c r="AZ3424">
        <v>1</v>
      </c>
      <c r="BA3424">
        <v>1</v>
      </c>
      <c r="BB3424">
        <v>1</v>
      </c>
      <c r="BC3424">
        <v>1</v>
      </c>
      <c r="BD3424" t="s">
        <v>3</v>
      </c>
      <c r="BE3424" t="s">
        <v>3</v>
      </c>
      <c r="BF3424" t="s">
        <v>3</v>
      </c>
      <c r="BG3424" t="s">
        <v>3</v>
      </c>
      <c r="BH3424">
        <v>0</v>
      </c>
      <c r="BI3424">
        <v>4</v>
      </c>
      <c r="BJ3424" t="s">
        <v>65</v>
      </c>
      <c r="BM3424">
        <v>0</v>
      </c>
      <c r="BN3424">
        <v>0</v>
      </c>
      <c r="BO3424" t="s">
        <v>3</v>
      </c>
      <c r="BP3424">
        <v>0</v>
      </c>
      <c r="BQ3424">
        <v>1</v>
      </c>
      <c r="BR3424">
        <v>0</v>
      </c>
      <c r="BS3424">
        <v>1</v>
      </c>
      <c r="BT3424">
        <v>1</v>
      </c>
      <c r="BU3424">
        <v>1</v>
      </c>
      <c r="BV3424">
        <v>1</v>
      </c>
      <c r="BW3424">
        <v>1</v>
      </c>
      <c r="BX3424">
        <v>1</v>
      </c>
      <c r="BY3424" t="s">
        <v>3</v>
      </c>
      <c r="BZ3424">
        <v>70</v>
      </c>
      <c r="CA3424">
        <v>10</v>
      </c>
      <c r="CB3424" t="s">
        <v>3</v>
      </c>
      <c r="CE3424">
        <v>0</v>
      </c>
      <c r="CF3424">
        <v>0</v>
      </c>
      <c r="CG3424">
        <v>0</v>
      </c>
      <c r="CM3424">
        <v>0</v>
      </c>
      <c r="CN3424" t="s">
        <v>3</v>
      </c>
      <c r="CO3424">
        <v>0</v>
      </c>
      <c r="CP3424">
        <f t="shared" si="2581"/>
        <v>1041.67</v>
      </c>
      <c r="CQ3424">
        <f t="shared" si="2582"/>
        <v>0</v>
      </c>
      <c r="CR3424">
        <f t="shared" si="2583"/>
        <v>0</v>
      </c>
      <c r="CS3424">
        <f t="shared" si="2584"/>
        <v>0</v>
      </c>
      <c r="CT3424">
        <f t="shared" si="2585"/>
        <v>11574.13</v>
      </c>
      <c r="CU3424">
        <f t="shared" si="2586"/>
        <v>0</v>
      </c>
      <c r="CV3424">
        <f t="shared" si="2587"/>
        <v>17.77</v>
      </c>
      <c r="CW3424">
        <f t="shared" si="2588"/>
        <v>0</v>
      </c>
      <c r="CX3424">
        <f t="shared" si="2589"/>
        <v>0</v>
      </c>
      <c r="CY3424">
        <f t="shared" si="2590"/>
        <v>729.1690000000001</v>
      </c>
      <c r="CZ3424">
        <f t="shared" si="2591"/>
        <v>104.167</v>
      </c>
      <c r="DC3424" t="s">
        <v>3</v>
      </c>
      <c r="DD3424" t="s">
        <v>3</v>
      </c>
      <c r="DE3424" t="s">
        <v>3</v>
      </c>
      <c r="DF3424" t="s">
        <v>3</v>
      </c>
      <c r="DG3424" t="s">
        <v>3</v>
      </c>
      <c r="DH3424" t="s">
        <v>3</v>
      </c>
      <c r="DI3424" t="s">
        <v>3</v>
      </c>
      <c r="DJ3424" t="s">
        <v>3</v>
      </c>
      <c r="DK3424" t="s">
        <v>3</v>
      </c>
      <c r="DL3424" t="s">
        <v>3</v>
      </c>
      <c r="DM3424" t="s">
        <v>3</v>
      </c>
      <c r="DN3424">
        <v>0</v>
      </c>
      <c r="DO3424">
        <v>0</v>
      </c>
      <c r="DP3424">
        <v>1</v>
      </c>
      <c r="DQ3424">
        <v>1</v>
      </c>
      <c r="DU3424">
        <v>1013</v>
      </c>
      <c r="DV3424" t="s">
        <v>64</v>
      </c>
      <c r="DW3424" t="s">
        <v>64</v>
      </c>
      <c r="DX3424">
        <v>1</v>
      </c>
      <c r="DZ3424" t="s">
        <v>3</v>
      </c>
      <c r="EA3424" t="s">
        <v>3</v>
      </c>
      <c r="EB3424" t="s">
        <v>3</v>
      </c>
      <c r="EC3424" t="s">
        <v>3</v>
      </c>
      <c r="EE3424">
        <v>35096056</v>
      </c>
      <c r="EF3424">
        <v>1</v>
      </c>
      <c r="EG3424" t="s">
        <v>20</v>
      </c>
      <c r="EH3424">
        <v>0</v>
      </c>
      <c r="EI3424" t="s">
        <v>3</v>
      </c>
      <c r="EJ3424">
        <v>4</v>
      </c>
      <c r="EK3424">
        <v>0</v>
      </c>
      <c r="EL3424" t="s">
        <v>21</v>
      </c>
      <c r="EM3424" t="s">
        <v>22</v>
      </c>
      <c r="EO3424" t="s">
        <v>3</v>
      </c>
      <c r="EQ3424">
        <v>2097152</v>
      </c>
      <c r="ER3424">
        <v>11574.13</v>
      </c>
      <c r="ES3424">
        <v>0</v>
      </c>
      <c r="ET3424">
        <v>0</v>
      </c>
      <c r="EU3424">
        <v>0</v>
      </c>
      <c r="EV3424">
        <v>11574.13</v>
      </c>
      <c r="EW3424">
        <v>17.77</v>
      </c>
      <c r="EX3424">
        <v>0</v>
      </c>
      <c r="EY3424">
        <v>0</v>
      </c>
      <c r="FQ3424">
        <v>0</v>
      </c>
      <c r="FR3424">
        <v>0</v>
      </c>
      <c r="FS3424">
        <v>0</v>
      </c>
      <c r="FX3424">
        <v>70</v>
      </c>
      <c r="FY3424">
        <v>10</v>
      </c>
      <c r="GA3424" t="s">
        <v>3</v>
      </c>
      <c r="GD3424">
        <v>0</v>
      </c>
      <c r="GF3424">
        <v>407535083</v>
      </c>
      <c r="GG3424">
        <v>2</v>
      </c>
      <c r="GH3424">
        <v>1</v>
      </c>
      <c r="GI3424">
        <v>-2</v>
      </c>
      <c r="GJ3424">
        <v>0</v>
      </c>
      <c r="GK3424">
        <f>ROUND(R3424*(R12)/100,2)</f>
        <v>0</v>
      </c>
      <c r="GL3424">
        <f t="shared" si="2592"/>
        <v>0</v>
      </c>
      <c r="GM3424">
        <f t="shared" si="2593"/>
        <v>1875.01</v>
      </c>
      <c r="GN3424">
        <f t="shared" si="2594"/>
        <v>0</v>
      </c>
      <c r="GO3424">
        <f t="shared" si="2595"/>
        <v>0</v>
      </c>
      <c r="GP3424">
        <f t="shared" si="2596"/>
        <v>1875.01</v>
      </c>
      <c r="GR3424">
        <v>0</v>
      </c>
      <c r="GS3424">
        <v>3</v>
      </c>
      <c r="GT3424">
        <v>0</v>
      </c>
      <c r="GU3424" t="s">
        <v>3</v>
      </c>
      <c r="GV3424">
        <f t="shared" si="2597"/>
        <v>0</v>
      </c>
      <c r="GW3424">
        <v>1</v>
      </c>
      <c r="GX3424">
        <f t="shared" si="2598"/>
        <v>0</v>
      </c>
      <c r="HA3424">
        <v>0</v>
      </c>
      <c r="HB3424">
        <v>0</v>
      </c>
      <c r="HC3424">
        <f t="shared" si="2599"/>
        <v>0</v>
      </c>
      <c r="HE3424" t="s">
        <v>3</v>
      </c>
      <c r="HF3424" t="s">
        <v>3</v>
      </c>
      <c r="HM3424" t="s">
        <v>3</v>
      </c>
      <c r="HN3424" t="s">
        <v>3</v>
      </c>
      <c r="HO3424" t="s">
        <v>3</v>
      </c>
      <c r="HP3424" t="s">
        <v>3</v>
      </c>
      <c r="HQ3424" t="s">
        <v>3</v>
      </c>
      <c r="HS3424">
        <v>0</v>
      </c>
      <c r="IK3424">
        <v>0</v>
      </c>
    </row>
    <row r="3425" spans="1:245" x14ac:dyDescent="0.2">
      <c r="A3425">
        <v>17</v>
      </c>
      <c r="B3425">
        <v>1</v>
      </c>
      <c r="C3425">
        <f>ROW(SmtRes!A1155)</f>
        <v>1155</v>
      </c>
      <c r="D3425">
        <f>ROW(EtalonRes!A1155)</f>
        <v>1155</v>
      </c>
      <c r="E3425" t="s">
        <v>771</v>
      </c>
      <c r="F3425" t="s">
        <v>543</v>
      </c>
      <c r="G3425" t="s">
        <v>544</v>
      </c>
      <c r="H3425" t="s">
        <v>26</v>
      </c>
      <c r="I3425">
        <f>ROUND(600/100,9)</f>
        <v>6</v>
      </c>
      <c r="J3425">
        <v>0</v>
      </c>
      <c r="K3425">
        <f>ROUND(600/100,9)</f>
        <v>6</v>
      </c>
      <c r="O3425">
        <f t="shared" si="2561"/>
        <v>21659.4</v>
      </c>
      <c r="P3425">
        <f t="shared" si="2562"/>
        <v>0</v>
      </c>
      <c r="Q3425">
        <f t="shared" si="2563"/>
        <v>0</v>
      </c>
      <c r="R3425">
        <f t="shared" si="2564"/>
        <v>0</v>
      </c>
      <c r="S3425">
        <f t="shared" si="2565"/>
        <v>21659.4</v>
      </c>
      <c r="T3425">
        <f t="shared" si="2566"/>
        <v>0</v>
      </c>
      <c r="U3425">
        <f t="shared" si="2567"/>
        <v>35.519999999999996</v>
      </c>
      <c r="V3425">
        <f t="shared" si="2568"/>
        <v>0</v>
      </c>
      <c r="W3425">
        <f t="shared" si="2569"/>
        <v>0</v>
      </c>
      <c r="X3425">
        <f t="shared" si="2570"/>
        <v>15161.58</v>
      </c>
      <c r="Y3425">
        <f t="shared" si="2571"/>
        <v>2165.94</v>
      </c>
      <c r="AA3425">
        <v>35364244</v>
      </c>
      <c r="AB3425">
        <f t="shared" si="2572"/>
        <v>3609.9</v>
      </c>
      <c r="AC3425">
        <f t="shared" si="2573"/>
        <v>0</v>
      </c>
      <c r="AD3425">
        <f t="shared" si="2574"/>
        <v>0</v>
      </c>
      <c r="AE3425">
        <f t="shared" si="2575"/>
        <v>0</v>
      </c>
      <c r="AF3425">
        <f t="shared" si="2576"/>
        <v>3609.9</v>
      </c>
      <c r="AG3425">
        <f t="shared" si="2577"/>
        <v>0</v>
      </c>
      <c r="AH3425">
        <f t="shared" si="2578"/>
        <v>5.92</v>
      </c>
      <c r="AI3425">
        <f t="shared" si="2579"/>
        <v>0</v>
      </c>
      <c r="AJ3425">
        <f t="shared" si="2580"/>
        <v>0</v>
      </c>
      <c r="AK3425">
        <v>3609.9</v>
      </c>
      <c r="AL3425">
        <v>0</v>
      </c>
      <c r="AM3425">
        <v>0</v>
      </c>
      <c r="AN3425">
        <v>0</v>
      </c>
      <c r="AO3425">
        <v>3609.9</v>
      </c>
      <c r="AP3425">
        <v>0</v>
      </c>
      <c r="AQ3425">
        <v>5.92</v>
      </c>
      <c r="AR3425">
        <v>0</v>
      </c>
      <c r="AS3425">
        <v>0</v>
      </c>
      <c r="AT3425">
        <v>70</v>
      </c>
      <c r="AU3425">
        <v>10</v>
      </c>
      <c r="AV3425">
        <v>1</v>
      </c>
      <c r="AW3425">
        <v>1</v>
      </c>
      <c r="AZ3425">
        <v>1</v>
      </c>
      <c r="BA3425">
        <v>1</v>
      </c>
      <c r="BB3425">
        <v>1</v>
      </c>
      <c r="BC3425">
        <v>1</v>
      </c>
      <c r="BD3425" t="s">
        <v>3</v>
      </c>
      <c r="BE3425" t="s">
        <v>3</v>
      </c>
      <c r="BF3425" t="s">
        <v>3</v>
      </c>
      <c r="BG3425" t="s">
        <v>3</v>
      </c>
      <c r="BH3425">
        <v>0</v>
      </c>
      <c r="BI3425">
        <v>4</v>
      </c>
      <c r="BJ3425" t="s">
        <v>545</v>
      </c>
      <c r="BM3425">
        <v>0</v>
      </c>
      <c r="BN3425">
        <v>0</v>
      </c>
      <c r="BO3425" t="s">
        <v>3</v>
      </c>
      <c r="BP3425">
        <v>0</v>
      </c>
      <c r="BQ3425">
        <v>1</v>
      </c>
      <c r="BR3425">
        <v>0</v>
      </c>
      <c r="BS3425">
        <v>1</v>
      </c>
      <c r="BT3425">
        <v>1</v>
      </c>
      <c r="BU3425">
        <v>1</v>
      </c>
      <c r="BV3425">
        <v>1</v>
      </c>
      <c r="BW3425">
        <v>1</v>
      </c>
      <c r="BX3425">
        <v>1</v>
      </c>
      <c r="BY3425" t="s">
        <v>3</v>
      </c>
      <c r="BZ3425">
        <v>70</v>
      </c>
      <c r="CA3425">
        <v>10</v>
      </c>
      <c r="CB3425" t="s">
        <v>3</v>
      </c>
      <c r="CE3425">
        <v>0</v>
      </c>
      <c r="CF3425">
        <v>0</v>
      </c>
      <c r="CG3425">
        <v>0</v>
      </c>
      <c r="CM3425">
        <v>0</v>
      </c>
      <c r="CN3425" t="s">
        <v>3</v>
      </c>
      <c r="CO3425">
        <v>0</v>
      </c>
      <c r="CP3425">
        <f t="shared" si="2581"/>
        <v>21659.4</v>
      </c>
      <c r="CQ3425">
        <f t="shared" si="2582"/>
        <v>0</v>
      </c>
      <c r="CR3425">
        <f t="shared" si="2583"/>
        <v>0</v>
      </c>
      <c r="CS3425">
        <f t="shared" si="2584"/>
        <v>0</v>
      </c>
      <c r="CT3425">
        <f t="shared" si="2585"/>
        <v>3609.9</v>
      </c>
      <c r="CU3425">
        <f t="shared" si="2586"/>
        <v>0</v>
      </c>
      <c r="CV3425">
        <f t="shared" si="2587"/>
        <v>5.92</v>
      </c>
      <c r="CW3425">
        <f t="shared" si="2588"/>
        <v>0</v>
      </c>
      <c r="CX3425">
        <f t="shared" si="2589"/>
        <v>0</v>
      </c>
      <c r="CY3425">
        <f t="shared" si="2590"/>
        <v>15161.58</v>
      </c>
      <c r="CZ3425">
        <f t="shared" si="2591"/>
        <v>2165.94</v>
      </c>
      <c r="DC3425" t="s">
        <v>3</v>
      </c>
      <c r="DD3425" t="s">
        <v>3</v>
      </c>
      <c r="DE3425" t="s">
        <v>3</v>
      </c>
      <c r="DF3425" t="s">
        <v>3</v>
      </c>
      <c r="DG3425" t="s">
        <v>3</v>
      </c>
      <c r="DH3425" t="s">
        <v>3</v>
      </c>
      <c r="DI3425" t="s">
        <v>3</v>
      </c>
      <c r="DJ3425" t="s">
        <v>3</v>
      </c>
      <c r="DK3425" t="s">
        <v>3</v>
      </c>
      <c r="DL3425" t="s">
        <v>3</v>
      </c>
      <c r="DM3425" t="s">
        <v>3</v>
      </c>
      <c r="DN3425">
        <v>0</v>
      </c>
      <c r="DO3425">
        <v>0</v>
      </c>
      <c r="DP3425">
        <v>1</v>
      </c>
      <c r="DQ3425">
        <v>1</v>
      </c>
      <c r="DU3425">
        <v>1003</v>
      </c>
      <c r="DV3425" t="s">
        <v>26</v>
      </c>
      <c r="DW3425" t="s">
        <v>26</v>
      </c>
      <c r="DX3425">
        <v>100</v>
      </c>
      <c r="DZ3425" t="s">
        <v>3</v>
      </c>
      <c r="EA3425" t="s">
        <v>3</v>
      </c>
      <c r="EB3425" t="s">
        <v>3</v>
      </c>
      <c r="EC3425" t="s">
        <v>3</v>
      </c>
      <c r="EE3425">
        <v>35096056</v>
      </c>
      <c r="EF3425">
        <v>1</v>
      </c>
      <c r="EG3425" t="s">
        <v>20</v>
      </c>
      <c r="EH3425">
        <v>0</v>
      </c>
      <c r="EI3425" t="s">
        <v>3</v>
      </c>
      <c r="EJ3425">
        <v>4</v>
      </c>
      <c r="EK3425">
        <v>0</v>
      </c>
      <c r="EL3425" t="s">
        <v>21</v>
      </c>
      <c r="EM3425" t="s">
        <v>22</v>
      </c>
      <c r="EO3425" t="s">
        <v>3</v>
      </c>
      <c r="EQ3425">
        <v>2097152</v>
      </c>
      <c r="ER3425">
        <v>3609.9</v>
      </c>
      <c r="ES3425">
        <v>0</v>
      </c>
      <c r="ET3425">
        <v>0</v>
      </c>
      <c r="EU3425">
        <v>0</v>
      </c>
      <c r="EV3425">
        <v>3609.9</v>
      </c>
      <c r="EW3425">
        <v>5.92</v>
      </c>
      <c r="EX3425">
        <v>0</v>
      </c>
      <c r="EY3425">
        <v>0</v>
      </c>
      <c r="FQ3425">
        <v>0</v>
      </c>
      <c r="FR3425">
        <v>0</v>
      </c>
      <c r="FS3425">
        <v>0</v>
      </c>
      <c r="FX3425">
        <v>70</v>
      </c>
      <c r="FY3425">
        <v>10</v>
      </c>
      <c r="GA3425" t="s">
        <v>3</v>
      </c>
      <c r="GD3425">
        <v>0</v>
      </c>
      <c r="GF3425">
        <v>1485820568</v>
      </c>
      <c r="GG3425">
        <v>2</v>
      </c>
      <c r="GH3425">
        <v>1</v>
      </c>
      <c r="GI3425">
        <v>-2</v>
      </c>
      <c r="GJ3425">
        <v>0</v>
      </c>
      <c r="GK3425">
        <f>ROUND(R3425*(R12)/100,2)</f>
        <v>0</v>
      </c>
      <c r="GL3425">
        <f t="shared" si="2592"/>
        <v>0</v>
      </c>
      <c r="GM3425">
        <f t="shared" si="2593"/>
        <v>38986.92</v>
      </c>
      <c r="GN3425">
        <f t="shared" si="2594"/>
        <v>0</v>
      </c>
      <c r="GO3425">
        <f t="shared" si="2595"/>
        <v>0</v>
      </c>
      <c r="GP3425">
        <f t="shared" si="2596"/>
        <v>38986.92</v>
      </c>
      <c r="GR3425">
        <v>0</v>
      </c>
      <c r="GS3425">
        <v>3</v>
      </c>
      <c r="GT3425">
        <v>0</v>
      </c>
      <c r="GU3425" t="s">
        <v>3</v>
      </c>
      <c r="GV3425">
        <f t="shared" si="2597"/>
        <v>0</v>
      </c>
      <c r="GW3425">
        <v>1</v>
      </c>
      <c r="GX3425">
        <f t="shared" si="2598"/>
        <v>0</v>
      </c>
      <c r="HA3425">
        <v>0</v>
      </c>
      <c r="HB3425">
        <v>0</v>
      </c>
      <c r="HC3425">
        <f t="shared" si="2599"/>
        <v>0</v>
      </c>
      <c r="HE3425" t="s">
        <v>3</v>
      </c>
      <c r="HF3425" t="s">
        <v>3</v>
      </c>
      <c r="HM3425" t="s">
        <v>3</v>
      </c>
      <c r="HN3425" t="s">
        <v>3</v>
      </c>
      <c r="HO3425" t="s">
        <v>3</v>
      </c>
      <c r="HP3425" t="s">
        <v>3</v>
      </c>
      <c r="HQ3425" t="s">
        <v>3</v>
      </c>
      <c r="HS3425">
        <v>0</v>
      </c>
      <c r="IK3425">
        <v>0</v>
      </c>
    </row>
    <row r="3427" spans="1:245" x14ac:dyDescent="0.2">
      <c r="A3427">
        <v>51</v>
      </c>
      <c r="B3427">
        <f>B3409</f>
        <v>1</v>
      </c>
      <c r="C3427">
        <f>A3409</f>
        <v>4</v>
      </c>
      <c r="D3427">
        <f>ROW(A3409)</f>
        <v>3409</v>
      </c>
      <c r="F3427" t="str">
        <f>IF(F3409&lt;&gt;"",F3409,"")</f>
        <v>Новый раздел</v>
      </c>
      <c r="G3427" t="str">
        <f>IF(G3409&lt;&gt;"",G3409,"")</f>
        <v>Помещение 330 Лаборанская</v>
      </c>
      <c r="H3427">
        <v>0</v>
      </c>
      <c r="O3427">
        <f t="shared" ref="O3427:T3427" si="2600">ROUND(AB3427,2)</f>
        <v>164980.51999999999</v>
      </c>
      <c r="P3427">
        <f t="shared" si="2600"/>
        <v>107913.79</v>
      </c>
      <c r="Q3427">
        <f t="shared" si="2600"/>
        <v>628.64</v>
      </c>
      <c r="R3427">
        <f t="shared" si="2600"/>
        <v>288.94</v>
      </c>
      <c r="S3427">
        <f t="shared" si="2600"/>
        <v>56438.09</v>
      </c>
      <c r="T3427">
        <f t="shared" si="2600"/>
        <v>0</v>
      </c>
      <c r="U3427">
        <f>AH3427</f>
        <v>94.403800000000004</v>
      </c>
      <c r="V3427">
        <f>AI3427</f>
        <v>0</v>
      </c>
      <c r="W3427">
        <f>ROUND(AJ3427,2)</f>
        <v>0</v>
      </c>
      <c r="X3427">
        <f>ROUND(AK3427,2)</f>
        <v>39506.67</v>
      </c>
      <c r="Y3427">
        <f>ROUND(AL3427,2)</f>
        <v>5643.83</v>
      </c>
      <c r="AB3427">
        <f>ROUND(SUMIF(AA3413:AA3425,"=35364244",O3413:O3425),2)</f>
        <v>164980.51999999999</v>
      </c>
      <c r="AC3427">
        <f>ROUND(SUMIF(AA3413:AA3425,"=35364244",P3413:P3425),2)</f>
        <v>107913.79</v>
      </c>
      <c r="AD3427">
        <f>ROUND(SUMIF(AA3413:AA3425,"=35364244",Q3413:Q3425),2)</f>
        <v>628.64</v>
      </c>
      <c r="AE3427">
        <f>ROUND(SUMIF(AA3413:AA3425,"=35364244",R3413:R3425),2)</f>
        <v>288.94</v>
      </c>
      <c r="AF3427">
        <f>ROUND(SUMIF(AA3413:AA3425,"=35364244",S3413:S3425),2)</f>
        <v>56438.09</v>
      </c>
      <c r="AG3427">
        <f>ROUND(SUMIF(AA3413:AA3425,"=35364244",T3413:T3425),2)</f>
        <v>0</v>
      </c>
      <c r="AH3427">
        <f>SUMIF(AA3413:AA3425,"=35364244",U3413:U3425)</f>
        <v>94.403800000000004</v>
      </c>
      <c r="AI3427">
        <f>SUMIF(AA3413:AA3425,"=35364244",V3413:V3425)</f>
        <v>0</v>
      </c>
      <c r="AJ3427">
        <f>ROUND(SUMIF(AA3413:AA3425,"=35364244",W3413:W3425),2)</f>
        <v>0</v>
      </c>
      <c r="AK3427">
        <f>ROUND(SUMIF(AA3413:AA3425,"=35364244",X3413:X3425),2)</f>
        <v>39506.67</v>
      </c>
      <c r="AL3427">
        <f>ROUND(SUMIF(AA3413:AA3425,"=35364244",Y3413:Y3425),2)</f>
        <v>5643.83</v>
      </c>
      <c r="AO3427">
        <f t="shared" ref="AO3427:BD3427" si="2601">ROUND(BX3427,2)</f>
        <v>0</v>
      </c>
      <c r="AP3427">
        <f t="shared" si="2601"/>
        <v>0</v>
      </c>
      <c r="AQ3427">
        <f t="shared" si="2601"/>
        <v>0</v>
      </c>
      <c r="AR3427">
        <f t="shared" si="2601"/>
        <v>210443.06</v>
      </c>
      <c r="AS3427">
        <f t="shared" si="2601"/>
        <v>0</v>
      </c>
      <c r="AT3427">
        <f t="shared" si="2601"/>
        <v>0</v>
      </c>
      <c r="AU3427">
        <f t="shared" si="2601"/>
        <v>210443.06</v>
      </c>
      <c r="AV3427">
        <f t="shared" si="2601"/>
        <v>107913.79</v>
      </c>
      <c r="AW3427">
        <f t="shared" si="2601"/>
        <v>107913.79</v>
      </c>
      <c r="AX3427">
        <f t="shared" si="2601"/>
        <v>0</v>
      </c>
      <c r="AY3427">
        <f t="shared" si="2601"/>
        <v>107913.79</v>
      </c>
      <c r="AZ3427">
        <f t="shared" si="2601"/>
        <v>0</v>
      </c>
      <c r="BA3427">
        <f t="shared" si="2601"/>
        <v>0</v>
      </c>
      <c r="BB3427">
        <f t="shared" si="2601"/>
        <v>0</v>
      </c>
      <c r="BC3427">
        <f t="shared" si="2601"/>
        <v>0</v>
      </c>
      <c r="BD3427">
        <f t="shared" si="2601"/>
        <v>0</v>
      </c>
      <c r="BX3427">
        <f>ROUND(SUMIF(AA3413:AA3425,"=35364244",FQ3413:FQ3425),2)</f>
        <v>0</v>
      </c>
      <c r="BY3427">
        <f>ROUND(SUMIF(AA3413:AA3425,"=35364244",FR3413:FR3425),2)</f>
        <v>0</v>
      </c>
      <c r="BZ3427">
        <f>ROUND(SUMIF(AA3413:AA3425,"=35364244",GL3413:GL3425),2)</f>
        <v>0</v>
      </c>
      <c r="CA3427">
        <f>ROUND(SUMIF(AA3413:AA3425,"=35364244",GM3413:GM3425),2)</f>
        <v>210443.06</v>
      </c>
      <c r="CB3427">
        <f>ROUND(SUMIF(AA3413:AA3425,"=35364244",GN3413:GN3425),2)</f>
        <v>0</v>
      </c>
      <c r="CC3427">
        <f>ROUND(SUMIF(AA3413:AA3425,"=35364244",GO3413:GO3425),2)</f>
        <v>0</v>
      </c>
      <c r="CD3427">
        <f>ROUND(SUMIF(AA3413:AA3425,"=35364244",GP3413:GP3425),2)</f>
        <v>210443.06</v>
      </c>
      <c r="CE3427">
        <f>AC3427-BX3427</f>
        <v>107913.79</v>
      </c>
      <c r="CF3427">
        <f>AC3427-BY3427</f>
        <v>107913.79</v>
      </c>
      <c r="CG3427">
        <f>BX3427-BZ3427</f>
        <v>0</v>
      </c>
      <c r="CH3427">
        <f>AC3427-BX3427-BY3427+BZ3427</f>
        <v>107913.79</v>
      </c>
      <c r="CI3427">
        <f>BY3427-BZ3427</f>
        <v>0</v>
      </c>
      <c r="CJ3427">
        <f>ROUND(SUMIF(AA3413:AA3425,"=35364244",GX3413:GX3425),2)</f>
        <v>0</v>
      </c>
      <c r="CK3427">
        <f>ROUND(SUMIF(AA3413:AA3425,"=35364244",GY3413:GY3425),2)</f>
        <v>0</v>
      </c>
      <c r="CL3427">
        <f>ROUND(SUMIF(AA3413:AA3425,"=35364244",GZ3413:GZ3425),2)</f>
        <v>0</v>
      </c>
      <c r="CM3427">
        <f>ROUND(SUMIF(AA3413:AA3425,"=35364244",HD3413:HD3425),2)</f>
        <v>0</v>
      </c>
      <c r="GX3427">
        <v>0</v>
      </c>
    </row>
    <row r="3429" spans="1:245" x14ac:dyDescent="0.2">
      <c r="A3429">
        <v>50</v>
      </c>
      <c r="B3429">
        <v>0</v>
      </c>
      <c r="C3429">
        <v>0</v>
      </c>
      <c r="D3429">
        <v>1</v>
      </c>
      <c r="E3429">
        <v>201</v>
      </c>
      <c r="F3429">
        <f>ROUND(Source!O3427,O3429)</f>
        <v>164980.51999999999</v>
      </c>
      <c r="G3429" t="s">
        <v>66</v>
      </c>
      <c r="H3429" t="s">
        <v>67</v>
      </c>
      <c r="K3429">
        <v>201</v>
      </c>
      <c r="L3429">
        <v>1</v>
      </c>
      <c r="M3429">
        <v>3</v>
      </c>
      <c r="N3429" t="s">
        <v>3</v>
      </c>
      <c r="O3429">
        <v>2</v>
      </c>
      <c r="W3429">
        <v>164980.51999999999</v>
      </c>
      <c r="X3429">
        <v>1</v>
      </c>
      <c r="Y3429">
        <v>164980.51999999999</v>
      </c>
    </row>
    <row r="3430" spans="1:245" x14ac:dyDescent="0.2">
      <c r="A3430">
        <v>50</v>
      </c>
      <c r="B3430">
        <v>0</v>
      </c>
      <c r="C3430">
        <v>0</v>
      </c>
      <c r="D3430">
        <v>1</v>
      </c>
      <c r="E3430">
        <v>202</v>
      </c>
      <c r="F3430">
        <f>ROUND(Source!P3427,O3430)</f>
        <v>107913.79</v>
      </c>
      <c r="G3430" t="s">
        <v>68</v>
      </c>
      <c r="H3430" t="s">
        <v>69</v>
      </c>
      <c r="K3430">
        <v>202</v>
      </c>
      <c r="L3430">
        <v>2</v>
      </c>
      <c r="M3430">
        <v>3</v>
      </c>
      <c r="N3430" t="s">
        <v>3</v>
      </c>
      <c r="O3430">
        <v>2</v>
      </c>
      <c r="W3430">
        <v>107913.79</v>
      </c>
      <c r="X3430">
        <v>1</v>
      </c>
      <c r="Y3430">
        <v>107913.79</v>
      </c>
    </row>
    <row r="3431" spans="1:245" x14ac:dyDescent="0.2">
      <c r="A3431">
        <v>50</v>
      </c>
      <c r="B3431">
        <v>0</v>
      </c>
      <c r="C3431">
        <v>0</v>
      </c>
      <c r="D3431">
        <v>1</v>
      </c>
      <c r="E3431">
        <v>222</v>
      </c>
      <c r="F3431">
        <f>ROUND(Source!AO3427,O3431)</f>
        <v>0</v>
      </c>
      <c r="G3431" t="s">
        <v>70</v>
      </c>
      <c r="H3431" t="s">
        <v>71</v>
      </c>
      <c r="K3431">
        <v>222</v>
      </c>
      <c r="L3431">
        <v>3</v>
      </c>
      <c r="M3431">
        <v>3</v>
      </c>
      <c r="N3431" t="s">
        <v>3</v>
      </c>
      <c r="O3431">
        <v>2</v>
      </c>
      <c r="W3431">
        <v>0</v>
      </c>
      <c r="X3431">
        <v>1</v>
      </c>
      <c r="Y3431">
        <v>0</v>
      </c>
    </row>
    <row r="3432" spans="1:245" x14ac:dyDescent="0.2">
      <c r="A3432">
        <v>50</v>
      </c>
      <c r="B3432">
        <v>0</v>
      </c>
      <c r="C3432">
        <v>0</v>
      </c>
      <c r="D3432">
        <v>1</v>
      </c>
      <c r="E3432">
        <v>225</v>
      </c>
      <c r="F3432">
        <f>ROUND(Source!AV3427,O3432)</f>
        <v>107913.79</v>
      </c>
      <c r="G3432" t="s">
        <v>72</v>
      </c>
      <c r="H3432" t="s">
        <v>73</v>
      </c>
      <c r="K3432">
        <v>225</v>
      </c>
      <c r="L3432">
        <v>4</v>
      </c>
      <c r="M3432">
        <v>3</v>
      </c>
      <c r="N3432" t="s">
        <v>3</v>
      </c>
      <c r="O3432">
        <v>2</v>
      </c>
      <c r="W3432">
        <v>107913.79</v>
      </c>
      <c r="X3432">
        <v>1</v>
      </c>
      <c r="Y3432">
        <v>107913.79</v>
      </c>
    </row>
    <row r="3433" spans="1:245" x14ac:dyDescent="0.2">
      <c r="A3433">
        <v>50</v>
      </c>
      <c r="B3433">
        <v>0</v>
      </c>
      <c r="C3433">
        <v>0</v>
      </c>
      <c r="D3433">
        <v>1</v>
      </c>
      <c r="E3433">
        <v>226</v>
      </c>
      <c r="F3433">
        <f>ROUND(Source!AW3427,O3433)</f>
        <v>107913.79</v>
      </c>
      <c r="G3433" t="s">
        <v>74</v>
      </c>
      <c r="H3433" t="s">
        <v>75</v>
      </c>
      <c r="K3433">
        <v>226</v>
      </c>
      <c r="L3433">
        <v>5</v>
      </c>
      <c r="M3433">
        <v>3</v>
      </c>
      <c r="N3433" t="s">
        <v>3</v>
      </c>
      <c r="O3433">
        <v>2</v>
      </c>
      <c r="W3433">
        <v>107913.79</v>
      </c>
      <c r="X3433">
        <v>1</v>
      </c>
      <c r="Y3433">
        <v>107913.79</v>
      </c>
    </row>
    <row r="3434" spans="1:245" x14ac:dyDescent="0.2">
      <c r="A3434">
        <v>50</v>
      </c>
      <c r="B3434">
        <v>0</v>
      </c>
      <c r="C3434">
        <v>0</v>
      </c>
      <c r="D3434">
        <v>1</v>
      </c>
      <c r="E3434">
        <v>227</v>
      </c>
      <c r="F3434">
        <f>ROUND(Source!AX3427,O3434)</f>
        <v>0</v>
      </c>
      <c r="G3434" t="s">
        <v>76</v>
      </c>
      <c r="H3434" t="s">
        <v>77</v>
      </c>
      <c r="K3434">
        <v>227</v>
      </c>
      <c r="L3434">
        <v>6</v>
      </c>
      <c r="M3434">
        <v>3</v>
      </c>
      <c r="N3434" t="s">
        <v>3</v>
      </c>
      <c r="O3434">
        <v>2</v>
      </c>
      <c r="W3434">
        <v>0</v>
      </c>
      <c r="X3434">
        <v>1</v>
      </c>
      <c r="Y3434">
        <v>0</v>
      </c>
    </row>
    <row r="3435" spans="1:245" x14ac:dyDescent="0.2">
      <c r="A3435">
        <v>50</v>
      </c>
      <c r="B3435">
        <v>0</v>
      </c>
      <c r="C3435">
        <v>0</v>
      </c>
      <c r="D3435">
        <v>1</v>
      </c>
      <c r="E3435">
        <v>228</v>
      </c>
      <c r="F3435">
        <f>ROUND(Source!AY3427,O3435)</f>
        <v>107913.79</v>
      </c>
      <c r="G3435" t="s">
        <v>78</v>
      </c>
      <c r="H3435" t="s">
        <v>79</v>
      </c>
      <c r="K3435">
        <v>228</v>
      </c>
      <c r="L3435">
        <v>7</v>
      </c>
      <c r="M3435">
        <v>3</v>
      </c>
      <c r="N3435" t="s">
        <v>3</v>
      </c>
      <c r="O3435">
        <v>2</v>
      </c>
      <c r="W3435">
        <v>107913.79</v>
      </c>
      <c r="X3435">
        <v>1</v>
      </c>
      <c r="Y3435">
        <v>107913.79</v>
      </c>
    </row>
    <row r="3436" spans="1:245" x14ac:dyDescent="0.2">
      <c r="A3436">
        <v>50</v>
      </c>
      <c r="B3436">
        <v>0</v>
      </c>
      <c r="C3436">
        <v>0</v>
      </c>
      <c r="D3436">
        <v>1</v>
      </c>
      <c r="E3436">
        <v>216</v>
      </c>
      <c r="F3436">
        <f>ROUND(Source!AP3427,O3436)</f>
        <v>0</v>
      </c>
      <c r="G3436" t="s">
        <v>80</v>
      </c>
      <c r="H3436" t="s">
        <v>81</v>
      </c>
      <c r="K3436">
        <v>216</v>
      </c>
      <c r="L3436">
        <v>8</v>
      </c>
      <c r="M3436">
        <v>3</v>
      </c>
      <c r="N3436" t="s">
        <v>3</v>
      </c>
      <c r="O3436">
        <v>2</v>
      </c>
      <c r="W3436">
        <v>0</v>
      </c>
      <c r="X3436">
        <v>1</v>
      </c>
      <c r="Y3436">
        <v>0</v>
      </c>
    </row>
    <row r="3437" spans="1:245" x14ac:dyDescent="0.2">
      <c r="A3437">
        <v>50</v>
      </c>
      <c r="B3437">
        <v>0</v>
      </c>
      <c r="C3437">
        <v>0</v>
      </c>
      <c r="D3437">
        <v>1</v>
      </c>
      <c r="E3437">
        <v>223</v>
      </c>
      <c r="F3437">
        <f>ROUND(Source!AQ3427,O3437)</f>
        <v>0</v>
      </c>
      <c r="G3437" t="s">
        <v>82</v>
      </c>
      <c r="H3437" t="s">
        <v>83</v>
      </c>
      <c r="K3437">
        <v>223</v>
      </c>
      <c r="L3437">
        <v>9</v>
      </c>
      <c r="M3437">
        <v>3</v>
      </c>
      <c r="N3437" t="s">
        <v>3</v>
      </c>
      <c r="O3437">
        <v>2</v>
      </c>
      <c r="W3437">
        <v>0</v>
      </c>
      <c r="X3437">
        <v>1</v>
      </c>
      <c r="Y3437">
        <v>0</v>
      </c>
    </row>
    <row r="3438" spans="1:245" x14ac:dyDescent="0.2">
      <c r="A3438">
        <v>50</v>
      </c>
      <c r="B3438">
        <v>0</v>
      </c>
      <c r="C3438">
        <v>0</v>
      </c>
      <c r="D3438">
        <v>1</v>
      </c>
      <c r="E3438">
        <v>229</v>
      </c>
      <c r="F3438">
        <f>ROUND(Source!AZ3427,O3438)</f>
        <v>0</v>
      </c>
      <c r="G3438" t="s">
        <v>84</v>
      </c>
      <c r="H3438" t="s">
        <v>85</v>
      </c>
      <c r="K3438">
        <v>229</v>
      </c>
      <c r="L3438">
        <v>10</v>
      </c>
      <c r="M3438">
        <v>3</v>
      </c>
      <c r="N3438" t="s">
        <v>3</v>
      </c>
      <c r="O3438">
        <v>2</v>
      </c>
      <c r="W3438">
        <v>0</v>
      </c>
      <c r="X3438">
        <v>1</v>
      </c>
      <c r="Y3438">
        <v>0</v>
      </c>
    </row>
    <row r="3439" spans="1:245" x14ac:dyDescent="0.2">
      <c r="A3439">
        <v>50</v>
      </c>
      <c r="B3439">
        <v>0</v>
      </c>
      <c r="C3439">
        <v>0</v>
      </c>
      <c r="D3439">
        <v>1</v>
      </c>
      <c r="E3439">
        <v>203</v>
      </c>
      <c r="F3439">
        <f>ROUND(Source!Q3427,O3439)</f>
        <v>628.64</v>
      </c>
      <c r="G3439" t="s">
        <v>86</v>
      </c>
      <c r="H3439" t="s">
        <v>87</v>
      </c>
      <c r="K3439">
        <v>203</v>
      </c>
      <c r="L3439">
        <v>11</v>
      </c>
      <c r="M3439">
        <v>3</v>
      </c>
      <c r="N3439" t="s">
        <v>3</v>
      </c>
      <c r="O3439">
        <v>2</v>
      </c>
      <c r="W3439">
        <v>628.64</v>
      </c>
      <c r="X3439">
        <v>1</v>
      </c>
      <c r="Y3439">
        <v>628.64</v>
      </c>
    </row>
    <row r="3440" spans="1:245" x14ac:dyDescent="0.2">
      <c r="A3440">
        <v>50</v>
      </c>
      <c r="B3440">
        <v>0</v>
      </c>
      <c r="C3440">
        <v>0</v>
      </c>
      <c r="D3440">
        <v>1</v>
      </c>
      <c r="E3440">
        <v>231</v>
      </c>
      <c r="F3440">
        <f>ROUND(Source!BB3427,O3440)</f>
        <v>0</v>
      </c>
      <c r="G3440" t="s">
        <v>88</v>
      </c>
      <c r="H3440" t="s">
        <v>89</v>
      </c>
      <c r="K3440">
        <v>231</v>
      </c>
      <c r="L3440">
        <v>12</v>
      </c>
      <c r="M3440">
        <v>3</v>
      </c>
      <c r="N3440" t="s">
        <v>3</v>
      </c>
      <c r="O3440">
        <v>2</v>
      </c>
      <c r="W3440">
        <v>0</v>
      </c>
      <c r="X3440">
        <v>1</v>
      </c>
      <c r="Y3440">
        <v>0</v>
      </c>
    </row>
    <row r="3441" spans="1:25" x14ac:dyDescent="0.2">
      <c r="A3441">
        <v>50</v>
      </c>
      <c r="B3441">
        <v>0</v>
      </c>
      <c r="C3441">
        <v>0</v>
      </c>
      <c r="D3441">
        <v>1</v>
      </c>
      <c r="E3441">
        <v>204</v>
      </c>
      <c r="F3441">
        <f>ROUND(Source!R3427,O3441)</f>
        <v>288.94</v>
      </c>
      <c r="G3441" t="s">
        <v>90</v>
      </c>
      <c r="H3441" t="s">
        <v>91</v>
      </c>
      <c r="K3441">
        <v>204</v>
      </c>
      <c r="L3441">
        <v>13</v>
      </c>
      <c r="M3441">
        <v>3</v>
      </c>
      <c r="N3441" t="s">
        <v>3</v>
      </c>
      <c r="O3441">
        <v>2</v>
      </c>
      <c r="W3441">
        <v>288.94</v>
      </c>
      <c r="X3441">
        <v>1</v>
      </c>
      <c r="Y3441">
        <v>288.94</v>
      </c>
    </row>
    <row r="3442" spans="1:25" x14ac:dyDescent="0.2">
      <c r="A3442">
        <v>50</v>
      </c>
      <c r="B3442">
        <v>0</v>
      </c>
      <c r="C3442">
        <v>0</v>
      </c>
      <c r="D3442">
        <v>1</v>
      </c>
      <c r="E3442">
        <v>205</v>
      </c>
      <c r="F3442">
        <f>ROUND(Source!S3427,O3442)</f>
        <v>56438.09</v>
      </c>
      <c r="G3442" t="s">
        <v>92</v>
      </c>
      <c r="H3442" t="s">
        <v>93</v>
      </c>
      <c r="K3442">
        <v>205</v>
      </c>
      <c r="L3442">
        <v>14</v>
      </c>
      <c r="M3442">
        <v>3</v>
      </c>
      <c r="N3442" t="s">
        <v>3</v>
      </c>
      <c r="O3442">
        <v>2</v>
      </c>
      <c r="W3442">
        <v>56438.09</v>
      </c>
      <c r="X3442">
        <v>1</v>
      </c>
      <c r="Y3442">
        <v>56438.09</v>
      </c>
    </row>
    <row r="3443" spans="1:25" x14ac:dyDescent="0.2">
      <c r="A3443">
        <v>50</v>
      </c>
      <c r="B3443">
        <v>0</v>
      </c>
      <c r="C3443">
        <v>0</v>
      </c>
      <c r="D3443">
        <v>1</v>
      </c>
      <c r="E3443">
        <v>232</v>
      </c>
      <c r="F3443">
        <f>ROUND(Source!BC3427,O3443)</f>
        <v>0</v>
      </c>
      <c r="G3443" t="s">
        <v>94</v>
      </c>
      <c r="H3443" t="s">
        <v>95</v>
      </c>
      <c r="K3443">
        <v>232</v>
      </c>
      <c r="L3443">
        <v>15</v>
      </c>
      <c r="M3443">
        <v>3</v>
      </c>
      <c r="N3443" t="s">
        <v>3</v>
      </c>
      <c r="O3443">
        <v>2</v>
      </c>
      <c r="W3443">
        <v>0</v>
      </c>
      <c r="X3443">
        <v>1</v>
      </c>
      <c r="Y3443">
        <v>0</v>
      </c>
    </row>
    <row r="3444" spans="1:25" x14ac:dyDescent="0.2">
      <c r="A3444">
        <v>50</v>
      </c>
      <c r="B3444">
        <v>0</v>
      </c>
      <c r="C3444">
        <v>0</v>
      </c>
      <c r="D3444">
        <v>1</v>
      </c>
      <c r="E3444">
        <v>214</v>
      </c>
      <c r="F3444">
        <f>ROUND(Source!AS3427,O3444)</f>
        <v>0</v>
      </c>
      <c r="G3444" t="s">
        <v>96</v>
      </c>
      <c r="H3444" t="s">
        <v>97</v>
      </c>
      <c r="K3444">
        <v>214</v>
      </c>
      <c r="L3444">
        <v>16</v>
      </c>
      <c r="M3444">
        <v>3</v>
      </c>
      <c r="N3444" t="s">
        <v>3</v>
      </c>
      <c r="O3444">
        <v>2</v>
      </c>
      <c r="W3444">
        <v>0</v>
      </c>
      <c r="X3444">
        <v>1</v>
      </c>
      <c r="Y3444">
        <v>0</v>
      </c>
    </row>
    <row r="3445" spans="1:25" x14ac:dyDescent="0.2">
      <c r="A3445">
        <v>50</v>
      </c>
      <c r="B3445">
        <v>0</v>
      </c>
      <c r="C3445">
        <v>0</v>
      </c>
      <c r="D3445">
        <v>1</v>
      </c>
      <c r="E3445">
        <v>215</v>
      </c>
      <c r="F3445">
        <f>ROUND(Source!AT3427,O3445)</f>
        <v>0</v>
      </c>
      <c r="G3445" t="s">
        <v>98</v>
      </c>
      <c r="H3445" t="s">
        <v>99</v>
      </c>
      <c r="K3445">
        <v>215</v>
      </c>
      <c r="L3445">
        <v>17</v>
      </c>
      <c r="M3445">
        <v>3</v>
      </c>
      <c r="N3445" t="s">
        <v>3</v>
      </c>
      <c r="O3445">
        <v>2</v>
      </c>
      <c r="W3445">
        <v>0</v>
      </c>
      <c r="X3445">
        <v>1</v>
      </c>
      <c r="Y3445">
        <v>0</v>
      </c>
    </row>
    <row r="3446" spans="1:25" x14ac:dyDescent="0.2">
      <c r="A3446">
        <v>50</v>
      </c>
      <c r="B3446">
        <v>0</v>
      </c>
      <c r="C3446">
        <v>0</v>
      </c>
      <c r="D3446">
        <v>1</v>
      </c>
      <c r="E3446">
        <v>217</v>
      </c>
      <c r="F3446">
        <f>ROUND(Source!AU3427,O3446)</f>
        <v>210443.06</v>
      </c>
      <c r="G3446" t="s">
        <v>100</v>
      </c>
      <c r="H3446" t="s">
        <v>101</v>
      </c>
      <c r="K3446">
        <v>217</v>
      </c>
      <c r="L3446">
        <v>18</v>
      </c>
      <c r="M3446">
        <v>3</v>
      </c>
      <c r="N3446" t="s">
        <v>3</v>
      </c>
      <c r="O3446">
        <v>2</v>
      </c>
      <c r="W3446">
        <v>210443.06</v>
      </c>
      <c r="X3446">
        <v>1</v>
      </c>
      <c r="Y3446">
        <v>210443.06</v>
      </c>
    </row>
    <row r="3447" spans="1:25" x14ac:dyDescent="0.2">
      <c r="A3447">
        <v>50</v>
      </c>
      <c r="B3447">
        <v>0</v>
      </c>
      <c r="C3447">
        <v>0</v>
      </c>
      <c r="D3447">
        <v>1</v>
      </c>
      <c r="E3447">
        <v>230</v>
      </c>
      <c r="F3447">
        <f>ROUND(Source!BA3427,O3447)</f>
        <v>0</v>
      </c>
      <c r="G3447" t="s">
        <v>102</v>
      </c>
      <c r="H3447" t="s">
        <v>103</v>
      </c>
      <c r="K3447">
        <v>230</v>
      </c>
      <c r="L3447">
        <v>19</v>
      </c>
      <c r="M3447">
        <v>3</v>
      </c>
      <c r="N3447" t="s">
        <v>3</v>
      </c>
      <c r="O3447">
        <v>2</v>
      </c>
      <c r="W3447">
        <v>0</v>
      </c>
      <c r="X3447">
        <v>1</v>
      </c>
      <c r="Y3447">
        <v>0</v>
      </c>
    </row>
    <row r="3448" spans="1:25" x14ac:dyDescent="0.2">
      <c r="A3448">
        <v>50</v>
      </c>
      <c r="B3448">
        <v>0</v>
      </c>
      <c r="C3448">
        <v>0</v>
      </c>
      <c r="D3448">
        <v>1</v>
      </c>
      <c r="E3448">
        <v>206</v>
      </c>
      <c r="F3448">
        <f>ROUND(Source!T3427,O3448)</f>
        <v>0</v>
      </c>
      <c r="G3448" t="s">
        <v>104</v>
      </c>
      <c r="H3448" t="s">
        <v>105</v>
      </c>
      <c r="K3448">
        <v>206</v>
      </c>
      <c r="L3448">
        <v>20</v>
      </c>
      <c r="M3448">
        <v>3</v>
      </c>
      <c r="N3448" t="s">
        <v>3</v>
      </c>
      <c r="O3448">
        <v>2</v>
      </c>
      <c r="W3448">
        <v>0</v>
      </c>
      <c r="X3448">
        <v>1</v>
      </c>
      <c r="Y3448">
        <v>0</v>
      </c>
    </row>
    <row r="3449" spans="1:25" x14ac:dyDescent="0.2">
      <c r="A3449">
        <v>50</v>
      </c>
      <c r="B3449">
        <v>0</v>
      </c>
      <c r="C3449">
        <v>0</v>
      </c>
      <c r="D3449">
        <v>1</v>
      </c>
      <c r="E3449">
        <v>207</v>
      </c>
      <c r="F3449">
        <f>Source!U3427</f>
        <v>94.403800000000004</v>
      </c>
      <c r="G3449" t="s">
        <v>106</v>
      </c>
      <c r="H3449" t="s">
        <v>107</v>
      </c>
      <c r="K3449">
        <v>207</v>
      </c>
      <c r="L3449">
        <v>21</v>
      </c>
      <c r="M3449">
        <v>3</v>
      </c>
      <c r="N3449" t="s">
        <v>3</v>
      </c>
      <c r="O3449">
        <v>-1</v>
      </c>
      <c r="W3449">
        <v>94.403800000000004</v>
      </c>
      <c r="X3449">
        <v>1</v>
      </c>
      <c r="Y3449">
        <v>94.403800000000004</v>
      </c>
    </row>
    <row r="3450" spans="1:25" x14ac:dyDescent="0.2">
      <c r="A3450">
        <v>50</v>
      </c>
      <c r="B3450">
        <v>0</v>
      </c>
      <c r="C3450">
        <v>0</v>
      </c>
      <c r="D3450">
        <v>1</v>
      </c>
      <c r="E3450">
        <v>208</v>
      </c>
      <c r="F3450">
        <f>Source!V3427</f>
        <v>0</v>
      </c>
      <c r="G3450" t="s">
        <v>108</v>
      </c>
      <c r="H3450" t="s">
        <v>109</v>
      </c>
      <c r="K3450">
        <v>208</v>
      </c>
      <c r="L3450">
        <v>22</v>
      </c>
      <c r="M3450">
        <v>3</v>
      </c>
      <c r="N3450" t="s">
        <v>3</v>
      </c>
      <c r="O3450">
        <v>-1</v>
      </c>
      <c r="W3450">
        <v>0</v>
      </c>
      <c r="X3450">
        <v>1</v>
      </c>
      <c r="Y3450">
        <v>0</v>
      </c>
    </row>
    <row r="3451" spans="1:25" x14ac:dyDescent="0.2">
      <c r="A3451">
        <v>50</v>
      </c>
      <c r="B3451">
        <v>0</v>
      </c>
      <c r="C3451">
        <v>0</v>
      </c>
      <c r="D3451">
        <v>1</v>
      </c>
      <c r="E3451">
        <v>209</v>
      </c>
      <c r="F3451">
        <f>ROUND(Source!W3427,O3451)</f>
        <v>0</v>
      </c>
      <c r="G3451" t="s">
        <v>110</v>
      </c>
      <c r="H3451" t="s">
        <v>111</v>
      </c>
      <c r="K3451">
        <v>209</v>
      </c>
      <c r="L3451">
        <v>23</v>
      </c>
      <c r="M3451">
        <v>3</v>
      </c>
      <c r="N3451" t="s">
        <v>3</v>
      </c>
      <c r="O3451">
        <v>2</v>
      </c>
      <c r="W3451">
        <v>0</v>
      </c>
      <c r="X3451">
        <v>1</v>
      </c>
      <c r="Y3451">
        <v>0</v>
      </c>
    </row>
    <row r="3452" spans="1:25" x14ac:dyDescent="0.2">
      <c r="A3452">
        <v>50</v>
      </c>
      <c r="B3452">
        <v>0</v>
      </c>
      <c r="C3452">
        <v>0</v>
      </c>
      <c r="D3452">
        <v>1</v>
      </c>
      <c r="E3452">
        <v>233</v>
      </c>
      <c r="F3452">
        <f>ROUND(Source!BD3427,O3452)</f>
        <v>0</v>
      </c>
      <c r="G3452" t="s">
        <v>112</v>
      </c>
      <c r="H3452" t="s">
        <v>113</v>
      </c>
      <c r="K3452">
        <v>233</v>
      </c>
      <c r="L3452">
        <v>24</v>
      </c>
      <c r="M3452">
        <v>3</v>
      </c>
      <c r="N3452" t="s">
        <v>3</v>
      </c>
      <c r="O3452">
        <v>2</v>
      </c>
      <c r="W3452">
        <v>0</v>
      </c>
      <c r="X3452">
        <v>1</v>
      </c>
      <c r="Y3452">
        <v>0</v>
      </c>
    </row>
    <row r="3453" spans="1:25" x14ac:dyDescent="0.2">
      <c r="A3453">
        <v>50</v>
      </c>
      <c r="B3453">
        <v>0</v>
      </c>
      <c r="C3453">
        <v>0</v>
      </c>
      <c r="D3453">
        <v>1</v>
      </c>
      <c r="E3453">
        <v>210</v>
      </c>
      <c r="F3453">
        <f>ROUND(Source!X3427,O3453)</f>
        <v>39506.67</v>
      </c>
      <c r="G3453" t="s">
        <v>114</v>
      </c>
      <c r="H3453" t="s">
        <v>115</v>
      </c>
      <c r="K3453">
        <v>210</v>
      </c>
      <c r="L3453">
        <v>25</v>
      </c>
      <c r="M3453">
        <v>3</v>
      </c>
      <c r="N3453" t="s">
        <v>3</v>
      </c>
      <c r="O3453">
        <v>2</v>
      </c>
      <c r="W3453">
        <v>39506.67</v>
      </c>
      <c r="X3453">
        <v>1</v>
      </c>
      <c r="Y3453">
        <v>39506.67</v>
      </c>
    </row>
    <row r="3454" spans="1:25" x14ac:dyDescent="0.2">
      <c r="A3454">
        <v>50</v>
      </c>
      <c r="B3454">
        <v>0</v>
      </c>
      <c r="C3454">
        <v>0</v>
      </c>
      <c r="D3454">
        <v>1</v>
      </c>
      <c r="E3454">
        <v>211</v>
      </c>
      <c r="F3454">
        <f>ROUND(Source!Y3427,O3454)</f>
        <v>5643.83</v>
      </c>
      <c r="G3454" t="s">
        <v>116</v>
      </c>
      <c r="H3454" t="s">
        <v>117</v>
      </c>
      <c r="K3454">
        <v>211</v>
      </c>
      <c r="L3454">
        <v>26</v>
      </c>
      <c r="M3454">
        <v>3</v>
      </c>
      <c r="N3454" t="s">
        <v>3</v>
      </c>
      <c r="O3454">
        <v>2</v>
      </c>
      <c r="W3454">
        <v>5643.83</v>
      </c>
      <c r="X3454">
        <v>1</v>
      </c>
      <c r="Y3454">
        <v>5643.83</v>
      </c>
    </row>
    <row r="3455" spans="1:25" x14ac:dyDescent="0.2">
      <c r="A3455">
        <v>50</v>
      </c>
      <c r="B3455">
        <v>0</v>
      </c>
      <c r="C3455">
        <v>0</v>
      </c>
      <c r="D3455">
        <v>1</v>
      </c>
      <c r="E3455">
        <v>224</v>
      </c>
      <c r="F3455">
        <f>ROUND(Source!AR3427,O3455)</f>
        <v>210443.06</v>
      </c>
      <c r="G3455" t="s">
        <v>118</v>
      </c>
      <c r="H3455" t="s">
        <v>119</v>
      </c>
      <c r="K3455">
        <v>224</v>
      </c>
      <c r="L3455">
        <v>27</v>
      </c>
      <c r="M3455">
        <v>3</v>
      </c>
      <c r="N3455" t="s">
        <v>3</v>
      </c>
      <c r="O3455">
        <v>2</v>
      </c>
      <c r="W3455">
        <v>210443.06</v>
      </c>
      <c r="X3455">
        <v>1</v>
      </c>
      <c r="Y3455">
        <v>210443.06</v>
      </c>
    </row>
    <row r="3457" spans="1:245" x14ac:dyDescent="0.2">
      <c r="A3457">
        <v>4</v>
      </c>
      <c r="B3457">
        <v>1</v>
      </c>
      <c r="D3457">
        <f>ROW(A3465)</f>
        <v>3465</v>
      </c>
      <c r="F3457" t="s">
        <v>13</v>
      </c>
      <c r="G3457" t="s">
        <v>772</v>
      </c>
      <c r="H3457" t="s">
        <v>3</v>
      </c>
      <c r="I3457">
        <v>0</v>
      </c>
      <c r="K3457">
        <v>0</v>
      </c>
      <c r="M3457" t="s">
        <v>3</v>
      </c>
      <c r="S3457">
        <v>0</v>
      </c>
      <c r="U3457" t="s">
        <v>3</v>
      </c>
      <c r="V3457">
        <v>0</v>
      </c>
      <c r="AB3457" t="s">
        <v>3</v>
      </c>
      <c r="AC3457" t="s">
        <v>3</v>
      </c>
      <c r="AD3457" t="s">
        <v>3</v>
      </c>
      <c r="AE3457" t="s">
        <v>3</v>
      </c>
      <c r="AF3457" t="s">
        <v>3</v>
      </c>
      <c r="AG3457" t="s">
        <v>3</v>
      </c>
      <c r="AP3457" t="s">
        <v>3</v>
      </c>
      <c r="AQ3457" t="s">
        <v>3</v>
      </c>
      <c r="AR3457" t="s">
        <v>3</v>
      </c>
      <c r="AZ3457" t="s">
        <v>3</v>
      </c>
      <c r="BB3457" t="s">
        <v>3</v>
      </c>
      <c r="BC3457" t="s">
        <v>3</v>
      </c>
      <c r="BD3457" t="s">
        <v>3</v>
      </c>
      <c r="BE3457" t="s">
        <v>3</v>
      </c>
      <c r="BF3457" t="s">
        <v>3</v>
      </c>
      <c r="BG3457" t="s">
        <v>3</v>
      </c>
      <c r="BH3457" t="s">
        <v>3</v>
      </c>
      <c r="BI3457" t="s">
        <v>3</v>
      </c>
      <c r="BJ3457" t="s">
        <v>3</v>
      </c>
      <c r="BK3457" t="s">
        <v>3</v>
      </c>
      <c r="BL3457" t="s">
        <v>3</v>
      </c>
      <c r="BM3457" t="s">
        <v>3</v>
      </c>
      <c r="BN3457" t="s">
        <v>3</v>
      </c>
      <c r="BO3457" t="s">
        <v>3</v>
      </c>
      <c r="BP3457" t="s">
        <v>3</v>
      </c>
      <c r="BX3457">
        <v>0</v>
      </c>
      <c r="CJ3457">
        <v>0</v>
      </c>
    </row>
    <row r="3459" spans="1:245" x14ac:dyDescent="0.2">
      <c r="A3459">
        <v>52</v>
      </c>
      <c r="B3459">
        <f t="shared" ref="B3459:G3459" si="2602">B3465</f>
        <v>1</v>
      </c>
      <c r="C3459">
        <f t="shared" si="2602"/>
        <v>4</v>
      </c>
      <c r="D3459">
        <f t="shared" si="2602"/>
        <v>3457</v>
      </c>
      <c r="E3459">
        <f t="shared" si="2602"/>
        <v>0</v>
      </c>
      <c r="F3459" t="str">
        <f t="shared" si="2602"/>
        <v>Новый раздел</v>
      </c>
      <c r="G3459" t="str">
        <f t="shared" si="2602"/>
        <v>Электрощит ЩАО 3.1</v>
      </c>
      <c r="O3459">
        <f t="shared" ref="O3459:AT3459" si="2603">O3465</f>
        <v>25113.14</v>
      </c>
      <c r="P3459">
        <f t="shared" si="2603"/>
        <v>0</v>
      </c>
      <c r="Q3459">
        <f t="shared" si="2603"/>
        <v>1113</v>
      </c>
      <c r="R3459">
        <f t="shared" si="2603"/>
        <v>5.21</v>
      </c>
      <c r="S3459">
        <f t="shared" si="2603"/>
        <v>24000.14</v>
      </c>
      <c r="T3459">
        <f t="shared" si="2603"/>
        <v>0</v>
      </c>
      <c r="U3459">
        <f t="shared" si="2603"/>
        <v>38.639999999999993</v>
      </c>
      <c r="V3459">
        <f t="shared" si="2603"/>
        <v>0</v>
      </c>
      <c r="W3459">
        <f t="shared" si="2603"/>
        <v>0</v>
      </c>
      <c r="X3459">
        <f t="shared" si="2603"/>
        <v>16800.09</v>
      </c>
      <c r="Y3459">
        <f t="shared" si="2603"/>
        <v>2400.0100000000002</v>
      </c>
      <c r="Z3459">
        <f t="shared" si="2603"/>
        <v>0</v>
      </c>
      <c r="AA3459">
        <f t="shared" si="2603"/>
        <v>0</v>
      </c>
      <c r="AB3459">
        <f t="shared" si="2603"/>
        <v>25113.14</v>
      </c>
      <c r="AC3459">
        <f t="shared" si="2603"/>
        <v>0</v>
      </c>
      <c r="AD3459">
        <f t="shared" si="2603"/>
        <v>1113</v>
      </c>
      <c r="AE3459">
        <f t="shared" si="2603"/>
        <v>5.21</v>
      </c>
      <c r="AF3459">
        <f t="shared" si="2603"/>
        <v>24000.14</v>
      </c>
      <c r="AG3459">
        <f t="shared" si="2603"/>
        <v>0</v>
      </c>
      <c r="AH3459">
        <f t="shared" si="2603"/>
        <v>38.639999999999993</v>
      </c>
      <c r="AI3459">
        <f t="shared" si="2603"/>
        <v>0</v>
      </c>
      <c r="AJ3459">
        <f t="shared" si="2603"/>
        <v>0</v>
      </c>
      <c r="AK3459">
        <f t="shared" si="2603"/>
        <v>16800.09</v>
      </c>
      <c r="AL3459">
        <f t="shared" si="2603"/>
        <v>2400.0100000000002</v>
      </c>
      <c r="AM3459">
        <f t="shared" si="2603"/>
        <v>0</v>
      </c>
      <c r="AN3459">
        <f t="shared" si="2603"/>
        <v>0</v>
      </c>
      <c r="AO3459">
        <f t="shared" si="2603"/>
        <v>0</v>
      </c>
      <c r="AP3459">
        <f t="shared" si="2603"/>
        <v>0</v>
      </c>
      <c r="AQ3459">
        <f t="shared" si="2603"/>
        <v>0</v>
      </c>
      <c r="AR3459">
        <f t="shared" si="2603"/>
        <v>44318.87</v>
      </c>
      <c r="AS3459">
        <f t="shared" si="2603"/>
        <v>0</v>
      </c>
      <c r="AT3459">
        <f t="shared" si="2603"/>
        <v>0</v>
      </c>
      <c r="AU3459">
        <f t="shared" ref="AU3459:BZ3459" si="2604">AU3465</f>
        <v>44318.87</v>
      </c>
      <c r="AV3459">
        <f t="shared" si="2604"/>
        <v>0</v>
      </c>
      <c r="AW3459">
        <f t="shared" si="2604"/>
        <v>0</v>
      </c>
      <c r="AX3459">
        <f t="shared" si="2604"/>
        <v>0</v>
      </c>
      <c r="AY3459">
        <f t="shared" si="2604"/>
        <v>0</v>
      </c>
      <c r="AZ3459">
        <f t="shared" si="2604"/>
        <v>0</v>
      </c>
      <c r="BA3459">
        <f t="shared" si="2604"/>
        <v>0</v>
      </c>
      <c r="BB3459">
        <f t="shared" si="2604"/>
        <v>0</v>
      </c>
      <c r="BC3459">
        <f t="shared" si="2604"/>
        <v>0</v>
      </c>
      <c r="BD3459">
        <f t="shared" si="2604"/>
        <v>0</v>
      </c>
      <c r="BE3459">
        <f t="shared" si="2604"/>
        <v>0</v>
      </c>
      <c r="BF3459">
        <f t="shared" si="2604"/>
        <v>0</v>
      </c>
      <c r="BG3459">
        <f t="shared" si="2604"/>
        <v>0</v>
      </c>
      <c r="BH3459">
        <f t="shared" si="2604"/>
        <v>0</v>
      </c>
      <c r="BI3459">
        <f t="shared" si="2604"/>
        <v>0</v>
      </c>
      <c r="BJ3459">
        <f t="shared" si="2604"/>
        <v>0</v>
      </c>
      <c r="BK3459">
        <f t="shared" si="2604"/>
        <v>0</v>
      </c>
      <c r="BL3459">
        <f t="shared" si="2604"/>
        <v>0</v>
      </c>
      <c r="BM3459">
        <f t="shared" si="2604"/>
        <v>0</v>
      </c>
      <c r="BN3459">
        <f t="shared" si="2604"/>
        <v>0</v>
      </c>
      <c r="BO3459">
        <f t="shared" si="2604"/>
        <v>0</v>
      </c>
      <c r="BP3459">
        <f t="shared" si="2604"/>
        <v>0</v>
      </c>
      <c r="BQ3459">
        <f t="shared" si="2604"/>
        <v>0</v>
      </c>
      <c r="BR3459">
        <f t="shared" si="2604"/>
        <v>0</v>
      </c>
      <c r="BS3459">
        <f t="shared" si="2604"/>
        <v>0</v>
      </c>
      <c r="BT3459">
        <f t="shared" si="2604"/>
        <v>0</v>
      </c>
      <c r="BU3459">
        <f t="shared" si="2604"/>
        <v>0</v>
      </c>
      <c r="BV3459">
        <f t="shared" si="2604"/>
        <v>0</v>
      </c>
      <c r="BW3459">
        <f t="shared" si="2604"/>
        <v>0</v>
      </c>
      <c r="BX3459">
        <f t="shared" si="2604"/>
        <v>0</v>
      </c>
      <c r="BY3459">
        <f t="shared" si="2604"/>
        <v>0</v>
      </c>
      <c r="BZ3459">
        <f t="shared" si="2604"/>
        <v>0</v>
      </c>
      <c r="CA3459">
        <f t="shared" ref="CA3459:DF3459" si="2605">CA3465</f>
        <v>44318.87</v>
      </c>
      <c r="CB3459">
        <f t="shared" si="2605"/>
        <v>0</v>
      </c>
      <c r="CC3459">
        <f t="shared" si="2605"/>
        <v>0</v>
      </c>
      <c r="CD3459">
        <f t="shared" si="2605"/>
        <v>44318.87</v>
      </c>
      <c r="CE3459">
        <f t="shared" si="2605"/>
        <v>0</v>
      </c>
      <c r="CF3459">
        <f t="shared" si="2605"/>
        <v>0</v>
      </c>
      <c r="CG3459">
        <f t="shared" si="2605"/>
        <v>0</v>
      </c>
      <c r="CH3459">
        <f t="shared" si="2605"/>
        <v>0</v>
      </c>
      <c r="CI3459">
        <f t="shared" si="2605"/>
        <v>0</v>
      </c>
      <c r="CJ3459">
        <f t="shared" si="2605"/>
        <v>0</v>
      </c>
      <c r="CK3459">
        <f t="shared" si="2605"/>
        <v>0</v>
      </c>
      <c r="CL3459">
        <f t="shared" si="2605"/>
        <v>0</v>
      </c>
      <c r="CM3459">
        <f t="shared" si="2605"/>
        <v>0</v>
      </c>
      <c r="CN3459">
        <f t="shared" si="2605"/>
        <v>0</v>
      </c>
      <c r="CO3459">
        <f t="shared" si="2605"/>
        <v>0</v>
      </c>
      <c r="CP3459">
        <f t="shared" si="2605"/>
        <v>0</v>
      </c>
      <c r="CQ3459">
        <f t="shared" si="2605"/>
        <v>0</v>
      </c>
      <c r="CR3459">
        <f t="shared" si="2605"/>
        <v>0</v>
      </c>
      <c r="CS3459">
        <f t="shared" si="2605"/>
        <v>0</v>
      </c>
      <c r="CT3459">
        <f t="shared" si="2605"/>
        <v>0</v>
      </c>
      <c r="CU3459">
        <f t="shared" si="2605"/>
        <v>0</v>
      </c>
      <c r="CV3459">
        <f t="shared" si="2605"/>
        <v>0</v>
      </c>
      <c r="CW3459">
        <f t="shared" si="2605"/>
        <v>0</v>
      </c>
      <c r="CX3459">
        <f t="shared" si="2605"/>
        <v>0</v>
      </c>
      <c r="CY3459">
        <f t="shared" si="2605"/>
        <v>0</v>
      </c>
      <c r="CZ3459">
        <f t="shared" si="2605"/>
        <v>0</v>
      </c>
      <c r="DA3459">
        <f t="shared" si="2605"/>
        <v>0</v>
      </c>
      <c r="DB3459">
        <f t="shared" si="2605"/>
        <v>0</v>
      </c>
      <c r="DC3459">
        <f t="shared" si="2605"/>
        <v>0</v>
      </c>
      <c r="DD3459">
        <f t="shared" si="2605"/>
        <v>0</v>
      </c>
      <c r="DE3459">
        <f t="shared" si="2605"/>
        <v>0</v>
      </c>
      <c r="DF3459">
        <f t="shared" si="2605"/>
        <v>0</v>
      </c>
      <c r="DG3459">
        <f t="shared" ref="DG3459:EL3459" si="2606">DG3465</f>
        <v>0</v>
      </c>
      <c r="DH3459">
        <f t="shared" si="2606"/>
        <v>0</v>
      </c>
      <c r="DI3459">
        <f t="shared" si="2606"/>
        <v>0</v>
      </c>
      <c r="DJ3459">
        <f t="shared" si="2606"/>
        <v>0</v>
      </c>
      <c r="DK3459">
        <f t="shared" si="2606"/>
        <v>0</v>
      </c>
      <c r="DL3459">
        <f t="shared" si="2606"/>
        <v>0</v>
      </c>
      <c r="DM3459">
        <f t="shared" si="2606"/>
        <v>0</v>
      </c>
      <c r="DN3459">
        <f t="shared" si="2606"/>
        <v>0</v>
      </c>
      <c r="DO3459">
        <f t="shared" si="2606"/>
        <v>0</v>
      </c>
      <c r="DP3459">
        <f t="shared" si="2606"/>
        <v>0</v>
      </c>
      <c r="DQ3459">
        <f t="shared" si="2606"/>
        <v>0</v>
      </c>
      <c r="DR3459">
        <f t="shared" si="2606"/>
        <v>0</v>
      </c>
      <c r="DS3459">
        <f t="shared" si="2606"/>
        <v>0</v>
      </c>
      <c r="DT3459">
        <f t="shared" si="2606"/>
        <v>0</v>
      </c>
      <c r="DU3459">
        <f t="shared" si="2606"/>
        <v>0</v>
      </c>
      <c r="DV3459">
        <f t="shared" si="2606"/>
        <v>0</v>
      </c>
      <c r="DW3459">
        <f t="shared" si="2606"/>
        <v>0</v>
      </c>
      <c r="DX3459">
        <f t="shared" si="2606"/>
        <v>0</v>
      </c>
      <c r="DY3459">
        <f t="shared" si="2606"/>
        <v>0</v>
      </c>
      <c r="DZ3459">
        <f t="shared" si="2606"/>
        <v>0</v>
      </c>
      <c r="EA3459">
        <f t="shared" si="2606"/>
        <v>0</v>
      </c>
      <c r="EB3459">
        <f t="shared" si="2606"/>
        <v>0</v>
      </c>
      <c r="EC3459">
        <f t="shared" si="2606"/>
        <v>0</v>
      </c>
      <c r="ED3459">
        <f t="shared" si="2606"/>
        <v>0</v>
      </c>
      <c r="EE3459">
        <f t="shared" si="2606"/>
        <v>0</v>
      </c>
      <c r="EF3459">
        <f t="shared" si="2606"/>
        <v>0</v>
      </c>
      <c r="EG3459">
        <f t="shared" si="2606"/>
        <v>0</v>
      </c>
      <c r="EH3459">
        <f t="shared" si="2606"/>
        <v>0</v>
      </c>
      <c r="EI3459">
        <f t="shared" si="2606"/>
        <v>0</v>
      </c>
      <c r="EJ3459">
        <f t="shared" si="2606"/>
        <v>0</v>
      </c>
      <c r="EK3459">
        <f t="shared" si="2606"/>
        <v>0</v>
      </c>
      <c r="EL3459">
        <f t="shared" si="2606"/>
        <v>0</v>
      </c>
      <c r="EM3459">
        <f t="shared" ref="EM3459:FR3459" si="2607">EM3465</f>
        <v>0</v>
      </c>
      <c r="EN3459">
        <f t="shared" si="2607"/>
        <v>0</v>
      </c>
      <c r="EO3459">
        <f t="shared" si="2607"/>
        <v>0</v>
      </c>
      <c r="EP3459">
        <f t="shared" si="2607"/>
        <v>0</v>
      </c>
      <c r="EQ3459">
        <f t="shared" si="2607"/>
        <v>0</v>
      </c>
      <c r="ER3459">
        <f t="shared" si="2607"/>
        <v>0</v>
      </c>
      <c r="ES3459">
        <f t="shared" si="2607"/>
        <v>0</v>
      </c>
      <c r="ET3459">
        <f t="shared" si="2607"/>
        <v>0</v>
      </c>
      <c r="EU3459">
        <f t="shared" si="2607"/>
        <v>0</v>
      </c>
      <c r="EV3459">
        <f t="shared" si="2607"/>
        <v>0</v>
      </c>
      <c r="EW3459">
        <f t="shared" si="2607"/>
        <v>0</v>
      </c>
      <c r="EX3459">
        <f t="shared" si="2607"/>
        <v>0</v>
      </c>
      <c r="EY3459">
        <f t="shared" si="2607"/>
        <v>0</v>
      </c>
      <c r="EZ3459">
        <f t="shared" si="2607"/>
        <v>0</v>
      </c>
      <c r="FA3459">
        <f t="shared" si="2607"/>
        <v>0</v>
      </c>
      <c r="FB3459">
        <f t="shared" si="2607"/>
        <v>0</v>
      </c>
      <c r="FC3459">
        <f t="shared" si="2607"/>
        <v>0</v>
      </c>
      <c r="FD3459">
        <f t="shared" si="2607"/>
        <v>0</v>
      </c>
      <c r="FE3459">
        <f t="shared" si="2607"/>
        <v>0</v>
      </c>
      <c r="FF3459">
        <f t="shared" si="2607"/>
        <v>0</v>
      </c>
      <c r="FG3459">
        <f t="shared" si="2607"/>
        <v>0</v>
      </c>
      <c r="FH3459">
        <f t="shared" si="2607"/>
        <v>0</v>
      </c>
      <c r="FI3459">
        <f t="shared" si="2607"/>
        <v>0</v>
      </c>
      <c r="FJ3459">
        <f t="shared" si="2607"/>
        <v>0</v>
      </c>
      <c r="FK3459">
        <f t="shared" si="2607"/>
        <v>0</v>
      </c>
      <c r="FL3459">
        <f t="shared" si="2607"/>
        <v>0</v>
      </c>
      <c r="FM3459">
        <f t="shared" si="2607"/>
        <v>0</v>
      </c>
      <c r="FN3459">
        <f t="shared" si="2607"/>
        <v>0</v>
      </c>
      <c r="FO3459">
        <f t="shared" si="2607"/>
        <v>0</v>
      </c>
      <c r="FP3459">
        <f t="shared" si="2607"/>
        <v>0</v>
      </c>
      <c r="FQ3459">
        <f t="shared" si="2607"/>
        <v>0</v>
      </c>
      <c r="FR3459">
        <f t="shared" si="2607"/>
        <v>0</v>
      </c>
      <c r="FS3459">
        <f t="shared" ref="FS3459:GX3459" si="2608">FS3465</f>
        <v>0</v>
      </c>
      <c r="FT3459">
        <f t="shared" si="2608"/>
        <v>0</v>
      </c>
      <c r="FU3459">
        <f t="shared" si="2608"/>
        <v>0</v>
      </c>
      <c r="FV3459">
        <f t="shared" si="2608"/>
        <v>0</v>
      </c>
      <c r="FW3459">
        <f t="shared" si="2608"/>
        <v>0</v>
      </c>
      <c r="FX3459">
        <f t="shared" si="2608"/>
        <v>0</v>
      </c>
      <c r="FY3459">
        <f t="shared" si="2608"/>
        <v>0</v>
      </c>
      <c r="FZ3459">
        <f t="shared" si="2608"/>
        <v>0</v>
      </c>
      <c r="GA3459">
        <f t="shared" si="2608"/>
        <v>0</v>
      </c>
      <c r="GB3459">
        <f t="shared" si="2608"/>
        <v>0</v>
      </c>
      <c r="GC3459">
        <f t="shared" si="2608"/>
        <v>0</v>
      </c>
      <c r="GD3459">
        <f t="shared" si="2608"/>
        <v>0</v>
      </c>
      <c r="GE3459">
        <f t="shared" si="2608"/>
        <v>0</v>
      </c>
      <c r="GF3459">
        <f t="shared" si="2608"/>
        <v>0</v>
      </c>
      <c r="GG3459">
        <f t="shared" si="2608"/>
        <v>0</v>
      </c>
      <c r="GH3459">
        <f t="shared" si="2608"/>
        <v>0</v>
      </c>
      <c r="GI3459">
        <f t="shared" si="2608"/>
        <v>0</v>
      </c>
      <c r="GJ3459">
        <f t="shared" si="2608"/>
        <v>0</v>
      </c>
      <c r="GK3459">
        <f t="shared" si="2608"/>
        <v>0</v>
      </c>
      <c r="GL3459">
        <f t="shared" si="2608"/>
        <v>0</v>
      </c>
      <c r="GM3459">
        <f t="shared" si="2608"/>
        <v>0</v>
      </c>
      <c r="GN3459">
        <f t="shared" si="2608"/>
        <v>0</v>
      </c>
      <c r="GO3459">
        <f t="shared" si="2608"/>
        <v>0</v>
      </c>
      <c r="GP3459">
        <f t="shared" si="2608"/>
        <v>0</v>
      </c>
      <c r="GQ3459">
        <f t="shared" si="2608"/>
        <v>0</v>
      </c>
      <c r="GR3459">
        <f t="shared" si="2608"/>
        <v>0</v>
      </c>
      <c r="GS3459">
        <f t="shared" si="2608"/>
        <v>0</v>
      </c>
      <c r="GT3459">
        <f t="shared" si="2608"/>
        <v>0</v>
      </c>
      <c r="GU3459">
        <f t="shared" si="2608"/>
        <v>0</v>
      </c>
      <c r="GV3459">
        <f t="shared" si="2608"/>
        <v>0</v>
      </c>
      <c r="GW3459">
        <f t="shared" si="2608"/>
        <v>0</v>
      </c>
      <c r="GX3459">
        <f t="shared" si="2608"/>
        <v>0</v>
      </c>
    </row>
    <row r="3461" spans="1:245" x14ac:dyDescent="0.2">
      <c r="A3461">
        <v>17</v>
      </c>
      <c r="B3461">
        <v>1</v>
      </c>
      <c r="C3461">
        <f>ROW(SmtRes!A1160)</f>
        <v>1160</v>
      </c>
      <c r="D3461">
        <f>ROW(EtalonRes!A1160)</f>
        <v>1160</v>
      </c>
      <c r="E3461" t="s">
        <v>773</v>
      </c>
      <c r="F3461" t="s">
        <v>122</v>
      </c>
      <c r="G3461" t="s">
        <v>123</v>
      </c>
      <c r="H3461" t="s">
        <v>52</v>
      </c>
      <c r="I3461">
        <v>14</v>
      </c>
      <c r="J3461">
        <v>0</v>
      </c>
      <c r="K3461">
        <v>14</v>
      </c>
      <c r="O3461">
        <f>ROUND(CP3461,2)</f>
        <v>4185.5200000000004</v>
      </c>
      <c r="P3461">
        <f>ROUND(CQ3461*I3461,2)</f>
        <v>0</v>
      </c>
      <c r="Q3461">
        <f>ROUND(CR3461*I3461,2)</f>
        <v>185.5</v>
      </c>
      <c r="R3461">
        <f>ROUND(CS3461*I3461,2)</f>
        <v>0.87</v>
      </c>
      <c r="S3461">
        <f>ROUND(CT3461*I3461,2)</f>
        <v>4000.02</v>
      </c>
      <c r="T3461">
        <f>ROUND(CU3461*I3461,2)</f>
        <v>0</v>
      </c>
      <c r="U3461">
        <f>CV3461*I3461</f>
        <v>6.4399999999999995</v>
      </c>
      <c r="V3461">
        <f>CW3461*I3461</f>
        <v>0</v>
      </c>
      <c r="W3461">
        <f>ROUND(CX3461*I3461,2)</f>
        <v>0</v>
      </c>
      <c r="X3461">
        <f t="shared" ref="X3461:Y3463" si="2609">ROUND(CY3461,2)</f>
        <v>2800.01</v>
      </c>
      <c r="Y3461">
        <f t="shared" si="2609"/>
        <v>400</v>
      </c>
      <c r="AA3461">
        <v>35364244</v>
      </c>
      <c r="AB3461">
        <f>ROUND((AC3461+AD3461+AF3461),6)</f>
        <v>298.96600000000001</v>
      </c>
      <c r="AC3461">
        <f>ROUND(((ES3461*0)),6)</f>
        <v>0</v>
      </c>
      <c r="AD3461">
        <f>ROUND(((((ET3461*0.2))-((EU3461*0.2)))+AE3461),6)</f>
        <v>13.25</v>
      </c>
      <c r="AE3461">
        <f>ROUND(((EU3461*0.2)),6)</f>
        <v>6.2E-2</v>
      </c>
      <c r="AF3461">
        <f>ROUND(((EV3461*0.2)),6)</f>
        <v>285.71600000000001</v>
      </c>
      <c r="AG3461">
        <f>ROUND((AP3461),6)</f>
        <v>0</v>
      </c>
      <c r="AH3461">
        <f>((EW3461*0.2))</f>
        <v>0.45999999999999996</v>
      </c>
      <c r="AI3461">
        <f>((EX3461*0.2))</f>
        <v>0</v>
      </c>
      <c r="AJ3461">
        <f>(AS3461)</f>
        <v>0</v>
      </c>
      <c r="AK3461">
        <v>3700.99</v>
      </c>
      <c r="AL3461">
        <v>2206.16</v>
      </c>
      <c r="AM3461">
        <v>66.25</v>
      </c>
      <c r="AN3461">
        <v>0.31</v>
      </c>
      <c r="AO3461">
        <v>1428.58</v>
      </c>
      <c r="AP3461">
        <v>0</v>
      </c>
      <c r="AQ3461">
        <v>2.2999999999999998</v>
      </c>
      <c r="AR3461">
        <v>0</v>
      </c>
      <c r="AS3461">
        <v>0</v>
      </c>
      <c r="AT3461">
        <v>70</v>
      </c>
      <c r="AU3461">
        <v>10</v>
      </c>
      <c r="AV3461">
        <v>1</v>
      </c>
      <c r="AW3461">
        <v>1</v>
      </c>
      <c r="AZ3461">
        <v>1</v>
      </c>
      <c r="BA3461">
        <v>1</v>
      </c>
      <c r="BB3461">
        <v>1</v>
      </c>
      <c r="BC3461">
        <v>1</v>
      </c>
      <c r="BD3461" t="s">
        <v>3</v>
      </c>
      <c r="BE3461" t="s">
        <v>3</v>
      </c>
      <c r="BF3461" t="s">
        <v>3</v>
      </c>
      <c r="BG3461" t="s">
        <v>3</v>
      </c>
      <c r="BH3461">
        <v>0</v>
      </c>
      <c r="BI3461">
        <v>4</v>
      </c>
      <c r="BJ3461" t="s">
        <v>124</v>
      </c>
      <c r="BM3461">
        <v>0</v>
      </c>
      <c r="BN3461">
        <v>0</v>
      </c>
      <c r="BO3461" t="s">
        <v>3</v>
      </c>
      <c r="BP3461">
        <v>0</v>
      </c>
      <c r="BQ3461">
        <v>1</v>
      </c>
      <c r="BR3461">
        <v>0</v>
      </c>
      <c r="BS3461">
        <v>1</v>
      </c>
      <c r="BT3461">
        <v>1</v>
      </c>
      <c r="BU3461">
        <v>1</v>
      </c>
      <c r="BV3461">
        <v>1</v>
      </c>
      <c r="BW3461">
        <v>1</v>
      </c>
      <c r="BX3461">
        <v>1</v>
      </c>
      <c r="BY3461" t="s">
        <v>3</v>
      </c>
      <c r="BZ3461">
        <v>70</v>
      </c>
      <c r="CA3461">
        <v>10</v>
      </c>
      <c r="CB3461" t="s">
        <v>3</v>
      </c>
      <c r="CE3461">
        <v>0</v>
      </c>
      <c r="CF3461">
        <v>0</v>
      </c>
      <c r="CG3461">
        <v>0</v>
      </c>
      <c r="CM3461">
        <v>0</v>
      </c>
      <c r="CN3461" t="s">
        <v>1130</v>
      </c>
      <c r="CO3461">
        <v>0</v>
      </c>
      <c r="CP3461">
        <f>(P3461+Q3461+S3461)</f>
        <v>4185.5200000000004</v>
      </c>
      <c r="CQ3461">
        <f>(AC3461*BC3461*AW3461)</f>
        <v>0</v>
      </c>
      <c r="CR3461">
        <f>(((((ET3461*0.2))*BB3461-((EU3461*0.2))*BS3461)+AE3461*BS3461)*AV3461)</f>
        <v>13.25</v>
      </c>
      <c r="CS3461">
        <f>(AE3461*BS3461*AV3461)</f>
        <v>6.2E-2</v>
      </c>
      <c r="CT3461">
        <f>(AF3461*BA3461*AV3461)</f>
        <v>285.71600000000001</v>
      </c>
      <c r="CU3461">
        <f>AG3461</f>
        <v>0</v>
      </c>
      <c r="CV3461">
        <f>(AH3461*AV3461)</f>
        <v>0.45999999999999996</v>
      </c>
      <c r="CW3461">
        <f t="shared" ref="CW3461:CX3463" si="2610">AI3461</f>
        <v>0</v>
      </c>
      <c r="CX3461">
        <f t="shared" si="2610"/>
        <v>0</v>
      </c>
      <c r="CY3461">
        <f>((S3461*BZ3461)/100)</f>
        <v>2800.0140000000001</v>
      </c>
      <c r="CZ3461">
        <f>((S3461*CA3461)/100)</f>
        <v>400.00199999999995</v>
      </c>
      <c r="DB3461">
        <v>24</v>
      </c>
      <c r="DC3461" t="s">
        <v>3</v>
      </c>
      <c r="DD3461" t="s">
        <v>54</v>
      </c>
      <c r="DE3461" t="s">
        <v>55</v>
      </c>
      <c r="DF3461" t="s">
        <v>55</v>
      </c>
      <c r="DG3461" t="s">
        <v>55</v>
      </c>
      <c r="DH3461" t="s">
        <v>3</v>
      </c>
      <c r="DI3461" t="s">
        <v>55</v>
      </c>
      <c r="DJ3461" t="s">
        <v>55</v>
      </c>
      <c r="DK3461" t="s">
        <v>3</v>
      </c>
      <c r="DL3461" t="s">
        <v>3</v>
      </c>
      <c r="DM3461" t="s">
        <v>3</v>
      </c>
      <c r="DN3461">
        <v>0</v>
      </c>
      <c r="DO3461">
        <v>0</v>
      </c>
      <c r="DP3461">
        <v>1</v>
      </c>
      <c r="DQ3461">
        <v>1</v>
      </c>
      <c r="DU3461">
        <v>1010</v>
      </c>
      <c r="DV3461" t="s">
        <v>52</v>
      </c>
      <c r="DW3461" t="s">
        <v>52</v>
      </c>
      <c r="DX3461">
        <v>1</v>
      </c>
      <c r="DZ3461" t="s">
        <v>3</v>
      </c>
      <c r="EA3461" t="s">
        <v>3</v>
      </c>
      <c r="EB3461" t="s">
        <v>3</v>
      </c>
      <c r="EC3461" t="s">
        <v>3</v>
      </c>
      <c r="EE3461">
        <v>35096056</v>
      </c>
      <c r="EF3461">
        <v>1</v>
      </c>
      <c r="EG3461" t="s">
        <v>20</v>
      </c>
      <c r="EH3461">
        <v>0</v>
      </c>
      <c r="EI3461" t="s">
        <v>3</v>
      </c>
      <c r="EJ3461">
        <v>4</v>
      </c>
      <c r="EK3461">
        <v>0</v>
      </c>
      <c r="EL3461" t="s">
        <v>21</v>
      </c>
      <c r="EM3461" t="s">
        <v>22</v>
      </c>
      <c r="EO3461" t="s">
        <v>56</v>
      </c>
      <c r="EQ3461">
        <v>0</v>
      </c>
      <c r="ER3461">
        <v>3700.99</v>
      </c>
      <c r="ES3461">
        <v>2206.16</v>
      </c>
      <c r="ET3461">
        <v>66.25</v>
      </c>
      <c r="EU3461">
        <v>0.31</v>
      </c>
      <c r="EV3461">
        <v>1428.58</v>
      </c>
      <c r="EW3461">
        <v>2.2999999999999998</v>
      </c>
      <c r="EX3461">
        <v>0</v>
      </c>
      <c r="EY3461">
        <v>0</v>
      </c>
      <c r="FQ3461">
        <v>0</v>
      </c>
      <c r="FR3461">
        <v>0</v>
      </c>
      <c r="FS3461">
        <v>0</v>
      </c>
      <c r="FX3461">
        <v>70</v>
      </c>
      <c r="FY3461">
        <v>10</v>
      </c>
      <c r="GA3461" t="s">
        <v>3</v>
      </c>
      <c r="GD3461">
        <v>0</v>
      </c>
      <c r="GF3461">
        <v>845110403</v>
      </c>
      <c r="GG3461">
        <v>2</v>
      </c>
      <c r="GH3461">
        <v>1</v>
      </c>
      <c r="GI3461">
        <v>-2</v>
      </c>
      <c r="GJ3461">
        <v>0</v>
      </c>
      <c r="GK3461">
        <f>ROUND(R3461*(R12)/100,2)</f>
        <v>0.94</v>
      </c>
      <c r="GL3461">
        <f>ROUND(IF(AND(BH3461=3,BI3461=3,FS3461&lt;&gt;0),P3461,0),2)</f>
        <v>0</v>
      </c>
      <c r="GM3461">
        <f>ROUND(O3461+X3461+Y3461+GK3461,2)+GX3461</f>
        <v>7386.47</v>
      </c>
      <c r="GN3461">
        <f>IF(OR(BI3461=0,BI3461=1),GM3461-GX3461,0)</f>
        <v>0</v>
      </c>
      <c r="GO3461">
        <f>IF(BI3461=2,GM3461-GX3461,0)</f>
        <v>0</v>
      </c>
      <c r="GP3461">
        <f>IF(BI3461=4,GM3461-GX3461,0)</f>
        <v>7386.47</v>
      </c>
      <c r="GR3461">
        <v>0</v>
      </c>
      <c r="GS3461">
        <v>3</v>
      </c>
      <c r="GT3461">
        <v>0</v>
      </c>
      <c r="GU3461" t="s">
        <v>3</v>
      </c>
      <c r="GV3461">
        <f>ROUND((GT3461),6)</f>
        <v>0</v>
      </c>
      <c r="GW3461">
        <v>1</v>
      </c>
      <c r="GX3461">
        <f>ROUND(HC3461*I3461,2)</f>
        <v>0</v>
      </c>
      <c r="HA3461">
        <v>0</v>
      </c>
      <c r="HB3461">
        <v>0</v>
      </c>
      <c r="HC3461">
        <f>GV3461*GW3461</f>
        <v>0</v>
      </c>
      <c r="HE3461" t="s">
        <v>3</v>
      </c>
      <c r="HF3461" t="s">
        <v>3</v>
      </c>
      <c r="HM3461" t="s">
        <v>3</v>
      </c>
      <c r="HN3461" t="s">
        <v>3</v>
      </c>
      <c r="HO3461" t="s">
        <v>3</v>
      </c>
      <c r="HP3461" t="s">
        <v>3</v>
      </c>
      <c r="HQ3461" t="s">
        <v>3</v>
      </c>
      <c r="HS3461">
        <v>0</v>
      </c>
      <c r="IK3461">
        <v>0</v>
      </c>
    </row>
    <row r="3462" spans="1:245" x14ac:dyDescent="0.2">
      <c r="A3462">
        <v>17</v>
      </c>
      <c r="B3462">
        <v>1</v>
      </c>
      <c r="C3462">
        <f>ROW(SmtRes!A1165)</f>
        <v>1165</v>
      </c>
      <c r="D3462">
        <f>ROW(EtalonRes!A1165)</f>
        <v>1165</v>
      </c>
      <c r="E3462" t="s">
        <v>774</v>
      </c>
      <c r="F3462" t="s">
        <v>122</v>
      </c>
      <c r="G3462" t="s">
        <v>126</v>
      </c>
      <c r="H3462" t="s">
        <v>52</v>
      </c>
      <c r="I3462">
        <v>14</v>
      </c>
      <c r="J3462">
        <v>0</v>
      </c>
      <c r="K3462">
        <v>14</v>
      </c>
      <c r="O3462">
        <f>ROUND(CP3462,2)</f>
        <v>51813.86</v>
      </c>
      <c r="P3462">
        <f>ROUND(CQ3462*I3462,2)</f>
        <v>30886.240000000002</v>
      </c>
      <c r="Q3462">
        <f>ROUND(CR3462*I3462,2)</f>
        <v>927.5</v>
      </c>
      <c r="R3462">
        <f>ROUND(CS3462*I3462,2)</f>
        <v>4.34</v>
      </c>
      <c r="S3462">
        <f>ROUND(CT3462*I3462,2)</f>
        <v>20000.12</v>
      </c>
      <c r="T3462">
        <f>ROUND(CU3462*I3462,2)</f>
        <v>0</v>
      </c>
      <c r="U3462">
        <f>CV3462*I3462</f>
        <v>32.199999999999996</v>
      </c>
      <c r="V3462">
        <f>CW3462*I3462</f>
        <v>0</v>
      </c>
      <c r="W3462">
        <f>ROUND(CX3462*I3462,2)</f>
        <v>0</v>
      </c>
      <c r="X3462">
        <f t="shared" si="2609"/>
        <v>14000.08</v>
      </c>
      <c r="Y3462">
        <f t="shared" si="2609"/>
        <v>2000.01</v>
      </c>
      <c r="AA3462">
        <v>35364244</v>
      </c>
      <c r="AB3462">
        <f>ROUND((AC3462+AD3462+AF3462),6)</f>
        <v>3700.99</v>
      </c>
      <c r="AC3462">
        <f>ROUND((ES3462),6)</f>
        <v>2206.16</v>
      </c>
      <c r="AD3462">
        <f>ROUND((((ET3462)-(EU3462))+AE3462),6)</f>
        <v>66.25</v>
      </c>
      <c r="AE3462">
        <f>ROUND((EU3462),6)</f>
        <v>0.31</v>
      </c>
      <c r="AF3462">
        <f>ROUND((EV3462),6)</f>
        <v>1428.58</v>
      </c>
      <c r="AG3462">
        <f>ROUND((AP3462),6)</f>
        <v>0</v>
      </c>
      <c r="AH3462">
        <f>(EW3462)</f>
        <v>2.2999999999999998</v>
      </c>
      <c r="AI3462">
        <f>(EX3462)</f>
        <v>0</v>
      </c>
      <c r="AJ3462">
        <f>(AS3462)</f>
        <v>0</v>
      </c>
      <c r="AK3462">
        <v>3700.99</v>
      </c>
      <c r="AL3462">
        <v>2206.16</v>
      </c>
      <c r="AM3462">
        <v>66.25</v>
      </c>
      <c r="AN3462">
        <v>0.31</v>
      </c>
      <c r="AO3462">
        <v>1428.58</v>
      </c>
      <c r="AP3462">
        <v>0</v>
      </c>
      <c r="AQ3462">
        <v>2.2999999999999998</v>
      </c>
      <c r="AR3462">
        <v>0</v>
      </c>
      <c r="AS3462">
        <v>0</v>
      </c>
      <c r="AT3462">
        <v>70</v>
      </c>
      <c r="AU3462">
        <v>10</v>
      </c>
      <c r="AV3462">
        <v>1</v>
      </c>
      <c r="AW3462">
        <v>1</v>
      </c>
      <c r="AZ3462">
        <v>1</v>
      </c>
      <c r="BA3462">
        <v>1</v>
      </c>
      <c r="BB3462">
        <v>1</v>
      </c>
      <c r="BC3462">
        <v>1</v>
      </c>
      <c r="BD3462" t="s">
        <v>3</v>
      </c>
      <c r="BE3462" t="s">
        <v>3</v>
      </c>
      <c r="BF3462" t="s">
        <v>3</v>
      </c>
      <c r="BG3462" t="s">
        <v>3</v>
      </c>
      <c r="BH3462">
        <v>0</v>
      </c>
      <c r="BI3462">
        <v>4</v>
      </c>
      <c r="BJ3462" t="s">
        <v>124</v>
      </c>
      <c r="BM3462">
        <v>0</v>
      </c>
      <c r="BN3462">
        <v>0</v>
      </c>
      <c r="BO3462" t="s">
        <v>3</v>
      </c>
      <c r="BP3462">
        <v>0</v>
      </c>
      <c r="BQ3462">
        <v>1</v>
      </c>
      <c r="BR3462">
        <v>0</v>
      </c>
      <c r="BS3462">
        <v>1</v>
      </c>
      <c r="BT3462">
        <v>1</v>
      </c>
      <c r="BU3462">
        <v>1</v>
      </c>
      <c r="BV3462">
        <v>1</v>
      </c>
      <c r="BW3462">
        <v>1</v>
      </c>
      <c r="BX3462">
        <v>1</v>
      </c>
      <c r="BY3462" t="s">
        <v>3</v>
      </c>
      <c r="BZ3462">
        <v>70</v>
      </c>
      <c r="CA3462">
        <v>10</v>
      </c>
      <c r="CB3462" t="s">
        <v>3</v>
      </c>
      <c r="CE3462">
        <v>0</v>
      </c>
      <c r="CF3462">
        <v>0</v>
      </c>
      <c r="CG3462">
        <v>0</v>
      </c>
      <c r="CM3462">
        <v>0</v>
      </c>
      <c r="CN3462" t="s">
        <v>3</v>
      </c>
      <c r="CO3462">
        <v>0</v>
      </c>
      <c r="CP3462">
        <f>(P3462+Q3462+S3462)</f>
        <v>51813.86</v>
      </c>
      <c r="CQ3462">
        <f>(AC3462*BC3462*AW3462)</f>
        <v>2206.16</v>
      </c>
      <c r="CR3462">
        <f>((((ET3462)*BB3462-(EU3462)*BS3462)+AE3462*BS3462)*AV3462)</f>
        <v>66.25</v>
      </c>
      <c r="CS3462">
        <f>(AE3462*BS3462*AV3462)</f>
        <v>0.31</v>
      </c>
      <c r="CT3462">
        <f>(AF3462*BA3462*AV3462)</f>
        <v>1428.58</v>
      </c>
      <c r="CU3462">
        <f>AG3462</f>
        <v>0</v>
      </c>
      <c r="CV3462">
        <f>(AH3462*AV3462)</f>
        <v>2.2999999999999998</v>
      </c>
      <c r="CW3462">
        <f t="shared" si="2610"/>
        <v>0</v>
      </c>
      <c r="CX3462">
        <f t="shared" si="2610"/>
        <v>0</v>
      </c>
      <c r="CY3462">
        <f>((S3462*BZ3462)/100)</f>
        <v>14000.083999999999</v>
      </c>
      <c r="CZ3462">
        <f>((S3462*CA3462)/100)</f>
        <v>2000.0119999999997</v>
      </c>
      <c r="DC3462" t="s">
        <v>3</v>
      </c>
      <c r="DD3462" t="s">
        <v>3</v>
      </c>
      <c r="DE3462" t="s">
        <v>3</v>
      </c>
      <c r="DF3462" t="s">
        <v>3</v>
      </c>
      <c r="DG3462" t="s">
        <v>3</v>
      </c>
      <c r="DH3462" t="s">
        <v>3</v>
      </c>
      <c r="DI3462" t="s">
        <v>3</v>
      </c>
      <c r="DJ3462" t="s">
        <v>3</v>
      </c>
      <c r="DK3462" t="s">
        <v>3</v>
      </c>
      <c r="DL3462" t="s">
        <v>3</v>
      </c>
      <c r="DM3462" t="s">
        <v>3</v>
      </c>
      <c r="DN3462">
        <v>0</v>
      </c>
      <c r="DO3462">
        <v>0</v>
      </c>
      <c r="DP3462">
        <v>1</v>
      </c>
      <c r="DQ3462">
        <v>1</v>
      </c>
      <c r="DU3462">
        <v>1010</v>
      </c>
      <c r="DV3462" t="s">
        <v>52</v>
      </c>
      <c r="DW3462" t="s">
        <v>52</v>
      </c>
      <c r="DX3462">
        <v>1</v>
      </c>
      <c r="DZ3462" t="s">
        <v>3</v>
      </c>
      <c r="EA3462" t="s">
        <v>3</v>
      </c>
      <c r="EB3462" t="s">
        <v>3</v>
      </c>
      <c r="EC3462" t="s">
        <v>3</v>
      </c>
      <c r="EE3462">
        <v>35096056</v>
      </c>
      <c r="EF3462">
        <v>1</v>
      </c>
      <c r="EG3462" t="s">
        <v>20</v>
      </c>
      <c r="EH3462">
        <v>0</v>
      </c>
      <c r="EI3462" t="s">
        <v>3</v>
      </c>
      <c r="EJ3462">
        <v>4</v>
      </c>
      <c r="EK3462">
        <v>0</v>
      </c>
      <c r="EL3462" t="s">
        <v>21</v>
      </c>
      <c r="EM3462" t="s">
        <v>22</v>
      </c>
      <c r="EO3462" t="s">
        <v>3</v>
      </c>
      <c r="EQ3462">
        <v>0</v>
      </c>
      <c r="ER3462">
        <v>3700.99</v>
      </c>
      <c r="ES3462">
        <v>2206.16</v>
      </c>
      <c r="ET3462">
        <v>66.25</v>
      </c>
      <c r="EU3462">
        <v>0.31</v>
      </c>
      <c r="EV3462">
        <v>1428.58</v>
      </c>
      <c r="EW3462">
        <v>2.2999999999999998</v>
      </c>
      <c r="EX3462">
        <v>0</v>
      </c>
      <c r="EY3462">
        <v>0</v>
      </c>
      <c r="FQ3462">
        <v>0</v>
      </c>
      <c r="FR3462">
        <v>0</v>
      </c>
      <c r="FS3462">
        <v>0</v>
      </c>
      <c r="FX3462">
        <v>70</v>
      </c>
      <c r="FY3462">
        <v>10</v>
      </c>
      <c r="GA3462" t="s">
        <v>3</v>
      </c>
      <c r="GD3462">
        <v>0</v>
      </c>
      <c r="GF3462">
        <v>-1068314092</v>
      </c>
      <c r="GG3462">
        <v>2</v>
      </c>
      <c r="GH3462">
        <v>1</v>
      </c>
      <c r="GI3462">
        <v>-2</v>
      </c>
      <c r="GJ3462">
        <v>0</v>
      </c>
      <c r="GK3462">
        <f>ROUND(R3462*(R12)/100,2)</f>
        <v>4.6900000000000004</v>
      </c>
      <c r="GL3462">
        <f>ROUND(IF(AND(BH3462=3,BI3462=3,FS3462&lt;&gt;0),P3462,0),2)</f>
        <v>0</v>
      </c>
      <c r="GM3462">
        <f>ROUND(O3462+X3462+Y3462+GK3462,2)+GX3462</f>
        <v>67818.64</v>
      </c>
      <c r="GN3462">
        <f>IF(OR(BI3462=0,BI3462=1),GM3462-GX3462,0)</f>
        <v>0</v>
      </c>
      <c r="GO3462">
        <f>IF(BI3462=2,GM3462-GX3462,0)</f>
        <v>0</v>
      </c>
      <c r="GP3462">
        <f>IF(BI3462=4,GM3462-GX3462,0)</f>
        <v>67818.64</v>
      </c>
      <c r="GR3462">
        <v>0</v>
      </c>
      <c r="GS3462">
        <v>3</v>
      </c>
      <c r="GT3462">
        <v>0</v>
      </c>
      <c r="GU3462" t="s">
        <v>3</v>
      </c>
      <c r="GV3462">
        <f>ROUND((GT3462),6)</f>
        <v>0</v>
      </c>
      <c r="GW3462">
        <v>1</v>
      </c>
      <c r="GX3462">
        <f>ROUND(HC3462*I3462,2)</f>
        <v>0</v>
      </c>
      <c r="HA3462">
        <v>0</v>
      </c>
      <c r="HB3462">
        <v>0</v>
      </c>
      <c r="HC3462">
        <f>GV3462*GW3462</f>
        <v>0</v>
      </c>
      <c r="HE3462" t="s">
        <v>3</v>
      </c>
      <c r="HF3462" t="s">
        <v>3</v>
      </c>
      <c r="HM3462" t="s">
        <v>3</v>
      </c>
      <c r="HN3462" t="s">
        <v>3</v>
      </c>
      <c r="HO3462" t="s">
        <v>3</v>
      </c>
      <c r="HP3462" t="s">
        <v>3</v>
      </c>
      <c r="HQ3462" t="s">
        <v>3</v>
      </c>
      <c r="HS3462">
        <v>0</v>
      </c>
      <c r="IK3462">
        <v>0</v>
      </c>
    </row>
    <row r="3463" spans="1:245" x14ac:dyDescent="0.2">
      <c r="A3463">
        <v>18</v>
      </c>
      <c r="B3463">
        <v>1</v>
      </c>
      <c r="C3463">
        <v>1165</v>
      </c>
      <c r="E3463" t="s">
        <v>775</v>
      </c>
      <c r="F3463" t="s">
        <v>128</v>
      </c>
      <c r="G3463" t="s">
        <v>129</v>
      </c>
      <c r="H3463" t="s">
        <v>52</v>
      </c>
      <c r="I3463">
        <f>I3462*J3463</f>
        <v>-14</v>
      </c>
      <c r="J3463">
        <v>-1</v>
      </c>
      <c r="K3463">
        <v>-1</v>
      </c>
      <c r="O3463">
        <f>ROUND(CP3463,2)</f>
        <v>-30886.240000000002</v>
      </c>
      <c r="P3463">
        <f>ROUND(CQ3463*I3463,2)</f>
        <v>-30886.240000000002</v>
      </c>
      <c r="Q3463">
        <f>ROUND(CR3463*I3463,2)</f>
        <v>0</v>
      </c>
      <c r="R3463">
        <f>ROUND(CS3463*I3463,2)</f>
        <v>0</v>
      </c>
      <c r="S3463">
        <f>ROUND(CT3463*I3463,2)</f>
        <v>0</v>
      </c>
      <c r="T3463">
        <f>ROUND(CU3463*I3463,2)</f>
        <v>0</v>
      </c>
      <c r="U3463">
        <f>CV3463*I3463</f>
        <v>0</v>
      </c>
      <c r="V3463">
        <f>CW3463*I3463</f>
        <v>0</v>
      </c>
      <c r="W3463">
        <f>ROUND(CX3463*I3463,2)</f>
        <v>0</v>
      </c>
      <c r="X3463">
        <f t="shared" si="2609"/>
        <v>0</v>
      </c>
      <c r="Y3463">
        <f t="shared" si="2609"/>
        <v>0</v>
      </c>
      <c r="AA3463">
        <v>35364244</v>
      </c>
      <c r="AB3463">
        <f>ROUND((AC3463+AD3463+AF3463),6)</f>
        <v>2206.16</v>
      </c>
      <c r="AC3463">
        <f>ROUND((ES3463),6)</f>
        <v>2206.16</v>
      </c>
      <c r="AD3463">
        <f>ROUND((((ET3463)-(EU3463))+AE3463),6)</f>
        <v>0</v>
      </c>
      <c r="AE3463">
        <f>ROUND((EU3463),6)</f>
        <v>0</v>
      </c>
      <c r="AF3463">
        <f>ROUND((EV3463),6)</f>
        <v>0</v>
      </c>
      <c r="AG3463">
        <f>ROUND((AP3463),6)</f>
        <v>0</v>
      </c>
      <c r="AH3463">
        <f>(EW3463)</f>
        <v>0</v>
      </c>
      <c r="AI3463">
        <f>(EX3463)</f>
        <v>0</v>
      </c>
      <c r="AJ3463">
        <f>(AS3463)</f>
        <v>0</v>
      </c>
      <c r="AK3463">
        <v>2206.16</v>
      </c>
      <c r="AL3463">
        <v>2206.16</v>
      </c>
      <c r="AM3463">
        <v>0</v>
      </c>
      <c r="AN3463">
        <v>0</v>
      </c>
      <c r="AO3463">
        <v>0</v>
      </c>
      <c r="AP3463">
        <v>0</v>
      </c>
      <c r="AQ3463">
        <v>0</v>
      </c>
      <c r="AR3463">
        <v>0</v>
      </c>
      <c r="AS3463">
        <v>0</v>
      </c>
      <c r="AT3463">
        <v>70</v>
      </c>
      <c r="AU3463">
        <v>10</v>
      </c>
      <c r="AV3463">
        <v>1</v>
      </c>
      <c r="AW3463">
        <v>1</v>
      </c>
      <c r="AZ3463">
        <v>1</v>
      </c>
      <c r="BA3463">
        <v>1</v>
      </c>
      <c r="BB3463">
        <v>1</v>
      </c>
      <c r="BC3463">
        <v>1</v>
      </c>
      <c r="BD3463" t="s">
        <v>3</v>
      </c>
      <c r="BE3463" t="s">
        <v>3</v>
      </c>
      <c r="BF3463" t="s">
        <v>3</v>
      </c>
      <c r="BG3463" t="s">
        <v>3</v>
      </c>
      <c r="BH3463">
        <v>3</v>
      </c>
      <c r="BI3463">
        <v>4</v>
      </c>
      <c r="BJ3463" t="s">
        <v>130</v>
      </c>
      <c r="BM3463">
        <v>0</v>
      </c>
      <c r="BN3463">
        <v>0</v>
      </c>
      <c r="BO3463" t="s">
        <v>3</v>
      </c>
      <c r="BP3463">
        <v>0</v>
      </c>
      <c r="BQ3463">
        <v>1</v>
      </c>
      <c r="BR3463">
        <v>1</v>
      </c>
      <c r="BS3463">
        <v>1</v>
      </c>
      <c r="BT3463">
        <v>1</v>
      </c>
      <c r="BU3463">
        <v>1</v>
      </c>
      <c r="BV3463">
        <v>1</v>
      </c>
      <c r="BW3463">
        <v>1</v>
      </c>
      <c r="BX3463">
        <v>1</v>
      </c>
      <c r="BY3463" t="s">
        <v>3</v>
      </c>
      <c r="BZ3463">
        <v>70</v>
      </c>
      <c r="CA3463">
        <v>10</v>
      </c>
      <c r="CB3463" t="s">
        <v>3</v>
      </c>
      <c r="CE3463">
        <v>0</v>
      </c>
      <c r="CF3463">
        <v>0</v>
      </c>
      <c r="CG3463">
        <v>0</v>
      </c>
      <c r="CM3463">
        <v>0</v>
      </c>
      <c r="CN3463" t="s">
        <v>3</v>
      </c>
      <c r="CO3463">
        <v>0</v>
      </c>
      <c r="CP3463">
        <f>(P3463+Q3463+S3463)</f>
        <v>-30886.240000000002</v>
      </c>
      <c r="CQ3463">
        <f>(AC3463*BC3463*AW3463)</f>
        <v>2206.16</v>
      </c>
      <c r="CR3463">
        <f>((((ET3463)*BB3463-(EU3463)*BS3463)+AE3463*BS3463)*AV3463)</f>
        <v>0</v>
      </c>
      <c r="CS3463">
        <f>(AE3463*BS3463*AV3463)</f>
        <v>0</v>
      </c>
      <c r="CT3463">
        <f>(AF3463*BA3463*AV3463)</f>
        <v>0</v>
      </c>
      <c r="CU3463">
        <f>AG3463</f>
        <v>0</v>
      </c>
      <c r="CV3463">
        <f>(AH3463*AV3463)</f>
        <v>0</v>
      </c>
      <c r="CW3463">
        <f t="shared" si="2610"/>
        <v>0</v>
      </c>
      <c r="CX3463">
        <f t="shared" si="2610"/>
        <v>0</v>
      </c>
      <c r="CY3463">
        <f>((S3463*BZ3463)/100)</f>
        <v>0</v>
      </c>
      <c r="CZ3463">
        <f>((S3463*CA3463)/100)</f>
        <v>0</v>
      </c>
      <c r="DC3463" t="s">
        <v>3</v>
      </c>
      <c r="DD3463" t="s">
        <v>3</v>
      </c>
      <c r="DE3463" t="s">
        <v>3</v>
      </c>
      <c r="DF3463" t="s">
        <v>3</v>
      </c>
      <c r="DG3463" t="s">
        <v>3</v>
      </c>
      <c r="DH3463" t="s">
        <v>3</v>
      </c>
      <c r="DI3463" t="s">
        <v>3</v>
      </c>
      <c r="DJ3463" t="s">
        <v>3</v>
      </c>
      <c r="DK3463" t="s">
        <v>3</v>
      </c>
      <c r="DL3463" t="s">
        <v>3</v>
      </c>
      <c r="DM3463" t="s">
        <v>3</v>
      </c>
      <c r="DN3463">
        <v>0</v>
      </c>
      <c r="DO3463">
        <v>0</v>
      </c>
      <c r="DP3463">
        <v>1</v>
      </c>
      <c r="DQ3463">
        <v>1</v>
      </c>
      <c r="DU3463">
        <v>1010</v>
      </c>
      <c r="DV3463" t="s">
        <v>52</v>
      </c>
      <c r="DW3463" t="s">
        <v>52</v>
      </c>
      <c r="DX3463">
        <v>1</v>
      </c>
      <c r="DZ3463" t="s">
        <v>3</v>
      </c>
      <c r="EA3463" t="s">
        <v>3</v>
      </c>
      <c r="EB3463" t="s">
        <v>3</v>
      </c>
      <c r="EC3463" t="s">
        <v>3</v>
      </c>
      <c r="EE3463">
        <v>35096056</v>
      </c>
      <c r="EF3463">
        <v>1</v>
      </c>
      <c r="EG3463" t="s">
        <v>20</v>
      </c>
      <c r="EH3463">
        <v>0</v>
      </c>
      <c r="EI3463" t="s">
        <v>3</v>
      </c>
      <c r="EJ3463">
        <v>4</v>
      </c>
      <c r="EK3463">
        <v>0</v>
      </c>
      <c r="EL3463" t="s">
        <v>21</v>
      </c>
      <c r="EM3463" t="s">
        <v>22</v>
      </c>
      <c r="EO3463" t="s">
        <v>3</v>
      </c>
      <c r="EQ3463">
        <v>32768</v>
      </c>
      <c r="ER3463">
        <v>2206.16</v>
      </c>
      <c r="ES3463">
        <v>2206.16</v>
      </c>
      <c r="ET3463">
        <v>0</v>
      </c>
      <c r="EU3463">
        <v>0</v>
      </c>
      <c r="EV3463">
        <v>0</v>
      </c>
      <c r="EW3463">
        <v>0</v>
      </c>
      <c r="EX3463">
        <v>0</v>
      </c>
      <c r="FQ3463">
        <v>0</v>
      </c>
      <c r="FR3463">
        <v>0</v>
      </c>
      <c r="FS3463">
        <v>0</v>
      </c>
      <c r="FX3463">
        <v>70</v>
      </c>
      <c r="FY3463">
        <v>10</v>
      </c>
      <c r="GA3463" t="s">
        <v>3</v>
      </c>
      <c r="GD3463">
        <v>0</v>
      </c>
      <c r="GF3463">
        <v>-2080535723</v>
      </c>
      <c r="GG3463">
        <v>2</v>
      </c>
      <c r="GH3463">
        <v>1</v>
      </c>
      <c r="GI3463">
        <v>-2</v>
      </c>
      <c r="GJ3463">
        <v>0</v>
      </c>
      <c r="GK3463">
        <f>ROUND(R3463*(R12)/100,2)</f>
        <v>0</v>
      </c>
      <c r="GL3463">
        <f>ROUND(IF(AND(BH3463=3,BI3463=3,FS3463&lt;&gt;0),P3463,0),2)</f>
        <v>0</v>
      </c>
      <c r="GM3463">
        <f>ROUND(O3463+X3463+Y3463+GK3463,2)+GX3463</f>
        <v>-30886.240000000002</v>
      </c>
      <c r="GN3463">
        <f>IF(OR(BI3463=0,BI3463=1),GM3463-GX3463,0)</f>
        <v>0</v>
      </c>
      <c r="GO3463">
        <f>IF(BI3463=2,GM3463-GX3463,0)</f>
        <v>0</v>
      </c>
      <c r="GP3463">
        <f>IF(BI3463=4,GM3463-GX3463,0)</f>
        <v>-30886.240000000002</v>
      </c>
      <c r="GR3463">
        <v>0</v>
      </c>
      <c r="GS3463">
        <v>3</v>
      </c>
      <c r="GT3463">
        <v>0</v>
      </c>
      <c r="GU3463" t="s">
        <v>3</v>
      </c>
      <c r="GV3463">
        <f>ROUND((GT3463),6)</f>
        <v>0</v>
      </c>
      <c r="GW3463">
        <v>1</v>
      </c>
      <c r="GX3463">
        <f>ROUND(HC3463*I3463,2)</f>
        <v>0</v>
      </c>
      <c r="HA3463">
        <v>0</v>
      </c>
      <c r="HB3463">
        <v>0</v>
      </c>
      <c r="HC3463">
        <f>GV3463*GW3463</f>
        <v>0</v>
      </c>
      <c r="HE3463" t="s">
        <v>3</v>
      </c>
      <c r="HF3463" t="s">
        <v>3</v>
      </c>
      <c r="HM3463" t="s">
        <v>3</v>
      </c>
      <c r="HN3463" t="s">
        <v>3</v>
      </c>
      <c r="HO3463" t="s">
        <v>3</v>
      </c>
      <c r="HP3463" t="s">
        <v>3</v>
      </c>
      <c r="HQ3463" t="s">
        <v>3</v>
      </c>
      <c r="HS3463">
        <v>0</v>
      </c>
      <c r="IK3463">
        <v>0</v>
      </c>
    </row>
    <row r="3465" spans="1:245" x14ac:dyDescent="0.2">
      <c r="A3465">
        <v>51</v>
      </c>
      <c r="B3465">
        <f>B3457</f>
        <v>1</v>
      </c>
      <c r="C3465">
        <f>A3457</f>
        <v>4</v>
      </c>
      <c r="D3465">
        <f>ROW(A3457)</f>
        <v>3457</v>
      </c>
      <c r="F3465" t="str">
        <f>IF(F3457&lt;&gt;"",F3457,"")</f>
        <v>Новый раздел</v>
      </c>
      <c r="G3465" t="str">
        <f>IF(G3457&lt;&gt;"",G3457,"")</f>
        <v>Электрощит ЩАО 3.1</v>
      </c>
      <c r="H3465">
        <v>0</v>
      </c>
      <c r="O3465">
        <f t="shared" ref="O3465:T3465" si="2611">ROUND(AB3465,2)</f>
        <v>25113.14</v>
      </c>
      <c r="P3465">
        <f t="shared" si="2611"/>
        <v>0</v>
      </c>
      <c r="Q3465">
        <f t="shared" si="2611"/>
        <v>1113</v>
      </c>
      <c r="R3465">
        <f t="shared" si="2611"/>
        <v>5.21</v>
      </c>
      <c r="S3465">
        <f t="shared" si="2611"/>
        <v>24000.14</v>
      </c>
      <c r="T3465">
        <f t="shared" si="2611"/>
        <v>0</v>
      </c>
      <c r="U3465">
        <f>AH3465</f>
        <v>38.639999999999993</v>
      </c>
      <c r="V3465">
        <f>AI3465</f>
        <v>0</v>
      </c>
      <c r="W3465">
        <f>ROUND(AJ3465,2)</f>
        <v>0</v>
      </c>
      <c r="X3465">
        <f>ROUND(AK3465,2)</f>
        <v>16800.09</v>
      </c>
      <c r="Y3465">
        <f>ROUND(AL3465,2)</f>
        <v>2400.0100000000002</v>
      </c>
      <c r="AB3465">
        <f>ROUND(SUMIF(AA3461:AA3463,"=35364244",O3461:O3463),2)</f>
        <v>25113.14</v>
      </c>
      <c r="AC3465">
        <f>ROUND(SUMIF(AA3461:AA3463,"=35364244",P3461:P3463),2)</f>
        <v>0</v>
      </c>
      <c r="AD3465">
        <f>ROUND(SUMIF(AA3461:AA3463,"=35364244",Q3461:Q3463),2)</f>
        <v>1113</v>
      </c>
      <c r="AE3465">
        <f>ROUND(SUMIF(AA3461:AA3463,"=35364244",R3461:R3463),2)</f>
        <v>5.21</v>
      </c>
      <c r="AF3465">
        <f>ROUND(SUMIF(AA3461:AA3463,"=35364244",S3461:S3463),2)</f>
        <v>24000.14</v>
      </c>
      <c r="AG3465">
        <f>ROUND(SUMIF(AA3461:AA3463,"=35364244",T3461:T3463),2)</f>
        <v>0</v>
      </c>
      <c r="AH3465">
        <f>SUMIF(AA3461:AA3463,"=35364244",U3461:U3463)</f>
        <v>38.639999999999993</v>
      </c>
      <c r="AI3465">
        <f>SUMIF(AA3461:AA3463,"=35364244",V3461:V3463)</f>
        <v>0</v>
      </c>
      <c r="AJ3465">
        <f>ROUND(SUMIF(AA3461:AA3463,"=35364244",W3461:W3463),2)</f>
        <v>0</v>
      </c>
      <c r="AK3465">
        <f>ROUND(SUMIF(AA3461:AA3463,"=35364244",X3461:X3463),2)</f>
        <v>16800.09</v>
      </c>
      <c r="AL3465">
        <f>ROUND(SUMIF(AA3461:AA3463,"=35364244",Y3461:Y3463),2)</f>
        <v>2400.0100000000002</v>
      </c>
      <c r="AO3465">
        <f t="shared" ref="AO3465:BD3465" si="2612">ROUND(BX3465,2)</f>
        <v>0</v>
      </c>
      <c r="AP3465">
        <f t="shared" si="2612"/>
        <v>0</v>
      </c>
      <c r="AQ3465">
        <f t="shared" si="2612"/>
        <v>0</v>
      </c>
      <c r="AR3465">
        <f t="shared" si="2612"/>
        <v>44318.87</v>
      </c>
      <c r="AS3465">
        <f t="shared" si="2612"/>
        <v>0</v>
      </c>
      <c r="AT3465">
        <f t="shared" si="2612"/>
        <v>0</v>
      </c>
      <c r="AU3465">
        <f t="shared" si="2612"/>
        <v>44318.87</v>
      </c>
      <c r="AV3465">
        <f t="shared" si="2612"/>
        <v>0</v>
      </c>
      <c r="AW3465">
        <f t="shared" si="2612"/>
        <v>0</v>
      </c>
      <c r="AX3465">
        <f t="shared" si="2612"/>
        <v>0</v>
      </c>
      <c r="AY3465">
        <f t="shared" si="2612"/>
        <v>0</v>
      </c>
      <c r="AZ3465">
        <f t="shared" si="2612"/>
        <v>0</v>
      </c>
      <c r="BA3465">
        <f t="shared" si="2612"/>
        <v>0</v>
      </c>
      <c r="BB3465">
        <f t="shared" si="2612"/>
        <v>0</v>
      </c>
      <c r="BC3465">
        <f t="shared" si="2612"/>
        <v>0</v>
      </c>
      <c r="BD3465">
        <f t="shared" si="2612"/>
        <v>0</v>
      </c>
      <c r="BX3465">
        <f>ROUND(SUMIF(AA3461:AA3463,"=35364244",FQ3461:FQ3463),2)</f>
        <v>0</v>
      </c>
      <c r="BY3465">
        <f>ROUND(SUMIF(AA3461:AA3463,"=35364244",FR3461:FR3463),2)</f>
        <v>0</v>
      </c>
      <c r="BZ3465">
        <f>ROUND(SUMIF(AA3461:AA3463,"=35364244",GL3461:GL3463),2)</f>
        <v>0</v>
      </c>
      <c r="CA3465">
        <f>ROUND(SUMIF(AA3461:AA3463,"=35364244",GM3461:GM3463),2)</f>
        <v>44318.87</v>
      </c>
      <c r="CB3465">
        <f>ROUND(SUMIF(AA3461:AA3463,"=35364244",GN3461:GN3463),2)</f>
        <v>0</v>
      </c>
      <c r="CC3465">
        <f>ROUND(SUMIF(AA3461:AA3463,"=35364244",GO3461:GO3463),2)</f>
        <v>0</v>
      </c>
      <c r="CD3465">
        <f>ROUND(SUMIF(AA3461:AA3463,"=35364244",GP3461:GP3463),2)</f>
        <v>44318.87</v>
      </c>
      <c r="CE3465">
        <f>AC3465-BX3465</f>
        <v>0</v>
      </c>
      <c r="CF3465">
        <f>AC3465-BY3465</f>
        <v>0</v>
      </c>
      <c r="CG3465">
        <f>BX3465-BZ3465</f>
        <v>0</v>
      </c>
      <c r="CH3465">
        <f>AC3465-BX3465-BY3465+BZ3465</f>
        <v>0</v>
      </c>
      <c r="CI3465">
        <f>BY3465-BZ3465</f>
        <v>0</v>
      </c>
      <c r="CJ3465">
        <f>ROUND(SUMIF(AA3461:AA3463,"=35364244",GX3461:GX3463),2)</f>
        <v>0</v>
      </c>
      <c r="CK3465">
        <f>ROUND(SUMIF(AA3461:AA3463,"=35364244",GY3461:GY3463),2)</f>
        <v>0</v>
      </c>
      <c r="CL3465">
        <f>ROUND(SUMIF(AA3461:AA3463,"=35364244",GZ3461:GZ3463),2)</f>
        <v>0</v>
      </c>
      <c r="CM3465">
        <f>ROUND(SUMIF(AA3461:AA3463,"=35364244",HD3461:HD3463),2)</f>
        <v>0</v>
      </c>
      <c r="GX3465">
        <v>0</v>
      </c>
    </row>
    <row r="3467" spans="1:245" x14ac:dyDescent="0.2">
      <c r="A3467">
        <v>50</v>
      </c>
      <c r="B3467">
        <v>0</v>
      </c>
      <c r="C3467">
        <v>0</v>
      </c>
      <c r="D3467">
        <v>1</v>
      </c>
      <c r="E3467">
        <v>201</v>
      </c>
      <c r="F3467">
        <f>ROUND(Source!O3465,O3467)</f>
        <v>25113.14</v>
      </c>
      <c r="G3467" t="s">
        <v>66</v>
      </c>
      <c r="H3467" t="s">
        <v>67</v>
      </c>
      <c r="K3467">
        <v>201</v>
      </c>
      <c r="L3467">
        <v>1</v>
      </c>
      <c r="M3467">
        <v>3</v>
      </c>
      <c r="N3467" t="s">
        <v>3</v>
      </c>
      <c r="O3467">
        <v>2</v>
      </c>
      <c r="W3467">
        <v>25113.14</v>
      </c>
      <c r="X3467">
        <v>1</v>
      </c>
      <c r="Y3467">
        <v>25113.14</v>
      </c>
    </row>
    <row r="3468" spans="1:245" x14ac:dyDescent="0.2">
      <c r="A3468">
        <v>50</v>
      </c>
      <c r="B3468">
        <v>0</v>
      </c>
      <c r="C3468">
        <v>0</v>
      </c>
      <c r="D3468">
        <v>1</v>
      </c>
      <c r="E3468">
        <v>202</v>
      </c>
      <c r="F3468">
        <f>ROUND(Source!P3465,O3468)</f>
        <v>0</v>
      </c>
      <c r="G3468" t="s">
        <v>68</v>
      </c>
      <c r="H3468" t="s">
        <v>69</v>
      </c>
      <c r="K3468">
        <v>202</v>
      </c>
      <c r="L3468">
        <v>2</v>
      </c>
      <c r="M3468">
        <v>3</v>
      </c>
      <c r="N3468" t="s">
        <v>3</v>
      </c>
      <c r="O3468">
        <v>2</v>
      </c>
      <c r="W3468">
        <v>0</v>
      </c>
      <c r="X3468">
        <v>1</v>
      </c>
      <c r="Y3468">
        <v>0</v>
      </c>
    </row>
    <row r="3469" spans="1:245" x14ac:dyDescent="0.2">
      <c r="A3469">
        <v>50</v>
      </c>
      <c r="B3469">
        <v>0</v>
      </c>
      <c r="C3469">
        <v>0</v>
      </c>
      <c r="D3469">
        <v>1</v>
      </c>
      <c r="E3469">
        <v>222</v>
      </c>
      <c r="F3469">
        <f>ROUND(Source!AO3465,O3469)</f>
        <v>0</v>
      </c>
      <c r="G3469" t="s">
        <v>70</v>
      </c>
      <c r="H3469" t="s">
        <v>71</v>
      </c>
      <c r="K3469">
        <v>222</v>
      </c>
      <c r="L3469">
        <v>3</v>
      </c>
      <c r="M3469">
        <v>3</v>
      </c>
      <c r="N3469" t="s">
        <v>3</v>
      </c>
      <c r="O3469">
        <v>2</v>
      </c>
      <c r="W3469">
        <v>0</v>
      </c>
      <c r="X3469">
        <v>1</v>
      </c>
      <c r="Y3469">
        <v>0</v>
      </c>
    </row>
    <row r="3470" spans="1:245" x14ac:dyDescent="0.2">
      <c r="A3470">
        <v>50</v>
      </c>
      <c r="B3470">
        <v>0</v>
      </c>
      <c r="C3470">
        <v>0</v>
      </c>
      <c r="D3470">
        <v>1</v>
      </c>
      <c r="E3470">
        <v>225</v>
      </c>
      <c r="F3470">
        <f>ROUND(Source!AV3465,O3470)</f>
        <v>0</v>
      </c>
      <c r="G3470" t="s">
        <v>72</v>
      </c>
      <c r="H3470" t="s">
        <v>73</v>
      </c>
      <c r="K3470">
        <v>225</v>
      </c>
      <c r="L3470">
        <v>4</v>
      </c>
      <c r="M3470">
        <v>3</v>
      </c>
      <c r="N3470" t="s">
        <v>3</v>
      </c>
      <c r="O3470">
        <v>2</v>
      </c>
      <c r="W3470">
        <v>0</v>
      </c>
      <c r="X3470">
        <v>1</v>
      </c>
      <c r="Y3470">
        <v>0</v>
      </c>
    </row>
    <row r="3471" spans="1:245" x14ac:dyDescent="0.2">
      <c r="A3471">
        <v>50</v>
      </c>
      <c r="B3471">
        <v>0</v>
      </c>
      <c r="C3471">
        <v>0</v>
      </c>
      <c r="D3471">
        <v>1</v>
      </c>
      <c r="E3471">
        <v>226</v>
      </c>
      <c r="F3471">
        <f>ROUND(Source!AW3465,O3471)</f>
        <v>0</v>
      </c>
      <c r="G3471" t="s">
        <v>74</v>
      </c>
      <c r="H3471" t="s">
        <v>75</v>
      </c>
      <c r="K3471">
        <v>226</v>
      </c>
      <c r="L3471">
        <v>5</v>
      </c>
      <c r="M3471">
        <v>3</v>
      </c>
      <c r="N3471" t="s">
        <v>3</v>
      </c>
      <c r="O3471">
        <v>2</v>
      </c>
      <c r="W3471">
        <v>0</v>
      </c>
      <c r="X3471">
        <v>1</v>
      </c>
      <c r="Y3471">
        <v>0</v>
      </c>
    </row>
    <row r="3472" spans="1:245" x14ac:dyDescent="0.2">
      <c r="A3472">
        <v>50</v>
      </c>
      <c r="B3472">
        <v>0</v>
      </c>
      <c r="C3472">
        <v>0</v>
      </c>
      <c r="D3472">
        <v>1</v>
      </c>
      <c r="E3472">
        <v>227</v>
      </c>
      <c r="F3472">
        <f>ROUND(Source!AX3465,O3472)</f>
        <v>0</v>
      </c>
      <c r="G3472" t="s">
        <v>76</v>
      </c>
      <c r="H3472" t="s">
        <v>77</v>
      </c>
      <c r="K3472">
        <v>227</v>
      </c>
      <c r="L3472">
        <v>6</v>
      </c>
      <c r="M3472">
        <v>3</v>
      </c>
      <c r="N3472" t="s">
        <v>3</v>
      </c>
      <c r="O3472">
        <v>2</v>
      </c>
      <c r="W3472">
        <v>0</v>
      </c>
      <c r="X3472">
        <v>1</v>
      </c>
      <c r="Y3472">
        <v>0</v>
      </c>
    </row>
    <row r="3473" spans="1:25" x14ac:dyDescent="0.2">
      <c r="A3473">
        <v>50</v>
      </c>
      <c r="B3473">
        <v>0</v>
      </c>
      <c r="C3473">
        <v>0</v>
      </c>
      <c r="D3473">
        <v>1</v>
      </c>
      <c r="E3473">
        <v>228</v>
      </c>
      <c r="F3473">
        <f>ROUND(Source!AY3465,O3473)</f>
        <v>0</v>
      </c>
      <c r="G3473" t="s">
        <v>78</v>
      </c>
      <c r="H3473" t="s">
        <v>79</v>
      </c>
      <c r="K3473">
        <v>228</v>
      </c>
      <c r="L3473">
        <v>7</v>
      </c>
      <c r="M3473">
        <v>3</v>
      </c>
      <c r="N3473" t="s">
        <v>3</v>
      </c>
      <c r="O3473">
        <v>2</v>
      </c>
      <c r="W3473">
        <v>0</v>
      </c>
      <c r="X3473">
        <v>1</v>
      </c>
      <c r="Y3473">
        <v>0</v>
      </c>
    </row>
    <row r="3474" spans="1:25" x14ac:dyDescent="0.2">
      <c r="A3474">
        <v>50</v>
      </c>
      <c r="B3474">
        <v>0</v>
      </c>
      <c r="C3474">
        <v>0</v>
      </c>
      <c r="D3474">
        <v>1</v>
      </c>
      <c r="E3474">
        <v>216</v>
      </c>
      <c r="F3474">
        <f>ROUND(Source!AP3465,O3474)</f>
        <v>0</v>
      </c>
      <c r="G3474" t="s">
        <v>80</v>
      </c>
      <c r="H3474" t="s">
        <v>81</v>
      </c>
      <c r="K3474">
        <v>216</v>
      </c>
      <c r="L3474">
        <v>8</v>
      </c>
      <c r="M3474">
        <v>3</v>
      </c>
      <c r="N3474" t="s">
        <v>3</v>
      </c>
      <c r="O3474">
        <v>2</v>
      </c>
      <c r="W3474">
        <v>0</v>
      </c>
      <c r="X3474">
        <v>1</v>
      </c>
      <c r="Y3474">
        <v>0</v>
      </c>
    </row>
    <row r="3475" spans="1:25" x14ac:dyDescent="0.2">
      <c r="A3475">
        <v>50</v>
      </c>
      <c r="B3475">
        <v>0</v>
      </c>
      <c r="C3475">
        <v>0</v>
      </c>
      <c r="D3475">
        <v>1</v>
      </c>
      <c r="E3475">
        <v>223</v>
      </c>
      <c r="F3475">
        <f>ROUND(Source!AQ3465,O3475)</f>
        <v>0</v>
      </c>
      <c r="G3475" t="s">
        <v>82</v>
      </c>
      <c r="H3475" t="s">
        <v>83</v>
      </c>
      <c r="K3475">
        <v>223</v>
      </c>
      <c r="L3475">
        <v>9</v>
      </c>
      <c r="M3475">
        <v>3</v>
      </c>
      <c r="N3475" t="s">
        <v>3</v>
      </c>
      <c r="O3475">
        <v>2</v>
      </c>
      <c r="W3475">
        <v>0</v>
      </c>
      <c r="X3475">
        <v>1</v>
      </c>
      <c r="Y3475">
        <v>0</v>
      </c>
    </row>
    <row r="3476" spans="1:25" x14ac:dyDescent="0.2">
      <c r="A3476">
        <v>50</v>
      </c>
      <c r="B3476">
        <v>0</v>
      </c>
      <c r="C3476">
        <v>0</v>
      </c>
      <c r="D3476">
        <v>1</v>
      </c>
      <c r="E3476">
        <v>229</v>
      </c>
      <c r="F3476">
        <f>ROUND(Source!AZ3465,O3476)</f>
        <v>0</v>
      </c>
      <c r="G3476" t="s">
        <v>84</v>
      </c>
      <c r="H3476" t="s">
        <v>85</v>
      </c>
      <c r="K3476">
        <v>229</v>
      </c>
      <c r="L3476">
        <v>10</v>
      </c>
      <c r="M3476">
        <v>3</v>
      </c>
      <c r="N3476" t="s">
        <v>3</v>
      </c>
      <c r="O3476">
        <v>2</v>
      </c>
      <c r="W3476">
        <v>0</v>
      </c>
      <c r="X3476">
        <v>1</v>
      </c>
      <c r="Y3476">
        <v>0</v>
      </c>
    </row>
    <row r="3477" spans="1:25" x14ac:dyDescent="0.2">
      <c r="A3477">
        <v>50</v>
      </c>
      <c r="B3477">
        <v>0</v>
      </c>
      <c r="C3477">
        <v>0</v>
      </c>
      <c r="D3477">
        <v>1</v>
      </c>
      <c r="E3477">
        <v>203</v>
      </c>
      <c r="F3477">
        <f>ROUND(Source!Q3465,O3477)</f>
        <v>1113</v>
      </c>
      <c r="G3477" t="s">
        <v>86</v>
      </c>
      <c r="H3477" t="s">
        <v>87</v>
      </c>
      <c r="K3477">
        <v>203</v>
      </c>
      <c r="L3477">
        <v>11</v>
      </c>
      <c r="M3477">
        <v>3</v>
      </c>
      <c r="N3477" t="s">
        <v>3</v>
      </c>
      <c r="O3477">
        <v>2</v>
      </c>
      <c r="W3477">
        <v>1113</v>
      </c>
      <c r="X3477">
        <v>1</v>
      </c>
      <c r="Y3477">
        <v>1113</v>
      </c>
    </row>
    <row r="3478" spans="1:25" x14ac:dyDescent="0.2">
      <c r="A3478">
        <v>50</v>
      </c>
      <c r="B3478">
        <v>0</v>
      </c>
      <c r="C3478">
        <v>0</v>
      </c>
      <c r="D3478">
        <v>1</v>
      </c>
      <c r="E3478">
        <v>231</v>
      </c>
      <c r="F3478">
        <f>ROUND(Source!BB3465,O3478)</f>
        <v>0</v>
      </c>
      <c r="G3478" t="s">
        <v>88</v>
      </c>
      <c r="H3478" t="s">
        <v>89</v>
      </c>
      <c r="K3478">
        <v>231</v>
      </c>
      <c r="L3478">
        <v>12</v>
      </c>
      <c r="M3478">
        <v>3</v>
      </c>
      <c r="N3478" t="s">
        <v>3</v>
      </c>
      <c r="O3478">
        <v>2</v>
      </c>
      <c r="W3478">
        <v>0</v>
      </c>
      <c r="X3478">
        <v>1</v>
      </c>
      <c r="Y3478">
        <v>0</v>
      </c>
    </row>
    <row r="3479" spans="1:25" x14ac:dyDescent="0.2">
      <c r="A3479">
        <v>50</v>
      </c>
      <c r="B3479">
        <v>0</v>
      </c>
      <c r="C3479">
        <v>0</v>
      </c>
      <c r="D3479">
        <v>1</v>
      </c>
      <c r="E3479">
        <v>204</v>
      </c>
      <c r="F3479">
        <f>ROUND(Source!R3465,O3479)</f>
        <v>5.21</v>
      </c>
      <c r="G3479" t="s">
        <v>90</v>
      </c>
      <c r="H3479" t="s">
        <v>91</v>
      </c>
      <c r="K3479">
        <v>204</v>
      </c>
      <c r="L3479">
        <v>13</v>
      </c>
      <c r="M3479">
        <v>3</v>
      </c>
      <c r="N3479" t="s">
        <v>3</v>
      </c>
      <c r="O3479">
        <v>2</v>
      </c>
      <c r="W3479">
        <v>5.21</v>
      </c>
      <c r="X3479">
        <v>1</v>
      </c>
      <c r="Y3479">
        <v>5.21</v>
      </c>
    </row>
    <row r="3480" spans="1:25" x14ac:dyDescent="0.2">
      <c r="A3480">
        <v>50</v>
      </c>
      <c r="B3480">
        <v>0</v>
      </c>
      <c r="C3480">
        <v>0</v>
      </c>
      <c r="D3480">
        <v>1</v>
      </c>
      <c r="E3480">
        <v>205</v>
      </c>
      <c r="F3480">
        <f>ROUND(Source!S3465,O3480)</f>
        <v>24000.14</v>
      </c>
      <c r="G3480" t="s">
        <v>92</v>
      </c>
      <c r="H3480" t="s">
        <v>93</v>
      </c>
      <c r="K3480">
        <v>205</v>
      </c>
      <c r="L3480">
        <v>14</v>
      </c>
      <c r="M3480">
        <v>3</v>
      </c>
      <c r="N3480" t="s">
        <v>3</v>
      </c>
      <c r="O3480">
        <v>2</v>
      </c>
      <c r="W3480">
        <v>24000.14</v>
      </c>
      <c r="X3480">
        <v>1</v>
      </c>
      <c r="Y3480">
        <v>24000.14</v>
      </c>
    </row>
    <row r="3481" spans="1:25" x14ac:dyDescent="0.2">
      <c r="A3481">
        <v>50</v>
      </c>
      <c r="B3481">
        <v>0</v>
      </c>
      <c r="C3481">
        <v>0</v>
      </c>
      <c r="D3481">
        <v>1</v>
      </c>
      <c r="E3481">
        <v>232</v>
      </c>
      <c r="F3481">
        <f>ROUND(Source!BC3465,O3481)</f>
        <v>0</v>
      </c>
      <c r="G3481" t="s">
        <v>94</v>
      </c>
      <c r="H3481" t="s">
        <v>95</v>
      </c>
      <c r="K3481">
        <v>232</v>
      </c>
      <c r="L3481">
        <v>15</v>
      </c>
      <c r="M3481">
        <v>3</v>
      </c>
      <c r="N3481" t="s">
        <v>3</v>
      </c>
      <c r="O3481">
        <v>2</v>
      </c>
      <c r="W3481">
        <v>0</v>
      </c>
      <c r="X3481">
        <v>1</v>
      </c>
      <c r="Y3481">
        <v>0</v>
      </c>
    </row>
    <row r="3482" spans="1:25" x14ac:dyDescent="0.2">
      <c r="A3482">
        <v>50</v>
      </c>
      <c r="B3482">
        <v>0</v>
      </c>
      <c r="C3482">
        <v>0</v>
      </c>
      <c r="D3482">
        <v>1</v>
      </c>
      <c r="E3482">
        <v>214</v>
      </c>
      <c r="F3482">
        <f>ROUND(Source!AS3465,O3482)</f>
        <v>0</v>
      </c>
      <c r="G3482" t="s">
        <v>96</v>
      </c>
      <c r="H3482" t="s">
        <v>97</v>
      </c>
      <c r="K3482">
        <v>214</v>
      </c>
      <c r="L3482">
        <v>16</v>
      </c>
      <c r="M3482">
        <v>3</v>
      </c>
      <c r="N3482" t="s">
        <v>3</v>
      </c>
      <c r="O3482">
        <v>2</v>
      </c>
      <c r="W3482">
        <v>0</v>
      </c>
      <c r="X3482">
        <v>1</v>
      </c>
      <c r="Y3482">
        <v>0</v>
      </c>
    </row>
    <row r="3483" spans="1:25" x14ac:dyDescent="0.2">
      <c r="A3483">
        <v>50</v>
      </c>
      <c r="B3483">
        <v>0</v>
      </c>
      <c r="C3483">
        <v>0</v>
      </c>
      <c r="D3483">
        <v>1</v>
      </c>
      <c r="E3483">
        <v>215</v>
      </c>
      <c r="F3483">
        <f>ROUND(Source!AT3465,O3483)</f>
        <v>0</v>
      </c>
      <c r="G3483" t="s">
        <v>98</v>
      </c>
      <c r="H3483" t="s">
        <v>99</v>
      </c>
      <c r="K3483">
        <v>215</v>
      </c>
      <c r="L3483">
        <v>17</v>
      </c>
      <c r="M3483">
        <v>3</v>
      </c>
      <c r="N3483" t="s">
        <v>3</v>
      </c>
      <c r="O3483">
        <v>2</v>
      </c>
      <c r="W3483">
        <v>0</v>
      </c>
      <c r="X3483">
        <v>1</v>
      </c>
      <c r="Y3483">
        <v>0</v>
      </c>
    </row>
    <row r="3484" spans="1:25" x14ac:dyDescent="0.2">
      <c r="A3484">
        <v>50</v>
      </c>
      <c r="B3484">
        <v>0</v>
      </c>
      <c r="C3484">
        <v>0</v>
      </c>
      <c r="D3484">
        <v>1</v>
      </c>
      <c r="E3484">
        <v>217</v>
      </c>
      <c r="F3484">
        <f>ROUND(Source!AU3465,O3484)</f>
        <v>44318.87</v>
      </c>
      <c r="G3484" t="s">
        <v>100</v>
      </c>
      <c r="H3484" t="s">
        <v>101</v>
      </c>
      <c r="K3484">
        <v>217</v>
      </c>
      <c r="L3484">
        <v>18</v>
      </c>
      <c r="M3484">
        <v>3</v>
      </c>
      <c r="N3484" t="s">
        <v>3</v>
      </c>
      <c r="O3484">
        <v>2</v>
      </c>
      <c r="W3484">
        <v>44318.87</v>
      </c>
      <c r="X3484">
        <v>1</v>
      </c>
      <c r="Y3484">
        <v>44318.87</v>
      </c>
    </row>
    <row r="3485" spans="1:25" x14ac:dyDescent="0.2">
      <c r="A3485">
        <v>50</v>
      </c>
      <c r="B3485">
        <v>0</v>
      </c>
      <c r="C3485">
        <v>0</v>
      </c>
      <c r="D3485">
        <v>1</v>
      </c>
      <c r="E3485">
        <v>230</v>
      </c>
      <c r="F3485">
        <f>ROUND(Source!BA3465,O3485)</f>
        <v>0</v>
      </c>
      <c r="G3485" t="s">
        <v>102</v>
      </c>
      <c r="H3485" t="s">
        <v>103</v>
      </c>
      <c r="K3485">
        <v>230</v>
      </c>
      <c r="L3485">
        <v>19</v>
      </c>
      <c r="M3485">
        <v>3</v>
      </c>
      <c r="N3485" t="s">
        <v>3</v>
      </c>
      <c r="O3485">
        <v>2</v>
      </c>
      <c r="W3485">
        <v>0</v>
      </c>
      <c r="X3485">
        <v>1</v>
      </c>
      <c r="Y3485">
        <v>0</v>
      </c>
    </row>
    <row r="3486" spans="1:25" x14ac:dyDescent="0.2">
      <c r="A3486">
        <v>50</v>
      </c>
      <c r="B3486">
        <v>0</v>
      </c>
      <c r="C3486">
        <v>0</v>
      </c>
      <c r="D3486">
        <v>1</v>
      </c>
      <c r="E3486">
        <v>206</v>
      </c>
      <c r="F3486">
        <f>ROUND(Source!T3465,O3486)</f>
        <v>0</v>
      </c>
      <c r="G3486" t="s">
        <v>104</v>
      </c>
      <c r="H3486" t="s">
        <v>105</v>
      </c>
      <c r="K3486">
        <v>206</v>
      </c>
      <c r="L3486">
        <v>20</v>
      </c>
      <c r="M3486">
        <v>3</v>
      </c>
      <c r="N3486" t="s">
        <v>3</v>
      </c>
      <c r="O3486">
        <v>2</v>
      </c>
      <c r="W3486">
        <v>0</v>
      </c>
      <c r="X3486">
        <v>1</v>
      </c>
      <c r="Y3486">
        <v>0</v>
      </c>
    </row>
    <row r="3487" spans="1:25" x14ac:dyDescent="0.2">
      <c r="A3487">
        <v>50</v>
      </c>
      <c r="B3487">
        <v>0</v>
      </c>
      <c r="C3487">
        <v>0</v>
      </c>
      <c r="D3487">
        <v>1</v>
      </c>
      <c r="E3487">
        <v>207</v>
      </c>
      <c r="F3487">
        <f>Source!U3465</f>
        <v>38.639999999999993</v>
      </c>
      <c r="G3487" t="s">
        <v>106</v>
      </c>
      <c r="H3487" t="s">
        <v>107</v>
      </c>
      <c r="K3487">
        <v>207</v>
      </c>
      <c r="L3487">
        <v>21</v>
      </c>
      <c r="M3487">
        <v>3</v>
      </c>
      <c r="N3487" t="s">
        <v>3</v>
      </c>
      <c r="O3487">
        <v>-1</v>
      </c>
      <c r="W3487">
        <v>38.64</v>
      </c>
      <c r="X3487">
        <v>1</v>
      </c>
      <c r="Y3487">
        <v>38.64</v>
      </c>
    </row>
    <row r="3488" spans="1:25" x14ac:dyDescent="0.2">
      <c r="A3488">
        <v>50</v>
      </c>
      <c r="B3488">
        <v>0</v>
      </c>
      <c r="C3488">
        <v>0</v>
      </c>
      <c r="D3488">
        <v>1</v>
      </c>
      <c r="E3488">
        <v>208</v>
      </c>
      <c r="F3488">
        <f>Source!V3465</f>
        <v>0</v>
      </c>
      <c r="G3488" t="s">
        <v>108</v>
      </c>
      <c r="H3488" t="s">
        <v>109</v>
      </c>
      <c r="K3488">
        <v>208</v>
      </c>
      <c r="L3488">
        <v>22</v>
      </c>
      <c r="M3488">
        <v>3</v>
      </c>
      <c r="N3488" t="s">
        <v>3</v>
      </c>
      <c r="O3488">
        <v>-1</v>
      </c>
      <c r="W3488">
        <v>0</v>
      </c>
      <c r="X3488">
        <v>1</v>
      </c>
      <c r="Y3488">
        <v>0</v>
      </c>
    </row>
    <row r="3489" spans="1:245" x14ac:dyDescent="0.2">
      <c r="A3489">
        <v>50</v>
      </c>
      <c r="B3489">
        <v>0</v>
      </c>
      <c r="C3489">
        <v>0</v>
      </c>
      <c r="D3489">
        <v>1</v>
      </c>
      <c r="E3489">
        <v>209</v>
      </c>
      <c r="F3489">
        <f>ROUND(Source!W3465,O3489)</f>
        <v>0</v>
      </c>
      <c r="G3489" t="s">
        <v>110</v>
      </c>
      <c r="H3489" t="s">
        <v>111</v>
      </c>
      <c r="K3489">
        <v>209</v>
      </c>
      <c r="L3489">
        <v>23</v>
      </c>
      <c r="M3489">
        <v>3</v>
      </c>
      <c r="N3489" t="s">
        <v>3</v>
      </c>
      <c r="O3489">
        <v>2</v>
      </c>
      <c r="W3489">
        <v>0</v>
      </c>
      <c r="X3489">
        <v>1</v>
      </c>
      <c r="Y3489">
        <v>0</v>
      </c>
    </row>
    <row r="3490" spans="1:245" x14ac:dyDescent="0.2">
      <c r="A3490">
        <v>50</v>
      </c>
      <c r="B3490">
        <v>0</v>
      </c>
      <c r="C3490">
        <v>0</v>
      </c>
      <c r="D3490">
        <v>1</v>
      </c>
      <c r="E3490">
        <v>233</v>
      </c>
      <c r="F3490">
        <f>ROUND(Source!BD3465,O3490)</f>
        <v>0</v>
      </c>
      <c r="G3490" t="s">
        <v>112</v>
      </c>
      <c r="H3490" t="s">
        <v>113</v>
      </c>
      <c r="K3490">
        <v>233</v>
      </c>
      <c r="L3490">
        <v>24</v>
      </c>
      <c r="M3490">
        <v>3</v>
      </c>
      <c r="N3490" t="s">
        <v>3</v>
      </c>
      <c r="O3490">
        <v>2</v>
      </c>
      <c r="W3490">
        <v>0</v>
      </c>
      <c r="X3490">
        <v>1</v>
      </c>
      <c r="Y3490">
        <v>0</v>
      </c>
    </row>
    <row r="3491" spans="1:245" x14ac:dyDescent="0.2">
      <c r="A3491">
        <v>50</v>
      </c>
      <c r="B3491">
        <v>0</v>
      </c>
      <c r="C3491">
        <v>0</v>
      </c>
      <c r="D3491">
        <v>1</v>
      </c>
      <c r="E3491">
        <v>210</v>
      </c>
      <c r="F3491">
        <f>ROUND(Source!X3465,O3491)</f>
        <v>16800.09</v>
      </c>
      <c r="G3491" t="s">
        <v>114</v>
      </c>
      <c r="H3491" t="s">
        <v>115</v>
      </c>
      <c r="K3491">
        <v>210</v>
      </c>
      <c r="L3491">
        <v>25</v>
      </c>
      <c r="M3491">
        <v>3</v>
      </c>
      <c r="N3491" t="s">
        <v>3</v>
      </c>
      <c r="O3491">
        <v>2</v>
      </c>
      <c r="W3491">
        <v>16800.09</v>
      </c>
      <c r="X3491">
        <v>1</v>
      </c>
      <c r="Y3491">
        <v>16800.09</v>
      </c>
    </row>
    <row r="3492" spans="1:245" x14ac:dyDescent="0.2">
      <c r="A3492">
        <v>50</v>
      </c>
      <c r="B3492">
        <v>0</v>
      </c>
      <c r="C3492">
        <v>0</v>
      </c>
      <c r="D3492">
        <v>1</v>
      </c>
      <c r="E3492">
        <v>211</v>
      </c>
      <c r="F3492">
        <f>ROUND(Source!Y3465,O3492)</f>
        <v>2400.0100000000002</v>
      </c>
      <c r="G3492" t="s">
        <v>116</v>
      </c>
      <c r="H3492" t="s">
        <v>117</v>
      </c>
      <c r="K3492">
        <v>211</v>
      </c>
      <c r="L3492">
        <v>26</v>
      </c>
      <c r="M3492">
        <v>3</v>
      </c>
      <c r="N3492" t="s">
        <v>3</v>
      </c>
      <c r="O3492">
        <v>2</v>
      </c>
      <c r="W3492">
        <v>2400.0100000000002</v>
      </c>
      <c r="X3492">
        <v>1</v>
      </c>
      <c r="Y3492">
        <v>2400.0100000000002</v>
      </c>
    </row>
    <row r="3493" spans="1:245" x14ac:dyDescent="0.2">
      <c r="A3493">
        <v>50</v>
      </c>
      <c r="B3493">
        <v>0</v>
      </c>
      <c r="C3493">
        <v>0</v>
      </c>
      <c r="D3493">
        <v>1</v>
      </c>
      <c r="E3493">
        <v>224</v>
      </c>
      <c r="F3493">
        <f>ROUND(Source!AR3465,O3493)</f>
        <v>44318.87</v>
      </c>
      <c r="G3493" t="s">
        <v>118</v>
      </c>
      <c r="H3493" t="s">
        <v>119</v>
      </c>
      <c r="K3493">
        <v>224</v>
      </c>
      <c r="L3493">
        <v>27</v>
      </c>
      <c r="M3493">
        <v>3</v>
      </c>
      <c r="N3493" t="s">
        <v>3</v>
      </c>
      <c r="O3493">
        <v>2</v>
      </c>
      <c r="W3493">
        <v>44318.87</v>
      </c>
      <c r="X3493">
        <v>1</v>
      </c>
      <c r="Y3493">
        <v>44318.87</v>
      </c>
    </row>
    <row r="3495" spans="1:245" x14ac:dyDescent="0.2">
      <c r="A3495">
        <v>4</v>
      </c>
      <c r="B3495">
        <v>1</v>
      </c>
      <c r="D3495">
        <f>ROW(A3503)</f>
        <v>3503</v>
      </c>
      <c r="F3495" t="s">
        <v>13</v>
      </c>
      <c r="G3495" t="s">
        <v>776</v>
      </c>
      <c r="H3495" t="s">
        <v>3</v>
      </c>
      <c r="I3495">
        <v>0</v>
      </c>
      <c r="K3495">
        <v>0</v>
      </c>
      <c r="M3495" t="s">
        <v>3</v>
      </c>
      <c r="S3495">
        <v>0</v>
      </c>
      <c r="U3495" t="s">
        <v>3</v>
      </c>
      <c r="V3495">
        <v>0</v>
      </c>
      <c r="AB3495" t="s">
        <v>3</v>
      </c>
      <c r="AC3495" t="s">
        <v>3</v>
      </c>
      <c r="AD3495" t="s">
        <v>3</v>
      </c>
      <c r="AE3495" t="s">
        <v>3</v>
      </c>
      <c r="AF3495" t="s">
        <v>3</v>
      </c>
      <c r="AG3495" t="s">
        <v>3</v>
      </c>
      <c r="AP3495" t="s">
        <v>3</v>
      </c>
      <c r="AQ3495" t="s">
        <v>3</v>
      </c>
      <c r="AR3495" t="s">
        <v>3</v>
      </c>
      <c r="AZ3495" t="s">
        <v>3</v>
      </c>
      <c r="BB3495" t="s">
        <v>3</v>
      </c>
      <c r="BC3495" t="s">
        <v>3</v>
      </c>
      <c r="BD3495" t="s">
        <v>3</v>
      </c>
      <c r="BE3495" t="s">
        <v>3</v>
      </c>
      <c r="BF3495" t="s">
        <v>3</v>
      </c>
      <c r="BG3495" t="s">
        <v>3</v>
      </c>
      <c r="BH3495" t="s">
        <v>3</v>
      </c>
      <c r="BI3495" t="s">
        <v>3</v>
      </c>
      <c r="BJ3495" t="s">
        <v>3</v>
      </c>
      <c r="BK3495" t="s">
        <v>3</v>
      </c>
      <c r="BL3495" t="s">
        <v>3</v>
      </c>
      <c r="BM3495" t="s">
        <v>3</v>
      </c>
      <c r="BN3495" t="s">
        <v>3</v>
      </c>
      <c r="BO3495" t="s">
        <v>3</v>
      </c>
      <c r="BP3495" t="s">
        <v>3</v>
      </c>
      <c r="BX3495">
        <v>0</v>
      </c>
      <c r="CJ3495">
        <v>0</v>
      </c>
    </row>
    <row r="3497" spans="1:245" x14ac:dyDescent="0.2">
      <c r="A3497">
        <v>52</v>
      </c>
      <c r="B3497">
        <f t="shared" ref="B3497:G3497" si="2613">B3503</f>
        <v>1</v>
      </c>
      <c r="C3497">
        <f t="shared" si="2613"/>
        <v>4</v>
      </c>
      <c r="D3497">
        <f t="shared" si="2613"/>
        <v>3495</v>
      </c>
      <c r="E3497">
        <f t="shared" si="2613"/>
        <v>0</v>
      </c>
      <c r="F3497" t="str">
        <f t="shared" si="2613"/>
        <v>Новый раздел</v>
      </c>
      <c r="G3497" t="str">
        <f t="shared" si="2613"/>
        <v>Электрощит ЩО 3.1</v>
      </c>
      <c r="O3497">
        <f t="shared" ref="O3497:AT3497" si="2614">O3503</f>
        <v>21525.55</v>
      </c>
      <c r="P3497">
        <f t="shared" si="2614"/>
        <v>0</v>
      </c>
      <c r="Q3497">
        <f t="shared" si="2614"/>
        <v>954</v>
      </c>
      <c r="R3497">
        <f t="shared" si="2614"/>
        <v>4.46</v>
      </c>
      <c r="S3497">
        <f t="shared" si="2614"/>
        <v>20571.55</v>
      </c>
      <c r="T3497">
        <f t="shared" si="2614"/>
        <v>0</v>
      </c>
      <c r="U3497">
        <f t="shared" si="2614"/>
        <v>33.119999999999997</v>
      </c>
      <c r="V3497">
        <f t="shared" si="2614"/>
        <v>0</v>
      </c>
      <c r="W3497">
        <f t="shared" si="2614"/>
        <v>0</v>
      </c>
      <c r="X3497">
        <f t="shared" si="2614"/>
        <v>14400.08</v>
      </c>
      <c r="Y3497">
        <f t="shared" si="2614"/>
        <v>2057.16</v>
      </c>
      <c r="Z3497">
        <f t="shared" si="2614"/>
        <v>0</v>
      </c>
      <c r="AA3497">
        <f t="shared" si="2614"/>
        <v>0</v>
      </c>
      <c r="AB3497">
        <f t="shared" si="2614"/>
        <v>21525.55</v>
      </c>
      <c r="AC3497">
        <f t="shared" si="2614"/>
        <v>0</v>
      </c>
      <c r="AD3497">
        <f t="shared" si="2614"/>
        <v>954</v>
      </c>
      <c r="AE3497">
        <f t="shared" si="2614"/>
        <v>4.46</v>
      </c>
      <c r="AF3497">
        <f t="shared" si="2614"/>
        <v>20571.55</v>
      </c>
      <c r="AG3497">
        <f t="shared" si="2614"/>
        <v>0</v>
      </c>
      <c r="AH3497">
        <f t="shared" si="2614"/>
        <v>33.119999999999997</v>
      </c>
      <c r="AI3497">
        <f t="shared" si="2614"/>
        <v>0</v>
      </c>
      <c r="AJ3497">
        <f t="shared" si="2614"/>
        <v>0</v>
      </c>
      <c r="AK3497">
        <f t="shared" si="2614"/>
        <v>14400.08</v>
      </c>
      <c r="AL3497">
        <f t="shared" si="2614"/>
        <v>2057.16</v>
      </c>
      <c r="AM3497">
        <f t="shared" si="2614"/>
        <v>0</v>
      </c>
      <c r="AN3497">
        <f t="shared" si="2614"/>
        <v>0</v>
      </c>
      <c r="AO3497">
        <f t="shared" si="2614"/>
        <v>0</v>
      </c>
      <c r="AP3497">
        <f t="shared" si="2614"/>
        <v>0</v>
      </c>
      <c r="AQ3497">
        <f t="shared" si="2614"/>
        <v>0</v>
      </c>
      <c r="AR3497">
        <f t="shared" si="2614"/>
        <v>37987.61</v>
      </c>
      <c r="AS3497">
        <f t="shared" si="2614"/>
        <v>0</v>
      </c>
      <c r="AT3497">
        <f t="shared" si="2614"/>
        <v>0</v>
      </c>
      <c r="AU3497">
        <f t="shared" ref="AU3497:BZ3497" si="2615">AU3503</f>
        <v>37987.61</v>
      </c>
      <c r="AV3497">
        <f t="shared" si="2615"/>
        <v>0</v>
      </c>
      <c r="AW3497">
        <f t="shared" si="2615"/>
        <v>0</v>
      </c>
      <c r="AX3497">
        <f t="shared" si="2615"/>
        <v>0</v>
      </c>
      <c r="AY3497">
        <f t="shared" si="2615"/>
        <v>0</v>
      </c>
      <c r="AZ3497">
        <f t="shared" si="2615"/>
        <v>0</v>
      </c>
      <c r="BA3497">
        <f t="shared" si="2615"/>
        <v>0</v>
      </c>
      <c r="BB3497">
        <f t="shared" si="2615"/>
        <v>0</v>
      </c>
      <c r="BC3497">
        <f t="shared" si="2615"/>
        <v>0</v>
      </c>
      <c r="BD3497">
        <f t="shared" si="2615"/>
        <v>0</v>
      </c>
      <c r="BE3497">
        <f t="shared" si="2615"/>
        <v>0</v>
      </c>
      <c r="BF3497">
        <f t="shared" si="2615"/>
        <v>0</v>
      </c>
      <c r="BG3497">
        <f t="shared" si="2615"/>
        <v>0</v>
      </c>
      <c r="BH3497">
        <f t="shared" si="2615"/>
        <v>0</v>
      </c>
      <c r="BI3497">
        <f t="shared" si="2615"/>
        <v>0</v>
      </c>
      <c r="BJ3497">
        <f t="shared" si="2615"/>
        <v>0</v>
      </c>
      <c r="BK3497">
        <f t="shared" si="2615"/>
        <v>0</v>
      </c>
      <c r="BL3497">
        <f t="shared" si="2615"/>
        <v>0</v>
      </c>
      <c r="BM3497">
        <f t="shared" si="2615"/>
        <v>0</v>
      </c>
      <c r="BN3497">
        <f t="shared" si="2615"/>
        <v>0</v>
      </c>
      <c r="BO3497">
        <f t="shared" si="2615"/>
        <v>0</v>
      </c>
      <c r="BP3497">
        <f t="shared" si="2615"/>
        <v>0</v>
      </c>
      <c r="BQ3497">
        <f t="shared" si="2615"/>
        <v>0</v>
      </c>
      <c r="BR3497">
        <f t="shared" si="2615"/>
        <v>0</v>
      </c>
      <c r="BS3497">
        <f t="shared" si="2615"/>
        <v>0</v>
      </c>
      <c r="BT3497">
        <f t="shared" si="2615"/>
        <v>0</v>
      </c>
      <c r="BU3497">
        <f t="shared" si="2615"/>
        <v>0</v>
      </c>
      <c r="BV3497">
        <f t="shared" si="2615"/>
        <v>0</v>
      </c>
      <c r="BW3497">
        <f t="shared" si="2615"/>
        <v>0</v>
      </c>
      <c r="BX3497">
        <f t="shared" si="2615"/>
        <v>0</v>
      </c>
      <c r="BY3497">
        <f t="shared" si="2615"/>
        <v>0</v>
      </c>
      <c r="BZ3497">
        <f t="shared" si="2615"/>
        <v>0</v>
      </c>
      <c r="CA3497">
        <f t="shared" ref="CA3497:DF3497" si="2616">CA3503</f>
        <v>37987.61</v>
      </c>
      <c r="CB3497">
        <f t="shared" si="2616"/>
        <v>0</v>
      </c>
      <c r="CC3497">
        <f t="shared" si="2616"/>
        <v>0</v>
      </c>
      <c r="CD3497">
        <f t="shared" si="2616"/>
        <v>37987.61</v>
      </c>
      <c r="CE3497">
        <f t="shared" si="2616"/>
        <v>0</v>
      </c>
      <c r="CF3497">
        <f t="shared" si="2616"/>
        <v>0</v>
      </c>
      <c r="CG3497">
        <f t="shared" si="2616"/>
        <v>0</v>
      </c>
      <c r="CH3497">
        <f t="shared" si="2616"/>
        <v>0</v>
      </c>
      <c r="CI3497">
        <f t="shared" si="2616"/>
        <v>0</v>
      </c>
      <c r="CJ3497">
        <f t="shared" si="2616"/>
        <v>0</v>
      </c>
      <c r="CK3497">
        <f t="shared" si="2616"/>
        <v>0</v>
      </c>
      <c r="CL3497">
        <f t="shared" si="2616"/>
        <v>0</v>
      </c>
      <c r="CM3497">
        <f t="shared" si="2616"/>
        <v>0</v>
      </c>
      <c r="CN3497">
        <f t="shared" si="2616"/>
        <v>0</v>
      </c>
      <c r="CO3497">
        <f t="shared" si="2616"/>
        <v>0</v>
      </c>
      <c r="CP3497">
        <f t="shared" si="2616"/>
        <v>0</v>
      </c>
      <c r="CQ3497">
        <f t="shared" si="2616"/>
        <v>0</v>
      </c>
      <c r="CR3497">
        <f t="shared" si="2616"/>
        <v>0</v>
      </c>
      <c r="CS3497">
        <f t="shared" si="2616"/>
        <v>0</v>
      </c>
      <c r="CT3497">
        <f t="shared" si="2616"/>
        <v>0</v>
      </c>
      <c r="CU3497">
        <f t="shared" si="2616"/>
        <v>0</v>
      </c>
      <c r="CV3497">
        <f t="shared" si="2616"/>
        <v>0</v>
      </c>
      <c r="CW3497">
        <f t="shared" si="2616"/>
        <v>0</v>
      </c>
      <c r="CX3497">
        <f t="shared" si="2616"/>
        <v>0</v>
      </c>
      <c r="CY3497">
        <f t="shared" si="2616"/>
        <v>0</v>
      </c>
      <c r="CZ3497">
        <f t="shared" si="2616"/>
        <v>0</v>
      </c>
      <c r="DA3497">
        <f t="shared" si="2616"/>
        <v>0</v>
      </c>
      <c r="DB3497">
        <f t="shared" si="2616"/>
        <v>0</v>
      </c>
      <c r="DC3497">
        <f t="shared" si="2616"/>
        <v>0</v>
      </c>
      <c r="DD3497">
        <f t="shared" si="2616"/>
        <v>0</v>
      </c>
      <c r="DE3497">
        <f t="shared" si="2616"/>
        <v>0</v>
      </c>
      <c r="DF3497">
        <f t="shared" si="2616"/>
        <v>0</v>
      </c>
      <c r="DG3497">
        <f t="shared" ref="DG3497:EL3497" si="2617">DG3503</f>
        <v>0</v>
      </c>
      <c r="DH3497">
        <f t="shared" si="2617"/>
        <v>0</v>
      </c>
      <c r="DI3497">
        <f t="shared" si="2617"/>
        <v>0</v>
      </c>
      <c r="DJ3497">
        <f t="shared" si="2617"/>
        <v>0</v>
      </c>
      <c r="DK3497">
        <f t="shared" si="2617"/>
        <v>0</v>
      </c>
      <c r="DL3497">
        <f t="shared" si="2617"/>
        <v>0</v>
      </c>
      <c r="DM3497">
        <f t="shared" si="2617"/>
        <v>0</v>
      </c>
      <c r="DN3497">
        <f t="shared" si="2617"/>
        <v>0</v>
      </c>
      <c r="DO3497">
        <f t="shared" si="2617"/>
        <v>0</v>
      </c>
      <c r="DP3497">
        <f t="shared" si="2617"/>
        <v>0</v>
      </c>
      <c r="DQ3497">
        <f t="shared" si="2617"/>
        <v>0</v>
      </c>
      <c r="DR3497">
        <f t="shared" si="2617"/>
        <v>0</v>
      </c>
      <c r="DS3497">
        <f t="shared" si="2617"/>
        <v>0</v>
      </c>
      <c r="DT3497">
        <f t="shared" si="2617"/>
        <v>0</v>
      </c>
      <c r="DU3497">
        <f t="shared" si="2617"/>
        <v>0</v>
      </c>
      <c r="DV3497">
        <f t="shared" si="2617"/>
        <v>0</v>
      </c>
      <c r="DW3497">
        <f t="shared" si="2617"/>
        <v>0</v>
      </c>
      <c r="DX3497">
        <f t="shared" si="2617"/>
        <v>0</v>
      </c>
      <c r="DY3497">
        <f t="shared" si="2617"/>
        <v>0</v>
      </c>
      <c r="DZ3497">
        <f t="shared" si="2617"/>
        <v>0</v>
      </c>
      <c r="EA3497">
        <f t="shared" si="2617"/>
        <v>0</v>
      </c>
      <c r="EB3497">
        <f t="shared" si="2617"/>
        <v>0</v>
      </c>
      <c r="EC3497">
        <f t="shared" si="2617"/>
        <v>0</v>
      </c>
      <c r="ED3497">
        <f t="shared" si="2617"/>
        <v>0</v>
      </c>
      <c r="EE3497">
        <f t="shared" si="2617"/>
        <v>0</v>
      </c>
      <c r="EF3497">
        <f t="shared" si="2617"/>
        <v>0</v>
      </c>
      <c r="EG3497">
        <f t="shared" si="2617"/>
        <v>0</v>
      </c>
      <c r="EH3497">
        <f t="shared" si="2617"/>
        <v>0</v>
      </c>
      <c r="EI3497">
        <f t="shared" si="2617"/>
        <v>0</v>
      </c>
      <c r="EJ3497">
        <f t="shared" si="2617"/>
        <v>0</v>
      </c>
      <c r="EK3497">
        <f t="shared" si="2617"/>
        <v>0</v>
      </c>
      <c r="EL3497">
        <f t="shared" si="2617"/>
        <v>0</v>
      </c>
      <c r="EM3497">
        <f t="shared" ref="EM3497:FR3497" si="2618">EM3503</f>
        <v>0</v>
      </c>
      <c r="EN3497">
        <f t="shared" si="2618"/>
        <v>0</v>
      </c>
      <c r="EO3497">
        <f t="shared" si="2618"/>
        <v>0</v>
      </c>
      <c r="EP3497">
        <f t="shared" si="2618"/>
        <v>0</v>
      </c>
      <c r="EQ3497">
        <f t="shared" si="2618"/>
        <v>0</v>
      </c>
      <c r="ER3497">
        <f t="shared" si="2618"/>
        <v>0</v>
      </c>
      <c r="ES3497">
        <f t="shared" si="2618"/>
        <v>0</v>
      </c>
      <c r="ET3497">
        <f t="shared" si="2618"/>
        <v>0</v>
      </c>
      <c r="EU3497">
        <f t="shared" si="2618"/>
        <v>0</v>
      </c>
      <c r="EV3497">
        <f t="shared" si="2618"/>
        <v>0</v>
      </c>
      <c r="EW3497">
        <f t="shared" si="2618"/>
        <v>0</v>
      </c>
      <c r="EX3497">
        <f t="shared" si="2618"/>
        <v>0</v>
      </c>
      <c r="EY3497">
        <f t="shared" si="2618"/>
        <v>0</v>
      </c>
      <c r="EZ3497">
        <f t="shared" si="2618"/>
        <v>0</v>
      </c>
      <c r="FA3497">
        <f t="shared" si="2618"/>
        <v>0</v>
      </c>
      <c r="FB3497">
        <f t="shared" si="2618"/>
        <v>0</v>
      </c>
      <c r="FC3497">
        <f t="shared" si="2618"/>
        <v>0</v>
      </c>
      <c r="FD3497">
        <f t="shared" si="2618"/>
        <v>0</v>
      </c>
      <c r="FE3497">
        <f t="shared" si="2618"/>
        <v>0</v>
      </c>
      <c r="FF3497">
        <f t="shared" si="2618"/>
        <v>0</v>
      </c>
      <c r="FG3497">
        <f t="shared" si="2618"/>
        <v>0</v>
      </c>
      <c r="FH3497">
        <f t="shared" si="2618"/>
        <v>0</v>
      </c>
      <c r="FI3497">
        <f t="shared" si="2618"/>
        <v>0</v>
      </c>
      <c r="FJ3497">
        <f t="shared" si="2618"/>
        <v>0</v>
      </c>
      <c r="FK3497">
        <f t="shared" si="2618"/>
        <v>0</v>
      </c>
      <c r="FL3497">
        <f t="shared" si="2618"/>
        <v>0</v>
      </c>
      <c r="FM3497">
        <f t="shared" si="2618"/>
        <v>0</v>
      </c>
      <c r="FN3497">
        <f t="shared" si="2618"/>
        <v>0</v>
      </c>
      <c r="FO3497">
        <f t="shared" si="2618"/>
        <v>0</v>
      </c>
      <c r="FP3497">
        <f t="shared" si="2618"/>
        <v>0</v>
      </c>
      <c r="FQ3497">
        <f t="shared" si="2618"/>
        <v>0</v>
      </c>
      <c r="FR3497">
        <f t="shared" si="2618"/>
        <v>0</v>
      </c>
      <c r="FS3497">
        <f t="shared" ref="FS3497:GX3497" si="2619">FS3503</f>
        <v>0</v>
      </c>
      <c r="FT3497">
        <f t="shared" si="2619"/>
        <v>0</v>
      </c>
      <c r="FU3497">
        <f t="shared" si="2619"/>
        <v>0</v>
      </c>
      <c r="FV3497">
        <f t="shared" si="2619"/>
        <v>0</v>
      </c>
      <c r="FW3497">
        <f t="shared" si="2619"/>
        <v>0</v>
      </c>
      <c r="FX3497">
        <f t="shared" si="2619"/>
        <v>0</v>
      </c>
      <c r="FY3497">
        <f t="shared" si="2619"/>
        <v>0</v>
      </c>
      <c r="FZ3497">
        <f t="shared" si="2619"/>
        <v>0</v>
      </c>
      <c r="GA3497">
        <f t="shared" si="2619"/>
        <v>0</v>
      </c>
      <c r="GB3497">
        <f t="shared" si="2619"/>
        <v>0</v>
      </c>
      <c r="GC3497">
        <f t="shared" si="2619"/>
        <v>0</v>
      </c>
      <c r="GD3497">
        <f t="shared" si="2619"/>
        <v>0</v>
      </c>
      <c r="GE3497">
        <f t="shared" si="2619"/>
        <v>0</v>
      </c>
      <c r="GF3497">
        <f t="shared" si="2619"/>
        <v>0</v>
      </c>
      <c r="GG3497">
        <f t="shared" si="2619"/>
        <v>0</v>
      </c>
      <c r="GH3497">
        <f t="shared" si="2619"/>
        <v>0</v>
      </c>
      <c r="GI3497">
        <f t="shared" si="2619"/>
        <v>0</v>
      </c>
      <c r="GJ3497">
        <f t="shared" si="2619"/>
        <v>0</v>
      </c>
      <c r="GK3497">
        <f t="shared" si="2619"/>
        <v>0</v>
      </c>
      <c r="GL3497">
        <f t="shared" si="2619"/>
        <v>0</v>
      </c>
      <c r="GM3497">
        <f t="shared" si="2619"/>
        <v>0</v>
      </c>
      <c r="GN3497">
        <f t="shared" si="2619"/>
        <v>0</v>
      </c>
      <c r="GO3497">
        <f t="shared" si="2619"/>
        <v>0</v>
      </c>
      <c r="GP3497">
        <f t="shared" si="2619"/>
        <v>0</v>
      </c>
      <c r="GQ3497">
        <f t="shared" si="2619"/>
        <v>0</v>
      </c>
      <c r="GR3497">
        <f t="shared" si="2619"/>
        <v>0</v>
      </c>
      <c r="GS3497">
        <f t="shared" si="2619"/>
        <v>0</v>
      </c>
      <c r="GT3497">
        <f t="shared" si="2619"/>
        <v>0</v>
      </c>
      <c r="GU3497">
        <f t="shared" si="2619"/>
        <v>0</v>
      </c>
      <c r="GV3497">
        <f t="shared" si="2619"/>
        <v>0</v>
      </c>
      <c r="GW3497">
        <f t="shared" si="2619"/>
        <v>0</v>
      </c>
      <c r="GX3497">
        <f t="shared" si="2619"/>
        <v>0</v>
      </c>
    </row>
    <row r="3499" spans="1:245" x14ac:dyDescent="0.2">
      <c r="A3499">
        <v>17</v>
      </c>
      <c r="B3499">
        <v>1</v>
      </c>
      <c r="C3499">
        <f>ROW(SmtRes!A1170)</f>
        <v>1170</v>
      </c>
      <c r="D3499">
        <f>ROW(EtalonRes!A1170)</f>
        <v>1170</v>
      </c>
      <c r="E3499" t="s">
        <v>777</v>
      </c>
      <c r="F3499" t="s">
        <v>122</v>
      </c>
      <c r="G3499" t="s">
        <v>123</v>
      </c>
      <c r="H3499" t="s">
        <v>52</v>
      </c>
      <c r="I3499">
        <v>12</v>
      </c>
      <c r="J3499">
        <v>0</v>
      </c>
      <c r="K3499">
        <v>12</v>
      </c>
      <c r="O3499">
        <f>ROUND(CP3499,2)</f>
        <v>3587.59</v>
      </c>
      <c r="P3499">
        <f>ROUND(CQ3499*I3499,2)</f>
        <v>0</v>
      </c>
      <c r="Q3499">
        <f>ROUND(CR3499*I3499,2)</f>
        <v>159</v>
      </c>
      <c r="R3499">
        <f>ROUND(CS3499*I3499,2)</f>
        <v>0.74</v>
      </c>
      <c r="S3499">
        <f>ROUND(CT3499*I3499,2)</f>
        <v>3428.59</v>
      </c>
      <c r="T3499">
        <f>ROUND(CU3499*I3499,2)</f>
        <v>0</v>
      </c>
      <c r="U3499">
        <f>CV3499*I3499</f>
        <v>5.52</v>
      </c>
      <c r="V3499">
        <f>CW3499*I3499</f>
        <v>0</v>
      </c>
      <c r="W3499">
        <f>ROUND(CX3499*I3499,2)</f>
        <v>0</v>
      </c>
      <c r="X3499">
        <f t="shared" ref="X3499:Y3501" si="2620">ROUND(CY3499,2)</f>
        <v>2400.0100000000002</v>
      </c>
      <c r="Y3499">
        <f t="shared" si="2620"/>
        <v>342.86</v>
      </c>
      <c r="AA3499">
        <v>35364244</v>
      </c>
      <c r="AB3499">
        <f>ROUND((AC3499+AD3499+AF3499),6)</f>
        <v>298.96600000000001</v>
      </c>
      <c r="AC3499">
        <f>ROUND(((ES3499*0)),6)</f>
        <v>0</v>
      </c>
      <c r="AD3499">
        <f>ROUND(((((ET3499*0.2))-((EU3499*0.2)))+AE3499),6)</f>
        <v>13.25</v>
      </c>
      <c r="AE3499">
        <f>ROUND(((EU3499*0.2)),6)</f>
        <v>6.2E-2</v>
      </c>
      <c r="AF3499">
        <f>ROUND(((EV3499*0.2)),6)</f>
        <v>285.71600000000001</v>
      </c>
      <c r="AG3499">
        <f>ROUND((AP3499),6)</f>
        <v>0</v>
      </c>
      <c r="AH3499">
        <f>((EW3499*0.2))</f>
        <v>0.45999999999999996</v>
      </c>
      <c r="AI3499">
        <f>((EX3499*0.2))</f>
        <v>0</v>
      </c>
      <c r="AJ3499">
        <f>(AS3499)</f>
        <v>0</v>
      </c>
      <c r="AK3499">
        <v>3700.99</v>
      </c>
      <c r="AL3499">
        <v>2206.16</v>
      </c>
      <c r="AM3499">
        <v>66.25</v>
      </c>
      <c r="AN3499">
        <v>0.31</v>
      </c>
      <c r="AO3499">
        <v>1428.58</v>
      </c>
      <c r="AP3499">
        <v>0</v>
      </c>
      <c r="AQ3499">
        <v>2.2999999999999998</v>
      </c>
      <c r="AR3499">
        <v>0</v>
      </c>
      <c r="AS3499">
        <v>0</v>
      </c>
      <c r="AT3499">
        <v>70</v>
      </c>
      <c r="AU3499">
        <v>10</v>
      </c>
      <c r="AV3499">
        <v>1</v>
      </c>
      <c r="AW3499">
        <v>1</v>
      </c>
      <c r="AZ3499">
        <v>1</v>
      </c>
      <c r="BA3499">
        <v>1</v>
      </c>
      <c r="BB3499">
        <v>1</v>
      </c>
      <c r="BC3499">
        <v>1</v>
      </c>
      <c r="BD3499" t="s">
        <v>3</v>
      </c>
      <c r="BE3499" t="s">
        <v>3</v>
      </c>
      <c r="BF3499" t="s">
        <v>3</v>
      </c>
      <c r="BG3499" t="s">
        <v>3</v>
      </c>
      <c r="BH3499">
        <v>0</v>
      </c>
      <c r="BI3499">
        <v>4</v>
      </c>
      <c r="BJ3499" t="s">
        <v>124</v>
      </c>
      <c r="BM3499">
        <v>0</v>
      </c>
      <c r="BN3499">
        <v>0</v>
      </c>
      <c r="BO3499" t="s">
        <v>3</v>
      </c>
      <c r="BP3499">
        <v>0</v>
      </c>
      <c r="BQ3499">
        <v>1</v>
      </c>
      <c r="BR3499">
        <v>0</v>
      </c>
      <c r="BS3499">
        <v>1</v>
      </c>
      <c r="BT3499">
        <v>1</v>
      </c>
      <c r="BU3499">
        <v>1</v>
      </c>
      <c r="BV3499">
        <v>1</v>
      </c>
      <c r="BW3499">
        <v>1</v>
      </c>
      <c r="BX3499">
        <v>1</v>
      </c>
      <c r="BY3499" t="s">
        <v>3</v>
      </c>
      <c r="BZ3499">
        <v>70</v>
      </c>
      <c r="CA3499">
        <v>10</v>
      </c>
      <c r="CB3499" t="s">
        <v>3</v>
      </c>
      <c r="CE3499">
        <v>0</v>
      </c>
      <c r="CF3499">
        <v>0</v>
      </c>
      <c r="CG3499">
        <v>0</v>
      </c>
      <c r="CM3499">
        <v>0</v>
      </c>
      <c r="CN3499" t="s">
        <v>1130</v>
      </c>
      <c r="CO3499">
        <v>0</v>
      </c>
      <c r="CP3499">
        <f>(P3499+Q3499+S3499)</f>
        <v>3587.59</v>
      </c>
      <c r="CQ3499">
        <f>(AC3499*BC3499*AW3499)</f>
        <v>0</v>
      </c>
      <c r="CR3499">
        <f>(((((ET3499*0.2))*BB3499-((EU3499*0.2))*BS3499)+AE3499*BS3499)*AV3499)</f>
        <v>13.25</v>
      </c>
      <c r="CS3499">
        <f>(AE3499*BS3499*AV3499)</f>
        <v>6.2E-2</v>
      </c>
      <c r="CT3499">
        <f>(AF3499*BA3499*AV3499)</f>
        <v>285.71600000000001</v>
      </c>
      <c r="CU3499">
        <f>AG3499</f>
        <v>0</v>
      </c>
      <c r="CV3499">
        <f>(AH3499*AV3499)</f>
        <v>0.45999999999999996</v>
      </c>
      <c r="CW3499">
        <f t="shared" ref="CW3499:CX3501" si="2621">AI3499</f>
        <v>0</v>
      </c>
      <c r="CX3499">
        <f t="shared" si="2621"/>
        <v>0</v>
      </c>
      <c r="CY3499">
        <f>((S3499*BZ3499)/100)</f>
        <v>2400.0130000000004</v>
      </c>
      <c r="CZ3499">
        <f>((S3499*CA3499)/100)</f>
        <v>342.85900000000004</v>
      </c>
      <c r="DB3499">
        <v>25</v>
      </c>
      <c r="DC3499" t="s">
        <v>3</v>
      </c>
      <c r="DD3499" t="s">
        <v>54</v>
      </c>
      <c r="DE3499" t="s">
        <v>55</v>
      </c>
      <c r="DF3499" t="s">
        <v>55</v>
      </c>
      <c r="DG3499" t="s">
        <v>55</v>
      </c>
      <c r="DH3499" t="s">
        <v>3</v>
      </c>
      <c r="DI3499" t="s">
        <v>55</v>
      </c>
      <c r="DJ3499" t="s">
        <v>55</v>
      </c>
      <c r="DK3499" t="s">
        <v>3</v>
      </c>
      <c r="DL3499" t="s">
        <v>3</v>
      </c>
      <c r="DM3499" t="s">
        <v>3</v>
      </c>
      <c r="DN3499">
        <v>0</v>
      </c>
      <c r="DO3499">
        <v>0</v>
      </c>
      <c r="DP3499">
        <v>1</v>
      </c>
      <c r="DQ3499">
        <v>1</v>
      </c>
      <c r="DU3499">
        <v>1010</v>
      </c>
      <c r="DV3499" t="s">
        <v>52</v>
      </c>
      <c r="DW3499" t="s">
        <v>52</v>
      </c>
      <c r="DX3499">
        <v>1</v>
      </c>
      <c r="DZ3499" t="s">
        <v>3</v>
      </c>
      <c r="EA3499" t="s">
        <v>3</v>
      </c>
      <c r="EB3499" t="s">
        <v>3</v>
      </c>
      <c r="EC3499" t="s">
        <v>3</v>
      </c>
      <c r="EE3499">
        <v>35096056</v>
      </c>
      <c r="EF3499">
        <v>1</v>
      </c>
      <c r="EG3499" t="s">
        <v>20</v>
      </c>
      <c r="EH3499">
        <v>0</v>
      </c>
      <c r="EI3499" t="s">
        <v>3</v>
      </c>
      <c r="EJ3499">
        <v>4</v>
      </c>
      <c r="EK3499">
        <v>0</v>
      </c>
      <c r="EL3499" t="s">
        <v>21</v>
      </c>
      <c r="EM3499" t="s">
        <v>22</v>
      </c>
      <c r="EO3499" t="s">
        <v>56</v>
      </c>
      <c r="EQ3499">
        <v>0</v>
      </c>
      <c r="ER3499">
        <v>3700.99</v>
      </c>
      <c r="ES3499">
        <v>2206.16</v>
      </c>
      <c r="ET3499">
        <v>66.25</v>
      </c>
      <c r="EU3499">
        <v>0.31</v>
      </c>
      <c r="EV3499">
        <v>1428.58</v>
      </c>
      <c r="EW3499">
        <v>2.2999999999999998</v>
      </c>
      <c r="EX3499">
        <v>0</v>
      </c>
      <c r="EY3499">
        <v>0</v>
      </c>
      <c r="FQ3499">
        <v>0</v>
      </c>
      <c r="FR3499">
        <v>0</v>
      </c>
      <c r="FS3499">
        <v>0</v>
      </c>
      <c r="FX3499">
        <v>70</v>
      </c>
      <c r="FY3499">
        <v>10</v>
      </c>
      <c r="GA3499" t="s">
        <v>3</v>
      </c>
      <c r="GD3499">
        <v>0</v>
      </c>
      <c r="GF3499">
        <v>845110403</v>
      </c>
      <c r="GG3499">
        <v>2</v>
      </c>
      <c r="GH3499">
        <v>1</v>
      </c>
      <c r="GI3499">
        <v>-2</v>
      </c>
      <c r="GJ3499">
        <v>0</v>
      </c>
      <c r="GK3499">
        <f>ROUND(R3499*(R12)/100,2)</f>
        <v>0.8</v>
      </c>
      <c r="GL3499">
        <f>ROUND(IF(AND(BH3499=3,BI3499=3,FS3499&lt;&gt;0),P3499,0),2)</f>
        <v>0</v>
      </c>
      <c r="GM3499">
        <f>ROUND(O3499+X3499+Y3499+GK3499,2)+GX3499</f>
        <v>6331.26</v>
      </c>
      <c r="GN3499">
        <f>IF(OR(BI3499=0,BI3499=1),GM3499-GX3499,0)</f>
        <v>0</v>
      </c>
      <c r="GO3499">
        <f>IF(BI3499=2,GM3499-GX3499,0)</f>
        <v>0</v>
      </c>
      <c r="GP3499">
        <f>IF(BI3499=4,GM3499-GX3499,0)</f>
        <v>6331.26</v>
      </c>
      <c r="GR3499">
        <v>0</v>
      </c>
      <c r="GS3499">
        <v>3</v>
      </c>
      <c r="GT3499">
        <v>0</v>
      </c>
      <c r="GU3499" t="s">
        <v>3</v>
      </c>
      <c r="GV3499">
        <f>ROUND((GT3499),6)</f>
        <v>0</v>
      </c>
      <c r="GW3499">
        <v>1</v>
      </c>
      <c r="GX3499">
        <f>ROUND(HC3499*I3499,2)</f>
        <v>0</v>
      </c>
      <c r="HA3499">
        <v>0</v>
      </c>
      <c r="HB3499">
        <v>0</v>
      </c>
      <c r="HC3499">
        <f>GV3499*GW3499</f>
        <v>0</v>
      </c>
      <c r="HE3499" t="s">
        <v>3</v>
      </c>
      <c r="HF3499" t="s">
        <v>3</v>
      </c>
      <c r="HM3499" t="s">
        <v>3</v>
      </c>
      <c r="HN3499" t="s">
        <v>3</v>
      </c>
      <c r="HO3499" t="s">
        <v>3</v>
      </c>
      <c r="HP3499" t="s">
        <v>3</v>
      </c>
      <c r="HQ3499" t="s">
        <v>3</v>
      </c>
      <c r="HS3499">
        <v>0</v>
      </c>
      <c r="IK3499">
        <v>0</v>
      </c>
    </row>
    <row r="3500" spans="1:245" x14ac:dyDescent="0.2">
      <c r="A3500">
        <v>17</v>
      </c>
      <c r="B3500">
        <v>1</v>
      </c>
      <c r="C3500">
        <f>ROW(SmtRes!A1175)</f>
        <v>1175</v>
      </c>
      <c r="D3500">
        <f>ROW(EtalonRes!A1175)</f>
        <v>1175</v>
      </c>
      <c r="E3500" t="s">
        <v>778</v>
      </c>
      <c r="F3500" t="s">
        <v>122</v>
      </c>
      <c r="G3500" t="s">
        <v>126</v>
      </c>
      <c r="H3500" t="s">
        <v>52</v>
      </c>
      <c r="I3500">
        <v>12</v>
      </c>
      <c r="J3500">
        <v>0</v>
      </c>
      <c r="K3500">
        <v>12</v>
      </c>
      <c r="O3500">
        <f>ROUND(CP3500,2)</f>
        <v>44411.88</v>
      </c>
      <c r="P3500">
        <f>ROUND(CQ3500*I3500,2)</f>
        <v>26473.919999999998</v>
      </c>
      <c r="Q3500">
        <f>ROUND(CR3500*I3500,2)</f>
        <v>795</v>
      </c>
      <c r="R3500">
        <f>ROUND(CS3500*I3500,2)</f>
        <v>3.72</v>
      </c>
      <c r="S3500">
        <f>ROUND(CT3500*I3500,2)</f>
        <v>17142.96</v>
      </c>
      <c r="T3500">
        <f>ROUND(CU3500*I3500,2)</f>
        <v>0</v>
      </c>
      <c r="U3500">
        <f>CV3500*I3500</f>
        <v>27.599999999999998</v>
      </c>
      <c r="V3500">
        <f>CW3500*I3500</f>
        <v>0</v>
      </c>
      <c r="W3500">
        <f>ROUND(CX3500*I3500,2)</f>
        <v>0</v>
      </c>
      <c r="X3500">
        <f t="shared" si="2620"/>
        <v>12000.07</v>
      </c>
      <c r="Y3500">
        <f t="shared" si="2620"/>
        <v>1714.3</v>
      </c>
      <c r="AA3500">
        <v>35364244</v>
      </c>
      <c r="AB3500">
        <f>ROUND((AC3500+AD3500+AF3500),6)</f>
        <v>3700.99</v>
      </c>
      <c r="AC3500">
        <f>ROUND((ES3500),6)</f>
        <v>2206.16</v>
      </c>
      <c r="AD3500">
        <f>ROUND((((ET3500)-(EU3500))+AE3500),6)</f>
        <v>66.25</v>
      </c>
      <c r="AE3500">
        <f>ROUND((EU3500),6)</f>
        <v>0.31</v>
      </c>
      <c r="AF3500">
        <f>ROUND((EV3500),6)</f>
        <v>1428.58</v>
      </c>
      <c r="AG3500">
        <f>ROUND((AP3500),6)</f>
        <v>0</v>
      </c>
      <c r="AH3500">
        <f>(EW3500)</f>
        <v>2.2999999999999998</v>
      </c>
      <c r="AI3500">
        <f>(EX3500)</f>
        <v>0</v>
      </c>
      <c r="AJ3500">
        <f>(AS3500)</f>
        <v>0</v>
      </c>
      <c r="AK3500">
        <v>3700.99</v>
      </c>
      <c r="AL3500">
        <v>2206.16</v>
      </c>
      <c r="AM3500">
        <v>66.25</v>
      </c>
      <c r="AN3500">
        <v>0.31</v>
      </c>
      <c r="AO3500">
        <v>1428.58</v>
      </c>
      <c r="AP3500">
        <v>0</v>
      </c>
      <c r="AQ3500">
        <v>2.2999999999999998</v>
      </c>
      <c r="AR3500">
        <v>0</v>
      </c>
      <c r="AS3500">
        <v>0</v>
      </c>
      <c r="AT3500">
        <v>70</v>
      </c>
      <c r="AU3500">
        <v>10</v>
      </c>
      <c r="AV3500">
        <v>1</v>
      </c>
      <c r="AW3500">
        <v>1</v>
      </c>
      <c r="AZ3500">
        <v>1</v>
      </c>
      <c r="BA3500">
        <v>1</v>
      </c>
      <c r="BB3500">
        <v>1</v>
      </c>
      <c r="BC3500">
        <v>1</v>
      </c>
      <c r="BD3500" t="s">
        <v>3</v>
      </c>
      <c r="BE3500" t="s">
        <v>3</v>
      </c>
      <c r="BF3500" t="s">
        <v>3</v>
      </c>
      <c r="BG3500" t="s">
        <v>3</v>
      </c>
      <c r="BH3500">
        <v>0</v>
      </c>
      <c r="BI3500">
        <v>4</v>
      </c>
      <c r="BJ3500" t="s">
        <v>124</v>
      </c>
      <c r="BM3500">
        <v>0</v>
      </c>
      <c r="BN3500">
        <v>0</v>
      </c>
      <c r="BO3500" t="s">
        <v>3</v>
      </c>
      <c r="BP3500">
        <v>0</v>
      </c>
      <c r="BQ3500">
        <v>1</v>
      </c>
      <c r="BR3500">
        <v>0</v>
      </c>
      <c r="BS3500">
        <v>1</v>
      </c>
      <c r="BT3500">
        <v>1</v>
      </c>
      <c r="BU3500">
        <v>1</v>
      </c>
      <c r="BV3500">
        <v>1</v>
      </c>
      <c r="BW3500">
        <v>1</v>
      </c>
      <c r="BX3500">
        <v>1</v>
      </c>
      <c r="BY3500" t="s">
        <v>3</v>
      </c>
      <c r="BZ3500">
        <v>70</v>
      </c>
      <c r="CA3500">
        <v>10</v>
      </c>
      <c r="CB3500" t="s">
        <v>3</v>
      </c>
      <c r="CE3500">
        <v>0</v>
      </c>
      <c r="CF3500">
        <v>0</v>
      </c>
      <c r="CG3500">
        <v>0</v>
      </c>
      <c r="CM3500">
        <v>0</v>
      </c>
      <c r="CN3500" t="s">
        <v>3</v>
      </c>
      <c r="CO3500">
        <v>0</v>
      </c>
      <c r="CP3500">
        <f>(P3500+Q3500+S3500)</f>
        <v>44411.88</v>
      </c>
      <c r="CQ3500">
        <f>(AC3500*BC3500*AW3500)</f>
        <v>2206.16</v>
      </c>
      <c r="CR3500">
        <f>((((ET3500)*BB3500-(EU3500)*BS3500)+AE3500*BS3500)*AV3500)</f>
        <v>66.25</v>
      </c>
      <c r="CS3500">
        <f>(AE3500*BS3500*AV3500)</f>
        <v>0.31</v>
      </c>
      <c r="CT3500">
        <f>(AF3500*BA3500*AV3500)</f>
        <v>1428.58</v>
      </c>
      <c r="CU3500">
        <f>AG3500</f>
        <v>0</v>
      </c>
      <c r="CV3500">
        <f>(AH3500*AV3500)</f>
        <v>2.2999999999999998</v>
      </c>
      <c r="CW3500">
        <f t="shared" si="2621"/>
        <v>0</v>
      </c>
      <c r="CX3500">
        <f t="shared" si="2621"/>
        <v>0</v>
      </c>
      <c r="CY3500">
        <f>((S3500*BZ3500)/100)</f>
        <v>12000.072</v>
      </c>
      <c r="CZ3500">
        <f>((S3500*CA3500)/100)</f>
        <v>1714.2959999999998</v>
      </c>
      <c r="DC3500" t="s">
        <v>3</v>
      </c>
      <c r="DD3500" t="s">
        <v>3</v>
      </c>
      <c r="DE3500" t="s">
        <v>3</v>
      </c>
      <c r="DF3500" t="s">
        <v>3</v>
      </c>
      <c r="DG3500" t="s">
        <v>3</v>
      </c>
      <c r="DH3500" t="s">
        <v>3</v>
      </c>
      <c r="DI3500" t="s">
        <v>3</v>
      </c>
      <c r="DJ3500" t="s">
        <v>3</v>
      </c>
      <c r="DK3500" t="s">
        <v>3</v>
      </c>
      <c r="DL3500" t="s">
        <v>3</v>
      </c>
      <c r="DM3500" t="s">
        <v>3</v>
      </c>
      <c r="DN3500">
        <v>0</v>
      </c>
      <c r="DO3500">
        <v>0</v>
      </c>
      <c r="DP3500">
        <v>1</v>
      </c>
      <c r="DQ3500">
        <v>1</v>
      </c>
      <c r="DU3500">
        <v>1010</v>
      </c>
      <c r="DV3500" t="s">
        <v>52</v>
      </c>
      <c r="DW3500" t="s">
        <v>52</v>
      </c>
      <c r="DX3500">
        <v>1</v>
      </c>
      <c r="DZ3500" t="s">
        <v>3</v>
      </c>
      <c r="EA3500" t="s">
        <v>3</v>
      </c>
      <c r="EB3500" t="s">
        <v>3</v>
      </c>
      <c r="EC3500" t="s">
        <v>3</v>
      </c>
      <c r="EE3500">
        <v>35096056</v>
      </c>
      <c r="EF3500">
        <v>1</v>
      </c>
      <c r="EG3500" t="s">
        <v>20</v>
      </c>
      <c r="EH3500">
        <v>0</v>
      </c>
      <c r="EI3500" t="s">
        <v>3</v>
      </c>
      <c r="EJ3500">
        <v>4</v>
      </c>
      <c r="EK3500">
        <v>0</v>
      </c>
      <c r="EL3500" t="s">
        <v>21</v>
      </c>
      <c r="EM3500" t="s">
        <v>22</v>
      </c>
      <c r="EO3500" t="s">
        <v>3</v>
      </c>
      <c r="EQ3500">
        <v>0</v>
      </c>
      <c r="ER3500">
        <v>3700.99</v>
      </c>
      <c r="ES3500">
        <v>2206.16</v>
      </c>
      <c r="ET3500">
        <v>66.25</v>
      </c>
      <c r="EU3500">
        <v>0.31</v>
      </c>
      <c r="EV3500">
        <v>1428.58</v>
      </c>
      <c r="EW3500">
        <v>2.2999999999999998</v>
      </c>
      <c r="EX3500">
        <v>0</v>
      </c>
      <c r="EY3500">
        <v>0</v>
      </c>
      <c r="FQ3500">
        <v>0</v>
      </c>
      <c r="FR3500">
        <v>0</v>
      </c>
      <c r="FS3500">
        <v>0</v>
      </c>
      <c r="FX3500">
        <v>70</v>
      </c>
      <c r="FY3500">
        <v>10</v>
      </c>
      <c r="GA3500" t="s">
        <v>3</v>
      </c>
      <c r="GD3500">
        <v>0</v>
      </c>
      <c r="GF3500">
        <v>-1068314092</v>
      </c>
      <c r="GG3500">
        <v>2</v>
      </c>
      <c r="GH3500">
        <v>1</v>
      </c>
      <c r="GI3500">
        <v>-2</v>
      </c>
      <c r="GJ3500">
        <v>0</v>
      </c>
      <c r="GK3500">
        <f>ROUND(R3500*(R12)/100,2)</f>
        <v>4.0199999999999996</v>
      </c>
      <c r="GL3500">
        <f>ROUND(IF(AND(BH3500=3,BI3500=3,FS3500&lt;&gt;0),P3500,0),2)</f>
        <v>0</v>
      </c>
      <c r="GM3500">
        <f>ROUND(O3500+X3500+Y3500+GK3500,2)+GX3500</f>
        <v>58130.27</v>
      </c>
      <c r="GN3500">
        <f>IF(OR(BI3500=0,BI3500=1),GM3500-GX3500,0)</f>
        <v>0</v>
      </c>
      <c r="GO3500">
        <f>IF(BI3500=2,GM3500-GX3500,0)</f>
        <v>0</v>
      </c>
      <c r="GP3500">
        <f>IF(BI3500=4,GM3500-GX3500,0)</f>
        <v>58130.27</v>
      </c>
      <c r="GR3500">
        <v>0</v>
      </c>
      <c r="GS3500">
        <v>3</v>
      </c>
      <c r="GT3500">
        <v>0</v>
      </c>
      <c r="GU3500" t="s">
        <v>3</v>
      </c>
      <c r="GV3500">
        <f>ROUND((GT3500),6)</f>
        <v>0</v>
      </c>
      <c r="GW3500">
        <v>1</v>
      </c>
      <c r="GX3500">
        <f>ROUND(HC3500*I3500,2)</f>
        <v>0</v>
      </c>
      <c r="HA3500">
        <v>0</v>
      </c>
      <c r="HB3500">
        <v>0</v>
      </c>
      <c r="HC3500">
        <f>GV3500*GW3500</f>
        <v>0</v>
      </c>
      <c r="HE3500" t="s">
        <v>3</v>
      </c>
      <c r="HF3500" t="s">
        <v>3</v>
      </c>
      <c r="HM3500" t="s">
        <v>3</v>
      </c>
      <c r="HN3500" t="s">
        <v>3</v>
      </c>
      <c r="HO3500" t="s">
        <v>3</v>
      </c>
      <c r="HP3500" t="s">
        <v>3</v>
      </c>
      <c r="HQ3500" t="s">
        <v>3</v>
      </c>
      <c r="HS3500">
        <v>0</v>
      </c>
      <c r="IK3500">
        <v>0</v>
      </c>
    </row>
    <row r="3501" spans="1:245" x14ac:dyDescent="0.2">
      <c r="A3501">
        <v>18</v>
      </c>
      <c r="B3501">
        <v>1</v>
      </c>
      <c r="C3501">
        <v>1175</v>
      </c>
      <c r="E3501" t="s">
        <v>779</v>
      </c>
      <c r="F3501" t="s">
        <v>128</v>
      </c>
      <c r="G3501" t="s">
        <v>129</v>
      </c>
      <c r="H3501" t="s">
        <v>52</v>
      </c>
      <c r="I3501">
        <f>I3500*J3501</f>
        <v>-12</v>
      </c>
      <c r="J3501">
        <v>-1</v>
      </c>
      <c r="K3501">
        <v>-1</v>
      </c>
      <c r="O3501">
        <f>ROUND(CP3501,2)</f>
        <v>-26473.919999999998</v>
      </c>
      <c r="P3501">
        <f>ROUND(CQ3501*I3501,2)</f>
        <v>-26473.919999999998</v>
      </c>
      <c r="Q3501">
        <f>ROUND(CR3501*I3501,2)</f>
        <v>0</v>
      </c>
      <c r="R3501">
        <f>ROUND(CS3501*I3501,2)</f>
        <v>0</v>
      </c>
      <c r="S3501">
        <f>ROUND(CT3501*I3501,2)</f>
        <v>0</v>
      </c>
      <c r="T3501">
        <f>ROUND(CU3501*I3501,2)</f>
        <v>0</v>
      </c>
      <c r="U3501">
        <f>CV3501*I3501</f>
        <v>0</v>
      </c>
      <c r="V3501">
        <f>CW3501*I3501</f>
        <v>0</v>
      </c>
      <c r="W3501">
        <f>ROUND(CX3501*I3501,2)</f>
        <v>0</v>
      </c>
      <c r="X3501">
        <f t="shared" si="2620"/>
        <v>0</v>
      </c>
      <c r="Y3501">
        <f t="shared" si="2620"/>
        <v>0</v>
      </c>
      <c r="AA3501">
        <v>35364244</v>
      </c>
      <c r="AB3501">
        <f>ROUND((AC3501+AD3501+AF3501),6)</f>
        <v>2206.16</v>
      </c>
      <c r="AC3501">
        <f>ROUND((ES3501),6)</f>
        <v>2206.16</v>
      </c>
      <c r="AD3501">
        <f>ROUND((((ET3501)-(EU3501))+AE3501),6)</f>
        <v>0</v>
      </c>
      <c r="AE3501">
        <f>ROUND((EU3501),6)</f>
        <v>0</v>
      </c>
      <c r="AF3501">
        <f>ROUND((EV3501),6)</f>
        <v>0</v>
      </c>
      <c r="AG3501">
        <f>ROUND((AP3501),6)</f>
        <v>0</v>
      </c>
      <c r="AH3501">
        <f>(EW3501)</f>
        <v>0</v>
      </c>
      <c r="AI3501">
        <f>(EX3501)</f>
        <v>0</v>
      </c>
      <c r="AJ3501">
        <f>(AS3501)</f>
        <v>0</v>
      </c>
      <c r="AK3501">
        <v>2206.16</v>
      </c>
      <c r="AL3501">
        <v>2206.16</v>
      </c>
      <c r="AM3501">
        <v>0</v>
      </c>
      <c r="AN3501">
        <v>0</v>
      </c>
      <c r="AO3501">
        <v>0</v>
      </c>
      <c r="AP3501">
        <v>0</v>
      </c>
      <c r="AQ3501">
        <v>0</v>
      </c>
      <c r="AR3501">
        <v>0</v>
      </c>
      <c r="AS3501">
        <v>0</v>
      </c>
      <c r="AT3501">
        <v>70</v>
      </c>
      <c r="AU3501">
        <v>10</v>
      </c>
      <c r="AV3501">
        <v>1</v>
      </c>
      <c r="AW3501">
        <v>1</v>
      </c>
      <c r="AZ3501">
        <v>1</v>
      </c>
      <c r="BA3501">
        <v>1</v>
      </c>
      <c r="BB3501">
        <v>1</v>
      </c>
      <c r="BC3501">
        <v>1</v>
      </c>
      <c r="BD3501" t="s">
        <v>3</v>
      </c>
      <c r="BE3501" t="s">
        <v>3</v>
      </c>
      <c r="BF3501" t="s">
        <v>3</v>
      </c>
      <c r="BG3501" t="s">
        <v>3</v>
      </c>
      <c r="BH3501">
        <v>3</v>
      </c>
      <c r="BI3501">
        <v>4</v>
      </c>
      <c r="BJ3501" t="s">
        <v>130</v>
      </c>
      <c r="BM3501">
        <v>0</v>
      </c>
      <c r="BN3501">
        <v>0</v>
      </c>
      <c r="BO3501" t="s">
        <v>3</v>
      </c>
      <c r="BP3501">
        <v>0</v>
      </c>
      <c r="BQ3501">
        <v>1</v>
      </c>
      <c r="BR3501">
        <v>1</v>
      </c>
      <c r="BS3501">
        <v>1</v>
      </c>
      <c r="BT3501">
        <v>1</v>
      </c>
      <c r="BU3501">
        <v>1</v>
      </c>
      <c r="BV3501">
        <v>1</v>
      </c>
      <c r="BW3501">
        <v>1</v>
      </c>
      <c r="BX3501">
        <v>1</v>
      </c>
      <c r="BY3501" t="s">
        <v>3</v>
      </c>
      <c r="BZ3501">
        <v>70</v>
      </c>
      <c r="CA3501">
        <v>10</v>
      </c>
      <c r="CB3501" t="s">
        <v>3</v>
      </c>
      <c r="CE3501">
        <v>0</v>
      </c>
      <c r="CF3501">
        <v>0</v>
      </c>
      <c r="CG3501">
        <v>0</v>
      </c>
      <c r="CM3501">
        <v>0</v>
      </c>
      <c r="CN3501" t="s">
        <v>3</v>
      </c>
      <c r="CO3501">
        <v>0</v>
      </c>
      <c r="CP3501">
        <f>(P3501+Q3501+S3501)</f>
        <v>-26473.919999999998</v>
      </c>
      <c r="CQ3501">
        <f>(AC3501*BC3501*AW3501)</f>
        <v>2206.16</v>
      </c>
      <c r="CR3501">
        <f>((((ET3501)*BB3501-(EU3501)*BS3501)+AE3501*BS3501)*AV3501)</f>
        <v>0</v>
      </c>
      <c r="CS3501">
        <f>(AE3501*BS3501*AV3501)</f>
        <v>0</v>
      </c>
      <c r="CT3501">
        <f>(AF3501*BA3501*AV3501)</f>
        <v>0</v>
      </c>
      <c r="CU3501">
        <f>AG3501</f>
        <v>0</v>
      </c>
      <c r="CV3501">
        <f>(AH3501*AV3501)</f>
        <v>0</v>
      </c>
      <c r="CW3501">
        <f t="shared" si="2621"/>
        <v>0</v>
      </c>
      <c r="CX3501">
        <f t="shared" si="2621"/>
        <v>0</v>
      </c>
      <c r="CY3501">
        <f>((S3501*BZ3501)/100)</f>
        <v>0</v>
      </c>
      <c r="CZ3501">
        <f>((S3501*CA3501)/100)</f>
        <v>0</v>
      </c>
      <c r="DC3501" t="s">
        <v>3</v>
      </c>
      <c r="DD3501" t="s">
        <v>3</v>
      </c>
      <c r="DE3501" t="s">
        <v>3</v>
      </c>
      <c r="DF3501" t="s">
        <v>3</v>
      </c>
      <c r="DG3501" t="s">
        <v>3</v>
      </c>
      <c r="DH3501" t="s">
        <v>3</v>
      </c>
      <c r="DI3501" t="s">
        <v>3</v>
      </c>
      <c r="DJ3501" t="s">
        <v>3</v>
      </c>
      <c r="DK3501" t="s">
        <v>3</v>
      </c>
      <c r="DL3501" t="s">
        <v>3</v>
      </c>
      <c r="DM3501" t="s">
        <v>3</v>
      </c>
      <c r="DN3501">
        <v>0</v>
      </c>
      <c r="DO3501">
        <v>0</v>
      </c>
      <c r="DP3501">
        <v>1</v>
      </c>
      <c r="DQ3501">
        <v>1</v>
      </c>
      <c r="DU3501">
        <v>1010</v>
      </c>
      <c r="DV3501" t="s">
        <v>52</v>
      </c>
      <c r="DW3501" t="s">
        <v>52</v>
      </c>
      <c r="DX3501">
        <v>1</v>
      </c>
      <c r="DZ3501" t="s">
        <v>3</v>
      </c>
      <c r="EA3501" t="s">
        <v>3</v>
      </c>
      <c r="EB3501" t="s">
        <v>3</v>
      </c>
      <c r="EC3501" t="s">
        <v>3</v>
      </c>
      <c r="EE3501">
        <v>35096056</v>
      </c>
      <c r="EF3501">
        <v>1</v>
      </c>
      <c r="EG3501" t="s">
        <v>20</v>
      </c>
      <c r="EH3501">
        <v>0</v>
      </c>
      <c r="EI3501" t="s">
        <v>3</v>
      </c>
      <c r="EJ3501">
        <v>4</v>
      </c>
      <c r="EK3501">
        <v>0</v>
      </c>
      <c r="EL3501" t="s">
        <v>21</v>
      </c>
      <c r="EM3501" t="s">
        <v>22</v>
      </c>
      <c r="EO3501" t="s">
        <v>3</v>
      </c>
      <c r="EQ3501">
        <v>32768</v>
      </c>
      <c r="ER3501">
        <v>2206.16</v>
      </c>
      <c r="ES3501">
        <v>2206.16</v>
      </c>
      <c r="ET3501">
        <v>0</v>
      </c>
      <c r="EU3501">
        <v>0</v>
      </c>
      <c r="EV3501">
        <v>0</v>
      </c>
      <c r="EW3501">
        <v>0</v>
      </c>
      <c r="EX3501">
        <v>0</v>
      </c>
      <c r="FQ3501">
        <v>0</v>
      </c>
      <c r="FR3501">
        <v>0</v>
      </c>
      <c r="FS3501">
        <v>0</v>
      </c>
      <c r="FX3501">
        <v>70</v>
      </c>
      <c r="FY3501">
        <v>10</v>
      </c>
      <c r="GA3501" t="s">
        <v>3</v>
      </c>
      <c r="GD3501">
        <v>0</v>
      </c>
      <c r="GF3501">
        <v>-2080535723</v>
      </c>
      <c r="GG3501">
        <v>2</v>
      </c>
      <c r="GH3501">
        <v>1</v>
      </c>
      <c r="GI3501">
        <v>-2</v>
      </c>
      <c r="GJ3501">
        <v>0</v>
      </c>
      <c r="GK3501">
        <f>ROUND(R3501*(R12)/100,2)</f>
        <v>0</v>
      </c>
      <c r="GL3501">
        <f>ROUND(IF(AND(BH3501=3,BI3501=3,FS3501&lt;&gt;0),P3501,0),2)</f>
        <v>0</v>
      </c>
      <c r="GM3501">
        <f>ROUND(O3501+X3501+Y3501+GK3501,2)+GX3501</f>
        <v>-26473.919999999998</v>
      </c>
      <c r="GN3501">
        <f>IF(OR(BI3501=0,BI3501=1),GM3501-GX3501,0)</f>
        <v>0</v>
      </c>
      <c r="GO3501">
        <f>IF(BI3501=2,GM3501-GX3501,0)</f>
        <v>0</v>
      </c>
      <c r="GP3501">
        <f>IF(BI3501=4,GM3501-GX3501,0)</f>
        <v>-26473.919999999998</v>
      </c>
      <c r="GR3501">
        <v>0</v>
      </c>
      <c r="GS3501">
        <v>3</v>
      </c>
      <c r="GT3501">
        <v>0</v>
      </c>
      <c r="GU3501" t="s">
        <v>3</v>
      </c>
      <c r="GV3501">
        <f>ROUND((GT3501),6)</f>
        <v>0</v>
      </c>
      <c r="GW3501">
        <v>1</v>
      </c>
      <c r="GX3501">
        <f>ROUND(HC3501*I3501,2)</f>
        <v>0</v>
      </c>
      <c r="HA3501">
        <v>0</v>
      </c>
      <c r="HB3501">
        <v>0</v>
      </c>
      <c r="HC3501">
        <f>GV3501*GW3501</f>
        <v>0</v>
      </c>
      <c r="HE3501" t="s">
        <v>3</v>
      </c>
      <c r="HF3501" t="s">
        <v>3</v>
      </c>
      <c r="HM3501" t="s">
        <v>3</v>
      </c>
      <c r="HN3501" t="s">
        <v>3</v>
      </c>
      <c r="HO3501" t="s">
        <v>3</v>
      </c>
      <c r="HP3501" t="s">
        <v>3</v>
      </c>
      <c r="HQ3501" t="s">
        <v>3</v>
      </c>
      <c r="HS3501">
        <v>0</v>
      </c>
      <c r="IK3501">
        <v>0</v>
      </c>
    </row>
    <row r="3503" spans="1:245" x14ac:dyDescent="0.2">
      <c r="A3503">
        <v>51</v>
      </c>
      <c r="B3503">
        <f>B3495</f>
        <v>1</v>
      </c>
      <c r="C3503">
        <f>A3495</f>
        <v>4</v>
      </c>
      <c r="D3503">
        <f>ROW(A3495)</f>
        <v>3495</v>
      </c>
      <c r="F3503" t="str">
        <f>IF(F3495&lt;&gt;"",F3495,"")</f>
        <v>Новый раздел</v>
      </c>
      <c r="G3503" t="str">
        <f>IF(G3495&lt;&gt;"",G3495,"")</f>
        <v>Электрощит ЩО 3.1</v>
      </c>
      <c r="H3503">
        <v>0</v>
      </c>
      <c r="O3503">
        <f t="shared" ref="O3503:T3503" si="2622">ROUND(AB3503,2)</f>
        <v>21525.55</v>
      </c>
      <c r="P3503">
        <f t="shared" si="2622"/>
        <v>0</v>
      </c>
      <c r="Q3503">
        <f t="shared" si="2622"/>
        <v>954</v>
      </c>
      <c r="R3503">
        <f t="shared" si="2622"/>
        <v>4.46</v>
      </c>
      <c r="S3503">
        <f t="shared" si="2622"/>
        <v>20571.55</v>
      </c>
      <c r="T3503">
        <f t="shared" si="2622"/>
        <v>0</v>
      </c>
      <c r="U3503">
        <f>AH3503</f>
        <v>33.119999999999997</v>
      </c>
      <c r="V3503">
        <f>AI3503</f>
        <v>0</v>
      </c>
      <c r="W3503">
        <f>ROUND(AJ3503,2)</f>
        <v>0</v>
      </c>
      <c r="X3503">
        <f>ROUND(AK3503,2)</f>
        <v>14400.08</v>
      </c>
      <c r="Y3503">
        <f>ROUND(AL3503,2)</f>
        <v>2057.16</v>
      </c>
      <c r="AB3503">
        <f>ROUND(SUMIF(AA3499:AA3501,"=35364244",O3499:O3501),2)</f>
        <v>21525.55</v>
      </c>
      <c r="AC3503">
        <f>ROUND(SUMIF(AA3499:AA3501,"=35364244",P3499:P3501),2)</f>
        <v>0</v>
      </c>
      <c r="AD3503">
        <f>ROUND(SUMIF(AA3499:AA3501,"=35364244",Q3499:Q3501),2)</f>
        <v>954</v>
      </c>
      <c r="AE3503">
        <f>ROUND(SUMIF(AA3499:AA3501,"=35364244",R3499:R3501),2)</f>
        <v>4.46</v>
      </c>
      <c r="AF3503">
        <f>ROUND(SUMIF(AA3499:AA3501,"=35364244",S3499:S3501),2)</f>
        <v>20571.55</v>
      </c>
      <c r="AG3503">
        <f>ROUND(SUMIF(AA3499:AA3501,"=35364244",T3499:T3501),2)</f>
        <v>0</v>
      </c>
      <c r="AH3503">
        <f>SUMIF(AA3499:AA3501,"=35364244",U3499:U3501)</f>
        <v>33.119999999999997</v>
      </c>
      <c r="AI3503">
        <f>SUMIF(AA3499:AA3501,"=35364244",V3499:V3501)</f>
        <v>0</v>
      </c>
      <c r="AJ3503">
        <f>ROUND(SUMIF(AA3499:AA3501,"=35364244",W3499:W3501),2)</f>
        <v>0</v>
      </c>
      <c r="AK3503">
        <f>ROUND(SUMIF(AA3499:AA3501,"=35364244",X3499:X3501),2)</f>
        <v>14400.08</v>
      </c>
      <c r="AL3503">
        <f>ROUND(SUMIF(AA3499:AA3501,"=35364244",Y3499:Y3501),2)</f>
        <v>2057.16</v>
      </c>
      <c r="AO3503">
        <f t="shared" ref="AO3503:BD3503" si="2623">ROUND(BX3503,2)</f>
        <v>0</v>
      </c>
      <c r="AP3503">
        <f t="shared" si="2623"/>
        <v>0</v>
      </c>
      <c r="AQ3503">
        <f t="shared" si="2623"/>
        <v>0</v>
      </c>
      <c r="AR3503">
        <f t="shared" si="2623"/>
        <v>37987.61</v>
      </c>
      <c r="AS3503">
        <f t="shared" si="2623"/>
        <v>0</v>
      </c>
      <c r="AT3503">
        <f t="shared" si="2623"/>
        <v>0</v>
      </c>
      <c r="AU3503">
        <f t="shared" si="2623"/>
        <v>37987.61</v>
      </c>
      <c r="AV3503">
        <f t="shared" si="2623"/>
        <v>0</v>
      </c>
      <c r="AW3503">
        <f t="shared" si="2623"/>
        <v>0</v>
      </c>
      <c r="AX3503">
        <f t="shared" si="2623"/>
        <v>0</v>
      </c>
      <c r="AY3503">
        <f t="shared" si="2623"/>
        <v>0</v>
      </c>
      <c r="AZ3503">
        <f t="shared" si="2623"/>
        <v>0</v>
      </c>
      <c r="BA3503">
        <f t="shared" si="2623"/>
        <v>0</v>
      </c>
      <c r="BB3503">
        <f t="shared" si="2623"/>
        <v>0</v>
      </c>
      <c r="BC3503">
        <f t="shared" si="2623"/>
        <v>0</v>
      </c>
      <c r="BD3503">
        <f t="shared" si="2623"/>
        <v>0</v>
      </c>
      <c r="BX3503">
        <f>ROUND(SUMIF(AA3499:AA3501,"=35364244",FQ3499:FQ3501),2)</f>
        <v>0</v>
      </c>
      <c r="BY3503">
        <f>ROUND(SUMIF(AA3499:AA3501,"=35364244",FR3499:FR3501),2)</f>
        <v>0</v>
      </c>
      <c r="BZ3503">
        <f>ROUND(SUMIF(AA3499:AA3501,"=35364244",GL3499:GL3501),2)</f>
        <v>0</v>
      </c>
      <c r="CA3503">
        <f>ROUND(SUMIF(AA3499:AA3501,"=35364244",GM3499:GM3501),2)</f>
        <v>37987.61</v>
      </c>
      <c r="CB3503">
        <f>ROUND(SUMIF(AA3499:AA3501,"=35364244",GN3499:GN3501),2)</f>
        <v>0</v>
      </c>
      <c r="CC3503">
        <f>ROUND(SUMIF(AA3499:AA3501,"=35364244",GO3499:GO3501),2)</f>
        <v>0</v>
      </c>
      <c r="CD3503">
        <f>ROUND(SUMIF(AA3499:AA3501,"=35364244",GP3499:GP3501),2)</f>
        <v>37987.61</v>
      </c>
      <c r="CE3503">
        <f>AC3503-BX3503</f>
        <v>0</v>
      </c>
      <c r="CF3503">
        <f>AC3503-BY3503</f>
        <v>0</v>
      </c>
      <c r="CG3503">
        <f>BX3503-BZ3503</f>
        <v>0</v>
      </c>
      <c r="CH3503">
        <f>AC3503-BX3503-BY3503+BZ3503</f>
        <v>0</v>
      </c>
      <c r="CI3503">
        <f>BY3503-BZ3503</f>
        <v>0</v>
      </c>
      <c r="CJ3503">
        <f>ROUND(SUMIF(AA3499:AA3501,"=35364244",GX3499:GX3501),2)</f>
        <v>0</v>
      </c>
      <c r="CK3503">
        <f>ROUND(SUMIF(AA3499:AA3501,"=35364244",GY3499:GY3501),2)</f>
        <v>0</v>
      </c>
      <c r="CL3503">
        <f>ROUND(SUMIF(AA3499:AA3501,"=35364244",GZ3499:GZ3501),2)</f>
        <v>0</v>
      </c>
      <c r="CM3503">
        <f>ROUND(SUMIF(AA3499:AA3501,"=35364244",HD3499:HD3501),2)</f>
        <v>0</v>
      </c>
      <c r="GX3503">
        <v>0</v>
      </c>
    </row>
    <row r="3505" spans="1:25" x14ac:dyDescent="0.2">
      <c r="A3505">
        <v>50</v>
      </c>
      <c r="B3505">
        <v>0</v>
      </c>
      <c r="C3505">
        <v>0</v>
      </c>
      <c r="D3505">
        <v>1</v>
      </c>
      <c r="E3505">
        <v>201</v>
      </c>
      <c r="F3505">
        <f>ROUND(Source!O3503,O3505)</f>
        <v>21525.55</v>
      </c>
      <c r="G3505" t="s">
        <v>66</v>
      </c>
      <c r="H3505" t="s">
        <v>67</v>
      </c>
      <c r="K3505">
        <v>201</v>
      </c>
      <c r="L3505">
        <v>1</v>
      </c>
      <c r="M3505">
        <v>3</v>
      </c>
      <c r="N3505" t="s">
        <v>3</v>
      </c>
      <c r="O3505">
        <v>2</v>
      </c>
      <c r="W3505">
        <v>21525.55</v>
      </c>
      <c r="X3505">
        <v>1</v>
      </c>
      <c r="Y3505">
        <v>21525.55</v>
      </c>
    </row>
    <row r="3506" spans="1:25" x14ac:dyDescent="0.2">
      <c r="A3506">
        <v>50</v>
      </c>
      <c r="B3506">
        <v>0</v>
      </c>
      <c r="C3506">
        <v>0</v>
      </c>
      <c r="D3506">
        <v>1</v>
      </c>
      <c r="E3506">
        <v>202</v>
      </c>
      <c r="F3506">
        <f>ROUND(Source!P3503,O3506)</f>
        <v>0</v>
      </c>
      <c r="G3506" t="s">
        <v>68</v>
      </c>
      <c r="H3506" t="s">
        <v>69</v>
      </c>
      <c r="K3506">
        <v>202</v>
      </c>
      <c r="L3506">
        <v>2</v>
      </c>
      <c r="M3506">
        <v>3</v>
      </c>
      <c r="N3506" t="s">
        <v>3</v>
      </c>
      <c r="O3506">
        <v>2</v>
      </c>
      <c r="W3506">
        <v>0</v>
      </c>
      <c r="X3506">
        <v>1</v>
      </c>
      <c r="Y3506">
        <v>0</v>
      </c>
    </row>
    <row r="3507" spans="1:25" x14ac:dyDescent="0.2">
      <c r="A3507">
        <v>50</v>
      </c>
      <c r="B3507">
        <v>0</v>
      </c>
      <c r="C3507">
        <v>0</v>
      </c>
      <c r="D3507">
        <v>1</v>
      </c>
      <c r="E3507">
        <v>222</v>
      </c>
      <c r="F3507">
        <f>ROUND(Source!AO3503,O3507)</f>
        <v>0</v>
      </c>
      <c r="G3507" t="s">
        <v>70</v>
      </c>
      <c r="H3507" t="s">
        <v>71</v>
      </c>
      <c r="K3507">
        <v>222</v>
      </c>
      <c r="L3507">
        <v>3</v>
      </c>
      <c r="M3507">
        <v>3</v>
      </c>
      <c r="N3507" t="s">
        <v>3</v>
      </c>
      <c r="O3507">
        <v>2</v>
      </c>
      <c r="W3507">
        <v>0</v>
      </c>
      <c r="X3507">
        <v>1</v>
      </c>
      <c r="Y3507">
        <v>0</v>
      </c>
    </row>
    <row r="3508" spans="1:25" x14ac:dyDescent="0.2">
      <c r="A3508">
        <v>50</v>
      </c>
      <c r="B3508">
        <v>0</v>
      </c>
      <c r="C3508">
        <v>0</v>
      </c>
      <c r="D3508">
        <v>1</v>
      </c>
      <c r="E3508">
        <v>225</v>
      </c>
      <c r="F3508">
        <f>ROUND(Source!AV3503,O3508)</f>
        <v>0</v>
      </c>
      <c r="G3508" t="s">
        <v>72</v>
      </c>
      <c r="H3508" t="s">
        <v>73</v>
      </c>
      <c r="K3508">
        <v>225</v>
      </c>
      <c r="L3508">
        <v>4</v>
      </c>
      <c r="M3508">
        <v>3</v>
      </c>
      <c r="N3508" t="s">
        <v>3</v>
      </c>
      <c r="O3508">
        <v>2</v>
      </c>
      <c r="W3508">
        <v>0</v>
      </c>
      <c r="X3508">
        <v>1</v>
      </c>
      <c r="Y3508">
        <v>0</v>
      </c>
    </row>
    <row r="3509" spans="1:25" x14ac:dyDescent="0.2">
      <c r="A3509">
        <v>50</v>
      </c>
      <c r="B3509">
        <v>0</v>
      </c>
      <c r="C3509">
        <v>0</v>
      </c>
      <c r="D3509">
        <v>1</v>
      </c>
      <c r="E3509">
        <v>226</v>
      </c>
      <c r="F3509">
        <f>ROUND(Source!AW3503,O3509)</f>
        <v>0</v>
      </c>
      <c r="G3509" t="s">
        <v>74</v>
      </c>
      <c r="H3509" t="s">
        <v>75</v>
      </c>
      <c r="K3509">
        <v>226</v>
      </c>
      <c r="L3509">
        <v>5</v>
      </c>
      <c r="M3509">
        <v>3</v>
      </c>
      <c r="N3509" t="s">
        <v>3</v>
      </c>
      <c r="O3509">
        <v>2</v>
      </c>
      <c r="W3509">
        <v>0</v>
      </c>
      <c r="X3509">
        <v>1</v>
      </c>
      <c r="Y3509">
        <v>0</v>
      </c>
    </row>
    <row r="3510" spans="1:25" x14ac:dyDescent="0.2">
      <c r="A3510">
        <v>50</v>
      </c>
      <c r="B3510">
        <v>0</v>
      </c>
      <c r="C3510">
        <v>0</v>
      </c>
      <c r="D3510">
        <v>1</v>
      </c>
      <c r="E3510">
        <v>227</v>
      </c>
      <c r="F3510">
        <f>ROUND(Source!AX3503,O3510)</f>
        <v>0</v>
      </c>
      <c r="G3510" t="s">
        <v>76</v>
      </c>
      <c r="H3510" t="s">
        <v>77</v>
      </c>
      <c r="K3510">
        <v>227</v>
      </c>
      <c r="L3510">
        <v>6</v>
      </c>
      <c r="M3510">
        <v>3</v>
      </c>
      <c r="N3510" t="s">
        <v>3</v>
      </c>
      <c r="O3510">
        <v>2</v>
      </c>
      <c r="W3510">
        <v>0</v>
      </c>
      <c r="X3510">
        <v>1</v>
      </c>
      <c r="Y3510">
        <v>0</v>
      </c>
    </row>
    <row r="3511" spans="1:25" x14ac:dyDescent="0.2">
      <c r="A3511">
        <v>50</v>
      </c>
      <c r="B3511">
        <v>0</v>
      </c>
      <c r="C3511">
        <v>0</v>
      </c>
      <c r="D3511">
        <v>1</v>
      </c>
      <c r="E3511">
        <v>228</v>
      </c>
      <c r="F3511">
        <f>ROUND(Source!AY3503,O3511)</f>
        <v>0</v>
      </c>
      <c r="G3511" t="s">
        <v>78</v>
      </c>
      <c r="H3511" t="s">
        <v>79</v>
      </c>
      <c r="K3511">
        <v>228</v>
      </c>
      <c r="L3511">
        <v>7</v>
      </c>
      <c r="M3511">
        <v>3</v>
      </c>
      <c r="N3511" t="s">
        <v>3</v>
      </c>
      <c r="O3511">
        <v>2</v>
      </c>
      <c r="W3511">
        <v>0</v>
      </c>
      <c r="X3511">
        <v>1</v>
      </c>
      <c r="Y3511">
        <v>0</v>
      </c>
    </row>
    <row r="3512" spans="1:25" x14ac:dyDescent="0.2">
      <c r="A3512">
        <v>50</v>
      </c>
      <c r="B3512">
        <v>0</v>
      </c>
      <c r="C3512">
        <v>0</v>
      </c>
      <c r="D3512">
        <v>1</v>
      </c>
      <c r="E3512">
        <v>216</v>
      </c>
      <c r="F3512">
        <f>ROUND(Source!AP3503,O3512)</f>
        <v>0</v>
      </c>
      <c r="G3512" t="s">
        <v>80</v>
      </c>
      <c r="H3512" t="s">
        <v>81</v>
      </c>
      <c r="K3512">
        <v>216</v>
      </c>
      <c r="L3512">
        <v>8</v>
      </c>
      <c r="M3512">
        <v>3</v>
      </c>
      <c r="N3512" t="s">
        <v>3</v>
      </c>
      <c r="O3512">
        <v>2</v>
      </c>
      <c r="W3512">
        <v>0</v>
      </c>
      <c r="X3512">
        <v>1</v>
      </c>
      <c r="Y3512">
        <v>0</v>
      </c>
    </row>
    <row r="3513" spans="1:25" x14ac:dyDescent="0.2">
      <c r="A3513">
        <v>50</v>
      </c>
      <c r="B3513">
        <v>0</v>
      </c>
      <c r="C3513">
        <v>0</v>
      </c>
      <c r="D3513">
        <v>1</v>
      </c>
      <c r="E3513">
        <v>223</v>
      </c>
      <c r="F3513">
        <f>ROUND(Source!AQ3503,O3513)</f>
        <v>0</v>
      </c>
      <c r="G3513" t="s">
        <v>82</v>
      </c>
      <c r="H3513" t="s">
        <v>83</v>
      </c>
      <c r="K3513">
        <v>223</v>
      </c>
      <c r="L3513">
        <v>9</v>
      </c>
      <c r="M3513">
        <v>3</v>
      </c>
      <c r="N3513" t="s">
        <v>3</v>
      </c>
      <c r="O3513">
        <v>2</v>
      </c>
      <c r="W3513">
        <v>0</v>
      </c>
      <c r="X3513">
        <v>1</v>
      </c>
      <c r="Y3513">
        <v>0</v>
      </c>
    </row>
    <row r="3514" spans="1:25" x14ac:dyDescent="0.2">
      <c r="A3514">
        <v>50</v>
      </c>
      <c r="B3514">
        <v>0</v>
      </c>
      <c r="C3514">
        <v>0</v>
      </c>
      <c r="D3514">
        <v>1</v>
      </c>
      <c r="E3514">
        <v>229</v>
      </c>
      <c r="F3514">
        <f>ROUND(Source!AZ3503,O3514)</f>
        <v>0</v>
      </c>
      <c r="G3514" t="s">
        <v>84</v>
      </c>
      <c r="H3514" t="s">
        <v>85</v>
      </c>
      <c r="K3514">
        <v>229</v>
      </c>
      <c r="L3514">
        <v>10</v>
      </c>
      <c r="M3514">
        <v>3</v>
      </c>
      <c r="N3514" t="s">
        <v>3</v>
      </c>
      <c r="O3514">
        <v>2</v>
      </c>
      <c r="W3514">
        <v>0</v>
      </c>
      <c r="X3514">
        <v>1</v>
      </c>
      <c r="Y3514">
        <v>0</v>
      </c>
    </row>
    <row r="3515" spans="1:25" x14ac:dyDescent="0.2">
      <c r="A3515">
        <v>50</v>
      </c>
      <c r="B3515">
        <v>0</v>
      </c>
      <c r="C3515">
        <v>0</v>
      </c>
      <c r="D3515">
        <v>1</v>
      </c>
      <c r="E3515">
        <v>203</v>
      </c>
      <c r="F3515">
        <f>ROUND(Source!Q3503,O3515)</f>
        <v>954</v>
      </c>
      <c r="G3515" t="s">
        <v>86</v>
      </c>
      <c r="H3515" t="s">
        <v>87</v>
      </c>
      <c r="K3515">
        <v>203</v>
      </c>
      <c r="L3515">
        <v>11</v>
      </c>
      <c r="M3515">
        <v>3</v>
      </c>
      <c r="N3515" t="s">
        <v>3</v>
      </c>
      <c r="O3515">
        <v>2</v>
      </c>
      <c r="W3515">
        <v>954</v>
      </c>
      <c r="X3515">
        <v>1</v>
      </c>
      <c r="Y3515">
        <v>954</v>
      </c>
    </row>
    <row r="3516" spans="1:25" x14ac:dyDescent="0.2">
      <c r="A3516">
        <v>50</v>
      </c>
      <c r="B3516">
        <v>0</v>
      </c>
      <c r="C3516">
        <v>0</v>
      </c>
      <c r="D3516">
        <v>1</v>
      </c>
      <c r="E3516">
        <v>231</v>
      </c>
      <c r="F3516">
        <f>ROUND(Source!BB3503,O3516)</f>
        <v>0</v>
      </c>
      <c r="G3516" t="s">
        <v>88</v>
      </c>
      <c r="H3516" t="s">
        <v>89</v>
      </c>
      <c r="K3516">
        <v>231</v>
      </c>
      <c r="L3516">
        <v>12</v>
      </c>
      <c r="M3516">
        <v>3</v>
      </c>
      <c r="N3516" t="s">
        <v>3</v>
      </c>
      <c r="O3516">
        <v>2</v>
      </c>
      <c r="W3516">
        <v>0</v>
      </c>
      <c r="X3516">
        <v>1</v>
      </c>
      <c r="Y3516">
        <v>0</v>
      </c>
    </row>
    <row r="3517" spans="1:25" x14ac:dyDescent="0.2">
      <c r="A3517">
        <v>50</v>
      </c>
      <c r="B3517">
        <v>0</v>
      </c>
      <c r="C3517">
        <v>0</v>
      </c>
      <c r="D3517">
        <v>1</v>
      </c>
      <c r="E3517">
        <v>204</v>
      </c>
      <c r="F3517">
        <f>ROUND(Source!R3503,O3517)</f>
        <v>4.46</v>
      </c>
      <c r="G3517" t="s">
        <v>90</v>
      </c>
      <c r="H3517" t="s">
        <v>91</v>
      </c>
      <c r="K3517">
        <v>204</v>
      </c>
      <c r="L3517">
        <v>13</v>
      </c>
      <c r="M3517">
        <v>3</v>
      </c>
      <c r="N3517" t="s">
        <v>3</v>
      </c>
      <c r="O3517">
        <v>2</v>
      </c>
      <c r="W3517">
        <v>4.46</v>
      </c>
      <c r="X3517">
        <v>1</v>
      </c>
      <c r="Y3517">
        <v>4.46</v>
      </c>
    </row>
    <row r="3518" spans="1:25" x14ac:dyDescent="0.2">
      <c r="A3518">
        <v>50</v>
      </c>
      <c r="B3518">
        <v>0</v>
      </c>
      <c r="C3518">
        <v>0</v>
      </c>
      <c r="D3518">
        <v>1</v>
      </c>
      <c r="E3518">
        <v>205</v>
      </c>
      <c r="F3518">
        <f>ROUND(Source!S3503,O3518)</f>
        <v>20571.55</v>
      </c>
      <c r="G3518" t="s">
        <v>92</v>
      </c>
      <c r="H3518" t="s">
        <v>93</v>
      </c>
      <c r="K3518">
        <v>205</v>
      </c>
      <c r="L3518">
        <v>14</v>
      </c>
      <c r="M3518">
        <v>3</v>
      </c>
      <c r="N3518" t="s">
        <v>3</v>
      </c>
      <c r="O3518">
        <v>2</v>
      </c>
      <c r="W3518">
        <v>20571.55</v>
      </c>
      <c r="X3518">
        <v>1</v>
      </c>
      <c r="Y3518">
        <v>20571.55</v>
      </c>
    </row>
    <row r="3519" spans="1:25" x14ac:dyDescent="0.2">
      <c r="A3519">
        <v>50</v>
      </c>
      <c r="B3519">
        <v>0</v>
      </c>
      <c r="C3519">
        <v>0</v>
      </c>
      <c r="D3519">
        <v>1</v>
      </c>
      <c r="E3519">
        <v>232</v>
      </c>
      <c r="F3519">
        <f>ROUND(Source!BC3503,O3519)</f>
        <v>0</v>
      </c>
      <c r="G3519" t="s">
        <v>94</v>
      </c>
      <c r="H3519" t="s">
        <v>95</v>
      </c>
      <c r="K3519">
        <v>232</v>
      </c>
      <c r="L3519">
        <v>15</v>
      </c>
      <c r="M3519">
        <v>3</v>
      </c>
      <c r="N3519" t="s">
        <v>3</v>
      </c>
      <c r="O3519">
        <v>2</v>
      </c>
      <c r="W3519">
        <v>0</v>
      </c>
      <c r="X3519">
        <v>1</v>
      </c>
      <c r="Y3519">
        <v>0</v>
      </c>
    </row>
    <row r="3520" spans="1:25" x14ac:dyDescent="0.2">
      <c r="A3520">
        <v>50</v>
      </c>
      <c r="B3520">
        <v>0</v>
      </c>
      <c r="C3520">
        <v>0</v>
      </c>
      <c r="D3520">
        <v>1</v>
      </c>
      <c r="E3520">
        <v>214</v>
      </c>
      <c r="F3520">
        <f>ROUND(Source!AS3503,O3520)</f>
        <v>0</v>
      </c>
      <c r="G3520" t="s">
        <v>96</v>
      </c>
      <c r="H3520" t="s">
        <v>97</v>
      </c>
      <c r="K3520">
        <v>214</v>
      </c>
      <c r="L3520">
        <v>16</v>
      </c>
      <c r="M3520">
        <v>3</v>
      </c>
      <c r="N3520" t="s">
        <v>3</v>
      </c>
      <c r="O3520">
        <v>2</v>
      </c>
      <c r="W3520">
        <v>0</v>
      </c>
      <c r="X3520">
        <v>1</v>
      </c>
      <c r="Y3520">
        <v>0</v>
      </c>
    </row>
    <row r="3521" spans="1:206" x14ac:dyDescent="0.2">
      <c r="A3521">
        <v>50</v>
      </c>
      <c r="B3521">
        <v>0</v>
      </c>
      <c r="C3521">
        <v>0</v>
      </c>
      <c r="D3521">
        <v>1</v>
      </c>
      <c r="E3521">
        <v>215</v>
      </c>
      <c r="F3521">
        <f>ROUND(Source!AT3503,O3521)</f>
        <v>0</v>
      </c>
      <c r="G3521" t="s">
        <v>98</v>
      </c>
      <c r="H3521" t="s">
        <v>99</v>
      </c>
      <c r="K3521">
        <v>215</v>
      </c>
      <c r="L3521">
        <v>17</v>
      </c>
      <c r="M3521">
        <v>3</v>
      </c>
      <c r="N3521" t="s">
        <v>3</v>
      </c>
      <c r="O3521">
        <v>2</v>
      </c>
      <c r="W3521">
        <v>0</v>
      </c>
      <c r="X3521">
        <v>1</v>
      </c>
      <c r="Y3521">
        <v>0</v>
      </c>
    </row>
    <row r="3522" spans="1:206" x14ac:dyDescent="0.2">
      <c r="A3522">
        <v>50</v>
      </c>
      <c r="B3522">
        <v>0</v>
      </c>
      <c r="C3522">
        <v>0</v>
      </c>
      <c r="D3522">
        <v>1</v>
      </c>
      <c r="E3522">
        <v>217</v>
      </c>
      <c r="F3522">
        <f>ROUND(Source!AU3503,O3522)</f>
        <v>37987.61</v>
      </c>
      <c r="G3522" t="s">
        <v>100</v>
      </c>
      <c r="H3522" t="s">
        <v>101</v>
      </c>
      <c r="K3522">
        <v>217</v>
      </c>
      <c r="L3522">
        <v>18</v>
      </c>
      <c r="M3522">
        <v>3</v>
      </c>
      <c r="N3522" t="s">
        <v>3</v>
      </c>
      <c r="O3522">
        <v>2</v>
      </c>
      <c r="W3522">
        <v>37987.61</v>
      </c>
      <c r="X3522">
        <v>1</v>
      </c>
      <c r="Y3522">
        <v>37987.61</v>
      </c>
    </row>
    <row r="3523" spans="1:206" x14ac:dyDescent="0.2">
      <c r="A3523">
        <v>50</v>
      </c>
      <c r="B3523">
        <v>0</v>
      </c>
      <c r="C3523">
        <v>0</v>
      </c>
      <c r="D3523">
        <v>1</v>
      </c>
      <c r="E3523">
        <v>230</v>
      </c>
      <c r="F3523">
        <f>ROUND(Source!BA3503,O3523)</f>
        <v>0</v>
      </c>
      <c r="G3523" t="s">
        <v>102</v>
      </c>
      <c r="H3523" t="s">
        <v>103</v>
      </c>
      <c r="K3523">
        <v>230</v>
      </c>
      <c r="L3523">
        <v>19</v>
      </c>
      <c r="M3523">
        <v>3</v>
      </c>
      <c r="N3523" t="s">
        <v>3</v>
      </c>
      <c r="O3523">
        <v>2</v>
      </c>
      <c r="W3523">
        <v>0</v>
      </c>
      <c r="X3523">
        <v>1</v>
      </c>
      <c r="Y3523">
        <v>0</v>
      </c>
    </row>
    <row r="3524" spans="1:206" x14ac:dyDescent="0.2">
      <c r="A3524">
        <v>50</v>
      </c>
      <c r="B3524">
        <v>0</v>
      </c>
      <c r="C3524">
        <v>0</v>
      </c>
      <c r="D3524">
        <v>1</v>
      </c>
      <c r="E3524">
        <v>206</v>
      </c>
      <c r="F3524">
        <f>ROUND(Source!T3503,O3524)</f>
        <v>0</v>
      </c>
      <c r="G3524" t="s">
        <v>104</v>
      </c>
      <c r="H3524" t="s">
        <v>105</v>
      </c>
      <c r="K3524">
        <v>206</v>
      </c>
      <c r="L3524">
        <v>20</v>
      </c>
      <c r="M3524">
        <v>3</v>
      </c>
      <c r="N3524" t="s">
        <v>3</v>
      </c>
      <c r="O3524">
        <v>2</v>
      </c>
      <c r="W3524">
        <v>0</v>
      </c>
      <c r="X3524">
        <v>1</v>
      </c>
      <c r="Y3524">
        <v>0</v>
      </c>
    </row>
    <row r="3525" spans="1:206" x14ac:dyDescent="0.2">
      <c r="A3525">
        <v>50</v>
      </c>
      <c r="B3525">
        <v>0</v>
      </c>
      <c r="C3525">
        <v>0</v>
      </c>
      <c r="D3525">
        <v>1</v>
      </c>
      <c r="E3525">
        <v>207</v>
      </c>
      <c r="F3525">
        <f>Source!U3503</f>
        <v>33.119999999999997</v>
      </c>
      <c r="G3525" t="s">
        <v>106</v>
      </c>
      <c r="H3525" t="s">
        <v>107</v>
      </c>
      <c r="K3525">
        <v>207</v>
      </c>
      <c r="L3525">
        <v>21</v>
      </c>
      <c r="M3525">
        <v>3</v>
      </c>
      <c r="N3525" t="s">
        <v>3</v>
      </c>
      <c r="O3525">
        <v>-1</v>
      </c>
      <c r="W3525">
        <v>33.120000000000005</v>
      </c>
      <c r="X3525">
        <v>1</v>
      </c>
      <c r="Y3525">
        <v>33.120000000000005</v>
      </c>
    </row>
    <row r="3526" spans="1:206" x14ac:dyDescent="0.2">
      <c r="A3526">
        <v>50</v>
      </c>
      <c r="B3526">
        <v>0</v>
      </c>
      <c r="C3526">
        <v>0</v>
      </c>
      <c r="D3526">
        <v>1</v>
      </c>
      <c r="E3526">
        <v>208</v>
      </c>
      <c r="F3526">
        <f>Source!V3503</f>
        <v>0</v>
      </c>
      <c r="G3526" t="s">
        <v>108</v>
      </c>
      <c r="H3526" t="s">
        <v>109</v>
      </c>
      <c r="K3526">
        <v>208</v>
      </c>
      <c r="L3526">
        <v>22</v>
      </c>
      <c r="M3526">
        <v>3</v>
      </c>
      <c r="N3526" t="s">
        <v>3</v>
      </c>
      <c r="O3526">
        <v>-1</v>
      </c>
      <c r="W3526">
        <v>0</v>
      </c>
      <c r="X3526">
        <v>1</v>
      </c>
      <c r="Y3526">
        <v>0</v>
      </c>
    </row>
    <row r="3527" spans="1:206" x14ac:dyDescent="0.2">
      <c r="A3527">
        <v>50</v>
      </c>
      <c r="B3527">
        <v>0</v>
      </c>
      <c r="C3527">
        <v>0</v>
      </c>
      <c r="D3527">
        <v>1</v>
      </c>
      <c r="E3527">
        <v>209</v>
      </c>
      <c r="F3527">
        <f>ROUND(Source!W3503,O3527)</f>
        <v>0</v>
      </c>
      <c r="G3527" t="s">
        <v>110</v>
      </c>
      <c r="H3527" t="s">
        <v>111</v>
      </c>
      <c r="K3527">
        <v>209</v>
      </c>
      <c r="L3527">
        <v>23</v>
      </c>
      <c r="M3527">
        <v>3</v>
      </c>
      <c r="N3527" t="s">
        <v>3</v>
      </c>
      <c r="O3527">
        <v>2</v>
      </c>
      <c r="W3527">
        <v>0</v>
      </c>
      <c r="X3527">
        <v>1</v>
      </c>
      <c r="Y3527">
        <v>0</v>
      </c>
    </row>
    <row r="3528" spans="1:206" x14ac:dyDescent="0.2">
      <c r="A3528">
        <v>50</v>
      </c>
      <c r="B3528">
        <v>0</v>
      </c>
      <c r="C3528">
        <v>0</v>
      </c>
      <c r="D3528">
        <v>1</v>
      </c>
      <c r="E3528">
        <v>233</v>
      </c>
      <c r="F3528">
        <f>ROUND(Source!BD3503,O3528)</f>
        <v>0</v>
      </c>
      <c r="G3528" t="s">
        <v>112</v>
      </c>
      <c r="H3528" t="s">
        <v>113</v>
      </c>
      <c r="K3528">
        <v>233</v>
      </c>
      <c r="L3528">
        <v>24</v>
      </c>
      <c r="M3528">
        <v>3</v>
      </c>
      <c r="N3528" t="s">
        <v>3</v>
      </c>
      <c r="O3528">
        <v>2</v>
      </c>
      <c r="W3528">
        <v>0</v>
      </c>
      <c r="X3528">
        <v>1</v>
      </c>
      <c r="Y3528">
        <v>0</v>
      </c>
    </row>
    <row r="3529" spans="1:206" x14ac:dyDescent="0.2">
      <c r="A3529">
        <v>50</v>
      </c>
      <c r="B3529">
        <v>0</v>
      </c>
      <c r="C3529">
        <v>0</v>
      </c>
      <c r="D3529">
        <v>1</v>
      </c>
      <c r="E3529">
        <v>210</v>
      </c>
      <c r="F3529">
        <f>ROUND(Source!X3503,O3529)</f>
        <v>14400.08</v>
      </c>
      <c r="G3529" t="s">
        <v>114</v>
      </c>
      <c r="H3529" t="s">
        <v>115</v>
      </c>
      <c r="K3529">
        <v>210</v>
      </c>
      <c r="L3529">
        <v>25</v>
      </c>
      <c r="M3529">
        <v>3</v>
      </c>
      <c r="N3529" t="s">
        <v>3</v>
      </c>
      <c r="O3529">
        <v>2</v>
      </c>
      <c r="W3529">
        <v>14400.08</v>
      </c>
      <c r="X3529">
        <v>1</v>
      </c>
      <c r="Y3529">
        <v>14400.08</v>
      </c>
    </row>
    <row r="3530" spans="1:206" x14ac:dyDescent="0.2">
      <c r="A3530">
        <v>50</v>
      </c>
      <c r="B3530">
        <v>0</v>
      </c>
      <c r="C3530">
        <v>0</v>
      </c>
      <c r="D3530">
        <v>1</v>
      </c>
      <c r="E3530">
        <v>211</v>
      </c>
      <c r="F3530">
        <f>ROUND(Source!Y3503,O3530)</f>
        <v>2057.16</v>
      </c>
      <c r="G3530" t="s">
        <v>116</v>
      </c>
      <c r="H3530" t="s">
        <v>117</v>
      </c>
      <c r="K3530">
        <v>211</v>
      </c>
      <c r="L3530">
        <v>26</v>
      </c>
      <c r="M3530">
        <v>3</v>
      </c>
      <c r="N3530" t="s">
        <v>3</v>
      </c>
      <c r="O3530">
        <v>2</v>
      </c>
      <c r="W3530">
        <v>2057.16</v>
      </c>
      <c r="X3530">
        <v>1</v>
      </c>
      <c r="Y3530">
        <v>2057.16</v>
      </c>
    </row>
    <row r="3531" spans="1:206" x14ac:dyDescent="0.2">
      <c r="A3531">
        <v>50</v>
      </c>
      <c r="B3531">
        <v>0</v>
      </c>
      <c r="C3531">
        <v>0</v>
      </c>
      <c r="D3531">
        <v>1</v>
      </c>
      <c r="E3531">
        <v>224</v>
      </c>
      <c r="F3531">
        <f>ROUND(Source!AR3503,O3531)</f>
        <v>37987.61</v>
      </c>
      <c r="G3531" t="s">
        <v>118</v>
      </c>
      <c r="H3531" t="s">
        <v>119</v>
      </c>
      <c r="K3531">
        <v>224</v>
      </c>
      <c r="L3531">
        <v>27</v>
      </c>
      <c r="M3531">
        <v>3</v>
      </c>
      <c r="N3531" t="s">
        <v>3</v>
      </c>
      <c r="O3531">
        <v>2</v>
      </c>
      <c r="W3531">
        <v>37987.61</v>
      </c>
      <c r="X3531">
        <v>1</v>
      </c>
      <c r="Y3531">
        <v>37987.61</v>
      </c>
    </row>
    <row r="3533" spans="1:206" x14ac:dyDescent="0.2">
      <c r="A3533">
        <v>4</v>
      </c>
      <c r="B3533">
        <v>1</v>
      </c>
      <c r="D3533">
        <f>ROW(A3541)</f>
        <v>3541</v>
      </c>
      <c r="F3533" t="s">
        <v>13</v>
      </c>
      <c r="G3533" t="s">
        <v>780</v>
      </c>
      <c r="H3533" t="s">
        <v>3</v>
      </c>
      <c r="I3533">
        <v>0</v>
      </c>
      <c r="K3533">
        <v>0</v>
      </c>
      <c r="M3533" t="s">
        <v>3</v>
      </c>
      <c r="S3533">
        <v>0</v>
      </c>
      <c r="U3533" t="s">
        <v>3</v>
      </c>
      <c r="V3533">
        <v>0</v>
      </c>
      <c r="AB3533" t="s">
        <v>3</v>
      </c>
      <c r="AC3533" t="s">
        <v>3</v>
      </c>
      <c r="AD3533" t="s">
        <v>3</v>
      </c>
      <c r="AE3533" t="s">
        <v>3</v>
      </c>
      <c r="AF3533" t="s">
        <v>3</v>
      </c>
      <c r="AG3533" t="s">
        <v>3</v>
      </c>
      <c r="AP3533" t="s">
        <v>3</v>
      </c>
      <c r="AQ3533" t="s">
        <v>3</v>
      </c>
      <c r="AR3533" t="s">
        <v>3</v>
      </c>
      <c r="AZ3533" t="s">
        <v>3</v>
      </c>
      <c r="BB3533" t="s">
        <v>3</v>
      </c>
      <c r="BC3533" t="s">
        <v>3</v>
      </c>
      <c r="BD3533" t="s">
        <v>3</v>
      </c>
      <c r="BE3533" t="s">
        <v>3</v>
      </c>
      <c r="BF3533" t="s">
        <v>3</v>
      </c>
      <c r="BG3533" t="s">
        <v>3</v>
      </c>
      <c r="BH3533" t="s">
        <v>3</v>
      </c>
      <c r="BI3533" t="s">
        <v>3</v>
      </c>
      <c r="BJ3533" t="s">
        <v>3</v>
      </c>
      <c r="BK3533" t="s">
        <v>3</v>
      </c>
      <c r="BL3533" t="s">
        <v>3</v>
      </c>
      <c r="BM3533" t="s">
        <v>3</v>
      </c>
      <c r="BN3533" t="s">
        <v>3</v>
      </c>
      <c r="BO3533" t="s">
        <v>3</v>
      </c>
      <c r="BP3533" t="s">
        <v>3</v>
      </c>
      <c r="BX3533">
        <v>0</v>
      </c>
      <c r="CJ3533">
        <v>0</v>
      </c>
    </row>
    <row r="3535" spans="1:206" x14ac:dyDescent="0.2">
      <c r="A3535">
        <v>52</v>
      </c>
      <c r="B3535">
        <f t="shared" ref="B3535:G3535" si="2624">B3541</f>
        <v>1</v>
      </c>
      <c r="C3535">
        <f t="shared" si="2624"/>
        <v>4</v>
      </c>
      <c r="D3535">
        <f t="shared" si="2624"/>
        <v>3533</v>
      </c>
      <c r="E3535">
        <f t="shared" si="2624"/>
        <v>0</v>
      </c>
      <c r="F3535" t="str">
        <f t="shared" si="2624"/>
        <v>Новый раздел</v>
      </c>
      <c r="G3535" t="str">
        <f t="shared" si="2624"/>
        <v>Электрощит РЩ 3.1</v>
      </c>
      <c r="O3535">
        <f t="shared" ref="O3535:AT3535" si="2625">O3541</f>
        <v>19731.759999999998</v>
      </c>
      <c r="P3535">
        <f t="shared" si="2625"/>
        <v>0</v>
      </c>
      <c r="Q3535">
        <f t="shared" si="2625"/>
        <v>874.5</v>
      </c>
      <c r="R3535">
        <f t="shared" si="2625"/>
        <v>4.09</v>
      </c>
      <c r="S3535">
        <f t="shared" si="2625"/>
        <v>18857.259999999998</v>
      </c>
      <c r="T3535">
        <f t="shared" si="2625"/>
        <v>0</v>
      </c>
      <c r="U3535">
        <f t="shared" si="2625"/>
        <v>30.359999999999996</v>
      </c>
      <c r="V3535">
        <f t="shared" si="2625"/>
        <v>0</v>
      </c>
      <c r="W3535">
        <f t="shared" si="2625"/>
        <v>0</v>
      </c>
      <c r="X3535">
        <f t="shared" si="2625"/>
        <v>13200.09</v>
      </c>
      <c r="Y3535">
        <f t="shared" si="2625"/>
        <v>1885.73</v>
      </c>
      <c r="Z3535">
        <f t="shared" si="2625"/>
        <v>0</v>
      </c>
      <c r="AA3535">
        <f t="shared" si="2625"/>
        <v>0</v>
      </c>
      <c r="AB3535">
        <f t="shared" si="2625"/>
        <v>19731.759999999998</v>
      </c>
      <c r="AC3535">
        <f t="shared" si="2625"/>
        <v>0</v>
      </c>
      <c r="AD3535">
        <f t="shared" si="2625"/>
        <v>874.5</v>
      </c>
      <c r="AE3535">
        <f t="shared" si="2625"/>
        <v>4.09</v>
      </c>
      <c r="AF3535">
        <f t="shared" si="2625"/>
        <v>18857.259999999998</v>
      </c>
      <c r="AG3535">
        <f t="shared" si="2625"/>
        <v>0</v>
      </c>
      <c r="AH3535">
        <f t="shared" si="2625"/>
        <v>30.359999999999996</v>
      </c>
      <c r="AI3535">
        <f t="shared" si="2625"/>
        <v>0</v>
      </c>
      <c r="AJ3535">
        <f t="shared" si="2625"/>
        <v>0</v>
      </c>
      <c r="AK3535">
        <f t="shared" si="2625"/>
        <v>13200.09</v>
      </c>
      <c r="AL3535">
        <f t="shared" si="2625"/>
        <v>1885.73</v>
      </c>
      <c r="AM3535">
        <f t="shared" si="2625"/>
        <v>0</v>
      </c>
      <c r="AN3535">
        <f t="shared" si="2625"/>
        <v>0</v>
      </c>
      <c r="AO3535">
        <f t="shared" si="2625"/>
        <v>0</v>
      </c>
      <c r="AP3535">
        <f t="shared" si="2625"/>
        <v>0</v>
      </c>
      <c r="AQ3535">
        <f t="shared" si="2625"/>
        <v>0</v>
      </c>
      <c r="AR3535">
        <f t="shared" si="2625"/>
        <v>34821.99</v>
      </c>
      <c r="AS3535">
        <f t="shared" si="2625"/>
        <v>0</v>
      </c>
      <c r="AT3535">
        <f t="shared" si="2625"/>
        <v>0</v>
      </c>
      <c r="AU3535">
        <f t="shared" ref="AU3535:BZ3535" si="2626">AU3541</f>
        <v>34821.99</v>
      </c>
      <c r="AV3535">
        <f t="shared" si="2626"/>
        <v>0</v>
      </c>
      <c r="AW3535">
        <f t="shared" si="2626"/>
        <v>0</v>
      </c>
      <c r="AX3535">
        <f t="shared" si="2626"/>
        <v>0</v>
      </c>
      <c r="AY3535">
        <f t="shared" si="2626"/>
        <v>0</v>
      </c>
      <c r="AZ3535">
        <f t="shared" si="2626"/>
        <v>0</v>
      </c>
      <c r="BA3535">
        <f t="shared" si="2626"/>
        <v>0</v>
      </c>
      <c r="BB3535">
        <f t="shared" si="2626"/>
        <v>0</v>
      </c>
      <c r="BC3535">
        <f t="shared" si="2626"/>
        <v>0</v>
      </c>
      <c r="BD3535">
        <f t="shared" si="2626"/>
        <v>0</v>
      </c>
      <c r="BE3535">
        <f t="shared" si="2626"/>
        <v>0</v>
      </c>
      <c r="BF3535">
        <f t="shared" si="2626"/>
        <v>0</v>
      </c>
      <c r="BG3535">
        <f t="shared" si="2626"/>
        <v>0</v>
      </c>
      <c r="BH3535">
        <f t="shared" si="2626"/>
        <v>0</v>
      </c>
      <c r="BI3535">
        <f t="shared" si="2626"/>
        <v>0</v>
      </c>
      <c r="BJ3535">
        <f t="shared" si="2626"/>
        <v>0</v>
      </c>
      <c r="BK3535">
        <f t="shared" si="2626"/>
        <v>0</v>
      </c>
      <c r="BL3535">
        <f t="shared" si="2626"/>
        <v>0</v>
      </c>
      <c r="BM3535">
        <f t="shared" si="2626"/>
        <v>0</v>
      </c>
      <c r="BN3535">
        <f t="shared" si="2626"/>
        <v>0</v>
      </c>
      <c r="BO3535">
        <f t="shared" si="2626"/>
        <v>0</v>
      </c>
      <c r="BP3535">
        <f t="shared" si="2626"/>
        <v>0</v>
      </c>
      <c r="BQ3535">
        <f t="shared" si="2626"/>
        <v>0</v>
      </c>
      <c r="BR3535">
        <f t="shared" si="2626"/>
        <v>0</v>
      </c>
      <c r="BS3535">
        <f t="shared" si="2626"/>
        <v>0</v>
      </c>
      <c r="BT3535">
        <f t="shared" si="2626"/>
        <v>0</v>
      </c>
      <c r="BU3535">
        <f t="shared" si="2626"/>
        <v>0</v>
      </c>
      <c r="BV3535">
        <f t="shared" si="2626"/>
        <v>0</v>
      </c>
      <c r="BW3535">
        <f t="shared" si="2626"/>
        <v>0</v>
      </c>
      <c r="BX3535">
        <f t="shared" si="2626"/>
        <v>0</v>
      </c>
      <c r="BY3535">
        <f t="shared" si="2626"/>
        <v>0</v>
      </c>
      <c r="BZ3535">
        <f t="shared" si="2626"/>
        <v>0</v>
      </c>
      <c r="CA3535">
        <f t="shared" ref="CA3535:DF3535" si="2627">CA3541</f>
        <v>34821.99</v>
      </c>
      <c r="CB3535">
        <f t="shared" si="2627"/>
        <v>0</v>
      </c>
      <c r="CC3535">
        <f t="shared" si="2627"/>
        <v>0</v>
      </c>
      <c r="CD3535">
        <f t="shared" si="2627"/>
        <v>34821.99</v>
      </c>
      <c r="CE3535">
        <f t="shared" si="2627"/>
        <v>0</v>
      </c>
      <c r="CF3535">
        <f t="shared" si="2627"/>
        <v>0</v>
      </c>
      <c r="CG3535">
        <f t="shared" si="2627"/>
        <v>0</v>
      </c>
      <c r="CH3535">
        <f t="shared" si="2627"/>
        <v>0</v>
      </c>
      <c r="CI3535">
        <f t="shared" si="2627"/>
        <v>0</v>
      </c>
      <c r="CJ3535">
        <f t="shared" si="2627"/>
        <v>0</v>
      </c>
      <c r="CK3535">
        <f t="shared" si="2627"/>
        <v>0</v>
      </c>
      <c r="CL3535">
        <f t="shared" si="2627"/>
        <v>0</v>
      </c>
      <c r="CM3535">
        <f t="shared" si="2627"/>
        <v>0</v>
      </c>
      <c r="CN3535">
        <f t="shared" si="2627"/>
        <v>0</v>
      </c>
      <c r="CO3535">
        <f t="shared" si="2627"/>
        <v>0</v>
      </c>
      <c r="CP3535">
        <f t="shared" si="2627"/>
        <v>0</v>
      </c>
      <c r="CQ3535">
        <f t="shared" si="2627"/>
        <v>0</v>
      </c>
      <c r="CR3535">
        <f t="shared" si="2627"/>
        <v>0</v>
      </c>
      <c r="CS3535">
        <f t="shared" si="2627"/>
        <v>0</v>
      </c>
      <c r="CT3535">
        <f t="shared" si="2627"/>
        <v>0</v>
      </c>
      <c r="CU3535">
        <f t="shared" si="2627"/>
        <v>0</v>
      </c>
      <c r="CV3535">
        <f t="shared" si="2627"/>
        <v>0</v>
      </c>
      <c r="CW3535">
        <f t="shared" si="2627"/>
        <v>0</v>
      </c>
      <c r="CX3535">
        <f t="shared" si="2627"/>
        <v>0</v>
      </c>
      <c r="CY3535">
        <f t="shared" si="2627"/>
        <v>0</v>
      </c>
      <c r="CZ3535">
        <f t="shared" si="2627"/>
        <v>0</v>
      </c>
      <c r="DA3535">
        <f t="shared" si="2627"/>
        <v>0</v>
      </c>
      <c r="DB3535">
        <f t="shared" si="2627"/>
        <v>0</v>
      </c>
      <c r="DC3535">
        <f t="shared" si="2627"/>
        <v>0</v>
      </c>
      <c r="DD3535">
        <f t="shared" si="2627"/>
        <v>0</v>
      </c>
      <c r="DE3535">
        <f t="shared" si="2627"/>
        <v>0</v>
      </c>
      <c r="DF3535">
        <f t="shared" si="2627"/>
        <v>0</v>
      </c>
      <c r="DG3535">
        <f t="shared" ref="DG3535:EL3535" si="2628">DG3541</f>
        <v>0</v>
      </c>
      <c r="DH3535">
        <f t="shared" si="2628"/>
        <v>0</v>
      </c>
      <c r="DI3535">
        <f t="shared" si="2628"/>
        <v>0</v>
      </c>
      <c r="DJ3535">
        <f t="shared" si="2628"/>
        <v>0</v>
      </c>
      <c r="DK3535">
        <f t="shared" si="2628"/>
        <v>0</v>
      </c>
      <c r="DL3535">
        <f t="shared" si="2628"/>
        <v>0</v>
      </c>
      <c r="DM3535">
        <f t="shared" si="2628"/>
        <v>0</v>
      </c>
      <c r="DN3535">
        <f t="shared" si="2628"/>
        <v>0</v>
      </c>
      <c r="DO3535">
        <f t="shared" si="2628"/>
        <v>0</v>
      </c>
      <c r="DP3535">
        <f t="shared" si="2628"/>
        <v>0</v>
      </c>
      <c r="DQ3535">
        <f t="shared" si="2628"/>
        <v>0</v>
      </c>
      <c r="DR3535">
        <f t="shared" si="2628"/>
        <v>0</v>
      </c>
      <c r="DS3535">
        <f t="shared" si="2628"/>
        <v>0</v>
      </c>
      <c r="DT3535">
        <f t="shared" si="2628"/>
        <v>0</v>
      </c>
      <c r="DU3535">
        <f t="shared" si="2628"/>
        <v>0</v>
      </c>
      <c r="DV3535">
        <f t="shared" si="2628"/>
        <v>0</v>
      </c>
      <c r="DW3535">
        <f t="shared" si="2628"/>
        <v>0</v>
      </c>
      <c r="DX3535">
        <f t="shared" si="2628"/>
        <v>0</v>
      </c>
      <c r="DY3535">
        <f t="shared" si="2628"/>
        <v>0</v>
      </c>
      <c r="DZ3535">
        <f t="shared" si="2628"/>
        <v>0</v>
      </c>
      <c r="EA3535">
        <f t="shared" si="2628"/>
        <v>0</v>
      </c>
      <c r="EB3535">
        <f t="shared" si="2628"/>
        <v>0</v>
      </c>
      <c r="EC3535">
        <f t="shared" si="2628"/>
        <v>0</v>
      </c>
      <c r="ED3535">
        <f t="shared" si="2628"/>
        <v>0</v>
      </c>
      <c r="EE3535">
        <f t="shared" si="2628"/>
        <v>0</v>
      </c>
      <c r="EF3535">
        <f t="shared" si="2628"/>
        <v>0</v>
      </c>
      <c r="EG3535">
        <f t="shared" si="2628"/>
        <v>0</v>
      </c>
      <c r="EH3535">
        <f t="shared" si="2628"/>
        <v>0</v>
      </c>
      <c r="EI3535">
        <f t="shared" si="2628"/>
        <v>0</v>
      </c>
      <c r="EJ3535">
        <f t="shared" si="2628"/>
        <v>0</v>
      </c>
      <c r="EK3535">
        <f t="shared" si="2628"/>
        <v>0</v>
      </c>
      <c r="EL3535">
        <f t="shared" si="2628"/>
        <v>0</v>
      </c>
      <c r="EM3535">
        <f t="shared" ref="EM3535:FR3535" si="2629">EM3541</f>
        <v>0</v>
      </c>
      <c r="EN3535">
        <f t="shared" si="2629"/>
        <v>0</v>
      </c>
      <c r="EO3535">
        <f t="shared" si="2629"/>
        <v>0</v>
      </c>
      <c r="EP3535">
        <f t="shared" si="2629"/>
        <v>0</v>
      </c>
      <c r="EQ3535">
        <f t="shared" si="2629"/>
        <v>0</v>
      </c>
      <c r="ER3535">
        <f t="shared" si="2629"/>
        <v>0</v>
      </c>
      <c r="ES3535">
        <f t="shared" si="2629"/>
        <v>0</v>
      </c>
      <c r="ET3535">
        <f t="shared" si="2629"/>
        <v>0</v>
      </c>
      <c r="EU3535">
        <f t="shared" si="2629"/>
        <v>0</v>
      </c>
      <c r="EV3535">
        <f t="shared" si="2629"/>
        <v>0</v>
      </c>
      <c r="EW3535">
        <f t="shared" si="2629"/>
        <v>0</v>
      </c>
      <c r="EX3535">
        <f t="shared" si="2629"/>
        <v>0</v>
      </c>
      <c r="EY3535">
        <f t="shared" si="2629"/>
        <v>0</v>
      </c>
      <c r="EZ3535">
        <f t="shared" si="2629"/>
        <v>0</v>
      </c>
      <c r="FA3535">
        <f t="shared" si="2629"/>
        <v>0</v>
      </c>
      <c r="FB3535">
        <f t="shared" si="2629"/>
        <v>0</v>
      </c>
      <c r="FC3535">
        <f t="shared" si="2629"/>
        <v>0</v>
      </c>
      <c r="FD3535">
        <f t="shared" si="2629"/>
        <v>0</v>
      </c>
      <c r="FE3535">
        <f t="shared" si="2629"/>
        <v>0</v>
      </c>
      <c r="FF3535">
        <f t="shared" si="2629"/>
        <v>0</v>
      </c>
      <c r="FG3535">
        <f t="shared" si="2629"/>
        <v>0</v>
      </c>
      <c r="FH3535">
        <f t="shared" si="2629"/>
        <v>0</v>
      </c>
      <c r="FI3535">
        <f t="shared" si="2629"/>
        <v>0</v>
      </c>
      <c r="FJ3535">
        <f t="shared" si="2629"/>
        <v>0</v>
      </c>
      <c r="FK3535">
        <f t="shared" si="2629"/>
        <v>0</v>
      </c>
      <c r="FL3535">
        <f t="shared" si="2629"/>
        <v>0</v>
      </c>
      <c r="FM3535">
        <f t="shared" si="2629"/>
        <v>0</v>
      </c>
      <c r="FN3535">
        <f t="shared" si="2629"/>
        <v>0</v>
      </c>
      <c r="FO3535">
        <f t="shared" si="2629"/>
        <v>0</v>
      </c>
      <c r="FP3535">
        <f t="shared" si="2629"/>
        <v>0</v>
      </c>
      <c r="FQ3535">
        <f t="shared" si="2629"/>
        <v>0</v>
      </c>
      <c r="FR3535">
        <f t="shared" si="2629"/>
        <v>0</v>
      </c>
      <c r="FS3535">
        <f t="shared" ref="FS3535:GX3535" si="2630">FS3541</f>
        <v>0</v>
      </c>
      <c r="FT3535">
        <f t="shared" si="2630"/>
        <v>0</v>
      </c>
      <c r="FU3535">
        <f t="shared" si="2630"/>
        <v>0</v>
      </c>
      <c r="FV3535">
        <f t="shared" si="2630"/>
        <v>0</v>
      </c>
      <c r="FW3535">
        <f t="shared" si="2630"/>
        <v>0</v>
      </c>
      <c r="FX3535">
        <f t="shared" si="2630"/>
        <v>0</v>
      </c>
      <c r="FY3535">
        <f t="shared" si="2630"/>
        <v>0</v>
      </c>
      <c r="FZ3535">
        <f t="shared" si="2630"/>
        <v>0</v>
      </c>
      <c r="GA3535">
        <f t="shared" si="2630"/>
        <v>0</v>
      </c>
      <c r="GB3535">
        <f t="shared" si="2630"/>
        <v>0</v>
      </c>
      <c r="GC3535">
        <f t="shared" si="2630"/>
        <v>0</v>
      </c>
      <c r="GD3535">
        <f t="shared" si="2630"/>
        <v>0</v>
      </c>
      <c r="GE3535">
        <f t="shared" si="2630"/>
        <v>0</v>
      </c>
      <c r="GF3535">
        <f t="shared" si="2630"/>
        <v>0</v>
      </c>
      <c r="GG3535">
        <f t="shared" si="2630"/>
        <v>0</v>
      </c>
      <c r="GH3535">
        <f t="shared" si="2630"/>
        <v>0</v>
      </c>
      <c r="GI3535">
        <f t="shared" si="2630"/>
        <v>0</v>
      </c>
      <c r="GJ3535">
        <f t="shared" si="2630"/>
        <v>0</v>
      </c>
      <c r="GK3535">
        <f t="shared" si="2630"/>
        <v>0</v>
      </c>
      <c r="GL3535">
        <f t="shared" si="2630"/>
        <v>0</v>
      </c>
      <c r="GM3535">
        <f t="shared" si="2630"/>
        <v>0</v>
      </c>
      <c r="GN3535">
        <f t="shared" si="2630"/>
        <v>0</v>
      </c>
      <c r="GO3535">
        <f t="shared" si="2630"/>
        <v>0</v>
      </c>
      <c r="GP3535">
        <f t="shared" si="2630"/>
        <v>0</v>
      </c>
      <c r="GQ3535">
        <f t="shared" si="2630"/>
        <v>0</v>
      </c>
      <c r="GR3535">
        <f t="shared" si="2630"/>
        <v>0</v>
      </c>
      <c r="GS3535">
        <f t="shared" si="2630"/>
        <v>0</v>
      </c>
      <c r="GT3535">
        <f t="shared" si="2630"/>
        <v>0</v>
      </c>
      <c r="GU3535">
        <f t="shared" si="2630"/>
        <v>0</v>
      </c>
      <c r="GV3535">
        <f t="shared" si="2630"/>
        <v>0</v>
      </c>
      <c r="GW3535">
        <f t="shared" si="2630"/>
        <v>0</v>
      </c>
      <c r="GX3535">
        <f t="shared" si="2630"/>
        <v>0</v>
      </c>
    </row>
    <row r="3537" spans="1:245" x14ac:dyDescent="0.2">
      <c r="A3537">
        <v>17</v>
      </c>
      <c r="B3537">
        <v>1</v>
      </c>
      <c r="C3537">
        <f>ROW(SmtRes!A1180)</f>
        <v>1180</v>
      </c>
      <c r="D3537">
        <f>ROW(EtalonRes!A1180)</f>
        <v>1180</v>
      </c>
      <c r="E3537" t="s">
        <v>781</v>
      </c>
      <c r="F3537" t="s">
        <v>122</v>
      </c>
      <c r="G3537" t="s">
        <v>123</v>
      </c>
      <c r="H3537" t="s">
        <v>52</v>
      </c>
      <c r="I3537">
        <v>11</v>
      </c>
      <c r="J3537">
        <v>0</v>
      </c>
      <c r="K3537">
        <v>11</v>
      </c>
      <c r="O3537">
        <f>ROUND(CP3537,2)</f>
        <v>3288.63</v>
      </c>
      <c r="P3537">
        <f>ROUND(CQ3537*I3537,2)</f>
        <v>0</v>
      </c>
      <c r="Q3537">
        <f>ROUND(CR3537*I3537,2)</f>
        <v>145.75</v>
      </c>
      <c r="R3537">
        <f>ROUND(CS3537*I3537,2)</f>
        <v>0.68</v>
      </c>
      <c r="S3537">
        <f>ROUND(CT3537*I3537,2)</f>
        <v>3142.88</v>
      </c>
      <c r="T3537">
        <f>ROUND(CU3537*I3537,2)</f>
        <v>0</v>
      </c>
      <c r="U3537">
        <f>CV3537*I3537</f>
        <v>5.0599999999999996</v>
      </c>
      <c r="V3537">
        <f>CW3537*I3537</f>
        <v>0</v>
      </c>
      <c r="W3537">
        <f>ROUND(CX3537*I3537,2)</f>
        <v>0</v>
      </c>
      <c r="X3537">
        <f t="shared" ref="X3537:Y3539" si="2631">ROUND(CY3537,2)</f>
        <v>2200.02</v>
      </c>
      <c r="Y3537">
        <f t="shared" si="2631"/>
        <v>314.29000000000002</v>
      </c>
      <c r="AA3537">
        <v>35364244</v>
      </c>
      <c r="AB3537">
        <f>ROUND((AC3537+AD3537+AF3537),6)</f>
        <v>298.96600000000001</v>
      </c>
      <c r="AC3537">
        <f>ROUND(((ES3537*0)),6)</f>
        <v>0</v>
      </c>
      <c r="AD3537">
        <f>ROUND(((((ET3537*0.2))-((EU3537*0.2)))+AE3537),6)</f>
        <v>13.25</v>
      </c>
      <c r="AE3537">
        <f>ROUND(((EU3537*0.2)),6)</f>
        <v>6.2E-2</v>
      </c>
      <c r="AF3537">
        <f>ROUND(((EV3537*0.2)),6)</f>
        <v>285.71600000000001</v>
      </c>
      <c r="AG3537">
        <f>ROUND((AP3537),6)</f>
        <v>0</v>
      </c>
      <c r="AH3537">
        <f>((EW3537*0.2))</f>
        <v>0.45999999999999996</v>
      </c>
      <c r="AI3537">
        <f>((EX3537*0.2))</f>
        <v>0</v>
      </c>
      <c r="AJ3537">
        <f>(AS3537)</f>
        <v>0</v>
      </c>
      <c r="AK3537">
        <v>3700.99</v>
      </c>
      <c r="AL3537">
        <v>2206.16</v>
      </c>
      <c r="AM3537">
        <v>66.25</v>
      </c>
      <c r="AN3537">
        <v>0.31</v>
      </c>
      <c r="AO3537">
        <v>1428.58</v>
      </c>
      <c r="AP3537">
        <v>0</v>
      </c>
      <c r="AQ3537">
        <v>2.2999999999999998</v>
      </c>
      <c r="AR3537">
        <v>0</v>
      </c>
      <c r="AS3537">
        <v>0</v>
      </c>
      <c r="AT3537">
        <v>70</v>
      </c>
      <c r="AU3537">
        <v>10</v>
      </c>
      <c r="AV3537">
        <v>1</v>
      </c>
      <c r="AW3537">
        <v>1</v>
      </c>
      <c r="AZ3537">
        <v>1</v>
      </c>
      <c r="BA3537">
        <v>1</v>
      </c>
      <c r="BB3537">
        <v>1</v>
      </c>
      <c r="BC3537">
        <v>1</v>
      </c>
      <c r="BD3537" t="s">
        <v>3</v>
      </c>
      <c r="BE3537" t="s">
        <v>3</v>
      </c>
      <c r="BF3537" t="s">
        <v>3</v>
      </c>
      <c r="BG3537" t="s">
        <v>3</v>
      </c>
      <c r="BH3537">
        <v>0</v>
      </c>
      <c r="BI3537">
        <v>4</v>
      </c>
      <c r="BJ3537" t="s">
        <v>124</v>
      </c>
      <c r="BM3537">
        <v>0</v>
      </c>
      <c r="BN3537">
        <v>0</v>
      </c>
      <c r="BO3537" t="s">
        <v>3</v>
      </c>
      <c r="BP3537">
        <v>0</v>
      </c>
      <c r="BQ3537">
        <v>1</v>
      </c>
      <c r="BR3537">
        <v>0</v>
      </c>
      <c r="BS3537">
        <v>1</v>
      </c>
      <c r="BT3537">
        <v>1</v>
      </c>
      <c r="BU3537">
        <v>1</v>
      </c>
      <c r="BV3537">
        <v>1</v>
      </c>
      <c r="BW3537">
        <v>1</v>
      </c>
      <c r="BX3537">
        <v>1</v>
      </c>
      <c r="BY3537" t="s">
        <v>3</v>
      </c>
      <c r="BZ3537">
        <v>70</v>
      </c>
      <c r="CA3537">
        <v>10</v>
      </c>
      <c r="CB3537" t="s">
        <v>3</v>
      </c>
      <c r="CE3537">
        <v>0</v>
      </c>
      <c r="CF3537">
        <v>0</v>
      </c>
      <c r="CG3537">
        <v>0</v>
      </c>
      <c r="CM3537">
        <v>0</v>
      </c>
      <c r="CN3537" t="s">
        <v>1130</v>
      </c>
      <c r="CO3537">
        <v>0</v>
      </c>
      <c r="CP3537">
        <f>(P3537+Q3537+S3537)</f>
        <v>3288.63</v>
      </c>
      <c r="CQ3537">
        <f>(AC3537*BC3537*AW3537)</f>
        <v>0</v>
      </c>
      <c r="CR3537">
        <f>(((((ET3537*0.2))*BB3537-((EU3537*0.2))*BS3537)+AE3537*BS3537)*AV3537)</f>
        <v>13.25</v>
      </c>
      <c r="CS3537">
        <f>(AE3537*BS3537*AV3537)</f>
        <v>6.2E-2</v>
      </c>
      <c r="CT3537">
        <f>(AF3537*BA3537*AV3537)</f>
        <v>285.71600000000001</v>
      </c>
      <c r="CU3537">
        <f>AG3537</f>
        <v>0</v>
      </c>
      <c r="CV3537">
        <f>(AH3537*AV3537)</f>
        <v>0.45999999999999996</v>
      </c>
      <c r="CW3537">
        <f t="shared" ref="CW3537:CX3539" si="2632">AI3537</f>
        <v>0</v>
      </c>
      <c r="CX3537">
        <f t="shared" si="2632"/>
        <v>0</v>
      </c>
      <c r="CY3537">
        <f>((S3537*BZ3537)/100)</f>
        <v>2200.0160000000001</v>
      </c>
      <c r="CZ3537">
        <f>((S3537*CA3537)/100)</f>
        <v>314.28800000000001</v>
      </c>
      <c r="DB3537">
        <v>26</v>
      </c>
      <c r="DC3537" t="s">
        <v>3</v>
      </c>
      <c r="DD3537" t="s">
        <v>54</v>
      </c>
      <c r="DE3537" t="s">
        <v>55</v>
      </c>
      <c r="DF3537" t="s">
        <v>55</v>
      </c>
      <c r="DG3537" t="s">
        <v>55</v>
      </c>
      <c r="DH3537" t="s">
        <v>3</v>
      </c>
      <c r="DI3537" t="s">
        <v>55</v>
      </c>
      <c r="DJ3537" t="s">
        <v>55</v>
      </c>
      <c r="DK3537" t="s">
        <v>3</v>
      </c>
      <c r="DL3537" t="s">
        <v>3</v>
      </c>
      <c r="DM3537" t="s">
        <v>3</v>
      </c>
      <c r="DN3537">
        <v>0</v>
      </c>
      <c r="DO3537">
        <v>0</v>
      </c>
      <c r="DP3537">
        <v>1</v>
      </c>
      <c r="DQ3537">
        <v>1</v>
      </c>
      <c r="DU3537">
        <v>1010</v>
      </c>
      <c r="DV3537" t="s">
        <v>52</v>
      </c>
      <c r="DW3537" t="s">
        <v>52</v>
      </c>
      <c r="DX3537">
        <v>1</v>
      </c>
      <c r="DZ3537" t="s">
        <v>3</v>
      </c>
      <c r="EA3537" t="s">
        <v>3</v>
      </c>
      <c r="EB3537" t="s">
        <v>3</v>
      </c>
      <c r="EC3537" t="s">
        <v>3</v>
      </c>
      <c r="EE3537">
        <v>35096056</v>
      </c>
      <c r="EF3537">
        <v>1</v>
      </c>
      <c r="EG3537" t="s">
        <v>20</v>
      </c>
      <c r="EH3537">
        <v>0</v>
      </c>
      <c r="EI3537" t="s">
        <v>3</v>
      </c>
      <c r="EJ3537">
        <v>4</v>
      </c>
      <c r="EK3537">
        <v>0</v>
      </c>
      <c r="EL3537" t="s">
        <v>21</v>
      </c>
      <c r="EM3537" t="s">
        <v>22</v>
      </c>
      <c r="EO3537" t="s">
        <v>56</v>
      </c>
      <c r="EQ3537">
        <v>0</v>
      </c>
      <c r="ER3537">
        <v>3700.99</v>
      </c>
      <c r="ES3537">
        <v>2206.16</v>
      </c>
      <c r="ET3537">
        <v>66.25</v>
      </c>
      <c r="EU3537">
        <v>0.31</v>
      </c>
      <c r="EV3537">
        <v>1428.58</v>
      </c>
      <c r="EW3537">
        <v>2.2999999999999998</v>
      </c>
      <c r="EX3537">
        <v>0</v>
      </c>
      <c r="EY3537">
        <v>0</v>
      </c>
      <c r="FQ3537">
        <v>0</v>
      </c>
      <c r="FR3537">
        <v>0</v>
      </c>
      <c r="FS3537">
        <v>0</v>
      </c>
      <c r="FX3537">
        <v>70</v>
      </c>
      <c r="FY3537">
        <v>10</v>
      </c>
      <c r="GA3537" t="s">
        <v>3</v>
      </c>
      <c r="GD3537">
        <v>0</v>
      </c>
      <c r="GF3537">
        <v>845110403</v>
      </c>
      <c r="GG3537">
        <v>2</v>
      </c>
      <c r="GH3537">
        <v>1</v>
      </c>
      <c r="GI3537">
        <v>-2</v>
      </c>
      <c r="GJ3537">
        <v>0</v>
      </c>
      <c r="GK3537">
        <f>ROUND(R3537*(R12)/100,2)</f>
        <v>0.73</v>
      </c>
      <c r="GL3537">
        <f>ROUND(IF(AND(BH3537=3,BI3537=3,FS3537&lt;&gt;0),P3537,0),2)</f>
        <v>0</v>
      </c>
      <c r="GM3537">
        <f>ROUND(O3537+X3537+Y3537+GK3537,2)+GX3537</f>
        <v>5803.67</v>
      </c>
      <c r="GN3537">
        <f>IF(OR(BI3537=0,BI3537=1),GM3537-GX3537,0)</f>
        <v>0</v>
      </c>
      <c r="GO3537">
        <f>IF(BI3537=2,GM3537-GX3537,0)</f>
        <v>0</v>
      </c>
      <c r="GP3537">
        <f>IF(BI3537=4,GM3537-GX3537,0)</f>
        <v>5803.67</v>
      </c>
      <c r="GR3537">
        <v>0</v>
      </c>
      <c r="GS3537">
        <v>3</v>
      </c>
      <c r="GT3537">
        <v>0</v>
      </c>
      <c r="GU3537" t="s">
        <v>3</v>
      </c>
      <c r="GV3537">
        <f>ROUND((GT3537),6)</f>
        <v>0</v>
      </c>
      <c r="GW3537">
        <v>1</v>
      </c>
      <c r="GX3537">
        <f>ROUND(HC3537*I3537,2)</f>
        <v>0</v>
      </c>
      <c r="HA3537">
        <v>0</v>
      </c>
      <c r="HB3537">
        <v>0</v>
      </c>
      <c r="HC3537">
        <f>GV3537*GW3537</f>
        <v>0</v>
      </c>
      <c r="HE3537" t="s">
        <v>3</v>
      </c>
      <c r="HF3537" t="s">
        <v>3</v>
      </c>
      <c r="HM3537" t="s">
        <v>3</v>
      </c>
      <c r="HN3537" t="s">
        <v>3</v>
      </c>
      <c r="HO3537" t="s">
        <v>3</v>
      </c>
      <c r="HP3537" t="s">
        <v>3</v>
      </c>
      <c r="HQ3537" t="s">
        <v>3</v>
      </c>
      <c r="HS3537">
        <v>0</v>
      </c>
      <c r="IK3537">
        <v>0</v>
      </c>
    </row>
    <row r="3538" spans="1:245" x14ac:dyDescent="0.2">
      <c r="A3538">
        <v>17</v>
      </c>
      <c r="B3538">
        <v>1</v>
      </c>
      <c r="C3538">
        <f>ROW(SmtRes!A1185)</f>
        <v>1185</v>
      </c>
      <c r="D3538">
        <f>ROW(EtalonRes!A1185)</f>
        <v>1185</v>
      </c>
      <c r="E3538" t="s">
        <v>782</v>
      </c>
      <c r="F3538" t="s">
        <v>122</v>
      </c>
      <c r="G3538" t="s">
        <v>126</v>
      </c>
      <c r="H3538" t="s">
        <v>52</v>
      </c>
      <c r="I3538">
        <v>11</v>
      </c>
      <c r="J3538">
        <v>0</v>
      </c>
      <c r="K3538">
        <v>11</v>
      </c>
      <c r="O3538">
        <f>ROUND(CP3538,2)</f>
        <v>40710.89</v>
      </c>
      <c r="P3538">
        <f>ROUND(CQ3538*I3538,2)</f>
        <v>24267.759999999998</v>
      </c>
      <c r="Q3538">
        <f>ROUND(CR3538*I3538,2)</f>
        <v>728.75</v>
      </c>
      <c r="R3538">
        <f>ROUND(CS3538*I3538,2)</f>
        <v>3.41</v>
      </c>
      <c r="S3538">
        <f>ROUND(CT3538*I3538,2)</f>
        <v>15714.38</v>
      </c>
      <c r="T3538">
        <f>ROUND(CU3538*I3538,2)</f>
        <v>0</v>
      </c>
      <c r="U3538">
        <f>CV3538*I3538</f>
        <v>25.299999999999997</v>
      </c>
      <c r="V3538">
        <f>CW3538*I3538</f>
        <v>0</v>
      </c>
      <c r="W3538">
        <f>ROUND(CX3538*I3538,2)</f>
        <v>0</v>
      </c>
      <c r="X3538">
        <f t="shared" si="2631"/>
        <v>11000.07</v>
      </c>
      <c r="Y3538">
        <f t="shared" si="2631"/>
        <v>1571.44</v>
      </c>
      <c r="AA3538">
        <v>35364244</v>
      </c>
      <c r="AB3538">
        <f>ROUND((AC3538+AD3538+AF3538),6)</f>
        <v>3700.99</v>
      </c>
      <c r="AC3538">
        <f>ROUND((ES3538),6)</f>
        <v>2206.16</v>
      </c>
      <c r="AD3538">
        <f>ROUND((((ET3538)-(EU3538))+AE3538),6)</f>
        <v>66.25</v>
      </c>
      <c r="AE3538">
        <f>ROUND((EU3538),6)</f>
        <v>0.31</v>
      </c>
      <c r="AF3538">
        <f>ROUND((EV3538),6)</f>
        <v>1428.58</v>
      </c>
      <c r="AG3538">
        <f>ROUND((AP3538),6)</f>
        <v>0</v>
      </c>
      <c r="AH3538">
        <f>(EW3538)</f>
        <v>2.2999999999999998</v>
      </c>
      <c r="AI3538">
        <f>(EX3538)</f>
        <v>0</v>
      </c>
      <c r="AJ3538">
        <f>(AS3538)</f>
        <v>0</v>
      </c>
      <c r="AK3538">
        <v>3700.99</v>
      </c>
      <c r="AL3538">
        <v>2206.16</v>
      </c>
      <c r="AM3538">
        <v>66.25</v>
      </c>
      <c r="AN3538">
        <v>0.31</v>
      </c>
      <c r="AO3538">
        <v>1428.58</v>
      </c>
      <c r="AP3538">
        <v>0</v>
      </c>
      <c r="AQ3538">
        <v>2.2999999999999998</v>
      </c>
      <c r="AR3538">
        <v>0</v>
      </c>
      <c r="AS3538">
        <v>0</v>
      </c>
      <c r="AT3538">
        <v>70</v>
      </c>
      <c r="AU3538">
        <v>10</v>
      </c>
      <c r="AV3538">
        <v>1</v>
      </c>
      <c r="AW3538">
        <v>1</v>
      </c>
      <c r="AZ3538">
        <v>1</v>
      </c>
      <c r="BA3538">
        <v>1</v>
      </c>
      <c r="BB3538">
        <v>1</v>
      </c>
      <c r="BC3538">
        <v>1</v>
      </c>
      <c r="BD3538" t="s">
        <v>3</v>
      </c>
      <c r="BE3538" t="s">
        <v>3</v>
      </c>
      <c r="BF3538" t="s">
        <v>3</v>
      </c>
      <c r="BG3538" t="s">
        <v>3</v>
      </c>
      <c r="BH3538">
        <v>0</v>
      </c>
      <c r="BI3538">
        <v>4</v>
      </c>
      <c r="BJ3538" t="s">
        <v>124</v>
      </c>
      <c r="BM3538">
        <v>0</v>
      </c>
      <c r="BN3538">
        <v>0</v>
      </c>
      <c r="BO3538" t="s">
        <v>3</v>
      </c>
      <c r="BP3538">
        <v>0</v>
      </c>
      <c r="BQ3538">
        <v>1</v>
      </c>
      <c r="BR3538">
        <v>0</v>
      </c>
      <c r="BS3538">
        <v>1</v>
      </c>
      <c r="BT3538">
        <v>1</v>
      </c>
      <c r="BU3538">
        <v>1</v>
      </c>
      <c r="BV3538">
        <v>1</v>
      </c>
      <c r="BW3538">
        <v>1</v>
      </c>
      <c r="BX3538">
        <v>1</v>
      </c>
      <c r="BY3538" t="s">
        <v>3</v>
      </c>
      <c r="BZ3538">
        <v>70</v>
      </c>
      <c r="CA3538">
        <v>10</v>
      </c>
      <c r="CB3538" t="s">
        <v>3</v>
      </c>
      <c r="CE3538">
        <v>0</v>
      </c>
      <c r="CF3538">
        <v>0</v>
      </c>
      <c r="CG3538">
        <v>0</v>
      </c>
      <c r="CM3538">
        <v>0</v>
      </c>
      <c r="CN3538" t="s">
        <v>3</v>
      </c>
      <c r="CO3538">
        <v>0</v>
      </c>
      <c r="CP3538">
        <f>(P3538+Q3538+S3538)</f>
        <v>40710.89</v>
      </c>
      <c r="CQ3538">
        <f>(AC3538*BC3538*AW3538)</f>
        <v>2206.16</v>
      </c>
      <c r="CR3538">
        <f>((((ET3538)*BB3538-(EU3538)*BS3538)+AE3538*BS3538)*AV3538)</f>
        <v>66.25</v>
      </c>
      <c r="CS3538">
        <f>(AE3538*BS3538*AV3538)</f>
        <v>0.31</v>
      </c>
      <c r="CT3538">
        <f>(AF3538*BA3538*AV3538)</f>
        <v>1428.58</v>
      </c>
      <c r="CU3538">
        <f>AG3538</f>
        <v>0</v>
      </c>
      <c r="CV3538">
        <f>(AH3538*AV3538)</f>
        <v>2.2999999999999998</v>
      </c>
      <c r="CW3538">
        <f t="shared" si="2632"/>
        <v>0</v>
      </c>
      <c r="CX3538">
        <f t="shared" si="2632"/>
        <v>0</v>
      </c>
      <c r="CY3538">
        <f>((S3538*BZ3538)/100)</f>
        <v>11000.065999999999</v>
      </c>
      <c r="CZ3538">
        <f>((S3538*CA3538)/100)</f>
        <v>1571.4379999999999</v>
      </c>
      <c r="DC3538" t="s">
        <v>3</v>
      </c>
      <c r="DD3538" t="s">
        <v>3</v>
      </c>
      <c r="DE3538" t="s">
        <v>3</v>
      </c>
      <c r="DF3538" t="s">
        <v>3</v>
      </c>
      <c r="DG3538" t="s">
        <v>3</v>
      </c>
      <c r="DH3538" t="s">
        <v>3</v>
      </c>
      <c r="DI3538" t="s">
        <v>3</v>
      </c>
      <c r="DJ3538" t="s">
        <v>3</v>
      </c>
      <c r="DK3538" t="s">
        <v>3</v>
      </c>
      <c r="DL3538" t="s">
        <v>3</v>
      </c>
      <c r="DM3538" t="s">
        <v>3</v>
      </c>
      <c r="DN3538">
        <v>0</v>
      </c>
      <c r="DO3538">
        <v>0</v>
      </c>
      <c r="DP3538">
        <v>1</v>
      </c>
      <c r="DQ3538">
        <v>1</v>
      </c>
      <c r="DU3538">
        <v>1010</v>
      </c>
      <c r="DV3538" t="s">
        <v>52</v>
      </c>
      <c r="DW3538" t="s">
        <v>52</v>
      </c>
      <c r="DX3538">
        <v>1</v>
      </c>
      <c r="DZ3538" t="s">
        <v>3</v>
      </c>
      <c r="EA3538" t="s">
        <v>3</v>
      </c>
      <c r="EB3538" t="s">
        <v>3</v>
      </c>
      <c r="EC3538" t="s">
        <v>3</v>
      </c>
      <c r="EE3538">
        <v>35096056</v>
      </c>
      <c r="EF3538">
        <v>1</v>
      </c>
      <c r="EG3538" t="s">
        <v>20</v>
      </c>
      <c r="EH3538">
        <v>0</v>
      </c>
      <c r="EI3538" t="s">
        <v>3</v>
      </c>
      <c r="EJ3538">
        <v>4</v>
      </c>
      <c r="EK3538">
        <v>0</v>
      </c>
      <c r="EL3538" t="s">
        <v>21</v>
      </c>
      <c r="EM3538" t="s">
        <v>22</v>
      </c>
      <c r="EO3538" t="s">
        <v>3</v>
      </c>
      <c r="EQ3538">
        <v>0</v>
      </c>
      <c r="ER3538">
        <v>3700.99</v>
      </c>
      <c r="ES3538">
        <v>2206.16</v>
      </c>
      <c r="ET3538">
        <v>66.25</v>
      </c>
      <c r="EU3538">
        <v>0.31</v>
      </c>
      <c r="EV3538">
        <v>1428.58</v>
      </c>
      <c r="EW3538">
        <v>2.2999999999999998</v>
      </c>
      <c r="EX3538">
        <v>0</v>
      </c>
      <c r="EY3538">
        <v>0</v>
      </c>
      <c r="FQ3538">
        <v>0</v>
      </c>
      <c r="FR3538">
        <v>0</v>
      </c>
      <c r="FS3538">
        <v>0</v>
      </c>
      <c r="FX3538">
        <v>70</v>
      </c>
      <c r="FY3538">
        <v>10</v>
      </c>
      <c r="GA3538" t="s">
        <v>3</v>
      </c>
      <c r="GD3538">
        <v>0</v>
      </c>
      <c r="GF3538">
        <v>-1068314092</v>
      </c>
      <c r="GG3538">
        <v>2</v>
      </c>
      <c r="GH3538">
        <v>1</v>
      </c>
      <c r="GI3538">
        <v>-2</v>
      </c>
      <c r="GJ3538">
        <v>0</v>
      </c>
      <c r="GK3538">
        <f>ROUND(R3538*(R12)/100,2)</f>
        <v>3.68</v>
      </c>
      <c r="GL3538">
        <f>ROUND(IF(AND(BH3538=3,BI3538=3,FS3538&lt;&gt;0),P3538,0),2)</f>
        <v>0</v>
      </c>
      <c r="GM3538">
        <f>ROUND(O3538+X3538+Y3538+GK3538,2)+GX3538</f>
        <v>53286.080000000002</v>
      </c>
      <c r="GN3538">
        <f>IF(OR(BI3538=0,BI3538=1),GM3538-GX3538,0)</f>
        <v>0</v>
      </c>
      <c r="GO3538">
        <f>IF(BI3538=2,GM3538-GX3538,0)</f>
        <v>0</v>
      </c>
      <c r="GP3538">
        <f>IF(BI3538=4,GM3538-GX3538,0)</f>
        <v>53286.080000000002</v>
      </c>
      <c r="GR3538">
        <v>0</v>
      </c>
      <c r="GS3538">
        <v>3</v>
      </c>
      <c r="GT3538">
        <v>0</v>
      </c>
      <c r="GU3538" t="s">
        <v>3</v>
      </c>
      <c r="GV3538">
        <f>ROUND((GT3538),6)</f>
        <v>0</v>
      </c>
      <c r="GW3538">
        <v>1</v>
      </c>
      <c r="GX3538">
        <f>ROUND(HC3538*I3538,2)</f>
        <v>0</v>
      </c>
      <c r="HA3538">
        <v>0</v>
      </c>
      <c r="HB3538">
        <v>0</v>
      </c>
      <c r="HC3538">
        <f>GV3538*GW3538</f>
        <v>0</v>
      </c>
      <c r="HE3538" t="s">
        <v>3</v>
      </c>
      <c r="HF3538" t="s">
        <v>3</v>
      </c>
      <c r="HM3538" t="s">
        <v>3</v>
      </c>
      <c r="HN3538" t="s">
        <v>3</v>
      </c>
      <c r="HO3538" t="s">
        <v>3</v>
      </c>
      <c r="HP3538" t="s">
        <v>3</v>
      </c>
      <c r="HQ3538" t="s">
        <v>3</v>
      </c>
      <c r="HS3538">
        <v>0</v>
      </c>
      <c r="IK3538">
        <v>0</v>
      </c>
    </row>
    <row r="3539" spans="1:245" x14ac:dyDescent="0.2">
      <c r="A3539">
        <v>18</v>
      </c>
      <c r="B3539">
        <v>1</v>
      </c>
      <c r="C3539">
        <v>1185</v>
      </c>
      <c r="E3539" t="s">
        <v>783</v>
      </c>
      <c r="F3539" t="s">
        <v>128</v>
      </c>
      <c r="G3539" t="s">
        <v>129</v>
      </c>
      <c r="H3539" t="s">
        <v>52</v>
      </c>
      <c r="I3539">
        <f>I3538*J3539</f>
        <v>-11</v>
      </c>
      <c r="J3539">
        <v>-1</v>
      </c>
      <c r="K3539">
        <v>-1</v>
      </c>
      <c r="O3539">
        <f>ROUND(CP3539,2)</f>
        <v>-24267.759999999998</v>
      </c>
      <c r="P3539">
        <f>ROUND(CQ3539*I3539,2)</f>
        <v>-24267.759999999998</v>
      </c>
      <c r="Q3539">
        <f>ROUND(CR3539*I3539,2)</f>
        <v>0</v>
      </c>
      <c r="R3539">
        <f>ROUND(CS3539*I3539,2)</f>
        <v>0</v>
      </c>
      <c r="S3539">
        <f>ROUND(CT3539*I3539,2)</f>
        <v>0</v>
      </c>
      <c r="T3539">
        <f>ROUND(CU3539*I3539,2)</f>
        <v>0</v>
      </c>
      <c r="U3539">
        <f>CV3539*I3539</f>
        <v>0</v>
      </c>
      <c r="V3539">
        <f>CW3539*I3539</f>
        <v>0</v>
      </c>
      <c r="W3539">
        <f>ROUND(CX3539*I3539,2)</f>
        <v>0</v>
      </c>
      <c r="X3539">
        <f t="shared" si="2631"/>
        <v>0</v>
      </c>
      <c r="Y3539">
        <f t="shared" si="2631"/>
        <v>0</v>
      </c>
      <c r="AA3539">
        <v>35364244</v>
      </c>
      <c r="AB3539">
        <f>ROUND((AC3539+AD3539+AF3539),6)</f>
        <v>2206.16</v>
      </c>
      <c r="AC3539">
        <f>ROUND((ES3539),6)</f>
        <v>2206.16</v>
      </c>
      <c r="AD3539">
        <f>ROUND((((ET3539)-(EU3539))+AE3539),6)</f>
        <v>0</v>
      </c>
      <c r="AE3539">
        <f>ROUND((EU3539),6)</f>
        <v>0</v>
      </c>
      <c r="AF3539">
        <f>ROUND((EV3539),6)</f>
        <v>0</v>
      </c>
      <c r="AG3539">
        <f>ROUND((AP3539),6)</f>
        <v>0</v>
      </c>
      <c r="AH3539">
        <f>(EW3539)</f>
        <v>0</v>
      </c>
      <c r="AI3539">
        <f>(EX3539)</f>
        <v>0</v>
      </c>
      <c r="AJ3539">
        <f>(AS3539)</f>
        <v>0</v>
      </c>
      <c r="AK3539">
        <v>2206.16</v>
      </c>
      <c r="AL3539">
        <v>2206.16</v>
      </c>
      <c r="AM3539">
        <v>0</v>
      </c>
      <c r="AN3539">
        <v>0</v>
      </c>
      <c r="AO3539">
        <v>0</v>
      </c>
      <c r="AP3539">
        <v>0</v>
      </c>
      <c r="AQ3539">
        <v>0</v>
      </c>
      <c r="AR3539">
        <v>0</v>
      </c>
      <c r="AS3539">
        <v>0</v>
      </c>
      <c r="AT3539">
        <v>70</v>
      </c>
      <c r="AU3539">
        <v>10</v>
      </c>
      <c r="AV3539">
        <v>1</v>
      </c>
      <c r="AW3539">
        <v>1</v>
      </c>
      <c r="AZ3539">
        <v>1</v>
      </c>
      <c r="BA3539">
        <v>1</v>
      </c>
      <c r="BB3539">
        <v>1</v>
      </c>
      <c r="BC3539">
        <v>1</v>
      </c>
      <c r="BD3539" t="s">
        <v>3</v>
      </c>
      <c r="BE3539" t="s">
        <v>3</v>
      </c>
      <c r="BF3539" t="s">
        <v>3</v>
      </c>
      <c r="BG3539" t="s">
        <v>3</v>
      </c>
      <c r="BH3539">
        <v>3</v>
      </c>
      <c r="BI3539">
        <v>4</v>
      </c>
      <c r="BJ3539" t="s">
        <v>130</v>
      </c>
      <c r="BM3539">
        <v>0</v>
      </c>
      <c r="BN3539">
        <v>0</v>
      </c>
      <c r="BO3539" t="s">
        <v>3</v>
      </c>
      <c r="BP3539">
        <v>0</v>
      </c>
      <c r="BQ3539">
        <v>1</v>
      </c>
      <c r="BR3539">
        <v>1</v>
      </c>
      <c r="BS3539">
        <v>1</v>
      </c>
      <c r="BT3539">
        <v>1</v>
      </c>
      <c r="BU3539">
        <v>1</v>
      </c>
      <c r="BV3539">
        <v>1</v>
      </c>
      <c r="BW3539">
        <v>1</v>
      </c>
      <c r="BX3539">
        <v>1</v>
      </c>
      <c r="BY3539" t="s">
        <v>3</v>
      </c>
      <c r="BZ3539">
        <v>70</v>
      </c>
      <c r="CA3539">
        <v>10</v>
      </c>
      <c r="CB3539" t="s">
        <v>3</v>
      </c>
      <c r="CE3539">
        <v>0</v>
      </c>
      <c r="CF3539">
        <v>0</v>
      </c>
      <c r="CG3539">
        <v>0</v>
      </c>
      <c r="CM3539">
        <v>0</v>
      </c>
      <c r="CN3539" t="s">
        <v>3</v>
      </c>
      <c r="CO3539">
        <v>0</v>
      </c>
      <c r="CP3539">
        <f>(P3539+Q3539+S3539)</f>
        <v>-24267.759999999998</v>
      </c>
      <c r="CQ3539">
        <f>(AC3539*BC3539*AW3539)</f>
        <v>2206.16</v>
      </c>
      <c r="CR3539">
        <f>((((ET3539)*BB3539-(EU3539)*BS3539)+AE3539*BS3539)*AV3539)</f>
        <v>0</v>
      </c>
      <c r="CS3539">
        <f>(AE3539*BS3539*AV3539)</f>
        <v>0</v>
      </c>
      <c r="CT3539">
        <f>(AF3539*BA3539*AV3539)</f>
        <v>0</v>
      </c>
      <c r="CU3539">
        <f>AG3539</f>
        <v>0</v>
      </c>
      <c r="CV3539">
        <f>(AH3539*AV3539)</f>
        <v>0</v>
      </c>
      <c r="CW3539">
        <f t="shared" si="2632"/>
        <v>0</v>
      </c>
      <c r="CX3539">
        <f t="shared" si="2632"/>
        <v>0</v>
      </c>
      <c r="CY3539">
        <f>((S3539*BZ3539)/100)</f>
        <v>0</v>
      </c>
      <c r="CZ3539">
        <f>((S3539*CA3539)/100)</f>
        <v>0</v>
      </c>
      <c r="DC3539" t="s">
        <v>3</v>
      </c>
      <c r="DD3539" t="s">
        <v>3</v>
      </c>
      <c r="DE3539" t="s">
        <v>3</v>
      </c>
      <c r="DF3539" t="s">
        <v>3</v>
      </c>
      <c r="DG3539" t="s">
        <v>3</v>
      </c>
      <c r="DH3539" t="s">
        <v>3</v>
      </c>
      <c r="DI3539" t="s">
        <v>3</v>
      </c>
      <c r="DJ3539" t="s">
        <v>3</v>
      </c>
      <c r="DK3539" t="s">
        <v>3</v>
      </c>
      <c r="DL3539" t="s">
        <v>3</v>
      </c>
      <c r="DM3539" t="s">
        <v>3</v>
      </c>
      <c r="DN3539">
        <v>0</v>
      </c>
      <c r="DO3539">
        <v>0</v>
      </c>
      <c r="DP3539">
        <v>1</v>
      </c>
      <c r="DQ3539">
        <v>1</v>
      </c>
      <c r="DU3539">
        <v>1010</v>
      </c>
      <c r="DV3539" t="s">
        <v>52</v>
      </c>
      <c r="DW3539" t="s">
        <v>52</v>
      </c>
      <c r="DX3539">
        <v>1</v>
      </c>
      <c r="DZ3539" t="s">
        <v>3</v>
      </c>
      <c r="EA3539" t="s">
        <v>3</v>
      </c>
      <c r="EB3539" t="s">
        <v>3</v>
      </c>
      <c r="EC3539" t="s">
        <v>3</v>
      </c>
      <c r="EE3539">
        <v>35096056</v>
      </c>
      <c r="EF3539">
        <v>1</v>
      </c>
      <c r="EG3539" t="s">
        <v>20</v>
      </c>
      <c r="EH3539">
        <v>0</v>
      </c>
      <c r="EI3539" t="s">
        <v>3</v>
      </c>
      <c r="EJ3539">
        <v>4</v>
      </c>
      <c r="EK3539">
        <v>0</v>
      </c>
      <c r="EL3539" t="s">
        <v>21</v>
      </c>
      <c r="EM3539" t="s">
        <v>22</v>
      </c>
      <c r="EO3539" t="s">
        <v>3</v>
      </c>
      <c r="EQ3539">
        <v>32768</v>
      </c>
      <c r="ER3539">
        <v>2206.16</v>
      </c>
      <c r="ES3539">
        <v>2206.16</v>
      </c>
      <c r="ET3539">
        <v>0</v>
      </c>
      <c r="EU3539">
        <v>0</v>
      </c>
      <c r="EV3539">
        <v>0</v>
      </c>
      <c r="EW3539">
        <v>0</v>
      </c>
      <c r="EX3539">
        <v>0</v>
      </c>
      <c r="FQ3539">
        <v>0</v>
      </c>
      <c r="FR3539">
        <v>0</v>
      </c>
      <c r="FS3539">
        <v>0</v>
      </c>
      <c r="FX3539">
        <v>70</v>
      </c>
      <c r="FY3539">
        <v>10</v>
      </c>
      <c r="GA3539" t="s">
        <v>3</v>
      </c>
      <c r="GD3539">
        <v>0</v>
      </c>
      <c r="GF3539">
        <v>-2080535723</v>
      </c>
      <c r="GG3539">
        <v>2</v>
      </c>
      <c r="GH3539">
        <v>1</v>
      </c>
      <c r="GI3539">
        <v>-2</v>
      </c>
      <c r="GJ3539">
        <v>0</v>
      </c>
      <c r="GK3539">
        <f>ROUND(R3539*(R12)/100,2)</f>
        <v>0</v>
      </c>
      <c r="GL3539">
        <f>ROUND(IF(AND(BH3539=3,BI3539=3,FS3539&lt;&gt;0),P3539,0),2)</f>
        <v>0</v>
      </c>
      <c r="GM3539">
        <f>ROUND(O3539+X3539+Y3539+GK3539,2)+GX3539</f>
        <v>-24267.759999999998</v>
      </c>
      <c r="GN3539">
        <f>IF(OR(BI3539=0,BI3539=1),GM3539-GX3539,0)</f>
        <v>0</v>
      </c>
      <c r="GO3539">
        <f>IF(BI3539=2,GM3539-GX3539,0)</f>
        <v>0</v>
      </c>
      <c r="GP3539">
        <f>IF(BI3539=4,GM3539-GX3539,0)</f>
        <v>-24267.759999999998</v>
      </c>
      <c r="GR3539">
        <v>0</v>
      </c>
      <c r="GS3539">
        <v>3</v>
      </c>
      <c r="GT3539">
        <v>0</v>
      </c>
      <c r="GU3539" t="s">
        <v>3</v>
      </c>
      <c r="GV3539">
        <f>ROUND((GT3539),6)</f>
        <v>0</v>
      </c>
      <c r="GW3539">
        <v>1</v>
      </c>
      <c r="GX3539">
        <f>ROUND(HC3539*I3539,2)</f>
        <v>0</v>
      </c>
      <c r="HA3539">
        <v>0</v>
      </c>
      <c r="HB3539">
        <v>0</v>
      </c>
      <c r="HC3539">
        <f>GV3539*GW3539</f>
        <v>0</v>
      </c>
      <c r="HE3539" t="s">
        <v>3</v>
      </c>
      <c r="HF3539" t="s">
        <v>3</v>
      </c>
      <c r="HM3539" t="s">
        <v>3</v>
      </c>
      <c r="HN3539" t="s">
        <v>3</v>
      </c>
      <c r="HO3539" t="s">
        <v>3</v>
      </c>
      <c r="HP3539" t="s">
        <v>3</v>
      </c>
      <c r="HQ3539" t="s">
        <v>3</v>
      </c>
      <c r="HS3539">
        <v>0</v>
      </c>
      <c r="IK3539">
        <v>0</v>
      </c>
    </row>
    <row r="3541" spans="1:245" x14ac:dyDescent="0.2">
      <c r="A3541">
        <v>51</v>
      </c>
      <c r="B3541">
        <f>B3533</f>
        <v>1</v>
      </c>
      <c r="C3541">
        <f>A3533</f>
        <v>4</v>
      </c>
      <c r="D3541">
        <f>ROW(A3533)</f>
        <v>3533</v>
      </c>
      <c r="F3541" t="str">
        <f>IF(F3533&lt;&gt;"",F3533,"")</f>
        <v>Новый раздел</v>
      </c>
      <c r="G3541" t="str">
        <f>IF(G3533&lt;&gt;"",G3533,"")</f>
        <v>Электрощит РЩ 3.1</v>
      </c>
      <c r="H3541">
        <v>0</v>
      </c>
      <c r="O3541">
        <f t="shared" ref="O3541:T3541" si="2633">ROUND(AB3541,2)</f>
        <v>19731.759999999998</v>
      </c>
      <c r="P3541">
        <f t="shared" si="2633"/>
        <v>0</v>
      </c>
      <c r="Q3541">
        <f t="shared" si="2633"/>
        <v>874.5</v>
      </c>
      <c r="R3541">
        <f t="shared" si="2633"/>
        <v>4.09</v>
      </c>
      <c r="S3541">
        <f t="shared" si="2633"/>
        <v>18857.259999999998</v>
      </c>
      <c r="T3541">
        <f t="shared" si="2633"/>
        <v>0</v>
      </c>
      <c r="U3541">
        <f>AH3541</f>
        <v>30.359999999999996</v>
      </c>
      <c r="V3541">
        <f>AI3541</f>
        <v>0</v>
      </c>
      <c r="W3541">
        <f>ROUND(AJ3541,2)</f>
        <v>0</v>
      </c>
      <c r="X3541">
        <f>ROUND(AK3541,2)</f>
        <v>13200.09</v>
      </c>
      <c r="Y3541">
        <f>ROUND(AL3541,2)</f>
        <v>1885.73</v>
      </c>
      <c r="AB3541">
        <f>ROUND(SUMIF(AA3537:AA3539,"=35364244",O3537:O3539),2)</f>
        <v>19731.759999999998</v>
      </c>
      <c r="AC3541">
        <f>ROUND(SUMIF(AA3537:AA3539,"=35364244",P3537:P3539),2)</f>
        <v>0</v>
      </c>
      <c r="AD3541">
        <f>ROUND(SUMIF(AA3537:AA3539,"=35364244",Q3537:Q3539),2)</f>
        <v>874.5</v>
      </c>
      <c r="AE3541">
        <f>ROUND(SUMIF(AA3537:AA3539,"=35364244",R3537:R3539),2)</f>
        <v>4.09</v>
      </c>
      <c r="AF3541">
        <f>ROUND(SUMIF(AA3537:AA3539,"=35364244",S3537:S3539),2)</f>
        <v>18857.259999999998</v>
      </c>
      <c r="AG3541">
        <f>ROUND(SUMIF(AA3537:AA3539,"=35364244",T3537:T3539),2)</f>
        <v>0</v>
      </c>
      <c r="AH3541">
        <f>SUMIF(AA3537:AA3539,"=35364244",U3537:U3539)</f>
        <v>30.359999999999996</v>
      </c>
      <c r="AI3541">
        <f>SUMIF(AA3537:AA3539,"=35364244",V3537:V3539)</f>
        <v>0</v>
      </c>
      <c r="AJ3541">
        <f>ROUND(SUMIF(AA3537:AA3539,"=35364244",W3537:W3539),2)</f>
        <v>0</v>
      </c>
      <c r="AK3541">
        <f>ROUND(SUMIF(AA3537:AA3539,"=35364244",X3537:X3539),2)</f>
        <v>13200.09</v>
      </c>
      <c r="AL3541">
        <f>ROUND(SUMIF(AA3537:AA3539,"=35364244",Y3537:Y3539),2)</f>
        <v>1885.73</v>
      </c>
      <c r="AO3541">
        <f t="shared" ref="AO3541:BD3541" si="2634">ROUND(BX3541,2)</f>
        <v>0</v>
      </c>
      <c r="AP3541">
        <f t="shared" si="2634"/>
        <v>0</v>
      </c>
      <c r="AQ3541">
        <f t="shared" si="2634"/>
        <v>0</v>
      </c>
      <c r="AR3541">
        <f t="shared" si="2634"/>
        <v>34821.99</v>
      </c>
      <c r="AS3541">
        <f t="shared" si="2634"/>
        <v>0</v>
      </c>
      <c r="AT3541">
        <f t="shared" si="2634"/>
        <v>0</v>
      </c>
      <c r="AU3541">
        <f t="shared" si="2634"/>
        <v>34821.99</v>
      </c>
      <c r="AV3541">
        <f t="shared" si="2634"/>
        <v>0</v>
      </c>
      <c r="AW3541">
        <f t="shared" si="2634"/>
        <v>0</v>
      </c>
      <c r="AX3541">
        <f t="shared" si="2634"/>
        <v>0</v>
      </c>
      <c r="AY3541">
        <f t="shared" si="2634"/>
        <v>0</v>
      </c>
      <c r="AZ3541">
        <f t="shared" si="2634"/>
        <v>0</v>
      </c>
      <c r="BA3541">
        <f t="shared" si="2634"/>
        <v>0</v>
      </c>
      <c r="BB3541">
        <f t="shared" si="2634"/>
        <v>0</v>
      </c>
      <c r="BC3541">
        <f t="shared" si="2634"/>
        <v>0</v>
      </c>
      <c r="BD3541">
        <f t="shared" si="2634"/>
        <v>0</v>
      </c>
      <c r="BX3541">
        <f>ROUND(SUMIF(AA3537:AA3539,"=35364244",FQ3537:FQ3539),2)</f>
        <v>0</v>
      </c>
      <c r="BY3541">
        <f>ROUND(SUMIF(AA3537:AA3539,"=35364244",FR3537:FR3539),2)</f>
        <v>0</v>
      </c>
      <c r="BZ3541">
        <f>ROUND(SUMIF(AA3537:AA3539,"=35364244",GL3537:GL3539),2)</f>
        <v>0</v>
      </c>
      <c r="CA3541">
        <f>ROUND(SUMIF(AA3537:AA3539,"=35364244",GM3537:GM3539),2)</f>
        <v>34821.99</v>
      </c>
      <c r="CB3541">
        <f>ROUND(SUMIF(AA3537:AA3539,"=35364244",GN3537:GN3539),2)</f>
        <v>0</v>
      </c>
      <c r="CC3541">
        <f>ROUND(SUMIF(AA3537:AA3539,"=35364244",GO3537:GO3539),2)</f>
        <v>0</v>
      </c>
      <c r="CD3541">
        <f>ROUND(SUMIF(AA3537:AA3539,"=35364244",GP3537:GP3539),2)</f>
        <v>34821.99</v>
      </c>
      <c r="CE3541">
        <f>AC3541-BX3541</f>
        <v>0</v>
      </c>
      <c r="CF3541">
        <f>AC3541-BY3541</f>
        <v>0</v>
      </c>
      <c r="CG3541">
        <f>BX3541-BZ3541</f>
        <v>0</v>
      </c>
      <c r="CH3541">
        <f>AC3541-BX3541-BY3541+BZ3541</f>
        <v>0</v>
      </c>
      <c r="CI3541">
        <f>BY3541-BZ3541</f>
        <v>0</v>
      </c>
      <c r="CJ3541">
        <f>ROUND(SUMIF(AA3537:AA3539,"=35364244",GX3537:GX3539),2)</f>
        <v>0</v>
      </c>
      <c r="CK3541">
        <f>ROUND(SUMIF(AA3537:AA3539,"=35364244",GY3537:GY3539),2)</f>
        <v>0</v>
      </c>
      <c r="CL3541">
        <f>ROUND(SUMIF(AA3537:AA3539,"=35364244",GZ3537:GZ3539),2)</f>
        <v>0</v>
      </c>
      <c r="CM3541">
        <f>ROUND(SUMIF(AA3537:AA3539,"=35364244",HD3537:HD3539),2)</f>
        <v>0</v>
      </c>
      <c r="GX3541">
        <v>0</v>
      </c>
    </row>
    <row r="3543" spans="1:245" x14ac:dyDescent="0.2">
      <c r="A3543">
        <v>50</v>
      </c>
      <c r="B3543">
        <v>0</v>
      </c>
      <c r="C3543">
        <v>0</v>
      </c>
      <c r="D3543">
        <v>1</v>
      </c>
      <c r="E3543">
        <v>201</v>
      </c>
      <c r="F3543">
        <f>ROUND(Source!O3541,O3543)</f>
        <v>19731.759999999998</v>
      </c>
      <c r="G3543" t="s">
        <v>66</v>
      </c>
      <c r="H3543" t="s">
        <v>67</v>
      </c>
      <c r="K3543">
        <v>201</v>
      </c>
      <c r="L3543">
        <v>1</v>
      </c>
      <c r="M3543">
        <v>3</v>
      </c>
      <c r="N3543" t="s">
        <v>3</v>
      </c>
      <c r="O3543">
        <v>2</v>
      </c>
      <c r="W3543">
        <v>19731.759999999998</v>
      </c>
      <c r="X3543">
        <v>1</v>
      </c>
      <c r="Y3543">
        <v>19731.759999999998</v>
      </c>
    </row>
    <row r="3544" spans="1:245" x14ac:dyDescent="0.2">
      <c r="A3544">
        <v>50</v>
      </c>
      <c r="B3544">
        <v>0</v>
      </c>
      <c r="C3544">
        <v>0</v>
      </c>
      <c r="D3544">
        <v>1</v>
      </c>
      <c r="E3544">
        <v>202</v>
      </c>
      <c r="F3544">
        <f>ROUND(Source!P3541,O3544)</f>
        <v>0</v>
      </c>
      <c r="G3544" t="s">
        <v>68</v>
      </c>
      <c r="H3544" t="s">
        <v>69</v>
      </c>
      <c r="K3544">
        <v>202</v>
      </c>
      <c r="L3544">
        <v>2</v>
      </c>
      <c r="M3544">
        <v>3</v>
      </c>
      <c r="N3544" t="s">
        <v>3</v>
      </c>
      <c r="O3544">
        <v>2</v>
      </c>
      <c r="W3544">
        <v>0</v>
      </c>
      <c r="X3544">
        <v>1</v>
      </c>
      <c r="Y3544">
        <v>0</v>
      </c>
    </row>
    <row r="3545" spans="1:245" x14ac:dyDescent="0.2">
      <c r="A3545">
        <v>50</v>
      </c>
      <c r="B3545">
        <v>0</v>
      </c>
      <c r="C3545">
        <v>0</v>
      </c>
      <c r="D3545">
        <v>1</v>
      </c>
      <c r="E3545">
        <v>222</v>
      </c>
      <c r="F3545">
        <f>ROUND(Source!AO3541,O3545)</f>
        <v>0</v>
      </c>
      <c r="G3545" t="s">
        <v>70</v>
      </c>
      <c r="H3545" t="s">
        <v>71</v>
      </c>
      <c r="K3545">
        <v>222</v>
      </c>
      <c r="L3545">
        <v>3</v>
      </c>
      <c r="M3545">
        <v>3</v>
      </c>
      <c r="N3545" t="s">
        <v>3</v>
      </c>
      <c r="O3545">
        <v>2</v>
      </c>
      <c r="W3545">
        <v>0</v>
      </c>
      <c r="X3545">
        <v>1</v>
      </c>
      <c r="Y3545">
        <v>0</v>
      </c>
    </row>
    <row r="3546" spans="1:245" x14ac:dyDescent="0.2">
      <c r="A3546">
        <v>50</v>
      </c>
      <c r="B3546">
        <v>0</v>
      </c>
      <c r="C3546">
        <v>0</v>
      </c>
      <c r="D3546">
        <v>1</v>
      </c>
      <c r="E3546">
        <v>225</v>
      </c>
      <c r="F3546">
        <f>ROUND(Source!AV3541,O3546)</f>
        <v>0</v>
      </c>
      <c r="G3546" t="s">
        <v>72</v>
      </c>
      <c r="H3546" t="s">
        <v>73</v>
      </c>
      <c r="K3546">
        <v>225</v>
      </c>
      <c r="L3546">
        <v>4</v>
      </c>
      <c r="M3546">
        <v>3</v>
      </c>
      <c r="N3546" t="s">
        <v>3</v>
      </c>
      <c r="O3546">
        <v>2</v>
      </c>
      <c r="W3546">
        <v>0</v>
      </c>
      <c r="X3546">
        <v>1</v>
      </c>
      <c r="Y3546">
        <v>0</v>
      </c>
    </row>
    <row r="3547" spans="1:245" x14ac:dyDescent="0.2">
      <c r="A3547">
        <v>50</v>
      </c>
      <c r="B3547">
        <v>0</v>
      </c>
      <c r="C3547">
        <v>0</v>
      </c>
      <c r="D3547">
        <v>1</v>
      </c>
      <c r="E3547">
        <v>226</v>
      </c>
      <c r="F3547">
        <f>ROUND(Source!AW3541,O3547)</f>
        <v>0</v>
      </c>
      <c r="G3547" t="s">
        <v>74</v>
      </c>
      <c r="H3547" t="s">
        <v>75</v>
      </c>
      <c r="K3547">
        <v>226</v>
      </c>
      <c r="L3547">
        <v>5</v>
      </c>
      <c r="M3547">
        <v>3</v>
      </c>
      <c r="N3547" t="s">
        <v>3</v>
      </c>
      <c r="O3547">
        <v>2</v>
      </c>
      <c r="W3547">
        <v>0</v>
      </c>
      <c r="X3547">
        <v>1</v>
      </c>
      <c r="Y3547">
        <v>0</v>
      </c>
    </row>
    <row r="3548" spans="1:245" x14ac:dyDescent="0.2">
      <c r="A3548">
        <v>50</v>
      </c>
      <c r="B3548">
        <v>0</v>
      </c>
      <c r="C3548">
        <v>0</v>
      </c>
      <c r="D3548">
        <v>1</v>
      </c>
      <c r="E3548">
        <v>227</v>
      </c>
      <c r="F3548">
        <f>ROUND(Source!AX3541,O3548)</f>
        <v>0</v>
      </c>
      <c r="G3548" t="s">
        <v>76</v>
      </c>
      <c r="H3548" t="s">
        <v>77</v>
      </c>
      <c r="K3548">
        <v>227</v>
      </c>
      <c r="L3548">
        <v>6</v>
      </c>
      <c r="M3548">
        <v>3</v>
      </c>
      <c r="N3548" t="s">
        <v>3</v>
      </c>
      <c r="O3548">
        <v>2</v>
      </c>
      <c r="W3548">
        <v>0</v>
      </c>
      <c r="X3548">
        <v>1</v>
      </c>
      <c r="Y3548">
        <v>0</v>
      </c>
    </row>
    <row r="3549" spans="1:245" x14ac:dyDescent="0.2">
      <c r="A3549">
        <v>50</v>
      </c>
      <c r="B3549">
        <v>0</v>
      </c>
      <c r="C3549">
        <v>0</v>
      </c>
      <c r="D3549">
        <v>1</v>
      </c>
      <c r="E3549">
        <v>228</v>
      </c>
      <c r="F3549">
        <f>ROUND(Source!AY3541,O3549)</f>
        <v>0</v>
      </c>
      <c r="G3549" t="s">
        <v>78</v>
      </c>
      <c r="H3549" t="s">
        <v>79</v>
      </c>
      <c r="K3549">
        <v>228</v>
      </c>
      <c r="L3549">
        <v>7</v>
      </c>
      <c r="M3549">
        <v>3</v>
      </c>
      <c r="N3549" t="s">
        <v>3</v>
      </c>
      <c r="O3549">
        <v>2</v>
      </c>
      <c r="W3549">
        <v>0</v>
      </c>
      <c r="X3549">
        <v>1</v>
      </c>
      <c r="Y3549">
        <v>0</v>
      </c>
    </row>
    <row r="3550" spans="1:245" x14ac:dyDescent="0.2">
      <c r="A3550">
        <v>50</v>
      </c>
      <c r="B3550">
        <v>0</v>
      </c>
      <c r="C3550">
        <v>0</v>
      </c>
      <c r="D3550">
        <v>1</v>
      </c>
      <c r="E3550">
        <v>216</v>
      </c>
      <c r="F3550">
        <f>ROUND(Source!AP3541,O3550)</f>
        <v>0</v>
      </c>
      <c r="G3550" t="s">
        <v>80</v>
      </c>
      <c r="H3550" t="s">
        <v>81</v>
      </c>
      <c r="K3550">
        <v>216</v>
      </c>
      <c r="L3550">
        <v>8</v>
      </c>
      <c r="M3550">
        <v>3</v>
      </c>
      <c r="N3550" t="s">
        <v>3</v>
      </c>
      <c r="O3550">
        <v>2</v>
      </c>
      <c r="W3550">
        <v>0</v>
      </c>
      <c r="X3550">
        <v>1</v>
      </c>
      <c r="Y3550">
        <v>0</v>
      </c>
    </row>
    <row r="3551" spans="1:245" x14ac:dyDescent="0.2">
      <c r="A3551">
        <v>50</v>
      </c>
      <c r="B3551">
        <v>0</v>
      </c>
      <c r="C3551">
        <v>0</v>
      </c>
      <c r="D3551">
        <v>1</v>
      </c>
      <c r="E3551">
        <v>223</v>
      </c>
      <c r="F3551">
        <f>ROUND(Source!AQ3541,O3551)</f>
        <v>0</v>
      </c>
      <c r="G3551" t="s">
        <v>82</v>
      </c>
      <c r="H3551" t="s">
        <v>83</v>
      </c>
      <c r="K3551">
        <v>223</v>
      </c>
      <c r="L3551">
        <v>9</v>
      </c>
      <c r="M3551">
        <v>3</v>
      </c>
      <c r="N3551" t="s">
        <v>3</v>
      </c>
      <c r="O3551">
        <v>2</v>
      </c>
      <c r="W3551">
        <v>0</v>
      </c>
      <c r="X3551">
        <v>1</v>
      </c>
      <c r="Y3551">
        <v>0</v>
      </c>
    </row>
    <row r="3552" spans="1:245" x14ac:dyDescent="0.2">
      <c r="A3552">
        <v>50</v>
      </c>
      <c r="B3552">
        <v>0</v>
      </c>
      <c r="C3552">
        <v>0</v>
      </c>
      <c r="D3552">
        <v>1</v>
      </c>
      <c r="E3552">
        <v>229</v>
      </c>
      <c r="F3552">
        <f>ROUND(Source!AZ3541,O3552)</f>
        <v>0</v>
      </c>
      <c r="G3552" t="s">
        <v>84</v>
      </c>
      <c r="H3552" t="s">
        <v>85</v>
      </c>
      <c r="K3552">
        <v>229</v>
      </c>
      <c r="L3552">
        <v>10</v>
      </c>
      <c r="M3552">
        <v>3</v>
      </c>
      <c r="N3552" t="s">
        <v>3</v>
      </c>
      <c r="O3552">
        <v>2</v>
      </c>
      <c r="W3552">
        <v>0</v>
      </c>
      <c r="X3552">
        <v>1</v>
      </c>
      <c r="Y3552">
        <v>0</v>
      </c>
    </row>
    <row r="3553" spans="1:25" x14ac:dyDescent="0.2">
      <c r="A3553">
        <v>50</v>
      </c>
      <c r="B3553">
        <v>0</v>
      </c>
      <c r="C3553">
        <v>0</v>
      </c>
      <c r="D3553">
        <v>1</v>
      </c>
      <c r="E3553">
        <v>203</v>
      </c>
      <c r="F3553">
        <f>ROUND(Source!Q3541,O3553)</f>
        <v>874.5</v>
      </c>
      <c r="G3553" t="s">
        <v>86</v>
      </c>
      <c r="H3553" t="s">
        <v>87</v>
      </c>
      <c r="K3553">
        <v>203</v>
      </c>
      <c r="L3553">
        <v>11</v>
      </c>
      <c r="M3553">
        <v>3</v>
      </c>
      <c r="N3553" t="s">
        <v>3</v>
      </c>
      <c r="O3553">
        <v>2</v>
      </c>
      <c r="W3553">
        <v>874.5</v>
      </c>
      <c r="X3553">
        <v>1</v>
      </c>
      <c r="Y3553">
        <v>874.5</v>
      </c>
    </row>
    <row r="3554" spans="1:25" x14ac:dyDescent="0.2">
      <c r="A3554">
        <v>50</v>
      </c>
      <c r="B3554">
        <v>0</v>
      </c>
      <c r="C3554">
        <v>0</v>
      </c>
      <c r="D3554">
        <v>1</v>
      </c>
      <c r="E3554">
        <v>231</v>
      </c>
      <c r="F3554">
        <f>ROUND(Source!BB3541,O3554)</f>
        <v>0</v>
      </c>
      <c r="G3554" t="s">
        <v>88</v>
      </c>
      <c r="H3554" t="s">
        <v>89</v>
      </c>
      <c r="K3554">
        <v>231</v>
      </c>
      <c r="L3554">
        <v>12</v>
      </c>
      <c r="M3554">
        <v>3</v>
      </c>
      <c r="N3554" t="s">
        <v>3</v>
      </c>
      <c r="O3554">
        <v>2</v>
      </c>
      <c r="W3554">
        <v>0</v>
      </c>
      <c r="X3554">
        <v>1</v>
      </c>
      <c r="Y3554">
        <v>0</v>
      </c>
    </row>
    <row r="3555" spans="1:25" x14ac:dyDescent="0.2">
      <c r="A3555">
        <v>50</v>
      </c>
      <c r="B3555">
        <v>0</v>
      </c>
      <c r="C3555">
        <v>0</v>
      </c>
      <c r="D3555">
        <v>1</v>
      </c>
      <c r="E3555">
        <v>204</v>
      </c>
      <c r="F3555">
        <f>ROUND(Source!R3541,O3555)</f>
        <v>4.09</v>
      </c>
      <c r="G3555" t="s">
        <v>90</v>
      </c>
      <c r="H3555" t="s">
        <v>91</v>
      </c>
      <c r="K3555">
        <v>204</v>
      </c>
      <c r="L3555">
        <v>13</v>
      </c>
      <c r="M3555">
        <v>3</v>
      </c>
      <c r="N3555" t="s">
        <v>3</v>
      </c>
      <c r="O3555">
        <v>2</v>
      </c>
      <c r="W3555">
        <v>4.09</v>
      </c>
      <c r="X3555">
        <v>1</v>
      </c>
      <c r="Y3555">
        <v>4.09</v>
      </c>
    </row>
    <row r="3556" spans="1:25" x14ac:dyDescent="0.2">
      <c r="A3556">
        <v>50</v>
      </c>
      <c r="B3556">
        <v>0</v>
      </c>
      <c r="C3556">
        <v>0</v>
      </c>
      <c r="D3556">
        <v>1</v>
      </c>
      <c r="E3556">
        <v>205</v>
      </c>
      <c r="F3556">
        <f>ROUND(Source!S3541,O3556)</f>
        <v>18857.259999999998</v>
      </c>
      <c r="G3556" t="s">
        <v>92</v>
      </c>
      <c r="H3556" t="s">
        <v>93</v>
      </c>
      <c r="K3556">
        <v>205</v>
      </c>
      <c r="L3556">
        <v>14</v>
      </c>
      <c r="M3556">
        <v>3</v>
      </c>
      <c r="N3556" t="s">
        <v>3</v>
      </c>
      <c r="O3556">
        <v>2</v>
      </c>
      <c r="W3556">
        <v>18857.259999999998</v>
      </c>
      <c r="X3556">
        <v>1</v>
      </c>
      <c r="Y3556">
        <v>18857.259999999998</v>
      </c>
    </row>
    <row r="3557" spans="1:25" x14ac:dyDescent="0.2">
      <c r="A3557">
        <v>50</v>
      </c>
      <c r="B3557">
        <v>0</v>
      </c>
      <c r="C3557">
        <v>0</v>
      </c>
      <c r="D3557">
        <v>1</v>
      </c>
      <c r="E3557">
        <v>232</v>
      </c>
      <c r="F3557">
        <f>ROUND(Source!BC3541,O3557)</f>
        <v>0</v>
      </c>
      <c r="G3557" t="s">
        <v>94</v>
      </c>
      <c r="H3557" t="s">
        <v>95</v>
      </c>
      <c r="K3557">
        <v>232</v>
      </c>
      <c r="L3557">
        <v>15</v>
      </c>
      <c r="M3557">
        <v>3</v>
      </c>
      <c r="N3557" t="s">
        <v>3</v>
      </c>
      <c r="O3557">
        <v>2</v>
      </c>
      <c r="W3557">
        <v>0</v>
      </c>
      <c r="X3557">
        <v>1</v>
      </c>
      <c r="Y3557">
        <v>0</v>
      </c>
    </row>
    <row r="3558" spans="1:25" x14ac:dyDescent="0.2">
      <c r="A3558">
        <v>50</v>
      </c>
      <c r="B3558">
        <v>0</v>
      </c>
      <c r="C3558">
        <v>0</v>
      </c>
      <c r="D3558">
        <v>1</v>
      </c>
      <c r="E3558">
        <v>214</v>
      </c>
      <c r="F3558">
        <f>ROUND(Source!AS3541,O3558)</f>
        <v>0</v>
      </c>
      <c r="G3558" t="s">
        <v>96</v>
      </c>
      <c r="H3558" t="s">
        <v>97</v>
      </c>
      <c r="K3558">
        <v>214</v>
      </c>
      <c r="L3558">
        <v>16</v>
      </c>
      <c r="M3558">
        <v>3</v>
      </c>
      <c r="N3558" t="s">
        <v>3</v>
      </c>
      <c r="O3558">
        <v>2</v>
      </c>
      <c r="W3558">
        <v>0</v>
      </c>
      <c r="X3558">
        <v>1</v>
      </c>
      <c r="Y3558">
        <v>0</v>
      </c>
    </row>
    <row r="3559" spans="1:25" x14ac:dyDescent="0.2">
      <c r="A3559">
        <v>50</v>
      </c>
      <c r="B3559">
        <v>0</v>
      </c>
      <c r="C3559">
        <v>0</v>
      </c>
      <c r="D3559">
        <v>1</v>
      </c>
      <c r="E3559">
        <v>215</v>
      </c>
      <c r="F3559">
        <f>ROUND(Source!AT3541,O3559)</f>
        <v>0</v>
      </c>
      <c r="G3559" t="s">
        <v>98</v>
      </c>
      <c r="H3559" t="s">
        <v>99</v>
      </c>
      <c r="K3559">
        <v>215</v>
      </c>
      <c r="L3559">
        <v>17</v>
      </c>
      <c r="M3559">
        <v>3</v>
      </c>
      <c r="N3559" t="s">
        <v>3</v>
      </c>
      <c r="O3559">
        <v>2</v>
      </c>
      <c r="W3559">
        <v>0</v>
      </c>
      <c r="X3559">
        <v>1</v>
      </c>
      <c r="Y3559">
        <v>0</v>
      </c>
    </row>
    <row r="3560" spans="1:25" x14ac:dyDescent="0.2">
      <c r="A3560">
        <v>50</v>
      </c>
      <c r="B3560">
        <v>0</v>
      </c>
      <c r="C3560">
        <v>0</v>
      </c>
      <c r="D3560">
        <v>1</v>
      </c>
      <c r="E3560">
        <v>217</v>
      </c>
      <c r="F3560">
        <f>ROUND(Source!AU3541,O3560)</f>
        <v>34821.99</v>
      </c>
      <c r="G3560" t="s">
        <v>100</v>
      </c>
      <c r="H3560" t="s">
        <v>101</v>
      </c>
      <c r="K3560">
        <v>217</v>
      </c>
      <c r="L3560">
        <v>18</v>
      </c>
      <c r="M3560">
        <v>3</v>
      </c>
      <c r="N3560" t="s">
        <v>3</v>
      </c>
      <c r="O3560">
        <v>2</v>
      </c>
      <c r="W3560">
        <v>34821.99</v>
      </c>
      <c r="X3560">
        <v>1</v>
      </c>
      <c r="Y3560">
        <v>34821.99</v>
      </c>
    </row>
    <row r="3561" spans="1:25" x14ac:dyDescent="0.2">
      <c r="A3561">
        <v>50</v>
      </c>
      <c r="B3561">
        <v>0</v>
      </c>
      <c r="C3561">
        <v>0</v>
      </c>
      <c r="D3561">
        <v>1</v>
      </c>
      <c r="E3561">
        <v>230</v>
      </c>
      <c r="F3561">
        <f>ROUND(Source!BA3541,O3561)</f>
        <v>0</v>
      </c>
      <c r="G3561" t="s">
        <v>102</v>
      </c>
      <c r="H3561" t="s">
        <v>103</v>
      </c>
      <c r="K3561">
        <v>230</v>
      </c>
      <c r="L3561">
        <v>19</v>
      </c>
      <c r="M3561">
        <v>3</v>
      </c>
      <c r="N3561" t="s">
        <v>3</v>
      </c>
      <c r="O3561">
        <v>2</v>
      </c>
      <c r="W3561">
        <v>0</v>
      </c>
      <c r="X3561">
        <v>1</v>
      </c>
      <c r="Y3561">
        <v>0</v>
      </c>
    </row>
    <row r="3562" spans="1:25" x14ac:dyDescent="0.2">
      <c r="A3562">
        <v>50</v>
      </c>
      <c r="B3562">
        <v>0</v>
      </c>
      <c r="C3562">
        <v>0</v>
      </c>
      <c r="D3562">
        <v>1</v>
      </c>
      <c r="E3562">
        <v>206</v>
      </c>
      <c r="F3562">
        <f>ROUND(Source!T3541,O3562)</f>
        <v>0</v>
      </c>
      <c r="G3562" t="s">
        <v>104</v>
      </c>
      <c r="H3562" t="s">
        <v>105</v>
      </c>
      <c r="K3562">
        <v>206</v>
      </c>
      <c r="L3562">
        <v>20</v>
      </c>
      <c r="M3562">
        <v>3</v>
      </c>
      <c r="N3562" t="s">
        <v>3</v>
      </c>
      <c r="O3562">
        <v>2</v>
      </c>
      <c r="W3562">
        <v>0</v>
      </c>
      <c r="X3562">
        <v>1</v>
      </c>
      <c r="Y3562">
        <v>0</v>
      </c>
    </row>
    <row r="3563" spans="1:25" x14ac:dyDescent="0.2">
      <c r="A3563">
        <v>50</v>
      </c>
      <c r="B3563">
        <v>0</v>
      </c>
      <c r="C3563">
        <v>0</v>
      </c>
      <c r="D3563">
        <v>1</v>
      </c>
      <c r="E3563">
        <v>207</v>
      </c>
      <c r="F3563">
        <f>Source!U3541</f>
        <v>30.359999999999996</v>
      </c>
      <c r="G3563" t="s">
        <v>106</v>
      </c>
      <c r="H3563" t="s">
        <v>107</v>
      </c>
      <c r="K3563">
        <v>207</v>
      </c>
      <c r="L3563">
        <v>21</v>
      </c>
      <c r="M3563">
        <v>3</v>
      </c>
      <c r="N3563" t="s">
        <v>3</v>
      </c>
      <c r="O3563">
        <v>-1</v>
      </c>
      <c r="W3563">
        <v>30.36</v>
      </c>
      <c r="X3563">
        <v>1</v>
      </c>
      <c r="Y3563">
        <v>30.36</v>
      </c>
    </row>
    <row r="3564" spans="1:25" x14ac:dyDescent="0.2">
      <c r="A3564">
        <v>50</v>
      </c>
      <c r="B3564">
        <v>0</v>
      </c>
      <c r="C3564">
        <v>0</v>
      </c>
      <c r="D3564">
        <v>1</v>
      </c>
      <c r="E3564">
        <v>208</v>
      </c>
      <c r="F3564">
        <f>Source!V3541</f>
        <v>0</v>
      </c>
      <c r="G3564" t="s">
        <v>108</v>
      </c>
      <c r="H3564" t="s">
        <v>109</v>
      </c>
      <c r="K3564">
        <v>208</v>
      </c>
      <c r="L3564">
        <v>22</v>
      </c>
      <c r="M3564">
        <v>3</v>
      </c>
      <c r="N3564" t="s">
        <v>3</v>
      </c>
      <c r="O3564">
        <v>-1</v>
      </c>
      <c r="W3564">
        <v>0</v>
      </c>
      <c r="X3564">
        <v>1</v>
      </c>
      <c r="Y3564">
        <v>0</v>
      </c>
    </row>
    <row r="3565" spans="1:25" x14ac:dyDescent="0.2">
      <c r="A3565">
        <v>50</v>
      </c>
      <c r="B3565">
        <v>0</v>
      </c>
      <c r="C3565">
        <v>0</v>
      </c>
      <c r="D3565">
        <v>1</v>
      </c>
      <c r="E3565">
        <v>209</v>
      </c>
      <c r="F3565">
        <f>ROUND(Source!W3541,O3565)</f>
        <v>0</v>
      </c>
      <c r="G3565" t="s">
        <v>110</v>
      </c>
      <c r="H3565" t="s">
        <v>111</v>
      </c>
      <c r="K3565">
        <v>209</v>
      </c>
      <c r="L3565">
        <v>23</v>
      </c>
      <c r="M3565">
        <v>3</v>
      </c>
      <c r="N3565" t="s">
        <v>3</v>
      </c>
      <c r="O3565">
        <v>2</v>
      </c>
      <c r="W3565">
        <v>0</v>
      </c>
      <c r="X3565">
        <v>1</v>
      </c>
      <c r="Y3565">
        <v>0</v>
      </c>
    </row>
    <row r="3566" spans="1:25" x14ac:dyDescent="0.2">
      <c r="A3566">
        <v>50</v>
      </c>
      <c r="B3566">
        <v>0</v>
      </c>
      <c r="C3566">
        <v>0</v>
      </c>
      <c r="D3566">
        <v>1</v>
      </c>
      <c r="E3566">
        <v>233</v>
      </c>
      <c r="F3566">
        <f>ROUND(Source!BD3541,O3566)</f>
        <v>0</v>
      </c>
      <c r="G3566" t="s">
        <v>112</v>
      </c>
      <c r="H3566" t="s">
        <v>113</v>
      </c>
      <c r="K3566">
        <v>233</v>
      </c>
      <c r="L3566">
        <v>24</v>
      </c>
      <c r="M3566">
        <v>3</v>
      </c>
      <c r="N3566" t="s">
        <v>3</v>
      </c>
      <c r="O3566">
        <v>2</v>
      </c>
      <c r="W3566">
        <v>0</v>
      </c>
      <c r="X3566">
        <v>1</v>
      </c>
      <c r="Y3566">
        <v>0</v>
      </c>
    </row>
    <row r="3567" spans="1:25" x14ac:dyDescent="0.2">
      <c r="A3567">
        <v>50</v>
      </c>
      <c r="B3567">
        <v>0</v>
      </c>
      <c r="C3567">
        <v>0</v>
      </c>
      <c r="D3567">
        <v>1</v>
      </c>
      <c r="E3567">
        <v>210</v>
      </c>
      <c r="F3567">
        <f>ROUND(Source!X3541,O3567)</f>
        <v>13200.09</v>
      </c>
      <c r="G3567" t="s">
        <v>114</v>
      </c>
      <c r="H3567" t="s">
        <v>115</v>
      </c>
      <c r="K3567">
        <v>210</v>
      </c>
      <c r="L3567">
        <v>25</v>
      </c>
      <c r="M3567">
        <v>3</v>
      </c>
      <c r="N3567" t="s">
        <v>3</v>
      </c>
      <c r="O3567">
        <v>2</v>
      </c>
      <c r="W3567">
        <v>13200.09</v>
      </c>
      <c r="X3567">
        <v>1</v>
      </c>
      <c r="Y3567">
        <v>13200.09</v>
      </c>
    </row>
    <row r="3568" spans="1:25" x14ac:dyDescent="0.2">
      <c r="A3568">
        <v>50</v>
      </c>
      <c r="B3568">
        <v>0</v>
      </c>
      <c r="C3568">
        <v>0</v>
      </c>
      <c r="D3568">
        <v>1</v>
      </c>
      <c r="E3568">
        <v>211</v>
      </c>
      <c r="F3568">
        <f>ROUND(Source!Y3541,O3568)</f>
        <v>1885.73</v>
      </c>
      <c r="G3568" t="s">
        <v>116</v>
      </c>
      <c r="H3568" t="s">
        <v>117</v>
      </c>
      <c r="K3568">
        <v>211</v>
      </c>
      <c r="L3568">
        <v>26</v>
      </c>
      <c r="M3568">
        <v>3</v>
      </c>
      <c r="N3568" t="s">
        <v>3</v>
      </c>
      <c r="O3568">
        <v>2</v>
      </c>
      <c r="W3568">
        <v>1885.73</v>
      </c>
      <c r="X3568">
        <v>1</v>
      </c>
      <c r="Y3568">
        <v>1885.73</v>
      </c>
    </row>
    <row r="3569" spans="1:245" x14ac:dyDescent="0.2">
      <c r="A3569">
        <v>50</v>
      </c>
      <c r="B3569">
        <v>0</v>
      </c>
      <c r="C3569">
        <v>0</v>
      </c>
      <c r="D3569">
        <v>1</v>
      </c>
      <c r="E3569">
        <v>224</v>
      </c>
      <c r="F3569">
        <f>ROUND(Source!AR3541,O3569)</f>
        <v>34821.99</v>
      </c>
      <c r="G3569" t="s">
        <v>118</v>
      </c>
      <c r="H3569" t="s">
        <v>119</v>
      </c>
      <c r="K3569">
        <v>224</v>
      </c>
      <c r="L3569">
        <v>27</v>
      </c>
      <c r="M3569">
        <v>3</v>
      </c>
      <c r="N3569" t="s">
        <v>3</v>
      </c>
      <c r="O3569">
        <v>2</v>
      </c>
      <c r="W3569">
        <v>34821.99</v>
      </c>
      <c r="X3569">
        <v>1</v>
      </c>
      <c r="Y3569">
        <v>34821.99</v>
      </c>
    </row>
    <row r="3571" spans="1:245" x14ac:dyDescent="0.2">
      <c r="A3571">
        <v>4</v>
      </c>
      <c r="B3571">
        <v>1</v>
      </c>
      <c r="D3571">
        <f>ROW(A3579)</f>
        <v>3579</v>
      </c>
      <c r="F3571" t="s">
        <v>13</v>
      </c>
      <c r="G3571" t="s">
        <v>784</v>
      </c>
      <c r="H3571" t="s">
        <v>3</v>
      </c>
      <c r="I3571">
        <v>0</v>
      </c>
      <c r="K3571">
        <v>0</v>
      </c>
      <c r="M3571" t="s">
        <v>3</v>
      </c>
      <c r="S3571">
        <v>0</v>
      </c>
      <c r="U3571" t="s">
        <v>3</v>
      </c>
      <c r="V3571">
        <v>0</v>
      </c>
      <c r="AB3571" t="s">
        <v>3</v>
      </c>
      <c r="AC3571" t="s">
        <v>3</v>
      </c>
      <c r="AD3571" t="s">
        <v>3</v>
      </c>
      <c r="AE3571" t="s">
        <v>3</v>
      </c>
      <c r="AF3571" t="s">
        <v>3</v>
      </c>
      <c r="AG3571" t="s">
        <v>3</v>
      </c>
      <c r="AP3571" t="s">
        <v>3</v>
      </c>
      <c r="AQ3571" t="s">
        <v>3</v>
      </c>
      <c r="AR3571" t="s">
        <v>3</v>
      </c>
      <c r="AZ3571" t="s">
        <v>3</v>
      </c>
      <c r="BB3571" t="s">
        <v>3</v>
      </c>
      <c r="BC3571" t="s">
        <v>3</v>
      </c>
      <c r="BD3571" t="s">
        <v>3</v>
      </c>
      <c r="BE3571" t="s">
        <v>3</v>
      </c>
      <c r="BF3571" t="s">
        <v>3</v>
      </c>
      <c r="BG3571" t="s">
        <v>3</v>
      </c>
      <c r="BH3571" t="s">
        <v>3</v>
      </c>
      <c r="BI3571" t="s">
        <v>3</v>
      </c>
      <c r="BJ3571" t="s">
        <v>3</v>
      </c>
      <c r="BK3571" t="s">
        <v>3</v>
      </c>
      <c r="BL3571" t="s">
        <v>3</v>
      </c>
      <c r="BM3571" t="s">
        <v>3</v>
      </c>
      <c r="BN3571" t="s">
        <v>3</v>
      </c>
      <c r="BO3571" t="s">
        <v>3</v>
      </c>
      <c r="BP3571" t="s">
        <v>3</v>
      </c>
      <c r="BX3571">
        <v>0</v>
      </c>
      <c r="CJ3571">
        <v>0</v>
      </c>
    </row>
    <row r="3573" spans="1:245" x14ac:dyDescent="0.2">
      <c r="A3573">
        <v>52</v>
      </c>
      <c r="B3573">
        <f t="shared" ref="B3573:G3573" si="2635">B3579</f>
        <v>1</v>
      </c>
      <c r="C3573">
        <f t="shared" si="2635"/>
        <v>4</v>
      </c>
      <c r="D3573">
        <f t="shared" si="2635"/>
        <v>3571</v>
      </c>
      <c r="E3573">
        <f t="shared" si="2635"/>
        <v>0</v>
      </c>
      <c r="F3573" t="str">
        <f t="shared" si="2635"/>
        <v>Новый раздел</v>
      </c>
      <c r="G3573" t="str">
        <f t="shared" si="2635"/>
        <v>Электрощит ЩАО 3.2</v>
      </c>
      <c r="O3573">
        <f t="shared" ref="O3573:AT3573" si="2636">O3579</f>
        <v>25113.14</v>
      </c>
      <c r="P3573">
        <f t="shared" si="2636"/>
        <v>0</v>
      </c>
      <c r="Q3573">
        <f t="shared" si="2636"/>
        <v>1113</v>
      </c>
      <c r="R3573">
        <f t="shared" si="2636"/>
        <v>5.21</v>
      </c>
      <c r="S3573">
        <f t="shared" si="2636"/>
        <v>24000.14</v>
      </c>
      <c r="T3573">
        <f t="shared" si="2636"/>
        <v>0</v>
      </c>
      <c r="U3573">
        <f t="shared" si="2636"/>
        <v>38.639999999999993</v>
      </c>
      <c r="V3573">
        <f t="shared" si="2636"/>
        <v>0</v>
      </c>
      <c r="W3573">
        <f t="shared" si="2636"/>
        <v>0</v>
      </c>
      <c r="X3573">
        <f t="shared" si="2636"/>
        <v>16800.09</v>
      </c>
      <c r="Y3573">
        <f t="shared" si="2636"/>
        <v>2400.0100000000002</v>
      </c>
      <c r="Z3573">
        <f t="shared" si="2636"/>
        <v>0</v>
      </c>
      <c r="AA3573">
        <f t="shared" si="2636"/>
        <v>0</v>
      </c>
      <c r="AB3573">
        <f t="shared" si="2636"/>
        <v>25113.14</v>
      </c>
      <c r="AC3573">
        <f t="shared" si="2636"/>
        <v>0</v>
      </c>
      <c r="AD3573">
        <f t="shared" si="2636"/>
        <v>1113</v>
      </c>
      <c r="AE3573">
        <f t="shared" si="2636"/>
        <v>5.21</v>
      </c>
      <c r="AF3573">
        <f t="shared" si="2636"/>
        <v>24000.14</v>
      </c>
      <c r="AG3573">
        <f t="shared" si="2636"/>
        <v>0</v>
      </c>
      <c r="AH3573">
        <f t="shared" si="2636"/>
        <v>38.639999999999993</v>
      </c>
      <c r="AI3573">
        <f t="shared" si="2636"/>
        <v>0</v>
      </c>
      <c r="AJ3573">
        <f t="shared" si="2636"/>
        <v>0</v>
      </c>
      <c r="AK3573">
        <f t="shared" si="2636"/>
        <v>16800.09</v>
      </c>
      <c r="AL3573">
        <f t="shared" si="2636"/>
        <v>2400.0100000000002</v>
      </c>
      <c r="AM3573">
        <f t="shared" si="2636"/>
        <v>0</v>
      </c>
      <c r="AN3573">
        <f t="shared" si="2636"/>
        <v>0</v>
      </c>
      <c r="AO3573">
        <f t="shared" si="2636"/>
        <v>0</v>
      </c>
      <c r="AP3573">
        <f t="shared" si="2636"/>
        <v>0</v>
      </c>
      <c r="AQ3573">
        <f t="shared" si="2636"/>
        <v>0</v>
      </c>
      <c r="AR3573">
        <f t="shared" si="2636"/>
        <v>44318.87</v>
      </c>
      <c r="AS3573">
        <f t="shared" si="2636"/>
        <v>0</v>
      </c>
      <c r="AT3573">
        <f t="shared" si="2636"/>
        <v>0</v>
      </c>
      <c r="AU3573">
        <f t="shared" ref="AU3573:BZ3573" si="2637">AU3579</f>
        <v>44318.87</v>
      </c>
      <c r="AV3573">
        <f t="shared" si="2637"/>
        <v>0</v>
      </c>
      <c r="AW3573">
        <f t="shared" si="2637"/>
        <v>0</v>
      </c>
      <c r="AX3573">
        <f t="shared" si="2637"/>
        <v>0</v>
      </c>
      <c r="AY3573">
        <f t="shared" si="2637"/>
        <v>0</v>
      </c>
      <c r="AZ3573">
        <f t="shared" si="2637"/>
        <v>0</v>
      </c>
      <c r="BA3573">
        <f t="shared" si="2637"/>
        <v>0</v>
      </c>
      <c r="BB3573">
        <f t="shared" si="2637"/>
        <v>0</v>
      </c>
      <c r="BC3573">
        <f t="shared" si="2637"/>
        <v>0</v>
      </c>
      <c r="BD3573">
        <f t="shared" si="2637"/>
        <v>0</v>
      </c>
      <c r="BE3573">
        <f t="shared" si="2637"/>
        <v>0</v>
      </c>
      <c r="BF3573">
        <f t="shared" si="2637"/>
        <v>0</v>
      </c>
      <c r="BG3573">
        <f t="shared" si="2637"/>
        <v>0</v>
      </c>
      <c r="BH3573">
        <f t="shared" si="2637"/>
        <v>0</v>
      </c>
      <c r="BI3573">
        <f t="shared" si="2637"/>
        <v>0</v>
      </c>
      <c r="BJ3573">
        <f t="shared" si="2637"/>
        <v>0</v>
      </c>
      <c r="BK3573">
        <f t="shared" si="2637"/>
        <v>0</v>
      </c>
      <c r="BL3573">
        <f t="shared" si="2637"/>
        <v>0</v>
      </c>
      <c r="BM3573">
        <f t="shared" si="2637"/>
        <v>0</v>
      </c>
      <c r="BN3573">
        <f t="shared" si="2637"/>
        <v>0</v>
      </c>
      <c r="BO3573">
        <f t="shared" si="2637"/>
        <v>0</v>
      </c>
      <c r="BP3573">
        <f t="shared" si="2637"/>
        <v>0</v>
      </c>
      <c r="BQ3573">
        <f t="shared" si="2637"/>
        <v>0</v>
      </c>
      <c r="BR3573">
        <f t="shared" si="2637"/>
        <v>0</v>
      </c>
      <c r="BS3573">
        <f t="shared" si="2637"/>
        <v>0</v>
      </c>
      <c r="BT3573">
        <f t="shared" si="2637"/>
        <v>0</v>
      </c>
      <c r="BU3573">
        <f t="shared" si="2637"/>
        <v>0</v>
      </c>
      <c r="BV3573">
        <f t="shared" si="2637"/>
        <v>0</v>
      </c>
      <c r="BW3573">
        <f t="shared" si="2637"/>
        <v>0</v>
      </c>
      <c r="BX3573">
        <f t="shared" si="2637"/>
        <v>0</v>
      </c>
      <c r="BY3573">
        <f t="shared" si="2637"/>
        <v>0</v>
      </c>
      <c r="BZ3573">
        <f t="shared" si="2637"/>
        <v>0</v>
      </c>
      <c r="CA3573">
        <f t="shared" ref="CA3573:DF3573" si="2638">CA3579</f>
        <v>44318.87</v>
      </c>
      <c r="CB3573">
        <f t="shared" si="2638"/>
        <v>0</v>
      </c>
      <c r="CC3573">
        <f t="shared" si="2638"/>
        <v>0</v>
      </c>
      <c r="CD3573">
        <f t="shared" si="2638"/>
        <v>44318.87</v>
      </c>
      <c r="CE3573">
        <f t="shared" si="2638"/>
        <v>0</v>
      </c>
      <c r="CF3573">
        <f t="shared" si="2638"/>
        <v>0</v>
      </c>
      <c r="CG3573">
        <f t="shared" si="2638"/>
        <v>0</v>
      </c>
      <c r="CH3573">
        <f t="shared" si="2638"/>
        <v>0</v>
      </c>
      <c r="CI3573">
        <f t="shared" si="2638"/>
        <v>0</v>
      </c>
      <c r="CJ3573">
        <f t="shared" si="2638"/>
        <v>0</v>
      </c>
      <c r="CK3573">
        <f t="shared" si="2638"/>
        <v>0</v>
      </c>
      <c r="CL3573">
        <f t="shared" si="2638"/>
        <v>0</v>
      </c>
      <c r="CM3573">
        <f t="shared" si="2638"/>
        <v>0</v>
      </c>
      <c r="CN3573">
        <f t="shared" si="2638"/>
        <v>0</v>
      </c>
      <c r="CO3573">
        <f t="shared" si="2638"/>
        <v>0</v>
      </c>
      <c r="CP3573">
        <f t="shared" si="2638"/>
        <v>0</v>
      </c>
      <c r="CQ3573">
        <f t="shared" si="2638"/>
        <v>0</v>
      </c>
      <c r="CR3573">
        <f t="shared" si="2638"/>
        <v>0</v>
      </c>
      <c r="CS3573">
        <f t="shared" si="2638"/>
        <v>0</v>
      </c>
      <c r="CT3573">
        <f t="shared" si="2638"/>
        <v>0</v>
      </c>
      <c r="CU3573">
        <f t="shared" si="2638"/>
        <v>0</v>
      </c>
      <c r="CV3573">
        <f t="shared" si="2638"/>
        <v>0</v>
      </c>
      <c r="CW3573">
        <f t="shared" si="2638"/>
        <v>0</v>
      </c>
      <c r="CX3573">
        <f t="shared" si="2638"/>
        <v>0</v>
      </c>
      <c r="CY3573">
        <f t="shared" si="2638"/>
        <v>0</v>
      </c>
      <c r="CZ3573">
        <f t="shared" si="2638"/>
        <v>0</v>
      </c>
      <c r="DA3573">
        <f t="shared" si="2638"/>
        <v>0</v>
      </c>
      <c r="DB3573">
        <f t="shared" si="2638"/>
        <v>0</v>
      </c>
      <c r="DC3573">
        <f t="shared" si="2638"/>
        <v>0</v>
      </c>
      <c r="DD3573">
        <f t="shared" si="2638"/>
        <v>0</v>
      </c>
      <c r="DE3573">
        <f t="shared" si="2638"/>
        <v>0</v>
      </c>
      <c r="DF3573">
        <f t="shared" si="2638"/>
        <v>0</v>
      </c>
      <c r="DG3573">
        <f t="shared" ref="DG3573:EL3573" si="2639">DG3579</f>
        <v>0</v>
      </c>
      <c r="DH3573">
        <f t="shared" si="2639"/>
        <v>0</v>
      </c>
      <c r="DI3573">
        <f t="shared" si="2639"/>
        <v>0</v>
      </c>
      <c r="DJ3573">
        <f t="shared" si="2639"/>
        <v>0</v>
      </c>
      <c r="DK3573">
        <f t="shared" si="2639"/>
        <v>0</v>
      </c>
      <c r="DL3573">
        <f t="shared" si="2639"/>
        <v>0</v>
      </c>
      <c r="DM3573">
        <f t="shared" si="2639"/>
        <v>0</v>
      </c>
      <c r="DN3573">
        <f t="shared" si="2639"/>
        <v>0</v>
      </c>
      <c r="DO3573">
        <f t="shared" si="2639"/>
        <v>0</v>
      </c>
      <c r="DP3573">
        <f t="shared" si="2639"/>
        <v>0</v>
      </c>
      <c r="DQ3573">
        <f t="shared" si="2639"/>
        <v>0</v>
      </c>
      <c r="DR3573">
        <f t="shared" si="2639"/>
        <v>0</v>
      </c>
      <c r="DS3573">
        <f t="shared" si="2639"/>
        <v>0</v>
      </c>
      <c r="DT3573">
        <f t="shared" si="2639"/>
        <v>0</v>
      </c>
      <c r="DU3573">
        <f t="shared" si="2639"/>
        <v>0</v>
      </c>
      <c r="DV3573">
        <f t="shared" si="2639"/>
        <v>0</v>
      </c>
      <c r="DW3573">
        <f t="shared" si="2639"/>
        <v>0</v>
      </c>
      <c r="DX3573">
        <f t="shared" si="2639"/>
        <v>0</v>
      </c>
      <c r="DY3573">
        <f t="shared" si="2639"/>
        <v>0</v>
      </c>
      <c r="DZ3573">
        <f t="shared" si="2639"/>
        <v>0</v>
      </c>
      <c r="EA3573">
        <f t="shared" si="2639"/>
        <v>0</v>
      </c>
      <c r="EB3573">
        <f t="shared" si="2639"/>
        <v>0</v>
      </c>
      <c r="EC3573">
        <f t="shared" si="2639"/>
        <v>0</v>
      </c>
      <c r="ED3573">
        <f t="shared" si="2639"/>
        <v>0</v>
      </c>
      <c r="EE3573">
        <f t="shared" si="2639"/>
        <v>0</v>
      </c>
      <c r="EF3573">
        <f t="shared" si="2639"/>
        <v>0</v>
      </c>
      <c r="EG3573">
        <f t="shared" si="2639"/>
        <v>0</v>
      </c>
      <c r="EH3573">
        <f t="shared" si="2639"/>
        <v>0</v>
      </c>
      <c r="EI3573">
        <f t="shared" si="2639"/>
        <v>0</v>
      </c>
      <c r="EJ3573">
        <f t="shared" si="2639"/>
        <v>0</v>
      </c>
      <c r="EK3573">
        <f t="shared" si="2639"/>
        <v>0</v>
      </c>
      <c r="EL3573">
        <f t="shared" si="2639"/>
        <v>0</v>
      </c>
      <c r="EM3573">
        <f t="shared" ref="EM3573:FR3573" si="2640">EM3579</f>
        <v>0</v>
      </c>
      <c r="EN3573">
        <f t="shared" si="2640"/>
        <v>0</v>
      </c>
      <c r="EO3573">
        <f t="shared" si="2640"/>
        <v>0</v>
      </c>
      <c r="EP3573">
        <f t="shared" si="2640"/>
        <v>0</v>
      </c>
      <c r="EQ3573">
        <f t="shared" si="2640"/>
        <v>0</v>
      </c>
      <c r="ER3573">
        <f t="shared" si="2640"/>
        <v>0</v>
      </c>
      <c r="ES3573">
        <f t="shared" si="2640"/>
        <v>0</v>
      </c>
      <c r="ET3573">
        <f t="shared" si="2640"/>
        <v>0</v>
      </c>
      <c r="EU3573">
        <f t="shared" si="2640"/>
        <v>0</v>
      </c>
      <c r="EV3573">
        <f t="shared" si="2640"/>
        <v>0</v>
      </c>
      <c r="EW3573">
        <f t="shared" si="2640"/>
        <v>0</v>
      </c>
      <c r="EX3573">
        <f t="shared" si="2640"/>
        <v>0</v>
      </c>
      <c r="EY3573">
        <f t="shared" si="2640"/>
        <v>0</v>
      </c>
      <c r="EZ3573">
        <f t="shared" si="2640"/>
        <v>0</v>
      </c>
      <c r="FA3573">
        <f t="shared" si="2640"/>
        <v>0</v>
      </c>
      <c r="FB3573">
        <f t="shared" si="2640"/>
        <v>0</v>
      </c>
      <c r="FC3573">
        <f t="shared" si="2640"/>
        <v>0</v>
      </c>
      <c r="FD3573">
        <f t="shared" si="2640"/>
        <v>0</v>
      </c>
      <c r="FE3573">
        <f t="shared" si="2640"/>
        <v>0</v>
      </c>
      <c r="FF3573">
        <f t="shared" si="2640"/>
        <v>0</v>
      </c>
      <c r="FG3573">
        <f t="shared" si="2640"/>
        <v>0</v>
      </c>
      <c r="FH3573">
        <f t="shared" si="2640"/>
        <v>0</v>
      </c>
      <c r="FI3573">
        <f t="shared" si="2640"/>
        <v>0</v>
      </c>
      <c r="FJ3573">
        <f t="shared" si="2640"/>
        <v>0</v>
      </c>
      <c r="FK3573">
        <f t="shared" si="2640"/>
        <v>0</v>
      </c>
      <c r="FL3573">
        <f t="shared" si="2640"/>
        <v>0</v>
      </c>
      <c r="FM3573">
        <f t="shared" si="2640"/>
        <v>0</v>
      </c>
      <c r="FN3573">
        <f t="shared" si="2640"/>
        <v>0</v>
      </c>
      <c r="FO3573">
        <f t="shared" si="2640"/>
        <v>0</v>
      </c>
      <c r="FP3573">
        <f t="shared" si="2640"/>
        <v>0</v>
      </c>
      <c r="FQ3573">
        <f t="shared" si="2640"/>
        <v>0</v>
      </c>
      <c r="FR3573">
        <f t="shared" si="2640"/>
        <v>0</v>
      </c>
      <c r="FS3573">
        <f t="shared" ref="FS3573:GX3573" si="2641">FS3579</f>
        <v>0</v>
      </c>
      <c r="FT3573">
        <f t="shared" si="2641"/>
        <v>0</v>
      </c>
      <c r="FU3573">
        <f t="shared" si="2641"/>
        <v>0</v>
      </c>
      <c r="FV3573">
        <f t="shared" si="2641"/>
        <v>0</v>
      </c>
      <c r="FW3573">
        <f t="shared" si="2641"/>
        <v>0</v>
      </c>
      <c r="FX3573">
        <f t="shared" si="2641"/>
        <v>0</v>
      </c>
      <c r="FY3573">
        <f t="shared" si="2641"/>
        <v>0</v>
      </c>
      <c r="FZ3573">
        <f t="shared" si="2641"/>
        <v>0</v>
      </c>
      <c r="GA3573">
        <f t="shared" si="2641"/>
        <v>0</v>
      </c>
      <c r="GB3573">
        <f t="shared" si="2641"/>
        <v>0</v>
      </c>
      <c r="GC3573">
        <f t="shared" si="2641"/>
        <v>0</v>
      </c>
      <c r="GD3573">
        <f t="shared" si="2641"/>
        <v>0</v>
      </c>
      <c r="GE3573">
        <f t="shared" si="2641"/>
        <v>0</v>
      </c>
      <c r="GF3573">
        <f t="shared" si="2641"/>
        <v>0</v>
      </c>
      <c r="GG3573">
        <f t="shared" si="2641"/>
        <v>0</v>
      </c>
      <c r="GH3573">
        <f t="shared" si="2641"/>
        <v>0</v>
      </c>
      <c r="GI3573">
        <f t="shared" si="2641"/>
        <v>0</v>
      </c>
      <c r="GJ3573">
        <f t="shared" si="2641"/>
        <v>0</v>
      </c>
      <c r="GK3573">
        <f t="shared" si="2641"/>
        <v>0</v>
      </c>
      <c r="GL3573">
        <f t="shared" si="2641"/>
        <v>0</v>
      </c>
      <c r="GM3573">
        <f t="shared" si="2641"/>
        <v>0</v>
      </c>
      <c r="GN3573">
        <f t="shared" si="2641"/>
        <v>0</v>
      </c>
      <c r="GO3573">
        <f t="shared" si="2641"/>
        <v>0</v>
      </c>
      <c r="GP3573">
        <f t="shared" si="2641"/>
        <v>0</v>
      </c>
      <c r="GQ3573">
        <f t="shared" si="2641"/>
        <v>0</v>
      </c>
      <c r="GR3573">
        <f t="shared" si="2641"/>
        <v>0</v>
      </c>
      <c r="GS3573">
        <f t="shared" si="2641"/>
        <v>0</v>
      </c>
      <c r="GT3573">
        <f t="shared" si="2641"/>
        <v>0</v>
      </c>
      <c r="GU3573">
        <f t="shared" si="2641"/>
        <v>0</v>
      </c>
      <c r="GV3573">
        <f t="shared" si="2641"/>
        <v>0</v>
      </c>
      <c r="GW3573">
        <f t="shared" si="2641"/>
        <v>0</v>
      </c>
      <c r="GX3573">
        <f t="shared" si="2641"/>
        <v>0</v>
      </c>
    </row>
    <row r="3575" spans="1:245" x14ac:dyDescent="0.2">
      <c r="A3575">
        <v>17</v>
      </c>
      <c r="B3575">
        <v>1</v>
      </c>
      <c r="C3575">
        <f>ROW(SmtRes!A1190)</f>
        <v>1190</v>
      </c>
      <c r="D3575">
        <f>ROW(EtalonRes!A1190)</f>
        <v>1190</v>
      </c>
      <c r="E3575" t="s">
        <v>785</v>
      </c>
      <c r="F3575" t="s">
        <v>122</v>
      </c>
      <c r="G3575" t="s">
        <v>123</v>
      </c>
      <c r="H3575" t="s">
        <v>52</v>
      </c>
      <c r="I3575">
        <v>14</v>
      </c>
      <c r="J3575">
        <v>0</v>
      </c>
      <c r="K3575">
        <v>14</v>
      </c>
      <c r="O3575">
        <f>ROUND(CP3575,2)</f>
        <v>4185.5200000000004</v>
      </c>
      <c r="P3575">
        <f>ROUND(CQ3575*I3575,2)</f>
        <v>0</v>
      </c>
      <c r="Q3575">
        <f>ROUND(CR3575*I3575,2)</f>
        <v>185.5</v>
      </c>
      <c r="R3575">
        <f>ROUND(CS3575*I3575,2)</f>
        <v>0.87</v>
      </c>
      <c r="S3575">
        <f>ROUND(CT3575*I3575,2)</f>
        <v>4000.02</v>
      </c>
      <c r="T3575">
        <f>ROUND(CU3575*I3575,2)</f>
        <v>0</v>
      </c>
      <c r="U3575">
        <f>CV3575*I3575</f>
        <v>6.4399999999999995</v>
      </c>
      <c r="V3575">
        <f>CW3575*I3575</f>
        <v>0</v>
      </c>
      <c r="W3575">
        <f>ROUND(CX3575*I3575,2)</f>
        <v>0</v>
      </c>
      <c r="X3575">
        <f t="shared" ref="X3575:Y3577" si="2642">ROUND(CY3575,2)</f>
        <v>2800.01</v>
      </c>
      <c r="Y3575">
        <f t="shared" si="2642"/>
        <v>400</v>
      </c>
      <c r="AA3575">
        <v>35364244</v>
      </c>
      <c r="AB3575">
        <f>ROUND((AC3575+AD3575+AF3575),6)</f>
        <v>298.96600000000001</v>
      </c>
      <c r="AC3575">
        <f>ROUND(((ES3575*0)),6)</f>
        <v>0</v>
      </c>
      <c r="AD3575">
        <f>ROUND(((((ET3575*0.2))-((EU3575*0.2)))+AE3575),6)</f>
        <v>13.25</v>
      </c>
      <c r="AE3575">
        <f>ROUND(((EU3575*0.2)),6)</f>
        <v>6.2E-2</v>
      </c>
      <c r="AF3575">
        <f>ROUND(((EV3575*0.2)),6)</f>
        <v>285.71600000000001</v>
      </c>
      <c r="AG3575">
        <f>ROUND((AP3575),6)</f>
        <v>0</v>
      </c>
      <c r="AH3575">
        <f>((EW3575*0.2))</f>
        <v>0.45999999999999996</v>
      </c>
      <c r="AI3575">
        <f>((EX3575*0.2))</f>
        <v>0</v>
      </c>
      <c r="AJ3575">
        <f>(AS3575)</f>
        <v>0</v>
      </c>
      <c r="AK3575">
        <v>3700.99</v>
      </c>
      <c r="AL3575">
        <v>2206.16</v>
      </c>
      <c r="AM3575">
        <v>66.25</v>
      </c>
      <c r="AN3575">
        <v>0.31</v>
      </c>
      <c r="AO3575">
        <v>1428.58</v>
      </c>
      <c r="AP3575">
        <v>0</v>
      </c>
      <c r="AQ3575">
        <v>2.2999999999999998</v>
      </c>
      <c r="AR3575">
        <v>0</v>
      </c>
      <c r="AS3575">
        <v>0</v>
      </c>
      <c r="AT3575">
        <v>70</v>
      </c>
      <c r="AU3575">
        <v>10</v>
      </c>
      <c r="AV3575">
        <v>1</v>
      </c>
      <c r="AW3575">
        <v>1</v>
      </c>
      <c r="AZ3575">
        <v>1</v>
      </c>
      <c r="BA3575">
        <v>1</v>
      </c>
      <c r="BB3575">
        <v>1</v>
      </c>
      <c r="BC3575">
        <v>1</v>
      </c>
      <c r="BD3575" t="s">
        <v>3</v>
      </c>
      <c r="BE3575" t="s">
        <v>3</v>
      </c>
      <c r="BF3575" t="s">
        <v>3</v>
      </c>
      <c r="BG3575" t="s">
        <v>3</v>
      </c>
      <c r="BH3575">
        <v>0</v>
      </c>
      <c r="BI3575">
        <v>4</v>
      </c>
      <c r="BJ3575" t="s">
        <v>124</v>
      </c>
      <c r="BM3575">
        <v>0</v>
      </c>
      <c r="BN3575">
        <v>0</v>
      </c>
      <c r="BO3575" t="s">
        <v>3</v>
      </c>
      <c r="BP3575">
        <v>0</v>
      </c>
      <c r="BQ3575">
        <v>1</v>
      </c>
      <c r="BR3575">
        <v>0</v>
      </c>
      <c r="BS3575">
        <v>1</v>
      </c>
      <c r="BT3575">
        <v>1</v>
      </c>
      <c r="BU3575">
        <v>1</v>
      </c>
      <c r="BV3575">
        <v>1</v>
      </c>
      <c r="BW3575">
        <v>1</v>
      </c>
      <c r="BX3575">
        <v>1</v>
      </c>
      <c r="BY3575" t="s">
        <v>3</v>
      </c>
      <c r="BZ3575">
        <v>70</v>
      </c>
      <c r="CA3575">
        <v>10</v>
      </c>
      <c r="CB3575" t="s">
        <v>3</v>
      </c>
      <c r="CE3575">
        <v>0</v>
      </c>
      <c r="CF3575">
        <v>0</v>
      </c>
      <c r="CG3575">
        <v>0</v>
      </c>
      <c r="CM3575">
        <v>0</v>
      </c>
      <c r="CN3575" t="s">
        <v>1130</v>
      </c>
      <c r="CO3575">
        <v>0</v>
      </c>
      <c r="CP3575">
        <f>(P3575+Q3575+S3575)</f>
        <v>4185.5200000000004</v>
      </c>
      <c r="CQ3575">
        <f>(AC3575*BC3575*AW3575)</f>
        <v>0</v>
      </c>
      <c r="CR3575">
        <f>(((((ET3575*0.2))*BB3575-((EU3575*0.2))*BS3575)+AE3575*BS3575)*AV3575)</f>
        <v>13.25</v>
      </c>
      <c r="CS3575">
        <f>(AE3575*BS3575*AV3575)</f>
        <v>6.2E-2</v>
      </c>
      <c r="CT3575">
        <f>(AF3575*BA3575*AV3575)</f>
        <v>285.71600000000001</v>
      </c>
      <c r="CU3575">
        <f>AG3575</f>
        <v>0</v>
      </c>
      <c r="CV3575">
        <f>(AH3575*AV3575)</f>
        <v>0.45999999999999996</v>
      </c>
      <c r="CW3575">
        <f t="shared" ref="CW3575:CX3577" si="2643">AI3575</f>
        <v>0</v>
      </c>
      <c r="CX3575">
        <f t="shared" si="2643"/>
        <v>0</v>
      </c>
      <c r="CY3575">
        <f>((S3575*BZ3575)/100)</f>
        <v>2800.0140000000001</v>
      </c>
      <c r="CZ3575">
        <f>((S3575*CA3575)/100)</f>
        <v>400.00199999999995</v>
      </c>
      <c r="DB3575">
        <v>27</v>
      </c>
      <c r="DC3575" t="s">
        <v>3</v>
      </c>
      <c r="DD3575" t="s">
        <v>54</v>
      </c>
      <c r="DE3575" t="s">
        <v>55</v>
      </c>
      <c r="DF3575" t="s">
        <v>55</v>
      </c>
      <c r="DG3575" t="s">
        <v>55</v>
      </c>
      <c r="DH3575" t="s">
        <v>3</v>
      </c>
      <c r="DI3575" t="s">
        <v>55</v>
      </c>
      <c r="DJ3575" t="s">
        <v>55</v>
      </c>
      <c r="DK3575" t="s">
        <v>3</v>
      </c>
      <c r="DL3575" t="s">
        <v>3</v>
      </c>
      <c r="DM3575" t="s">
        <v>3</v>
      </c>
      <c r="DN3575">
        <v>0</v>
      </c>
      <c r="DO3575">
        <v>0</v>
      </c>
      <c r="DP3575">
        <v>1</v>
      </c>
      <c r="DQ3575">
        <v>1</v>
      </c>
      <c r="DU3575">
        <v>1010</v>
      </c>
      <c r="DV3575" t="s">
        <v>52</v>
      </c>
      <c r="DW3575" t="s">
        <v>52</v>
      </c>
      <c r="DX3575">
        <v>1</v>
      </c>
      <c r="DZ3575" t="s">
        <v>3</v>
      </c>
      <c r="EA3575" t="s">
        <v>3</v>
      </c>
      <c r="EB3575" t="s">
        <v>3</v>
      </c>
      <c r="EC3575" t="s">
        <v>3</v>
      </c>
      <c r="EE3575">
        <v>35096056</v>
      </c>
      <c r="EF3575">
        <v>1</v>
      </c>
      <c r="EG3575" t="s">
        <v>20</v>
      </c>
      <c r="EH3575">
        <v>0</v>
      </c>
      <c r="EI3575" t="s">
        <v>3</v>
      </c>
      <c r="EJ3575">
        <v>4</v>
      </c>
      <c r="EK3575">
        <v>0</v>
      </c>
      <c r="EL3575" t="s">
        <v>21</v>
      </c>
      <c r="EM3575" t="s">
        <v>22</v>
      </c>
      <c r="EO3575" t="s">
        <v>56</v>
      </c>
      <c r="EQ3575">
        <v>0</v>
      </c>
      <c r="ER3575">
        <v>3700.99</v>
      </c>
      <c r="ES3575">
        <v>2206.16</v>
      </c>
      <c r="ET3575">
        <v>66.25</v>
      </c>
      <c r="EU3575">
        <v>0.31</v>
      </c>
      <c r="EV3575">
        <v>1428.58</v>
      </c>
      <c r="EW3575">
        <v>2.2999999999999998</v>
      </c>
      <c r="EX3575">
        <v>0</v>
      </c>
      <c r="EY3575">
        <v>0</v>
      </c>
      <c r="FQ3575">
        <v>0</v>
      </c>
      <c r="FR3575">
        <v>0</v>
      </c>
      <c r="FS3575">
        <v>0</v>
      </c>
      <c r="FX3575">
        <v>70</v>
      </c>
      <c r="FY3575">
        <v>10</v>
      </c>
      <c r="GA3575" t="s">
        <v>3</v>
      </c>
      <c r="GD3575">
        <v>0</v>
      </c>
      <c r="GF3575">
        <v>845110403</v>
      </c>
      <c r="GG3575">
        <v>2</v>
      </c>
      <c r="GH3575">
        <v>1</v>
      </c>
      <c r="GI3575">
        <v>-2</v>
      </c>
      <c r="GJ3575">
        <v>0</v>
      </c>
      <c r="GK3575">
        <f>ROUND(R3575*(R12)/100,2)</f>
        <v>0.94</v>
      </c>
      <c r="GL3575">
        <f>ROUND(IF(AND(BH3575=3,BI3575=3,FS3575&lt;&gt;0),P3575,0),2)</f>
        <v>0</v>
      </c>
      <c r="GM3575">
        <f>ROUND(O3575+X3575+Y3575+GK3575,2)+GX3575</f>
        <v>7386.47</v>
      </c>
      <c r="GN3575">
        <f>IF(OR(BI3575=0,BI3575=1),GM3575-GX3575,0)</f>
        <v>0</v>
      </c>
      <c r="GO3575">
        <f>IF(BI3575=2,GM3575-GX3575,0)</f>
        <v>0</v>
      </c>
      <c r="GP3575">
        <f>IF(BI3575=4,GM3575-GX3575,0)</f>
        <v>7386.47</v>
      </c>
      <c r="GR3575">
        <v>0</v>
      </c>
      <c r="GS3575">
        <v>3</v>
      </c>
      <c r="GT3575">
        <v>0</v>
      </c>
      <c r="GU3575" t="s">
        <v>3</v>
      </c>
      <c r="GV3575">
        <f>ROUND((GT3575),6)</f>
        <v>0</v>
      </c>
      <c r="GW3575">
        <v>1</v>
      </c>
      <c r="GX3575">
        <f>ROUND(HC3575*I3575,2)</f>
        <v>0</v>
      </c>
      <c r="HA3575">
        <v>0</v>
      </c>
      <c r="HB3575">
        <v>0</v>
      </c>
      <c r="HC3575">
        <f>GV3575*GW3575</f>
        <v>0</v>
      </c>
      <c r="HE3575" t="s">
        <v>3</v>
      </c>
      <c r="HF3575" t="s">
        <v>3</v>
      </c>
      <c r="HM3575" t="s">
        <v>3</v>
      </c>
      <c r="HN3575" t="s">
        <v>3</v>
      </c>
      <c r="HO3575" t="s">
        <v>3</v>
      </c>
      <c r="HP3575" t="s">
        <v>3</v>
      </c>
      <c r="HQ3575" t="s">
        <v>3</v>
      </c>
      <c r="HS3575">
        <v>0</v>
      </c>
      <c r="IK3575">
        <v>0</v>
      </c>
    </row>
    <row r="3576" spans="1:245" x14ac:dyDescent="0.2">
      <c r="A3576">
        <v>17</v>
      </c>
      <c r="B3576">
        <v>1</v>
      </c>
      <c r="C3576">
        <f>ROW(SmtRes!A1195)</f>
        <v>1195</v>
      </c>
      <c r="D3576">
        <f>ROW(EtalonRes!A1195)</f>
        <v>1195</v>
      </c>
      <c r="E3576" t="s">
        <v>786</v>
      </c>
      <c r="F3576" t="s">
        <v>122</v>
      </c>
      <c r="G3576" t="s">
        <v>126</v>
      </c>
      <c r="H3576" t="s">
        <v>52</v>
      </c>
      <c r="I3576">
        <v>14</v>
      </c>
      <c r="J3576">
        <v>0</v>
      </c>
      <c r="K3576">
        <v>14</v>
      </c>
      <c r="O3576">
        <f>ROUND(CP3576,2)</f>
        <v>51813.86</v>
      </c>
      <c r="P3576">
        <f>ROUND(CQ3576*I3576,2)</f>
        <v>30886.240000000002</v>
      </c>
      <c r="Q3576">
        <f>ROUND(CR3576*I3576,2)</f>
        <v>927.5</v>
      </c>
      <c r="R3576">
        <f>ROUND(CS3576*I3576,2)</f>
        <v>4.34</v>
      </c>
      <c r="S3576">
        <f>ROUND(CT3576*I3576,2)</f>
        <v>20000.12</v>
      </c>
      <c r="T3576">
        <f>ROUND(CU3576*I3576,2)</f>
        <v>0</v>
      </c>
      <c r="U3576">
        <f>CV3576*I3576</f>
        <v>32.199999999999996</v>
      </c>
      <c r="V3576">
        <f>CW3576*I3576</f>
        <v>0</v>
      </c>
      <c r="W3576">
        <f>ROUND(CX3576*I3576,2)</f>
        <v>0</v>
      </c>
      <c r="X3576">
        <f t="shared" si="2642"/>
        <v>14000.08</v>
      </c>
      <c r="Y3576">
        <f t="shared" si="2642"/>
        <v>2000.01</v>
      </c>
      <c r="AA3576">
        <v>35364244</v>
      </c>
      <c r="AB3576">
        <f>ROUND((AC3576+AD3576+AF3576),6)</f>
        <v>3700.99</v>
      </c>
      <c r="AC3576">
        <f>ROUND((ES3576),6)</f>
        <v>2206.16</v>
      </c>
      <c r="AD3576">
        <f>ROUND((((ET3576)-(EU3576))+AE3576),6)</f>
        <v>66.25</v>
      </c>
      <c r="AE3576">
        <f>ROUND((EU3576),6)</f>
        <v>0.31</v>
      </c>
      <c r="AF3576">
        <f>ROUND((EV3576),6)</f>
        <v>1428.58</v>
      </c>
      <c r="AG3576">
        <f>ROUND((AP3576),6)</f>
        <v>0</v>
      </c>
      <c r="AH3576">
        <f>(EW3576)</f>
        <v>2.2999999999999998</v>
      </c>
      <c r="AI3576">
        <f>(EX3576)</f>
        <v>0</v>
      </c>
      <c r="AJ3576">
        <f>(AS3576)</f>
        <v>0</v>
      </c>
      <c r="AK3576">
        <v>3700.99</v>
      </c>
      <c r="AL3576">
        <v>2206.16</v>
      </c>
      <c r="AM3576">
        <v>66.25</v>
      </c>
      <c r="AN3576">
        <v>0.31</v>
      </c>
      <c r="AO3576">
        <v>1428.58</v>
      </c>
      <c r="AP3576">
        <v>0</v>
      </c>
      <c r="AQ3576">
        <v>2.2999999999999998</v>
      </c>
      <c r="AR3576">
        <v>0</v>
      </c>
      <c r="AS3576">
        <v>0</v>
      </c>
      <c r="AT3576">
        <v>70</v>
      </c>
      <c r="AU3576">
        <v>10</v>
      </c>
      <c r="AV3576">
        <v>1</v>
      </c>
      <c r="AW3576">
        <v>1</v>
      </c>
      <c r="AZ3576">
        <v>1</v>
      </c>
      <c r="BA3576">
        <v>1</v>
      </c>
      <c r="BB3576">
        <v>1</v>
      </c>
      <c r="BC3576">
        <v>1</v>
      </c>
      <c r="BD3576" t="s">
        <v>3</v>
      </c>
      <c r="BE3576" t="s">
        <v>3</v>
      </c>
      <c r="BF3576" t="s">
        <v>3</v>
      </c>
      <c r="BG3576" t="s">
        <v>3</v>
      </c>
      <c r="BH3576">
        <v>0</v>
      </c>
      <c r="BI3576">
        <v>4</v>
      </c>
      <c r="BJ3576" t="s">
        <v>124</v>
      </c>
      <c r="BM3576">
        <v>0</v>
      </c>
      <c r="BN3576">
        <v>0</v>
      </c>
      <c r="BO3576" t="s">
        <v>3</v>
      </c>
      <c r="BP3576">
        <v>0</v>
      </c>
      <c r="BQ3576">
        <v>1</v>
      </c>
      <c r="BR3576">
        <v>0</v>
      </c>
      <c r="BS3576">
        <v>1</v>
      </c>
      <c r="BT3576">
        <v>1</v>
      </c>
      <c r="BU3576">
        <v>1</v>
      </c>
      <c r="BV3576">
        <v>1</v>
      </c>
      <c r="BW3576">
        <v>1</v>
      </c>
      <c r="BX3576">
        <v>1</v>
      </c>
      <c r="BY3576" t="s">
        <v>3</v>
      </c>
      <c r="BZ3576">
        <v>70</v>
      </c>
      <c r="CA3576">
        <v>10</v>
      </c>
      <c r="CB3576" t="s">
        <v>3</v>
      </c>
      <c r="CE3576">
        <v>0</v>
      </c>
      <c r="CF3576">
        <v>0</v>
      </c>
      <c r="CG3576">
        <v>0</v>
      </c>
      <c r="CM3576">
        <v>0</v>
      </c>
      <c r="CN3576" t="s">
        <v>3</v>
      </c>
      <c r="CO3576">
        <v>0</v>
      </c>
      <c r="CP3576">
        <f>(P3576+Q3576+S3576)</f>
        <v>51813.86</v>
      </c>
      <c r="CQ3576">
        <f>(AC3576*BC3576*AW3576)</f>
        <v>2206.16</v>
      </c>
      <c r="CR3576">
        <f>((((ET3576)*BB3576-(EU3576)*BS3576)+AE3576*BS3576)*AV3576)</f>
        <v>66.25</v>
      </c>
      <c r="CS3576">
        <f>(AE3576*BS3576*AV3576)</f>
        <v>0.31</v>
      </c>
      <c r="CT3576">
        <f>(AF3576*BA3576*AV3576)</f>
        <v>1428.58</v>
      </c>
      <c r="CU3576">
        <f>AG3576</f>
        <v>0</v>
      </c>
      <c r="CV3576">
        <f>(AH3576*AV3576)</f>
        <v>2.2999999999999998</v>
      </c>
      <c r="CW3576">
        <f t="shared" si="2643"/>
        <v>0</v>
      </c>
      <c r="CX3576">
        <f t="shared" si="2643"/>
        <v>0</v>
      </c>
      <c r="CY3576">
        <f>((S3576*BZ3576)/100)</f>
        <v>14000.083999999999</v>
      </c>
      <c r="CZ3576">
        <f>((S3576*CA3576)/100)</f>
        <v>2000.0119999999997</v>
      </c>
      <c r="DC3576" t="s">
        <v>3</v>
      </c>
      <c r="DD3576" t="s">
        <v>3</v>
      </c>
      <c r="DE3576" t="s">
        <v>3</v>
      </c>
      <c r="DF3576" t="s">
        <v>3</v>
      </c>
      <c r="DG3576" t="s">
        <v>3</v>
      </c>
      <c r="DH3576" t="s">
        <v>3</v>
      </c>
      <c r="DI3576" t="s">
        <v>3</v>
      </c>
      <c r="DJ3576" t="s">
        <v>3</v>
      </c>
      <c r="DK3576" t="s">
        <v>3</v>
      </c>
      <c r="DL3576" t="s">
        <v>3</v>
      </c>
      <c r="DM3576" t="s">
        <v>3</v>
      </c>
      <c r="DN3576">
        <v>0</v>
      </c>
      <c r="DO3576">
        <v>0</v>
      </c>
      <c r="DP3576">
        <v>1</v>
      </c>
      <c r="DQ3576">
        <v>1</v>
      </c>
      <c r="DU3576">
        <v>1010</v>
      </c>
      <c r="DV3576" t="s">
        <v>52</v>
      </c>
      <c r="DW3576" t="s">
        <v>52</v>
      </c>
      <c r="DX3576">
        <v>1</v>
      </c>
      <c r="DZ3576" t="s">
        <v>3</v>
      </c>
      <c r="EA3576" t="s">
        <v>3</v>
      </c>
      <c r="EB3576" t="s">
        <v>3</v>
      </c>
      <c r="EC3576" t="s">
        <v>3</v>
      </c>
      <c r="EE3576">
        <v>35096056</v>
      </c>
      <c r="EF3576">
        <v>1</v>
      </c>
      <c r="EG3576" t="s">
        <v>20</v>
      </c>
      <c r="EH3576">
        <v>0</v>
      </c>
      <c r="EI3576" t="s">
        <v>3</v>
      </c>
      <c r="EJ3576">
        <v>4</v>
      </c>
      <c r="EK3576">
        <v>0</v>
      </c>
      <c r="EL3576" t="s">
        <v>21</v>
      </c>
      <c r="EM3576" t="s">
        <v>22</v>
      </c>
      <c r="EO3576" t="s">
        <v>3</v>
      </c>
      <c r="EQ3576">
        <v>0</v>
      </c>
      <c r="ER3576">
        <v>3700.99</v>
      </c>
      <c r="ES3576">
        <v>2206.16</v>
      </c>
      <c r="ET3576">
        <v>66.25</v>
      </c>
      <c r="EU3576">
        <v>0.31</v>
      </c>
      <c r="EV3576">
        <v>1428.58</v>
      </c>
      <c r="EW3576">
        <v>2.2999999999999998</v>
      </c>
      <c r="EX3576">
        <v>0</v>
      </c>
      <c r="EY3576">
        <v>0</v>
      </c>
      <c r="FQ3576">
        <v>0</v>
      </c>
      <c r="FR3576">
        <v>0</v>
      </c>
      <c r="FS3576">
        <v>0</v>
      </c>
      <c r="FX3576">
        <v>70</v>
      </c>
      <c r="FY3576">
        <v>10</v>
      </c>
      <c r="GA3576" t="s">
        <v>3</v>
      </c>
      <c r="GD3576">
        <v>0</v>
      </c>
      <c r="GF3576">
        <v>-1068314092</v>
      </c>
      <c r="GG3576">
        <v>2</v>
      </c>
      <c r="GH3576">
        <v>1</v>
      </c>
      <c r="GI3576">
        <v>-2</v>
      </c>
      <c r="GJ3576">
        <v>0</v>
      </c>
      <c r="GK3576">
        <f>ROUND(R3576*(R12)/100,2)</f>
        <v>4.6900000000000004</v>
      </c>
      <c r="GL3576">
        <f>ROUND(IF(AND(BH3576=3,BI3576=3,FS3576&lt;&gt;0),P3576,0),2)</f>
        <v>0</v>
      </c>
      <c r="GM3576">
        <f>ROUND(O3576+X3576+Y3576+GK3576,2)+GX3576</f>
        <v>67818.64</v>
      </c>
      <c r="GN3576">
        <f>IF(OR(BI3576=0,BI3576=1),GM3576-GX3576,0)</f>
        <v>0</v>
      </c>
      <c r="GO3576">
        <f>IF(BI3576=2,GM3576-GX3576,0)</f>
        <v>0</v>
      </c>
      <c r="GP3576">
        <f>IF(BI3576=4,GM3576-GX3576,0)</f>
        <v>67818.64</v>
      </c>
      <c r="GR3576">
        <v>0</v>
      </c>
      <c r="GS3576">
        <v>3</v>
      </c>
      <c r="GT3576">
        <v>0</v>
      </c>
      <c r="GU3576" t="s">
        <v>3</v>
      </c>
      <c r="GV3576">
        <f>ROUND((GT3576),6)</f>
        <v>0</v>
      </c>
      <c r="GW3576">
        <v>1</v>
      </c>
      <c r="GX3576">
        <f>ROUND(HC3576*I3576,2)</f>
        <v>0</v>
      </c>
      <c r="HA3576">
        <v>0</v>
      </c>
      <c r="HB3576">
        <v>0</v>
      </c>
      <c r="HC3576">
        <f>GV3576*GW3576</f>
        <v>0</v>
      </c>
      <c r="HE3576" t="s">
        <v>3</v>
      </c>
      <c r="HF3576" t="s">
        <v>3</v>
      </c>
      <c r="HM3576" t="s">
        <v>3</v>
      </c>
      <c r="HN3576" t="s">
        <v>3</v>
      </c>
      <c r="HO3576" t="s">
        <v>3</v>
      </c>
      <c r="HP3576" t="s">
        <v>3</v>
      </c>
      <c r="HQ3576" t="s">
        <v>3</v>
      </c>
      <c r="HS3576">
        <v>0</v>
      </c>
      <c r="IK3576">
        <v>0</v>
      </c>
    </row>
    <row r="3577" spans="1:245" x14ac:dyDescent="0.2">
      <c r="A3577">
        <v>18</v>
      </c>
      <c r="B3577">
        <v>1</v>
      </c>
      <c r="C3577">
        <v>1195</v>
      </c>
      <c r="E3577" t="s">
        <v>787</v>
      </c>
      <c r="F3577" t="s">
        <v>128</v>
      </c>
      <c r="G3577" t="s">
        <v>129</v>
      </c>
      <c r="H3577" t="s">
        <v>52</v>
      </c>
      <c r="I3577">
        <f>I3576*J3577</f>
        <v>-14</v>
      </c>
      <c r="J3577">
        <v>-1</v>
      </c>
      <c r="K3577">
        <v>-1</v>
      </c>
      <c r="O3577">
        <f>ROUND(CP3577,2)</f>
        <v>-30886.240000000002</v>
      </c>
      <c r="P3577">
        <f>ROUND(CQ3577*I3577,2)</f>
        <v>-30886.240000000002</v>
      </c>
      <c r="Q3577">
        <f>ROUND(CR3577*I3577,2)</f>
        <v>0</v>
      </c>
      <c r="R3577">
        <f>ROUND(CS3577*I3577,2)</f>
        <v>0</v>
      </c>
      <c r="S3577">
        <f>ROUND(CT3577*I3577,2)</f>
        <v>0</v>
      </c>
      <c r="T3577">
        <f>ROUND(CU3577*I3577,2)</f>
        <v>0</v>
      </c>
      <c r="U3577">
        <f>CV3577*I3577</f>
        <v>0</v>
      </c>
      <c r="V3577">
        <f>CW3577*I3577</f>
        <v>0</v>
      </c>
      <c r="W3577">
        <f>ROUND(CX3577*I3577,2)</f>
        <v>0</v>
      </c>
      <c r="X3577">
        <f t="shared" si="2642"/>
        <v>0</v>
      </c>
      <c r="Y3577">
        <f t="shared" si="2642"/>
        <v>0</v>
      </c>
      <c r="AA3577">
        <v>35364244</v>
      </c>
      <c r="AB3577">
        <f>ROUND((AC3577+AD3577+AF3577),6)</f>
        <v>2206.16</v>
      </c>
      <c r="AC3577">
        <f>ROUND((ES3577),6)</f>
        <v>2206.16</v>
      </c>
      <c r="AD3577">
        <f>ROUND((((ET3577)-(EU3577))+AE3577),6)</f>
        <v>0</v>
      </c>
      <c r="AE3577">
        <f>ROUND((EU3577),6)</f>
        <v>0</v>
      </c>
      <c r="AF3577">
        <f>ROUND((EV3577),6)</f>
        <v>0</v>
      </c>
      <c r="AG3577">
        <f>ROUND((AP3577),6)</f>
        <v>0</v>
      </c>
      <c r="AH3577">
        <f>(EW3577)</f>
        <v>0</v>
      </c>
      <c r="AI3577">
        <f>(EX3577)</f>
        <v>0</v>
      </c>
      <c r="AJ3577">
        <f>(AS3577)</f>
        <v>0</v>
      </c>
      <c r="AK3577">
        <v>2206.16</v>
      </c>
      <c r="AL3577">
        <v>2206.16</v>
      </c>
      <c r="AM3577">
        <v>0</v>
      </c>
      <c r="AN3577">
        <v>0</v>
      </c>
      <c r="AO3577">
        <v>0</v>
      </c>
      <c r="AP3577">
        <v>0</v>
      </c>
      <c r="AQ3577">
        <v>0</v>
      </c>
      <c r="AR3577">
        <v>0</v>
      </c>
      <c r="AS3577">
        <v>0</v>
      </c>
      <c r="AT3577">
        <v>70</v>
      </c>
      <c r="AU3577">
        <v>10</v>
      </c>
      <c r="AV3577">
        <v>1</v>
      </c>
      <c r="AW3577">
        <v>1</v>
      </c>
      <c r="AZ3577">
        <v>1</v>
      </c>
      <c r="BA3577">
        <v>1</v>
      </c>
      <c r="BB3577">
        <v>1</v>
      </c>
      <c r="BC3577">
        <v>1</v>
      </c>
      <c r="BD3577" t="s">
        <v>3</v>
      </c>
      <c r="BE3577" t="s">
        <v>3</v>
      </c>
      <c r="BF3577" t="s">
        <v>3</v>
      </c>
      <c r="BG3577" t="s">
        <v>3</v>
      </c>
      <c r="BH3577">
        <v>3</v>
      </c>
      <c r="BI3577">
        <v>4</v>
      </c>
      <c r="BJ3577" t="s">
        <v>130</v>
      </c>
      <c r="BM3577">
        <v>0</v>
      </c>
      <c r="BN3577">
        <v>0</v>
      </c>
      <c r="BO3577" t="s">
        <v>3</v>
      </c>
      <c r="BP3577">
        <v>0</v>
      </c>
      <c r="BQ3577">
        <v>1</v>
      </c>
      <c r="BR3577">
        <v>1</v>
      </c>
      <c r="BS3577">
        <v>1</v>
      </c>
      <c r="BT3577">
        <v>1</v>
      </c>
      <c r="BU3577">
        <v>1</v>
      </c>
      <c r="BV3577">
        <v>1</v>
      </c>
      <c r="BW3577">
        <v>1</v>
      </c>
      <c r="BX3577">
        <v>1</v>
      </c>
      <c r="BY3577" t="s">
        <v>3</v>
      </c>
      <c r="BZ3577">
        <v>70</v>
      </c>
      <c r="CA3577">
        <v>10</v>
      </c>
      <c r="CB3577" t="s">
        <v>3</v>
      </c>
      <c r="CE3577">
        <v>0</v>
      </c>
      <c r="CF3577">
        <v>0</v>
      </c>
      <c r="CG3577">
        <v>0</v>
      </c>
      <c r="CM3577">
        <v>0</v>
      </c>
      <c r="CN3577" t="s">
        <v>3</v>
      </c>
      <c r="CO3577">
        <v>0</v>
      </c>
      <c r="CP3577">
        <f>(P3577+Q3577+S3577)</f>
        <v>-30886.240000000002</v>
      </c>
      <c r="CQ3577">
        <f>(AC3577*BC3577*AW3577)</f>
        <v>2206.16</v>
      </c>
      <c r="CR3577">
        <f>((((ET3577)*BB3577-(EU3577)*BS3577)+AE3577*BS3577)*AV3577)</f>
        <v>0</v>
      </c>
      <c r="CS3577">
        <f>(AE3577*BS3577*AV3577)</f>
        <v>0</v>
      </c>
      <c r="CT3577">
        <f>(AF3577*BA3577*AV3577)</f>
        <v>0</v>
      </c>
      <c r="CU3577">
        <f>AG3577</f>
        <v>0</v>
      </c>
      <c r="CV3577">
        <f>(AH3577*AV3577)</f>
        <v>0</v>
      </c>
      <c r="CW3577">
        <f t="shared" si="2643"/>
        <v>0</v>
      </c>
      <c r="CX3577">
        <f t="shared" si="2643"/>
        <v>0</v>
      </c>
      <c r="CY3577">
        <f>((S3577*BZ3577)/100)</f>
        <v>0</v>
      </c>
      <c r="CZ3577">
        <f>((S3577*CA3577)/100)</f>
        <v>0</v>
      </c>
      <c r="DC3577" t="s">
        <v>3</v>
      </c>
      <c r="DD3577" t="s">
        <v>3</v>
      </c>
      <c r="DE3577" t="s">
        <v>3</v>
      </c>
      <c r="DF3577" t="s">
        <v>3</v>
      </c>
      <c r="DG3577" t="s">
        <v>3</v>
      </c>
      <c r="DH3577" t="s">
        <v>3</v>
      </c>
      <c r="DI3577" t="s">
        <v>3</v>
      </c>
      <c r="DJ3577" t="s">
        <v>3</v>
      </c>
      <c r="DK3577" t="s">
        <v>3</v>
      </c>
      <c r="DL3577" t="s">
        <v>3</v>
      </c>
      <c r="DM3577" t="s">
        <v>3</v>
      </c>
      <c r="DN3577">
        <v>0</v>
      </c>
      <c r="DO3577">
        <v>0</v>
      </c>
      <c r="DP3577">
        <v>1</v>
      </c>
      <c r="DQ3577">
        <v>1</v>
      </c>
      <c r="DU3577">
        <v>1010</v>
      </c>
      <c r="DV3577" t="s">
        <v>52</v>
      </c>
      <c r="DW3577" t="s">
        <v>52</v>
      </c>
      <c r="DX3577">
        <v>1</v>
      </c>
      <c r="DZ3577" t="s">
        <v>3</v>
      </c>
      <c r="EA3577" t="s">
        <v>3</v>
      </c>
      <c r="EB3577" t="s">
        <v>3</v>
      </c>
      <c r="EC3577" t="s">
        <v>3</v>
      </c>
      <c r="EE3577">
        <v>35096056</v>
      </c>
      <c r="EF3577">
        <v>1</v>
      </c>
      <c r="EG3577" t="s">
        <v>20</v>
      </c>
      <c r="EH3577">
        <v>0</v>
      </c>
      <c r="EI3577" t="s">
        <v>3</v>
      </c>
      <c r="EJ3577">
        <v>4</v>
      </c>
      <c r="EK3577">
        <v>0</v>
      </c>
      <c r="EL3577" t="s">
        <v>21</v>
      </c>
      <c r="EM3577" t="s">
        <v>22</v>
      </c>
      <c r="EO3577" t="s">
        <v>3</v>
      </c>
      <c r="EQ3577">
        <v>32768</v>
      </c>
      <c r="ER3577">
        <v>2206.16</v>
      </c>
      <c r="ES3577">
        <v>2206.16</v>
      </c>
      <c r="ET3577">
        <v>0</v>
      </c>
      <c r="EU3577">
        <v>0</v>
      </c>
      <c r="EV3577">
        <v>0</v>
      </c>
      <c r="EW3577">
        <v>0</v>
      </c>
      <c r="EX3577">
        <v>0</v>
      </c>
      <c r="FQ3577">
        <v>0</v>
      </c>
      <c r="FR3577">
        <v>0</v>
      </c>
      <c r="FS3577">
        <v>0</v>
      </c>
      <c r="FX3577">
        <v>70</v>
      </c>
      <c r="FY3577">
        <v>10</v>
      </c>
      <c r="GA3577" t="s">
        <v>3</v>
      </c>
      <c r="GD3577">
        <v>0</v>
      </c>
      <c r="GF3577">
        <v>-2080535723</v>
      </c>
      <c r="GG3577">
        <v>2</v>
      </c>
      <c r="GH3577">
        <v>1</v>
      </c>
      <c r="GI3577">
        <v>-2</v>
      </c>
      <c r="GJ3577">
        <v>0</v>
      </c>
      <c r="GK3577">
        <f>ROUND(R3577*(R12)/100,2)</f>
        <v>0</v>
      </c>
      <c r="GL3577">
        <f>ROUND(IF(AND(BH3577=3,BI3577=3,FS3577&lt;&gt;0),P3577,0),2)</f>
        <v>0</v>
      </c>
      <c r="GM3577">
        <f>ROUND(O3577+X3577+Y3577+GK3577,2)+GX3577</f>
        <v>-30886.240000000002</v>
      </c>
      <c r="GN3577">
        <f>IF(OR(BI3577=0,BI3577=1),GM3577-GX3577,0)</f>
        <v>0</v>
      </c>
      <c r="GO3577">
        <f>IF(BI3577=2,GM3577-GX3577,0)</f>
        <v>0</v>
      </c>
      <c r="GP3577">
        <f>IF(BI3577=4,GM3577-GX3577,0)</f>
        <v>-30886.240000000002</v>
      </c>
      <c r="GR3577">
        <v>0</v>
      </c>
      <c r="GS3577">
        <v>3</v>
      </c>
      <c r="GT3577">
        <v>0</v>
      </c>
      <c r="GU3577" t="s">
        <v>3</v>
      </c>
      <c r="GV3577">
        <f>ROUND((GT3577),6)</f>
        <v>0</v>
      </c>
      <c r="GW3577">
        <v>1</v>
      </c>
      <c r="GX3577">
        <f>ROUND(HC3577*I3577,2)</f>
        <v>0</v>
      </c>
      <c r="HA3577">
        <v>0</v>
      </c>
      <c r="HB3577">
        <v>0</v>
      </c>
      <c r="HC3577">
        <f>GV3577*GW3577</f>
        <v>0</v>
      </c>
      <c r="HE3577" t="s">
        <v>3</v>
      </c>
      <c r="HF3577" t="s">
        <v>3</v>
      </c>
      <c r="HM3577" t="s">
        <v>3</v>
      </c>
      <c r="HN3577" t="s">
        <v>3</v>
      </c>
      <c r="HO3577" t="s">
        <v>3</v>
      </c>
      <c r="HP3577" t="s">
        <v>3</v>
      </c>
      <c r="HQ3577" t="s">
        <v>3</v>
      </c>
      <c r="HS3577">
        <v>0</v>
      </c>
      <c r="IK3577">
        <v>0</v>
      </c>
    </row>
    <row r="3579" spans="1:245" x14ac:dyDescent="0.2">
      <c r="A3579">
        <v>51</v>
      </c>
      <c r="B3579">
        <f>B3571</f>
        <v>1</v>
      </c>
      <c r="C3579">
        <f>A3571</f>
        <v>4</v>
      </c>
      <c r="D3579">
        <f>ROW(A3571)</f>
        <v>3571</v>
      </c>
      <c r="F3579" t="str">
        <f>IF(F3571&lt;&gt;"",F3571,"")</f>
        <v>Новый раздел</v>
      </c>
      <c r="G3579" t="str">
        <f>IF(G3571&lt;&gt;"",G3571,"")</f>
        <v>Электрощит ЩАО 3.2</v>
      </c>
      <c r="H3579">
        <v>0</v>
      </c>
      <c r="O3579">
        <f t="shared" ref="O3579:T3579" si="2644">ROUND(AB3579,2)</f>
        <v>25113.14</v>
      </c>
      <c r="P3579">
        <f t="shared" si="2644"/>
        <v>0</v>
      </c>
      <c r="Q3579">
        <f t="shared" si="2644"/>
        <v>1113</v>
      </c>
      <c r="R3579">
        <f t="shared" si="2644"/>
        <v>5.21</v>
      </c>
      <c r="S3579">
        <f t="shared" si="2644"/>
        <v>24000.14</v>
      </c>
      <c r="T3579">
        <f t="shared" si="2644"/>
        <v>0</v>
      </c>
      <c r="U3579">
        <f>AH3579</f>
        <v>38.639999999999993</v>
      </c>
      <c r="V3579">
        <f>AI3579</f>
        <v>0</v>
      </c>
      <c r="W3579">
        <f>ROUND(AJ3579,2)</f>
        <v>0</v>
      </c>
      <c r="X3579">
        <f>ROUND(AK3579,2)</f>
        <v>16800.09</v>
      </c>
      <c r="Y3579">
        <f>ROUND(AL3579,2)</f>
        <v>2400.0100000000002</v>
      </c>
      <c r="AB3579">
        <f>ROUND(SUMIF(AA3575:AA3577,"=35364244",O3575:O3577),2)</f>
        <v>25113.14</v>
      </c>
      <c r="AC3579">
        <f>ROUND(SUMIF(AA3575:AA3577,"=35364244",P3575:P3577),2)</f>
        <v>0</v>
      </c>
      <c r="AD3579">
        <f>ROUND(SUMIF(AA3575:AA3577,"=35364244",Q3575:Q3577),2)</f>
        <v>1113</v>
      </c>
      <c r="AE3579">
        <f>ROUND(SUMIF(AA3575:AA3577,"=35364244",R3575:R3577),2)</f>
        <v>5.21</v>
      </c>
      <c r="AF3579">
        <f>ROUND(SUMIF(AA3575:AA3577,"=35364244",S3575:S3577),2)</f>
        <v>24000.14</v>
      </c>
      <c r="AG3579">
        <f>ROUND(SUMIF(AA3575:AA3577,"=35364244",T3575:T3577),2)</f>
        <v>0</v>
      </c>
      <c r="AH3579">
        <f>SUMIF(AA3575:AA3577,"=35364244",U3575:U3577)</f>
        <v>38.639999999999993</v>
      </c>
      <c r="AI3579">
        <f>SUMIF(AA3575:AA3577,"=35364244",V3575:V3577)</f>
        <v>0</v>
      </c>
      <c r="AJ3579">
        <f>ROUND(SUMIF(AA3575:AA3577,"=35364244",W3575:W3577),2)</f>
        <v>0</v>
      </c>
      <c r="AK3579">
        <f>ROUND(SUMIF(AA3575:AA3577,"=35364244",X3575:X3577),2)</f>
        <v>16800.09</v>
      </c>
      <c r="AL3579">
        <f>ROUND(SUMIF(AA3575:AA3577,"=35364244",Y3575:Y3577),2)</f>
        <v>2400.0100000000002</v>
      </c>
      <c r="AO3579">
        <f t="shared" ref="AO3579:BD3579" si="2645">ROUND(BX3579,2)</f>
        <v>0</v>
      </c>
      <c r="AP3579">
        <f t="shared" si="2645"/>
        <v>0</v>
      </c>
      <c r="AQ3579">
        <f t="shared" si="2645"/>
        <v>0</v>
      </c>
      <c r="AR3579">
        <f t="shared" si="2645"/>
        <v>44318.87</v>
      </c>
      <c r="AS3579">
        <f t="shared" si="2645"/>
        <v>0</v>
      </c>
      <c r="AT3579">
        <f t="shared" si="2645"/>
        <v>0</v>
      </c>
      <c r="AU3579">
        <f t="shared" si="2645"/>
        <v>44318.87</v>
      </c>
      <c r="AV3579">
        <f t="shared" si="2645"/>
        <v>0</v>
      </c>
      <c r="AW3579">
        <f t="shared" si="2645"/>
        <v>0</v>
      </c>
      <c r="AX3579">
        <f t="shared" si="2645"/>
        <v>0</v>
      </c>
      <c r="AY3579">
        <f t="shared" si="2645"/>
        <v>0</v>
      </c>
      <c r="AZ3579">
        <f t="shared" si="2645"/>
        <v>0</v>
      </c>
      <c r="BA3579">
        <f t="shared" si="2645"/>
        <v>0</v>
      </c>
      <c r="BB3579">
        <f t="shared" si="2645"/>
        <v>0</v>
      </c>
      <c r="BC3579">
        <f t="shared" si="2645"/>
        <v>0</v>
      </c>
      <c r="BD3579">
        <f t="shared" si="2645"/>
        <v>0</v>
      </c>
      <c r="BX3579">
        <f>ROUND(SUMIF(AA3575:AA3577,"=35364244",FQ3575:FQ3577),2)</f>
        <v>0</v>
      </c>
      <c r="BY3579">
        <f>ROUND(SUMIF(AA3575:AA3577,"=35364244",FR3575:FR3577),2)</f>
        <v>0</v>
      </c>
      <c r="BZ3579">
        <f>ROUND(SUMIF(AA3575:AA3577,"=35364244",GL3575:GL3577),2)</f>
        <v>0</v>
      </c>
      <c r="CA3579">
        <f>ROUND(SUMIF(AA3575:AA3577,"=35364244",GM3575:GM3577),2)</f>
        <v>44318.87</v>
      </c>
      <c r="CB3579">
        <f>ROUND(SUMIF(AA3575:AA3577,"=35364244",GN3575:GN3577),2)</f>
        <v>0</v>
      </c>
      <c r="CC3579">
        <f>ROUND(SUMIF(AA3575:AA3577,"=35364244",GO3575:GO3577),2)</f>
        <v>0</v>
      </c>
      <c r="CD3579">
        <f>ROUND(SUMIF(AA3575:AA3577,"=35364244",GP3575:GP3577),2)</f>
        <v>44318.87</v>
      </c>
      <c r="CE3579">
        <f>AC3579-BX3579</f>
        <v>0</v>
      </c>
      <c r="CF3579">
        <f>AC3579-BY3579</f>
        <v>0</v>
      </c>
      <c r="CG3579">
        <f>BX3579-BZ3579</f>
        <v>0</v>
      </c>
      <c r="CH3579">
        <f>AC3579-BX3579-BY3579+BZ3579</f>
        <v>0</v>
      </c>
      <c r="CI3579">
        <f>BY3579-BZ3579</f>
        <v>0</v>
      </c>
      <c r="CJ3579">
        <f>ROUND(SUMIF(AA3575:AA3577,"=35364244",GX3575:GX3577),2)</f>
        <v>0</v>
      </c>
      <c r="CK3579">
        <f>ROUND(SUMIF(AA3575:AA3577,"=35364244",GY3575:GY3577),2)</f>
        <v>0</v>
      </c>
      <c r="CL3579">
        <f>ROUND(SUMIF(AA3575:AA3577,"=35364244",GZ3575:GZ3577),2)</f>
        <v>0</v>
      </c>
      <c r="CM3579">
        <f>ROUND(SUMIF(AA3575:AA3577,"=35364244",HD3575:HD3577),2)</f>
        <v>0</v>
      </c>
      <c r="GX3579">
        <v>0</v>
      </c>
    </row>
    <row r="3581" spans="1:245" x14ac:dyDescent="0.2">
      <c r="A3581">
        <v>50</v>
      </c>
      <c r="B3581">
        <v>0</v>
      </c>
      <c r="C3581">
        <v>0</v>
      </c>
      <c r="D3581">
        <v>1</v>
      </c>
      <c r="E3581">
        <v>201</v>
      </c>
      <c r="F3581">
        <f>ROUND(Source!O3579,O3581)</f>
        <v>25113.14</v>
      </c>
      <c r="G3581" t="s">
        <v>66</v>
      </c>
      <c r="H3581" t="s">
        <v>67</v>
      </c>
      <c r="K3581">
        <v>201</v>
      </c>
      <c r="L3581">
        <v>1</v>
      </c>
      <c r="M3581">
        <v>3</v>
      </c>
      <c r="N3581" t="s">
        <v>3</v>
      </c>
      <c r="O3581">
        <v>2</v>
      </c>
      <c r="W3581">
        <v>25113.14</v>
      </c>
      <c r="X3581">
        <v>1</v>
      </c>
      <c r="Y3581">
        <v>25113.14</v>
      </c>
    </row>
    <row r="3582" spans="1:245" x14ac:dyDescent="0.2">
      <c r="A3582">
        <v>50</v>
      </c>
      <c r="B3582">
        <v>0</v>
      </c>
      <c r="C3582">
        <v>0</v>
      </c>
      <c r="D3582">
        <v>1</v>
      </c>
      <c r="E3582">
        <v>202</v>
      </c>
      <c r="F3582">
        <f>ROUND(Source!P3579,O3582)</f>
        <v>0</v>
      </c>
      <c r="G3582" t="s">
        <v>68</v>
      </c>
      <c r="H3582" t="s">
        <v>69</v>
      </c>
      <c r="K3582">
        <v>202</v>
      </c>
      <c r="L3582">
        <v>2</v>
      </c>
      <c r="M3582">
        <v>3</v>
      </c>
      <c r="N3582" t="s">
        <v>3</v>
      </c>
      <c r="O3582">
        <v>2</v>
      </c>
      <c r="W3582">
        <v>0</v>
      </c>
      <c r="X3582">
        <v>1</v>
      </c>
      <c r="Y3582">
        <v>0</v>
      </c>
    </row>
    <row r="3583" spans="1:245" x14ac:dyDescent="0.2">
      <c r="A3583">
        <v>50</v>
      </c>
      <c r="B3583">
        <v>0</v>
      </c>
      <c r="C3583">
        <v>0</v>
      </c>
      <c r="D3583">
        <v>1</v>
      </c>
      <c r="E3583">
        <v>222</v>
      </c>
      <c r="F3583">
        <f>ROUND(Source!AO3579,O3583)</f>
        <v>0</v>
      </c>
      <c r="G3583" t="s">
        <v>70</v>
      </c>
      <c r="H3583" t="s">
        <v>71</v>
      </c>
      <c r="K3583">
        <v>222</v>
      </c>
      <c r="L3583">
        <v>3</v>
      </c>
      <c r="M3583">
        <v>3</v>
      </c>
      <c r="N3583" t="s">
        <v>3</v>
      </c>
      <c r="O3583">
        <v>2</v>
      </c>
      <c r="W3583">
        <v>0</v>
      </c>
      <c r="X3583">
        <v>1</v>
      </c>
      <c r="Y3583">
        <v>0</v>
      </c>
    </row>
    <row r="3584" spans="1:245" x14ac:dyDescent="0.2">
      <c r="A3584">
        <v>50</v>
      </c>
      <c r="B3584">
        <v>0</v>
      </c>
      <c r="C3584">
        <v>0</v>
      </c>
      <c r="D3584">
        <v>1</v>
      </c>
      <c r="E3584">
        <v>225</v>
      </c>
      <c r="F3584">
        <f>ROUND(Source!AV3579,O3584)</f>
        <v>0</v>
      </c>
      <c r="G3584" t="s">
        <v>72</v>
      </c>
      <c r="H3584" t="s">
        <v>73</v>
      </c>
      <c r="K3584">
        <v>225</v>
      </c>
      <c r="L3584">
        <v>4</v>
      </c>
      <c r="M3584">
        <v>3</v>
      </c>
      <c r="N3584" t="s">
        <v>3</v>
      </c>
      <c r="O3584">
        <v>2</v>
      </c>
      <c r="W3584">
        <v>0</v>
      </c>
      <c r="X3584">
        <v>1</v>
      </c>
      <c r="Y3584">
        <v>0</v>
      </c>
    </row>
    <row r="3585" spans="1:25" x14ac:dyDescent="0.2">
      <c r="A3585">
        <v>50</v>
      </c>
      <c r="B3585">
        <v>0</v>
      </c>
      <c r="C3585">
        <v>0</v>
      </c>
      <c r="D3585">
        <v>1</v>
      </c>
      <c r="E3585">
        <v>226</v>
      </c>
      <c r="F3585">
        <f>ROUND(Source!AW3579,O3585)</f>
        <v>0</v>
      </c>
      <c r="G3585" t="s">
        <v>74</v>
      </c>
      <c r="H3585" t="s">
        <v>75</v>
      </c>
      <c r="K3585">
        <v>226</v>
      </c>
      <c r="L3585">
        <v>5</v>
      </c>
      <c r="M3585">
        <v>3</v>
      </c>
      <c r="N3585" t="s">
        <v>3</v>
      </c>
      <c r="O3585">
        <v>2</v>
      </c>
      <c r="W3585">
        <v>0</v>
      </c>
      <c r="X3585">
        <v>1</v>
      </c>
      <c r="Y3585">
        <v>0</v>
      </c>
    </row>
    <row r="3586" spans="1:25" x14ac:dyDescent="0.2">
      <c r="A3586">
        <v>50</v>
      </c>
      <c r="B3586">
        <v>0</v>
      </c>
      <c r="C3586">
        <v>0</v>
      </c>
      <c r="D3586">
        <v>1</v>
      </c>
      <c r="E3586">
        <v>227</v>
      </c>
      <c r="F3586">
        <f>ROUND(Source!AX3579,O3586)</f>
        <v>0</v>
      </c>
      <c r="G3586" t="s">
        <v>76</v>
      </c>
      <c r="H3586" t="s">
        <v>77</v>
      </c>
      <c r="K3586">
        <v>227</v>
      </c>
      <c r="L3586">
        <v>6</v>
      </c>
      <c r="M3586">
        <v>3</v>
      </c>
      <c r="N3586" t="s">
        <v>3</v>
      </c>
      <c r="O3586">
        <v>2</v>
      </c>
      <c r="W3586">
        <v>0</v>
      </c>
      <c r="X3586">
        <v>1</v>
      </c>
      <c r="Y3586">
        <v>0</v>
      </c>
    </row>
    <row r="3587" spans="1:25" x14ac:dyDescent="0.2">
      <c r="A3587">
        <v>50</v>
      </c>
      <c r="B3587">
        <v>0</v>
      </c>
      <c r="C3587">
        <v>0</v>
      </c>
      <c r="D3587">
        <v>1</v>
      </c>
      <c r="E3587">
        <v>228</v>
      </c>
      <c r="F3587">
        <f>ROUND(Source!AY3579,O3587)</f>
        <v>0</v>
      </c>
      <c r="G3587" t="s">
        <v>78</v>
      </c>
      <c r="H3587" t="s">
        <v>79</v>
      </c>
      <c r="K3587">
        <v>228</v>
      </c>
      <c r="L3587">
        <v>7</v>
      </c>
      <c r="M3587">
        <v>3</v>
      </c>
      <c r="N3587" t="s">
        <v>3</v>
      </c>
      <c r="O3587">
        <v>2</v>
      </c>
      <c r="W3587">
        <v>0</v>
      </c>
      <c r="X3587">
        <v>1</v>
      </c>
      <c r="Y3587">
        <v>0</v>
      </c>
    </row>
    <row r="3588" spans="1:25" x14ac:dyDescent="0.2">
      <c r="A3588">
        <v>50</v>
      </c>
      <c r="B3588">
        <v>0</v>
      </c>
      <c r="C3588">
        <v>0</v>
      </c>
      <c r="D3588">
        <v>1</v>
      </c>
      <c r="E3588">
        <v>216</v>
      </c>
      <c r="F3588">
        <f>ROUND(Source!AP3579,O3588)</f>
        <v>0</v>
      </c>
      <c r="G3588" t="s">
        <v>80</v>
      </c>
      <c r="H3588" t="s">
        <v>81</v>
      </c>
      <c r="K3588">
        <v>216</v>
      </c>
      <c r="L3588">
        <v>8</v>
      </c>
      <c r="M3588">
        <v>3</v>
      </c>
      <c r="N3588" t="s">
        <v>3</v>
      </c>
      <c r="O3588">
        <v>2</v>
      </c>
      <c r="W3588">
        <v>0</v>
      </c>
      <c r="X3588">
        <v>1</v>
      </c>
      <c r="Y3588">
        <v>0</v>
      </c>
    </row>
    <row r="3589" spans="1:25" x14ac:dyDescent="0.2">
      <c r="A3589">
        <v>50</v>
      </c>
      <c r="B3589">
        <v>0</v>
      </c>
      <c r="C3589">
        <v>0</v>
      </c>
      <c r="D3589">
        <v>1</v>
      </c>
      <c r="E3589">
        <v>223</v>
      </c>
      <c r="F3589">
        <f>ROUND(Source!AQ3579,O3589)</f>
        <v>0</v>
      </c>
      <c r="G3589" t="s">
        <v>82</v>
      </c>
      <c r="H3589" t="s">
        <v>83</v>
      </c>
      <c r="K3589">
        <v>223</v>
      </c>
      <c r="L3589">
        <v>9</v>
      </c>
      <c r="M3589">
        <v>3</v>
      </c>
      <c r="N3589" t="s">
        <v>3</v>
      </c>
      <c r="O3589">
        <v>2</v>
      </c>
      <c r="W3589">
        <v>0</v>
      </c>
      <c r="X3589">
        <v>1</v>
      </c>
      <c r="Y3589">
        <v>0</v>
      </c>
    </row>
    <row r="3590" spans="1:25" x14ac:dyDescent="0.2">
      <c r="A3590">
        <v>50</v>
      </c>
      <c r="B3590">
        <v>0</v>
      </c>
      <c r="C3590">
        <v>0</v>
      </c>
      <c r="D3590">
        <v>1</v>
      </c>
      <c r="E3590">
        <v>229</v>
      </c>
      <c r="F3590">
        <f>ROUND(Source!AZ3579,O3590)</f>
        <v>0</v>
      </c>
      <c r="G3590" t="s">
        <v>84</v>
      </c>
      <c r="H3590" t="s">
        <v>85</v>
      </c>
      <c r="K3590">
        <v>229</v>
      </c>
      <c r="L3590">
        <v>10</v>
      </c>
      <c r="M3590">
        <v>3</v>
      </c>
      <c r="N3590" t="s">
        <v>3</v>
      </c>
      <c r="O3590">
        <v>2</v>
      </c>
      <c r="W3590">
        <v>0</v>
      </c>
      <c r="X3590">
        <v>1</v>
      </c>
      <c r="Y3590">
        <v>0</v>
      </c>
    </row>
    <row r="3591" spans="1:25" x14ac:dyDescent="0.2">
      <c r="A3591">
        <v>50</v>
      </c>
      <c r="B3591">
        <v>0</v>
      </c>
      <c r="C3591">
        <v>0</v>
      </c>
      <c r="D3591">
        <v>1</v>
      </c>
      <c r="E3591">
        <v>203</v>
      </c>
      <c r="F3591">
        <f>ROUND(Source!Q3579,O3591)</f>
        <v>1113</v>
      </c>
      <c r="G3591" t="s">
        <v>86</v>
      </c>
      <c r="H3591" t="s">
        <v>87</v>
      </c>
      <c r="K3591">
        <v>203</v>
      </c>
      <c r="L3591">
        <v>11</v>
      </c>
      <c r="M3591">
        <v>3</v>
      </c>
      <c r="N3591" t="s">
        <v>3</v>
      </c>
      <c r="O3591">
        <v>2</v>
      </c>
      <c r="W3591">
        <v>1113</v>
      </c>
      <c r="X3591">
        <v>1</v>
      </c>
      <c r="Y3591">
        <v>1113</v>
      </c>
    </row>
    <row r="3592" spans="1:25" x14ac:dyDescent="0.2">
      <c r="A3592">
        <v>50</v>
      </c>
      <c r="B3592">
        <v>0</v>
      </c>
      <c r="C3592">
        <v>0</v>
      </c>
      <c r="D3592">
        <v>1</v>
      </c>
      <c r="E3592">
        <v>231</v>
      </c>
      <c r="F3592">
        <f>ROUND(Source!BB3579,O3592)</f>
        <v>0</v>
      </c>
      <c r="G3592" t="s">
        <v>88</v>
      </c>
      <c r="H3592" t="s">
        <v>89</v>
      </c>
      <c r="K3592">
        <v>231</v>
      </c>
      <c r="L3592">
        <v>12</v>
      </c>
      <c r="M3592">
        <v>3</v>
      </c>
      <c r="N3592" t="s">
        <v>3</v>
      </c>
      <c r="O3592">
        <v>2</v>
      </c>
      <c r="W3592">
        <v>0</v>
      </c>
      <c r="X3592">
        <v>1</v>
      </c>
      <c r="Y3592">
        <v>0</v>
      </c>
    </row>
    <row r="3593" spans="1:25" x14ac:dyDescent="0.2">
      <c r="A3593">
        <v>50</v>
      </c>
      <c r="B3593">
        <v>0</v>
      </c>
      <c r="C3593">
        <v>0</v>
      </c>
      <c r="D3593">
        <v>1</v>
      </c>
      <c r="E3593">
        <v>204</v>
      </c>
      <c r="F3593">
        <f>ROUND(Source!R3579,O3593)</f>
        <v>5.21</v>
      </c>
      <c r="G3593" t="s">
        <v>90</v>
      </c>
      <c r="H3593" t="s">
        <v>91</v>
      </c>
      <c r="K3593">
        <v>204</v>
      </c>
      <c r="L3593">
        <v>13</v>
      </c>
      <c r="M3593">
        <v>3</v>
      </c>
      <c r="N3593" t="s">
        <v>3</v>
      </c>
      <c r="O3593">
        <v>2</v>
      </c>
      <c r="W3593">
        <v>5.21</v>
      </c>
      <c r="X3593">
        <v>1</v>
      </c>
      <c r="Y3593">
        <v>5.21</v>
      </c>
    </row>
    <row r="3594" spans="1:25" x14ac:dyDescent="0.2">
      <c r="A3594">
        <v>50</v>
      </c>
      <c r="B3594">
        <v>0</v>
      </c>
      <c r="C3594">
        <v>0</v>
      </c>
      <c r="D3594">
        <v>1</v>
      </c>
      <c r="E3594">
        <v>205</v>
      </c>
      <c r="F3594">
        <f>ROUND(Source!S3579,O3594)</f>
        <v>24000.14</v>
      </c>
      <c r="G3594" t="s">
        <v>92</v>
      </c>
      <c r="H3594" t="s">
        <v>93</v>
      </c>
      <c r="K3594">
        <v>205</v>
      </c>
      <c r="L3594">
        <v>14</v>
      </c>
      <c r="M3594">
        <v>3</v>
      </c>
      <c r="N3594" t="s">
        <v>3</v>
      </c>
      <c r="O3594">
        <v>2</v>
      </c>
      <c r="W3594">
        <v>24000.14</v>
      </c>
      <c r="X3594">
        <v>1</v>
      </c>
      <c r="Y3594">
        <v>24000.14</v>
      </c>
    </row>
    <row r="3595" spans="1:25" x14ac:dyDescent="0.2">
      <c r="A3595">
        <v>50</v>
      </c>
      <c r="B3595">
        <v>0</v>
      </c>
      <c r="C3595">
        <v>0</v>
      </c>
      <c r="D3595">
        <v>1</v>
      </c>
      <c r="E3595">
        <v>232</v>
      </c>
      <c r="F3595">
        <f>ROUND(Source!BC3579,O3595)</f>
        <v>0</v>
      </c>
      <c r="G3595" t="s">
        <v>94</v>
      </c>
      <c r="H3595" t="s">
        <v>95</v>
      </c>
      <c r="K3595">
        <v>232</v>
      </c>
      <c r="L3595">
        <v>15</v>
      </c>
      <c r="M3595">
        <v>3</v>
      </c>
      <c r="N3595" t="s">
        <v>3</v>
      </c>
      <c r="O3595">
        <v>2</v>
      </c>
      <c r="W3595">
        <v>0</v>
      </c>
      <c r="X3595">
        <v>1</v>
      </c>
      <c r="Y3595">
        <v>0</v>
      </c>
    </row>
    <row r="3596" spans="1:25" x14ac:dyDescent="0.2">
      <c r="A3596">
        <v>50</v>
      </c>
      <c r="B3596">
        <v>0</v>
      </c>
      <c r="C3596">
        <v>0</v>
      </c>
      <c r="D3596">
        <v>1</v>
      </c>
      <c r="E3596">
        <v>214</v>
      </c>
      <c r="F3596">
        <f>ROUND(Source!AS3579,O3596)</f>
        <v>0</v>
      </c>
      <c r="G3596" t="s">
        <v>96</v>
      </c>
      <c r="H3596" t="s">
        <v>97</v>
      </c>
      <c r="K3596">
        <v>214</v>
      </c>
      <c r="L3596">
        <v>16</v>
      </c>
      <c r="M3596">
        <v>3</v>
      </c>
      <c r="N3596" t="s">
        <v>3</v>
      </c>
      <c r="O3596">
        <v>2</v>
      </c>
      <c r="W3596">
        <v>0</v>
      </c>
      <c r="X3596">
        <v>1</v>
      </c>
      <c r="Y3596">
        <v>0</v>
      </c>
    </row>
    <row r="3597" spans="1:25" x14ac:dyDescent="0.2">
      <c r="A3597">
        <v>50</v>
      </c>
      <c r="B3597">
        <v>0</v>
      </c>
      <c r="C3597">
        <v>0</v>
      </c>
      <c r="D3597">
        <v>1</v>
      </c>
      <c r="E3597">
        <v>215</v>
      </c>
      <c r="F3597">
        <f>ROUND(Source!AT3579,O3597)</f>
        <v>0</v>
      </c>
      <c r="G3597" t="s">
        <v>98</v>
      </c>
      <c r="H3597" t="s">
        <v>99</v>
      </c>
      <c r="K3597">
        <v>215</v>
      </c>
      <c r="L3597">
        <v>17</v>
      </c>
      <c r="M3597">
        <v>3</v>
      </c>
      <c r="N3597" t="s">
        <v>3</v>
      </c>
      <c r="O3597">
        <v>2</v>
      </c>
      <c r="W3597">
        <v>0</v>
      </c>
      <c r="X3597">
        <v>1</v>
      </c>
      <c r="Y3597">
        <v>0</v>
      </c>
    </row>
    <row r="3598" spans="1:25" x14ac:dyDescent="0.2">
      <c r="A3598">
        <v>50</v>
      </c>
      <c r="B3598">
        <v>0</v>
      </c>
      <c r="C3598">
        <v>0</v>
      </c>
      <c r="D3598">
        <v>1</v>
      </c>
      <c r="E3598">
        <v>217</v>
      </c>
      <c r="F3598">
        <f>ROUND(Source!AU3579,O3598)</f>
        <v>44318.87</v>
      </c>
      <c r="G3598" t="s">
        <v>100</v>
      </c>
      <c r="H3598" t="s">
        <v>101</v>
      </c>
      <c r="K3598">
        <v>217</v>
      </c>
      <c r="L3598">
        <v>18</v>
      </c>
      <c r="M3598">
        <v>3</v>
      </c>
      <c r="N3598" t="s">
        <v>3</v>
      </c>
      <c r="O3598">
        <v>2</v>
      </c>
      <c r="W3598">
        <v>44318.87</v>
      </c>
      <c r="X3598">
        <v>1</v>
      </c>
      <c r="Y3598">
        <v>44318.87</v>
      </c>
    </row>
    <row r="3599" spans="1:25" x14ac:dyDescent="0.2">
      <c r="A3599">
        <v>50</v>
      </c>
      <c r="B3599">
        <v>0</v>
      </c>
      <c r="C3599">
        <v>0</v>
      </c>
      <c r="D3599">
        <v>1</v>
      </c>
      <c r="E3599">
        <v>230</v>
      </c>
      <c r="F3599">
        <f>ROUND(Source!BA3579,O3599)</f>
        <v>0</v>
      </c>
      <c r="G3599" t="s">
        <v>102</v>
      </c>
      <c r="H3599" t="s">
        <v>103</v>
      </c>
      <c r="K3599">
        <v>230</v>
      </c>
      <c r="L3599">
        <v>19</v>
      </c>
      <c r="M3599">
        <v>3</v>
      </c>
      <c r="N3599" t="s">
        <v>3</v>
      </c>
      <c r="O3599">
        <v>2</v>
      </c>
      <c r="W3599">
        <v>0</v>
      </c>
      <c r="X3599">
        <v>1</v>
      </c>
      <c r="Y3599">
        <v>0</v>
      </c>
    </row>
    <row r="3600" spans="1:25" x14ac:dyDescent="0.2">
      <c r="A3600">
        <v>50</v>
      </c>
      <c r="B3600">
        <v>0</v>
      </c>
      <c r="C3600">
        <v>0</v>
      </c>
      <c r="D3600">
        <v>1</v>
      </c>
      <c r="E3600">
        <v>206</v>
      </c>
      <c r="F3600">
        <f>ROUND(Source!T3579,O3600)</f>
        <v>0</v>
      </c>
      <c r="G3600" t="s">
        <v>104</v>
      </c>
      <c r="H3600" t="s">
        <v>105</v>
      </c>
      <c r="K3600">
        <v>206</v>
      </c>
      <c r="L3600">
        <v>20</v>
      </c>
      <c r="M3600">
        <v>3</v>
      </c>
      <c r="N3600" t="s">
        <v>3</v>
      </c>
      <c r="O3600">
        <v>2</v>
      </c>
      <c r="W3600">
        <v>0</v>
      </c>
      <c r="X3600">
        <v>1</v>
      </c>
      <c r="Y3600">
        <v>0</v>
      </c>
    </row>
    <row r="3601" spans="1:245" x14ac:dyDescent="0.2">
      <c r="A3601">
        <v>50</v>
      </c>
      <c r="B3601">
        <v>0</v>
      </c>
      <c r="C3601">
        <v>0</v>
      </c>
      <c r="D3601">
        <v>1</v>
      </c>
      <c r="E3601">
        <v>207</v>
      </c>
      <c r="F3601">
        <f>Source!U3579</f>
        <v>38.639999999999993</v>
      </c>
      <c r="G3601" t="s">
        <v>106</v>
      </c>
      <c r="H3601" t="s">
        <v>107</v>
      </c>
      <c r="K3601">
        <v>207</v>
      </c>
      <c r="L3601">
        <v>21</v>
      </c>
      <c r="M3601">
        <v>3</v>
      </c>
      <c r="N3601" t="s">
        <v>3</v>
      </c>
      <c r="O3601">
        <v>-1</v>
      </c>
      <c r="W3601">
        <v>38.64</v>
      </c>
      <c r="X3601">
        <v>1</v>
      </c>
      <c r="Y3601">
        <v>38.64</v>
      </c>
    </row>
    <row r="3602" spans="1:245" x14ac:dyDescent="0.2">
      <c r="A3602">
        <v>50</v>
      </c>
      <c r="B3602">
        <v>0</v>
      </c>
      <c r="C3602">
        <v>0</v>
      </c>
      <c r="D3602">
        <v>1</v>
      </c>
      <c r="E3602">
        <v>208</v>
      </c>
      <c r="F3602">
        <f>Source!V3579</f>
        <v>0</v>
      </c>
      <c r="G3602" t="s">
        <v>108</v>
      </c>
      <c r="H3602" t="s">
        <v>109</v>
      </c>
      <c r="K3602">
        <v>208</v>
      </c>
      <c r="L3602">
        <v>22</v>
      </c>
      <c r="M3602">
        <v>3</v>
      </c>
      <c r="N3602" t="s">
        <v>3</v>
      </c>
      <c r="O3602">
        <v>-1</v>
      </c>
      <c r="W3602">
        <v>0</v>
      </c>
      <c r="X3602">
        <v>1</v>
      </c>
      <c r="Y3602">
        <v>0</v>
      </c>
    </row>
    <row r="3603" spans="1:245" x14ac:dyDescent="0.2">
      <c r="A3603">
        <v>50</v>
      </c>
      <c r="B3603">
        <v>0</v>
      </c>
      <c r="C3603">
        <v>0</v>
      </c>
      <c r="D3603">
        <v>1</v>
      </c>
      <c r="E3603">
        <v>209</v>
      </c>
      <c r="F3603">
        <f>ROUND(Source!W3579,O3603)</f>
        <v>0</v>
      </c>
      <c r="G3603" t="s">
        <v>110</v>
      </c>
      <c r="H3603" t="s">
        <v>111</v>
      </c>
      <c r="K3603">
        <v>209</v>
      </c>
      <c r="L3603">
        <v>23</v>
      </c>
      <c r="M3603">
        <v>3</v>
      </c>
      <c r="N3603" t="s">
        <v>3</v>
      </c>
      <c r="O3603">
        <v>2</v>
      </c>
      <c r="W3603">
        <v>0</v>
      </c>
      <c r="X3603">
        <v>1</v>
      </c>
      <c r="Y3603">
        <v>0</v>
      </c>
    </row>
    <row r="3604" spans="1:245" x14ac:dyDescent="0.2">
      <c r="A3604">
        <v>50</v>
      </c>
      <c r="B3604">
        <v>0</v>
      </c>
      <c r="C3604">
        <v>0</v>
      </c>
      <c r="D3604">
        <v>1</v>
      </c>
      <c r="E3604">
        <v>233</v>
      </c>
      <c r="F3604">
        <f>ROUND(Source!BD3579,O3604)</f>
        <v>0</v>
      </c>
      <c r="G3604" t="s">
        <v>112</v>
      </c>
      <c r="H3604" t="s">
        <v>113</v>
      </c>
      <c r="K3604">
        <v>233</v>
      </c>
      <c r="L3604">
        <v>24</v>
      </c>
      <c r="M3604">
        <v>3</v>
      </c>
      <c r="N3604" t="s">
        <v>3</v>
      </c>
      <c r="O3604">
        <v>2</v>
      </c>
      <c r="W3604">
        <v>0</v>
      </c>
      <c r="X3604">
        <v>1</v>
      </c>
      <c r="Y3604">
        <v>0</v>
      </c>
    </row>
    <row r="3605" spans="1:245" x14ac:dyDescent="0.2">
      <c r="A3605">
        <v>50</v>
      </c>
      <c r="B3605">
        <v>0</v>
      </c>
      <c r="C3605">
        <v>0</v>
      </c>
      <c r="D3605">
        <v>1</v>
      </c>
      <c r="E3605">
        <v>210</v>
      </c>
      <c r="F3605">
        <f>ROUND(Source!X3579,O3605)</f>
        <v>16800.09</v>
      </c>
      <c r="G3605" t="s">
        <v>114</v>
      </c>
      <c r="H3605" t="s">
        <v>115</v>
      </c>
      <c r="K3605">
        <v>210</v>
      </c>
      <c r="L3605">
        <v>25</v>
      </c>
      <c r="M3605">
        <v>3</v>
      </c>
      <c r="N3605" t="s">
        <v>3</v>
      </c>
      <c r="O3605">
        <v>2</v>
      </c>
      <c r="W3605">
        <v>16800.09</v>
      </c>
      <c r="X3605">
        <v>1</v>
      </c>
      <c r="Y3605">
        <v>16800.09</v>
      </c>
    </row>
    <row r="3606" spans="1:245" x14ac:dyDescent="0.2">
      <c r="A3606">
        <v>50</v>
      </c>
      <c r="B3606">
        <v>0</v>
      </c>
      <c r="C3606">
        <v>0</v>
      </c>
      <c r="D3606">
        <v>1</v>
      </c>
      <c r="E3606">
        <v>211</v>
      </c>
      <c r="F3606">
        <f>ROUND(Source!Y3579,O3606)</f>
        <v>2400.0100000000002</v>
      </c>
      <c r="G3606" t="s">
        <v>116</v>
      </c>
      <c r="H3606" t="s">
        <v>117</v>
      </c>
      <c r="K3606">
        <v>211</v>
      </c>
      <c r="L3606">
        <v>26</v>
      </c>
      <c r="M3606">
        <v>3</v>
      </c>
      <c r="N3606" t="s">
        <v>3</v>
      </c>
      <c r="O3606">
        <v>2</v>
      </c>
      <c r="W3606">
        <v>2400.0100000000002</v>
      </c>
      <c r="X3606">
        <v>1</v>
      </c>
      <c r="Y3606">
        <v>2400.0100000000002</v>
      </c>
    </row>
    <row r="3607" spans="1:245" x14ac:dyDescent="0.2">
      <c r="A3607">
        <v>50</v>
      </c>
      <c r="B3607">
        <v>0</v>
      </c>
      <c r="C3607">
        <v>0</v>
      </c>
      <c r="D3607">
        <v>1</v>
      </c>
      <c r="E3607">
        <v>224</v>
      </c>
      <c r="F3607">
        <f>ROUND(Source!AR3579,O3607)</f>
        <v>44318.87</v>
      </c>
      <c r="G3607" t="s">
        <v>118</v>
      </c>
      <c r="H3607" t="s">
        <v>119</v>
      </c>
      <c r="K3607">
        <v>224</v>
      </c>
      <c r="L3607">
        <v>27</v>
      </c>
      <c r="M3607">
        <v>3</v>
      </c>
      <c r="N3607" t="s">
        <v>3</v>
      </c>
      <c r="O3607">
        <v>2</v>
      </c>
      <c r="W3607">
        <v>44318.87</v>
      </c>
      <c r="X3607">
        <v>1</v>
      </c>
      <c r="Y3607">
        <v>44318.87</v>
      </c>
    </row>
    <row r="3609" spans="1:245" x14ac:dyDescent="0.2">
      <c r="A3609">
        <v>4</v>
      </c>
      <c r="B3609">
        <v>1</v>
      </c>
      <c r="D3609">
        <f>ROW(A3617)</f>
        <v>3617</v>
      </c>
      <c r="F3609" t="s">
        <v>13</v>
      </c>
      <c r="G3609" t="s">
        <v>788</v>
      </c>
      <c r="H3609" t="s">
        <v>3</v>
      </c>
      <c r="I3609">
        <v>0</v>
      </c>
      <c r="K3609">
        <v>0</v>
      </c>
      <c r="M3609" t="s">
        <v>3</v>
      </c>
      <c r="S3609">
        <v>0</v>
      </c>
      <c r="U3609" t="s">
        <v>3</v>
      </c>
      <c r="V3609">
        <v>0</v>
      </c>
      <c r="AB3609" t="s">
        <v>3</v>
      </c>
      <c r="AC3609" t="s">
        <v>3</v>
      </c>
      <c r="AD3609" t="s">
        <v>3</v>
      </c>
      <c r="AE3609" t="s">
        <v>3</v>
      </c>
      <c r="AF3609" t="s">
        <v>3</v>
      </c>
      <c r="AG3609" t="s">
        <v>3</v>
      </c>
      <c r="AP3609" t="s">
        <v>3</v>
      </c>
      <c r="AQ3609" t="s">
        <v>3</v>
      </c>
      <c r="AR3609" t="s">
        <v>3</v>
      </c>
      <c r="AZ3609" t="s">
        <v>3</v>
      </c>
      <c r="BB3609" t="s">
        <v>3</v>
      </c>
      <c r="BC3609" t="s">
        <v>3</v>
      </c>
      <c r="BD3609" t="s">
        <v>3</v>
      </c>
      <c r="BE3609" t="s">
        <v>3</v>
      </c>
      <c r="BF3609" t="s">
        <v>3</v>
      </c>
      <c r="BG3609" t="s">
        <v>3</v>
      </c>
      <c r="BH3609" t="s">
        <v>3</v>
      </c>
      <c r="BI3609" t="s">
        <v>3</v>
      </c>
      <c r="BJ3609" t="s">
        <v>3</v>
      </c>
      <c r="BK3609" t="s">
        <v>3</v>
      </c>
      <c r="BL3609" t="s">
        <v>3</v>
      </c>
      <c r="BM3609" t="s">
        <v>3</v>
      </c>
      <c r="BN3609" t="s">
        <v>3</v>
      </c>
      <c r="BO3609" t="s">
        <v>3</v>
      </c>
      <c r="BP3609" t="s">
        <v>3</v>
      </c>
      <c r="BX3609">
        <v>0</v>
      </c>
      <c r="CJ3609">
        <v>0</v>
      </c>
    </row>
    <row r="3611" spans="1:245" x14ac:dyDescent="0.2">
      <c r="A3611">
        <v>52</v>
      </c>
      <c r="B3611">
        <f t="shared" ref="B3611:G3611" si="2646">B3617</f>
        <v>1</v>
      </c>
      <c r="C3611">
        <f t="shared" si="2646"/>
        <v>4</v>
      </c>
      <c r="D3611">
        <f t="shared" si="2646"/>
        <v>3609</v>
      </c>
      <c r="E3611">
        <f t="shared" si="2646"/>
        <v>0</v>
      </c>
      <c r="F3611" t="str">
        <f t="shared" si="2646"/>
        <v>Новый раздел</v>
      </c>
      <c r="G3611" t="str">
        <f t="shared" si="2646"/>
        <v>Электрощит ЩО 3.2</v>
      </c>
      <c r="O3611">
        <f t="shared" ref="O3611:AT3611" si="2647">O3617</f>
        <v>23319.35</v>
      </c>
      <c r="P3611">
        <f t="shared" si="2647"/>
        <v>0</v>
      </c>
      <c r="Q3611">
        <f t="shared" si="2647"/>
        <v>1033.5</v>
      </c>
      <c r="R3611">
        <f t="shared" si="2647"/>
        <v>4.84</v>
      </c>
      <c r="S3611">
        <f t="shared" si="2647"/>
        <v>22285.85</v>
      </c>
      <c r="T3611">
        <f t="shared" si="2647"/>
        <v>0</v>
      </c>
      <c r="U3611">
        <f t="shared" si="2647"/>
        <v>35.879999999999995</v>
      </c>
      <c r="V3611">
        <f t="shared" si="2647"/>
        <v>0</v>
      </c>
      <c r="W3611">
        <f t="shared" si="2647"/>
        <v>0</v>
      </c>
      <c r="X3611">
        <f t="shared" si="2647"/>
        <v>15600.1</v>
      </c>
      <c r="Y3611">
        <f t="shared" si="2647"/>
        <v>2228.58</v>
      </c>
      <c r="Z3611">
        <f t="shared" si="2647"/>
        <v>0</v>
      </c>
      <c r="AA3611">
        <f t="shared" si="2647"/>
        <v>0</v>
      </c>
      <c r="AB3611">
        <f t="shared" si="2647"/>
        <v>23319.35</v>
      </c>
      <c r="AC3611">
        <f t="shared" si="2647"/>
        <v>0</v>
      </c>
      <c r="AD3611">
        <f t="shared" si="2647"/>
        <v>1033.5</v>
      </c>
      <c r="AE3611">
        <f t="shared" si="2647"/>
        <v>4.84</v>
      </c>
      <c r="AF3611">
        <f t="shared" si="2647"/>
        <v>22285.85</v>
      </c>
      <c r="AG3611">
        <f t="shared" si="2647"/>
        <v>0</v>
      </c>
      <c r="AH3611">
        <f t="shared" si="2647"/>
        <v>35.879999999999995</v>
      </c>
      <c r="AI3611">
        <f t="shared" si="2647"/>
        <v>0</v>
      </c>
      <c r="AJ3611">
        <f t="shared" si="2647"/>
        <v>0</v>
      </c>
      <c r="AK3611">
        <f t="shared" si="2647"/>
        <v>15600.1</v>
      </c>
      <c r="AL3611">
        <f t="shared" si="2647"/>
        <v>2228.58</v>
      </c>
      <c r="AM3611">
        <f t="shared" si="2647"/>
        <v>0</v>
      </c>
      <c r="AN3611">
        <f t="shared" si="2647"/>
        <v>0</v>
      </c>
      <c r="AO3611">
        <f t="shared" si="2647"/>
        <v>0</v>
      </c>
      <c r="AP3611">
        <f t="shared" si="2647"/>
        <v>0</v>
      </c>
      <c r="AQ3611">
        <f t="shared" si="2647"/>
        <v>0</v>
      </c>
      <c r="AR3611">
        <f t="shared" si="2647"/>
        <v>41153.25</v>
      </c>
      <c r="AS3611">
        <f t="shared" si="2647"/>
        <v>0</v>
      </c>
      <c r="AT3611">
        <f t="shared" si="2647"/>
        <v>0</v>
      </c>
      <c r="AU3611">
        <f t="shared" ref="AU3611:BZ3611" si="2648">AU3617</f>
        <v>41153.25</v>
      </c>
      <c r="AV3611">
        <f t="shared" si="2648"/>
        <v>0</v>
      </c>
      <c r="AW3611">
        <f t="shared" si="2648"/>
        <v>0</v>
      </c>
      <c r="AX3611">
        <f t="shared" si="2648"/>
        <v>0</v>
      </c>
      <c r="AY3611">
        <f t="shared" si="2648"/>
        <v>0</v>
      </c>
      <c r="AZ3611">
        <f t="shared" si="2648"/>
        <v>0</v>
      </c>
      <c r="BA3611">
        <f t="shared" si="2648"/>
        <v>0</v>
      </c>
      <c r="BB3611">
        <f t="shared" si="2648"/>
        <v>0</v>
      </c>
      <c r="BC3611">
        <f t="shared" si="2648"/>
        <v>0</v>
      </c>
      <c r="BD3611">
        <f t="shared" si="2648"/>
        <v>0</v>
      </c>
      <c r="BE3611">
        <f t="shared" si="2648"/>
        <v>0</v>
      </c>
      <c r="BF3611">
        <f t="shared" si="2648"/>
        <v>0</v>
      </c>
      <c r="BG3611">
        <f t="shared" si="2648"/>
        <v>0</v>
      </c>
      <c r="BH3611">
        <f t="shared" si="2648"/>
        <v>0</v>
      </c>
      <c r="BI3611">
        <f t="shared" si="2648"/>
        <v>0</v>
      </c>
      <c r="BJ3611">
        <f t="shared" si="2648"/>
        <v>0</v>
      </c>
      <c r="BK3611">
        <f t="shared" si="2648"/>
        <v>0</v>
      </c>
      <c r="BL3611">
        <f t="shared" si="2648"/>
        <v>0</v>
      </c>
      <c r="BM3611">
        <f t="shared" si="2648"/>
        <v>0</v>
      </c>
      <c r="BN3611">
        <f t="shared" si="2648"/>
        <v>0</v>
      </c>
      <c r="BO3611">
        <f t="shared" si="2648"/>
        <v>0</v>
      </c>
      <c r="BP3611">
        <f t="shared" si="2648"/>
        <v>0</v>
      </c>
      <c r="BQ3611">
        <f t="shared" si="2648"/>
        <v>0</v>
      </c>
      <c r="BR3611">
        <f t="shared" si="2648"/>
        <v>0</v>
      </c>
      <c r="BS3611">
        <f t="shared" si="2648"/>
        <v>0</v>
      </c>
      <c r="BT3611">
        <f t="shared" si="2648"/>
        <v>0</v>
      </c>
      <c r="BU3611">
        <f t="shared" si="2648"/>
        <v>0</v>
      </c>
      <c r="BV3611">
        <f t="shared" si="2648"/>
        <v>0</v>
      </c>
      <c r="BW3611">
        <f t="shared" si="2648"/>
        <v>0</v>
      </c>
      <c r="BX3611">
        <f t="shared" si="2648"/>
        <v>0</v>
      </c>
      <c r="BY3611">
        <f t="shared" si="2648"/>
        <v>0</v>
      </c>
      <c r="BZ3611">
        <f t="shared" si="2648"/>
        <v>0</v>
      </c>
      <c r="CA3611">
        <f t="shared" ref="CA3611:DF3611" si="2649">CA3617</f>
        <v>41153.25</v>
      </c>
      <c r="CB3611">
        <f t="shared" si="2649"/>
        <v>0</v>
      </c>
      <c r="CC3611">
        <f t="shared" si="2649"/>
        <v>0</v>
      </c>
      <c r="CD3611">
        <f t="shared" si="2649"/>
        <v>41153.25</v>
      </c>
      <c r="CE3611">
        <f t="shared" si="2649"/>
        <v>0</v>
      </c>
      <c r="CF3611">
        <f t="shared" si="2649"/>
        <v>0</v>
      </c>
      <c r="CG3611">
        <f t="shared" si="2649"/>
        <v>0</v>
      </c>
      <c r="CH3611">
        <f t="shared" si="2649"/>
        <v>0</v>
      </c>
      <c r="CI3611">
        <f t="shared" si="2649"/>
        <v>0</v>
      </c>
      <c r="CJ3611">
        <f t="shared" si="2649"/>
        <v>0</v>
      </c>
      <c r="CK3611">
        <f t="shared" si="2649"/>
        <v>0</v>
      </c>
      <c r="CL3611">
        <f t="shared" si="2649"/>
        <v>0</v>
      </c>
      <c r="CM3611">
        <f t="shared" si="2649"/>
        <v>0</v>
      </c>
      <c r="CN3611">
        <f t="shared" si="2649"/>
        <v>0</v>
      </c>
      <c r="CO3611">
        <f t="shared" si="2649"/>
        <v>0</v>
      </c>
      <c r="CP3611">
        <f t="shared" si="2649"/>
        <v>0</v>
      </c>
      <c r="CQ3611">
        <f t="shared" si="2649"/>
        <v>0</v>
      </c>
      <c r="CR3611">
        <f t="shared" si="2649"/>
        <v>0</v>
      </c>
      <c r="CS3611">
        <f t="shared" si="2649"/>
        <v>0</v>
      </c>
      <c r="CT3611">
        <f t="shared" si="2649"/>
        <v>0</v>
      </c>
      <c r="CU3611">
        <f t="shared" si="2649"/>
        <v>0</v>
      </c>
      <c r="CV3611">
        <f t="shared" si="2649"/>
        <v>0</v>
      </c>
      <c r="CW3611">
        <f t="shared" si="2649"/>
        <v>0</v>
      </c>
      <c r="CX3611">
        <f t="shared" si="2649"/>
        <v>0</v>
      </c>
      <c r="CY3611">
        <f t="shared" si="2649"/>
        <v>0</v>
      </c>
      <c r="CZ3611">
        <f t="shared" si="2649"/>
        <v>0</v>
      </c>
      <c r="DA3611">
        <f t="shared" si="2649"/>
        <v>0</v>
      </c>
      <c r="DB3611">
        <f t="shared" si="2649"/>
        <v>0</v>
      </c>
      <c r="DC3611">
        <f t="shared" si="2649"/>
        <v>0</v>
      </c>
      <c r="DD3611">
        <f t="shared" si="2649"/>
        <v>0</v>
      </c>
      <c r="DE3611">
        <f t="shared" si="2649"/>
        <v>0</v>
      </c>
      <c r="DF3611">
        <f t="shared" si="2649"/>
        <v>0</v>
      </c>
      <c r="DG3611">
        <f t="shared" ref="DG3611:EL3611" si="2650">DG3617</f>
        <v>0</v>
      </c>
      <c r="DH3611">
        <f t="shared" si="2650"/>
        <v>0</v>
      </c>
      <c r="DI3611">
        <f t="shared" si="2650"/>
        <v>0</v>
      </c>
      <c r="DJ3611">
        <f t="shared" si="2650"/>
        <v>0</v>
      </c>
      <c r="DK3611">
        <f t="shared" si="2650"/>
        <v>0</v>
      </c>
      <c r="DL3611">
        <f t="shared" si="2650"/>
        <v>0</v>
      </c>
      <c r="DM3611">
        <f t="shared" si="2650"/>
        <v>0</v>
      </c>
      <c r="DN3611">
        <f t="shared" si="2650"/>
        <v>0</v>
      </c>
      <c r="DO3611">
        <f t="shared" si="2650"/>
        <v>0</v>
      </c>
      <c r="DP3611">
        <f t="shared" si="2650"/>
        <v>0</v>
      </c>
      <c r="DQ3611">
        <f t="shared" si="2650"/>
        <v>0</v>
      </c>
      <c r="DR3611">
        <f t="shared" si="2650"/>
        <v>0</v>
      </c>
      <c r="DS3611">
        <f t="shared" si="2650"/>
        <v>0</v>
      </c>
      <c r="DT3611">
        <f t="shared" si="2650"/>
        <v>0</v>
      </c>
      <c r="DU3611">
        <f t="shared" si="2650"/>
        <v>0</v>
      </c>
      <c r="DV3611">
        <f t="shared" si="2650"/>
        <v>0</v>
      </c>
      <c r="DW3611">
        <f t="shared" si="2650"/>
        <v>0</v>
      </c>
      <c r="DX3611">
        <f t="shared" si="2650"/>
        <v>0</v>
      </c>
      <c r="DY3611">
        <f t="shared" si="2650"/>
        <v>0</v>
      </c>
      <c r="DZ3611">
        <f t="shared" si="2650"/>
        <v>0</v>
      </c>
      <c r="EA3611">
        <f t="shared" si="2650"/>
        <v>0</v>
      </c>
      <c r="EB3611">
        <f t="shared" si="2650"/>
        <v>0</v>
      </c>
      <c r="EC3611">
        <f t="shared" si="2650"/>
        <v>0</v>
      </c>
      <c r="ED3611">
        <f t="shared" si="2650"/>
        <v>0</v>
      </c>
      <c r="EE3611">
        <f t="shared" si="2650"/>
        <v>0</v>
      </c>
      <c r="EF3611">
        <f t="shared" si="2650"/>
        <v>0</v>
      </c>
      <c r="EG3611">
        <f t="shared" si="2650"/>
        <v>0</v>
      </c>
      <c r="EH3611">
        <f t="shared" si="2650"/>
        <v>0</v>
      </c>
      <c r="EI3611">
        <f t="shared" si="2650"/>
        <v>0</v>
      </c>
      <c r="EJ3611">
        <f t="shared" si="2650"/>
        <v>0</v>
      </c>
      <c r="EK3611">
        <f t="shared" si="2650"/>
        <v>0</v>
      </c>
      <c r="EL3611">
        <f t="shared" si="2650"/>
        <v>0</v>
      </c>
      <c r="EM3611">
        <f t="shared" ref="EM3611:FR3611" si="2651">EM3617</f>
        <v>0</v>
      </c>
      <c r="EN3611">
        <f t="shared" si="2651"/>
        <v>0</v>
      </c>
      <c r="EO3611">
        <f t="shared" si="2651"/>
        <v>0</v>
      </c>
      <c r="EP3611">
        <f t="shared" si="2651"/>
        <v>0</v>
      </c>
      <c r="EQ3611">
        <f t="shared" si="2651"/>
        <v>0</v>
      </c>
      <c r="ER3611">
        <f t="shared" si="2651"/>
        <v>0</v>
      </c>
      <c r="ES3611">
        <f t="shared" si="2651"/>
        <v>0</v>
      </c>
      <c r="ET3611">
        <f t="shared" si="2651"/>
        <v>0</v>
      </c>
      <c r="EU3611">
        <f t="shared" si="2651"/>
        <v>0</v>
      </c>
      <c r="EV3611">
        <f t="shared" si="2651"/>
        <v>0</v>
      </c>
      <c r="EW3611">
        <f t="shared" si="2651"/>
        <v>0</v>
      </c>
      <c r="EX3611">
        <f t="shared" si="2651"/>
        <v>0</v>
      </c>
      <c r="EY3611">
        <f t="shared" si="2651"/>
        <v>0</v>
      </c>
      <c r="EZ3611">
        <f t="shared" si="2651"/>
        <v>0</v>
      </c>
      <c r="FA3611">
        <f t="shared" si="2651"/>
        <v>0</v>
      </c>
      <c r="FB3611">
        <f t="shared" si="2651"/>
        <v>0</v>
      </c>
      <c r="FC3611">
        <f t="shared" si="2651"/>
        <v>0</v>
      </c>
      <c r="FD3611">
        <f t="shared" si="2651"/>
        <v>0</v>
      </c>
      <c r="FE3611">
        <f t="shared" si="2651"/>
        <v>0</v>
      </c>
      <c r="FF3611">
        <f t="shared" si="2651"/>
        <v>0</v>
      </c>
      <c r="FG3611">
        <f t="shared" si="2651"/>
        <v>0</v>
      </c>
      <c r="FH3611">
        <f t="shared" si="2651"/>
        <v>0</v>
      </c>
      <c r="FI3611">
        <f t="shared" si="2651"/>
        <v>0</v>
      </c>
      <c r="FJ3611">
        <f t="shared" si="2651"/>
        <v>0</v>
      </c>
      <c r="FK3611">
        <f t="shared" si="2651"/>
        <v>0</v>
      </c>
      <c r="FL3611">
        <f t="shared" si="2651"/>
        <v>0</v>
      </c>
      <c r="FM3611">
        <f t="shared" si="2651"/>
        <v>0</v>
      </c>
      <c r="FN3611">
        <f t="shared" si="2651"/>
        <v>0</v>
      </c>
      <c r="FO3611">
        <f t="shared" si="2651"/>
        <v>0</v>
      </c>
      <c r="FP3611">
        <f t="shared" si="2651"/>
        <v>0</v>
      </c>
      <c r="FQ3611">
        <f t="shared" si="2651"/>
        <v>0</v>
      </c>
      <c r="FR3611">
        <f t="shared" si="2651"/>
        <v>0</v>
      </c>
      <c r="FS3611">
        <f t="shared" ref="FS3611:GX3611" si="2652">FS3617</f>
        <v>0</v>
      </c>
      <c r="FT3611">
        <f t="shared" si="2652"/>
        <v>0</v>
      </c>
      <c r="FU3611">
        <f t="shared" si="2652"/>
        <v>0</v>
      </c>
      <c r="FV3611">
        <f t="shared" si="2652"/>
        <v>0</v>
      </c>
      <c r="FW3611">
        <f t="shared" si="2652"/>
        <v>0</v>
      </c>
      <c r="FX3611">
        <f t="shared" si="2652"/>
        <v>0</v>
      </c>
      <c r="FY3611">
        <f t="shared" si="2652"/>
        <v>0</v>
      </c>
      <c r="FZ3611">
        <f t="shared" si="2652"/>
        <v>0</v>
      </c>
      <c r="GA3611">
        <f t="shared" si="2652"/>
        <v>0</v>
      </c>
      <c r="GB3611">
        <f t="shared" si="2652"/>
        <v>0</v>
      </c>
      <c r="GC3611">
        <f t="shared" si="2652"/>
        <v>0</v>
      </c>
      <c r="GD3611">
        <f t="shared" si="2652"/>
        <v>0</v>
      </c>
      <c r="GE3611">
        <f t="shared" si="2652"/>
        <v>0</v>
      </c>
      <c r="GF3611">
        <f t="shared" si="2652"/>
        <v>0</v>
      </c>
      <c r="GG3611">
        <f t="shared" si="2652"/>
        <v>0</v>
      </c>
      <c r="GH3611">
        <f t="shared" si="2652"/>
        <v>0</v>
      </c>
      <c r="GI3611">
        <f t="shared" si="2652"/>
        <v>0</v>
      </c>
      <c r="GJ3611">
        <f t="shared" si="2652"/>
        <v>0</v>
      </c>
      <c r="GK3611">
        <f t="shared" si="2652"/>
        <v>0</v>
      </c>
      <c r="GL3611">
        <f t="shared" si="2652"/>
        <v>0</v>
      </c>
      <c r="GM3611">
        <f t="shared" si="2652"/>
        <v>0</v>
      </c>
      <c r="GN3611">
        <f t="shared" si="2652"/>
        <v>0</v>
      </c>
      <c r="GO3611">
        <f t="shared" si="2652"/>
        <v>0</v>
      </c>
      <c r="GP3611">
        <f t="shared" si="2652"/>
        <v>0</v>
      </c>
      <c r="GQ3611">
        <f t="shared" si="2652"/>
        <v>0</v>
      </c>
      <c r="GR3611">
        <f t="shared" si="2652"/>
        <v>0</v>
      </c>
      <c r="GS3611">
        <f t="shared" si="2652"/>
        <v>0</v>
      </c>
      <c r="GT3611">
        <f t="shared" si="2652"/>
        <v>0</v>
      </c>
      <c r="GU3611">
        <f t="shared" si="2652"/>
        <v>0</v>
      </c>
      <c r="GV3611">
        <f t="shared" si="2652"/>
        <v>0</v>
      </c>
      <c r="GW3611">
        <f t="shared" si="2652"/>
        <v>0</v>
      </c>
      <c r="GX3611">
        <f t="shared" si="2652"/>
        <v>0</v>
      </c>
    </row>
    <row r="3613" spans="1:245" x14ac:dyDescent="0.2">
      <c r="A3613">
        <v>17</v>
      </c>
      <c r="B3613">
        <v>1</v>
      </c>
      <c r="C3613">
        <f>ROW(SmtRes!A1200)</f>
        <v>1200</v>
      </c>
      <c r="D3613">
        <f>ROW(EtalonRes!A1200)</f>
        <v>1200</v>
      </c>
      <c r="E3613" t="s">
        <v>789</v>
      </c>
      <c r="F3613" t="s">
        <v>122</v>
      </c>
      <c r="G3613" t="s">
        <v>123</v>
      </c>
      <c r="H3613" t="s">
        <v>52</v>
      </c>
      <c r="I3613">
        <v>13</v>
      </c>
      <c r="J3613">
        <v>0</v>
      </c>
      <c r="K3613">
        <v>13</v>
      </c>
      <c r="O3613">
        <f>ROUND(CP3613,2)</f>
        <v>3886.56</v>
      </c>
      <c r="P3613">
        <f>ROUND(CQ3613*I3613,2)</f>
        <v>0</v>
      </c>
      <c r="Q3613">
        <f>ROUND(CR3613*I3613,2)</f>
        <v>172.25</v>
      </c>
      <c r="R3613">
        <f>ROUND(CS3613*I3613,2)</f>
        <v>0.81</v>
      </c>
      <c r="S3613">
        <f>ROUND(CT3613*I3613,2)</f>
        <v>3714.31</v>
      </c>
      <c r="T3613">
        <f>ROUND(CU3613*I3613,2)</f>
        <v>0</v>
      </c>
      <c r="U3613">
        <f>CV3613*I3613</f>
        <v>5.9799999999999995</v>
      </c>
      <c r="V3613">
        <f>CW3613*I3613</f>
        <v>0</v>
      </c>
      <c r="W3613">
        <f>ROUND(CX3613*I3613,2)</f>
        <v>0</v>
      </c>
      <c r="X3613">
        <f t="shared" ref="X3613:Y3615" si="2653">ROUND(CY3613,2)</f>
        <v>2600.02</v>
      </c>
      <c r="Y3613">
        <f t="shared" si="2653"/>
        <v>371.43</v>
      </c>
      <c r="AA3613">
        <v>35364244</v>
      </c>
      <c r="AB3613">
        <f>ROUND((AC3613+AD3613+AF3613),6)</f>
        <v>298.96600000000001</v>
      </c>
      <c r="AC3613">
        <f>ROUND(((ES3613*0)),6)</f>
        <v>0</v>
      </c>
      <c r="AD3613">
        <f>ROUND(((((ET3613*0.2))-((EU3613*0.2)))+AE3613),6)</f>
        <v>13.25</v>
      </c>
      <c r="AE3613">
        <f>ROUND(((EU3613*0.2)),6)</f>
        <v>6.2E-2</v>
      </c>
      <c r="AF3613">
        <f>ROUND(((EV3613*0.2)),6)</f>
        <v>285.71600000000001</v>
      </c>
      <c r="AG3613">
        <f>ROUND((AP3613),6)</f>
        <v>0</v>
      </c>
      <c r="AH3613">
        <f>((EW3613*0.2))</f>
        <v>0.45999999999999996</v>
      </c>
      <c r="AI3613">
        <f>((EX3613*0.2))</f>
        <v>0</v>
      </c>
      <c r="AJ3613">
        <f>(AS3613)</f>
        <v>0</v>
      </c>
      <c r="AK3613">
        <v>3700.99</v>
      </c>
      <c r="AL3613">
        <v>2206.16</v>
      </c>
      <c r="AM3613">
        <v>66.25</v>
      </c>
      <c r="AN3613">
        <v>0.31</v>
      </c>
      <c r="AO3613">
        <v>1428.58</v>
      </c>
      <c r="AP3613">
        <v>0</v>
      </c>
      <c r="AQ3613">
        <v>2.2999999999999998</v>
      </c>
      <c r="AR3613">
        <v>0</v>
      </c>
      <c r="AS3613">
        <v>0</v>
      </c>
      <c r="AT3613">
        <v>70</v>
      </c>
      <c r="AU3613">
        <v>10</v>
      </c>
      <c r="AV3613">
        <v>1</v>
      </c>
      <c r="AW3613">
        <v>1</v>
      </c>
      <c r="AZ3613">
        <v>1</v>
      </c>
      <c r="BA3613">
        <v>1</v>
      </c>
      <c r="BB3613">
        <v>1</v>
      </c>
      <c r="BC3613">
        <v>1</v>
      </c>
      <c r="BD3613" t="s">
        <v>3</v>
      </c>
      <c r="BE3613" t="s">
        <v>3</v>
      </c>
      <c r="BF3613" t="s">
        <v>3</v>
      </c>
      <c r="BG3613" t="s">
        <v>3</v>
      </c>
      <c r="BH3613">
        <v>0</v>
      </c>
      <c r="BI3613">
        <v>4</v>
      </c>
      <c r="BJ3613" t="s">
        <v>124</v>
      </c>
      <c r="BM3613">
        <v>0</v>
      </c>
      <c r="BN3613">
        <v>0</v>
      </c>
      <c r="BO3613" t="s">
        <v>3</v>
      </c>
      <c r="BP3613">
        <v>0</v>
      </c>
      <c r="BQ3613">
        <v>1</v>
      </c>
      <c r="BR3613">
        <v>0</v>
      </c>
      <c r="BS3613">
        <v>1</v>
      </c>
      <c r="BT3613">
        <v>1</v>
      </c>
      <c r="BU3613">
        <v>1</v>
      </c>
      <c r="BV3613">
        <v>1</v>
      </c>
      <c r="BW3613">
        <v>1</v>
      </c>
      <c r="BX3613">
        <v>1</v>
      </c>
      <c r="BY3613" t="s">
        <v>3</v>
      </c>
      <c r="BZ3613">
        <v>70</v>
      </c>
      <c r="CA3613">
        <v>10</v>
      </c>
      <c r="CB3613" t="s">
        <v>3</v>
      </c>
      <c r="CE3613">
        <v>0</v>
      </c>
      <c r="CF3613">
        <v>0</v>
      </c>
      <c r="CG3613">
        <v>0</v>
      </c>
      <c r="CM3613">
        <v>0</v>
      </c>
      <c r="CN3613" t="s">
        <v>1130</v>
      </c>
      <c r="CO3613">
        <v>0</v>
      </c>
      <c r="CP3613">
        <f>(P3613+Q3613+S3613)</f>
        <v>3886.56</v>
      </c>
      <c r="CQ3613">
        <f>(AC3613*BC3613*AW3613)</f>
        <v>0</v>
      </c>
      <c r="CR3613">
        <f>(((((ET3613*0.2))*BB3613-((EU3613*0.2))*BS3613)+AE3613*BS3613)*AV3613)</f>
        <v>13.25</v>
      </c>
      <c r="CS3613">
        <f>(AE3613*BS3613*AV3613)</f>
        <v>6.2E-2</v>
      </c>
      <c r="CT3613">
        <f>(AF3613*BA3613*AV3613)</f>
        <v>285.71600000000001</v>
      </c>
      <c r="CU3613">
        <f>AG3613</f>
        <v>0</v>
      </c>
      <c r="CV3613">
        <f>(AH3613*AV3613)</f>
        <v>0.45999999999999996</v>
      </c>
      <c r="CW3613">
        <f t="shared" ref="CW3613:CX3615" si="2654">AI3613</f>
        <v>0</v>
      </c>
      <c r="CX3613">
        <f t="shared" si="2654"/>
        <v>0</v>
      </c>
      <c r="CY3613">
        <f>((S3613*BZ3613)/100)</f>
        <v>2600.0169999999998</v>
      </c>
      <c r="CZ3613">
        <f>((S3613*CA3613)/100)</f>
        <v>371.43099999999998</v>
      </c>
      <c r="DB3613">
        <v>28</v>
      </c>
      <c r="DC3613" t="s">
        <v>3</v>
      </c>
      <c r="DD3613" t="s">
        <v>54</v>
      </c>
      <c r="DE3613" t="s">
        <v>55</v>
      </c>
      <c r="DF3613" t="s">
        <v>55</v>
      </c>
      <c r="DG3613" t="s">
        <v>55</v>
      </c>
      <c r="DH3613" t="s">
        <v>3</v>
      </c>
      <c r="DI3613" t="s">
        <v>55</v>
      </c>
      <c r="DJ3613" t="s">
        <v>55</v>
      </c>
      <c r="DK3613" t="s">
        <v>3</v>
      </c>
      <c r="DL3613" t="s">
        <v>3</v>
      </c>
      <c r="DM3613" t="s">
        <v>3</v>
      </c>
      <c r="DN3613">
        <v>0</v>
      </c>
      <c r="DO3613">
        <v>0</v>
      </c>
      <c r="DP3613">
        <v>1</v>
      </c>
      <c r="DQ3613">
        <v>1</v>
      </c>
      <c r="DU3613">
        <v>1010</v>
      </c>
      <c r="DV3613" t="s">
        <v>52</v>
      </c>
      <c r="DW3613" t="s">
        <v>52</v>
      </c>
      <c r="DX3613">
        <v>1</v>
      </c>
      <c r="DZ3613" t="s">
        <v>3</v>
      </c>
      <c r="EA3613" t="s">
        <v>3</v>
      </c>
      <c r="EB3613" t="s">
        <v>3</v>
      </c>
      <c r="EC3613" t="s">
        <v>3</v>
      </c>
      <c r="EE3613">
        <v>35096056</v>
      </c>
      <c r="EF3613">
        <v>1</v>
      </c>
      <c r="EG3613" t="s">
        <v>20</v>
      </c>
      <c r="EH3613">
        <v>0</v>
      </c>
      <c r="EI3613" t="s">
        <v>3</v>
      </c>
      <c r="EJ3613">
        <v>4</v>
      </c>
      <c r="EK3613">
        <v>0</v>
      </c>
      <c r="EL3613" t="s">
        <v>21</v>
      </c>
      <c r="EM3613" t="s">
        <v>22</v>
      </c>
      <c r="EO3613" t="s">
        <v>56</v>
      </c>
      <c r="EQ3613">
        <v>0</v>
      </c>
      <c r="ER3613">
        <v>3700.99</v>
      </c>
      <c r="ES3613">
        <v>2206.16</v>
      </c>
      <c r="ET3613">
        <v>66.25</v>
      </c>
      <c r="EU3613">
        <v>0.31</v>
      </c>
      <c r="EV3613">
        <v>1428.58</v>
      </c>
      <c r="EW3613">
        <v>2.2999999999999998</v>
      </c>
      <c r="EX3613">
        <v>0</v>
      </c>
      <c r="EY3613">
        <v>0</v>
      </c>
      <c r="FQ3613">
        <v>0</v>
      </c>
      <c r="FR3613">
        <v>0</v>
      </c>
      <c r="FS3613">
        <v>0</v>
      </c>
      <c r="FX3613">
        <v>70</v>
      </c>
      <c r="FY3613">
        <v>10</v>
      </c>
      <c r="GA3613" t="s">
        <v>3</v>
      </c>
      <c r="GD3613">
        <v>0</v>
      </c>
      <c r="GF3613">
        <v>845110403</v>
      </c>
      <c r="GG3613">
        <v>2</v>
      </c>
      <c r="GH3613">
        <v>1</v>
      </c>
      <c r="GI3613">
        <v>-2</v>
      </c>
      <c r="GJ3613">
        <v>0</v>
      </c>
      <c r="GK3613">
        <f>ROUND(R3613*(R12)/100,2)</f>
        <v>0.87</v>
      </c>
      <c r="GL3613">
        <f>ROUND(IF(AND(BH3613=3,BI3613=3,FS3613&lt;&gt;0),P3613,0),2)</f>
        <v>0</v>
      </c>
      <c r="GM3613">
        <f>ROUND(O3613+X3613+Y3613+GK3613,2)+GX3613</f>
        <v>6858.88</v>
      </c>
      <c r="GN3613">
        <f>IF(OR(BI3613=0,BI3613=1),GM3613-GX3613,0)</f>
        <v>0</v>
      </c>
      <c r="GO3613">
        <f>IF(BI3613=2,GM3613-GX3613,0)</f>
        <v>0</v>
      </c>
      <c r="GP3613">
        <f>IF(BI3613=4,GM3613-GX3613,0)</f>
        <v>6858.88</v>
      </c>
      <c r="GR3613">
        <v>0</v>
      </c>
      <c r="GS3613">
        <v>3</v>
      </c>
      <c r="GT3613">
        <v>0</v>
      </c>
      <c r="GU3613" t="s">
        <v>3</v>
      </c>
      <c r="GV3613">
        <f>ROUND((GT3613),6)</f>
        <v>0</v>
      </c>
      <c r="GW3613">
        <v>1</v>
      </c>
      <c r="GX3613">
        <f>ROUND(HC3613*I3613,2)</f>
        <v>0</v>
      </c>
      <c r="HA3613">
        <v>0</v>
      </c>
      <c r="HB3613">
        <v>0</v>
      </c>
      <c r="HC3613">
        <f>GV3613*GW3613</f>
        <v>0</v>
      </c>
      <c r="HE3613" t="s">
        <v>3</v>
      </c>
      <c r="HF3613" t="s">
        <v>3</v>
      </c>
      <c r="HM3613" t="s">
        <v>3</v>
      </c>
      <c r="HN3613" t="s">
        <v>3</v>
      </c>
      <c r="HO3613" t="s">
        <v>3</v>
      </c>
      <c r="HP3613" t="s">
        <v>3</v>
      </c>
      <c r="HQ3613" t="s">
        <v>3</v>
      </c>
      <c r="HS3613">
        <v>0</v>
      </c>
      <c r="IK3613">
        <v>0</v>
      </c>
    </row>
    <row r="3614" spans="1:245" x14ac:dyDescent="0.2">
      <c r="A3614">
        <v>17</v>
      </c>
      <c r="B3614">
        <v>1</v>
      </c>
      <c r="C3614">
        <f>ROW(SmtRes!A1205)</f>
        <v>1205</v>
      </c>
      <c r="D3614">
        <f>ROW(EtalonRes!A1205)</f>
        <v>1205</v>
      </c>
      <c r="E3614" t="s">
        <v>790</v>
      </c>
      <c r="F3614" t="s">
        <v>122</v>
      </c>
      <c r="G3614" t="s">
        <v>126</v>
      </c>
      <c r="H3614" t="s">
        <v>52</v>
      </c>
      <c r="I3614">
        <v>13</v>
      </c>
      <c r="J3614">
        <v>0</v>
      </c>
      <c r="K3614">
        <v>13</v>
      </c>
      <c r="O3614">
        <f>ROUND(CP3614,2)</f>
        <v>48112.87</v>
      </c>
      <c r="P3614">
        <f>ROUND(CQ3614*I3614,2)</f>
        <v>28680.080000000002</v>
      </c>
      <c r="Q3614">
        <f>ROUND(CR3614*I3614,2)</f>
        <v>861.25</v>
      </c>
      <c r="R3614">
        <f>ROUND(CS3614*I3614,2)</f>
        <v>4.03</v>
      </c>
      <c r="S3614">
        <f>ROUND(CT3614*I3614,2)</f>
        <v>18571.54</v>
      </c>
      <c r="T3614">
        <f>ROUND(CU3614*I3614,2)</f>
        <v>0</v>
      </c>
      <c r="U3614">
        <f>CV3614*I3614</f>
        <v>29.9</v>
      </c>
      <c r="V3614">
        <f>CW3614*I3614</f>
        <v>0</v>
      </c>
      <c r="W3614">
        <f>ROUND(CX3614*I3614,2)</f>
        <v>0</v>
      </c>
      <c r="X3614">
        <f t="shared" si="2653"/>
        <v>13000.08</v>
      </c>
      <c r="Y3614">
        <f t="shared" si="2653"/>
        <v>1857.15</v>
      </c>
      <c r="AA3614">
        <v>35364244</v>
      </c>
      <c r="AB3614">
        <f>ROUND((AC3614+AD3614+AF3614),6)</f>
        <v>3700.99</v>
      </c>
      <c r="AC3614">
        <f>ROUND((ES3614),6)</f>
        <v>2206.16</v>
      </c>
      <c r="AD3614">
        <f>ROUND((((ET3614)-(EU3614))+AE3614),6)</f>
        <v>66.25</v>
      </c>
      <c r="AE3614">
        <f>ROUND((EU3614),6)</f>
        <v>0.31</v>
      </c>
      <c r="AF3614">
        <f>ROUND((EV3614),6)</f>
        <v>1428.58</v>
      </c>
      <c r="AG3614">
        <f>ROUND((AP3614),6)</f>
        <v>0</v>
      </c>
      <c r="AH3614">
        <f>(EW3614)</f>
        <v>2.2999999999999998</v>
      </c>
      <c r="AI3614">
        <f>(EX3614)</f>
        <v>0</v>
      </c>
      <c r="AJ3614">
        <f>(AS3614)</f>
        <v>0</v>
      </c>
      <c r="AK3614">
        <v>3700.99</v>
      </c>
      <c r="AL3614">
        <v>2206.16</v>
      </c>
      <c r="AM3614">
        <v>66.25</v>
      </c>
      <c r="AN3614">
        <v>0.31</v>
      </c>
      <c r="AO3614">
        <v>1428.58</v>
      </c>
      <c r="AP3614">
        <v>0</v>
      </c>
      <c r="AQ3614">
        <v>2.2999999999999998</v>
      </c>
      <c r="AR3614">
        <v>0</v>
      </c>
      <c r="AS3614">
        <v>0</v>
      </c>
      <c r="AT3614">
        <v>70</v>
      </c>
      <c r="AU3614">
        <v>10</v>
      </c>
      <c r="AV3614">
        <v>1</v>
      </c>
      <c r="AW3614">
        <v>1</v>
      </c>
      <c r="AZ3614">
        <v>1</v>
      </c>
      <c r="BA3614">
        <v>1</v>
      </c>
      <c r="BB3614">
        <v>1</v>
      </c>
      <c r="BC3614">
        <v>1</v>
      </c>
      <c r="BD3614" t="s">
        <v>3</v>
      </c>
      <c r="BE3614" t="s">
        <v>3</v>
      </c>
      <c r="BF3614" t="s">
        <v>3</v>
      </c>
      <c r="BG3614" t="s">
        <v>3</v>
      </c>
      <c r="BH3614">
        <v>0</v>
      </c>
      <c r="BI3614">
        <v>4</v>
      </c>
      <c r="BJ3614" t="s">
        <v>124</v>
      </c>
      <c r="BM3614">
        <v>0</v>
      </c>
      <c r="BN3614">
        <v>0</v>
      </c>
      <c r="BO3614" t="s">
        <v>3</v>
      </c>
      <c r="BP3614">
        <v>0</v>
      </c>
      <c r="BQ3614">
        <v>1</v>
      </c>
      <c r="BR3614">
        <v>0</v>
      </c>
      <c r="BS3614">
        <v>1</v>
      </c>
      <c r="BT3614">
        <v>1</v>
      </c>
      <c r="BU3614">
        <v>1</v>
      </c>
      <c r="BV3614">
        <v>1</v>
      </c>
      <c r="BW3614">
        <v>1</v>
      </c>
      <c r="BX3614">
        <v>1</v>
      </c>
      <c r="BY3614" t="s">
        <v>3</v>
      </c>
      <c r="BZ3614">
        <v>70</v>
      </c>
      <c r="CA3614">
        <v>10</v>
      </c>
      <c r="CB3614" t="s">
        <v>3</v>
      </c>
      <c r="CE3614">
        <v>0</v>
      </c>
      <c r="CF3614">
        <v>0</v>
      </c>
      <c r="CG3614">
        <v>0</v>
      </c>
      <c r="CM3614">
        <v>0</v>
      </c>
      <c r="CN3614" t="s">
        <v>3</v>
      </c>
      <c r="CO3614">
        <v>0</v>
      </c>
      <c r="CP3614">
        <f>(P3614+Q3614+S3614)</f>
        <v>48112.87</v>
      </c>
      <c r="CQ3614">
        <f>(AC3614*BC3614*AW3614)</f>
        <v>2206.16</v>
      </c>
      <c r="CR3614">
        <f>((((ET3614)*BB3614-(EU3614)*BS3614)+AE3614*BS3614)*AV3614)</f>
        <v>66.25</v>
      </c>
      <c r="CS3614">
        <f>(AE3614*BS3614*AV3614)</f>
        <v>0.31</v>
      </c>
      <c r="CT3614">
        <f>(AF3614*BA3614*AV3614)</f>
        <v>1428.58</v>
      </c>
      <c r="CU3614">
        <f>AG3614</f>
        <v>0</v>
      </c>
      <c r="CV3614">
        <f>(AH3614*AV3614)</f>
        <v>2.2999999999999998</v>
      </c>
      <c r="CW3614">
        <f t="shared" si="2654"/>
        <v>0</v>
      </c>
      <c r="CX3614">
        <f t="shared" si="2654"/>
        <v>0</v>
      </c>
      <c r="CY3614">
        <f>((S3614*BZ3614)/100)</f>
        <v>13000.078000000001</v>
      </c>
      <c r="CZ3614">
        <f>((S3614*CA3614)/100)</f>
        <v>1857.1540000000002</v>
      </c>
      <c r="DC3614" t="s">
        <v>3</v>
      </c>
      <c r="DD3614" t="s">
        <v>3</v>
      </c>
      <c r="DE3614" t="s">
        <v>3</v>
      </c>
      <c r="DF3614" t="s">
        <v>3</v>
      </c>
      <c r="DG3614" t="s">
        <v>3</v>
      </c>
      <c r="DH3614" t="s">
        <v>3</v>
      </c>
      <c r="DI3614" t="s">
        <v>3</v>
      </c>
      <c r="DJ3614" t="s">
        <v>3</v>
      </c>
      <c r="DK3614" t="s">
        <v>3</v>
      </c>
      <c r="DL3614" t="s">
        <v>3</v>
      </c>
      <c r="DM3614" t="s">
        <v>3</v>
      </c>
      <c r="DN3614">
        <v>0</v>
      </c>
      <c r="DO3614">
        <v>0</v>
      </c>
      <c r="DP3614">
        <v>1</v>
      </c>
      <c r="DQ3614">
        <v>1</v>
      </c>
      <c r="DU3614">
        <v>1010</v>
      </c>
      <c r="DV3614" t="s">
        <v>52</v>
      </c>
      <c r="DW3614" t="s">
        <v>52</v>
      </c>
      <c r="DX3614">
        <v>1</v>
      </c>
      <c r="DZ3614" t="s">
        <v>3</v>
      </c>
      <c r="EA3614" t="s">
        <v>3</v>
      </c>
      <c r="EB3614" t="s">
        <v>3</v>
      </c>
      <c r="EC3614" t="s">
        <v>3</v>
      </c>
      <c r="EE3614">
        <v>35096056</v>
      </c>
      <c r="EF3614">
        <v>1</v>
      </c>
      <c r="EG3614" t="s">
        <v>20</v>
      </c>
      <c r="EH3614">
        <v>0</v>
      </c>
      <c r="EI3614" t="s">
        <v>3</v>
      </c>
      <c r="EJ3614">
        <v>4</v>
      </c>
      <c r="EK3614">
        <v>0</v>
      </c>
      <c r="EL3614" t="s">
        <v>21</v>
      </c>
      <c r="EM3614" t="s">
        <v>22</v>
      </c>
      <c r="EO3614" t="s">
        <v>3</v>
      </c>
      <c r="EQ3614">
        <v>0</v>
      </c>
      <c r="ER3614">
        <v>3700.99</v>
      </c>
      <c r="ES3614">
        <v>2206.16</v>
      </c>
      <c r="ET3614">
        <v>66.25</v>
      </c>
      <c r="EU3614">
        <v>0.31</v>
      </c>
      <c r="EV3614">
        <v>1428.58</v>
      </c>
      <c r="EW3614">
        <v>2.2999999999999998</v>
      </c>
      <c r="EX3614">
        <v>0</v>
      </c>
      <c r="EY3614">
        <v>0</v>
      </c>
      <c r="FQ3614">
        <v>0</v>
      </c>
      <c r="FR3614">
        <v>0</v>
      </c>
      <c r="FS3614">
        <v>0</v>
      </c>
      <c r="FX3614">
        <v>70</v>
      </c>
      <c r="FY3614">
        <v>10</v>
      </c>
      <c r="GA3614" t="s">
        <v>3</v>
      </c>
      <c r="GD3614">
        <v>0</v>
      </c>
      <c r="GF3614">
        <v>-1068314092</v>
      </c>
      <c r="GG3614">
        <v>2</v>
      </c>
      <c r="GH3614">
        <v>1</v>
      </c>
      <c r="GI3614">
        <v>-2</v>
      </c>
      <c r="GJ3614">
        <v>0</v>
      </c>
      <c r="GK3614">
        <f>ROUND(R3614*(R12)/100,2)</f>
        <v>4.3499999999999996</v>
      </c>
      <c r="GL3614">
        <f>ROUND(IF(AND(BH3614=3,BI3614=3,FS3614&lt;&gt;0),P3614,0),2)</f>
        <v>0</v>
      </c>
      <c r="GM3614">
        <f>ROUND(O3614+X3614+Y3614+GK3614,2)+GX3614</f>
        <v>62974.45</v>
      </c>
      <c r="GN3614">
        <f>IF(OR(BI3614=0,BI3614=1),GM3614-GX3614,0)</f>
        <v>0</v>
      </c>
      <c r="GO3614">
        <f>IF(BI3614=2,GM3614-GX3614,0)</f>
        <v>0</v>
      </c>
      <c r="GP3614">
        <f>IF(BI3614=4,GM3614-GX3614,0)</f>
        <v>62974.45</v>
      </c>
      <c r="GR3614">
        <v>0</v>
      </c>
      <c r="GS3614">
        <v>3</v>
      </c>
      <c r="GT3614">
        <v>0</v>
      </c>
      <c r="GU3614" t="s">
        <v>3</v>
      </c>
      <c r="GV3614">
        <f>ROUND((GT3614),6)</f>
        <v>0</v>
      </c>
      <c r="GW3614">
        <v>1</v>
      </c>
      <c r="GX3614">
        <f>ROUND(HC3614*I3614,2)</f>
        <v>0</v>
      </c>
      <c r="HA3614">
        <v>0</v>
      </c>
      <c r="HB3614">
        <v>0</v>
      </c>
      <c r="HC3614">
        <f>GV3614*GW3614</f>
        <v>0</v>
      </c>
      <c r="HE3614" t="s">
        <v>3</v>
      </c>
      <c r="HF3614" t="s">
        <v>3</v>
      </c>
      <c r="HM3614" t="s">
        <v>3</v>
      </c>
      <c r="HN3614" t="s">
        <v>3</v>
      </c>
      <c r="HO3614" t="s">
        <v>3</v>
      </c>
      <c r="HP3614" t="s">
        <v>3</v>
      </c>
      <c r="HQ3614" t="s">
        <v>3</v>
      </c>
      <c r="HS3614">
        <v>0</v>
      </c>
      <c r="IK3614">
        <v>0</v>
      </c>
    </row>
    <row r="3615" spans="1:245" x14ac:dyDescent="0.2">
      <c r="A3615">
        <v>18</v>
      </c>
      <c r="B3615">
        <v>1</v>
      </c>
      <c r="C3615">
        <v>1205</v>
      </c>
      <c r="E3615" t="s">
        <v>791</v>
      </c>
      <c r="F3615" t="s">
        <v>128</v>
      </c>
      <c r="G3615" t="s">
        <v>129</v>
      </c>
      <c r="H3615" t="s">
        <v>52</v>
      </c>
      <c r="I3615">
        <f>I3614*J3615</f>
        <v>-13</v>
      </c>
      <c r="J3615">
        <v>-1</v>
      </c>
      <c r="K3615">
        <v>-1</v>
      </c>
      <c r="O3615">
        <f>ROUND(CP3615,2)</f>
        <v>-28680.080000000002</v>
      </c>
      <c r="P3615">
        <f>ROUND(CQ3615*I3615,2)</f>
        <v>-28680.080000000002</v>
      </c>
      <c r="Q3615">
        <f>ROUND(CR3615*I3615,2)</f>
        <v>0</v>
      </c>
      <c r="R3615">
        <f>ROUND(CS3615*I3615,2)</f>
        <v>0</v>
      </c>
      <c r="S3615">
        <f>ROUND(CT3615*I3615,2)</f>
        <v>0</v>
      </c>
      <c r="T3615">
        <f>ROUND(CU3615*I3615,2)</f>
        <v>0</v>
      </c>
      <c r="U3615">
        <f>CV3615*I3615</f>
        <v>0</v>
      </c>
      <c r="V3615">
        <f>CW3615*I3615</f>
        <v>0</v>
      </c>
      <c r="W3615">
        <f>ROUND(CX3615*I3615,2)</f>
        <v>0</v>
      </c>
      <c r="X3615">
        <f t="shared" si="2653"/>
        <v>0</v>
      </c>
      <c r="Y3615">
        <f t="shared" si="2653"/>
        <v>0</v>
      </c>
      <c r="AA3615">
        <v>35364244</v>
      </c>
      <c r="AB3615">
        <f>ROUND((AC3615+AD3615+AF3615),6)</f>
        <v>2206.16</v>
      </c>
      <c r="AC3615">
        <f>ROUND((ES3615),6)</f>
        <v>2206.16</v>
      </c>
      <c r="AD3615">
        <f>ROUND((((ET3615)-(EU3615))+AE3615),6)</f>
        <v>0</v>
      </c>
      <c r="AE3615">
        <f>ROUND((EU3615),6)</f>
        <v>0</v>
      </c>
      <c r="AF3615">
        <f>ROUND((EV3615),6)</f>
        <v>0</v>
      </c>
      <c r="AG3615">
        <f>ROUND((AP3615),6)</f>
        <v>0</v>
      </c>
      <c r="AH3615">
        <f>(EW3615)</f>
        <v>0</v>
      </c>
      <c r="AI3615">
        <f>(EX3615)</f>
        <v>0</v>
      </c>
      <c r="AJ3615">
        <f>(AS3615)</f>
        <v>0</v>
      </c>
      <c r="AK3615">
        <v>2206.16</v>
      </c>
      <c r="AL3615">
        <v>2206.16</v>
      </c>
      <c r="AM3615">
        <v>0</v>
      </c>
      <c r="AN3615">
        <v>0</v>
      </c>
      <c r="AO3615">
        <v>0</v>
      </c>
      <c r="AP3615">
        <v>0</v>
      </c>
      <c r="AQ3615">
        <v>0</v>
      </c>
      <c r="AR3615">
        <v>0</v>
      </c>
      <c r="AS3615">
        <v>0</v>
      </c>
      <c r="AT3615">
        <v>70</v>
      </c>
      <c r="AU3615">
        <v>10</v>
      </c>
      <c r="AV3615">
        <v>1</v>
      </c>
      <c r="AW3615">
        <v>1</v>
      </c>
      <c r="AZ3615">
        <v>1</v>
      </c>
      <c r="BA3615">
        <v>1</v>
      </c>
      <c r="BB3615">
        <v>1</v>
      </c>
      <c r="BC3615">
        <v>1</v>
      </c>
      <c r="BD3615" t="s">
        <v>3</v>
      </c>
      <c r="BE3615" t="s">
        <v>3</v>
      </c>
      <c r="BF3615" t="s">
        <v>3</v>
      </c>
      <c r="BG3615" t="s">
        <v>3</v>
      </c>
      <c r="BH3615">
        <v>3</v>
      </c>
      <c r="BI3615">
        <v>4</v>
      </c>
      <c r="BJ3615" t="s">
        <v>130</v>
      </c>
      <c r="BM3615">
        <v>0</v>
      </c>
      <c r="BN3615">
        <v>0</v>
      </c>
      <c r="BO3615" t="s">
        <v>3</v>
      </c>
      <c r="BP3615">
        <v>0</v>
      </c>
      <c r="BQ3615">
        <v>1</v>
      </c>
      <c r="BR3615">
        <v>1</v>
      </c>
      <c r="BS3615">
        <v>1</v>
      </c>
      <c r="BT3615">
        <v>1</v>
      </c>
      <c r="BU3615">
        <v>1</v>
      </c>
      <c r="BV3615">
        <v>1</v>
      </c>
      <c r="BW3615">
        <v>1</v>
      </c>
      <c r="BX3615">
        <v>1</v>
      </c>
      <c r="BY3615" t="s">
        <v>3</v>
      </c>
      <c r="BZ3615">
        <v>70</v>
      </c>
      <c r="CA3615">
        <v>10</v>
      </c>
      <c r="CB3615" t="s">
        <v>3</v>
      </c>
      <c r="CE3615">
        <v>0</v>
      </c>
      <c r="CF3615">
        <v>0</v>
      </c>
      <c r="CG3615">
        <v>0</v>
      </c>
      <c r="CM3615">
        <v>0</v>
      </c>
      <c r="CN3615" t="s">
        <v>3</v>
      </c>
      <c r="CO3615">
        <v>0</v>
      </c>
      <c r="CP3615">
        <f>(P3615+Q3615+S3615)</f>
        <v>-28680.080000000002</v>
      </c>
      <c r="CQ3615">
        <f>(AC3615*BC3615*AW3615)</f>
        <v>2206.16</v>
      </c>
      <c r="CR3615">
        <f>((((ET3615)*BB3615-(EU3615)*BS3615)+AE3615*BS3615)*AV3615)</f>
        <v>0</v>
      </c>
      <c r="CS3615">
        <f>(AE3615*BS3615*AV3615)</f>
        <v>0</v>
      </c>
      <c r="CT3615">
        <f>(AF3615*BA3615*AV3615)</f>
        <v>0</v>
      </c>
      <c r="CU3615">
        <f>AG3615</f>
        <v>0</v>
      </c>
      <c r="CV3615">
        <f>(AH3615*AV3615)</f>
        <v>0</v>
      </c>
      <c r="CW3615">
        <f t="shared" si="2654"/>
        <v>0</v>
      </c>
      <c r="CX3615">
        <f t="shared" si="2654"/>
        <v>0</v>
      </c>
      <c r="CY3615">
        <f>((S3615*BZ3615)/100)</f>
        <v>0</v>
      </c>
      <c r="CZ3615">
        <f>((S3615*CA3615)/100)</f>
        <v>0</v>
      </c>
      <c r="DC3615" t="s">
        <v>3</v>
      </c>
      <c r="DD3615" t="s">
        <v>3</v>
      </c>
      <c r="DE3615" t="s">
        <v>3</v>
      </c>
      <c r="DF3615" t="s">
        <v>3</v>
      </c>
      <c r="DG3615" t="s">
        <v>3</v>
      </c>
      <c r="DH3615" t="s">
        <v>3</v>
      </c>
      <c r="DI3615" t="s">
        <v>3</v>
      </c>
      <c r="DJ3615" t="s">
        <v>3</v>
      </c>
      <c r="DK3615" t="s">
        <v>3</v>
      </c>
      <c r="DL3615" t="s">
        <v>3</v>
      </c>
      <c r="DM3615" t="s">
        <v>3</v>
      </c>
      <c r="DN3615">
        <v>0</v>
      </c>
      <c r="DO3615">
        <v>0</v>
      </c>
      <c r="DP3615">
        <v>1</v>
      </c>
      <c r="DQ3615">
        <v>1</v>
      </c>
      <c r="DU3615">
        <v>1010</v>
      </c>
      <c r="DV3615" t="s">
        <v>52</v>
      </c>
      <c r="DW3615" t="s">
        <v>52</v>
      </c>
      <c r="DX3615">
        <v>1</v>
      </c>
      <c r="DZ3615" t="s">
        <v>3</v>
      </c>
      <c r="EA3615" t="s">
        <v>3</v>
      </c>
      <c r="EB3615" t="s">
        <v>3</v>
      </c>
      <c r="EC3615" t="s">
        <v>3</v>
      </c>
      <c r="EE3615">
        <v>35096056</v>
      </c>
      <c r="EF3615">
        <v>1</v>
      </c>
      <c r="EG3615" t="s">
        <v>20</v>
      </c>
      <c r="EH3615">
        <v>0</v>
      </c>
      <c r="EI3615" t="s">
        <v>3</v>
      </c>
      <c r="EJ3615">
        <v>4</v>
      </c>
      <c r="EK3615">
        <v>0</v>
      </c>
      <c r="EL3615" t="s">
        <v>21</v>
      </c>
      <c r="EM3615" t="s">
        <v>22</v>
      </c>
      <c r="EO3615" t="s">
        <v>3</v>
      </c>
      <c r="EQ3615">
        <v>32768</v>
      </c>
      <c r="ER3615">
        <v>2206.16</v>
      </c>
      <c r="ES3615">
        <v>2206.16</v>
      </c>
      <c r="ET3615">
        <v>0</v>
      </c>
      <c r="EU3615">
        <v>0</v>
      </c>
      <c r="EV3615">
        <v>0</v>
      </c>
      <c r="EW3615">
        <v>0</v>
      </c>
      <c r="EX3615">
        <v>0</v>
      </c>
      <c r="FQ3615">
        <v>0</v>
      </c>
      <c r="FR3615">
        <v>0</v>
      </c>
      <c r="FS3615">
        <v>0</v>
      </c>
      <c r="FX3615">
        <v>70</v>
      </c>
      <c r="FY3615">
        <v>10</v>
      </c>
      <c r="GA3615" t="s">
        <v>3</v>
      </c>
      <c r="GD3615">
        <v>0</v>
      </c>
      <c r="GF3615">
        <v>-2080535723</v>
      </c>
      <c r="GG3615">
        <v>2</v>
      </c>
      <c r="GH3615">
        <v>1</v>
      </c>
      <c r="GI3615">
        <v>-2</v>
      </c>
      <c r="GJ3615">
        <v>0</v>
      </c>
      <c r="GK3615">
        <f>ROUND(R3615*(R12)/100,2)</f>
        <v>0</v>
      </c>
      <c r="GL3615">
        <f>ROUND(IF(AND(BH3615=3,BI3615=3,FS3615&lt;&gt;0),P3615,0),2)</f>
        <v>0</v>
      </c>
      <c r="GM3615">
        <f>ROUND(O3615+X3615+Y3615+GK3615,2)+GX3615</f>
        <v>-28680.080000000002</v>
      </c>
      <c r="GN3615">
        <f>IF(OR(BI3615=0,BI3615=1),GM3615-GX3615,0)</f>
        <v>0</v>
      </c>
      <c r="GO3615">
        <f>IF(BI3615=2,GM3615-GX3615,0)</f>
        <v>0</v>
      </c>
      <c r="GP3615">
        <f>IF(BI3615=4,GM3615-GX3615,0)</f>
        <v>-28680.080000000002</v>
      </c>
      <c r="GR3615">
        <v>0</v>
      </c>
      <c r="GS3615">
        <v>3</v>
      </c>
      <c r="GT3615">
        <v>0</v>
      </c>
      <c r="GU3615" t="s">
        <v>3</v>
      </c>
      <c r="GV3615">
        <f>ROUND((GT3615),6)</f>
        <v>0</v>
      </c>
      <c r="GW3615">
        <v>1</v>
      </c>
      <c r="GX3615">
        <f>ROUND(HC3615*I3615,2)</f>
        <v>0</v>
      </c>
      <c r="HA3615">
        <v>0</v>
      </c>
      <c r="HB3615">
        <v>0</v>
      </c>
      <c r="HC3615">
        <f>GV3615*GW3615</f>
        <v>0</v>
      </c>
      <c r="HE3615" t="s">
        <v>3</v>
      </c>
      <c r="HF3615" t="s">
        <v>3</v>
      </c>
      <c r="HM3615" t="s">
        <v>3</v>
      </c>
      <c r="HN3615" t="s">
        <v>3</v>
      </c>
      <c r="HO3615" t="s">
        <v>3</v>
      </c>
      <c r="HP3615" t="s">
        <v>3</v>
      </c>
      <c r="HQ3615" t="s">
        <v>3</v>
      </c>
      <c r="HS3615">
        <v>0</v>
      </c>
      <c r="IK3615">
        <v>0</v>
      </c>
    </row>
    <row r="3617" spans="1:206" x14ac:dyDescent="0.2">
      <c r="A3617">
        <v>51</v>
      </c>
      <c r="B3617">
        <f>B3609</f>
        <v>1</v>
      </c>
      <c r="C3617">
        <f>A3609</f>
        <v>4</v>
      </c>
      <c r="D3617">
        <f>ROW(A3609)</f>
        <v>3609</v>
      </c>
      <c r="F3617" t="str">
        <f>IF(F3609&lt;&gt;"",F3609,"")</f>
        <v>Новый раздел</v>
      </c>
      <c r="G3617" t="str">
        <f>IF(G3609&lt;&gt;"",G3609,"")</f>
        <v>Электрощит ЩО 3.2</v>
      </c>
      <c r="H3617">
        <v>0</v>
      </c>
      <c r="O3617">
        <f t="shared" ref="O3617:T3617" si="2655">ROUND(AB3617,2)</f>
        <v>23319.35</v>
      </c>
      <c r="P3617">
        <f t="shared" si="2655"/>
        <v>0</v>
      </c>
      <c r="Q3617">
        <f t="shared" si="2655"/>
        <v>1033.5</v>
      </c>
      <c r="R3617">
        <f t="shared" si="2655"/>
        <v>4.84</v>
      </c>
      <c r="S3617">
        <f t="shared" si="2655"/>
        <v>22285.85</v>
      </c>
      <c r="T3617">
        <f t="shared" si="2655"/>
        <v>0</v>
      </c>
      <c r="U3617">
        <f>AH3617</f>
        <v>35.879999999999995</v>
      </c>
      <c r="V3617">
        <f>AI3617</f>
        <v>0</v>
      </c>
      <c r="W3617">
        <f>ROUND(AJ3617,2)</f>
        <v>0</v>
      </c>
      <c r="X3617">
        <f>ROUND(AK3617,2)</f>
        <v>15600.1</v>
      </c>
      <c r="Y3617">
        <f>ROUND(AL3617,2)</f>
        <v>2228.58</v>
      </c>
      <c r="AB3617">
        <f>ROUND(SUMIF(AA3613:AA3615,"=35364244",O3613:O3615),2)</f>
        <v>23319.35</v>
      </c>
      <c r="AC3617">
        <f>ROUND(SUMIF(AA3613:AA3615,"=35364244",P3613:P3615),2)</f>
        <v>0</v>
      </c>
      <c r="AD3617">
        <f>ROUND(SUMIF(AA3613:AA3615,"=35364244",Q3613:Q3615),2)</f>
        <v>1033.5</v>
      </c>
      <c r="AE3617">
        <f>ROUND(SUMIF(AA3613:AA3615,"=35364244",R3613:R3615),2)</f>
        <v>4.84</v>
      </c>
      <c r="AF3617">
        <f>ROUND(SUMIF(AA3613:AA3615,"=35364244",S3613:S3615),2)</f>
        <v>22285.85</v>
      </c>
      <c r="AG3617">
        <f>ROUND(SUMIF(AA3613:AA3615,"=35364244",T3613:T3615),2)</f>
        <v>0</v>
      </c>
      <c r="AH3617">
        <f>SUMIF(AA3613:AA3615,"=35364244",U3613:U3615)</f>
        <v>35.879999999999995</v>
      </c>
      <c r="AI3617">
        <f>SUMIF(AA3613:AA3615,"=35364244",V3613:V3615)</f>
        <v>0</v>
      </c>
      <c r="AJ3617">
        <f>ROUND(SUMIF(AA3613:AA3615,"=35364244",W3613:W3615),2)</f>
        <v>0</v>
      </c>
      <c r="AK3617">
        <f>ROUND(SUMIF(AA3613:AA3615,"=35364244",X3613:X3615),2)</f>
        <v>15600.1</v>
      </c>
      <c r="AL3617">
        <f>ROUND(SUMIF(AA3613:AA3615,"=35364244",Y3613:Y3615),2)</f>
        <v>2228.58</v>
      </c>
      <c r="AO3617">
        <f t="shared" ref="AO3617:BD3617" si="2656">ROUND(BX3617,2)</f>
        <v>0</v>
      </c>
      <c r="AP3617">
        <f t="shared" si="2656"/>
        <v>0</v>
      </c>
      <c r="AQ3617">
        <f t="shared" si="2656"/>
        <v>0</v>
      </c>
      <c r="AR3617">
        <f t="shared" si="2656"/>
        <v>41153.25</v>
      </c>
      <c r="AS3617">
        <f t="shared" si="2656"/>
        <v>0</v>
      </c>
      <c r="AT3617">
        <f t="shared" si="2656"/>
        <v>0</v>
      </c>
      <c r="AU3617">
        <f t="shared" si="2656"/>
        <v>41153.25</v>
      </c>
      <c r="AV3617">
        <f t="shared" si="2656"/>
        <v>0</v>
      </c>
      <c r="AW3617">
        <f t="shared" si="2656"/>
        <v>0</v>
      </c>
      <c r="AX3617">
        <f t="shared" si="2656"/>
        <v>0</v>
      </c>
      <c r="AY3617">
        <f t="shared" si="2656"/>
        <v>0</v>
      </c>
      <c r="AZ3617">
        <f t="shared" si="2656"/>
        <v>0</v>
      </c>
      <c r="BA3617">
        <f t="shared" si="2656"/>
        <v>0</v>
      </c>
      <c r="BB3617">
        <f t="shared" si="2656"/>
        <v>0</v>
      </c>
      <c r="BC3617">
        <f t="shared" si="2656"/>
        <v>0</v>
      </c>
      <c r="BD3617">
        <f t="shared" si="2656"/>
        <v>0</v>
      </c>
      <c r="BX3617">
        <f>ROUND(SUMIF(AA3613:AA3615,"=35364244",FQ3613:FQ3615),2)</f>
        <v>0</v>
      </c>
      <c r="BY3617">
        <f>ROUND(SUMIF(AA3613:AA3615,"=35364244",FR3613:FR3615),2)</f>
        <v>0</v>
      </c>
      <c r="BZ3617">
        <f>ROUND(SUMIF(AA3613:AA3615,"=35364244",GL3613:GL3615),2)</f>
        <v>0</v>
      </c>
      <c r="CA3617">
        <f>ROUND(SUMIF(AA3613:AA3615,"=35364244",GM3613:GM3615),2)</f>
        <v>41153.25</v>
      </c>
      <c r="CB3617">
        <f>ROUND(SUMIF(AA3613:AA3615,"=35364244",GN3613:GN3615),2)</f>
        <v>0</v>
      </c>
      <c r="CC3617">
        <f>ROUND(SUMIF(AA3613:AA3615,"=35364244",GO3613:GO3615),2)</f>
        <v>0</v>
      </c>
      <c r="CD3617">
        <f>ROUND(SUMIF(AA3613:AA3615,"=35364244",GP3613:GP3615),2)</f>
        <v>41153.25</v>
      </c>
      <c r="CE3617">
        <f>AC3617-BX3617</f>
        <v>0</v>
      </c>
      <c r="CF3617">
        <f>AC3617-BY3617</f>
        <v>0</v>
      </c>
      <c r="CG3617">
        <f>BX3617-BZ3617</f>
        <v>0</v>
      </c>
      <c r="CH3617">
        <f>AC3617-BX3617-BY3617+BZ3617</f>
        <v>0</v>
      </c>
      <c r="CI3617">
        <f>BY3617-BZ3617</f>
        <v>0</v>
      </c>
      <c r="CJ3617">
        <f>ROUND(SUMIF(AA3613:AA3615,"=35364244",GX3613:GX3615),2)</f>
        <v>0</v>
      </c>
      <c r="CK3617">
        <f>ROUND(SUMIF(AA3613:AA3615,"=35364244",GY3613:GY3615),2)</f>
        <v>0</v>
      </c>
      <c r="CL3617">
        <f>ROUND(SUMIF(AA3613:AA3615,"=35364244",GZ3613:GZ3615),2)</f>
        <v>0</v>
      </c>
      <c r="CM3617">
        <f>ROUND(SUMIF(AA3613:AA3615,"=35364244",HD3613:HD3615),2)</f>
        <v>0</v>
      </c>
      <c r="GX3617">
        <v>0</v>
      </c>
    </row>
    <row r="3619" spans="1:206" x14ac:dyDescent="0.2">
      <c r="A3619">
        <v>50</v>
      </c>
      <c r="B3619">
        <v>0</v>
      </c>
      <c r="C3619">
        <v>0</v>
      </c>
      <c r="D3619">
        <v>1</v>
      </c>
      <c r="E3619">
        <v>201</v>
      </c>
      <c r="F3619">
        <f>ROUND(Source!O3617,O3619)</f>
        <v>23319.35</v>
      </c>
      <c r="G3619" t="s">
        <v>66</v>
      </c>
      <c r="H3619" t="s">
        <v>67</v>
      </c>
      <c r="K3619">
        <v>201</v>
      </c>
      <c r="L3619">
        <v>1</v>
      </c>
      <c r="M3619">
        <v>3</v>
      </c>
      <c r="N3619" t="s">
        <v>3</v>
      </c>
      <c r="O3619">
        <v>2</v>
      </c>
      <c r="W3619">
        <v>23319.35</v>
      </c>
      <c r="X3619">
        <v>1</v>
      </c>
      <c r="Y3619">
        <v>23319.35</v>
      </c>
    </row>
    <row r="3620" spans="1:206" x14ac:dyDescent="0.2">
      <c r="A3620">
        <v>50</v>
      </c>
      <c r="B3620">
        <v>0</v>
      </c>
      <c r="C3620">
        <v>0</v>
      </c>
      <c r="D3620">
        <v>1</v>
      </c>
      <c r="E3620">
        <v>202</v>
      </c>
      <c r="F3620">
        <f>ROUND(Source!P3617,O3620)</f>
        <v>0</v>
      </c>
      <c r="G3620" t="s">
        <v>68</v>
      </c>
      <c r="H3620" t="s">
        <v>69</v>
      </c>
      <c r="K3620">
        <v>202</v>
      </c>
      <c r="L3620">
        <v>2</v>
      </c>
      <c r="M3620">
        <v>3</v>
      </c>
      <c r="N3620" t="s">
        <v>3</v>
      </c>
      <c r="O3620">
        <v>2</v>
      </c>
      <c r="W3620">
        <v>0</v>
      </c>
      <c r="X3620">
        <v>1</v>
      </c>
      <c r="Y3620">
        <v>0</v>
      </c>
    </row>
    <row r="3621" spans="1:206" x14ac:dyDescent="0.2">
      <c r="A3621">
        <v>50</v>
      </c>
      <c r="B3621">
        <v>0</v>
      </c>
      <c r="C3621">
        <v>0</v>
      </c>
      <c r="D3621">
        <v>1</v>
      </c>
      <c r="E3621">
        <v>222</v>
      </c>
      <c r="F3621">
        <f>ROUND(Source!AO3617,O3621)</f>
        <v>0</v>
      </c>
      <c r="G3621" t="s">
        <v>70</v>
      </c>
      <c r="H3621" t="s">
        <v>71</v>
      </c>
      <c r="K3621">
        <v>222</v>
      </c>
      <c r="L3621">
        <v>3</v>
      </c>
      <c r="M3621">
        <v>3</v>
      </c>
      <c r="N3621" t="s">
        <v>3</v>
      </c>
      <c r="O3621">
        <v>2</v>
      </c>
      <c r="W3621">
        <v>0</v>
      </c>
      <c r="X3621">
        <v>1</v>
      </c>
      <c r="Y3621">
        <v>0</v>
      </c>
    </row>
    <row r="3622" spans="1:206" x14ac:dyDescent="0.2">
      <c r="A3622">
        <v>50</v>
      </c>
      <c r="B3622">
        <v>0</v>
      </c>
      <c r="C3622">
        <v>0</v>
      </c>
      <c r="D3622">
        <v>1</v>
      </c>
      <c r="E3622">
        <v>225</v>
      </c>
      <c r="F3622">
        <f>ROUND(Source!AV3617,O3622)</f>
        <v>0</v>
      </c>
      <c r="G3622" t="s">
        <v>72</v>
      </c>
      <c r="H3622" t="s">
        <v>73</v>
      </c>
      <c r="K3622">
        <v>225</v>
      </c>
      <c r="L3622">
        <v>4</v>
      </c>
      <c r="M3622">
        <v>3</v>
      </c>
      <c r="N3622" t="s">
        <v>3</v>
      </c>
      <c r="O3622">
        <v>2</v>
      </c>
      <c r="W3622">
        <v>0</v>
      </c>
      <c r="X3622">
        <v>1</v>
      </c>
      <c r="Y3622">
        <v>0</v>
      </c>
    </row>
    <row r="3623" spans="1:206" x14ac:dyDescent="0.2">
      <c r="A3623">
        <v>50</v>
      </c>
      <c r="B3623">
        <v>0</v>
      </c>
      <c r="C3623">
        <v>0</v>
      </c>
      <c r="D3623">
        <v>1</v>
      </c>
      <c r="E3623">
        <v>226</v>
      </c>
      <c r="F3623">
        <f>ROUND(Source!AW3617,O3623)</f>
        <v>0</v>
      </c>
      <c r="G3623" t="s">
        <v>74</v>
      </c>
      <c r="H3623" t="s">
        <v>75</v>
      </c>
      <c r="K3623">
        <v>226</v>
      </c>
      <c r="L3623">
        <v>5</v>
      </c>
      <c r="M3623">
        <v>3</v>
      </c>
      <c r="N3623" t="s">
        <v>3</v>
      </c>
      <c r="O3623">
        <v>2</v>
      </c>
      <c r="W3623">
        <v>0</v>
      </c>
      <c r="X3623">
        <v>1</v>
      </c>
      <c r="Y3623">
        <v>0</v>
      </c>
    </row>
    <row r="3624" spans="1:206" x14ac:dyDescent="0.2">
      <c r="A3624">
        <v>50</v>
      </c>
      <c r="B3624">
        <v>0</v>
      </c>
      <c r="C3624">
        <v>0</v>
      </c>
      <c r="D3624">
        <v>1</v>
      </c>
      <c r="E3624">
        <v>227</v>
      </c>
      <c r="F3624">
        <f>ROUND(Source!AX3617,O3624)</f>
        <v>0</v>
      </c>
      <c r="G3624" t="s">
        <v>76</v>
      </c>
      <c r="H3624" t="s">
        <v>77</v>
      </c>
      <c r="K3624">
        <v>227</v>
      </c>
      <c r="L3624">
        <v>6</v>
      </c>
      <c r="M3624">
        <v>3</v>
      </c>
      <c r="N3624" t="s">
        <v>3</v>
      </c>
      <c r="O3624">
        <v>2</v>
      </c>
      <c r="W3624">
        <v>0</v>
      </c>
      <c r="X3624">
        <v>1</v>
      </c>
      <c r="Y3624">
        <v>0</v>
      </c>
    </row>
    <row r="3625" spans="1:206" x14ac:dyDescent="0.2">
      <c r="A3625">
        <v>50</v>
      </c>
      <c r="B3625">
        <v>0</v>
      </c>
      <c r="C3625">
        <v>0</v>
      </c>
      <c r="D3625">
        <v>1</v>
      </c>
      <c r="E3625">
        <v>228</v>
      </c>
      <c r="F3625">
        <f>ROUND(Source!AY3617,O3625)</f>
        <v>0</v>
      </c>
      <c r="G3625" t="s">
        <v>78</v>
      </c>
      <c r="H3625" t="s">
        <v>79</v>
      </c>
      <c r="K3625">
        <v>228</v>
      </c>
      <c r="L3625">
        <v>7</v>
      </c>
      <c r="M3625">
        <v>3</v>
      </c>
      <c r="N3625" t="s">
        <v>3</v>
      </c>
      <c r="O3625">
        <v>2</v>
      </c>
      <c r="W3625">
        <v>0</v>
      </c>
      <c r="X3625">
        <v>1</v>
      </c>
      <c r="Y3625">
        <v>0</v>
      </c>
    </row>
    <row r="3626" spans="1:206" x14ac:dyDescent="0.2">
      <c r="A3626">
        <v>50</v>
      </c>
      <c r="B3626">
        <v>0</v>
      </c>
      <c r="C3626">
        <v>0</v>
      </c>
      <c r="D3626">
        <v>1</v>
      </c>
      <c r="E3626">
        <v>216</v>
      </c>
      <c r="F3626">
        <f>ROUND(Source!AP3617,O3626)</f>
        <v>0</v>
      </c>
      <c r="G3626" t="s">
        <v>80</v>
      </c>
      <c r="H3626" t="s">
        <v>81</v>
      </c>
      <c r="K3626">
        <v>216</v>
      </c>
      <c r="L3626">
        <v>8</v>
      </c>
      <c r="M3626">
        <v>3</v>
      </c>
      <c r="N3626" t="s">
        <v>3</v>
      </c>
      <c r="O3626">
        <v>2</v>
      </c>
      <c r="W3626">
        <v>0</v>
      </c>
      <c r="X3626">
        <v>1</v>
      </c>
      <c r="Y3626">
        <v>0</v>
      </c>
    </row>
    <row r="3627" spans="1:206" x14ac:dyDescent="0.2">
      <c r="A3627">
        <v>50</v>
      </c>
      <c r="B3627">
        <v>0</v>
      </c>
      <c r="C3627">
        <v>0</v>
      </c>
      <c r="D3627">
        <v>1</v>
      </c>
      <c r="E3627">
        <v>223</v>
      </c>
      <c r="F3627">
        <f>ROUND(Source!AQ3617,O3627)</f>
        <v>0</v>
      </c>
      <c r="G3627" t="s">
        <v>82</v>
      </c>
      <c r="H3627" t="s">
        <v>83</v>
      </c>
      <c r="K3627">
        <v>223</v>
      </c>
      <c r="L3627">
        <v>9</v>
      </c>
      <c r="M3627">
        <v>3</v>
      </c>
      <c r="N3627" t="s">
        <v>3</v>
      </c>
      <c r="O3627">
        <v>2</v>
      </c>
      <c r="W3627">
        <v>0</v>
      </c>
      <c r="X3627">
        <v>1</v>
      </c>
      <c r="Y3627">
        <v>0</v>
      </c>
    </row>
    <row r="3628" spans="1:206" x14ac:dyDescent="0.2">
      <c r="A3628">
        <v>50</v>
      </c>
      <c r="B3628">
        <v>0</v>
      </c>
      <c r="C3628">
        <v>0</v>
      </c>
      <c r="D3628">
        <v>1</v>
      </c>
      <c r="E3628">
        <v>229</v>
      </c>
      <c r="F3628">
        <f>ROUND(Source!AZ3617,O3628)</f>
        <v>0</v>
      </c>
      <c r="G3628" t="s">
        <v>84</v>
      </c>
      <c r="H3628" t="s">
        <v>85</v>
      </c>
      <c r="K3628">
        <v>229</v>
      </c>
      <c r="L3628">
        <v>10</v>
      </c>
      <c r="M3628">
        <v>3</v>
      </c>
      <c r="N3628" t="s">
        <v>3</v>
      </c>
      <c r="O3628">
        <v>2</v>
      </c>
      <c r="W3628">
        <v>0</v>
      </c>
      <c r="X3628">
        <v>1</v>
      </c>
      <c r="Y3628">
        <v>0</v>
      </c>
    </row>
    <row r="3629" spans="1:206" x14ac:dyDescent="0.2">
      <c r="A3629">
        <v>50</v>
      </c>
      <c r="B3629">
        <v>0</v>
      </c>
      <c r="C3629">
        <v>0</v>
      </c>
      <c r="D3629">
        <v>1</v>
      </c>
      <c r="E3629">
        <v>203</v>
      </c>
      <c r="F3629">
        <f>ROUND(Source!Q3617,O3629)</f>
        <v>1033.5</v>
      </c>
      <c r="G3629" t="s">
        <v>86</v>
      </c>
      <c r="H3629" t="s">
        <v>87</v>
      </c>
      <c r="K3629">
        <v>203</v>
      </c>
      <c r="L3629">
        <v>11</v>
      </c>
      <c r="M3629">
        <v>3</v>
      </c>
      <c r="N3629" t="s">
        <v>3</v>
      </c>
      <c r="O3629">
        <v>2</v>
      </c>
      <c r="W3629">
        <v>1033.5</v>
      </c>
      <c r="X3629">
        <v>1</v>
      </c>
      <c r="Y3629">
        <v>1033.5</v>
      </c>
    </row>
    <row r="3630" spans="1:206" x14ac:dyDescent="0.2">
      <c r="A3630">
        <v>50</v>
      </c>
      <c r="B3630">
        <v>0</v>
      </c>
      <c r="C3630">
        <v>0</v>
      </c>
      <c r="D3630">
        <v>1</v>
      </c>
      <c r="E3630">
        <v>231</v>
      </c>
      <c r="F3630">
        <f>ROUND(Source!BB3617,O3630)</f>
        <v>0</v>
      </c>
      <c r="G3630" t="s">
        <v>88</v>
      </c>
      <c r="H3630" t="s">
        <v>89</v>
      </c>
      <c r="K3630">
        <v>231</v>
      </c>
      <c r="L3630">
        <v>12</v>
      </c>
      <c r="M3630">
        <v>3</v>
      </c>
      <c r="N3630" t="s">
        <v>3</v>
      </c>
      <c r="O3630">
        <v>2</v>
      </c>
      <c r="W3630">
        <v>0</v>
      </c>
      <c r="X3630">
        <v>1</v>
      </c>
      <c r="Y3630">
        <v>0</v>
      </c>
    </row>
    <row r="3631" spans="1:206" x14ac:dyDescent="0.2">
      <c r="A3631">
        <v>50</v>
      </c>
      <c r="B3631">
        <v>0</v>
      </c>
      <c r="C3631">
        <v>0</v>
      </c>
      <c r="D3631">
        <v>1</v>
      </c>
      <c r="E3631">
        <v>204</v>
      </c>
      <c r="F3631">
        <f>ROUND(Source!R3617,O3631)</f>
        <v>4.84</v>
      </c>
      <c r="G3631" t="s">
        <v>90</v>
      </c>
      <c r="H3631" t="s">
        <v>91</v>
      </c>
      <c r="K3631">
        <v>204</v>
      </c>
      <c r="L3631">
        <v>13</v>
      </c>
      <c r="M3631">
        <v>3</v>
      </c>
      <c r="N3631" t="s">
        <v>3</v>
      </c>
      <c r="O3631">
        <v>2</v>
      </c>
      <c r="W3631">
        <v>4.84</v>
      </c>
      <c r="X3631">
        <v>1</v>
      </c>
      <c r="Y3631">
        <v>4.84</v>
      </c>
    </row>
    <row r="3632" spans="1:206" x14ac:dyDescent="0.2">
      <c r="A3632">
        <v>50</v>
      </c>
      <c r="B3632">
        <v>0</v>
      </c>
      <c r="C3632">
        <v>0</v>
      </c>
      <c r="D3632">
        <v>1</v>
      </c>
      <c r="E3632">
        <v>205</v>
      </c>
      <c r="F3632">
        <f>ROUND(Source!S3617,O3632)</f>
        <v>22285.85</v>
      </c>
      <c r="G3632" t="s">
        <v>92</v>
      </c>
      <c r="H3632" t="s">
        <v>93</v>
      </c>
      <c r="K3632">
        <v>205</v>
      </c>
      <c r="L3632">
        <v>14</v>
      </c>
      <c r="M3632">
        <v>3</v>
      </c>
      <c r="N3632" t="s">
        <v>3</v>
      </c>
      <c r="O3632">
        <v>2</v>
      </c>
      <c r="W3632">
        <v>22285.85</v>
      </c>
      <c r="X3632">
        <v>1</v>
      </c>
      <c r="Y3632">
        <v>22285.85</v>
      </c>
    </row>
    <row r="3633" spans="1:88" x14ac:dyDescent="0.2">
      <c r="A3633">
        <v>50</v>
      </c>
      <c r="B3633">
        <v>0</v>
      </c>
      <c r="C3633">
        <v>0</v>
      </c>
      <c r="D3633">
        <v>1</v>
      </c>
      <c r="E3633">
        <v>232</v>
      </c>
      <c r="F3633">
        <f>ROUND(Source!BC3617,O3633)</f>
        <v>0</v>
      </c>
      <c r="G3633" t="s">
        <v>94</v>
      </c>
      <c r="H3633" t="s">
        <v>95</v>
      </c>
      <c r="K3633">
        <v>232</v>
      </c>
      <c r="L3633">
        <v>15</v>
      </c>
      <c r="M3633">
        <v>3</v>
      </c>
      <c r="N3633" t="s">
        <v>3</v>
      </c>
      <c r="O3633">
        <v>2</v>
      </c>
      <c r="W3633">
        <v>0</v>
      </c>
      <c r="X3633">
        <v>1</v>
      </c>
      <c r="Y3633">
        <v>0</v>
      </c>
    </row>
    <row r="3634" spans="1:88" x14ac:dyDescent="0.2">
      <c r="A3634">
        <v>50</v>
      </c>
      <c r="B3634">
        <v>0</v>
      </c>
      <c r="C3634">
        <v>0</v>
      </c>
      <c r="D3634">
        <v>1</v>
      </c>
      <c r="E3634">
        <v>214</v>
      </c>
      <c r="F3634">
        <f>ROUND(Source!AS3617,O3634)</f>
        <v>0</v>
      </c>
      <c r="G3634" t="s">
        <v>96</v>
      </c>
      <c r="H3634" t="s">
        <v>97</v>
      </c>
      <c r="K3634">
        <v>214</v>
      </c>
      <c r="L3634">
        <v>16</v>
      </c>
      <c r="M3634">
        <v>3</v>
      </c>
      <c r="N3634" t="s">
        <v>3</v>
      </c>
      <c r="O3634">
        <v>2</v>
      </c>
      <c r="W3634">
        <v>0</v>
      </c>
      <c r="X3634">
        <v>1</v>
      </c>
      <c r="Y3634">
        <v>0</v>
      </c>
    </row>
    <row r="3635" spans="1:88" x14ac:dyDescent="0.2">
      <c r="A3635">
        <v>50</v>
      </c>
      <c r="B3635">
        <v>0</v>
      </c>
      <c r="C3635">
        <v>0</v>
      </c>
      <c r="D3635">
        <v>1</v>
      </c>
      <c r="E3635">
        <v>215</v>
      </c>
      <c r="F3635">
        <f>ROUND(Source!AT3617,O3635)</f>
        <v>0</v>
      </c>
      <c r="G3635" t="s">
        <v>98</v>
      </c>
      <c r="H3635" t="s">
        <v>99</v>
      </c>
      <c r="K3635">
        <v>215</v>
      </c>
      <c r="L3635">
        <v>17</v>
      </c>
      <c r="M3635">
        <v>3</v>
      </c>
      <c r="N3635" t="s">
        <v>3</v>
      </c>
      <c r="O3635">
        <v>2</v>
      </c>
      <c r="W3635">
        <v>0</v>
      </c>
      <c r="X3635">
        <v>1</v>
      </c>
      <c r="Y3635">
        <v>0</v>
      </c>
    </row>
    <row r="3636" spans="1:88" x14ac:dyDescent="0.2">
      <c r="A3636">
        <v>50</v>
      </c>
      <c r="B3636">
        <v>0</v>
      </c>
      <c r="C3636">
        <v>0</v>
      </c>
      <c r="D3636">
        <v>1</v>
      </c>
      <c r="E3636">
        <v>217</v>
      </c>
      <c r="F3636">
        <f>ROUND(Source!AU3617,O3636)</f>
        <v>41153.25</v>
      </c>
      <c r="G3636" t="s">
        <v>100</v>
      </c>
      <c r="H3636" t="s">
        <v>101</v>
      </c>
      <c r="K3636">
        <v>217</v>
      </c>
      <c r="L3636">
        <v>18</v>
      </c>
      <c r="M3636">
        <v>3</v>
      </c>
      <c r="N3636" t="s">
        <v>3</v>
      </c>
      <c r="O3636">
        <v>2</v>
      </c>
      <c r="W3636">
        <v>41153.25</v>
      </c>
      <c r="X3636">
        <v>1</v>
      </c>
      <c r="Y3636">
        <v>41153.25</v>
      </c>
    </row>
    <row r="3637" spans="1:88" x14ac:dyDescent="0.2">
      <c r="A3637">
        <v>50</v>
      </c>
      <c r="B3637">
        <v>0</v>
      </c>
      <c r="C3637">
        <v>0</v>
      </c>
      <c r="D3637">
        <v>1</v>
      </c>
      <c r="E3637">
        <v>230</v>
      </c>
      <c r="F3637">
        <f>ROUND(Source!BA3617,O3637)</f>
        <v>0</v>
      </c>
      <c r="G3637" t="s">
        <v>102</v>
      </c>
      <c r="H3637" t="s">
        <v>103</v>
      </c>
      <c r="K3637">
        <v>230</v>
      </c>
      <c r="L3637">
        <v>19</v>
      </c>
      <c r="M3637">
        <v>3</v>
      </c>
      <c r="N3637" t="s">
        <v>3</v>
      </c>
      <c r="O3637">
        <v>2</v>
      </c>
      <c r="W3637">
        <v>0</v>
      </c>
      <c r="X3637">
        <v>1</v>
      </c>
      <c r="Y3637">
        <v>0</v>
      </c>
    </row>
    <row r="3638" spans="1:88" x14ac:dyDescent="0.2">
      <c r="A3638">
        <v>50</v>
      </c>
      <c r="B3638">
        <v>0</v>
      </c>
      <c r="C3638">
        <v>0</v>
      </c>
      <c r="D3638">
        <v>1</v>
      </c>
      <c r="E3638">
        <v>206</v>
      </c>
      <c r="F3638">
        <f>ROUND(Source!T3617,O3638)</f>
        <v>0</v>
      </c>
      <c r="G3638" t="s">
        <v>104</v>
      </c>
      <c r="H3638" t="s">
        <v>105</v>
      </c>
      <c r="K3638">
        <v>206</v>
      </c>
      <c r="L3638">
        <v>20</v>
      </c>
      <c r="M3638">
        <v>3</v>
      </c>
      <c r="N3638" t="s">
        <v>3</v>
      </c>
      <c r="O3638">
        <v>2</v>
      </c>
      <c r="W3638">
        <v>0</v>
      </c>
      <c r="X3638">
        <v>1</v>
      </c>
      <c r="Y3638">
        <v>0</v>
      </c>
    </row>
    <row r="3639" spans="1:88" x14ac:dyDescent="0.2">
      <c r="A3639">
        <v>50</v>
      </c>
      <c r="B3639">
        <v>0</v>
      </c>
      <c r="C3639">
        <v>0</v>
      </c>
      <c r="D3639">
        <v>1</v>
      </c>
      <c r="E3639">
        <v>207</v>
      </c>
      <c r="F3639">
        <f>Source!U3617</f>
        <v>35.879999999999995</v>
      </c>
      <c r="G3639" t="s">
        <v>106</v>
      </c>
      <c r="H3639" t="s">
        <v>107</v>
      </c>
      <c r="K3639">
        <v>207</v>
      </c>
      <c r="L3639">
        <v>21</v>
      </c>
      <c r="M3639">
        <v>3</v>
      </c>
      <c r="N3639" t="s">
        <v>3</v>
      </c>
      <c r="O3639">
        <v>-1</v>
      </c>
      <c r="W3639">
        <v>35.879999999999995</v>
      </c>
      <c r="X3639">
        <v>1</v>
      </c>
      <c r="Y3639">
        <v>35.879999999999995</v>
      </c>
    </row>
    <row r="3640" spans="1:88" x14ac:dyDescent="0.2">
      <c r="A3640">
        <v>50</v>
      </c>
      <c r="B3640">
        <v>0</v>
      </c>
      <c r="C3640">
        <v>0</v>
      </c>
      <c r="D3640">
        <v>1</v>
      </c>
      <c r="E3640">
        <v>208</v>
      </c>
      <c r="F3640">
        <f>Source!V3617</f>
        <v>0</v>
      </c>
      <c r="G3640" t="s">
        <v>108</v>
      </c>
      <c r="H3640" t="s">
        <v>109</v>
      </c>
      <c r="K3640">
        <v>208</v>
      </c>
      <c r="L3640">
        <v>22</v>
      </c>
      <c r="M3640">
        <v>3</v>
      </c>
      <c r="N3640" t="s">
        <v>3</v>
      </c>
      <c r="O3640">
        <v>-1</v>
      </c>
      <c r="W3640">
        <v>0</v>
      </c>
      <c r="X3640">
        <v>1</v>
      </c>
      <c r="Y3640">
        <v>0</v>
      </c>
    </row>
    <row r="3641" spans="1:88" x14ac:dyDescent="0.2">
      <c r="A3641">
        <v>50</v>
      </c>
      <c r="B3641">
        <v>0</v>
      </c>
      <c r="C3641">
        <v>0</v>
      </c>
      <c r="D3641">
        <v>1</v>
      </c>
      <c r="E3641">
        <v>209</v>
      </c>
      <c r="F3641">
        <f>ROUND(Source!W3617,O3641)</f>
        <v>0</v>
      </c>
      <c r="G3641" t="s">
        <v>110</v>
      </c>
      <c r="H3641" t="s">
        <v>111</v>
      </c>
      <c r="K3641">
        <v>209</v>
      </c>
      <c r="L3641">
        <v>23</v>
      </c>
      <c r="M3641">
        <v>3</v>
      </c>
      <c r="N3641" t="s">
        <v>3</v>
      </c>
      <c r="O3641">
        <v>2</v>
      </c>
      <c r="W3641">
        <v>0</v>
      </c>
      <c r="X3641">
        <v>1</v>
      </c>
      <c r="Y3641">
        <v>0</v>
      </c>
    </row>
    <row r="3642" spans="1:88" x14ac:dyDescent="0.2">
      <c r="A3642">
        <v>50</v>
      </c>
      <c r="B3642">
        <v>0</v>
      </c>
      <c r="C3642">
        <v>0</v>
      </c>
      <c r="D3642">
        <v>1</v>
      </c>
      <c r="E3642">
        <v>233</v>
      </c>
      <c r="F3642">
        <f>ROUND(Source!BD3617,O3642)</f>
        <v>0</v>
      </c>
      <c r="G3642" t="s">
        <v>112</v>
      </c>
      <c r="H3642" t="s">
        <v>113</v>
      </c>
      <c r="K3642">
        <v>233</v>
      </c>
      <c r="L3642">
        <v>24</v>
      </c>
      <c r="M3642">
        <v>3</v>
      </c>
      <c r="N3642" t="s">
        <v>3</v>
      </c>
      <c r="O3642">
        <v>2</v>
      </c>
      <c r="W3642">
        <v>0</v>
      </c>
      <c r="X3642">
        <v>1</v>
      </c>
      <c r="Y3642">
        <v>0</v>
      </c>
    </row>
    <row r="3643" spans="1:88" x14ac:dyDescent="0.2">
      <c r="A3643">
        <v>50</v>
      </c>
      <c r="B3643">
        <v>0</v>
      </c>
      <c r="C3643">
        <v>0</v>
      </c>
      <c r="D3643">
        <v>1</v>
      </c>
      <c r="E3643">
        <v>210</v>
      </c>
      <c r="F3643">
        <f>ROUND(Source!X3617,O3643)</f>
        <v>15600.1</v>
      </c>
      <c r="G3643" t="s">
        <v>114</v>
      </c>
      <c r="H3643" t="s">
        <v>115</v>
      </c>
      <c r="K3643">
        <v>210</v>
      </c>
      <c r="L3643">
        <v>25</v>
      </c>
      <c r="M3643">
        <v>3</v>
      </c>
      <c r="N3643" t="s">
        <v>3</v>
      </c>
      <c r="O3643">
        <v>2</v>
      </c>
      <c r="W3643">
        <v>15600.1</v>
      </c>
      <c r="X3643">
        <v>1</v>
      </c>
      <c r="Y3643">
        <v>15600.1</v>
      </c>
    </row>
    <row r="3644" spans="1:88" x14ac:dyDescent="0.2">
      <c r="A3644">
        <v>50</v>
      </c>
      <c r="B3644">
        <v>0</v>
      </c>
      <c r="C3644">
        <v>0</v>
      </c>
      <c r="D3644">
        <v>1</v>
      </c>
      <c r="E3644">
        <v>211</v>
      </c>
      <c r="F3644">
        <f>ROUND(Source!Y3617,O3644)</f>
        <v>2228.58</v>
      </c>
      <c r="G3644" t="s">
        <v>116</v>
      </c>
      <c r="H3644" t="s">
        <v>117</v>
      </c>
      <c r="K3644">
        <v>211</v>
      </c>
      <c r="L3644">
        <v>26</v>
      </c>
      <c r="M3644">
        <v>3</v>
      </c>
      <c r="N3644" t="s">
        <v>3</v>
      </c>
      <c r="O3644">
        <v>2</v>
      </c>
      <c r="W3644">
        <v>2228.58</v>
      </c>
      <c r="X3644">
        <v>1</v>
      </c>
      <c r="Y3644">
        <v>2228.58</v>
      </c>
    </row>
    <row r="3645" spans="1:88" x14ac:dyDescent="0.2">
      <c r="A3645">
        <v>50</v>
      </c>
      <c r="B3645">
        <v>0</v>
      </c>
      <c r="C3645">
        <v>0</v>
      </c>
      <c r="D3645">
        <v>1</v>
      </c>
      <c r="E3645">
        <v>224</v>
      </c>
      <c r="F3645">
        <f>ROUND(Source!AR3617,O3645)</f>
        <v>41153.25</v>
      </c>
      <c r="G3645" t="s">
        <v>118</v>
      </c>
      <c r="H3645" t="s">
        <v>119</v>
      </c>
      <c r="K3645">
        <v>224</v>
      </c>
      <c r="L3645">
        <v>27</v>
      </c>
      <c r="M3645">
        <v>3</v>
      </c>
      <c r="N3645" t="s">
        <v>3</v>
      </c>
      <c r="O3645">
        <v>2</v>
      </c>
      <c r="W3645">
        <v>41153.25</v>
      </c>
      <c r="X3645">
        <v>1</v>
      </c>
      <c r="Y3645">
        <v>41153.25</v>
      </c>
    </row>
    <row r="3647" spans="1:88" x14ac:dyDescent="0.2">
      <c r="A3647">
        <v>4</v>
      </c>
      <c r="B3647">
        <v>1</v>
      </c>
      <c r="D3647">
        <f>ROW(A3655)</f>
        <v>3655</v>
      </c>
      <c r="F3647" t="s">
        <v>13</v>
      </c>
      <c r="G3647" t="s">
        <v>792</v>
      </c>
      <c r="H3647" t="s">
        <v>3</v>
      </c>
      <c r="I3647">
        <v>0</v>
      </c>
      <c r="K3647">
        <v>0</v>
      </c>
      <c r="M3647" t="s">
        <v>3</v>
      </c>
      <c r="S3647">
        <v>0</v>
      </c>
      <c r="U3647" t="s">
        <v>3</v>
      </c>
      <c r="V3647">
        <v>0</v>
      </c>
      <c r="AB3647" t="s">
        <v>3</v>
      </c>
      <c r="AC3647" t="s">
        <v>3</v>
      </c>
      <c r="AD3647" t="s">
        <v>3</v>
      </c>
      <c r="AE3647" t="s">
        <v>3</v>
      </c>
      <c r="AF3647" t="s">
        <v>3</v>
      </c>
      <c r="AG3647" t="s">
        <v>3</v>
      </c>
      <c r="AP3647" t="s">
        <v>3</v>
      </c>
      <c r="AQ3647" t="s">
        <v>3</v>
      </c>
      <c r="AR3647" t="s">
        <v>3</v>
      </c>
      <c r="AZ3647" t="s">
        <v>3</v>
      </c>
      <c r="BB3647" t="s">
        <v>3</v>
      </c>
      <c r="BC3647" t="s">
        <v>3</v>
      </c>
      <c r="BD3647" t="s">
        <v>3</v>
      </c>
      <c r="BE3647" t="s">
        <v>3</v>
      </c>
      <c r="BF3647" t="s">
        <v>3</v>
      </c>
      <c r="BG3647" t="s">
        <v>3</v>
      </c>
      <c r="BH3647" t="s">
        <v>3</v>
      </c>
      <c r="BI3647" t="s">
        <v>3</v>
      </c>
      <c r="BJ3647" t="s">
        <v>3</v>
      </c>
      <c r="BK3647" t="s">
        <v>3</v>
      </c>
      <c r="BL3647" t="s">
        <v>3</v>
      </c>
      <c r="BM3647" t="s">
        <v>3</v>
      </c>
      <c r="BN3647" t="s">
        <v>3</v>
      </c>
      <c r="BO3647" t="s">
        <v>3</v>
      </c>
      <c r="BP3647" t="s">
        <v>3</v>
      </c>
      <c r="BX3647">
        <v>0</v>
      </c>
      <c r="CJ3647">
        <v>0</v>
      </c>
    </row>
    <row r="3649" spans="1:245" x14ac:dyDescent="0.2">
      <c r="A3649">
        <v>52</v>
      </c>
      <c r="B3649">
        <f t="shared" ref="B3649:G3649" si="2657">B3655</f>
        <v>1</v>
      </c>
      <c r="C3649">
        <f t="shared" si="2657"/>
        <v>4</v>
      </c>
      <c r="D3649">
        <f t="shared" si="2657"/>
        <v>3647</v>
      </c>
      <c r="E3649">
        <f t="shared" si="2657"/>
        <v>0</v>
      </c>
      <c r="F3649" t="str">
        <f t="shared" si="2657"/>
        <v>Новый раздел</v>
      </c>
      <c r="G3649" t="str">
        <f t="shared" si="2657"/>
        <v>Электрощит РЩ 3.2</v>
      </c>
      <c r="O3649">
        <f t="shared" ref="O3649:AT3649" si="2658">O3655</f>
        <v>19731.759999999998</v>
      </c>
      <c r="P3649">
        <f t="shared" si="2658"/>
        <v>0</v>
      </c>
      <c r="Q3649">
        <f t="shared" si="2658"/>
        <v>874.5</v>
      </c>
      <c r="R3649">
        <f t="shared" si="2658"/>
        <v>4.09</v>
      </c>
      <c r="S3649">
        <f t="shared" si="2658"/>
        <v>18857.259999999998</v>
      </c>
      <c r="T3649">
        <f t="shared" si="2658"/>
        <v>0</v>
      </c>
      <c r="U3649">
        <f t="shared" si="2658"/>
        <v>30.359999999999996</v>
      </c>
      <c r="V3649">
        <f t="shared" si="2658"/>
        <v>0</v>
      </c>
      <c r="W3649">
        <f t="shared" si="2658"/>
        <v>0</v>
      </c>
      <c r="X3649">
        <f t="shared" si="2658"/>
        <v>13200.09</v>
      </c>
      <c r="Y3649">
        <f t="shared" si="2658"/>
        <v>1885.73</v>
      </c>
      <c r="Z3649">
        <f t="shared" si="2658"/>
        <v>0</v>
      </c>
      <c r="AA3649">
        <f t="shared" si="2658"/>
        <v>0</v>
      </c>
      <c r="AB3649">
        <f t="shared" si="2658"/>
        <v>19731.759999999998</v>
      </c>
      <c r="AC3649">
        <f t="shared" si="2658"/>
        <v>0</v>
      </c>
      <c r="AD3649">
        <f t="shared" si="2658"/>
        <v>874.5</v>
      </c>
      <c r="AE3649">
        <f t="shared" si="2658"/>
        <v>4.09</v>
      </c>
      <c r="AF3649">
        <f t="shared" si="2658"/>
        <v>18857.259999999998</v>
      </c>
      <c r="AG3649">
        <f t="shared" si="2658"/>
        <v>0</v>
      </c>
      <c r="AH3649">
        <f t="shared" si="2658"/>
        <v>30.359999999999996</v>
      </c>
      <c r="AI3649">
        <f t="shared" si="2658"/>
        <v>0</v>
      </c>
      <c r="AJ3649">
        <f t="shared" si="2658"/>
        <v>0</v>
      </c>
      <c r="AK3649">
        <f t="shared" si="2658"/>
        <v>13200.09</v>
      </c>
      <c r="AL3649">
        <f t="shared" si="2658"/>
        <v>1885.73</v>
      </c>
      <c r="AM3649">
        <f t="shared" si="2658"/>
        <v>0</v>
      </c>
      <c r="AN3649">
        <f t="shared" si="2658"/>
        <v>0</v>
      </c>
      <c r="AO3649">
        <f t="shared" si="2658"/>
        <v>0</v>
      </c>
      <c r="AP3649">
        <f t="shared" si="2658"/>
        <v>0</v>
      </c>
      <c r="AQ3649">
        <f t="shared" si="2658"/>
        <v>0</v>
      </c>
      <c r="AR3649">
        <f t="shared" si="2658"/>
        <v>34821.99</v>
      </c>
      <c r="AS3649">
        <f t="shared" si="2658"/>
        <v>0</v>
      </c>
      <c r="AT3649">
        <f t="shared" si="2658"/>
        <v>0</v>
      </c>
      <c r="AU3649">
        <f t="shared" ref="AU3649:BZ3649" si="2659">AU3655</f>
        <v>34821.99</v>
      </c>
      <c r="AV3649">
        <f t="shared" si="2659"/>
        <v>0</v>
      </c>
      <c r="AW3649">
        <f t="shared" si="2659"/>
        <v>0</v>
      </c>
      <c r="AX3649">
        <f t="shared" si="2659"/>
        <v>0</v>
      </c>
      <c r="AY3649">
        <f t="shared" si="2659"/>
        <v>0</v>
      </c>
      <c r="AZ3649">
        <f t="shared" si="2659"/>
        <v>0</v>
      </c>
      <c r="BA3649">
        <f t="shared" si="2659"/>
        <v>0</v>
      </c>
      <c r="BB3649">
        <f t="shared" si="2659"/>
        <v>0</v>
      </c>
      <c r="BC3649">
        <f t="shared" si="2659"/>
        <v>0</v>
      </c>
      <c r="BD3649">
        <f t="shared" si="2659"/>
        <v>0</v>
      </c>
      <c r="BE3649">
        <f t="shared" si="2659"/>
        <v>0</v>
      </c>
      <c r="BF3649">
        <f t="shared" si="2659"/>
        <v>0</v>
      </c>
      <c r="BG3649">
        <f t="shared" si="2659"/>
        <v>0</v>
      </c>
      <c r="BH3649">
        <f t="shared" si="2659"/>
        <v>0</v>
      </c>
      <c r="BI3649">
        <f t="shared" si="2659"/>
        <v>0</v>
      </c>
      <c r="BJ3649">
        <f t="shared" si="2659"/>
        <v>0</v>
      </c>
      <c r="BK3649">
        <f t="shared" si="2659"/>
        <v>0</v>
      </c>
      <c r="BL3649">
        <f t="shared" si="2659"/>
        <v>0</v>
      </c>
      <c r="BM3649">
        <f t="shared" si="2659"/>
        <v>0</v>
      </c>
      <c r="BN3649">
        <f t="shared" si="2659"/>
        <v>0</v>
      </c>
      <c r="BO3649">
        <f t="shared" si="2659"/>
        <v>0</v>
      </c>
      <c r="BP3649">
        <f t="shared" si="2659"/>
        <v>0</v>
      </c>
      <c r="BQ3649">
        <f t="shared" si="2659"/>
        <v>0</v>
      </c>
      <c r="BR3649">
        <f t="shared" si="2659"/>
        <v>0</v>
      </c>
      <c r="BS3649">
        <f t="shared" si="2659"/>
        <v>0</v>
      </c>
      <c r="BT3649">
        <f t="shared" si="2659"/>
        <v>0</v>
      </c>
      <c r="BU3649">
        <f t="shared" si="2659"/>
        <v>0</v>
      </c>
      <c r="BV3649">
        <f t="shared" si="2659"/>
        <v>0</v>
      </c>
      <c r="BW3649">
        <f t="shared" si="2659"/>
        <v>0</v>
      </c>
      <c r="BX3649">
        <f t="shared" si="2659"/>
        <v>0</v>
      </c>
      <c r="BY3649">
        <f t="shared" si="2659"/>
        <v>0</v>
      </c>
      <c r="BZ3649">
        <f t="shared" si="2659"/>
        <v>0</v>
      </c>
      <c r="CA3649">
        <f t="shared" ref="CA3649:DF3649" si="2660">CA3655</f>
        <v>34821.99</v>
      </c>
      <c r="CB3649">
        <f t="shared" si="2660"/>
        <v>0</v>
      </c>
      <c r="CC3649">
        <f t="shared" si="2660"/>
        <v>0</v>
      </c>
      <c r="CD3649">
        <f t="shared" si="2660"/>
        <v>34821.99</v>
      </c>
      <c r="CE3649">
        <f t="shared" si="2660"/>
        <v>0</v>
      </c>
      <c r="CF3649">
        <f t="shared" si="2660"/>
        <v>0</v>
      </c>
      <c r="CG3649">
        <f t="shared" si="2660"/>
        <v>0</v>
      </c>
      <c r="CH3649">
        <f t="shared" si="2660"/>
        <v>0</v>
      </c>
      <c r="CI3649">
        <f t="shared" si="2660"/>
        <v>0</v>
      </c>
      <c r="CJ3649">
        <f t="shared" si="2660"/>
        <v>0</v>
      </c>
      <c r="CK3649">
        <f t="shared" si="2660"/>
        <v>0</v>
      </c>
      <c r="CL3649">
        <f t="shared" si="2660"/>
        <v>0</v>
      </c>
      <c r="CM3649">
        <f t="shared" si="2660"/>
        <v>0</v>
      </c>
      <c r="CN3649">
        <f t="shared" si="2660"/>
        <v>0</v>
      </c>
      <c r="CO3649">
        <f t="shared" si="2660"/>
        <v>0</v>
      </c>
      <c r="CP3649">
        <f t="shared" si="2660"/>
        <v>0</v>
      </c>
      <c r="CQ3649">
        <f t="shared" si="2660"/>
        <v>0</v>
      </c>
      <c r="CR3649">
        <f t="shared" si="2660"/>
        <v>0</v>
      </c>
      <c r="CS3649">
        <f t="shared" si="2660"/>
        <v>0</v>
      </c>
      <c r="CT3649">
        <f t="shared" si="2660"/>
        <v>0</v>
      </c>
      <c r="CU3649">
        <f t="shared" si="2660"/>
        <v>0</v>
      </c>
      <c r="CV3649">
        <f t="shared" si="2660"/>
        <v>0</v>
      </c>
      <c r="CW3649">
        <f t="shared" si="2660"/>
        <v>0</v>
      </c>
      <c r="CX3649">
        <f t="shared" si="2660"/>
        <v>0</v>
      </c>
      <c r="CY3649">
        <f t="shared" si="2660"/>
        <v>0</v>
      </c>
      <c r="CZ3649">
        <f t="shared" si="2660"/>
        <v>0</v>
      </c>
      <c r="DA3649">
        <f t="shared" si="2660"/>
        <v>0</v>
      </c>
      <c r="DB3649">
        <f t="shared" si="2660"/>
        <v>0</v>
      </c>
      <c r="DC3649">
        <f t="shared" si="2660"/>
        <v>0</v>
      </c>
      <c r="DD3649">
        <f t="shared" si="2660"/>
        <v>0</v>
      </c>
      <c r="DE3649">
        <f t="shared" si="2660"/>
        <v>0</v>
      </c>
      <c r="DF3649">
        <f t="shared" si="2660"/>
        <v>0</v>
      </c>
      <c r="DG3649">
        <f t="shared" ref="DG3649:EL3649" si="2661">DG3655</f>
        <v>0</v>
      </c>
      <c r="DH3649">
        <f t="shared" si="2661"/>
        <v>0</v>
      </c>
      <c r="DI3649">
        <f t="shared" si="2661"/>
        <v>0</v>
      </c>
      <c r="DJ3649">
        <f t="shared" si="2661"/>
        <v>0</v>
      </c>
      <c r="DK3649">
        <f t="shared" si="2661"/>
        <v>0</v>
      </c>
      <c r="DL3649">
        <f t="shared" si="2661"/>
        <v>0</v>
      </c>
      <c r="DM3649">
        <f t="shared" si="2661"/>
        <v>0</v>
      </c>
      <c r="DN3649">
        <f t="shared" si="2661"/>
        <v>0</v>
      </c>
      <c r="DO3649">
        <f t="shared" si="2661"/>
        <v>0</v>
      </c>
      <c r="DP3649">
        <f t="shared" si="2661"/>
        <v>0</v>
      </c>
      <c r="DQ3649">
        <f t="shared" si="2661"/>
        <v>0</v>
      </c>
      <c r="DR3649">
        <f t="shared" si="2661"/>
        <v>0</v>
      </c>
      <c r="DS3649">
        <f t="shared" si="2661"/>
        <v>0</v>
      </c>
      <c r="DT3649">
        <f t="shared" si="2661"/>
        <v>0</v>
      </c>
      <c r="DU3649">
        <f t="shared" si="2661"/>
        <v>0</v>
      </c>
      <c r="DV3649">
        <f t="shared" si="2661"/>
        <v>0</v>
      </c>
      <c r="DW3649">
        <f t="shared" si="2661"/>
        <v>0</v>
      </c>
      <c r="DX3649">
        <f t="shared" si="2661"/>
        <v>0</v>
      </c>
      <c r="DY3649">
        <f t="shared" si="2661"/>
        <v>0</v>
      </c>
      <c r="DZ3649">
        <f t="shared" si="2661"/>
        <v>0</v>
      </c>
      <c r="EA3649">
        <f t="shared" si="2661"/>
        <v>0</v>
      </c>
      <c r="EB3649">
        <f t="shared" si="2661"/>
        <v>0</v>
      </c>
      <c r="EC3649">
        <f t="shared" si="2661"/>
        <v>0</v>
      </c>
      <c r="ED3649">
        <f t="shared" si="2661"/>
        <v>0</v>
      </c>
      <c r="EE3649">
        <f t="shared" si="2661"/>
        <v>0</v>
      </c>
      <c r="EF3649">
        <f t="shared" si="2661"/>
        <v>0</v>
      </c>
      <c r="EG3649">
        <f t="shared" si="2661"/>
        <v>0</v>
      </c>
      <c r="EH3649">
        <f t="shared" si="2661"/>
        <v>0</v>
      </c>
      <c r="EI3649">
        <f t="shared" si="2661"/>
        <v>0</v>
      </c>
      <c r="EJ3649">
        <f t="shared" si="2661"/>
        <v>0</v>
      </c>
      <c r="EK3649">
        <f t="shared" si="2661"/>
        <v>0</v>
      </c>
      <c r="EL3649">
        <f t="shared" si="2661"/>
        <v>0</v>
      </c>
      <c r="EM3649">
        <f t="shared" ref="EM3649:FR3649" si="2662">EM3655</f>
        <v>0</v>
      </c>
      <c r="EN3649">
        <f t="shared" si="2662"/>
        <v>0</v>
      </c>
      <c r="EO3649">
        <f t="shared" si="2662"/>
        <v>0</v>
      </c>
      <c r="EP3649">
        <f t="shared" si="2662"/>
        <v>0</v>
      </c>
      <c r="EQ3649">
        <f t="shared" si="2662"/>
        <v>0</v>
      </c>
      <c r="ER3649">
        <f t="shared" si="2662"/>
        <v>0</v>
      </c>
      <c r="ES3649">
        <f t="shared" si="2662"/>
        <v>0</v>
      </c>
      <c r="ET3649">
        <f t="shared" si="2662"/>
        <v>0</v>
      </c>
      <c r="EU3649">
        <f t="shared" si="2662"/>
        <v>0</v>
      </c>
      <c r="EV3649">
        <f t="shared" si="2662"/>
        <v>0</v>
      </c>
      <c r="EW3649">
        <f t="shared" si="2662"/>
        <v>0</v>
      </c>
      <c r="EX3649">
        <f t="shared" si="2662"/>
        <v>0</v>
      </c>
      <c r="EY3649">
        <f t="shared" si="2662"/>
        <v>0</v>
      </c>
      <c r="EZ3649">
        <f t="shared" si="2662"/>
        <v>0</v>
      </c>
      <c r="FA3649">
        <f t="shared" si="2662"/>
        <v>0</v>
      </c>
      <c r="FB3649">
        <f t="shared" si="2662"/>
        <v>0</v>
      </c>
      <c r="FC3649">
        <f t="shared" si="2662"/>
        <v>0</v>
      </c>
      <c r="FD3649">
        <f t="shared" si="2662"/>
        <v>0</v>
      </c>
      <c r="FE3649">
        <f t="shared" si="2662"/>
        <v>0</v>
      </c>
      <c r="FF3649">
        <f t="shared" si="2662"/>
        <v>0</v>
      </c>
      <c r="FG3649">
        <f t="shared" si="2662"/>
        <v>0</v>
      </c>
      <c r="FH3649">
        <f t="shared" si="2662"/>
        <v>0</v>
      </c>
      <c r="FI3649">
        <f t="shared" si="2662"/>
        <v>0</v>
      </c>
      <c r="FJ3649">
        <f t="shared" si="2662"/>
        <v>0</v>
      </c>
      <c r="FK3649">
        <f t="shared" si="2662"/>
        <v>0</v>
      </c>
      <c r="FL3649">
        <f t="shared" si="2662"/>
        <v>0</v>
      </c>
      <c r="FM3649">
        <f t="shared" si="2662"/>
        <v>0</v>
      </c>
      <c r="FN3649">
        <f t="shared" si="2662"/>
        <v>0</v>
      </c>
      <c r="FO3649">
        <f t="shared" si="2662"/>
        <v>0</v>
      </c>
      <c r="FP3649">
        <f t="shared" si="2662"/>
        <v>0</v>
      </c>
      <c r="FQ3649">
        <f t="shared" si="2662"/>
        <v>0</v>
      </c>
      <c r="FR3649">
        <f t="shared" si="2662"/>
        <v>0</v>
      </c>
      <c r="FS3649">
        <f t="shared" ref="FS3649:GX3649" si="2663">FS3655</f>
        <v>0</v>
      </c>
      <c r="FT3649">
        <f t="shared" si="2663"/>
        <v>0</v>
      </c>
      <c r="FU3649">
        <f t="shared" si="2663"/>
        <v>0</v>
      </c>
      <c r="FV3649">
        <f t="shared" si="2663"/>
        <v>0</v>
      </c>
      <c r="FW3649">
        <f t="shared" si="2663"/>
        <v>0</v>
      </c>
      <c r="FX3649">
        <f t="shared" si="2663"/>
        <v>0</v>
      </c>
      <c r="FY3649">
        <f t="shared" si="2663"/>
        <v>0</v>
      </c>
      <c r="FZ3649">
        <f t="shared" si="2663"/>
        <v>0</v>
      </c>
      <c r="GA3649">
        <f t="shared" si="2663"/>
        <v>0</v>
      </c>
      <c r="GB3649">
        <f t="shared" si="2663"/>
        <v>0</v>
      </c>
      <c r="GC3649">
        <f t="shared" si="2663"/>
        <v>0</v>
      </c>
      <c r="GD3649">
        <f t="shared" si="2663"/>
        <v>0</v>
      </c>
      <c r="GE3649">
        <f t="shared" si="2663"/>
        <v>0</v>
      </c>
      <c r="GF3649">
        <f t="shared" si="2663"/>
        <v>0</v>
      </c>
      <c r="GG3649">
        <f t="shared" si="2663"/>
        <v>0</v>
      </c>
      <c r="GH3649">
        <f t="shared" si="2663"/>
        <v>0</v>
      </c>
      <c r="GI3649">
        <f t="shared" si="2663"/>
        <v>0</v>
      </c>
      <c r="GJ3649">
        <f t="shared" si="2663"/>
        <v>0</v>
      </c>
      <c r="GK3649">
        <f t="shared" si="2663"/>
        <v>0</v>
      </c>
      <c r="GL3649">
        <f t="shared" si="2663"/>
        <v>0</v>
      </c>
      <c r="GM3649">
        <f t="shared" si="2663"/>
        <v>0</v>
      </c>
      <c r="GN3649">
        <f t="shared" si="2663"/>
        <v>0</v>
      </c>
      <c r="GO3649">
        <f t="shared" si="2663"/>
        <v>0</v>
      </c>
      <c r="GP3649">
        <f t="shared" si="2663"/>
        <v>0</v>
      </c>
      <c r="GQ3649">
        <f t="shared" si="2663"/>
        <v>0</v>
      </c>
      <c r="GR3649">
        <f t="shared" si="2663"/>
        <v>0</v>
      </c>
      <c r="GS3649">
        <f t="shared" si="2663"/>
        <v>0</v>
      </c>
      <c r="GT3649">
        <f t="shared" si="2663"/>
        <v>0</v>
      </c>
      <c r="GU3649">
        <f t="shared" si="2663"/>
        <v>0</v>
      </c>
      <c r="GV3649">
        <f t="shared" si="2663"/>
        <v>0</v>
      </c>
      <c r="GW3649">
        <f t="shared" si="2663"/>
        <v>0</v>
      </c>
      <c r="GX3649">
        <f t="shared" si="2663"/>
        <v>0</v>
      </c>
    </row>
    <row r="3651" spans="1:245" x14ac:dyDescent="0.2">
      <c r="A3651">
        <v>17</v>
      </c>
      <c r="B3651">
        <v>1</v>
      </c>
      <c r="C3651">
        <f>ROW(SmtRes!A1210)</f>
        <v>1210</v>
      </c>
      <c r="D3651">
        <f>ROW(EtalonRes!A1210)</f>
        <v>1210</v>
      </c>
      <c r="E3651" t="s">
        <v>793</v>
      </c>
      <c r="F3651" t="s">
        <v>122</v>
      </c>
      <c r="G3651" t="s">
        <v>123</v>
      </c>
      <c r="H3651" t="s">
        <v>52</v>
      </c>
      <c r="I3651">
        <v>11</v>
      </c>
      <c r="J3651">
        <v>0</v>
      </c>
      <c r="K3651">
        <v>11</v>
      </c>
      <c r="O3651">
        <f>ROUND(CP3651,2)</f>
        <v>3288.63</v>
      </c>
      <c r="P3651">
        <f>ROUND(CQ3651*I3651,2)</f>
        <v>0</v>
      </c>
      <c r="Q3651">
        <f>ROUND(CR3651*I3651,2)</f>
        <v>145.75</v>
      </c>
      <c r="R3651">
        <f>ROUND(CS3651*I3651,2)</f>
        <v>0.68</v>
      </c>
      <c r="S3651">
        <f>ROUND(CT3651*I3651,2)</f>
        <v>3142.88</v>
      </c>
      <c r="T3651">
        <f>ROUND(CU3651*I3651,2)</f>
        <v>0</v>
      </c>
      <c r="U3651">
        <f>CV3651*I3651</f>
        <v>5.0599999999999996</v>
      </c>
      <c r="V3651">
        <f>CW3651*I3651</f>
        <v>0</v>
      </c>
      <c r="W3651">
        <f>ROUND(CX3651*I3651,2)</f>
        <v>0</v>
      </c>
      <c r="X3651">
        <f t="shared" ref="X3651:Y3653" si="2664">ROUND(CY3651,2)</f>
        <v>2200.02</v>
      </c>
      <c r="Y3651">
        <f t="shared" si="2664"/>
        <v>314.29000000000002</v>
      </c>
      <c r="AA3651">
        <v>35364244</v>
      </c>
      <c r="AB3651">
        <f>ROUND((AC3651+AD3651+AF3651),6)</f>
        <v>298.96600000000001</v>
      </c>
      <c r="AC3651">
        <f>ROUND(((ES3651*0)),6)</f>
        <v>0</v>
      </c>
      <c r="AD3651">
        <f>ROUND(((((ET3651*0.2))-((EU3651*0.2)))+AE3651),6)</f>
        <v>13.25</v>
      </c>
      <c r="AE3651">
        <f>ROUND(((EU3651*0.2)),6)</f>
        <v>6.2E-2</v>
      </c>
      <c r="AF3651">
        <f>ROUND(((EV3651*0.2)),6)</f>
        <v>285.71600000000001</v>
      </c>
      <c r="AG3651">
        <f>ROUND((AP3651),6)</f>
        <v>0</v>
      </c>
      <c r="AH3651">
        <f>((EW3651*0.2))</f>
        <v>0.45999999999999996</v>
      </c>
      <c r="AI3651">
        <f>((EX3651*0.2))</f>
        <v>0</v>
      </c>
      <c r="AJ3651">
        <f>(AS3651)</f>
        <v>0</v>
      </c>
      <c r="AK3651">
        <v>3700.99</v>
      </c>
      <c r="AL3651">
        <v>2206.16</v>
      </c>
      <c r="AM3651">
        <v>66.25</v>
      </c>
      <c r="AN3651">
        <v>0.31</v>
      </c>
      <c r="AO3651">
        <v>1428.58</v>
      </c>
      <c r="AP3651">
        <v>0</v>
      </c>
      <c r="AQ3651">
        <v>2.2999999999999998</v>
      </c>
      <c r="AR3651">
        <v>0</v>
      </c>
      <c r="AS3651">
        <v>0</v>
      </c>
      <c r="AT3651">
        <v>70</v>
      </c>
      <c r="AU3651">
        <v>10</v>
      </c>
      <c r="AV3651">
        <v>1</v>
      </c>
      <c r="AW3651">
        <v>1</v>
      </c>
      <c r="AZ3651">
        <v>1</v>
      </c>
      <c r="BA3651">
        <v>1</v>
      </c>
      <c r="BB3651">
        <v>1</v>
      </c>
      <c r="BC3651">
        <v>1</v>
      </c>
      <c r="BD3651" t="s">
        <v>3</v>
      </c>
      <c r="BE3651" t="s">
        <v>3</v>
      </c>
      <c r="BF3651" t="s">
        <v>3</v>
      </c>
      <c r="BG3651" t="s">
        <v>3</v>
      </c>
      <c r="BH3651">
        <v>0</v>
      </c>
      <c r="BI3651">
        <v>4</v>
      </c>
      <c r="BJ3651" t="s">
        <v>124</v>
      </c>
      <c r="BM3651">
        <v>0</v>
      </c>
      <c r="BN3651">
        <v>0</v>
      </c>
      <c r="BO3651" t="s">
        <v>3</v>
      </c>
      <c r="BP3651">
        <v>0</v>
      </c>
      <c r="BQ3651">
        <v>1</v>
      </c>
      <c r="BR3651">
        <v>0</v>
      </c>
      <c r="BS3651">
        <v>1</v>
      </c>
      <c r="BT3651">
        <v>1</v>
      </c>
      <c r="BU3651">
        <v>1</v>
      </c>
      <c r="BV3651">
        <v>1</v>
      </c>
      <c r="BW3651">
        <v>1</v>
      </c>
      <c r="BX3651">
        <v>1</v>
      </c>
      <c r="BY3651" t="s">
        <v>3</v>
      </c>
      <c r="BZ3651">
        <v>70</v>
      </c>
      <c r="CA3651">
        <v>10</v>
      </c>
      <c r="CB3651" t="s">
        <v>3</v>
      </c>
      <c r="CE3651">
        <v>0</v>
      </c>
      <c r="CF3651">
        <v>0</v>
      </c>
      <c r="CG3651">
        <v>0</v>
      </c>
      <c r="CM3651">
        <v>0</v>
      </c>
      <c r="CN3651" t="s">
        <v>1130</v>
      </c>
      <c r="CO3651">
        <v>0</v>
      </c>
      <c r="CP3651">
        <f>(P3651+Q3651+S3651)</f>
        <v>3288.63</v>
      </c>
      <c r="CQ3651">
        <f>(AC3651*BC3651*AW3651)</f>
        <v>0</v>
      </c>
      <c r="CR3651">
        <f>(((((ET3651*0.2))*BB3651-((EU3651*0.2))*BS3651)+AE3651*BS3651)*AV3651)</f>
        <v>13.25</v>
      </c>
      <c r="CS3651">
        <f>(AE3651*BS3651*AV3651)</f>
        <v>6.2E-2</v>
      </c>
      <c r="CT3651">
        <f>(AF3651*BA3651*AV3651)</f>
        <v>285.71600000000001</v>
      </c>
      <c r="CU3651">
        <f>AG3651</f>
        <v>0</v>
      </c>
      <c r="CV3651">
        <f>(AH3651*AV3651)</f>
        <v>0.45999999999999996</v>
      </c>
      <c r="CW3651">
        <f t="shared" ref="CW3651:CX3653" si="2665">AI3651</f>
        <v>0</v>
      </c>
      <c r="CX3651">
        <f t="shared" si="2665"/>
        <v>0</v>
      </c>
      <c r="CY3651">
        <f>((S3651*BZ3651)/100)</f>
        <v>2200.0160000000001</v>
      </c>
      <c r="CZ3651">
        <f>((S3651*CA3651)/100)</f>
        <v>314.28800000000001</v>
      </c>
      <c r="DB3651">
        <v>29</v>
      </c>
      <c r="DC3651" t="s">
        <v>3</v>
      </c>
      <c r="DD3651" t="s">
        <v>54</v>
      </c>
      <c r="DE3651" t="s">
        <v>55</v>
      </c>
      <c r="DF3651" t="s">
        <v>55</v>
      </c>
      <c r="DG3651" t="s">
        <v>55</v>
      </c>
      <c r="DH3651" t="s">
        <v>3</v>
      </c>
      <c r="DI3651" t="s">
        <v>55</v>
      </c>
      <c r="DJ3651" t="s">
        <v>55</v>
      </c>
      <c r="DK3651" t="s">
        <v>3</v>
      </c>
      <c r="DL3651" t="s">
        <v>3</v>
      </c>
      <c r="DM3651" t="s">
        <v>3</v>
      </c>
      <c r="DN3651">
        <v>0</v>
      </c>
      <c r="DO3651">
        <v>0</v>
      </c>
      <c r="DP3651">
        <v>1</v>
      </c>
      <c r="DQ3651">
        <v>1</v>
      </c>
      <c r="DU3651">
        <v>1010</v>
      </c>
      <c r="DV3651" t="s">
        <v>52</v>
      </c>
      <c r="DW3651" t="s">
        <v>52</v>
      </c>
      <c r="DX3651">
        <v>1</v>
      </c>
      <c r="DZ3651" t="s">
        <v>3</v>
      </c>
      <c r="EA3651" t="s">
        <v>3</v>
      </c>
      <c r="EB3651" t="s">
        <v>3</v>
      </c>
      <c r="EC3651" t="s">
        <v>3</v>
      </c>
      <c r="EE3651">
        <v>35096056</v>
      </c>
      <c r="EF3651">
        <v>1</v>
      </c>
      <c r="EG3651" t="s">
        <v>20</v>
      </c>
      <c r="EH3651">
        <v>0</v>
      </c>
      <c r="EI3651" t="s">
        <v>3</v>
      </c>
      <c r="EJ3651">
        <v>4</v>
      </c>
      <c r="EK3651">
        <v>0</v>
      </c>
      <c r="EL3651" t="s">
        <v>21</v>
      </c>
      <c r="EM3651" t="s">
        <v>22</v>
      </c>
      <c r="EO3651" t="s">
        <v>56</v>
      </c>
      <c r="EQ3651">
        <v>0</v>
      </c>
      <c r="ER3651">
        <v>3700.99</v>
      </c>
      <c r="ES3651">
        <v>2206.16</v>
      </c>
      <c r="ET3651">
        <v>66.25</v>
      </c>
      <c r="EU3651">
        <v>0.31</v>
      </c>
      <c r="EV3651">
        <v>1428.58</v>
      </c>
      <c r="EW3651">
        <v>2.2999999999999998</v>
      </c>
      <c r="EX3651">
        <v>0</v>
      </c>
      <c r="EY3651">
        <v>0</v>
      </c>
      <c r="FQ3651">
        <v>0</v>
      </c>
      <c r="FR3651">
        <v>0</v>
      </c>
      <c r="FS3651">
        <v>0</v>
      </c>
      <c r="FX3651">
        <v>70</v>
      </c>
      <c r="FY3651">
        <v>10</v>
      </c>
      <c r="GA3651" t="s">
        <v>3</v>
      </c>
      <c r="GD3651">
        <v>0</v>
      </c>
      <c r="GF3651">
        <v>845110403</v>
      </c>
      <c r="GG3651">
        <v>2</v>
      </c>
      <c r="GH3651">
        <v>1</v>
      </c>
      <c r="GI3651">
        <v>-2</v>
      </c>
      <c r="GJ3651">
        <v>0</v>
      </c>
      <c r="GK3651">
        <f>ROUND(R3651*(R12)/100,2)</f>
        <v>0.73</v>
      </c>
      <c r="GL3651">
        <f>ROUND(IF(AND(BH3651=3,BI3651=3,FS3651&lt;&gt;0),P3651,0),2)</f>
        <v>0</v>
      </c>
      <c r="GM3651">
        <f>ROUND(O3651+X3651+Y3651+GK3651,2)+GX3651</f>
        <v>5803.67</v>
      </c>
      <c r="GN3651">
        <f>IF(OR(BI3651=0,BI3651=1),GM3651-GX3651,0)</f>
        <v>0</v>
      </c>
      <c r="GO3651">
        <f>IF(BI3651=2,GM3651-GX3651,0)</f>
        <v>0</v>
      </c>
      <c r="GP3651">
        <f>IF(BI3651=4,GM3651-GX3651,0)</f>
        <v>5803.67</v>
      </c>
      <c r="GR3651">
        <v>0</v>
      </c>
      <c r="GS3651">
        <v>3</v>
      </c>
      <c r="GT3651">
        <v>0</v>
      </c>
      <c r="GU3651" t="s">
        <v>3</v>
      </c>
      <c r="GV3651">
        <f>ROUND((GT3651),6)</f>
        <v>0</v>
      </c>
      <c r="GW3651">
        <v>1</v>
      </c>
      <c r="GX3651">
        <f>ROUND(HC3651*I3651,2)</f>
        <v>0</v>
      </c>
      <c r="HA3651">
        <v>0</v>
      </c>
      <c r="HB3651">
        <v>0</v>
      </c>
      <c r="HC3651">
        <f>GV3651*GW3651</f>
        <v>0</v>
      </c>
      <c r="HE3651" t="s">
        <v>3</v>
      </c>
      <c r="HF3651" t="s">
        <v>3</v>
      </c>
      <c r="HM3651" t="s">
        <v>3</v>
      </c>
      <c r="HN3651" t="s">
        <v>3</v>
      </c>
      <c r="HO3651" t="s">
        <v>3</v>
      </c>
      <c r="HP3651" t="s">
        <v>3</v>
      </c>
      <c r="HQ3651" t="s">
        <v>3</v>
      </c>
      <c r="HS3651">
        <v>0</v>
      </c>
      <c r="IK3651">
        <v>0</v>
      </c>
    </row>
    <row r="3652" spans="1:245" x14ac:dyDescent="0.2">
      <c r="A3652">
        <v>17</v>
      </c>
      <c r="B3652">
        <v>1</v>
      </c>
      <c r="C3652">
        <f>ROW(SmtRes!A1215)</f>
        <v>1215</v>
      </c>
      <c r="D3652">
        <f>ROW(EtalonRes!A1215)</f>
        <v>1215</v>
      </c>
      <c r="E3652" t="s">
        <v>794</v>
      </c>
      <c r="F3652" t="s">
        <v>122</v>
      </c>
      <c r="G3652" t="s">
        <v>126</v>
      </c>
      <c r="H3652" t="s">
        <v>52</v>
      </c>
      <c r="I3652">
        <v>11</v>
      </c>
      <c r="J3652">
        <v>0</v>
      </c>
      <c r="K3652">
        <v>11</v>
      </c>
      <c r="O3652">
        <f>ROUND(CP3652,2)</f>
        <v>40710.89</v>
      </c>
      <c r="P3652">
        <f>ROUND(CQ3652*I3652,2)</f>
        <v>24267.759999999998</v>
      </c>
      <c r="Q3652">
        <f>ROUND(CR3652*I3652,2)</f>
        <v>728.75</v>
      </c>
      <c r="R3652">
        <f>ROUND(CS3652*I3652,2)</f>
        <v>3.41</v>
      </c>
      <c r="S3652">
        <f>ROUND(CT3652*I3652,2)</f>
        <v>15714.38</v>
      </c>
      <c r="T3652">
        <f>ROUND(CU3652*I3652,2)</f>
        <v>0</v>
      </c>
      <c r="U3652">
        <f>CV3652*I3652</f>
        <v>25.299999999999997</v>
      </c>
      <c r="V3652">
        <f>CW3652*I3652</f>
        <v>0</v>
      </c>
      <c r="W3652">
        <f>ROUND(CX3652*I3652,2)</f>
        <v>0</v>
      </c>
      <c r="X3652">
        <f t="shared" si="2664"/>
        <v>11000.07</v>
      </c>
      <c r="Y3652">
        <f t="shared" si="2664"/>
        <v>1571.44</v>
      </c>
      <c r="AA3652">
        <v>35364244</v>
      </c>
      <c r="AB3652">
        <f>ROUND((AC3652+AD3652+AF3652),6)</f>
        <v>3700.99</v>
      </c>
      <c r="AC3652">
        <f>ROUND((ES3652),6)</f>
        <v>2206.16</v>
      </c>
      <c r="AD3652">
        <f>ROUND((((ET3652)-(EU3652))+AE3652),6)</f>
        <v>66.25</v>
      </c>
      <c r="AE3652">
        <f>ROUND((EU3652),6)</f>
        <v>0.31</v>
      </c>
      <c r="AF3652">
        <f>ROUND((EV3652),6)</f>
        <v>1428.58</v>
      </c>
      <c r="AG3652">
        <f>ROUND((AP3652),6)</f>
        <v>0</v>
      </c>
      <c r="AH3652">
        <f>(EW3652)</f>
        <v>2.2999999999999998</v>
      </c>
      <c r="AI3652">
        <f>(EX3652)</f>
        <v>0</v>
      </c>
      <c r="AJ3652">
        <f>(AS3652)</f>
        <v>0</v>
      </c>
      <c r="AK3652">
        <v>3700.99</v>
      </c>
      <c r="AL3652">
        <v>2206.16</v>
      </c>
      <c r="AM3652">
        <v>66.25</v>
      </c>
      <c r="AN3652">
        <v>0.31</v>
      </c>
      <c r="AO3652">
        <v>1428.58</v>
      </c>
      <c r="AP3652">
        <v>0</v>
      </c>
      <c r="AQ3652">
        <v>2.2999999999999998</v>
      </c>
      <c r="AR3652">
        <v>0</v>
      </c>
      <c r="AS3652">
        <v>0</v>
      </c>
      <c r="AT3652">
        <v>70</v>
      </c>
      <c r="AU3652">
        <v>10</v>
      </c>
      <c r="AV3652">
        <v>1</v>
      </c>
      <c r="AW3652">
        <v>1</v>
      </c>
      <c r="AZ3652">
        <v>1</v>
      </c>
      <c r="BA3652">
        <v>1</v>
      </c>
      <c r="BB3652">
        <v>1</v>
      </c>
      <c r="BC3652">
        <v>1</v>
      </c>
      <c r="BD3652" t="s">
        <v>3</v>
      </c>
      <c r="BE3652" t="s">
        <v>3</v>
      </c>
      <c r="BF3652" t="s">
        <v>3</v>
      </c>
      <c r="BG3652" t="s">
        <v>3</v>
      </c>
      <c r="BH3652">
        <v>0</v>
      </c>
      <c r="BI3652">
        <v>4</v>
      </c>
      <c r="BJ3652" t="s">
        <v>124</v>
      </c>
      <c r="BM3652">
        <v>0</v>
      </c>
      <c r="BN3652">
        <v>0</v>
      </c>
      <c r="BO3652" t="s">
        <v>3</v>
      </c>
      <c r="BP3652">
        <v>0</v>
      </c>
      <c r="BQ3652">
        <v>1</v>
      </c>
      <c r="BR3652">
        <v>0</v>
      </c>
      <c r="BS3652">
        <v>1</v>
      </c>
      <c r="BT3652">
        <v>1</v>
      </c>
      <c r="BU3652">
        <v>1</v>
      </c>
      <c r="BV3652">
        <v>1</v>
      </c>
      <c r="BW3652">
        <v>1</v>
      </c>
      <c r="BX3652">
        <v>1</v>
      </c>
      <c r="BY3652" t="s">
        <v>3</v>
      </c>
      <c r="BZ3652">
        <v>70</v>
      </c>
      <c r="CA3652">
        <v>10</v>
      </c>
      <c r="CB3652" t="s">
        <v>3</v>
      </c>
      <c r="CE3652">
        <v>0</v>
      </c>
      <c r="CF3652">
        <v>0</v>
      </c>
      <c r="CG3652">
        <v>0</v>
      </c>
      <c r="CM3652">
        <v>0</v>
      </c>
      <c r="CN3652" t="s">
        <v>3</v>
      </c>
      <c r="CO3652">
        <v>0</v>
      </c>
      <c r="CP3652">
        <f>(P3652+Q3652+S3652)</f>
        <v>40710.89</v>
      </c>
      <c r="CQ3652">
        <f>(AC3652*BC3652*AW3652)</f>
        <v>2206.16</v>
      </c>
      <c r="CR3652">
        <f>((((ET3652)*BB3652-(EU3652)*BS3652)+AE3652*BS3652)*AV3652)</f>
        <v>66.25</v>
      </c>
      <c r="CS3652">
        <f>(AE3652*BS3652*AV3652)</f>
        <v>0.31</v>
      </c>
      <c r="CT3652">
        <f>(AF3652*BA3652*AV3652)</f>
        <v>1428.58</v>
      </c>
      <c r="CU3652">
        <f>AG3652</f>
        <v>0</v>
      </c>
      <c r="CV3652">
        <f>(AH3652*AV3652)</f>
        <v>2.2999999999999998</v>
      </c>
      <c r="CW3652">
        <f t="shared" si="2665"/>
        <v>0</v>
      </c>
      <c r="CX3652">
        <f t="shared" si="2665"/>
        <v>0</v>
      </c>
      <c r="CY3652">
        <f>((S3652*BZ3652)/100)</f>
        <v>11000.065999999999</v>
      </c>
      <c r="CZ3652">
        <f>((S3652*CA3652)/100)</f>
        <v>1571.4379999999999</v>
      </c>
      <c r="DC3652" t="s">
        <v>3</v>
      </c>
      <c r="DD3652" t="s">
        <v>3</v>
      </c>
      <c r="DE3652" t="s">
        <v>3</v>
      </c>
      <c r="DF3652" t="s">
        <v>3</v>
      </c>
      <c r="DG3652" t="s">
        <v>3</v>
      </c>
      <c r="DH3652" t="s">
        <v>3</v>
      </c>
      <c r="DI3652" t="s">
        <v>3</v>
      </c>
      <c r="DJ3652" t="s">
        <v>3</v>
      </c>
      <c r="DK3652" t="s">
        <v>3</v>
      </c>
      <c r="DL3652" t="s">
        <v>3</v>
      </c>
      <c r="DM3652" t="s">
        <v>3</v>
      </c>
      <c r="DN3652">
        <v>0</v>
      </c>
      <c r="DO3652">
        <v>0</v>
      </c>
      <c r="DP3652">
        <v>1</v>
      </c>
      <c r="DQ3652">
        <v>1</v>
      </c>
      <c r="DU3652">
        <v>1010</v>
      </c>
      <c r="DV3652" t="s">
        <v>52</v>
      </c>
      <c r="DW3652" t="s">
        <v>52</v>
      </c>
      <c r="DX3652">
        <v>1</v>
      </c>
      <c r="DZ3652" t="s">
        <v>3</v>
      </c>
      <c r="EA3652" t="s">
        <v>3</v>
      </c>
      <c r="EB3652" t="s">
        <v>3</v>
      </c>
      <c r="EC3652" t="s">
        <v>3</v>
      </c>
      <c r="EE3652">
        <v>35096056</v>
      </c>
      <c r="EF3652">
        <v>1</v>
      </c>
      <c r="EG3652" t="s">
        <v>20</v>
      </c>
      <c r="EH3652">
        <v>0</v>
      </c>
      <c r="EI3652" t="s">
        <v>3</v>
      </c>
      <c r="EJ3652">
        <v>4</v>
      </c>
      <c r="EK3652">
        <v>0</v>
      </c>
      <c r="EL3652" t="s">
        <v>21</v>
      </c>
      <c r="EM3652" t="s">
        <v>22</v>
      </c>
      <c r="EO3652" t="s">
        <v>3</v>
      </c>
      <c r="EQ3652">
        <v>0</v>
      </c>
      <c r="ER3652">
        <v>3700.99</v>
      </c>
      <c r="ES3652">
        <v>2206.16</v>
      </c>
      <c r="ET3652">
        <v>66.25</v>
      </c>
      <c r="EU3652">
        <v>0.31</v>
      </c>
      <c r="EV3652">
        <v>1428.58</v>
      </c>
      <c r="EW3652">
        <v>2.2999999999999998</v>
      </c>
      <c r="EX3652">
        <v>0</v>
      </c>
      <c r="EY3652">
        <v>0</v>
      </c>
      <c r="FQ3652">
        <v>0</v>
      </c>
      <c r="FR3652">
        <v>0</v>
      </c>
      <c r="FS3652">
        <v>0</v>
      </c>
      <c r="FX3652">
        <v>70</v>
      </c>
      <c r="FY3652">
        <v>10</v>
      </c>
      <c r="GA3652" t="s">
        <v>3</v>
      </c>
      <c r="GD3652">
        <v>0</v>
      </c>
      <c r="GF3652">
        <v>-1068314092</v>
      </c>
      <c r="GG3652">
        <v>2</v>
      </c>
      <c r="GH3652">
        <v>1</v>
      </c>
      <c r="GI3652">
        <v>-2</v>
      </c>
      <c r="GJ3652">
        <v>0</v>
      </c>
      <c r="GK3652">
        <f>ROUND(R3652*(R12)/100,2)</f>
        <v>3.68</v>
      </c>
      <c r="GL3652">
        <f>ROUND(IF(AND(BH3652=3,BI3652=3,FS3652&lt;&gt;0),P3652,0),2)</f>
        <v>0</v>
      </c>
      <c r="GM3652">
        <f>ROUND(O3652+X3652+Y3652+GK3652,2)+GX3652</f>
        <v>53286.080000000002</v>
      </c>
      <c r="GN3652">
        <f>IF(OR(BI3652=0,BI3652=1),GM3652-GX3652,0)</f>
        <v>0</v>
      </c>
      <c r="GO3652">
        <f>IF(BI3652=2,GM3652-GX3652,0)</f>
        <v>0</v>
      </c>
      <c r="GP3652">
        <f>IF(BI3652=4,GM3652-GX3652,0)</f>
        <v>53286.080000000002</v>
      </c>
      <c r="GR3652">
        <v>0</v>
      </c>
      <c r="GS3652">
        <v>3</v>
      </c>
      <c r="GT3652">
        <v>0</v>
      </c>
      <c r="GU3652" t="s">
        <v>3</v>
      </c>
      <c r="GV3652">
        <f>ROUND((GT3652),6)</f>
        <v>0</v>
      </c>
      <c r="GW3652">
        <v>1</v>
      </c>
      <c r="GX3652">
        <f>ROUND(HC3652*I3652,2)</f>
        <v>0</v>
      </c>
      <c r="HA3652">
        <v>0</v>
      </c>
      <c r="HB3652">
        <v>0</v>
      </c>
      <c r="HC3652">
        <f>GV3652*GW3652</f>
        <v>0</v>
      </c>
      <c r="HE3652" t="s">
        <v>3</v>
      </c>
      <c r="HF3652" t="s">
        <v>3</v>
      </c>
      <c r="HM3652" t="s">
        <v>3</v>
      </c>
      <c r="HN3652" t="s">
        <v>3</v>
      </c>
      <c r="HO3652" t="s">
        <v>3</v>
      </c>
      <c r="HP3652" t="s">
        <v>3</v>
      </c>
      <c r="HQ3652" t="s">
        <v>3</v>
      </c>
      <c r="HS3652">
        <v>0</v>
      </c>
      <c r="IK3652">
        <v>0</v>
      </c>
    </row>
    <row r="3653" spans="1:245" x14ac:dyDescent="0.2">
      <c r="A3653">
        <v>18</v>
      </c>
      <c r="B3653">
        <v>1</v>
      </c>
      <c r="C3653">
        <v>1215</v>
      </c>
      <c r="E3653" t="s">
        <v>795</v>
      </c>
      <c r="F3653" t="s">
        <v>128</v>
      </c>
      <c r="G3653" t="s">
        <v>129</v>
      </c>
      <c r="H3653" t="s">
        <v>52</v>
      </c>
      <c r="I3653">
        <f>I3652*J3653</f>
        <v>-11</v>
      </c>
      <c r="J3653">
        <v>-1</v>
      </c>
      <c r="K3653">
        <v>-1</v>
      </c>
      <c r="O3653">
        <f>ROUND(CP3653,2)</f>
        <v>-24267.759999999998</v>
      </c>
      <c r="P3653">
        <f>ROUND(CQ3653*I3653,2)</f>
        <v>-24267.759999999998</v>
      </c>
      <c r="Q3653">
        <f>ROUND(CR3653*I3653,2)</f>
        <v>0</v>
      </c>
      <c r="R3653">
        <f>ROUND(CS3653*I3653,2)</f>
        <v>0</v>
      </c>
      <c r="S3653">
        <f>ROUND(CT3653*I3653,2)</f>
        <v>0</v>
      </c>
      <c r="T3653">
        <f>ROUND(CU3653*I3653,2)</f>
        <v>0</v>
      </c>
      <c r="U3653">
        <f>CV3653*I3653</f>
        <v>0</v>
      </c>
      <c r="V3653">
        <f>CW3653*I3653</f>
        <v>0</v>
      </c>
      <c r="W3653">
        <f>ROUND(CX3653*I3653,2)</f>
        <v>0</v>
      </c>
      <c r="X3653">
        <f t="shared" si="2664"/>
        <v>0</v>
      </c>
      <c r="Y3653">
        <f t="shared" si="2664"/>
        <v>0</v>
      </c>
      <c r="AA3653">
        <v>35364244</v>
      </c>
      <c r="AB3653">
        <f>ROUND((AC3653+AD3653+AF3653),6)</f>
        <v>2206.16</v>
      </c>
      <c r="AC3653">
        <f>ROUND((ES3653),6)</f>
        <v>2206.16</v>
      </c>
      <c r="AD3653">
        <f>ROUND((((ET3653)-(EU3653))+AE3653),6)</f>
        <v>0</v>
      </c>
      <c r="AE3653">
        <f>ROUND((EU3653),6)</f>
        <v>0</v>
      </c>
      <c r="AF3653">
        <f>ROUND((EV3653),6)</f>
        <v>0</v>
      </c>
      <c r="AG3653">
        <f>ROUND((AP3653),6)</f>
        <v>0</v>
      </c>
      <c r="AH3653">
        <f>(EW3653)</f>
        <v>0</v>
      </c>
      <c r="AI3653">
        <f>(EX3653)</f>
        <v>0</v>
      </c>
      <c r="AJ3653">
        <f>(AS3653)</f>
        <v>0</v>
      </c>
      <c r="AK3653">
        <v>2206.16</v>
      </c>
      <c r="AL3653">
        <v>2206.16</v>
      </c>
      <c r="AM3653">
        <v>0</v>
      </c>
      <c r="AN3653">
        <v>0</v>
      </c>
      <c r="AO3653">
        <v>0</v>
      </c>
      <c r="AP3653">
        <v>0</v>
      </c>
      <c r="AQ3653">
        <v>0</v>
      </c>
      <c r="AR3653">
        <v>0</v>
      </c>
      <c r="AS3653">
        <v>0</v>
      </c>
      <c r="AT3653">
        <v>70</v>
      </c>
      <c r="AU3653">
        <v>10</v>
      </c>
      <c r="AV3653">
        <v>1</v>
      </c>
      <c r="AW3653">
        <v>1</v>
      </c>
      <c r="AZ3653">
        <v>1</v>
      </c>
      <c r="BA3653">
        <v>1</v>
      </c>
      <c r="BB3653">
        <v>1</v>
      </c>
      <c r="BC3653">
        <v>1</v>
      </c>
      <c r="BD3653" t="s">
        <v>3</v>
      </c>
      <c r="BE3653" t="s">
        <v>3</v>
      </c>
      <c r="BF3653" t="s">
        <v>3</v>
      </c>
      <c r="BG3653" t="s">
        <v>3</v>
      </c>
      <c r="BH3653">
        <v>3</v>
      </c>
      <c r="BI3653">
        <v>4</v>
      </c>
      <c r="BJ3653" t="s">
        <v>130</v>
      </c>
      <c r="BM3653">
        <v>0</v>
      </c>
      <c r="BN3653">
        <v>0</v>
      </c>
      <c r="BO3653" t="s">
        <v>3</v>
      </c>
      <c r="BP3653">
        <v>0</v>
      </c>
      <c r="BQ3653">
        <v>1</v>
      </c>
      <c r="BR3653">
        <v>1</v>
      </c>
      <c r="BS3653">
        <v>1</v>
      </c>
      <c r="BT3653">
        <v>1</v>
      </c>
      <c r="BU3653">
        <v>1</v>
      </c>
      <c r="BV3653">
        <v>1</v>
      </c>
      <c r="BW3653">
        <v>1</v>
      </c>
      <c r="BX3653">
        <v>1</v>
      </c>
      <c r="BY3653" t="s">
        <v>3</v>
      </c>
      <c r="BZ3653">
        <v>70</v>
      </c>
      <c r="CA3653">
        <v>10</v>
      </c>
      <c r="CB3653" t="s">
        <v>3</v>
      </c>
      <c r="CE3653">
        <v>0</v>
      </c>
      <c r="CF3653">
        <v>0</v>
      </c>
      <c r="CG3653">
        <v>0</v>
      </c>
      <c r="CM3653">
        <v>0</v>
      </c>
      <c r="CN3653" t="s">
        <v>3</v>
      </c>
      <c r="CO3653">
        <v>0</v>
      </c>
      <c r="CP3653">
        <f>(P3653+Q3653+S3653)</f>
        <v>-24267.759999999998</v>
      </c>
      <c r="CQ3653">
        <f>(AC3653*BC3653*AW3653)</f>
        <v>2206.16</v>
      </c>
      <c r="CR3653">
        <f>((((ET3653)*BB3653-(EU3653)*BS3653)+AE3653*BS3653)*AV3653)</f>
        <v>0</v>
      </c>
      <c r="CS3653">
        <f>(AE3653*BS3653*AV3653)</f>
        <v>0</v>
      </c>
      <c r="CT3653">
        <f>(AF3653*BA3653*AV3653)</f>
        <v>0</v>
      </c>
      <c r="CU3653">
        <f>AG3653</f>
        <v>0</v>
      </c>
      <c r="CV3653">
        <f>(AH3653*AV3653)</f>
        <v>0</v>
      </c>
      <c r="CW3653">
        <f t="shared" si="2665"/>
        <v>0</v>
      </c>
      <c r="CX3653">
        <f t="shared" si="2665"/>
        <v>0</v>
      </c>
      <c r="CY3653">
        <f>((S3653*BZ3653)/100)</f>
        <v>0</v>
      </c>
      <c r="CZ3653">
        <f>((S3653*CA3653)/100)</f>
        <v>0</v>
      </c>
      <c r="DC3653" t="s">
        <v>3</v>
      </c>
      <c r="DD3653" t="s">
        <v>3</v>
      </c>
      <c r="DE3653" t="s">
        <v>3</v>
      </c>
      <c r="DF3653" t="s">
        <v>3</v>
      </c>
      <c r="DG3653" t="s">
        <v>3</v>
      </c>
      <c r="DH3653" t="s">
        <v>3</v>
      </c>
      <c r="DI3653" t="s">
        <v>3</v>
      </c>
      <c r="DJ3653" t="s">
        <v>3</v>
      </c>
      <c r="DK3653" t="s">
        <v>3</v>
      </c>
      <c r="DL3653" t="s">
        <v>3</v>
      </c>
      <c r="DM3653" t="s">
        <v>3</v>
      </c>
      <c r="DN3653">
        <v>0</v>
      </c>
      <c r="DO3653">
        <v>0</v>
      </c>
      <c r="DP3653">
        <v>1</v>
      </c>
      <c r="DQ3653">
        <v>1</v>
      </c>
      <c r="DU3653">
        <v>1010</v>
      </c>
      <c r="DV3653" t="s">
        <v>52</v>
      </c>
      <c r="DW3653" t="s">
        <v>52</v>
      </c>
      <c r="DX3653">
        <v>1</v>
      </c>
      <c r="DZ3653" t="s">
        <v>3</v>
      </c>
      <c r="EA3653" t="s">
        <v>3</v>
      </c>
      <c r="EB3653" t="s">
        <v>3</v>
      </c>
      <c r="EC3653" t="s">
        <v>3</v>
      </c>
      <c r="EE3653">
        <v>35096056</v>
      </c>
      <c r="EF3653">
        <v>1</v>
      </c>
      <c r="EG3653" t="s">
        <v>20</v>
      </c>
      <c r="EH3653">
        <v>0</v>
      </c>
      <c r="EI3653" t="s">
        <v>3</v>
      </c>
      <c r="EJ3653">
        <v>4</v>
      </c>
      <c r="EK3653">
        <v>0</v>
      </c>
      <c r="EL3653" t="s">
        <v>21</v>
      </c>
      <c r="EM3653" t="s">
        <v>22</v>
      </c>
      <c r="EO3653" t="s">
        <v>3</v>
      </c>
      <c r="EQ3653">
        <v>32768</v>
      </c>
      <c r="ER3653">
        <v>2206.16</v>
      </c>
      <c r="ES3653">
        <v>2206.16</v>
      </c>
      <c r="ET3653">
        <v>0</v>
      </c>
      <c r="EU3653">
        <v>0</v>
      </c>
      <c r="EV3653">
        <v>0</v>
      </c>
      <c r="EW3653">
        <v>0</v>
      </c>
      <c r="EX3653">
        <v>0</v>
      </c>
      <c r="FQ3653">
        <v>0</v>
      </c>
      <c r="FR3653">
        <v>0</v>
      </c>
      <c r="FS3653">
        <v>0</v>
      </c>
      <c r="FX3653">
        <v>70</v>
      </c>
      <c r="FY3653">
        <v>10</v>
      </c>
      <c r="GA3653" t="s">
        <v>3</v>
      </c>
      <c r="GD3653">
        <v>0</v>
      </c>
      <c r="GF3653">
        <v>-2080535723</v>
      </c>
      <c r="GG3653">
        <v>2</v>
      </c>
      <c r="GH3653">
        <v>1</v>
      </c>
      <c r="GI3653">
        <v>-2</v>
      </c>
      <c r="GJ3653">
        <v>0</v>
      </c>
      <c r="GK3653">
        <f>ROUND(R3653*(R12)/100,2)</f>
        <v>0</v>
      </c>
      <c r="GL3653">
        <f>ROUND(IF(AND(BH3653=3,BI3653=3,FS3653&lt;&gt;0),P3653,0),2)</f>
        <v>0</v>
      </c>
      <c r="GM3653">
        <f>ROUND(O3653+X3653+Y3653+GK3653,2)+GX3653</f>
        <v>-24267.759999999998</v>
      </c>
      <c r="GN3653">
        <f>IF(OR(BI3653=0,BI3653=1),GM3653-GX3653,0)</f>
        <v>0</v>
      </c>
      <c r="GO3653">
        <f>IF(BI3653=2,GM3653-GX3653,0)</f>
        <v>0</v>
      </c>
      <c r="GP3653">
        <f>IF(BI3653=4,GM3653-GX3653,0)</f>
        <v>-24267.759999999998</v>
      </c>
      <c r="GR3653">
        <v>0</v>
      </c>
      <c r="GS3653">
        <v>3</v>
      </c>
      <c r="GT3653">
        <v>0</v>
      </c>
      <c r="GU3653" t="s">
        <v>3</v>
      </c>
      <c r="GV3653">
        <f>ROUND((GT3653),6)</f>
        <v>0</v>
      </c>
      <c r="GW3653">
        <v>1</v>
      </c>
      <c r="GX3653">
        <f>ROUND(HC3653*I3653,2)</f>
        <v>0</v>
      </c>
      <c r="HA3653">
        <v>0</v>
      </c>
      <c r="HB3653">
        <v>0</v>
      </c>
      <c r="HC3653">
        <f>GV3653*GW3653</f>
        <v>0</v>
      </c>
      <c r="HE3653" t="s">
        <v>3</v>
      </c>
      <c r="HF3653" t="s">
        <v>3</v>
      </c>
      <c r="HM3653" t="s">
        <v>3</v>
      </c>
      <c r="HN3653" t="s">
        <v>3</v>
      </c>
      <c r="HO3653" t="s">
        <v>3</v>
      </c>
      <c r="HP3653" t="s">
        <v>3</v>
      </c>
      <c r="HQ3653" t="s">
        <v>3</v>
      </c>
      <c r="HS3653">
        <v>0</v>
      </c>
      <c r="IK3653">
        <v>0</v>
      </c>
    </row>
    <row r="3655" spans="1:245" x14ac:dyDescent="0.2">
      <c r="A3655">
        <v>51</v>
      </c>
      <c r="B3655">
        <f>B3647</f>
        <v>1</v>
      </c>
      <c r="C3655">
        <f>A3647</f>
        <v>4</v>
      </c>
      <c r="D3655">
        <f>ROW(A3647)</f>
        <v>3647</v>
      </c>
      <c r="F3655" t="str">
        <f>IF(F3647&lt;&gt;"",F3647,"")</f>
        <v>Новый раздел</v>
      </c>
      <c r="G3655" t="str">
        <f>IF(G3647&lt;&gt;"",G3647,"")</f>
        <v>Электрощит РЩ 3.2</v>
      </c>
      <c r="H3655">
        <v>0</v>
      </c>
      <c r="O3655">
        <f t="shared" ref="O3655:T3655" si="2666">ROUND(AB3655,2)</f>
        <v>19731.759999999998</v>
      </c>
      <c r="P3655">
        <f t="shared" si="2666"/>
        <v>0</v>
      </c>
      <c r="Q3655">
        <f t="shared" si="2666"/>
        <v>874.5</v>
      </c>
      <c r="R3655">
        <f t="shared" si="2666"/>
        <v>4.09</v>
      </c>
      <c r="S3655">
        <f t="shared" si="2666"/>
        <v>18857.259999999998</v>
      </c>
      <c r="T3655">
        <f t="shared" si="2666"/>
        <v>0</v>
      </c>
      <c r="U3655">
        <f>AH3655</f>
        <v>30.359999999999996</v>
      </c>
      <c r="V3655">
        <f>AI3655</f>
        <v>0</v>
      </c>
      <c r="W3655">
        <f>ROUND(AJ3655,2)</f>
        <v>0</v>
      </c>
      <c r="X3655">
        <f>ROUND(AK3655,2)</f>
        <v>13200.09</v>
      </c>
      <c r="Y3655">
        <f>ROUND(AL3655,2)</f>
        <v>1885.73</v>
      </c>
      <c r="AB3655">
        <f>ROUND(SUMIF(AA3651:AA3653,"=35364244",O3651:O3653),2)</f>
        <v>19731.759999999998</v>
      </c>
      <c r="AC3655">
        <f>ROUND(SUMIF(AA3651:AA3653,"=35364244",P3651:P3653),2)</f>
        <v>0</v>
      </c>
      <c r="AD3655">
        <f>ROUND(SUMIF(AA3651:AA3653,"=35364244",Q3651:Q3653),2)</f>
        <v>874.5</v>
      </c>
      <c r="AE3655">
        <f>ROUND(SUMIF(AA3651:AA3653,"=35364244",R3651:R3653),2)</f>
        <v>4.09</v>
      </c>
      <c r="AF3655">
        <f>ROUND(SUMIF(AA3651:AA3653,"=35364244",S3651:S3653),2)</f>
        <v>18857.259999999998</v>
      </c>
      <c r="AG3655">
        <f>ROUND(SUMIF(AA3651:AA3653,"=35364244",T3651:T3653),2)</f>
        <v>0</v>
      </c>
      <c r="AH3655">
        <f>SUMIF(AA3651:AA3653,"=35364244",U3651:U3653)</f>
        <v>30.359999999999996</v>
      </c>
      <c r="AI3655">
        <f>SUMIF(AA3651:AA3653,"=35364244",V3651:V3653)</f>
        <v>0</v>
      </c>
      <c r="AJ3655">
        <f>ROUND(SUMIF(AA3651:AA3653,"=35364244",W3651:W3653),2)</f>
        <v>0</v>
      </c>
      <c r="AK3655">
        <f>ROUND(SUMIF(AA3651:AA3653,"=35364244",X3651:X3653),2)</f>
        <v>13200.09</v>
      </c>
      <c r="AL3655">
        <f>ROUND(SUMIF(AA3651:AA3653,"=35364244",Y3651:Y3653),2)</f>
        <v>1885.73</v>
      </c>
      <c r="AO3655">
        <f t="shared" ref="AO3655:BD3655" si="2667">ROUND(BX3655,2)</f>
        <v>0</v>
      </c>
      <c r="AP3655">
        <f t="shared" si="2667"/>
        <v>0</v>
      </c>
      <c r="AQ3655">
        <f t="shared" si="2667"/>
        <v>0</v>
      </c>
      <c r="AR3655">
        <f t="shared" si="2667"/>
        <v>34821.99</v>
      </c>
      <c r="AS3655">
        <f t="shared" si="2667"/>
        <v>0</v>
      </c>
      <c r="AT3655">
        <f t="shared" si="2667"/>
        <v>0</v>
      </c>
      <c r="AU3655">
        <f t="shared" si="2667"/>
        <v>34821.99</v>
      </c>
      <c r="AV3655">
        <f t="shared" si="2667"/>
        <v>0</v>
      </c>
      <c r="AW3655">
        <f t="shared" si="2667"/>
        <v>0</v>
      </c>
      <c r="AX3655">
        <f t="shared" si="2667"/>
        <v>0</v>
      </c>
      <c r="AY3655">
        <f t="shared" si="2667"/>
        <v>0</v>
      </c>
      <c r="AZ3655">
        <f t="shared" si="2667"/>
        <v>0</v>
      </c>
      <c r="BA3655">
        <f t="shared" si="2667"/>
        <v>0</v>
      </c>
      <c r="BB3655">
        <f t="shared" si="2667"/>
        <v>0</v>
      </c>
      <c r="BC3655">
        <f t="shared" si="2667"/>
        <v>0</v>
      </c>
      <c r="BD3655">
        <f t="shared" si="2667"/>
        <v>0</v>
      </c>
      <c r="BX3655">
        <f>ROUND(SUMIF(AA3651:AA3653,"=35364244",FQ3651:FQ3653),2)</f>
        <v>0</v>
      </c>
      <c r="BY3655">
        <f>ROUND(SUMIF(AA3651:AA3653,"=35364244",FR3651:FR3653),2)</f>
        <v>0</v>
      </c>
      <c r="BZ3655">
        <f>ROUND(SUMIF(AA3651:AA3653,"=35364244",GL3651:GL3653),2)</f>
        <v>0</v>
      </c>
      <c r="CA3655">
        <f>ROUND(SUMIF(AA3651:AA3653,"=35364244",GM3651:GM3653),2)</f>
        <v>34821.99</v>
      </c>
      <c r="CB3655">
        <f>ROUND(SUMIF(AA3651:AA3653,"=35364244",GN3651:GN3653),2)</f>
        <v>0</v>
      </c>
      <c r="CC3655">
        <f>ROUND(SUMIF(AA3651:AA3653,"=35364244",GO3651:GO3653),2)</f>
        <v>0</v>
      </c>
      <c r="CD3655">
        <f>ROUND(SUMIF(AA3651:AA3653,"=35364244",GP3651:GP3653),2)</f>
        <v>34821.99</v>
      </c>
      <c r="CE3655">
        <f>AC3655-BX3655</f>
        <v>0</v>
      </c>
      <c r="CF3655">
        <f>AC3655-BY3655</f>
        <v>0</v>
      </c>
      <c r="CG3655">
        <f>BX3655-BZ3655</f>
        <v>0</v>
      </c>
      <c r="CH3655">
        <f>AC3655-BX3655-BY3655+BZ3655</f>
        <v>0</v>
      </c>
      <c r="CI3655">
        <f>BY3655-BZ3655</f>
        <v>0</v>
      </c>
      <c r="CJ3655">
        <f>ROUND(SUMIF(AA3651:AA3653,"=35364244",GX3651:GX3653),2)</f>
        <v>0</v>
      </c>
      <c r="CK3655">
        <f>ROUND(SUMIF(AA3651:AA3653,"=35364244",GY3651:GY3653),2)</f>
        <v>0</v>
      </c>
      <c r="CL3655">
        <f>ROUND(SUMIF(AA3651:AA3653,"=35364244",GZ3651:GZ3653),2)</f>
        <v>0</v>
      </c>
      <c r="CM3655">
        <f>ROUND(SUMIF(AA3651:AA3653,"=35364244",HD3651:HD3653),2)</f>
        <v>0</v>
      </c>
      <c r="GX3655">
        <v>0</v>
      </c>
    </row>
    <row r="3657" spans="1:245" x14ac:dyDescent="0.2">
      <c r="A3657">
        <v>50</v>
      </c>
      <c r="B3657">
        <v>0</v>
      </c>
      <c r="C3657">
        <v>0</v>
      </c>
      <c r="D3657">
        <v>1</v>
      </c>
      <c r="E3657">
        <v>201</v>
      </c>
      <c r="F3657">
        <f>ROUND(Source!O3655,O3657)</f>
        <v>19731.759999999998</v>
      </c>
      <c r="G3657" t="s">
        <v>66</v>
      </c>
      <c r="H3657" t="s">
        <v>67</v>
      </c>
      <c r="K3657">
        <v>201</v>
      </c>
      <c r="L3657">
        <v>1</v>
      </c>
      <c r="M3657">
        <v>3</v>
      </c>
      <c r="N3657" t="s">
        <v>3</v>
      </c>
      <c r="O3657">
        <v>2</v>
      </c>
      <c r="W3657">
        <v>19731.759999999998</v>
      </c>
      <c r="X3657">
        <v>1</v>
      </c>
      <c r="Y3657">
        <v>19731.759999999998</v>
      </c>
    </row>
    <row r="3658" spans="1:245" x14ac:dyDescent="0.2">
      <c r="A3658">
        <v>50</v>
      </c>
      <c r="B3658">
        <v>0</v>
      </c>
      <c r="C3658">
        <v>0</v>
      </c>
      <c r="D3658">
        <v>1</v>
      </c>
      <c r="E3658">
        <v>202</v>
      </c>
      <c r="F3658">
        <f>ROUND(Source!P3655,O3658)</f>
        <v>0</v>
      </c>
      <c r="G3658" t="s">
        <v>68</v>
      </c>
      <c r="H3658" t="s">
        <v>69</v>
      </c>
      <c r="K3658">
        <v>202</v>
      </c>
      <c r="L3658">
        <v>2</v>
      </c>
      <c r="M3658">
        <v>3</v>
      </c>
      <c r="N3658" t="s">
        <v>3</v>
      </c>
      <c r="O3658">
        <v>2</v>
      </c>
      <c r="W3658">
        <v>0</v>
      </c>
      <c r="X3658">
        <v>1</v>
      </c>
      <c r="Y3658">
        <v>0</v>
      </c>
    </row>
    <row r="3659" spans="1:245" x14ac:dyDescent="0.2">
      <c r="A3659">
        <v>50</v>
      </c>
      <c r="B3659">
        <v>0</v>
      </c>
      <c r="C3659">
        <v>0</v>
      </c>
      <c r="D3659">
        <v>1</v>
      </c>
      <c r="E3659">
        <v>222</v>
      </c>
      <c r="F3659">
        <f>ROUND(Source!AO3655,O3659)</f>
        <v>0</v>
      </c>
      <c r="G3659" t="s">
        <v>70</v>
      </c>
      <c r="H3659" t="s">
        <v>71</v>
      </c>
      <c r="K3659">
        <v>222</v>
      </c>
      <c r="L3659">
        <v>3</v>
      </c>
      <c r="M3659">
        <v>3</v>
      </c>
      <c r="N3659" t="s">
        <v>3</v>
      </c>
      <c r="O3659">
        <v>2</v>
      </c>
      <c r="W3659">
        <v>0</v>
      </c>
      <c r="X3659">
        <v>1</v>
      </c>
      <c r="Y3659">
        <v>0</v>
      </c>
    </row>
    <row r="3660" spans="1:245" x14ac:dyDescent="0.2">
      <c r="A3660">
        <v>50</v>
      </c>
      <c r="B3660">
        <v>0</v>
      </c>
      <c r="C3660">
        <v>0</v>
      </c>
      <c r="D3660">
        <v>1</v>
      </c>
      <c r="E3660">
        <v>225</v>
      </c>
      <c r="F3660">
        <f>ROUND(Source!AV3655,O3660)</f>
        <v>0</v>
      </c>
      <c r="G3660" t="s">
        <v>72</v>
      </c>
      <c r="H3660" t="s">
        <v>73</v>
      </c>
      <c r="K3660">
        <v>225</v>
      </c>
      <c r="L3660">
        <v>4</v>
      </c>
      <c r="M3660">
        <v>3</v>
      </c>
      <c r="N3660" t="s">
        <v>3</v>
      </c>
      <c r="O3660">
        <v>2</v>
      </c>
      <c r="W3660">
        <v>0</v>
      </c>
      <c r="X3660">
        <v>1</v>
      </c>
      <c r="Y3660">
        <v>0</v>
      </c>
    </row>
    <row r="3661" spans="1:245" x14ac:dyDescent="0.2">
      <c r="A3661">
        <v>50</v>
      </c>
      <c r="B3661">
        <v>0</v>
      </c>
      <c r="C3661">
        <v>0</v>
      </c>
      <c r="D3661">
        <v>1</v>
      </c>
      <c r="E3661">
        <v>226</v>
      </c>
      <c r="F3661">
        <f>ROUND(Source!AW3655,O3661)</f>
        <v>0</v>
      </c>
      <c r="G3661" t="s">
        <v>74</v>
      </c>
      <c r="H3661" t="s">
        <v>75</v>
      </c>
      <c r="K3661">
        <v>226</v>
      </c>
      <c r="L3661">
        <v>5</v>
      </c>
      <c r="M3661">
        <v>3</v>
      </c>
      <c r="N3661" t="s">
        <v>3</v>
      </c>
      <c r="O3661">
        <v>2</v>
      </c>
      <c r="W3661">
        <v>0</v>
      </c>
      <c r="X3661">
        <v>1</v>
      </c>
      <c r="Y3661">
        <v>0</v>
      </c>
    </row>
    <row r="3662" spans="1:245" x14ac:dyDescent="0.2">
      <c r="A3662">
        <v>50</v>
      </c>
      <c r="B3662">
        <v>0</v>
      </c>
      <c r="C3662">
        <v>0</v>
      </c>
      <c r="D3662">
        <v>1</v>
      </c>
      <c r="E3662">
        <v>227</v>
      </c>
      <c r="F3662">
        <f>ROUND(Source!AX3655,O3662)</f>
        <v>0</v>
      </c>
      <c r="G3662" t="s">
        <v>76</v>
      </c>
      <c r="H3662" t="s">
        <v>77</v>
      </c>
      <c r="K3662">
        <v>227</v>
      </c>
      <c r="L3662">
        <v>6</v>
      </c>
      <c r="M3662">
        <v>3</v>
      </c>
      <c r="N3662" t="s">
        <v>3</v>
      </c>
      <c r="O3662">
        <v>2</v>
      </c>
      <c r="W3662">
        <v>0</v>
      </c>
      <c r="X3662">
        <v>1</v>
      </c>
      <c r="Y3662">
        <v>0</v>
      </c>
    </row>
    <row r="3663" spans="1:245" x14ac:dyDescent="0.2">
      <c r="A3663">
        <v>50</v>
      </c>
      <c r="B3663">
        <v>0</v>
      </c>
      <c r="C3663">
        <v>0</v>
      </c>
      <c r="D3663">
        <v>1</v>
      </c>
      <c r="E3663">
        <v>228</v>
      </c>
      <c r="F3663">
        <f>ROUND(Source!AY3655,O3663)</f>
        <v>0</v>
      </c>
      <c r="G3663" t="s">
        <v>78</v>
      </c>
      <c r="H3663" t="s">
        <v>79</v>
      </c>
      <c r="K3663">
        <v>228</v>
      </c>
      <c r="L3663">
        <v>7</v>
      </c>
      <c r="M3663">
        <v>3</v>
      </c>
      <c r="N3663" t="s">
        <v>3</v>
      </c>
      <c r="O3663">
        <v>2</v>
      </c>
      <c r="W3663">
        <v>0</v>
      </c>
      <c r="X3663">
        <v>1</v>
      </c>
      <c r="Y3663">
        <v>0</v>
      </c>
    </row>
    <row r="3664" spans="1:245" x14ac:dyDescent="0.2">
      <c r="A3664">
        <v>50</v>
      </c>
      <c r="B3664">
        <v>0</v>
      </c>
      <c r="C3664">
        <v>0</v>
      </c>
      <c r="D3664">
        <v>1</v>
      </c>
      <c r="E3664">
        <v>216</v>
      </c>
      <c r="F3664">
        <f>ROUND(Source!AP3655,O3664)</f>
        <v>0</v>
      </c>
      <c r="G3664" t="s">
        <v>80</v>
      </c>
      <c r="H3664" t="s">
        <v>81</v>
      </c>
      <c r="K3664">
        <v>216</v>
      </c>
      <c r="L3664">
        <v>8</v>
      </c>
      <c r="M3664">
        <v>3</v>
      </c>
      <c r="N3664" t="s">
        <v>3</v>
      </c>
      <c r="O3664">
        <v>2</v>
      </c>
      <c r="W3664">
        <v>0</v>
      </c>
      <c r="X3664">
        <v>1</v>
      </c>
      <c r="Y3664">
        <v>0</v>
      </c>
    </row>
    <row r="3665" spans="1:25" x14ac:dyDescent="0.2">
      <c r="A3665">
        <v>50</v>
      </c>
      <c r="B3665">
        <v>0</v>
      </c>
      <c r="C3665">
        <v>0</v>
      </c>
      <c r="D3665">
        <v>1</v>
      </c>
      <c r="E3665">
        <v>223</v>
      </c>
      <c r="F3665">
        <f>ROUND(Source!AQ3655,O3665)</f>
        <v>0</v>
      </c>
      <c r="G3665" t="s">
        <v>82</v>
      </c>
      <c r="H3665" t="s">
        <v>83</v>
      </c>
      <c r="K3665">
        <v>223</v>
      </c>
      <c r="L3665">
        <v>9</v>
      </c>
      <c r="M3665">
        <v>3</v>
      </c>
      <c r="N3665" t="s">
        <v>3</v>
      </c>
      <c r="O3665">
        <v>2</v>
      </c>
      <c r="W3665">
        <v>0</v>
      </c>
      <c r="X3665">
        <v>1</v>
      </c>
      <c r="Y3665">
        <v>0</v>
      </c>
    </row>
    <row r="3666" spans="1:25" x14ac:dyDescent="0.2">
      <c r="A3666">
        <v>50</v>
      </c>
      <c r="B3666">
        <v>0</v>
      </c>
      <c r="C3666">
        <v>0</v>
      </c>
      <c r="D3666">
        <v>1</v>
      </c>
      <c r="E3666">
        <v>229</v>
      </c>
      <c r="F3666">
        <f>ROUND(Source!AZ3655,O3666)</f>
        <v>0</v>
      </c>
      <c r="G3666" t="s">
        <v>84</v>
      </c>
      <c r="H3666" t="s">
        <v>85</v>
      </c>
      <c r="K3666">
        <v>229</v>
      </c>
      <c r="L3666">
        <v>10</v>
      </c>
      <c r="M3666">
        <v>3</v>
      </c>
      <c r="N3666" t="s">
        <v>3</v>
      </c>
      <c r="O3666">
        <v>2</v>
      </c>
      <c r="W3666">
        <v>0</v>
      </c>
      <c r="X3666">
        <v>1</v>
      </c>
      <c r="Y3666">
        <v>0</v>
      </c>
    </row>
    <row r="3667" spans="1:25" x14ac:dyDescent="0.2">
      <c r="A3667">
        <v>50</v>
      </c>
      <c r="B3667">
        <v>0</v>
      </c>
      <c r="C3667">
        <v>0</v>
      </c>
      <c r="D3667">
        <v>1</v>
      </c>
      <c r="E3667">
        <v>203</v>
      </c>
      <c r="F3667">
        <f>ROUND(Source!Q3655,O3667)</f>
        <v>874.5</v>
      </c>
      <c r="G3667" t="s">
        <v>86</v>
      </c>
      <c r="H3667" t="s">
        <v>87</v>
      </c>
      <c r="K3667">
        <v>203</v>
      </c>
      <c r="L3667">
        <v>11</v>
      </c>
      <c r="M3667">
        <v>3</v>
      </c>
      <c r="N3667" t="s">
        <v>3</v>
      </c>
      <c r="O3667">
        <v>2</v>
      </c>
      <c r="W3667">
        <v>874.5</v>
      </c>
      <c r="X3667">
        <v>1</v>
      </c>
      <c r="Y3667">
        <v>874.5</v>
      </c>
    </row>
    <row r="3668" spans="1:25" x14ac:dyDescent="0.2">
      <c r="A3668">
        <v>50</v>
      </c>
      <c r="B3668">
        <v>0</v>
      </c>
      <c r="C3668">
        <v>0</v>
      </c>
      <c r="D3668">
        <v>1</v>
      </c>
      <c r="E3668">
        <v>231</v>
      </c>
      <c r="F3668">
        <f>ROUND(Source!BB3655,O3668)</f>
        <v>0</v>
      </c>
      <c r="G3668" t="s">
        <v>88</v>
      </c>
      <c r="H3668" t="s">
        <v>89</v>
      </c>
      <c r="K3668">
        <v>231</v>
      </c>
      <c r="L3668">
        <v>12</v>
      </c>
      <c r="M3668">
        <v>3</v>
      </c>
      <c r="N3668" t="s">
        <v>3</v>
      </c>
      <c r="O3668">
        <v>2</v>
      </c>
      <c r="W3668">
        <v>0</v>
      </c>
      <c r="X3668">
        <v>1</v>
      </c>
      <c r="Y3668">
        <v>0</v>
      </c>
    </row>
    <row r="3669" spans="1:25" x14ac:dyDescent="0.2">
      <c r="A3669">
        <v>50</v>
      </c>
      <c r="B3669">
        <v>0</v>
      </c>
      <c r="C3669">
        <v>0</v>
      </c>
      <c r="D3669">
        <v>1</v>
      </c>
      <c r="E3669">
        <v>204</v>
      </c>
      <c r="F3669">
        <f>ROUND(Source!R3655,O3669)</f>
        <v>4.09</v>
      </c>
      <c r="G3669" t="s">
        <v>90</v>
      </c>
      <c r="H3669" t="s">
        <v>91</v>
      </c>
      <c r="K3669">
        <v>204</v>
      </c>
      <c r="L3669">
        <v>13</v>
      </c>
      <c r="M3669">
        <v>3</v>
      </c>
      <c r="N3669" t="s">
        <v>3</v>
      </c>
      <c r="O3669">
        <v>2</v>
      </c>
      <c r="W3669">
        <v>4.09</v>
      </c>
      <c r="X3669">
        <v>1</v>
      </c>
      <c r="Y3669">
        <v>4.09</v>
      </c>
    </row>
    <row r="3670" spans="1:25" x14ac:dyDescent="0.2">
      <c r="A3670">
        <v>50</v>
      </c>
      <c r="B3670">
        <v>0</v>
      </c>
      <c r="C3670">
        <v>0</v>
      </c>
      <c r="D3670">
        <v>1</v>
      </c>
      <c r="E3670">
        <v>205</v>
      </c>
      <c r="F3670">
        <f>ROUND(Source!S3655,O3670)</f>
        <v>18857.259999999998</v>
      </c>
      <c r="G3670" t="s">
        <v>92</v>
      </c>
      <c r="H3670" t="s">
        <v>93</v>
      </c>
      <c r="K3670">
        <v>205</v>
      </c>
      <c r="L3670">
        <v>14</v>
      </c>
      <c r="M3670">
        <v>3</v>
      </c>
      <c r="N3670" t="s">
        <v>3</v>
      </c>
      <c r="O3670">
        <v>2</v>
      </c>
      <c r="W3670">
        <v>18857.259999999998</v>
      </c>
      <c r="X3670">
        <v>1</v>
      </c>
      <c r="Y3670">
        <v>18857.259999999998</v>
      </c>
    </row>
    <row r="3671" spans="1:25" x14ac:dyDescent="0.2">
      <c r="A3671">
        <v>50</v>
      </c>
      <c r="B3671">
        <v>0</v>
      </c>
      <c r="C3671">
        <v>0</v>
      </c>
      <c r="D3671">
        <v>1</v>
      </c>
      <c r="E3671">
        <v>232</v>
      </c>
      <c r="F3671">
        <f>ROUND(Source!BC3655,O3671)</f>
        <v>0</v>
      </c>
      <c r="G3671" t="s">
        <v>94</v>
      </c>
      <c r="H3671" t="s">
        <v>95</v>
      </c>
      <c r="K3671">
        <v>232</v>
      </c>
      <c r="L3671">
        <v>15</v>
      </c>
      <c r="M3671">
        <v>3</v>
      </c>
      <c r="N3671" t="s">
        <v>3</v>
      </c>
      <c r="O3671">
        <v>2</v>
      </c>
      <c r="W3671">
        <v>0</v>
      </c>
      <c r="X3671">
        <v>1</v>
      </c>
      <c r="Y3671">
        <v>0</v>
      </c>
    </row>
    <row r="3672" spans="1:25" x14ac:dyDescent="0.2">
      <c r="A3672">
        <v>50</v>
      </c>
      <c r="B3672">
        <v>0</v>
      </c>
      <c r="C3672">
        <v>0</v>
      </c>
      <c r="D3672">
        <v>1</v>
      </c>
      <c r="E3672">
        <v>214</v>
      </c>
      <c r="F3672">
        <f>ROUND(Source!AS3655,O3672)</f>
        <v>0</v>
      </c>
      <c r="G3672" t="s">
        <v>96</v>
      </c>
      <c r="H3672" t="s">
        <v>97</v>
      </c>
      <c r="K3672">
        <v>214</v>
      </c>
      <c r="L3672">
        <v>16</v>
      </c>
      <c r="M3672">
        <v>3</v>
      </c>
      <c r="N3672" t="s">
        <v>3</v>
      </c>
      <c r="O3672">
        <v>2</v>
      </c>
      <c r="W3672">
        <v>0</v>
      </c>
      <c r="X3672">
        <v>1</v>
      </c>
      <c r="Y3672">
        <v>0</v>
      </c>
    </row>
    <row r="3673" spans="1:25" x14ac:dyDescent="0.2">
      <c r="A3673">
        <v>50</v>
      </c>
      <c r="B3673">
        <v>0</v>
      </c>
      <c r="C3673">
        <v>0</v>
      </c>
      <c r="D3673">
        <v>1</v>
      </c>
      <c r="E3673">
        <v>215</v>
      </c>
      <c r="F3673">
        <f>ROUND(Source!AT3655,O3673)</f>
        <v>0</v>
      </c>
      <c r="G3673" t="s">
        <v>98</v>
      </c>
      <c r="H3673" t="s">
        <v>99</v>
      </c>
      <c r="K3673">
        <v>215</v>
      </c>
      <c r="L3673">
        <v>17</v>
      </c>
      <c r="M3673">
        <v>3</v>
      </c>
      <c r="N3673" t="s">
        <v>3</v>
      </c>
      <c r="O3673">
        <v>2</v>
      </c>
      <c r="W3673">
        <v>0</v>
      </c>
      <c r="X3673">
        <v>1</v>
      </c>
      <c r="Y3673">
        <v>0</v>
      </c>
    </row>
    <row r="3674" spans="1:25" x14ac:dyDescent="0.2">
      <c r="A3674">
        <v>50</v>
      </c>
      <c r="B3674">
        <v>0</v>
      </c>
      <c r="C3674">
        <v>0</v>
      </c>
      <c r="D3674">
        <v>1</v>
      </c>
      <c r="E3674">
        <v>217</v>
      </c>
      <c r="F3674">
        <f>ROUND(Source!AU3655,O3674)</f>
        <v>34821.99</v>
      </c>
      <c r="G3674" t="s">
        <v>100</v>
      </c>
      <c r="H3674" t="s">
        <v>101</v>
      </c>
      <c r="K3674">
        <v>217</v>
      </c>
      <c r="L3674">
        <v>18</v>
      </c>
      <c r="M3674">
        <v>3</v>
      </c>
      <c r="N3674" t="s">
        <v>3</v>
      </c>
      <c r="O3674">
        <v>2</v>
      </c>
      <c r="W3674">
        <v>34821.99</v>
      </c>
      <c r="X3674">
        <v>1</v>
      </c>
      <c r="Y3674">
        <v>34821.99</v>
      </c>
    </row>
    <row r="3675" spans="1:25" x14ac:dyDescent="0.2">
      <c r="A3675">
        <v>50</v>
      </c>
      <c r="B3675">
        <v>0</v>
      </c>
      <c r="C3675">
        <v>0</v>
      </c>
      <c r="D3675">
        <v>1</v>
      </c>
      <c r="E3675">
        <v>230</v>
      </c>
      <c r="F3675">
        <f>ROUND(Source!BA3655,O3675)</f>
        <v>0</v>
      </c>
      <c r="G3675" t="s">
        <v>102</v>
      </c>
      <c r="H3675" t="s">
        <v>103</v>
      </c>
      <c r="K3675">
        <v>230</v>
      </c>
      <c r="L3675">
        <v>19</v>
      </c>
      <c r="M3675">
        <v>3</v>
      </c>
      <c r="N3675" t="s">
        <v>3</v>
      </c>
      <c r="O3675">
        <v>2</v>
      </c>
      <c r="W3675">
        <v>0</v>
      </c>
      <c r="X3675">
        <v>1</v>
      </c>
      <c r="Y3675">
        <v>0</v>
      </c>
    </row>
    <row r="3676" spans="1:25" x14ac:dyDescent="0.2">
      <c r="A3676">
        <v>50</v>
      </c>
      <c r="B3676">
        <v>0</v>
      </c>
      <c r="C3676">
        <v>0</v>
      </c>
      <c r="D3676">
        <v>1</v>
      </c>
      <c r="E3676">
        <v>206</v>
      </c>
      <c r="F3676">
        <f>ROUND(Source!T3655,O3676)</f>
        <v>0</v>
      </c>
      <c r="G3676" t="s">
        <v>104</v>
      </c>
      <c r="H3676" t="s">
        <v>105</v>
      </c>
      <c r="K3676">
        <v>206</v>
      </c>
      <c r="L3676">
        <v>20</v>
      </c>
      <c r="M3676">
        <v>3</v>
      </c>
      <c r="N3676" t="s">
        <v>3</v>
      </c>
      <c r="O3676">
        <v>2</v>
      </c>
      <c r="W3676">
        <v>0</v>
      </c>
      <c r="X3676">
        <v>1</v>
      </c>
      <c r="Y3676">
        <v>0</v>
      </c>
    </row>
    <row r="3677" spans="1:25" x14ac:dyDescent="0.2">
      <c r="A3677">
        <v>50</v>
      </c>
      <c r="B3677">
        <v>0</v>
      </c>
      <c r="C3677">
        <v>0</v>
      </c>
      <c r="D3677">
        <v>1</v>
      </c>
      <c r="E3677">
        <v>207</v>
      </c>
      <c r="F3677">
        <f>Source!U3655</f>
        <v>30.359999999999996</v>
      </c>
      <c r="G3677" t="s">
        <v>106</v>
      </c>
      <c r="H3677" t="s">
        <v>107</v>
      </c>
      <c r="K3677">
        <v>207</v>
      </c>
      <c r="L3677">
        <v>21</v>
      </c>
      <c r="M3677">
        <v>3</v>
      </c>
      <c r="N3677" t="s">
        <v>3</v>
      </c>
      <c r="O3677">
        <v>-1</v>
      </c>
      <c r="W3677">
        <v>30.36</v>
      </c>
      <c r="X3677">
        <v>1</v>
      </c>
      <c r="Y3677">
        <v>30.36</v>
      </c>
    </row>
    <row r="3678" spans="1:25" x14ac:dyDescent="0.2">
      <c r="A3678">
        <v>50</v>
      </c>
      <c r="B3678">
        <v>0</v>
      </c>
      <c r="C3678">
        <v>0</v>
      </c>
      <c r="D3678">
        <v>1</v>
      </c>
      <c r="E3678">
        <v>208</v>
      </c>
      <c r="F3678">
        <f>Source!V3655</f>
        <v>0</v>
      </c>
      <c r="G3678" t="s">
        <v>108</v>
      </c>
      <c r="H3678" t="s">
        <v>109</v>
      </c>
      <c r="K3678">
        <v>208</v>
      </c>
      <c r="L3678">
        <v>22</v>
      </c>
      <c r="M3678">
        <v>3</v>
      </c>
      <c r="N3678" t="s">
        <v>3</v>
      </c>
      <c r="O3678">
        <v>-1</v>
      </c>
      <c r="W3678">
        <v>0</v>
      </c>
      <c r="X3678">
        <v>1</v>
      </c>
      <c r="Y3678">
        <v>0</v>
      </c>
    </row>
    <row r="3679" spans="1:25" x14ac:dyDescent="0.2">
      <c r="A3679">
        <v>50</v>
      </c>
      <c r="B3679">
        <v>0</v>
      </c>
      <c r="C3679">
        <v>0</v>
      </c>
      <c r="D3679">
        <v>1</v>
      </c>
      <c r="E3679">
        <v>209</v>
      </c>
      <c r="F3679">
        <f>ROUND(Source!W3655,O3679)</f>
        <v>0</v>
      </c>
      <c r="G3679" t="s">
        <v>110</v>
      </c>
      <c r="H3679" t="s">
        <v>111</v>
      </c>
      <c r="K3679">
        <v>209</v>
      </c>
      <c r="L3679">
        <v>23</v>
      </c>
      <c r="M3679">
        <v>3</v>
      </c>
      <c r="N3679" t="s">
        <v>3</v>
      </c>
      <c r="O3679">
        <v>2</v>
      </c>
      <c r="W3679">
        <v>0</v>
      </c>
      <c r="X3679">
        <v>1</v>
      </c>
      <c r="Y3679">
        <v>0</v>
      </c>
    </row>
    <row r="3680" spans="1:25" x14ac:dyDescent="0.2">
      <c r="A3680">
        <v>50</v>
      </c>
      <c r="B3680">
        <v>0</v>
      </c>
      <c r="C3680">
        <v>0</v>
      </c>
      <c r="D3680">
        <v>1</v>
      </c>
      <c r="E3680">
        <v>233</v>
      </c>
      <c r="F3680">
        <f>ROUND(Source!BD3655,O3680)</f>
        <v>0</v>
      </c>
      <c r="G3680" t="s">
        <v>112</v>
      </c>
      <c r="H3680" t="s">
        <v>113</v>
      </c>
      <c r="K3680">
        <v>233</v>
      </c>
      <c r="L3680">
        <v>24</v>
      </c>
      <c r="M3680">
        <v>3</v>
      </c>
      <c r="N3680" t="s">
        <v>3</v>
      </c>
      <c r="O3680">
        <v>2</v>
      </c>
      <c r="W3680">
        <v>0</v>
      </c>
      <c r="X3680">
        <v>1</v>
      </c>
      <c r="Y3680">
        <v>0</v>
      </c>
    </row>
    <row r="3681" spans="1:245" x14ac:dyDescent="0.2">
      <c r="A3681">
        <v>50</v>
      </c>
      <c r="B3681">
        <v>0</v>
      </c>
      <c r="C3681">
        <v>0</v>
      </c>
      <c r="D3681">
        <v>1</v>
      </c>
      <c r="E3681">
        <v>210</v>
      </c>
      <c r="F3681">
        <f>ROUND(Source!X3655,O3681)</f>
        <v>13200.09</v>
      </c>
      <c r="G3681" t="s">
        <v>114</v>
      </c>
      <c r="H3681" t="s">
        <v>115</v>
      </c>
      <c r="K3681">
        <v>210</v>
      </c>
      <c r="L3681">
        <v>25</v>
      </c>
      <c r="M3681">
        <v>3</v>
      </c>
      <c r="N3681" t="s">
        <v>3</v>
      </c>
      <c r="O3681">
        <v>2</v>
      </c>
      <c r="W3681">
        <v>13200.09</v>
      </c>
      <c r="X3681">
        <v>1</v>
      </c>
      <c r="Y3681">
        <v>13200.09</v>
      </c>
    </row>
    <row r="3682" spans="1:245" x14ac:dyDescent="0.2">
      <c r="A3682">
        <v>50</v>
      </c>
      <c r="B3682">
        <v>0</v>
      </c>
      <c r="C3682">
        <v>0</v>
      </c>
      <c r="D3682">
        <v>1</v>
      </c>
      <c r="E3682">
        <v>211</v>
      </c>
      <c r="F3682">
        <f>ROUND(Source!Y3655,O3682)</f>
        <v>1885.73</v>
      </c>
      <c r="G3682" t="s">
        <v>116</v>
      </c>
      <c r="H3682" t="s">
        <v>117</v>
      </c>
      <c r="K3682">
        <v>211</v>
      </c>
      <c r="L3682">
        <v>26</v>
      </c>
      <c r="M3682">
        <v>3</v>
      </c>
      <c r="N3682" t="s">
        <v>3</v>
      </c>
      <c r="O3682">
        <v>2</v>
      </c>
      <c r="W3682">
        <v>1885.73</v>
      </c>
      <c r="X3682">
        <v>1</v>
      </c>
      <c r="Y3682">
        <v>1885.73</v>
      </c>
    </row>
    <row r="3683" spans="1:245" x14ac:dyDescent="0.2">
      <c r="A3683">
        <v>50</v>
      </c>
      <c r="B3683">
        <v>0</v>
      </c>
      <c r="C3683">
        <v>0</v>
      </c>
      <c r="D3683">
        <v>1</v>
      </c>
      <c r="E3683">
        <v>224</v>
      </c>
      <c r="F3683">
        <f>ROUND(Source!AR3655,O3683)</f>
        <v>34821.99</v>
      </c>
      <c r="G3683" t="s">
        <v>118</v>
      </c>
      <c r="H3683" t="s">
        <v>119</v>
      </c>
      <c r="K3683">
        <v>224</v>
      </c>
      <c r="L3683">
        <v>27</v>
      </c>
      <c r="M3683">
        <v>3</v>
      </c>
      <c r="N3683" t="s">
        <v>3</v>
      </c>
      <c r="O3683">
        <v>2</v>
      </c>
      <c r="W3683">
        <v>34821.99</v>
      </c>
      <c r="X3683">
        <v>1</v>
      </c>
      <c r="Y3683">
        <v>34821.99</v>
      </c>
    </row>
    <row r="3685" spans="1:245" x14ac:dyDescent="0.2">
      <c r="A3685">
        <v>4</v>
      </c>
      <c r="B3685">
        <v>1</v>
      </c>
      <c r="D3685">
        <f>ROW(A3693)</f>
        <v>3693</v>
      </c>
      <c r="F3685" t="s">
        <v>13</v>
      </c>
      <c r="G3685" t="s">
        <v>796</v>
      </c>
      <c r="H3685" t="s">
        <v>3</v>
      </c>
      <c r="I3685">
        <v>0</v>
      </c>
      <c r="K3685">
        <v>0</v>
      </c>
      <c r="M3685" t="s">
        <v>3</v>
      </c>
      <c r="S3685">
        <v>0</v>
      </c>
      <c r="U3685" t="s">
        <v>3</v>
      </c>
      <c r="V3685">
        <v>0</v>
      </c>
      <c r="AB3685" t="s">
        <v>3</v>
      </c>
      <c r="AC3685" t="s">
        <v>3</v>
      </c>
      <c r="AD3685" t="s">
        <v>3</v>
      </c>
      <c r="AE3685" t="s">
        <v>3</v>
      </c>
      <c r="AF3685" t="s">
        <v>3</v>
      </c>
      <c r="AG3685" t="s">
        <v>3</v>
      </c>
      <c r="AP3685" t="s">
        <v>3</v>
      </c>
      <c r="AQ3685" t="s">
        <v>3</v>
      </c>
      <c r="AR3685" t="s">
        <v>3</v>
      </c>
      <c r="AZ3685" t="s">
        <v>3</v>
      </c>
      <c r="BB3685" t="s">
        <v>3</v>
      </c>
      <c r="BC3685" t="s">
        <v>3</v>
      </c>
      <c r="BD3685" t="s">
        <v>3</v>
      </c>
      <c r="BE3685" t="s">
        <v>3</v>
      </c>
      <c r="BF3685" t="s">
        <v>3</v>
      </c>
      <c r="BG3685" t="s">
        <v>3</v>
      </c>
      <c r="BH3685" t="s">
        <v>3</v>
      </c>
      <c r="BI3685" t="s">
        <v>3</v>
      </c>
      <c r="BJ3685" t="s">
        <v>3</v>
      </c>
      <c r="BK3685" t="s">
        <v>3</v>
      </c>
      <c r="BL3685" t="s">
        <v>3</v>
      </c>
      <c r="BM3685" t="s">
        <v>3</v>
      </c>
      <c r="BN3685" t="s">
        <v>3</v>
      </c>
      <c r="BO3685" t="s">
        <v>3</v>
      </c>
      <c r="BP3685" t="s">
        <v>3</v>
      </c>
      <c r="BX3685">
        <v>0</v>
      </c>
      <c r="CJ3685">
        <v>0</v>
      </c>
    </row>
    <row r="3687" spans="1:245" x14ac:dyDescent="0.2">
      <c r="A3687">
        <v>52</v>
      </c>
      <c r="B3687">
        <f t="shared" ref="B3687:G3687" si="2668">B3693</f>
        <v>1</v>
      </c>
      <c r="C3687">
        <f t="shared" si="2668"/>
        <v>4</v>
      </c>
      <c r="D3687">
        <f t="shared" si="2668"/>
        <v>3685</v>
      </c>
      <c r="E3687">
        <f t="shared" si="2668"/>
        <v>0</v>
      </c>
      <c r="F3687" t="str">
        <f t="shared" si="2668"/>
        <v>Новый раздел</v>
      </c>
      <c r="G3687" t="str">
        <f t="shared" si="2668"/>
        <v>Электрощит ЩО (чердак)</v>
      </c>
      <c r="O3687">
        <f t="shared" ref="O3687:AT3687" si="2669">O3693</f>
        <v>23319.35</v>
      </c>
      <c r="P3687">
        <f t="shared" si="2669"/>
        <v>0</v>
      </c>
      <c r="Q3687">
        <f t="shared" si="2669"/>
        <v>1033.5</v>
      </c>
      <c r="R3687">
        <f t="shared" si="2669"/>
        <v>4.84</v>
      </c>
      <c r="S3687">
        <f t="shared" si="2669"/>
        <v>22285.85</v>
      </c>
      <c r="T3687">
        <f t="shared" si="2669"/>
        <v>0</v>
      </c>
      <c r="U3687">
        <f t="shared" si="2669"/>
        <v>35.879999999999995</v>
      </c>
      <c r="V3687">
        <f t="shared" si="2669"/>
        <v>0</v>
      </c>
      <c r="W3687">
        <f t="shared" si="2669"/>
        <v>0</v>
      </c>
      <c r="X3687">
        <f t="shared" si="2669"/>
        <v>15600.1</v>
      </c>
      <c r="Y3687">
        <f t="shared" si="2669"/>
        <v>2228.58</v>
      </c>
      <c r="Z3687">
        <f t="shared" si="2669"/>
        <v>0</v>
      </c>
      <c r="AA3687">
        <f t="shared" si="2669"/>
        <v>0</v>
      </c>
      <c r="AB3687">
        <f t="shared" si="2669"/>
        <v>23319.35</v>
      </c>
      <c r="AC3687">
        <f t="shared" si="2669"/>
        <v>0</v>
      </c>
      <c r="AD3687">
        <f t="shared" si="2669"/>
        <v>1033.5</v>
      </c>
      <c r="AE3687">
        <f t="shared" si="2669"/>
        <v>4.84</v>
      </c>
      <c r="AF3687">
        <f t="shared" si="2669"/>
        <v>22285.85</v>
      </c>
      <c r="AG3687">
        <f t="shared" si="2669"/>
        <v>0</v>
      </c>
      <c r="AH3687">
        <f t="shared" si="2669"/>
        <v>35.879999999999995</v>
      </c>
      <c r="AI3687">
        <f t="shared" si="2669"/>
        <v>0</v>
      </c>
      <c r="AJ3687">
        <f t="shared" si="2669"/>
        <v>0</v>
      </c>
      <c r="AK3687">
        <f t="shared" si="2669"/>
        <v>15600.1</v>
      </c>
      <c r="AL3687">
        <f t="shared" si="2669"/>
        <v>2228.58</v>
      </c>
      <c r="AM3687">
        <f t="shared" si="2669"/>
        <v>0</v>
      </c>
      <c r="AN3687">
        <f t="shared" si="2669"/>
        <v>0</v>
      </c>
      <c r="AO3687">
        <f t="shared" si="2669"/>
        <v>0</v>
      </c>
      <c r="AP3687">
        <f t="shared" si="2669"/>
        <v>0</v>
      </c>
      <c r="AQ3687">
        <f t="shared" si="2669"/>
        <v>0</v>
      </c>
      <c r="AR3687">
        <f t="shared" si="2669"/>
        <v>41153.25</v>
      </c>
      <c r="AS3687">
        <f t="shared" si="2669"/>
        <v>0</v>
      </c>
      <c r="AT3687">
        <f t="shared" si="2669"/>
        <v>0</v>
      </c>
      <c r="AU3687">
        <f t="shared" ref="AU3687:BZ3687" si="2670">AU3693</f>
        <v>41153.25</v>
      </c>
      <c r="AV3687">
        <f t="shared" si="2670"/>
        <v>0</v>
      </c>
      <c r="AW3687">
        <f t="shared" si="2670"/>
        <v>0</v>
      </c>
      <c r="AX3687">
        <f t="shared" si="2670"/>
        <v>0</v>
      </c>
      <c r="AY3687">
        <f t="shared" si="2670"/>
        <v>0</v>
      </c>
      <c r="AZ3687">
        <f t="shared" si="2670"/>
        <v>0</v>
      </c>
      <c r="BA3687">
        <f t="shared" si="2670"/>
        <v>0</v>
      </c>
      <c r="BB3687">
        <f t="shared" si="2670"/>
        <v>0</v>
      </c>
      <c r="BC3687">
        <f t="shared" si="2670"/>
        <v>0</v>
      </c>
      <c r="BD3687">
        <f t="shared" si="2670"/>
        <v>0</v>
      </c>
      <c r="BE3687">
        <f t="shared" si="2670"/>
        <v>0</v>
      </c>
      <c r="BF3687">
        <f t="shared" si="2670"/>
        <v>0</v>
      </c>
      <c r="BG3687">
        <f t="shared" si="2670"/>
        <v>0</v>
      </c>
      <c r="BH3687">
        <f t="shared" si="2670"/>
        <v>0</v>
      </c>
      <c r="BI3687">
        <f t="shared" si="2670"/>
        <v>0</v>
      </c>
      <c r="BJ3687">
        <f t="shared" si="2670"/>
        <v>0</v>
      </c>
      <c r="BK3687">
        <f t="shared" si="2670"/>
        <v>0</v>
      </c>
      <c r="BL3687">
        <f t="shared" si="2670"/>
        <v>0</v>
      </c>
      <c r="BM3687">
        <f t="shared" si="2670"/>
        <v>0</v>
      </c>
      <c r="BN3687">
        <f t="shared" si="2670"/>
        <v>0</v>
      </c>
      <c r="BO3687">
        <f t="shared" si="2670"/>
        <v>0</v>
      </c>
      <c r="BP3687">
        <f t="shared" si="2670"/>
        <v>0</v>
      </c>
      <c r="BQ3687">
        <f t="shared" si="2670"/>
        <v>0</v>
      </c>
      <c r="BR3687">
        <f t="shared" si="2670"/>
        <v>0</v>
      </c>
      <c r="BS3687">
        <f t="shared" si="2670"/>
        <v>0</v>
      </c>
      <c r="BT3687">
        <f t="shared" si="2670"/>
        <v>0</v>
      </c>
      <c r="BU3687">
        <f t="shared" si="2670"/>
        <v>0</v>
      </c>
      <c r="BV3687">
        <f t="shared" si="2670"/>
        <v>0</v>
      </c>
      <c r="BW3687">
        <f t="shared" si="2670"/>
        <v>0</v>
      </c>
      <c r="BX3687">
        <f t="shared" si="2670"/>
        <v>0</v>
      </c>
      <c r="BY3687">
        <f t="shared" si="2670"/>
        <v>0</v>
      </c>
      <c r="BZ3687">
        <f t="shared" si="2670"/>
        <v>0</v>
      </c>
      <c r="CA3687">
        <f t="shared" ref="CA3687:DF3687" si="2671">CA3693</f>
        <v>41153.25</v>
      </c>
      <c r="CB3687">
        <f t="shared" si="2671"/>
        <v>0</v>
      </c>
      <c r="CC3687">
        <f t="shared" si="2671"/>
        <v>0</v>
      </c>
      <c r="CD3687">
        <f t="shared" si="2671"/>
        <v>41153.25</v>
      </c>
      <c r="CE3687">
        <f t="shared" si="2671"/>
        <v>0</v>
      </c>
      <c r="CF3687">
        <f t="shared" si="2671"/>
        <v>0</v>
      </c>
      <c r="CG3687">
        <f t="shared" si="2671"/>
        <v>0</v>
      </c>
      <c r="CH3687">
        <f t="shared" si="2671"/>
        <v>0</v>
      </c>
      <c r="CI3687">
        <f t="shared" si="2671"/>
        <v>0</v>
      </c>
      <c r="CJ3687">
        <f t="shared" si="2671"/>
        <v>0</v>
      </c>
      <c r="CK3687">
        <f t="shared" si="2671"/>
        <v>0</v>
      </c>
      <c r="CL3687">
        <f t="shared" si="2671"/>
        <v>0</v>
      </c>
      <c r="CM3687">
        <f t="shared" si="2671"/>
        <v>0</v>
      </c>
      <c r="CN3687">
        <f t="shared" si="2671"/>
        <v>0</v>
      </c>
      <c r="CO3687">
        <f t="shared" si="2671"/>
        <v>0</v>
      </c>
      <c r="CP3687">
        <f t="shared" si="2671"/>
        <v>0</v>
      </c>
      <c r="CQ3687">
        <f t="shared" si="2671"/>
        <v>0</v>
      </c>
      <c r="CR3687">
        <f t="shared" si="2671"/>
        <v>0</v>
      </c>
      <c r="CS3687">
        <f t="shared" si="2671"/>
        <v>0</v>
      </c>
      <c r="CT3687">
        <f t="shared" si="2671"/>
        <v>0</v>
      </c>
      <c r="CU3687">
        <f t="shared" si="2671"/>
        <v>0</v>
      </c>
      <c r="CV3687">
        <f t="shared" si="2671"/>
        <v>0</v>
      </c>
      <c r="CW3687">
        <f t="shared" si="2671"/>
        <v>0</v>
      </c>
      <c r="CX3687">
        <f t="shared" si="2671"/>
        <v>0</v>
      </c>
      <c r="CY3687">
        <f t="shared" si="2671"/>
        <v>0</v>
      </c>
      <c r="CZ3687">
        <f t="shared" si="2671"/>
        <v>0</v>
      </c>
      <c r="DA3687">
        <f t="shared" si="2671"/>
        <v>0</v>
      </c>
      <c r="DB3687">
        <f t="shared" si="2671"/>
        <v>0</v>
      </c>
      <c r="DC3687">
        <f t="shared" si="2671"/>
        <v>0</v>
      </c>
      <c r="DD3687">
        <f t="shared" si="2671"/>
        <v>0</v>
      </c>
      <c r="DE3687">
        <f t="shared" si="2671"/>
        <v>0</v>
      </c>
      <c r="DF3687">
        <f t="shared" si="2671"/>
        <v>0</v>
      </c>
      <c r="DG3687">
        <f t="shared" ref="DG3687:EL3687" si="2672">DG3693</f>
        <v>0</v>
      </c>
      <c r="DH3687">
        <f t="shared" si="2672"/>
        <v>0</v>
      </c>
      <c r="DI3687">
        <f t="shared" si="2672"/>
        <v>0</v>
      </c>
      <c r="DJ3687">
        <f t="shared" si="2672"/>
        <v>0</v>
      </c>
      <c r="DK3687">
        <f t="shared" si="2672"/>
        <v>0</v>
      </c>
      <c r="DL3687">
        <f t="shared" si="2672"/>
        <v>0</v>
      </c>
      <c r="DM3687">
        <f t="shared" si="2672"/>
        <v>0</v>
      </c>
      <c r="DN3687">
        <f t="shared" si="2672"/>
        <v>0</v>
      </c>
      <c r="DO3687">
        <f t="shared" si="2672"/>
        <v>0</v>
      </c>
      <c r="DP3687">
        <f t="shared" si="2672"/>
        <v>0</v>
      </c>
      <c r="DQ3687">
        <f t="shared" si="2672"/>
        <v>0</v>
      </c>
      <c r="DR3687">
        <f t="shared" si="2672"/>
        <v>0</v>
      </c>
      <c r="DS3687">
        <f t="shared" si="2672"/>
        <v>0</v>
      </c>
      <c r="DT3687">
        <f t="shared" si="2672"/>
        <v>0</v>
      </c>
      <c r="DU3687">
        <f t="shared" si="2672"/>
        <v>0</v>
      </c>
      <c r="DV3687">
        <f t="shared" si="2672"/>
        <v>0</v>
      </c>
      <c r="DW3687">
        <f t="shared" si="2672"/>
        <v>0</v>
      </c>
      <c r="DX3687">
        <f t="shared" si="2672"/>
        <v>0</v>
      </c>
      <c r="DY3687">
        <f t="shared" si="2672"/>
        <v>0</v>
      </c>
      <c r="DZ3687">
        <f t="shared" si="2672"/>
        <v>0</v>
      </c>
      <c r="EA3687">
        <f t="shared" si="2672"/>
        <v>0</v>
      </c>
      <c r="EB3687">
        <f t="shared" si="2672"/>
        <v>0</v>
      </c>
      <c r="EC3687">
        <f t="shared" si="2672"/>
        <v>0</v>
      </c>
      <c r="ED3687">
        <f t="shared" si="2672"/>
        <v>0</v>
      </c>
      <c r="EE3687">
        <f t="shared" si="2672"/>
        <v>0</v>
      </c>
      <c r="EF3687">
        <f t="shared" si="2672"/>
        <v>0</v>
      </c>
      <c r="EG3687">
        <f t="shared" si="2672"/>
        <v>0</v>
      </c>
      <c r="EH3687">
        <f t="shared" si="2672"/>
        <v>0</v>
      </c>
      <c r="EI3687">
        <f t="shared" si="2672"/>
        <v>0</v>
      </c>
      <c r="EJ3687">
        <f t="shared" si="2672"/>
        <v>0</v>
      </c>
      <c r="EK3687">
        <f t="shared" si="2672"/>
        <v>0</v>
      </c>
      <c r="EL3687">
        <f t="shared" si="2672"/>
        <v>0</v>
      </c>
      <c r="EM3687">
        <f t="shared" ref="EM3687:FR3687" si="2673">EM3693</f>
        <v>0</v>
      </c>
      <c r="EN3687">
        <f t="shared" si="2673"/>
        <v>0</v>
      </c>
      <c r="EO3687">
        <f t="shared" si="2673"/>
        <v>0</v>
      </c>
      <c r="EP3687">
        <f t="shared" si="2673"/>
        <v>0</v>
      </c>
      <c r="EQ3687">
        <f t="shared" si="2673"/>
        <v>0</v>
      </c>
      <c r="ER3687">
        <f t="shared" si="2673"/>
        <v>0</v>
      </c>
      <c r="ES3687">
        <f t="shared" si="2673"/>
        <v>0</v>
      </c>
      <c r="ET3687">
        <f t="shared" si="2673"/>
        <v>0</v>
      </c>
      <c r="EU3687">
        <f t="shared" si="2673"/>
        <v>0</v>
      </c>
      <c r="EV3687">
        <f t="shared" si="2673"/>
        <v>0</v>
      </c>
      <c r="EW3687">
        <f t="shared" si="2673"/>
        <v>0</v>
      </c>
      <c r="EX3687">
        <f t="shared" si="2673"/>
        <v>0</v>
      </c>
      <c r="EY3687">
        <f t="shared" si="2673"/>
        <v>0</v>
      </c>
      <c r="EZ3687">
        <f t="shared" si="2673"/>
        <v>0</v>
      </c>
      <c r="FA3687">
        <f t="shared" si="2673"/>
        <v>0</v>
      </c>
      <c r="FB3687">
        <f t="shared" si="2673"/>
        <v>0</v>
      </c>
      <c r="FC3687">
        <f t="shared" si="2673"/>
        <v>0</v>
      </c>
      <c r="FD3687">
        <f t="shared" si="2673"/>
        <v>0</v>
      </c>
      <c r="FE3687">
        <f t="shared" si="2673"/>
        <v>0</v>
      </c>
      <c r="FF3687">
        <f t="shared" si="2673"/>
        <v>0</v>
      </c>
      <c r="FG3687">
        <f t="shared" si="2673"/>
        <v>0</v>
      </c>
      <c r="FH3687">
        <f t="shared" si="2673"/>
        <v>0</v>
      </c>
      <c r="FI3687">
        <f t="shared" si="2673"/>
        <v>0</v>
      </c>
      <c r="FJ3687">
        <f t="shared" si="2673"/>
        <v>0</v>
      </c>
      <c r="FK3687">
        <f t="shared" si="2673"/>
        <v>0</v>
      </c>
      <c r="FL3687">
        <f t="shared" si="2673"/>
        <v>0</v>
      </c>
      <c r="FM3687">
        <f t="shared" si="2673"/>
        <v>0</v>
      </c>
      <c r="FN3687">
        <f t="shared" si="2673"/>
        <v>0</v>
      </c>
      <c r="FO3687">
        <f t="shared" si="2673"/>
        <v>0</v>
      </c>
      <c r="FP3687">
        <f t="shared" si="2673"/>
        <v>0</v>
      </c>
      <c r="FQ3687">
        <f t="shared" si="2673"/>
        <v>0</v>
      </c>
      <c r="FR3687">
        <f t="shared" si="2673"/>
        <v>0</v>
      </c>
      <c r="FS3687">
        <f t="shared" ref="FS3687:GX3687" si="2674">FS3693</f>
        <v>0</v>
      </c>
      <c r="FT3687">
        <f t="shared" si="2674"/>
        <v>0</v>
      </c>
      <c r="FU3687">
        <f t="shared" si="2674"/>
        <v>0</v>
      </c>
      <c r="FV3687">
        <f t="shared" si="2674"/>
        <v>0</v>
      </c>
      <c r="FW3687">
        <f t="shared" si="2674"/>
        <v>0</v>
      </c>
      <c r="FX3687">
        <f t="shared" si="2674"/>
        <v>0</v>
      </c>
      <c r="FY3687">
        <f t="shared" si="2674"/>
        <v>0</v>
      </c>
      <c r="FZ3687">
        <f t="shared" si="2674"/>
        <v>0</v>
      </c>
      <c r="GA3687">
        <f t="shared" si="2674"/>
        <v>0</v>
      </c>
      <c r="GB3687">
        <f t="shared" si="2674"/>
        <v>0</v>
      </c>
      <c r="GC3687">
        <f t="shared" si="2674"/>
        <v>0</v>
      </c>
      <c r="GD3687">
        <f t="shared" si="2674"/>
        <v>0</v>
      </c>
      <c r="GE3687">
        <f t="shared" si="2674"/>
        <v>0</v>
      </c>
      <c r="GF3687">
        <f t="shared" si="2674"/>
        <v>0</v>
      </c>
      <c r="GG3687">
        <f t="shared" si="2674"/>
        <v>0</v>
      </c>
      <c r="GH3687">
        <f t="shared" si="2674"/>
        <v>0</v>
      </c>
      <c r="GI3687">
        <f t="shared" si="2674"/>
        <v>0</v>
      </c>
      <c r="GJ3687">
        <f t="shared" si="2674"/>
        <v>0</v>
      </c>
      <c r="GK3687">
        <f t="shared" si="2674"/>
        <v>0</v>
      </c>
      <c r="GL3687">
        <f t="shared" si="2674"/>
        <v>0</v>
      </c>
      <c r="GM3687">
        <f t="shared" si="2674"/>
        <v>0</v>
      </c>
      <c r="GN3687">
        <f t="shared" si="2674"/>
        <v>0</v>
      </c>
      <c r="GO3687">
        <f t="shared" si="2674"/>
        <v>0</v>
      </c>
      <c r="GP3687">
        <f t="shared" si="2674"/>
        <v>0</v>
      </c>
      <c r="GQ3687">
        <f t="shared" si="2674"/>
        <v>0</v>
      </c>
      <c r="GR3687">
        <f t="shared" si="2674"/>
        <v>0</v>
      </c>
      <c r="GS3687">
        <f t="shared" si="2674"/>
        <v>0</v>
      </c>
      <c r="GT3687">
        <f t="shared" si="2674"/>
        <v>0</v>
      </c>
      <c r="GU3687">
        <f t="shared" si="2674"/>
        <v>0</v>
      </c>
      <c r="GV3687">
        <f t="shared" si="2674"/>
        <v>0</v>
      </c>
      <c r="GW3687">
        <f t="shared" si="2674"/>
        <v>0</v>
      </c>
      <c r="GX3687">
        <f t="shared" si="2674"/>
        <v>0</v>
      </c>
    </row>
    <row r="3689" spans="1:245" x14ac:dyDescent="0.2">
      <c r="A3689">
        <v>17</v>
      </c>
      <c r="B3689">
        <v>1</v>
      </c>
      <c r="C3689">
        <f>ROW(SmtRes!A1220)</f>
        <v>1220</v>
      </c>
      <c r="D3689">
        <f>ROW(EtalonRes!A1220)</f>
        <v>1220</v>
      </c>
      <c r="E3689" t="s">
        <v>797</v>
      </c>
      <c r="F3689" t="s">
        <v>122</v>
      </c>
      <c r="G3689" t="s">
        <v>123</v>
      </c>
      <c r="H3689" t="s">
        <v>52</v>
      </c>
      <c r="I3689">
        <v>13</v>
      </c>
      <c r="J3689">
        <v>0</v>
      </c>
      <c r="K3689">
        <v>13</v>
      </c>
      <c r="O3689">
        <f>ROUND(CP3689,2)</f>
        <v>3886.56</v>
      </c>
      <c r="P3689">
        <f>ROUND(CQ3689*I3689,2)</f>
        <v>0</v>
      </c>
      <c r="Q3689">
        <f>ROUND(CR3689*I3689,2)</f>
        <v>172.25</v>
      </c>
      <c r="R3689">
        <f>ROUND(CS3689*I3689,2)</f>
        <v>0.81</v>
      </c>
      <c r="S3689">
        <f>ROUND(CT3689*I3689,2)</f>
        <v>3714.31</v>
      </c>
      <c r="T3689">
        <f>ROUND(CU3689*I3689,2)</f>
        <v>0</v>
      </c>
      <c r="U3689">
        <f>CV3689*I3689</f>
        <v>5.9799999999999995</v>
      </c>
      <c r="V3689">
        <f>CW3689*I3689</f>
        <v>0</v>
      </c>
      <c r="W3689">
        <f>ROUND(CX3689*I3689,2)</f>
        <v>0</v>
      </c>
      <c r="X3689">
        <f t="shared" ref="X3689:Y3691" si="2675">ROUND(CY3689,2)</f>
        <v>2600.02</v>
      </c>
      <c r="Y3689">
        <f t="shared" si="2675"/>
        <v>371.43</v>
      </c>
      <c r="AA3689">
        <v>35364244</v>
      </c>
      <c r="AB3689">
        <f>ROUND((AC3689+AD3689+AF3689),6)</f>
        <v>298.96600000000001</v>
      </c>
      <c r="AC3689">
        <f>ROUND(((ES3689*0)),6)</f>
        <v>0</v>
      </c>
      <c r="AD3689">
        <f>ROUND(((((ET3689*0.2))-((EU3689*0.2)))+AE3689),6)</f>
        <v>13.25</v>
      </c>
      <c r="AE3689">
        <f>ROUND(((EU3689*0.2)),6)</f>
        <v>6.2E-2</v>
      </c>
      <c r="AF3689">
        <f>ROUND(((EV3689*0.2)),6)</f>
        <v>285.71600000000001</v>
      </c>
      <c r="AG3689">
        <f>ROUND((AP3689),6)</f>
        <v>0</v>
      </c>
      <c r="AH3689">
        <f>((EW3689*0.2))</f>
        <v>0.45999999999999996</v>
      </c>
      <c r="AI3689">
        <f>((EX3689*0.2))</f>
        <v>0</v>
      </c>
      <c r="AJ3689">
        <f>(AS3689)</f>
        <v>0</v>
      </c>
      <c r="AK3689">
        <v>3700.99</v>
      </c>
      <c r="AL3689">
        <v>2206.16</v>
      </c>
      <c r="AM3689">
        <v>66.25</v>
      </c>
      <c r="AN3689">
        <v>0.31</v>
      </c>
      <c r="AO3689">
        <v>1428.58</v>
      </c>
      <c r="AP3689">
        <v>0</v>
      </c>
      <c r="AQ3689">
        <v>2.2999999999999998</v>
      </c>
      <c r="AR3689">
        <v>0</v>
      </c>
      <c r="AS3689">
        <v>0</v>
      </c>
      <c r="AT3689">
        <v>70</v>
      </c>
      <c r="AU3689">
        <v>10</v>
      </c>
      <c r="AV3689">
        <v>1</v>
      </c>
      <c r="AW3689">
        <v>1</v>
      </c>
      <c r="AZ3689">
        <v>1</v>
      </c>
      <c r="BA3689">
        <v>1</v>
      </c>
      <c r="BB3689">
        <v>1</v>
      </c>
      <c r="BC3689">
        <v>1</v>
      </c>
      <c r="BD3689" t="s">
        <v>3</v>
      </c>
      <c r="BE3689" t="s">
        <v>3</v>
      </c>
      <c r="BF3689" t="s">
        <v>3</v>
      </c>
      <c r="BG3689" t="s">
        <v>3</v>
      </c>
      <c r="BH3689">
        <v>0</v>
      </c>
      <c r="BI3689">
        <v>4</v>
      </c>
      <c r="BJ3689" t="s">
        <v>124</v>
      </c>
      <c r="BM3689">
        <v>0</v>
      </c>
      <c r="BN3689">
        <v>0</v>
      </c>
      <c r="BO3689" t="s">
        <v>3</v>
      </c>
      <c r="BP3689">
        <v>0</v>
      </c>
      <c r="BQ3689">
        <v>1</v>
      </c>
      <c r="BR3689">
        <v>0</v>
      </c>
      <c r="BS3689">
        <v>1</v>
      </c>
      <c r="BT3689">
        <v>1</v>
      </c>
      <c r="BU3689">
        <v>1</v>
      </c>
      <c r="BV3689">
        <v>1</v>
      </c>
      <c r="BW3689">
        <v>1</v>
      </c>
      <c r="BX3689">
        <v>1</v>
      </c>
      <c r="BY3689" t="s">
        <v>3</v>
      </c>
      <c r="BZ3689">
        <v>70</v>
      </c>
      <c r="CA3689">
        <v>10</v>
      </c>
      <c r="CB3689" t="s">
        <v>3</v>
      </c>
      <c r="CE3689">
        <v>0</v>
      </c>
      <c r="CF3689">
        <v>0</v>
      </c>
      <c r="CG3689">
        <v>0</v>
      </c>
      <c r="CM3689">
        <v>0</v>
      </c>
      <c r="CN3689" t="s">
        <v>1130</v>
      </c>
      <c r="CO3689">
        <v>0</v>
      </c>
      <c r="CP3689">
        <f>(P3689+Q3689+S3689)</f>
        <v>3886.56</v>
      </c>
      <c r="CQ3689">
        <f>(AC3689*BC3689*AW3689)</f>
        <v>0</v>
      </c>
      <c r="CR3689">
        <f>(((((ET3689*0.2))*BB3689-((EU3689*0.2))*BS3689)+AE3689*BS3689)*AV3689)</f>
        <v>13.25</v>
      </c>
      <c r="CS3689">
        <f>(AE3689*BS3689*AV3689)</f>
        <v>6.2E-2</v>
      </c>
      <c r="CT3689">
        <f>(AF3689*BA3689*AV3689)</f>
        <v>285.71600000000001</v>
      </c>
      <c r="CU3689">
        <f>AG3689</f>
        <v>0</v>
      </c>
      <c r="CV3689">
        <f>(AH3689*AV3689)</f>
        <v>0.45999999999999996</v>
      </c>
      <c r="CW3689">
        <f t="shared" ref="CW3689:CX3691" si="2676">AI3689</f>
        <v>0</v>
      </c>
      <c r="CX3689">
        <f t="shared" si="2676"/>
        <v>0</v>
      </c>
      <c r="CY3689">
        <f>((S3689*BZ3689)/100)</f>
        <v>2600.0169999999998</v>
      </c>
      <c r="CZ3689">
        <f>((S3689*CA3689)/100)</f>
        <v>371.43099999999998</v>
      </c>
      <c r="DB3689">
        <v>30</v>
      </c>
      <c r="DC3689" t="s">
        <v>3</v>
      </c>
      <c r="DD3689" t="s">
        <v>54</v>
      </c>
      <c r="DE3689" t="s">
        <v>55</v>
      </c>
      <c r="DF3689" t="s">
        <v>55</v>
      </c>
      <c r="DG3689" t="s">
        <v>55</v>
      </c>
      <c r="DH3689" t="s">
        <v>3</v>
      </c>
      <c r="DI3689" t="s">
        <v>55</v>
      </c>
      <c r="DJ3689" t="s">
        <v>55</v>
      </c>
      <c r="DK3689" t="s">
        <v>3</v>
      </c>
      <c r="DL3689" t="s">
        <v>3</v>
      </c>
      <c r="DM3689" t="s">
        <v>3</v>
      </c>
      <c r="DN3689">
        <v>0</v>
      </c>
      <c r="DO3689">
        <v>0</v>
      </c>
      <c r="DP3689">
        <v>1</v>
      </c>
      <c r="DQ3689">
        <v>1</v>
      </c>
      <c r="DU3689">
        <v>1010</v>
      </c>
      <c r="DV3689" t="s">
        <v>52</v>
      </c>
      <c r="DW3689" t="s">
        <v>52</v>
      </c>
      <c r="DX3689">
        <v>1</v>
      </c>
      <c r="DZ3689" t="s">
        <v>3</v>
      </c>
      <c r="EA3689" t="s">
        <v>3</v>
      </c>
      <c r="EB3689" t="s">
        <v>3</v>
      </c>
      <c r="EC3689" t="s">
        <v>3</v>
      </c>
      <c r="EE3689">
        <v>35096056</v>
      </c>
      <c r="EF3689">
        <v>1</v>
      </c>
      <c r="EG3689" t="s">
        <v>20</v>
      </c>
      <c r="EH3689">
        <v>0</v>
      </c>
      <c r="EI3689" t="s">
        <v>3</v>
      </c>
      <c r="EJ3689">
        <v>4</v>
      </c>
      <c r="EK3689">
        <v>0</v>
      </c>
      <c r="EL3689" t="s">
        <v>21</v>
      </c>
      <c r="EM3689" t="s">
        <v>22</v>
      </c>
      <c r="EO3689" t="s">
        <v>56</v>
      </c>
      <c r="EQ3689">
        <v>0</v>
      </c>
      <c r="ER3689">
        <v>3700.99</v>
      </c>
      <c r="ES3689">
        <v>2206.16</v>
      </c>
      <c r="ET3689">
        <v>66.25</v>
      </c>
      <c r="EU3689">
        <v>0.31</v>
      </c>
      <c r="EV3689">
        <v>1428.58</v>
      </c>
      <c r="EW3689">
        <v>2.2999999999999998</v>
      </c>
      <c r="EX3689">
        <v>0</v>
      </c>
      <c r="EY3689">
        <v>0</v>
      </c>
      <c r="FQ3689">
        <v>0</v>
      </c>
      <c r="FR3689">
        <v>0</v>
      </c>
      <c r="FS3689">
        <v>0</v>
      </c>
      <c r="FX3689">
        <v>70</v>
      </c>
      <c r="FY3689">
        <v>10</v>
      </c>
      <c r="GA3689" t="s">
        <v>3</v>
      </c>
      <c r="GD3689">
        <v>0</v>
      </c>
      <c r="GF3689">
        <v>845110403</v>
      </c>
      <c r="GG3689">
        <v>2</v>
      </c>
      <c r="GH3689">
        <v>1</v>
      </c>
      <c r="GI3689">
        <v>-2</v>
      </c>
      <c r="GJ3689">
        <v>0</v>
      </c>
      <c r="GK3689">
        <f>ROUND(R3689*(R12)/100,2)</f>
        <v>0.87</v>
      </c>
      <c r="GL3689">
        <f>ROUND(IF(AND(BH3689=3,BI3689=3,FS3689&lt;&gt;0),P3689,0),2)</f>
        <v>0</v>
      </c>
      <c r="GM3689">
        <f>ROUND(O3689+X3689+Y3689+GK3689,2)+GX3689</f>
        <v>6858.88</v>
      </c>
      <c r="GN3689">
        <f>IF(OR(BI3689=0,BI3689=1),GM3689-GX3689,0)</f>
        <v>0</v>
      </c>
      <c r="GO3689">
        <f>IF(BI3689=2,GM3689-GX3689,0)</f>
        <v>0</v>
      </c>
      <c r="GP3689">
        <f>IF(BI3689=4,GM3689-GX3689,0)</f>
        <v>6858.88</v>
      </c>
      <c r="GR3689">
        <v>0</v>
      </c>
      <c r="GS3689">
        <v>3</v>
      </c>
      <c r="GT3689">
        <v>0</v>
      </c>
      <c r="GU3689" t="s">
        <v>3</v>
      </c>
      <c r="GV3689">
        <f>ROUND((GT3689),6)</f>
        <v>0</v>
      </c>
      <c r="GW3689">
        <v>1</v>
      </c>
      <c r="GX3689">
        <f>ROUND(HC3689*I3689,2)</f>
        <v>0</v>
      </c>
      <c r="HA3689">
        <v>0</v>
      </c>
      <c r="HB3689">
        <v>0</v>
      </c>
      <c r="HC3689">
        <f>GV3689*GW3689</f>
        <v>0</v>
      </c>
      <c r="HE3689" t="s">
        <v>3</v>
      </c>
      <c r="HF3689" t="s">
        <v>3</v>
      </c>
      <c r="HM3689" t="s">
        <v>3</v>
      </c>
      <c r="HN3689" t="s">
        <v>3</v>
      </c>
      <c r="HO3689" t="s">
        <v>3</v>
      </c>
      <c r="HP3689" t="s">
        <v>3</v>
      </c>
      <c r="HQ3689" t="s">
        <v>3</v>
      </c>
      <c r="HS3689">
        <v>0</v>
      </c>
      <c r="IK3689">
        <v>0</v>
      </c>
    </row>
    <row r="3690" spans="1:245" x14ac:dyDescent="0.2">
      <c r="A3690">
        <v>17</v>
      </c>
      <c r="B3690">
        <v>1</v>
      </c>
      <c r="C3690">
        <f>ROW(SmtRes!A1225)</f>
        <v>1225</v>
      </c>
      <c r="D3690">
        <f>ROW(EtalonRes!A1225)</f>
        <v>1225</v>
      </c>
      <c r="E3690" t="s">
        <v>798</v>
      </c>
      <c r="F3690" t="s">
        <v>122</v>
      </c>
      <c r="G3690" t="s">
        <v>126</v>
      </c>
      <c r="H3690" t="s">
        <v>52</v>
      </c>
      <c r="I3690">
        <v>13</v>
      </c>
      <c r="J3690">
        <v>0</v>
      </c>
      <c r="K3690">
        <v>13</v>
      </c>
      <c r="O3690">
        <f>ROUND(CP3690,2)</f>
        <v>48112.87</v>
      </c>
      <c r="P3690">
        <f>ROUND(CQ3690*I3690,2)</f>
        <v>28680.080000000002</v>
      </c>
      <c r="Q3690">
        <f>ROUND(CR3690*I3690,2)</f>
        <v>861.25</v>
      </c>
      <c r="R3690">
        <f>ROUND(CS3690*I3690,2)</f>
        <v>4.03</v>
      </c>
      <c r="S3690">
        <f>ROUND(CT3690*I3690,2)</f>
        <v>18571.54</v>
      </c>
      <c r="T3690">
        <f>ROUND(CU3690*I3690,2)</f>
        <v>0</v>
      </c>
      <c r="U3690">
        <f>CV3690*I3690</f>
        <v>29.9</v>
      </c>
      <c r="V3690">
        <f>CW3690*I3690</f>
        <v>0</v>
      </c>
      <c r="W3690">
        <f>ROUND(CX3690*I3690,2)</f>
        <v>0</v>
      </c>
      <c r="X3690">
        <f t="shared" si="2675"/>
        <v>13000.08</v>
      </c>
      <c r="Y3690">
        <f t="shared" si="2675"/>
        <v>1857.15</v>
      </c>
      <c r="AA3690">
        <v>35364244</v>
      </c>
      <c r="AB3690">
        <f>ROUND((AC3690+AD3690+AF3690),6)</f>
        <v>3700.99</v>
      </c>
      <c r="AC3690">
        <f>ROUND((ES3690),6)</f>
        <v>2206.16</v>
      </c>
      <c r="AD3690">
        <f>ROUND((((ET3690)-(EU3690))+AE3690),6)</f>
        <v>66.25</v>
      </c>
      <c r="AE3690">
        <f>ROUND((EU3690),6)</f>
        <v>0.31</v>
      </c>
      <c r="AF3690">
        <f>ROUND((EV3690),6)</f>
        <v>1428.58</v>
      </c>
      <c r="AG3690">
        <f>ROUND((AP3690),6)</f>
        <v>0</v>
      </c>
      <c r="AH3690">
        <f>(EW3690)</f>
        <v>2.2999999999999998</v>
      </c>
      <c r="AI3690">
        <f>(EX3690)</f>
        <v>0</v>
      </c>
      <c r="AJ3690">
        <f>(AS3690)</f>
        <v>0</v>
      </c>
      <c r="AK3690">
        <v>3700.99</v>
      </c>
      <c r="AL3690">
        <v>2206.16</v>
      </c>
      <c r="AM3690">
        <v>66.25</v>
      </c>
      <c r="AN3690">
        <v>0.31</v>
      </c>
      <c r="AO3690">
        <v>1428.58</v>
      </c>
      <c r="AP3690">
        <v>0</v>
      </c>
      <c r="AQ3690">
        <v>2.2999999999999998</v>
      </c>
      <c r="AR3690">
        <v>0</v>
      </c>
      <c r="AS3690">
        <v>0</v>
      </c>
      <c r="AT3690">
        <v>70</v>
      </c>
      <c r="AU3690">
        <v>10</v>
      </c>
      <c r="AV3690">
        <v>1</v>
      </c>
      <c r="AW3690">
        <v>1</v>
      </c>
      <c r="AZ3690">
        <v>1</v>
      </c>
      <c r="BA3690">
        <v>1</v>
      </c>
      <c r="BB3690">
        <v>1</v>
      </c>
      <c r="BC3690">
        <v>1</v>
      </c>
      <c r="BD3690" t="s">
        <v>3</v>
      </c>
      <c r="BE3690" t="s">
        <v>3</v>
      </c>
      <c r="BF3690" t="s">
        <v>3</v>
      </c>
      <c r="BG3690" t="s">
        <v>3</v>
      </c>
      <c r="BH3690">
        <v>0</v>
      </c>
      <c r="BI3690">
        <v>4</v>
      </c>
      <c r="BJ3690" t="s">
        <v>124</v>
      </c>
      <c r="BM3690">
        <v>0</v>
      </c>
      <c r="BN3690">
        <v>0</v>
      </c>
      <c r="BO3690" t="s">
        <v>3</v>
      </c>
      <c r="BP3690">
        <v>0</v>
      </c>
      <c r="BQ3690">
        <v>1</v>
      </c>
      <c r="BR3690">
        <v>0</v>
      </c>
      <c r="BS3690">
        <v>1</v>
      </c>
      <c r="BT3690">
        <v>1</v>
      </c>
      <c r="BU3690">
        <v>1</v>
      </c>
      <c r="BV3690">
        <v>1</v>
      </c>
      <c r="BW3690">
        <v>1</v>
      </c>
      <c r="BX3690">
        <v>1</v>
      </c>
      <c r="BY3690" t="s">
        <v>3</v>
      </c>
      <c r="BZ3690">
        <v>70</v>
      </c>
      <c r="CA3690">
        <v>10</v>
      </c>
      <c r="CB3690" t="s">
        <v>3</v>
      </c>
      <c r="CE3690">
        <v>0</v>
      </c>
      <c r="CF3690">
        <v>0</v>
      </c>
      <c r="CG3690">
        <v>0</v>
      </c>
      <c r="CM3690">
        <v>0</v>
      </c>
      <c r="CN3690" t="s">
        <v>3</v>
      </c>
      <c r="CO3690">
        <v>0</v>
      </c>
      <c r="CP3690">
        <f>(P3690+Q3690+S3690)</f>
        <v>48112.87</v>
      </c>
      <c r="CQ3690">
        <f>(AC3690*BC3690*AW3690)</f>
        <v>2206.16</v>
      </c>
      <c r="CR3690">
        <f>((((ET3690)*BB3690-(EU3690)*BS3690)+AE3690*BS3690)*AV3690)</f>
        <v>66.25</v>
      </c>
      <c r="CS3690">
        <f>(AE3690*BS3690*AV3690)</f>
        <v>0.31</v>
      </c>
      <c r="CT3690">
        <f>(AF3690*BA3690*AV3690)</f>
        <v>1428.58</v>
      </c>
      <c r="CU3690">
        <f>AG3690</f>
        <v>0</v>
      </c>
      <c r="CV3690">
        <f>(AH3690*AV3690)</f>
        <v>2.2999999999999998</v>
      </c>
      <c r="CW3690">
        <f t="shared" si="2676"/>
        <v>0</v>
      </c>
      <c r="CX3690">
        <f t="shared" si="2676"/>
        <v>0</v>
      </c>
      <c r="CY3690">
        <f>((S3690*BZ3690)/100)</f>
        <v>13000.078000000001</v>
      </c>
      <c r="CZ3690">
        <f>((S3690*CA3690)/100)</f>
        <v>1857.1540000000002</v>
      </c>
      <c r="DC3690" t="s">
        <v>3</v>
      </c>
      <c r="DD3690" t="s">
        <v>3</v>
      </c>
      <c r="DE3690" t="s">
        <v>3</v>
      </c>
      <c r="DF3690" t="s">
        <v>3</v>
      </c>
      <c r="DG3690" t="s">
        <v>3</v>
      </c>
      <c r="DH3690" t="s">
        <v>3</v>
      </c>
      <c r="DI3690" t="s">
        <v>3</v>
      </c>
      <c r="DJ3690" t="s">
        <v>3</v>
      </c>
      <c r="DK3690" t="s">
        <v>3</v>
      </c>
      <c r="DL3690" t="s">
        <v>3</v>
      </c>
      <c r="DM3690" t="s">
        <v>3</v>
      </c>
      <c r="DN3690">
        <v>0</v>
      </c>
      <c r="DO3690">
        <v>0</v>
      </c>
      <c r="DP3690">
        <v>1</v>
      </c>
      <c r="DQ3690">
        <v>1</v>
      </c>
      <c r="DU3690">
        <v>1010</v>
      </c>
      <c r="DV3690" t="s">
        <v>52</v>
      </c>
      <c r="DW3690" t="s">
        <v>52</v>
      </c>
      <c r="DX3690">
        <v>1</v>
      </c>
      <c r="DZ3690" t="s">
        <v>3</v>
      </c>
      <c r="EA3690" t="s">
        <v>3</v>
      </c>
      <c r="EB3690" t="s">
        <v>3</v>
      </c>
      <c r="EC3690" t="s">
        <v>3</v>
      </c>
      <c r="EE3690">
        <v>35096056</v>
      </c>
      <c r="EF3690">
        <v>1</v>
      </c>
      <c r="EG3690" t="s">
        <v>20</v>
      </c>
      <c r="EH3690">
        <v>0</v>
      </c>
      <c r="EI3690" t="s">
        <v>3</v>
      </c>
      <c r="EJ3690">
        <v>4</v>
      </c>
      <c r="EK3690">
        <v>0</v>
      </c>
      <c r="EL3690" t="s">
        <v>21</v>
      </c>
      <c r="EM3690" t="s">
        <v>22</v>
      </c>
      <c r="EO3690" t="s">
        <v>3</v>
      </c>
      <c r="EQ3690">
        <v>0</v>
      </c>
      <c r="ER3690">
        <v>3700.99</v>
      </c>
      <c r="ES3690">
        <v>2206.16</v>
      </c>
      <c r="ET3690">
        <v>66.25</v>
      </c>
      <c r="EU3690">
        <v>0.31</v>
      </c>
      <c r="EV3690">
        <v>1428.58</v>
      </c>
      <c r="EW3690">
        <v>2.2999999999999998</v>
      </c>
      <c r="EX3690">
        <v>0</v>
      </c>
      <c r="EY3690">
        <v>0</v>
      </c>
      <c r="FQ3690">
        <v>0</v>
      </c>
      <c r="FR3690">
        <v>0</v>
      </c>
      <c r="FS3690">
        <v>0</v>
      </c>
      <c r="FX3690">
        <v>70</v>
      </c>
      <c r="FY3690">
        <v>10</v>
      </c>
      <c r="GA3690" t="s">
        <v>3</v>
      </c>
      <c r="GD3690">
        <v>0</v>
      </c>
      <c r="GF3690">
        <v>-1068314092</v>
      </c>
      <c r="GG3690">
        <v>2</v>
      </c>
      <c r="GH3690">
        <v>1</v>
      </c>
      <c r="GI3690">
        <v>-2</v>
      </c>
      <c r="GJ3690">
        <v>0</v>
      </c>
      <c r="GK3690">
        <f>ROUND(R3690*(R12)/100,2)</f>
        <v>4.3499999999999996</v>
      </c>
      <c r="GL3690">
        <f>ROUND(IF(AND(BH3690=3,BI3690=3,FS3690&lt;&gt;0),P3690,0),2)</f>
        <v>0</v>
      </c>
      <c r="GM3690">
        <f>ROUND(O3690+X3690+Y3690+GK3690,2)+GX3690</f>
        <v>62974.45</v>
      </c>
      <c r="GN3690">
        <f>IF(OR(BI3690=0,BI3690=1),GM3690-GX3690,0)</f>
        <v>0</v>
      </c>
      <c r="GO3690">
        <f>IF(BI3690=2,GM3690-GX3690,0)</f>
        <v>0</v>
      </c>
      <c r="GP3690">
        <f>IF(BI3690=4,GM3690-GX3690,0)</f>
        <v>62974.45</v>
      </c>
      <c r="GR3690">
        <v>0</v>
      </c>
      <c r="GS3690">
        <v>3</v>
      </c>
      <c r="GT3690">
        <v>0</v>
      </c>
      <c r="GU3690" t="s">
        <v>3</v>
      </c>
      <c r="GV3690">
        <f>ROUND((GT3690),6)</f>
        <v>0</v>
      </c>
      <c r="GW3690">
        <v>1</v>
      </c>
      <c r="GX3690">
        <f>ROUND(HC3690*I3690,2)</f>
        <v>0</v>
      </c>
      <c r="HA3690">
        <v>0</v>
      </c>
      <c r="HB3690">
        <v>0</v>
      </c>
      <c r="HC3690">
        <f>GV3690*GW3690</f>
        <v>0</v>
      </c>
      <c r="HE3690" t="s">
        <v>3</v>
      </c>
      <c r="HF3690" t="s">
        <v>3</v>
      </c>
      <c r="HM3690" t="s">
        <v>3</v>
      </c>
      <c r="HN3690" t="s">
        <v>3</v>
      </c>
      <c r="HO3690" t="s">
        <v>3</v>
      </c>
      <c r="HP3690" t="s">
        <v>3</v>
      </c>
      <c r="HQ3690" t="s">
        <v>3</v>
      </c>
      <c r="HS3690">
        <v>0</v>
      </c>
      <c r="IK3690">
        <v>0</v>
      </c>
    </row>
    <row r="3691" spans="1:245" x14ac:dyDescent="0.2">
      <c r="A3691">
        <v>18</v>
      </c>
      <c r="B3691">
        <v>1</v>
      </c>
      <c r="C3691">
        <v>1225</v>
      </c>
      <c r="E3691" t="s">
        <v>799</v>
      </c>
      <c r="F3691" t="s">
        <v>128</v>
      </c>
      <c r="G3691" t="s">
        <v>129</v>
      </c>
      <c r="H3691" t="s">
        <v>52</v>
      </c>
      <c r="I3691">
        <f>I3690*J3691</f>
        <v>-13</v>
      </c>
      <c r="J3691">
        <v>-1</v>
      </c>
      <c r="K3691">
        <v>-1</v>
      </c>
      <c r="O3691">
        <f>ROUND(CP3691,2)</f>
        <v>-28680.080000000002</v>
      </c>
      <c r="P3691">
        <f>ROUND(CQ3691*I3691,2)</f>
        <v>-28680.080000000002</v>
      </c>
      <c r="Q3691">
        <f>ROUND(CR3691*I3691,2)</f>
        <v>0</v>
      </c>
      <c r="R3691">
        <f>ROUND(CS3691*I3691,2)</f>
        <v>0</v>
      </c>
      <c r="S3691">
        <f>ROUND(CT3691*I3691,2)</f>
        <v>0</v>
      </c>
      <c r="T3691">
        <f>ROUND(CU3691*I3691,2)</f>
        <v>0</v>
      </c>
      <c r="U3691">
        <f>CV3691*I3691</f>
        <v>0</v>
      </c>
      <c r="V3691">
        <f>CW3691*I3691</f>
        <v>0</v>
      </c>
      <c r="W3691">
        <f>ROUND(CX3691*I3691,2)</f>
        <v>0</v>
      </c>
      <c r="X3691">
        <f t="shared" si="2675"/>
        <v>0</v>
      </c>
      <c r="Y3691">
        <f t="shared" si="2675"/>
        <v>0</v>
      </c>
      <c r="AA3691">
        <v>35364244</v>
      </c>
      <c r="AB3691">
        <f>ROUND((AC3691+AD3691+AF3691),6)</f>
        <v>2206.16</v>
      </c>
      <c r="AC3691">
        <f>ROUND((ES3691),6)</f>
        <v>2206.16</v>
      </c>
      <c r="AD3691">
        <f>ROUND((((ET3691)-(EU3691))+AE3691),6)</f>
        <v>0</v>
      </c>
      <c r="AE3691">
        <f>ROUND((EU3691),6)</f>
        <v>0</v>
      </c>
      <c r="AF3691">
        <f>ROUND((EV3691),6)</f>
        <v>0</v>
      </c>
      <c r="AG3691">
        <f>ROUND((AP3691),6)</f>
        <v>0</v>
      </c>
      <c r="AH3691">
        <f>(EW3691)</f>
        <v>0</v>
      </c>
      <c r="AI3691">
        <f>(EX3691)</f>
        <v>0</v>
      </c>
      <c r="AJ3691">
        <f>(AS3691)</f>
        <v>0</v>
      </c>
      <c r="AK3691">
        <v>2206.16</v>
      </c>
      <c r="AL3691">
        <v>2206.16</v>
      </c>
      <c r="AM3691">
        <v>0</v>
      </c>
      <c r="AN3691">
        <v>0</v>
      </c>
      <c r="AO3691">
        <v>0</v>
      </c>
      <c r="AP3691">
        <v>0</v>
      </c>
      <c r="AQ3691">
        <v>0</v>
      </c>
      <c r="AR3691">
        <v>0</v>
      </c>
      <c r="AS3691">
        <v>0</v>
      </c>
      <c r="AT3691">
        <v>70</v>
      </c>
      <c r="AU3691">
        <v>10</v>
      </c>
      <c r="AV3691">
        <v>1</v>
      </c>
      <c r="AW3691">
        <v>1</v>
      </c>
      <c r="AZ3691">
        <v>1</v>
      </c>
      <c r="BA3691">
        <v>1</v>
      </c>
      <c r="BB3691">
        <v>1</v>
      </c>
      <c r="BC3691">
        <v>1</v>
      </c>
      <c r="BD3691" t="s">
        <v>3</v>
      </c>
      <c r="BE3691" t="s">
        <v>3</v>
      </c>
      <c r="BF3691" t="s">
        <v>3</v>
      </c>
      <c r="BG3691" t="s">
        <v>3</v>
      </c>
      <c r="BH3691">
        <v>3</v>
      </c>
      <c r="BI3691">
        <v>4</v>
      </c>
      <c r="BJ3691" t="s">
        <v>130</v>
      </c>
      <c r="BM3691">
        <v>0</v>
      </c>
      <c r="BN3691">
        <v>0</v>
      </c>
      <c r="BO3691" t="s">
        <v>3</v>
      </c>
      <c r="BP3691">
        <v>0</v>
      </c>
      <c r="BQ3691">
        <v>1</v>
      </c>
      <c r="BR3691">
        <v>1</v>
      </c>
      <c r="BS3691">
        <v>1</v>
      </c>
      <c r="BT3691">
        <v>1</v>
      </c>
      <c r="BU3691">
        <v>1</v>
      </c>
      <c r="BV3691">
        <v>1</v>
      </c>
      <c r="BW3691">
        <v>1</v>
      </c>
      <c r="BX3691">
        <v>1</v>
      </c>
      <c r="BY3691" t="s">
        <v>3</v>
      </c>
      <c r="BZ3691">
        <v>70</v>
      </c>
      <c r="CA3691">
        <v>10</v>
      </c>
      <c r="CB3691" t="s">
        <v>3</v>
      </c>
      <c r="CE3691">
        <v>0</v>
      </c>
      <c r="CF3691">
        <v>0</v>
      </c>
      <c r="CG3691">
        <v>0</v>
      </c>
      <c r="CM3691">
        <v>0</v>
      </c>
      <c r="CN3691" t="s">
        <v>3</v>
      </c>
      <c r="CO3691">
        <v>0</v>
      </c>
      <c r="CP3691">
        <f>(P3691+Q3691+S3691)</f>
        <v>-28680.080000000002</v>
      </c>
      <c r="CQ3691">
        <f>(AC3691*BC3691*AW3691)</f>
        <v>2206.16</v>
      </c>
      <c r="CR3691">
        <f>((((ET3691)*BB3691-(EU3691)*BS3691)+AE3691*BS3691)*AV3691)</f>
        <v>0</v>
      </c>
      <c r="CS3691">
        <f>(AE3691*BS3691*AV3691)</f>
        <v>0</v>
      </c>
      <c r="CT3691">
        <f>(AF3691*BA3691*AV3691)</f>
        <v>0</v>
      </c>
      <c r="CU3691">
        <f>AG3691</f>
        <v>0</v>
      </c>
      <c r="CV3691">
        <f>(AH3691*AV3691)</f>
        <v>0</v>
      </c>
      <c r="CW3691">
        <f t="shared" si="2676"/>
        <v>0</v>
      </c>
      <c r="CX3691">
        <f t="shared" si="2676"/>
        <v>0</v>
      </c>
      <c r="CY3691">
        <f>((S3691*BZ3691)/100)</f>
        <v>0</v>
      </c>
      <c r="CZ3691">
        <f>((S3691*CA3691)/100)</f>
        <v>0</v>
      </c>
      <c r="DC3691" t="s">
        <v>3</v>
      </c>
      <c r="DD3691" t="s">
        <v>3</v>
      </c>
      <c r="DE3691" t="s">
        <v>3</v>
      </c>
      <c r="DF3691" t="s">
        <v>3</v>
      </c>
      <c r="DG3691" t="s">
        <v>3</v>
      </c>
      <c r="DH3691" t="s">
        <v>3</v>
      </c>
      <c r="DI3691" t="s">
        <v>3</v>
      </c>
      <c r="DJ3691" t="s">
        <v>3</v>
      </c>
      <c r="DK3691" t="s">
        <v>3</v>
      </c>
      <c r="DL3691" t="s">
        <v>3</v>
      </c>
      <c r="DM3691" t="s">
        <v>3</v>
      </c>
      <c r="DN3691">
        <v>0</v>
      </c>
      <c r="DO3691">
        <v>0</v>
      </c>
      <c r="DP3691">
        <v>1</v>
      </c>
      <c r="DQ3691">
        <v>1</v>
      </c>
      <c r="DU3691">
        <v>1010</v>
      </c>
      <c r="DV3691" t="s">
        <v>52</v>
      </c>
      <c r="DW3691" t="s">
        <v>52</v>
      </c>
      <c r="DX3691">
        <v>1</v>
      </c>
      <c r="DZ3691" t="s">
        <v>3</v>
      </c>
      <c r="EA3691" t="s">
        <v>3</v>
      </c>
      <c r="EB3691" t="s">
        <v>3</v>
      </c>
      <c r="EC3691" t="s">
        <v>3</v>
      </c>
      <c r="EE3691">
        <v>35096056</v>
      </c>
      <c r="EF3691">
        <v>1</v>
      </c>
      <c r="EG3691" t="s">
        <v>20</v>
      </c>
      <c r="EH3691">
        <v>0</v>
      </c>
      <c r="EI3691" t="s">
        <v>3</v>
      </c>
      <c r="EJ3691">
        <v>4</v>
      </c>
      <c r="EK3691">
        <v>0</v>
      </c>
      <c r="EL3691" t="s">
        <v>21</v>
      </c>
      <c r="EM3691" t="s">
        <v>22</v>
      </c>
      <c r="EO3691" t="s">
        <v>3</v>
      </c>
      <c r="EQ3691">
        <v>32768</v>
      </c>
      <c r="ER3691">
        <v>2206.16</v>
      </c>
      <c r="ES3691">
        <v>2206.16</v>
      </c>
      <c r="ET3691">
        <v>0</v>
      </c>
      <c r="EU3691">
        <v>0</v>
      </c>
      <c r="EV3691">
        <v>0</v>
      </c>
      <c r="EW3691">
        <v>0</v>
      </c>
      <c r="EX3691">
        <v>0</v>
      </c>
      <c r="FQ3691">
        <v>0</v>
      </c>
      <c r="FR3691">
        <v>0</v>
      </c>
      <c r="FS3691">
        <v>0</v>
      </c>
      <c r="FX3691">
        <v>70</v>
      </c>
      <c r="FY3691">
        <v>10</v>
      </c>
      <c r="GA3691" t="s">
        <v>3</v>
      </c>
      <c r="GD3691">
        <v>0</v>
      </c>
      <c r="GF3691">
        <v>-2080535723</v>
      </c>
      <c r="GG3691">
        <v>2</v>
      </c>
      <c r="GH3691">
        <v>1</v>
      </c>
      <c r="GI3691">
        <v>-2</v>
      </c>
      <c r="GJ3691">
        <v>0</v>
      </c>
      <c r="GK3691">
        <f>ROUND(R3691*(R12)/100,2)</f>
        <v>0</v>
      </c>
      <c r="GL3691">
        <f>ROUND(IF(AND(BH3691=3,BI3691=3,FS3691&lt;&gt;0),P3691,0),2)</f>
        <v>0</v>
      </c>
      <c r="GM3691">
        <f>ROUND(O3691+X3691+Y3691+GK3691,2)+GX3691</f>
        <v>-28680.080000000002</v>
      </c>
      <c r="GN3691">
        <f>IF(OR(BI3691=0,BI3691=1),GM3691-GX3691,0)</f>
        <v>0</v>
      </c>
      <c r="GO3691">
        <f>IF(BI3691=2,GM3691-GX3691,0)</f>
        <v>0</v>
      </c>
      <c r="GP3691">
        <f>IF(BI3691=4,GM3691-GX3691,0)</f>
        <v>-28680.080000000002</v>
      </c>
      <c r="GR3691">
        <v>0</v>
      </c>
      <c r="GS3691">
        <v>3</v>
      </c>
      <c r="GT3691">
        <v>0</v>
      </c>
      <c r="GU3691" t="s">
        <v>3</v>
      </c>
      <c r="GV3691">
        <f>ROUND((GT3691),6)</f>
        <v>0</v>
      </c>
      <c r="GW3691">
        <v>1</v>
      </c>
      <c r="GX3691">
        <f>ROUND(HC3691*I3691,2)</f>
        <v>0</v>
      </c>
      <c r="HA3691">
        <v>0</v>
      </c>
      <c r="HB3691">
        <v>0</v>
      </c>
      <c r="HC3691">
        <f>GV3691*GW3691</f>
        <v>0</v>
      </c>
      <c r="HE3691" t="s">
        <v>3</v>
      </c>
      <c r="HF3691" t="s">
        <v>3</v>
      </c>
      <c r="HM3691" t="s">
        <v>3</v>
      </c>
      <c r="HN3691" t="s">
        <v>3</v>
      </c>
      <c r="HO3691" t="s">
        <v>3</v>
      </c>
      <c r="HP3691" t="s">
        <v>3</v>
      </c>
      <c r="HQ3691" t="s">
        <v>3</v>
      </c>
      <c r="HS3691">
        <v>0</v>
      </c>
      <c r="IK3691">
        <v>0</v>
      </c>
    </row>
    <row r="3693" spans="1:245" x14ac:dyDescent="0.2">
      <c r="A3693">
        <v>51</v>
      </c>
      <c r="B3693">
        <f>B3685</f>
        <v>1</v>
      </c>
      <c r="C3693">
        <f>A3685</f>
        <v>4</v>
      </c>
      <c r="D3693">
        <f>ROW(A3685)</f>
        <v>3685</v>
      </c>
      <c r="F3693" t="str">
        <f>IF(F3685&lt;&gt;"",F3685,"")</f>
        <v>Новый раздел</v>
      </c>
      <c r="G3693" t="str">
        <f>IF(G3685&lt;&gt;"",G3685,"")</f>
        <v>Электрощит ЩО (чердак)</v>
      </c>
      <c r="H3693">
        <v>0</v>
      </c>
      <c r="O3693">
        <f t="shared" ref="O3693:T3693" si="2677">ROUND(AB3693,2)</f>
        <v>23319.35</v>
      </c>
      <c r="P3693">
        <f t="shared" si="2677"/>
        <v>0</v>
      </c>
      <c r="Q3693">
        <f t="shared" si="2677"/>
        <v>1033.5</v>
      </c>
      <c r="R3693">
        <f t="shared" si="2677"/>
        <v>4.84</v>
      </c>
      <c r="S3693">
        <f t="shared" si="2677"/>
        <v>22285.85</v>
      </c>
      <c r="T3693">
        <f t="shared" si="2677"/>
        <v>0</v>
      </c>
      <c r="U3693">
        <f>AH3693</f>
        <v>35.879999999999995</v>
      </c>
      <c r="V3693">
        <f>AI3693</f>
        <v>0</v>
      </c>
      <c r="W3693">
        <f>ROUND(AJ3693,2)</f>
        <v>0</v>
      </c>
      <c r="X3693">
        <f>ROUND(AK3693,2)</f>
        <v>15600.1</v>
      </c>
      <c r="Y3693">
        <f>ROUND(AL3693,2)</f>
        <v>2228.58</v>
      </c>
      <c r="AB3693">
        <f>ROUND(SUMIF(AA3689:AA3691,"=35364244",O3689:O3691),2)</f>
        <v>23319.35</v>
      </c>
      <c r="AC3693">
        <f>ROUND(SUMIF(AA3689:AA3691,"=35364244",P3689:P3691),2)</f>
        <v>0</v>
      </c>
      <c r="AD3693">
        <f>ROUND(SUMIF(AA3689:AA3691,"=35364244",Q3689:Q3691),2)</f>
        <v>1033.5</v>
      </c>
      <c r="AE3693">
        <f>ROUND(SUMIF(AA3689:AA3691,"=35364244",R3689:R3691),2)</f>
        <v>4.84</v>
      </c>
      <c r="AF3693">
        <f>ROUND(SUMIF(AA3689:AA3691,"=35364244",S3689:S3691),2)</f>
        <v>22285.85</v>
      </c>
      <c r="AG3693">
        <f>ROUND(SUMIF(AA3689:AA3691,"=35364244",T3689:T3691),2)</f>
        <v>0</v>
      </c>
      <c r="AH3693">
        <f>SUMIF(AA3689:AA3691,"=35364244",U3689:U3691)</f>
        <v>35.879999999999995</v>
      </c>
      <c r="AI3693">
        <f>SUMIF(AA3689:AA3691,"=35364244",V3689:V3691)</f>
        <v>0</v>
      </c>
      <c r="AJ3693">
        <f>ROUND(SUMIF(AA3689:AA3691,"=35364244",W3689:W3691),2)</f>
        <v>0</v>
      </c>
      <c r="AK3693">
        <f>ROUND(SUMIF(AA3689:AA3691,"=35364244",X3689:X3691),2)</f>
        <v>15600.1</v>
      </c>
      <c r="AL3693">
        <f>ROUND(SUMIF(AA3689:AA3691,"=35364244",Y3689:Y3691),2)</f>
        <v>2228.58</v>
      </c>
      <c r="AO3693">
        <f t="shared" ref="AO3693:BD3693" si="2678">ROUND(BX3693,2)</f>
        <v>0</v>
      </c>
      <c r="AP3693">
        <f t="shared" si="2678"/>
        <v>0</v>
      </c>
      <c r="AQ3693">
        <f t="shared" si="2678"/>
        <v>0</v>
      </c>
      <c r="AR3693">
        <f t="shared" si="2678"/>
        <v>41153.25</v>
      </c>
      <c r="AS3693">
        <f t="shared" si="2678"/>
        <v>0</v>
      </c>
      <c r="AT3693">
        <f t="shared" si="2678"/>
        <v>0</v>
      </c>
      <c r="AU3693">
        <f t="shared" si="2678"/>
        <v>41153.25</v>
      </c>
      <c r="AV3693">
        <f t="shared" si="2678"/>
        <v>0</v>
      </c>
      <c r="AW3693">
        <f t="shared" si="2678"/>
        <v>0</v>
      </c>
      <c r="AX3693">
        <f t="shared" si="2678"/>
        <v>0</v>
      </c>
      <c r="AY3693">
        <f t="shared" si="2678"/>
        <v>0</v>
      </c>
      <c r="AZ3693">
        <f t="shared" si="2678"/>
        <v>0</v>
      </c>
      <c r="BA3693">
        <f t="shared" si="2678"/>
        <v>0</v>
      </c>
      <c r="BB3693">
        <f t="shared" si="2678"/>
        <v>0</v>
      </c>
      <c r="BC3693">
        <f t="shared" si="2678"/>
        <v>0</v>
      </c>
      <c r="BD3693">
        <f t="shared" si="2678"/>
        <v>0</v>
      </c>
      <c r="BX3693">
        <f>ROUND(SUMIF(AA3689:AA3691,"=35364244",FQ3689:FQ3691),2)</f>
        <v>0</v>
      </c>
      <c r="BY3693">
        <f>ROUND(SUMIF(AA3689:AA3691,"=35364244",FR3689:FR3691),2)</f>
        <v>0</v>
      </c>
      <c r="BZ3693">
        <f>ROUND(SUMIF(AA3689:AA3691,"=35364244",GL3689:GL3691),2)</f>
        <v>0</v>
      </c>
      <c r="CA3693">
        <f>ROUND(SUMIF(AA3689:AA3691,"=35364244",GM3689:GM3691),2)</f>
        <v>41153.25</v>
      </c>
      <c r="CB3693">
        <f>ROUND(SUMIF(AA3689:AA3691,"=35364244",GN3689:GN3691),2)</f>
        <v>0</v>
      </c>
      <c r="CC3693">
        <f>ROUND(SUMIF(AA3689:AA3691,"=35364244",GO3689:GO3691),2)</f>
        <v>0</v>
      </c>
      <c r="CD3693">
        <f>ROUND(SUMIF(AA3689:AA3691,"=35364244",GP3689:GP3691),2)</f>
        <v>41153.25</v>
      </c>
      <c r="CE3693">
        <f>AC3693-BX3693</f>
        <v>0</v>
      </c>
      <c r="CF3693">
        <f>AC3693-BY3693</f>
        <v>0</v>
      </c>
      <c r="CG3693">
        <f>BX3693-BZ3693</f>
        <v>0</v>
      </c>
      <c r="CH3693">
        <f>AC3693-BX3693-BY3693+BZ3693</f>
        <v>0</v>
      </c>
      <c r="CI3693">
        <f>BY3693-BZ3693</f>
        <v>0</v>
      </c>
      <c r="CJ3693">
        <f>ROUND(SUMIF(AA3689:AA3691,"=35364244",GX3689:GX3691),2)</f>
        <v>0</v>
      </c>
      <c r="CK3693">
        <f>ROUND(SUMIF(AA3689:AA3691,"=35364244",GY3689:GY3691),2)</f>
        <v>0</v>
      </c>
      <c r="CL3693">
        <f>ROUND(SUMIF(AA3689:AA3691,"=35364244",GZ3689:GZ3691),2)</f>
        <v>0</v>
      </c>
      <c r="CM3693">
        <f>ROUND(SUMIF(AA3689:AA3691,"=35364244",HD3689:HD3691),2)</f>
        <v>0</v>
      </c>
      <c r="GX3693">
        <v>0</v>
      </c>
    </row>
    <row r="3695" spans="1:245" x14ac:dyDescent="0.2">
      <c r="A3695">
        <v>50</v>
      </c>
      <c r="B3695">
        <v>0</v>
      </c>
      <c r="C3695">
        <v>0</v>
      </c>
      <c r="D3695">
        <v>1</v>
      </c>
      <c r="E3695">
        <v>201</v>
      </c>
      <c r="F3695">
        <f>ROUND(Source!O3693,O3695)</f>
        <v>23319.35</v>
      </c>
      <c r="G3695" t="s">
        <v>66</v>
      </c>
      <c r="H3695" t="s">
        <v>67</v>
      </c>
      <c r="K3695">
        <v>201</v>
      </c>
      <c r="L3695">
        <v>1</v>
      </c>
      <c r="M3695">
        <v>3</v>
      </c>
      <c r="N3695" t="s">
        <v>3</v>
      </c>
      <c r="O3695">
        <v>2</v>
      </c>
      <c r="W3695">
        <v>23319.35</v>
      </c>
      <c r="X3695">
        <v>1</v>
      </c>
      <c r="Y3695">
        <v>23319.35</v>
      </c>
    </row>
    <row r="3696" spans="1:245" x14ac:dyDescent="0.2">
      <c r="A3696">
        <v>50</v>
      </c>
      <c r="B3696">
        <v>0</v>
      </c>
      <c r="C3696">
        <v>0</v>
      </c>
      <c r="D3696">
        <v>1</v>
      </c>
      <c r="E3696">
        <v>202</v>
      </c>
      <c r="F3696">
        <f>ROUND(Source!P3693,O3696)</f>
        <v>0</v>
      </c>
      <c r="G3696" t="s">
        <v>68</v>
      </c>
      <c r="H3696" t="s">
        <v>69</v>
      </c>
      <c r="K3696">
        <v>202</v>
      </c>
      <c r="L3696">
        <v>2</v>
      </c>
      <c r="M3696">
        <v>3</v>
      </c>
      <c r="N3696" t="s">
        <v>3</v>
      </c>
      <c r="O3696">
        <v>2</v>
      </c>
      <c r="W3696">
        <v>0</v>
      </c>
      <c r="X3696">
        <v>1</v>
      </c>
      <c r="Y3696">
        <v>0</v>
      </c>
    </row>
    <row r="3697" spans="1:25" x14ac:dyDescent="0.2">
      <c r="A3697">
        <v>50</v>
      </c>
      <c r="B3697">
        <v>0</v>
      </c>
      <c r="C3697">
        <v>0</v>
      </c>
      <c r="D3697">
        <v>1</v>
      </c>
      <c r="E3697">
        <v>222</v>
      </c>
      <c r="F3697">
        <f>ROUND(Source!AO3693,O3697)</f>
        <v>0</v>
      </c>
      <c r="G3697" t="s">
        <v>70</v>
      </c>
      <c r="H3697" t="s">
        <v>71</v>
      </c>
      <c r="K3697">
        <v>222</v>
      </c>
      <c r="L3697">
        <v>3</v>
      </c>
      <c r="M3697">
        <v>3</v>
      </c>
      <c r="N3697" t="s">
        <v>3</v>
      </c>
      <c r="O3697">
        <v>2</v>
      </c>
      <c r="W3697">
        <v>0</v>
      </c>
      <c r="X3697">
        <v>1</v>
      </c>
      <c r="Y3697">
        <v>0</v>
      </c>
    </row>
    <row r="3698" spans="1:25" x14ac:dyDescent="0.2">
      <c r="A3698">
        <v>50</v>
      </c>
      <c r="B3698">
        <v>0</v>
      </c>
      <c r="C3698">
        <v>0</v>
      </c>
      <c r="D3698">
        <v>1</v>
      </c>
      <c r="E3698">
        <v>225</v>
      </c>
      <c r="F3698">
        <f>ROUND(Source!AV3693,O3698)</f>
        <v>0</v>
      </c>
      <c r="G3698" t="s">
        <v>72</v>
      </c>
      <c r="H3698" t="s">
        <v>73</v>
      </c>
      <c r="K3698">
        <v>225</v>
      </c>
      <c r="L3698">
        <v>4</v>
      </c>
      <c r="M3698">
        <v>3</v>
      </c>
      <c r="N3698" t="s">
        <v>3</v>
      </c>
      <c r="O3698">
        <v>2</v>
      </c>
      <c r="W3698">
        <v>0</v>
      </c>
      <c r="X3698">
        <v>1</v>
      </c>
      <c r="Y3698">
        <v>0</v>
      </c>
    </row>
    <row r="3699" spans="1:25" x14ac:dyDescent="0.2">
      <c r="A3699">
        <v>50</v>
      </c>
      <c r="B3699">
        <v>0</v>
      </c>
      <c r="C3699">
        <v>0</v>
      </c>
      <c r="D3699">
        <v>1</v>
      </c>
      <c r="E3699">
        <v>226</v>
      </c>
      <c r="F3699">
        <f>ROUND(Source!AW3693,O3699)</f>
        <v>0</v>
      </c>
      <c r="G3699" t="s">
        <v>74</v>
      </c>
      <c r="H3699" t="s">
        <v>75</v>
      </c>
      <c r="K3699">
        <v>226</v>
      </c>
      <c r="L3699">
        <v>5</v>
      </c>
      <c r="M3699">
        <v>3</v>
      </c>
      <c r="N3699" t="s">
        <v>3</v>
      </c>
      <c r="O3699">
        <v>2</v>
      </c>
      <c r="W3699">
        <v>0</v>
      </c>
      <c r="X3699">
        <v>1</v>
      </c>
      <c r="Y3699">
        <v>0</v>
      </c>
    </row>
    <row r="3700" spans="1:25" x14ac:dyDescent="0.2">
      <c r="A3700">
        <v>50</v>
      </c>
      <c r="B3700">
        <v>0</v>
      </c>
      <c r="C3700">
        <v>0</v>
      </c>
      <c r="D3700">
        <v>1</v>
      </c>
      <c r="E3700">
        <v>227</v>
      </c>
      <c r="F3700">
        <f>ROUND(Source!AX3693,O3700)</f>
        <v>0</v>
      </c>
      <c r="G3700" t="s">
        <v>76</v>
      </c>
      <c r="H3700" t="s">
        <v>77</v>
      </c>
      <c r="K3700">
        <v>227</v>
      </c>
      <c r="L3700">
        <v>6</v>
      </c>
      <c r="M3700">
        <v>3</v>
      </c>
      <c r="N3700" t="s">
        <v>3</v>
      </c>
      <c r="O3700">
        <v>2</v>
      </c>
      <c r="W3700">
        <v>0</v>
      </c>
      <c r="X3700">
        <v>1</v>
      </c>
      <c r="Y3700">
        <v>0</v>
      </c>
    </row>
    <row r="3701" spans="1:25" x14ac:dyDescent="0.2">
      <c r="A3701">
        <v>50</v>
      </c>
      <c r="B3701">
        <v>0</v>
      </c>
      <c r="C3701">
        <v>0</v>
      </c>
      <c r="D3701">
        <v>1</v>
      </c>
      <c r="E3701">
        <v>228</v>
      </c>
      <c r="F3701">
        <f>ROUND(Source!AY3693,O3701)</f>
        <v>0</v>
      </c>
      <c r="G3701" t="s">
        <v>78</v>
      </c>
      <c r="H3701" t="s">
        <v>79</v>
      </c>
      <c r="K3701">
        <v>228</v>
      </c>
      <c r="L3701">
        <v>7</v>
      </c>
      <c r="M3701">
        <v>3</v>
      </c>
      <c r="N3701" t="s">
        <v>3</v>
      </c>
      <c r="O3701">
        <v>2</v>
      </c>
      <c r="W3701">
        <v>0</v>
      </c>
      <c r="X3701">
        <v>1</v>
      </c>
      <c r="Y3701">
        <v>0</v>
      </c>
    </row>
    <row r="3702" spans="1:25" x14ac:dyDescent="0.2">
      <c r="A3702">
        <v>50</v>
      </c>
      <c r="B3702">
        <v>0</v>
      </c>
      <c r="C3702">
        <v>0</v>
      </c>
      <c r="D3702">
        <v>1</v>
      </c>
      <c r="E3702">
        <v>216</v>
      </c>
      <c r="F3702">
        <f>ROUND(Source!AP3693,O3702)</f>
        <v>0</v>
      </c>
      <c r="G3702" t="s">
        <v>80</v>
      </c>
      <c r="H3702" t="s">
        <v>81</v>
      </c>
      <c r="K3702">
        <v>216</v>
      </c>
      <c r="L3702">
        <v>8</v>
      </c>
      <c r="M3702">
        <v>3</v>
      </c>
      <c r="N3702" t="s">
        <v>3</v>
      </c>
      <c r="O3702">
        <v>2</v>
      </c>
      <c r="W3702">
        <v>0</v>
      </c>
      <c r="X3702">
        <v>1</v>
      </c>
      <c r="Y3702">
        <v>0</v>
      </c>
    </row>
    <row r="3703" spans="1:25" x14ac:dyDescent="0.2">
      <c r="A3703">
        <v>50</v>
      </c>
      <c r="B3703">
        <v>0</v>
      </c>
      <c r="C3703">
        <v>0</v>
      </c>
      <c r="D3703">
        <v>1</v>
      </c>
      <c r="E3703">
        <v>223</v>
      </c>
      <c r="F3703">
        <f>ROUND(Source!AQ3693,O3703)</f>
        <v>0</v>
      </c>
      <c r="G3703" t="s">
        <v>82</v>
      </c>
      <c r="H3703" t="s">
        <v>83</v>
      </c>
      <c r="K3703">
        <v>223</v>
      </c>
      <c r="L3703">
        <v>9</v>
      </c>
      <c r="M3703">
        <v>3</v>
      </c>
      <c r="N3703" t="s">
        <v>3</v>
      </c>
      <c r="O3703">
        <v>2</v>
      </c>
      <c r="W3703">
        <v>0</v>
      </c>
      <c r="X3703">
        <v>1</v>
      </c>
      <c r="Y3703">
        <v>0</v>
      </c>
    </row>
    <row r="3704" spans="1:25" x14ac:dyDescent="0.2">
      <c r="A3704">
        <v>50</v>
      </c>
      <c r="B3704">
        <v>0</v>
      </c>
      <c r="C3704">
        <v>0</v>
      </c>
      <c r="D3704">
        <v>1</v>
      </c>
      <c r="E3704">
        <v>229</v>
      </c>
      <c r="F3704">
        <f>ROUND(Source!AZ3693,O3704)</f>
        <v>0</v>
      </c>
      <c r="G3704" t="s">
        <v>84</v>
      </c>
      <c r="H3704" t="s">
        <v>85</v>
      </c>
      <c r="K3704">
        <v>229</v>
      </c>
      <c r="L3704">
        <v>10</v>
      </c>
      <c r="M3704">
        <v>3</v>
      </c>
      <c r="N3704" t="s">
        <v>3</v>
      </c>
      <c r="O3704">
        <v>2</v>
      </c>
      <c r="W3704">
        <v>0</v>
      </c>
      <c r="X3704">
        <v>1</v>
      </c>
      <c r="Y3704">
        <v>0</v>
      </c>
    </row>
    <row r="3705" spans="1:25" x14ac:dyDescent="0.2">
      <c r="A3705">
        <v>50</v>
      </c>
      <c r="B3705">
        <v>0</v>
      </c>
      <c r="C3705">
        <v>0</v>
      </c>
      <c r="D3705">
        <v>1</v>
      </c>
      <c r="E3705">
        <v>203</v>
      </c>
      <c r="F3705">
        <f>ROUND(Source!Q3693,O3705)</f>
        <v>1033.5</v>
      </c>
      <c r="G3705" t="s">
        <v>86</v>
      </c>
      <c r="H3705" t="s">
        <v>87</v>
      </c>
      <c r="K3705">
        <v>203</v>
      </c>
      <c r="L3705">
        <v>11</v>
      </c>
      <c r="M3705">
        <v>3</v>
      </c>
      <c r="N3705" t="s">
        <v>3</v>
      </c>
      <c r="O3705">
        <v>2</v>
      </c>
      <c r="W3705">
        <v>1033.5</v>
      </c>
      <c r="X3705">
        <v>1</v>
      </c>
      <c r="Y3705">
        <v>1033.5</v>
      </c>
    </row>
    <row r="3706" spans="1:25" x14ac:dyDescent="0.2">
      <c r="A3706">
        <v>50</v>
      </c>
      <c r="B3706">
        <v>0</v>
      </c>
      <c r="C3706">
        <v>0</v>
      </c>
      <c r="D3706">
        <v>1</v>
      </c>
      <c r="E3706">
        <v>231</v>
      </c>
      <c r="F3706">
        <f>ROUND(Source!BB3693,O3706)</f>
        <v>0</v>
      </c>
      <c r="G3706" t="s">
        <v>88</v>
      </c>
      <c r="H3706" t="s">
        <v>89</v>
      </c>
      <c r="K3706">
        <v>231</v>
      </c>
      <c r="L3706">
        <v>12</v>
      </c>
      <c r="M3706">
        <v>3</v>
      </c>
      <c r="N3706" t="s">
        <v>3</v>
      </c>
      <c r="O3706">
        <v>2</v>
      </c>
      <c r="W3706">
        <v>0</v>
      </c>
      <c r="X3706">
        <v>1</v>
      </c>
      <c r="Y3706">
        <v>0</v>
      </c>
    </row>
    <row r="3707" spans="1:25" x14ac:dyDescent="0.2">
      <c r="A3707">
        <v>50</v>
      </c>
      <c r="B3707">
        <v>0</v>
      </c>
      <c r="C3707">
        <v>0</v>
      </c>
      <c r="D3707">
        <v>1</v>
      </c>
      <c r="E3707">
        <v>204</v>
      </c>
      <c r="F3707">
        <f>ROUND(Source!R3693,O3707)</f>
        <v>4.84</v>
      </c>
      <c r="G3707" t="s">
        <v>90</v>
      </c>
      <c r="H3707" t="s">
        <v>91</v>
      </c>
      <c r="K3707">
        <v>204</v>
      </c>
      <c r="L3707">
        <v>13</v>
      </c>
      <c r="M3707">
        <v>3</v>
      </c>
      <c r="N3707" t="s">
        <v>3</v>
      </c>
      <c r="O3707">
        <v>2</v>
      </c>
      <c r="W3707">
        <v>4.84</v>
      </c>
      <c r="X3707">
        <v>1</v>
      </c>
      <c r="Y3707">
        <v>4.84</v>
      </c>
    </row>
    <row r="3708" spans="1:25" x14ac:dyDescent="0.2">
      <c r="A3708">
        <v>50</v>
      </c>
      <c r="B3708">
        <v>0</v>
      </c>
      <c r="C3708">
        <v>0</v>
      </c>
      <c r="D3708">
        <v>1</v>
      </c>
      <c r="E3708">
        <v>205</v>
      </c>
      <c r="F3708">
        <f>ROUND(Source!S3693,O3708)</f>
        <v>22285.85</v>
      </c>
      <c r="G3708" t="s">
        <v>92</v>
      </c>
      <c r="H3708" t="s">
        <v>93</v>
      </c>
      <c r="K3708">
        <v>205</v>
      </c>
      <c r="L3708">
        <v>14</v>
      </c>
      <c r="M3708">
        <v>3</v>
      </c>
      <c r="N3708" t="s">
        <v>3</v>
      </c>
      <c r="O3708">
        <v>2</v>
      </c>
      <c r="W3708">
        <v>22285.85</v>
      </c>
      <c r="X3708">
        <v>1</v>
      </c>
      <c r="Y3708">
        <v>22285.85</v>
      </c>
    </row>
    <row r="3709" spans="1:25" x14ac:dyDescent="0.2">
      <c r="A3709">
        <v>50</v>
      </c>
      <c r="B3709">
        <v>0</v>
      </c>
      <c r="C3709">
        <v>0</v>
      </c>
      <c r="D3709">
        <v>1</v>
      </c>
      <c r="E3709">
        <v>232</v>
      </c>
      <c r="F3709">
        <f>ROUND(Source!BC3693,O3709)</f>
        <v>0</v>
      </c>
      <c r="G3709" t="s">
        <v>94</v>
      </c>
      <c r="H3709" t="s">
        <v>95</v>
      </c>
      <c r="K3709">
        <v>232</v>
      </c>
      <c r="L3709">
        <v>15</v>
      </c>
      <c r="M3709">
        <v>3</v>
      </c>
      <c r="N3709" t="s">
        <v>3</v>
      </c>
      <c r="O3709">
        <v>2</v>
      </c>
      <c r="W3709">
        <v>0</v>
      </c>
      <c r="X3709">
        <v>1</v>
      </c>
      <c r="Y3709">
        <v>0</v>
      </c>
    </row>
    <row r="3710" spans="1:25" x14ac:dyDescent="0.2">
      <c r="A3710">
        <v>50</v>
      </c>
      <c r="B3710">
        <v>0</v>
      </c>
      <c r="C3710">
        <v>0</v>
      </c>
      <c r="D3710">
        <v>1</v>
      </c>
      <c r="E3710">
        <v>214</v>
      </c>
      <c r="F3710">
        <f>ROUND(Source!AS3693,O3710)</f>
        <v>0</v>
      </c>
      <c r="G3710" t="s">
        <v>96</v>
      </c>
      <c r="H3710" t="s">
        <v>97</v>
      </c>
      <c r="K3710">
        <v>214</v>
      </c>
      <c r="L3710">
        <v>16</v>
      </c>
      <c r="M3710">
        <v>3</v>
      </c>
      <c r="N3710" t="s">
        <v>3</v>
      </c>
      <c r="O3710">
        <v>2</v>
      </c>
      <c r="W3710">
        <v>0</v>
      </c>
      <c r="X3710">
        <v>1</v>
      </c>
      <c r="Y3710">
        <v>0</v>
      </c>
    </row>
    <row r="3711" spans="1:25" x14ac:dyDescent="0.2">
      <c r="A3711">
        <v>50</v>
      </c>
      <c r="B3711">
        <v>0</v>
      </c>
      <c r="C3711">
        <v>0</v>
      </c>
      <c r="D3711">
        <v>1</v>
      </c>
      <c r="E3711">
        <v>215</v>
      </c>
      <c r="F3711">
        <f>ROUND(Source!AT3693,O3711)</f>
        <v>0</v>
      </c>
      <c r="G3711" t="s">
        <v>98</v>
      </c>
      <c r="H3711" t="s">
        <v>99</v>
      </c>
      <c r="K3711">
        <v>215</v>
      </c>
      <c r="L3711">
        <v>17</v>
      </c>
      <c r="M3711">
        <v>3</v>
      </c>
      <c r="N3711" t="s">
        <v>3</v>
      </c>
      <c r="O3711">
        <v>2</v>
      </c>
      <c r="W3711">
        <v>0</v>
      </c>
      <c r="X3711">
        <v>1</v>
      </c>
      <c r="Y3711">
        <v>0</v>
      </c>
    </row>
    <row r="3712" spans="1:25" x14ac:dyDescent="0.2">
      <c r="A3712">
        <v>50</v>
      </c>
      <c r="B3712">
        <v>0</v>
      </c>
      <c r="C3712">
        <v>0</v>
      </c>
      <c r="D3712">
        <v>1</v>
      </c>
      <c r="E3712">
        <v>217</v>
      </c>
      <c r="F3712">
        <f>ROUND(Source!AU3693,O3712)</f>
        <v>41153.25</v>
      </c>
      <c r="G3712" t="s">
        <v>100</v>
      </c>
      <c r="H3712" t="s">
        <v>101</v>
      </c>
      <c r="K3712">
        <v>217</v>
      </c>
      <c r="L3712">
        <v>18</v>
      </c>
      <c r="M3712">
        <v>3</v>
      </c>
      <c r="N3712" t="s">
        <v>3</v>
      </c>
      <c r="O3712">
        <v>2</v>
      </c>
      <c r="W3712">
        <v>41153.25</v>
      </c>
      <c r="X3712">
        <v>1</v>
      </c>
      <c r="Y3712">
        <v>41153.25</v>
      </c>
    </row>
    <row r="3713" spans="1:245" x14ac:dyDescent="0.2">
      <c r="A3713">
        <v>50</v>
      </c>
      <c r="B3713">
        <v>0</v>
      </c>
      <c r="C3713">
        <v>0</v>
      </c>
      <c r="D3713">
        <v>1</v>
      </c>
      <c r="E3713">
        <v>230</v>
      </c>
      <c r="F3713">
        <f>ROUND(Source!BA3693,O3713)</f>
        <v>0</v>
      </c>
      <c r="G3713" t="s">
        <v>102</v>
      </c>
      <c r="H3713" t="s">
        <v>103</v>
      </c>
      <c r="K3713">
        <v>230</v>
      </c>
      <c r="L3713">
        <v>19</v>
      </c>
      <c r="M3713">
        <v>3</v>
      </c>
      <c r="N3713" t="s">
        <v>3</v>
      </c>
      <c r="O3713">
        <v>2</v>
      </c>
      <c r="W3713">
        <v>0</v>
      </c>
      <c r="X3713">
        <v>1</v>
      </c>
      <c r="Y3713">
        <v>0</v>
      </c>
    </row>
    <row r="3714" spans="1:245" x14ac:dyDescent="0.2">
      <c r="A3714">
        <v>50</v>
      </c>
      <c r="B3714">
        <v>0</v>
      </c>
      <c r="C3714">
        <v>0</v>
      </c>
      <c r="D3714">
        <v>1</v>
      </c>
      <c r="E3714">
        <v>206</v>
      </c>
      <c r="F3714">
        <f>ROUND(Source!T3693,O3714)</f>
        <v>0</v>
      </c>
      <c r="G3714" t="s">
        <v>104</v>
      </c>
      <c r="H3714" t="s">
        <v>105</v>
      </c>
      <c r="K3714">
        <v>206</v>
      </c>
      <c r="L3714">
        <v>20</v>
      </c>
      <c r="M3714">
        <v>3</v>
      </c>
      <c r="N3714" t="s">
        <v>3</v>
      </c>
      <c r="O3714">
        <v>2</v>
      </c>
      <c r="W3714">
        <v>0</v>
      </c>
      <c r="X3714">
        <v>1</v>
      </c>
      <c r="Y3714">
        <v>0</v>
      </c>
    </row>
    <row r="3715" spans="1:245" x14ac:dyDescent="0.2">
      <c r="A3715">
        <v>50</v>
      </c>
      <c r="B3715">
        <v>0</v>
      </c>
      <c r="C3715">
        <v>0</v>
      </c>
      <c r="D3715">
        <v>1</v>
      </c>
      <c r="E3715">
        <v>207</v>
      </c>
      <c r="F3715">
        <f>Source!U3693</f>
        <v>35.879999999999995</v>
      </c>
      <c r="G3715" t="s">
        <v>106</v>
      </c>
      <c r="H3715" t="s">
        <v>107</v>
      </c>
      <c r="K3715">
        <v>207</v>
      </c>
      <c r="L3715">
        <v>21</v>
      </c>
      <c r="M3715">
        <v>3</v>
      </c>
      <c r="N3715" t="s">
        <v>3</v>
      </c>
      <c r="O3715">
        <v>-1</v>
      </c>
      <c r="W3715">
        <v>35.879999999999995</v>
      </c>
      <c r="X3715">
        <v>1</v>
      </c>
      <c r="Y3715">
        <v>35.879999999999995</v>
      </c>
    </row>
    <row r="3716" spans="1:245" x14ac:dyDescent="0.2">
      <c r="A3716">
        <v>50</v>
      </c>
      <c r="B3716">
        <v>0</v>
      </c>
      <c r="C3716">
        <v>0</v>
      </c>
      <c r="D3716">
        <v>1</v>
      </c>
      <c r="E3716">
        <v>208</v>
      </c>
      <c r="F3716">
        <f>Source!V3693</f>
        <v>0</v>
      </c>
      <c r="G3716" t="s">
        <v>108</v>
      </c>
      <c r="H3716" t="s">
        <v>109</v>
      </c>
      <c r="K3716">
        <v>208</v>
      </c>
      <c r="L3716">
        <v>22</v>
      </c>
      <c r="M3716">
        <v>3</v>
      </c>
      <c r="N3716" t="s">
        <v>3</v>
      </c>
      <c r="O3716">
        <v>-1</v>
      </c>
      <c r="W3716">
        <v>0</v>
      </c>
      <c r="X3716">
        <v>1</v>
      </c>
      <c r="Y3716">
        <v>0</v>
      </c>
    </row>
    <row r="3717" spans="1:245" x14ac:dyDescent="0.2">
      <c r="A3717">
        <v>50</v>
      </c>
      <c r="B3717">
        <v>0</v>
      </c>
      <c r="C3717">
        <v>0</v>
      </c>
      <c r="D3717">
        <v>1</v>
      </c>
      <c r="E3717">
        <v>209</v>
      </c>
      <c r="F3717">
        <f>ROUND(Source!W3693,O3717)</f>
        <v>0</v>
      </c>
      <c r="G3717" t="s">
        <v>110</v>
      </c>
      <c r="H3717" t="s">
        <v>111</v>
      </c>
      <c r="K3717">
        <v>209</v>
      </c>
      <c r="L3717">
        <v>23</v>
      </c>
      <c r="M3717">
        <v>3</v>
      </c>
      <c r="N3717" t="s">
        <v>3</v>
      </c>
      <c r="O3717">
        <v>2</v>
      </c>
      <c r="W3717">
        <v>0</v>
      </c>
      <c r="X3717">
        <v>1</v>
      </c>
      <c r="Y3717">
        <v>0</v>
      </c>
    </row>
    <row r="3718" spans="1:245" x14ac:dyDescent="0.2">
      <c r="A3718">
        <v>50</v>
      </c>
      <c r="B3718">
        <v>0</v>
      </c>
      <c r="C3718">
        <v>0</v>
      </c>
      <c r="D3718">
        <v>1</v>
      </c>
      <c r="E3718">
        <v>233</v>
      </c>
      <c r="F3718">
        <f>ROUND(Source!BD3693,O3718)</f>
        <v>0</v>
      </c>
      <c r="G3718" t="s">
        <v>112</v>
      </c>
      <c r="H3718" t="s">
        <v>113</v>
      </c>
      <c r="K3718">
        <v>233</v>
      </c>
      <c r="L3718">
        <v>24</v>
      </c>
      <c r="M3718">
        <v>3</v>
      </c>
      <c r="N3718" t="s">
        <v>3</v>
      </c>
      <c r="O3718">
        <v>2</v>
      </c>
      <c r="W3718">
        <v>0</v>
      </c>
      <c r="X3718">
        <v>1</v>
      </c>
      <c r="Y3718">
        <v>0</v>
      </c>
    </row>
    <row r="3719" spans="1:245" x14ac:dyDescent="0.2">
      <c r="A3719">
        <v>50</v>
      </c>
      <c r="B3719">
        <v>0</v>
      </c>
      <c r="C3719">
        <v>0</v>
      </c>
      <c r="D3719">
        <v>1</v>
      </c>
      <c r="E3719">
        <v>210</v>
      </c>
      <c r="F3719">
        <f>ROUND(Source!X3693,O3719)</f>
        <v>15600.1</v>
      </c>
      <c r="G3719" t="s">
        <v>114</v>
      </c>
      <c r="H3719" t="s">
        <v>115</v>
      </c>
      <c r="K3719">
        <v>210</v>
      </c>
      <c r="L3719">
        <v>25</v>
      </c>
      <c r="M3719">
        <v>3</v>
      </c>
      <c r="N3719" t="s">
        <v>3</v>
      </c>
      <c r="O3719">
        <v>2</v>
      </c>
      <c r="W3719">
        <v>15600.1</v>
      </c>
      <c r="X3719">
        <v>1</v>
      </c>
      <c r="Y3719">
        <v>15600.1</v>
      </c>
    </row>
    <row r="3720" spans="1:245" x14ac:dyDescent="0.2">
      <c r="A3720">
        <v>50</v>
      </c>
      <c r="B3720">
        <v>0</v>
      </c>
      <c r="C3720">
        <v>0</v>
      </c>
      <c r="D3720">
        <v>1</v>
      </c>
      <c r="E3720">
        <v>211</v>
      </c>
      <c r="F3720">
        <f>ROUND(Source!Y3693,O3720)</f>
        <v>2228.58</v>
      </c>
      <c r="G3720" t="s">
        <v>116</v>
      </c>
      <c r="H3720" t="s">
        <v>117</v>
      </c>
      <c r="K3720">
        <v>211</v>
      </c>
      <c r="L3720">
        <v>26</v>
      </c>
      <c r="M3720">
        <v>3</v>
      </c>
      <c r="N3720" t="s">
        <v>3</v>
      </c>
      <c r="O3720">
        <v>2</v>
      </c>
      <c r="W3720">
        <v>2228.58</v>
      </c>
      <c r="X3720">
        <v>1</v>
      </c>
      <c r="Y3720">
        <v>2228.58</v>
      </c>
    </row>
    <row r="3721" spans="1:245" x14ac:dyDescent="0.2">
      <c r="A3721">
        <v>50</v>
      </c>
      <c r="B3721">
        <v>0</v>
      </c>
      <c r="C3721">
        <v>0</v>
      </c>
      <c r="D3721">
        <v>1</v>
      </c>
      <c r="E3721">
        <v>224</v>
      </c>
      <c r="F3721">
        <f>ROUND(Source!AR3693,O3721)</f>
        <v>41153.25</v>
      </c>
      <c r="G3721" t="s">
        <v>118</v>
      </c>
      <c r="H3721" t="s">
        <v>119</v>
      </c>
      <c r="K3721">
        <v>224</v>
      </c>
      <c r="L3721">
        <v>27</v>
      </c>
      <c r="M3721">
        <v>3</v>
      </c>
      <c r="N3721" t="s">
        <v>3</v>
      </c>
      <c r="O3721">
        <v>2</v>
      </c>
      <c r="W3721">
        <v>41153.25</v>
      </c>
      <c r="X3721">
        <v>1</v>
      </c>
      <c r="Y3721">
        <v>41153.25</v>
      </c>
    </row>
    <row r="3723" spans="1:245" x14ac:dyDescent="0.2">
      <c r="A3723">
        <v>4</v>
      </c>
      <c r="B3723">
        <v>1</v>
      </c>
      <c r="D3723">
        <f>ROW(A3731)</f>
        <v>3731</v>
      </c>
      <c r="F3723" t="s">
        <v>13</v>
      </c>
      <c r="G3723" t="s">
        <v>800</v>
      </c>
      <c r="H3723" t="s">
        <v>3</v>
      </c>
      <c r="I3723">
        <v>0</v>
      </c>
      <c r="K3723">
        <v>0</v>
      </c>
      <c r="M3723" t="s">
        <v>3</v>
      </c>
      <c r="S3723">
        <v>0</v>
      </c>
      <c r="U3723" t="s">
        <v>3</v>
      </c>
      <c r="V3723">
        <v>0</v>
      </c>
      <c r="AB3723" t="s">
        <v>3</v>
      </c>
      <c r="AC3723" t="s">
        <v>3</v>
      </c>
      <c r="AD3723" t="s">
        <v>3</v>
      </c>
      <c r="AE3723" t="s">
        <v>3</v>
      </c>
      <c r="AF3723" t="s">
        <v>3</v>
      </c>
      <c r="AG3723" t="s">
        <v>3</v>
      </c>
      <c r="AP3723" t="s">
        <v>3</v>
      </c>
      <c r="AQ3723" t="s">
        <v>3</v>
      </c>
      <c r="AR3723" t="s">
        <v>3</v>
      </c>
      <c r="AZ3723" t="s">
        <v>3</v>
      </c>
      <c r="BB3723" t="s">
        <v>3</v>
      </c>
      <c r="BC3723" t="s">
        <v>3</v>
      </c>
      <c r="BD3723" t="s">
        <v>3</v>
      </c>
      <c r="BE3723" t="s">
        <v>3</v>
      </c>
      <c r="BF3723" t="s">
        <v>3</v>
      </c>
      <c r="BG3723" t="s">
        <v>3</v>
      </c>
      <c r="BH3723" t="s">
        <v>3</v>
      </c>
      <c r="BI3723" t="s">
        <v>3</v>
      </c>
      <c r="BJ3723" t="s">
        <v>3</v>
      </c>
      <c r="BK3723" t="s">
        <v>3</v>
      </c>
      <c r="BL3723" t="s">
        <v>3</v>
      </c>
      <c r="BM3723" t="s">
        <v>3</v>
      </c>
      <c r="BN3723" t="s">
        <v>3</v>
      </c>
      <c r="BO3723" t="s">
        <v>3</v>
      </c>
      <c r="BP3723" t="s">
        <v>3</v>
      </c>
      <c r="BX3723">
        <v>0</v>
      </c>
      <c r="CJ3723">
        <v>0</v>
      </c>
    </row>
    <row r="3725" spans="1:245" x14ac:dyDescent="0.2">
      <c r="A3725">
        <v>52</v>
      </c>
      <c r="B3725">
        <f t="shared" ref="B3725:G3725" si="2679">B3731</f>
        <v>1</v>
      </c>
      <c r="C3725">
        <f t="shared" si="2679"/>
        <v>4</v>
      </c>
      <c r="D3725">
        <f t="shared" si="2679"/>
        <v>3723</v>
      </c>
      <c r="E3725">
        <f t="shared" si="2679"/>
        <v>0</v>
      </c>
      <c r="F3725" t="str">
        <f t="shared" si="2679"/>
        <v>Новый раздел</v>
      </c>
      <c r="G3725" t="str">
        <f t="shared" si="2679"/>
        <v>Электрощит ЩАО (чердак)</v>
      </c>
      <c r="O3725">
        <f t="shared" ref="O3725:AT3725" si="2680">O3731</f>
        <v>26906.94</v>
      </c>
      <c r="P3725">
        <f t="shared" si="2680"/>
        <v>0</v>
      </c>
      <c r="Q3725">
        <f t="shared" si="2680"/>
        <v>1192.5</v>
      </c>
      <c r="R3725">
        <f t="shared" si="2680"/>
        <v>5.58</v>
      </c>
      <c r="S3725">
        <f t="shared" si="2680"/>
        <v>25714.44</v>
      </c>
      <c r="T3725">
        <f t="shared" si="2680"/>
        <v>0</v>
      </c>
      <c r="U3725">
        <f t="shared" si="2680"/>
        <v>41.4</v>
      </c>
      <c r="V3725">
        <f t="shared" si="2680"/>
        <v>0</v>
      </c>
      <c r="W3725">
        <f t="shared" si="2680"/>
        <v>0</v>
      </c>
      <c r="X3725">
        <f t="shared" si="2680"/>
        <v>18000.11</v>
      </c>
      <c r="Y3725">
        <f t="shared" si="2680"/>
        <v>2571.44</v>
      </c>
      <c r="Z3725">
        <f t="shared" si="2680"/>
        <v>0</v>
      </c>
      <c r="AA3725">
        <f t="shared" si="2680"/>
        <v>0</v>
      </c>
      <c r="AB3725">
        <f t="shared" si="2680"/>
        <v>26906.94</v>
      </c>
      <c r="AC3725">
        <f t="shared" si="2680"/>
        <v>0</v>
      </c>
      <c r="AD3725">
        <f t="shared" si="2680"/>
        <v>1192.5</v>
      </c>
      <c r="AE3725">
        <f t="shared" si="2680"/>
        <v>5.58</v>
      </c>
      <c r="AF3725">
        <f t="shared" si="2680"/>
        <v>25714.44</v>
      </c>
      <c r="AG3725">
        <f t="shared" si="2680"/>
        <v>0</v>
      </c>
      <c r="AH3725">
        <f t="shared" si="2680"/>
        <v>41.4</v>
      </c>
      <c r="AI3725">
        <f t="shared" si="2680"/>
        <v>0</v>
      </c>
      <c r="AJ3725">
        <f t="shared" si="2680"/>
        <v>0</v>
      </c>
      <c r="AK3725">
        <f t="shared" si="2680"/>
        <v>18000.11</v>
      </c>
      <c r="AL3725">
        <f t="shared" si="2680"/>
        <v>2571.44</v>
      </c>
      <c r="AM3725">
        <f t="shared" si="2680"/>
        <v>0</v>
      </c>
      <c r="AN3725">
        <f t="shared" si="2680"/>
        <v>0</v>
      </c>
      <c r="AO3725">
        <f t="shared" si="2680"/>
        <v>0</v>
      </c>
      <c r="AP3725">
        <f t="shared" si="2680"/>
        <v>0</v>
      </c>
      <c r="AQ3725">
        <f t="shared" si="2680"/>
        <v>0</v>
      </c>
      <c r="AR3725">
        <f t="shared" si="2680"/>
        <v>47484.51</v>
      </c>
      <c r="AS3725">
        <f t="shared" si="2680"/>
        <v>0</v>
      </c>
      <c r="AT3725">
        <f t="shared" si="2680"/>
        <v>0</v>
      </c>
      <c r="AU3725">
        <f t="shared" ref="AU3725:BZ3725" si="2681">AU3731</f>
        <v>47484.51</v>
      </c>
      <c r="AV3725">
        <f t="shared" si="2681"/>
        <v>0</v>
      </c>
      <c r="AW3725">
        <f t="shared" si="2681"/>
        <v>0</v>
      </c>
      <c r="AX3725">
        <f t="shared" si="2681"/>
        <v>0</v>
      </c>
      <c r="AY3725">
        <f t="shared" si="2681"/>
        <v>0</v>
      </c>
      <c r="AZ3725">
        <f t="shared" si="2681"/>
        <v>0</v>
      </c>
      <c r="BA3725">
        <f t="shared" si="2681"/>
        <v>0</v>
      </c>
      <c r="BB3725">
        <f t="shared" si="2681"/>
        <v>0</v>
      </c>
      <c r="BC3725">
        <f t="shared" si="2681"/>
        <v>0</v>
      </c>
      <c r="BD3725">
        <f t="shared" si="2681"/>
        <v>0</v>
      </c>
      <c r="BE3725">
        <f t="shared" si="2681"/>
        <v>0</v>
      </c>
      <c r="BF3725">
        <f t="shared" si="2681"/>
        <v>0</v>
      </c>
      <c r="BG3725">
        <f t="shared" si="2681"/>
        <v>0</v>
      </c>
      <c r="BH3725">
        <f t="shared" si="2681"/>
        <v>0</v>
      </c>
      <c r="BI3725">
        <f t="shared" si="2681"/>
        <v>0</v>
      </c>
      <c r="BJ3725">
        <f t="shared" si="2681"/>
        <v>0</v>
      </c>
      <c r="BK3725">
        <f t="shared" si="2681"/>
        <v>0</v>
      </c>
      <c r="BL3725">
        <f t="shared" si="2681"/>
        <v>0</v>
      </c>
      <c r="BM3725">
        <f t="shared" si="2681"/>
        <v>0</v>
      </c>
      <c r="BN3725">
        <f t="shared" si="2681"/>
        <v>0</v>
      </c>
      <c r="BO3725">
        <f t="shared" si="2681"/>
        <v>0</v>
      </c>
      <c r="BP3725">
        <f t="shared" si="2681"/>
        <v>0</v>
      </c>
      <c r="BQ3725">
        <f t="shared" si="2681"/>
        <v>0</v>
      </c>
      <c r="BR3725">
        <f t="shared" si="2681"/>
        <v>0</v>
      </c>
      <c r="BS3725">
        <f t="shared" si="2681"/>
        <v>0</v>
      </c>
      <c r="BT3725">
        <f t="shared" si="2681"/>
        <v>0</v>
      </c>
      <c r="BU3725">
        <f t="shared" si="2681"/>
        <v>0</v>
      </c>
      <c r="BV3725">
        <f t="shared" si="2681"/>
        <v>0</v>
      </c>
      <c r="BW3725">
        <f t="shared" si="2681"/>
        <v>0</v>
      </c>
      <c r="BX3725">
        <f t="shared" si="2681"/>
        <v>0</v>
      </c>
      <c r="BY3725">
        <f t="shared" si="2681"/>
        <v>0</v>
      </c>
      <c r="BZ3725">
        <f t="shared" si="2681"/>
        <v>0</v>
      </c>
      <c r="CA3725">
        <f t="shared" ref="CA3725:DF3725" si="2682">CA3731</f>
        <v>47484.51</v>
      </c>
      <c r="CB3725">
        <f t="shared" si="2682"/>
        <v>0</v>
      </c>
      <c r="CC3725">
        <f t="shared" si="2682"/>
        <v>0</v>
      </c>
      <c r="CD3725">
        <f t="shared" si="2682"/>
        <v>47484.51</v>
      </c>
      <c r="CE3725">
        <f t="shared" si="2682"/>
        <v>0</v>
      </c>
      <c r="CF3725">
        <f t="shared" si="2682"/>
        <v>0</v>
      </c>
      <c r="CG3725">
        <f t="shared" si="2682"/>
        <v>0</v>
      </c>
      <c r="CH3725">
        <f t="shared" si="2682"/>
        <v>0</v>
      </c>
      <c r="CI3725">
        <f t="shared" si="2682"/>
        <v>0</v>
      </c>
      <c r="CJ3725">
        <f t="shared" si="2682"/>
        <v>0</v>
      </c>
      <c r="CK3725">
        <f t="shared" si="2682"/>
        <v>0</v>
      </c>
      <c r="CL3725">
        <f t="shared" si="2682"/>
        <v>0</v>
      </c>
      <c r="CM3725">
        <f t="shared" si="2682"/>
        <v>0</v>
      </c>
      <c r="CN3725">
        <f t="shared" si="2682"/>
        <v>0</v>
      </c>
      <c r="CO3725">
        <f t="shared" si="2682"/>
        <v>0</v>
      </c>
      <c r="CP3725">
        <f t="shared" si="2682"/>
        <v>0</v>
      </c>
      <c r="CQ3725">
        <f t="shared" si="2682"/>
        <v>0</v>
      </c>
      <c r="CR3725">
        <f t="shared" si="2682"/>
        <v>0</v>
      </c>
      <c r="CS3725">
        <f t="shared" si="2682"/>
        <v>0</v>
      </c>
      <c r="CT3725">
        <f t="shared" si="2682"/>
        <v>0</v>
      </c>
      <c r="CU3725">
        <f t="shared" si="2682"/>
        <v>0</v>
      </c>
      <c r="CV3725">
        <f t="shared" si="2682"/>
        <v>0</v>
      </c>
      <c r="CW3725">
        <f t="shared" si="2682"/>
        <v>0</v>
      </c>
      <c r="CX3725">
        <f t="shared" si="2682"/>
        <v>0</v>
      </c>
      <c r="CY3725">
        <f t="shared" si="2682"/>
        <v>0</v>
      </c>
      <c r="CZ3725">
        <f t="shared" si="2682"/>
        <v>0</v>
      </c>
      <c r="DA3725">
        <f t="shared" si="2682"/>
        <v>0</v>
      </c>
      <c r="DB3725">
        <f t="shared" si="2682"/>
        <v>0</v>
      </c>
      <c r="DC3725">
        <f t="shared" si="2682"/>
        <v>0</v>
      </c>
      <c r="DD3725">
        <f t="shared" si="2682"/>
        <v>0</v>
      </c>
      <c r="DE3725">
        <f t="shared" si="2682"/>
        <v>0</v>
      </c>
      <c r="DF3725">
        <f t="shared" si="2682"/>
        <v>0</v>
      </c>
      <c r="DG3725">
        <f t="shared" ref="DG3725:EL3725" si="2683">DG3731</f>
        <v>0</v>
      </c>
      <c r="DH3725">
        <f t="shared" si="2683"/>
        <v>0</v>
      </c>
      <c r="DI3725">
        <f t="shared" si="2683"/>
        <v>0</v>
      </c>
      <c r="DJ3725">
        <f t="shared" si="2683"/>
        <v>0</v>
      </c>
      <c r="DK3725">
        <f t="shared" si="2683"/>
        <v>0</v>
      </c>
      <c r="DL3725">
        <f t="shared" si="2683"/>
        <v>0</v>
      </c>
      <c r="DM3725">
        <f t="shared" si="2683"/>
        <v>0</v>
      </c>
      <c r="DN3725">
        <f t="shared" si="2683"/>
        <v>0</v>
      </c>
      <c r="DO3725">
        <f t="shared" si="2683"/>
        <v>0</v>
      </c>
      <c r="DP3725">
        <f t="shared" si="2683"/>
        <v>0</v>
      </c>
      <c r="DQ3725">
        <f t="shared" si="2683"/>
        <v>0</v>
      </c>
      <c r="DR3725">
        <f t="shared" si="2683"/>
        <v>0</v>
      </c>
      <c r="DS3725">
        <f t="shared" si="2683"/>
        <v>0</v>
      </c>
      <c r="DT3725">
        <f t="shared" si="2683"/>
        <v>0</v>
      </c>
      <c r="DU3725">
        <f t="shared" si="2683"/>
        <v>0</v>
      </c>
      <c r="DV3725">
        <f t="shared" si="2683"/>
        <v>0</v>
      </c>
      <c r="DW3725">
        <f t="shared" si="2683"/>
        <v>0</v>
      </c>
      <c r="DX3725">
        <f t="shared" si="2683"/>
        <v>0</v>
      </c>
      <c r="DY3725">
        <f t="shared" si="2683"/>
        <v>0</v>
      </c>
      <c r="DZ3725">
        <f t="shared" si="2683"/>
        <v>0</v>
      </c>
      <c r="EA3725">
        <f t="shared" si="2683"/>
        <v>0</v>
      </c>
      <c r="EB3725">
        <f t="shared" si="2683"/>
        <v>0</v>
      </c>
      <c r="EC3725">
        <f t="shared" si="2683"/>
        <v>0</v>
      </c>
      <c r="ED3725">
        <f t="shared" si="2683"/>
        <v>0</v>
      </c>
      <c r="EE3725">
        <f t="shared" si="2683"/>
        <v>0</v>
      </c>
      <c r="EF3725">
        <f t="shared" si="2683"/>
        <v>0</v>
      </c>
      <c r="EG3725">
        <f t="shared" si="2683"/>
        <v>0</v>
      </c>
      <c r="EH3725">
        <f t="shared" si="2683"/>
        <v>0</v>
      </c>
      <c r="EI3725">
        <f t="shared" si="2683"/>
        <v>0</v>
      </c>
      <c r="EJ3725">
        <f t="shared" si="2683"/>
        <v>0</v>
      </c>
      <c r="EK3725">
        <f t="shared" si="2683"/>
        <v>0</v>
      </c>
      <c r="EL3725">
        <f t="shared" si="2683"/>
        <v>0</v>
      </c>
      <c r="EM3725">
        <f t="shared" ref="EM3725:FR3725" si="2684">EM3731</f>
        <v>0</v>
      </c>
      <c r="EN3725">
        <f t="shared" si="2684"/>
        <v>0</v>
      </c>
      <c r="EO3725">
        <f t="shared" si="2684"/>
        <v>0</v>
      </c>
      <c r="EP3725">
        <f t="shared" si="2684"/>
        <v>0</v>
      </c>
      <c r="EQ3725">
        <f t="shared" si="2684"/>
        <v>0</v>
      </c>
      <c r="ER3725">
        <f t="shared" si="2684"/>
        <v>0</v>
      </c>
      <c r="ES3725">
        <f t="shared" si="2684"/>
        <v>0</v>
      </c>
      <c r="ET3725">
        <f t="shared" si="2684"/>
        <v>0</v>
      </c>
      <c r="EU3725">
        <f t="shared" si="2684"/>
        <v>0</v>
      </c>
      <c r="EV3725">
        <f t="shared" si="2684"/>
        <v>0</v>
      </c>
      <c r="EW3725">
        <f t="shared" si="2684"/>
        <v>0</v>
      </c>
      <c r="EX3725">
        <f t="shared" si="2684"/>
        <v>0</v>
      </c>
      <c r="EY3725">
        <f t="shared" si="2684"/>
        <v>0</v>
      </c>
      <c r="EZ3725">
        <f t="shared" si="2684"/>
        <v>0</v>
      </c>
      <c r="FA3725">
        <f t="shared" si="2684"/>
        <v>0</v>
      </c>
      <c r="FB3725">
        <f t="shared" si="2684"/>
        <v>0</v>
      </c>
      <c r="FC3725">
        <f t="shared" si="2684"/>
        <v>0</v>
      </c>
      <c r="FD3725">
        <f t="shared" si="2684"/>
        <v>0</v>
      </c>
      <c r="FE3725">
        <f t="shared" si="2684"/>
        <v>0</v>
      </c>
      <c r="FF3725">
        <f t="shared" si="2684"/>
        <v>0</v>
      </c>
      <c r="FG3725">
        <f t="shared" si="2684"/>
        <v>0</v>
      </c>
      <c r="FH3725">
        <f t="shared" si="2684"/>
        <v>0</v>
      </c>
      <c r="FI3725">
        <f t="shared" si="2684"/>
        <v>0</v>
      </c>
      <c r="FJ3725">
        <f t="shared" si="2684"/>
        <v>0</v>
      </c>
      <c r="FK3725">
        <f t="shared" si="2684"/>
        <v>0</v>
      </c>
      <c r="FL3725">
        <f t="shared" si="2684"/>
        <v>0</v>
      </c>
      <c r="FM3725">
        <f t="shared" si="2684"/>
        <v>0</v>
      </c>
      <c r="FN3725">
        <f t="shared" si="2684"/>
        <v>0</v>
      </c>
      <c r="FO3725">
        <f t="shared" si="2684"/>
        <v>0</v>
      </c>
      <c r="FP3725">
        <f t="shared" si="2684"/>
        <v>0</v>
      </c>
      <c r="FQ3725">
        <f t="shared" si="2684"/>
        <v>0</v>
      </c>
      <c r="FR3725">
        <f t="shared" si="2684"/>
        <v>0</v>
      </c>
      <c r="FS3725">
        <f t="shared" ref="FS3725:GX3725" si="2685">FS3731</f>
        <v>0</v>
      </c>
      <c r="FT3725">
        <f t="shared" si="2685"/>
        <v>0</v>
      </c>
      <c r="FU3725">
        <f t="shared" si="2685"/>
        <v>0</v>
      </c>
      <c r="FV3725">
        <f t="shared" si="2685"/>
        <v>0</v>
      </c>
      <c r="FW3725">
        <f t="shared" si="2685"/>
        <v>0</v>
      </c>
      <c r="FX3725">
        <f t="shared" si="2685"/>
        <v>0</v>
      </c>
      <c r="FY3725">
        <f t="shared" si="2685"/>
        <v>0</v>
      </c>
      <c r="FZ3725">
        <f t="shared" si="2685"/>
        <v>0</v>
      </c>
      <c r="GA3725">
        <f t="shared" si="2685"/>
        <v>0</v>
      </c>
      <c r="GB3725">
        <f t="shared" si="2685"/>
        <v>0</v>
      </c>
      <c r="GC3725">
        <f t="shared" si="2685"/>
        <v>0</v>
      </c>
      <c r="GD3725">
        <f t="shared" si="2685"/>
        <v>0</v>
      </c>
      <c r="GE3725">
        <f t="shared" si="2685"/>
        <v>0</v>
      </c>
      <c r="GF3725">
        <f t="shared" si="2685"/>
        <v>0</v>
      </c>
      <c r="GG3725">
        <f t="shared" si="2685"/>
        <v>0</v>
      </c>
      <c r="GH3725">
        <f t="shared" si="2685"/>
        <v>0</v>
      </c>
      <c r="GI3725">
        <f t="shared" si="2685"/>
        <v>0</v>
      </c>
      <c r="GJ3725">
        <f t="shared" si="2685"/>
        <v>0</v>
      </c>
      <c r="GK3725">
        <f t="shared" si="2685"/>
        <v>0</v>
      </c>
      <c r="GL3725">
        <f t="shared" si="2685"/>
        <v>0</v>
      </c>
      <c r="GM3725">
        <f t="shared" si="2685"/>
        <v>0</v>
      </c>
      <c r="GN3725">
        <f t="shared" si="2685"/>
        <v>0</v>
      </c>
      <c r="GO3725">
        <f t="shared" si="2685"/>
        <v>0</v>
      </c>
      <c r="GP3725">
        <f t="shared" si="2685"/>
        <v>0</v>
      </c>
      <c r="GQ3725">
        <f t="shared" si="2685"/>
        <v>0</v>
      </c>
      <c r="GR3725">
        <f t="shared" si="2685"/>
        <v>0</v>
      </c>
      <c r="GS3725">
        <f t="shared" si="2685"/>
        <v>0</v>
      </c>
      <c r="GT3725">
        <f t="shared" si="2685"/>
        <v>0</v>
      </c>
      <c r="GU3725">
        <f t="shared" si="2685"/>
        <v>0</v>
      </c>
      <c r="GV3725">
        <f t="shared" si="2685"/>
        <v>0</v>
      </c>
      <c r="GW3725">
        <f t="shared" si="2685"/>
        <v>0</v>
      </c>
      <c r="GX3725">
        <f t="shared" si="2685"/>
        <v>0</v>
      </c>
    </row>
    <row r="3727" spans="1:245" x14ac:dyDescent="0.2">
      <c r="A3727">
        <v>17</v>
      </c>
      <c r="B3727">
        <v>1</v>
      </c>
      <c r="C3727">
        <f>ROW(SmtRes!A1230)</f>
        <v>1230</v>
      </c>
      <c r="D3727">
        <f>ROW(EtalonRes!A1230)</f>
        <v>1230</v>
      </c>
      <c r="E3727" t="s">
        <v>801</v>
      </c>
      <c r="F3727" t="s">
        <v>122</v>
      </c>
      <c r="G3727" t="s">
        <v>123</v>
      </c>
      <c r="H3727" t="s">
        <v>52</v>
      </c>
      <c r="I3727">
        <v>15</v>
      </c>
      <c r="J3727">
        <v>0</v>
      </c>
      <c r="K3727">
        <v>15</v>
      </c>
      <c r="O3727">
        <f>ROUND(CP3727,2)</f>
        <v>4484.49</v>
      </c>
      <c r="P3727">
        <f>ROUND(CQ3727*I3727,2)</f>
        <v>0</v>
      </c>
      <c r="Q3727">
        <f>ROUND(CR3727*I3727,2)</f>
        <v>198.75</v>
      </c>
      <c r="R3727">
        <f>ROUND(CS3727*I3727,2)</f>
        <v>0.93</v>
      </c>
      <c r="S3727">
        <f>ROUND(CT3727*I3727,2)</f>
        <v>4285.74</v>
      </c>
      <c r="T3727">
        <f>ROUND(CU3727*I3727,2)</f>
        <v>0</v>
      </c>
      <c r="U3727">
        <f>CV3727*I3727</f>
        <v>6.8999999999999995</v>
      </c>
      <c r="V3727">
        <f>CW3727*I3727</f>
        <v>0</v>
      </c>
      <c r="W3727">
        <f>ROUND(CX3727*I3727,2)</f>
        <v>0</v>
      </c>
      <c r="X3727">
        <f t="shared" ref="X3727:Y3729" si="2686">ROUND(CY3727,2)</f>
        <v>3000.02</v>
      </c>
      <c r="Y3727">
        <f t="shared" si="2686"/>
        <v>428.57</v>
      </c>
      <c r="AA3727">
        <v>35364244</v>
      </c>
      <c r="AB3727">
        <f>ROUND((AC3727+AD3727+AF3727),6)</f>
        <v>298.96600000000001</v>
      </c>
      <c r="AC3727">
        <f>ROUND(((ES3727*0)),6)</f>
        <v>0</v>
      </c>
      <c r="AD3727">
        <f>ROUND(((((ET3727*0.2))-((EU3727*0.2)))+AE3727),6)</f>
        <v>13.25</v>
      </c>
      <c r="AE3727">
        <f>ROUND(((EU3727*0.2)),6)</f>
        <v>6.2E-2</v>
      </c>
      <c r="AF3727">
        <f>ROUND(((EV3727*0.2)),6)</f>
        <v>285.71600000000001</v>
      </c>
      <c r="AG3727">
        <f>ROUND((AP3727),6)</f>
        <v>0</v>
      </c>
      <c r="AH3727">
        <f>((EW3727*0.2))</f>
        <v>0.45999999999999996</v>
      </c>
      <c r="AI3727">
        <f>((EX3727*0.2))</f>
        <v>0</v>
      </c>
      <c r="AJ3727">
        <f>(AS3727)</f>
        <v>0</v>
      </c>
      <c r="AK3727">
        <v>3700.99</v>
      </c>
      <c r="AL3727">
        <v>2206.16</v>
      </c>
      <c r="AM3727">
        <v>66.25</v>
      </c>
      <c r="AN3727">
        <v>0.31</v>
      </c>
      <c r="AO3727">
        <v>1428.58</v>
      </c>
      <c r="AP3727">
        <v>0</v>
      </c>
      <c r="AQ3727">
        <v>2.2999999999999998</v>
      </c>
      <c r="AR3727">
        <v>0</v>
      </c>
      <c r="AS3727">
        <v>0</v>
      </c>
      <c r="AT3727">
        <v>70</v>
      </c>
      <c r="AU3727">
        <v>10</v>
      </c>
      <c r="AV3727">
        <v>1</v>
      </c>
      <c r="AW3727">
        <v>1</v>
      </c>
      <c r="AZ3727">
        <v>1</v>
      </c>
      <c r="BA3727">
        <v>1</v>
      </c>
      <c r="BB3727">
        <v>1</v>
      </c>
      <c r="BC3727">
        <v>1</v>
      </c>
      <c r="BD3727" t="s">
        <v>3</v>
      </c>
      <c r="BE3727" t="s">
        <v>3</v>
      </c>
      <c r="BF3727" t="s">
        <v>3</v>
      </c>
      <c r="BG3727" t="s">
        <v>3</v>
      </c>
      <c r="BH3727">
        <v>0</v>
      </c>
      <c r="BI3727">
        <v>4</v>
      </c>
      <c r="BJ3727" t="s">
        <v>124</v>
      </c>
      <c r="BM3727">
        <v>0</v>
      </c>
      <c r="BN3727">
        <v>0</v>
      </c>
      <c r="BO3727" t="s">
        <v>3</v>
      </c>
      <c r="BP3727">
        <v>0</v>
      </c>
      <c r="BQ3727">
        <v>1</v>
      </c>
      <c r="BR3727">
        <v>0</v>
      </c>
      <c r="BS3727">
        <v>1</v>
      </c>
      <c r="BT3727">
        <v>1</v>
      </c>
      <c r="BU3727">
        <v>1</v>
      </c>
      <c r="BV3727">
        <v>1</v>
      </c>
      <c r="BW3727">
        <v>1</v>
      </c>
      <c r="BX3727">
        <v>1</v>
      </c>
      <c r="BY3727" t="s">
        <v>3</v>
      </c>
      <c r="BZ3727">
        <v>70</v>
      </c>
      <c r="CA3727">
        <v>10</v>
      </c>
      <c r="CB3727" t="s">
        <v>3</v>
      </c>
      <c r="CE3727">
        <v>0</v>
      </c>
      <c r="CF3727">
        <v>0</v>
      </c>
      <c r="CG3727">
        <v>0</v>
      </c>
      <c r="CM3727">
        <v>0</v>
      </c>
      <c r="CN3727" t="s">
        <v>1130</v>
      </c>
      <c r="CO3727">
        <v>0</v>
      </c>
      <c r="CP3727">
        <f>(P3727+Q3727+S3727)</f>
        <v>4484.49</v>
      </c>
      <c r="CQ3727">
        <f>(AC3727*BC3727*AW3727)</f>
        <v>0</v>
      </c>
      <c r="CR3727">
        <f>(((((ET3727*0.2))*BB3727-((EU3727*0.2))*BS3727)+AE3727*BS3727)*AV3727)</f>
        <v>13.25</v>
      </c>
      <c r="CS3727">
        <f>(AE3727*BS3727*AV3727)</f>
        <v>6.2E-2</v>
      </c>
      <c r="CT3727">
        <f>(AF3727*BA3727*AV3727)</f>
        <v>285.71600000000001</v>
      </c>
      <c r="CU3727">
        <f>AG3727</f>
        <v>0</v>
      </c>
      <c r="CV3727">
        <f>(AH3727*AV3727)</f>
        <v>0.45999999999999996</v>
      </c>
      <c r="CW3727">
        <f t="shared" ref="CW3727:CX3729" si="2687">AI3727</f>
        <v>0</v>
      </c>
      <c r="CX3727">
        <f t="shared" si="2687"/>
        <v>0</v>
      </c>
      <c r="CY3727">
        <f>((S3727*BZ3727)/100)</f>
        <v>3000.018</v>
      </c>
      <c r="CZ3727">
        <f>((S3727*CA3727)/100)</f>
        <v>428.57399999999996</v>
      </c>
      <c r="DB3727">
        <v>31</v>
      </c>
      <c r="DC3727" t="s">
        <v>3</v>
      </c>
      <c r="DD3727" t="s">
        <v>54</v>
      </c>
      <c r="DE3727" t="s">
        <v>55</v>
      </c>
      <c r="DF3727" t="s">
        <v>55</v>
      </c>
      <c r="DG3727" t="s">
        <v>55</v>
      </c>
      <c r="DH3727" t="s">
        <v>3</v>
      </c>
      <c r="DI3727" t="s">
        <v>55</v>
      </c>
      <c r="DJ3727" t="s">
        <v>55</v>
      </c>
      <c r="DK3727" t="s">
        <v>3</v>
      </c>
      <c r="DL3727" t="s">
        <v>3</v>
      </c>
      <c r="DM3727" t="s">
        <v>3</v>
      </c>
      <c r="DN3727">
        <v>0</v>
      </c>
      <c r="DO3727">
        <v>0</v>
      </c>
      <c r="DP3727">
        <v>1</v>
      </c>
      <c r="DQ3727">
        <v>1</v>
      </c>
      <c r="DU3727">
        <v>1010</v>
      </c>
      <c r="DV3727" t="s">
        <v>52</v>
      </c>
      <c r="DW3727" t="s">
        <v>52</v>
      </c>
      <c r="DX3727">
        <v>1</v>
      </c>
      <c r="DZ3727" t="s">
        <v>3</v>
      </c>
      <c r="EA3727" t="s">
        <v>3</v>
      </c>
      <c r="EB3727" t="s">
        <v>3</v>
      </c>
      <c r="EC3727" t="s">
        <v>3</v>
      </c>
      <c r="EE3727">
        <v>35096056</v>
      </c>
      <c r="EF3727">
        <v>1</v>
      </c>
      <c r="EG3727" t="s">
        <v>20</v>
      </c>
      <c r="EH3727">
        <v>0</v>
      </c>
      <c r="EI3727" t="s">
        <v>3</v>
      </c>
      <c r="EJ3727">
        <v>4</v>
      </c>
      <c r="EK3727">
        <v>0</v>
      </c>
      <c r="EL3727" t="s">
        <v>21</v>
      </c>
      <c r="EM3727" t="s">
        <v>22</v>
      </c>
      <c r="EO3727" t="s">
        <v>56</v>
      </c>
      <c r="EQ3727">
        <v>0</v>
      </c>
      <c r="ER3727">
        <v>3700.99</v>
      </c>
      <c r="ES3727">
        <v>2206.16</v>
      </c>
      <c r="ET3727">
        <v>66.25</v>
      </c>
      <c r="EU3727">
        <v>0.31</v>
      </c>
      <c r="EV3727">
        <v>1428.58</v>
      </c>
      <c r="EW3727">
        <v>2.2999999999999998</v>
      </c>
      <c r="EX3727">
        <v>0</v>
      </c>
      <c r="EY3727">
        <v>0</v>
      </c>
      <c r="FQ3727">
        <v>0</v>
      </c>
      <c r="FR3727">
        <v>0</v>
      </c>
      <c r="FS3727">
        <v>0</v>
      </c>
      <c r="FX3727">
        <v>70</v>
      </c>
      <c r="FY3727">
        <v>10</v>
      </c>
      <c r="GA3727" t="s">
        <v>3</v>
      </c>
      <c r="GD3727">
        <v>0</v>
      </c>
      <c r="GF3727">
        <v>845110403</v>
      </c>
      <c r="GG3727">
        <v>2</v>
      </c>
      <c r="GH3727">
        <v>1</v>
      </c>
      <c r="GI3727">
        <v>-2</v>
      </c>
      <c r="GJ3727">
        <v>0</v>
      </c>
      <c r="GK3727">
        <f>ROUND(R3727*(R12)/100,2)</f>
        <v>1</v>
      </c>
      <c r="GL3727">
        <f>ROUND(IF(AND(BH3727=3,BI3727=3,FS3727&lt;&gt;0),P3727,0),2)</f>
        <v>0</v>
      </c>
      <c r="GM3727">
        <f>ROUND(O3727+X3727+Y3727+GK3727,2)+GX3727</f>
        <v>7914.08</v>
      </c>
      <c r="GN3727">
        <f>IF(OR(BI3727=0,BI3727=1),GM3727-GX3727,0)</f>
        <v>0</v>
      </c>
      <c r="GO3727">
        <f>IF(BI3727=2,GM3727-GX3727,0)</f>
        <v>0</v>
      </c>
      <c r="GP3727">
        <f>IF(BI3727=4,GM3727-GX3727,0)</f>
        <v>7914.08</v>
      </c>
      <c r="GR3727">
        <v>0</v>
      </c>
      <c r="GS3727">
        <v>3</v>
      </c>
      <c r="GT3727">
        <v>0</v>
      </c>
      <c r="GU3727" t="s">
        <v>3</v>
      </c>
      <c r="GV3727">
        <f>ROUND((GT3727),6)</f>
        <v>0</v>
      </c>
      <c r="GW3727">
        <v>1</v>
      </c>
      <c r="GX3727">
        <f>ROUND(HC3727*I3727,2)</f>
        <v>0</v>
      </c>
      <c r="HA3727">
        <v>0</v>
      </c>
      <c r="HB3727">
        <v>0</v>
      </c>
      <c r="HC3727">
        <f>GV3727*GW3727</f>
        <v>0</v>
      </c>
      <c r="HE3727" t="s">
        <v>3</v>
      </c>
      <c r="HF3727" t="s">
        <v>3</v>
      </c>
      <c r="HM3727" t="s">
        <v>3</v>
      </c>
      <c r="HN3727" t="s">
        <v>3</v>
      </c>
      <c r="HO3727" t="s">
        <v>3</v>
      </c>
      <c r="HP3727" t="s">
        <v>3</v>
      </c>
      <c r="HQ3727" t="s">
        <v>3</v>
      </c>
      <c r="HS3727">
        <v>0</v>
      </c>
      <c r="IK3727">
        <v>0</v>
      </c>
    </row>
    <row r="3728" spans="1:245" x14ac:dyDescent="0.2">
      <c r="A3728">
        <v>17</v>
      </c>
      <c r="B3728">
        <v>1</v>
      </c>
      <c r="C3728">
        <f>ROW(SmtRes!A1235)</f>
        <v>1235</v>
      </c>
      <c r="D3728">
        <f>ROW(EtalonRes!A1235)</f>
        <v>1235</v>
      </c>
      <c r="E3728" t="s">
        <v>802</v>
      </c>
      <c r="F3728" t="s">
        <v>122</v>
      </c>
      <c r="G3728" t="s">
        <v>126</v>
      </c>
      <c r="H3728" t="s">
        <v>52</v>
      </c>
      <c r="I3728">
        <v>15</v>
      </c>
      <c r="J3728">
        <v>0</v>
      </c>
      <c r="K3728">
        <v>15</v>
      </c>
      <c r="O3728">
        <f>ROUND(CP3728,2)</f>
        <v>55514.85</v>
      </c>
      <c r="P3728">
        <f>ROUND(CQ3728*I3728,2)</f>
        <v>33092.400000000001</v>
      </c>
      <c r="Q3728">
        <f>ROUND(CR3728*I3728,2)</f>
        <v>993.75</v>
      </c>
      <c r="R3728">
        <f>ROUND(CS3728*I3728,2)</f>
        <v>4.6500000000000004</v>
      </c>
      <c r="S3728">
        <f>ROUND(CT3728*I3728,2)</f>
        <v>21428.7</v>
      </c>
      <c r="T3728">
        <f>ROUND(CU3728*I3728,2)</f>
        <v>0</v>
      </c>
      <c r="U3728">
        <f>CV3728*I3728</f>
        <v>34.5</v>
      </c>
      <c r="V3728">
        <f>CW3728*I3728</f>
        <v>0</v>
      </c>
      <c r="W3728">
        <f>ROUND(CX3728*I3728,2)</f>
        <v>0</v>
      </c>
      <c r="X3728">
        <f t="shared" si="2686"/>
        <v>15000.09</v>
      </c>
      <c r="Y3728">
        <f t="shared" si="2686"/>
        <v>2142.87</v>
      </c>
      <c r="AA3728">
        <v>35364244</v>
      </c>
      <c r="AB3728">
        <f>ROUND((AC3728+AD3728+AF3728),6)</f>
        <v>3700.99</v>
      </c>
      <c r="AC3728">
        <f>ROUND((ES3728),6)</f>
        <v>2206.16</v>
      </c>
      <c r="AD3728">
        <f>ROUND((((ET3728)-(EU3728))+AE3728),6)</f>
        <v>66.25</v>
      </c>
      <c r="AE3728">
        <f>ROUND((EU3728),6)</f>
        <v>0.31</v>
      </c>
      <c r="AF3728">
        <f>ROUND((EV3728),6)</f>
        <v>1428.58</v>
      </c>
      <c r="AG3728">
        <f>ROUND((AP3728),6)</f>
        <v>0</v>
      </c>
      <c r="AH3728">
        <f>(EW3728)</f>
        <v>2.2999999999999998</v>
      </c>
      <c r="AI3728">
        <f>(EX3728)</f>
        <v>0</v>
      </c>
      <c r="AJ3728">
        <f>(AS3728)</f>
        <v>0</v>
      </c>
      <c r="AK3728">
        <v>3700.99</v>
      </c>
      <c r="AL3728">
        <v>2206.16</v>
      </c>
      <c r="AM3728">
        <v>66.25</v>
      </c>
      <c r="AN3728">
        <v>0.31</v>
      </c>
      <c r="AO3728">
        <v>1428.58</v>
      </c>
      <c r="AP3728">
        <v>0</v>
      </c>
      <c r="AQ3728">
        <v>2.2999999999999998</v>
      </c>
      <c r="AR3728">
        <v>0</v>
      </c>
      <c r="AS3728">
        <v>0</v>
      </c>
      <c r="AT3728">
        <v>70</v>
      </c>
      <c r="AU3728">
        <v>10</v>
      </c>
      <c r="AV3728">
        <v>1</v>
      </c>
      <c r="AW3728">
        <v>1</v>
      </c>
      <c r="AZ3728">
        <v>1</v>
      </c>
      <c r="BA3728">
        <v>1</v>
      </c>
      <c r="BB3728">
        <v>1</v>
      </c>
      <c r="BC3728">
        <v>1</v>
      </c>
      <c r="BD3728" t="s">
        <v>3</v>
      </c>
      <c r="BE3728" t="s">
        <v>3</v>
      </c>
      <c r="BF3728" t="s">
        <v>3</v>
      </c>
      <c r="BG3728" t="s">
        <v>3</v>
      </c>
      <c r="BH3728">
        <v>0</v>
      </c>
      <c r="BI3728">
        <v>4</v>
      </c>
      <c r="BJ3728" t="s">
        <v>124</v>
      </c>
      <c r="BM3728">
        <v>0</v>
      </c>
      <c r="BN3728">
        <v>0</v>
      </c>
      <c r="BO3728" t="s">
        <v>3</v>
      </c>
      <c r="BP3728">
        <v>0</v>
      </c>
      <c r="BQ3728">
        <v>1</v>
      </c>
      <c r="BR3728">
        <v>0</v>
      </c>
      <c r="BS3728">
        <v>1</v>
      </c>
      <c r="BT3728">
        <v>1</v>
      </c>
      <c r="BU3728">
        <v>1</v>
      </c>
      <c r="BV3728">
        <v>1</v>
      </c>
      <c r="BW3728">
        <v>1</v>
      </c>
      <c r="BX3728">
        <v>1</v>
      </c>
      <c r="BY3728" t="s">
        <v>3</v>
      </c>
      <c r="BZ3728">
        <v>70</v>
      </c>
      <c r="CA3728">
        <v>10</v>
      </c>
      <c r="CB3728" t="s">
        <v>3</v>
      </c>
      <c r="CE3728">
        <v>0</v>
      </c>
      <c r="CF3728">
        <v>0</v>
      </c>
      <c r="CG3728">
        <v>0</v>
      </c>
      <c r="CM3728">
        <v>0</v>
      </c>
      <c r="CN3728" t="s">
        <v>3</v>
      </c>
      <c r="CO3728">
        <v>0</v>
      </c>
      <c r="CP3728">
        <f>(P3728+Q3728+S3728)</f>
        <v>55514.850000000006</v>
      </c>
      <c r="CQ3728">
        <f>(AC3728*BC3728*AW3728)</f>
        <v>2206.16</v>
      </c>
      <c r="CR3728">
        <f>((((ET3728)*BB3728-(EU3728)*BS3728)+AE3728*BS3728)*AV3728)</f>
        <v>66.25</v>
      </c>
      <c r="CS3728">
        <f>(AE3728*BS3728*AV3728)</f>
        <v>0.31</v>
      </c>
      <c r="CT3728">
        <f>(AF3728*BA3728*AV3728)</f>
        <v>1428.58</v>
      </c>
      <c r="CU3728">
        <f>AG3728</f>
        <v>0</v>
      </c>
      <c r="CV3728">
        <f>(AH3728*AV3728)</f>
        <v>2.2999999999999998</v>
      </c>
      <c r="CW3728">
        <f t="shared" si="2687"/>
        <v>0</v>
      </c>
      <c r="CX3728">
        <f t="shared" si="2687"/>
        <v>0</v>
      </c>
      <c r="CY3728">
        <f>((S3728*BZ3728)/100)</f>
        <v>15000.09</v>
      </c>
      <c r="CZ3728">
        <f>((S3728*CA3728)/100)</f>
        <v>2142.87</v>
      </c>
      <c r="DC3728" t="s">
        <v>3</v>
      </c>
      <c r="DD3728" t="s">
        <v>3</v>
      </c>
      <c r="DE3728" t="s">
        <v>3</v>
      </c>
      <c r="DF3728" t="s">
        <v>3</v>
      </c>
      <c r="DG3728" t="s">
        <v>3</v>
      </c>
      <c r="DH3728" t="s">
        <v>3</v>
      </c>
      <c r="DI3728" t="s">
        <v>3</v>
      </c>
      <c r="DJ3728" t="s">
        <v>3</v>
      </c>
      <c r="DK3728" t="s">
        <v>3</v>
      </c>
      <c r="DL3728" t="s">
        <v>3</v>
      </c>
      <c r="DM3728" t="s">
        <v>3</v>
      </c>
      <c r="DN3728">
        <v>0</v>
      </c>
      <c r="DO3728">
        <v>0</v>
      </c>
      <c r="DP3728">
        <v>1</v>
      </c>
      <c r="DQ3728">
        <v>1</v>
      </c>
      <c r="DU3728">
        <v>1010</v>
      </c>
      <c r="DV3728" t="s">
        <v>52</v>
      </c>
      <c r="DW3728" t="s">
        <v>52</v>
      </c>
      <c r="DX3728">
        <v>1</v>
      </c>
      <c r="DZ3728" t="s">
        <v>3</v>
      </c>
      <c r="EA3728" t="s">
        <v>3</v>
      </c>
      <c r="EB3728" t="s">
        <v>3</v>
      </c>
      <c r="EC3728" t="s">
        <v>3</v>
      </c>
      <c r="EE3728">
        <v>35096056</v>
      </c>
      <c r="EF3728">
        <v>1</v>
      </c>
      <c r="EG3728" t="s">
        <v>20</v>
      </c>
      <c r="EH3728">
        <v>0</v>
      </c>
      <c r="EI3728" t="s">
        <v>3</v>
      </c>
      <c r="EJ3728">
        <v>4</v>
      </c>
      <c r="EK3728">
        <v>0</v>
      </c>
      <c r="EL3728" t="s">
        <v>21</v>
      </c>
      <c r="EM3728" t="s">
        <v>22</v>
      </c>
      <c r="EO3728" t="s">
        <v>3</v>
      </c>
      <c r="EQ3728">
        <v>0</v>
      </c>
      <c r="ER3728">
        <v>3700.99</v>
      </c>
      <c r="ES3728">
        <v>2206.16</v>
      </c>
      <c r="ET3728">
        <v>66.25</v>
      </c>
      <c r="EU3728">
        <v>0.31</v>
      </c>
      <c r="EV3728">
        <v>1428.58</v>
      </c>
      <c r="EW3728">
        <v>2.2999999999999998</v>
      </c>
      <c r="EX3728">
        <v>0</v>
      </c>
      <c r="EY3728">
        <v>0</v>
      </c>
      <c r="FQ3728">
        <v>0</v>
      </c>
      <c r="FR3728">
        <v>0</v>
      </c>
      <c r="FS3728">
        <v>0</v>
      </c>
      <c r="FX3728">
        <v>70</v>
      </c>
      <c r="FY3728">
        <v>10</v>
      </c>
      <c r="GA3728" t="s">
        <v>3</v>
      </c>
      <c r="GD3728">
        <v>0</v>
      </c>
      <c r="GF3728">
        <v>-1068314092</v>
      </c>
      <c r="GG3728">
        <v>2</v>
      </c>
      <c r="GH3728">
        <v>1</v>
      </c>
      <c r="GI3728">
        <v>-2</v>
      </c>
      <c r="GJ3728">
        <v>0</v>
      </c>
      <c r="GK3728">
        <f>ROUND(R3728*(R12)/100,2)</f>
        <v>5.0199999999999996</v>
      </c>
      <c r="GL3728">
        <f>ROUND(IF(AND(BH3728=3,BI3728=3,FS3728&lt;&gt;0),P3728,0),2)</f>
        <v>0</v>
      </c>
      <c r="GM3728">
        <f>ROUND(O3728+X3728+Y3728+GK3728,2)+GX3728</f>
        <v>72662.83</v>
      </c>
      <c r="GN3728">
        <f>IF(OR(BI3728=0,BI3728=1),GM3728-GX3728,0)</f>
        <v>0</v>
      </c>
      <c r="GO3728">
        <f>IF(BI3728=2,GM3728-GX3728,0)</f>
        <v>0</v>
      </c>
      <c r="GP3728">
        <f>IF(BI3728=4,GM3728-GX3728,0)</f>
        <v>72662.83</v>
      </c>
      <c r="GR3728">
        <v>0</v>
      </c>
      <c r="GS3728">
        <v>3</v>
      </c>
      <c r="GT3728">
        <v>0</v>
      </c>
      <c r="GU3728" t="s">
        <v>3</v>
      </c>
      <c r="GV3728">
        <f>ROUND((GT3728),6)</f>
        <v>0</v>
      </c>
      <c r="GW3728">
        <v>1</v>
      </c>
      <c r="GX3728">
        <f>ROUND(HC3728*I3728,2)</f>
        <v>0</v>
      </c>
      <c r="HA3728">
        <v>0</v>
      </c>
      <c r="HB3728">
        <v>0</v>
      </c>
      <c r="HC3728">
        <f>GV3728*GW3728</f>
        <v>0</v>
      </c>
      <c r="HE3728" t="s">
        <v>3</v>
      </c>
      <c r="HF3728" t="s">
        <v>3</v>
      </c>
      <c r="HM3728" t="s">
        <v>3</v>
      </c>
      <c r="HN3728" t="s">
        <v>3</v>
      </c>
      <c r="HO3728" t="s">
        <v>3</v>
      </c>
      <c r="HP3728" t="s">
        <v>3</v>
      </c>
      <c r="HQ3728" t="s">
        <v>3</v>
      </c>
      <c r="HS3728">
        <v>0</v>
      </c>
      <c r="IK3728">
        <v>0</v>
      </c>
    </row>
    <row r="3729" spans="1:245" x14ac:dyDescent="0.2">
      <c r="A3729">
        <v>18</v>
      </c>
      <c r="B3729">
        <v>1</v>
      </c>
      <c r="C3729">
        <v>1235</v>
      </c>
      <c r="E3729" t="s">
        <v>803</v>
      </c>
      <c r="F3729" t="s">
        <v>128</v>
      </c>
      <c r="G3729" t="s">
        <v>129</v>
      </c>
      <c r="H3729" t="s">
        <v>52</v>
      </c>
      <c r="I3729">
        <f>I3728*J3729</f>
        <v>-15</v>
      </c>
      <c r="J3729">
        <v>-1</v>
      </c>
      <c r="K3729">
        <v>-1</v>
      </c>
      <c r="O3729">
        <f>ROUND(CP3729,2)</f>
        <v>-33092.400000000001</v>
      </c>
      <c r="P3729">
        <f>ROUND(CQ3729*I3729,2)</f>
        <v>-33092.400000000001</v>
      </c>
      <c r="Q3729">
        <f>ROUND(CR3729*I3729,2)</f>
        <v>0</v>
      </c>
      <c r="R3729">
        <f>ROUND(CS3729*I3729,2)</f>
        <v>0</v>
      </c>
      <c r="S3729">
        <f>ROUND(CT3729*I3729,2)</f>
        <v>0</v>
      </c>
      <c r="T3729">
        <f>ROUND(CU3729*I3729,2)</f>
        <v>0</v>
      </c>
      <c r="U3729">
        <f>CV3729*I3729</f>
        <v>0</v>
      </c>
      <c r="V3729">
        <f>CW3729*I3729</f>
        <v>0</v>
      </c>
      <c r="W3729">
        <f>ROUND(CX3729*I3729,2)</f>
        <v>0</v>
      </c>
      <c r="X3729">
        <f t="shared" si="2686"/>
        <v>0</v>
      </c>
      <c r="Y3729">
        <f t="shared" si="2686"/>
        <v>0</v>
      </c>
      <c r="AA3729">
        <v>35364244</v>
      </c>
      <c r="AB3729">
        <f>ROUND((AC3729+AD3729+AF3729),6)</f>
        <v>2206.16</v>
      </c>
      <c r="AC3729">
        <f>ROUND((ES3729),6)</f>
        <v>2206.16</v>
      </c>
      <c r="AD3729">
        <f>ROUND((((ET3729)-(EU3729))+AE3729),6)</f>
        <v>0</v>
      </c>
      <c r="AE3729">
        <f>ROUND((EU3729),6)</f>
        <v>0</v>
      </c>
      <c r="AF3729">
        <f>ROUND((EV3729),6)</f>
        <v>0</v>
      </c>
      <c r="AG3729">
        <f>ROUND((AP3729),6)</f>
        <v>0</v>
      </c>
      <c r="AH3729">
        <f>(EW3729)</f>
        <v>0</v>
      </c>
      <c r="AI3729">
        <f>(EX3729)</f>
        <v>0</v>
      </c>
      <c r="AJ3729">
        <f>(AS3729)</f>
        <v>0</v>
      </c>
      <c r="AK3729">
        <v>2206.16</v>
      </c>
      <c r="AL3729">
        <v>2206.16</v>
      </c>
      <c r="AM3729">
        <v>0</v>
      </c>
      <c r="AN3729">
        <v>0</v>
      </c>
      <c r="AO3729">
        <v>0</v>
      </c>
      <c r="AP3729">
        <v>0</v>
      </c>
      <c r="AQ3729">
        <v>0</v>
      </c>
      <c r="AR3729">
        <v>0</v>
      </c>
      <c r="AS3729">
        <v>0</v>
      </c>
      <c r="AT3729">
        <v>70</v>
      </c>
      <c r="AU3729">
        <v>10</v>
      </c>
      <c r="AV3729">
        <v>1</v>
      </c>
      <c r="AW3729">
        <v>1</v>
      </c>
      <c r="AZ3729">
        <v>1</v>
      </c>
      <c r="BA3729">
        <v>1</v>
      </c>
      <c r="BB3729">
        <v>1</v>
      </c>
      <c r="BC3729">
        <v>1</v>
      </c>
      <c r="BD3729" t="s">
        <v>3</v>
      </c>
      <c r="BE3729" t="s">
        <v>3</v>
      </c>
      <c r="BF3729" t="s">
        <v>3</v>
      </c>
      <c r="BG3729" t="s">
        <v>3</v>
      </c>
      <c r="BH3729">
        <v>3</v>
      </c>
      <c r="BI3729">
        <v>4</v>
      </c>
      <c r="BJ3729" t="s">
        <v>130</v>
      </c>
      <c r="BM3729">
        <v>0</v>
      </c>
      <c r="BN3729">
        <v>0</v>
      </c>
      <c r="BO3729" t="s">
        <v>3</v>
      </c>
      <c r="BP3729">
        <v>0</v>
      </c>
      <c r="BQ3729">
        <v>1</v>
      </c>
      <c r="BR3729">
        <v>1</v>
      </c>
      <c r="BS3729">
        <v>1</v>
      </c>
      <c r="BT3729">
        <v>1</v>
      </c>
      <c r="BU3729">
        <v>1</v>
      </c>
      <c r="BV3729">
        <v>1</v>
      </c>
      <c r="BW3729">
        <v>1</v>
      </c>
      <c r="BX3729">
        <v>1</v>
      </c>
      <c r="BY3729" t="s">
        <v>3</v>
      </c>
      <c r="BZ3729">
        <v>70</v>
      </c>
      <c r="CA3729">
        <v>10</v>
      </c>
      <c r="CB3729" t="s">
        <v>3</v>
      </c>
      <c r="CE3729">
        <v>0</v>
      </c>
      <c r="CF3729">
        <v>0</v>
      </c>
      <c r="CG3729">
        <v>0</v>
      </c>
      <c r="CM3729">
        <v>0</v>
      </c>
      <c r="CN3729" t="s">
        <v>3</v>
      </c>
      <c r="CO3729">
        <v>0</v>
      </c>
      <c r="CP3729">
        <f>(P3729+Q3729+S3729)</f>
        <v>-33092.400000000001</v>
      </c>
      <c r="CQ3729">
        <f>(AC3729*BC3729*AW3729)</f>
        <v>2206.16</v>
      </c>
      <c r="CR3729">
        <f>((((ET3729)*BB3729-(EU3729)*BS3729)+AE3729*BS3729)*AV3729)</f>
        <v>0</v>
      </c>
      <c r="CS3729">
        <f>(AE3729*BS3729*AV3729)</f>
        <v>0</v>
      </c>
      <c r="CT3729">
        <f>(AF3729*BA3729*AV3729)</f>
        <v>0</v>
      </c>
      <c r="CU3729">
        <f>AG3729</f>
        <v>0</v>
      </c>
      <c r="CV3729">
        <f>(AH3729*AV3729)</f>
        <v>0</v>
      </c>
      <c r="CW3729">
        <f t="shared" si="2687"/>
        <v>0</v>
      </c>
      <c r="CX3729">
        <f t="shared" si="2687"/>
        <v>0</v>
      </c>
      <c r="CY3729">
        <f>((S3729*BZ3729)/100)</f>
        <v>0</v>
      </c>
      <c r="CZ3729">
        <f>((S3729*CA3729)/100)</f>
        <v>0</v>
      </c>
      <c r="DC3729" t="s">
        <v>3</v>
      </c>
      <c r="DD3729" t="s">
        <v>3</v>
      </c>
      <c r="DE3729" t="s">
        <v>3</v>
      </c>
      <c r="DF3729" t="s">
        <v>3</v>
      </c>
      <c r="DG3729" t="s">
        <v>3</v>
      </c>
      <c r="DH3729" t="s">
        <v>3</v>
      </c>
      <c r="DI3729" t="s">
        <v>3</v>
      </c>
      <c r="DJ3729" t="s">
        <v>3</v>
      </c>
      <c r="DK3729" t="s">
        <v>3</v>
      </c>
      <c r="DL3729" t="s">
        <v>3</v>
      </c>
      <c r="DM3729" t="s">
        <v>3</v>
      </c>
      <c r="DN3729">
        <v>0</v>
      </c>
      <c r="DO3729">
        <v>0</v>
      </c>
      <c r="DP3729">
        <v>1</v>
      </c>
      <c r="DQ3729">
        <v>1</v>
      </c>
      <c r="DU3729">
        <v>1010</v>
      </c>
      <c r="DV3729" t="s">
        <v>52</v>
      </c>
      <c r="DW3729" t="s">
        <v>52</v>
      </c>
      <c r="DX3729">
        <v>1</v>
      </c>
      <c r="DZ3729" t="s">
        <v>3</v>
      </c>
      <c r="EA3729" t="s">
        <v>3</v>
      </c>
      <c r="EB3729" t="s">
        <v>3</v>
      </c>
      <c r="EC3729" t="s">
        <v>3</v>
      </c>
      <c r="EE3729">
        <v>35096056</v>
      </c>
      <c r="EF3729">
        <v>1</v>
      </c>
      <c r="EG3729" t="s">
        <v>20</v>
      </c>
      <c r="EH3729">
        <v>0</v>
      </c>
      <c r="EI3729" t="s">
        <v>3</v>
      </c>
      <c r="EJ3729">
        <v>4</v>
      </c>
      <c r="EK3729">
        <v>0</v>
      </c>
      <c r="EL3729" t="s">
        <v>21</v>
      </c>
      <c r="EM3729" t="s">
        <v>22</v>
      </c>
      <c r="EO3729" t="s">
        <v>3</v>
      </c>
      <c r="EQ3729">
        <v>32768</v>
      </c>
      <c r="ER3729">
        <v>2206.16</v>
      </c>
      <c r="ES3729">
        <v>2206.16</v>
      </c>
      <c r="ET3729">
        <v>0</v>
      </c>
      <c r="EU3729">
        <v>0</v>
      </c>
      <c r="EV3729">
        <v>0</v>
      </c>
      <c r="EW3729">
        <v>0</v>
      </c>
      <c r="EX3729">
        <v>0</v>
      </c>
      <c r="FQ3729">
        <v>0</v>
      </c>
      <c r="FR3729">
        <v>0</v>
      </c>
      <c r="FS3729">
        <v>0</v>
      </c>
      <c r="FX3729">
        <v>70</v>
      </c>
      <c r="FY3729">
        <v>10</v>
      </c>
      <c r="GA3729" t="s">
        <v>3</v>
      </c>
      <c r="GD3729">
        <v>0</v>
      </c>
      <c r="GF3729">
        <v>-2080535723</v>
      </c>
      <c r="GG3729">
        <v>2</v>
      </c>
      <c r="GH3729">
        <v>1</v>
      </c>
      <c r="GI3729">
        <v>-2</v>
      </c>
      <c r="GJ3729">
        <v>0</v>
      </c>
      <c r="GK3729">
        <f>ROUND(R3729*(R12)/100,2)</f>
        <v>0</v>
      </c>
      <c r="GL3729">
        <f>ROUND(IF(AND(BH3729=3,BI3729=3,FS3729&lt;&gt;0),P3729,0),2)</f>
        <v>0</v>
      </c>
      <c r="GM3729">
        <f>ROUND(O3729+X3729+Y3729+GK3729,2)+GX3729</f>
        <v>-33092.400000000001</v>
      </c>
      <c r="GN3729">
        <f>IF(OR(BI3729=0,BI3729=1),GM3729-GX3729,0)</f>
        <v>0</v>
      </c>
      <c r="GO3729">
        <f>IF(BI3729=2,GM3729-GX3729,0)</f>
        <v>0</v>
      </c>
      <c r="GP3729">
        <f>IF(BI3729=4,GM3729-GX3729,0)</f>
        <v>-33092.400000000001</v>
      </c>
      <c r="GR3729">
        <v>0</v>
      </c>
      <c r="GS3729">
        <v>3</v>
      </c>
      <c r="GT3729">
        <v>0</v>
      </c>
      <c r="GU3729" t="s">
        <v>3</v>
      </c>
      <c r="GV3729">
        <f>ROUND((GT3729),6)</f>
        <v>0</v>
      </c>
      <c r="GW3729">
        <v>1</v>
      </c>
      <c r="GX3729">
        <f>ROUND(HC3729*I3729,2)</f>
        <v>0</v>
      </c>
      <c r="HA3729">
        <v>0</v>
      </c>
      <c r="HB3729">
        <v>0</v>
      </c>
      <c r="HC3729">
        <f>GV3729*GW3729</f>
        <v>0</v>
      </c>
      <c r="HE3729" t="s">
        <v>3</v>
      </c>
      <c r="HF3729" t="s">
        <v>3</v>
      </c>
      <c r="HM3729" t="s">
        <v>3</v>
      </c>
      <c r="HN3729" t="s">
        <v>3</v>
      </c>
      <c r="HO3729" t="s">
        <v>3</v>
      </c>
      <c r="HP3729" t="s">
        <v>3</v>
      </c>
      <c r="HQ3729" t="s">
        <v>3</v>
      </c>
      <c r="HS3729">
        <v>0</v>
      </c>
      <c r="IK3729">
        <v>0</v>
      </c>
    </row>
    <row r="3731" spans="1:245" x14ac:dyDescent="0.2">
      <c r="A3731">
        <v>51</v>
      </c>
      <c r="B3731">
        <f>B3723</f>
        <v>1</v>
      </c>
      <c r="C3731">
        <f>A3723</f>
        <v>4</v>
      </c>
      <c r="D3731">
        <f>ROW(A3723)</f>
        <v>3723</v>
      </c>
      <c r="F3731" t="str">
        <f>IF(F3723&lt;&gt;"",F3723,"")</f>
        <v>Новый раздел</v>
      </c>
      <c r="G3731" t="str">
        <f>IF(G3723&lt;&gt;"",G3723,"")</f>
        <v>Электрощит ЩАО (чердак)</v>
      </c>
      <c r="H3731">
        <v>0</v>
      </c>
      <c r="O3731">
        <f t="shared" ref="O3731:T3731" si="2688">ROUND(AB3731,2)</f>
        <v>26906.94</v>
      </c>
      <c r="P3731">
        <f t="shared" si="2688"/>
        <v>0</v>
      </c>
      <c r="Q3731">
        <f t="shared" si="2688"/>
        <v>1192.5</v>
      </c>
      <c r="R3731">
        <f t="shared" si="2688"/>
        <v>5.58</v>
      </c>
      <c r="S3731">
        <f t="shared" si="2688"/>
        <v>25714.44</v>
      </c>
      <c r="T3731">
        <f t="shared" si="2688"/>
        <v>0</v>
      </c>
      <c r="U3731">
        <f>AH3731</f>
        <v>41.4</v>
      </c>
      <c r="V3731">
        <f>AI3731</f>
        <v>0</v>
      </c>
      <c r="W3731">
        <f>ROUND(AJ3731,2)</f>
        <v>0</v>
      </c>
      <c r="X3731">
        <f>ROUND(AK3731,2)</f>
        <v>18000.11</v>
      </c>
      <c r="Y3731">
        <f>ROUND(AL3731,2)</f>
        <v>2571.44</v>
      </c>
      <c r="AB3731">
        <f>ROUND(SUMIF(AA3727:AA3729,"=35364244",O3727:O3729),2)</f>
        <v>26906.94</v>
      </c>
      <c r="AC3731">
        <f>ROUND(SUMIF(AA3727:AA3729,"=35364244",P3727:P3729),2)</f>
        <v>0</v>
      </c>
      <c r="AD3731">
        <f>ROUND(SUMIF(AA3727:AA3729,"=35364244",Q3727:Q3729),2)</f>
        <v>1192.5</v>
      </c>
      <c r="AE3731">
        <f>ROUND(SUMIF(AA3727:AA3729,"=35364244",R3727:R3729),2)</f>
        <v>5.58</v>
      </c>
      <c r="AF3731">
        <f>ROUND(SUMIF(AA3727:AA3729,"=35364244",S3727:S3729),2)</f>
        <v>25714.44</v>
      </c>
      <c r="AG3731">
        <f>ROUND(SUMIF(AA3727:AA3729,"=35364244",T3727:T3729),2)</f>
        <v>0</v>
      </c>
      <c r="AH3731">
        <f>SUMIF(AA3727:AA3729,"=35364244",U3727:U3729)</f>
        <v>41.4</v>
      </c>
      <c r="AI3731">
        <f>SUMIF(AA3727:AA3729,"=35364244",V3727:V3729)</f>
        <v>0</v>
      </c>
      <c r="AJ3731">
        <f>ROUND(SUMIF(AA3727:AA3729,"=35364244",W3727:W3729),2)</f>
        <v>0</v>
      </c>
      <c r="AK3731">
        <f>ROUND(SUMIF(AA3727:AA3729,"=35364244",X3727:X3729),2)</f>
        <v>18000.11</v>
      </c>
      <c r="AL3731">
        <f>ROUND(SUMIF(AA3727:AA3729,"=35364244",Y3727:Y3729),2)</f>
        <v>2571.44</v>
      </c>
      <c r="AO3731">
        <f t="shared" ref="AO3731:BD3731" si="2689">ROUND(BX3731,2)</f>
        <v>0</v>
      </c>
      <c r="AP3731">
        <f t="shared" si="2689"/>
        <v>0</v>
      </c>
      <c r="AQ3731">
        <f t="shared" si="2689"/>
        <v>0</v>
      </c>
      <c r="AR3731">
        <f t="shared" si="2689"/>
        <v>47484.51</v>
      </c>
      <c r="AS3731">
        <f t="shared" si="2689"/>
        <v>0</v>
      </c>
      <c r="AT3731">
        <f t="shared" si="2689"/>
        <v>0</v>
      </c>
      <c r="AU3731">
        <f t="shared" si="2689"/>
        <v>47484.51</v>
      </c>
      <c r="AV3731">
        <f t="shared" si="2689"/>
        <v>0</v>
      </c>
      <c r="AW3731">
        <f t="shared" si="2689"/>
        <v>0</v>
      </c>
      <c r="AX3731">
        <f t="shared" si="2689"/>
        <v>0</v>
      </c>
      <c r="AY3731">
        <f t="shared" si="2689"/>
        <v>0</v>
      </c>
      <c r="AZ3731">
        <f t="shared" si="2689"/>
        <v>0</v>
      </c>
      <c r="BA3731">
        <f t="shared" si="2689"/>
        <v>0</v>
      </c>
      <c r="BB3731">
        <f t="shared" si="2689"/>
        <v>0</v>
      </c>
      <c r="BC3731">
        <f t="shared" si="2689"/>
        <v>0</v>
      </c>
      <c r="BD3731">
        <f t="shared" si="2689"/>
        <v>0</v>
      </c>
      <c r="BX3731">
        <f>ROUND(SUMIF(AA3727:AA3729,"=35364244",FQ3727:FQ3729),2)</f>
        <v>0</v>
      </c>
      <c r="BY3731">
        <f>ROUND(SUMIF(AA3727:AA3729,"=35364244",FR3727:FR3729),2)</f>
        <v>0</v>
      </c>
      <c r="BZ3731">
        <f>ROUND(SUMIF(AA3727:AA3729,"=35364244",GL3727:GL3729),2)</f>
        <v>0</v>
      </c>
      <c r="CA3731">
        <f>ROUND(SUMIF(AA3727:AA3729,"=35364244",GM3727:GM3729),2)</f>
        <v>47484.51</v>
      </c>
      <c r="CB3731">
        <f>ROUND(SUMIF(AA3727:AA3729,"=35364244",GN3727:GN3729),2)</f>
        <v>0</v>
      </c>
      <c r="CC3731">
        <f>ROUND(SUMIF(AA3727:AA3729,"=35364244",GO3727:GO3729),2)</f>
        <v>0</v>
      </c>
      <c r="CD3731">
        <f>ROUND(SUMIF(AA3727:AA3729,"=35364244",GP3727:GP3729),2)</f>
        <v>47484.51</v>
      </c>
      <c r="CE3731">
        <f>AC3731-BX3731</f>
        <v>0</v>
      </c>
      <c r="CF3731">
        <f>AC3731-BY3731</f>
        <v>0</v>
      </c>
      <c r="CG3731">
        <f>BX3731-BZ3731</f>
        <v>0</v>
      </c>
      <c r="CH3731">
        <f>AC3731-BX3731-BY3731+BZ3731</f>
        <v>0</v>
      </c>
      <c r="CI3731">
        <f>BY3731-BZ3731</f>
        <v>0</v>
      </c>
      <c r="CJ3731">
        <f>ROUND(SUMIF(AA3727:AA3729,"=35364244",GX3727:GX3729),2)</f>
        <v>0</v>
      </c>
      <c r="CK3731">
        <f>ROUND(SUMIF(AA3727:AA3729,"=35364244",GY3727:GY3729),2)</f>
        <v>0</v>
      </c>
      <c r="CL3731">
        <f>ROUND(SUMIF(AA3727:AA3729,"=35364244",GZ3727:GZ3729),2)</f>
        <v>0</v>
      </c>
      <c r="CM3731">
        <f>ROUND(SUMIF(AA3727:AA3729,"=35364244",HD3727:HD3729),2)</f>
        <v>0</v>
      </c>
      <c r="GX3731">
        <v>0</v>
      </c>
    </row>
    <row r="3733" spans="1:245" x14ac:dyDescent="0.2">
      <c r="A3733">
        <v>50</v>
      </c>
      <c r="B3733">
        <v>0</v>
      </c>
      <c r="C3733">
        <v>0</v>
      </c>
      <c r="D3733">
        <v>1</v>
      </c>
      <c r="E3733">
        <v>201</v>
      </c>
      <c r="F3733">
        <f>ROUND(Source!O3731,O3733)</f>
        <v>26906.94</v>
      </c>
      <c r="G3733" t="s">
        <v>66</v>
      </c>
      <c r="H3733" t="s">
        <v>67</v>
      </c>
      <c r="K3733">
        <v>201</v>
      </c>
      <c r="L3733">
        <v>1</v>
      </c>
      <c r="M3733">
        <v>3</v>
      </c>
      <c r="N3733" t="s">
        <v>3</v>
      </c>
      <c r="O3733">
        <v>2</v>
      </c>
      <c r="W3733">
        <v>26906.94</v>
      </c>
      <c r="X3733">
        <v>1</v>
      </c>
      <c r="Y3733">
        <v>26906.94</v>
      </c>
    </row>
    <row r="3734" spans="1:245" x14ac:dyDescent="0.2">
      <c r="A3734">
        <v>50</v>
      </c>
      <c r="B3734">
        <v>0</v>
      </c>
      <c r="C3734">
        <v>0</v>
      </c>
      <c r="D3734">
        <v>1</v>
      </c>
      <c r="E3734">
        <v>202</v>
      </c>
      <c r="F3734">
        <f>ROUND(Source!P3731,O3734)</f>
        <v>0</v>
      </c>
      <c r="G3734" t="s">
        <v>68</v>
      </c>
      <c r="H3734" t="s">
        <v>69</v>
      </c>
      <c r="K3734">
        <v>202</v>
      </c>
      <c r="L3734">
        <v>2</v>
      </c>
      <c r="M3734">
        <v>3</v>
      </c>
      <c r="N3734" t="s">
        <v>3</v>
      </c>
      <c r="O3734">
        <v>2</v>
      </c>
      <c r="W3734">
        <v>0</v>
      </c>
      <c r="X3734">
        <v>1</v>
      </c>
      <c r="Y3734">
        <v>0</v>
      </c>
    </row>
    <row r="3735" spans="1:245" x14ac:dyDescent="0.2">
      <c r="A3735">
        <v>50</v>
      </c>
      <c r="B3735">
        <v>0</v>
      </c>
      <c r="C3735">
        <v>0</v>
      </c>
      <c r="D3735">
        <v>1</v>
      </c>
      <c r="E3735">
        <v>222</v>
      </c>
      <c r="F3735">
        <f>ROUND(Source!AO3731,O3735)</f>
        <v>0</v>
      </c>
      <c r="G3735" t="s">
        <v>70</v>
      </c>
      <c r="H3735" t="s">
        <v>71</v>
      </c>
      <c r="K3735">
        <v>222</v>
      </c>
      <c r="L3735">
        <v>3</v>
      </c>
      <c r="M3735">
        <v>3</v>
      </c>
      <c r="N3735" t="s">
        <v>3</v>
      </c>
      <c r="O3735">
        <v>2</v>
      </c>
      <c r="W3735">
        <v>0</v>
      </c>
      <c r="X3735">
        <v>1</v>
      </c>
      <c r="Y3735">
        <v>0</v>
      </c>
    </row>
    <row r="3736" spans="1:245" x14ac:dyDescent="0.2">
      <c r="A3736">
        <v>50</v>
      </c>
      <c r="B3736">
        <v>0</v>
      </c>
      <c r="C3736">
        <v>0</v>
      </c>
      <c r="D3736">
        <v>1</v>
      </c>
      <c r="E3736">
        <v>225</v>
      </c>
      <c r="F3736">
        <f>ROUND(Source!AV3731,O3736)</f>
        <v>0</v>
      </c>
      <c r="G3736" t="s">
        <v>72</v>
      </c>
      <c r="H3736" t="s">
        <v>73</v>
      </c>
      <c r="K3736">
        <v>225</v>
      </c>
      <c r="L3736">
        <v>4</v>
      </c>
      <c r="M3736">
        <v>3</v>
      </c>
      <c r="N3736" t="s">
        <v>3</v>
      </c>
      <c r="O3736">
        <v>2</v>
      </c>
      <c r="W3736">
        <v>0</v>
      </c>
      <c r="X3736">
        <v>1</v>
      </c>
      <c r="Y3736">
        <v>0</v>
      </c>
    </row>
    <row r="3737" spans="1:245" x14ac:dyDescent="0.2">
      <c r="A3737">
        <v>50</v>
      </c>
      <c r="B3737">
        <v>0</v>
      </c>
      <c r="C3737">
        <v>0</v>
      </c>
      <c r="D3737">
        <v>1</v>
      </c>
      <c r="E3737">
        <v>226</v>
      </c>
      <c r="F3737">
        <f>ROUND(Source!AW3731,O3737)</f>
        <v>0</v>
      </c>
      <c r="G3737" t="s">
        <v>74</v>
      </c>
      <c r="H3737" t="s">
        <v>75</v>
      </c>
      <c r="K3737">
        <v>226</v>
      </c>
      <c r="L3737">
        <v>5</v>
      </c>
      <c r="M3737">
        <v>3</v>
      </c>
      <c r="N3737" t="s">
        <v>3</v>
      </c>
      <c r="O3737">
        <v>2</v>
      </c>
      <c r="W3737">
        <v>0</v>
      </c>
      <c r="X3737">
        <v>1</v>
      </c>
      <c r="Y3737">
        <v>0</v>
      </c>
    </row>
    <row r="3738" spans="1:245" x14ac:dyDescent="0.2">
      <c r="A3738">
        <v>50</v>
      </c>
      <c r="B3738">
        <v>0</v>
      </c>
      <c r="C3738">
        <v>0</v>
      </c>
      <c r="D3738">
        <v>1</v>
      </c>
      <c r="E3738">
        <v>227</v>
      </c>
      <c r="F3738">
        <f>ROUND(Source!AX3731,O3738)</f>
        <v>0</v>
      </c>
      <c r="G3738" t="s">
        <v>76</v>
      </c>
      <c r="H3738" t="s">
        <v>77</v>
      </c>
      <c r="K3738">
        <v>227</v>
      </c>
      <c r="L3738">
        <v>6</v>
      </c>
      <c r="M3738">
        <v>3</v>
      </c>
      <c r="N3738" t="s">
        <v>3</v>
      </c>
      <c r="O3738">
        <v>2</v>
      </c>
      <c r="W3738">
        <v>0</v>
      </c>
      <c r="X3738">
        <v>1</v>
      </c>
      <c r="Y3738">
        <v>0</v>
      </c>
    </row>
    <row r="3739" spans="1:245" x14ac:dyDescent="0.2">
      <c r="A3739">
        <v>50</v>
      </c>
      <c r="B3739">
        <v>0</v>
      </c>
      <c r="C3739">
        <v>0</v>
      </c>
      <c r="D3739">
        <v>1</v>
      </c>
      <c r="E3739">
        <v>228</v>
      </c>
      <c r="F3739">
        <f>ROUND(Source!AY3731,O3739)</f>
        <v>0</v>
      </c>
      <c r="G3739" t="s">
        <v>78</v>
      </c>
      <c r="H3739" t="s">
        <v>79</v>
      </c>
      <c r="K3739">
        <v>228</v>
      </c>
      <c r="L3739">
        <v>7</v>
      </c>
      <c r="M3739">
        <v>3</v>
      </c>
      <c r="N3739" t="s">
        <v>3</v>
      </c>
      <c r="O3739">
        <v>2</v>
      </c>
      <c r="W3739">
        <v>0</v>
      </c>
      <c r="X3739">
        <v>1</v>
      </c>
      <c r="Y3739">
        <v>0</v>
      </c>
    </row>
    <row r="3740" spans="1:245" x14ac:dyDescent="0.2">
      <c r="A3740">
        <v>50</v>
      </c>
      <c r="B3740">
        <v>0</v>
      </c>
      <c r="C3740">
        <v>0</v>
      </c>
      <c r="D3740">
        <v>1</v>
      </c>
      <c r="E3740">
        <v>216</v>
      </c>
      <c r="F3740">
        <f>ROUND(Source!AP3731,O3740)</f>
        <v>0</v>
      </c>
      <c r="G3740" t="s">
        <v>80</v>
      </c>
      <c r="H3740" t="s">
        <v>81</v>
      </c>
      <c r="K3740">
        <v>216</v>
      </c>
      <c r="L3740">
        <v>8</v>
      </c>
      <c r="M3740">
        <v>3</v>
      </c>
      <c r="N3740" t="s">
        <v>3</v>
      </c>
      <c r="O3740">
        <v>2</v>
      </c>
      <c r="W3740">
        <v>0</v>
      </c>
      <c r="X3740">
        <v>1</v>
      </c>
      <c r="Y3740">
        <v>0</v>
      </c>
    </row>
    <row r="3741" spans="1:245" x14ac:dyDescent="0.2">
      <c r="A3741">
        <v>50</v>
      </c>
      <c r="B3741">
        <v>0</v>
      </c>
      <c r="C3741">
        <v>0</v>
      </c>
      <c r="D3741">
        <v>1</v>
      </c>
      <c r="E3741">
        <v>223</v>
      </c>
      <c r="F3741">
        <f>ROUND(Source!AQ3731,O3741)</f>
        <v>0</v>
      </c>
      <c r="G3741" t="s">
        <v>82</v>
      </c>
      <c r="H3741" t="s">
        <v>83</v>
      </c>
      <c r="K3741">
        <v>223</v>
      </c>
      <c r="L3741">
        <v>9</v>
      </c>
      <c r="M3741">
        <v>3</v>
      </c>
      <c r="N3741" t="s">
        <v>3</v>
      </c>
      <c r="O3741">
        <v>2</v>
      </c>
      <c r="W3741">
        <v>0</v>
      </c>
      <c r="X3741">
        <v>1</v>
      </c>
      <c r="Y3741">
        <v>0</v>
      </c>
    </row>
    <row r="3742" spans="1:245" x14ac:dyDescent="0.2">
      <c r="A3742">
        <v>50</v>
      </c>
      <c r="B3742">
        <v>0</v>
      </c>
      <c r="C3742">
        <v>0</v>
      </c>
      <c r="D3742">
        <v>1</v>
      </c>
      <c r="E3742">
        <v>229</v>
      </c>
      <c r="F3742">
        <f>ROUND(Source!AZ3731,O3742)</f>
        <v>0</v>
      </c>
      <c r="G3742" t="s">
        <v>84</v>
      </c>
      <c r="H3742" t="s">
        <v>85</v>
      </c>
      <c r="K3742">
        <v>229</v>
      </c>
      <c r="L3742">
        <v>10</v>
      </c>
      <c r="M3742">
        <v>3</v>
      </c>
      <c r="N3742" t="s">
        <v>3</v>
      </c>
      <c r="O3742">
        <v>2</v>
      </c>
      <c r="W3742">
        <v>0</v>
      </c>
      <c r="X3742">
        <v>1</v>
      </c>
      <c r="Y3742">
        <v>0</v>
      </c>
    </row>
    <row r="3743" spans="1:245" x14ac:dyDescent="0.2">
      <c r="A3743">
        <v>50</v>
      </c>
      <c r="B3743">
        <v>0</v>
      </c>
      <c r="C3743">
        <v>0</v>
      </c>
      <c r="D3743">
        <v>1</v>
      </c>
      <c r="E3743">
        <v>203</v>
      </c>
      <c r="F3743">
        <f>ROUND(Source!Q3731,O3743)</f>
        <v>1192.5</v>
      </c>
      <c r="G3743" t="s">
        <v>86</v>
      </c>
      <c r="H3743" t="s">
        <v>87</v>
      </c>
      <c r="K3743">
        <v>203</v>
      </c>
      <c r="L3743">
        <v>11</v>
      </c>
      <c r="M3743">
        <v>3</v>
      </c>
      <c r="N3743" t="s">
        <v>3</v>
      </c>
      <c r="O3743">
        <v>2</v>
      </c>
      <c r="W3743">
        <v>1192.5</v>
      </c>
      <c r="X3743">
        <v>1</v>
      </c>
      <c r="Y3743">
        <v>1192.5</v>
      </c>
    </row>
    <row r="3744" spans="1:245" x14ac:dyDescent="0.2">
      <c r="A3744">
        <v>50</v>
      </c>
      <c r="B3744">
        <v>0</v>
      </c>
      <c r="C3744">
        <v>0</v>
      </c>
      <c r="D3744">
        <v>1</v>
      </c>
      <c r="E3744">
        <v>231</v>
      </c>
      <c r="F3744">
        <f>ROUND(Source!BB3731,O3744)</f>
        <v>0</v>
      </c>
      <c r="G3744" t="s">
        <v>88</v>
      </c>
      <c r="H3744" t="s">
        <v>89</v>
      </c>
      <c r="K3744">
        <v>231</v>
      </c>
      <c r="L3744">
        <v>12</v>
      </c>
      <c r="M3744">
        <v>3</v>
      </c>
      <c r="N3744" t="s">
        <v>3</v>
      </c>
      <c r="O3744">
        <v>2</v>
      </c>
      <c r="W3744">
        <v>0</v>
      </c>
      <c r="X3744">
        <v>1</v>
      </c>
      <c r="Y3744">
        <v>0</v>
      </c>
    </row>
    <row r="3745" spans="1:25" x14ac:dyDescent="0.2">
      <c r="A3745">
        <v>50</v>
      </c>
      <c r="B3745">
        <v>0</v>
      </c>
      <c r="C3745">
        <v>0</v>
      </c>
      <c r="D3745">
        <v>1</v>
      </c>
      <c r="E3745">
        <v>204</v>
      </c>
      <c r="F3745">
        <f>ROUND(Source!R3731,O3745)</f>
        <v>5.58</v>
      </c>
      <c r="G3745" t="s">
        <v>90</v>
      </c>
      <c r="H3745" t="s">
        <v>91</v>
      </c>
      <c r="K3745">
        <v>204</v>
      </c>
      <c r="L3745">
        <v>13</v>
      </c>
      <c r="M3745">
        <v>3</v>
      </c>
      <c r="N3745" t="s">
        <v>3</v>
      </c>
      <c r="O3745">
        <v>2</v>
      </c>
      <c r="W3745">
        <v>5.58</v>
      </c>
      <c r="X3745">
        <v>1</v>
      </c>
      <c r="Y3745">
        <v>5.58</v>
      </c>
    </row>
    <row r="3746" spans="1:25" x14ac:dyDescent="0.2">
      <c r="A3746">
        <v>50</v>
      </c>
      <c r="B3746">
        <v>0</v>
      </c>
      <c r="C3746">
        <v>0</v>
      </c>
      <c r="D3746">
        <v>1</v>
      </c>
      <c r="E3746">
        <v>205</v>
      </c>
      <c r="F3746">
        <f>ROUND(Source!S3731,O3746)</f>
        <v>25714.44</v>
      </c>
      <c r="G3746" t="s">
        <v>92</v>
      </c>
      <c r="H3746" t="s">
        <v>93</v>
      </c>
      <c r="K3746">
        <v>205</v>
      </c>
      <c r="L3746">
        <v>14</v>
      </c>
      <c r="M3746">
        <v>3</v>
      </c>
      <c r="N3746" t="s">
        <v>3</v>
      </c>
      <c r="O3746">
        <v>2</v>
      </c>
      <c r="W3746">
        <v>25714.44</v>
      </c>
      <c r="X3746">
        <v>1</v>
      </c>
      <c r="Y3746">
        <v>25714.44</v>
      </c>
    </row>
    <row r="3747" spans="1:25" x14ac:dyDescent="0.2">
      <c r="A3747">
        <v>50</v>
      </c>
      <c r="B3747">
        <v>0</v>
      </c>
      <c r="C3747">
        <v>0</v>
      </c>
      <c r="D3747">
        <v>1</v>
      </c>
      <c r="E3747">
        <v>232</v>
      </c>
      <c r="F3747">
        <f>ROUND(Source!BC3731,O3747)</f>
        <v>0</v>
      </c>
      <c r="G3747" t="s">
        <v>94</v>
      </c>
      <c r="H3747" t="s">
        <v>95</v>
      </c>
      <c r="K3747">
        <v>232</v>
      </c>
      <c r="L3747">
        <v>15</v>
      </c>
      <c r="M3747">
        <v>3</v>
      </c>
      <c r="N3747" t="s">
        <v>3</v>
      </c>
      <c r="O3747">
        <v>2</v>
      </c>
      <c r="W3747">
        <v>0</v>
      </c>
      <c r="X3747">
        <v>1</v>
      </c>
      <c r="Y3747">
        <v>0</v>
      </c>
    </row>
    <row r="3748" spans="1:25" x14ac:dyDescent="0.2">
      <c r="A3748">
        <v>50</v>
      </c>
      <c r="B3748">
        <v>0</v>
      </c>
      <c r="C3748">
        <v>0</v>
      </c>
      <c r="D3748">
        <v>1</v>
      </c>
      <c r="E3748">
        <v>214</v>
      </c>
      <c r="F3748">
        <f>ROUND(Source!AS3731,O3748)</f>
        <v>0</v>
      </c>
      <c r="G3748" t="s">
        <v>96</v>
      </c>
      <c r="H3748" t="s">
        <v>97</v>
      </c>
      <c r="K3748">
        <v>214</v>
      </c>
      <c r="L3748">
        <v>16</v>
      </c>
      <c r="M3748">
        <v>3</v>
      </c>
      <c r="N3748" t="s">
        <v>3</v>
      </c>
      <c r="O3748">
        <v>2</v>
      </c>
      <c r="W3748">
        <v>0</v>
      </c>
      <c r="X3748">
        <v>1</v>
      </c>
      <c r="Y3748">
        <v>0</v>
      </c>
    </row>
    <row r="3749" spans="1:25" x14ac:dyDescent="0.2">
      <c r="A3749">
        <v>50</v>
      </c>
      <c r="B3749">
        <v>0</v>
      </c>
      <c r="C3749">
        <v>0</v>
      </c>
      <c r="D3749">
        <v>1</v>
      </c>
      <c r="E3749">
        <v>215</v>
      </c>
      <c r="F3749">
        <f>ROUND(Source!AT3731,O3749)</f>
        <v>0</v>
      </c>
      <c r="G3749" t="s">
        <v>98</v>
      </c>
      <c r="H3749" t="s">
        <v>99</v>
      </c>
      <c r="K3749">
        <v>215</v>
      </c>
      <c r="L3749">
        <v>17</v>
      </c>
      <c r="M3749">
        <v>3</v>
      </c>
      <c r="N3749" t="s">
        <v>3</v>
      </c>
      <c r="O3749">
        <v>2</v>
      </c>
      <c r="W3749">
        <v>0</v>
      </c>
      <c r="X3749">
        <v>1</v>
      </c>
      <c r="Y3749">
        <v>0</v>
      </c>
    </row>
    <row r="3750" spans="1:25" x14ac:dyDescent="0.2">
      <c r="A3750">
        <v>50</v>
      </c>
      <c r="B3750">
        <v>0</v>
      </c>
      <c r="C3750">
        <v>0</v>
      </c>
      <c r="D3750">
        <v>1</v>
      </c>
      <c r="E3750">
        <v>217</v>
      </c>
      <c r="F3750">
        <f>ROUND(Source!AU3731,O3750)</f>
        <v>47484.51</v>
      </c>
      <c r="G3750" t="s">
        <v>100</v>
      </c>
      <c r="H3750" t="s">
        <v>101</v>
      </c>
      <c r="K3750">
        <v>217</v>
      </c>
      <c r="L3750">
        <v>18</v>
      </c>
      <c r="M3750">
        <v>3</v>
      </c>
      <c r="N3750" t="s">
        <v>3</v>
      </c>
      <c r="O3750">
        <v>2</v>
      </c>
      <c r="W3750">
        <v>47484.51</v>
      </c>
      <c r="X3750">
        <v>1</v>
      </c>
      <c r="Y3750">
        <v>47484.51</v>
      </c>
    </row>
    <row r="3751" spans="1:25" x14ac:dyDescent="0.2">
      <c r="A3751">
        <v>50</v>
      </c>
      <c r="B3751">
        <v>0</v>
      </c>
      <c r="C3751">
        <v>0</v>
      </c>
      <c r="D3751">
        <v>1</v>
      </c>
      <c r="E3751">
        <v>230</v>
      </c>
      <c r="F3751">
        <f>ROUND(Source!BA3731,O3751)</f>
        <v>0</v>
      </c>
      <c r="G3751" t="s">
        <v>102</v>
      </c>
      <c r="H3751" t="s">
        <v>103</v>
      </c>
      <c r="K3751">
        <v>230</v>
      </c>
      <c r="L3751">
        <v>19</v>
      </c>
      <c r="M3751">
        <v>3</v>
      </c>
      <c r="N3751" t="s">
        <v>3</v>
      </c>
      <c r="O3751">
        <v>2</v>
      </c>
      <c r="W3751">
        <v>0</v>
      </c>
      <c r="X3751">
        <v>1</v>
      </c>
      <c r="Y3751">
        <v>0</v>
      </c>
    </row>
    <row r="3752" spans="1:25" x14ac:dyDescent="0.2">
      <c r="A3752">
        <v>50</v>
      </c>
      <c r="B3752">
        <v>0</v>
      </c>
      <c r="C3752">
        <v>0</v>
      </c>
      <c r="D3752">
        <v>1</v>
      </c>
      <c r="E3752">
        <v>206</v>
      </c>
      <c r="F3752">
        <f>ROUND(Source!T3731,O3752)</f>
        <v>0</v>
      </c>
      <c r="G3752" t="s">
        <v>104</v>
      </c>
      <c r="H3752" t="s">
        <v>105</v>
      </c>
      <c r="K3752">
        <v>206</v>
      </c>
      <c r="L3752">
        <v>20</v>
      </c>
      <c r="M3752">
        <v>3</v>
      </c>
      <c r="N3752" t="s">
        <v>3</v>
      </c>
      <c r="O3752">
        <v>2</v>
      </c>
      <c r="W3752">
        <v>0</v>
      </c>
      <c r="X3752">
        <v>1</v>
      </c>
      <c r="Y3752">
        <v>0</v>
      </c>
    </row>
    <row r="3753" spans="1:25" x14ac:dyDescent="0.2">
      <c r="A3753">
        <v>50</v>
      </c>
      <c r="B3753">
        <v>0</v>
      </c>
      <c r="C3753">
        <v>0</v>
      </c>
      <c r="D3753">
        <v>1</v>
      </c>
      <c r="E3753">
        <v>207</v>
      </c>
      <c r="F3753">
        <f>Source!U3731</f>
        <v>41.4</v>
      </c>
      <c r="G3753" t="s">
        <v>106</v>
      </c>
      <c r="H3753" t="s">
        <v>107</v>
      </c>
      <c r="K3753">
        <v>207</v>
      </c>
      <c r="L3753">
        <v>21</v>
      </c>
      <c r="M3753">
        <v>3</v>
      </c>
      <c r="N3753" t="s">
        <v>3</v>
      </c>
      <c r="O3753">
        <v>-1</v>
      </c>
      <c r="W3753">
        <v>41.4</v>
      </c>
      <c r="X3753">
        <v>1</v>
      </c>
      <c r="Y3753">
        <v>41.4</v>
      </c>
    </row>
    <row r="3754" spans="1:25" x14ac:dyDescent="0.2">
      <c r="A3754">
        <v>50</v>
      </c>
      <c r="B3754">
        <v>0</v>
      </c>
      <c r="C3754">
        <v>0</v>
      </c>
      <c r="D3754">
        <v>1</v>
      </c>
      <c r="E3754">
        <v>208</v>
      </c>
      <c r="F3754">
        <f>Source!V3731</f>
        <v>0</v>
      </c>
      <c r="G3754" t="s">
        <v>108</v>
      </c>
      <c r="H3754" t="s">
        <v>109</v>
      </c>
      <c r="K3754">
        <v>208</v>
      </c>
      <c r="L3754">
        <v>22</v>
      </c>
      <c r="M3754">
        <v>3</v>
      </c>
      <c r="N3754" t="s">
        <v>3</v>
      </c>
      <c r="O3754">
        <v>-1</v>
      </c>
      <c r="W3754">
        <v>0</v>
      </c>
      <c r="X3754">
        <v>1</v>
      </c>
      <c r="Y3754">
        <v>0</v>
      </c>
    </row>
    <row r="3755" spans="1:25" x14ac:dyDescent="0.2">
      <c r="A3755">
        <v>50</v>
      </c>
      <c r="B3755">
        <v>0</v>
      </c>
      <c r="C3755">
        <v>0</v>
      </c>
      <c r="D3755">
        <v>1</v>
      </c>
      <c r="E3755">
        <v>209</v>
      </c>
      <c r="F3755">
        <f>ROUND(Source!W3731,O3755)</f>
        <v>0</v>
      </c>
      <c r="G3755" t="s">
        <v>110</v>
      </c>
      <c r="H3755" t="s">
        <v>111</v>
      </c>
      <c r="K3755">
        <v>209</v>
      </c>
      <c r="L3755">
        <v>23</v>
      </c>
      <c r="M3755">
        <v>3</v>
      </c>
      <c r="N3755" t="s">
        <v>3</v>
      </c>
      <c r="O3755">
        <v>2</v>
      </c>
      <c r="W3755">
        <v>0</v>
      </c>
      <c r="X3755">
        <v>1</v>
      </c>
      <c r="Y3755">
        <v>0</v>
      </c>
    </row>
    <row r="3756" spans="1:25" x14ac:dyDescent="0.2">
      <c r="A3756">
        <v>50</v>
      </c>
      <c r="B3756">
        <v>0</v>
      </c>
      <c r="C3756">
        <v>0</v>
      </c>
      <c r="D3756">
        <v>1</v>
      </c>
      <c r="E3756">
        <v>233</v>
      </c>
      <c r="F3756">
        <f>ROUND(Source!BD3731,O3756)</f>
        <v>0</v>
      </c>
      <c r="G3756" t="s">
        <v>112</v>
      </c>
      <c r="H3756" t="s">
        <v>113</v>
      </c>
      <c r="K3756">
        <v>233</v>
      </c>
      <c r="L3756">
        <v>24</v>
      </c>
      <c r="M3756">
        <v>3</v>
      </c>
      <c r="N3756" t="s">
        <v>3</v>
      </c>
      <c r="O3756">
        <v>2</v>
      </c>
      <c r="W3756">
        <v>0</v>
      </c>
      <c r="X3756">
        <v>1</v>
      </c>
      <c r="Y3756">
        <v>0</v>
      </c>
    </row>
    <row r="3757" spans="1:25" x14ac:dyDescent="0.2">
      <c r="A3757">
        <v>50</v>
      </c>
      <c r="B3757">
        <v>0</v>
      </c>
      <c r="C3757">
        <v>0</v>
      </c>
      <c r="D3757">
        <v>1</v>
      </c>
      <c r="E3757">
        <v>210</v>
      </c>
      <c r="F3757">
        <f>ROUND(Source!X3731,O3757)</f>
        <v>18000.11</v>
      </c>
      <c r="G3757" t="s">
        <v>114</v>
      </c>
      <c r="H3757" t="s">
        <v>115</v>
      </c>
      <c r="K3757">
        <v>210</v>
      </c>
      <c r="L3757">
        <v>25</v>
      </c>
      <c r="M3757">
        <v>3</v>
      </c>
      <c r="N3757" t="s">
        <v>3</v>
      </c>
      <c r="O3757">
        <v>2</v>
      </c>
      <c r="W3757">
        <v>18000.11</v>
      </c>
      <c r="X3757">
        <v>1</v>
      </c>
      <c r="Y3757">
        <v>18000.11</v>
      </c>
    </row>
    <row r="3758" spans="1:25" x14ac:dyDescent="0.2">
      <c r="A3758">
        <v>50</v>
      </c>
      <c r="B3758">
        <v>0</v>
      </c>
      <c r="C3758">
        <v>0</v>
      </c>
      <c r="D3758">
        <v>1</v>
      </c>
      <c r="E3758">
        <v>211</v>
      </c>
      <c r="F3758">
        <f>ROUND(Source!Y3731,O3758)</f>
        <v>2571.44</v>
      </c>
      <c r="G3758" t="s">
        <v>116</v>
      </c>
      <c r="H3758" t="s">
        <v>117</v>
      </c>
      <c r="K3758">
        <v>211</v>
      </c>
      <c r="L3758">
        <v>26</v>
      </c>
      <c r="M3758">
        <v>3</v>
      </c>
      <c r="N3758" t="s">
        <v>3</v>
      </c>
      <c r="O3758">
        <v>2</v>
      </c>
      <c r="W3758">
        <v>2571.44</v>
      </c>
      <c r="X3758">
        <v>1</v>
      </c>
      <c r="Y3758">
        <v>2571.44</v>
      </c>
    </row>
    <row r="3759" spans="1:25" x14ac:dyDescent="0.2">
      <c r="A3759">
        <v>50</v>
      </c>
      <c r="B3759">
        <v>0</v>
      </c>
      <c r="C3759">
        <v>0</v>
      </c>
      <c r="D3759">
        <v>1</v>
      </c>
      <c r="E3759">
        <v>224</v>
      </c>
      <c r="F3759">
        <f>ROUND(Source!AR3731,O3759)</f>
        <v>47484.51</v>
      </c>
      <c r="G3759" t="s">
        <v>118</v>
      </c>
      <c r="H3759" t="s">
        <v>119</v>
      </c>
      <c r="K3759">
        <v>224</v>
      </c>
      <c r="L3759">
        <v>27</v>
      </c>
      <c r="M3759">
        <v>3</v>
      </c>
      <c r="N3759" t="s">
        <v>3</v>
      </c>
      <c r="O3759">
        <v>2</v>
      </c>
      <c r="W3759">
        <v>47484.51</v>
      </c>
      <c r="X3759">
        <v>1</v>
      </c>
      <c r="Y3759">
        <v>47484.51</v>
      </c>
    </row>
    <row r="3761" spans="1:245" x14ac:dyDescent="0.2">
      <c r="A3761">
        <v>4</v>
      </c>
      <c r="B3761">
        <v>1</v>
      </c>
      <c r="D3761">
        <f>ROW(A3771)</f>
        <v>3771</v>
      </c>
      <c r="F3761" t="s">
        <v>13</v>
      </c>
      <c r="G3761" t="s">
        <v>804</v>
      </c>
      <c r="H3761" t="s">
        <v>3</v>
      </c>
      <c r="I3761">
        <v>0</v>
      </c>
      <c r="K3761">
        <v>0</v>
      </c>
      <c r="M3761" t="s">
        <v>3</v>
      </c>
      <c r="S3761">
        <v>0</v>
      </c>
      <c r="U3761" t="s">
        <v>3</v>
      </c>
      <c r="V3761">
        <v>0</v>
      </c>
      <c r="AB3761" t="s">
        <v>3</v>
      </c>
      <c r="AC3761" t="s">
        <v>3</v>
      </c>
      <c r="AD3761" t="s">
        <v>3</v>
      </c>
      <c r="AE3761" t="s">
        <v>3</v>
      </c>
      <c r="AF3761" t="s">
        <v>3</v>
      </c>
      <c r="AG3761" t="s">
        <v>3</v>
      </c>
      <c r="AP3761" t="s">
        <v>3</v>
      </c>
      <c r="AQ3761" t="s">
        <v>3</v>
      </c>
      <c r="AR3761" t="s">
        <v>3</v>
      </c>
      <c r="AZ3761" t="s">
        <v>3</v>
      </c>
      <c r="BB3761" t="s">
        <v>3</v>
      </c>
      <c r="BC3761" t="s">
        <v>3</v>
      </c>
      <c r="BD3761" t="s">
        <v>3</v>
      </c>
      <c r="BE3761" t="s">
        <v>3</v>
      </c>
      <c r="BF3761" t="s">
        <v>3</v>
      </c>
      <c r="BG3761" t="s">
        <v>3</v>
      </c>
      <c r="BH3761" t="s">
        <v>3</v>
      </c>
      <c r="BI3761" t="s">
        <v>3</v>
      </c>
      <c r="BJ3761" t="s">
        <v>3</v>
      </c>
      <c r="BK3761" t="s">
        <v>3</v>
      </c>
      <c r="BL3761" t="s">
        <v>3</v>
      </c>
      <c r="BM3761" t="s">
        <v>3</v>
      </c>
      <c r="BN3761" t="s">
        <v>3</v>
      </c>
      <c r="BO3761" t="s">
        <v>3</v>
      </c>
      <c r="BP3761" t="s">
        <v>3</v>
      </c>
      <c r="BX3761">
        <v>0</v>
      </c>
      <c r="CJ3761">
        <v>0</v>
      </c>
    </row>
    <row r="3763" spans="1:245" x14ac:dyDescent="0.2">
      <c r="A3763">
        <v>52</v>
      </c>
      <c r="B3763">
        <f t="shared" ref="B3763:G3763" si="2690">B3771</f>
        <v>1</v>
      </c>
      <c r="C3763">
        <f t="shared" si="2690"/>
        <v>4</v>
      </c>
      <c r="D3763">
        <f t="shared" si="2690"/>
        <v>3761</v>
      </c>
      <c r="E3763">
        <f t="shared" si="2690"/>
        <v>0</v>
      </c>
      <c r="F3763" t="str">
        <f t="shared" si="2690"/>
        <v>Новый раздел</v>
      </c>
      <c r="G3763" t="str">
        <f t="shared" si="2690"/>
        <v>Замеры сопротивления</v>
      </c>
      <c r="O3763">
        <f t="shared" ref="O3763:AT3763" si="2691">O3771</f>
        <v>2548803.86</v>
      </c>
      <c r="P3763">
        <f t="shared" si="2691"/>
        <v>0</v>
      </c>
      <c r="Q3763">
        <f t="shared" si="2691"/>
        <v>0</v>
      </c>
      <c r="R3763">
        <f t="shared" si="2691"/>
        <v>0</v>
      </c>
      <c r="S3763">
        <f t="shared" si="2691"/>
        <v>2548803.86</v>
      </c>
      <c r="T3763">
        <f t="shared" si="2691"/>
        <v>0</v>
      </c>
      <c r="U3763">
        <f t="shared" si="2691"/>
        <v>3257.56</v>
      </c>
      <c r="V3763">
        <f t="shared" si="2691"/>
        <v>0</v>
      </c>
      <c r="W3763">
        <f t="shared" si="2691"/>
        <v>0</v>
      </c>
      <c r="X3763">
        <f t="shared" si="2691"/>
        <v>1784162.7</v>
      </c>
      <c r="Y3763">
        <f t="shared" si="2691"/>
        <v>254880.39</v>
      </c>
      <c r="Z3763">
        <f t="shared" si="2691"/>
        <v>0</v>
      </c>
      <c r="AA3763">
        <f t="shared" si="2691"/>
        <v>0</v>
      </c>
      <c r="AB3763">
        <f t="shared" si="2691"/>
        <v>2548803.86</v>
      </c>
      <c r="AC3763">
        <f t="shared" si="2691"/>
        <v>0</v>
      </c>
      <c r="AD3763">
        <f t="shared" si="2691"/>
        <v>0</v>
      </c>
      <c r="AE3763">
        <f t="shared" si="2691"/>
        <v>0</v>
      </c>
      <c r="AF3763">
        <f t="shared" si="2691"/>
        <v>2548803.86</v>
      </c>
      <c r="AG3763">
        <f t="shared" si="2691"/>
        <v>0</v>
      </c>
      <c r="AH3763">
        <f t="shared" si="2691"/>
        <v>3257.56</v>
      </c>
      <c r="AI3763">
        <f t="shared" si="2691"/>
        <v>0</v>
      </c>
      <c r="AJ3763">
        <f t="shared" si="2691"/>
        <v>0</v>
      </c>
      <c r="AK3763">
        <f t="shared" si="2691"/>
        <v>1784162.7</v>
      </c>
      <c r="AL3763">
        <f t="shared" si="2691"/>
        <v>254880.39</v>
      </c>
      <c r="AM3763">
        <f t="shared" si="2691"/>
        <v>0</v>
      </c>
      <c r="AN3763">
        <f t="shared" si="2691"/>
        <v>0</v>
      </c>
      <c r="AO3763">
        <f t="shared" si="2691"/>
        <v>0</v>
      </c>
      <c r="AP3763">
        <f t="shared" si="2691"/>
        <v>0</v>
      </c>
      <c r="AQ3763">
        <f t="shared" si="2691"/>
        <v>0</v>
      </c>
      <c r="AR3763">
        <f t="shared" si="2691"/>
        <v>4587846.95</v>
      </c>
      <c r="AS3763">
        <f t="shared" si="2691"/>
        <v>0</v>
      </c>
      <c r="AT3763">
        <f t="shared" si="2691"/>
        <v>0</v>
      </c>
      <c r="AU3763">
        <f t="shared" ref="AU3763:BZ3763" si="2692">AU3771</f>
        <v>4587846.95</v>
      </c>
      <c r="AV3763">
        <f t="shared" si="2692"/>
        <v>0</v>
      </c>
      <c r="AW3763">
        <f t="shared" si="2692"/>
        <v>0</v>
      </c>
      <c r="AX3763">
        <f t="shared" si="2692"/>
        <v>0</v>
      </c>
      <c r="AY3763">
        <f t="shared" si="2692"/>
        <v>0</v>
      </c>
      <c r="AZ3763">
        <f t="shared" si="2692"/>
        <v>0</v>
      </c>
      <c r="BA3763">
        <f t="shared" si="2692"/>
        <v>0</v>
      </c>
      <c r="BB3763">
        <f t="shared" si="2692"/>
        <v>0</v>
      </c>
      <c r="BC3763">
        <f t="shared" si="2692"/>
        <v>0</v>
      </c>
      <c r="BD3763">
        <f t="shared" si="2692"/>
        <v>0</v>
      </c>
      <c r="BE3763">
        <f t="shared" si="2692"/>
        <v>0</v>
      </c>
      <c r="BF3763">
        <f t="shared" si="2692"/>
        <v>0</v>
      </c>
      <c r="BG3763">
        <f t="shared" si="2692"/>
        <v>0</v>
      </c>
      <c r="BH3763">
        <f t="shared" si="2692"/>
        <v>0</v>
      </c>
      <c r="BI3763">
        <f t="shared" si="2692"/>
        <v>0</v>
      </c>
      <c r="BJ3763">
        <f t="shared" si="2692"/>
        <v>0</v>
      </c>
      <c r="BK3763">
        <f t="shared" si="2692"/>
        <v>0</v>
      </c>
      <c r="BL3763">
        <f t="shared" si="2692"/>
        <v>0</v>
      </c>
      <c r="BM3763">
        <f t="shared" si="2692"/>
        <v>0</v>
      </c>
      <c r="BN3763">
        <f t="shared" si="2692"/>
        <v>0</v>
      </c>
      <c r="BO3763">
        <f t="shared" si="2692"/>
        <v>0</v>
      </c>
      <c r="BP3763">
        <f t="shared" si="2692"/>
        <v>0</v>
      </c>
      <c r="BQ3763">
        <f t="shared" si="2692"/>
        <v>0</v>
      </c>
      <c r="BR3763">
        <f t="shared" si="2692"/>
        <v>0</v>
      </c>
      <c r="BS3763">
        <f t="shared" si="2692"/>
        <v>0</v>
      </c>
      <c r="BT3763">
        <f t="shared" si="2692"/>
        <v>0</v>
      </c>
      <c r="BU3763">
        <f t="shared" si="2692"/>
        <v>0</v>
      </c>
      <c r="BV3763">
        <f t="shared" si="2692"/>
        <v>0</v>
      </c>
      <c r="BW3763">
        <f t="shared" si="2692"/>
        <v>0</v>
      </c>
      <c r="BX3763">
        <f t="shared" si="2692"/>
        <v>0</v>
      </c>
      <c r="BY3763">
        <f t="shared" si="2692"/>
        <v>0</v>
      </c>
      <c r="BZ3763">
        <f t="shared" si="2692"/>
        <v>0</v>
      </c>
      <c r="CA3763">
        <f t="shared" ref="CA3763:DF3763" si="2693">CA3771</f>
        <v>4587846.95</v>
      </c>
      <c r="CB3763">
        <f t="shared" si="2693"/>
        <v>0</v>
      </c>
      <c r="CC3763">
        <f t="shared" si="2693"/>
        <v>0</v>
      </c>
      <c r="CD3763">
        <f t="shared" si="2693"/>
        <v>4587846.95</v>
      </c>
      <c r="CE3763">
        <f t="shared" si="2693"/>
        <v>0</v>
      </c>
      <c r="CF3763">
        <f t="shared" si="2693"/>
        <v>0</v>
      </c>
      <c r="CG3763">
        <f t="shared" si="2693"/>
        <v>0</v>
      </c>
      <c r="CH3763">
        <f t="shared" si="2693"/>
        <v>0</v>
      </c>
      <c r="CI3763">
        <f t="shared" si="2693"/>
        <v>0</v>
      </c>
      <c r="CJ3763">
        <f t="shared" si="2693"/>
        <v>0</v>
      </c>
      <c r="CK3763">
        <f t="shared" si="2693"/>
        <v>0</v>
      </c>
      <c r="CL3763">
        <f t="shared" si="2693"/>
        <v>0</v>
      </c>
      <c r="CM3763">
        <f t="shared" si="2693"/>
        <v>0</v>
      </c>
      <c r="CN3763">
        <f t="shared" si="2693"/>
        <v>0</v>
      </c>
      <c r="CO3763">
        <f t="shared" si="2693"/>
        <v>0</v>
      </c>
      <c r="CP3763">
        <f t="shared" si="2693"/>
        <v>0</v>
      </c>
      <c r="CQ3763">
        <f t="shared" si="2693"/>
        <v>0</v>
      </c>
      <c r="CR3763">
        <f t="shared" si="2693"/>
        <v>0</v>
      </c>
      <c r="CS3763">
        <f t="shared" si="2693"/>
        <v>0</v>
      </c>
      <c r="CT3763">
        <f t="shared" si="2693"/>
        <v>0</v>
      </c>
      <c r="CU3763">
        <f t="shared" si="2693"/>
        <v>0</v>
      </c>
      <c r="CV3763">
        <f t="shared" si="2693"/>
        <v>0</v>
      </c>
      <c r="CW3763">
        <f t="shared" si="2693"/>
        <v>0</v>
      </c>
      <c r="CX3763">
        <f t="shared" si="2693"/>
        <v>0</v>
      </c>
      <c r="CY3763">
        <f t="shared" si="2693"/>
        <v>0</v>
      </c>
      <c r="CZ3763">
        <f t="shared" si="2693"/>
        <v>0</v>
      </c>
      <c r="DA3763">
        <f t="shared" si="2693"/>
        <v>0</v>
      </c>
      <c r="DB3763">
        <f t="shared" si="2693"/>
        <v>0</v>
      </c>
      <c r="DC3763">
        <f t="shared" si="2693"/>
        <v>0</v>
      </c>
      <c r="DD3763">
        <f t="shared" si="2693"/>
        <v>0</v>
      </c>
      <c r="DE3763">
        <f t="shared" si="2693"/>
        <v>0</v>
      </c>
      <c r="DF3763">
        <f t="shared" si="2693"/>
        <v>0</v>
      </c>
      <c r="DG3763">
        <f t="shared" ref="DG3763:EL3763" si="2694">DG3771</f>
        <v>0</v>
      </c>
      <c r="DH3763">
        <f t="shared" si="2694"/>
        <v>0</v>
      </c>
      <c r="DI3763">
        <f t="shared" si="2694"/>
        <v>0</v>
      </c>
      <c r="DJ3763">
        <f t="shared" si="2694"/>
        <v>0</v>
      </c>
      <c r="DK3763">
        <f t="shared" si="2694"/>
        <v>0</v>
      </c>
      <c r="DL3763">
        <f t="shared" si="2694"/>
        <v>0</v>
      </c>
      <c r="DM3763">
        <f t="shared" si="2694"/>
        <v>0</v>
      </c>
      <c r="DN3763">
        <f t="shared" si="2694"/>
        <v>0</v>
      </c>
      <c r="DO3763">
        <f t="shared" si="2694"/>
        <v>0</v>
      </c>
      <c r="DP3763">
        <f t="shared" si="2694"/>
        <v>0</v>
      </c>
      <c r="DQ3763">
        <f t="shared" si="2694"/>
        <v>0</v>
      </c>
      <c r="DR3763">
        <f t="shared" si="2694"/>
        <v>0</v>
      </c>
      <c r="DS3763">
        <f t="shared" si="2694"/>
        <v>0</v>
      </c>
      <c r="DT3763">
        <f t="shared" si="2694"/>
        <v>0</v>
      </c>
      <c r="DU3763">
        <f t="shared" si="2694"/>
        <v>0</v>
      </c>
      <c r="DV3763">
        <f t="shared" si="2694"/>
        <v>0</v>
      </c>
      <c r="DW3763">
        <f t="shared" si="2694"/>
        <v>0</v>
      </c>
      <c r="DX3763">
        <f t="shared" si="2694"/>
        <v>0</v>
      </c>
      <c r="DY3763">
        <f t="shared" si="2694"/>
        <v>0</v>
      </c>
      <c r="DZ3763">
        <f t="shared" si="2694"/>
        <v>0</v>
      </c>
      <c r="EA3763">
        <f t="shared" si="2694"/>
        <v>0</v>
      </c>
      <c r="EB3763">
        <f t="shared" si="2694"/>
        <v>0</v>
      </c>
      <c r="EC3763">
        <f t="shared" si="2694"/>
        <v>0</v>
      </c>
      <c r="ED3763">
        <f t="shared" si="2694"/>
        <v>0</v>
      </c>
      <c r="EE3763">
        <f t="shared" si="2694"/>
        <v>0</v>
      </c>
      <c r="EF3763">
        <f t="shared" si="2694"/>
        <v>0</v>
      </c>
      <c r="EG3763">
        <f t="shared" si="2694"/>
        <v>0</v>
      </c>
      <c r="EH3763">
        <f t="shared" si="2694"/>
        <v>0</v>
      </c>
      <c r="EI3763">
        <f t="shared" si="2694"/>
        <v>0</v>
      </c>
      <c r="EJ3763">
        <f t="shared" si="2694"/>
        <v>0</v>
      </c>
      <c r="EK3763">
        <f t="shared" si="2694"/>
        <v>0</v>
      </c>
      <c r="EL3763">
        <f t="shared" si="2694"/>
        <v>0</v>
      </c>
      <c r="EM3763">
        <f t="shared" ref="EM3763:FR3763" si="2695">EM3771</f>
        <v>0</v>
      </c>
      <c r="EN3763">
        <f t="shared" si="2695"/>
        <v>0</v>
      </c>
      <c r="EO3763">
        <f t="shared" si="2695"/>
        <v>0</v>
      </c>
      <c r="EP3763">
        <f t="shared" si="2695"/>
        <v>0</v>
      </c>
      <c r="EQ3763">
        <f t="shared" si="2695"/>
        <v>0</v>
      </c>
      <c r="ER3763">
        <f t="shared" si="2695"/>
        <v>0</v>
      </c>
      <c r="ES3763">
        <f t="shared" si="2695"/>
        <v>0</v>
      </c>
      <c r="ET3763">
        <f t="shared" si="2695"/>
        <v>0</v>
      </c>
      <c r="EU3763">
        <f t="shared" si="2695"/>
        <v>0</v>
      </c>
      <c r="EV3763">
        <f t="shared" si="2695"/>
        <v>0</v>
      </c>
      <c r="EW3763">
        <f t="shared" si="2695"/>
        <v>0</v>
      </c>
      <c r="EX3763">
        <f t="shared" si="2695"/>
        <v>0</v>
      </c>
      <c r="EY3763">
        <f t="shared" si="2695"/>
        <v>0</v>
      </c>
      <c r="EZ3763">
        <f t="shared" si="2695"/>
        <v>0</v>
      </c>
      <c r="FA3763">
        <f t="shared" si="2695"/>
        <v>0</v>
      </c>
      <c r="FB3763">
        <f t="shared" si="2695"/>
        <v>0</v>
      </c>
      <c r="FC3763">
        <f t="shared" si="2695"/>
        <v>0</v>
      </c>
      <c r="FD3763">
        <f t="shared" si="2695"/>
        <v>0</v>
      </c>
      <c r="FE3763">
        <f t="shared" si="2695"/>
        <v>0</v>
      </c>
      <c r="FF3763">
        <f t="shared" si="2695"/>
        <v>0</v>
      </c>
      <c r="FG3763">
        <f t="shared" si="2695"/>
        <v>0</v>
      </c>
      <c r="FH3763">
        <f t="shared" si="2695"/>
        <v>0</v>
      </c>
      <c r="FI3763">
        <f t="shared" si="2695"/>
        <v>0</v>
      </c>
      <c r="FJ3763">
        <f t="shared" si="2695"/>
        <v>0</v>
      </c>
      <c r="FK3763">
        <f t="shared" si="2695"/>
        <v>0</v>
      </c>
      <c r="FL3763">
        <f t="shared" si="2695"/>
        <v>0</v>
      </c>
      <c r="FM3763">
        <f t="shared" si="2695"/>
        <v>0</v>
      </c>
      <c r="FN3763">
        <f t="shared" si="2695"/>
        <v>0</v>
      </c>
      <c r="FO3763">
        <f t="shared" si="2695"/>
        <v>0</v>
      </c>
      <c r="FP3763">
        <f t="shared" si="2695"/>
        <v>0</v>
      </c>
      <c r="FQ3763">
        <f t="shared" si="2695"/>
        <v>0</v>
      </c>
      <c r="FR3763">
        <f t="shared" si="2695"/>
        <v>0</v>
      </c>
      <c r="FS3763">
        <f t="shared" ref="FS3763:GX3763" si="2696">FS3771</f>
        <v>0</v>
      </c>
      <c r="FT3763">
        <f t="shared" si="2696"/>
        <v>0</v>
      </c>
      <c r="FU3763">
        <f t="shared" si="2696"/>
        <v>0</v>
      </c>
      <c r="FV3763">
        <f t="shared" si="2696"/>
        <v>0</v>
      </c>
      <c r="FW3763">
        <f t="shared" si="2696"/>
        <v>0</v>
      </c>
      <c r="FX3763">
        <f t="shared" si="2696"/>
        <v>0</v>
      </c>
      <c r="FY3763">
        <f t="shared" si="2696"/>
        <v>0</v>
      </c>
      <c r="FZ3763">
        <f t="shared" si="2696"/>
        <v>0</v>
      </c>
      <c r="GA3763">
        <f t="shared" si="2696"/>
        <v>0</v>
      </c>
      <c r="GB3763">
        <f t="shared" si="2696"/>
        <v>0</v>
      </c>
      <c r="GC3763">
        <f t="shared" si="2696"/>
        <v>0</v>
      </c>
      <c r="GD3763">
        <f t="shared" si="2696"/>
        <v>0</v>
      </c>
      <c r="GE3763">
        <f t="shared" si="2696"/>
        <v>0</v>
      </c>
      <c r="GF3763">
        <f t="shared" si="2696"/>
        <v>0</v>
      </c>
      <c r="GG3763">
        <f t="shared" si="2696"/>
        <v>0</v>
      </c>
      <c r="GH3763">
        <f t="shared" si="2696"/>
        <v>0</v>
      </c>
      <c r="GI3763">
        <f t="shared" si="2696"/>
        <v>0</v>
      </c>
      <c r="GJ3763">
        <f t="shared" si="2696"/>
        <v>0</v>
      </c>
      <c r="GK3763">
        <f t="shared" si="2696"/>
        <v>0</v>
      </c>
      <c r="GL3763">
        <f t="shared" si="2696"/>
        <v>0</v>
      </c>
      <c r="GM3763">
        <f t="shared" si="2696"/>
        <v>0</v>
      </c>
      <c r="GN3763">
        <f t="shared" si="2696"/>
        <v>0</v>
      </c>
      <c r="GO3763">
        <f t="shared" si="2696"/>
        <v>0</v>
      </c>
      <c r="GP3763">
        <f t="shared" si="2696"/>
        <v>0</v>
      </c>
      <c r="GQ3763">
        <f t="shared" si="2696"/>
        <v>0</v>
      </c>
      <c r="GR3763">
        <f t="shared" si="2696"/>
        <v>0</v>
      </c>
      <c r="GS3763">
        <f t="shared" si="2696"/>
        <v>0</v>
      </c>
      <c r="GT3763">
        <f t="shared" si="2696"/>
        <v>0</v>
      </c>
      <c r="GU3763">
        <f t="shared" si="2696"/>
        <v>0</v>
      </c>
      <c r="GV3763">
        <f t="shared" si="2696"/>
        <v>0</v>
      </c>
      <c r="GW3763">
        <f t="shared" si="2696"/>
        <v>0</v>
      </c>
      <c r="GX3763">
        <f t="shared" si="2696"/>
        <v>0</v>
      </c>
    </row>
    <row r="3765" spans="1:245" x14ac:dyDescent="0.2">
      <c r="A3765">
        <v>17</v>
      </c>
      <c r="B3765">
        <v>1</v>
      </c>
      <c r="C3765">
        <f>ROW(SmtRes!A1236)</f>
        <v>1236</v>
      </c>
      <c r="D3765">
        <f>ROW(EtalonRes!A1236)</f>
        <v>1236</v>
      </c>
      <c r="E3765" t="s">
        <v>805</v>
      </c>
      <c r="F3765" t="s">
        <v>806</v>
      </c>
      <c r="G3765" t="s">
        <v>807</v>
      </c>
      <c r="H3765" t="s">
        <v>808</v>
      </c>
      <c r="I3765">
        <v>316</v>
      </c>
      <c r="J3765">
        <v>0</v>
      </c>
      <c r="K3765">
        <v>316</v>
      </c>
      <c r="O3765">
        <f>ROUND(CP3765,2)</f>
        <v>37553.440000000002</v>
      </c>
      <c r="P3765">
        <f>ROUND(CQ3765*I3765,2)</f>
        <v>0</v>
      </c>
      <c r="Q3765">
        <f>ROUND(CR3765*I3765,2)</f>
        <v>0</v>
      </c>
      <c r="R3765">
        <f>ROUND(CS3765*I3765,2)</f>
        <v>0</v>
      </c>
      <c r="S3765">
        <f>ROUND(CT3765*I3765,2)</f>
        <v>37553.440000000002</v>
      </c>
      <c r="T3765">
        <f>ROUND(CU3765*I3765,2)</f>
        <v>0</v>
      </c>
      <c r="U3765">
        <f>CV3765*I3765</f>
        <v>47.4</v>
      </c>
      <c r="V3765">
        <f>CW3765*I3765</f>
        <v>0</v>
      </c>
      <c r="W3765">
        <f>ROUND(CX3765*I3765,2)</f>
        <v>0</v>
      </c>
      <c r="X3765">
        <f t="shared" ref="X3765:Y3769" si="2697">ROUND(CY3765,2)</f>
        <v>26287.41</v>
      </c>
      <c r="Y3765">
        <f t="shared" si="2697"/>
        <v>3755.34</v>
      </c>
      <c r="AA3765">
        <v>35364244</v>
      </c>
      <c r="AB3765">
        <f>ROUND((AC3765+AD3765+AF3765),6)</f>
        <v>118.84</v>
      </c>
      <c r="AC3765">
        <f>ROUND((ES3765),6)</f>
        <v>0</v>
      </c>
      <c r="AD3765">
        <f>ROUND((((ET3765)-(EU3765))+AE3765),6)</f>
        <v>0</v>
      </c>
      <c r="AE3765">
        <f t="shared" ref="AE3765:AF3769" si="2698">ROUND((EU3765),6)</f>
        <v>0</v>
      </c>
      <c r="AF3765">
        <f t="shared" si="2698"/>
        <v>118.84</v>
      </c>
      <c r="AG3765">
        <f>ROUND((AP3765),6)</f>
        <v>0</v>
      </c>
      <c r="AH3765">
        <f t="shared" ref="AH3765:AI3769" si="2699">(EW3765)</f>
        <v>0.15</v>
      </c>
      <c r="AI3765">
        <f t="shared" si="2699"/>
        <v>0</v>
      </c>
      <c r="AJ3765">
        <f>(AS3765)</f>
        <v>0</v>
      </c>
      <c r="AK3765">
        <v>118.84</v>
      </c>
      <c r="AL3765">
        <v>0</v>
      </c>
      <c r="AM3765">
        <v>0</v>
      </c>
      <c r="AN3765">
        <v>0</v>
      </c>
      <c r="AO3765">
        <v>118.84</v>
      </c>
      <c r="AP3765">
        <v>0</v>
      </c>
      <c r="AQ3765">
        <v>0.15</v>
      </c>
      <c r="AR3765">
        <v>0</v>
      </c>
      <c r="AS3765">
        <v>0</v>
      </c>
      <c r="AT3765">
        <v>70</v>
      </c>
      <c r="AU3765">
        <v>10</v>
      </c>
      <c r="AV3765">
        <v>1</v>
      </c>
      <c r="AW3765">
        <v>1</v>
      </c>
      <c r="AZ3765">
        <v>1</v>
      </c>
      <c r="BA3765">
        <v>1</v>
      </c>
      <c r="BB3765">
        <v>1</v>
      </c>
      <c r="BC3765">
        <v>1</v>
      </c>
      <c r="BD3765" t="s">
        <v>3</v>
      </c>
      <c r="BE3765" t="s">
        <v>3</v>
      </c>
      <c r="BF3765" t="s">
        <v>3</v>
      </c>
      <c r="BG3765" t="s">
        <v>3</v>
      </c>
      <c r="BH3765">
        <v>0</v>
      </c>
      <c r="BI3765">
        <v>4</v>
      </c>
      <c r="BJ3765" t="s">
        <v>809</v>
      </c>
      <c r="BM3765">
        <v>0</v>
      </c>
      <c r="BN3765">
        <v>0</v>
      </c>
      <c r="BO3765" t="s">
        <v>3</v>
      </c>
      <c r="BP3765">
        <v>0</v>
      </c>
      <c r="BQ3765">
        <v>1</v>
      </c>
      <c r="BR3765">
        <v>0</v>
      </c>
      <c r="BS3765">
        <v>1</v>
      </c>
      <c r="BT3765">
        <v>1</v>
      </c>
      <c r="BU3765">
        <v>1</v>
      </c>
      <c r="BV3765">
        <v>1</v>
      </c>
      <c r="BW3765">
        <v>1</v>
      </c>
      <c r="BX3765">
        <v>1</v>
      </c>
      <c r="BY3765" t="s">
        <v>3</v>
      </c>
      <c r="BZ3765">
        <v>70</v>
      </c>
      <c r="CA3765">
        <v>10</v>
      </c>
      <c r="CB3765" t="s">
        <v>3</v>
      </c>
      <c r="CE3765">
        <v>0</v>
      </c>
      <c r="CF3765">
        <v>0</v>
      </c>
      <c r="CG3765">
        <v>0</v>
      </c>
      <c r="CM3765">
        <v>0</v>
      </c>
      <c r="CN3765" t="s">
        <v>3</v>
      </c>
      <c r="CO3765">
        <v>0</v>
      </c>
      <c r="CP3765">
        <f>(P3765+Q3765+S3765)</f>
        <v>37553.440000000002</v>
      </c>
      <c r="CQ3765">
        <f>(AC3765*BC3765*AW3765)</f>
        <v>0</v>
      </c>
      <c r="CR3765">
        <f>((((ET3765)*BB3765-(EU3765)*BS3765)+AE3765*BS3765)*AV3765)</f>
        <v>0</v>
      </c>
      <c r="CS3765">
        <f>(AE3765*BS3765*AV3765)</f>
        <v>0</v>
      </c>
      <c r="CT3765">
        <f>(AF3765*BA3765*AV3765)</f>
        <v>118.84</v>
      </c>
      <c r="CU3765">
        <f>AG3765</f>
        <v>0</v>
      </c>
      <c r="CV3765">
        <f>(AH3765*AV3765)</f>
        <v>0.15</v>
      </c>
      <c r="CW3765">
        <f t="shared" ref="CW3765:CX3769" si="2700">AI3765</f>
        <v>0</v>
      </c>
      <c r="CX3765">
        <f t="shared" si="2700"/>
        <v>0</v>
      </c>
      <c r="CY3765">
        <f>((S3765*BZ3765)/100)</f>
        <v>26287.408000000003</v>
      </c>
      <c r="CZ3765">
        <f>((S3765*CA3765)/100)</f>
        <v>3755.3440000000001</v>
      </c>
      <c r="DC3765" t="s">
        <v>3</v>
      </c>
      <c r="DD3765" t="s">
        <v>3</v>
      </c>
      <c r="DE3765" t="s">
        <v>3</v>
      </c>
      <c r="DF3765" t="s">
        <v>3</v>
      </c>
      <c r="DG3765" t="s">
        <v>3</v>
      </c>
      <c r="DH3765" t="s">
        <v>3</v>
      </c>
      <c r="DI3765" t="s">
        <v>3</v>
      </c>
      <c r="DJ3765" t="s">
        <v>3</v>
      </c>
      <c r="DK3765" t="s">
        <v>3</v>
      </c>
      <c r="DL3765" t="s">
        <v>3</v>
      </c>
      <c r="DM3765" t="s">
        <v>3</v>
      </c>
      <c r="DN3765">
        <v>0</v>
      </c>
      <c r="DO3765">
        <v>0</v>
      </c>
      <c r="DP3765">
        <v>1</v>
      </c>
      <c r="DQ3765">
        <v>1</v>
      </c>
      <c r="DU3765">
        <v>1013</v>
      </c>
      <c r="DV3765" t="s">
        <v>808</v>
      </c>
      <c r="DW3765" t="s">
        <v>808</v>
      </c>
      <c r="DX3765">
        <v>1</v>
      </c>
      <c r="DZ3765" t="s">
        <v>3</v>
      </c>
      <c r="EA3765" t="s">
        <v>3</v>
      </c>
      <c r="EB3765" t="s">
        <v>3</v>
      </c>
      <c r="EC3765" t="s">
        <v>3</v>
      </c>
      <c r="EE3765">
        <v>35096056</v>
      </c>
      <c r="EF3765">
        <v>1</v>
      </c>
      <c r="EG3765" t="s">
        <v>20</v>
      </c>
      <c r="EH3765">
        <v>0</v>
      </c>
      <c r="EI3765" t="s">
        <v>3</v>
      </c>
      <c r="EJ3765">
        <v>4</v>
      </c>
      <c r="EK3765">
        <v>0</v>
      </c>
      <c r="EL3765" t="s">
        <v>21</v>
      </c>
      <c r="EM3765" t="s">
        <v>22</v>
      </c>
      <c r="EO3765" t="s">
        <v>3</v>
      </c>
      <c r="EQ3765">
        <v>0</v>
      </c>
      <c r="ER3765">
        <v>118.84</v>
      </c>
      <c r="ES3765">
        <v>0</v>
      </c>
      <c r="ET3765">
        <v>0</v>
      </c>
      <c r="EU3765">
        <v>0</v>
      </c>
      <c r="EV3765">
        <v>118.84</v>
      </c>
      <c r="EW3765">
        <v>0.15</v>
      </c>
      <c r="EX3765">
        <v>0</v>
      </c>
      <c r="EY3765">
        <v>0</v>
      </c>
      <c r="FQ3765">
        <v>0</v>
      </c>
      <c r="FR3765">
        <v>0</v>
      </c>
      <c r="FS3765">
        <v>0</v>
      </c>
      <c r="FX3765">
        <v>70</v>
      </c>
      <c r="FY3765">
        <v>10</v>
      </c>
      <c r="GA3765" t="s">
        <v>3</v>
      </c>
      <c r="GD3765">
        <v>0</v>
      </c>
      <c r="GF3765">
        <v>-1576594569</v>
      </c>
      <c r="GG3765">
        <v>2</v>
      </c>
      <c r="GH3765">
        <v>1</v>
      </c>
      <c r="GI3765">
        <v>-2</v>
      </c>
      <c r="GJ3765">
        <v>0</v>
      </c>
      <c r="GK3765">
        <f>ROUND(R3765*(R12)/100,2)</f>
        <v>0</v>
      </c>
      <c r="GL3765">
        <f>ROUND(IF(AND(BH3765=3,BI3765=3,FS3765&lt;&gt;0),P3765,0),2)</f>
        <v>0</v>
      </c>
      <c r="GM3765">
        <f>ROUND(O3765+X3765+Y3765+GK3765,2)+GX3765</f>
        <v>67596.19</v>
      </c>
      <c r="GN3765">
        <f>IF(OR(BI3765=0,BI3765=1),GM3765-GX3765,0)</f>
        <v>0</v>
      </c>
      <c r="GO3765">
        <f>IF(BI3765=2,GM3765-GX3765,0)</f>
        <v>0</v>
      </c>
      <c r="GP3765">
        <f>IF(BI3765=4,GM3765-GX3765,0)</f>
        <v>67596.19</v>
      </c>
      <c r="GR3765">
        <v>0</v>
      </c>
      <c r="GS3765">
        <v>3</v>
      </c>
      <c r="GT3765">
        <v>0</v>
      </c>
      <c r="GU3765" t="s">
        <v>3</v>
      </c>
      <c r="GV3765">
        <f>ROUND((GT3765),6)</f>
        <v>0</v>
      </c>
      <c r="GW3765">
        <v>1</v>
      </c>
      <c r="GX3765">
        <f>ROUND(HC3765*I3765,2)</f>
        <v>0</v>
      </c>
      <c r="HA3765">
        <v>0</v>
      </c>
      <c r="HB3765">
        <v>0</v>
      </c>
      <c r="HC3765">
        <f>GV3765*GW3765</f>
        <v>0</v>
      </c>
      <c r="HE3765" t="s">
        <v>3</v>
      </c>
      <c r="HF3765" t="s">
        <v>3</v>
      </c>
      <c r="HM3765" t="s">
        <v>3</v>
      </c>
      <c r="HN3765" t="s">
        <v>3</v>
      </c>
      <c r="HO3765" t="s">
        <v>3</v>
      </c>
      <c r="HP3765" t="s">
        <v>3</v>
      </c>
      <c r="HQ3765" t="s">
        <v>3</v>
      </c>
      <c r="HS3765">
        <v>0</v>
      </c>
      <c r="IK3765">
        <v>0</v>
      </c>
    </row>
    <row r="3766" spans="1:245" x14ac:dyDescent="0.2">
      <c r="A3766">
        <v>17</v>
      </c>
      <c r="B3766">
        <v>1</v>
      </c>
      <c r="C3766">
        <f>ROW(SmtRes!A1237)</f>
        <v>1237</v>
      </c>
      <c r="D3766">
        <f>ROW(EtalonRes!A1237)</f>
        <v>1237</v>
      </c>
      <c r="E3766" t="s">
        <v>810</v>
      </c>
      <c r="F3766" t="s">
        <v>811</v>
      </c>
      <c r="G3766" t="s">
        <v>812</v>
      </c>
      <c r="H3766" t="s">
        <v>813</v>
      </c>
      <c r="I3766">
        <v>3001</v>
      </c>
      <c r="J3766">
        <v>0</v>
      </c>
      <c r="K3766">
        <v>3001</v>
      </c>
      <c r="O3766">
        <f>ROUND(CP3766,2)</f>
        <v>2377572.2599999998</v>
      </c>
      <c r="P3766">
        <f>ROUND(CQ3766*I3766,2)</f>
        <v>0</v>
      </c>
      <c r="Q3766">
        <f>ROUND(CR3766*I3766,2)</f>
        <v>0</v>
      </c>
      <c r="R3766">
        <f>ROUND(CS3766*I3766,2)</f>
        <v>0</v>
      </c>
      <c r="S3766">
        <f>ROUND(CT3766*I3766,2)</f>
        <v>2377572.2599999998</v>
      </c>
      <c r="T3766">
        <f>ROUND(CU3766*I3766,2)</f>
        <v>0</v>
      </c>
      <c r="U3766">
        <f>CV3766*I3766</f>
        <v>3001</v>
      </c>
      <c r="V3766">
        <f>CW3766*I3766</f>
        <v>0</v>
      </c>
      <c r="W3766">
        <f>ROUND(CX3766*I3766,2)</f>
        <v>0</v>
      </c>
      <c r="X3766">
        <f t="shared" si="2697"/>
        <v>1664300.58</v>
      </c>
      <c r="Y3766">
        <f t="shared" si="2697"/>
        <v>237757.23</v>
      </c>
      <c r="AA3766">
        <v>35364244</v>
      </c>
      <c r="AB3766">
        <f>ROUND((AC3766+AD3766+AF3766),6)</f>
        <v>792.26</v>
      </c>
      <c r="AC3766">
        <f>ROUND((ES3766),6)</f>
        <v>0</v>
      </c>
      <c r="AD3766">
        <f>ROUND((((ET3766)-(EU3766))+AE3766),6)</f>
        <v>0</v>
      </c>
      <c r="AE3766">
        <f t="shared" si="2698"/>
        <v>0</v>
      </c>
      <c r="AF3766">
        <f t="shared" si="2698"/>
        <v>792.26</v>
      </c>
      <c r="AG3766">
        <f>ROUND((AP3766),6)</f>
        <v>0</v>
      </c>
      <c r="AH3766">
        <f t="shared" si="2699"/>
        <v>1</v>
      </c>
      <c r="AI3766">
        <f t="shared" si="2699"/>
        <v>0</v>
      </c>
      <c r="AJ3766">
        <f>(AS3766)</f>
        <v>0</v>
      </c>
      <c r="AK3766">
        <v>792.26</v>
      </c>
      <c r="AL3766">
        <v>0</v>
      </c>
      <c r="AM3766">
        <v>0</v>
      </c>
      <c r="AN3766">
        <v>0</v>
      </c>
      <c r="AO3766">
        <v>792.26</v>
      </c>
      <c r="AP3766">
        <v>0</v>
      </c>
      <c r="AQ3766">
        <v>1</v>
      </c>
      <c r="AR3766">
        <v>0</v>
      </c>
      <c r="AS3766">
        <v>0</v>
      </c>
      <c r="AT3766">
        <v>70</v>
      </c>
      <c r="AU3766">
        <v>10</v>
      </c>
      <c r="AV3766">
        <v>1</v>
      </c>
      <c r="AW3766">
        <v>1</v>
      </c>
      <c r="AZ3766">
        <v>1</v>
      </c>
      <c r="BA3766">
        <v>1</v>
      </c>
      <c r="BB3766">
        <v>1</v>
      </c>
      <c r="BC3766">
        <v>1</v>
      </c>
      <c r="BD3766" t="s">
        <v>3</v>
      </c>
      <c r="BE3766" t="s">
        <v>3</v>
      </c>
      <c r="BF3766" t="s">
        <v>3</v>
      </c>
      <c r="BG3766" t="s">
        <v>3</v>
      </c>
      <c r="BH3766">
        <v>0</v>
      </c>
      <c r="BI3766">
        <v>4</v>
      </c>
      <c r="BJ3766" t="s">
        <v>814</v>
      </c>
      <c r="BM3766">
        <v>0</v>
      </c>
      <c r="BN3766">
        <v>0</v>
      </c>
      <c r="BO3766" t="s">
        <v>3</v>
      </c>
      <c r="BP3766">
        <v>0</v>
      </c>
      <c r="BQ3766">
        <v>1</v>
      </c>
      <c r="BR3766">
        <v>0</v>
      </c>
      <c r="BS3766">
        <v>1</v>
      </c>
      <c r="BT3766">
        <v>1</v>
      </c>
      <c r="BU3766">
        <v>1</v>
      </c>
      <c r="BV3766">
        <v>1</v>
      </c>
      <c r="BW3766">
        <v>1</v>
      </c>
      <c r="BX3766">
        <v>1</v>
      </c>
      <c r="BY3766" t="s">
        <v>3</v>
      </c>
      <c r="BZ3766">
        <v>70</v>
      </c>
      <c r="CA3766">
        <v>10</v>
      </c>
      <c r="CB3766" t="s">
        <v>3</v>
      </c>
      <c r="CE3766">
        <v>0</v>
      </c>
      <c r="CF3766">
        <v>0</v>
      </c>
      <c r="CG3766">
        <v>0</v>
      </c>
      <c r="CM3766">
        <v>0</v>
      </c>
      <c r="CN3766" t="s">
        <v>3</v>
      </c>
      <c r="CO3766">
        <v>0</v>
      </c>
      <c r="CP3766">
        <f>(P3766+Q3766+S3766)</f>
        <v>2377572.2599999998</v>
      </c>
      <c r="CQ3766">
        <f>(AC3766*BC3766*AW3766)</f>
        <v>0</v>
      </c>
      <c r="CR3766">
        <f>((((ET3766)*BB3766-(EU3766)*BS3766)+AE3766*BS3766)*AV3766)</f>
        <v>0</v>
      </c>
      <c r="CS3766">
        <f>(AE3766*BS3766*AV3766)</f>
        <v>0</v>
      </c>
      <c r="CT3766">
        <f>(AF3766*BA3766*AV3766)</f>
        <v>792.26</v>
      </c>
      <c r="CU3766">
        <f>AG3766</f>
        <v>0</v>
      </c>
      <c r="CV3766">
        <f>(AH3766*AV3766)</f>
        <v>1</v>
      </c>
      <c r="CW3766">
        <f t="shared" si="2700"/>
        <v>0</v>
      </c>
      <c r="CX3766">
        <f t="shared" si="2700"/>
        <v>0</v>
      </c>
      <c r="CY3766">
        <f>((S3766*BZ3766)/100)</f>
        <v>1664300.5819999999</v>
      </c>
      <c r="CZ3766">
        <f>((S3766*CA3766)/100)</f>
        <v>237757.22599999997</v>
      </c>
      <c r="DC3766" t="s">
        <v>3</v>
      </c>
      <c r="DD3766" t="s">
        <v>3</v>
      </c>
      <c r="DE3766" t="s">
        <v>3</v>
      </c>
      <c r="DF3766" t="s">
        <v>3</v>
      </c>
      <c r="DG3766" t="s">
        <v>3</v>
      </c>
      <c r="DH3766" t="s">
        <v>3</v>
      </c>
      <c r="DI3766" t="s">
        <v>3</v>
      </c>
      <c r="DJ3766" t="s">
        <v>3</v>
      </c>
      <c r="DK3766" t="s">
        <v>3</v>
      </c>
      <c r="DL3766" t="s">
        <v>3</v>
      </c>
      <c r="DM3766" t="s">
        <v>3</v>
      </c>
      <c r="DN3766">
        <v>0</v>
      </c>
      <c r="DO3766">
        <v>0</v>
      </c>
      <c r="DP3766">
        <v>1</v>
      </c>
      <c r="DQ3766">
        <v>1</v>
      </c>
      <c r="DU3766">
        <v>1013</v>
      </c>
      <c r="DV3766" t="s">
        <v>813</v>
      </c>
      <c r="DW3766" t="s">
        <v>813</v>
      </c>
      <c r="DX3766">
        <v>1</v>
      </c>
      <c r="DZ3766" t="s">
        <v>3</v>
      </c>
      <c r="EA3766" t="s">
        <v>3</v>
      </c>
      <c r="EB3766" t="s">
        <v>3</v>
      </c>
      <c r="EC3766" t="s">
        <v>3</v>
      </c>
      <c r="EE3766">
        <v>35096056</v>
      </c>
      <c r="EF3766">
        <v>1</v>
      </c>
      <c r="EG3766" t="s">
        <v>20</v>
      </c>
      <c r="EH3766">
        <v>0</v>
      </c>
      <c r="EI3766" t="s">
        <v>3</v>
      </c>
      <c r="EJ3766">
        <v>4</v>
      </c>
      <c r="EK3766">
        <v>0</v>
      </c>
      <c r="EL3766" t="s">
        <v>21</v>
      </c>
      <c r="EM3766" t="s">
        <v>22</v>
      </c>
      <c r="EO3766" t="s">
        <v>3</v>
      </c>
      <c r="EQ3766">
        <v>0</v>
      </c>
      <c r="ER3766">
        <v>792.26</v>
      </c>
      <c r="ES3766">
        <v>0</v>
      </c>
      <c r="ET3766">
        <v>0</v>
      </c>
      <c r="EU3766">
        <v>0</v>
      </c>
      <c r="EV3766">
        <v>792.26</v>
      </c>
      <c r="EW3766">
        <v>1</v>
      </c>
      <c r="EX3766">
        <v>0</v>
      </c>
      <c r="EY3766">
        <v>0</v>
      </c>
      <c r="FQ3766">
        <v>0</v>
      </c>
      <c r="FR3766">
        <v>0</v>
      </c>
      <c r="FS3766">
        <v>0</v>
      </c>
      <c r="FX3766">
        <v>70</v>
      </c>
      <c r="FY3766">
        <v>10</v>
      </c>
      <c r="GA3766" t="s">
        <v>3</v>
      </c>
      <c r="GD3766">
        <v>0</v>
      </c>
      <c r="GF3766">
        <v>-852030415</v>
      </c>
      <c r="GG3766">
        <v>2</v>
      </c>
      <c r="GH3766">
        <v>1</v>
      </c>
      <c r="GI3766">
        <v>-2</v>
      </c>
      <c r="GJ3766">
        <v>0</v>
      </c>
      <c r="GK3766">
        <f>ROUND(R3766*(R12)/100,2)</f>
        <v>0</v>
      </c>
      <c r="GL3766">
        <f>ROUND(IF(AND(BH3766=3,BI3766=3,FS3766&lt;&gt;0),P3766,0),2)</f>
        <v>0</v>
      </c>
      <c r="GM3766">
        <f>ROUND(O3766+X3766+Y3766+GK3766,2)+GX3766</f>
        <v>4279630.07</v>
      </c>
      <c r="GN3766">
        <f>IF(OR(BI3766=0,BI3766=1),GM3766-GX3766,0)</f>
        <v>0</v>
      </c>
      <c r="GO3766">
        <f>IF(BI3766=2,GM3766-GX3766,0)</f>
        <v>0</v>
      </c>
      <c r="GP3766">
        <f>IF(BI3766=4,GM3766-GX3766,0)</f>
        <v>4279630.07</v>
      </c>
      <c r="GR3766">
        <v>0</v>
      </c>
      <c r="GS3766">
        <v>3</v>
      </c>
      <c r="GT3766">
        <v>0</v>
      </c>
      <c r="GU3766" t="s">
        <v>3</v>
      </c>
      <c r="GV3766">
        <f>ROUND((GT3766),6)</f>
        <v>0</v>
      </c>
      <c r="GW3766">
        <v>1</v>
      </c>
      <c r="GX3766">
        <f>ROUND(HC3766*I3766,2)</f>
        <v>0</v>
      </c>
      <c r="HA3766">
        <v>0</v>
      </c>
      <c r="HB3766">
        <v>0</v>
      </c>
      <c r="HC3766">
        <f>GV3766*GW3766</f>
        <v>0</v>
      </c>
      <c r="HE3766" t="s">
        <v>3</v>
      </c>
      <c r="HF3766" t="s">
        <v>3</v>
      </c>
      <c r="HM3766" t="s">
        <v>3</v>
      </c>
      <c r="HN3766" t="s">
        <v>3</v>
      </c>
      <c r="HO3766" t="s">
        <v>3</v>
      </c>
      <c r="HP3766" t="s">
        <v>3</v>
      </c>
      <c r="HQ3766" t="s">
        <v>3</v>
      </c>
      <c r="HS3766">
        <v>0</v>
      </c>
      <c r="IK3766">
        <v>0</v>
      </c>
    </row>
    <row r="3767" spans="1:245" x14ac:dyDescent="0.2">
      <c r="A3767">
        <v>17</v>
      </c>
      <c r="B3767">
        <v>1</v>
      </c>
      <c r="C3767">
        <f>ROW(SmtRes!A1238)</f>
        <v>1238</v>
      </c>
      <c r="D3767">
        <f>ROW(EtalonRes!A1238)</f>
        <v>1238</v>
      </c>
      <c r="E3767" t="s">
        <v>815</v>
      </c>
      <c r="F3767" t="s">
        <v>816</v>
      </c>
      <c r="G3767" t="s">
        <v>817</v>
      </c>
      <c r="H3767" t="s">
        <v>818</v>
      </c>
      <c r="I3767">
        <v>301</v>
      </c>
      <c r="J3767">
        <v>0</v>
      </c>
      <c r="K3767">
        <v>301</v>
      </c>
      <c r="O3767">
        <f>ROUND(CP3767,2)</f>
        <v>71601.88</v>
      </c>
      <c r="P3767">
        <f>ROUND(CQ3767*I3767,2)</f>
        <v>0</v>
      </c>
      <c r="Q3767">
        <f>ROUND(CR3767*I3767,2)</f>
        <v>0</v>
      </c>
      <c r="R3767">
        <f>ROUND(CS3767*I3767,2)</f>
        <v>0</v>
      </c>
      <c r="S3767">
        <f>ROUND(CT3767*I3767,2)</f>
        <v>71601.88</v>
      </c>
      <c r="T3767">
        <f>ROUND(CU3767*I3767,2)</f>
        <v>0</v>
      </c>
      <c r="U3767">
        <f>CV3767*I3767</f>
        <v>108.36</v>
      </c>
      <c r="V3767">
        <f>CW3767*I3767</f>
        <v>0</v>
      </c>
      <c r="W3767">
        <f>ROUND(CX3767*I3767,2)</f>
        <v>0</v>
      </c>
      <c r="X3767">
        <f t="shared" si="2697"/>
        <v>50121.32</v>
      </c>
      <c r="Y3767">
        <f t="shared" si="2697"/>
        <v>7160.19</v>
      </c>
      <c r="AA3767">
        <v>35364244</v>
      </c>
      <c r="AB3767">
        <f>ROUND((AC3767+AD3767+AF3767),6)</f>
        <v>237.88</v>
      </c>
      <c r="AC3767">
        <f>ROUND((ES3767),6)</f>
        <v>0</v>
      </c>
      <c r="AD3767">
        <f>ROUND((((ET3767)-(EU3767))+AE3767),6)</f>
        <v>0</v>
      </c>
      <c r="AE3767">
        <f t="shared" si="2698"/>
        <v>0</v>
      </c>
      <c r="AF3767">
        <f t="shared" si="2698"/>
        <v>237.88</v>
      </c>
      <c r="AG3767">
        <f>ROUND((AP3767),6)</f>
        <v>0</v>
      </c>
      <c r="AH3767">
        <f t="shared" si="2699"/>
        <v>0.36</v>
      </c>
      <c r="AI3767">
        <f t="shared" si="2699"/>
        <v>0</v>
      </c>
      <c r="AJ3767">
        <f>(AS3767)</f>
        <v>0</v>
      </c>
      <c r="AK3767">
        <v>237.88</v>
      </c>
      <c r="AL3767">
        <v>0</v>
      </c>
      <c r="AM3767">
        <v>0</v>
      </c>
      <c r="AN3767">
        <v>0</v>
      </c>
      <c r="AO3767">
        <v>237.88</v>
      </c>
      <c r="AP3767">
        <v>0</v>
      </c>
      <c r="AQ3767">
        <v>0.36</v>
      </c>
      <c r="AR3767">
        <v>0</v>
      </c>
      <c r="AS3767">
        <v>0</v>
      </c>
      <c r="AT3767">
        <v>70</v>
      </c>
      <c r="AU3767">
        <v>10</v>
      </c>
      <c r="AV3767">
        <v>1</v>
      </c>
      <c r="AW3767">
        <v>1</v>
      </c>
      <c r="AZ3767">
        <v>1</v>
      </c>
      <c r="BA3767">
        <v>1</v>
      </c>
      <c r="BB3767">
        <v>1</v>
      </c>
      <c r="BC3767">
        <v>1</v>
      </c>
      <c r="BD3767" t="s">
        <v>3</v>
      </c>
      <c r="BE3767" t="s">
        <v>3</v>
      </c>
      <c r="BF3767" t="s">
        <v>3</v>
      </c>
      <c r="BG3767" t="s">
        <v>3</v>
      </c>
      <c r="BH3767">
        <v>0</v>
      </c>
      <c r="BI3767">
        <v>4</v>
      </c>
      <c r="BJ3767" t="s">
        <v>819</v>
      </c>
      <c r="BM3767">
        <v>0</v>
      </c>
      <c r="BN3767">
        <v>0</v>
      </c>
      <c r="BO3767" t="s">
        <v>3</v>
      </c>
      <c r="BP3767">
        <v>0</v>
      </c>
      <c r="BQ3767">
        <v>1</v>
      </c>
      <c r="BR3767">
        <v>0</v>
      </c>
      <c r="BS3767">
        <v>1</v>
      </c>
      <c r="BT3767">
        <v>1</v>
      </c>
      <c r="BU3767">
        <v>1</v>
      </c>
      <c r="BV3767">
        <v>1</v>
      </c>
      <c r="BW3767">
        <v>1</v>
      </c>
      <c r="BX3767">
        <v>1</v>
      </c>
      <c r="BY3767" t="s">
        <v>3</v>
      </c>
      <c r="BZ3767">
        <v>70</v>
      </c>
      <c r="CA3767">
        <v>10</v>
      </c>
      <c r="CB3767" t="s">
        <v>3</v>
      </c>
      <c r="CE3767">
        <v>0</v>
      </c>
      <c r="CF3767">
        <v>0</v>
      </c>
      <c r="CG3767">
        <v>0</v>
      </c>
      <c r="CM3767">
        <v>0</v>
      </c>
      <c r="CN3767" t="s">
        <v>3</v>
      </c>
      <c r="CO3767">
        <v>0</v>
      </c>
      <c r="CP3767">
        <f>(P3767+Q3767+S3767)</f>
        <v>71601.88</v>
      </c>
      <c r="CQ3767">
        <f>(AC3767*BC3767*AW3767)</f>
        <v>0</v>
      </c>
      <c r="CR3767">
        <f>((((ET3767)*BB3767-(EU3767)*BS3767)+AE3767*BS3767)*AV3767)</f>
        <v>0</v>
      </c>
      <c r="CS3767">
        <f>(AE3767*BS3767*AV3767)</f>
        <v>0</v>
      </c>
      <c r="CT3767">
        <f>(AF3767*BA3767*AV3767)</f>
        <v>237.88</v>
      </c>
      <c r="CU3767">
        <f>AG3767</f>
        <v>0</v>
      </c>
      <c r="CV3767">
        <f>(AH3767*AV3767)</f>
        <v>0.36</v>
      </c>
      <c r="CW3767">
        <f t="shared" si="2700"/>
        <v>0</v>
      </c>
      <c r="CX3767">
        <f t="shared" si="2700"/>
        <v>0</v>
      </c>
      <c r="CY3767">
        <f>((S3767*BZ3767)/100)</f>
        <v>50121.316000000006</v>
      </c>
      <c r="CZ3767">
        <f>((S3767*CA3767)/100)</f>
        <v>7160.1880000000001</v>
      </c>
      <c r="DC3767" t="s">
        <v>3</v>
      </c>
      <c r="DD3767" t="s">
        <v>3</v>
      </c>
      <c r="DE3767" t="s">
        <v>3</v>
      </c>
      <c r="DF3767" t="s">
        <v>3</v>
      </c>
      <c r="DG3767" t="s">
        <v>3</v>
      </c>
      <c r="DH3767" t="s">
        <v>3</v>
      </c>
      <c r="DI3767" t="s">
        <v>3</v>
      </c>
      <c r="DJ3767" t="s">
        <v>3</v>
      </c>
      <c r="DK3767" t="s">
        <v>3</v>
      </c>
      <c r="DL3767" t="s">
        <v>3</v>
      </c>
      <c r="DM3767" t="s">
        <v>3</v>
      </c>
      <c r="DN3767">
        <v>0</v>
      </c>
      <c r="DO3767">
        <v>0</v>
      </c>
      <c r="DP3767">
        <v>1</v>
      </c>
      <c r="DQ3767">
        <v>1</v>
      </c>
      <c r="DU3767">
        <v>1013</v>
      </c>
      <c r="DV3767" t="s">
        <v>818</v>
      </c>
      <c r="DW3767" t="s">
        <v>818</v>
      </c>
      <c r="DX3767">
        <v>1</v>
      </c>
      <c r="DZ3767" t="s">
        <v>3</v>
      </c>
      <c r="EA3767" t="s">
        <v>3</v>
      </c>
      <c r="EB3767" t="s">
        <v>3</v>
      </c>
      <c r="EC3767" t="s">
        <v>3</v>
      </c>
      <c r="EE3767">
        <v>35096056</v>
      </c>
      <c r="EF3767">
        <v>1</v>
      </c>
      <c r="EG3767" t="s">
        <v>20</v>
      </c>
      <c r="EH3767">
        <v>0</v>
      </c>
      <c r="EI3767" t="s">
        <v>3</v>
      </c>
      <c r="EJ3767">
        <v>4</v>
      </c>
      <c r="EK3767">
        <v>0</v>
      </c>
      <c r="EL3767" t="s">
        <v>21</v>
      </c>
      <c r="EM3767" t="s">
        <v>22</v>
      </c>
      <c r="EO3767" t="s">
        <v>3</v>
      </c>
      <c r="EQ3767">
        <v>0</v>
      </c>
      <c r="ER3767">
        <v>237.88</v>
      </c>
      <c r="ES3767">
        <v>0</v>
      </c>
      <c r="ET3767">
        <v>0</v>
      </c>
      <c r="EU3767">
        <v>0</v>
      </c>
      <c r="EV3767">
        <v>237.88</v>
      </c>
      <c r="EW3767">
        <v>0.36</v>
      </c>
      <c r="EX3767">
        <v>0</v>
      </c>
      <c r="EY3767">
        <v>0</v>
      </c>
      <c r="FQ3767">
        <v>0</v>
      </c>
      <c r="FR3767">
        <v>0</v>
      </c>
      <c r="FS3767">
        <v>0</v>
      </c>
      <c r="FX3767">
        <v>70</v>
      </c>
      <c r="FY3767">
        <v>10</v>
      </c>
      <c r="GA3767" t="s">
        <v>3</v>
      </c>
      <c r="GD3767">
        <v>0</v>
      </c>
      <c r="GF3767">
        <v>-715153167</v>
      </c>
      <c r="GG3767">
        <v>2</v>
      </c>
      <c r="GH3767">
        <v>1</v>
      </c>
      <c r="GI3767">
        <v>-2</v>
      </c>
      <c r="GJ3767">
        <v>0</v>
      </c>
      <c r="GK3767">
        <f>ROUND(R3767*(R12)/100,2)</f>
        <v>0</v>
      </c>
      <c r="GL3767">
        <f>ROUND(IF(AND(BH3767=3,BI3767=3,FS3767&lt;&gt;0),P3767,0),2)</f>
        <v>0</v>
      </c>
      <c r="GM3767">
        <f>ROUND(O3767+X3767+Y3767+GK3767,2)+GX3767</f>
        <v>128883.39</v>
      </c>
      <c r="GN3767">
        <f>IF(OR(BI3767=0,BI3767=1),GM3767-GX3767,0)</f>
        <v>0</v>
      </c>
      <c r="GO3767">
        <f>IF(BI3767=2,GM3767-GX3767,0)</f>
        <v>0</v>
      </c>
      <c r="GP3767">
        <f>IF(BI3767=4,GM3767-GX3767,0)</f>
        <v>128883.39</v>
      </c>
      <c r="GR3767">
        <v>0</v>
      </c>
      <c r="GS3767">
        <v>3</v>
      </c>
      <c r="GT3767">
        <v>0</v>
      </c>
      <c r="GU3767" t="s">
        <v>3</v>
      </c>
      <c r="GV3767">
        <f>ROUND((GT3767),6)</f>
        <v>0</v>
      </c>
      <c r="GW3767">
        <v>1</v>
      </c>
      <c r="GX3767">
        <f>ROUND(HC3767*I3767,2)</f>
        <v>0</v>
      </c>
      <c r="HA3767">
        <v>0</v>
      </c>
      <c r="HB3767">
        <v>0</v>
      </c>
      <c r="HC3767">
        <f>GV3767*GW3767</f>
        <v>0</v>
      </c>
      <c r="HE3767" t="s">
        <v>3</v>
      </c>
      <c r="HF3767" t="s">
        <v>3</v>
      </c>
      <c r="HM3767" t="s">
        <v>3</v>
      </c>
      <c r="HN3767" t="s">
        <v>3</v>
      </c>
      <c r="HO3767" t="s">
        <v>3</v>
      </c>
      <c r="HP3767" t="s">
        <v>3</v>
      </c>
      <c r="HQ3767" t="s">
        <v>3</v>
      </c>
      <c r="HS3767">
        <v>0</v>
      </c>
      <c r="IK3767">
        <v>0</v>
      </c>
    </row>
    <row r="3768" spans="1:245" x14ac:dyDescent="0.2">
      <c r="A3768">
        <v>17</v>
      </c>
      <c r="B3768">
        <v>1</v>
      </c>
      <c r="C3768">
        <f>ROW(SmtRes!A1239)</f>
        <v>1239</v>
      </c>
      <c r="D3768">
        <f>ROW(EtalonRes!A1239)</f>
        <v>1239</v>
      </c>
      <c r="E3768" t="s">
        <v>820</v>
      </c>
      <c r="F3768" t="s">
        <v>821</v>
      </c>
      <c r="G3768" t="s">
        <v>822</v>
      </c>
      <c r="H3768" t="s">
        <v>52</v>
      </c>
      <c r="I3768">
        <v>2</v>
      </c>
      <c r="J3768">
        <v>0</v>
      </c>
      <c r="K3768">
        <v>2</v>
      </c>
      <c r="O3768">
        <f>ROUND(CP3768,2)</f>
        <v>4434.0200000000004</v>
      </c>
      <c r="P3768">
        <f>ROUND(CQ3768*I3768,2)</f>
        <v>0</v>
      </c>
      <c r="Q3768">
        <f>ROUND(CR3768*I3768,2)</f>
        <v>0</v>
      </c>
      <c r="R3768">
        <f>ROUND(CS3768*I3768,2)</f>
        <v>0</v>
      </c>
      <c r="S3768">
        <f>ROUND(CT3768*I3768,2)</f>
        <v>4434.0200000000004</v>
      </c>
      <c r="T3768">
        <f>ROUND(CU3768*I3768,2)</f>
        <v>0</v>
      </c>
      <c r="U3768">
        <f>CV3768*I3768</f>
        <v>7.2</v>
      </c>
      <c r="V3768">
        <f>CW3768*I3768</f>
        <v>0</v>
      </c>
      <c r="W3768">
        <f>ROUND(CX3768*I3768,2)</f>
        <v>0</v>
      </c>
      <c r="X3768">
        <f t="shared" si="2697"/>
        <v>3103.81</v>
      </c>
      <c r="Y3768">
        <f t="shared" si="2697"/>
        <v>443.4</v>
      </c>
      <c r="AA3768">
        <v>35364244</v>
      </c>
      <c r="AB3768">
        <f>ROUND((AC3768+AD3768+AF3768),6)</f>
        <v>2217.0100000000002</v>
      </c>
      <c r="AC3768">
        <f>ROUND((ES3768),6)</f>
        <v>0</v>
      </c>
      <c r="AD3768">
        <f>ROUND((((ET3768)-(EU3768))+AE3768),6)</f>
        <v>0</v>
      </c>
      <c r="AE3768">
        <f t="shared" si="2698"/>
        <v>0</v>
      </c>
      <c r="AF3768">
        <f t="shared" si="2698"/>
        <v>2217.0100000000002</v>
      </c>
      <c r="AG3768">
        <f>ROUND((AP3768),6)</f>
        <v>0</v>
      </c>
      <c r="AH3768">
        <f t="shared" si="2699"/>
        <v>3.6</v>
      </c>
      <c r="AI3768">
        <f t="shared" si="2699"/>
        <v>0</v>
      </c>
      <c r="AJ3768">
        <f>(AS3768)</f>
        <v>0</v>
      </c>
      <c r="AK3768">
        <v>2217.0100000000002</v>
      </c>
      <c r="AL3768">
        <v>0</v>
      </c>
      <c r="AM3768">
        <v>0</v>
      </c>
      <c r="AN3768">
        <v>0</v>
      </c>
      <c r="AO3768">
        <v>2217.0100000000002</v>
      </c>
      <c r="AP3768">
        <v>0</v>
      </c>
      <c r="AQ3768">
        <v>3.6</v>
      </c>
      <c r="AR3768">
        <v>0</v>
      </c>
      <c r="AS3768">
        <v>0</v>
      </c>
      <c r="AT3768">
        <v>70</v>
      </c>
      <c r="AU3768">
        <v>10</v>
      </c>
      <c r="AV3768">
        <v>1</v>
      </c>
      <c r="AW3768">
        <v>1</v>
      </c>
      <c r="AZ3768">
        <v>1</v>
      </c>
      <c r="BA3768">
        <v>1</v>
      </c>
      <c r="BB3768">
        <v>1</v>
      </c>
      <c r="BC3768">
        <v>1</v>
      </c>
      <c r="BD3768" t="s">
        <v>3</v>
      </c>
      <c r="BE3768" t="s">
        <v>3</v>
      </c>
      <c r="BF3768" t="s">
        <v>3</v>
      </c>
      <c r="BG3768" t="s">
        <v>3</v>
      </c>
      <c r="BH3768">
        <v>0</v>
      </c>
      <c r="BI3768">
        <v>4</v>
      </c>
      <c r="BJ3768" t="s">
        <v>823</v>
      </c>
      <c r="BM3768">
        <v>0</v>
      </c>
      <c r="BN3768">
        <v>0</v>
      </c>
      <c r="BO3768" t="s">
        <v>3</v>
      </c>
      <c r="BP3768">
        <v>0</v>
      </c>
      <c r="BQ3768">
        <v>1</v>
      </c>
      <c r="BR3768">
        <v>0</v>
      </c>
      <c r="BS3768">
        <v>1</v>
      </c>
      <c r="BT3768">
        <v>1</v>
      </c>
      <c r="BU3768">
        <v>1</v>
      </c>
      <c r="BV3768">
        <v>1</v>
      </c>
      <c r="BW3768">
        <v>1</v>
      </c>
      <c r="BX3768">
        <v>1</v>
      </c>
      <c r="BY3768" t="s">
        <v>3</v>
      </c>
      <c r="BZ3768">
        <v>70</v>
      </c>
      <c r="CA3768">
        <v>10</v>
      </c>
      <c r="CB3768" t="s">
        <v>3</v>
      </c>
      <c r="CE3768">
        <v>0</v>
      </c>
      <c r="CF3768">
        <v>0</v>
      </c>
      <c r="CG3768">
        <v>0</v>
      </c>
      <c r="CM3768">
        <v>0</v>
      </c>
      <c r="CN3768" t="s">
        <v>3</v>
      </c>
      <c r="CO3768">
        <v>0</v>
      </c>
      <c r="CP3768">
        <f>(P3768+Q3768+S3768)</f>
        <v>4434.0200000000004</v>
      </c>
      <c r="CQ3768">
        <f>(AC3768*BC3768*AW3768)</f>
        <v>0</v>
      </c>
      <c r="CR3768">
        <f>((((ET3768)*BB3768-(EU3768)*BS3768)+AE3768*BS3768)*AV3768)</f>
        <v>0</v>
      </c>
      <c r="CS3768">
        <f>(AE3768*BS3768*AV3768)</f>
        <v>0</v>
      </c>
      <c r="CT3768">
        <f>(AF3768*BA3768*AV3768)</f>
        <v>2217.0100000000002</v>
      </c>
      <c r="CU3768">
        <f>AG3768</f>
        <v>0</v>
      </c>
      <c r="CV3768">
        <f>(AH3768*AV3768)</f>
        <v>3.6</v>
      </c>
      <c r="CW3768">
        <f t="shared" si="2700"/>
        <v>0</v>
      </c>
      <c r="CX3768">
        <f t="shared" si="2700"/>
        <v>0</v>
      </c>
      <c r="CY3768">
        <f>((S3768*BZ3768)/100)</f>
        <v>3103.8140000000003</v>
      </c>
      <c r="CZ3768">
        <f>((S3768*CA3768)/100)</f>
        <v>443.40200000000004</v>
      </c>
      <c r="DC3768" t="s">
        <v>3</v>
      </c>
      <c r="DD3768" t="s">
        <v>3</v>
      </c>
      <c r="DE3768" t="s">
        <v>3</v>
      </c>
      <c r="DF3768" t="s">
        <v>3</v>
      </c>
      <c r="DG3768" t="s">
        <v>3</v>
      </c>
      <c r="DH3768" t="s">
        <v>3</v>
      </c>
      <c r="DI3768" t="s">
        <v>3</v>
      </c>
      <c r="DJ3768" t="s">
        <v>3</v>
      </c>
      <c r="DK3768" t="s">
        <v>3</v>
      </c>
      <c r="DL3768" t="s">
        <v>3</v>
      </c>
      <c r="DM3768" t="s">
        <v>3</v>
      </c>
      <c r="DN3768">
        <v>0</v>
      </c>
      <c r="DO3768">
        <v>0</v>
      </c>
      <c r="DP3768">
        <v>1</v>
      </c>
      <c r="DQ3768">
        <v>1</v>
      </c>
      <c r="DU3768">
        <v>1010</v>
      </c>
      <c r="DV3768" t="s">
        <v>52</v>
      </c>
      <c r="DW3768" t="s">
        <v>52</v>
      </c>
      <c r="DX3768">
        <v>1</v>
      </c>
      <c r="DZ3768" t="s">
        <v>3</v>
      </c>
      <c r="EA3768" t="s">
        <v>3</v>
      </c>
      <c r="EB3768" t="s">
        <v>3</v>
      </c>
      <c r="EC3768" t="s">
        <v>3</v>
      </c>
      <c r="EE3768">
        <v>35096056</v>
      </c>
      <c r="EF3768">
        <v>1</v>
      </c>
      <c r="EG3768" t="s">
        <v>20</v>
      </c>
      <c r="EH3768">
        <v>0</v>
      </c>
      <c r="EI3768" t="s">
        <v>3</v>
      </c>
      <c r="EJ3768">
        <v>4</v>
      </c>
      <c r="EK3768">
        <v>0</v>
      </c>
      <c r="EL3768" t="s">
        <v>21</v>
      </c>
      <c r="EM3768" t="s">
        <v>22</v>
      </c>
      <c r="EO3768" t="s">
        <v>3</v>
      </c>
      <c r="EQ3768">
        <v>0</v>
      </c>
      <c r="ER3768">
        <v>2217.0100000000002</v>
      </c>
      <c r="ES3768">
        <v>0</v>
      </c>
      <c r="ET3768">
        <v>0</v>
      </c>
      <c r="EU3768">
        <v>0</v>
      </c>
      <c r="EV3768">
        <v>2217.0100000000002</v>
      </c>
      <c r="EW3768">
        <v>3.6</v>
      </c>
      <c r="EX3768">
        <v>0</v>
      </c>
      <c r="EY3768">
        <v>0</v>
      </c>
      <c r="FQ3768">
        <v>0</v>
      </c>
      <c r="FR3768">
        <v>0</v>
      </c>
      <c r="FS3768">
        <v>0</v>
      </c>
      <c r="FX3768">
        <v>70</v>
      </c>
      <c r="FY3768">
        <v>10</v>
      </c>
      <c r="GA3768" t="s">
        <v>3</v>
      </c>
      <c r="GD3768">
        <v>0</v>
      </c>
      <c r="GF3768">
        <v>1539580864</v>
      </c>
      <c r="GG3768">
        <v>2</v>
      </c>
      <c r="GH3768">
        <v>1</v>
      </c>
      <c r="GI3768">
        <v>-2</v>
      </c>
      <c r="GJ3768">
        <v>0</v>
      </c>
      <c r="GK3768">
        <f>ROUND(R3768*(R12)/100,2)</f>
        <v>0</v>
      </c>
      <c r="GL3768">
        <f>ROUND(IF(AND(BH3768=3,BI3768=3,FS3768&lt;&gt;0),P3768,0),2)</f>
        <v>0</v>
      </c>
      <c r="GM3768">
        <f>ROUND(O3768+X3768+Y3768+GK3768,2)+GX3768</f>
        <v>7981.23</v>
      </c>
      <c r="GN3768">
        <f>IF(OR(BI3768=0,BI3768=1),GM3768-GX3768,0)</f>
        <v>0</v>
      </c>
      <c r="GO3768">
        <f>IF(BI3768=2,GM3768-GX3768,0)</f>
        <v>0</v>
      </c>
      <c r="GP3768">
        <f>IF(BI3768=4,GM3768-GX3768,0)</f>
        <v>7981.23</v>
      </c>
      <c r="GR3768">
        <v>0</v>
      </c>
      <c r="GS3768">
        <v>3</v>
      </c>
      <c r="GT3768">
        <v>0</v>
      </c>
      <c r="GU3768" t="s">
        <v>3</v>
      </c>
      <c r="GV3768">
        <f>ROUND((GT3768),6)</f>
        <v>0</v>
      </c>
      <c r="GW3768">
        <v>1</v>
      </c>
      <c r="GX3768">
        <f>ROUND(HC3768*I3768,2)</f>
        <v>0</v>
      </c>
      <c r="HA3768">
        <v>0</v>
      </c>
      <c r="HB3768">
        <v>0</v>
      </c>
      <c r="HC3768">
        <f>GV3768*GW3768</f>
        <v>0</v>
      </c>
      <c r="HE3768" t="s">
        <v>3</v>
      </c>
      <c r="HF3768" t="s">
        <v>3</v>
      </c>
      <c r="HM3768" t="s">
        <v>3</v>
      </c>
      <c r="HN3768" t="s">
        <v>3</v>
      </c>
      <c r="HO3768" t="s">
        <v>3</v>
      </c>
      <c r="HP3768" t="s">
        <v>3</v>
      </c>
      <c r="HQ3768" t="s">
        <v>3</v>
      </c>
      <c r="HS3768">
        <v>0</v>
      </c>
      <c r="IK3768">
        <v>0</v>
      </c>
    </row>
    <row r="3769" spans="1:245" x14ac:dyDescent="0.2">
      <c r="A3769">
        <v>17</v>
      </c>
      <c r="B3769">
        <v>1</v>
      </c>
      <c r="C3769">
        <f>ROW(SmtRes!A1240)</f>
        <v>1240</v>
      </c>
      <c r="D3769">
        <f>ROW(EtalonRes!A1240)</f>
        <v>1240</v>
      </c>
      <c r="E3769" t="s">
        <v>824</v>
      </c>
      <c r="F3769" t="s">
        <v>821</v>
      </c>
      <c r="G3769" t="s">
        <v>822</v>
      </c>
      <c r="H3769" t="s">
        <v>52</v>
      </c>
      <c r="I3769">
        <v>26</v>
      </c>
      <c r="J3769">
        <v>0</v>
      </c>
      <c r="K3769">
        <v>26</v>
      </c>
      <c r="O3769">
        <f>ROUND(CP3769,2)</f>
        <v>57642.26</v>
      </c>
      <c r="P3769">
        <f>ROUND(CQ3769*I3769,2)</f>
        <v>0</v>
      </c>
      <c r="Q3769">
        <f>ROUND(CR3769*I3769,2)</f>
        <v>0</v>
      </c>
      <c r="R3769">
        <f>ROUND(CS3769*I3769,2)</f>
        <v>0</v>
      </c>
      <c r="S3769">
        <f>ROUND(CT3769*I3769,2)</f>
        <v>57642.26</v>
      </c>
      <c r="T3769">
        <f>ROUND(CU3769*I3769,2)</f>
        <v>0</v>
      </c>
      <c r="U3769">
        <f>CV3769*I3769</f>
        <v>93.600000000000009</v>
      </c>
      <c r="V3769">
        <f>CW3769*I3769</f>
        <v>0</v>
      </c>
      <c r="W3769">
        <f>ROUND(CX3769*I3769,2)</f>
        <v>0</v>
      </c>
      <c r="X3769">
        <f t="shared" si="2697"/>
        <v>40349.58</v>
      </c>
      <c r="Y3769">
        <f t="shared" si="2697"/>
        <v>5764.23</v>
      </c>
      <c r="AA3769">
        <v>35364244</v>
      </c>
      <c r="AB3769">
        <f>ROUND((AC3769+AD3769+AF3769),6)</f>
        <v>2217.0100000000002</v>
      </c>
      <c r="AC3769">
        <f>ROUND((ES3769),6)</f>
        <v>0</v>
      </c>
      <c r="AD3769">
        <f>ROUND((((ET3769)-(EU3769))+AE3769),6)</f>
        <v>0</v>
      </c>
      <c r="AE3769">
        <f t="shared" si="2698"/>
        <v>0</v>
      </c>
      <c r="AF3769">
        <f t="shared" si="2698"/>
        <v>2217.0100000000002</v>
      </c>
      <c r="AG3769">
        <f>ROUND((AP3769),6)</f>
        <v>0</v>
      </c>
      <c r="AH3769">
        <f t="shared" si="2699"/>
        <v>3.6</v>
      </c>
      <c r="AI3769">
        <f t="shared" si="2699"/>
        <v>0</v>
      </c>
      <c r="AJ3769">
        <f>(AS3769)</f>
        <v>0</v>
      </c>
      <c r="AK3769">
        <v>2217.0100000000002</v>
      </c>
      <c r="AL3769">
        <v>0</v>
      </c>
      <c r="AM3769">
        <v>0</v>
      </c>
      <c r="AN3769">
        <v>0</v>
      </c>
      <c r="AO3769">
        <v>2217.0100000000002</v>
      </c>
      <c r="AP3769">
        <v>0</v>
      </c>
      <c r="AQ3769">
        <v>3.6</v>
      </c>
      <c r="AR3769">
        <v>0</v>
      </c>
      <c r="AS3769">
        <v>0</v>
      </c>
      <c r="AT3769">
        <v>70</v>
      </c>
      <c r="AU3769">
        <v>10</v>
      </c>
      <c r="AV3769">
        <v>1</v>
      </c>
      <c r="AW3769">
        <v>1</v>
      </c>
      <c r="AZ3769">
        <v>1</v>
      </c>
      <c r="BA3769">
        <v>1</v>
      </c>
      <c r="BB3769">
        <v>1</v>
      </c>
      <c r="BC3769">
        <v>1</v>
      </c>
      <c r="BD3769" t="s">
        <v>3</v>
      </c>
      <c r="BE3769" t="s">
        <v>3</v>
      </c>
      <c r="BF3769" t="s">
        <v>3</v>
      </c>
      <c r="BG3769" t="s">
        <v>3</v>
      </c>
      <c r="BH3769">
        <v>0</v>
      </c>
      <c r="BI3769">
        <v>4</v>
      </c>
      <c r="BJ3769" t="s">
        <v>823</v>
      </c>
      <c r="BM3769">
        <v>0</v>
      </c>
      <c r="BN3769">
        <v>0</v>
      </c>
      <c r="BO3769" t="s">
        <v>3</v>
      </c>
      <c r="BP3769">
        <v>0</v>
      </c>
      <c r="BQ3769">
        <v>1</v>
      </c>
      <c r="BR3769">
        <v>0</v>
      </c>
      <c r="BS3769">
        <v>1</v>
      </c>
      <c r="BT3769">
        <v>1</v>
      </c>
      <c r="BU3769">
        <v>1</v>
      </c>
      <c r="BV3769">
        <v>1</v>
      </c>
      <c r="BW3769">
        <v>1</v>
      </c>
      <c r="BX3769">
        <v>1</v>
      </c>
      <c r="BY3769" t="s">
        <v>3</v>
      </c>
      <c r="BZ3769">
        <v>70</v>
      </c>
      <c r="CA3769">
        <v>10</v>
      </c>
      <c r="CB3769" t="s">
        <v>3</v>
      </c>
      <c r="CE3769">
        <v>0</v>
      </c>
      <c r="CF3769">
        <v>0</v>
      </c>
      <c r="CG3769">
        <v>0</v>
      </c>
      <c r="CM3769">
        <v>0</v>
      </c>
      <c r="CN3769" t="s">
        <v>3</v>
      </c>
      <c r="CO3769">
        <v>0</v>
      </c>
      <c r="CP3769">
        <f>(P3769+Q3769+S3769)</f>
        <v>57642.26</v>
      </c>
      <c r="CQ3769">
        <f>(AC3769*BC3769*AW3769)</f>
        <v>0</v>
      </c>
      <c r="CR3769">
        <f>((((ET3769)*BB3769-(EU3769)*BS3769)+AE3769*BS3769)*AV3769)</f>
        <v>0</v>
      </c>
      <c r="CS3769">
        <f>(AE3769*BS3769*AV3769)</f>
        <v>0</v>
      </c>
      <c r="CT3769">
        <f>(AF3769*BA3769*AV3769)</f>
        <v>2217.0100000000002</v>
      </c>
      <c r="CU3769">
        <f>AG3769</f>
        <v>0</v>
      </c>
      <c r="CV3769">
        <f>(AH3769*AV3769)</f>
        <v>3.6</v>
      </c>
      <c r="CW3769">
        <f t="shared" si="2700"/>
        <v>0</v>
      </c>
      <c r="CX3769">
        <f t="shared" si="2700"/>
        <v>0</v>
      </c>
      <c r="CY3769">
        <f>((S3769*BZ3769)/100)</f>
        <v>40349.582000000002</v>
      </c>
      <c r="CZ3769">
        <f>((S3769*CA3769)/100)</f>
        <v>5764.2259999999997</v>
      </c>
      <c r="DC3769" t="s">
        <v>3</v>
      </c>
      <c r="DD3769" t="s">
        <v>3</v>
      </c>
      <c r="DE3769" t="s">
        <v>3</v>
      </c>
      <c r="DF3769" t="s">
        <v>3</v>
      </c>
      <c r="DG3769" t="s">
        <v>3</v>
      </c>
      <c r="DH3769" t="s">
        <v>3</v>
      </c>
      <c r="DI3769" t="s">
        <v>3</v>
      </c>
      <c r="DJ3769" t="s">
        <v>3</v>
      </c>
      <c r="DK3769" t="s">
        <v>3</v>
      </c>
      <c r="DL3769" t="s">
        <v>3</v>
      </c>
      <c r="DM3769" t="s">
        <v>3</v>
      </c>
      <c r="DN3769">
        <v>0</v>
      </c>
      <c r="DO3769">
        <v>0</v>
      </c>
      <c r="DP3769">
        <v>1</v>
      </c>
      <c r="DQ3769">
        <v>1</v>
      </c>
      <c r="DU3769">
        <v>1010</v>
      </c>
      <c r="DV3769" t="s">
        <v>52</v>
      </c>
      <c r="DW3769" t="s">
        <v>52</v>
      </c>
      <c r="DX3769">
        <v>1</v>
      </c>
      <c r="DZ3769" t="s">
        <v>3</v>
      </c>
      <c r="EA3769" t="s">
        <v>3</v>
      </c>
      <c r="EB3769" t="s">
        <v>3</v>
      </c>
      <c r="EC3769" t="s">
        <v>3</v>
      </c>
      <c r="EE3769">
        <v>35096056</v>
      </c>
      <c r="EF3769">
        <v>1</v>
      </c>
      <c r="EG3769" t="s">
        <v>20</v>
      </c>
      <c r="EH3769">
        <v>0</v>
      </c>
      <c r="EI3769" t="s">
        <v>3</v>
      </c>
      <c r="EJ3769">
        <v>4</v>
      </c>
      <c r="EK3769">
        <v>0</v>
      </c>
      <c r="EL3769" t="s">
        <v>21</v>
      </c>
      <c r="EM3769" t="s">
        <v>22</v>
      </c>
      <c r="EO3769" t="s">
        <v>3</v>
      </c>
      <c r="EQ3769">
        <v>0</v>
      </c>
      <c r="ER3769">
        <v>2217.0100000000002</v>
      </c>
      <c r="ES3769">
        <v>0</v>
      </c>
      <c r="ET3769">
        <v>0</v>
      </c>
      <c r="EU3769">
        <v>0</v>
      </c>
      <c r="EV3769">
        <v>2217.0100000000002</v>
      </c>
      <c r="EW3769">
        <v>3.6</v>
      </c>
      <c r="EX3769">
        <v>0</v>
      </c>
      <c r="EY3769">
        <v>0</v>
      </c>
      <c r="FQ3769">
        <v>0</v>
      </c>
      <c r="FR3769">
        <v>0</v>
      </c>
      <c r="FS3769">
        <v>0</v>
      </c>
      <c r="FX3769">
        <v>70</v>
      </c>
      <c r="FY3769">
        <v>10</v>
      </c>
      <c r="GA3769" t="s">
        <v>3</v>
      </c>
      <c r="GD3769">
        <v>0</v>
      </c>
      <c r="GF3769">
        <v>1539580864</v>
      </c>
      <c r="GG3769">
        <v>2</v>
      </c>
      <c r="GH3769">
        <v>1</v>
      </c>
      <c r="GI3769">
        <v>-2</v>
      </c>
      <c r="GJ3769">
        <v>0</v>
      </c>
      <c r="GK3769">
        <f>ROUND(R3769*(R12)/100,2)</f>
        <v>0</v>
      </c>
      <c r="GL3769">
        <f>ROUND(IF(AND(BH3769=3,BI3769=3,FS3769&lt;&gt;0),P3769,0),2)</f>
        <v>0</v>
      </c>
      <c r="GM3769">
        <f>ROUND(O3769+X3769+Y3769+GK3769,2)+GX3769</f>
        <v>103756.07</v>
      </c>
      <c r="GN3769">
        <f>IF(OR(BI3769=0,BI3769=1),GM3769-GX3769,0)</f>
        <v>0</v>
      </c>
      <c r="GO3769">
        <f>IF(BI3769=2,GM3769-GX3769,0)</f>
        <v>0</v>
      </c>
      <c r="GP3769">
        <f>IF(BI3769=4,GM3769-GX3769,0)</f>
        <v>103756.07</v>
      </c>
      <c r="GR3769">
        <v>0</v>
      </c>
      <c r="GS3769">
        <v>3</v>
      </c>
      <c r="GT3769">
        <v>0</v>
      </c>
      <c r="GU3769" t="s">
        <v>3</v>
      </c>
      <c r="GV3769">
        <f>ROUND((GT3769),6)</f>
        <v>0</v>
      </c>
      <c r="GW3769">
        <v>1</v>
      </c>
      <c r="GX3769">
        <f>ROUND(HC3769*I3769,2)</f>
        <v>0</v>
      </c>
      <c r="HA3769">
        <v>0</v>
      </c>
      <c r="HB3769">
        <v>0</v>
      </c>
      <c r="HC3769">
        <f>GV3769*GW3769</f>
        <v>0</v>
      </c>
      <c r="HE3769" t="s">
        <v>3</v>
      </c>
      <c r="HF3769" t="s">
        <v>3</v>
      </c>
      <c r="HM3769" t="s">
        <v>3</v>
      </c>
      <c r="HN3769" t="s">
        <v>3</v>
      </c>
      <c r="HO3769" t="s">
        <v>3</v>
      </c>
      <c r="HP3769" t="s">
        <v>3</v>
      </c>
      <c r="HQ3769" t="s">
        <v>3</v>
      </c>
      <c r="HS3769">
        <v>0</v>
      </c>
      <c r="IK3769">
        <v>0</v>
      </c>
    </row>
    <row r="3771" spans="1:245" x14ac:dyDescent="0.2">
      <c r="A3771">
        <v>51</v>
      </c>
      <c r="B3771">
        <f>B3761</f>
        <v>1</v>
      </c>
      <c r="C3771">
        <f>A3761</f>
        <v>4</v>
      </c>
      <c r="D3771">
        <f>ROW(A3761)</f>
        <v>3761</v>
      </c>
      <c r="F3771" t="str">
        <f>IF(F3761&lt;&gt;"",F3761,"")</f>
        <v>Новый раздел</v>
      </c>
      <c r="G3771" t="str">
        <f>IF(G3761&lt;&gt;"",G3761,"")</f>
        <v>Замеры сопротивления</v>
      </c>
      <c r="H3771">
        <v>0</v>
      </c>
      <c r="O3771">
        <f t="shared" ref="O3771:T3771" si="2701">ROUND(AB3771,2)</f>
        <v>2548803.86</v>
      </c>
      <c r="P3771">
        <f t="shared" si="2701"/>
        <v>0</v>
      </c>
      <c r="Q3771">
        <f t="shared" si="2701"/>
        <v>0</v>
      </c>
      <c r="R3771">
        <f t="shared" si="2701"/>
        <v>0</v>
      </c>
      <c r="S3771">
        <f t="shared" si="2701"/>
        <v>2548803.86</v>
      </c>
      <c r="T3771">
        <f t="shared" si="2701"/>
        <v>0</v>
      </c>
      <c r="U3771">
        <f>AH3771</f>
        <v>3257.56</v>
      </c>
      <c r="V3771">
        <f>AI3771</f>
        <v>0</v>
      </c>
      <c r="W3771">
        <f>ROUND(AJ3771,2)</f>
        <v>0</v>
      </c>
      <c r="X3771">
        <f>ROUND(AK3771,2)</f>
        <v>1784162.7</v>
      </c>
      <c r="Y3771">
        <f>ROUND(AL3771,2)</f>
        <v>254880.39</v>
      </c>
      <c r="AB3771">
        <f>ROUND(SUMIF(AA3765:AA3769,"=35364244",O3765:O3769),2)</f>
        <v>2548803.86</v>
      </c>
      <c r="AC3771">
        <f>ROUND(SUMIF(AA3765:AA3769,"=35364244",P3765:P3769),2)</f>
        <v>0</v>
      </c>
      <c r="AD3771">
        <f>ROUND(SUMIF(AA3765:AA3769,"=35364244",Q3765:Q3769),2)</f>
        <v>0</v>
      </c>
      <c r="AE3771">
        <f>ROUND(SUMIF(AA3765:AA3769,"=35364244",R3765:R3769),2)</f>
        <v>0</v>
      </c>
      <c r="AF3771">
        <f>ROUND(SUMIF(AA3765:AA3769,"=35364244",S3765:S3769),2)</f>
        <v>2548803.86</v>
      </c>
      <c r="AG3771">
        <f>ROUND(SUMIF(AA3765:AA3769,"=35364244",T3765:T3769),2)</f>
        <v>0</v>
      </c>
      <c r="AH3771">
        <f>SUMIF(AA3765:AA3769,"=35364244",U3765:U3769)</f>
        <v>3257.56</v>
      </c>
      <c r="AI3771">
        <f>SUMIF(AA3765:AA3769,"=35364244",V3765:V3769)</f>
        <v>0</v>
      </c>
      <c r="AJ3771">
        <f>ROUND(SUMIF(AA3765:AA3769,"=35364244",W3765:W3769),2)</f>
        <v>0</v>
      </c>
      <c r="AK3771">
        <f>ROUND(SUMIF(AA3765:AA3769,"=35364244",X3765:X3769),2)</f>
        <v>1784162.7</v>
      </c>
      <c r="AL3771">
        <f>ROUND(SUMIF(AA3765:AA3769,"=35364244",Y3765:Y3769),2)</f>
        <v>254880.39</v>
      </c>
      <c r="AO3771">
        <f t="shared" ref="AO3771:BD3771" si="2702">ROUND(BX3771,2)</f>
        <v>0</v>
      </c>
      <c r="AP3771">
        <f t="shared" si="2702"/>
        <v>0</v>
      </c>
      <c r="AQ3771">
        <f t="shared" si="2702"/>
        <v>0</v>
      </c>
      <c r="AR3771">
        <f t="shared" si="2702"/>
        <v>4587846.95</v>
      </c>
      <c r="AS3771">
        <f t="shared" si="2702"/>
        <v>0</v>
      </c>
      <c r="AT3771">
        <f t="shared" si="2702"/>
        <v>0</v>
      </c>
      <c r="AU3771">
        <f t="shared" si="2702"/>
        <v>4587846.95</v>
      </c>
      <c r="AV3771">
        <f t="shared" si="2702"/>
        <v>0</v>
      </c>
      <c r="AW3771">
        <f t="shared" si="2702"/>
        <v>0</v>
      </c>
      <c r="AX3771">
        <f t="shared" si="2702"/>
        <v>0</v>
      </c>
      <c r="AY3771">
        <f t="shared" si="2702"/>
        <v>0</v>
      </c>
      <c r="AZ3771">
        <f t="shared" si="2702"/>
        <v>0</v>
      </c>
      <c r="BA3771">
        <f t="shared" si="2702"/>
        <v>0</v>
      </c>
      <c r="BB3771">
        <f t="shared" si="2702"/>
        <v>0</v>
      </c>
      <c r="BC3771">
        <f t="shared" si="2702"/>
        <v>0</v>
      </c>
      <c r="BD3771">
        <f t="shared" si="2702"/>
        <v>0</v>
      </c>
      <c r="BX3771">
        <f>ROUND(SUMIF(AA3765:AA3769,"=35364244",FQ3765:FQ3769),2)</f>
        <v>0</v>
      </c>
      <c r="BY3771">
        <f>ROUND(SUMIF(AA3765:AA3769,"=35364244",FR3765:FR3769),2)</f>
        <v>0</v>
      </c>
      <c r="BZ3771">
        <f>ROUND(SUMIF(AA3765:AA3769,"=35364244",GL3765:GL3769),2)</f>
        <v>0</v>
      </c>
      <c r="CA3771">
        <f>ROUND(SUMIF(AA3765:AA3769,"=35364244",GM3765:GM3769),2)</f>
        <v>4587846.95</v>
      </c>
      <c r="CB3771">
        <f>ROUND(SUMIF(AA3765:AA3769,"=35364244",GN3765:GN3769),2)</f>
        <v>0</v>
      </c>
      <c r="CC3771">
        <f>ROUND(SUMIF(AA3765:AA3769,"=35364244",GO3765:GO3769),2)</f>
        <v>0</v>
      </c>
      <c r="CD3771">
        <f>ROUND(SUMIF(AA3765:AA3769,"=35364244",GP3765:GP3769),2)</f>
        <v>4587846.95</v>
      </c>
      <c r="CE3771">
        <f>AC3771-BX3771</f>
        <v>0</v>
      </c>
      <c r="CF3771">
        <f>AC3771-BY3771</f>
        <v>0</v>
      </c>
      <c r="CG3771">
        <f>BX3771-BZ3771</f>
        <v>0</v>
      </c>
      <c r="CH3771">
        <f>AC3771-BX3771-BY3771+BZ3771</f>
        <v>0</v>
      </c>
      <c r="CI3771">
        <f>BY3771-BZ3771</f>
        <v>0</v>
      </c>
      <c r="CJ3771">
        <f>ROUND(SUMIF(AA3765:AA3769,"=35364244",GX3765:GX3769),2)</f>
        <v>0</v>
      </c>
      <c r="CK3771">
        <f>ROUND(SUMIF(AA3765:AA3769,"=35364244",GY3765:GY3769),2)</f>
        <v>0</v>
      </c>
      <c r="CL3771">
        <f>ROUND(SUMIF(AA3765:AA3769,"=35364244",GZ3765:GZ3769),2)</f>
        <v>0</v>
      </c>
      <c r="CM3771">
        <f>ROUND(SUMIF(AA3765:AA3769,"=35364244",HD3765:HD3769),2)</f>
        <v>0</v>
      </c>
      <c r="GX3771">
        <v>0</v>
      </c>
    </row>
    <row r="3773" spans="1:245" x14ac:dyDescent="0.2">
      <c r="A3773">
        <v>50</v>
      </c>
      <c r="B3773">
        <v>0</v>
      </c>
      <c r="C3773">
        <v>0</v>
      </c>
      <c r="D3773">
        <v>1</v>
      </c>
      <c r="E3773">
        <v>201</v>
      </c>
      <c r="F3773">
        <f>ROUND(Source!O3771,O3773)</f>
        <v>2548803.86</v>
      </c>
      <c r="G3773" t="s">
        <v>66</v>
      </c>
      <c r="H3773" t="s">
        <v>67</v>
      </c>
      <c r="K3773">
        <v>201</v>
      </c>
      <c r="L3773">
        <v>1</v>
      </c>
      <c r="M3773">
        <v>3</v>
      </c>
      <c r="N3773" t="s">
        <v>3</v>
      </c>
      <c r="O3773">
        <v>2</v>
      </c>
      <c r="W3773">
        <v>2548803.86</v>
      </c>
      <c r="X3773">
        <v>1</v>
      </c>
      <c r="Y3773">
        <v>2548803.86</v>
      </c>
    </row>
    <row r="3774" spans="1:245" x14ac:dyDescent="0.2">
      <c r="A3774">
        <v>50</v>
      </c>
      <c r="B3774">
        <v>0</v>
      </c>
      <c r="C3774">
        <v>0</v>
      </c>
      <c r="D3774">
        <v>1</v>
      </c>
      <c r="E3774">
        <v>202</v>
      </c>
      <c r="F3774">
        <f>ROUND(Source!P3771,O3774)</f>
        <v>0</v>
      </c>
      <c r="G3774" t="s">
        <v>68</v>
      </c>
      <c r="H3774" t="s">
        <v>69</v>
      </c>
      <c r="K3774">
        <v>202</v>
      </c>
      <c r="L3774">
        <v>2</v>
      </c>
      <c r="M3774">
        <v>3</v>
      </c>
      <c r="N3774" t="s">
        <v>3</v>
      </c>
      <c r="O3774">
        <v>2</v>
      </c>
      <c r="W3774">
        <v>0</v>
      </c>
      <c r="X3774">
        <v>1</v>
      </c>
      <c r="Y3774">
        <v>0</v>
      </c>
    </row>
    <row r="3775" spans="1:245" x14ac:dyDescent="0.2">
      <c r="A3775">
        <v>50</v>
      </c>
      <c r="B3775">
        <v>0</v>
      </c>
      <c r="C3775">
        <v>0</v>
      </c>
      <c r="D3775">
        <v>1</v>
      </c>
      <c r="E3775">
        <v>222</v>
      </c>
      <c r="F3775">
        <f>ROUND(Source!AO3771,O3775)</f>
        <v>0</v>
      </c>
      <c r="G3775" t="s">
        <v>70</v>
      </c>
      <c r="H3775" t="s">
        <v>71</v>
      </c>
      <c r="K3775">
        <v>222</v>
      </c>
      <c r="L3775">
        <v>3</v>
      </c>
      <c r="M3775">
        <v>3</v>
      </c>
      <c r="N3775" t="s">
        <v>3</v>
      </c>
      <c r="O3775">
        <v>2</v>
      </c>
      <c r="W3775">
        <v>0</v>
      </c>
      <c r="X3775">
        <v>1</v>
      </c>
      <c r="Y3775">
        <v>0</v>
      </c>
    </row>
    <row r="3776" spans="1:245" x14ac:dyDescent="0.2">
      <c r="A3776">
        <v>50</v>
      </c>
      <c r="B3776">
        <v>0</v>
      </c>
      <c r="C3776">
        <v>0</v>
      </c>
      <c r="D3776">
        <v>1</v>
      </c>
      <c r="E3776">
        <v>225</v>
      </c>
      <c r="F3776">
        <f>ROUND(Source!AV3771,O3776)</f>
        <v>0</v>
      </c>
      <c r="G3776" t="s">
        <v>72</v>
      </c>
      <c r="H3776" t="s">
        <v>73</v>
      </c>
      <c r="K3776">
        <v>225</v>
      </c>
      <c r="L3776">
        <v>4</v>
      </c>
      <c r="M3776">
        <v>3</v>
      </c>
      <c r="N3776" t="s">
        <v>3</v>
      </c>
      <c r="O3776">
        <v>2</v>
      </c>
      <c r="W3776">
        <v>0</v>
      </c>
      <c r="X3776">
        <v>1</v>
      </c>
      <c r="Y3776">
        <v>0</v>
      </c>
    </row>
    <row r="3777" spans="1:25" x14ac:dyDescent="0.2">
      <c r="A3777">
        <v>50</v>
      </c>
      <c r="B3777">
        <v>0</v>
      </c>
      <c r="C3777">
        <v>0</v>
      </c>
      <c r="D3777">
        <v>1</v>
      </c>
      <c r="E3777">
        <v>226</v>
      </c>
      <c r="F3777">
        <f>ROUND(Source!AW3771,O3777)</f>
        <v>0</v>
      </c>
      <c r="G3777" t="s">
        <v>74</v>
      </c>
      <c r="H3777" t="s">
        <v>75</v>
      </c>
      <c r="K3777">
        <v>226</v>
      </c>
      <c r="L3777">
        <v>5</v>
      </c>
      <c r="M3777">
        <v>3</v>
      </c>
      <c r="N3777" t="s">
        <v>3</v>
      </c>
      <c r="O3777">
        <v>2</v>
      </c>
      <c r="W3777">
        <v>0</v>
      </c>
      <c r="X3777">
        <v>1</v>
      </c>
      <c r="Y3777">
        <v>0</v>
      </c>
    </row>
    <row r="3778" spans="1:25" x14ac:dyDescent="0.2">
      <c r="A3778">
        <v>50</v>
      </c>
      <c r="B3778">
        <v>0</v>
      </c>
      <c r="C3778">
        <v>0</v>
      </c>
      <c r="D3778">
        <v>1</v>
      </c>
      <c r="E3778">
        <v>227</v>
      </c>
      <c r="F3778">
        <f>ROUND(Source!AX3771,O3778)</f>
        <v>0</v>
      </c>
      <c r="G3778" t="s">
        <v>76</v>
      </c>
      <c r="H3778" t="s">
        <v>77</v>
      </c>
      <c r="K3778">
        <v>227</v>
      </c>
      <c r="L3778">
        <v>6</v>
      </c>
      <c r="M3778">
        <v>3</v>
      </c>
      <c r="N3778" t="s">
        <v>3</v>
      </c>
      <c r="O3778">
        <v>2</v>
      </c>
      <c r="W3778">
        <v>0</v>
      </c>
      <c r="X3778">
        <v>1</v>
      </c>
      <c r="Y3778">
        <v>0</v>
      </c>
    </row>
    <row r="3779" spans="1:25" x14ac:dyDescent="0.2">
      <c r="A3779">
        <v>50</v>
      </c>
      <c r="B3779">
        <v>0</v>
      </c>
      <c r="C3779">
        <v>0</v>
      </c>
      <c r="D3779">
        <v>1</v>
      </c>
      <c r="E3779">
        <v>228</v>
      </c>
      <c r="F3779">
        <f>ROUND(Source!AY3771,O3779)</f>
        <v>0</v>
      </c>
      <c r="G3779" t="s">
        <v>78</v>
      </c>
      <c r="H3779" t="s">
        <v>79</v>
      </c>
      <c r="K3779">
        <v>228</v>
      </c>
      <c r="L3779">
        <v>7</v>
      </c>
      <c r="M3779">
        <v>3</v>
      </c>
      <c r="N3779" t="s">
        <v>3</v>
      </c>
      <c r="O3779">
        <v>2</v>
      </c>
      <c r="W3779">
        <v>0</v>
      </c>
      <c r="X3779">
        <v>1</v>
      </c>
      <c r="Y3779">
        <v>0</v>
      </c>
    </row>
    <row r="3780" spans="1:25" x14ac:dyDescent="0.2">
      <c r="A3780">
        <v>50</v>
      </c>
      <c r="B3780">
        <v>0</v>
      </c>
      <c r="C3780">
        <v>0</v>
      </c>
      <c r="D3780">
        <v>1</v>
      </c>
      <c r="E3780">
        <v>216</v>
      </c>
      <c r="F3780">
        <f>ROUND(Source!AP3771,O3780)</f>
        <v>0</v>
      </c>
      <c r="G3780" t="s">
        <v>80</v>
      </c>
      <c r="H3780" t="s">
        <v>81</v>
      </c>
      <c r="K3780">
        <v>216</v>
      </c>
      <c r="L3780">
        <v>8</v>
      </c>
      <c r="M3780">
        <v>3</v>
      </c>
      <c r="N3780" t="s">
        <v>3</v>
      </c>
      <c r="O3780">
        <v>2</v>
      </c>
      <c r="W3780">
        <v>0</v>
      </c>
      <c r="X3780">
        <v>1</v>
      </c>
      <c r="Y3780">
        <v>0</v>
      </c>
    </row>
    <row r="3781" spans="1:25" x14ac:dyDescent="0.2">
      <c r="A3781">
        <v>50</v>
      </c>
      <c r="B3781">
        <v>0</v>
      </c>
      <c r="C3781">
        <v>0</v>
      </c>
      <c r="D3781">
        <v>1</v>
      </c>
      <c r="E3781">
        <v>223</v>
      </c>
      <c r="F3781">
        <f>ROUND(Source!AQ3771,O3781)</f>
        <v>0</v>
      </c>
      <c r="G3781" t="s">
        <v>82</v>
      </c>
      <c r="H3781" t="s">
        <v>83</v>
      </c>
      <c r="K3781">
        <v>223</v>
      </c>
      <c r="L3781">
        <v>9</v>
      </c>
      <c r="M3781">
        <v>3</v>
      </c>
      <c r="N3781" t="s">
        <v>3</v>
      </c>
      <c r="O3781">
        <v>2</v>
      </c>
      <c r="W3781">
        <v>0</v>
      </c>
      <c r="X3781">
        <v>1</v>
      </c>
      <c r="Y3781">
        <v>0</v>
      </c>
    </row>
    <row r="3782" spans="1:25" x14ac:dyDescent="0.2">
      <c r="A3782">
        <v>50</v>
      </c>
      <c r="B3782">
        <v>0</v>
      </c>
      <c r="C3782">
        <v>0</v>
      </c>
      <c r="D3782">
        <v>1</v>
      </c>
      <c r="E3782">
        <v>229</v>
      </c>
      <c r="F3782">
        <f>ROUND(Source!AZ3771,O3782)</f>
        <v>0</v>
      </c>
      <c r="G3782" t="s">
        <v>84</v>
      </c>
      <c r="H3782" t="s">
        <v>85</v>
      </c>
      <c r="K3782">
        <v>229</v>
      </c>
      <c r="L3782">
        <v>10</v>
      </c>
      <c r="M3782">
        <v>3</v>
      </c>
      <c r="N3782" t="s">
        <v>3</v>
      </c>
      <c r="O3782">
        <v>2</v>
      </c>
      <c r="W3782">
        <v>0</v>
      </c>
      <c r="X3782">
        <v>1</v>
      </c>
      <c r="Y3782">
        <v>0</v>
      </c>
    </row>
    <row r="3783" spans="1:25" x14ac:dyDescent="0.2">
      <c r="A3783">
        <v>50</v>
      </c>
      <c r="B3783">
        <v>0</v>
      </c>
      <c r="C3783">
        <v>0</v>
      </c>
      <c r="D3783">
        <v>1</v>
      </c>
      <c r="E3783">
        <v>203</v>
      </c>
      <c r="F3783">
        <f>ROUND(Source!Q3771,O3783)</f>
        <v>0</v>
      </c>
      <c r="G3783" t="s">
        <v>86</v>
      </c>
      <c r="H3783" t="s">
        <v>87</v>
      </c>
      <c r="K3783">
        <v>203</v>
      </c>
      <c r="L3783">
        <v>11</v>
      </c>
      <c r="M3783">
        <v>3</v>
      </c>
      <c r="N3783" t="s">
        <v>3</v>
      </c>
      <c r="O3783">
        <v>2</v>
      </c>
      <c r="W3783">
        <v>0</v>
      </c>
      <c r="X3783">
        <v>1</v>
      </c>
      <c r="Y3783">
        <v>0</v>
      </c>
    </row>
    <row r="3784" spans="1:25" x14ac:dyDescent="0.2">
      <c r="A3784">
        <v>50</v>
      </c>
      <c r="B3784">
        <v>0</v>
      </c>
      <c r="C3784">
        <v>0</v>
      </c>
      <c r="D3784">
        <v>1</v>
      </c>
      <c r="E3784">
        <v>231</v>
      </c>
      <c r="F3784">
        <f>ROUND(Source!BB3771,O3784)</f>
        <v>0</v>
      </c>
      <c r="G3784" t="s">
        <v>88</v>
      </c>
      <c r="H3784" t="s">
        <v>89</v>
      </c>
      <c r="K3784">
        <v>231</v>
      </c>
      <c r="L3784">
        <v>12</v>
      </c>
      <c r="M3784">
        <v>3</v>
      </c>
      <c r="N3784" t="s">
        <v>3</v>
      </c>
      <c r="O3784">
        <v>2</v>
      </c>
      <c r="W3784">
        <v>0</v>
      </c>
      <c r="X3784">
        <v>1</v>
      </c>
      <c r="Y3784">
        <v>0</v>
      </c>
    </row>
    <row r="3785" spans="1:25" x14ac:dyDescent="0.2">
      <c r="A3785">
        <v>50</v>
      </c>
      <c r="B3785">
        <v>0</v>
      </c>
      <c r="C3785">
        <v>0</v>
      </c>
      <c r="D3785">
        <v>1</v>
      </c>
      <c r="E3785">
        <v>204</v>
      </c>
      <c r="F3785">
        <f>ROUND(Source!R3771,O3785)</f>
        <v>0</v>
      </c>
      <c r="G3785" t="s">
        <v>90</v>
      </c>
      <c r="H3785" t="s">
        <v>91</v>
      </c>
      <c r="K3785">
        <v>204</v>
      </c>
      <c r="L3785">
        <v>13</v>
      </c>
      <c r="M3785">
        <v>3</v>
      </c>
      <c r="N3785" t="s">
        <v>3</v>
      </c>
      <c r="O3785">
        <v>2</v>
      </c>
      <c r="W3785">
        <v>0</v>
      </c>
      <c r="X3785">
        <v>1</v>
      </c>
      <c r="Y3785">
        <v>0</v>
      </c>
    </row>
    <row r="3786" spans="1:25" x14ac:dyDescent="0.2">
      <c r="A3786">
        <v>50</v>
      </c>
      <c r="B3786">
        <v>0</v>
      </c>
      <c r="C3786">
        <v>0</v>
      </c>
      <c r="D3786">
        <v>1</v>
      </c>
      <c r="E3786">
        <v>205</v>
      </c>
      <c r="F3786">
        <f>ROUND(Source!S3771,O3786)</f>
        <v>2548803.86</v>
      </c>
      <c r="G3786" t="s">
        <v>92</v>
      </c>
      <c r="H3786" t="s">
        <v>93</v>
      </c>
      <c r="K3786">
        <v>205</v>
      </c>
      <c r="L3786">
        <v>14</v>
      </c>
      <c r="M3786">
        <v>3</v>
      </c>
      <c r="N3786" t="s">
        <v>3</v>
      </c>
      <c r="O3786">
        <v>2</v>
      </c>
      <c r="W3786">
        <v>2548803.86</v>
      </c>
      <c r="X3786">
        <v>1</v>
      </c>
      <c r="Y3786">
        <v>2548803.86</v>
      </c>
    </row>
    <row r="3787" spans="1:25" x14ac:dyDescent="0.2">
      <c r="A3787">
        <v>50</v>
      </c>
      <c r="B3787">
        <v>0</v>
      </c>
      <c r="C3787">
        <v>0</v>
      </c>
      <c r="D3787">
        <v>1</v>
      </c>
      <c r="E3787">
        <v>232</v>
      </c>
      <c r="F3787">
        <f>ROUND(Source!BC3771,O3787)</f>
        <v>0</v>
      </c>
      <c r="G3787" t="s">
        <v>94</v>
      </c>
      <c r="H3787" t="s">
        <v>95</v>
      </c>
      <c r="K3787">
        <v>232</v>
      </c>
      <c r="L3787">
        <v>15</v>
      </c>
      <c r="M3787">
        <v>3</v>
      </c>
      <c r="N3787" t="s">
        <v>3</v>
      </c>
      <c r="O3787">
        <v>2</v>
      </c>
      <c r="W3787">
        <v>0</v>
      </c>
      <c r="X3787">
        <v>1</v>
      </c>
      <c r="Y3787">
        <v>0</v>
      </c>
    </row>
    <row r="3788" spans="1:25" x14ac:dyDescent="0.2">
      <c r="A3788">
        <v>50</v>
      </c>
      <c r="B3788">
        <v>0</v>
      </c>
      <c r="C3788">
        <v>0</v>
      </c>
      <c r="D3788">
        <v>1</v>
      </c>
      <c r="E3788">
        <v>214</v>
      </c>
      <c r="F3788">
        <f>ROUND(Source!AS3771,O3788)</f>
        <v>0</v>
      </c>
      <c r="G3788" t="s">
        <v>96</v>
      </c>
      <c r="H3788" t="s">
        <v>97</v>
      </c>
      <c r="K3788">
        <v>214</v>
      </c>
      <c r="L3788">
        <v>16</v>
      </c>
      <c r="M3788">
        <v>3</v>
      </c>
      <c r="N3788" t="s">
        <v>3</v>
      </c>
      <c r="O3788">
        <v>2</v>
      </c>
      <c r="W3788">
        <v>0</v>
      </c>
      <c r="X3788">
        <v>1</v>
      </c>
      <c r="Y3788">
        <v>0</v>
      </c>
    </row>
    <row r="3789" spans="1:25" x14ac:dyDescent="0.2">
      <c r="A3789">
        <v>50</v>
      </c>
      <c r="B3789">
        <v>0</v>
      </c>
      <c r="C3789">
        <v>0</v>
      </c>
      <c r="D3789">
        <v>1</v>
      </c>
      <c r="E3789">
        <v>215</v>
      </c>
      <c r="F3789">
        <f>ROUND(Source!AT3771,O3789)</f>
        <v>0</v>
      </c>
      <c r="G3789" t="s">
        <v>98</v>
      </c>
      <c r="H3789" t="s">
        <v>99</v>
      </c>
      <c r="K3789">
        <v>215</v>
      </c>
      <c r="L3789">
        <v>17</v>
      </c>
      <c r="M3789">
        <v>3</v>
      </c>
      <c r="N3789" t="s">
        <v>3</v>
      </c>
      <c r="O3789">
        <v>2</v>
      </c>
      <c r="W3789">
        <v>0</v>
      </c>
      <c r="X3789">
        <v>1</v>
      </c>
      <c r="Y3789">
        <v>0</v>
      </c>
    </row>
    <row r="3790" spans="1:25" x14ac:dyDescent="0.2">
      <c r="A3790">
        <v>50</v>
      </c>
      <c r="B3790">
        <v>0</v>
      </c>
      <c r="C3790">
        <v>0</v>
      </c>
      <c r="D3790">
        <v>1</v>
      </c>
      <c r="E3790">
        <v>217</v>
      </c>
      <c r="F3790">
        <f>ROUND(Source!AU3771,O3790)</f>
        <v>4587846.95</v>
      </c>
      <c r="G3790" t="s">
        <v>100</v>
      </c>
      <c r="H3790" t="s">
        <v>101</v>
      </c>
      <c r="K3790">
        <v>217</v>
      </c>
      <c r="L3790">
        <v>18</v>
      </c>
      <c r="M3790">
        <v>3</v>
      </c>
      <c r="N3790" t="s">
        <v>3</v>
      </c>
      <c r="O3790">
        <v>2</v>
      </c>
      <c r="W3790">
        <v>4587846.95</v>
      </c>
      <c r="X3790">
        <v>1</v>
      </c>
      <c r="Y3790">
        <v>4587846.95</v>
      </c>
    </row>
    <row r="3791" spans="1:25" x14ac:dyDescent="0.2">
      <c r="A3791">
        <v>50</v>
      </c>
      <c r="B3791">
        <v>0</v>
      </c>
      <c r="C3791">
        <v>0</v>
      </c>
      <c r="D3791">
        <v>1</v>
      </c>
      <c r="E3791">
        <v>230</v>
      </c>
      <c r="F3791">
        <f>ROUND(Source!BA3771,O3791)</f>
        <v>0</v>
      </c>
      <c r="G3791" t="s">
        <v>102</v>
      </c>
      <c r="H3791" t="s">
        <v>103</v>
      </c>
      <c r="K3791">
        <v>230</v>
      </c>
      <c r="L3791">
        <v>19</v>
      </c>
      <c r="M3791">
        <v>3</v>
      </c>
      <c r="N3791" t="s">
        <v>3</v>
      </c>
      <c r="O3791">
        <v>2</v>
      </c>
      <c r="W3791">
        <v>0</v>
      </c>
      <c r="X3791">
        <v>1</v>
      </c>
      <c r="Y3791">
        <v>0</v>
      </c>
    </row>
    <row r="3792" spans="1:25" x14ac:dyDescent="0.2">
      <c r="A3792">
        <v>50</v>
      </c>
      <c r="B3792">
        <v>0</v>
      </c>
      <c r="C3792">
        <v>0</v>
      </c>
      <c r="D3792">
        <v>1</v>
      </c>
      <c r="E3792">
        <v>206</v>
      </c>
      <c r="F3792">
        <f>ROUND(Source!T3771,O3792)</f>
        <v>0</v>
      </c>
      <c r="G3792" t="s">
        <v>104</v>
      </c>
      <c r="H3792" t="s">
        <v>105</v>
      </c>
      <c r="K3792">
        <v>206</v>
      </c>
      <c r="L3792">
        <v>20</v>
      </c>
      <c r="M3792">
        <v>3</v>
      </c>
      <c r="N3792" t="s">
        <v>3</v>
      </c>
      <c r="O3792">
        <v>2</v>
      </c>
      <c r="W3792">
        <v>0</v>
      </c>
      <c r="X3792">
        <v>1</v>
      </c>
      <c r="Y3792">
        <v>0</v>
      </c>
    </row>
    <row r="3793" spans="1:245" x14ac:dyDescent="0.2">
      <c r="A3793">
        <v>50</v>
      </c>
      <c r="B3793">
        <v>0</v>
      </c>
      <c r="C3793">
        <v>0</v>
      </c>
      <c r="D3793">
        <v>1</v>
      </c>
      <c r="E3793">
        <v>207</v>
      </c>
      <c r="F3793">
        <f>Source!U3771</f>
        <v>3257.56</v>
      </c>
      <c r="G3793" t="s">
        <v>106</v>
      </c>
      <c r="H3793" t="s">
        <v>107</v>
      </c>
      <c r="K3793">
        <v>207</v>
      </c>
      <c r="L3793">
        <v>21</v>
      </c>
      <c r="M3793">
        <v>3</v>
      </c>
      <c r="N3793" t="s">
        <v>3</v>
      </c>
      <c r="O3793">
        <v>-1</v>
      </c>
      <c r="W3793">
        <v>3257.56</v>
      </c>
      <c r="X3793">
        <v>1</v>
      </c>
      <c r="Y3793">
        <v>3257.56</v>
      </c>
    </row>
    <row r="3794" spans="1:245" x14ac:dyDescent="0.2">
      <c r="A3794">
        <v>50</v>
      </c>
      <c r="B3794">
        <v>0</v>
      </c>
      <c r="C3794">
        <v>0</v>
      </c>
      <c r="D3794">
        <v>1</v>
      </c>
      <c r="E3794">
        <v>208</v>
      </c>
      <c r="F3794">
        <f>Source!V3771</f>
        <v>0</v>
      </c>
      <c r="G3794" t="s">
        <v>108</v>
      </c>
      <c r="H3794" t="s">
        <v>109</v>
      </c>
      <c r="K3794">
        <v>208</v>
      </c>
      <c r="L3794">
        <v>22</v>
      </c>
      <c r="M3794">
        <v>3</v>
      </c>
      <c r="N3794" t="s">
        <v>3</v>
      </c>
      <c r="O3794">
        <v>-1</v>
      </c>
      <c r="W3794">
        <v>0</v>
      </c>
      <c r="X3794">
        <v>1</v>
      </c>
      <c r="Y3794">
        <v>0</v>
      </c>
    </row>
    <row r="3795" spans="1:245" x14ac:dyDescent="0.2">
      <c r="A3795">
        <v>50</v>
      </c>
      <c r="B3795">
        <v>0</v>
      </c>
      <c r="C3795">
        <v>0</v>
      </c>
      <c r="D3795">
        <v>1</v>
      </c>
      <c r="E3795">
        <v>209</v>
      </c>
      <c r="F3795">
        <f>ROUND(Source!W3771,O3795)</f>
        <v>0</v>
      </c>
      <c r="G3795" t="s">
        <v>110</v>
      </c>
      <c r="H3795" t="s">
        <v>111</v>
      </c>
      <c r="K3795">
        <v>209</v>
      </c>
      <c r="L3795">
        <v>23</v>
      </c>
      <c r="M3795">
        <v>3</v>
      </c>
      <c r="N3795" t="s">
        <v>3</v>
      </c>
      <c r="O3795">
        <v>2</v>
      </c>
      <c r="W3795">
        <v>0</v>
      </c>
      <c r="X3795">
        <v>1</v>
      </c>
      <c r="Y3795">
        <v>0</v>
      </c>
    </row>
    <row r="3796" spans="1:245" x14ac:dyDescent="0.2">
      <c r="A3796">
        <v>50</v>
      </c>
      <c r="B3796">
        <v>0</v>
      </c>
      <c r="C3796">
        <v>0</v>
      </c>
      <c r="D3796">
        <v>1</v>
      </c>
      <c r="E3796">
        <v>233</v>
      </c>
      <c r="F3796">
        <f>ROUND(Source!BD3771,O3796)</f>
        <v>0</v>
      </c>
      <c r="G3796" t="s">
        <v>112</v>
      </c>
      <c r="H3796" t="s">
        <v>113</v>
      </c>
      <c r="K3796">
        <v>233</v>
      </c>
      <c r="L3796">
        <v>24</v>
      </c>
      <c r="M3796">
        <v>3</v>
      </c>
      <c r="N3796" t="s">
        <v>3</v>
      </c>
      <c r="O3796">
        <v>2</v>
      </c>
      <c r="W3796">
        <v>0</v>
      </c>
      <c r="X3796">
        <v>1</v>
      </c>
      <c r="Y3796">
        <v>0</v>
      </c>
    </row>
    <row r="3797" spans="1:245" x14ac:dyDescent="0.2">
      <c r="A3797">
        <v>50</v>
      </c>
      <c r="B3797">
        <v>0</v>
      </c>
      <c r="C3797">
        <v>0</v>
      </c>
      <c r="D3797">
        <v>1</v>
      </c>
      <c r="E3797">
        <v>210</v>
      </c>
      <c r="F3797">
        <f>ROUND(Source!X3771,O3797)</f>
        <v>1784162.7</v>
      </c>
      <c r="G3797" t="s">
        <v>114</v>
      </c>
      <c r="H3797" t="s">
        <v>115</v>
      </c>
      <c r="K3797">
        <v>210</v>
      </c>
      <c r="L3797">
        <v>25</v>
      </c>
      <c r="M3797">
        <v>3</v>
      </c>
      <c r="N3797" t="s">
        <v>3</v>
      </c>
      <c r="O3797">
        <v>2</v>
      </c>
      <c r="W3797">
        <v>1784162.7</v>
      </c>
      <c r="X3797">
        <v>1</v>
      </c>
      <c r="Y3797">
        <v>1784162.7</v>
      </c>
    </row>
    <row r="3798" spans="1:245" x14ac:dyDescent="0.2">
      <c r="A3798">
        <v>50</v>
      </c>
      <c r="B3798">
        <v>0</v>
      </c>
      <c r="C3798">
        <v>0</v>
      </c>
      <c r="D3798">
        <v>1</v>
      </c>
      <c r="E3798">
        <v>211</v>
      </c>
      <c r="F3798">
        <f>ROUND(Source!Y3771,O3798)</f>
        <v>254880.39</v>
      </c>
      <c r="G3798" t="s">
        <v>116</v>
      </c>
      <c r="H3798" t="s">
        <v>117</v>
      </c>
      <c r="K3798">
        <v>211</v>
      </c>
      <c r="L3798">
        <v>26</v>
      </c>
      <c r="M3798">
        <v>3</v>
      </c>
      <c r="N3798" t="s">
        <v>3</v>
      </c>
      <c r="O3798">
        <v>2</v>
      </c>
      <c r="W3798">
        <v>254880.39</v>
      </c>
      <c r="X3798">
        <v>1</v>
      </c>
      <c r="Y3798">
        <v>254880.39</v>
      </c>
    </row>
    <row r="3799" spans="1:245" x14ac:dyDescent="0.2">
      <c r="A3799">
        <v>50</v>
      </c>
      <c r="B3799">
        <v>0</v>
      </c>
      <c r="C3799">
        <v>0</v>
      </c>
      <c r="D3799">
        <v>1</v>
      </c>
      <c r="E3799">
        <v>224</v>
      </c>
      <c r="F3799">
        <f>ROUND(Source!AR3771,O3799)</f>
        <v>4587846.95</v>
      </c>
      <c r="G3799" t="s">
        <v>118</v>
      </c>
      <c r="H3799" t="s">
        <v>119</v>
      </c>
      <c r="K3799">
        <v>224</v>
      </c>
      <c r="L3799">
        <v>27</v>
      </c>
      <c r="M3799">
        <v>3</v>
      </c>
      <c r="N3799" t="s">
        <v>3</v>
      </c>
      <c r="O3799">
        <v>2</v>
      </c>
      <c r="W3799">
        <v>4587846.95</v>
      </c>
      <c r="X3799">
        <v>1</v>
      </c>
      <c r="Y3799">
        <v>4587846.95</v>
      </c>
    </row>
    <row r="3801" spans="1:245" x14ac:dyDescent="0.2">
      <c r="A3801">
        <v>4</v>
      </c>
      <c r="B3801">
        <v>1</v>
      </c>
      <c r="D3801">
        <f>ROW(A3857)</f>
        <v>3857</v>
      </c>
      <c r="F3801" t="s">
        <v>13</v>
      </c>
      <c r="G3801" t="s">
        <v>825</v>
      </c>
      <c r="H3801" t="s">
        <v>3</v>
      </c>
      <c r="I3801">
        <v>0</v>
      </c>
      <c r="K3801">
        <v>0</v>
      </c>
      <c r="M3801" t="s">
        <v>3</v>
      </c>
      <c r="S3801">
        <v>0</v>
      </c>
      <c r="U3801" t="s">
        <v>3</v>
      </c>
      <c r="V3801">
        <v>0</v>
      </c>
      <c r="AB3801" t="s">
        <v>3</v>
      </c>
      <c r="AC3801" t="s">
        <v>3</v>
      </c>
      <c r="AD3801" t="s">
        <v>3</v>
      </c>
      <c r="AE3801" t="s">
        <v>3</v>
      </c>
      <c r="AF3801" t="s">
        <v>3</v>
      </c>
      <c r="AG3801" t="s">
        <v>3</v>
      </c>
      <c r="AP3801" t="s">
        <v>3</v>
      </c>
      <c r="AQ3801" t="s">
        <v>3</v>
      </c>
      <c r="AR3801" t="s">
        <v>3</v>
      </c>
      <c r="AZ3801" t="s">
        <v>3</v>
      </c>
      <c r="BB3801" t="s">
        <v>3</v>
      </c>
      <c r="BC3801" t="s">
        <v>3</v>
      </c>
      <c r="BD3801" t="s">
        <v>3</v>
      </c>
      <c r="BE3801" t="s">
        <v>3</v>
      </c>
      <c r="BF3801" t="s">
        <v>3</v>
      </c>
      <c r="BG3801" t="s">
        <v>3</v>
      </c>
      <c r="BH3801" t="s">
        <v>3</v>
      </c>
      <c r="BI3801" t="s">
        <v>3</v>
      </c>
      <c r="BJ3801" t="s">
        <v>3</v>
      </c>
      <c r="BK3801" t="s">
        <v>3</v>
      </c>
      <c r="BL3801" t="s">
        <v>3</v>
      </c>
      <c r="BM3801" t="s">
        <v>3</v>
      </c>
      <c r="BN3801" t="s">
        <v>3</v>
      </c>
      <c r="BO3801" t="s">
        <v>3</v>
      </c>
      <c r="BP3801" t="s">
        <v>3</v>
      </c>
      <c r="BX3801">
        <v>0</v>
      </c>
      <c r="CJ3801">
        <v>0</v>
      </c>
    </row>
    <row r="3803" spans="1:245" x14ac:dyDescent="0.2">
      <c r="A3803">
        <v>52</v>
      </c>
      <c r="B3803">
        <f t="shared" ref="B3803:G3803" si="2703">B3857</f>
        <v>1</v>
      </c>
      <c r="C3803">
        <f t="shared" si="2703"/>
        <v>4</v>
      </c>
      <c r="D3803">
        <f t="shared" si="2703"/>
        <v>3801</v>
      </c>
      <c r="E3803">
        <f t="shared" si="2703"/>
        <v>0</v>
      </c>
      <c r="F3803" t="str">
        <f t="shared" si="2703"/>
        <v>Новый раздел</v>
      </c>
      <c r="G3803" t="str">
        <f t="shared" si="2703"/>
        <v>Материал</v>
      </c>
      <c r="O3803">
        <f t="shared" ref="O3803:AT3803" si="2704">O3857</f>
        <v>2489841.38</v>
      </c>
      <c r="P3803">
        <f t="shared" si="2704"/>
        <v>2489841.38</v>
      </c>
      <c r="Q3803">
        <f t="shared" si="2704"/>
        <v>0</v>
      </c>
      <c r="R3803">
        <f t="shared" si="2704"/>
        <v>0</v>
      </c>
      <c r="S3803">
        <f t="shared" si="2704"/>
        <v>0</v>
      </c>
      <c r="T3803">
        <f t="shared" si="2704"/>
        <v>0</v>
      </c>
      <c r="U3803">
        <f t="shared" si="2704"/>
        <v>0</v>
      </c>
      <c r="V3803">
        <f t="shared" si="2704"/>
        <v>0</v>
      </c>
      <c r="W3803">
        <f t="shared" si="2704"/>
        <v>0</v>
      </c>
      <c r="X3803">
        <f t="shared" si="2704"/>
        <v>0</v>
      </c>
      <c r="Y3803">
        <f t="shared" si="2704"/>
        <v>0</v>
      </c>
      <c r="Z3803">
        <f t="shared" si="2704"/>
        <v>0</v>
      </c>
      <c r="AA3803">
        <f t="shared" si="2704"/>
        <v>0</v>
      </c>
      <c r="AB3803">
        <f t="shared" si="2704"/>
        <v>2489841.38</v>
      </c>
      <c r="AC3803">
        <f t="shared" si="2704"/>
        <v>2489841.38</v>
      </c>
      <c r="AD3803">
        <f t="shared" si="2704"/>
        <v>0</v>
      </c>
      <c r="AE3803">
        <f t="shared" si="2704"/>
        <v>0</v>
      </c>
      <c r="AF3803">
        <f t="shared" si="2704"/>
        <v>0</v>
      </c>
      <c r="AG3803">
        <f t="shared" si="2704"/>
        <v>0</v>
      </c>
      <c r="AH3803">
        <f t="shared" si="2704"/>
        <v>0</v>
      </c>
      <c r="AI3803">
        <f t="shared" si="2704"/>
        <v>0</v>
      </c>
      <c r="AJ3803">
        <f t="shared" si="2704"/>
        <v>0</v>
      </c>
      <c r="AK3803">
        <f t="shared" si="2704"/>
        <v>0</v>
      </c>
      <c r="AL3803">
        <f t="shared" si="2704"/>
        <v>0</v>
      </c>
      <c r="AM3803">
        <f t="shared" si="2704"/>
        <v>0</v>
      </c>
      <c r="AN3803">
        <f t="shared" si="2704"/>
        <v>0</v>
      </c>
      <c r="AO3803">
        <f t="shared" si="2704"/>
        <v>0</v>
      </c>
      <c r="AP3803">
        <f t="shared" si="2704"/>
        <v>0</v>
      </c>
      <c r="AQ3803">
        <f t="shared" si="2704"/>
        <v>0</v>
      </c>
      <c r="AR3803">
        <f t="shared" si="2704"/>
        <v>2489841.38</v>
      </c>
      <c r="AS3803">
        <f t="shared" si="2704"/>
        <v>2489841.38</v>
      </c>
      <c r="AT3803">
        <f t="shared" si="2704"/>
        <v>0</v>
      </c>
      <c r="AU3803">
        <f t="shared" ref="AU3803:BZ3803" si="2705">AU3857</f>
        <v>0</v>
      </c>
      <c r="AV3803">
        <f t="shared" si="2705"/>
        <v>2489841.38</v>
      </c>
      <c r="AW3803">
        <f t="shared" si="2705"/>
        <v>2489841.38</v>
      </c>
      <c r="AX3803">
        <f t="shared" si="2705"/>
        <v>0</v>
      </c>
      <c r="AY3803">
        <f t="shared" si="2705"/>
        <v>2489841.38</v>
      </c>
      <c r="AZ3803">
        <f t="shared" si="2705"/>
        <v>0</v>
      </c>
      <c r="BA3803">
        <f t="shared" si="2705"/>
        <v>0</v>
      </c>
      <c r="BB3803">
        <f t="shared" si="2705"/>
        <v>0</v>
      </c>
      <c r="BC3803">
        <f t="shared" si="2705"/>
        <v>0</v>
      </c>
      <c r="BD3803">
        <f t="shared" si="2705"/>
        <v>0</v>
      </c>
      <c r="BE3803">
        <f t="shared" si="2705"/>
        <v>0</v>
      </c>
      <c r="BF3803">
        <f t="shared" si="2705"/>
        <v>0</v>
      </c>
      <c r="BG3803">
        <f t="shared" si="2705"/>
        <v>0</v>
      </c>
      <c r="BH3803">
        <f t="shared" si="2705"/>
        <v>0</v>
      </c>
      <c r="BI3803">
        <f t="shared" si="2705"/>
        <v>0</v>
      </c>
      <c r="BJ3803">
        <f t="shared" si="2705"/>
        <v>0</v>
      </c>
      <c r="BK3803">
        <f t="shared" si="2705"/>
        <v>0</v>
      </c>
      <c r="BL3803">
        <f t="shared" si="2705"/>
        <v>0</v>
      </c>
      <c r="BM3803">
        <f t="shared" si="2705"/>
        <v>0</v>
      </c>
      <c r="BN3803">
        <f t="shared" si="2705"/>
        <v>0</v>
      </c>
      <c r="BO3803">
        <f t="shared" si="2705"/>
        <v>0</v>
      </c>
      <c r="BP3803">
        <f t="shared" si="2705"/>
        <v>0</v>
      </c>
      <c r="BQ3803">
        <f t="shared" si="2705"/>
        <v>0</v>
      </c>
      <c r="BR3803">
        <f t="shared" si="2705"/>
        <v>0</v>
      </c>
      <c r="BS3803">
        <f t="shared" si="2705"/>
        <v>0</v>
      </c>
      <c r="BT3803">
        <f t="shared" si="2705"/>
        <v>0</v>
      </c>
      <c r="BU3803">
        <f t="shared" si="2705"/>
        <v>0</v>
      </c>
      <c r="BV3803">
        <f t="shared" si="2705"/>
        <v>0</v>
      </c>
      <c r="BW3803">
        <f t="shared" si="2705"/>
        <v>0</v>
      </c>
      <c r="BX3803">
        <f t="shared" si="2705"/>
        <v>0</v>
      </c>
      <c r="BY3803">
        <f t="shared" si="2705"/>
        <v>0</v>
      </c>
      <c r="BZ3803">
        <f t="shared" si="2705"/>
        <v>0</v>
      </c>
      <c r="CA3803">
        <f t="shared" ref="CA3803:DF3803" si="2706">CA3857</f>
        <v>2489841.38</v>
      </c>
      <c r="CB3803">
        <f t="shared" si="2706"/>
        <v>2489841.38</v>
      </c>
      <c r="CC3803">
        <f t="shared" si="2706"/>
        <v>0</v>
      </c>
      <c r="CD3803">
        <f t="shared" si="2706"/>
        <v>0</v>
      </c>
      <c r="CE3803">
        <f t="shared" si="2706"/>
        <v>2489841.38</v>
      </c>
      <c r="CF3803">
        <f t="shared" si="2706"/>
        <v>2489841.38</v>
      </c>
      <c r="CG3803">
        <f t="shared" si="2706"/>
        <v>0</v>
      </c>
      <c r="CH3803">
        <f t="shared" si="2706"/>
        <v>2489841.38</v>
      </c>
      <c r="CI3803">
        <f t="shared" si="2706"/>
        <v>0</v>
      </c>
      <c r="CJ3803">
        <f t="shared" si="2706"/>
        <v>0</v>
      </c>
      <c r="CK3803">
        <f t="shared" si="2706"/>
        <v>0</v>
      </c>
      <c r="CL3803">
        <f t="shared" si="2706"/>
        <v>0</v>
      </c>
      <c r="CM3803">
        <f t="shared" si="2706"/>
        <v>0</v>
      </c>
      <c r="CN3803">
        <f t="shared" si="2706"/>
        <v>0</v>
      </c>
      <c r="CO3803">
        <f t="shared" si="2706"/>
        <v>0</v>
      </c>
      <c r="CP3803">
        <f t="shared" si="2706"/>
        <v>0</v>
      </c>
      <c r="CQ3803">
        <f t="shared" si="2706"/>
        <v>0</v>
      </c>
      <c r="CR3803">
        <f t="shared" si="2706"/>
        <v>0</v>
      </c>
      <c r="CS3803">
        <f t="shared" si="2706"/>
        <v>0</v>
      </c>
      <c r="CT3803">
        <f t="shared" si="2706"/>
        <v>0</v>
      </c>
      <c r="CU3803">
        <f t="shared" si="2706"/>
        <v>0</v>
      </c>
      <c r="CV3803">
        <f t="shared" si="2706"/>
        <v>0</v>
      </c>
      <c r="CW3803">
        <f t="shared" si="2706"/>
        <v>0</v>
      </c>
      <c r="CX3803">
        <f t="shared" si="2706"/>
        <v>0</v>
      </c>
      <c r="CY3803">
        <f t="shared" si="2706"/>
        <v>0</v>
      </c>
      <c r="CZ3803">
        <f t="shared" si="2706"/>
        <v>0</v>
      </c>
      <c r="DA3803">
        <f t="shared" si="2706"/>
        <v>0</v>
      </c>
      <c r="DB3803">
        <f t="shared" si="2706"/>
        <v>0</v>
      </c>
      <c r="DC3803">
        <f t="shared" si="2706"/>
        <v>0</v>
      </c>
      <c r="DD3803">
        <f t="shared" si="2706"/>
        <v>0</v>
      </c>
      <c r="DE3803">
        <f t="shared" si="2706"/>
        <v>0</v>
      </c>
      <c r="DF3803">
        <f t="shared" si="2706"/>
        <v>0</v>
      </c>
      <c r="DG3803">
        <f t="shared" ref="DG3803:EL3803" si="2707">DG3857</f>
        <v>0</v>
      </c>
      <c r="DH3803">
        <f t="shared" si="2707"/>
        <v>0</v>
      </c>
      <c r="DI3803">
        <f t="shared" si="2707"/>
        <v>0</v>
      </c>
      <c r="DJ3803">
        <f t="shared" si="2707"/>
        <v>0</v>
      </c>
      <c r="DK3803">
        <f t="shared" si="2707"/>
        <v>0</v>
      </c>
      <c r="DL3803">
        <f t="shared" si="2707"/>
        <v>0</v>
      </c>
      <c r="DM3803">
        <f t="shared" si="2707"/>
        <v>0</v>
      </c>
      <c r="DN3803">
        <f t="shared" si="2707"/>
        <v>0</v>
      </c>
      <c r="DO3803">
        <f t="shared" si="2707"/>
        <v>0</v>
      </c>
      <c r="DP3803">
        <f t="shared" si="2707"/>
        <v>0</v>
      </c>
      <c r="DQ3803">
        <f t="shared" si="2707"/>
        <v>0</v>
      </c>
      <c r="DR3803">
        <f t="shared" si="2707"/>
        <v>0</v>
      </c>
      <c r="DS3803">
        <f t="shared" si="2707"/>
        <v>0</v>
      </c>
      <c r="DT3803">
        <f t="shared" si="2707"/>
        <v>0</v>
      </c>
      <c r="DU3803">
        <f t="shared" si="2707"/>
        <v>0</v>
      </c>
      <c r="DV3803">
        <f t="shared" si="2707"/>
        <v>0</v>
      </c>
      <c r="DW3803">
        <f t="shared" si="2707"/>
        <v>0</v>
      </c>
      <c r="DX3803">
        <f t="shared" si="2707"/>
        <v>0</v>
      </c>
      <c r="DY3803">
        <f t="shared" si="2707"/>
        <v>0</v>
      </c>
      <c r="DZ3803">
        <f t="shared" si="2707"/>
        <v>0</v>
      </c>
      <c r="EA3803">
        <f t="shared" si="2707"/>
        <v>0</v>
      </c>
      <c r="EB3803">
        <f t="shared" si="2707"/>
        <v>0</v>
      </c>
      <c r="EC3803">
        <f t="shared" si="2707"/>
        <v>0</v>
      </c>
      <c r="ED3803">
        <f t="shared" si="2707"/>
        <v>0</v>
      </c>
      <c r="EE3803">
        <f t="shared" si="2707"/>
        <v>0</v>
      </c>
      <c r="EF3803">
        <f t="shared" si="2707"/>
        <v>0</v>
      </c>
      <c r="EG3803">
        <f t="shared" si="2707"/>
        <v>0</v>
      </c>
      <c r="EH3803">
        <f t="shared" si="2707"/>
        <v>0</v>
      </c>
      <c r="EI3803">
        <f t="shared" si="2707"/>
        <v>0</v>
      </c>
      <c r="EJ3803">
        <f t="shared" si="2707"/>
        <v>0</v>
      </c>
      <c r="EK3803">
        <f t="shared" si="2707"/>
        <v>0</v>
      </c>
      <c r="EL3803">
        <f t="shared" si="2707"/>
        <v>0</v>
      </c>
      <c r="EM3803">
        <f t="shared" ref="EM3803:FR3803" si="2708">EM3857</f>
        <v>0</v>
      </c>
      <c r="EN3803">
        <f t="shared" si="2708"/>
        <v>0</v>
      </c>
      <c r="EO3803">
        <f t="shared" si="2708"/>
        <v>0</v>
      </c>
      <c r="EP3803">
        <f t="shared" si="2708"/>
        <v>0</v>
      </c>
      <c r="EQ3803">
        <f t="shared" si="2708"/>
        <v>0</v>
      </c>
      <c r="ER3803">
        <f t="shared" si="2708"/>
        <v>0</v>
      </c>
      <c r="ES3803">
        <f t="shared" si="2708"/>
        <v>0</v>
      </c>
      <c r="ET3803">
        <f t="shared" si="2708"/>
        <v>0</v>
      </c>
      <c r="EU3803">
        <f t="shared" si="2708"/>
        <v>0</v>
      </c>
      <c r="EV3803">
        <f t="shared" si="2708"/>
        <v>0</v>
      </c>
      <c r="EW3803">
        <f t="shared" si="2708"/>
        <v>0</v>
      </c>
      <c r="EX3803">
        <f t="shared" si="2708"/>
        <v>0</v>
      </c>
      <c r="EY3803">
        <f t="shared" si="2708"/>
        <v>0</v>
      </c>
      <c r="EZ3803">
        <f t="shared" si="2708"/>
        <v>0</v>
      </c>
      <c r="FA3803">
        <f t="shared" si="2708"/>
        <v>0</v>
      </c>
      <c r="FB3803">
        <f t="shared" si="2708"/>
        <v>0</v>
      </c>
      <c r="FC3803">
        <f t="shared" si="2708"/>
        <v>0</v>
      </c>
      <c r="FD3803">
        <f t="shared" si="2708"/>
        <v>0</v>
      </c>
      <c r="FE3803">
        <f t="shared" si="2708"/>
        <v>0</v>
      </c>
      <c r="FF3803">
        <f t="shared" si="2708"/>
        <v>0</v>
      </c>
      <c r="FG3803">
        <f t="shared" si="2708"/>
        <v>0</v>
      </c>
      <c r="FH3803">
        <f t="shared" si="2708"/>
        <v>0</v>
      </c>
      <c r="FI3803">
        <f t="shared" si="2708"/>
        <v>0</v>
      </c>
      <c r="FJ3803">
        <f t="shared" si="2708"/>
        <v>0</v>
      </c>
      <c r="FK3803">
        <f t="shared" si="2708"/>
        <v>0</v>
      </c>
      <c r="FL3803">
        <f t="shared" si="2708"/>
        <v>0</v>
      </c>
      <c r="FM3803">
        <f t="shared" si="2708"/>
        <v>0</v>
      </c>
      <c r="FN3803">
        <f t="shared" si="2708"/>
        <v>0</v>
      </c>
      <c r="FO3803">
        <f t="shared" si="2708"/>
        <v>0</v>
      </c>
      <c r="FP3803">
        <f t="shared" si="2708"/>
        <v>0</v>
      </c>
      <c r="FQ3803">
        <f t="shared" si="2708"/>
        <v>0</v>
      </c>
      <c r="FR3803">
        <f t="shared" si="2708"/>
        <v>0</v>
      </c>
      <c r="FS3803">
        <f t="shared" ref="FS3803:GX3803" si="2709">FS3857</f>
        <v>0</v>
      </c>
      <c r="FT3803">
        <f t="shared" si="2709"/>
        <v>0</v>
      </c>
      <c r="FU3803">
        <f t="shared" si="2709"/>
        <v>0</v>
      </c>
      <c r="FV3803">
        <f t="shared" si="2709"/>
        <v>0</v>
      </c>
      <c r="FW3803">
        <f t="shared" si="2709"/>
        <v>0</v>
      </c>
      <c r="FX3803">
        <f t="shared" si="2709"/>
        <v>0</v>
      </c>
      <c r="FY3803">
        <f t="shared" si="2709"/>
        <v>0</v>
      </c>
      <c r="FZ3803">
        <f t="shared" si="2709"/>
        <v>0</v>
      </c>
      <c r="GA3803">
        <f t="shared" si="2709"/>
        <v>0</v>
      </c>
      <c r="GB3803">
        <f t="shared" si="2709"/>
        <v>0</v>
      </c>
      <c r="GC3803">
        <f t="shared" si="2709"/>
        <v>0</v>
      </c>
      <c r="GD3803">
        <f t="shared" si="2709"/>
        <v>0</v>
      </c>
      <c r="GE3803">
        <f t="shared" si="2709"/>
        <v>0</v>
      </c>
      <c r="GF3803">
        <f t="shared" si="2709"/>
        <v>0</v>
      </c>
      <c r="GG3803">
        <f t="shared" si="2709"/>
        <v>0</v>
      </c>
      <c r="GH3803">
        <f t="shared" si="2709"/>
        <v>0</v>
      </c>
      <c r="GI3803">
        <f t="shared" si="2709"/>
        <v>0</v>
      </c>
      <c r="GJ3803">
        <f t="shared" si="2709"/>
        <v>0</v>
      </c>
      <c r="GK3803">
        <f t="shared" si="2709"/>
        <v>0</v>
      </c>
      <c r="GL3803">
        <f t="shared" si="2709"/>
        <v>0</v>
      </c>
      <c r="GM3803">
        <f t="shared" si="2709"/>
        <v>0</v>
      </c>
      <c r="GN3803">
        <f t="shared" si="2709"/>
        <v>0</v>
      </c>
      <c r="GO3803">
        <f t="shared" si="2709"/>
        <v>0</v>
      </c>
      <c r="GP3803">
        <f t="shared" si="2709"/>
        <v>0</v>
      </c>
      <c r="GQ3803">
        <f t="shared" si="2709"/>
        <v>0</v>
      </c>
      <c r="GR3803">
        <f t="shared" si="2709"/>
        <v>0</v>
      </c>
      <c r="GS3803">
        <f t="shared" si="2709"/>
        <v>0</v>
      </c>
      <c r="GT3803">
        <f t="shared" si="2709"/>
        <v>0</v>
      </c>
      <c r="GU3803">
        <f t="shared" si="2709"/>
        <v>0</v>
      </c>
      <c r="GV3803">
        <f t="shared" si="2709"/>
        <v>0</v>
      </c>
      <c r="GW3803">
        <f t="shared" si="2709"/>
        <v>0</v>
      </c>
      <c r="GX3803">
        <f t="shared" si="2709"/>
        <v>0</v>
      </c>
    </row>
    <row r="3805" spans="1:245" x14ac:dyDescent="0.2">
      <c r="A3805">
        <v>17</v>
      </c>
      <c r="B3805">
        <v>1</v>
      </c>
      <c r="E3805" t="s">
        <v>826</v>
      </c>
      <c r="F3805" t="s">
        <v>827</v>
      </c>
      <c r="G3805" t="s">
        <v>828</v>
      </c>
      <c r="H3805" t="s">
        <v>52</v>
      </c>
      <c r="I3805">
        <v>16</v>
      </c>
      <c r="J3805">
        <v>0</v>
      </c>
      <c r="K3805">
        <v>16</v>
      </c>
      <c r="O3805">
        <f t="shared" ref="O3805:O3836" si="2710">ROUND(CP3805,2)</f>
        <v>615213.12</v>
      </c>
      <c r="P3805">
        <f t="shared" ref="P3805:P3836" si="2711">ROUND(CQ3805*I3805,2)</f>
        <v>615213.12</v>
      </c>
      <c r="Q3805">
        <f t="shared" ref="Q3805:Q3836" si="2712">ROUND(CR3805*I3805,2)</f>
        <v>0</v>
      </c>
      <c r="R3805">
        <f t="shared" ref="R3805:R3836" si="2713">ROUND(CS3805*I3805,2)</f>
        <v>0</v>
      </c>
      <c r="S3805">
        <f t="shared" ref="S3805:S3836" si="2714">ROUND(CT3805*I3805,2)</f>
        <v>0</v>
      </c>
      <c r="T3805">
        <f t="shared" ref="T3805:T3836" si="2715">ROUND(CU3805*I3805,2)</f>
        <v>0</v>
      </c>
      <c r="U3805">
        <f t="shared" ref="U3805:U3836" si="2716">CV3805*I3805</f>
        <v>0</v>
      </c>
      <c r="V3805">
        <f t="shared" ref="V3805:V3836" si="2717">CW3805*I3805</f>
        <v>0</v>
      </c>
      <c r="W3805">
        <f t="shared" ref="W3805:W3836" si="2718">ROUND(CX3805*I3805,2)</f>
        <v>0</v>
      </c>
      <c r="X3805">
        <f t="shared" ref="X3805:X3836" si="2719">ROUND(CY3805,2)</f>
        <v>0</v>
      </c>
      <c r="Y3805">
        <f t="shared" ref="Y3805:Y3836" si="2720">ROUND(CZ3805,2)</f>
        <v>0</v>
      </c>
      <c r="AA3805">
        <v>35364244</v>
      </c>
      <c r="AB3805">
        <f t="shared" ref="AB3805:AB3836" si="2721">ROUND((AC3805+AD3805+AF3805),6)</f>
        <v>38450.82</v>
      </c>
      <c r="AC3805">
        <f t="shared" ref="AC3805:AC3836" si="2722">ROUND((ES3805),6)</f>
        <v>38450.82</v>
      </c>
      <c r="AD3805">
        <f t="shared" ref="AD3805:AD3836" si="2723">ROUND((((ET3805)-(EU3805))+AE3805),6)</f>
        <v>0</v>
      </c>
      <c r="AE3805">
        <f t="shared" ref="AE3805:AE3836" si="2724">ROUND((EU3805),6)</f>
        <v>0</v>
      </c>
      <c r="AF3805">
        <f t="shared" ref="AF3805:AF3836" si="2725">ROUND((EV3805),6)</f>
        <v>0</v>
      </c>
      <c r="AG3805">
        <f t="shared" ref="AG3805:AG3836" si="2726">ROUND((AP3805),6)</f>
        <v>0</v>
      </c>
      <c r="AH3805">
        <f t="shared" ref="AH3805:AH3836" si="2727">(EW3805)</f>
        <v>0</v>
      </c>
      <c r="AI3805">
        <f t="shared" ref="AI3805:AI3836" si="2728">(EX3805)</f>
        <v>0</v>
      </c>
      <c r="AJ3805">
        <f t="shared" ref="AJ3805:AJ3836" si="2729">(AS3805)</f>
        <v>0</v>
      </c>
      <c r="AK3805">
        <v>38450.82</v>
      </c>
      <c r="AL3805">
        <v>38450.82</v>
      </c>
      <c r="AM3805">
        <v>0</v>
      </c>
      <c r="AN3805">
        <v>0</v>
      </c>
      <c r="AO3805">
        <v>0</v>
      </c>
      <c r="AP3805">
        <v>0</v>
      </c>
      <c r="AQ3805">
        <v>0</v>
      </c>
      <c r="AR3805">
        <v>0</v>
      </c>
      <c r="AS3805">
        <v>0</v>
      </c>
      <c r="AT3805">
        <v>0</v>
      </c>
      <c r="AU3805">
        <v>0</v>
      </c>
      <c r="AV3805">
        <v>1</v>
      </c>
      <c r="AW3805">
        <v>1</v>
      </c>
      <c r="AZ3805">
        <v>1</v>
      </c>
      <c r="BA3805">
        <v>1</v>
      </c>
      <c r="BB3805">
        <v>1</v>
      </c>
      <c r="BC3805">
        <v>1</v>
      </c>
      <c r="BD3805" t="s">
        <v>3</v>
      </c>
      <c r="BE3805" t="s">
        <v>3</v>
      </c>
      <c r="BF3805" t="s">
        <v>3</v>
      </c>
      <c r="BG3805" t="s">
        <v>3</v>
      </c>
      <c r="BH3805">
        <v>3</v>
      </c>
      <c r="BI3805">
        <v>1</v>
      </c>
      <c r="BJ3805" t="s">
        <v>3</v>
      </c>
      <c r="BM3805">
        <v>6001</v>
      </c>
      <c r="BN3805">
        <v>0</v>
      </c>
      <c r="BO3805" t="s">
        <v>3</v>
      </c>
      <c r="BP3805">
        <v>0</v>
      </c>
      <c r="BQ3805">
        <v>0</v>
      </c>
      <c r="BR3805">
        <v>0</v>
      </c>
      <c r="BS3805">
        <v>1</v>
      </c>
      <c r="BT3805">
        <v>1</v>
      </c>
      <c r="BU3805">
        <v>1</v>
      </c>
      <c r="BV3805">
        <v>1</v>
      </c>
      <c r="BW3805">
        <v>1</v>
      </c>
      <c r="BX3805">
        <v>1</v>
      </c>
      <c r="BY3805" t="s">
        <v>3</v>
      </c>
      <c r="BZ3805">
        <v>0</v>
      </c>
      <c r="CA3805">
        <v>0</v>
      </c>
      <c r="CB3805" t="s">
        <v>3</v>
      </c>
      <c r="CE3805">
        <v>0</v>
      </c>
      <c r="CF3805">
        <v>0</v>
      </c>
      <c r="CG3805">
        <v>0</v>
      </c>
      <c r="CM3805">
        <v>0</v>
      </c>
      <c r="CN3805" t="s">
        <v>3</v>
      </c>
      <c r="CO3805">
        <v>0</v>
      </c>
      <c r="CP3805">
        <f t="shared" ref="CP3805:CP3836" si="2730">(P3805+Q3805+S3805)</f>
        <v>615213.12</v>
      </c>
      <c r="CQ3805">
        <f t="shared" ref="CQ3805:CQ3836" si="2731">(AC3805*BC3805*AW3805)</f>
        <v>38450.82</v>
      </c>
      <c r="CR3805">
        <f t="shared" ref="CR3805:CR3836" si="2732">((((ET3805)*BB3805-(EU3805)*BS3805)+AE3805*BS3805)*AV3805)</f>
        <v>0</v>
      </c>
      <c r="CS3805">
        <f t="shared" ref="CS3805:CS3836" si="2733">(AE3805*BS3805*AV3805)</f>
        <v>0</v>
      </c>
      <c r="CT3805">
        <f t="shared" ref="CT3805:CT3836" si="2734">(AF3805*BA3805*AV3805)</f>
        <v>0</v>
      </c>
      <c r="CU3805">
        <f t="shared" ref="CU3805:CU3836" si="2735">AG3805</f>
        <v>0</v>
      </c>
      <c r="CV3805">
        <f t="shared" ref="CV3805:CV3836" si="2736">(AH3805*AV3805)</f>
        <v>0</v>
      </c>
      <c r="CW3805">
        <f t="shared" ref="CW3805:CW3836" si="2737">AI3805</f>
        <v>0</v>
      </c>
      <c r="CX3805">
        <f t="shared" ref="CX3805:CX3836" si="2738">AJ3805</f>
        <v>0</v>
      </c>
      <c r="CY3805">
        <f t="shared" ref="CY3805:CY3836" si="2739">((S3805*BZ3805)/100)</f>
        <v>0</v>
      </c>
      <c r="CZ3805">
        <f t="shared" ref="CZ3805:CZ3836" si="2740">((S3805*CA3805)/100)</f>
        <v>0</v>
      </c>
      <c r="DC3805" t="s">
        <v>3</v>
      </c>
      <c r="DD3805" t="s">
        <v>3</v>
      </c>
      <c r="DE3805" t="s">
        <v>3</v>
      </c>
      <c r="DF3805" t="s">
        <v>3</v>
      </c>
      <c r="DG3805" t="s">
        <v>3</v>
      </c>
      <c r="DH3805" t="s">
        <v>3</v>
      </c>
      <c r="DI3805" t="s">
        <v>3</v>
      </c>
      <c r="DJ3805" t="s">
        <v>3</v>
      </c>
      <c r="DK3805" t="s">
        <v>3</v>
      </c>
      <c r="DL3805" t="s">
        <v>3</v>
      </c>
      <c r="DM3805" t="s">
        <v>3</v>
      </c>
      <c r="DN3805">
        <v>0</v>
      </c>
      <c r="DO3805">
        <v>0</v>
      </c>
      <c r="DP3805">
        <v>1</v>
      </c>
      <c r="DQ3805">
        <v>1</v>
      </c>
      <c r="DU3805">
        <v>1010</v>
      </c>
      <c r="DV3805" t="s">
        <v>52</v>
      </c>
      <c r="DW3805" t="s">
        <v>52</v>
      </c>
      <c r="DX3805">
        <v>1</v>
      </c>
      <c r="DZ3805" t="s">
        <v>3</v>
      </c>
      <c r="EA3805" t="s">
        <v>3</v>
      </c>
      <c r="EB3805" t="s">
        <v>3</v>
      </c>
      <c r="EC3805" t="s">
        <v>3</v>
      </c>
      <c r="EE3805">
        <v>35324526</v>
      </c>
      <c r="EF3805">
        <v>0</v>
      </c>
      <c r="EG3805" t="s">
        <v>829</v>
      </c>
      <c r="EH3805">
        <v>0</v>
      </c>
      <c r="EI3805" t="s">
        <v>3</v>
      </c>
      <c r="EJ3805">
        <v>1</v>
      </c>
      <c r="EK3805">
        <v>6001</v>
      </c>
      <c r="EL3805" t="s">
        <v>830</v>
      </c>
      <c r="EM3805" t="s">
        <v>829</v>
      </c>
      <c r="EO3805" t="s">
        <v>3</v>
      </c>
      <c r="EQ3805">
        <v>0</v>
      </c>
      <c r="ER3805">
        <v>38450.82</v>
      </c>
      <c r="ES3805">
        <v>38450.82</v>
      </c>
      <c r="ET3805">
        <v>0</v>
      </c>
      <c r="EU3805">
        <v>0</v>
      </c>
      <c r="EV3805">
        <v>0</v>
      </c>
      <c r="EW3805">
        <v>0</v>
      </c>
      <c r="EX3805">
        <v>0</v>
      </c>
      <c r="EY3805">
        <v>0</v>
      </c>
      <c r="EZ3805">
        <v>5</v>
      </c>
      <c r="FC3805">
        <v>1</v>
      </c>
      <c r="FD3805">
        <v>18</v>
      </c>
      <c r="FF3805">
        <v>46910</v>
      </c>
      <c r="FQ3805">
        <v>0</v>
      </c>
      <c r="FR3805">
        <v>0</v>
      </c>
      <c r="FS3805">
        <v>0</v>
      </c>
      <c r="FX3805">
        <v>0</v>
      </c>
      <c r="FY3805">
        <v>0</v>
      </c>
      <c r="GA3805" t="s">
        <v>831</v>
      </c>
      <c r="GD3805">
        <v>0</v>
      </c>
      <c r="GF3805">
        <v>-232988178</v>
      </c>
      <c r="GG3805">
        <v>2</v>
      </c>
      <c r="GH3805">
        <v>3</v>
      </c>
      <c r="GI3805">
        <v>-2</v>
      </c>
      <c r="GJ3805">
        <v>0</v>
      </c>
      <c r="GK3805">
        <f>ROUND(R3805*(R12)/100,2)</f>
        <v>0</v>
      </c>
      <c r="GL3805">
        <f t="shared" ref="GL3805:GL3836" si="2741">ROUND(IF(AND(BH3805=3,BI3805=3,FS3805&lt;&gt;0),P3805,0),2)</f>
        <v>0</v>
      </c>
      <c r="GM3805">
        <f t="shared" ref="GM3805:GM3836" si="2742">ROUND(O3805+X3805+Y3805+GK3805,2)+GX3805</f>
        <v>615213.12</v>
      </c>
      <c r="GN3805">
        <f t="shared" ref="GN3805:GN3836" si="2743">IF(OR(BI3805=0,BI3805=1),GM3805-GX3805,0)</f>
        <v>615213.12</v>
      </c>
      <c r="GO3805">
        <f t="shared" ref="GO3805:GO3836" si="2744">IF(BI3805=2,GM3805-GX3805,0)</f>
        <v>0</v>
      </c>
      <c r="GP3805">
        <f t="shared" ref="GP3805:GP3836" si="2745">IF(BI3805=4,GM3805-GX3805,0)</f>
        <v>0</v>
      </c>
      <c r="GR3805">
        <v>1</v>
      </c>
      <c r="GS3805">
        <v>1</v>
      </c>
      <c r="GT3805">
        <v>0</v>
      </c>
      <c r="GU3805" t="s">
        <v>3</v>
      </c>
      <c r="GV3805">
        <f t="shared" ref="GV3805:GV3836" si="2746">ROUND((GT3805),6)</f>
        <v>0</v>
      </c>
      <c r="GW3805">
        <v>1</v>
      </c>
      <c r="GX3805">
        <f t="shared" ref="GX3805:GX3836" si="2747">ROUND(HC3805*I3805,2)</f>
        <v>0</v>
      </c>
      <c r="HA3805">
        <v>0</v>
      </c>
      <c r="HB3805">
        <v>0</v>
      </c>
      <c r="HC3805">
        <f t="shared" ref="HC3805:HC3836" si="2748">GV3805*GW3805</f>
        <v>0</v>
      </c>
      <c r="HE3805" t="s">
        <v>832</v>
      </c>
      <c r="HF3805" t="s">
        <v>832</v>
      </c>
      <c r="HM3805" t="s">
        <v>3</v>
      </c>
      <c r="HN3805" t="s">
        <v>3</v>
      </c>
      <c r="HO3805" t="s">
        <v>3</v>
      </c>
      <c r="HP3805" t="s">
        <v>3</v>
      </c>
      <c r="HQ3805" t="s">
        <v>3</v>
      </c>
      <c r="HS3805">
        <v>0</v>
      </c>
      <c r="IK3805">
        <v>0</v>
      </c>
    </row>
    <row r="3806" spans="1:245" x14ac:dyDescent="0.2">
      <c r="A3806">
        <v>17</v>
      </c>
      <c r="B3806">
        <v>1</v>
      </c>
      <c r="E3806" t="s">
        <v>833</v>
      </c>
      <c r="F3806" t="s">
        <v>827</v>
      </c>
      <c r="G3806" t="s">
        <v>834</v>
      </c>
      <c r="H3806" t="s">
        <v>52</v>
      </c>
      <c r="I3806">
        <v>8</v>
      </c>
      <c r="J3806">
        <v>0</v>
      </c>
      <c r="K3806">
        <v>8</v>
      </c>
      <c r="O3806">
        <f t="shared" si="2710"/>
        <v>614133.36</v>
      </c>
      <c r="P3806">
        <f t="shared" si="2711"/>
        <v>614133.36</v>
      </c>
      <c r="Q3806">
        <f t="shared" si="2712"/>
        <v>0</v>
      </c>
      <c r="R3806">
        <f t="shared" si="2713"/>
        <v>0</v>
      </c>
      <c r="S3806">
        <f t="shared" si="2714"/>
        <v>0</v>
      </c>
      <c r="T3806">
        <f t="shared" si="2715"/>
        <v>0</v>
      </c>
      <c r="U3806">
        <f t="shared" si="2716"/>
        <v>0</v>
      </c>
      <c r="V3806">
        <f t="shared" si="2717"/>
        <v>0</v>
      </c>
      <c r="W3806">
        <f t="shared" si="2718"/>
        <v>0</v>
      </c>
      <c r="X3806">
        <f t="shared" si="2719"/>
        <v>0</v>
      </c>
      <c r="Y3806">
        <f t="shared" si="2720"/>
        <v>0</v>
      </c>
      <c r="AA3806">
        <v>35364244</v>
      </c>
      <c r="AB3806">
        <f t="shared" si="2721"/>
        <v>76766.67</v>
      </c>
      <c r="AC3806">
        <f t="shared" si="2722"/>
        <v>76766.67</v>
      </c>
      <c r="AD3806">
        <f t="shared" si="2723"/>
        <v>0</v>
      </c>
      <c r="AE3806">
        <f t="shared" si="2724"/>
        <v>0</v>
      </c>
      <c r="AF3806">
        <f t="shared" si="2725"/>
        <v>0</v>
      </c>
      <c r="AG3806">
        <f t="shared" si="2726"/>
        <v>0</v>
      </c>
      <c r="AH3806">
        <f t="shared" si="2727"/>
        <v>0</v>
      </c>
      <c r="AI3806">
        <f t="shared" si="2728"/>
        <v>0</v>
      </c>
      <c r="AJ3806">
        <f t="shared" si="2729"/>
        <v>0</v>
      </c>
      <c r="AK3806">
        <v>76766.67</v>
      </c>
      <c r="AL3806">
        <v>76766.67</v>
      </c>
      <c r="AM3806">
        <v>0</v>
      </c>
      <c r="AN3806">
        <v>0</v>
      </c>
      <c r="AO3806">
        <v>0</v>
      </c>
      <c r="AP3806">
        <v>0</v>
      </c>
      <c r="AQ3806">
        <v>0</v>
      </c>
      <c r="AR3806">
        <v>0</v>
      </c>
      <c r="AS3806">
        <v>0</v>
      </c>
      <c r="AT3806">
        <v>0</v>
      </c>
      <c r="AU3806">
        <v>0</v>
      </c>
      <c r="AV3806">
        <v>1</v>
      </c>
      <c r="AW3806">
        <v>1</v>
      </c>
      <c r="AZ3806">
        <v>1</v>
      </c>
      <c r="BA3806">
        <v>1</v>
      </c>
      <c r="BB3806">
        <v>1</v>
      </c>
      <c r="BC3806">
        <v>1</v>
      </c>
      <c r="BD3806" t="s">
        <v>3</v>
      </c>
      <c r="BE3806" t="s">
        <v>3</v>
      </c>
      <c r="BF3806" t="s">
        <v>3</v>
      </c>
      <c r="BG3806" t="s">
        <v>3</v>
      </c>
      <c r="BH3806">
        <v>3</v>
      </c>
      <c r="BI3806">
        <v>1</v>
      </c>
      <c r="BJ3806" t="s">
        <v>3</v>
      </c>
      <c r="BM3806">
        <v>6001</v>
      </c>
      <c r="BN3806">
        <v>0</v>
      </c>
      <c r="BO3806" t="s">
        <v>3</v>
      </c>
      <c r="BP3806">
        <v>0</v>
      </c>
      <c r="BQ3806">
        <v>0</v>
      </c>
      <c r="BR3806">
        <v>0</v>
      </c>
      <c r="BS3806">
        <v>1</v>
      </c>
      <c r="BT3806">
        <v>1</v>
      </c>
      <c r="BU3806">
        <v>1</v>
      </c>
      <c r="BV3806">
        <v>1</v>
      </c>
      <c r="BW3806">
        <v>1</v>
      </c>
      <c r="BX3806">
        <v>1</v>
      </c>
      <c r="BY3806" t="s">
        <v>3</v>
      </c>
      <c r="BZ3806">
        <v>0</v>
      </c>
      <c r="CA3806">
        <v>0</v>
      </c>
      <c r="CB3806" t="s">
        <v>3</v>
      </c>
      <c r="CE3806">
        <v>0</v>
      </c>
      <c r="CF3806">
        <v>0</v>
      </c>
      <c r="CG3806">
        <v>0</v>
      </c>
      <c r="CM3806">
        <v>0</v>
      </c>
      <c r="CN3806" t="s">
        <v>3</v>
      </c>
      <c r="CO3806">
        <v>0</v>
      </c>
      <c r="CP3806">
        <f t="shared" si="2730"/>
        <v>614133.36</v>
      </c>
      <c r="CQ3806">
        <f t="shared" si="2731"/>
        <v>76766.67</v>
      </c>
      <c r="CR3806">
        <f t="shared" si="2732"/>
        <v>0</v>
      </c>
      <c r="CS3806">
        <f t="shared" si="2733"/>
        <v>0</v>
      </c>
      <c r="CT3806">
        <f t="shared" si="2734"/>
        <v>0</v>
      </c>
      <c r="CU3806">
        <f t="shared" si="2735"/>
        <v>0</v>
      </c>
      <c r="CV3806">
        <f t="shared" si="2736"/>
        <v>0</v>
      </c>
      <c r="CW3806">
        <f t="shared" si="2737"/>
        <v>0</v>
      </c>
      <c r="CX3806">
        <f t="shared" si="2738"/>
        <v>0</v>
      </c>
      <c r="CY3806">
        <f t="shared" si="2739"/>
        <v>0</v>
      </c>
      <c r="CZ3806">
        <f t="shared" si="2740"/>
        <v>0</v>
      </c>
      <c r="DC3806" t="s">
        <v>3</v>
      </c>
      <c r="DD3806" t="s">
        <v>3</v>
      </c>
      <c r="DE3806" t="s">
        <v>3</v>
      </c>
      <c r="DF3806" t="s">
        <v>3</v>
      </c>
      <c r="DG3806" t="s">
        <v>3</v>
      </c>
      <c r="DH3806" t="s">
        <v>3</v>
      </c>
      <c r="DI3806" t="s">
        <v>3</v>
      </c>
      <c r="DJ3806" t="s">
        <v>3</v>
      </c>
      <c r="DK3806" t="s">
        <v>3</v>
      </c>
      <c r="DL3806" t="s">
        <v>3</v>
      </c>
      <c r="DM3806" t="s">
        <v>3</v>
      </c>
      <c r="DN3806">
        <v>0</v>
      </c>
      <c r="DO3806">
        <v>0</v>
      </c>
      <c r="DP3806">
        <v>1</v>
      </c>
      <c r="DQ3806">
        <v>1</v>
      </c>
      <c r="DU3806">
        <v>1010</v>
      </c>
      <c r="DV3806" t="s">
        <v>52</v>
      </c>
      <c r="DW3806" t="s">
        <v>52</v>
      </c>
      <c r="DX3806">
        <v>1</v>
      </c>
      <c r="DZ3806" t="s">
        <v>3</v>
      </c>
      <c r="EA3806" t="s">
        <v>3</v>
      </c>
      <c r="EB3806" t="s">
        <v>3</v>
      </c>
      <c r="EC3806" t="s">
        <v>3</v>
      </c>
      <c r="EE3806">
        <v>35324526</v>
      </c>
      <c r="EF3806">
        <v>0</v>
      </c>
      <c r="EG3806" t="s">
        <v>829</v>
      </c>
      <c r="EH3806">
        <v>0</v>
      </c>
      <c r="EI3806" t="s">
        <v>3</v>
      </c>
      <c r="EJ3806">
        <v>1</v>
      </c>
      <c r="EK3806">
        <v>6001</v>
      </c>
      <c r="EL3806" t="s">
        <v>830</v>
      </c>
      <c r="EM3806" t="s">
        <v>829</v>
      </c>
      <c r="EO3806" t="s">
        <v>3</v>
      </c>
      <c r="EQ3806">
        <v>0</v>
      </c>
      <c r="ER3806">
        <v>76766.67</v>
      </c>
      <c r="ES3806">
        <v>76766.67</v>
      </c>
      <c r="ET3806">
        <v>0</v>
      </c>
      <c r="EU3806">
        <v>0</v>
      </c>
      <c r="EV3806">
        <v>0</v>
      </c>
      <c r="EW3806">
        <v>0</v>
      </c>
      <c r="EX3806">
        <v>0</v>
      </c>
      <c r="EY3806">
        <v>0</v>
      </c>
      <c r="EZ3806">
        <v>5</v>
      </c>
      <c r="FC3806">
        <v>1</v>
      </c>
      <c r="FD3806">
        <v>18</v>
      </c>
      <c r="FF3806">
        <v>92120</v>
      </c>
      <c r="FQ3806">
        <v>0</v>
      </c>
      <c r="FR3806">
        <v>0</v>
      </c>
      <c r="FS3806">
        <v>0</v>
      </c>
      <c r="FX3806">
        <v>0</v>
      </c>
      <c r="FY3806">
        <v>0</v>
      </c>
      <c r="GA3806" t="s">
        <v>835</v>
      </c>
      <c r="GD3806">
        <v>0</v>
      </c>
      <c r="GF3806">
        <v>1107649356</v>
      </c>
      <c r="GG3806">
        <v>2</v>
      </c>
      <c r="GH3806">
        <v>3</v>
      </c>
      <c r="GI3806">
        <v>-2</v>
      </c>
      <c r="GJ3806">
        <v>0</v>
      </c>
      <c r="GK3806">
        <f>ROUND(R3806*(R12)/100,2)</f>
        <v>0</v>
      </c>
      <c r="GL3806">
        <f t="shared" si="2741"/>
        <v>0</v>
      </c>
      <c r="GM3806">
        <f t="shared" si="2742"/>
        <v>614133.36</v>
      </c>
      <c r="GN3806">
        <f t="shared" si="2743"/>
        <v>614133.36</v>
      </c>
      <c r="GO3806">
        <f t="shared" si="2744"/>
        <v>0</v>
      </c>
      <c r="GP3806">
        <f t="shared" si="2745"/>
        <v>0</v>
      </c>
      <c r="GR3806">
        <v>1</v>
      </c>
      <c r="GS3806">
        <v>1</v>
      </c>
      <c r="GT3806">
        <v>0</v>
      </c>
      <c r="GU3806" t="s">
        <v>3</v>
      </c>
      <c r="GV3806">
        <f t="shared" si="2746"/>
        <v>0</v>
      </c>
      <c r="GW3806">
        <v>1</v>
      </c>
      <c r="GX3806">
        <f t="shared" si="2747"/>
        <v>0</v>
      </c>
      <c r="HA3806">
        <v>0</v>
      </c>
      <c r="HB3806">
        <v>0</v>
      </c>
      <c r="HC3806">
        <f t="shared" si="2748"/>
        <v>0</v>
      </c>
      <c r="HE3806" t="s">
        <v>832</v>
      </c>
      <c r="HF3806" t="s">
        <v>832</v>
      </c>
      <c r="HM3806" t="s">
        <v>3</v>
      </c>
      <c r="HN3806" t="s">
        <v>3</v>
      </c>
      <c r="HO3806" t="s">
        <v>3</v>
      </c>
      <c r="HP3806" t="s">
        <v>3</v>
      </c>
      <c r="HQ3806" t="s">
        <v>3</v>
      </c>
      <c r="HS3806">
        <v>0</v>
      </c>
      <c r="IK3806">
        <v>0</v>
      </c>
    </row>
    <row r="3807" spans="1:245" x14ac:dyDescent="0.2">
      <c r="A3807">
        <v>17</v>
      </c>
      <c r="B3807">
        <v>1</v>
      </c>
      <c r="E3807" t="s">
        <v>836</v>
      </c>
      <c r="F3807" t="s">
        <v>827</v>
      </c>
      <c r="G3807" t="s">
        <v>1131</v>
      </c>
      <c r="H3807" t="s">
        <v>52</v>
      </c>
      <c r="I3807">
        <v>6</v>
      </c>
      <c r="J3807">
        <v>0</v>
      </c>
      <c r="K3807">
        <v>6</v>
      </c>
      <c r="O3807">
        <f t="shared" si="2710"/>
        <v>59850</v>
      </c>
      <c r="P3807">
        <f t="shared" si="2711"/>
        <v>59850</v>
      </c>
      <c r="Q3807">
        <f t="shared" si="2712"/>
        <v>0</v>
      </c>
      <c r="R3807">
        <f t="shared" si="2713"/>
        <v>0</v>
      </c>
      <c r="S3807">
        <f t="shared" si="2714"/>
        <v>0</v>
      </c>
      <c r="T3807">
        <f t="shared" si="2715"/>
        <v>0</v>
      </c>
      <c r="U3807">
        <f t="shared" si="2716"/>
        <v>0</v>
      </c>
      <c r="V3807">
        <f t="shared" si="2717"/>
        <v>0</v>
      </c>
      <c r="W3807">
        <f t="shared" si="2718"/>
        <v>0</v>
      </c>
      <c r="X3807">
        <f t="shared" si="2719"/>
        <v>0</v>
      </c>
      <c r="Y3807">
        <f t="shared" si="2720"/>
        <v>0</v>
      </c>
      <c r="AA3807">
        <v>35364244</v>
      </c>
      <c r="AB3807">
        <f t="shared" si="2721"/>
        <v>9975</v>
      </c>
      <c r="AC3807">
        <f t="shared" si="2722"/>
        <v>9975</v>
      </c>
      <c r="AD3807">
        <f t="shared" si="2723"/>
        <v>0</v>
      </c>
      <c r="AE3807">
        <f t="shared" si="2724"/>
        <v>0</v>
      </c>
      <c r="AF3807">
        <f t="shared" si="2725"/>
        <v>0</v>
      </c>
      <c r="AG3807">
        <f t="shared" si="2726"/>
        <v>0</v>
      </c>
      <c r="AH3807">
        <f t="shared" si="2727"/>
        <v>0</v>
      </c>
      <c r="AI3807">
        <f t="shared" si="2728"/>
        <v>0</v>
      </c>
      <c r="AJ3807">
        <f t="shared" si="2729"/>
        <v>0</v>
      </c>
      <c r="AK3807">
        <v>9975</v>
      </c>
      <c r="AL3807">
        <v>9975</v>
      </c>
      <c r="AM3807">
        <v>0</v>
      </c>
      <c r="AN3807">
        <v>0</v>
      </c>
      <c r="AO3807">
        <v>0</v>
      </c>
      <c r="AP3807">
        <v>0</v>
      </c>
      <c r="AQ3807">
        <v>0</v>
      </c>
      <c r="AR3807">
        <v>0</v>
      </c>
      <c r="AS3807">
        <v>0</v>
      </c>
      <c r="AT3807">
        <v>0</v>
      </c>
      <c r="AU3807">
        <v>0</v>
      </c>
      <c r="AV3807">
        <v>1</v>
      </c>
      <c r="AW3807">
        <v>1</v>
      </c>
      <c r="AZ3807">
        <v>1</v>
      </c>
      <c r="BA3807">
        <v>1</v>
      </c>
      <c r="BB3807">
        <v>1</v>
      </c>
      <c r="BC3807">
        <v>1</v>
      </c>
      <c r="BD3807" t="s">
        <v>3</v>
      </c>
      <c r="BE3807" t="s">
        <v>3</v>
      </c>
      <c r="BF3807" t="s">
        <v>3</v>
      </c>
      <c r="BG3807" t="s">
        <v>3</v>
      </c>
      <c r="BH3807">
        <v>3</v>
      </c>
      <c r="BI3807">
        <v>1</v>
      </c>
      <c r="BJ3807" t="s">
        <v>3</v>
      </c>
      <c r="BM3807">
        <v>6001</v>
      </c>
      <c r="BN3807">
        <v>0</v>
      </c>
      <c r="BO3807" t="s">
        <v>3</v>
      </c>
      <c r="BP3807">
        <v>0</v>
      </c>
      <c r="BQ3807">
        <v>0</v>
      </c>
      <c r="BR3807">
        <v>0</v>
      </c>
      <c r="BS3807">
        <v>1</v>
      </c>
      <c r="BT3807">
        <v>1</v>
      </c>
      <c r="BU3807">
        <v>1</v>
      </c>
      <c r="BV3807">
        <v>1</v>
      </c>
      <c r="BW3807">
        <v>1</v>
      </c>
      <c r="BX3807">
        <v>1</v>
      </c>
      <c r="BY3807" t="s">
        <v>3</v>
      </c>
      <c r="BZ3807">
        <v>0</v>
      </c>
      <c r="CA3807">
        <v>0</v>
      </c>
      <c r="CB3807" t="s">
        <v>3</v>
      </c>
      <c r="CE3807">
        <v>0</v>
      </c>
      <c r="CF3807">
        <v>0</v>
      </c>
      <c r="CG3807">
        <v>0</v>
      </c>
      <c r="CM3807">
        <v>0</v>
      </c>
      <c r="CN3807" t="s">
        <v>3</v>
      </c>
      <c r="CO3807">
        <v>0</v>
      </c>
      <c r="CP3807">
        <f t="shared" si="2730"/>
        <v>59850</v>
      </c>
      <c r="CQ3807">
        <f t="shared" si="2731"/>
        <v>9975</v>
      </c>
      <c r="CR3807">
        <f t="shared" si="2732"/>
        <v>0</v>
      </c>
      <c r="CS3807">
        <f t="shared" si="2733"/>
        <v>0</v>
      </c>
      <c r="CT3807">
        <f t="shared" si="2734"/>
        <v>0</v>
      </c>
      <c r="CU3807">
        <f t="shared" si="2735"/>
        <v>0</v>
      </c>
      <c r="CV3807">
        <f t="shared" si="2736"/>
        <v>0</v>
      </c>
      <c r="CW3807">
        <f t="shared" si="2737"/>
        <v>0</v>
      </c>
      <c r="CX3807">
        <f t="shared" si="2738"/>
        <v>0</v>
      </c>
      <c r="CY3807">
        <f t="shared" si="2739"/>
        <v>0</v>
      </c>
      <c r="CZ3807">
        <f t="shared" si="2740"/>
        <v>0</v>
      </c>
      <c r="DC3807" t="s">
        <v>3</v>
      </c>
      <c r="DD3807" t="s">
        <v>3</v>
      </c>
      <c r="DE3807" t="s">
        <v>3</v>
      </c>
      <c r="DF3807" t="s">
        <v>3</v>
      </c>
      <c r="DG3807" t="s">
        <v>3</v>
      </c>
      <c r="DH3807" t="s">
        <v>3</v>
      </c>
      <c r="DI3807" t="s">
        <v>3</v>
      </c>
      <c r="DJ3807" t="s">
        <v>3</v>
      </c>
      <c r="DK3807" t="s">
        <v>3</v>
      </c>
      <c r="DL3807" t="s">
        <v>3</v>
      </c>
      <c r="DM3807" t="s">
        <v>3</v>
      </c>
      <c r="DN3807">
        <v>0</v>
      </c>
      <c r="DO3807">
        <v>0</v>
      </c>
      <c r="DP3807">
        <v>1</v>
      </c>
      <c r="DQ3807">
        <v>1</v>
      </c>
      <c r="DU3807">
        <v>1010</v>
      </c>
      <c r="DV3807" t="s">
        <v>52</v>
      </c>
      <c r="DW3807" t="s">
        <v>52</v>
      </c>
      <c r="DX3807">
        <v>1</v>
      </c>
      <c r="DZ3807" t="s">
        <v>3</v>
      </c>
      <c r="EA3807" t="s">
        <v>3</v>
      </c>
      <c r="EB3807" t="s">
        <v>3</v>
      </c>
      <c r="EC3807" t="s">
        <v>3</v>
      </c>
      <c r="EE3807">
        <v>35324526</v>
      </c>
      <c r="EF3807">
        <v>0</v>
      </c>
      <c r="EG3807" t="s">
        <v>829</v>
      </c>
      <c r="EH3807">
        <v>0</v>
      </c>
      <c r="EI3807" t="s">
        <v>3</v>
      </c>
      <c r="EJ3807">
        <v>1</v>
      </c>
      <c r="EK3807">
        <v>6001</v>
      </c>
      <c r="EL3807" t="s">
        <v>830</v>
      </c>
      <c r="EM3807" t="s">
        <v>829</v>
      </c>
      <c r="EO3807" t="s">
        <v>3</v>
      </c>
      <c r="EQ3807">
        <v>0</v>
      </c>
      <c r="ER3807">
        <v>9975</v>
      </c>
      <c r="ES3807">
        <v>9975</v>
      </c>
      <c r="ET3807">
        <v>0</v>
      </c>
      <c r="EU3807">
        <v>0</v>
      </c>
      <c r="EV3807">
        <v>0</v>
      </c>
      <c r="EW3807">
        <v>0</v>
      </c>
      <c r="EX3807">
        <v>0</v>
      </c>
      <c r="EY3807">
        <v>0</v>
      </c>
      <c r="EZ3807">
        <v>5</v>
      </c>
      <c r="FC3807">
        <v>1</v>
      </c>
      <c r="FD3807">
        <v>18</v>
      </c>
      <c r="FF3807">
        <v>11970</v>
      </c>
      <c r="FQ3807">
        <v>0</v>
      </c>
      <c r="FR3807">
        <v>0</v>
      </c>
      <c r="FS3807">
        <v>0</v>
      </c>
      <c r="FX3807">
        <v>0</v>
      </c>
      <c r="FY3807">
        <v>0</v>
      </c>
      <c r="GA3807" t="s">
        <v>837</v>
      </c>
      <c r="GD3807">
        <v>0</v>
      </c>
      <c r="GF3807">
        <v>478943669</v>
      </c>
      <c r="GG3807">
        <v>2</v>
      </c>
      <c r="GH3807">
        <v>3</v>
      </c>
      <c r="GI3807">
        <v>-2</v>
      </c>
      <c r="GJ3807">
        <v>0</v>
      </c>
      <c r="GK3807">
        <f>ROUND(R3807*(R12)/100,2)</f>
        <v>0</v>
      </c>
      <c r="GL3807">
        <f t="shared" si="2741"/>
        <v>0</v>
      </c>
      <c r="GM3807">
        <f t="shared" si="2742"/>
        <v>59850</v>
      </c>
      <c r="GN3807">
        <f t="shared" si="2743"/>
        <v>59850</v>
      </c>
      <c r="GO3807">
        <f t="shared" si="2744"/>
        <v>0</v>
      </c>
      <c r="GP3807">
        <f t="shared" si="2745"/>
        <v>0</v>
      </c>
      <c r="GR3807">
        <v>1</v>
      </c>
      <c r="GS3807">
        <v>1</v>
      </c>
      <c r="GT3807">
        <v>0</v>
      </c>
      <c r="GU3807" t="s">
        <v>3</v>
      </c>
      <c r="GV3807">
        <f t="shared" si="2746"/>
        <v>0</v>
      </c>
      <c r="GW3807">
        <v>1</v>
      </c>
      <c r="GX3807">
        <f t="shared" si="2747"/>
        <v>0</v>
      </c>
      <c r="HA3807">
        <v>0</v>
      </c>
      <c r="HB3807">
        <v>0</v>
      </c>
      <c r="HC3807">
        <f t="shared" si="2748"/>
        <v>0</v>
      </c>
      <c r="HE3807" t="s">
        <v>832</v>
      </c>
      <c r="HF3807" t="s">
        <v>832</v>
      </c>
      <c r="HM3807" t="s">
        <v>3</v>
      </c>
      <c r="HN3807" t="s">
        <v>3</v>
      </c>
      <c r="HO3807" t="s">
        <v>3</v>
      </c>
      <c r="HP3807" t="s">
        <v>3</v>
      </c>
      <c r="HQ3807" t="s">
        <v>3</v>
      </c>
      <c r="HS3807">
        <v>0</v>
      </c>
      <c r="IK3807">
        <v>0</v>
      </c>
    </row>
    <row r="3808" spans="1:245" x14ac:dyDescent="0.2">
      <c r="A3808">
        <v>17</v>
      </c>
      <c r="B3808">
        <v>1</v>
      </c>
      <c r="E3808" t="s">
        <v>838</v>
      </c>
      <c r="F3808" t="s">
        <v>827</v>
      </c>
      <c r="G3808" t="s">
        <v>839</v>
      </c>
      <c r="H3808" t="s">
        <v>52</v>
      </c>
      <c r="I3808">
        <v>1</v>
      </c>
      <c r="J3808">
        <v>0</v>
      </c>
      <c r="K3808">
        <v>1</v>
      </c>
      <c r="O3808">
        <f t="shared" si="2710"/>
        <v>9412.7999999999993</v>
      </c>
      <c r="P3808">
        <f t="shared" si="2711"/>
        <v>9412.7999999999993</v>
      </c>
      <c r="Q3808">
        <f t="shared" si="2712"/>
        <v>0</v>
      </c>
      <c r="R3808">
        <f t="shared" si="2713"/>
        <v>0</v>
      </c>
      <c r="S3808">
        <f t="shared" si="2714"/>
        <v>0</v>
      </c>
      <c r="T3808">
        <f t="shared" si="2715"/>
        <v>0</v>
      </c>
      <c r="U3808">
        <f t="shared" si="2716"/>
        <v>0</v>
      </c>
      <c r="V3808">
        <f t="shared" si="2717"/>
        <v>0</v>
      </c>
      <c r="W3808">
        <f t="shared" si="2718"/>
        <v>0</v>
      </c>
      <c r="X3808">
        <f t="shared" si="2719"/>
        <v>0</v>
      </c>
      <c r="Y3808">
        <f t="shared" si="2720"/>
        <v>0</v>
      </c>
      <c r="AA3808">
        <v>35364244</v>
      </c>
      <c r="AB3808">
        <f t="shared" si="2721"/>
        <v>9412.7999999999993</v>
      </c>
      <c r="AC3808">
        <f t="shared" si="2722"/>
        <v>9412.7999999999993</v>
      </c>
      <c r="AD3808">
        <f t="shared" si="2723"/>
        <v>0</v>
      </c>
      <c r="AE3808">
        <f t="shared" si="2724"/>
        <v>0</v>
      </c>
      <c r="AF3808">
        <f t="shared" si="2725"/>
        <v>0</v>
      </c>
      <c r="AG3808">
        <f t="shared" si="2726"/>
        <v>0</v>
      </c>
      <c r="AH3808">
        <f t="shared" si="2727"/>
        <v>0</v>
      </c>
      <c r="AI3808">
        <f t="shared" si="2728"/>
        <v>0</v>
      </c>
      <c r="AJ3808">
        <f t="shared" si="2729"/>
        <v>0</v>
      </c>
      <c r="AK3808">
        <v>9412.7999999999993</v>
      </c>
      <c r="AL3808">
        <v>9412.7999999999993</v>
      </c>
      <c r="AM3808">
        <v>0</v>
      </c>
      <c r="AN3808">
        <v>0</v>
      </c>
      <c r="AO3808">
        <v>0</v>
      </c>
      <c r="AP3808">
        <v>0</v>
      </c>
      <c r="AQ3808">
        <v>0</v>
      </c>
      <c r="AR3808">
        <v>0</v>
      </c>
      <c r="AS3808">
        <v>0</v>
      </c>
      <c r="AT3808">
        <v>0</v>
      </c>
      <c r="AU3808">
        <v>0</v>
      </c>
      <c r="AV3808">
        <v>1</v>
      </c>
      <c r="AW3808">
        <v>1</v>
      </c>
      <c r="AZ3808">
        <v>1</v>
      </c>
      <c r="BA3808">
        <v>1</v>
      </c>
      <c r="BB3808">
        <v>1</v>
      </c>
      <c r="BC3808">
        <v>1</v>
      </c>
      <c r="BD3808" t="s">
        <v>3</v>
      </c>
      <c r="BE3808" t="s">
        <v>3</v>
      </c>
      <c r="BF3808" t="s">
        <v>3</v>
      </c>
      <c r="BG3808" t="s">
        <v>3</v>
      </c>
      <c r="BH3808">
        <v>3</v>
      </c>
      <c r="BI3808">
        <v>1</v>
      </c>
      <c r="BJ3808" t="s">
        <v>3</v>
      </c>
      <c r="BM3808">
        <v>6001</v>
      </c>
      <c r="BN3808">
        <v>0</v>
      </c>
      <c r="BO3808" t="s">
        <v>3</v>
      </c>
      <c r="BP3808">
        <v>0</v>
      </c>
      <c r="BQ3808">
        <v>0</v>
      </c>
      <c r="BR3808">
        <v>0</v>
      </c>
      <c r="BS3808">
        <v>1</v>
      </c>
      <c r="BT3808">
        <v>1</v>
      </c>
      <c r="BU3808">
        <v>1</v>
      </c>
      <c r="BV3808">
        <v>1</v>
      </c>
      <c r="BW3808">
        <v>1</v>
      </c>
      <c r="BX3808">
        <v>1</v>
      </c>
      <c r="BY3808" t="s">
        <v>3</v>
      </c>
      <c r="BZ3808">
        <v>0</v>
      </c>
      <c r="CA3808">
        <v>0</v>
      </c>
      <c r="CB3808" t="s">
        <v>3</v>
      </c>
      <c r="CE3808">
        <v>0</v>
      </c>
      <c r="CF3808">
        <v>0</v>
      </c>
      <c r="CG3808">
        <v>0</v>
      </c>
      <c r="CM3808">
        <v>0</v>
      </c>
      <c r="CN3808" t="s">
        <v>3</v>
      </c>
      <c r="CO3808">
        <v>0</v>
      </c>
      <c r="CP3808">
        <f t="shared" si="2730"/>
        <v>9412.7999999999993</v>
      </c>
      <c r="CQ3808">
        <f t="shared" si="2731"/>
        <v>9412.7999999999993</v>
      </c>
      <c r="CR3808">
        <f t="shared" si="2732"/>
        <v>0</v>
      </c>
      <c r="CS3808">
        <f t="shared" si="2733"/>
        <v>0</v>
      </c>
      <c r="CT3808">
        <f t="shared" si="2734"/>
        <v>0</v>
      </c>
      <c r="CU3808">
        <f t="shared" si="2735"/>
        <v>0</v>
      </c>
      <c r="CV3808">
        <f t="shared" si="2736"/>
        <v>0</v>
      </c>
      <c r="CW3808">
        <f t="shared" si="2737"/>
        <v>0</v>
      </c>
      <c r="CX3808">
        <f t="shared" si="2738"/>
        <v>0</v>
      </c>
      <c r="CY3808">
        <f t="shared" si="2739"/>
        <v>0</v>
      </c>
      <c r="CZ3808">
        <f t="shared" si="2740"/>
        <v>0</v>
      </c>
      <c r="DC3808" t="s">
        <v>3</v>
      </c>
      <c r="DD3808" t="s">
        <v>3</v>
      </c>
      <c r="DE3808" t="s">
        <v>3</v>
      </c>
      <c r="DF3808" t="s">
        <v>3</v>
      </c>
      <c r="DG3808" t="s">
        <v>3</v>
      </c>
      <c r="DH3808" t="s">
        <v>3</v>
      </c>
      <c r="DI3808" t="s">
        <v>3</v>
      </c>
      <c r="DJ3808" t="s">
        <v>3</v>
      </c>
      <c r="DK3808" t="s">
        <v>3</v>
      </c>
      <c r="DL3808" t="s">
        <v>3</v>
      </c>
      <c r="DM3808" t="s">
        <v>3</v>
      </c>
      <c r="DN3808">
        <v>0</v>
      </c>
      <c r="DO3808">
        <v>0</v>
      </c>
      <c r="DP3808">
        <v>1</v>
      </c>
      <c r="DQ3808">
        <v>1</v>
      </c>
      <c r="DU3808">
        <v>1010</v>
      </c>
      <c r="DV3808" t="s">
        <v>52</v>
      </c>
      <c r="DW3808" t="s">
        <v>52</v>
      </c>
      <c r="DX3808">
        <v>1</v>
      </c>
      <c r="DZ3808" t="s">
        <v>3</v>
      </c>
      <c r="EA3808" t="s">
        <v>3</v>
      </c>
      <c r="EB3808" t="s">
        <v>3</v>
      </c>
      <c r="EC3808" t="s">
        <v>3</v>
      </c>
      <c r="EE3808">
        <v>35324526</v>
      </c>
      <c r="EF3808">
        <v>0</v>
      </c>
      <c r="EG3808" t="s">
        <v>829</v>
      </c>
      <c r="EH3808">
        <v>0</v>
      </c>
      <c r="EI3808" t="s">
        <v>3</v>
      </c>
      <c r="EJ3808">
        <v>1</v>
      </c>
      <c r="EK3808">
        <v>6001</v>
      </c>
      <c r="EL3808" t="s">
        <v>830</v>
      </c>
      <c r="EM3808" t="s">
        <v>829</v>
      </c>
      <c r="EO3808" t="s">
        <v>3</v>
      </c>
      <c r="EQ3808">
        <v>0</v>
      </c>
      <c r="ER3808">
        <v>9412.7999999999993</v>
      </c>
      <c r="ES3808">
        <v>9412.7999999999993</v>
      </c>
      <c r="ET3808">
        <v>0</v>
      </c>
      <c r="EU3808">
        <v>0</v>
      </c>
      <c r="EV3808">
        <v>0</v>
      </c>
      <c r="EW3808">
        <v>0</v>
      </c>
      <c r="EX3808">
        <v>0</v>
      </c>
      <c r="EY3808">
        <v>0</v>
      </c>
      <c r="EZ3808">
        <v>5</v>
      </c>
      <c r="FC3808">
        <v>1</v>
      </c>
      <c r="FD3808">
        <v>18</v>
      </c>
      <c r="FF3808">
        <v>11483.62</v>
      </c>
      <c r="FQ3808">
        <v>0</v>
      </c>
      <c r="FR3808">
        <v>0</v>
      </c>
      <c r="FS3808">
        <v>0</v>
      </c>
      <c r="FX3808">
        <v>0</v>
      </c>
      <c r="FY3808">
        <v>0</v>
      </c>
      <c r="GA3808" t="s">
        <v>840</v>
      </c>
      <c r="GD3808">
        <v>0</v>
      </c>
      <c r="GF3808">
        <v>1000794517</v>
      </c>
      <c r="GG3808">
        <v>2</v>
      </c>
      <c r="GH3808">
        <v>3</v>
      </c>
      <c r="GI3808">
        <v>-2</v>
      </c>
      <c r="GJ3808">
        <v>0</v>
      </c>
      <c r="GK3808">
        <f>ROUND(R3808*(R12)/100,2)</f>
        <v>0</v>
      </c>
      <c r="GL3808">
        <f t="shared" si="2741"/>
        <v>0</v>
      </c>
      <c r="GM3808">
        <f t="shared" si="2742"/>
        <v>9412.7999999999993</v>
      </c>
      <c r="GN3808">
        <f t="shared" si="2743"/>
        <v>9412.7999999999993</v>
      </c>
      <c r="GO3808">
        <f t="shared" si="2744"/>
        <v>0</v>
      </c>
      <c r="GP3808">
        <f t="shared" si="2745"/>
        <v>0</v>
      </c>
      <c r="GR3808">
        <v>1</v>
      </c>
      <c r="GS3808">
        <v>1</v>
      </c>
      <c r="GT3808">
        <v>0</v>
      </c>
      <c r="GU3808" t="s">
        <v>3</v>
      </c>
      <c r="GV3808">
        <f t="shared" si="2746"/>
        <v>0</v>
      </c>
      <c r="GW3808">
        <v>1</v>
      </c>
      <c r="GX3808">
        <f t="shared" si="2747"/>
        <v>0</v>
      </c>
      <c r="HA3808">
        <v>0</v>
      </c>
      <c r="HB3808">
        <v>0</v>
      </c>
      <c r="HC3808">
        <f t="shared" si="2748"/>
        <v>0</v>
      </c>
      <c r="HE3808" t="s">
        <v>832</v>
      </c>
      <c r="HF3808" t="s">
        <v>832</v>
      </c>
      <c r="HM3808" t="s">
        <v>3</v>
      </c>
      <c r="HN3808" t="s">
        <v>3</v>
      </c>
      <c r="HO3808" t="s">
        <v>3</v>
      </c>
      <c r="HP3808" t="s">
        <v>3</v>
      </c>
      <c r="HQ3808" t="s">
        <v>3</v>
      </c>
      <c r="HS3808">
        <v>0</v>
      </c>
      <c r="IK3808">
        <v>0</v>
      </c>
    </row>
    <row r="3809" spans="1:245" x14ac:dyDescent="0.2">
      <c r="A3809">
        <v>17</v>
      </c>
      <c r="B3809">
        <v>1</v>
      </c>
      <c r="E3809" t="s">
        <v>841</v>
      </c>
      <c r="F3809" t="s">
        <v>827</v>
      </c>
      <c r="G3809" t="s">
        <v>842</v>
      </c>
      <c r="H3809" t="s">
        <v>52</v>
      </c>
      <c r="I3809">
        <v>2</v>
      </c>
      <c r="J3809">
        <v>0</v>
      </c>
      <c r="K3809">
        <v>2</v>
      </c>
      <c r="O3809">
        <f t="shared" si="2710"/>
        <v>18390.2</v>
      </c>
      <c r="P3809">
        <f t="shared" si="2711"/>
        <v>18390.2</v>
      </c>
      <c r="Q3809">
        <f t="shared" si="2712"/>
        <v>0</v>
      </c>
      <c r="R3809">
        <f t="shared" si="2713"/>
        <v>0</v>
      </c>
      <c r="S3809">
        <f t="shared" si="2714"/>
        <v>0</v>
      </c>
      <c r="T3809">
        <f t="shared" si="2715"/>
        <v>0</v>
      </c>
      <c r="U3809">
        <f t="shared" si="2716"/>
        <v>0</v>
      </c>
      <c r="V3809">
        <f t="shared" si="2717"/>
        <v>0</v>
      </c>
      <c r="W3809">
        <f t="shared" si="2718"/>
        <v>0</v>
      </c>
      <c r="X3809">
        <f t="shared" si="2719"/>
        <v>0</v>
      </c>
      <c r="Y3809">
        <f t="shared" si="2720"/>
        <v>0</v>
      </c>
      <c r="AA3809">
        <v>35364244</v>
      </c>
      <c r="AB3809">
        <f t="shared" si="2721"/>
        <v>9195.1</v>
      </c>
      <c r="AC3809">
        <f t="shared" si="2722"/>
        <v>9195.1</v>
      </c>
      <c r="AD3809">
        <f t="shared" si="2723"/>
        <v>0</v>
      </c>
      <c r="AE3809">
        <f t="shared" si="2724"/>
        <v>0</v>
      </c>
      <c r="AF3809">
        <f t="shared" si="2725"/>
        <v>0</v>
      </c>
      <c r="AG3809">
        <f t="shared" si="2726"/>
        <v>0</v>
      </c>
      <c r="AH3809">
        <f t="shared" si="2727"/>
        <v>0</v>
      </c>
      <c r="AI3809">
        <f t="shared" si="2728"/>
        <v>0</v>
      </c>
      <c r="AJ3809">
        <f t="shared" si="2729"/>
        <v>0</v>
      </c>
      <c r="AK3809">
        <v>9195.1</v>
      </c>
      <c r="AL3809">
        <v>9195.1</v>
      </c>
      <c r="AM3809">
        <v>0</v>
      </c>
      <c r="AN3809">
        <v>0</v>
      </c>
      <c r="AO3809">
        <v>0</v>
      </c>
      <c r="AP3809">
        <v>0</v>
      </c>
      <c r="AQ3809">
        <v>0</v>
      </c>
      <c r="AR3809">
        <v>0</v>
      </c>
      <c r="AS3809">
        <v>0</v>
      </c>
      <c r="AT3809">
        <v>0</v>
      </c>
      <c r="AU3809">
        <v>0</v>
      </c>
      <c r="AV3809">
        <v>1</v>
      </c>
      <c r="AW3809">
        <v>1</v>
      </c>
      <c r="AZ3809">
        <v>1</v>
      </c>
      <c r="BA3809">
        <v>1</v>
      </c>
      <c r="BB3809">
        <v>1</v>
      </c>
      <c r="BC3809">
        <v>1</v>
      </c>
      <c r="BD3809" t="s">
        <v>3</v>
      </c>
      <c r="BE3809" t="s">
        <v>3</v>
      </c>
      <c r="BF3809" t="s">
        <v>3</v>
      </c>
      <c r="BG3809" t="s">
        <v>3</v>
      </c>
      <c r="BH3809">
        <v>3</v>
      </c>
      <c r="BI3809">
        <v>1</v>
      </c>
      <c r="BJ3809" t="s">
        <v>3</v>
      </c>
      <c r="BM3809">
        <v>6001</v>
      </c>
      <c r="BN3809">
        <v>0</v>
      </c>
      <c r="BO3809" t="s">
        <v>3</v>
      </c>
      <c r="BP3809">
        <v>0</v>
      </c>
      <c r="BQ3809">
        <v>0</v>
      </c>
      <c r="BR3809">
        <v>0</v>
      </c>
      <c r="BS3809">
        <v>1</v>
      </c>
      <c r="BT3809">
        <v>1</v>
      </c>
      <c r="BU3809">
        <v>1</v>
      </c>
      <c r="BV3809">
        <v>1</v>
      </c>
      <c r="BW3809">
        <v>1</v>
      </c>
      <c r="BX3809">
        <v>1</v>
      </c>
      <c r="BY3809" t="s">
        <v>3</v>
      </c>
      <c r="BZ3809">
        <v>0</v>
      </c>
      <c r="CA3809">
        <v>0</v>
      </c>
      <c r="CB3809" t="s">
        <v>3</v>
      </c>
      <c r="CE3809">
        <v>0</v>
      </c>
      <c r="CF3809">
        <v>0</v>
      </c>
      <c r="CG3809">
        <v>0</v>
      </c>
      <c r="CM3809">
        <v>0</v>
      </c>
      <c r="CN3809" t="s">
        <v>3</v>
      </c>
      <c r="CO3809">
        <v>0</v>
      </c>
      <c r="CP3809">
        <f t="shared" si="2730"/>
        <v>18390.2</v>
      </c>
      <c r="CQ3809">
        <f t="shared" si="2731"/>
        <v>9195.1</v>
      </c>
      <c r="CR3809">
        <f t="shared" si="2732"/>
        <v>0</v>
      </c>
      <c r="CS3809">
        <f t="shared" si="2733"/>
        <v>0</v>
      </c>
      <c r="CT3809">
        <f t="shared" si="2734"/>
        <v>0</v>
      </c>
      <c r="CU3809">
        <f t="shared" si="2735"/>
        <v>0</v>
      </c>
      <c r="CV3809">
        <f t="shared" si="2736"/>
        <v>0</v>
      </c>
      <c r="CW3809">
        <f t="shared" si="2737"/>
        <v>0</v>
      </c>
      <c r="CX3809">
        <f t="shared" si="2738"/>
        <v>0</v>
      </c>
      <c r="CY3809">
        <f t="shared" si="2739"/>
        <v>0</v>
      </c>
      <c r="CZ3809">
        <f t="shared" si="2740"/>
        <v>0</v>
      </c>
      <c r="DC3809" t="s">
        <v>3</v>
      </c>
      <c r="DD3809" t="s">
        <v>3</v>
      </c>
      <c r="DE3809" t="s">
        <v>3</v>
      </c>
      <c r="DF3809" t="s">
        <v>3</v>
      </c>
      <c r="DG3809" t="s">
        <v>3</v>
      </c>
      <c r="DH3809" t="s">
        <v>3</v>
      </c>
      <c r="DI3809" t="s">
        <v>3</v>
      </c>
      <c r="DJ3809" t="s">
        <v>3</v>
      </c>
      <c r="DK3809" t="s">
        <v>3</v>
      </c>
      <c r="DL3809" t="s">
        <v>3</v>
      </c>
      <c r="DM3809" t="s">
        <v>3</v>
      </c>
      <c r="DN3809">
        <v>0</v>
      </c>
      <c r="DO3809">
        <v>0</v>
      </c>
      <c r="DP3809">
        <v>1</v>
      </c>
      <c r="DQ3809">
        <v>1</v>
      </c>
      <c r="DU3809">
        <v>1010</v>
      </c>
      <c r="DV3809" t="s">
        <v>52</v>
      </c>
      <c r="DW3809" t="s">
        <v>52</v>
      </c>
      <c r="DX3809">
        <v>1</v>
      </c>
      <c r="DZ3809" t="s">
        <v>3</v>
      </c>
      <c r="EA3809" t="s">
        <v>3</v>
      </c>
      <c r="EB3809" t="s">
        <v>3</v>
      </c>
      <c r="EC3809" t="s">
        <v>3</v>
      </c>
      <c r="EE3809">
        <v>35324526</v>
      </c>
      <c r="EF3809">
        <v>0</v>
      </c>
      <c r="EG3809" t="s">
        <v>829</v>
      </c>
      <c r="EH3809">
        <v>0</v>
      </c>
      <c r="EI3809" t="s">
        <v>3</v>
      </c>
      <c r="EJ3809">
        <v>1</v>
      </c>
      <c r="EK3809">
        <v>6001</v>
      </c>
      <c r="EL3809" t="s">
        <v>830</v>
      </c>
      <c r="EM3809" t="s">
        <v>829</v>
      </c>
      <c r="EO3809" t="s">
        <v>3</v>
      </c>
      <c r="EQ3809">
        <v>0</v>
      </c>
      <c r="ER3809">
        <v>9195.1</v>
      </c>
      <c r="ES3809">
        <v>9195.1</v>
      </c>
      <c r="ET3809">
        <v>0</v>
      </c>
      <c r="EU3809">
        <v>0</v>
      </c>
      <c r="EV3809">
        <v>0</v>
      </c>
      <c r="EW3809">
        <v>0</v>
      </c>
      <c r="EX3809">
        <v>0</v>
      </c>
      <c r="EY3809">
        <v>0</v>
      </c>
      <c r="EZ3809">
        <v>5</v>
      </c>
      <c r="FC3809">
        <v>1</v>
      </c>
      <c r="FD3809">
        <v>18</v>
      </c>
      <c r="FF3809">
        <v>9379</v>
      </c>
      <c r="FQ3809">
        <v>0</v>
      </c>
      <c r="FR3809">
        <v>0</v>
      </c>
      <c r="FS3809">
        <v>0</v>
      </c>
      <c r="FX3809">
        <v>0</v>
      </c>
      <c r="FY3809">
        <v>0</v>
      </c>
      <c r="GA3809" t="s">
        <v>843</v>
      </c>
      <c r="GD3809">
        <v>0</v>
      </c>
      <c r="GF3809">
        <v>-1840423833</v>
      </c>
      <c r="GG3809">
        <v>2</v>
      </c>
      <c r="GH3809">
        <v>3</v>
      </c>
      <c r="GI3809">
        <v>-2</v>
      </c>
      <c r="GJ3809">
        <v>0</v>
      </c>
      <c r="GK3809">
        <f>ROUND(R3809*(R12)/100,2)</f>
        <v>0</v>
      </c>
      <c r="GL3809">
        <f t="shared" si="2741"/>
        <v>0</v>
      </c>
      <c r="GM3809">
        <f t="shared" si="2742"/>
        <v>18390.2</v>
      </c>
      <c r="GN3809">
        <f t="shared" si="2743"/>
        <v>18390.2</v>
      </c>
      <c r="GO3809">
        <f t="shared" si="2744"/>
        <v>0</v>
      </c>
      <c r="GP3809">
        <f t="shared" si="2745"/>
        <v>0</v>
      </c>
      <c r="GR3809">
        <v>1</v>
      </c>
      <c r="GS3809">
        <v>1</v>
      </c>
      <c r="GT3809">
        <v>0</v>
      </c>
      <c r="GU3809" t="s">
        <v>3</v>
      </c>
      <c r="GV3809">
        <f t="shared" si="2746"/>
        <v>0</v>
      </c>
      <c r="GW3809">
        <v>1</v>
      </c>
      <c r="GX3809">
        <f t="shared" si="2747"/>
        <v>0</v>
      </c>
      <c r="HA3809">
        <v>0</v>
      </c>
      <c r="HB3809">
        <v>0</v>
      </c>
      <c r="HC3809">
        <f t="shared" si="2748"/>
        <v>0</v>
      </c>
      <c r="HE3809" t="s">
        <v>832</v>
      </c>
      <c r="HF3809" t="s">
        <v>832</v>
      </c>
      <c r="HM3809" t="s">
        <v>3</v>
      </c>
      <c r="HN3809" t="s">
        <v>3</v>
      </c>
      <c r="HO3809" t="s">
        <v>3</v>
      </c>
      <c r="HP3809" t="s">
        <v>3</v>
      </c>
      <c r="HQ3809" t="s">
        <v>3</v>
      </c>
      <c r="HS3809">
        <v>0</v>
      </c>
      <c r="IK3809">
        <v>0</v>
      </c>
    </row>
    <row r="3810" spans="1:245" x14ac:dyDescent="0.2">
      <c r="A3810">
        <v>17</v>
      </c>
      <c r="B3810">
        <v>1</v>
      </c>
      <c r="E3810" t="s">
        <v>844</v>
      </c>
      <c r="F3810" t="s">
        <v>827</v>
      </c>
      <c r="G3810" t="s">
        <v>845</v>
      </c>
      <c r="H3810" t="s">
        <v>52</v>
      </c>
      <c r="I3810">
        <v>2</v>
      </c>
      <c r="J3810">
        <v>0</v>
      </c>
      <c r="K3810">
        <v>2</v>
      </c>
      <c r="O3810">
        <f t="shared" si="2710"/>
        <v>38257.9</v>
      </c>
      <c r="P3810">
        <f t="shared" si="2711"/>
        <v>38257.9</v>
      </c>
      <c r="Q3810">
        <f t="shared" si="2712"/>
        <v>0</v>
      </c>
      <c r="R3810">
        <f t="shared" si="2713"/>
        <v>0</v>
      </c>
      <c r="S3810">
        <f t="shared" si="2714"/>
        <v>0</v>
      </c>
      <c r="T3810">
        <f t="shared" si="2715"/>
        <v>0</v>
      </c>
      <c r="U3810">
        <f t="shared" si="2716"/>
        <v>0</v>
      </c>
      <c r="V3810">
        <f t="shared" si="2717"/>
        <v>0</v>
      </c>
      <c r="W3810">
        <f t="shared" si="2718"/>
        <v>0</v>
      </c>
      <c r="X3810">
        <f t="shared" si="2719"/>
        <v>0</v>
      </c>
      <c r="Y3810">
        <f t="shared" si="2720"/>
        <v>0</v>
      </c>
      <c r="AA3810">
        <v>35364244</v>
      </c>
      <c r="AB3810">
        <f t="shared" si="2721"/>
        <v>19128.95</v>
      </c>
      <c r="AC3810">
        <f t="shared" si="2722"/>
        <v>19128.95</v>
      </c>
      <c r="AD3810">
        <f t="shared" si="2723"/>
        <v>0</v>
      </c>
      <c r="AE3810">
        <f t="shared" si="2724"/>
        <v>0</v>
      </c>
      <c r="AF3810">
        <f t="shared" si="2725"/>
        <v>0</v>
      </c>
      <c r="AG3810">
        <f t="shared" si="2726"/>
        <v>0</v>
      </c>
      <c r="AH3810">
        <f t="shared" si="2727"/>
        <v>0</v>
      </c>
      <c r="AI3810">
        <f t="shared" si="2728"/>
        <v>0</v>
      </c>
      <c r="AJ3810">
        <f t="shared" si="2729"/>
        <v>0</v>
      </c>
      <c r="AK3810">
        <v>19128.95</v>
      </c>
      <c r="AL3810">
        <v>19128.95</v>
      </c>
      <c r="AM3810">
        <v>0</v>
      </c>
      <c r="AN3810">
        <v>0</v>
      </c>
      <c r="AO3810">
        <v>0</v>
      </c>
      <c r="AP3810">
        <v>0</v>
      </c>
      <c r="AQ3810">
        <v>0</v>
      </c>
      <c r="AR3810">
        <v>0</v>
      </c>
      <c r="AS3810">
        <v>0</v>
      </c>
      <c r="AT3810">
        <v>0</v>
      </c>
      <c r="AU3810">
        <v>0</v>
      </c>
      <c r="AV3810">
        <v>1</v>
      </c>
      <c r="AW3810">
        <v>1</v>
      </c>
      <c r="AZ3810">
        <v>1</v>
      </c>
      <c r="BA3810">
        <v>1</v>
      </c>
      <c r="BB3810">
        <v>1</v>
      </c>
      <c r="BC3810">
        <v>1</v>
      </c>
      <c r="BD3810" t="s">
        <v>3</v>
      </c>
      <c r="BE3810" t="s">
        <v>3</v>
      </c>
      <c r="BF3810" t="s">
        <v>3</v>
      </c>
      <c r="BG3810" t="s">
        <v>3</v>
      </c>
      <c r="BH3810">
        <v>3</v>
      </c>
      <c r="BI3810">
        <v>1</v>
      </c>
      <c r="BJ3810" t="s">
        <v>3</v>
      </c>
      <c r="BM3810">
        <v>6001</v>
      </c>
      <c r="BN3810">
        <v>0</v>
      </c>
      <c r="BO3810" t="s">
        <v>3</v>
      </c>
      <c r="BP3810">
        <v>0</v>
      </c>
      <c r="BQ3810">
        <v>0</v>
      </c>
      <c r="BR3810">
        <v>0</v>
      </c>
      <c r="BS3810">
        <v>1</v>
      </c>
      <c r="BT3810">
        <v>1</v>
      </c>
      <c r="BU3810">
        <v>1</v>
      </c>
      <c r="BV3810">
        <v>1</v>
      </c>
      <c r="BW3810">
        <v>1</v>
      </c>
      <c r="BX3810">
        <v>1</v>
      </c>
      <c r="BY3810" t="s">
        <v>3</v>
      </c>
      <c r="BZ3810">
        <v>0</v>
      </c>
      <c r="CA3810">
        <v>0</v>
      </c>
      <c r="CB3810" t="s">
        <v>3</v>
      </c>
      <c r="CE3810">
        <v>0</v>
      </c>
      <c r="CF3810">
        <v>0</v>
      </c>
      <c r="CG3810">
        <v>0</v>
      </c>
      <c r="CM3810">
        <v>0</v>
      </c>
      <c r="CN3810" t="s">
        <v>3</v>
      </c>
      <c r="CO3810">
        <v>0</v>
      </c>
      <c r="CP3810">
        <f t="shared" si="2730"/>
        <v>38257.9</v>
      </c>
      <c r="CQ3810">
        <f t="shared" si="2731"/>
        <v>19128.95</v>
      </c>
      <c r="CR3810">
        <f t="shared" si="2732"/>
        <v>0</v>
      </c>
      <c r="CS3810">
        <f t="shared" si="2733"/>
        <v>0</v>
      </c>
      <c r="CT3810">
        <f t="shared" si="2734"/>
        <v>0</v>
      </c>
      <c r="CU3810">
        <f t="shared" si="2735"/>
        <v>0</v>
      </c>
      <c r="CV3810">
        <f t="shared" si="2736"/>
        <v>0</v>
      </c>
      <c r="CW3810">
        <f t="shared" si="2737"/>
        <v>0</v>
      </c>
      <c r="CX3810">
        <f t="shared" si="2738"/>
        <v>0</v>
      </c>
      <c r="CY3810">
        <f t="shared" si="2739"/>
        <v>0</v>
      </c>
      <c r="CZ3810">
        <f t="shared" si="2740"/>
        <v>0</v>
      </c>
      <c r="DC3810" t="s">
        <v>3</v>
      </c>
      <c r="DD3810" t="s">
        <v>3</v>
      </c>
      <c r="DE3810" t="s">
        <v>3</v>
      </c>
      <c r="DF3810" t="s">
        <v>3</v>
      </c>
      <c r="DG3810" t="s">
        <v>3</v>
      </c>
      <c r="DH3810" t="s">
        <v>3</v>
      </c>
      <c r="DI3810" t="s">
        <v>3</v>
      </c>
      <c r="DJ3810" t="s">
        <v>3</v>
      </c>
      <c r="DK3810" t="s">
        <v>3</v>
      </c>
      <c r="DL3810" t="s">
        <v>3</v>
      </c>
      <c r="DM3810" t="s">
        <v>3</v>
      </c>
      <c r="DN3810">
        <v>0</v>
      </c>
      <c r="DO3810">
        <v>0</v>
      </c>
      <c r="DP3810">
        <v>1</v>
      </c>
      <c r="DQ3810">
        <v>1</v>
      </c>
      <c r="DU3810">
        <v>1010</v>
      </c>
      <c r="DV3810" t="s">
        <v>52</v>
      </c>
      <c r="DW3810" t="s">
        <v>52</v>
      </c>
      <c r="DX3810">
        <v>1</v>
      </c>
      <c r="DZ3810" t="s">
        <v>3</v>
      </c>
      <c r="EA3810" t="s">
        <v>3</v>
      </c>
      <c r="EB3810" t="s">
        <v>3</v>
      </c>
      <c r="EC3810" t="s">
        <v>3</v>
      </c>
      <c r="EE3810">
        <v>35324526</v>
      </c>
      <c r="EF3810">
        <v>0</v>
      </c>
      <c r="EG3810" t="s">
        <v>829</v>
      </c>
      <c r="EH3810">
        <v>0</v>
      </c>
      <c r="EI3810" t="s">
        <v>3</v>
      </c>
      <c r="EJ3810">
        <v>1</v>
      </c>
      <c r="EK3810">
        <v>6001</v>
      </c>
      <c r="EL3810" t="s">
        <v>830</v>
      </c>
      <c r="EM3810" t="s">
        <v>829</v>
      </c>
      <c r="EO3810" t="s">
        <v>3</v>
      </c>
      <c r="EQ3810">
        <v>0</v>
      </c>
      <c r="ER3810">
        <v>19128.95</v>
      </c>
      <c r="ES3810">
        <v>19128.95</v>
      </c>
      <c r="ET3810">
        <v>0</v>
      </c>
      <c r="EU3810">
        <v>0</v>
      </c>
      <c r="EV3810">
        <v>0</v>
      </c>
      <c r="EW3810">
        <v>0</v>
      </c>
      <c r="EX3810">
        <v>0</v>
      </c>
      <c r="EY3810">
        <v>0</v>
      </c>
      <c r="EZ3810">
        <v>5</v>
      </c>
      <c r="FC3810">
        <v>1</v>
      </c>
      <c r="FD3810">
        <v>18</v>
      </c>
      <c r="FF3810">
        <v>23337.32</v>
      </c>
      <c r="FQ3810">
        <v>0</v>
      </c>
      <c r="FR3810">
        <v>0</v>
      </c>
      <c r="FS3810">
        <v>0</v>
      </c>
      <c r="FX3810">
        <v>0</v>
      </c>
      <c r="FY3810">
        <v>0</v>
      </c>
      <c r="GA3810" t="s">
        <v>846</v>
      </c>
      <c r="GD3810">
        <v>0</v>
      </c>
      <c r="GF3810">
        <v>-392742658</v>
      </c>
      <c r="GG3810">
        <v>2</v>
      </c>
      <c r="GH3810">
        <v>3</v>
      </c>
      <c r="GI3810">
        <v>-2</v>
      </c>
      <c r="GJ3810">
        <v>0</v>
      </c>
      <c r="GK3810">
        <f>ROUND(R3810*(R12)/100,2)</f>
        <v>0</v>
      </c>
      <c r="GL3810">
        <f t="shared" si="2741"/>
        <v>0</v>
      </c>
      <c r="GM3810">
        <f t="shared" si="2742"/>
        <v>38257.9</v>
      </c>
      <c r="GN3810">
        <f t="shared" si="2743"/>
        <v>38257.9</v>
      </c>
      <c r="GO3810">
        <f t="shared" si="2744"/>
        <v>0</v>
      </c>
      <c r="GP3810">
        <f t="shared" si="2745"/>
        <v>0</v>
      </c>
      <c r="GR3810">
        <v>1</v>
      </c>
      <c r="GS3810">
        <v>1</v>
      </c>
      <c r="GT3810">
        <v>0</v>
      </c>
      <c r="GU3810" t="s">
        <v>3</v>
      </c>
      <c r="GV3810">
        <f t="shared" si="2746"/>
        <v>0</v>
      </c>
      <c r="GW3810">
        <v>1</v>
      </c>
      <c r="GX3810">
        <f t="shared" si="2747"/>
        <v>0</v>
      </c>
      <c r="HA3810">
        <v>0</v>
      </c>
      <c r="HB3810">
        <v>0</v>
      </c>
      <c r="HC3810">
        <f t="shared" si="2748"/>
        <v>0</v>
      </c>
      <c r="HE3810" t="s">
        <v>832</v>
      </c>
      <c r="HF3810" t="s">
        <v>832</v>
      </c>
      <c r="HM3810" t="s">
        <v>3</v>
      </c>
      <c r="HN3810" t="s">
        <v>3</v>
      </c>
      <c r="HO3810" t="s">
        <v>3</v>
      </c>
      <c r="HP3810" t="s">
        <v>3</v>
      </c>
      <c r="HQ3810" t="s">
        <v>3</v>
      </c>
      <c r="HS3810">
        <v>0</v>
      </c>
      <c r="IK3810">
        <v>0</v>
      </c>
    </row>
    <row r="3811" spans="1:245" x14ac:dyDescent="0.2">
      <c r="A3811">
        <v>17</v>
      </c>
      <c r="B3811">
        <v>1</v>
      </c>
      <c r="E3811" t="s">
        <v>847</v>
      </c>
      <c r="F3811" t="s">
        <v>827</v>
      </c>
      <c r="G3811" t="s">
        <v>848</v>
      </c>
      <c r="H3811" t="s">
        <v>52</v>
      </c>
      <c r="I3811">
        <v>1</v>
      </c>
      <c r="J3811">
        <v>0</v>
      </c>
      <c r="K3811">
        <v>1</v>
      </c>
      <c r="O3811">
        <f t="shared" si="2710"/>
        <v>3490.98</v>
      </c>
      <c r="P3811">
        <f t="shared" si="2711"/>
        <v>3490.98</v>
      </c>
      <c r="Q3811">
        <f t="shared" si="2712"/>
        <v>0</v>
      </c>
      <c r="R3811">
        <f t="shared" si="2713"/>
        <v>0</v>
      </c>
      <c r="S3811">
        <f t="shared" si="2714"/>
        <v>0</v>
      </c>
      <c r="T3811">
        <f t="shared" si="2715"/>
        <v>0</v>
      </c>
      <c r="U3811">
        <f t="shared" si="2716"/>
        <v>0</v>
      </c>
      <c r="V3811">
        <f t="shared" si="2717"/>
        <v>0</v>
      </c>
      <c r="W3811">
        <f t="shared" si="2718"/>
        <v>0</v>
      </c>
      <c r="X3811">
        <f t="shared" si="2719"/>
        <v>0</v>
      </c>
      <c r="Y3811">
        <f t="shared" si="2720"/>
        <v>0</v>
      </c>
      <c r="AA3811">
        <v>35364244</v>
      </c>
      <c r="AB3811">
        <f t="shared" si="2721"/>
        <v>3490.98</v>
      </c>
      <c r="AC3811">
        <f t="shared" si="2722"/>
        <v>3490.98</v>
      </c>
      <c r="AD3811">
        <f t="shared" si="2723"/>
        <v>0</v>
      </c>
      <c r="AE3811">
        <f t="shared" si="2724"/>
        <v>0</v>
      </c>
      <c r="AF3811">
        <f t="shared" si="2725"/>
        <v>0</v>
      </c>
      <c r="AG3811">
        <f t="shared" si="2726"/>
        <v>0</v>
      </c>
      <c r="AH3811">
        <f t="shared" si="2727"/>
        <v>0</v>
      </c>
      <c r="AI3811">
        <f t="shared" si="2728"/>
        <v>0</v>
      </c>
      <c r="AJ3811">
        <f t="shared" si="2729"/>
        <v>0</v>
      </c>
      <c r="AK3811">
        <v>3490.98</v>
      </c>
      <c r="AL3811">
        <v>3490.98</v>
      </c>
      <c r="AM3811">
        <v>0</v>
      </c>
      <c r="AN3811">
        <v>0</v>
      </c>
      <c r="AO3811">
        <v>0</v>
      </c>
      <c r="AP3811">
        <v>0</v>
      </c>
      <c r="AQ3811">
        <v>0</v>
      </c>
      <c r="AR3811">
        <v>0</v>
      </c>
      <c r="AS3811">
        <v>0</v>
      </c>
      <c r="AT3811">
        <v>0</v>
      </c>
      <c r="AU3811">
        <v>0</v>
      </c>
      <c r="AV3811">
        <v>1</v>
      </c>
      <c r="AW3811">
        <v>1</v>
      </c>
      <c r="AZ3811">
        <v>1</v>
      </c>
      <c r="BA3811">
        <v>1</v>
      </c>
      <c r="BB3811">
        <v>1</v>
      </c>
      <c r="BC3811">
        <v>1</v>
      </c>
      <c r="BD3811" t="s">
        <v>3</v>
      </c>
      <c r="BE3811" t="s">
        <v>3</v>
      </c>
      <c r="BF3811" t="s">
        <v>3</v>
      </c>
      <c r="BG3811" t="s">
        <v>3</v>
      </c>
      <c r="BH3811">
        <v>3</v>
      </c>
      <c r="BI3811">
        <v>1</v>
      </c>
      <c r="BJ3811" t="s">
        <v>3</v>
      </c>
      <c r="BM3811">
        <v>6001</v>
      </c>
      <c r="BN3811">
        <v>0</v>
      </c>
      <c r="BO3811" t="s">
        <v>3</v>
      </c>
      <c r="BP3811">
        <v>0</v>
      </c>
      <c r="BQ3811">
        <v>0</v>
      </c>
      <c r="BR3811">
        <v>0</v>
      </c>
      <c r="BS3811">
        <v>1</v>
      </c>
      <c r="BT3811">
        <v>1</v>
      </c>
      <c r="BU3811">
        <v>1</v>
      </c>
      <c r="BV3811">
        <v>1</v>
      </c>
      <c r="BW3811">
        <v>1</v>
      </c>
      <c r="BX3811">
        <v>1</v>
      </c>
      <c r="BY3811" t="s">
        <v>3</v>
      </c>
      <c r="BZ3811">
        <v>0</v>
      </c>
      <c r="CA3811">
        <v>0</v>
      </c>
      <c r="CB3811" t="s">
        <v>3</v>
      </c>
      <c r="CE3811">
        <v>0</v>
      </c>
      <c r="CF3811">
        <v>0</v>
      </c>
      <c r="CG3811">
        <v>0</v>
      </c>
      <c r="CM3811">
        <v>0</v>
      </c>
      <c r="CN3811" t="s">
        <v>3</v>
      </c>
      <c r="CO3811">
        <v>0</v>
      </c>
      <c r="CP3811">
        <f t="shared" si="2730"/>
        <v>3490.98</v>
      </c>
      <c r="CQ3811">
        <f t="shared" si="2731"/>
        <v>3490.98</v>
      </c>
      <c r="CR3811">
        <f t="shared" si="2732"/>
        <v>0</v>
      </c>
      <c r="CS3811">
        <f t="shared" si="2733"/>
        <v>0</v>
      </c>
      <c r="CT3811">
        <f t="shared" si="2734"/>
        <v>0</v>
      </c>
      <c r="CU3811">
        <f t="shared" si="2735"/>
        <v>0</v>
      </c>
      <c r="CV3811">
        <f t="shared" si="2736"/>
        <v>0</v>
      </c>
      <c r="CW3811">
        <f t="shared" si="2737"/>
        <v>0</v>
      </c>
      <c r="CX3811">
        <f t="shared" si="2738"/>
        <v>0</v>
      </c>
      <c r="CY3811">
        <f t="shared" si="2739"/>
        <v>0</v>
      </c>
      <c r="CZ3811">
        <f t="shared" si="2740"/>
        <v>0</v>
      </c>
      <c r="DC3811" t="s">
        <v>3</v>
      </c>
      <c r="DD3811" t="s">
        <v>3</v>
      </c>
      <c r="DE3811" t="s">
        <v>3</v>
      </c>
      <c r="DF3811" t="s">
        <v>3</v>
      </c>
      <c r="DG3811" t="s">
        <v>3</v>
      </c>
      <c r="DH3811" t="s">
        <v>3</v>
      </c>
      <c r="DI3811" t="s">
        <v>3</v>
      </c>
      <c r="DJ3811" t="s">
        <v>3</v>
      </c>
      <c r="DK3811" t="s">
        <v>3</v>
      </c>
      <c r="DL3811" t="s">
        <v>3</v>
      </c>
      <c r="DM3811" t="s">
        <v>3</v>
      </c>
      <c r="DN3811">
        <v>0</v>
      </c>
      <c r="DO3811">
        <v>0</v>
      </c>
      <c r="DP3811">
        <v>1</v>
      </c>
      <c r="DQ3811">
        <v>1</v>
      </c>
      <c r="DU3811">
        <v>1010</v>
      </c>
      <c r="DV3811" t="s">
        <v>52</v>
      </c>
      <c r="DW3811" t="s">
        <v>52</v>
      </c>
      <c r="DX3811">
        <v>1</v>
      </c>
      <c r="DZ3811" t="s">
        <v>3</v>
      </c>
      <c r="EA3811" t="s">
        <v>3</v>
      </c>
      <c r="EB3811" t="s">
        <v>3</v>
      </c>
      <c r="EC3811" t="s">
        <v>3</v>
      </c>
      <c r="EE3811">
        <v>35324526</v>
      </c>
      <c r="EF3811">
        <v>0</v>
      </c>
      <c r="EG3811" t="s">
        <v>829</v>
      </c>
      <c r="EH3811">
        <v>0</v>
      </c>
      <c r="EI3811" t="s">
        <v>3</v>
      </c>
      <c r="EJ3811">
        <v>1</v>
      </c>
      <c r="EK3811">
        <v>6001</v>
      </c>
      <c r="EL3811" t="s">
        <v>830</v>
      </c>
      <c r="EM3811" t="s">
        <v>829</v>
      </c>
      <c r="EO3811" t="s">
        <v>3</v>
      </c>
      <c r="EQ3811">
        <v>0</v>
      </c>
      <c r="ER3811">
        <v>3490.98</v>
      </c>
      <c r="ES3811">
        <v>3490.98</v>
      </c>
      <c r="ET3811">
        <v>0</v>
      </c>
      <c r="EU3811">
        <v>0</v>
      </c>
      <c r="EV3811">
        <v>0</v>
      </c>
      <c r="EW3811">
        <v>0</v>
      </c>
      <c r="EX3811">
        <v>0</v>
      </c>
      <c r="EY3811">
        <v>0</v>
      </c>
      <c r="EZ3811">
        <v>5</v>
      </c>
      <c r="FC3811">
        <v>1</v>
      </c>
      <c r="FD3811">
        <v>18</v>
      </c>
      <c r="FF3811">
        <v>4259</v>
      </c>
      <c r="FQ3811">
        <v>0</v>
      </c>
      <c r="FR3811">
        <v>0</v>
      </c>
      <c r="FS3811">
        <v>0</v>
      </c>
      <c r="FX3811">
        <v>0</v>
      </c>
      <c r="FY3811">
        <v>0</v>
      </c>
      <c r="GA3811" t="s">
        <v>849</v>
      </c>
      <c r="GD3811">
        <v>0</v>
      </c>
      <c r="GF3811">
        <v>-215593167</v>
      </c>
      <c r="GG3811">
        <v>2</v>
      </c>
      <c r="GH3811">
        <v>3</v>
      </c>
      <c r="GI3811">
        <v>-2</v>
      </c>
      <c r="GJ3811">
        <v>0</v>
      </c>
      <c r="GK3811">
        <f>ROUND(R3811*(R12)/100,2)</f>
        <v>0</v>
      </c>
      <c r="GL3811">
        <f t="shared" si="2741"/>
        <v>0</v>
      </c>
      <c r="GM3811">
        <f t="shared" si="2742"/>
        <v>3490.98</v>
      </c>
      <c r="GN3811">
        <f t="shared" si="2743"/>
        <v>3490.98</v>
      </c>
      <c r="GO3811">
        <f t="shared" si="2744"/>
        <v>0</v>
      </c>
      <c r="GP3811">
        <f t="shared" si="2745"/>
        <v>0</v>
      </c>
      <c r="GR3811">
        <v>1</v>
      </c>
      <c r="GS3811">
        <v>1</v>
      </c>
      <c r="GT3811">
        <v>0</v>
      </c>
      <c r="GU3811" t="s">
        <v>3</v>
      </c>
      <c r="GV3811">
        <f t="shared" si="2746"/>
        <v>0</v>
      </c>
      <c r="GW3811">
        <v>1</v>
      </c>
      <c r="GX3811">
        <f t="shared" si="2747"/>
        <v>0</v>
      </c>
      <c r="HA3811">
        <v>0</v>
      </c>
      <c r="HB3811">
        <v>0</v>
      </c>
      <c r="HC3811">
        <f t="shared" si="2748"/>
        <v>0</v>
      </c>
      <c r="HE3811" t="s">
        <v>832</v>
      </c>
      <c r="HF3811" t="s">
        <v>832</v>
      </c>
      <c r="HM3811" t="s">
        <v>3</v>
      </c>
      <c r="HN3811" t="s">
        <v>3</v>
      </c>
      <c r="HO3811" t="s">
        <v>3</v>
      </c>
      <c r="HP3811" t="s">
        <v>3</v>
      </c>
      <c r="HQ3811" t="s">
        <v>3</v>
      </c>
      <c r="HS3811">
        <v>0</v>
      </c>
      <c r="IK3811">
        <v>0</v>
      </c>
    </row>
    <row r="3812" spans="1:245" x14ac:dyDescent="0.2">
      <c r="A3812">
        <v>17</v>
      </c>
      <c r="B3812">
        <v>1</v>
      </c>
      <c r="E3812" t="s">
        <v>850</v>
      </c>
      <c r="F3812" t="s">
        <v>827</v>
      </c>
      <c r="G3812" t="s">
        <v>851</v>
      </c>
      <c r="H3812" t="s">
        <v>52</v>
      </c>
      <c r="I3812">
        <v>2</v>
      </c>
      <c r="J3812">
        <v>0</v>
      </c>
      <c r="K3812">
        <v>2</v>
      </c>
      <c r="O3812">
        <f t="shared" si="2710"/>
        <v>6729.5</v>
      </c>
      <c r="P3812">
        <f t="shared" si="2711"/>
        <v>6729.5</v>
      </c>
      <c r="Q3812">
        <f t="shared" si="2712"/>
        <v>0</v>
      </c>
      <c r="R3812">
        <f t="shared" si="2713"/>
        <v>0</v>
      </c>
      <c r="S3812">
        <f t="shared" si="2714"/>
        <v>0</v>
      </c>
      <c r="T3812">
        <f t="shared" si="2715"/>
        <v>0</v>
      </c>
      <c r="U3812">
        <f t="shared" si="2716"/>
        <v>0</v>
      </c>
      <c r="V3812">
        <f t="shared" si="2717"/>
        <v>0</v>
      </c>
      <c r="W3812">
        <f t="shared" si="2718"/>
        <v>0</v>
      </c>
      <c r="X3812">
        <f t="shared" si="2719"/>
        <v>0</v>
      </c>
      <c r="Y3812">
        <f t="shared" si="2720"/>
        <v>0</v>
      </c>
      <c r="AA3812">
        <v>35364244</v>
      </c>
      <c r="AB3812">
        <f t="shared" si="2721"/>
        <v>3364.75</v>
      </c>
      <c r="AC3812">
        <f t="shared" si="2722"/>
        <v>3364.75</v>
      </c>
      <c r="AD3812">
        <f t="shared" si="2723"/>
        <v>0</v>
      </c>
      <c r="AE3812">
        <f t="shared" si="2724"/>
        <v>0</v>
      </c>
      <c r="AF3812">
        <f t="shared" si="2725"/>
        <v>0</v>
      </c>
      <c r="AG3812">
        <f t="shared" si="2726"/>
        <v>0</v>
      </c>
      <c r="AH3812">
        <f t="shared" si="2727"/>
        <v>0</v>
      </c>
      <c r="AI3812">
        <f t="shared" si="2728"/>
        <v>0</v>
      </c>
      <c r="AJ3812">
        <f t="shared" si="2729"/>
        <v>0</v>
      </c>
      <c r="AK3812">
        <v>3364.75</v>
      </c>
      <c r="AL3812">
        <v>3364.75</v>
      </c>
      <c r="AM3812">
        <v>0</v>
      </c>
      <c r="AN3812">
        <v>0</v>
      </c>
      <c r="AO3812">
        <v>0</v>
      </c>
      <c r="AP3812">
        <v>0</v>
      </c>
      <c r="AQ3812">
        <v>0</v>
      </c>
      <c r="AR3812">
        <v>0</v>
      </c>
      <c r="AS3812">
        <v>0</v>
      </c>
      <c r="AT3812">
        <v>0</v>
      </c>
      <c r="AU3812">
        <v>0</v>
      </c>
      <c r="AV3812">
        <v>1</v>
      </c>
      <c r="AW3812">
        <v>1</v>
      </c>
      <c r="AZ3812">
        <v>1</v>
      </c>
      <c r="BA3812">
        <v>1</v>
      </c>
      <c r="BB3812">
        <v>1</v>
      </c>
      <c r="BC3812">
        <v>1</v>
      </c>
      <c r="BD3812" t="s">
        <v>3</v>
      </c>
      <c r="BE3812" t="s">
        <v>3</v>
      </c>
      <c r="BF3812" t="s">
        <v>3</v>
      </c>
      <c r="BG3812" t="s">
        <v>3</v>
      </c>
      <c r="BH3812">
        <v>3</v>
      </c>
      <c r="BI3812">
        <v>1</v>
      </c>
      <c r="BJ3812" t="s">
        <v>3</v>
      </c>
      <c r="BM3812">
        <v>6001</v>
      </c>
      <c r="BN3812">
        <v>0</v>
      </c>
      <c r="BO3812" t="s">
        <v>3</v>
      </c>
      <c r="BP3812">
        <v>0</v>
      </c>
      <c r="BQ3812">
        <v>0</v>
      </c>
      <c r="BR3812">
        <v>0</v>
      </c>
      <c r="BS3812">
        <v>1</v>
      </c>
      <c r="BT3812">
        <v>1</v>
      </c>
      <c r="BU3812">
        <v>1</v>
      </c>
      <c r="BV3812">
        <v>1</v>
      </c>
      <c r="BW3812">
        <v>1</v>
      </c>
      <c r="BX3812">
        <v>1</v>
      </c>
      <c r="BY3812" t="s">
        <v>3</v>
      </c>
      <c r="BZ3812">
        <v>0</v>
      </c>
      <c r="CA3812">
        <v>0</v>
      </c>
      <c r="CB3812" t="s">
        <v>3</v>
      </c>
      <c r="CE3812">
        <v>0</v>
      </c>
      <c r="CF3812">
        <v>0</v>
      </c>
      <c r="CG3812">
        <v>0</v>
      </c>
      <c r="CM3812">
        <v>0</v>
      </c>
      <c r="CN3812" t="s">
        <v>3</v>
      </c>
      <c r="CO3812">
        <v>0</v>
      </c>
      <c r="CP3812">
        <f t="shared" si="2730"/>
        <v>6729.5</v>
      </c>
      <c r="CQ3812">
        <f t="shared" si="2731"/>
        <v>3364.75</v>
      </c>
      <c r="CR3812">
        <f t="shared" si="2732"/>
        <v>0</v>
      </c>
      <c r="CS3812">
        <f t="shared" si="2733"/>
        <v>0</v>
      </c>
      <c r="CT3812">
        <f t="shared" si="2734"/>
        <v>0</v>
      </c>
      <c r="CU3812">
        <f t="shared" si="2735"/>
        <v>0</v>
      </c>
      <c r="CV3812">
        <f t="shared" si="2736"/>
        <v>0</v>
      </c>
      <c r="CW3812">
        <f t="shared" si="2737"/>
        <v>0</v>
      </c>
      <c r="CX3812">
        <f t="shared" si="2738"/>
        <v>0</v>
      </c>
      <c r="CY3812">
        <f t="shared" si="2739"/>
        <v>0</v>
      </c>
      <c r="CZ3812">
        <f t="shared" si="2740"/>
        <v>0</v>
      </c>
      <c r="DC3812" t="s">
        <v>3</v>
      </c>
      <c r="DD3812" t="s">
        <v>3</v>
      </c>
      <c r="DE3812" t="s">
        <v>3</v>
      </c>
      <c r="DF3812" t="s">
        <v>3</v>
      </c>
      <c r="DG3812" t="s">
        <v>3</v>
      </c>
      <c r="DH3812" t="s">
        <v>3</v>
      </c>
      <c r="DI3812" t="s">
        <v>3</v>
      </c>
      <c r="DJ3812" t="s">
        <v>3</v>
      </c>
      <c r="DK3812" t="s">
        <v>3</v>
      </c>
      <c r="DL3812" t="s">
        <v>3</v>
      </c>
      <c r="DM3812" t="s">
        <v>3</v>
      </c>
      <c r="DN3812">
        <v>0</v>
      </c>
      <c r="DO3812">
        <v>0</v>
      </c>
      <c r="DP3812">
        <v>1</v>
      </c>
      <c r="DQ3812">
        <v>1</v>
      </c>
      <c r="DU3812">
        <v>1010</v>
      </c>
      <c r="DV3812" t="s">
        <v>52</v>
      </c>
      <c r="DW3812" t="s">
        <v>52</v>
      </c>
      <c r="DX3812">
        <v>1</v>
      </c>
      <c r="DZ3812" t="s">
        <v>3</v>
      </c>
      <c r="EA3812" t="s">
        <v>3</v>
      </c>
      <c r="EB3812" t="s">
        <v>3</v>
      </c>
      <c r="EC3812" t="s">
        <v>3</v>
      </c>
      <c r="EE3812">
        <v>35324526</v>
      </c>
      <c r="EF3812">
        <v>0</v>
      </c>
      <c r="EG3812" t="s">
        <v>829</v>
      </c>
      <c r="EH3812">
        <v>0</v>
      </c>
      <c r="EI3812" t="s">
        <v>3</v>
      </c>
      <c r="EJ3812">
        <v>1</v>
      </c>
      <c r="EK3812">
        <v>6001</v>
      </c>
      <c r="EL3812" t="s">
        <v>830</v>
      </c>
      <c r="EM3812" t="s">
        <v>829</v>
      </c>
      <c r="EO3812" t="s">
        <v>3</v>
      </c>
      <c r="EQ3812">
        <v>0</v>
      </c>
      <c r="ER3812">
        <v>3364.75</v>
      </c>
      <c r="ES3812">
        <v>3364.75</v>
      </c>
      <c r="ET3812">
        <v>0</v>
      </c>
      <c r="EU3812">
        <v>0</v>
      </c>
      <c r="EV3812">
        <v>0</v>
      </c>
      <c r="EW3812">
        <v>0</v>
      </c>
      <c r="EX3812">
        <v>0</v>
      </c>
      <c r="EY3812">
        <v>0</v>
      </c>
      <c r="EZ3812">
        <v>5</v>
      </c>
      <c r="FC3812">
        <v>1</v>
      </c>
      <c r="FD3812">
        <v>18</v>
      </c>
      <c r="FF3812">
        <v>4105</v>
      </c>
      <c r="FQ3812">
        <v>0</v>
      </c>
      <c r="FR3812">
        <v>0</v>
      </c>
      <c r="FS3812">
        <v>0</v>
      </c>
      <c r="FX3812">
        <v>0</v>
      </c>
      <c r="FY3812">
        <v>0</v>
      </c>
      <c r="GA3812" t="s">
        <v>852</v>
      </c>
      <c r="GD3812">
        <v>0</v>
      </c>
      <c r="GF3812">
        <v>609680270</v>
      </c>
      <c r="GG3812">
        <v>2</v>
      </c>
      <c r="GH3812">
        <v>3</v>
      </c>
      <c r="GI3812">
        <v>-2</v>
      </c>
      <c r="GJ3812">
        <v>0</v>
      </c>
      <c r="GK3812">
        <f>ROUND(R3812*(R12)/100,2)</f>
        <v>0</v>
      </c>
      <c r="GL3812">
        <f t="shared" si="2741"/>
        <v>0</v>
      </c>
      <c r="GM3812">
        <f t="shared" si="2742"/>
        <v>6729.5</v>
      </c>
      <c r="GN3812">
        <f t="shared" si="2743"/>
        <v>6729.5</v>
      </c>
      <c r="GO3812">
        <f t="shared" si="2744"/>
        <v>0</v>
      </c>
      <c r="GP3812">
        <f t="shared" si="2745"/>
        <v>0</v>
      </c>
      <c r="GR3812">
        <v>1</v>
      </c>
      <c r="GS3812">
        <v>1</v>
      </c>
      <c r="GT3812">
        <v>0</v>
      </c>
      <c r="GU3812" t="s">
        <v>3</v>
      </c>
      <c r="GV3812">
        <f t="shared" si="2746"/>
        <v>0</v>
      </c>
      <c r="GW3812">
        <v>1</v>
      </c>
      <c r="GX3812">
        <f t="shared" si="2747"/>
        <v>0</v>
      </c>
      <c r="HA3812">
        <v>0</v>
      </c>
      <c r="HB3812">
        <v>0</v>
      </c>
      <c r="HC3812">
        <f t="shared" si="2748"/>
        <v>0</v>
      </c>
      <c r="HE3812" t="s">
        <v>832</v>
      </c>
      <c r="HF3812" t="s">
        <v>832</v>
      </c>
      <c r="HM3812" t="s">
        <v>3</v>
      </c>
      <c r="HN3812" t="s">
        <v>3</v>
      </c>
      <c r="HO3812" t="s">
        <v>3</v>
      </c>
      <c r="HP3812" t="s">
        <v>3</v>
      </c>
      <c r="HQ3812" t="s">
        <v>3</v>
      </c>
      <c r="HS3812">
        <v>0</v>
      </c>
      <c r="IK3812">
        <v>0</v>
      </c>
    </row>
    <row r="3813" spans="1:245" x14ac:dyDescent="0.2">
      <c r="A3813">
        <v>17</v>
      </c>
      <c r="B3813">
        <v>1</v>
      </c>
      <c r="E3813" t="s">
        <v>853</v>
      </c>
      <c r="F3813" t="s">
        <v>827</v>
      </c>
      <c r="G3813" t="s">
        <v>854</v>
      </c>
      <c r="H3813" t="s">
        <v>52</v>
      </c>
      <c r="I3813">
        <v>3</v>
      </c>
      <c r="J3813">
        <v>0</v>
      </c>
      <c r="K3813">
        <v>3</v>
      </c>
      <c r="O3813">
        <f t="shared" si="2710"/>
        <v>11952.51</v>
      </c>
      <c r="P3813">
        <f t="shared" si="2711"/>
        <v>11952.51</v>
      </c>
      <c r="Q3813">
        <f t="shared" si="2712"/>
        <v>0</v>
      </c>
      <c r="R3813">
        <f t="shared" si="2713"/>
        <v>0</v>
      </c>
      <c r="S3813">
        <f t="shared" si="2714"/>
        <v>0</v>
      </c>
      <c r="T3813">
        <f t="shared" si="2715"/>
        <v>0</v>
      </c>
      <c r="U3813">
        <f t="shared" si="2716"/>
        <v>0</v>
      </c>
      <c r="V3813">
        <f t="shared" si="2717"/>
        <v>0</v>
      </c>
      <c r="W3813">
        <f t="shared" si="2718"/>
        <v>0</v>
      </c>
      <c r="X3813">
        <f t="shared" si="2719"/>
        <v>0</v>
      </c>
      <c r="Y3813">
        <f t="shared" si="2720"/>
        <v>0</v>
      </c>
      <c r="AA3813">
        <v>35364244</v>
      </c>
      <c r="AB3813">
        <f t="shared" si="2721"/>
        <v>3984.17</v>
      </c>
      <c r="AC3813">
        <f t="shared" si="2722"/>
        <v>3984.17</v>
      </c>
      <c r="AD3813">
        <f t="shared" si="2723"/>
        <v>0</v>
      </c>
      <c r="AE3813">
        <f t="shared" si="2724"/>
        <v>0</v>
      </c>
      <c r="AF3813">
        <f t="shared" si="2725"/>
        <v>0</v>
      </c>
      <c r="AG3813">
        <f t="shared" si="2726"/>
        <v>0</v>
      </c>
      <c r="AH3813">
        <f t="shared" si="2727"/>
        <v>0</v>
      </c>
      <c r="AI3813">
        <f t="shared" si="2728"/>
        <v>0</v>
      </c>
      <c r="AJ3813">
        <f t="shared" si="2729"/>
        <v>0</v>
      </c>
      <c r="AK3813">
        <v>3984.17</v>
      </c>
      <c r="AL3813">
        <v>3984.17</v>
      </c>
      <c r="AM3813">
        <v>0</v>
      </c>
      <c r="AN3813">
        <v>0</v>
      </c>
      <c r="AO3813">
        <v>0</v>
      </c>
      <c r="AP3813">
        <v>0</v>
      </c>
      <c r="AQ3813">
        <v>0</v>
      </c>
      <c r="AR3813">
        <v>0</v>
      </c>
      <c r="AS3813">
        <v>0</v>
      </c>
      <c r="AT3813">
        <v>0</v>
      </c>
      <c r="AU3813">
        <v>0</v>
      </c>
      <c r="AV3813">
        <v>1</v>
      </c>
      <c r="AW3813">
        <v>1</v>
      </c>
      <c r="AZ3813">
        <v>1</v>
      </c>
      <c r="BA3813">
        <v>1</v>
      </c>
      <c r="BB3813">
        <v>1</v>
      </c>
      <c r="BC3813">
        <v>1</v>
      </c>
      <c r="BD3813" t="s">
        <v>3</v>
      </c>
      <c r="BE3813" t="s">
        <v>3</v>
      </c>
      <c r="BF3813" t="s">
        <v>3</v>
      </c>
      <c r="BG3813" t="s">
        <v>3</v>
      </c>
      <c r="BH3813">
        <v>3</v>
      </c>
      <c r="BI3813">
        <v>1</v>
      </c>
      <c r="BJ3813" t="s">
        <v>3</v>
      </c>
      <c r="BM3813">
        <v>6001</v>
      </c>
      <c r="BN3813">
        <v>0</v>
      </c>
      <c r="BO3813" t="s">
        <v>3</v>
      </c>
      <c r="BP3813">
        <v>0</v>
      </c>
      <c r="BQ3813">
        <v>0</v>
      </c>
      <c r="BR3813">
        <v>0</v>
      </c>
      <c r="BS3813">
        <v>1</v>
      </c>
      <c r="BT3813">
        <v>1</v>
      </c>
      <c r="BU3813">
        <v>1</v>
      </c>
      <c r="BV3813">
        <v>1</v>
      </c>
      <c r="BW3813">
        <v>1</v>
      </c>
      <c r="BX3813">
        <v>1</v>
      </c>
      <c r="BY3813" t="s">
        <v>3</v>
      </c>
      <c r="BZ3813">
        <v>0</v>
      </c>
      <c r="CA3813">
        <v>0</v>
      </c>
      <c r="CB3813" t="s">
        <v>3</v>
      </c>
      <c r="CE3813">
        <v>0</v>
      </c>
      <c r="CF3813">
        <v>0</v>
      </c>
      <c r="CG3813">
        <v>0</v>
      </c>
      <c r="CM3813">
        <v>0</v>
      </c>
      <c r="CN3813" t="s">
        <v>3</v>
      </c>
      <c r="CO3813">
        <v>0</v>
      </c>
      <c r="CP3813">
        <f t="shared" si="2730"/>
        <v>11952.51</v>
      </c>
      <c r="CQ3813">
        <f t="shared" si="2731"/>
        <v>3984.17</v>
      </c>
      <c r="CR3813">
        <f t="shared" si="2732"/>
        <v>0</v>
      </c>
      <c r="CS3813">
        <f t="shared" si="2733"/>
        <v>0</v>
      </c>
      <c r="CT3813">
        <f t="shared" si="2734"/>
        <v>0</v>
      </c>
      <c r="CU3813">
        <f t="shared" si="2735"/>
        <v>0</v>
      </c>
      <c r="CV3813">
        <f t="shared" si="2736"/>
        <v>0</v>
      </c>
      <c r="CW3813">
        <f t="shared" si="2737"/>
        <v>0</v>
      </c>
      <c r="CX3813">
        <f t="shared" si="2738"/>
        <v>0</v>
      </c>
      <c r="CY3813">
        <f t="shared" si="2739"/>
        <v>0</v>
      </c>
      <c r="CZ3813">
        <f t="shared" si="2740"/>
        <v>0</v>
      </c>
      <c r="DC3813" t="s">
        <v>3</v>
      </c>
      <c r="DD3813" t="s">
        <v>3</v>
      </c>
      <c r="DE3813" t="s">
        <v>3</v>
      </c>
      <c r="DF3813" t="s">
        <v>3</v>
      </c>
      <c r="DG3813" t="s">
        <v>3</v>
      </c>
      <c r="DH3813" t="s">
        <v>3</v>
      </c>
      <c r="DI3813" t="s">
        <v>3</v>
      </c>
      <c r="DJ3813" t="s">
        <v>3</v>
      </c>
      <c r="DK3813" t="s">
        <v>3</v>
      </c>
      <c r="DL3813" t="s">
        <v>3</v>
      </c>
      <c r="DM3813" t="s">
        <v>3</v>
      </c>
      <c r="DN3813">
        <v>0</v>
      </c>
      <c r="DO3813">
        <v>0</v>
      </c>
      <c r="DP3813">
        <v>1</v>
      </c>
      <c r="DQ3813">
        <v>1</v>
      </c>
      <c r="DU3813">
        <v>1010</v>
      </c>
      <c r="DV3813" t="s">
        <v>52</v>
      </c>
      <c r="DW3813" t="s">
        <v>52</v>
      </c>
      <c r="DX3813">
        <v>1</v>
      </c>
      <c r="DZ3813" t="s">
        <v>3</v>
      </c>
      <c r="EA3813" t="s">
        <v>3</v>
      </c>
      <c r="EB3813" t="s">
        <v>3</v>
      </c>
      <c r="EC3813" t="s">
        <v>3</v>
      </c>
      <c r="EE3813">
        <v>35324526</v>
      </c>
      <c r="EF3813">
        <v>0</v>
      </c>
      <c r="EG3813" t="s">
        <v>829</v>
      </c>
      <c r="EH3813">
        <v>0</v>
      </c>
      <c r="EI3813" t="s">
        <v>3</v>
      </c>
      <c r="EJ3813">
        <v>1</v>
      </c>
      <c r="EK3813">
        <v>6001</v>
      </c>
      <c r="EL3813" t="s">
        <v>830</v>
      </c>
      <c r="EM3813" t="s">
        <v>829</v>
      </c>
      <c r="EO3813" t="s">
        <v>3</v>
      </c>
      <c r="EQ3813">
        <v>0</v>
      </c>
      <c r="ER3813">
        <v>3984.17</v>
      </c>
      <c r="ES3813">
        <v>3984.17</v>
      </c>
      <c r="ET3813">
        <v>0</v>
      </c>
      <c r="EU3813">
        <v>0</v>
      </c>
      <c r="EV3813">
        <v>0</v>
      </c>
      <c r="EW3813">
        <v>0</v>
      </c>
      <c r="EX3813">
        <v>0</v>
      </c>
      <c r="EY3813">
        <v>0</v>
      </c>
      <c r="EZ3813">
        <v>5</v>
      </c>
      <c r="FC3813">
        <v>1</v>
      </c>
      <c r="FD3813">
        <v>18</v>
      </c>
      <c r="FF3813">
        <v>4781</v>
      </c>
      <c r="FQ3813">
        <v>0</v>
      </c>
      <c r="FR3813">
        <v>0</v>
      </c>
      <c r="FS3813">
        <v>0</v>
      </c>
      <c r="FX3813">
        <v>0</v>
      </c>
      <c r="FY3813">
        <v>0</v>
      </c>
      <c r="GA3813" t="s">
        <v>855</v>
      </c>
      <c r="GD3813">
        <v>0</v>
      </c>
      <c r="GF3813">
        <v>2008295352</v>
      </c>
      <c r="GG3813">
        <v>2</v>
      </c>
      <c r="GH3813">
        <v>3</v>
      </c>
      <c r="GI3813">
        <v>-2</v>
      </c>
      <c r="GJ3813">
        <v>0</v>
      </c>
      <c r="GK3813">
        <f>ROUND(R3813*(R12)/100,2)</f>
        <v>0</v>
      </c>
      <c r="GL3813">
        <f t="shared" si="2741"/>
        <v>0</v>
      </c>
      <c r="GM3813">
        <f t="shared" si="2742"/>
        <v>11952.51</v>
      </c>
      <c r="GN3813">
        <f t="shared" si="2743"/>
        <v>11952.51</v>
      </c>
      <c r="GO3813">
        <f t="shared" si="2744"/>
        <v>0</v>
      </c>
      <c r="GP3813">
        <f t="shared" si="2745"/>
        <v>0</v>
      </c>
      <c r="GR3813">
        <v>1</v>
      </c>
      <c r="GS3813">
        <v>1</v>
      </c>
      <c r="GT3813">
        <v>0</v>
      </c>
      <c r="GU3813" t="s">
        <v>3</v>
      </c>
      <c r="GV3813">
        <f t="shared" si="2746"/>
        <v>0</v>
      </c>
      <c r="GW3813">
        <v>1</v>
      </c>
      <c r="GX3813">
        <f t="shared" si="2747"/>
        <v>0</v>
      </c>
      <c r="HA3813">
        <v>0</v>
      </c>
      <c r="HB3813">
        <v>0</v>
      </c>
      <c r="HC3813">
        <f t="shared" si="2748"/>
        <v>0</v>
      </c>
      <c r="HE3813" t="s">
        <v>832</v>
      </c>
      <c r="HF3813" t="s">
        <v>832</v>
      </c>
      <c r="HM3813" t="s">
        <v>3</v>
      </c>
      <c r="HN3813" t="s">
        <v>3</v>
      </c>
      <c r="HO3813" t="s">
        <v>3</v>
      </c>
      <c r="HP3813" t="s">
        <v>3</v>
      </c>
      <c r="HQ3813" t="s">
        <v>3</v>
      </c>
      <c r="HS3813">
        <v>0</v>
      </c>
      <c r="IK3813">
        <v>0</v>
      </c>
    </row>
    <row r="3814" spans="1:245" x14ac:dyDescent="0.2">
      <c r="A3814">
        <v>17</v>
      </c>
      <c r="B3814">
        <v>1</v>
      </c>
      <c r="E3814" t="s">
        <v>856</v>
      </c>
      <c r="F3814" t="s">
        <v>827</v>
      </c>
      <c r="G3814" t="s">
        <v>857</v>
      </c>
      <c r="H3814" t="s">
        <v>52</v>
      </c>
      <c r="I3814">
        <v>3</v>
      </c>
      <c r="J3814">
        <v>0</v>
      </c>
      <c r="K3814">
        <v>3</v>
      </c>
      <c r="O3814">
        <f t="shared" si="2710"/>
        <v>8842.6200000000008</v>
      </c>
      <c r="P3814">
        <f t="shared" si="2711"/>
        <v>8842.6200000000008</v>
      </c>
      <c r="Q3814">
        <f t="shared" si="2712"/>
        <v>0</v>
      </c>
      <c r="R3814">
        <f t="shared" si="2713"/>
        <v>0</v>
      </c>
      <c r="S3814">
        <f t="shared" si="2714"/>
        <v>0</v>
      </c>
      <c r="T3814">
        <f t="shared" si="2715"/>
        <v>0</v>
      </c>
      <c r="U3814">
        <f t="shared" si="2716"/>
        <v>0</v>
      </c>
      <c r="V3814">
        <f t="shared" si="2717"/>
        <v>0</v>
      </c>
      <c r="W3814">
        <f t="shared" si="2718"/>
        <v>0</v>
      </c>
      <c r="X3814">
        <f t="shared" si="2719"/>
        <v>0</v>
      </c>
      <c r="Y3814">
        <f t="shared" si="2720"/>
        <v>0</v>
      </c>
      <c r="AA3814">
        <v>35364244</v>
      </c>
      <c r="AB3814">
        <f t="shared" si="2721"/>
        <v>2947.54</v>
      </c>
      <c r="AC3814">
        <f t="shared" si="2722"/>
        <v>2947.54</v>
      </c>
      <c r="AD3814">
        <f t="shared" si="2723"/>
        <v>0</v>
      </c>
      <c r="AE3814">
        <f t="shared" si="2724"/>
        <v>0</v>
      </c>
      <c r="AF3814">
        <f t="shared" si="2725"/>
        <v>0</v>
      </c>
      <c r="AG3814">
        <f t="shared" si="2726"/>
        <v>0</v>
      </c>
      <c r="AH3814">
        <f t="shared" si="2727"/>
        <v>0</v>
      </c>
      <c r="AI3814">
        <f t="shared" si="2728"/>
        <v>0</v>
      </c>
      <c r="AJ3814">
        <f t="shared" si="2729"/>
        <v>0</v>
      </c>
      <c r="AK3814">
        <v>2947.54</v>
      </c>
      <c r="AL3814">
        <v>2947.54</v>
      </c>
      <c r="AM3814">
        <v>0</v>
      </c>
      <c r="AN3814">
        <v>0</v>
      </c>
      <c r="AO3814">
        <v>0</v>
      </c>
      <c r="AP3814">
        <v>0</v>
      </c>
      <c r="AQ3814">
        <v>0</v>
      </c>
      <c r="AR3814">
        <v>0</v>
      </c>
      <c r="AS3814">
        <v>0</v>
      </c>
      <c r="AT3814">
        <v>0</v>
      </c>
      <c r="AU3814">
        <v>0</v>
      </c>
      <c r="AV3814">
        <v>1</v>
      </c>
      <c r="AW3814">
        <v>1</v>
      </c>
      <c r="AZ3814">
        <v>1</v>
      </c>
      <c r="BA3814">
        <v>1</v>
      </c>
      <c r="BB3814">
        <v>1</v>
      </c>
      <c r="BC3814">
        <v>1</v>
      </c>
      <c r="BD3814" t="s">
        <v>3</v>
      </c>
      <c r="BE3814" t="s">
        <v>3</v>
      </c>
      <c r="BF3814" t="s">
        <v>3</v>
      </c>
      <c r="BG3814" t="s">
        <v>3</v>
      </c>
      <c r="BH3814">
        <v>3</v>
      </c>
      <c r="BI3814">
        <v>1</v>
      </c>
      <c r="BJ3814" t="s">
        <v>3</v>
      </c>
      <c r="BM3814">
        <v>6001</v>
      </c>
      <c r="BN3814">
        <v>0</v>
      </c>
      <c r="BO3814" t="s">
        <v>3</v>
      </c>
      <c r="BP3814">
        <v>0</v>
      </c>
      <c r="BQ3814">
        <v>0</v>
      </c>
      <c r="BR3814">
        <v>0</v>
      </c>
      <c r="BS3814">
        <v>1</v>
      </c>
      <c r="BT3814">
        <v>1</v>
      </c>
      <c r="BU3814">
        <v>1</v>
      </c>
      <c r="BV3814">
        <v>1</v>
      </c>
      <c r="BW3814">
        <v>1</v>
      </c>
      <c r="BX3814">
        <v>1</v>
      </c>
      <c r="BY3814" t="s">
        <v>3</v>
      </c>
      <c r="BZ3814">
        <v>0</v>
      </c>
      <c r="CA3814">
        <v>0</v>
      </c>
      <c r="CB3814" t="s">
        <v>3</v>
      </c>
      <c r="CE3814">
        <v>0</v>
      </c>
      <c r="CF3814">
        <v>0</v>
      </c>
      <c r="CG3814">
        <v>0</v>
      </c>
      <c r="CM3814">
        <v>0</v>
      </c>
      <c r="CN3814" t="s">
        <v>3</v>
      </c>
      <c r="CO3814">
        <v>0</v>
      </c>
      <c r="CP3814">
        <f t="shared" si="2730"/>
        <v>8842.6200000000008</v>
      </c>
      <c r="CQ3814">
        <f t="shared" si="2731"/>
        <v>2947.54</v>
      </c>
      <c r="CR3814">
        <f t="shared" si="2732"/>
        <v>0</v>
      </c>
      <c r="CS3814">
        <f t="shared" si="2733"/>
        <v>0</v>
      </c>
      <c r="CT3814">
        <f t="shared" si="2734"/>
        <v>0</v>
      </c>
      <c r="CU3814">
        <f t="shared" si="2735"/>
        <v>0</v>
      </c>
      <c r="CV3814">
        <f t="shared" si="2736"/>
        <v>0</v>
      </c>
      <c r="CW3814">
        <f t="shared" si="2737"/>
        <v>0</v>
      </c>
      <c r="CX3814">
        <f t="shared" si="2738"/>
        <v>0</v>
      </c>
      <c r="CY3814">
        <f t="shared" si="2739"/>
        <v>0</v>
      </c>
      <c r="CZ3814">
        <f t="shared" si="2740"/>
        <v>0</v>
      </c>
      <c r="DC3814" t="s">
        <v>3</v>
      </c>
      <c r="DD3814" t="s">
        <v>3</v>
      </c>
      <c r="DE3814" t="s">
        <v>3</v>
      </c>
      <c r="DF3814" t="s">
        <v>3</v>
      </c>
      <c r="DG3814" t="s">
        <v>3</v>
      </c>
      <c r="DH3814" t="s">
        <v>3</v>
      </c>
      <c r="DI3814" t="s">
        <v>3</v>
      </c>
      <c r="DJ3814" t="s">
        <v>3</v>
      </c>
      <c r="DK3814" t="s">
        <v>3</v>
      </c>
      <c r="DL3814" t="s">
        <v>3</v>
      </c>
      <c r="DM3814" t="s">
        <v>3</v>
      </c>
      <c r="DN3814">
        <v>0</v>
      </c>
      <c r="DO3814">
        <v>0</v>
      </c>
      <c r="DP3814">
        <v>1</v>
      </c>
      <c r="DQ3814">
        <v>1</v>
      </c>
      <c r="DU3814">
        <v>1010</v>
      </c>
      <c r="DV3814" t="s">
        <v>52</v>
      </c>
      <c r="DW3814" t="s">
        <v>52</v>
      </c>
      <c r="DX3814">
        <v>1</v>
      </c>
      <c r="DZ3814" t="s">
        <v>3</v>
      </c>
      <c r="EA3814" t="s">
        <v>3</v>
      </c>
      <c r="EB3814" t="s">
        <v>3</v>
      </c>
      <c r="EC3814" t="s">
        <v>3</v>
      </c>
      <c r="EE3814">
        <v>35324526</v>
      </c>
      <c r="EF3814">
        <v>0</v>
      </c>
      <c r="EG3814" t="s">
        <v>829</v>
      </c>
      <c r="EH3814">
        <v>0</v>
      </c>
      <c r="EI3814" t="s">
        <v>3</v>
      </c>
      <c r="EJ3814">
        <v>1</v>
      </c>
      <c r="EK3814">
        <v>6001</v>
      </c>
      <c r="EL3814" t="s">
        <v>830</v>
      </c>
      <c r="EM3814" t="s">
        <v>829</v>
      </c>
      <c r="EO3814" t="s">
        <v>3</v>
      </c>
      <c r="EQ3814">
        <v>0</v>
      </c>
      <c r="ER3814">
        <v>2947.54</v>
      </c>
      <c r="ES3814">
        <v>2947.54</v>
      </c>
      <c r="ET3814">
        <v>0</v>
      </c>
      <c r="EU3814">
        <v>0</v>
      </c>
      <c r="EV3814">
        <v>0</v>
      </c>
      <c r="EW3814">
        <v>0</v>
      </c>
      <c r="EX3814">
        <v>0</v>
      </c>
      <c r="EY3814">
        <v>0</v>
      </c>
      <c r="EZ3814">
        <v>5</v>
      </c>
      <c r="FC3814">
        <v>1</v>
      </c>
      <c r="FD3814">
        <v>18</v>
      </c>
      <c r="FF3814">
        <v>3596</v>
      </c>
      <c r="FQ3814">
        <v>0</v>
      </c>
      <c r="FR3814">
        <v>0</v>
      </c>
      <c r="FS3814">
        <v>0</v>
      </c>
      <c r="FX3814">
        <v>0</v>
      </c>
      <c r="FY3814">
        <v>0</v>
      </c>
      <c r="GA3814" t="s">
        <v>858</v>
      </c>
      <c r="GD3814">
        <v>0</v>
      </c>
      <c r="GF3814">
        <v>796056253</v>
      </c>
      <c r="GG3814">
        <v>2</v>
      </c>
      <c r="GH3814">
        <v>3</v>
      </c>
      <c r="GI3814">
        <v>-2</v>
      </c>
      <c r="GJ3814">
        <v>0</v>
      </c>
      <c r="GK3814">
        <f>ROUND(R3814*(R12)/100,2)</f>
        <v>0</v>
      </c>
      <c r="GL3814">
        <f t="shared" si="2741"/>
        <v>0</v>
      </c>
      <c r="GM3814">
        <f t="shared" si="2742"/>
        <v>8842.6200000000008</v>
      </c>
      <c r="GN3814">
        <f t="shared" si="2743"/>
        <v>8842.6200000000008</v>
      </c>
      <c r="GO3814">
        <f t="shared" si="2744"/>
        <v>0</v>
      </c>
      <c r="GP3814">
        <f t="shared" si="2745"/>
        <v>0</v>
      </c>
      <c r="GR3814">
        <v>1</v>
      </c>
      <c r="GS3814">
        <v>1</v>
      </c>
      <c r="GT3814">
        <v>0</v>
      </c>
      <c r="GU3814" t="s">
        <v>3</v>
      </c>
      <c r="GV3814">
        <f t="shared" si="2746"/>
        <v>0</v>
      </c>
      <c r="GW3814">
        <v>1</v>
      </c>
      <c r="GX3814">
        <f t="shared" si="2747"/>
        <v>0</v>
      </c>
      <c r="HA3814">
        <v>0</v>
      </c>
      <c r="HB3814">
        <v>0</v>
      </c>
      <c r="HC3814">
        <f t="shared" si="2748"/>
        <v>0</v>
      </c>
      <c r="HE3814" t="s">
        <v>832</v>
      </c>
      <c r="HF3814" t="s">
        <v>832</v>
      </c>
      <c r="HM3814" t="s">
        <v>3</v>
      </c>
      <c r="HN3814" t="s">
        <v>3</v>
      </c>
      <c r="HO3814" t="s">
        <v>3</v>
      </c>
      <c r="HP3814" t="s">
        <v>3</v>
      </c>
      <c r="HQ3814" t="s">
        <v>3</v>
      </c>
      <c r="HS3814">
        <v>0</v>
      </c>
      <c r="IK3814">
        <v>0</v>
      </c>
    </row>
    <row r="3815" spans="1:245" x14ac:dyDescent="0.2">
      <c r="A3815">
        <v>17</v>
      </c>
      <c r="B3815">
        <v>1</v>
      </c>
      <c r="E3815" t="s">
        <v>859</v>
      </c>
      <c r="F3815" t="s">
        <v>827</v>
      </c>
      <c r="G3815" t="s">
        <v>860</v>
      </c>
      <c r="H3815" t="s">
        <v>52</v>
      </c>
      <c r="I3815">
        <v>1</v>
      </c>
      <c r="J3815">
        <v>0</v>
      </c>
      <c r="K3815">
        <v>1</v>
      </c>
      <c r="O3815">
        <f t="shared" si="2710"/>
        <v>592.62</v>
      </c>
      <c r="P3815">
        <f t="shared" si="2711"/>
        <v>592.62</v>
      </c>
      <c r="Q3815">
        <f t="shared" si="2712"/>
        <v>0</v>
      </c>
      <c r="R3815">
        <f t="shared" si="2713"/>
        <v>0</v>
      </c>
      <c r="S3815">
        <f t="shared" si="2714"/>
        <v>0</v>
      </c>
      <c r="T3815">
        <f t="shared" si="2715"/>
        <v>0</v>
      </c>
      <c r="U3815">
        <f t="shared" si="2716"/>
        <v>0</v>
      </c>
      <c r="V3815">
        <f t="shared" si="2717"/>
        <v>0</v>
      </c>
      <c r="W3815">
        <f t="shared" si="2718"/>
        <v>0</v>
      </c>
      <c r="X3815">
        <f t="shared" si="2719"/>
        <v>0</v>
      </c>
      <c r="Y3815">
        <f t="shared" si="2720"/>
        <v>0</v>
      </c>
      <c r="AA3815">
        <v>35364244</v>
      </c>
      <c r="AB3815">
        <f t="shared" si="2721"/>
        <v>592.62</v>
      </c>
      <c r="AC3815">
        <f t="shared" si="2722"/>
        <v>592.62</v>
      </c>
      <c r="AD3815">
        <f t="shared" si="2723"/>
        <v>0</v>
      </c>
      <c r="AE3815">
        <f t="shared" si="2724"/>
        <v>0</v>
      </c>
      <c r="AF3815">
        <f t="shared" si="2725"/>
        <v>0</v>
      </c>
      <c r="AG3815">
        <f t="shared" si="2726"/>
        <v>0</v>
      </c>
      <c r="AH3815">
        <f t="shared" si="2727"/>
        <v>0</v>
      </c>
      <c r="AI3815">
        <f t="shared" si="2728"/>
        <v>0</v>
      </c>
      <c r="AJ3815">
        <f t="shared" si="2729"/>
        <v>0</v>
      </c>
      <c r="AK3815">
        <v>592.62</v>
      </c>
      <c r="AL3815">
        <v>592.62</v>
      </c>
      <c r="AM3815">
        <v>0</v>
      </c>
      <c r="AN3815">
        <v>0</v>
      </c>
      <c r="AO3815">
        <v>0</v>
      </c>
      <c r="AP3815">
        <v>0</v>
      </c>
      <c r="AQ3815">
        <v>0</v>
      </c>
      <c r="AR3815">
        <v>0</v>
      </c>
      <c r="AS3815">
        <v>0</v>
      </c>
      <c r="AT3815">
        <v>0</v>
      </c>
      <c r="AU3815">
        <v>0</v>
      </c>
      <c r="AV3815">
        <v>1</v>
      </c>
      <c r="AW3815">
        <v>1</v>
      </c>
      <c r="AZ3815">
        <v>1</v>
      </c>
      <c r="BA3815">
        <v>1</v>
      </c>
      <c r="BB3815">
        <v>1</v>
      </c>
      <c r="BC3815">
        <v>1</v>
      </c>
      <c r="BD3815" t="s">
        <v>3</v>
      </c>
      <c r="BE3815" t="s">
        <v>3</v>
      </c>
      <c r="BF3815" t="s">
        <v>3</v>
      </c>
      <c r="BG3815" t="s">
        <v>3</v>
      </c>
      <c r="BH3815">
        <v>3</v>
      </c>
      <c r="BI3815">
        <v>1</v>
      </c>
      <c r="BJ3815" t="s">
        <v>3</v>
      </c>
      <c r="BM3815">
        <v>6001</v>
      </c>
      <c r="BN3815">
        <v>0</v>
      </c>
      <c r="BO3815" t="s">
        <v>3</v>
      </c>
      <c r="BP3815">
        <v>0</v>
      </c>
      <c r="BQ3815">
        <v>0</v>
      </c>
      <c r="BR3815">
        <v>0</v>
      </c>
      <c r="BS3815">
        <v>1</v>
      </c>
      <c r="BT3815">
        <v>1</v>
      </c>
      <c r="BU3815">
        <v>1</v>
      </c>
      <c r="BV3815">
        <v>1</v>
      </c>
      <c r="BW3815">
        <v>1</v>
      </c>
      <c r="BX3815">
        <v>1</v>
      </c>
      <c r="BY3815" t="s">
        <v>3</v>
      </c>
      <c r="BZ3815">
        <v>0</v>
      </c>
      <c r="CA3815">
        <v>0</v>
      </c>
      <c r="CB3815" t="s">
        <v>3</v>
      </c>
      <c r="CE3815">
        <v>0</v>
      </c>
      <c r="CF3815">
        <v>0</v>
      </c>
      <c r="CG3815">
        <v>0</v>
      </c>
      <c r="CM3815">
        <v>0</v>
      </c>
      <c r="CN3815" t="s">
        <v>3</v>
      </c>
      <c r="CO3815">
        <v>0</v>
      </c>
      <c r="CP3815">
        <f t="shared" si="2730"/>
        <v>592.62</v>
      </c>
      <c r="CQ3815">
        <f t="shared" si="2731"/>
        <v>592.62</v>
      </c>
      <c r="CR3815">
        <f t="shared" si="2732"/>
        <v>0</v>
      </c>
      <c r="CS3815">
        <f t="shared" si="2733"/>
        <v>0</v>
      </c>
      <c r="CT3815">
        <f t="shared" si="2734"/>
        <v>0</v>
      </c>
      <c r="CU3815">
        <f t="shared" si="2735"/>
        <v>0</v>
      </c>
      <c r="CV3815">
        <f t="shared" si="2736"/>
        <v>0</v>
      </c>
      <c r="CW3815">
        <f t="shared" si="2737"/>
        <v>0</v>
      </c>
      <c r="CX3815">
        <f t="shared" si="2738"/>
        <v>0</v>
      </c>
      <c r="CY3815">
        <f t="shared" si="2739"/>
        <v>0</v>
      </c>
      <c r="CZ3815">
        <f t="shared" si="2740"/>
        <v>0</v>
      </c>
      <c r="DC3815" t="s">
        <v>3</v>
      </c>
      <c r="DD3815" t="s">
        <v>3</v>
      </c>
      <c r="DE3815" t="s">
        <v>3</v>
      </c>
      <c r="DF3815" t="s">
        <v>3</v>
      </c>
      <c r="DG3815" t="s">
        <v>3</v>
      </c>
      <c r="DH3815" t="s">
        <v>3</v>
      </c>
      <c r="DI3815" t="s">
        <v>3</v>
      </c>
      <c r="DJ3815" t="s">
        <v>3</v>
      </c>
      <c r="DK3815" t="s">
        <v>3</v>
      </c>
      <c r="DL3815" t="s">
        <v>3</v>
      </c>
      <c r="DM3815" t="s">
        <v>3</v>
      </c>
      <c r="DN3815">
        <v>0</v>
      </c>
      <c r="DO3815">
        <v>0</v>
      </c>
      <c r="DP3815">
        <v>1</v>
      </c>
      <c r="DQ3815">
        <v>1</v>
      </c>
      <c r="DU3815">
        <v>1010</v>
      </c>
      <c r="DV3815" t="s">
        <v>52</v>
      </c>
      <c r="DW3815" t="s">
        <v>52</v>
      </c>
      <c r="DX3815">
        <v>1</v>
      </c>
      <c r="DZ3815" t="s">
        <v>3</v>
      </c>
      <c r="EA3815" t="s">
        <v>3</v>
      </c>
      <c r="EB3815" t="s">
        <v>3</v>
      </c>
      <c r="EC3815" t="s">
        <v>3</v>
      </c>
      <c r="EE3815">
        <v>35324526</v>
      </c>
      <c r="EF3815">
        <v>0</v>
      </c>
      <c r="EG3815" t="s">
        <v>829</v>
      </c>
      <c r="EH3815">
        <v>0</v>
      </c>
      <c r="EI3815" t="s">
        <v>3</v>
      </c>
      <c r="EJ3815">
        <v>1</v>
      </c>
      <c r="EK3815">
        <v>6001</v>
      </c>
      <c r="EL3815" t="s">
        <v>830</v>
      </c>
      <c r="EM3815" t="s">
        <v>829</v>
      </c>
      <c r="EO3815" t="s">
        <v>3</v>
      </c>
      <c r="EQ3815">
        <v>0</v>
      </c>
      <c r="ER3815">
        <v>592.62</v>
      </c>
      <c r="ES3815">
        <v>592.62</v>
      </c>
      <c r="ET3815">
        <v>0</v>
      </c>
      <c r="EU3815">
        <v>0</v>
      </c>
      <c r="EV3815">
        <v>0</v>
      </c>
      <c r="EW3815">
        <v>0</v>
      </c>
      <c r="EX3815">
        <v>0</v>
      </c>
      <c r="EY3815">
        <v>0</v>
      </c>
      <c r="EZ3815">
        <v>5</v>
      </c>
      <c r="FC3815">
        <v>1</v>
      </c>
      <c r="FD3815">
        <v>18</v>
      </c>
      <c r="FF3815">
        <v>723</v>
      </c>
      <c r="FQ3815">
        <v>0</v>
      </c>
      <c r="FR3815">
        <v>0</v>
      </c>
      <c r="FS3815">
        <v>0</v>
      </c>
      <c r="FX3815">
        <v>0</v>
      </c>
      <c r="FY3815">
        <v>0</v>
      </c>
      <c r="GA3815" t="s">
        <v>861</v>
      </c>
      <c r="GD3815">
        <v>0</v>
      </c>
      <c r="GF3815">
        <v>-1091400383</v>
      </c>
      <c r="GG3815">
        <v>2</v>
      </c>
      <c r="GH3815">
        <v>3</v>
      </c>
      <c r="GI3815">
        <v>-2</v>
      </c>
      <c r="GJ3815">
        <v>0</v>
      </c>
      <c r="GK3815">
        <f>ROUND(R3815*(R12)/100,2)</f>
        <v>0</v>
      </c>
      <c r="GL3815">
        <f t="shared" si="2741"/>
        <v>0</v>
      </c>
      <c r="GM3815">
        <f t="shared" si="2742"/>
        <v>592.62</v>
      </c>
      <c r="GN3815">
        <f t="shared" si="2743"/>
        <v>592.62</v>
      </c>
      <c r="GO3815">
        <f t="shared" si="2744"/>
        <v>0</v>
      </c>
      <c r="GP3815">
        <f t="shared" si="2745"/>
        <v>0</v>
      </c>
      <c r="GR3815">
        <v>1</v>
      </c>
      <c r="GS3815">
        <v>1</v>
      </c>
      <c r="GT3815">
        <v>0</v>
      </c>
      <c r="GU3815" t="s">
        <v>3</v>
      </c>
      <c r="GV3815">
        <f t="shared" si="2746"/>
        <v>0</v>
      </c>
      <c r="GW3815">
        <v>1</v>
      </c>
      <c r="GX3815">
        <f t="shared" si="2747"/>
        <v>0</v>
      </c>
      <c r="HA3815">
        <v>0</v>
      </c>
      <c r="HB3815">
        <v>0</v>
      </c>
      <c r="HC3815">
        <f t="shared" si="2748"/>
        <v>0</v>
      </c>
      <c r="HE3815" t="s">
        <v>832</v>
      </c>
      <c r="HF3815" t="s">
        <v>832</v>
      </c>
      <c r="HM3815" t="s">
        <v>3</v>
      </c>
      <c r="HN3815" t="s">
        <v>3</v>
      </c>
      <c r="HO3815" t="s">
        <v>3</v>
      </c>
      <c r="HP3815" t="s">
        <v>3</v>
      </c>
      <c r="HQ3815" t="s">
        <v>3</v>
      </c>
      <c r="HS3815">
        <v>0</v>
      </c>
      <c r="IK3815">
        <v>0</v>
      </c>
    </row>
    <row r="3816" spans="1:245" x14ac:dyDescent="0.2">
      <c r="A3816">
        <v>17</v>
      </c>
      <c r="B3816">
        <v>1</v>
      </c>
      <c r="E3816" t="s">
        <v>862</v>
      </c>
      <c r="F3816" t="s">
        <v>827</v>
      </c>
      <c r="G3816" t="s">
        <v>863</v>
      </c>
      <c r="H3816" t="s">
        <v>52</v>
      </c>
      <c r="I3816">
        <v>14</v>
      </c>
      <c r="J3816">
        <v>0</v>
      </c>
      <c r="K3816">
        <v>14</v>
      </c>
      <c r="O3816">
        <f t="shared" si="2710"/>
        <v>29255.38</v>
      </c>
      <c r="P3816">
        <f t="shared" si="2711"/>
        <v>29255.38</v>
      </c>
      <c r="Q3816">
        <f t="shared" si="2712"/>
        <v>0</v>
      </c>
      <c r="R3816">
        <f t="shared" si="2713"/>
        <v>0</v>
      </c>
      <c r="S3816">
        <f t="shared" si="2714"/>
        <v>0</v>
      </c>
      <c r="T3816">
        <f t="shared" si="2715"/>
        <v>0</v>
      </c>
      <c r="U3816">
        <f t="shared" si="2716"/>
        <v>0</v>
      </c>
      <c r="V3816">
        <f t="shared" si="2717"/>
        <v>0</v>
      </c>
      <c r="W3816">
        <f t="shared" si="2718"/>
        <v>0</v>
      </c>
      <c r="X3816">
        <f t="shared" si="2719"/>
        <v>0</v>
      </c>
      <c r="Y3816">
        <f t="shared" si="2720"/>
        <v>0</v>
      </c>
      <c r="AA3816">
        <v>35364244</v>
      </c>
      <c r="AB3816">
        <f t="shared" si="2721"/>
        <v>2089.67</v>
      </c>
      <c r="AC3816">
        <f t="shared" si="2722"/>
        <v>2089.67</v>
      </c>
      <c r="AD3816">
        <f t="shared" si="2723"/>
        <v>0</v>
      </c>
      <c r="AE3816">
        <f t="shared" si="2724"/>
        <v>0</v>
      </c>
      <c r="AF3816">
        <f t="shared" si="2725"/>
        <v>0</v>
      </c>
      <c r="AG3816">
        <f t="shared" si="2726"/>
        <v>0</v>
      </c>
      <c r="AH3816">
        <f t="shared" si="2727"/>
        <v>0</v>
      </c>
      <c r="AI3816">
        <f t="shared" si="2728"/>
        <v>0</v>
      </c>
      <c r="AJ3816">
        <f t="shared" si="2729"/>
        <v>0</v>
      </c>
      <c r="AK3816">
        <v>2089.67</v>
      </c>
      <c r="AL3816">
        <v>2089.67</v>
      </c>
      <c r="AM3816">
        <v>0</v>
      </c>
      <c r="AN3816">
        <v>0</v>
      </c>
      <c r="AO3816">
        <v>0</v>
      </c>
      <c r="AP3816">
        <v>0</v>
      </c>
      <c r="AQ3816">
        <v>0</v>
      </c>
      <c r="AR3816">
        <v>0</v>
      </c>
      <c r="AS3816">
        <v>0</v>
      </c>
      <c r="AT3816">
        <v>0</v>
      </c>
      <c r="AU3816">
        <v>0</v>
      </c>
      <c r="AV3816">
        <v>1</v>
      </c>
      <c r="AW3816">
        <v>1</v>
      </c>
      <c r="AZ3816">
        <v>1</v>
      </c>
      <c r="BA3816">
        <v>1</v>
      </c>
      <c r="BB3816">
        <v>1</v>
      </c>
      <c r="BC3816">
        <v>1</v>
      </c>
      <c r="BD3816" t="s">
        <v>3</v>
      </c>
      <c r="BE3816" t="s">
        <v>3</v>
      </c>
      <c r="BF3816" t="s">
        <v>3</v>
      </c>
      <c r="BG3816" t="s">
        <v>3</v>
      </c>
      <c r="BH3816">
        <v>3</v>
      </c>
      <c r="BI3816">
        <v>1</v>
      </c>
      <c r="BJ3816" t="s">
        <v>3</v>
      </c>
      <c r="BM3816">
        <v>6001</v>
      </c>
      <c r="BN3816">
        <v>0</v>
      </c>
      <c r="BO3816" t="s">
        <v>3</v>
      </c>
      <c r="BP3816">
        <v>0</v>
      </c>
      <c r="BQ3816">
        <v>0</v>
      </c>
      <c r="BR3816">
        <v>0</v>
      </c>
      <c r="BS3816">
        <v>1</v>
      </c>
      <c r="BT3816">
        <v>1</v>
      </c>
      <c r="BU3816">
        <v>1</v>
      </c>
      <c r="BV3816">
        <v>1</v>
      </c>
      <c r="BW3816">
        <v>1</v>
      </c>
      <c r="BX3816">
        <v>1</v>
      </c>
      <c r="BY3816" t="s">
        <v>3</v>
      </c>
      <c r="BZ3816">
        <v>0</v>
      </c>
      <c r="CA3816">
        <v>0</v>
      </c>
      <c r="CB3816" t="s">
        <v>3</v>
      </c>
      <c r="CE3816">
        <v>0</v>
      </c>
      <c r="CF3816">
        <v>0</v>
      </c>
      <c r="CG3816">
        <v>0</v>
      </c>
      <c r="CM3816">
        <v>0</v>
      </c>
      <c r="CN3816" t="s">
        <v>3</v>
      </c>
      <c r="CO3816">
        <v>0</v>
      </c>
      <c r="CP3816">
        <f t="shared" si="2730"/>
        <v>29255.38</v>
      </c>
      <c r="CQ3816">
        <f t="shared" si="2731"/>
        <v>2089.67</v>
      </c>
      <c r="CR3816">
        <f t="shared" si="2732"/>
        <v>0</v>
      </c>
      <c r="CS3816">
        <f t="shared" si="2733"/>
        <v>0</v>
      </c>
      <c r="CT3816">
        <f t="shared" si="2734"/>
        <v>0</v>
      </c>
      <c r="CU3816">
        <f t="shared" si="2735"/>
        <v>0</v>
      </c>
      <c r="CV3816">
        <f t="shared" si="2736"/>
        <v>0</v>
      </c>
      <c r="CW3816">
        <f t="shared" si="2737"/>
        <v>0</v>
      </c>
      <c r="CX3816">
        <f t="shared" si="2738"/>
        <v>0</v>
      </c>
      <c r="CY3816">
        <f t="shared" si="2739"/>
        <v>0</v>
      </c>
      <c r="CZ3816">
        <f t="shared" si="2740"/>
        <v>0</v>
      </c>
      <c r="DC3816" t="s">
        <v>3</v>
      </c>
      <c r="DD3816" t="s">
        <v>3</v>
      </c>
      <c r="DE3816" t="s">
        <v>3</v>
      </c>
      <c r="DF3816" t="s">
        <v>3</v>
      </c>
      <c r="DG3816" t="s">
        <v>3</v>
      </c>
      <c r="DH3816" t="s">
        <v>3</v>
      </c>
      <c r="DI3816" t="s">
        <v>3</v>
      </c>
      <c r="DJ3816" t="s">
        <v>3</v>
      </c>
      <c r="DK3816" t="s">
        <v>3</v>
      </c>
      <c r="DL3816" t="s">
        <v>3</v>
      </c>
      <c r="DM3816" t="s">
        <v>3</v>
      </c>
      <c r="DN3816">
        <v>0</v>
      </c>
      <c r="DO3816">
        <v>0</v>
      </c>
      <c r="DP3816">
        <v>1</v>
      </c>
      <c r="DQ3816">
        <v>1</v>
      </c>
      <c r="DU3816">
        <v>1010</v>
      </c>
      <c r="DV3816" t="s">
        <v>52</v>
      </c>
      <c r="DW3816" t="s">
        <v>52</v>
      </c>
      <c r="DX3816">
        <v>1</v>
      </c>
      <c r="DZ3816" t="s">
        <v>3</v>
      </c>
      <c r="EA3816" t="s">
        <v>3</v>
      </c>
      <c r="EB3816" t="s">
        <v>3</v>
      </c>
      <c r="EC3816" t="s">
        <v>3</v>
      </c>
      <c r="EE3816">
        <v>35324526</v>
      </c>
      <c r="EF3816">
        <v>0</v>
      </c>
      <c r="EG3816" t="s">
        <v>829</v>
      </c>
      <c r="EH3816">
        <v>0</v>
      </c>
      <c r="EI3816" t="s">
        <v>3</v>
      </c>
      <c r="EJ3816">
        <v>1</v>
      </c>
      <c r="EK3816">
        <v>6001</v>
      </c>
      <c r="EL3816" t="s">
        <v>830</v>
      </c>
      <c r="EM3816" t="s">
        <v>829</v>
      </c>
      <c r="EO3816" t="s">
        <v>3</v>
      </c>
      <c r="EQ3816">
        <v>0</v>
      </c>
      <c r="ER3816">
        <v>2089.67</v>
      </c>
      <c r="ES3816">
        <v>2089.67</v>
      </c>
      <c r="ET3816">
        <v>0</v>
      </c>
      <c r="EU3816">
        <v>0</v>
      </c>
      <c r="EV3816">
        <v>0</v>
      </c>
      <c r="EW3816">
        <v>0</v>
      </c>
      <c r="EX3816">
        <v>0</v>
      </c>
      <c r="EY3816">
        <v>0</v>
      </c>
      <c r="EZ3816">
        <v>5</v>
      </c>
      <c r="FC3816">
        <v>1</v>
      </c>
      <c r="FD3816">
        <v>18</v>
      </c>
      <c r="FF3816">
        <v>2549.4</v>
      </c>
      <c r="FQ3816">
        <v>0</v>
      </c>
      <c r="FR3816">
        <v>0</v>
      </c>
      <c r="FS3816">
        <v>0</v>
      </c>
      <c r="FX3816">
        <v>0</v>
      </c>
      <c r="FY3816">
        <v>0</v>
      </c>
      <c r="GA3816" t="s">
        <v>864</v>
      </c>
      <c r="GD3816">
        <v>0</v>
      </c>
      <c r="GF3816">
        <v>264241173</v>
      </c>
      <c r="GG3816">
        <v>2</v>
      </c>
      <c r="GH3816">
        <v>3</v>
      </c>
      <c r="GI3816">
        <v>-2</v>
      </c>
      <c r="GJ3816">
        <v>0</v>
      </c>
      <c r="GK3816">
        <f>ROUND(R3816*(R12)/100,2)</f>
        <v>0</v>
      </c>
      <c r="GL3816">
        <f t="shared" si="2741"/>
        <v>0</v>
      </c>
      <c r="GM3816">
        <f t="shared" si="2742"/>
        <v>29255.38</v>
      </c>
      <c r="GN3816">
        <f t="shared" si="2743"/>
        <v>29255.38</v>
      </c>
      <c r="GO3816">
        <f t="shared" si="2744"/>
        <v>0</v>
      </c>
      <c r="GP3816">
        <f t="shared" si="2745"/>
        <v>0</v>
      </c>
      <c r="GR3816">
        <v>1</v>
      </c>
      <c r="GS3816">
        <v>1</v>
      </c>
      <c r="GT3816">
        <v>0</v>
      </c>
      <c r="GU3816" t="s">
        <v>3</v>
      </c>
      <c r="GV3816">
        <f t="shared" si="2746"/>
        <v>0</v>
      </c>
      <c r="GW3816">
        <v>1</v>
      </c>
      <c r="GX3816">
        <f t="shared" si="2747"/>
        <v>0</v>
      </c>
      <c r="HA3816">
        <v>0</v>
      </c>
      <c r="HB3816">
        <v>0</v>
      </c>
      <c r="HC3816">
        <f t="shared" si="2748"/>
        <v>0</v>
      </c>
      <c r="HE3816" t="s">
        <v>832</v>
      </c>
      <c r="HF3816" t="s">
        <v>832</v>
      </c>
      <c r="HM3816" t="s">
        <v>3</v>
      </c>
      <c r="HN3816" t="s">
        <v>3</v>
      </c>
      <c r="HO3816" t="s">
        <v>3</v>
      </c>
      <c r="HP3816" t="s">
        <v>3</v>
      </c>
      <c r="HQ3816" t="s">
        <v>3</v>
      </c>
      <c r="HS3816">
        <v>0</v>
      </c>
      <c r="IK3816">
        <v>0</v>
      </c>
    </row>
    <row r="3817" spans="1:245" x14ac:dyDescent="0.2">
      <c r="A3817">
        <v>17</v>
      </c>
      <c r="B3817">
        <v>1</v>
      </c>
      <c r="E3817" t="s">
        <v>865</v>
      </c>
      <c r="F3817" t="s">
        <v>827</v>
      </c>
      <c r="G3817" t="s">
        <v>866</v>
      </c>
      <c r="H3817" t="s">
        <v>52</v>
      </c>
      <c r="I3817">
        <v>3</v>
      </c>
      <c r="J3817">
        <v>0</v>
      </c>
      <c r="K3817">
        <v>3</v>
      </c>
      <c r="O3817">
        <f t="shared" si="2710"/>
        <v>8921.31</v>
      </c>
      <c r="P3817">
        <f t="shared" si="2711"/>
        <v>8921.31</v>
      </c>
      <c r="Q3817">
        <f t="shared" si="2712"/>
        <v>0</v>
      </c>
      <c r="R3817">
        <f t="shared" si="2713"/>
        <v>0</v>
      </c>
      <c r="S3817">
        <f t="shared" si="2714"/>
        <v>0</v>
      </c>
      <c r="T3817">
        <f t="shared" si="2715"/>
        <v>0</v>
      </c>
      <c r="U3817">
        <f t="shared" si="2716"/>
        <v>0</v>
      </c>
      <c r="V3817">
        <f t="shared" si="2717"/>
        <v>0</v>
      </c>
      <c r="W3817">
        <f t="shared" si="2718"/>
        <v>0</v>
      </c>
      <c r="X3817">
        <f t="shared" si="2719"/>
        <v>0</v>
      </c>
      <c r="Y3817">
        <f t="shared" si="2720"/>
        <v>0</v>
      </c>
      <c r="AA3817">
        <v>35364244</v>
      </c>
      <c r="AB3817">
        <f t="shared" si="2721"/>
        <v>2973.77</v>
      </c>
      <c r="AC3817">
        <f t="shared" si="2722"/>
        <v>2973.77</v>
      </c>
      <c r="AD3817">
        <f t="shared" si="2723"/>
        <v>0</v>
      </c>
      <c r="AE3817">
        <f t="shared" si="2724"/>
        <v>0</v>
      </c>
      <c r="AF3817">
        <f t="shared" si="2725"/>
        <v>0</v>
      </c>
      <c r="AG3817">
        <f t="shared" si="2726"/>
        <v>0</v>
      </c>
      <c r="AH3817">
        <f t="shared" si="2727"/>
        <v>0</v>
      </c>
      <c r="AI3817">
        <f t="shared" si="2728"/>
        <v>0</v>
      </c>
      <c r="AJ3817">
        <f t="shared" si="2729"/>
        <v>0</v>
      </c>
      <c r="AK3817">
        <v>2973.77</v>
      </c>
      <c r="AL3817">
        <v>2973.77</v>
      </c>
      <c r="AM3817">
        <v>0</v>
      </c>
      <c r="AN3817">
        <v>0</v>
      </c>
      <c r="AO3817">
        <v>0</v>
      </c>
      <c r="AP3817">
        <v>0</v>
      </c>
      <c r="AQ3817">
        <v>0</v>
      </c>
      <c r="AR3817">
        <v>0</v>
      </c>
      <c r="AS3817">
        <v>0</v>
      </c>
      <c r="AT3817">
        <v>0</v>
      </c>
      <c r="AU3817">
        <v>0</v>
      </c>
      <c r="AV3817">
        <v>1</v>
      </c>
      <c r="AW3817">
        <v>1</v>
      </c>
      <c r="AZ3817">
        <v>1</v>
      </c>
      <c r="BA3817">
        <v>1</v>
      </c>
      <c r="BB3817">
        <v>1</v>
      </c>
      <c r="BC3817">
        <v>1</v>
      </c>
      <c r="BD3817" t="s">
        <v>3</v>
      </c>
      <c r="BE3817" t="s">
        <v>3</v>
      </c>
      <c r="BF3817" t="s">
        <v>3</v>
      </c>
      <c r="BG3817" t="s">
        <v>3</v>
      </c>
      <c r="BH3817">
        <v>3</v>
      </c>
      <c r="BI3817">
        <v>1</v>
      </c>
      <c r="BJ3817" t="s">
        <v>3</v>
      </c>
      <c r="BM3817">
        <v>6001</v>
      </c>
      <c r="BN3817">
        <v>0</v>
      </c>
      <c r="BO3817" t="s">
        <v>3</v>
      </c>
      <c r="BP3817">
        <v>0</v>
      </c>
      <c r="BQ3817">
        <v>0</v>
      </c>
      <c r="BR3817">
        <v>0</v>
      </c>
      <c r="BS3817">
        <v>1</v>
      </c>
      <c r="BT3817">
        <v>1</v>
      </c>
      <c r="BU3817">
        <v>1</v>
      </c>
      <c r="BV3817">
        <v>1</v>
      </c>
      <c r="BW3817">
        <v>1</v>
      </c>
      <c r="BX3817">
        <v>1</v>
      </c>
      <c r="BY3817" t="s">
        <v>3</v>
      </c>
      <c r="BZ3817">
        <v>0</v>
      </c>
      <c r="CA3817">
        <v>0</v>
      </c>
      <c r="CB3817" t="s">
        <v>3</v>
      </c>
      <c r="CE3817">
        <v>0</v>
      </c>
      <c r="CF3817">
        <v>0</v>
      </c>
      <c r="CG3817">
        <v>0</v>
      </c>
      <c r="CM3817">
        <v>0</v>
      </c>
      <c r="CN3817" t="s">
        <v>3</v>
      </c>
      <c r="CO3817">
        <v>0</v>
      </c>
      <c r="CP3817">
        <f t="shared" si="2730"/>
        <v>8921.31</v>
      </c>
      <c r="CQ3817">
        <f t="shared" si="2731"/>
        <v>2973.77</v>
      </c>
      <c r="CR3817">
        <f t="shared" si="2732"/>
        <v>0</v>
      </c>
      <c r="CS3817">
        <f t="shared" si="2733"/>
        <v>0</v>
      </c>
      <c r="CT3817">
        <f t="shared" si="2734"/>
        <v>0</v>
      </c>
      <c r="CU3817">
        <f t="shared" si="2735"/>
        <v>0</v>
      </c>
      <c r="CV3817">
        <f t="shared" si="2736"/>
        <v>0</v>
      </c>
      <c r="CW3817">
        <f t="shared" si="2737"/>
        <v>0</v>
      </c>
      <c r="CX3817">
        <f t="shared" si="2738"/>
        <v>0</v>
      </c>
      <c r="CY3817">
        <f t="shared" si="2739"/>
        <v>0</v>
      </c>
      <c r="CZ3817">
        <f t="shared" si="2740"/>
        <v>0</v>
      </c>
      <c r="DC3817" t="s">
        <v>3</v>
      </c>
      <c r="DD3817" t="s">
        <v>3</v>
      </c>
      <c r="DE3817" t="s">
        <v>3</v>
      </c>
      <c r="DF3817" t="s">
        <v>3</v>
      </c>
      <c r="DG3817" t="s">
        <v>3</v>
      </c>
      <c r="DH3817" t="s">
        <v>3</v>
      </c>
      <c r="DI3817" t="s">
        <v>3</v>
      </c>
      <c r="DJ3817" t="s">
        <v>3</v>
      </c>
      <c r="DK3817" t="s">
        <v>3</v>
      </c>
      <c r="DL3817" t="s">
        <v>3</v>
      </c>
      <c r="DM3817" t="s">
        <v>3</v>
      </c>
      <c r="DN3817">
        <v>0</v>
      </c>
      <c r="DO3817">
        <v>0</v>
      </c>
      <c r="DP3817">
        <v>1</v>
      </c>
      <c r="DQ3817">
        <v>1</v>
      </c>
      <c r="DU3817">
        <v>1010</v>
      </c>
      <c r="DV3817" t="s">
        <v>52</v>
      </c>
      <c r="DW3817" t="s">
        <v>52</v>
      </c>
      <c r="DX3817">
        <v>1</v>
      </c>
      <c r="DZ3817" t="s">
        <v>3</v>
      </c>
      <c r="EA3817" t="s">
        <v>3</v>
      </c>
      <c r="EB3817" t="s">
        <v>3</v>
      </c>
      <c r="EC3817" t="s">
        <v>3</v>
      </c>
      <c r="EE3817">
        <v>35324526</v>
      </c>
      <c r="EF3817">
        <v>0</v>
      </c>
      <c r="EG3817" t="s">
        <v>829</v>
      </c>
      <c r="EH3817">
        <v>0</v>
      </c>
      <c r="EI3817" t="s">
        <v>3</v>
      </c>
      <c r="EJ3817">
        <v>1</v>
      </c>
      <c r="EK3817">
        <v>6001</v>
      </c>
      <c r="EL3817" t="s">
        <v>830</v>
      </c>
      <c r="EM3817" t="s">
        <v>829</v>
      </c>
      <c r="EO3817" t="s">
        <v>3</v>
      </c>
      <c r="EQ3817">
        <v>0</v>
      </c>
      <c r="ER3817">
        <v>2973.77</v>
      </c>
      <c r="ES3817">
        <v>2973.77</v>
      </c>
      <c r="ET3817">
        <v>0</v>
      </c>
      <c r="EU3817">
        <v>0</v>
      </c>
      <c r="EV3817">
        <v>0</v>
      </c>
      <c r="EW3817">
        <v>0</v>
      </c>
      <c r="EX3817">
        <v>0</v>
      </c>
      <c r="EY3817">
        <v>0</v>
      </c>
      <c r="EZ3817">
        <v>5</v>
      </c>
      <c r="FC3817">
        <v>1</v>
      </c>
      <c r="FD3817">
        <v>18</v>
      </c>
      <c r="FF3817">
        <v>3628</v>
      </c>
      <c r="FQ3817">
        <v>0</v>
      </c>
      <c r="FR3817">
        <v>0</v>
      </c>
      <c r="FS3817">
        <v>0</v>
      </c>
      <c r="FX3817">
        <v>0</v>
      </c>
      <c r="FY3817">
        <v>0</v>
      </c>
      <c r="GA3817" t="s">
        <v>867</v>
      </c>
      <c r="GD3817">
        <v>0</v>
      </c>
      <c r="GF3817">
        <v>-561675317</v>
      </c>
      <c r="GG3817">
        <v>2</v>
      </c>
      <c r="GH3817">
        <v>3</v>
      </c>
      <c r="GI3817">
        <v>-2</v>
      </c>
      <c r="GJ3817">
        <v>0</v>
      </c>
      <c r="GK3817">
        <f>ROUND(R3817*(R12)/100,2)</f>
        <v>0</v>
      </c>
      <c r="GL3817">
        <f t="shared" si="2741"/>
        <v>0</v>
      </c>
      <c r="GM3817">
        <f t="shared" si="2742"/>
        <v>8921.31</v>
      </c>
      <c r="GN3817">
        <f t="shared" si="2743"/>
        <v>8921.31</v>
      </c>
      <c r="GO3817">
        <f t="shared" si="2744"/>
        <v>0</v>
      </c>
      <c r="GP3817">
        <f t="shared" si="2745"/>
        <v>0</v>
      </c>
      <c r="GR3817">
        <v>1</v>
      </c>
      <c r="GS3817">
        <v>1</v>
      </c>
      <c r="GT3817">
        <v>0</v>
      </c>
      <c r="GU3817" t="s">
        <v>3</v>
      </c>
      <c r="GV3817">
        <f t="shared" si="2746"/>
        <v>0</v>
      </c>
      <c r="GW3817">
        <v>1</v>
      </c>
      <c r="GX3817">
        <f t="shared" si="2747"/>
        <v>0</v>
      </c>
      <c r="HA3817">
        <v>0</v>
      </c>
      <c r="HB3817">
        <v>0</v>
      </c>
      <c r="HC3817">
        <f t="shared" si="2748"/>
        <v>0</v>
      </c>
      <c r="HE3817" t="s">
        <v>832</v>
      </c>
      <c r="HF3817" t="s">
        <v>832</v>
      </c>
      <c r="HM3817" t="s">
        <v>3</v>
      </c>
      <c r="HN3817" t="s">
        <v>3</v>
      </c>
      <c r="HO3817" t="s">
        <v>3</v>
      </c>
      <c r="HP3817" t="s">
        <v>3</v>
      </c>
      <c r="HQ3817" t="s">
        <v>3</v>
      </c>
      <c r="HS3817">
        <v>0</v>
      </c>
      <c r="IK3817">
        <v>0</v>
      </c>
    </row>
    <row r="3818" spans="1:245" x14ac:dyDescent="0.2">
      <c r="A3818">
        <v>17</v>
      </c>
      <c r="B3818">
        <v>1</v>
      </c>
      <c r="E3818" t="s">
        <v>868</v>
      </c>
      <c r="F3818" t="s">
        <v>827</v>
      </c>
      <c r="G3818" t="s">
        <v>869</v>
      </c>
      <c r="H3818" t="s">
        <v>52</v>
      </c>
      <c r="I3818">
        <v>16</v>
      </c>
      <c r="J3818">
        <v>0</v>
      </c>
      <c r="K3818">
        <v>16</v>
      </c>
      <c r="O3818">
        <f t="shared" si="2710"/>
        <v>26080</v>
      </c>
      <c r="P3818">
        <f t="shared" si="2711"/>
        <v>26080</v>
      </c>
      <c r="Q3818">
        <f t="shared" si="2712"/>
        <v>0</v>
      </c>
      <c r="R3818">
        <f t="shared" si="2713"/>
        <v>0</v>
      </c>
      <c r="S3818">
        <f t="shared" si="2714"/>
        <v>0</v>
      </c>
      <c r="T3818">
        <f t="shared" si="2715"/>
        <v>0</v>
      </c>
      <c r="U3818">
        <f t="shared" si="2716"/>
        <v>0</v>
      </c>
      <c r="V3818">
        <f t="shared" si="2717"/>
        <v>0</v>
      </c>
      <c r="W3818">
        <f t="shared" si="2718"/>
        <v>0</v>
      </c>
      <c r="X3818">
        <f t="shared" si="2719"/>
        <v>0</v>
      </c>
      <c r="Y3818">
        <f t="shared" si="2720"/>
        <v>0</v>
      </c>
      <c r="AA3818">
        <v>35364244</v>
      </c>
      <c r="AB3818">
        <f t="shared" si="2721"/>
        <v>1630</v>
      </c>
      <c r="AC3818">
        <f t="shared" si="2722"/>
        <v>1630</v>
      </c>
      <c r="AD3818">
        <f t="shared" si="2723"/>
        <v>0</v>
      </c>
      <c r="AE3818">
        <f t="shared" si="2724"/>
        <v>0</v>
      </c>
      <c r="AF3818">
        <f t="shared" si="2725"/>
        <v>0</v>
      </c>
      <c r="AG3818">
        <f t="shared" si="2726"/>
        <v>0</v>
      </c>
      <c r="AH3818">
        <f t="shared" si="2727"/>
        <v>0</v>
      </c>
      <c r="AI3818">
        <f t="shared" si="2728"/>
        <v>0</v>
      </c>
      <c r="AJ3818">
        <f t="shared" si="2729"/>
        <v>0</v>
      </c>
      <c r="AK3818">
        <v>1630</v>
      </c>
      <c r="AL3818">
        <v>1630</v>
      </c>
      <c r="AM3818">
        <v>0</v>
      </c>
      <c r="AN3818">
        <v>0</v>
      </c>
      <c r="AO3818">
        <v>0</v>
      </c>
      <c r="AP3818">
        <v>0</v>
      </c>
      <c r="AQ3818">
        <v>0</v>
      </c>
      <c r="AR3818">
        <v>0</v>
      </c>
      <c r="AS3818">
        <v>0</v>
      </c>
      <c r="AT3818">
        <v>0</v>
      </c>
      <c r="AU3818">
        <v>0</v>
      </c>
      <c r="AV3818">
        <v>1</v>
      </c>
      <c r="AW3818">
        <v>1</v>
      </c>
      <c r="AZ3818">
        <v>1</v>
      </c>
      <c r="BA3818">
        <v>1</v>
      </c>
      <c r="BB3818">
        <v>1</v>
      </c>
      <c r="BC3818">
        <v>1</v>
      </c>
      <c r="BD3818" t="s">
        <v>3</v>
      </c>
      <c r="BE3818" t="s">
        <v>3</v>
      </c>
      <c r="BF3818" t="s">
        <v>3</v>
      </c>
      <c r="BG3818" t="s">
        <v>3</v>
      </c>
      <c r="BH3818">
        <v>3</v>
      </c>
      <c r="BI3818">
        <v>1</v>
      </c>
      <c r="BJ3818" t="s">
        <v>3</v>
      </c>
      <c r="BM3818">
        <v>6001</v>
      </c>
      <c r="BN3818">
        <v>0</v>
      </c>
      <c r="BO3818" t="s">
        <v>3</v>
      </c>
      <c r="BP3818">
        <v>0</v>
      </c>
      <c r="BQ3818">
        <v>0</v>
      </c>
      <c r="BR3818">
        <v>0</v>
      </c>
      <c r="BS3818">
        <v>1</v>
      </c>
      <c r="BT3818">
        <v>1</v>
      </c>
      <c r="BU3818">
        <v>1</v>
      </c>
      <c r="BV3818">
        <v>1</v>
      </c>
      <c r="BW3818">
        <v>1</v>
      </c>
      <c r="BX3818">
        <v>1</v>
      </c>
      <c r="BY3818" t="s">
        <v>3</v>
      </c>
      <c r="BZ3818">
        <v>0</v>
      </c>
      <c r="CA3818">
        <v>0</v>
      </c>
      <c r="CB3818" t="s">
        <v>3</v>
      </c>
      <c r="CE3818">
        <v>0</v>
      </c>
      <c r="CF3818">
        <v>0</v>
      </c>
      <c r="CG3818">
        <v>0</v>
      </c>
      <c r="CM3818">
        <v>0</v>
      </c>
      <c r="CN3818" t="s">
        <v>3</v>
      </c>
      <c r="CO3818">
        <v>0</v>
      </c>
      <c r="CP3818">
        <f t="shared" si="2730"/>
        <v>26080</v>
      </c>
      <c r="CQ3818">
        <f t="shared" si="2731"/>
        <v>1630</v>
      </c>
      <c r="CR3818">
        <f t="shared" si="2732"/>
        <v>0</v>
      </c>
      <c r="CS3818">
        <f t="shared" si="2733"/>
        <v>0</v>
      </c>
      <c r="CT3818">
        <f t="shared" si="2734"/>
        <v>0</v>
      </c>
      <c r="CU3818">
        <f t="shared" si="2735"/>
        <v>0</v>
      </c>
      <c r="CV3818">
        <f t="shared" si="2736"/>
        <v>0</v>
      </c>
      <c r="CW3818">
        <f t="shared" si="2737"/>
        <v>0</v>
      </c>
      <c r="CX3818">
        <f t="shared" si="2738"/>
        <v>0</v>
      </c>
      <c r="CY3818">
        <f t="shared" si="2739"/>
        <v>0</v>
      </c>
      <c r="CZ3818">
        <f t="shared" si="2740"/>
        <v>0</v>
      </c>
      <c r="DC3818" t="s">
        <v>3</v>
      </c>
      <c r="DD3818" t="s">
        <v>3</v>
      </c>
      <c r="DE3818" t="s">
        <v>3</v>
      </c>
      <c r="DF3818" t="s">
        <v>3</v>
      </c>
      <c r="DG3818" t="s">
        <v>3</v>
      </c>
      <c r="DH3818" t="s">
        <v>3</v>
      </c>
      <c r="DI3818" t="s">
        <v>3</v>
      </c>
      <c r="DJ3818" t="s">
        <v>3</v>
      </c>
      <c r="DK3818" t="s">
        <v>3</v>
      </c>
      <c r="DL3818" t="s">
        <v>3</v>
      </c>
      <c r="DM3818" t="s">
        <v>3</v>
      </c>
      <c r="DN3818">
        <v>0</v>
      </c>
      <c r="DO3818">
        <v>0</v>
      </c>
      <c r="DP3818">
        <v>1</v>
      </c>
      <c r="DQ3818">
        <v>1</v>
      </c>
      <c r="DU3818">
        <v>1010</v>
      </c>
      <c r="DV3818" t="s">
        <v>52</v>
      </c>
      <c r="DW3818" t="s">
        <v>52</v>
      </c>
      <c r="DX3818">
        <v>1</v>
      </c>
      <c r="DZ3818" t="s">
        <v>3</v>
      </c>
      <c r="EA3818" t="s">
        <v>3</v>
      </c>
      <c r="EB3818" t="s">
        <v>3</v>
      </c>
      <c r="EC3818" t="s">
        <v>3</v>
      </c>
      <c r="EE3818">
        <v>35324526</v>
      </c>
      <c r="EF3818">
        <v>0</v>
      </c>
      <c r="EG3818" t="s">
        <v>829</v>
      </c>
      <c r="EH3818">
        <v>0</v>
      </c>
      <c r="EI3818" t="s">
        <v>3</v>
      </c>
      <c r="EJ3818">
        <v>1</v>
      </c>
      <c r="EK3818">
        <v>6001</v>
      </c>
      <c r="EL3818" t="s">
        <v>830</v>
      </c>
      <c r="EM3818" t="s">
        <v>829</v>
      </c>
      <c r="EO3818" t="s">
        <v>3</v>
      </c>
      <c r="EQ3818">
        <v>0</v>
      </c>
      <c r="ER3818">
        <v>1630</v>
      </c>
      <c r="ES3818">
        <v>1630</v>
      </c>
      <c r="ET3818">
        <v>0</v>
      </c>
      <c r="EU3818">
        <v>0</v>
      </c>
      <c r="EV3818">
        <v>0</v>
      </c>
      <c r="EW3818">
        <v>0</v>
      </c>
      <c r="EX3818">
        <v>0</v>
      </c>
      <c r="EY3818">
        <v>0</v>
      </c>
      <c r="EZ3818">
        <v>5</v>
      </c>
      <c r="FC3818">
        <v>1</v>
      </c>
      <c r="FD3818">
        <v>18</v>
      </c>
      <c r="FF3818">
        <v>1988.6</v>
      </c>
      <c r="FQ3818">
        <v>0</v>
      </c>
      <c r="FR3818">
        <v>0</v>
      </c>
      <c r="FS3818">
        <v>0</v>
      </c>
      <c r="FX3818">
        <v>0</v>
      </c>
      <c r="FY3818">
        <v>0</v>
      </c>
      <c r="GA3818" t="s">
        <v>870</v>
      </c>
      <c r="GD3818">
        <v>0</v>
      </c>
      <c r="GF3818">
        <v>-602571180</v>
      </c>
      <c r="GG3818">
        <v>2</v>
      </c>
      <c r="GH3818">
        <v>3</v>
      </c>
      <c r="GI3818">
        <v>-2</v>
      </c>
      <c r="GJ3818">
        <v>0</v>
      </c>
      <c r="GK3818">
        <f>ROUND(R3818*(R12)/100,2)</f>
        <v>0</v>
      </c>
      <c r="GL3818">
        <f t="shared" si="2741"/>
        <v>0</v>
      </c>
      <c r="GM3818">
        <f t="shared" si="2742"/>
        <v>26080</v>
      </c>
      <c r="GN3818">
        <f t="shared" si="2743"/>
        <v>26080</v>
      </c>
      <c r="GO3818">
        <f t="shared" si="2744"/>
        <v>0</v>
      </c>
      <c r="GP3818">
        <f t="shared" si="2745"/>
        <v>0</v>
      </c>
      <c r="GR3818">
        <v>1</v>
      </c>
      <c r="GS3818">
        <v>1</v>
      </c>
      <c r="GT3818">
        <v>0</v>
      </c>
      <c r="GU3818" t="s">
        <v>3</v>
      </c>
      <c r="GV3818">
        <f t="shared" si="2746"/>
        <v>0</v>
      </c>
      <c r="GW3818">
        <v>1</v>
      </c>
      <c r="GX3818">
        <f t="shared" si="2747"/>
        <v>0</v>
      </c>
      <c r="HA3818">
        <v>0</v>
      </c>
      <c r="HB3818">
        <v>0</v>
      </c>
      <c r="HC3818">
        <f t="shared" si="2748"/>
        <v>0</v>
      </c>
      <c r="HE3818" t="s">
        <v>832</v>
      </c>
      <c r="HF3818" t="s">
        <v>832</v>
      </c>
      <c r="HM3818" t="s">
        <v>3</v>
      </c>
      <c r="HN3818" t="s">
        <v>3</v>
      </c>
      <c r="HO3818" t="s">
        <v>3</v>
      </c>
      <c r="HP3818" t="s">
        <v>3</v>
      </c>
      <c r="HQ3818" t="s">
        <v>3</v>
      </c>
      <c r="HS3818">
        <v>0</v>
      </c>
      <c r="IK3818">
        <v>0</v>
      </c>
    </row>
    <row r="3819" spans="1:245" x14ac:dyDescent="0.2">
      <c r="A3819">
        <v>17</v>
      </c>
      <c r="B3819">
        <v>1</v>
      </c>
      <c r="E3819" t="s">
        <v>871</v>
      </c>
      <c r="F3819" t="s">
        <v>827</v>
      </c>
      <c r="G3819" t="s">
        <v>872</v>
      </c>
      <c r="H3819" t="s">
        <v>52</v>
      </c>
      <c r="I3819">
        <v>3</v>
      </c>
      <c r="J3819">
        <v>0</v>
      </c>
      <c r="K3819">
        <v>3</v>
      </c>
      <c r="O3819">
        <f t="shared" si="2710"/>
        <v>6768.75</v>
      </c>
      <c r="P3819">
        <f t="shared" si="2711"/>
        <v>6768.75</v>
      </c>
      <c r="Q3819">
        <f t="shared" si="2712"/>
        <v>0</v>
      </c>
      <c r="R3819">
        <f t="shared" si="2713"/>
        <v>0</v>
      </c>
      <c r="S3819">
        <f t="shared" si="2714"/>
        <v>0</v>
      </c>
      <c r="T3819">
        <f t="shared" si="2715"/>
        <v>0</v>
      </c>
      <c r="U3819">
        <f t="shared" si="2716"/>
        <v>0</v>
      </c>
      <c r="V3819">
        <f t="shared" si="2717"/>
        <v>0</v>
      </c>
      <c r="W3819">
        <f t="shared" si="2718"/>
        <v>0</v>
      </c>
      <c r="X3819">
        <f t="shared" si="2719"/>
        <v>0</v>
      </c>
      <c r="Y3819">
        <f t="shared" si="2720"/>
        <v>0</v>
      </c>
      <c r="AA3819">
        <v>35364244</v>
      </c>
      <c r="AB3819">
        <f t="shared" si="2721"/>
        <v>2256.25</v>
      </c>
      <c r="AC3819">
        <f t="shared" si="2722"/>
        <v>2256.25</v>
      </c>
      <c r="AD3819">
        <f t="shared" si="2723"/>
        <v>0</v>
      </c>
      <c r="AE3819">
        <f t="shared" si="2724"/>
        <v>0</v>
      </c>
      <c r="AF3819">
        <f t="shared" si="2725"/>
        <v>0</v>
      </c>
      <c r="AG3819">
        <f t="shared" si="2726"/>
        <v>0</v>
      </c>
      <c r="AH3819">
        <f t="shared" si="2727"/>
        <v>0</v>
      </c>
      <c r="AI3819">
        <f t="shared" si="2728"/>
        <v>0</v>
      </c>
      <c r="AJ3819">
        <f t="shared" si="2729"/>
        <v>0</v>
      </c>
      <c r="AK3819">
        <v>2256.25</v>
      </c>
      <c r="AL3819">
        <v>2256.25</v>
      </c>
      <c r="AM3819">
        <v>0</v>
      </c>
      <c r="AN3819">
        <v>0</v>
      </c>
      <c r="AO3819">
        <v>0</v>
      </c>
      <c r="AP3819">
        <v>0</v>
      </c>
      <c r="AQ3819">
        <v>0</v>
      </c>
      <c r="AR3819">
        <v>0</v>
      </c>
      <c r="AS3819">
        <v>0</v>
      </c>
      <c r="AT3819">
        <v>0</v>
      </c>
      <c r="AU3819">
        <v>0</v>
      </c>
      <c r="AV3819">
        <v>1</v>
      </c>
      <c r="AW3819">
        <v>1</v>
      </c>
      <c r="AZ3819">
        <v>1</v>
      </c>
      <c r="BA3819">
        <v>1</v>
      </c>
      <c r="BB3819">
        <v>1</v>
      </c>
      <c r="BC3819">
        <v>1</v>
      </c>
      <c r="BD3819" t="s">
        <v>3</v>
      </c>
      <c r="BE3819" t="s">
        <v>3</v>
      </c>
      <c r="BF3819" t="s">
        <v>3</v>
      </c>
      <c r="BG3819" t="s">
        <v>3</v>
      </c>
      <c r="BH3819">
        <v>3</v>
      </c>
      <c r="BI3819">
        <v>1</v>
      </c>
      <c r="BJ3819" t="s">
        <v>3</v>
      </c>
      <c r="BM3819">
        <v>6001</v>
      </c>
      <c r="BN3819">
        <v>0</v>
      </c>
      <c r="BO3819" t="s">
        <v>3</v>
      </c>
      <c r="BP3819">
        <v>0</v>
      </c>
      <c r="BQ3819">
        <v>0</v>
      </c>
      <c r="BR3819">
        <v>0</v>
      </c>
      <c r="BS3819">
        <v>1</v>
      </c>
      <c r="BT3819">
        <v>1</v>
      </c>
      <c r="BU3819">
        <v>1</v>
      </c>
      <c r="BV3819">
        <v>1</v>
      </c>
      <c r="BW3819">
        <v>1</v>
      </c>
      <c r="BX3819">
        <v>1</v>
      </c>
      <c r="BY3819" t="s">
        <v>3</v>
      </c>
      <c r="BZ3819">
        <v>0</v>
      </c>
      <c r="CA3819">
        <v>0</v>
      </c>
      <c r="CB3819" t="s">
        <v>3</v>
      </c>
      <c r="CE3819">
        <v>0</v>
      </c>
      <c r="CF3819">
        <v>0</v>
      </c>
      <c r="CG3819">
        <v>0</v>
      </c>
      <c r="CM3819">
        <v>0</v>
      </c>
      <c r="CN3819" t="s">
        <v>3</v>
      </c>
      <c r="CO3819">
        <v>0</v>
      </c>
      <c r="CP3819">
        <f t="shared" si="2730"/>
        <v>6768.75</v>
      </c>
      <c r="CQ3819">
        <f t="shared" si="2731"/>
        <v>2256.25</v>
      </c>
      <c r="CR3819">
        <f t="shared" si="2732"/>
        <v>0</v>
      </c>
      <c r="CS3819">
        <f t="shared" si="2733"/>
        <v>0</v>
      </c>
      <c r="CT3819">
        <f t="shared" si="2734"/>
        <v>0</v>
      </c>
      <c r="CU3819">
        <f t="shared" si="2735"/>
        <v>0</v>
      </c>
      <c r="CV3819">
        <f t="shared" si="2736"/>
        <v>0</v>
      </c>
      <c r="CW3819">
        <f t="shared" si="2737"/>
        <v>0</v>
      </c>
      <c r="CX3819">
        <f t="shared" si="2738"/>
        <v>0</v>
      </c>
      <c r="CY3819">
        <f t="shared" si="2739"/>
        <v>0</v>
      </c>
      <c r="CZ3819">
        <f t="shared" si="2740"/>
        <v>0</v>
      </c>
      <c r="DC3819" t="s">
        <v>3</v>
      </c>
      <c r="DD3819" t="s">
        <v>3</v>
      </c>
      <c r="DE3819" t="s">
        <v>3</v>
      </c>
      <c r="DF3819" t="s">
        <v>3</v>
      </c>
      <c r="DG3819" t="s">
        <v>3</v>
      </c>
      <c r="DH3819" t="s">
        <v>3</v>
      </c>
      <c r="DI3819" t="s">
        <v>3</v>
      </c>
      <c r="DJ3819" t="s">
        <v>3</v>
      </c>
      <c r="DK3819" t="s">
        <v>3</v>
      </c>
      <c r="DL3819" t="s">
        <v>3</v>
      </c>
      <c r="DM3819" t="s">
        <v>3</v>
      </c>
      <c r="DN3819">
        <v>0</v>
      </c>
      <c r="DO3819">
        <v>0</v>
      </c>
      <c r="DP3819">
        <v>1</v>
      </c>
      <c r="DQ3819">
        <v>1</v>
      </c>
      <c r="DU3819">
        <v>1010</v>
      </c>
      <c r="DV3819" t="s">
        <v>52</v>
      </c>
      <c r="DW3819" t="s">
        <v>52</v>
      </c>
      <c r="DX3819">
        <v>1</v>
      </c>
      <c r="DZ3819" t="s">
        <v>3</v>
      </c>
      <c r="EA3819" t="s">
        <v>3</v>
      </c>
      <c r="EB3819" t="s">
        <v>3</v>
      </c>
      <c r="EC3819" t="s">
        <v>3</v>
      </c>
      <c r="EE3819">
        <v>35324526</v>
      </c>
      <c r="EF3819">
        <v>0</v>
      </c>
      <c r="EG3819" t="s">
        <v>829</v>
      </c>
      <c r="EH3819">
        <v>0</v>
      </c>
      <c r="EI3819" t="s">
        <v>3</v>
      </c>
      <c r="EJ3819">
        <v>1</v>
      </c>
      <c r="EK3819">
        <v>6001</v>
      </c>
      <c r="EL3819" t="s">
        <v>830</v>
      </c>
      <c r="EM3819" t="s">
        <v>829</v>
      </c>
      <c r="EO3819" t="s">
        <v>3</v>
      </c>
      <c r="EQ3819">
        <v>0</v>
      </c>
      <c r="ER3819">
        <v>2256.25</v>
      </c>
      <c r="ES3819">
        <v>2256.25</v>
      </c>
      <c r="ET3819">
        <v>0</v>
      </c>
      <c r="EU3819">
        <v>0</v>
      </c>
      <c r="EV3819">
        <v>0</v>
      </c>
      <c r="EW3819">
        <v>0</v>
      </c>
      <c r="EX3819">
        <v>0</v>
      </c>
      <c r="EY3819">
        <v>0</v>
      </c>
      <c r="EZ3819">
        <v>5</v>
      </c>
      <c r="FC3819">
        <v>1</v>
      </c>
      <c r="FD3819">
        <v>18</v>
      </c>
      <c r="FF3819">
        <v>2752.63</v>
      </c>
      <c r="FQ3819">
        <v>0</v>
      </c>
      <c r="FR3819">
        <v>0</v>
      </c>
      <c r="FS3819">
        <v>0</v>
      </c>
      <c r="FX3819">
        <v>0</v>
      </c>
      <c r="FY3819">
        <v>0</v>
      </c>
      <c r="GA3819" t="s">
        <v>873</v>
      </c>
      <c r="GD3819">
        <v>0</v>
      </c>
      <c r="GF3819">
        <v>287949538</v>
      </c>
      <c r="GG3819">
        <v>2</v>
      </c>
      <c r="GH3819">
        <v>3</v>
      </c>
      <c r="GI3819">
        <v>-2</v>
      </c>
      <c r="GJ3819">
        <v>0</v>
      </c>
      <c r="GK3819">
        <f>ROUND(R3819*(R12)/100,2)</f>
        <v>0</v>
      </c>
      <c r="GL3819">
        <f t="shared" si="2741"/>
        <v>0</v>
      </c>
      <c r="GM3819">
        <f t="shared" si="2742"/>
        <v>6768.75</v>
      </c>
      <c r="GN3819">
        <f t="shared" si="2743"/>
        <v>6768.75</v>
      </c>
      <c r="GO3819">
        <f t="shared" si="2744"/>
        <v>0</v>
      </c>
      <c r="GP3819">
        <f t="shared" si="2745"/>
        <v>0</v>
      </c>
      <c r="GR3819">
        <v>1</v>
      </c>
      <c r="GS3819">
        <v>1</v>
      </c>
      <c r="GT3819">
        <v>0</v>
      </c>
      <c r="GU3819" t="s">
        <v>3</v>
      </c>
      <c r="GV3819">
        <f t="shared" si="2746"/>
        <v>0</v>
      </c>
      <c r="GW3819">
        <v>1</v>
      </c>
      <c r="GX3819">
        <f t="shared" si="2747"/>
        <v>0</v>
      </c>
      <c r="HA3819">
        <v>0</v>
      </c>
      <c r="HB3819">
        <v>0</v>
      </c>
      <c r="HC3819">
        <f t="shared" si="2748"/>
        <v>0</v>
      </c>
      <c r="HE3819" t="s">
        <v>832</v>
      </c>
      <c r="HF3819" t="s">
        <v>832</v>
      </c>
      <c r="HM3819" t="s">
        <v>3</v>
      </c>
      <c r="HN3819" t="s">
        <v>3</v>
      </c>
      <c r="HO3819" t="s">
        <v>3</v>
      </c>
      <c r="HP3819" t="s">
        <v>3</v>
      </c>
      <c r="HQ3819" t="s">
        <v>3</v>
      </c>
      <c r="HS3819">
        <v>0</v>
      </c>
      <c r="IK3819">
        <v>0</v>
      </c>
    </row>
    <row r="3820" spans="1:245" x14ac:dyDescent="0.2">
      <c r="A3820">
        <v>17</v>
      </c>
      <c r="B3820">
        <v>1</v>
      </c>
      <c r="E3820" t="s">
        <v>874</v>
      </c>
      <c r="F3820" t="s">
        <v>827</v>
      </c>
      <c r="G3820" t="s">
        <v>875</v>
      </c>
      <c r="H3820" t="s">
        <v>52</v>
      </c>
      <c r="I3820">
        <v>22</v>
      </c>
      <c r="J3820">
        <v>0</v>
      </c>
      <c r="K3820">
        <v>22</v>
      </c>
      <c r="O3820">
        <f t="shared" si="2710"/>
        <v>13704.9</v>
      </c>
      <c r="P3820">
        <f t="shared" si="2711"/>
        <v>13704.9</v>
      </c>
      <c r="Q3820">
        <f t="shared" si="2712"/>
        <v>0</v>
      </c>
      <c r="R3820">
        <f t="shared" si="2713"/>
        <v>0</v>
      </c>
      <c r="S3820">
        <f t="shared" si="2714"/>
        <v>0</v>
      </c>
      <c r="T3820">
        <f t="shared" si="2715"/>
        <v>0</v>
      </c>
      <c r="U3820">
        <f t="shared" si="2716"/>
        <v>0</v>
      </c>
      <c r="V3820">
        <f t="shared" si="2717"/>
        <v>0</v>
      </c>
      <c r="W3820">
        <f t="shared" si="2718"/>
        <v>0</v>
      </c>
      <c r="X3820">
        <f t="shared" si="2719"/>
        <v>0</v>
      </c>
      <c r="Y3820">
        <f t="shared" si="2720"/>
        <v>0</v>
      </c>
      <c r="AA3820">
        <v>35364244</v>
      </c>
      <c r="AB3820">
        <f t="shared" si="2721"/>
        <v>622.95000000000005</v>
      </c>
      <c r="AC3820">
        <f t="shared" si="2722"/>
        <v>622.95000000000005</v>
      </c>
      <c r="AD3820">
        <f t="shared" si="2723"/>
        <v>0</v>
      </c>
      <c r="AE3820">
        <f t="shared" si="2724"/>
        <v>0</v>
      </c>
      <c r="AF3820">
        <f t="shared" si="2725"/>
        <v>0</v>
      </c>
      <c r="AG3820">
        <f t="shared" si="2726"/>
        <v>0</v>
      </c>
      <c r="AH3820">
        <f t="shared" si="2727"/>
        <v>0</v>
      </c>
      <c r="AI3820">
        <f t="shared" si="2728"/>
        <v>0</v>
      </c>
      <c r="AJ3820">
        <f t="shared" si="2729"/>
        <v>0</v>
      </c>
      <c r="AK3820">
        <v>622.95000000000005</v>
      </c>
      <c r="AL3820">
        <v>622.95000000000005</v>
      </c>
      <c r="AM3820">
        <v>0</v>
      </c>
      <c r="AN3820">
        <v>0</v>
      </c>
      <c r="AO3820">
        <v>0</v>
      </c>
      <c r="AP3820">
        <v>0</v>
      </c>
      <c r="AQ3820">
        <v>0</v>
      </c>
      <c r="AR3820">
        <v>0</v>
      </c>
      <c r="AS3820">
        <v>0</v>
      </c>
      <c r="AT3820">
        <v>0</v>
      </c>
      <c r="AU3820">
        <v>0</v>
      </c>
      <c r="AV3820">
        <v>1</v>
      </c>
      <c r="AW3820">
        <v>1</v>
      </c>
      <c r="AZ3820">
        <v>1</v>
      </c>
      <c r="BA3820">
        <v>1</v>
      </c>
      <c r="BB3820">
        <v>1</v>
      </c>
      <c r="BC3820">
        <v>1</v>
      </c>
      <c r="BD3820" t="s">
        <v>3</v>
      </c>
      <c r="BE3820" t="s">
        <v>3</v>
      </c>
      <c r="BF3820" t="s">
        <v>3</v>
      </c>
      <c r="BG3820" t="s">
        <v>3</v>
      </c>
      <c r="BH3820">
        <v>3</v>
      </c>
      <c r="BI3820">
        <v>1</v>
      </c>
      <c r="BJ3820" t="s">
        <v>3</v>
      </c>
      <c r="BM3820">
        <v>6001</v>
      </c>
      <c r="BN3820">
        <v>0</v>
      </c>
      <c r="BO3820" t="s">
        <v>3</v>
      </c>
      <c r="BP3820">
        <v>0</v>
      </c>
      <c r="BQ3820">
        <v>0</v>
      </c>
      <c r="BR3820">
        <v>0</v>
      </c>
      <c r="BS3820">
        <v>1</v>
      </c>
      <c r="BT3820">
        <v>1</v>
      </c>
      <c r="BU3820">
        <v>1</v>
      </c>
      <c r="BV3820">
        <v>1</v>
      </c>
      <c r="BW3820">
        <v>1</v>
      </c>
      <c r="BX3820">
        <v>1</v>
      </c>
      <c r="BY3820" t="s">
        <v>3</v>
      </c>
      <c r="BZ3820">
        <v>0</v>
      </c>
      <c r="CA3820">
        <v>0</v>
      </c>
      <c r="CB3820" t="s">
        <v>3</v>
      </c>
      <c r="CE3820">
        <v>0</v>
      </c>
      <c r="CF3820">
        <v>0</v>
      </c>
      <c r="CG3820">
        <v>0</v>
      </c>
      <c r="CM3820">
        <v>0</v>
      </c>
      <c r="CN3820" t="s">
        <v>3</v>
      </c>
      <c r="CO3820">
        <v>0</v>
      </c>
      <c r="CP3820">
        <f t="shared" si="2730"/>
        <v>13704.9</v>
      </c>
      <c r="CQ3820">
        <f t="shared" si="2731"/>
        <v>622.95000000000005</v>
      </c>
      <c r="CR3820">
        <f t="shared" si="2732"/>
        <v>0</v>
      </c>
      <c r="CS3820">
        <f t="shared" si="2733"/>
        <v>0</v>
      </c>
      <c r="CT3820">
        <f t="shared" si="2734"/>
        <v>0</v>
      </c>
      <c r="CU3820">
        <f t="shared" si="2735"/>
        <v>0</v>
      </c>
      <c r="CV3820">
        <f t="shared" si="2736"/>
        <v>0</v>
      </c>
      <c r="CW3820">
        <f t="shared" si="2737"/>
        <v>0</v>
      </c>
      <c r="CX3820">
        <f t="shared" si="2738"/>
        <v>0</v>
      </c>
      <c r="CY3820">
        <f t="shared" si="2739"/>
        <v>0</v>
      </c>
      <c r="CZ3820">
        <f t="shared" si="2740"/>
        <v>0</v>
      </c>
      <c r="DC3820" t="s">
        <v>3</v>
      </c>
      <c r="DD3820" t="s">
        <v>3</v>
      </c>
      <c r="DE3820" t="s">
        <v>3</v>
      </c>
      <c r="DF3820" t="s">
        <v>3</v>
      </c>
      <c r="DG3820" t="s">
        <v>3</v>
      </c>
      <c r="DH3820" t="s">
        <v>3</v>
      </c>
      <c r="DI3820" t="s">
        <v>3</v>
      </c>
      <c r="DJ3820" t="s">
        <v>3</v>
      </c>
      <c r="DK3820" t="s">
        <v>3</v>
      </c>
      <c r="DL3820" t="s">
        <v>3</v>
      </c>
      <c r="DM3820" t="s">
        <v>3</v>
      </c>
      <c r="DN3820">
        <v>0</v>
      </c>
      <c r="DO3820">
        <v>0</v>
      </c>
      <c r="DP3820">
        <v>1</v>
      </c>
      <c r="DQ3820">
        <v>1</v>
      </c>
      <c r="DU3820">
        <v>1010</v>
      </c>
      <c r="DV3820" t="s">
        <v>52</v>
      </c>
      <c r="DW3820" t="s">
        <v>52</v>
      </c>
      <c r="DX3820">
        <v>1</v>
      </c>
      <c r="DZ3820" t="s">
        <v>3</v>
      </c>
      <c r="EA3820" t="s">
        <v>3</v>
      </c>
      <c r="EB3820" t="s">
        <v>3</v>
      </c>
      <c r="EC3820" t="s">
        <v>3</v>
      </c>
      <c r="EE3820">
        <v>35324526</v>
      </c>
      <c r="EF3820">
        <v>0</v>
      </c>
      <c r="EG3820" t="s">
        <v>829</v>
      </c>
      <c r="EH3820">
        <v>0</v>
      </c>
      <c r="EI3820" t="s">
        <v>3</v>
      </c>
      <c r="EJ3820">
        <v>1</v>
      </c>
      <c r="EK3820">
        <v>6001</v>
      </c>
      <c r="EL3820" t="s">
        <v>830</v>
      </c>
      <c r="EM3820" t="s">
        <v>829</v>
      </c>
      <c r="EO3820" t="s">
        <v>3</v>
      </c>
      <c r="EQ3820">
        <v>0</v>
      </c>
      <c r="ER3820">
        <v>622.95000000000005</v>
      </c>
      <c r="ES3820">
        <v>622.95000000000005</v>
      </c>
      <c r="ET3820">
        <v>0</v>
      </c>
      <c r="EU3820">
        <v>0</v>
      </c>
      <c r="EV3820">
        <v>0</v>
      </c>
      <c r="EW3820">
        <v>0</v>
      </c>
      <c r="EX3820">
        <v>0</v>
      </c>
      <c r="EY3820">
        <v>0</v>
      </c>
      <c r="EZ3820">
        <v>5</v>
      </c>
      <c r="FC3820">
        <v>1</v>
      </c>
      <c r="FD3820">
        <v>18</v>
      </c>
      <c r="FF3820">
        <v>760</v>
      </c>
      <c r="FQ3820">
        <v>0</v>
      </c>
      <c r="FR3820">
        <v>0</v>
      </c>
      <c r="FS3820">
        <v>0</v>
      </c>
      <c r="FX3820">
        <v>0</v>
      </c>
      <c r="FY3820">
        <v>0</v>
      </c>
      <c r="GA3820" t="s">
        <v>876</v>
      </c>
      <c r="GD3820">
        <v>0</v>
      </c>
      <c r="GF3820">
        <v>-810155025</v>
      </c>
      <c r="GG3820">
        <v>2</v>
      </c>
      <c r="GH3820">
        <v>3</v>
      </c>
      <c r="GI3820">
        <v>-2</v>
      </c>
      <c r="GJ3820">
        <v>0</v>
      </c>
      <c r="GK3820">
        <f>ROUND(R3820*(R12)/100,2)</f>
        <v>0</v>
      </c>
      <c r="GL3820">
        <f t="shared" si="2741"/>
        <v>0</v>
      </c>
      <c r="GM3820">
        <f t="shared" si="2742"/>
        <v>13704.9</v>
      </c>
      <c r="GN3820">
        <f t="shared" si="2743"/>
        <v>13704.9</v>
      </c>
      <c r="GO3820">
        <f t="shared" si="2744"/>
        <v>0</v>
      </c>
      <c r="GP3820">
        <f t="shared" si="2745"/>
        <v>0</v>
      </c>
      <c r="GR3820">
        <v>1</v>
      </c>
      <c r="GS3820">
        <v>1</v>
      </c>
      <c r="GT3820">
        <v>0</v>
      </c>
      <c r="GU3820" t="s">
        <v>3</v>
      </c>
      <c r="GV3820">
        <f t="shared" si="2746"/>
        <v>0</v>
      </c>
      <c r="GW3820">
        <v>1</v>
      </c>
      <c r="GX3820">
        <f t="shared" si="2747"/>
        <v>0</v>
      </c>
      <c r="HA3820">
        <v>0</v>
      </c>
      <c r="HB3820">
        <v>0</v>
      </c>
      <c r="HC3820">
        <f t="shared" si="2748"/>
        <v>0</v>
      </c>
      <c r="HE3820" t="s">
        <v>832</v>
      </c>
      <c r="HF3820" t="s">
        <v>832</v>
      </c>
      <c r="HM3820" t="s">
        <v>3</v>
      </c>
      <c r="HN3820" t="s">
        <v>3</v>
      </c>
      <c r="HO3820" t="s">
        <v>3</v>
      </c>
      <c r="HP3820" t="s">
        <v>3</v>
      </c>
      <c r="HQ3820" t="s">
        <v>3</v>
      </c>
      <c r="HS3820">
        <v>0</v>
      </c>
      <c r="IK3820">
        <v>0</v>
      </c>
    </row>
    <row r="3821" spans="1:245" x14ac:dyDescent="0.2">
      <c r="A3821">
        <v>17</v>
      </c>
      <c r="B3821">
        <v>1</v>
      </c>
      <c r="E3821" t="s">
        <v>877</v>
      </c>
      <c r="F3821" t="s">
        <v>827</v>
      </c>
      <c r="G3821" t="s">
        <v>863</v>
      </c>
      <c r="H3821" t="s">
        <v>52</v>
      </c>
      <c r="I3821">
        <v>10</v>
      </c>
      <c r="J3821">
        <v>0</v>
      </c>
      <c r="K3821">
        <v>10</v>
      </c>
      <c r="O3821">
        <f t="shared" si="2710"/>
        <v>20896.7</v>
      </c>
      <c r="P3821">
        <f t="shared" si="2711"/>
        <v>20896.7</v>
      </c>
      <c r="Q3821">
        <f t="shared" si="2712"/>
        <v>0</v>
      </c>
      <c r="R3821">
        <f t="shared" si="2713"/>
        <v>0</v>
      </c>
      <c r="S3821">
        <f t="shared" si="2714"/>
        <v>0</v>
      </c>
      <c r="T3821">
        <f t="shared" si="2715"/>
        <v>0</v>
      </c>
      <c r="U3821">
        <f t="shared" si="2716"/>
        <v>0</v>
      </c>
      <c r="V3821">
        <f t="shared" si="2717"/>
        <v>0</v>
      </c>
      <c r="W3821">
        <f t="shared" si="2718"/>
        <v>0</v>
      </c>
      <c r="X3821">
        <f t="shared" si="2719"/>
        <v>0</v>
      </c>
      <c r="Y3821">
        <f t="shared" si="2720"/>
        <v>0</v>
      </c>
      <c r="AA3821">
        <v>35364244</v>
      </c>
      <c r="AB3821">
        <f t="shared" si="2721"/>
        <v>2089.67</v>
      </c>
      <c r="AC3821">
        <f t="shared" si="2722"/>
        <v>2089.67</v>
      </c>
      <c r="AD3821">
        <f t="shared" si="2723"/>
        <v>0</v>
      </c>
      <c r="AE3821">
        <f t="shared" si="2724"/>
        <v>0</v>
      </c>
      <c r="AF3821">
        <f t="shared" si="2725"/>
        <v>0</v>
      </c>
      <c r="AG3821">
        <f t="shared" si="2726"/>
        <v>0</v>
      </c>
      <c r="AH3821">
        <f t="shared" si="2727"/>
        <v>0</v>
      </c>
      <c r="AI3821">
        <f t="shared" si="2728"/>
        <v>0</v>
      </c>
      <c r="AJ3821">
        <f t="shared" si="2729"/>
        <v>0</v>
      </c>
      <c r="AK3821">
        <v>2089.67</v>
      </c>
      <c r="AL3821">
        <v>2089.67</v>
      </c>
      <c r="AM3821">
        <v>0</v>
      </c>
      <c r="AN3821">
        <v>0</v>
      </c>
      <c r="AO3821">
        <v>0</v>
      </c>
      <c r="AP3821">
        <v>0</v>
      </c>
      <c r="AQ3821">
        <v>0</v>
      </c>
      <c r="AR3821">
        <v>0</v>
      </c>
      <c r="AS3821">
        <v>0</v>
      </c>
      <c r="AT3821">
        <v>0</v>
      </c>
      <c r="AU3821">
        <v>0</v>
      </c>
      <c r="AV3821">
        <v>1</v>
      </c>
      <c r="AW3821">
        <v>1</v>
      </c>
      <c r="AZ3821">
        <v>1</v>
      </c>
      <c r="BA3821">
        <v>1</v>
      </c>
      <c r="BB3821">
        <v>1</v>
      </c>
      <c r="BC3821">
        <v>1</v>
      </c>
      <c r="BD3821" t="s">
        <v>3</v>
      </c>
      <c r="BE3821" t="s">
        <v>3</v>
      </c>
      <c r="BF3821" t="s">
        <v>3</v>
      </c>
      <c r="BG3821" t="s">
        <v>3</v>
      </c>
      <c r="BH3821">
        <v>3</v>
      </c>
      <c r="BI3821">
        <v>1</v>
      </c>
      <c r="BJ3821" t="s">
        <v>3</v>
      </c>
      <c r="BM3821">
        <v>6001</v>
      </c>
      <c r="BN3821">
        <v>0</v>
      </c>
      <c r="BO3821" t="s">
        <v>3</v>
      </c>
      <c r="BP3821">
        <v>0</v>
      </c>
      <c r="BQ3821">
        <v>0</v>
      </c>
      <c r="BR3821">
        <v>0</v>
      </c>
      <c r="BS3821">
        <v>1</v>
      </c>
      <c r="BT3821">
        <v>1</v>
      </c>
      <c r="BU3821">
        <v>1</v>
      </c>
      <c r="BV3821">
        <v>1</v>
      </c>
      <c r="BW3821">
        <v>1</v>
      </c>
      <c r="BX3821">
        <v>1</v>
      </c>
      <c r="BY3821" t="s">
        <v>3</v>
      </c>
      <c r="BZ3821">
        <v>0</v>
      </c>
      <c r="CA3821">
        <v>0</v>
      </c>
      <c r="CB3821" t="s">
        <v>3</v>
      </c>
      <c r="CE3821">
        <v>0</v>
      </c>
      <c r="CF3821">
        <v>0</v>
      </c>
      <c r="CG3821">
        <v>0</v>
      </c>
      <c r="CM3821">
        <v>0</v>
      </c>
      <c r="CN3821" t="s">
        <v>3</v>
      </c>
      <c r="CO3821">
        <v>0</v>
      </c>
      <c r="CP3821">
        <f t="shared" si="2730"/>
        <v>20896.7</v>
      </c>
      <c r="CQ3821">
        <f t="shared" si="2731"/>
        <v>2089.67</v>
      </c>
      <c r="CR3821">
        <f t="shared" si="2732"/>
        <v>0</v>
      </c>
      <c r="CS3821">
        <f t="shared" si="2733"/>
        <v>0</v>
      </c>
      <c r="CT3821">
        <f t="shared" si="2734"/>
        <v>0</v>
      </c>
      <c r="CU3821">
        <f t="shared" si="2735"/>
        <v>0</v>
      </c>
      <c r="CV3821">
        <f t="shared" si="2736"/>
        <v>0</v>
      </c>
      <c r="CW3821">
        <f t="shared" si="2737"/>
        <v>0</v>
      </c>
      <c r="CX3821">
        <f t="shared" si="2738"/>
        <v>0</v>
      </c>
      <c r="CY3821">
        <f t="shared" si="2739"/>
        <v>0</v>
      </c>
      <c r="CZ3821">
        <f t="shared" si="2740"/>
        <v>0</v>
      </c>
      <c r="DC3821" t="s">
        <v>3</v>
      </c>
      <c r="DD3821" t="s">
        <v>3</v>
      </c>
      <c r="DE3821" t="s">
        <v>3</v>
      </c>
      <c r="DF3821" t="s">
        <v>3</v>
      </c>
      <c r="DG3821" t="s">
        <v>3</v>
      </c>
      <c r="DH3821" t="s">
        <v>3</v>
      </c>
      <c r="DI3821" t="s">
        <v>3</v>
      </c>
      <c r="DJ3821" t="s">
        <v>3</v>
      </c>
      <c r="DK3821" t="s">
        <v>3</v>
      </c>
      <c r="DL3821" t="s">
        <v>3</v>
      </c>
      <c r="DM3821" t="s">
        <v>3</v>
      </c>
      <c r="DN3821">
        <v>0</v>
      </c>
      <c r="DO3821">
        <v>0</v>
      </c>
      <c r="DP3821">
        <v>1</v>
      </c>
      <c r="DQ3821">
        <v>1</v>
      </c>
      <c r="DU3821">
        <v>1010</v>
      </c>
      <c r="DV3821" t="s">
        <v>52</v>
      </c>
      <c r="DW3821" t="s">
        <v>52</v>
      </c>
      <c r="DX3821">
        <v>1</v>
      </c>
      <c r="DZ3821" t="s">
        <v>3</v>
      </c>
      <c r="EA3821" t="s">
        <v>3</v>
      </c>
      <c r="EB3821" t="s">
        <v>3</v>
      </c>
      <c r="EC3821" t="s">
        <v>3</v>
      </c>
      <c r="EE3821">
        <v>35324526</v>
      </c>
      <c r="EF3821">
        <v>0</v>
      </c>
      <c r="EG3821" t="s">
        <v>829</v>
      </c>
      <c r="EH3821">
        <v>0</v>
      </c>
      <c r="EI3821" t="s">
        <v>3</v>
      </c>
      <c r="EJ3821">
        <v>1</v>
      </c>
      <c r="EK3821">
        <v>6001</v>
      </c>
      <c r="EL3821" t="s">
        <v>830</v>
      </c>
      <c r="EM3821" t="s">
        <v>829</v>
      </c>
      <c r="EO3821" t="s">
        <v>3</v>
      </c>
      <c r="EQ3821">
        <v>0</v>
      </c>
      <c r="ER3821">
        <v>2089.67</v>
      </c>
      <c r="ES3821">
        <v>2089.67</v>
      </c>
      <c r="ET3821">
        <v>0</v>
      </c>
      <c r="EU3821">
        <v>0</v>
      </c>
      <c r="EV3821">
        <v>0</v>
      </c>
      <c r="EW3821">
        <v>0</v>
      </c>
      <c r="EX3821">
        <v>0</v>
      </c>
      <c r="EY3821">
        <v>0</v>
      </c>
      <c r="EZ3821">
        <v>5</v>
      </c>
      <c r="FC3821">
        <v>1</v>
      </c>
      <c r="FD3821">
        <v>18</v>
      </c>
      <c r="FF3821">
        <v>2549.4</v>
      </c>
      <c r="FQ3821">
        <v>0</v>
      </c>
      <c r="FR3821">
        <v>0</v>
      </c>
      <c r="FS3821">
        <v>0</v>
      </c>
      <c r="FX3821">
        <v>0</v>
      </c>
      <c r="FY3821">
        <v>0</v>
      </c>
      <c r="GA3821" t="s">
        <v>864</v>
      </c>
      <c r="GD3821">
        <v>0</v>
      </c>
      <c r="GF3821">
        <v>264241173</v>
      </c>
      <c r="GG3821">
        <v>2</v>
      </c>
      <c r="GH3821">
        <v>3</v>
      </c>
      <c r="GI3821">
        <v>-2</v>
      </c>
      <c r="GJ3821">
        <v>0</v>
      </c>
      <c r="GK3821">
        <f>ROUND(R3821*(R12)/100,2)</f>
        <v>0</v>
      </c>
      <c r="GL3821">
        <f t="shared" si="2741"/>
        <v>0</v>
      </c>
      <c r="GM3821">
        <f t="shared" si="2742"/>
        <v>20896.7</v>
      </c>
      <c r="GN3821">
        <f t="shared" si="2743"/>
        <v>20896.7</v>
      </c>
      <c r="GO3821">
        <f t="shared" si="2744"/>
        <v>0</v>
      </c>
      <c r="GP3821">
        <f t="shared" si="2745"/>
        <v>0</v>
      </c>
      <c r="GR3821">
        <v>1</v>
      </c>
      <c r="GS3821">
        <v>1</v>
      </c>
      <c r="GT3821">
        <v>0</v>
      </c>
      <c r="GU3821" t="s">
        <v>3</v>
      </c>
      <c r="GV3821">
        <f t="shared" si="2746"/>
        <v>0</v>
      </c>
      <c r="GW3821">
        <v>1</v>
      </c>
      <c r="GX3821">
        <f t="shared" si="2747"/>
        <v>0</v>
      </c>
      <c r="HA3821">
        <v>0</v>
      </c>
      <c r="HB3821">
        <v>0</v>
      </c>
      <c r="HC3821">
        <f t="shared" si="2748"/>
        <v>0</v>
      </c>
      <c r="HE3821" t="s">
        <v>832</v>
      </c>
      <c r="HF3821" t="s">
        <v>832</v>
      </c>
      <c r="HM3821" t="s">
        <v>3</v>
      </c>
      <c r="HN3821" t="s">
        <v>3</v>
      </c>
      <c r="HO3821" t="s">
        <v>3</v>
      </c>
      <c r="HP3821" t="s">
        <v>3</v>
      </c>
      <c r="HQ3821" t="s">
        <v>3</v>
      </c>
      <c r="HS3821">
        <v>0</v>
      </c>
      <c r="IK3821">
        <v>0</v>
      </c>
    </row>
    <row r="3822" spans="1:245" x14ac:dyDescent="0.2">
      <c r="A3822">
        <v>17</v>
      </c>
      <c r="B3822">
        <v>1</v>
      </c>
      <c r="E3822" t="s">
        <v>878</v>
      </c>
      <c r="F3822" t="s">
        <v>827</v>
      </c>
      <c r="G3822" t="s">
        <v>872</v>
      </c>
      <c r="H3822" t="s">
        <v>52</v>
      </c>
      <c r="I3822">
        <v>20</v>
      </c>
      <c r="J3822">
        <v>0</v>
      </c>
      <c r="K3822">
        <v>20</v>
      </c>
      <c r="O3822">
        <f t="shared" si="2710"/>
        <v>45125</v>
      </c>
      <c r="P3822">
        <f t="shared" si="2711"/>
        <v>45125</v>
      </c>
      <c r="Q3822">
        <f t="shared" si="2712"/>
        <v>0</v>
      </c>
      <c r="R3822">
        <f t="shared" si="2713"/>
        <v>0</v>
      </c>
      <c r="S3822">
        <f t="shared" si="2714"/>
        <v>0</v>
      </c>
      <c r="T3822">
        <f t="shared" si="2715"/>
        <v>0</v>
      </c>
      <c r="U3822">
        <f t="shared" si="2716"/>
        <v>0</v>
      </c>
      <c r="V3822">
        <f t="shared" si="2717"/>
        <v>0</v>
      </c>
      <c r="W3822">
        <f t="shared" si="2718"/>
        <v>0</v>
      </c>
      <c r="X3822">
        <f t="shared" si="2719"/>
        <v>0</v>
      </c>
      <c r="Y3822">
        <f t="shared" si="2720"/>
        <v>0</v>
      </c>
      <c r="AA3822">
        <v>35364244</v>
      </c>
      <c r="AB3822">
        <f t="shared" si="2721"/>
        <v>2256.25</v>
      </c>
      <c r="AC3822">
        <f t="shared" si="2722"/>
        <v>2256.25</v>
      </c>
      <c r="AD3822">
        <f t="shared" si="2723"/>
        <v>0</v>
      </c>
      <c r="AE3822">
        <f t="shared" si="2724"/>
        <v>0</v>
      </c>
      <c r="AF3822">
        <f t="shared" si="2725"/>
        <v>0</v>
      </c>
      <c r="AG3822">
        <f t="shared" si="2726"/>
        <v>0</v>
      </c>
      <c r="AH3822">
        <f t="shared" si="2727"/>
        <v>0</v>
      </c>
      <c r="AI3822">
        <f t="shared" si="2728"/>
        <v>0</v>
      </c>
      <c r="AJ3822">
        <f t="shared" si="2729"/>
        <v>0</v>
      </c>
      <c r="AK3822">
        <v>2256.25</v>
      </c>
      <c r="AL3822">
        <v>2256.25</v>
      </c>
      <c r="AM3822">
        <v>0</v>
      </c>
      <c r="AN3822">
        <v>0</v>
      </c>
      <c r="AO3822">
        <v>0</v>
      </c>
      <c r="AP3822">
        <v>0</v>
      </c>
      <c r="AQ3822">
        <v>0</v>
      </c>
      <c r="AR3822">
        <v>0</v>
      </c>
      <c r="AS3822">
        <v>0</v>
      </c>
      <c r="AT3822">
        <v>0</v>
      </c>
      <c r="AU3822">
        <v>0</v>
      </c>
      <c r="AV3822">
        <v>1</v>
      </c>
      <c r="AW3822">
        <v>1</v>
      </c>
      <c r="AZ3822">
        <v>1</v>
      </c>
      <c r="BA3822">
        <v>1</v>
      </c>
      <c r="BB3822">
        <v>1</v>
      </c>
      <c r="BC3822">
        <v>1</v>
      </c>
      <c r="BD3822" t="s">
        <v>3</v>
      </c>
      <c r="BE3822" t="s">
        <v>3</v>
      </c>
      <c r="BF3822" t="s">
        <v>3</v>
      </c>
      <c r="BG3822" t="s">
        <v>3</v>
      </c>
      <c r="BH3822">
        <v>3</v>
      </c>
      <c r="BI3822">
        <v>1</v>
      </c>
      <c r="BJ3822" t="s">
        <v>3</v>
      </c>
      <c r="BM3822">
        <v>6001</v>
      </c>
      <c r="BN3822">
        <v>0</v>
      </c>
      <c r="BO3822" t="s">
        <v>3</v>
      </c>
      <c r="BP3822">
        <v>0</v>
      </c>
      <c r="BQ3822">
        <v>0</v>
      </c>
      <c r="BR3822">
        <v>0</v>
      </c>
      <c r="BS3822">
        <v>1</v>
      </c>
      <c r="BT3822">
        <v>1</v>
      </c>
      <c r="BU3822">
        <v>1</v>
      </c>
      <c r="BV3822">
        <v>1</v>
      </c>
      <c r="BW3822">
        <v>1</v>
      </c>
      <c r="BX3822">
        <v>1</v>
      </c>
      <c r="BY3822" t="s">
        <v>3</v>
      </c>
      <c r="BZ3822">
        <v>0</v>
      </c>
      <c r="CA3822">
        <v>0</v>
      </c>
      <c r="CB3822" t="s">
        <v>3</v>
      </c>
      <c r="CE3822">
        <v>0</v>
      </c>
      <c r="CF3822">
        <v>0</v>
      </c>
      <c r="CG3822">
        <v>0</v>
      </c>
      <c r="CM3822">
        <v>0</v>
      </c>
      <c r="CN3822" t="s">
        <v>3</v>
      </c>
      <c r="CO3822">
        <v>0</v>
      </c>
      <c r="CP3822">
        <f t="shared" si="2730"/>
        <v>45125</v>
      </c>
      <c r="CQ3822">
        <f t="shared" si="2731"/>
        <v>2256.25</v>
      </c>
      <c r="CR3822">
        <f t="shared" si="2732"/>
        <v>0</v>
      </c>
      <c r="CS3822">
        <f t="shared" si="2733"/>
        <v>0</v>
      </c>
      <c r="CT3822">
        <f t="shared" si="2734"/>
        <v>0</v>
      </c>
      <c r="CU3822">
        <f t="shared" si="2735"/>
        <v>0</v>
      </c>
      <c r="CV3822">
        <f t="shared" si="2736"/>
        <v>0</v>
      </c>
      <c r="CW3822">
        <f t="shared" si="2737"/>
        <v>0</v>
      </c>
      <c r="CX3822">
        <f t="shared" si="2738"/>
        <v>0</v>
      </c>
      <c r="CY3822">
        <f t="shared" si="2739"/>
        <v>0</v>
      </c>
      <c r="CZ3822">
        <f t="shared" si="2740"/>
        <v>0</v>
      </c>
      <c r="DC3822" t="s">
        <v>3</v>
      </c>
      <c r="DD3822" t="s">
        <v>3</v>
      </c>
      <c r="DE3822" t="s">
        <v>3</v>
      </c>
      <c r="DF3822" t="s">
        <v>3</v>
      </c>
      <c r="DG3822" t="s">
        <v>3</v>
      </c>
      <c r="DH3822" t="s">
        <v>3</v>
      </c>
      <c r="DI3822" t="s">
        <v>3</v>
      </c>
      <c r="DJ3822" t="s">
        <v>3</v>
      </c>
      <c r="DK3822" t="s">
        <v>3</v>
      </c>
      <c r="DL3822" t="s">
        <v>3</v>
      </c>
      <c r="DM3822" t="s">
        <v>3</v>
      </c>
      <c r="DN3822">
        <v>0</v>
      </c>
      <c r="DO3822">
        <v>0</v>
      </c>
      <c r="DP3822">
        <v>1</v>
      </c>
      <c r="DQ3822">
        <v>1</v>
      </c>
      <c r="DU3822">
        <v>1010</v>
      </c>
      <c r="DV3822" t="s">
        <v>52</v>
      </c>
      <c r="DW3822" t="s">
        <v>52</v>
      </c>
      <c r="DX3822">
        <v>1</v>
      </c>
      <c r="DZ3822" t="s">
        <v>3</v>
      </c>
      <c r="EA3822" t="s">
        <v>3</v>
      </c>
      <c r="EB3822" t="s">
        <v>3</v>
      </c>
      <c r="EC3822" t="s">
        <v>3</v>
      </c>
      <c r="EE3822">
        <v>35324526</v>
      </c>
      <c r="EF3822">
        <v>0</v>
      </c>
      <c r="EG3822" t="s">
        <v>829</v>
      </c>
      <c r="EH3822">
        <v>0</v>
      </c>
      <c r="EI3822" t="s">
        <v>3</v>
      </c>
      <c r="EJ3822">
        <v>1</v>
      </c>
      <c r="EK3822">
        <v>6001</v>
      </c>
      <c r="EL3822" t="s">
        <v>830</v>
      </c>
      <c r="EM3822" t="s">
        <v>829</v>
      </c>
      <c r="EO3822" t="s">
        <v>3</v>
      </c>
      <c r="EQ3822">
        <v>0</v>
      </c>
      <c r="ER3822">
        <v>2256.25</v>
      </c>
      <c r="ES3822">
        <v>2256.25</v>
      </c>
      <c r="ET3822">
        <v>0</v>
      </c>
      <c r="EU3822">
        <v>0</v>
      </c>
      <c r="EV3822">
        <v>0</v>
      </c>
      <c r="EW3822">
        <v>0</v>
      </c>
      <c r="EX3822">
        <v>0</v>
      </c>
      <c r="EY3822">
        <v>0</v>
      </c>
      <c r="EZ3822">
        <v>5</v>
      </c>
      <c r="FC3822">
        <v>1</v>
      </c>
      <c r="FD3822">
        <v>18</v>
      </c>
      <c r="FF3822">
        <v>2752.63</v>
      </c>
      <c r="FQ3822">
        <v>0</v>
      </c>
      <c r="FR3822">
        <v>0</v>
      </c>
      <c r="FS3822">
        <v>0</v>
      </c>
      <c r="FX3822">
        <v>0</v>
      </c>
      <c r="FY3822">
        <v>0</v>
      </c>
      <c r="GA3822" t="s">
        <v>873</v>
      </c>
      <c r="GD3822">
        <v>0</v>
      </c>
      <c r="GF3822">
        <v>287949538</v>
      </c>
      <c r="GG3822">
        <v>2</v>
      </c>
      <c r="GH3822">
        <v>3</v>
      </c>
      <c r="GI3822">
        <v>-2</v>
      </c>
      <c r="GJ3822">
        <v>0</v>
      </c>
      <c r="GK3822">
        <f>ROUND(R3822*(R12)/100,2)</f>
        <v>0</v>
      </c>
      <c r="GL3822">
        <f t="shared" si="2741"/>
        <v>0</v>
      </c>
      <c r="GM3822">
        <f t="shared" si="2742"/>
        <v>45125</v>
      </c>
      <c r="GN3822">
        <f t="shared" si="2743"/>
        <v>45125</v>
      </c>
      <c r="GO3822">
        <f t="shared" si="2744"/>
        <v>0</v>
      </c>
      <c r="GP3822">
        <f t="shared" si="2745"/>
        <v>0</v>
      </c>
      <c r="GR3822">
        <v>1</v>
      </c>
      <c r="GS3822">
        <v>1</v>
      </c>
      <c r="GT3822">
        <v>0</v>
      </c>
      <c r="GU3822" t="s">
        <v>3</v>
      </c>
      <c r="GV3822">
        <f t="shared" si="2746"/>
        <v>0</v>
      </c>
      <c r="GW3822">
        <v>1</v>
      </c>
      <c r="GX3822">
        <f t="shared" si="2747"/>
        <v>0</v>
      </c>
      <c r="HA3822">
        <v>0</v>
      </c>
      <c r="HB3822">
        <v>0</v>
      </c>
      <c r="HC3822">
        <f t="shared" si="2748"/>
        <v>0</v>
      </c>
      <c r="HE3822" t="s">
        <v>832</v>
      </c>
      <c r="HF3822" t="s">
        <v>832</v>
      </c>
      <c r="HM3822" t="s">
        <v>3</v>
      </c>
      <c r="HN3822" t="s">
        <v>3</v>
      </c>
      <c r="HO3822" t="s">
        <v>3</v>
      </c>
      <c r="HP3822" t="s">
        <v>3</v>
      </c>
      <c r="HQ3822" t="s">
        <v>3</v>
      </c>
      <c r="HS3822">
        <v>0</v>
      </c>
      <c r="IK3822">
        <v>0</v>
      </c>
    </row>
    <row r="3823" spans="1:245" x14ac:dyDescent="0.2">
      <c r="A3823">
        <v>17</v>
      </c>
      <c r="B3823">
        <v>1</v>
      </c>
      <c r="E3823" t="s">
        <v>879</v>
      </c>
      <c r="F3823" t="s">
        <v>827</v>
      </c>
      <c r="G3823" t="s">
        <v>875</v>
      </c>
      <c r="H3823" t="s">
        <v>52</v>
      </c>
      <c r="I3823">
        <v>173</v>
      </c>
      <c r="J3823">
        <v>0</v>
      </c>
      <c r="K3823">
        <v>173</v>
      </c>
      <c r="O3823">
        <f t="shared" si="2710"/>
        <v>107770.35</v>
      </c>
      <c r="P3823">
        <f t="shared" si="2711"/>
        <v>107770.35</v>
      </c>
      <c r="Q3823">
        <f t="shared" si="2712"/>
        <v>0</v>
      </c>
      <c r="R3823">
        <f t="shared" si="2713"/>
        <v>0</v>
      </c>
      <c r="S3823">
        <f t="shared" si="2714"/>
        <v>0</v>
      </c>
      <c r="T3823">
        <f t="shared" si="2715"/>
        <v>0</v>
      </c>
      <c r="U3823">
        <f t="shared" si="2716"/>
        <v>0</v>
      </c>
      <c r="V3823">
        <f t="shared" si="2717"/>
        <v>0</v>
      </c>
      <c r="W3823">
        <f t="shared" si="2718"/>
        <v>0</v>
      </c>
      <c r="X3823">
        <f t="shared" si="2719"/>
        <v>0</v>
      </c>
      <c r="Y3823">
        <f t="shared" si="2720"/>
        <v>0</v>
      </c>
      <c r="AA3823">
        <v>35364244</v>
      </c>
      <c r="AB3823">
        <f t="shared" si="2721"/>
        <v>622.95000000000005</v>
      </c>
      <c r="AC3823">
        <f t="shared" si="2722"/>
        <v>622.95000000000005</v>
      </c>
      <c r="AD3823">
        <f t="shared" si="2723"/>
        <v>0</v>
      </c>
      <c r="AE3823">
        <f t="shared" si="2724"/>
        <v>0</v>
      </c>
      <c r="AF3823">
        <f t="shared" si="2725"/>
        <v>0</v>
      </c>
      <c r="AG3823">
        <f t="shared" si="2726"/>
        <v>0</v>
      </c>
      <c r="AH3823">
        <f t="shared" si="2727"/>
        <v>0</v>
      </c>
      <c r="AI3823">
        <f t="shared" si="2728"/>
        <v>0</v>
      </c>
      <c r="AJ3823">
        <f t="shared" si="2729"/>
        <v>0</v>
      </c>
      <c r="AK3823">
        <v>622.95000000000005</v>
      </c>
      <c r="AL3823">
        <v>622.95000000000005</v>
      </c>
      <c r="AM3823">
        <v>0</v>
      </c>
      <c r="AN3823">
        <v>0</v>
      </c>
      <c r="AO3823">
        <v>0</v>
      </c>
      <c r="AP3823">
        <v>0</v>
      </c>
      <c r="AQ3823">
        <v>0</v>
      </c>
      <c r="AR3823">
        <v>0</v>
      </c>
      <c r="AS3823">
        <v>0</v>
      </c>
      <c r="AT3823">
        <v>0</v>
      </c>
      <c r="AU3823">
        <v>0</v>
      </c>
      <c r="AV3823">
        <v>1</v>
      </c>
      <c r="AW3823">
        <v>1</v>
      </c>
      <c r="AZ3823">
        <v>1</v>
      </c>
      <c r="BA3823">
        <v>1</v>
      </c>
      <c r="BB3823">
        <v>1</v>
      </c>
      <c r="BC3823">
        <v>1</v>
      </c>
      <c r="BD3823" t="s">
        <v>3</v>
      </c>
      <c r="BE3823" t="s">
        <v>3</v>
      </c>
      <c r="BF3823" t="s">
        <v>3</v>
      </c>
      <c r="BG3823" t="s">
        <v>3</v>
      </c>
      <c r="BH3823">
        <v>3</v>
      </c>
      <c r="BI3823">
        <v>1</v>
      </c>
      <c r="BJ3823" t="s">
        <v>3</v>
      </c>
      <c r="BM3823">
        <v>6001</v>
      </c>
      <c r="BN3823">
        <v>0</v>
      </c>
      <c r="BO3823" t="s">
        <v>3</v>
      </c>
      <c r="BP3823">
        <v>0</v>
      </c>
      <c r="BQ3823">
        <v>0</v>
      </c>
      <c r="BR3823">
        <v>0</v>
      </c>
      <c r="BS3823">
        <v>1</v>
      </c>
      <c r="BT3823">
        <v>1</v>
      </c>
      <c r="BU3823">
        <v>1</v>
      </c>
      <c r="BV3823">
        <v>1</v>
      </c>
      <c r="BW3823">
        <v>1</v>
      </c>
      <c r="BX3823">
        <v>1</v>
      </c>
      <c r="BY3823" t="s">
        <v>3</v>
      </c>
      <c r="BZ3823">
        <v>0</v>
      </c>
      <c r="CA3823">
        <v>0</v>
      </c>
      <c r="CB3823" t="s">
        <v>3</v>
      </c>
      <c r="CE3823">
        <v>0</v>
      </c>
      <c r="CF3823">
        <v>0</v>
      </c>
      <c r="CG3823">
        <v>0</v>
      </c>
      <c r="CM3823">
        <v>0</v>
      </c>
      <c r="CN3823" t="s">
        <v>3</v>
      </c>
      <c r="CO3823">
        <v>0</v>
      </c>
      <c r="CP3823">
        <f t="shared" si="2730"/>
        <v>107770.35</v>
      </c>
      <c r="CQ3823">
        <f t="shared" si="2731"/>
        <v>622.95000000000005</v>
      </c>
      <c r="CR3823">
        <f t="shared" si="2732"/>
        <v>0</v>
      </c>
      <c r="CS3823">
        <f t="shared" si="2733"/>
        <v>0</v>
      </c>
      <c r="CT3823">
        <f t="shared" si="2734"/>
        <v>0</v>
      </c>
      <c r="CU3823">
        <f t="shared" si="2735"/>
        <v>0</v>
      </c>
      <c r="CV3823">
        <f t="shared" si="2736"/>
        <v>0</v>
      </c>
      <c r="CW3823">
        <f t="shared" si="2737"/>
        <v>0</v>
      </c>
      <c r="CX3823">
        <f t="shared" si="2738"/>
        <v>0</v>
      </c>
      <c r="CY3823">
        <f t="shared" si="2739"/>
        <v>0</v>
      </c>
      <c r="CZ3823">
        <f t="shared" si="2740"/>
        <v>0</v>
      </c>
      <c r="DC3823" t="s">
        <v>3</v>
      </c>
      <c r="DD3823" t="s">
        <v>3</v>
      </c>
      <c r="DE3823" t="s">
        <v>3</v>
      </c>
      <c r="DF3823" t="s">
        <v>3</v>
      </c>
      <c r="DG3823" t="s">
        <v>3</v>
      </c>
      <c r="DH3823" t="s">
        <v>3</v>
      </c>
      <c r="DI3823" t="s">
        <v>3</v>
      </c>
      <c r="DJ3823" t="s">
        <v>3</v>
      </c>
      <c r="DK3823" t="s">
        <v>3</v>
      </c>
      <c r="DL3823" t="s">
        <v>3</v>
      </c>
      <c r="DM3823" t="s">
        <v>3</v>
      </c>
      <c r="DN3823">
        <v>0</v>
      </c>
      <c r="DO3823">
        <v>0</v>
      </c>
      <c r="DP3823">
        <v>1</v>
      </c>
      <c r="DQ3823">
        <v>1</v>
      </c>
      <c r="DU3823">
        <v>1010</v>
      </c>
      <c r="DV3823" t="s">
        <v>52</v>
      </c>
      <c r="DW3823" t="s">
        <v>52</v>
      </c>
      <c r="DX3823">
        <v>1</v>
      </c>
      <c r="DZ3823" t="s">
        <v>3</v>
      </c>
      <c r="EA3823" t="s">
        <v>3</v>
      </c>
      <c r="EB3823" t="s">
        <v>3</v>
      </c>
      <c r="EC3823" t="s">
        <v>3</v>
      </c>
      <c r="EE3823">
        <v>35324526</v>
      </c>
      <c r="EF3823">
        <v>0</v>
      </c>
      <c r="EG3823" t="s">
        <v>829</v>
      </c>
      <c r="EH3823">
        <v>0</v>
      </c>
      <c r="EI3823" t="s">
        <v>3</v>
      </c>
      <c r="EJ3823">
        <v>1</v>
      </c>
      <c r="EK3823">
        <v>6001</v>
      </c>
      <c r="EL3823" t="s">
        <v>830</v>
      </c>
      <c r="EM3823" t="s">
        <v>829</v>
      </c>
      <c r="EO3823" t="s">
        <v>3</v>
      </c>
      <c r="EQ3823">
        <v>0</v>
      </c>
      <c r="ER3823">
        <v>622.95000000000005</v>
      </c>
      <c r="ES3823">
        <v>622.95000000000005</v>
      </c>
      <c r="ET3823">
        <v>0</v>
      </c>
      <c r="EU3823">
        <v>0</v>
      </c>
      <c r="EV3823">
        <v>0</v>
      </c>
      <c r="EW3823">
        <v>0</v>
      </c>
      <c r="EX3823">
        <v>0</v>
      </c>
      <c r="EY3823">
        <v>0</v>
      </c>
      <c r="EZ3823">
        <v>5</v>
      </c>
      <c r="FC3823">
        <v>1</v>
      </c>
      <c r="FD3823">
        <v>18</v>
      </c>
      <c r="FF3823">
        <v>760</v>
      </c>
      <c r="FQ3823">
        <v>0</v>
      </c>
      <c r="FR3823">
        <v>0</v>
      </c>
      <c r="FS3823">
        <v>0</v>
      </c>
      <c r="FX3823">
        <v>0</v>
      </c>
      <c r="FY3823">
        <v>0</v>
      </c>
      <c r="GA3823" t="s">
        <v>876</v>
      </c>
      <c r="GD3823">
        <v>0</v>
      </c>
      <c r="GF3823">
        <v>-810155025</v>
      </c>
      <c r="GG3823">
        <v>2</v>
      </c>
      <c r="GH3823">
        <v>3</v>
      </c>
      <c r="GI3823">
        <v>-2</v>
      </c>
      <c r="GJ3823">
        <v>0</v>
      </c>
      <c r="GK3823">
        <f>ROUND(R3823*(R12)/100,2)</f>
        <v>0</v>
      </c>
      <c r="GL3823">
        <f t="shared" si="2741"/>
        <v>0</v>
      </c>
      <c r="GM3823">
        <f t="shared" si="2742"/>
        <v>107770.35</v>
      </c>
      <c r="GN3823">
        <f t="shared" si="2743"/>
        <v>107770.35</v>
      </c>
      <c r="GO3823">
        <f t="shared" si="2744"/>
        <v>0</v>
      </c>
      <c r="GP3823">
        <f t="shared" si="2745"/>
        <v>0</v>
      </c>
      <c r="GR3823">
        <v>1</v>
      </c>
      <c r="GS3823">
        <v>1</v>
      </c>
      <c r="GT3823">
        <v>0</v>
      </c>
      <c r="GU3823" t="s">
        <v>3</v>
      </c>
      <c r="GV3823">
        <f t="shared" si="2746"/>
        <v>0</v>
      </c>
      <c r="GW3823">
        <v>1</v>
      </c>
      <c r="GX3823">
        <f t="shared" si="2747"/>
        <v>0</v>
      </c>
      <c r="HA3823">
        <v>0</v>
      </c>
      <c r="HB3823">
        <v>0</v>
      </c>
      <c r="HC3823">
        <f t="shared" si="2748"/>
        <v>0</v>
      </c>
      <c r="HE3823" t="s">
        <v>832</v>
      </c>
      <c r="HF3823" t="s">
        <v>832</v>
      </c>
      <c r="HM3823" t="s">
        <v>3</v>
      </c>
      <c r="HN3823" t="s">
        <v>3</v>
      </c>
      <c r="HO3823" t="s">
        <v>3</v>
      </c>
      <c r="HP3823" t="s">
        <v>3</v>
      </c>
      <c r="HQ3823" t="s">
        <v>3</v>
      </c>
      <c r="HS3823">
        <v>0</v>
      </c>
      <c r="IK3823">
        <v>0</v>
      </c>
    </row>
    <row r="3824" spans="1:245" x14ac:dyDescent="0.2">
      <c r="A3824">
        <v>17</v>
      </c>
      <c r="B3824">
        <v>1</v>
      </c>
      <c r="E3824" t="s">
        <v>880</v>
      </c>
      <c r="F3824" t="s">
        <v>827</v>
      </c>
      <c r="G3824" t="s">
        <v>863</v>
      </c>
      <c r="H3824" t="s">
        <v>52</v>
      </c>
      <c r="I3824">
        <v>58</v>
      </c>
      <c r="J3824">
        <v>0</v>
      </c>
      <c r="K3824">
        <v>58</v>
      </c>
      <c r="O3824">
        <f t="shared" si="2710"/>
        <v>123221</v>
      </c>
      <c r="P3824">
        <f t="shared" si="2711"/>
        <v>123221</v>
      </c>
      <c r="Q3824">
        <f t="shared" si="2712"/>
        <v>0</v>
      </c>
      <c r="R3824">
        <f t="shared" si="2713"/>
        <v>0</v>
      </c>
      <c r="S3824">
        <f t="shared" si="2714"/>
        <v>0</v>
      </c>
      <c r="T3824">
        <f t="shared" si="2715"/>
        <v>0</v>
      </c>
      <c r="U3824">
        <f t="shared" si="2716"/>
        <v>0</v>
      </c>
      <c r="V3824">
        <f t="shared" si="2717"/>
        <v>0</v>
      </c>
      <c r="W3824">
        <f t="shared" si="2718"/>
        <v>0</v>
      </c>
      <c r="X3824">
        <f t="shared" si="2719"/>
        <v>0</v>
      </c>
      <c r="Y3824">
        <f t="shared" si="2720"/>
        <v>0</v>
      </c>
      <c r="AA3824">
        <v>35364244</v>
      </c>
      <c r="AB3824">
        <f t="shared" si="2721"/>
        <v>2124.5</v>
      </c>
      <c r="AC3824">
        <f t="shared" si="2722"/>
        <v>2124.5</v>
      </c>
      <c r="AD3824">
        <f t="shared" si="2723"/>
        <v>0</v>
      </c>
      <c r="AE3824">
        <f t="shared" si="2724"/>
        <v>0</v>
      </c>
      <c r="AF3824">
        <f t="shared" si="2725"/>
        <v>0</v>
      </c>
      <c r="AG3824">
        <f t="shared" si="2726"/>
        <v>0</v>
      </c>
      <c r="AH3824">
        <f t="shared" si="2727"/>
        <v>0</v>
      </c>
      <c r="AI3824">
        <f t="shared" si="2728"/>
        <v>0</v>
      </c>
      <c r="AJ3824">
        <f t="shared" si="2729"/>
        <v>0</v>
      </c>
      <c r="AK3824">
        <v>2124.5</v>
      </c>
      <c r="AL3824">
        <v>2124.5</v>
      </c>
      <c r="AM3824">
        <v>0</v>
      </c>
      <c r="AN3824">
        <v>0</v>
      </c>
      <c r="AO3824">
        <v>0</v>
      </c>
      <c r="AP3824">
        <v>0</v>
      </c>
      <c r="AQ3824">
        <v>0</v>
      </c>
      <c r="AR3824">
        <v>0</v>
      </c>
      <c r="AS3824">
        <v>0</v>
      </c>
      <c r="AT3824">
        <v>0</v>
      </c>
      <c r="AU3824">
        <v>0</v>
      </c>
      <c r="AV3824">
        <v>1</v>
      </c>
      <c r="AW3824">
        <v>1</v>
      </c>
      <c r="AZ3824">
        <v>1</v>
      </c>
      <c r="BA3824">
        <v>1</v>
      </c>
      <c r="BB3824">
        <v>1</v>
      </c>
      <c r="BC3824">
        <v>1</v>
      </c>
      <c r="BD3824" t="s">
        <v>3</v>
      </c>
      <c r="BE3824" t="s">
        <v>3</v>
      </c>
      <c r="BF3824" t="s">
        <v>3</v>
      </c>
      <c r="BG3824" t="s">
        <v>3</v>
      </c>
      <c r="BH3824">
        <v>3</v>
      </c>
      <c r="BI3824">
        <v>1</v>
      </c>
      <c r="BJ3824" t="s">
        <v>3</v>
      </c>
      <c r="BM3824">
        <v>6001</v>
      </c>
      <c r="BN3824">
        <v>0</v>
      </c>
      <c r="BO3824" t="s">
        <v>3</v>
      </c>
      <c r="BP3824">
        <v>0</v>
      </c>
      <c r="BQ3824">
        <v>0</v>
      </c>
      <c r="BR3824">
        <v>0</v>
      </c>
      <c r="BS3824">
        <v>1</v>
      </c>
      <c r="BT3824">
        <v>1</v>
      </c>
      <c r="BU3824">
        <v>1</v>
      </c>
      <c r="BV3824">
        <v>1</v>
      </c>
      <c r="BW3824">
        <v>1</v>
      </c>
      <c r="BX3824">
        <v>1</v>
      </c>
      <c r="BY3824" t="s">
        <v>3</v>
      </c>
      <c r="BZ3824">
        <v>0</v>
      </c>
      <c r="CA3824">
        <v>0</v>
      </c>
      <c r="CB3824" t="s">
        <v>3</v>
      </c>
      <c r="CE3824">
        <v>0</v>
      </c>
      <c r="CF3824">
        <v>0</v>
      </c>
      <c r="CG3824">
        <v>0</v>
      </c>
      <c r="CM3824">
        <v>0</v>
      </c>
      <c r="CN3824" t="s">
        <v>3</v>
      </c>
      <c r="CO3824">
        <v>0</v>
      </c>
      <c r="CP3824">
        <f t="shared" si="2730"/>
        <v>123221</v>
      </c>
      <c r="CQ3824">
        <f t="shared" si="2731"/>
        <v>2124.5</v>
      </c>
      <c r="CR3824">
        <f t="shared" si="2732"/>
        <v>0</v>
      </c>
      <c r="CS3824">
        <f t="shared" si="2733"/>
        <v>0</v>
      </c>
      <c r="CT3824">
        <f t="shared" si="2734"/>
        <v>0</v>
      </c>
      <c r="CU3824">
        <f t="shared" si="2735"/>
        <v>0</v>
      </c>
      <c r="CV3824">
        <f t="shared" si="2736"/>
        <v>0</v>
      </c>
      <c r="CW3824">
        <f t="shared" si="2737"/>
        <v>0</v>
      </c>
      <c r="CX3824">
        <f t="shared" si="2738"/>
        <v>0</v>
      </c>
      <c r="CY3824">
        <f t="shared" si="2739"/>
        <v>0</v>
      </c>
      <c r="CZ3824">
        <f t="shared" si="2740"/>
        <v>0</v>
      </c>
      <c r="DC3824" t="s">
        <v>3</v>
      </c>
      <c r="DD3824" t="s">
        <v>3</v>
      </c>
      <c r="DE3824" t="s">
        <v>3</v>
      </c>
      <c r="DF3824" t="s">
        <v>3</v>
      </c>
      <c r="DG3824" t="s">
        <v>3</v>
      </c>
      <c r="DH3824" t="s">
        <v>3</v>
      </c>
      <c r="DI3824" t="s">
        <v>3</v>
      </c>
      <c r="DJ3824" t="s">
        <v>3</v>
      </c>
      <c r="DK3824" t="s">
        <v>3</v>
      </c>
      <c r="DL3824" t="s">
        <v>3</v>
      </c>
      <c r="DM3824" t="s">
        <v>3</v>
      </c>
      <c r="DN3824">
        <v>0</v>
      </c>
      <c r="DO3824">
        <v>0</v>
      </c>
      <c r="DP3824">
        <v>1</v>
      </c>
      <c r="DQ3824">
        <v>1</v>
      </c>
      <c r="DU3824">
        <v>1010</v>
      </c>
      <c r="DV3824" t="s">
        <v>52</v>
      </c>
      <c r="DW3824" t="s">
        <v>52</v>
      </c>
      <c r="DX3824">
        <v>1</v>
      </c>
      <c r="DZ3824" t="s">
        <v>3</v>
      </c>
      <c r="EA3824" t="s">
        <v>3</v>
      </c>
      <c r="EB3824" t="s">
        <v>3</v>
      </c>
      <c r="EC3824" t="s">
        <v>3</v>
      </c>
      <c r="EE3824">
        <v>35324526</v>
      </c>
      <c r="EF3824">
        <v>0</v>
      </c>
      <c r="EG3824" t="s">
        <v>829</v>
      </c>
      <c r="EH3824">
        <v>0</v>
      </c>
      <c r="EI3824" t="s">
        <v>3</v>
      </c>
      <c r="EJ3824">
        <v>1</v>
      </c>
      <c r="EK3824">
        <v>6001</v>
      </c>
      <c r="EL3824" t="s">
        <v>830</v>
      </c>
      <c r="EM3824" t="s">
        <v>829</v>
      </c>
      <c r="EO3824" t="s">
        <v>3</v>
      </c>
      <c r="EQ3824">
        <v>0</v>
      </c>
      <c r="ER3824">
        <v>2124.5</v>
      </c>
      <c r="ES3824">
        <v>2124.5</v>
      </c>
      <c r="ET3824">
        <v>0</v>
      </c>
      <c r="EU3824">
        <v>0</v>
      </c>
      <c r="EV3824">
        <v>0</v>
      </c>
      <c r="EW3824">
        <v>0</v>
      </c>
      <c r="EX3824">
        <v>0</v>
      </c>
      <c r="EY3824">
        <v>0</v>
      </c>
      <c r="EZ3824">
        <v>5</v>
      </c>
      <c r="FC3824">
        <v>1</v>
      </c>
      <c r="FD3824">
        <v>18</v>
      </c>
      <c r="FF3824">
        <v>2549.4</v>
      </c>
      <c r="FQ3824">
        <v>0</v>
      </c>
      <c r="FR3824">
        <v>0</v>
      </c>
      <c r="FS3824">
        <v>0</v>
      </c>
      <c r="FX3824">
        <v>0</v>
      </c>
      <c r="FY3824">
        <v>0</v>
      </c>
      <c r="GA3824" t="s">
        <v>881</v>
      </c>
      <c r="GD3824">
        <v>0</v>
      </c>
      <c r="GF3824">
        <v>264241173</v>
      </c>
      <c r="GG3824">
        <v>2</v>
      </c>
      <c r="GH3824">
        <v>3</v>
      </c>
      <c r="GI3824">
        <v>-2</v>
      </c>
      <c r="GJ3824">
        <v>0</v>
      </c>
      <c r="GK3824">
        <f>ROUND(R3824*(R12)/100,2)</f>
        <v>0</v>
      </c>
      <c r="GL3824">
        <f t="shared" si="2741"/>
        <v>0</v>
      </c>
      <c r="GM3824">
        <f t="shared" si="2742"/>
        <v>123221</v>
      </c>
      <c r="GN3824">
        <f t="shared" si="2743"/>
        <v>123221</v>
      </c>
      <c r="GO3824">
        <f t="shared" si="2744"/>
        <v>0</v>
      </c>
      <c r="GP3824">
        <f t="shared" si="2745"/>
        <v>0</v>
      </c>
      <c r="GR3824">
        <v>1</v>
      </c>
      <c r="GS3824">
        <v>1</v>
      </c>
      <c r="GT3824">
        <v>0</v>
      </c>
      <c r="GU3824" t="s">
        <v>3</v>
      </c>
      <c r="GV3824">
        <f t="shared" si="2746"/>
        <v>0</v>
      </c>
      <c r="GW3824">
        <v>1</v>
      </c>
      <c r="GX3824">
        <f t="shared" si="2747"/>
        <v>0</v>
      </c>
      <c r="HA3824">
        <v>0</v>
      </c>
      <c r="HB3824">
        <v>0</v>
      </c>
      <c r="HC3824">
        <f t="shared" si="2748"/>
        <v>0</v>
      </c>
      <c r="HE3824" t="s">
        <v>832</v>
      </c>
      <c r="HF3824" t="s">
        <v>832</v>
      </c>
      <c r="HM3824" t="s">
        <v>3</v>
      </c>
      <c r="HN3824" t="s">
        <v>3</v>
      </c>
      <c r="HO3824" t="s">
        <v>3</v>
      </c>
      <c r="HP3824" t="s">
        <v>3</v>
      </c>
      <c r="HQ3824" t="s">
        <v>3</v>
      </c>
      <c r="HS3824">
        <v>0</v>
      </c>
      <c r="IK3824">
        <v>0</v>
      </c>
    </row>
    <row r="3825" spans="1:245" x14ac:dyDescent="0.2">
      <c r="A3825">
        <v>17</v>
      </c>
      <c r="B3825">
        <v>1</v>
      </c>
      <c r="E3825" t="s">
        <v>882</v>
      </c>
      <c r="F3825" t="s">
        <v>827</v>
      </c>
      <c r="G3825" t="s">
        <v>883</v>
      </c>
      <c r="H3825" t="s">
        <v>52</v>
      </c>
      <c r="I3825">
        <v>20</v>
      </c>
      <c r="J3825">
        <v>0</v>
      </c>
      <c r="K3825">
        <v>20</v>
      </c>
      <c r="O3825">
        <f t="shared" si="2710"/>
        <v>32914.199999999997</v>
      </c>
      <c r="P3825">
        <f t="shared" si="2711"/>
        <v>32914.199999999997</v>
      </c>
      <c r="Q3825">
        <f t="shared" si="2712"/>
        <v>0</v>
      </c>
      <c r="R3825">
        <f t="shared" si="2713"/>
        <v>0</v>
      </c>
      <c r="S3825">
        <f t="shared" si="2714"/>
        <v>0</v>
      </c>
      <c r="T3825">
        <f t="shared" si="2715"/>
        <v>0</v>
      </c>
      <c r="U3825">
        <f t="shared" si="2716"/>
        <v>0</v>
      </c>
      <c r="V3825">
        <f t="shared" si="2717"/>
        <v>0</v>
      </c>
      <c r="W3825">
        <f t="shared" si="2718"/>
        <v>0</v>
      </c>
      <c r="X3825">
        <f t="shared" si="2719"/>
        <v>0</v>
      </c>
      <c r="Y3825">
        <f t="shared" si="2720"/>
        <v>0</v>
      </c>
      <c r="AA3825">
        <v>35364244</v>
      </c>
      <c r="AB3825">
        <f t="shared" si="2721"/>
        <v>1645.71</v>
      </c>
      <c r="AC3825">
        <f t="shared" si="2722"/>
        <v>1645.71</v>
      </c>
      <c r="AD3825">
        <f t="shared" si="2723"/>
        <v>0</v>
      </c>
      <c r="AE3825">
        <f t="shared" si="2724"/>
        <v>0</v>
      </c>
      <c r="AF3825">
        <f t="shared" si="2725"/>
        <v>0</v>
      </c>
      <c r="AG3825">
        <f t="shared" si="2726"/>
        <v>0</v>
      </c>
      <c r="AH3825">
        <f t="shared" si="2727"/>
        <v>0</v>
      </c>
      <c r="AI3825">
        <f t="shared" si="2728"/>
        <v>0</v>
      </c>
      <c r="AJ3825">
        <f t="shared" si="2729"/>
        <v>0</v>
      </c>
      <c r="AK3825">
        <v>1645.71</v>
      </c>
      <c r="AL3825">
        <v>1645.71</v>
      </c>
      <c r="AM3825">
        <v>0</v>
      </c>
      <c r="AN3825">
        <v>0</v>
      </c>
      <c r="AO3825">
        <v>0</v>
      </c>
      <c r="AP3825">
        <v>0</v>
      </c>
      <c r="AQ3825">
        <v>0</v>
      </c>
      <c r="AR3825">
        <v>0</v>
      </c>
      <c r="AS3825">
        <v>0</v>
      </c>
      <c r="AT3825">
        <v>0</v>
      </c>
      <c r="AU3825">
        <v>0</v>
      </c>
      <c r="AV3825">
        <v>1</v>
      </c>
      <c r="AW3825">
        <v>1</v>
      </c>
      <c r="AZ3825">
        <v>1</v>
      </c>
      <c r="BA3825">
        <v>1</v>
      </c>
      <c r="BB3825">
        <v>1</v>
      </c>
      <c r="BC3825">
        <v>1</v>
      </c>
      <c r="BD3825" t="s">
        <v>3</v>
      </c>
      <c r="BE3825" t="s">
        <v>3</v>
      </c>
      <c r="BF3825" t="s">
        <v>3</v>
      </c>
      <c r="BG3825" t="s">
        <v>3</v>
      </c>
      <c r="BH3825">
        <v>3</v>
      </c>
      <c r="BI3825">
        <v>1</v>
      </c>
      <c r="BJ3825" t="s">
        <v>3</v>
      </c>
      <c r="BM3825">
        <v>6001</v>
      </c>
      <c r="BN3825">
        <v>0</v>
      </c>
      <c r="BO3825" t="s">
        <v>3</v>
      </c>
      <c r="BP3825">
        <v>0</v>
      </c>
      <c r="BQ3825">
        <v>0</v>
      </c>
      <c r="BR3825">
        <v>0</v>
      </c>
      <c r="BS3825">
        <v>1</v>
      </c>
      <c r="BT3825">
        <v>1</v>
      </c>
      <c r="BU3825">
        <v>1</v>
      </c>
      <c r="BV3825">
        <v>1</v>
      </c>
      <c r="BW3825">
        <v>1</v>
      </c>
      <c r="BX3825">
        <v>1</v>
      </c>
      <c r="BY3825" t="s">
        <v>3</v>
      </c>
      <c r="BZ3825">
        <v>0</v>
      </c>
      <c r="CA3825">
        <v>0</v>
      </c>
      <c r="CB3825" t="s">
        <v>3</v>
      </c>
      <c r="CE3825">
        <v>0</v>
      </c>
      <c r="CF3825">
        <v>0</v>
      </c>
      <c r="CG3825">
        <v>0</v>
      </c>
      <c r="CM3825">
        <v>0</v>
      </c>
      <c r="CN3825" t="s">
        <v>3</v>
      </c>
      <c r="CO3825">
        <v>0</v>
      </c>
      <c r="CP3825">
        <f t="shared" si="2730"/>
        <v>32914.199999999997</v>
      </c>
      <c r="CQ3825">
        <f t="shared" si="2731"/>
        <v>1645.71</v>
      </c>
      <c r="CR3825">
        <f t="shared" si="2732"/>
        <v>0</v>
      </c>
      <c r="CS3825">
        <f t="shared" si="2733"/>
        <v>0</v>
      </c>
      <c r="CT3825">
        <f t="shared" si="2734"/>
        <v>0</v>
      </c>
      <c r="CU3825">
        <f t="shared" si="2735"/>
        <v>0</v>
      </c>
      <c r="CV3825">
        <f t="shared" si="2736"/>
        <v>0</v>
      </c>
      <c r="CW3825">
        <f t="shared" si="2737"/>
        <v>0</v>
      </c>
      <c r="CX3825">
        <f t="shared" si="2738"/>
        <v>0</v>
      </c>
      <c r="CY3825">
        <f t="shared" si="2739"/>
        <v>0</v>
      </c>
      <c r="CZ3825">
        <f t="shared" si="2740"/>
        <v>0</v>
      </c>
      <c r="DC3825" t="s">
        <v>3</v>
      </c>
      <c r="DD3825" t="s">
        <v>3</v>
      </c>
      <c r="DE3825" t="s">
        <v>3</v>
      </c>
      <c r="DF3825" t="s">
        <v>3</v>
      </c>
      <c r="DG3825" t="s">
        <v>3</v>
      </c>
      <c r="DH3825" t="s">
        <v>3</v>
      </c>
      <c r="DI3825" t="s">
        <v>3</v>
      </c>
      <c r="DJ3825" t="s">
        <v>3</v>
      </c>
      <c r="DK3825" t="s">
        <v>3</v>
      </c>
      <c r="DL3825" t="s">
        <v>3</v>
      </c>
      <c r="DM3825" t="s">
        <v>3</v>
      </c>
      <c r="DN3825">
        <v>0</v>
      </c>
      <c r="DO3825">
        <v>0</v>
      </c>
      <c r="DP3825">
        <v>1</v>
      </c>
      <c r="DQ3825">
        <v>1</v>
      </c>
      <c r="DU3825">
        <v>1010</v>
      </c>
      <c r="DV3825" t="s">
        <v>52</v>
      </c>
      <c r="DW3825" t="s">
        <v>52</v>
      </c>
      <c r="DX3825">
        <v>1</v>
      </c>
      <c r="DZ3825" t="s">
        <v>3</v>
      </c>
      <c r="EA3825" t="s">
        <v>3</v>
      </c>
      <c r="EB3825" t="s">
        <v>3</v>
      </c>
      <c r="EC3825" t="s">
        <v>3</v>
      </c>
      <c r="EE3825">
        <v>35324526</v>
      </c>
      <c r="EF3825">
        <v>0</v>
      </c>
      <c r="EG3825" t="s">
        <v>829</v>
      </c>
      <c r="EH3825">
        <v>0</v>
      </c>
      <c r="EI3825" t="s">
        <v>3</v>
      </c>
      <c r="EJ3825">
        <v>1</v>
      </c>
      <c r="EK3825">
        <v>6001</v>
      </c>
      <c r="EL3825" t="s">
        <v>830</v>
      </c>
      <c r="EM3825" t="s">
        <v>829</v>
      </c>
      <c r="EO3825" t="s">
        <v>3</v>
      </c>
      <c r="EQ3825">
        <v>0</v>
      </c>
      <c r="ER3825">
        <v>1645.71</v>
      </c>
      <c r="ES3825">
        <v>1645.71</v>
      </c>
      <c r="ET3825">
        <v>0</v>
      </c>
      <c r="EU3825">
        <v>0</v>
      </c>
      <c r="EV3825">
        <v>0</v>
      </c>
      <c r="EW3825">
        <v>0</v>
      </c>
      <c r="EX3825">
        <v>0</v>
      </c>
      <c r="EY3825">
        <v>0</v>
      </c>
      <c r="EZ3825">
        <v>5</v>
      </c>
      <c r="FC3825">
        <v>1</v>
      </c>
      <c r="FD3825">
        <v>18</v>
      </c>
      <c r="FF3825">
        <v>2007.77</v>
      </c>
      <c r="FQ3825">
        <v>0</v>
      </c>
      <c r="FR3825">
        <v>0</v>
      </c>
      <c r="FS3825">
        <v>0</v>
      </c>
      <c r="FX3825">
        <v>0</v>
      </c>
      <c r="FY3825">
        <v>0</v>
      </c>
      <c r="GA3825" t="s">
        <v>884</v>
      </c>
      <c r="GD3825">
        <v>0</v>
      </c>
      <c r="GF3825">
        <v>1135907314</v>
      </c>
      <c r="GG3825">
        <v>2</v>
      </c>
      <c r="GH3825">
        <v>3</v>
      </c>
      <c r="GI3825">
        <v>-2</v>
      </c>
      <c r="GJ3825">
        <v>0</v>
      </c>
      <c r="GK3825">
        <f>ROUND(R3825*(R12)/100,2)</f>
        <v>0</v>
      </c>
      <c r="GL3825">
        <f t="shared" si="2741"/>
        <v>0</v>
      </c>
      <c r="GM3825">
        <f t="shared" si="2742"/>
        <v>32914.199999999997</v>
      </c>
      <c r="GN3825">
        <f t="shared" si="2743"/>
        <v>32914.199999999997</v>
      </c>
      <c r="GO3825">
        <f t="shared" si="2744"/>
        <v>0</v>
      </c>
      <c r="GP3825">
        <f t="shared" si="2745"/>
        <v>0</v>
      </c>
      <c r="GR3825">
        <v>1</v>
      </c>
      <c r="GS3825">
        <v>1</v>
      </c>
      <c r="GT3825">
        <v>0</v>
      </c>
      <c r="GU3825" t="s">
        <v>3</v>
      </c>
      <c r="GV3825">
        <f t="shared" si="2746"/>
        <v>0</v>
      </c>
      <c r="GW3825">
        <v>1</v>
      </c>
      <c r="GX3825">
        <f t="shared" si="2747"/>
        <v>0</v>
      </c>
      <c r="HA3825">
        <v>0</v>
      </c>
      <c r="HB3825">
        <v>0</v>
      </c>
      <c r="HC3825">
        <f t="shared" si="2748"/>
        <v>0</v>
      </c>
      <c r="HE3825" t="s">
        <v>832</v>
      </c>
      <c r="HF3825" t="s">
        <v>832</v>
      </c>
      <c r="HM3825" t="s">
        <v>3</v>
      </c>
      <c r="HN3825" t="s">
        <v>3</v>
      </c>
      <c r="HO3825" t="s">
        <v>3</v>
      </c>
      <c r="HP3825" t="s">
        <v>3</v>
      </c>
      <c r="HQ3825" t="s">
        <v>3</v>
      </c>
      <c r="HS3825">
        <v>0</v>
      </c>
      <c r="IK3825">
        <v>0</v>
      </c>
    </row>
    <row r="3826" spans="1:245" x14ac:dyDescent="0.2">
      <c r="A3826">
        <v>17</v>
      </c>
      <c r="B3826">
        <v>1</v>
      </c>
      <c r="E3826" t="s">
        <v>885</v>
      </c>
      <c r="F3826" t="s">
        <v>827</v>
      </c>
      <c r="G3826" t="s">
        <v>886</v>
      </c>
      <c r="H3826" t="s">
        <v>52</v>
      </c>
      <c r="I3826">
        <v>215</v>
      </c>
      <c r="J3826">
        <v>0</v>
      </c>
      <c r="K3826">
        <v>215</v>
      </c>
      <c r="O3826">
        <f t="shared" si="2710"/>
        <v>81078.649999999994</v>
      </c>
      <c r="P3826">
        <f t="shared" si="2711"/>
        <v>81078.649999999994</v>
      </c>
      <c r="Q3826">
        <f t="shared" si="2712"/>
        <v>0</v>
      </c>
      <c r="R3826">
        <f t="shared" si="2713"/>
        <v>0</v>
      </c>
      <c r="S3826">
        <f t="shared" si="2714"/>
        <v>0</v>
      </c>
      <c r="T3826">
        <f t="shared" si="2715"/>
        <v>0</v>
      </c>
      <c r="U3826">
        <f t="shared" si="2716"/>
        <v>0</v>
      </c>
      <c r="V3826">
        <f t="shared" si="2717"/>
        <v>0</v>
      </c>
      <c r="W3826">
        <f t="shared" si="2718"/>
        <v>0</v>
      </c>
      <c r="X3826">
        <f t="shared" si="2719"/>
        <v>0</v>
      </c>
      <c r="Y3826">
        <f t="shared" si="2720"/>
        <v>0</v>
      </c>
      <c r="AA3826">
        <v>35364244</v>
      </c>
      <c r="AB3826">
        <f t="shared" si="2721"/>
        <v>377.11</v>
      </c>
      <c r="AC3826">
        <f t="shared" si="2722"/>
        <v>377.11</v>
      </c>
      <c r="AD3826">
        <f t="shared" si="2723"/>
        <v>0</v>
      </c>
      <c r="AE3826">
        <f t="shared" si="2724"/>
        <v>0</v>
      </c>
      <c r="AF3826">
        <f t="shared" si="2725"/>
        <v>0</v>
      </c>
      <c r="AG3826">
        <f t="shared" si="2726"/>
        <v>0</v>
      </c>
      <c r="AH3826">
        <f t="shared" si="2727"/>
        <v>0</v>
      </c>
      <c r="AI3826">
        <f t="shared" si="2728"/>
        <v>0</v>
      </c>
      <c r="AJ3826">
        <f t="shared" si="2729"/>
        <v>0</v>
      </c>
      <c r="AK3826">
        <v>377.11</v>
      </c>
      <c r="AL3826">
        <v>377.11</v>
      </c>
      <c r="AM3826">
        <v>0</v>
      </c>
      <c r="AN3826">
        <v>0</v>
      </c>
      <c r="AO3826">
        <v>0</v>
      </c>
      <c r="AP3826">
        <v>0</v>
      </c>
      <c r="AQ3826">
        <v>0</v>
      </c>
      <c r="AR3826">
        <v>0</v>
      </c>
      <c r="AS3826">
        <v>0</v>
      </c>
      <c r="AT3826">
        <v>0</v>
      </c>
      <c r="AU3826">
        <v>0</v>
      </c>
      <c r="AV3826">
        <v>1</v>
      </c>
      <c r="AW3826">
        <v>1</v>
      </c>
      <c r="AZ3826">
        <v>1</v>
      </c>
      <c r="BA3826">
        <v>1</v>
      </c>
      <c r="BB3826">
        <v>1</v>
      </c>
      <c r="BC3826">
        <v>1</v>
      </c>
      <c r="BD3826" t="s">
        <v>3</v>
      </c>
      <c r="BE3826" t="s">
        <v>3</v>
      </c>
      <c r="BF3826" t="s">
        <v>3</v>
      </c>
      <c r="BG3826" t="s">
        <v>3</v>
      </c>
      <c r="BH3826">
        <v>3</v>
      </c>
      <c r="BI3826">
        <v>1</v>
      </c>
      <c r="BJ3826" t="s">
        <v>3</v>
      </c>
      <c r="BM3826">
        <v>6001</v>
      </c>
      <c r="BN3826">
        <v>0</v>
      </c>
      <c r="BO3826" t="s">
        <v>3</v>
      </c>
      <c r="BP3826">
        <v>0</v>
      </c>
      <c r="BQ3826">
        <v>0</v>
      </c>
      <c r="BR3826">
        <v>0</v>
      </c>
      <c r="BS3826">
        <v>1</v>
      </c>
      <c r="BT3826">
        <v>1</v>
      </c>
      <c r="BU3826">
        <v>1</v>
      </c>
      <c r="BV3826">
        <v>1</v>
      </c>
      <c r="BW3826">
        <v>1</v>
      </c>
      <c r="BX3826">
        <v>1</v>
      </c>
      <c r="BY3826" t="s">
        <v>3</v>
      </c>
      <c r="BZ3826">
        <v>0</v>
      </c>
      <c r="CA3826">
        <v>0</v>
      </c>
      <c r="CB3826" t="s">
        <v>3</v>
      </c>
      <c r="CE3826">
        <v>0</v>
      </c>
      <c r="CF3826">
        <v>0</v>
      </c>
      <c r="CG3826">
        <v>0</v>
      </c>
      <c r="CM3826">
        <v>0</v>
      </c>
      <c r="CN3826" t="s">
        <v>3</v>
      </c>
      <c r="CO3826">
        <v>0</v>
      </c>
      <c r="CP3826">
        <f t="shared" si="2730"/>
        <v>81078.649999999994</v>
      </c>
      <c r="CQ3826">
        <f t="shared" si="2731"/>
        <v>377.11</v>
      </c>
      <c r="CR3826">
        <f t="shared" si="2732"/>
        <v>0</v>
      </c>
      <c r="CS3826">
        <f t="shared" si="2733"/>
        <v>0</v>
      </c>
      <c r="CT3826">
        <f t="shared" si="2734"/>
        <v>0</v>
      </c>
      <c r="CU3826">
        <f t="shared" si="2735"/>
        <v>0</v>
      </c>
      <c r="CV3826">
        <f t="shared" si="2736"/>
        <v>0</v>
      </c>
      <c r="CW3826">
        <f t="shared" si="2737"/>
        <v>0</v>
      </c>
      <c r="CX3826">
        <f t="shared" si="2738"/>
        <v>0</v>
      </c>
      <c r="CY3826">
        <f t="shared" si="2739"/>
        <v>0</v>
      </c>
      <c r="CZ3826">
        <f t="shared" si="2740"/>
        <v>0</v>
      </c>
      <c r="DC3826" t="s">
        <v>3</v>
      </c>
      <c r="DD3826" t="s">
        <v>3</v>
      </c>
      <c r="DE3826" t="s">
        <v>3</v>
      </c>
      <c r="DF3826" t="s">
        <v>3</v>
      </c>
      <c r="DG3826" t="s">
        <v>3</v>
      </c>
      <c r="DH3826" t="s">
        <v>3</v>
      </c>
      <c r="DI3826" t="s">
        <v>3</v>
      </c>
      <c r="DJ3826" t="s">
        <v>3</v>
      </c>
      <c r="DK3826" t="s">
        <v>3</v>
      </c>
      <c r="DL3826" t="s">
        <v>3</v>
      </c>
      <c r="DM3826" t="s">
        <v>3</v>
      </c>
      <c r="DN3826">
        <v>0</v>
      </c>
      <c r="DO3826">
        <v>0</v>
      </c>
      <c r="DP3826">
        <v>1</v>
      </c>
      <c r="DQ3826">
        <v>1</v>
      </c>
      <c r="DU3826">
        <v>1010</v>
      </c>
      <c r="DV3826" t="s">
        <v>52</v>
      </c>
      <c r="DW3826" t="s">
        <v>52</v>
      </c>
      <c r="DX3826">
        <v>1</v>
      </c>
      <c r="DZ3826" t="s">
        <v>3</v>
      </c>
      <c r="EA3826" t="s">
        <v>3</v>
      </c>
      <c r="EB3826" t="s">
        <v>3</v>
      </c>
      <c r="EC3826" t="s">
        <v>3</v>
      </c>
      <c r="EE3826">
        <v>35324526</v>
      </c>
      <c r="EF3826">
        <v>0</v>
      </c>
      <c r="EG3826" t="s">
        <v>829</v>
      </c>
      <c r="EH3826">
        <v>0</v>
      </c>
      <c r="EI3826" t="s">
        <v>3</v>
      </c>
      <c r="EJ3826">
        <v>1</v>
      </c>
      <c r="EK3826">
        <v>6001</v>
      </c>
      <c r="EL3826" t="s">
        <v>830</v>
      </c>
      <c r="EM3826" t="s">
        <v>829</v>
      </c>
      <c r="EO3826" t="s">
        <v>3</v>
      </c>
      <c r="EQ3826">
        <v>0</v>
      </c>
      <c r="ER3826">
        <v>377.11</v>
      </c>
      <c r="ES3826">
        <v>377.11</v>
      </c>
      <c r="ET3826">
        <v>0</v>
      </c>
      <c r="EU3826">
        <v>0</v>
      </c>
      <c r="EV3826">
        <v>0</v>
      </c>
      <c r="EW3826">
        <v>0</v>
      </c>
      <c r="EX3826">
        <v>0</v>
      </c>
      <c r="EY3826">
        <v>0</v>
      </c>
      <c r="EZ3826">
        <v>5</v>
      </c>
      <c r="FC3826">
        <v>1</v>
      </c>
      <c r="FD3826">
        <v>18</v>
      </c>
      <c r="FF3826">
        <v>460.07</v>
      </c>
      <c r="FQ3826">
        <v>0</v>
      </c>
      <c r="FR3826">
        <v>0</v>
      </c>
      <c r="FS3826">
        <v>0</v>
      </c>
      <c r="FX3826">
        <v>0</v>
      </c>
      <c r="FY3826">
        <v>0</v>
      </c>
      <c r="GA3826" t="s">
        <v>887</v>
      </c>
      <c r="GD3826">
        <v>0</v>
      </c>
      <c r="GF3826">
        <v>479654498</v>
      </c>
      <c r="GG3826">
        <v>2</v>
      </c>
      <c r="GH3826">
        <v>3</v>
      </c>
      <c r="GI3826">
        <v>-2</v>
      </c>
      <c r="GJ3826">
        <v>0</v>
      </c>
      <c r="GK3826">
        <f>ROUND(R3826*(R12)/100,2)</f>
        <v>0</v>
      </c>
      <c r="GL3826">
        <f t="shared" si="2741"/>
        <v>0</v>
      </c>
      <c r="GM3826">
        <f t="shared" si="2742"/>
        <v>81078.649999999994</v>
      </c>
      <c r="GN3826">
        <f t="shared" si="2743"/>
        <v>81078.649999999994</v>
      </c>
      <c r="GO3826">
        <f t="shared" si="2744"/>
        <v>0</v>
      </c>
      <c r="GP3826">
        <f t="shared" si="2745"/>
        <v>0</v>
      </c>
      <c r="GR3826">
        <v>1</v>
      </c>
      <c r="GS3826">
        <v>1</v>
      </c>
      <c r="GT3826">
        <v>0</v>
      </c>
      <c r="GU3826" t="s">
        <v>3</v>
      </c>
      <c r="GV3826">
        <f t="shared" si="2746"/>
        <v>0</v>
      </c>
      <c r="GW3826">
        <v>1</v>
      </c>
      <c r="GX3826">
        <f t="shared" si="2747"/>
        <v>0</v>
      </c>
      <c r="HA3826">
        <v>0</v>
      </c>
      <c r="HB3826">
        <v>0</v>
      </c>
      <c r="HC3826">
        <f t="shared" si="2748"/>
        <v>0</v>
      </c>
      <c r="HE3826" t="s">
        <v>832</v>
      </c>
      <c r="HF3826" t="s">
        <v>832</v>
      </c>
      <c r="HM3826" t="s">
        <v>3</v>
      </c>
      <c r="HN3826" t="s">
        <v>3</v>
      </c>
      <c r="HO3826" t="s">
        <v>3</v>
      </c>
      <c r="HP3826" t="s">
        <v>3</v>
      </c>
      <c r="HQ3826" t="s">
        <v>3</v>
      </c>
      <c r="HS3826">
        <v>0</v>
      </c>
      <c r="IK3826">
        <v>0</v>
      </c>
    </row>
    <row r="3827" spans="1:245" x14ac:dyDescent="0.2">
      <c r="A3827">
        <v>17</v>
      </c>
      <c r="B3827">
        <v>1</v>
      </c>
      <c r="E3827" t="s">
        <v>888</v>
      </c>
      <c r="F3827" t="s">
        <v>827</v>
      </c>
      <c r="G3827" t="s">
        <v>889</v>
      </c>
      <c r="H3827" t="s">
        <v>52</v>
      </c>
      <c r="I3827">
        <v>50</v>
      </c>
      <c r="J3827">
        <v>0</v>
      </c>
      <c r="K3827">
        <v>50</v>
      </c>
      <c r="O3827">
        <f t="shared" si="2710"/>
        <v>32</v>
      </c>
      <c r="P3827">
        <f t="shared" si="2711"/>
        <v>32</v>
      </c>
      <c r="Q3827">
        <f t="shared" si="2712"/>
        <v>0</v>
      </c>
      <c r="R3827">
        <f t="shared" si="2713"/>
        <v>0</v>
      </c>
      <c r="S3827">
        <f t="shared" si="2714"/>
        <v>0</v>
      </c>
      <c r="T3827">
        <f t="shared" si="2715"/>
        <v>0</v>
      </c>
      <c r="U3827">
        <f t="shared" si="2716"/>
        <v>0</v>
      </c>
      <c r="V3827">
        <f t="shared" si="2717"/>
        <v>0</v>
      </c>
      <c r="W3827">
        <f t="shared" si="2718"/>
        <v>0</v>
      </c>
      <c r="X3827">
        <f t="shared" si="2719"/>
        <v>0</v>
      </c>
      <c r="Y3827">
        <f t="shared" si="2720"/>
        <v>0</v>
      </c>
      <c r="AA3827">
        <v>35364244</v>
      </c>
      <c r="AB3827">
        <f t="shared" si="2721"/>
        <v>0.64</v>
      </c>
      <c r="AC3827">
        <f t="shared" si="2722"/>
        <v>0.64</v>
      </c>
      <c r="AD3827">
        <f t="shared" si="2723"/>
        <v>0</v>
      </c>
      <c r="AE3827">
        <f t="shared" si="2724"/>
        <v>0</v>
      </c>
      <c r="AF3827">
        <f t="shared" si="2725"/>
        <v>0</v>
      </c>
      <c r="AG3827">
        <f t="shared" si="2726"/>
        <v>0</v>
      </c>
      <c r="AH3827">
        <f t="shared" si="2727"/>
        <v>0</v>
      </c>
      <c r="AI3827">
        <f t="shared" si="2728"/>
        <v>0</v>
      </c>
      <c r="AJ3827">
        <f t="shared" si="2729"/>
        <v>0</v>
      </c>
      <c r="AK3827">
        <v>0.64</v>
      </c>
      <c r="AL3827">
        <v>0.64</v>
      </c>
      <c r="AM3827">
        <v>0</v>
      </c>
      <c r="AN3827">
        <v>0</v>
      </c>
      <c r="AO3827">
        <v>0</v>
      </c>
      <c r="AP3827">
        <v>0</v>
      </c>
      <c r="AQ3827">
        <v>0</v>
      </c>
      <c r="AR3827">
        <v>0</v>
      </c>
      <c r="AS3827">
        <v>0</v>
      </c>
      <c r="AT3827">
        <v>0</v>
      </c>
      <c r="AU3827">
        <v>0</v>
      </c>
      <c r="AV3827">
        <v>1</v>
      </c>
      <c r="AW3827">
        <v>1</v>
      </c>
      <c r="AZ3827">
        <v>1</v>
      </c>
      <c r="BA3827">
        <v>1</v>
      </c>
      <c r="BB3827">
        <v>1</v>
      </c>
      <c r="BC3827">
        <v>1</v>
      </c>
      <c r="BD3827" t="s">
        <v>3</v>
      </c>
      <c r="BE3827" t="s">
        <v>3</v>
      </c>
      <c r="BF3827" t="s">
        <v>3</v>
      </c>
      <c r="BG3827" t="s">
        <v>3</v>
      </c>
      <c r="BH3827">
        <v>3</v>
      </c>
      <c r="BI3827">
        <v>1</v>
      </c>
      <c r="BJ3827" t="s">
        <v>3</v>
      </c>
      <c r="BM3827">
        <v>6001</v>
      </c>
      <c r="BN3827">
        <v>0</v>
      </c>
      <c r="BO3827" t="s">
        <v>3</v>
      </c>
      <c r="BP3827">
        <v>0</v>
      </c>
      <c r="BQ3827">
        <v>0</v>
      </c>
      <c r="BR3827">
        <v>0</v>
      </c>
      <c r="BS3827">
        <v>1</v>
      </c>
      <c r="BT3827">
        <v>1</v>
      </c>
      <c r="BU3827">
        <v>1</v>
      </c>
      <c r="BV3827">
        <v>1</v>
      </c>
      <c r="BW3827">
        <v>1</v>
      </c>
      <c r="BX3827">
        <v>1</v>
      </c>
      <c r="BY3827" t="s">
        <v>3</v>
      </c>
      <c r="BZ3827">
        <v>0</v>
      </c>
      <c r="CA3827">
        <v>0</v>
      </c>
      <c r="CB3827" t="s">
        <v>3</v>
      </c>
      <c r="CE3827">
        <v>0</v>
      </c>
      <c r="CF3827">
        <v>0</v>
      </c>
      <c r="CG3827">
        <v>0</v>
      </c>
      <c r="CM3827">
        <v>0</v>
      </c>
      <c r="CN3827" t="s">
        <v>3</v>
      </c>
      <c r="CO3827">
        <v>0</v>
      </c>
      <c r="CP3827">
        <f t="shared" si="2730"/>
        <v>32</v>
      </c>
      <c r="CQ3827">
        <f t="shared" si="2731"/>
        <v>0.64</v>
      </c>
      <c r="CR3827">
        <f t="shared" si="2732"/>
        <v>0</v>
      </c>
      <c r="CS3827">
        <f t="shared" si="2733"/>
        <v>0</v>
      </c>
      <c r="CT3827">
        <f t="shared" si="2734"/>
        <v>0</v>
      </c>
      <c r="CU3827">
        <f t="shared" si="2735"/>
        <v>0</v>
      </c>
      <c r="CV3827">
        <f t="shared" si="2736"/>
        <v>0</v>
      </c>
      <c r="CW3827">
        <f t="shared" si="2737"/>
        <v>0</v>
      </c>
      <c r="CX3827">
        <f t="shared" si="2738"/>
        <v>0</v>
      </c>
      <c r="CY3827">
        <f t="shared" si="2739"/>
        <v>0</v>
      </c>
      <c r="CZ3827">
        <f t="shared" si="2740"/>
        <v>0</v>
      </c>
      <c r="DC3827" t="s">
        <v>3</v>
      </c>
      <c r="DD3827" t="s">
        <v>3</v>
      </c>
      <c r="DE3827" t="s">
        <v>3</v>
      </c>
      <c r="DF3827" t="s">
        <v>3</v>
      </c>
      <c r="DG3827" t="s">
        <v>3</v>
      </c>
      <c r="DH3827" t="s">
        <v>3</v>
      </c>
      <c r="DI3827" t="s">
        <v>3</v>
      </c>
      <c r="DJ3827" t="s">
        <v>3</v>
      </c>
      <c r="DK3827" t="s">
        <v>3</v>
      </c>
      <c r="DL3827" t="s">
        <v>3</v>
      </c>
      <c r="DM3827" t="s">
        <v>3</v>
      </c>
      <c r="DN3827">
        <v>0</v>
      </c>
      <c r="DO3827">
        <v>0</v>
      </c>
      <c r="DP3827">
        <v>1</v>
      </c>
      <c r="DQ3827">
        <v>1</v>
      </c>
      <c r="DU3827">
        <v>1010</v>
      </c>
      <c r="DV3827" t="s">
        <v>52</v>
      </c>
      <c r="DW3827" t="s">
        <v>52</v>
      </c>
      <c r="DX3827">
        <v>1</v>
      </c>
      <c r="DZ3827" t="s">
        <v>3</v>
      </c>
      <c r="EA3827" t="s">
        <v>3</v>
      </c>
      <c r="EB3827" t="s">
        <v>3</v>
      </c>
      <c r="EC3827" t="s">
        <v>3</v>
      </c>
      <c r="EE3827">
        <v>35324526</v>
      </c>
      <c r="EF3827">
        <v>0</v>
      </c>
      <c r="EG3827" t="s">
        <v>829</v>
      </c>
      <c r="EH3827">
        <v>0</v>
      </c>
      <c r="EI3827" t="s">
        <v>3</v>
      </c>
      <c r="EJ3827">
        <v>1</v>
      </c>
      <c r="EK3827">
        <v>6001</v>
      </c>
      <c r="EL3827" t="s">
        <v>830</v>
      </c>
      <c r="EM3827" t="s">
        <v>829</v>
      </c>
      <c r="EO3827" t="s">
        <v>3</v>
      </c>
      <c r="EQ3827">
        <v>0</v>
      </c>
      <c r="ER3827">
        <v>0.64</v>
      </c>
      <c r="ES3827">
        <v>0.64</v>
      </c>
      <c r="ET3827">
        <v>0</v>
      </c>
      <c r="EU3827">
        <v>0</v>
      </c>
      <c r="EV3827">
        <v>0</v>
      </c>
      <c r="EW3827">
        <v>0</v>
      </c>
      <c r="EX3827">
        <v>0</v>
      </c>
      <c r="EY3827">
        <v>0</v>
      </c>
      <c r="EZ3827">
        <v>5</v>
      </c>
      <c r="FC3827">
        <v>1</v>
      </c>
      <c r="FD3827">
        <v>18</v>
      </c>
      <c r="FF3827">
        <v>0.78</v>
      </c>
      <c r="FQ3827">
        <v>0</v>
      </c>
      <c r="FR3827">
        <v>0</v>
      </c>
      <c r="FS3827">
        <v>0</v>
      </c>
      <c r="FX3827">
        <v>0</v>
      </c>
      <c r="FY3827">
        <v>0</v>
      </c>
      <c r="GA3827" t="s">
        <v>890</v>
      </c>
      <c r="GD3827">
        <v>0</v>
      </c>
      <c r="GF3827">
        <v>-1994338117</v>
      </c>
      <c r="GG3827">
        <v>2</v>
      </c>
      <c r="GH3827">
        <v>3</v>
      </c>
      <c r="GI3827">
        <v>-2</v>
      </c>
      <c r="GJ3827">
        <v>0</v>
      </c>
      <c r="GK3827">
        <f>ROUND(R3827*(R12)/100,2)</f>
        <v>0</v>
      </c>
      <c r="GL3827">
        <f t="shared" si="2741"/>
        <v>0</v>
      </c>
      <c r="GM3827">
        <f t="shared" si="2742"/>
        <v>32</v>
      </c>
      <c r="GN3827">
        <f t="shared" si="2743"/>
        <v>32</v>
      </c>
      <c r="GO3827">
        <f t="shared" si="2744"/>
        <v>0</v>
      </c>
      <c r="GP3827">
        <f t="shared" si="2745"/>
        <v>0</v>
      </c>
      <c r="GR3827">
        <v>1</v>
      </c>
      <c r="GS3827">
        <v>1</v>
      </c>
      <c r="GT3827">
        <v>0</v>
      </c>
      <c r="GU3827" t="s">
        <v>3</v>
      </c>
      <c r="GV3827">
        <f t="shared" si="2746"/>
        <v>0</v>
      </c>
      <c r="GW3827">
        <v>1</v>
      </c>
      <c r="GX3827">
        <f t="shared" si="2747"/>
        <v>0</v>
      </c>
      <c r="HA3827">
        <v>0</v>
      </c>
      <c r="HB3827">
        <v>0</v>
      </c>
      <c r="HC3827">
        <f t="shared" si="2748"/>
        <v>0</v>
      </c>
      <c r="HE3827" t="s">
        <v>832</v>
      </c>
      <c r="HF3827" t="s">
        <v>832</v>
      </c>
      <c r="HM3827" t="s">
        <v>3</v>
      </c>
      <c r="HN3827" t="s">
        <v>3</v>
      </c>
      <c r="HO3827" t="s">
        <v>3</v>
      </c>
      <c r="HP3827" t="s">
        <v>3</v>
      </c>
      <c r="HQ3827" t="s">
        <v>3</v>
      </c>
      <c r="HS3827">
        <v>0</v>
      </c>
      <c r="IK3827">
        <v>0</v>
      </c>
    </row>
    <row r="3828" spans="1:245" x14ac:dyDescent="0.2">
      <c r="A3828">
        <v>17</v>
      </c>
      <c r="B3828">
        <v>1</v>
      </c>
      <c r="E3828" t="s">
        <v>891</v>
      </c>
      <c r="F3828" t="s">
        <v>827</v>
      </c>
      <c r="G3828" t="s">
        <v>892</v>
      </c>
      <c r="H3828" t="s">
        <v>52</v>
      </c>
      <c r="I3828">
        <v>58</v>
      </c>
      <c r="J3828">
        <v>0</v>
      </c>
      <c r="K3828">
        <v>58</v>
      </c>
      <c r="O3828">
        <f t="shared" si="2710"/>
        <v>20906.68</v>
      </c>
      <c r="P3828">
        <f t="shared" si="2711"/>
        <v>20906.68</v>
      </c>
      <c r="Q3828">
        <f t="shared" si="2712"/>
        <v>0</v>
      </c>
      <c r="R3828">
        <f t="shared" si="2713"/>
        <v>0</v>
      </c>
      <c r="S3828">
        <f t="shared" si="2714"/>
        <v>0</v>
      </c>
      <c r="T3828">
        <f t="shared" si="2715"/>
        <v>0</v>
      </c>
      <c r="U3828">
        <f t="shared" si="2716"/>
        <v>0</v>
      </c>
      <c r="V3828">
        <f t="shared" si="2717"/>
        <v>0</v>
      </c>
      <c r="W3828">
        <f t="shared" si="2718"/>
        <v>0</v>
      </c>
      <c r="X3828">
        <f t="shared" si="2719"/>
        <v>0</v>
      </c>
      <c r="Y3828">
        <f t="shared" si="2720"/>
        <v>0</v>
      </c>
      <c r="AA3828">
        <v>35364244</v>
      </c>
      <c r="AB3828">
        <f t="shared" si="2721"/>
        <v>360.46</v>
      </c>
      <c r="AC3828">
        <f t="shared" si="2722"/>
        <v>360.46</v>
      </c>
      <c r="AD3828">
        <f t="shared" si="2723"/>
        <v>0</v>
      </c>
      <c r="AE3828">
        <f t="shared" si="2724"/>
        <v>0</v>
      </c>
      <c r="AF3828">
        <f t="shared" si="2725"/>
        <v>0</v>
      </c>
      <c r="AG3828">
        <f t="shared" si="2726"/>
        <v>0</v>
      </c>
      <c r="AH3828">
        <f t="shared" si="2727"/>
        <v>0</v>
      </c>
      <c r="AI3828">
        <f t="shared" si="2728"/>
        <v>0</v>
      </c>
      <c r="AJ3828">
        <f t="shared" si="2729"/>
        <v>0</v>
      </c>
      <c r="AK3828">
        <v>360.46</v>
      </c>
      <c r="AL3828">
        <v>360.46</v>
      </c>
      <c r="AM3828">
        <v>0</v>
      </c>
      <c r="AN3828">
        <v>0</v>
      </c>
      <c r="AO3828">
        <v>0</v>
      </c>
      <c r="AP3828">
        <v>0</v>
      </c>
      <c r="AQ3828">
        <v>0</v>
      </c>
      <c r="AR3828">
        <v>0</v>
      </c>
      <c r="AS3828">
        <v>0</v>
      </c>
      <c r="AT3828">
        <v>0</v>
      </c>
      <c r="AU3828">
        <v>0</v>
      </c>
      <c r="AV3828">
        <v>1</v>
      </c>
      <c r="AW3828">
        <v>1</v>
      </c>
      <c r="AZ3828">
        <v>1</v>
      </c>
      <c r="BA3828">
        <v>1</v>
      </c>
      <c r="BB3828">
        <v>1</v>
      </c>
      <c r="BC3828">
        <v>1</v>
      </c>
      <c r="BD3828" t="s">
        <v>3</v>
      </c>
      <c r="BE3828" t="s">
        <v>3</v>
      </c>
      <c r="BF3828" t="s">
        <v>3</v>
      </c>
      <c r="BG3828" t="s">
        <v>3</v>
      </c>
      <c r="BH3828">
        <v>3</v>
      </c>
      <c r="BI3828">
        <v>1</v>
      </c>
      <c r="BJ3828" t="s">
        <v>3</v>
      </c>
      <c r="BM3828">
        <v>6001</v>
      </c>
      <c r="BN3828">
        <v>0</v>
      </c>
      <c r="BO3828" t="s">
        <v>3</v>
      </c>
      <c r="BP3828">
        <v>0</v>
      </c>
      <c r="BQ3828">
        <v>0</v>
      </c>
      <c r="BR3828">
        <v>0</v>
      </c>
      <c r="BS3828">
        <v>1</v>
      </c>
      <c r="BT3828">
        <v>1</v>
      </c>
      <c r="BU3828">
        <v>1</v>
      </c>
      <c r="BV3828">
        <v>1</v>
      </c>
      <c r="BW3828">
        <v>1</v>
      </c>
      <c r="BX3828">
        <v>1</v>
      </c>
      <c r="BY3828" t="s">
        <v>3</v>
      </c>
      <c r="BZ3828">
        <v>0</v>
      </c>
      <c r="CA3828">
        <v>0</v>
      </c>
      <c r="CB3828" t="s">
        <v>3</v>
      </c>
      <c r="CE3828">
        <v>0</v>
      </c>
      <c r="CF3828">
        <v>0</v>
      </c>
      <c r="CG3828">
        <v>0</v>
      </c>
      <c r="CM3828">
        <v>0</v>
      </c>
      <c r="CN3828" t="s">
        <v>3</v>
      </c>
      <c r="CO3828">
        <v>0</v>
      </c>
      <c r="CP3828">
        <f t="shared" si="2730"/>
        <v>20906.68</v>
      </c>
      <c r="CQ3828">
        <f t="shared" si="2731"/>
        <v>360.46</v>
      </c>
      <c r="CR3828">
        <f t="shared" si="2732"/>
        <v>0</v>
      </c>
      <c r="CS3828">
        <f t="shared" si="2733"/>
        <v>0</v>
      </c>
      <c r="CT3828">
        <f t="shared" si="2734"/>
        <v>0</v>
      </c>
      <c r="CU3828">
        <f t="shared" si="2735"/>
        <v>0</v>
      </c>
      <c r="CV3828">
        <f t="shared" si="2736"/>
        <v>0</v>
      </c>
      <c r="CW3828">
        <f t="shared" si="2737"/>
        <v>0</v>
      </c>
      <c r="CX3828">
        <f t="shared" si="2738"/>
        <v>0</v>
      </c>
      <c r="CY3828">
        <f t="shared" si="2739"/>
        <v>0</v>
      </c>
      <c r="CZ3828">
        <f t="shared" si="2740"/>
        <v>0</v>
      </c>
      <c r="DC3828" t="s">
        <v>3</v>
      </c>
      <c r="DD3828" t="s">
        <v>3</v>
      </c>
      <c r="DE3828" t="s">
        <v>3</v>
      </c>
      <c r="DF3828" t="s">
        <v>3</v>
      </c>
      <c r="DG3828" t="s">
        <v>3</v>
      </c>
      <c r="DH3828" t="s">
        <v>3</v>
      </c>
      <c r="DI3828" t="s">
        <v>3</v>
      </c>
      <c r="DJ3828" t="s">
        <v>3</v>
      </c>
      <c r="DK3828" t="s">
        <v>3</v>
      </c>
      <c r="DL3828" t="s">
        <v>3</v>
      </c>
      <c r="DM3828" t="s">
        <v>3</v>
      </c>
      <c r="DN3828">
        <v>0</v>
      </c>
      <c r="DO3828">
        <v>0</v>
      </c>
      <c r="DP3828">
        <v>1</v>
      </c>
      <c r="DQ3828">
        <v>1</v>
      </c>
      <c r="DU3828">
        <v>1010</v>
      </c>
      <c r="DV3828" t="s">
        <v>52</v>
      </c>
      <c r="DW3828" t="s">
        <v>52</v>
      </c>
      <c r="DX3828">
        <v>1</v>
      </c>
      <c r="DZ3828" t="s">
        <v>3</v>
      </c>
      <c r="EA3828" t="s">
        <v>3</v>
      </c>
      <c r="EB3828" t="s">
        <v>3</v>
      </c>
      <c r="EC3828" t="s">
        <v>3</v>
      </c>
      <c r="EE3828">
        <v>35324526</v>
      </c>
      <c r="EF3828">
        <v>0</v>
      </c>
      <c r="EG3828" t="s">
        <v>829</v>
      </c>
      <c r="EH3828">
        <v>0</v>
      </c>
      <c r="EI3828" t="s">
        <v>3</v>
      </c>
      <c r="EJ3828">
        <v>1</v>
      </c>
      <c r="EK3828">
        <v>6001</v>
      </c>
      <c r="EL3828" t="s">
        <v>830</v>
      </c>
      <c r="EM3828" t="s">
        <v>829</v>
      </c>
      <c r="EO3828" t="s">
        <v>3</v>
      </c>
      <c r="EQ3828">
        <v>0</v>
      </c>
      <c r="ER3828">
        <v>360.46</v>
      </c>
      <c r="ES3828">
        <v>360.46</v>
      </c>
      <c r="ET3828">
        <v>0</v>
      </c>
      <c r="EU3828">
        <v>0</v>
      </c>
      <c r="EV3828">
        <v>0</v>
      </c>
      <c r="EW3828">
        <v>0</v>
      </c>
      <c r="EX3828">
        <v>0</v>
      </c>
      <c r="EY3828">
        <v>0</v>
      </c>
      <c r="EZ3828">
        <v>5</v>
      </c>
      <c r="FC3828">
        <v>1</v>
      </c>
      <c r="FD3828">
        <v>18</v>
      </c>
      <c r="FF3828">
        <v>439.76</v>
      </c>
      <c r="FQ3828">
        <v>0</v>
      </c>
      <c r="FR3828">
        <v>0</v>
      </c>
      <c r="FS3828">
        <v>0</v>
      </c>
      <c r="FX3828">
        <v>0</v>
      </c>
      <c r="FY3828">
        <v>0</v>
      </c>
      <c r="GA3828" t="s">
        <v>893</v>
      </c>
      <c r="GD3828">
        <v>0</v>
      </c>
      <c r="GF3828">
        <v>-313353557</v>
      </c>
      <c r="GG3828">
        <v>2</v>
      </c>
      <c r="GH3828">
        <v>3</v>
      </c>
      <c r="GI3828">
        <v>-2</v>
      </c>
      <c r="GJ3828">
        <v>0</v>
      </c>
      <c r="GK3828">
        <f>ROUND(R3828*(R12)/100,2)</f>
        <v>0</v>
      </c>
      <c r="GL3828">
        <f t="shared" si="2741"/>
        <v>0</v>
      </c>
      <c r="GM3828">
        <f t="shared" si="2742"/>
        <v>20906.68</v>
      </c>
      <c r="GN3828">
        <f t="shared" si="2743"/>
        <v>20906.68</v>
      </c>
      <c r="GO3828">
        <f t="shared" si="2744"/>
        <v>0</v>
      </c>
      <c r="GP3828">
        <f t="shared" si="2745"/>
        <v>0</v>
      </c>
      <c r="GR3828">
        <v>1</v>
      </c>
      <c r="GS3828">
        <v>1</v>
      </c>
      <c r="GT3828">
        <v>0</v>
      </c>
      <c r="GU3828" t="s">
        <v>3</v>
      </c>
      <c r="GV3828">
        <f t="shared" si="2746"/>
        <v>0</v>
      </c>
      <c r="GW3828">
        <v>1</v>
      </c>
      <c r="GX3828">
        <f t="shared" si="2747"/>
        <v>0</v>
      </c>
      <c r="HA3828">
        <v>0</v>
      </c>
      <c r="HB3828">
        <v>0</v>
      </c>
      <c r="HC3828">
        <f t="shared" si="2748"/>
        <v>0</v>
      </c>
      <c r="HE3828" t="s">
        <v>832</v>
      </c>
      <c r="HF3828" t="s">
        <v>832</v>
      </c>
      <c r="HM3828" t="s">
        <v>3</v>
      </c>
      <c r="HN3828" t="s">
        <v>3</v>
      </c>
      <c r="HO3828" t="s">
        <v>3</v>
      </c>
      <c r="HP3828" t="s">
        <v>3</v>
      </c>
      <c r="HQ3828" t="s">
        <v>3</v>
      </c>
      <c r="HS3828">
        <v>0</v>
      </c>
      <c r="IK3828">
        <v>0</v>
      </c>
    </row>
    <row r="3829" spans="1:245" x14ac:dyDescent="0.2">
      <c r="A3829">
        <v>17</v>
      </c>
      <c r="B3829">
        <v>1</v>
      </c>
      <c r="E3829" t="s">
        <v>894</v>
      </c>
      <c r="F3829" t="s">
        <v>827</v>
      </c>
      <c r="G3829" t="s">
        <v>895</v>
      </c>
      <c r="H3829" t="s">
        <v>52</v>
      </c>
      <c r="I3829">
        <v>47</v>
      </c>
      <c r="J3829">
        <v>0</v>
      </c>
      <c r="K3829">
        <v>47</v>
      </c>
      <c r="O3829">
        <f t="shared" si="2710"/>
        <v>22779.49</v>
      </c>
      <c r="P3829">
        <f t="shared" si="2711"/>
        <v>22779.49</v>
      </c>
      <c r="Q3829">
        <f t="shared" si="2712"/>
        <v>0</v>
      </c>
      <c r="R3829">
        <f t="shared" si="2713"/>
        <v>0</v>
      </c>
      <c r="S3829">
        <f t="shared" si="2714"/>
        <v>0</v>
      </c>
      <c r="T3829">
        <f t="shared" si="2715"/>
        <v>0</v>
      </c>
      <c r="U3829">
        <f t="shared" si="2716"/>
        <v>0</v>
      </c>
      <c r="V3829">
        <f t="shared" si="2717"/>
        <v>0</v>
      </c>
      <c r="W3829">
        <f t="shared" si="2718"/>
        <v>0</v>
      </c>
      <c r="X3829">
        <f t="shared" si="2719"/>
        <v>0</v>
      </c>
      <c r="Y3829">
        <f t="shared" si="2720"/>
        <v>0</v>
      </c>
      <c r="AA3829">
        <v>35364244</v>
      </c>
      <c r="AB3829">
        <f t="shared" si="2721"/>
        <v>484.67</v>
      </c>
      <c r="AC3829">
        <f t="shared" si="2722"/>
        <v>484.67</v>
      </c>
      <c r="AD3829">
        <f t="shared" si="2723"/>
        <v>0</v>
      </c>
      <c r="AE3829">
        <f t="shared" si="2724"/>
        <v>0</v>
      </c>
      <c r="AF3829">
        <f t="shared" si="2725"/>
        <v>0</v>
      </c>
      <c r="AG3829">
        <f t="shared" si="2726"/>
        <v>0</v>
      </c>
      <c r="AH3829">
        <f t="shared" si="2727"/>
        <v>0</v>
      </c>
      <c r="AI3829">
        <f t="shared" si="2728"/>
        <v>0</v>
      </c>
      <c r="AJ3829">
        <f t="shared" si="2729"/>
        <v>0</v>
      </c>
      <c r="AK3829">
        <v>484.67</v>
      </c>
      <c r="AL3829">
        <v>484.67</v>
      </c>
      <c r="AM3829">
        <v>0</v>
      </c>
      <c r="AN3829">
        <v>0</v>
      </c>
      <c r="AO3829">
        <v>0</v>
      </c>
      <c r="AP3829">
        <v>0</v>
      </c>
      <c r="AQ3829">
        <v>0</v>
      </c>
      <c r="AR3829">
        <v>0</v>
      </c>
      <c r="AS3829">
        <v>0</v>
      </c>
      <c r="AT3829">
        <v>0</v>
      </c>
      <c r="AU3829">
        <v>0</v>
      </c>
      <c r="AV3829">
        <v>1</v>
      </c>
      <c r="AW3829">
        <v>1</v>
      </c>
      <c r="AZ3829">
        <v>1</v>
      </c>
      <c r="BA3829">
        <v>1</v>
      </c>
      <c r="BB3829">
        <v>1</v>
      </c>
      <c r="BC3829">
        <v>1</v>
      </c>
      <c r="BD3829" t="s">
        <v>3</v>
      </c>
      <c r="BE3829" t="s">
        <v>3</v>
      </c>
      <c r="BF3829" t="s">
        <v>3</v>
      </c>
      <c r="BG3829" t="s">
        <v>3</v>
      </c>
      <c r="BH3829">
        <v>3</v>
      </c>
      <c r="BI3829">
        <v>1</v>
      </c>
      <c r="BJ3829" t="s">
        <v>3</v>
      </c>
      <c r="BM3829">
        <v>6001</v>
      </c>
      <c r="BN3829">
        <v>0</v>
      </c>
      <c r="BO3829" t="s">
        <v>3</v>
      </c>
      <c r="BP3829">
        <v>0</v>
      </c>
      <c r="BQ3829">
        <v>0</v>
      </c>
      <c r="BR3829">
        <v>0</v>
      </c>
      <c r="BS3829">
        <v>1</v>
      </c>
      <c r="BT3829">
        <v>1</v>
      </c>
      <c r="BU3829">
        <v>1</v>
      </c>
      <c r="BV3829">
        <v>1</v>
      </c>
      <c r="BW3829">
        <v>1</v>
      </c>
      <c r="BX3829">
        <v>1</v>
      </c>
      <c r="BY3829" t="s">
        <v>3</v>
      </c>
      <c r="BZ3829">
        <v>0</v>
      </c>
      <c r="CA3829">
        <v>0</v>
      </c>
      <c r="CB3829" t="s">
        <v>3</v>
      </c>
      <c r="CE3829">
        <v>0</v>
      </c>
      <c r="CF3829">
        <v>0</v>
      </c>
      <c r="CG3829">
        <v>0</v>
      </c>
      <c r="CM3829">
        <v>0</v>
      </c>
      <c r="CN3829" t="s">
        <v>3</v>
      </c>
      <c r="CO3829">
        <v>0</v>
      </c>
      <c r="CP3829">
        <f t="shared" si="2730"/>
        <v>22779.49</v>
      </c>
      <c r="CQ3829">
        <f t="shared" si="2731"/>
        <v>484.67</v>
      </c>
      <c r="CR3829">
        <f t="shared" si="2732"/>
        <v>0</v>
      </c>
      <c r="CS3829">
        <f t="shared" si="2733"/>
        <v>0</v>
      </c>
      <c r="CT3829">
        <f t="shared" si="2734"/>
        <v>0</v>
      </c>
      <c r="CU3829">
        <f t="shared" si="2735"/>
        <v>0</v>
      </c>
      <c r="CV3829">
        <f t="shared" si="2736"/>
        <v>0</v>
      </c>
      <c r="CW3829">
        <f t="shared" si="2737"/>
        <v>0</v>
      </c>
      <c r="CX3829">
        <f t="shared" si="2738"/>
        <v>0</v>
      </c>
      <c r="CY3829">
        <f t="shared" si="2739"/>
        <v>0</v>
      </c>
      <c r="CZ3829">
        <f t="shared" si="2740"/>
        <v>0</v>
      </c>
      <c r="DC3829" t="s">
        <v>3</v>
      </c>
      <c r="DD3829" t="s">
        <v>3</v>
      </c>
      <c r="DE3829" t="s">
        <v>3</v>
      </c>
      <c r="DF3829" t="s">
        <v>3</v>
      </c>
      <c r="DG3829" t="s">
        <v>3</v>
      </c>
      <c r="DH3829" t="s">
        <v>3</v>
      </c>
      <c r="DI3829" t="s">
        <v>3</v>
      </c>
      <c r="DJ3829" t="s">
        <v>3</v>
      </c>
      <c r="DK3829" t="s">
        <v>3</v>
      </c>
      <c r="DL3829" t="s">
        <v>3</v>
      </c>
      <c r="DM3829" t="s">
        <v>3</v>
      </c>
      <c r="DN3829">
        <v>0</v>
      </c>
      <c r="DO3829">
        <v>0</v>
      </c>
      <c r="DP3829">
        <v>1</v>
      </c>
      <c r="DQ3829">
        <v>1</v>
      </c>
      <c r="DU3829">
        <v>1010</v>
      </c>
      <c r="DV3829" t="s">
        <v>52</v>
      </c>
      <c r="DW3829" t="s">
        <v>52</v>
      </c>
      <c r="DX3829">
        <v>1</v>
      </c>
      <c r="DZ3829" t="s">
        <v>3</v>
      </c>
      <c r="EA3829" t="s">
        <v>3</v>
      </c>
      <c r="EB3829" t="s">
        <v>3</v>
      </c>
      <c r="EC3829" t="s">
        <v>3</v>
      </c>
      <c r="EE3829">
        <v>35324526</v>
      </c>
      <c r="EF3829">
        <v>0</v>
      </c>
      <c r="EG3829" t="s">
        <v>829</v>
      </c>
      <c r="EH3829">
        <v>0</v>
      </c>
      <c r="EI3829" t="s">
        <v>3</v>
      </c>
      <c r="EJ3829">
        <v>1</v>
      </c>
      <c r="EK3829">
        <v>6001</v>
      </c>
      <c r="EL3829" t="s">
        <v>830</v>
      </c>
      <c r="EM3829" t="s">
        <v>829</v>
      </c>
      <c r="EO3829" t="s">
        <v>3</v>
      </c>
      <c r="EQ3829">
        <v>0</v>
      </c>
      <c r="ER3829">
        <v>484.67</v>
      </c>
      <c r="ES3829">
        <v>484.67</v>
      </c>
      <c r="ET3829">
        <v>0</v>
      </c>
      <c r="EU3829">
        <v>0</v>
      </c>
      <c r="EV3829">
        <v>0</v>
      </c>
      <c r="EW3829">
        <v>0</v>
      </c>
      <c r="EX3829">
        <v>0</v>
      </c>
      <c r="EY3829">
        <v>0</v>
      </c>
      <c r="EZ3829">
        <v>5</v>
      </c>
      <c r="FC3829">
        <v>1</v>
      </c>
      <c r="FD3829">
        <v>18</v>
      </c>
      <c r="FF3829">
        <v>591.29999999999995</v>
      </c>
      <c r="FQ3829">
        <v>0</v>
      </c>
      <c r="FR3829">
        <v>0</v>
      </c>
      <c r="FS3829">
        <v>0</v>
      </c>
      <c r="FX3829">
        <v>0</v>
      </c>
      <c r="FY3829">
        <v>0</v>
      </c>
      <c r="GA3829" t="s">
        <v>896</v>
      </c>
      <c r="GD3829">
        <v>0</v>
      </c>
      <c r="GF3829">
        <v>-487313095</v>
      </c>
      <c r="GG3829">
        <v>2</v>
      </c>
      <c r="GH3829">
        <v>3</v>
      </c>
      <c r="GI3829">
        <v>-2</v>
      </c>
      <c r="GJ3829">
        <v>0</v>
      </c>
      <c r="GK3829">
        <f>ROUND(R3829*(R12)/100,2)</f>
        <v>0</v>
      </c>
      <c r="GL3829">
        <f t="shared" si="2741"/>
        <v>0</v>
      </c>
      <c r="GM3829">
        <f t="shared" si="2742"/>
        <v>22779.49</v>
      </c>
      <c r="GN3829">
        <f t="shared" si="2743"/>
        <v>22779.49</v>
      </c>
      <c r="GO3829">
        <f t="shared" si="2744"/>
        <v>0</v>
      </c>
      <c r="GP3829">
        <f t="shared" si="2745"/>
        <v>0</v>
      </c>
      <c r="GR3829">
        <v>1</v>
      </c>
      <c r="GS3829">
        <v>1</v>
      </c>
      <c r="GT3829">
        <v>0</v>
      </c>
      <c r="GU3829" t="s">
        <v>3</v>
      </c>
      <c r="GV3829">
        <f t="shared" si="2746"/>
        <v>0</v>
      </c>
      <c r="GW3829">
        <v>1</v>
      </c>
      <c r="GX3829">
        <f t="shared" si="2747"/>
        <v>0</v>
      </c>
      <c r="HA3829">
        <v>0</v>
      </c>
      <c r="HB3829">
        <v>0</v>
      </c>
      <c r="HC3829">
        <f t="shared" si="2748"/>
        <v>0</v>
      </c>
      <c r="HE3829" t="s">
        <v>832</v>
      </c>
      <c r="HF3829" t="s">
        <v>832</v>
      </c>
      <c r="HM3829" t="s">
        <v>3</v>
      </c>
      <c r="HN3829" t="s">
        <v>3</v>
      </c>
      <c r="HO3829" t="s">
        <v>3</v>
      </c>
      <c r="HP3829" t="s">
        <v>3</v>
      </c>
      <c r="HQ3829" t="s">
        <v>3</v>
      </c>
      <c r="HS3829">
        <v>0</v>
      </c>
      <c r="IK3829">
        <v>0</v>
      </c>
    </row>
    <row r="3830" spans="1:245" x14ac:dyDescent="0.2">
      <c r="A3830">
        <v>17</v>
      </c>
      <c r="B3830">
        <v>1</v>
      </c>
      <c r="E3830" t="s">
        <v>897</v>
      </c>
      <c r="F3830" t="s">
        <v>827</v>
      </c>
      <c r="G3830" t="s">
        <v>898</v>
      </c>
      <c r="H3830" t="s">
        <v>52</v>
      </c>
      <c r="I3830">
        <v>22</v>
      </c>
      <c r="J3830">
        <v>0</v>
      </c>
      <c r="K3830">
        <v>22</v>
      </c>
      <c r="O3830">
        <f t="shared" si="2710"/>
        <v>4111.3599999999997</v>
      </c>
      <c r="P3830">
        <f t="shared" si="2711"/>
        <v>4111.3599999999997</v>
      </c>
      <c r="Q3830">
        <f t="shared" si="2712"/>
        <v>0</v>
      </c>
      <c r="R3830">
        <f t="shared" si="2713"/>
        <v>0</v>
      </c>
      <c r="S3830">
        <f t="shared" si="2714"/>
        <v>0</v>
      </c>
      <c r="T3830">
        <f t="shared" si="2715"/>
        <v>0</v>
      </c>
      <c r="U3830">
        <f t="shared" si="2716"/>
        <v>0</v>
      </c>
      <c r="V3830">
        <f t="shared" si="2717"/>
        <v>0</v>
      </c>
      <c r="W3830">
        <f t="shared" si="2718"/>
        <v>0</v>
      </c>
      <c r="X3830">
        <f t="shared" si="2719"/>
        <v>0</v>
      </c>
      <c r="Y3830">
        <f t="shared" si="2720"/>
        <v>0</v>
      </c>
      <c r="AA3830">
        <v>35364244</v>
      </c>
      <c r="AB3830">
        <f t="shared" si="2721"/>
        <v>186.88</v>
      </c>
      <c r="AC3830">
        <f t="shared" si="2722"/>
        <v>186.88</v>
      </c>
      <c r="AD3830">
        <f t="shared" si="2723"/>
        <v>0</v>
      </c>
      <c r="AE3830">
        <f t="shared" si="2724"/>
        <v>0</v>
      </c>
      <c r="AF3830">
        <f t="shared" si="2725"/>
        <v>0</v>
      </c>
      <c r="AG3830">
        <f t="shared" si="2726"/>
        <v>0</v>
      </c>
      <c r="AH3830">
        <f t="shared" si="2727"/>
        <v>0</v>
      </c>
      <c r="AI3830">
        <f t="shared" si="2728"/>
        <v>0</v>
      </c>
      <c r="AJ3830">
        <f t="shared" si="2729"/>
        <v>0</v>
      </c>
      <c r="AK3830">
        <v>186.88</v>
      </c>
      <c r="AL3830">
        <v>186.88</v>
      </c>
      <c r="AM3830">
        <v>0</v>
      </c>
      <c r="AN3830">
        <v>0</v>
      </c>
      <c r="AO3830">
        <v>0</v>
      </c>
      <c r="AP3830">
        <v>0</v>
      </c>
      <c r="AQ3830">
        <v>0</v>
      </c>
      <c r="AR3830">
        <v>0</v>
      </c>
      <c r="AS3830">
        <v>0</v>
      </c>
      <c r="AT3830">
        <v>0</v>
      </c>
      <c r="AU3830">
        <v>0</v>
      </c>
      <c r="AV3830">
        <v>1</v>
      </c>
      <c r="AW3830">
        <v>1</v>
      </c>
      <c r="AZ3830">
        <v>1</v>
      </c>
      <c r="BA3830">
        <v>1</v>
      </c>
      <c r="BB3830">
        <v>1</v>
      </c>
      <c r="BC3830">
        <v>1</v>
      </c>
      <c r="BD3830" t="s">
        <v>3</v>
      </c>
      <c r="BE3830" t="s">
        <v>3</v>
      </c>
      <c r="BF3830" t="s">
        <v>3</v>
      </c>
      <c r="BG3830" t="s">
        <v>3</v>
      </c>
      <c r="BH3830">
        <v>3</v>
      </c>
      <c r="BI3830">
        <v>1</v>
      </c>
      <c r="BJ3830" t="s">
        <v>3</v>
      </c>
      <c r="BM3830">
        <v>6001</v>
      </c>
      <c r="BN3830">
        <v>0</v>
      </c>
      <c r="BO3830" t="s">
        <v>3</v>
      </c>
      <c r="BP3830">
        <v>0</v>
      </c>
      <c r="BQ3830">
        <v>0</v>
      </c>
      <c r="BR3830">
        <v>0</v>
      </c>
      <c r="BS3830">
        <v>1</v>
      </c>
      <c r="BT3830">
        <v>1</v>
      </c>
      <c r="BU3830">
        <v>1</v>
      </c>
      <c r="BV3830">
        <v>1</v>
      </c>
      <c r="BW3830">
        <v>1</v>
      </c>
      <c r="BX3830">
        <v>1</v>
      </c>
      <c r="BY3830" t="s">
        <v>3</v>
      </c>
      <c r="BZ3830">
        <v>0</v>
      </c>
      <c r="CA3830">
        <v>0</v>
      </c>
      <c r="CB3830" t="s">
        <v>3</v>
      </c>
      <c r="CE3830">
        <v>0</v>
      </c>
      <c r="CF3830">
        <v>0</v>
      </c>
      <c r="CG3830">
        <v>0</v>
      </c>
      <c r="CM3830">
        <v>0</v>
      </c>
      <c r="CN3830" t="s">
        <v>3</v>
      </c>
      <c r="CO3830">
        <v>0</v>
      </c>
      <c r="CP3830">
        <f t="shared" si="2730"/>
        <v>4111.3599999999997</v>
      </c>
      <c r="CQ3830">
        <f t="shared" si="2731"/>
        <v>186.88</v>
      </c>
      <c r="CR3830">
        <f t="shared" si="2732"/>
        <v>0</v>
      </c>
      <c r="CS3830">
        <f t="shared" si="2733"/>
        <v>0</v>
      </c>
      <c r="CT3830">
        <f t="shared" si="2734"/>
        <v>0</v>
      </c>
      <c r="CU3830">
        <f t="shared" si="2735"/>
        <v>0</v>
      </c>
      <c r="CV3830">
        <f t="shared" si="2736"/>
        <v>0</v>
      </c>
      <c r="CW3830">
        <f t="shared" si="2737"/>
        <v>0</v>
      </c>
      <c r="CX3830">
        <f t="shared" si="2738"/>
        <v>0</v>
      </c>
      <c r="CY3830">
        <f t="shared" si="2739"/>
        <v>0</v>
      </c>
      <c r="CZ3830">
        <f t="shared" si="2740"/>
        <v>0</v>
      </c>
      <c r="DC3830" t="s">
        <v>3</v>
      </c>
      <c r="DD3830" t="s">
        <v>3</v>
      </c>
      <c r="DE3830" t="s">
        <v>3</v>
      </c>
      <c r="DF3830" t="s">
        <v>3</v>
      </c>
      <c r="DG3830" t="s">
        <v>3</v>
      </c>
      <c r="DH3830" t="s">
        <v>3</v>
      </c>
      <c r="DI3830" t="s">
        <v>3</v>
      </c>
      <c r="DJ3830" t="s">
        <v>3</v>
      </c>
      <c r="DK3830" t="s">
        <v>3</v>
      </c>
      <c r="DL3830" t="s">
        <v>3</v>
      </c>
      <c r="DM3830" t="s">
        <v>3</v>
      </c>
      <c r="DN3830">
        <v>0</v>
      </c>
      <c r="DO3830">
        <v>0</v>
      </c>
      <c r="DP3830">
        <v>1</v>
      </c>
      <c r="DQ3830">
        <v>1</v>
      </c>
      <c r="DU3830">
        <v>1010</v>
      </c>
      <c r="DV3830" t="s">
        <v>52</v>
      </c>
      <c r="DW3830" t="s">
        <v>52</v>
      </c>
      <c r="DX3830">
        <v>1</v>
      </c>
      <c r="DZ3830" t="s">
        <v>3</v>
      </c>
      <c r="EA3830" t="s">
        <v>3</v>
      </c>
      <c r="EB3830" t="s">
        <v>3</v>
      </c>
      <c r="EC3830" t="s">
        <v>3</v>
      </c>
      <c r="EE3830">
        <v>35324526</v>
      </c>
      <c r="EF3830">
        <v>0</v>
      </c>
      <c r="EG3830" t="s">
        <v>829</v>
      </c>
      <c r="EH3830">
        <v>0</v>
      </c>
      <c r="EI3830" t="s">
        <v>3</v>
      </c>
      <c r="EJ3830">
        <v>1</v>
      </c>
      <c r="EK3830">
        <v>6001</v>
      </c>
      <c r="EL3830" t="s">
        <v>830</v>
      </c>
      <c r="EM3830" t="s">
        <v>829</v>
      </c>
      <c r="EO3830" t="s">
        <v>3</v>
      </c>
      <c r="EQ3830">
        <v>0</v>
      </c>
      <c r="ER3830">
        <v>186.88</v>
      </c>
      <c r="ES3830">
        <v>186.88</v>
      </c>
      <c r="ET3830">
        <v>0</v>
      </c>
      <c r="EU3830">
        <v>0</v>
      </c>
      <c r="EV3830">
        <v>0</v>
      </c>
      <c r="EW3830">
        <v>0</v>
      </c>
      <c r="EX3830">
        <v>0</v>
      </c>
      <c r="EY3830">
        <v>0</v>
      </c>
      <c r="EZ3830">
        <v>5</v>
      </c>
      <c r="FC3830">
        <v>1</v>
      </c>
      <c r="FD3830">
        <v>18</v>
      </c>
      <c r="FF3830">
        <v>227.99</v>
      </c>
      <c r="FQ3830">
        <v>0</v>
      </c>
      <c r="FR3830">
        <v>0</v>
      </c>
      <c r="FS3830">
        <v>0</v>
      </c>
      <c r="FX3830">
        <v>0</v>
      </c>
      <c r="FY3830">
        <v>0</v>
      </c>
      <c r="GA3830" t="s">
        <v>899</v>
      </c>
      <c r="GD3830">
        <v>0</v>
      </c>
      <c r="GF3830">
        <v>1901265476</v>
      </c>
      <c r="GG3830">
        <v>2</v>
      </c>
      <c r="GH3830">
        <v>3</v>
      </c>
      <c r="GI3830">
        <v>-2</v>
      </c>
      <c r="GJ3830">
        <v>0</v>
      </c>
      <c r="GK3830">
        <f>ROUND(R3830*(R12)/100,2)</f>
        <v>0</v>
      </c>
      <c r="GL3830">
        <f t="shared" si="2741"/>
        <v>0</v>
      </c>
      <c r="GM3830">
        <f t="shared" si="2742"/>
        <v>4111.3599999999997</v>
      </c>
      <c r="GN3830">
        <f t="shared" si="2743"/>
        <v>4111.3599999999997</v>
      </c>
      <c r="GO3830">
        <f t="shared" si="2744"/>
        <v>0</v>
      </c>
      <c r="GP3830">
        <f t="shared" si="2745"/>
        <v>0</v>
      </c>
      <c r="GR3830">
        <v>1</v>
      </c>
      <c r="GS3830">
        <v>1</v>
      </c>
      <c r="GT3830">
        <v>0</v>
      </c>
      <c r="GU3830" t="s">
        <v>3</v>
      </c>
      <c r="GV3830">
        <f t="shared" si="2746"/>
        <v>0</v>
      </c>
      <c r="GW3830">
        <v>1</v>
      </c>
      <c r="GX3830">
        <f t="shared" si="2747"/>
        <v>0</v>
      </c>
      <c r="HA3830">
        <v>0</v>
      </c>
      <c r="HB3830">
        <v>0</v>
      </c>
      <c r="HC3830">
        <f t="shared" si="2748"/>
        <v>0</v>
      </c>
      <c r="HE3830" t="s">
        <v>832</v>
      </c>
      <c r="HF3830" t="s">
        <v>832</v>
      </c>
      <c r="HM3830" t="s">
        <v>3</v>
      </c>
      <c r="HN3830" t="s">
        <v>3</v>
      </c>
      <c r="HO3830" t="s">
        <v>3</v>
      </c>
      <c r="HP3830" t="s">
        <v>3</v>
      </c>
      <c r="HQ3830" t="s">
        <v>3</v>
      </c>
      <c r="HS3830">
        <v>0</v>
      </c>
      <c r="IK3830">
        <v>0</v>
      </c>
    </row>
    <row r="3831" spans="1:245" x14ac:dyDescent="0.2">
      <c r="A3831">
        <v>17</v>
      </c>
      <c r="B3831">
        <v>1</v>
      </c>
      <c r="E3831" t="s">
        <v>900</v>
      </c>
      <c r="F3831" t="s">
        <v>827</v>
      </c>
      <c r="G3831" t="s">
        <v>901</v>
      </c>
      <c r="H3831" t="s">
        <v>52</v>
      </c>
      <c r="I3831">
        <v>7</v>
      </c>
      <c r="J3831">
        <v>0</v>
      </c>
      <c r="K3831">
        <v>7</v>
      </c>
      <c r="O3831">
        <f t="shared" si="2710"/>
        <v>3573.5</v>
      </c>
      <c r="P3831">
        <f t="shared" si="2711"/>
        <v>3573.5</v>
      </c>
      <c r="Q3831">
        <f t="shared" si="2712"/>
        <v>0</v>
      </c>
      <c r="R3831">
        <f t="shared" si="2713"/>
        <v>0</v>
      </c>
      <c r="S3831">
        <f t="shared" si="2714"/>
        <v>0</v>
      </c>
      <c r="T3831">
        <f t="shared" si="2715"/>
        <v>0</v>
      </c>
      <c r="U3831">
        <f t="shared" si="2716"/>
        <v>0</v>
      </c>
      <c r="V3831">
        <f t="shared" si="2717"/>
        <v>0</v>
      </c>
      <c r="W3831">
        <f t="shared" si="2718"/>
        <v>0</v>
      </c>
      <c r="X3831">
        <f t="shared" si="2719"/>
        <v>0</v>
      </c>
      <c r="Y3831">
        <f t="shared" si="2720"/>
        <v>0</v>
      </c>
      <c r="AA3831">
        <v>35364244</v>
      </c>
      <c r="AB3831">
        <f t="shared" si="2721"/>
        <v>510.5</v>
      </c>
      <c r="AC3831">
        <f t="shared" si="2722"/>
        <v>510.5</v>
      </c>
      <c r="AD3831">
        <f t="shared" si="2723"/>
        <v>0</v>
      </c>
      <c r="AE3831">
        <f t="shared" si="2724"/>
        <v>0</v>
      </c>
      <c r="AF3831">
        <f t="shared" si="2725"/>
        <v>0</v>
      </c>
      <c r="AG3831">
        <f t="shared" si="2726"/>
        <v>0</v>
      </c>
      <c r="AH3831">
        <f t="shared" si="2727"/>
        <v>0</v>
      </c>
      <c r="AI3831">
        <f t="shared" si="2728"/>
        <v>0</v>
      </c>
      <c r="AJ3831">
        <f t="shared" si="2729"/>
        <v>0</v>
      </c>
      <c r="AK3831">
        <v>510.5</v>
      </c>
      <c r="AL3831">
        <v>510.5</v>
      </c>
      <c r="AM3831">
        <v>0</v>
      </c>
      <c r="AN3831">
        <v>0</v>
      </c>
      <c r="AO3831">
        <v>0</v>
      </c>
      <c r="AP3831">
        <v>0</v>
      </c>
      <c r="AQ3831">
        <v>0</v>
      </c>
      <c r="AR3831">
        <v>0</v>
      </c>
      <c r="AS3831">
        <v>0</v>
      </c>
      <c r="AT3831">
        <v>0</v>
      </c>
      <c r="AU3831">
        <v>0</v>
      </c>
      <c r="AV3831">
        <v>1</v>
      </c>
      <c r="AW3831">
        <v>1</v>
      </c>
      <c r="AZ3831">
        <v>1</v>
      </c>
      <c r="BA3831">
        <v>1</v>
      </c>
      <c r="BB3831">
        <v>1</v>
      </c>
      <c r="BC3831">
        <v>1</v>
      </c>
      <c r="BD3831" t="s">
        <v>3</v>
      </c>
      <c r="BE3831" t="s">
        <v>3</v>
      </c>
      <c r="BF3831" t="s">
        <v>3</v>
      </c>
      <c r="BG3831" t="s">
        <v>3</v>
      </c>
      <c r="BH3831">
        <v>3</v>
      </c>
      <c r="BI3831">
        <v>1</v>
      </c>
      <c r="BJ3831" t="s">
        <v>3</v>
      </c>
      <c r="BM3831">
        <v>6001</v>
      </c>
      <c r="BN3831">
        <v>0</v>
      </c>
      <c r="BO3831" t="s">
        <v>3</v>
      </c>
      <c r="BP3831">
        <v>0</v>
      </c>
      <c r="BQ3831">
        <v>0</v>
      </c>
      <c r="BR3831">
        <v>0</v>
      </c>
      <c r="BS3831">
        <v>1</v>
      </c>
      <c r="BT3831">
        <v>1</v>
      </c>
      <c r="BU3831">
        <v>1</v>
      </c>
      <c r="BV3831">
        <v>1</v>
      </c>
      <c r="BW3831">
        <v>1</v>
      </c>
      <c r="BX3831">
        <v>1</v>
      </c>
      <c r="BY3831" t="s">
        <v>3</v>
      </c>
      <c r="BZ3831">
        <v>0</v>
      </c>
      <c r="CA3831">
        <v>0</v>
      </c>
      <c r="CB3831" t="s">
        <v>3</v>
      </c>
      <c r="CE3831">
        <v>0</v>
      </c>
      <c r="CF3831">
        <v>0</v>
      </c>
      <c r="CG3831">
        <v>0</v>
      </c>
      <c r="CM3831">
        <v>0</v>
      </c>
      <c r="CN3831" t="s">
        <v>3</v>
      </c>
      <c r="CO3831">
        <v>0</v>
      </c>
      <c r="CP3831">
        <f t="shared" si="2730"/>
        <v>3573.5</v>
      </c>
      <c r="CQ3831">
        <f t="shared" si="2731"/>
        <v>510.5</v>
      </c>
      <c r="CR3831">
        <f t="shared" si="2732"/>
        <v>0</v>
      </c>
      <c r="CS3831">
        <f t="shared" si="2733"/>
        <v>0</v>
      </c>
      <c r="CT3831">
        <f t="shared" si="2734"/>
        <v>0</v>
      </c>
      <c r="CU3831">
        <f t="shared" si="2735"/>
        <v>0</v>
      </c>
      <c r="CV3831">
        <f t="shared" si="2736"/>
        <v>0</v>
      </c>
      <c r="CW3831">
        <f t="shared" si="2737"/>
        <v>0</v>
      </c>
      <c r="CX3831">
        <f t="shared" si="2738"/>
        <v>0</v>
      </c>
      <c r="CY3831">
        <f t="shared" si="2739"/>
        <v>0</v>
      </c>
      <c r="CZ3831">
        <f t="shared" si="2740"/>
        <v>0</v>
      </c>
      <c r="DC3831" t="s">
        <v>3</v>
      </c>
      <c r="DD3831" t="s">
        <v>3</v>
      </c>
      <c r="DE3831" t="s">
        <v>3</v>
      </c>
      <c r="DF3831" t="s">
        <v>3</v>
      </c>
      <c r="DG3831" t="s">
        <v>3</v>
      </c>
      <c r="DH3831" t="s">
        <v>3</v>
      </c>
      <c r="DI3831" t="s">
        <v>3</v>
      </c>
      <c r="DJ3831" t="s">
        <v>3</v>
      </c>
      <c r="DK3831" t="s">
        <v>3</v>
      </c>
      <c r="DL3831" t="s">
        <v>3</v>
      </c>
      <c r="DM3831" t="s">
        <v>3</v>
      </c>
      <c r="DN3831">
        <v>0</v>
      </c>
      <c r="DO3831">
        <v>0</v>
      </c>
      <c r="DP3831">
        <v>1</v>
      </c>
      <c r="DQ3831">
        <v>1</v>
      </c>
      <c r="DU3831">
        <v>1010</v>
      </c>
      <c r="DV3831" t="s">
        <v>52</v>
      </c>
      <c r="DW3831" t="s">
        <v>52</v>
      </c>
      <c r="DX3831">
        <v>1</v>
      </c>
      <c r="DZ3831" t="s">
        <v>3</v>
      </c>
      <c r="EA3831" t="s">
        <v>3</v>
      </c>
      <c r="EB3831" t="s">
        <v>3</v>
      </c>
      <c r="EC3831" t="s">
        <v>3</v>
      </c>
      <c r="EE3831">
        <v>35324526</v>
      </c>
      <c r="EF3831">
        <v>0</v>
      </c>
      <c r="EG3831" t="s">
        <v>829</v>
      </c>
      <c r="EH3831">
        <v>0</v>
      </c>
      <c r="EI3831" t="s">
        <v>3</v>
      </c>
      <c r="EJ3831">
        <v>1</v>
      </c>
      <c r="EK3831">
        <v>6001</v>
      </c>
      <c r="EL3831" t="s">
        <v>830</v>
      </c>
      <c r="EM3831" t="s">
        <v>829</v>
      </c>
      <c r="EO3831" t="s">
        <v>3</v>
      </c>
      <c r="EQ3831">
        <v>0</v>
      </c>
      <c r="ER3831">
        <v>510.5</v>
      </c>
      <c r="ES3831">
        <v>510.5</v>
      </c>
      <c r="ET3831">
        <v>0</v>
      </c>
      <c r="EU3831">
        <v>0</v>
      </c>
      <c r="EV3831">
        <v>0</v>
      </c>
      <c r="EW3831">
        <v>0</v>
      </c>
      <c r="EX3831">
        <v>0</v>
      </c>
      <c r="EY3831">
        <v>0</v>
      </c>
      <c r="EZ3831">
        <v>5</v>
      </c>
      <c r="FC3831">
        <v>1</v>
      </c>
      <c r="FD3831">
        <v>18</v>
      </c>
      <c r="FF3831">
        <v>622.80999999999995</v>
      </c>
      <c r="FQ3831">
        <v>0</v>
      </c>
      <c r="FR3831">
        <v>0</v>
      </c>
      <c r="FS3831">
        <v>0</v>
      </c>
      <c r="FX3831">
        <v>0</v>
      </c>
      <c r="FY3831">
        <v>0</v>
      </c>
      <c r="GA3831" t="s">
        <v>902</v>
      </c>
      <c r="GD3831">
        <v>0</v>
      </c>
      <c r="GF3831">
        <v>-468679393</v>
      </c>
      <c r="GG3831">
        <v>2</v>
      </c>
      <c r="GH3831">
        <v>3</v>
      </c>
      <c r="GI3831">
        <v>-2</v>
      </c>
      <c r="GJ3831">
        <v>0</v>
      </c>
      <c r="GK3831">
        <f>ROUND(R3831*(R12)/100,2)</f>
        <v>0</v>
      </c>
      <c r="GL3831">
        <f t="shared" si="2741"/>
        <v>0</v>
      </c>
      <c r="GM3831">
        <f t="shared" si="2742"/>
        <v>3573.5</v>
      </c>
      <c r="GN3831">
        <f t="shared" si="2743"/>
        <v>3573.5</v>
      </c>
      <c r="GO3831">
        <f t="shared" si="2744"/>
        <v>0</v>
      </c>
      <c r="GP3831">
        <f t="shared" si="2745"/>
        <v>0</v>
      </c>
      <c r="GR3831">
        <v>1</v>
      </c>
      <c r="GS3831">
        <v>1</v>
      </c>
      <c r="GT3831">
        <v>0</v>
      </c>
      <c r="GU3831" t="s">
        <v>3</v>
      </c>
      <c r="GV3831">
        <f t="shared" si="2746"/>
        <v>0</v>
      </c>
      <c r="GW3831">
        <v>1</v>
      </c>
      <c r="GX3831">
        <f t="shared" si="2747"/>
        <v>0</v>
      </c>
      <c r="HA3831">
        <v>0</v>
      </c>
      <c r="HB3831">
        <v>0</v>
      </c>
      <c r="HC3831">
        <f t="shared" si="2748"/>
        <v>0</v>
      </c>
      <c r="HE3831" t="s">
        <v>832</v>
      </c>
      <c r="HF3831" t="s">
        <v>832</v>
      </c>
      <c r="HM3831" t="s">
        <v>3</v>
      </c>
      <c r="HN3831" t="s">
        <v>3</v>
      </c>
      <c r="HO3831" t="s">
        <v>3</v>
      </c>
      <c r="HP3831" t="s">
        <v>3</v>
      </c>
      <c r="HQ3831" t="s">
        <v>3</v>
      </c>
      <c r="HS3831">
        <v>0</v>
      </c>
      <c r="IK3831">
        <v>0</v>
      </c>
    </row>
    <row r="3832" spans="1:245" x14ac:dyDescent="0.2">
      <c r="A3832">
        <v>17</v>
      </c>
      <c r="B3832">
        <v>1</v>
      </c>
      <c r="E3832" t="s">
        <v>903</v>
      </c>
      <c r="F3832" t="s">
        <v>827</v>
      </c>
      <c r="G3832" t="s">
        <v>904</v>
      </c>
      <c r="H3832" t="s">
        <v>52</v>
      </c>
      <c r="I3832">
        <v>11</v>
      </c>
      <c r="J3832">
        <v>0</v>
      </c>
      <c r="K3832">
        <v>11</v>
      </c>
      <c r="O3832">
        <f t="shared" si="2710"/>
        <v>45081.96</v>
      </c>
      <c r="P3832">
        <f t="shared" si="2711"/>
        <v>45081.96</v>
      </c>
      <c r="Q3832">
        <f t="shared" si="2712"/>
        <v>0</v>
      </c>
      <c r="R3832">
        <f t="shared" si="2713"/>
        <v>0</v>
      </c>
      <c r="S3832">
        <f t="shared" si="2714"/>
        <v>0</v>
      </c>
      <c r="T3832">
        <f t="shared" si="2715"/>
        <v>0</v>
      </c>
      <c r="U3832">
        <f t="shared" si="2716"/>
        <v>0</v>
      </c>
      <c r="V3832">
        <f t="shared" si="2717"/>
        <v>0</v>
      </c>
      <c r="W3832">
        <f t="shared" si="2718"/>
        <v>0</v>
      </c>
      <c r="X3832">
        <f t="shared" si="2719"/>
        <v>0</v>
      </c>
      <c r="Y3832">
        <f t="shared" si="2720"/>
        <v>0</v>
      </c>
      <c r="AA3832">
        <v>35364244</v>
      </c>
      <c r="AB3832">
        <f t="shared" si="2721"/>
        <v>4098.3599999999997</v>
      </c>
      <c r="AC3832">
        <f t="shared" si="2722"/>
        <v>4098.3599999999997</v>
      </c>
      <c r="AD3832">
        <f t="shared" si="2723"/>
        <v>0</v>
      </c>
      <c r="AE3832">
        <f t="shared" si="2724"/>
        <v>0</v>
      </c>
      <c r="AF3832">
        <f t="shared" si="2725"/>
        <v>0</v>
      </c>
      <c r="AG3832">
        <f t="shared" si="2726"/>
        <v>0</v>
      </c>
      <c r="AH3832">
        <f t="shared" si="2727"/>
        <v>0</v>
      </c>
      <c r="AI3832">
        <f t="shared" si="2728"/>
        <v>0</v>
      </c>
      <c r="AJ3832">
        <f t="shared" si="2729"/>
        <v>0</v>
      </c>
      <c r="AK3832">
        <v>4098.3599999999997</v>
      </c>
      <c r="AL3832">
        <v>4098.3599999999997</v>
      </c>
      <c r="AM3832">
        <v>0</v>
      </c>
      <c r="AN3832">
        <v>0</v>
      </c>
      <c r="AO3832">
        <v>0</v>
      </c>
      <c r="AP3832">
        <v>0</v>
      </c>
      <c r="AQ3832">
        <v>0</v>
      </c>
      <c r="AR3832">
        <v>0</v>
      </c>
      <c r="AS3832">
        <v>0</v>
      </c>
      <c r="AT3832">
        <v>0</v>
      </c>
      <c r="AU3832">
        <v>0</v>
      </c>
      <c r="AV3832">
        <v>1</v>
      </c>
      <c r="AW3832">
        <v>1</v>
      </c>
      <c r="AZ3832">
        <v>1</v>
      </c>
      <c r="BA3832">
        <v>1</v>
      </c>
      <c r="BB3832">
        <v>1</v>
      </c>
      <c r="BC3832">
        <v>1</v>
      </c>
      <c r="BD3832" t="s">
        <v>3</v>
      </c>
      <c r="BE3832" t="s">
        <v>3</v>
      </c>
      <c r="BF3832" t="s">
        <v>3</v>
      </c>
      <c r="BG3832" t="s">
        <v>3</v>
      </c>
      <c r="BH3832">
        <v>3</v>
      </c>
      <c r="BI3832">
        <v>1</v>
      </c>
      <c r="BJ3832" t="s">
        <v>3</v>
      </c>
      <c r="BM3832">
        <v>6001</v>
      </c>
      <c r="BN3832">
        <v>0</v>
      </c>
      <c r="BO3832" t="s">
        <v>3</v>
      </c>
      <c r="BP3832">
        <v>0</v>
      </c>
      <c r="BQ3832">
        <v>0</v>
      </c>
      <c r="BR3832">
        <v>0</v>
      </c>
      <c r="BS3832">
        <v>1</v>
      </c>
      <c r="BT3832">
        <v>1</v>
      </c>
      <c r="BU3832">
        <v>1</v>
      </c>
      <c r="BV3832">
        <v>1</v>
      </c>
      <c r="BW3832">
        <v>1</v>
      </c>
      <c r="BX3832">
        <v>1</v>
      </c>
      <c r="BY3832" t="s">
        <v>3</v>
      </c>
      <c r="BZ3832">
        <v>0</v>
      </c>
      <c r="CA3832">
        <v>0</v>
      </c>
      <c r="CB3832" t="s">
        <v>3</v>
      </c>
      <c r="CE3832">
        <v>0</v>
      </c>
      <c r="CF3832">
        <v>0</v>
      </c>
      <c r="CG3832">
        <v>0</v>
      </c>
      <c r="CM3832">
        <v>0</v>
      </c>
      <c r="CN3832" t="s">
        <v>3</v>
      </c>
      <c r="CO3832">
        <v>0</v>
      </c>
      <c r="CP3832">
        <f t="shared" si="2730"/>
        <v>45081.96</v>
      </c>
      <c r="CQ3832">
        <f t="shared" si="2731"/>
        <v>4098.3599999999997</v>
      </c>
      <c r="CR3832">
        <f t="shared" si="2732"/>
        <v>0</v>
      </c>
      <c r="CS3832">
        <f t="shared" si="2733"/>
        <v>0</v>
      </c>
      <c r="CT3832">
        <f t="shared" si="2734"/>
        <v>0</v>
      </c>
      <c r="CU3832">
        <f t="shared" si="2735"/>
        <v>0</v>
      </c>
      <c r="CV3832">
        <f t="shared" si="2736"/>
        <v>0</v>
      </c>
      <c r="CW3832">
        <f t="shared" si="2737"/>
        <v>0</v>
      </c>
      <c r="CX3832">
        <f t="shared" si="2738"/>
        <v>0</v>
      </c>
      <c r="CY3832">
        <f t="shared" si="2739"/>
        <v>0</v>
      </c>
      <c r="CZ3832">
        <f t="shared" si="2740"/>
        <v>0</v>
      </c>
      <c r="DC3832" t="s">
        <v>3</v>
      </c>
      <c r="DD3832" t="s">
        <v>3</v>
      </c>
      <c r="DE3832" t="s">
        <v>3</v>
      </c>
      <c r="DF3832" t="s">
        <v>3</v>
      </c>
      <c r="DG3832" t="s">
        <v>3</v>
      </c>
      <c r="DH3832" t="s">
        <v>3</v>
      </c>
      <c r="DI3832" t="s">
        <v>3</v>
      </c>
      <c r="DJ3832" t="s">
        <v>3</v>
      </c>
      <c r="DK3832" t="s">
        <v>3</v>
      </c>
      <c r="DL3832" t="s">
        <v>3</v>
      </c>
      <c r="DM3832" t="s">
        <v>3</v>
      </c>
      <c r="DN3832">
        <v>0</v>
      </c>
      <c r="DO3832">
        <v>0</v>
      </c>
      <c r="DP3832">
        <v>1</v>
      </c>
      <c r="DQ3832">
        <v>1</v>
      </c>
      <c r="DU3832">
        <v>1010</v>
      </c>
      <c r="DV3832" t="s">
        <v>52</v>
      </c>
      <c r="DW3832" t="s">
        <v>52</v>
      </c>
      <c r="DX3832">
        <v>1</v>
      </c>
      <c r="DZ3832" t="s">
        <v>3</v>
      </c>
      <c r="EA3832" t="s">
        <v>3</v>
      </c>
      <c r="EB3832" t="s">
        <v>3</v>
      </c>
      <c r="EC3832" t="s">
        <v>3</v>
      </c>
      <c r="EE3832">
        <v>35324526</v>
      </c>
      <c r="EF3832">
        <v>0</v>
      </c>
      <c r="EG3832" t="s">
        <v>829</v>
      </c>
      <c r="EH3832">
        <v>0</v>
      </c>
      <c r="EI3832" t="s">
        <v>3</v>
      </c>
      <c r="EJ3832">
        <v>1</v>
      </c>
      <c r="EK3832">
        <v>6001</v>
      </c>
      <c r="EL3832" t="s">
        <v>830</v>
      </c>
      <c r="EM3832" t="s">
        <v>829</v>
      </c>
      <c r="EO3832" t="s">
        <v>3</v>
      </c>
      <c r="EQ3832">
        <v>0</v>
      </c>
      <c r="ER3832">
        <v>4098.3599999999997</v>
      </c>
      <c r="ES3832">
        <v>4098.3599999999997</v>
      </c>
      <c r="ET3832">
        <v>0</v>
      </c>
      <c r="EU3832">
        <v>0</v>
      </c>
      <c r="EV3832">
        <v>0</v>
      </c>
      <c r="EW3832">
        <v>0</v>
      </c>
      <c r="EX3832">
        <v>0</v>
      </c>
      <c r="EY3832">
        <v>0</v>
      </c>
      <c r="EZ3832">
        <v>5</v>
      </c>
      <c r="FC3832">
        <v>1</v>
      </c>
      <c r="FD3832">
        <v>18</v>
      </c>
      <c r="FF3832">
        <v>5000</v>
      </c>
      <c r="FQ3832">
        <v>0</v>
      </c>
      <c r="FR3832">
        <v>0</v>
      </c>
      <c r="FS3832">
        <v>0</v>
      </c>
      <c r="FX3832">
        <v>0</v>
      </c>
      <c r="FY3832">
        <v>0</v>
      </c>
      <c r="GA3832" t="s">
        <v>905</v>
      </c>
      <c r="GD3832">
        <v>0</v>
      </c>
      <c r="GF3832">
        <v>1142386071</v>
      </c>
      <c r="GG3832">
        <v>2</v>
      </c>
      <c r="GH3832">
        <v>3</v>
      </c>
      <c r="GI3832">
        <v>-2</v>
      </c>
      <c r="GJ3832">
        <v>0</v>
      </c>
      <c r="GK3832">
        <f>ROUND(R3832*(R12)/100,2)</f>
        <v>0</v>
      </c>
      <c r="GL3832">
        <f t="shared" si="2741"/>
        <v>0</v>
      </c>
      <c r="GM3832">
        <f t="shared" si="2742"/>
        <v>45081.96</v>
      </c>
      <c r="GN3832">
        <f t="shared" si="2743"/>
        <v>45081.96</v>
      </c>
      <c r="GO3832">
        <f t="shared" si="2744"/>
        <v>0</v>
      </c>
      <c r="GP3832">
        <f t="shared" si="2745"/>
        <v>0</v>
      </c>
      <c r="GR3832">
        <v>1</v>
      </c>
      <c r="GS3832">
        <v>1</v>
      </c>
      <c r="GT3832">
        <v>0</v>
      </c>
      <c r="GU3832" t="s">
        <v>3</v>
      </c>
      <c r="GV3832">
        <f t="shared" si="2746"/>
        <v>0</v>
      </c>
      <c r="GW3832">
        <v>1</v>
      </c>
      <c r="GX3832">
        <f t="shared" si="2747"/>
        <v>0</v>
      </c>
      <c r="HA3832">
        <v>0</v>
      </c>
      <c r="HB3832">
        <v>0</v>
      </c>
      <c r="HC3832">
        <f t="shared" si="2748"/>
        <v>0</v>
      </c>
      <c r="HE3832" t="s">
        <v>832</v>
      </c>
      <c r="HF3832" t="s">
        <v>832</v>
      </c>
      <c r="HM3832" t="s">
        <v>3</v>
      </c>
      <c r="HN3832" t="s">
        <v>3</v>
      </c>
      <c r="HO3832" t="s">
        <v>3</v>
      </c>
      <c r="HP3832" t="s">
        <v>3</v>
      </c>
      <c r="HQ3832" t="s">
        <v>3</v>
      </c>
      <c r="HS3832">
        <v>0</v>
      </c>
      <c r="IK3832">
        <v>0</v>
      </c>
    </row>
    <row r="3833" spans="1:245" x14ac:dyDescent="0.2">
      <c r="A3833">
        <v>17</v>
      </c>
      <c r="B3833">
        <v>1</v>
      </c>
      <c r="E3833" t="s">
        <v>906</v>
      </c>
      <c r="F3833" t="s">
        <v>827</v>
      </c>
      <c r="G3833" t="s">
        <v>907</v>
      </c>
      <c r="H3833" t="s">
        <v>52</v>
      </c>
      <c r="I3833">
        <v>20</v>
      </c>
      <c r="J3833">
        <v>0</v>
      </c>
      <c r="K3833">
        <v>20</v>
      </c>
      <c r="O3833">
        <f t="shared" si="2710"/>
        <v>3098.2</v>
      </c>
      <c r="P3833">
        <f t="shared" si="2711"/>
        <v>3098.2</v>
      </c>
      <c r="Q3833">
        <f t="shared" si="2712"/>
        <v>0</v>
      </c>
      <c r="R3833">
        <f t="shared" si="2713"/>
        <v>0</v>
      </c>
      <c r="S3833">
        <f t="shared" si="2714"/>
        <v>0</v>
      </c>
      <c r="T3833">
        <f t="shared" si="2715"/>
        <v>0</v>
      </c>
      <c r="U3833">
        <f t="shared" si="2716"/>
        <v>0</v>
      </c>
      <c r="V3833">
        <f t="shared" si="2717"/>
        <v>0</v>
      </c>
      <c r="W3833">
        <f t="shared" si="2718"/>
        <v>0</v>
      </c>
      <c r="X3833">
        <f t="shared" si="2719"/>
        <v>0</v>
      </c>
      <c r="Y3833">
        <f t="shared" si="2720"/>
        <v>0</v>
      </c>
      <c r="AA3833">
        <v>35364244</v>
      </c>
      <c r="AB3833">
        <f t="shared" si="2721"/>
        <v>154.91</v>
      </c>
      <c r="AC3833">
        <f t="shared" si="2722"/>
        <v>154.91</v>
      </c>
      <c r="AD3833">
        <f t="shared" si="2723"/>
        <v>0</v>
      </c>
      <c r="AE3833">
        <f t="shared" si="2724"/>
        <v>0</v>
      </c>
      <c r="AF3833">
        <f t="shared" si="2725"/>
        <v>0</v>
      </c>
      <c r="AG3833">
        <f t="shared" si="2726"/>
        <v>0</v>
      </c>
      <c r="AH3833">
        <f t="shared" si="2727"/>
        <v>0</v>
      </c>
      <c r="AI3833">
        <f t="shared" si="2728"/>
        <v>0</v>
      </c>
      <c r="AJ3833">
        <f t="shared" si="2729"/>
        <v>0</v>
      </c>
      <c r="AK3833">
        <v>154.91</v>
      </c>
      <c r="AL3833">
        <v>154.91</v>
      </c>
      <c r="AM3833">
        <v>0</v>
      </c>
      <c r="AN3833">
        <v>0</v>
      </c>
      <c r="AO3833">
        <v>0</v>
      </c>
      <c r="AP3833">
        <v>0</v>
      </c>
      <c r="AQ3833">
        <v>0</v>
      </c>
      <c r="AR3833">
        <v>0</v>
      </c>
      <c r="AS3833">
        <v>0</v>
      </c>
      <c r="AT3833">
        <v>0</v>
      </c>
      <c r="AU3833">
        <v>0</v>
      </c>
      <c r="AV3833">
        <v>1</v>
      </c>
      <c r="AW3833">
        <v>1</v>
      </c>
      <c r="AZ3833">
        <v>1</v>
      </c>
      <c r="BA3833">
        <v>1</v>
      </c>
      <c r="BB3833">
        <v>1</v>
      </c>
      <c r="BC3833">
        <v>1</v>
      </c>
      <c r="BD3833" t="s">
        <v>3</v>
      </c>
      <c r="BE3833" t="s">
        <v>3</v>
      </c>
      <c r="BF3833" t="s">
        <v>3</v>
      </c>
      <c r="BG3833" t="s">
        <v>3</v>
      </c>
      <c r="BH3833">
        <v>3</v>
      </c>
      <c r="BI3833">
        <v>1</v>
      </c>
      <c r="BJ3833" t="s">
        <v>3</v>
      </c>
      <c r="BM3833">
        <v>6001</v>
      </c>
      <c r="BN3833">
        <v>0</v>
      </c>
      <c r="BO3833" t="s">
        <v>3</v>
      </c>
      <c r="BP3833">
        <v>0</v>
      </c>
      <c r="BQ3833">
        <v>0</v>
      </c>
      <c r="BR3833">
        <v>0</v>
      </c>
      <c r="BS3833">
        <v>1</v>
      </c>
      <c r="BT3833">
        <v>1</v>
      </c>
      <c r="BU3833">
        <v>1</v>
      </c>
      <c r="BV3833">
        <v>1</v>
      </c>
      <c r="BW3833">
        <v>1</v>
      </c>
      <c r="BX3833">
        <v>1</v>
      </c>
      <c r="BY3833" t="s">
        <v>3</v>
      </c>
      <c r="BZ3833">
        <v>0</v>
      </c>
      <c r="CA3833">
        <v>0</v>
      </c>
      <c r="CB3833" t="s">
        <v>3</v>
      </c>
      <c r="CE3833">
        <v>0</v>
      </c>
      <c r="CF3833">
        <v>0</v>
      </c>
      <c r="CG3833">
        <v>0</v>
      </c>
      <c r="CM3833">
        <v>0</v>
      </c>
      <c r="CN3833" t="s">
        <v>3</v>
      </c>
      <c r="CO3833">
        <v>0</v>
      </c>
      <c r="CP3833">
        <f t="shared" si="2730"/>
        <v>3098.2</v>
      </c>
      <c r="CQ3833">
        <f t="shared" si="2731"/>
        <v>154.91</v>
      </c>
      <c r="CR3833">
        <f t="shared" si="2732"/>
        <v>0</v>
      </c>
      <c r="CS3833">
        <f t="shared" si="2733"/>
        <v>0</v>
      </c>
      <c r="CT3833">
        <f t="shared" si="2734"/>
        <v>0</v>
      </c>
      <c r="CU3833">
        <f t="shared" si="2735"/>
        <v>0</v>
      </c>
      <c r="CV3833">
        <f t="shared" si="2736"/>
        <v>0</v>
      </c>
      <c r="CW3833">
        <f t="shared" si="2737"/>
        <v>0</v>
      </c>
      <c r="CX3833">
        <f t="shared" si="2738"/>
        <v>0</v>
      </c>
      <c r="CY3833">
        <f t="shared" si="2739"/>
        <v>0</v>
      </c>
      <c r="CZ3833">
        <f t="shared" si="2740"/>
        <v>0</v>
      </c>
      <c r="DC3833" t="s">
        <v>3</v>
      </c>
      <c r="DD3833" t="s">
        <v>3</v>
      </c>
      <c r="DE3833" t="s">
        <v>3</v>
      </c>
      <c r="DF3833" t="s">
        <v>3</v>
      </c>
      <c r="DG3833" t="s">
        <v>3</v>
      </c>
      <c r="DH3833" t="s">
        <v>3</v>
      </c>
      <c r="DI3833" t="s">
        <v>3</v>
      </c>
      <c r="DJ3833" t="s">
        <v>3</v>
      </c>
      <c r="DK3833" t="s">
        <v>3</v>
      </c>
      <c r="DL3833" t="s">
        <v>3</v>
      </c>
      <c r="DM3833" t="s">
        <v>3</v>
      </c>
      <c r="DN3833">
        <v>0</v>
      </c>
      <c r="DO3833">
        <v>0</v>
      </c>
      <c r="DP3833">
        <v>1</v>
      </c>
      <c r="DQ3833">
        <v>1</v>
      </c>
      <c r="DU3833">
        <v>1010</v>
      </c>
      <c r="DV3833" t="s">
        <v>52</v>
      </c>
      <c r="DW3833" t="s">
        <v>52</v>
      </c>
      <c r="DX3833">
        <v>1</v>
      </c>
      <c r="DZ3833" t="s">
        <v>3</v>
      </c>
      <c r="EA3833" t="s">
        <v>3</v>
      </c>
      <c r="EB3833" t="s">
        <v>3</v>
      </c>
      <c r="EC3833" t="s">
        <v>3</v>
      </c>
      <c r="EE3833">
        <v>35324526</v>
      </c>
      <c r="EF3833">
        <v>0</v>
      </c>
      <c r="EG3833" t="s">
        <v>829</v>
      </c>
      <c r="EH3833">
        <v>0</v>
      </c>
      <c r="EI3833" t="s">
        <v>3</v>
      </c>
      <c r="EJ3833">
        <v>1</v>
      </c>
      <c r="EK3833">
        <v>6001</v>
      </c>
      <c r="EL3833" t="s">
        <v>830</v>
      </c>
      <c r="EM3833" t="s">
        <v>829</v>
      </c>
      <c r="EO3833" t="s">
        <v>3</v>
      </c>
      <c r="EQ3833">
        <v>0</v>
      </c>
      <c r="ER3833">
        <v>154.91</v>
      </c>
      <c r="ES3833">
        <v>154.91</v>
      </c>
      <c r="ET3833">
        <v>0</v>
      </c>
      <c r="EU3833">
        <v>0</v>
      </c>
      <c r="EV3833">
        <v>0</v>
      </c>
      <c r="EW3833">
        <v>0</v>
      </c>
      <c r="EX3833">
        <v>0</v>
      </c>
      <c r="EY3833">
        <v>0</v>
      </c>
      <c r="EZ3833">
        <v>5</v>
      </c>
      <c r="FC3833">
        <v>1</v>
      </c>
      <c r="FD3833">
        <v>18</v>
      </c>
      <c r="FF3833">
        <v>188.99</v>
      </c>
      <c r="FQ3833">
        <v>0</v>
      </c>
      <c r="FR3833">
        <v>0</v>
      </c>
      <c r="FS3833">
        <v>0</v>
      </c>
      <c r="FX3833">
        <v>0</v>
      </c>
      <c r="FY3833">
        <v>0</v>
      </c>
      <c r="GA3833" t="s">
        <v>908</v>
      </c>
      <c r="GD3833">
        <v>0</v>
      </c>
      <c r="GF3833">
        <v>1023822859</v>
      </c>
      <c r="GG3833">
        <v>2</v>
      </c>
      <c r="GH3833">
        <v>3</v>
      </c>
      <c r="GI3833">
        <v>-2</v>
      </c>
      <c r="GJ3833">
        <v>0</v>
      </c>
      <c r="GK3833">
        <f>ROUND(R3833*(R12)/100,2)</f>
        <v>0</v>
      </c>
      <c r="GL3833">
        <f t="shared" si="2741"/>
        <v>0</v>
      </c>
      <c r="GM3833">
        <f t="shared" si="2742"/>
        <v>3098.2</v>
      </c>
      <c r="GN3833">
        <f t="shared" si="2743"/>
        <v>3098.2</v>
      </c>
      <c r="GO3833">
        <f t="shared" si="2744"/>
        <v>0</v>
      </c>
      <c r="GP3833">
        <f t="shared" si="2745"/>
        <v>0</v>
      </c>
      <c r="GR3833">
        <v>1</v>
      </c>
      <c r="GS3833">
        <v>1</v>
      </c>
      <c r="GT3833">
        <v>0</v>
      </c>
      <c r="GU3833" t="s">
        <v>3</v>
      </c>
      <c r="GV3833">
        <f t="shared" si="2746"/>
        <v>0</v>
      </c>
      <c r="GW3833">
        <v>1</v>
      </c>
      <c r="GX3833">
        <f t="shared" si="2747"/>
        <v>0</v>
      </c>
      <c r="HA3833">
        <v>0</v>
      </c>
      <c r="HB3833">
        <v>0</v>
      </c>
      <c r="HC3833">
        <f t="shared" si="2748"/>
        <v>0</v>
      </c>
      <c r="HE3833" t="s">
        <v>832</v>
      </c>
      <c r="HF3833" t="s">
        <v>832</v>
      </c>
      <c r="HM3833" t="s">
        <v>3</v>
      </c>
      <c r="HN3833" t="s">
        <v>3</v>
      </c>
      <c r="HO3833" t="s">
        <v>3</v>
      </c>
      <c r="HP3833" t="s">
        <v>3</v>
      </c>
      <c r="HQ3833" t="s">
        <v>3</v>
      </c>
      <c r="HS3833">
        <v>0</v>
      </c>
      <c r="IK3833">
        <v>0</v>
      </c>
    </row>
    <row r="3834" spans="1:245" x14ac:dyDescent="0.2">
      <c r="A3834">
        <v>17</v>
      </c>
      <c r="B3834">
        <v>1</v>
      </c>
      <c r="E3834" t="s">
        <v>909</v>
      </c>
      <c r="F3834" t="s">
        <v>827</v>
      </c>
      <c r="G3834" t="s">
        <v>910</v>
      </c>
      <c r="H3834" t="s">
        <v>52</v>
      </c>
      <c r="I3834">
        <v>16</v>
      </c>
      <c r="J3834">
        <v>0</v>
      </c>
      <c r="K3834">
        <v>16</v>
      </c>
      <c r="O3834">
        <f t="shared" si="2710"/>
        <v>826.08</v>
      </c>
      <c r="P3834">
        <f t="shared" si="2711"/>
        <v>826.08</v>
      </c>
      <c r="Q3834">
        <f t="shared" si="2712"/>
        <v>0</v>
      </c>
      <c r="R3834">
        <f t="shared" si="2713"/>
        <v>0</v>
      </c>
      <c r="S3834">
        <f t="shared" si="2714"/>
        <v>0</v>
      </c>
      <c r="T3834">
        <f t="shared" si="2715"/>
        <v>0</v>
      </c>
      <c r="U3834">
        <f t="shared" si="2716"/>
        <v>0</v>
      </c>
      <c r="V3834">
        <f t="shared" si="2717"/>
        <v>0</v>
      </c>
      <c r="W3834">
        <f t="shared" si="2718"/>
        <v>0</v>
      </c>
      <c r="X3834">
        <f t="shared" si="2719"/>
        <v>0</v>
      </c>
      <c r="Y3834">
        <f t="shared" si="2720"/>
        <v>0</v>
      </c>
      <c r="AA3834">
        <v>35364244</v>
      </c>
      <c r="AB3834">
        <f t="shared" si="2721"/>
        <v>51.63</v>
      </c>
      <c r="AC3834">
        <f t="shared" si="2722"/>
        <v>51.63</v>
      </c>
      <c r="AD3834">
        <f t="shared" si="2723"/>
        <v>0</v>
      </c>
      <c r="AE3834">
        <f t="shared" si="2724"/>
        <v>0</v>
      </c>
      <c r="AF3834">
        <f t="shared" si="2725"/>
        <v>0</v>
      </c>
      <c r="AG3834">
        <f t="shared" si="2726"/>
        <v>0</v>
      </c>
      <c r="AH3834">
        <f t="shared" si="2727"/>
        <v>0</v>
      </c>
      <c r="AI3834">
        <f t="shared" si="2728"/>
        <v>0</v>
      </c>
      <c r="AJ3834">
        <f t="shared" si="2729"/>
        <v>0</v>
      </c>
      <c r="AK3834">
        <v>51.63</v>
      </c>
      <c r="AL3834">
        <v>51.63</v>
      </c>
      <c r="AM3834">
        <v>0</v>
      </c>
      <c r="AN3834">
        <v>0</v>
      </c>
      <c r="AO3834">
        <v>0</v>
      </c>
      <c r="AP3834">
        <v>0</v>
      </c>
      <c r="AQ3834">
        <v>0</v>
      </c>
      <c r="AR3834">
        <v>0</v>
      </c>
      <c r="AS3834">
        <v>0</v>
      </c>
      <c r="AT3834">
        <v>0</v>
      </c>
      <c r="AU3834">
        <v>0</v>
      </c>
      <c r="AV3834">
        <v>1</v>
      </c>
      <c r="AW3834">
        <v>1</v>
      </c>
      <c r="AZ3834">
        <v>1</v>
      </c>
      <c r="BA3834">
        <v>1</v>
      </c>
      <c r="BB3834">
        <v>1</v>
      </c>
      <c r="BC3834">
        <v>1</v>
      </c>
      <c r="BD3834" t="s">
        <v>3</v>
      </c>
      <c r="BE3834" t="s">
        <v>3</v>
      </c>
      <c r="BF3834" t="s">
        <v>3</v>
      </c>
      <c r="BG3834" t="s">
        <v>3</v>
      </c>
      <c r="BH3834">
        <v>3</v>
      </c>
      <c r="BI3834">
        <v>1</v>
      </c>
      <c r="BJ3834" t="s">
        <v>3</v>
      </c>
      <c r="BM3834">
        <v>6001</v>
      </c>
      <c r="BN3834">
        <v>0</v>
      </c>
      <c r="BO3834" t="s">
        <v>3</v>
      </c>
      <c r="BP3834">
        <v>0</v>
      </c>
      <c r="BQ3834">
        <v>0</v>
      </c>
      <c r="BR3834">
        <v>0</v>
      </c>
      <c r="BS3834">
        <v>1</v>
      </c>
      <c r="BT3834">
        <v>1</v>
      </c>
      <c r="BU3834">
        <v>1</v>
      </c>
      <c r="BV3834">
        <v>1</v>
      </c>
      <c r="BW3834">
        <v>1</v>
      </c>
      <c r="BX3834">
        <v>1</v>
      </c>
      <c r="BY3834" t="s">
        <v>3</v>
      </c>
      <c r="BZ3834">
        <v>0</v>
      </c>
      <c r="CA3834">
        <v>0</v>
      </c>
      <c r="CB3834" t="s">
        <v>3</v>
      </c>
      <c r="CE3834">
        <v>0</v>
      </c>
      <c r="CF3834">
        <v>0</v>
      </c>
      <c r="CG3834">
        <v>0</v>
      </c>
      <c r="CM3834">
        <v>0</v>
      </c>
      <c r="CN3834" t="s">
        <v>3</v>
      </c>
      <c r="CO3834">
        <v>0</v>
      </c>
      <c r="CP3834">
        <f t="shared" si="2730"/>
        <v>826.08</v>
      </c>
      <c r="CQ3834">
        <f t="shared" si="2731"/>
        <v>51.63</v>
      </c>
      <c r="CR3834">
        <f t="shared" si="2732"/>
        <v>0</v>
      </c>
      <c r="CS3834">
        <f t="shared" si="2733"/>
        <v>0</v>
      </c>
      <c r="CT3834">
        <f t="shared" si="2734"/>
        <v>0</v>
      </c>
      <c r="CU3834">
        <f t="shared" si="2735"/>
        <v>0</v>
      </c>
      <c r="CV3834">
        <f t="shared" si="2736"/>
        <v>0</v>
      </c>
      <c r="CW3834">
        <f t="shared" si="2737"/>
        <v>0</v>
      </c>
      <c r="CX3834">
        <f t="shared" si="2738"/>
        <v>0</v>
      </c>
      <c r="CY3834">
        <f t="shared" si="2739"/>
        <v>0</v>
      </c>
      <c r="CZ3834">
        <f t="shared" si="2740"/>
        <v>0</v>
      </c>
      <c r="DC3834" t="s">
        <v>3</v>
      </c>
      <c r="DD3834" t="s">
        <v>3</v>
      </c>
      <c r="DE3834" t="s">
        <v>3</v>
      </c>
      <c r="DF3834" t="s">
        <v>3</v>
      </c>
      <c r="DG3834" t="s">
        <v>3</v>
      </c>
      <c r="DH3834" t="s">
        <v>3</v>
      </c>
      <c r="DI3834" t="s">
        <v>3</v>
      </c>
      <c r="DJ3834" t="s">
        <v>3</v>
      </c>
      <c r="DK3834" t="s">
        <v>3</v>
      </c>
      <c r="DL3834" t="s">
        <v>3</v>
      </c>
      <c r="DM3834" t="s">
        <v>3</v>
      </c>
      <c r="DN3834">
        <v>0</v>
      </c>
      <c r="DO3834">
        <v>0</v>
      </c>
      <c r="DP3834">
        <v>1</v>
      </c>
      <c r="DQ3834">
        <v>1</v>
      </c>
      <c r="DU3834">
        <v>1010</v>
      </c>
      <c r="DV3834" t="s">
        <v>52</v>
      </c>
      <c r="DW3834" t="s">
        <v>52</v>
      </c>
      <c r="DX3834">
        <v>1</v>
      </c>
      <c r="DZ3834" t="s">
        <v>3</v>
      </c>
      <c r="EA3834" t="s">
        <v>3</v>
      </c>
      <c r="EB3834" t="s">
        <v>3</v>
      </c>
      <c r="EC3834" t="s">
        <v>3</v>
      </c>
      <c r="EE3834">
        <v>35324526</v>
      </c>
      <c r="EF3834">
        <v>0</v>
      </c>
      <c r="EG3834" t="s">
        <v>829</v>
      </c>
      <c r="EH3834">
        <v>0</v>
      </c>
      <c r="EI3834" t="s">
        <v>3</v>
      </c>
      <c r="EJ3834">
        <v>1</v>
      </c>
      <c r="EK3834">
        <v>6001</v>
      </c>
      <c r="EL3834" t="s">
        <v>830</v>
      </c>
      <c r="EM3834" t="s">
        <v>829</v>
      </c>
      <c r="EO3834" t="s">
        <v>3</v>
      </c>
      <c r="EQ3834">
        <v>0</v>
      </c>
      <c r="ER3834">
        <v>51.63</v>
      </c>
      <c r="ES3834">
        <v>51.63</v>
      </c>
      <c r="ET3834">
        <v>0</v>
      </c>
      <c r="EU3834">
        <v>0</v>
      </c>
      <c r="EV3834">
        <v>0</v>
      </c>
      <c r="EW3834">
        <v>0</v>
      </c>
      <c r="EX3834">
        <v>0</v>
      </c>
      <c r="EY3834">
        <v>0</v>
      </c>
      <c r="EZ3834">
        <v>5</v>
      </c>
      <c r="FC3834">
        <v>1</v>
      </c>
      <c r="FD3834">
        <v>18</v>
      </c>
      <c r="FF3834">
        <v>62.99</v>
      </c>
      <c r="FQ3834">
        <v>0</v>
      </c>
      <c r="FR3834">
        <v>0</v>
      </c>
      <c r="FS3834">
        <v>0</v>
      </c>
      <c r="FX3834">
        <v>0</v>
      </c>
      <c r="FY3834">
        <v>0</v>
      </c>
      <c r="GA3834" t="s">
        <v>911</v>
      </c>
      <c r="GD3834">
        <v>0</v>
      </c>
      <c r="GF3834">
        <v>241333055</v>
      </c>
      <c r="GG3834">
        <v>2</v>
      </c>
      <c r="GH3834">
        <v>3</v>
      </c>
      <c r="GI3834">
        <v>-2</v>
      </c>
      <c r="GJ3834">
        <v>0</v>
      </c>
      <c r="GK3834">
        <f>ROUND(R3834*(R12)/100,2)</f>
        <v>0</v>
      </c>
      <c r="GL3834">
        <f t="shared" si="2741"/>
        <v>0</v>
      </c>
      <c r="GM3834">
        <f t="shared" si="2742"/>
        <v>826.08</v>
      </c>
      <c r="GN3834">
        <f t="shared" si="2743"/>
        <v>826.08</v>
      </c>
      <c r="GO3834">
        <f t="shared" si="2744"/>
        <v>0</v>
      </c>
      <c r="GP3834">
        <f t="shared" si="2745"/>
        <v>0</v>
      </c>
      <c r="GR3834">
        <v>1</v>
      </c>
      <c r="GS3834">
        <v>1</v>
      </c>
      <c r="GT3834">
        <v>0</v>
      </c>
      <c r="GU3834" t="s">
        <v>3</v>
      </c>
      <c r="GV3834">
        <f t="shared" si="2746"/>
        <v>0</v>
      </c>
      <c r="GW3834">
        <v>1</v>
      </c>
      <c r="GX3834">
        <f t="shared" si="2747"/>
        <v>0</v>
      </c>
      <c r="HA3834">
        <v>0</v>
      </c>
      <c r="HB3834">
        <v>0</v>
      </c>
      <c r="HC3834">
        <f t="shared" si="2748"/>
        <v>0</v>
      </c>
      <c r="HE3834" t="s">
        <v>832</v>
      </c>
      <c r="HF3834" t="s">
        <v>832</v>
      </c>
      <c r="HM3834" t="s">
        <v>3</v>
      </c>
      <c r="HN3834" t="s">
        <v>3</v>
      </c>
      <c r="HO3834" t="s">
        <v>3</v>
      </c>
      <c r="HP3834" t="s">
        <v>3</v>
      </c>
      <c r="HQ3834" t="s">
        <v>3</v>
      </c>
      <c r="HS3834">
        <v>0</v>
      </c>
      <c r="IK3834">
        <v>0</v>
      </c>
    </row>
    <row r="3835" spans="1:245" x14ac:dyDescent="0.2">
      <c r="A3835">
        <v>17</v>
      </c>
      <c r="B3835">
        <v>1</v>
      </c>
      <c r="E3835" t="s">
        <v>912</v>
      </c>
      <c r="F3835" t="s">
        <v>827</v>
      </c>
      <c r="G3835" t="s">
        <v>913</v>
      </c>
      <c r="H3835" t="s">
        <v>52</v>
      </c>
      <c r="I3835">
        <v>3</v>
      </c>
      <c r="J3835">
        <v>0</v>
      </c>
      <c r="K3835">
        <v>3</v>
      </c>
      <c r="O3835">
        <f t="shared" si="2710"/>
        <v>6313.95</v>
      </c>
      <c r="P3835">
        <f t="shared" si="2711"/>
        <v>6313.95</v>
      </c>
      <c r="Q3835">
        <f t="shared" si="2712"/>
        <v>0</v>
      </c>
      <c r="R3835">
        <f t="shared" si="2713"/>
        <v>0</v>
      </c>
      <c r="S3835">
        <f t="shared" si="2714"/>
        <v>0</v>
      </c>
      <c r="T3835">
        <f t="shared" si="2715"/>
        <v>0</v>
      </c>
      <c r="U3835">
        <f t="shared" si="2716"/>
        <v>0</v>
      </c>
      <c r="V3835">
        <f t="shared" si="2717"/>
        <v>0</v>
      </c>
      <c r="W3835">
        <f t="shared" si="2718"/>
        <v>0</v>
      </c>
      <c r="X3835">
        <f t="shared" si="2719"/>
        <v>0</v>
      </c>
      <c r="Y3835">
        <f t="shared" si="2720"/>
        <v>0</v>
      </c>
      <c r="AA3835">
        <v>35364244</v>
      </c>
      <c r="AB3835">
        <f t="shared" si="2721"/>
        <v>2104.65</v>
      </c>
      <c r="AC3835">
        <f t="shared" si="2722"/>
        <v>2104.65</v>
      </c>
      <c r="AD3835">
        <f t="shared" si="2723"/>
        <v>0</v>
      </c>
      <c r="AE3835">
        <f t="shared" si="2724"/>
        <v>0</v>
      </c>
      <c r="AF3835">
        <f t="shared" si="2725"/>
        <v>0</v>
      </c>
      <c r="AG3835">
        <f t="shared" si="2726"/>
        <v>0</v>
      </c>
      <c r="AH3835">
        <f t="shared" si="2727"/>
        <v>0</v>
      </c>
      <c r="AI3835">
        <f t="shared" si="2728"/>
        <v>0</v>
      </c>
      <c r="AJ3835">
        <f t="shared" si="2729"/>
        <v>0</v>
      </c>
      <c r="AK3835">
        <v>2104.65</v>
      </c>
      <c r="AL3835">
        <v>2104.65</v>
      </c>
      <c r="AM3835">
        <v>0</v>
      </c>
      <c r="AN3835">
        <v>0</v>
      </c>
      <c r="AO3835">
        <v>0</v>
      </c>
      <c r="AP3835">
        <v>0</v>
      </c>
      <c r="AQ3835">
        <v>0</v>
      </c>
      <c r="AR3835">
        <v>0</v>
      </c>
      <c r="AS3835">
        <v>0</v>
      </c>
      <c r="AT3835">
        <v>0</v>
      </c>
      <c r="AU3835">
        <v>0</v>
      </c>
      <c r="AV3835">
        <v>1</v>
      </c>
      <c r="AW3835">
        <v>1</v>
      </c>
      <c r="AZ3835">
        <v>1</v>
      </c>
      <c r="BA3835">
        <v>1</v>
      </c>
      <c r="BB3835">
        <v>1</v>
      </c>
      <c r="BC3835">
        <v>1</v>
      </c>
      <c r="BD3835" t="s">
        <v>3</v>
      </c>
      <c r="BE3835" t="s">
        <v>3</v>
      </c>
      <c r="BF3835" t="s">
        <v>3</v>
      </c>
      <c r="BG3835" t="s">
        <v>3</v>
      </c>
      <c r="BH3835">
        <v>3</v>
      </c>
      <c r="BI3835">
        <v>1</v>
      </c>
      <c r="BJ3835" t="s">
        <v>3</v>
      </c>
      <c r="BM3835">
        <v>6001</v>
      </c>
      <c r="BN3835">
        <v>0</v>
      </c>
      <c r="BO3835" t="s">
        <v>3</v>
      </c>
      <c r="BP3835">
        <v>0</v>
      </c>
      <c r="BQ3835">
        <v>0</v>
      </c>
      <c r="BR3835">
        <v>0</v>
      </c>
      <c r="BS3835">
        <v>1</v>
      </c>
      <c r="BT3835">
        <v>1</v>
      </c>
      <c r="BU3835">
        <v>1</v>
      </c>
      <c r="BV3835">
        <v>1</v>
      </c>
      <c r="BW3835">
        <v>1</v>
      </c>
      <c r="BX3835">
        <v>1</v>
      </c>
      <c r="BY3835" t="s">
        <v>3</v>
      </c>
      <c r="BZ3835">
        <v>0</v>
      </c>
      <c r="CA3835">
        <v>0</v>
      </c>
      <c r="CB3835" t="s">
        <v>3</v>
      </c>
      <c r="CE3835">
        <v>0</v>
      </c>
      <c r="CF3835">
        <v>0</v>
      </c>
      <c r="CG3835">
        <v>0</v>
      </c>
      <c r="CM3835">
        <v>0</v>
      </c>
      <c r="CN3835" t="s">
        <v>3</v>
      </c>
      <c r="CO3835">
        <v>0</v>
      </c>
      <c r="CP3835">
        <f t="shared" si="2730"/>
        <v>6313.95</v>
      </c>
      <c r="CQ3835">
        <f t="shared" si="2731"/>
        <v>2104.65</v>
      </c>
      <c r="CR3835">
        <f t="shared" si="2732"/>
        <v>0</v>
      </c>
      <c r="CS3835">
        <f t="shared" si="2733"/>
        <v>0</v>
      </c>
      <c r="CT3835">
        <f t="shared" si="2734"/>
        <v>0</v>
      </c>
      <c r="CU3835">
        <f t="shared" si="2735"/>
        <v>0</v>
      </c>
      <c r="CV3835">
        <f t="shared" si="2736"/>
        <v>0</v>
      </c>
      <c r="CW3835">
        <f t="shared" si="2737"/>
        <v>0</v>
      </c>
      <c r="CX3835">
        <f t="shared" si="2738"/>
        <v>0</v>
      </c>
      <c r="CY3835">
        <f t="shared" si="2739"/>
        <v>0</v>
      </c>
      <c r="CZ3835">
        <f t="shared" si="2740"/>
        <v>0</v>
      </c>
      <c r="DC3835" t="s">
        <v>3</v>
      </c>
      <c r="DD3835" t="s">
        <v>3</v>
      </c>
      <c r="DE3835" t="s">
        <v>3</v>
      </c>
      <c r="DF3835" t="s">
        <v>3</v>
      </c>
      <c r="DG3835" t="s">
        <v>3</v>
      </c>
      <c r="DH3835" t="s">
        <v>3</v>
      </c>
      <c r="DI3835" t="s">
        <v>3</v>
      </c>
      <c r="DJ3835" t="s">
        <v>3</v>
      </c>
      <c r="DK3835" t="s">
        <v>3</v>
      </c>
      <c r="DL3835" t="s">
        <v>3</v>
      </c>
      <c r="DM3835" t="s">
        <v>3</v>
      </c>
      <c r="DN3835">
        <v>0</v>
      </c>
      <c r="DO3835">
        <v>0</v>
      </c>
      <c r="DP3835">
        <v>1</v>
      </c>
      <c r="DQ3835">
        <v>1</v>
      </c>
      <c r="DU3835">
        <v>1010</v>
      </c>
      <c r="DV3835" t="s">
        <v>52</v>
      </c>
      <c r="DW3835" t="s">
        <v>52</v>
      </c>
      <c r="DX3835">
        <v>1</v>
      </c>
      <c r="DZ3835" t="s">
        <v>3</v>
      </c>
      <c r="EA3835" t="s">
        <v>3</v>
      </c>
      <c r="EB3835" t="s">
        <v>3</v>
      </c>
      <c r="EC3835" t="s">
        <v>3</v>
      </c>
      <c r="EE3835">
        <v>35324526</v>
      </c>
      <c r="EF3835">
        <v>0</v>
      </c>
      <c r="EG3835" t="s">
        <v>829</v>
      </c>
      <c r="EH3835">
        <v>0</v>
      </c>
      <c r="EI3835" t="s">
        <v>3</v>
      </c>
      <c r="EJ3835">
        <v>1</v>
      </c>
      <c r="EK3835">
        <v>6001</v>
      </c>
      <c r="EL3835" t="s">
        <v>830</v>
      </c>
      <c r="EM3835" t="s">
        <v>829</v>
      </c>
      <c r="EO3835" t="s">
        <v>3</v>
      </c>
      <c r="EQ3835">
        <v>0</v>
      </c>
      <c r="ER3835">
        <v>2104.65</v>
      </c>
      <c r="ES3835">
        <v>2104.65</v>
      </c>
      <c r="ET3835">
        <v>0</v>
      </c>
      <c r="EU3835">
        <v>0</v>
      </c>
      <c r="EV3835">
        <v>0</v>
      </c>
      <c r="EW3835">
        <v>0</v>
      </c>
      <c r="EX3835">
        <v>0</v>
      </c>
      <c r="EY3835">
        <v>0</v>
      </c>
      <c r="EZ3835">
        <v>5</v>
      </c>
      <c r="FC3835">
        <v>1</v>
      </c>
      <c r="FD3835">
        <v>18</v>
      </c>
      <c r="FF3835">
        <v>2567.67</v>
      </c>
      <c r="FQ3835">
        <v>0</v>
      </c>
      <c r="FR3835">
        <v>0</v>
      </c>
      <c r="FS3835">
        <v>0</v>
      </c>
      <c r="FX3835">
        <v>0</v>
      </c>
      <c r="FY3835">
        <v>0</v>
      </c>
      <c r="GA3835" t="s">
        <v>914</v>
      </c>
      <c r="GD3835">
        <v>0</v>
      </c>
      <c r="GF3835">
        <v>-1370857302</v>
      </c>
      <c r="GG3835">
        <v>2</v>
      </c>
      <c r="GH3835">
        <v>3</v>
      </c>
      <c r="GI3835">
        <v>-2</v>
      </c>
      <c r="GJ3835">
        <v>0</v>
      </c>
      <c r="GK3835">
        <f>ROUND(R3835*(R12)/100,2)</f>
        <v>0</v>
      </c>
      <c r="GL3835">
        <f t="shared" si="2741"/>
        <v>0</v>
      </c>
      <c r="GM3835">
        <f t="shared" si="2742"/>
        <v>6313.95</v>
      </c>
      <c r="GN3835">
        <f t="shared" si="2743"/>
        <v>6313.95</v>
      </c>
      <c r="GO3835">
        <f t="shared" si="2744"/>
        <v>0</v>
      </c>
      <c r="GP3835">
        <f t="shared" si="2745"/>
        <v>0</v>
      </c>
      <c r="GR3835">
        <v>1</v>
      </c>
      <c r="GS3835">
        <v>1</v>
      </c>
      <c r="GT3835">
        <v>0</v>
      </c>
      <c r="GU3835" t="s">
        <v>3</v>
      </c>
      <c r="GV3835">
        <f t="shared" si="2746"/>
        <v>0</v>
      </c>
      <c r="GW3835">
        <v>1</v>
      </c>
      <c r="GX3835">
        <f t="shared" si="2747"/>
        <v>0</v>
      </c>
      <c r="HA3835">
        <v>0</v>
      </c>
      <c r="HB3835">
        <v>0</v>
      </c>
      <c r="HC3835">
        <f t="shared" si="2748"/>
        <v>0</v>
      </c>
      <c r="HE3835" t="s">
        <v>832</v>
      </c>
      <c r="HF3835" t="s">
        <v>832</v>
      </c>
      <c r="HM3835" t="s">
        <v>3</v>
      </c>
      <c r="HN3835" t="s">
        <v>3</v>
      </c>
      <c r="HO3835" t="s">
        <v>3</v>
      </c>
      <c r="HP3835" t="s">
        <v>3</v>
      </c>
      <c r="HQ3835" t="s">
        <v>3</v>
      </c>
      <c r="HS3835">
        <v>0</v>
      </c>
      <c r="IK3835">
        <v>0</v>
      </c>
    </row>
    <row r="3836" spans="1:245" x14ac:dyDescent="0.2">
      <c r="A3836">
        <v>17</v>
      </c>
      <c r="B3836">
        <v>1</v>
      </c>
      <c r="E3836" t="s">
        <v>915</v>
      </c>
      <c r="F3836" t="s">
        <v>827</v>
      </c>
      <c r="G3836" t="s">
        <v>916</v>
      </c>
      <c r="H3836" t="s">
        <v>52</v>
      </c>
      <c r="I3836">
        <v>20</v>
      </c>
      <c r="J3836">
        <v>0</v>
      </c>
      <c r="K3836">
        <v>20</v>
      </c>
      <c r="O3836">
        <f t="shared" si="2710"/>
        <v>1319.2</v>
      </c>
      <c r="P3836">
        <f t="shared" si="2711"/>
        <v>1319.2</v>
      </c>
      <c r="Q3836">
        <f t="shared" si="2712"/>
        <v>0</v>
      </c>
      <c r="R3836">
        <f t="shared" si="2713"/>
        <v>0</v>
      </c>
      <c r="S3836">
        <f t="shared" si="2714"/>
        <v>0</v>
      </c>
      <c r="T3836">
        <f t="shared" si="2715"/>
        <v>0</v>
      </c>
      <c r="U3836">
        <f t="shared" si="2716"/>
        <v>0</v>
      </c>
      <c r="V3836">
        <f t="shared" si="2717"/>
        <v>0</v>
      </c>
      <c r="W3836">
        <f t="shared" si="2718"/>
        <v>0</v>
      </c>
      <c r="X3836">
        <f t="shared" si="2719"/>
        <v>0</v>
      </c>
      <c r="Y3836">
        <f t="shared" si="2720"/>
        <v>0</v>
      </c>
      <c r="AA3836">
        <v>35364244</v>
      </c>
      <c r="AB3836">
        <f t="shared" si="2721"/>
        <v>65.959999999999994</v>
      </c>
      <c r="AC3836">
        <f t="shared" si="2722"/>
        <v>65.959999999999994</v>
      </c>
      <c r="AD3836">
        <f t="shared" si="2723"/>
        <v>0</v>
      </c>
      <c r="AE3836">
        <f t="shared" si="2724"/>
        <v>0</v>
      </c>
      <c r="AF3836">
        <f t="shared" si="2725"/>
        <v>0</v>
      </c>
      <c r="AG3836">
        <f t="shared" si="2726"/>
        <v>0</v>
      </c>
      <c r="AH3836">
        <f t="shared" si="2727"/>
        <v>0</v>
      </c>
      <c r="AI3836">
        <f t="shared" si="2728"/>
        <v>0</v>
      </c>
      <c r="AJ3836">
        <f t="shared" si="2729"/>
        <v>0</v>
      </c>
      <c r="AK3836">
        <v>65.959999999999994</v>
      </c>
      <c r="AL3836">
        <v>65.959999999999994</v>
      </c>
      <c r="AM3836">
        <v>0</v>
      </c>
      <c r="AN3836">
        <v>0</v>
      </c>
      <c r="AO3836">
        <v>0</v>
      </c>
      <c r="AP3836">
        <v>0</v>
      </c>
      <c r="AQ3836">
        <v>0</v>
      </c>
      <c r="AR3836">
        <v>0</v>
      </c>
      <c r="AS3836">
        <v>0</v>
      </c>
      <c r="AT3836">
        <v>0</v>
      </c>
      <c r="AU3836">
        <v>0</v>
      </c>
      <c r="AV3836">
        <v>1</v>
      </c>
      <c r="AW3836">
        <v>1</v>
      </c>
      <c r="AZ3836">
        <v>1</v>
      </c>
      <c r="BA3836">
        <v>1</v>
      </c>
      <c r="BB3836">
        <v>1</v>
      </c>
      <c r="BC3836">
        <v>1</v>
      </c>
      <c r="BD3836" t="s">
        <v>3</v>
      </c>
      <c r="BE3836" t="s">
        <v>3</v>
      </c>
      <c r="BF3836" t="s">
        <v>3</v>
      </c>
      <c r="BG3836" t="s">
        <v>3</v>
      </c>
      <c r="BH3836">
        <v>3</v>
      </c>
      <c r="BI3836">
        <v>1</v>
      </c>
      <c r="BJ3836" t="s">
        <v>3</v>
      </c>
      <c r="BM3836">
        <v>6001</v>
      </c>
      <c r="BN3836">
        <v>0</v>
      </c>
      <c r="BO3836" t="s">
        <v>3</v>
      </c>
      <c r="BP3836">
        <v>0</v>
      </c>
      <c r="BQ3836">
        <v>0</v>
      </c>
      <c r="BR3836">
        <v>0</v>
      </c>
      <c r="BS3836">
        <v>1</v>
      </c>
      <c r="BT3836">
        <v>1</v>
      </c>
      <c r="BU3836">
        <v>1</v>
      </c>
      <c r="BV3836">
        <v>1</v>
      </c>
      <c r="BW3836">
        <v>1</v>
      </c>
      <c r="BX3836">
        <v>1</v>
      </c>
      <c r="BY3836" t="s">
        <v>3</v>
      </c>
      <c r="BZ3836">
        <v>0</v>
      </c>
      <c r="CA3836">
        <v>0</v>
      </c>
      <c r="CB3836" t="s">
        <v>3</v>
      </c>
      <c r="CE3836">
        <v>0</v>
      </c>
      <c r="CF3836">
        <v>0</v>
      </c>
      <c r="CG3836">
        <v>0</v>
      </c>
      <c r="CM3836">
        <v>0</v>
      </c>
      <c r="CN3836" t="s">
        <v>3</v>
      </c>
      <c r="CO3836">
        <v>0</v>
      </c>
      <c r="CP3836">
        <f t="shared" si="2730"/>
        <v>1319.2</v>
      </c>
      <c r="CQ3836">
        <f t="shared" si="2731"/>
        <v>65.959999999999994</v>
      </c>
      <c r="CR3836">
        <f t="shared" si="2732"/>
        <v>0</v>
      </c>
      <c r="CS3836">
        <f t="shared" si="2733"/>
        <v>0</v>
      </c>
      <c r="CT3836">
        <f t="shared" si="2734"/>
        <v>0</v>
      </c>
      <c r="CU3836">
        <f t="shared" si="2735"/>
        <v>0</v>
      </c>
      <c r="CV3836">
        <f t="shared" si="2736"/>
        <v>0</v>
      </c>
      <c r="CW3836">
        <f t="shared" si="2737"/>
        <v>0</v>
      </c>
      <c r="CX3836">
        <f t="shared" si="2738"/>
        <v>0</v>
      </c>
      <c r="CY3836">
        <f t="shared" si="2739"/>
        <v>0</v>
      </c>
      <c r="CZ3836">
        <f t="shared" si="2740"/>
        <v>0</v>
      </c>
      <c r="DC3836" t="s">
        <v>3</v>
      </c>
      <c r="DD3836" t="s">
        <v>3</v>
      </c>
      <c r="DE3836" t="s">
        <v>3</v>
      </c>
      <c r="DF3836" t="s">
        <v>3</v>
      </c>
      <c r="DG3836" t="s">
        <v>3</v>
      </c>
      <c r="DH3836" t="s">
        <v>3</v>
      </c>
      <c r="DI3836" t="s">
        <v>3</v>
      </c>
      <c r="DJ3836" t="s">
        <v>3</v>
      </c>
      <c r="DK3836" t="s">
        <v>3</v>
      </c>
      <c r="DL3836" t="s">
        <v>3</v>
      </c>
      <c r="DM3836" t="s">
        <v>3</v>
      </c>
      <c r="DN3836">
        <v>0</v>
      </c>
      <c r="DO3836">
        <v>0</v>
      </c>
      <c r="DP3836">
        <v>1</v>
      </c>
      <c r="DQ3836">
        <v>1</v>
      </c>
      <c r="DU3836">
        <v>1010</v>
      </c>
      <c r="DV3836" t="s">
        <v>52</v>
      </c>
      <c r="DW3836" t="s">
        <v>52</v>
      </c>
      <c r="DX3836">
        <v>1</v>
      </c>
      <c r="DZ3836" t="s">
        <v>3</v>
      </c>
      <c r="EA3836" t="s">
        <v>3</v>
      </c>
      <c r="EB3836" t="s">
        <v>3</v>
      </c>
      <c r="EC3836" t="s">
        <v>3</v>
      </c>
      <c r="EE3836">
        <v>35324526</v>
      </c>
      <c r="EF3836">
        <v>0</v>
      </c>
      <c r="EG3836" t="s">
        <v>829</v>
      </c>
      <c r="EH3836">
        <v>0</v>
      </c>
      <c r="EI3836" t="s">
        <v>3</v>
      </c>
      <c r="EJ3836">
        <v>1</v>
      </c>
      <c r="EK3836">
        <v>6001</v>
      </c>
      <c r="EL3836" t="s">
        <v>830</v>
      </c>
      <c r="EM3836" t="s">
        <v>829</v>
      </c>
      <c r="EO3836" t="s">
        <v>3</v>
      </c>
      <c r="EQ3836">
        <v>0</v>
      </c>
      <c r="ER3836">
        <v>65.959999999999994</v>
      </c>
      <c r="ES3836">
        <v>65.959999999999994</v>
      </c>
      <c r="ET3836">
        <v>0</v>
      </c>
      <c r="EU3836">
        <v>0</v>
      </c>
      <c r="EV3836">
        <v>0</v>
      </c>
      <c r="EW3836">
        <v>0</v>
      </c>
      <c r="EX3836">
        <v>0</v>
      </c>
      <c r="EY3836">
        <v>0</v>
      </c>
      <c r="EZ3836">
        <v>5</v>
      </c>
      <c r="FC3836">
        <v>1</v>
      </c>
      <c r="FD3836">
        <v>18</v>
      </c>
      <c r="FF3836">
        <v>80.47</v>
      </c>
      <c r="FQ3836">
        <v>0</v>
      </c>
      <c r="FR3836">
        <v>0</v>
      </c>
      <c r="FS3836">
        <v>0</v>
      </c>
      <c r="FX3836">
        <v>0</v>
      </c>
      <c r="FY3836">
        <v>0</v>
      </c>
      <c r="GA3836" t="s">
        <v>917</v>
      </c>
      <c r="GD3836">
        <v>0</v>
      </c>
      <c r="GF3836">
        <v>896461582</v>
      </c>
      <c r="GG3836">
        <v>2</v>
      </c>
      <c r="GH3836">
        <v>3</v>
      </c>
      <c r="GI3836">
        <v>-2</v>
      </c>
      <c r="GJ3836">
        <v>0</v>
      </c>
      <c r="GK3836">
        <f>ROUND(R3836*(R12)/100,2)</f>
        <v>0</v>
      </c>
      <c r="GL3836">
        <f t="shared" si="2741"/>
        <v>0</v>
      </c>
      <c r="GM3836">
        <f t="shared" si="2742"/>
        <v>1319.2</v>
      </c>
      <c r="GN3836">
        <f t="shared" si="2743"/>
        <v>1319.2</v>
      </c>
      <c r="GO3836">
        <f t="shared" si="2744"/>
        <v>0</v>
      </c>
      <c r="GP3836">
        <f t="shared" si="2745"/>
        <v>0</v>
      </c>
      <c r="GR3836">
        <v>1</v>
      </c>
      <c r="GS3836">
        <v>1</v>
      </c>
      <c r="GT3836">
        <v>0</v>
      </c>
      <c r="GU3836" t="s">
        <v>3</v>
      </c>
      <c r="GV3836">
        <f t="shared" si="2746"/>
        <v>0</v>
      </c>
      <c r="GW3836">
        <v>1</v>
      </c>
      <c r="GX3836">
        <f t="shared" si="2747"/>
        <v>0</v>
      </c>
      <c r="HA3836">
        <v>0</v>
      </c>
      <c r="HB3836">
        <v>0</v>
      </c>
      <c r="HC3836">
        <f t="shared" si="2748"/>
        <v>0</v>
      </c>
      <c r="HE3836" t="s">
        <v>832</v>
      </c>
      <c r="HF3836" t="s">
        <v>832</v>
      </c>
      <c r="HM3836" t="s">
        <v>3</v>
      </c>
      <c r="HN3836" t="s">
        <v>3</v>
      </c>
      <c r="HO3836" t="s">
        <v>3</v>
      </c>
      <c r="HP3836" t="s">
        <v>3</v>
      </c>
      <c r="HQ3836" t="s">
        <v>3</v>
      </c>
      <c r="HS3836">
        <v>0</v>
      </c>
      <c r="IK3836">
        <v>0</v>
      </c>
    </row>
    <row r="3837" spans="1:245" x14ac:dyDescent="0.2">
      <c r="A3837">
        <v>17</v>
      </c>
      <c r="B3837">
        <v>1</v>
      </c>
      <c r="E3837" t="s">
        <v>918</v>
      </c>
      <c r="F3837" t="s">
        <v>827</v>
      </c>
      <c r="G3837" t="s">
        <v>919</v>
      </c>
      <c r="H3837" t="s">
        <v>52</v>
      </c>
      <c r="I3837">
        <v>143</v>
      </c>
      <c r="J3837">
        <v>0</v>
      </c>
      <c r="K3837">
        <v>143</v>
      </c>
      <c r="O3837">
        <f t="shared" ref="O3837:O3855" si="2749">ROUND(CP3837,2)</f>
        <v>49503.74</v>
      </c>
      <c r="P3837">
        <f t="shared" ref="P3837:P3855" si="2750">ROUND(CQ3837*I3837,2)</f>
        <v>49503.74</v>
      </c>
      <c r="Q3837">
        <f t="shared" ref="Q3837:Q3855" si="2751">ROUND(CR3837*I3837,2)</f>
        <v>0</v>
      </c>
      <c r="R3837">
        <f t="shared" ref="R3837:R3855" si="2752">ROUND(CS3837*I3837,2)</f>
        <v>0</v>
      </c>
      <c r="S3837">
        <f t="shared" ref="S3837:S3855" si="2753">ROUND(CT3837*I3837,2)</f>
        <v>0</v>
      </c>
      <c r="T3837">
        <f t="shared" ref="T3837:T3855" si="2754">ROUND(CU3837*I3837,2)</f>
        <v>0</v>
      </c>
      <c r="U3837">
        <f t="shared" ref="U3837:U3855" si="2755">CV3837*I3837</f>
        <v>0</v>
      </c>
      <c r="V3837">
        <f t="shared" ref="V3837:V3855" si="2756">CW3837*I3837</f>
        <v>0</v>
      </c>
      <c r="W3837">
        <f t="shared" ref="W3837:W3855" si="2757">ROUND(CX3837*I3837,2)</f>
        <v>0</v>
      </c>
      <c r="X3837">
        <f t="shared" ref="X3837:X3855" si="2758">ROUND(CY3837,2)</f>
        <v>0</v>
      </c>
      <c r="Y3837">
        <f t="shared" ref="Y3837:Y3855" si="2759">ROUND(CZ3837,2)</f>
        <v>0</v>
      </c>
      <c r="AA3837">
        <v>35364244</v>
      </c>
      <c r="AB3837">
        <f t="shared" ref="AB3837:AB3855" si="2760">ROUND((AC3837+AD3837+AF3837),6)</f>
        <v>346.18</v>
      </c>
      <c r="AC3837">
        <f t="shared" ref="AC3837:AC3855" si="2761">ROUND((ES3837),6)</f>
        <v>346.18</v>
      </c>
      <c r="AD3837">
        <f t="shared" ref="AD3837:AD3855" si="2762">ROUND((((ET3837)-(EU3837))+AE3837),6)</f>
        <v>0</v>
      </c>
      <c r="AE3837">
        <f t="shared" ref="AE3837:AE3855" si="2763">ROUND((EU3837),6)</f>
        <v>0</v>
      </c>
      <c r="AF3837">
        <f t="shared" ref="AF3837:AF3855" si="2764">ROUND((EV3837),6)</f>
        <v>0</v>
      </c>
      <c r="AG3837">
        <f t="shared" ref="AG3837:AG3855" si="2765">ROUND((AP3837),6)</f>
        <v>0</v>
      </c>
      <c r="AH3837">
        <f t="shared" ref="AH3837:AH3855" si="2766">(EW3837)</f>
        <v>0</v>
      </c>
      <c r="AI3837">
        <f t="shared" ref="AI3837:AI3855" si="2767">(EX3837)</f>
        <v>0</v>
      </c>
      <c r="AJ3837">
        <f t="shared" ref="AJ3837:AJ3855" si="2768">(AS3837)</f>
        <v>0</v>
      </c>
      <c r="AK3837">
        <v>346.18</v>
      </c>
      <c r="AL3837">
        <v>346.18</v>
      </c>
      <c r="AM3837">
        <v>0</v>
      </c>
      <c r="AN3837">
        <v>0</v>
      </c>
      <c r="AO3837">
        <v>0</v>
      </c>
      <c r="AP3837">
        <v>0</v>
      </c>
      <c r="AQ3837">
        <v>0</v>
      </c>
      <c r="AR3837">
        <v>0</v>
      </c>
      <c r="AS3837">
        <v>0</v>
      </c>
      <c r="AT3837">
        <v>0</v>
      </c>
      <c r="AU3837">
        <v>0</v>
      </c>
      <c r="AV3837">
        <v>1</v>
      </c>
      <c r="AW3837">
        <v>1</v>
      </c>
      <c r="AZ3837">
        <v>1</v>
      </c>
      <c r="BA3837">
        <v>1</v>
      </c>
      <c r="BB3837">
        <v>1</v>
      </c>
      <c r="BC3837">
        <v>1</v>
      </c>
      <c r="BD3837" t="s">
        <v>3</v>
      </c>
      <c r="BE3837" t="s">
        <v>3</v>
      </c>
      <c r="BF3837" t="s">
        <v>3</v>
      </c>
      <c r="BG3837" t="s">
        <v>3</v>
      </c>
      <c r="BH3837">
        <v>3</v>
      </c>
      <c r="BI3837">
        <v>1</v>
      </c>
      <c r="BJ3837" t="s">
        <v>3</v>
      </c>
      <c r="BM3837">
        <v>6001</v>
      </c>
      <c r="BN3837">
        <v>0</v>
      </c>
      <c r="BO3837" t="s">
        <v>3</v>
      </c>
      <c r="BP3837">
        <v>0</v>
      </c>
      <c r="BQ3837">
        <v>0</v>
      </c>
      <c r="BR3837">
        <v>0</v>
      </c>
      <c r="BS3837">
        <v>1</v>
      </c>
      <c r="BT3837">
        <v>1</v>
      </c>
      <c r="BU3837">
        <v>1</v>
      </c>
      <c r="BV3837">
        <v>1</v>
      </c>
      <c r="BW3837">
        <v>1</v>
      </c>
      <c r="BX3837">
        <v>1</v>
      </c>
      <c r="BY3837" t="s">
        <v>3</v>
      </c>
      <c r="BZ3837">
        <v>0</v>
      </c>
      <c r="CA3837">
        <v>0</v>
      </c>
      <c r="CB3837" t="s">
        <v>3</v>
      </c>
      <c r="CE3837">
        <v>0</v>
      </c>
      <c r="CF3837">
        <v>0</v>
      </c>
      <c r="CG3837">
        <v>0</v>
      </c>
      <c r="CM3837">
        <v>0</v>
      </c>
      <c r="CN3837" t="s">
        <v>3</v>
      </c>
      <c r="CO3837">
        <v>0</v>
      </c>
      <c r="CP3837">
        <f t="shared" ref="CP3837:CP3855" si="2769">(P3837+Q3837+S3837)</f>
        <v>49503.74</v>
      </c>
      <c r="CQ3837">
        <f t="shared" ref="CQ3837:CQ3855" si="2770">(AC3837*BC3837*AW3837)</f>
        <v>346.18</v>
      </c>
      <c r="CR3837">
        <f t="shared" ref="CR3837:CR3855" si="2771">((((ET3837)*BB3837-(EU3837)*BS3837)+AE3837*BS3837)*AV3837)</f>
        <v>0</v>
      </c>
      <c r="CS3837">
        <f t="shared" ref="CS3837:CS3855" si="2772">(AE3837*BS3837*AV3837)</f>
        <v>0</v>
      </c>
      <c r="CT3837">
        <f t="shared" ref="CT3837:CT3855" si="2773">(AF3837*BA3837*AV3837)</f>
        <v>0</v>
      </c>
      <c r="CU3837">
        <f t="shared" ref="CU3837:CU3855" si="2774">AG3837</f>
        <v>0</v>
      </c>
      <c r="CV3837">
        <f t="shared" ref="CV3837:CV3855" si="2775">(AH3837*AV3837)</f>
        <v>0</v>
      </c>
      <c r="CW3837">
        <f t="shared" ref="CW3837:CW3855" si="2776">AI3837</f>
        <v>0</v>
      </c>
      <c r="CX3837">
        <f t="shared" ref="CX3837:CX3855" si="2777">AJ3837</f>
        <v>0</v>
      </c>
      <c r="CY3837">
        <f t="shared" ref="CY3837:CY3855" si="2778">((S3837*BZ3837)/100)</f>
        <v>0</v>
      </c>
      <c r="CZ3837">
        <f t="shared" ref="CZ3837:CZ3855" si="2779">((S3837*CA3837)/100)</f>
        <v>0</v>
      </c>
      <c r="DC3837" t="s">
        <v>3</v>
      </c>
      <c r="DD3837" t="s">
        <v>3</v>
      </c>
      <c r="DE3837" t="s">
        <v>3</v>
      </c>
      <c r="DF3837" t="s">
        <v>3</v>
      </c>
      <c r="DG3837" t="s">
        <v>3</v>
      </c>
      <c r="DH3837" t="s">
        <v>3</v>
      </c>
      <c r="DI3837" t="s">
        <v>3</v>
      </c>
      <c r="DJ3837" t="s">
        <v>3</v>
      </c>
      <c r="DK3837" t="s">
        <v>3</v>
      </c>
      <c r="DL3837" t="s">
        <v>3</v>
      </c>
      <c r="DM3837" t="s">
        <v>3</v>
      </c>
      <c r="DN3837">
        <v>0</v>
      </c>
      <c r="DO3837">
        <v>0</v>
      </c>
      <c r="DP3837">
        <v>1</v>
      </c>
      <c r="DQ3837">
        <v>1</v>
      </c>
      <c r="DU3837">
        <v>1010</v>
      </c>
      <c r="DV3837" t="s">
        <v>52</v>
      </c>
      <c r="DW3837" t="s">
        <v>52</v>
      </c>
      <c r="DX3837">
        <v>1</v>
      </c>
      <c r="DZ3837" t="s">
        <v>3</v>
      </c>
      <c r="EA3837" t="s">
        <v>3</v>
      </c>
      <c r="EB3837" t="s">
        <v>3</v>
      </c>
      <c r="EC3837" t="s">
        <v>3</v>
      </c>
      <c r="EE3837">
        <v>35324526</v>
      </c>
      <c r="EF3837">
        <v>0</v>
      </c>
      <c r="EG3837" t="s">
        <v>829</v>
      </c>
      <c r="EH3837">
        <v>0</v>
      </c>
      <c r="EI3837" t="s">
        <v>3</v>
      </c>
      <c r="EJ3837">
        <v>1</v>
      </c>
      <c r="EK3837">
        <v>6001</v>
      </c>
      <c r="EL3837" t="s">
        <v>830</v>
      </c>
      <c r="EM3837" t="s">
        <v>829</v>
      </c>
      <c r="EO3837" t="s">
        <v>3</v>
      </c>
      <c r="EQ3837">
        <v>0</v>
      </c>
      <c r="ER3837">
        <v>346.18</v>
      </c>
      <c r="ES3837">
        <v>346.18</v>
      </c>
      <c r="ET3837">
        <v>0</v>
      </c>
      <c r="EU3837">
        <v>0</v>
      </c>
      <c r="EV3837">
        <v>0</v>
      </c>
      <c r="EW3837">
        <v>0</v>
      </c>
      <c r="EX3837">
        <v>0</v>
      </c>
      <c r="EY3837">
        <v>0</v>
      </c>
      <c r="EZ3837">
        <v>5</v>
      </c>
      <c r="FC3837">
        <v>1</v>
      </c>
      <c r="FD3837">
        <v>18</v>
      </c>
      <c r="FF3837">
        <v>422.34</v>
      </c>
      <c r="FQ3837">
        <v>0</v>
      </c>
      <c r="FR3837">
        <v>0</v>
      </c>
      <c r="FS3837">
        <v>0</v>
      </c>
      <c r="FX3837">
        <v>0</v>
      </c>
      <c r="FY3837">
        <v>0</v>
      </c>
      <c r="GA3837" t="s">
        <v>920</v>
      </c>
      <c r="GD3837">
        <v>0</v>
      </c>
      <c r="GF3837">
        <v>1917639856</v>
      </c>
      <c r="GG3837">
        <v>2</v>
      </c>
      <c r="GH3837">
        <v>3</v>
      </c>
      <c r="GI3837">
        <v>-2</v>
      </c>
      <c r="GJ3837">
        <v>0</v>
      </c>
      <c r="GK3837">
        <f>ROUND(R3837*(R12)/100,2)</f>
        <v>0</v>
      </c>
      <c r="GL3837">
        <f t="shared" ref="GL3837:GL3855" si="2780">ROUND(IF(AND(BH3837=3,BI3837=3,FS3837&lt;&gt;0),P3837,0),2)</f>
        <v>0</v>
      </c>
      <c r="GM3837">
        <f t="shared" ref="GM3837:GM3855" si="2781">ROUND(O3837+X3837+Y3837+GK3837,2)+GX3837</f>
        <v>49503.74</v>
      </c>
      <c r="GN3837">
        <f t="shared" ref="GN3837:GN3855" si="2782">IF(OR(BI3837=0,BI3837=1),GM3837-GX3837,0)</f>
        <v>49503.74</v>
      </c>
      <c r="GO3837">
        <f t="shared" ref="GO3837:GO3855" si="2783">IF(BI3837=2,GM3837-GX3837,0)</f>
        <v>0</v>
      </c>
      <c r="GP3837">
        <f t="shared" ref="GP3837:GP3855" si="2784">IF(BI3837=4,GM3837-GX3837,0)</f>
        <v>0</v>
      </c>
      <c r="GR3837">
        <v>1</v>
      </c>
      <c r="GS3837">
        <v>1</v>
      </c>
      <c r="GT3837">
        <v>0</v>
      </c>
      <c r="GU3837" t="s">
        <v>3</v>
      </c>
      <c r="GV3837">
        <f t="shared" ref="GV3837:GV3855" si="2785">ROUND((GT3837),6)</f>
        <v>0</v>
      </c>
      <c r="GW3837">
        <v>1</v>
      </c>
      <c r="GX3837">
        <f t="shared" ref="GX3837:GX3855" si="2786">ROUND(HC3837*I3837,2)</f>
        <v>0</v>
      </c>
      <c r="HA3837">
        <v>0</v>
      </c>
      <c r="HB3837">
        <v>0</v>
      </c>
      <c r="HC3837">
        <f t="shared" ref="HC3837:HC3855" si="2787">GV3837*GW3837</f>
        <v>0</v>
      </c>
      <c r="HE3837" t="s">
        <v>832</v>
      </c>
      <c r="HF3837" t="s">
        <v>832</v>
      </c>
      <c r="HM3837" t="s">
        <v>3</v>
      </c>
      <c r="HN3837" t="s">
        <v>3</v>
      </c>
      <c r="HO3837" t="s">
        <v>3</v>
      </c>
      <c r="HP3837" t="s">
        <v>3</v>
      </c>
      <c r="HQ3837" t="s">
        <v>3</v>
      </c>
      <c r="HS3837">
        <v>0</v>
      </c>
      <c r="IK3837">
        <v>0</v>
      </c>
    </row>
    <row r="3838" spans="1:245" x14ac:dyDescent="0.2">
      <c r="A3838">
        <v>17</v>
      </c>
      <c r="B3838">
        <v>1</v>
      </c>
      <c r="E3838" t="s">
        <v>921</v>
      </c>
      <c r="F3838" t="s">
        <v>827</v>
      </c>
      <c r="G3838" t="s">
        <v>922</v>
      </c>
      <c r="H3838" t="s">
        <v>52</v>
      </c>
      <c r="I3838">
        <v>18</v>
      </c>
      <c r="J3838">
        <v>0</v>
      </c>
      <c r="K3838">
        <v>18</v>
      </c>
      <c r="O3838">
        <f t="shared" si="2749"/>
        <v>9698.4</v>
      </c>
      <c r="P3838">
        <f t="shared" si="2750"/>
        <v>9698.4</v>
      </c>
      <c r="Q3838">
        <f t="shared" si="2751"/>
        <v>0</v>
      </c>
      <c r="R3838">
        <f t="shared" si="2752"/>
        <v>0</v>
      </c>
      <c r="S3838">
        <f t="shared" si="2753"/>
        <v>0</v>
      </c>
      <c r="T3838">
        <f t="shared" si="2754"/>
        <v>0</v>
      </c>
      <c r="U3838">
        <f t="shared" si="2755"/>
        <v>0</v>
      </c>
      <c r="V3838">
        <f t="shared" si="2756"/>
        <v>0</v>
      </c>
      <c r="W3838">
        <f t="shared" si="2757"/>
        <v>0</v>
      </c>
      <c r="X3838">
        <f t="shared" si="2758"/>
        <v>0</v>
      </c>
      <c r="Y3838">
        <f t="shared" si="2759"/>
        <v>0</v>
      </c>
      <c r="AA3838">
        <v>35364244</v>
      </c>
      <c r="AB3838">
        <f t="shared" si="2760"/>
        <v>538.79999999999995</v>
      </c>
      <c r="AC3838">
        <f t="shared" si="2761"/>
        <v>538.79999999999995</v>
      </c>
      <c r="AD3838">
        <f t="shared" si="2762"/>
        <v>0</v>
      </c>
      <c r="AE3838">
        <f t="shared" si="2763"/>
        <v>0</v>
      </c>
      <c r="AF3838">
        <f t="shared" si="2764"/>
        <v>0</v>
      </c>
      <c r="AG3838">
        <f t="shared" si="2765"/>
        <v>0</v>
      </c>
      <c r="AH3838">
        <f t="shared" si="2766"/>
        <v>0</v>
      </c>
      <c r="AI3838">
        <f t="shared" si="2767"/>
        <v>0</v>
      </c>
      <c r="AJ3838">
        <f t="shared" si="2768"/>
        <v>0</v>
      </c>
      <c r="AK3838">
        <v>538.79999999999995</v>
      </c>
      <c r="AL3838">
        <v>538.79999999999995</v>
      </c>
      <c r="AM3838">
        <v>0</v>
      </c>
      <c r="AN3838">
        <v>0</v>
      </c>
      <c r="AO3838">
        <v>0</v>
      </c>
      <c r="AP3838">
        <v>0</v>
      </c>
      <c r="AQ3838">
        <v>0</v>
      </c>
      <c r="AR3838">
        <v>0</v>
      </c>
      <c r="AS3838">
        <v>0</v>
      </c>
      <c r="AT3838">
        <v>0</v>
      </c>
      <c r="AU3838">
        <v>0</v>
      </c>
      <c r="AV3838">
        <v>1</v>
      </c>
      <c r="AW3838">
        <v>1</v>
      </c>
      <c r="AZ3838">
        <v>1</v>
      </c>
      <c r="BA3838">
        <v>1</v>
      </c>
      <c r="BB3838">
        <v>1</v>
      </c>
      <c r="BC3838">
        <v>1</v>
      </c>
      <c r="BD3838" t="s">
        <v>3</v>
      </c>
      <c r="BE3838" t="s">
        <v>3</v>
      </c>
      <c r="BF3838" t="s">
        <v>3</v>
      </c>
      <c r="BG3838" t="s">
        <v>3</v>
      </c>
      <c r="BH3838">
        <v>3</v>
      </c>
      <c r="BI3838">
        <v>1</v>
      </c>
      <c r="BJ3838" t="s">
        <v>3</v>
      </c>
      <c r="BM3838">
        <v>6001</v>
      </c>
      <c r="BN3838">
        <v>0</v>
      </c>
      <c r="BO3838" t="s">
        <v>3</v>
      </c>
      <c r="BP3838">
        <v>0</v>
      </c>
      <c r="BQ3838">
        <v>0</v>
      </c>
      <c r="BR3838">
        <v>0</v>
      </c>
      <c r="BS3838">
        <v>1</v>
      </c>
      <c r="BT3838">
        <v>1</v>
      </c>
      <c r="BU3838">
        <v>1</v>
      </c>
      <c r="BV3838">
        <v>1</v>
      </c>
      <c r="BW3838">
        <v>1</v>
      </c>
      <c r="BX3838">
        <v>1</v>
      </c>
      <c r="BY3838" t="s">
        <v>3</v>
      </c>
      <c r="BZ3838">
        <v>0</v>
      </c>
      <c r="CA3838">
        <v>0</v>
      </c>
      <c r="CB3838" t="s">
        <v>3</v>
      </c>
      <c r="CE3838">
        <v>0</v>
      </c>
      <c r="CF3838">
        <v>0</v>
      </c>
      <c r="CG3838">
        <v>0</v>
      </c>
      <c r="CM3838">
        <v>0</v>
      </c>
      <c r="CN3838" t="s">
        <v>3</v>
      </c>
      <c r="CO3838">
        <v>0</v>
      </c>
      <c r="CP3838">
        <f t="shared" si="2769"/>
        <v>9698.4</v>
      </c>
      <c r="CQ3838">
        <f t="shared" si="2770"/>
        <v>538.79999999999995</v>
      </c>
      <c r="CR3838">
        <f t="shared" si="2771"/>
        <v>0</v>
      </c>
      <c r="CS3838">
        <f t="shared" si="2772"/>
        <v>0</v>
      </c>
      <c r="CT3838">
        <f t="shared" si="2773"/>
        <v>0</v>
      </c>
      <c r="CU3838">
        <f t="shared" si="2774"/>
        <v>0</v>
      </c>
      <c r="CV3838">
        <f t="shared" si="2775"/>
        <v>0</v>
      </c>
      <c r="CW3838">
        <f t="shared" si="2776"/>
        <v>0</v>
      </c>
      <c r="CX3838">
        <f t="shared" si="2777"/>
        <v>0</v>
      </c>
      <c r="CY3838">
        <f t="shared" si="2778"/>
        <v>0</v>
      </c>
      <c r="CZ3838">
        <f t="shared" si="2779"/>
        <v>0</v>
      </c>
      <c r="DC3838" t="s">
        <v>3</v>
      </c>
      <c r="DD3838" t="s">
        <v>3</v>
      </c>
      <c r="DE3838" t="s">
        <v>3</v>
      </c>
      <c r="DF3838" t="s">
        <v>3</v>
      </c>
      <c r="DG3838" t="s">
        <v>3</v>
      </c>
      <c r="DH3838" t="s">
        <v>3</v>
      </c>
      <c r="DI3838" t="s">
        <v>3</v>
      </c>
      <c r="DJ3838" t="s">
        <v>3</v>
      </c>
      <c r="DK3838" t="s">
        <v>3</v>
      </c>
      <c r="DL3838" t="s">
        <v>3</v>
      </c>
      <c r="DM3838" t="s">
        <v>3</v>
      </c>
      <c r="DN3838">
        <v>0</v>
      </c>
      <c r="DO3838">
        <v>0</v>
      </c>
      <c r="DP3838">
        <v>1</v>
      </c>
      <c r="DQ3838">
        <v>1</v>
      </c>
      <c r="DU3838">
        <v>1010</v>
      </c>
      <c r="DV3838" t="s">
        <v>52</v>
      </c>
      <c r="DW3838" t="s">
        <v>52</v>
      </c>
      <c r="DX3838">
        <v>1</v>
      </c>
      <c r="DZ3838" t="s">
        <v>3</v>
      </c>
      <c r="EA3838" t="s">
        <v>3</v>
      </c>
      <c r="EB3838" t="s">
        <v>3</v>
      </c>
      <c r="EC3838" t="s">
        <v>3</v>
      </c>
      <c r="EE3838">
        <v>35324526</v>
      </c>
      <c r="EF3838">
        <v>0</v>
      </c>
      <c r="EG3838" t="s">
        <v>829</v>
      </c>
      <c r="EH3838">
        <v>0</v>
      </c>
      <c r="EI3838" t="s">
        <v>3</v>
      </c>
      <c r="EJ3838">
        <v>1</v>
      </c>
      <c r="EK3838">
        <v>6001</v>
      </c>
      <c r="EL3838" t="s">
        <v>830</v>
      </c>
      <c r="EM3838" t="s">
        <v>829</v>
      </c>
      <c r="EO3838" t="s">
        <v>3</v>
      </c>
      <c r="EQ3838">
        <v>0</v>
      </c>
      <c r="ER3838">
        <v>538.79999999999995</v>
      </c>
      <c r="ES3838">
        <v>538.79999999999995</v>
      </c>
      <c r="ET3838">
        <v>0</v>
      </c>
      <c r="EU3838">
        <v>0</v>
      </c>
      <c r="EV3838">
        <v>0</v>
      </c>
      <c r="EW3838">
        <v>0</v>
      </c>
      <c r="EX3838">
        <v>0</v>
      </c>
      <c r="EY3838">
        <v>0</v>
      </c>
      <c r="EZ3838">
        <v>5</v>
      </c>
      <c r="FC3838">
        <v>1</v>
      </c>
      <c r="FD3838">
        <v>18</v>
      </c>
      <c r="FF3838">
        <v>657.34</v>
      </c>
      <c r="FQ3838">
        <v>0</v>
      </c>
      <c r="FR3838">
        <v>0</v>
      </c>
      <c r="FS3838">
        <v>0</v>
      </c>
      <c r="FX3838">
        <v>0</v>
      </c>
      <c r="FY3838">
        <v>0</v>
      </c>
      <c r="GA3838" t="s">
        <v>923</v>
      </c>
      <c r="GD3838">
        <v>0</v>
      </c>
      <c r="GF3838">
        <v>-1186049014</v>
      </c>
      <c r="GG3838">
        <v>2</v>
      </c>
      <c r="GH3838">
        <v>3</v>
      </c>
      <c r="GI3838">
        <v>-2</v>
      </c>
      <c r="GJ3838">
        <v>0</v>
      </c>
      <c r="GK3838">
        <f>ROUND(R3838*(R12)/100,2)</f>
        <v>0</v>
      </c>
      <c r="GL3838">
        <f t="shared" si="2780"/>
        <v>0</v>
      </c>
      <c r="GM3838">
        <f t="shared" si="2781"/>
        <v>9698.4</v>
      </c>
      <c r="GN3838">
        <f t="shared" si="2782"/>
        <v>9698.4</v>
      </c>
      <c r="GO3838">
        <f t="shared" si="2783"/>
        <v>0</v>
      </c>
      <c r="GP3838">
        <f t="shared" si="2784"/>
        <v>0</v>
      </c>
      <c r="GR3838">
        <v>1</v>
      </c>
      <c r="GS3838">
        <v>1</v>
      </c>
      <c r="GT3838">
        <v>0</v>
      </c>
      <c r="GU3838" t="s">
        <v>3</v>
      </c>
      <c r="GV3838">
        <f t="shared" si="2785"/>
        <v>0</v>
      </c>
      <c r="GW3838">
        <v>1</v>
      </c>
      <c r="GX3838">
        <f t="shared" si="2786"/>
        <v>0</v>
      </c>
      <c r="HA3838">
        <v>0</v>
      </c>
      <c r="HB3838">
        <v>0</v>
      </c>
      <c r="HC3838">
        <f t="shared" si="2787"/>
        <v>0</v>
      </c>
      <c r="HE3838" t="s">
        <v>832</v>
      </c>
      <c r="HF3838" t="s">
        <v>832</v>
      </c>
      <c r="HM3838" t="s">
        <v>3</v>
      </c>
      <c r="HN3838" t="s">
        <v>3</v>
      </c>
      <c r="HO3838" t="s">
        <v>3</v>
      </c>
      <c r="HP3838" t="s">
        <v>3</v>
      </c>
      <c r="HQ3838" t="s">
        <v>3</v>
      </c>
      <c r="HS3838">
        <v>0</v>
      </c>
      <c r="IK3838">
        <v>0</v>
      </c>
    </row>
    <row r="3839" spans="1:245" x14ac:dyDescent="0.2">
      <c r="A3839">
        <v>17</v>
      </c>
      <c r="B3839">
        <v>1</v>
      </c>
      <c r="E3839" t="s">
        <v>924</v>
      </c>
      <c r="F3839" t="s">
        <v>827</v>
      </c>
      <c r="G3839" t="s">
        <v>925</v>
      </c>
      <c r="H3839" t="s">
        <v>52</v>
      </c>
      <c r="I3839">
        <v>2</v>
      </c>
      <c r="J3839">
        <v>0</v>
      </c>
      <c r="K3839">
        <v>2</v>
      </c>
      <c r="O3839">
        <f t="shared" si="2749"/>
        <v>4746.3</v>
      </c>
      <c r="P3839">
        <f t="shared" si="2750"/>
        <v>4746.3</v>
      </c>
      <c r="Q3839">
        <f t="shared" si="2751"/>
        <v>0</v>
      </c>
      <c r="R3839">
        <f t="shared" si="2752"/>
        <v>0</v>
      </c>
      <c r="S3839">
        <f t="shared" si="2753"/>
        <v>0</v>
      </c>
      <c r="T3839">
        <f t="shared" si="2754"/>
        <v>0</v>
      </c>
      <c r="U3839">
        <f t="shared" si="2755"/>
        <v>0</v>
      </c>
      <c r="V3839">
        <f t="shared" si="2756"/>
        <v>0</v>
      </c>
      <c r="W3839">
        <f t="shared" si="2757"/>
        <v>0</v>
      </c>
      <c r="X3839">
        <f t="shared" si="2758"/>
        <v>0</v>
      </c>
      <c r="Y3839">
        <f t="shared" si="2759"/>
        <v>0</v>
      </c>
      <c r="AA3839">
        <v>35364244</v>
      </c>
      <c r="AB3839">
        <f t="shared" si="2760"/>
        <v>2373.15</v>
      </c>
      <c r="AC3839">
        <f t="shared" si="2761"/>
        <v>2373.15</v>
      </c>
      <c r="AD3839">
        <f t="shared" si="2762"/>
        <v>0</v>
      </c>
      <c r="AE3839">
        <f t="shared" si="2763"/>
        <v>0</v>
      </c>
      <c r="AF3839">
        <f t="shared" si="2764"/>
        <v>0</v>
      </c>
      <c r="AG3839">
        <f t="shared" si="2765"/>
        <v>0</v>
      </c>
      <c r="AH3839">
        <f t="shared" si="2766"/>
        <v>0</v>
      </c>
      <c r="AI3839">
        <f t="shared" si="2767"/>
        <v>0</v>
      </c>
      <c r="AJ3839">
        <f t="shared" si="2768"/>
        <v>0</v>
      </c>
      <c r="AK3839">
        <v>2373.15</v>
      </c>
      <c r="AL3839">
        <v>2373.15</v>
      </c>
      <c r="AM3839">
        <v>0</v>
      </c>
      <c r="AN3839">
        <v>0</v>
      </c>
      <c r="AO3839">
        <v>0</v>
      </c>
      <c r="AP3839">
        <v>0</v>
      </c>
      <c r="AQ3839">
        <v>0</v>
      </c>
      <c r="AR3839">
        <v>0</v>
      </c>
      <c r="AS3839">
        <v>0</v>
      </c>
      <c r="AT3839">
        <v>0</v>
      </c>
      <c r="AU3839">
        <v>0</v>
      </c>
      <c r="AV3839">
        <v>1</v>
      </c>
      <c r="AW3839">
        <v>1</v>
      </c>
      <c r="AZ3839">
        <v>1</v>
      </c>
      <c r="BA3839">
        <v>1</v>
      </c>
      <c r="BB3839">
        <v>1</v>
      </c>
      <c r="BC3839">
        <v>1</v>
      </c>
      <c r="BD3839" t="s">
        <v>3</v>
      </c>
      <c r="BE3839" t="s">
        <v>3</v>
      </c>
      <c r="BF3839" t="s">
        <v>3</v>
      </c>
      <c r="BG3839" t="s">
        <v>3</v>
      </c>
      <c r="BH3839">
        <v>3</v>
      </c>
      <c r="BI3839">
        <v>1</v>
      </c>
      <c r="BJ3839" t="s">
        <v>3</v>
      </c>
      <c r="BM3839">
        <v>6001</v>
      </c>
      <c r="BN3839">
        <v>0</v>
      </c>
      <c r="BO3839" t="s">
        <v>3</v>
      </c>
      <c r="BP3839">
        <v>0</v>
      </c>
      <c r="BQ3839">
        <v>0</v>
      </c>
      <c r="BR3839">
        <v>0</v>
      </c>
      <c r="BS3839">
        <v>1</v>
      </c>
      <c r="BT3839">
        <v>1</v>
      </c>
      <c r="BU3839">
        <v>1</v>
      </c>
      <c r="BV3839">
        <v>1</v>
      </c>
      <c r="BW3839">
        <v>1</v>
      </c>
      <c r="BX3839">
        <v>1</v>
      </c>
      <c r="BY3839" t="s">
        <v>3</v>
      </c>
      <c r="BZ3839">
        <v>0</v>
      </c>
      <c r="CA3839">
        <v>0</v>
      </c>
      <c r="CB3839" t="s">
        <v>3</v>
      </c>
      <c r="CE3839">
        <v>0</v>
      </c>
      <c r="CF3839">
        <v>0</v>
      </c>
      <c r="CG3839">
        <v>0</v>
      </c>
      <c r="CM3839">
        <v>0</v>
      </c>
      <c r="CN3839" t="s">
        <v>3</v>
      </c>
      <c r="CO3839">
        <v>0</v>
      </c>
      <c r="CP3839">
        <f t="shared" si="2769"/>
        <v>4746.3</v>
      </c>
      <c r="CQ3839">
        <f t="shared" si="2770"/>
        <v>2373.15</v>
      </c>
      <c r="CR3839">
        <f t="shared" si="2771"/>
        <v>0</v>
      </c>
      <c r="CS3839">
        <f t="shared" si="2772"/>
        <v>0</v>
      </c>
      <c r="CT3839">
        <f t="shared" si="2773"/>
        <v>0</v>
      </c>
      <c r="CU3839">
        <f t="shared" si="2774"/>
        <v>0</v>
      </c>
      <c r="CV3839">
        <f t="shared" si="2775"/>
        <v>0</v>
      </c>
      <c r="CW3839">
        <f t="shared" si="2776"/>
        <v>0</v>
      </c>
      <c r="CX3839">
        <f t="shared" si="2777"/>
        <v>0</v>
      </c>
      <c r="CY3839">
        <f t="shared" si="2778"/>
        <v>0</v>
      </c>
      <c r="CZ3839">
        <f t="shared" si="2779"/>
        <v>0</v>
      </c>
      <c r="DC3839" t="s">
        <v>3</v>
      </c>
      <c r="DD3839" t="s">
        <v>3</v>
      </c>
      <c r="DE3839" t="s">
        <v>3</v>
      </c>
      <c r="DF3839" t="s">
        <v>3</v>
      </c>
      <c r="DG3839" t="s">
        <v>3</v>
      </c>
      <c r="DH3839" t="s">
        <v>3</v>
      </c>
      <c r="DI3839" t="s">
        <v>3</v>
      </c>
      <c r="DJ3839" t="s">
        <v>3</v>
      </c>
      <c r="DK3839" t="s">
        <v>3</v>
      </c>
      <c r="DL3839" t="s">
        <v>3</v>
      </c>
      <c r="DM3839" t="s">
        <v>3</v>
      </c>
      <c r="DN3839">
        <v>0</v>
      </c>
      <c r="DO3839">
        <v>0</v>
      </c>
      <c r="DP3839">
        <v>1</v>
      </c>
      <c r="DQ3839">
        <v>1</v>
      </c>
      <c r="DU3839">
        <v>1010</v>
      </c>
      <c r="DV3839" t="s">
        <v>52</v>
      </c>
      <c r="DW3839" t="s">
        <v>52</v>
      </c>
      <c r="DX3839">
        <v>1</v>
      </c>
      <c r="DZ3839" t="s">
        <v>3</v>
      </c>
      <c r="EA3839" t="s">
        <v>3</v>
      </c>
      <c r="EB3839" t="s">
        <v>3</v>
      </c>
      <c r="EC3839" t="s">
        <v>3</v>
      </c>
      <c r="EE3839">
        <v>35324526</v>
      </c>
      <c r="EF3839">
        <v>0</v>
      </c>
      <c r="EG3839" t="s">
        <v>829</v>
      </c>
      <c r="EH3839">
        <v>0</v>
      </c>
      <c r="EI3839" t="s">
        <v>3</v>
      </c>
      <c r="EJ3839">
        <v>1</v>
      </c>
      <c r="EK3839">
        <v>6001</v>
      </c>
      <c r="EL3839" t="s">
        <v>830</v>
      </c>
      <c r="EM3839" t="s">
        <v>829</v>
      </c>
      <c r="EO3839" t="s">
        <v>3</v>
      </c>
      <c r="EQ3839">
        <v>0</v>
      </c>
      <c r="ER3839">
        <v>2373.15</v>
      </c>
      <c r="ES3839">
        <v>2373.15</v>
      </c>
      <c r="ET3839">
        <v>0</v>
      </c>
      <c r="EU3839">
        <v>0</v>
      </c>
      <c r="EV3839">
        <v>0</v>
      </c>
      <c r="EW3839">
        <v>0</v>
      </c>
      <c r="EX3839">
        <v>0</v>
      </c>
      <c r="EY3839">
        <v>0</v>
      </c>
      <c r="EZ3839">
        <v>5</v>
      </c>
      <c r="FC3839">
        <v>1</v>
      </c>
      <c r="FD3839">
        <v>18</v>
      </c>
      <c r="FF3839">
        <v>2895.24</v>
      </c>
      <c r="FQ3839">
        <v>0</v>
      </c>
      <c r="FR3839">
        <v>0</v>
      </c>
      <c r="FS3839">
        <v>0</v>
      </c>
      <c r="FX3839">
        <v>0</v>
      </c>
      <c r="FY3839">
        <v>0</v>
      </c>
      <c r="GA3839" t="s">
        <v>926</v>
      </c>
      <c r="GD3839">
        <v>0</v>
      </c>
      <c r="GF3839">
        <v>1615704295</v>
      </c>
      <c r="GG3839">
        <v>2</v>
      </c>
      <c r="GH3839">
        <v>3</v>
      </c>
      <c r="GI3839">
        <v>-2</v>
      </c>
      <c r="GJ3839">
        <v>0</v>
      </c>
      <c r="GK3839">
        <f>ROUND(R3839*(R12)/100,2)</f>
        <v>0</v>
      </c>
      <c r="GL3839">
        <f t="shared" si="2780"/>
        <v>0</v>
      </c>
      <c r="GM3839">
        <f t="shared" si="2781"/>
        <v>4746.3</v>
      </c>
      <c r="GN3839">
        <f t="shared" si="2782"/>
        <v>4746.3</v>
      </c>
      <c r="GO3839">
        <f t="shared" si="2783"/>
        <v>0</v>
      </c>
      <c r="GP3839">
        <f t="shared" si="2784"/>
        <v>0</v>
      </c>
      <c r="GR3839">
        <v>1</v>
      </c>
      <c r="GS3839">
        <v>1</v>
      </c>
      <c r="GT3839">
        <v>0</v>
      </c>
      <c r="GU3839" t="s">
        <v>3</v>
      </c>
      <c r="GV3839">
        <f t="shared" si="2785"/>
        <v>0</v>
      </c>
      <c r="GW3839">
        <v>1</v>
      </c>
      <c r="GX3839">
        <f t="shared" si="2786"/>
        <v>0</v>
      </c>
      <c r="HA3839">
        <v>0</v>
      </c>
      <c r="HB3839">
        <v>0</v>
      </c>
      <c r="HC3839">
        <f t="shared" si="2787"/>
        <v>0</v>
      </c>
      <c r="HE3839" t="s">
        <v>832</v>
      </c>
      <c r="HF3839" t="s">
        <v>832</v>
      </c>
      <c r="HM3839" t="s">
        <v>3</v>
      </c>
      <c r="HN3839" t="s">
        <v>3</v>
      </c>
      <c r="HO3839" t="s">
        <v>3</v>
      </c>
      <c r="HP3839" t="s">
        <v>3</v>
      </c>
      <c r="HQ3839" t="s">
        <v>3</v>
      </c>
      <c r="HS3839">
        <v>0</v>
      </c>
      <c r="IK3839">
        <v>0</v>
      </c>
    </row>
    <row r="3840" spans="1:245" x14ac:dyDescent="0.2">
      <c r="A3840">
        <v>17</v>
      </c>
      <c r="B3840">
        <v>1</v>
      </c>
      <c r="E3840" t="s">
        <v>927</v>
      </c>
      <c r="F3840" t="s">
        <v>827</v>
      </c>
      <c r="G3840" t="s">
        <v>928</v>
      </c>
      <c r="H3840" t="s">
        <v>52</v>
      </c>
      <c r="I3840">
        <v>68</v>
      </c>
      <c r="J3840">
        <v>0</v>
      </c>
      <c r="K3840">
        <v>68</v>
      </c>
      <c r="O3840">
        <f t="shared" si="2749"/>
        <v>4789.24</v>
      </c>
      <c r="P3840">
        <f t="shared" si="2750"/>
        <v>4789.24</v>
      </c>
      <c r="Q3840">
        <f t="shared" si="2751"/>
        <v>0</v>
      </c>
      <c r="R3840">
        <f t="shared" si="2752"/>
        <v>0</v>
      </c>
      <c r="S3840">
        <f t="shared" si="2753"/>
        <v>0</v>
      </c>
      <c r="T3840">
        <f t="shared" si="2754"/>
        <v>0</v>
      </c>
      <c r="U3840">
        <f t="shared" si="2755"/>
        <v>0</v>
      </c>
      <c r="V3840">
        <f t="shared" si="2756"/>
        <v>0</v>
      </c>
      <c r="W3840">
        <f t="shared" si="2757"/>
        <v>0</v>
      </c>
      <c r="X3840">
        <f t="shared" si="2758"/>
        <v>0</v>
      </c>
      <c r="Y3840">
        <f t="shared" si="2759"/>
        <v>0</v>
      </c>
      <c r="AA3840">
        <v>35364244</v>
      </c>
      <c r="AB3840">
        <f t="shared" si="2760"/>
        <v>70.430000000000007</v>
      </c>
      <c r="AC3840">
        <f t="shared" si="2761"/>
        <v>70.430000000000007</v>
      </c>
      <c r="AD3840">
        <f t="shared" si="2762"/>
        <v>0</v>
      </c>
      <c r="AE3840">
        <f t="shared" si="2763"/>
        <v>0</v>
      </c>
      <c r="AF3840">
        <f t="shared" si="2764"/>
        <v>0</v>
      </c>
      <c r="AG3840">
        <f t="shared" si="2765"/>
        <v>0</v>
      </c>
      <c r="AH3840">
        <f t="shared" si="2766"/>
        <v>0</v>
      </c>
      <c r="AI3840">
        <f t="shared" si="2767"/>
        <v>0</v>
      </c>
      <c r="AJ3840">
        <f t="shared" si="2768"/>
        <v>0</v>
      </c>
      <c r="AK3840">
        <v>70.430000000000007</v>
      </c>
      <c r="AL3840">
        <v>70.430000000000007</v>
      </c>
      <c r="AM3840">
        <v>0</v>
      </c>
      <c r="AN3840">
        <v>0</v>
      </c>
      <c r="AO3840">
        <v>0</v>
      </c>
      <c r="AP3840">
        <v>0</v>
      </c>
      <c r="AQ3840">
        <v>0</v>
      </c>
      <c r="AR3840">
        <v>0</v>
      </c>
      <c r="AS3840">
        <v>0</v>
      </c>
      <c r="AT3840">
        <v>0</v>
      </c>
      <c r="AU3840">
        <v>0</v>
      </c>
      <c r="AV3840">
        <v>1</v>
      </c>
      <c r="AW3840">
        <v>1</v>
      </c>
      <c r="AZ3840">
        <v>1</v>
      </c>
      <c r="BA3840">
        <v>1</v>
      </c>
      <c r="BB3840">
        <v>1</v>
      </c>
      <c r="BC3840">
        <v>1</v>
      </c>
      <c r="BD3840" t="s">
        <v>3</v>
      </c>
      <c r="BE3840" t="s">
        <v>3</v>
      </c>
      <c r="BF3840" t="s">
        <v>3</v>
      </c>
      <c r="BG3840" t="s">
        <v>3</v>
      </c>
      <c r="BH3840">
        <v>3</v>
      </c>
      <c r="BI3840">
        <v>1</v>
      </c>
      <c r="BJ3840" t="s">
        <v>3</v>
      </c>
      <c r="BM3840">
        <v>6001</v>
      </c>
      <c r="BN3840">
        <v>0</v>
      </c>
      <c r="BO3840" t="s">
        <v>3</v>
      </c>
      <c r="BP3840">
        <v>0</v>
      </c>
      <c r="BQ3840">
        <v>0</v>
      </c>
      <c r="BR3840">
        <v>0</v>
      </c>
      <c r="BS3840">
        <v>1</v>
      </c>
      <c r="BT3840">
        <v>1</v>
      </c>
      <c r="BU3840">
        <v>1</v>
      </c>
      <c r="BV3840">
        <v>1</v>
      </c>
      <c r="BW3840">
        <v>1</v>
      </c>
      <c r="BX3840">
        <v>1</v>
      </c>
      <c r="BY3840" t="s">
        <v>3</v>
      </c>
      <c r="BZ3840">
        <v>0</v>
      </c>
      <c r="CA3840">
        <v>0</v>
      </c>
      <c r="CB3840" t="s">
        <v>3</v>
      </c>
      <c r="CE3840">
        <v>0</v>
      </c>
      <c r="CF3840">
        <v>0</v>
      </c>
      <c r="CG3840">
        <v>0</v>
      </c>
      <c r="CM3840">
        <v>0</v>
      </c>
      <c r="CN3840" t="s">
        <v>3</v>
      </c>
      <c r="CO3840">
        <v>0</v>
      </c>
      <c r="CP3840">
        <f t="shared" si="2769"/>
        <v>4789.24</v>
      </c>
      <c r="CQ3840">
        <f t="shared" si="2770"/>
        <v>70.430000000000007</v>
      </c>
      <c r="CR3840">
        <f t="shared" si="2771"/>
        <v>0</v>
      </c>
      <c r="CS3840">
        <f t="shared" si="2772"/>
        <v>0</v>
      </c>
      <c r="CT3840">
        <f t="shared" si="2773"/>
        <v>0</v>
      </c>
      <c r="CU3840">
        <f t="shared" si="2774"/>
        <v>0</v>
      </c>
      <c r="CV3840">
        <f t="shared" si="2775"/>
        <v>0</v>
      </c>
      <c r="CW3840">
        <f t="shared" si="2776"/>
        <v>0</v>
      </c>
      <c r="CX3840">
        <f t="shared" si="2777"/>
        <v>0</v>
      </c>
      <c r="CY3840">
        <f t="shared" si="2778"/>
        <v>0</v>
      </c>
      <c r="CZ3840">
        <f t="shared" si="2779"/>
        <v>0</v>
      </c>
      <c r="DC3840" t="s">
        <v>3</v>
      </c>
      <c r="DD3840" t="s">
        <v>3</v>
      </c>
      <c r="DE3840" t="s">
        <v>3</v>
      </c>
      <c r="DF3840" t="s">
        <v>3</v>
      </c>
      <c r="DG3840" t="s">
        <v>3</v>
      </c>
      <c r="DH3840" t="s">
        <v>3</v>
      </c>
      <c r="DI3840" t="s">
        <v>3</v>
      </c>
      <c r="DJ3840" t="s">
        <v>3</v>
      </c>
      <c r="DK3840" t="s">
        <v>3</v>
      </c>
      <c r="DL3840" t="s">
        <v>3</v>
      </c>
      <c r="DM3840" t="s">
        <v>3</v>
      </c>
      <c r="DN3840">
        <v>0</v>
      </c>
      <c r="DO3840">
        <v>0</v>
      </c>
      <c r="DP3840">
        <v>1</v>
      </c>
      <c r="DQ3840">
        <v>1</v>
      </c>
      <c r="DU3840">
        <v>1010</v>
      </c>
      <c r="DV3840" t="s">
        <v>52</v>
      </c>
      <c r="DW3840" t="s">
        <v>52</v>
      </c>
      <c r="DX3840">
        <v>1</v>
      </c>
      <c r="DZ3840" t="s">
        <v>3</v>
      </c>
      <c r="EA3840" t="s">
        <v>3</v>
      </c>
      <c r="EB3840" t="s">
        <v>3</v>
      </c>
      <c r="EC3840" t="s">
        <v>3</v>
      </c>
      <c r="EE3840">
        <v>35324526</v>
      </c>
      <c r="EF3840">
        <v>0</v>
      </c>
      <c r="EG3840" t="s">
        <v>829</v>
      </c>
      <c r="EH3840">
        <v>0</v>
      </c>
      <c r="EI3840" t="s">
        <v>3</v>
      </c>
      <c r="EJ3840">
        <v>1</v>
      </c>
      <c r="EK3840">
        <v>6001</v>
      </c>
      <c r="EL3840" t="s">
        <v>830</v>
      </c>
      <c r="EM3840" t="s">
        <v>829</v>
      </c>
      <c r="EO3840" t="s">
        <v>3</v>
      </c>
      <c r="EQ3840">
        <v>0</v>
      </c>
      <c r="ER3840">
        <v>70.430000000000007</v>
      </c>
      <c r="ES3840">
        <v>70.430000000000007</v>
      </c>
      <c r="ET3840">
        <v>0</v>
      </c>
      <c r="EU3840">
        <v>0</v>
      </c>
      <c r="EV3840">
        <v>0</v>
      </c>
      <c r="EW3840">
        <v>0</v>
      </c>
      <c r="EX3840">
        <v>0</v>
      </c>
      <c r="EY3840">
        <v>0</v>
      </c>
      <c r="EZ3840">
        <v>5</v>
      </c>
      <c r="FC3840">
        <v>1</v>
      </c>
      <c r="FD3840">
        <v>18</v>
      </c>
      <c r="FF3840">
        <v>85.92</v>
      </c>
      <c r="FQ3840">
        <v>0</v>
      </c>
      <c r="FR3840">
        <v>0</v>
      </c>
      <c r="FS3840">
        <v>0</v>
      </c>
      <c r="FX3840">
        <v>0</v>
      </c>
      <c r="FY3840">
        <v>0</v>
      </c>
      <c r="GA3840" t="s">
        <v>929</v>
      </c>
      <c r="GD3840">
        <v>0</v>
      </c>
      <c r="GF3840">
        <v>-1255823841</v>
      </c>
      <c r="GG3840">
        <v>2</v>
      </c>
      <c r="GH3840">
        <v>3</v>
      </c>
      <c r="GI3840">
        <v>-2</v>
      </c>
      <c r="GJ3840">
        <v>0</v>
      </c>
      <c r="GK3840">
        <f>ROUND(R3840*(R12)/100,2)</f>
        <v>0</v>
      </c>
      <c r="GL3840">
        <f t="shared" si="2780"/>
        <v>0</v>
      </c>
      <c r="GM3840">
        <f t="shared" si="2781"/>
        <v>4789.24</v>
      </c>
      <c r="GN3840">
        <f t="shared" si="2782"/>
        <v>4789.24</v>
      </c>
      <c r="GO3840">
        <f t="shared" si="2783"/>
        <v>0</v>
      </c>
      <c r="GP3840">
        <f t="shared" si="2784"/>
        <v>0</v>
      </c>
      <c r="GR3840">
        <v>1</v>
      </c>
      <c r="GS3840">
        <v>1</v>
      </c>
      <c r="GT3840">
        <v>0</v>
      </c>
      <c r="GU3840" t="s">
        <v>3</v>
      </c>
      <c r="GV3840">
        <f t="shared" si="2785"/>
        <v>0</v>
      </c>
      <c r="GW3840">
        <v>1</v>
      </c>
      <c r="GX3840">
        <f t="shared" si="2786"/>
        <v>0</v>
      </c>
      <c r="HA3840">
        <v>0</v>
      </c>
      <c r="HB3840">
        <v>0</v>
      </c>
      <c r="HC3840">
        <f t="shared" si="2787"/>
        <v>0</v>
      </c>
      <c r="HE3840" t="s">
        <v>832</v>
      </c>
      <c r="HF3840" t="s">
        <v>832</v>
      </c>
      <c r="HM3840" t="s">
        <v>3</v>
      </c>
      <c r="HN3840" t="s">
        <v>3</v>
      </c>
      <c r="HO3840" t="s">
        <v>3</v>
      </c>
      <c r="HP3840" t="s">
        <v>3</v>
      </c>
      <c r="HQ3840" t="s">
        <v>3</v>
      </c>
      <c r="HS3840">
        <v>0</v>
      </c>
      <c r="IK3840">
        <v>0</v>
      </c>
    </row>
    <row r="3841" spans="1:245" x14ac:dyDescent="0.2">
      <c r="A3841">
        <v>17</v>
      </c>
      <c r="B3841">
        <v>1</v>
      </c>
      <c r="E3841" t="s">
        <v>930</v>
      </c>
      <c r="F3841" t="s">
        <v>827</v>
      </c>
      <c r="G3841" t="s">
        <v>931</v>
      </c>
      <c r="H3841" t="s">
        <v>52</v>
      </c>
      <c r="I3841">
        <v>50</v>
      </c>
      <c r="J3841">
        <v>0</v>
      </c>
      <c r="K3841">
        <v>50</v>
      </c>
      <c r="O3841">
        <f t="shared" si="2749"/>
        <v>7010.5</v>
      </c>
      <c r="P3841">
        <f t="shared" si="2750"/>
        <v>7010.5</v>
      </c>
      <c r="Q3841">
        <f t="shared" si="2751"/>
        <v>0</v>
      </c>
      <c r="R3841">
        <f t="shared" si="2752"/>
        <v>0</v>
      </c>
      <c r="S3841">
        <f t="shared" si="2753"/>
        <v>0</v>
      </c>
      <c r="T3841">
        <f t="shared" si="2754"/>
        <v>0</v>
      </c>
      <c r="U3841">
        <f t="shared" si="2755"/>
        <v>0</v>
      </c>
      <c r="V3841">
        <f t="shared" si="2756"/>
        <v>0</v>
      </c>
      <c r="W3841">
        <f t="shared" si="2757"/>
        <v>0</v>
      </c>
      <c r="X3841">
        <f t="shared" si="2758"/>
        <v>0</v>
      </c>
      <c r="Y3841">
        <f t="shared" si="2759"/>
        <v>0</v>
      </c>
      <c r="AA3841">
        <v>35364244</v>
      </c>
      <c r="AB3841">
        <f t="shared" si="2760"/>
        <v>140.21</v>
      </c>
      <c r="AC3841">
        <f t="shared" si="2761"/>
        <v>140.21</v>
      </c>
      <c r="AD3841">
        <f t="shared" si="2762"/>
        <v>0</v>
      </c>
      <c r="AE3841">
        <f t="shared" si="2763"/>
        <v>0</v>
      </c>
      <c r="AF3841">
        <f t="shared" si="2764"/>
        <v>0</v>
      </c>
      <c r="AG3841">
        <f t="shared" si="2765"/>
        <v>0</v>
      </c>
      <c r="AH3841">
        <f t="shared" si="2766"/>
        <v>0</v>
      </c>
      <c r="AI3841">
        <f t="shared" si="2767"/>
        <v>0</v>
      </c>
      <c r="AJ3841">
        <f t="shared" si="2768"/>
        <v>0</v>
      </c>
      <c r="AK3841">
        <v>140.21</v>
      </c>
      <c r="AL3841">
        <v>140.21</v>
      </c>
      <c r="AM3841">
        <v>0</v>
      </c>
      <c r="AN3841">
        <v>0</v>
      </c>
      <c r="AO3841">
        <v>0</v>
      </c>
      <c r="AP3841">
        <v>0</v>
      </c>
      <c r="AQ3841">
        <v>0</v>
      </c>
      <c r="AR3841">
        <v>0</v>
      </c>
      <c r="AS3841">
        <v>0</v>
      </c>
      <c r="AT3841">
        <v>0</v>
      </c>
      <c r="AU3841">
        <v>0</v>
      </c>
      <c r="AV3841">
        <v>1</v>
      </c>
      <c r="AW3841">
        <v>1</v>
      </c>
      <c r="AZ3841">
        <v>1</v>
      </c>
      <c r="BA3841">
        <v>1</v>
      </c>
      <c r="BB3841">
        <v>1</v>
      </c>
      <c r="BC3841">
        <v>1</v>
      </c>
      <c r="BD3841" t="s">
        <v>3</v>
      </c>
      <c r="BE3841" t="s">
        <v>3</v>
      </c>
      <c r="BF3841" t="s">
        <v>3</v>
      </c>
      <c r="BG3841" t="s">
        <v>3</v>
      </c>
      <c r="BH3841">
        <v>3</v>
      </c>
      <c r="BI3841">
        <v>1</v>
      </c>
      <c r="BJ3841" t="s">
        <v>3</v>
      </c>
      <c r="BM3841">
        <v>6001</v>
      </c>
      <c r="BN3841">
        <v>0</v>
      </c>
      <c r="BO3841" t="s">
        <v>3</v>
      </c>
      <c r="BP3841">
        <v>0</v>
      </c>
      <c r="BQ3841">
        <v>0</v>
      </c>
      <c r="BR3841">
        <v>0</v>
      </c>
      <c r="BS3841">
        <v>1</v>
      </c>
      <c r="BT3841">
        <v>1</v>
      </c>
      <c r="BU3841">
        <v>1</v>
      </c>
      <c r="BV3841">
        <v>1</v>
      </c>
      <c r="BW3841">
        <v>1</v>
      </c>
      <c r="BX3841">
        <v>1</v>
      </c>
      <c r="BY3841" t="s">
        <v>3</v>
      </c>
      <c r="BZ3841">
        <v>0</v>
      </c>
      <c r="CA3841">
        <v>0</v>
      </c>
      <c r="CB3841" t="s">
        <v>3</v>
      </c>
      <c r="CE3841">
        <v>0</v>
      </c>
      <c r="CF3841">
        <v>0</v>
      </c>
      <c r="CG3841">
        <v>0</v>
      </c>
      <c r="CM3841">
        <v>0</v>
      </c>
      <c r="CN3841" t="s">
        <v>3</v>
      </c>
      <c r="CO3841">
        <v>0</v>
      </c>
      <c r="CP3841">
        <f t="shared" si="2769"/>
        <v>7010.5</v>
      </c>
      <c r="CQ3841">
        <f t="shared" si="2770"/>
        <v>140.21</v>
      </c>
      <c r="CR3841">
        <f t="shared" si="2771"/>
        <v>0</v>
      </c>
      <c r="CS3841">
        <f t="shared" si="2772"/>
        <v>0</v>
      </c>
      <c r="CT3841">
        <f t="shared" si="2773"/>
        <v>0</v>
      </c>
      <c r="CU3841">
        <f t="shared" si="2774"/>
        <v>0</v>
      </c>
      <c r="CV3841">
        <f t="shared" si="2775"/>
        <v>0</v>
      </c>
      <c r="CW3841">
        <f t="shared" si="2776"/>
        <v>0</v>
      </c>
      <c r="CX3841">
        <f t="shared" si="2777"/>
        <v>0</v>
      </c>
      <c r="CY3841">
        <f t="shared" si="2778"/>
        <v>0</v>
      </c>
      <c r="CZ3841">
        <f t="shared" si="2779"/>
        <v>0</v>
      </c>
      <c r="DC3841" t="s">
        <v>3</v>
      </c>
      <c r="DD3841" t="s">
        <v>3</v>
      </c>
      <c r="DE3841" t="s">
        <v>3</v>
      </c>
      <c r="DF3841" t="s">
        <v>3</v>
      </c>
      <c r="DG3841" t="s">
        <v>3</v>
      </c>
      <c r="DH3841" t="s">
        <v>3</v>
      </c>
      <c r="DI3841" t="s">
        <v>3</v>
      </c>
      <c r="DJ3841" t="s">
        <v>3</v>
      </c>
      <c r="DK3841" t="s">
        <v>3</v>
      </c>
      <c r="DL3841" t="s">
        <v>3</v>
      </c>
      <c r="DM3841" t="s">
        <v>3</v>
      </c>
      <c r="DN3841">
        <v>0</v>
      </c>
      <c r="DO3841">
        <v>0</v>
      </c>
      <c r="DP3841">
        <v>1</v>
      </c>
      <c r="DQ3841">
        <v>1</v>
      </c>
      <c r="DU3841">
        <v>1010</v>
      </c>
      <c r="DV3841" t="s">
        <v>52</v>
      </c>
      <c r="DW3841" t="s">
        <v>52</v>
      </c>
      <c r="DX3841">
        <v>1</v>
      </c>
      <c r="DZ3841" t="s">
        <v>3</v>
      </c>
      <c r="EA3841" t="s">
        <v>3</v>
      </c>
      <c r="EB3841" t="s">
        <v>3</v>
      </c>
      <c r="EC3841" t="s">
        <v>3</v>
      </c>
      <c r="EE3841">
        <v>35324526</v>
      </c>
      <c r="EF3841">
        <v>0</v>
      </c>
      <c r="EG3841" t="s">
        <v>829</v>
      </c>
      <c r="EH3841">
        <v>0</v>
      </c>
      <c r="EI3841" t="s">
        <v>3</v>
      </c>
      <c r="EJ3841">
        <v>1</v>
      </c>
      <c r="EK3841">
        <v>6001</v>
      </c>
      <c r="EL3841" t="s">
        <v>830</v>
      </c>
      <c r="EM3841" t="s">
        <v>829</v>
      </c>
      <c r="EO3841" t="s">
        <v>3</v>
      </c>
      <c r="EQ3841">
        <v>0</v>
      </c>
      <c r="ER3841">
        <v>140.21</v>
      </c>
      <c r="ES3841">
        <v>140.21</v>
      </c>
      <c r="ET3841">
        <v>0</v>
      </c>
      <c r="EU3841">
        <v>0</v>
      </c>
      <c r="EV3841">
        <v>0</v>
      </c>
      <c r="EW3841">
        <v>0</v>
      </c>
      <c r="EX3841">
        <v>0</v>
      </c>
      <c r="EY3841">
        <v>0</v>
      </c>
      <c r="EZ3841">
        <v>5</v>
      </c>
      <c r="FC3841">
        <v>1</v>
      </c>
      <c r="FD3841">
        <v>18</v>
      </c>
      <c r="FF3841">
        <v>171.06</v>
      </c>
      <c r="FQ3841">
        <v>0</v>
      </c>
      <c r="FR3841">
        <v>0</v>
      </c>
      <c r="FS3841">
        <v>0</v>
      </c>
      <c r="FX3841">
        <v>0</v>
      </c>
      <c r="FY3841">
        <v>0</v>
      </c>
      <c r="GA3841" t="s">
        <v>932</v>
      </c>
      <c r="GD3841">
        <v>0</v>
      </c>
      <c r="GF3841">
        <v>-451903435</v>
      </c>
      <c r="GG3841">
        <v>2</v>
      </c>
      <c r="GH3841">
        <v>3</v>
      </c>
      <c r="GI3841">
        <v>-2</v>
      </c>
      <c r="GJ3841">
        <v>0</v>
      </c>
      <c r="GK3841">
        <f>ROUND(R3841*(R12)/100,2)</f>
        <v>0</v>
      </c>
      <c r="GL3841">
        <f t="shared" si="2780"/>
        <v>0</v>
      </c>
      <c r="GM3841">
        <f t="shared" si="2781"/>
        <v>7010.5</v>
      </c>
      <c r="GN3841">
        <f t="shared" si="2782"/>
        <v>7010.5</v>
      </c>
      <c r="GO3841">
        <f t="shared" si="2783"/>
        <v>0</v>
      </c>
      <c r="GP3841">
        <f t="shared" si="2784"/>
        <v>0</v>
      </c>
      <c r="GR3841">
        <v>1</v>
      </c>
      <c r="GS3841">
        <v>1</v>
      </c>
      <c r="GT3841">
        <v>0</v>
      </c>
      <c r="GU3841" t="s">
        <v>3</v>
      </c>
      <c r="GV3841">
        <f t="shared" si="2785"/>
        <v>0</v>
      </c>
      <c r="GW3841">
        <v>1</v>
      </c>
      <c r="GX3841">
        <f t="shared" si="2786"/>
        <v>0</v>
      </c>
      <c r="HA3841">
        <v>0</v>
      </c>
      <c r="HB3841">
        <v>0</v>
      </c>
      <c r="HC3841">
        <f t="shared" si="2787"/>
        <v>0</v>
      </c>
      <c r="HE3841" t="s">
        <v>832</v>
      </c>
      <c r="HF3841" t="s">
        <v>832</v>
      </c>
      <c r="HM3841" t="s">
        <v>3</v>
      </c>
      <c r="HN3841" t="s">
        <v>3</v>
      </c>
      <c r="HO3841" t="s">
        <v>3</v>
      </c>
      <c r="HP3841" t="s">
        <v>3</v>
      </c>
      <c r="HQ3841" t="s">
        <v>3</v>
      </c>
      <c r="HS3841">
        <v>0</v>
      </c>
      <c r="IK3841">
        <v>0</v>
      </c>
    </row>
    <row r="3842" spans="1:245" x14ac:dyDescent="0.2">
      <c r="A3842">
        <v>17</v>
      </c>
      <c r="B3842">
        <v>1</v>
      </c>
      <c r="E3842" t="s">
        <v>933</v>
      </c>
      <c r="F3842" t="s">
        <v>827</v>
      </c>
      <c r="G3842" t="s">
        <v>934</v>
      </c>
      <c r="H3842" t="s">
        <v>52</v>
      </c>
      <c r="I3842">
        <v>52</v>
      </c>
      <c r="J3842">
        <v>0</v>
      </c>
      <c r="K3842">
        <v>52</v>
      </c>
      <c r="O3842">
        <f t="shared" si="2749"/>
        <v>1795.04</v>
      </c>
      <c r="P3842">
        <f t="shared" si="2750"/>
        <v>1795.04</v>
      </c>
      <c r="Q3842">
        <f t="shared" si="2751"/>
        <v>0</v>
      </c>
      <c r="R3842">
        <f t="shared" si="2752"/>
        <v>0</v>
      </c>
      <c r="S3842">
        <f t="shared" si="2753"/>
        <v>0</v>
      </c>
      <c r="T3842">
        <f t="shared" si="2754"/>
        <v>0</v>
      </c>
      <c r="U3842">
        <f t="shared" si="2755"/>
        <v>0</v>
      </c>
      <c r="V3842">
        <f t="shared" si="2756"/>
        <v>0</v>
      </c>
      <c r="W3842">
        <f t="shared" si="2757"/>
        <v>0</v>
      </c>
      <c r="X3842">
        <f t="shared" si="2758"/>
        <v>0</v>
      </c>
      <c r="Y3842">
        <f t="shared" si="2759"/>
        <v>0</v>
      </c>
      <c r="AA3842">
        <v>35364244</v>
      </c>
      <c r="AB3842">
        <f t="shared" si="2760"/>
        <v>34.520000000000003</v>
      </c>
      <c r="AC3842">
        <f t="shared" si="2761"/>
        <v>34.520000000000003</v>
      </c>
      <c r="AD3842">
        <f t="shared" si="2762"/>
        <v>0</v>
      </c>
      <c r="AE3842">
        <f t="shared" si="2763"/>
        <v>0</v>
      </c>
      <c r="AF3842">
        <f t="shared" si="2764"/>
        <v>0</v>
      </c>
      <c r="AG3842">
        <f t="shared" si="2765"/>
        <v>0</v>
      </c>
      <c r="AH3842">
        <f t="shared" si="2766"/>
        <v>0</v>
      </c>
      <c r="AI3842">
        <f t="shared" si="2767"/>
        <v>0</v>
      </c>
      <c r="AJ3842">
        <f t="shared" si="2768"/>
        <v>0</v>
      </c>
      <c r="AK3842">
        <v>34.520000000000003</v>
      </c>
      <c r="AL3842">
        <v>34.520000000000003</v>
      </c>
      <c r="AM3842">
        <v>0</v>
      </c>
      <c r="AN3842">
        <v>0</v>
      </c>
      <c r="AO3842">
        <v>0</v>
      </c>
      <c r="AP3842">
        <v>0</v>
      </c>
      <c r="AQ3842">
        <v>0</v>
      </c>
      <c r="AR3842">
        <v>0</v>
      </c>
      <c r="AS3842">
        <v>0</v>
      </c>
      <c r="AT3842">
        <v>0</v>
      </c>
      <c r="AU3842">
        <v>0</v>
      </c>
      <c r="AV3842">
        <v>1</v>
      </c>
      <c r="AW3842">
        <v>1</v>
      </c>
      <c r="AZ3842">
        <v>1</v>
      </c>
      <c r="BA3842">
        <v>1</v>
      </c>
      <c r="BB3842">
        <v>1</v>
      </c>
      <c r="BC3842">
        <v>1</v>
      </c>
      <c r="BD3842" t="s">
        <v>3</v>
      </c>
      <c r="BE3842" t="s">
        <v>3</v>
      </c>
      <c r="BF3842" t="s">
        <v>3</v>
      </c>
      <c r="BG3842" t="s">
        <v>3</v>
      </c>
      <c r="BH3842">
        <v>3</v>
      </c>
      <c r="BI3842">
        <v>1</v>
      </c>
      <c r="BJ3842" t="s">
        <v>3</v>
      </c>
      <c r="BM3842">
        <v>6001</v>
      </c>
      <c r="BN3842">
        <v>0</v>
      </c>
      <c r="BO3842" t="s">
        <v>3</v>
      </c>
      <c r="BP3842">
        <v>0</v>
      </c>
      <c r="BQ3842">
        <v>0</v>
      </c>
      <c r="BR3842">
        <v>0</v>
      </c>
      <c r="BS3842">
        <v>1</v>
      </c>
      <c r="BT3842">
        <v>1</v>
      </c>
      <c r="BU3842">
        <v>1</v>
      </c>
      <c r="BV3842">
        <v>1</v>
      </c>
      <c r="BW3842">
        <v>1</v>
      </c>
      <c r="BX3842">
        <v>1</v>
      </c>
      <c r="BY3842" t="s">
        <v>3</v>
      </c>
      <c r="BZ3842">
        <v>0</v>
      </c>
      <c r="CA3842">
        <v>0</v>
      </c>
      <c r="CB3842" t="s">
        <v>3</v>
      </c>
      <c r="CE3842">
        <v>0</v>
      </c>
      <c r="CF3842">
        <v>0</v>
      </c>
      <c r="CG3842">
        <v>0</v>
      </c>
      <c r="CM3842">
        <v>0</v>
      </c>
      <c r="CN3842" t="s">
        <v>3</v>
      </c>
      <c r="CO3842">
        <v>0</v>
      </c>
      <c r="CP3842">
        <f t="shared" si="2769"/>
        <v>1795.04</v>
      </c>
      <c r="CQ3842">
        <f t="shared" si="2770"/>
        <v>34.520000000000003</v>
      </c>
      <c r="CR3842">
        <f t="shared" si="2771"/>
        <v>0</v>
      </c>
      <c r="CS3842">
        <f t="shared" si="2772"/>
        <v>0</v>
      </c>
      <c r="CT3842">
        <f t="shared" si="2773"/>
        <v>0</v>
      </c>
      <c r="CU3842">
        <f t="shared" si="2774"/>
        <v>0</v>
      </c>
      <c r="CV3842">
        <f t="shared" si="2775"/>
        <v>0</v>
      </c>
      <c r="CW3842">
        <f t="shared" si="2776"/>
        <v>0</v>
      </c>
      <c r="CX3842">
        <f t="shared" si="2777"/>
        <v>0</v>
      </c>
      <c r="CY3842">
        <f t="shared" si="2778"/>
        <v>0</v>
      </c>
      <c r="CZ3842">
        <f t="shared" si="2779"/>
        <v>0</v>
      </c>
      <c r="DC3842" t="s">
        <v>3</v>
      </c>
      <c r="DD3842" t="s">
        <v>3</v>
      </c>
      <c r="DE3842" t="s">
        <v>3</v>
      </c>
      <c r="DF3842" t="s">
        <v>3</v>
      </c>
      <c r="DG3842" t="s">
        <v>3</v>
      </c>
      <c r="DH3842" t="s">
        <v>3</v>
      </c>
      <c r="DI3842" t="s">
        <v>3</v>
      </c>
      <c r="DJ3842" t="s">
        <v>3</v>
      </c>
      <c r="DK3842" t="s">
        <v>3</v>
      </c>
      <c r="DL3842" t="s">
        <v>3</v>
      </c>
      <c r="DM3842" t="s">
        <v>3</v>
      </c>
      <c r="DN3842">
        <v>0</v>
      </c>
      <c r="DO3842">
        <v>0</v>
      </c>
      <c r="DP3842">
        <v>1</v>
      </c>
      <c r="DQ3842">
        <v>1</v>
      </c>
      <c r="DU3842">
        <v>1010</v>
      </c>
      <c r="DV3842" t="s">
        <v>52</v>
      </c>
      <c r="DW3842" t="s">
        <v>52</v>
      </c>
      <c r="DX3842">
        <v>1</v>
      </c>
      <c r="DZ3842" t="s">
        <v>3</v>
      </c>
      <c r="EA3842" t="s">
        <v>3</v>
      </c>
      <c r="EB3842" t="s">
        <v>3</v>
      </c>
      <c r="EC3842" t="s">
        <v>3</v>
      </c>
      <c r="EE3842">
        <v>35324526</v>
      </c>
      <c r="EF3842">
        <v>0</v>
      </c>
      <c r="EG3842" t="s">
        <v>829</v>
      </c>
      <c r="EH3842">
        <v>0</v>
      </c>
      <c r="EI3842" t="s">
        <v>3</v>
      </c>
      <c r="EJ3842">
        <v>1</v>
      </c>
      <c r="EK3842">
        <v>6001</v>
      </c>
      <c r="EL3842" t="s">
        <v>830</v>
      </c>
      <c r="EM3842" t="s">
        <v>829</v>
      </c>
      <c r="EO3842" t="s">
        <v>3</v>
      </c>
      <c r="EQ3842">
        <v>0</v>
      </c>
      <c r="ER3842">
        <v>34.520000000000003</v>
      </c>
      <c r="ES3842">
        <v>34.520000000000003</v>
      </c>
      <c r="ET3842">
        <v>0</v>
      </c>
      <c r="EU3842">
        <v>0</v>
      </c>
      <c r="EV3842">
        <v>0</v>
      </c>
      <c r="EW3842">
        <v>0</v>
      </c>
      <c r="EX3842">
        <v>0</v>
      </c>
      <c r="EY3842">
        <v>0</v>
      </c>
      <c r="EZ3842">
        <v>5</v>
      </c>
      <c r="FC3842">
        <v>1</v>
      </c>
      <c r="FD3842">
        <v>18</v>
      </c>
      <c r="FF3842">
        <v>42.12</v>
      </c>
      <c r="FQ3842">
        <v>0</v>
      </c>
      <c r="FR3842">
        <v>0</v>
      </c>
      <c r="FS3842">
        <v>0</v>
      </c>
      <c r="FX3842">
        <v>0</v>
      </c>
      <c r="FY3842">
        <v>0</v>
      </c>
      <c r="GA3842" t="s">
        <v>935</v>
      </c>
      <c r="GD3842">
        <v>0</v>
      </c>
      <c r="GF3842">
        <v>-1316465119</v>
      </c>
      <c r="GG3842">
        <v>2</v>
      </c>
      <c r="GH3842">
        <v>3</v>
      </c>
      <c r="GI3842">
        <v>-2</v>
      </c>
      <c r="GJ3842">
        <v>0</v>
      </c>
      <c r="GK3842">
        <f>ROUND(R3842*(R12)/100,2)</f>
        <v>0</v>
      </c>
      <c r="GL3842">
        <f t="shared" si="2780"/>
        <v>0</v>
      </c>
      <c r="GM3842">
        <f t="shared" si="2781"/>
        <v>1795.04</v>
      </c>
      <c r="GN3842">
        <f t="shared" si="2782"/>
        <v>1795.04</v>
      </c>
      <c r="GO3842">
        <f t="shared" si="2783"/>
        <v>0</v>
      </c>
      <c r="GP3842">
        <f t="shared" si="2784"/>
        <v>0</v>
      </c>
      <c r="GR3842">
        <v>1</v>
      </c>
      <c r="GS3842">
        <v>1</v>
      </c>
      <c r="GT3842">
        <v>0</v>
      </c>
      <c r="GU3842" t="s">
        <v>3</v>
      </c>
      <c r="GV3842">
        <f t="shared" si="2785"/>
        <v>0</v>
      </c>
      <c r="GW3842">
        <v>1</v>
      </c>
      <c r="GX3842">
        <f t="shared" si="2786"/>
        <v>0</v>
      </c>
      <c r="HA3842">
        <v>0</v>
      </c>
      <c r="HB3842">
        <v>0</v>
      </c>
      <c r="HC3842">
        <f t="shared" si="2787"/>
        <v>0</v>
      </c>
      <c r="HE3842" t="s">
        <v>832</v>
      </c>
      <c r="HF3842" t="s">
        <v>832</v>
      </c>
      <c r="HM3842" t="s">
        <v>3</v>
      </c>
      <c r="HN3842" t="s">
        <v>3</v>
      </c>
      <c r="HO3842" t="s">
        <v>3</v>
      </c>
      <c r="HP3842" t="s">
        <v>3</v>
      </c>
      <c r="HQ3842" t="s">
        <v>3</v>
      </c>
      <c r="HS3842">
        <v>0</v>
      </c>
      <c r="IK3842">
        <v>0</v>
      </c>
    </row>
    <row r="3843" spans="1:245" x14ac:dyDescent="0.2">
      <c r="A3843">
        <v>17</v>
      </c>
      <c r="B3843">
        <v>1</v>
      </c>
      <c r="E3843" t="s">
        <v>936</v>
      </c>
      <c r="F3843" t="s">
        <v>827</v>
      </c>
      <c r="G3843" t="s">
        <v>937</v>
      </c>
      <c r="H3843" t="s">
        <v>52</v>
      </c>
      <c r="I3843">
        <v>4</v>
      </c>
      <c r="J3843">
        <v>0</v>
      </c>
      <c r="K3843">
        <v>4</v>
      </c>
      <c r="O3843">
        <f t="shared" si="2749"/>
        <v>1403.44</v>
      </c>
      <c r="P3843">
        <f t="shared" si="2750"/>
        <v>1403.44</v>
      </c>
      <c r="Q3843">
        <f t="shared" si="2751"/>
        <v>0</v>
      </c>
      <c r="R3843">
        <f t="shared" si="2752"/>
        <v>0</v>
      </c>
      <c r="S3843">
        <f t="shared" si="2753"/>
        <v>0</v>
      </c>
      <c r="T3843">
        <f t="shared" si="2754"/>
        <v>0</v>
      </c>
      <c r="U3843">
        <f t="shared" si="2755"/>
        <v>0</v>
      </c>
      <c r="V3843">
        <f t="shared" si="2756"/>
        <v>0</v>
      </c>
      <c r="W3843">
        <f t="shared" si="2757"/>
        <v>0</v>
      </c>
      <c r="X3843">
        <f t="shared" si="2758"/>
        <v>0</v>
      </c>
      <c r="Y3843">
        <f t="shared" si="2759"/>
        <v>0</v>
      </c>
      <c r="AA3843">
        <v>35364244</v>
      </c>
      <c r="AB3843">
        <f t="shared" si="2760"/>
        <v>350.86</v>
      </c>
      <c r="AC3843">
        <f t="shared" si="2761"/>
        <v>350.86</v>
      </c>
      <c r="AD3843">
        <f t="shared" si="2762"/>
        <v>0</v>
      </c>
      <c r="AE3843">
        <f t="shared" si="2763"/>
        <v>0</v>
      </c>
      <c r="AF3843">
        <f t="shared" si="2764"/>
        <v>0</v>
      </c>
      <c r="AG3843">
        <f t="shared" si="2765"/>
        <v>0</v>
      </c>
      <c r="AH3843">
        <f t="shared" si="2766"/>
        <v>0</v>
      </c>
      <c r="AI3843">
        <f t="shared" si="2767"/>
        <v>0</v>
      </c>
      <c r="AJ3843">
        <f t="shared" si="2768"/>
        <v>0</v>
      </c>
      <c r="AK3843">
        <v>350.86</v>
      </c>
      <c r="AL3843">
        <v>350.86</v>
      </c>
      <c r="AM3843">
        <v>0</v>
      </c>
      <c r="AN3843">
        <v>0</v>
      </c>
      <c r="AO3843">
        <v>0</v>
      </c>
      <c r="AP3843">
        <v>0</v>
      </c>
      <c r="AQ3843">
        <v>0</v>
      </c>
      <c r="AR3843">
        <v>0</v>
      </c>
      <c r="AS3843">
        <v>0</v>
      </c>
      <c r="AT3843">
        <v>0</v>
      </c>
      <c r="AU3843">
        <v>0</v>
      </c>
      <c r="AV3843">
        <v>1</v>
      </c>
      <c r="AW3843">
        <v>1</v>
      </c>
      <c r="AZ3843">
        <v>1</v>
      </c>
      <c r="BA3843">
        <v>1</v>
      </c>
      <c r="BB3843">
        <v>1</v>
      </c>
      <c r="BC3843">
        <v>1</v>
      </c>
      <c r="BD3843" t="s">
        <v>3</v>
      </c>
      <c r="BE3843" t="s">
        <v>3</v>
      </c>
      <c r="BF3843" t="s">
        <v>3</v>
      </c>
      <c r="BG3843" t="s">
        <v>3</v>
      </c>
      <c r="BH3843">
        <v>3</v>
      </c>
      <c r="BI3843">
        <v>1</v>
      </c>
      <c r="BJ3843" t="s">
        <v>3</v>
      </c>
      <c r="BM3843">
        <v>6001</v>
      </c>
      <c r="BN3843">
        <v>0</v>
      </c>
      <c r="BO3843" t="s">
        <v>3</v>
      </c>
      <c r="BP3843">
        <v>0</v>
      </c>
      <c r="BQ3843">
        <v>0</v>
      </c>
      <c r="BR3843">
        <v>0</v>
      </c>
      <c r="BS3843">
        <v>1</v>
      </c>
      <c r="BT3843">
        <v>1</v>
      </c>
      <c r="BU3843">
        <v>1</v>
      </c>
      <c r="BV3843">
        <v>1</v>
      </c>
      <c r="BW3843">
        <v>1</v>
      </c>
      <c r="BX3843">
        <v>1</v>
      </c>
      <c r="BY3843" t="s">
        <v>3</v>
      </c>
      <c r="BZ3843">
        <v>0</v>
      </c>
      <c r="CA3843">
        <v>0</v>
      </c>
      <c r="CB3843" t="s">
        <v>3</v>
      </c>
      <c r="CE3843">
        <v>0</v>
      </c>
      <c r="CF3843">
        <v>0</v>
      </c>
      <c r="CG3843">
        <v>0</v>
      </c>
      <c r="CM3843">
        <v>0</v>
      </c>
      <c r="CN3843" t="s">
        <v>3</v>
      </c>
      <c r="CO3843">
        <v>0</v>
      </c>
      <c r="CP3843">
        <f t="shared" si="2769"/>
        <v>1403.44</v>
      </c>
      <c r="CQ3843">
        <f t="shared" si="2770"/>
        <v>350.86</v>
      </c>
      <c r="CR3843">
        <f t="shared" si="2771"/>
        <v>0</v>
      </c>
      <c r="CS3843">
        <f t="shared" si="2772"/>
        <v>0</v>
      </c>
      <c r="CT3843">
        <f t="shared" si="2773"/>
        <v>0</v>
      </c>
      <c r="CU3843">
        <f t="shared" si="2774"/>
        <v>0</v>
      </c>
      <c r="CV3843">
        <f t="shared" si="2775"/>
        <v>0</v>
      </c>
      <c r="CW3843">
        <f t="shared" si="2776"/>
        <v>0</v>
      </c>
      <c r="CX3843">
        <f t="shared" si="2777"/>
        <v>0</v>
      </c>
      <c r="CY3843">
        <f t="shared" si="2778"/>
        <v>0</v>
      </c>
      <c r="CZ3843">
        <f t="shared" si="2779"/>
        <v>0</v>
      </c>
      <c r="DC3843" t="s">
        <v>3</v>
      </c>
      <c r="DD3843" t="s">
        <v>3</v>
      </c>
      <c r="DE3843" t="s">
        <v>3</v>
      </c>
      <c r="DF3843" t="s">
        <v>3</v>
      </c>
      <c r="DG3843" t="s">
        <v>3</v>
      </c>
      <c r="DH3843" t="s">
        <v>3</v>
      </c>
      <c r="DI3843" t="s">
        <v>3</v>
      </c>
      <c r="DJ3843" t="s">
        <v>3</v>
      </c>
      <c r="DK3843" t="s">
        <v>3</v>
      </c>
      <c r="DL3843" t="s">
        <v>3</v>
      </c>
      <c r="DM3843" t="s">
        <v>3</v>
      </c>
      <c r="DN3843">
        <v>0</v>
      </c>
      <c r="DO3843">
        <v>0</v>
      </c>
      <c r="DP3843">
        <v>1</v>
      </c>
      <c r="DQ3843">
        <v>1</v>
      </c>
      <c r="DU3843">
        <v>1010</v>
      </c>
      <c r="DV3843" t="s">
        <v>52</v>
      </c>
      <c r="DW3843" t="s">
        <v>52</v>
      </c>
      <c r="DX3843">
        <v>1</v>
      </c>
      <c r="DZ3843" t="s">
        <v>3</v>
      </c>
      <c r="EA3843" t="s">
        <v>3</v>
      </c>
      <c r="EB3843" t="s">
        <v>3</v>
      </c>
      <c r="EC3843" t="s">
        <v>3</v>
      </c>
      <c r="EE3843">
        <v>35324526</v>
      </c>
      <c r="EF3843">
        <v>0</v>
      </c>
      <c r="EG3843" t="s">
        <v>829</v>
      </c>
      <c r="EH3843">
        <v>0</v>
      </c>
      <c r="EI3843" t="s">
        <v>3</v>
      </c>
      <c r="EJ3843">
        <v>1</v>
      </c>
      <c r="EK3843">
        <v>6001</v>
      </c>
      <c r="EL3843" t="s">
        <v>830</v>
      </c>
      <c r="EM3843" t="s">
        <v>829</v>
      </c>
      <c r="EO3843" t="s">
        <v>3</v>
      </c>
      <c r="EQ3843">
        <v>0</v>
      </c>
      <c r="ER3843">
        <v>350.86</v>
      </c>
      <c r="ES3843">
        <v>350.86</v>
      </c>
      <c r="ET3843">
        <v>0</v>
      </c>
      <c r="EU3843">
        <v>0</v>
      </c>
      <c r="EV3843">
        <v>0</v>
      </c>
      <c r="EW3843">
        <v>0</v>
      </c>
      <c r="EX3843">
        <v>0</v>
      </c>
      <c r="EY3843">
        <v>0</v>
      </c>
      <c r="EZ3843">
        <v>5</v>
      </c>
      <c r="FC3843">
        <v>1</v>
      </c>
      <c r="FD3843">
        <v>18</v>
      </c>
      <c r="FF3843">
        <v>428.05</v>
      </c>
      <c r="FQ3843">
        <v>0</v>
      </c>
      <c r="FR3843">
        <v>0</v>
      </c>
      <c r="FS3843">
        <v>0</v>
      </c>
      <c r="FX3843">
        <v>0</v>
      </c>
      <c r="FY3843">
        <v>0</v>
      </c>
      <c r="GA3843" t="s">
        <v>938</v>
      </c>
      <c r="GD3843">
        <v>0</v>
      </c>
      <c r="GF3843">
        <v>-491043574</v>
      </c>
      <c r="GG3843">
        <v>2</v>
      </c>
      <c r="GH3843">
        <v>3</v>
      </c>
      <c r="GI3843">
        <v>-2</v>
      </c>
      <c r="GJ3843">
        <v>0</v>
      </c>
      <c r="GK3843">
        <f>ROUND(R3843*(R12)/100,2)</f>
        <v>0</v>
      </c>
      <c r="GL3843">
        <f t="shared" si="2780"/>
        <v>0</v>
      </c>
      <c r="GM3843">
        <f t="shared" si="2781"/>
        <v>1403.44</v>
      </c>
      <c r="GN3843">
        <f t="shared" si="2782"/>
        <v>1403.44</v>
      </c>
      <c r="GO3843">
        <f t="shared" si="2783"/>
        <v>0</v>
      </c>
      <c r="GP3843">
        <f t="shared" si="2784"/>
        <v>0</v>
      </c>
      <c r="GR3843">
        <v>1</v>
      </c>
      <c r="GS3843">
        <v>1</v>
      </c>
      <c r="GT3843">
        <v>0</v>
      </c>
      <c r="GU3843" t="s">
        <v>3</v>
      </c>
      <c r="GV3843">
        <f t="shared" si="2785"/>
        <v>0</v>
      </c>
      <c r="GW3843">
        <v>1</v>
      </c>
      <c r="GX3843">
        <f t="shared" si="2786"/>
        <v>0</v>
      </c>
      <c r="HA3843">
        <v>0</v>
      </c>
      <c r="HB3843">
        <v>0</v>
      </c>
      <c r="HC3843">
        <f t="shared" si="2787"/>
        <v>0</v>
      </c>
      <c r="HE3843" t="s">
        <v>832</v>
      </c>
      <c r="HF3843" t="s">
        <v>832</v>
      </c>
      <c r="HM3843" t="s">
        <v>3</v>
      </c>
      <c r="HN3843" t="s">
        <v>3</v>
      </c>
      <c r="HO3843" t="s">
        <v>3</v>
      </c>
      <c r="HP3843" t="s">
        <v>3</v>
      </c>
      <c r="HQ3843" t="s">
        <v>3</v>
      </c>
      <c r="HS3843">
        <v>0</v>
      </c>
      <c r="IK3843">
        <v>0</v>
      </c>
    </row>
    <row r="3844" spans="1:245" x14ac:dyDescent="0.2">
      <c r="A3844">
        <v>17</v>
      </c>
      <c r="B3844">
        <v>1</v>
      </c>
      <c r="E3844" t="s">
        <v>939</v>
      </c>
      <c r="F3844" t="s">
        <v>827</v>
      </c>
      <c r="G3844" t="s">
        <v>940</v>
      </c>
      <c r="H3844" t="s">
        <v>52</v>
      </c>
      <c r="I3844">
        <v>100</v>
      </c>
      <c r="J3844">
        <v>0</v>
      </c>
      <c r="K3844">
        <v>100</v>
      </c>
      <c r="O3844">
        <f t="shared" si="2749"/>
        <v>41212</v>
      </c>
      <c r="P3844">
        <f t="shared" si="2750"/>
        <v>41212</v>
      </c>
      <c r="Q3844">
        <f t="shared" si="2751"/>
        <v>0</v>
      </c>
      <c r="R3844">
        <f t="shared" si="2752"/>
        <v>0</v>
      </c>
      <c r="S3844">
        <f t="shared" si="2753"/>
        <v>0</v>
      </c>
      <c r="T3844">
        <f t="shared" si="2754"/>
        <v>0</v>
      </c>
      <c r="U3844">
        <f t="shared" si="2755"/>
        <v>0</v>
      </c>
      <c r="V3844">
        <f t="shared" si="2756"/>
        <v>0</v>
      </c>
      <c r="W3844">
        <f t="shared" si="2757"/>
        <v>0</v>
      </c>
      <c r="X3844">
        <f t="shared" si="2758"/>
        <v>0</v>
      </c>
      <c r="Y3844">
        <f t="shared" si="2759"/>
        <v>0</v>
      </c>
      <c r="AA3844">
        <v>35364244</v>
      </c>
      <c r="AB3844">
        <f t="shared" si="2760"/>
        <v>412.12</v>
      </c>
      <c r="AC3844">
        <f t="shared" si="2761"/>
        <v>412.12</v>
      </c>
      <c r="AD3844">
        <f t="shared" si="2762"/>
        <v>0</v>
      </c>
      <c r="AE3844">
        <f t="shared" si="2763"/>
        <v>0</v>
      </c>
      <c r="AF3844">
        <f t="shared" si="2764"/>
        <v>0</v>
      </c>
      <c r="AG3844">
        <f t="shared" si="2765"/>
        <v>0</v>
      </c>
      <c r="AH3844">
        <f t="shared" si="2766"/>
        <v>0</v>
      </c>
      <c r="AI3844">
        <f t="shared" si="2767"/>
        <v>0</v>
      </c>
      <c r="AJ3844">
        <f t="shared" si="2768"/>
        <v>0</v>
      </c>
      <c r="AK3844">
        <v>412.12</v>
      </c>
      <c r="AL3844">
        <v>412.12</v>
      </c>
      <c r="AM3844">
        <v>0</v>
      </c>
      <c r="AN3844">
        <v>0</v>
      </c>
      <c r="AO3844">
        <v>0</v>
      </c>
      <c r="AP3844">
        <v>0</v>
      </c>
      <c r="AQ3844">
        <v>0</v>
      </c>
      <c r="AR3844">
        <v>0</v>
      </c>
      <c r="AS3844">
        <v>0</v>
      </c>
      <c r="AT3844">
        <v>0</v>
      </c>
      <c r="AU3844">
        <v>0</v>
      </c>
      <c r="AV3844">
        <v>1</v>
      </c>
      <c r="AW3844">
        <v>1</v>
      </c>
      <c r="AZ3844">
        <v>1</v>
      </c>
      <c r="BA3844">
        <v>1</v>
      </c>
      <c r="BB3844">
        <v>1</v>
      </c>
      <c r="BC3844">
        <v>1</v>
      </c>
      <c r="BD3844" t="s">
        <v>3</v>
      </c>
      <c r="BE3844" t="s">
        <v>3</v>
      </c>
      <c r="BF3844" t="s">
        <v>3</v>
      </c>
      <c r="BG3844" t="s">
        <v>3</v>
      </c>
      <c r="BH3844">
        <v>3</v>
      </c>
      <c r="BI3844">
        <v>1</v>
      </c>
      <c r="BJ3844" t="s">
        <v>3</v>
      </c>
      <c r="BM3844">
        <v>6001</v>
      </c>
      <c r="BN3844">
        <v>0</v>
      </c>
      <c r="BO3844" t="s">
        <v>3</v>
      </c>
      <c r="BP3844">
        <v>0</v>
      </c>
      <c r="BQ3844">
        <v>0</v>
      </c>
      <c r="BR3844">
        <v>0</v>
      </c>
      <c r="BS3844">
        <v>1</v>
      </c>
      <c r="BT3844">
        <v>1</v>
      </c>
      <c r="BU3844">
        <v>1</v>
      </c>
      <c r="BV3844">
        <v>1</v>
      </c>
      <c r="BW3844">
        <v>1</v>
      </c>
      <c r="BX3844">
        <v>1</v>
      </c>
      <c r="BY3844" t="s">
        <v>3</v>
      </c>
      <c r="BZ3844">
        <v>0</v>
      </c>
      <c r="CA3844">
        <v>0</v>
      </c>
      <c r="CB3844" t="s">
        <v>3</v>
      </c>
      <c r="CE3844">
        <v>0</v>
      </c>
      <c r="CF3844">
        <v>0</v>
      </c>
      <c r="CG3844">
        <v>0</v>
      </c>
      <c r="CM3844">
        <v>0</v>
      </c>
      <c r="CN3844" t="s">
        <v>3</v>
      </c>
      <c r="CO3844">
        <v>0</v>
      </c>
      <c r="CP3844">
        <f t="shared" si="2769"/>
        <v>41212</v>
      </c>
      <c r="CQ3844">
        <f t="shared" si="2770"/>
        <v>412.12</v>
      </c>
      <c r="CR3844">
        <f t="shared" si="2771"/>
        <v>0</v>
      </c>
      <c r="CS3844">
        <f t="shared" si="2772"/>
        <v>0</v>
      </c>
      <c r="CT3844">
        <f t="shared" si="2773"/>
        <v>0</v>
      </c>
      <c r="CU3844">
        <f t="shared" si="2774"/>
        <v>0</v>
      </c>
      <c r="CV3844">
        <f t="shared" si="2775"/>
        <v>0</v>
      </c>
      <c r="CW3844">
        <f t="shared" si="2776"/>
        <v>0</v>
      </c>
      <c r="CX3844">
        <f t="shared" si="2777"/>
        <v>0</v>
      </c>
      <c r="CY3844">
        <f t="shared" si="2778"/>
        <v>0</v>
      </c>
      <c r="CZ3844">
        <f t="shared" si="2779"/>
        <v>0</v>
      </c>
      <c r="DC3844" t="s">
        <v>3</v>
      </c>
      <c r="DD3844" t="s">
        <v>3</v>
      </c>
      <c r="DE3844" t="s">
        <v>3</v>
      </c>
      <c r="DF3844" t="s">
        <v>3</v>
      </c>
      <c r="DG3844" t="s">
        <v>3</v>
      </c>
      <c r="DH3844" t="s">
        <v>3</v>
      </c>
      <c r="DI3844" t="s">
        <v>3</v>
      </c>
      <c r="DJ3844" t="s">
        <v>3</v>
      </c>
      <c r="DK3844" t="s">
        <v>3</v>
      </c>
      <c r="DL3844" t="s">
        <v>3</v>
      </c>
      <c r="DM3844" t="s">
        <v>3</v>
      </c>
      <c r="DN3844">
        <v>0</v>
      </c>
      <c r="DO3844">
        <v>0</v>
      </c>
      <c r="DP3844">
        <v>1</v>
      </c>
      <c r="DQ3844">
        <v>1</v>
      </c>
      <c r="DU3844">
        <v>1010</v>
      </c>
      <c r="DV3844" t="s">
        <v>52</v>
      </c>
      <c r="DW3844" t="s">
        <v>52</v>
      </c>
      <c r="DX3844">
        <v>1</v>
      </c>
      <c r="DZ3844" t="s">
        <v>3</v>
      </c>
      <c r="EA3844" t="s">
        <v>3</v>
      </c>
      <c r="EB3844" t="s">
        <v>3</v>
      </c>
      <c r="EC3844" t="s">
        <v>3</v>
      </c>
      <c r="EE3844">
        <v>35324526</v>
      </c>
      <c r="EF3844">
        <v>0</v>
      </c>
      <c r="EG3844" t="s">
        <v>829</v>
      </c>
      <c r="EH3844">
        <v>0</v>
      </c>
      <c r="EI3844" t="s">
        <v>3</v>
      </c>
      <c r="EJ3844">
        <v>1</v>
      </c>
      <c r="EK3844">
        <v>6001</v>
      </c>
      <c r="EL3844" t="s">
        <v>830</v>
      </c>
      <c r="EM3844" t="s">
        <v>829</v>
      </c>
      <c r="EO3844" t="s">
        <v>3</v>
      </c>
      <c r="EQ3844">
        <v>0</v>
      </c>
      <c r="ER3844">
        <v>412.12</v>
      </c>
      <c r="ES3844">
        <v>412.12</v>
      </c>
      <c r="ET3844">
        <v>0</v>
      </c>
      <c r="EU3844">
        <v>0</v>
      </c>
      <c r="EV3844">
        <v>0</v>
      </c>
      <c r="EW3844">
        <v>0</v>
      </c>
      <c r="EX3844">
        <v>0</v>
      </c>
      <c r="EY3844">
        <v>0</v>
      </c>
      <c r="EZ3844">
        <v>5</v>
      </c>
      <c r="FC3844">
        <v>1</v>
      </c>
      <c r="FD3844">
        <v>18</v>
      </c>
      <c r="FF3844">
        <v>502.79</v>
      </c>
      <c r="FQ3844">
        <v>0</v>
      </c>
      <c r="FR3844">
        <v>0</v>
      </c>
      <c r="FS3844">
        <v>0</v>
      </c>
      <c r="FX3844">
        <v>0</v>
      </c>
      <c r="FY3844">
        <v>0</v>
      </c>
      <c r="GA3844" t="s">
        <v>941</v>
      </c>
      <c r="GD3844">
        <v>0</v>
      </c>
      <c r="GF3844">
        <v>-197612904</v>
      </c>
      <c r="GG3844">
        <v>2</v>
      </c>
      <c r="GH3844">
        <v>3</v>
      </c>
      <c r="GI3844">
        <v>-2</v>
      </c>
      <c r="GJ3844">
        <v>0</v>
      </c>
      <c r="GK3844">
        <f>ROUND(R3844*(R12)/100,2)</f>
        <v>0</v>
      </c>
      <c r="GL3844">
        <f t="shared" si="2780"/>
        <v>0</v>
      </c>
      <c r="GM3844">
        <f t="shared" si="2781"/>
        <v>41212</v>
      </c>
      <c r="GN3844">
        <f t="shared" si="2782"/>
        <v>41212</v>
      </c>
      <c r="GO3844">
        <f t="shared" si="2783"/>
        <v>0</v>
      </c>
      <c r="GP3844">
        <f t="shared" si="2784"/>
        <v>0</v>
      </c>
      <c r="GR3844">
        <v>1</v>
      </c>
      <c r="GS3844">
        <v>1</v>
      </c>
      <c r="GT3844">
        <v>0</v>
      </c>
      <c r="GU3844" t="s">
        <v>3</v>
      </c>
      <c r="GV3844">
        <f t="shared" si="2785"/>
        <v>0</v>
      </c>
      <c r="GW3844">
        <v>1</v>
      </c>
      <c r="GX3844">
        <f t="shared" si="2786"/>
        <v>0</v>
      </c>
      <c r="HA3844">
        <v>0</v>
      </c>
      <c r="HB3844">
        <v>0</v>
      </c>
      <c r="HC3844">
        <f t="shared" si="2787"/>
        <v>0</v>
      </c>
      <c r="HE3844" t="s">
        <v>832</v>
      </c>
      <c r="HF3844" t="s">
        <v>832</v>
      </c>
      <c r="HM3844" t="s">
        <v>3</v>
      </c>
      <c r="HN3844" t="s">
        <v>3</v>
      </c>
      <c r="HO3844" t="s">
        <v>3</v>
      </c>
      <c r="HP3844" t="s">
        <v>3</v>
      </c>
      <c r="HQ3844" t="s">
        <v>3</v>
      </c>
      <c r="HS3844">
        <v>0</v>
      </c>
      <c r="IK3844">
        <v>0</v>
      </c>
    </row>
    <row r="3845" spans="1:245" x14ac:dyDescent="0.2">
      <c r="A3845">
        <v>17</v>
      </c>
      <c r="B3845">
        <v>1</v>
      </c>
      <c r="E3845" t="s">
        <v>942</v>
      </c>
      <c r="F3845" t="s">
        <v>827</v>
      </c>
      <c r="G3845" t="s">
        <v>943</v>
      </c>
      <c r="H3845" t="s">
        <v>52</v>
      </c>
      <c r="I3845">
        <v>2</v>
      </c>
      <c r="J3845">
        <v>0</v>
      </c>
      <c r="K3845">
        <v>2</v>
      </c>
      <c r="O3845">
        <f t="shared" si="2749"/>
        <v>989.06</v>
      </c>
      <c r="P3845">
        <f t="shared" si="2750"/>
        <v>989.06</v>
      </c>
      <c r="Q3845">
        <f t="shared" si="2751"/>
        <v>0</v>
      </c>
      <c r="R3845">
        <f t="shared" si="2752"/>
        <v>0</v>
      </c>
      <c r="S3845">
        <f t="shared" si="2753"/>
        <v>0</v>
      </c>
      <c r="T3845">
        <f t="shared" si="2754"/>
        <v>0</v>
      </c>
      <c r="U3845">
        <f t="shared" si="2755"/>
        <v>0</v>
      </c>
      <c r="V3845">
        <f t="shared" si="2756"/>
        <v>0</v>
      </c>
      <c r="W3845">
        <f t="shared" si="2757"/>
        <v>0</v>
      </c>
      <c r="X3845">
        <f t="shared" si="2758"/>
        <v>0</v>
      </c>
      <c r="Y3845">
        <f t="shared" si="2759"/>
        <v>0</v>
      </c>
      <c r="AA3845">
        <v>35364244</v>
      </c>
      <c r="AB3845">
        <f t="shared" si="2760"/>
        <v>494.53</v>
      </c>
      <c r="AC3845">
        <f t="shared" si="2761"/>
        <v>494.53</v>
      </c>
      <c r="AD3845">
        <f t="shared" si="2762"/>
        <v>0</v>
      </c>
      <c r="AE3845">
        <f t="shared" si="2763"/>
        <v>0</v>
      </c>
      <c r="AF3845">
        <f t="shared" si="2764"/>
        <v>0</v>
      </c>
      <c r="AG3845">
        <f t="shared" si="2765"/>
        <v>0</v>
      </c>
      <c r="AH3845">
        <f t="shared" si="2766"/>
        <v>0</v>
      </c>
      <c r="AI3845">
        <f t="shared" si="2767"/>
        <v>0</v>
      </c>
      <c r="AJ3845">
        <f t="shared" si="2768"/>
        <v>0</v>
      </c>
      <c r="AK3845">
        <v>494.53</v>
      </c>
      <c r="AL3845">
        <v>494.53</v>
      </c>
      <c r="AM3845">
        <v>0</v>
      </c>
      <c r="AN3845">
        <v>0</v>
      </c>
      <c r="AO3845">
        <v>0</v>
      </c>
      <c r="AP3845">
        <v>0</v>
      </c>
      <c r="AQ3845">
        <v>0</v>
      </c>
      <c r="AR3845">
        <v>0</v>
      </c>
      <c r="AS3845">
        <v>0</v>
      </c>
      <c r="AT3845">
        <v>0</v>
      </c>
      <c r="AU3845">
        <v>0</v>
      </c>
      <c r="AV3845">
        <v>1</v>
      </c>
      <c r="AW3845">
        <v>1</v>
      </c>
      <c r="AZ3845">
        <v>1</v>
      </c>
      <c r="BA3845">
        <v>1</v>
      </c>
      <c r="BB3845">
        <v>1</v>
      </c>
      <c r="BC3845">
        <v>1</v>
      </c>
      <c r="BD3845" t="s">
        <v>3</v>
      </c>
      <c r="BE3845" t="s">
        <v>3</v>
      </c>
      <c r="BF3845" t="s">
        <v>3</v>
      </c>
      <c r="BG3845" t="s">
        <v>3</v>
      </c>
      <c r="BH3845">
        <v>3</v>
      </c>
      <c r="BI3845">
        <v>1</v>
      </c>
      <c r="BJ3845" t="s">
        <v>3</v>
      </c>
      <c r="BM3845">
        <v>6001</v>
      </c>
      <c r="BN3845">
        <v>0</v>
      </c>
      <c r="BO3845" t="s">
        <v>3</v>
      </c>
      <c r="BP3845">
        <v>0</v>
      </c>
      <c r="BQ3845">
        <v>0</v>
      </c>
      <c r="BR3845">
        <v>0</v>
      </c>
      <c r="BS3845">
        <v>1</v>
      </c>
      <c r="BT3845">
        <v>1</v>
      </c>
      <c r="BU3845">
        <v>1</v>
      </c>
      <c r="BV3845">
        <v>1</v>
      </c>
      <c r="BW3845">
        <v>1</v>
      </c>
      <c r="BX3845">
        <v>1</v>
      </c>
      <c r="BY3845" t="s">
        <v>3</v>
      </c>
      <c r="BZ3845">
        <v>0</v>
      </c>
      <c r="CA3845">
        <v>0</v>
      </c>
      <c r="CB3845" t="s">
        <v>3</v>
      </c>
      <c r="CE3845">
        <v>0</v>
      </c>
      <c r="CF3845">
        <v>0</v>
      </c>
      <c r="CG3845">
        <v>0</v>
      </c>
      <c r="CM3845">
        <v>0</v>
      </c>
      <c r="CN3845" t="s">
        <v>3</v>
      </c>
      <c r="CO3845">
        <v>0</v>
      </c>
      <c r="CP3845">
        <f t="shared" si="2769"/>
        <v>989.06</v>
      </c>
      <c r="CQ3845">
        <f t="shared" si="2770"/>
        <v>494.53</v>
      </c>
      <c r="CR3845">
        <f t="shared" si="2771"/>
        <v>0</v>
      </c>
      <c r="CS3845">
        <f t="shared" si="2772"/>
        <v>0</v>
      </c>
      <c r="CT3845">
        <f t="shared" si="2773"/>
        <v>0</v>
      </c>
      <c r="CU3845">
        <f t="shared" si="2774"/>
        <v>0</v>
      </c>
      <c r="CV3845">
        <f t="shared" si="2775"/>
        <v>0</v>
      </c>
      <c r="CW3845">
        <f t="shared" si="2776"/>
        <v>0</v>
      </c>
      <c r="CX3845">
        <f t="shared" si="2777"/>
        <v>0</v>
      </c>
      <c r="CY3845">
        <f t="shared" si="2778"/>
        <v>0</v>
      </c>
      <c r="CZ3845">
        <f t="shared" si="2779"/>
        <v>0</v>
      </c>
      <c r="DC3845" t="s">
        <v>3</v>
      </c>
      <c r="DD3845" t="s">
        <v>3</v>
      </c>
      <c r="DE3845" t="s">
        <v>3</v>
      </c>
      <c r="DF3845" t="s">
        <v>3</v>
      </c>
      <c r="DG3845" t="s">
        <v>3</v>
      </c>
      <c r="DH3845" t="s">
        <v>3</v>
      </c>
      <c r="DI3845" t="s">
        <v>3</v>
      </c>
      <c r="DJ3845" t="s">
        <v>3</v>
      </c>
      <c r="DK3845" t="s">
        <v>3</v>
      </c>
      <c r="DL3845" t="s">
        <v>3</v>
      </c>
      <c r="DM3845" t="s">
        <v>3</v>
      </c>
      <c r="DN3845">
        <v>0</v>
      </c>
      <c r="DO3845">
        <v>0</v>
      </c>
      <c r="DP3845">
        <v>1</v>
      </c>
      <c r="DQ3845">
        <v>1</v>
      </c>
      <c r="DU3845">
        <v>1010</v>
      </c>
      <c r="DV3845" t="s">
        <v>52</v>
      </c>
      <c r="DW3845" t="s">
        <v>52</v>
      </c>
      <c r="DX3845">
        <v>1</v>
      </c>
      <c r="DZ3845" t="s">
        <v>3</v>
      </c>
      <c r="EA3845" t="s">
        <v>3</v>
      </c>
      <c r="EB3845" t="s">
        <v>3</v>
      </c>
      <c r="EC3845" t="s">
        <v>3</v>
      </c>
      <c r="EE3845">
        <v>35324526</v>
      </c>
      <c r="EF3845">
        <v>0</v>
      </c>
      <c r="EG3845" t="s">
        <v>829</v>
      </c>
      <c r="EH3845">
        <v>0</v>
      </c>
      <c r="EI3845" t="s">
        <v>3</v>
      </c>
      <c r="EJ3845">
        <v>1</v>
      </c>
      <c r="EK3845">
        <v>6001</v>
      </c>
      <c r="EL3845" t="s">
        <v>830</v>
      </c>
      <c r="EM3845" t="s">
        <v>829</v>
      </c>
      <c r="EO3845" t="s">
        <v>3</v>
      </c>
      <c r="EQ3845">
        <v>0</v>
      </c>
      <c r="ER3845">
        <v>494.53</v>
      </c>
      <c r="ES3845">
        <v>494.53</v>
      </c>
      <c r="ET3845">
        <v>0</v>
      </c>
      <c r="EU3845">
        <v>0</v>
      </c>
      <c r="EV3845">
        <v>0</v>
      </c>
      <c r="EW3845">
        <v>0</v>
      </c>
      <c r="EX3845">
        <v>0</v>
      </c>
      <c r="EY3845">
        <v>0</v>
      </c>
      <c r="EZ3845">
        <v>5</v>
      </c>
      <c r="FC3845">
        <v>1</v>
      </c>
      <c r="FD3845">
        <v>18</v>
      </c>
      <c r="FF3845">
        <v>603.33000000000004</v>
      </c>
      <c r="FQ3845">
        <v>0</v>
      </c>
      <c r="FR3845">
        <v>0</v>
      </c>
      <c r="FS3845">
        <v>0</v>
      </c>
      <c r="FX3845">
        <v>0</v>
      </c>
      <c r="FY3845">
        <v>0</v>
      </c>
      <c r="GA3845" t="s">
        <v>944</v>
      </c>
      <c r="GD3845">
        <v>0</v>
      </c>
      <c r="GF3845">
        <v>-525877020</v>
      </c>
      <c r="GG3845">
        <v>2</v>
      </c>
      <c r="GH3845">
        <v>3</v>
      </c>
      <c r="GI3845">
        <v>-2</v>
      </c>
      <c r="GJ3845">
        <v>0</v>
      </c>
      <c r="GK3845">
        <f>ROUND(R3845*(R12)/100,2)</f>
        <v>0</v>
      </c>
      <c r="GL3845">
        <f t="shared" si="2780"/>
        <v>0</v>
      </c>
      <c r="GM3845">
        <f t="shared" si="2781"/>
        <v>989.06</v>
      </c>
      <c r="GN3845">
        <f t="shared" si="2782"/>
        <v>989.06</v>
      </c>
      <c r="GO3845">
        <f t="shared" si="2783"/>
        <v>0</v>
      </c>
      <c r="GP3845">
        <f t="shared" si="2784"/>
        <v>0</v>
      </c>
      <c r="GR3845">
        <v>1</v>
      </c>
      <c r="GS3845">
        <v>1</v>
      </c>
      <c r="GT3845">
        <v>0</v>
      </c>
      <c r="GU3845" t="s">
        <v>3</v>
      </c>
      <c r="GV3845">
        <f t="shared" si="2785"/>
        <v>0</v>
      </c>
      <c r="GW3845">
        <v>1</v>
      </c>
      <c r="GX3845">
        <f t="shared" si="2786"/>
        <v>0</v>
      </c>
      <c r="HA3845">
        <v>0</v>
      </c>
      <c r="HB3845">
        <v>0</v>
      </c>
      <c r="HC3845">
        <f t="shared" si="2787"/>
        <v>0</v>
      </c>
      <c r="HE3845" t="s">
        <v>832</v>
      </c>
      <c r="HF3845" t="s">
        <v>832</v>
      </c>
      <c r="HM3845" t="s">
        <v>3</v>
      </c>
      <c r="HN3845" t="s">
        <v>3</v>
      </c>
      <c r="HO3845" t="s">
        <v>3</v>
      </c>
      <c r="HP3845" t="s">
        <v>3</v>
      </c>
      <c r="HQ3845" t="s">
        <v>3</v>
      </c>
      <c r="HS3845">
        <v>0</v>
      </c>
      <c r="IK3845">
        <v>0</v>
      </c>
    </row>
    <row r="3846" spans="1:245" x14ac:dyDescent="0.2">
      <c r="A3846">
        <v>17</v>
      </c>
      <c r="B3846">
        <v>1</v>
      </c>
      <c r="E3846" t="s">
        <v>945</v>
      </c>
      <c r="F3846" t="s">
        <v>827</v>
      </c>
      <c r="G3846" t="s">
        <v>946</v>
      </c>
      <c r="H3846" t="s">
        <v>52</v>
      </c>
      <c r="I3846">
        <v>17</v>
      </c>
      <c r="J3846">
        <v>0</v>
      </c>
      <c r="K3846">
        <v>17</v>
      </c>
      <c r="O3846">
        <f t="shared" si="2749"/>
        <v>9808.15</v>
      </c>
      <c r="P3846">
        <f t="shared" si="2750"/>
        <v>9808.15</v>
      </c>
      <c r="Q3846">
        <f t="shared" si="2751"/>
        <v>0</v>
      </c>
      <c r="R3846">
        <f t="shared" si="2752"/>
        <v>0</v>
      </c>
      <c r="S3846">
        <f t="shared" si="2753"/>
        <v>0</v>
      </c>
      <c r="T3846">
        <f t="shared" si="2754"/>
        <v>0</v>
      </c>
      <c r="U3846">
        <f t="shared" si="2755"/>
        <v>0</v>
      </c>
      <c r="V3846">
        <f t="shared" si="2756"/>
        <v>0</v>
      </c>
      <c r="W3846">
        <f t="shared" si="2757"/>
        <v>0</v>
      </c>
      <c r="X3846">
        <f t="shared" si="2758"/>
        <v>0</v>
      </c>
      <c r="Y3846">
        <f t="shared" si="2759"/>
        <v>0</v>
      </c>
      <c r="AA3846">
        <v>35364244</v>
      </c>
      <c r="AB3846">
        <f t="shared" si="2760"/>
        <v>576.95000000000005</v>
      </c>
      <c r="AC3846">
        <f t="shared" si="2761"/>
        <v>576.95000000000005</v>
      </c>
      <c r="AD3846">
        <f t="shared" si="2762"/>
        <v>0</v>
      </c>
      <c r="AE3846">
        <f t="shared" si="2763"/>
        <v>0</v>
      </c>
      <c r="AF3846">
        <f t="shared" si="2764"/>
        <v>0</v>
      </c>
      <c r="AG3846">
        <f t="shared" si="2765"/>
        <v>0</v>
      </c>
      <c r="AH3846">
        <f t="shared" si="2766"/>
        <v>0</v>
      </c>
      <c r="AI3846">
        <f t="shared" si="2767"/>
        <v>0</v>
      </c>
      <c r="AJ3846">
        <f t="shared" si="2768"/>
        <v>0</v>
      </c>
      <c r="AK3846">
        <v>576.95000000000005</v>
      </c>
      <c r="AL3846">
        <v>576.95000000000005</v>
      </c>
      <c r="AM3846">
        <v>0</v>
      </c>
      <c r="AN3846">
        <v>0</v>
      </c>
      <c r="AO3846">
        <v>0</v>
      </c>
      <c r="AP3846">
        <v>0</v>
      </c>
      <c r="AQ3846">
        <v>0</v>
      </c>
      <c r="AR3846">
        <v>0</v>
      </c>
      <c r="AS3846">
        <v>0</v>
      </c>
      <c r="AT3846">
        <v>0</v>
      </c>
      <c r="AU3846">
        <v>0</v>
      </c>
      <c r="AV3846">
        <v>1</v>
      </c>
      <c r="AW3846">
        <v>1</v>
      </c>
      <c r="AZ3846">
        <v>1</v>
      </c>
      <c r="BA3846">
        <v>1</v>
      </c>
      <c r="BB3846">
        <v>1</v>
      </c>
      <c r="BC3846">
        <v>1</v>
      </c>
      <c r="BD3846" t="s">
        <v>3</v>
      </c>
      <c r="BE3846" t="s">
        <v>3</v>
      </c>
      <c r="BF3846" t="s">
        <v>3</v>
      </c>
      <c r="BG3846" t="s">
        <v>3</v>
      </c>
      <c r="BH3846">
        <v>3</v>
      </c>
      <c r="BI3846">
        <v>1</v>
      </c>
      <c r="BJ3846" t="s">
        <v>3</v>
      </c>
      <c r="BM3846">
        <v>6001</v>
      </c>
      <c r="BN3846">
        <v>0</v>
      </c>
      <c r="BO3846" t="s">
        <v>3</v>
      </c>
      <c r="BP3846">
        <v>0</v>
      </c>
      <c r="BQ3846">
        <v>0</v>
      </c>
      <c r="BR3846">
        <v>0</v>
      </c>
      <c r="BS3846">
        <v>1</v>
      </c>
      <c r="BT3846">
        <v>1</v>
      </c>
      <c r="BU3846">
        <v>1</v>
      </c>
      <c r="BV3846">
        <v>1</v>
      </c>
      <c r="BW3846">
        <v>1</v>
      </c>
      <c r="BX3846">
        <v>1</v>
      </c>
      <c r="BY3846" t="s">
        <v>3</v>
      </c>
      <c r="BZ3846">
        <v>0</v>
      </c>
      <c r="CA3846">
        <v>0</v>
      </c>
      <c r="CB3846" t="s">
        <v>3</v>
      </c>
      <c r="CE3846">
        <v>0</v>
      </c>
      <c r="CF3846">
        <v>0</v>
      </c>
      <c r="CG3846">
        <v>0</v>
      </c>
      <c r="CM3846">
        <v>0</v>
      </c>
      <c r="CN3846" t="s">
        <v>3</v>
      </c>
      <c r="CO3846">
        <v>0</v>
      </c>
      <c r="CP3846">
        <f t="shared" si="2769"/>
        <v>9808.15</v>
      </c>
      <c r="CQ3846">
        <f t="shared" si="2770"/>
        <v>576.95000000000005</v>
      </c>
      <c r="CR3846">
        <f t="shared" si="2771"/>
        <v>0</v>
      </c>
      <c r="CS3846">
        <f t="shared" si="2772"/>
        <v>0</v>
      </c>
      <c r="CT3846">
        <f t="shared" si="2773"/>
        <v>0</v>
      </c>
      <c r="CU3846">
        <f t="shared" si="2774"/>
        <v>0</v>
      </c>
      <c r="CV3846">
        <f t="shared" si="2775"/>
        <v>0</v>
      </c>
      <c r="CW3846">
        <f t="shared" si="2776"/>
        <v>0</v>
      </c>
      <c r="CX3846">
        <f t="shared" si="2777"/>
        <v>0</v>
      </c>
      <c r="CY3846">
        <f t="shared" si="2778"/>
        <v>0</v>
      </c>
      <c r="CZ3846">
        <f t="shared" si="2779"/>
        <v>0</v>
      </c>
      <c r="DC3846" t="s">
        <v>3</v>
      </c>
      <c r="DD3846" t="s">
        <v>3</v>
      </c>
      <c r="DE3846" t="s">
        <v>3</v>
      </c>
      <c r="DF3846" t="s">
        <v>3</v>
      </c>
      <c r="DG3846" t="s">
        <v>3</v>
      </c>
      <c r="DH3846" t="s">
        <v>3</v>
      </c>
      <c r="DI3846" t="s">
        <v>3</v>
      </c>
      <c r="DJ3846" t="s">
        <v>3</v>
      </c>
      <c r="DK3846" t="s">
        <v>3</v>
      </c>
      <c r="DL3846" t="s">
        <v>3</v>
      </c>
      <c r="DM3846" t="s">
        <v>3</v>
      </c>
      <c r="DN3846">
        <v>0</v>
      </c>
      <c r="DO3846">
        <v>0</v>
      </c>
      <c r="DP3846">
        <v>1</v>
      </c>
      <c r="DQ3846">
        <v>1</v>
      </c>
      <c r="DU3846">
        <v>1010</v>
      </c>
      <c r="DV3846" t="s">
        <v>52</v>
      </c>
      <c r="DW3846" t="s">
        <v>52</v>
      </c>
      <c r="DX3846">
        <v>1</v>
      </c>
      <c r="DZ3846" t="s">
        <v>3</v>
      </c>
      <c r="EA3846" t="s">
        <v>3</v>
      </c>
      <c r="EB3846" t="s">
        <v>3</v>
      </c>
      <c r="EC3846" t="s">
        <v>3</v>
      </c>
      <c r="EE3846">
        <v>35324526</v>
      </c>
      <c r="EF3846">
        <v>0</v>
      </c>
      <c r="EG3846" t="s">
        <v>829</v>
      </c>
      <c r="EH3846">
        <v>0</v>
      </c>
      <c r="EI3846" t="s">
        <v>3</v>
      </c>
      <c r="EJ3846">
        <v>1</v>
      </c>
      <c r="EK3846">
        <v>6001</v>
      </c>
      <c r="EL3846" t="s">
        <v>830</v>
      </c>
      <c r="EM3846" t="s">
        <v>829</v>
      </c>
      <c r="EO3846" t="s">
        <v>3</v>
      </c>
      <c r="EQ3846">
        <v>0</v>
      </c>
      <c r="ER3846">
        <v>576.95000000000005</v>
      </c>
      <c r="ES3846">
        <v>576.95000000000005</v>
      </c>
      <c r="ET3846">
        <v>0</v>
      </c>
      <c r="EU3846">
        <v>0</v>
      </c>
      <c r="EV3846">
        <v>0</v>
      </c>
      <c r="EW3846">
        <v>0</v>
      </c>
      <c r="EX3846">
        <v>0</v>
      </c>
      <c r="EY3846">
        <v>0</v>
      </c>
      <c r="EZ3846">
        <v>5</v>
      </c>
      <c r="FC3846">
        <v>1</v>
      </c>
      <c r="FD3846">
        <v>18</v>
      </c>
      <c r="FF3846">
        <v>703.88</v>
      </c>
      <c r="FQ3846">
        <v>0</v>
      </c>
      <c r="FR3846">
        <v>0</v>
      </c>
      <c r="FS3846">
        <v>0</v>
      </c>
      <c r="FX3846">
        <v>0</v>
      </c>
      <c r="FY3846">
        <v>0</v>
      </c>
      <c r="GA3846" t="s">
        <v>947</v>
      </c>
      <c r="GD3846">
        <v>0</v>
      </c>
      <c r="GF3846">
        <v>-1477013432</v>
      </c>
      <c r="GG3846">
        <v>2</v>
      </c>
      <c r="GH3846">
        <v>3</v>
      </c>
      <c r="GI3846">
        <v>-2</v>
      </c>
      <c r="GJ3846">
        <v>0</v>
      </c>
      <c r="GK3846">
        <f>ROUND(R3846*(R12)/100,2)</f>
        <v>0</v>
      </c>
      <c r="GL3846">
        <f t="shared" si="2780"/>
        <v>0</v>
      </c>
      <c r="GM3846">
        <f t="shared" si="2781"/>
        <v>9808.15</v>
      </c>
      <c r="GN3846">
        <f t="shared" si="2782"/>
        <v>9808.15</v>
      </c>
      <c r="GO3846">
        <f t="shared" si="2783"/>
        <v>0</v>
      </c>
      <c r="GP3846">
        <f t="shared" si="2784"/>
        <v>0</v>
      </c>
      <c r="GR3846">
        <v>1</v>
      </c>
      <c r="GS3846">
        <v>1</v>
      </c>
      <c r="GT3846">
        <v>0</v>
      </c>
      <c r="GU3846" t="s">
        <v>3</v>
      </c>
      <c r="GV3846">
        <f t="shared" si="2785"/>
        <v>0</v>
      </c>
      <c r="GW3846">
        <v>1</v>
      </c>
      <c r="GX3846">
        <f t="shared" si="2786"/>
        <v>0</v>
      </c>
      <c r="HA3846">
        <v>0</v>
      </c>
      <c r="HB3846">
        <v>0</v>
      </c>
      <c r="HC3846">
        <f t="shared" si="2787"/>
        <v>0</v>
      </c>
      <c r="HE3846" t="s">
        <v>832</v>
      </c>
      <c r="HF3846" t="s">
        <v>832</v>
      </c>
      <c r="HM3846" t="s">
        <v>3</v>
      </c>
      <c r="HN3846" t="s">
        <v>3</v>
      </c>
      <c r="HO3846" t="s">
        <v>3</v>
      </c>
      <c r="HP3846" t="s">
        <v>3</v>
      </c>
      <c r="HQ3846" t="s">
        <v>3</v>
      </c>
      <c r="HS3846">
        <v>0</v>
      </c>
      <c r="IK3846">
        <v>0</v>
      </c>
    </row>
    <row r="3847" spans="1:245" x14ac:dyDescent="0.2">
      <c r="A3847">
        <v>17</v>
      </c>
      <c r="B3847">
        <v>1</v>
      </c>
      <c r="E3847" t="s">
        <v>948</v>
      </c>
      <c r="F3847" t="s">
        <v>827</v>
      </c>
      <c r="G3847" t="s">
        <v>949</v>
      </c>
      <c r="H3847" t="s">
        <v>52</v>
      </c>
      <c r="I3847">
        <v>25</v>
      </c>
      <c r="J3847">
        <v>0</v>
      </c>
      <c r="K3847">
        <v>25</v>
      </c>
      <c r="O3847">
        <f t="shared" si="2749"/>
        <v>3634.5</v>
      </c>
      <c r="P3847">
        <f t="shared" si="2750"/>
        <v>3634.5</v>
      </c>
      <c r="Q3847">
        <f t="shared" si="2751"/>
        <v>0</v>
      </c>
      <c r="R3847">
        <f t="shared" si="2752"/>
        <v>0</v>
      </c>
      <c r="S3847">
        <f t="shared" si="2753"/>
        <v>0</v>
      </c>
      <c r="T3847">
        <f t="shared" si="2754"/>
        <v>0</v>
      </c>
      <c r="U3847">
        <f t="shared" si="2755"/>
        <v>0</v>
      </c>
      <c r="V3847">
        <f t="shared" si="2756"/>
        <v>0</v>
      </c>
      <c r="W3847">
        <f t="shared" si="2757"/>
        <v>0</v>
      </c>
      <c r="X3847">
        <f t="shared" si="2758"/>
        <v>0</v>
      </c>
      <c r="Y3847">
        <f t="shared" si="2759"/>
        <v>0</v>
      </c>
      <c r="AA3847">
        <v>35364244</v>
      </c>
      <c r="AB3847">
        <f t="shared" si="2760"/>
        <v>145.38</v>
      </c>
      <c r="AC3847">
        <f t="shared" si="2761"/>
        <v>145.38</v>
      </c>
      <c r="AD3847">
        <f t="shared" si="2762"/>
        <v>0</v>
      </c>
      <c r="AE3847">
        <f t="shared" si="2763"/>
        <v>0</v>
      </c>
      <c r="AF3847">
        <f t="shared" si="2764"/>
        <v>0</v>
      </c>
      <c r="AG3847">
        <f t="shared" si="2765"/>
        <v>0</v>
      </c>
      <c r="AH3847">
        <f t="shared" si="2766"/>
        <v>0</v>
      </c>
      <c r="AI3847">
        <f t="shared" si="2767"/>
        <v>0</v>
      </c>
      <c r="AJ3847">
        <f t="shared" si="2768"/>
        <v>0</v>
      </c>
      <c r="AK3847">
        <v>145.38</v>
      </c>
      <c r="AL3847">
        <v>145.38</v>
      </c>
      <c r="AM3847">
        <v>0</v>
      </c>
      <c r="AN3847">
        <v>0</v>
      </c>
      <c r="AO3847">
        <v>0</v>
      </c>
      <c r="AP3847">
        <v>0</v>
      </c>
      <c r="AQ3847">
        <v>0</v>
      </c>
      <c r="AR3847">
        <v>0</v>
      </c>
      <c r="AS3847">
        <v>0</v>
      </c>
      <c r="AT3847">
        <v>0</v>
      </c>
      <c r="AU3847">
        <v>0</v>
      </c>
      <c r="AV3847">
        <v>1</v>
      </c>
      <c r="AW3847">
        <v>1</v>
      </c>
      <c r="AZ3847">
        <v>1</v>
      </c>
      <c r="BA3847">
        <v>1</v>
      </c>
      <c r="BB3847">
        <v>1</v>
      </c>
      <c r="BC3847">
        <v>1</v>
      </c>
      <c r="BD3847" t="s">
        <v>3</v>
      </c>
      <c r="BE3847" t="s">
        <v>3</v>
      </c>
      <c r="BF3847" t="s">
        <v>3</v>
      </c>
      <c r="BG3847" t="s">
        <v>3</v>
      </c>
      <c r="BH3847">
        <v>3</v>
      </c>
      <c r="BI3847">
        <v>1</v>
      </c>
      <c r="BJ3847" t="s">
        <v>3</v>
      </c>
      <c r="BM3847">
        <v>6001</v>
      </c>
      <c r="BN3847">
        <v>0</v>
      </c>
      <c r="BO3847" t="s">
        <v>3</v>
      </c>
      <c r="BP3847">
        <v>0</v>
      </c>
      <c r="BQ3847">
        <v>0</v>
      </c>
      <c r="BR3847">
        <v>0</v>
      </c>
      <c r="BS3847">
        <v>1</v>
      </c>
      <c r="BT3847">
        <v>1</v>
      </c>
      <c r="BU3847">
        <v>1</v>
      </c>
      <c r="BV3847">
        <v>1</v>
      </c>
      <c r="BW3847">
        <v>1</v>
      </c>
      <c r="BX3847">
        <v>1</v>
      </c>
      <c r="BY3847" t="s">
        <v>3</v>
      </c>
      <c r="BZ3847">
        <v>0</v>
      </c>
      <c r="CA3847">
        <v>0</v>
      </c>
      <c r="CB3847" t="s">
        <v>3</v>
      </c>
      <c r="CE3847">
        <v>0</v>
      </c>
      <c r="CF3847">
        <v>0</v>
      </c>
      <c r="CG3847">
        <v>0</v>
      </c>
      <c r="CM3847">
        <v>0</v>
      </c>
      <c r="CN3847" t="s">
        <v>3</v>
      </c>
      <c r="CO3847">
        <v>0</v>
      </c>
      <c r="CP3847">
        <f t="shared" si="2769"/>
        <v>3634.5</v>
      </c>
      <c r="CQ3847">
        <f t="shared" si="2770"/>
        <v>145.38</v>
      </c>
      <c r="CR3847">
        <f t="shared" si="2771"/>
        <v>0</v>
      </c>
      <c r="CS3847">
        <f t="shared" si="2772"/>
        <v>0</v>
      </c>
      <c r="CT3847">
        <f t="shared" si="2773"/>
        <v>0</v>
      </c>
      <c r="CU3847">
        <f t="shared" si="2774"/>
        <v>0</v>
      </c>
      <c r="CV3847">
        <f t="shared" si="2775"/>
        <v>0</v>
      </c>
      <c r="CW3847">
        <f t="shared" si="2776"/>
        <v>0</v>
      </c>
      <c r="CX3847">
        <f t="shared" si="2777"/>
        <v>0</v>
      </c>
      <c r="CY3847">
        <f t="shared" si="2778"/>
        <v>0</v>
      </c>
      <c r="CZ3847">
        <f t="shared" si="2779"/>
        <v>0</v>
      </c>
      <c r="DC3847" t="s">
        <v>3</v>
      </c>
      <c r="DD3847" t="s">
        <v>3</v>
      </c>
      <c r="DE3847" t="s">
        <v>3</v>
      </c>
      <c r="DF3847" t="s">
        <v>3</v>
      </c>
      <c r="DG3847" t="s">
        <v>3</v>
      </c>
      <c r="DH3847" t="s">
        <v>3</v>
      </c>
      <c r="DI3847" t="s">
        <v>3</v>
      </c>
      <c r="DJ3847" t="s">
        <v>3</v>
      </c>
      <c r="DK3847" t="s">
        <v>3</v>
      </c>
      <c r="DL3847" t="s">
        <v>3</v>
      </c>
      <c r="DM3847" t="s">
        <v>3</v>
      </c>
      <c r="DN3847">
        <v>0</v>
      </c>
      <c r="DO3847">
        <v>0</v>
      </c>
      <c r="DP3847">
        <v>1</v>
      </c>
      <c r="DQ3847">
        <v>1</v>
      </c>
      <c r="DU3847">
        <v>1010</v>
      </c>
      <c r="DV3847" t="s">
        <v>52</v>
      </c>
      <c r="DW3847" t="s">
        <v>52</v>
      </c>
      <c r="DX3847">
        <v>1</v>
      </c>
      <c r="DZ3847" t="s">
        <v>3</v>
      </c>
      <c r="EA3847" t="s">
        <v>3</v>
      </c>
      <c r="EB3847" t="s">
        <v>3</v>
      </c>
      <c r="EC3847" t="s">
        <v>3</v>
      </c>
      <c r="EE3847">
        <v>35324526</v>
      </c>
      <c r="EF3847">
        <v>0</v>
      </c>
      <c r="EG3847" t="s">
        <v>829</v>
      </c>
      <c r="EH3847">
        <v>0</v>
      </c>
      <c r="EI3847" t="s">
        <v>3</v>
      </c>
      <c r="EJ3847">
        <v>1</v>
      </c>
      <c r="EK3847">
        <v>6001</v>
      </c>
      <c r="EL3847" t="s">
        <v>830</v>
      </c>
      <c r="EM3847" t="s">
        <v>829</v>
      </c>
      <c r="EO3847" t="s">
        <v>3</v>
      </c>
      <c r="EQ3847">
        <v>0</v>
      </c>
      <c r="ER3847">
        <v>145.38</v>
      </c>
      <c r="ES3847">
        <v>145.38</v>
      </c>
      <c r="ET3847">
        <v>0</v>
      </c>
      <c r="EU3847">
        <v>0</v>
      </c>
      <c r="EV3847">
        <v>0</v>
      </c>
      <c r="EW3847">
        <v>0</v>
      </c>
      <c r="EX3847">
        <v>0</v>
      </c>
      <c r="EY3847">
        <v>0</v>
      </c>
      <c r="EZ3847">
        <v>5</v>
      </c>
      <c r="FC3847">
        <v>1</v>
      </c>
      <c r="FD3847">
        <v>18</v>
      </c>
      <c r="FF3847">
        <v>177.36</v>
      </c>
      <c r="FQ3847">
        <v>0</v>
      </c>
      <c r="FR3847">
        <v>0</v>
      </c>
      <c r="FS3847">
        <v>0</v>
      </c>
      <c r="FX3847">
        <v>0</v>
      </c>
      <c r="FY3847">
        <v>0</v>
      </c>
      <c r="GA3847" t="s">
        <v>950</v>
      </c>
      <c r="GD3847">
        <v>0</v>
      </c>
      <c r="GF3847">
        <v>-916036801</v>
      </c>
      <c r="GG3847">
        <v>2</v>
      </c>
      <c r="GH3847">
        <v>3</v>
      </c>
      <c r="GI3847">
        <v>-2</v>
      </c>
      <c r="GJ3847">
        <v>0</v>
      </c>
      <c r="GK3847">
        <f>ROUND(R3847*(R12)/100,2)</f>
        <v>0</v>
      </c>
      <c r="GL3847">
        <f t="shared" si="2780"/>
        <v>0</v>
      </c>
      <c r="GM3847">
        <f t="shared" si="2781"/>
        <v>3634.5</v>
      </c>
      <c r="GN3847">
        <f t="shared" si="2782"/>
        <v>3634.5</v>
      </c>
      <c r="GO3847">
        <f t="shared" si="2783"/>
        <v>0</v>
      </c>
      <c r="GP3847">
        <f t="shared" si="2784"/>
        <v>0</v>
      </c>
      <c r="GR3847">
        <v>1</v>
      </c>
      <c r="GS3847">
        <v>1</v>
      </c>
      <c r="GT3847">
        <v>0</v>
      </c>
      <c r="GU3847" t="s">
        <v>3</v>
      </c>
      <c r="GV3847">
        <f t="shared" si="2785"/>
        <v>0</v>
      </c>
      <c r="GW3847">
        <v>1</v>
      </c>
      <c r="GX3847">
        <f t="shared" si="2786"/>
        <v>0</v>
      </c>
      <c r="HA3847">
        <v>0</v>
      </c>
      <c r="HB3847">
        <v>0</v>
      </c>
      <c r="HC3847">
        <f t="shared" si="2787"/>
        <v>0</v>
      </c>
      <c r="HE3847" t="s">
        <v>832</v>
      </c>
      <c r="HF3847" t="s">
        <v>832</v>
      </c>
      <c r="HM3847" t="s">
        <v>3</v>
      </c>
      <c r="HN3847" t="s">
        <v>3</v>
      </c>
      <c r="HO3847" t="s">
        <v>3</v>
      </c>
      <c r="HP3847" t="s">
        <v>3</v>
      </c>
      <c r="HQ3847" t="s">
        <v>3</v>
      </c>
      <c r="HS3847">
        <v>0</v>
      </c>
      <c r="IK3847">
        <v>0</v>
      </c>
    </row>
    <row r="3848" spans="1:245" x14ac:dyDescent="0.2">
      <c r="A3848">
        <v>17</v>
      </c>
      <c r="B3848">
        <v>1</v>
      </c>
      <c r="E3848" t="s">
        <v>951</v>
      </c>
      <c r="F3848" t="s">
        <v>827</v>
      </c>
      <c r="G3848" t="s">
        <v>952</v>
      </c>
      <c r="H3848" t="s">
        <v>52</v>
      </c>
      <c r="I3848">
        <v>40</v>
      </c>
      <c r="J3848">
        <v>0</v>
      </c>
      <c r="K3848">
        <v>40</v>
      </c>
      <c r="O3848">
        <f t="shared" si="2749"/>
        <v>31425.599999999999</v>
      </c>
      <c r="P3848">
        <f t="shared" si="2750"/>
        <v>31425.599999999999</v>
      </c>
      <c r="Q3848">
        <f t="shared" si="2751"/>
        <v>0</v>
      </c>
      <c r="R3848">
        <f t="shared" si="2752"/>
        <v>0</v>
      </c>
      <c r="S3848">
        <f t="shared" si="2753"/>
        <v>0</v>
      </c>
      <c r="T3848">
        <f t="shared" si="2754"/>
        <v>0</v>
      </c>
      <c r="U3848">
        <f t="shared" si="2755"/>
        <v>0</v>
      </c>
      <c r="V3848">
        <f t="shared" si="2756"/>
        <v>0</v>
      </c>
      <c r="W3848">
        <f t="shared" si="2757"/>
        <v>0</v>
      </c>
      <c r="X3848">
        <f t="shared" si="2758"/>
        <v>0</v>
      </c>
      <c r="Y3848">
        <f t="shared" si="2759"/>
        <v>0</v>
      </c>
      <c r="AA3848">
        <v>35364244</v>
      </c>
      <c r="AB3848">
        <f t="shared" si="2760"/>
        <v>785.64</v>
      </c>
      <c r="AC3848">
        <f t="shared" si="2761"/>
        <v>785.64</v>
      </c>
      <c r="AD3848">
        <f t="shared" si="2762"/>
        <v>0</v>
      </c>
      <c r="AE3848">
        <f t="shared" si="2763"/>
        <v>0</v>
      </c>
      <c r="AF3848">
        <f t="shared" si="2764"/>
        <v>0</v>
      </c>
      <c r="AG3848">
        <f t="shared" si="2765"/>
        <v>0</v>
      </c>
      <c r="AH3848">
        <f t="shared" si="2766"/>
        <v>0</v>
      </c>
      <c r="AI3848">
        <f t="shared" si="2767"/>
        <v>0</v>
      </c>
      <c r="AJ3848">
        <f t="shared" si="2768"/>
        <v>0</v>
      </c>
      <c r="AK3848">
        <v>785.64</v>
      </c>
      <c r="AL3848">
        <v>785.64</v>
      </c>
      <c r="AM3848">
        <v>0</v>
      </c>
      <c r="AN3848">
        <v>0</v>
      </c>
      <c r="AO3848">
        <v>0</v>
      </c>
      <c r="AP3848">
        <v>0</v>
      </c>
      <c r="AQ3848">
        <v>0</v>
      </c>
      <c r="AR3848">
        <v>0</v>
      </c>
      <c r="AS3848">
        <v>0</v>
      </c>
      <c r="AT3848">
        <v>0</v>
      </c>
      <c r="AU3848">
        <v>0</v>
      </c>
      <c r="AV3848">
        <v>1</v>
      </c>
      <c r="AW3848">
        <v>1</v>
      </c>
      <c r="AZ3848">
        <v>1</v>
      </c>
      <c r="BA3848">
        <v>1</v>
      </c>
      <c r="BB3848">
        <v>1</v>
      </c>
      <c r="BC3848">
        <v>1</v>
      </c>
      <c r="BD3848" t="s">
        <v>3</v>
      </c>
      <c r="BE3848" t="s">
        <v>3</v>
      </c>
      <c r="BF3848" t="s">
        <v>3</v>
      </c>
      <c r="BG3848" t="s">
        <v>3</v>
      </c>
      <c r="BH3848">
        <v>3</v>
      </c>
      <c r="BI3848">
        <v>1</v>
      </c>
      <c r="BJ3848" t="s">
        <v>3</v>
      </c>
      <c r="BM3848">
        <v>6001</v>
      </c>
      <c r="BN3848">
        <v>0</v>
      </c>
      <c r="BO3848" t="s">
        <v>3</v>
      </c>
      <c r="BP3848">
        <v>0</v>
      </c>
      <c r="BQ3848">
        <v>0</v>
      </c>
      <c r="BR3848">
        <v>0</v>
      </c>
      <c r="BS3848">
        <v>1</v>
      </c>
      <c r="BT3848">
        <v>1</v>
      </c>
      <c r="BU3848">
        <v>1</v>
      </c>
      <c r="BV3848">
        <v>1</v>
      </c>
      <c r="BW3848">
        <v>1</v>
      </c>
      <c r="BX3848">
        <v>1</v>
      </c>
      <c r="BY3848" t="s">
        <v>3</v>
      </c>
      <c r="BZ3848">
        <v>0</v>
      </c>
      <c r="CA3848">
        <v>0</v>
      </c>
      <c r="CB3848" t="s">
        <v>3</v>
      </c>
      <c r="CE3848">
        <v>0</v>
      </c>
      <c r="CF3848">
        <v>0</v>
      </c>
      <c r="CG3848">
        <v>0</v>
      </c>
      <c r="CM3848">
        <v>0</v>
      </c>
      <c r="CN3848" t="s">
        <v>3</v>
      </c>
      <c r="CO3848">
        <v>0</v>
      </c>
      <c r="CP3848">
        <f t="shared" si="2769"/>
        <v>31425.599999999999</v>
      </c>
      <c r="CQ3848">
        <f t="shared" si="2770"/>
        <v>785.64</v>
      </c>
      <c r="CR3848">
        <f t="shared" si="2771"/>
        <v>0</v>
      </c>
      <c r="CS3848">
        <f t="shared" si="2772"/>
        <v>0</v>
      </c>
      <c r="CT3848">
        <f t="shared" si="2773"/>
        <v>0</v>
      </c>
      <c r="CU3848">
        <f t="shared" si="2774"/>
        <v>0</v>
      </c>
      <c r="CV3848">
        <f t="shared" si="2775"/>
        <v>0</v>
      </c>
      <c r="CW3848">
        <f t="shared" si="2776"/>
        <v>0</v>
      </c>
      <c r="CX3848">
        <f t="shared" si="2777"/>
        <v>0</v>
      </c>
      <c r="CY3848">
        <f t="shared" si="2778"/>
        <v>0</v>
      </c>
      <c r="CZ3848">
        <f t="shared" si="2779"/>
        <v>0</v>
      </c>
      <c r="DC3848" t="s">
        <v>3</v>
      </c>
      <c r="DD3848" t="s">
        <v>3</v>
      </c>
      <c r="DE3848" t="s">
        <v>3</v>
      </c>
      <c r="DF3848" t="s">
        <v>3</v>
      </c>
      <c r="DG3848" t="s">
        <v>3</v>
      </c>
      <c r="DH3848" t="s">
        <v>3</v>
      </c>
      <c r="DI3848" t="s">
        <v>3</v>
      </c>
      <c r="DJ3848" t="s">
        <v>3</v>
      </c>
      <c r="DK3848" t="s">
        <v>3</v>
      </c>
      <c r="DL3848" t="s">
        <v>3</v>
      </c>
      <c r="DM3848" t="s">
        <v>3</v>
      </c>
      <c r="DN3848">
        <v>0</v>
      </c>
      <c r="DO3848">
        <v>0</v>
      </c>
      <c r="DP3848">
        <v>1</v>
      </c>
      <c r="DQ3848">
        <v>1</v>
      </c>
      <c r="DU3848">
        <v>1010</v>
      </c>
      <c r="DV3848" t="s">
        <v>52</v>
      </c>
      <c r="DW3848" t="s">
        <v>52</v>
      </c>
      <c r="DX3848">
        <v>1</v>
      </c>
      <c r="DZ3848" t="s">
        <v>3</v>
      </c>
      <c r="EA3848" t="s">
        <v>3</v>
      </c>
      <c r="EB3848" t="s">
        <v>3</v>
      </c>
      <c r="EC3848" t="s">
        <v>3</v>
      </c>
      <c r="EE3848">
        <v>35324526</v>
      </c>
      <c r="EF3848">
        <v>0</v>
      </c>
      <c r="EG3848" t="s">
        <v>829</v>
      </c>
      <c r="EH3848">
        <v>0</v>
      </c>
      <c r="EI3848" t="s">
        <v>3</v>
      </c>
      <c r="EJ3848">
        <v>1</v>
      </c>
      <c r="EK3848">
        <v>6001</v>
      </c>
      <c r="EL3848" t="s">
        <v>830</v>
      </c>
      <c r="EM3848" t="s">
        <v>829</v>
      </c>
      <c r="EO3848" t="s">
        <v>3</v>
      </c>
      <c r="EQ3848">
        <v>0</v>
      </c>
      <c r="ER3848">
        <v>785.64</v>
      </c>
      <c r="ES3848">
        <v>785.64</v>
      </c>
      <c r="ET3848">
        <v>0</v>
      </c>
      <c r="EU3848">
        <v>0</v>
      </c>
      <c r="EV3848">
        <v>0</v>
      </c>
      <c r="EW3848">
        <v>0</v>
      </c>
      <c r="EX3848">
        <v>0</v>
      </c>
      <c r="EY3848">
        <v>0</v>
      </c>
      <c r="EZ3848">
        <v>5</v>
      </c>
      <c r="FC3848">
        <v>1</v>
      </c>
      <c r="FD3848">
        <v>18</v>
      </c>
      <c r="FF3848">
        <v>958.48</v>
      </c>
      <c r="FQ3848">
        <v>0</v>
      </c>
      <c r="FR3848">
        <v>0</v>
      </c>
      <c r="FS3848">
        <v>0</v>
      </c>
      <c r="FX3848">
        <v>0</v>
      </c>
      <c r="FY3848">
        <v>0</v>
      </c>
      <c r="GA3848" t="s">
        <v>953</v>
      </c>
      <c r="GD3848">
        <v>0</v>
      </c>
      <c r="GF3848">
        <v>2066909746</v>
      </c>
      <c r="GG3848">
        <v>2</v>
      </c>
      <c r="GH3848">
        <v>3</v>
      </c>
      <c r="GI3848">
        <v>-2</v>
      </c>
      <c r="GJ3848">
        <v>0</v>
      </c>
      <c r="GK3848">
        <f>ROUND(R3848*(R12)/100,2)</f>
        <v>0</v>
      </c>
      <c r="GL3848">
        <f t="shared" si="2780"/>
        <v>0</v>
      </c>
      <c r="GM3848">
        <f t="shared" si="2781"/>
        <v>31425.599999999999</v>
      </c>
      <c r="GN3848">
        <f t="shared" si="2782"/>
        <v>31425.599999999999</v>
      </c>
      <c r="GO3848">
        <f t="shared" si="2783"/>
        <v>0</v>
      </c>
      <c r="GP3848">
        <f t="shared" si="2784"/>
        <v>0</v>
      </c>
      <c r="GR3848">
        <v>1</v>
      </c>
      <c r="GS3848">
        <v>1</v>
      </c>
      <c r="GT3848">
        <v>0</v>
      </c>
      <c r="GU3848" t="s">
        <v>3</v>
      </c>
      <c r="GV3848">
        <f t="shared" si="2785"/>
        <v>0</v>
      </c>
      <c r="GW3848">
        <v>1</v>
      </c>
      <c r="GX3848">
        <f t="shared" si="2786"/>
        <v>0</v>
      </c>
      <c r="HA3848">
        <v>0</v>
      </c>
      <c r="HB3848">
        <v>0</v>
      </c>
      <c r="HC3848">
        <f t="shared" si="2787"/>
        <v>0</v>
      </c>
      <c r="HE3848" t="s">
        <v>832</v>
      </c>
      <c r="HF3848" t="s">
        <v>832</v>
      </c>
      <c r="HM3848" t="s">
        <v>3</v>
      </c>
      <c r="HN3848" t="s">
        <v>3</v>
      </c>
      <c r="HO3848" t="s">
        <v>3</v>
      </c>
      <c r="HP3848" t="s">
        <v>3</v>
      </c>
      <c r="HQ3848" t="s">
        <v>3</v>
      </c>
      <c r="HS3848">
        <v>0</v>
      </c>
      <c r="IK3848">
        <v>0</v>
      </c>
    </row>
    <row r="3849" spans="1:245" x14ac:dyDescent="0.2">
      <c r="A3849">
        <v>17</v>
      </c>
      <c r="B3849">
        <v>1</v>
      </c>
      <c r="E3849" t="s">
        <v>954</v>
      </c>
      <c r="F3849" t="s">
        <v>827</v>
      </c>
      <c r="G3849" t="s">
        <v>955</v>
      </c>
      <c r="H3849" t="s">
        <v>52</v>
      </c>
      <c r="I3849">
        <v>20</v>
      </c>
      <c r="J3849">
        <v>0</v>
      </c>
      <c r="K3849">
        <v>20</v>
      </c>
      <c r="O3849">
        <f t="shared" si="2749"/>
        <v>17680</v>
      </c>
      <c r="P3849">
        <f t="shared" si="2750"/>
        <v>17680</v>
      </c>
      <c r="Q3849">
        <f t="shared" si="2751"/>
        <v>0</v>
      </c>
      <c r="R3849">
        <f t="shared" si="2752"/>
        <v>0</v>
      </c>
      <c r="S3849">
        <f t="shared" si="2753"/>
        <v>0</v>
      </c>
      <c r="T3849">
        <f t="shared" si="2754"/>
        <v>0</v>
      </c>
      <c r="U3849">
        <f t="shared" si="2755"/>
        <v>0</v>
      </c>
      <c r="V3849">
        <f t="shared" si="2756"/>
        <v>0</v>
      </c>
      <c r="W3849">
        <f t="shared" si="2757"/>
        <v>0</v>
      </c>
      <c r="X3849">
        <f t="shared" si="2758"/>
        <v>0</v>
      </c>
      <c r="Y3849">
        <f t="shared" si="2759"/>
        <v>0</v>
      </c>
      <c r="AA3849">
        <v>35364244</v>
      </c>
      <c r="AB3849">
        <f t="shared" si="2760"/>
        <v>884</v>
      </c>
      <c r="AC3849">
        <f t="shared" si="2761"/>
        <v>884</v>
      </c>
      <c r="AD3849">
        <f t="shared" si="2762"/>
        <v>0</v>
      </c>
      <c r="AE3849">
        <f t="shared" si="2763"/>
        <v>0</v>
      </c>
      <c r="AF3849">
        <f t="shared" si="2764"/>
        <v>0</v>
      </c>
      <c r="AG3849">
        <f t="shared" si="2765"/>
        <v>0</v>
      </c>
      <c r="AH3849">
        <f t="shared" si="2766"/>
        <v>0</v>
      </c>
      <c r="AI3849">
        <f t="shared" si="2767"/>
        <v>0</v>
      </c>
      <c r="AJ3849">
        <f t="shared" si="2768"/>
        <v>0</v>
      </c>
      <c r="AK3849">
        <v>884</v>
      </c>
      <c r="AL3849">
        <v>884</v>
      </c>
      <c r="AM3849">
        <v>0</v>
      </c>
      <c r="AN3849">
        <v>0</v>
      </c>
      <c r="AO3849">
        <v>0</v>
      </c>
      <c r="AP3849">
        <v>0</v>
      </c>
      <c r="AQ3849">
        <v>0</v>
      </c>
      <c r="AR3849">
        <v>0</v>
      </c>
      <c r="AS3849">
        <v>0</v>
      </c>
      <c r="AT3849">
        <v>0</v>
      </c>
      <c r="AU3849">
        <v>0</v>
      </c>
      <c r="AV3849">
        <v>1</v>
      </c>
      <c r="AW3849">
        <v>1</v>
      </c>
      <c r="AZ3849">
        <v>1</v>
      </c>
      <c r="BA3849">
        <v>1</v>
      </c>
      <c r="BB3849">
        <v>1</v>
      </c>
      <c r="BC3849">
        <v>1</v>
      </c>
      <c r="BD3849" t="s">
        <v>3</v>
      </c>
      <c r="BE3849" t="s">
        <v>3</v>
      </c>
      <c r="BF3849" t="s">
        <v>3</v>
      </c>
      <c r="BG3849" t="s">
        <v>3</v>
      </c>
      <c r="BH3849">
        <v>3</v>
      </c>
      <c r="BI3849">
        <v>1</v>
      </c>
      <c r="BJ3849" t="s">
        <v>3</v>
      </c>
      <c r="BM3849">
        <v>6001</v>
      </c>
      <c r="BN3849">
        <v>0</v>
      </c>
      <c r="BO3849" t="s">
        <v>3</v>
      </c>
      <c r="BP3849">
        <v>0</v>
      </c>
      <c r="BQ3849">
        <v>0</v>
      </c>
      <c r="BR3849">
        <v>0</v>
      </c>
      <c r="BS3849">
        <v>1</v>
      </c>
      <c r="BT3849">
        <v>1</v>
      </c>
      <c r="BU3849">
        <v>1</v>
      </c>
      <c r="BV3849">
        <v>1</v>
      </c>
      <c r="BW3849">
        <v>1</v>
      </c>
      <c r="BX3849">
        <v>1</v>
      </c>
      <c r="BY3849" t="s">
        <v>3</v>
      </c>
      <c r="BZ3849">
        <v>0</v>
      </c>
      <c r="CA3849">
        <v>0</v>
      </c>
      <c r="CB3849" t="s">
        <v>3</v>
      </c>
      <c r="CE3849">
        <v>0</v>
      </c>
      <c r="CF3849">
        <v>0</v>
      </c>
      <c r="CG3849">
        <v>0</v>
      </c>
      <c r="CM3849">
        <v>0</v>
      </c>
      <c r="CN3849" t="s">
        <v>3</v>
      </c>
      <c r="CO3849">
        <v>0</v>
      </c>
      <c r="CP3849">
        <f t="shared" si="2769"/>
        <v>17680</v>
      </c>
      <c r="CQ3849">
        <f t="shared" si="2770"/>
        <v>884</v>
      </c>
      <c r="CR3849">
        <f t="shared" si="2771"/>
        <v>0</v>
      </c>
      <c r="CS3849">
        <f t="shared" si="2772"/>
        <v>0</v>
      </c>
      <c r="CT3849">
        <f t="shared" si="2773"/>
        <v>0</v>
      </c>
      <c r="CU3849">
        <f t="shared" si="2774"/>
        <v>0</v>
      </c>
      <c r="CV3849">
        <f t="shared" si="2775"/>
        <v>0</v>
      </c>
      <c r="CW3849">
        <f t="shared" si="2776"/>
        <v>0</v>
      </c>
      <c r="CX3849">
        <f t="shared" si="2777"/>
        <v>0</v>
      </c>
      <c r="CY3849">
        <f t="shared" si="2778"/>
        <v>0</v>
      </c>
      <c r="CZ3849">
        <f t="shared" si="2779"/>
        <v>0</v>
      </c>
      <c r="DC3849" t="s">
        <v>3</v>
      </c>
      <c r="DD3849" t="s">
        <v>3</v>
      </c>
      <c r="DE3849" t="s">
        <v>3</v>
      </c>
      <c r="DF3849" t="s">
        <v>3</v>
      </c>
      <c r="DG3849" t="s">
        <v>3</v>
      </c>
      <c r="DH3849" t="s">
        <v>3</v>
      </c>
      <c r="DI3849" t="s">
        <v>3</v>
      </c>
      <c r="DJ3849" t="s">
        <v>3</v>
      </c>
      <c r="DK3849" t="s">
        <v>3</v>
      </c>
      <c r="DL3849" t="s">
        <v>3</v>
      </c>
      <c r="DM3849" t="s">
        <v>3</v>
      </c>
      <c r="DN3849">
        <v>0</v>
      </c>
      <c r="DO3849">
        <v>0</v>
      </c>
      <c r="DP3849">
        <v>1</v>
      </c>
      <c r="DQ3849">
        <v>1</v>
      </c>
      <c r="DU3849">
        <v>1010</v>
      </c>
      <c r="DV3849" t="s">
        <v>52</v>
      </c>
      <c r="DW3849" t="s">
        <v>52</v>
      </c>
      <c r="DX3849">
        <v>1</v>
      </c>
      <c r="DZ3849" t="s">
        <v>3</v>
      </c>
      <c r="EA3849" t="s">
        <v>3</v>
      </c>
      <c r="EB3849" t="s">
        <v>3</v>
      </c>
      <c r="EC3849" t="s">
        <v>3</v>
      </c>
      <c r="EE3849">
        <v>35324526</v>
      </c>
      <c r="EF3849">
        <v>0</v>
      </c>
      <c r="EG3849" t="s">
        <v>829</v>
      </c>
      <c r="EH3849">
        <v>0</v>
      </c>
      <c r="EI3849" t="s">
        <v>3</v>
      </c>
      <c r="EJ3849">
        <v>1</v>
      </c>
      <c r="EK3849">
        <v>6001</v>
      </c>
      <c r="EL3849" t="s">
        <v>830</v>
      </c>
      <c r="EM3849" t="s">
        <v>829</v>
      </c>
      <c r="EO3849" t="s">
        <v>3</v>
      </c>
      <c r="EQ3849">
        <v>0</v>
      </c>
      <c r="ER3849">
        <v>884</v>
      </c>
      <c r="ES3849">
        <v>884</v>
      </c>
      <c r="ET3849">
        <v>0</v>
      </c>
      <c r="EU3849">
        <v>0</v>
      </c>
      <c r="EV3849">
        <v>0</v>
      </c>
      <c r="EW3849">
        <v>0</v>
      </c>
      <c r="EX3849">
        <v>0</v>
      </c>
      <c r="EY3849">
        <v>0</v>
      </c>
      <c r="EZ3849">
        <v>5</v>
      </c>
      <c r="FC3849">
        <v>1</v>
      </c>
      <c r="FD3849">
        <v>18</v>
      </c>
      <c r="FF3849">
        <v>1078.48</v>
      </c>
      <c r="FQ3849">
        <v>0</v>
      </c>
      <c r="FR3849">
        <v>0</v>
      </c>
      <c r="FS3849">
        <v>0</v>
      </c>
      <c r="FX3849">
        <v>0</v>
      </c>
      <c r="FY3849">
        <v>0</v>
      </c>
      <c r="GA3849" t="s">
        <v>956</v>
      </c>
      <c r="GD3849">
        <v>0</v>
      </c>
      <c r="GF3849">
        <v>1833684012</v>
      </c>
      <c r="GG3849">
        <v>2</v>
      </c>
      <c r="GH3849">
        <v>3</v>
      </c>
      <c r="GI3849">
        <v>-2</v>
      </c>
      <c r="GJ3849">
        <v>0</v>
      </c>
      <c r="GK3849">
        <f>ROUND(R3849*(R12)/100,2)</f>
        <v>0</v>
      </c>
      <c r="GL3849">
        <f t="shared" si="2780"/>
        <v>0</v>
      </c>
      <c r="GM3849">
        <f t="shared" si="2781"/>
        <v>17680</v>
      </c>
      <c r="GN3849">
        <f t="shared" si="2782"/>
        <v>17680</v>
      </c>
      <c r="GO3849">
        <f t="shared" si="2783"/>
        <v>0</v>
      </c>
      <c r="GP3849">
        <f t="shared" si="2784"/>
        <v>0</v>
      </c>
      <c r="GR3849">
        <v>1</v>
      </c>
      <c r="GS3849">
        <v>1</v>
      </c>
      <c r="GT3849">
        <v>0</v>
      </c>
      <c r="GU3849" t="s">
        <v>3</v>
      </c>
      <c r="GV3849">
        <f t="shared" si="2785"/>
        <v>0</v>
      </c>
      <c r="GW3849">
        <v>1</v>
      </c>
      <c r="GX3849">
        <f t="shared" si="2786"/>
        <v>0</v>
      </c>
      <c r="HA3849">
        <v>0</v>
      </c>
      <c r="HB3849">
        <v>0</v>
      </c>
      <c r="HC3849">
        <f t="shared" si="2787"/>
        <v>0</v>
      </c>
      <c r="HE3849" t="s">
        <v>832</v>
      </c>
      <c r="HF3849" t="s">
        <v>832</v>
      </c>
      <c r="HM3849" t="s">
        <v>3</v>
      </c>
      <c r="HN3849" t="s">
        <v>3</v>
      </c>
      <c r="HO3849" t="s">
        <v>3</v>
      </c>
      <c r="HP3849" t="s">
        <v>3</v>
      </c>
      <c r="HQ3849" t="s">
        <v>3</v>
      </c>
      <c r="HS3849">
        <v>0</v>
      </c>
      <c r="IK3849">
        <v>0</v>
      </c>
    </row>
    <row r="3850" spans="1:245" x14ac:dyDescent="0.2">
      <c r="A3850">
        <v>17</v>
      </c>
      <c r="B3850">
        <v>1</v>
      </c>
      <c r="E3850" t="s">
        <v>957</v>
      </c>
      <c r="F3850" t="s">
        <v>827</v>
      </c>
      <c r="G3850" t="s">
        <v>958</v>
      </c>
      <c r="H3850" t="s">
        <v>52</v>
      </c>
      <c r="I3850">
        <v>224</v>
      </c>
      <c r="J3850">
        <v>0</v>
      </c>
      <c r="K3850">
        <v>224</v>
      </c>
      <c r="O3850">
        <f t="shared" si="2749"/>
        <v>232234.23999999999</v>
      </c>
      <c r="P3850">
        <f t="shared" si="2750"/>
        <v>232234.23999999999</v>
      </c>
      <c r="Q3850">
        <f t="shared" si="2751"/>
        <v>0</v>
      </c>
      <c r="R3850">
        <f t="shared" si="2752"/>
        <v>0</v>
      </c>
      <c r="S3850">
        <f t="shared" si="2753"/>
        <v>0</v>
      </c>
      <c r="T3850">
        <f t="shared" si="2754"/>
        <v>0</v>
      </c>
      <c r="U3850">
        <f t="shared" si="2755"/>
        <v>0</v>
      </c>
      <c r="V3850">
        <f t="shared" si="2756"/>
        <v>0</v>
      </c>
      <c r="W3850">
        <f t="shared" si="2757"/>
        <v>0</v>
      </c>
      <c r="X3850">
        <f t="shared" si="2758"/>
        <v>0</v>
      </c>
      <c r="Y3850">
        <f t="shared" si="2759"/>
        <v>0</v>
      </c>
      <c r="AA3850">
        <v>35364244</v>
      </c>
      <c r="AB3850">
        <f t="shared" si="2760"/>
        <v>1036.76</v>
      </c>
      <c r="AC3850">
        <f t="shared" si="2761"/>
        <v>1036.76</v>
      </c>
      <c r="AD3850">
        <f t="shared" si="2762"/>
        <v>0</v>
      </c>
      <c r="AE3850">
        <f t="shared" si="2763"/>
        <v>0</v>
      </c>
      <c r="AF3850">
        <f t="shared" si="2764"/>
        <v>0</v>
      </c>
      <c r="AG3850">
        <f t="shared" si="2765"/>
        <v>0</v>
      </c>
      <c r="AH3850">
        <f t="shared" si="2766"/>
        <v>0</v>
      </c>
      <c r="AI3850">
        <f t="shared" si="2767"/>
        <v>0</v>
      </c>
      <c r="AJ3850">
        <f t="shared" si="2768"/>
        <v>0</v>
      </c>
      <c r="AK3850">
        <v>1036.76</v>
      </c>
      <c r="AL3850">
        <v>1036.76</v>
      </c>
      <c r="AM3850">
        <v>0</v>
      </c>
      <c r="AN3850">
        <v>0</v>
      </c>
      <c r="AO3850">
        <v>0</v>
      </c>
      <c r="AP3850">
        <v>0</v>
      </c>
      <c r="AQ3850">
        <v>0</v>
      </c>
      <c r="AR3850">
        <v>0</v>
      </c>
      <c r="AS3850">
        <v>0</v>
      </c>
      <c r="AT3850">
        <v>0</v>
      </c>
      <c r="AU3850">
        <v>0</v>
      </c>
      <c r="AV3850">
        <v>1</v>
      </c>
      <c r="AW3850">
        <v>1</v>
      </c>
      <c r="AZ3850">
        <v>1</v>
      </c>
      <c r="BA3850">
        <v>1</v>
      </c>
      <c r="BB3850">
        <v>1</v>
      </c>
      <c r="BC3850">
        <v>1</v>
      </c>
      <c r="BD3850" t="s">
        <v>3</v>
      </c>
      <c r="BE3850" t="s">
        <v>3</v>
      </c>
      <c r="BF3850" t="s">
        <v>3</v>
      </c>
      <c r="BG3850" t="s">
        <v>3</v>
      </c>
      <c r="BH3850">
        <v>3</v>
      </c>
      <c r="BI3850">
        <v>1</v>
      </c>
      <c r="BJ3850" t="s">
        <v>3</v>
      </c>
      <c r="BM3850">
        <v>6001</v>
      </c>
      <c r="BN3850">
        <v>0</v>
      </c>
      <c r="BO3850" t="s">
        <v>3</v>
      </c>
      <c r="BP3850">
        <v>0</v>
      </c>
      <c r="BQ3850">
        <v>0</v>
      </c>
      <c r="BR3850">
        <v>0</v>
      </c>
      <c r="BS3850">
        <v>1</v>
      </c>
      <c r="BT3850">
        <v>1</v>
      </c>
      <c r="BU3850">
        <v>1</v>
      </c>
      <c r="BV3850">
        <v>1</v>
      </c>
      <c r="BW3850">
        <v>1</v>
      </c>
      <c r="BX3850">
        <v>1</v>
      </c>
      <c r="BY3850" t="s">
        <v>3</v>
      </c>
      <c r="BZ3850">
        <v>0</v>
      </c>
      <c r="CA3850">
        <v>0</v>
      </c>
      <c r="CB3850" t="s">
        <v>3</v>
      </c>
      <c r="CE3850">
        <v>0</v>
      </c>
      <c r="CF3850">
        <v>0</v>
      </c>
      <c r="CG3850">
        <v>0</v>
      </c>
      <c r="CM3850">
        <v>0</v>
      </c>
      <c r="CN3850" t="s">
        <v>3</v>
      </c>
      <c r="CO3850">
        <v>0</v>
      </c>
      <c r="CP3850">
        <f t="shared" si="2769"/>
        <v>232234.23999999999</v>
      </c>
      <c r="CQ3850">
        <f t="shared" si="2770"/>
        <v>1036.76</v>
      </c>
      <c r="CR3850">
        <f t="shared" si="2771"/>
        <v>0</v>
      </c>
      <c r="CS3850">
        <f t="shared" si="2772"/>
        <v>0</v>
      </c>
      <c r="CT3850">
        <f t="shared" si="2773"/>
        <v>0</v>
      </c>
      <c r="CU3850">
        <f t="shared" si="2774"/>
        <v>0</v>
      </c>
      <c r="CV3850">
        <f t="shared" si="2775"/>
        <v>0</v>
      </c>
      <c r="CW3850">
        <f t="shared" si="2776"/>
        <v>0</v>
      </c>
      <c r="CX3850">
        <f t="shared" si="2777"/>
        <v>0</v>
      </c>
      <c r="CY3850">
        <f t="shared" si="2778"/>
        <v>0</v>
      </c>
      <c r="CZ3850">
        <f t="shared" si="2779"/>
        <v>0</v>
      </c>
      <c r="DC3850" t="s">
        <v>3</v>
      </c>
      <c r="DD3850" t="s">
        <v>3</v>
      </c>
      <c r="DE3850" t="s">
        <v>3</v>
      </c>
      <c r="DF3850" t="s">
        <v>3</v>
      </c>
      <c r="DG3850" t="s">
        <v>3</v>
      </c>
      <c r="DH3850" t="s">
        <v>3</v>
      </c>
      <c r="DI3850" t="s">
        <v>3</v>
      </c>
      <c r="DJ3850" t="s">
        <v>3</v>
      </c>
      <c r="DK3850" t="s">
        <v>3</v>
      </c>
      <c r="DL3850" t="s">
        <v>3</v>
      </c>
      <c r="DM3850" t="s">
        <v>3</v>
      </c>
      <c r="DN3850">
        <v>0</v>
      </c>
      <c r="DO3850">
        <v>0</v>
      </c>
      <c r="DP3850">
        <v>1</v>
      </c>
      <c r="DQ3850">
        <v>1</v>
      </c>
      <c r="DU3850">
        <v>1010</v>
      </c>
      <c r="DV3850" t="s">
        <v>52</v>
      </c>
      <c r="DW3850" t="s">
        <v>52</v>
      </c>
      <c r="DX3850">
        <v>1</v>
      </c>
      <c r="DZ3850" t="s">
        <v>3</v>
      </c>
      <c r="EA3850" t="s">
        <v>3</v>
      </c>
      <c r="EB3850" t="s">
        <v>3</v>
      </c>
      <c r="EC3850" t="s">
        <v>3</v>
      </c>
      <c r="EE3850">
        <v>35324526</v>
      </c>
      <c r="EF3850">
        <v>0</v>
      </c>
      <c r="EG3850" t="s">
        <v>829</v>
      </c>
      <c r="EH3850">
        <v>0</v>
      </c>
      <c r="EI3850" t="s">
        <v>3</v>
      </c>
      <c r="EJ3850">
        <v>1</v>
      </c>
      <c r="EK3850">
        <v>6001</v>
      </c>
      <c r="EL3850" t="s">
        <v>830</v>
      </c>
      <c r="EM3850" t="s">
        <v>829</v>
      </c>
      <c r="EO3850" t="s">
        <v>3</v>
      </c>
      <c r="EQ3850">
        <v>0</v>
      </c>
      <c r="ER3850">
        <v>1036.76</v>
      </c>
      <c r="ES3850">
        <v>1036.76</v>
      </c>
      <c r="ET3850">
        <v>0</v>
      </c>
      <c r="EU3850">
        <v>0</v>
      </c>
      <c r="EV3850">
        <v>0</v>
      </c>
      <c r="EW3850">
        <v>0</v>
      </c>
      <c r="EX3850">
        <v>0</v>
      </c>
      <c r="EY3850">
        <v>0</v>
      </c>
      <c r="EZ3850">
        <v>5</v>
      </c>
      <c r="FC3850">
        <v>1</v>
      </c>
      <c r="FD3850">
        <v>18</v>
      </c>
      <c r="FF3850">
        <v>1264.8499999999999</v>
      </c>
      <c r="FQ3850">
        <v>0</v>
      </c>
      <c r="FR3850">
        <v>0</v>
      </c>
      <c r="FS3850">
        <v>0</v>
      </c>
      <c r="FX3850">
        <v>0</v>
      </c>
      <c r="FY3850">
        <v>0</v>
      </c>
      <c r="GA3850" t="s">
        <v>959</v>
      </c>
      <c r="GD3850">
        <v>0</v>
      </c>
      <c r="GF3850">
        <v>999748916</v>
      </c>
      <c r="GG3850">
        <v>2</v>
      </c>
      <c r="GH3850">
        <v>3</v>
      </c>
      <c r="GI3850">
        <v>-2</v>
      </c>
      <c r="GJ3850">
        <v>0</v>
      </c>
      <c r="GK3850">
        <f>ROUND(R3850*(R12)/100,2)</f>
        <v>0</v>
      </c>
      <c r="GL3850">
        <f t="shared" si="2780"/>
        <v>0</v>
      </c>
      <c r="GM3850">
        <f t="shared" si="2781"/>
        <v>232234.23999999999</v>
      </c>
      <c r="GN3850">
        <f t="shared" si="2782"/>
        <v>232234.23999999999</v>
      </c>
      <c r="GO3850">
        <f t="shared" si="2783"/>
        <v>0</v>
      </c>
      <c r="GP3850">
        <f t="shared" si="2784"/>
        <v>0</v>
      </c>
      <c r="GR3850">
        <v>1</v>
      </c>
      <c r="GS3850">
        <v>1</v>
      </c>
      <c r="GT3850">
        <v>0</v>
      </c>
      <c r="GU3850" t="s">
        <v>3</v>
      </c>
      <c r="GV3850">
        <f t="shared" si="2785"/>
        <v>0</v>
      </c>
      <c r="GW3850">
        <v>1</v>
      </c>
      <c r="GX3850">
        <f t="shared" si="2786"/>
        <v>0</v>
      </c>
      <c r="HA3850">
        <v>0</v>
      </c>
      <c r="HB3850">
        <v>0</v>
      </c>
      <c r="HC3850">
        <f t="shared" si="2787"/>
        <v>0</v>
      </c>
      <c r="HE3850" t="s">
        <v>832</v>
      </c>
      <c r="HF3850" t="s">
        <v>832</v>
      </c>
      <c r="HM3850" t="s">
        <v>3</v>
      </c>
      <c r="HN3850" t="s">
        <v>3</v>
      </c>
      <c r="HO3850" t="s">
        <v>3</v>
      </c>
      <c r="HP3850" t="s">
        <v>3</v>
      </c>
      <c r="HQ3850" t="s">
        <v>3</v>
      </c>
      <c r="HS3850">
        <v>0</v>
      </c>
      <c r="IK3850">
        <v>0</v>
      </c>
    </row>
    <row r="3851" spans="1:245" x14ac:dyDescent="0.2">
      <c r="A3851">
        <v>17</v>
      </c>
      <c r="B3851">
        <v>1</v>
      </c>
      <c r="E3851" t="s">
        <v>960</v>
      </c>
      <c r="F3851" t="s">
        <v>827</v>
      </c>
      <c r="G3851" t="s">
        <v>961</v>
      </c>
      <c r="H3851" t="s">
        <v>52</v>
      </c>
      <c r="I3851">
        <v>224</v>
      </c>
      <c r="J3851">
        <v>0</v>
      </c>
      <c r="K3851">
        <v>224</v>
      </c>
      <c r="O3851">
        <f t="shared" si="2749"/>
        <v>36003.519999999997</v>
      </c>
      <c r="P3851">
        <f t="shared" si="2750"/>
        <v>36003.519999999997</v>
      </c>
      <c r="Q3851">
        <f t="shared" si="2751"/>
        <v>0</v>
      </c>
      <c r="R3851">
        <f t="shared" si="2752"/>
        <v>0</v>
      </c>
      <c r="S3851">
        <f t="shared" si="2753"/>
        <v>0</v>
      </c>
      <c r="T3851">
        <f t="shared" si="2754"/>
        <v>0</v>
      </c>
      <c r="U3851">
        <f t="shared" si="2755"/>
        <v>0</v>
      </c>
      <c r="V3851">
        <f t="shared" si="2756"/>
        <v>0</v>
      </c>
      <c r="W3851">
        <f t="shared" si="2757"/>
        <v>0</v>
      </c>
      <c r="X3851">
        <f t="shared" si="2758"/>
        <v>0</v>
      </c>
      <c r="Y3851">
        <f t="shared" si="2759"/>
        <v>0</v>
      </c>
      <c r="AA3851">
        <v>35364244</v>
      </c>
      <c r="AB3851">
        <f t="shared" si="2760"/>
        <v>160.72999999999999</v>
      </c>
      <c r="AC3851">
        <f t="shared" si="2761"/>
        <v>160.72999999999999</v>
      </c>
      <c r="AD3851">
        <f t="shared" si="2762"/>
        <v>0</v>
      </c>
      <c r="AE3851">
        <f t="shared" si="2763"/>
        <v>0</v>
      </c>
      <c r="AF3851">
        <f t="shared" si="2764"/>
        <v>0</v>
      </c>
      <c r="AG3851">
        <f t="shared" si="2765"/>
        <v>0</v>
      </c>
      <c r="AH3851">
        <f t="shared" si="2766"/>
        <v>0</v>
      </c>
      <c r="AI3851">
        <f t="shared" si="2767"/>
        <v>0</v>
      </c>
      <c r="AJ3851">
        <f t="shared" si="2768"/>
        <v>0</v>
      </c>
      <c r="AK3851">
        <v>160.72999999999999</v>
      </c>
      <c r="AL3851">
        <v>160.72999999999999</v>
      </c>
      <c r="AM3851">
        <v>0</v>
      </c>
      <c r="AN3851">
        <v>0</v>
      </c>
      <c r="AO3851">
        <v>0</v>
      </c>
      <c r="AP3851">
        <v>0</v>
      </c>
      <c r="AQ3851">
        <v>0</v>
      </c>
      <c r="AR3851">
        <v>0</v>
      </c>
      <c r="AS3851">
        <v>0</v>
      </c>
      <c r="AT3851">
        <v>0</v>
      </c>
      <c r="AU3851">
        <v>0</v>
      </c>
      <c r="AV3851">
        <v>1</v>
      </c>
      <c r="AW3851">
        <v>1</v>
      </c>
      <c r="AZ3851">
        <v>1</v>
      </c>
      <c r="BA3851">
        <v>1</v>
      </c>
      <c r="BB3851">
        <v>1</v>
      </c>
      <c r="BC3851">
        <v>1</v>
      </c>
      <c r="BD3851" t="s">
        <v>3</v>
      </c>
      <c r="BE3851" t="s">
        <v>3</v>
      </c>
      <c r="BF3851" t="s">
        <v>3</v>
      </c>
      <c r="BG3851" t="s">
        <v>3</v>
      </c>
      <c r="BH3851">
        <v>3</v>
      </c>
      <c r="BI3851">
        <v>1</v>
      </c>
      <c r="BJ3851" t="s">
        <v>3</v>
      </c>
      <c r="BM3851">
        <v>6001</v>
      </c>
      <c r="BN3851">
        <v>0</v>
      </c>
      <c r="BO3851" t="s">
        <v>3</v>
      </c>
      <c r="BP3851">
        <v>0</v>
      </c>
      <c r="BQ3851">
        <v>0</v>
      </c>
      <c r="BR3851">
        <v>0</v>
      </c>
      <c r="BS3851">
        <v>1</v>
      </c>
      <c r="BT3851">
        <v>1</v>
      </c>
      <c r="BU3851">
        <v>1</v>
      </c>
      <c r="BV3851">
        <v>1</v>
      </c>
      <c r="BW3851">
        <v>1</v>
      </c>
      <c r="BX3851">
        <v>1</v>
      </c>
      <c r="BY3851" t="s">
        <v>3</v>
      </c>
      <c r="BZ3851">
        <v>0</v>
      </c>
      <c r="CA3851">
        <v>0</v>
      </c>
      <c r="CB3851" t="s">
        <v>3</v>
      </c>
      <c r="CE3851">
        <v>0</v>
      </c>
      <c r="CF3851">
        <v>0</v>
      </c>
      <c r="CG3851">
        <v>0</v>
      </c>
      <c r="CM3851">
        <v>0</v>
      </c>
      <c r="CN3851" t="s">
        <v>3</v>
      </c>
      <c r="CO3851">
        <v>0</v>
      </c>
      <c r="CP3851">
        <f t="shared" si="2769"/>
        <v>36003.519999999997</v>
      </c>
      <c r="CQ3851">
        <f t="shared" si="2770"/>
        <v>160.72999999999999</v>
      </c>
      <c r="CR3851">
        <f t="shared" si="2771"/>
        <v>0</v>
      </c>
      <c r="CS3851">
        <f t="shared" si="2772"/>
        <v>0</v>
      </c>
      <c r="CT3851">
        <f t="shared" si="2773"/>
        <v>0</v>
      </c>
      <c r="CU3851">
        <f t="shared" si="2774"/>
        <v>0</v>
      </c>
      <c r="CV3851">
        <f t="shared" si="2775"/>
        <v>0</v>
      </c>
      <c r="CW3851">
        <f t="shared" si="2776"/>
        <v>0</v>
      </c>
      <c r="CX3851">
        <f t="shared" si="2777"/>
        <v>0</v>
      </c>
      <c r="CY3851">
        <f t="shared" si="2778"/>
        <v>0</v>
      </c>
      <c r="CZ3851">
        <f t="shared" si="2779"/>
        <v>0</v>
      </c>
      <c r="DC3851" t="s">
        <v>3</v>
      </c>
      <c r="DD3851" t="s">
        <v>3</v>
      </c>
      <c r="DE3851" t="s">
        <v>3</v>
      </c>
      <c r="DF3851" t="s">
        <v>3</v>
      </c>
      <c r="DG3851" t="s">
        <v>3</v>
      </c>
      <c r="DH3851" t="s">
        <v>3</v>
      </c>
      <c r="DI3851" t="s">
        <v>3</v>
      </c>
      <c r="DJ3851" t="s">
        <v>3</v>
      </c>
      <c r="DK3851" t="s">
        <v>3</v>
      </c>
      <c r="DL3851" t="s">
        <v>3</v>
      </c>
      <c r="DM3851" t="s">
        <v>3</v>
      </c>
      <c r="DN3851">
        <v>0</v>
      </c>
      <c r="DO3851">
        <v>0</v>
      </c>
      <c r="DP3851">
        <v>1</v>
      </c>
      <c r="DQ3851">
        <v>1</v>
      </c>
      <c r="DU3851">
        <v>1010</v>
      </c>
      <c r="DV3851" t="s">
        <v>52</v>
      </c>
      <c r="DW3851" t="s">
        <v>52</v>
      </c>
      <c r="DX3851">
        <v>1</v>
      </c>
      <c r="DZ3851" t="s">
        <v>3</v>
      </c>
      <c r="EA3851" t="s">
        <v>3</v>
      </c>
      <c r="EB3851" t="s">
        <v>3</v>
      </c>
      <c r="EC3851" t="s">
        <v>3</v>
      </c>
      <c r="EE3851">
        <v>35324526</v>
      </c>
      <c r="EF3851">
        <v>0</v>
      </c>
      <c r="EG3851" t="s">
        <v>829</v>
      </c>
      <c r="EH3851">
        <v>0</v>
      </c>
      <c r="EI3851" t="s">
        <v>3</v>
      </c>
      <c r="EJ3851">
        <v>1</v>
      </c>
      <c r="EK3851">
        <v>6001</v>
      </c>
      <c r="EL3851" t="s">
        <v>830</v>
      </c>
      <c r="EM3851" t="s">
        <v>829</v>
      </c>
      <c r="EO3851" t="s">
        <v>3</v>
      </c>
      <c r="EQ3851">
        <v>0</v>
      </c>
      <c r="ER3851">
        <v>160.72999999999999</v>
      </c>
      <c r="ES3851">
        <v>160.72999999999999</v>
      </c>
      <c r="ET3851">
        <v>0</v>
      </c>
      <c r="EU3851">
        <v>0</v>
      </c>
      <c r="EV3851">
        <v>0</v>
      </c>
      <c r="EW3851">
        <v>0</v>
      </c>
      <c r="EX3851">
        <v>0</v>
      </c>
      <c r="EY3851">
        <v>0</v>
      </c>
      <c r="EZ3851">
        <v>5</v>
      </c>
      <c r="FC3851">
        <v>1</v>
      </c>
      <c r="FD3851">
        <v>18</v>
      </c>
      <c r="FF3851">
        <v>196.09</v>
      </c>
      <c r="FQ3851">
        <v>0</v>
      </c>
      <c r="FR3851">
        <v>0</v>
      </c>
      <c r="FS3851">
        <v>0</v>
      </c>
      <c r="FX3851">
        <v>0</v>
      </c>
      <c r="FY3851">
        <v>0</v>
      </c>
      <c r="GA3851" t="s">
        <v>962</v>
      </c>
      <c r="GD3851">
        <v>0</v>
      </c>
      <c r="GF3851">
        <v>-113907542</v>
      </c>
      <c r="GG3851">
        <v>2</v>
      </c>
      <c r="GH3851">
        <v>3</v>
      </c>
      <c r="GI3851">
        <v>-2</v>
      </c>
      <c r="GJ3851">
        <v>0</v>
      </c>
      <c r="GK3851">
        <f>ROUND(R3851*(R12)/100,2)</f>
        <v>0</v>
      </c>
      <c r="GL3851">
        <f t="shared" si="2780"/>
        <v>0</v>
      </c>
      <c r="GM3851">
        <f t="shared" si="2781"/>
        <v>36003.519999999997</v>
      </c>
      <c r="GN3851">
        <f t="shared" si="2782"/>
        <v>36003.519999999997</v>
      </c>
      <c r="GO3851">
        <f t="shared" si="2783"/>
        <v>0</v>
      </c>
      <c r="GP3851">
        <f t="shared" si="2784"/>
        <v>0</v>
      </c>
      <c r="GR3851">
        <v>1</v>
      </c>
      <c r="GS3851">
        <v>1</v>
      </c>
      <c r="GT3851">
        <v>0</v>
      </c>
      <c r="GU3851" t="s">
        <v>3</v>
      </c>
      <c r="GV3851">
        <f t="shared" si="2785"/>
        <v>0</v>
      </c>
      <c r="GW3851">
        <v>1</v>
      </c>
      <c r="GX3851">
        <f t="shared" si="2786"/>
        <v>0</v>
      </c>
      <c r="HA3851">
        <v>0</v>
      </c>
      <c r="HB3851">
        <v>0</v>
      </c>
      <c r="HC3851">
        <f t="shared" si="2787"/>
        <v>0</v>
      </c>
      <c r="HE3851" t="s">
        <v>832</v>
      </c>
      <c r="HF3851" t="s">
        <v>832</v>
      </c>
      <c r="HM3851" t="s">
        <v>3</v>
      </c>
      <c r="HN3851" t="s">
        <v>3</v>
      </c>
      <c r="HO3851" t="s">
        <v>3</v>
      </c>
      <c r="HP3851" t="s">
        <v>3</v>
      </c>
      <c r="HQ3851" t="s">
        <v>3</v>
      </c>
      <c r="HS3851">
        <v>0</v>
      </c>
      <c r="IK3851">
        <v>0</v>
      </c>
    </row>
    <row r="3852" spans="1:245" x14ac:dyDescent="0.2">
      <c r="A3852">
        <v>17</v>
      </c>
      <c r="B3852">
        <v>1</v>
      </c>
      <c r="E3852" t="s">
        <v>963</v>
      </c>
      <c r="F3852" t="s">
        <v>827</v>
      </c>
      <c r="G3852" t="s">
        <v>964</v>
      </c>
      <c r="H3852" t="s">
        <v>52</v>
      </c>
      <c r="I3852">
        <v>120</v>
      </c>
      <c r="J3852">
        <v>0</v>
      </c>
      <c r="K3852">
        <v>120</v>
      </c>
      <c r="O3852">
        <f t="shared" si="2749"/>
        <v>8448</v>
      </c>
      <c r="P3852">
        <f t="shared" si="2750"/>
        <v>8448</v>
      </c>
      <c r="Q3852">
        <f t="shared" si="2751"/>
        <v>0</v>
      </c>
      <c r="R3852">
        <f t="shared" si="2752"/>
        <v>0</v>
      </c>
      <c r="S3852">
        <f t="shared" si="2753"/>
        <v>0</v>
      </c>
      <c r="T3852">
        <f t="shared" si="2754"/>
        <v>0</v>
      </c>
      <c r="U3852">
        <f t="shared" si="2755"/>
        <v>0</v>
      </c>
      <c r="V3852">
        <f t="shared" si="2756"/>
        <v>0</v>
      </c>
      <c r="W3852">
        <f t="shared" si="2757"/>
        <v>0</v>
      </c>
      <c r="X3852">
        <f t="shared" si="2758"/>
        <v>0</v>
      </c>
      <c r="Y3852">
        <f t="shared" si="2759"/>
        <v>0</v>
      </c>
      <c r="AA3852">
        <v>35364244</v>
      </c>
      <c r="AB3852">
        <f t="shared" si="2760"/>
        <v>70.400000000000006</v>
      </c>
      <c r="AC3852">
        <f t="shared" si="2761"/>
        <v>70.400000000000006</v>
      </c>
      <c r="AD3852">
        <f t="shared" si="2762"/>
        <v>0</v>
      </c>
      <c r="AE3852">
        <f t="shared" si="2763"/>
        <v>0</v>
      </c>
      <c r="AF3852">
        <f t="shared" si="2764"/>
        <v>0</v>
      </c>
      <c r="AG3852">
        <f t="shared" si="2765"/>
        <v>0</v>
      </c>
      <c r="AH3852">
        <f t="shared" si="2766"/>
        <v>0</v>
      </c>
      <c r="AI3852">
        <f t="shared" si="2767"/>
        <v>0</v>
      </c>
      <c r="AJ3852">
        <f t="shared" si="2768"/>
        <v>0</v>
      </c>
      <c r="AK3852">
        <v>70.400000000000006</v>
      </c>
      <c r="AL3852">
        <v>70.400000000000006</v>
      </c>
      <c r="AM3852">
        <v>0</v>
      </c>
      <c r="AN3852">
        <v>0</v>
      </c>
      <c r="AO3852">
        <v>0</v>
      </c>
      <c r="AP3852">
        <v>0</v>
      </c>
      <c r="AQ3852">
        <v>0</v>
      </c>
      <c r="AR3852">
        <v>0</v>
      </c>
      <c r="AS3852">
        <v>0</v>
      </c>
      <c r="AT3852">
        <v>0</v>
      </c>
      <c r="AU3852">
        <v>0</v>
      </c>
      <c r="AV3852">
        <v>1</v>
      </c>
      <c r="AW3852">
        <v>1</v>
      </c>
      <c r="AZ3852">
        <v>1</v>
      </c>
      <c r="BA3852">
        <v>1</v>
      </c>
      <c r="BB3852">
        <v>1</v>
      </c>
      <c r="BC3852">
        <v>1</v>
      </c>
      <c r="BD3852" t="s">
        <v>3</v>
      </c>
      <c r="BE3852" t="s">
        <v>3</v>
      </c>
      <c r="BF3852" t="s">
        <v>3</v>
      </c>
      <c r="BG3852" t="s">
        <v>3</v>
      </c>
      <c r="BH3852">
        <v>3</v>
      </c>
      <c r="BI3852">
        <v>1</v>
      </c>
      <c r="BJ3852" t="s">
        <v>3</v>
      </c>
      <c r="BM3852">
        <v>6001</v>
      </c>
      <c r="BN3852">
        <v>0</v>
      </c>
      <c r="BO3852" t="s">
        <v>3</v>
      </c>
      <c r="BP3852">
        <v>0</v>
      </c>
      <c r="BQ3852">
        <v>0</v>
      </c>
      <c r="BR3852">
        <v>0</v>
      </c>
      <c r="BS3852">
        <v>1</v>
      </c>
      <c r="BT3852">
        <v>1</v>
      </c>
      <c r="BU3852">
        <v>1</v>
      </c>
      <c r="BV3852">
        <v>1</v>
      </c>
      <c r="BW3852">
        <v>1</v>
      </c>
      <c r="BX3852">
        <v>1</v>
      </c>
      <c r="BY3852" t="s">
        <v>3</v>
      </c>
      <c r="BZ3852">
        <v>0</v>
      </c>
      <c r="CA3852">
        <v>0</v>
      </c>
      <c r="CB3852" t="s">
        <v>3</v>
      </c>
      <c r="CE3852">
        <v>0</v>
      </c>
      <c r="CF3852">
        <v>0</v>
      </c>
      <c r="CG3852">
        <v>0</v>
      </c>
      <c r="CM3852">
        <v>0</v>
      </c>
      <c r="CN3852" t="s">
        <v>3</v>
      </c>
      <c r="CO3852">
        <v>0</v>
      </c>
      <c r="CP3852">
        <f t="shared" si="2769"/>
        <v>8448</v>
      </c>
      <c r="CQ3852">
        <f t="shared" si="2770"/>
        <v>70.400000000000006</v>
      </c>
      <c r="CR3852">
        <f t="shared" si="2771"/>
        <v>0</v>
      </c>
      <c r="CS3852">
        <f t="shared" si="2772"/>
        <v>0</v>
      </c>
      <c r="CT3852">
        <f t="shared" si="2773"/>
        <v>0</v>
      </c>
      <c r="CU3852">
        <f t="shared" si="2774"/>
        <v>0</v>
      </c>
      <c r="CV3852">
        <f t="shared" si="2775"/>
        <v>0</v>
      </c>
      <c r="CW3852">
        <f t="shared" si="2776"/>
        <v>0</v>
      </c>
      <c r="CX3852">
        <f t="shared" si="2777"/>
        <v>0</v>
      </c>
      <c r="CY3852">
        <f t="shared" si="2778"/>
        <v>0</v>
      </c>
      <c r="CZ3852">
        <f t="shared" si="2779"/>
        <v>0</v>
      </c>
      <c r="DC3852" t="s">
        <v>3</v>
      </c>
      <c r="DD3852" t="s">
        <v>3</v>
      </c>
      <c r="DE3852" t="s">
        <v>3</v>
      </c>
      <c r="DF3852" t="s">
        <v>3</v>
      </c>
      <c r="DG3852" t="s">
        <v>3</v>
      </c>
      <c r="DH3852" t="s">
        <v>3</v>
      </c>
      <c r="DI3852" t="s">
        <v>3</v>
      </c>
      <c r="DJ3852" t="s">
        <v>3</v>
      </c>
      <c r="DK3852" t="s">
        <v>3</v>
      </c>
      <c r="DL3852" t="s">
        <v>3</v>
      </c>
      <c r="DM3852" t="s">
        <v>3</v>
      </c>
      <c r="DN3852">
        <v>0</v>
      </c>
      <c r="DO3852">
        <v>0</v>
      </c>
      <c r="DP3852">
        <v>1</v>
      </c>
      <c r="DQ3852">
        <v>1</v>
      </c>
      <c r="DU3852">
        <v>1010</v>
      </c>
      <c r="DV3852" t="s">
        <v>52</v>
      </c>
      <c r="DW3852" t="s">
        <v>52</v>
      </c>
      <c r="DX3852">
        <v>1</v>
      </c>
      <c r="DZ3852" t="s">
        <v>3</v>
      </c>
      <c r="EA3852" t="s">
        <v>3</v>
      </c>
      <c r="EB3852" t="s">
        <v>3</v>
      </c>
      <c r="EC3852" t="s">
        <v>3</v>
      </c>
      <c r="EE3852">
        <v>35324526</v>
      </c>
      <c r="EF3852">
        <v>0</v>
      </c>
      <c r="EG3852" t="s">
        <v>829</v>
      </c>
      <c r="EH3852">
        <v>0</v>
      </c>
      <c r="EI3852" t="s">
        <v>3</v>
      </c>
      <c r="EJ3852">
        <v>1</v>
      </c>
      <c r="EK3852">
        <v>6001</v>
      </c>
      <c r="EL3852" t="s">
        <v>830</v>
      </c>
      <c r="EM3852" t="s">
        <v>829</v>
      </c>
      <c r="EO3852" t="s">
        <v>3</v>
      </c>
      <c r="EQ3852">
        <v>0</v>
      </c>
      <c r="ER3852">
        <v>70.400000000000006</v>
      </c>
      <c r="ES3852">
        <v>70.400000000000006</v>
      </c>
      <c r="ET3852">
        <v>0</v>
      </c>
      <c r="EU3852">
        <v>0</v>
      </c>
      <c r="EV3852">
        <v>0</v>
      </c>
      <c r="EW3852">
        <v>0</v>
      </c>
      <c r="EX3852">
        <v>0</v>
      </c>
      <c r="EY3852">
        <v>0</v>
      </c>
      <c r="EZ3852">
        <v>5</v>
      </c>
      <c r="FC3852">
        <v>1</v>
      </c>
      <c r="FD3852">
        <v>18</v>
      </c>
      <c r="FF3852">
        <v>85.89</v>
      </c>
      <c r="FQ3852">
        <v>0</v>
      </c>
      <c r="FR3852">
        <v>0</v>
      </c>
      <c r="FS3852">
        <v>0</v>
      </c>
      <c r="FX3852">
        <v>0</v>
      </c>
      <c r="FY3852">
        <v>0</v>
      </c>
      <c r="GA3852" t="s">
        <v>965</v>
      </c>
      <c r="GD3852">
        <v>0</v>
      </c>
      <c r="GF3852">
        <v>236247623</v>
      </c>
      <c r="GG3852">
        <v>2</v>
      </c>
      <c r="GH3852">
        <v>3</v>
      </c>
      <c r="GI3852">
        <v>-2</v>
      </c>
      <c r="GJ3852">
        <v>0</v>
      </c>
      <c r="GK3852">
        <f>ROUND(R3852*(R12)/100,2)</f>
        <v>0</v>
      </c>
      <c r="GL3852">
        <f t="shared" si="2780"/>
        <v>0</v>
      </c>
      <c r="GM3852">
        <f t="shared" si="2781"/>
        <v>8448</v>
      </c>
      <c r="GN3852">
        <f t="shared" si="2782"/>
        <v>8448</v>
      </c>
      <c r="GO3852">
        <f t="shared" si="2783"/>
        <v>0</v>
      </c>
      <c r="GP3852">
        <f t="shared" si="2784"/>
        <v>0</v>
      </c>
      <c r="GR3852">
        <v>1</v>
      </c>
      <c r="GS3852">
        <v>1</v>
      </c>
      <c r="GT3852">
        <v>0</v>
      </c>
      <c r="GU3852" t="s">
        <v>3</v>
      </c>
      <c r="GV3852">
        <f t="shared" si="2785"/>
        <v>0</v>
      </c>
      <c r="GW3852">
        <v>1</v>
      </c>
      <c r="GX3852">
        <f t="shared" si="2786"/>
        <v>0</v>
      </c>
      <c r="HA3852">
        <v>0</v>
      </c>
      <c r="HB3852">
        <v>0</v>
      </c>
      <c r="HC3852">
        <f t="shared" si="2787"/>
        <v>0</v>
      </c>
      <c r="HE3852" t="s">
        <v>832</v>
      </c>
      <c r="HF3852" t="s">
        <v>832</v>
      </c>
      <c r="HM3852" t="s">
        <v>3</v>
      </c>
      <c r="HN3852" t="s">
        <v>3</v>
      </c>
      <c r="HO3852" t="s">
        <v>3</v>
      </c>
      <c r="HP3852" t="s">
        <v>3</v>
      </c>
      <c r="HQ3852" t="s">
        <v>3</v>
      </c>
      <c r="HS3852">
        <v>0</v>
      </c>
      <c r="IK3852">
        <v>0</v>
      </c>
    </row>
    <row r="3853" spans="1:245" x14ac:dyDescent="0.2">
      <c r="A3853">
        <v>17</v>
      </c>
      <c r="B3853">
        <v>1</v>
      </c>
      <c r="E3853" t="s">
        <v>966</v>
      </c>
      <c r="F3853" t="s">
        <v>827</v>
      </c>
      <c r="G3853" t="s">
        <v>967</v>
      </c>
      <c r="H3853" t="s">
        <v>52</v>
      </c>
      <c r="I3853">
        <v>120</v>
      </c>
      <c r="J3853">
        <v>0</v>
      </c>
      <c r="K3853">
        <v>120</v>
      </c>
      <c r="O3853">
        <f t="shared" si="2749"/>
        <v>7820.4</v>
      </c>
      <c r="P3853">
        <f t="shared" si="2750"/>
        <v>7820.4</v>
      </c>
      <c r="Q3853">
        <f t="shared" si="2751"/>
        <v>0</v>
      </c>
      <c r="R3853">
        <f t="shared" si="2752"/>
        <v>0</v>
      </c>
      <c r="S3853">
        <f t="shared" si="2753"/>
        <v>0</v>
      </c>
      <c r="T3853">
        <f t="shared" si="2754"/>
        <v>0</v>
      </c>
      <c r="U3853">
        <f t="shared" si="2755"/>
        <v>0</v>
      </c>
      <c r="V3853">
        <f t="shared" si="2756"/>
        <v>0</v>
      </c>
      <c r="W3853">
        <f t="shared" si="2757"/>
        <v>0</v>
      </c>
      <c r="X3853">
        <f t="shared" si="2758"/>
        <v>0</v>
      </c>
      <c r="Y3853">
        <f t="shared" si="2759"/>
        <v>0</v>
      </c>
      <c r="AA3853">
        <v>35364244</v>
      </c>
      <c r="AB3853">
        <f t="shared" si="2760"/>
        <v>65.17</v>
      </c>
      <c r="AC3853">
        <f t="shared" si="2761"/>
        <v>65.17</v>
      </c>
      <c r="AD3853">
        <f t="shared" si="2762"/>
        <v>0</v>
      </c>
      <c r="AE3853">
        <f t="shared" si="2763"/>
        <v>0</v>
      </c>
      <c r="AF3853">
        <f t="shared" si="2764"/>
        <v>0</v>
      </c>
      <c r="AG3853">
        <f t="shared" si="2765"/>
        <v>0</v>
      </c>
      <c r="AH3853">
        <f t="shared" si="2766"/>
        <v>0</v>
      </c>
      <c r="AI3853">
        <f t="shared" si="2767"/>
        <v>0</v>
      </c>
      <c r="AJ3853">
        <f t="shared" si="2768"/>
        <v>0</v>
      </c>
      <c r="AK3853">
        <v>65.17</v>
      </c>
      <c r="AL3853">
        <v>65.17</v>
      </c>
      <c r="AM3853">
        <v>0</v>
      </c>
      <c r="AN3853">
        <v>0</v>
      </c>
      <c r="AO3853">
        <v>0</v>
      </c>
      <c r="AP3853">
        <v>0</v>
      </c>
      <c r="AQ3853">
        <v>0</v>
      </c>
      <c r="AR3853">
        <v>0</v>
      </c>
      <c r="AS3853">
        <v>0</v>
      </c>
      <c r="AT3853">
        <v>0</v>
      </c>
      <c r="AU3853">
        <v>0</v>
      </c>
      <c r="AV3853">
        <v>1</v>
      </c>
      <c r="AW3853">
        <v>1</v>
      </c>
      <c r="AZ3853">
        <v>1</v>
      </c>
      <c r="BA3853">
        <v>1</v>
      </c>
      <c r="BB3853">
        <v>1</v>
      </c>
      <c r="BC3853">
        <v>1</v>
      </c>
      <c r="BD3853" t="s">
        <v>3</v>
      </c>
      <c r="BE3853" t="s">
        <v>3</v>
      </c>
      <c r="BF3853" t="s">
        <v>3</v>
      </c>
      <c r="BG3853" t="s">
        <v>3</v>
      </c>
      <c r="BH3853">
        <v>3</v>
      </c>
      <c r="BI3853">
        <v>1</v>
      </c>
      <c r="BJ3853" t="s">
        <v>3</v>
      </c>
      <c r="BM3853">
        <v>6001</v>
      </c>
      <c r="BN3853">
        <v>0</v>
      </c>
      <c r="BO3853" t="s">
        <v>3</v>
      </c>
      <c r="BP3853">
        <v>0</v>
      </c>
      <c r="BQ3853">
        <v>0</v>
      </c>
      <c r="BR3853">
        <v>0</v>
      </c>
      <c r="BS3853">
        <v>1</v>
      </c>
      <c r="BT3853">
        <v>1</v>
      </c>
      <c r="BU3853">
        <v>1</v>
      </c>
      <c r="BV3853">
        <v>1</v>
      </c>
      <c r="BW3853">
        <v>1</v>
      </c>
      <c r="BX3853">
        <v>1</v>
      </c>
      <c r="BY3853" t="s">
        <v>3</v>
      </c>
      <c r="BZ3853">
        <v>0</v>
      </c>
      <c r="CA3853">
        <v>0</v>
      </c>
      <c r="CB3853" t="s">
        <v>3</v>
      </c>
      <c r="CE3853">
        <v>0</v>
      </c>
      <c r="CF3853">
        <v>0</v>
      </c>
      <c r="CG3853">
        <v>0</v>
      </c>
      <c r="CM3853">
        <v>0</v>
      </c>
      <c r="CN3853" t="s">
        <v>3</v>
      </c>
      <c r="CO3853">
        <v>0</v>
      </c>
      <c r="CP3853">
        <f t="shared" si="2769"/>
        <v>7820.4</v>
      </c>
      <c r="CQ3853">
        <f t="shared" si="2770"/>
        <v>65.17</v>
      </c>
      <c r="CR3853">
        <f t="shared" si="2771"/>
        <v>0</v>
      </c>
      <c r="CS3853">
        <f t="shared" si="2772"/>
        <v>0</v>
      </c>
      <c r="CT3853">
        <f t="shared" si="2773"/>
        <v>0</v>
      </c>
      <c r="CU3853">
        <f t="shared" si="2774"/>
        <v>0</v>
      </c>
      <c r="CV3853">
        <f t="shared" si="2775"/>
        <v>0</v>
      </c>
      <c r="CW3853">
        <f t="shared" si="2776"/>
        <v>0</v>
      </c>
      <c r="CX3853">
        <f t="shared" si="2777"/>
        <v>0</v>
      </c>
      <c r="CY3853">
        <f t="shared" si="2778"/>
        <v>0</v>
      </c>
      <c r="CZ3853">
        <f t="shared" si="2779"/>
        <v>0</v>
      </c>
      <c r="DC3853" t="s">
        <v>3</v>
      </c>
      <c r="DD3853" t="s">
        <v>3</v>
      </c>
      <c r="DE3853" t="s">
        <v>3</v>
      </c>
      <c r="DF3853" t="s">
        <v>3</v>
      </c>
      <c r="DG3853" t="s">
        <v>3</v>
      </c>
      <c r="DH3853" t="s">
        <v>3</v>
      </c>
      <c r="DI3853" t="s">
        <v>3</v>
      </c>
      <c r="DJ3853" t="s">
        <v>3</v>
      </c>
      <c r="DK3853" t="s">
        <v>3</v>
      </c>
      <c r="DL3853" t="s">
        <v>3</v>
      </c>
      <c r="DM3853" t="s">
        <v>3</v>
      </c>
      <c r="DN3853">
        <v>0</v>
      </c>
      <c r="DO3853">
        <v>0</v>
      </c>
      <c r="DP3853">
        <v>1</v>
      </c>
      <c r="DQ3853">
        <v>1</v>
      </c>
      <c r="DU3853">
        <v>1010</v>
      </c>
      <c r="DV3853" t="s">
        <v>52</v>
      </c>
      <c r="DW3853" t="s">
        <v>52</v>
      </c>
      <c r="DX3853">
        <v>1</v>
      </c>
      <c r="DZ3853" t="s">
        <v>3</v>
      </c>
      <c r="EA3853" t="s">
        <v>3</v>
      </c>
      <c r="EB3853" t="s">
        <v>3</v>
      </c>
      <c r="EC3853" t="s">
        <v>3</v>
      </c>
      <c r="EE3853">
        <v>35324526</v>
      </c>
      <c r="EF3853">
        <v>0</v>
      </c>
      <c r="EG3853" t="s">
        <v>829</v>
      </c>
      <c r="EH3853">
        <v>0</v>
      </c>
      <c r="EI3853" t="s">
        <v>3</v>
      </c>
      <c r="EJ3853">
        <v>1</v>
      </c>
      <c r="EK3853">
        <v>6001</v>
      </c>
      <c r="EL3853" t="s">
        <v>830</v>
      </c>
      <c r="EM3853" t="s">
        <v>829</v>
      </c>
      <c r="EO3853" t="s">
        <v>3</v>
      </c>
      <c r="EQ3853">
        <v>0</v>
      </c>
      <c r="ER3853">
        <v>65.17</v>
      </c>
      <c r="ES3853">
        <v>65.17</v>
      </c>
      <c r="ET3853">
        <v>0</v>
      </c>
      <c r="EU3853">
        <v>0</v>
      </c>
      <c r="EV3853">
        <v>0</v>
      </c>
      <c r="EW3853">
        <v>0</v>
      </c>
      <c r="EX3853">
        <v>0</v>
      </c>
      <c r="EY3853">
        <v>0</v>
      </c>
      <c r="EZ3853">
        <v>5</v>
      </c>
      <c r="FC3853">
        <v>1</v>
      </c>
      <c r="FD3853">
        <v>18</v>
      </c>
      <c r="FF3853">
        <v>79.510000000000005</v>
      </c>
      <c r="FQ3853">
        <v>0</v>
      </c>
      <c r="FR3853">
        <v>0</v>
      </c>
      <c r="FS3853">
        <v>0</v>
      </c>
      <c r="FX3853">
        <v>0</v>
      </c>
      <c r="FY3853">
        <v>0</v>
      </c>
      <c r="GA3853" t="s">
        <v>968</v>
      </c>
      <c r="GD3853">
        <v>0</v>
      </c>
      <c r="GF3853">
        <v>88583148</v>
      </c>
      <c r="GG3853">
        <v>2</v>
      </c>
      <c r="GH3853">
        <v>3</v>
      </c>
      <c r="GI3853">
        <v>-2</v>
      </c>
      <c r="GJ3853">
        <v>0</v>
      </c>
      <c r="GK3853">
        <f>ROUND(R3853*(R12)/100,2)</f>
        <v>0</v>
      </c>
      <c r="GL3853">
        <f t="shared" si="2780"/>
        <v>0</v>
      </c>
      <c r="GM3853">
        <f t="shared" si="2781"/>
        <v>7820.4</v>
      </c>
      <c r="GN3853">
        <f t="shared" si="2782"/>
        <v>7820.4</v>
      </c>
      <c r="GO3853">
        <f t="shared" si="2783"/>
        <v>0</v>
      </c>
      <c r="GP3853">
        <f t="shared" si="2784"/>
        <v>0</v>
      </c>
      <c r="GR3853">
        <v>1</v>
      </c>
      <c r="GS3853">
        <v>1</v>
      </c>
      <c r="GT3853">
        <v>0</v>
      </c>
      <c r="GU3853" t="s">
        <v>3</v>
      </c>
      <c r="GV3853">
        <f t="shared" si="2785"/>
        <v>0</v>
      </c>
      <c r="GW3853">
        <v>1</v>
      </c>
      <c r="GX3853">
        <f t="shared" si="2786"/>
        <v>0</v>
      </c>
      <c r="HA3853">
        <v>0</v>
      </c>
      <c r="HB3853">
        <v>0</v>
      </c>
      <c r="HC3853">
        <f t="shared" si="2787"/>
        <v>0</v>
      </c>
      <c r="HE3853" t="s">
        <v>832</v>
      </c>
      <c r="HF3853" t="s">
        <v>832</v>
      </c>
      <c r="HM3853" t="s">
        <v>3</v>
      </c>
      <c r="HN3853" t="s">
        <v>3</v>
      </c>
      <c r="HO3853" t="s">
        <v>3</v>
      </c>
      <c r="HP3853" t="s">
        <v>3</v>
      </c>
      <c r="HQ3853" t="s">
        <v>3</v>
      </c>
      <c r="HS3853">
        <v>0</v>
      </c>
      <c r="IK3853">
        <v>0</v>
      </c>
    </row>
    <row r="3854" spans="1:245" x14ac:dyDescent="0.2">
      <c r="A3854">
        <v>17</v>
      </c>
      <c r="B3854">
        <v>1</v>
      </c>
      <c r="E3854" t="s">
        <v>969</v>
      </c>
      <c r="F3854" t="s">
        <v>827</v>
      </c>
      <c r="G3854" t="s">
        <v>970</v>
      </c>
      <c r="H3854" t="s">
        <v>52</v>
      </c>
      <c r="I3854">
        <v>30</v>
      </c>
      <c r="J3854">
        <v>0</v>
      </c>
      <c r="K3854">
        <v>30</v>
      </c>
      <c r="O3854">
        <f t="shared" si="2749"/>
        <v>2408.1</v>
      </c>
      <c r="P3854">
        <f t="shared" si="2750"/>
        <v>2408.1</v>
      </c>
      <c r="Q3854">
        <f t="shared" si="2751"/>
        <v>0</v>
      </c>
      <c r="R3854">
        <f t="shared" si="2752"/>
        <v>0</v>
      </c>
      <c r="S3854">
        <f t="shared" si="2753"/>
        <v>0</v>
      </c>
      <c r="T3854">
        <f t="shared" si="2754"/>
        <v>0</v>
      </c>
      <c r="U3854">
        <f t="shared" si="2755"/>
        <v>0</v>
      </c>
      <c r="V3854">
        <f t="shared" si="2756"/>
        <v>0</v>
      </c>
      <c r="W3854">
        <f t="shared" si="2757"/>
        <v>0</v>
      </c>
      <c r="X3854">
        <f t="shared" si="2758"/>
        <v>0</v>
      </c>
      <c r="Y3854">
        <f t="shared" si="2759"/>
        <v>0</v>
      </c>
      <c r="AA3854">
        <v>35364244</v>
      </c>
      <c r="AB3854">
        <f t="shared" si="2760"/>
        <v>80.27</v>
      </c>
      <c r="AC3854">
        <f t="shared" si="2761"/>
        <v>80.27</v>
      </c>
      <c r="AD3854">
        <f t="shared" si="2762"/>
        <v>0</v>
      </c>
      <c r="AE3854">
        <f t="shared" si="2763"/>
        <v>0</v>
      </c>
      <c r="AF3854">
        <f t="shared" si="2764"/>
        <v>0</v>
      </c>
      <c r="AG3854">
        <f t="shared" si="2765"/>
        <v>0</v>
      </c>
      <c r="AH3854">
        <f t="shared" si="2766"/>
        <v>0</v>
      </c>
      <c r="AI3854">
        <f t="shared" si="2767"/>
        <v>0</v>
      </c>
      <c r="AJ3854">
        <f t="shared" si="2768"/>
        <v>0</v>
      </c>
      <c r="AK3854">
        <v>80.27</v>
      </c>
      <c r="AL3854">
        <v>80.27</v>
      </c>
      <c r="AM3854">
        <v>0</v>
      </c>
      <c r="AN3854">
        <v>0</v>
      </c>
      <c r="AO3854">
        <v>0</v>
      </c>
      <c r="AP3854">
        <v>0</v>
      </c>
      <c r="AQ3854">
        <v>0</v>
      </c>
      <c r="AR3854">
        <v>0</v>
      </c>
      <c r="AS3854">
        <v>0</v>
      </c>
      <c r="AT3854">
        <v>0</v>
      </c>
      <c r="AU3854">
        <v>0</v>
      </c>
      <c r="AV3854">
        <v>1</v>
      </c>
      <c r="AW3854">
        <v>1</v>
      </c>
      <c r="AZ3854">
        <v>1</v>
      </c>
      <c r="BA3854">
        <v>1</v>
      </c>
      <c r="BB3854">
        <v>1</v>
      </c>
      <c r="BC3854">
        <v>1</v>
      </c>
      <c r="BD3854" t="s">
        <v>3</v>
      </c>
      <c r="BE3854" t="s">
        <v>3</v>
      </c>
      <c r="BF3854" t="s">
        <v>3</v>
      </c>
      <c r="BG3854" t="s">
        <v>3</v>
      </c>
      <c r="BH3854">
        <v>3</v>
      </c>
      <c r="BI3854">
        <v>1</v>
      </c>
      <c r="BJ3854" t="s">
        <v>3</v>
      </c>
      <c r="BM3854">
        <v>6001</v>
      </c>
      <c r="BN3854">
        <v>0</v>
      </c>
      <c r="BO3854" t="s">
        <v>3</v>
      </c>
      <c r="BP3854">
        <v>0</v>
      </c>
      <c r="BQ3854">
        <v>0</v>
      </c>
      <c r="BR3854">
        <v>0</v>
      </c>
      <c r="BS3854">
        <v>1</v>
      </c>
      <c r="BT3854">
        <v>1</v>
      </c>
      <c r="BU3854">
        <v>1</v>
      </c>
      <c r="BV3854">
        <v>1</v>
      </c>
      <c r="BW3854">
        <v>1</v>
      </c>
      <c r="BX3854">
        <v>1</v>
      </c>
      <c r="BY3854" t="s">
        <v>3</v>
      </c>
      <c r="BZ3854">
        <v>0</v>
      </c>
      <c r="CA3854">
        <v>0</v>
      </c>
      <c r="CB3854" t="s">
        <v>3</v>
      </c>
      <c r="CE3854">
        <v>0</v>
      </c>
      <c r="CF3854">
        <v>0</v>
      </c>
      <c r="CG3854">
        <v>0</v>
      </c>
      <c r="CM3854">
        <v>0</v>
      </c>
      <c r="CN3854" t="s">
        <v>3</v>
      </c>
      <c r="CO3854">
        <v>0</v>
      </c>
      <c r="CP3854">
        <f t="shared" si="2769"/>
        <v>2408.1</v>
      </c>
      <c r="CQ3854">
        <f t="shared" si="2770"/>
        <v>80.27</v>
      </c>
      <c r="CR3854">
        <f t="shared" si="2771"/>
        <v>0</v>
      </c>
      <c r="CS3854">
        <f t="shared" si="2772"/>
        <v>0</v>
      </c>
      <c r="CT3854">
        <f t="shared" si="2773"/>
        <v>0</v>
      </c>
      <c r="CU3854">
        <f t="shared" si="2774"/>
        <v>0</v>
      </c>
      <c r="CV3854">
        <f t="shared" si="2775"/>
        <v>0</v>
      </c>
      <c r="CW3854">
        <f t="shared" si="2776"/>
        <v>0</v>
      </c>
      <c r="CX3854">
        <f t="shared" si="2777"/>
        <v>0</v>
      </c>
      <c r="CY3854">
        <f t="shared" si="2778"/>
        <v>0</v>
      </c>
      <c r="CZ3854">
        <f t="shared" si="2779"/>
        <v>0</v>
      </c>
      <c r="DC3854" t="s">
        <v>3</v>
      </c>
      <c r="DD3854" t="s">
        <v>3</v>
      </c>
      <c r="DE3854" t="s">
        <v>3</v>
      </c>
      <c r="DF3854" t="s">
        <v>3</v>
      </c>
      <c r="DG3854" t="s">
        <v>3</v>
      </c>
      <c r="DH3854" t="s">
        <v>3</v>
      </c>
      <c r="DI3854" t="s">
        <v>3</v>
      </c>
      <c r="DJ3854" t="s">
        <v>3</v>
      </c>
      <c r="DK3854" t="s">
        <v>3</v>
      </c>
      <c r="DL3854" t="s">
        <v>3</v>
      </c>
      <c r="DM3854" t="s">
        <v>3</v>
      </c>
      <c r="DN3854">
        <v>0</v>
      </c>
      <c r="DO3854">
        <v>0</v>
      </c>
      <c r="DP3854">
        <v>1</v>
      </c>
      <c r="DQ3854">
        <v>1</v>
      </c>
      <c r="DU3854">
        <v>1010</v>
      </c>
      <c r="DV3854" t="s">
        <v>52</v>
      </c>
      <c r="DW3854" t="s">
        <v>52</v>
      </c>
      <c r="DX3854">
        <v>1</v>
      </c>
      <c r="DZ3854" t="s">
        <v>3</v>
      </c>
      <c r="EA3854" t="s">
        <v>3</v>
      </c>
      <c r="EB3854" t="s">
        <v>3</v>
      </c>
      <c r="EC3854" t="s">
        <v>3</v>
      </c>
      <c r="EE3854">
        <v>35324526</v>
      </c>
      <c r="EF3854">
        <v>0</v>
      </c>
      <c r="EG3854" t="s">
        <v>829</v>
      </c>
      <c r="EH3854">
        <v>0</v>
      </c>
      <c r="EI3854" t="s">
        <v>3</v>
      </c>
      <c r="EJ3854">
        <v>1</v>
      </c>
      <c r="EK3854">
        <v>6001</v>
      </c>
      <c r="EL3854" t="s">
        <v>830</v>
      </c>
      <c r="EM3854" t="s">
        <v>829</v>
      </c>
      <c r="EO3854" t="s">
        <v>3</v>
      </c>
      <c r="EQ3854">
        <v>0</v>
      </c>
      <c r="ER3854">
        <v>80.27</v>
      </c>
      <c r="ES3854">
        <v>80.27</v>
      </c>
      <c r="ET3854">
        <v>0</v>
      </c>
      <c r="EU3854">
        <v>0</v>
      </c>
      <c r="EV3854">
        <v>0</v>
      </c>
      <c r="EW3854">
        <v>0</v>
      </c>
      <c r="EX3854">
        <v>0</v>
      </c>
      <c r="EY3854">
        <v>0</v>
      </c>
      <c r="EZ3854">
        <v>5</v>
      </c>
      <c r="FC3854">
        <v>1</v>
      </c>
      <c r="FD3854">
        <v>18</v>
      </c>
      <c r="FF3854">
        <v>97.93</v>
      </c>
      <c r="FQ3854">
        <v>0</v>
      </c>
      <c r="FR3854">
        <v>0</v>
      </c>
      <c r="FS3854">
        <v>0</v>
      </c>
      <c r="FX3854">
        <v>0</v>
      </c>
      <c r="FY3854">
        <v>0</v>
      </c>
      <c r="GA3854" t="s">
        <v>971</v>
      </c>
      <c r="GD3854">
        <v>0</v>
      </c>
      <c r="GF3854">
        <v>-1423606864</v>
      </c>
      <c r="GG3854">
        <v>2</v>
      </c>
      <c r="GH3854">
        <v>3</v>
      </c>
      <c r="GI3854">
        <v>-2</v>
      </c>
      <c r="GJ3854">
        <v>0</v>
      </c>
      <c r="GK3854">
        <f>ROUND(R3854*(R12)/100,2)</f>
        <v>0</v>
      </c>
      <c r="GL3854">
        <f t="shared" si="2780"/>
        <v>0</v>
      </c>
      <c r="GM3854">
        <f t="shared" si="2781"/>
        <v>2408.1</v>
      </c>
      <c r="GN3854">
        <f t="shared" si="2782"/>
        <v>2408.1</v>
      </c>
      <c r="GO3854">
        <f t="shared" si="2783"/>
        <v>0</v>
      </c>
      <c r="GP3854">
        <f t="shared" si="2784"/>
        <v>0</v>
      </c>
      <c r="GR3854">
        <v>1</v>
      </c>
      <c r="GS3854">
        <v>1</v>
      </c>
      <c r="GT3854">
        <v>0</v>
      </c>
      <c r="GU3854" t="s">
        <v>3</v>
      </c>
      <c r="GV3854">
        <f t="shared" si="2785"/>
        <v>0</v>
      </c>
      <c r="GW3854">
        <v>1</v>
      </c>
      <c r="GX3854">
        <f t="shared" si="2786"/>
        <v>0</v>
      </c>
      <c r="HA3854">
        <v>0</v>
      </c>
      <c r="HB3854">
        <v>0</v>
      </c>
      <c r="HC3854">
        <f t="shared" si="2787"/>
        <v>0</v>
      </c>
      <c r="HE3854" t="s">
        <v>832</v>
      </c>
      <c r="HF3854" t="s">
        <v>832</v>
      </c>
      <c r="HM3854" t="s">
        <v>3</v>
      </c>
      <c r="HN3854" t="s">
        <v>3</v>
      </c>
      <c r="HO3854" t="s">
        <v>3</v>
      </c>
      <c r="HP3854" t="s">
        <v>3</v>
      </c>
      <c r="HQ3854" t="s">
        <v>3</v>
      </c>
      <c r="HS3854">
        <v>0</v>
      </c>
      <c r="IK3854">
        <v>0</v>
      </c>
    </row>
    <row r="3855" spans="1:245" x14ac:dyDescent="0.2">
      <c r="A3855">
        <v>17</v>
      </c>
      <c r="B3855">
        <v>1</v>
      </c>
      <c r="E3855" t="s">
        <v>972</v>
      </c>
      <c r="F3855" t="s">
        <v>827</v>
      </c>
      <c r="G3855" t="s">
        <v>973</v>
      </c>
      <c r="H3855" t="s">
        <v>52</v>
      </c>
      <c r="I3855">
        <v>72</v>
      </c>
      <c r="J3855">
        <v>0</v>
      </c>
      <c r="K3855">
        <v>72</v>
      </c>
      <c r="O3855">
        <f t="shared" si="2749"/>
        <v>28586.880000000001</v>
      </c>
      <c r="P3855">
        <f t="shared" si="2750"/>
        <v>28586.880000000001</v>
      </c>
      <c r="Q3855">
        <f t="shared" si="2751"/>
        <v>0</v>
      </c>
      <c r="R3855">
        <f t="shared" si="2752"/>
        <v>0</v>
      </c>
      <c r="S3855">
        <f t="shared" si="2753"/>
        <v>0</v>
      </c>
      <c r="T3855">
        <f t="shared" si="2754"/>
        <v>0</v>
      </c>
      <c r="U3855">
        <f t="shared" si="2755"/>
        <v>0</v>
      </c>
      <c r="V3855">
        <f t="shared" si="2756"/>
        <v>0</v>
      </c>
      <c r="W3855">
        <f t="shared" si="2757"/>
        <v>0</v>
      </c>
      <c r="X3855">
        <f t="shared" si="2758"/>
        <v>0</v>
      </c>
      <c r="Y3855">
        <f t="shared" si="2759"/>
        <v>0</v>
      </c>
      <c r="AA3855">
        <v>35364244</v>
      </c>
      <c r="AB3855">
        <f t="shared" si="2760"/>
        <v>397.04</v>
      </c>
      <c r="AC3855">
        <f t="shared" si="2761"/>
        <v>397.04</v>
      </c>
      <c r="AD3855">
        <f t="shared" si="2762"/>
        <v>0</v>
      </c>
      <c r="AE3855">
        <f t="shared" si="2763"/>
        <v>0</v>
      </c>
      <c r="AF3855">
        <f t="shared" si="2764"/>
        <v>0</v>
      </c>
      <c r="AG3855">
        <f t="shared" si="2765"/>
        <v>0</v>
      </c>
      <c r="AH3855">
        <f t="shared" si="2766"/>
        <v>0</v>
      </c>
      <c r="AI3855">
        <f t="shared" si="2767"/>
        <v>0</v>
      </c>
      <c r="AJ3855">
        <f t="shared" si="2768"/>
        <v>0</v>
      </c>
      <c r="AK3855">
        <v>397.04</v>
      </c>
      <c r="AL3855">
        <v>397.04</v>
      </c>
      <c r="AM3855">
        <v>0</v>
      </c>
      <c r="AN3855">
        <v>0</v>
      </c>
      <c r="AO3855">
        <v>0</v>
      </c>
      <c r="AP3855">
        <v>0</v>
      </c>
      <c r="AQ3855">
        <v>0</v>
      </c>
      <c r="AR3855">
        <v>0</v>
      </c>
      <c r="AS3855">
        <v>0</v>
      </c>
      <c r="AT3855">
        <v>0</v>
      </c>
      <c r="AU3855">
        <v>0</v>
      </c>
      <c r="AV3855">
        <v>1</v>
      </c>
      <c r="AW3855">
        <v>1</v>
      </c>
      <c r="AZ3855">
        <v>1</v>
      </c>
      <c r="BA3855">
        <v>1</v>
      </c>
      <c r="BB3855">
        <v>1</v>
      </c>
      <c r="BC3855">
        <v>1</v>
      </c>
      <c r="BD3855" t="s">
        <v>3</v>
      </c>
      <c r="BE3855" t="s">
        <v>3</v>
      </c>
      <c r="BF3855" t="s">
        <v>3</v>
      </c>
      <c r="BG3855" t="s">
        <v>3</v>
      </c>
      <c r="BH3855">
        <v>3</v>
      </c>
      <c r="BI3855">
        <v>1</v>
      </c>
      <c r="BJ3855" t="s">
        <v>3</v>
      </c>
      <c r="BM3855">
        <v>6001</v>
      </c>
      <c r="BN3855">
        <v>0</v>
      </c>
      <c r="BO3855" t="s">
        <v>3</v>
      </c>
      <c r="BP3855">
        <v>0</v>
      </c>
      <c r="BQ3855">
        <v>0</v>
      </c>
      <c r="BR3855">
        <v>0</v>
      </c>
      <c r="BS3855">
        <v>1</v>
      </c>
      <c r="BT3855">
        <v>1</v>
      </c>
      <c r="BU3855">
        <v>1</v>
      </c>
      <c r="BV3855">
        <v>1</v>
      </c>
      <c r="BW3855">
        <v>1</v>
      </c>
      <c r="BX3855">
        <v>1</v>
      </c>
      <c r="BY3855" t="s">
        <v>3</v>
      </c>
      <c r="BZ3855">
        <v>0</v>
      </c>
      <c r="CA3855">
        <v>0</v>
      </c>
      <c r="CB3855" t="s">
        <v>3</v>
      </c>
      <c r="CE3855">
        <v>0</v>
      </c>
      <c r="CF3855">
        <v>0</v>
      </c>
      <c r="CG3855">
        <v>0</v>
      </c>
      <c r="CM3855">
        <v>0</v>
      </c>
      <c r="CN3855" t="s">
        <v>3</v>
      </c>
      <c r="CO3855">
        <v>0</v>
      </c>
      <c r="CP3855">
        <f t="shared" si="2769"/>
        <v>28586.880000000001</v>
      </c>
      <c r="CQ3855">
        <f t="shared" si="2770"/>
        <v>397.04</v>
      </c>
      <c r="CR3855">
        <f t="shared" si="2771"/>
        <v>0</v>
      </c>
      <c r="CS3855">
        <f t="shared" si="2772"/>
        <v>0</v>
      </c>
      <c r="CT3855">
        <f t="shared" si="2773"/>
        <v>0</v>
      </c>
      <c r="CU3855">
        <f t="shared" si="2774"/>
        <v>0</v>
      </c>
      <c r="CV3855">
        <f t="shared" si="2775"/>
        <v>0</v>
      </c>
      <c r="CW3855">
        <f t="shared" si="2776"/>
        <v>0</v>
      </c>
      <c r="CX3855">
        <f t="shared" si="2777"/>
        <v>0</v>
      </c>
      <c r="CY3855">
        <f t="shared" si="2778"/>
        <v>0</v>
      </c>
      <c r="CZ3855">
        <f t="shared" si="2779"/>
        <v>0</v>
      </c>
      <c r="DC3855" t="s">
        <v>3</v>
      </c>
      <c r="DD3855" t="s">
        <v>3</v>
      </c>
      <c r="DE3855" t="s">
        <v>3</v>
      </c>
      <c r="DF3855" t="s">
        <v>3</v>
      </c>
      <c r="DG3855" t="s">
        <v>3</v>
      </c>
      <c r="DH3855" t="s">
        <v>3</v>
      </c>
      <c r="DI3855" t="s">
        <v>3</v>
      </c>
      <c r="DJ3855" t="s">
        <v>3</v>
      </c>
      <c r="DK3855" t="s">
        <v>3</v>
      </c>
      <c r="DL3855" t="s">
        <v>3</v>
      </c>
      <c r="DM3855" t="s">
        <v>3</v>
      </c>
      <c r="DN3855">
        <v>0</v>
      </c>
      <c r="DO3855">
        <v>0</v>
      </c>
      <c r="DP3855">
        <v>1</v>
      </c>
      <c r="DQ3855">
        <v>1</v>
      </c>
      <c r="DU3855">
        <v>1010</v>
      </c>
      <c r="DV3855" t="s">
        <v>52</v>
      </c>
      <c r="DW3855" t="s">
        <v>52</v>
      </c>
      <c r="DX3855">
        <v>1</v>
      </c>
      <c r="DZ3855" t="s">
        <v>3</v>
      </c>
      <c r="EA3855" t="s">
        <v>3</v>
      </c>
      <c r="EB3855" t="s">
        <v>3</v>
      </c>
      <c r="EC3855" t="s">
        <v>3</v>
      </c>
      <c r="EE3855">
        <v>35324526</v>
      </c>
      <c r="EF3855">
        <v>0</v>
      </c>
      <c r="EG3855" t="s">
        <v>829</v>
      </c>
      <c r="EH3855">
        <v>0</v>
      </c>
      <c r="EI3855" t="s">
        <v>3</v>
      </c>
      <c r="EJ3855">
        <v>1</v>
      </c>
      <c r="EK3855">
        <v>6001</v>
      </c>
      <c r="EL3855" t="s">
        <v>830</v>
      </c>
      <c r="EM3855" t="s">
        <v>829</v>
      </c>
      <c r="EO3855" t="s">
        <v>3</v>
      </c>
      <c r="EQ3855">
        <v>0</v>
      </c>
      <c r="ER3855">
        <v>397.04</v>
      </c>
      <c r="ES3855">
        <v>397.04</v>
      </c>
      <c r="ET3855">
        <v>0</v>
      </c>
      <c r="EU3855">
        <v>0</v>
      </c>
      <c r="EV3855">
        <v>0</v>
      </c>
      <c r="EW3855">
        <v>0</v>
      </c>
      <c r="EX3855">
        <v>0</v>
      </c>
      <c r="EY3855">
        <v>0</v>
      </c>
      <c r="EZ3855">
        <v>5</v>
      </c>
      <c r="FC3855">
        <v>1</v>
      </c>
      <c r="FD3855">
        <v>18</v>
      </c>
      <c r="FF3855">
        <v>484.39</v>
      </c>
      <c r="FQ3855">
        <v>0</v>
      </c>
      <c r="FR3855">
        <v>0</v>
      </c>
      <c r="FS3855">
        <v>0</v>
      </c>
      <c r="FX3855">
        <v>0</v>
      </c>
      <c r="FY3855">
        <v>0</v>
      </c>
      <c r="GA3855" t="s">
        <v>974</v>
      </c>
      <c r="GD3855">
        <v>0</v>
      </c>
      <c r="GF3855">
        <v>-181724861</v>
      </c>
      <c r="GG3855">
        <v>2</v>
      </c>
      <c r="GH3855">
        <v>3</v>
      </c>
      <c r="GI3855">
        <v>-2</v>
      </c>
      <c r="GJ3855">
        <v>0</v>
      </c>
      <c r="GK3855">
        <f>ROUND(R3855*(R12)/100,2)</f>
        <v>0</v>
      </c>
      <c r="GL3855">
        <f t="shared" si="2780"/>
        <v>0</v>
      </c>
      <c r="GM3855">
        <f t="shared" si="2781"/>
        <v>28586.880000000001</v>
      </c>
      <c r="GN3855">
        <f t="shared" si="2782"/>
        <v>28586.880000000001</v>
      </c>
      <c r="GO3855">
        <f t="shared" si="2783"/>
        <v>0</v>
      </c>
      <c r="GP3855">
        <f t="shared" si="2784"/>
        <v>0</v>
      </c>
      <c r="GR3855">
        <v>1</v>
      </c>
      <c r="GS3855">
        <v>1</v>
      </c>
      <c r="GT3855">
        <v>0</v>
      </c>
      <c r="GU3855" t="s">
        <v>3</v>
      </c>
      <c r="GV3855">
        <f t="shared" si="2785"/>
        <v>0</v>
      </c>
      <c r="GW3855">
        <v>1</v>
      </c>
      <c r="GX3855">
        <f t="shared" si="2786"/>
        <v>0</v>
      </c>
      <c r="HA3855">
        <v>0</v>
      </c>
      <c r="HB3855">
        <v>0</v>
      </c>
      <c r="HC3855">
        <f t="shared" si="2787"/>
        <v>0</v>
      </c>
      <c r="HE3855" t="s">
        <v>832</v>
      </c>
      <c r="HF3855" t="s">
        <v>832</v>
      </c>
      <c r="HM3855" t="s">
        <v>3</v>
      </c>
      <c r="HN3855" t="s">
        <v>3</v>
      </c>
      <c r="HO3855" t="s">
        <v>3</v>
      </c>
      <c r="HP3855" t="s">
        <v>3</v>
      </c>
      <c r="HQ3855" t="s">
        <v>3</v>
      </c>
      <c r="HS3855">
        <v>0</v>
      </c>
      <c r="IK3855">
        <v>0</v>
      </c>
    </row>
    <row r="3857" spans="1:206" x14ac:dyDescent="0.2">
      <c r="A3857">
        <v>51</v>
      </c>
      <c r="B3857">
        <f>B3801</f>
        <v>1</v>
      </c>
      <c r="C3857">
        <f>A3801</f>
        <v>4</v>
      </c>
      <c r="D3857">
        <f>ROW(A3801)</f>
        <v>3801</v>
      </c>
      <c r="F3857" t="str">
        <f>IF(F3801&lt;&gt;"",F3801,"")</f>
        <v>Новый раздел</v>
      </c>
      <c r="G3857" t="str">
        <f>IF(G3801&lt;&gt;"",G3801,"")</f>
        <v>Материал</v>
      </c>
      <c r="H3857">
        <v>0</v>
      </c>
      <c r="O3857">
        <f t="shared" ref="O3857:T3857" si="2788">ROUND(AB3857,2)</f>
        <v>2489841.38</v>
      </c>
      <c r="P3857">
        <f t="shared" si="2788"/>
        <v>2489841.38</v>
      </c>
      <c r="Q3857">
        <f t="shared" si="2788"/>
        <v>0</v>
      </c>
      <c r="R3857">
        <f t="shared" si="2788"/>
        <v>0</v>
      </c>
      <c r="S3857">
        <f t="shared" si="2788"/>
        <v>0</v>
      </c>
      <c r="T3857">
        <f t="shared" si="2788"/>
        <v>0</v>
      </c>
      <c r="U3857">
        <f>AH3857</f>
        <v>0</v>
      </c>
      <c r="V3857">
        <f>AI3857</f>
        <v>0</v>
      </c>
      <c r="W3857">
        <f>ROUND(AJ3857,2)</f>
        <v>0</v>
      </c>
      <c r="X3857">
        <f>ROUND(AK3857,2)</f>
        <v>0</v>
      </c>
      <c r="Y3857">
        <f>ROUND(AL3857,2)</f>
        <v>0</v>
      </c>
      <c r="AB3857">
        <f>ROUND(SUMIF(AA3805:AA3855,"=35364244",O3805:O3855),2)</f>
        <v>2489841.38</v>
      </c>
      <c r="AC3857">
        <f>ROUND(SUMIF(AA3805:AA3855,"=35364244",P3805:P3855),2)</f>
        <v>2489841.38</v>
      </c>
      <c r="AD3857">
        <f>ROUND(SUMIF(AA3805:AA3855,"=35364244",Q3805:Q3855),2)</f>
        <v>0</v>
      </c>
      <c r="AE3857">
        <f>ROUND(SUMIF(AA3805:AA3855,"=35364244",R3805:R3855),2)</f>
        <v>0</v>
      </c>
      <c r="AF3857">
        <f>ROUND(SUMIF(AA3805:AA3855,"=35364244",S3805:S3855),2)</f>
        <v>0</v>
      </c>
      <c r="AG3857">
        <f>ROUND(SUMIF(AA3805:AA3855,"=35364244",T3805:T3855),2)</f>
        <v>0</v>
      </c>
      <c r="AH3857">
        <f>SUMIF(AA3805:AA3855,"=35364244",U3805:U3855)</f>
        <v>0</v>
      </c>
      <c r="AI3857">
        <f>SUMIF(AA3805:AA3855,"=35364244",V3805:V3855)</f>
        <v>0</v>
      </c>
      <c r="AJ3857">
        <f>ROUND(SUMIF(AA3805:AA3855,"=35364244",W3805:W3855),2)</f>
        <v>0</v>
      </c>
      <c r="AK3857">
        <f>ROUND(SUMIF(AA3805:AA3855,"=35364244",X3805:X3855),2)</f>
        <v>0</v>
      </c>
      <c r="AL3857">
        <f>ROUND(SUMIF(AA3805:AA3855,"=35364244",Y3805:Y3855),2)</f>
        <v>0</v>
      </c>
      <c r="AO3857">
        <f t="shared" ref="AO3857:BD3857" si="2789">ROUND(BX3857,2)</f>
        <v>0</v>
      </c>
      <c r="AP3857">
        <f t="shared" si="2789"/>
        <v>0</v>
      </c>
      <c r="AQ3857">
        <f t="shared" si="2789"/>
        <v>0</v>
      </c>
      <c r="AR3857">
        <f t="shared" si="2789"/>
        <v>2489841.38</v>
      </c>
      <c r="AS3857">
        <f t="shared" si="2789"/>
        <v>2489841.38</v>
      </c>
      <c r="AT3857">
        <f t="shared" si="2789"/>
        <v>0</v>
      </c>
      <c r="AU3857">
        <f t="shared" si="2789"/>
        <v>0</v>
      </c>
      <c r="AV3857">
        <f t="shared" si="2789"/>
        <v>2489841.38</v>
      </c>
      <c r="AW3857">
        <f t="shared" si="2789"/>
        <v>2489841.38</v>
      </c>
      <c r="AX3857">
        <f t="shared" si="2789"/>
        <v>0</v>
      </c>
      <c r="AY3857">
        <f t="shared" si="2789"/>
        <v>2489841.38</v>
      </c>
      <c r="AZ3857">
        <f t="shared" si="2789"/>
        <v>0</v>
      </c>
      <c r="BA3857">
        <f t="shared" si="2789"/>
        <v>0</v>
      </c>
      <c r="BB3857">
        <f t="shared" si="2789"/>
        <v>0</v>
      </c>
      <c r="BC3857">
        <f t="shared" si="2789"/>
        <v>0</v>
      </c>
      <c r="BD3857">
        <f t="shared" si="2789"/>
        <v>0</v>
      </c>
      <c r="BX3857">
        <f>ROUND(SUMIF(AA3805:AA3855,"=35364244",FQ3805:FQ3855),2)</f>
        <v>0</v>
      </c>
      <c r="BY3857">
        <f>ROUND(SUMIF(AA3805:AA3855,"=35364244",FR3805:FR3855),2)</f>
        <v>0</v>
      </c>
      <c r="BZ3857">
        <f>ROUND(SUMIF(AA3805:AA3855,"=35364244",GL3805:GL3855),2)</f>
        <v>0</v>
      </c>
      <c r="CA3857">
        <f>ROUND(SUMIF(AA3805:AA3855,"=35364244",GM3805:GM3855),2)</f>
        <v>2489841.38</v>
      </c>
      <c r="CB3857">
        <f>ROUND(SUMIF(AA3805:AA3855,"=35364244",GN3805:GN3855),2)</f>
        <v>2489841.38</v>
      </c>
      <c r="CC3857">
        <f>ROUND(SUMIF(AA3805:AA3855,"=35364244",GO3805:GO3855),2)</f>
        <v>0</v>
      </c>
      <c r="CD3857">
        <f>ROUND(SUMIF(AA3805:AA3855,"=35364244",GP3805:GP3855),2)</f>
        <v>0</v>
      </c>
      <c r="CE3857">
        <f>AC3857-BX3857</f>
        <v>2489841.38</v>
      </c>
      <c r="CF3857">
        <f>AC3857-BY3857</f>
        <v>2489841.38</v>
      </c>
      <c r="CG3857">
        <f>BX3857-BZ3857</f>
        <v>0</v>
      </c>
      <c r="CH3857">
        <f>AC3857-BX3857-BY3857+BZ3857</f>
        <v>2489841.38</v>
      </c>
      <c r="CI3857">
        <f>BY3857-BZ3857</f>
        <v>0</v>
      </c>
      <c r="CJ3857">
        <f>ROUND(SUMIF(AA3805:AA3855,"=35364244",GX3805:GX3855),2)</f>
        <v>0</v>
      </c>
      <c r="CK3857">
        <f>ROUND(SUMIF(AA3805:AA3855,"=35364244",GY3805:GY3855),2)</f>
        <v>0</v>
      </c>
      <c r="CL3857">
        <f>ROUND(SUMIF(AA3805:AA3855,"=35364244",GZ3805:GZ3855),2)</f>
        <v>0</v>
      </c>
      <c r="CM3857">
        <f>ROUND(SUMIF(AA3805:AA3855,"=35364244",HD3805:HD3855),2)</f>
        <v>0</v>
      </c>
      <c r="GX3857">
        <v>0</v>
      </c>
    </row>
    <row r="3859" spans="1:206" x14ac:dyDescent="0.2">
      <c r="A3859">
        <v>50</v>
      </c>
      <c r="B3859">
        <v>0</v>
      </c>
      <c r="C3859">
        <v>0</v>
      </c>
      <c r="D3859">
        <v>1</v>
      </c>
      <c r="E3859">
        <v>201</v>
      </c>
      <c r="F3859">
        <f>ROUND(Source!O3857,O3859)</f>
        <v>2489841.38</v>
      </c>
      <c r="G3859" t="s">
        <v>66</v>
      </c>
      <c r="H3859" t="s">
        <v>67</v>
      </c>
      <c r="K3859">
        <v>201</v>
      </c>
      <c r="L3859">
        <v>1</v>
      </c>
      <c r="M3859">
        <v>3</v>
      </c>
      <c r="N3859" t="s">
        <v>3</v>
      </c>
      <c r="O3859">
        <v>2</v>
      </c>
      <c r="W3859">
        <v>2489841.38</v>
      </c>
      <c r="X3859">
        <v>1</v>
      </c>
      <c r="Y3859">
        <v>2489841.38</v>
      </c>
    </row>
    <row r="3860" spans="1:206" x14ac:dyDescent="0.2">
      <c r="A3860">
        <v>50</v>
      </c>
      <c r="B3860">
        <v>0</v>
      </c>
      <c r="C3860">
        <v>0</v>
      </c>
      <c r="D3860">
        <v>1</v>
      </c>
      <c r="E3860">
        <v>202</v>
      </c>
      <c r="F3860">
        <f>ROUND(Source!P3857,O3860)</f>
        <v>2489841.38</v>
      </c>
      <c r="G3860" t="s">
        <v>68</v>
      </c>
      <c r="H3860" t="s">
        <v>69</v>
      </c>
      <c r="K3860">
        <v>202</v>
      </c>
      <c r="L3860">
        <v>2</v>
      </c>
      <c r="M3860">
        <v>3</v>
      </c>
      <c r="N3860" t="s">
        <v>3</v>
      </c>
      <c r="O3860">
        <v>2</v>
      </c>
      <c r="W3860">
        <v>2489841.38</v>
      </c>
      <c r="X3860">
        <v>1</v>
      </c>
      <c r="Y3860">
        <v>2489841.38</v>
      </c>
    </row>
    <row r="3861" spans="1:206" x14ac:dyDescent="0.2">
      <c r="A3861">
        <v>50</v>
      </c>
      <c r="B3861">
        <v>0</v>
      </c>
      <c r="C3861">
        <v>0</v>
      </c>
      <c r="D3861">
        <v>1</v>
      </c>
      <c r="E3861">
        <v>222</v>
      </c>
      <c r="F3861">
        <f>ROUND(Source!AO3857,O3861)</f>
        <v>0</v>
      </c>
      <c r="G3861" t="s">
        <v>70</v>
      </c>
      <c r="H3861" t="s">
        <v>71</v>
      </c>
      <c r="K3861">
        <v>222</v>
      </c>
      <c r="L3861">
        <v>3</v>
      </c>
      <c r="M3861">
        <v>3</v>
      </c>
      <c r="N3861" t="s">
        <v>3</v>
      </c>
      <c r="O3861">
        <v>2</v>
      </c>
      <c r="W3861">
        <v>0</v>
      </c>
      <c r="X3861">
        <v>1</v>
      </c>
      <c r="Y3861">
        <v>0</v>
      </c>
    </row>
    <row r="3862" spans="1:206" x14ac:dyDescent="0.2">
      <c r="A3862">
        <v>50</v>
      </c>
      <c r="B3862">
        <v>0</v>
      </c>
      <c r="C3862">
        <v>0</v>
      </c>
      <c r="D3862">
        <v>1</v>
      </c>
      <c r="E3862">
        <v>225</v>
      </c>
      <c r="F3862">
        <f>ROUND(Source!AV3857,O3862)</f>
        <v>2489841.38</v>
      </c>
      <c r="G3862" t="s">
        <v>72</v>
      </c>
      <c r="H3862" t="s">
        <v>73</v>
      </c>
      <c r="K3862">
        <v>225</v>
      </c>
      <c r="L3862">
        <v>4</v>
      </c>
      <c r="M3862">
        <v>3</v>
      </c>
      <c r="N3862" t="s">
        <v>3</v>
      </c>
      <c r="O3862">
        <v>2</v>
      </c>
      <c r="W3862">
        <v>2489841.38</v>
      </c>
      <c r="X3862">
        <v>1</v>
      </c>
      <c r="Y3862">
        <v>2489841.38</v>
      </c>
    </row>
    <row r="3863" spans="1:206" x14ac:dyDescent="0.2">
      <c r="A3863">
        <v>50</v>
      </c>
      <c r="B3863">
        <v>0</v>
      </c>
      <c r="C3863">
        <v>0</v>
      </c>
      <c r="D3863">
        <v>1</v>
      </c>
      <c r="E3863">
        <v>226</v>
      </c>
      <c r="F3863">
        <f>ROUND(Source!AW3857,O3863)</f>
        <v>2489841.38</v>
      </c>
      <c r="G3863" t="s">
        <v>74</v>
      </c>
      <c r="H3863" t="s">
        <v>75</v>
      </c>
      <c r="K3863">
        <v>226</v>
      </c>
      <c r="L3863">
        <v>5</v>
      </c>
      <c r="M3863">
        <v>3</v>
      </c>
      <c r="N3863" t="s">
        <v>3</v>
      </c>
      <c r="O3863">
        <v>2</v>
      </c>
      <c r="W3863">
        <v>2489841.38</v>
      </c>
      <c r="X3863">
        <v>1</v>
      </c>
      <c r="Y3863">
        <v>2489841.38</v>
      </c>
    </row>
    <row r="3864" spans="1:206" x14ac:dyDescent="0.2">
      <c r="A3864">
        <v>50</v>
      </c>
      <c r="B3864">
        <v>0</v>
      </c>
      <c r="C3864">
        <v>0</v>
      </c>
      <c r="D3864">
        <v>1</v>
      </c>
      <c r="E3864">
        <v>227</v>
      </c>
      <c r="F3864">
        <f>ROUND(Source!AX3857,O3864)</f>
        <v>0</v>
      </c>
      <c r="G3864" t="s">
        <v>76</v>
      </c>
      <c r="H3864" t="s">
        <v>77</v>
      </c>
      <c r="K3864">
        <v>227</v>
      </c>
      <c r="L3864">
        <v>6</v>
      </c>
      <c r="M3864">
        <v>3</v>
      </c>
      <c r="N3864" t="s">
        <v>3</v>
      </c>
      <c r="O3864">
        <v>2</v>
      </c>
      <c r="W3864">
        <v>0</v>
      </c>
      <c r="X3864">
        <v>1</v>
      </c>
      <c r="Y3864">
        <v>0</v>
      </c>
    </row>
    <row r="3865" spans="1:206" x14ac:dyDescent="0.2">
      <c r="A3865">
        <v>50</v>
      </c>
      <c r="B3865">
        <v>0</v>
      </c>
      <c r="C3865">
        <v>0</v>
      </c>
      <c r="D3865">
        <v>1</v>
      </c>
      <c r="E3865">
        <v>228</v>
      </c>
      <c r="F3865">
        <f>ROUND(Source!AY3857,O3865)</f>
        <v>2489841.38</v>
      </c>
      <c r="G3865" t="s">
        <v>78</v>
      </c>
      <c r="H3865" t="s">
        <v>79</v>
      </c>
      <c r="K3865">
        <v>228</v>
      </c>
      <c r="L3865">
        <v>7</v>
      </c>
      <c r="M3865">
        <v>3</v>
      </c>
      <c r="N3865" t="s">
        <v>3</v>
      </c>
      <c r="O3865">
        <v>2</v>
      </c>
      <c r="W3865">
        <v>2489841.38</v>
      </c>
      <c r="X3865">
        <v>1</v>
      </c>
      <c r="Y3865">
        <v>2489841.38</v>
      </c>
    </row>
    <row r="3866" spans="1:206" x14ac:dyDescent="0.2">
      <c r="A3866">
        <v>50</v>
      </c>
      <c r="B3866">
        <v>0</v>
      </c>
      <c r="C3866">
        <v>0</v>
      </c>
      <c r="D3866">
        <v>1</v>
      </c>
      <c r="E3866">
        <v>216</v>
      </c>
      <c r="F3866">
        <f>ROUND(Source!AP3857,O3866)</f>
        <v>0</v>
      </c>
      <c r="G3866" t="s">
        <v>80</v>
      </c>
      <c r="H3866" t="s">
        <v>81</v>
      </c>
      <c r="K3866">
        <v>216</v>
      </c>
      <c r="L3866">
        <v>8</v>
      </c>
      <c r="M3866">
        <v>3</v>
      </c>
      <c r="N3866" t="s">
        <v>3</v>
      </c>
      <c r="O3866">
        <v>2</v>
      </c>
      <c r="W3866">
        <v>0</v>
      </c>
      <c r="X3866">
        <v>1</v>
      </c>
      <c r="Y3866">
        <v>0</v>
      </c>
    </row>
    <row r="3867" spans="1:206" x14ac:dyDescent="0.2">
      <c r="A3867">
        <v>50</v>
      </c>
      <c r="B3867">
        <v>0</v>
      </c>
      <c r="C3867">
        <v>0</v>
      </c>
      <c r="D3867">
        <v>1</v>
      </c>
      <c r="E3867">
        <v>223</v>
      </c>
      <c r="F3867">
        <f>ROUND(Source!AQ3857,O3867)</f>
        <v>0</v>
      </c>
      <c r="G3867" t="s">
        <v>82</v>
      </c>
      <c r="H3867" t="s">
        <v>83</v>
      </c>
      <c r="K3867">
        <v>223</v>
      </c>
      <c r="L3867">
        <v>9</v>
      </c>
      <c r="M3867">
        <v>3</v>
      </c>
      <c r="N3867" t="s">
        <v>3</v>
      </c>
      <c r="O3867">
        <v>2</v>
      </c>
      <c r="W3867">
        <v>0</v>
      </c>
      <c r="X3867">
        <v>1</v>
      </c>
      <c r="Y3867">
        <v>0</v>
      </c>
    </row>
    <row r="3868" spans="1:206" x14ac:dyDescent="0.2">
      <c r="A3868">
        <v>50</v>
      </c>
      <c r="B3868">
        <v>0</v>
      </c>
      <c r="C3868">
        <v>0</v>
      </c>
      <c r="D3868">
        <v>1</v>
      </c>
      <c r="E3868">
        <v>229</v>
      </c>
      <c r="F3868">
        <f>ROUND(Source!AZ3857,O3868)</f>
        <v>0</v>
      </c>
      <c r="G3868" t="s">
        <v>84</v>
      </c>
      <c r="H3868" t="s">
        <v>85</v>
      </c>
      <c r="K3868">
        <v>229</v>
      </c>
      <c r="L3868">
        <v>10</v>
      </c>
      <c r="M3868">
        <v>3</v>
      </c>
      <c r="N3868" t="s">
        <v>3</v>
      </c>
      <c r="O3868">
        <v>2</v>
      </c>
      <c r="W3868">
        <v>0</v>
      </c>
      <c r="X3868">
        <v>1</v>
      </c>
      <c r="Y3868">
        <v>0</v>
      </c>
    </row>
    <row r="3869" spans="1:206" x14ac:dyDescent="0.2">
      <c r="A3869">
        <v>50</v>
      </c>
      <c r="B3869">
        <v>0</v>
      </c>
      <c r="C3869">
        <v>0</v>
      </c>
      <c r="D3869">
        <v>1</v>
      </c>
      <c r="E3869">
        <v>203</v>
      </c>
      <c r="F3869">
        <f>ROUND(Source!Q3857,O3869)</f>
        <v>0</v>
      </c>
      <c r="G3869" t="s">
        <v>86</v>
      </c>
      <c r="H3869" t="s">
        <v>87</v>
      </c>
      <c r="K3869">
        <v>203</v>
      </c>
      <c r="L3869">
        <v>11</v>
      </c>
      <c r="M3869">
        <v>3</v>
      </c>
      <c r="N3869" t="s">
        <v>3</v>
      </c>
      <c r="O3869">
        <v>2</v>
      </c>
      <c r="W3869">
        <v>0</v>
      </c>
      <c r="X3869">
        <v>1</v>
      </c>
      <c r="Y3869">
        <v>0</v>
      </c>
    </row>
    <row r="3870" spans="1:206" x14ac:dyDescent="0.2">
      <c r="A3870">
        <v>50</v>
      </c>
      <c r="B3870">
        <v>0</v>
      </c>
      <c r="C3870">
        <v>0</v>
      </c>
      <c r="D3870">
        <v>1</v>
      </c>
      <c r="E3870">
        <v>231</v>
      </c>
      <c r="F3870">
        <f>ROUND(Source!BB3857,O3870)</f>
        <v>0</v>
      </c>
      <c r="G3870" t="s">
        <v>88</v>
      </c>
      <c r="H3870" t="s">
        <v>89</v>
      </c>
      <c r="K3870">
        <v>231</v>
      </c>
      <c r="L3870">
        <v>12</v>
      </c>
      <c r="M3870">
        <v>3</v>
      </c>
      <c r="N3870" t="s">
        <v>3</v>
      </c>
      <c r="O3870">
        <v>2</v>
      </c>
      <c r="W3870">
        <v>0</v>
      </c>
      <c r="X3870">
        <v>1</v>
      </c>
      <c r="Y3870">
        <v>0</v>
      </c>
    </row>
    <row r="3871" spans="1:206" x14ac:dyDescent="0.2">
      <c r="A3871">
        <v>50</v>
      </c>
      <c r="B3871">
        <v>0</v>
      </c>
      <c r="C3871">
        <v>0</v>
      </c>
      <c r="D3871">
        <v>1</v>
      </c>
      <c r="E3871">
        <v>204</v>
      </c>
      <c r="F3871">
        <f>ROUND(Source!R3857,O3871)</f>
        <v>0</v>
      </c>
      <c r="G3871" t="s">
        <v>90</v>
      </c>
      <c r="H3871" t="s">
        <v>91</v>
      </c>
      <c r="K3871">
        <v>204</v>
      </c>
      <c r="L3871">
        <v>13</v>
      </c>
      <c r="M3871">
        <v>3</v>
      </c>
      <c r="N3871" t="s">
        <v>3</v>
      </c>
      <c r="O3871">
        <v>2</v>
      </c>
      <c r="W3871">
        <v>0</v>
      </c>
      <c r="X3871">
        <v>1</v>
      </c>
      <c r="Y3871">
        <v>0</v>
      </c>
    </row>
    <row r="3872" spans="1:206" x14ac:dyDescent="0.2">
      <c r="A3872">
        <v>50</v>
      </c>
      <c r="B3872">
        <v>0</v>
      </c>
      <c r="C3872">
        <v>0</v>
      </c>
      <c r="D3872">
        <v>1</v>
      </c>
      <c r="E3872">
        <v>205</v>
      </c>
      <c r="F3872">
        <f>ROUND(Source!S3857,O3872)</f>
        <v>0</v>
      </c>
      <c r="G3872" t="s">
        <v>92</v>
      </c>
      <c r="H3872" t="s">
        <v>93</v>
      </c>
      <c r="K3872">
        <v>205</v>
      </c>
      <c r="L3872">
        <v>14</v>
      </c>
      <c r="M3872">
        <v>3</v>
      </c>
      <c r="N3872" t="s">
        <v>3</v>
      </c>
      <c r="O3872">
        <v>2</v>
      </c>
      <c r="W3872">
        <v>0</v>
      </c>
      <c r="X3872">
        <v>1</v>
      </c>
      <c r="Y3872">
        <v>0</v>
      </c>
    </row>
    <row r="3873" spans="1:206" x14ac:dyDescent="0.2">
      <c r="A3873">
        <v>50</v>
      </c>
      <c r="B3873">
        <v>0</v>
      </c>
      <c r="C3873">
        <v>0</v>
      </c>
      <c r="D3873">
        <v>1</v>
      </c>
      <c r="E3873">
        <v>232</v>
      </c>
      <c r="F3873">
        <f>ROUND(Source!BC3857,O3873)</f>
        <v>0</v>
      </c>
      <c r="G3873" t="s">
        <v>94</v>
      </c>
      <c r="H3873" t="s">
        <v>95</v>
      </c>
      <c r="K3873">
        <v>232</v>
      </c>
      <c r="L3873">
        <v>15</v>
      </c>
      <c r="M3873">
        <v>3</v>
      </c>
      <c r="N3873" t="s">
        <v>3</v>
      </c>
      <c r="O3873">
        <v>2</v>
      </c>
      <c r="W3873">
        <v>0</v>
      </c>
      <c r="X3873">
        <v>1</v>
      </c>
      <c r="Y3873">
        <v>0</v>
      </c>
    </row>
    <row r="3874" spans="1:206" x14ac:dyDescent="0.2">
      <c r="A3874">
        <v>50</v>
      </c>
      <c r="B3874">
        <v>0</v>
      </c>
      <c r="C3874">
        <v>0</v>
      </c>
      <c r="D3874">
        <v>1</v>
      </c>
      <c r="E3874">
        <v>214</v>
      </c>
      <c r="F3874">
        <f>ROUND(Source!AS3857,O3874)</f>
        <v>2489841.38</v>
      </c>
      <c r="G3874" t="s">
        <v>96</v>
      </c>
      <c r="H3874" t="s">
        <v>97</v>
      </c>
      <c r="K3874">
        <v>214</v>
      </c>
      <c r="L3874">
        <v>16</v>
      </c>
      <c r="M3874">
        <v>3</v>
      </c>
      <c r="N3874" t="s">
        <v>3</v>
      </c>
      <c r="O3874">
        <v>2</v>
      </c>
      <c r="W3874">
        <v>2489841.38</v>
      </c>
      <c r="X3874">
        <v>1</v>
      </c>
      <c r="Y3874">
        <v>2489841.38</v>
      </c>
    </row>
    <row r="3875" spans="1:206" x14ac:dyDescent="0.2">
      <c r="A3875">
        <v>50</v>
      </c>
      <c r="B3875">
        <v>0</v>
      </c>
      <c r="C3875">
        <v>0</v>
      </c>
      <c r="D3875">
        <v>1</v>
      </c>
      <c r="E3875">
        <v>215</v>
      </c>
      <c r="F3875">
        <f>ROUND(Source!AT3857,O3875)</f>
        <v>0</v>
      </c>
      <c r="G3875" t="s">
        <v>98</v>
      </c>
      <c r="H3875" t="s">
        <v>99</v>
      </c>
      <c r="K3875">
        <v>215</v>
      </c>
      <c r="L3875">
        <v>17</v>
      </c>
      <c r="M3875">
        <v>3</v>
      </c>
      <c r="N3875" t="s">
        <v>3</v>
      </c>
      <c r="O3875">
        <v>2</v>
      </c>
      <c r="W3875">
        <v>0</v>
      </c>
      <c r="X3875">
        <v>1</v>
      </c>
      <c r="Y3875">
        <v>0</v>
      </c>
    </row>
    <row r="3876" spans="1:206" x14ac:dyDescent="0.2">
      <c r="A3876">
        <v>50</v>
      </c>
      <c r="B3876">
        <v>0</v>
      </c>
      <c r="C3876">
        <v>0</v>
      </c>
      <c r="D3876">
        <v>1</v>
      </c>
      <c r="E3876">
        <v>217</v>
      </c>
      <c r="F3876">
        <f>ROUND(Source!AU3857,O3876)</f>
        <v>0</v>
      </c>
      <c r="G3876" t="s">
        <v>100</v>
      </c>
      <c r="H3876" t="s">
        <v>101</v>
      </c>
      <c r="K3876">
        <v>217</v>
      </c>
      <c r="L3876">
        <v>18</v>
      </c>
      <c r="M3876">
        <v>3</v>
      </c>
      <c r="N3876" t="s">
        <v>3</v>
      </c>
      <c r="O3876">
        <v>2</v>
      </c>
      <c r="W3876">
        <v>0</v>
      </c>
      <c r="X3876">
        <v>1</v>
      </c>
      <c r="Y3876">
        <v>0</v>
      </c>
    </row>
    <row r="3877" spans="1:206" x14ac:dyDescent="0.2">
      <c r="A3877">
        <v>50</v>
      </c>
      <c r="B3877">
        <v>0</v>
      </c>
      <c r="C3877">
        <v>0</v>
      </c>
      <c r="D3877">
        <v>1</v>
      </c>
      <c r="E3877">
        <v>230</v>
      </c>
      <c r="F3877">
        <f>ROUND(Source!BA3857,O3877)</f>
        <v>0</v>
      </c>
      <c r="G3877" t="s">
        <v>102</v>
      </c>
      <c r="H3877" t="s">
        <v>103</v>
      </c>
      <c r="K3877">
        <v>230</v>
      </c>
      <c r="L3877">
        <v>19</v>
      </c>
      <c r="M3877">
        <v>3</v>
      </c>
      <c r="N3877" t="s">
        <v>3</v>
      </c>
      <c r="O3877">
        <v>2</v>
      </c>
      <c r="W3877">
        <v>0</v>
      </c>
      <c r="X3877">
        <v>1</v>
      </c>
      <c r="Y3877">
        <v>0</v>
      </c>
    </row>
    <row r="3878" spans="1:206" x14ac:dyDescent="0.2">
      <c r="A3878">
        <v>50</v>
      </c>
      <c r="B3878">
        <v>0</v>
      </c>
      <c r="C3878">
        <v>0</v>
      </c>
      <c r="D3878">
        <v>1</v>
      </c>
      <c r="E3878">
        <v>206</v>
      </c>
      <c r="F3878">
        <f>ROUND(Source!T3857,O3878)</f>
        <v>0</v>
      </c>
      <c r="G3878" t="s">
        <v>104</v>
      </c>
      <c r="H3878" t="s">
        <v>105</v>
      </c>
      <c r="K3878">
        <v>206</v>
      </c>
      <c r="L3878">
        <v>20</v>
      </c>
      <c r="M3878">
        <v>3</v>
      </c>
      <c r="N3878" t="s">
        <v>3</v>
      </c>
      <c r="O3878">
        <v>2</v>
      </c>
      <c r="W3878">
        <v>0</v>
      </c>
      <c r="X3878">
        <v>1</v>
      </c>
      <c r="Y3878">
        <v>0</v>
      </c>
    </row>
    <row r="3879" spans="1:206" x14ac:dyDescent="0.2">
      <c r="A3879">
        <v>50</v>
      </c>
      <c r="B3879">
        <v>0</v>
      </c>
      <c r="C3879">
        <v>0</v>
      </c>
      <c r="D3879">
        <v>1</v>
      </c>
      <c r="E3879">
        <v>207</v>
      </c>
      <c r="F3879">
        <f>Source!U3857</f>
        <v>0</v>
      </c>
      <c r="G3879" t="s">
        <v>106</v>
      </c>
      <c r="H3879" t="s">
        <v>107</v>
      </c>
      <c r="K3879">
        <v>207</v>
      </c>
      <c r="L3879">
        <v>21</v>
      </c>
      <c r="M3879">
        <v>3</v>
      </c>
      <c r="N3879" t="s">
        <v>3</v>
      </c>
      <c r="O3879">
        <v>-1</v>
      </c>
      <c r="W3879">
        <v>0</v>
      </c>
      <c r="X3879">
        <v>1</v>
      </c>
      <c r="Y3879">
        <v>0</v>
      </c>
    </row>
    <row r="3880" spans="1:206" x14ac:dyDescent="0.2">
      <c r="A3880">
        <v>50</v>
      </c>
      <c r="B3880">
        <v>0</v>
      </c>
      <c r="C3880">
        <v>0</v>
      </c>
      <c r="D3880">
        <v>1</v>
      </c>
      <c r="E3880">
        <v>208</v>
      </c>
      <c r="F3880">
        <f>Source!V3857</f>
        <v>0</v>
      </c>
      <c r="G3880" t="s">
        <v>108</v>
      </c>
      <c r="H3880" t="s">
        <v>109</v>
      </c>
      <c r="K3880">
        <v>208</v>
      </c>
      <c r="L3880">
        <v>22</v>
      </c>
      <c r="M3880">
        <v>3</v>
      </c>
      <c r="N3880" t="s">
        <v>3</v>
      </c>
      <c r="O3880">
        <v>-1</v>
      </c>
      <c r="W3880">
        <v>0</v>
      </c>
      <c r="X3880">
        <v>1</v>
      </c>
      <c r="Y3880">
        <v>0</v>
      </c>
    </row>
    <row r="3881" spans="1:206" x14ac:dyDescent="0.2">
      <c r="A3881">
        <v>50</v>
      </c>
      <c r="B3881">
        <v>0</v>
      </c>
      <c r="C3881">
        <v>0</v>
      </c>
      <c r="D3881">
        <v>1</v>
      </c>
      <c r="E3881">
        <v>209</v>
      </c>
      <c r="F3881">
        <f>ROUND(Source!W3857,O3881)</f>
        <v>0</v>
      </c>
      <c r="G3881" t="s">
        <v>110</v>
      </c>
      <c r="H3881" t="s">
        <v>111</v>
      </c>
      <c r="K3881">
        <v>209</v>
      </c>
      <c r="L3881">
        <v>23</v>
      </c>
      <c r="M3881">
        <v>3</v>
      </c>
      <c r="N3881" t="s">
        <v>3</v>
      </c>
      <c r="O3881">
        <v>2</v>
      </c>
      <c r="W3881">
        <v>0</v>
      </c>
      <c r="X3881">
        <v>1</v>
      </c>
      <c r="Y3881">
        <v>0</v>
      </c>
    </row>
    <row r="3882" spans="1:206" x14ac:dyDescent="0.2">
      <c r="A3882">
        <v>50</v>
      </c>
      <c r="B3882">
        <v>0</v>
      </c>
      <c r="C3882">
        <v>0</v>
      </c>
      <c r="D3882">
        <v>1</v>
      </c>
      <c r="E3882">
        <v>233</v>
      </c>
      <c r="F3882">
        <f>ROUND(Source!BD3857,O3882)</f>
        <v>0</v>
      </c>
      <c r="G3882" t="s">
        <v>112</v>
      </c>
      <c r="H3882" t="s">
        <v>113</v>
      </c>
      <c r="K3882">
        <v>233</v>
      </c>
      <c r="L3882">
        <v>24</v>
      </c>
      <c r="M3882">
        <v>3</v>
      </c>
      <c r="N3882" t="s">
        <v>3</v>
      </c>
      <c r="O3882">
        <v>2</v>
      </c>
      <c r="W3882">
        <v>0</v>
      </c>
      <c r="X3882">
        <v>1</v>
      </c>
      <c r="Y3882">
        <v>0</v>
      </c>
    </row>
    <row r="3883" spans="1:206" x14ac:dyDescent="0.2">
      <c r="A3883">
        <v>50</v>
      </c>
      <c r="B3883">
        <v>0</v>
      </c>
      <c r="C3883">
        <v>0</v>
      </c>
      <c r="D3883">
        <v>1</v>
      </c>
      <c r="E3883">
        <v>210</v>
      </c>
      <c r="F3883">
        <f>ROUND(Source!X3857,O3883)</f>
        <v>0</v>
      </c>
      <c r="G3883" t="s">
        <v>114</v>
      </c>
      <c r="H3883" t="s">
        <v>115</v>
      </c>
      <c r="K3883">
        <v>210</v>
      </c>
      <c r="L3883">
        <v>25</v>
      </c>
      <c r="M3883">
        <v>3</v>
      </c>
      <c r="N3883" t="s">
        <v>3</v>
      </c>
      <c r="O3883">
        <v>2</v>
      </c>
      <c r="W3883">
        <v>0</v>
      </c>
      <c r="X3883">
        <v>1</v>
      </c>
      <c r="Y3883">
        <v>0</v>
      </c>
    </row>
    <row r="3884" spans="1:206" x14ac:dyDescent="0.2">
      <c r="A3884">
        <v>50</v>
      </c>
      <c r="B3884">
        <v>0</v>
      </c>
      <c r="C3884">
        <v>0</v>
      </c>
      <c r="D3884">
        <v>1</v>
      </c>
      <c r="E3884">
        <v>211</v>
      </c>
      <c r="F3884">
        <f>ROUND(Source!Y3857,O3884)</f>
        <v>0</v>
      </c>
      <c r="G3884" t="s">
        <v>116</v>
      </c>
      <c r="H3884" t="s">
        <v>117</v>
      </c>
      <c r="K3884">
        <v>211</v>
      </c>
      <c r="L3884">
        <v>26</v>
      </c>
      <c r="M3884">
        <v>3</v>
      </c>
      <c r="N3884" t="s">
        <v>3</v>
      </c>
      <c r="O3884">
        <v>2</v>
      </c>
      <c r="W3884">
        <v>0</v>
      </c>
      <c r="X3884">
        <v>1</v>
      </c>
      <c r="Y3884">
        <v>0</v>
      </c>
    </row>
    <row r="3885" spans="1:206" x14ac:dyDescent="0.2">
      <c r="A3885">
        <v>50</v>
      </c>
      <c r="B3885">
        <v>0</v>
      </c>
      <c r="C3885">
        <v>0</v>
      </c>
      <c r="D3885">
        <v>1</v>
      </c>
      <c r="E3885">
        <v>224</v>
      </c>
      <c r="F3885">
        <f>ROUND(Source!AR3857,O3885)</f>
        <v>2489841.38</v>
      </c>
      <c r="G3885" t="s">
        <v>118</v>
      </c>
      <c r="H3885" t="s">
        <v>119</v>
      </c>
      <c r="K3885">
        <v>224</v>
      </c>
      <c r="L3885">
        <v>27</v>
      </c>
      <c r="M3885">
        <v>3</v>
      </c>
      <c r="N3885" t="s">
        <v>3</v>
      </c>
      <c r="O3885">
        <v>2</v>
      </c>
      <c r="W3885">
        <v>2489841.38</v>
      </c>
      <c r="X3885">
        <v>1</v>
      </c>
      <c r="Y3885">
        <v>2489841.38</v>
      </c>
    </row>
    <row r="3887" spans="1:206" x14ac:dyDescent="0.2">
      <c r="A3887">
        <v>51</v>
      </c>
      <c r="B3887">
        <f>B20</f>
        <v>1</v>
      </c>
      <c r="C3887">
        <f>A20</f>
        <v>3</v>
      </c>
      <c r="D3887">
        <f>ROW(A20)</f>
        <v>20</v>
      </c>
      <c r="F3887" t="str">
        <f>IF(F20&lt;&gt;"",F20,"")</f>
        <v>Новая локальная смета</v>
      </c>
      <c r="G3887" t="str">
        <f>IF(G20&lt;&gt;"",G20,"")</f>
        <v>Новая локальная смета</v>
      </c>
      <c r="H3887">
        <v>0</v>
      </c>
      <c r="O3887">
        <f t="shared" ref="O3887:T3887" si="2790">ROUND(O39+O77+O115+O153+O194+O233+O269+O305+O342+O379+O415+O456+O497+O538+O578+O615+O653+O692+O734+O777+O824+O867+O909+O952+O995+O1038+O1081+O1124+O1171+O1218+O1255+O1293+O1330+O1367+O1405+O1443+O1481+O1519+O1557+O1595+O1633+O1671+O1714+O1757+O1800+O1847+O1890+O1933+O1976+O2019+O2062+O2105+O2148+O2191+O2238+O2286+O2329+O2372+O2415+O2453+O2491+O2529+O2567+O2605+O2643+O2690+O2733+O2770+O2813+O2856+O2902+O2945+O2988+O3031+O3074+O3117+O3160+O3203+O3246+O3294+O3342+O3379+O3427+O3465+O3503+O3541+O3579+O3617+O3655+O3693+O3731+O3771+O3857+AB3887, 2)</f>
        <v>7348912.96</v>
      </c>
      <c r="P3887">
        <f t="shared" si="2790"/>
        <v>3554749.72</v>
      </c>
      <c r="Q3887">
        <f t="shared" si="2790"/>
        <v>40402.550000000003</v>
      </c>
      <c r="R3887">
        <f t="shared" si="2790"/>
        <v>5925.72</v>
      </c>
      <c r="S3887">
        <f t="shared" si="2790"/>
        <v>3753760.69</v>
      </c>
      <c r="T3887">
        <f t="shared" si="2790"/>
        <v>0</v>
      </c>
      <c r="U3887">
        <f>U39+U77+U115+U153+U194+U233+U269+U305+U342+U379+U415+U456+U497+U538+U578+U615+U653+U692+U734+U777+U824+U867+U909+U952+U995+U1038+U1081+U1124+U1171+U1218+U1255+U1293+U1330+U1367+U1405+U1443+U1481+U1519+U1557+U1595+U1633+U1671+U1714+U1757+U1800+U1847+U1890+U1933+U1976+U2019+U2062+U2105+U2148+U2191+U2238+U2286+U2329+U2372+U2415+U2453+U2491+U2529+U2567+U2605+U2643+U2690+U2733+U2770+U2813+U2856+U2902+U2945+U2988+U3031+U3074+U3117+U3160+U3203+U3246+U3294+U3342+U3379+U3427+U3465+U3503+U3541+U3579+U3617+U3655+U3693+U3731+U3771+U3857+AH3887</f>
        <v>5228.5613199999989</v>
      </c>
      <c r="V3887">
        <f>V39+V77+V115+V153+V194+V233+V269+V305+V342+V379+V415+V456+V497+V538+V578+V615+V653+V692+V734+V777+V824+V867+V909+V952+V995+V1038+V1081+V1124+V1171+V1218+V1255+V1293+V1330+V1367+V1405+V1443+V1481+V1519+V1557+V1595+V1633+V1671+V1714+V1757+V1800+V1847+V1890+V1933+V1976+V2019+V2062+V2105+V2148+V2191+V2238+V2286+V2329+V2372+V2415+V2453+V2491+V2529+V2567+V2605+V2643+V2690+V2733+V2770+V2813+V2856+V2902+V2945+V2988+V3031+V3074+V3117+V3160+V3203+V3246+V3294+V3342+V3379+V3427+V3465+V3503+V3541+V3579+V3617+V3655+V3693+V3731+V3771+V3857+AI3887</f>
        <v>0</v>
      </c>
      <c r="W3887">
        <f>ROUND(W39+W77+W115+W153+W194+W233+W269+W305+W342+W379+W415+W456+W497+W538+W578+W615+W653+W692+W734+W777+W824+W867+W909+W952+W995+W1038+W1081+W1124+W1171+W1218+W1255+W1293+W1330+W1367+W1405+W1443+W1481+W1519+W1557+W1595+W1633+W1671+W1714+W1757+W1800+W1847+W1890+W1933+W1976+W2019+W2062+W2105+W2148+W2191+W2238+W2286+W2329+W2372+W2415+W2453+W2491+W2529+W2567+W2605+W2643+W2690+W2733+W2770+W2813+W2856+W2902+W2945+W2988+W3031+W3074+W3117+W3160+W3203+W3246+W3294+W3342+W3379+W3427+W3465+W3503+W3541+W3579+W3617+W3655+W3693+W3731+W3771+W3857+AJ3887, 2)</f>
        <v>0</v>
      </c>
      <c r="X3887">
        <f>ROUND(X39+X77+X115+X153+X194+X233+X269+X305+X342+X379+X415+X456+X497+X538+X578+X615+X653+X692+X734+X777+X824+X867+X909+X952+X995+X1038+X1081+X1124+X1171+X1218+X1255+X1293+X1330+X1367+X1405+X1443+X1481+X1519+X1557+X1595+X1633+X1671+X1714+X1757+X1800+X1847+X1890+X1933+X1976+X2019+X2062+X2105+X2148+X2191+X2238+X2286+X2329+X2372+X2415+X2453+X2491+X2529+X2567+X2605+X2643+X2690+X2733+X2770+X2813+X2856+X2902+X2945+X2988+X3031+X3074+X3117+X3160+X3203+X3246+X3294+X3342+X3379+X3427+X3465+X3503+X3541+X3579+X3617+X3655+X3693+X3731+X3771+X3857+AK3887, 2)</f>
        <v>2627632.9</v>
      </c>
      <c r="Y3887">
        <f>ROUND(Y39+Y77+Y115+Y153+Y194+Y233+Y269+Y305+Y342+Y379+Y415+Y456+Y497+Y538+Y578+Y615+Y653+Y692+Y734+Y777+Y824+Y867+Y909+Y952+Y995+Y1038+Y1081+Y1124+Y1171+Y1218+Y1255+Y1293+Y1330+Y1367+Y1405+Y1443+Y1481+Y1519+Y1557+Y1595+Y1633+Y1671+Y1714+Y1757+Y1800+Y1847+Y1890+Y1933+Y1976+Y2019+Y2062+Y2105+Y2148+Y2191+Y2238+Y2286+Y2329+Y2372+Y2415+Y2453+Y2491+Y2529+Y2567+Y2605+Y2643+Y2690+Y2733+Y2770+Y2813+Y2856+Y2902+Y2945+Y2988+Y3031+Y3074+Y3117+Y3160+Y3203+Y3246+Y3294+Y3342+Y3379+Y3427+Y3465+Y3503+Y3541+Y3579+Y3617+Y3655+Y3693+Y3731+Y3771+Y3857+AL3887, 2)</f>
        <v>375376.51</v>
      </c>
      <c r="AO3887">
        <f t="shared" ref="AO3887:BD3887" si="2791">ROUND(AO39+AO77+AO115+AO153+AO194+AO233+AO269+AO305+AO342+AO379+AO415+AO456+AO497+AO538+AO578+AO615+AO653+AO692+AO734+AO777+AO824+AO867+AO909+AO952+AO995+AO1038+AO1081+AO1124+AO1171+AO1218+AO1255+AO1293+AO1330+AO1367+AO1405+AO1443+AO1481+AO1519+AO1557+AO1595+AO1633+AO1671+AO1714+AO1757+AO1800+AO1847+AO1890+AO1933+AO1976+AO2019+AO2062+AO2105+AO2148+AO2191+AO2238+AO2286+AO2329+AO2372+AO2415+AO2453+AO2491+AO2529+AO2567+AO2605+AO2643+AO2690+AO2733+AO2770+AO2813+AO2856+AO2902+AO2945+AO2988+AO3031+AO3074+AO3117+AO3160+AO3203+AO3246+AO3294+AO3342+AO3379+AO3427+AO3465+AO3503+AO3541+AO3579+AO3617+AO3655+AO3693+AO3731+AO3771+AO3857+BX3887, 2)</f>
        <v>0</v>
      </c>
      <c r="AP3887">
        <f t="shared" si="2791"/>
        <v>0</v>
      </c>
      <c r="AQ3887">
        <f t="shared" si="2791"/>
        <v>0</v>
      </c>
      <c r="AR3887">
        <f t="shared" si="2791"/>
        <v>10358321.630000001</v>
      </c>
      <c r="AS3887">
        <f t="shared" si="2791"/>
        <v>2489841.38</v>
      </c>
      <c r="AT3887">
        <f t="shared" si="2791"/>
        <v>0</v>
      </c>
      <c r="AU3887">
        <f t="shared" si="2791"/>
        <v>7868480.25</v>
      </c>
      <c r="AV3887">
        <f t="shared" si="2791"/>
        <v>3554749.72</v>
      </c>
      <c r="AW3887">
        <f t="shared" si="2791"/>
        <v>3554749.72</v>
      </c>
      <c r="AX3887">
        <f t="shared" si="2791"/>
        <v>0</v>
      </c>
      <c r="AY3887">
        <f t="shared" si="2791"/>
        <v>3554749.72</v>
      </c>
      <c r="AZ3887">
        <f t="shared" si="2791"/>
        <v>0</v>
      </c>
      <c r="BA3887">
        <f t="shared" si="2791"/>
        <v>0</v>
      </c>
      <c r="BB3887">
        <f t="shared" si="2791"/>
        <v>0</v>
      </c>
      <c r="BC3887">
        <f t="shared" si="2791"/>
        <v>0</v>
      </c>
      <c r="BD3887">
        <f t="shared" si="2791"/>
        <v>0</v>
      </c>
      <c r="GX3887">
        <v>0</v>
      </c>
    </row>
    <row r="3889" spans="1:25" x14ac:dyDescent="0.2">
      <c r="A3889">
        <v>50</v>
      </c>
      <c r="B3889">
        <v>0</v>
      </c>
      <c r="C3889">
        <v>0</v>
      </c>
      <c r="D3889">
        <v>1</v>
      </c>
      <c r="E3889">
        <v>201</v>
      </c>
      <c r="F3889">
        <f>ROUND(Source!O3887,O3889)</f>
        <v>7348912.96</v>
      </c>
      <c r="G3889" t="s">
        <v>66</v>
      </c>
      <c r="H3889" t="s">
        <v>67</v>
      </c>
      <c r="K3889">
        <v>201</v>
      </c>
      <c r="L3889">
        <v>1</v>
      </c>
      <c r="M3889">
        <v>3</v>
      </c>
      <c r="N3889" t="s">
        <v>3</v>
      </c>
      <c r="O3889">
        <v>2</v>
      </c>
      <c r="W3889">
        <v>7348912.96</v>
      </c>
      <c r="X3889">
        <v>1</v>
      </c>
      <c r="Y3889">
        <v>7348912.96</v>
      </c>
    </row>
    <row r="3890" spans="1:25" x14ac:dyDescent="0.2">
      <c r="A3890">
        <v>50</v>
      </c>
      <c r="B3890">
        <v>0</v>
      </c>
      <c r="C3890">
        <v>0</v>
      </c>
      <c r="D3890">
        <v>1</v>
      </c>
      <c r="E3890">
        <v>202</v>
      </c>
      <c r="F3890">
        <f>ROUND(Source!P3887,O3890)</f>
        <v>3554749.72</v>
      </c>
      <c r="G3890" t="s">
        <v>68</v>
      </c>
      <c r="H3890" t="s">
        <v>69</v>
      </c>
      <c r="K3890">
        <v>202</v>
      </c>
      <c r="L3890">
        <v>2</v>
      </c>
      <c r="M3890">
        <v>3</v>
      </c>
      <c r="N3890" t="s">
        <v>3</v>
      </c>
      <c r="O3890">
        <v>2</v>
      </c>
      <c r="W3890">
        <v>3554749.72</v>
      </c>
      <c r="X3890">
        <v>1</v>
      </c>
      <c r="Y3890">
        <v>3554749.72</v>
      </c>
    </row>
    <row r="3891" spans="1:25" x14ac:dyDescent="0.2">
      <c r="A3891">
        <v>50</v>
      </c>
      <c r="B3891">
        <v>0</v>
      </c>
      <c r="C3891">
        <v>0</v>
      </c>
      <c r="D3891">
        <v>1</v>
      </c>
      <c r="E3891">
        <v>222</v>
      </c>
      <c r="F3891">
        <f>ROUND(Source!AO3887,O3891)</f>
        <v>0</v>
      </c>
      <c r="G3891" t="s">
        <v>70</v>
      </c>
      <c r="H3891" t="s">
        <v>71</v>
      </c>
      <c r="K3891">
        <v>222</v>
      </c>
      <c r="L3891">
        <v>3</v>
      </c>
      <c r="M3891">
        <v>3</v>
      </c>
      <c r="N3891" t="s">
        <v>3</v>
      </c>
      <c r="O3891">
        <v>2</v>
      </c>
      <c r="W3891">
        <v>0</v>
      </c>
      <c r="X3891">
        <v>1</v>
      </c>
      <c r="Y3891">
        <v>0</v>
      </c>
    </row>
    <row r="3892" spans="1:25" x14ac:dyDescent="0.2">
      <c r="A3892">
        <v>50</v>
      </c>
      <c r="B3892">
        <v>0</v>
      </c>
      <c r="C3892">
        <v>0</v>
      </c>
      <c r="D3892">
        <v>1</v>
      </c>
      <c r="E3892">
        <v>225</v>
      </c>
      <c r="F3892">
        <f>ROUND(Source!AV3887,O3892)</f>
        <v>3554749.72</v>
      </c>
      <c r="G3892" t="s">
        <v>72</v>
      </c>
      <c r="H3892" t="s">
        <v>73</v>
      </c>
      <c r="K3892">
        <v>225</v>
      </c>
      <c r="L3892">
        <v>4</v>
      </c>
      <c r="M3892">
        <v>3</v>
      </c>
      <c r="N3892" t="s">
        <v>3</v>
      </c>
      <c r="O3892">
        <v>2</v>
      </c>
      <c r="W3892">
        <v>3554749.72</v>
      </c>
      <c r="X3892">
        <v>1</v>
      </c>
      <c r="Y3892">
        <v>3554749.72</v>
      </c>
    </row>
    <row r="3893" spans="1:25" x14ac:dyDescent="0.2">
      <c r="A3893">
        <v>50</v>
      </c>
      <c r="B3893">
        <v>0</v>
      </c>
      <c r="C3893">
        <v>0</v>
      </c>
      <c r="D3893">
        <v>1</v>
      </c>
      <c r="E3893">
        <v>226</v>
      </c>
      <c r="F3893">
        <f>ROUND(Source!AW3887,O3893)</f>
        <v>3554749.72</v>
      </c>
      <c r="G3893" t="s">
        <v>74</v>
      </c>
      <c r="H3893" t="s">
        <v>75</v>
      </c>
      <c r="K3893">
        <v>226</v>
      </c>
      <c r="L3893">
        <v>5</v>
      </c>
      <c r="M3893">
        <v>3</v>
      </c>
      <c r="N3893" t="s">
        <v>3</v>
      </c>
      <c r="O3893">
        <v>2</v>
      </c>
      <c r="W3893">
        <v>3554749.72</v>
      </c>
      <c r="X3893">
        <v>1</v>
      </c>
      <c r="Y3893">
        <v>3554749.72</v>
      </c>
    </row>
    <row r="3894" spans="1:25" x14ac:dyDescent="0.2">
      <c r="A3894">
        <v>50</v>
      </c>
      <c r="B3894">
        <v>0</v>
      </c>
      <c r="C3894">
        <v>0</v>
      </c>
      <c r="D3894">
        <v>1</v>
      </c>
      <c r="E3894">
        <v>227</v>
      </c>
      <c r="F3894">
        <f>ROUND(Source!AX3887,O3894)</f>
        <v>0</v>
      </c>
      <c r="G3894" t="s">
        <v>76</v>
      </c>
      <c r="H3894" t="s">
        <v>77</v>
      </c>
      <c r="K3894">
        <v>227</v>
      </c>
      <c r="L3894">
        <v>6</v>
      </c>
      <c r="M3894">
        <v>3</v>
      </c>
      <c r="N3894" t="s">
        <v>3</v>
      </c>
      <c r="O3894">
        <v>2</v>
      </c>
      <c r="W3894">
        <v>0</v>
      </c>
      <c r="X3894">
        <v>1</v>
      </c>
      <c r="Y3894">
        <v>0</v>
      </c>
    </row>
    <row r="3895" spans="1:25" x14ac:dyDescent="0.2">
      <c r="A3895">
        <v>50</v>
      </c>
      <c r="B3895">
        <v>0</v>
      </c>
      <c r="C3895">
        <v>0</v>
      </c>
      <c r="D3895">
        <v>1</v>
      </c>
      <c r="E3895">
        <v>228</v>
      </c>
      <c r="F3895">
        <f>ROUND(Source!AY3887,O3895)</f>
        <v>3554749.72</v>
      </c>
      <c r="G3895" t="s">
        <v>78</v>
      </c>
      <c r="H3895" t="s">
        <v>79</v>
      </c>
      <c r="K3895">
        <v>228</v>
      </c>
      <c r="L3895">
        <v>7</v>
      </c>
      <c r="M3895">
        <v>3</v>
      </c>
      <c r="N3895" t="s">
        <v>3</v>
      </c>
      <c r="O3895">
        <v>2</v>
      </c>
      <c r="W3895">
        <v>3554749.72</v>
      </c>
      <c r="X3895">
        <v>1</v>
      </c>
      <c r="Y3895">
        <v>3554749.72</v>
      </c>
    </row>
    <row r="3896" spans="1:25" x14ac:dyDescent="0.2">
      <c r="A3896">
        <v>50</v>
      </c>
      <c r="B3896">
        <v>0</v>
      </c>
      <c r="C3896">
        <v>0</v>
      </c>
      <c r="D3896">
        <v>1</v>
      </c>
      <c r="E3896">
        <v>216</v>
      </c>
      <c r="F3896">
        <f>ROUND(Source!AP3887,O3896)</f>
        <v>0</v>
      </c>
      <c r="G3896" t="s">
        <v>80</v>
      </c>
      <c r="H3896" t="s">
        <v>81</v>
      </c>
      <c r="K3896">
        <v>216</v>
      </c>
      <c r="L3896">
        <v>8</v>
      </c>
      <c r="M3896">
        <v>3</v>
      </c>
      <c r="N3896" t="s">
        <v>3</v>
      </c>
      <c r="O3896">
        <v>2</v>
      </c>
      <c r="W3896">
        <v>0</v>
      </c>
      <c r="X3896">
        <v>1</v>
      </c>
      <c r="Y3896">
        <v>0</v>
      </c>
    </row>
    <row r="3897" spans="1:25" x14ac:dyDescent="0.2">
      <c r="A3897">
        <v>50</v>
      </c>
      <c r="B3897">
        <v>0</v>
      </c>
      <c r="C3897">
        <v>0</v>
      </c>
      <c r="D3897">
        <v>1</v>
      </c>
      <c r="E3897">
        <v>223</v>
      </c>
      <c r="F3897">
        <f>ROUND(Source!AQ3887,O3897)</f>
        <v>0</v>
      </c>
      <c r="G3897" t="s">
        <v>82</v>
      </c>
      <c r="H3897" t="s">
        <v>83</v>
      </c>
      <c r="K3897">
        <v>223</v>
      </c>
      <c r="L3897">
        <v>9</v>
      </c>
      <c r="M3897">
        <v>3</v>
      </c>
      <c r="N3897" t="s">
        <v>3</v>
      </c>
      <c r="O3897">
        <v>2</v>
      </c>
      <c r="W3897">
        <v>0</v>
      </c>
      <c r="X3897">
        <v>1</v>
      </c>
      <c r="Y3897">
        <v>0</v>
      </c>
    </row>
    <row r="3898" spans="1:25" x14ac:dyDescent="0.2">
      <c r="A3898">
        <v>50</v>
      </c>
      <c r="B3898">
        <v>0</v>
      </c>
      <c r="C3898">
        <v>0</v>
      </c>
      <c r="D3898">
        <v>1</v>
      </c>
      <c r="E3898">
        <v>229</v>
      </c>
      <c r="F3898">
        <f>ROUND(Source!AZ3887,O3898)</f>
        <v>0</v>
      </c>
      <c r="G3898" t="s">
        <v>84</v>
      </c>
      <c r="H3898" t="s">
        <v>85</v>
      </c>
      <c r="K3898">
        <v>229</v>
      </c>
      <c r="L3898">
        <v>10</v>
      </c>
      <c r="M3898">
        <v>3</v>
      </c>
      <c r="N3898" t="s">
        <v>3</v>
      </c>
      <c r="O3898">
        <v>2</v>
      </c>
      <c r="W3898">
        <v>0</v>
      </c>
      <c r="X3898">
        <v>1</v>
      </c>
      <c r="Y3898">
        <v>0</v>
      </c>
    </row>
    <row r="3899" spans="1:25" x14ac:dyDescent="0.2">
      <c r="A3899">
        <v>50</v>
      </c>
      <c r="B3899">
        <v>0</v>
      </c>
      <c r="C3899">
        <v>0</v>
      </c>
      <c r="D3899">
        <v>1</v>
      </c>
      <c r="E3899">
        <v>203</v>
      </c>
      <c r="F3899">
        <f>ROUND(Source!Q3887,O3899)</f>
        <v>40402.550000000003</v>
      </c>
      <c r="G3899" t="s">
        <v>86</v>
      </c>
      <c r="H3899" t="s">
        <v>87</v>
      </c>
      <c r="K3899">
        <v>203</v>
      </c>
      <c r="L3899">
        <v>11</v>
      </c>
      <c r="M3899">
        <v>3</v>
      </c>
      <c r="N3899" t="s">
        <v>3</v>
      </c>
      <c r="O3899">
        <v>2</v>
      </c>
      <c r="W3899">
        <v>40402.550000000003</v>
      </c>
      <c r="X3899">
        <v>1</v>
      </c>
      <c r="Y3899">
        <v>40402.550000000003</v>
      </c>
    </row>
    <row r="3900" spans="1:25" x14ac:dyDescent="0.2">
      <c r="A3900">
        <v>50</v>
      </c>
      <c r="B3900">
        <v>0</v>
      </c>
      <c r="C3900">
        <v>0</v>
      </c>
      <c r="D3900">
        <v>1</v>
      </c>
      <c r="E3900">
        <v>231</v>
      </c>
      <c r="F3900">
        <f>ROUND(Source!BB3887,O3900)</f>
        <v>0</v>
      </c>
      <c r="G3900" t="s">
        <v>88</v>
      </c>
      <c r="H3900" t="s">
        <v>89</v>
      </c>
      <c r="K3900">
        <v>231</v>
      </c>
      <c r="L3900">
        <v>12</v>
      </c>
      <c r="M3900">
        <v>3</v>
      </c>
      <c r="N3900" t="s">
        <v>3</v>
      </c>
      <c r="O3900">
        <v>2</v>
      </c>
      <c r="W3900">
        <v>0</v>
      </c>
      <c r="X3900">
        <v>1</v>
      </c>
      <c r="Y3900">
        <v>0</v>
      </c>
    </row>
    <row r="3901" spans="1:25" x14ac:dyDescent="0.2">
      <c r="A3901">
        <v>50</v>
      </c>
      <c r="B3901">
        <v>0</v>
      </c>
      <c r="C3901">
        <v>0</v>
      </c>
      <c r="D3901">
        <v>1</v>
      </c>
      <c r="E3901">
        <v>204</v>
      </c>
      <c r="F3901">
        <f>ROUND(Source!R3887,O3901)</f>
        <v>5925.72</v>
      </c>
      <c r="G3901" t="s">
        <v>90</v>
      </c>
      <c r="H3901" t="s">
        <v>91</v>
      </c>
      <c r="K3901">
        <v>204</v>
      </c>
      <c r="L3901">
        <v>13</v>
      </c>
      <c r="M3901">
        <v>3</v>
      </c>
      <c r="N3901" t="s">
        <v>3</v>
      </c>
      <c r="O3901">
        <v>2</v>
      </c>
      <c r="W3901">
        <v>5925.72</v>
      </c>
      <c r="X3901">
        <v>1</v>
      </c>
      <c r="Y3901">
        <v>5925.72</v>
      </c>
    </row>
    <row r="3902" spans="1:25" x14ac:dyDescent="0.2">
      <c r="A3902">
        <v>50</v>
      </c>
      <c r="B3902">
        <v>0</v>
      </c>
      <c r="C3902">
        <v>0</v>
      </c>
      <c r="D3902">
        <v>1</v>
      </c>
      <c r="E3902">
        <v>205</v>
      </c>
      <c r="F3902">
        <f>ROUND(Source!S3887,O3902)</f>
        <v>3753760.69</v>
      </c>
      <c r="G3902" t="s">
        <v>92</v>
      </c>
      <c r="H3902" t="s">
        <v>93</v>
      </c>
      <c r="K3902">
        <v>205</v>
      </c>
      <c r="L3902">
        <v>14</v>
      </c>
      <c r="M3902">
        <v>3</v>
      </c>
      <c r="N3902" t="s">
        <v>3</v>
      </c>
      <c r="O3902">
        <v>2</v>
      </c>
      <c r="W3902">
        <v>3753760.69</v>
      </c>
      <c r="X3902">
        <v>1</v>
      </c>
      <c r="Y3902">
        <v>3753760.69</v>
      </c>
    </row>
    <row r="3903" spans="1:25" x14ac:dyDescent="0.2">
      <c r="A3903">
        <v>50</v>
      </c>
      <c r="B3903">
        <v>0</v>
      </c>
      <c r="C3903">
        <v>0</v>
      </c>
      <c r="D3903">
        <v>1</v>
      </c>
      <c r="E3903">
        <v>232</v>
      </c>
      <c r="F3903">
        <f>ROUND(Source!BC3887,O3903)</f>
        <v>0</v>
      </c>
      <c r="G3903" t="s">
        <v>94</v>
      </c>
      <c r="H3903" t="s">
        <v>95</v>
      </c>
      <c r="K3903">
        <v>232</v>
      </c>
      <c r="L3903">
        <v>15</v>
      </c>
      <c r="M3903">
        <v>3</v>
      </c>
      <c r="N3903" t="s">
        <v>3</v>
      </c>
      <c r="O3903">
        <v>2</v>
      </c>
      <c r="W3903">
        <v>0</v>
      </c>
      <c r="X3903">
        <v>1</v>
      </c>
      <c r="Y3903">
        <v>0</v>
      </c>
    </row>
    <row r="3904" spans="1:25" x14ac:dyDescent="0.2">
      <c r="A3904">
        <v>50</v>
      </c>
      <c r="B3904">
        <v>0</v>
      </c>
      <c r="C3904">
        <v>0</v>
      </c>
      <c r="D3904">
        <v>1</v>
      </c>
      <c r="E3904">
        <v>214</v>
      </c>
      <c r="F3904">
        <f>ROUND(Source!AS3887,O3904)</f>
        <v>2489841.38</v>
      </c>
      <c r="G3904" t="s">
        <v>96</v>
      </c>
      <c r="H3904" t="s">
        <v>97</v>
      </c>
      <c r="K3904">
        <v>214</v>
      </c>
      <c r="L3904">
        <v>16</v>
      </c>
      <c r="M3904">
        <v>3</v>
      </c>
      <c r="N3904" t="s">
        <v>3</v>
      </c>
      <c r="O3904">
        <v>2</v>
      </c>
      <c r="W3904">
        <v>2489841.38</v>
      </c>
      <c r="X3904">
        <v>1</v>
      </c>
      <c r="Y3904">
        <v>2489841.38</v>
      </c>
    </row>
    <row r="3905" spans="1:206" x14ac:dyDescent="0.2">
      <c r="A3905">
        <v>50</v>
      </c>
      <c r="B3905">
        <v>0</v>
      </c>
      <c r="C3905">
        <v>0</v>
      </c>
      <c r="D3905">
        <v>1</v>
      </c>
      <c r="E3905">
        <v>215</v>
      </c>
      <c r="F3905">
        <f>ROUND(Source!AT3887,O3905)</f>
        <v>0</v>
      </c>
      <c r="G3905" t="s">
        <v>98</v>
      </c>
      <c r="H3905" t="s">
        <v>99</v>
      </c>
      <c r="K3905">
        <v>215</v>
      </c>
      <c r="L3905">
        <v>17</v>
      </c>
      <c r="M3905">
        <v>3</v>
      </c>
      <c r="N3905" t="s">
        <v>3</v>
      </c>
      <c r="O3905">
        <v>2</v>
      </c>
      <c r="W3905">
        <v>0</v>
      </c>
      <c r="X3905">
        <v>1</v>
      </c>
      <c r="Y3905">
        <v>0</v>
      </c>
    </row>
    <row r="3906" spans="1:206" x14ac:dyDescent="0.2">
      <c r="A3906">
        <v>50</v>
      </c>
      <c r="B3906">
        <v>0</v>
      </c>
      <c r="C3906">
        <v>0</v>
      </c>
      <c r="D3906">
        <v>1</v>
      </c>
      <c r="E3906">
        <v>217</v>
      </c>
      <c r="F3906">
        <f>ROUND(Source!AU3887,O3906)</f>
        <v>7868480.25</v>
      </c>
      <c r="G3906" t="s">
        <v>100</v>
      </c>
      <c r="H3906" t="s">
        <v>101</v>
      </c>
      <c r="K3906">
        <v>217</v>
      </c>
      <c r="L3906">
        <v>18</v>
      </c>
      <c r="M3906">
        <v>3</v>
      </c>
      <c r="N3906" t="s">
        <v>3</v>
      </c>
      <c r="O3906">
        <v>2</v>
      </c>
      <c r="W3906">
        <v>7868480.25</v>
      </c>
      <c r="X3906">
        <v>1</v>
      </c>
      <c r="Y3906">
        <v>7868480.25</v>
      </c>
    </row>
    <row r="3907" spans="1:206" x14ac:dyDescent="0.2">
      <c r="A3907">
        <v>50</v>
      </c>
      <c r="B3907">
        <v>0</v>
      </c>
      <c r="C3907">
        <v>0</v>
      </c>
      <c r="D3907">
        <v>1</v>
      </c>
      <c r="E3907">
        <v>230</v>
      </c>
      <c r="F3907">
        <f>ROUND(Source!BA3887,O3907)</f>
        <v>0</v>
      </c>
      <c r="G3907" t="s">
        <v>102</v>
      </c>
      <c r="H3907" t="s">
        <v>103</v>
      </c>
      <c r="K3907">
        <v>230</v>
      </c>
      <c r="L3907">
        <v>19</v>
      </c>
      <c r="M3907">
        <v>3</v>
      </c>
      <c r="N3907" t="s">
        <v>3</v>
      </c>
      <c r="O3907">
        <v>2</v>
      </c>
      <c r="W3907">
        <v>0</v>
      </c>
      <c r="X3907">
        <v>1</v>
      </c>
      <c r="Y3907">
        <v>0</v>
      </c>
    </row>
    <row r="3908" spans="1:206" x14ac:dyDescent="0.2">
      <c r="A3908">
        <v>50</v>
      </c>
      <c r="B3908">
        <v>0</v>
      </c>
      <c r="C3908">
        <v>0</v>
      </c>
      <c r="D3908">
        <v>1</v>
      </c>
      <c r="E3908">
        <v>206</v>
      </c>
      <c r="F3908">
        <f>ROUND(Source!T3887,O3908)</f>
        <v>0</v>
      </c>
      <c r="G3908" t="s">
        <v>104</v>
      </c>
      <c r="H3908" t="s">
        <v>105</v>
      </c>
      <c r="K3908">
        <v>206</v>
      </c>
      <c r="L3908">
        <v>20</v>
      </c>
      <c r="M3908">
        <v>3</v>
      </c>
      <c r="N3908" t="s">
        <v>3</v>
      </c>
      <c r="O3908">
        <v>2</v>
      </c>
      <c r="W3908">
        <v>0</v>
      </c>
      <c r="X3908">
        <v>1</v>
      </c>
      <c r="Y3908">
        <v>0</v>
      </c>
    </row>
    <row r="3909" spans="1:206" x14ac:dyDescent="0.2">
      <c r="A3909">
        <v>50</v>
      </c>
      <c r="B3909">
        <v>0</v>
      </c>
      <c r="C3909">
        <v>0</v>
      </c>
      <c r="D3909">
        <v>1</v>
      </c>
      <c r="E3909">
        <v>207</v>
      </c>
      <c r="F3909">
        <f>Source!U3887</f>
        <v>5228.5613199999989</v>
      </c>
      <c r="G3909" t="s">
        <v>106</v>
      </c>
      <c r="H3909" t="s">
        <v>107</v>
      </c>
      <c r="K3909">
        <v>207</v>
      </c>
      <c r="L3909">
        <v>21</v>
      </c>
      <c r="M3909">
        <v>3</v>
      </c>
      <c r="N3909" t="s">
        <v>3</v>
      </c>
      <c r="O3909">
        <v>-1</v>
      </c>
      <c r="W3909">
        <v>5228.5613199999989</v>
      </c>
      <c r="X3909">
        <v>1</v>
      </c>
      <c r="Y3909">
        <v>5228.5613199999989</v>
      </c>
    </row>
    <row r="3910" spans="1:206" x14ac:dyDescent="0.2">
      <c r="A3910">
        <v>50</v>
      </c>
      <c r="B3910">
        <v>0</v>
      </c>
      <c r="C3910">
        <v>0</v>
      </c>
      <c r="D3910">
        <v>1</v>
      </c>
      <c r="E3910">
        <v>208</v>
      </c>
      <c r="F3910">
        <f>Source!V3887</f>
        <v>0</v>
      </c>
      <c r="G3910" t="s">
        <v>108</v>
      </c>
      <c r="H3910" t="s">
        <v>109</v>
      </c>
      <c r="K3910">
        <v>208</v>
      </c>
      <c r="L3910">
        <v>22</v>
      </c>
      <c r="M3910">
        <v>3</v>
      </c>
      <c r="N3910" t="s">
        <v>3</v>
      </c>
      <c r="O3910">
        <v>-1</v>
      </c>
      <c r="W3910">
        <v>0</v>
      </c>
      <c r="X3910">
        <v>1</v>
      </c>
      <c r="Y3910">
        <v>0</v>
      </c>
    </row>
    <row r="3911" spans="1:206" x14ac:dyDescent="0.2">
      <c r="A3911">
        <v>50</v>
      </c>
      <c r="B3911">
        <v>0</v>
      </c>
      <c r="C3911">
        <v>0</v>
      </c>
      <c r="D3911">
        <v>1</v>
      </c>
      <c r="E3911">
        <v>209</v>
      </c>
      <c r="F3911">
        <f>ROUND(Source!W3887,O3911)</f>
        <v>0</v>
      </c>
      <c r="G3911" t="s">
        <v>110</v>
      </c>
      <c r="H3911" t="s">
        <v>111</v>
      </c>
      <c r="K3911">
        <v>209</v>
      </c>
      <c r="L3911">
        <v>23</v>
      </c>
      <c r="M3911">
        <v>3</v>
      </c>
      <c r="N3911" t="s">
        <v>3</v>
      </c>
      <c r="O3911">
        <v>2</v>
      </c>
      <c r="W3911">
        <v>0</v>
      </c>
      <c r="X3911">
        <v>1</v>
      </c>
      <c r="Y3911">
        <v>0</v>
      </c>
    </row>
    <row r="3912" spans="1:206" x14ac:dyDescent="0.2">
      <c r="A3912">
        <v>50</v>
      </c>
      <c r="B3912">
        <v>0</v>
      </c>
      <c r="C3912">
        <v>0</v>
      </c>
      <c r="D3912">
        <v>1</v>
      </c>
      <c r="E3912">
        <v>233</v>
      </c>
      <c r="F3912">
        <f>ROUND(Source!BD3887,O3912)</f>
        <v>0</v>
      </c>
      <c r="G3912" t="s">
        <v>112</v>
      </c>
      <c r="H3912" t="s">
        <v>113</v>
      </c>
      <c r="K3912">
        <v>233</v>
      </c>
      <c r="L3912">
        <v>24</v>
      </c>
      <c r="M3912">
        <v>3</v>
      </c>
      <c r="N3912" t="s">
        <v>3</v>
      </c>
      <c r="O3912">
        <v>2</v>
      </c>
      <c r="W3912">
        <v>0</v>
      </c>
      <c r="X3912">
        <v>1</v>
      </c>
      <c r="Y3912">
        <v>0</v>
      </c>
    </row>
    <row r="3913" spans="1:206" x14ac:dyDescent="0.2">
      <c r="A3913">
        <v>50</v>
      </c>
      <c r="B3913">
        <v>0</v>
      </c>
      <c r="C3913">
        <v>0</v>
      </c>
      <c r="D3913">
        <v>1</v>
      </c>
      <c r="E3913">
        <v>210</v>
      </c>
      <c r="F3913">
        <f>ROUND(Source!X3887,O3913)</f>
        <v>2627632.9</v>
      </c>
      <c r="G3913" t="s">
        <v>114</v>
      </c>
      <c r="H3913" t="s">
        <v>115</v>
      </c>
      <c r="K3913">
        <v>210</v>
      </c>
      <c r="L3913">
        <v>25</v>
      </c>
      <c r="M3913">
        <v>3</v>
      </c>
      <c r="N3913" t="s">
        <v>3</v>
      </c>
      <c r="O3913">
        <v>2</v>
      </c>
      <c r="W3913">
        <v>2627632.9</v>
      </c>
      <c r="X3913">
        <v>1</v>
      </c>
      <c r="Y3913">
        <v>2627632.9</v>
      </c>
    </row>
    <row r="3914" spans="1:206" x14ac:dyDescent="0.2">
      <c r="A3914">
        <v>50</v>
      </c>
      <c r="B3914">
        <v>0</v>
      </c>
      <c r="C3914">
        <v>0</v>
      </c>
      <c r="D3914">
        <v>1</v>
      </c>
      <c r="E3914">
        <v>211</v>
      </c>
      <c r="F3914">
        <f>ROUND(Source!Y3887,O3914)</f>
        <v>375376.51</v>
      </c>
      <c r="G3914" t="s">
        <v>116</v>
      </c>
      <c r="H3914" t="s">
        <v>117</v>
      </c>
      <c r="K3914">
        <v>211</v>
      </c>
      <c r="L3914">
        <v>26</v>
      </c>
      <c r="M3914">
        <v>3</v>
      </c>
      <c r="N3914" t="s">
        <v>3</v>
      </c>
      <c r="O3914">
        <v>2</v>
      </c>
      <c r="W3914">
        <v>375376.51</v>
      </c>
      <c r="X3914">
        <v>1</v>
      </c>
      <c r="Y3914">
        <v>375376.51</v>
      </c>
    </row>
    <row r="3915" spans="1:206" x14ac:dyDescent="0.2">
      <c r="A3915">
        <v>50</v>
      </c>
      <c r="B3915">
        <v>0</v>
      </c>
      <c r="C3915">
        <v>0</v>
      </c>
      <c r="D3915">
        <v>1</v>
      </c>
      <c r="E3915">
        <v>224</v>
      </c>
      <c r="F3915">
        <f>ROUND(Source!AR3887,O3915)</f>
        <v>10358321.630000001</v>
      </c>
      <c r="G3915" t="s">
        <v>118</v>
      </c>
      <c r="H3915" t="s">
        <v>119</v>
      </c>
      <c r="K3915">
        <v>224</v>
      </c>
      <c r="L3915">
        <v>27</v>
      </c>
      <c r="M3915">
        <v>3</v>
      </c>
      <c r="N3915" t="s">
        <v>3</v>
      </c>
      <c r="O3915">
        <v>2</v>
      </c>
      <c r="W3915">
        <v>10358321.630000001</v>
      </c>
      <c r="X3915">
        <v>1</v>
      </c>
      <c r="Y3915">
        <v>10358321.630000001</v>
      </c>
    </row>
    <row r="3916" spans="1:206" x14ac:dyDescent="0.2">
      <c r="A3916">
        <v>50</v>
      </c>
      <c r="B3916">
        <v>1</v>
      </c>
      <c r="C3916">
        <v>0</v>
      </c>
      <c r="D3916">
        <v>2</v>
      </c>
      <c r="E3916">
        <v>0</v>
      </c>
      <c r="F3916">
        <f>ROUND(F3915,O3916)</f>
        <v>10358321.630000001</v>
      </c>
      <c r="G3916" t="s">
        <v>975</v>
      </c>
      <c r="H3916" t="s">
        <v>976</v>
      </c>
      <c r="K3916">
        <v>212</v>
      </c>
      <c r="L3916">
        <v>28</v>
      </c>
      <c r="M3916">
        <v>0</v>
      </c>
      <c r="N3916" t="s">
        <v>3</v>
      </c>
      <c r="O3916">
        <v>2</v>
      </c>
      <c r="W3916">
        <v>10358321.630000001</v>
      </c>
      <c r="X3916">
        <v>1</v>
      </c>
      <c r="Y3916">
        <v>10358321.630000001</v>
      </c>
    </row>
    <row r="3917" spans="1:206" x14ac:dyDescent="0.2">
      <c r="A3917">
        <v>50</v>
      </c>
      <c r="B3917">
        <v>1</v>
      </c>
      <c r="C3917">
        <v>0</v>
      </c>
      <c r="D3917">
        <v>2</v>
      </c>
      <c r="E3917">
        <v>0</v>
      </c>
      <c r="F3917">
        <f>ROUND(F3916*0.22,O3917)</f>
        <v>2278830.7599999998</v>
      </c>
      <c r="G3917" t="s">
        <v>977</v>
      </c>
      <c r="H3917" t="s">
        <v>978</v>
      </c>
      <c r="K3917">
        <v>212</v>
      </c>
      <c r="L3917">
        <v>29</v>
      </c>
      <c r="M3917">
        <v>0</v>
      </c>
      <c r="N3917" t="s">
        <v>3</v>
      </c>
      <c r="O3917">
        <v>2</v>
      </c>
      <c r="W3917">
        <v>2278830.7599999998</v>
      </c>
      <c r="X3917">
        <v>1</v>
      </c>
      <c r="Y3917">
        <v>2278830.7599999998</v>
      </c>
    </row>
    <row r="3918" spans="1:206" x14ac:dyDescent="0.2">
      <c r="A3918">
        <v>50</v>
      </c>
      <c r="B3918">
        <v>1</v>
      </c>
      <c r="C3918">
        <v>0</v>
      </c>
      <c r="D3918">
        <v>2</v>
      </c>
      <c r="E3918">
        <v>213</v>
      </c>
      <c r="F3918">
        <f>ROUND(F3916+F3917,O3918)</f>
        <v>12637152.390000001</v>
      </c>
      <c r="G3918" t="s">
        <v>979</v>
      </c>
      <c r="H3918" t="s">
        <v>118</v>
      </c>
      <c r="K3918">
        <v>212</v>
      </c>
      <c r="L3918">
        <v>30</v>
      </c>
      <c r="M3918">
        <v>0</v>
      </c>
      <c r="N3918" t="s">
        <v>3</v>
      </c>
      <c r="O3918">
        <v>2</v>
      </c>
      <c r="W3918">
        <v>12637152.390000001</v>
      </c>
      <c r="X3918">
        <v>1</v>
      </c>
      <c r="Y3918">
        <v>12637152.390000001</v>
      </c>
    </row>
    <row r="3920" spans="1:206" x14ac:dyDescent="0.2">
      <c r="A3920">
        <v>51</v>
      </c>
      <c r="B3920">
        <f>B12</f>
        <v>3956</v>
      </c>
      <c r="C3920">
        <f>A12</f>
        <v>1</v>
      </c>
      <c r="D3920">
        <f>ROW(A12)</f>
        <v>12</v>
      </c>
      <c r="F3920" t="str">
        <f>IF(F12&lt;&gt;"",F12,"")</f>
        <v>Новый объект</v>
      </c>
      <c r="G3920" t="str">
        <f>IF(G12&lt;&gt;"",G12,"")</f>
        <v>Электрика новая</v>
      </c>
      <c r="H3920">
        <v>0</v>
      </c>
      <c r="O3920">
        <f t="shared" ref="O3920:T3920" si="2792">ROUND(O3887,2)</f>
        <v>7348912.96</v>
      </c>
      <c r="P3920">
        <f t="shared" si="2792"/>
        <v>3554749.72</v>
      </c>
      <c r="Q3920">
        <f t="shared" si="2792"/>
        <v>40402.550000000003</v>
      </c>
      <c r="R3920">
        <f t="shared" si="2792"/>
        <v>5925.72</v>
      </c>
      <c r="S3920">
        <f t="shared" si="2792"/>
        <v>3753760.69</v>
      </c>
      <c r="T3920">
        <f t="shared" si="2792"/>
        <v>0</v>
      </c>
      <c r="U3920">
        <f>U3887</f>
        <v>5228.5613199999989</v>
      </c>
      <c r="V3920">
        <f>V3887</f>
        <v>0</v>
      </c>
      <c r="W3920">
        <f>ROUND(W3887,2)</f>
        <v>0</v>
      </c>
      <c r="X3920">
        <f>ROUND(X3887,2)</f>
        <v>2627632.9</v>
      </c>
      <c r="Y3920">
        <f>ROUND(Y3887,2)</f>
        <v>375376.51</v>
      </c>
      <c r="AO3920">
        <f t="shared" ref="AO3920:BD3920" si="2793">ROUND(AO3887,2)</f>
        <v>0</v>
      </c>
      <c r="AP3920">
        <f t="shared" si="2793"/>
        <v>0</v>
      </c>
      <c r="AQ3920">
        <f t="shared" si="2793"/>
        <v>0</v>
      </c>
      <c r="AR3920">
        <f t="shared" si="2793"/>
        <v>10358321.630000001</v>
      </c>
      <c r="AS3920">
        <f t="shared" si="2793"/>
        <v>2489841.38</v>
      </c>
      <c r="AT3920">
        <f t="shared" si="2793"/>
        <v>0</v>
      </c>
      <c r="AU3920">
        <f t="shared" si="2793"/>
        <v>7868480.25</v>
      </c>
      <c r="AV3920">
        <f t="shared" si="2793"/>
        <v>3554749.72</v>
      </c>
      <c r="AW3920">
        <f t="shared" si="2793"/>
        <v>3554749.72</v>
      </c>
      <c r="AX3920">
        <f t="shared" si="2793"/>
        <v>0</v>
      </c>
      <c r="AY3920">
        <f t="shared" si="2793"/>
        <v>3554749.72</v>
      </c>
      <c r="AZ3920">
        <f t="shared" si="2793"/>
        <v>0</v>
      </c>
      <c r="BA3920">
        <f t="shared" si="2793"/>
        <v>0</v>
      </c>
      <c r="BB3920">
        <f t="shared" si="2793"/>
        <v>0</v>
      </c>
      <c r="BC3920">
        <f t="shared" si="2793"/>
        <v>0</v>
      </c>
      <c r="BD3920">
        <f t="shared" si="2793"/>
        <v>0</v>
      </c>
      <c r="GX3920">
        <v>0</v>
      </c>
    </row>
    <row r="3922" spans="1:25" x14ac:dyDescent="0.2">
      <c r="A3922">
        <v>50</v>
      </c>
      <c r="B3922">
        <v>0</v>
      </c>
      <c r="C3922">
        <v>0</v>
      </c>
      <c r="D3922">
        <v>1</v>
      </c>
      <c r="E3922">
        <v>201</v>
      </c>
      <c r="F3922">
        <f>ROUND(Source!O3920,O3922)</f>
        <v>7348912.96</v>
      </c>
      <c r="G3922" t="s">
        <v>66</v>
      </c>
      <c r="H3922" t="s">
        <v>67</v>
      </c>
      <c r="K3922">
        <v>201</v>
      </c>
      <c r="L3922">
        <v>1</v>
      </c>
      <c r="M3922">
        <v>3</v>
      </c>
      <c r="N3922" t="s">
        <v>3</v>
      </c>
      <c r="O3922">
        <v>2</v>
      </c>
      <c r="W3922">
        <v>7348912.96</v>
      </c>
      <c r="X3922">
        <v>1</v>
      </c>
      <c r="Y3922">
        <v>7348912.96</v>
      </c>
    </row>
    <row r="3923" spans="1:25" x14ac:dyDescent="0.2">
      <c r="A3923">
        <v>50</v>
      </c>
      <c r="B3923">
        <v>0</v>
      </c>
      <c r="C3923">
        <v>0</v>
      </c>
      <c r="D3923">
        <v>1</v>
      </c>
      <c r="E3923">
        <v>202</v>
      </c>
      <c r="F3923">
        <f>ROUND(Source!P3920,O3923)</f>
        <v>3554749.72</v>
      </c>
      <c r="G3923" t="s">
        <v>68</v>
      </c>
      <c r="H3923" t="s">
        <v>69</v>
      </c>
      <c r="K3923">
        <v>202</v>
      </c>
      <c r="L3923">
        <v>2</v>
      </c>
      <c r="M3923">
        <v>3</v>
      </c>
      <c r="N3923" t="s">
        <v>3</v>
      </c>
      <c r="O3923">
        <v>2</v>
      </c>
      <c r="W3923">
        <v>3554749.72</v>
      </c>
      <c r="X3923">
        <v>1</v>
      </c>
      <c r="Y3923">
        <v>3554749.72</v>
      </c>
    </row>
    <row r="3924" spans="1:25" x14ac:dyDescent="0.2">
      <c r="A3924">
        <v>50</v>
      </c>
      <c r="B3924">
        <v>0</v>
      </c>
      <c r="C3924">
        <v>0</v>
      </c>
      <c r="D3924">
        <v>1</v>
      </c>
      <c r="E3924">
        <v>222</v>
      </c>
      <c r="F3924">
        <f>ROUND(Source!AO3920,O3924)</f>
        <v>0</v>
      </c>
      <c r="G3924" t="s">
        <v>70</v>
      </c>
      <c r="H3924" t="s">
        <v>71</v>
      </c>
      <c r="K3924">
        <v>222</v>
      </c>
      <c r="L3924">
        <v>3</v>
      </c>
      <c r="M3924">
        <v>3</v>
      </c>
      <c r="N3924" t="s">
        <v>3</v>
      </c>
      <c r="O3924">
        <v>2</v>
      </c>
      <c r="W3924">
        <v>0</v>
      </c>
      <c r="X3924">
        <v>1</v>
      </c>
      <c r="Y3924">
        <v>0</v>
      </c>
    </row>
    <row r="3925" spans="1:25" x14ac:dyDescent="0.2">
      <c r="A3925">
        <v>50</v>
      </c>
      <c r="B3925">
        <v>0</v>
      </c>
      <c r="C3925">
        <v>0</v>
      </c>
      <c r="D3925">
        <v>1</v>
      </c>
      <c r="E3925">
        <v>225</v>
      </c>
      <c r="F3925">
        <f>ROUND(Source!AV3920,O3925)</f>
        <v>3554749.72</v>
      </c>
      <c r="G3925" t="s">
        <v>72</v>
      </c>
      <c r="H3925" t="s">
        <v>73</v>
      </c>
      <c r="K3925">
        <v>225</v>
      </c>
      <c r="L3925">
        <v>4</v>
      </c>
      <c r="M3925">
        <v>3</v>
      </c>
      <c r="N3925" t="s">
        <v>3</v>
      </c>
      <c r="O3925">
        <v>2</v>
      </c>
      <c r="W3925">
        <v>3554749.72</v>
      </c>
      <c r="X3925">
        <v>1</v>
      </c>
      <c r="Y3925">
        <v>3554749.72</v>
      </c>
    </row>
    <row r="3926" spans="1:25" x14ac:dyDescent="0.2">
      <c r="A3926">
        <v>50</v>
      </c>
      <c r="B3926">
        <v>0</v>
      </c>
      <c r="C3926">
        <v>0</v>
      </c>
      <c r="D3926">
        <v>1</v>
      </c>
      <c r="E3926">
        <v>226</v>
      </c>
      <c r="F3926">
        <f>ROUND(Source!AW3920,O3926)</f>
        <v>3554749.72</v>
      </c>
      <c r="G3926" t="s">
        <v>74</v>
      </c>
      <c r="H3926" t="s">
        <v>75</v>
      </c>
      <c r="K3926">
        <v>226</v>
      </c>
      <c r="L3926">
        <v>5</v>
      </c>
      <c r="M3926">
        <v>3</v>
      </c>
      <c r="N3926" t="s">
        <v>3</v>
      </c>
      <c r="O3926">
        <v>2</v>
      </c>
      <c r="W3926">
        <v>3554749.72</v>
      </c>
      <c r="X3926">
        <v>1</v>
      </c>
      <c r="Y3926">
        <v>3554749.72</v>
      </c>
    </row>
    <row r="3927" spans="1:25" x14ac:dyDescent="0.2">
      <c r="A3927">
        <v>50</v>
      </c>
      <c r="B3927">
        <v>0</v>
      </c>
      <c r="C3927">
        <v>0</v>
      </c>
      <c r="D3927">
        <v>1</v>
      </c>
      <c r="E3927">
        <v>227</v>
      </c>
      <c r="F3927">
        <f>ROUND(Source!AX3920,O3927)</f>
        <v>0</v>
      </c>
      <c r="G3927" t="s">
        <v>76</v>
      </c>
      <c r="H3927" t="s">
        <v>77</v>
      </c>
      <c r="K3927">
        <v>227</v>
      </c>
      <c r="L3927">
        <v>6</v>
      </c>
      <c r="M3927">
        <v>3</v>
      </c>
      <c r="N3927" t="s">
        <v>3</v>
      </c>
      <c r="O3927">
        <v>2</v>
      </c>
      <c r="W3927">
        <v>0</v>
      </c>
      <c r="X3927">
        <v>1</v>
      </c>
      <c r="Y3927">
        <v>0</v>
      </c>
    </row>
    <row r="3928" spans="1:25" x14ac:dyDescent="0.2">
      <c r="A3928">
        <v>50</v>
      </c>
      <c r="B3928">
        <v>0</v>
      </c>
      <c r="C3928">
        <v>0</v>
      </c>
      <c r="D3928">
        <v>1</v>
      </c>
      <c r="E3928">
        <v>228</v>
      </c>
      <c r="F3928">
        <f>ROUND(Source!AY3920,O3928)</f>
        <v>3554749.72</v>
      </c>
      <c r="G3928" t="s">
        <v>78</v>
      </c>
      <c r="H3928" t="s">
        <v>79</v>
      </c>
      <c r="K3928">
        <v>228</v>
      </c>
      <c r="L3928">
        <v>7</v>
      </c>
      <c r="M3928">
        <v>3</v>
      </c>
      <c r="N3928" t="s">
        <v>3</v>
      </c>
      <c r="O3928">
        <v>2</v>
      </c>
      <c r="W3928">
        <v>3554749.72</v>
      </c>
      <c r="X3928">
        <v>1</v>
      </c>
      <c r="Y3928">
        <v>3554749.72</v>
      </c>
    </row>
    <row r="3929" spans="1:25" x14ac:dyDescent="0.2">
      <c r="A3929">
        <v>50</v>
      </c>
      <c r="B3929">
        <v>0</v>
      </c>
      <c r="C3929">
        <v>0</v>
      </c>
      <c r="D3929">
        <v>1</v>
      </c>
      <c r="E3929">
        <v>216</v>
      </c>
      <c r="F3929">
        <f>ROUND(Source!AP3920,O3929)</f>
        <v>0</v>
      </c>
      <c r="G3929" t="s">
        <v>80</v>
      </c>
      <c r="H3929" t="s">
        <v>81</v>
      </c>
      <c r="K3929">
        <v>216</v>
      </c>
      <c r="L3929">
        <v>8</v>
      </c>
      <c r="M3929">
        <v>3</v>
      </c>
      <c r="N3929" t="s">
        <v>3</v>
      </c>
      <c r="O3929">
        <v>2</v>
      </c>
      <c r="W3929">
        <v>0</v>
      </c>
      <c r="X3929">
        <v>1</v>
      </c>
      <c r="Y3929">
        <v>0</v>
      </c>
    </row>
    <row r="3930" spans="1:25" x14ac:dyDescent="0.2">
      <c r="A3930">
        <v>50</v>
      </c>
      <c r="B3930">
        <v>0</v>
      </c>
      <c r="C3930">
        <v>0</v>
      </c>
      <c r="D3930">
        <v>1</v>
      </c>
      <c r="E3930">
        <v>223</v>
      </c>
      <c r="F3930">
        <f>ROUND(Source!AQ3920,O3930)</f>
        <v>0</v>
      </c>
      <c r="G3930" t="s">
        <v>82</v>
      </c>
      <c r="H3930" t="s">
        <v>83</v>
      </c>
      <c r="K3930">
        <v>223</v>
      </c>
      <c r="L3930">
        <v>9</v>
      </c>
      <c r="M3930">
        <v>3</v>
      </c>
      <c r="N3930" t="s">
        <v>3</v>
      </c>
      <c r="O3930">
        <v>2</v>
      </c>
      <c r="W3930">
        <v>0</v>
      </c>
      <c r="X3930">
        <v>1</v>
      </c>
      <c r="Y3930">
        <v>0</v>
      </c>
    </row>
    <row r="3931" spans="1:25" x14ac:dyDescent="0.2">
      <c r="A3931">
        <v>50</v>
      </c>
      <c r="B3931">
        <v>0</v>
      </c>
      <c r="C3931">
        <v>0</v>
      </c>
      <c r="D3931">
        <v>1</v>
      </c>
      <c r="E3931">
        <v>229</v>
      </c>
      <c r="F3931">
        <f>ROUND(Source!AZ3920,O3931)</f>
        <v>0</v>
      </c>
      <c r="G3931" t="s">
        <v>84</v>
      </c>
      <c r="H3931" t="s">
        <v>85</v>
      </c>
      <c r="K3931">
        <v>229</v>
      </c>
      <c r="L3931">
        <v>10</v>
      </c>
      <c r="M3931">
        <v>3</v>
      </c>
      <c r="N3931" t="s">
        <v>3</v>
      </c>
      <c r="O3931">
        <v>2</v>
      </c>
      <c r="W3931">
        <v>0</v>
      </c>
      <c r="X3931">
        <v>1</v>
      </c>
      <c r="Y3931">
        <v>0</v>
      </c>
    </row>
    <row r="3932" spans="1:25" x14ac:dyDescent="0.2">
      <c r="A3932">
        <v>50</v>
      </c>
      <c r="B3932">
        <v>0</v>
      </c>
      <c r="C3932">
        <v>0</v>
      </c>
      <c r="D3932">
        <v>1</v>
      </c>
      <c r="E3932">
        <v>203</v>
      </c>
      <c r="F3932">
        <f>ROUND(Source!Q3920,O3932)</f>
        <v>40402.550000000003</v>
      </c>
      <c r="G3932" t="s">
        <v>86</v>
      </c>
      <c r="H3932" t="s">
        <v>87</v>
      </c>
      <c r="K3932">
        <v>203</v>
      </c>
      <c r="L3932">
        <v>11</v>
      </c>
      <c r="M3932">
        <v>3</v>
      </c>
      <c r="N3932" t="s">
        <v>3</v>
      </c>
      <c r="O3932">
        <v>2</v>
      </c>
      <c r="W3932">
        <v>40402.550000000003</v>
      </c>
      <c r="X3932">
        <v>1</v>
      </c>
      <c r="Y3932">
        <v>40402.550000000003</v>
      </c>
    </row>
    <row r="3933" spans="1:25" x14ac:dyDescent="0.2">
      <c r="A3933">
        <v>50</v>
      </c>
      <c r="B3933">
        <v>0</v>
      </c>
      <c r="C3933">
        <v>0</v>
      </c>
      <c r="D3933">
        <v>1</v>
      </c>
      <c r="E3933">
        <v>231</v>
      </c>
      <c r="F3933">
        <f>ROUND(Source!BB3920,O3933)</f>
        <v>0</v>
      </c>
      <c r="G3933" t="s">
        <v>88</v>
      </c>
      <c r="H3933" t="s">
        <v>89</v>
      </c>
      <c r="K3933">
        <v>231</v>
      </c>
      <c r="L3933">
        <v>12</v>
      </c>
      <c r="M3933">
        <v>3</v>
      </c>
      <c r="N3933" t="s">
        <v>3</v>
      </c>
      <c r="O3933">
        <v>2</v>
      </c>
      <c r="W3933">
        <v>0</v>
      </c>
      <c r="X3933">
        <v>1</v>
      </c>
      <c r="Y3933">
        <v>0</v>
      </c>
    </row>
    <row r="3934" spans="1:25" x14ac:dyDescent="0.2">
      <c r="A3934">
        <v>50</v>
      </c>
      <c r="B3934">
        <v>0</v>
      </c>
      <c r="C3934">
        <v>0</v>
      </c>
      <c r="D3934">
        <v>1</v>
      </c>
      <c r="E3934">
        <v>204</v>
      </c>
      <c r="F3934">
        <f>ROUND(Source!R3920,O3934)</f>
        <v>5925.72</v>
      </c>
      <c r="G3934" t="s">
        <v>90</v>
      </c>
      <c r="H3934" t="s">
        <v>91</v>
      </c>
      <c r="K3934">
        <v>204</v>
      </c>
      <c r="L3934">
        <v>13</v>
      </c>
      <c r="M3934">
        <v>3</v>
      </c>
      <c r="N3934" t="s">
        <v>3</v>
      </c>
      <c r="O3934">
        <v>2</v>
      </c>
      <c r="W3934">
        <v>5925.72</v>
      </c>
      <c r="X3934">
        <v>1</v>
      </c>
      <c r="Y3934">
        <v>5925.72</v>
      </c>
    </row>
    <row r="3935" spans="1:25" x14ac:dyDescent="0.2">
      <c r="A3935">
        <v>50</v>
      </c>
      <c r="B3935">
        <v>0</v>
      </c>
      <c r="C3935">
        <v>0</v>
      </c>
      <c r="D3935">
        <v>1</v>
      </c>
      <c r="E3935">
        <v>205</v>
      </c>
      <c r="F3935">
        <f>ROUND(Source!S3920,O3935)</f>
        <v>3753760.69</v>
      </c>
      <c r="G3935" t="s">
        <v>92</v>
      </c>
      <c r="H3935" t="s">
        <v>93</v>
      </c>
      <c r="K3935">
        <v>205</v>
      </c>
      <c r="L3935">
        <v>14</v>
      </c>
      <c r="M3935">
        <v>3</v>
      </c>
      <c r="N3935" t="s">
        <v>3</v>
      </c>
      <c r="O3935">
        <v>2</v>
      </c>
      <c r="W3935">
        <v>3753760.69</v>
      </c>
      <c r="X3935">
        <v>1</v>
      </c>
      <c r="Y3935">
        <v>3753760.69</v>
      </c>
    </row>
    <row r="3936" spans="1:25" x14ac:dyDescent="0.2">
      <c r="A3936">
        <v>50</v>
      </c>
      <c r="B3936">
        <v>0</v>
      </c>
      <c r="C3936">
        <v>0</v>
      </c>
      <c r="D3936">
        <v>1</v>
      </c>
      <c r="E3936">
        <v>232</v>
      </c>
      <c r="F3936">
        <f>ROUND(Source!BC3920,O3936)</f>
        <v>0</v>
      </c>
      <c r="G3936" t="s">
        <v>94</v>
      </c>
      <c r="H3936" t="s">
        <v>95</v>
      </c>
      <c r="K3936">
        <v>232</v>
      </c>
      <c r="L3936">
        <v>15</v>
      </c>
      <c r="M3936">
        <v>3</v>
      </c>
      <c r="N3936" t="s">
        <v>3</v>
      </c>
      <c r="O3936">
        <v>2</v>
      </c>
      <c r="W3936">
        <v>0</v>
      </c>
      <c r="X3936">
        <v>1</v>
      </c>
      <c r="Y3936">
        <v>0</v>
      </c>
    </row>
    <row r="3937" spans="1:25" x14ac:dyDescent="0.2">
      <c r="A3937">
        <v>50</v>
      </c>
      <c r="B3937">
        <v>0</v>
      </c>
      <c r="C3937">
        <v>0</v>
      </c>
      <c r="D3937">
        <v>1</v>
      </c>
      <c r="E3937">
        <v>214</v>
      </c>
      <c r="F3937">
        <f>ROUND(Source!AS3920,O3937)</f>
        <v>2489841.38</v>
      </c>
      <c r="G3937" t="s">
        <v>96</v>
      </c>
      <c r="H3937" t="s">
        <v>97</v>
      </c>
      <c r="K3937">
        <v>214</v>
      </c>
      <c r="L3937">
        <v>16</v>
      </c>
      <c r="M3937">
        <v>3</v>
      </c>
      <c r="N3937" t="s">
        <v>3</v>
      </c>
      <c r="O3937">
        <v>2</v>
      </c>
      <c r="W3937">
        <v>2489841.38</v>
      </c>
      <c r="X3937">
        <v>1</v>
      </c>
      <c r="Y3937">
        <v>2489841.38</v>
      </c>
    </row>
    <row r="3938" spans="1:25" x14ac:dyDescent="0.2">
      <c r="A3938">
        <v>50</v>
      </c>
      <c r="B3938">
        <v>0</v>
      </c>
      <c r="C3938">
        <v>0</v>
      </c>
      <c r="D3938">
        <v>1</v>
      </c>
      <c r="E3938">
        <v>215</v>
      </c>
      <c r="F3938">
        <f>ROUND(Source!AT3920,O3938)</f>
        <v>0</v>
      </c>
      <c r="G3938" t="s">
        <v>98</v>
      </c>
      <c r="H3938" t="s">
        <v>99</v>
      </c>
      <c r="K3938">
        <v>215</v>
      </c>
      <c r="L3938">
        <v>17</v>
      </c>
      <c r="M3938">
        <v>3</v>
      </c>
      <c r="N3938" t="s">
        <v>3</v>
      </c>
      <c r="O3938">
        <v>2</v>
      </c>
      <c r="W3938">
        <v>0</v>
      </c>
      <c r="X3938">
        <v>1</v>
      </c>
      <c r="Y3938">
        <v>0</v>
      </c>
    </row>
    <row r="3939" spans="1:25" x14ac:dyDescent="0.2">
      <c r="A3939">
        <v>50</v>
      </c>
      <c r="B3939">
        <v>0</v>
      </c>
      <c r="C3939">
        <v>0</v>
      </c>
      <c r="D3939">
        <v>1</v>
      </c>
      <c r="E3939">
        <v>217</v>
      </c>
      <c r="F3939">
        <f>ROUND(Source!AU3920,O3939)</f>
        <v>7868480.25</v>
      </c>
      <c r="G3939" t="s">
        <v>100</v>
      </c>
      <c r="H3939" t="s">
        <v>101</v>
      </c>
      <c r="K3939">
        <v>217</v>
      </c>
      <c r="L3939">
        <v>18</v>
      </c>
      <c r="M3939">
        <v>3</v>
      </c>
      <c r="N3939" t="s">
        <v>3</v>
      </c>
      <c r="O3939">
        <v>2</v>
      </c>
      <c r="W3939">
        <v>7868480.25</v>
      </c>
      <c r="X3939">
        <v>1</v>
      </c>
      <c r="Y3939">
        <v>7868480.25</v>
      </c>
    </row>
    <row r="3940" spans="1:25" x14ac:dyDescent="0.2">
      <c r="A3940">
        <v>50</v>
      </c>
      <c r="B3940">
        <v>0</v>
      </c>
      <c r="C3940">
        <v>0</v>
      </c>
      <c r="D3940">
        <v>1</v>
      </c>
      <c r="E3940">
        <v>230</v>
      </c>
      <c r="F3940">
        <f>ROUND(Source!BA3920,O3940)</f>
        <v>0</v>
      </c>
      <c r="G3940" t="s">
        <v>102</v>
      </c>
      <c r="H3940" t="s">
        <v>103</v>
      </c>
      <c r="K3940">
        <v>230</v>
      </c>
      <c r="L3940">
        <v>19</v>
      </c>
      <c r="M3940">
        <v>3</v>
      </c>
      <c r="N3940" t="s">
        <v>3</v>
      </c>
      <c r="O3940">
        <v>2</v>
      </c>
      <c r="W3940">
        <v>0</v>
      </c>
      <c r="X3940">
        <v>1</v>
      </c>
      <c r="Y3940">
        <v>0</v>
      </c>
    </row>
    <row r="3941" spans="1:25" x14ac:dyDescent="0.2">
      <c r="A3941">
        <v>50</v>
      </c>
      <c r="B3941">
        <v>0</v>
      </c>
      <c r="C3941">
        <v>0</v>
      </c>
      <c r="D3941">
        <v>1</v>
      </c>
      <c r="E3941">
        <v>206</v>
      </c>
      <c r="F3941">
        <f>ROUND(Source!T3920,O3941)</f>
        <v>0</v>
      </c>
      <c r="G3941" t="s">
        <v>104</v>
      </c>
      <c r="H3941" t="s">
        <v>105</v>
      </c>
      <c r="K3941">
        <v>206</v>
      </c>
      <c r="L3941">
        <v>20</v>
      </c>
      <c r="M3941">
        <v>3</v>
      </c>
      <c r="N3941" t="s">
        <v>3</v>
      </c>
      <c r="O3941">
        <v>2</v>
      </c>
      <c r="W3941">
        <v>0</v>
      </c>
      <c r="X3941">
        <v>1</v>
      </c>
      <c r="Y3941">
        <v>0</v>
      </c>
    </row>
    <row r="3942" spans="1:25" x14ac:dyDescent="0.2">
      <c r="A3942">
        <v>50</v>
      </c>
      <c r="B3942">
        <v>0</v>
      </c>
      <c r="C3942">
        <v>0</v>
      </c>
      <c r="D3942">
        <v>1</v>
      </c>
      <c r="E3942">
        <v>207</v>
      </c>
      <c r="F3942">
        <f>Source!U3920</f>
        <v>5228.5613199999989</v>
      </c>
      <c r="G3942" t="s">
        <v>106</v>
      </c>
      <c r="H3942" t="s">
        <v>107</v>
      </c>
      <c r="K3942">
        <v>207</v>
      </c>
      <c r="L3942">
        <v>21</v>
      </c>
      <c r="M3942">
        <v>3</v>
      </c>
      <c r="N3942" t="s">
        <v>3</v>
      </c>
      <c r="O3942">
        <v>-1</v>
      </c>
      <c r="W3942">
        <v>5228.5613199999989</v>
      </c>
      <c r="X3942">
        <v>1</v>
      </c>
      <c r="Y3942">
        <v>5228.5613199999989</v>
      </c>
    </row>
    <row r="3943" spans="1:25" x14ac:dyDescent="0.2">
      <c r="A3943">
        <v>50</v>
      </c>
      <c r="B3943">
        <v>0</v>
      </c>
      <c r="C3943">
        <v>0</v>
      </c>
      <c r="D3943">
        <v>1</v>
      </c>
      <c r="E3943">
        <v>208</v>
      </c>
      <c r="F3943">
        <f>Source!V3920</f>
        <v>0</v>
      </c>
      <c r="G3943" t="s">
        <v>108</v>
      </c>
      <c r="H3943" t="s">
        <v>109</v>
      </c>
      <c r="K3943">
        <v>208</v>
      </c>
      <c r="L3943">
        <v>22</v>
      </c>
      <c r="M3943">
        <v>3</v>
      </c>
      <c r="N3943" t="s">
        <v>3</v>
      </c>
      <c r="O3943">
        <v>-1</v>
      </c>
      <c r="W3943">
        <v>0</v>
      </c>
      <c r="X3943">
        <v>1</v>
      </c>
      <c r="Y3943">
        <v>0</v>
      </c>
    </row>
    <row r="3944" spans="1:25" x14ac:dyDescent="0.2">
      <c r="A3944">
        <v>50</v>
      </c>
      <c r="B3944">
        <v>0</v>
      </c>
      <c r="C3944">
        <v>0</v>
      </c>
      <c r="D3944">
        <v>1</v>
      </c>
      <c r="E3944">
        <v>209</v>
      </c>
      <c r="F3944">
        <f>ROUND(Source!W3920,O3944)</f>
        <v>0</v>
      </c>
      <c r="G3944" t="s">
        <v>110</v>
      </c>
      <c r="H3944" t="s">
        <v>111</v>
      </c>
      <c r="K3944">
        <v>209</v>
      </c>
      <c r="L3944">
        <v>23</v>
      </c>
      <c r="M3944">
        <v>3</v>
      </c>
      <c r="N3944" t="s">
        <v>3</v>
      </c>
      <c r="O3944">
        <v>2</v>
      </c>
      <c r="W3944">
        <v>0</v>
      </c>
      <c r="X3944">
        <v>1</v>
      </c>
      <c r="Y3944">
        <v>0</v>
      </c>
    </row>
    <row r="3945" spans="1:25" x14ac:dyDescent="0.2">
      <c r="A3945">
        <v>50</v>
      </c>
      <c r="B3945">
        <v>0</v>
      </c>
      <c r="C3945">
        <v>0</v>
      </c>
      <c r="D3945">
        <v>1</v>
      </c>
      <c r="E3945">
        <v>233</v>
      </c>
      <c r="F3945">
        <f>ROUND(Source!BD3920,O3945)</f>
        <v>0</v>
      </c>
      <c r="G3945" t="s">
        <v>112</v>
      </c>
      <c r="H3945" t="s">
        <v>113</v>
      </c>
      <c r="K3945">
        <v>233</v>
      </c>
      <c r="L3945">
        <v>24</v>
      </c>
      <c r="M3945">
        <v>3</v>
      </c>
      <c r="N3945" t="s">
        <v>3</v>
      </c>
      <c r="O3945">
        <v>2</v>
      </c>
      <c r="W3945">
        <v>0</v>
      </c>
      <c r="X3945">
        <v>1</v>
      </c>
      <c r="Y3945">
        <v>0</v>
      </c>
    </row>
    <row r="3946" spans="1:25" x14ac:dyDescent="0.2">
      <c r="A3946">
        <v>50</v>
      </c>
      <c r="B3946">
        <v>0</v>
      </c>
      <c r="C3946">
        <v>0</v>
      </c>
      <c r="D3946">
        <v>1</v>
      </c>
      <c r="E3946">
        <v>210</v>
      </c>
      <c r="F3946">
        <f>ROUND(Source!X3920,O3946)</f>
        <v>2627632.9</v>
      </c>
      <c r="G3946" t="s">
        <v>114</v>
      </c>
      <c r="H3946" t="s">
        <v>115</v>
      </c>
      <c r="K3946">
        <v>210</v>
      </c>
      <c r="L3946">
        <v>25</v>
      </c>
      <c r="M3946">
        <v>3</v>
      </c>
      <c r="N3946" t="s">
        <v>3</v>
      </c>
      <c r="O3946">
        <v>2</v>
      </c>
      <c r="W3946">
        <v>2627632.9</v>
      </c>
      <c r="X3946">
        <v>1</v>
      </c>
      <c r="Y3946">
        <v>2627632.9</v>
      </c>
    </row>
    <row r="3947" spans="1:25" x14ac:dyDescent="0.2">
      <c r="A3947">
        <v>50</v>
      </c>
      <c r="B3947">
        <v>0</v>
      </c>
      <c r="C3947">
        <v>0</v>
      </c>
      <c r="D3947">
        <v>1</v>
      </c>
      <c r="E3947">
        <v>211</v>
      </c>
      <c r="F3947">
        <f>ROUND(Source!Y3920,O3947)</f>
        <v>375376.51</v>
      </c>
      <c r="G3947" t="s">
        <v>116</v>
      </c>
      <c r="H3947" t="s">
        <v>117</v>
      </c>
      <c r="K3947">
        <v>211</v>
      </c>
      <c r="L3947">
        <v>26</v>
      </c>
      <c r="M3947">
        <v>3</v>
      </c>
      <c r="N3947" t="s">
        <v>3</v>
      </c>
      <c r="O3947">
        <v>2</v>
      </c>
      <c r="W3947">
        <v>375376.51</v>
      </c>
      <c r="X3947">
        <v>1</v>
      </c>
      <c r="Y3947">
        <v>375376.51</v>
      </c>
    </row>
    <row r="3948" spans="1:25" x14ac:dyDescent="0.2">
      <c r="A3948">
        <v>50</v>
      </c>
      <c r="B3948">
        <v>0</v>
      </c>
      <c r="C3948">
        <v>0</v>
      </c>
      <c r="D3948">
        <v>1</v>
      </c>
      <c r="E3948">
        <v>224</v>
      </c>
      <c r="F3948">
        <f>ROUND(Source!AR3920,O3948)</f>
        <v>10358321.630000001</v>
      </c>
      <c r="G3948" t="s">
        <v>118</v>
      </c>
      <c r="H3948" t="s">
        <v>119</v>
      </c>
      <c r="K3948">
        <v>224</v>
      </c>
      <c r="L3948">
        <v>27</v>
      </c>
      <c r="M3948">
        <v>3</v>
      </c>
      <c r="N3948" t="s">
        <v>3</v>
      </c>
      <c r="O3948">
        <v>2</v>
      </c>
      <c r="W3948">
        <v>10358321.630000001</v>
      </c>
      <c r="X3948">
        <v>1</v>
      </c>
      <c r="Y3948">
        <v>10358321.630000001</v>
      </c>
    </row>
    <row r="3949" spans="1:25" x14ac:dyDescent="0.2">
      <c r="A3949">
        <v>50</v>
      </c>
      <c r="B3949">
        <v>1</v>
      </c>
      <c r="C3949">
        <v>0</v>
      </c>
      <c r="D3949">
        <v>2</v>
      </c>
      <c r="E3949">
        <v>0</v>
      </c>
      <c r="F3949">
        <f>ROUND(F3948,O3949)</f>
        <v>10358321.630000001</v>
      </c>
      <c r="G3949" t="s">
        <v>975</v>
      </c>
      <c r="H3949" t="s">
        <v>976</v>
      </c>
      <c r="K3949">
        <v>212</v>
      </c>
      <c r="L3949">
        <v>28</v>
      </c>
      <c r="M3949">
        <v>0</v>
      </c>
      <c r="N3949" t="s">
        <v>3</v>
      </c>
      <c r="O3949">
        <v>2</v>
      </c>
      <c r="W3949">
        <v>10358321.630000001</v>
      </c>
      <c r="X3949">
        <v>1</v>
      </c>
      <c r="Y3949">
        <v>10358321.630000001</v>
      </c>
    </row>
    <row r="3950" spans="1:25" x14ac:dyDescent="0.2">
      <c r="A3950">
        <v>50</v>
      </c>
      <c r="B3950">
        <v>1</v>
      </c>
      <c r="C3950">
        <v>0</v>
      </c>
      <c r="D3950">
        <v>2</v>
      </c>
      <c r="E3950">
        <v>0</v>
      </c>
      <c r="F3950">
        <f>ROUND(F3949*0.22,O3950)</f>
        <v>2278830.7599999998</v>
      </c>
      <c r="G3950" t="s">
        <v>977</v>
      </c>
      <c r="H3950" t="s">
        <v>978</v>
      </c>
      <c r="K3950">
        <v>212</v>
      </c>
      <c r="L3950">
        <v>29</v>
      </c>
      <c r="M3950">
        <v>0</v>
      </c>
      <c r="N3950" t="s">
        <v>3</v>
      </c>
      <c r="O3950">
        <v>2</v>
      </c>
      <c r="W3950">
        <v>2278830.7599999998</v>
      </c>
      <c r="X3950">
        <v>1</v>
      </c>
      <c r="Y3950">
        <v>2278830.7599999998</v>
      </c>
    </row>
    <row r="3951" spans="1:25" x14ac:dyDescent="0.2">
      <c r="A3951">
        <v>50</v>
      </c>
      <c r="B3951">
        <v>1</v>
      </c>
      <c r="C3951">
        <v>0</v>
      </c>
      <c r="D3951">
        <v>2</v>
      </c>
      <c r="E3951">
        <v>213</v>
      </c>
      <c r="F3951">
        <f>ROUND(F3949+F3950,O3951)</f>
        <v>12637152.390000001</v>
      </c>
      <c r="G3951" t="s">
        <v>979</v>
      </c>
      <c r="H3951" t="s">
        <v>118</v>
      </c>
      <c r="K3951">
        <v>212</v>
      </c>
      <c r="L3951">
        <v>30</v>
      </c>
      <c r="M3951">
        <v>0</v>
      </c>
      <c r="N3951" t="s">
        <v>3</v>
      </c>
      <c r="O3951">
        <v>2</v>
      </c>
      <c r="W3951">
        <v>12637152.390000001</v>
      </c>
      <c r="X3951">
        <v>1</v>
      </c>
      <c r="Y3951">
        <v>12637152.390000001</v>
      </c>
    </row>
    <row r="3954" spans="1:15" x14ac:dyDescent="0.2">
      <c r="A3954">
        <v>-1</v>
      </c>
    </row>
    <row r="3956" spans="1:15" x14ac:dyDescent="0.2">
      <c r="A3956">
        <v>75</v>
      </c>
      <c r="B3956" t="s">
        <v>980</v>
      </c>
      <c r="C3956">
        <v>2026</v>
      </c>
      <c r="D3956">
        <v>0</v>
      </c>
      <c r="E3956">
        <v>1</v>
      </c>
      <c r="F3956">
        <v>0</v>
      </c>
      <c r="G3956">
        <v>0</v>
      </c>
      <c r="H3956">
        <v>1</v>
      </c>
      <c r="I3956">
        <v>0</v>
      </c>
      <c r="J3956">
        <v>1</v>
      </c>
      <c r="K3956">
        <v>78</v>
      </c>
      <c r="L3956">
        <v>30</v>
      </c>
      <c r="M3956">
        <v>0</v>
      </c>
      <c r="N3956">
        <v>35364244</v>
      </c>
      <c r="O3956">
        <v>1</v>
      </c>
    </row>
    <row r="3960" spans="1:15" x14ac:dyDescent="0.2">
      <c r="A3960">
        <v>65</v>
      </c>
      <c r="C3960">
        <v>1</v>
      </c>
      <c r="D3960">
        <v>0</v>
      </c>
      <c r="E3960">
        <v>245</v>
      </c>
    </row>
  </sheetData>
  <printOptions gridLines="1"/>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C54"/>
  <sheetViews>
    <sheetView workbookViewId="0"/>
  </sheetViews>
  <sheetFormatPr defaultColWidth="9.140625" defaultRowHeight="12.75" x14ac:dyDescent="0.2"/>
  <cols>
    <col min="1" max="256" width="9.140625" customWidth="1"/>
  </cols>
  <sheetData>
    <row r="1" spans="1:133" x14ac:dyDescent="0.2">
      <c r="A1">
        <v>0</v>
      </c>
      <c r="B1" t="s">
        <v>0</v>
      </c>
      <c r="D1" t="s">
        <v>981</v>
      </c>
      <c r="F1">
        <v>0</v>
      </c>
      <c r="G1">
        <v>0</v>
      </c>
      <c r="H1">
        <v>0</v>
      </c>
      <c r="I1" t="s">
        <v>2</v>
      </c>
      <c r="J1" t="s">
        <v>3</v>
      </c>
      <c r="K1">
        <v>1</v>
      </c>
      <c r="L1">
        <v>54800</v>
      </c>
      <c r="M1">
        <v>10</v>
      </c>
      <c r="N1">
        <v>11</v>
      </c>
      <c r="O1">
        <v>15</v>
      </c>
      <c r="P1">
        <v>0</v>
      </c>
      <c r="Q1">
        <v>2</v>
      </c>
    </row>
    <row r="12" spans="1:133" x14ac:dyDescent="0.2">
      <c r="A12">
        <v>1</v>
      </c>
      <c r="B12">
        <v>54</v>
      </c>
      <c r="C12">
        <v>0</v>
      </c>
      <c r="E12">
        <v>0</v>
      </c>
      <c r="F12" t="s">
        <v>4</v>
      </c>
      <c r="G12" t="s">
        <v>5</v>
      </c>
      <c r="H12" t="s">
        <v>3</v>
      </c>
      <c r="I12">
        <v>0</v>
      </c>
      <c r="J12" t="s">
        <v>3</v>
      </c>
      <c r="K12">
        <v>0</v>
      </c>
      <c r="L12">
        <v>0</v>
      </c>
      <c r="M12">
        <v>2</v>
      </c>
      <c r="O12">
        <v>0</v>
      </c>
      <c r="P12">
        <v>0</v>
      </c>
      <c r="Q12">
        <v>0</v>
      </c>
      <c r="R12">
        <v>108</v>
      </c>
      <c r="T12">
        <v>1</v>
      </c>
      <c r="U12" t="s">
        <v>3</v>
      </c>
      <c r="V12">
        <v>0</v>
      </c>
      <c r="W12" t="s">
        <v>3</v>
      </c>
      <c r="X12" t="s">
        <v>3</v>
      </c>
      <c r="Y12" t="s">
        <v>3</v>
      </c>
      <c r="Z12" t="s">
        <v>3</v>
      </c>
      <c r="AA12" t="s">
        <v>3</v>
      </c>
      <c r="AB12" t="s">
        <v>3</v>
      </c>
      <c r="AC12" t="s">
        <v>3</v>
      </c>
      <c r="AD12" t="s">
        <v>3</v>
      </c>
      <c r="AE12" t="s">
        <v>3</v>
      </c>
      <c r="AF12" t="s">
        <v>3</v>
      </c>
      <c r="AG12" t="s">
        <v>3</v>
      </c>
      <c r="AH12" t="s">
        <v>3</v>
      </c>
      <c r="AI12" t="s">
        <v>3</v>
      </c>
      <c r="AJ12" t="s">
        <v>3</v>
      </c>
      <c r="AL12" t="s">
        <v>3</v>
      </c>
      <c r="AM12" t="s">
        <v>3</v>
      </c>
      <c r="AN12" t="s">
        <v>3</v>
      </c>
      <c r="AP12" t="s">
        <v>3</v>
      </c>
      <c r="AQ12" t="s">
        <v>3</v>
      </c>
      <c r="AR12" t="s">
        <v>3</v>
      </c>
      <c r="AX12" t="s">
        <v>3</v>
      </c>
      <c r="AY12" t="s">
        <v>3</v>
      </c>
      <c r="AZ12" t="s">
        <v>3</v>
      </c>
      <c r="BB12">
        <v>0</v>
      </c>
      <c r="BH12" t="s">
        <v>6</v>
      </c>
      <c r="BI12" t="s">
        <v>7</v>
      </c>
      <c r="BJ12">
        <v>1</v>
      </c>
      <c r="BK12">
        <v>1</v>
      </c>
      <c r="BL12">
        <v>0</v>
      </c>
      <c r="BM12">
        <v>0</v>
      </c>
      <c r="BN12">
        <v>1</v>
      </c>
      <c r="BO12">
        <v>0</v>
      </c>
      <c r="BP12">
        <v>6</v>
      </c>
      <c r="BQ12">
        <v>2</v>
      </c>
      <c r="BR12">
        <v>1</v>
      </c>
      <c r="BS12">
        <v>1</v>
      </c>
      <c r="BT12">
        <v>0</v>
      </c>
      <c r="BU12">
        <v>0</v>
      </c>
      <c r="BV12">
        <v>1</v>
      </c>
      <c r="BW12">
        <v>0</v>
      </c>
      <c r="BX12">
        <v>0</v>
      </c>
      <c r="BY12" t="s">
        <v>8</v>
      </c>
      <c r="BZ12" t="s">
        <v>9</v>
      </c>
      <c r="CA12" t="s">
        <v>10</v>
      </c>
      <c r="CB12" t="s">
        <v>10</v>
      </c>
      <c r="CC12" t="s">
        <v>10</v>
      </c>
      <c r="CD12" t="s">
        <v>10</v>
      </c>
      <c r="CE12" t="s">
        <v>11</v>
      </c>
      <c r="CF12">
        <v>0</v>
      </c>
      <c r="CG12">
        <v>0</v>
      </c>
      <c r="CH12">
        <v>2097160</v>
      </c>
      <c r="CI12" t="s">
        <v>3</v>
      </c>
      <c r="CJ12" t="s">
        <v>3</v>
      </c>
      <c r="CK12">
        <v>0</v>
      </c>
      <c r="CY12">
        <v>0</v>
      </c>
      <c r="CZ12" t="s">
        <v>3</v>
      </c>
      <c r="DA12" t="s">
        <v>3</v>
      </c>
      <c r="EC12">
        <v>0</v>
      </c>
    </row>
    <row r="14" spans="1:133" x14ac:dyDescent="0.2">
      <c r="A14">
        <v>22</v>
      </c>
      <c r="B14">
        <v>1</v>
      </c>
      <c r="C14">
        <v>0</v>
      </c>
      <c r="D14">
        <v>35364244</v>
      </c>
      <c r="E14">
        <v>0</v>
      </c>
      <c r="F14">
        <v>2</v>
      </c>
      <c r="G14">
        <v>1</v>
      </c>
    </row>
    <row r="16" spans="1:133" x14ac:dyDescent="0.2">
      <c r="A16">
        <v>3</v>
      </c>
      <c r="B16">
        <v>1</v>
      </c>
      <c r="C16" t="s">
        <v>12</v>
      </c>
      <c r="D16" t="s">
        <v>12</v>
      </c>
      <c r="E16">
        <f>ROUND((Source!F3904)/1000,2)</f>
        <v>2489.84</v>
      </c>
      <c r="F16">
        <f>ROUND((Source!F3905)/1000,2)</f>
        <v>0</v>
      </c>
      <c r="G16">
        <f>ROUND((Source!F3896)/1000,2)</f>
        <v>0</v>
      </c>
      <c r="H16">
        <f>ROUND((Source!F3906)/1000+(Source!F3907)/1000,2)</f>
        <v>7868.48</v>
      </c>
      <c r="I16">
        <f>E16+F16+G16+H16</f>
        <v>10358.32</v>
      </c>
      <c r="J16">
        <f>ROUND((Source!F3902+Source!F3901)/1000,2)</f>
        <v>3759.69</v>
      </c>
      <c r="K16">
        <v>10903.66</v>
      </c>
      <c r="L16">
        <v>0</v>
      </c>
      <c r="M16">
        <v>0</v>
      </c>
      <c r="N16">
        <f>I16+L16+M16</f>
        <v>10358.32</v>
      </c>
      <c r="AI16">
        <v>0</v>
      </c>
      <c r="AJ16">
        <v>0</v>
      </c>
      <c r="AK16" t="s">
        <v>3</v>
      </c>
      <c r="AL16" t="s">
        <v>3</v>
      </c>
      <c r="AM16" t="s">
        <v>3</v>
      </c>
      <c r="AN16">
        <v>0</v>
      </c>
      <c r="AO16" t="s">
        <v>3</v>
      </c>
      <c r="AP16" t="s">
        <v>3</v>
      </c>
      <c r="AT16">
        <v>7348912.96</v>
      </c>
      <c r="AU16">
        <v>3554749.72</v>
      </c>
      <c r="AV16">
        <v>0</v>
      </c>
      <c r="AW16">
        <v>0</v>
      </c>
      <c r="AX16">
        <v>0</v>
      </c>
      <c r="AY16">
        <v>40402.550000000003</v>
      </c>
      <c r="AZ16">
        <v>5925.72</v>
      </c>
      <c r="BA16">
        <v>3753760.69</v>
      </c>
      <c r="BB16">
        <v>2489841.38</v>
      </c>
      <c r="BC16">
        <v>0</v>
      </c>
      <c r="BD16">
        <v>7868480.25</v>
      </c>
      <c r="BE16">
        <v>0</v>
      </c>
      <c r="BF16">
        <v>5228.5613199999989</v>
      </c>
      <c r="BG16">
        <v>0</v>
      </c>
      <c r="BH16">
        <v>0</v>
      </c>
      <c r="BI16">
        <v>2627632.9</v>
      </c>
      <c r="BJ16">
        <v>375376.51</v>
      </c>
      <c r="BK16">
        <v>10358321.630000001</v>
      </c>
    </row>
    <row r="18" spans="1:15" x14ac:dyDescent="0.2">
      <c r="A18">
        <v>51</v>
      </c>
      <c r="E18">
        <v>2489.84</v>
      </c>
      <c r="F18">
        <v>0</v>
      </c>
      <c r="G18">
        <v>0</v>
      </c>
      <c r="H18">
        <v>7868.48</v>
      </c>
      <c r="I18">
        <v>10358.32</v>
      </c>
      <c r="J18">
        <v>3759.69</v>
      </c>
      <c r="K18">
        <v>10903.66</v>
      </c>
      <c r="L18">
        <v>0</v>
      </c>
      <c r="M18">
        <v>0</v>
      </c>
      <c r="N18">
        <v>10358.32</v>
      </c>
    </row>
    <row r="20" spans="1:15" x14ac:dyDescent="0.2">
      <c r="A20">
        <v>50</v>
      </c>
      <c r="B20">
        <v>0</v>
      </c>
      <c r="C20">
        <v>0</v>
      </c>
      <c r="D20">
        <v>1</v>
      </c>
      <c r="E20">
        <v>201</v>
      </c>
      <c r="F20">
        <v>7348912.96</v>
      </c>
      <c r="G20" t="s">
        <v>66</v>
      </c>
      <c r="H20" t="s">
        <v>67</v>
      </c>
      <c r="K20">
        <v>201</v>
      </c>
      <c r="L20">
        <v>1</v>
      </c>
      <c r="M20">
        <v>3</v>
      </c>
      <c r="N20" t="s">
        <v>3</v>
      </c>
      <c r="O20">
        <v>2</v>
      </c>
    </row>
    <row r="21" spans="1:15" x14ac:dyDescent="0.2">
      <c r="A21">
        <v>50</v>
      </c>
      <c r="B21">
        <v>0</v>
      </c>
      <c r="C21">
        <v>0</v>
      </c>
      <c r="D21">
        <v>1</v>
      </c>
      <c r="E21">
        <v>202</v>
      </c>
      <c r="F21">
        <v>3554749.72</v>
      </c>
      <c r="G21" t="s">
        <v>68</v>
      </c>
      <c r="H21" t="s">
        <v>69</v>
      </c>
      <c r="K21">
        <v>202</v>
      </c>
      <c r="L21">
        <v>2</v>
      </c>
      <c r="M21">
        <v>3</v>
      </c>
      <c r="N21" t="s">
        <v>3</v>
      </c>
      <c r="O21">
        <v>2</v>
      </c>
    </row>
    <row r="22" spans="1:15" x14ac:dyDescent="0.2">
      <c r="A22">
        <v>50</v>
      </c>
      <c r="B22">
        <v>0</v>
      </c>
      <c r="C22">
        <v>0</v>
      </c>
      <c r="D22">
        <v>1</v>
      </c>
      <c r="E22">
        <v>222</v>
      </c>
      <c r="F22">
        <v>0</v>
      </c>
      <c r="G22" t="s">
        <v>70</v>
      </c>
      <c r="H22" t="s">
        <v>71</v>
      </c>
      <c r="K22">
        <v>222</v>
      </c>
      <c r="L22">
        <v>3</v>
      </c>
      <c r="M22">
        <v>3</v>
      </c>
      <c r="N22" t="s">
        <v>3</v>
      </c>
      <c r="O22">
        <v>2</v>
      </c>
    </row>
    <row r="23" spans="1:15" x14ac:dyDescent="0.2">
      <c r="A23">
        <v>50</v>
      </c>
      <c r="B23">
        <v>0</v>
      </c>
      <c r="C23">
        <v>0</v>
      </c>
      <c r="D23">
        <v>1</v>
      </c>
      <c r="E23">
        <v>225</v>
      </c>
      <c r="F23">
        <v>3554749.72</v>
      </c>
      <c r="G23" t="s">
        <v>72</v>
      </c>
      <c r="H23" t="s">
        <v>73</v>
      </c>
      <c r="K23">
        <v>225</v>
      </c>
      <c r="L23">
        <v>4</v>
      </c>
      <c r="M23">
        <v>3</v>
      </c>
      <c r="N23" t="s">
        <v>3</v>
      </c>
      <c r="O23">
        <v>2</v>
      </c>
    </row>
    <row r="24" spans="1:15" x14ac:dyDescent="0.2">
      <c r="A24">
        <v>50</v>
      </c>
      <c r="B24">
        <v>0</v>
      </c>
      <c r="C24">
        <v>0</v>
      </c>
      <c r="D24">
        <v>1</v>
      </c>
      <c r="E24">
        <v>226</v>
      </c>
      <c r="F24">
        <v>3554749.72</v>
      </c>
      <c r="G24" t="s">
        <v>74</v>
      </c>
      <c r="H24" t="s">
        <v>75</v>
      </c>
      <c r="K24">
        <v>226</v>
      </c>
      <c r="L24">
        <v>5</v>
      </c>
      <c r="M24">
        <v>3</v>
      </c>
      <c r="N24" t="s">
        <v>3</v>
      </c>
      <c r="O24">
        <v>2</v>
      </c>
    </row>
    <row r="25" spans="1:15" x14ac:dyDescent="0.2">
      <c r="A25">
        <v>50</v>
      </c>
      <c r="B25">
        <v>0</v>
      </c>
      <c r="C25">
        <v>0</v>
      </c>
      <c r="D25">
        <v>1</v>
      </c>
      <c r="E25">
        <v>227</v>
      </c>
      <c r="F25">
        <v>0</v>
      </c>
      <c r="G25" t="s">
        <v>76</v>
      </c>
      <c r="H25" t="s">
        <v>77</v>
      </c>
      <c r="K25">
        <v>227</v>
      </c>
      <c r="L25">
        <v>6</v>
      </c>
      <c r="M25">
        <v>3</v>
      </c>
      <c r="N25" t="s">
        <v>3</v>
      </c>
      <c r="O25">
        <v>2</v>
      </c>
    </row>
    <row r="26" spans="1:15" x14ac:dyDescent="0.2">
      <c r="A26">
        <v>50</v>
      </c>
      <c r="B26">
        <v>0</v>
      </c>
      <c r="C26">
        <v>0</v>
      </c>
      <c r="D26">
        <v>1</v>
      </c>
      <c r="E26">
        <v>228</v>
      </c>
      <c r="F26">
        <v>3554749.72</v>
      </c>
      <c r="G26" t="s">
        <v>78</v>
      </c>
      <c r="H26" t="s">
        <v>79</v>
      </c>
      <c r="K26">
        <v>228</v>
      </c>
      <c r="L26">
        <v>7</v>
      </c>
      <c r="M26">
        <v>3</v>
      </c>
      <c r="N26" t="s">
        <v>3</v>
      </c>
      <c r="O26">
        <v>2</v>
      </c>
    </row>
    <row r="27" spans="1:15" x14ac:dyDescent="0.2">
      <c r="A27">
        <v>50</v>
      </c>
      <c r="B27">
        <v>0</v>
      </c>
      <c r="C27">
        <v>0</v>
      </c>
      <c r="D27">
        <v>1</v>
      </c>
      <c r="E27">
        <v>216</v>
      </c>
      <c r="F27">
        <v>0</v>
      </c>
      <c r="G27" t="s">
        <v>80</v>
      </c>
      <c r="H27" t="s">
        <v>81</v>
      </c>
      <c r="K27">
        <v>216</v>
      </c>
      <c r="L27">
        <v>8</v>
      </c>
      <c r="M27">
        <v>3</v>
      </c>
      <c r="N27" t="s">
        <v>3</v>
      </c>
      <c r="O27">
        <v>2</v>
      </c>
    </row>
    <row r="28" spans="1:15" x14ac:dyDescent="0.2">
      <c r="A28">
        <v>50</v>
      </c>
      <c r="B28">
        <v>0</v>
      </c>
      <c r="C28">
        <v>0</v>
      </c>
      <c r="D28">
        <v>1</v>
      </c>
      <c r="E28">
        <v>223</v>
      </c>
      <c r="F28">
        <v>0</v>
      </c>
      <c r="G28" t="s">
        <v>82</v>
      </c>
      <c r="H28" t="s">
        <v>83</v>
      </c>
      <c r="K28">
        <v>223</v>
      </c>
      <c r="L28">
        <v>9</v>
      </c>
      <c r="M28">
        <v>3</v>
      </c>
      <c r="N28" t="s">
        <v>3</v>
      </c>
      <c r="O28">
        <v>2</v>
      </c>
    </row>
    <row r="29" spans="1:15" x14ac:dyDescent="0.2">
      <c r="A29">
        <v>50</v>
      </c>
      <c r="B29">
        <v>0</v>
      </c>
      <c r="C29">
        <v>0</v>
      </c>
      <c r="D29">
        <v>1</v>
      </c>
      <c r="E29">
        <v>229</v>
      </c>
      <c r="F29">
        <v>0</v>
      </c>
      <c r="G29" t="s">
        <v>84</v>
      </c>
      <c r="H29" t="s">
        <v>85</v>
      </c>
      <c r="K29">
        <v>229</v>
      </c>
      <c r="L29">
        <v>10</v>
      </c>
      <c r="M29">
        <v>3</v>
      </c>
      <c r="N29" t="s">
        <v>3</v>
      </c>
      <c r="O29">
        <v>2</v>
      </c>
    </row>
    <row r="30" spans="1:15" x14ac:dyDescent="0.2">
      <c r="A30">
        <v>50</v>
      </c>
      <c r="B30">
        <v>0</v>
      </c>
      <c r="C30">
        <v>0</v>
      </c>
      <c r="D30">
        <v>1</v>
      </c>
      <c r="E30">
        <v>203</v>
      </c>
      <c r="F30">
        <v>40402.550000000003</v>
      </c>
      <c r="G30" t="s">
        <v>86</v>
      </c>
      <c r="H30" t="s">
        <v>87</v>
      </c>
      <c r="K30">
        <v>203</v>
      </c>
      <c r="L30">
        <v>11</v>
      </c>
      <c r="M30">
        <v>3</v>
      </c>
      <c r="N30" t="s">
        <v>3</v>
      </c>
      <c r="O30">
        <v>2</v>
      </c>
    </row>
    <row r="31" spans="1:15" x14ac:dyDescent="0.2">
      <c r="A31">
        <v>50</v>
      </c>
      <c r="B31">
        <v>0</v>
      </c>
      <c r="C31">
        <v>0</v>
      </c>
      <c r="D31">
        <v>1</v>
      </c>
      <c r="E31">
        <v>231</v>
      </c>
      <c r="F31">
        <v>0</v>
      </c>
      <c r="G31" t="s">
        <v>88</v>
      </c>
      <c r="H31" t="s">
        <v>89</v>
      </c>
      <c r="K31">
        <v>231</v>
      </c>
      <c r="L31">
        <v>12</v>
      </c>
      <c r="M31">
        <v>3</v>
      </c>
      <c r="N31" t="s">
        <v>3</v>
      </c>
      <c r="O31">
        <v>2</v>
      </c>
    </row>
    <row r="32" spans="1:15" x14ac:dyDescent="0.2">
      <c r="A32">
        <v>50</v>
      </c>
      <c r="B32">
        <v>0</v>
      </c>
      <c r="C32">
        <v>0</v>
      </c>
      <c r="D32">
        <v>1</v>
      </c>
      <c r="E32">
        <v>204</v>
      </c>
      <c r="F32">
        <v>5925.72</v>
      </c>
      <c r="G32" t="s">
        <v>90</v>
      </c>
      <c r="H32" t="s">
        <v>91</v>
      </c>
      <c r="K32">
        <v>204</v>
      </c>
      <c r="L32">
        <v>13</v>
      </c>
      <c r="M32">
        <v>3</v>
      </c>
      <c r="N32" t="s">
        <v>3</v>
      </c>
      <c r="O32">
        <v>2</v>
      </c>
    </row>
    <row r="33" spans="1:15" x14ac:dyDescent="0.2">
      <c r="A33">
        <v>50</v>
      </c>
      <c r="B33">
        <v>0</v>
      </c>
      <c r="C33">
        <v>0</v>
      </c>
      <c r="D33">
        <v>1</v>
      </c>
      <c r="E33">
        <v>205</v>
      </c>
      <c r="F33">
        <v>3753760.69</v>
      </c>
      <c r="G33" t="s">
        <v>92</v>
      </c>
      <c r="H33" t="s">
        <v>93</v>
      </c>
      <c r="K33">
        <v>205</v>
      </c>
      <c r="L33">
        <v>14</v>
      </c>
      <c r="M33">
        <v>3</v>
      </c>
      <c r="N33" t="s">
        <v>3</v>
      </c>
      <c r="O33">
        <v>2</v>
      </c>
    </row>
    <row r="34" spans="1:15" x14ac:dyDescent="0.2">
      <c r="A34">
        <v>50</v>
      </c>
      <c r="B34">
        <v>0</v>
      </c>
      <c r="C34">
        <v>0</v>
      </c>
      <c r="D34">
        <v>1</v>
      </c>
      <c r="E34">
        <v>232</v>
      </c>
      <c r="F34">
        <v>0</v>
      </c>
      <c r="G34" t="s">
        <v>94</v>
      </c>
      <c r="H34" t="s">
        <v>95</v>
      </c>
      <c r="K34">
        <v>232</v>
      </c>
      <c r="L34">
        <v>15</v>
      </c>
      <c r="M34">
        <v>3</v>
      </c>
      <c r="N34" t="s">
        <v>3</v>
      </c>
      <c r="O34">
        <v>2</v>
      </c>
    </row>
    <row r="35" spans="1:15" x14ac:dyDescent="0.2">
      <c r="A35">
        <v>50</v>
      </c>
      <c r="B35">
        <v>0</v>
      </c>
      <c r="C35">
        <v>0</v>
      </c>
      <c r="D35">
        <v>1</v>
      </c>
      <c r="E35">
        <v>214</v>
      </c>
      <c r="F35">
        <v>2489841.38</v>
      </c>
      <c r="G35" t="s">
        <v>96</v>
      </c>
      <c r="H35" t="s">
        <v>97</v>
      </c>
      <c r="K35">
        <v>214</v>
      </c>
      <c r="L35">
        <v>16</v>
      </c>
      <c r="M35">
        <v>3</v>
      </c>
      <c r="N35" t="s">
        <v>3</v>
      </c>
      <c r="O35">
        <v>2</v>
      </c>
    </row>
    <row r="36" spans="1:15" x14ac:dyDescent="0.2">
      <c r="A36">
        <v>50</v>
      </c>
      <c r="B36">
        <v>0</v>
      </c>
      <c r="C36">
        <v>0</v>
      </c>
      <c r="D36">
        <v>1</v>
      </c>
      <c r="E36">
        <v>215</v>
      </c>
      <c r="F36">
        <v>0</v>
      </c>
      <c r="G36" t="s">
        <v>98</v>
      </c>
      <c r="H36" t="s">
        <v>99</v>
      </c>
      <c r="K36">
        <v>215</v>
      </c>
      <c r="L36">
        <v>17</v>
      </c>
      <c r="M36">
        <v>3</v>
      </c>
      <c r="N36" t="s">
        <v>3</v>
      </c>
      <c r="O36">
        <v>2</v>
      </c>
    </row>
    <row r="37" spans="1:15" x14ac:dyDescent="0.2">
      <c r="A37">
        <v>50</v>
      </c>
      <c r="B37">
        <v>0</v>
      </c>
      <c r="C37">
        <v>0</v>
      </c>
      <c r="D37">
        <v>1</v>
      </c>
      <c r="E37">
        <v>217</v>
      </c>
      <c r="F37">
        <v>7868480.25</v>
      </c>
      <c r="G37" t="s">
        <v>100</v>
      </c>
      <c r="H37" t="s">
        <v>101</v>
      </c>
      <c r="K37">
        <v>217</v>
      </c>
      <c r="L37">
        <v>18</v>
      </c>
      <c r="M37">
        <v>3</v>
      </c>
      <c r="N37" t="s">
        <v>3</v>
      </c>
      <c r="O37">
        <v>2</v>
      </c>
    </row>
    <row r="38" spans="1:15" x14ac:dyDescent="0.2">
      <c r="A38">
        <v>50</v>
      </c>
      <c r="B38">
        <v>0</v>
      </c>
      <c r="C38">
        <v>0</v>
      </c>
      <c r="D38">
        <v>1</v>
      </c>
      <c r="E38">
        <v>230</v>
      </c>
      <c r="F38">
        <v>0</v>
      </c>
      <c r="G38" t="s">
        <v>102</v>
      </c>
      <c r="H38" t="s">
        <v>103</v>
      </c>
      <c r="K38">
        <v>230</v>
      </c>
      <c r="L38">
        <v>19</v>
      </c>
      <c r="M38">
        <v>3</v>
      </c>
      <c r="N38" t="s">
        <v>3</v>
      </c>
      <c r="O38">
        <v>2</v>
      </c>
    </row>
    <row r="39" spans="1:15" x14ac:dyDescent="0.2">
      <c r="A39">
        <v>50</v>
      </c>
      <c r="B39">
        <v>0</v>
      </c>
      <c r="C39">
        <v>0</v>
      </c>
      <c r="D39">
        <v>1</v>
      </c>
      <c r="E39">
        <v>206</v>
      </c>
      <c r="F39">
        <v>0</v>
      </c>
      <c r="G39" t="s">
        <v>104</v>
      </c>
      <c r="H39" t="s">
        <v>105</v>
      </c>
      <c r="K39">
        <v>206</v>
      </c>
      <c r="L39">
        <v>20</v>
      </c>
      <c r="M39">
        <v>3</v>
      </c>
      <c r="N39" t="s">
        <v>3</v>
      </c>
      <c r="O39">
        <v>2</v>
      </c>
    </row>
    <row r="40" spans="1:15" x14ac:dyDescent="0.2">
      <c r="A40">
        <v>50</v>
      </c>
      <c r="B40">
        <v>0</v>
      </c>
      <c r="C40">
        <v>0</v>
      </c>
      <c r="D40">
        <v>1</v>
      </c>
      <c r="E40">
        <v>207</v>
      </c>
      <c r="F40">
        <v>5228.5613199999989</v>
      </c>
      <c r="G40" t="s">
        <v>106</v>
      </c>
      <c r="H40" t="s">
        <v>107</v>
      </c>
      <c r="K40">
        <v>207</v>
      </c>
      <c r="L40">
        <v>21</v>
      </c>
      <c r="M40">
        <v>3</v>
      </c>
      <c r="N40" t="s">
        <v>3</v>
      </c>
      <c r="O40">
        <v>-1</v>
      </c>
    </row>
    <row r="41" spans="1:15" x14ac:dyDescent="0.2">
      <c r="A41">
        <v>50</v>
      </c>
      <c r="B41">
        <v>0</v>
      </c>
      <c r="C41">
        <v>0</v>
      </c>
      <c r="D41">
        <v>1</v>
      </c>
      <c r="E41">
        <v>208</v>
      </c>
      <c r="F41">
        <v>0</v>
      </c>
      <c r="G41" t="s">
        <v>108</v>
      </c>
      <c r="H41" t="s">
        <v>109</v>
      </c>
      <c r="K41">
        <v>208</v>
      </c>
      <c r="L41">
        <v>22</v>
      </c>
      <c r="M41">
        <v>3</v>
      </c>
      <c r="N41" t="s">
        <v>3</v>
      </c>
      <c r="O41">
        <v>-1</v>
      </c>
    </row>
    <row r="42" spans="1:15" x14ac:dyDescent="0.2">
      <c r="A42">
        <v>50</v>
      </c>
      <c r="B42">
        <v>0</v>
      </c>
      <c r="C42">
        <v>0</v>
      </c>
      <c r="D42">
        <v>1</v>
      </c>
      <c r="E42">
        <v>209</v>
      </c>
      <c r="F42">
        <v>0</v>
      </c>
      <c r="G42" t="s">
        <v>110</v>
      </c>
      <c r="H42" t="s">
        <v>111</v>
      </c>
      <c r="K42">
        <v>209</v>
      </c>
      <c r="L42">
        <v>23</v>
      </c>
      <c r="M42">
        <v>3</v>
      </c>
      <c r="N42" t="s">
        <v>3</v>
      </c>
      <c r="O42">
        <v>2</v>
      </c>
    </row>
    <row r="43" spans="1:15" x14ac:dyDescent="0.2">
      <c r="A43">
        <v>50</v>
      </c>
      <c r="B43">
        <v>0</v>
      </c>
      <c r="C43">
        <v>0</v>
      </c>
      <c r="D43">
        <v>1</v>
      </c>
      <c r="E43">
        <v>233</v>
      </c>
      <c r="F43">
        <v>0</v>
      </c>
      <c r="G43" t="s">
        <v>112</v>
      </c>
      <c r="H43" t="s">
        <v>113</v>
      </c>
      <c r="K43">
        <v>233</v>
      </c>
      <c r="L43">
        <v>24</v>
      </c>
      <c r="M43">
        <v>3</v>
      </c>
      <c r="N43" t="s">
        <v>3</v>
      </c>
      <c r="O43">
        <v>2</v>
      </c>
    </row>
    <row r="44" spans="1:15" x14ac:dyDescent="0.2">
      <c r="A44">
        <v>50</v>
      </c>
      <c r="B44">
        <v>0</v>
      </c>
      <c r="C44">
        <v>0</v>
      </c>
      <c r="D44">
        <v>1</v>
      </c>
      <c r="E44">
        <v>210</v>
      </c>
      <c r="F44">
        <v>2627632.9</v>
      </c>
      <c r="G44" t="s">
        <v>114</v>
      </c>
      <c r="H44" t="s">
        <v>115</v>
      </c>
      <c r="K44">
        <v>210</v>
      </c>
      <c r="L44">
        <v>25</v>
      </c>
      <c r="M44">
        <v>3</v>
      </c>
      <c r="N44" t="s">
        <v>3</v>
      </c>
      <c r="O44">
        <v>2</v>
      </c>
    </row>
    <row r="45" spans="1:15" x14ac:dyDescent="0.2">
      <c r="A45">
        <v>50</v>
      </c>
      <c r="B45">
        <v>0</v>
      </c>
      <c r="C45">
        <v>0</v>
      </c>
      <c r="D45">
        <v>1</v>
      </c>
      <c r="E45">
        <v>211</v>
      </c>
      <c r="F45">
        <v>375376.51</v>
      </c>
      <c r="G45" t="s">
        <v>116</v>
      </c>
      <c r="H45" t="s">
        <v>117</v>
      </c>
      <c r="K45">
        <v>211</v>
      </c>
      <c r="L45">
        <v>26</v>
      </c>
      <c r="M45">
        <v>3</v>
      </c>
      <c r="N45" t="s">
        <v>3</v>
      </c>
      <c r="O45">
        <v>2</v>
      </c>
    </row>
    <row r="46" spans="1:15" x14ac:dyDescent="0.2">
      <c r="A46">
        <v>50</v>
      </c>
      <c r="B46">
        <v>0</v>
      </c>
      <c r="C46">
        <v>0</v>
      </c>
      <c r="D46">
        <v>1</v>
      </c>
      <c r="E46">
        <v>224</v>
      </c>
      <c r="F46">
        <v>10358321.630000001</v>
      </c>
      <c r="G46" t="s">
        <v>118</v>
      </c>
      <c r="H46" t="s">
        <v>119</v>
      </c>
      <c r="K46">
        <v>224</v>
      </c>
      <c r="L46">
        <v>27</v>
      </c>
      <c r="M46">
        <v>3</v>
      </c>
      <c r="N46" t="s">
        <v>3</v>
      </c>
      <c r="O46">
        <v>2</v>
      </c>
    </row>
    <row r="47" spans="1:15" x14ac:dyDescent="0.2">
      <c r="A47">
        <v>50</v>
      </c>
      <c r="B47">
        <v>1</v>
      </c>
      <c r="C47">
        <v>0</v>
      </c>
      <c r="D47">
        <v>2</v>
      </c>
      <c r="E47">
        <v>0</v>
      </c>
      <c r="F47">
        <v>10358321.630000001</v>
      </c>
      <c r="G47" t="s">
        <v>975</v>
      </c>
      <c r="H47" t="s">
        <v>976</v>
      </c>
      <c r="K47">
        <v>212</v>
      </c>
      <c r="L47">
        <v>28</v>
      </c>
      <c r="M47">
        <v>0</v>
      </c>
      <c r="N47" t="s">
        <v>3</v>
      </c>
      <c r="O47">
        <v>2</v>
      </c>
    </row>
    <row r="48" spans="1:15" x14ac:dyDescent="0.2">
      <c r="A48">
        <v>50</v>
      </c>
      <c r="B48">
        <v>1</v>
      </c>
      <c r="C48">
        <v>0</v>
      </c>
      <c r="D48">
        <v>2</v>
      </c>
      <c r="E48">
        <v>0</v>
      </c>
      <c r="F48">
        <v>2278830.7599999998</v>
      </c>
      <c r="G48" t="s">
        <v>977</v>
      </c>
      <c r="H48" t="s">
        <v>978</v>
      </c>
      <c r="K48">
        <v>212</v>
      </c>
      <c r="L48">
        <v>29</v>
      </c>
      <c r="M48">
        <v>0</v>
      </c>
      <c r="N48" t="s">
        <v>3</v>
      </c>
      <c r="O48">
        <v>2</v>
      </c>
    </row>
    <row r="49" spans="1:15" x14ac:dyDescent="0.2">
      <c r="A49">
        <v>50</v>
      </c>
      <c r="B49">
        <v>1</v>
      </c>
      <c r="C49">
        <v>0</v>
      </c>
      <c r="D49">
        <v>2</v>
      </c>
      <c r="E49">
        <v>213</v>
      </c>
      <c r="F49">
        <v>12637152.390000001</v>
      </c>
      <c r="G49" t="s">
        <v>979</v>
      </c>
      <c r="H49" t="s">
        <v>118</v>
      </c>
      <c r="K49">
        <v>212</v>
      </c>
      <c r="L49">
        <v>30</v>
      </c>
      <c r="M49">
        <v>0</v>
      </c>
      <c r="N49" t="s">
        <v>3</v>
      </c>
      <c r="O49">
        <v>2</v>
      </c>
    </row>
    <row r="51" spans="1:15" x14ac:dyDescent="0.2">
      <c r="A51">
        <v>-1</v>
      </c>
    </row>
    <row r="54" spans="1:15" x14ac:dyDescent="0.2">
      <c r="A54">
        <v>75</v>
      </c>
      <c r="B54" t="s">
        <v>980</v>
      </c>
      <c r="C54">
        <v>2026</v>
      </c>
      <c r="D54">
        <v>0</v>
      </c>
      <c r="E54">
        <v>1</v>
      </c>
      <c r="F54">
        <v>0</v>
      </c>
      <c r="G54">
        <v>0</v>
      </c>
      <c r="H54">
        <v>1</v>
      </c>
      <c r="I54">
        <v>0</v>
      </c>
      <c r="J54">
        <v>1</v>
      </c>
      <c r="K54">
        <v>78</v>
      </c>
      <c r="L54">
        <v>30</v>
      </c>
      <c r="M54">
        <v>0</v>
      </c>
      <c r="N54">
        <v>35364244</v>
      </c>
      <c r="O54">
        <v>1</v>
      </c>
    </row>
  </sheetData>
  <printOptions gridLines="1"/>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O1240"/>
  <sheetViews>
    <sheetView workbookViewId="0"/>
  </sheetViews>
  <sheetFormatPr defaultColWidth="9.140625" defaultRowHeight="12.75" x14ac:dyDescent="0.2"/>
  <cols>
    <col min="1" max="256" width="9.140625" customWidth="1"/>
  </cols>
  <sheetData>
    <row r="1" spans="1:119" x14ac:dyDescent="0.2">
      <c r="A1">
        <f>ROW(Source!A28)</f>
        <v>28</v>
      </c>
      <c r="B1">
        <v>35364244</v>
      </c>
      <c r="C1">
        <v>35364428</v>
      </c>
      <c r="D1">
        <v>35111398</v>
      </c>
      <c r="E1">
        <v>15872964</v>
      </c>
      <c r="F1">
        <v>1</v>
      </c>
      <c r="G1">
        <v>15872964</v>
      </c>
      <c r="H1">
        <v>1</v>
      </c>
      <c r="I1" t="s">
        <v>982</v>
      </c>
      <c r="J1" t="s">
        <v>3</v>
      </c>
      <c r="K1" t="s">
        <v>983</v>
      </c>
      <c r="L1">
        <v>1191</v>
      </c>
      <c r="N1">
        <v>1013</v>
      </c>
      <c r="O1" t="s">
        <v>984</v>
      </c>
      <c r="P1" t="s">
        <v>984</v>
      </c>
      <c r="Q1">
        <v>1</v>
      </c>
      <c r="W1">
        <v>0</v>
      </c>
      <c r="X1">
        <v>476480486</v>
      </c>
      <c r="Y1">
        <f t="shared" ref="Y1:Y29" si="0">AT1</f>
        <v>5.84</v>
      </c>
      <c r="AA1">
        <v>0</v>
      </c>
      <c r="AB1">
        <v>0</v>
      </c>
      <c r="AC1">
        <v>0</v>
      </c>
      <c r="AD1">
        <v>0</v>
      </c>
      <c r="AE1">
        <v>0</v>
      </c>
      <c r="AF1">
        <v>0</v>
      </c>
      <c r="AG1">
        <v>0</v>
      </c>
      <c r="AH1">
        <v>0</v>
      </c>
      <c r="AI1">
        <v>1</v>
      </c>
      <c r="AJ1">
        <v>1</v>
      </c>
      <c r="AK1">
        <v>1</v>
      </c>
      <c r="AL1">
        <v>1</v>
      </c>
      <c r="AM1">
        <v>-2</v>
      </c>
      <c r="AN1">
        <v>0</v>
      </c>
      <c r="AO1">
        <v>1</v>
      </c>
      <c r="AP1">
        <v>1</v>
      </c>
      <c r="AQ1">
        <v>0</v>
      </c>
      <c r="AR1">
        <v>0</v>
      </c>
      <c r="AS1" t="s">
        <v>3</v>
      </c>
      <c r="AT1">
        <v>5.84</v>
      </c>
      <c r="AU1" t="s">
        <v>3</v>
      </c>
      <c r="AV1">
        <v>1</v>
      </c>
      <c r="AW1">
        <v>2</v>
      </c>
      <c r="AX1">
        <v>35364430</v>
      </c>
      <c r="AY1">
        <v>1</v>
      </c>
      <c r="AZ1">
        <v>0</v>
      </c>
      <c r="BA1">
        <v>1</v>
      </c>
      <c r="BB1">
        <v>0</v>
      </c>
      <c r="BC1">
        <v>0</v>
      </c>
      <c r="BD1">
        <v>0</v>
      </c>
      <c r="BE1">
        <v>0</v>
      </c>
      <c r="BF1">
        <v>0</v>
      </c>
      <c r="BG1">
        <v>0</v>
      </c>
      <c r="BH1">
        <v>0</v>
      </c>
      <c r="BI1">
        <v>0</v>
      </c>
      <c r="BJ1">
        <v>0</v>
      </c>
      <c r="BK1">
        <v>0</v>
      </c>
      <c r="BL1">
        <v>0</v>
      </c>
      <c r="BM1">
        <v>0</v>
      </c>
      <c r="BN1">
        <v>0</v>
      </c>
      <c r="BO1">
        <v>0</v>
      </c>
      <c r="BP1">
        <v>0</v>
      </c>
      <c r="BQ1">
        <v>0</v>
      </c>
      <c r="BR1">
        <v>0</v>
      </c>
      <c r="BS1">
        <v>0</v>
      </c>
      <c r="BT1">
        <v>0</v>
      </c>
      <c r="BU1">
        <v>0</v>
      </c>
      <c r="BV1">
        <v>0</v>
      </c>
      <c r="BW1">
        <v>0</v>
      </c>
      <c r="CU1">
        <f>ROUND(AT1*Source!I28*AH1*AL1,2)</f>
        <v>0</v>
      </c>
      <c r="CV1">
        <f>ROUND(Y1*Source!I28,9)</f>
        <v>0.58399999999999996</v>
      </c>
      <c r="CW1">
        <v>0</v>
      </c>
      <c r="CX1">
        <f>ROUND(Y1*Source!I28,9)</f>
        <v>0.58399999999999996</v>
      </c>
      <c r="CY1">
        <f>AD1</f>
        <v>0</v>
      </c>
      <c r="CZ1">
        <f>AH1</f>
        <v>0</v>
      </c>
      <c r="DA1">
        <f>AL1</f>
        <v>1</v>
      </c>
      <c r="DB1">
        <f t="shared" ref="DB1:DB29" si="1">ROUND(ROUND(AT1*CZ1,2),6)</f>
        <v>0</v>
      </c>
      <c r="DC1">
        <f t="shared" ref="DC1:DC29" si="2">ROUND(ROUND(AT1*AG1,2),6)</f>
        <v>0</v>
      </c>
      <c r="DD1" t="s">
        <v>3</v>
      </c>
      <c r="DE1" t="s">
        <v>3</v>
      </c>
      <c r="DF1">
        <f t="shared" ref="DF1:DF64" si="3">ROUND(ROUND(AE1,2)*CX1,2)</f>
        <v>0</v>
      </c>
      <c r="DG1">
        <f t="shared" ref="DG1:DG64" si="4">ROUND(ROUND(AF1,2)*CX1,2)</f>
        <v>0</v>
      </c>
      <c r="DH1">
        <f t="shared" ref="DH1:DH64" si="5">ROUND(ROUND(AG1,2)*CX1,2)</f>
        <v>0</v>
      </c>
      <c r="DI1">
        <f t="shared" ref="DI1:DI64" si="6">ROUND(ROUND(AH1,2)*CX1,2)</f>
        <v>0</v>
      </c>
      <c r="DJ1">
        <f>DI1</f>
        <v>0</v>
      </c>
      <c r="DK1">
        <v>0</v>
      </c>
      <c r="DL1" t="s">
        <v>3</v>
      </c>
      <c r="DM1">
        <v>0</v>
      </c>
      <c r="DN1" t="s">
        <v>3</v>
      </c>
      <c r="DO1">
        <v>0</v>
      </c>
    </row>
    <row r="2" spans="1:119" x14ac:dyDescent="0.2">
      <c r="A2">
        <f>ROW(Source!A29)</f>
        <v>29</v>
      </c>
      <c r="B2">
        <v>35364244</v>
      </c>
      <c r="C2">
        <v>35364431</v>
      </c>
      <c r="D2">
        <v>35111398</v>
      </c>
      <c r="E2">
        <v>15872964</v>
      </c>
      <c r="F2">
        <v>1</v>
      </c>
      <c r="G2">
        <v>15872964</v>
      </c>
      <c r="H2">
        <v>1</v>
      </c>
      <c r="I2" t="s">
        <v>982</v>
      </c>
      <c r="J2" t="s">
        <v>3</v>
      </c>
      <c r="K2" t="s">
        <v>983</v>
      </c>
      <c r="L2">
        <v>1191</v>
      </c>
      <c r="N2">
        <v>1013</v>
      </c>
      <c r="O2" t="s">
        <v>984</v>
      </c>
      <c r="P2" t="s">
        <v>984</v>
      </c>
      <c r="Q2">
        <v>1</v>
      </c>
      <c r="W2">
        <v>0</v>
      </c>
      <c r="X2">
        <v>476480486</v>
      </c>
      <c r="Y2">
        <f t="shared" si="0"/>
        <v>46.78</v>
      </c>
      <c r="AA2">
        <v>0</v>
      </c>
      <c r="AB2">
        <v>0</v>
      </c>
      <c r="AC2">
        <v>0</v>
      </c>
      <c r="AD2">
        <v>0</v>
      </c>
      <c r="AE2">
        <v>0</v>
      </c>
      <c r="AF2">
        <v>0</v>
      </c>
      <c r="AG2">
        <v>0</v>
      </c>
      <c r="AH2">
        <v>0</v>
      </c>
      <c r="AI2">
        <v>1</v>
      </c>
      <c r="AJ2">
        <v>1</v>
      </c>
      <c r="AK2">
        <v>1</v>
      </c>
      <c r="AL2">
        <v>1</v>
      </c>
      <c r="AM2">
        <v>-2</v>
      </c>
      <c r="AN2">
        <v>0</v>
      </c>
      <c r="AO2">
        <v>1</v>
      </c>
      <c r="AP2">
        <v>1</v>
      </c>
      <c r="AQ2">
        <v>0</v>
      </c>
      <c r="AR2">
        <v>0</v>
      </c>
      <c r="AS2" t="s">
        <v>3</v>
      </c>
      <c r="AT2">
        <v>46.78</v>
      </c>
      <c r="AU2" t="s">
        <v>3</v>
      </c>
      <c r="AV2">
        <v>1</v>
      </c>
      <c r="AW2">
        <v>2</v>
      </c>
      <c r="AX2">
        <v>35364433</v>
      </c>
      <c r="AY2">
        <v>1</v>
      </c>
      <c r="AZ2">
        <v>0</v>
      </c>
      <c r="BA2">
        <v>2</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CU2">
        <f>ROUND(AT2*Source!I29*AH2*AL2,2)</f>
        <v>0</v>
      </c>
      <c r="CV2">
        <f>ROUND(Y2*Source!I29,9)</f>
        <v>147.357</v>
      </c>
      <c r="CW2">
        <v>0</v>
      </c>
      <c r="CX2">
        <f>ROUND(Y2*Source!I29,9)</f>
        <v>147.357</v>
      </c>
      <c r="CY2">
        <f>AD2</f>
        <v>0</v>
      </c>
      <c r="CZ2">
        <f>AH2</f>
        <v>0</v>
      </c>
      <c r="DA2">
        <f>AL2</f>
        <v>1</v>
      </c>
      <c r="DB2">
        <f t="shared" si="1"/>
        <v>0</v>
      </c>
      <c r="DC2">
        <f t="shared" si="2"/>
        <v>0</v>
      </c>
      <c r="DD2" t="s">
        <v>3</v>
      </c>
      <c r="DE2" t="s">
        <v>3</v>
      </c>
      <c r="DF2">
        <f t="shared" si="3"/>
        <v>0</v>
      </c>
      <c r="DG2">
        <f t="shared" si="4"/>
        <v>0</v>
      </c>
      <c r="DH2">
        <f t="shared" si="5"/>
        <v>0</v>
      </c>
      <c r="DI2">
        <f t="shared" si="6"/>
        <v>0</v>
      </c>
      <c r="DJ2">
        <f>DI2</f>
        <v>0</v>
      </c>
      <c r="DK2">
        <v>0</v>
      </c>
      <c r="DL2" t="s">
        <v>3</v>
      </c>
      <c r="DM2">
        <v>0</v>
      </c>
      <c r="DN2" t="s">
        <v>3</v>
      </c>
      <c r="DO2">
        <v>0</v>
      </c>
    </row>
    <row r="3" spans="1:119" x14ac:dyDescent="0.2">
      <c r="A3">
        <f>ROW(Source!A29)</f>
        <v>29</v>
      </c>
      <c r="B3">
        <v>35364244</v>
      </c>
      <c r="C3">
        <v>35364431</v>
      </c>
      <c r="D3">
        <v>35113133</v>
      </c>
      <c r="E3">
        <v>1</v>
      </c>
      <c r="F3">
        <v>1</v>
      </c>
      <c r="G3">
        <v>15872964</v>
      </c>
      <c r="H3">
        <v>2</v>
      </c>
      <c r="I3" t="s">
        <v>985</v>
      </c>
      <c r="J3" t="s">
        <v>986</v>
      </c>
      <c r="K3" t="s">
        <v>987</v>
      </c>
      <c r="L3">
        <v>1368</v>
      </c>
      <c r="N3">
        <v>1011</v>
      </c>
      <c r="O3" t="s">
        <v>988</v>
      </c>
      <c r="P3" t="s">
        <v>988</v>
      </c>
      <c r="Q3">
        <v>1</v>
      </c>
      <c r="W3">
        <v>0</v>
      </c>
      <c r="X3">
        <v>71529876</v>
      </c>
      <c r="Y3">
        <f t="shared" si="0"/>
        <v>13</v>
      </c>
      <c r="AA3">
        <v>0</v>
      </c>
      <c r="AB3">
        <v>5.13</v>
      </c>
      <c r="AC3">
        <v>7.0000000000000007E-2</v>
      </c>
      <c r="AD3">
        <v>0</v>
      </c>
      <c r="AE3">
        <v>0</v>
      </c>
      <c r="AF3">
        <v>5.13</v>
      </c>
      <c r="AG3">
        <v>7.0000000000000007E-2</v>
      </c>
      <c r="AH3">
        <v>0</v>
      </c>
      <c r="AI3">
        <v>1</v>
      </c>
      <c r="AJ3">
        <v>1</v>
      </c>
      <c r="AK3">
        <v>1</v>
      </c>
      <c r="AL3">
        <v>1</v>
      </c>
      <c r="AM3">
        <v>-2</v>
      </c>
      <c r="AN3">
        <v>0</v>
      </c>
      <c r="AO3">
        <v>1</v>
      </c>
      <c r="AP3">
        <v>1</v>
      </c>
      <c r="AQ3">
        <v>0</v>
      </c>
      <c r="AR3">
        <v>0</v>
      </c>
      <c r="AS3" t="s">
        <v>3</v>
      </c>
      <c r="AT3">
        <v>13</v>
      </c>
      <c r="AU3" t="s">
        <v>3</v>
      </c>
      <c r="AV3">
        <v>0</v>
      </c>
      <c r="AW3">
        <v>2</v>
      </c>
      <c r="AX3">
        <v>35364434</v>
      </c>
      <c r="AY3">
        <v>1</v>
      </c>
      <c r="AZ3">
        <v>0</v>
      </c>
      <c r="BA3">
        <v>3</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CV3">
        <v>0</v>
      </c>
      <c r="CW3">
        <f>ROUND(Y3*Source!I29*DO3,9)</f>
        <v>0</v>
      </c>
      <c r="CX3">
        <f>ROUND(Y3*Source!I29,9)</f>
        <v>40.950000000000003</v>
      </c>
      <c r="CY3">
        <f>AB3</f>
        <v>5.13</v>
      </c>
      <c r="CZ3">
        <f>AF3</f>
        <v>5.13</v>
      </c>
      <c r="DA3">
        <f>AJ3</f>
        <v>1</v>
      </c>
      <c r="DB3">
        <f t="shared" si="1"/>
        <v>66.69</v>
      </c>
      <c r="DC3">
        <f t="shared" si="2"/>
        <v>0.91</v>
      </c>
      <c r="DD3" t="s">
        <v>3</v>
      </c>
      <c r="DE3" t="s">
        <v>3</v>
      </c>
      <c r="DF3">
        <f t="shared" si="3"/>
        <v>0</v>
      </c>
      <c r="DG3">
        <f t="shared" si="4"/>
        <v>210.07</v>
      </c>
      <c r="DH3">
        <f t="shared" si="5"/>
        <v>2.87</v>
      </c>
      <c r="DI3">
        <f t="shared" si="6"/>
        <v>0</v>
      </c>
      <c r="DJ3">
        <f>DG3</f>
        <v>210.07</v>
      </c>
      <c r="DK3">
        <v>0</v>
      </c>
      <c r="DL3" t="s">
        <v>3</v>
      </c>
      <c r="DM3">
        <v>0</v>
      </c>
      <c r="DN3" t="s">
        <v>3</v>
      </c>
      <c r="DO3">
        <v>0</v>
      </c>
    </row>
    <row r="4" spans="1:119" x14ac:dyDescent="0.2">
      <c r="A4">
        <f>ROW(Source!A29)</f>
        <v>29</v>
      </c>
      <c r="B4">
        <v>35364244</v>
      </c>
      <c r="C4">
        <v>35364431</v>
      </c>
      <c r="D4">
        <v>35113206</v>
      </c>
      <c r="E4">
        <v>1</v>
      </c>
      <c r="F4">
        <v>1</v>
      </c>
      <c r="G4">
        <v>15872964</v>
      </c>
      <c r="H4">
        <v>2</v>
      </c>
      <c r="I4" t="s">
        <v>989</v>
      </c>
      <c r="J4" t="s">
        <v>990</v>
      </c>
      <c r="K4" t="s">
        <v>991</v>
      </c>
      <c r="L4">
        <v>1368</v>
      </c>
      <c r="N4">
        <v>1011</v>
      </c>
      <c r="O4" t="s">
        <v>988</v>
      </c>
      <c r="P4" t="s">
        <v>988</v>
      </c>
      <c r="Q4">
        <v>1</v>
      </c>
      <c r="W4">
        <v>0</v>
      </c>
      <c r="X4">
        <v>-1817365194</v>
      </c>
      <c r="Y4">
        <f t="shared" si="0"/>
        <v>0.15</v>
      </c>
      <c r="AA4">
        <v>0</v>
      </c>
      <c r="AB4">
        <v>4.72</v>
      </c>
      <c r="AC4">
        <v>0.1</v>
      </c>
      <c r="AD4">
        <v>0</v>
      </c>
      <c r="AE4">
        <v>0</v>
      </c>
      <c r="AF4">
        <v>4.72</v>
      </c>
      <c r="AG4">
        <v>0.1</v>
      </c>
      <c r="AH4">
        <v>0</v>
      </c>
      <c r="AI4">
        <v>1</v>
      </c>
      <c r="AJ4">
        <v>1</v>
      </c>
      <c r="AK4">
        <v>1</v>
      </c>
      <c r="AL4">
        <v>1</v>
      </c>
      <c r="AM4">
        <v>-2</v>
      </c>
      <c r="AN4">
        <v>0</v>
      </c>
      <c r="AO4">
        <v>1</v>
      </c>
      <c r="AP4">
        <v>1</v>
      </c>
      <c r="AQ4">
        <v>0</v>
      </c>
      <c r="AR4">
        <v>0</v>
      </c>
      <c r="AS4" t="s">
        <v>3</v>
      </c>
      <c r="AT4">
        <v>0.15</v>
      </c>
      <c r="AU4" t="s">
        <v>3</v>
      </c>
      <c r="AV4">
        <v>0</v>
      </c>
      <c r="AW4">
        <v>2</v>
      </c>
      <c r="AX4">
        <v>35364435</v>
      </c>
      <c r="AY4">
        <v>1</v>
      </c>
      <c r="AZ4">
        <v>0</v>
      </c>
      <c r="BA4">
        <v>4</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CV4">
        <v>0</v>
      </c>
      <c r="CW4">
        <f>ROUND(Y4*Source!I29*DO4,9)</f>
        <v>0</v>
      </c>
      <c r="CX4">
        <f>ROUND(Y4*Source!I29,9)</f>
        <v>0.47249999999999998</v>
      </c>
      <c r="CY4">
        <f>AB4</f>
        <v>4.72</v>
      </c>
      <c r="CZ4">
        <f>AF4</f>
        <v>4.72</v>
      </c>
      <c r="DA4">
        <f>AJ4</f>
        <v>1</v>
      </c>
      <c r="DB4">
        <f t="shared" si="1"/>
        <v>0.71</v>
      </c>
      <c r="DC4">
        <f t="shared" si="2"/>
        <v>0.02</v>
      </c>
      <c r="DD4" t="s">
        <v>3</v>
      </c>
      <c r="DE4" t="s">
        <v>3</v>
      </c>
      <c r="DF4">
        <f t="shared" si="3"/>
        <v>0</v>
      </c>
      <c r="DG4">
        <f t="shared" si="4"/>
        <v>2.23</v>
      </c>
      <c r="DH4">
        <f t="shared" si="5"/>
        <v>0.05</v>
      </c>
      <c r="DI4">
        <f t="shared" si="6"/>
        <v>0</v>
      </c>
      <c r="DJ4">
        <f>DG4</f>
        <v>2.23</v>
      </c>
      <c r="DK4">
        <v>0</v>
      </c>
      <c r="DL4" t="s">
        <v>3</v>
      </c>
      <c r="DM4">
        <v>0</v>
      </c>
      <c r="DN4" t="s">
        <v>3</v>
      </c>
      <c r="DO4">
        <v>0</v>
      </c>
    </row>
    <row r="5" spans="1:119" x14ac:dyDescent="0.2">
      <c r="A5">
        <f>ROW(Source!A29)</f>
        <v>29</v>
      </c>
      <c r="B5">
        <v>35364244</v>
      </c>
      <c r="C5">
        <v>35364431</v>
      </c>
      <c r="D5">
        <v>35114359</v>
      </c>
      <c r="E5">
        <v>1</v>
      </c>
      <c r="F5">
        <v>1</v>
      </c>
      <c r="G5">
        <v>15872964</v>
      </c>
      <c r="H5">
        <v>3</v>
      </c>
      <c r="I5" t="s">
        <v>992</v>
      </c>
      <c r="J5" t="s">
        <v>993</v>
      </c>
      <c r="K5" t="s">
        <v>994</v>
      </c>
      <c r="L5">
        <v>1348</v>
      </c>
      <c r="N5">
        <v>1009</v>
      </c>
      <c r="O5" t="s">
        <v>995</v>
      </c>
      <c r="P5" t="s">
        <v>995</v>
      </c>
      <c r="Q5">
        <v>1000</v>
      </c>
      <c r="W5">
        <v>0</v>
      </c>
      <c r="X5">
        <v>-181271767</v>
      </c>
      <c r="Y5">
        <f t="shared" si="0"/>
        <v>7.3999999999999999E-4</v>
      </c>
      <c r="AA5">
        <v>190540.34</v>
      </c>
      <c r="AB5">
        <v>0</v>
      </c>
      <c r="AC5">
        <v>0</v>
      </c>
      <c r="AD5">
        <v>0</v>
      </c>
      <c r="AE5">
        <v>190540.34</v>
      </c>
      <c r="AF5">
        <v>0</v>
      </c>
      <c r="AG5">
        <v>0</v>
      </c>
      <c r="AH5">
        <v>0</v>
      </c>
      <c r="AI5">
        <v>1</v>
      </c>
      <c r="AJ5">
        <v>1</v>
      </c>
      <c r="AK5">
        <v>1</v>
      </c>
      <c r="AL5">
        <v>1</v>
      </c>
      <c r="AM5">
        <v>-2</v>
      </c>
      <c r="AN5">
        <v>0</v>
      </c>
      <c r="AO5">
        <v>1</v>
      </c>
      <c r="AP5">
        <v>1</v>
      </c>
      <c r="AQ5">
        <v>0</v>
      </c>
      <c r="AR5">
        <v>0</v>
      </c>
      <c r="AS5" t="s">
        <v>3</v>
      </c>
      <c r="AT5">
        <v>7.3999999999999999E-4</v>
      </c>
      <c r="AU5" t="s">
        <v>3</v>
      </c>
      <c r="AV5">
        <v>0</v>
      </c>
      <c r="AW5">
        <v>2</v>
      </c>
      <c r="AX5">
        <v>35364436</v>
      </c>
      <c r="AY5">
        <v>1</v>
      </c>
      <c r="AZ5">
        <v>0</v>
      </c>
      <c r="BA5">
        <v>5</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CV5">
        <v>0</v>
      </c>
      <c r="CW5">
        <v>0</v>
      </c>
      <c r="CX5">
        <f>ROUND(Y5*Source!I29,9)</f>
        <v>2.3310000000000002E-3</v>
      </c>
      <c r="CY5">
        <f t="shared" ref="CY5:CY14" si="7">AA5</f>
        <v>190540.34</v>
      </c>
      <c r="CZ5">
        <f t="shared" ref="CZ5:CZ14" si="8">AE5</f>
        <v>190540.34</v>
      </c>
      <c r="DA5">
        <f t="shared" ref="DA5:DA14" si="9">AI5</f>
        <v>1</v>
      </c>
      <c r="DB5">
        <f t="shared" si="1"/>
        <v>141</v>
      </c>
      <c r="DC5">
        <f t="shared" si="2"/>
        <v>0</v>
      </c>
      <c r="DD5" t="s">
        <v>3</v>
      </c>
      <c r="DE5" t="s">
        <v>3</v>
      </c>
      <c r="DF5">
        <f t="shared" si="3"/>
        <v>444.15</v>
      </c>
      <c r="DG5">
        <f t="shared" si="4"/>
        <v>0</v>
      </c>
      <c r="DH5">
        <f t="shared" si="5"/>
        <v>0</v>
      </c>
      <c r="DI5">
        <f t="shared" si="6"/>
        <v>0</v>
      </c>
      <c r="DJ5">
        <f t="shared" ref="DJ5:DJ14" si="10">DF5</f>
        <v>444.15</v>
      </c>
      <c r="DK5">
        <v>0</v>
      </c>
      <c r="DL5" t="s">
        <v>3</v>
      </c>
      <c r="DM5">
        <v>0</v>
      </c>
      <c r="DN5" t="s">
        <v>3</v>
      </c>
      <c r="DO5">
        <v>0</v>
      </c>
    </row>
    <row r="6" spans="1:119" x14ac:dyDescent="0.2">
      <c r="A6">
        <f>ROW(Source!A29)</f>
        <v>29</v>
      </c>
      <c r="B6">
        <v>35364244</v>
      </c>
      <c r="C6">
        <v>35364431</v>
      </c>
      <c r="D6">
        <v>35114332</v>
      </c>
      <c r="E6">
        <v>1</v>
      </c>
      <c r="F6">
        <v>1</v>
      </c>
      <c r="G6">
        <v>15872964</v>
      </c>
      <c r="H6">
        <v>3</v>
      </c>
      <c r="I6" t="s">
        <v>996</v>
      </c>
      <c r="J6" t="s">
        <v>997</v>
      </c>
      <c r="K6" t="s">
        <v>998</v>
      </c>
      <c r="L6">
        <v>1355</v>
      </c>
      <c r="N6">
        <v>1010</v>
      </c>
      <c r="O6" t="s">
        <v>18</v>
      </c>
      <c r="P6" t="s">
        <v>18</v>
      </c>
      <c r="Q6">
        <v>100</v>
      </c>
      <c r="W6">
        <v>0</v>
      </c>
      <c r="X6">
        <v>1583670906</v>
      </c>
      <c r="Y6">
        <f t="shared" si="0"/>
        <v>4</v>
      </c>
      <c r="AA6">
        <v>997.35</v>
      </c>
      <c r="AB6">
        <v>0</v>
      </c>
      <c r="AC6">
        <v>0</v>
      </c>
      <c r="AD6">
        <v>0</v>
      </c>
      <c r="AE6">
        <v>997.35</v>
      </c>
      <c r="AF6">
        <v>0</v>
      </c>
      <c r="AG6">
        <v>0</v>
      </c>
      <c r="AH6">
        <v>0</v>
      </c>
      <c r="AI6">
        <v>1</v>
      </c>
      <c r="AJ6">
        <v>1</v>
      </c>
      <c r="AK6">
        <v>1</v>
      </c>
      <c r="AL6">
        <v>1</v>
      </c>
      <c r="AM6">
        <v>-2</v>
      </c>
      <c r="AN6">
        <v>0</v>
      </c>
      <c r="AO6">
        <v>1</v>
      </c>
      <c r="AP6">
        <v>1</v>
      </c>
      <c r="AQ6">
        <v>0</v>
      </c>
      <c r="AR6">
        <v>0</v>
      </c>
      <c r="AS6" t="s">
        <v>3</v>
      </c>
      <c r="AT6">
        <v>4</v>
      </c>
      <c r="AU6" t="s">
        <v>3</v>
      </c>
      <c r="AV6">
        <v>0</v>
      </c>
      <c r="AW6">
        <v>2</v>
      </c>
      <c r="AX6">
        <v>35364437</v>
      </c>
      <c r="AY6">
        <v>1</v>
      </c>
      <c r="AZ6">
        <v>0</v>
      </c>
      <c r="BA6">
        <v>6</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CV6">
        <v>0</v>
      </c>
      <c r="CW6">
        <v>0</v>
      </c>
      <c r="CX6">
        <f>ROUND(Y6*Source!I29,9)</f>
        <v>12.6</v>
      </c>
      <c r="CY6">
        <f t="shared" si="7"/>
        <v>997.35</v>
      </c>
      <c r="CZ6">
        <f t="shared" si="8"/>
        <v>997.35</v>
      </c>
      <c r="DA6">
        <f t="shared" si="9"/>
        <v>1</v>
      </c>
      <c r="DB6">
        <f t="shared" si="1"/>
        <v>3989.4</v>
      </c>
      <c r="DC6">
        <f t="shared" si="2"/>
        <v>0</v>
      </c>
      <c r="DD6" t="s">
        <v>3</v>
      </c>
      <c r="DE6" t="s">
        <v>3</v>
      </c>
      <c r="DF6">
        <f t="shared" si="3"/>
        <v>12566.61</v>
      </c>
      <c r="DG6">
        <f t="shared" si="4"/>
        <v>0</v>
      </c>
      <c r="DH6">
        <f t="shared" si="5"/>
        <v>0</v>
      </c>
      <c r="DI6">
        <f t="shared" si="6"/>
        <v>0</v>
      </c>
      <c r="DJ6">
        <f t="shared" si="10"/>
        <v>12566.61</v>
      </c>
      <c r="DK6">
        <v>0</v>
      </c>
      <c r="DL6" t="s">
        <v>3</v>
      </c>
      <c r="DM6">
        <v>0</v>
      </c>
      <c r="DN6" t="s">
        <v>3</v>
      </c>
      <c r="DO6">
        <v>0</v>
      </c>
    </row>
    <row r="7" spans="1:119" x14ac:dyDescent="0.2">
      <c r="A7">
        <f>ROW(Source!A29)</f>
        <v>29</v>
      </c>
      <c r="B7">
        <v>35364244</v>
      </c>
      <c r="C7">
        <v>35364431</v>
      </c>
      <c r="D7">
        <v>35115994</v>
      </c>
      <c r="E7">
        <v>1</v>
      </c>
      <c r="F7">
        <v>1</v>
      </c>
      <c r="G7">
        <v>15872964</v>
      </c>
      <c r="H7">
        <v>3</v>
      </c>
      <c r="I7" t="s">
        <v>999</v>
      </c>
      <c r="J7" t="s">
        <v>1000</v>
      </c>
      <c r="K7" t="s">
        <v>1001</v>
      </c>
      <c r="L7">
        <v>1301</v>
      </c>
      <c r="N7">
        <v>1003</v>
      </c>
      <c r="O7" t="s">
        <v>1002</v>
      </c>
      <c r="P7" t="s">
        <v>1002</v>
      </c>
      <c r="Q7">
        <v>1</v>
      </c>
      <c r="W7">
        <v>0</v>
      </c>
      <c r="X7">
        <v>1471616812</v>
      </c>
      <c r="Y7">
        <f t="shared" si="0"/>
        <v>100</v>
      </c>
      <c r="AA7">
        <v>138.94</v>
      </c>
      <c r="AB7">
        <v>0</v>
      </c>
      <c r="AC7">
        <v>0</v>
      </c>
      <c r="AD7">
        <v>0</v>
      </c>
      <c r="AE7">
        <v>138.94</v>
      </c>
      <c r="AF7">
        <v>0</v>
      </c>
      <c r="AG7">
        <v>0</v>
      </c>
      <c r="AH7">
        <v>0</v>
      </c>
      <c r="AI7">
        <v>1</v>
      </c>
      <c r="AJ7">
        <v>1</v>
      </c>
      <c r="AK7">
        <v>1</v>
      </c>
      <c r="AL7">
        <v>1</v>
      </c>
      <c r="AM7">
        <v>-2</v>
      </c>
      <c r="AN7">
        <v>0</v>
      </c>
      <c r="AO7">
        <v>1</v>
      </c>
      <c r="AP7">
        <v>1</v>
      </c>
      <c r="AQ7">
        <v>0</v>
      </c>
      <c r="AR7">
        <v>0</v>
      </c>
      <c r="AS7" t="s">
        <v>3</v>
      </c>
      <c r="AT7">
        <v>100</v>
      </c>
      <c r="AU7" t="s">
        <v>3</v>
      </c>
      <c r="AV7">
        <v>0</v>
      </c>
      <c r="AW7">
        <v>2</v>
      </c>
      <c r="AX7">
        <v>35364438</v>
      </c>
      <c r="AY7">
        <v>1</v>
      </c>
      <c r="AZ7">
        <v>0</v>
      </c>
      <c r="BA7">
        <v>7</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CV7">
        <v>0</v>
      </c>
      <c r="CW7">
        <v>0</v>
      </c>
      <c r="CX7">
        <f>ROUND(Y7*Source!I29,9)</f>
        <v>315</v>
      </c>
      <c r="CY7">
        <f t="shared" si="7"/>
        <v>138.94</v>
      </c>
      <c r="CZ7">
        <f t="shared" si="8"/>
        <v>138.94</v>
      </c>
      <c r="DA7">
        <f t="shared" si="9"/>
        <v>1</v>
      </c>
      <c r="DB7">
        <f t="shared" si="1"/>
        <v>13894</v>
      </c>
      <c r="DC7">
        <f t="shared" si="2"/>
        <v>0</v>
      </c>
      <c r="DD7" t="s">
        <v>3</v>
      </c>
      <c r="DE7" t="s">
        <v>3</v>
      </c>
      <c r="DF7">
        <f t="shared" si="3"/>
        <v>43766.1</v>
      </c>
      <c r="DG7">
        <f t="shared" si="4"/>
        <v>0</v>
      </c>
      <c r="DH7">
        <f t="shared" si="5"/>
        <v>0</v>
      </c>
      <c r="DI7">
        <f t="shared" si="6"/>
        <v>0</v>
      </c>
      <c r="DJ7">
        <f t="shared" si="10"/>
        <v>43766.1</v>
      </c>
      <c r="DK7">
        <v>0</v>
      </c>
      <c r="DL7" t="s">
        <v>3</v>
      </c>
      <c r="DM7">
        <v>0</v>
      </c>
      <c r="DN7" t="s">
        <v>3</v>
      </c>
      <c r="DO7">
        <v>0</v>
      </c>
    </row>
    <row r="8" spans="1:119" x14ac:dyDescent="0.2">
      <c r="A8">
        <f>ROW(Source!A29)</f>
        <v>29</v>
      </c>
      <c r="B8">
        <v>35364244</v>
      </c>
      <c r="C8">
        <v>35364431</v>
      </c>
      <c r="D8">
        <v>35115995</v>
      </c>
      <c r="E8">
        <v>1</v>
      </c>
      <c r="F8">
        <v>1</v>
      </c>
      <c r="G8">
        <v>15872964</v>
      </c>
      <c r="H8">
        <v>3</v>
      </c>
      <c r="I8" t="s">
        <v>1003</v>
      </c>
      <c r="J8" t="s">
        <v>1004</v>
      </c>
      <c r="K8" t="s">
        <v>1005</v>
      </c>
      <c r="L8">
        <v>1354</v>
      </c>
      <c r="N8">
        <v>1010</v>
      </c>
      <c r="O8" t="s">
        <v>52</v>
      </c>
      <c r="P8" t="s">
        <v>52</v>
      </c>
      <c r="Q8">
        <v>1</v>
      </c>
      <c r="W8">
        <v>0</v>
      </c>
      <c r="X8">
        <v>-1986506557</v>
      </c>
      <c r="Y8">
        <f t="shared" si="0"/>
        <v>15</v>
      </c>
      <c r="AA8">
        <v>145.46</v>
      </c>
      <c r="AB8">
        <v>0</v>
      </c>
      <c r="AC8">
        <v>0</v>
      </c>
      <c r="AD8">
        <v>0</v>
      </c>
      <c r="AE8">
        <v>145.46</v>
      </c>
      <c r="AF8">
        <v>0</v>
      </c>
      <c r="AG8">
        <v>0</v>
      </c>
      <c r="AH8">
        <v>0</v>
      </c>
      <c r="AI8">
        <v>1</v>
      </c>
      <c r="AJ8">
        <v>1</v>
      </c>
      <c r="AK8">
        <v>1</v>
      </c>
      <c r="AL8">
        <v>1</v>
      </c>
      <c r="AM8">
        <v>-2</v>
      </c>
      <c r="AN8">
        <v>0</v>
      </c>
      <c r="AO8">
        <v>1</v>
      </c>
      <c r="AP8">
        <v>1</v>
      </c>
      <c r="AQ8">
        <v>0</v>
      </c>
      <c r="AR8">
        <v>0</v>
      </c>
      <c r="AS8" t="s">
        <v>3</v>
      </c>
      <c r="AT8">
        <v>15</v>
      </c>
      <c r="AU8" t="s">
        <v>3</v>
      </c>
      <c r="AV8">
        <v>0</v>
      </c>
      <c r="AW8">
        <v>2</v>
      </c>
      <c r="AX8">
        <v>35364439</v>
      </c>
      <c r="AY8">
        <v>1</v>
      </c>
      <c r="AZ8">
        <v>0</v>
      </c>
      <c r="BA8">
        <v>8</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CV8">
        <v>0</v>
      </c>
      <c r="CW8">
        <v>0</v>
      </c>
      <c r="CX8">
        <f>ROUND(Y8*Source!I29,9)</f>
        <v>47.25</v>
      </c>
      <c r="CY8">
        <f t="shared" si="7"/>
        <v>145.46</v>
      </c>
      <c r="CZ8">
        <f t="shared" si="8"/>
        <v>145.46</v>
      </c>
      <c r="DA8">
        <f t="shared" si="9"/>
        <v>1</v>
      </c>
      <c r="DB8">
        <f t="shared" si="1"/>
        <v>2181.9</v>
      </c>
      <c r="DC8">
        <f t="shared" si="2"/>
        <v>0</v>
      </c>
      <c r="DD8" t="s">
        <v>3</v>
      </c>
      <c r="DE8" t="s">
        <v>3</v>
      </c>
      <c r="DF8">
        <f t="shared" si="3"/>
        <v>6872.99</v>
      </c>
      <c r="DG8">
        <f t="shared" si="4"/>
        <v>0</v>
      </c>
      <c r="DH8">
        <f t="shared" si="5"/>
        <v>0</v>
      </c>
      <c r="DI8">
        <f t="shared" si="6"/>
        <v>0</v>
      </c>
      <c r="DJ8">
        <f t="shared" si="10"/>
        <v>6872.99</v>
      </c>
      <c r="DK8">
        <v>0</v>
      </c>
      <c r="DL8" t="s">
        <v>3</v>
      </c>
      <c r="DM8">
        <v>0</v>
      </c>
      <c r="DN8" t="s">
        <v>3</v>
      </c>
      <c r="DO8">
        <v>0</v>
      </c>
    </row>
    <row r="9" spans="1:119" x14ac:dyDescent="0.2">
      <c r="A9">
        <f>ROW(Source!A29)</f>
        <v>29</v>
      </c>
      <c r="B9">
        <v>35364244</v>
      </c>
      <c r="C9">
        <v>35364431</v>
      </c>
      <c r="D9">
        <v>35115996</v>
      </c>
      <c r="E9">
        <v>1</v>
      </c>
      <c r="F9">
        <v>1</v>
      </c>
      <c r="G9">
        <v>15872964</v>
      </c>
      <c r="H9">
        <v>3</v>
      </c>
      <c r="I9" t="s">
        <v>1006</v>
      </c>
      <c r="J9" t="s">
        <v>1007</v>
      </c>
      <c r="K9" t="s">
        <v>1008</v>
      </c>
      <c r="L9">
        <v>1354</v>
      </c>
      <c r="N9">
        <v>1010</v>
      </c>
      <c r="O9" t="s">
        <v>52</v>
      </c>
      <c r="P9" t="s">
        <v>52</v>
      </c>
      <c r="Q9">
        <v>1</v>
      </c>
      <c r="W9">
        <v>0</v>
      </c>
      <c r="X9">
        <v>-1376764488</v>
      </c>
      <c r="Y9">
        <f t="shared" si="0"/>
        <v>4</v>
      </c>
      <c r="AA9">
        <v>126.89</v>
      </c>
      <c r="AB9">
        <v>0</v>
      </c>
      <c r="AC9">
        <v>0</v>
      </c>
      <c r="AD9">
        <v>0</v>
      </c>
      <c r="AE9">
        <v>126.89</v>
      </c>
      <c r="AF9">
        <v>0</v>
      </c>
      <c r="AG9">
        <v>0</v>
      </c>
      <c r="AH9">
        <v>0</v>
      </c>
      <c r="AI9">
        <v>1</v>
      </c>
      <c r="AJ9">
        <v>1</v>
      </c>
      <c r="AK9">
        <v>1</v>
      </c>
      <c r="AL9">
        <v>1</v>
      </c>
      <c r="AM9">
        <v>-2</v>
      </c>
      <c r="AN9">
        <v>0</v>
      </c>
      <c r="AO9">
        <v>1</v>
      </c>
      <c r="AP9">
        <v>1</v>
      </c>
      <c r="AQ9">
        <v>0</v>
      </c>
      <c r="AR9">
        <v>0</v>
      </c>
      <c r="AS9" t="s">
        <v>3</v>
      </c>
      <c r="AT9">
        <v>4</v>
      </c>
      <c r="AU9" t="s">
        <v>3</v>
      </c>
      <c r="AV9">
        <v>0</v>
      </c>
      <c r="AW9">
        <v>2</v>
      </c>
      <c r="AX9">
        <v>35364440</v>
      </c>
      <c r="AY9">
        <v>1</v>
      </c>
      <c r="AZ9">
        <v>0</v>
      </c>
      <c r="BA9">
        <v>9</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CV9">
        <v>0</v>
      </c>
      <c r="CW9">
        <v>0</v>
      </c>
      <c r="CX9">
        <f>ROUND(Y9*Source!I29,9)</f>
        <v>12.6</v>
      </c>
      <c r="CY9">
        <f t="shared" si="7"/>
        <v>126.89</v>
      </c>
      <c r="CZ9">
        <f t="shared" si="8"/>
        <v>126.89</v>
      </c>
      <c r="DA9">
        <f t="shared" si="9"/>
        <v>1</v>
      </c>
      <c r="DB9">
        <f t="shared" si="1"/>
        <v>507.56</v>
      </c>
      <c r="DC9">
        <f t="shared" si="2"/>
        <v>0</v>
      </c>
      <c r="DD9" t="s">
        <v>3</v>
      </c>
      <c r="DE9" t="s">
        <v>3</v>
      </c>
      <c r="DF9">
        <f t="shared" si="3"/>
        <v>1598.81</v>
      </c>
      <c r="DG9">
        <f t="shared" si="4"/>
        <v>0</v>
      </c>
      <c r="DH9">
        <f t="shared" si="5"/>
        <v>0</v>
      </c>
      <c r="DI9">
        <f t="shared" si="6"/>
        <v>0</v>
      </c>
      <c r="DJ9">
        <f t="shared" si="10"/>
        <v>1598.81</v>
      </c>
      <c r="DK9">
        <v>0</v>
      </c>
      <c r="DL9" t="s">
        <v>3</v>
      </c>
      <c r="DM9">
        <v>0</v>
      </c>
      <c r="DN9" t="s">
        <v>3</v>
      </c>
      <c r="DO9">
        <v>0</v>
      </c>
    </row>
    <row r="10" spans="1:119" x14ac:dyDescent="0.2">
      <c r="A10">
        <f>ROW(Source!A29)</f>
        <v>29</v>
      </c>
      <c r="B10">
        <v>35364244</v>
      </c>
      <c r="C10">
        <v>35364431</v>
      </c>
      <c r="D10">
        <v>35115998</v>
      </c>
      <c r="E10">
        <v>1</v>
      </c>
      <c r="F10">
        <v>1</v>
      </c>
      <c r="G10">
        <v>15872964</v>
      </c>
      <c r="H10">
        <v>3</v>
      </c>
      <c r="I10" t="s">
        <v>1009</v>
      </c>
      <c r="J10" t="s">
        <v>1010</v>
      </c>
      <c r="K10" t="s">
        <v>1011</v>
      </c>
      <c r="L10">
        <v>1354</v>
      </c>
      <c r="N10">
        <v>1010</v>
      </c>
      <c r="O10" t="s">
        <v>52</v>
      </c>
      <c r="P10" t="s">
        <v>52</v>
      </c>
      <c r="Q10">
        <v>1</v>
      </c>
      <c r="W10">
        <v>0</v>
      </c>
      <c r="X10">
        <v>1816340030</v>
      </c>
      <c r="Y10">
        <f t="shared" si="0"/>
        <v>2</v>
      </c>
      <c r="AA10">
        <v>219.52</v>
      </c>
      <c r="AB10">
        <v>0</v>
      </c>
      <c r="AC10">
        <v>0</v>
      </c>
      <c r="AD10">
        <v>0</v>
      </c>
      <c r="AE10">
        <v>219.52</v>
      </c>
      <c r="AF10">
        <v>0</v>
      </c>
      <c r="AG10">
        <v>0</v>
      </c>
      <c r="AH10">
        <v>0</v>
      </c>
      <c r="AI10">
        <v>1</v>
      </c>
      <c r="AJ10">
        <v>1</v>
      </c>
      <c r="AK10">
        <v>1</v>
      </c>
      <c r="AL10">
        <v>1</v>
      </c>
      <c r="AM10">
        <v>-2</v>
      </c>
      <c r="AN10">
        <v>0</v>
      </c>
      <c r="AO10">
        <v>1</v>
      </c>
      <c r="AP10">
        <v>1</v>
      </c>
      <c r="AQ10">
        <v>0</v>
      </c>
      <c r="AR10">
        <v>0</v>
      </c>
      <c r="AS10" t="s">
        <v>3</v>
      </c>
      <c r="AT10">
        <v>2</v>
      </c>
      <c r="AU10" t="s">
        <v>3</v>
      </c>
      <c r="AV10">
        <v>0</v>
      </c>
      <c r="AW10">
        <v>2</v>
      </c>
      <c r="AX10">
        <v>35364441</v>
      </c>
      <c r="AY10">
        <v>1</v>
      </c>
      <c r="AZ10">
        <v>0</v>
      </c>
      <c r="BA10">
        <v>10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CV10">
        <v>0</v>
      </c>
      <c r="CW10">
        <v>0</v>
      </c>
      <c r="CX10">
        <f>ROUND(Y10*Source!I29,9)</f>
        <v>6.3</v>
      </c>
      <c r="CY10">
        <f t="shared" si="7"/>
        <v>219.52</v>
      </c>
      <c r="CZ10">
        <f t="shared" si="8"/>
        <v>219.52</v>
      </c>
      <c r="DA10">
        <f t="shared" si="9"/>
        <v>1</v>
      </c>
      <c r="DB10">
        <f t="shared" si="1"/>
        <v>439.04</v>
      </c>
      <c r="DC10">
        <f t="shared" si="2"/>
        <v>0</v>
      </c>
      <c r="DD10" t="s">
        <v>3</v>
      </c>
      <c r="DE10" t="s">
        <v>3</v>
      </c>
      <c r="DF10">
        <f t="shared" si="3"/>
        <v>1382.98</v>
      </c>
      <c r="DG10">
        <f t="shared" si="4"/>
        <v>0</v>
      </c>
      <c r="DH10">
        <f t="shared" si="5"/>
        <v>0</v>
      </c>
      <c r="DI10">
        <f t="shared" si="6"/>
        <v>0</v>
      </c>
      <c r="DJ10">
        <f t="shared" si="10"/>
        <v>1382.98</v>
      </c>
      <c r="DK10">
        <v>0</v>
      </c>
      <c r="DL10" t="s">
        <v>3</v>
      </c>
      <c r="DM10">
        <v>0</v>
      </c>
      <c r="DN10" t="s">
        <v>3</v>
      </c>
      <c r="DO10">
        <v>0</v>
      </c>
    </row>
    <row r="11" spans="1:119" x14ac:dyDescent="0.2">
      <c r="A11">
        <f>ROW(Source!A29)</f>
        <v>29</v>
      </c>
      <c r="B11">
        <v>35364244</v>
      </c>
      <c r="C11">
        <v>35364431</v>
      </c>
      <c r="D11">
        <v>35115999</v>
      </c>
      <c r="E11">
        <v>1</v>
      </c>
      <c r="F11">
        <v>1</v>
      </c>
      <c r="G11">
        <v>15872964</v>
      </c>
      <c r="H11">
        <v>3</v>
      </c>
      <c r="I11" t="s">
        <v>1012</v>
      </c>
      <c r="J11" t="s">
        <v>1013</v>
      </c>
      <c r="K11" t="s">
        <v>1014</v>
      </c>
      <c r="L11">
        <v>1354</v>
      </c>
      <c r="N11">
        <v>1010</v>
      </c>
      <c r="O11" t="s">
        <v>52</v>
      </c>
      <c r="P11" t="s">
        <v>52</v>
      </c>
      <c r="Q11">
        <v>1</v>
      </c>
      <c r="W11">
        <v>0</v>
      </c>
      <c r="X11">
        <v>-32305080</v>
      </c>
      <c r="Y11">
        <f t="shared" si="0"/>
        <v>2</v>
      </c>
      <c r="AA11">
        <v>186.55</v>
      </c>
      <c r="AB11">
        <v>0</v>
      </c>
      <c r="AC11">
        <v>0</v>
      </c>
      <c r="AD11">
        <v>0</v>
      </c>
      <c r="AE11">
        <v>186.55</v>
      </c>
      <c r="AF11">
        <v>0</v>
      </c>
      <c r="AG11">
        <v>0</v>
      </c>
      <c r="AH11">
        <v>0</v>
      </c>
      <c r="AI11">
        <v>1</v>
      </c>
      <c r="AJ11">
        <v>1</v>
      </c>
      <c r="AK11">
        <v>1</v>
      </c>
      <c r="AL11">
        <v>1</v>
      </c>
      <c r="AM11">
        <v>-2</v>
      </c>
      <c r="AN11">
        <v>0</v>
      </c>
      <c r="AO11">
        <v>1</v>
      </c>
      <c r="AP11">
        <v>1</v>
      </c>
      <c r="AQ11">
        <v>0</v>
      </c>
      <c r="AR11">
        <v>0</v>
      </c>
      <c r="AS11" t="s">
        <v>3</v>
      </c>
      <c r="AT11">
        <v>2</v>
      </c>
      <c r="AU11" t="s">
        <v>3</v>
      </c>
      <c r="AV11">
        <v>0</v>
      </c>
      <c r="AW11">
        <v>2</v>
      </c>
      <c r="AX11">
        <v>35364442</v>
      </c>
      <c r="AY11">
        <v>1</v>
      </c>
      <c r="AZ11">
        <v>0</v>
      </c>
      <c r="BA11">
        <v>11</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CV11">
        <v>0</v>
      </c>
      <c r="CW11">
        <v>0</v>
      </c>
      <c r="CX11">
        <f>ROUND(Y11*Source!I29,9)</f>
        <v>6.3</v>
      </c>
      <c r="CY11">
        <f t="shared" si="7"/>
        <v>186.55</v>
      </c>
      <c r="CZ11">
        <f t="shared" si="8"/>
        <v>186.55</v>
      </c>
      <c r="DA11">
        <f t="shared" si="9"/>
        <v>1</v>
      </c>
      <c r="DB11">
        <f t="shared" si="1"/>
        <v>373.1</v>
      </c>
      <c r="DC11">
        <f t="shared" si="2"/>
        <v>0</v>
      </c>
      <c r="DD11" t="s">
        <v>3</v>
      </c>
      <c r="DE11" t="s">
        <v>3</v>
      </c>
      <c r="DF11">
        <f t="shared" si="3"/>
        <v>1175.27</v>
      </c>
      <c r="DG11">
        <f t="shared" si="4"/>
        <v>0</v>
      </c>
      <c r="DH11">
        <f t="shared" si="5"/>
        <v>0</v>
      </c>
      <c r="DI11">
        <f t="shared" si="6"/>
        <v>0</v>
      </c>
      <c r="DJ11">
        <f t="shared" si="10"/>
        <v>1175.27</v>
      </c>
      <c r="DK11">
        <v>0</v>
      </c>
      <c r="DL11" t="s">
        <v>3</v>
      </c>
      <c r="DM11">
        <v>0</v>
      </c>
      <c r="DN11" t="s">
        <v>3</v>
      </c>
      <c r="DO11">
        <v>0</v>
      </c>
    </row>
    <row r="12" spans="1:119" x14ac:dyDescent="0.2">
      <c r="A12">
        <f>ROW(Source!A29)</f>
        <v>29</v>
      </c>
      <c r="B12">
        <v>35364244</v>
      </c>
      <c r="C12">
        <v>35364431</v>
      </c>
      <c r="D12">
        <v>35116000</v>
      </c>
      <c r="E12">
        <v>1</v>
      </c>
      <c r="F12">
        <v>1</v>
      </c>
      <c r="G12">
        <v>15872964</v>
      </c>
      <c r="H12">
        <v>3</v>
      </c>
      <c r="I12" t="s">
        <v>1015</v>
      </c>
      <c r="J12" t="s">
        <v>1016</v>
      </c>
      <c r="K12" t="s">
        <v>1017</v>
      </c>
      <c r="L12">
        <v>1354</v>
      </c>
      <c r="N12">
        <v>1010</v>
      </c>
      <c r="O12" t="s">
        <v>52</v>
      </c>
      <c r="P12" t="s">
        <v>52</v>
      </c>
      <c r="Q12">
        <v>1</v>
      </c>
      <c r="W12">
        <v>0</v>
      </c>
      <c r="X12">
        <v>1479709201</v>
      </c>
      <c r="Y12">
        <f t="shared" si="0"/>
        <v>15</v>
      </c>
      <c r="AA12">
        <v>203.06</v>
      </c>
      <c r="AB12">
        <v>0</v>
      </c>
      <c r="AC12">
        <v>0</v>
      </c>
      <c r="AD12">
        <v>0</v>
      </c>
      <c r="AE12">
        <v>203.06</v>
      </c>
      <c r="AF12">
        <v>0</v>
      </c>
      <c r="AG12">
        <v>0</v>
      </c>
      <c r="AH12">
        <v>0</v>
      </c>
      <c r="AI12">
        <v>1</v>
      </c>
      <c r="AJ12">
        <v>1</v>
      </c>
      <c r="AK12">
        <v>1</v>
      </c>
      <c r="AL12">
        <v>1</v>
      </c>
      <c r="AM12">
        <v>-2</v>
      </c>
      <c r="AN12">
        <v>0</v>
      </c>
      <c r="AO12">
        <v>1</v>
      </c>
      <c r="AP12">
        <v>1</v>
      </c>
      <c r="AQ12">
        <v>0</v>
      </c>
      <c r="AR12">
        <v>0</v>
      </c>
      <c r="AS12" t="s">
        <v>3</v>
      </c>
      <c r="AT12">
        <v>15</v>
      </c>
      <c r="AU12" t="s">
        <v>3</v>
      </c>
      <c r="AV12">
        <v>0</v>
      </c>
      <c r="AW12">
        <v>2</v>
      </c>
      <c r="AX12">
        <v>35364443</v>
      </c>
      <c r="AY12">
        <v>1</v>
      </c>
      <c r="AZ12">
        <v>0</v>
      </c>
      <c r="BA12">
        <v>12</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CV12">
        <v>0</v>
      </c>
      <c r="CW12">
        <v>0</v>
      </c>
      <c r="CX12">
        <f>ROUND(Y12*Source!I29,9)</f>
        <v>47.25</v>
      </c>
      <c r="CY12">
        <f t="shared" si="7"/>
        <v>203.06</v>
      </c>
      <c r="CZ12">
        <f t="shared" si="8"/>
        <v>203.06</v>
      </c>
      <c r="DA12">
        <f t="shared" si="9"/>
        <v>1</v>
      </c>
      <c r="DB12">
        <f t="shared" si="1"/>
        <v>3045.9</v>
      </c>
      <c r="DC12">
        <f t="shared" si="2"/>
        <v>0</v>
      </c>
      <c r="DD12" t="s">
        <v>3</v>
      </c>
      <c r="DE12" t="s">
        <v>3</v>
      </c>
      <c r="DF12">
        <f t="shared" si="3"/>
        <v>9594.59</v>
      </c>
      <c r="DG12">
        <f t="shared" si="4"/>
        <v>0</v>
      </c>
      <c r="DH12">
        <f t="shared" si="5"/>
        <v>0</v>
      </c>
      <c r="DI12">
        <f t="shared" si="6"/>
        <v>0</v>
      </c>
      <c r="DJ12">
        <f t="shared" si="10"/>
        <v>9594.59</v>
      </c>
      <c r="DK12">
        <v>0</v>
      </c>
      <c r="DL12" t="s">
        <v>3</v>
      </c>
      <c r="DM12">
        <v>0</v>
      </c>
      <c r="DN12" t="s">
        <v>3</v>
      </c>
      <c r="DO12">
        <v>0</v>
      </c>
    </row>
    <row r="13" spans="1:119" x14ac:dyDescent="0.2">
      <c r="A13">
        <f>ROW(Source!A29)</f>
        <v>29</v>
      </c>
      <c r="B13">
        <v>35364244</v>
      </c>
      <c r="C13">
        <v>35364431</v>
      </c>
      <c r="D13">
        <v>35116001</v>
      </c>
      <c r="E13">
        <v>1</v>
      </c>
      <c r="F13">
        <v>1</v>
      </c>
      <c r="G13">
        <v>15872964</v>
      </c>
      <c r="H13">
        <v>3</v>
      </c>
      <c r="I13" t="s">
        <v>1018</v>
      </c>
      <c r="J13" t="s">
        <v>1019</v>
      </c>
      <c r="K13" t="s">
        <v>1020</v>
      </c>
      <c r="L13">
        <v>1354</v>
      </c>
      <c r="N13">
        <v>1010</v>
      </c>
      <c r="O13" t="s">
        <v>52</v>
      </c>
      <c r="P13" t="s">
        <v>52</v>
      </c>
      <c r="Q13">
        <v>1</v>
      </c>
      <c r="W13">
        <v>0</v>
      </c>
      <c r="X13">
        <v>-1452375277</v>
      </c>
      <c r="Y13">
        <f t="shared" si="0"/>
        <v>2</v>
      </c>
      <c r="AA13">
        <v>214.92</v>
      </c>
      <c r="AB13">
        <v>0</v>
      </c>
      <c r="AC13">
        <v>0</v>
      </c>
      <c r="AD13">
        <v>0</v>
      </c>
      <c r="AE13">
        <v>214.92</v>
      </c>
      <c r="AF13">
        <v>0</v>
      </c>
      <c r="AG13">
        <v>0</v>
      </c>
      <c r="AH13">
        <v>0</v>
      </c>
      <c r="AI13">
        <v>1</v>
      </c>
      <c r="AJ13">
        <v>1</v>
      </c>
      <c r="AK13">
        <v>1</v>
      </c>
      <c r="AL13">
        <v>1</v>
      </c>
      <c r="AM13">
        <v>-2</v>
      </c>
      <c r="AN13">
        <v>0</v>
      </c>
      <c r="AO13">
        <v>1</v>
      </c>
      <c r="AP13">
        <v>1</v>
      </c>
      <c r="AQ13">
        <v>0</v>
      </c>
      <c r="AR13">
        <v>0</v>
      </c>
      <c r="AS13" t="s">
        <v>3</v>
      </c>
      <c r="AT13">
        <v>2</v>
      </c>
      <c r="AU13" t="s">
        <v>3</v>
      </c>
      <c r="AV13">
        <v>0</v>
      </c>
      <c r="AW13">
        <v>2</v>
      </c>
      <c r="AX13">
        <v>35364444</v>
      </c>
      <c r="AY13">
        <v>1</v>
      </c>
      <c r="AZ13">
        <v>0</v>
      </c>
      <c r="BA13">
        <v>13</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CV13">
        <v>0</v>
      </c>
      <c r="CW13">
        <v>0</v>
      </c>
      <c r="CX13">
        <f>ROUND(Y13*Source!I29,9)</f>
        <v>6.3</v>
      </c>
      <c r="CY13">
        <f t="shared" si="7"/>
        <v>214.92</v>
      </c>
      <c r="CZ13">
        <f t="shared" si="8"/>
        <v>214.92</v>
      </c>
      <c r="DA13">
        <f t="shared" si="9"/>
        <v>1</v>
      </c>
      <c r="DB13">
        <f t="shared" si="1"/>
        <v>429.84</v>
      </c>
      <c r="DC13">
        <f t="shared" si="2"/>
        <v>0</v>
      </c>
      <c r="DD13" t="s">
        <v>3</v>
      </c>
      <c r="DE13" t="s">
        <v>3</v>
      </c>
      <c r="DF13">
        <f t="shared" si="3"/>
        <v>1354</v>
      </c>
      <c r="DG13">
        <f t="shared" si="4"/>
        <v>0</v>
      </c>
      <c r="DH13">
        <f t="shared" si="5"/>
        <v>0</v>
      </c>
      <c r="DI13">
        <f t="shared" si="6"/>
        <v>0</v>
      </c>
      <c r="DJ13">
        <f t="shared" si="10"/>
        <v>1354</v>
      </c>
      <c r="DK13">
        <v>0</v>
      </c>
      <c r="DL13" t="s">
        <v>3</v>
      </c>
      <c r="DM13">
        <v>0</v>
      </c>
      <c r="DN13" t="s">
        <v>3</v>
      </c>
      <c r="DO13">
        <v>0</v>
      </c>
    </row>
    <row r="14" spans="1:119" x14ac:dyDescent="0.2">
      <c r="A14">
        <f>ROW(Source!A29)</f>
        <v>29</v>
      </c>
      <c r="B14">
        <v>35364244</v>
      </c>
      <c r="C14">
        <v>35364431</v>
      </c>
      <c r="D14">
        <v>35117627</v>
      </c>
      <c r="E14">
        <v>1</v>
      </c>
      <c r="F14">
        <v>1</v>
      </c>
      <c r="G14">
        <v>15872964</v>
      </c>
      <c r="H14">
        <v>3</v>
      </c>
      <c r="I14" t="s">
        <v>1021</v>
      </c>
      <c r="J14" t="s">
        <v>1022</v>
      </c>
      <c r="K14" t="s">
        <v>1023</v>
      </c>
      <c r="L14">
        <v>1354</v>
      </c>
      <c r="N14">
        <v>1010</v>
      </c>
      <c r="O14" t="s">
        <v>52</v>
      </c>
      <c r="P14" t="s">
        <v>52</v>
      </c>
      <c r="Q14">
        <v>1</v>
      </c>
      <c r="W14">
        <v>0</v>
      </c>
      <c r="X14">
        <v>1662095060</v>
      </c>
      <c r="Y14">
        <f t="shared" si="0"/>
        <v>4</v>
      </c>
      <c r="AA14">
        <v>1555.5</v>
      </c>
      <c r="AB14">
        <v>0</v>
      </c>
      <c r="AC14">
        <v>0</v>
      </c>
      <c r="AD14">
        <v>0</v>
      </c>
      <c r="AE14">
        <v>1555.5</v>
      </c>
      <c r="AF14">
        <v>0</v>
      </c>
      <c r="AG14">
        <v>0</v>
      </c>
      <c r="AH14">
        <v>0</v>
      </c>
      <c r="AI14">
        <v>1</v>
      </c>
      <c r="AJ14">
        <v>1</v>
      </c>
      <c r="AK14">
        <v>1</v>
      </c>
      <c r="AL14">
        <v>1</v>
      </c>
      <c r="AM14">
        <v>-2</v>
      </c>
      <c r="AN14">
        <v>0</v>
      </c>
      <c r="AO14">
        <v>1</v>
      </c>
      <c r="AP14">
        <v>1</v>
      </c>
      <c r="AQ14">
        <v>0</v>
      </c>
      <c r="AR14">
        <v>0</v>
      </c>
      <c r="AS14" t="s">
        <v>3</v>
      </c>
      <c r="AT14">
        <v>4</v>
      </c>
      <c r="AU14" t="s">
        <v>3</v>
      </c>
      <c r="AV14">
        <v>0</v>
      </c>
      <c r="AW14">
        <v>2</v>
      </c>
      <c r="AX14">
        <v>35364445</v>
      </c>
      <c r="AY14">
        <v>1</v>
      </c>
      <c r="AZ14">
        <v>0</v>
      </c>
      <c r="BA14">
        <v>14</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CV14">
        <v>0</v>
      </c>
      <c r="CW14">
        <v>0</v>
      </c>
      <c r="CX14">
        <f>ROUND(Y14*Source!I29,9)</f>
        <v>12.6</v>
      </c>
      <c r="CY14">
        <f t="shared" si="7"/>
        <v>1555.5</v>
      </c>
      <c r="CZ14">
        <f t="shared" si="8"/>
        <v>1555.5</v>
      </c>
      <c r="DA14">
        <f t="shared" si="9"/>
        <v>1</v>
      </c>
      <c r="DB14">
        <f t="shared" si="1"/>
        <v>6222</v>
      </c>
      <c r="DC14">
        <f t="shared" si="2"/>
        <v>0</v>
      </c>
      <c r="DD14" t="s">
        <v>3</v>
      </c>
      <c r="DE14" t="s">
        <v>3</v>
      </c>
      <c r="DF14">
        <f t="shared" si="3"/>
        <v>19599.3</v>
      </c>
      <c r="DG14">
        <f t="shared" si="4"/>
        <v>0</v>
      </c>
      <c r="DH14">
        <f t="shared" si="5"/>
        <v>0</v>
      </c>
      <c r="DI14">
        <f t="shared" si="6"/>
        <v>0</v>
      </c>
      <c r="DJ14">
        <f t="shared" si="10"/>
        <v>19599.3</v>
      </c>
      <c r="DK14">
        <v>0</v>
      </c>
      <c r="DL14" t="s">
        <v>3</v>
      </c>
      <c r="DM14">
        <v>0</v>
      </c>
      <c r="DN14" t="s">
        <v>3</v>
      </c>
      <c r="DO14">
        <v>0</v>
      </c>
    </row>
    <row r="15" spans="1:119" x14ac:dyDescent="0.2">
      <c r="A15">
        <f>ROW(Source!A30)</f>
        <v>30</v>
      </c>
      <c r="B15">
        <v>35364244</v>
      </c>
      <c r="C15">
        <v>35364446</v>
      </c>
      <c r="D15">
        <v>35111398</v>
      </c>
      <c r="E15">
        <v>15872964</v>
      </c>
      <c r="F15">
        <v>1</v>
      </c>
      <c r="G15">
        <v>15872964</v>
      </c>
      <c r="H15">
        <v>1</v>
      </c>
      <c r="I15" t="s">
        <v>982</v>
      </c>
      <c r="J15" t="s">
        <v>3</v>
      </c>
      <c r="K15" t="s">
        <v>983</v>
      </c>
      <c r="L15">
        <v>1191</v>
      </c>
      <c r="N15">
        <v>1013</v>
      </c>
      <c r="O15" t="s">
        <v>984</v>
      </c>
      <c r="P15" t="s">
        <v>984</v>
      </c>
      <c r="Q15">
        <v>1</v>
      </c>
      <c r="W15">
        <v>0</v>
      </c>
      <c r="X15">
        <v>476480486</v>
      </c>
      <c r="Y15">
        <f t="shared" si="0"/>
        <v>1.18</v>
      </c>
      <c r="AA15">
        <v>0</v>
      </c>
      <c r="AB15">
        <v>0</v>
      </c>
      <c r="AC15">
        <v>0</v>
      </c>
      <c r="AD15">
        <v>0</v>
      </c>
      <c r="AE15">
        <v>0</v>
      </c>
      <c r="AF15">
        <v>0</v>
      </c>
      <c r="AG15">
        <v>0</v>
      </c>
      <c r="AH15">
        <v>0</v>
      </c>
      <c r="AI15">
        <v>1</v>
      </c>
      <c r="AJ15">
        <v>1</v>
      </c>
      <c r="AK15">
        <v>1</v>
      </c>
      <c r="AL15">
        <v>1</v>
      </c>
      <c r="AM15">
        <v>-2</v>
      </c>
      <c r="AN15">
        <v>0</v>
      </c>
      <c r="AO15">
        <v>1</v>
      </c>
      <c r="AP15">
        <v>1</v>
      </c>
      <c r="AQ15">
        <v>0</v>
      </c>
      <c r="AR15">
        <v>0</v>
      </c>
      <c r="AS15" t="s">
        <v>3</v>
      </c>
      <c r="AT15">
        <v>1.18</v>
      </c>
      <c r="AU15" t="s">
        <v>3</v>
      </c>
      <c r="AV15">
        <v>1</v>
      </c>
      <c r="AW15">
        <v>2</v>
      </c>
      <c r="AX15">
        <v>35364448</v>
      </c>
      <c r="AY15">
        <v>1</v>
      </c>
      <c r="AZ15">
        <v>0</v>
      </c>
      <c r="BA15">
        <v>15</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CU15">
        <f>ROUND(AT15*Source!I30*AH15*AL15,2)</f>
        <v>0</v>
      </c>
      <c r="CV15">
        <f>ROUND(Y15*Source!I30,9)</f>
        <v>3.7170000000000001</v>
      </c>
      <c r="CW15">
        <v>0</v>
      </c>
      <c r="CX15">
        <f>ROUND(Y15*Source!I30,9)</f>
        <v>3.7170000000000001</v>
      </c>
      <c r="CY15">
        <f>AD15</f>
        <v>0</v>
      </c>
      <c r="CZ15">
        <f>AH15</f>
        <v>0</v>
      </c>
      <c r="DA15">
        <f>AL15</f>
        <v>1</v>
      </c>
      <c r="DB15">
        <f t="shared" si="1"/>
        <v>0</v>
      </c>
      <c r="DC15">
        <f t="shared" si="2"/>
        <v>0</v>
      </c>
      <c r="DD15" t="s">
        <v>3</v>
      </c>
      <c r="DE15" t="s">
        <v>3</v>
      </c>
      <c r="DF15">
        <f t="shared" si="3"/>
        <v>0</v>
      </c>
      <c r="DG15">
        <f t="shared" si="4"/>
        <v>0</v>
      </c>
      <c r="DH15">
        <f t="shared" si="5"/>
        <v>0</v>
      </c>
      <c r="DI15">
        <f t="shared" si="6"/>
        <v>0</v>
      </c>
      <c r="DJ15">
        <f>DI15</f>
        <v>0</v>
      </c>
      <c r="DK15">
        <v>0</v>
      </c>
      <c r="DL15" t="s">
        <v>3</v>
      </c>
      <c r="DM15">
        <v>0</v>
      </c>
      <c r="DN15" t="s">
        <v>3</v>
      </c>
      <c r="DO15">
        <v>0</v>
      </c>
    </row>
    <row r="16" spans="1:119" x14ac:dyDescent="0.2">
      <c r="A16">
        <f>ROW(Source!A30)</f>
        <v>30</v>
      </c>
      <c r="B16">
        <v>35364244</v>
      </c>
      <c r="C16">
        <v>35364446</v>
      </c>
      <c r="D16">
        <v>35112486</v>
      </c>
      <c r="E16">
        <v>1</v>
      </c>
      <c r="F16">
        <v>1</v>
      </c>
      <c r="G16">
        <v>15872964</v>
      </c>
      <c r="H16">
        <v>2</v>
      </c>
      <c r="I16" t="s">
        <v>1024</v>
      </c>
      <c r="J16" t="s">
        <v>1025</v>
      </c>
      <c r="K16" t="s">
        <v>1026</v>
      </c>
      <c r="L16">
        <v>1368</v>
      </c>
      <c r="N16">
        <v>1011</v>
      </c>
      <c r="O16" t="s">
        <v>988</v>
      </c>
      <c r="P16" t="s">
        <v>988</v>
      </c>
      <c r="Q16">
        <v>1</v>
      </c>
      <c r="W16">
        <v>0</v>
      </c>
      <c r="X16">
        <v>284626939</v>
      </c>
      <c r="Y16">
        <f t="shared" si="0"/>
        <v>0.44</v>
      </c>
      <c r="AA16">
        <v>0</v>
      </c>
      <c r="AB16">
        <v>2026.34</v>
      </c>
      <c r="AC16">
        <v>1032.6099999999999</v>
      </c>
      <c r="AD16">
        <v>0</v>
      </c>
      <c r="AE16">
        <v>0</v>
      </c>
      <c r="AF16">
        <v>2026.34</v>
      </c>
      <c r="AG16">
        <v>1032.6099999999999</v>
      </c>
      <c r="AH16">
        <v>0</v>
      </c>
      <c r="AI16">
        <v>1</v>
      </c>
      <c r="AJ16">
        <v>1</v>
      </c>
      <c r="AK16">
        <v>1</v>
      </c>
      <c r="AL16">
        <v>1</v>
      </c>
      <c r="AM16">
        <v>-2</v>
      </c>
      <c r="AN16">
        <v>0</v>
      </c>
      <c r="AO16">
        <v>1</v>
      </c>
      <c r="AP16">
        <v>1</v>
      </c>
      <c r="AQ16">
        <v>0</v>
      </c>
      <c r="AR16">
        <v>0</v>
      </c>
      <c r="AS16" t="s">
        <v>3</v>
      </c>
      <c r="AT16">
        <v>0.44</v>
      </c>
      <c r="AU16" t="s">
        <v>3</v>
      </c>
      <c r="AV16">
        <v>0</v>
      </c>
      <c r="AW16">
        <v>2</v>
      </c>
      <c r="AX16">
        <v>35364449</v>
      </c>
      <c r="AY16">
        <v>1</v>
      </c>
      <c r="AZ16">
        <v>0</v>
      </c>
      <c r="BA16">
        <v>16</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CV16">
        <v>0</v>
      </c>
      <c r="CW16">
        <f>ROUND(Y16*Source!I30*DO16,9)</f>
        <v>0</v>
      </c>
      <c r="CX16">
        <f>ROUND(Y16*Source!I30,9)</f>
        <v>1.3859999999999999</v>
      </c>
      <c r="CY16">
        <f>AB16</f>
        <v>2026.34</v>
      </c>
      <c r="CZ16">
        <f>AF16</f>
        <v>2026.34</v>
      </c>
      <c r="DA16">
        <f>AJ16</f>
        <v>1</v>
      </c>
      <c r="DB16">
        <f t="shared" si="1"/>
        <v>891.59</v>
      </c>
      <c r="DC16">
        <f t="shared" si="2"/>
        <v>454.35</v>
      </c>
      <c r="DD16" t="s">
        <v>3</v>
      </c>
      <c r="DE16" t="s">
        <v>3</v>
      </c>
      <c r="DF16">
        <f t="shared" si="3"/>
        <v>0</v>
      </c>
      <c r="DG16">
        <f t="shared" si="4"/>
        <v>2808.51</v>
      </c>
      <c r="DH16">
        <f t="shared" si="5"/>
        <v>1431.2</v>
      </c>
      <c r="DI16">
        <f t="shared" si="6"/>
        <v>0</v>
      </c>
      <c r="DJ16">
        <f>DG16</f>
        <v>2808.51</v>
      </c>
      <c r="DK16">
        <v>0</v>
      </c>
      <c r="DL16" t="s">
        <v>3</v>
      </c>
      <c r="DM16">
        <v>0</v>
      </c>
      <c r="DN16" t="s">
        <v>3</v>
      </c>
      <c r="DO16">
        <v>0</v>
      </c>
    </row>
    <row r="17" spans="1:119" x14ac:dyDescent="0.2">
      <c r="A17">
        <f>ROW(Source!A30)</f>
        <v>30</v>
      </c>
      <c r="B17">
        <v>35364244</v>
      </c>
      <c r="C17">
        <v>35364446</v>
      </c>
      <c r="D17">
        <v>35115020</v>
      </c>
      <c r="E17">
        <v>1</v>
      </c>
      <c r="F17">
        <v>1</v>
      </c>
      <c r="G17">
        <v>15872964</v>
      </c>
      <c r="H17">
        <v>3</v>
      </c>
      <c r="I17" t="s">
        <v>1027</v>
      </c>
      <c r="J17" t="s">
        <v>1028</v>
      </c>
      <c r="K17" t="s">
        <v>1029</v>
      </c>
      <c r="L17">
        <v>1346</v>
      </c>
      <c r="N17">
        <v>1009</v>
      </c>
      <c r="O17" t="s">
        <v>1030</v>
      </c>
      <c r="P17" t="s">
        <v>1030</v>
      </c>
      <c r="Q17">
        <v>1</v>
      </c>
      <c r="W17">
        <v>0</v>
      </c>
      <c r="X17">
        <v>1719425291</v>
      </c>
      <c r="Y17">
        <f t="shared" si="0"/>
        <v>0.16</v>
      </c>
      <c r="AA17">
        <v>363.22</v>
      </c>
      <c r="AB17">
        <v>0</v>
      </c>
      <c r="AC17">
        <v>0</v>
      </c>
      <c r="AD17">
        <v>0</v>
      </c>
      <c r="AE17">
        <v>363.22</v>
      </c>
      <c r="AF17">
        <v>0</v>
      </c>
      <c r="AG17">
        <v>0</v>
      </c>
      <c r="AH17">
        <v>0</v>
      </c>
      <c r="AI17">
        <v>1</v>
      </c>
      <c r="AJ17">
        <v>1</v>
      </c>
      <c r="AK17">
        <v>1</v>
      </c>
      <c r="AL17">
        <v>1</v>
      </c>
      <c r="AM17">
        <v>-2</v>
      </c>
      <c r="AN17">
        <v>0</v>
      </c>
      <c r="AO17">
        <v>1</v>
      </c>
      <c r="AP17">
        <v>1</v>
      </c>
      <c r="AQ17">
        <v>0</v>
      </c>
      <c r="AR17">
        <v>0</v>
      </c>
      <c r="AS17" t="s">
        <v>3</v>
      </c>
      <c r="AT17">
        <v>0.16</v>
      </c>
      <c r="AU17" t="s">
        <v>3</v>
      </c>
      <c r="AV17">
        <v>0</v>
      </c>
      <c r="AW17">
        <v>2</v>
      </c>
      <c r="AX17">
        <v>35364450</v>
      </c>
      <c r="AY17">
        <v>1</v>
      </c>
      <c r="AZ17">
        <v>0</v>
      </c>
      <c r="BA17">
        <v>17</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CV17">
        <v>0</v>
      </c>
      <c r="CW17">
        <v>0</v>
      </c>
      <c r="CX17">
        <f>ROUND(Y17*Source!I30,9)</f>
        <v>0.504</v>
      </c>
      <c r="CY17">
        <f t="shared" ref="CY17:CY23" si="11">AA17</f>
        <v>363.22</v>
      </c>
      <c r="CZ17">
        <f t="shared" ref="CZ17:CZ23" si="12">AE17</f>
        <v>363.22</v>
      </c>
      <c r="DA17">
        <f t="shared" ref="DA17:DA23" si="13">AI17</f>
        <v>1</v>
      </c>
      <c r="DB17">
        <f t="shared" si="1"/>
        <v>58.12</v>
      </c>
      <c r="DC17">
        <f t="shared" si="2"/>
        <v>0</v>
      </c>
      <c r="DD17" t="s">
        <v>3</v>
      </c>
      <c r="DE17" t="s">
        <v>3</v>
      </c>
      <c r="DF17">
        <f t="shared" si="3"/>
        <v>183.06</v>
      </c>
      <c r="DG17">
        <f t="shared" si="4"/>
        <v>0</v>
      </c>
      <c r="DH17">
        <f t="shared" si="5"/>
        <v>0</v>
      </c>
      <c r="DI17">
        <f t="shared" si="6"/>
        <v>0</v>
      </c>
      <c r="DJ17">
        <f t="shared" ref="DJ17:DJ23" si="14">DF17</f>
        <v>183.06</v>
      </c>
      <c r="DK17">
        <v>0</v>
      </c>
      <c r="DL17" t="s">
        <v>3</v>
      </c>
      <c r="DM17">
        <v>0</v>
      </c>
      <c r="DN17" t="s">
        <v>3</v>
      </c>
      <c r="DO17">
        <v>0</v>
      </c>
    </row>
    <row r="18" spans="1:119" x14ac:dyDescent="0.2">
      <c r="A18">
        <f>ROW(Source!A30)</f>
        <v>30</v>
      </c>
      <c r="B18">
        <v>35364244</v>
      </c>
      <c r="C18">
        <v>35364446</v>
      </c>
      <c r="D18">
        <v>35122310</v>
      </c>
      <c r="E18">
        <v>1</v>
      </c>
      <c r="F18">
        <v>1</v>
      </c>
      <c r="G18">
        <v>15872964</v>
      </c>
      <c r="H18">
        <v>3</v>
      </c>
      <c r="I18" t="s">
        <v>1031</v>
      </c>
      <c r="J18" t="s">
        <v>1032</v>
      </c>
      <c r="K18" t="s">
        <v>1033</v>
      </c>
      <c r="L18">
        <v>1301</v>
      </c>
      <c r="N18">
        <v>1003</v>
      </c>
      <c r="O18" t="s">
        <v>1002</v>
      </c>
      <c r="P18" t="s">
        <v>1002</v>
      </c>
      <c r="Q18">
        <v>1</v>
      </c>
      <c r="W18">
        <v>0</v>
      </c>
      <c r="X18">
        <v>-1189895200</v>
      </c>
      <c r="Y18">
        <f t="shared" si="0"/>
        <v>5</v>
      </c>
      <c r="AA18">
        <v>5.71</v>
      </c>
      <c r="AB18">
        <v>0</v>
      </c>
      <c r="AC18">
        <v>0</v>
      </c>
      <c r="AD18">
        <v>0</v>
      </c>
      <c r="AE18">
        <v>5.71</v>
      </c>
      <c r="AF18">
        <v>0</v>
      </c>
      <c r="AG18">
        <v>0</v>
      </c>
      <c r="AH18">
        <v>0</v>
      </c>
      <c r="AI18">
        <v>1</v>
      </c>
      <c r="AJ18">
        <v>1</v>
      </c>
      <c r="AK18">
        <v>1</v>
      </c>
      <c r="AL18">
        <v>1</v>
      </c>
      <c r="AM18">
        <v>-2</v>
      </c>
      <c r="AN18">
        <v>0</v>
      </c>
      <c r="AO18">
        <v>1</v>
      </c>
      <c r="AP18">
        <v>1</v>
      </c>
      <c r="AQ18">
        <v>0</v>
      </c>
      <c r="AR18">
        <v>0</v>
      </c>
      <c r="AS18" t="s">
        <v>3</v>
      </c>
      <c r="AT18">
        <v>5</v>
      </c>
      <c r="AU18" t="s">
        <v>3</v>
      </c>
      <c r="AV18">
        <v>0</v>
      </c>
      <c r="AW18">
        <v>2</v>
      </c>
      <c r="AX18">
        <v>35364451</v>
      </c>
      <c r="AY18">
        <v>1</v>
      </c>
      <c r="AZ18">
        <v>0</v>
      </c>
      <c r="BA18">
        <v>18</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CV18">
        <v>0</v>
      </c>
      <c r="CW18">
        <v>0</v>
      </c>
      <c r="CX18">
        <f>ROUND(Y18*Source!I30,9)</f>
        <v>15.75</v>
      </c>
      <c r="CY18">
        <f t="shared" si="11"/>
        <v>5.71</v>
      </c>
      <c r="CZ18">
        <f t="shared" si="12"/>
        <v>5.71</v>
      </c>
      <c r="DA18">
        <f t="shared" si="13"/>
        <v>1</v>
      </c>
      <c r="DB18">
        <f t="shared" si="1"/>
        <v>28.55</v>
      </c>
      <c r="DC18">
        <f t="shared" si="2"/>
        <v>0</v>
      </c>
      <c r="DD18" t="s">
        <v>3</v>
      </c>
      <c r="DE18" t="s">
        <v>3</v>
      </c>
      <c r="DF18">
        <f t="shared" si="3"/>
        <v>89.93</v>
      </c>
      <c r="DG18">
        <f t="shared" si="4"/>
        <v>0</v>
      </c>
      <c r="DH18">
        <f t="shared" si="5"/>
        <v>0</v>
      </c>
      <c r="DI18">
        <f t="shared" si="6"/>
        <v>0</v>
      </c>
      <c r="DJ18">
        <f t="shared" si="14"/>
        <v>89.93</v>
      </c>
      <c r="DK18">
        <v>0</v>
      </c>
      <c r="DL18" t="s">
        <v>3</v>
      </c>
      <c r="DM18">
        <v>0</v>
      </c>
      <c r="DN18" t="s">
        <v>3</v>
      </c>
      <c r="DO18">
        <v>0</v>
      </c>
    </row>
    <row r="19" spans="1:119" x14ac:dyDescent="0.2">
      <c r="A19">
        <f>ROW(Source!A30)</f>
        <v>30</v>
      </c>
      <c r="B19">
        <v>35364244</v>
      </c>
      <c r="C19">
        <v>35364446</v>
      </c>
      <c r="D19">
        <v>35122207</v>
      </c>
      <c r="E19">
        <v>1</v>
      </c>
      <c r="F19">
        <v>1</v>
      </c>
      <c r="G19">
        <v>15872964</v>
      </c>
      <c r="H19">
        <v>3</v>
      </c>
      <c r="I19" t="s">
        <v>1034</v>
      </c>
      <c r="J19" t="s">
        <v>1035</v>
      </c>
      <c r="K19" t="s">
        <v>1036</v>
      </c>
      <c r="L19">
        <v>1356</v>
      </c>
      <c r="N19">
        <v>1010</v>
      </c>
      <c r="O19" t="s">
        <v>242</v>
      </c>
      <c r="P19" t="s">
        <v>242</v>
      </c>
      <c r="Q19">
        <v>1000</v>
      </c>
      <c r="W19">
        <v>0</v>
      </c>
      <c r="X19">
        <v>-1948375318</v>
      </c>
      <c r="Y19">
        <f t="shared" si="0"/>
        <v>5.0000000000000001E-3</v>
      </c>
      <c r="AA19">
        <v>718.56</v>
      </c>
      <c r="AB19">
        <v>0</v>
      </c>
      <c r="AC19">
        <v>0</v>
      </c>
      <c r="AD19">
        <v>0</v>
      </c>
      <c r="AE19">
        <v>718.56</v>
      </c>
      <c r="AF19">
        <v>0</v>
      </c>
      <c r="AG19">
        <v>0</v>
      </c>
      <c r="AH19">
        <v>0</v>
      </c>
      <c r="AI19">
        <v>1</v>
      </c>
      <c r="AJ19">
        <v>1</v>
      </c>
      <c r="AK19">
        <v>1</v>
      </c>
      <c r="AL19">
        <v>1</v>
      </c>
      <c r="AM19">
        <v>-2</v>
      </c>
      <c r="AN19">
        <v>0</v>
      </c>
      <c r="AO19">
        <v>1</v>
      </c>
      <c r="AP19">
        <v>1</v>
      </c>
      <c r="AQ19">
        <v>0</v>
      </c>
      <c r="AR19">
        <v>0</v>
      </c>
      <c r="AS19" t="s">
        <v>3</v>
      </c>
      <c r="AT19">
        <v>5.0000000000000001E-3</v>
      </c>
      <c r="AU19" t="s">
        <v>3</v>
      </c>
      <c r="AV19">
        <v>0</v>
      </c>
      <c r="AW19">
        <v>2</v>
      </c>
      <c r="AX19">
        <v>35364452</v>
      </c>
      <c r="AY19">
        <v>1</v>
      </c>
      <c r="AZ19">
        <v>0</v>
      </c>
      <c r="BA19">
        <v>19</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CV19">
        <v>0</v>
      </c>
      <c r="CW19">
        <v>0</v>
      </c>
      <c r="CX19">
        <f>ROUND(Y19*Source!I30,9)</f>
        <v>1.575E-2</v>
      </c>
      <c r="CY19">
        <f t="shared" si="11"/>
        <v>718.56</v>
      </c>
      <c r="CZ19">
        <f t="shared" si="12"/>
        <v>718.56</v>
      </c>
      <c r="DA19">
        <f t="shared" si="13"/>
        <v>1</v>
      </c>
      <c r="DB19">
        <f t="shared" si="1"/>
        <v>3.59</v>
      </c>
      <c r="DC19">
        <f t="shared" si="2"/>
        <v>0</v>
      </c>
      <c r="DD19" t="s">
        <v>3</v>
      </c>
      <c r="DE19" t="s">
        <v>3</v>
      </c>
      <c r="DF19">
        <f t="shared" si="3"/>
        <v>11.32</v>
      </c>
      <c r="DG19">
        <f t="shared" si="4"/>
        <v>0</v>
      </c>
      <c r="DH19">
        <f t="shared" si="5"/>
        <v>0</v>
      </c>
      <c r="DI19">
        <f t="shared" si="6"/>
        <v>0</v>
      </c>
      <c r="DJ19">
        <f t="shared" si="14"/>
        <v>11.32</v>
      </c>
      <c r="DK19">
        <v>0</v>
      </c>
      <c r="DL19" t="s">
        <v>3</v>
      </c>
      <c r="DM19">
        <v>0</v>
      </c>
      <c r="DN19" t="s">
        <v>3</v>
      </c>
      <c r="DO19">
        <v>0</v>
      </c>
    </row>
    <row r="20" spans="1:119" x14ac:dyDescent="0.2">
      <c r="A20">
        <f>ROW(Source!A30)</f>
        <v>30</v>
      </c>
      <c r="B20">
        <v>35364244</v>
      </c>
      <c r="C20">
        <v>35364446</v>
      </c>
      <c r="D20">
        <v>35122491</v>
      </c>
      <c r="E20">
        <v>1</v>
      </c>
      <c r="F20">
        <v>1</v>
      </c>
      <c r="G20">
        <v>15872964</v>
      </c>
      <c r="H20">
        <v>3</v>
      </c>
      <c r="I20" t="s">
        <v>1037</v>
      </c>
      <c r="J20" t="s">
        <v>1038</v>
      </c>
      <c r="K20" t="s">
        <v>1039</v>
      </c>
      <c r="L20">
        <v>1354</v>
      </c>
      <c r="N20">
        <v>1010</v>
      </c>
      <c r="O20" t="s">
        <v>52</v>
      </c>
      <c r="P20" t="s">
        <v>52</v>
      </c>
      <c r="Q20">
        <v>1</v>
      </c>
      <c r="W20">
        <v>0</v>
      </c>
      <c r="X20">
        <v>1884843886</v>
      </c>
      <c r="Y20">
        <f t="shared" si="0"/>
        <v>10</v>
      </c>
      <c r="AA20">
        <v>29.36</v>
      </c>
      <c r="AB20">
        <v>0</v>
      </c>
      <c r="AC20">
        <v>0</v>
      </c>
      <c r="AD20">
        <v>0</v>
      </c>
      <c r="AE20">
        <v>29.36</v>
      </c>
      <c r="AF20">
        <v>0</v>
      </c>
      <c r="AG20">
        <v>0</v>
      </c>
      <c r="AH20">
        <v>0</v>
      </c>
      <c r="AI20">
        <v>1</v>
      </c>
      <c r="AJ20">
        <v>1</v>
      </c>
      <c r="AK20">
        <v>1</v>
      </c>
      <c r="AL20">
        <v>1</v>
      </c>
      <c r="AM20">
        <v>-2</v>
      </c>
      <c r="AN20">
        <v>0</v>
      </c>
      <c r="AO20">
        <v>1</v>
      </c>
      <c r="AP20">
        <v>1</v>
      </c>
      <c r="AQ20">
        <v>0</v>
      </c>
      <c r="AR20">
        <v>0</v>
      </c>
      <c r="AS20" t="s">
        <v>3</v>
      </c>
      <c r="AT20">
        <v>10</v>
      </c>
      <c r="AU20" t="s">
        <v>3</v>
      </c>
      <c r="AV20">
        <v>0</v>
      </c>
      <c r="AW20">
        <v>2</v>
      </c>
      <c r="AX20">
        <v>35364453</v>
      </c>
      <c r="AY20">
        <v>1</v>
      </c>
      <c r="AZ20">
        <v>0</v>
      </c>
      <c r="BA20">
        <v>20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CV20">
        <v>0</v>
      </c>
      <c r="CW20">
        <v>0</v>
      </c>
      <c r="CX20">
        <f>ROUND(Y20*Source!I30,9)</f>
        <v>31.5</v>
      </c>
      <c r="CY20">
        <f t="shared" si="11"/>
        <v>29.36</v>
      </c>
      <c r="CZ20">
        <f t="shared" si="12"/>
        <v>29.36</v>
      </c>
      <c r="DA20">
        <f t="shared" si="13"/>
        <v>1</v>
      </c>
      <c r="DB20">
        <f t="shared" si="1"/>
        <v>293.60000000000002</v>
      </c>
      <c r="DC20">
        <f t="shared" si="2"/>
        <v>0</v>
      </c>
      <c r="DD20" t="s">
        <v>3</v>
      </c>
      <c r="DE20" t="s">
        <v>3</v>
      </c>
      <c r="DF20">
        <f t="shared" si="3"/>
        <v>924.84</v>
      </c>
      <c r="DG20">
        <f t="shared" si="4"/>
        <v>0</v>
      </c>
      <c r="DH20">
        <f t="shared" si="5"/>
        <v>0</v>
      </c>
      <c r="DI20">
        <f t="shared" si="6"/>
        <v>0</v>
      </c>
      <c r="DJ20">
        <f t="shared" si="14"/>
        <v>924.84</v>
      </c>
      <c r="DK20">
        <v>0</v>
      </c>
      <c r="DL20" t="s">
        <v>3</v>
      </c>
      <c r="DM20">
        <v>0</v>
      </c>
      <c r="DN20" t="s">
        <v>3</v>
      </c>
      <c r="DO20">
        <v>0</v>
      </c>
    </row>
    <row r="21" spans="1:119" x14ac:dyDescent="0.2">
      <c r="A21">
        <f>ROW(Source!A30)</f>
        <v>30</v>
      </c>
      <c r="B21">
        <v>35364244</v>
      </c>
      <c r="C21">
        <v>35364446</v>
      </c>
      <c r="D21">
        <v>35122522</v>
      </c>
      <c r="E21">
        <v>1</v>
      </c>
      <c r="F21">
        <v>1</v>
      </c>
      <c r="G21">
        <v>15872964</v>
      </c>
      <c r="H21">
        <v>3</v>
      </c>
      <c r="I21" t="s">
        <v>1040</v>
      </c>
      <c r="J21" t="s">
        <v>1041</v>
      </c>
      <c r="K21" t="s">
        <v>1042</v>
      </c>
      <c r="L21">
        <v>1355</v>
      </c>
      <c r="N21">
        <v>1010</v>
      </c>
      <c r="O21" t="s">
        <v>18</v>
      </c>
      <c r="P21" t="s">
        <v>18</v>
      </c>
      <c r="Q21">
        <v>100</v>
      </c>
      <c r="W21">
        <v>0</v>
      </c>
      <c r="X21">
        <v>527662241</v>
      </c>
      <c r="Y21">
        <f t="shared" si="0"/>
        <v>0.26</v>
      </c>
      <c r="AA21">
        <v>127.48</v>
      </c>
      <c r="AB21">
        <v>0</v>
      </c>
      <c r="AC21">
        <v>0</v>
      </c>
      <c r="AD21">
        <v>0</v>
      </c>
      <c r="AE21">
        <v>127.48</v>
      </c>
      <c r="AF21">
        <v>0</v>
      </c>
      <c r="AG21">
        <v>0</v>
      </c>
      <c r="AH21">
        <v>0</v>
      </c>
      <c r="AI21">
        <v>1</v>
      </c>
      <c r="AJ21">
        <v>1</v>
      </c>
      <c r="AK21">
        <v>1</v>
      </c>
      <c r="AL21">
        <v>1</v>
      </c>
      <c r="AM21">
        <v>-2</v>
      </c>
      <c r="AN21">
        <v>0</v>
      </c>
      <c r="AO21">
        <v>1</v>
      </c>
      <c r="AP21">
        <v>1</v>
      </c>
      <c r="AQ21">
        <v>0</v>
      </c>
      <c r="AR21">
        <v>0</v>
      </c>
      <c r="AS21" t="s">
        <v>3</v>
      </c>
      <c r="AT21">
        <v>0.26</v>
      </c>
      <c r="AU21" t="s">
        <v>3</v>
      </c>
      <c r="AV21">
        <v>0</v>
      </c>
      <c r="AW21">
        <v>2</v>
      </c>
      <c r="AX21">
        <v>35364454</v>
      </c>
      <c r="AY21">
        <v>1</v>
      </c>
      <c r="AZ21">
        <v>0</v>
      </c>
      <c r="BA21">
        <v>21</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CV21">
        <v>0</v>
      </c>
      <c r="CW21">
        <v>0</v>
      </c>
      <c r="CX21">
        <f>ROUND(Y21*Source!I30,9)</f>
        <v>0.81899999999999995</v>
      </c>
      <c r="CY21">
        <f t="shared" si="11"/>
        <v>127.48</v>
      </c>
      <c r="CZ21">
        <f t="shared" si="12"/>
        <v>127.48</v>
      </c>
      <c r="DA21">
        <f t="shared" si="13"/>
        <v>1</v>
      </c>
      <c r="DB21">
        <f t="shared" si="1"/>
        <v>33.14</v>
      </c>
      <c r="DC21">
        <f t="shared" si="2"/>
        <v>0</v>
      </c>
      <c r="DD21" t="s">
        <v>3</v>
      </c>
      <c r="DE21" t="s">
        <v>3</v>
      </c>
      <c r="DF21">
        <f t="shared" si="3"/>
        <v>104.41</v>
      </c>
      <c r="DG21">
        <f t="shared" si="4"/>
        <v>0</v>
      </c>
      <c r="DH21">
        <f t="shared" si="5"/>
        <v>0</v>
      </c>
      <c r="DI21">
        <f t="shared" si="6"/>
        <v>0</v>
      </c>
      <c r="DJ21">
        <f t="shared" si="14"/>
        <v>104.41</v>
      </c>
      <c r="DK21">
        <v>0</v>
      </c>
      <c r="DL21" t="s">
        <v>3</v>
      </c>
      <c r="DM21">
        <v>0</v>
      </c>
      <c r="DN21" t="s">
        <v>3</v>
      </c>
      <c r="DO21">
        <v>0</v>
      </c>
    </row>
    <row r="22" spans="1:119" x14ac:dyDescent="0.2">
      <c r="A22">
        <f>ROW(Source!A30)</f>
        <v>30</v>
      </c>
      <c r="B22">
        <v>35364244</v>
      </c>
      <c r="C22">
        <v>35364446</v>
      </c>
      <c r="D22">
        <v>35122244</v>
      </c>
      <c r="E22">
        <v>1</v>
      </c>
      <c r="F22">
        <v>1</v>
      </c>
      <c r="G22">
        <v>15872964</v>
      </c>
      <c r="H22">
        <v>3</v>
      </c>
      <c r="I22" t="s">
        <v>1043</v>
      </c>
      <c r="J22" t="s">
        <v>1044</v>
      </c>
      <c r="K22" t="s">
        <v>1045</v>
      </c>
      <c r="L22">
        <v>1356</v>
      </c>
      <c r="N22">
        <v>1010</v>
      </c>
      <c r="O22" t="s">
        <v>242</v>
      </c>
      <c r="P22" t="s">
        <v>242</v>
      </c>
      <c r="Q22">
        <v>1000</v>
      </c>
      <c r="W22">
        <v>0</v>
      </c>
      <c r="X22">
        <v>-1680055193</v>
      </c>
      <c r="Y22">
        <f t="shared" si="0"/>
        <v>0.02</v>
      </c>
      <c r="AA22">
        <v>258.44</v>
      </c>
      <c r="AB22">
        <v>0</v>
      </c>
      <c r="AC22">
        <v>0</v>
      </c>
      <c r="AD22">
        <v>0</v>
      </c>
      <c r="AE22">
        <v>258.44</v>
      </c>
      <c r="AF22">
        <v>0</v>
      </c>
      <c r="AG22">
        <v>0</v>
      </c>
      <c r="AH22">
        <v>0</v>
      </c>
      <c r="AI22">
        <v>1</v>
      </c>
      <c r="AJ22">
        <v>1</v>
      </c>
      <c r="AK22">
        <v>1</v>
      </c>
      <c r="AL22">
        <v>1</v>
      </c>
      <c r="AM22">
        <v>-2</v>
      </c>
      <c r="AN22">
        <v>0</v>
      </c>
      <c r="AO22">
        <v>1</v>
      </c>
      <c r="AP22">
        <v>1</v>
      </c>
      <c r="AQ22">
        <v>0</v>
      </c>
      <c r="AR22">
        <v>0</v>
      </c>
      <c r="AS22" t="s">
        <v>3</v>
      </c>
      <c r="AT22">
        <v>0.02</v>
      </c>
      <c r="AU22" t="s">
        <v>3</v>
      </c>
      <c r="AV22">
        <v>0</v>
      </c>
      <c r="AW22">
        <v>2</v>
      </c>
      <c r="AX22">
        <v>35364455</v>
      </c>
      <c r="AY22">
        <v>1</v>
      </c>
      <c r="AZ22">
        <v>0</v>
      </c>
      <c r="BA22">
        <v>22</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CV22">
        <v>0</v>
      </c>
      <c r="CW22">
        <v>0</v>
      </c>
      <c r="CX22">
        <f>ROUND(Y22*Source!I30,9)</f>
        <v>6.3E-2</v>
      </c>
      <c r="CY22">
        <f t="shared" si="11"/>
        <v>258.44</v>
      </c>
      <c r="CZ22">
        <f t="shared" si="12"/>
        <v>258.44</v>
      </c>
      <c r="DA22">
        <f t="shared" si="13"/>
        <v>1</v>
      </c>
      <c r="DB22">
        <f t="shared" si="1"/>
        <v>5.17</v>
      </c>
      <c r="DC22">
        <f t="shared" si="2"/>
        <v>0</v>
      </c>
      <c r="DD22" t="s">
        <v>3</v>
      </c>
      <c r="DE22" t="s">
        <v>3</v>
      </c>
      <c r="DF22">
        <f t="shared" si="3"/>
        <v>16.28</v>
      </c>
      <c r="DG22">
        <f t="shared" si="4"/>
        <v>0</v>
      </c>
      <c r="DH22">
        <f t="shared" si="5"/>
        <v>0</v>
      </c>
      <c r="DI22">
        <f t="shared" si="6"/>
        <v>0</v>
      </c>
      <c r="DJ22">
        <f t="shared" si="14"/>
        <v>16.28</v>
      </c>
      <c r="DK22">
        <v>0</v>
      </c>
      <c r="DL22" t="s">
        <v>3</v>
      </c>
      <c r="DM22">
        <v>0</v>
      </c>
      <c r="DN22" t="s">
        <v>3</v>
      </c>
      <c r="DO22">
        <v>0</v>
      </c>
    </row>
    <row r="23" spans="1:119" x14ac:dyDescent="0.2">
      <c r="A23">
        <f>ROW(Source!A30)</f>
        <v>30</v>
      </c>
      <c r="B23">
        <v>35364244</v>
      </c>
      <c r="C23">
        <v>35364446</v>
      </c>
      <c r="D23">
        <v>35123597</v>
      </c>
      <c r="E23">
        <v>1</v>
      </c>
      <c r="F23">
        <v>1</v>
      </c>
      <c r="G23">
        <v>15872964</v>
      </c>
      <c r="H23">
        <v>3</v>
      </c>
      <c r="I23" t="s">
        <v>1046</v>
      </c>
      <c r="J23" t="s">
        <v>1047</v>
      </c>
      <c r="K23" t="s">
        <v>1048</v>
      </c>
      <c r="L23">
        <v>1303</v>
      </c>
      <c r="N23">
        <v>1003</v>
      </c>
      <c r="O23" t="s">
        <v>35</v>
      </c>
      <c r="P23" t="s">
        <v>35</v>
      </c>
      <c r="Q23">
        <v>1000</v>
      </c>
      <c r="W23">
        <v>0</v>
      </c>
      <c r="X23">
        <v>1173250179</v>
      </c>
      <c r="Y23">
        <f t="shared" si="0"/>
        <v>0.10299999999999999</v>
      </c>
      <c r="AA23">
        <v>99643.05</v>
      </c>
      <c r="AB23">
        <v>0</v>
      </c>
      <c r="AC23">
        <v>0</v>
      </c>
      <c r="AD23">
        <v>0</v>
      </c>
      <c r="AE23">
        <v>99643.05</v>
      </c>
      <c r="AF23">
        <v>0</v>
      </c>
      <c r="AG23">
        <v>0</v>
      </c>
      <c r="AH23">
        <v>0</v>
      </c>
      <c r="AI23">
        <v>1</v>
      </c>
      <c r="AJ23">
        <v>1</v>
      </c>
      <c r="AK23">
        <v>1</v>
      </c>
      <c r="AL23">
        <v>1</v>
      </c>
      <c r="AM23">
        <v>-2</v>
      </c>
      <c r="AN23">
        <v>0</v>
      </c>
      <c r="AO23">
        <v>1</v>
      </c>
      <c r="AP23">
        <v>1</v>
      </c>
      <c r="AQ23">
        <v>0</v>
      </c>
      <c r="AR23">
        <v>0</v>
      </c>
      <c r="AS23" t="s">
        <v>3</v>
      </c>
      <c r="AT23">
        <v>0.10299999999999999</v>
      </c>
      <c r="AU23" t="s">
        <v>3</v>
      </c>
      <c r="AV23">
        <v>0</v>
      </c>
      <c r="AW23">
        <v>2</v>
      </c>
      <c r="AX23">
        <v>35364456</v>
      </c>
      <c r="AY23">
        <v>1</v>
      </c>
      <c r="AZ23">
        <v>0</v>
      </c>
      <c r="BA23">
        <v>23</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CV23">
        <v>0</v>
      </c>
      <c r="CW23">
        <v>0</v>
      </c>
      <c r="CX23">
        <f>ROUND(Y23*Source!I30,9)</f>
        <v>0.32445000000000002</v>
      </c>
      <c r="CY23">
        <f t="shared" si="11"/>
        <v>99643.05</v>
      </c>
      <c r="CZ23">
        <f t="shared" si="12"/>
        <v>99643.05</v>
      </c>
      <c r="DA23">
        <f t="shared" si="13"/>
        <v>1</v>
      </c>
      <c r="DB23">
        <f t="shared" si="1"/>
        <v>10263.23</v>
      </c>
      <c r="DC23">
        <f t="shared" si="2"/>
        <v>0</v>
      </c>
      <c r="DD23" t="s">
        <v>3</v>
      </c>
      <c r="DE23" t="s">
        <v>3</v>
      </c>
      <c r="DF23">
        <f t="shared" si="3"/>
        <v>32329.19</v>
      </c>
      <c r="DG23">
        <f t="shared" si="4"/>
        <v>0</v>
      </c>
      <c r="DH23">
        <f t="shared" si="5"/>
        <v>0</v>
      </c>
      <c r="DI23">
        <f t="shared" si="6"/>
        <v>0</v>
      </c>
      <c r="DJ23">
        <f t="shared" si="14"/>
        <v>32329.19</v>
      </c>
      <c r="DK23">
        <v>0</v>
      </c>
      <c r="DL23" t="s">
        <v>3</v>
      </c>
      <c r="DM23">
        <v>0</v>
      </c>
      <c r="DN23" t="s">
        <v>3</v>
      </c>
      <c r="DO23">
        <v>0</v>
      </c>
    </row>
    <row r="24" spans="1:119" x14ac:dyDescent="0.2">
      <c r="A24">
        <f>ROW(Source!A32)</f>
        <v>32</v>
      </c>
      <c r="B24">
        <v>35364244</v>
      </c>
      <c r="C24">
        <v>35364461</v>
      </c>
      <c r="D24">
        <v>35111398</v>
      </c>
      <c r="E24">
        <v>15872964</v>
      </c>
      <c r="F24">
        <v>1</v>
      </c>
      <c r="G24">
        <v>15872964</v>
      </c>
      <c r="H24">
        <v>1</v>
      </c>
      <c r="I24" t="s">
        <v>982</v>
      </c>
      <c r="J24" t="s">
        <v>3</v>
      </c>
      <c r="K24" t="s">
        <v>983</v>
      </c>
      <c r="L24">
        <v>1191</v>
      </c>
      <c r="N24">
        <v>1013</v>
      </c>
      <c r="O24" t="s">
        <v>984</v>
      </c>
      <c r="P24" t="s">
        <v>984</v>
      </c>
      <c r="Q24">
        <v>1</v>
      </c>
      <c r="W24">
        <v>0</v>
      </c>
      <c r="X24">
        <v>476480486</v>
      </c>
      <c r="Y24">
        <f t="shared" si="0"/>
        <v>42.81</v>
      </c>
      <c r="AA24">
        <v>0</v>
      </c>
      <c r="AB24">
        <v>0</v>
      </c>
      <c r="AC24">
        <v>0</v>
      </c>
      <c r="AD24">
        <v>0</v>
      </c>
      <c r="AE24">
        <v>0</v>
      </c>
      <c r="AF24">
        <v>0</v>
      </c>
      <c r="AG24">
        <v>0</v>
      </c>
      <c r="AH24">
        <v>0</v>
      </c>
      <c r="AI24">
        <v>1</v>
      </c>
      <c r="AJ24">
        <v>1</v>
      </c>
      <c r="AK24">
        <v>1</v>
      </c>
      <c r="AL24">
        <v>1</v>
      </c>
      <c r="AM24">
        <v>-2</v>
      </c>
      <c r="AN24">
        <v>0</v>
      </c>
      <c r="AO24">
        <v>1</v>
      </c>
      <c r="AP24">
        <v>1</v>
      </c>
      <c r="AQ24">
        <v>0</v>
      </c>
      <c r="AR24">
        <v>0</v>
      </c>
      <c r="AS24" t="s">
        <v>3</v>
      </c>
      <c r="AT24">
        <v>42.81</v>
      </c>
      <c r="AU24" t="s">
        <v>3</v>
      </c>
      <c r="AV24">
        <v>1</v>
      </c>
      <c r="AW24">
        <v>2</v>
      </c>
      <c r="AX24">
        <v>35364463</v>
      </c>
      <c r="AY24">
        <v>1</v>
      </c>
      <c r="AZ24">
        <v>0</v>
      </c>
      <c r="BA24">
        <v>24</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CU24">
        <f>ROUND(AT24*Source!I32*AH24*AL24,2)</f>
        <v>0</v>
      </c>
      <c r="CV24">
        <f>ROUND(Y24*Source!I32,9)</f>
        <v>5.1372</v>
      </c>
      <c r="CW24">
        <v>0</v>
      </c>
      <c r="CX24">
        <f>ROUND(Y24*Source!I32,9)</f>
        <v>5.1372</v>
      </c>
      <c r="CY24">
        <f>AD24</f>
        <v>0</v>
      </c>
      <c r="CZ24">
        <f>AH24</f>
        <v>0</v>
      </c>
      <c r="DA24">
        <f>AL24</f>
        <v>1</v>
      </c>
      <c r="DB24">
        <f t="shared" si="1"/>
        <v>0</v>
      </c>
      <c r="DC24">
        <f t="shared" si="2"/>
        <v>0</v>
      </c>
      <c r="DD24" t="s">
        <v>3</v>
      </c>
      <c r="DE24" t="s">
        <v>3</v>
      </c>
      <c r="DF24">
        <f t="shared" si="3"/>
        <v>0</v>
      </c>
      <c r="DG24">
        <f t="shared" si="4"/>
        <v>0</v>
      </c>
      <c r="DH24">
        <f t="shared" si="5"/>
        <v>0</v>
      </c>
      <c r="DI24">
        <f t="shared" si="6"/>
        <v>0</v>
      </c>
      <c r="DJ24">
        <f>DI24</f>
        <v>0</v>
      </c>
      <c r="DK24">
        <v>0</v>
      </c>
      <c r="DL24" t="s">
        <v>3</v>
      </c>
      <c r="DM24">
        <v>0</v>
      </c>
      <c r="DN24" t="s">
        <v>3</v>
      </c>
      <c r="DO24">
        <v>0</v>
      </c>
    </row>
    <row r="25" spans="1:119" x14ac:dyDescent="0.2">
      <c r="A25">
        <f>ROW(Source!A32)</f>
        <v>32</v>
      </c>
      <c r="B25">
        <v>35364244</v>
      </c>
      <c r="C25">
        <v>35364461</v>
      </c>
      <c r="D25">
        <v>35113206</v>
      </c>
      <c r="E25">
        <v>1</v>
      </c>
      <c r="F25">
        <v>1</v>
      </c>
      <c r="G25">
        <v>15872964</v>
      </c>
      <c r="H25">
        <v>2</v>
      </c>
      <c r="I25" t="s">
        <v>989</v>
      </c>
      <c r="J25" t="s">
        <v>990</v>
      </c>
      <c r="K25" t="s">
        <v>991</v>
      </c>
      <c r="L25">
        <v>1368</v>
      </c>
      <c r="N25">
        <v>1011</v>
      </c>
      <c r="O25" t="s">
        <v>988</v>
      </c>
      <c r="P25" t="s">
        <v>988</v>
      </c>
      <c r="Q25">
        <v>1</v>
      </c>
      <c r="W25">
        <v>0</v>
      </c>
      <c r="X25">
        <v>-1817365194</v>
      </c>
      <c r="Y25">
        <f t="shared" si="0"/>
        <v>6.9</v>
      </c>
      <c r="AA25">
        <v>0</v>
      </c>
      <c r="AB25">
        <v>4.72</v>
      </c>
      <c r="AC25">
        <v>0.1</v>
      </c>
      <c r="AD25">
        <v>0</v>
      </c>
      <c r="AE25">
        <v>0</v>
      </c>
      <c r="AF25">
        <v>4.72</v>
      </c>
      <c r="AG25">
        <v>0.1</v>
      </c>
      <c r="AH25">
        <v>0</v>
      </c>
      <c r="AI25">
        <v>1</v>
      </c>
      <c r="AJ25">
        <v>1</v>
      </c>
      <c r="AK25">
        <v>1</v>
      </c>
      <c r="AL25">
        <v>1</v>
      </c>
      <c r="AM25">
        <v>-2</v>
      </c>
      <c r="AN25">
        <v>0</v>
      </c>
      <c r="AO25">
        <v>1</v>
      </c>
      <c r="AP25">
        <v>1</v>
      </c>
      <c r="AQ25">
        <v>0</v>
      </c>
      <c r="AR25">
        <v>0</v>
      </c>
      <c r="AS25" t="s">
        <v>3</v>
      </c>
      <c r="AT25">
        <v>6.9</v>
      </c>
      <c r="AU25" t="s">
        <v>3</v>
      </c>
      <c r="AV25">
        <v>0</v>
      </c>
      <c r="AW25">
        <v>2</v>
      </c>
      <c r="AX25">
        <v>35364464</v>
      </c>
      <c r="AY25">
        <v>1</v>
      </c>
      <c r="AZ25">
        <v>0</v>
      </c>
      <c r="BA25">
        <v>25</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CV25">
        <v>0</v>
      </c>
      <c r="CW25">
        <f>ROUND(Y25*Source!I32*DO25,9)</f>
        <v>0</v>
      </c>
      <c r="CX25">
        <f>ROUND(Y25*Source!I32,9)</f>
        <v>0.82799999999999996</v>
      </c>
      <c r="CY25">
        <f>AB25</f>
        <v>4.72</v>
      </c>
      <c r="CZ25">
        <f>AF25</f>
        <v>4.72</v>
      </c>
      <c r="DA25">
        <f>AJ25</f>
        <v>1</v>
      </c>
      <c r="DB25">
        <f t="shared" si="1"/>
        <v>32.57</v>
      </c>
      <c r="DC25">
        <f t="shared" si="2"/>
        <v>0.69</v>
      </c>
      <c r="DD25" t="s">
        <v>3</v>
      </c>
      <c r="DE25" t="s">
        <v>3</v>
      </c>
      <c r="DF25">
        <f t="shared" si="3"/>
        <v>0</v>
      </c>
      <c r="DG25">
        <f t="shared" si="4"/>
        <v>3.91</v>
      </c>
      <c r="DH25">
        <f t="shared" si="5"/>
        <v>0.08</v>
      </c>
      <c r="DI25">
        <f t="shared" si="6"/>
        <v>0</v>
      </c>
      <c r="DJ25">
        <f>DG25</f>
        <v>3.91</v>
      </c>
      <c r="DK25">
        <v>0</v>
      </c>
      <c r="DL25" t="s">
        <v>3</v>
      </c>
      <c r="DM25">
        <v>0</v>
      </c>
      <c r="DN25" t="s">
        <v>3</v>
      </c>
      <c r="DO25">
        <v>0</v>
      </c>
    </row>
    <row r="26" spans="1:119" x14ac:dyDescent="0.2">
      <c r="A26">
        <f>ROW(Source!A33)</f>
        <v>33</v>
      </c>
      <c r="B26">
        <v>35364244</v>
      </c>
      <c r="C26">
        <v>35364465</v>
      </c>
      <c r="D26">
        <v>35111398</v>
      </c>
      <c r="E26">
        <v>15872964</v>
      </c>
      <c r="F26">
        <v>1</v>
      </c>
      <c r="G26">
        <v>15872964</v>
      </c>
      <c r="H26">
        <v>1</v>
      </c>
      <c r="I26" t="s">
        <v>982</v>
      </c>
      <c r="J26" t="s">
        <v>3</v>
      </c>
      <c r="K26" t="s">
        <v>983</v>
      </c>
      <c r="L26">
        <v>1191</v>
      </c>
      <c r="N26">
        <v>1013</v>
      </c>
      <c r="O26" t="s">
        <v>984</v>
      </c>
      <c r="P26" t="s">
        <v>984</v>
      </c>
      <c r="Q26">
        <v>1</v>
      </c>
      <c r="W26">
        <v>0</v>
      </c>
      <c r="X26">
        <v>476480486</v>
      </c>
      <c r="Y26">
        <f t="shared" si="0"/>
        <v>39.22</v>
      </c>
      <c r="AA26">
        <v>0</v>
      </c>
      <c r="AB26">
        <v>0</v>
      </c>
      <c r="AC26">
        <v>0</v>
      </c>
      <c r="AD26">
        <v>0</v>
      </c>
      <c r="AE26">
        <v>0</v>
      </c>
      <c r="AF26">
        <v>0</v>
      </c>
      <c r="AG26">
        <v>0</v>
      </c>
      <c r="AH26">
        <v>0</v>
      </c>
      <c r="AI26">
        <v>1</v>
      </c>
      <c r="AJ26">
        <v>1</v>
      </c>
      <c r="AK26">
        <v>1</v>
      </c>
      <c r="AL26">
        <v>1</v>
      </c>
      <c r="AM26">
        <v>-2</v>
      </c>
      <c r="AN26">
        <v>0</v>
      </c>
      <c r="AO26">
        <v>1</v>
      </c>
      <c r="AP26">
        <v>1</v>
      </c>
      <c r="AQ26">
        <v>0</v>
      </c>
      <c r="AR26">
        <v>0</v>
      </c>
      <c r="AS26" t="s">
        <v>3</v>
      </c>
      <c r="AT26">
        <v>39.22</v>
      </c>
      <c r="AU26" t="s">
        <v>3</v>
      </c>
      <c r="AV26">
        <v>1</v>
      </c>
      <c r="AW26">
        <v>2</v>
      </c>
      <c r="AX26">
        <v>35364467</v>
      </c>
      <c r="AY26">
        <v>1</v>
      </c>
      <c r="AZ26">
        <v>0</v>
      </c>
      <c r="BA26">
        <v>26</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CU26">
        <f>ROUND(AT26*Source!I33*AH26*AL26,2)</f>
        <v>0</v>
      </c>
      <c r="CV26">
        <f>ROUND(Y26*Source!I33,9)</f>
        <v>0.78439999999999999</v>
      </c>
      <c r="CW26">
        <v>0</v>
      </c>
      <c r="CX26">
        <f>ROUND(Y26*Source!I33,9)</f>
        <v>0.78439999999999999</v>
      </c>
      <c r="CY26">
        <f>AD26</f>
        <v>0</v>
      </c>
      <c r="CZ26">
        <f>AH26</f>
        <v>0</v>
      </c>
      <c r="DA26">
        <f>AL26</f>
        <v>1</v>
      </c>
      <c r="DB26">
        <f t="shared" si="1"/>
        <v>0</v>
      </c>
      <c r="DC26">
        <f t="shared" si="2"/>
        <v>0</v>
      </c>
      <c r="DD26" t="s">
        <v>3</v>
      </c>
      <c r="DE26" t="s">
        <v>3</v>
      </c>
      <c r="DF26">
        <f t="shared" si="3"/>
        <v>0</v>
      </c>
      <c r="DG26">
        <f t="shared" si="4"/>
        <v>0</v>
      </c>
      <c r="DH26">
        <f t="shared" si="5"/>
        <v>0</v>
      </c>
      <c r="DI26">
        <f t="shared" si="6"/>
        <v>0</v>
      </c>
      <c r="DJ26">
        <f>DI26</f>
        <v>0</v>
      </c>
      <c r="DK26">
        <v>0</v>
      </c>
      <c r="DL26" t="s">
        <v>3</v>
      </c>
      <c r="DM26">
        <v>0</v>
      </c>
      <c r="DN26" t="s">
        <v>3</v>
      </c>
      <c r="DO26">
        <v>0</v>
      </c>
    </row>
    <row r="27" spans="1:119" x14ac:dyDescent="0.2">
      <c r="A27">
        <f>ROW(Source!A33)</f>
        <v>33</v>
      </c>
      <c r="B27">
        <v>35364244</v>
      </c>
      <c r="C27">
        <v>35364465</v>
      </c>
      <c r="D27">
        <v>35113206</v>
      </c>
      <c r="E27">
        <v>1</v>
      </c>
      <c r="F27">
        <v>1</v>
      </c>
      <c r="G27">
        <v>15872964</v>
      </c>
      <c r="H27">
        <v>2</v>
      </c>
      <c r="I27" t="s">
        <v>989</v>
      </c>
      <c r="J27" t="s">
        <v>990</v>
      </c>
      <c r="K27" t="s">
        <v>991</v>
      </c>
      <c r="L27">
        <v>1368</v>
      </c>
      <c r="N27">
        <v>1011</v>
      </c>
      <c r="O27" t="s">
        <v>988</v>
      </c>
      <c r="P27" t="s">
        <v>988</v>
      </c>
      <c r="Q27">
        <v>1</v>
      </c>
      <c r="W27">
        <v>0</v>
      </c>
      <c r="X27">
        <v>-1817365194</v>
      </c>
      <c r="Y27">
        <f t="shared" si="0"/>
        <v>6.9</v>
      </c>
      <c r="AA27">
        <v>0</v>
      </c>
      <c r="AB27">
        <v>4.72</v>
      </c>
      <c r="AC27">
        <v>0.1</v>
      </c>
      <c r="AD27">
        <v>0</v>
      </c>
      <c r="AE27">
        <v>0</v>
      </c>
      <c r="AF27">
        <v>4.72</v>
      </c>
      <c r="AG27">
        <v>0.1</v>
      </c>
      <c r="AH27">
        <v>0</v>
      </c>
      <c r="AI27">
        <v>1</v>
      </c>
      <c r="AJ27">
        <v>1</v>
      </c>
      <c r="AK27">
        <v>1</v>
      </c>
      <c r="AL27">
        <v>1</v>
      </c>
      <c r="AM27">
        <v>-2</v>
      </c>
      <c r="AN27">
        <v>0</v>
      </c>
      <c r="AO27">
        <v>1</v>
      </c>
      <c r="AP27">
        <v>1</v>
      </c>
      <c r="AQ27">
        <v>0</v>
      </c>
      <c r="AR27">
        <v>0</v>
      </c>
      <c r="AS27" t="s">
        <v>3</v>
      </c>
      <c r="AT27">
        <v>6.9</v>
      </c>
      <c r="AU27" t="s">
        <v>3</v>
      </c>
      <c r="AV27">
        <v>0</v>
      </c>
      <c r="AW27">
        <v>2</v>
      </c>
      <c r="AX27">
        <v>35364468</v>
      </c>
      <c r="AY27">
        <v>1</v>
      </c>
      <c r="AZ27">
        <v>0</v>
      </c>
      <c r="BA27">
        <v>27</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CV27">
        <v>0</v>
      </c>
      <c r="CW27">
        <f>ROUND(Y27*Source!I33*DO27,9)</f>
        <v>0</v>
      </c>
      <c r="CX27">
        <f>ROUND(Y27*Source!I33,9)</f>
        <v>0.13800000000000001</v>
      </c>
      <c r="CY27">
        <f>AB27</f>
        <v>4.72</v>
      </c>
      <c r="CZ27">
        <f>AF27</f>
        <v>4.72</v>
      </c>
      <c r="DA27">
        <f>AJ27</f>
        <v>1</v>
      </c>
      <c r="DB27">
        <f t="shared" si="1"/>
        <v>32.57</v>
      </c>
      <c r="DC27">
        <f t="shared" si="2"/>
        <v>0.69</v>
      </c>
      <c r="DD27" t="s">
        <v>3</v>
      </c>
      <c r="DE27" t="s">
        <v>3</v>
      </c>
      <c r="DF27">
        <f t="shared" si="3"/>
        <v>0</v>
      </c>
      <c r="DG27">
        <f t="shared" si="4"/>
        <v>0.65</v>
      </c>
      <c r="DH27">
        <f t="shared" si="5"/>
        <v>0.01</v>
      </c>
      <c r="DI27">
        <f t="shared" si="6"/>
        <v>0</v>
      </c>
      <c r="DJ27">
        <f>DG27</f>
        <v>0.65</v>
      </c>
      <c r="DK27">
        <v>0</v>
      </c>
      <c r="DL27" t="s">
        <v>3</v>
      </c>
      <c r="DM27">
        <v>0</v>
      </c>
      <c r="DN27" t="s">
        <v>3</v>
      </c>
      <c r="DO27">
        <v>0</v>
      </c>
    </row>
    <row r="28" spans="1:119" x14ac:dyDescent="0.2">
      <c r="A28">
        <f>ROW(Source!A34)</f>
        <v>34</v>
      </c>
      <c r="B28">
        <v>35364244</v>
      </c>
      <c r="C28">
        <v>35364469</v>
      </c>
      <c r="D28">
        <v>35111398</v>
      </c>
      <c r="E28">
        <v>15872964</v>
      </c>
      <c r="F28">
        <v>1</v>
      </c>
      <c r="G28">
        <v>15872964</v>
      </c>
      <c r="H28">
        <v>1</v>
      </c>
      <c r="I28" t="s">
        <v>982</v>
      </c>
      <c r="J28" t="s">
        <v>3</v>
      </c>
      <c r="K28" t="s">
        <v>983</v>
      </c>
      <c r="L28">
        <v>1191</v>
      </c>
      <c r="N28">
        <v>1013</v>
      </c>
      <c r="O28" t="s">
        <v>984</v>
      </c>
      <c r="P28" t="s">
        <v>984</v>
      </c>
      <c r="Q28">
        <v>1</v>
      </c>
      <c r="W28">
        <v>0</v>
      </c>
      <c r="X28">
        <v>476480486</v>
      </c>
      <c r="Y28">
        <f t="shared" si="0"/>
        <v>43.82</v>
      </c>
      <c r="AA28">
        <v>0</v>
      </c>
      <c r="AB28">
        <v>0</v>
      </c>
      <c r="AC28">
        <v>0</v>
      </c>
      <c r="AD28">
        <v>0</v>
      </c>
      <c r="AE28">
        <v>0</v>
      </c>
      <c r="AF28">
        <v>0</v>
      </c>
      <c r="AG28">
        <v>0</v>
      </c>
      <c r="AH28">
        <v>0</v>
      </c>
      <c r="AI28">
        <v>1</v>
      </c>
      <c r="AJ28">
        <v>1</v>
      </c>
      <c r="AK28">
        <v>1</v>
      </c>
      <c r="AL28">
        <v>1</v>
      </c>
      <c r="AM28">
        <v>-2</v>
      </c>
      <c r="AN28">
        <v>0</v>
      </c>
      <c r="AO28">
        <v>1</v>
      </c>
      <c r="AP28">
        <v>1</v>
      </c>
      <c r="AQ28">
        <v>0</v>
      </c>
      <c r="AR28">
        <v>0</v>
      </c>
      <c r="AS28" t="s">
        <v>3</v>
      </c>
      <c r="AT28">
        <v>43.82</v>
      </c>
      <c r="AU28" t="s">
        <v>3</v>
      </c>
      <c r="AV28">
        <v>1</v>
      </c>
      <c r="AW28">
        <v>2</v>
      </c>
      <c r="AX28">
        <v>35364471</v>
      </c>
      <c r="AY28">
        <v>1</v>
      </c>
      <c r="AZ28">
        <v>0</v>
      </c>
      <c r="BA28">
        <v>28</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CU28">
        <f>ROUND(AT28*Source!I34*AH28*AL28,2)</f>
        <v>0</v>
      </c>
      <c r="CV28">
        <f>ROUND(Y28*Source!I34,9)</f>
        <v>0.87639999999999996</v>
      </c>
      <c r="CW28">
        <v>0</v>
      </c>
      <c r="CX28">
        <f>ROUND(Y28*Source!I34,9)</f>
        <v>0.87639999999999996</v>
      </c>
      <c r="CY28">
        <f>AD28</f>
        <v>0</v>
      </c>
      <c r="CZ28">
        <f>AH28</f>
        <v>0</v>
      </c>
      <c r="DA28">
        <f>AL28</f>
        <v>1</v>
      </c>
      <c r="DB28">
        <f t="shared" si="1"/>
        <v>0</v>
      </c>
      <c r="DC28">
        <f t="shared" si="2"/>
        <v>0</v>
      </c>
      <c r="DD28" t="s">
        <v>3</v>
      </c>
      <c r="DE28" t="s">
        <v>3</v>
      </c>
      <c r="DF28">
        <f t="shared" si="3"/>
        <v>0</v>
      </c>
      <c r="DG28">
        <f t="shared" si="4"/>
        <v>0</v>
      </c>
      <c r="DH28">
        <f t="shared" si="5"/>
        <v>0</v>
      </c>
      <c r="DI28">
        <f t="shared" si="6"/>
        <v>0</v>
      </c>
      <c r="DJ28">
        <f>DI28</f>
        <v>0</v>
      </c>
      <c r="DK28">
        <v>0</v>
      </c>
      <c r="DL28" t="s">
        <v>3</v>
      </c>
      <c r="DM28">
        <v>0</v>
      </c>
      <c r="DN28" t="s">
        <v>3</v>
      </c>
      <c r="DO28">
        <v>0</v>
      </c>
    </row>
    <row r="29" spans="1:119" x14ac:dyDescent="0.2">
      <c r="A29">
        <f>ROW(Source!A34)</f>
        <v>34</v>
      </c>
      <c r="B29">
        <v>35364244</v>
      </c>
      <c r="C29">
        <v>35364469</v>
      </c>
      <c r="D29">
        <v>35113206</v>
      </c>
      <c r="E29">
        <v>1</v>
      </c>
      <c r="F29">
        <v>1</v>
      </c>
      <c r="G29">
        <v>15872964</v>
      </c>
      <c r="H29">
        <v>2</v>
      </c>
      <c r="I29" t="s">
        <v>989</v>
      </c>
      <c r="J29" t="s">
        <v>990</v>
      </c>
      <c r="K29" t="s">
        <v>991</v>
      </c>
      <c r="L29">
        <v>1368</v>
      </c>
      <c r="N29">
        <v>1011</v>
      </c>
      <c r="O29" t="s">
        <v>988</v>
      </c>
      <c r="P29" t="s">
        <v>988</v>
      </c>
      <c r="Q29">
        <v>1</v>
      </c>
      <c r="W29">
        <v>0</v>
      </c>
      <c r="X29">
        <v>-1817365194</v>
      </c>
      <c r="Y29">
        <f t="shared" si="0"/>
        <v>6.9</v>
      </c>
      <c r="AA29">
        <v>0</v>
      </c>
      <c r="AB29">
        <v>4.72</v>
      </c>
      <c r="AC29">
        <v>0.1</v>
      </c>
      <c r="AD29">
        <v>0</v>
      </c>
      <c r="AE29">
        <v>0</v>
      </c>
      <c r="AF29">
        <v>4.72</v>
      </c>
      <c r="AG29">
        <v>0.1</v>
      </c>
      <c r="AH29">
        <v>0</v>
      </c>
      <c r="AI29">
        <v>1</v>
      </c>
      <c r="AJ29">
        <v>1</v>
      </c>
      <c r="AK29">
        <v>1</v>
      </c>
      <c r="AL29">
        <v>1</v>
      </c>
      <c r="AM29">
        <v>-2</v>
      </c>
      <c r="AN29">
        <v>0</v>
      </c>
      <c r="AO29">
        <v>1</v>
      </c>
      <c r="AP29">
        <v>1</v>
      </c>
      <c r="AQ29">
        <v>0</v>
      </c>
      <c r="AR29">
        <v>0</v>
      </c>
      <c r="AS29" t="s">
        <v>3</v>
      </c>
      <c r="AT29">
        <v>6.9</v>
      </c>
      <c r="AU29" t="s">
        <v>3</v>
      </c>
      <c r="AV29">
        <v>0</v>
      </c>
      <c r="AW29">
        <v>2</v>
      </c>
      <c r="AX29">
        <v>35364472</v>
      </c>
      <c r="AY29">
        <v>1</v>
      </c>
      <c r="AZ29">
        <v>0</v>
      </c>
      <c r="BA29">
        <v>29</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CV29">
        <v>0</v>
      </c>
      <c r="CW29">
        <f>ROUND(Y29*Source!I34*DO29,9)</f>
        <v>0</v>
      </c>
      <c r="CX29">
        <f>ROUND(Y29*Source!I34,9)</f>
        <v>0.13800000000000001</v>
      </c>
      <c r="CY29">
        <f>AB29</f>
        <v>4.72</v>
      </c>
      <c r="CZ29">
        <f>AF29</f>
        <v>4.72</v>
      </c>
      <c r="DA29">
        <f>AJ29</f>
        <v>1</v>
      </c>
      <c r="DB29">
        <f t="shared" si="1"/>
        <v>32.57</v>
      </c>
      <c r="DC29">
        <f t="shared" si="2"/>
        <v>0.69</v>
      </c>
      <c r="DD29" t="s">
        <v>3</v>
      </c>
      <c r="DE29" t="s">
        <v>3</v>
      </c>
      <c r="DF29">
        <f t="shared" si="3"/>
        <v>0</v>
      </c>
      <c r="DG29">
        <f t="shared" si="4"/>
        <v>0.65</v>
      </c>
      <c r="DH29">
        <f t="shared" si="5"/>
        <v>0.01</v>
      </c>
      <c r="DI29">
        <f t="shared" si="6"/>
        <v>0</v>
      </c>
      <c r="DJ29">
        <f>DG29</f>
        <v>0.65</v>
      </c>
      <c r="DK29">
        <v>0</v>
      </c>
      <c r="DL29" t="s">
        <v>3</v>
      </c>
      <c r="DM29">
        <v>0</v>
      </c>
      <c r="DN29" t="s">
        <v>3</v>
      </c>
      <c r="DO29">
        <v>0</v>
      </c>
    </row>
    <row r="30" spans="1:119" x14ac:dyDescent="0.2">
      <c r="A30">
        <f>ROW(Source!A35)</f>
        <v>35</v>
      </c>
      <c r="B30">
        <v>35364244</v>
      </c>
      <c r="C30">
        <v>35364473</v>
      </c>
      <c r="D30">
        <v>35111398</v>
      </c>
      <c r="E30">
        <v>15872964</v>
      </c>
      <c r="F30">
        <v>1</v>
      </c>
      <c r="G30">
        <v>15872964</v>
      </c>
      <c r="H30">
        <v>1</v>
      </c>
      <c r="I30" t="s">
        <v>982</v>
      </c>
      <c r="J30" t="s">
        <v>3</v>
      </c>
      <c r="K30" t="s">
        <v>983</v>
      </c>
      <c r="L30">
        <v>1191</v>
      </c>
      <c r="N30">
        <v>1013</v>
      </c>
      <c r="O30" t="s">
        <v>984</v>
      </c>
      <c r="P30" t="s">
        <v>984</v>
      </c>
      <c r="Q30">
        <v>1</v>
      </c>
      <c r="W30">
        <v>0</v>
      </c>
      <c r="X30">
        <v>476480486</v>
      </c>
      <c r="Y30">
        <f>(AT30*0.2)</f>
        <v>0.11200000000000002</v>
      </c>
      <c r="AA30">
        <v>0</v>
      </c>
      <c r="AB30">
        <v>0</v>
      </c>
      <c r="AC30">
        <v>0</v>
      </c>
      <c r="AD30">
        <v>0</v>
      </c>
      <c r="AE30">
        <v>0</v>
      </c>
      <c r="AF30">
        <v>0</v>
      </c>
      <c r="AG30">
        <v>0</v>
      </c>
      <c r="AH30">
        <v>0</v>
      </c>
      <c r="AI30">
        <v>1</v>
      </c>
      <c r="AJ30">
        <v>1</v>
      </c>
      <c r="AK30">
        <v>1</v>
      </c>
      <c r="AL30">
        <v>1</v>
      </c>
      <c r="AM30">
        <v>-2</v>
      </c>
      <c r="AN30">
        <v>0</v>
      </c>
      <c r="AO30">
        <v>1</v>
      </c>
      <c r="AP30">
        <v>1</v>
      </c>
      <c r="AQ30">
        <v>0</v>
      </c>
      <c r="AR30">
        <v>0</v>
      </c>
      <c r="AS30" t="s">
        <v>3</v>
      </c>
      <c r="AT30">
        <v>0.56000000000000005</v>
      </c>
      <c r="AU30" t="s">
        <v>55</v>
      </c>
      <c r="AV30">
        <v>1</v>
      </c>
      <c r="AW30">
        <v>2</v>
      </c>
      <c r="AX30">
        <v>35364475</v>
      </c>
      <c r="AY30">
        <v>1</v>
      </c>
      <c r="AZ30">
        <v>0</v>
      </c>
      <c r="BA30">
        <v>30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CU30">
        <f>ROUND(AT30*Source!I35*AH30*AL30,2)</f>
        <v>0</v>
      </c>
      <c r="CV30">
        <f>ROUND(Y30*Source!I35,9)</f>
        <v>2.464</v>
      </c>
      <c r="CW30">
        <v>0</v>
      </c>
      <c r="CX30">
        <f>ROUND(Y30*Source!I35,9)</f>
        <v>2.464</v>
      </c>
      <c r="CY30">
        <f>AD30</f>
        <v>0</v>
      </c>
      <c r="CZ30">
        <f>AH30</f>
        <v>0</v>
      </c>
      <c r="DA30">
        <f>AL30</f>
        <v>1</v>
      </c>
      <c r="DB30">
        <f>ROUND((ROUND(AT30*CZ30,2)*0.2),6)</f>
        <v>0</v>
      </c>
      <c r="DC30">
        <f>ROUND((ROUND(AT30*AG30,2)*0.2),6)</f>
        <v>0</v>
      </c>
      <c r="DD30" t="s">
        <v>3</v>
      </c>
      <c r="DE30" t="s">
        <v>3</v>
      </c>
      <c r="DF30">
        <f t="shared" si="3"/>
        <v>0</v>
      </c>
      <c r="DG30">
        <f t="shared" si="4"/>
        <v>0</v>
      </c>
      <c r="DH30">
        <f t="shared" si="5"/>
        <v>0</v>
      </c>
      <c r="DI30">
        <f t="shared" si="6"/>
        <v>0</v>
      </c>
      <c r="DJ30">
        <f>DI30</f>
        <v>0</v>
      </c>
      <c r="DK30">
        <v>0</v>
      </c>
      <c r="DL30" t="s">
        <v>3</v>
      </c>
      <c r="DM30">
        <v>0</v>
      </c>
      <c r="DN30" t="s">
        <v>3</v>
      </c>
      <c r="DO30">
        <v>0</v>
      </c>
    </row>
    <row r="31" spans="1:119" x14ac:dyDescent="0.2">
      <c r="A31">
        <f>ROW(Source!A35)</f>
        <v>35</v>
      </c>
      <c r="B31">
        <v>35364244</v>
      </c>
      <c r="C31">
        <v>35364473</v>
      </c>
      <c r="D31">
        <v>35122592</v>
      </c>
      <c r="E31">
        <v>1</v>
      </c>
      <c r="F31">
        <v>1</v>
      </c>
      <c r="G31">
        <v>15872964</v>
      </c>
      <c r="H31">
        <v>3</v>
      </c>
      <c r="I31" t="s">
        <v>1049</v>
      </c>
      <c r="J31" t="s">
        <v>1050</v>
      </c>
      <c r="K31" t="s">
        <v>1051</v>
      </c>
      <c r="L31">
        <v>1354</v>
      </c>
      <c r="N31">
        <v>1010</v>
      </c>
      <c r="O31" t="s">
        <v>52</v>
      </c>
      <c r="P31" t="s">
        <v>52</v>
      </c>
      <c r="Q31">
        <v>1</v>
      </c>
      <c r="W31">
        <v>0</v>
      </c>
      <c r="X31">
        <v>874176333</v>
      </c>
      <c r="Y31">
        <f>(AT31*0)</f>
        <v>0</v>
      </c>
      <c r="AA31">
        <v>37.44</v>
      </c>
      <c r="AB31">
        <v>0</v>
      </c>
      <c r="AC31">
        <v>0</v>
      </c>
      <c r="AD31">
        <v>0</v>
      </c>
      <c r="AE31">
        <v>37.44</v>
      </c>
      <c r="AF31">
        <v>0</v>
      </c>
      <c r="AG31">
        <v>0</v>
      </c>
      <c r="AH31">
        <v>0</v>
      </c>
      <c r="AI31">
        <v>1</v>
      </c>
      <c r="AJ31">
        <v>1</v>
      </c>
      <c r="AK31">
        <v>1</v>
      </c>
      <c r="AL31">
        <v>1</v>
      </c>
      <c r="AM31">
        <v>-2</v>
      </c>
      <c r="AN31">
        <v>0</v>
      </c>
      <c r="AO31">
        <v>1</v>
      </c>
      <c r="AP31">
        <v>1</v>
      </c>
      <c r="AQ31">
        <v>0</v>
      </c>
      <c r="AR31">
        <v>0</v>
      </c>
      <c r="AS31" t="s">
        <v>3</v>
      </c>
      <c r="AT31">
        <v>2</v>
      </c>
      <c r="AU31" t="s">
        <v>54</v>
      </c>
      <c r="AV31">
        <v>0</v>
      </c>
      <c r="AW31">
        <v>2</v>
      </c>
      <c r="AX31">
        <v>35364476</v>
      </c>
      <c r="AY31">
        <v>1</v>
      </c>
      <c r="AZ31">
        <v>0</v>
      </c>
      <c r="BA31">
        <v>31</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CV31">
        <v>0</v>
      </c>
      <c r="CW31">
        <v>0</v>
      </c>
      <c r="CX31">
        <f>ROUND(Y31*Source!I35,9)</f>
        <v>0</v>
      </c>
      <c r="CY31">
        <f>AA31</f>
        <v>37.44</v>
      </c>
      <c r="CZ31">
        <f>AE31</f>
        <v>37.44</v>
      </c>
      <c r="DA31">
        <f>AI31</f>
        <v>1</v>
      </c>
      <c r="DB31">
        <f>ROUND((ROUND(AT31*CZ31,2)*0),6)</f>
        <v>0</v>
      </c>
      <c r="DC31">
        <f>ROUND((ROUND(AT31*AG31,2)*0),6)</f>
        <v>0</v>
      </c>
      <c r="DD31" t="s">
        <v>3</v>
      </c>
      <c r="DE31" t="s">
        <v>3</v>
      </c>
      <c r="DF31">
        <f t="shared" si="3"/>
        <v>0</v>
      </c>
      <c r="DG31">
        <f t="shared" si="4"/>
        <v>0</v>
      </c>
      <c r="DH31">
        <f t="shared" si="5"/>
        <v>0</v>
      </c>
      <c r="DI31">
        <f t="shared" si="6"/>
        <v>0</v>
      </c>
      <c r="DJ31">
        <f>DF31</f>
        <v>0</v>
      </c>
      <c r="DK31">
        <v>0</v>
      </c>
      <c r="DL31" t="s">
        <v>3</v>
      </c>
      <c r="DM31">
        <v>0</v>
      </c>
      <c r="DN31" t="s">
        <v>3</v>
      </c>
      <c r="DO31">
        <v>0</v>
      </c>
    </row>
    <row r="32" spans="1:119" x14ac:dyDescent="0.2">
      <c r="A32">
        <f>ROW(Source!A35)</f>
        <v>35</v>
      </c>
      <c r="B32">
        <v>35364244</v>
      </c>
      <c r="C32">
        <v>35364473</v>
      </c>
      <c r="D32">
        <v>35122768</v>
      </c>
      <c r="E32">
        <v>1</v>
      </c>
      <c r="F32">
        <v>1</v>
      </c>
      <c r="G32">
        <v>15872964</v>
      </c>
      <c r="H32">
        <v>3</v>
      </c>
      <c r="I32" t="s">
        <v>1052</v>
      </c>
      <c r="J32" t="s">
        <v>1053</v>
      </c>
      <c r="K32" t="s">
        <v>1054</v>
      </c>
      <c r="L32">
        <v>1354</v>
      </c>
      <c r="N32">
        <v>1010</v>
      </c>
      <c r="O32" t="s">
        <v>52</v>
      </c>
      <c r="P32" t="s">
        <v>52</v>
      </c>
      <c r="Q32">
        <v>1</v>
      </c>
      <c r="W32">
        <v>0</v>
      </c>
      <c r="X32">
        <v>1218623758</v>
      </c>
      <c r="Y32">
        <f>(AT32*0)</f>
        <v>0</v>
      </c>
      <c r="AA32">
        <v>2444.06</v>
      </c>
      <c r="AB32">
        <v>0</v>
      </c>
      <c r="AC32">
        <v>0</v>
      </c>
      <c r="AD32">
        <v>0</v>
      </c>
      <c r="AE32">
        <v>2444.06</v>
      </c>
      <c r="AF32">
        <v>0</v>
      </c>
      <c r="AG32">
        <v>0</v>
      </c>
      <c r="AH32">
        <v>0</v>
      </c>
      <c r="AI32">
        <v>1</v>
      </c>
      <c r="AJ32">
        <v>1</v>
      </c>
      <c r="AK32">
        <v>1</v>
      </c>
      <c r="AL32">
        <v>1</v>
      </c>
      <c r="AM32">
        <v>-2</v>
      </c>
      <c r="AN32">
        <v>0</v>
      </c>
      <c r="AO32">
        <v>1</v>
      </c>
      <c r="AP32">
        <v>1</v>
      </c>
      <c r="AQ32">
        <v>0</v>
      </c>
      <c r="AR32">
        <v>0</v>
      </c>
      <c r="AS32" t="s">
        <v>3</v>
      </c>
      <c r="AT32">
        <v>1</v>
      </c>
      <c r="AU32" t="s">
        <v>54</v>
      </c>
      <c r="AV32">
        <v>0</v>
      </c>
      <c r="AW32">
        <v>2</v>
      </c>
      <c r="AX32">
        <v>35364477</v>
      </c>
      <c r="AY32">
        <v>1</v>
      </c>
      <c r="AZ32">
        <v>0</v>
      </c>
      <c r="BA32">
        <v>32</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CV32">
        <v>0</v>
      </c>
      <c r="CW32">
        <v>0</v>
      </c>
      <c r="CX32">
        <f>ROUND(Y32*Source!I35,9)</f>
        <v>0</v>
      </c>
      <c r="CY32">
        <f>AA32</f>
        <v>2444.06</v>
      </c>
      <c r="CZ32">
        <f>AE32</f>
        <v>2444.06</v>
      </c>
      <c r="DA32">
        <f>AI32</f>
        <v>1</v>
      </c>
      <c r="DB32">
        <f>ROUND((ROUND(AT32*CZ32,2)*0),6)</f>
        <v>0</v>
      </c>
      <c r="DC32">
        <f>ROUND((ROUND(AT32*AG32,2)*0),6)</f>
        <v>0</v>
      </c>
      <c r="DD32" t="s">
        <v>3</v>
      </c>
      <c r="DE32" t="s">
        <v>3</v>
      </c>
      <c r="DF32">
        <f t="shared" si="3"/>
        <v>0</v>
      </c>
      <c r="DG32">
        <f t="shared" si="4"/>
        <v>0</v>
      </c>
      <c r="DH32">
        <f t="shared" si="5"/>
        <v>0</v>
      </c>
      <c r="DI32">
        <f t="shared" si="6"/>
        <v>0</v>
      </c>
      <c r="DJ32">
        <f>DF32</f>
        <v>0</v>
      </c>
      <c r="DK32">
        <v>0</v>
      </c>
      <c r="DL32" t="s">
        <v>3</v>
      </c>
      <c r="DM32">
        <v>0</v>
      </c>
      <c r="DN32" t="s">
        <v>3</v>
      </c>
      <c r="DO32">
        <v>0</v>
      </c>
    </row>
    <row r="33" spans="1:119" x14ac:dyDescent="0.2">
      <c r="A33">
        <f>ROW(Source!A36)</f>
        <v>36</v>
      </c>
      <c r="B33">
        <v>35364244</v>
      </c>
      <c r="C33">
        <v>35364478</v>
      </c>
      <c r="D33">
        <v>35111398</v>
      </c>
      <c r="E33">
        <v>15872964</v>
      </c>
      <c r="F33">
        <v>1</v>
      </c>
      <c r="G33">
        <v>15872964</v>
      </c>
      <c r="H33">
        <v>1</v>
      </c>
      <c r="I33" t="s">
        <v>982</v>
      </c>
      <c r="J33" t="s">
        <v>3</v>
      </c>
      <c r="K33" t="s">
        <v>983</v>
      </c>
      <c r="L33">
        <v>1191</v>
      </c>
      <c r="N33">
        <v>1013</v>
      </c>
      <c r="O33" t="s">
        <v>984</v>
      </c>
      <c r="P33" t="s">
        <v>984</v>
      </c>
      <c r="Q33">
        <v>1</v>
      </c>
      <c r="W33">
        <v>0</v>
      </c>
      <c r="X33">
        <v>476480486</v>
      </c>
      <c r="Y33">
        <f t="shared" ref="Y33:Y45" si="15">AT33</f>
        <v>271</v>
      </c>
      <c r="AA33">
        <v>0</v>
      </c>
      <c r="AB33">
        <v>0</v>
      </c>
      <c r="AC33">
        <v>0</v>
      </c>
      <c r="AD33">
        <v>0</v>
      </c>
      <c r="AE33">
        <v>0</v>
      </c>
      <c r="AF33">
        <v>0</v>
      </c>
      <c r="AG33">
        <v>0</v>
      </c>
      <c r="AH33">
        <v>0</v>
      </c>
      <c r="AI33">
        <v>1</v>
      </c>
      <c r="AJ33">
        <v>1</v>
      </c>
      <c r="AK33">
        <v>1</v>
      </c>
      <c r="AL33">
        <v>1</v>
      </c>
      <c r="AM33">
        <v>-2</v>
      </c>
      <c r="AN33">
        <v>0</v>
      </c>
      <c r="AO33">
        <v>1</v>
      </c>
      <c r="AP33">
        <v>1</v>
      </c>
      <c r="AQ33">
        <v>0</v>
      </c>
      <c r="AR33">
        <v>0</v>
      </c>
      <c r="AS33" t="s">
        <v>3</v>
      </c>
      <c r="AT33">
        <v>271</v>
      </c>
      <c r="AU33" t="s">
        <v>3</v>
      </c>
      <c r="AV33">
        <v>1</v>
      </c>
      <c r="AW33">
        <v>2</v>
      </c>
      <c r="AX33">
        <v>35387841</v>
      </c>
      <c r="AY33">
        <v>1</v>
      </c>
      <c r="AZ33">
        <v>0</v>
      </c>
      <c r="BA33">
        <v>33</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CU33">
        <f>ROUND(AT33*Source!I36*AH33*AL33,2)</f>
        <v>0</v>
      </c>
      <c r="CV33">
        <f>ROUND(Y33*Source!I36,9)</f>
        <v>81.3</v>
      </c>
      <c r="CW33">
        <v>0</v>
      </c>
      <c r="CX33">
        <f>ROUND(Y33*Source!I36,9)</f>
        <v>81.3</v>
      </c>
      <c r="CY33">
        <f>AD33</f>
        <v>0</v>
      </c>
      <c r="CZ33">
        <f>AH33</f>
        <v>0</v>
      </c>
      <c r="DA33">
        <f>AL33</f>
        <v>1</v>
      </c>
      <c r="DB33">
        <f t="shared" ref="DB33:DB45" si="16">ROUND(ROUND(AT33*CZ33,2),6)</f>
        <v>0</v>
      </c>
      <c r="DC33">
        <f t="shared" ref="DC33:DC45" si="17">ROUND(ROUND(AT33*AG33,2),6)</f>
        <v>0</v>
      </c>
      <c r="DD33" t="s">
        <v>3</v>
      </c>
      <c r="DE33" t="s">
        <v>3</v>
      </c>
      <c r="DF33">
        <f t="shared" si="3"/>
        <v>0</v>
      </c>
      <c r="DG33">
        <f t="shared" si="4"/>
        <v>0</v>
      </c>
      <c r="DH33">
        <f t="shared" si="5"/>
        <v>0</v>
      </c>
      <c r="DI33">
        <f t="shared" si="6"/>
        <v>0</v>
      </c>
      <c r="DJ33">
        <f>DI33</f>
        <v>0</v>
      </c>
      <c r="DK33">
        <v>0</v>
      </c>
      <c r="DL33" t="s">
        <v>3</v>
      </c>
      <c r="DM33">
        <v>0</v>
      </c>
      <c r="DN33" t="s">
        <v>3</v>
      </c>
      <c r="DO33">
        <v>0</v>
      </c>
    </row>
    <row r="34" spans="1:119" x14ac:dyDescent="0.2">
      <c r="A34">
        <f>ROW(Source!A36)</f>
        <v>36</v>
      </c>
      <c r="B34">
        <v>35364244</v>
      </c>
      <c r="C34">
        <v>35364478</v>
      </c>
      <c r="D34">
        <v>35112767</v>
      </c>
      <c r="E34">
        <v>1</v>
      </c>
      <c r="F34">
        <v>1</v>
      </c>
      <c r="G34">
        <v>15872964</v>
      </c>
      <c r="H34">
        <v>2</v>
      </c>
      <c r="I34" t="s">
        <v>1055</v>
      </c>
      <c r="J34" t="s">
        <v>1056</v>
      </c>
      <c r="K34" t="s">
        <v>1057</v>
      </c>
      <c r="L34">
        <v>1368</v>
      </c>
      <c r="N34">
        <v>1011</v>
      </c>
      <c r="O34" t="s">
        <v>988</v>
      </c>
      <c r="P34" t="s">
        <v>988</v>
      </c>
      <c r="Q34">
        <v>1</v>
      </c>
      <c r="W34">
        <v>0</v>
      </c>
      <c r="X34">
        <v>1235972189</v>
      </c>
      <c r="Y34">
        <f t="shared" si="15"/>
        <v>1.94</v>
      </c>
      <c r="AA34">
        <v>0</v>
      </c>
      <c r="AB34">
        <v>38.299999999999997</v>
      </c>
      <c r="AC34">
        <v>0.22</v>
      </c>
      <c r="AD34">
        <v>0</v>
      </c>
      <c r="AE34">
        <v>0</v>
      </c>
      <c r="AF34">
        <v>38.299999999999997</v>
      </c>
      <c r="AG34">
        <v>0.22</v>
      </c>
      <c r="AH34">
        <v>0</v>
      </c>
      <c r="AI34">
        <v>1</v>
      </c>
      <c r="AJ34">
        <v>1</v>
      </c>
      <c r="AK34">
        <v>1</v>
      </c>
      <c r="AL34">
        <v>1</v>
      </c>
      <c r="AM34">
        <v>-2</v>
      </c>
      <c r="AN34">
        <v>0</v>
      </c>
      <c r="AO34">
        <v>1</v>
      </c>
      <c r="AP34">
        <v>1</v>
      </c>
      <c r="AQ34">
        <v>0</v>
      </c>
      <c r="AR34">
        <v>0</v>
      </c>
      <c r="AS34" t="s">
        <v>3</v>
      </c>
      <c r="AT34">
        <v>1.94</v>
      </c>
      <c r="AU34" t="s">
        <v>3</v>
      </c>
      <c r="AV34">
        <v>0</v>
      </c>
      <c r="AW34">
        <v>2</v>
      </c>
      <c r="AX34">
        <v>35387842</v>
      </c>
      <c r="AY34">
        <v>1</v>
      </c>
      <c r="AZ34">
        <v>0</v>
      </c>
      <c r="BA34">
        <v>34</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CV34">
        <v>0</v>
      </c>
      <c r="CW34">
        <f>ROUND(Y34*Source!I36*DO34,9)</f>
        <v>0</v>
      </c>
      <c r="CX34">
        <f>ROUND(Y34*Source!I36,9)</f>
        <v>0.58199999999999996</v>
      </c>
      <c r="CY34">
        <f>AB34</f>
        <v>38.299999999999997</v>
      </c>
      <c r="CZ34">
        <f>AF34</f>
        <v>38.299999999999997</v>
      </c>
      <c r="DA34">
        <f>AJ34</f>
        <v>1</v>
      </c>
      <c r="DB34">
        <f t="shared" si="16"/>
        <v>74.3</v>
      </c>
      <c r="DC34">
        <f t="shared" si="17"/>
        <v>0.43</v>
      </c>
      <c r="DD34" t="s">
        <v>3</v>
      </c>
      <c r="DE34" t="s">
        <v>3</v>
      </c>
      <c r="DF34">
        <f t="shared" si="3"/>
        <v>0</v>
      </c>
      <c r="DG34">
        <f t="shared" si="4"/>
        <v>22.29</v>
      </c>
      <c r="DH34">
        <f t="shared" si="5"/>
        <v>0.13</v>
      </c>
      <c r="DI34">
        <f t="shared" si="6"/>
        <v>0</v>
      </c>
      <c r="DJ34">
        <f>DG34</f>
        <v>22.29</v>
      </c>
      <c r="DK34">
        <v>0</v>
      </c>
      <c r="DL34" t="s">
        <v>3</v>
      </c>
      <c r="DM34">
        <v>0</v>
      </c>
      <c r="DN34" t="s">
        <v>3</v>
      </c>
      <c r="DO34">
        <v>0</v>
      </c>
    </row>
    <row r="35" spans="1:119" x14ac:dyDescent="0.2">
      <c r="A35">
        <f>ROW(Source!A36)</f>
        <v>36</v>
      </c>
      <c r="B35">
        <v>35364244</v>
      </c>
      <c r="C35">
        <v>35364478</v>
      </c>
      <c r="D35">
        <v>35113206</v>
      </c>
      <c r="E35">
        <v>1</v>
      </c>
      <c r="F35">
        <v>1</v>
      </c>
      <c r="G35">
        <v>15872964</v>
      </c>
      <c r="H35">
        <v>2</v>
      </c>
      <c r="I35" t="s">
        <v>989</v>
      </c>
      <c r="J35" t="s">
        <v>990</v>
      </c>
      <c r="K35" t="s">
        <v>991</v>
      </c>
      <c r="L35">
        <v>1368</v>
      </c>
      <c r="N35">
        <v>1011</v>
      </c>
      <c r="O35" t="s">
        <v>988</v>
      </c>
      <c r="P35" t="s">
        <v>988</v>
      </c>
      <c r="Q35">
        <v>1</v>
      </c>
      <c r="W35">
        <v>0</v>
      </c>
      <c r="X35">
        <v>-1817365194</v>
      </c>
      <c r="Y35">
        <f t="shared" si="15"/>
        <v>1.19</v>
      </c>
      <c r="AA35">
        <v>0</v>
      </c>
      <c r="AB35">
        <v>4.72</v>
      </c>
      <c r="AC35">
        <v>0.1</v>
      </c>
      <c r="AD35">
        <v>0</v>
      </c>
      <c r="AE35">
        <v>0</v>
      </c>
      <c r="AF35">
        <v>4.72</v>
      </c>
      <c r="AG35">
        <v>0.1</v>
      </c>
      <c r="AH35">
        <v>0</v>
      </c>
      <c r="AI35">
        <v>1</v>
      </c>
      <c r="AJ35">
        <v>1</v>
      </c>
      <c r="AK35">
        <v>1</v>
      </c>
      <c r="AL35">
        <v>1</v>
      </c>
      <c r="AM35">
        <v>-2</v>
      </c>
      <c r="AN35">
        <v>0</v>
      </c>
      <c r="AO35">
        <v>1</v>
      </c>
      <c r="AP35">
        <v>1</v>
      </c>
      <c r="AQ35">
        <v>0</v>
      </c>
      <c r="AR35">
        <v>0</v>
      </c>
      <c r="AS35" t="s">
        <v>3</v>
      </c>
      <c r="AT35">
        <v>1.19</v>
      </c>
      <c r="AU35" t="s">
        <v>3</v>
      </c>
      <c r="AV35">
        <v>0</v>
      </c>
      <c r="AW35">
        <v>2</v>
      </c>
      <c r="AX35">
        <v>35387843</v>
      </c>
      <c r="AY35">
        <v>1</v>
      </c>
      <c r="AZ35">
        <v>0</v>
      </c>
      <c r="BA35">
        <v>35</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CV35">
        <v>0</v>
      </c>
      <c r="CW35">
        <f>ROUND(Y35*Source!I36*DO35,9)</f>
        <v>0</v>
      </c>
      <c r="CX35">
        <f>ROUND(Y35*Source!I36,9)</f>
        <v>0.35699999999999998</v>
      </c>
      <c r="CY35">
        <f>AB35</f>
        <v>4.72</v>
      </c>
      <c r="CZ35">
        <f>AF35</f>
        <v>4.72</v>
      </c>
      <c r="DA35">
        <f>AJ35</f>
        <v>1</v>
      </c>
      <c r="DB35">
        <f t="shared" si="16"/>
        <v>5.62</v>
      </c>
      <c r="DC35">
        <f t="shared" si="17"/>
        <v>0.12</v>
      </c>
      <c r="DD35" t="s">
        <v>3</v>
      </c>
      <c r="DE35" t="s">
        <v>3</v>
      </c>
      <c r="DF35">
        <f t="shared" si="3"/>
        <v>0</v>
      </c>
      <c r="DG35">
        <f t="shared" si="4"/>
        <v>1.69</v>
      </c>
      <c r="DH35">
        <f t="shared" si="5"/>
        <v>0.04</v>
      </c>
      <c r="DI35">
        <f t="shared" si="6"/>
        <v>0</v>
      </c>
      <c r="DJ35">
        <f>DG35</f>
        <v>1.69</v>
      </c>
      <c r="DK35">
        <v>0</v>
      </c>
      <c r="DL35" t="s">
        <v>3</v>
      </c>
      <c r="DM35">
        <v>0</v>
      </c>
      <c r="DN35" t="s">
        <v>3</v>
      </c>
      <c r="DO35">
        <v>0</v>
      </c>
    </row>
    <row r="36" spans="1:119" x14ac:dyDescent="0.2">
      <c r="A36">
        <f>ROW(Source!A36)</f>
        <v>36</v>
      </c>
      <c r="B36">
        <v>35364244</v>
      </c>
      <c r="C36">
        <v>35364478</v>
      </c>
      <c r="D36">
        <v>35114130</v>
      </c>
      <c r="E36">
        <v>1</v>
      </c>
      <c r="F36">
        <v>1</v>
      </c>
      <c r="G36">
        <v>15872964</v>
      </c>
      <c r="H36">
        <v>3</v>
      </c>
      <c r="I36" t="s">
        <v>1058</v>
      </c>
      <c r="J36" t="s">
        <v>1059</v>
      </c>
      <c r="K36" t="s">
        <v>1060</v>
      </c>
      <c r="L36">
        <v>1348</v>
      </c>
      <c r="N36">
        <v>1009</v>
      </c>
      <c r="O36" t="s">
        <v>995</v>
      </c>
      <c r="P36" t="s">
        <v>995</v>
      </c>
      <c r="Q36">
        <v>1000</v>
      </c>
      <c r="W36">
        <v>0</v>
      </c>
      <c r="X36">
        <v>-480916634</v>
      </c>
      <c r="Y36">
        <f t="shared" si="15"/>
        <v>0.56000000000000005</v>
      </c>
      <c r="AA36">
        <v>51568.06</v>
      </c>
      <c r="AB36">
        <v>0</v>
      </c>
      <c r="AC36">
        <v>0</v>
      </c>
      <c r="AD36">
        <v>0</v>
      </c>
      <c r="AE36">
        <v>51568.06</v>
      </c>
      <c r="AF36">
        <v>0</v>
      </c>
      <c r="AG36">
        <v>0</v>
      </c>
      <c r="AH36">
        <v>0</v>
      </c>
      <c r="AI36">
        <v>1</v>
      </c>
      <c r="AJ36">
        <v>1</v>
      </c>
      <c r="AK36">
        <v>1</v>
      </c>
      <c r="AL36">
        <v>1</v>
      </c>
      <c r="AM36">
        <v>-2</v>
      </c>
      <c r="AN36">
        <v>0</v>
      </c>
      <c r="AO36">
        <v>1</v>
      </c>
      <c r="AP36">
        <v>1</v>
      </c>
      <c r="AQ36">
        <v>0</v>
      </c>
      <c r="AR36">
        <v>0</v>
      </c>
      <c r="AS36" t="s">
        <v>3</v>
      </c>
      <c r="AT36">
        <v>0.56000000000000005</v>
      </c>
      <c r="AU36" t="s">
        <v>3</v>
      </c>
      <c r="AV36">
        <v>0</v>
      </c>
      <c r="AW36">
        <v>2</v>
      </c>
      <c r="AX36">
        <v>35387845</v>
      </c>
      <c r="AY36">
        <v>1</v>
      </c>
      <c r="AZ36">
        <v>0</v>
      </c>
      <c r="BA36">
        <v>36</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CV36">
        <v>0</v>
      </c>
      <c r="CW36">
        <v>0</v>
      </c>
      <c r="CX36">
        <f>ROUND(Y36*Source!I36,9)</f>
        <v>0.16800000000000001</v>
      </c>
      <c r="CY36">
        <f t="shared" ref="CY36:CY44" si="18">AA36</f>
        <v>51568.06</v>
      </c>
      <c r="CZ36">
        <f t="shared" ref="CZ36:CZ44" si="19">AE36</f>
        <v>51568.06</v>
      </c>
      <c r="DA36">
        <f t="shared" ref="DA36:DA44" si="20">AI36</f>
        <v>1</v>
      </c>
      <c r="DB36">
        <f t="shared" si="16"/>
        <v>28878.11</v>
      </c>
      <c r="DC36">
        <f t="shared" si="17"/>
        <v>0</v>
      </c>
      <c r="DD36" t="s">
        <v>3</v>
      </c>
      <c r="DE36" t="s">
        <v>3</v>
      </c>
      <c r="DF36">
        <f t="shared" si="3"/>
        <v>8663.43</v>
      </c>
      <c r="DG36">
        <f t="shared" si="4"/>
        <v>0</v>
      </c>
      <c r="DH36">
        <f t="shared" si="5"/>
        <v>0</v>
      </c>
      <c r="DI36">
        <f t="shared" si="6"/>
        <v>0</v>
      </c>
      <c r="DJ36">
        <f t="shared" ref="DJ36:DJ44" si="21">DF36</f>
        <v>8663.43</v>
      </c>
      <c r="DK36">
        <v>0</v>
      </c>
      <c r="DL36" t="s">
        <v>3</v>
      </c>
      <c r="DM36">
        <v>0</v>
      </c>
      <c r="DN36" t="s">
        <v>3</v>
      </c>
      <c r="DO36">
        <v>0</v>
      </c>
    </row>
    <row r="37" spans="1:119" x14ac:dyDescent="0.2">
      <c r="A37">
        <f>ROW(Source!A36)</f>
        <v>36</v>
      </c>
      <c r="B37">
        <v>35364244</v>
      </c>
      <c r="C37">
        <v>35364478</v>
      </c>
      <c r="D37">
        <v>35111553</v>
      </c>
      <c r="E37">
        <v>15872964</v>
      </c>
      <c r="F37">
        <v>1</v>
      </c>
      <c r="G37">
        <v>15872964</v>
      </c>
      <c r="H37">
        <v>3</v>
      </c>
      <c r="I37" t="s">
        <v>1061</v>
      </c>
      <c r="J37" t="s">
        <v>3</v>
      </c>
      <c r="K37" t="s">
        <v>1062</v>
      </c>
      <c r="L37">
        <v>1354</v>
      </c>
      <c r="N37">
        <v>1010</v>
      </c>
      <c r="O37" t="s">
        <v>52</v>
      </c>
      <c r="P37" t="s">
        <v>52</v>
      </c>
      <c r="Q37">
        <v>1</v>
      </c>
      <c r="W37">
        <v>0</v>
      </c>
      <c r="X37">
        <v>-795121688</v>
      </c>
      <c r="Y37">
        <f t="shared" si="15"/>
        <v>153</v>
      </c>
      <c r="AA37">
        <v>10.83</v>
      </c>
      <c r="AB37">
        <v>0</v>
      </c>
      <c r="AC37">
        <v>0</v>
      </c>
      <c r="AD37">
        <v>0</v>
      </c>
      <c r="AE37">
        <v>10.83</v>
      </c>
      <c r="AF37">
        <v>0</v>
      </c>
      <c r="AG37">
        <v>0</v>
      </c>
      <c r="AH37">
        <v>0</v>
      </c>
      <c r="AI37">
        <v>1</v>
      </c>
      <c r="AJ37">
        <v>1</v>
      </c>
      <c r="AK37">
        <v>1</v>
      </c>
      <c r="AL37">
        <v>1</v>
      </c>
      <c r="AM37">
        <v>-2</v>
      </c>
      <c r="AN37">
        <v>0</v>
      </c>
      <c r="AO37">
        <v>1</v>
      </c>
      <c r="AP37">
        <v>1</v>
      </c>
      <c r="AQ37">
        <v>0</v>
      </c>
      <c r="AR37">
        <v>0</v>
      </c>
      <c r="AS37" t="s">
        <v>3</v>
      </c>
      <c r="AT37">
        <v>153</v>
      </c>
      <c r="AU37" t="s">
        <v>3</v>
      </c>
      <c r="AV37">
        <v>0</v>
      </c>
      <c r="AW37">
        <v>2</v>
      </c>
      <c r="AX37">
        <v>35387844</v>
      </c>
      <c r="AY37">
        <v>1</v>
      </c>
      <c r="AZ37">
        <v>0</v>
      </c>
      <c r="BA37">
        <v>37</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CV37">
        <v>0</v>
      </c>
      <c r="CW37">
        <v>0</v>
      </c>
      <c r="CX37">
        <f>ROUND(Y37*Source!I36,9)</f>
        <v>45.9</v>
      </c>
      <c r="CY37">
        <f t="shared" si="18"/>
        <v>10.83</v>
      </c>
      <c r="CZ37">
        <f t="shared" si="19"/>
        <v>10.83</v>
      </c>
      <c r="DA37">
        <f t="shared" si="20"/>
        <v>1</v>
      </c>
      <c r="DB37">
        <f t="shared" si="16"/>
        <v>1656.99</v>
      </c>
      <c r="DC37">
        <f t="shared" si="17"/>
        <v>0</v>
      </c>
      <c r="DD37" t="s">
        <v>3</v>
      </c>
      <c r="DE37" t="s">
        <v>3</v>
      </c>
      <c r="DF37">
        <f t="shared" si="3"/>
        <v>497.1</v>
      </c>
      <c r="DG37">
        <f t="shared" si="4"/>
        <v>0</v>
      </c>
      <c r="DH37">
        <f t="shared" si="5"/>
        <v>0</v>
      </c>
      <c r="DI37">
        <f t="shared" si="6"/>
        <v>0</v>
      </c>
      <c r="DJ37">
        <f t="shared" si="21"/>
        <v>497.1</v>
      </c>
      <c r="DK37">
        <v>0</v>
      </c>
      <c r="DL37" t="s">
        <v>3</v>
      </c>
      <c r="DM37">
        <v>0</v>
      </c>
      <c r="DN37" t="s">
        <v>3</v>
      </c>
      <c r="DO37">
        <v>0</v>
      </c>
    </row>
    <row r="38" spans="1:119" x14ac:dyDescent="0.2">
      <c r="A38">
        <f>ROW(Source!A36)</f>
        <v>36</v>
      </c>
      <c r="B38">
        <v>35364244</v>
      </c>
      <c r="C38">
        <v>35364478</v>
      </c>
      <c r="D38">
        <v>35114449</v>
      </c>
      <c r="E38">
        <v>1</v>
      </c>
      <c r="F38">
        <v>1</v>
      </c>
      <c r="G38">
        <v>15872964</v>
      </c>
      <c r="H38">
        <v>3</v>
      </c>
      <c r="I38" t="s">
        <v>1063</v>
      </c>
      <c r="J38" t="s">
        <v>1064</v>
      </c>
      <c r="K38" t="s">
        <v>1065</v>
      </c>
      <c r="L38">
        <v>1354</v>
      </c>
      <c r="N38">
        <v>1010</v>
      </c>
      <c r="O38" t="s">
        <v>52</v>
      </c>
      <c r="P38" t="s">
        <v>52</v>
      </c>
      <c r="Q38">
        <v>1</v>
      </c>
      <c r="W38">
        <v>0</v>
      </c>
      <c r="X38">
        <v>136717287</v>
      </c>
      <c r="Y38">
        <f t="shared" si="15"/>
        <v>153</v>
      </c>
      <c r="AA38">
        <v>1.23</v>
      </c>
      <c r="AB38">
        <v>0</v>
      </c>
      <c r="AC38">
        <v>0</v>
      </c>
      <c r="AD38">
        <v>0</v>
      </c>
      <c r="AE38">
        <v>1.23</v>
      </c>
      <c r="AF38">
        <v>0</v>
      </c>
      <c r="AG38">
        <v>0</v>
      </c>
      <c r="AH38">
        <v>0</v>
      </c>
      <c r="AI38">
        <v>1</v>
      </c>
      <c r="AJ38">
        <v>1</v>
      </c>
      <c r="AK38">
        <v>1</v>
      </c>
      <c r="AL38">
        <v>1</v>
      </c>
      <c r="AM38">
        <v>-2</v>
      </c>
      <c r="AN38">
        <v>0</v>
      </c>
      <c r="AO38">
        <v>1</v>
      </c>
      <c r="AP38">
        <v>1</v>
      </c>
      <c r="AQ38">
        <v>0</v>
      </c>
      <c r="AR38">
        <v>0</v>
      </c>
      <c r="AS38" t="s">
        <v>3</v>
      </c>
      <c r="AT38">
        <v>153</v>
      </c>
      <c r="AU38" t="s">
        <v>3</v>
      </c>
      <c r="AV38">
        <v>0</v>
      </c>
      <c r="AW38">
        <v>2</v>
      </c>
      <c r="AX38">
        <v>35387846</v>
      </c>
      <c r="AY38">
        <v>1</v>
      </c>
      <c r="AZ38">
        <v>0</v>
      </c>
      <c r="BA38">
        <v>38</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CV38">
        <v>0</v>
      </c>
      <c r="CW38">
        <v>0</v>
      </c>
      <c r="CX38">
        <f>ROUND(Y38*Source!I36,9)</f>
        <v>45.9</v>
      </c>
      <c r="CY38">
        <f t="shared" si="18"/>
        <v>1.23</v>
      </c>
      <c r="CZ38">
        <f t="shared" si="19"/>
        <v>1.23</v>
      </c>
      <c r="DA38">
        <f t="shared" si="20"/>
        <v>1</v>
      </c>
      <c r="DB38">
        <f t="shared" si="16"/>
        <v>188.19</v>
      </c>
      <c r="DC38">
        <f t="shared" si="17"/>
        <v>0</v>
      </c>
      <c r="DD38" t="s">
        <v>3</v>
      </c>
      <c r="DE38" t="s">
        <v>3</v>
      </c>
      <c r="DF38">
        <f t="shared" si="3"/>
        <v>56.46</v>
      </c>
      <c r="DG38">
        <f t="shared" si="4"/>
        <v>0</v>
      </c>
      <c r="DH38">
        <f t="shared" si="5"/>
        <v>0</v>
      </c>
      <c r="DI38">
        <f t="shared" si="6"/>
        <v>0</v>
      </c>
      <c r="DJ38">
        <f t="shared" si="21"/>
        <v>56.46</v>
      </c>
      <c r="DK38">
        <v>0</v>
      </c>
      <c r="DL38" t="s">
        <v>3</v>
      </c>
      <c r="DM38">
        <v>0</v>
      </c>
      <c r="DN38" t="s">
        <v>3</v>
      </c>
      <c r="DO38">
        <v>0</v>
      </c>
    </row>
    <row r="39" spans="1:119" x14ac:dyDescent="0.2">
      <c r="A39">
        <f>ROW(Source!A36)</f>
        <v>36</v>
      </c>
      <c r="B39">
        <v>35364244</v>
      </c>
      <c r="C39">
        <v>35364478</v>
      </c>
      <c r="D39">
        <v>35114272</v>
      </c>
      <c r="E39">
        <v>1</v>
      </c>
      <c r="F39">
        <v>1</v>
      </c>
      <c r="G39">
        <v>15872964</v>
      </c>
      <c r="H39">
        <v>3</v>
      </c>
      <c r="I39" t="s">
        <v>1066</v>
      </c>
      <c r="J39" t="s">
        <v>1067</v>
      </c>
      <c r="K39" t="s">
        <v>1068</v>
      </c>
      <c r="L39">
        <v>1348</v>
      </c>
      <c r="N39">
        <v>1009</v>
      </c>
      <c r="O39" t="s">
        <v>995</v>
      </c>
      <c r="P39" t="s">
        <v>995</v>
      </c>
      <c r="Q39">
        <v>1000</v>
      </c>
      <c r="W39">
        <v>0</v>
      </c>
      <c r="X39">
        <v>1955262950</v>
      </c>
      <c r="Y39">
        <f t="shared" si="15"/>
        <v>1.04E-2</v>
      </c>
      <c r="AA39">
        <v>161977.32</v>
      </c>
      <c r="AB39">
        <v>0</v>
      </c>
      <c r="AC39">
        <v>0</v>
      </c>
      <c r="AD39">
        <v>0</v>
      </c>
      <c r="AE39">
        <v>161977.32</v>
      </c>
      <c r="AF39">
        <v>0</v>
      </c>
      <c r="AG39">
        <v>0</v>
      </c>
      <c r="AH39">
        <v>0</v>
      </c>
      <c r="AI39">
        <v>1</v>
      </c>
      <c r="AJ39">
        <v>1</v>
      </c>
      <c r="AK39">
        <v>1</v>
      </c>
      <c r="AL39">
        <v>1</v>
      </c>
      <c r="AM39">
        <v>-2</v>
      </c>
      <c r="AN39">
        <v>0</v>
      </c>
      <c r="AO39">
        <v>1</v>
      </c>
      <c r="AP39">
        <v>1</v>
      </c>
      <c r="AQ39">
        <v>0</v>
      </c>
      <c r="AR39">
        <v>0</v>
      </c>
      <c r="AS39" t="s">
        <v>3</v>
      </c>
      <c r="AT39">
        <v>1.04E-2</v>
      </c>
      <c r="AU39" t="s">
        <v>3</v>
      </c>
      <c r="AV39">
        <v>0</v>
      </c>
      <c r="AW39">
        <v>2</v>
      </c>
      <c r="AX39">
        <v>35387847</v>
      </c>
      <c r="AY39">
        <v>1</v>
      </c>
      <c r="AZ39">
        <v>0</v>
      </c>
      <c r="BA39">
        <v>39</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CV39">
        <v>0</v>
      </c>
      <c r="CW39">
        <v>0</v>
      </c>
      <c r="CX39">
        <f>ROUND(Y39*Source!I36,9)</f>
        <v>3.1199999999999999E-3</v>
      </c>
      <c r="CY39">
        <f t="shared" si="18"/>
        <v>161977.32</v>
      </c>
      <c r="CZ39">
        <f t="shared" si="19"/>
        <v>161977.32</v>
      </c>
      <c r="DA39">
        <f t="shared" si="20"/>
        <v>1</v>
      </c>
      <c r="DB39">
        <f t="shared" si="16"/>
        <v>1684.56</v>
      </c>
      <c r="DC39">
        <f t="shared" si="17"/>
        <v>0</v>
      </c>
      <c r="DD39" t="s">
        <v>3</v>
      </c>
      <c r="DE39" t="s">
        <v>3</v>
      </c>
      <c r="DF39">
        <f t="shared" si="3"/>
        <v>505.37</v>
      </c>
      <c r="DG39">
        <f t="shared" si="4"/>
        <v>0</v>
      </c>
      <c r="DH39">
        <f t="shared" si="5"/>
        <v>0</v>
      </c>
      <c r="DI39">
        <f t="shared" si="6"/>
        <v>0</v>
      </c>
      <c r="DJ39">
        <f t="shared" si="21"/>
        <v>505.37</v>
      </c>
      <c r="DK39">
        <v>0</v>
      </c>
      <c r="DL39" t="s">
        <v>3</v>
      </c>
      <c r="DM39">
        <v>0</v>
      </c>
      <c r="DN39" t="s">
        <v>3</v>
      </c>
      <c r="DO39">
        <v>0</v>
      </c>
    </row>
    <row r="40" spans="1:119" x14ac:dyDescent="0.2">
      <c r="A40">
        <f>ROW(Source!A36)</f>
        <v>36</v>
      </c>
      <c r="B40">
        <v>35364244</v>
      </c>
      <c r="C40">
        <v>35364478</v>
      </c>
      <c r="D40">
        <v>35115020</v>
      </c>
      <c r="E40">
        <v>1</v>
      </c>
      <c r="F40">
        <v>1</v>
      </c>
      <c r="G40">
        <v>15872964</v>
      </c>
      <c r="H40">
        <v>3</v>
      </c>
      <c r="I40" t="s">
        <v>1027</v>
      </c>
      <c r="J40" t="s">
        <v>1028</v>
      </c>
      <c r="K40" t="s">
        <v>1029</v>
      </c>
      <c r="L40">
        <v>1346</v>
      </c>
      <c r="N40">
        <v>1009</v>
      </c>
      <c r="O40" t="s">
        <v>1030</v>
      </c>
      <c r="P40" t="s">
        <v>1030</v>
      </c>
      <c r="Q40">
        <v>1</v>
      </c>
      <c r="W40">
        <v>0</v>
      </c>
      <c r="X40">
        <v>1719425291</v>
      </c>
      <c r="Y40">
        <f t="shared" si="15"/>
        <v>0.42</v>
      </c>
      <c r="AA40">
        <v>363.22</v>
      </c>
      <c r="AB40">
        <v>0</v>
      </c>
      <c r="AC40">
        <v>0</v>
      </c>
      <c r="AD40">
        <v>0</v>
      </c>
      <c r="AE40">
        <v>363.22</v>
      </c>
      <c r="AF40">
        <v>0</v>
      </c>
      <c r="AG40">
        <v>0</v>
      </c>
      <c r="AH40">
        <v>0</v>
      </c>
      <c r="AI40">
        <v>1</v>
      </c>
      <c r="AJ40">
        <v>1</v>
      </c>
      <c r="AK40">
        <v>1</v>
      </c>
      <c r="AL40">
        <v>1</v>
      </c>
      <c r="AM40">
        <v>-2</v>
      </c>
      <c r="AN40">
        <v>0</v>
      </c>
      <c r="AO40">
        <v>1</v>
      </c>
      <c r="AP40">
        <v>1</v>
      </c>
      <c r="AQ40">
        <v>0</v>
      </c>
      <c r="AR40">
        <v>0</v>
      </c>
      <c r="AS40" t="s">
        <v>3</v>
      </c>
      <c r="AT40">
        <v>0.42</v>
      </c>
      <c r="AU40" t="s">
        <v>3</v>
      </c>
      <c r="AV40">
        <v>0</v>
      </c>
      <c r="AW40">
        <v>2</v>
      </c>
      <c r="AX40">
        <v>35387848</v>
      </c>
      <c r="AY40">
        <v>1</v>
      </c>
      <c r="AZ40">
        <v>0</v>
      </c>
      <c r="BA40">
        <v>40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CV40">
        <v>0</v>
      </c>
      <c r="CW40">
        <v>0</v>
      </c>
      <c r="CX40">
        <f>ROUND(Y40*Source!I36,9)</f>
        <v>0.126</v>
      </c>
      <c r="CY40">
        <f t="shared" si="18"/>
        <v>363.22</v>
      </c>
      <c r="CZ40">
        <f t="shared" si="19"/>
        <v>363.22</v>
      </c>
      <c r="DA40">
        <f t="shared" si="20"/>
        <v>1</v>
      </c>
      <c r="DB40">
        <f t="shared" si="16"/>
        <v>152.55000000000001</v>
      </c>
      <c r="DC40">
        <f t="shared" si="17"/>
        <v>0</v>
      </c>
      <c r="DD40" t="s">
        <v>3</v>
      </c>
      <c r="DE40" t="s">
        <v>3</v>
      </c>
      <c r="DF40">
        <f t="shared" si="3"/>
        <v>45.77</v>
      </c>
      <c r="DG40">
        <f t="shared" si="4"/>
        <v>0</v>
      </c>
      <c r="DH40">
        <f t="shared" si="5"/>
        <v>0</v>
      </c>
      <c r="DI40">
        <f t="shared" si="6"/>
        <v>0</v>
      </c>
      <c r="DJ40">
        <f t="shared" si="21"/>
        <v>45.77</v>
      </c>
      <c r="DK40">
        <v>0</v>
      </c>
      <c r="DL40" t="s">
        <v>3</v>
      </c>
      <c r="DM40">
        <v>0</v>
      </c>
      <c r="DN40" t="s">
        <v>3</v>
      </c>
      <c r="DO40">
        <v>0</v>
      </c>
    </row>
    <row r="41" spans="1:119" x14ac:dyDescent="0.2">
      <c r="A41">
        <f>ROW(Source!A36)</f>
        <v>36</v>
      </c>
      <c r="B41">
        <v>35364244</v>
      </c>
      <c r="C41">
        <v>35364478</v>
      </c>
      <c r="D41">
        <v>35115108</v>
      </c>
      <c r="E41">
        <v>1</v>
      </c>
      <c r="F41">
        <v>1</v>
      </c>
      <c r="G41">
        <v>15872964</v>
      </c>
      <c r="H41">
        <v>3</v>
      </c>
      <c r="I41" t="s">
        <v>1069</v>
      </c>
      <c r="J41" t="s">
        <v>1070</v>
      </c>
      <c r="K41" t="s">
        <v>1071</v>
      </c>
      <c r="L41">
        <v>1348</v>
      </c>
      <c r="N41">
        <v>1009</v>
      </c>
      <c r="O41" t="s">
        <v>995</v>
      </c>
      <c r="P41" t="s">
        <v>995</v>
      </c>
      <c r="Q41">
        <v>1000</v>
      </c>
      <c r="W41">
        <v>0</v>
      </c>
      <c r="X41">
        <v>277207382</v>
      </c>
      <c r="Y41">
        <f t="shared" si="15"/>
        <v>2.0999999999999999E-3</v>
      </c>
      <c r="AA41">
        <v>109992.36</v>
      </c>
      <c r="AB41">
        <v>0</v>
      </c>
      <c r="AC41">
        <v>0</v>
      </c>
      <c r="AD41">
        <v>0</v>
      </c>
      <c r="AE41">
        <v>109992.36</v>
      </c>
      <c r="AF41">
        <v>0</v>
      </c>
      <c r="AG41">
        <v>0</v>
      </c>
      <c r="AH41">
        <v>0</v>
      </c>
      <c r="AI41">
        <v>1</v>
      </c>
      <c r="AJ41">
        <v>1</v>
      </c>
      <c r="AK41">
        <v>1</v>
      </c>
      <c r="AL41">
        <v>1</v>
      </c>
      <c r="AM41">
        <v>-2</v>
      </c>
      <c r="AN41">
        <v>0</v>
      </c>
      <c r="AO41">
        <v>1</v>
      </c>
      <c r="AP41">
        <v>1</v>
      </c>
      <c r="AQ41">
        <v>0</v>
      </c>
      <c r="AR41">
        <v>0</v>
      </c>
      <c r="AS41" t="s">
        <v>3</v>
      </c>
      <c r="AT41">
        <v>2.0999999999999999E-3</v>
      </c>
      <c r="AU41" t="s">
        <v>3</v>
      </c>
      <c r="AV41">
        <v>0</v>
      </c>
      <c r="AW41">
        <v>2</v>
      </c>
      <c r="AX41">
        <v>35387849</v>
      </c>
      <c r="AY41">
        <v>1</v>
      </c>
      <c r="AZ41">
        <v>0</v>
      </c>
      <c r="BA41">
        <v>41</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CV41">
        <v>0</v>
      </c>
      <c r="CW41">
        <v>0</v>
      </c>
      <c r="CX41">
        <f>ROUND(Y41*Source!I36,9)</f>
        <v>6.3000000000000003E-4</v>
      </c>
      <c r="CY41">
        <f t="shared" si="18"/>
        <v>109992.36</v>
      </c>
      <c r="CZ41">
        <f t="shared" si="19"/>
        <v>109992.36</v>
      </c>
      <c r="DA41">
        <f t="shared" si="20"/>
        <v>1</v>
      </c>
      <c r="DB41">
        <f t="shared" si="16"/>
        <v>230.98</v>
      </c>
      <c r="DC41">
        <f t="shared" si="17"/>
        <v>0</v>
      </c>
      <c r="DD41" t="s">
        <v>3</v>
      </c>
      <c r="DE41" t="s">
        <v>3</v>
      </c>
      <c r="DF41">
        <f t="shared" si="3"/>
        <v>69.3</v>
      </c>
      <c r="DG41">
        <f t="shared" si="4"/>
        <v>0</v>
      </c>
      <c r="DH41">
        <f t="shared" si="5"/>
        <v>0</v>
      </c>
      <c r="DI41">
        <f t="shared" si="6"/>
        <v>0</v>
      </c>
      <c r="DJ41">
        <f t="shared" si="21"/>
        <v>69.3</v>
      </c>
      <c r="DK41">
        <v>0</v>
      </c>
      <c r="DL41" t="s">
        <v>3</v>
      </c>
      <c r="DM41">
        <v>0</v>
      </c>
      <c r="DN41" t="s">
        <v>3</v>
      </c>
      <c r="DO41">
        <v>0</v>
      </c>
    </row>
    <row r="42" spans="1:119" x14ac:dyDescent="0.2">
      <c r="A42">
        <f>ROW(Source!A36)</f>
        <v>36</v>
      </c>
      <c r="B42">
        <v>35364244</v>
      </c>
      <c r="C42">
        <v>35364478</v>
      </c>
      <c r="D42">
        <v>35113645</v>
      </c>
      <c r="E42">
        <v>1</v>
      </c>
      <c r="F42">
        <v>1</v>
      </c>
      <c r="G42">
        <v>15872964</v>
      </c>
      <c r="H42">
        <v>3</v>
      </c>
      <c r="I42" t="s">
        <v>1072</v>
      </c>
      <c r="J42" t="s">
        <v>1073</v>
      </c>
      <c r="K42" t="s">
        <v>1074</v>
      </c>
      <c r="L42">
        <v>1348</v>
      </c>
      <c r="N42">
        <v>1009</v>
      </c>
      <c r="O42" t="s">
        <v>995</v>
      </c>
      <c r="P42" t="s">
        <v>995</v>
      </c>
      <c r="Q42">
        <v>1000</v>
      </c>
      <c r="W42">
        <v>0</v>
      </c>
      <c r="X42">
        <v>-794464499</v>
      </c>
      <c r="Y42">
        <f t="shared" si="15"/>
        <v>3.0000000000000001E-3</v>
      </c>
      <c r="AA42">
        <v>75121.86</v>
      </c>
      <c r="AB42">
        <v>0</v>
      </c>
      <c r="AC42">
        <v>0</v>
      </c>
      <c r="AD42">
        <v>0</v>
      </c>
      <c r="AE42">
        <v>75121.86</v>
      </c>
      <c r="AF42">
        <v>0</v>
      </c>
      <c r="AG42">
        <v>0</v>
      </c>
      <c r="AH42">
        <v>0</v>
      </c>
      <c r="AI42">
        <v>1</v>
      </c>
      <c r="AJ42">
        <v>1</v>
      </c>
      <c r="AK42">
        <v>1</v>
      </c>
      <c r="AL42">
        <v>1</v>
      </c>
      <c r="AM42">
        <v>-2</v>
      </c>
      <c r="AN42">
        <v>0</v>
      </c>
      <c r="AO42">
        <v>1</v>
      </c>
      <c r="AP42">
        <v>1</v>
      </c>
      <c r="AQ42">
        <v>0</v>
      </c>
      <c r="AR42">
        <v>0</v>
      </c>
      <c r="AS42" t="s">
        <v>3</v>
      </c>
      <c r="AT42">
        <v>3.0000000000000001E-3</v>
      </c>
      <c r="AU42" t="s">
        <v>3</v>
      </c>
      <c r="AV42">
        <v>0</v>
      </c>
      <c r="AW42">
        <v>2</v>
      </c>
      <c r="AX42">
        <v>35387850</v>
      </c>
      <c r="AY42">
        <v>1</v>
      </c>
      <c r="AZ42">
        <v>0</v>
      </c>
      <c r="BA42">
        <v>42</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CV42">
        <v>0</v>
      </c>
      <c r="CW42">
        <v>0</v>
      </c>
      <c r="CX42">
        <f>ROUND(Y42*Source!I36,9)</f>
        <v>8.9999999999999998E-4</v>
      </c>
      <c r="CY42">
        <f t="shared" si="18"/>
        <v>75121.86</v>
      </c>
      <c r="CZ42">
        <f t="shared" si="19"/>
        <v>75121.86</v>
      </c>
      <c r="DA42">
        <f t="shared" si="20"/>
        <v>1</v>
      </c>
      <c r="DB42">
        <f t="shared" si="16"/>
        <v>225.37</v>
      </c>
      <c r="DC42">
        <f t="shared" si="17"/>
        <v>0</v>
      </c>
      <c r="DD42" t="s">
        <v>3</v>
      </c>
      <c r="DE42" t="s">
        <v>3</v>
      </c>
      <c r="DF42">
        <f t="shared" si="3"/>
        <v>67.61</v>
      </c>
      <c r="DG42">
        <f t="shared" si="4"/>
        <v>0</v>
      </c>
      <c r="DH42">
        <f t="shared" si="5"/>
        <v>0</v>
      </c>
      <c r="DI42">
        <f t="shared" si="6"/>
        <v>0</v>
      </c>
      <c r="DJ42">
        <f t="shared" si="21"/>
        <v>67.61</v>
      </c>
      <c r="DK42">
        <v>0</v>
      </c>
      <c r="DL42" t="s">
        <v>3</v>
      </c>
      <c r="DM42">
        <v>0</v>
      </c>
      <c r="DN42" t="s">
        <v>3</v>
      </c>
      <c r="DO42">
        <v>0</v>
      </c>
    </row>
    <row r="43" spans="1:119" x14ac:dyDescent="0.2">
      <c r="A43">
        <f>ROW(Source!A36)</f>
        <v>36</v>
      </c>
      <c r="B43">
        <v>35364244</v>
      </c>
      <c r="C43">
        <v>35364478</v>
      </c>
      <c r="D43">
        <v>35123458</v>
      </c>
      <c r="E43">
        <v>1</v>
      </c>
      <c r="F43">
        <v>1</v>
      </c>
      <c r="G43">
        <v>15872964</v>
      </c>
      <c r="H43">
        <v>3</v>
      </c>
      <c r="I43" t="s">
        <v>1075</v>
      </c>
      <c r="J43" t="s">
        <v>1076</v>
      </c>
      <c r="K43" t="s">
        <v>1077</v>
      </c>
      <c r="L43">
        <v>1303</v>
      </c>
      <c r="N43">
        <v>1003</v>
      </c>
      <c r="O43" t="s">
        <v>35</v>
      </c>
      <c r="P43" t="s">
        <v>35</v>
      </c>
      <c r="Q43">
        <v>1000</v>
      </c>
      <c r="W43">
        <v>0</v>
      </c>
      <c r="X43">
        <v>286422571</v>
      </c>
      <c r="Y43">
        <f t="shared" si="15"/>
        <v>3.5999999999999997E-2</v>
      </c>
      <c r="AA43">
        <v>47900.07</v>
      </c>
      <c r="AB43">
        <v>0</v>
      </c>
      <c r="AC43">
        <v>0</v>
      </c>
      <c r="AD43">
        <v>0</v>
      </c>
      <c r="AE43">
        <v>47900.07</v>
      </c>
      <c r="AF43">
        <v>0</v>
      </c>
      <c r="AG43">
        <v>0</v>
      </c>
      <c r="AH43">
        <v>0</v>
      </c>
      <c r="AI43">
        <v>1</v>
      </c>
      <c r="AJ43">
        <v>1</v>
      </c>
      <c r="AK43">
        <v>1</v>
      </c>
      <c r="AL43">
        <v>1</v>
      </c>
      <c r="AM43">
        <v>-2</v>
      </c>
      <c r="AN43">
        <v>0</v>
      </c>
      <c r="AO43">
        <v>1</v>
      </c>
      <c r="AP43">
        <v>1</v>
      </c>
      <c r="AQ43">
        <v>0</v>
      </c>
      <c r="AR43">
        <v>0</v>
      </c>
      <c r="AS43" t="s">
        <v>3</v>
      </c>
      <c r="AT43">
        <v>3.5999999999999997E-2</v>
      </c>
      <c r="AU43" t="s">
        <v>3</v>
      </c>
      <c r="AV43">
        <v>0</v>
      </c>
      <c r="AW43">
        <v>2</v>
      </c>
      <c r="AX43">
        <v>35387851</v>
      </c>
      <c r="AY43">
        <v>1</v>
      </c>
      <c r="AZ43">
        <v>0</v>
      </c>
      <c r="BA43">
        <v>43</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CV43">
        <v>0</v>
      </c>
      <c r="CW43">
        <v>0</v>
      </c>
      <c r="CX43">
        <f>ROUND(Y43*Source!I36,9)</f>
        <v>1.0800000000000001E-2</v>
      </c>
      <c r="CY43">
        <f t="shared" si="18"/>
        <v>47900.07</v>
      </c>
      <c r="CZ43">
        <f t="shared" si="19"/>
        <v>47900.07</v>
      </c>
      <c r="DA43">
        <f t="shared" si="20"/>
        <v>1</v>
      </c>
      <c r="DB43">
        <f t="shared" si="16"/>
        <v>1724.4</v>
      </c>
      <c r="DC43">
        <f t="shared" si="17"/>
        <v>0</v>
      </c>
      <c r="DD43" t="s">
        <v>3</v>
      </c>
      <c r="DE43" t="s">
        <v>3</v>
      </c>
      <c r="DF43">
        <f t="shared" si="3"/>
        <v>517.32000000000005</v>
      </c>
      <c r="DG43">
        <f t="shared" si="4"/>
        <v>0</v>
      </c>
      <c r="DH43">
        <f t="shared" si="5"/>
        <v>0</v>
      </c>
      <c r="DI43">
        <f t="shared" si="6"/>
        <v>0</v>
      </c>
      <c r="DJ43">
        <f t="shared" si="21"/>
        <v>517.32000000000005</v>
      </c>
      <c r="DK43">
        <v>0</v>
      </c>
      <c r="DL43" t="s">
        <v>3</v>
      </c>
      <c r="DM43">
        <v>0</v>
      </c>
      <c r="DN43" t="s">
        <v>3</v>
      </c>
      <c r="DO43">
        <v>0</v>
      </c>
    </row>
    <row r="44" spans="1:119" x14ac:dyDescent="0.2">
      <c r="A44">
        <f>ROW(Source!A36)</f>
        <v>36</v>
      </c>
      <c r="B44">
        <v>35364244</v>
      </c>
      <c r="C44">
        <v>35364478</v>
      </c>
      <c r="D44">
        <v>35117674</v>
      </c>
      <c r="E44">
        <v>1</v>
      </c>
      <c r="F44">
        <v>1</v>
      </c>
      <c r="G44">
        <v>15872964</v>
      </c>
      <c r="H44">
        <v>3</v>
      </c>
      <c r="I44" t="s">
        <v>1078</v>
      </c>
      <c r="J44" t="s">
        <v>1079</v>
      </c>
      <c r="K44" t="s">
        <v>1080</v>
      </c>
      <c r="L44">
        <v>1348</v>
      </c>
      <c r="N44">
        <v>1009</v>
      </c>
      <c r="O44" t="s">
        <v>995</v>
      </c>
      <c r="P44" t="s">
        <v>995</v>
      </c>
      <c r="Q44">
        <v>1000</v>
      </c>
      <c r="W44">
        <v>0</v>
      </c>
      <c r="X44">
        <v>-493677975</v>
      </c>
      <c r="Y44">
        <f t="shared" si="15"/>
        <v>3.5999999999999997E-2</v>
      </c>
      <c r="AA44">
        <v>40246.74</v>
      </c>
      <c r="AB44">
        <v>0</v>
      </c>
      <c r="AC44">
        <v>0</v>
      </c>
      <c r="AD44">
        <v>0</v>
      </c>
      <c r="AE44">
        <v>40246.74</v>
      </c>
      <c r="AF44">
        <v>0</v>
      </c>
      <c r="AG44">
        <v>0</v>
      </c>
      <c r="AH44">
        <v>0</v>
      </c>
      <c r="AI44">
        <v>1</v>
      </c>
      <c r="AJ44">
        <v>1</v>
      </c>
      <c r="AK44">
        <v>1</v>
      </c>
      <c r="AL44">
        <v>1</v>
      </c>
      <c r="AM44">
        <v>-2</v>
      </c>
      <c r="AN44">
        <v>0</v>
      </c>
      <c r="AO44">
        <v>1</v>
      </c>
      <c r="AP44">
        <v>1</v>
      </c>
      <c r="AQ44">
        <v>0</v>
      </c>
      <c r="AR44">
        <v>0</v>
      </c>
      <c r="AS44" t="s">
        <v>3</v>
      </c>
      <c r="AT44">
        <v>3.5999999999999997E-2</v>
      </c>
      <c r="AU44" t="s">
        <v>3</v>
      </c>
      <c r="AV44">
        <v>0</v>
      </c>
      <c r="AW44">
        <v>2</v>
      </c>
      <c r="AX44">
        <v>35387852</v>
      </c>
      <c r="AY44">
        <v>1</v>
      </c>
      <c r="AZ44">
        <v>0</v>
      </c>
      <c r="BA44">
        <v>44</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CV44">
        <v>0</v>
      </c>
      <c r="CW44">
        <v>0</v>
      </c>
      <c r="CX44">
        <f>ROUND(Y44*Source!I36,9)</f>
        <v>1.0800000000000001E-2</v>
      </c>
      <c r="CY44">
        <f t="shared" si="18"/>
        <v>40246.74</v>
      </c>
      <c r="CZ44">
        <f t="shared" si="19"/>
        <v>40246.74</v>
      </c>
      <c r="DA44">
        <f t="shared" si="20"/>
        <v>1</v>
      </c>
      <c r="DB44">
        <f t="shared" si="16"/>
        <v>1448.88</v>
      </c>
      <c r="DC44">
        <f t="shared" si="17"/>
        <v>0</v>
      </c>
      <c r="DD44" t="s">
        <v>3</v>
      </c>
      <c r="DE44" t="s">
        <v>3</v>
      </c>
      <c r="DF44">
        <f t="shared" si="3"/>
        <v>434.66</v>
      </c>
      <c r="DG44">
        <f t="shared" si="4"/>
        <v>0</v>
      </c>
      <c r="DH44">
        <f t="shared" si="5"/>
        <v>0</v>
      </c>
      <c r="DI44">
        <f t="shared" si="6"/>
        <v>0</v>
      </c>
      <c r="DJ44">
        <f t="shared" si="21"/>
        <v>434.66</v>
      </c>
      <c r="DK44">
        <v>0</v>
      </c>
      <c r="DL44" t="s">
        <v>3</v>
      </c>
      <c r="DM44">
        <v>0</v>
      </c>
      <c r="DN44" t="s">
        <v>3</v>
      </c>
      <c r="DO44">
        <v>0</v>
      </c>
    </row>
    <row r="45" spans="1:119" x14ac:dyDescent="0.2">
      <c r="A45">
        <f>ROW(Source!A37)</f>
        <v>37</v>
      </c>
      <c r="B45">
        <v>35364244</v>
      </c>
      <c r="C45">
        <v>35364493</v>
      </c>
      <c r="D45">
        <v>35111398</v>
      </c>
      <c r="E45">
        <v>15872964</v>
      </c>
      <c r="F45">
        <v>1</v>
      </c>
      <c r="G45">
        <v>15872964</v>
      </c>
      <c r="H45">
        <v>1</v>
      </c>
      <c r="I45" t="s">
        <v>982</v>
      </c>
      <c r="J45" t="s">
        <v>3</v>
      </c>
      <c r="K45" t="s">
        <v>983</v>
      </c>
      <c r="L45">
        <v>1191</v>
      </c>
      <c r="N45">
        <v>1013</v>
      </c>
      <c r="O45" t="s">
        <v>984</v>
      </c>
      <c r="P45" t="s">
        <v>984</v>
      </c>
      <c r="Q45">
        <v>1</v>
      </c>
      <c r="W45">
        <v>0</v>
      </c>
      <c r="X45">
        <v>476480486</v>
      </c>
      <c r="Y45">
        <f t="shared" si="15"/>
        <v>17.77</v>
      </c>
      <c r="AA45">
        <v>0</v>
      </c>
      <c r="AB45">
        <v>0</v>
      </c>
      <c r="AC45">
        <v>0</v>
      </c>
      <c r="AD45">
        <v>0</v>
      </c>
      <c r="AE45">
        <v>0</v>
      </c>
      <c r="AF45">
        <v>0</v>
      </c>
      <c r="AG45">
        <v>0</v>
      </c>
      <c r="AH45">
        <v>0</v>
      </c>
      <c r="AI45">
        <v>1</v>
      </c>
      <c r="AJ45">
        <v>1</v>
      </c>
      <c r="AK45">
        <v>1</v>
      </c>
      <c r="AL45">
        <v>1</v>
      </c>
      <c r="AM45">
        <v>-2</v>
      </c>
      <c r="AN45">
        <v>0</v>
      </c>
      <c r="AO45">
        <v>1</v>
      </c>
      <c r="AP45">
        <v>1</v>
      </c>
      <c r="AQ45">
        <v>0</v>
      </c>
      <c r="AR45">
        <v>0</v>
      </c>
      <c r="AS45" t="s">
        <v>3</v>
      </c>
      <c r="AT45">
        <v>17.77</v>
      </c>
      <c r="AU45" t="s">
        <v>3</v>
      </c>
      <c r="AV45">
        <v>1</v>
      </c>
      <c r="AW45">
        <v>2</v>
      </c>
      <c r="AX45">
        <v>35364495</v>
      </c>
      <c r="AY45">
        <v>1</v>
      </c>
      <c r="AZ45">
        <v>0</v>
      </c>
      <c r="BA45">
        <v>45</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CU45">
        <f>ROUND(AT45*Source!I37*AH45*AL45,2)</f>
        <v>0</v>
      </c>
      <c r="CV45">
        <f>ROUND(Y45*Source!I37,9)</f>
        <v>15.993</v>
      </c>
      <c r="CW45">
        <v>0</v>
      </c>
      <c r="CX45">
        <f>ROUND(Y45*Source!I37,9)</f>
        <v>15.993</v>
      </c>
      <c r="CY45">
        <f>AD45</f>
        <v>0</v>
      </c>
      <c r="CZ45">
        <f>AH45</f>
        <v>0</v>
      </c>
      <c r="DA45">
        <f>AL45</f>
        <v>1</v>
      </c>
      <c r="DB45">
        <f t="shared" si="16"/>
        <v>0</v>
      </c>
      <c r="DC45">
        <f t="shared" si="17"/>
        <v>0</v>
      </c>
      <c r="DD45" t="s">
        <v>3</v>
      </c>
      <c r="DE45" t="s">
        <v>3</v>
      </c>
      <c r="DF45">
        <f t="shared" si="3"/>
        <v>0</v>
      </c>
      <c r="DG45">
        <f t="shared" si="4"/>
        <v>0</v>
      </c>
      <c r="DH45">
        <f t="shared" si="5"/>
        <v>0</v>
      </c>
      <c r="DI45">
        <f t="shared" si="6"/>
        <v>0</v>
      </c>
      <c r="DJ45">
        <f>DI45</f>
        <v>0</v>
      </c>
      <c r="DK45">
        <v>0</v>
      </c>
      <c r="DL45" t="s">
        <v>3</v>
      </c>
      <c r="DM45">
        <v>0</v>
      </c>
      <c r="DN45" t="s">
        <v>3</v>
      </c>
      <c r="DO45">
        <v>0</v>
      </c>
    </row>
    <row r="46" spans="1:119" x14ac:dyDescent="0.2">
      <c r="A46">
        <f>ROW(Source!A73)</f>
        <v>73</v>
      </c>
      <c r="B46">
        <v>35364244</v>
      </c>
      <c r="C46">
        <v>35364554</v>
      </c>
      <c r="D46">
        <v>35111398</v>
      </c>
      <c r="E46">
        <v>15872964</v>
      </c>
      <c r="F46">
        <v>1</v>
      </c>
      <c r="G46">
        <v>15872964</v>
      </c>
      <c r="H46">
        <v>1</v>
      </c>
      <c r="I46" t="s">
        <v>982</v>
      </c>
      <c r="J46" t="s">
        <v>3</v>
      </c>
      <c r="K46" t="s">
        <v>983</v>
      </c>
      <c r="L46">
        <v>1191</v>
      </c>
      <c r="N46">
        <v>1013</v>
      </c>
      <c r="O46" t="s">
        <v>984</v>
      </c>
      <c r="P46" t="s">
        <v>984</v>
      </c>
      <c r="Q46">
        <v>1</v>
      </c>
      <c r="W46">
        <v>0</v>
      </c>
      <c r="X46">
        <v>476480486</v>
      </c>
      <c r="Y46">
        <f>(AT46*0.2)</f>
        <v>0.45999999999999996</v>
      </c>
      <c r="AA46">
        <v>0</v>
      </c>
      <c r="AB46">
        <v>0</v>
      </c>
      <c r="AC46">
        <v>0</v>
      </c>
      <c r="AD46">
        <v>0</v>
      </c>
      <c r="AE46">
        <v>0</v>
      </c>
      <c r="AF46">
        <v>0</v>
      </c>
      <c r="AG46">
        <v>0</v>
      </c>
      <c r="AH46">
        <v>0</v>
      </c>
      <c r="AI46">
        <v>1</v>
      </c>
      <c r="AJ46">
        <v>1</v>
      </c>
      <c r="AK46">
        <v>1</v>
      </c>
      <c r="AL46">
        <v>1</v>
      </c>
      <c r="AM46">
        <v>-2</v>
      </c>
      <c r="AN46">
        <v>0</v>
      </c>
      <c r="AO46">
        <v>1</v>
      </c>
      <c r="AP46">
        <v>1</v>
      </c>
      <c r="AQ46">
        <v>0</v>
      </c>
      <c r="AR46">
        <v>0</v>
      </c>
      <c r="AS46" t="s">
        <v>3</v>
      </c>
      <c r="AT46">
        <v>2.2999999999999998</v>
      </c>
      <c r="AU46" t="s">
        <v>55</v>
      </c>
      <c r="AV46">
        <v>1</v>
      </c>
      <c r="AW46">
        <v>2</v>
      </c>
      <c r="AX46">
        <v>35364556</v>
      </c>
      <c r="AY46">
        <v>1</v>
      </c>
      <c r="AZ46">
        <v>0</v>
      </c>
      <c r="BA46">
        <v>46</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CU46">
        <f>ROUND(AT46*Source!I73*AH46*AL46,2)</f>
        <v>0</v>
      </c>
      <c r="CV46">
        <f>ROUND(Y46*Source!I73,9)</f>
        <v>5.98</v>
      </c>
      <c r="CW46">
        <v>0</v>
      </c>
      <c r="CX46">
        <f>ROUND(Y46*Source!I73,9)</f>
        <v>5.98</v>
      </c>
      <c r="CY46">
        <f>AD46</f>
        <v>0</v>
      </c>
      <c r="CZ46">
        <f>AH46</f>
        <v>0</v>
      </c>
      <c r="DA46">
        <f>AL46</f>
        <v>1</v>
      </c>
      <c r="DB46">
        <f>ROUND((ROUND(AT46*CZ46,2)*0.2),6)</f>
        <v>0</v>
      </c>
      <c r="DC46">
        <f>ROUND((ROUND(AT46*AG46,2)*0.2),6)</f>
        <v>0</v>
      </c>
      <c r="DD46" t="s">
        <v>3</v>
      </c>
      <c r="DE46" t="s">
        <v>3</v>
      </c>
      <c r="DF46">
        <f t="shared" si="3"/>
        <v>0</v>
      </c>
      <c r="DG46">
        <f t="shared" si="4"/>
        <v>0</v>
      </c>
      <c r="DH46">
        <f t="shared" si="5"/>
        <v>0</v>
      </c>
      <c r="DI46">
        <f t="shared" si="6"/>
        <v>0</v>
      </c>
      <c r="DJ46">
        <f>DI46</f>
        <v>0</v>
      </c>
      <c r="DK46">
        <v>0</v>
      </c>
      <c r="DL46" t="s">
        <v>3</v>
      </c>
      <c r="DM46">
        <v>0</v>
      </c>
      <c r="DN46" t="s">
        <v>3</v>
      </c>
      <c r="DO46">
        <v>0</v>
      </c>
    </row>
    <row r="47" spans="1:119" x14ac:dyDescent="0.2">
      <c r="A47">
        <f>ROW(Source!A73)</f>
        <v>73</v>
      </c>
      <c r="B47">
        <v>35364244</v>
      </c>
      <c r="C47">
        <v>35364554</v>
      </c>
      <c r="D47">
        <v>35112768</v>
      </c>
      <c r="E47">
        <v>1</v>
      </c>
      <c r="F47">
        <v>1</v>
      </c>
      <c r="G47">
        <v>15872964</v>
      </c>
      <c r="H47">
        <v>2</v>
      </c>
      <c r="I47" t="s">
        <v>1081</v>
      </c>
      <c r="J47" t="s">
        <v>1082</v>
      </c>
      <c r="K47" t="s">
        <v>1083</v>
      </c>
      <c r="L47">
        <v>1368</v>
      </c>
      <c r="N47">
        <v>1011</v>
      </c>
      <c r="O47" t="s">
        <v>988</v>
      </c>
      <c r="P47" t="s">
        <v>988</v>
      </c>
      <c r="Q47">
        <v>1</v>
      </c>
      <c r="W47">
        <v>0</v>
      </c>
      <c r="X47">
        <v>-1503072827</v>
      </c>
      <c r="Y47">
        <f>(AT47*0.2)</f>
        <v>2.8000000000000004E-2</v>
      </c>
      <c r="AA47">
        <v>0</v>
      </c>
      <c r="AB47">
        <v>456.39</v>
      </c>
      <c r="AC47">
        <v>1.4</v>
      </c>
      <c r="AD47">
        <v>0</v>
      </c>
      <c r="AE47">
        <v>0</v>
      </c>
      <c r="AF47">
        <v>456.39</v>
      </c>
      <c r="AG47">
        <v>1.4</v>
      </c>
      <c r="AH47">
        <v>0</v>
      </c>
      <c r="AI47">
        <v>1</v>
      </c>
      <c r="AJ47">
        <v>1</v>
      </c>
      <c r="AK47">
        <v>1</v>
      </c>
      <c r="AL47">
        <v>1</v>
      </c>
      <c r="AM47">
        <v>-2</v>
      </c>
      <c r="AN47">
        <v>0</v>
      </c>
      <c r="AO47">
        <v>1</v>
      </c>
      <c r="AP47">
        <v>1</v>
      </c>
      <c r="AQ47">
        <v>0</v>
      </c>
      <c r="AR47">
        <v>0</v>
      </c>
      <c r="AS47" t="s">
        <v>3</v>
      </c>
      <c r="AT47">
        <v>0.14000000000000001</v>
      </c>
      <c r="AU47" t="s">
        <v>55</v>
      </c>
      <c r="AV47">
        <v>0</v>
      </c>
      <c r="AW47">
        <v>2</v>
      </c>
      <c r="AX47">
        <v>35364557</v>
      </c>
      <c r="AY47">
        <v>1</v>
      </c>
      <c r="AZ47">
        <v>0</v>
      </c>
      <c r="BA47">
        <v>47</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CV47">
        <v>0</v>
      </c>
      <c r="CW47">
        <f>ROUND(Y47*Source!I73*DO47,9)</f>
        <v>0</v>
      </c>
      <c r="CX47">
        <f>ROUND(Y47*Source!I73,9)</f>
        <v>0.36399999999999999</v>
      </c>
      <c r="CY47">
        <f>AB47</f>
        <v>456.39</v>
      </c>
      <c r="CZ47">
        <f>AF47</f>
        <v>456.39</v>
      </c>
      <c r="DA47">
        <f>AJ47</f>
        <v>1</v>
      </c>
      <c r="DB47">
        <f>ROUND((ROUND(AT47*CZ47,2)*0.2),6)</f>
        <v>12.778</v>
      </c>
      <c r="DC47">
        <f>ROUND((ROUND(AT47*AG47,2)*0.2),6)</f>
        <v>0.04</v>
      </c>
      <c r="DD47" t="s">
        <v>3</v>
      </c>
      <c r="DE47" t="s">
        <v>3</v>
      </c>
      <c r="DF47">
        <f t="shared" si="3"/>
        <v>0</v>
      </c>
      <c r="DG47">
        <f t="shared" si="4"/>
        <v>166.13</v>
      </c>
      <c r="DH47">
        <f t="shared" si="5"/>
        <v>0.51</v>
      </c>
      <c r="DI47">
        <f t="shared" si="6"/>
        <v>0</v>
      </c>
      <c r="DJ47">
        <f>DG47</f>
        <v>166.13</v>
      </c>
      <c r="DK47">
        <v>0</v>
      </c>
      <c r="DL47" t="s">
        <v>3</v>
      </c>
      <c r="DM47">
        <v>0</v>
      </c>
      <c r="DN47" t="s">
        <v>3</v>
      </c>
      <c r="DO47">
        <v>0</v>
      </c>
    </row>
    <row r="48" spans="1:119" x14ac:dyDescent="0.2">
      <c r="A48">
        <f>ROW(Source!A73)</f>
        <v>73</v>
      </c>
      <c r="B48">
        <v>35364244</v>
      </c>
      <c r="C48">
        <v>35364554</v>
      </c>
      <c r="D48">
        <v>35113206</v>
      </c>
      <c r="E48">
        <v>1</v>
      </c>
      <c r="F48">
        <v>1</v>
      </c>
      <c r="G48">
        <v>15872964</v>
      </c>
      <c r="H48">
        <v>2</v>
      </c>
      <c r="I48" t="s">
        <v>989</v>
      </c>
      <c r="J48" t="s">
        <v>990</v>
      </c>
      <c r="K48" t="s">
        <v>991</v>
      </c>
      <c r="L48">
        <v>1368</v>
      </c>
      <c r="N48">
        <v>1011</v>
      </c>
      <c r="O48" t="s">
        <v>988</v>
      </c>
      <c r="P48" t="s">
        <v>988</v>
      </c>
      <c r="Q48">
        <v>1</v>
      </c>
      <c r="W48">
        <v>0</v>
      </c>
      <c r="X48">
        <v>-1817365194</v>
      </c>
      <c r="Y48">
        <f>(AT48*0.2)</f>
        <v>8.0000000000000002E-3</v>
      </c>
      <c r="AA48">
        <v>0</v>
      </c>
      <c r="AB48">
        <v>4.72</v>
      </c>
      <c r="AC48">
        <v>0.1</v>
      </c>
      <c r="AD48">
        <v>0</v>
      </c>
      <c r="AE48">
        <v>0</v>
      </c>
      <c r="AF48">
        <v>4.72</v>
      </c>
      <c r="AG48">
        <v>0.1</v>
      </c>
      <c r="AH48">
        <v>0</v>
      </c>
      <c r="AI48">
        <v>1</v>
      </c>
      <c r="AJ48">
        <v>1</v>
      </c>
      <c r="AK48">
        <v>1</v>
      </c>
      <c r="AL48">
        <v>1</v>
      </c>
      <c r="AM48">
        <v>-2</v>
      </c>
      <c r="AN48">
        <v>0</v>
      </c>
      <c r="AO48">
        <v>1</v>
      </c>
      <c r="AP48">
        <v>1</v>
      </c>
      <c r="AQ48">
        <v>0</v>
      </c>
      <c r="AR48">
        <v>0</v>
      </c>
      <c r="AS48" t="s">
        <v>3</v>
      </c>
      <c r="AT48">
        <v>0.04</v>
      </c>
      <c r="AU48" t="s">
        <v>55</v>
      </c>
      <c r="AV48">
        <v>0</v>
      </c>
      <c r="AW48">
        <v>2</v>
      </c>
      <c r="AX48">
        <v>35364558</v>
      </c>
      <c r="AY48">
        <v>1</v>
      </c>
      <c r="AZ48">
        <v>0</v>
      </c>
      <c r="BA48">
        <v>48</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CV48">
        <v>0</v>
      </c>
      <c r="CW48">
        <f>ROUND(Y48*Source!I73*DO48,9)</f>
        <v>0</v>
      </c>
      <c r="CX48">
        <f>ROUND(Y48*Source!I73,9)</f>
        <v>0.104</v>
      </c>
      <c r="CY48">
        <f>AB48</f>
        <v>4.72</v>
      </c>
      <c r="CZ48">
        <f>AF48</f>
        <v>4.72</v>
      </c>
      <c r="DA48">
        <f>AJ48</f>
        <v>1</v>
      </c>
      <c r="DB48">
        <f>ROUND((ROUND(AT48*CZ48,2)*0.2),6)</f>
        <v>3.7999999999999999E-2</v>
      </c>
      <c r="DC48">
        <f>ROUND((ROUND(AT48*AG48,2)*0.2),6)</f>
        <v>0</v>
      </c>
      <c r="DD48" t="s">
        <v>3</v>
      </c>
      <c r="DE48" t="s">
        <v>3</v>
      </c>
      <c r="DF48">
        <f t="shared" si="3"/>
        <v>0</v>
      </c>
      <c r="DG48">
        <f t="shared" si="4"/>
        <v>0.49</v>
      </c>
      <c r="DH48">
        <f t="shared" si="5"/>
        <v>0.01</v>
      </c>
      <c r="DI48">
        <f t="shared" si="6"/>
        <v>0</v>
      </c>
      <c r="DJ48">
        <f>DG48</f>
        <v>0.49</v>
      </c>
      <c r="DK48">
        <v>0</v>
      </c>
      <c r="DL48" t="s">
        <v>3</v>
      </c>
      <c r="DM48">
        <v>0</v>
      </c>
      <c r="DN48" t="s">
        <v>3</v>
      </c>
      <c r="DO48">
        <v>0</v>
      </c>
    </row>
    <row r="49" spans="1:119" x14ac:dyDescent="0.2">
      <c r="A49">
        <f>ROW(Source!A73)</f>
        <v>73</v>
      </c>
      <c r="B49">
        <v>35364244</v>
      </c>
      <c r="C49">
        <v>35364554</v>
      </c>
      <c r="D49">
        <v>35113178</v>
      </c>
      <c r="E49">
        <v>1</v>
      </c>
      <c r="F49">
        <v>1</v>
      </c>
      <c r="G49">
        <v>15872964</v>
      </c>
      <c r="H49">
        <v>2</v>
      </c>
      <c r="I49" t="s">
        <v>1084</v>
      </c>
      <c r="J49" t="s">
        <v>1085</v>
      </c>
      <c r="K49" t="s">
        <v>1086</v>
      </c>
      <c r="L49">
        <v>1368</v>
      </c>
      <c r="N49">
        <v>1011</v>
      </c>
      <c r="O49" t="s">
        <v>988</v>
      </c>
      <c r="P49" t="s">
        <v>988</v>
      </c>
      <c r="Q49">
        <v>1</v>
      </c>
      <c r="W49">
        <v>0</v>
      </c>
      <c r="X49">
        <v>-385320760</v>
      </c>
      <c r="Y49">
        <f>(AT49*0.2)</f>
        <v>4.4000000000000004E-2</v>
      </c>
      <c r="AA49">
        <v>0</v>
      </c>
      <c r="AB49">
        <v>9.8699999999999992</v>
      </c>
      <c r="AC49">
        <v>0.49</v>
      </c>
      <c r="AD49">
        <v>0</v>
      </c>
      <c r="AE49">
        <v>0</v>
      </c>
      <c r="AF49">
        <v>9.8699999999999992</v>
      </c>
      <c r="AG49">
        <v>0.49</v>
      </c>
      <c r="AH49">
        <v>0</v>
      </c>
      <c r="AI49">
        <v>1</v>
      </c>
      <c r="AJ49">
        <v>1</v>
      </c>
      <c r="AK49">
        <v>1</v>
      </c>
      <c r="AL49">
        <v>1</v>
      </c>
      <c r="AM49">
        <v>-2</v>
      </c>
      <c r="AN49">
        <v>0</v>
      </c>
      <c r="AO49">
        <v>1</v>
      </c>
      <c r="AP49">
        <v>1</v>
      </c>
      <c r="AQ49">
        <v>0</v>
      </c>
      <c r="AR49">
        <v>0</v>
      </c>
      <c r="AS49" t="s">
        <v>3</v>
      </c>
      <c r="AT49">
        <v>0.22</v>
      </c>
      <c r="AU49" t="s">
        <v>55</v>
      </c>
      <c r="AV49">
        <v>0</v>
      </c>
      <c r="AW49">
        <v>2</v>
      </c>
      <c r="AX49">
        <v>35364559</v>
      </c>
      <c r="AY49">
        <v>1</v>
      </c>
      <c r="AZ49">
        <v>0</v>
      </c>
      <c r="BA49">
        <v>49</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CV49">
        <v>0</v>
      </c>
      <c r="CW49">
        <f>ROUND(Y49*Source!I73*DO49,9)</f>
        <v>0</v>
      </c>
      <c r="CX49">
        <f>ROUND(Y49*Source!I73,9)</f>
        <v>0.57199999999999995</v>
      </c>
      <c r="CY49">
        <f>AB49</f>
        <v>9.8699999999999992</v>
      </c>
      <c r="CZ49">
        <f>AF49</f>
        <v>9.8699999999999992</v>
      </c>
      <c r="DA49">
        <f>AJ49</f>
        <v>1</v>
      </c>
      <c r="DB49">
        <f>ROUND((ROUND(AT49*CZ49,2)*0.2),6)</f>
        <v>0.434</v>
      </c>
      <c r="DC49">
        <f>ROUND((ROUND(AT49*AG49,2)*0.2),6)</f>
        <v>2.1999999999999999E-2</v>
      </c>
      <c r="DD49" t="s">
        <v>3</v>
      </c>
      <c r="DE49" t="s">
        <v>3</v>
      </c>
      <c r="DF49">
        <f t="shared" si="3"/>
        <v>0</v>
      </c>
      <c r="DG49">
        <f t="shared" si="4"/>
        <v>5.65</v>
      </c>
      <c r="DH49">
        <f t="shared" si="5"/>
        <v>0.28000000000000003</v>
      </c>
      <c r="DI49">
        <f t="shared" si="6"/>
        <v>0</v>
      </c>
      <c r="DJ49">
        <f>DG49</f>
        <v>5.65</v>
      </c>
      <c r="DK49">
        <v>0</v>
      </c>
      <c r="DL49" t="s">
        <v>3</v>
      </c>
      <c r="DM49">
        <v>0</v>
      </c>
      <c r="DN49" t="s">
        <v>3</v>
      </c>
      <c r="DO49">
        <v>0</v>
      </c>
    </row>
    <row r="50" spans="1:119" x14ac:dyDescent="0.2">
      <c r="A50">
        <f>ROW(Source!A73)</f>
        <v>73</v>
      </c>
      <c r="B50">
        <v>35364244</v>
      </c>
      <c r="C50">
        <v>35364554</v>
      </c>
      <c r="D50">
        <v>35122221</v>
      </c>
      <c r="E50">
        <v>1</v>
      </c>
      <c r="F50">
        <v>1</v>
      </c>
      <c r="G50">
        <v>15872964</v>
      </c>
      <c r="H50">
        <v>3</v>
      </c>
      <c r="I50" t="s">
        <v>128</v>
      </c>
      <c r="J50" t="s">
        <v>130</v>
      </c>
      <c r="K50" t="s">
        <v>129</v>
      </c>
      <c r="L50">
        <v>1354</v>
      </c>
      <c r="N50">
        <v>1010</v>
      </c>
      <c r="O50" t="s">
        <v>52</v>
      </c>
      <c r="P50" t="s">
        <v>52</v>
      </c>
      <c r="Q50">
        <v>1</v>
      </c>
      <c r="W50">
        <v>0</v>
      </c>
      <c r="X50">
        <v>-2080535723</v>
      </c>
      <c r="Y50">
        <f>(AT50*0)</f>
        <v>0</v>
      </c>
      <c r="AA50">
        <v>2206.16</v>
      </c>
      <c r="AB50">
        <v>0</v>
      </c>
      <c r="AC50">
        <v>0</v>
      </c>
      <c r="AD50">
        <v>0</v>
      </c>
      <c r="AE50">
        <v>2206.16</v>
      </c>
      <c r="AF50">
        <v>0</v>
      </c>
      <c r="AG50">
        <v>0</v>
      </c>
      <c r="AH50">
        <v>0</v>
      </c>
      <c r="AI50">
        <v>1</v>
      </c>
      <c r="AJ50">
        <v>1</v>
      </c>
      <c r="AK50">
        <v>1</v>
      </c>
      <c r="AL50">
        <v>1</v>
      </c>
      <c r="AM50">
        <v>-2</v>
      </c>
      <c r="AN50">
        <v>0</v>
      </c>
      <c r="AO50">
        <v>1</v>
      </c>
      <c r="AP50">
        <v>1</v>
      </c>
      <c r="AQ50">
        <v>0</v>
      </c>
      <c r="AR50">
        <v>0</v>
      </c>
      <c r="AS50" t="s">
        <v>3</v>
      </c>
      <c r="AT50">
        <v>1</v>
      </c>
      <c r="AU50" t="s">
        <v>54</v>
      </c>
      <c r="AV50">
        <v>0</v>
      </c>
      <c r="AW50">
        <v>2</v>
      </c>
      <c r="AX50">
        <v>35364560</v>
      </c>
      <c r="AY50">
        <v>1</v>
      </c>
      <c r="AZ50">
        <v>0</v>
      </c>
      <c r="BA50">
        <v>50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CV50">
        <v>0</v>
      </c>
      <c r="CW50">
        <v>0</v>
      </c>
      <c r="CX50">
        <f>ROUND(Y50*Source!I73,9)</f>
        <v>0</v>
      </c>
      <c r="CY50">
        <f>AA50</f>
        <v>2206.16</v>
      </c>
      <c r="CZ50">
        <f>AE50</f>
        <v>2206.16</v>
      </c>
      <c r="DA50">
        <f>AI50</f>
        <v>1</v>
      </c>
      <c r="DB50">
        <f>ROUND((ROUND(AT50*CZ50,2)*0),6)</f>
        <v>0</v>
      </c>
      <c r="DC50">
        <f>ROUND((ROUND(AT50*AG50,2)*0),6)</f>
        <v>0</v>
      </c>
      <c r="DD50" t="s">
        <v>3</v>
      </c>
      <c r="DE50" t="s">
        <v>3</v>
      </c>
      <c r="DF50">
        <f t="shared" si="3"/>
        <v>0</v>
      </c>
      <c r="DG50">
        <f t="shared" si="4"/>
        <v>0</v>
      </c>
      <c r="DH50">
        <f t="shared" si="5"/>
        <v>0</v>
      </c>
      <c r="DI50">
        <f t="shared" si="6"/>
        <v>0</v>
      </c>
      <c r="DJ50">
        <f>DF50</f>
        <v>0</v>
      </c>
      <c r="DK50">
        <v>0</v>
      </c>
      <c r="DL50" t="s">
        <v>3</v>
      </c>
      <c r="DM50">
        <v>0</v>
      </c>
      <c r="DN50" t="s">
        <v>3</v>
      </c>
      <c r="DO50">
        <v>0</v>
      </c>
    </row>
    <row r="51" spans="1:119" x14ac:dyDescent="0.2">
      <c r="A51">
        <f>ROW(Source!A74)</f>
        <v>74</v>
      </c>
      <c r="B51">
        <v>35364244</v>
      </c>
      <c r="C51">
        <v>35364562</v>
      </c>
      <c r="D51">
        <v>35111398</v>
      </c>
      <c r="E51">
        <v>15872964</v>
      </c>
      <c r="F51">
        <v>1</v>
      </c>
      <c r="G51">
        <v>15872964</v>
      </c>
      <c r="H51">
        <v>1</v>
      </c>
      <c r="I51" t="s">
        <v>982</v>
      </c>
      <c r="J51" t="s">
        <v>3</v>
      </c>
      <c r="K51" t="s">
        <v>983</v>
      </c>
      <c r="L51">
        <v>1191</v>
      </c>
      <c r="N51">
        <v>1013</v>
      </c>
      <c r="O51" t="s">
        <v>984</v>
      </c>
      <c r="P51" t="s">
        <v>984</v>
      </c>
      <c r="Q51">
        <v>1</v>
      </c>
      <c r="W51">
        <v>0</v>
      </c>
      <c r="X51">
        <v>476480486</v>
      </c>
      <c r="Y51">
        <f>AT51</f>
        <v>2.2999999999999998</v>
      </c>
      <c r="AA51">
        <v>0</v>
      </c>
      <c r="AB51">
        <v>0</v>
      </c>
      <c r="AC51">
        <v>0</v>
      </c>
      <c r="AD51">
        <v>0</v>
      </c>
      <c r="AE51">
        <v>0</v>
      </c>
      <c r="AF51">
        <v>0</v>
      </c>
      <c r="AG51">
        <v>0</v>
      </c>
      <c r="AH51">
        <v>0</v>
      </c>
      <c r="AI51">
        <v>1</v>
      </c>
      <c r="AJ51">
        <v>1</v>
      </c>
      <c r="AK51">
        <v>1</v>
      </c>
      <c r="AL51">
        <v>1</v>
      </c>
      <c r="AM51">
        <v>-2</v>
      </c>
      <c r="AN51">
        <v>0</v>
      </c>
      <c r="AO51">
        <v>1</v>
      </c>
      <c r="AP51">
        <v>1</v>
      </c>
      <c r="AQ51">
        <v>0</v>
      </c>
      <c r="AR51">
        <v>0</v>
      </c>
      <c r="AS51" t="s">
        <v>3</v>
      </c>
      <c r="AT51">
        <v>2.2999999999999998</v>
      </c>
      <c r="AU51" t="s">
        <v>3</v>
      </c>
      <c r="AV51">
        <v>1</v>
      </c>
      <c r="AW51">
        <v>2</v>
      </c>
      <c r="AX51">
        <v>35364563</v>
      </c>
      <c r="AY51">
        <v>1</v>
      </c>
      <c r="AZ51">
        <v>0</v>
      </c>
      <c r="BA51">
        <v>51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CU51">
        <f>ROUND(AT51*Source!I74*AH51*AL51,2)</f>
        <v>0</v>
      </c>
      <c r="CV51">
        <f>ROUND(Y51*Source!I74,9)</f>
        <v>29.9</v>
      </c>
      <c r="CW51">
        <v>0</v>
      </c>
      <c r="CX51">
        <f>ROUND(Y51*Source!I74,9)</f>
        <v>29.9</v>
      </c>
      <c r="CY51">
        <f>AD51</f>
        <v>0</v>
      </c>
      <c r="CZ51">
        <f>AH51</f>
        <v>0</v>
      </c>
      <c r="DA51">
        <f>AL51</f>
        <v>1</v>
      </c>
      <c r="DB51">
        <f>ROUND(ROUND(AT51*CZ51,2),6)</f>
        <v>0</v>
      </c>
      <c r="DC51">
        <f>ROUND(ROUND(AT51*AG51,2),6)</f>
        <v>0</v>
      </c>
      <c r="DD51" t="s">
        <v>3</v>
      </c>
      <c r="DE51" t="s">
        <v>3</v>
      </c>
      <c r="DF51">
        <f t="shared" si="3"/>
        <v>0</v>
      </c>
      <c r="DG51">
        <f t="shared" si="4"/>
        <v>0</v>
      </c>
      <c r="DH51">
        <f t="shared" si="5"/>
        <v>0</v>
      </c>
      <c r="DI51">
        <f t="shared" si="6"/>
        <v>0</v>
      </c>
      <c r="DJ51">
        <f>DI51</f>
        <v>0</v>
      </c>
      <c r="DK51">
        <v>0</v>
      </c>
      <c r="DL51" t="s">
        <v>3</v>
      </c>
      <c r="DM51">
        <v>0</v>
      </c>
      <c r="DN51" t="s">
        <v>3</v>
      </c>
      <c r="DO51">
        <v>0</v>
      </c>
    </row>
    <row r="52" spans="1:119" x14ac:dyDescent="0.2">
      <c r="A52">
        <f>ROW(Source!A74)</f>
        <v>74</v>
      </c>
      <c r="B52">
        <v>35364244</v>
      </c>
      <c r="C52">
        <v>35364562</v>
      </c>
      <c r="D52">
        <v>35112768</v>
      </c>
      <c r="E52">
        <v>1</v>
      </c>
      <c r="F52">
        <v>1</v>
      </c>
      <c r="G52">
        <v>15872964</v>
      </c>
      <c r="H52">
        <v>2</v>
      </c>
      <c r="I52" t="s">
        <v>1081</v>
      </c>
      <c r="J52" t="s">
        <v>1082</v>
      </c>
      <c r="K52" t="s">
        <v>1083</v>
      </c>
      <c r="L52">
        <v>1368</v>
      </c>
      <c r="N52">
        <v>1011</v>
      </c>
      <c r="O52" t="s">
        <v>988</v>
      </c>
      <c r="P52" t="s">
        <v>988</v>
      </c>
      <c r="Q52">
        <v>1</v>
      </c>
      <c r="W52">
        <v>0</v>
      </c>
      <c r="X52">
        <v>-1503072827</v>
      </c>
      <c r="Y52">
        <f>AT52</f>
        <v>0.14000000000000001</v>
      </c>
      <c r="AA52">
        <v>0</v>
      </c>
      <c r="AB52">
        <v>456.39</v>
      </c>
      <c r="AC52">
        <v>1.4</v>
      </c>
      <c r="AD52">
        <v>0</v>
      </c>
      <c r="AE52">
        <v>0</v>
      </c>
      <c r="AF52">
        <v>456.39</v>
      </c>
      <c r="AG52">
        <v>1.4</v>
      </c>
      <c r="AH52">
        <v>0</v>
      </c>
      <c r="AI52">
        <v>1</v>
      </c>
      <c r="AJ52">
        <v>1</v>
      </c>
      <c r="AK52">
        <v>1</v>
      </c>
      <c r="AL52">
        <v>1</v>
      </c>
      <c r="AM52">
        <v>-2</v>
      </c>
      <c r="AN52">
        <v>0</v>
      </c>
      <c r="AO52">
        <v>1</v>
      </c>
      <c r="AP52">
        <v>1</v>
      </c>
      <c r="AQ52">
        <v>0</v>
      </c>
      <c r="AR52">
        <v>0</v>
      </c>
      <c r="AS52" t="s">
        <v>3</v>
      </c>
      <c r="AT52">
        <v>0.14000000000000001</v>
      </c>
      <c r="AU52" t="s">
        <v>3</v>
      </c>
      <c r="AV52">
        <v>0</v>
      </c>
      <c r="AW52">
        <v>2</v>
      </c>
      <c r="AX52">
        <v>35364564</v>
      </c>
      <c r="AY52">
        <v>1</v>
      </c>
      <c r="AZ52">
        <v>0</v>
      </c>
      <c r="BA52">
        <v>52</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CV52">
        <v>0</v>
      </c>
      <c r="CW52">
        <f>ROUND(Y52*Source!I74*DO52,9)</f>
        <v>0</v>
      </c>
      <c r="CX52">
        <f>ROUND(Y52*Source!I74,9)</f>
        <v>1.82</v>
      </c>
      <c r="CY52">
        <f>AB52</f>
        <v>456.39</v>
      </c>
      <c r="CZ52">
        <f>AF52</f>
        <v>456.39</v>
      </c>
      <c r="DA52">
        <f>AJ52</f>
        <v>1</v>
      </c>
      <c r="DB52">
        <f>ROUND(ROUND(AT52*CZ52,2),6)</f>
        <v>63.89</v>
      </c>
      <c r="DC52">
        <f>ROUND(ROUND(AT52*AG52,2),6)</f>
        <v>0.2</v>
      </c>
      <c r="DD52" t="s">
        <v>3</v>
      </c>
      <c r="DE52" t="s">
        <v>3</v>
      </c>
      <c r="DF52">
        <f t="shared" si="3"/>
        <v>0</v>
      </c>
      <c r="DG52">
        <f t="shared" si="4"/>
        <v>830.63</v>
      </c>
      <c r="DH52">
        <f t="shared" si="5"/>
        <v>2.5499999999999998</v>
      </c>
      <c r="DI52">
        <f t="shared" si="6"/>
        <v>0</v>
      </c>
      <c r="DJ52">
        <f>DG52</f>
        <v>830.63</v>
      </c>
      <c r="DK52">
        <v>0</v>
      </c>
      <c r="DL52" t="s">
        <v>3</v>
      </c>
      <c r="DM52">
        <v>0</v>
      </c>
      <c r="DN52" t="s">
        <v>3</v>
      </c>
      <c r="DO52">
        <v>0</v>
      </c>
    </row>
    <row r="53" spans="1:119" x14ac:dyDescent="0.2">
      <c r="A53">
        <f>ROW(Source!A74)</f>
        <v>74</v>
      </c>
      <c r="B53">
        <v>35364244</v>
      </c>
      <c r="C53">
        <v>35364562</v>
      </c>
      <c r="D53">
        <v>35113206</v>
      </c>
      <c r="E53">
        <v>1</v>
      </c>
      <c r="F53">
        <v>1</v>
      </c>
      <c r="G53">
        <v>15872964</v>
      </c>
      <c r="H53">
        <v>2</v>
      </c>
      <c r="I53" t="s">
        <v>989</v>
      </c>
      <c r="J53" t="s">
        <v>990</v>
      </c>
      <c r="K53" t="s">
        <v>991</v>
      </c>
      <c r="L53">
        <v>1368</v>
      </c>
      <c r="N53">
        <v>1011</v>
      </c>
      <c r="O53" t="s">
        <v>988</v>
      </c>
      <c r="P53" t="s">
        <v>988</v>
      </c>
      <c r="Q53">
        <v>1</v>
      </c>
      <c r="W53">
        <v>0</v>
      </c>
      <c r="X53">
        <v>-1817365194</v>
      </c>
      <c r="Y53">
        <f>AT53</f>
        <v>0.04</v>
      </c>
      <c r="AA53">
        <v>0</v>
      </c>
      <c r="AB53">
        <v>4.72</v>
      </c>
      <c r="AC53">
        <v>0.1</v>
      </c>
      <c r="AD53">
        <v>0</v>
      </c>
      <c r="AE53">
        <v>0</v>
      </c>
      <c r="AF53">
        <v>4.72</v>
      </c>
      <c r="AG53">
        <v>0.1</v>
      </c>
      <c r="AH53">
        <v>0</v>
      </c>
      <c r="AI53">
        <v>1</v>
      </c>
      <c r="AJ53">
        <v>1</v>
      </c>
      <c r="AK53">
        <v>1</v>
      </c>
      <c r="AL53">
        <v>1</v>
      </c>
      <c r="AM53">
        <v>-2</v>
      </c>
      <c r="AN53">
        <v>0</v>
      </c>
      <c r="AO53">
        <v>1</v>
      </c>
      <c r="AP53">
        <v>1</v>
      </c>
      <c r="AQ53">
        <v>0</v>
      </c>
      <c r="AR53">
        <v>0</v>
      </c>
      <c r="AS53" t="s">
        <v>3</v>
      </c>
      <c r="AT53">
        <v>0.04</v>
      </c>
      <c r="AU53" t="s">
        <v>3</v>
      </c>
      <c r="AV53">
        <v>0</v>
      </c>
      <c r="AW53">
        <v>2</v>
      </c>
      <c r="AX53">
        <v>35364565</v>
      </c>
      <c r="AY53">
        <v>1</v>
      </c>
      <c r="AZ53">
        <v>0</v>
      </c>
      <c r="BA53">
        <v>53</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CV53">
        <v>0</v>
      </c>
      <c r="CW53">
        <f>ROUND(Y53*Source!I74*DO53,9)</f>
        <v>0</v>
      </c>
      <c r="CX53">
        <f>ROUND(Y53*Source!I74,9)</f>
        <v>0.52</v>
      </c>
      <c r="CY53">
        <f>AB53</f>
        <v>4.72</v>
      </c>
      <c r="CZ53">
        <f>AF53</f>
        <v>4.72</v>
      </c>
      <c r="DA53">
        <f>AJ53</f>
        <v>1</v>
      </c>
      <c r="DB53">
        <f>ROUND(ROUND(AT53*CZ53,2),6)</f>
        <v>0.19</v>
      </c>
      <c r="DC53">
        <f>ROUND(ROUND(AT53*AG53,2),6)</f>
        <v>0</v>
      </c>
      <c r="DD53" t="s">
        <v>3</v>
      </c>
      <c r="DE53" t="s">
        <v>3</v>
      </c>
      <c r="DF53">
        <f t="shared" si="3"/>
        <v>0</v>
      </c>
      <c r="DG53">
        <f t="shared" si="4"/>
        <v>2.4500000000000002</v>
      </c>
      <c r="DH53">
        <f t="shared" si="5"/>
        <v>0.05</v>
      </c>
      <c r="DI53">
        <f t="shared" si="6"/>
        <v>0</v>
      </c>
      <c r="DJ53">
        <f>DG53</f>
        <v>2.4500000000000002</v>
      </c>
      <c r="DK53">
        <v>0</v>
      </c>
      <c r="DL53" t="s">
        <v>3</v>
      </c>
      <c r="DM53">
        <v>0</v>
      </c>
      <c r="DN53" t="s">
        <v>3</v>
      </c>
      <c r="DO53">
        <v>0</v>
      </c>
    </row>
    <row r="54" spans="1:119" x14ac:dyDescent="0.2">
      <c r="A54">
        <f>ROW(Source!A74)</f>
        <v>74</v>
      </c>
      <c r="B54">
        <v>35364244</v>
      </c>
      <c r="C54">
        <v>35364562</v>
      </c>
      <c r="D54">
        <v>35113178</v>
      </c>
      <c r="E54">
        <v>1</v>
      </c>
      <c r="F54">
        <v>1</v>
      </c>
      <c r="G54">
        <v>15872964</v>
      </c>
      <c r="H54">
        <v>2</v>
      </c>
      <c r="I54" t="s">
        <v>1084</v>
      </c>
      <c r="J54" t="s">
        <v>1085</v>
      </c>
      <c r="K54" t="s">
        <v>1086</v>
      </c>
      <c r="L54">
        <v>1368</v>
      </c>
      <c r="N54">
        <v>1011</v>
      </c>
      <c r="O54" t="s">
        <v>988</v>
      </c>
      <c r="P54" t="s">
        <v>988</v>
      </c>
      <c r="Q54">
        <v>1</v>
      </c>
      <c r="W54">
        <v>0</v>
      </c>
      <c r="X54">
        <v>-385320760</v>
      </c>
      <c r="Y54">
        <f>AT54</f>
        <v>0.22</v>
      </c>
      <c r="AA54">
        <v>0</v>
      </c>
      <c r="AB54">
        <v>9.8699999999999992</v>
      </c>
      <c r="AC54">
        <v>0.49</v>
      </c>
      <c r="AD54">
        <v>0</v>
      </c>
      <c r="AE54">
        <v>0</v>
      </c>
      <c r="AF54">
        <v>9.8699999999999992</v>
      </c>
      <c r="AG54">
        <v>0.49</v>
      </c>
      <c r="AH54">
        <v>0</v>
      </c>
      <c r="AI54">
        <v>1</v>
      </c>
      <c r="AJ54">
        <v>1</v>
      </c>
      <c r="AK54">
        <v>1</v>
      </c>
      <c r="AL54">
        <v>1</v>
      </c>
      <c r="AM54">
        <v>-2</v>
      </c>
      <c r="AN54">
        <v>0</v>
      </c>
      <c r="AO54">
        <v>1</v>
      </c>
      <c r="AP54">
        <v>1</v>
      </c>
      <c r="AQ54">
        <v>0</v>
      </c>
      <c r="AR54">
        <v>0</v>
      </c>
      <c r="AS54" t="s">
        <v>3</v>
      </c>
      <c r="AT54">
        <v>0.22</v>
      </c>
      <c r="AU54" t="s">
        <v>3</v>
      </c>
      <c r="AV54">
        <v>0</v>
      </c>
      <c r="AW54">
        <v>2</v>
      </c>
      <c r="AX54">
        <v>35364566</v>
      </c>
      <c r="AY54">
        <v>1</v>
      </c>
      <c r="AZ54">
        <v>0</v>
      </c>
      <c r="BA54">
        <v>54</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CV54">
        <v>0</v>
      </c>
      <c r="CW54">
        <f>ROUND(Y54*Source!I74*DO54,9)</f>
        <v>0</v>
      </c>
      <c r="CX54">
        <f>ROUND(Y54*Source!I74,9)</f>
        <v>2.86</v>
      </c>
      <c r="CY54">
        <f>AB54</f>
        <v>9.8699999999999992</v>
      </c>
      <c r="CZ54">
        <f>AF54</f>
        <v>9.8699999999999992</v>
      </c>
      <c r="DA54">
        <f>AJ54</f>
        <v>1</v>
      </c>
      <c r="DB54">
        <f>ROUND(ROUND(AT54*CZ54,2),6)</f>
        <v>2.17</v>
      </c>
      <c r="DC54">
        <f>ROUND(ROUND(AT54*AG54,2),6)</f>
        <v>0.11</v>
      </c>
      <c r="DD54" t="s">
        <v>3</v>
      </c>
      <c r="DE54" t="s">
        <v>3</v>
      </c>
      <c r="DF54">
        <f t="shared" si="3"/>
        <v>0</v>
      </c>
      <c r="DG54">
        <f t="shared" si="4"/>
        <v>28.23</v>
      </c>
      <c r="DH54">
        <f t="shared" si="5"/>
        <v>1.4</v>
      </c>
      <c r="DI54">
        <f t="shared" si="6"/>
        <v>0</v>
      </c>
      <c r="DJ54">
        <f>DG54</f>
        <v>28.23</v>
      </c>
      <c r="DK54">
        <v>0</v>
      </c>
      <c r="DL54" t="s">
        <v>3</v>
      </c>
      <c r="DM54">
        <v>0</v>
      </c>
      <c r="DN54" t="s">
        <v>3</v>
      </c>
      <c r="DO54">
        <v>0</v>
      </c>
    </row>
    <row r="55" spans="1:119" x14ac:dyDescent="0.2">
      <c r="A55">
        <f>ROW(Source!A74)</f>
        <v>74</v>
      </c>
      <c r="B55">
        <v>35364244</v>
      </c>
      <c r="C55">
        <v>35364562</v>
      </c>
      <c r="D55">
        <v>35122221</v>
      </c>
      <c r="E55">
        <v>1</v>
      </c>
      <c r="F55">
        <v>1</v>
      </c>
      <c r="G55">
        <v>15872964</v>
      </c>
      <c r="H55">
        <v>3</v>
      </c>
      <c r="I55" t="s">
        <v>128</v>
      </c>
      <c r="J55" t="s">
        <v>130</v>
      </c>
      <c r="K55" t="s">
        <v>129</v>
      </c>
      <c r="L55">
        <v>1354</v>
      </c>
      <c r="N55">
        <v>1010</v>
      </c>
      <c r="O55" t="s">
        <v>52</v>
      </c>
      <c r="P55" t="s">
        <v>52</v>
      </c>
      <c r="Q55">
        <v>1</v>
      </c>
      <c r="W55">
        <v>1</v>
      </c>
      <c r="X55">
        <v>-2080535723</v>
      </c>
      <c r="Y55">
        <f>AT55</f>
        <v>-1</v>
      </c>
      <c r="AA55">
        <v>2206.16</v>
      </c>
      <c r="AB55">
        <v>0</v>
      </c>
      <c r="AC55">
        <v>0</v>
      </c>
      <c r="AD55">
        <v>0</v>
      </c>
      <c r="AE55">
        <v>2206.16</v>
      </c>
      <c r="AF55">
        <v>0</v>
      </c>
      <c r="AG55">
        <v>0</v>
      </c>
      <c r="AH55">
        <v>0</v>
      </c>
      <c r="AI55">
        <v>1</v>
      </c>
      <c r="AJ55">
        <v>1</v>
      </c>
      <c r="AK55">
        <v>1</v>
      </c>
      <c r="AL55">
        <v>1</v>
      </c>
      <c r="AM55">
        <v>-2</v>
      </c>
      <c r="AN55">
        <v>0</v>
      </c>
      <c r="AO55">
        <v>1</v>
      </c>
      <c r="AP55">
        <v>1</v>
      </c>
      <c r="AQ55">
        <v>0</v>
      </c>
      <c r="AR55">
        <v>0</v>
      </c>
      <c r="AS55" t="s">
        <v>3</v>
      </c>
      <c r="AT55">
        <v>-1</v>
      </c>
      <c r="AU55" t="s">
        <v>3</v>
      </c>
      <c r="AV55">
        <v>0</v>
      </c>
      <c r="AW55">
        <v>2</v>
      </c>
      <c r="AX55">
        <v>35364567</v>
      </c>
      <c r="AY55">
        <v>1</v>
      </c>
      <c r="AZ55">
        <v>6144</v>
      </c>
      <c r="BA55">
        <v>55</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CV55">
        <v>0</v>
      </c>
      <c r="CW55">
        <v>0</v>
      </c>
      <c r="CX55">
        <f>ROUND(Y55*Source!I74,9)</f>
        <v>-13</v>
      </c>
      <c r="CY55">
        <f>AA55</f>
        <v>2206.16</v>
      </c>
      <c r="CZ55">
        <f>AE55</f>
        <v>2206.16</v>
      </c>
      <c r="DA55">
        <f>AI55</f>
        <v>1</v>
      </c>
      <c r="DB55">
        <f>ROUND(ROUND(AT55*CZ55,2),6)</f>
        <v>-2206.16</v>
      </c>
      <c r="DC55">
        <f>ROUND(ROUND(AT55*AG55,2),6)</f>
        <v>0</v>
      </c>
      <c r="DD55" t="s">
        <v>3</v>
      </c>
      <c r="DE55" t="s">
        <v>3</v>
      </c>
      <c r="DF55">
        <f t="shared" si="3"/>
        <v>-28680.080000000002</v>
      </c>
      <c r="DG55">
        <f t="shared" si="4"/>
        <v>0</v>
      </c>
      <c r="DH55">
        <f t="shared" si="5"/>
        <v>0</v>
      </c>
      <c r="DI55">
        <f t="shared" si="6"/>
        <v>0</v>
      </c>
      <c r="DJ55">
        <f>DF55</f>
        <v>-28680.080000000002</v>
      </c>
      <c r="DK55">
        <v>0</v>
      </c>
      <c r="DL55" t="s">
        <v>3</v>
      </c>
      <c r="DM55">
        <v>0</v>
      </c>
      <c r="DN55" t="s">
        <v>3</v>
      </c>
      <c r="DO55">
        <v>0</v>
      </c>
    </row>
    <row r="56" spans="1:119" x14ac:dyDescent="0.2">
      <c r="A56">
        <f>ROW(Source!A111)</f>
        <v>111</v>
      </c>
      <c r="B56">
        <v>35364244</v>
      </c>
      <c r="C56">
        <v>35364626</v>
      </c>
      <c r="D56">
        <v>35111398</v>
      </c>
      <c r="E56">
        <v>15872964</v>
      </c>
      <c r="F56">
        <v>1</v>
      </c>
      <c r="G56">
        <v>15872964</v>
      </c>
      <c r="H56">
        <v>1</v>
      </c>
      <c r="I56" t="s">
        <v>982</v>
      </c>
      <c r="J56" t="s">
        <v>3</v>
      </c>
      <c r="K56" t="s">
        <v>983</v>
      </c>
      <c r="L56">
        <v>1191</v>
      </c>
      <c r="N56">
        <v>1013</v>
      </c>
      <c r="O56" t="s">
        <v>984</v>
      </c>
      <c r="P56" t="s">
        <v>984</v>
      </c>
      <c r="Q56">
        <v>1</v>
      </c>
      <c r="W56">
        <v>0</v>
      </c>
      <c r="X56">
        <v>476480486</v>
      </c>
      <c r="Y56">
        <f>(AT56*0.2)</f>
        <v>0.45999999999999996</v>
      </c>
      <c r="AA56">
        <v>0</v>
      </c>
      <c r="AB56">
        <v>0</v>
      </c>
      <c r="AC56">
        <v>0</v>
      </c>
      <c r="AD56">
        <v>0</v>
      </c>
      <c r="AE56">
        <v>0</v>
      </c>
      <c r="AF56">
        <v>0</v>
      </c>
      <c r="AG56">
        <v>0</v>
      </c>
      <c r="AH56">
        <v>0</v>
      </c>
      <c r="AI56">
        <v>1</v>
      </c>
      <c r="AJ56">
        <v>1</v>
      </c>
      <c r="AK56">
        <v>1</v>
      </c>
      <c r="AL56">
        <v>1</v>
      </c>
      <c r="AM56">
        <v>-2</v>
      </c>
      <c r="AN56">
        <v>0</v>
      </c>
      <c r="AO56">
        <v>1</v>
      </c>
      <c r="AP56">
        <v>1</v>
      </c>
      <c r="AQ56">
        <v>0</v>
      </c>
      <c r="AR56">
        <v>0</v>
      </c>
      <c r="AS56" t="s">
        <v>3</v>
      </c>
      <c r="AT56">
        <v>2.2999999999999998</v>
      </c>
      <c r="AU56" t="s">
        <v>55</v>
      </c>
      <c r="AV56">
        <v>1</v>
      </c>
      <c r="AW56">
        <v>2</v>
      </c>
      <c r="AX56">
        <v>35364632</v>
      </c>
      <c r="AY56">
        <v>1</v>
      </c>
      <c r="AZ56">
        <v>0</v>
      </c>
      <c r="BA56">
        <v>56</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CU56">
        <f>ROUND(AT56*Source!I111*AH56*AL56,2)</f>
        <v>0</v>
      </c>
      <c r="CV56">
        <f>ROUND(Y56*Source!I111,9)</f>
        <v>5.0599999999999996</v>
      </c>
      <c r="CW56">
        <v>0</v>
      </c>
      <c r="CX56">
        <f>ROUND(Y56*Source!I111,9)</f>
        <v>5.0599999999999996</v>
      </c>
      <c r="CY56">
        <f>AD56</f>
        <v>0</v>
      </c>
      <c r="CZ56">
        <f>AH56</f>
        <v>0</v>
      </c>
      <c r="DA56">
        <f>AL56</f>
        <v>1</v>
      </c>
      <c r="DB56">
        <f>ROUND((ROUND(AT56*CZ56,2)*0.2),6)</f>
        <v>0</v>
      </c>
      <c r="DC56">
        <f>ROUND((ROUND(AT56*AG56,2)*0.2),6)</f>
        <v>0</v>
      </c>
      <c r="DD56" t="s">
        <v>3</v>
      </c>
      <c r="DE56" t="s">
        <v>3</v>
      </c>
      <c r="DF56">
        <f t="shared" si="3"/>
        <v>0</v>
      </c>
      <c r="DG56">
        <f t="shared" si="4"/>
        <v>0</v>
      </c>
      <c r="DH56">
        <f t="shared" si="5"/>
        <v>0</v>
      </c>
      <c r="DI56">
        <f t="shared" si="6"/>
        <v>0</v>
      </c>
      <c r="DJ56">
        <f>DI56</f>
        <v>0</v>
      </c>
      <c r="DK56">
        <v>0</v>
      </c>
      <c r="DL56" t="s">
        <v>3</v>
      </c>
      <c r="DM56">
        <v>0</v>
      </c>
      <c r="DN56" t="s">
        <v>3</v>
      </c>
      <c r="DO56">
        <v>0</v>
      </c>
    </row>
    <row r="57" spans="1:119" x14ac:dyDescent="0.2">
      <c r="A57">
        <f>ROW(Source!A111)</f>
        <v>111</v>
      </c>
      <c r="B57">
        <v>35364244</v>
      </c>
      <c r="C57">
        <v>35364626</v>
      </c>
      <c r="D57">
        <v>35112768</v>
      </c>
      <c r="E57">
        <v>1</v>
      </c>
      <c r="F57">
        <v>1</v>
      </c>
      <c r="G57">
        <v>15872964</v>
      </c>
      <c r="H57">
        <v>2</v>
      </c>
      <c r="I57" t="s">
        <v>1081</v>
      </c>
      <c r="J57" t="s">
        <v>1082</v>
      </c>
      <c r="K57" t="s">
        <v>1083</v>
      </c>
      <c r="L57">
        <v>1368</v>
      </c>
      <c r="N57">
        <v>1011</v>
      </c>
      <c r="O57" t="s">
        <v>988</v>
      </c>
      <c r="P57" t="s">
        <v>988</v>
      </c>
      <c r="Q57">
        <v>1</v>
      </c>
      <c r="W57">
        <v>0</v>
      </c>
      <c r="X57">
        <v>-1503072827</v>
      </c>
      <c r="Y57">
        <f>(AT57*0.2)</f>
        <v>2.8000000000000004E-2</v>
      </c>
      <c r="AA57">
        <v>0</v>
      </c>
      <c r="AB57">
        <v>456.39</v>
      </c>
      <c r="AC57">
        <v>1.4</v>
      </c>
      <c r="AD57">
        <v>0</v>
      </c>
      <c r="AE57">
        <v>0</v>
      </c>
      <c r="AF57">
        <v>456.39</v>
      </c>
      <c r="AG57">
        <v>1.4</v>
      </c>
      <c r="AH57">
        <v>0</v>
      </c>
      <c r="AI57">
        <v>1</v>
      </c>
      <c r="AJ57">
        <v>1</v>
      </c>
      <c r="AK57">
        <v>1</v>
      </c>
      <c r="AL57">
        <v>1</v>
      </c>
      <c r="AM57">
        <v>-2</v>
      </c>
      <c r="AN57">
        <v>0</v>
      </c>
      <c r="AO57">
        <v>1</v>
      </c>
      <c r="AP57">
        <v>1</v>
      </c>
      <c r="AQ57">
        <v>0</v>
      </c>
      <c r="AR57">
        <v>0</v>
      </c>
      <c r="AS57" t="s">
        <v>3</v>
      </c>
      <c r="AT57">
        <v>0.14000000000000001</v>
      </c>
      <c r="AU57" t="s">
        <v>55</v>
      </c>
      <c r="AV57">
        <v>0</v>
      </c>
      <c r="AW57">
        <v>2</v>
      </c>
      <c r="AX57">
        <v>35364633</v>
      </c>
      <c r="AY57">
        <v>1</v>
      </c>
      <c r="AZ57">
        <v>0</v>
      </c>
      <c r="BA57">
        <v>57</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CV57">
        <v>0</v>
      </c>
      <c r="CW57">
        <f>ROUND(Y57*Source!I111*DO57,9)</f>
        <v>0</v>
      </c>
      <c r="CX57">
        <f>ROUND(Y57*Source!I111,9)</f>
        <v>0.308</v>
      </c>
      <c r="CY57">
        <f>AB57</f>
        <v>456.39</v>
      </c>
      <c r="CZ57">
        <f>AF57</f>
        <v>456.39</v>
      </c>
      <c r="DA57">
        <f>AJ57</f>
        <v>1</v>
      </c>
      <c r="DB57">
        <f>ROUND((ROUND(AT57*CZ57,2)*0.2),6)</f>
        <v>12.778</v>
      </c>
      <c r="DC57">
        <f>ROUND((ROUND(AT57*AG57,2)*0.2),6)</f>
        <v>0.04</v>
      </c>
      <c r="DD57" t="s">
        <v>3</v>
      </c>
      <c r="DE57" t="s">
        <v>3</v>
      </c>
      <c r="DF57">
        <f t="shared" si="3"/>
        <v>0</v>
      </c>
      <c r="DG57">
        <f t="shared" si="4"/>
        <v>140.57</v>
      </c>
      <c r="DH57">
        <f t="shared" si="5"/>
        <v>0.43</v>
      </c>
      <c r="DI57">
        <f t="shared" si="6"/>
        <v>0</v>
      </c>
      <c r="DJ57">
        <f>DG57</f>
        <v>140.57</v>
      </c>
      <c r="DK57">
        <v>0</v>
      </c>
      <c r="DL57" t="s">
        <v>3</v>
      </c>
      <c r="DM57">
        <v>0</v>
      </c>
      <c r="DN57" t="s">
        <v>3</v>
      </c>
      <c r="DO57">
        <v>0</v>
      </c>
    </row>
    <row r="58" spans="1:119" x14ac:dyDescent="0.2">
      <c r="A58">
        <f>ROW(Source!A111)</f>
        <v>111</v>
      </c>
      <c r="B58">
        <v>35364244</v>
      </c>
      <c r="C58">
        <v>35364626</v>
      </c>
      <c r="D58">
        <v>35113206</v>
      </c>
      <c r="E58">
        <v>1</v>
      </c>
      <c r="F58">
        <v>1</v>
      </c>
      <c r="G58">
        <v>15872964</v>
      </c>
      <c r="H58">
        <v>2</v>
      </c>
      <c r="I58" t="s">
        <v>989</v>
      </c>
      <c r="J58" t="s">
        <v>990</v>
      </c>
      <c r="K58" t="s">
        <v>991</v>
      </c>
      <c r="L58">
        <v>1368</v>
      </c>
      <c r="N58">
        <v>1011</v>
      </c>
      <c r="O58" t="s">
        <v>988</v>
      </c>
      <c r="P58" t="s">
        <v>988</v>
      </c>
      <c r="Q58">
        <v>1</v>
      </c>
      <c r="W58">
        <v>0</v>
      </c>
      <c r="X58">
        <v>-1817365194</v>
      </c>
      <c r="Y58">
        <f>(AT58*0.2)</f>
        <v>8.0000000000000002E-3</v>
      </c>
      <c r="AA58">
        <v>0</v>
      </c>
      <c r="AB58">
        <v>4.72</v>
      </c>
      <c r="AC58">
        <v>0.1</v>
      </c>
      <c r="AD58">
        <v>0</v>
      </c>
      <c r="AE58">
        <v>0</v>
      </c>
      <c r="AF58">
        <v>4.72</v>
      </c>
      <c r="AG58">
        <v>0.1</v>
      </c>
      <c r="AH58">
        <v>0</v>
      </c>
      <c r="AI58">
        <v>1</v>
      </c>
      <c r="AJ58">
        <v>1</v>
      </c>
      <c r="AK58">
        <v>1</v>
      </c>
      <c r="AL58">
        <v>1</v>
      </c>
      <c r="AM58">
        <v>-2</v>
      </c>
      <c r="AN58">
        <v>0</v>
      </c>
      <c r="AO58">
        <v>1</v>
      </c>
      <c r="AP58">
        <v>1</v>
      </c>
      <c r="AQ58">
        <v>0</v>
      </c>
      <c r="AR58">
        <v>0</v>
      </c>
      <c r="AS58" t="s">
        <v>3</v>
      </c>
      <c r="AT58">
        <v>0.04</v>
      </c>
      <c r="AU58" t="s">
        <v>55</v>
      </c>
      <c r="AV58">
        <v>0</v>
      </c>
      <c r="AW58">
        <v>2</v>
      </c>
      <c r="AX58">
        <v>35364634</v>
      </c>
      <c r="AY58">
        <v>1</v>
      </c>
      <c r="AZ58">
        <v>0</v>
      </c>
      <c r="BA58">
        <v>58</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CV58">
        <v>0</v>
      </c>
      <c r="CW58">
        <f>ROUND(Y58*Source!I111*DO58,9)</f>
        <v>0</v>
      </c>
      <c r="CX58">
        <f>ROUND(Y58*Source!I111,9)</f>
        <v>8.7999999999999995E-2</v>
      </c>
      <c r="CY58">
        <f>AB58</f>
        <v>4.72</v>
      </c>
      <c r="CZ58">
        <f>AF58</f>
        <v>4.72</v>
      </c>
      <c r="DA58">
        <f>AJ58</f>
        <v>1</v>
      </c>
      <c r="DB58">
        <f>ROUND((ROUND(AT58*CZ58,2)*0.2),6)</f>
        <v>3.7999999999999999E-2</v>
      </c>
      <c r="DC58">
        <f>ROUND((ROUND(AT58*AG58,2)*0.2),6)</f>
        <v>0</v>
      </c>
      <c r="DD58" t="s">
        <v>3</v>
      </c>
      <c r="DE58" t="s">
        <v>3</v>
      </c>
      <c r="DF58">
        <f t="shared" si="3"/>
        <v>0</v>
      </c>
      <c r="DG58">
        <f t="shared" si="4"/>
        <v>0.42</v>
      </c>
      <c r="DH58">
        <f t="shared" si="5"/>
        <v>0.01</v>
      </c>
      <c r="DI58">
        <f t="shared" si="6"/>
        <v>0</v>
      </c>
      <c r="DJ58">
        <f>DG58</f>
        <v>0.42</v>
      </c>
      <c r="DK58">
        <v>0</v>
      </c>
      <c r="DL58" t="s">
        <v>3</v>
      </c>
      <c r="DM58">
        <v>0</v>
      </c>
      <c r="DN58" t="s">
        <v>3</v>
      </c>
      <c r="DO58">
        <v>0</v>
      </c>
    </row>
    <row r="59" spans="1:119" x14ac:dyDescent="0.2">
      <c r="A59">
        <f>ROW(Source!A111)</f>
        <v>111</v>
      </c>
      <c r="B59">
        <v>35364244</v>
      </c>
      <c r="C59">
        <v>35364626</v>
      </c>
      <c r="D59">
        <v>35113178</v>
      </c>
      <c r="E59">
        <v>1</v>
      </c>
      <c r="F59">
        <v>1</v>
      </c>
      <c r="G59">
        <v>15872964</v>
      </c>
      <c r="H59">
        <v>2</v>
      </c>
      <c r="I59" t="s">
        <v>1084</v>
      </c>
      <c r="J59" t="s">
        <v>1085</v>
      </c>
      <c r="K59" t="s">
        <v>1086</v>
      </c>
      <c r="L59">
        <v>1368</v>
      </c>
      <c r="N59">
        <v>1011</v>
      </c>
      <c r="O59" t="s">
        <v>988</v>
      </c>
      <c r="P59" t="s">
        <v>988</v>
      </c>
      <c r="Q59">
        <v>1</v>
      </c>
      <c r="W59">
        <v>0</v>
      </c>
      <c r="X59">
        <v>-385320760</v>
      </c>
      <c r="Y59">
        <f>(AT59*0.2)</f>
        <v>4.4000000000000004E-2</v>
      </c>
      <c r="AA59">
        <v>0</v>
      </c>
      <c r="AB59">
        <v>9.8699999999999992</v>
      </c>
      <c r="AC59">
        <v>0.49</v>
      </c>
      <c r="AD59">
        <v>0</v>
      </c>
      <c r="AE59">
        <v>0</v>
      </c>
      <c r="AF59">
        <v>9.8699999999999992</v>
      </c>
      <c r="AG59">
        <v>0.49</v>
      </c>
      <c r="AH59">
        <v>0</v>
      </c>
      <c r="AI59">
        <v>1</v>
      </c>
      <c r="AJ59">
        <v>1</v>
      </c>
      <c r="AK59">
        <v>1</v>
      </c>
      <c r="AL59">
        <v>1</v>
      </c>
      <c r="AM59">
        <v>-2</v>
      </c>
      <c r="AN59">
        <v>0</v>
      </c>
      <c r="AO59">
        <v>1</v>
      </c>
      <c r="AP59">
        <v>1</v>
      </c>
      <c r="AQ59">
        <v>0</v>
      </c>
      <c r="AR59">
        <v>0</v>
      </c>
      <c r="AS59" t="s">
        <v>3</v>
      </c>
      <c r="AT59">
        <v>0.22</v>
      </c>
      <c r="AU59" t="s">
        <v>55</v>
      </c>
      <c r="AV59">
        <v>0</v>
      </c>
      <c r="AW59">
        <v>2</v>
      </c>
      <c r="AX59">
        <v>35364635</v>
      </c>
      <c r="AY59">
        <v>1</v>
      </c>
      <c r="AZ59">
        <v>0</v>
      </c>
      <c r="BA59">
        <v>59</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CV59">
        <v>0</v>
      </c>
      <c r="CW59">
        <f>ROUND(Y59*Source!I111*DO59,9)</f>
        <v>0</v>
      </c>
      <c r="CX59">
        <f>ROUND(Y59*Source!I111,9)</f>
        <v>0.48399999999999999</v>
      </c>
      <c r="CY59">
        <f>AB59</f>
        <v>9.8699999999999992</v>
      </c>
      <c r="CZ59">
        <f>AF59</f>
        <v>9.8699999999999992</v>
      </c>
      <c r="DA59">
        <f>AJ59</f>
        <v>1</v>
      </c>
      <c r="DB59">
        <f>ROUND((ROUND(AT59*CZ59,2)*0.2),6)</f>
        <v>0.434</v>
      </c>
      <c r="DC59">
        <f>ROUND((ROUND(AT59*AG59,2)*0.2),6)</f>
        <v>2.1999999999999999E-2</v>
      </c>
      <c r="DD59" t="s">
        <v>3</v>
      </c>
      <c r="DE59" t="s">
        <v>3</v>
      </c>
      <c r="DF59">
        <f t="shared" si="3"/>
        <v>0</v>
      </c>
      <c r="DG59">
        <f t="shared" si="4"/>
        <v>4.78</v>
      </c>
      <c r="DH59">
        <f t="shared" si="5"/>
        <v>0.24</v>
      </c>
      <c r="DI59">
        <f t="shared" si="6"/>
        <v>0</v>
      </c>
      <c r="DJ59">
        <f>DG59</f>
        <v>4.78</v>
      </c>
      <c r="DK59">
        <v>0</v>
      </c>
      <c r="DL59" t="s">
        <v>3</v>
      </c>
      <c r="DM59">
        <v>0</v>
      </c>
      <c r="DN59" t="s">
        <v>3</v>
      </c>
      <c r="DO59">
        <v>0</v>
      </c>
    </row>
    <row r="60" spans="1:119" x14ac:dyDescent="0.2">
      <c r="A60">
        <f>ROW(Source!A111)</f>
        <v>111</v>
      </c>
      <c r="B60">
        <v>35364244</v>
      </c>
      <c r="C60">
        <v>35364626</v>
      </c>
      <c r="D60">
        <v>35122221</v>
      </c>
      <c r="E60">
        <v>1</v>
      </c>
      <c r="F60">
        <v>1</v>
      </c>
      <c r="G60">
        <v>15872964</v>
      </c>
      <c r="H60">
        <v>3</v>
      </c>
      <c r="I60" t="s">
        <v>128</v>
      </c>
      <c r="J60" t="s">
        <v>130</v>
      </c>
      <c r="K60" t="s">
        <v>129</v>
      </c>
      <c r="L60">
        <v>1354</v>
      </c>
      <c r="N60">
        <v>1010</v>
      </c>
      <c r="O60" t="s">
        <v>52</v>
      </c>
      <c r="P60" t="s">
        <v>52</v>
      </c>
      <c r="Q60">
        <v>1</v>
      </c>
      <c r="W60">
        <v>0</v>
      </c>
      <c r="X60">
        <v>-2080535723</v>
      </c>
      <c r="Y60">
        <f>(AT60*0)</f>
        <v>0</v>
      </c>
      <c r="AA60">
        <v>2206.16</v>
      </c>
      <c r="AB60">
        <v>0</v>
      </c>
      <c r="AC60">
        <v>0</v>
      </c>
      <c r="AD60">
        <v>0</v>
      </c>
      <c r="AE60">
        <v>2206.16</v>
      </c>
      <c r="AF60">
        <v>0</v>
      </c>
      <c r="AG60">
        <v>0</v>
      </c>
      <c r="AH60">
        <v>0</v>
      </c>
      <c r="AI60">
        <v>1</v>
      </c>
      <c r="AJ60">
        <v>1</v>
      </c>
      <c r="AK60">
        <v>1</v>
      </c>
      <c r="AL60">
        <v>1</v>
      </c>
      <c r="AM60">
        <v>-2</v>
      </c>
      <c r="AN60">
        <v>0</v>
      </c>
      <c r="AO60">
        <v>1</v>
      </c>
      <c r="AP60">
        <v>1</v>
      </c>
      <c r="AQ60">
        <v>0</v>
      </c>
      <c r="AR60">
        <v>0</v>
      </c>
      <c r="AS60" t="s">
        <v>3</v>
      </c>
      <c r="AT60">
        <v>1</v>
      </c>
      <c r="AU60" t="s">
        <v>54</v>
      </c>
      <c r="AV60">
        <v>0</v>
      </c>
      <c r="AW60">
        <v>2</v>
      </c>
      <c r="AX60">
        <v>35364636</v>
      </c>
      <c r="AY60">
        <v>1</v>
      </c>
      <c r="AZ60">
        <v>0</v>
      </c>
      <c r="BA60">
        <v>60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CV60">
        <v>0</v>
      </c>
      <c r="CW60">
        <v>0</v>
      </c>
      <c r="CX60">
        <f>ROUND(Y60*Source!I111,9)</f>
        <v>0</v>
      </c>
      <c r="CY60">
        <f>AA60</f>
        <v>2206.16</v>
      </c>
      <c r="CZ60">
        <f>AE60</f>
        <v>2206.16</v>
      </c>
      <c r="DA60">
        <f>AI60</f>
        <v>1</v>
      </c>
      <c r="DB60">
        <f>ROUND((ROUND(AT60*CZ60,2)*0),6)</f>
        <v>0</v>
      </c>
      <c r="DC60">
        <f>ROUND((ROUND(AT60*AG60,2)*0),6)</f>
        <v>0</v>
      </c>
      <c r="DD60" t="s">
        <v>3</v>
      </c>
      <c r="DE60" t="s">
        <v>3</v>
      </c>
      <c r="DF60">
        <f t="shared" si="3"/>
        <v>0</v>
      </c>
      <c r="DG60">
        <f t="shared" si="4"/>
        <v>0</v>
      </c>
      <c r="DH60">
        <f t="shared" si="5"/>
        <v>0</v>
      </c>
      <c r="DI60">
        <f t="shared" si="6"/>
        <v>0</v>
      </c>
      <c r="DJ60">
        <f>DF60</f>
        <v>0</v>
      </c>
      <c r="DK60">
        <v>0</v>
      </c>
      <c r="DL60" t="s">
        <v>3</v>
      </c>
      <c r="DM60">
        <v>0</v>
      </c>
      <c r="DN60" t="s">
        <v>3</v>
      </c>
      <c r="DO60">
        <v>0</v>
      </c>
    </row>
    <row r="61" spans="1:119" x14ac:dyDescent="0.2">
      <c r="A61">
        <f>ROW(Source!A112)</f>
        <v>112</v>
      </c>
      <c r="B61">
        <v>35364244</v>
      </c>
      <c r="C61">
        <v>35364637</v>
      </c>
      <c r="D61">
        <v>35111398</v>
      </c>
      <c r="E61">
        <v>15872964</v>
      </c>
      <c r="F61">
        <v>1</v>
      </c>
      <c r="G61">
        <v>15872964</v>
      </c>
      <c r="H61">
        <v>1</v>
      </c>
      <c r="I61" t="s">
        <v>982</v>
      </c>
      <c r="J61" t="s">
        <v>3</v>
      </c>
      <c r="K61" t="s">
        <v>983</v>
      </c>
      <c r="L61">
        <v>1191</v>
      </c>
      <c r="N61">
        <v>1013</v>
      </c>
      <c r="O61" t="s">
        <v>984</v>
      </c>
      <c r="P61" t="s">
        <v>984</v>
      </c>
      <c r="Q61">
        <v>1</v>
      </c>
      <c r="W61">
        <v>0</v>
      </c>
      <c r="X61">
        <v>476480486</v>
      </c>
      <c r="Y61">
        <f>AT61</f>
        <v>2.2999999999999998</v>
      </c>
      <c r="AA61">
        <v>0</v>
      </c>
      <c r="AB61">
        <v>0</v>
      </c>
      <c r="AC61">
        <v>0</v>
      </c>
      <c r="AD61">
        <v>0</v>
      </c>
      <c r="AE61">
        <v>0</v>
      </c>
      <c r="AF61">
        <v>0</v>
      </c>
      <c r="AG61">
        <v>0</v>
      </c>
      <c r="AH61">
        <v>0</v>
      </c>
      <c r="AI61">
        <v>1</v>
      </c>
      <c r="AJ61">
        <v>1</v>
      </c>
      <c r="AK61">
        <v>1</v>
      </c>
      <c r="AL61">
        <v>1</v>
      </c>
      <c r="AM61">
        <v>-2</v>
      </c>
      <c r="AN61">
        <v>0</v>
      </c>
      <c r="AO61">
        <v>1</v>
      </c>
      <c r="AP61">
        <v>1</v>
      </c>
      <c r="AQ61">
        <v>0</v>
      </c>
      <c r="AR61">
        <v>0</v>
      </c>
      <c r="AS61" t="s">
        <v>3</v>
      </c>
      <c r="AT61">
        <v>2.2999999999999998</v>
      </c>
      <c r="AU61" t="s">
        <v>3</v>
      </c>
      <c r="AV61">
        <v>1</v>
      </c>
      <c r="AW61">
        <v>2</v>
      </c>
      <c r="AX61">
        <v>35364643</v>
      </c>
      <c r="AY61">
        <v>1</v>
      </c>
      <c r="AZ61">
        <v>0</v>
      </c>
      <c r="BA61">
        <v>61</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CU61">
        <f>ROUND(AT61*Source!I112*AH61*AL61,2)</f>
        <v>0</v>
      </c>
      <c r="CV61">
        <f>ROUND(Y61*Source!I112,9)</f>
        <v>25.3</v>
      </c>
      <c r="CW61">
        <v>0</v>
      </c>
      <c r="CX61">
        <f>ROUND(Y61*Source!I112,9)</f>
        <v>25.3</v>
      </c>
      <c r="CY61">
        <f>AD61</f>
        <v>0</v>
      </c>
      <c r="CZ61">
        <f>AH61</f>
        <v>0</v>
      </c>
      <c r="DA61">
        <f>AL61</f>
        <v>1</v>
      </c>
      <c r="DB61">
        <f>ROUND(ROUND(AT61*CZ61,2),6)</f>
        <v>0</v>
      </c>
      <c r="DC61">
        <f>ROUND(ROUND(AT61*AG61,2),6)</f>
        <v>0</v>
      </c>
      <c r="DD61" t="s">
        <v>3</v>
      </c>
      <c r="DE61" t="s">
        <v>3</v>
      </c>
      <c r="DF61">
        <f t="shared" si="3"/>
        <v>0</v>
      </c>
      <c r="DG61">
        <f t="shared" si="4"/>
        <v>0</v>
      </c>
      <c r="DH61">
        <f t="shared" si="5"/>
        <v>0</v>
      </c>
      <c r="DI61">
        <f t="shared" si="6"/>
        <v>0</v>
      </c>
      <c r="DJ61">
        <f>DI61</f>
        <v>0</v>
      </c>
      <c r="DK61">
        <v>0</v>
      </c>
      <c r="DL61" t="s">
        <v>3</v>
      </c>
      <c r="DM61">
        <v>0</v>
      </c>
      <c r="DN61" t="s">
        <v>3</v>
      </c>
      <c r="DO61">
        <v>0</v>
      </c>
    </row>
    <row r="62" spans="1:119" x14ac:dyDescent="0.2">
      <c r="A62">
        <f>ROW(Source!A112)</f>
        <v>112</v>
      </c>
      <c r="B62">
        <v>35364244</v>
      </c>
      <c r="C62">
        <v>35364637</v>
      </c>
      <c r="D62">
        <v>35112768</v>
      </c>
      <c r="E62">
        <v>1</v>
      </c>
      <c r="F62">
        <v>1</v>
      </c>
      <c r="G62">
        <v>15872964</v>
      </c>
      <c r="H62">
        <v>2</v>
      </c>
      <c r="I62" t="s">
        <v>1081</v>
      </c>
      <c r="J62" t="s">
        <v>1082</v>
      </c>
      <c r="K62" t="s">
        <v>1083</v>
      </c>
      <c r="L62">
        <v>1368</v>
      </c>
      <c r="N62">
        <v>1011</v>
      </c>
      <c r="O62" t="s">
        <v>988</v>
      </c>
      <c r="P62" t="s">
        <v>988</v>
      </c>
      <c r="Q62">
        <v>1</v>
      </c>
      <c r="W62">
        <v>0</v>
      </c>
      <c r="X62">
        <v>-1503072827</v>
      </c>
      <c r="Y62">
        <f>AT62</f>
        <v>0.14000000000000001</v>
      </c>
      <c r="AA62">
        <v>0</v>
      </c>
      <c r="AB62">
        <v>456.39</v>
      </c>
      <c r="AC62">
        <v>1.4</v>
      </c>
      <c r="AD62">
        <v>0</v>
      </c>
      <c r="AE62">
        <v>0</v>
      </c>
      <c r="AF62">
        <v>456.39</v>
      </c>
      <c r="AG62">
        <v>1.4</v>
      </c>
      <c r="AH62">
        <v>0</v>
      </c>
      <c r="AI62">
        <v>1</v>
      </c>
      <c r="AJ62">
        <v>1</v>
      </c>
      <c r="AK62">
        <v>1</v>
      </c>
      <c r="AL62">
        <v>1</v>
      </c>
      <c r="AM62">
        <v>-2</v>
      </c>
      <c r="AN62">
        <v>0</v>
      </c>
      <c r="AO62">
        <v>1</v>
      </c>
      <c r="AP62">
        <v>1</v>
      </c>
      <c r="AQ62">
        <v>0</v>
      </c>
      <c r="AR62">
        <v>0</v>
      </c>
      <c r="AS62" t="s">
        <v>3</v>
      </c>
      <c r="AT62">
        <v>0.14000000000000001</v>
      </c>
      <c r="AU62" t="s">
        <v>3</v>
      </c>
      <c r="AV62">
        <v>0</v>
      </c>
      <c r="AW62">
        <v>2</v>
      </c>
      <c r="AX62">
        <v>35364644</v>
      </c>
      <c r="AY62">
        <v>1</v>
      </c>
      <c r="AZ62">
        <v>0</v>
      </c>
      <c r="BA62">
        <v>62</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CV62">
        <v>0</v>
      </c>
      <c r="CW62">
        <f>ROUND(Y62*Source!I112*DO62,9)</f>
        <v>0</v>
      </c>
      <c r="CX62">
        <f>ROUND(Y62*Source!I112,9)</f>
        <v>1.54</v>
      </c>
      <c r="CY62">
        <f>AB62</f>
        <v>456.39</v>
      </c>
      <c r="CZ62">
        <f>AF62</f>
        <v>456.39</v>
      </c>
      <c r="DA62">
        <f>AJ62</f>
        <v>1</v>
      </c>
      <c r="DB62">
        <f>ROUND(ROUND(AT62*CZ62,2),6)</f>
        <v>63.89</v>
      </c>
      <c r="DC62">
        <f>ROUND(ROUND(AT62*AG62,2),6)</f>
        <v>0.2</v>
      </c>
      <c r="DD62" t="s">
        <v>3</v>
      </c>
      <c r="DE62" t="s">
        <v>3</v>
      </c>
      <c r="DF62">
        <f t="shared" si="3"/>
        <v>0</v>
      </c>
      <c r="DG62">
        <f t="shared" si="4"/>
        <v>702.84</v>
      </c>
      <c r="DH62">
        <f t="shared" si="5"/>
        <v>2.16</v>
      </c>
      <c r="DI62">
        <f t="shared" si="6"/>
        <v>0</v>
      </c>
      <c r="DJ62">
        <f>DG62</f>
        <v>702.84</v>
      </c>
      <c r="DK62">
        <v>0</v>
      </c>
      <c r="DL62" t="s">
        <v>3</v>
      </c>
      <c r="DM62">
        <v>0</v>
      </c>
      <c r="DN62" t="s">
        <v>3</v>
      </c>
      <c r="DO62">
        <v>0</v>
      </c>
    </row>
    <row r="63" spans="1:119" x14ac:dyDescent="0.2">
      <c r="A63">
        <f>ROW(Source!A112)</f>
        <v>112</v>
      </c>
      <c r="B63">
        <v>35364244</v>
      </c>
      <c r="C63">
        <v>35364637</v>
      </c>
      <c r="D63">
        <v>35113206</v>
      </c>
      <c r="E63">
        <v>1</v>
      </c>
      <c r="F63">
        <v>1</v>
      </c>
      <c r="G63">
        <v>15872964</v>
      </c>
      <c r="H63">
        <v>2</v>
      </c>
      <c r="I63" t="s">
        <v>989</v>
      </c>
      <c r="J63" t="s">
        <v>990</v>
      </c>
      <c r="K63" t="s">
        <v>991</v>
      </c>
      <c r="L63">
        <v>1368</v>
      </c>
      <c r="N63">
        <v>1011</v>
      </c>
      <c r="O63" t="s">
        <v>988</v>
      </c>
      <c r="P63" t="s">
        <v>988</v>
      </c>
      <c r="Q63">
        <v>1</v>
      </c>
      <c r="W63">
        <v>0</v>
      </c>
      <c r="X63">
        <v>-1817365194</v>
      </c>
      <c r="Y63">
        <f>AT63</f>
        <v>0.04</v>
      </c>
      <c r="AA63">
        <v>0</v>
      </c>
      <c r="AB63">
        <v>4.72</v>
      </c>
      <c r="AC63">
        <v>0.1</v>
      </c>
      <c r="AD63">
        <v>0</v>
      </c>
      <c r="AE63">
        <v>0</v>
      </c>
      <c r="AF63">
        <v>4.72</v>
      </c>
      <c r="AG63">
        <v>0.1</v>
      </c>
      <c r="AH63">
        <v>0</v>
      </c>
      <c r="AI63">
        <v>1</v>
      </c>
      <c r="AJ63">
        <v>1</v>
      </c>
      <c r="AK63">
        <v>1</v>
      </c>
      <c r="AL63">
        <v>1</v>
      </c>
      <c r="AM63">
        <v>-2</v>
      </c>
      <c r="AN63">
        <v>0</v>
      </c>
      <c r="AO63">
        <v>1</v>
      </c>
      <c r="AP63">
        <v>1</v>
      </c>
      <c r="AQ63">
        <v>0</v>
      </c>
      <c r="AR63">
        <v>0</v>
      </c>
      <c r="AS63" t="s">
        <v>3</v>
      </c>
      <c r="AT63">
        <v>0.04</v>
      </c>
      <c r="AU63" t="s">
        <v>3</v>
      </c>
      <c r="AV63">
        <v>0</v>
      </c>
      <c r="AW63">
        <v>2</v>
      </c>
      <c r="AX63">
        <v>35364645</v>
      </c>
      <c r="AY63">
        <v>1</v>
      </c>
      <c r="AZ63">
        <v>0</v>
      </c>
      <c r="BA63">
        <v>63</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CV63">
        <v>0</v>
      </c>
      <c r="CW63">
        <f>ROUND(Y63*Source!I112*DO63,9)</f>
        <v>0</v>
      </c>
      <c r="CX63">
        <f>ROUND(Y63*Source!I112,9)</f>
        <v>0.44</v>
      </c>
      <c r="CY63">
        <f>AB63</f>
        <v>4.72</v>
      </c>
      <c r="CZ63">
        <f>AF63</f>
        <v>4.72</v>
      </c>
      <c r="DA63">
        <f>AJ63</f>
        <v>1</v>
      </c>
      <c r="DB63">
        <f>ROUND(ROUND(AT63*CZ63,2),6)</f>
        <v>0.19</v>
      </c>
      <c r="DC63">
        <f>ROUND(ROUND(AT63*AG63,2),6)</f>
        <v>0</v>
      </c>
      <c r="DD63" t="s">
        <v>3</v>
      </c>
      <c r="DE63" t="s">
        <v>3</v>
      </c>
      <c r="DF63">
        <f t="shared" si="3"/>
        <v>0</v>
      </c>
      <c r="DG63">
        <f t="shared" si="4"/>
        <v>2.08</v>
      </c>
      <c r="DH63">
        <f t="shared" si="5"/>
        <v>0.04</v>
      </c>
      <c r="DI63">
        <f t="shared" si="6"/>
        <v>0</v>
      </c>
      <c r="DJ63">
        <f>DG63</f>
        <v>2.08</v>
      </c>
      <c r="DK63">
        <v>0</v>
      </c>
      <c r="DL63" t="s">
        <v>3</v>
      </c>
      <c r="DM63">
        <v>0</v>
      </c>
      <c r="DN63" t="s">
        <v>3</v>
      </c>
      <c r="DO63">
        <v>0</v>
      </c>
    </row>
    <row r="64" spans="1:119" x14ac:dyDescent="0.2">
      <c r="A64">
        <f>ROW(Source!A112)</f>
        <v>112</v>
      </c>
      <c r="B64">
        <v>35364244</v>
      </c>
      <c r="C64">
        <v>35364637</v>
      </c>
      <c r="D64">
        <v>35113178</v>
      </c>
      <c r="E64">
        <v>1</v>
      </c>
      <c r="F64">
        <v>1</v>
      </c>
      <c r="G64">
        <v>15872964</v>
      </c>
      <c r="H64">
        <v>2</v>
      </c>
      <c r="I64" t="s">
        <v>1084</v>
      </c>
      <c r="J64" t="s">
        <v>1085</v>
      </c>
      <c r="K64" t="s">
        <v>1086</v>
      </c>
      <c r="L64">
        <v>1368</v>
      </c>
      <c r="N64">
        <v>1011</v>
      </c>
      <c r="O64" t="s">
        <v>988</v>
      </c>
      <c r="P64" t="s">
        <v>988</v>
      </c>
      <c r="Q64">
        <v>1</v>
      </c>
      <c r="W64">
        <v>0</v>
      </c>
      <c r="X64">
        <v>-385320760</v>
      </c>
      <c r="Y64">
        <f>AT64</f>
        <v>0.22</v>
      </c>
      <c r="AA64">
        <v>0</v>
      </c>
      <c r="AB64">
        <v>9.8699999999999992</v>
      </c>
      <c r="AC64">
        <v>0.49</v>
      </c>
      <c r="AD64">
        <v>0</v>
      </c>
      <c r="AE64">
        <v>0</v>
      </c>
      <c r="AF64">
        <v>9.8699999999999992</v>
      </c>
      <c r="AG64">
        <v>0.49</v>
      </c>
      <c r="AH64">
        <v>0</v>
      </c>
      <c r="AI64">
        <v>1</v>
      </c>
      <c r="AJ64">
        <v>1</v>
      </c>
      <c r="AK64">
        <v>1</v>
      </c>
      <c r="AL64">
        <v>1</v>
      </c>
      <c r="AM64">
        <v>-2</v>
      </c>
      <c r="AN64">
        <v>0</v>
      </c>
      <c r="AO64">
        <v>1</v>
      </c>
      <c r="AP64">
        <v>1</v>
      </c>
      <c r="AQ64">
        <v>0</v>
      </c>
      <c r="AR64">
        <v>0</v>
      </c>
      <c r="AS64" t="s">
        <v>3</v>
      </c>
      <c r="AT64">
        <v>0.22</v>
      </c>
      <c r="AU64" t="s">
        <v>3</v>
      </c>
      <c r="AV64">
        <v>0</v>
      </c>
      <c r="AW64">
        <v>2</v>
      </c>
      <c r="AX64">
        <v>35364646</v>
      </c>
      <c r="AY64">
        <v>1</v>
      </c>
      <c r="AZ64">
        <v>0</v>
      </c>
      <c r="BA64">
        <v>64</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CV64">
        <v>0</v>
      </c>
      <c r="CW64">
        <f>ROUND(Y64*Source!I112*DO64,9)</f>
        <v>0</v>
      </c>
      <c r="CX64">
        <f>ROUND(Y64*Source!I112,9)</f>
        <v>2.42</v>
      </c>
      <c r="CY64">
        <f>AB64</f>
        <v>9.8699999999999992</v>
      </c>
      <c r="CZ64">
        <f>AF64</f>
        <v>9.8699999999999992</v>
      </c>
      <c r="DA64">
        <f>AJ64</f>
        <v>1</v>
      </c>
      <c r="DB64">
        <f>ROUND(ROUND(AT64*CZ64,2),6)</f>
        <v>2.17</v>
      </c>
      <c r="DC64">
        <f>ROUND(ROUND(AT64*AG64,2),6)</f>
        <v>0.11</v>
      </c>
      <c r="DD64" t="s">
        <v>3</v>
      </c>
      <c r="DE64" t="s">
        <v>3</v>
      </c>
      <c r="DF64">
        <f t="shared" si="3"/>
        <v>0</v>
      </c>
      <c r="DG64">
        <f t="shared" si="4"/>
        <v>23.89</v>
      </c>
      <c r="DH64">
        <f t="shared" si="5"/>
        <v>1.19</v>
      </c>
      <c r="DI64">
        <f t="shared" si="6"/>
        <v>0</v>
      </c>
      <c r="DJ64">
        <f>DG64</f>
        <v>23.89</v>
      </c>
      <c r="DK64">
        <v>0</v>
      </c>
      <c r="DL64" t="s">
        <v>3</v>
      </c>
      <c r="DM64">
        <v>0</v>
      </c>
      <c r="DN64" t="s">
        <v>3</v>
      </c>
      <c r="DO64">
        <v>0</v>
      </c>
    </row>
    <row r="65" spans="1:119" x14ac:dyDescent="0.2">
      <c r="A65">
        <f>ROW(Source!A112)</f>
        <v>112</v>
      </c>
      <c r="B65">
        <v>35364244</v>
      </c>
      <c r="C65">
        <v>35364637</v>
      </c>
      <c r="D65">
        <v>35122221</v>
      </c>
      <c r="E65">
        <v>1</v>
      </c>
      <c r="F65">
        <v>1</v>
      </c>
      <c r="G65">
        <v>15872964</v>
      </c>
      <c r="H65">
        <v>3</v>
      </c>
      <c r="I65" t="s">
        <v>128</v>
      </c>
      <c r="J65" t="s">
        <v>130</v>
      </c>
      <c r="K65" t="s">
        <v>129</v>
      </c>
      <c r="L65">
        <v>1354</v>
      </c>
      <c r="N65">
        <v>1010</v>
      </c>
      <c r="O65" t="s">
        <v>52</v>
      </c>
      <c r="P65" t="s">
        <v>52</v>
      </c>
      <c r="Q65">
        <v>1</v>
      </c>
      <c r="W65">
        <v>1</v>
      </c>
      <c r="X65">
        <v>-2080535723</v>
      </c>
      <c r="Y65">
        <f>AT65</f>
        <v>-1</v>
      </c>
      <c r="AA65">
        <v>2206.16</v>
      </c>
      <c r="AB65">
        <v>0</v>
      </c>
      <c r="AC65">
        <v>0</v>
      </c>
      <c r="AD65">
        <v>0</v>
      </c>
      <c r="AE65">
        <v>2206.16</v>
      </c>
      <c r="AF65">
        <v>0</v>
      </c>
      <c r="AG65">
        <v>0</v>
      </c>
      <c r="AH65">
        <v>0</v>
      </c>
      <c r="AI65">
        <v>1</v>
      </c>
      <c r="AJ65">
        <v>1</v>
      </c>
      <c r="AK65">
        <v>1</v>
      </c>
      <c r="AL65">
        <v>1</v>
      </c>
      <c r="AM65">
        <v>-2</v>
      </c>
      <c r="AN65">
        <v>0</v>
      </c>
      <c r="AO65">
        <v>1</v>
      </c>
      <c r="AP65">
        <v>1</v>
      </c>
      <c r="AQ65">
        <v>0</v>
      </c>
      <c r="AR65">
        <v>0</v>
      </c>
      <c r="AS65" t="s">
        <v>3</v>
      </c>
      <c r="AT65">
        <v>-1</v>
      </c>
      <c r="AU65" t="s">
        <v>3</v>
      </c>
      <c r="AV65">
        <v>0</v>
      </c>
      <c r="AW65">
        <v>2</v>
      </c>
      <c r="AX65">
        <v>35364647</v>
      </c>
      <c r="AY65">
        <v>1</v>
      </c>
      <c r="AZ65">
        <v>6144</v>
      </c>
      <c r="BA65">
        <v>65</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CV65">
        <v>0</v>
      </c>
      <c r="CW65">
        <v>0</v>
      </c>
      <c r="CX65">
        <f>ROUND(Y65*Source!I112,9)</f>
        <v>-11</v>
      </c>
      <c r="CY65">
        <f>AA65</f>
        <v>2206.16</v>
      </c>
      <c r="CZ65">
        <f>AE65</f>
        <v>2206.16</v>
      </c>
      <c r="DA65">
        <f>AI65</f>
        <v>1</v>
      </c>
      <c r="DB65">
        <f>ROUND(ROUND(AT65*CZ65,2),6)</f>
        <v>-2206.16</v>
      </c>
      <c r="DC65">
        <f>ROUND(ROUND(AT65*AG65,2),6)</f>
        <v>0</v>
      </c>
      <c r="DD65" t="s">
        <v>3</v>
      </c>
      <c r="DE65" t="s">
        <v>3</v>
      </c>
      <c r="DF65">
        <f t="shared" ref="DF65:DF128" si="22">ROUND(ROUND(AE65,2)*CX65,2)</f>
        <v>-24267.759999999998</v>
      </c>
      <c r="DG65">
        <f t="shared" ref="DG65:DG128" si="23">ROUND(ROUND(AF65,2)*CX65,2)</f>
        <v>0</v>
      </c>
      <c r="DH65">
        <f t="shared" ref="DH65:DH128" si="24">ROUND(ROUND(AG65,2)*CX65,2)</f>
        <v>0</v>
      </c>
      <c r="DI65">
        <f t="shared" ref="DI65:DI128" si="25">ROUND(ROUND(AH65,2)*CX65,2)</f>
        <v>0</v>
      </c>
      <c r="DJ65">
        <f>DF65</f>
        <v>-24267.759999999998</v>
      </c>
      <c r="DK65">
        <v>0</v>
      </c>
      <c r="DL65" t="s">
        <v>3</v>
      </c>
      <c r="DM65">
        <v>0</v>
      </c>
      <c r="DN65" t="s">
        <v>3</v>
      </c>
      <c r="DO65">
        <v>0</v>
      </c>
    </row>
    <row r="66" spans="1:119" x14ac:dyDescent="0.2">
      <c r="A66">
        <f>ROW(Source!A149)</f>
        <v>149</v>
      </c>
      <c r="B66">
        <v>35364244</v>
      </c>
      <c r="C66">
        <v>35364706</v>
      </c>
      <c r="D66">
        <v>35111398</v>
      </c>
      <c r="E66">
        <v>15872964</v>
      </c>
      <c r="F66">
        <v>1</v>
      </c>
      <c r="G66">
        <v>15872964</v>
      </c>
      <c r="H66">
        <v>1</v>
      </c>
      <c r="I66" t="s">
        <v>982</v>
      </c>
      <c r="J66" t="s">
        <v>3</v>
      </c>
      <c r="K66" t="s">
        <v>983</v>
      </c>
      <c r="L66">
        <v>1191</v>
      </c>
      <c r="N66">
        <v>1013</v>
      </c>
      <c r="O66" t="s">
        <v>984</v>
      </c>
      <c r="P66" t="s">
        <v>984</v>
      </c>
      <c r="Q66">
        <v>1</v>
      </c>
      <c r="W66">
        <v>0</v>
      </c>
      <c r="X66">
        <v>476480486</v>
      </c>
      <c r="Y66">
        <f>(AT66*0.2)</f>
        <v>0.45999999999999996</v>
      </c>
      <c r="AA66">
        <v>0</v>
      </c>
      <c r="AB66">
        <v>0</v>
      </c>
      <c r="AC66">
        <v>0</v>
      </c>
      <c r="AD66">
        <v>0</v>
      </c>
      <c r="AE66">
        <v>0</v>
      </c>
      <c r="AF66">
        <v>0</v>
      </c>
      <c r="AG66">
        <v>0</v>
      </c>
      <c r="AH66">
        <v>0</v>
      </c>
      <c r="AI66">
        <v>1</v>
      </c>
      <c r="AJ66">
        <v>1</v>
      </c>
      <c r="AK66">
        <v>1</v>
      </c>
      <c r="AL66">
        <v>1</v>
      </c>
      <c r="AM66">
        <v>-2</v>
      </c>
      <c r="AN66">
        <v>0</v>
      </c>
      <c r="AO66">
        <v>1</v>
      </c>
      <c r="AP66">
        <v>1</v>
      </c>
      <c r="AQ66">
        <v>0</v>
      </c>
      <c r="AR66">
        <v>0</v>
      </c>
      <c r="AS66" t="s">
        <v>3</v>
      </c>
      <c r="AT66">
        <v>2.2999999999999998</v>
      </c>
      <c r="AU66" t="s">
        <v>55</v>
      </c>
      <c r="AV66">
        <v>1</v>
      </c>
      <c r="AW66">
        <v>2</v>
      </c>
      <c r="AX66">
        <v>35364712</v>
      </c>
      <c r="AY66">
        <v>1</v>
      </c>
      <c r="AZ66">
        <v>0</v>
      </c>
      <c r="BA66">
        <v>66</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CU66">
        <f>ROUND(AT66*Source!I149*AH66*AL66,2)</f>
        <v>0</v>
      </c>
      <c r="CV66">
        <f>ROUND(Y66*Source!I149,9)</f>
        <v>5.0599999999999996</v>
      </c>
      <c r="CW66">
        <v>0</v>
      </c>
      <c r="CX66">
        <f>ROUND(Y66*Source!I149,9)</f>
        <v>5.0599999999999996</v>
      </c>
      <c r="CY66">
        <f>AD66</f>
        <v>0</v>
      </c>
      <c r="CZ66">
        <f>AH66</f>
        <v>0</v>
      </c>
      <c r="DA66">
        <f>AL66</f>
        <v>1</v>
      </c>
      <c r="DB66">
        <f>ROUND((ROUND(AT66*CZ66,2)*0.2),6)</f>
        <v>0</v>
      </c>
      <c r="DC66">
        <f>ROUND((ROUND(AT66*AG66,2)*0.2),6)</f>
        <v>0</v>
      </c>
      <c r="DD66" t="s">
        <v>3</v>
      </c>
      <c r="DE66" t="s">
        <v>3</v>
      </c>
      <c r="DF66">
        <f t="shared" si="22"/>
        <v>0</v>
      </c>
      <c r="DG66">
        <f t="shared" si="23"/>
        <v>0</v>
      </c>
      <c r="DH66">
        <f t="shared" si="24"/>
        <v>0</v>
      </c>
      <c r="DI66">
        <f t="shared" si="25"/>
        <v>0</v>
      </c>
      <c r="DJ66">
        <f>DI66</f>
        <v>0</v>
      </c>
      <c r="DK66">
        <v>0</v>
      </c>
      <c r="DL66" t="s">
        <v>3</v>
      </c>
      <c r="DM66">
        <v>0</v>
      </c>
      <c r="DN66" t="s">
        <v>3</v>
      </c>
      <c r="DO66">
        <v>0</v>
      </c>
    </row>
    <row r="67" spans="1:119" x14ac:dyDescent="0.2">
      <c r="A67">
        <f>ROW(Source!A149)</f>
        <v>149</v>
      </c>
      <c r="B67">
        <v>35364244</v>
      </c>
      <c r="C67">
        <v>35364706</v>
      </c>
      <c r="D67">
        <v>35112768</v>
      </c>
      <c r="E67">
        <v>1</v>
      </c>
      <c r="F67">
        <v>1</v>
      </c>
      <c r="G67">
        <v>15872964</v>
      </c>
      <c r="H67">
        <v>2</v>
      </c>
      <c r="I67" t="s">
        <v>1081</v>
      </c>
      <c r="J67" t="s">
        <v>1082</v>
      </c>
      <c r="K67" t="s">
        <v>1083</v>
      </c>
      <c r="L67">
        <v>1368</v>
      </c>
      <c r="N67">
        <v>1011</v>
      </c>
      <c r="O67" t="s">
        <v>988</v>
      </c>
      <c r="P67" t="s">
        <v>988</v>
      </c>
      <c r="Q67">
        <v>1</v>
      </c>
      <c r="W67">
        <v>0</v>
      </c>
      <c r="X67">
        <v>-1503072827</v>
      </c>
      <c r="Y67">
        <f>(AT67*0.2)</f>
        <v>2.8000000000000004E-2</v>
      </c>
      <c r="AA67">
        <v>0</v>
      </c>
      <c r="AB67">
        <v>456.39</v>
      </c>
      <c r="AC67">
        <v>1.4</v>
      </c>
      <c r="AD67">
        <v>0</v>
      </c>
      <c r="AE67">
        <v>0</v>
      </c>
      <c r="AF67">
        <v>456.39</v>
      </c>
      <c r="AG67">
        <v>1.4</v>
      </c>
      <c r="AH67">
        <v>0</v>
      </c>
      <c r="AI67">
        <v>1</v>
      </c>
      <c r="AJ67">
        <v>1</v>
      </c>
      <c r="AK67">
        <v>1</v>
      </c>
      <c r="AL67">
        <v>1</v>
      </c>
      <c r="AM67">
        <v>-2</v>
      </c>
      <c r="AN67">
        <v>0</v>
      </c>
      <c r="AO67">
        <v>1</v>
      </c>
      <c r="AP67">
        <v>1</v>
      </c>
      <c r="AQ67">
        <v>0</v>
      </c>
      <c r="AR67">
        <v>0</v>
      </c>
      <c r="AS67" t="s">
        <v>3</v>
      </c>
      <c r="AT67">
        <v>0.14000000000000001</v>
      </c>
      <c r="AU67" t="s">
        <v>55</v>
      </c>
      <c r="AV67">
        <v>0</v>
      </c>
      <c r="AW67">
        <v>2</v>
      </c>
      <c r="AX67">
        <v>35364713</v>
      </c>
      <c r="AY67">
        <v>1</v>
      </c>
      <c r="AZ67">
        <v>0</v>
      </c>
      <c r="BA67">
        <v>67</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CV67">
        <v>0</v>
      </c>
      <c r="CW67">
        <f>ROUND(Y67*Source!I149*DO67,9)</f>
        <v>0</v>
      </c>
      <c r="CX67">
        <f>ROUND(Y67*Source!I149,9)</f>
        <v>0.308</v>
      </c>
      <c r="CY67">
        <f>AB67</f>
        <v>456.39</v>
      </c>
      <c r="CZ67">
        <f>AF67</f>
        <v>456.39</v>
      </c>
      <c r="DA67">
        <f>AJ67</f>
        <v>1</v>
      </c>
      <c r="DB67">
        <f>ROUND((ROUND(AT67*CZ67,2)*0.2),6)</f>
        <v>12.778</v>
      </c>
      <c r="DC67">
        <f>ROUND((ROUND(AT67*AG67,2)*0.2),6)</f>
        <v>0.04</v>
      </c>
      <c r="DD67" t="s">
        <v>3</v>
      </c>
      <c r="DE67" t="s">
        <v>3</v>
      </c>
      <c r="DF67">
        <f t="shared" si="22"/>
        <v>0</v>
      </c>
      <c r="DG67">
        <f t="shared" si="23"/>
        <v>140.57</v>
      </c>
      <c r="DH67">
        <f t="shared" si="24"/>
        <v>0.43</v>
      </c>
      <c r="DI67">
        <f t="shared" si="25"/>
        <v>0</v>
      </c>
      <c r="DJ67">
        <f>DG67</f>
        <v>140.57</v>
      </c>
      <c r="DK67">
        <v>0</v>
      </c>
      <c r="DL67" t="s">
        <v>3</v>
      </c>
      <c r="DM67">
        <v>0</v>
      </c>
      <c r="DN67" t="s">
        <v>3</v>
      </c>
      <c r="DO67">
        <v>0</v>
      </c>
    </row>
    <row r="68" spans="1:119" x14ac:dyDescent="0.2">
      <c r="A68">
        <f>ROW(Source!A149)</f>
        <v>149</v>
      </c>
      <c r="B68">
        <v>35364244</v>
      </c>
      <c r="C68">
        <v>35364706</v>
      </c>
      <c r="D68">
        <v>35113206</v>
      </c>
      <c r="E68">
        <v>1</v>
      </c>
      <c r="F68">
        <v>1</v>
      </c>
      <c r="G68">
        <v>15872964</v>
      </c>
      <c r="H68">
        <v>2</v>
      </c>
      <c r="I68" t="s">
        <v>989</v>
      </c>
      <c r="J68" t="s">
        <v>990</v>
      </c>
      <c r="K68" t="s">
        <v>991</v>
      </c>
      <c r="L68">
        <v>1368</v>
      </c>
      <c r="N68">
        <v>1011</v>
      </c>
      <c r="O68" t="s">
        <v>988</v>
      </c>
      <c r="P68" t="s">
        <v>988</v>
      </c>
      <c r="Q68">
        <v>1</v>
      </c>
      <c r="W68">
        <v>0</v>
      </c>
      <c r="X68">
        <v>-1817365194</v>
      </c>
      <c r="Y68">
        <f>(AT68*0.2)</f>
        <v>8.0000000000000002E-3</v>
      </c>
      <c r="AA68">
        <v>0</v>
      </c>
      <c r="AB68">
        <v>4.72</v>
      </c>
      <c r="AC68">
        <v>0.1</v>
      </c>
      <c r="AD68">
        <v>0</v>
      </c>
      <c r="AE68">
        <v>0</v>
      </c>
      <c r="AF68">
        <v>4.72</v>
      </c>
      <c r="AG68">
        <v>0.1</v>
      </c>
      <c r="AH68">
        <v>0</v>
      </c>
      <c r="AI68">
        <v>1</v>
      </c>
      <c r="AJ68">
        <v>1</v>
      </c>
      <c r="AK68">
        <v>1</v>
      </c>
      <c r="AL68">
        <v>1</v>
      </c>
      <c r="AM68">
        <v>-2</v>
      </c>
      <c r="AN68">
        <v>0</v>
      </c>
      <c r="AO68">
        <v>1</v>
      </c>
      <c r="AP68">
        <v>1</v>
      </c>
      <c r="AQ68">
        <v>0</v>
      </c>
      <c r="AR68">
        <v>0</v>
      </c>
      <c r="AS68" t="s">
        <v>3</v>
      </c>
      <c r="AT68">
        <v>0.04</v>
      </c>
      <c r="AU68" t="s">
        <v>55</v>
      </c>
      <c r="AV68">
        <v>0</v>
      </c>
      <c r="AW68">
        <v>2</v>
      </c>
      <c r="AX68">
        <v>35364714</v>
      </c>
      <c r="AY68">
        <v>1</v>
      </c>
      <c r="AZ68">
        <v>0</v>
      </c>
      <c r="BA68">
        <v>68</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CV68">
        <v>0</v>
      </c>
      <c r="CW68">
        <f>ROUND(Y68*Source!I149*DO68,9)</f>
        <v>0</v>
      </c>
      <c r="CX68">
        <f>ROUND(Y68*Source!I149,9)</f>
        <v>8.7999999999999995E-2</v>
      </c>
      <c r="CY68">
        <f>AB68</f>
        <v>4.72</v>
      </c>
      <c r="CZ68">
        <f>AF68</f>
        <v>4.72</v>
      </c>
      <c r="DA68">
        <f>AJ68</f>
        <v>1</v>
      </c>
      <c r="DB68">
        <f>ROUND((ROUND(AT68*CZ68,2)*0.2),6)</f>
        <v>3.7999999999999999E-2</v>
      </c>
      <c r="DC68">
        <f>ROUND((ROUND(AT68*AG68,2)*0.2),6)</f>
        <v>0</v>
      </c>
      <c r="DD68" t="s">
        <v>3</v>
      </c>
      <c r="DE68" t="s">
        <v>3</v>
      </c>
      <c r="DF68">
        <f t="shared" si="22"/>
        <v>0</v>
      </c>
      <c r="DG68">
        <f t="shared" si="23"/>
        <v>0.42</v>
      </c>
      <c r="DH68">
        <f t="shared" si="24"/>
        <v>0.01</v>
      </c>
      <c r="DI68">
        <f t="shared" si="25"/>
        <v>0</v>
      </c>
      <c r="DJ68">
        <f>DG68</f>
        <v>0.42</v>
      </c>
      <c r="DK68">
        <v>0</v>
      </c>
      <c r="DL68" t="s">
        <v>3</v>
      </c>
      <c r="DM68">
        <v>0</v>
      </c>
      <c r="DN68" t="s">
        <v>3</v>
      </c>
      <c r="DO68">
        <v>0</v>
      </c>
    </row>
    <row r="69" spans="1:119" x14ac:dyDescent="0.2">
      <c r="A69">
        <f>ROW(Source!A149)</f>
        <v>149</v>
      </c>
      <c r="B69">
        <v>35364244</v>
      </c>
      <c r="C69">
        <v>35364706</v>
      </c>
      <c r="D69">
        <v>35113178</v>
      </c>
      <c r="E69">
        <v>1</v>
      </c>
      <c r="F69">
        <v>1</v>
      </c>
      <c r="G69">
        <v>15872964</v>
      </c>
      <c r="H69">
        <v>2</v>
      </c>
      <c r="I69" t="s">
        <v>1084</v>
      </c>
      <c r="J69" t="s">
        <v>1085</v>
      </c>
      <c r="K69" t="s">
        <v>1086</v>
      </c>
      <c r="L69">
        <v>1368</v>
      </c>
      <c r="N69">
        <v>1011</v>
      </c>
      <c r="O69" t="s">
        <v>988</v>
      </c>
      <c r="P69" t="s">
        <v>988</v>
      </c>
      <c r="Q69">
        <v>1</v>
      </c>
      <c r="W69">
        <v>0</v>
      </c>
      <c r="X69">
        <v>-385320760</v>
      </c>
      <c r="Y69">
        <f>(AT69*0.2)</f>
        <v>4.4000000000000004E-2</v>
      </c>
      <c r="AA69">
        <v>0</v>
      </c>
      <c r="AB69">
        <v>9.8699999999999992</v>
      </c>
      <c r="AC69">
        <v>0.49</v>
      </c>
      <c r="AD69">
        <v>0</v>
      </c>
      <c r="AE69">
        <v>0</v>
      </c>
      <c r="AF69">
        <v>9.8699999999999992</v>
      </c>
      <c r="AG69">
        <v>0.49</v>
      </c>
      <c r="AH69">
        <v>0</v>
      </c>
      <c r="AI69">
        <v>1</v>
      </c>
      <c r="AJ69">
        <v>1</v>
      </c>
      <c r="AK69">
        <v>1</v>
      </c>
      <c r="AL69">
        <v>1</v>
      </c>
      <c r="AM69">
        <v>-2</v>
      </c>
      <c r="AN69">
        <v>0</v>
      </c>
      <c r="AO69">
        <v>1</v>
      </c>
      <c r="AP69">
        <v>1</v>
      </c>
      <c r="AQ69">
        <v>0</v>
      </c>
      <c r="AR69">
        <v>0</v>
      </c>
      <c r="AS69" t="s">
        <v>3</v>
      </c>
      <c r="AT69">
        <v>0.22</v>
      </c>
      <c r="AU69" t="s">
        <v>55</v>
      </c>
      <c r="AV69">
        <v>0</v>
      </c>
      <c r="AW69">
        <v>2</v>
      </c>
      <c r="AX69">
        <v>35364715</v>
      </c>
      <c r="AY69">
        <v>1</v>
      </c>
      <c r="AZ69">
        <v>0</v>
      </c>
      <c r="BA69">
        <v>69</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CV69">
        <v>0</v>
      </c>
      <c r="CW69">
        <f>ROUND(Y69*Source!I149*DO69,9)</f>
        <v>0</v>
      </c>
      <c r="CX69">
        <f>ROUND(Y69*Source!I149,9)</f>
        <v>0.48399999999999999</v>
      </c>
      <c r="CY69">
        <f>AB69</f>
        <v>9.8699999999999992</v>
      </c>
      <c r="CZ69">
        <f>AF69</f>
        <v>9.8699999999999992</v>
      </c>
      <c r="DA69">
        <f>AJ69</f>
        <v>1</v>
      </c>
      <c r="DB69">
        <f>ROUND((ROUND(AT69*CZ69,2)*0.2),6)</f>
        <v>0.434</v>
      </c>
      <c r="DC69">
        <f>ROUND((ROUND(AT69*AG69,2)*0.2),6)</f>
        <v>2.1999999999999999E-2</v>
      </c>
      <c r="DD69" t="s">
        <v>3</v>
      </c>
      <c r="DE69" t="s">
        <v>3</v>
      </c>
      <c r="DF69">
        <f t="shared" si="22"/>
        <v>0</v>
      </c>
      <c r="DG69">
        <f t="shared" si="23"/>
        <v>4.78</v>
      </c>
      <c r="DH69">
        <f t="shared" si="24"/>
        <v>0.24</v>
      </c>
      <c r="DI69">
        <f t="shared" si="25"/>
        <v>0</v>
      </c>
      <c r="DJ69">
        <f>DG69</f>
        <v>4.78</v>
      </c>
      <c r="DK69">
        <v>0</v>
      </c>
      <c r="DL69" t="s">
        <v>3</v>
      </c>
      <c r="DM69">
        <v>0</v>
      </c>
      <c r="DN69" t="s">
        <v>3</v>
      </c>
      <c r="DO69">
        <v>0</v>
      </c>
    </row>
    <row r="70" spans="1:119" x14ac:dyDescent="0.2">
      <c r="A70">
        <f>ROW(Source!A149)</f>
        <v>149</v>
      </c>
      <c r="B70">
        <v>35364244</v>
      </c>
      <c r="C70">
        <v>35364706</v>
      </c>
      <c r="D70">
        <v>35122221</v>
      </c>
      <c r="E70">
        <v>1</v>
      </c>
      <c r="F70">
        <v>1</v>
      </c>
      <c r="G70">
        <v>15872964</v>
      </c>
      <c r="H70">
        <v>3</v>
      </c>
      <c r="I70" t="s">
        <v>128</v>
      </c>
      <c r="J70" t="s">
        <v>130</v>
      </c>
      <c r="K70" t="s">
        <v>129</v>
      </c>
      <c r="L70">
        <v>1354</v>
      </c>
      <c r="N70">
        <v>1010</v>
      </c>
      <c r="O70" t="s">
        <v>52</v>
      </c>
      <c r="P70" t="s">
        <v>52</v>
      </c>
      <c r="Q70">
        <v>1</v>
      </c>
      <c r="W70">
        <v>0</v>
      </c>
      <c r="X70">
        <v>-2080535723</v>
      </c>
      <c r="Y70">
        <f>(AT70*0)</f>
        <v>0</v>
      </c>
      <c r="AA70">
        <v>2206.16</v>
      </c>
      <c r="AB70">
        <v>0</v>
      </c>
      <c r="AC70">
        <v>0</v>
      </c>
      <c r="AD70">
        <v>0</v>
      </c>
      <c r="AE70">
        <v>2206.16</v>
      </c>
      <c r="AF70">
        <v>0</v>
      </c>
      <c r="AG70">
        <v>0</v>
      </c>
      <c r="AH70">
        <v>0</v>
      </c>
      <c r="AI70">
        <v>1</v>
      </c>
      <c r="AJ70">
        <v>1</v>
      </c>
      <c r="AK70">
        <v>1</v>
      </c>
      <c r="AL70">
        <v>1</v>
      </c>
      <c r="AM70">
        <v>-2</v>
      </c>
      <c r="AN70">
        <v>0</v>
      </c>
      <c r="AO70">
        <v>1</v>
      </c>
      <c r="AP70">
        <v>1</v>
      </c>
      <c r="AQ70">
        <v>0</v>
      </c>
      <c r="AR70">
        <v>0</v>
      </c>
      <c r="AS70" t="s">
        <v>3</v>
      </c>
      <c r="AT70">
        <v>1</v>
      </c>
      <c r="AU70" t="s">
        <v>54</v>
      </c>
      <c r="AV70">
        <v>0</v>
      </c>
      <c r="AW70">
        <v>2</v>
      </c>
      <c r="AX70">
        <v>35364716</v>
      </c>
      <c r="AY70">
        <v>1</v>
      </c>
      <c r="AZ70">
        <v>0</v>
      </c>
      <c r="BA70">
        <v>70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CV70">
        <v>0</v>
      </c>
      <c r="CW70">
        <v>0</v>
      </c>
      <c r="CX70">
        <f>ROUND(Y70*Source!I149,9)</f>
        <v>0</v>
      </c>
      <c r="CY70">
        <f>AA70</f>
        <v>2206.16</v>
      </c>
      <c r="CZ70">
        <f>AE70</f>
        <v>2206.16</v>
      </c>
      <c r="DA70">
        <f>AI70</f>
        <v>1</v>
      </c>
      <c r="DB70">
        <f>ROUND((ROUND(AT70*CZ70,2)*0),6)</f>
        <v>0</v>
      </c>
      <c r="DC70">
        <f>ROUND((ROUND(AT70*AG70,2)*0),6)</f>
        <v>0</v>
      </c>
      <c r="DD70" t="s">
        <v>3</v>
      </c>
      <c r="DE70" t="s">
        <v>3</v>
      </c>
      <c r="DF70">
        <f t="shared" si="22"/>
        <v>0</v>
      </c>
      <c r="DG70">
        <f t="shared" si="23"/>
        <v>0</v>
      </c>
      <c r="DH70">
        <f t="shared" si="24"/>
        <v>0</v>
      </c>
      <c r="DI70">
        <f t="shared" si="25"/>
        <v>0</v>
      </c>
      <c r="DJ70">
        <f>DF70</f>
        <v>0</v>
      </c>
      <c r="DK70">
        <v>0</v>
      </c>
      <c r="DL70" t="s">
        <v>3</v>
      </c>
      <c r="DM70">
        <v>0</v>
      </c>
      <c r="DN70" t="s">
        <v>3</v>
      </c>
      <c r="DO70">
        <v>0</v>
      </c>
    </row>
    <row r="71" spans="1:119" x14ac:dyDescent="0.2">
      <c r="A71">
        <f>ROW(Source!A150)</f>
        <v>150</v>
      </c>
      <c r="B71">
        <v>35364244</v>
      </c>
      <c r="C71">
        <v>35364717</v>
      </c>
      <c r="D71">
        <v>35111398</v>
      </c>
      <c r="E71">
        <v>15872964</v>
      </c>
      <c r="F71">
        <v>1</v>
      </c>
      <c r="G71">
        <v>15872964</v>
      </c>
      <c r="H71">
        <v>1</v>
      </c>
      <c r="I71" t="s">
        <v>982</v>
      </c>
      <c r="J71" t="s">
        <v>3</v>
      </c>
      <c r="K71" t="s">
        <v>983</v>
      </c>
      <c r="L71">
        <v>1191</v>
      </c>
      <c r="N71">
        <v>1013</v>
      </c>
      <c r="O71" t="s">
        <v>984</v>
      </c>
      <c r="P71" t="s">
        <v>984</v>
      </c>
      <c r="Q71">
        <v>1</v>
      </c>
      <c r="W71">
        <v>0</v>
      </c>
      <c r="X71">
        <v>476480486</v>
      </c>
      <c r="Y71">
        <f t="shared" ref="Y71:Y82" si="26">AT71</f>
        <v>2.2999999999999998</v>
      </c>
      <c r="AA71">
        <v>0</v>
      </c>
      <c r="AB71">
        <v>0</v>
      </c>
      <c r="AC71">
        <v>0</v>
      </c>
      <c r="AD71">
        <v>0</v>
      </c>
      <c r="AE71">
        <v>0</v>
      </c>
      <c r="AF71">
        <v>0</v>
      </c>
      <c r="AG71">
        <v>0</v>
      </c>
      <c r="AH71">
        <v>0</v>
      </c>
      <c r="AI71">
        <v>1</v>
      </c>
      <c r="AJ71">
        <v>1</v>
      </c>
      <c r="AK71">
        <v>1</v>
      </c>
      <c r="AL71">
        <v>1</v>
      </c>
      <c r="AM71">
        <v>-2</v>
      </c>
      <c r="AN71">
        <v>0</v>
      </c>
      <c r="AO71">
        <v>1</v>
      </c>
      <c r="AP71">
        <v>1</v>
      </c>
      <c r="AQ71">
        <v>0</v>
      </c>
      <c r="AR71">
        <v>0</v>
      </c>
      <c r="AS71" t="s">
        <v>3</v>
      </c>
      <c r="AT71">
        <v>2.2999999999999998</v>
      </c>
      <c r="AU71" t="s">
        <v>3</v>
      </c>
      <c r="AV71">
        <v>1</v>
      </c>
      <c r="AW71">
        <v>2</v>
      </c>
      <c r="AX71">
        <v>35364723</v>
      </c>
      <c r="AY71">
        <v>1</v>
      </c>
      <c r="AZ71">
        <v>0</v>
      </c>
      <c r="BA71">
        <v>71</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CU71">
        <f>ROUND(AT71*Source!I150*AH71*AL71,2)</f>
        <v>0</v>
      </c>
      <c r="CV71">
        <f>ROUND(Y71*Source!I150,9)</f>
        <v>25.3</v>
      </c>
      <c r="CW71">
        <v>0</v>
      </c>
      <c r="CX71">
        <f>ROUND(Y71*Source!I150,9)</f>
        <v>25.3</v>
      </c>
      <c r="CY71">
        <f>AD71</f>
        <v>0</v>
      </c>
      <c r="CZ71">
        <f>AH71</f>
        <v>0</v>
      </c>
      <c r="DA71">
        <f>AL71</f>
        <v>1</v>
      </c>
      <c r="DB71">
        <f t="shared" ref="DB71:DB82" si="27">ROUND(ROUND(AT71*CZ71,2),6)</f>
        <v>0</v>
      </c>
      <c r="DC71">
        <f t="shared" ref="DC71:DC82" si="28">ROUND(ROUND(AT71*AG71,2),6)</f>
        <v>0</v>
      </c>
      <c r="DD71" t="s">
        <v>3</v>
      </c>
      <c r="DE71" t="s">
        <v>3</v>
      </c>
      <c r="DF71">
        <f t="shared" si="22"/>
        <v>0</v>
      </c>
      <c r="DG71">
        <f t="shared" si="23"/>
        <v>0</v>
      </c>
      <c r="DH71">
        <f t="shared" si="24"/>
        <v>0</v>
      </c>
      <c r="DI71">
        <f t="shared" si="25"/>
        <v>0</v>
      </c>
      <c r="DJ71">
        <f>DI71</f>
        <v>0</v>
      </c>
      <c r="DK71">
        <v>0</v>
      </c>
      <c r="DL71" t="s">
        <v>3</v>
      </c>
      <c r="DM71">
        <v>0</v>
      </c>
      <c r="DN71" t="s">
        <v>3</v>
      </c>
      <c r="DO71">
        <v>0</v>
      </c>
    </row>
    <row r="72" spans="1:119" x14ac:dyDescent="0.2">
      <c r="A72">
        <f>ROW(Source!A150)</f>
        <v>150</v>
      </c>
      <c r="B72">
        <v>35364244</v>
      </c>
      <c r="C72">
        <v>35364717</v>
      </c>
      <c r="D72">
        <v>35112768</v>
      </c>
      <c r="E72">
        <v>1</v>
      </c>
      <c r="F72">
        <v>1</v>
      </c>
      <c r="G72">
        <v>15872964</v>
      </c>
      <c r="H72">
        <v>2</v>
      </c>
      <c r="I72" t="s">
        <v>1081</v>
      </c>
      <c r="J72" t="s">
        <v>1082</v>
      </c>
      <c r="K72" t="s">
        <v>1083</v>
      </c>
      <c r="L72">
        <v>1368</v>
      </c>
      <c r="N72">
        <v>1011</v>
      </c>
      <c r="O72" t="s">
        <v>988</v>
      </c>
      <c r="P72" t="s">
        <v>988</v>
      </c>
      <c r="Q72">
        <v>1</v>
      </c>
      <c r="W72">
        <v>0</v>
      </c>
      <c r="X72">
        <v>-1503072827</v>
      </c>
      <c r="Y72">
        <f t="shared" si="26"/>
        <v>0.14000000000000001</v>
      </c>
      <c r="AA72">
        <v>0</v>
      </c>
      <c r="AB72">
        <v>456.39</v>
      </c>
      <c r="AC72">
        <v>1.4</v>
      </c>
      <c r="AD72">
        <v>0</v>
      </c>
      <c r="AE72">
        <v>0</v>
      </c>
      <c r="AF72">
        <v>456.39</v>
      </c>
      <c r="AG72">
        <v>1.4</v>
      </c>
      <c r="AH72">
        <v>0</v>
      </c>
      <c r="AI72">
        <v>1</v>
      </c>
      <c r="AJ72">
        <v>1</v>
      </c>
      <c r="AK72">
        <v>1</v>
      </c>
      <c r="AL72">
        <v>1</v>
      </c>
      <c r="AM72">
        <v>-2</v>
      </c>
      <c r="AN72">
        <v>0</v>
      </c>
      <c r="AO72">
        <v>1</v>
      </c>
      <c r="AP72">
        <v>1</v>
      </c>
      <c r="AQ72">
        <v>0</v>
      </c>
      <c r="AR72">
        <v>0</v>
      </c>
      <c r="AS72" t="s">
        <v>3</v>
      </c>
      <c r="AT72">
        <v>0.14000000000000001</v>
      </c>
      <c r="AU72" t="s">
        <v>3</v>
      </c>
      <c r="AV72">
        <v>0</v>
      </c>
      <c r="AW72">
        <v>2</v>
      </c>
      <c r="AX72">
        <v>35364724</v>
      </c>
      <c r="AY72">
        <v>1</v>
      </c>
      <c r="AZ72">
        <v>0</v>
      </c>
      <c r="BA72">
        <v>72</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CV72">
        <v>0</v>
      </c>
      <c r="CW72">
        <f>ROUND(Y72*Source!I150*DO72,9)</f>
        <v>0</v>
      </c>
      <c r="CX72">
        <f>ROUND(Y72*Source!I150,9)</f>
        <v>1.54</v>
      </c>
      <c r="CY72">
        <f>AB72</f>
        <v>456.39</v>
      </c>
      <c r="CZ72">
        <f>AF72</f>
        <v>456.39</v>
      </c>
      <c r="DA72">
        <f>AJ72</f>
        <v>1</v>
      </c>
      <c r="DB72">
        <f t="shared" si="27"/>
        <v>63.89</v>
      </c>
      <c r="DC72">
        <f t="shared" si="28"/>
        <v>0.2</v>
      </c>
      <c r="DD72" t="s">
        <v>3</v>
      </c>
      <c r="DE72" t="s">
        <v>3</v>
      </c>
      <c r="DF72">
        <f t="shared" si="22"/>
        <v>0</v>
      </c>
      <c r="DG72">
        <f t="shared" si="23"/>
        <v>702.84</v>
      </c>
      <c r="DH72">
        <f t="shared" si="24"/>
        <v>2.16</v>
      </c>
      <c r="DI72">
        <f t="shared" si="25"/>
        <v>0</v>
      </c>
      <c r="DJ72">
        <f>DG72</f>
        <v>702.84</v>
      </c>
      <c r="DK72">
        <v>0</v>
      </c>
      <c r="DL72" t="s">
        <v>3</v>
      </c>
      <c r="DM72">
        <v>0</v>
      </c>
      <c r="DN72" t="s">
        <v>3</v>
      </c>
      <c r="DO72">
        <v>0</v>
      </c>
    </row>
    <row r="73" spans="1:119" x14ac:dyDescent="0.2">
      <c r="A73">
        <f>ROW(Source!A150)</f>
        <v>150</v>
      </c>
      <c r="B73">
        <v>35364244</v>
      </c>
      <c r="C73">
        <v>35364717</v>
      </c>
      <c r="D73">
        <v>35113206</v>
      </c>
      <c r="E73">
        <v>1</v>
      </c>
      <c r="F73">
        <v>1</v>
      </c>
      <c r="G73">
        <v>15872964</v>
      </c>
      <c r="H73">
        <v>2</v>
      </c>
      <c r="I73" t="s">
        <v>989</v>
      </c>
      <c r="J73" t="s">
        <v>990</v>
      </c>
      <c r="K73" t="s">
        <v>991</v>
      </c>
      <c r="L73">
        <v>1368</v>
      </c>
      <c r="N73">
        <v>1011</v>
      </c>
      <c r="O73" t="s">
        <v>988</v>
      </c>
      <c r="P73" t="s">
        <v>988</v>
      </c>
      <c r="Q73">
        <v>1</v>
      </c>
      <c r="W73">
        <v>0</v>
      </c>
      <c r="X73">
        <v>-1817365194</v>
      </c>
      <c r="Y73">
        <f t="shared" si="26"/>
        <v>0.04</v>
      </c>
      <c r="AA73">
        <v>0</v>
      </c>
      <c r="AB73">
        <v>4.72</v>
      </c>
      <c r="AC73">
        <v>0.1</v>
      </c>
      <c r="AD73">
        <v>0</v>
      </c>
      <c r="AE73">
        <v>0</v>
      </c>
      <c r="AF73">
        <v>4.72</v>
      </c>
      <c r="AG73">
        <v>0.1</v>
      </c>
      <c r="AH73">
        <v>0</v>
      </c>
      <c r="AI73">
        <v>1</v>
      </c>
      <c r="AJ73">
        <v>1</v>
      </c>
      <c r="AK73">
        <v>1</v>
      </c>
      <c r="AL73">
        <v>1</v>
      </c>
      <c r="AM73">
        <v>-2</v>
      </c>
      <c r="AN73">
        <v>0</v>
      </c>
      <c r="AO73">
        <v>1</v>
      </c>
      <c r="AP73">
        <v>1</v>
      </c>
      <c r="AQ73">
        <v>0</v>
      </c>
      <c r="AR73">
        <v>0</v>
      </c>
      <c r="AS73" t="s">
        <v>3</v>
      </c>
      <c r="AT73">
        <v>0.04</v>
      </c>
      <c r="AU73" t="s">
        <v>3</v>
      </c>
      <c r="AV73">
        <v>0</v>
      </c>
      <c r="AW73">
        <v>2</v>
      </c>
      <c r="AX73">
        <v>35364725</v>
      </c>
      <c r="AY73">
        <v>1</v>
      </c>
      <c r="AZ73">
        <v>0</v>
      </c>
      <c r="BA73">
        <v>73</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CV73">
        <v>0</v>
      </c>
      <c r="CW73">
        <f>ROUND(Y73*Source!I150*DO73,9)</f>
        <v>0</v>
      </c>
      <c r="CX73">
        <f>ROUND(Y73*Source!I150,9)</f>
        <v>0.44</v>
      </c>
      <c r="CY73">
        <f>AB73</f>
        <v>4.72</v>
      </c>
      <c r="CZ73">
        <f>AF73</f>
        <v>4.72</v>
      </c>
      <c r="DA73">
        <f>AJ73</f>
        <v>1</v>
      </c>
      <c r="DB73">
        <f t="shared" si="27"/>
        <v>0.19</v>
      </c>
      <c r="DC73">
        <f t="shared" si="28"/>
        <v>0</v>
      </c>
      <c r="DD73" t="s">
        <v>3</v>
      </c>
      <c r="DE73" t="s">
        <v>3</v>
      </c>
      <c r="DF73">
        <f t="shared" si="22"/>
        <v>0</v>
      </c>
      <c r="DG73">
        <f t="shared" si="23"/>
        <v>2.08</v>
      </c>
      <c r="DH73">
        <f t="shared" si="24"/>
        <v>0.04</v>
      </c>
      <c r="DI73">
        <f t="shared" si="25"/>
        <v>0</v>
      </c>
      <c r="DJ73">
        <f>DG73</f>
        <v>2.08</v>
      </c>
      <c r="DK73">
        <v>0</v>
      </c>
      <c r="DL73" t="s">
        <v>3</v>
      </c>
      <c r="DM73">
        <v>0</v>
      </c>
      <c r="DN73" t="s">
        <v>3</v>
      </c>
      <c r="DO73">
        <v>0</v>
      </c>
    </row>
    <row r="74" spans="1:119" x14ac:dyDescent="0.2">
      <c r="A74">
        <f>ROW(Source!A150)</f>
        <v>150</v>
      </c>
      <c r="B74">
        <v>35364244</v>
      </c>
      <c r="C74">
        <v>35364717</v>
      </c>
      <c r="D74">
        <v>35113178</v>
      </c>
      <c r="E74">
        <v>1</v>
      </c>
      <c r="F74">
        <v>1</v>
      </c>
      <c r="G74">
        <v>15872964</v>
      </c>
      <c r="H74">
        <v>2</v>
      </c>
      <c r="I74" t="s">
        <v>1084</v>
      </c>
      <c r="J74" t="s">
        <v>1085</v>
      </c>
      <c r="K74" t="s">
        <v>1086</v>
      </c>
      <c r="L74">
        <v>1368</v>
      </c>
      <c r="N74">
        <v>1011</v>
      </c>
      <c r="O74" t="s">
        <v>988</v>
      </c>
      <c r="P74" t="s">
        <v>988</v>
      </c>
      <c r="Q74">
        <v>1</v>
      </c>
      <c r="W74">
        <v>0</v>
      </c>
      <c r="X74">
        <v>-385320760</v>
      </c>
      <c r="Y74">
        <f t="shared" si="26"/>
        <v>0.22</v>
      </c>
      <c r="AA74">
        <v>0</v>
      </c>
      <c r="AB74">
        <v>9.8699999999999992</v>
      </c>
      <c r="AC74">
        <v>0.49</v>
      </c>
      <c r="AD74">
        <v>0</v>
      </c>
      <c r="AE74">
        <v>0</v>
      </c>
      <c r="AF74">
        <v>9.8699999999999992</v>
      </c>
      <c r="AG74">
        <v>0.49</v>
      </c>
      <c r="AH74">
        <v>0</v>
      </c>
      <c r="AI74">
        <v>1</v>
      </c>
      <c r="AJ74">
        <v>1</v>
      </c>
      <c r="AK74">
        <v>1</v>
      </c>
      <c r="AL74">
        <v>1</v>
      </c>
      <c r="AM74">
        <v>-2</v>
      </c>
      <c r="AN74">
        <v>0</v>
      </c>
      <c r="AO74">
        <v>1</v>
      </c>
      <c r="AP74">
        <v>1</v>
      </c>
      <c r="AQ74">
        <v>0</v>
      </c>
      <c r="AR74">
        <v>0</v>
      </c>
      <c r="AS74" t="s">
        <v>3</v>
      </c>
      <c r="AT74">
        <v>0.22</v>
      </c>
      <c r="AU74" t="s">
        <v>3</v>
      </c>
      <c r="AV74">
        <v>0</v>
      </c>
      <c r="AW74">
        <v>2</v>
      </c>
      <c r="AX74">
        <v>35364726</v>
      </c>
      <c r="AY74">
        <v>1</v>
      </c>
      <c r="AZ74">
        <v>0</v>
      </c>
      <c r="BA74">
        <v>74</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CV74">
        <v>0</v>
      </c>
      <c r="CW74">
        <f>ROUND(Y74*Source!I150*DO74,9)</f>
        <v>0</v>
      </c>
      <c r="CX74">
        <f>ROUND(Y74*Source!I150,9)</f>
        <v>2.42</v>
      </c>
      <c r="CY74">
        <f>AB74</f>
        <v>9.8699999999999992</v>
      </c>
      <c r="CZ74">
        <f>AF74</f>
        <v>9.8699999999999992</v>
      </c>
      <c r="DA74">
        <f>AJ74</f>
        <v>1</v>
      </c>
      <c r="DB74">
        <f t="shared" si="27"/>
        <v>2.17</v>
      </c>
      <c r="DC74">
        <f t="shared" si="28"/>
        <v>0.11</v>
      </c>
      <c r="DD74" t="s">
        <v>3</v>
      </c>
      <c r="DE74" t="s">
        <v>3</v>
      </c>
      <c r="DF74">
        <f t="shared" si="22"/>
        <v>0</v>
      </c>
      <c r="DG74">
        <f t="shared" si="23"/>
        <v>23.89</v>
      </c>
      <c r="DH74">
        <f t="shared" si="24"/>
        <v>1.19</v>
      </c>
      <c r="DI74">
        <f t="shared" si="25"/>
        <v>0</v>
      </c>
      <c r="DJ74">
        <f>DG74</f>
        <v>23.89</v>
      </c>
      <c r="DK74">
        <v>0</v>
      </c>
      <c r="DL74" t="s">
        <v>3</v>
      </c>
      <c r="DM74">
        <v>0</v>
      </c>
      <c r="DN74" t="s">
        <v>3</v>
      </c>
      <c r="DO74">
        <v>0</v>
      </c>
    </row>
    <row r="75" spans="1:119" x14ac:dyDescent="0.2">
      <c r="A75">
        <f>ROW(Source!A150)</f>
        <v>150</v>
      </c>
      <c r="B75">
        <v>35364244</v>
      </c>
      <c r="C75">
        <v>35364717</v>
      </c>
      <c r="D75">
        <v>35122221</v>
      </c>
      <c r="E75">
        <v>1</v>
      </c>
      <c r="F75">
        <v>1</v>
      </c>
      <c r="G75">
        <v>15872964</v>
      </c>
      <c r="H75">
        <v>3</v>
      </c>
      <c r="I75" t="s">
        <v>128</v>
      </c>
      <c r="J75" t="s">
        <v>130</v>
      </c>
      <c r="K75" t="s">
        <v>129</v>
      </c>
      <c r="L75">
        <v>1354</v>
      </c>
      <c r="N75">
        <v>1010</v>
      </c>
      <c r="O75" t="s">
        <v>52</v>
      </c>
      <c r="P75" t="s">
        <v>52</v>
      </c>
      <c r="Q75">
        <v>1</v>
      </c>
      <c r="W75">
        <v>1</v>
      </c>
      <c r="X75">
        <v>-2080535723</v>
      </c>
      <c r="Y75">
        <f t="shared" si="26"/>
        <v>-1</v>
      </c>
      <c r="AA75">
        <v>2206.16</v>
      </c>
      <c r="AB75">
        <v>0</v>
      </c>
      <c r="AC75">
        <v>0</v>
      </c>
      <c r="AD75">
        <v>0</v>
      </c>
      <c r="AE75">
        <v>2206.16</v>
      </c>
      <c r="AF75">
        <v>0</v>
      </c>
      <c r="AG75">
        <v>0</v>
      </c>
      <c r="AH75">
        <v>0</v>
      </c>
      <c r="AI75">
        <v>1</v>
      </c>
      <c r="AJ75">
        <v>1</v>
      </c>
      <c r="AK75">
        <v>1</v>
      </c>
      <c r="AL75">
        <v>1</v>
      </c>
      <c r="AM75">
        <v>-2</v>
      </c>
      <c r="AN75">
        <v>0</v>
      </c>
      <c r="AO75">
        <v>1</v>
      </c>
      <c r="AP75">
        <v>1</v>
      </c>
      <c r="AQ75">
        <v>0</v>
      </c>
      <c r="AR75">
        <v>0</v>
      </c>
      <c r="AS75" t="s">
        <v>3</v>
      </c>
      <c r="AT75">
        <v>-1</v>
      </c>
      <c r="AU75" t="s">
        <v>3</v>
      </c>
      <c r="AV75">
        <v>0</v>
      </c>
      <c r="AW75">
        <v>2</v>
      </c>
      <c r="AX75">
        <v>35364727</v>
      </c>
      <c r="AY75">
        <v>1</v>
      </c>
      <c r="AZ75">
        <v>6144</v>
      </c>
      <c r="BA75">
        <v>75</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CV75">
        <v>0</v>
      </c>
      <c r="CW75">
        <v>0</v>
      </c>
      <c r="CX75">
        <f>ROUND(Y75*Source!I150,9)</f>
        <v>-11</v>
      </c>
      <c r="CY75">
        <f>AA75</f>
        <v>2206.16</v>
      </c>
      <c r="CZ75">
        <f>AE75</f>
        <v>2206.16</v>
      </c>
      <c r="DA75">
        <f>AI75</f>
        <v>1</v>
      </c>
      <c r="DB75">
        <f t="shared" si="27"/>
        <v>-2206.16</v>
      </c>
      <c r="DC75">
        <f t="shared" si="28"/>
        <v>0</v>
      </c>
      <c r="DD75" t="s">
        <v>3</v>
      </c>
      <c r="DE75" t="s">
        <v>3</v>
      </c>
      <c r="DF75">
        <f t="shared" si="22"/>
        <v>-24267.759999999998</v>
      </c>
      <c r="DG75">
        <f t="shared" si="23"/>
        <v>0</v>
      </c>
      <c r="DH75">
        <f t="shared" si="24"/>
        <v>0</v>
      </c>
      <c r="DI75">
        <f t="shared" si="25"/>
        <v>0</v>
      </c>
      <c r="DJ75">
        <f>DF75</f>
        <v>-24267.759999999998</v>
      </c>
      <c r="DK75">
        <v>0</v>
      </c>
      <c r="DL75" t="s">
        <v>3</v>
      </c>
      <c r="DM75">
        <v>0</v>
      </c>
      <c r="DN75" t="s">
        <v>3</v>
      </c>
      <c r="DO75">
        <v>0</v>
      </c>
    </row>
    <row r="76" spans="1:119" x14ac:dyDescent="0.2">
      <c r="A76">
        <f>ROW(Source!A187)</f>
        <v>187</v>
      </c>
      <c r="B76">
        <v>35364244</v>
      </c>
      <c r="C76">
        <v>35379631</v>
      </c>
      <c r="D76">
        <v>35111398</v>
      </c>
      <c r="E76">
        <v>15872964</v>
      </c>
      <c r="F76">
        <v>1</v>
      </c>
      <c r="G76">
        <v>15872964</v>
      </c>
      <c r="H76">
        <v>1</v>
      </c>
      <c r="I76" t="s">
        <v>982</v>
      </c>
      <c r="J76" t="s">
        <v>3</v>
      </c>
      <c r="K76" t="s">
        <v>983</v>
      </c>
      <c r="L76">
        <v>1191</v>
      </c>
      <c r="N76">
        <v>1013</v>
      </c>
      <c r="O76" t="s">
        <v>984</v>
      </c>
      <c r="P76" t="s">
        <v>984</v>
      </c>
      <c r="Q76">
        <v>1</v>
      </c>
      <c r="W76">
        <v>0</v>
      </c>
      <c r="X76">
        <v>476480486</v>
      </c>
      <c r="Y76">
        <f t="shared" si="26"/>
        <v>5.84</v>
      </c>
      <c r="AA76">
        <v>0</v>
      </c>
      <c r="AB76">
        <v>0</v>
      </c>
      <c r="AC76">
        <v>0</v>
      </c>
      <c r="AD76">
        <v>0</v>
      </c>
      <c r="AE76">
        <v>0</v>
      </c>
      <c r="AF76">
        <v>0</v>
      </c>
      <c r="AG76">
        <v>0</v>
      </c>
      <c r="AH76">
        <v>0</v>
      </c>
      <c r="AI76">
        <v>1</v>
      </c>
      <c r="AJ76">
        <v>1</v>
      </c>
      <c r="AK76">
        <v>1</v>
      </c>
      <c r="AL76">
        <v>1</v>
      </c>
      <c r="AM76">
        <v>-2</v>
      </c>
      <c r="AN76">
        <v>0</v>
      </c>
      <c r="AO76">
        <v>1</v>
      </c>
      <c r="AP76">
        <v>1</v>
      </c>
      <c r="AQ76">
        <v>0</v>
      </c>
      <c r="AR76">
        <v>0</v>
      </c>
      <c r="AS76" t="s">
        <v>3</v>
      </c>
      <c r="AT76">
        <v>5.84</v>
      </c>
      <c r="AU76" t="s">
        <v>3</v>
      </c>
      <c r="AV76">
        <v>1</v>
      </c>
      <c r="AW76">
        <v>2</v>
      </c>
      <c r="AX76">
        <v>35379633</v>
      </c>
      <c r="AY76">
        <v>1</v>
      </c>
      <c r="AZ76">
        <v>0</v>
      </c>
      <c r="BA76">
        <v>76</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CU76">
        <f>ROUND(AT76*Source!I187*AH76*AL76,2)</f>
        <v>0</v>
      </c>
      <c r="CV76">
        <f>ROUND(Y76*Source!I187,9)</f>
        <v>0.70079999999999998</v>
      </c>
      <c r="CW76">
        <v>0</v>
      </c>
      <c r="CX76">
        <f>ROUND(Y76*Source!I187,9)</f>
        <v>0.70079999999999998</v>
      </c>
      <c r="CY76">
        <f>AD76</f>
        <v>0</v>
      </c>
      <c r="CZ76">
        <f>AH76</f>
        <v>0</v>
      </c>
      <c r="DA76">
        <f>AL76</f>
        <v>1</v>
      </c>
      <c r="DB76">
        <f t="shared" si="27"/>
        <v>0</v>
      </c>
      <c r="DC76">
        <f t="shared" si="28"/>
        <v>0</v>
      </c>
      <c r="DD76" t="s">
        <v>3</v>
      </c>
      <c r="DE76" t="s">
        <v>3</v>
      </c>
      <c r="DF76">
        <f t="shared" si="22"/>
        <v>0</v>
      </c>
      <c r="DG76">
        <f t="shared" si="23"/>
        <v>0</v>
      </c>
      <c r="DH76">
        <f t="shared" si="24"/>
        <v>0</v>
      </c>
      <c r="DI76">
        <f t="shared" si="25"/>
        <v>0</v>
      </c>
      <c r="DJ76">
        <f>DI76</f>
        <v>0</v>
      </c>
      <c r="DK76">
        <v>0</v>
      </c>
      <c r="DL76" t="s">
        <v>3</v>
      </c>
      <c r="DM76">
        <v>0</v>
      </c>
      <c r="DN76" t="s">
        <v>3</v>
      </c>
      <c r="DO76">
        <v>0</v>
      </c>
    </row>
    <row r="77" spans="1:119" x14ac:dyDescent="0.2">
      <c r="A77">
        <f>ROW(Source!A188)</f>
        <v>188</v>
      </c>
      <c r="B77">
        <v>35364244</v>
      </c>
      <c r="C77">
        <v>35379634</v>
      </c>
      <c r="D77">
        <v>35111398</v>
      </c>
      <c r="E77">
        <v>15872964</v>
      </c>
      <c r="F77">
        <v>1</v>
      </c>
      <c r="G77">
        <v>15872964</v>
      </c>
      <c r="H77">
        <v>1</v>
      </c>
      <c r="I77" t="s">
        <v>982</v>
      </c>
      <c r="J77" t="s">
        <v>3</v>
      </c>
      <c r="K77" t="s">
        <v>983</v>
      </c>
      <c r="L77">
        <v>1191</v>
      </c>
      <c r="N77">
        <v>1013</v>
      </c>
      <c r="O77" t="s">
        <v>984</v>
      </c>
      <c r="P77" t="s">
        <v>984</v>
      </c>
      <c r="Q77">
        <v>1</v>
      </c>
      <c r="W77">
        <v>0</v>
      </c>
      <c r="X77">
        <v>476480486</v>
      </c>
      <c r="Y77">
        <f t="shared" si="26"/>
        <v>42.81</v>
      </c>
      <c r="AA77">
        <v>0</v>
      </c>
      <c r="AB77">
        <v>0</v>
      </c>
      <c r="AC77">
        <v>0</v>
      </c>
      <c r="AD77">
        <v>0</v>
      </c>
      <c r="AE77">
        <v>0</v>
      </c>
      <c r="AF77">
        <v>0</v>
      </c>
      <c r="AG77">
        <v>0</v>
      </c>
      <c r="AH77">
        <v>0</v>
      </c>
      <c r="AI77">
        <v>1</v>
      </c>
      <c r="AJ77">
        <v>1</v>
      </c>
      <c r="AK77">
        <v>1</v>
      </c>
      <c r="AL77">
        <v>1</v>
      </c>
      <c r="AM77">
        <v>-2</v>
      </c>
      <c r="AN77">
        <v>0</v>
      </c>
      <c r="AO77">
        <v>1</v>
      </c>
      <c r="AP77">
        <v>1</v>
      </c>
      <c r="AQ77">
        <v>0</v>
      </c>
      <c r="AR77">
        <v>0</v>
      </c>
      <c r="AS77" t="s">
        <v>3</v>
      </c>
      <c r="AT77">
        <v>42.81</v>
      </c>
      <c r="AU77" t="s">
        <v>3</v>
      </c>
      <c r="AV77">
        <v>1</v>
      </c>
      <c r="AW77">
        <v>2</v>
      </c>
      <c r="AX77">
        <v>35379637</v>
      </c>
      <c r="AY77">
        <v>1</v>
      </c>
      <c r="AZ77">
        <v>0</v>
      </c>
      <c r="BA77">
        <v>77</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CU77">
        <f>ROUND(AT77*Source!I188*AH77*AL77,2)</f>
        <v>0</v>
      </c>
      <c r="CV77">
        <f>ROUND(Y77*Source!I188,9)</f>
        <v>4.2809999999999997</v>
      </c>
      <c r="CW77">
        <v>0</v>
      </c>
      <c r="CX77">
        <f>ROUND(Y77*Source!I188,9)</f>
        <v>4.2809999999999997</v>
      </c>
      <c r="CY77">
        <f>AD77</f>
        <v>0</v>
      </c>
      <c r="CZ77">
        <f>AH77</f>
        <v>0</v>
      </c>
      <c r="DA77">
        <f>AL77</f>
        <v>1</v>
      </c>
      <c r="DB77">
        <f t="shared" si="27"/>
        <v>0</v>
      </c>
      <c r="DC77">
        <f t="shared" si="28"/>
        <v>0</v>
      </c>
      <c r="DD77" t="s">
        <v>3</v>
      </c>
      <c r="DE77" t="s">
        <v>3</v>
      </c>
      <c r="DF77">
        <f t="shared" si="22"/>
        <v>0</v>
      </c>
      <c r="DG77">
        <f t="shared" si="23"/>
        <v>0</v>
      </c>
      <c r="DH77">
        <f t="shared" si="24"/>
        <v>0</v>
      </c>
      <c r="DI77">
        <f t="shared" si="25"/>
        <v>0</v>
      </c>
      <c r="DJ77">
        <f>DI77</f>
        <v>0</v>
      </c>
      <c r="DK77">
        <v>0</v>
      </c>
      <c r="DL77" t="s">
        <v>3</v>
      </c>
      <c r="DM77">
        <v>0</v>
      </c>
      <c r="DN77" t="s">
        <v>3</v>
      </c>
      <c r="DO77">
        <v>0</v>
      </c>
    </row>
    <row r="78" spans="1:119" x14ac:dyDescent="0.2">
      <c r="A78">
        <f>ROW(Source!A188)</f>
        <v>188</v>
      </c>
      <c r="B78">
        <v>35364244</v>
      </c>
      <c r="C78">
        <v>35379634</v>
      </c>
      <c r="D78">
        <v>35113206</v>
      </c>
      <c r="E78">
        <v>1</v>
      </c>
      <c r="F78">
        <v>1</v>
      </c>
      <c r="G78">
        <v>15872964</v>
      </c>
      <c r="H78">
        <v>2</v>
      </c>
      <c r="I78" t="s">
        <v>989</v>
      </c>
      <c r="J78" t="s">
        <v>990</v>
      </c>
      <c r="K78" t="s">
        <v>991</v>
      </c>
      <c r="L78">
        <v>1368</v>
      </c>
      <c r="N78">
        <v>1011</v>
      </c>
      <c r="O78" t="s">
        <v>988</v>
      </c>
      <c r="P78" t="s">
        <v>988</v>
      </c>
      <c r="Q78">
        <v>1</v>
      </c>
      <c r="W78">
        <v>0</v>
      </c>
      <c r="X78">
        <v>-1817365194</v>
      </c>
      <c r="Y78">
        <f t="shared" si="26"/>
        <v>6.9</v>
      </c>
      <c r="AA78">
        <v>0</v>
      </c>
      <c r="AB78">
        <v>4.72</v>
      </c>
      <c r="AC78">
        <v>0.1</v>
      </c>
      <c r="AD78">
        <v>0</v>
      </c>
      <c r="AE78">
        <v>0</v>
      </c>
      <c r="AF78">
        <v>4.72</v>
      </c>
      <c r="AG78">
        <v>0.1</v>
      </c>
      <c r="AH78">
        <v>0</v>
      </c>
      <c r="AI78">
        <v>1</v>
      </c>
      <c r="AJ78">
        <v>1</v>
      </c>
      <c r="AK78">
        <v>1</v>
      </c>
      <c r="AL78">
        <v>1</v>
      </c>
      <c r="AM78">
        <v>-2</v>
      </c>
      <c r="AN78">
        <v>0</v>
      </c>
      <c r="AO78">
        <v>1</v>
      </c>
      <c r="AP78">
        <v>1</v>
      </c>
      <c r="AQ78">
        <v>0</v>
      </c>
      <c r="AR78">
        <v>0</v>
      </c>
      <c r="AS78" t="s">
        <v>3</v>
      </c>
      <c r="AT78">
        <v>6.9</v>
      </c>
      <c r="AU78" t="s">
        <v>3</v>
      </c>
      <c r="AV78">
        <v>0</v>
      </c>
      <c r="AW78">
        <v>2</v>
      </c>
      <c r="AX78">
        <v>35379638</v>
      </c>
      <c r="AY78">
        <v>1</v>
      </c>
      <c r="AZ78">
        <v>0</v>
      </c>
      <c r="BA78">
        <v>78</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CV78">
        <v>0</v>
      </c>
      <c r="CW78">
        <f>ROUND(Y78*Source!I188*DO78,9)</f>
        <v>0</v>
      </c>
      <c r="CX78">
        <f>ROUND(Y78*Source!I188,9)</f>
        <v>0.69</v>
      </c>
      <c r="CY78">
        <f>AB78</f>
        <v>4.72</v>
      </c>
      <c r="CZ78">
        <f>AF78</f>
        <v>4.72</v>
      </c>
      <c r="DA78">
        <f>AJ78</f>
        <v>1</v>
      </c>
      <c r="DB78">
        <f t="shared" si="27"/>
        <v>32.57</v>
      </c>
      <c r="DC78">
        <f t="shared" si="28"/>
        <v>0.69</v>
      </c>
      <c r="DD78" t="s">
        <v>3</v>
      </c>
      <c r="DE78" t="s">
        <v>3</v>
      </c>
      <c r="DF78">
        <f t="shared" si="22"/>
        <v>0</v>
      </c>
      <c r="DG78">
        <f t="shared" si="23"/>
        <v>3.26</v>
      </c>
      <c r="DH78">
        <f t="shared" si="24"/>
        <v>7.0000000000000007E-2</v>
      </c>
      <c r="DI78">
        <f t="shared" si="25"/>
        <v>0</v>
      </c>
      <c r="DJ78">
        <f>DG78</f>
        <v>3.26</v>
      </c>
      <c r="DK78">
        <v>0</v>
      </c>
      <c r="DL78" t="s">
        <v>3</v>
      </c>
      <c r="DM78">
        <v>0</v>
      </c>
      <c r="DN78" t="s">
        <v>3</v>
      </c>
      <c r="DO78">
        <v>0</v>
      </c>
    </row>
    <row r="79" spans="1:119" x14ac:dyDescent="0.2">
      <c r="A79">
        <f>ROW(Source!A189)</f>
        <v>189</v>
      </c>
      <c r="B79">
        <v>35364244</v>
      </c>
      <c r="C79">
        <v>35379639</v>
      </c>
      <c r="D79">
        <v>35111398</v>
      </c>
      <c r="E79">
        <v>15872964</v>
      </c>
      <c r="F79">
        <v>1</v>
      </c>
      <c r="G79">
        <v>15872964</v>
      </c>
      <c r="H79">
        <v>1</v>
      </c>
      <c r="I79" t="s">
        <v>982</v>
      </c>
      <c r="J79" t="s">
        <v>3</v>
      </c>
      <c r="K79" t="s">
        <v>983</v>
      </c>
      <c r="L79">
        <v>1191</v>
      </c>
      <c r="N79">
        <v>1013</v>
      </c>
      <c r="O79" t="s">
        <v>984</v>
      </c>
      <c r="P79" t="s">
        <v>984</v>
      </c>
      <c r="Q79">
        <v>1</v>
      </c>
      <c r="W79">
        <v>0</v>
      </c>
      <c r="X79">
        <v>476480486</v>
      </c>
      <c r="Y79">
        <f t="shared" si="26"/>
        <v>39.22</v>
      </c>
      <c r="AA79">
        <v>0</v>
      </c>
      <c r="AB79">
        <v>0</v>
      </c>
      <c r="AC79">
        <v>0</v>
      </c>
      <c r="AD79">
        <v>0</v>
      </c>
      <c r="AE79">
        <v>0</v>
      </c>
      <c r="AF79">
        <v>0</v>
      </c>
      <c r="AG79">
        <v>0</v>
      </c>
      <c r="AH79">
        <v>0</v>
      </c>
      <c r="AI79">
        <v>1</v>
      </c>
      <c r="AJ79">
        <v>1</v>
      </c>
      <c r="AK79">
        <v>1</v>
      </c>
      <c r="AL79">
        <v>1</v>
      </c>
      <c r="AM79">
        <v>-2</v>
      </c>
      <c r="AN79">
        <v>0</v>
      </c>
      <c r="AO79">
        <v>1</v>
      </c>
      <c r="AP79">
        <v>1</v>
      </c>
      <c r="AQ79">
        <v>0</v>
      </c>
      <c r="AR79">
        <v>0</v>
      </c>
      <c r="AS79" t="s">
        <v>3</v>
      </c>
      <c r="AT79">
        <v>39.22</v>
      </c>
      <c r="AU79" t="s">
        <v>3</v>
      </c>
      <c r="AV79">
        <v>1</v>
      </c>
      <c r="AW79">
        <v>2</v>
      </c>
      <c r="AX79">
        <v>35379642</v>
      </c>
      <c r="AY79">
        <v>1</v>
      </c>
      <c r="AZ79">
        <v>0</v>
      </c>
      <c r="BA79">
        <v>79</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CU79">
        <f>ROUND(AT79*Source!I189*AH79*AL79,2)</f>
        <v>0</v>
      </c>
      <c r="CV79">
        <f>ROUND(Y79*Source!I189,9)</f>
        <v>0.39219999999999999</v>
      </c>
      <c r="CW79">
        <v>0</v>
      </c>
      <c r="CX79">
        <f>ROUND(Y79*Source!I189,9)</f>
        <v>0.39219999999999999</v>
      </c>
      <c r="CY79">
        <f>AD79</f>
        <v>0</v>
      </c>
      <c r="CZ79">
        <f>AH79</f>
        <v>0</v>
      </c>
      <c r="DA79">
        <f>AL79</f>
        <v>1</v>
      </c>
      <c r="DB79">
        <f t="shared" si="27"/>
        <v>0</v>
      </c>
      <c r="DC79">
        <f t="shared" si="28"/>
        <v>0</v>
      </c>
      <c r="DD79" t="s">
        <v>3</v>
      </c>
      <c r="DE79" t="s">
        <v>3</v>
      </c>
      <c r="DF79">
        <f t="shared" si="22"/>
        <v>0</v>
      </c>
      <c r="DG79">
        <f t="shared" si="23"/>
        <v>0</v>
      </c>
      <c r="DH79">
        <f t="shared" si="24"/>
        <v>0</v>
      </c>
      <c r="DI79">
        <f t="shared" si="25"/>
        <v>0</v>
      </c>
      <c r="DJ79">
        <f>DI79</f>
        <v>0</v>
      </c>
      <c r="DK79">
        <v>0</v>
      </c>
      <c r="DL79" t="s">
        <v>3</v>
      </c>
      <c r="DM79">
        <v>0</v>
      </c>
      <c r="DN79" t="s">
        <v>3</v>
      </c>
      <c r="DO79">
        <v>0</v>
      </c>
    </row>
    <row r="80" spans="1:119" x14ac:dyDescent="0.2">
      <c r="A80">
        <f>ROW(Source!A189)</f>
        <v>189</v>
      </c>
      <c r="B80">
        <v>35364244</v>
      </c>
      <c r="C80">
        <v>35379639</v>
      </c>
      <c r="D80">
        <v>35113206</v>
      </c>
      <c r="E80">
        <v>1</v>
      </c>
      <c r="F80">
        <v>1</v>
      </c>
      <c r="G80">
        <v>15872964</v>
      </c>
      <c r="H80">
        <v>2</v>
      </c>
      <c r="I80" t="s">
        <v>989</v>
      </c>
      <c r="J80" t="s">
        <v>990</v>
      </c>
      <c r="K80" t="s">
        <v>991</v>
      </c>
      <c r="L80">
        <v>1368</v>
      </c>
      <c r="N80">
        <v>1011</v>
      </c>
      <c r="O80" t="s">
        <v>988</v>
      </c>
      <c r="P80" t="s">
        <v>988</v>
      </c>
      <c r="Q80">
        <v>1</v>
      </c>
      <c r="W80">
        <v>0</v>
      </c>
      <c r="X80">
        <v>-1817365194</v>
      </c>
      <c r="Y80">
        <f t="shared" si="26"/>
        <v>6.9</v>
      </c>
      <c r="AA80">
        <v>0</v>
      </c>
      <c r="AB80">
        <v>4.72</v>
      </c>
      <c r="AC80">
        <v>0.1</v>
      </c>
      <c r="AD80">
        <v>0</v>
      </c>
      <c r="AE80">
        <v>0</v>
      </c>
      <c r="AF80">
        <v>4.72</v>
      </c>
      <c r="AG80">
        <v>0.1</v>
      </c>
      <c r="AH80">
        <v>0</v>
      </c>
      <c r="AI80">
        <v>1</v>
      </c>
      <c r="AJ80">
        <v>1</v>
      </c>
      <c r="AK80">
        <v>1</v>
      </c>
      <c r="AL80">
        <v>1</v>
      </c>
      <c r="AM80">
        <v>-2</v>
      </c>
      <c r="AN80">
        <v>0</v>
      </c>
      <c r="AO80">
        <v>1</v>
      </c>
      <c r="AP80">
        <v>1</v>
      </c>
      <c r="AQ80">
        <v>0</v>
      </c>
      <c r="AR80">
        <v>0</v>
      </c>
      <c r="AS80" t="s">
        <v>3</v>
      </c>
      <c r="AT80">
        <v>6.9</v>
      </c>
      <c r="AU80" t="s">
        <v>3</v>
      </c>
      <c r="AV80">
        <v>0</v>
      </c>
      <c r="AW80">
        <v>2</v>
      </c>
      <c r="AX80">
        <v>35379643</v>
      </c>
      <c r="AY80">
        <v>1</v>
      </c>
      <c r="AZ80">
        <v>0</v>
      </c>
      <c r="BA80">
        <v>80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CV80">
        <v>0</v>
      </c>
      <c r="CW80">
        <f>ROUND(Y80*Source!I189*DO80,9)</f>
        <v>0</v>
      </c>
      <c r="CX80">
        <f>ROUND(Y80*Source!I189,9)</f>
        <v>6.9000000000000006E-2</v>
      </c>
      <c r="CY80">
        <f>AB80</f>
        <v>4.72</v>
      </c>
      <c r="CZ80">
        <f>AF80</f>
        <v>4.72</v>
      </c>
      <c r="DA80">
        <f>AJ80</f>
        <v>1</v>
      </c>
      <c r="DB80">
        <f t="shared" si="27"/>
        <v>32.57</v>
      </c>
      <c r="DC80">
        <f t="shared" si="28"/>
        <v>0.69</v>
      </c>
      <c r="DD80" t="s">
        <v>3</v>
      </c>
      <c r="DE80" t="s">
        <v>3</v>
      </c>
      <c r="DF80">
        <f t="shared" si="22"/>
        <v>0</v>
      </c>
      <c r="DG80">
        <f t="shared" si="23"/>
        <v>0.33</v>
      </c>
      <c r="DH80">
        <f t="shared" si="24"/>
        <v>0.01</v>
      </c>
      <c r="DI80">
        <f t="shared" si="25"/>
        <v>0</v>
      </c>
      <c r="DJ80">
        <f>DG80</f>
        <v>0.33</v>
      </c>
      <c r="DK80">
        <v>0</v>
      </c>
      <c r="DL80" t="s">
        <v>3</v>
      </c>
      <c r="DM80">
        <v>0</v>
      </c>
      <c r="DN80" t="s">
        <v>3</v>
      </c>
      <c r="DO80">
        <v>0</v>
      </c>
    </row>
    <row r="81" spans="1:119" x14ac:dyDescent="0.2">
      <c r="A81">
        <f>ROW(Source!A190)</f>
        <v>190</v>
      </c>
      <c r="B81">
        <v>35364244</v>
      </c>
      <c r="C81">
        <v>35379644</v>
      </c>
      <c r="D81">
        <v>35111398</v>
      </c>
      <c r="E81">
        <v>15872964</v>
      </c>
      <c r="F81">
        <v>1</v>
      </c>
      <c r="G81">
        <v>15872964</v>
      </c>
      <c r="H81">
        <v>1</v>
      </c>
      <c r="I81" t="s">
        <v>982</v>
      </c>
      <c r="J81" t="s">
        <v>3</v>
      </c>
      <c r="K81" t="s">
        <v>983</v>
      </c>
      <c r="L81">
        <v>1191</v>
      </c>
      <c r="N81">
        <v>1013</v>
      </c>
      <c r="O81" t="s">
        <v>984</v>
      </c>
      <c r="P81" t="s">
        <v>984</v>
      </c>
      <c r="Q81">
        <v>1</v>
      </c>
      <c r="W81">
        <v>0</v>
      </c>
      <c r="X81">
        <v>476480486</v>
      </c>
      <c r="Y81">
        <f t="shared" si="26"/>
        <v>43.82</v>
      </c>
      <c r="AA81">
        <v>0</v>
      </c>
      <c r="AB81">
        <v>0</v>
      </c>
      <c r="AC81">
        <v>0</v>
      </c>
      <c r="AD81">
        <v>0</v>
      </c>
      <c r="AE81">
        <v>0</v>
      </c>
      <c r="AF81">
        <v>0</v>
      </c>
      <c r="AG81">
        <v>0</v>
      </c>
      <c r="AH81">
        <v>0</v>
      </c>
      <c r="AI81">
        <v>1</v>
      </c>
      <c r="AJ81">
        <v>1</v>
      </c>
      <c r="AK81">
        <v>1</v>
      </c>
      <c r="AL81">
        <v>1</v>
      </c>
      <c r="AM81">
        <v>-2</v>
      </c>
      <c r="AN81">
        <v>0</v>
      </c>
      <c r="AO81">
        <v>1</v>
      </c>
      <c r="AP81">
        <v>1</v>
      </c>
      <c r="AQ81">
        <v>0</v>
      </c>
      <c r="AR81">
        <v>0</v>
      </c>
      <c r="AS81" t="s">
        <v>3</v>
      </c>
      <c r="AT81">
        <v>43.82</v>
      </c>
      <c r="AU81" t="s">
        <v>3</v>
      </c>
      <c r="AV81">
        <v>1</v>
      </c>
      <c r="AW81">
        <v>2</v>
      </c>
      <c r="AX81">
        <v>35379647</v>
      </c>
      <c r="AY81">
        <v>1</v>
      </c>
      <c r="AZ81">
        <v>0</v>
      </c>
      <c r="BA81">
        <v>81</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CU81">
        <f>ROUND(AT81*Source!I190*AH81*AL81,2)</f>
        <v>0</v>
      </c>
      <c r="CV81">
        <f>ROUND(Y81*Source!I190,9)</f>
        <v>0.43819999999999998</v>
      </c>
      <c r="CW81">
        <v>0</v>
      </c>
      <c r="CX81">
        <f>ROUND(Y81*Source!I190,9)</f>
        <v>0.43819999999999998</v>
      </c>
      <c r="CY81">
        <f>AD81</f>
        <v>0</v>
      </c>
      <c r="CZ81">
        <f>AH81</f>
        <v>0</v>
      </c>
      <c r="DA81">
        <f>AL81</f>
        <v>1</v>
      </c>
      <c r="DB81">
        <f t="shared" si="27"/>
        <v>0</v>
      </c>
      <c r="DC81">
        <f t="shared" si="28"/>
        <v>0</v>
      </c>
      <c r="DD81" t="s">
        <v>3</v>
      </c>
      <c r="DE81" t="s">
        <v>3</v>
      </c>
      <c r="DF81">
        <f t="shared" si="22"/>
        <v>0</v>
      </c>
      <c r="DG81">
        <f t="shared" si="23"/>
        <v>0</v>
      </c>
      <c r="DH81">
        <f t="shared" si="24"/>
        <v>0</v>
      </c>
      <c r="DI81">
        <f t="shared" si="25"/>
        <v>0</v>
      </c>
      <c r="DJ81">
        <f>DI81</f>
        <v>0</v>
      </c>
      <c r="DK81">
        <v>0</v>
      </c>
      <c r="DL81" t="s">
        <v>3</v>
      </c>
      <c r="DM81">
        <v>0</v>
      </c>
      <c r="DN81" t="s">
        <v>3</v>
      </c>
      <c r="DO81">
        <v>0</v>
      </c>
    </row>
    <row r="82" spans="1:119" x14ac:dyDescent="0.2">
      <c r="A82">
        <f>ROW(Source!A190)</f>
        <v>190</v>
      </c>
      <c r="B82">
        <v>35364244</v>
      </c>
      <c r="C82">
        <v>35379644</v>
      </c>
      <c r="D82">
        <v>35113206</v>
      </c>
      <c r="E82">
        <v>1</v>
      </c>
      <c r="F82">
        <v>1</v>
      </c>
      <c r="G82">
        <v>15872964</v>
      </c>
      <c r="H82">
        <v>2</v>
      </c>
      <c r="I82" t="s">
        <v>989</v>
      </c>
      <c r="J82" t="s">
        <v>990</v>
      </c>
      <c r="K82" t="s">
        <v>991</v>
      </c>
      <c r="L82">
        <v>1368</v>
      </c>
      <c r="N82">
        <v>1011</v>
      </c>
      <c r="O82" t="s">
        <v>988</v>
      </c>
      <c r="P82" t="s">
        <v>988</v>
      </c>
      <c r="Q82">
        <v>1</v>
      </c>
      <c r="W82">
        <v>0</v>
      </c>
      <c r="X82">
        <v>-1817365194</v>
      </c>
      <c r="Y82">
        <f t="shared" si="26"/>
        <v>6.9</v>
      </c>
      <c r="AA82">
        <v>0</v>
      </c>
      <c r="AB82">
        <v>4.72</v>
      </c>
      <c r="AC82">
        <v>0.1</v>
      </c>
      <c r="AD82">
        <v>0</v>
      </c>
      <c r="AE82">
        <v>0</v>
      </c>
      <c r="AF82">
        <v>4.72</v>
      </c>
      <c r="AG82">
        <v>0.1</v>
      </c>
      <c r="AH82">
        <v>0</v>
      </c>
      <c r="AI82">
        <v>1</v>
      </c>
      <c r="AJ82">
        <v>1</v>
      </c>
      <c r="AK82">
        <v>1</v>
      </c>
      <c r="AL82">
        <v>1</v>
      </c>
      <c r="AM82">
        <v>-2</v>
      </c>
      <c r="AN82">
        <v>0</v>
      </c>
      <c r="AO82">
        <v>1</v>
      </c>
      <c r="AP82">
        <v>1</v>
      </c>
      <c r="AQ82">
        <v>0</v>
      </c>
      <c r="AR82">
        <v>0</v>
      </c>
      <c r="AS82" t="s">
        <v>3</v>
      </c>
      <c r="AT82">
        <v>6.9</v>
      </c>
      <c r="AU82" t="s">
        <v>3</v>
      </c>
      <c r="AV82">
        <v>0</v>
      </c>
      <c r="AW82">
        <v>2</v>
      </c>
      <c r="AX82">
        <v>35379648</v>
      </c>
      <c r="AY82">
        <v>1</v>
      </c>
      <c r="AZ82">
        <v>0</v>
      </c>
      <c r="BA82">
        <v>82</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CV82">
        <v>0</v>
      </c>
      <c r="CW82">
        <f>ROUND(Y82*Source!I190*DO82,9)</f>
        <v>0</v>
      </c>
      <c r="CX82">
        <f>ROUND(Y82*Source!I190,9)</f>
        <v>6.9000000000000006E-2</v>
      </c>
      <c r="CY82">
        <f>AB82</f>
        <v>4.72</v>
      </c>
      <c r="CZ82">
        <f>AF82</f>
        <v>4.72</v>
      </c>
      <c r="DA82">
        <f>AJ82</f>
        <v>1</v>
      </c>
      <c r="DB82">
        <f t="shared" si="27"/>
        <v>32.57</v>
      </c>
      <c r="DC82">
        <f t="shared" si="28"/>
        <v>0.69</v>
      </c>
      <c r="DD82" t="s">
        <v>3</v>
      </c>
      <c r="DE82" t="s">
        <v>3</v>
      </c>
      <c r="DF82">
        <f t="shared" si="22"/>
        <v>0</v>
      </c>
      <c r="DG82">
        <f t="shared" si="23"/>
        <v>0.33</v>
      </c>
      <c r="DH82">
        <f t="shared" si="24"/>
        <v>0.01</v>
      </c>
      <c r="DI82">
        <f t="shared" si="25"/>
        <v>0</v>
      </c>
      <c r="DJ82">
        <f>DG82</f>
        <v>0.33</v>
      </c>
      <c r="DK82">
        <v>0</v>
      </c>
      <c r="DL82" t="s">
        <v>3</v>
      </c>
      <c r="DM82">
        <v>0</v>
      </c>
      <c r="DN82" t="s">
        <v>3</v>
      </c>
      <c r="DO82">
        <v>0</v>
      </c>
    </row>
    <row r="83" spans="1:119" x14ac:dyDescent="0.2">
      <c r="A83">
        <f>ROW(Source!A191)</f>
        <v>191</v>
      </c>
      <c r="B83">
        <v>35364244</v>
      </c>
      <c r="C83">
        <v>35379649</v>
      </c>
      <c r="D83">
        <v>35111398</v>
      </c>
      <c r="E83">
        <v>15872964</v>
      </c>
      <c r="F83">
        <v>1</v>
      </c>
      <c r="G83">
        <v>15872964</v>
      </c>
      <c r="H83">
        <v>1</v>
      </c>
      <c r="I83" t="s">
        <v>982</v>
      </c>
      <c r="J83" t="s">
        <v>3</v>
      </c>
      <c r="K83" t="s">
        <v>983</v>
      </c>
      <c r="L83">
        <v>1191</v>
      </c>
      <c r="N83">
        <v>1013</v>
      </c>
      <c r="O83" t="s">
        <v>984</v>
      </c>
      <c r="P83" t="s">
        <v>984</v>
      </c>
      <c r="Q83">
        <v>1</v>
      </c>
      <c r="W83">
        <v>0</v>
      </c>
      <c r="X83">
        <v>476480486</v>
      </c>
      <c r="Y83">
        <f>(AT83*0.5)</f>
        <v>0.155</v>
      </c>
      <c r="AA83">
        <v>0</v>
      </c>
      <c r="AB83">
        <v>0</v>
      </c>
      <c r="AC83">
        <v>0</v>
      </c>
      <c r="AD83">
        <v>0</v>
      </c>
      <c r="AE83">
        <v>0</v>
      </c>
      <c r="AF83">
        <v>0</v>
      </c>
      <c r="AG83">
        <v>0</v>
      </c>
      <c r="AH83">
        <v>0</v>
      </c>
      <c r="AI83">
        <v>1</v>
      </c>
      <c r="AJ83">
        <v>1</v>
      </c>
      <c r="AK83">
        <v>1</v>
      </c>
      <c r="AL83">
        <v>1</v>
      </c>
      <c r="AM83">
        <v>-2</v>
      </c>
      <c r="AN83">
        <v>0</v>
      </c>
      <c r="AO83">
        <v>1</v>
      </c>
      <c r="AP83">
        <v>1</v>
      </c>
      <c r="AQ83">
        <v>0</v>
      </c>
      <c r="AR83">
        <v>0</v>
      </c>
      <c r="AS83" t="s">
        <v>3</v>
      </c>
      <c r="AT83">
        <v>0.31</v>
      </c>
      <c r="AU83" t="s">
        <v>148</v>
      </c>
      <c r="AV83">
        <v>1</v>
      </c>
      <c r="AW83">
        <v>2</v>
      </c>
      <c r="AX83">
        <v>35379651</v>
      </c>
      <c r="AY83">
        <v>1</v>
      </c>
      <c r="AZ83">
        <v>0</v>
      </c>
      <c r="BA83">
        <v>83</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CU83">
        <f>ROUND(AT83*Source!I191*AH83*AL83,2)</f>
        <v>0</v>
      </c>
      <c r="CV83">
        <f>ROUND(Y83*Source!I191,9)</f>
        <v>0.31</v>
      </c>
      <c r="CW83">
        <v>0</v>
      </c>
      <c r="CX83">
        <f>ROUND(Y83*Source!I191,9)</f>
        <v>0.31</v>
      </c>
      <c r="CY83">
        <f>AD83</f>
        <v>0</v>
      </c>
      <c r="CZ83">
        <f>AH83</f>
        <v>0</v>
      </c>
      <c r="DA83">
        <f>AL83</f>
        <v>1</v>
      </c>
      <c r="DB83">
        <f>ROUND((ROUND(AT83*CZ83,2)*0.5),6)</f>
        <v>0</v>
      </c>
      <c r="DC83">
        <f>ROUND((ROUND(AT83*AG83,2)*0.5),6)</f>
        <v>0</v>
      </c>
      <c r="DD83" t="s">
        <v>3</v>
      </c>
      <c r="DE83" t="s">
        <v>3</v>
      </c>
      <c r="DF83">
        <f t="shared" si="22"/>
        <v>0</v>
      </c>
      <c r="DG83">
        <f t="shared" si="23"/>
        <v>0</v>
      </c>
      <c r="DH83">
        <f t="shared" si="24"/>
        <v>0</v>
      </c>
      <c r="DI83">
        <f t="shared" si="25"/>
        <v>0</v>
      </c>
      <c r="DJ83">
        <f>DI83</f>
        <v>0</v>
      </c>
      <c r="DK83">
        <v>0</v>
      </c>
      <c r="DL83" t="s">
        <v>3</v>
      </c>
      <c r="DM83">
        <v>0</v>
      </c>
      <c r="DN83" t="s">
        <v>3</v>
      </c>
      <c r="DO83">
        <v>0</v>
      </c>
    </row>
    <row r="84" spans="1:119" x14ac:dyDescent="0.2">
      <c r="A84">
        <f>ROW(Source!A192)</f>
        <v>192</v>
      </c>
      <c r="B84">
        <v>35364244</v>
      </c>
      <c r="C84">
        <v>35379652</v>
      </c>
      <c r="D84">
        <v>35111398</v>
      </c>
      <c r="E84">
        <v>15872964</v>
      </c>
      <c r="F84">
        <v>1</v>
      </c>
      <c r="G84">
        <v>15872964</v>
      </c>
      <c r="H84">
        <v>1</v>
      </c>
      <c r="I84" t="s">
        <v>982</v>
      </c>
      <c r="J84" t="s">
        <v>3</v>
      </c>
      <c r="K84" t="s">
        <v>983</v>
      </c>
      <c r="L84">
        <v>1191</v>
      </c>
      <c r="N84">
        <v>1013</v>
      </c>
      <c r="O84" t="s">
        <v>984</v>
      </c>
      <c r="P84" t="s">
        <v>984</v>
      </c>
      <c r="Q84">
        <v>1</v>
      </c>
      <c r="W84">
        <v>0</v>
      </c>
      <c r="X84">
        <v>476480486</v>
      </c>
      <c r="Y84">
        <f t="shared" ref="Y84:Y99" si="29">AT84</f>
        <v>17.77</v>
      </c>
      <c r="AA84">
        <v>0</v>
      </c>
      <c r="AB84">
        <v>0</v>
      </c>
      <c r="AC84">
        <v>0</v>
      </c>
      <c r="AD84">
        <v>0</v>
      </c>
      <c r="AE84">
        <v>0</v>
      </c>
      <c r="AF84">
        <v>0</v>
      </c>
      <c r="AG84">
        <v>0</v>
      </c>
      <c r="AH84">
        <v>0</v>
      </c>
      <c r="AI84">
        <v>1</v>
      </c>
      <c r="AJ84">
        <v>1</v>
      </c>
      <c r="AK84">
        <v>1</v>
      </c>
      <c r="AL84">
        <v>1</v>
      </c>
      <c r="AM84">
        <v>-2</v>
      </c>
      <c r="AN84">
        <v>0</v>
      </c>
      <c r="AO84">
        <v>1</v>
      </c>
      <c r="AP84">
        <v>1</v>
      </c>
      <c r="AQ84">
        <v>0</v>
      </c>
      <c r="AR84">
        <v>0</v>
      </c>
      <c r="AS84" t="s">
        <v>3</v>
      </c>
      <c r="AT84">
        <v>17.77</v>
      </c>
      <c r="AU84" t="s">
        <v>3</v>
      </c>
      <c r="AV84">
        <v>1</v>
      </c>
      <c r="AW84">
        <v>2</v>
      </c>
      <c r="AX84">
        <v>35379654</v>
      </c>
      <c r="AY84">
        <v>1</v>
      </c>
      <c r="AZ84">
        <v>0</v>
      </c>
      <c r="BA84">
        <v>84</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CU84">
        <f>ROUND(AT84*Source!I192*AH84*AL84,2)</f>
        <v>0</v>
      </c>
      <c r="CV84">
        <f>ROUND(Y84*Source!I192,9)</f>
        <v>2.1324000000000001</v>
      </c>
      <c r="CW84">
        <v>0</v>
      </c>
      <c r="CX84">
        <f>ROUND(Y84*Source!I192,9)</f>
        <v>2.1324000000000001</v>
      </c>
      <c r="CY84">
        <f>AD84</f>
        <v>0</v>
      </c>
      <c r="CZ84">
        <f>AH84</f>
        <v>0</v>
      </c>
      <c r="DA84">
        <f>AL84</f>
        <v>1</v>
      </c>
      <c r="DB84">
        <f t="shared" ref="DB84:DB99" si="30">ROUND(ROUND(AT84*CZ84,2),6)</f>
        <v>0</v>
      </c>
      <c r="DC84">
        <f t="shared" ref="DC84:DC99" si="31">ROUND(ROUND(AT84*AG84,2),6)</f>
        <v>0</v>
      </c>
      <c r="DD84" t="s">
        <v>3</v>
      </c>
      <c r="DE84" t="s">
        <v>3</v>
      </c>
      <c r="DF84">
        <f t="shared" si="22"/>
        <v>0</v>
      </c>
      <c r="DG84">
        <f t="shared" si="23"/>
        <v>0</v>
      </c>
      <c r="DH84">
        <f t="shared" si="24"/>
        <v>0</v>
      </c>
      <c r="DI84">
        <f t="shared" si="25"/>
        <v>0</v>
      </c>
      <c r="DJ84">
        <f>DI84</f>
        <v>0</v>
      </c>
      <c r="DK84">
        <v>0</v>
      </c>
      <c r="DL84" t="s">
        <v>3</v>
      </c>
      <c r="DM84">
        <v>0</v>
      </c>
      <c r="DN84" t="s">
        <v>3</v>
      </c>
      <c r="DO84">
        <v>0</v>
      </c>
    </row>
    <row r="85" spans="1:119" x14ac:dyDescent="0.2">
      <c r="A85">
        <f>ROW(Source!A228)</f>
        <v>228</v>
      </c>
      <c r="B85">
        <v>35364244</v>
      </c>
      <c r="C85">
        <v>35379713</v>
      </c>
      <c r="D85">
        <v>35111398</v>
      </c>
      <c r="E85">
        <v>15872964</v>
      </c>
      <c r="F85">
        <v>1</v>
      </c>
      <c r="G85">
        <v>15872964</v>
      </c>
      <c r="H85">
        <v>1</v>
      </c>
      <c r="I85" t="s">
        <v>982</v>
      </c>
      <c r="J85" t="s">
        <v>3</v>
      </c>
      <c r="K85" t="s">
        <v>983</v>
      </c>
      <c r="L85">
        <v>1191</v>
      </c>
      <c r="N85">
        <v>1013</v>
      </c>
      <c r="O85" t="s">
        <v>984</v>
      </c>
      <c r="P85" t="s">
        <v>984</v>
      </c>
      <c r="Q85">
        <v>1</v>
      </c>
      <c r="W85">
        <v>0</v>
      </c>
      <c r="X85">
        <v>476480486</v>
      </c>
      <c r="Y85">
        <f t="shared" si="29"/>
        <v>5.84</v>
      </c>
      <c r="AA85">
        <v>0</v>
      </c>
      <c r="AB85">
        <v>0</v>
      </c>
      <c r="AC85">
        <v>0</v>
      </c>
      <c r="AD85">
        <v>0</v>
      </c>
      <c r="AE85">
        <v>0</v>
      </c>
      <c r="AF85">
        <v>0</v>
      </c>
      <c r="AG85">
        <v>0</v>
      </c>
      <c r="AH85">
        <v>0</v>
      </c>
      <c r="AI85">
        <v>1</v>
      </c>
      <c r="AJ85">
        <v>1</v>
      </c>
      <c r="AK85">
        <v>1</v>
      </c>
      <c r="AL85">
        <v>1</v>
      </c>
      <c r="AM85">
        <v>-2</v>
      </c>
      <c r="AN85">
        <v>0</v>
      </c>
      <c r="AO85">
        <v>1</v>
      </c>
      <c r="AP85">
        <v>1</v>
      </c>
      <c r="AQ85">
        <v>0</v>
      </c>
      <c r="AR85">
        <v>0</v>
      </c>
      <c r="AS85" t="s">
        <v>3</v>
      </c>
      <c r="AT85">
        <v>5.84</v>
      </c>
      <c r="AU85" t="s">
        <v>3</v>
      </c>
      <c r="AV85">
        <v>1</v>
      </c>
      <c r="AW85">
        <v>2</v>
      </c>
      <c r="AX85">
        <v>35379715</v>
      </c>
      <c r="AY85">
        <v>1</v>
      </c>
      <c r="AZ85">
        <v>0</v>
      </c>
      <c r="BA85">
        <v>85</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CU85">
        <f>ROUND(AT85*Source!I228*AH85*AL85,2)</f>
        <v>0</v>
      </c>
      <c r="CV85">
        <f>ROUND(Y85*Source!I228,9)</f>
        <v>0.35039999999999999</v>
      </c>
      <c r="CW85">
        <v>0</v>
      </c>
      <c r="CX85">
        <f>ROUND(Y85*Source!I228,9)</f>
        <v>0.35039999999999999</v>
      </c>
      <c r="CY85">
        <f>AD85</f>
        <v>0</v>
      </c>
      <c r="CZ85">
        <f>AH85</f>
        <v>0</v>
      </c>
      <c r="DA85">
        <f>AL85</f>
        <v>1</v>
      </c>
      <c r="DB85">
        <f t="shared" si="30"/>
        <v>0</v>
      </c>
      <c r="DC85">
        <f t="shared" si="31"/>
        <v>0</v>
      </c>
      <c r="DD85" t="s">
        <v>3</v>
      </c>
      <c r="DE85" t="s">
        <v>3</v>
      </c>
      <c r="DF85">
        <f t="shared" si="22"/>
        <v>0</v>
      </c>
      <c r="DG85">
        <f t="shared" si="23"/>
        <v>0</v>
      </c>
      <c r="DH85">
        <f t="shared" si="24"/>
        <v>0</v>
      </c>
      <c r="DI85">
        <f t="shared" si="25"/>
        <v>0</v>
      </c>
      <c r="DJ85">
        <f>DI85</f>
        <v>0</v>
      </c>
      <c r="DK85">
        <v>0</v>
      </c>
      <c r="DL85" t="s">
        <v>3</v>
      </c>
      <c r="DM85">
        <v>0</v>
      </c>
      <c r="DN85" t="s">
        <v>3</v>
      </c>
      <c r="DO85">
        <v>0</v>
      </c>
    </row>
    <row r="86" spans="1:119" x14ac:dyDescent="0.2">
      <c r="A86">
        <f>ROW(Source!A229)</f>
        <v>229</v>
      </c>
      <c r="B86">
        <v>35364244</v>
      </c>
      <c r="C86">
        <v>35379716</v>
      </c>
      <c r="D86">
        <v>35111398</v>
      </c>
      <c r="E86">
        <v>15872964</v>
      </c>
      <c r="F86">
        <v>1</v>
      </c>
      <c r="G86">
        <v>15872964</v>
      </c>
      <c r="H86">
        <v>1</v>
      </c>
      <c r="I86" t="s">
        <v>982</v>
      </c>
      <c r="J86" t="s">
        <v>3</v>
      </c>
      <c r="K86" t="s">
        <v>983</v>
      </c>
      <c r="L86">
        <v>1191</v>
      </c>
      <c r="N86">
        <v>1013</v>
      </c>
      <c r="O86" t="s">
        <v>984</v>
      </c>
      <c r="P86" t="s">
        <v>984</v>
      </c>
      <c r="Q86">
        <v>1</v>
      </c>
      <c r="W86">
        <v>0</v>
      </c>
      <c r="X86">
        <v>476480486</v>
      </c>
      <c r="Y86">
        <f t="shared" si="29"/>
        <v>42.81</v>
      </c>
      <c r="AA86">
        <v>0</v>
      </c>
      <c r="AB86">
        <v>0</v>
      </c>
      <c r="AC86">
        <v>0</v>
      </c>
      <c r="AD86">
        <v>0</v>
      </c>
      <c r="AE86">
        <v>0</v>
      </c>
      <c r="AF86">
        <v>0</v>
      </c>
      <c r="AG86">
        <v>0</v>
      </c>
      <c r="AH86">
        <v>0</v>
      </c>
      <c r="AI86">
        <v>1</v>
      </c>
      <c r="AJ86">
        <v>1</v>
      </c>
      <c r="AK86">
        <v>1</v>
      </c>
      <c r="AL86">
        <v>1</v>
      </c>
      <c r="AM86">
        <v>-2</v>
      </c>
      <c r="AN86">
        <v>0</v>
      </c>
      <c r="AO86">
        <v>1</v>
      </c>
      <c r="AP86">
        <v>1</v>
      </c>
      <c r="AQ86">
        <v>0</v>
      </c>
      <c r="AR86">
        <v>0</v>
      </c>
      <c r="AS86" t="s">
        <v>3</v>
      </c>
      <c r="AT86">
        <v>42.81</v>
      </c>
      <c r="AU86" t="s">
        <v>3</v>
      </c>
      <c r="AV86">
        <v>1</v>
      </c>
      <c r="AW86">
        <v>2</v>
      </c>
      <c r="AX86">
        <v>35379719</v>
      </c>
      <c r="AY86">
        <v>1</v>
      </c>
      <c r="AZ86">
        <v>0</v>
      </c>
      <c r="BA86">
        <v>86</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CU86">
        <f>ROUND(AT86*Source!I229*AH86*AL86,2)</f>
        <v>0</v>
      </c>
      <c r="CV86">
        <f>ROUND(Y86*Source!I229,9)</f>
        <v>0.85619999999999996</v>
      </c>
      <c r="CW86">
        <v>0</v>
      </c>
      <c r="CX86">
        <f>ROUND(Y86*Source!I229,9)</f>
        <v>0.85619999999999996</v>
      </c>
      <c r="CY86">
        <f>AD86</f>
        <v>0</v>
      </c>
      <c r="CZ86">
        <f>AH86</f>
        <v>0</v>
      </c>
      <c r="DA86">
        <f>AL86</f>
        <v>1</v>
      </c>
      <c r="DB86">
        <f t="shared" si="30"/>
        <v>0</v>
      </c>
      <c r="DC86">
        <f t="shared" si="31"/>
        <v>0</v>
      </c>
      <c r="DD86" t="s">
        <v>3</v>
      </c>
      <c r="DE86" t="s">
        <v>3</v>
      </c>
      <c r="DF86">
        <f t="shared" si="22"/>
        <v>0</v>
      </c>
      <c r="DG86">
        <f t="shared" si="23"/>
        <v>0</v>
      </c>
      <c r="DH86">
        <f t="shared" si="24"/>
        <v>0</v>
      </c>
      <c r="DI86">
        <f t="shared" si="25"/>
        <v>0</v>
      </c>
      <c r="DJ86">
        <f>DI86</f>
        <v>0</v>
      </c>
      <c r="DK86">
        <v>0</v>
      </c>
      <c r="DL86" t="s">
        <v>3</v>
      </c>
      <c r="DM86">
        <v>0</v>
      </c>
      <c r="DN86" t="s">
        <v>3</v>
      </c>
      <c r="DO86">
        <v>0</v>
      </c>
    </row>
    <row r="87" spans="1:119" x14ac:dyDescent="0.2">
      <c r="A87">
        <f>ROW(Source!A229)</f>
        <v>229</v>
      </c>
      <c r="B87">
        <v>35364244</v>
      </c>
      <c r="C87">
        <v>35379716</v>
      </c>
      <c r="D87">
        <v>35113206</v>
      </c>
      <c r="E87">
        <v>1</v>
      </c>
      <c r="F87">
        <v>1</v>
      </c>
      <c r="G87">
        <v>15872964</v>
      </c>
      <c r="H87">
        <v>2</v>
      </c>
      <c r="I87" t="s">
        <v>989</v>
      </c>
      <c r="J87" t="s">
        <v>990</v>
      </c>
      <c r="K87" t="s">
        <v>991</v>
      </c>
      <c r="L87">
        <v>1368</v>
      </c>
      <c r="N87">
        <v>1011</v>
      </c>
      <c r="O87" t="s">
        <v>988</v>
      </c>
      <c r="P87" t="s">
        <v>988</v>
      </c>
      <c r="Q87">
        <v>1</v>
      </c>
      <c r="W87">
        <v>0</v>
      </c>
      <c r="X87">
        <v>-1817365194</v>
      </c>
      <c r="Y87">
        <f t="shared" si="29"/>
        <v>6.9</v>
      </c>
      <c r="AA87">
        <v>0</v>
      </c>
      <c r="AB87">
        <v>4.72</v>
      </c>
      <c r="AC87">
        <v>0.1</v>
      </c>
      <c r="AD87">
        <v>0</v>
      </c>
      <c r="AE87">
        <v>0</v>
      </c>
      <c r="AF87">
        <v>4.72</v>
      </c>
      <c r="AG87">
        <v>0.1</v>
      </c>
      <c r="AH87">
        <v>0</v>
      </c>
      <c r="AI87">
        <v>1</v>
      </c>
      <c r="AJ87">
        <v>1</v>
      </c>
      <c r="AK87">
        <v>1</v>
      </c>
      <c r="AL87">
        <v>1</v>
      </c>
      <c r="AM87">
        <v>-2</v>
      </c>
      <c r="AN87">
        <v>0</v>
      </c>
      <c r="AO87">
        <v>1</v>
      </c>
      <c r="AP87">
        <v>1</v>
      </c>
      <c r="AQ87">
        <v>0</v>
      </c>
      <c r="AR87">
        <v>0</v>
      </c>
      <c r="AS87" t="s">
        <v>3</v>
      </c>
      <c r="AT87">
        <v>6.9</v>
      </c>
      <c r="AU87" t="s">
        <v>3</v>
      </c>
      <c r="AV87">
        <v>0</v>
      </c>
      <c r="AW87">
        <v>2</v>
      </c>
      <c r="AX87">
        <v>35379720</v>
      </c>
      <c r="AY87">
        <v>1</v>
      </c>
      <c r="AZ87">
        <v>0</v>
      </c>
      <c r="BA87">
        <v>87</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CV87">
        <v>0</v>
      </c>
      <c r="CW87">
        <f>ROUND(Y87*Source!I229*DO87,9)</f>
        <v>0</v>
      </c>
      <c r="CX87">
        <f>ROUND(Y87*Source!I229,9)</f>
        <v>0.13800000000000001</v>
      </c>
      <c r="CY87">
        <f>AB87</f>
        <v>4.72</v>
      </c>
      <c r="CZ87">
        <f>AF87</f>
        <v>4.72</v>
      </c>
      <c r="DA87">
        <f>AJ87</f>
        <v>1</v>
      </c>
      <c r="DB87">
        <f t="shared" si="30"/>
        <v>32.57</v>
      </c>
      <c r="DC87">
        <f t="shared" si="31"/>
        <v>0.69</v>
      </c>
      <c r="DD87" t="s">
        <v>3</v>
      </c>
      <c r="DE87" t="s">
        <v>3</v>
      </c>
      <c r="DF87">
        <f t="shared" si="22"/>
        <v>0</v>
      </c>
      <c r="DG87">
        <f t="shared" si="23"/>
        <v>0.65</v>
      </c>
      <c r="DH87">
        <f t="shared" si="24"/>
        <v>0.01</v>
      </c>
      <c r="DI87">
        <f t="shared" si="25"/>
        <v>0</v>
      </c>
      <c r="DJ87">
        <f>DG87</f>
        <v>0.65</v>
      </c>
      <c r="DK87">
        <v>0</v>
      </c>
      <c r="DL87" t="s">
        <v>3</v>
      </c>
      <c r="DM87">
        <v>0</v>
      </c>
      <c r="DN87" t="s">
        <v>3</v>
      </c>
      <c r="DO87">
        <v>0</v>
      </c>
    </row>
    <row r="88" spans="1:119" x14ac:dyDescent="0.2">
      <c r="A88">
        <f>ROW(Source!A230)</f>
        <v>230</v>
      </c>
      <c r="B88">
        <v>35364244</v>
      </c>
      <c r="C88">
        <v>35379721</v>
      </c>
      <c r="D88">
        <v>35111398</v>
      </c>
      <c r="E88">
        <v>15872964</v>
      </c>
      <c r="F88">
        <v>1</v>
      </c>
      <c r="G88">
        <v>15872964</v>
      </c>
      <c r="H88">
        <v>1</v>
      </c>
      <c r="I88" t="s">
        <v>982</v>
      </c>
      <c r="J88" t="s">
        <v>3</v>
      </c>
      <c r="K88" t="s">
        <v>983</v>
      </c>
      <c r="L88">
        <v>1191</v>
      </c>
      <c r="N88">
        <v>1013</v>
      </c>
      <c r="O88" t="s">
        <v>984</v>
      </c>
      <c r="P88" t="s">
        <v>984</v>
      </c>
      <c r="Q88">
        <v>1</v>
      </c>
      <c r="W88">
        <v>0</v>
      </c>
      <c r="X88">
        <v>476480486</v>
      </c>
      <c r="Y88">
        <f t="shared" si="29"/>
        <v>39.22</v>
      </c>
      <c r="AA88">
        <v>0</v>
      </c>
      <c r="AB88">
        <v>0</v>
      </c>
      <c r="AC88">
        <v>0</v>
      </c>
      <c r="AD88">
        <v>0</v>
      </c>
      <c r="AE88">
        <v>0</v>
      </c>
      <c r="AF88">
        <v>0</v>
      </c>
      <c r="AG88">
        <v>0</v>
      </c>
      <c r="AH88">
        <v>0</v>
      </c>
      <c r="AI88">
        <v>1</v>
      </c>
      <c r="AJ88">
        <v>1</v>
      </c>
      <c r="AK88">
        <v>1</v>
      </c>
      <c r="AL88">
        <v>1</v>
      </c>
      <c r="AM88">
        <v>-2</v>
      </c>
      <c r="AN88">
        <v>0</v>
      </c>
      <c r="AO88">
        <v>1</v>
      </c>
      <c r="AP88">
        <v>1</v>
      </c>
      <c r="AQ88">
        <v>0</v>
      </c>
      <c r="AR88">
        <v>0</v>
      </c>
      <c r="AS88" t="s">
        <v>3</v>
      </c>
      <c r="AT88">
        <v>39.22</v>
      </c>
      <c r="AU88" t="s">
        <v>3</v>
      </c>
      <c r="AV88">
        <v>1</v>
      </c>
      <c r="AW88">
        <v>2</v>
      </c>
      <c r="AX88">
        <v>35379724</v>
      </c>
      <c r="AY88">
        <v>1</v>
      </c>
      <c r="AZ88">
        <v>0</v>
      </c>
      <c r="BA88">
        <v>88</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CU88">
        <f>ROUND(AT88*Source!I230*AH88*AL88,2)</f>
        <v>0</v>
      </c>
      <c r="CV88">
        <f>ROUND(Y88*Source!I230,9)</f>
        <v>1.5688</v>
      </c>
      <c r="CW88">
        <v>0</v>
      </c>
      <c r="CX88">
        <f>ROUND(Y88*Source!I230,9)</f>
        <v>1.5688</v>
      </c>
      <c r="CY88">
        <f>AD88</f>
        <v>0</v>
      </c>
      <c r="CZ88">
        <f>AH88</f>
        <v>0</v>
      </c>
      <c r="DA88">
        <f>AL88</f>
        <v>1</v>
      </c>
      <c r="DB88">
        <f t="shared" si="30"/>
        <v>0</v>
      </c>
      <c r="DC88">
        <f t="shared" si="31"/>
        <v>0</v>
      </c>
      <c r="DD88" t="s">
        <v>3</v>
      </c>
      <c r="DE88" t="s">
        <v>3</v>
      </c>
      <c r="DF88">
        <f t="shared" si="22"/>
        <v>0</v>
      </c>
      <c r="DG88">
        <f t="shared" si="23"/>
        <v>0</v>
      </c>
      <c r="DH88">
        <f t="shared" si="24"/>
        <v>0</v>
      </c>
      <c r="DI88">
        <f t="shared" si="25"/>
        <v>0</v>
      </c>
      <c r="DJ88">
        <f>DI88</f>
        <v>0</v>
      </c>
      <c r="DK88">
        <v>0</v>
      </c>
      <c r="DL88" t="s">
        <v>3</v>
      </c>
      <c r="DM88">
        <v>0</v>
      </c>
      <c r="DN88" t="s">
        <v>3</v>
      </c>
      <c r="DO88">
        <v>0</v>
      </c>
    </row>
    <row r="89" spans="1:119" x14ac:dyDescent="0.2">
      <c r="A89">
        <f>ROW(Source!A230)</f>
        <v>230</v>
      </c>
      <c r="B89">
        <v>35364244</v>
      </c>
      <c r="C89">
        <v>35379721</v>
      </c>
      <c r="D89">
        <v>35113206</v>
      </c>
      <c r="E89">
        <v>1</v>
      </c>
      <c r="F89">
        <v>1</v>
      </c>
      <c r="G89">
        <v>15872964</v>
      </c>
      <c r="H89">
        <v>2</v>
      </c>
      <c r="I89" t="s">
        <v>989</v>
      </c>
      <c r="J89" t="s">
        <v>990</v>
      </c>
      <c r="K89" t="s">
        <v>991</v>
      </c>
      <c r="L89">
        <v>1368</v>
      </c>
      <c r="N89">
        <v>1011</v>
      </c>
      <c r="O89" t="s">
        <v>988</v>
      </c>
      <c r="P89" t="s">
        <v>988</v>
      </c>
      <c r="Q89">
        <v>1</v>
      </c>
      <c r="W89">
        <v>0</v>
      </c>
      <c r="X89">
        <v>-1817365194</v>
      </c>
      <c r="Y89">
        <f t="shared" si="29"/>
        <v>6.9</v>
      </c>
      <c r="AA89">
        <v>0</v>
      </c>
      <c r="AB89">
        <v>4.72</v>
      </c>
      <c r="AC89">
        <v>0.1</v>
      </c>
      <c r="AD89">
        <v>0</v>
      </c>
      <c r="AE89">
        <v>0</v>
      </c>
      <c r="AF89">
        <v>4.72</v>
      </c>
      <c r="AG89">
        <v>0.1</v>
      </c>
      <c r="AH89">
        <v>0</v>
      </c>
      <c r="AI89">
        <v>1</v>
      </c>
      <c r="AJ89">
        <v>1</v>
      </c>
      <c r="AK89">
        <v>1</v>
      </c>
      <c r="AL89">
        <v>1</v>
      </c>
      <c r="AM89">
        <v>-2</v>
      </c>
      <c r="AN89">
        <v>0</v>
      </c>
      <c r="AO89">
        <v>1</v>
      </c>
      <c r="AP89">
        <v>1</v>
      </c>
      <c r="AQ89">
        <v>0</v>
      </c>
      <c r="AR89">
        <v>0</v>
      </c>
      <c r="AS89" t="s">
        <v>3</v>
      </c>
      <c r="AT89">
        <v>6.9</v>
      </c>
      <c r="AU89" t="s">
        <v>3</v>
      </c>
      <c r="AV89">
        <v>0</v>
      </c>
      <c r="AW89">
        <v>2</v>
      </c>
      <c r="AX89">
        <v>35379725</v>
      </c>
      <c r="AY89">
        <v>1</v>
      </c>
      <c r="AZ89">
        <v>0</v>
      </c>
      <c r="BA89">
        <v>89</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CV89">
        <v>0</v>
      </c>
      <c r="CW89">
        <f>ROUND(Y89*Source!I230*DO89,9)</f>
        <v>0</v>
      </c>
      <c r="CX89">
        <f>ROUND(Y89*Source!I230,9)</f>
        <v>0.27600000000000002</v>
      </c>
      <c r="CY89">
        <f>AB89</f>
        <v>4.72</v>
      </c>
      <c r="CZ89">
        <f>AF89</f>
        <v>4.72</v>
      </c>
      <c r="DA89">
        <f>AJ89</f>
        <v>1</v>
      </c>
      <c r="DB89">
        <f t="shared" si="30"/>
        <v>32.57</v>
      </c>
      <c r="DC89">
        <f t="shared" si="31"/>
        <v>0.69</v>
      </c>
      <c r="DD89" t="s">
        <v>3</v>
      </c>
      <c r="DE89" t="s">
        <v>3</v>
      </c>
      <c r="DF89">
        <f t="shared" si="22"/>
        <v>0</v>
      </c>
      <c r="DG89">
        <f t="shared" si="23"/>
        <v>1.3</v>
      </c>
      <c r="DH89">
        <f t="shared" si="24"/>
        <v>0.03</v>
      </c>
      <c r="DI89">
        <f t="shared" si="25"/>
        <v>0</v>
      </c>
      <c r="DJ89">
        <f>DG89</f>
        <v>1.3</v>
      </c>
      <c r="DK89">
        <v>0</v>
      </c>
      <c r="DL89" t="s">
        <v>3</v>
      </c>
      <c r="DM89">
        <v>0</v>
      </c>
      <c r="DN89" t="s">
        <v>3</v>
      </c>
      <c r="DO89">
        <v>0</v>
      </c>
    </row>
    <row r="90" spans="1:119" x14ac:dyDescent="0.2">
      <c r="A90">
        <f>ROW(Source!A231)</f>
        <v>231</v>
      </c>
      <c r="B90">
        <v>35364244</v>
      </c>
      <c r="C90">
        <v>35379726</v>
      </c>
      <c r="D90">
        <v>35111398</v>
      </c>
      <c r="E90">
        <v>15872964</v>
      </c>
      <c r="F90">
        <v>1</v>
      </c>
      <c r="G90">
        <v>15872964</v>
      </c>
      <c r="H90">
        <v>1</v>
      </c>
      <c r="I90" t="s">
        <v>982</v>
      </c>
      <c r="J90" t="s">
        <v>3</v>
      </c>
      <c r="K90" t="s">
        <v>983</v>
      </c>
      <c r="L90">
        <v>1191</v>
      </c>
      <c r="N90">
        <v>1013</v>
      </c>
      <c r="O90" t="s">
        <v>984</v>
      </c>
      <c r="P90" t="s">
        <v>984</v>
      </c>
      <c r="Q90">
        <v>1</v>
      </c>
      <c r="W90">
        <v>0</v>
      </c>
      <c r="X90">
        <v>476480486</v>
      </c>
      <c r="Y90">
        <f t="shared" si="29"/>
        <v>17.77</v>
      </c>
      <c r="AA90">
        <v>0</v>
      </c>
      <c r="AB90">
        <v>0</v>
      </c>
      <c r="AC90">
        <v>0</v>
      </c>
      <c r="AD90">
        <v>0</v>
      </c>
      <c r="AE90">
        <v>0</v>
      </c>
      <c r="AF90">
        <v>0</v>
      </c>
      <c r="AG90">
        <v>0</v>
      </c>
      <c r="AH90">
        <v>0</v>
      </c>
      <c r="AI90">
        <v>1</v>
      </c>
      <c r="AJ90">
        <v>1</v>
      </c>
      <c r="AK90">
        <v>1</v>
      </c>
      <c r="AL90">
        <v>1</v>
      </c>
      <c r="AM90">
        <v>-2</v>
      </c>
      <c r="AN90">
        <v>0</v>
      </c>
      <c r="AO90">
        <v>1</v>
      </c>
      <c r="AP90">
        <v>1</v>
      </c>
      <c r="AQ90">
        <v>0</v>
      </c>
      <c r="AR90">
        <v>0</v>
      </c>
      <c r="AS90" t="s">
        <v>3</v>
      </c>
      <c r="AT90">
        <v>17.77</v>
      </c>
      <c r="AU90" t="s">
        <v>3</v>
      </c>
      <c r="AV90">
        <v>1</v>
      </c>
      <c r="AW90">
        <v>2</v>
      </c>
      <c r="AX90">
        <v>35379727</v>
      </c>
      <c r="AY90">
        <v>1</v>
      </c>
      <c r="AZ90">
        <v>0</v>
      </c>
      <c r="BA90">
        <v>90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CU90">
        <f>ROUND(AT90*Source!I231*AH90*AL90,2)</f>
        <v>0</v>
      </c>
      <c r="CV90">
        <f>ROUND(Y90*Source!I231,9)</f>
        <v>23.278700000000001</v>
      </c>
      <c r="CW90">
        <v>0</v>
      </c>
      <c r="CX90">
        <f>ROUND(Y90*Source!I231,9)</f>
        <v>23.278700000000001</v>
      </c>
      <c r="CY90">
        <f>AD90</f>
        <v>0</v>
      </c>
      <c r="CZ90">
        <f>AH90</f>
        <v>0</v>
      </c>
      <c r="DA90">
        <f>AL90</f>
        <v>1</v>
      </c>
      <c r="DB90">
        <f t="shared" si="30"/>
        <v>0</v>
      </c>
      <c r="DC90">
        <f t="shared" si="31"/>
        <v>0</v>
      </c>
      <c r="DD90" t="s">
        <v>3</v>
      </c>
      <c r="DE90" t="s">
        <v>3</v>
      </c>
      <c r="DF90">
        <f t="shared" si="22"/>
        <v>0</v>
      </c>
      <c r="DG90">
        <f t="shared" si="23"/>
        <v>0</v>
      </c>
      <c r="DH90">
        <f t="shared" si="24"/>
        <v>0</v>
      </c>
      <c r="DI90">
        <f t="shared" si="25"/>
        <v>0</v>
      </c>
      <c r="DJ90">
        <f>DI90</f>
        <v>0</v>
      </c>
      <c r="DK90">
        <v>0</v>
      </c>
      <c r="DL90" t="s">
        <v>3</v>
      </c>
      <c r="DM90">
        <v>0</v>
      </c>
      <c r="DN90" t="s">
        <v>3</v>
      </c>
      <c r="DO90">
        <v>0</v>
      </c>
    </row>
    <row r="91" spans="1:119" x14ac:dyDescent="0.2">
      <c r="A91">
        <f>ROW(Source!A267)</f>
        <v>267</v>
      </c>
      <c r="B91">
        <v>35364244</v>
      </c>
      <c r="C91">
        <v>35379786</v>
      </c>
      <c r="D91">
        <v>35111398</v>
      </c>
      <c r="E91">
        <v>15872964</v>
      </c>
      <c r="F91">
        <v>1</v>
      </c>
      <c r="G91">
        <v>15872964</v>
      </c>
      <c r="H91">
        <v>1</v>
      </c>
      <c r="I91" t="s">
        <v>982</v>
      </c>
      <c r="J91" t="s">
        <v>3</v>
      </c>
      <c r="K91" t="s">
        <v>983</v>
      </c>
      <c r="L91">
        <v>1191</v>
      </c>
      <c r="N91">
        <v>1013</v>
      </c>
      <c r="O91" t="s">
        <v>984</v>
      </c>
      <c r="P91" t="s">
        <v>984</v>
      </c>
      <c r="Q91">
        <v>1</v>
      </c>
      <c r="W91">
        <v>0</v>
      </c>
      <c r="X91">
        <v>476480486</v>
      </c>
      <c r="Y91">
        <f t="shared" si="29"/>
        <v>17.77</v>
      </c>
      <c r="AA91">
        <v>0</v>
      </c>
      <c r="AB91">
        <v>0</v>
      </c>
      <c r="AC91">
        <v>0</v>
      </c>
      <c r="AD91">
        <v>0</v>
      </c>
      <c r="AE91">
        <v>0</v>
      </c>
      <c r="AF91">
        <v>0</v>
      </c>
      <c r="AG91">
        <v>0</v>
      </c>
      <c r="AH91">
        <v>0</v>
      </c>
      <c r="AI91">
        <v>1</v>
      </c>
      <c r="AJ91">
        <v>1</v>
      </c>
      <c r="AK91">
        <v>1</v>
      </c>
      <c r="AL91">
        <v>1</v>
      </c>
      <c r="AM91">
        <v>-2</v>
      </c>
      <c r="AN91">
        <v>0</v>
      </c>
      <c r="AO91">
        <v>1</v>
      </c>
      <c r="AP91">
        <v>1</v>
      </c>
      <c r="AQ91">
        <v>0</v>
      </c>
      <c r="AR91">
        <v>0</v>
      </c>
      <c r="AS91" t="s">
        <v>3</v>
      </c>
      <c r="AT91">
        <v>17.77</v>
      </c>
      <c r="AU91" t="s">
        <v>3</v>
      </c>
      <c r="AV91">
        <v>1</v>
      </c>
      <c r="AW91">
        <v>2</v>
      </c>
      <c r="AX91">
        <v>35379787</v>
      </c>
      <c r="AY91">
        <v>1</v>
      </c>
      <c r="AZ91">
        <v>0</v>
      </c>
      <c r="BA91">
        <v>91</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CU91">
        <f>ROUND(AT91*Source!I267*AH91*AL91,2)</f>
        <v>0</v>
      </c>
      <c r="CV91">
        <f>ROUND(Y91*Source!I267,9)</f>
        <v>1.4216</v>
      </c>
      <c r="CW91">
        <v>0</v>
      </c>
      <c r="CX91">
        <f>ROUND(Y91*Source!I267,9)</f>
        <v>1.4216</v>
      </c>
      <c r="CY91">
        <f>AD91</f>
        <v>0</v>
      </c>
      <c r="CZ91">
        <f>AH91</f>
        <v>0</v>
      </c>
      <c r="DA91">
        <f>AL91</f>
        <v>1</v>
      </c>
      <c r="DB91">
        <f t="shared" si="30"/>
        <v>0</v>
      </c>
      <c r="DC91">
        <f t="shared" si="31"/>
        <v>0</v>
      </c>
      <c r="DD91" t="s">
        <v>3</v>
      </c>
      <c r="DE91" t="s">
        <v>3</v>
      </c>
      <c r="DF91">
        <f t="shared" si="22"/>
        <v>0</v>
      </c>
      <c r="DG91">
        <f t="shared" si="23"/>
        <v>0</v>
      </c>
      <c r="DH91">
        <f t="shared" si="24"/>
        <v>0</v>
      </c>
      <c r="DI91">
        <f t="shared" si="25"/>
        <v>0</v>
      </c>
      <c r="DJ91">
        <f>DI91</f>
        <v>0</v>
      </c>
      <c r="DK91">
        <v>0</v>
      </c>
      <c r="DL91" t="s">
        <v>3</v>
      </c>
      <c r="DM91">
        <v>0</v>
      </c>
      <c r="DN91" t="s">
        <v>3</v>
      </c>
      <c r="DO91">
        <v>0</v>
      </c>
    </row>
    <row r="92" spans="1:119" x14ac:dyDescent="0.2">
      <c r="A92">
        <f>ROW(Source!A303)</f>
        <v>303</v>
      </c>
      <c r="B92">
        <v>35364244</v>
      </c>
      <c r="C92">
        <v>35379846</v>
      </c>
      <c r="D92">
        <v>35111398</v>
      </c>
      <c r="E92">
        <v>15872964</v>
      </c>
      <c r="F92">
        <v>1</v>
      </c>
      <c r="G92">
        <v>15872964</v>
      </c>
      <c r="H92">
        <v>1</v>
      </c>
      <c r="I92" t="s">
        <v>982</v>
      </c>
      <c r="J92" t="s">
        <v>3</v>
      </c>
      <c r="K92" t="s">
        <v>983</v>
      </c>
      <c r="L92">
        <v>1191</v>
      </c>
      <c r="N92">
        <v>1013</v>
      </c>
      <c r="O92" t="s">
        <v>984</v>
      </c>
      <c r="P92" t="s">
        <v>984</v>
      </c>
      <c r="Q92">
        <v>1</v>
      </c>
      <c r="W92">
        <v>0</v>
      </c>
      <c r="X92">
        <v>476480486</v>
      </c>
      <c r="Y92">
        <f t="shared" si="29"/>
        <v>17.77</v>
      </c>
      <c r="AA92">
        <v>0</v>
      </c>
      <c r="AB92">
        <v>0</v>
      </c>
      <c r="AC92">
        <v>0</v>
      </c>
      <c r="AD92">
        <v>0</v>
      </c>
      <c r="AE92">
        <v>0</v>
      </c>
      <c r="AF92">
        <v>0</v>
      </c>
      <c r="AG92">
        <v>0</v>
      </c>
      <c r="AH92">
        <v>0</v>
      </c>
      <c r="AI92">
        <v>1</v>
      </c>
      <c r="AJ92">
        <v>1</v>
      </c>
      <c r="AK92">
        <v>1</v>
      </c>
      <c r="AL92">
        <v>1</v>
      </c>
      <c r="AM92">
        <v>-2</v>
      </c>
      <c r="AN92">
        <v>0</v>
      </c>
      <c r="AO92">
        <v>1</v>
      </c>
      <c r="AP92">
        <v>1</v>
      </c>
      <c r="AQ92">
        <v>0</v>
      </c>
      <c r="AR92">
        <v>0</v>
      </c>
      <c r="AS92" t="s">
        <v>3</v>
      </c>
      <c r="AT92">
        <v>17.77</v>
      </c>
      <c r="AU92" t="s">
        <v>3</v>
      </c>
      <c r="AV92">
        <v>1</v>
      </c>
      <c r="AW92">
        <v>2</v>
      </c>
      <c r="AX92">
        <v>35379847</v>
      </c>
      <c r="AY92">
        <v>1</v>
      </c>
      <c r="AZ92">
        <v>0</v>
      </c>
      <c r="BA92">
        <v>92</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CU92">
        <f>ROUND(AT92*Source!I303*AH92*AL92,2)</f>
        <v>0</v>
      </c>
      <c r="CV92">
        <f>ROUND(Y92*Source!I303,9)</f>
        <v>0.53310000000000002</v>
      </c>
      <c r="CW92">
        <v>0</v>
      </c>
      <c r="CX92">
        <f>ROUND(Y92*Source!I303,9)</f>
        <v>0.53310000000000002</v>
      </c>
      <c r="CY92">
        <f>AD92</f>
        <v>0</v>
      </c>
      <c r="CZ92">
        <f>AH92</f>
        <v>0</v>
      </c>
      <c r="DA92">
        <f>AL92</f>
        <v>1</v>
      </c>
      <c r="DB92">
        <f t="shared" si="30"/>
        <v>0</v>
      </c>
      <c r="DC92">
        <f t="shared" si="31"/>
        <v>0</v>
      </c>
      <c r="DD92" t="s">
        <v>3</v>
      </c>
      <c r="DE92" t="s">
        <v>3</v>
      </c>
      <c r="DF92">
        <f t="shared" si="22"/>
        <v>0</v>
      </c>
      <c r="DG92">
        <f t="shared" si="23"/>
        <v>0</v>
      </c>
      <c r="DH92">
        <f t="shared" si="24"/>
        <v>0</v>
      </c>
      <c r="DI92">
        <f t="shared" si="25"/>
        <v>0</v>
      </c>
      <c r="DJ92">
        <f>DI92</f>
        <v>0</v>
      </c>
      <c r="DK92">
        <v>0</v>
      </c>
      <c r="DL92" t="s">
        <v>3</v>
      </c>
      <c r="DM92">
        <v>0</v>
      </c>
      <c r="DN92" t="s">
        <v>3</v>
      </c>
      <c r="DO92">
        <v>0</v>
      </c>
    </row>
    <row r="93" spans="1:119" x14ac:dyDescent="0.2">
      <c r="A93">
        <f>ROW(Source!A339)</f>
        <v>339</v>
      </c>
      <c r="B93">
        <v>35364244</v>
      </c>
      <c r="C93">
        <v>35379907</v>
      </c>
      <c r="D93">
        <v>35111398</v>
      </c>
      <c r="E93">
        <v>15872964</v>
      </c>
      <c r="F93">
        <v>1</v>
      </c>
      <c r="G93">
        <v>15872964</v>
      </c>
      <c r="H93">
        <v>1</v>
      </c>
      <c r="I93" t="s">
        <v>982</v>
      </c>
      <c r="J93" t="s">
        <v>3</v>
      </c>
      <c r="K93" t="s">
        <v>983</v>
      </c>
      <c r="L93">
        <v>1191</v>
      </c>
      <c r="N93">
        <v>1013</v>
      </c>
      <c r="O93" t="s">
        <v>984</v>
      </c>
      <c r="P93" t="s">
        <v>984</v>
      </c>
      <c r="Q93">
        <v>1</v>
      </c>
      <c r="W93">
        <v>0</v>
      </c>
      <c r="X93">
        <v>476480486</v>
      </c>
      <c r="Y93">
        <f t="shared" si="29"/>
        <v>5.84</v>
      </c>
      <c r="AA93">
        <v>0</v>
      </c>
      <c r="AB93">
        <v>0</v>
      </c>
      <c r="AC93">
        <v>0</v>
      </c>
      <c r="AD93">
        <v>0</v>
      </c>
      <c r="AE93">
        <v>0</v>
      </c>
      <c r="AF93">
        <v>0</v>
      </c>
      <c r="AG93">
        <v>0</v>
      </c>
      <c r="AH93">
        <v>0</v>
      </c>
      <c r="AI93">
        <v>1</v>
      </c>
      <c r="AJ93">
        <v>1</v>
      </c>
      <c r="AK93">
        <v>1</v>
      </c>
      <c r="AL93">
        <v>1</v>
      </c>
      <c r="AM93">
        <v>-2</v>
      </c>
      <c r="AN93">
        <v>0</v>
      </c>
      <c r="AO93">
        <v>1</v>
      </c>
      <c r="AP93">
        <v>1</v>
      </c>
      <c r="AQ93">
        <v>0</v>
      </c>
      <c r="AR93">
        <v>0</v>
      </c>
      <c r="AS93" t="s">
        <v>3</v>
      </c>
      <c r="AT93">
        <v>5.84</v>
      </c>
      <c r="AU93" t="s">
        <v>3</v>
      </c>
      <c r="AV93">
        <v>1</v>
      </c>
      <c r="AW93">
        <v>2</v>
      </c>
      <c r="AX93">
        <v>35379909</v>
      </c>
      <c r="AY93">
        <v>1</v>
      </c>
      <c r="AZ93">
        <v>0</v>
      </c>
      <c r="BA93">
        <v>93</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CU93">
        <f>ROUND(AT93*Source!I339*AH93*AL93,2)</f>
        <v>0</v>
      </c>
      <c r="CV93">
        <f>ROUND(Y93*Source!I339,9)</f>
        <v>0.17519999999999999</v>
      </c>
      <c r="CW93">
        <v>0</v>
      </c>
      <c r="CX93">
        <f>ROUND(Y93*Source!I339,9)</f>
        <v>0.17519999999999999</v>
      </c>
      <c r="CY93">
        <f>AD93</f>
        <v>0</v>
      </c>
      <c r="CZ93">
        <f>AH93</f>
        <v>0</v>
      </c>
      <c r="DA93">
        <f>AL93</f>
        <v>1</v>
      </c>
      <c r="DB93">
        <f t="shared" si="30"/>
        <v>0</v>
      </c>
      <c r="DC93">
        <f t="shared" si="31"/>
        <v>0</v>
      </c>
      <c r="DD93" t="s">
        <v>3</v>
      </c>
      <c r="DE93" t="s">
        <v>3</v>
      </c>
      <c r="DF93">
        <f t="shared" si="22"/>
        <v>0</v>
      </c>
      <c r="DG93">
        <f t="shared" si="23"/>
        <v>0</v>
      </c>
      <c r="DH93">
        <f t="shared" si="24"/>
        <v>0</v>
      </c>
      <c r="DI93">
        <f t="shared" si="25"/>
        <v>0</v>
      </c>
      <c r="DJ93">
        <f>DI93</f>
        <v>0</v>
      </c>
      <c r="DK93">
        <v>0</v>
      </c>
      <c r="DL93" t="s">
        <v>3</v>
      </c>
      <c r="DM93">
        <v>0</v>
      </c>
      <c r="DN93" t="s">
        <v>3</v>
      </c>
      <c r="DO93">
        <v>0</v>
      </c>
    </row>
    <row r="94" spans="1:119" x14ac:dyDescent="0.2">
      <c r="A94">
        <f>ROW(Source!A340)</f>
        <v>340</v>
      </c>
      <c r="B94">
        <v>35364244</v>
      </c>
      <c r="C94">
        <v>35379910</v>
      </c>
      <c r="D94">
        <v>35111398</v>
      </c>
      <c r="E94">
        <v>15872964</v>
      </c>
      <c r="F94">
        <v>1</v>
      </c>
      <c r="G94">
        <v>15872964</v>
      </c>
      <c r="H94">
        <v>1</v>
      </c>
      <c r="I94" t="s">
        <v>982</v>
      </c>
      <c r="J94" t="s">
        <v>3</v>
      </c>
      <c r="K94" t="s">
        <v>983</v>
      </c>
      <c r="L94">
        <v>1191</v>
      </c>
      <c r="N94">
        <v>1013</v>
      </c>
      <c r="O94" t="s">
        <v>984</v>
      </c>
      <c r="P94" t="s">
        <v>984</v>
      </c>
      <c r="Q94">
        <v>1</v>
      </c>
      <c r="W94">
        <v>0</v>
      </c>
      <c r="X94">
        <v>476480486</v>
      </c>
      <c r="Y94">
        <f t="shared" si="29"/>
        <v>39.22</v>
      </c>
      <c r="AA94">
        <v>0</v>
      </c>
      <c r="AB94">
        <v>0</v>
      </c>
      <c r="AC94">
        <v>0</v>
      </c>
      <c r="AD94">
        <v>0</v>
      </c>
      <c r="AE94">
        <v>0</v>
      </c>
      <c r="AF94">
        <v>0</v>
      </c>
      <c r="AG94">
        <v>0</v>
      </c>
      <c r="AH94">
        <v>0</v>
      </c>
      <c r="AI94">
        <v>1</v>
      </c>
      <c r="AJ94">
        <v>1</v>
      </c>
      <c r="AK94">
        <v>1</v>
      </c>
      <c r="AL94">
        <v>1</v>
      </c>
      <c r="AM94">
        <v>-2</v>
      </c>
      <c r="AN94">
        <v>0</v>
      </c>
      <c r="AO94">
        <v>1</v>
      </c>
      <c r="AP94">
        <v>1</v>
      </c>
      <c r="AQ94">
        <v>0</v>
      </c>
      <c r="AR94">
        <v>0</v>
      </c>
      <c r="AS94" t="s">
        <v>3</v>
      </c>
      <c r="AT94">
        <v>39.22</v>
      </c>
      <c r="AU94" t="s">
        <v>3</v>
      </c>
      <c r="AV94">
        <v>1</v>
      </c>
      <c r="AW94">
        <v>2</v>
      </c>
      <c r="AX94">
        <v>35379913</v>
      </c>
      <c r="AY94">
        <v>1</v>
      </c>
      <c r="AZ94">
        <v>0</v>
      </c>
      <c r="BA94">
        <v>94</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CU94">
        <f>ROUND(AT94*Source!I340*AH94*AL94,2)</f>
        <v>0</v>
      </c>
      <c r="CV94">
        <f>ROUND(Y94*Source!I340,9)</f>
        <v>1.1766000000000001</v>
      </c>
      <c r="CW94">
        <v>0</v>
      </c>
      <c r="CX94">
        <f>ROUND(Y94*Source!I340,9)</f>
        <v>1.1766000000000001</v>
      </c>
      <c r="CY94">
        <f>AD94</f>
        <v>0</v>
      </c>
      <c r="CZ94">
        <f>AH94</f>
        <v>0</v>
      </c>
      <c r="DA94">
        <f>AL94</f>
        <v>1</v>
      </c>
      <c r="DB94">
        <f t="shared" si="30"/>
        <v>0</v>
      </c>
      <c r="DC94">
        <f t="shared" si="31"/>
        <v>0</v>
      </c>
      <c r="DD94" t="s">
        <v>3</v>
      </c>
      <c r="DE94" t="s">
        <v>3</v>
      </c>
      <c r="DF94">
        <f t="shared" si="22"/>
        <v>0</v>
      </c>
      <c r="DG94">
        <f t="shared" si="23"/>
        <v>0</v>
      </c>
      <c r="DH94">
        <f t="shared" si="24"/>
        <v>0</v>
      </c>
      <c r="DI94">
        <f t="shared" si="25"/>
        <v>0</v>
      </c>
      <c r="DJ94">
        <f>DI94</f>
        <v>0</v>
      </c>
      <c r="DK94">
        <v>0</v>
      </c>
      <c r="DL94" t="s">
        <v>3</v>
      </c>
      <c r="DM94">
        <v>0</v>
      </c>
      <c r="DN94" t="s">
        <v>3</v>
      </c>
      <c r="DO94">
        <v>0</v>
      </c>
    </row>
    <row r="95" spans="1:119" x14ac:dyDescent="0.2">
      <c r="A95">
        <f>ROW(Source!A340)</f>
        <v>340</v>
      </c>
      <c r="B95">
        <v>35364244</v>
      </c>
      <c r="C95">
        <v>35379910</v>
      </c>
      <c r="D95">
        <v>35113206</v>
      </c>
      <c r="E95">
        <v>1</v>
      </c>
      <c r="F95">
        <v>1</v>
      </c>
      <c r="G95">
        <v>15872964</v>
      </c>
      <c r="H95">
        <v>2</v>
      </c>
      <c r="I95" t="s">
        <v>989</v>
      </c>
      <c r="J95" t="s">
        <v>990</v>
      </c>
      <c r="K95" t="s">
        <v>991</v>
      </c>
      <c r="L95">
        <v>1368</v>
      </c>
      <c r="N95">
        <v>1011</v>
      </c>
      <c r="O95" t="s">
        <v>988</v>
      </c>
      <c r="P95" t="s">
        <v>988</v>
      </c>
      <c r="Q95">
        <v>1</v>
      </c>
      <c r="W95">
        <v>0</v>
      </c>
      <c r="X95">
        <v>-1817365194</v>
      </c>
      <c r="Y95">
        <f t="shared" si="29"/>
        <v>6.9</v>
      </c>
      <c r="AA95">
        <v>0</v>
      </c>
      <c r="AB95">
        <v>4.72</v>
      </c>
      <c r="AC95">
        <v>0.1</v>
      </c>
      <c r="AD95">
        <v>0</v>
      </c>
      <c r="AE95">
        <v>0</v>
      </c>
      <c r="AF95">
        <v>4.72</v>
      </c>
      <c r="AG95">
        <v>0.1</v>
      </c>
      <c r="AH95">
        <v>0</v>
      </c>
      <c r="AI95">
        <v>1</v>
      </c>
      <c r="AJ95">
        <v>1</v>
      </c>
      <c r="AK95">
        <v>1</v>
      </c>
      <c r="AL95">
        <v>1</v>
      </c>
      <c r="AM95">
        <v>-2</v>
      </c>
      <c r="AN95">
        <v>0</v>
      </c>
      <c r="AO95">
        <v>1</v>
      </c>
      <c r="AP95">
        <v>1</v>
      </c>
      <c r="AQ95">
        <v>0</v>
      </c>
      <c r="AR95">
        <v>0</v>
      </c>
      <c r="AS95" t="s">
        <v>3</v>
      </c>
      <c r="AT95">
        <v>6.9</v>
      </c>
      <c r="AU95" t="s">
        <v>3</v>
      </c>
      <c r="AV95">
        <v>0</v>
      </c>
      <c r="AW95">
        <v>2</v>
      </c>
      <c r="AX95">
        <v>35379914</v>
      </c>
      <c r="AY95">
        <v>1</v>
      </c>
      <c r="AZ95">
        <v>0</v>
      </c>
      <c r="BA95">
        <v>95</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CV95">
        <v>0</v>
      </c>
      <c r="CW95">
        <f>ROUND(Y95*Source!I340*DO95,9)</f>
        <v>0</v>
      </c>
      <c r="CX95">
        <f>ROUND(Y95*Source!I340,9)</f>
        <v>0.20699999999999999</v>
      </c>
      <c r="CY95">
        <f>AB95</f>
        <v>4.72</v>
      </c>
      <c r="CZ95">
        <f>AF95</f>
        <v>4.72</v>
      </c>
      <c r="DA95">
        <f>AJ95</f>
        <v>1</v>
      </c>
      <c r="DB95">
        <f t="shared" si="30"/>
        <v>32.57</v>
      </c>
      <c r="DC95">
        <f t="shared" si="31"/>
        <v>0.69</v>
      </c>
      <c r="DD95" t="s">
        <v>3</v>
      </c>
      <c r="DE95" t="s">
        <v>3</v>
      </c>
      <c r="DF95">
        <f t="shared" si="22"/>
        <v>0</v>
      </c>
      <c r="DG95">
        <f t="shared" si="23"/>
        <v>0.98</v>
      </c>
      <c r="DH95">
        <f t="shared" si="24"/>
        <v>0.02</v>
      </c>
      <c r="DI95">
        <f t="shared" si="25"/>
        <v>0</v>
      </c>
      <c r="DJ95">
        <f>DG95</f>
        <v>0.98</v>
      </c>
      <c r="DK95">
        <v>0</v>
      </c>
      <c r="DL95" t="s">
        <v>3</v>
      </c>
      <c r="DM95">
        <v>0</v>
      </c>
      <c r="DN95" t="s">
        <v>3</v>
      </c>
      <c r="DO95">
        <v>0</v>
      </c>
    </row>
    <row r="96" spans="1:119" x14ac:dyDescent="0.2">
      <c r="A96">
        <f>ROW(Source!A376)</f>
        <v>376</v>
      </c>
      <c r="B96">
        <v>35364244</v>
      </c>
      <c r="C96">
        <v>35379973</v>
      </c>
      <c r="D96">
        <v>35111398</v>
      </c>
      <c r="E96">
        <v>15872964</v>
      </c>
      <c r="F96">
        <v>1</v>
      </c>
      <c r="G96">
        <v>15872964</v>
      </c>
      <c r="H96">
        <v>1</v>
      </c>
      <c r="I96" t="s">
        <v>982</v>
      </c>
      <c r="J96" t="s">
        <v>3</v>
      </c>
      <c r="K96" t="s">
        <v>983</v>
      </c>
      <c r="L96">
        <v>1191</v>
      </c>
      <c r="N96">
        <v>1013</v>
      </c>
      <c r="O96" t="s">
        <v>984</v>
      </c>
      <c r="P96" t="s">
        <v>984</v>
      </c>
      <c r="Q96">
        <v>1</v>
      </c>
      <c r="W96">
        <v>0</v>
      </c>
      <c r="X96">
        <v>476480486</v>
      </c>
      <c r="Y96">
        <f t="shared" si="29"/>
        <v>5.84</v>
      </c>
      <c r="AA96">
        <v>0</v>
      </c>
      <c r="AB96">
        <v>0</v>
      </c>
      <c r="AC96">
        <v>0</v>
      </c>
      <c r="AD96">
        <v>0</v>
      </c>
      <c r="AE96">
        <v>0</v>
      </c>
      <c r="AF96">
        <v>0</v>
      </c>
      <c r="AG96">
        <v>0</v>
      </c>
      <c r="AH96">
        <v>0</v>
      </c>
      <c r="AI96">
        <v>1</v>
      </c>
      <c r="AJ96">
        <v>1</v>
      </c>
      <c r="AK96">
        <v>1</v>
      </c>
      <c r="AL96">
        <v>1</v>
      </c>
      <c r="AM96">
        <v>-2</v>
      </c>
      <c r="AN96">
        <v>0</v>
      </c>
      <c r="AO96">
        <v>1</v>
      </c>
      <c r="AP96">
        <v>1</v>
      </c>
      <c r="AQ96">
        <v>0</v>
      </c>
      <c r="AR96">
        <v>0</v>
      </c>
      <c r="AS96" t="s">
        <v>3</v>
      </c>
      <c r="AT96">
        <v>5.84</v>
      </c>
      <c r="AU96" t="s">
        <v>3</v>
      </c>
      <c r="AV96">
        <v>1</v>
      </c>
      <c r="AW96">
        <v>2</v>
      </c>
      <c r="AX96">
        <v>35379975</v>
      </c>
      <c r="AY96">
        <v>1</v>
      </c>
      <c r="AZ96">
        <v>0</v>
      </c>
      <c r="BA96">
        <v>96</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CU96">
        <f>ROUND(AT96*Source!I376*AH96*AL96,2)</f>
        <v>0</v>
      </c>
      <c r="CV96">
        <f>ROUND(Y96*Source!I376,9)</f>
        <v>5.8400000000000001E-2</v>
      </c>
      <c r="CW96">
        <v>0</v>
      </c>
      <c r="CX96">
        <f>ROUND(Y96*Source!I376,9)</f>
        <v>5.8400000000000001E-2</v>
      </c>
      <c r="CY96">
        <f>AD96</f>
        <v>0</v>
      </c>
      <c r="CZ96">
        <f>AH96</f>
        <v>0</v>
      </c>
      <c r="DA96">
        <f>AL96</f>
        <v>1</v>
      </c>
      <c r="DB96">
        <f t="shared" si="30"/>
        <v>0</v>
      </c>
      <c r="DC96">
        <f t="shared" si="31"/>
        <v>0</v>
      </c>
      <c r="DD96" t="s">
        <v>3</v>
      </c>
      <c r="DE96" t="s">
        <v>3</v>
      </c>
      <c r="DF96">
        <f t="shared" si="22"/>
        <v>0</v>
      </c>
      <c r="DG96">
        <f t="shared" si="23"/>
        <v>0</v>
      </c>
      <c r="DH96">
        <f t="shared" si="24"/>
        <v>0</v>
      </c>
      <c r="DI96">
        <f t="shared" si="25"/>
        <v>0</v>
      </c>
      <c r="DJ96">
        <f>DI96</f>
        <v>0</v>
      </c>
      <c r="DK96">
        <v>0</v>
      </c>
      <c r="DL96" t="s">
        <v>3</v>
      </c>
      <c r="DM96">
        <v>0</v>
      </c>
      <c r="DN96" t="s">
        <v>3</v>
      </c>
      <c r="DO96">
        <v>0</v>
      </c>
    </row>
    <row r="97" spans="1:119" x14ac:dyDescent="0.2">
      <c r="A97">
        <f>ROW(Source!A377)</f>
        <v>377</v>
      </c>
      <c r="B97">
        <v>35364244</v>
      </c>
      <c r="C97">
        <v>35379976</v>
      </c>
      <c r="D97">
        <v>35111398</v>
      </c>
      <c r="E97">
        <v>15872964</v>
      </c>
      <c r="F97">
        <v>1</v>
      </c>
      <c r="G97">
        <v>15872964</v>
      </c>
      <c r="H97">
        <v>1</v>
      </c>
      <c r="I97" t="s">
        <v>982</v>
      </c>
      <c r="J97" t="s">
        <v>3</v>
      </c>
      <c r="K97" t="s">
        <v>983</v>
      </c>
      <c r="L97">
        <v>1191</v>
      </c>
      <c r="N97">
        <v>1013</v>
      </c>
      <c r="O97" t="s">
        <v>984</v>
      </c>
      <c r="P97" t="s">
        <v>984</v>
      </c>
      <c r="Q97">
        <v>1</v>
      </c>
      <c r="W97">
        <v>0</v>
      </c>
      <c r="X97">
        <v>476480486</v>
      </c>
      <c r="Y97">
        <f t="shared" si="29"/>
        <v>43.82</v>
      </c>
      <c r="AA97">
        <v>0</v>
      </c>
      <c r="AB97">
        <v>0</v>
      </c>
      <c r="AC97">
        <v>0</v>
      </c>
      <c r="AD97">
        <v>0</v>
      </c>
      <c r="AE97">
        <v>0</v>
      </c>
      <c r="AF97">
        <v>0</v>
      </c>
      <c r="AG97">
        <v>0</v>
      </c>
      <c r="AH97">
        <v>0</v>
      </c>
      <c r="AI97">
        <v>1</v>
      </c>
      <c r="AJ97">
        <v>1</v>
      </c>
      <c r="AK97">
        <v>1</v>
      </c>
      <c r="AL97">
        <v>1</v>
      </c>
      <c r="AM97">
        <v>-2</v>
      </c>
      <c r="AN97">
        <v>0</v>
      </c>
      <c r="AO97">
        <v>1</v>
      </c>
      <c r="AP97">
        <v>1</v>
      </c>
      <c r="AQ97">
        <v>0</v>
      </c>
      <c r="AR97">
        <v>0</v>
      </c>
      <c r="AS97" t="s">
        <v>3</v>
      </c>
      <c r="AT97">
        <v>43.82</v>
      </c>
      <c r="AU97" t="s">
        <v>3</v>
      </c>
      <c r="AV97">
        <v>1</v>
      </c>
      <c r="AW97">
        <v>2</v>
      </c>
      <c r="AX97">
        <v>35379981</v>
      </c>
      <c r="AY97">
        <v>1</v>
      </c>
      <c r="AZ97">
        <v>0</v>
      </c>
      <c r="BA97">
        <v>97</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CU97">
        <f>ROUND(AT97*Source!I377*AH97*AL97,2)</f>
        <v>0</v>
      </c>
      <c r="CV97">
        <f>ROUND(Y97*Source!I377,9)</f>
        <v>0.43819999999999998</v>
      </c>
      <c r="CW97">
        <v>0</v>
      </c>
      <c r="CX97">
        <f>ROUND(Y97*Source!I377,9)</f>
        <v>0.43819999999999998</v>
      </c>
      <c r="CY97">
        <f>AD97</f>
        <v>0</v>
      </c>
      <c r="CZ97">
        <f>AH97</f>
        <v>0</v>
      </c>
      <c r="DA97">
        <f>AL97</f>
        <v>1</v>
      </c>
      <c r="DB97">
        <f t="shared" si="30"/>
        <v>0</v>
      </c>
      <c r="DC97">
        <f t="shared" si="31"/>
        <v>0</v>
      </c>
      <c r="DD97" t="s">
        <v>3</v>
      </c>
      <c r="DE97" t="s">
        <v>3</v>
      </c>
      <c r="DF97">
        <f t="shared" si="22"/>
        <v>0</v>
      </c>
      <c r="DG97">
        <f t="shared" si="23"/>
        <v>0</v>
      </c>
      <c r="DH97">
        <f t="shared" si="24"/>
        <v>0</v>
      </c>
      <c r="DI97">
        <f t="shared" si="25"/>
        <v>0</v>
      </c>
      <c r="DJ97">
        <f>DI97</f>
        <v>0</v>
      </c>
      <c r="DK97">
        <v>0</v>
      </c>
      <c r="DL97" t="s">
        <v>3</v>
      </c>
      <c r="DM97">
        <v>0</v>
      </c>
      <c r="DN97" t="s">
        <v>3</v>
      </c>
      <c r="DO97">
        <v>0</v>
      </c>
    </row>
    <row r="98" spans="1:119" x14ac:dyDescent="0.2">
      <c r="A98">
        <f>ROW(Source!A377)</f>
        <v>377</v>
      </c>
      <c r="B98">
        <v>35364244</v>
      </c>
      <c r="C98">
        <v>35379976</v>
      </c>
      <c r="D98">
        <v>35113206</v>
      </c>
      <c r="E98">
        <v>1</v>
      </c>
      <c r="F98">
        <v>1</v>
      </c>
      <c r="G98">
        <v>15872964</v>
      </c>
      <c r="H98">
        <v>2</v>
      </c>
      <c r="I98" t="s">
        <v>989</v>
      </c>
      <c r="J98" t="s">
        <v>990</v>
      </c>
      <c r="K98" t="s">
        <v>991</v>
      </c>
      <c r="L98">
        <v>1368</v>
      </c>
      <c r="N98">
        <v>1011</v>
      </c>
      <c r="O98" t="s">
        <v>988</v>
      </c>
      <c r="P98" t="s">
        <v>988</v>
      </c>
      <c r="Q98">
        <v>1</v>
      </c>
      <c r="W98">
        <v>0</v>
      </c>
      <c r="X98">
        <v>-1817365194</v>
      </c>
      <c r="Y98">
        <f t="shared" si="29"/>
        <v>6.9</v>
      </c>
      <c r="AA98">
        <v>0</v>
      </c>
      <c r="AB98">
        <v>4.72</v>
      </c>
      <c r="AC98">
        <v>0.1</v>
      </c>
      <c r="AD98">
        <v>0</v>
      </c>
      <c r="AE98">
        <v>0</v>
      </c>
      <c r="AF98">
        <v>4.72</v>
      </c>
      <c r="AG98">
        <v>0.1</v>
      </c>
      <c r="AH98">
        <v>0</v>
      </c>
      <c r="AI98">
        <v>1</v>
      </c>
      <c r="AJ98">
        <v>1</v>
      </c>
      <c r="AK98">
        <v>1</v>
      </c>
      <c r="AL98">
        <v>1</v>
      </c>
      <c r="AM98">
        <v>-2</v>
      </c>
      <c r="AN98">
        <v>0</v>
      </c>
      <c r="AO98">
        <v>1</v>
      </c>
      <c r="AP98">
        <v>1</v>
      </c>
      <c r="AQ98">
        <v>0</v>
      </c>
      <c r="AR98">
        <v>0</v>
      </c>
      <c r="AS98" t="s">
        <v>3</v>
      </c>
      <c r="AT98">
        <v>6.9</v>
      </c>
      <c r="AU98" t="s">
        <v>3</v>
      </c>
      <c r="AV98">
        <v>0</v>
      </c>
      <c r="AW98">
        <v>2</v>
      </c>
      <c r="AX98">
        <v>35379982</v>
      </c>
      <c r="AY98">
        <v>1</v>
      </c>
      <c r="AZ98">
        <v>0</v>
      </c>
      <c r="BA98">
        <v>98</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CV98">
        <v>0</v>
      </c>
      <c r="CW98">
        <f>ROUND(Y98*Source!I377*DO98,9)</f>
        <v>0</v>
      </c>
      <c r="CX98">
        <f>ROUND(Y98*Source!I377,9)</f>
        <v>6.9000000000000006E-2</v>
      </c>
      <c r="CY98">
        <f>AB98</f>
        <v>4.72</v>
      </c>
      <c r="CZ98">
        <f>AF98</f>
        <v>4.72</v>
      </c>
      <c r="DA98">
        <f>AJ98</f>
        <v>1</v>
      </c>
      <c r="DB98">
        <f t="shared" si="30"/>
        <v>32.57</v>
      </c>
      <c r="DC98">
        <f t="shared" si="31"/>
        <v>0.69</v>
      </c>
      <c r="DD98" t="s">
        <v>3</v>
      </c>
      <c r="DE98" t="s">
        <v>3</v>
      </c>
      <c r="DF98">
        <f t="shared" si="22"/>
        <v>0</v>
      </c>
      <c r="DG98">
        <f t="shared" si="23"/>
        <v>0.33</v>
      </c>
      <c r="DH98">
        <f t="shared" si="24"/>
        <v>0.01</v>
      </c>
      <c r="DI98">
        <f t="shared" si="25"/>
        <v>0</v>
      </c>
      <c r="DJ98">
        <f>DG98</f>
        <v>0.33</v>
      </c>
      <c r="DK98">
        <v>0</v>
      </c>
      <c r="DL98" t="s">
        <v>3</v>
      </c>
      <c r="DM98">
        <v>0</v>
      </c>
      <c r="DN98" t="s">
        <v>3</v>
      </c>
      <c r="DO98">
        <v>0</v>
      </c>
    </row>
    <row r="99" spans="1:119" x14ac:dyDescent="0.2">
      <c r="A99">
        <f>ROW(Source!A413)</f>
        <v>413</v>
      </c>
      <c r="B99">
        <v>35364244</v>
      </c>
      <c r="C99">
        <v>35380041</v>
      </c>
      <c r="D99">
        <v>35111398</v>
      </c>
      <c r="E99">
        <v>15872964</v>
      </c>
      <c r="F99">
        <v>1</v>
      </c>
      <c r="G99">
        <v>15872964</v>
      </c>
      <c r="H99">
        <v>1</v>
      </c>
      <c r="I99" t="s">
        <v>982</v>
      </c>
      <c r="J99" t="s">
        <v>3</v>
      </c>
      <c r="K99" t="s">
        <v>983</v>
      </c>
      <c r="L99">
        <v>1191</v>
      </c>
      <c r="N99">
        <v>1013</v>
      </c>
      <c r="O99" t="s">
        <v>984</v>
      </c>
      <c r="P99" t="s">
        <v>984</v>
      </c>
      <c r="Q99">
        <v>1</v>
      </c>
      <c r="W99">
        <v>0</v>
      </c>
      <c r="X99">
        <v>476480486</v>
      </c>
      <c r="Y99">
        <f t="shared" si="29"/>
        <v>17.77</v>
      </c>
      <c r="AA99">
        <v>0</v>
      </c>
      <c r="AB99">
        <v>0</v>
      </c>
      <c r="AC99">
        <v>0</v>
      </c>
      <c r="AD99">
        <v>0</v>
      </c>
      <c r="AE99">
        <v>0</v>
      </c>
      <c r="AF99">
        <v>0</v>
      </c>
      <c r="AG99">
        <v>0</v>
      </c>
      <c r="AH99">
        <v>0</v>
      </c>
      <c r="AI99">
        <v>1</v>
      </c>
      <c r="AJ99">
        <v>1</v>
      </c>
      <c r="AK99">
        <v>1</v>
      </c>
      <c r="AL99">
        <v>1</v>
      </c>
      <c r="AM99">
        <v>-2</v>
      </c>
      <c r="AN99">
        <v>0</v>
      </c>
      <c r="AO99">
        <v>1</v>
      </c>
      <c r="AP99">
        <v>1</v>
      </c>
      <c r="AQ99">
        <v>0</v>
      </c>
      <c r="AR99">
        <v>0</v>
      </c>
      <c r="AS99" t="s">
        <v>3</v>
      </c>
      <c r="AT99">
        <v>17.77</v>
      </c>
      <c r="AU99" t="s">
        <v>3</v>
      </c>
      <c r="AV99">
        <v>1</v>
      </c>
      <c r="AW99">
        <v>2</v>
      </c>
      <c r="AX99">
        <v>35380042</v>
      </c>
      <c r="AY99">
        <v>1</v>
      </c>
      <c r="AZ99">
        <v>0</v>
      </c>
      <c r="BA99">
        <v>99</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CU99">
        <f>ROUND(AT99*Source!I413*AH99*AL99,2)</f>
        <v>0</v>
      </c>
      <c r="CV99">
        <f>ROUND(Y99*Source!I413,9)</f>
        <v>0.53310000000000002</v>
      </c>
      <c r="CW99">
        <v>0</v>
      </c>
      <c r="CX99">
        <f>ROUND(Y99*Source!I413,9)</f>
        <v>0.53310000000000002</v>
      </c>
      <c r="CY99">
        <f>AD99</f>
        <v>0</v>
      </c>
      <c r="CZ99">
        <f>AH99</f>
        <v>0</v>
      </c>
      <c r="DA99">
        <f>AL99</f>
        <v>1</v>
      </c>
      <c r="DB99">
        <f t="shared" si="30"/>
        <v>0</v>
      </c>
      <c r="DC99">
        <f t="shared" si="31"/>
        <v>0</v>
      </c>
      <c r="DD99" t="s">
        <v>3</v>
      </c>
      <c r="DE99" t="s">
        <v>3</v>
      </c>
      <c r="DF99">
        <f t="shared" si="22"/>
        <v>0</v>
      </c>
      <c r="DG99">
        <f t="shared" si="23"/>
        <v>0</v>
      </c>
      <c r="DH99">
        <f t="shared" si="24"/>
        <v>0</v>
      </c>
      <c r="DI99">
        <f t="shared" si="25"/>
        <v>0</v>
      </c>
      <c r="DJ99">
        <f>DI99</f>
        <v>0</v>
      </c>
      <c r="DK99">
        <v>0</v>
      </c>
      <c r="DL99" t="s">
        <v>3</v>
      </c>
      <c r="DM99">
        <v>0</v>
      </c>
      <c r="DN99" t="s">
        <v>3</v>
      </c>
      <c r="DO99">
        <v>0</v>
      </c>
    </row>
    <row r="100" spans="1:119" x14ac:dyDescent="0.2">
      <c r="A100">
        <f>ROW(Source!A449)</f>
        <v>449</v>
      </c>
      <c r="B100">
        <v>35364244</v>
      </c>
      <c r="C100">
        <v>35380101</v>
      </c>
      <c r="D100">
        <v>35111398</v>
      </c>
      <c r="E100">
        <v>15872964</v>
      </c>
      <c r="F100">
        <v>1</v>
      </c>
      <c r="G100">
        <v>15872964</v>
      </c>
      <c r="H100">
        <v>1</v>
      </c>
      <c r="I100" t="s">
        <v>982</v>
      </c>
      <c r="J100" t="s">
        <v>3</v>
      </c>
      <c r="K100" t="s">
        <v>983</v>
      </c>
      <c r="L100">
        <v>1191</v>
      </c>
      <c r="N100">
        <v>1013</v>
      </c>
      <c r="O100" t="s">
        <v>984</v>
      </c>
      <c r="P100" t="s">
        <v>984</v>
      </c>
      <c r="Q100">
        <v>1</v>
      </c>
      <c r="W100">
        <v>0</v>
      </c>
      <c r="X100">
        <v>476480486</v>
      </c>
      <c r="Y100">
        <f>(AT100*0.2)</f>
        <v>0.30800000000000005</v>
      </c>
      <c r="AA100">
        <v>0</v>
      </c>
      <c r="AB100">
        <v>0</v>
      </c>
      <c r="AC100">
        <v>0</v>
      </c>
      <c r="AD100">
        <v>0</v>
      </c>
      <c r="AE100">
        <v>0</v>
      </c>
      <c r="AF100">
        <v>0</v>
      </c>
      <c r="AG100">
        <v>0</v>
      </c>
      <c r="AH100">
        <v>0</v>
      </c>
      <c r="AI100">
        <v>1</v>
      </c>
      <c r="AJ100">
        <v>1</v>
      </c>
      <c r="AK100">
        <v>1</v>
      </c>
      <c r="AL100">
        <v>1</v>
      </c>
      <c r="AM100">
        <v>-2</v>
      </c>
      <c r="AN100">
        <v>0</v>
      </c>
      <c r="AO100">
        <v>1</v>
      </c>
      <c r="AP100">
        <v>1</v>
      </c>
      <c r="AQ100">
        <v>0</v>
      </c>
      <c r="AR100">
        <v>0</v>
      </c>
      <c r="AS100" t="s">
        <v>3</v>
      </c>
      <c r="AT100">
        <v>1.54</v>
      </c>
      <c r="AU100" t="s">
        <v>55</v>
      </c>
      <c r="AV100">
        <v>1</v>
      </c>
      <c r="AW100">
        <v>2</v>
      </c>
      <c r="AX100">
        <v>35380103</v>
      </c>
      <c r="AY100">
        <v>1</v>
      </c>
      <c r="AZ100">
        <v>0</v>
      </c>
      <c r="BA100">
        <v>100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CU100">
        <f>ROUND(AT100*Source!I449*AH100*AL100,2)</f>
        <v>0</v>
      </c>
      <c r="CV100">
        <f>ROUND(Y100*Source!I449,9)</f>
        <v>5.5439999999999996</v>
      </c>
      <c r="CW100">
        <v>0</v>
      </c>
      <c r="CX100">
        <f>ROUND(Y100*Source!I449,9)</f>
        <v>5.5439999999999996</v>
      </c>
      <c r="CY100">
        <f>AD100</f>
        <v>0</v>
      </c>
      <c r="CZ100">
        <f>AH100</f>
        <v>0</v>
      </c>
      <c r="DA100">
        <f>AL100</f>
        <v>1</v>
      </c>
      <c r="DB100">
        <f>ROUND((ROUND(AT100*CZ100,2)*0.2),6)</f>
        <v>0</v>
      </c>
      <c r="DC100">
        <f>ROUND((ROUND(AT100*AG100,2)*0.2),6)</f>
        <v>0</v>
      </c>
      <c r="DD100" t="s">
        <v>3</v>
      </c>
      <c r="DE100" t="s">
        <v>3</v>
      </c>
      <c r="DF100">
        <f t="shared" si="22"/>
        <v>0</v>
      </c>
      <c r="DG100">
        <f t="shared" si="23"/>
        <v>0</v>
      </c>
      <c r="DH100">
        <f t="shared" si="24"/>
        <v>0</v>
      </c>
      <c r="DI100">
        <f t="shared" si="25"/>
        <v>0</v>
      </c>
      <c r="DJ100">
        <f>DI100</f>
        <v>0</v>
      </c>
      <c r="DK100">
        <v>0</v>
      </c>
      <c r="DL100" t="s">
        <v>3</v>
      </c>
      <c r="DM100">
        <v>0</v>
      </c>
      <c r="DN100" t="s">
        <v>3</v>
      </c>
      <c r="DO100">
        <v>0</v>
      </c>
    </row>
    <row r="101" spans="1:119" x14ac:dyDescent="0.2">
      <c r="A101">
        <f>ROW(Source!A449)</f>
        <v>449</v>
      </c>
      <c r="B101">
        <v>35364244</v>
      </c>
      <c r="C101">
        <v>35380101</v>
      </c>
      <c r="D101">
        <v>35112768</v>
      </c>
      <c r="E101">
        <v>1</v>
      </c>
      <c r="F101">
        <v>1</v>
      </c>
      <c r="G101">
        <v>15872964</v>
      </c>
      <c r="H101">
        <v>2</v>
      </c>
      <c r="I101" t="s">
        <v>1081</v>
      </c>
      <c r="J101" t="s">
        <v>1082</v>
      </c>
      <c r="K101" t="s">
        <v>1083</v>
      </c>
      <c r="L101">
        <v>1368</v>
      </c>
      <c r="N101">
        <v>1011</v>
      </c>
      <c r="O101" t="s">
        <v>988</v>
      </c>
      <c r="P101" t="s">
        <v>988</v>
      </c>
      <c r="Q101">
        <v>1</v>
      </c>
      <c r="W101">
        <v>0</v>
      </c>
      <c r="X101">
        <v>-1503072827</v>
      </c>
      <c r="Y101">
        <f>(AT101*0.2)</f>
        <v>2.8000000000000004E-2</v>
      </c>
      <c r="AA101">
        <v>0</v>
      </c>
      <c r="AB101">
        <v>456.39</v>
      </c>
      <c r="AC101">
        <v>1.4</v>
      </c>
      <c r="AD101">
        <v>0</v>
      </c>
      <c r="AE101">
        <v>0</v>
      </c>
      <c r="AF101">
        <v>456.39</v>
      </c>
      <c r="AG101">
        <v>1.4</v>
      </c>
      <c r="AH101">
        <v>0</v>
      </c>
      <c r="AI101">
        <v>1</v>
      </c>
      <c r="AJ101">
        <v>1</v>
      </c>
      <c r="AK101">
        <v>1</v>
      </c>
      <c r="AL101">
        <v>1</v>
      </c>
      <c r="AM101">
        <v>-2</v>
      </c>
      <c r="AN101">
        <v>0</v>
      </c>
      <c r="AO101">
        <v>1</v>
      </c>
      <c r="AP101">
        <v>1</v>
      </c>
      <c r="AQ101">
        <v>0</v>
      </c>
      <c r="AR101">
        <v>0</v>
      </c>
      <c r="AS101" t="s">
        <v>3</v>
      </c>
      <c r="AT101">
        <v>0.14000000000000001</v>
      </c>
      <c r="AU101" t="s">
        <v>55</v>
      </c>
      <c r="AV101">
        <v>0</v>
      </c>
      <c r="AW101">
        <v>2</v>
      </c>
      <c r="AX101">
        <v>35380104</v>
      </c>
      <c r="AY101">
        <v>1</v>
      </c>
      <c r="AZ101">
        <v>0</v>
      </c>
      <c r="BA101">
        <v>101</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CV101">
        <v>0</v>
      </c>
      <c r="CW101">
        <f>ROUND(Y101*Source!I449*DO101,9)</f>
        <v>0</v>
      </c>
      <c r="CX101">
        <f>ROUND(Y101*Source!I449,9)</f>
        <v>0.504</v>
      </c>
      <c r="CY101">
        <f>AB101</f>
        <v>456.39</v>
      </c>
      <c r="CZ101">
        <f>AF101</f>
        <v>456.39</v>
      </c>
      <c r="DA101">
        <f>AJ101</f>
        <v>1</v>
      </c>
      <c r="DB101">
        <f>ROUND((ROUND(AT101*CZ101,2)*0.2),6)</f>
        <v>12.778</v>
      </c>
      <c r="DC101">
        <f>ROUND((ROUND(AT101*AG101,2)*0.2),6)</f>
        <v>0.04</v>
      </c>
      <c r="DD101" t="s">
        <v>3</v>
      </c>
      <c r="DE101" t="s">
        <v>3</v>
      </c>
      <c r="DF101">
        <f t="shared" si="22"/>
        <v>0</v>
      </c>
      <c r="DG101">
        <f t="shared" si="23"/>
        <v>230.02</v>
      </c>
      <c r="DH101">
        <f t="shared" si="24"/>
        <v>0.71</v>
      </c>
      <c r="DI101">
        <f t="shared" si="25"/>
        <v>0</v>
      </c>
      <c r="DJ101">
        <f>DG101</f>
        <v>230.02</v>
      </c>
      <c r="DK101">
        <v>0</v>
      </c>
      <c r="DL101" t="s">
        <v>3</v>
      </c>
      <c r="DM101">
        <v>0</v>
      </c>
      <c r="DN101" t="s">
        <v>3</v>
      </c>
      <c r="DO101">
        <v>0</v>
      </c>
    </row>
    <row r="102" spans="1:119" x14ac:dyDescent="0.2">
      <c r="A102">
        <f>ROW(Source!A449)</f>
        <v>449</v>
      </c>
      <c r="B102">
        <v>35364244</v>
      </c>
      <c r="C102">
        <v>35380101</v>
      </c>
      <c r="D102">
        <v>35113206</v>
      </c>
      <c r="E102">
        <v>1</v>
      </c>
      <c r="F102">
        <v>1</v>
      </c>
      <c r="G102">
        <v>15872964</v>
      </c>
      <c r="H102">
        <v>2</v>
      </c>
      <c r="I102" t="s">
        <v>989</v>
      </c>
      <c r="J102" t="s">
        <v>990</v>
      </c>
      <c r="K102" t="s">
        <v>991</v>
      </c>
      <c r="L102">
        <v>1368</v>
      </c>
      <c r="N102">
        <v>1011</v>
      </c>
      <c r="O102" t="s">
        <v>988</v>
      </c>
      <c r="P102" t="s">
        <v>988</v>
      </c>
      <c r="Q102">
        <v>1</v>
      </c>
      <c r="W102">
        <v>0</v>
      </c>
      <c r="X102">
        <v>-1817365194</v>
      </c>
      <c r="Y102">
        <f>(AT102*0.2)</f>
        <v>8.0000000000000002E-3</v>
      </c>
      <c r="AA102">
        <v>0</v>
      </c>
      <c r="AB102">
        <v>4.72</v>
      </c>
      <c r="AC102">
        <v>0.1</v>
      </c>
      <c r="AD102">
        <v>0</v>
      </c>
      <c r="AE102">
        <v>0</v>
      </c>
      <c r="AF102">
        <v>4.72</v>
      </c>
      <c r="AG102">
        <v>0.1</v>
      </c>
      <c r="AH102">
        <v>0</v>
      </c>
      <c r="AI102">
        <v>1</v>
      </c>
      <c r="AJ102">
        <v>1</v>
      </c>
      <c r="AK102">
        <v>1</v>
      </c>
      <c r="AL102">
        <v>1</v>
      </c>
      <c r="AM102">
        <v>-2</v>
      </c>
      <c r="AN102">
        <v>0</v>
      </c>
      <c r="AO102">
        <v>1</v>
      </c>
      <c r="AP102">
        <v>1</v>
      </c>
      <c r="AQ102">
        <v>0</v>
      </c>
      <c r="AR102">
        <v>0</v>
      </c>
      <c r="AS102" t="s">
        <v>3</v>
      </c>
      <c r="AT102">
        <v>0.04</v>
      </c>
      <c r="AU102" t="s">
        <v>55</v>
      </c>
      <c r="AV102">
        <v>0</v>
      </c>
      <c r="AW102">
        <v>2</v>
      </c>
      <c r="AX102">
        <v>35380105</v>
      </c>
      <c r="AY102">
        <v>1</v>
      </c>
      <c r="AZ102">
        <v>0</v>
      </c>
      <c r="BA102">
        <v>102</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CV102">
        <v>0</v>
      </c>
      <c r="CW102">
        <f>ROUND(Y102*Source!I449*DO102,9)</f>
        <v>0</v>
      </c>
      <c r="CX102">
        <f>ROUND(Y102*Source!I449,9)</f>
        <v>0.14399999999999999</v>
      </c>
      <c r="CY102">
        <f>AB102</f>
        <v>4.72</v>
      </c>
      <c r="CZ102">
        <f>AF102</f>
        <v>4.72</v>
      </c>
      <c r="DA102">
        <f>AJ102</f>
        <v>1</v>
      </c>
      <c r="DB102">
        <f>ROUND((ROUND(AT102*CZ102,2)*0.2),6)</f>
        <v>3.7999999999999999E-2</v>
      </c>
      <c r="DC102">
        <f>ROUND((ROUND(AT102*AG102,2)*0.2),6)</f>
        <v>0</v>
      </c>
      <c r="DD102" t="s">
        <v>3</v>
      </c>
      <c r="DE102" t="s">
        <v>3</v>
      </c>
      <c r="DF102">
        <f t="shared" si="22"/>
        <v>0</v>
      </c>
      <c r="DG102">
        <f t="shared" si="23"/>
        <v>0.68</v>
      </c>
      <c r="DH102">
        <f t="shared" si="24"/>
        <v>0.01</v>
      </c>
      <c r="DI102">
        <f t="shared" si="25"/>
        <v>0</v>
      </c>
      <c r="DJ102">
        <f>DG102</f>
        <v>0.68</v>
      </c>
      <c r="DK102">
        <v>0</v>
      </c>
      <c r="DL102" t="s">
        <v>3</v>
      </c>
      <c r="DM102">
        <v>0</v>
      </c>
      <c r="DN102" t="s">
        <v>3</v>
      </c>
      <c r="DO102">
        <v>0</v>
      </c>
    </row>
    <row r="103" spans="1:119" x14ac:dyDescent="0.2">
      <c r="A103">
        <f>ROW(Source!A449)</f>
        <v>449</v>
      </c>
      <c r="B103">
        <v>35364244</v>
      </c>
      <c r="C103">
        <v>35380101</v>
      </c>
      <c r="D103">
        <v>35122217</v>
      </c>
      <c r="E103">
        <v>1</v>
      </c>
      <c r="F103">
        <v>1</v>
      </c>
      <c r="G103">
        <v>15872964</v>
      </c>
      <c r="H103">
        <v>3</v>
      </c>
      <c r="I103" t="s">
        <v>176</v>
      </c>
      <c r="J103" t="s">
        <v>178</v>
      </c>
      <c r="K103" t="s">
        <v>177</v>
      </c>
      <c r="L103">
        <v>1354</v>
      </c>
      <c r="N103">
        <v>1010</v>
      </c>
      <c r="O103" t="s">
        <v>52</v>
      </c>
      <c r="P103" t="s">
        <v>52</v>
      </c>
      <c r="Q103">
        <v>1</v>
      </c>
      <c r="W103">
        <v>0</v>
      </c>
      <c r="X103">
        <v>-2128069018</v>
      </c>
      <c r="Y103">
        <f>(AT103*0)</f>
        <v>0</v>
      </c>
      <c r="AA103">
        <v>386.44</v>
      </c>
      <c r="AB103">
        <v>0</v>
      </c>
      <c r="AC103">
        <v>0</v>
      </c>
      <c r="AD103">
        <v>0</v>
      </c>
      <c r="AE103">
        <v>386.44</v>
      </c>
      <c r="AF103">
        <v>0</v>
      </c>
      <c r="AG103">
        <v>0</v>
      </c>
      <c r="AH103">
        <v>0</v>
      </c>
      <c r="AI103">
        <v>1</v>
      </c>
      <c r="AJ103">
        <v>1</v>
      </c>
      <c r="AK103">
        <v>1</v>
      </c>
      <c r="AL103">
        <v>1</v>
      </c>
      <c r="AM103">
        <v>-2</v>
      </c>
      <c r="AN103">
        <v>0</v>
      </c>
      <c r="AO103">
        <v>1</v>
      </c>
      <c r="AP103">
        <v>1</v>
      </c>
      <c r="AQ103">
        <v>0</v>
      </c>
      <c r="AR103">
        <v>0</v>
      </c>
      <c r="AS103" t="s">
        <v>3</v>
      </c>
      <c r="AT103">
        <v>1</v>
      </c>
      <c r="AU103" t="s">
        <v>54</v>
      </c>
      <c r="AV103">
        <v>0</v>
      </c>
      <c r="AW103">
        <v>2</v>
      </c>
      <c r="AX103">
        <v>35380106</v>
      </c>
      <c r="AY103">
        <v>1</v>
      </c>
      <c r="AZ103">
        <v>0</v>
      </c>
      <c r="BA103">
        <v>103</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CV103">
        <v>0</v>
      </c>
      <c r="CW103">
        <v>0</v>
      </c>
      <c r="CX103">
        <f>ROUND(Y103*Source!I449,9)</f>
        <v>0</v>
      </c>
      <c r="CY103">
        <f>AA103</f>
        <v>386.44</v>
      </c>
      <c r="CZ103">
        <f>AE103</f>
        <v>386.44</v>
      </c>
      <c r="DA103">
        <f>AI103</f>
        <v>1</v>
      </c>
      <c r="DB103">
        <f>ROUND((ROUND(AT103*CZ103,2)*0),6)</f>
        <v>0</v>
      </c>
      <c r="DC103">
        <f>ROUND((ROUND(AT103*AG103,2)*0),6)</f>
        <v>0</v>
      </c>
      <c r="DD103" t="s">
        <v>3</v>
      </c>
      <c r="DE103" t="s">
        <v>3</v>
      </c>
      <c r="DF103">
        <f t="shared" si="22"/>
        <v>0</v>
      </c>
      <c r="DG103">
        <f t="shared" si="23"/>
        <v>0</v>
      </c>
      <c r="DH103">
        <f t="shared" si="24"/>
        <v>0</v>
      </c>
      <c r="DI103">
        <f t="shared" si="25"/>
        <v>0</v>
      </c>
      <c r="DJ103">
        <f>DF103</f>
        <v>0</v>
      </c>
      <c r="DK103">
        <v>0</v>
      </c>
      <c r="DL103" t="s">
        <v>3</v>
      </c>
      <c r="DM103">
        <v>0</v>
      </c>
      <c r="DN103" t="s">
        <v>3</v>
      </c>
      <c r="DO103">
        <v>0</v>
      </c>
    </row>
    <row r="104" spans="1:119" x14ac:dyDescent="0.2">
      <c r="A104">
        <f>ROW(Source!A450)</f>
        <v>450</v>
      </c>
      <c r="B104">
        <v>35364244</v>
      </c>
      <c r="C104">
        <v>35380108</v>
      </c>
      <c r="D104">
        <v>35111398</v>
      </c>
      <c r="E104">
        <v>15872964</v>
      </c>
      <c r="F104">
        <v>1</v>
      </c>
      <c r="G104">
        <v>15872964</v>
      </c>
      <c r="H104">
        <v>1</v>
      </c>
      <c r="I104" t="s">
        <v>982</v>
      </c>
      <c r="J104" t="s">
        <v>3</v>
      </c>
      <c r="K104" t="s">
        <v>983</v>
      </c>
      <c r="L104">
        <v>1191</v>
      </c>
      <c r="N104">
        <v>1013</v>
      </c>
      <c r="O104" t="s">
        <v>984</v>
      </c>
      <c r="P104" t="s">
        <v>984</v>
      </c>
      <c r="Q104">
        <v>1</v>
      </c>
      <c r="W104">
        <v>0</v>
      </c>
      <c r="X104">
        <v>476480486</v>
      </c>
      <c r="Y104">
        <f>(AT104*0.2)</f>
        <v>0.45999999999999996</v>
      </c>
      <c r="AA104">
        <v>0</v>
      </c>
      <c r="AB104">
        <v>0</v>
      </c>
      <c r="AC104">
        <v>0</v>
      </c>
      <c r="AD104">
        <v>0</v>
      </c>
      <c r="AE104">
        <v>0</v>
      </c>
      <c r="AF104">
        <v>0</v>
      </c>
      <c r="AG104">
        <v>0</v>
      </c>
      <c r="AH104">
        <v>0</v>
      </c>
      <c r="AI104">
        <v>1</v>
      </c>
      <c r="AJ104">
        <v>1</v>
      </c>
      <c r="AK104">
        <v>1</v>
      </c>
      <c r="AL104">
        <v>1</v>
      </c>
      <c r="AM104">
        <v>-2</v>
      </c>
      <c r="AN104">
        <v>0</v>
      </c>
      <c r="AO104">
        <v>1</v>
      </c>
      <c r="AP104">
        <v>1</v>
      </c>
      <c r="AQ104">
        <v>0</v>
      </c>
      <c r="AR104">
        <v>0</v>
      </c>
      <c r="AS104" t="s">
        <v>3</v>
      </c>
      <c r="AT104">
        <v>2.2999999999999998</v>
      </c>
      <c r="AU104" t="s">
        <v>55</v>
      </c>
      <c r="AV104">
        <v>1</v>
      </c>
      <c r="AW104">
        <v>2</v>
      </c>
      <c r="AX104">
        <v>35380109</v>
      </c>
      <c r="AY104">
        <v>1</v>
      </c>
      <c r="AZ104">
        <v>0</v>
      </c>
      <c r="BA104">
        <v>104</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CU104">
        <f>ROUND(AT104*Source!I450*AH104*AL104,2)</f>
        <v>0</v>
      </c>
      <c r="CV104">
        <f>ROUND(Y104*Source!I450,9)</f>
        <v>2.76</v>
      </c>
      <c r="CW104">
        <v>0</v>
      </c>
      <c r="CX104">
        <f>ROUND(Y104*Source!I450,9)</f>
        <v>2.76</v>
      </c>
      <c r="CY104">
        <f>AD104</f>
        <v>0</v>
      </c>
      <c r="CZ104">
        <f>AH104</f>
        <v>0</v>
      </c>
      <c r="DA104">
        <f>AL104</f>
        <v>1</v>
      </c>
      <c r="DB104">
        <f>ROUND((ROUND(AT104*CZ104,2)*0.2),6)</f>
        <v>0</v>
      </c>
      <c r="DC104">
        <f>ROUND((ROUND(AT104*AG104,2)*0.2),6)</f>
        <v>0</v>
      </c>
      <c r="DD104" t="s">
        <v>3</v>
      </c>
      <c r="DE104" t="s">
        <v>3</v>
      </c>
      <c r="DF104">
        <f t="shared" si="22"/>
        <v>0</v>
      </c>
      <c r="DG104">
        <f t="shared" si="23"/>
        <v>0</v>
      </c>
      <c r="DH104">
        <f t="shared" si="24"/>
        <v>0</v>
      </c>
      <c r="DI104">
        <f t="shared" si="25"/>
        <v>0</v>
      </c>
      <c r="DJ104">
        <f>DI104</f>
        <v>0</v>
      </c>
      <c r="DK104">
        <v>0</v>
      </c>
      <c r="DL104" t="s">
        <v>3</v>
      </c>
      <c r="DM104">
        <v>0</v>
      </c>
      <c r="DN104" t="s">
        <v>3</v>
      </c>
      <c r="DO104">
        <v>0</v>
      </c>
    </row>
    <row r="105" spans="1:119" x14ac:dyDescent="0.2">
      <c r="A105">
        <f>ROW(Source!A450)</f>
        <v>450</v>
      </c>
      <c r="B105">
        <v>35364244</v>
      </c>
      <c r="C105">
        <v>35380108</v>
      </c>
      <c r="D105">
        <v>35112768</v>
      </c>
      <c r="E105">
        <v>1</v>
      </c>
      <c r="F105">
        <v>1</v>
      </c>
      <c r="G105">
        <v>15872964</v>
      </c>
      <c r="H105">
        <v>2</v>
      </c>
      <c r="I105" t="s">
        <v>1081</v>
      </c>
      <c r="J105" t="s">
        <v>1082</v>
      </c>
      <c r="K105" t="s">
        <v>1083</v>
      </c>
      <c r="L105">
        <v>1368</v>
      </c>
      <c r="N105">
        <v>1011</v>
      </c>
      <c r="O105" t="s">
        <v>988</v>
      </c>
      <c r="P105" t="s">
        <v>988</v>
      </c>
      <c r="Q105">
        <v>1</v>
      </c>
      <c r="W105">
        <v>0</v>
      </c>
      <c r="X105">
        <v>-1503072827</v>
      </c>
      <c r="Y105">
        <f>(AT105*0.2)</f>
        <v>2.8000000000000004E-2</v>
      </c>
      <c r="AA105">
        <v>0</v>
      </c>
      <c r="AB105">
        <v>456.39</v>
      </c>
      <c r="AC105">
        <v>1.4</v>
      </c>
      <c r="AD105">
        <v>0</v>
      </c>
      <c r="AE105">
        <v>0</v>
      </c>
      <c r="AF105">
        <v>456.39</v>
      </c>
      <c r="AG105">
        <v>1.4</v>
      </c>
      <c r="AH105">
        <v>0</v>
      </c>
      <c r="AI105">
        <v>1</v>
      </c>
      <c r="AJ105">
        <v>1</v>
      </c>
      <c r="AK105">
        <v>1</v>
      </c>
      <c r="AL105">
        <v>1</v>
      </c>
      <c r="AM105">
        <v>-2</v>
      </c>
      <c r="AN105">
        <v>0</v>
      </c>
      <c r="AO105">
        <v>1</v>
      </c>
      <c r="AP105">
        <v>1</v>
      </c>
      <c r="AQ105">
        <v>0</v>
      </c>
      <c r="AR105">
        <v>0</v>
      </c>
      <c r="AS105" t="s">
        <v>3</v>
      </c>
      <c r="AT105">
        <v>0.14000000000000001</v>
      </c>
      <c r="AU105" t="s">
        <v>55</v>
      </c>
      <c r="AV105">
        <v>0</v>
      </c>
      <c r="AW105">
        <v>2</v>
      </c>
      <c r="AX105">
        <v>35380110</v>
      </c>
      <c r="AY105">
        <v>1</v>
      </c>
      <c r="AZ105">
        <v>0</v>
      </c>
      <c r="BA105">
        <v>105</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CV105">
        <v>0</v>
      </c>
      <c r="CW105">
        <f>ROUND(Y105*Source!I450*DO105,9)</f>
        <v>0</v>
      </c>
      <c r="CX105">
        <f>ROUND(Y105*Source!I450,9)</f>
        <v>0.16800000000000001</v>
      </c>
      <c r="CY105">
        <f>AB105</f>
        <v>456.39</v>
      </c>
      <c r="CZ105">
        <f>AF105</f>
        <v>456.39</v>
      </c>
      <c r="DA105">
        <f>AJ105</f>
        <v>1</v>
      </c>
      <c r="DB105">
        <f>ROUND((ROUND(AT105*CZ105,2)*0.2),6)</f>
        <v>12.778</v>
      </c>
      <c r="DC105">
        <f>ROUND((ROUND(AT105*AG105,2)*0.2),6)</f>
        <v>0.04</v>
      </c>
      <c r="DD105" t="s">
        <v>3</v>
      </c>
      <c r="DE105" t="s">
        <v>3</v>
      </c>
      <c r="DF105">
        <f t="shared" si="22"/>
        <v>0</v>
      </c>
      <c r="DG105">
        <f t="shared" si="23"/>
        <v>76.67</v>
      </c>
      <c r="DH105">
        <f t="shared" si="24"/>
        <v>0.24</v>
      </c>
      <c r="DI105">
        <f t="shared" si="25"/>
        <v>0</v>
      </c>
      <c r="DJ105">
        <f>DG105</f>
        <v>76.67</v>
      </c>
      <c r="DK105">
        <v>0</v>
      </c>
      <c r="DL105" t="s">
        <v>3</v>
      </c>
      <c r="DM105">
        <v>0</v>
      </c>
      <c r="DN105" t="s">
        <v>3</v>
      </c>
      <c r="DO105">
        <v>0</v>
      </c>
    </row>
    <row r="106" spans="1:119" x14ac:dyDescent="0.2">
      <c r="A106">
        <f>ROW(Source!A450)</f>
        <v>450</v>
      </c>
      <c r="B106">
        <v>35364244</v>
      </c>
      <c r="C106">
        <v>35380108</v>
      </c>
      <c r="D106">
        <v>35113206</v>
      </c>
      <c r="E106">
        <v>1</v>
      </c>
      <c r="F106">
        <v>1</v>
      </c>
      <c r="G106">
        <v>15872964</v>
      </c>
      <c r="H106">
        <v>2</v>
      </c>
      <c r="I106" t="s">
        <v>989</v>
      </c>
      <c r="J106" t="s">
        <v>990</v>
      </c>
      <c r="K106" t="s">
        <v>991</v>
      </c>
      <c r="L106">
        <v>1368</v>
      </c>
      <c r="N106">
        <v>1011</v>
      </c>
      <c r="O106" t="s">
        <v>988</v>
      </c>
      <c r="P106" t="s">
        <v>988</v>
      </c>
      <c r="Q106">
        <v>1</v>
      </c>
      <c r="W106">
        <v>0</v>
      </c>
      <c r="X106">
        <v>-1817365194</v>
      </c>
      <c r="Y106">
        <f>(AT106*0.2)</f>
        <v>8.0000000000000002E-3</v>
      </c>
      <c r="AA106">
        <v>0</v>
      </c>
      <c r="AB106">
        <v>4.72</v>
      </c>
      <c r="AC106">
        <v>0.1</v>
      </c>
      <c r="AD106">
        <v>0</v>
      </c>
      <c r="AE106">
        <v>0</v>
      </c>
      <c r="AF106">
        <v>4.72</v>
      </c>
      <c r="AG106">
        <v>0.1</v>
      </c>
      <c r="AH106">
        <v>0</v>
      </c>
      <c r="AI106">
        <v>1</v>
      </c>
      <c r="AJ106">
        <v>1</v>
      </c>
      <c r="AK106">
        <v>1</v>
      </c>
      <c r="AL106">
        <v>1</v>
      </c>
      <c r="AM106">
        <v>-2</v>
      </c>
      <c r="AN106">
        <v>0</v>
      </c>
      <c r="AO106">
        <v>1</v>
      </c>
      <c r="AP106">
        <v>1</v>
      </c>
      <c r="AQ106">
        <v>0</v>
      </c>
      <c r="AR106">
        <v>0</v>
      </c>
      <c r="AS106" t="s">
        <v>3</v>
      </c>
      <c r="AT106">
        <v>0.04</v>
      </c>
      <c r="AU106" t="s">
        <v>55</v>
      </c>
      <c r="AV106">
        <v>0</v>
      </c>
      <c r="AW106">
        <v>2</v>
      </c>
      <c r="AX106">
        <v>35380111</v>
      </c>
      <c r="AY106">
        <v>1</v>
      </c>
      <c r="AZ106">
        <v>0</v>
      </c>
      <c r="BA106">
        <v>106</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CV106">
        <v>0</v>
      </c>
      <c r="CW106">
        <f>ROUND(Y106*Source!I450*DO106,9)</f>
        <v>0</v>
      </c>
      <c r="CX106">
        <f>ROUND(Y106*Source!I450,9)</f>
        <v>4.8000000000000001E-2</v>
      </c>
      <c r="CY106">
        <f>AB106</f>
        <v>4.72</v>
      </c>
      <c r="CZ106">
        <f>AF106</f>
        <v>4.72</v>
      </c>
      <c r="DA106">
        <f>AJ106</f>
        <v>1</v>
      </c>
      <c r="DB106">
        <f>ROUND((ROUND(AT106*CZ106,2)*0.2),6)</f>
        <v>3.7999999999999999E-2</v>
      </c>
      <c r="DC106">
        <f>ROUND((ROUND(AT106*AG106,2)*0.2),6)</f>
        <v>0</v>
      </c>
      <c r="DD106" t="s">
        <v>3</v>
      </c>
      <c r="DE106" t="s">
        <v>3</v>
      </c>
      <c r="DF106">
        <f t="shared" si="22"/>
        <v>0</v>
      </c>
      <c r="DG106">
        <f t="shared" si="23"/>
        <v>0.23</v>
      </c>
      <c r="DH106">
        <f t="shared" si="24"/>
        <v>0</v>
      </c>
      <c r="DI106">
        <f t="shared" si="25"/>
        <v>0</v>
      </c>
      <c r="DJ106">
        <f>DG106</f>
        <v>0.23</v>
      </c>
      <c r="DK106">
        <v>0</v>
      </c>
      <c r="DL106" t="s">
        <v>3</v>
      </c>
      <c r="DM106">
        <v>0</v>
      </c>
      <c r="DN106" t="s">
        <v>3</v>
      </c>
      <c r="DO106">
        <v>0</v>
      </c>
    </row>
    <row r="107" spans="1:119" x14ac:dyDescent="0.2">
      <c r="A107">
        <f>ROW(Source!A450)</f>
        <v>450</v>
      </c>
      <c r="B107">
        <v>35364244</v>
      </c>
      <c r="C107">
        <v>35380108</v>
      </c>
      <c r="D107">
        <v>35113178</v>
      </c>
      <c r="E107">
        <v>1</v>
      </c>
      <c r="F107">
        <v>1</v>
      </c>
      <c r="G107">
        <v>15872964</v>
      </c>
      <c r="H107">
        <v>2</v>
      </c>
      <c r="I107" t="s">
        <v>1084</v>
      </c>
      <c r="J107" t="s">
        <v>1085</v>
      </c>
      <c r="K107" t="s">
        <v>1086</v>
      </c>
      <c r="L107">
        <v>1368</v>
      </c>
      <c r="N107">
        <v>1011</v>
      </c>
      <c r="O107" t="s">
        <v>988</v>
      </c>
      <c r="P107" t="s">
        <v>988</v>
      </c>
      <c r="Q107">
        <v>1</v>
      </c>
      <c r="W107">
        <v>0</v>
      </c>
      <c r="X107">
        <v>-385320760</v>
      </c>
      <c r="Y107">
        <f>(AT107*0.2)</f>
        <v>4.4000000000000004E-2</v>
      </c>
      <c r="AA107">
        <v>0</v>
      </c>
      <c r="AB107">
        <v>9.8699999999999992</v>
      </c>
      <c r="AC107">
        <v>0.49</v>
      </c>
      <c r="AD107">
        <v>0</v>
      </c>
      <c r="AE107">
        <v>0</v>
      </c>
      <c r="AF107">
        <v>9.8699999999999992</v>
      </c>
      <c r="AG107">
        <v>0.49</v>
      </c>
      <c r="AH107">
        <v>0</v>
      </c>
      <c r="AI107">
        <v>1</v>
      </c>
      <c r="AJ107">
        <v>1</v>
      </c>
      <c r="AK107">
        <v>1</v>
      </c>
      <c r="AL107">
        <v>1</v>
      </c>
      <c r="AM107">
        <v>-2</v>
      </c>
      <c r="AN107">
        <v>0</v>
      </c>
      <c r="AO107">
        <v>1</v>
      </c>
      <c r="AP107">
        <v>1</v>
      </c>
      <c r="AQ107">
        <v>0</v>
      </c>
      <c r="AR107">
        <v>0</v>
      </c>
      <c r="AS107" t="s">
        <v>3</v>
      </c>
      <c r="AT107">
        <v>0.22</v>
      </c>
      <c r="AU107" t="s">
        <v>55</v>
      </c>
      <c r="AV107">
        <v>0</v>
      </c>
      <c r="AW107">
        <v>2</v>
      </c>
      <c r="AX107">
        <v>35380112</v>
      </c>
      <c r="AY107">
        <v>1</v>
      </c>
      <c r="AZ107">
        <v>0</v>
      </c>
      <c r="BA107">
        <v>107</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CV107">
        <v>0</v>
      </c>
      <c r="CW107">
        <f>ROUND(Y107*Source!I450*DO107,9)</f>
        <v>0</v>
      </c>
      <c r="CX107">
        <f>ROUND(Y107*Source!I450,9)</f>
        <v>0.26400000000000001</v>
      </c>
      <c r="CY107">
        <f>AB107</f>
        <v>9.8699999999999992</v>
      </c>
      <c r="CZ107">
        <f>AF107</f>
        <v>9.8699999999999992</v>
      </c>
      <c r="DA107">
        <f>AJ107</f>
        <v>1</v>
      </c>
      <c r="DB107">
        <f>ROUND((ROUND(AT107*CZ107,2)*0.2),6)</f>
        <v>0.434</v>
      </c>
      <c r="DC107">
        <f>ROUND((ROUND(AT107*AG107,2)*0.2),6)</f>
        <v>2.1999999999999999E-2</v>
      </c>
      <c r="DD107" t="s">
        <v>3</v>
      </c>
      <c r="DE107" t="s">
        <v>3</v>
      </c>
      <c r="DF107">
        <f t="shared" si="22"/>
        <v>0</v>
      </c>
      <c r="DG107">
        <f t="shared" si="23"/>
        <v>2.61</v>
      </c>
      <c r="DH107">
        <f t="shared" si="24"/>
        <v>0.13</v>
      </c>
      <c r="DI107">
        <f t="shared" si="25"/>
        <v>0</v>
      </c>
      <c r="DJ107">
        <f>DG107</f>
        <v>2.61</v>
      </c>
      <c r="DK107">
        <v>0</v>
      </c>
      <c r="DL107" t="s">
        <v>3</v>
      </c>
      <c r="DM107">
        <v>0</v>
      </c>
      <c r="DN107" t="s">
        <v>3</v>
      </c>
      <c r="DO107">
        <v>0</v>
      </c>
    </row>
    <row r="108" spans="1:119" x14ac:dyDescent="0.2">
      <c r="A108">
        <f>ROW(Source!A450)</f>
        <v>450</v>
      </c>
      <c r="B108">
        <v>35364244</v>
      </c>
      <c r="C108">
        <v>35380108</v>
      </c>
      <c r="D108">
        <v>35122221</v>
      </c>
      <c r="E108">
        <v>1</v>
      </c>
      <c r="F108">
        <v>1</v>
      </c>
      <c r="G108">
        <v>15872964</v>
      </c>
      <c r="H108">
        <v>3</v>
      </c>
      <c r="I108" t="s">
        <v>128</v>
      </c>
      <c r="J108" t="s">
        <v>130</v>
      </c>
      <c r="K108" t="s">
        <v>129</v>
      </c>
      <c r="L108">
        <v>1354</v>
      </c>
      <c r="N108">
        <v>1010</v>
      </c>
      <c r="O108" t="s">
        <v>52</v>
      </c>
      <c r="P108" t="s">
        <v>52</v>
      </c>
      <c r="Q108">
        <v>1</v>
      </c>
      <c r="W108">
        <v>0</v>
      </c>
      <c r="X108">
        <v>-2080535723</v>
      </c>
      <c r="Y108">
        <f>(AT108*0)</f>
        <v>0</v>
      </c>
      <c r="AA108">
        <v>2206.16</v>
      </c>
      <c r="AB108">
        <v>0</v>
      </c>
      <c r="AC108">
        <v>0</v>
      </c>
      <c r="AD108">
        <v>0</v>
      </c>
      <c r="AE108">
        <v>2206.16</v>
      </c>
      <c r="AF108">
        <v>0</v>
      </c>
      <c r="AG108">
        <v>0</v>
      </c>
      <c r="AH108">
        <v>0</v>
      </c>
      <c r="AI108">
        <v>1</v>
      </c>
      <c r="AJ108">
        <v>1</v>
      </c>
      <c r="AK108">
        <v>1</v>
      </c>
      <c r="AL108">
        <v>1</v>
      </c>
      <c r="AM108">
        <v>-2</v>
      </c>
      <c r="AN108">
        <v>0</v>
      </c>
      <c r="AO108">
        <v>1</v>
      </c>
      <c r="AP108">
        <v>1</v>
      </c>
      <c r="AQ108">
        <v>0</v>
      </c>
      <c r="AR108">
        <v>0</v>
      </c>
      <c r="AS108" t="s">
        <v>3</v>
      </c>
      <c r="AT108">
        <v>1</v>
      </c>
      <c r="AU108" t="s">
        <v>54</v>
      </c>
      <c r="AV108">
        <v>0</v>
      </c>
      <c r="AW108">
        <v>2</v>
      </c>
      <c r="AX108">
        <v>35380113</v>
      </c>
      <c r="AY108">
        <v>1</v>
      </c>
      <c r="AZ108">
        <v>0</v>
      </c>
      <c r="BA108">
        <v>108</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CV108">
        <v>0</v>
      </c>
      <c r="CW108">
        <v>0</v>
      </c>
      <c r="CX108">
        <f>ROUND(Y108*Source!I450,9)</f>
        <v>0</v>
      </c>
      <c r="CY108">
        <f>AA108</f>
        <v>2206.16</v>
      </c>
      <c r="CZ108">
        <f>AE108</f>
        <v>2206.16</v>
      </c>
      <c r="DA108">
        <f>AI108</f>
        <v>1</v>
      </c>
      <c r="DB108">
        <f>ROUND((ROUND(AT108*CZ108,2)*0),6)</f>
        <v>0</v>
      </c>
      <c r="DC108">
        <f>ROUND((ROUND(AT108*AG108,2)*0),6)</f>
        <v>0</v>
      </c>
      <c r="DD108" t="s">
        <v>3</v>
      </c>
      <c r="DE108" t="s">
        <v>3</v>
      </c>
      <c r="DF108">
        <f t="shared" si="22"/>
        <v>0</v>
      </c>
      <c r="DG108">
        <f t="shared" si="23"/>
        <v>0</v>
      </c>
      <c r="DH108">
        <f t="shared" si="24"/>
        <v>0</v>
      </c>
      <c r="DI108">
        <f t="shared" si="25"/>
        <v>0</v>
      </c>
      <c r="DJ108">
        <f>DF108</f>
        <v>0</v>
      </c>
      <c r="DK108">
        <v>0</v>
      </c>
      <c r="DL108" t="s">
        <v>3</v>
      </c>
      <c r="DM108">
        <v>0</v>
      </c>
      <c r="DN108" t="s">
        <v>3</v>
      </c>
      <c r="DO108">
        <v>0</v>
      </c>
    </row>
    <row r="109" spans="1:119" x14ac:dyDescent="0.2">
      <c r="A109">
        <f>ROW(Source!A451)</f>
        <v>451</v>
      </c>
      <c r="B109">
        <v>35364244</v>
      </c>
      <c r="C109">
        <v>35380115</v>
      </c>
      <c r="D109">
        <v>35111398</v>
      </c>
      <c r="E109">
        <v>15872964</v>
      </c>
      <c r="F109">
        <v>1</v>
      </c>
      <c r="G109">
        <v>15872964</v>
      </c>
      <c r="H109">
        <v>1</v>
      </c>
      <c r="I109" t="s">
        <v>982</v>
      </c>
      <c r="J109" t="s">
        <v>3</v>
      </c>
      <c r="K109" t="s">
        <v>983</v>
      </c>
      <c r="L109">
        <v>1191</v>
      </c>
      <c r="N109">
        <v>1013</v>
      </c>
      <c r="O109" t="s">
        <v>984</v>
      </c>
      <c r="P109" t="s">
        <v>984</v>
      </c>
      <c r="Q109">
        <v>1</v>
      </c>
      <c r="W109">
        <v>0</v>
      </c>
      <c r="X109">
        <v>476480486</v>
      </c>
      <c r="Y109">
        <f t="shared" ref="Y109:Y117" si="32">AT109</f>
        <v>1.54</v>
      </c>
      <c r="AA109">
        <v>0</v>
      </c>
      <c r="AB109">
        <v>0</v>
      </c>
      <c r="AC109">
        <v>0</v>
      </c>
      <c r="AD109">
        <v>0</v>
      </c>
      <c r="AE109">
        <v>0</v>
      </c>
      <c r="AF109">
        <v>0</v>
      </c>
      <c r="AG109">
        <v>0</v>
      </c>
      <c r="AH109">
        <v>0</v>
      </c>
      <c r="AI109">
        <v>1</v>
      </c>
      <c r="AJ109">
        <v>1</v>
      </c>
      <c r="AK109">
        <v>1</v>
      </c>
      <c r="AL109">
        <v>1</v>
      </c>
      <c r="AM109">
        <v>-2</v>
      </c>
      <c r="AN109">
        <v>0</v>
      </c>
      <c r="AO109">
        <v>1</v>
      </c>
      <c r="AP109">
        <v>1</v>
      </c>
      <c r="AQ109">
        <v>0</v>
      </c>
      <c r="AR109">
        <v>0</v>
      </c>
      <c r="AS109" t="s">
        <v>3</v>
      </c>
      <c r="AT109">
        <v>1.54</v>
      </c>
      <c r="AU109" t="s">
        <v>3</v>
      </c>
      <c r="AV109">
        <v>1</v>
      </c>
      <c r="AW109">
        <v>2</v>
      </c>
      <c r="AX109">
        <v>35380135</v>
      </c>
      <c r="AY109">
        <v>1</v>
      </c>
      <c r="AZ109">
        <v>0</v>
      </c>
      <c r="BA109">
        <v>109</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CU109">
        <f>ROUND(AT109*Source!I451*AH109*AL109,2)</f>
        <v>0</v>
      </c>
      <c r="CV109">
        <f>ROUND(Y109*Source!I451,9)</f>
        <v>27.72</v>
      </c>
      <c r="CW109">
        <v>0</v>
      </c>
      <c r="CX109">
        <f>ROUND(Y109*Source!I451,9)</f>
        <v>27.72</v>
      </c>
      <c r="CY109">
        <f>AD109</f>
        <v>0</v>
      </c>
      <c r="CZ109">
        <f>AH109</f>
        <v>0</v>
      </c>
      <c r="DA109">
        <f>AL109</f>
        <v>1</v>
      </c>
      <c r="DB109">
        <f t="shared" ref="DB109:DB117" si="33">ROUND(ROUND(AT109*CZ109,2),6)</f>
        <v>0</v>
      </c>
      <c r="DC109">
        <f t="shared" ref="DC109:DC117" si="34">ROUND(ROUND(AT109*AG109,2),6)</f>
        <v>0</v>
      </c>
      <c r="DD109" t="s">
        <v>3</v>
      </c>
      <c r="DE109" t="s">
        <v>3</v>
      </c>
      <c r="DF109">
        <f t="shared" si="22"/>
        <v>0</v>
      </c>
      <c r="DG109">
        <f t="shared" si="23"/>
        <v>0</v>
      </c>
      <c r="DH109">
        <f t="shared" si="24"/>
        <v>0</v>
      </c>
      <c r="DI109">
        <f t="shared" si="25"/>
        <v>0</v>
      </c>
      <c r="DJ109">
        <f>DI109</f>
        <v>0</v>
      </c>
      <c r="DK109">
        <v>0</v>
      </c>
      <c r="DL109" t="s">
        <v>3</v>
      </c>
      <c r="DM109">
        <v>0</v>
      </c>
      <c r="DN109" t="s">
        <v>3</v>
      </c>
      <c r="DO109">
        <v>0</v>
      </c>
    </row>
    <row r="110" spans="1:119" x14ac:dyDescent="0.2">
      <c r="A110">
        <f>ROW(Source!A451)</f>
        <v>451</v>
      </c>
      <c r="B110">
        <v>35364244</v>
      </c>
      <c r="C110">
        <v>35380115</v>
      </c>
      <c r="D110">
        <v>35112768</v>
      </c>
      <c r="E110">
        <v>1</v>
      </c>
      <c r="F110">
        <v>1</v>
      </c>
      <c r="G110">
        <v>15872964</v>
      </c>
      <c r="H110">
        <v>2</v>
      </c>
      <c r="I110" t="s">
        <v>1081</v>
      </c>
      <c r="J110" t="s">
        <v>1082</v>
      </c>
      <c r="K110" t="s">
        <v>1083</v>
      </c>
      <c r="L110">
        <v>1368</v>
      </c>
      <c r="N110">
        <v>1011</v>
      </c>
      <c r="O110" t="s">
        <v>988</v>
      </c>
      <c r="P110" t="s">
        <v>988</v>
      </c>
      <c r="Q110">
        <v>1</v>
      </c>
      <c r="W110">
        <v>0</v>
      </c>
      <c r="X110">
        <v>-1503072827</v>
      </c>
      <c r="Y110">
        <f t="shared" si="32"/>
        <v>0.14000000000000001</v>
      </c>
      <c r="AA110">
        <v>0</v>
      </c>
      <c r="AB110">
        <v>456.39</v>
      </c>
      <c r="AC110">
        <v>1.4</v>
      </c>
      <c r="AD110">
        <v>0</v>
      </c>
      <c r="AE110">
        <v>0</v>
      </c>
      <c r="AF110">
        <v>456.39</v>
      </c>
      <c r="AG110">
        <v>1.4</v>
      </c>
      <c r="AH110">
        <v>0</v>
      </c>
      <c r="AI110">
        <v>1</v>
      </c>
      <c r="AJ110">
        <v>1</v>
      </c>
      <c r="AK110">
        <v>1</v>
      </c>
      <c r="AL110">
        <v>1</v>
      </c>
      <c r="AM110">
        <v>-2</v>
      </c>
      <c r="AN110">
        <v>0</v>
      </c>
      <c r="AO110">
        <v>1</v>
      </c>
      <c r="AP110">
        <v>1</v>
      </c>
      <c r="AQ110">
        <v>0</v>
      </c>
      <c r="AR110">
        <v>0</v>
      </c>
      <c r="AS110" t="s">
        <v>3</v>
      </c>
      <c r="AT110">
        <v>0.14000000000000001</v>
      </c>
      <c r="AU110" t="s">
        <v>3</v>
      </c>
      <c r="AV110">
        <v>0</v>
      </c>
      <c r="AW110">
        <v>2</v>
      </c>
      <c r="AX110">
        <v>35380136</v>
      </c>
      <c r="AY110">
        <v>1</v>
      </c>
      <c r="AZ110">
        <v>0</v>
      </c>
      <c r="BA110">
        <v>110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CV110">
        <v>0</v>
      </c>
      <c r="CW110">
        <f>ROUND(Y110*Source!I451*DO110,9)</f>
        <v>0</v>
      </c>
      <c r="CX110">
        <f>ROUND(Y110*Source!I451,9)</f>
        <v>2.52</v>
      </c>
      <c r="CY110">
        <f>AB110</f>
        <v>456.39</v>
      </c>
      <c r="CZ110">
        <f>AF110</f>
        <v>456.39</v>
      </c>
      <c r="DA110">
        <f>AJ110</f>
        <v>1</v>
      </c>
      <c r="DB110">
        <f t="shared" si="33"/>
        <v>63.89</v>
      </c>
      <c r="DC110">
        <f t="shared" si="34"/>
        <v>0.2</v>
      </c>
      <c r="DD110" t="s">
        <v>3</v>
      </c>
      <c r="DE110" t="s">
        <v>3</v>
      </c>
      <c r="DF110">
        <f t="shared" si="22"/>
        <v>0</v>
      </c>
      <c r="DG110">
        <f t="shared" si="23"/>
        <v>1150.0999999999999</v>
      </c>
      <c r="DH110">
        <f t="shared" si="24"/>
        <v>3.53</v>
      </c>
      <c r="DI110">
        <f t="shared" si="25"/>
        <v>0</v>
      </c>
      <c r="DJ110">
        <f>DG110</f>
        <v>1150.0999999999999</v>
      </c>
      <c r="DK110">
        <v>0</v>
      </c>
      <c r="DL110" t="s">
        <v>3</v>
      </c>
      <c r="DM110">
        <v>0</v>
      </c>
      <c r="DN110" t="s">
        <v>3</v>
      </c>
      <c r="DO110">
        <v>0</v>
      </c>
    </row>
    <row r="111" spans="1:119" x14ac:dyDescent="0.2">
      <c r="A111">
        <f>ROW(Source!A451)</f>
        <v>451</v>
      </c>
      <c r="B111">
        <v>35364244</v>
      </c>
      <c r="C111">
        <v>35380115</v>
      </c>
      <c r="D111">
        <v>35113206</v>
      </c>
      <c r="E111">
        <v>1</v>
      </c>
      <c r="F111">
        <v>1</v>
      </c>
      <c r="G111">
        <v>15872964</v>
      </c>
      <c r="H111">
        <v>2</v>
      </c>
      <c r="I111" t="s">
        <v>989</v>
      </c>
      <c r="J111" t="s">
        <v>990</v>
      </c>
      <c r="K111" t="s">
        <v>991</v>
      </c>
      <c r="L111">
        <v>1368</v>
      </c>
      <c r="N111">
        <v>1011</v>
      </c>
      <c r="O111" t="s">
        <v>988</v>
      </c>
      <c r="P111" t="s">
        <v>988</v>
      </c>
      <c r="Q111">
        <v>1</v>
      </c>
      <c r="W111">
        <v>0</v>
      </c>
      <c r="X111">
        <v>-1817365194</v>
      </c>
      <c r="Y111">
        <f t="shared" si="32"/>
        <v>0.04</v>
      </c>
      <c r="AA111">
        <v>0</v>
      </c>
      <c r="AB111">
        <v>4.72</v>
      </c>
      <c r="AC111">
        <v>0.1</v>
      </c>
      <c r="AD111">
        <v>0</v>
      </c>
      <c r="AE111">
        <v>0</v>
      </c>
      <c r="AF111">
        <v>4.72</v>
      </c>
      <c r="AG111">
        <v>0.1</v>
      </c>
      <c r="AH111">
        <v>0</v>
      </c>
      <c r="AI111">
        <v>1</v>
      </c>
      <c r="AJ111">
        <v>1</v>
      </c>
      <c r="AK111">
        <v>1</v>
      </c>
      <c r="AL111">
        <v>1</v>
      </c>
      <c r="AM111">
        <v>-2</v>
      </c>
      <c r="AN111">
        <v>0</v>
      </c>
      <c r="AO111">
        <v>1</v>
      </c>
      <c r="AP111">
        <v>1</v>
      </c>
      <c r="AQ111">
        <v>0</v>
      </c>
      <c r="AR111">
        <v>0</v>
      </c>
      <c r="AS111" t="s">
        <v>3</v>
      </c>
      <c r="AT111">
        <v>0.04</v>
      </c>
      <c r="AU111" t="s">
        <v>3</v>
      </c>
      <c r="AV111">
        <v>0</v>
      </c>
      <c r="AW111">
        <v>2</v>
      </c>
      <c r="AX111">
        <v>35380137</v>
      </c>
      <c r="AY111">
        <v>1</v>
      </c>
      <c r="AZ111">
        <v>0</v>
      </c>
      <c r="BA111">
        <v>111</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CV111">
        <v>0</v>
      </c>
      <c r="CW111">
        <f>ROUND(Y111*Source!I451*DO111,9)</f>
        <v>0</v>
      </c>
      <c r="CX111">
        <f>ROUND(Y111*Source!I451,9)</f>
        <v>0.72</v>
      </c>
      <c r="CY111">
        <f>AB111</f>
        <v>4.72</v>
      </c>
      <c r="CZ111">
        <f>AF111</f>
        <v>4.72</v>
      </c>
      <c r="DA111">
        <f>AJ111</f>
        <v>1</v>
      </c>
      <c r="DB111">
        <f t="shared" si="33"/>
        <v>0.19</v>
      </c>
      <c r="DC111">
        <f t="shared" si="34"/>
        <v>0</v>
      </c>
      <c r="DD111" t="s">
        <v>3</v>
      </c>
      <c r="DE111" t="s">
        <v>3</v>
      </c>
      <c r="DF111">
        <f t="shared" si="22"/>
        <v>0</v>
      </c>
      <c r="DG111">
        <f t="shared" si="23"/>
        <v>3.4</v>
      </c>
      <c r="DH111">
        <f t="shared" si="24"/>
        <v>7.0000000000000007E-2</v>
      </c>
      <c r="DI111">
        <f t="shared" si="25"/>
        <v>0</v>
      </c>
      <c r="DJ111">
        <f>DG111</f>
        <v>3.4</v>
      </c>
      <c r="DK111">
        <v>0</v>
      </c>
      <c r="DL111" t="s">
        <v>3</v>
      </c>
      <c r="DM111">
        <v>0</v>
      </c>
      <c r="DN111" t="s">
        <v>3</v>
      </c>
      <c r="DO111">
        <v>0</v>
      </c>
    </row>
    <row r="112" spans="1:119" x14ac:dyDescent="0.2">
      <c r="A112">
        <f>ROW(Source!A451)</f>
        <v>451</v>
      </c>
      <c r="B112">
        <v>35364244</v>
      </c>
      <c r="C112">
        <v>35380115</v>
      </c>
      <c r="D112">
        <v>35122217</v>
      </c>
      <c r="E112">
        <v>1</v>
      </c>
      <c r="F112">
        <v>1</v>
      </c>
      <c r="G112">
        <v>15872964</v>
      </c>
      <c r="H112">
        <v>3</v>
      </c>
      <c r="I112" t="s">
        <v>176</v>
      </c>
      <c r="J112" t="s">
        <v>178</v>
      </c>
      <c r="K112" t="s">
        <v>177</v>
      </c>
      <c r="L112">
        <v>1354</v>
      </c>
      <c r="N112">
        <v>1010</v>
      </c>
      <c r="O112" t="s">
        <v>52</v>
      </c>
      <c r="P112" t="s">
        <v>52</v>
      </c>
      <c r="Q112">
        <v>1</v>
      </c>
      <c r="W112">
        <v>1</v>
      </c>
      <c r="X112">
        <v>-2128069018</v>
      </c>
      <c r="Y112">
        <f t="shared" si="32"/>
        <v>-1</v>
      </c>
      <c r="AA112">
        <v>386.44</v>
      </c>
      <c r="AB112">
        <v>0</v>
      </c>
      <c r="AC112">
        <v>0</v>
      </c>
      <c r="AD112">
        <v>0</v>
      </c>
      <c r="AE112">
        <v>386.44</v>
      </c>
      <c r="AF112">
        <v>0</v>
      </c>
      <c r="AG112">
        <v>0</v>
      </c>
      <c r="AH112">
        <v>0</v>
      </c>
      <c r="AI112">
        <v>1</v>
      </c>
      <c r="AJ112">
        <v>1</v>
      </c>
      <c r="AK112">
        <v>1</v>
      </c>
      <c r="AL112">
        <v>1</v>
      </c>
      <c r="AM112">
        <v>-2</v>
      </c>
      <c r="AN112">
        <v>0</v>
      </c>
      <c r="AO112">
        <v>1</v>
      </c>
      <c r="AP112">
        <v>1</v>
      </c>
      <c r="AQ112">
        <v>0</v>
      </c>
      <c r="AR112">
        <v>0</v>
      </c>
      <c r="AS112" t="s">
        <v>3</v>
      </c>
      <c r="AT112">
        <v>-1</v>
      </c>
      <c r="AU112" t="s">
        <v>3</v>
      </c>
      <c r="AV112">
        <v>0</v>
      </c>
      <c r="AW112">
        <v>2</v>
      </c>
      <c r="AX112">
        <v>35380138</v>
      </c>
      <c r="AY112">
        <v>1</v>
      </c>
      <c r="AZ112">
        <v>6144</v>
      </c>
      <c r="BA112">
        <v>112</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CV112">
        <v>0</v>
      </c>
      <c r="CW112">
        <v>0</v>
      </c>
      <c r="CX112">
        <f>ROUND(Y112*Source!I451,9)</f>
        <v>-18</v>
      </c>
      <c r="CY112">
        <f>AA112</f>
        <v>386.44</v>
      </c>
      <c r="CZ112">
        <f>AE112</f>
        <v>386.44</v>
      </c>
      <c r="DA112">
        <f>AI112</f>
        <v>1</v>
      </c>
      <c r="DB112">
        <f t="shared" si="33"/>
        <v>-386.44</v>
      </c>
      <c r="DC112">
        <f t="shared" si="34"/>
        <v>0</v>
      </c>
      <c r="DD112" t="s">
        <v>3</v>
      </c>
      <c r="DE112" t="s">
        <v>3</v>
      </c>
      <c r="DF112">
        <f t="shared" si="22"/>
        <v>-6955.92</v>
      </c>
      <c r="DG112">
        <f t="shared" si="23"/>
        <v>0</v>
      </c>
      <c r="DH112">
        <f t="shared" si="24"/>
        <v>0</v>
      </c>
      <c r="DI112">
        <f t="shared" si="25"/>
        <v>0</v>
      </c>
      <c r="DJ112">
        <f>DF112</f>
        <v>-6955.92</v>
      </c>
      <c r="DK112">
        <v>0</v>
      </c>
      <c r="DL112" t="s">
        <v>3</v>
      </c>
      <c r="DM112">
        <v>0</v>
      </c>
      <c r="DN112" t="s">
        <v>3</v>
      </c>
      <c r="DO112">
        <v>0</v>
      </c>
    </row>
    <row r="113" spans="1:119" x14ac:dyDescent="0.2">
      <c r="A113">
        <f>ROW(Source!A453)</f>
        <v>453</v>
      </c>
      <c r="B113">
        <v>35364244</v>
      </c>
      <c r="C113">
        <v>35380124</v>
      </c>
      <c r="D113">
        <v>35111398</v>
      </c>
      <c r="E113">
        <v>15872964</v>
      </c>
      <c r="F113">
        <v>1</v>
      </c>
      <c r="G113">
        <v>15872964</v>
      </c>
      <c r="H113">
        <v>1</v>
      </c>
      <c r="I113" t="s">
        <v>982</v>
      </c>
      <c r="J113" t="s">
        <v>3</v>
      </c>
      <c r="K113" t="s">
        <v>983</v>
      </c>
      <c r="L113">
        <v>1191</v>
      </c>
      <c r="N113">
        <v>1013</v>
      </c>
      <c r="O113" t="s">
        <v>984</v>
      </c>
      <c r="P113" t="s">
        <v>984</v>
      </c>
      <c r="Q113">
        <v>1</v>
      </c>
      <c r="W113">
        <v>0</v>
      </c>
      <c r="X113">
        <v>476480486</v>
      </c>
      <c r="Y113">
        <f t="shared" si="32"/>
        <v>2.2999999999999998</v>
      </c>
      <c r="AA113">
        <v>0</v>
      </c>
      <c r="AB113">
        <v>0</v>
      </c>
      <c r="AC113">
        <v>0</v>
      </c>
      <c r="AD113">
        <v>0</v>
      </c>
      <c r="AE113">
        <v>0</v>
      </c>
      <c r="AF113">
        <v>0</v>
      </c>
      <c r="AG113">
        <v>0</v>
      </c>
      <c r="AH113">
        <v>0</v>
      </c>
      <c r="AI113">
        <v>1</v>
      </c>
      <c r="AJ113">
        <v>1</v>
      </c>
      <c r="AK113">
        <v>1</v>
      </c>
      <c r="AL113">
        <v>1</v>
      </c>
      <c r="AM113">
        <v>-2</v>
      </c>
      <c r="AN113">
        <v>0</v>
      </c>
      <c r="AO113">
        <v>1</v>
      </c>
      <c r="AP113">
        <v>1</v>
      </c>
      <c r="AQ113">
        <v>0</v>
      </c>
      <c r="AR113">
        <v>0</v>
      </c>
      <c r="AS113" t="s">
        <v>3</v>
      </c>
      <c r="AT113">
        <v>2.2999999999999998</v>
      </c>
      <c r="AU113" t="s">
        <v>3</v>
      </c>
      <c r="AV113">
        <v>1</v>
      </c>
      <c r="AW113">
        <v>2</v>
      </c>
      <c r="AX113">
        <v>35380130</v>
      </c>
      <c r="AY113">
        <v>1</v>
      </c>
      <c r="AZ113">
        <v>0</v>
      </c>
      <c r="BA113">
        <v>113</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CU113">
        <f>ROUND(AT113*Source!I453*AH113*AL113,2)</f>
        <v>0</v>
      </c>
      <c r="CV113">
        <f>ROUND(Y113*Source!I453,9)</f>
        <v>13.8</v>
      </c>
      <c r="CW113">
        <v>0</v>
      </c>
      <c r="CX113">
        <f>ROUND(Y113*Source!I453,9)</f>
        <v>13.8</v>
      </c>
      <c r="CY113">
        <f>AD113</f>
        <v>0</v>
      </c>
      <c r="CZ113">
        <f>AH113</f>
        <v>0</v>
      </c>
      <c r="DA113">
        <f>AL113</f>
        <v>1</v>
      </c>
      <c r="DB113">
        <f t="shared" si="33"/>
        <v>0</v>
      </c>
      <c r="DC113">
        <f t="shared" si="34"/>
        <v>0</v>
      </c>
      <c r="DD113" t="s">
        <v>3</v>
      </c>
      <c r="DE113" t="s">
        <v>3</v>
      </c>
      <c r="DF113">
        <f t="shared" si="22"/>
        <v>0</v>
      </c>
      <c r="DG113">
        <f t="shared" si="23"/>
        <v>0</v>
      </c>
      <c r="DH113">
        <f t="shared" si="24"/>
        <v>0</v>
      </c>
      <c r="DI113">
        <f t="shared" si="25"/>
        <v>0</v>
      </c>
      <c r="DJ113">
        <f>DI113</f>
        <v>0</v>
      </c>
      <c r="DK113">
        <v>0</v>
      </c>
      <c r="DL113" t="s">
        <v>3</v>
      </c>
      <c r="DM113">
        <v>0</v>
      </c>
      <c r="DN113" t="s">
        <v>3</v>
      </c>
      <c r="DO113">
        <v>0</v>
      </c>
    </row>
    <row r="114" spans="1:119" x14ac:dyDescent="0.2">
      <c r="A114">
        <f>ROW(Source!A453)</f>
        <v>453</v>
      </c>
      <c r="B114">
        <v>35364244</v>
      </c>
      <c r="C114">
        <v>35380124</v>
      </c>
      <c r="D114">
        <v>35112768</v>
      </c>
      <c r="E114">
        <v>1</v>
      </c>
      <c r="F114">
        <v>1</v>
      </c>
      <c r="G114">
        <v>15872964</v>
      </c>
      <c r="H114">
        <v>2</v>
      </c>
      <c r="I114" t="s">
        <v>1081</v>
      </c>
      <c r="J114" t="s">
        <v>1082</v>
      </c>
      <c r="K114" t="s">
        <v>1083</v>
      </c>
      <c r="L114">
        <v>1368</v>
      </c>
      <c r="N114">
        <v>1011</v>
      </c>
      <c r="O114" t="s">
        <v>988</v>
      </c>
      <c r="P114" t="s">
        <v>988</v>
      </c>
      <c r="Q114">
        <v>1</v>
      </c>
      <c r="W114">
        <v>0</v>
      </c>
      <c r="X114">
        <v>-1503072827</v>
      </c>
      <c r="Y114">
        <f t="shared" si="32"/>
        <v>0.14000000000000001</v>
      </c>
      <c r="AA114">
        <v>0</v>
      </c>
      <c r="AB114">
        <v>456.39</v>
      </c>
      <c r="AC114">
        <v>1.4</v>
      </c>
      <c r="AD114">
        <v>0</v>
      </c>
      <c r="AE114">
        <v>0</v>
      </c>
      <c r="AF114">
        <v>456.39</v>
      </c>
      <c r="AG114">
        <v>1.4</v>
      </c>
      <c r="AH114">
        <v>0</v>
      </c>
      <c r="AI114">
        <v>1</v>
      </c>
      <c r="AJ114">
        <v>1</v>
      </c>
      <c r="AK114">
        <v>1</v>
      </c>
      <c r="AL114">
        <v>1</v>
      </c>
      <c r="AM114">
        <v>-2</v>
      </c>
      <c r="AN114">
        <v>0</v>
      </c>
      <c r="AO114">
        <v>1</v>
      </c>
      <c r="AP114">
        <v>1</v>
      </c>
      <c r="AQ114">
        <v>0</v>
      </c>
      <c r="AR114">
        <v>0</v>
      </c>
      <c r="AS114" t="s">
        <v>3</v>
      </c>
      <c r="AT114">
        <v>0.14000000000000001</v>
      </c>
      <c r="AU114" t="s">
        <v>3</v>
      </c>
      <c r="AV114">
        <v>0</v>
      </c>
      <c r="AW114">
        <v>2</v>
      </c>
      <c r="AX114">
        <v>35380131</v>
      </c>
      <c r="AY114">
        <v>1</v>
      </c>
      <c r="AZ114">
        <v>0</v>
      </c>
      <c r="BA114">
        <v>114</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CV114">
        <v>0</v>
      </c>
      <c r="CW114">
        <f>ROUND(Y114*Source!I453*DO114,9)</f>
        <v>0</v>
      </c>
      <c r="CX114">
        <f>ROUND(Y114*Source!I453,9)</f>
        <v>0.84</v>
      </c>
      <c r="CY114">
        <f>AB114</f>
        <v>456.39</v>
      </c>
      <c r="CZ114">
        <f>AF114</f>
        <v>456.39</v>
      </c>
      <c r="DA114">
        <f>AJ114</f>
        <v>1</v>
      </c>
      <c r="DB114">
        <f t="shared" si="33"/>
        <v>63.89</v>
      </c>
      <c r="DC114">
        <f t="shared" si="34"/>
        <v>0.2</v>
      </c>
      <c r="DD114" t="s">
        <v>3</v>
      </c>
      <c r="DE114" t="s">
        <v>3</v>
      </c>
      <c r="DF114">
        <f t="shared" si="22"/>
        <v>0</v>
      </c>
      <c r="DG114">
        <f t="shared" si="23"/>
        <v>383.37</v>
      </c>
      <c r="DH114">
        <f t="shared" si="24"/>
        <v>1.18</v>
      </c>
      <c r="DI114">
        <f t="shared" si="25"/>
        <v>0</v>
      </c>
      <c r="DJ114">
        <f>DG114</f>
        <v>383.37</v>
      </c>
      <c r="DK114">
        <v>0</v>
      </c>
      <c r="DL114" t="s">
        <v>3</v>
      </c>
      <c r="DM114">
        <v>0</v>
      </c>
      <c r="DN114" t="s">
        <v>3</v>
      </c>
      <c r="DO114">
        <v>0</v>
      </c>
    </row>
    <row r="115" spans="1:119" x14ac:dyDescent="0.2">
      <c r="A115">
        <f>ROW(Source!A453)</f>
        <v>453</v>
      </c>
      <c r="B115">
        <v>35364244</v>
      </c>
      <c r="C115">
        <v>35380124</v>
      </c>
      <c r="D115">
        <v>35113206</v>
      </c>
      <c r="E115">
        <v>1</v>
      </c>
      <c r="F115">
        <v>1</v>
      </c>
      <c r="G115">
        <v>15872964</v>
      </c>
      <c r="H115">
        <v>2</v>
      </c>
      <c r="I115" t="s">
        <v>989</v>
      </c>
      <c r="J115" t="s">
        <v>990</v>
      </c>
      <c r="K115" t="s">
        <v>991</v>
      </c>
      <c r="L115">
        <v>1368</v>
      </c>
      <c r="N115">
        <v>1011</v>
      </c>
      <c r="O115" t="s">
        <v>988</v>
      </c>
      <c r="P115" t="s">
        <v>988</v>
      </c>
      <c r="Q115">
        <v>1</v>
      </c>
      <c r="W115">
        <v>0</v>
      </c>
      <c r="X115">
        <v>-1817365194</v>
      </c>
      <c r="Y115">
        <f t="shared" si="32"/>
        <v>0.04</v>
      </c>
      <c r="AA115">
        <v>0</v>
      </c>
      <c r="AB115">
        <v>4.72</v>
      </c>
      <c r="AC115">
        <v>0.1</v>
      </c>
      <c r="AD115">
        <v>0</v>
      </c>
      <c r="AE115">
        <v>0</v>
      </c>
      <c r="AF115">
        <v>4.72</v>
      </c>
      <c r="AG115">
        <v>0.1</v>
      </c>
      <c r="AH115">
        <v>0</v>
      </c>
      <c r="AI115">
        <v>1</v>
      </c>
      <c r="AJ115">
        <v>1</v>
      </c>
      <c r="AK115">
        <v>1</v>
      </c>
      <c r="AL115">
        <v>1</v>
      </c>
      <c r="AM115">
        <v>-2</v>
      </c>
      <c r="AN115">
        <v>0</v>
      </c>
      <c r="AO115">
        <v>1</v>
      </c>
      <c r="AP115">
        <v>1</v>
      </c>
      <c r="AQ115">
        <v>0</v>
      </c>
      <c r="AR115">
        <v>0</v>
      </c>
      <c r="AS115" t="s">
        <v>3</v>
      </c>
      <c r="AT115">
        <v>0.04</v>
      </c>
      <c r="AU115" t="s">
        <v>3</v>
      </c>
      <c r="AV115">
        <v>0</v>
      </c>
      <c r="AW115">
        <v>2</v>
      </c>
      <c r="AX115">
        <v>35380132</v>
      </c>
      <c r="AY115">
        <v>1</v>
      </c>
      <c r="AZ115">
        <v>0</v>
      </c>
      <c r="BA115">
        <v>115</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CV115">
        <v>0</v>
      </c>
      <c r="CW115">
        <f>ROUND(Y115*Source!I453*DO115,9)</f>
        <v>0</v>
      </c>
      <c r="CX115">
        <f>ROUND(Y115*Source!I453,9)</f>
        <v>0.24</v>
      </c>
      <c r="CY115">
        <f>AB115</f>
        <v>4.72</v>
      </c>
      <c r="CZ115">
        <f>AF115</f>
        <v>4.72</v>
      </c>
      <c r="DA115">
        <f>AJ115</f>
        <v>1</v>
      </c>
      <c r="DB115">
        <f t="shared" si="33"/>
        <v>0.19</v>
      </c>
      <c r="DC115">
        <f t="shared" si="34"/>
        <v>0</v>
      </c>
      <c r="DD115" t="s">
        <v>3</v>
      </c>
      <c r="DE115" t="s">
        <v>3</v>
      </c>
      <c r="DF115">
        <f t="shared" si="22"/>
        <v>0</v>
      </c>
      <c r="DG115">
        <f t="shared" si="23"/>
        <v>1.1299999999999999</v>
      </c>
      <c r="DH115">
        <f t="shared" si="24"/>
        <v>0.02</v>
      </c>
      <c r="DI115">
        <f t="shared" si="25"/>
        <v>0</v>
      </c>
      <c r="DJ115">
        <f>DG115</f>
        <v>1.1299999999999999</v>
      </c>
      <c r="DK115">
        <v>0</v>
      </c>
      <c r="DL115" t="s">
        <v>3</v>
      </c>
      <c r="DM115">
        <v>0</v>
      </c>
      <c r="DN115" t="s">
        <v>3</v>
      </c>
      <c r="DO115">
        <v>0</v>
      </c>
    </row>
    <row r="116" spans="1:119" x14ac:dyDescent="0.2">
      <c r="A116">
        <f>ROW(Source!A453)</f>
        <v>453</v>
      </c>
      <c r="B116">
        <v>35364244</v>
      </c>
      <c r="C116">
        <v>35380124</v>
      </c>
      <c r="D116">
        <v>35113178</v>
      </c>
      <c r="E116">
        <v>1</v>
      </c>
      <c r="F116">
        <v>1</v>
      </c>
      <c r="G116">
        <v>15872964</v>
      </c>
      <c r="H116">
        <v>2</v>
      </c>
      <c r="I116" t="s">
        <v>1084</v>
      </c>
      <c r="J116" t="s">
        <v>1085</v>
      </c>
      <c r="K116" t="s">
        <v>1086</v>
      </c>
      <c r="L116">
        <v>1368</v>
      </c>
      <c r="N116">
        <v>1011</v>
      </c>
      <c r="O116" t="s">
        <v>988</v>
      </c>
      <c r="P116" t="s">
        <v>988</v>
      </c>
      <c r="Q116">
        <v>1</v>
      </c>
      <c r="W116">
        <v>0</v>
      </c>
      <c r="X116">
        <v>-385320760</v>
      </c>
      <c r="Y116">
        <f t="shared" si="32"/>
        <v>0.22</v>
      </c>
      <c r="AA116">
        <v>0</v>
      </c>
      <c r="AB116">
        <v>9.8699999999999992</v>
      </c>
      <c r="AC116">
        <v>0.49</v>
      </c>
      <c r="AD116">
        <v>0</v>
      </c>
      <c r="AE116">
        <v>0</v>
      </c>
      <c r="AF116">
        <v>9.8699999999999992</v>
      </c>
      <c r="AG116">
        <v>0.49</v>
      </c>
      <c r="AH116">
        <v>0</v>
      </c>
      <c r="AI116">
        <v>1</v>
      </c>
      <c r="AJ116">
        <v>1</v>
      </c>
      <c r="AK116">
        <v>1</v>
      </c>
      <c r="AL116">
        <v>1</v>
      </c>
      <c r="AM116">
        <v>-2</v>
      </c>
      <c r="AN116">
        <v>0</v>
      </c>
      <c r="AO116">
        <v>1</v>
      </c>
      <c r="AP116">
        <v>1</v>
      </c>
      <c r="AQ116">
        <v>0</v>
      </c>
      <c r="AR116">
        <v>0</v>
      </c>
      <c r="AS116" t="s">
        <v>3</v>
      </c>
      <c r="AT116">
        <v>0.22</v>
      </c>
      <c r="AU116" t="s">
        <v>3</v>
      </c>
      <c r="AV116">
        <v>0</v>
      </c>
      <c r="AW116">
        <v>2</v>
      </c>
      <c r="AX116">
        <v>35380133</v>
      </c>
      <c r="AY116">
        <v>1</v>
      </c>
      <c r="AZ116">
        <v>0</v>
      </c>
      <c r="BA116">
        <v>116</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CV116">
        <v>0</v>
      </c>
      <c r="CW116">
        <f>ROUND(Y116*Source!I453*DO116,9)</f>
        <v>0</v>
      </c>
      <c r="CX116">
        <f>ROUND(Y116*Source!I453,9)</f>
        <v>1.32</v>
      </c>
      <c r="CY116">
        <f>AB116</f>
        <v>9.8699999999999992</v>
      </c>
      <c r="CZ116">
        <f>AF116</f>
        <v>9.8699999999999992</v>
      </c>
      <c r="DA116">
        <f>AJ116</f>
        <v>1</v>
      </c>
      <c r="DB116">
        <f t="shared" si="33"/>
        <v>2.17</v>
      </c>
      <c r="DC116">
        <f t="shared" si="34"/>
        <v>0.11</v>
      </c>
      <c r="DD116" t="s">
        <v>3</v>
      </c>
      <c r="DE116" t="s">
        <v>3</v>
      </c>
      <c r="DF116">
        <f t="shared" si="22"/>
        <v>0</v>
      </c>
      <c r="DG116">
        <f t="shared" si="23"/>
        <v>13.03</v>
      </c>
      <c r="DH116">
        <f t="shared" si="24"/>
        <v>0.65</v>
      </c>
      <c r="DI116">
        <f t="shared" si="25"/>
        <v>0</v>
      </c>
      <c r="DJ116">
        <f>DG116</f>
        <v>13.03</v>
      </c>
      <c r="DK116">
        <v>0</v>
      </c>
      <c r="DL116" t="s">
        <v>3</v>
      </c>
      <c r="DM116">
        <v>0</v>
      </c>
      <c r="DN116" t="s">
        <v>3</v>
      </c>
      <c r="DO116">
        <v>0</v>
      </c>
    </row>
    <row r="117" spans="1:119" x14ac:dyDescent="0.2">
      <c r="A117">
        <f>ROW(Source!A453)</f>
        <v>453</v>
      </c>
      <c r="B117">
        <v>35364244</v>
      </c>
      <c r="C117">
        <v>35380124</v>
      </c>
      <c r="D117">
        <v>35122221</v>
      </c>
      <c r="E117">
        <v>1</v>
      </c>
      <c r="F117">
        <v>1</v>
      </c>
      <c r="G117">
        <v>15872964</v>
      </c>
      <c r="H117">
        <v>3</v>
      </c>
      <c r="I117" t="s">
        <v>128</v>
      </c>
      <c r="J117" t="s">
        <v>130</v>
      </c>
      <c r="K117" t="s">
        <v>129</v>
      </c>
      <c r="L117">
        <v>1354</v>
      </c>
      <c r="N117">
        <v>1010</v>
      </c>
      <c r="O117" t="s">
        <v>52</v>
      </c>
      <c r="P117" t="s">
        <v>52</v>
      </c>
      <c r="Q117">
        <v>1</v>
      </c>
      <c r="W117">
        <v>1</v>
      </c>
      <c r="X117">
        <v>-2080535723</v>
      </c>
      <c r="Y117">
        <f t="shared" si="32"/>
        <v>-1</v>
      </c>
      <c r="AA117">
        <v>2206.16</v>
      </c>
      <c r="AB117">
        <v>0</v>
      </c>
      <c r="AC117">
        <v>0</v>
      </c>
      <c r="AD117">
        <v>0</v>
      </c>
      <c r="AE117">
        <v>2206.16</v>
      </c>
      <c r="AF117">
        <v>0</v>
      </c>
      <c r="AG117">
        <v>0</v>
      </c>
      <c r="AH117">
        <v>0</v>
      </c>
      <c r="AI117">
        <v>1</v>
      </c>
      <c r="AJ117">
        <v>1</v>
      </c>
      <c r="AK117">
        <v>1</v>
      </c>
      <c r="AL117">
        <v>1</v>
      </c>
      <c r="AM117">
        <v>-2</v>
      </c>
      <c r="AN117">
        <v>0</v>
      </c>
      <c r="AO117">
        <v>1</v>
      </c>
      <c r="AP117">
        <v>1</v>
      </c>
      <c r="AQ117">
        <v>0</v>
      </c>
      <c r="AR117">
        <v>0</v>
      </c>
      <c r="AS117" t="s">
        <v>3</v>
      </c>
      <c r="AT117">
        <v>-1</v>
      </c>
      <c r="AU117" t="s">
        <v>3</v>
      </c>
      <c r="AV117">
        <v>0</v>
      </c>
      <c r="AW117">
        <v>2</v>
      </c>
      <c r="AX117">
        <v>35380134</v>
      </c>
      <c r="AY117">
        <v>1</v>
      </c>
      <c r="AZ117">
        <v>6144</v>
      </c>
      <c r="BA117">
        <v>117</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CV117">
        <v>0</v>
      </c>
      <c r="CW117">
        <v>0</v>
      </c>
      <c r="CX117">
        <f>ROUND(Y117*Source!I453,9)</f>
        <v>-6</v>
      </c>
      <c r="CY117">
        <f>AA117</f>
        <v>2206.16</v>
      </c>
      <c r="CZ117">
        <f>AE117</f>
        <v>2206.16</v>
      </c>
      <c r="DA117">
        <f>AI117</f>
        <v>1</v>
      </c>
      <c r="DB117">
        <f t="shared" si="33"/>
        <v>-2206.16</v>
      </c>
      <c r="DC117">
        <f t="shared" si="34"/>
        <v>0</v>
      </c>
      <c r="DD117" t="s">
        <v>3</v>
      </c>
      <c r="DE117" t="s">
        <v>3</v>
      </c>
      <c r="DF117">
        <f t="shared" si="22"/>
        <v>-13236.96</v>
      </c>
      <c r="DG117">
        <f t="shared" si="23"/>
        <v>0</v>
      </c>
      <c r="DH117">
        <f t="shared" si="24"/>
        <v>0</v>
      </c>
      <c r="DI117">
        <f t="shared" si="25"/>
        <v>0</v>
      </c>
      <c r="DJ117">
        <f>DF117</f>
        <v>-13236.96</v>
      </c>
      <c r="DK117">
        <v>0</v>
      </c>
      <c r="DL117" t="s">
        <v>3</v>
      </c>
      <c r="DM117">
        <v>0</v>
      </c>
      <c r="DN117" t="s">
        <v>3</v>
      </c>
      <c r="DO117">
        <v>0</v>
      </c>
    </row>
    <row r="118" spans="1:119" x14ac:dyDescent="0.2">
      <c r="A118">
        <f>ROW(Source!A490)</f>
        <v>490</v>
      </c>
      <c r="B118">
        <v>35364244</v>
      </c>
      <c r="C118">
        <v>35380197</v>
      </c>
      <c r="D118">
        <v>35111398</v>
      </c>
      <c r="E118">
        <v>15872964</v>
      </c>
      <c r="F118">
        <v>1</v>
      </c>
      <c r="G118">
        <v>15872964</v>
      </c>
      <c r="H118">
        <v>1</v>
      </c>
      <c r="I118" t="s">
        <v>982</v>
      </c>
      <c r="J118" t="s">
        <v>3</v>
      </c>
      <c r="K118" t="s">
        <v>983</v>
      </c>
      <c r="L118">
        <v>1191</v>
      </c>
      <c r="N118">
        <v>1013</v>
      </c>
      <c r="O118" t="s">
        <v>984</v>
      </c>
      <c r="P118" t="s">
        <v>984</v>
      </c>
      <c r="Q118">
        <v>1</v>
      </c>
      <c r="W118">
        <v>0</v>
      </c>
      <c r="X118">
        <v>476480486</v>
      </c>
      <c r="Y118">
        <f>(AT118*0.2)</f>
        <v>0.30800000000000005</v>
      </c>
      <c r="AA118">
        <v>0</v>
      </c>
      <c r="AB118">
        <v>0</v>
      </c>
      <c r="AC118">
        <v>0</v>
      </c>
      <c r="AD118">
        <v>0</v>
      </c>
      <c r="AE118">
        <v>0</v>
      </c>
      <c r="AF118">
        <v>0</v>
      </c>
      <c r="AG118">
        <v>0</v>
      </c>
      <c r="AH118">
        <v>0</v>
      </c>
      <c r="AI118">
        <v>1</v>
      </c>
      <c r="AJ118">
        <v>1</v>
      </c>
      <c r="AK118">
        <v>1</v>
      </c>
      <c r="AL118">
        <v>1</v>
      </c>
      <c r="AM118">
        <v>-2</v>
      </c>
      <c r="AN118">
        <v>0</v>
      </c>
      <c r="AO118">
        <v>1</v>
      </c>
      <c r="AP118">
        <v>1</v>
      </c>
      <c r="AQ118">
        <v>0</v>
      </c>
      <c r="AR118">
        <v>0</v>
      </c>
      <c r="AS118" t="s">
        <v>3</v>
      </c>
      <c r="AT118">
        <v>1.54</v>
      </c>
      <c r="AU118" t="s">
        <v>55</v>
      </c>
      <c r="AV118">
        <v>1</v>
      </c>
      <c r="AW118">
        <v>2</v>
      </c>
      <c r="AX118">
        <v>35380202</v>
      </c>
      <c r="AY118">
        <v>1</v>
      </c>
      <c r="AZ118">
        <v>0</v>
      </c>
      <c r="BA118">
        <v>118</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CU118">
        <f>ROUND(AT118*Source!I490*AH118*AL118,2)</f>
        <v>0</v>
      </c>
      <c r="CV118">
        <f>ROUND(Y118*Source!I490,9)</f>
        <v>4.3120000000000003</v>
      </c>
      <c r="CW118">
        <v>0</v>
      </c>
      <c r="CX118">
        <f>ROUND(Y118*Source!I490,9)</f>
        <v>4.3120000000000003</v>
      </c>
      <c r="CY118">
        <f>AD118</f>
        <v>0</v>
      </c>
      <c r="CZ118">
        <f>AH118</f>
        <v>0</v>
      </c>
      <c r="DA118">
        <f>AL118</f>
        <v>1</v>
      </c>
      <c r="DB118">
        <f>ROUND((ROUND(AT118*CZ118,2)*0.2),6)</f>
        <v>0</v>
      </c>
      <c r="DC118">
        <f>ROUND((ROUND(AT118*AG118,2)*0.2),6)</f>
        <v>0</v>
      </c>
      <c r="DD118" t="s">
        <v>3</v>
      </c>
      <c r="DE118" t="s">
        <v>3</v>
      </c>
      <c r="DF118">
        <f t="shared" si="22"/>
        <v>0</v>
      </c>
      <c r="DG118">
        <f t="shared" si="23"/>
        <v>0</v>
      </c>
      <c r="DH118">
        <f t="shared" si="24"/>
        <v>0</v>
      </c>
      <c r="DI118">
        <f t="shared" si="25"/>
        <v>0</v>
      </c>
      <c r="DJ118">
        <f>DI118</f>
        <v>0</v>
      </c>
      <c r="DK118">
        <v>0</v>
      </c>
      <c r="DL118" t="s">
        <v>3</v>
      </c>
      <c r="DM118">
        <v>0</v>
      </c>
      <c r="DN118" t="s">
        <v>3</v>
      </c>
      <c r="DO118">
        <v>0</v>
      </c>
    </row>
    <row r="119" spans="1:119" x14ac:dyDescent="0.2">
      <c r="A119">
        <f>ROW(Source!A490)</f>
        <v>490</v>
      </c>
      <c r="B119">
        <v>35364244</v>
      </c>
      <c r="C119">
        <v>35380197</v>
      </c>
      <c r="D119">
        <v>35112768</v>
      </c>
      <c r="E119">
        <v>1</v>
      </c>
      <c r="F119">
        <v>1</v>
      </c>
      <c r="G119">
        <v>15872964</v>
      </c>
      <c r="H119">
        <v>2</v>
      </c>
      <c r="I119" t="s">
        <v>1081</v>
      </c>
      <c r="J119" t="s">
        <v>1082</v>
      </c>
      <c r="K119" t="s">
        <v>1083</v>
      </c>
      <c r="L119">
        <v>1368</v>
      </c>
      <c r="N119">
        <v>1011</v>
      </c>
      <c r="O119" t="s">
        <v>988</v>
      </c>
      <c r="P119" t="s">
        <v>988</v>
      </c>
      <c r="Q119">
        <v>1</v>
      </c>
      <c r="W119">
        <v>0</v>
      </c>
      <c r="X119">
        <v>-1503072827</v>
      </c>
      <c r="Y119">
        <f>(AT119*0.2)</f>
        <v>2.8000000000000004E-2</v>
      </c>
      <c r="AA119">
        <v>0</v>
      </c>
      <c r="AB119">
        <v>456.39</v>
      </c>
      <c r="AC119">
        <v>1.4</v>
      </c>
      <c r="AD119">
        <v>0</v>
      </c>
      <c r="AE119">
        <v>0</v>
      </c>
      <c r="AF119">
        <v>456.39</v>
      </c>
      <c r="AG119">
        <v>1.4</v>
      </c>
      <c r="AH119">
        <v>0</v>
      </c>
      <c r="AI119">
        <v>1</v>
      </c>
      <c r="AJ119">
        <v>1</v>
      </c>
      <c r="AK119">
        <v>1</v>
      </c>
      <c r="AL119">
        <v>1</v>
      </c>
      <c r="AM119">
        <v>-2</v>
      </c>
      <c r="AN119">
        <v>0</v>
      </c>
      <c r="AO119">
        <v>1</v>
      </c>
      <c r="AP119">
        <v>1</v>
      </c>
      <c r="AQ119">
        <v>0</v>
      </c>
      <c r="AR119">
        <v>0</v>
      </c>
      <c r="AS119" t="s">
        <v>3</v>
      </c>
      <c r="AT119">
        <v>0.14000000000000001</v>
      </c>
      <c r="AU119" t="s">
        <v>55</v>
      </c>
      <c r="AV119">
        <v>0</v>
      </c>
      <c r="AW119">
        <v>2</v>
      </c>
      <c r="AX119">
        <v>35380203</v>
      </c>
      <c r="AY119">
        <v>1</v>
      </c>
      <c r="AZ119">
        <v>0</v>
      </c>
      <c r="BA119">
        <v>119</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CV119">
        <v>0</v>
      </c>
      <c r="CW119">
        <f>ROUND(Y119*Source!I490*DO119,9)</f>
        <v>0</v>
      </c>
      <c r="CX119">
        <f>ROUND(Y119*Source!I490,9)</f>
        <v>0.39200000000000002</v>
      </c>
      <c r="CY119">
        <f>AB119</f>
        <v>456.39</v>
      </c>
      <c r="CZ119">
        <f>AF119</f>
        <v>456.39</v>
      </c>
      <c r="DA119">
        <f>AJ119</f>
        <v>1</v>
      </c>
      <c r="DB119">
        <f>ROUND((ROUND(AT119*CZ119,2)*0.2),6)</f>
        <v>12.778</v>
      </c>
      <c r="DC119">
        <f>ROUND((ROUND(AT119*AG119,2)*0.2),6)</f>
        <v>0.04</v>
      </c>
      <c r="DD119" t="s">
        <v>3</v>
      </c>
      <c r="DE119" t="s">
        <v>3</v>
      </c>
      <c r="DF119">
        <f t="shared" si="22"/>
        <v>0</v>
      </c>
      <c r="DG119">
        <f t="shared" si="23"/>
        <v>178.9</v>
      </c>
      <c r="DH119">
        <f t="shared" si="24"/>
        <v>0.55000000000000004</v>
      </c>
      <c r="DI119">
        <f t="shared" si="25"/>
        <v>0</v>
      </c>
      <c r="DJ119">
        <f>DG119</f>
        <v>178.9</v>
      </c>
      <c r="DK119">
        <v>0</v>
      </c>
      <c r="DL119" t="s">
        <v>3</v>
      </c>
      <c r="DM119">
        <v>0</v>
      </c>
      <c r="DN119" t="s">
        <v>3</v>
      </c>
      <c r="DO119">
        <v>0</v>
      </c>
    </row>
    <row r="120" spans="1:119" x14ac:dyDescent="0.2">
      <c r="A120">
        <f>ROW(Source!A490)</f>
        <v>490</v>
      </c>
      <c r="B120">
        <v>35364244</v>
      </c>
      <c r="C120">
        <v>35380197</v>
      </c>
      <c r="D120">
        <v>35113206</v>
      </c>
      <c r="E120">
        <v>1</v>
      </c>
      <c r="F120">
        <v>1</v>
      </c>
      <c r="G120">
        <v>15872964</v>
      </c>
      <c r="H120">
        <v>2</v>
      </c>
      <c r="I120" t="s">
        <v>989</v>
      </c>
      <c r="J120" t="s">
        <v>990</v>
      </c>
      <c r="K120" t="s">
        <v>991</v>
      </c>
      <c r="L120">
        <v>1368</v>
      </c>
      <c r="N120">
        <v>1011</v>
      </c>
      <c r="O120" t="s">
        <v>988</v>
      </c>
      <c r="P120" t="s">
        <v>988</v>
      </c>
      <c r="Q120">
        <v>1</v>
      </c>
      <c r="W120">
        <v>0</v>
      </c>
      <c r="X120">
        <v>-1817365194</v>
      </c>
      <c r="Y120">
        <f>(AT120*0.2)</f>
        <v>8.0000000000000002E-3</v>
      </c>
      <c r="AA120">
        <v>0</v>
      </c>
      <c r="AB120">
        <v>4.72</v>
      </c>
      <c r="AC120">
        <v>0.1</v>
      </c>
      <c r="AD120">
        <v>0</v>
      </c>
      <c r="AE120">
        <v>0</v>
      </c>
      <c r="AF120">
        <v>4.72</v>
      </c>
      <c r="AG120">
        <v>0.1</v>
      </c>
      <c r="AH120">
        <v>0</v>
      </c>
      <c r="AI120">
        <v>1</v>
      </c>
      <c r="AJ120">
        <v>1</v>
      </c>
      <c r="AK120">
        <v>1</v>
      </c>
      <c r="AL120">
        <v>1</v>
      </c>
      <c r="AM120">
        <v>-2</v>
      </c>
      <c r="AN120">
        <v>0</v>
      </c>
      <c r="AO120">
        <v>1</v>
      </c>
      <c r="AP120">
        <v>1</v>
      </c>
      <c r="AQ120">
        <v>0</v>
      </c>
      <c r="AR120">
        <v>0</v>
      </c>
      <c r="AS120" t="s">
        <v>3</v>
      </c>
      <c r="AT120">
        <v>0.04</v>
      </c>
      <c r="AU120" t="s">
        <v>55</v>
      </c>
      <c r="AV120">
        <v>0</v>
      </c>
      <c r="AW120">
        <v>2</v>
      </c>
      <c r="AX120">
        <v>35380204</v>
      </c>
      <c r="AY120">
        <v>1</v>
      </c>
      <c r="AZ120">
        <v>0</v>
      </c>
      <c r="BA120">
        <v>120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CV120">
        <v>0</v>
      </c>
      <c r="CW120">
        <f>ROUND(Y120*Source!I490*DO120,9)</f>
        <v>0</v>
      </c>
      <c r="CX120">
        <f>ROUND(Y120*Source!I490,9)</f>
        <v>0.112</v>
      </c>
      <c r="CY120">
        <f>AB120</f>
        <v>4.72</v>
      </c>
      <c r="CZ120">
        <f>AF120</f>
        <v>4.72</v>
      </c>
      <c r="DA120">
        <f>AJ120</f>
        <v>1</v>
      </c>
      <c r="DB120">
        <f>ROUND((ROUND(AT120*CZ120,2)*0.2),6)</f>
        <v>3.7999999999999999E-2</v>
      </c>
      <c r="DC120">
        <f>ROUND((ROUND(AT120*AG120,2)*0.2),6)</f>
        <v>0</v>
      </c>
      <c r="DD120" t="s">
        <v>3</v>
      </c>
      <c r="DE120" t="s">
        <v>3</v>
      </c>
      <c r="DF120">
        <f t="shared" si="22"/>
        <v>0</v>
      </c>
      <c r="DG120">
        <f t="shared" si="23"/>
        <v>0.53</v>
      </c>
      <c r="DH120">
        <f t="shared" si="24"/>
        <v>0.01</v>
      </c>
      <c r="DI120">
        <f t="shared" si="25"/>
        <v>0</v>
      </c>
      <c r="DJ120">
        <f>DG120</f>
        <v>0.53</v>
      </c>
      <c r="DK120">
        <v>0</v>
      </c>
      <c r="DL120" t="s">
        <v>3</v>
      </c>
      <c r="DM120">
        <v>0</v>
      </c>
      <c r="DN120" t="s">
        <v>3</v>
      </c>
      <c r="DO120">
        <v>0</v>
      </c>
    </row>
    <row r="121" spans="1:119" x14ac:dyDescent="0.2">
      <c r="A121">
        <f>ROW(Source!A490)</f>
        <v>490</v>
      </c>
      <c r="B121">
        <v>35364244</v>
      </c>
      <c r="C121">
        <v>35380197</v>
      </c>
      <c r="D121">
        <v>35122217</v>
      </c>
      <c r="E121">
        <v>1</v>
      </c>
      <c r="F121">
        <v>1</v>
      </c>
      <c r="G121">
        <v>15872964</v>
      </c>
      <c r="H121">
        <v>3</v>
      </c>
      <c r="I121" t="s">
        <v>176</v>
      </c>
      <c r="J121" t="s">
        <v>178</v>
      </c>
      <c r="K121" t="s">
        <v>177</v>
      </c>
      <c r="L121">
        <v>1354</v>
      </c>
      <c r="N121">
        <v>1010</v>
      </c>
      <c r="O121" t="s">
        <v>52</v>
      </c>
      <c r="P121" t="s">
        <v>52</v>
      </c>
      <c r="Q121">
        <v>1</v>
      </c>
      <c r="W121">
        <v>0</v>
      </c>
      <c r="X121">
        <v>-2128069018</v>
      </c>
      <c r="Y121">
        <f>(AT121*0)</f>
        <v>0</v>
      </c>
      <c r="AA121">
        <v>386.44</v>
      </c>
      <c r="AB121">
        <v>0</v>
      </c>
      <c r="AC121">
        <v>0</v>
      </c>
      <c r="AD121">
        <v>0</v>
      </c>
      <c r="AE121">
        <v>386.44</v>
      </c>
      <c r="AF121">
        <v>0</v>
      </c>
      <c r="AG121">
        <v>0</v>
      </c>
      <c r="AH121">
        <v>0</v>
      </c>
      <c r="AI121">
        <v>1</v>
      </c>
      <c r="AJ121">
        <v>1</v>
      </c>
      <c r="AK121">
        <v>1</v>
      </c>
      <c r="AL121">
        <v>1</v>
      </c>
      <c r="AM121">
        <v>-2</v>
      </c>
      <c r="AN121">
        <v>0</v>
      </c>
      <c r="AO121">
        <v>1</v>
      </c>
      <c r="AP121">
        <v>1</v>
      </c>
      <c r="AQ121">
        <v>0</v>
      </c>
      <c r="AR121">
        <v>0</v>
      </c>
      <c r="AS121" t="s">
        <v>3</v>
      </c>
      <c r="AT121">
        <v>1</v>
      </c>
      <c r="AU121" t="s">
        <v>54</v>
      </c>
      <c r="AV121">
        <v>0</v>
      </c>
      <c r="AW121">
        <v>2</v>
      </c>
      <c r="AX121">
        <v>35380205</v>
      </c>
      <c r="AY121">
        <v>1</v>
      </c>
      <c r="AZ121">
        <v>0</v>
      </c>
      <c r="BA121">
        <v>121</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CV121">
        <v>0</v>
      </c>
      <c r="CW121">
        <v>0</v>
      </c>
      <c r="CX121">
        <f>ROUND(Y121*Source!I490,9)</f>
        <v>0</v>
      </c>
      <c r="CY121">
        <f>AA121</f>
        <v>386.44</v>
      </c>
      <c r="CZ121">
        <f>AE121</f>
        <v>386.44</v>
      </c>
      <c r="DA121">
        <f>AI121</f>
        <v>1</v>
      </c>
      <c r="DB121">
        <f>ROUND((ROUND(AT121*CZ121,2)*0),6)</f>
        <v>0</v>
      </c>
      <c r="DC121">
        <f>ROUND((ROUND(AT121*AG121,2)*0),6)</f>
        <v>0</v>
      </c>
      <c r="DD121" t="s">
        <v>3</v>
      </c>
      <c r="DE121" t="s">
        <v>3</v>
      </c>
      <c r="DF121">
        <f t="shared" si="22"/>
        <v>0</v>
      </c>
      <c r="DG121">
        <f t="shared" si="23"/>
        <v>0</v>
      </c>
      <c r="DH121">
        <f t="shared" si="24"/>
        <v>0</v>
      </c>
      <c r="DI121">
        <f t="shared" si="25"/>
        <v>0</v>
      </c>
      <c r="DJ121">
        <f>DF121</f>
        <v>0</v>
      </c>
      <c r="DK121">
        <v>0</v>
      </c>
      <c r="DL121" t="s">
        <v>3</v>
      </c>
      <c r="DM121">
        <v>0</v>
      </c>
      <c r="DN121" t="s">
        <v>3</v>
      </c>
      <c r="DO121">
        <v>0</v>
      </c>
    </row>
    <row r="122" spans="1:119" x14ac:dyDescent="0.2">
      <c r="A122">
        <f>ROW(Source!A491)</f>
        <v>491</v>
      </c>
      <c r="B122">
        <v>35364244</v>
      </c>
      <c r="C122">
        <v>35380206</v>
      </c>
      <c r="D122">
        <v>35111398</v>
      </c>
      <c r="E122">
        <v>15872964</v>
      </c>
      <c r="F122">
        <v>1</v>
      </c>
      <c r="G122">
        <v>15872964</v>
      </c>
      <c r="H122">
        <v>1</v>
      </c>
      <c r="I122" t="s">
        <v>982</v>
      </c>
      <c r="J122" t="s">
        <v>3</v>
      </c>
      <c r="K122" t="s">
        <v>983</v>
      </c>
      <c r="L122">
        <v>1191</v>
      </c>
      <c r="N122">
        <v>1013</v>
      </c>
      <c r="O122" t="s">
        <v>984</v>
      </c>
      <c r="P122" t="s">
        <v>984</v>
      </c>
      <c r="Q122">
        <v>1</v>
      </c>
      <c r="W122">
        <v>0</v>
      </c>
      <c r="X122">
        <v>476480486</v>
      </c>
      <c r="Y122">
        <f>(AT122*0.2)</f>
        <v>0.45999999999999996</v>
      </c>
      <c r="AA122">
        <v>0</v>
      </c>
      <c r="AB122">
        <v>0</v>
      </c>
      <c r="AC122">
        <v>0</v>
      </c>
      <c r="AD122">
        <v>0</v>
      </c>
      <c r="AE122">
        <v>0</v>
      </c>
      <c r="AF122">
        <v>0</v>
      </c>
      <c r="AG122">
        <v>0</v>
      </c>
      <c r="AH122">
        <v>0</v>
      </c>
      <c r="AI122">
        <v>1</v>
      </c>
      <c r="AJ122">
        <v>1</v>
      </c>
      <c r="AK122">
        <v>1</v>
      </c>
      <c r="AL122">
        <v>1</v>
      </c>
      <c r="AM122">
        <v>-2</v>
      </c>
      <c r="AN122">
        <v>0</v>
      </c>
      <c r="AO122">
        <v>1</v>
      </c>
      <c r="AP122">
        <v>1</v>
      </c>
      <c r="AQ122">
        <v>0</v>
      </c>
      <c r="AR122">
        <v>0</v>
      </c>
      <c r="AS122" t="s">
        <v>3</v>
      </c>
      <c r="AT122">
        <v>2.2999999999999998</v>
      </c>
      <c r="AU122" t="s">
        <v>55</v>
      </c>
      <c r="AV122">
        <v>1</v>
      </c>
      <c r="AW122">
        <v>2</v>
      </c>
      <c r="AX122">
        <v>35380212</v>
      </c>
      <c r="AY122">
        <v>1</v>
      </c>
      <c r="AZ122">
        <v>0</v>
      </c>
      <c r="BA122">
        <v>122</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CU122">
        <f>ROUND(AT122*Source!I491*AH122*AL122,2)</f>
        <v>0</v>
      </c>
      <c r="CV122">
        <f>ROUND(Y122*Source!I491,9)</f>
        <v>0.46</v>
      </c>
      <c r="CW122">
        <v>0</v>
      </c>
      <c r="CX122">
        <f>ROUND(Y122*Source!I491,9)</f>
        <v>0.46</v>
      </c>
      <c r="CY122">
        <f>AD122</f>
        <v>0</v>
      </c>
      <c r="CZ122">
        <f>AH122</f>
        <v>0</v>
      </c>
      <c r="DA122">
        <f>AL122</f>
        <v>1</v>
      </c>
      <c r="DB122">
        <f>ROUND((ROUND(AT122*CZ122,2)*0.2),6)</f>
        <v>0</v>
      </c>
      <c r="DC122">
        <f>ROUND((ROUND(AT122*AG122,2)*0.2),6)</f>
        <v>0</v>
      </c>
      <c r="DD122" t="s">
        <v>3</v>
      </c>
      <c r="DE122" t="s">
        <v>3</v>
      </c>
      <c r="DF122">
        <f t="shared" si="22"/>
        <v>0</v>
      </c>
      <c r="DG122">
        <f t="shared" si="23"/>
        <v>0</v>
      </c>
      <c r="DH122">
        <f t="shared" si="24"/>
        <v>0</v>
      </c>
      <c r="DI122">
        <f t="shared" si="25"/>
        <v>0</v>
      </c>
      <c r="DJ122">
        <f>DI122</f>
        <v>0</v>
      </c>
      <c r="DK122">
        <v>0</v>
      </c>
      <c r="DL122" t="s">
        <v>3</v>
      </c>
      <c r="DM122">
        <v>0</v>
      </c>
      <c r="DN122" t="s">
        <v>3</v>
      </c>
      <c r="DO122">
        <v>0</v>
      </c>
    </row>
    <row r="123" spans="1:119" x14ac:dyDescent="0.2">
      <c r="A123">
        <f>ROW(Source!A491)</f>
        <v>491</v>
      </c>
      <c r="B123">
        <v>35364244</v>
      </c>
      <c r="C123">
        <v>35380206</v>
      </c>
      <c r="D123">
        <v>35112768</v>
      </c>
      <c r="E123">
        <v>1</v>
      </c>
      <c r="F123">
        <v>1</v>
      </c>
      <c r="G123">
        <v>15872964</v>
      </c>
      <c r="H123">
        <v>2</v>
      </c>
      <c r="I123" t="s">
        <v>1081</v>
      </c>
      <c r="J123" t="s">
        <v>1082</v>
      </c>
      <c r="K123" t="s">
        <v>1083</v>
      </c>
      <c r="L123">
        <v>1368</v>
      </c>
      <c r="N123">
        <v>1011</v>
      </c>
      <c r="O123" t="s">
        <v>988</v>
      </c>
      <c r="P123" t="s">
        <v>988</v>
      </c>
      <c r="Q123">
        <v>1</v>
      </c>
      <c r="W123">
        <v>0</v>
      </c>
      <c r="X123">
        <v>-1503072827</v>
      </c>
      <c r="Y123">
        <f>(AT123*0.2)</f>
        <v>2.8000000000000004E-2</v>
      </c>
      <c r="AA123">
        <v>0</v>
      </c>
      <c r="AB123">
        <v>456.39</v>
      </c>
      <c r="AC123">
        <v>1.4</v>
      </c>
      <c r="AD123">
        <v>0</v>
      </c>
      <c r="AE123">
        <v>0</v>
      </c>
      <c r="AF123">
        <v>456.39</v>
      </c>
      <c r="AG123">
        <v>1.4</v>
      </c>
      <c r="AH123">
        <v>0</v>
      </c>
      <c r="AI123">
        <v>1</v>
      </c>
      <c r="AJ123">
        <v>1</v>
      </c>
      <c r="AK123">
        <v>1</v>
      </c>
      <c r="AL123">
        <v>1</v>
      </c>
      <c r="AM123">
        <v>-2</v>
      </c>
      <c r="AN123">
        <v>0</v>
      </c>
      <c r="AO123">
        <v>1</v>
      </c>
      <c r="AP123">
        <v>1</v>
      </c>
      <c r="AQ123">
        <v>0</v>
      </c>
      <c r="AR123">
        <v>0</v>
      </c>
      <c r="AS123" t="s">
        <v>3</v>
      </c>
      <c r="AT123">
        <v>0.14000000000000001</v>
      </c>
      <c r="AU123" t="s">
        <v>55</v>
      </c>
      <c r="AV123">
        <v>0</v>
      </c>
      <c r="AW123">
        <v>2</v>
      </c>
      <c r="AX123">
        <v>35380213</v>
      </c>
      <c r="AY123">
        <v>1</v>
      </c>
      <c r="AZ123">
        <v>0</v>
      </c>
      <c r="BA123">
        <v>123</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CV123">
        <v>0</v>
      </c>
      <c r="CW123">
        <f>ROUND(Y123*Source!I491*DO123,9)</f>
        <v>0</v>
      </c>
      <c r="CX123">
        <f>ROUND(Y123*Source!I491,9)</f>
        <v>2.8000000000000001E-2</v>
      </c>
      <c r="CY123">
        <f>AB123</f>
        <v>456.39</v>
      </c>
      <c r="CZ123">
        <f>AF123</f>
        <v>456.39</v>
      </c>
      <c r="DA123">
        <f>AJ123</f>
        <v>1</v>
      </c>
      <c r="DB123">
        <f>ROUND((ROUND(AT123*CZ123,2)*0.2),6)</f>
        <v>12.778</v>
      </c>
      <c r="DC123">
        <f>ROUND((ROUND(AT123*AG123,2)*0.2),6)</f>
        <v>0.04</v>
      </c>
      <c r="DD123" t="s">
        <v>3</v>
      </c>
      <c r="DE123" t="s">
        <v>3</v>
      </c>
      <c r="DF123">
        <f t="shared" si="22"/>
        <v>0</v>
      </c>
      <c r="DG123">
        <f t="shared" si="23"/>
        <v>12.78</v>
      </c>
      <c r="DH123">
        <f t="shared" si="24"/>
        <v>0.04</v>
      </c>
      <c r="DI123">
        <f t="shared" si="25"/>
        <v>0</v>
      </c>
      <c r="DJ123">
        <f>DG123</f>
        <v>12.78</v>
      </c>
      <c r="DK123">
        <v>0</v>
      </c>
      <c r="DL123" t="s">
        <v>3</v>
      </c>
      <c r="DM123">
        <v>0</v>
      </c>
      <c r="DN123" t="s">
        <v>3</v>
      </c>
      <c r="DO123">
        <v>0</v>
      </c>
    </row>
    <row r="124" spans="1:119" x14ac:dyDescent="0.2">
      <c r="A124">
        <f>ROW(Source!A491)</f>
        <v>491</v>
      </c>
      <c r="B124">
        <v>35364244</v>
      </c>
      <c r="C124">
        <v>35380206</v>
      </c>
      <c r="D124">
        <v>35113206</v>
      </c>
      <c r="E124">
        <v>1</v>
      </c>
      <c r="F124">
        <v>1</v>
      </c>
      <c r="G124">
        <v>15872964</v>
      </c>
      <c r="H124">
        <v>2</v>
      </c>
      <c r="I124" t="s">
        <v>989</v>
      </c>
      <c r="J124" t="s">
        <v>990</v>
      </c>
      <c r="K124" t="s">
        <v>991</v>
      </c>
      <c r="L124">
        <v>1368</v>
      </c>
      <c r="N124">
        <v>1011</v>
      </c>
      <c r="O124" t="s">
        <v>988</v>
      </c>
      <c r="P124" t="s">
        <v>988</v>
      </c>
      <c r="Q124">
        <v>1</v>
      </c>
      <c r="W124">
        <v>0</v>
      </c>
      <c r="X124">
        <v>-1817365194</v>
      </c>
      <c r="Y124">
        <f>(AT124*0.2)</f>
        <v>8.0000000000000002E-3</v>
      </c>
      <c r="AA124">
        <v>0</v>
      </c>
      <c r="AB124">
        <v>4.72</v>
      </c>
      <c r="AC124">
        <v>0.1</v>
      </c>
      <c r="AD124">
        <v>0</v>
      </c>
      <c r="AE124">
        <v>0</v>
      </c>
      <c r="AF124">
        <v>4.72</v>
      </c>
      <c r="AG124">
        <v>0.1</v>
      </c>
      <c r="AH124">
        <v>0</v>
      </c>
      <c r="AI124">
        <v>1</v>
      </c>
      <c r="AJ124">
        <v>1</v>
      </c>
      <c r="AK124">
        <v>1</v>
      </c>
      <c r="AL124">
        <v>1</v>
      </c>
      <c r="AM124">
        <v>-2</v>
      </c>
      <c r="AN124">
        <v>0</v>
      </c>
      <c r="AO124">
        <v>1</v>
      </c>
      <c r="AP124">
        <v>1</v>
      </c>
      <c r="AQ124">
        <v>0</v>
      </c>
      <c r="AR124">
        <v>0</v>
      </c>
      <c r="AS124" t="s">
        <v>3</v>
      </c>
      <c r="AT124">
        <v>0.04</v>
      </c>
      <c r="AU124" t="s">
        <v>55</v>
      </c>
      <c r="AV124">
        <v>0</v>
      </c>
      <c r="AW124">
        <v>2</v>
      </c>
      <c r="AX124">
        <v>35380214</v>
      </c>
      <c r="AY124">
        <v>1</v>
      </c>
      <c r="AZ124">
        <v>0</v>
      </c>
      <c r="BA124">
        <v>124</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CV124">
        <v>0</v>
      </c>
      <c r="CW124">
        <f>ROUND(Y124*Source!I491*DO124,9)</f>
        <v>0</v>
      </c>
      <c r="CX124">
        <f>ROUND(Y124*Source!I491,9)</f>
        <v>8.0000000000000002E-3</v>
      </c>
      <c r="CY124">
        <f>AB124</f>
        <v>4.72</v>
      </c>
      <c r="CZ124">
        <f>AF124</f>
        <v>4.72</v>
      </c>
      <c r="DA124">
        <f>AJ124</f>
        <v>1</v>
      </c>
      <c r="DB124">
        <f>ROUND((ROUND(AT124*CZ124,2)*0.2),6)</f>
        <v>3.7999999999999999E-2</v>
      </c>
      <c r="DC124">
        <f>ROUND((ROUND(AT124*AG124,2)*0.2),6)</f>
        <v>0</v>
      </c>
      <c r="DD124" t="s">
        <v>3</v>
      </c>
      <c r="DE124" t="s">
        <v>3</v>
      </c>
      <c r="DF124">
        <f t="shared" si="22"/>
        <v>0</v>
      </c>
      <c r="DG124">
        <f t="shared" si="23"/>
        <v>0.04</v>
      </c>
      <c r="DH124">
        <f t="shared" si="24"/>
        <v>0</v>
      </c>
      <c r="DI124">
        <f t="shared" si="25"/>
        <v>0</v>
      </c>
      <c r="DJ124">
        <f>DG124</f>
        <v>0.04</v>
      </c>
      <c r="DK124">
        <v>0</v>
      </c>
      <c r="DL124" t="s">
        <v>3</v>
      </c>
      <c r="DM124">
        <v>0</v>
      </c>
      <c r="DN124" t="s">
        <v>3</v>
      </c>
      <c r="DO124">
        <v>0</v>
      </c>
    </row>
    <row r="125" spans="1:119" x14ac:dyDescent="0.2">
      <c r="A125">
        <f>ROW(Source!A491)</f>
        <v>491</v>
      </c>
      <c r="B125">
        <v>35364244</v>
      </c>
      <c r="C125">
        <v>35380206</v>
      </c>
      <c r="D125">
        <v>35113178</v>
      </c>
      <c r="E125">
        <v>1</v>
      </c>
      <c r="F125">
        <v>1</v>
      </c>
      <c r="G125">
        <v>15872964</v>
      </c>
      <c r="H125">
        <v>2</v>
      </c>
      <c r="I125" t="s">
        <v>1084</v>
      </c>
      <c r="J125" t="s">
        <v>1085</v>
      </c>
      <c r="K125" t="s">
        <v>1086</v>
      </c>
      <c r="L125">
        <v>1368</v>
      </c>
      <c r="N125">
        <v>1011</v>
      </c>
      <c r="O125" t="s">
        <v>988</v>
      </c>
      <c r="P125" t="s">
        <v>988</v>
      </c>
      <c r="Q125">
        <v>1</v>
      </c>
      <c r="W125">
        <v>0</v>
      </c>
      <c r="X125">
        <v>-385320760</v>
      </c>
      <c r="Y125">
        <f>(AT125*0.2)</f>
        <v>4.4000000000000004E-2</v>
      </c>
      <c r="AA125">
        <v>0</v>
      </c>
      <c r="AB125">
        <v>9.8699999999999992</v>
      </c>
      <c r="AC125">
        <v>0.49</v>
      </c>
      <c r="AD125">
        <v>0</v>
      </c>
      <c r="AE125">
        <v>0</v>
      </c>
      <c r="AF125">
        <v>9.8699999999999992</v>
      </c>
      <c r="AG125">
        <v>0.49</v>
      </c>
      <c r="AH125">
        <v>0</v>
      </c>
      <c r="AI125">
        <v>1</v>
      </c>
      <c r="AJ125">
        <v>1</v>
      </c>
      <c r="AK125">
        <v>1</v>
      </c>
      <c r="AL125">
        <v>1</v>
      </c>
      <c r="AM125">
        <v>-2</v>
      </c>
      <c r="AN125">
        <v>0</v>
      </c>
      <c r="AO125">
        <v>1</v>
      </c>
      <c r="AP125">
        <v>1</v>
      </c>
      <c r="AQ125">
        <v>0</v>
      </c>
      <c r="AR125">
        <v>0</v>
      </c>
      <c r="AS125" t="s">
        <v>3</v>
      </c>
      <c r="AT125">
        <v>0.22</v>
      </c>
      <c r="AU125" t="s">
        <v>55</v>
      </c>
      <c r="AV125">
        <v>0</v>
      </c>
      <c r="AW125">
        <v>2</v>
      </c>
      <c r="AX125">
        <v>35380215</v>
      </c>
      <c r="AY125">
        <v>1</v>
      </c>
      <c r="AZ125">
        <v>0</v>
      </c>
      <c r="BA125">
        <v>125</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CV125">
        <v>0</v>
      </c>
      <c r="CW125">
        <f>ROUND(Y125*Source!I491*DO125,9)</f>
        <v>0</v>
      </c>
      <c r="CX125">
        <f>ROUND(Y125*Source!I491,9)</f>
        <v>4.3999999999999997E-2</v>
      </c>
      <c r="CY125">
        <f>AB125</f>
        <v>9.8699999999999992</v>
      </c>
      <c r="CZ125">
        <f>AF125</f>
        <v>9.8699999999999992</v>
      </c>
      <c r="DA125">
        <f>AJ125</f>
        <v>1</v>
      </c>
      <c r="DB125">
        <f>ROUND((ROUND(AT125*CZ125,2)*0.2),6)</f>
        <v>0.434</v>
      </c>
      <c r="DC125">
        <f>ROUND((ROUND(AT125*AG125,2)*0.2),6)</f>
        <v>2.1999999999999999E-2</v>
      </c>
      <c r="DD125" t="s">
        <v>3</v>
      </c>
      <c r="DE125" t="s">
        <v>3</v>
      </c>
      <c r="DF125">
        <f t="shared" si="22"/>
        <v>0</v>
      </c>
      <c r="DG125">
        <f t="shared" si="23"/>
        <v>0.43</v>
      </c>
      <c r="DH125">
        <f t="shared" si="24"/>
        <v>0.02</v>
      </c>
      <c r="DI125">
        <f t="shared" si="25"/>
        <v>0</v>
      </c>
      <c r="DJ125">
        <f>DG125</f>
        <v>0.43</v>
      </c>
      <c r="DK125">
        <v>0</v>
      </c>
      <c r="DL125" t="s">
        <v>3</v>
      </c>
      <c r="DM125">
        <v>0</v>
      </c>
      <c r="DN125" t="s">
        <v>3</v>
      </c>
      <c r="DO125">
        <v>0</v>
      </c>
    </row>
    <row r="126" spans="1:119" x14ac:dyDescent="0.2">
      <c r="A126">
        <f>ROW(Source!A491)</f>
        <v>491</v>
      </c>
      <c r="B126">
        <v>35364244</v>
      </c>
      <c r="C126">
        <v>35380206</v>
      </c>
      <c r="D126">
        <v>35122221</v>
      </c>
      <c r="E126">
        <v>1</v>
      </c>
      <c r="F126">
        <v>1</v>
      </c>
      <c r="G126">
        <v>15872964</v>
      </c>
      <c r="H126">
        <v>3</v>
      </c>
      <c r="I126" t="s">
        <v>128</v>
      </c>
      <c r="J126" t="s">
        <v>130</v>
      </c>
      <c r="K126" t="s">
        <v>129</v>
      </c>
      <c r="L126">
        <v>1354</v>
      </c>
      <c r="N126">
        <v>1010</v>
      </c>
      <c r="O126" t="s">
        <v>52</v>
      </c>
      <c r="P126" t="s">
        <v>52</v>
      </c>
      <c r="Q126">
        <v>1</v>
      </c>
      <c r="W126">
        <v>0</v>
      </c>
      <c r="X126">
        <v>-2080535723</v>
      </c>
      <c r="Y126">
        <f>(AT126*0)</f>
        <v>0</v>
      </c>
      <c r="AA126">
        <v>2206.16</v>
      </c>
      <c r="AB126">
        <v>0</v>
      </c>
      <c r="AC126">
        <v>0</v>
      </c>
      <c r="AD126">
        <v>0</v>
      </c>
      <c r="AE126">
        <v>2206.16</v>
      </c>
      <c r="AF126">
        <v>0</v>
      </c>
      <c r="AG126">
        <v>0</v>
      </c>
      <c r="AH126">
        <v>0</v>
      </c>
      <c r="AI126">
        <v>1</v>
      </c>
      <c r="AJ126">
        <v>1</v>
      </c>
      <c r="AK126">
        <v>1</v>
      </c>
      <c r="AL126">
        <v>1</v>
      </c>
      <c r="AM126">
        <v>-2</v>
      </c>
      <c r="AN126">
        <v>0</v>
      </c>
      <c r="AO126">
        <v>1</v>
      </c>
      <c r="AP126">
        <v>1</v>
      </c>
      <c r="AQ126">
        <v>0</v>
      </c>
      <c r="AR126">
        <v>0</v>
      </c>
      <c r="AS126" t="s">
        <v>3</v>
      </c>
      <c r="AT126">
        <v>1</v>
      </c>
      <c r="AU126" t="s">
        <v>54</v>
      </c>
      <c r="AV126">
        <v>0</v>
      </c>
      <c r="AW126">
        <v>2</v>
      </c>
      <c r="AX126">
        <v>35380216</v>
      </c>
      <c r="AY126">
        <v>1</v>
      </c>
      <c r="AZ126">
        <v>0</v>
      </c>
      <c r="BA126">
        <v>126</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CV126">
        <v>0</v>
      </c>
      <c r="CW126">
        <v>0</v>
      </c>
      <c r="CX126">
        <f>ROUND(Y126*Source!I491,9)</f>
        <v>0</v>
      </c>
      <c r="CY126">
        <f>AA126</f>
        <v>2206.16</v>
      </c>
      <c r="CZ126">
        <f>AE126</f>
        <v>2206.16</v>
      </c>
      <c r="DA126">
        <f>AI126</f>
        <v>1</v>
      </c>
      <c r="DB126">
        <f>ROUND((ROUND(AT126*CZ126,2)*0),6)</f>
        <v>0</v>
      </c>
      <c r="DC126">
        <f>ROUND((ROUND(AT126*AG126,2)*0),6)</f>
        <v>0</v>
      </c>
      <c r="DD126" t="s">
        <v>3</v>
      </c>
      <c r="DE126" t="s">
        <v>3</v>
      </c>
      <c r="DF126">
        <f t="shared" si="22"/>
        <v>0</v>
      </c>
      <c r="DG126">
        <f t="shared" si="23"/>
        <v>0</v>
      </c>
      <c r="DH126">
        <f t="shared" si="24"/>
        <v>0</v>
      </c>
      <c r="DI126">
        <f t="shared" si="25"/>
        <v>0</v>
      </c>
      <c r="DJ126">
        <f>DF126</f>
        <v>0</v>
      </c>
      <c r="DK126">
        <v>0</v>
      </c>
      <c r="DL126" t="s">
        <v>3</v>
      </c>
      <c r="DM126">
        <v>0</v>
      </c>
      <c r="DN126" t="s">
        <v>3</v>
      </c>
      <c r="DO126">
        <v>0</v>
      </c>
    </row>
    <row r="127" spans="1:119" x14ac:dyDescent="0.2">
      <c r="A127">
        <f>ROW(Source!A492)</f>
        <v>492</v>
      </c>
      <c r="B127">
        <v>35364244</v>
      </c>
      <c r="C127">
        <v>35380217</v>
      </c>
      <c r="D127">
        <v>35111398</v>
      </c>
      <c r="E127">
        <v>15872964</v>
      </c>
      <c r="F127">
        <v>1</v>
      </c>
      <c r="G127">
        <v>15872964</v>
      </c>
      <c r="H127">
        <v>1</v>
      </c>
      <c r="I127" t="s">
        <v>982</v>
      </c>
      <c r="J127" t="s">
        <v>3</v>
      </c>
      <c r="K127" t="s">
        <v>983</v>
      </c>
      <c r="L127">
        <v>1191</v>
      </c>
      <c r="N127">
        <v>1013</v>
      </c>
      <c r="O127" t="s">
        <v>984</v>
      </c>
      <c r="P127" t="s">
        <v>984</v>
      </c>
      <c r="Q127">
        <v>1</v>
      </c>
      <c r="W127">
        <v>0</v>
      </c>
      <c r="X127">
        <v>476480486</v>
      </c>
      <c r="Y127">
        <f t="shared" ref="Y127:Y135" si="35">AT127</f>
        <v>1.54</v>
      </c>
      <c r="AA127">
        <v>0</v>
      </c>
      <c r="AB127">
        <v>0</v>
      </c>
      <c r="AC127">
        <v>0</v>
      </c>
      <c r="AD127">
        <v>0</v>
      </c>
      <c r="AE127">
        <v>0</v>
      </c>
      <c r="AF127">
        <v>0</v>
      </c>
      <c r="AG127">
        <v>0</v>
      </c>
      <c r="AH127">
        <v>0</v>
      </c>
      <c r="AI127">
        <v>1</v>
      </c>
      <c r="AJ127">
        <v>1</v>
      </c>
      <c r="AK127">
        <v>1</v>
      </c>
      <c r="AL127">
        <v>1</v>
      </c>
      <c r="AM127">
        <v>-2</v>
      </c>
      <c r="AN127">
        <v>0</v>
      </c>
      <c r="AO127">
        <v>1</v>
      </c>
      <c r="AP127">
        <v>1</v>
      </c>
      <c r="AQ127">
        <v>0</v>
      </c>
      <c r="AR127">
        <v>0</v>
      </c>
      <c r="AS127" t="s">
        <v>3</v>
      </c>
      <c r="AT127">
        <v>1.54</v>
      </c>
      <c r="AU127" t="s">
        <v>3</v>
      </c>
      <c r="AV127">
        <v>1</v>
      </c>
      <c r="AW127">
        <v>2</v>
      </c>
      <c r="AX127">
        <v>35380222</v>
      </c>
      <c r="AY127">
        <v>1</v>
      </c>
      <c r="AZ127">
        <v>0</v>
      </c>
      <c r="BA127">
        <v>127</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CU127">
        <f>ROUND(AT127*Source!I492*AH127*AL127,2)</f>
        <v>0</v>
      </c>
      <c r="CV127">
        <f>ROUND(Y127*Source!I492,9)</f>
        <v>21.56</v>
      </c>
      <c r="CW127">
        <v>0</v>
      </c>
      <c r="CX127">
        <f>ROUND(Y127*Source!I492,9)</f>
        <v>21.56</v>
      </c>
      <c r="CY127">
        <f>AD127</f>
        <v>0</v>
      </c>
      <c r="CZ127">
        <f>AH127</f>
        <v>0</v>
      </c>
      <c r="DA127">
        <f>AL127</f>
        <v>1</v>
      </c>
      <c r="DB127">
        <f t="shared" ref="DB127:DB135" si="36">ROUND(ROUND(AT127*CZ127,2),6)</f>
        <v>0</v>
      </c>
      <c r="DC127">
        <f t="shared" ref="DC127:DC135" si="37">ROUND(ROUND(AT127*AG127,2),6)</f>
        <v>0</v>
      </c>
      <c r="DD127" t="s">
        <v>3</v>
      </c>
      <c r="DE127" t="s">
        <v>3</v>
      </c>
      <c r="DF127">
        <f t="shared" si="22"/>
        <v>0</v>
      </c>
      <c r="DG127">
        <f t="shared" si="23"/>
        <v>0</v>
      </c>
      <c r="DH127">
        <f t="shared" si="24"/>
        <v>0</v>
      </c>
      <c r="DI127">
        <f t="shared" si="25"/>
        <v>0</v>
      </c>
      <c r="DJ127">
        <f>DI127</f>
        <v>0</v>
      </c>
      <c r="DK127">
        <v>0</v>
      </c>
      <c r="DL127" t="s">
        <v>3</v>
      </c>
      <c r="DM127">
        <v>0</v>
      </c>
      <c r="DN127" t="s">
        <v>3</v>
      </c>
      <c r="DO127">
        <v>0</v>
      </c>
    </row>
    <row r="128" spans="1:119" x14ac:dyDescent="0.2">
      <c r="A128">
        <f>ROW(Source!A492)</f>
        <v>492</v>
      </c>
      <c r="B128">
        <v>35364244</v>
      </c>
      <c r="C128">
        <v>35380217</v>
      </c>
      <c r="D128">
        <v>35112768</v>
      </c>
      <c r="E128">
        <v>1</v>
      </c>
      <c r="F128">
        <v>1</v>
      </c>
      <c r="G128">
        <v>15872964</v>
      </c>
      <c r="H128">
        <v>2</v>
      </c>
      <c r="I128" t="s">
        <v>1081</v>
      </c>
      <c r="J128" t="s">
        <v>1082</v>
      </c>
      <c r="K128" t="s">
        <v>1083</v>
      </c>
      <c r="L128">
        <v>1368</v>
      </c>
      <c r="N128">
        <v>1011</v>
      </c>
      <c r="O128" t="s">
        <v>988</v>
      </c>
      <c r="P128" t="s">
        <v>988</v>
      </c>
      <c r="Q128">
        <v>1</v>
      </c>
      <c r="W128">
        <v>0</v>
      </c>
      <c r="X128">
        <v>-1503072827</v>
      </c>
      <c r="Y128">
        <f t="shared" si="35"/>
        <v>0.14000000000000001</v>
      </c>
      <c r="AA128">
        <v>0</v>
      </c>
      <c r="AB128">
        <v>456.39</v>
      </c>
      <c r="AC128">
        <v>1.4</v>
      </c>
      <c r="AD128">
        <v>0</v>
      </c>
      <c r="AE128">
        <v>0</v>
      </c>
      <c r="AF128">
        <v>456.39</v>
      </c>
      <c r="AG128">
        <v>1.4</v>
      </c>
      <c r="AH128">
        <v>0</v>
      </c>
      <c r="AI128">
        <v>1</v>
      </c>
      <c r="AJ128">
        <v>1</v>
      </c>
      <c r="AK128">
        <v>1</v>
      </c>
      <c r="AL128">
        <v>1</v>
      </c>
      <c r="AM128">
        <v>-2</v>
      </c>
      <c r="AN128">
        <v>0</v>
      </c>
      <c r="AO128">
        <v>1</v>
      </c>
      <c r="AP128">
        <v>1</v>
      </c>
      <c r="AQ128">
        <v>0</v>
      </c>
      <c r="AR128">
        <v>0</v>
      </c>
      <c r="AS128" t="s">
        <v>3</v>
      </c>
      <c r="AT128">
        <v>0.14000000000000001</v>
      </c>
      <c r="AU128" t="s">
        <v>3</v>
      </c>
      <c r="AV128">
        <v>0</v>
      </c>
      <c r="AW128">
        <v>2</v>
      </c>
      <c r="AX128">
        <v>35380223</v>
      </c>
      <c r="AY128">
        <v>1</v>
      </c>
      <c r="AZ128">
        <v>0</v>
      </c>
      <c r="BA128">
        <v>128</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CV128">
        <v>0</v>
      </c>
      <c r="CW128">
        <f>ROUND(Y128*Source!I492*DO128,9)</f>
        <v>0</v>
      </c>
      <c r="CX128">
        <f>ROUND(Y128*Source!I492,9)</f>
        <v>1.96</v>
      </c>
      <c r="CY128">
        <f>AB128</f>
        <v>456.39</v>
      </c>
      <c r="CZ128">
        <f>AF128</f>
        <v>456.39</v>
      </c>
      <c r="DA128">
        <f>AJ128</f>
        <v>1</v>
      </c>
      <c r="DB128">
        <f t="shared" si="36"/>
        <v>63.89</v>
      </c>
      <c r="DC128">
        <f t="shared" si="37"/>
        <v>0.2</v>
      </c>
      <c r="DD128" t="s">
        <v>3</v>
      </c>
      <c r="DE128" t="s">
        <v>3</v>
      </c>
      <c r="DF128">
        <f t="shared" si="22"/>
        <v>0</v>
      </c>
      <c r="DG128">
        <f t="shared" si="23"/>
        <v>894.52</v>
      </c>
      <c r="DH128">
        <f t="shared" si="24"/>
        <v>2.74</v>
      </c>
      <c r="DI128">
        <f t="shared" si="25"/>
        <v>0</v>
      </c>
      <c r="DJ128">
        <f>DG128</f>
        <v>894.52</v>
      </c>
      <c r="DK128">
        <v>0</v>
      </c>
      <c r="DL128" t="s">
        <v>3</v>
      </c>
      <c r="DM128">
        <v>0</v>
      </c>
      <c r="DN128" t="s">
        <v>3</v>
      </c>
      <c r="DO128">
        <v>0</v>
      </c>
    </row>
    <row r="129" spans="1:119" x14ac:dyDescent="0.2">
      <c r="A129">
        <f>ROW(Source!A492)</f>
        <v>492</v>
      </c>
      <c r="B129">
        <v>35364244</v>
      </c>
      <c r="C129">
        <v>35380217</v>
      </c>
      <c r="D129">
        <v>35113206</v>
      </c>
      <c r="E129">
        <v>1</v>
      </c>
      <c r="F129">
        <v>1</v>
      </c>
      <c r="G129">
        <v>15872964</v>
      </c>
      <c r="H129">
        <v>2</v>
      </c>
      <c r="I129" t="s">
        <v>989</v>
      </c>
      <c r="J129" t="s">
        <v>990</v>
      </c>
      <c r="K129" t="s">
        <v>991</v>
      </c>
      <c r="L129">
        <v>1368</v>
      </c>
      <c r="N129">
        <v>1011</v>
      </c>
      <c r="O129" t="s">
        <v>988</v>
      </c>
      <c r="P129" t="s">
        <v>988</v>
      </c>
      <c r="Q129">
        <v>1</v>
      </c>
      <c r="W129">
        <v>0</v>
      </c>
      <c r="X129">
        <v>-1817365194</v>
      </c>
      <c r="Y129">
        <f t="shared" si="35"/>
        <v>0.04</v>
      </c>
      <c r="AA129">
        <v>0</v>
      </c>
      <c r="AB129">
        <v>4.72</v>
      </c>
      <c r="AC129">
        <v>0.1</v>
      </c>
      <c r="AD129">
        <v>0</v>
      </c>
      <c r="AE129">
        <v>0</v>
      </c>
      <c r="AF129">
        <v>4.72</v>
      </c>
      <c r="AG129">
        <v>0.1</v>
      </c>
      <c r="AH129">
        <v>0</v>
      </c>
      <c r="AI129">
        <v>1</v>
      </c>
      <c r="AJ129">
        <v>1</v>
      </c>
      <c r="AK129">
        <v>1</v>
      </c>
      <c r="AL129">
        <v>1</v>
      </c>
      <c r="AM129">
        <v>-2</v>
      </c>
      <c r="AN129">
        <v>0</v>
      </c>
      <c r="AO129">
        <v>1</v>
      </c>
      <c r="AP129">
        <v>1</v>
      </c>
      <c r="AQ129">
        <v>0</v>
      </c>
      <c r="AR129">
        <v>0</v>
      </c>
      <c r="AS129" t="s">
        <v>3</v>
      </c>
      <c r="AT129">
        <v>0.04</v>
      </c>
      <c r="AU129" t="s">
        <v>3</v>
      </c>
      <c r="AV129">
        <v>0</v>
      </c>
      <c r="AW129">
        <v>2</v>
      </c>
      <c r="AX129">
        <v>35380224</v>
      </c>
      <c r="AY129">
        <v>1</v>
      </c>
      <c r="AZ129">
        <v>0</v>
      </c>
      <c r="BA129">
        <v>129</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CV129">
        <v>0</v>
      </c>
      <c r="CW129">
        <f>ROUND(Y129*Source!I492*DO129,9)</f>
        <v>0</v>
      </c>
      <c r="CX129">
        <f>ROUND(Y129*Source!I492,9)</f>
        <v>0.56000000000000005</v>
      </c>
      <c r="CY129">
        <f>AB129</f>
        <v>4.72</v>
      </c>
      <c r="CZ129">
        <f>AF129</f>
        <v>4.72</v>
      </c>
      <c r="DA129">
        <f>AJ129</f>
        <v>1</v>
      </c>
      <c r="DB129">
        <f t="shared" si="36"/>
        <v>0.19</v>
      </c>
      <c r="DC129">
        <f t="shared" si="37"/>
        <v>0</v>
      </c>
      <c r="DD129" t="s">
        <v>3</v>
      </c>
      <c r="DE129" t="s">
        <v>3</v>
      </c>
      <c r="DF129">
        <f t="shared" ref="DF129:DF192" si="38">ROUND(ROUND(AE129,2)*CX129,2)</f>
        <v>0</v>
      </c>
      <c r="DG129">
        <f t="shared" ref="DG129:DG192" si="39">ROUND(ROUND(AF129,2)*CX129,2)</f>
        <v>2.64</v>
      </c>
      <c r="DH129">
        <f t="shared" ref="DH129:DH192" si="40">ROUND(ROUND(AG129,2)*CX129,2)</f>
        <v>0.06</v>
      </c>
      <c r="DI129">
        <f t="shared" ref="DI129:DI192" si="41">ROUND(ROUND(AH129,2)*CX129,2)</f>
        <v>0</v>
      </c>
      <c r="DJ129">
        <f>DG129</f>
        <v>2.64</v>
      </c>
      <c r="DK129">
        <v>0</v>
      </c>
      <c r="DL129" t="s">
        <v>3</v>
      </c>
      <c r="DM129">
        <v>0</v>
      </c>
      <c r="DN129" t="s">
        <v>3</v>
      </c>
      <c r="DO129">
        <v>0</v>
      </c>
    </row>
    <row r="130" spans="1:119" x14ac:dyDescent="0.2">
      <c r="A130">
        <f>ROW(Source!A492)</f>
        <v>492</v>
      </c>
      <c r="B130">
        <v>35364244</v>
      </c>
      <c r="C130">
        <v>35380217</v>
      </c>
      <c r="D130">
        <v>35122217</v>
      </c>
      <c r="E130">
        <v>1</v>
      </c>
      <c r="F130">
        <v>1</v>
      </c>
      <c r="G130">
        <v>15872964</v>
      </c>
      <c r="H130">
        <v>3</v>
      </c>
      <c r="I130" t="s">
        <v>176</v>
      </c>
      <c r="J130" t="s">
        <v>178</v>
      </c>
      <c r="K130" t="s">
        <v>177</v>
      </c>
      <c r="L130">
        <v>1354</v>
      </c>
      <c r="N130">
        <v>1010</v>
      </c>
      <c r="O130" t="s">
        <v>52</v>
      </c>
      <c r="P130" t="s">
        <v>52</v>
      </c>
      <c r="Q130">
        <v>1</v>
      </c>
      <c r="W130">
        <v>1</v>
      </c>
      <c r="X130">
        <v>-2128069018</v>
      </c>
      <c r="Y130">
        <f t="shared" si="35"/>
        <v>-1</v>
      </c>
      <c r="AA130">
        <v>386.44</v>
      </c>
      <c r="AB130">
        <v>0</v>
      </c>
      <c r="AC130">
        <v>0</v>
      </c>
      <c r="AD130">
        <v>0</v>
      </c>
      <c r="AE130">
        <v>386.44</v>
      </c>
      <c r="AF130">
        <v>0</v>
      </c>
      <c r="AG130">
        <v>0</v>
      </c>
      <c r="AH130">
        <v>0</v>
      </c>
      <c r="AI130">
        <v>1</v>
      </c>
      <c r="AJ130">
        <v>1</v>
      </c>
      <c r="AK130">
        <v>1</v>
      </c>
      <c r="AL130">
        <v>1</v>
      </c>
      <c r="AM130">
        <v>-2</v>
      </c>
      <c r="AN130">
        <v>0</v>
      </c>
      <c r="AO130">
        <v>1</v>
      </c>
      <c r="AP130">
        <v>1</v>
      </c>
      <c r="AQ130">
        <v>0</v>
      </c>
      <c r="AR130">
        <v>0</v>
      </c>
      <c r="AS130" t="s">
        <v>3</v>
      </c>
      <c r="AT130">
        <v>-1</v>
      </c>
      <c r="AU130" t="s">
        <v>3</v>
      </c>
      <c r="AV130">
        <v>0</v>
      </c>
      <c r="AW130">
        <v>2</v>
      </c>
      <c r="AX130">
        <v>35380225</v>
      </c>
      <c r="AY130">
        <v>1</v>
      </c>
      <c r="AZ130">
        <v>6144</v>
      </c>
      <c r="BA130">
        <v>130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CV130">
        <v>0</v>
      </c>
      <c r="CW130">
        <v>0</v>
      </c>
      <c r="CX130">
        <f>ROUND(Y130*Source!I492,9)</f>
        <v>-14</v>
      </c>
      <c r="CY130">
        <f>AA130</f>
        <v>386.44</v>
      </c>
      <c r="CZ130">
        <f>AE130</f>
        <v>386.44</v>
      </c>
      <c r="DA130">
        <f>AI130</f>
        <v>1</v>
      </c>
      <c r="DB130">
        <f t="shared" si="36"/>
        <v>-386.44</v>
      </c>
      <c r="DC130">
        <f t="shared" si="37"/>
        <v>0</v>
      </c>
      <c r="DD130" t="s">
        <v>3</v>
      </c>
      <c r="DE130" t="s">
        <v>3</v>
      </c>
      <c r="DF130">
        <f t="shared" si="38"/>
        <v>-5410.16</v>
      </c>
      <c r="DG130">
        <f t="shared" si="39"/>
        <v>0</v>
      </c>
      <c r="DH130">
        <f t="shared" si="40"/>
        <v>0</v>
      </c>
      <c r="DI130">
        <f t="shared" si="41"/>
        <v>0</v>
      </c>
      <c r="DJ130">
        <f>DF130</f>
        <v>-5410.16</v>
      </c>
      <c r="DK130">
        <v>0</v>
      </c>
      <c r="DL130" t="s">
        <v>3</v>
      </c>
      <c r="DM130">
        <v>0</v>
      </c>
      <c r="DN130" t="s">
        <v>3</v>
      </c>
      <c r="DO130">
        <v>0</v>
      </c>
    </row>
    <row r="131" spans="1:119" x14ac:dyDescent="0.2">
      <c r="A131">
        <f>ROW(Source!A494)</f>
        <v>494</v>
      </c>
      <c r="B131">
        <v>35364244</v>
      </c>
      <c r="C131">
        <v>35380226</v>
      </c>
      <c r="D131">
        <v>35111398</v>
      </c>
      <c r="E131">
        <v>15872964</v>
      </c>
      <c r="F131">
        <v>1</v>
      </c>
      <c r="G131">
        <v>15872964</v>
      </c>
      <c r="H131">
        <v>1</v>
      </c>
      <c r="I131" t="s">
        <v>982</v>
      </c>
      <c r="J131" t="s">
        <v>3</v>
      </c>
      <c r="K131" t="s">
        <v>983</v>
      </c>
      <c r="L131">
        <v>1191</v>
      </c>
      <c r="N131">
        <v>1013</v>
      </c>
      <c r="O131" t="s">
        <v>984</v>
      </c>
      <c r="P131" t="s">
        <v>984</v>
      </c>
      <c r="Q131">
        <v>1</v>
      </c>
      <c r="W131">
        <v>0</v>
      </c>
      <c r="X131">
        <v>476480486</v>
      </c>
      <c r="Y131">
        <f t="shared" si="35"/>
        <v>2.2999999999999998</v>
      </c>
      <c r="AA131">
        <v>0</v>
      </c>
      <c r="AB131">
        <v>0</v>
      </c>
      <c r="AC131">
        <v>0</v>
      </c>
      <c r="AD131">
        <v>0</v>
      </c>
      <c r="AE131">
        <v>0</v>
      </c>
      <c r="AF131">
        <v>0</v>
      </c>
      <c r="AG131">
        <v>0</v>
      </c>
      <c r="AH131">
        <v>0</v>
      </c>
      <c r="AI131">
        <v>1</v>
      </c>
      <c r="AJ131">
        <v>1</v>
      </c>
      <c r="AK131">
        <v>1</v>
      </c>
      <c r="AL131">
        <v>1</v>
      </c>
      <c r="AM131">
        <v>-2</v>
      </c>
      <c r="AN131">
        <v>0</v>
      </c>
      <c r="AO131">
        <v>1</v>
      </c>
      <c r="AP131">
        <v>1</v>
      </c>
      <c r="AQ131">
        <v>0</v>
      </c>
      <c r="AR131">
        <v>0</v>
      </c>
      <c r="AS131" t="s">
        <v>3</v>
      </c>
      <c r="AT131">
        <v>2.2999999999999998</v>
      </c>
      <c r="AU131" t="s">
        <v>3</v>
      </c>
      <c r="AV131">
        <v>1</v>
      </c>
      <c r="AW131">
        <v>2</v>
      </c>
      <c r="AX131">
        <v>35380232</v>
      </c>
      <c r="AY131">
        <v>1</v>
      </c>
      <c r="AZ131">
        <v>0</v>
      </c>
      <c r="BA131">
        <v>131</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CU131">
        <f>ROUND(AT131*Source!I494*AH131*AL131,2)</f>
        <v>0</v>
      </c>
      <c r="CV131">
        <f>ROUND(Y131*Source!I494,9)</f>
        <v>2.2999999999999998</v>
      </c>
      <c r="CW131">
        <v>0</v>
      </c>
      <c r="CX131">
        <f>ROUND(Y131*Source!I494,9)</f>
        <v>2.2999999999999998</v>
      </c>
      <c r="CY131">
        <f>AD131</f>
        <v>0</v>
      </c>
      <c r="CZ131">
        <f>AH131</f>
        <v>0</v>
      </c>
      <c r="DA131">
        <f>AL131</f>
        <v>1</v>
      </c>
      <c r="DB131">
        <f t="shared" si="36"/>
        <v>0</v>
      </c>
      <c r="DC131">
        <f t="shared" si="37"/>
        <v>0</v>
      </c>
      <c r="DD131" t="s">
        <v>3</v>
      </c>
      <c r="DE131" t="s">
        <v>3</v>
      </c>
      <c r="DF131">
        <f t="shared" si="38"/>
        <v>0</v>
      </c>
      <c r="DG131">
        <f t="shared" si="39"/>
        <v>0</v>
      </c>
      <c r="DH131">
        <f t="shared" si="40"/>
        <v>0</v>
      </c>
      <c r="DI131">
        <f t="shared" si="41"/>
        <v>0</v>
      </c>
      <c r="DJ131">
        <f>DI131</f>
        <v>0</v>
      </c>
      <c r="DK131">
        <v>0</v>
      </c>
      <c r="DL131" t="s">
        <v>3</v>
      </c>
      <c r="DM131">
        <v>0</v>
      </c>
      <c r="DN131" t="s">
        <v>3</v>
      </c>
      <c r="DO131">
        <v>0</v>
      </c>
    </row>
    <row r="132" spans="1:119" x14ac:dyDescent="0.2">
      <c r="A132">
        <f>ROW(Source!A494)</f>
        <v>494</v>
      </c>
      <c r="B132">
        <v>35364244</v>
      </c>
      <c r="C132">
        <v>35380226</v>
      </c>
      <c r="D132">
        <v>35112768</v>
      </c>
      <c r="E132">
        <v>1</v>
      </c>
      <c r="F132">
        <v>1</v>
      </c>
      <c r="G132">
        <v>15872964</v>
      </c>
      <c r="H132">
        <v>2</v>
      </c>
      <c r="I132" t="s">
        <v>1081</v>
      </c>
      <c r="J132" t="s">
        <v>1082</v>
      </c>
      <c r="K132" t="s">
        <v>1083</v>
      </c>
      <c r="L132">
        <v>1368</v>
      </c>
      <c r="N132">
        <v>1011</v>
      </c>
      <c r="O132" t="s">
        <v>988</v>
      </c>
      <c r="P132" t="s">
        <v>988</v>
      </c>
      <c r="Q132">
        <v>1</v>
      </c>
      <c r="W132">
        <v>0</v>
      </c>
      <c r="X132">
        <v>-1503072827</v>
      </c>
      <c r="Y132">
        <f t="shared" si="35"/>
        <v>0.14000000000000001</v>
      </c>
      <c r="AA132">
        <v>0</v>
      </c>
      <c r="AB132">
        <v>456.39</v>
      </c>
      <c r="AC132">
        <v>1.4</v>
      </c>
      <c r="AD132">
        <v>0</v>
      </c>
      <c r="AE132">
        <v>0</v>
      </c>
      <c r="AF132">
        <v>456.39</v>
      </c>
      <c r="AG132">
        <v>1.4</v>
      </c>
      <c r="AH132">
        <v>0</v>
      </c>
      <c r="AI132">
        <v>1</v>
      </c>
      <c r="AJ132">
        <v>1</v>
      </c>
      <c r="AK132">
        <v>1</v>
      </c>
      <c r="AL132">
        <v>1</v>
      </c>
      <c r="AM132">
        <v>-2</v>
      </c>
      <c r="AN132">
        <v>0</v>
      </c>
      <c r="AO132">
        <v>1</v>
      </c>
      <c r="AP132">
        <v>1</v>
      </c>
      <c r="AQ132">
        <v>0</v>
      </c>
      <c r="AR132">
        <v>0</v>
      </c>
      <c r="AS132" t="s">
        <v>3</v>
      </c>
      <c r="AT132">
        <v>0.14000000000000001</v>
      </c>
      <c r="AU132" t="s">
        <v>3</v>
      </c>
      <c r="AV132">
        <v>0</v>
      </c>
      <c r="AW132">
        <v>2</v>
      </c>
      <c r="AX132">
        <v>35380233</v>
      </c>
      <c r="AY132">
        <v>1</v>
      </c>
      <c r="AZ132">
        <v>0</v>
      </c>
      <c r="BA132">
        <v>132</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CV132">
        <v>0</v>
      </c>
      <c r="CW132">
        <f>ROUND(Y132*Source!I494*DO132,9)</f>
        <v>0</v>
      </c>
      <c r="CX132">
        <f>ROUND(Y132*Source!I494,9)</f>
        <v>0.14000000000000001</v>
      </c>
      <c r="CY132">
        <f>AB132</f>
        <v>456.39</v>
      </c>
      <c r="CZ132">
        <f>AF132</f>
        <v>456.39</v>
      </c>
      <c r="DA132">
        <f>AJ132</f>
        <v>1</v>
      </c>
      <c r="DB132">
        <f t="shared" si="36"/>
        <v>63.89</v>
      </c>
      <c r="DC132">
        <f t="shared" si="37"/>
        <v>0.2</v>
      </c>
      <c r="DD132" t="s">
        <v>3</v>
      </c>
      <c r="DE132" t="s">
        <v>3</v>
      </c>
      <c r="DF132">
        <f t="shared" si="38"/>
        <v>0</v>
      </c>
      <c r="DG132">
        <f t="shared" si="39"/>
        <v>63.89</v>
      </c>
      <c r="DH132">
        <f t="shared" si="40"/>
        <v>0.2</v>
      </c>
      <c r="DI132">
        <f t="shared" si="41"/>
        <v>0</v>
      </c>
      <c r="DJ132">
        <f>DG132</f>
        <v>63.89</v>
      </c>
      <c r="DK132">
        <v>0</v>
      </c>
      <c r="DL132" t="s">
        <v>3</v>
      </c>
      <c r="DM132">
        <v>0</v>
      </c>
      <c r="DN132" t="s">
        <v>3</v>
      </c>
      <c r="DO132">
        <v>0</v>
      </c>
    </row>
    <row r="133" spans="1:119" x14ac:dyDescent="0.2">
      <c r="A133">
        <f>ROW(Source!A494)</f>
        <v>494</v>
      </c>
      <c r="B133">
        <v>35364244</v>
      </c>
      <c r="C133">
        <v>35380226</v>
      </c>
      <c r="D133">
        <v>35113206</v>
      </c>
      <c r="E133">
        <v>1</v>
      </c>
      <c r="F133">
        <v>1</v>
      </c>
      <c r="G133">
        <v>15872964</v>
      </c>
      <c r="H133">
        <v>2</v>
      </c>
      <c r="I133" t="s">
        <v>989</v>
      </c>
      <c r="J133" t="s">
        <v>990</v>
      </c>
      <c r="K133" t="s">
        <v>991</v>
      </c>
      <c r="L133">
        <v>1368</v>
      </c>
      <c r="N133">
        <v>1011</v>
      </c>
      <c r="O133" t="s">
        <v>988</v>
      </c>
      <c r="P133" t="s">
        <v>988</v>
      </c>
      <c r="Q133">
        <v>1</v>
      </c>
      <c r="W133">
        <v>0</v>
      </c>
      <c r="X133">
        <v>-1817365194</v>
      </c>
      <c r="Y133">
        <f t="shared" si="35"/>
        <v>0.04</v>
      </c>
      <c r="AA133">
        <v>0</v>
      </c>
      <c r="AB133">
        <v>4.72</v>
      </c>
      <c r="AC133">
        <v>0.1</v>
      </c>
      <c r="AD133">
        <v>0</v>
      </c>
      <c r="AE133">
        <v>0</v>
      </c>
      <c r="AF133">
        <v>4.72</v>
      </c>
      <c r="AG133">
        <v>0.1</v>
      </c>
      <c r="AH133">
        <v>0</v>
      </c>
      <c r="AI133">
        <v>1</v>
      </c>
      <c r="AJ133">
        <v>1</v>
      </c>
      <c r="AK133">
        <v>1</v>
      </c>
      <c r="AL133">
        <v>1</v>
      </c>
      <c r="AM133">
        <v>-2</v>
      </c>
      <c r="AN133">
        <v>0</v>
      </c>
      <c r="AO133">
        <v>1</v>
      </c>
      <c r="AP133">
        <v>1</v>
      </c>
      <c r="AQ133">
        <v>0</v>
      </c>
      <c r="AR133">
        <v>0</v>
      </c>
      <c r="AS133" t="s">
        <v>3</v>
      </c>
      <c r="AT133">
        <v>0.04</v>
      </c>
      <c r="AU133" t="s">
        <v>3</v>
      </c>
      <c r="AV133">
        <v>0</v>
      </c>
      <c r="AW133">
        <v>2</v>
      </c>
      <c r="AX133">
        <v>35380234</v>
      </c>
      <c r="AY133">
        <v>1</v>
      </c>
      <c r="AZ133">
        <v>0</v>
      </c>
      <c r="BA133">
        <v>133</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CV133">
        <v>0</v>
      </c>
      <c r="CW133">
        <f>ROUND(Y133*Source!I494*DO133,9)</f>
        <v>0</v>
      </c>
      <c r="CX133">
        <f>ROUND(Y133*Source!I494,9)</f>
        <v>0.04</v>
      </c>
      <c r="CY133">
        <f>AB133</f>
        <v>4.72</v>
      </c>
      <c r="CZ133">
        <f>AF133</f>
        <v>4.72</v>
      </c>
      <c r="DA133">
        <f>AJ133</f>
        <v>1</v>
      </c>
      <c r="DB133">
        <f t="shared" si="36"/>
        <v>0.19</v>
      </c>
      <c r="DC133">
        <f t="shared" si="37"/>
        <v>0</v>
      </c>
      <c r="DD133" t="s">
        <v>3</v>
      </c>
      <c r="DE133" t="s">
        <v>3</v>
      </c>
      <c r="DF133">
        <f t="shared" si="38"/>
        <v>0</v>
      </c>
      <c r="DG133">
        <f t="shared" si="39"/>
        <v>0.19</v>
      </c>
      <c r="DH133">
        <f t="shared" si="40"/>
        <v>0</v>
      </c>
      <c r="DI133">
        <f t="shared" si="41"/>
        <v>0</v>
      </c>
      <c r="DJ133">
        <f>DG133</f>
        <v>0.19</v>
      </c>
      <c r="DK133">
        <v>0</v>
      </c>
      <c r="DL133" t="s">
        <v>3</v>
      </c>
      <c r="DM133">
        <v>0</v>
      </c>
      <c r="DN133" t="s">
        <v>3</v>
      </c>
      <c r="DO133">
        <v>0</v>
      </c>
    </row>
    <row r="134" spans="1:119" x14ac:dyDescent="0.2">
      <c r="A134">
        <f>ROW(Source!A494)</f>
        <v>494</v>
      </c>
      <c r="B134">
        <v>35364244</v>
      </c>
      <c r="C134">
        <v>35380226</v>
      </c>
      <c r="D134">
        <v>35113178</v>
      </c>
      <c r="E134">
        <v>1</v>
      </c>
      <c r="F134">
        <v>1</v>
      </c>
      <c r="G134">
        <v>15872964</v>
      </c>
      <c r="H134">
        <v>2</v>
      </c>
      <c r="I134" t="s">
        <v>1084</v>
      </c>
      <c r="J134" t="s">
        <v>1085</v>
      </c>
      <c r="K134" t="s">
        <v>1086</v>
      </c>
      <c r="L134">
        <v>1368</v>
      </c>
      <c r="N134">
        <v>1011</v>
      </c>
      <c r="O134" t="s">
        <v>988</v>
      </c>
      <c r="P134" t="s">
        <v>988</v>
      </c>
      <c r="Q134">
        <v>1</v>
      </c>
      <c r="W134">
        <v>0</v>
      </c>
      <c r="X134">
        <v>-385320760</v>
      </c>
      <c r="Y134">
        <f t="shared" si="35"/>
        <v>0.22</v>
      </c>
      <c r="AA134">
        <v>0</v>
      </c>
      <c r="AB134">
        <v>9.8699999999999992</v>
      </c>
      <c r="AC134">
        <v>0.49</v>
      </c>
      <c r="AD134">
        <v>0</v>
      </c>
      <c r="AE134">
        <v>0</v>
      </c>
      <c r="AF134">
        <v>9.8699999999999992</v>
      </c>
      <c r="AG134">
        <v>0.49</v>
      </c>
      <c r="AH134">
        <v>0</v>
      </c>
      <c r="AI134">
        <v>1</v>
      </c>
      <c r="AJ134">
        <v>1</v>
      </c>
      <c r="AK134">
        <v>1</v>
      </c>
      <c r="AL134">
        <v>1</v>
      </c>
      <c r="AM134">
        <v>-2</v>
      </c>
      <c r="AN134">
        <v>0</v>
      </c>
      <c r="AO134">
        <v>1</v>
      </c>
      <c r="AP134">
        <v>1</v>
      </c>
      <c r="AQ134">
        <v>0</v>
      </c>
      <c r="AR134">
        <v>0</v>
      </c>
      <c r="AS134" t="s">
        <v>3</v>
      </c>
      <c r="AT134">
        <v>0.22</v>
      </c>
      <c r="AU134" t="s">
        <v>3</v>
      </c>
      <c r="AV134">
        <v>0</v>
      </c>
      <c r="AW134">
        <v>2</v>
      </c>
      <c r="AX134">
        <v>35380235</v>
      </c>
      <c r="AY134">
        <v>1</v>
      </c>
      <c r="AZ134">
        <v>0</v>
      </c>
      <c r="BA134">
        <v>134</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CV134">
        <v>0</v>
      </c>
      <c r="CW134">
        <f>ROUND(Y134*Source!I494*DO134,9)</f>
        <v>0</v>
      </c>
      <c r="CX134">
        <f>ROUND(Y134*Source!I494,9)</f>
        <v>0.22</v>
      </c>
      <c r="CY134">
        <f>AB134</f>
        <v>9.8699999999999992</v>
      </c>
      <c r="CZ134">
        <f>AF134</f>
        <v>9.8699999999999992</v>
      </c>
      <c r="DA134">
        <f>AJ134</f>
        <v>1</v>
      </c>
      <c r="DB134">
        <f t="shared" si="36"/>
        <v>2.17</v>
      </c>
      <c r="DC134">
        <f t="shared" si="37"/>
        <v>0.11</v>
      </c>
      <c r="DD134" t="s">
        <v>3</v>
      </c>
      <c r="DE134" t="s">
        <v>3</v>
      </c>
      <c r="DF134">
        <f t="shared" si="38"/>
        <v>0</v>
      </c>
      <c r="DG134">
        <f t="shared" si="39"/>
        <v>2.17</v>
      </c>
      <c r="DH134">
        <f t="shared" si="40"/>
        <v>0.11</v>
      </c>
      <c r="DI134">
        <f t="shared" si="41"/>
        <v>0</v>
      </c>
      <c r="DJ134">
        <f>DG134</f>
        <v>2.17</v>
      </c>
      <c r="DK134">
        <v>0</v>
      </c>
      <c r="DL134" t="s">
        <v>3</v>
      </c>
      <c r="DM134">
        <v>0</v>
      </c>
      <c r="DN134" t="s">
        <v>3</v>
      </c>
      <c r="DO134">
        <v>0</v>
      </c>
    </row>
    <row r="135" spans="1:119" x14ac:dyDescent="0.2">
      <c r="A135">
        <f>ROW(Source!A494)</f>
        <v>494</v>
      </c>
      <c r="B135">
        <v>35364244</v>
      </c>
      <c r="C135">
        <v>35380226</v>
      </c>
      <c r="D135">
        <v>35122221</v>
      </c>
      <c r="E135">
        <v>1</v>
      </c>
      <c r="F135">
        <v>1</v>
      </c>
      <c r="G135">
        <v>15872964</v>
      </c>
      <c r="H135">
        <v>3</v>
      </c>
      <c r="I135" t="s">
        <v>128</v>
      </c>
      <c r="J135" t="s">
        <v>130</v>
      </c>
      <c r="K135" t="s">
        <v>129</v>
      </c>
      <c r="L135">
        <v>1354</v>
      </c>
      <c r="N135">
        <v>1010</v>
      </c>
      <c r="O135" t="s">
        <v>52</v>
      </c>
      <c r="P135" t="s">
        <v>52</v>
      </c>
      <c r="Q135">
        <v>1</v>
      </c>
      <c r="W135">
        <v>1</v>
      </c>
      <c r="X135">
        <v>-2080535723</v>
      </c>
      <c r="Y135">
        <f t="shared" si="35"/>
        <v>-1</v>
      </c>
      <c r="AA135">
        <v>2206.16</v>
      </c>
      <c r="AB135">
        <v>0</v>
      </c>
      <c r="AC135">
        <v>0</v>
      </c>
      <c r="AD135">
        <v>0</v>
      </c>
      <c r="AE135">
        <v>2206.16</v>
      </c>
      <c r="AF135">
        <v>0</v>
      </c>
      <c r="AG135">
        <v>0</v>
      </c>
      <c r="AH135">
        <v>0</v>
      </c>
      <c r="AI135">
        <v>1</v>
      </c>
      <c r="AJ135">
        <v>1</v>
      </c>
      <c r="AK135">
        <v>1</v>
      </c>
      <c r="AL135">
        <v>1</v>
      </c>
      <c r="AM135">
        <v>-2</v>
      </c>
      <c r="AN135">
        <v>0</v>
      </c>
      <c r="AO135">
        <v>1</v>
      </c>
      <c r="AP135">
        <v>1</v>
      </c>
      <c r="AQ135">
        <v>0</v>
      </c>
      <c r="AR135">
        <v>0</v>
      </c>
      <c r="AS135" t="s">
        <v>3</v>
      </c>
      <c r="AT135">
        <v>-1</v>
      </c>
      <c r="AU135" t="s">
        <v>3</v>
      </c>
      <c r="AV135">
        <v>0</v>
      </c>
      <c r="AW135">
        <v>2</v>
      </c>
      <c r="AX135">
        <v>35380236</v>
      </c>
      <c r="AY135">
        <v>1</v>
      </c>
      <c r="AZ135">
        <v>6144</v>
      </c>
      <c r="BA135">
        <v>135</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CV135">
        <v>0</v>
      </c>
      <c r="CW135">
        <v>0</v>
      </c>
      <c r="CX135">
        <f>ROUND(Y135*Source!I494,9)</f>
        <v>-1</v>
      </c>
      <c r="CY135">
        <f>AA135</f>
        <v>2206.16</v>
      </c>
      <c r="CZ135">
        <f>AE135</f>
        <v>2206.16</v>
      </c>
      <c r="DA135">
        <f>AI135</f>
        <v>1</v>
      </c>
      <c r="DB135">
        <f t="shared" si="36"/>
        <v>-2206.16</v>
      </c>
      <c r="DC135">
        <f t="shared" si="37"/>
        <v>0</v>
      </c>
      <c r="DD135" t="s">
        <v>3</v>
      </c>
      <c r="DE135" t="s">
        <v>3</v>
      </c>
      <c r="DF135">
        <f t="shared" si="38"/>
        <v>-2206.16</v>
      </c>
      <c r="DG135">
        <f t="shared" si="39"/>
        <v>0</v>
      </c>
      <c r="DH135">
        <f t="shared" si="40"/>
        <v>0</v>
      </c>
      <c r="DI135">
        <f t="shared" si="41"/>
        <v>0</v>
      </c>
      <c r="DJ135">
        <f>DF135</f>
        <v>-2206.16</v>
      </c>
      <c r="DK135">
        <v>0</v>
      </c>
      <c r="DL135" t="s">
        <v>3</v>
      </c>
      <c r="DM135">
        <v>0</v>
      </c>
      <c r="DN135" t="s">
        <v>3</v>
      </c>
      <c r="DO135">
        <v>0</v>
      </c>
    </row>
    <row r="136" spans="1:119" x14ac:dyDescent="0.2">
      <c r="A136">
        <f>ROW(Source!A531)</f>
        <v>531</v>
      </c>
      <c r="B136">
        <v>35364244</v>
      </c>
      <c r="C136">
        <v>35380295</v>
      </c>
      <c r="D136">
        <v>35111398</v>
      </c>
      <c r="E136">
        <v>15872964</v>
      </c>
      <c r="F136">
        <v>1</v>
      </c>
      <c r="G136">
        <v>15872964</v>
      </c>
      <c r="H136">
        <v>1</v>
      </c>
      <c r="I136" t="s">
        <v>982</v>
      </c>
      <c r="J136" t="s">
        <v>3</v>
      </c>
      <c r="K136" t="s">
        <v>983</v>
      </c>
      <c r="L136">
        <v>1191</v>
      </c>
      <c r="N136">
        <v>1013</v>
      </c>
      <c r="O136" t="s">
        <v>984</v>
      </c>
      <c r="P136" t="s">
        <v>984</v>
      </c>
      <c r="Q136">
        <v>1</v>
      </c>
      <c r="W136">
        <v>0</v>
      </c>
      <c r="X136">
        <v>476480486</v>
      </c>
      <c r="Y136">
        <f>(AT136*0.2)</f>
        <v>0.30800000000000005</v>
      </c>
      <c r="AA136">
        <v>0</v>
      </c>
      <c r="AB136">
        <v>0</v>
      </c>
      <c r="AC136">
        <v>0</v>
      </c>
      <c r="AD136">
        <v>0</v>
      </c>
      <c r="AE136">
        <v>0</v>
      </c>
      <c r="AF136">
        <v>0</v>
      </c>
      <c r="AG136">
        <v>0</v>
      </c>
      <c r="AH136">
        <v>0</v>
      </c>
      <c r="AI136">
        <v>1</v>
      </c>
      <c r="AJ136">
        <v>1</v>
      </c>
      <c r="AK136">
        <v>1</v>
      </c>
      <c r="AL136">
        <v>1</v>
      </c>
      <c r="AM136">
        <v>-2</v>
      </c>
      <c r="AN136">
        <v>0</v>
      </c>
      <c r="AO136">
        <v>1</v>
      </c>
      <c r="AP136">
        <v>1</v>
      </c>
      <c r="AQ136">
        <v>0</v>
      </c>
      <c r="AR136">
        <v>0</v>
      </c>
      <c r="AS136" t="s">
        <v>3</v>
      </c>
      <c r="AT136">
        <v>1.54</v>
      </c>
      <c r="AU136" t="s">
        <v>55</v>
      </c>
      <c r="AV136">
        <v>1</v>
      </c>
      <c r="AW136">
        <v>2</v>
      </c>
      <c r="AX136">
        <v>35380300</v>
      </c>
      <c r="AY136">
        <v>1</v>
      </c>
      <c r="AZ136">
        <v>0</v>
      </c>
      <c r="BA136">
        <v>136</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CU136">
        <f>ROUND(AT136*Source!I531*AH136*AL136,2)</f>
        <v>0</v>
      </c>
      <c r="CV136">
        <f>ROUND(Y136*Source!I531,9)</f>
        <v>1.8480000000000001</v>
      </c>
      <c r="CW136">
        <v>0</v>
      </c>
      <c r="CX136">
        <f>ROUND(Y136*Source!I531,9)</f>
        <v>1.8480000000000001</v>
      </c>
      <c r="CY136">
        <f>AD136</f>
        <v>0</v>
      </c>
      <c r="CZ136">
        <f>AH136</f>
        <v>0</v>
      </c>
      <c r="DA136">
        <f>AL136</f>
        <v>1</v>
      </c>
      <c r="DB136">
        <f>ROUND((ROUND(AT136*CZ136,2)*0.2),6)</f>
        <v>0</v>
      </c>
      <c r="DC136">
        <f>ROUND((ROUND(AT136*AG136,2)*0.2),6)</f>
        <v>0</v>
      </c>
      <c r="DD136" t="s">
        <v>3</v>
      </c>
      <c r="DE136" t="s">
        <v>3</v>
      </c>
      <c r="DF136">
        <f t="shared" si="38"/>
        <v>0</v>
      </c>
      <c r="DG136">
        <f t="shared" si="39"/>
        <v>0</v>
      </c>
      <c r="DH136">
        <f t="shared" si="40"/>
        <v>0</v>
      </c>
      <c r="DI136">
        <f t="shared" si="41"/>
        <v>0</v>
      </c>
      <c r="DJ136">
        <f>DI136</f>
        <v>0</v>
      </c>
      <c r="DK136">
        <v>0</v>
      </c>
      <c r="DL136" t="s">
        <v>3</v>
      </c>
      <c r="DM136">
        <v>0</v>
      </c>
      <c r="DN136" t="s">
        <v>3</v>
      </c>
      <c r="DO136">
        <v>0</v>
      </c>
    </row>
    <row r="137" spans="1:119" x14ac:dyDescent="0.2">
      <c r="A137">
        <f>ROW(Source!A531)</f>
        <v>531</v>
      </c>
      <c r="B137">
        <v>35364244</v>
      </c>
      <c r="C137">
        <v>35380295</v>
      </c>
      <c r="D137">
        <v>35112768</v>
      </c>
      <c r="E137">
        <v>1</v>
      </c>
      <c r="F137">
        <v>1</v>
      </c>
      <c r="G137">
        <v>15872964</v>
      </c>
      <c r="H137">
        <v>2</v>
      </c>
      <c r="I137" t="s">
        <v>1081</v>
      </c>
      <c r="J137" t="s">
        <v>1082</v>
      </c>
      <c r="K137" t="s">
        <v>1083</v>
      </c>
      <c r="L137">
        <v>1368</v>
      </c>
      <c r="N137">
        <v>1011</v>
      </c>
      <c r="O137" t="s">
        <v>988</v>
      </c>
      <c r="P137" t="s">
        <v>988</v>
      </c>
      <c r="Q137">
        <v>1</v>
      </c>
      <c r="W137">
        <v>0</v>
      </c>
      <c r="X137">
        <v>-1503072827</v>
      </c>
      <c r="Y137">
        <f>(AT137*0.2)</f>
        <v>2.8000000000000004E-2</v>
      </c>
      <c r="AA137">
        <v>0</v>
      </c>
      <c r="AB137">
        <v>456.39</v>
      </c>
      <c r="AC137">
        <v>1.4</v>
      </c>
      <c r="AD137">
        <v>0</v>
      </c>
      <c r="AE137">
        <v>0</v>
      </c>
      <c r="AF137">
        <v>456.39</v>
      </c>
      <c r="AG137">
        <v>1.4</v>
      </c>
      <c r="AH137">
        <v>0</v>
      </c>
      <c r="AI137">
        <v>1</v>
      </c>
      <c r="AJ137">
        <v>1</v>
      </c>
      <c r="AK137">
        <v>1</v>
      </c>
      <c r="AL137">
        <v>1</v>
      </c>
      <c r="AM137">
        <v>-2</v>
      </c>
      <c r="AN137">
        <v>0</v>
      </c>
      <c r="AO137">
        <v>1</v>
      </c>
      <c r="AP137">
        <v>1</v>
      </c>
      <c r="AQ137">
        <v>0</v>
      </c>
      <c r="AR137">
        <v>0</v>
      </c>
      <c r="AS137" t="s">
        <v>3</v>
      </c>
      <c r="AT137">
        <v>0.14000000000000001</v>
      </c>
      <c r="AU137" t="s">
        <v>55</v>
      </c>
      <c r="AV137">
        <v>0</v>
      </c>
      <c r="AW137">
        <v>2</v>
      </c>
      <c r="AX137">
        <v>35380301</v>
      </c>
      <c r="AY137">
        <v>1</v>
      </c>
      <c r="AZ137">
        <v>0</v>
      </c>
      <c r="BA137">
        <v>137</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CV137">
        <v>0</v>
      </c>
      <c r="CW137">
        <f>ROUND(Y137*Source!I531*DO137,9)</f>
        <v>0</v>
      </c>
      <c r="CX137">
        <f>ROUND(Y137*Source!I531,9)</f>
        <v>0.16800000000000001</v>
      </c>
      <c r="CY137">
        <f>AB137</f>
        <v>456.39</v>
      </c>
      <c r="CZ137">
        <f>AF137</f>
        <v>456.39</v>
      </c>
      <c r="DA137">
        <f>AJ137</f>
        <v>1</v>
      </c>
      <c r="DB137">
        <f>ROUND((ROUND(AT137*CZ137,2)*0.2),6)</f>
        <v>12.778</v>
      </c>
      <c r="DC137">
        <f>ROUND((ROUND(AT137*AG137,2)*0.2),6)</f>
        <v>0.04</v>
      </c>
      <c r="DD137" t="s">
        <v>3</v>
      </c>
      <c r="DE137" t="s">
        <v>3</v>
      </c>
      <c r="DF137">
        <f t="shared" si="38"/>
        <v>0</v>
      </c>
      <c r="DG137">
        <f t="shared" si="39"/>
        <v>76.67</v>
      </c>
      <c r="DH137">
        <f t="shared" si="40"/>
        <v>0.24</v>
      </c>
      <c r="DI137">
        <f t="shared" si="41"/>
        <v>0</v>
      </c>
      <c r="DJ137">
        <f>DG137</f>
        <v>76.67</v>
      </c>
      <c r="DK137">
        <v>0</v>
      </c>
      <c r="DL137" t="s">
        <v>3</v>
      </c>
      <c r="DM137">
        <v>0</v>
      </c>
      <c r="DN137" t="s">
        <v>3</v>
      </c>
      <c r="DO137">
        <v>0</v>
      </c>
    </row>
    <row r="138" spans="1:119" x14ac:dyDescent="0.2">
      <c r="A138">
        <f>ROW(Source!A531)</f>
        <v>531</v>
      </c>
      <c r="B138">
        <v>35364244</v>
      </c>
      <c r="C138">
        <v>35380295</v>
      </c>
      <c r="D138">
        <v>35113206</v>
      </c>
      <c r="E138">
        <v>1</v>
      </c>
      <c r="F138">
        <v>1</v>
      </c>
      <c r="G138">
        <v>15872964</v>
      </c>
      <c r="H138">
        <v>2</v>
      </c>
      <c r="I138" t="s">
        <v>989</v>
      </c>
      <c r="J138" t="s">
        <v>990</v>
      </c>
      <c r="K138" t="s">
        <v>991</v>
      </c>
      <c r="L138">
        <v>1368</v>
      </c>
      <c r="N138">
        <v>1011</v>
      </c>
      <c r="O138" t="s">
        <v>988</v>
      </c>
      <c r="P138" t="s">
        <v>988</v>
      </c>
      <c r="Q138">
        <v>1</v>
      </c>
      <c r="W138">
        <v>0</v>
      </c>
      <c r="X138">
        <v>-1817365194</v>
      </c>
      <c r="Y138">
        <f>(AT138*0.2)</f>
        <v>8.0000000000000002E-3</v>
      </c>
      <c r="AA138">
        <v>0</v>
      </c>
      <c r="AB138">
        <v>4.72</v>
      </c>
      <c r="AC138">
        <v>0.1</v>
      </c>
      <c r="AD138">
        <v>0</v>
      </c>
      <c r="AE138">
        <v>0</v>
      </c>
      <c r="AF138">
        <v>4.72</v>
      </c>
      <c r="AG138">
        <v>0.1</v>
      </c>
      <c r="AH138">
        <v>0</v>
      </c>
      <c r="AI138">
        <v>1</v>
      </c>
      <c r="AJ138">
        <v>1</v>
      </c>
      <c r="AK138">
        <v>1</v>
      </c>
      <c r="AL138">
        <v>1</v>
      </c>
      <c r="AM138">
        <v>-2</v>
      </c>
      <c r="AN138">
        <v>0</v>
      </c>
      <c r="AO138">
        <v>1</v>
      </c>
      <c r="AP138">
        <v>1</v>
      </c>
      <c r="AQ138">
        <v>0</v>
      </c>
      <c r="AR138">
        <v>0</v>
      </c>
      <c r="AS138" t="s">
        <v>3</v>
      </c>
      <c r="AT138">
        <v>0.04</v>
      </c>
      <c r="AU138" t="s">
        <v>55</v>
      </c>
      <c r="AV138">
        <v>0</v>
      </c>
      <c r="AW138">
        <v>2</v>
      </c>
      <c r="AX138">
        <v>35380302</v>
      </c>
      <c r="AY138">
        <v>1</v>
      </c>
      <c r="AZ138">
        <v>0</v>
      </c>
      <c r="BA138">
        <v>138</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CV138">
        <v>0</v>
      </c>
      <c r="CW138">
        <f>ROUND(Y138*Source!I531*DO138,9)</f>
        <v>0</v>
      </c>
      <c r="CX138">
        <f>ROUND(Y138*Source!I531,9)</f>
        <v>4.8000000000000001E-2</v>
      </c>
      <c r="CY138">
        <f>AB138</f>
        <v>4.72</v>
      </c>
      <c r="CZ138">
        <f>AF138</f>
        <v>4.72</v>
      </c>
      <c r="DA138">
        <f>AJ138</f>
        <v>1</v>
      </c>
      <c r="DB138">
        <f>ROUND((ROUND(AT138*CZ138,2)*0.2),6)</f>
        <v>3.7999999999999999E-2</v>
      </c>
      <c r="DC138">
        <f>ROUND((ROUND(AT138*AG138,2)*0.2),6)</f>
        <v>0</v>
      </c>
      <c r="DD138" t="s">
        <v>3</v>
      </c>
      <c r="DE138" t="s">
        <v>3</v>
      </c>
      <c r="DF138">
        <f t="shared" si="38"/>
        <v>0</v>
      </c>
      <c r="DG138">
        <f t="shared" si="39"/>
        <v>0.23</v>
      </c>
      <c r="DH138">
        <f t="shared" si="40"/>
        <v>0</v>
      </c>
      <c r="DI138">
        <f t="shared" si="41"/>
        <v>0</v>
      </c>
      <c r="DJ138">
        <f>DG138</f>
        <v>0.23</v>
      </c>
      <c r="DK138">
        <v>0</v>
      </c>
      <c r="DL138" t="s">
        <v>3</v>
      </c>
      <c r="DM138">
        <v>0</v>
      </c>
      <c r="DN138" t="s">
        <v>3</v>
      </c>
      <c r="DO138">
        <v>0</v>
      </c>
    </row>
    <row r="139" spans="1:119" x14ac:dyDescent="0.2">
      <c r="A139">
        <f>ROW(Source!A531)</f>
        <v>531</v>
      </c>
      <c r="B139">
        <v>35364244</v>
      </c>
      <c r="C139">
        <v>35380295</v>
      </c>
      <c r="D139">
        <v>35122217</v>
      </c>
      <c r="E139">
        <v>1</v>
      </c>
      <c r="F139">
        <v>1</v>
      </c>
      <c r="G139">
        <v>15872964</v>
      </c>
      <c r="H139">
        <v>3</v>
      </c>
      <c r="I139" t="s">
        <v>176</v>
      </c>
      <c r="J139" t="s">
        <v>178</v>
      </c>
      <c r="K139" t="s">
        <v>177</v>
      </c>
      <c r="L139">
        <v>1354</v>
      </c>
      <c r="N139">
        <v>1010</v>
      </c>
      <c r="O139" t="s">
        <v>52</v>
      </c>
      <c r="P139" t="s">
        <v>52</v>
      </c>
      <c r="Q139">
        <v>1</v>
      </c>
      <c r="W139">
        <v>0</v>
      </c>
      <c r="X139">
        <v>-2128069018</v>
      </c>
      <c r="Y139">
        <f>(AT139*0)</f>
        <v>0</v>
      </c>
      <c r="AA139">
        <v>386.44</v>
      </c>
      <c r="AB139">
        <v>0</v>
      </c>
      <c r="AC139">
        <v>0</v>
      </c>
      <c r="AD139">
        <v>0</v>
      </c>
      <c r="AE139">
        <v>386.44</v>
      </c>
      <c r="AF139">
        <v>0</v>
      </c>
      <c r="AG139">
        <v>0</v>
      </c>
      <c r="AH139">
        <v>0</v>
      </c>
      <c r="AI139">
        <v>1</v>
      </c>
      <c r="AJ139">
        <v>1</v>
      </c>
      <c r="AK139">
        <v>1</v>
      </c>
      <c r="AL139">
        <v>1</v>
      </c>
      <c r="AM139">
        <v>-2</v>
      </c>
      <c r="AN139">
        <v>0</v>
      </c>
      <c r="AO139">
        <v>1</v>
      </c>
      <c r="AP139">
        <v>1</v>
      </c>
      <c r="AQ139">
        <v>0</v>
      </c>
      <c r="AR139">
        <v>0</v>
      </c>
      <c r="AS139" t="s">
        <v>3</v>
      </c>
      <c r="AT139">
        <v>1</v>
      </c>
      <c r="AU139" t="s">
        <v>54</v>
      </c>
      <c r="AV139">
        <v>0</v>
      </c>
      <c r="AW139">
        <v>2</v>
      </c>
      <c r="AX139">
        <v>35380303</v>
      </c>
      <c r="AY139">
        <v>1</v>
      </c>
      <c r="AZ139">
        <v>0</v>
      </c>
      <c r="BA139">
        <v>139</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CV139">
        <v>0</v>
      </c>
      <c r="CW139">
        <v>0</v>
      </c>
      <c r="CX139">
        <f>ROUND(Y139*Source!I531,9)</f>
        <v>0</v>
      </c>
      <c r="CY139">
        <f>AA139</f>
        <v>386.44</v>
      </c>
      <c r="CZ139">
        <f>AE139</f>
        <v>386.44</v>
      </c>
      <c r="DA139">
        <f>AI139</f>
        <v>1</v>
      </c>
      <c r="DB139">
        <f>ROUND((ROUND(AT139*CZ139,2)*0),6)</f>
        <v>0</v>
      </c>
      <c r="DC139">
        <f>ROUND((ROUND(AT139*AG139,2)*0),6)</f>
        <v>0</v>
      </c>
      <c r="DD139" t="s">
        <v>3</v>
      </c>
      <c r="DE139" t="s">
        <v>3</v>
      </c>
      <c r="DF139">
        <f t="shared" si="38"/>
        <v>0</v>
      </c>
      <c r="DG139">
        <f t="shared" si="39"/>
        <v>0</v>
      </c>
      <c r="DH139">
        <f t="shared" si="40"/>
        <v>0</v>
      </c>
      <c r="DI139">
        <f t="shared" si="41"/>
        <v>0</v>
      </c>
      <c r="DJ139">
        <f>DF139</f>
        <v>0</v>
      </c>
      <c r="DK139">
        <v>0</v>
      </c>
      <c r="DL139" t="s">
        <v>3</v>
      </c>
      <c r="DM139">
        <v>0</v>
      </c>
      <c r="DN139" t="s">
        <v>3</v>
      </c>
      <c r="DO139">
        <v>0</v>
      </c>
    </row>
    <row r="140" spans="1:119" x14ac:dyDescent="0.2">
      <c r="A140">
        <f>ROW(Source!A532)</f>
        <v>532</v>
      </c>
      <c r="B140">
        <v>35364244</v>
      </c>
      <c r="C140">
        <v>35380304</v>
      </c>
      <c r="D140">
        <v>35111398</v>
      </c>
      <c r="E140">
        <v>15872964</v>
      </c>
      <c r="F140">
        <v>1</v>
      </c>
      <c r="G140">
        <v>15872964</v>
      </c>
      <c r="H140">
        <v>1</v>
      </c>
      <c r="I140" t="s">
        <v>982</v>
      </c>
      <c r="J140" t="s">
        <v>3</v>
      </c>
      <c r="K140" t="s">
        <v>983</v>
      </c>
      <c r="L140">
        <v>1191</v>
      </c>
      <c r="N140">
        <v>1013</v>
      </c>
      <c r="O140" t="s">
        <v>984</v>
      </c>
      <c r="P140" t="s">
        <v>984</v>
      </c>
      <c r="Q140">
        <v>1</v>
      </c>
      <c r="W140">
        <v>0</v>
      </c>
      <c r="X140">
        <v>476480486</v>
      </c>
      <c r="Y140">
        <f>(AT140*0.2)</f>
        <v>0.45999999999999996</v>
      </c>
      <c r="AA140">
        <v>0</v>
      </c>
      <c r="AB140">
        <v>0</v>
      </c>
      <c r="AC140">
        <v>0</v>
      </c>
      <c r="AD140">
        <v>0</v>
      </c>
      <c r="AE140">
        <v>0</v>
      </c>
      <c r="AF140">
        <v>0</v>
      </c>
      <c r="AG140">
        <v>0</v>
      </c>
      <c r="AH140">
        <v>0</v>
      </c>
      <c r="AI140">
        <v>1</v>
      </c>
      <c r="AJ140">
        <v>1</v>
      </c>
      <c r="AK140">
        <v>1</v>
      </c>
      <c r="AL140">
        <v>1</v>
      </c>
      <c r="AM140">
        <v>-2</v>
      </c>
      <c r="AN140">
        <v>0</v>
      </c>
      <c r="AO140">
        <v>1</v>
      </c>
      <c r="AP140">
        <v>1</v>
      </c>
      <c r="AQ140">
        <v>0</v>
      </c>
      <c r="AR140">
        <v>0</v>
      </c>
      <c r="AS140" t="s">
        <v>3</v>
      </c>
      <c r="AT140">
        <v>2.2999999999999998</v>
      </c>
      <c r="AU140" t="s">
        <v>55</v>
      </c>
      <c r="AV140">
        <v>1</v>
      </c>
      <c r="AW140">
        <v>2</v>
      </c>
      <c r="AX140">
        <v>35380310</v>
      </c>
      <c r="AY140">
        <v>1</v>
      </c>
      <c r="AZ140">
        <v>0</v>
      </c>
      <c r="BA140">
        <v>140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CU140">
        <f>ROUND(AT140*Source!I532*AH140*AL140,2)</f>
        <v>0</v>
      </c>
      <c r="CV140">
        <f>ROUND(Y140*Source!I532,9)</f>
        <v>0.46</v>
      </c>
      <c r="CW140">
        <v>0</v>
      </c>
      <c r="CX140">
        <f>ROUND(Y140*Source!I532,9)</f>
        <v>0.46</v>
      </c>
      <c r="CY140">
        <f>AD140</f>
        <v>0</v>
      </c>
      <c r="CZ140">
        <f>AH140</f>
        <v>0</v>
      </c>
      <c r="DA140">
        <f>AL140</f>
        <v>1</v>
      </c>
      <c r="DB140">
        <f>ROUND((ROUND(AT140*CZ140,2)*0.2),6)</f>
        <v>0</v>
      </c>
      <c r="DC140">
        <f>ROUND((ROUND(AT140*AG140,2)*0.2),6)</f>
        <v>0</v>
      </c>
      <c r="DD140" t="s">
        <v>3</v>
      </c>
      <c r="DE140" t="s">
        <v>3</v>
      </c>
      <c r="DF140">
        <f t="shared" si="38"/>
        <v>0</v>
      </c>
      <c r="DG140">
        <f t="shared" si="39"/>
        <v>0</v>
      </c>
      <c r="DH140">
        <f t="shared" si="40"/>
        <v>0</v>
      </c>
      <c r="DI140">
        <f t="shared" si="41"/>
        <v>0</v>
      </c>
      <c r="DJ140">
        <f>DI140</f>
        <v>0</v>
      </c>
      <c r="DK140">
        <v>0</v>
      </c>
      <c r="DL140" t="s">
        <v>3</v>
      </c>
      <c r="DM140">
        <v>0</v>
      </c>
      <c r="DN140" t="s">
        <v>3</v>
      </c>
      <c r="DO140">
        <v>0</v>
      </c>
    </row>
    <row r="141" spans="1:119" x14ac:dyDescent="0.2">
      <c r="A141">
        <f>ROW(Source!A532)</f>
        <v>532</v>
      </c>
      <c r="B141">
        <v>35364244</v>
      </c>
      <c r="C141">
        <v>35380304</v>
      </c>
      <c r="D141">
        <v>35112768</v>
      </c>
      <c r="E141">
        <v>1</v>
      </c>
      <c r="F141">
        <v>1</v>
      </c>
      <c r="G141">
        <v>15872964</v>
      </c>
      <c r="H141">
        <v>2</v>
      </c>
      <c r="I141" t="s">
        <v>1081</v>
      </c>
      <c r="J141" t="s">
        <v>1082</v>
      </c>
      <c r="K141" t="s">
        <v>1083</v>
      </c>
      <c r="L141">
        <v>1368</v>
      </c>
      <c r="N141">
        <v>1011</v>
      </c>
      <c r="O141" t="s">
        <v>988</v>
      </c>
      <c r="P141" t="s">
        <v>988</v>
      </c>
      <c r="Q141">
        <v>1</v>
      </c>
      <c r="W141">
        <v>0</v>
      </c>
      <c r="X141">
        <v>-1503072827</v>
      </c>
      <c r="Y141">
        <f>(AT141*0.2)</f>
        <v>2.8000000000000004E-2</v>
      </c>
      <c r="AA141">
        <v>0</v>
      </c>
      <c r="AB141">
        <v>456.39</v>
      </c>
      <c r="AC141">
        <v>1.4</v>
      </c>
      <c r="AD141">
        <v>0</v>
      </c>
      <c r="AE141">
        <v>0</v>
      </c>
      <c r="AF141">
        <v>456.39</v>
      </c>
      <c r="AG141">
        <v>1.4</v>
      </c>
      <c r="AH141">
        <v>0</v>
      </c>
      <c r="AI141">
        <v>1</v>
      </c>
      <c r="AJ141">
        <v>1</v>
      </c>
      <c r="AK141">
        <v>1</v>
      </c>
      <c r="AL141">
        <v>1</v>
      </c>
      <c r="AM141">
        <v>-2</v>
      </c>
      <c r="AN141">
        <v>0</v>
      </c>
      <c r="AO141">
        <v>1</v>
      </c>
      <c r="AP141">
        <v>1</v>
      </c>
      <c r="AQ141">
        <v>0</v>
      </c>
      <c r="AR141">
        <v>0</v>
      </c>
      <c r="AS141" t="s">
        <v>3</v>
      </c>
      <c r="AT141">
        <v>0.14000000000000001</v>
      </c>
      <c r="AU141" t="s">
        <v>55</v>
      </c>
      <c r="AV141">
        <v>0</v>
      </c>
      <c r="AW141">
        <v>2</v>
      </c>
      <c r="AX141">
        <v>35380311</v>
      </c>
      <c r="AY141">
        <v>1</v>
      </c>
      <c r="AZ141">
        <v>0</v>
      </c>
      <c r="BA141">
        <v>141</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CV141">
        <v>0</v>
      </c>
      <c r="CW141">
        <f>ROUND(Y141*Source!I532*DO141,9)</f>
        <v>0</v>
      </c>
      <c r="CX141">
        <f>ROUND(Y141*Source!I532,9)</f>
        <v>2.8000000000000001E-2</v>
      </c>
      <c r="CY141">
        <f>AB141</f>
        <v>456.39</v>
      </c>
      <c r="CZ141">
        <f>AF141</f>
        <v>456.39</v>
      </c>
      <c r="DA141">
        <f>AJ141</f>
        <v>1</v>
      </c>
      <c r="DB141">
        <f>ROUND((ROUND(AT141*CZ141,2)*0.2),6)</f>
        <v>12.778</v>
      </c>
      <c r="DC141">
        <f>ROUND((ROUND(AT141*AG141,2)*0.2),6)</f>
        <v>0.04</v>
      </c>
      <c r="DD141" t="s">
        <v>3</v>
      </c>
      <c r="DE141" t="s">
        <v>3</v>
      </c>
      <c r="DF141">
        <f t="shared" si="38"/>
        <v>0</v>
      </c>
      <c r="DG141">
        <f t="shared" si="39"/>
        <v>12.78</v>
      </c>
      <c r="DH141">
        <f t="shared" si="40"/>
        <v>0.04</v>
      </c>
      <c r="DI141">
        <f t="shared" si="41"/>
        <v>0</v>
      </c>
      <c r="DJ141">
        <f>DG141</f>
        <v>12.78</v>
      </c>
      <c r="DK141">
        <v>0</v>
      </c>
      <c r="DL141" t="s">
        <v>3</v>
      </c>
      <c r="DM141">
        <v>0</v>
      </c>
      <c r="DN141" t="s">
        <v>3</v>
      </c>
      <c r="DO141">
        <v>0</v>
      </c>
    </row>
    <row r="142" spans="1:119" x14ac:dyDescent="0.2">
      <c r="A142">
        <f>ROW(Source!A532)</f>
        <v>532</v>
      </c>
      <c r="B142">
        <v>35364244</v>
      </c>
      <c r="C142">
        <v>35380304</v>
      </c>
      <c r="D142">
        <v>35113206</v>
      </c>
      <c r="E142">
        <v>1</v>
      </c>
      <c r="F142">
        <v>1</v>
      </c>
      <c r="G142">
        <v>15872964</v>
      </c>
      <c r="H142">
        <v>2</v>
      </c>
      <c r="I142" t="s">
        <v>989</v>
      </c>
      <c r="J142" t="s">
        <v>990</v>
      </c>
      <c r="K142" t="s">
        <v>991</v>
      </c>
      <c r="L142">
        <v>1368</v>
      </c>
      <c r="N142">
        <v>1011</v>
      </c>
      <c r="O142" t="s">
        <v>988</v>
      </c>
      <c r="P142" t="s">
        <v>988</v>
      </c>
      <c r="Q142">
        <v>1</v>
      </c>
      <c r="W142">
        <v>0</v>
      </c>
      <c r="X142">
        <v>-1817365194</v>
      </c>
      <c r="Y142">
        <f>(AT142*0.2)</f>
        <v>8.0000000000000002E-3</v>
      </c>
      <c r="AA142">
        <v>0</v>
      </c>
      <c r="AB142">
        <v>4.72</v>
      </c>
      <c r="AC142">
        <v>0.1</v>
      </c>
      <c r="AD142">
        <v>0</v>
      </c>
      <c r="AE142">
        <v>0</v>
      </c>
      <c r="AF142">
        <v>4.72</v>
      </c>
      <c r="AG142">
        <v>0.1</v>
      </c>
      <c r="AH142">
        <v>0</v>
      </c>
      <c r="AI142">
        <v>1</v>
      </c>
      <c r="AJ142">
        <v>1</v>
      </c>
      <c r="AK142">
        <v>1</v>
      </c>
      <c r="AL142">
        <v>1</v>
      </c>
      <c r="AM142">
        <v>-2</v>
      </c>
      <c r="AN142">
        <v>0</v>
      </c>
      <c r="AO142">
        <v>1</v>
      </c>
      <c r="AP142">
        <v>1</v>
      </c>
      <c r="AQ142">
        <v>0</v>
      </c>
      <c r="AR142">
        <v>0</v>
      </c>
      <c r="AS142" t="s">
        <v>3</v>
      </c>
      <c r="AT142">
        <v>0.04</v>
      </c>
      <c r="AU142" t="s">
        <v>55</v>
      </c>
      <c r="AV142">
        <v>0</v>
      </c>
      <c r="AW142">
        <v>2</v>
      </c>
      <c r="AX142">
        <v>35380312</v>
      </c>
      <c r="AY142">
        <v>1</v>
      </c>
      <c r="AZ142">
        <v>0</v>
      </c>
      <c r="BA142">
        <v>142</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CV142">
        <v>0</v>
      </c>
      <c r="CW142">
        <f>ROUND(Y142*Source!I532*DO142,9)</f>
        <v>0</v>
      </c>
      <c r="CX142">
        <f>ROUND(Y142*Source!I532,9)</f>
        <v>8.0000000000000002E-3</v>
      </c>
      <c r="CY142">
        <f>AB142</f>
        <v>4.72</v>
      </c>
      <c r="CZ142">
        <f>AF142</f>
        <v>4.72</v>
      </c>
      <c r="DA142">
        <f>AJ142</f>
        <v>1</v>
      </c>
      <c r="DB142">
        <f>ROUND((ROUND(AT142*CZ142,2)*0.2),6)</f>
        <v>3.7999999999999999E-2</v>
      </c>
      <c r="DC142">
        <f>ROUND((ROUND(AT142*AG142,2)*0.2),6)</f>
        <v>0</v>
      </c>
      <c r="DD142" t="s">
        <v>3</v>
      </c>
      <c r="DE142" t="s">
        <v>3</v>
      </c>
      <c r="DF142">
        <f t="shared" si="38"/>
        <v>0</v>
      </c>
      <c r="DG142">
        <f t="shared" si="39"/>
        <v>0.04</v>
      </c>
      <c r="DH142">
        <f t="shared" si="40"/>
        <v>0</v>
      </c>
      <c r="DI142">
        <f t="shared" si="41"/>
        <v>0</v>
      </c>
      <c r="DJ142">
        <f>DG142</f>
        <v>0.04</v>
      </c>
      <c r="DK142">
        <v>0</v>
      </c>
      <c r="DL142" t="s">
        <v>3</v>
      </c>
      <c r="DM142">
        <v>0</v>
      </c>
      <c r="DN142" t="s">
        <v>3</v>
      </c>
      <c r="DO142">
        <v>0</v>
      </c>
    </row>
    <row r="143" spans="1:119" x14ac:dyDescent="0.2">
      <c r="A143">
        <f>ROW(Source!A532)</f>
        <v>532</v>
      </c>
      <c r="B143">
        <v>35364244</v>
      </c>
      <c r="C143">
        <v>35380304</v>
      </c>
      <c r="D143">
        <v>35113178</v>
      </c>
      <c r="E143">
        <v>1</v>
      </c>
      <c r="F143">
        <v>1</v>
      </c>
      <c r="G143">
        <v>15872964</v>
      </c>
      <c r="H143">
        <v>2</v>
      </c>
      <c r="I143" t="s">
        <v>1084</v>
      </c>
      <c r="J143" t="s">
        <v>1085</v>
      </c>
      <c r="K143" t="s">
        <v>1086</v>
      </c>
      <c r="L143">
        <v>1368</v>
      </c>
      <c r="N143">
        <v>1011</v>
      </c>
      <c r="O143" t="s">
        <v>988</v>
      </c>
      <c r="P143" t="s">
        <v>988</v>
      </c>
      <c r="Q143">
        <v>1</v>
      </c>
      <c r="W143">
        <v>0</v>
      </c>
      <c r="X143">
        <v>-385320760</v>
      </c>
      <c r="Y143">
        <f>(AT143*0.2)</f>
        <v>4.4000000000000004E-2</v>
      </c>
      <c r="AA143">
        <v>0</v>
      </c>
      <c r="AB143">
        <v>9.8699999999999992</v>
      </c>
      <c r="AC143">
        <v>0.49</v>
      </c>
      <c r="AD143">
        <v>0</v>
      </c>
      <c r="AE143">
        <v>0</v>
      </c>
      <c r="AF143">
        <v>9.8699999999999992</v>
      </c>
      <c r="AG143">
        <v>0.49</v>
      </c>
      <c r="AH143">
        <v>0</v>
      </c>
      <c r="AI143">
        <v>1</v>
      </c>
      <c r="AJ143">
        <v>1</v>
      </c>
      <c r="AK143">
        <v>1</v>
      </c>
      <c r="AL143">
        <v>1</v>
      </c>
      <c r="AM143">
        <v>-2</v>
      </c>
      <c r="AN143">
        <v>0</v>
      </c>
      <c r="AO143">
        <v>1</v>
      </c>
      <c r="AP143">
        <v>1</v>
      </c>
      <c r="AQ143">
        <v>0</v>
      </c>
      <c r="AR143">
        <v>0</v>
      </c>
      <c r="AS143" t="s">
        <v>3</v>
      </c>
      <c r="AT143">
        <v>0.22</v>
      </c>
      <c r="AU143" t="s">
        <v>55</v>
      </c>
      <c r="AV143">
        <v>0</v>
      </c>
      <c r="AW143">
        <v>2</v>
      </c>
      <c r="AX143">
        <v>35380313</v>
      </c>
      <c r="AY143">
        <v>1</v>
      </c>
      <c r="AZ143">
        <v>0</v>
      </c>
      <c r="BA143">
        <v>143</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CV143">
        <v>0</v>
      </c>
      <c r="CW143">
        <f>ROUND(Y143*Source!I532*DO143,9)</f>
        <v>0</v>
      </c>
      <c r="CX143">
        <f>ROUND(Y143*Source!I532,9)</f>
        <v>4.3999999999999997E-2</v>
      </c>
      <c r="CY143">
        <f>AB143</f>
        <v>9.8699999999999992</v>
      </c>
      <c r="CZ143">
        <f>AF143</f>
        <v>9.8699999999999992</v>
      </c>
      <c r="DA143">
        <f>AJ143</f>
        <v>1</v>
      </c>
      <c r="DB143">
        <f>ROUND((ROUND(AT143*CZ143,2)*0.2),6)</f>
        <v>0.434</v>
      </c>
      <c r="DC143">
        <f>ROUND((ROUND(AT143*AG143,2)*0.2),6)</f>
        <v>2.1999999999999999E-2</v>
      </c>
      <c r="DD143" t="s">
        <v>3</v>
      </c>
      <c r="DE143" t="s">
        <v>3</v>
      </c>
      <c r="DF143">
        <f t="shared" si="38"/>
        <v>0</v>
      </c>
      <c r="DG143">
        <f t="shared" si="39"/>
        <v>0.43</v>
      </c>
      <c r="DH143">
        <f t="shared" si="40"/>
        <v>0.02</v>
      </c>
      <c r="DI143">
        <f t="shared" si="41"/>
        <v>0</v>
      </c>
      <c r="DJ143">
        <f>DG143</f>
        <v>0.43</v>
      </c>
      <c r="DK143">
        <v>0</v>
      </c>
      <c r="DL143" t="s">
        <v>3</v>
      </c>
      <c r="DM143">
        <v>0</v>
      </c>
      <c r="DN143" t="s">
        <v>3</v>
      </c>
      <c r="DO143">
        <v>0</v>
      </c>
    </row>
    <row r="144" spans="1:119" x14ac:dyDescent="0.2">
      <c r="A144">
        <f>ROW(Source!A532)</f>
        <v>532</v>
      </c>
      <c r="B144">
        <v>35364244</v>
      </c>
      <c r="C144">
        <v>35380304</v>
      </c>
      <c r="D144">
        <v>35122221</v>
      </c>
      <c r="E144">
        <v>1</v>
      </c>
      <c r="F144">
        <v>1</v>
      </c>
      <c r="G144">
        <v>15872964</v>
      </c>
      <c r="H144">
        <v>3</v>
      </c>
      <c r="I144" t="s">
        <v>128</v>
      </c>
      <c r="J144" t="s">
        <v>130</v>
      </c>
      <c r="K144" t="s">
        <v>129</v>
      </c>
      <c r="L144">
        <v>1354</v>
      </c>
      <c r="N144">
        <v>1010</v>
      </c>
      <c r="O144" t="s">
        <v>52</v>
      </c>
      <c r="P144" t="s">
        <v>52</v>
      </c>
      <c r="Q144">
        <v>1</v>
      </c>
      <c r="W144">
        <v>0</v>
      </c>
      <c r="X144">
        <v>-2080535723</v>
      </c>
      <c r="Y144">
        <f>(AT144*0)</f>
        <v>0</v>
      </c>
      <c r="AA144">
        <v>2206.16</v>
      </c>
      <c r="AB144">
        <v>0</v>
      </c>
      <c r="AC144">
        <v>0</v>
      </c>
      <c r="AD144">
        <v>0</v>
      </c>
      <c r="AE144">
        <v>2206.16</v>
      </c>
      <c r="AF144">
        <v>0</v>
      </c>
      <c r="AG144">
        <v>0</v>
      </c>
      <c r="AH144">
        <v>0</v>
      </c>
      <c r="AI144">
        <v>1</v>
      </c>
      <c r="AJ144">
        <v>1</v>
      </c>
      <c r="AK144">
        <v>1</v>
      </c>
      <c r="AL144">
        <v>1</v>
      </c>
      <c r="AM144">
        <v>-2</v>
      </c>
      <c r="AN144">
        <v>0</v>
      </c>
      <c r="AO144">
        <v>1</v>
      </c>
      <c r="AP144">
        <v>1</v>
      </c>
      <c r="AQ144">
        <v>0</v>
      </c>
      <c r="AR144">
        <v>0</v>
      </c>
      <c r="AS144" t="s">
        <v>3</v>
      </c>
      <c r="AT144">
        <v>1</v>
      </c>
      <c r="AU144" t="s">
        <v>54</v>
      </c>
      <c r="AV144">
        <v>0</v>
      </c>
      <c r="AW144">
        <v>2</v>
      </c>
      <c r="AX144">
        <v>35380314</v>
      </c>
      <c r="AY144">
        <v>1</v>
      </c>
      <c r="AZ144">
        <v>0</v>
      </c>
      <c r="BA144">
        <v>144</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CV144">
        <v>0</v>
      </c>
      <c r="CW144">
        <v>0</v>
      </c>
      <c r="CX144">
        <f>ROUND(Y144*Source!I532,9)</f>
        <v>0</v>
      </c>
      <c r="CY144">
        <f>AA144</f>
        <v>2206.16</v>
      </c>
      <c r="CZ144">
        <f>AE144</f>
        <v>2206.16</v>
      </c>
      <c r="DA144">
        <f>AI144</f>
        <v>1</v>
      </c>
      <c r="DB144">
        <f>ROUND((ROUND(AT144*CZ144,2)*0),6)</f>
        <v>0</v>
      </c>
      <c r="DC144">
        <f>ROUND((ROUND(AT144*AG144,2)*0),6)</f>
        <v>0</v>
      </c>
      <c r="DD144" t="s">
        <v>3</v>
      </c>
      <c r="DE144" t="s">
        <v>3</v>
      </c>
      <c r="DF144">
        <f t="shared" si="38"/>
        <v>0</v>
      </c>
      <c r="DG144">
        <f t="shared" si="39"/>
        <v>0</v>
      </c>
      <c r="DH144">
        <f t="shared" si="40"/>
        <v>0</v>
      </c>
      <c r="DI144">
        <f t="shared" si="41"/>
        <v>0</v>
      </c>
      <c r="DJ144">
        <f>DF144</f>
        <v>0</v>
      </c>
      <c r="DK144">
        <v>0</v>
      </c>
      <c r="DL144" t="s">
        <v>3</v>
      </c>
      <c r="DM144">
        <v>0</v>
      </c>
      <c r="DN144" t="s">
        <v>3</v>
      </c>
      <c r="DO144">
        <v>0</v>
      </c>
    </row>
    <row r="145" spans="1:119" x14ac:dyDescent="0.2">
      <c r="A145">
        <f>ROW(Source!A533)</f>
        <v>533</v>
      </c>
      <c r="B145">
        <v>35364244</v>
      </c>
      <c r="C145">
        <v>35380315</v>
      </c>
      <c r="D145">
        <v>35111398</v>
      </c>
      <c r="E145">
        <v>15872964</v>
      </c>
      <c r="F145">
        <v>1</v>
      </c>
      <c r="G145">
        <v>15872964</v>
      </c>
      <c r="H145">
        <v>1</v>
      </c>
      <c r="I145" t="s">
        <v>982</v>
      </c>
      <c r="J145" t="s">
        <v>3</v>
      </c>
      <c r="K145" t="s">
        <v>983</v>
      </c>
      <c r="L145">
        <v>1191</v>
      </c>
      <c r="N145">
        <v>1013</v>
      </c>
      <c r="O145" t="s">
        <v>984</v>
      </c>
      <c r="P145" t="s">
        <v>984</v>
      </c>
      <c r="Q145">
        <v>1</v>
      </c>
      <c r="W145">
        <v>0</v>
      </c>
      <c r="X145">
        <v>476480486</v>
      </c>
      <c r="Y145">
        <f t="shared" ref="Y145:Y154" si="42">AT145</f>
        <v>1.54</v>
      </c>
      <c r="AA145">
        <v>0</v>
      </c>
      <c r="AB145">
        <v>0</v>
      </c>
      <c r="AC145">
        <v>0</v>
      </c>
      <c r="AD145">
        <v>0</v>
      </c>
      <c r="AE145">
        <v>0</v>
      </c>
      <c r="AF145">
        <v>0</v>
      </c>
      <c r="AG145">
        <v>0</v>
      </c>
      <c r="AH145">
        <v>0</v>
      </c>
      <c r="AI145">
        <v>1</v>
      </c>
      <c r="AJ145">
        <v>1</v>
      </c>
      <c r="AK145">
        <v>1</v>
      </c>
      <c r="AL145">
        <v>1</v>
      </c>
      <c r="AM145">
        <v>-2</v>
      </c>
      <c r="AN145">
        <v>0</v>
      </c>
      <c r="AO145">
        <v>1</v>
      </c>
      <c r="AP145">
        <v>1</v>
      </c>
      <c r="AQ145">
        <v>0</v>
      </c>
      <c r="AR145">
        <v>0</v>
      </c>
      <c r="AS145" t="s">
        <v>3</v>
      </c>
      <c r="AT145">
        <v>1.54</v>
      </c>
      <c r="AU145" t="s">
        <v>3</v>
      </c>
      <c r="AV145">
        <v>1</v>
      </c>
      <c r="AW145">
        <v>2</v>
      </c>
      <c r="AX145">
        <v>35380320</v>
      </c>
      <c r="AY145">
        <v>1</v>
      </c>
      <c r="AZ145">
        <v>0</v>
      </c>
      <c r="BA145">
        <v>145</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CU145">
        <f>ROUND(AT145*Source!I533*AH145*AL145,2)</f>
        <v>0</v>
      </c>
      <c r="CV145">
        <f>ROUND(Y145*Source!I533,9)</f>
        <v>12.32</v>
      </c>
      <c r="CW145">
        <v>0</v>
      </c>
      <c r="CX145">
        <f>ROUND(Y145*Source!I533,9)</f>
        <v>12.32</v>
      </c>
      <c r="CY145">
        <f>AD145</f>
        <v>0</v>
      </c>
      <c r="CZ145">
        <f>AH145</f>
        <v>0</v>
      </c>
      <c r="DA145">
        <f>AL145</f>
        <v>1</v>
      </c>
      <c r="DB145">
        <f t="shared" ref="DB145:DB154" si="43">ROUND(ROUND(AT145*CZ145,2),6)</f>
        <v>0</v>
      </c>
      <c r="DC145">
        <f t="shared" ref="DC145:DC154" si="44">ROUND(ROUND(AT145*AG145,2),6)</f>
        <v>0</v>
      </c>
      <c r="DD145" t="s">
        <v>3</v>
      </c>
      <c r="DE145" t="s">
        <v>3</v>
      </c>
      <c r="DF145">
        <f t="shared" si="38"/>
        <v>0</v>
      </c>
      <c r="DG145">
        <f t="shared" si="39"/>
        <v>0</v>
      </c>
      <c r="DH145">
        <f t="shared" si="40"/>
        <v>0</v>
      </c>
      <c r="DI145">
        <f t="shared" si="41"/>
        <v>0</v>
      </c>
      <c r="DJ145">
        <f>DI145</f>
        <v>0</v>
      </c>
      <c r="DK145">
        <v>0</v>
      </c>
      <c r="DL145" t="s">
        <v>3</v>
      </c>
      <c r="DM145">
        <v>0</v>
      </c>
      <c r="DN145" t="s">
        <v>3</v>
      </c>
      <c r="DO145">
        <v>0</v>
      </c>
    </row>
    <row r="146" spans="1:119" x14ac:dyDescent="0.2">
      <c r="A146">
        <f>ROW(Source!A533)</f>
        <v>533</v>
      </c>
      <c r="B146">
        <v>35364244</v>
      </c>
      <c r="C146">
        <v>35380315</v>
      </c>
      <c r="D146">
        <v>35112768</v>
      </c>
      <c r="E146">
        <v>1</v>
      </c>
      <c r="F146">
        <v>1</v>
      </c>
      <c r="G146">
        <v>15872964</v>
      </c>
      <c r="H146">
        <v>2</v>
      </c>
      <c r="I146" t="s">
        <v>1081</v>
      </c>
      <c r="J146" t="s">
        <v>1082</v>
      </c>
      <c r="K146" t="s">
        <v>1083</v>
      </c>
      <c r="L146">
        <v>1368</v>
      </c>
      <c r="N146">
        <v>1011</v>
      </c>
      <c r="O146" t="s">
        <v>988</v>
      </c>
      <c r="P146" t="s">
        <v>988</v>
      </c>
      <c r="Q146">
        <v>1</v>
      </c>
      <c r="W146">
        <v>0</v>
      </c>
      <c r="X146">
        <v>-1503072827</v>
      </c>
      <c r="Y146">
        <f t="shared" si="42"/>
        <v>0.14000000000000001</v>
      </c>
      <c r="AA146">
        <v>0</v>
      </c>
      <c r="AB146">
        <v>456.39</v>
      </c>
      <c r="AC146">
        <v>1.4</v>
      </c>
      <c r="AD146">
        <v>0</v>
      </c>
      <c r="AE146">
        <v>0</v>
      </c>
      <c r="AF146">
        <v>456.39</v>
      </c>
      <c r="AG146">
        <v>1.4</v>
      </c>
      <c r="AH146">
        <v>0</v>
      </c>
      <c r="AI146">
        <v>1</v>
      </c>
      <c r="AJ146">
        <v>1</v>
      </c>
      <c r="AK146">
        <v>1</v>
      </c>
      <c r="AL146">
        <v>1</v>
      </c>
      <c r="AM146">
        <v>-2</v>
      </c>
      <c r="AN146">
        <v>0</v>
      </c>
      <c r="AO146">
        <v>1</v>
      </c>
      <c r="AP146">
        <v>1</v>
      </c>
      <c r="AQ146">
        <v>0</v>
      </c>
      <c r="AR146">
        <v>0</v>
      </c>
      <c r="AS146" t="s">
        <v>3</v>
      </c>
      <c r="AT146">
        <v>0.14000000000000001</v>
      </c>
      <c r="AU146" t="s">
        <v>3</v>
      </c>
      <c r="AV146">
        <v>0</v>
      </c>
      <c r="AW146">
        <v>2</v>
      </c>
      <c r="AX146">
        <v>35380321</v>
      </c>
      <c r="AY146">
        <v>1</v>
      </c>
      <c r="AZ146">
        <v>0</v>
      </c>
      <c r="BA146">
        <v>146</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CV146">
        <v>0</v>
      </c>
      <c r="CW146">
        <f>ROUND(Y146*Source!I533*DO146,9)</f>
        <v>0</v>
      </c>
      <c r="CX146">
        <f>ROUND(Y146*Source!I533,9)</f>
        <v>1.1200000000000001</v>
      </c>
      <c r="CY146">
        <f>AB146</f>
        <v>456.39</v>
      </c>
      <c r="CZ146">
        <f>AF146</f>
        <v>456.39</v>
      </c>
      <c r="DA146">
        <f>AJ146</f>
        <v>1</v>
      </c>
      <c r="DB146">
        <f t="shared" si="43"/>
        <v>63.89</v>
      </c>
      <c r="DC146">
        <f t="shared" si="44"/>
        <v>0.2</v>
      </c>
      <c r="DD146" t="s">
        <v>3</v>
      </c>
      <c r="DE146" t="s">
        <v>3</v>
      </c>
      <c r="DF146">
        <f t="shared" si="38"/>
        <v>0</v>
      </c>
      <c r="DG146">
        <f t="shared" si="39"/>
        <v>511.16</v>
      </c>
      <c r="DH146">
        <f t="shared" si="40"/>
        <v>1.57</v>
      </c>
      <c r="DI146">
        <f t="shared" si="41"/>
        <v>0</v>
      </c>
      <c r="DJ146">
        <f>DG146</f>
        <v>511.16</v>
      </c>
      <c r="DK146">
        <v>0</v>
      </c>
      <c r="DL146" t="s">
        <v>3</v>
      </c>
      <c r="DM146">
        <v>0</v>
      </c>
      <c r="DN146" t="s">
        <v>3</v>
      </c>
      <c r="DO146">
        <v>0</v>
      </c>
    </row>
    <row r="147" spans="1:119" x14ac:dyDescent="0.2">
      <c r="A147">
        <f>ROW(Source!A533)</f>
        <v>533</v>
      </c>
      <c r="B147">
        <v>35364244</v>
      </c>
      <c r="C147">
        <v>35380315</v>
      </c>
      <c r="D147">
        <v>35113206</v>
      </c>
      <c r="E147">
        <v>1</v>
      </c>
      <c r="F147">
        <v>1</v>
      </c>
      <c r="G147">
        <v>15872964</v>
      </c>
      <c r="H147">
        <v>2</v>
      </c>
      <c r="I147" t="s">
        <v>989</v>
      </c>
      <c r="J147" t="s">
        <v>990</v>
      </c>
      <c r="K147" t="s">
        <v>991</v>
      </c>
      <c r="L147">
        <v>1368</v>
      </c>
      <c r="N147">
        <v>1011</v>
      </c>
      <c r="O147" t="s">
        <v>988</v>
      </c>
      <c r="P147" t="s">
        <v>988</v>
      </c>
      <c r="Q147">
        <v>1</v>
      </c>
      <c r="W147">
        <v>0</v>
      </c>
      <c r="X147">
        <v>-1817365194</v>
      </c>
      <c r="Y147">
        <f t="shared" si="42"/>
        <v>0.04</v>
      </c>
      <c r="AA147">
        <v>0</v>
      </c>
      <c r="AB147">
        <v>4.72</v>
      </c>
      <c r="AC147">
        <v>0.1</v>
      </c>
      <c r="AD147">
        <v>0</v>
      </c>
      <c r="AE147">
        <v>0</v>
      </c>
      <c r="AF147">
        <v>4.72</v>
      </c>
      <c r="AG147">
        <v>0.1</v>
      </c>
      <c r="AH147">
        <v>0</v>
      </c>
      <c r="AI147">
        <v>1</v>
      </c>
      <c r="AJ147">
        <v>1</v>
      </c>
      <c r="AK147">
        <v>1</v>
      </c>
      <c r="AL147">
        <v>1</v>
      </c>
      <c r="AM147">
        <v>-2</v>
      </c>
      <c r="AN147">
        <v>0</v>
      </c>
      <c r="AO147">
        <v>1</v>
      </c>
      <c r="AP147">
        <v>1</v>
      </c>
      <c r="AQ147">
        <v>0</v>
      </c>
      <c r="AR147">
        <v>0</v>
      </c>
      <c r="AS147" t="s">
        <v>3</v>
      </c>
      <c r="AT147">
        <v>0.04</v>
      </c>
      <c r="AU147" t="s">
        <v>3</v>
      </c>
      <c r="AV147">
        <v>0</v>
      </c>
      <c r="AW147">
        <v>2</v>
      </c>
      <c r="AX147">
        <v>35380322</v>
      </c>
      <c r="AY147">
        <v>1</v>
      </c>
      <c r="AZ147">
        <v>0</v>
      </c>
      <c r="BA147">
        <v>147</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CV147">
        <v>0</v>
      </c>
      <c r="CW147">
        <f>ROUND(Y147*Source!I533*DO147,9)</f>
        <v>0</v>
      </c>
      <c r="CX147">
        <f>ROUND(Y147*Source!I533,9)</f>
        <v>0.32</v>
      </c>
      <c r="CY147">
        <f>AB147</f>
        <v>4.72</v>
      </c>
      <c r="CZ147">
        <f>AF147</f>
        <v>4.72</v>
      </c>
      <c r="DA147">
        <f>AJ147</f>
        <v>1</v>
      </c>
      <c r="DB147">
        <f t="shared" si="43"/>
        <v>0.19</v>
      </c>
      <c r="DC147">
        <f t="shared" si="44"/>
        <v>0</v>
      </c>
      <c r="DD147" t="s">
        <v>3</v>
      </c>
      <c r="DE147" t="s">
        <v>3</v>
      </c>
      <c r="DF147">
        <f t="shared" si="38"/>
        <v>0</v>
      </c>
      <c r="DG147">
        <f t="shared" si="39"/>
        <v>1.51</v>
      </c>
      <c r="DH147">
        <f t="shared" si="40"/>
        <v>0.03</v>
      </c>
      <c r="DI147">
        <f t="shared" si="41"/>
        <v>0</v>
      </c>
      <c r="DJ147">
        <f>DG147</f>
        <v>1.51</v>
      </c>
      <c r="DK147">
        <v>0</v>
      </c>
      <c r="DL147" t="s">
        <v>3</v>
      </c>
      <c r="DM147">
        <v>0</v>
      </c>
      <c r="DN147" t="s">
        <v>3</v>
      </c>
      <c r="DO147">
        <v>0</v>
      </c>
    </row>
    <row r="148" spans="1:119" x14ac:dyDescent="0.2">
      <c r="A148">
        <f>ROW(Source!A533)</f>
        <v>533</v>
      </c>
      <c r="B148">
        <v>35364244</v>
      </c>
      <c r="C148">
        <v>35380315</v>
      </c>
      <c r="D148">
        <v>35122217</v>
      </c>
      <c r="E148">
        <v>1</v>
      </c>
      <c r="F148">
        <v>1</v>
      </c>
      <c r="G148">
        <v>15872964</v>
      </c>
      <c r="H148">
        <v>3</v>
      </c>
      <c r="I148" t="s">
        <v>176</v>
      </c>
      <c r="J148" t="s">
        <v>178</v>
      </c>
      <c r="K148" t="s">
        <v>177</v>
      </c>
      <c r="L148">
        <v>1354</v>
      </c>
      <c r="N148">
        <v>1010</v>
      </c>
      <c r="O148" t="s">
        <v>52</v>
      </c>
      <c r="P148" t="s">
        <v>52</v>
      </c>
      <c r="Q148">
        <v>1</v>
      </c>
      <c r="W148">
        <v>1</v>
      </c>
      <c r="X148">
        <v>-2128069018</v>
      </c>
      <c r="Y148">
        <f t="shared" si="42"/>
        <v>-1</v>
      </c>
      <c r="AA148">
        <v>386.44</v>
      </c>
      <c r="AB148">
        <v>0</v>
      </c>
      <c r="AC148">
        <v>0</v>
      </c>
      <c r="AD148">
        <v>0</v>
      </c>
      <c r="AE148">
        <v>386.44</v>
      </c>
      <c r="AF148">
        <v>0</v>
      </c>
      <c r="AG148">
        <v>0</v>
      </c>
      <c r="AH148">
        <v>0</v>
      </c>
      <c r="AI148">
        <v>1</v>
      </c>
      <c r="AJ148">
        <v>1</v>
      </c>
      <c r="AK148">
        <v>1</v>
      </c>
      <c r="AL148">
        <v>1</v>
      </c>
      <c r="AM148">
        <v>-2</v>
      </c>
      <c r="AN148">
        <v>0</v>
      </c>
      <c r="AO148">
        <v>1</v>
      </c>
      <c r="AP148">
        <v>1</v>
      </c>
      <c r="AQ148">
        <v>0</v>
      </c>
      <c r="AR148">
        <v>0</v>
      </c>
      <c r="AS148" t="s">
        <v>3</v>
      </c>
      <c r="AT148">
        <v>-1</v>
      </c>
      <c r="AU148" t="s">
        <v>3</v>
      </c>
      <c r="AV148">
        <v>0</v>
      </c>
      <c r="AW148">
        <v>2</v>
      </c>
      <c r="AX148">
        <v>35380323</v>
      </c>
      <c r="AY148">
        <v>1</v>
      </c>
      <c r="AZ148">
        <v>6144</v>
      </c>
      <c r="BA148">
        <v>148</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CV148">
        <v>0</v>
      </c>
      <c r="CW148">
        <v>0</v>
      </c>
      <c r="CX148">
        <f>ROUND(Y148*Source!I533,9)</f>
        <v>-8</v>
      </c>
      <c r="CY148">
        <f>AA148</f>
        <v>386.44</v>
      </c>
      <c r="CZ148">
        <f>AE148</f>
        <v>386.44</v>
      </c>
      <c r="DA148">
        <f>AI148</f>
        <v>1</v>
      </c>
      <c r="DB148">
        <f t="shared" si="43"/>
        <v>-386.44</v>
      </c>
      <c r="DC148">
        <f t="shared" si="44"/>
        <v>0</v>
      </c>
      <c r="DD148" t="s">
        <v>3</v>
      </c>
      <c r="DE148" t="s">
        <v>3</v>
      </c>
      <c r="DF148">
        <f t="shared" si="38"/>
        <v>-3091.52</v>
      </c>
      <c r="DG148">
        <f t="shared" si="39"/>
        <v>0</v>
      </c>
      <c r="DH148">
        <f t="shared" si="40"/>
        <v>0</v>
      </c>
      <c r="DI148">
        <f t="shared" si="41"/>
        <v>0</v>
      </c>
      <c r="DJ148">
        <f>DF148</f>
        <v>-3091.52</v>
      </c>
      <c r="DK148">
        <v>0</v>
      </c>
      <c r="DL148" t="s">
        <v>3</v>
      </c>
      <c r="DM148">
        <v>0</v>
      </c>
      <c r="DN148" t="s">
        <v>3</v>
      </c>
      <c r="DO148">
        <v>0</v>
      </c>
    </row>
    <row r="149" spans="1:119" x14ac:dyDescent="0.2">
      <c r="A149">
        <f>ROW(Source!A535)</f>
        <v>535</v>
      </c>
      <c r="B149">
        <v>35364244</v>
      </c>
      <c r="C149">
        <v>35380324</v>
      </c>
      <c r="D149">
        <v>35111398</v>
      </c>
      <c r="E149">
        <v>15872964</v>
      </c>
      <c r="F149">
        <v>1</v>
      </c>
      <c r="G149">
        <v>15872964</v>
      </c>
      <c r="H149">
        <v>1</v>
      </c>
      <c r="I149" t="s">
        <v>982</v>
      </c>
      <c r="J149" t="s">
        <v>3</v>
      </c>
      <c r="K149" t="s">
        <v>983</v>
      </c>
      <c r="L149">
        <v>1191</v>
      </c>
      <c r="N149">
        <v>1013</v>
      </c>
      <c r="O149" t="s">
        <v>984</v>
      </c>
      <c r="P149" t="s">
        <v>984</v>
      </c>
      <c r="Q149">
        <v>1</v>
      </c>
      <c r="W149">
        <v>0</v>
      </c>
      <c r="X149">
        <v>476480486</v>
      </c>
      <c r="Y149">
        <f t="shared" si="42"/>
        <v>2.2999999999999998</v>
      </c>
      <c r="AA149">
        <v>0</v>
      </c>
      <c r="AB149">
        <v>0</v>
      </c>
      <c r="AC149">
        <v>0</v>
      </c>
      <c r="AD149">
        <v>0</v>
      </c>
      <c r="AE149">
        <v>0</v>
      </c>
      <c r="AF149">
        <v>0</v>
      </c>
      <c r="AG149">
        <v>0</v>
      </c>
      <c r="AH149">
        <v>0</v>
      </c>
      <c r="AI149">
        <v>1</v>
      </c>
      <c r="AJ149">
        <v>1</v>
      </c>
      <c r="AK149">
        <v>1</v>
      </c>
      <c r="AL149">
        <v>1</v>
      </c>
      <c r="AM149">
        <v>-2</v>
      </c>
      <c r="AN149">
        <v>0</v>
      </c>
      <c r="AO149">
        <v>1</v>
      </c>
      <c r="AP149">
        <v>1</v>
      </c>
      <c r="AQ149">
        <v>0</v>
      </c>
      <c r="AR149">
        <v>0</v>
      </c>
      <c r="AS149" t="s">
        <v>3</v>
      </c>
      <c r="AT149">
        <v>2.2999999999999998</v>
      </c>
      <c r="AU149" t="s">
        <v>3</v>
      </c>
      <c r="AV149">
        <v>1</v>
      </c>
      <c r="AW149">
        <v>2</v>
      </c>
      <c r="AX149">
        <v>35380330</v>
      </c>
      <c r="AY149">
        <v>1</v>
      </c>
      <c r="AZ149">
        <v>0</v>
      </c>
      <c r="BA149">
        <v>149</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CU149">
        <f>ROUND(AT149*Source!I535*AH149*AL149,2)</f>
        <v>0</v>
      </c>
      <c r="CV149">
        <f>ROUND(Y149*Source!I535,9)</f>
        <v>2.2999999999999998</v>
      </c>
      <c r="CW149">
        <v>0</v>
      </c>
      <c r="CX149">
        <f>ROUND(Y149*Source!I535,9)</f>
        <v>2.2999999999999998</v>
      </c>
      <c r="CY149">
        <f>AD149</f>
        <v>0</v>
      </c>
      <c r="CZ149">
        <f>AH149</f>
        <v>0</v>
      </c>
      <c r="DA149">
        <f>AL149</f>
        <v>1</v>
      </c>
      <c r="DB149">
        <f t="shared" si="43"/>
        <v>0</v>
      </c>
      <c r="DC149">
        <f t="shared" si="44"/>
        <v>0</v>
      </c>
      <c r="DD149" t="s">
        <v>3</v>
      </c>
      <c r="DE149" t="s">
        <v>3</v>
      </c>
      <c r="DF149">
        <f t="shared" si="38"/>
        <v>0</v>
      </c>
      <c r="DG149">
        <f t="shared" si="39"/>
        <v>0</v>
      </c>
      <c r="DH149">
        <f t="shared" si="40"/>
        <v>0</v>
      </c>
      <c r="DI149">
        <f t="shared" si="41"/>
        <v>0</v>
      </c>
      <c r="DJ149">
        <f>DI149</f>
        <v>0</v>
      </c>
      <c r="DK149">
        <v>0</v>
      </c>
      <c r="DL149" t="s">
        <v>3</v>
      </c>
      <c r="DM149">
        <v>0</v>
      </c>
      <c r="DN149" t="s">
        <v>3</v>
      </c>
      <c r="DO149">
        <v>0</v>
      </c>
    </row>
    <row r="150" spans="1:119" x14ac:dyDescent="0.2">
      <c r="A150">
        <f>ROW(Source!A535)</f>
        <v>535</v>
      </c>
      <c r="B150">
        <v>35364244</v>
      </c>
      <c r="C150">
        <v>35380324</v>
      </c>
      <c r="D150">
        <v>35112768</v>
      </c>
      <c r="E150">
        <v>1</v>
      </c>
      <c r="F150">
        <v>1</v>
      </c>
      <c r="G150">
        <v>15872964</v>
      </c>
      <c r="H150">
        <v>2</v>
      </c>
      <c r="I150" t="s">
        <v>1081</v>
      </c>
      <c r="J150" t="s">
        <v>1082</v>
      </c>
      <c r="K150" t="s">
        <v>1083</v>
      </c>
      <c r="L150">
        <v>1368</v>
      </c>
      <c r="N150">
        <v>1011</v>
      </c>
      <c r="O150" t="s">
        <v>988</v>
      </c>
      <c r="P150" t="s">
        <v>988</v>
      </c>
      <c r="Q150">
        <v>1</v>
      </c>
      <c r="W150">
        <v>0</v>
      </c>
      <c r="X150">
        <v>-1503072827</v>
      </c>
      <c r="Y150">
        <f t="shared" si="42"/>
        <v>0.14000000000000001</v>
      </c>
      <c r="AA150">
        <v>0</v>
      </c>
      <c r="AB150">
        <v>456.39</v>
      </c>
      <c r="AC150">
        <v>1.4</v>
      </c>
      <c r="AD150">
        <v>0</v>
      </c>
      <c r="AE150">
        <v>0</v>
      </c>
      <c r="AF150">
        <v>456.39</v>
      </c>
      <c r="AG150">
        <v>1.4</v>
      </c>
      <c r="AH150">
        <v>0</v>
      </c>
      <c r="AI150">
        <v>1</v>
      </c>
      <c r="AJ150">
        <v>1</v>
      </c>
      <c r="AK150">
        <v>1</v>
      </c>
      <c r="AL150">
        <v>1</v>
      </c>
      <c r="AM150">
        <v>-2</v>
      </c>
      <c r="AN150">
        <v>0</v>
      </c>
      <c r="AO150">
        <v>1</v>
      </c>
      <c r="AP150">
        <v>1</v>
      </c>
      <c r="AQ150">
        <v>0</v>
      </c>
      <c r="AR150">
        <v>0</v>
      </c>
      <c r="AS150" t="s">
        <v>3</v>
      </c>
      <c r="AT150">
        <v>0.14000000000000001</v>
      </c>
      <c r="AU150" t="s">
        <v>3</v>
      </c>
      <c r="AV150">
        <v>0</v>
      </c>
      <c r="AW150">
        <v>2</v>
      </c>
      <c r="AX150">
        <v>35380331</v>
      </c>
      <c r="AY150">
        <v>1</v>
      </c>
      <c r="AZ150">
        <v>0</v>
      </c>
      <c r="BA150">
        <v>150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CV150">
        <v>0</v>
      </c>
      <c r="CW150">
        <f>ROUND(Y150*Source!I535*DO150,9)</f>
        <v>0</v>
      </c>
      <c r="CX150">
        <f>ROUND(Y150*Source!I535,9)</f>
        <v>0.14000000000000001</v>
      </c>
      <c r="CY150">
        <f>AB150</f>
        <v>456.39</v>
      </c>
      <c r="CZ150">
        <f>AF150</f>
        <v>456.39</v>
      </c>
      <c r="DA150">
        <f>AJ150</f>
        <v>1</v>
      </c>
      <c r="DB150">
        <f t="shared" si="43"/>
        <v>63.89</v>
      </c>
      <c r="DC150">
        <f t="shared" si="44"/>
        <v>0.2</v>
      </c>
      <c r="DD150" t="s">
        <v>3</v>
      </c>
      <c r="DE150" t="s">
        <v>3</v>
      </c>
      <c r="DF150">
        <f t="shared" si="38"/>
        <v>0</v>
      </c>
      <c r="DG150">
        <f t="shared" si="39"/>
        <v>63.89</v>
      </c>
      <c r="DH150">
        <f t="shared" si="40"/>
        <v>0.2</v>
      </c>
      <c r="DI150">
        <f t="shared" si="41"/>
        <v>0</v>
      </c>
      <c r="DJ150">
        <f>DG150</f>
        <v>63.89</v>
      </c>
      <c r="DK150">
        <v>0</v>
      </c>
      <c r="DL150" t="s">
        <v>3</v>
      </c>
      <c r="DM150">
        <v>0</v>
      </c>
      <c r="DN150" t="s">
        <v>3</v>
      </c>
      <c r="DO150">
        <v>0</v>
      </c>
    </row>
    <row r="151" spans="1:119" x14ac:dyDescent="0.2">
      <c r="A151">
        <f>ROW(Source!A535)</f>
        <v>535</v>
      </c>
      <c r="B151">
        <v>35364244</v>
      </c>
      <c r="C151">
        <v>35380324</v>
      </c>
      <c r="D151">
        <v>35113206</v>
      </c>
      <c r="E151">
        <v>1</v>
      </c>
      <c r="F151">
        <v>1</v>
      </c>
      <c r="G151">
        <v>15872964</v>
      </c>
      <c r="H151">
        <v>2</v>
      </c>
      <c r="I151" t="s">
        <v>989</v>
      </c>
      <c r="J151" t="s">
        <v>990</v>
      </c>
      <c r="K151" t="s">
        <v>991</v>
      </c>
      <c r="L151">
        <v>1368</v>
      </c>
      <c r="N151">
        <v>1011</v>
      </c>
      <c r="O151" t="s">
        <v>988</v>
      </c>
      <c r="P151" t="s">
        <v>988</v>
      </c>
      <c r="Q151">
        <v>1</v>
      </c>
      <c r="W151">
        <v>0</v>
      </c>
      <c r="X151">
        <v>-1817365194</v>
      </c>
      <c r="Y151">
        <f t="shared" si="42"/>
        <v>0.04</v>
      </c>
      <c r="AA151">
        <v>0</v>
      </c>
      <c r="AB151">
        <v>4.72</v>
      </c>
      <c r="AC151">
        <v>0.1</v>
      </c>
      <c r="AD151">
        <v>0</v>
      </c>
      <c r="AE151">
        <v>0</v>
      </c>
      <c r="AF151">
        <v>4.72</v>
      </c>
      <c r="AG151">
        <v>0.1</v>
      </c>
      <c r="AH151">
        <v>0</v>
      </c>
      <c r="AI151">
        <v>1</v>
      </c>
      <c r="AJ151">
        <v>1</v>
      </c>
      <c r="AK151">
        <v>1</v>
      </c>
      <c r="AL151">
        <v>1</v>
      </c>
      <c r="AM151">
        <v>-2</v>
      </c>
      <c r="AN151">
        <v>0</v>
      </c>
      <c r="AO151">
        <v>1</v>
      </c>
      <c r="AP151">
        <v>1</v>
      </c>
      <c r="AQ151">
        <v>0</v>
      </c>
      <c r="AR151">
        <v>0</v>
      </c>
      <c r="AS151" t="s">
        <v>3</v>
      </c>
      <c r="AT151">
        <v>0.04</v>
      </c>
      <c r="AU151" t="s">
        <v>3</v>
      </c>
      <c r="AV151">
        <v>0</v>
      </c>
      <c r="AW151">
        <v>2</v>
      </c>
      <c r="AX151">
        <v>35380332</v>
      </c>
      <c r="AY151">
        <v>1</v>
      </c>
      <c r="AZ151">
        <v>0</v>
      </c>
      <c r="BA151">
        <v>151</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CV151">
        <v>0</v>
      </c>
      <c r="CW151">
        <f>ROUND(Y151*Source!I535*DO151,9)</f>
        <v>0</v>
      </c>
      <c r="CX151">
        <f>ROUND(Y151*Source!I535,9)</f>
        <v>0.04</v>
      </c>
      <c r="CY151">
        <f>AB151</f>
        <v>4.72</v>
      </c>
      <c r="CZ151">
        <f>AF151</f>
        <v>4.72</v>
      </c>
      <c r="DA151">
        <f>AJ151</f>
        <v>1</v>
      </c>
      <c r="DB151">
        <f t="shared" si="43"/>
        <v>0.19</v>
      </c>
      <c r="DC151">
        <f t="shared" si="44"/>
        <v>0</v>
      </c>
      <c r="DD151" t="s">
        <v>3</v>
      </c>
      <c r="DE151" t="s">
        <v>3</v>
      </c>
      <c r="DF151">
        <f t="shared" si="38"/>
        <v>0</v>
      </c>
      <c r="DG151">
        <f t="shared" si="39"/>
        <v>0.19</v>
      </c>
      <c r="DH151">
        <f t="shared" si="40"/>
        <v>0</v>
      </c>
      <c r="DI151">
        <f t="shared" si="41"/>
        <v>0</v>
      </c>
      <c r="DJ151">
        <f>DG151</f>
        <v>0.19</v>
      </c>
      <c r="DK151">
        <v>0</v>
      </c>
      <c r="DL151" t="s">
        <v>3</v>
      </c>
      <c r="DM151">
        <v>0</v>
      </c>
      <c r="DN151" t="s">
        <v>3</v>
      </c>
      <c r="DO151">
        <v>0</v>
      </c>
    </row>
    <row r="152" spans="1:119" x14ac:dyDescent="0.2">
      <c r="A152">
        <f>ROW(Source!A535)</f>
        <v>535</v>
      </c>
      <c r="B152">
        <v>35364244</v>
      </c>
      <c r="C152">
        <v>35380324</v>
      </c>
      <c r="D152">
        <v>35113178</v>
      </c>
      <c r="E152">
        <v>1</v>
      </c>
      <c r="F152">
        <v>1</v>
      </c>
      <c r="G152">
        <v>15872964</v>
      </c>
      <c r="H152">
        <v>2</v>
      </c>
      <c r="I152" t="s">
        <v>1084</v>
      </c>
      <c r="J152" t="s">
        <v>1085</v>
      </c>
      <c r="K152" t="s">
        <v>1086</v>
      </c>
      <c r="L152">
        <v>1368</v>
      </c>
      <c r="N152">
        <v>1011</v>
      </c>
      <c r="O152" t="s">
        <v>988</v>
      </c>
      <c r="P152" t="s">
        <v>988</v>
      </c>
      <c r="Q152">
        <v>1</v>
      </c>
      <c r="W152">
        <v>0</v>
      </c>
      <c r="X152">
        <v>-385320760</v>
      </c>
      <c r="Y152">
        <f t="shared" si="42"/>
        <v>0.22</v>
      </c>
      <c r="AA152">
        <v>0</v>
      </c>
      <c r="AB152">
        <v>9.8699999999999992</v>
      </c>
      <c r="AC152">
        <v>0.49</v>
      </c>
      <c r="AD152">
        <v>0</v>
      </c>
      <c r="AE152">
        <v>0</v>
      </c>
      <c r="AF152">
        <v>9.8699999999999992</v>
      </c>
      <c r="AG152">
        <v>0.49</v>
      </c>
      <c r="AH152">
        <v>0</v>
      </c>
      <c r="AI152">
        <v>1</v>
      </c>
      <c r="AJ152">
        <v>1</v>
      </c>
      <c r="AK152">
        <v>1</v>
      </c>
      <c r="AL152">
        <v>1</v>
      </c>
      <c r="AM152">
        <v>-2</v>
      </c>
      <c r="AN152">
        <v>0</v>
      </c>
      <c r="AO152">
        <v>1</v>
      </c>
      <c r="AP152">
        <v>1</v>
      </c>
      <c r="AQ152">
        <v>0</v>
      </c>
      <c r="AR152">
        <v>0</v>
      </c>
      <c r="AS152" t="s">
        <v>3</v>
      </c>
      <c r="AT152">
        <v>0.22</v>
      </c>
      <c r="AU152" t="s">
        <v>3</v>
      </c>
      <c r="AV152">
        <v>0</v>
      </c>
      <c r="AW152">
        <v>2</v>
      </c>
      <c r="AX152">
        <v>35380333</v>
      </c>
      <c r="AY152">
        <v>1</v>
      </c>
      <c r="AZ152">
        <v>0</v>
      </c>
      <c r="BA152">
        <v>152</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CV152">
        <v>0</v>
      </c>
      <c r="CW152">
        <f>ROUND(Y152*Source!I535*DO152,9)</f>
        <v>0</v>
      </c>
      <c r="CX152">
        <f>ROUND(Y152*Source!I535,9)</f>
        <v>0.22</v>
      </c>
      <c r="CY152">
        <f>AB152</f>
        <v>9.8699999999999992</v>
      </c>
      <c r="CZ152">
        <f>AF152</f>
        <v>9.8699999999999992</v>
      </c>
      <c r="DA152">
        <f>AJ152</f>
        <v>1</v>
      </c>
      <c r="DB152">
        <f t="shared" si="43"/>
        <v>2.17</v>
      </c>
      <c r="DC152">
        <f t="shared" si="44"/>
        <v>0.11</v>
      </c>
      <c r="DD152" t="s">
        <v>3</v>
      </c>
      <c r="DE152" t="s">
        <v>3</v>
      </c>
      <c r="DF152">
        <f t="shared" si="38"/>
        <v>0</v>
      </c>
      <c r="DG152">
        <f t="shared" si="39"/>
        <v>2.17</v>
      </c>
      <c r="DH152">
        <f t="shared" si="40"/>
        <v>0.11</v>
      </c>
      <c r="DI152">
        <f t="shared" si="41"/>
        <v>0</v>
      </c>
      <c r="DJ152">
        <f>DG152</f>
        <v>2.17</v>
      </c>
      <c r="DK152">
        <v>0</v>
      </c>
      <c r="DL152" t="s">
        <v>3</v>
      </c>
      <c r="DM152">
        <v>0</v>
      </c>
      <c r="DN152" t="s">
        <v>3</v>
      </c>
      <c r="DO152">
        <v>0</v>
      </c>
    </row>
    <row r="153" spans="1:119" x14ac:dyDescent="0.2">
      <c r="A153">
        <f>ROW(Source!A535)</f>
        <v>535</v>
      </c>
      <c r="B153">
        <v>35364244</v>
      </c>
      <c r="C153">
        <v>35380324</v>
      </c>
      <c r="D153">
        <v>35122221</v>
      </c>
      <c r="E153">
        <v>1</v>
      </c>
      <c r="F153">
        <v>1</v>
      </c>
      <c r="G153">
        <v>15872964</v>
      </c>
      <c r="H153">
        <v>3</v>
      </c>
      <c r="I153" t="s">
        <v>128</v>
      </c>
      <c r="J153" t="s">
        <v>130</v>
      </c>
      <c r="K153" t="s">
        <v>129</v>
      </c>
      <c r="L153">
        <v>1354</v>
      </c>
      <c r="N153">
        <v>1010</v>
      </c>
      <c r="O153" t="s">
        <v>52</v>
      </c>
      <c r="P153" t="s">
        <v>52</v>
      </c>
      <c r="Q153">
        <v>1</v>
      </c>
      <c r="W153">
        <v>1</v>
      </c>
      <c r="X153">
        <v>-2080535723</v>
      </c>
      <c r="Y153">
        <f t="shared" si="42"/>
        <v>-1</v>
      </c>
      <c r="AA153">
        <v>2206.16</v>
      </c>
      <c r="AB153">
        <v>0</v>
      </c>
      <c r="AC153">
        <v>0</v>
      </c>
      <c r="AD153">
        <v>0</v>
      </c>
      <c r="AE153">
        <v>2206.16</v>
      </c>
      <c r="AF153">
        <v>0</v>
      </c>
      <c r="AG153">
        <v>0</v>
      </c>
      <c r="AH153">
        <v>0</v>
      </c>
      <c r="AI153">
        <v>1</v>
      </c>
      <c r="AJ153">
        <v>1</v>
      </c>
      <c r="AK153">
        <v>1</v>
      </c>
      <c r="AL153">
        <v>1</v>
      </c>
      <c r="AM153">
        <v>-2</v>
      </c>
      <c r="AN153">
        <v>0</v>
      </c>
      <c r="AO153">
        <v>1</v>
      </c>
      <c r="AP153">
        <v>1</v>
      </c>
      <c r="AQ153">
        <v>0</v>
      </c>
      <c r="AR153">
        <v>0</v>
      </c>
      <c r="AS153" t="s">
        <v>3</v>
      </c>
      <c r="AT153">
        <v>-1</v>
      </c>
      <c r="AU153" t="s">
        <v>3</v>
      </c>
      <c r="AV153">
        <v>0</v>
      </c>
      <c r="AW153">
        <v>2</v>
      </c>
      <c r="AX153">
        <v>35380334</v>
      </c>
      <c r="AY153">
        <v>1</v>
      </c>
      <c r="AZ153">
        <v>6144</v>
      </c>
      <c r="BA153">
        <v>153</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CV153">
        <v>0</v>
      </c>
      <c r="CW153">
        <v>0</v>
      </c>
      <c r="CX153">
        <f>ROUND(Y153*Source!I535,9)</f>
        <v>-1</v>
      </c>
      <c r="CY153">
        <f>AA153</f>
        <v>2206.16</v>
      </c>
      <c r="CZ153">
        <f>AE153</f>
        <v>2206.16</v>
      </c>
      <c r="DA153">
        <f>AI153</f>
        <v>1</v>
      </c>
      <c r="DB153">
        <f t="shared" si="43"/>
        <v>-2206.16</v>
      </c>
      <c r="DC153">
        <f t="shared" si="44"/>
        <v>0</v>
      </c>
      <c r="DD153" t="s">
        <v>3</v>
      </c>
      <c r="DE153" t="s">
        <v>3</v>
      </c>
      <c r="DF153">
        <f t="shared" si="38"/>
        <v>-2206.16</v>
      </c>
      <c r="DG153">
        <f t="shared" si="39"/>
        <v>0</v>
      </c>
      <c r="DH153">
        <f t="shared" si="40"/>
        <v>0</v>
      </c>
      <c r="DI153">
        <f t="shared" si="41"/>
        <v>0</v>
      </c>
      <c r="DJ153">
        <f>DF153</f>
        <v>-2206.16</v>
      </c>
      <c r="DK153">
        <v>0</v>
      </c>
      <c r="DL153" t="s">
        <v>3</v>
      </c>
      <c r="DM153">
        <v>0</v>
      </c>
      <c r="DN153" t="s">
        <v>3</v>
      </c>
      <c r="DO153">
        <v>0</v>
      </c>
    </row>
    <row r="154" spans="1:119" x14ac:dyDescent="0.2">
      <c r="A154">
        <f>ROW(Source!A572)</f>
        <v>572</v>
      </c>
      <c r="B154">
        <v>35364244</v>
      </c>
      <c r="C154">
        <v>35380107</v>
      </c>
      <c r="D154">
        <v>35111398</v>
      </c>
      <c r="E154">
        <v>15872964</v>
      </c>
      <c r="F154">
        <v>1</v>
      </c>
      <c r="G154">
        <v>15872964</v>
      </c>
      <c r="H154">
        <v>1</v>
      </c>
      <c r="I154" t="s">
        <v>982</v>
      </c>
      <c r="J154" t="s">
        <v>3</v>
      </c>
      <c r="K154" t="s">
        <v>983</v>
      </c>
      <c r="L154">
        <v>1191</v>
      </c>
      <c r="N154">
        <v>1013</v>
      </c>
      <c r="O154" t="s">
        <v>984</v>
      </c>
      <c r="P154" t="s">
        <v>984</v>
      </c>
      <c r="Q154">
        <v>1</v>
      </c>
      <c r="W154">
        <v>0</v>
      </c>
      <c r="X154">
        <v>476480486</v>
      </c>
      <c r="Y154">
        <f t="shared" si="42"/>
        <v>5.84</v>
      </c>
      <c r="AA154">
        <v>0</v>
      </c>
      <c r="AB154">
        <v>0</v>
      </c>
      <c r="AC154">
        <v>0</v>
      </c>
      <c r="AD154">
        <v>0</v>
      </c>
      <c r="AE154">
        <v>0</v>
      </c>
      <c r="AF154">
        <v>0</v>
      </c>
      <c r="AG154">
        <v>0</v>
      </c>
      <c r="AH154">
        <v>0</v>
      </c>
      <c r="AI154">
        <v>1</v>
      </c>
      <c r="AJ154">
        <v>1</v>
      </c>
      <c r="AK154">
        <v>1</v>
      </c>
      <c r="AL154">
        <v>1</v>
      </c>
      <c r="AM154">
        <v>-2</v>
      </c>
      <c r="AN154">
        <v>0</v>
      </c>
      <c r="AO154">
        <v>1</v>
      </c>
      <c r="AP154">
        <v>1</v>
      </c>
      <c r="AQ154">
        <v>0</v>
      </c>
      <c r="AR154">
        <v>0</v>
      </c>
      <c r="AS154" t="s">
        <v>3</v>
      </c>
      <c r="AT154">
        <v>5.84</v>
      </c>
      <c r="AU154" t="s">
        <v>3</v>
      </c>
      <c r="AV154">
        <v>1</v>
      </c>
      <c r="AW154">
        <v>2</v>
      </c>
      <c r="AX154">
        <v>35380401</v>
      </c>
      <c r="AY154">
        <v>1</v>
      </c>
      <c r="AZ154">
        <v>0</v>
      </c>
      <c r="BA154">
        <v>154</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CU154">
        <f>ROUND(AT154*Source!I572*AH154*AL154,2)</f>
        <v>0</v>
      </c>
      <c r="CV154">
        <f>ROUND(Y154*Source!I572,9)</f>
        <v>0.29199999999999998</v>
      </c>
      <c r="CW154">
        <v>0</v>
      </c>
      <c r="CX154">
        <f>ROUND(Y154*Source!I572,9)</f>
        <v>0.29199999999999998</v>
      </c>
      <c r="CY154">
        <f>AD154</f>
        <v>0</v>
      </c>
      <c r="CZ154">
        <f>AH154</f>
        <v>0</v>
      </c>
      <c r="DA154">
        <f>AL154</f>
        <v>1</v>
      </c>
      <c r="DB154">
        <f t="shared" si="43"/>
        <v>0</v>
      </c>
      <c r="DC154">
        <f t="shared" si="44"/>
        <v>0</v>
      </c>
      <c r="DD154" t="s">
        <v>3</v>
      </c>
      <c r="DE154" t="s">
        <v>3</v>
      </c>
      <c r="DF154">
        <f t="shared" si="38"/>
        <v>0</v>
      </c>
      <c r="DG154">
        <f t="shared" si="39"/>
        <v>0</v>
      </c>
      <c r="DH154">
        <f t="shared" si="40"/>
        <v>0</v>
      </c>
      <c r="DI154">
        <f t="shared" si="41"/>
        <v>0</v>
      </c>
      <c r="DJ154">
        <f>DI154</f>
        <v>0</v>
      </c>
      <c r="DK154">
        <v>0</v>
      </c>
      <c r="DL154" t="s">
        <v>3</v>
      </c>
      <c r="DM154">
        <v>0</v>
      </c>
      <c r="DN154" t="s">
        <v>3</v>
      </c>
      <c r="DO154">
        <v>0</v>
      </c>
    </row>
    <row r="155" spans="1:119" x14ac:dyDescent="0.2">
      <c r="A155">
        <f>ROW(Source!A573)</f>
        <v>573</v>
      </c>
      <c r="B155">
        <v>35364244</v>
      </c>
      <c r="C155">
        <v>35380402</v>
      </c>
      <c r="D155">
        <v>35111398</v>
      </c>
      <c r="E155">
        <v>15872964</v>
      </c>
      <c r="F155">
        <v>1</v>
      </c>
      <c r="G155">
        <v>15872964</v>
      </c>
      <c r="H155">
        <v>1</v>
      </c>
      <c r="I155" t="s">
        <v>982</v>
      </c>
      <c r="J155" t="s">
        <v>3</v>
      </c>
      <c r="K155" t="s">
        <v>983</v>
      </c>
      <c r="L155">
        <v>1191</v>
      </c>
      <c r="N155">
        <v>1013</v>
      </c>
      <c r="O155" t="s">
        <v>984</v>
      </c>
      <c r="P155" t="s">
        <v>984</v>
      </c>
      <c r="Q155">
        <v>1</v>
      </c>
      <c r="W155">
        <v>0</v>
      </c>
      <c r="X155">
        <v>476480486</v>
      </c>
      <c r="Y155">
        <f>(AT155*0.2)</f>
        <v>7.7720000000000002</v>
      </c>
      <c r="AA155">
        <v>0</v>
      </c>
      <c r="AB155">
        <v>0</v>
      </c>
      <c r="AC155">
        <v>0</v>
      </c>
      <c r="AD155">
        <v>0</v>
      </c>
      <c r="AE155">
        <v>0</v>
      </c>
      <c r="AF155">
        <v>0</v>
      </c>
      <c r="AG155">
        <v>0</v>
      </c>
      <c r="AH155">
        <v>0</v>
      </c>
      <c r="AI155">
        <v>1</v>
      </c>
      <c r="AJ155">
        <v>1</v>
      </c>
      <c r="AK155">
        <v>1</v>
      </c>
      <c r="AL155">
        <v>1</v>
      </c>
      <c r="AM155">
        <v>-2</v>
      </c>
      <c r="AN155">
        <v>0</v>
      </c>
      <c r="AO155">
        <v>1</v>
      </c>
      <c r="AP155">
        <v>1</v>
      </c>
      <c r="AQ155">
        <v>0</v>
      </c>
      <c r="AR155">
        <v>0</v>
      </c>
      <c r="AS155" t="s">
        <v>3</v>
      </c>
      <c r="AT155">
        <v>38.86</v>
      </c>
      <c r="AU155" t="s">
        <v>55</v>
      </c>
      <c r="AV155">
        <v>1</v>
      </c>
      <c r="AW155">
        <v>2</v>
      </c>
      <c r="AX155">
        <v>35380404</v>
      </c>
      <c r="AY155">
        <v>1</v>
      </c>
      <c r="AZ155">
        <v>0</v>
      </c>
      <c r="BA155">
        <v>155</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CU155">
        <f>ROUND(AT155*Source!I573*AH155*AL155,2)</f>
        <v>0</v>
      </c>
      <c r="CV155">
        <f>ROUND(Y155*Source!I573,9)</f>
        <v>7.7719999999999997E-2</v>
      </c>
      <c r="CW155">
        <v>0</v>
      </c>
      <c r="CX155">
        <f>ROUND(Y155*Source!I573,9)</f>
        <v>7.7719999999999997E-2</v>
      </c>
      <c r="CY155">
        <f>AD155</f>
        <v>0</v>
      </c>
      <c r="CZ155">
        <f>AH155</f>
        <v>0</v>
      </c>
      <c r="DA155">
        <f>AL155</f>
        <v>1</v>
      </c>
      <c r="DB155">
        <f>ROUND((ROUND(AT155*CZ155,2)*0.2),6)</f>
        <v>0</v>
      </c>
      <c r="DC155">
        <f>ROUND((ROUND(AT155*AG155,2)*0.2),6)</f>
        <v>0</v>
      </c>
      <c r="DD155" t="s">
        <v>3</v>
      </c>
      <c r="DE155" t="s">
        <v>3</v>
      </c>
      <c r="DF155">
        <f t="shared" si="38"/>
        <v>0</v>
      </c>
      <c r="DG155">
        <f t="shared" si="39"/>
        <v>0</v>
      </c>
      <c r="DH155">
        <f t="shared" si="40"/>
        <v>0</v>
      </c>
      <c r="DI155">
        <f t="shared" si="41"/>
        <v>0</v>
      </c>
      <c r="DJ155">
        <f>DI155</f>
        <v>0</v>
      </c>
      <c r="DK155">
        <v>0</v>
      </c>
      <c r="DL155" t="s">
        <v>3</v>
      </c>
      <c r="DM155">
        <v>0</v>
      </c>
      <c r="DN155" t="s">
        <v>3</v>
      </c>
      <c r="DO155">
        <v>0</v>
      </c>
    </row>
    <row r="156" spans="1:119" x14ac:dyDescent="0.2">
      <c r="A156">
        <f>ROW(Source!A573)</f>
        <v>573</v>
      </c>
      <c r="B156">
        <v>35364244</v>
      </c>
      <c r="C156">
        <v>35380402</v>
      </c>
      <c r="D156">
        <v>35113133</v>
      </c>
      <c r="E156">
        <v>1</v>
      </c>
      <c r="F156">
        <v>1</v>
      </c>
      <c r="G156">
        <v>15872964</v>
      </c>
      <c r="H156">
        <v>2</v>
      </c>
      <c r="I156" t="s">
        <v>985</v>
      </c>
      <c r="J156" t="s">
        <v>986</v>
      </c>
      <c r="K156" t="s">
        <v>987</v>
      </c>
      <c r="L156">
        <v>1368</v>
      </c>
      <c r="N156">
        <v>1011</v>
      </c>
      <c r="O156" t="s">
        <v>988</v>
      </c>
      <c r="P156" t="s">
        <v>988</v>
      </c>
      <c r="Q156">
        <v>1</v>
      </c>
      <c r="W156">
        <v>0</v>
      </c>
      <c r="X156">
        <v>71529876</v>
      </c>
      <c r="Y156">
        <f>(AT156*0.2)</f>
        <v>1.82</v>
      </c>
      <c r="AA156">
        <v>0</v>
      </c>
      <c r="AB156">
        <v>5.13</v>
      </c>
      <c r="AC156">
        <v>7.0000000000000007E-2</v>
      </c>
      <c r="AD156">
        <v>0</v>
      </c>
      <c r="AE156">
        <v>0</v>
      </c>
      <c r="AF156">
        <v>5.13</v>
      </c>
      <c r="AG156">
        <v>7.0000000000000007E-2</v>
      </c>
      <c r="AH156">
        <v>0</v>
      </c>
      <c r="AI156">
        <v>1</v>
      </c>
      <c r="AJ156">
        <v>1</v>
      </c>
      <c r="AK156">
        <v>1</v>
      </c>
      <c r="AL156">
        <v>1</v>
      </c>
      <c r="AM156">
        <v>-2</v>
      </c>
      <c r="AN156">
        <v>0</v>
      </c>
      <c r="AO156">
        <v>1</v>
      </c>
      <c r="AP156">
        <v>1</v>
      </c>
      <c r="AQ156">
        <v>0</v>
      </c>
      <c r="AR156">
        <v>0</v>
      </c>
      <c r="AS156" t="s">
        <v>3</v>
      </c>
      <c r="AT156">
        <v>9.1</v>
      </c>
      <c r="AU156" t="s">
        <v>55</v>
      </c>
      <c r="AV156">
        <v>0</v>
      </c>
      <c r="AW156">
        <v>2</v>
      </c>
      <c r="AX156">
        <v>35380405</v>
      </c>
      <c r="AY156">
        <v>1</v>
      </c>
      <c r="AZ156">
        <v>0</v>
      </c>
      <c r="BA156">
        <v>156</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CV156">
        <v>0</v>
      </c>
      <c r="CW156">
        <f>ROUND(Y156*Source!I573*DO156,9)</f>
        <v>0</v>
      </c>
      <c r="CX156">
        <f>ROUND(Y156*Source!I573,9)</f>
        <v>1.8200000000000001E-2</v>
      </c>
      <c r="CY156">
        <f>AB156</f>
        <v>5.13</v>
      </c>
      <c r="CZ156">
        <f>AF156</f>
        <v>5.13</v>
      </c>
      <c r="DA156">
        <f>AJ156</f>
        <v>1</v>
      </c>
      <c r="DB156">
        <f>ROUND((ROUND(AT156*CZ156,2)*0.2),6)</f>
        <v>9.3360000000000003</v>
      </c>
      <c r="DC156">
        <f>ROUND((ROUND(AT156*AG156,2)*0.2),6)</f>
        <v>0.128</v>
      </c>
      <c r="DD156" t="s">
        <v>3</v>
      </c>
      <c r="DE156" t="s">
        <v>3</v>
      </c>
      <c r="DF156">
        <f t="shared" si="38"/>
        <v>0</v>
      </c>
      <c r="DG156">
        <f t="shared" si="39"/>
        <v>0.09</v>
      </c>
      <c r="DH156">
        <f t="shared" si="40"/>
        <v>0</v>
      </c>
      <c r="DI156">
        <f t="shared" si="41"/>
        <v>0</v>
      </c>
      <c r="DJ156">
        <f>DG156</f>
        <v>0.09</v>
      </c>
      <c r="DK156">
        <v>0</v>
      </c>
      <c r="DL156" t="s">
        <v>3</v>
      </c>
      <c r="DM156">
        <v>0</v>
      </c>
      <c r="DN156" t="s">
        <v>3</v>
      </c>
      <c r="DO156">
        <v>0</v>
      </c>
    </row>
    <row r="157" spans="1:119" x14ac:dyDescent="0.2">
      <c r="A157">
        <f>ROW(Source!A573)</f>
        <v>573</v>
      </c>
      <c r="B157">
        <v>35364244</v>
      </c>
      <c r="C157">
        <v>35380402</v>
      </c>
      <c r="D157">
        <v>35113206</v>
      </c>
      <c r="E157">
        <v>1</v>
      </c>
      <c r="F157">
        <v>1</v>
      </c>
      <c r="G157">
        <v>15872964</v>
      </c>
      <c r="H157">
        <v>2</v>
      </c>
      <c r="I157" t="s">
        <v>989</v>
      </c>
      <c r="J157" t="s">
        <v>990</v>
      </c>
      <c r="K157" t="s">
        <v>991</v>
      </c>
      <c r="L157">
        <v>1368</v>
      </c>
      <c r="N157">
        <v>1011</v>
      </c>
      <c r="O157" t="s">
        <v>988</v>
      </c>
      <c r="P157" t="s">
        <v>988</v>
      </c>
      <c r="Q157">
        <v>1</v>
      </c>
      <c r="W157">
        <v>0</v>
      </c>
      <c r="X157">
        <v>-1817365194</v>
      </c>
      <c r="Y157">
        <f>(AT157*0.2)</f>
        <v>0.03</v>
      </c>
      <c r="AA157">
        <v>0</v>
      </c>
      <c r="AB157">
        <v>4.72</v>
      </c>
      <c r="AC157">
        <v>0.1</v>
      </c>
      <c r="AD157">
        <v>0</v>
      </c>
      <c r="AE157">
        <v>0</v>
      </c>
      <c r="AF157">
        <v>4.72</v>
      </c>
      <c r="AG157">
        <v>0.1</v>
      </c>
      <c r="AH157">
        <v>0</v>
      </c>
      <c r="AI157">
        <v>1</v>
      </c>
      <c r="AJ157">
        <v>1</v>
      </c>
      <c r="AK157">
        <v>1</v>
      </c>
      <c r="AL157">
        <v>1</v>
      </c>
      <c r="AM157">
        <v>-2</v>
      </c>
      <c r="AN157">
        <v>0</v>
      </c>
      <c r="AO157">
        <v>1</v>
      </c>
      <c r="AP157">
        <v>1</v>
      </c>
      <c r="AQ157">
        <v>0</v>
      </c>
      <c r="AR157">
        <v>0</v>
      </c>
      <c r="AS157" t="s">
        <v>3</v>
      </c>
      <c r="AT157">
        <v>0.15</v>
      </c>
      <c r="AU157" t="s">
        <v>55</v>
      </c>
      <c r="AV157">
        <v>0</v>
      </c>
      <c r="AW157">
        <v>2</v>
      </c>
      <c r="AX157">
        <v>35380406</v>
      </c>
      <c r="AY157">
        <v>1</v>
      </c>
      <c r="AZ157">
        <v>0</v>
      </c>
      <c r="BA157">
        <v>157</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CV157">
        <v>0</v>
      </c>
      <c r="CW157">
        <f>ROUND(Y157*Source!I573*DO157,9)</f>
        <v>0</v>
      </c>
      <c r="CX157">
        <f>ROUND(Y157*Source!I573,9)</f>
        <v>2.9999999999999997E-4</v>
      </c>
      <c r="CY157">
        <f>AB157</f>
        <v>4.72</v>
      </c>
      <c r="CZ157">
        <f>AF157</f>
        <v>4.72</v>
      </c>
      <c r="DA157">
        <f>AJ157</f>
        <v>1</v>
      </c>
      <c r="DB157">
        <f>ROUND((ROUND(AT157*CZ157,2)*0.2),6)</f>
        <v>0.14199999999999999</v>
      </c>
      <c r="DC157">
        <f>ROUND((ROUND(AT157*AG157,2)*0.2),6)</f>
        <v>4.0000000000000001E-3</v>
      </c>
      <c r="DD157" t="s">
        <v>3</v>
      </c>
      <c r="DE157" t="s">
        <v>3</v>
      </c>
      <c r="DF157">
        <f t="shared" si="38"/>
        <v>0</v>
      </c>
      <c r="DG157">
        <f t="shared" si="39"/>
        <v>0</v>
      </c>
      <c r="DH157">
        <f t="shared" si="40"/>
        <v>0</v>
      </c>
      <c r="DI157">
        <f t="shared" si="41"/>
        <v>0</v>
      </c>
      <c r="DJ157">
        <f>DG157</f>
        <v>0</v>
      </c>
      <c r="DK157">
        <v>0</v>
      </c>
      <c r="DL157" t="s">
        <v>3</v>
      </c>
      <c r="DM157">
        <v>0</v>
      </c>
      <c r="DN157" t="s">
        <v>3</v>
      </c>
      <c r="DO157">
        <v>0</v>
      </c>
    </row>
    <row r="158" spans="1:119" x14ac:dyDescent="0.2">
      <c r="A158">
        <f>ROW(Source!A573)</f>
        <v>573</v>
      </c>
      <c r="B158">
        <v>35364244</v>
      </c>
      <c r="C158">
        <v>35380402</v>
      </c>
      <c r="D158">
        <v>35113368</v>
      </c>
      <c r="E158">
        <v>1</v>
      </c>
      <c r="F158">
        <v>1</v>
      </c>
      <c r="G158">
        <v>15872964</v>
      </c>
      <c r="H158">
        <v>3</v>
      </c>
      <c r="I158" t="s">
        <v>1087</v>
      </c>
      <c r="J158" t="s">
        <v>1088</v>
      </c>
      <c r="K158" t="s">
        <v>1089</v>
      </c>
      <c r="L158">
        <v>1354</v>
      </c>
      <c r="N158">
        <v>1010</v>
      </c>
      <c r="O158" t="s">
        <v>52</v>
      </c>
      <c r="P158" t="s">
        <v>52</v>
      </c>
      <c r="Q158">
        <v>1</v>
      </c>
      <c r="W158">
        <v>0</v>
      </c>
      <c r="X158">
        <v>-1464590454</v>
      </c>
      <c r="Y158">
        <f t="shared" ref="Y158:Y167" si="45">(AT158*0)</f>
        <v>0</v>
      </c>
      <c r="AA158">
        <v>1415.18</v>
      </c>
      <c r="AB158">
        <v>0</v>
      </c>
      <c r="AC158">
        <v>0</v>
      </c>
      <c r="AD158">
        <v>0</v>
      </c>
      <c r="AE158">
        <v>1415.18</v>
      </c>
      <c r="AF158">
        <v>0</v>
      </c>
      <c r="AG158">
        <v>0</v>
      </c>
      <c r="AH158">
        <v>0</v>
      </c>
      <c r="AI158">
        <v>1</v>
      </c>
      <c r="AJ158">
        <v>1</v>
      </c>
      <c r="AK158">
        <v>1</v>
      </c>
      <c r="AL158">
        <v>1</v>
      </c>
      <c r="AM158">
        <v>-2</v>
      </c>
      <c r="AN158">
        <v>0</v>
      </c>
      <c r="AO158">
        <v>1</v>
      </c>
      <c r="AP158">
        <v>1</v>
      </c>
      <c r="AQ158">
        <v>0</v>
      </c>
      <c r="AR158">
        <v>0</v>
      </c>
      <c r="AS158" t="s">
        <v>3</v>
      </c>
      <c r="AT158">
        <v>2</v>
      </c>
      <c r="AU158" t="s">
        <v>54</v>
      </c>
      <c r="AV158">
        <v>0</v>
      </c>
      <c r="AW158">
        <v>2</v>
      </c>
      <c r="AX158">
        <v>35380407</v>
      </c>
      <c r="AY158">
        <v>1</v>
      </c>
      <c r="AZ158">
        <v>0</v>
      </c>
      <c r="BA158">
        <v>158</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CV158">
        <v>0</v>
      </c>
      <c r="CW158">
        <v>0</v>
      </c>
      <c r="CX158">
        <f>ROUND(Y158*Source!I573,9)</f>
        <v>0</v>
      </c>
      <c r="CY158">
        <f t="shared" ref="CY158:CY167" si="46">AA158</f>
        <v>1415.18</v>
      </c>
      <c r="CZ158">
        <f t="shared" ref="CZ158:CZ167" si="47">AE158</f>
        <v>1415.18</v>
      </c>
      <c r="DA158">
        <f t="shared" ref="DA158:DA167" si="48">AI158</f>
        <v>1</v>
      </c>
      <c r="DB158">
        <f t="shared" ref="DB158:DB167" si="49">ROUND((ROUND(AT158*CZ158,2)*0),6)</f>
        <v>0</v>
      </c>
      <c r="DC158">
        <f t="shared" ref="DC158:DC167" si="50">ROUND((ROUND(AT158*AG158,2)*0),6)</f>
        <v>0</v>
      </c>
      <c r="DD158" t="s">
        <v>3</v>
      </c>
      <c r="DE158" t="s">
        <v>3</v>
      </c>
      <c r="DF158">
        <f t="shared" si="38"/>
        <v>0</v>
      </c>
      <c r="DG158">
        <f t="shared" si="39"/>
        <v>0</v>
      </c>
      <c r="DH158">
        <f t="shared" si="40"/>
        <v>0</v>
      </c>
      <c r="DI158">
        <f t="shared" si="41"/>
        <v>0</v>
      </c>
      <c r="DJ158">
        <f t="shared" ref="DJ158:DJ167" si="51">DF158</f>
        <v>0</v>
      </c>
      <c r="DK158">
        <v>0</v>
      </c>
      <c r="DL158" t="s">
        <v>3</v>
      </c>
      <c r="DM158">
        <v>0</v>
      </c>
      <c r="DN158" t="s">
        <v>3</v>
      </c>
      <c r="DO158">
        <v>0</v>
      </c>
    </row>
    <row r="159" spans="1:119" x14ac:dyDescent="0.2">
      <c r="A159">
        <f>ROW(Source!A573)</f>
        <v>573</v>
      </c>
      <c r="B159">
        <v>35364244</v>
      </c>
      <c r="C159">
        <v>35380402</v>
      </c>
      <c r="D159">
        <v>35114359</v>
      </c>
      <c r="E159">
        <v>1</v>
      </c>
      <c r="F159">
        <v>1</v>
      </c>
      <c r="G159">
        <v>15872964</v>
      </c>
      <c r="H159">
        <v>3</v>
      </c>
      <c r="I159" t="s">
        <v>992</v>
      </c>
      <c r="J159" t="s">
        <v>993</v>
      </c>
      <c r="K159" t="s">
        <v>994</v>
      </c>
      <c r="L159">
        <v>1348</v>
      </c>
      <c r="N159">
        <v>1009</v>
      </c>
      <c r="O159" t="s">
        <v>995</v>
      </c>
      <c r="P159" t="s">
        <v>995</v>
      </c>
      <c r="Q159">
        <v>1000</v>
      </c>
      <c r="W159">
        <v>0</v>
      </c>
      <c r="X159">
        <v>-181271767</v>
      </c>
      <c r="Y159">
        <f t="shared" si="45"/>
        <v>0</v>
      </c>
      <c r="AA159">
        <v>190540.34</v>
      </c>
      <c r="AB159">
        <v>0</v>
      </c>
      <c r="AC159">
        <v>0</v>
      </c>
      <c r="AD159">
        <v>0</v>
      </c>
      <c r="AE159">
        <v>190540.34</v>
      </c>
      <c r="AF159">
        <v>0</v>
      </c>
      <c r="AG159">
        <v>0</v>
      </c>
      <c r="AH159">
        <v>0</v>
      </c>
      <c r="AI159">
        <v>1</v>
      </c>
      <c r="AJ159">
        <v>1</v>
      </c>
      <c r="AK159">
        <v>1</v>
      </c>
      <c r="AL159">
        <v>1</v>
      </c>
      <c r="AM159">
        <v>-2</v>
      </c>
      <c r="AN159">
        <v>0</v>
      </c>
      <c r="AO159">
        <v>1</v>
      </c>
      <c r="AP159">
        <v>1</v>
      </c>
      <c r="AQ159">
        <v>0</v>
      </c>
      <c r="AR159">
        <v>0</v>
      </c>
      <c r="AS159" t="s">
        <v>3</v>
      </c>
      <c r="AT159">
        <v>7.3999999999999999E-4</v>
      </c>
      <c r="AU159" t="s">
        <v>54</v>
      </c>
      <c r="AV159">
        <v>0</v>
      </c>
      <c r="AW159">
        <v>2</v>
      </c>
      <c r="AX159">
        <v>35380408</v>
      </c>
      <c r="AY159">
        <v>1</v>
      </c>
      <c r="AZ159">
        <v>0</v>
      </c>
      <c r="BA159">
        <v>159</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CV159">
        <v>0</v>
      </c>
      <c r="CW159">
        <v>0</v>
      </c>
      <c r="CX159">
        <f>ROUND(Y159*Source!I573,9)</f>
        <v>0</v>
      </c>
      <c r="CY159">
        <f t="shared" si="46"/>
        <v>190540.34</v>
      </c>
      <c r="CZ159">
        <f t="shared" si="47"/>
        <v>190540.34</v>
      </c>
      <c r="DA159">
        <f t="shared" si="48"/>
        <v>1</v>
      </c>
      <c r="DB159">
        <f t="shared" si="49"/>
        <v>0</v>
      </c>
      <c r="DC159">
        <f t="shared" si="50"/>
        <v>0</v>
      </c>
      <c r="DD159" t="s">
        <v>3</v>
      </c>
      <c r="DE159" t="s">
        <v>3</v>
      </c>
      <c r="DF159">
        <f t="shared" si="38"/>
        <v>0</v>
      </c>
      <c r="DG159">
        <f t="shared" si="39"/>
        <v>0</v>
      </c>
      <c r="DH159">
        <f t="shared" si="40"/>
        <v>0</v>
      </c>
      <c r="DI159">
        <f t="shared" si="41"/>
        <v>0</v>
      </c>
      <c r="DJ159">
        <f t="shared" si="51"/>
        <v>0</v>
      </c>
      <c r="DK159">
        <v>0</v>
      </c>
      <c r="DL159" t="s">
        <v>3</v>
      </c>
      <c r="DM159">
        <v>0</v>
      </c>
      <c r="DN159" t="s">
        <v>3</v>
      </c>
      <c r="DO159">
        <v>0</v>
      </c>
    </row>
    <row r="160" spans="1:119" x14ac:dyDescent="0.2">
      <c r="A160">
        <f>ROW(Source!A573)</f>
        <v>573</v>
      </c>
      <c r="B160">
        <v>35364244</v>
      </c>
      <c r="C160">
        <v>35380402</v>
      </c>
      <c r="D160">
        <v>35114332</v>
      </c>
      <c r="E160">
        <v>1</v>
      </c>
      <c r="F160">
        <v>1</v>
      </c>
      <c r="G160">
        <v>15872964</v>
      </c>
      <c r="H160">
        <v>3</v>
      </c>
      <c r="I160" t="s">
        <v>996</v>
      </c>
      <c r="J160" t="s">
        <v>997</v>
      </c>
      <c r="K160" t="s">
        <v>998</v>
      </c>
      <c r="L160">
        <v>1355</v>
      </c>
      <c r="N160">
        <v>1010</v>
      </c>
      <c r="O160" t="s">
        <v>18</v>
      </c>
      <c r="P160" t="s">
        <v>18</v>
      </c>
      <c r="Q160">
        <v>100</v>
      </c>
      <c r="W160">
        <v>0</v>
      </c>
      <c r="X160">
        <v>1583670906</v>
      </c>
      <c r="Y160">
        <f t="shared" si="45"/>
        <v>0</v>
      </c>
      <c r="AA160">
        <v>997.35</v>
      </c>
      <c r="AB160">
        <v>0</v>
      </c>
      <c r="AC160">
        <v>0</v>
      </c>
      <c r="AD160">
        <v>0</v>
      </c>
      <c r="AE160">
        <v>997.35</v>
      </c>
      <c r="AF160">
        <v>0</v>
      </c>
      <c r="AG160">
        <v>0</v>
      </c>
      <c r="AH160">
        <v>0</v>
      </c>
      <c r="AI160">
        <v>1</v>
      </c>
      <c r="AJ160">
        <v>1</v>
      </c>
      <c r="AK160">
        <v>1</v>
      </c>
      <c r="AL160">
        <v>1</v>
      </c>
      <c r="AM160">
        <v>-2</v>
      </c>
      <c r="AN160">
        <v>0</v>
      </c>
      <c r="AO160">
        <v>1</v>
      </c>
      <c r="AP160">
        <v>1</v>
      </c>
      <c r="AQ160">
        <v>0</v>
      </c>
      <c r="AR160">
        <v>0</v>
      </c>
      <c r="AS160" t="s">
        <v>3</v>
      </c>
      <c r="AT160">
        <v>4</v>
      </c>
      <c r="AU160" t="s">
        <v>54</v>
      </c>
      <c r="AV160">
        <v>0</v>
      </c>
      <c r="AW160">
        <v>2</v>
      </c>
      <c r="AX160">
        <v>35380409</v>
      </c>
      <c r="AY160">
        <v>1</v>
      </c>
      <c r="AZ160">
        <v>0</v>
      </c>
      <c r="BA160">
        <v>160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CV160">
        <v>0</v>
      </c>
      <c r="CW160">
        <v>0</v>
      </c>
      <c r="CX160">
        <f>ROUND(Y160*Source!I573,9)</f>
        <v>0</v>
      </c>
      <c r="CY160">
        <f t="shared" si="46"/>
        <v>997.35</v>
      </c>
      <c r="CZ160">
        <f t="shared" si="47"/>
        <v>997.35</v>
      </c>
      <c r="DA160">
        <f t="shared" si="48"/>
        <v>1</v>
      </c>
      <c r="DB160">
        <f t="shared" si="49"/>
        <v>0</v>
      </c>
      <c r="DC160">
        <f t="shared" si="50"/>
        <v>0</v>
      </c>
      <c r="DD160" t="s">
        <v>3</v>
      </c>
      <c r="DE160" t="s">
        <v>3</v>
      </c>
      <c r="DF160">
        <f t="shared" si="38"/>
        <v>0</v>
      </c>
      <c r="DG160">
        <f t="shared" si="39"/>
        <v>0</v>
      </c>
      <c r="DH160">
        <f t="shared" si="40"/>
        <v>0</v>
      </c>
      <c r="DI160">
        <f t="shared" si="41"/>
        <v>0</v>
      </c>
      <c r="DJ160">
        <f t="shared" si="51"/>
        <v>0</v>
      </c>
      <c r="DK160">
        <v>0</v>
      </c>
      <c r="DL160" t="s">
        <v>3</v>
      </c>
      <c r="DM160">
        <v>0</v>
      </c>
      <c r="DN160" t="s">
        <v>3</v>
      </c>
      <c r="DO160">
        <v>0</v>
      </c>
    </row>
    <row r="161" spans="1:119" x14ac:dyDescent="0.2">
      <c r="A161">
        <f>ROW(Source!A573)</f>
        <v>573</v>
      </c>
      <c r="B161">
        <v>35364244</v>
      </c>
      <c r="C161">
        <v>35380402</v>
      </c>
      <c r="D161">
        <v>35116002</v>
      </c>
      <c r="E161">
        <v>1</v>
      </c>
      <c r="F161">
        <v>1</v>
      </c>
      <c r="G161">
        <v>15872964</v>
      </c>
      <c r="H161">
        <v>3</v>
      </c>
      <c r="I161" t="s">
        <v>1090</v>
      </c>
      <c r="J161" t="s">
        <v>1091</v>
      </c>
      <c r="K161" t="s">
        <v>1092</v>
      </c>
      <c r="L161">
        <v>1301</v>
      </c>
      <c r="N161">
        <v>1003</v>
      </c>
      <c r="O161" t="s">
        <v>1002</v>
      </c>
      <c r="P161" t="s">
        <v>1002</v>
      </c>
      <c r="Q161">
        <v>1</v>
      </c>
      <c r="W161">
        <v>0</v>
      </c>
      <c r="X161">
        <v>1505022798</v>
      </c>
      <c r="Y161">
        <f t="shared" si="45"/>
        <v>0</v>
      </c>
      <c r="AA161">
        <v>658.59</v>
      </c>
      <c r="AB161">
        <v>0</v>
      </c>
      <c r="AC161">
        <v>0</v>
      </c>
      <c r="AD161">
        <v>0</v>
      </c>
      <c r="AE161">
        <v>658.59</v>
      </c>
      <c r="AF161">
        <v>0</v>
      </c>
      <c r="AG161">
        <v>0</v>
      </c>
      <c r="AH161">
        <v>0</v>
      </c>
      <c r="AI161">
        <v>1</v>
      </c>
      <c r="AJ161">
        <v>1</v>
      </c>
      <c r="AK161">
        <v>1</v>
      </c>
      <c r="AL161">
        <v>1</v>
      </c>
      <c r="AM161">
        <v>-2</v>
      </c>
      <c r="AN161">
        <v>0</v>
      </c>
      <c r="AO161">
        <v>1</v>
      </c>
      <c r="AP161">
        <v>1</v>
      </c>
      <c r="AQ161">
        <v>0</v>
      </c>
      <c r="AR161">
        <v>0</v>
      </c>
      <c r="AS161" t="s">
        <v>3</v>
      </c>
      <c r="AT161">
        <v>100</v>
      </c>
      <c r="AU161" t="s">
        <v>54</v>
      </c>
      <c r="AV161">
        <v>0</v>
      </c>
      <c r="AW161">
        <v>2</v>
      </c>
      <c r="AX161">
        <v>35380410</v>
      </c>
      <c r="AY161">
        <v>1</v>
      </c>
      <c r="AZ161">
        <v>0</v>
      </c>
      <c r="BA161">
        <v>161</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CV161">
        <v>0</v>
      </c>
      <c r="CW161">
        <v>0</v>
      </c>
      <c r="CX161">
        <f>ROUND(Y161*Source!I573,9)</f>
        <v>0</v>
      </c>
      <c r="CY161">
        <f t="shared" si="46"/>
        <v>658.59</v>
      </c>
      <c r="CZ161">
        <f t="shared" si="47"/>
        <v>658.59</v>
      </c>
      <c r="DA161">
        <f t="shared" si="48"/>
        <v>1</v>
      </c>
      <c r="DB161">
        <f t="shared" si="49"/>
        <v>0</v>
      </c>
      <c r="DC161">
        <f t="shared" si="50"/>
        <v>0</v>
      </c>
      <c r="DD161" t="s">
        <v>3</v>
      </c>
      <c r="DE161" t="s">
        <v>3</v>
      </c>
      <c r="DF161">
        <f t="shared" si="38"/>
        <v>0</v>
      </c>
      <c r="DG161">
        <f t="shared" si="39"/>
        <v>0</v>
      </c>
      <c r="DH161">
        <f t="shared" si="40"/>
        <v>0</v>
      </c>
      <c r="DI161">
        <f t="shared" si="41"/>
        <v>0</v>
      </c>
      <c r="DJ161">
        <f t="shared" si="51"/>
        <v>0</v>
      </c>
      <c r="DK161">
        <v>0</v>
      </c>
      <c r="DL161" t="s">
        <v>3</v>
      </c>
      <c r="DM161">
        <v>0</v>
      </c>
      <c r="DN161" t="s">
        <v>3</v>
      </c>
      <c r="DO161">
        <v>0</v>
      </c>
    </row>
    <row r="162" spans="1:119" x14ac:dyDescent="0.2">
      <c r="A162">
        <f>ROW(Source!A573)</f>
        <v>573</v>
      </c>
      <c r="B162">
        <v>35364244</v>
      </c>
      <c r="C162">
        <v>35380402</v>
      </c>
      <c r="D162">
        <v>35116003</v>
      </c>
      <c r="E162">
        <v>1</v>
      </c>
      <c r="F162">
        <v>1</v>
      </c>
      <c r="G162">
        <v>15872964</v>
      </c>
      <c r="H162">
        <v>3</v>
      </c>
      <c r="I162" t="s">
        <v>1093</v>
      </c>
      <c r="J162" t="s">
        <v>1094</v>
      </c>
      <c r="K162" t="s">
        <v>1095</v>
      </c>
      <c r="L162">
        <v>1354</v>
      </c>
      <c r="N162">
        <v>1010</v>
      </c>
      <c r="O162" t="s">
        <v>52</v>
      </c>
      <c r="P162" t="s">
        <v>52</v>
      </c>
      <c r="Q162">
        <v>1</v>
      </c>
      <c r="W162">
        <v>0</v>
      </c>
      <c r="X162">
        <v>1594614613</v>
      </c>
      <c r="Y162">
        <f t="shared" si="45"/>
        <v>0</v>
      </c>
      <c r="AA162">
        <v>153.13</v>
      </c>
      <c r="AB162">
        <v>0</v>
      </c>
      <c r="AC162">
        <v>0</v>
      </c>
      <c r="AD162">
        <v>0</v>
      </c>
      <c r="AE162">
        <v>153.13</v>
      </c>
      <c r="AF162">
        <v>0</v>
      </c>
      <c r="AG162">
        <v>0</v>
      </c>
      <c r="AH162">
        <v>0</v>
      </c>
      <c r="AI162">
        <v>1</v>
      </c>
      <c r="AJ162">
        <v>1</v>
      </c>
      <c r="AK162">
        <v>1</v>
      </c>
      <c r="AL162">
        <v>1</v>
      </c>
      <c r="AM162">
        <v>-2</v>
      </c>
      <c r="AN162">
        <v>0</v>
      </c>
      <c r="AO162">
        <v>1</v>
      </c>
      <c r="AP162">
        <v>1</v>
      </c>
      <c r="AQ162">
        <v>0</v>
      </c>
      <c r="AR162">
        <v>0</v>
      </c>
      <c r="AS162" t="s">
        <v>3</v>
      </c>
      <c r="AT162">
        <v>15</v>
      </c>
      <c r="AU162" t="s">
        <v>54</v>
      </c>
      <c r="AV162">
        <v>0</v>
      </c>
      <c r="AW162">
        <v>2</v>
      </c>
      <c r="AX162">
        <v>35380411</v>
      </c>
      <c r="AY162">
        <v>1</v>
      </c>
      <c r="AZ162">
        <v>0</v>
      </c>
      <c r="BA162">
        <v>162</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CV162">
        <v>0</v>
      </c>
      <c r="CW162">
        <v>0</v>
      </c>
      <c r="CX162">
        <f>ROUND(Y162*Source!I573,9)</f>
        <v>0</v>
      </c>
      <c r="CY162">
        <f t="shared" si="46"/>
        <v>153.13</v>
      </c>
      <c r="CZ162">
        <f t="shared" si="47"/>
        <v>153.13</v>
      </c>
      <c r="DA162">
        <f t="shared" si="48"/>
        <v>1</v>
      </c>
      <c r="DB162">
        <f t="shared" si="49"/>
        <v>0</v>
      </c>
      <c r="DC162">
        <f t="shared" si="50"/>
        <v>0</v>
      </c>
      <c r="DD162" t="s">
        <v>3</v>
      </c>
      <c r="DE162" t="s">
        <v>3</v>
      </c>
      <c r="DF162">
        <f t="shared" si="38"/>
        <v>0</v>
      </c>
      <c r="DG162">
        <f t="shared" si="39"/>
        <v>0</v>
      </c>
      <c r="DH162">
        <f t="shared" si="40"/>
        <v>0</v>
      </c>
      <c r="DI162">
        <f t="shared" si="41"/>
        <v>0</v>
      </c>
      <c r="DJ162">
        <f t="shared" si="51"/>
        <v>0</v>
      </c>
      <c r="DK162">
        <v>0</v>
      </c>
      <c r="DL162" t="s">
        <v>3</v>
      </c>
      <c r="DM162">
        <v>0</v>
      </c>
      <c r="DN162" t="s">
        <v>3</v>
      </c>
      <c r="DO162">
        <v>0</v>
      </c>
    </row>
    <row r="163" spans="1:119" x14ac:dyDescent="0.2">
      <c r="A163">
        <f>ROW(Source!A573)</f>
        <v>573</v>
      </c>
      <c r="B163">
        <v>35364244</v>
      </c>
      <c r="C163">
        <v>35380402</v>
      </c>
      <c r="D163">
        <v>35116004</v>
      </c>
      <c r="E163">
        <v>1</v>
      </c>
      <c r="F163">
        <v>1</v>
      </c>
      <c r="G163">
        <v>15872964</v>
      </c>
      <c r="H163">
        <v>3</v>
      </c>
      <c r="I163" t="s">
        <v>1096</v>
      </c>
      <c r="J163" t="s">
        <v>1097</v>
      </c>
      <c r="K163" t="s">
        <v>1098</v>
      </c>
      <c r="L163">
        <v>1354</v>
      </c>
      <c r="N163">
        <v>1010</v>
      </c>
      <c r="O163" t="s">
        <v>52</v>
      </c>
      <c r="P163" t="s">
        <v>52</v>
      </c>
      <c r="Q163">
        <v>1</v>
      </c>
      <c r="W163">
        <v>0</v>
      </c>
      <c r="X163">
        <v>1474194811</v>
      </c>
      <c r="Y163">
        <f t="shared" si="45"/>
        <v>0</v>
      </c>
      <c r="AA163">
        <v>172.42</v>
      </c>
      <c r="AB163">
        <v>0</v>
      </c>
      <c r="AC163">
        <v>0</v>
      </c>
      <c r="AD163">
        <v>0</v>
      </c>
      <c r="AE163">
        <v>172.42</v>
      </c>
      <c r="AF163">
        <v>0</v>
      </c>
      <c r="AG163">
        <v>0</v>
      </c>
      <c r="AH163">
        <v>0</v>
      </c>
      <c r="AI163">
        <v>1</v>
      </c>
      <c r="AJ163">
        <v>1</v>
      </c>
      <c r="AK163">
        <v>1</v>
      </c>
      <c r="AL163">
        <v>1</v>
      </c>
      <c r="AM163">
        <v>-2</v>
      </c>
      <c r="AN163">
        <v>0</v>
      </c>
      <c r="AO163">
        <v>1</v>
      </c>
      <c r="AP163">
        <v>1</v>
      </c>
      <c r="AQ163">
        <v>0</v>
      </c>
      <c r="AR163">
        <v>0</v>
      </c>
      <c r="AS163" t="s">
        <v>3</v>
      </c>
      <c r="AT163">
        <v>4</v>
      </c>
      <c r="AU163" t="s">
        <v>54</v>
      </c>
      <c r="AV163">
        <v>0</v>
      </c>
      <c r="AW163">
        <v>2</v>
      </c>
      <c r="AX163">
        <v>35380412</v>
      </c>
      <c r="AY163">
        <v>1</v>
      </c>
      <c r="AZ163">
        <v>0</v>
      </c>
      <c r="BA163">
        <v>163</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CV163">
        <v>0</v>
      </c>
      <c r="CW163">
        <v>0</v>
      </c>
      <c r="CX163">
        <f>ROUND(Y163*Source!I573,9)</f>
        <v>0</v>
      </c>
      <c r="CY163">
        <f t="shared" si="46"/>
        <v>172.42</v>
      </c>
      <c r="CZ163">
        <f t="shared" si="47"/>
        <v>172.42</v>
      </c>
      <c r="DA163">
        <f t="shared" si="48"/>
        <v>1</v>
      </c>
      <c r="DB163">
        <f t="shared" si="49"/>
        <v>0</v>
      </c>
      <c r="DC163">
        <f t="shared" si="50"/>
        <v>0</v>
      </c>
      <c r="DD163" t="s">
        <v>3</v>
      </c>
      <c r="DE163" t="s">
        <v>3</v>
      </c>
      <c r="DF163">
        <f t="shared" si="38"/>
        <v>0</v>
      </c>
      <c r="DG163">
        <f t="shared" si="39"/>
        <v>0</v>
      </c>
      <c r="DH163">
        <f t="shared" si="40"/>
        <v>0</v>
      </c>
      <c r="DI163">
        <f t="shared" si="41"/>
        <v>0</v>
      </c>
      <c r="DJ163">
        <f t="shared" si="51"/>
        <v>0</v>
      </c>
      <c r="DK163">
        <v>0</v>
      </c>
      <c r="DL163" t="s">
        <v>3</v>
      </c>
      <c r="DM163">
        <v>0</v>
      </c>
      <c r="DN163" t="s">
        <v>3</v>
      </c>
      <c r="DO163">
        <v>0</v>
      </c>
    </row>
    <row r="164" spans="1:119" x14ac:dyDescent="0.2">
      <c r="A164">
        <f>ROW(Source!A573)</f>
        <v>573</v>
      </c>
      <c r="B164">
        <v>35364244</v>
      </c>
      <c r="C164">
        <v>35380402</v>
      </c>
      <c r="D164">
        <v>35116005</v>
      </c>
      <c r="E164">
        <v>1</v>
      </c>
      <c r="F164">
        <v>1</v>
      </c>
      <c r="G164">
        <v>15872964</v>
      </c>
      <c r="H164">
        <v>3</v>
      </c>
      <c r="I164" t="s">
        <v>1099</v>
      </c>
      <c r="J164" t="s">
        <v>1100</v>
      </c>
      <c r="K164" t="s">
        <v>1101</v>
      </c>
      <c r="L164">
        <v>1354</v>
      </c>
      <c r="N164">
        <v>1010</v>
      </c>
      <c r="O164" t="s">
        <v>52</v>
      </c>
      <c r="P164" t="s">
        <v>52</v>
      </c>
      <c r="Q164">
        <v>1</v>
      </c>
      <c r="W164">
        <v>0</v>
      </c>
      <c r="X164">
        <v>-2070555848</v>
      </c>
      <c r="Y164">
        <f t="shared" si="45"/>
        <v>0</v>
      </c>
      <c r="AA164">
        <v>54.24</v>
      </c>
      <c r="AB164">
        <v>0</v>
      </c>
      <c r="AC164">
        <v>0</v>
      </c>
      <c r="AD164">
        <v>0</v>
      </c>
      <c r="AE164">
        <v>54.24</v>
      </c>
      <c r="AF164">
        <v>0</v>
      </c>
      <c r="AG164">
        <v>0</v>
      </c>
      <c r="AH164">
        <v>0</v>
      </c>
      <c r="AI164">
        <v>1</v>
      </c>
      <c r="AJ164">
        <v>1</v>
      </c>
      <c r="AK164">
        <v>1</v>
      </c>
      <c r="AL164">
        <v>1</v>
      </c>
      <c r="AM164">
        <v>-2</v>
      </c>
      <c r="AN164">
        <v>0</v>
      </c>
      <c r="AO164">
        <v>1</v>
      </c>
      <c r="AP164">
        <v>1</v>
      </c>
      <c r="AQ164">
        <v>0</v>
      </c>
      <c r="AR164">
        <v>0</v>
      </c>
      <c r="AS164" t="s">
        <v>3</v>
      </c>
      <c r="AT164">
        <v>4</v>
      </c>
      <c r="AU164" t="s">
        <v>54</v>
      </c>
      <c r="AV164">
        <v>0</v>
      </c>
      <c r="AW164">
        <v>2</v>
      </c>
      <c r="AX164">
        <v>35380413</v>
      </c>
      <c r="AY164">
        <v>1</v>
      </c>
      <c r="AZ164">
        <v>0</v>
      </c>
      <c r="BA164">
        <v>164</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CV164">
        <v>0</v>
      </c>
      <c r="CW164">
        <v>0</v>
      </c>
      <c r="CX164">
        <f>ROUND(Y164*Source!I573,9)</f>
        <v>0</v>
      </c>
      <c r="CY164">
        <f t="shared" si="46"/>
        <v>54.24</v>
      </c>
      <c r="CZ164">
        <f t="shared" si="47"/>
        <v>54.24</v>
      </c>
      <c r="DA164">
        <f t="shared" si="48"/>
        <v>1</v>
      </c>
      <c r="DB164">
        <f t="shared" si="49"/>
        <v>0</v>
      </c>
      <c r="DC164">
        <f t="shared" si="50"/>
        <v>0</v>
      </c>
      <c r="DD164" t="s">
        <v>3</v>
      </c>
      <c r="DE164" t="s">
        <v>3</v>
      </c>
      <c r="DF164">
        <f t="shared" si="38"/>
        <v>0</v>
      </c>
      <c r="DG164">
        <f t="shared" si="39"/>
        <v>0</v>
      </c>
      <c r="DH164">
        <f t="shared" si="40"/>
        <v>0</v>
      </c>
      <c r="DI164">
        <f t="shared" si="41"/>
        <v>0</v>
      </c>
      <c r="DJ164">
        <f t="shared" si="51"/>
        <v>0</v>
      </c>
      <c r="DK164">
        <v>0</v>
      </c>
      <c r="DL164" t="s">
        <v>3</v>
      </c>
      <c r="DM164">
        <v>0</v>
      </c>
      <c r="DN164" t="s">
        <v>3</v>
      </c>
      <c r="DO164">
        <v>0</v>
      </c>
    </row>
    <row r="165" spans="1:119" x14ac:dyDescent="0.2">
      <c r="A165">
        <f>ROW(Source!A573)</f>
        <v>573</v>
      </c>
      <c r="B165">
        <v>35364244</v>
      </c>
      <c r="C165">
        <v>35380402</v>
      </c>
      <c r="D165">
        <v>35116007</v>
      </c>
      <c r="E165">
        <v>1</v>
      </c>
      <c r="F165">
        <v>1</v>
      </c>
      <c r="G165">
        <v>15872964</v>
      </c>
      <c r="H165">
        <v>3</v>
      </c>
      <c r="I165" t="s">
        <v>1102</v>
      </c>
      <c r="J165" t="s">
        <v>1103</v>
      </c>
      <c r="K165" t="s">
        <v>1104</v>
      </c>
      <c r="L165">
        <v>1354</v>
      </c>
      <c r="N165">
        <v>1010</v>
      </c>
      <c r="O165" t="s">
        <v>52</v>
      </c>
      <c r="P165" t="s">
        <v>52</v>
      </c>
      <c r="Q165">
        <v>1</v>
      </c>
      <c r="W165">
        <v>0</v>
      </c>
      <c r="X165">
        <v>1509415827</v>
      </c>
      <c r="Y165">
        <f t="shared" si="45"/>
        <v>0</v>
      </c>
      <c r="AA165">
        <v>666.11</v>
      </c>
      <c r="AB165">
        <v>0</v>
      </c>
      <c r="AC165">
        <v>0</v>
      </c>
      <c r="AD165">
        <v>0</v>
      </c>
      <c r="AE165">
        <v>666.11</v>
      </c>
      <c r="AF165">
        <v>0</v>
      </c>
      <c r="AG165">
        <v>0</v>
      </c>
      <c r="AH165">
        <v>0</v>
      </c>
      <c r="AI165">
        <v>1</v>
      </c>
      <c r="AJ165">
        <v>1</v>
      </c>
      <c r="AK165">
        <v>1</v>
      </c>
      <c r="AL165">
        <v>1</v>
      </c>
      <c r="AM165">
        <v>-2</v>
      </c>
      <c r="AN165">
        <v>0</v>
      </c>
      <c r="AO165">
        <v>1</v>
      </c>
      <c r="AP165">
        <v>1</v>
      </c>
      <c r="AQ165">
        <v>0</v>
      </c>
      <c r="AR165">
        <v>0</v>
      </c>
      <c r="AS165" t="s">
        <v>3</v>
      </c>
      <c r="AT165">
        <v>2</v>
      </c>
      <c r="AU165" t="s">
        <v>54</v>
      </c>
      <c r="AV165">
        <v>0</v>
      </c>
      <c r="AW165">
        <v>2</v>
      </c>
      <c r="AX165">
        <v>35380414</v>
      </c>
      <c r="AY165">
        <v>1</v>
      </c>
      <c r="AZ165">
        <v>0</v>
      </c>
      <c r="BA165">
        <v>165</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CV165">
        <v>0</v>
      </c>
      <c r="CW165">
        <v>0</v>
      </c>
      <c r="CX165">
        <f>ROUND(Y165*Source!I573,9)</f>
        <v>0</v>
      </c>
      <c r="CY165">
        <f t="shared" si="46"/>
        <v>666.11</v>
      </c>
      <c r="CZ165">
        <f t="shared" si="47"/>
        <v>666.11</v>
      </c>
      <c r="DA165">
        <f t="shared" si="48"/>
        <v>1</v>
      </c>
      <c r="DB165">
        <f t="shared" si="49"/>
        <v>0</v>
      </c>
      <c r="DC165">
        <f t="shared" si="50"/>
        <v>0</v>
      </c>
      <c r="DD165" t="s">
        <v>3</v>
      </c>
      <c r="DE165" t="s">
        <v>3</v>
      </c>
      <c r="DF165">
        <f t="shared" si="38"/>
        <v>0</v>
      </c>
      <c r="DG165">
        <f t="shared" si="39"/>
        <v>0</v>
      </c>
      <c r="DH165">
        <f t="shared" si="40"/>
        <v>0</v>
      </c>
      <c r="DI165">
        <f t="shared" si="41"/>
        <v>0</v>
      </c>
      <c r="DJ165">
        <f t="shared" si="51"/>
        <v>0</v>
      </c>
      <c r="DK165">
        <v>0</v>
      </c>
      <c r="DL165" t="s">
        <v>3</v>
      </c>
      <c r="DM165">
        <v>0</v>
      </c>
      <c r="DN165" t="s">
        <v>3</v>
      </c>
      <c r="DO165">
        <v>0</v>
      </c>
    </row>
    <row r="166" spans="1:119" x14ac:dyDescent="0.2">
      <c r="A166">
        <f>ROW(Source!A573)</f>
        <v>573</v>
      </c>
      <c r="B166">
        <v>35364244</v>
      </c>
      <c r="C166">
        <v>35380402</v>
      </c>
      <c r="D166">
        <v>35116008</v>
      </c>
      <c r="E166">
        <v>1</v>
      </c>
      <c r="F166">
        <v>1</v>
      </c>
      <c r="G166">
        <v>15872964</v>
      </c>
      <c r="H166">
        <v>3</v>
      </c>
      <c r="I166" t="s">
        <v>1105</v>
      </c>
      <c r="J166" t="s">
        <v>1106</v>
      </c>
      <c r="K166" t="s">
        <v>1107</v>
      </c>
      <c r="L166">
        <v>1354</v>
      </c>
      <c r="N166">
        <v>1010</v>
      </c>
      <c r="O166" t="s">
        <v>52</v>
      </c>
      <c r="P166" t="s">
        <v>52</v>
      </c>
      <c r="Q166">
        <v>1</v>
      </c>
      <c r="W166">
        <v>0</v>
      </c>
      <c r="X166">
        <v>-1994768362</v>
      </c>
      <c r="Y166">
        <f t="shared" si="45"/>
        <v>0</v>
      </c>
      <c r="AA166">
        <v>776.23</v>
      </c>
      <c r="AB166">
        <v>0</v>
      </c>
      <c r="AC166">
        <v>0</v>
      </c>
      <c r="AD166">
        <v>0</v>
      </c>
      <c r="AE166">
        <v>776.23</v>
      </c>
      <c r="AF166">
        <v>0</v>
      </c>
      <c r="AG166">
        <v>0</v>
      </c>
      <c r="AH166">
        <v>0</v>
      </c>
      <c r="AI166">
        <v>1</v>
      </c>
      <c r="AJ166">
        <v>1</v>
      </c>
      <c r="AK166">
        <v>1</v>
      </c>
      <c r="AL166">
        <v>1</v>
      </c>
      <c r="AM166">
        <v>-2</v>
      </c>
      <c r="AN166">
        <v>0</v>
      </c>
      <c r="AO166">
        <v>1</v>
      </c>
      <c r="AP166">
        <v>1</v>
      </c>
      <c r="AQ166">
        <v>0</v>
      </c>
      <c r="AR166">
        <v>0</v>
      </c>
      <c r="AS166" t="s">
        <v>3</v>
      </c>
      <c r="AT166">
        <v>15</v>
      </c>
      <c r="AU166" t="s">
        <v>54</v>
      </c>
      <c r="AV166">
        <v>0</v>
      </c>
      <c r="AW166">
        <v>2</v>
      </c>
      <c r="AX166">
        <v>35380415</v>
      </c>
      <c r="AY166">
        <v>1</v>
      </c>
      <c r="AZ166">
        <v>0</v>
      </c>
      <c r="BA166">
        <v>166</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CV166">
        <v>0</v>
      </c>
      <c r="CW166">
        <v>0</v>
      </c>
      <c r="CX166">
        <f>ROUND(Y166*Source!I573,9)</f>
        <v>0</v>
      </c>
      <c r="CY166">
        <f t="shared" si="46"/>
        <v>776.23</v>
      </c>
      <c r="CZ166">
        <f t="shared" si="47"/>
        <v>776.23</v>
      </c>
      <c r="DA166">
        <f t="shared" si="48"/>
        <v>1</v>
      </c>
      <c r="DB166">
        <f t="shared" si="49"/>
        <v>0</v>
      </c>
      <c r="DC166">
        <f t="shared" si="50"/>
        <v>0</v>
      </c>
      <c r="DD166" t="s">
        <v>3</v>
      </c>
      <c r="DE166" t="s">
        <v>3</v>
      </c>
      <c r="DF166">
        <f t="shared" si="38"/>
        <v>0</v>
      </c>
      <c r="DG166">
        <f t="shared" si="39"/>
        <v>0</v>
      </c>
      <c r="DH166">
        <f t="shared" si="40"/>
        <v>0</v>
      </c>
      <c r="DI166">
        <f t="shared" si="41"/>
        <v>0</v>
      </c>
      <c r="DJ166">
        <f t="shared" si="51"/>
        <v>0</v>
      </c>
      <c r="DK166">
        <v>0</v>
      </c>
      <c r="DL166" t="s">
        <v>3</v>
      </c>
      <c r="DM166">
        <v>0</v>
      </c>
      <c r="DN166" t="s">
        <v>3</v>
      </c>
      <c r="DO166">
        <v>0</v>
      </c>
    </row>
    <row r="167" spans="1:119" x14ac:dyDescent="0.2">
      <c r="A167">
        <f>ROW(Source!A573)</f>
        <v>573</v>
      </c>
      <c r="B167">
        <v>35364244</v>
      </c>
      <c r="C167">
        <v>35380402</v>
      </c>
      <c r="D167">
        <v>35116009</v>
      </c>
      <c r="E167">
        <v>1</v>
      </c>
      <c r="F167">
        <v>1</v>
      </c>
      <c r="G167">
        <v>15872964</v>
      </c>
      <c r="H167">
        <v>3</v>
      </c>
      <c r="I167" t="s">
        <v>1108</v>
      </c>
      <c r="J167" t="s">
        <v>1109</v>
      </c>
      <c r="K167" t="s">
        <v>1110</v>
      </c>
      <c r="L167">
        <v>1354</v>
      </c>
      <c r="N167">
        <v>1010</v>
      </c>
      <c r="O167" t="s">
        <v>52</v>
      </c>
      <c r="P167" t="s">
        <v>52</v>
      </c>
      <c r="Q167">
        <v>1</v>
      </c>
      <c r="W167">
        <v>0</v>
      </c>
      <c r="X167">
        <v>1625024360</v>
      </c>
      <c r="Y167">
        <f t="shared" si="45"/>
        <v>0</v>
      </c>
      <c r="AA167">
        <v>947.75</v>
      </c>
      <c r="AB167">
        <v>0</v>
      </c>
      <c r="AC167">
        <v>0</v>
      </c>
      <c r="AD167">
        <v>0</v>
      </c>
      <c r="AE167">
        <v>947.75</v>
      </c>
      <c r="AF167">
        <v>0</v>
      </c>
      <c r="AG167">
        <v>0</v>
      </c>
      <c r="AH167">
        <v>0</v>
      </c>
      <c r="AI167">
        <v>1</v>
      </c>
      <c r="AJ167">
        <v>1</v>
      </c>
      <c r="AK167">
        <v>1</v>
      </c>
      <c r="AL167">
        <v>1</v>
      </c>
      <c r="AM167">
        <v>-2</v>
      </c>
      <c r="AN167">
        <v>0</v>
      </c>
      <c r="AO167">
        <v>1</v>
      </c>
      <c r="AP167">
        <v>1</v>
      </c>
      <c r="AQ167">
        <v>0</v>
      </c>
      <c r="AR167">
        <v>0</v>
      </c>
      <c r="AS167" t="s">
        <v>3</v>
      </c>
      <c r="AT167">
        <v>2</v>
      </c>
      <c r="AU167" t="s">
        <v>54</v>
      </c>
      <c r="AV167">
        <v>0</v>
      </c>
      <c r="AW167">
        <v>2</v>
      </c>
      <c r="AX167">
        <v>35380416</v>
      </c>
      <c r="AY167">
        <v>1</v>
      </c>
      <c r="AZ167">
        <v>0</v>
      </c>
      <c r="BA167">
        <v>167</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CV167">
        <v>0</v>
      </c>
      <c r="CW167">
        <v>0</v>
      </c>
      <c r="CX167">
        <f>ROUND(Y167*Source!I573,9)</f>
        <v>0</v>
      </c>
      <c r="CY167">
        <f t="shared" si="46"/>
        <v>947.75</v>
      </c>
      <c r="CZ167">
        <f t="shared" si="47"/>
        <v>947.75</v>
      </c>
      <c r="DA167">
        <f t="shared" si="48"/>
        <v>1</v>
      </c>
      <c r="DB167">
        <f t="shared" si="49"/>
        <v>0</v>
      </c>
      <c r="DC167">
        <f t="shared" si="50"/>
        <v>0</v>
      </c>
      <c r="DD167" t="s">
        <v>3</v>
      </c>
      <c r="DE167" t="s">
        <v>3</v>
      </c>
      <c r="DF167">
        <f t="shared" si="38"/>
        <v>0</v>
      </c>
      <c r="DG167">
        <f t="shared" si="39"/>
        <v>0</v>
      </c>
      <c r="DH167">
        <f t="shared" si="40"/>
        <v>0</v>
      </c>
      <c r="DI167">
        <f t="shared" si="41"/>
        <v>0</v>
      </c>
      <c r="DJ167">
        <f t="shared" si="51"/>
        <v>0</v>
      </c>
      <c r="DK167">
        <v>0</v>
      </c>
      <c r="DL167" t="s">
        <v>3</v>
      </c>
      <c r="DM167">
        <v>0</v>
      </c>
      <c r="DN167" t="s">
        <v>3</v>
      </c>
      <c r="DO167">
        <v>0</v>
      </c>
    </row>
    <row r="168" spans="1:119" x14ac:dyDescent="0.2">
      <c r="A168">
        <f>ROW(Source!A574)</f>
        <v>574</v>
      </c>
      <c r="B168">
        <v>35364244</v>
      </c>
      <c r="C168">
        <v>35380418</v>
      </c>
      <c r="D168">
        <v>35111398</v>
      </c>
      <c r="E168">
        <v>15872964</v>
      </c>
      <c r="F168">
        <v>1</v>
      </c>
      <c r="G168">
        <v>15872964</v>
      </c>
      <c r="H168">
        <v>1</v>
      </c>
      <c r="I168" t="s">
        <v>982</v>
      </c>
      <c r="J168" t="s">
        <v>3</v>
      </c>
      <c r="K168" t="s">
        <v>983</v>
      </c>
      <c r="L168">
        <v>1191</v>
      </c>
      <c r="N168">
        <v>1013</v>
      </c>
      <c r="O168" t="s">
        <v>984</v>
      </c>
      <c r="P168" t="s">
        <v>984</v>
      </c>
      <c r="Q168">
        <v>1</v>
      </c>
      <c r="W168">
        <v>0</v>
      </c>
      <c r="X168">
        <v>476480486</v>
      </c>
      <c r="Y168">
        <f t="shared" ref="Y168:Y231" si="52">AT168</f>
        <v>38.86</v>
      </c>
      <c r="AA168">
        <v>0</v>
      </c>
      <c r="AB168">
        <v>0</v>
      </c>
      <c r="AC168">
        <v>0</v>
      </c>
      <c r="AD168">
        <v>0</v>
      </c>
      <c r="AE168">
        <v>0</v>
      </c>
      <c r="AF168">
        <v>0</v>
      </c>
      <c r="AG168">
        <v>0</v>
      </c>
      <c r="AH168">
        <v>0</v>
      </c>
      <c r="AI168">
        <v>1</v>
      </c>
      <c r="AJ168">
        <v>1</v>
      </c>
      <c r="AK168">
        <v>1</v>
      </c>
      <c r="AL168">
        <v>1</v>
      </c>
      <c r="AM168">
        <v>-2</v>
      </c>
      <c r="AN168">
        <v>0</v>
      </c>
      <c r="AO168">
        <v>1</v>
      </c>
      <c r="AP168">
        <v>1</v>
      </c>
      <c r="AQ168">
        <v>0</v>
      </c>
      <c r="AR168">
        <v>0</v>
      </c>
      <c r="AS168" t="s">
        <v>3</v>
      </c>
      <c r="AT168">
        <v>38.86</v>
      </c>
      <c r="AU168" t="s">
        <v>3</v>
      </c>
      <c r="AV168">
        <v>1</v>
      </c>
      <c r="AW168">
        <v>2</v>
      </c>
      <c r="AX168">
        <v>35380419</v>
      </c>
      <c r="AY168">
        <v>1</v>
      </c>
      <c r="AZ168">
        <v>0</v>
      </c>
      <c r="BA168">
        <v>168</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CU168">
        <f>ROUND(AT168*Source!I574*AH168*AL168,2)</f>
        <v>0</v>
      </c>
      <c r="CV168">
        <f>ROUND(Y168*Source!I574,9)</f>
        <v>0.3886</v>
      </c>
      <c r="CW168">
        <v>0</v>
      </c>
      <c r="CX168">
        <f>ROUND(Y168*Source!I574,9)</f>
        <v>0.3886</v>
      </c>
      <c r="CY168">
        <f>AD168</f>
        <v>0</v>
      </c>
      <c r="CZ168">
        <f>AH168</f>
        <v>0</v>
      </c>
      <c r="DA168">
        <f>AL168</f>
        <v>1</v>
      </c>
      <c r="DB168">
        <f t="shared" ref="DB168:DB231" si="53">ROUND(ROUND(AT168*CZ168,2),6)</f>
        <v>0</v>
      </c>
      <c r="DC168">
        <f t="shared" ref="DC168:DC231" si="54">ROUND(ROUND(AT168*AG168,2),6)</f>
        <v>0</v>
      </c>
      <c r="DD168" t="s">
        <v>3</v>
      </c>
      <c r="DE168" t="s">
        <v>3</v>
      </c>
      <c r="DF168">
        <f t="shared" si="38"/>
        <v>0</v>
      </c>
      <c r="DG168">
        <f t="shared" si="39"/>
        <v>0</v>
      </c>
      <c r="DH168">
        <f t="shared" si="40"/>
        <v>0</v>
      </c>
      <c r="DI168">
        <f t="shared" si="41"/>
        <v>0</v>
      </c>
      <c r="DJ168">
        <f>DI168</f>
        <v>0</v>
      </c>
      <c r="DK168">
        <v>0</v>
      </c>
      <c r="DL168" t="s">
        <v>3</v>
      </c>
      <c r="DM168">
        <v>0</v>
      </c>
      <c r="DN168" t="s">
        <v>3</v>
      </c>
      <c r="DO168">
        <v>0</v>
      </c>
    </row>
    <row r="169" spans="1:119" x14ac:dyDescent="0.2">
      <c r="A169">
        <f>ROW(Source!A574)</f>
        <v>574</v>
      </c>
      <c r="B169">
        <v>35364244</v>
      </c>
      <c r="C169">
        <v>35380418</v>
      </c>
      <c r="D169">
        <v>35113133</v>
      </c>
      <c r="E169">
        <v>1</v>
      </c>
      <c r="F169">
        <v>1</v>
      </c>
      <c r="G169">
        <v>15872964</v>
      </c>
      <c r="H169">
        <v>2</v>
      </c>
      <c r="I169" t="s">
        <v>985</v>
      </c>
      <c r="J169" t="s">
        <v>986</v>
      </c>
      <c r="K169" t="s">
        <v>987</v>
      </c>
      <c r="L169">
        <v>1368</v>
      </c>
      <c r="N169">
        <v>1011</v>
      </c>
      <c r="O169" t="s">
        <v>988</v>
      </c>
      <c r="P169" t="s">
        <v>988</v>
      </c>
      <c r="Q169">
        <v>1</v>
      </c>
      <c r="W169">
        <v>0</v>
      </c>
      <c r="X169">
        <v>71529876</v>
      </c>
      <c r="Y169">
        <f t="shared" si="52"/>
        <v>9.1</v>
      </c>
      <c r="AA169">
        <v>0</v>
      </c>
      <c r="AB169">
        <v>5.13</v>
      </c>
      <c r="AC169">
        <v>7.0000000000000007E-2</v>
      </c>
      <c r="AD169">
        <v>0</v>
      </c>
      <c r="AE169">
        <v>0</v>
      </c>
      <c r="AF169">
        <v>5.13</v>
      </c>
      <c r="AG169">
        <v>7.0000000000000007E-2</v>
      </c>
      <c r="AH169">
        <v>0</v>
      </c>
      <c r="AI169">
        <v>1</v>
      </c>
      <c r="AJ169">
        <v>1</v>
      </c>
      <c r="AK169">
        <v>1</v>
      </c>
      <c r="AL169">
        <v>1</v>
      </c>
      <c r="AM169">
        <v>-2</v>
      </c>
      <c r="AN169">
        <v>0</v>
      </c>
      <c r="AO169">
        <v>1</v>
      </c>
      <c r="AP169">
        <v>1</v>
      </c>
      <c r="AQ169">
        <v>0</v>
      </c>
      <c r="AR169">
        <v>0</v>
      </c>
      <c r="AS169" t="s">
        <v>3</v>
      </c>
      <c r="AT169">
        <v>9.1</v>
      </c>
      <c r="AU169" t="s">
        <v>3</v>
      </c>
      <c r="AV169">
        <v>0</v>
      </c>
      <c r="AW169">
        <v>2</v>
      </c>
      <c r="AX169">
        <v>35380420</v>
      </c>
      <c r="AY169">
        <v>1</v>
      </c>
      <c r="AZ169">
        <v>0</v>
      </c>
      <c r="BA169">
        <v>169</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CV169">
        <v>0</v>
      </c>
      <c r="CW169">
        <f>ROUND(Y169*Source!I574*DO169,9)</f>
        <v>0</v>
      </c>
      <c r="CX169">
        <f>ROUND(Y169*Source!I574,9)</f>
        <v>9.0999999999999998E-2</v>
      </c>
      <c r="CY169">
        <f>AB169</f>
        <v>5.13</v>
      </c>
      <c r="CZ169">
        <f>AF169</f>
        <v>5.13</v>
      </c>
      <c r="DA169">
        <f>AJ169</f>
        <v>1</v>
      </c>
      <c r="DB169">
        <f t="shared" si="53"/>
        <v>46.68</v>
      </c>
      <c r="DC169">
        <f t="shared" si="54"/>
        <v>0.64</v>
      </c>
      <c r="DD169" t="s">
        <v>3</v>
      </c>
      <c r="DE169" t="s">
        <v>3</v>
      </c>
      <c r="DF169">
        <f t="shared" si="38"/>
        <v>0</v>
      </c>
      <c r="DG169">
        <f t="shared" si="39"/>
        <v>0.47</v>
      </c>
      <c r="DH169">
        <f t="shared" si="40"/>
        <v>0.01</v>
      </c>
      <c r="DI169">
        <f t="shared" si="41"/>
        <v>0</v>
      </c>
      <c r="DJ169">
        <f>DG169</f>
        <v>0.47</v>
      </c>
      <c r="DK169">
        <v>0</v>
      </c>
      <c r="DL169" t="s">
        <v>3</v>
      </c>
      <c r="DM169">
        <v>0</v>
      </c>
      <c r="DN169" t="s">
        <v>3</v>
      </c>
      <c r="DO169">
        <v>0</v>
      </c>
    </row>
    <row r="170" spans="1:119" x14ac:dyDescent="0.2">
      <c r="A170">
        <f>ROW(Source!A574)</f>
        <v>574</v>
      </c>
      <c r="B170">
        <v>35364244</v>
      </c>
      <c r="C170">
        <v>35380418</v>
      </c>
      <c r="D170">
        <v>35113206</v>
      </c>
      <c r="E170">
        <v>1</v>
      </c>
      <c r="F170">
        <v>1</v>
      </c>
      <c r="G170">
        <v>15872964</v>
      </c>
      <c r="H170">
        <v>2</v>
      </c>
      <c r="I170" t="s">
        <v>989</v>
      </c>
      <c r="J170" t="s">
        <v>990</v>
      </c>
      <c r="K170" t="s">
        <v>991</v>
      </c>
      <c r="L170">
        <v>1368</v>
      </c>
      <c r="N170">
        <v>1011</v>
      </c>
      <c r="O170" t="s">
        <v>988</v>
      </c>
      <c r="P170" t="s">
        <v>988</v>
      </c>
      <c r="Q170">
        <v>1</v>
      </c>
      <c r="W170">
        <v>0</v>
      </c>
      <c r="X170">
        <v>-1817365194</v>
      </c>
      <c r="Y170">
        <f t="shared" si="52"/>
        <v>0.15</v>
      </c>
      <c r="AA170">
        <v>0</v>
      </c>
      <c r="AB170">
        <v>4.72</v>
      </c>
      <c r="AC170">
        <v>0.1</v>
      </c>
      <c r="AD170">
        <v>0</v>
      </c>
      <c r="AE170">
        <v>0</v>
      </c>
      <c r="AF170">
        <v>4.72</v>
      </c>
      <c r="AG170">
        <v>0.1</v>
      </c>
      <c r="AH170">
        <v>0</v>
      </c>
      <c r="AI170">
        <v>1</v>
      </c>
      <c r="AJ170">
        <v>1</v>
      </c>
      <c r="AK170">
        <v>1</v>
      </c>
      <c r="AL170">
        <v>1</v>
      </c>
      <c r="AM170">
        <v>-2</v>
      </c>
      <c r="AN170">
        <v>0</v>
      </c>
      <c r="AO170">
        <v>1</v>
      </c>
      <c r="AP170">
        <v>1</v>
      </c>
      <c r="AQ170">
        <v>0</v>
      </c>
      <c r="AR170">
        <v>0</v>
      </c>
      <c r="AS170" t="s">
        <v>3</v>
      </c>
      <c r="AT170">
        <v>0.15</v>
      </c>
      <c r="AU170" t="s">
        <v>3</v>
      </c>
      <c r="AV170">
        <v>0</v>
      </c>
      <c r="AW170">
        <v>2</v>
      </c>
      <c r="AX170">
        <v>35380421</v>
      </c>
      <c r="AY170">
        <v>1</v>
      </c>
      <c r="AZ170">
        <v>0</v>
      </c>
      <c r="BA170">
        <v>170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CV170">
        <v>0</v>
      </c>
      <c r="CW170">
        <f>ROUND(Y170*Source!I574*DO170,9)</f>
        <v>0</v>
      </c>
      <c r="CX170">
        <f>ROUND(Y170*Source!I574,9)</f>
        <v>1.5E-3</v>
      </c>
      <c r="CY170">
        <f>AB170</f>
        <v>4.72</v>
      </c>
      <c r="CZ170">
        <f>AF170</f>
        <v>4.72</v>
      </c>
      <c r="DA170">
        <f>AJ170</f>
        <v>1</v>
      </c>
      <c r="DB170">
        <f t="shared" si="53"/>
        <v>0.71</v>
      </c>
      <c r="DC170">
        <f t="shared" si="54"/>
        <v>0.02</v>
      </c>
      <c r="DD170" t="s">
        <v>3</v>
      </c>
      <c r="DE170" t="s">
        <v>3</v>
      </c>
      <c r="DF170">
        <f t="shared" si="38"/>
        <v>0</v>
      </c>
      <c r="DG170">
        <f t="shared" si="39"/>
        <v>0.01</v>
      </c>
      <c r="DH170">
        <f t="shared" si="40"/>
        <v>0</v>
      </c>
      <c r="DI170">
        <f t="shared" si="41"/>
        <v>0</v>
      </c>
      <c r="DJ170">
        <f>DG170</f>
        <v>0.01</v>
      </c>
      <c r="DK170">
        <v>0</v>
      </c>
      <c r="DL170" t="s">
        <v>3</v>
      </c>
      <c r="DM170">
        <v>0</v>
      </c>
      <c r="DN170" t="s">
        <v>3</v>
      </c>
      <c r="DO170">
        <v>0</v>
      </c>
    </row>
    <row r="171" spans="1:119" x14ac:dyDescent="0.2">
      <c r="A171">
        <f>ROW(Source!A574)</f>
        <v>574</v>
      </c>
      <c r="B171">
        <v>35364244</v>
      </c>
      <c r="C171">
        <v>35380418</v>
      </c>
      <c r="D171">
        <v>35113368</v>
      </c>
      <c r="E171">
        <v>1</v>
      </c>
      <c r="F171">
        <v>1</v>
      </c>
      <c r="G171">
        <v>15872964</v>
      </c>
      <c r="H171">
        <v>3</v>
      </c>
      <c r="I171" t="s">
        <v>1087</v>
      </c>
      <c r="J171" t="s">
        <v>1088</v>
      </c>
      <c r="K171" t="s">
        <v>1089</v>
      </c>
      <c r="L171">
        <v>1354</v>
      </c>
      <c r="N171">
        <v>1010</v>
      </c>
      <c r="O171" t="s">
        <v>52</v>
      </c>
      <c r="P171" t="s">
        <v>52</v>
      </c>
      <c r="Q171">
        <v>1</v>
      </c>
      <c r="W171">
        <v>0</v>
      </c>
      <c r="X171">
        <v>-1464590454</v>
      </c>
      <c r="Y171">
        <f t="shared" si="52"/>
        <v>2</v>
      </c>
      <c r="AA171">
        <v>1415.18</v>
      </c>
      <c r="AB171">
        <v>0</v>
      </c>
      <c r="AC171">
        <v>0</v>
      </c>
      <c r="AD171">
        <v>0</v>
      </c>
      <c r="AE171">
        <v>1415.18</v>
      </c>
      <c r="AF171">
        <v>0</v>
      </c>
      <c r="AG171">
        <v>0</v>
      </c>
      <c r="AH171">
        <v>0</v>
      </c>
      <c r="AI171">
        <v>1</v>
      </c>
      <c r="AJ171">
        <v>1</v>
      </c>
      <c r="AK171">
        <v>1</v>
      </c>
      <c r="AL171">
        <v>1</v>
      </c>
      <c r="AM171">
        <v>-2</v>
      </c>
      <c r="AN171">
        <v>0</v>
      </c>
      <c r="AO171">
        <v>1</v>
      </c>
      <c r="AP171">
        <v>1</v>
      </c>
      <c r="AQ171">
        <v>0</v>
      </c>
      <c r="AR171">
        <v>0</v>
      </c>
      <c r="AS171" t="s">
        <v>3</v>
      </c>
      <c r="AT171">
        <v>2</v>
      </c>
      <c r="AU171" t="s">
        <v>3</v>
      </c>
      <c r="AV171">
        <v>0</v>
      </c>
      <c r="AW171">
        <v>2</v>
      </c>
      <c r="AX171">
        <v>35380422</v>
      </c>
      <c r="AY171">
        <v>1</v>
      </c>
      <c r="AZ171">
        <v>0</v>
      </c>
      <c r="BA171">
        <v>171</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CV171">
        <v>0</v>
      </c>
      <c r="CW171">
        <v>0</v>
      </c>
      <c r="CX171">
        <f>ROUND(Y171*Source!I574,9)</f>
        <v>0.02</v>
      </c>
      <c r="CY171">
        <f t="shared" ref="CY171:CY180" si="55">AA171</f>
        <v>1415.18</v>
      </c>
      <c r="CZ171">
        <f t="shared" ref="CZ171:CZ180" si="56">AE171</f>
        <v>1415.18</v>
      </c>
      <c r="DA171">
        <f t="shared" ref="DA171:DA180" si="57">AI171</f>
        <v>1</v>
      </c>
      <c r="DB171">
        <f t="shared" si="53"/>
        <v>2830.36</v>
      </c>
      <c r="DC171">
        <f t="shared" si="54"/>
        <v>0</v>
      </c>
      <c r="DD171" t="s">
        <v>3</v>
      </c>
      <c r="DE171" t="s">
        <v>3</v>
      </c>
      <c r="DF171">
        <f t="shared" si="38"/>
        <v>28.3</v>
      </c>
      <c r="DG171">
        <f t="shared" si="39"/>
        <v>0</v>
      </c>
      <c r="DH171">
        <f t="shared" si="40"/>
        <v>0</v>
      </c>
      <c r="DI171">
        <f t="shared" si="41"/>
        <v>0</v>
      </c>
      <c r="DJ171">
        <f t="shared" ref="DJ171:DJ180" si="58">DF171</f>
        <v>28.3</v>
      </c>
      <c r="DK171">
        <v>0</v>
      </c>
      <c r="DL171" t="s">
        <v>3</v>
      </c>
      <c r="DM171">
        <v>0</v>
      </c>
      <c r="DN171" t="s">
        <v>3</v>
      </c>
      <c r="DO171">
        <v>0</v>
      </c>
    </row>
    <row r="172" spans="1:119" x14ac:dyDescent="0.2">
      <c r="A172">
        <f>ROW(Source!A574)</f>
        <v>574</v>
      </c>
      <c r="B172">
        <v>35364244</v>
      </c>
      <c r="C172">
        <v>35380418</v>
      </c>
      <c r="D172">
        <v>35114359</v>
      </c>
      <c r="E172">
        <v>1</v>
      </c>
      <c r="F172">
        <v>1</v>
      </c>
      <c r="G172">
        <v>15872964</v>
      </c>
      <c r="H172">
        <v>3</v>
      </c>
      <c r="I172" t="s">
        <v>992</v>
      </c>
      <c r="J172" t="s">
        <v>993</v>
      </c>
      <c r="K172" t="s">
        <v>994</v>
      </c>
      <c r="L172">
        <v>1348</v>
      </c>
      <c r="N172">
        <v>1009</v>
      </c>
      <c r="O172" t="s">
        <v>995</v>
      </c>
      <c r="P172" t="s">
        <v>995</v>
      </c>
      <c r="Q172">
        <v>1000</v>
      </c>
      <c r="W172">
        <v>0</v>
      </c>
      <c r="X172">
        <v>-181271767</v>
      </c>
      <c r="Y172">
        <f t="shared" si="52"/>
        <v>7.3999999999999999E-4</v>
      </c>
      <c r="AA172">
        <v>190540.34</v>
      </c>
      <c r="AB172">
        <v>0</v>
      </c>
      <c r="AC172">
        <v>0</v>
      </c>
      <c r="AD172">
        <v>0</v>
      </c>
      <c r="AE172">
        <v>190540.34</v>
      </c>
      <c r="AF172">
        <v>0</v>
      </c>
      <c r="AG172">
        <v>0</v>
      </c>
      <c r="AH172">
        <v>0</v>
      </c>
      <c r="AI172">
        <v>1</v>
      </c>
      <c r="AJ172">
        <v>1</v>
      </c>
      <c r="AK172">
        <v>1</v>
      </c>
      <c r="AL172">
        <v>1</v>
      </c>
      <c r="AM172">
        <v>-2</v>
      </c>
      <c r="AN172">
        <v>0</v>
      </c>
      <c r="AO172">
        <v>1</v>
      </c>
      <c r="AP172">
        <v>1</v>
      </c>
      <c r="AQ172">
        <v>0</v>
      </c>
      <c r="AR172">
        <v>0</v>
      </c>
      <c r="AS172" t="s">
        <v>3</v>
      </c>
      <c r="AT172">
        <v>7.3999999999999999E-4</v>
      </c>
      <c r="AU172" t="s">
        <v>3</v>
      </c>
      <c r="AV172">
        <v>0</v>
      </c>
      <c r="AW172">
        <v>2</v>
      </c>
      <c r="AX172">
        <v>35380423</v>
      </c>
      <c r="AY172">
        <v>1</v>
      </c>
      <c r="AZ172">
        <v>0</v>
      </c>
      <c r="BA172">
        <v>172</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CV172">
        <v>0</v>
      </c>
      <c r="CW172">
        <v>0</v>
      </c>
      <c r="CX172">
        <f>ROUND(Y172*Source!I574,9)</f>
        <v>7.4000000000000003E-6</v>
      </c>
      <c r="CY172">
        <f t="shared" si="55"/>
        <v>190540.34</v>
      </c>
      <c r="CZ172">
        <f t="shared" si="56"/>
        <v>190540.34</v>
      </c>
      <c r="DA172">
        <f t="shared" si="57"/>
        <v>1</v>
      </c>
      <c r="DB172">
        <f t="shared" si="53"/>
        <v>141</v>
      </c>
      <c r="DC172">
        <f t="shared" si="54"/>
        <v>0</v>
      </c>
      <c r="DD172" t="s">
        <v>3</v>
      </c>
      <c r="DE172" t="s">
        <v>3</v>
      </c>
      <c r="DF172">
        <f t="shared" si="38"/>
        <v>1.41</v>
      </c>
      <c r="DG172">
        <f t="shared" si="39"/>
        <v>0</v>
      </c>
      <c r="DH172">
        <f t="shared" si="40"/>
        <v>0</v>
      </c>
      <c r="DI172">
        <f t="shared" si="41"/>
        <v>0</v>
      </c>
      <c r="DJ172">
        <f t="shared" si="58"/>
        <v>1.41</v>
      </c>
      <c r="DK172">
        <v>0</v>
      </c>
      <c r="DL172" t="s">
        <v>3</v>
      </c>
      <c r="DM172">
        <v>0</v>
      </c>
      <c r="DN172" t="s">
        <v>3</v>
      </c>
      <c r="DO172">
        <v>0</v>
      </c>
    </row>
    <row r="173" spans="1:119" x14ac:dyDescent="0.2">
      <c r="A173">
        <f>ROW(Source!A574)</f>
        <v>574</v>
      </c>
      <c r="B173">
        <v>35364244</v>
      </c>
      <c r="C173">
        <v>35380418</v>
      </c>
      <c r="D173">
        <v>35114332</v>
      </c>
      <c r="E173">
        <v>1</v>
      </c>
      <c r="F173">
        <v>1</v>
      </c>
      <c r="G173">
        <v>15872964</v>
      </c>
      <c r="H173">
        <v>3</v>
      </c>
      <c r="I173" t="s">
        <v>996</v>
      </c>
      <c r="J173" t="s">
        <v>997</v>
      </c>
      <c r="K173" t="s">
        <v>998</v>
      </c>
      <c r="L173">
        <v>1355</v>
      </c>
      <c r="N173">
        <v>1010</v>
      </c>
      <c r="O173" t="s">
        <v>18</v>
      </c>
      <c r="P173" t="s">
        <v>18</v>
      </c>
      <c r="Q173">
        <v>100</v>
      </c>
      <c r="W173">
        <v>0</v>
      </c>
      <c r="X173">
        <v>1583670906</v>
      </c>
      <c r="Y173">
        <f t="shared" si="52"/>
        <v>4</v>
      </c>
      <c r="AA173">
        <v>997.35</v>
      </c>
      <c r="AB173">
        <v>0</v>
      </c>
      <c r="AC173">
        <v>0</v>
      </c>
      <c r="AD173">
        <v>0</v>
      </c>
      <c r="AE173">
        <v>997.35</v>
      </c>
      <c r="AF173">
        <v>0</v>
      </c>
      <c r="AG173">
        <v>0</v>
      </c>
      <c r="AH173">
        <v>0</v>
      </c>
      <c r="AI173">
        <v>1</v>
      </c>
      <c r="AJ173">
        <v>1</v>
      </c>
      <c r="AK173">
        <v>1</v>
      </c>
      <c r="AL173">
        <v>1</v>
      </c>
      <c r="AM173">
        <v>-2</v>
      </c>
      <c r="AN173">
        <v>0</v>
      </c>
      <c r="AO173">
        <v>1</v>
      </c>
      <c r="AP173">
        <v>1</v>
      </c>
      <c r="AQ173">
        <v>0</v>
      </c>
      <c r="AR173">
        <v>0</v>
      </c>
      <c r="AS173" t="s">
        <v>3</v>
      </c>
      <c r="AT173">
        <v>4</v>
      </c>
      <c r="AU173" t="s">
        <v>3</v>
      </c>
      <c r="AV173">
        <v>0</v>
      </c>
      <c r="AW173">
        <v>2</v>
      </c>
      <c r="AX173">
        <v>35380424</v>
      </c>
      <c r="AY173">
        <v>1</v>
      </c>
      <c r="AZ173">
        <v>0</v>
      </c>
      <c r="BA173">
        <v>173</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CV173">
        <v>0</v>
      </c>
      <c r="CW173">
        <v>0</v>
      </c>
      <c r="CX173">
        <f>ROUND(Y173*Source!I574,9)</f>
        <v>0.04</v>
      </c>
      <c r="CY173">
        <f t="shared" si="55"/>
        <v>997.35</v>
      </c>
      <c r="CZ173">
        <f t="shared" si="56"/>
        <v>997.35</v>
      </c>
      <c r="DA173">
        <f t="shared" si="57"/>
        <v>1</v>
      </c>
      <c r="DB173">
        <f t="shared" si="53"/>
        <v>3989.4</v>
      </c>
      <c r="DC173">
        <f t="shared" si="54"/>
        <v>0</v>
      </c>
      <c r="DD173" t="s">
        <v>3</v>
      </c>
      <c r="DE173" t="s">
        <v>3</v>
      </c>
      <c r="DF173">
        <f t="shared" si="38"/>
        <v>39.89</v>
      </c>
      <c r="DG173">
        <f t="shared" si="39"/>
        <v>0</v>
      </c>
      <c r="DH173">
        <f t="shared" si="40"/>
        <v>0</v>
      </c>
      <c r="DI173">
        <f t="shared" si="41"/>
        <v>0</v>
      </c>
      <c r="DJ173">
        <f t="shared" si="58"/>
        <v>39.89</v>
      </c>
      <c r="DK173">
        <v>0</v>
      </c>
      <c r="DL173" t="s">
        <v>3</v>
      </c>
      <c r="DM173">
        <v>0</v>
      </c>
      <c r="DN173" t="s">
        <v>3</v>
      </c>
      <c r="DO173">
        <v>0</v>
      </c>
    </row>
    <row r="174" spans="1:119" x14ac:dyDescent="0.2">
      <c r="A174">
        <f>ROW(Source!A574)</f>
        <v>574</v>
      </c>
      <c r="B174">
        <v>35364244</v>
      </c>
      <c r="C174">
        <v>35380418</v>
      </c>
      <c r="D174">
        <v>35116002</v>
      </c>
      <c r="E174">
        <v>1</v>
      </c>
      <c r="F174">
        <v>1</v>
      </c>
      <c r="G174">
        <v>15872964</v>
      </c>
      <c r="H174">
        <v>3</v>
      </c>
      <c r="I174" t="s">
        <v>1090</v>
      </c>
      <c r="J174" t="s">
        <v>1091</v>
      </c>
      <c r="K174" t="s">
        <v>1092</v>
      </c>
      <c r="L174">
        <v>1301</v>
      </c>
      <c r="N174">
        <v>1003</v>
      </c>
      <c r="O174" t="s">
        <v>1002</v>
      </c>
      <c r="P174" t="s">
        <v>1002</v>
      </c>
      <c r="Q174">
        <v>1</v>
      </c>
      <c r="W174">
        <v>0</v>
      </c>
      <c r="X174">
        <v>1505022798</v>
      </c>
      <c r="Y174">
        <f t="shared" si="52"/>
        <v>100</v>
      </c>
      <c r="AA174">
        <v>658.59</v>
      </c>
      <c r="AB174">
        <v>0</v>
      </c>
      <c r="AC174">
        <v>0</v>
      </c>
      <c r="AD174">
        <v>0</v>
      </c>
      <c r="AE174">
        <v>658.59</v>
      </c>
      <c r="AF174">
        <v>0</v>
      </c>
      <c r="AG174">
        <v>0</v>
      </c>
      <c r="AH174">
        <v>0</v>
      </c>
      <c r="AI174">
        <v>1</v>
      </c>
      <c r="AJ174">
        <v>1</v>
      </c>
      <c r="AK174">
        <v>1</v>
      </c>
      <c r="AL174">
        <v>1</v>
      </c>
      <c r="AM174">
        <v>-2</v>
      </c>
      <c r="AN174">
        <v>0</v>
      </c>
      <c r="AO174">
        <v>1</v>
      </c>
      <c r="AP174">
        <v>1</v>
      </c>
      <c r="AQ174">
        <v>0</v>
      </c>
      <c r="AR174">
        <v>0</v>
      </c>
      <c r="AS174" t="s">
        <v>3</v>
      </c>
      <c r="AT174">
        <v>100</v>
      </c>
      <c r="AU174" t="s">
        <v>3</v>
      </c>
      <c r="AV174">
        <v>0</v>
      </c>
      <c r="AW174">
        <v>2</v>
      </c>
      <c r="AX174">
        <v>35380425</v>
      </c>
      <c r="AY174">
        <v>1</v>
      </c>
      <c r="AZ174">
        <v>0</v>
      </c>
      <c r="BA174">
        <v>174</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CV174">
        <v>0</v>
      </c>
      <c r="CW174">
        <v>0</v>
      </c>
      <c r="CX174">
        <f>ROUND(Y174*Source!I574,9)</f>
        <v>1</v>
      </c>
      <c r="CY174">
        <f t="shared" si="55"/>
        <v>658.59</v>
      </c>
      <c r="CZ174">
        <f t="shared" si="56"/>
        <v>658.59</v>
      </c>
      <c r="DA174">
        <f t="shared" si="57"/>
        <v>1</v>
      </c>
      <c r="DB174">
        <f t="shared" si="53"/>
        <v>65859</v>
      </c>
      <c r="DC174">
        <f t="shared" si="54"/>
        <v>0</v>
      </c>
      <c r="DD174" t="s">
        <v>3</v>
      </c>
      <c r="DE174" t="s">
        <v>3</v>
      </c>
      <c r="DF174">
        <f t="shared" si="38"/>
        <v>658.59</v>
      </c>
      <c r="DG174">
        <f t="shared" si="39"/>
        <v>0</v>
      </c>
      <c r="DH174">
        <f t="shared" si="40"/>
        <v>0</v>
      </c>
      <c r="DI174">
        <f t="shared" si="41"/>
        <v>0</v>
      </c>
      <c r="DJ174">
        <f t="shared" si="58"/>
        <v>658.59</v>
      </c>
      <c r="DK174">
        <v>0</v>
      </c>
      <c r="DL174" t="s">
        <v>3</v>
      </c>
      <c r="DM174">
        <v>0</v>
      </c>
      <c r="DN174" t="s">
        <v>3</v>
      </c>
      <c r="DO174">
        <v>0</v>
      </c>
    </row>
    <row r="175" spans="1:119" x14ac:dyDescent="0.2">
      <c r="A175">
        <f>ROW(Source!A574)</f>
        <v>574</v>
      </c>
      <c r="B175">
        <v>35364244</v>
      </c>
      <c r="C175">
        <v>35380418</v>
      </c>
      <c r="D175">
        <v>35116003</v>
      </c>
      <c r="E175">
        <v>1</v>
      </c>
      <c r="F175">
        <v>1</v>
      </c>
      <c r="G175">
        <v>15872964</v>
      </c>
      <c r="H175">
        <v>3</v>
      </c>
      <c r="I175" t="s">
        <v>1093</v>
      </c>
      <c r="J175" t="s">
        <v>1094</v>
      </c>
      <c r="K175" t="s">
        <v>1095</v>
      </c>
      <c r="L175">
        <v>1354</v>
      </c>
      <c r="N175">
        <v>1010</v>
      </c>
      <c r="O175" t="s">
        <v>52</v>
      </c>
      <c r="P175" t="s">
        <v>52</v>
      </c>
      <c r="Q175">
        <v>1</v>
      </c>
      <c r="W175">
        <v>0</v>
      </c>
      <c r="X175">
        <v>1594614613</v>
      </c>
      <c r="Y175">
        <f t="shared" si="52"/>
        <v>15</v>
      </c>
      <c r="AA175">
        <v>153.13</v>
      </c>
      <c r="AB175">
        <v>0</v>
      </c>
      <c r="AC175">
        <v>0</v>
      </c>
      <c r="AD175">
        <v>0</v>
      </c>
      <c r="AE175">
        <v>153.13</v>
      </c>
      <c r="AF175">
        <v>0</v>
      </c>
      <c r="AG175">
        <v>0</v>
      </c>
      <c r="AH175">
        <v>0</v>
      </c>
      <c r="AI175">
        <v>1</v>
      </c>
      <c r="AJ175">
        <v>1</v>
      </c>
      <c r="AK175">
        <v>1</v>
      </c>
      <c r="AL175">
        <v>1</v>
      </c>
      <c r="AM175">
        <v>-2</v>
      </c>
      <c r="AN175">
        <v>0</v>
      </c>
      <c r="AO175">
        <v>1</v>
      </c>
      <c r="AP175">
        <v>1</v>
      </c>
      <c r="AQ175">
        <v>0</v>
      </c>
      <c r="AR175">
        <v>0</v>
      </c>
      <c r="AS175" t="s">
        <v>3</v>
      </c>
      <c r="AT175">
        <v>15</v>
      </c>
      <c r="AU175" t="s">
        <v>3</v>
      </c>
      <c r="AV175">
        <v>0</v>
      </c>
      <c r="AW175">
        <v>2</v>
      </c>
      <c r="AX175">
        <v>35380426</v>
      </c>
      <c r="AY175">
        <v>1</v>
      </c>
      <c r="AZ175">
        <v>0</v>
      </c>
      <c r="BA175">
        <v>175</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CV175">
        <v>0</v>
      </c>
      <c r="CW175">
        <v>0</v>
      </c>
      <c r="CX175">
        <f>ROUND(Y175*Source!I574,9)</f>
        <v>0.15</v>
      </c>
      <c r="CY175">
        <f t="shared" si="55"/>
        <v>153.13</v>
      </c>
      <c r="CZ175">
        <f t="shared" si="56"/>
        <v>153.13</v>
      </c>
      <c r="DA175">
        <f t="shared" si="57"/>
        <v>1</v>
      </c>
      <c r="DB175">
        <f t="shared" si="53"/>
        <v>2296.9499999999998</v>
      </c>
      <c r="DC175">
        <f t="shared" si="54"/>
        <v>0</v>
      </c>
      <c r="DD175" t="s">
        <v>3</v>
      </c>
      <c r="DE175" t="s">
        <v>3</v>
      </c>
      <c r="DF175">
        <f t="shared" si="38"/>
        <v>22.97</v>
      </c>
      <c r="DG175">
        <f t="shared" si="39"/>
        <v>0</v>
      </c>
      <c r="DH175">
        <f t="shared" si="40"/>
        <v>0</v>
      </c>
      <c r="DI175">
        <f t="shared" si="41"/>
        <v>0</v>
      </c>
      <c r="DJ175">
        <f t="shared" si="58"/>
        <v>22.97</v>
      </c>
      <c r="DK175">
        <v>0</v>
      </c>
      <c r="DL175" t="s">
        <v>3</v>
      </c>
      <c r="DM175">
        <v>0</v>
      </c>
      <c r="DN175" t="s">
        <v>3</v>
      </c>
      <c r="DO175">
        <v>0</v>
      </c>
    </row>
    <row r="176" spans="1:119" x14ac:dyDescent="0.2">
      <c r="A176">
        <f>ROW(Source!A574)</f>
        <v>574</v>
      </c>
      <c r="B176">
        <v>35364244</v>
      </c>
      <c r="C176">
        <v>35380418</v>
      </c>
      <c r="D176">
        <v>35116004</v>
      </c>
      <c r="E176">
        <v>1</v>
      </c>
      <c r="F176">
        <v>1</v>
      </c>
      <c r="G176">
        <v>15872964</v>
      </c>
      <c r="H176">
        <v>3</v>
      </c>
      <c r="I176" t="s">
        <v>1096</v>
      </c>
      <c r="J176" t="s">
        <v>1097</v>
      </c>
      <c r="K176" t="s">
        <v>1098</v>
      </c>
      <c r="L176">
        <v>1354</v>
      </c>
      <c r="N176">
        <v>1010</v>
      </c>
      <c r="O176" t="s">
        <v>52</v>
      </c>
      <c r="P176" t="s">
        <v>52</v>
      </c>
      <c r="Q176">
        <v>1</v>
      </c>
      <c r="W176">
        <v>0</v>
      </c>
      <c r="X176">
        <v>1474194811</v>
      </c>
      <c r="Y176">
        <f t="shared" si="52"/>
        <v>4</v>
      </c>
      <c r="AA176">
        <v>172.42</v>
      </c>
      <c r="AB176">
        <v>0</v>
      </c>
      <c r="AC176">
        <v>0</v>
      </c>
      <c r="AD176">
        <v>0</v>
      </c>
      <c r="AE176">
        <v>172.42</v>
      </c>
      <c r="AF176">
        <v>0</v>
      </c>
      <c r="AG176">
        <v>0</v>
      </c>
      <c r="AH176">
        <v>0</v>
      </c>
      <c r="AI176">
        <v>1</v>
      </c>
      <c r="AJ176">
        <v>1</v>
      </c>
      <c r="AK176">
        <v>1</v>
      </c>
      <c r="AL176">
        <v>1</v>
      </c>
      <c r="AM176">
        <v>-2</v>
      </c>
      <c r="AN176">
        <v>0</v>
      </c>
      <c r="AO176">
        <v>1</v>
      </c>
      <c r="AP176">
        <v>1</v>
      </c>
      <c r="AQ176">
        <v>0</v>
      </c>
      <c r="AR176">
        <v>0</v>
      </c>
      <c r="AS176" t="s">
        <v>3</v>
      </c>
      <c r="AT176">
        <v>4</v>
      </c>
      <c r="AU176" t="s">
        <v>3</v>
      </c>
      <c r="AV176">
        <v>0</v>
      </c>
      <c r="AW176">
        <v>2</v>
      </c>
      <c r="AX176">
        <v>35380427</v>
      </c>
      <c r="AY176">
        <v>1</v>
      </c>
      <c r="AZ176">
        <v>0</v>
      </c>
      <c r="BA176">
        <v>176</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CV176">
        <v>0</v>
      </c>
      <c r="CW176">
        <v>0</v>
      </c>
      <c r="CX176">
        <f>ROUND(Y176*Source!I574,9)</f>
        <v>0.04</v>
      </c>
      <c r="CY176">
        <f t="shared" si="55"/>
        <v>172.42</v>
      </c>
      <c r="CZ176">
        <f t="shared" si="56"/>
        <v>172.42</v>
      </c>
      <c r="DA176">
        <f t="shared" si="57"/>
        <v>1</v>
      </c>
      <c r="DB176">
        <f t="shared" si="53"/>
        <v>689.68</v>
      </c>
      <c r="DC176">
        <f t="shared" si="54"/>
        <v>0</v>
      </c>
      <c r="DD176" t="s">
        <v>3</v>
      </c>
      <c r="DE176" t="s">
        <v>3</v>
      </c>
      <c r="DF176">
        <f t="shared" si="38"/>
        <v>6.9</v>
      </c>
      <c r="DG176">
        <f t="shared" si="39"/>
        <v>0</v>
      </c>
      <c r="DH176">
        <f t="shared" si="40"/>
        <v>0</v>
      </c>
      <c r="DI176">
        <f t="shared" si="41"/>
        <v>0</v>
      </c>
      <c r="DJ176">
        <f t="shared" si="58"/>
        <v>6.9</v>
      </c>
      <c r="DK176">
        <v>0</v>
      </c>
      <c r="DL176" t="s">
        <v>3</v>
      </c>
      <c r="DM176">
        <v>0</v>
      </c>
      <c r="DN176" t="s">
        <v>3</v>
      </c>
      <c r="DO176">
        <v>0</v>
      </c>
    </row>
    <row r="177" spans="1:119" x14ac:dyDescent="0.2">
      <c r="A177">
        <f>ROW(Source!A574)</f>
        <v>574</v>
      </c>
      <c r="B177">
        <v>35364244</v>
      </c>
      <c r="C177">
        <v>35380418</v>
      </c>
      <c r="D177">
        <v>35116005</v>
      </c>
      <c r="E177">
        <v>1</v>
      </c>
      <c r="F177">
        <v>1</v>
      </c>
      <c r="G177">
        <v>15872964</v>
      </c>
      <c r="H177">
        <v>3</v>
      </c>
      <c r="I177" t="s">
        <v>1099</v>
      </c>
      <c r="J177" t="s">
        <v>1100</v>
      </c>
      <c r="K177" t="s">
        <v>1101</v>
      </c>
      <c r="L177">
        <v>1354</v>
      </c>
      <c r="N177">
        <v>1010</v>
      </c>
      <c r="O177" t="s">
        <v>52</v>
      </c>
      <c r="P177" t="s">
        <v>52</v>
      </c>
      <c r="Q177">
        <v>1</v>
      </c>
      <c r="W177">
        <v>0</v>
      </c>
      <c r="X177">
        <v>-2070555848</v>
      </c>
      <c r="Y177">
        <f t="shared" si="52"/>
        <v>4</v>
      </c>
      <c r="AA177">
        <v>54.24</v>
      </c>
      <c r="AB177">
        <v>0</v>
      </c>
      <c r="AC177">
        <v>0</v>
      </c>
      <c r="AD177">
        <v>0</v>
      </c>
      <c r="AE177">
        <v>54.24</v>
      </c>
      <c r="AF177">
        <v>0</v>
      </c>
      <c r="AG177">
        <v>0</v>
      </c>
      <c r="AH177">
        <v>0</v>
      </c>
      <c r="AI177">
        <v>1</v>
      </c>
      <c r="AJ177">
        <v>1</v>
      </c>
      <c r="AK177">
        <v>1</v>
      </c>
      <c r="AL177">
        <v>1</v>
      </c>
      <c r="AM177">
        <v>-2</v>
      </c>
      <c r="AN177">
        <v>0</v>
      </c>
      <c r="AO177">
        <v>1</v>
      </c>
      <c r="AP177">
        <v>1</v>
      </c>
      <c r="AQ177">
        <v>0</v>
      </c>
      <c r="AR177">
        <v>0</v>
      </c>
      <c r="AS177" t="s">
        <v>3</v>
      </c>
      <c r="AT177">
        <v>4</v>
      </c>
      <c r="AU177" t="s">
        <v>3</v>
      </c>
      <c r="AV177">
        <v>0</v>
      </c>
      <c r="AW177">
        <v>2</v>
      </c>
      <c r="AX177">
        <v>35380428</v>
      </c>
      <c r="AY177">
        <v>1</v>
      </c>
      <c r="AZ177">
        <v>0</v>
      </c>
      <c r="BA177">
        <v>177</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CV177">
        <v>0</v>
      </c>
      <c r="CW177">
        <v>0</v>
      </c>
      <c r="CX177">
        <f>ROUND(Y177*Source!I574,9)</f>
        <v>0.04</v>
      </c>
      <c r="CY177">
        <f t="shared" si="55"/>
        <v>54.24</v>
      </c>
      <c r="CZ177">
        <f t="shared" si="56"/>
        <v>54.24</v>
      </c>
      <c r="DA177">
        <f t="shared" si="57"/>
        <v>1</v>
      </c>
      <c r="DB177">
        <f t="shared" si="53"/>
        <v>216.96</v>
      </c>
      <c r="DC177">
        <f t="shared" si="54"/>
        <v>0</v>
      </c>
      <c r="DD177" t="s">
        <v>3</v>
      </c>
      <c r="DE177" t="s">
        <v>3</v>
      </c>
      <c r="DF177">
        <f t="shared" si="38"/>
        <v>2.17</v>
      </c>
      <c r="DG177">
        <f t="shared" si="39"/>
        <v>0</v>
      </c>
      <c r="DH177">
        <f t="shared" si="40"/>
        <v>0</v>
      </c>
      <c r="DI177">
        <f t="shared" si="41"/>
        <v>0</v>
      </c>
      <c r="DJ177">
        <f t="shared" si="58"/>
        <v>2.17</v>
      </c>
      <c r="DK177">
        <v>0</v>
      </c>
      <c r="DL177" t="s">
        <v>3</v>
      </c>
      <c r="DM177">
        <v>0</v>
      </c>
      <c r="DN177" t="s">
        <v>3</v>
      </c>
      <c r="DO177">
        <v>0</v>
      </c>
    </row>
    <row r="178" spans="1:119" x14ac:dyDescent="0.2">
      <c r="A178">
        <f>ROW(Source!A574)</f>
        <v>574</v>
      </c>
      <c r="B178">
        <v>35364244</v>
      </c>
      <c r="C178">
        <v>35380418</v>
      </c>
      <c r="D178">
        <v>35116007</v>
      </c>
      <c r="E178">
        <v>1</v>
      </c>
      <c r="F178">
        <v>1</v>
      </c>
      <c r="G178">
        <v>15872964</v>
      </c>
      <c r="H178">
        <v>3</v>
      </c>
      <c r="I178" t="s">
        <v>1102</v>
      </c>
      <c r="J178" t="s">
        <v>1103</v>
      </c>
      <c r="K178" t="s">
        <v>1104</v>
      </c>
      <c r="L178">
        <v>1354</v>
      </c>
      <c r="N178">
        <v>1010</v>
      </c>
      <c r="O178" t="s">
        <v>52</v>
      </c>
      <c r="P178" t="s">
        <v>52</v>
      </c>
      <c r="Q178">
        <v>1</v>
      </c>
      <c r="W178">
        <v>0</v>
      </c>
      <c r="X178">
        <v>1509415827</v>
      </c>
      <c r="Y178">
        <f t="shared" si="52"/>
        <v>2</v>
      </c>
      <c r="AA178">
        <v>666.11</v>
      </c>
      <c r="AB178">
        <v>0</v>
      </c>
      <c r="AC178">
        <v>0</v>
      </c>
      <c r="AD178">
        <v>0</v>
      </c>
      <c r="AE178">
        <v>666.11</v>
      </c>
      <c r="AF178">
        <v>0</v>
      </c>
      <c r="AG178">
        <v>0</v>
      </c>
      <c r="AH178">
        <v>0</v>
      </c>
      <c r="AI178">
        <v>1</v>
      </c>
      <c r="AJ178">
        <v>1</v>
      </c>
      <c r="AK178">
        <v>1</v>
      </c>
      <c r="AL178">
        <v>1</v>
      </c>
      <c r="AM178">
        <v>-2</v>
      </c>
      <c r="AN178">
        <v>0</v>
      </c>
      <c r="AO178">
        <v>1</v>
      </c>
      <c r="AP178">
        <v>1</v>
      </c>
      <c r="AQ178">
        <v>0</v>
      </c>
      <c r="AR178">
        <v>0</v>
      </c>
      <c r="AS178" t="s">
        <v>3</v>
      </c>
      <c r="AT178">
        <v>2</v>
      </c>
      <c r="AU178" t="s">
        <v>3</v>
      </c>
      <c r="AV178">
        <v>0</v>
      </c>
      <c r="AW178">
        <v>2</v>
      </c>
      <c r="AX178">
        <v>35380429</v>
      </c>
      <c r="AY178">
        <v>1</v>
      </c>
      <c r="AZ178">
        <v>0</v>
      </c>
      <c r="BA178">
        <v>178</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CV178">
        <v>0</v>
      </c>
      <c r="CW178">
        <v>0</v>
      </c>
      <c r="CX178">
        <f>ROUND(Y178*Source!I574,9)</f>
        <v>0.02</v>
      </c>
      <c r="CY178">
        <f t="shared" si="55"/>
        <v>666.11</v>
      </c>
      <c r="CZ178">
        <f t="shared" si="56"/>
        <v>666.11</v>
      </c>
      <c r="DA178">
        <f t="shared" si="57"/>
        <v>1</v>
      </c>
      <c r="DB178">
        <f t="shared" si="53"/>
        <v>1332.22</v>
      </c>
      <c r="DC178">
        <f t="shared" si="54"/>
        <v>0</v>
      </c>
      <c r="DD178" t="s">
        <v>3</v>
      </c>
      <c r="DE178" t="s">
        <v>3</v>
      </c>
      <c r="DF178">
        <f t="shared" si="38"/>
        <v>13.32</v>
      </c>
      <c r="DG178">
        <f t="shared" si="39"/>
        <v>0</v>
      </c>
      <c r="DH178">
        <f t="shared" si="40"/>
        <v>0</v>
      </c>
      <c r="DI178">
        <f t="shared" si="41"/>
        <v>0</v>
      </c>
      <c r="DJ178">
        <f t="shared" si="58"/>
        <v>13.32</v>
      </c>
      <c r="DK178">
        <v>0</v>
      </c>
      <c r="DL178" t="s">
        <v>3</v>
      </c>
      <c r="DM178">
        <v>0</v>
      </c>
      <c r="DN178" t="s">
        <v>3</v>
      </c>
      <c r="DO178">
        <v>0</v>
      </c>
    </row>
    <row r="179" spans="1:119" x14ac:dyDescent="0.2">
      <c r="A179">
        <f>ROW(Source!A574)</f>
        <v>574</v>
      </c>
      <c r="B179">
        <v>35364244</v>
      </c>
      <c r="C179">
        <v>35380418</v>
      </c>
      <c r="D179">
        <v>35116008</v>
      </c>
      <c r="E179">
        <v>1</v>
      </c>
      <c r="F179">
        <v>1</v>
      </c>
      <c r="G179">
        <v>15872964</v>
      </c>
      <c r="H179">
        <v>3</v>
      </c>
      <c r="I179" t="s">
        <v>1105</v>
      </c>
      <c r="J179" t="s">
        <v>1106</v>
      </c>
      <c r="K179" t="s">
        <v>1107</v>
      </c>
      <c r="L179">
        <v>1354</v>
      </c>
      <c r="N179">
        <v>1010</v>
      </c>
      <c r="O179" t="s">
        <v>52</v>
      </c>
      <c r="P179" t="s">
        <v>52</v>
      </c>
      <c r="Q179">
        <v>1</v>
      </c>
      <c r="W179">
        <v>0</v>
      </c>
      <c r="X179">
        <v>-1994768362</v>
      </c>
      <c r="Y179">
        <f t="shared" si="52"/>
        <v>15</v>
      </c>
      <c r="AA179">
        <v>776.23</v>
      </c>
      <c r="AB179">
        <v>0</v>
      </c>
      <c r="AC179">
        <v>0</v>
      </c>
      <c r="AD179">
        <v>0</v>
      </c>
      <c r="AE179">
        <v>776.23</v>
      </c>
      <c r="AF179">
        <v>0</v>
      </c>
      <c r="AG179">
        <v>0</v>
      </c>
      <c r="AH179">
        <v>0</v>
      </c>
      <c r="AI179">
        <v>1</v>
      </c>
      <c r="AJ179">
        <v>1</v>
      </c>
      <c r="AK179">
        <v>1</v>
      </c>
      <c r="AL179">
        <v>1</v>
      </c>
      <c r="AM179">
        <v>-2</v>
      </c>
      <c r="AN179">
        <v>0</v>
      </c>
      <c r="AO179">
        <v>1</v>
      </c>
      <c r="AP179">
        <v>1</v>
      </c>
      <c r="AQ179">
        <v>0</v>
      </c>
      <c r="AR179">
        <v>0</v>
      </c>
      <c r="AS179" t="s">
        <v>3</v>
      </c>
      <c r="AT179">
        <v>15</v>
      </c>
      <c r="AU179" t="s">
        <v>3</v>
      </c>
      <c r="AV179">
        <v>0</v>
      </c>
      <c r="AW179">
        <v>2</v>
      </c>
      <c r="AX179">
        <v>35380430</v>
      </c>
      <c r="AY179">
        <v>1</v>
      </c>
      <c r="AZ179">
        <v>0</v>
      </c>
      <c r="BA179">
        <v>179</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CV179">
        <v>0</v>
      </c>
      <c r="CW179">
        <v>0</v>
      </c>
      <c r="CX179">
        <f>ROUND(Y179*Source!I574,9)</f>
        <v>0.15</v>
      </c>
      <c r="CY179">
        <f t="shared" si="55"/>
        <v>776.23</v>
      </c>
      <c r="CZ179">
        <f t="shared" si="56"/>
        <v>776.23</v>
      </c>
      <c r="DA179">
        <f t="shared" si="57"/>
        <v>1</v>
      </c>
      <c r="DB179">
        <f t="shared" si="53"/>
        <v>11643.45</v>
      </c>
      <c r="DC179">
        <f t="shared" si="54"/>
        <v>0</v>
      </c>
      <c r="DD179" t="s">
        <v>3</v>
      </c>
      <c r="DE179" t="s">
        <v>3</v>
      </c>
      <c r="DF179">
        <f t="shared" si="38"/>
        <v>116.43</v>
      </c>
      <c r="DG179">
        <f t="shared" si="39"/>
        <v>0</v>
      </c>
      <c r="DH179">
        <f t="shared" si="40"/>
        <v>0</v>
      </c>
      <c r="DI179">
        <f t="shared" si="41"/>
        <v>0</v>
      </c>
      <c r="DJ179">
        <f t="shared" si="58"/>
        <v>116.43</v>
      </c>
      <c r="DK179">
        <v>0</v>
      </c>
      <c r="DL179" t="s">
        <v>3</v>
      </c>
      <c r="DM179">
        <v>0</v>
      </c>
      <c r="DN179" t="s">
        <v>3</v>
      </c>
      <c r="DO179">
        <v>0</v>
      </c>
    </row>
    <row r="180" spans="1:119" x14ac:dyDescent="0.2">
      <c r="A180">
        <f>ROW(Source!A574)</f>
        <v>574</v>
      </c>
      <c r="B180">
        <v>35364244</v>
      </c>
      <c r="C180">
        <v>35380418</v>
      </c>
      <c r="D180">
        <v>35116009</v>
      </c>
      <c r="E180">
        <v>1</v>
      </c>
      <c r="F180">
        <v>1</v>
      </c>
      <c r="G180">
        <v>15872964</v>
      </c>
      <c r="H180">
        <v>3</v>
      </c>
      <c r="I180" t="s">
        <v>1108</v>
      </c>
      <c r="J180" t="s">
        <v>1109</v>
      </c>
      <c r="K180" t="s">
        <v>1110</v>
      </c>
      <c r="L180">
        <v>1354</v>
      </c>
      <c r="N180">
        <v>1010</v>
      </c>
      <c r="O180" t="s">
        <v>52</v>
      </c>
      <c r="P180" t="s">
        <v>52</v>
      </c>
      <c r="Q180">
        <v>1</v>
      </c>
      <c r="W180">
        <v>0</v>
      </c>
      <c r="X180">
        <v>1625024360</v>
      </c>
      <c r="Y180">
        <f t="shared" si="52"/>
        <v>2</v>
      </c>
      <c r="AA180">
        <v>947.75</v>
      </c>
      <c r="AB180">
        <v>0</v>
      </c>
      <c r="AC180">
        <v>0</v>
      </c>
      <c r="AD180">
        <v>0</v>
      </c>
      <c r="AE180">
        <v>947.75</v>
      </c>
      <c r="AF180">
        <v>0</v>
      </c>
      <c r="AG180">
        <v>0</v>
      </c>
      <c r="AH180">
        <v>0</v>
      </c>
      <c r="AI180">
        <v>1</v>
      </c>
      <c r="AJ180">
        <v>1</v>
      </c>
      <c r="AK180">
        <v>1</v>
      </c>
      <c r="AL180">
        <v>1</v>
      </c>
      <c r="AM180">
        <v>-2</v>
      </c>
      <c r="AN180">
        <v>0</v>
      </c>
      <c r="AO180">
        <v>1</v>
      </c>
      <c r="AP180">
        <v>1</v>
      </c>
      <c r="AQ180">
        <v>0</v>
      </c>
      <c r="AR180">
        <v>0</v>
      </c>
      <c r="AS180" t="s">
        <v>3</v>
      </c>
      <c r="AT180">
        <v>2</v>
      </c>
      <c r="AU180" t="s">
        <v>3</v>
      </c>
      <c r="AV180">
        <v>0</v>
      </c>
      <c r="AW180">
        <v>2</v>
      </c>
      <c r="AX180">
        <v>35380431</v>
      </c>
      <c r="AY180">
        <v>1</v>
      </c>
      <c r="AZ180">
        <v>0</v>
      </c>
      <c r="BA180">
        <v>180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CV180">
        <v>0</v>
      </c>
      <c r="CW180">
        <v>0</v>
      </c>
      <c r="CX180">
        <f>ROUND(Y180*Source!I574,9)</f>
        <v>0.02</v>
      </c>
      <c r="CY180">
        <f t="shared" si="55"/>
        <v>947.75</v>
      </c>
      <c r="CZ180">
        <f t="shared" si="56"/>
        <v>947.75</v>
      </c>
      <c r="DA180">
        <f t="shared" si="57"/>
        <v>1</v>
      </c>
      <c r="DB180">
        <f t="shared" si="53"/>
        <v>1895.5</v>
      </c>
      <c r="DC180">
        <f t="shared" si="54"/>
        <v>0</v>
      </c>
      <c r="DD180" t="s">
        <v>3</v>
      </c>
      <c r="DE180" t="s">
        <v>3</v>
      </c>
      <c r="DF180">
        <f t="shared" si="38"/>
        <v>18.96</v>
      </c>
      <c r="DG180">
        <f t="shared" si="39"/>
        <v>0</v>
      </c>
      <c r="DH180">
        <f t="shared" si="40"/>
        <v>0</v>
      </c>
      <c r="DI180">
        <f t="shared" si="41"/>
        <v>0</v>
      </c>
      <c r="DJ180">
        <f t="shared" si="58"/>
        <v>18.96</v>
      </c>
      <c r="DK180">
        <v>0</v>
      </c>
      <c r="DL180" t="s">
        <v>3</v>
      </c>
      <c r="DM180">
        <v>0</v>
      </c>
      <c r="DN180" t="s">
        <v>3</v>
      </c>
      <c r="DO180">
        <v>0</v>
      </c>
    </row>
    <row r="181" spans="1:119" x14ac:dyDescent="0.2">
      <c r="A181">
        <f>ROW(Source!A576)</f>
        <v>576</v>
      </c>
      <c r="B181">
        <v>35364244</v>
      </c>
      <c r="C181">
        <v>35380434</v>
      </c>
      <c r="D181">
        <v>35111398</v>
      </c>
      <c r="E181">
        <v>15872964</v>
      </c>
      <c r="F181">
        <v>1</v>
      </c>
      <c r="G181">
        <v>15872964</v>
      </c>
      <c r="H181">
        <v>1</v>
      </c>
      <c r="I181" t="s">
        <v>982</v>
      </c>
      <c r="J181" t="s">
        <v>3</v>
      </c>
      <c r="K181" t="s">
        <v>983</v>
      </c>
      <c r="L181">
        <v>1191</v>
      </c>
      <c r="N181">
        <v>1013</v>
      </c>
      <c r="O181" t="s">
        <v>984</v>
      </c>
      <c r="P181" t="s">
        <v>984</v>
      </c>
      <c r="Q181">
        <v>1</v>
      </c>
      <c r="W181">
        <v>0</v>
      </c>
      <c r="X181">
        <v>476480486</v>
      </c>
      <c r="Y181">
        <f t="shared" si="52"/>
        <v>0.3</v>
      </c>
      <c r="AA181">
        <v>0</v>
      </c>
      <c r="AB181">
        <v>0</v>
      </c>
      <c r="AC181">
        <v>0</v>
      </c>
      <c r="AD181">
        <v>0</v>
      </c>
      <c r="AE181">
        <v>0</v>
      </c>
      <c r="AF181">
        <v>0</v>
      </c>
      <c r="AG181">
        <v>0</v>
      </c>
      <c r="AH181">
        <v>0</v>
      </c>
      <c r="AI181">
        <v>1</v>
      </c>
      <c r="AJ181">
        <v>1</v>
      </c>
      <c r="AK181">
        <v>1</v>
      </c>
      <c r="AL181">
        <v>1</v>
      </c>
      <c r="AM181">
        <v>-2</v>
      </c>
      <c r="AN181">
        <v>0</v>
      </c>
      <c r="AO181">
        <v>1</v>
      </c>
      <c r="AP181">
        <v>1</v>
      </c>
      <c r="AQ181">
        <v>0</v>
      </c>
      <c r="AR181">
        <v>0</v>
      </c>
      <c r="AS181" t="s">
        <v>3</v>
      </c>
      <c r="AT181">
        <v>0.3</v>
      </c>
      <c r="AU181" t="s">
        <v>3</v>
      </c>
      <c r="AV181">
        <v>1</v>
      </c>
      <c r="AW181">
        <v>2</v>
      </c>
      <c r="AX181">
        <v>35380436</v>
      </c>
      <c r="AY181">
        <v>1</v>
      </c>
      <c r="AZ181">
        <v>0</v>
      </c>
      <c r="BA181">
        <v>181</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CU181">
        <f>ROUND(AT181*Source!I576*AH181*AL181,2)</f>
        <v>0</v>
      </c>
      <c r="CV181">
        <f>ROUND(Y181*Source!I576,9)</f>
        <v>0.6</v>
      </c>
      <c r="CW181">
        <v>0</v>
      </c>
      <c r="CX181">
        <f>ROUND(Y181*Source!I576,9)</f>
        <v>0.6</v>
      </c>
      <c r="CY181">
        <f>AD181</f>
        <v>0</v>
      </c>
      <c r="CZ181">
        <f>AH181</f>
        <v>0</v>
      </c>
      <c r="DA181">
        <f>AL181</f>
        <v>1</v>
      </c>
      <c r="DB181">
        <f t="shared" si="53"/>
        <v>0</v>
      </c>
      <c r="DC181">
        <f t="shared" si="54"/>
        <v>0</v>
      </c>
      <c r="DD181" t="s">
        <v>3</v>
      </c>
      <c r="DE181" t="s">
        <v>3</v>
      </c>
      <c r="DF181">
        <f t="shared" si="38"/>
        <v>0</v>
      </c>
      <c r="DG181">
        <f t="shared" si="39"/>
        <v>0</v>
      </c>
      <c r="DH181">
        <f t="shared" si="40"/>
        <v>0</v>
      </c>
      <c r="DI181">
        <f t="shared" si="41"/>
        <v>0</v>
      </c>
      <c r="DJ181">
        <f>DI181</f>
        <v>0</v>
      </c>
      <c r="DK181">
        <v>0</v>
      </c>
      <c r="DL181" t="s">
        <v>3</v>
      </c>
      <c r="DM181">
        <v>0</v>
      </c>
      <c r="DN181" t="s">
        <v>3</v>
      </c>
      <c r="DO181">
        <v>0</v>
      </c>
    </row>
    <row r="182" spans="1:119" x14ac:dyDescent="0.2">
      <c r="A182">
        <f>ROW(Source!A649)</f>
        <v>649</v>
      </c>
      <c r="B182">
        <v>35364244</v>
      </c>
      <c r="C182">
        <v>35380556</v>
      </c>
      <c r="D182">
        <v>35111398</v>
      </c>
      <c r="E182">
        <v>15872964</v>
      </c>
      <c r="F182">
        <v>1</v>
      </c>
      <c r="G182">
        <v>15872964</v>
      </c>
      <c r="H182">
        <v>1</v>
      </c>
      <c r="I182" t="s">
        <v>982</v>
      </c>
      <c r="J182" t="s">
        <v>3</v>
      </c>
      <c r="K182" t="s">
        <v>983</v>
      </c>
      <c r="L182">
        <v>1191</v>
      </c>
      <c r="N182">
        <v>1013</v>
      </c>
      <c r="O182" t="s">
        <v>984</v>
      </c>
      <c r="P182" t="s">
        <v>984</v>
      </c>
      <c r="Q182">
        <v>1</v>
      </c>
      <c r="W182">
        <v>0</v>
      </c>
      <c r="X182">
        <v>476480486</v>
      </c>
      <c r="Y182">
        <f t="shared" si="52"/>
        <v>5.84</v>
      </c>
      <c r="AA182">
        <v>0</v>
      </c>
      <c r="AB182">
        <v>0</v>
      </c>
      <c r="AC182">
        <v>0</v>
      </c>
      <c r="AD182">
        <v>0</v>
      </c>
      <c r="AE182">
        <v>0</v>
      </c>
      <c r="AF182">
        <v>0</v>
      </c>
      <c r="AG182">
        <v>0</v>
      </c>
      <c r="AH182">
        <v>0</v>
      </c>
      <c r="AI182">
        <v>1</v>
      </c>
      <c r="AJ182">
        <v>1</v>
      </c>
      <c r="AK182">
        <v>1</v>
      </c>
      <c r="AL182">
        <v>1</v>
      </c>
      <c r="AM182">
        <v>-2</v>
      </c>
      <c r="AN182">
        <v>0</v>
      </c>
      <c r="AO182">
        <v>1</v>
      </c>
      <c r="AP182">
        <v>1</v>
      </c>
      <c r="AQ182">
        <v>0</v>
      </c>
      <c r="AR182">
        <v>0</v>
      </c>
      <c r="AS182" t="s">
        <v>3</v>
      </c>
      <c r="AT182">
        <v>5.84</v>
      </c>
      <c r="AU182" t="s">
        <v>3</v>
      </c>
      <c r="AV182">
        <v>1</v>
      </c>
      <c r="AW182">
        <v>2</v>
      </c>
      <c r="AX182">
        <v>35380557</v>
      </c>
      <c r="AY182">
        <v>1</v>
      </c>
      <c r="AZ182">
        <v>0</v>
      </c>
      <c r="BA182">
        <v>182</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CU182">
        <f>ROUND(AT182*Source!I649*AH182*AL182,2)</f>
        <v>0</v>
      </c>
      <c r="CV182">
        <f>ROUND(Y182*Source!I649,9)</f>
        <v>0.17519999999999999</v>
      </c>
      <c r="CW182">
        <v>0</v>
      </c>
      <c r="CX182">
        <f>ROUND(Y182*Source!I649,9)</f>
        <v>0.17519999999999999</v>
      </c>
      <c r="CY182">
        <f>AD182</f>
        <v>0</v>
      </c>
      <c r="CZ182">
        <f>AH182</f>
        <v>0</v>
      </c>
      <c r="DA182">
        <f>AL182</f>
        <v>1</v>
      </c>
      <c r="DB182">
        <f t="shared" si="53"/>
        <v>0</v>
      </c>
      <c r="DC182">
        <f t="shared" si="54"/>
        <v>0</v>
      </c>
      <c r="DD182" t="s">
        <v>3</v>
      </c>
      <c r="DE182" t="s">
        <v>3</v>
      </c>
      <c r="DF182">
        <f t="shared" si="38"/>
        <v>0</v>
      </c>
      <c r="DG182">
        <f t="shared" si="39"/>
        <v>0</v>
      </c>
      <c r="DH182">
        <f t="shared" si="40"/>
        <v>0</v>
      </c>
      <c r="DI182">
        <f t="shared" si="41"/>
        <v>0</v>
      </c>
      <c r="DJ182">
        <f>DI182</f>
        <v>0</v>
      </c>
      <c r="DK182">
        <v>0</v>
      </c>
      <c r="DL182" t="s">
        <v>3</v>
      </c>
      <c r="DM182">
        <v>0</v>
      </c>
      <c r="DN182" t="s">
        <v>3</v>
      </c>
      <c r="DO182">
        <v>0</v>
      </c>
    </row>
    <row r="183" spans="1:119" x14ac:dyDescent="0.2">
      <c r="A183">
        <f>ROW(Source!A650)</f>
        <v>650</v>
      </c>
      <c r="B183">
        <v>35364244</v>
      </c>
      <c r="C183">
        <v>35380558</v>
      </c>
      <c r="D183">
        <v>35111398</v>
      </c>
      <c r="E183">
        <v>15872964</v>
      </c>
      <c r="F183">
        <v>1</v>
      </c>
      <c r="G183">
        <v>15872964</v>
      </c>
      <c r="H183">
        <v>1</v>
      </c>
      <c r="I183" t="s">
        <v>982</v>
      </c>
      <c r="J183" t="s">
        <v>3</v>
      </c>
      <c r="K183" t="s">
        <v>983</v>
      </c>
      <c r="L183">
        <v>1191</v>
      </c>
      <c r="N183">
        <v>1013</v>
      </c>
      <c r="O183" t="s">
        <v>984</v>
      </c>
      <c r="P183" t="s">
        <v>984</v>
      </c>
      <c r="Q183">
        <v>1</v>
      </c>
      <c r="W183">
        <v>0</v>
      </c>
      <c r="X183">
        <v>476480486</v>
      </c>
      <c r="Y183">
        <f t="shared" si="52"/>
        <v>42.81</v>
      </c>
      <c r="AA183">
        <v>0</v>
      </c>
      <c r="AB183">
        <v>0</v>
      </c>
      <c r="AC183">
        <v>0</v>
      </c>
      <c r="AD183">
        <v>0</v>
      </c>
      <c r="AE183">
        <v>0</v>
      </c>
      <c r="AF183">
        <v>0</v>
      </c>
      <c r="AG183">
        <v>0</v>
      </c>
      <c r="AH183">
        <v>0</v>
      </c>
      <c r="AI183">
        <v>1</v>
      </c>
      <c r="AJ183">
        <v>1</v>
      </c>
      <c r="AK183">
        <v>1</v>
      </c>
      <c r="AL183">
        <v>1</v>
      </c>
      <c r="AM183">
        <v>-2</v>
      </c>
      <c r="AN183">
        <v>0</v>
      </c>
      <c r="AO183">
        <v>1</v>
      </c>
      <c r="AP183">
        <v>1</v>
      </c>
      <c r="AQ183">
        <v>0</v>
      </c>
      <c r="AR183">
        <v>0</v>
      </c>
      <c r="AS183" t="s">
        <v>3</v>
      </c>
      <c r="AT183">
        <v>42.81</v>
      </c>
      <c r="AU183" t="s">
        <v>3</v>
      </c>
      <c r="AV183">
        <v>1</v>
      </c>
      <c r="AW183">
        <v>2</v>
      </c>
      <c r="AX183">
        <v>35380561</v>
      </c>
      <c r="AY183">
        <v>1</v>
      </c>
      <c r="AZ183">
        <v>0</v>
      </c>
      <c r="BA183">
        <v>183</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CU183">
        <f>ROUND(AT183*Source!I650*AH183*AL183,2)</f>
        <v>0</v>
      </c>
      <c r="CV183">
        <f>ROUND(Y183*Source!I650,9)</f>
        <v>0.85619999999999996</v>
      </c>
      <c r="CW183">
        <v>0</v>
      </c>
      <c r="CX183">
        <f>ROUND(Y183*Source!I650,9)</f>
        <v>0.85619999999999996</v>
      </c>
      <c r="CY183">
        <f>AD183</f>
        <v>0</v>
      </c>
      <c r="CZ183">
        <f>AH183</f>
        <v>0</v>
      </c>
      <c r="DA183">
        <f>AL183</f>
        <v>1</v>
      </c>
      <c r="DB183">
        <f t="shared" si="53"/>
        <v>0</v>
      </c>
      <c r="DC183">
        <f t="shared" si="54"/>
        <v>0</v>
      </c>
      <c r="DD183" t="s">
        <v>3</v>
      </c>
      <c r="DE183" t="s">
        <v>3</v>
      </c>
      <c r="DF183">
        <f t="shared" si="38"/>
        <v>0</v>
      </c>
      <c r="DG183">
        <f t="shared" si="39"/>
        <v>0</v>
      </c>
      <c r="DH183">
        <f t="shared" si="40"/>
        <v>0</v>
      </c>
      <c r="DI183">
        <f t="shared" si="41"/>
        <v>0</v>
      </c>
      <c r="DJ183">
        <f>DI183</f>
        <v>0</v>
      </c>
      <c r="DK183">
        <v>0</v>
      </c>
      <c r="DL183" t="s">
        <v>3</v>
      </c>
      <c r="DM183">
        <v>0</v>
      </c>
      <c r="DN183" t="s">
        <v>3</v>
      </c>
      <c r="DO183">
        <v>0</v>
      </c>
    </row>
    <row r="184" spans="1:119" x14ac:dyDescent="0.2">
      <c r="A184">
        <f>ROW(Source!A650)</f>
        <v>650</v>
      </c>
      <c r="B184">
        <v>35364244</v>
      </c>
      <c r="C184">
        <v>35380558</v>
      </c>
      <c r="D184">
        <v>35113206</v>
      </c>
      <c r="E184">
        <v>1</v>
      </c>
      <c r="F184">
        <v>1</v>
      </c>
      <c r="G184">
        <v>15872964</v>
      </c>
      <c r="H184">
        <v>2</v>
      </c>
      <c r="I184" t="s">
        <v>989</v>
      </c>
      <c r="J184" t="s">
        <v>990</v>
      </c>
      <c r="K184" t="s">
        <v>991</v>
      </c>
      <c r="L184">
        <v>1368</v>
      </c>
      <c r="N184">
        <v>1011</v>
      </c>
      <c r="O184" t="s">
        <v>988</v>
      </c>
      <c r="P184" t="s">
        <v>988</v>
      </c>
      <c r="Q184">
        <v>1</v>
      </c>
      <c r="W184">
        <v>0</v>
      </c>
      <c r="X184">
        <v>-1817365194</v>
      </c>
      <c r="Y184">
        <f t="shared" si="52"/>
        <v>6.9</v>
      </c>
      <c r="AA184">
        <v>0</v>
      </c>
      <c r="AB184">
        <v>4.72</v>
      </c>
      <c r="AC184">
        <v>0.1</v>
      </c>
      <c r="AD184">
        <v>0</v>
      </c>
      <c r="AE184">
        <v>0</v>
      </c>
      <c r="AF184">
        <v>4.72</v>
      </c>
      <c r="AG184">
        <v>0.1</v>
      </c>
      <c r="AH184">
        <v>0</v>
      </c>
      <c r="AI184">
        <v>1</v>
      </c>
      <c r="AJ184">
        <v>1</v>
      </c>
      <c r="AK184">
        <v>1</v>
      </c>
      <c r="AL184">
        <v>1</v>
      </c>
      <c r="AM184">
        <v>-2</v>
      </c>
      <c r="AN184">
        <v>0</v>
      </c>
      <c r="AO184">
        <v>1</v>
      </c>
      <c r="AP184">
        <v>1</v>
      </c>
      <c r="AQ184">
        <v>0</v>
      </c>
      <c r="AR184">
        <v>0</v>
      </c>
      <c r="AS184" t="s">
        <v>3</v>
      </c>
      <c r="AT184">
        <v>6.9</v>
      </c>
      <c r="AU184" t="s">
        <v>3</v>
      </c>
      <c r="AV184">
        <v>0</v>
      </c>
      <c r="AW184">
        <v>2</v>
      </c>
      <c r="AX184">
        <v>35380562</v>
      </c>
      <c r="AY184">
        <v>1</v>
      </c>
      <c r="AZ184">
        <v>0</v>
      </c>
      <c r="BA184">
        <v>184</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CV184">
        <v>0</v>
      </c>
      <c r="CW184">
        <f>ROUND(Y184*Source!I650*DO184,9)</f>
        <v>0</v>
      </c>
      <c r="CX184">
        <f>ROUND(Y184*Source!I650,9)</f>
        <v>0.13800000000000001</v>
      </c>
      <c r="CY184">
        <f>AB184</f>
        <v>4.72</v>
      </c>
      <c r="CZ184">
        <f>AF184</f>
        <v>4.72</v>
      </c>
      <c r="DA184">
        <f>AJ184</f>
        <v>1</v>
      </c>
      <c r="DB184">
        <f t="shared" si="53"/>
        <v>32.57</v>
      </c>
      <c r="DC184">
        <f t="shared" si="54"/>
        <v>0.69</v>
      </c>
      <c r="DD184" t="s">
        <v>3</v>
      </c>
      <c r="DE184" t="s">
        <v>3</v>
      </c>
      <c r="DF184">
        <f t="shared" si="38"/>
        <v>0</v>
      </c>
      <c r="DG184">
        <f t="shared" si="39"/>
        <v>0.65</v>
      </c>
      <c r="DH184">
        <f t="shared" si="40"/>
        <v>0.01</v>
      </c>
      <c r="DI184">
        <f t="shared" si="41"/>
        <v>0</v>
      </c>
      <c r="DJ184">
        <f>DG184</f>
        <v>0.65</v>
      </c>
      <c r="DK184">
        <v>0</v>
      </c>
      <c r="DL184" t="s">
        <v>3</v>
      </c>
      <c r="DM184">
        <v>0</v>
      </c>
      <c r="DN184" t="s">
        <v>3</v>
      </c>
      <c r="DO184">
        <v>0</v>
      </c>
    </row>
    <row r="185" spans="1:119" x14ac:dyDescent="0.2">
      <c r="A185">
        <f>ROW(Source!A651)</f>
        <v>651</v>
      </c>
      <c r="B185">
        <v>35364244</v>
      </c>
      <c r="C185">
        <v>35380563</v>
      </c>
      <c r="D185">
        <v>35111398</v>
      </c>
      <c r="E185">
        <v>15872964</v>
      </c>
      <c r="F185">
        <v>1</v>
      </c>
      <c r="G185">
        <v>15872964</v>
      </c>
      <c r="H185">
        <v>1</v>
      </c>
      <c r="I185" t="s">
        <v>982</v>
      </c>
      <c r="J185" t="s">
        <v>3</v>
      </c>
      <c r="K185" t="s">
        <v>983</v>
      </c>
      <c r="L185">
        <v>1191</v>
      </c>
      <c r="N185">
        <v>1013</v>
      </c>
      <c r="O185" t="s">
        <v>984</v>
      </c>
      <c r="P185" t="s">
        <v>984</v>
      </c>
      <c r="Q185">
        <v>1</v>
      </c>
      <c r="W185">
        <v>0</v>
      </c>
      <c r="X185">
        <v>476480486</v>
      </c>
      <c r="Y185">
        <f t="shared" si="52"/>
        <v>39.22</v>
      </c>
      <c r="AA185">
        <v>0</v>
      </c>
      <c r="AB185">
        <v>0</v>
      </c>
      <c r="AC185">
        <v>0</v>
      </c>
      <c r="AD185">
        <v>0</v>
      </c>
      <c r="AE185">
        <v>0</v>
      </c>
      <c r="AF185">
        <v>0</v>
      </c>
      <c r="AG185">
        <v>0</v>
      </c>
      <c r="AH185">
        <v>0</v>
      </c>
      <c r="AI185">
        <v>1</v>
      </c>
      <c r="AJ185">
        <v>1</v>
      </c>
      <c r="AK185">
        <v>1</v>
      </c>
      <c r="AL185">
        <v>1</v>
      </c>
      <c r="AM185">
        <v>-2</v>
      </c>
      <c r="AN185">
        <v>0</v>
      </c>
      <c r="AO185">
        <v>1</v>
      </c>
      <c r="AP185">
        <v>1</v>
      </c>
      <c r="AQ185">
        <v>0</v>
      </c>
      <c r="AR185">
        <v>0</v>
      </c>
      <c r="AS185" t="s">
        <v>3</v>
      </c>
      <c r="AT185">
        <v>39.22</v>
      </c>
      <c r="AU185" t="s">
        <v>3</v>
      </c>
      <c r="AV185">
        <v>1</v>
      </c>
      <c r="AW185">
        <v>2</v>
      </c>
      <c r="AX185">
        <v>35380566</v>
      </c>
      <c r="AY185">
        <v>1</v>
      </c>
      <c r="AZ185">
        <v>0</v>
      </c>
      <c r="BA185">
        <v>185</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CU185">
        <f>ROUND(AT185*Source!I651*AH185*AL185,2)</f>
        <v>0</v>
      </c>
      <c r="CV185">
        <f>ROUND(Y185*Source!I651,9)</f>
        <v>0.39219999999999999</v>
      </c>
      <c r="CW185">
        <v>0</v>
      </c>
      <c r="CX185">
        <f>ROUND(Y185*Source!I651,9)</f>
        <v>0.39219999999999999</v>
      </c>
      <c r="CY185">
        <f>AD185</f>
        <v>0</v>
      </c>
      <c r="CZ185">
        <f>AH185</f>
        <v>0</v>
      </c>
      <c r="DA185">
        <f>AL185</f>
        <v>1</v>
      </c>
      <c r="DB185">
        <f t="shared" si="53"/>
        <v>0</v>
      </c>
      <c r="DC185">
        <f t="shared" si="54"/>
        <v>0</v>
      </c>
      <c r="DD185" t="s">
        <v>3</v>
      </c>
      <c r="DE185" t="s">
        <v>3</v>
      </c>
      <c r="DF185">
        <f t="shared" si="38"/>
        <v>0</v>
      </c>
      <c r="DG185">
        <f t="shared" si="39"/>
        <v>0</v>
      </c>
      <c r="DH185">
        <f t="shared" si="40"/>
        <v>0</v>
      </c>
      <c r="DI185">
        <f t="shared" si="41"/>
        <v>0</v>
      </c>
      <c r="DJ185">
        <f>DI185</f>
        <v>0</v>
      </c>
      <c r="DK185">
        <v>0</v>
      </c>
      <c r="DL185" t="s">
        <v>3</v>
      </c>
      <c r="DM185">
        <v>0</v>
      </c>
      <c r="DN185" t="s">
        <v>3</v>
      </c>
      <c r="DO185">
        <v>0</v>
      </c>
    </row>
    <row r="186" spans="1:119" x14ac:dyDescent="0.2">
      <c r="A186">
        <f>ROW(Source!A651)</f>
        <v>651</v>
      </c>
      <c r="B186">
        <v>35364244</v>
      </c>
      <c r="C186">
        <v>35380563</v>
      </c>
      <c r="D186">
        <v>35113206</v>
      </c>
      <c r="E186">
        <v>1</v>
      </c>
      <c r="F186">
        <v>1</v>
      </c>
      <c r="G186">
        <v>15872964</v>
      </c>
      <c r="H186">
        <v>2</v>
      </c>
      <c r="I186" t="s">
        <v>989</v>
      </c>
      <c r="J186" t="s">
        <v>990</v>
      </c>
      <c r="K186" t="s">
        <v>991</v>
      </c>
      <c r="L186">
        <v>1368</v>
      </c>
      <c r="N186">
        <v>1011</v>
      </c>
      <c r="O186" t="s">
        <v>988</v>
      </c>
      <c r="P186" t="s">
        <v>988</v>
      </c>
      <c r="Q186">
        <v>1</v>
      </c>
      <c r="W186">
        <v>0</v>
      </c>
      <c r="X186">
        <v>-1817365194</v>
      </c>
      <c r="Y186">
        <f t="shared" si="52"/>
        <v>6.9</v>
      </c>
      <c r="AA186">
        <v>0</v>
      </c>
      <c r="AB186">
        <v>4.72</v>
      </c>
      <c r="AC186">
        <v>0.1</v>
      </c>
      <c r="AD186">
        <v>0</v>
      </c>
      <c r="AE186">
        <v>0</v>
      </c>
      <c r="AF186">
        <v>4.72</v>
      </c>
      <c r="AG186">
        <v>0.1</v>
      </c>
      <c r="AH186">
        <v>0</v>
      </c>
      <c r="AI186">
        <v>1</v>
      </c>
      <c r="AJ186">
        <v>1</v>
      </c>
      <c r="AK186">
        <v>1</v>
      </c>
      <c r="AL186">
        <v>1</v>
      </c>
      <c r="AM186">
        <v>-2</v>
      </c>
      <c r="AN186">
        <v>0</v>
      </c>
      <c r="AO186">
        <v>1</v>
      </c>
      <c r="AP186">
        <v>1</v>
      </c>
      <c r="AQ186">
        <v>0</v>
      </c>
      <c r="AR186">
        <v>0</v>
      </c>
      <c r="AS186" t="s">
        <v>3</v>
      </c>
      <c r="AT186">
        <v>6.9</v>
      </c>
      <c r="AU186" t="s">
        <v>3</v>
      </c>
      <c r="AV186">
        <v>0</v>
      </c>
      <c r="AW186">
        <v>2</v>
      </c>
      <c r="AX186">
        <v>35380567</v>
      </c>
      <c r="AY186">
        <v>1</v>
      </c>
      <c r="AZ186">
        <v>0</v>
      </c>
      <c r="BA186">
        <v>186</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CV186">
        <v>0</v>
      </c>
      <c r="CW186">
        <f>ROUND(Y186*Source!I651*DO186,9)</f>
        <v>0</v>
      </c>
      <c r="CX186">
        <f>ROUND(Y186*Source!I651,9)</f>
        <v>6.9000000000000006E-2</v>
      </c>
      <c r="CY186">
        <f>AB186</f>
        <v>4.72</v>
      </c>
      <c r="CZ186">
        <f>AF186</f>
        <v>4.72</v>
      </c>
      <c r="DA186">
        <f>AJ186</f>
        <v>1</v>
      </c>
      <c r="DB186">
        <f t="shared" si="53"/>
        <v>32.57</v>
      </c>
      <c r="DC186">
        <f t="shared" si="54"/>
        <v>0.69</v>
      </c>
      <c r="DD186" t="s">
        <v>3</v>
      </c>
      <c r="DE186" t="s">
        <v>3</v>
      </c>
      <c r="DF186">
        <f t="shared" si="38"/>
        <v>0</v>
      </c>
      <c r="DG186">
        <f t="shared" si="39"/>
        <v>0.33</v>
      </c>
      <c r="DH186">
        <f t="shared" si="40"/>
        <v>0.01</v>
      </c>
      <c r="DI186">
        <f t="shared" si="41"/>
        <v>0</v>
      </c>
      <c r="DJ186">
        <f>DG186</f>
        <v>0.33</v>
      </c>
      <c r="DK186">
        <v>0</v>
      </c>
      <c r="DL186" t="s">
        <v>3</v>
      </c>
      <c r="DM186">
        <v>0</v>
      </c>
      <c r="DN186" t="s">
        <v>3</v>
      </c>
      <c r="DO186">
        <v>0</v>
      </c>
    </row>
    <row r="187" spans="1:119" x14ac:dyDescent="0.2">
      <c r="A187">
        <f>ROW(Source!A687)</f>
        <v>687</v>
      </c>
      <c r="B187">
        <v>35364244</v>
      </c>
      <c r="C187">
        <v>35380626</v>
      </c>
      <c r="D187">
        <v>35111398</v>
      </c>
      <c r="E187">
        <v>15872964</v>
      </c>
      <c r="F187">
        <v>1</v>
      </c>
      <c r="G187">
        <v>15872964</v>
      </c>
      <c r="H187">
        <v>1</v>
      </c>
      <c r="I187" t="s">
        <v>982</v>
      </c>
      <c r="J187" t="s">
        <v>3</v>
      </c>
      <c r="K187" t="s">
        <v>983</v>
      </c>
      <c r="L187">
        <v>1191</v>
      </c>
      <c r="N187">
        <v>1013</v>
      </c>
      <c r="O187" t="s">
        <v>984</v>
      </c>
      <c r="P187" t="s">
        <v>984</v>
      </c>
      <c r="Q187">
        <v>1</v>
      </c>
      <c r="W187">
        <v>0</v>
      </c>
      <c r="X187">
        <v>476480486</v>
      </c>
      <c r="Y187">
        <f t="shared" si="52"/>
        <v>5.84</v>
      </c>
      <c r="AA187">
        <v>0</v>
      </c>
      <c r="AB187">
        <v>0</v>
      </c>
      <c r="AC187">
        <v>0</v>
      </c>
      <c r="AD187">
        <v>0</v>
      </c>
      <c r="AE187">
        <v>0</v>
      </c>
      <c r="AF187">
        <v>0</v>
      </c>
      <c r="AG187">
        <v>0</v>
      </c>
      <c r="AH187">
        <v>0</v>
      </c>
      <c r="AI187">
        <v>1</v>
      </c>
      <c r="AJ187">
        <v>1</v>
      </c>
      <c r="AK187">
        <v>1</v>
      </c>
      <c r="AL187">
        <v>1</v>
      </c>
      <c r="AM187">
        <v>-2</v>
      </c>
      <c r="AN187">
        <v>0</v>
      </c>
      <c r="AO187">
        <v>1</v>
      </c>
      <c r="AP187">
        <v>1</v>
      </c>
      <c r="AQ187">
        <v>0</v>
      </c>
      <c r="AR187">
        <v>0</v>
      </c>
      <c r="AS187" t="s">
        <v>3</v>
      </c>
      <c r="AT187">
        <v>5.84</v>
      </c>
      <c r="AU187" t="s">
        <v>3</v>
      </c>
      <c r="AV187">
        <v>1</v>
      </c>
      <c r="AW187">
        <v>2</v>
      </c>
      <c r="AX187">
        <v>35380627</v>
      </c>
      <c r="AY187">
        <v>1</v>
      </c>
      <c r="AZ187">
        <v>0</v>
      </c>
      <c r="BA187">
        <v>187</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CU187">
        <f>ROUND(AT187*Source!I687*AH187*AL187,2)</f>
        <v>0</v>
      </c>
      <c r="CV187">
        <f>ROUND(Y187*Source!I687,9)</f>
        <v>0.81759999999999999</v>
      </c>
      <c r="CW187">
        <v>0</v>
      </c>
      <c r="CX187">
        <f>ROUND(Y187*Source!I687,9)</f>
        <v>0.81759999999999999</v>
      </c>
      <c r="CY187">
        <f>AD187</f>
        <v>0</v>
      </c>
      <c r="CZ187">
        <f>AH187</f>
        <v>0</v>
      </c>
      <c r="DA187">
        <f>AL187</f>
        <v>1</v>
      </c>
      <c r="DB187">
        <f t="shared" si="53"/>
        <v>0</v>
      </c>
      <c r="DC187">
        <f t="shared" si="54"/>
        <v>0</v>
      </c>
      <c r="DD187" t="s">
        <v>3</v>
      </c>
      <c r="DE187" t="s">
        <v>3</v>
      </c>
      <c r="DF187">
        <f t="shared" si="38"/>
        <v>0</v>
      </c>
      <c r="DG187">
        <f t="shared" si="39"/>
        <v>0</v>
      </c>
      <c r="DH187">
        <f t="shared" si="40"/>
        <v>0</v>
      </c>
      <c r="DI187">
        <f t="shared" si="41"/>
        <v>0</v>
      </c>
      <c r="DJ187">
        <f>DI187</f>
        <v>0</v>
      </c>
      <c r="DK187">
        <v>0</v>
      </c>
      <c r="DL187" t="s">
        <v>3</v>
      </c>
      <c r="DM187">
        <v>0</v>
      </c>
      <c r="DN187" t="s">
        <v>3</v>
      </c>
      <c r="DO187">
        <v>0</v>
      </c>
    </row>
    <row r="188" spans="1:119" x14ac:dyDescent="0.2">
      <c r="A188">
        <f>ROW(Source!A688)</f>
        <v>688</v>
      </c>
      <c r="B188">
        <v>35364244</v>
      </c>
      <c r="C188">
        <v>35380631</v>
      </c>
      <c r="D188">
        <v>35111398</v>
      </c>
      <c r="E188">
        <v>15872964</v>
      </c>
      <c r="F188">
        <v>1</v>
      </c>
      <c r="G188">
        <v>15872964</v>
      </c>
      <c r="H188">
        <v>1</v>
      </c>
      <c r="I188" t="s">
        <v>982</v>
      </c>
      <c r="J188" t="s">
        <v>3</v>
      </c>
      <c r="K188" t="s">
        <v>983</v>
      </c>
      <c r="L188">
        <v>1191</v>
      </c>
      <c r="N188">
        <v>1013</v>
      </c>
      <c r="O188" t="s">
        <v>984</v>
      </c>
      <c r="P188" t="s">
        <v>984</v>
      </c>
      <c r="Q188">
        <v>1</v>
      </c>
      <c r="W188">
        <v>0</v>
      </c>
      <c r="X188">
        <v>476480486</v>
      </c>
      <c r="Y188">
        <f t="shared" si="52"/>
        <v>42.81</v>
      </c>
      <c r="AA188">
        <v>0</v>
      </c>
      <c r="AB188">
        <v>0</v>
      </c>
      <c r="AC188">
        <v>0</v>
      </c>
      <c r="AD188">
        <v>0</v>
      </c>
      <c r="AE188">
        <v>0</v>
      </c>
      <c r="AF188">
        <v>0</v>
      </c>
      <c r="AG188">
        <v>0</v>
      </c>
      <c r="AH188">
        <v>0</v>
      </c>
      <c r="AI188">
        <v>1</v>
      </c>
      <c r="AJ188">
        <v>1</v>
      </c>
      <c r="AK188">
        <v>1</v>
      </c>
      <c r="AL188">
        <v>1</v>
      </c>
      <c r="AM188">
        <v>-2</v>
      </c>
      <c r="AN188">
        <v>0</v>
      </c>
      <c r="AO188">
        <v>1</v>
      </c>
      <c r="AP188">
        <v>1</v>
      </c>
      <c r="AQ188">
        <v>0</v>
      </c>
      <c r="AR188">
        <v>0</v>
      </c>
      <c r="AS188" t="s">
        <v>3</v>
      </c>
      <c r="AT188">
        <v>42.81</v>
      </c>
      <c r="AU188" t="s">
        <v>3</v>
      </c>
      <c r="AV188">
        <v>1</v>
      </c>
      <c r="AW188">
        <v>2</v>
      </c>
      <c r="AX188">
        <v>35380634</v>
      </c>
      <c r="AY188">
        <v>1</v>
      </c>
      <c r="AZ188">
        <v>0</v>
      </c>
      <c r="BA188">
        <v>188</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CU188">
        <f>ROUND(AT188*Source!I688*AH188*AL188,2)</f>
        <v>0</v>
      </c>
      <c r="CV188">
        <f>ROUND(Y188*Source!I688,9)</f>
        <v>2.1404999999999998</v>
      </c>
      <c r="CW188">
        <v>0</v>
      </c>
      <c r="CX188">
        <f>ROUND(Y188*Source!I688,9)</f>
        <v>2.1404999999999998</v>
      </c>
      <c r="CY188">
        <f>AD188</f>
        <v>0</v>
      </c>
      <c r="CZ188">
        <f>AH188</f>
        <v>0</v>
      </c>
      <c r="DA188">
        <f>AL188</f>
        <v>1</v>
      </c>
      <c r="DB188">
        <f t="shared" si="53"/>
        <v>0</v>
      </c>
      <c r="DC188">
        <f t="shared" si="54"/>
        <v>0</v>
      </c>
      <c r="DD188" t="s">
        <v>3</v>
      </c>
      <c r="DE188" t="s">
        <v>3</v>
      </c>
      <c r="DF188">
        <f t="shared" si="38"/>
        <v>0</v>
      </c>
      <c r="DG188">
        <f t="shared" si="39"/>
        <v>0</v>
      </c>
      <c r="DH188">
        <f t="shared" si="40"/>
        <v>0</v>
      </c>
      <c r="DI188">
        <f t="shared" si="41"/>
        <v>0</v>
      </c>
      <c r="DJ188">
        <f>DI188</f>
        <v>0</v>
      </c>
      <c r="DK188">
        <v>0</v>
      </c>
      <c r="DL188" t="s">
        <v>3</v>
      </c>
      <c r="DM188">
        <v>0</v>
      </c>
      <c r="DN188" t="s">
        <v>3</v>
      </c>
      <c r="DO188">
        <v>0</v>
      </c>
    </row>
    <row r="189" spans="1:119" x14ac:dyDescent="0.2">
      <c r="A189">
        <f>ROW(Source!A688)</f>
        <v>688</v>
      </c>
      <c r="B189">
        <v>35364244</v>
      </c>
      <c r="C189">
        <v>35380631</v>
      </c>
      <c r="D189">
        <v>35113206</v>
      </c>
      <c r="E189">
        <v>1</v>
      </c>
      <c r="F189">
        <v>1</v>
      </c>
      <c r="G189">
        <v>15872964</v>
      </c>
      <c r="H189">
        <v>2</v>
      </c>
      <c r="I189" t="s">
        <v>989</v>
      </c>
      <c r="J189" t="s">
        <v>990</v>
      </c>
      <c r="K189" t="s">
        <v>991</v>
      </c>
      <c r="L189">
        <v>1368</v>
      </c>
      <c r="N189">
        <v>1011</v>
      </c>
      <c r="O189" t="s">
        <v>988</v>
      </c>
      <c r="P189" t="s">
        <v>988</v>
      </c>
      <c r="Q189">
        <v>1</v>
      </c>
      <c r="W189">
        <v>0</v>
      </c>
      <c r="X189">
        <v>-1817365194</v>
      </c>
      <c r="Y189">
        <f t="shared" si="52"/>
        <v>6.9</v>
      </c>
      <c r="AA189">
        <v>0</v>
      </c>
      <c r="AB189">
        <v>4.72</v>
      </c>
      <c r="AC189">
        <v>0.1</v>
      </c>
      <c r="AD189">
        <v>0</v>
      </c>
      <c r="AE189">
        <v>0</v>
      </c>
      <c r="AF189">
        <v>4.72</v>
      </c>
      <c r="AG189">
        <v>0.1</v>
      </c>
      <c r="AH189">
        <v>0</v>
      </c>
      <c r="AI189">
        <v>1</v>
      </c>
      <c r="AJ189">
        <v>1</v>
      </c>
      <c r="AK189">
        <v>1</v>
      </c>
      <c r="AL189">
        <v>1</v>
      </c>
      <c r="AM189">
        <v>-2</v>
      </c>
      <c r="AN189">
        <v>0</v>
      </c>
      <c r="AO189">
        <v>1</v>
      </c>
      <c r="AP189">
        <v>1</v>
      </c>
      <c r="AQ189">
        <v>0</v>
      </c>
      <c r="AR189">
        <v>0</v>
      </c>
      <c r="AS189" t="s">
        <v>3</v>
      </c>
      <c r="AT189">
        <v>6.9</v>
      </c>
      <c r="AU189" t="s">
        <v>3</v>
      </c>
      <c r="AV189">
        <v>0</v>
      </c>
      <c r="AW189">
        <v>2</v>
      </c>
      <c r="AX189">
        <v>35380635</v>
      </c>
      <c r="AY189">
        <v>1</v>
      </c>
      <c r="AZ189">
        <v>0</v>
      </c>
      <c r="BA189">
        <v>189</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CV189">
        <v>0</v>
      </c>
      <c r="CW189">
        <f>ROUND(Y189*Source!I688*DO189,9)</f>
        <v>0</v>
      </c>
      <c r="CX189">
        <f>ROUND(Y189*Source!I688,9)</f>
        <v>0.34499999999999997</v>
      </c>
      <c r="CY189">
        <f>AB189</f>
        <v>4.72</v>
      </c>
      <c r="CZ189">
        <f>AF189</f>
        <v>4.72</v>
      </c>
      <c r="DA189">
        <f>AJ189</f>
        <v>1</v>
      </c>
      <c r="DB189">
        <f t="shared" si="53"/>
        <v>32.57</v>
      </c>
      <c r="DC189">
        <f t="shared" si="54"/>
        <v>0.69</v>
      </c>
      <c r="DD189" t="s">
        <v>3</v>
      </c>
      <c r="DE189" t="s">
        <v>3</v>
      </c>
      <c r="DF189">
        <f t="shared" si="38"/>
        <v>0</v>
      </c>
      <c r="DG189">
        <f t="shared" si="39"/>
        <v>1.63</v>
      </c>
      <c r="DH189">
        <f t="shared" si="40"/>
        <v>0.03</v>
      </c>
      <c r="DI189">
        <f t="shared" si="41"/>
        <v>0</v>
      </c>
      <c r="DJ189">
        <f>DG189</f>
        <v>1.63</v>
      </c>
      <c r="DK189">
        <v>0</v>
      </c>
      <c r="DL189" t="s">
        <v>3</v>
      </c>
      <c r="DM189">
        <v>0</v>
      </c>
      <c r="DN189" t="s">
        <v>3</v>
      </c>
      <c r="DO189">
        <v>0</v>
      </c>
    </row>
    <row r="190" spans="1:119" x14ac:dyDescent="0.2">
      <c r="A190">
        <f>ROW(Source!A689)</f>
        <v>689</v>
      </c>
      <c r="B190">
        <v>35364244</v>
      </c>
      <c r="C190">
        <v>35380636</v>
      </c>
      <c r="D190">
        <v>35111398</v>
      </c>
      <c r="E190">
        <v>15872964</v>
      </c>
      <c r="F190">
        <v>1</v>
      </c>
      <c r="G190">
        <v>15872964</v>
      </c>
      <c r="H190">
        <v>1</v>
      </c>
      <c r="I190" t="s">
        <v>982</v>
      </c>
      <c r="J190" t="s">
        <v>3</v>
      </c>
      <c r="K190" t="s">
        <v>983</v>
      </c>
      <c r="L190">
        <v>1191</v>
      </c>
      <c r="N190">
        <v>1013</v>
      </c>
      <c r="O190" t="s">
        <v>984</v>
      </c>
      <c r="P190" t="s">
        <v>984</v>
      </c>
      <c r="Q190">
        <v>1</v>
      </c>
      <c r="W190">
        <v>0</v>
      </c>
      <c r="X190">
        <v>476480486</v>
      </c>
      <c r="Y190">
        <f t="shared" si="52"/>
        <v>39.22</v>
      </c>
      <c r="AA190">
        <v>0</v>
      </c>
      <c r="AB190">
        <v>0</v>
      </c>
      <c r="AC190">
        <v>0</v>
      </c>
      <c r="AD190">
        <v>0</v>
      </c>
      <c r="AE190">
        <v>0</v>
      </c>
      <c r="AF190">
        <v>0</v>
      </c>
      <c r="AG190">
        <v>0</v>
      </c>
      <c r="AH190">
        <v>0</v>
      </c>
      <c r="AI190">
        <v>1</v>
      </c>
      <c r="AJ190">
        <v>1</v>
      </c>
      <c r="AK190">
        <v>1</v>
      </c>
      <c r="AL190">
        <v>1</v>
      </c>
      <c r="AM190">
        <v>-2</v>
      </c>
      <c r="AN190">
        <v>0</v>
      </c>
      <c r="AO190">
        <v>1</v>
      </c>
      <c r="AP190">
        <v>1</v>
      </c>
      <c r="AQ190">
        <v>0</v>
      </c>
      <c r="AR190">
        <v>0</v>
      </c>
      <c r="AS190" t="s">
        <v>3</v>
      </c>
      <c r="AT190">
        <v>39.22</v>
      </c>
      <c r="AU190" t="s">
        <v>3</v>
      </c>
      <c r="AV190">
        <v>1</v>
      </c>
      <c r="AW190">
        <v>2</v>
      </c>
      <c r="AX190">
        <v>35380639</v>
      </c>
      <c r="AY190">
        <v>1</v>
      </c>
      <c r="AZ190">
        <v>0</v>
      </c>
      <c r="BA190">
        <v>190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CU190">
        <f>ROUND(AT190*Source!I689*AH190*AL190,2)</f>
        <v>0</v>
      </c>
      <c r="CV190">
        <f>ROUND(Y190*Source!I689,9)</f>
        <v>0.39219999999999999</v>
      </c>
      <c r="CW190">
        <v>0</v>
      </c>
      <c r="CX190">
        <f>ROUND(Y190*Source!I689,9)</f>
        <v>0.39219999999999999</v>
      </c>
      <c r="CY190">
        <f>AD190</f>
        <v>0</v>
      </c>
      <c r="CZ190">
        <f>AH190</f>
        <v>0</v>
      </c>
      <c r="DA190">
        <f>AL190</f>
        <v>1</v>
      </c>
      <c r="DB190">
        <f t="shared" si="53"/>
        <v>0</v>
      </c>
      <c r="DC190">
        <f t="shared" si="54"/>
        <v>0</v>
      </c>
      <c r="DD190" t="s">
        <v>3</v>
      </c>
      <c r="DE190" t="s">
        <v>3</v>
      </c>
      <c r="DF190">
        <f t="shared" si="38"/>
        <v>0</v>
      </c>
      <c r="DG190">
        <f t="shared" si="39"/>
        <v>0</v>
      </c>
      <c r="DH190">
        <f t="shared" si="40"/>
        <v>0</v>
      </c>
      <c r="DI190">
        <f t="shared" si="41"/>
        <v>0</v>
      </c>
      <c r="DJ190">
        <f>DI190</f>
        <v>0</v>
      </c>
      <c r="DK190">
        <v>0</v>
      </c>
      <c r="DL190" t="s">
        <v>3</v>
      </c>
      <c r="DM190">
        <v>0</v>
      </c>
      <c r="DN190" t="s">
        <v>3</v>
      </c>
      <c r="DO190">
        <v>0</v>
      </c>
    </row>
    <row r="191" spans="1:119" x14ac:dyDescent="0.2">
      <c r="A191">
        <f>ROW(Source!A689)</f>
        <v>689</v>
      </c>
      <c r="B191">
        <v>35364244</v>
      </c>
      <c r="C191">
        <v>35380636</v>
      </c>
      <c r="D191">
        <v>35113206</v>
      </c>
      <c r="E191">
        <v>1</v>
      </c>
      <c r="F191">
        <v>1</v>
      </c>
      <c r="G191">
        <v>15872964</v>
      </c>
      <c r="H191">
        <v>2</v>
      </c>
      <c r="I191" t="s">
        <v>989</v>
      </c>
      <c r="J191" t="s">
        <v>990</v>
      </c>
      <c r="K191" t="s">
        <v>991</v>
      </c>
      <c r="L191">
        <v>1368</v>
      </c>
      <c r="N191">
        <v>1011</v>
      </c>
      <c r="O191" t="s">
        <v>988</v>
      </c>
      <c r="P191" t="s">
        <v>988</v>
      </c>
      <c r="Q191">
        <v>1</v>
      </c>
      <c r="W191">
        <v>0</v>
      </c>
      <c r="X191">
        <v>-1817365194</v>
      </c>
      <c r="Y191">
        <f t="shared" si="52"/>
        <v>6.9</v>
      </c>
      <c r="AA191">
        <v>0</v>
      </c>
      <c r="AB191">
        <v>4.72</v>
      </c>
      <c r="AC191">
        <v>0.1</v>
      </c>
      <c r="AD191">
        <v>0</v>
      </c>
      <c r="AE191">
        <v>0</v>
      </c>
      <c r="AF191">
        <v>4.72</v>
      </c>
      <c r="AG191">
        <v>0.1</v>
      </c>
      <c r="AH191">
        <v>0</v>
      </c>
      <c r="AI191">
        <v>1</v>
      </c>
      <c r="AJ191">
        <v>1</v>
      </c>
      <c r="AK191">
        <v>1</v>
      </c>
      <c r="AL191">
        <v>1</v>
      </c>
      <c r="AM191">
        <v>-2</v>
      </c>
      <c r="AN191">
        <v>0</v>
      </c>
      <c r="AO191">
        <v>1</v>
      </c>
      <c r="AP191">
        <v>1</v>
      </c>
      <c r="AQ191">
        <v>0</v>
      </c>
      <c r="AR191">
        <v>0</v>
      </c>
      <c r="AS191" t="s">
        <v>3</v>
      </c>
      <c r="AT191">
        <v>6.9</v>
      </c>
      <c r="AU191" t="s">
        <v>3</v>
      </c>
      <c r="AV191">
        <v>0</v>
      </c>
      <c r="AW191">
        <v>2</v>
      </c>
      <c r="AX191">
        <v>35380640</v>
      </c>
      <c r="AY191">
        <v>1</v>
      </c>
      <c r="AZ191">
        <v>0</v>
      </c>
      <c r="BA191">
        <v>191</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CV191">
        <v>0</v>
      </c>
      <c r="CW191">
        <f>ROUND(Y191*Source!I689*DO191,9)</f>
        <v>0</v>
      </c>
      <c r="CX191">
        <f>ROUND(Y191*Source!I689,9)</f>
        <v>6.9000000000000006E-2</v>
      </c>
      <c r="CY191">
        <f>AB191</f>
        <v>4.72</v>
      </c>
      <c r="CZ191">
        <f>AF191</f>
        <v>4.72</v>
      </c>
      <c r="DA191">
        <f>AJ191</f>
        <v>1</v>
      </c>
      <c r="DB191">
        <f t="shared" si="53"/>
        <v>32.57</v>
      </c>
      <c r="DC191">
        <f t="shared" si="54"/>
        <v>0.69</v>
      </c>
      <c r="DD191" t="s">
        <v>3</v>
      </c>
      <c r="DE191" t="s">
        <v>3</v>
      </c>
      <c r="DF191">
        <f t="shared" si="38"/>
        <v>0</v>
      </c>
      <c r="DG191">
        <f t="shared" si="39"/>
        <v>0.33</v>
      </c>
      <c r="DH191">
        <f t="shared" si="40"/>
        <v>0.01</v>
      </c>
      <c r="DI191">
        <f t="shared" si="41"/>
        <v>0</v>
      </c>
      <c r="DJ191">
        <f>DG191</f>
        <v>0.33</v>
      </c>
      <c r="DK191">
        <v>0</v>
      </c>
      <c r="DL191" t="s">
        <v>3</v>
      </c>
      <c r="DM191">
        <v>0</v>
      </c>
      <c r="DN191" t="s">
        <v>3</v>
      </c>
      <c r="DO191">
        <v>0</v>
      </c>
    </row>
    <row r="192" spans="1:119" x14ac:dyDescent="0.2">
      <c r="A192">
        <f>ROW(Source!A690)</f>
        <v>690</v>
      </c>
      <c r="B192">
        <v>35364244</v>
      </c>
      <c r="C192">
        <v>35380641</v>
      </c>
      <c r="D192">
        <v>35111398</v>
      </c>
      <c r="E192">
        <v>15872964</v>
      </c>
      <c r="F192">
        <v>1</v>
      </c>
      <c r="G192">
        <v>15872964</v>
      </c>
      <c r="H192">
        <v>1</v>
      </c>
      <c r="I192" t="s">
        <v>982</v>
      </c>
      <c r="J192" t="s">
        <v>3</v>
      </c>
      <c r="K192" t="s">
        <v>983</v>
      </c>
      <c r="L192">
        <v>1191</v>
      </c>
      <c r="N192">
        <v>1013</v>
      </c>
      <c r="O192" t="s">
        <v>984</v>
      </c>
      <c r="P192" t="s">
        <v>984</v>
      </c>
      <c r="Q192">
        <v>1</v>
      </c>
      <c r="W192">
        <v>0</v>
      </c>
      <c r="X192">
        <v>476480486</v>
      </c>
      <c r="Y192">
        <f t="shared" si="52"/>
        <v>43.82</v>
      </c>
      <c r="AA192">
        <v>0</v>
      </c>
      <c r="AB192">
        <v>0</v>
      </c>
      <c r="AC192">
        <v>0</v>
      </c>
      <c r="AD192">
        <v>0</v>
      </c>
      <c r="AE192">
        <v>0</v>
      </c>
      <c r="AF192">
        <v>0</v>
      </c>
      <c r="AG192">
        <v>0</v>
      </c>
      <c r="AH192">
        <v>0</v>
      </c>
      <c r="AI192">
        <v>1</v>
      </c>
      <c r="AJ192">
        <v>1</v>
      </c>
      <c r="AK192">
        <v>1</v>
      </c>
      <c r="AL192">
        <v>1</v>
      </c>
      <c r="AM192">
        <v>-2</v>
      </c>
      <c r="AN192">
        <v>0</v>
      </c>
      <c r="AO192">
        <v>1</v>
      </c>
      <c r="AP192">
        <v>1</v>
      </c>
      <c r="AQ192">
        <v>0</v>
      </c>
      <c r="AR192">
        <v>0</v>
      </c>
      <c r="AS192" t="s">
        <v>3</v>
      </c>
      <c r="AT192">
        <v>43.82</v>
      </c>
      <c r="AU192" t="s">
        <v>3</v>
      </c>
      <c r="AV192">
        <v>1</v>
      </c>
      <c r="AW192">
        <v>2</v>
      </c>
      <c r="AX192">
        <v>35380644</v>
      </c>
      <c r="AY192">
        <v>1</v>
      </c>
      <c r="AZ192">
        <v>0</v>
      </c>
      <c r="BA192">
        <v>192</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CU192">
        <f>ROUND(AT192*Source!I690*AH192*AL192,2)</f>
        <v>0</v>
      </c>
      <c r="CV192">
        <f>ROUND(Y192*Source!I690,9)</f>
        <v>3.5055999999999998</v>
      </c>
      <c r="CW192">
        <v>0</v>
      </c>
      <c r="CX192">
        <f>ROUND(Y192*Source!I690,9)</f>
        <v>3.5055999999999998</v>
      </c>
      <c r="CY192">
        <f>AD192</f>
        <v>0</v>
      </c>
      <c r="CZ192">
        <f>AH192</f>
        <v>0</v>
      </c>
      <c r="DA192">
        <f>AL192</f>
        <v>1</v>
      </c>
      <c r="DB192">
        <f t="shared" si="53"/>
        <v>0</v>
      </c>
      <c r="DC192">
        <f t="shared" si="54"/>
        <v>0</v>
      </c>
      <c r="DD192" t="s">
        <v>3</v>
      </c>
      <c r="DE192" t="s">
        <v>3</v>
      </c>
      <c r="DF192">
        <f t="shared" si="38"/>
        <v>0</v>
      </c>
      <c r="DG192">
        <f t="shared" si="39"/>
        <v>0</v>
      </c>
      <c r="DH192">
        <f t="shared" si="40"/>
        <v>0</v>
      </c>
      <c r="DI192">
        <f t="shared" si="41"/>
        <v>0</v>
      </c>
      <c r="DJ192">
        <f>DI192</f>
        <v>0</v>
      </c>
      <c r="DK192">
        <v>0</v>
      </c>
      <c r="DL192" t="s">
        <v>3</v>
      </c>
      <c r="DM192">
        <v>0</v>
      </c>
      <c r="DN192" t="s">
        <v>3</v>
      </c>
      <c r="DO192">
        <v>0</v>
      </c>
    </row>
    <row r="193" spans="1:119" x14ac:dyDescent="0.2">
      <c r="A193">
        <f>ROW(Source!A690)</f>
        <v>690</v>
      </c>
      <c r="B193">
        <v>35364244</v>
      </c>
      <c r="C193">
        <v>35380641</v>
      </c>
      <c r="D193">
        <v>35113206</v>
      </c>
      <c r="E193">
        <v>1</v>
      </c>
      <c r="F193">
        <v>1</v>
      </c>
      <c r="G193">
        <v>15872964</v>
      </c>
      <c r="H193">
        <v>2</v>
      </c>
      <c r="I193" t="s">
        <v>989</v>
      </c>
      <c r="J193" t="s">
        <v>990</v>
      </c>
      <c r="K193" t="s">
        <v>991</v>
      </c>
      <c r="L193">
        <v>1368</v>
      </c>
      <c r="N193">
        <v>1011</v>
      </c>
      <c r="O193" t="s">
        <v>988</v>
      </c>
      <c r="P193" t="s">
        <v>988</v>
      </c>
      <c r="Q193">
        <v>1</v>
      </c>
      <c r="W193">
        <v>0</v>
      </c>
      <c r="X193">
        <v>-1817365194</v>
      </c>
      <c r="Y193">
        <f t="shared" si="52"/>
        <v>6.9</v>
      </c>
      <c r="AA193">
        <v>0</v>
      </c>
      <c r="AB193">
        <v>4.72</v>
      </c>
      <c r="AC193">
        <v>0.1</v>
      </c>
      <c r="AD193">
        <v>0</v>
      </c>
      <c r="AE193">
        <v>0</v>
      </c>
      <c r="AF193">
        <v>4.72</v>
      </c>
      <c r="AG193">
        <v>0.1</v>
      </c>
      <c r="AH193">
        <v>0</v>
      </c>
      <c r="AI193">
        <v>1</v>
      </c>
      <c r="AJ193">
        <v>1</v>
      </c>
      <c r="AK193">
        <v>1</v>
      </c>
      <c r="AL193">
        <v>1</v>
      </c>
      <c r="AM193">
        <v>-2</v>
      </c>
      <c r="AN193">
        <v>0</v>
      </c>
      <c r="AO193">
        <v>1</v>
      </c>
      <c r="AP193">
        <v>1</v>
      </c>
      <c r="AQ193">
        <v>0</v>
      </c>
      <c r="AR193">
        <v>0</v>
      </c>
      <c r="AS193" t="s">
        <v>3</v>
      </c>
      <c r="AT193">
        <v>6.9</v>
      </c>
      <c r="AU193" t="s">
        <v>3</v>
      </c>
      <c r="AV193">
        <v>0</v>
      </c>
      <c r="AW193">
        <v>2</v>
      </c>
      <c r="AX193">
        <v>35380645</v>
      </c>
      <c r="AY193">
        <v>1</v>
      </c>
      <c r="AZ193">
        <v>0</v>
      </c>
      <c r="BA193">
        <v>193</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CV193">
        <v>0</v>
      </c>
      <c r="CW193">
        <f>ROUND(Y193*Source!I690*DO193,9)</f>
        <v>0</v>
      </c>
      <c r="CX193">
        <f>ROUND(Y193*Source!I690,9)</f>
        <v>0.55200000000000005</v>
      </c>
      <c r="CY193">
        <f>AB193</f>
        <v>4.72</v>
      </c>
      <c r="CZ193">
        <f>AF193</f>
        <v>4.72</v>
      </c>
      <c r="DA193">
        <f>AJ193</f>
        <v>1</v>
      </c>
      <c r="DB193">
        <f t="shared" si="53"/>
        <v>32.57</v>
      </c>
      <c r="DC193">
        <f t="shared" si="54"/>
        <v>0.69</v>
      </c>
      <c r="DD193" t="s">
        <v>3</v>
      </c>
      <c r="DE193" t="s">
        <v>3</v>
      </c>
      <c r="DF193">
        <f t="shared" ref="DF193:DF256" si="59">ROUND(ROUND(AE193,2)*CX193,2)</f>
        <v>0</v>
      </c>
      <c r="DG193">
        <f t="shared" ref="DG193:DG256" si="60">ROUND(ROUND(AF193,2)*CX193,2)</f>
        <v>2.61</v>
      </c>
      <c r="DH193">
        <f t="shared" ref="DH193:DH256" si="61">ROUND(ROUND(AG193,2)*CX193,2)</f>
        <v>0.06</v>
      </c>
      <c r="DI193">
        <f t="shared" ref="DI193:DI256" si="62">ROUND(ROUND(AH193,2)*CX193,2)</f>
        <v>0</v>
      </c>
      <c r="DJ193">
        <f>DG193</f>
        <v>2.61</v>
      </c>
      <c r="DK193">
        <v>0</v>
      </c>
      <c r="DL193" t="s">
        <v>3</v>
      </c>
      <c r="DM193">
        <v>0</v>
      </c>
      <c r="DN193" t="s">
        <v>3</v>
      </c>
      <c r="DO193">
        <v>0</v>
      </c>
    </row>
    <row r="194" spans="1:119" x14ac:dyDescent="0.2">
      <c r="A194">
        <f>ROW(Source!A726)</f>
        <v>726</v>
      </c>
      <c r="B194">
        <v>35364244</v>
      </c>
      <c r="C194">
        <v>35380706</v>
      </c>
      <c r="D194">
        <v>35111398</v>
      </c>
      <c r="E194">
        <v>15872964</v>
      </c>
      <c r="F194">
        <v>1</v>
      </c>
      <c r="G194">
        <v>15872964</v>
      </c>
      <c r="H194">
        <v>1</v>
      </c>
      <c r="I194" t="s">
        <v>982</v>
      </c>
      <c r="J194" t="s">
        <v>3</v>
      </c>
      <c r="K194" t="s">
        <v>983</v>
      </c>
      <c r="L194">
        <v>1191</v>
      </c>
      <c r="N194">
        <v>1013</v>
      </c>
      <c r="O194" t="s">
        <v>984</v>
      </c>
      <c r="P194" t="s">
        <v>984</v>
      </c>
      <c r="Q194">
        <v>1</v>
      </c>
      <c r="W194">
        <v>0</v>
      </c>
      <c r="X194">
        <v>476480486</v>
      </c>
      <c r="Y194">
        <f t="shared" si="52"/>
        <v>5.84</v>
      </c>
      <c r="AA194">
        <v>0</v>
      </c>
      <c r="AB194">
        <v>0</v>
      </c>
      <c r="AC194">
        <v>0</v>
      </c>
      <c r="AD194">
        <v>0</v>
      </c>
      <c r="AE194">
        <v>0</v>
      </c>
      <c r="AF194">
        <v>0</v>
      </c>
      <c r="AG194">
        <v>0</v>
      </c>
      <c r="AH194">
        <v>0</v>
      </c>
      <c r="AI194">
        <v>1</v>
      </c>
      <c r="AJ194">
        <v>1</v>
      </c>
      <c r="AK194">
        <v>1</v>
      </c>
      <c r="AL194">
        <v>1</v>
      </c>
      <c r="AM194">
        <v>-2</v>
      </c>
      <c r="AN194">
        <v>0</v>
      </c>
      <c r="AO194">
        <v>1</v>
      </c>
      <c r="AP194">
        <v>1</v>
      </c>
      <c r="AQ194">
        <v>0</v>
      </c>
      <c r="AR194">
        <v>0</v>
      </c>
      <c r="AS194" t="s">
        <v>3</v>
      </c>
      <c r="AT194">
        <v>5.84</v>
      </c>
      <c r="AU194" t="s">
        <v>3</v>
      </c>
      <c r="AV194">
        <v>1</v>
      </c>
      <c r="AW194">
        <v>2</v>
      </c>
      <c r="AX194">
        <v>35380707</v>
      </c>
      <c r="AY194">
        <v>1</v>
      </c>
      <c r="AZ194">
        <v>0</v>
      </c>
      <c r="BA194">
        <v>194</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CU194">
        <f>ROUND(AT194*Source!I726*AH194*AL194,2)</f>
        <v>0</v>
      </c>
      <c r="CV194">
        <f>ROUND(Y194*Source!I726,9)</f>
        <v>0.17519999999999999</v>
      </c>
      <c r="CW194">
        <v>0</v>
      </c>
      <c r="CX194">
        <f>ROUND(Y194*Source!I726,9)</f>
        <v>0.17519999999999999</v>
      </c>
      <c r="CY194">
        <f>AD194</f>
        <v>0</v>
      </c>
      <c r="CZ194">
        <f>AH194</f>
        <v>0</v>
      </c>
      <c r="DA194">
        <f>AL194</f>
        <v>1</v>
      </c>
      <c r="DB194">
        <f t="shared" si="53"/>
        <v>0</v>
      </c>
      <c r="DC194">
        <f t="shared" si="54"/>
        <v>0</v>
      </c>
      <c r="DD194" t="s">
        <v>3</v>
      </c>
      <c r="DE194" t="s">
        <v>3</v>
      </c>
      <c r="DF194">
        <f t="shared" si="59"/>
        <v>0</v>
      </c>
      <c r="DG194">
        <f t="shared" si="60"/>
        <v>0</v>
      </c>
      <c r="DH194">
        <f t="shared" si="61"/>
        <v>0</v>
      </c>
      <c r="DI194">
        <f t="shared" si="62"/>
        <v>0</v>
      </c>
      <c r="DJ194">
        <f>DI194</f>
        <v>0</v>
      </c>
      <c r="DK194">
        <v>0</v>
      </c>
      <c r="DL194" t="s">
        <v>3</v>
      </c>
      <c r="DM194">
        <v>0</v>
      </c>
      <c r="DN194" t="s">
        <v>3</v>
      </c>
      <c r="DO194">
        <v>0</v>
      </c>
    </row>
    <row r="195" spans="1:119" x14ac:dyDescent="0.2">
      <c r="A195">
        <f>ROW(Source!A727)</f>
        <v>727</v>
      </c>
      <c r="B195">
        <v>35364244</v>
      </c>
      <c r="C195">
        <v>35380714</v>
      </c>
      <c r="D195">
        <v>35111398</v>
      </c>
      <c r="E195">
        <v>15872964</v>
      </c>
      <c r="F195">
        <v>1</v>
      </c>
      <c r="G195">
        <v>15872964</v>
      </c>
      <c r="H195">
        <v>1</v>
      </c>
      <c r="I195" t="s">
        <v>982</v>
      </c>
      <c r="J195" t="s">
        <v>3</v>
      </c>
      <c r="K195" t="s">
        <v>983</v>
      </c>
      <c r="L195">
        <v>1191</v>
      </c>
      <c r="N195">
        <v>1013</v>
      </c>
      <c r="O195" t="s">
        <v>984</v>
      </c>
      <c r="P195" t="s">
        <v>984</v>
      </c>
      <c r="Q195">
        <v>1</v>
      </c>
      <c r="W195">
        <v>0</v>
      </c>
      <c r="X195">
        <v>476480486</v>
      </c>
      <c r="Y195">
        <f t="shared" si="52"/>
        <v>0.42</v>
      </c>
      <c r="AA195">
        <v>0</v>
      </c>
      <c r="AB195">
        <v>0</v>
      </c>
      <c r="AC195">
        <v>0</v>
      </c>
      <c r="AD195">
        <v>0</v>
      </c>
      <c r="AE195">
        <v>0</v>
      </c>
      <c r="AF195">
        <v>0</v>
      </c>
      <c r="AG195">
        <v>0</v>
      </c>
      <c r="AH195">
        <v>0</v>
      </c>
      <c r="AI195">
        <v>1</v>
      </c>
      <c r="AJ195">
        <v>1</v>
      </c>
      <c r="AK195">
        <v>1</v>
      </c>
      <c r="AL195">
        <v>1</v>
      </c>
      <c r="AM195">
        <v>-2</v>
      </c>
      <c r="AN195">
        <v>0</v>
      </c>
      <c r="AO195">
        <v>1</v>
      </c>
      <c r="AP195">
        <v>0</v>
      </c>
      <c r="AQ195">
        <v>0</v>
      </c>
      <c r="AR195">
        <v>0</v>
      </c>
      <c r="AS195" t="s">
        <v>3</v>
      </c>
      <c r="AT195">
        <v>0.42</v>
      </c>
      <c r="AU195" t="s">
        <v>3</v>
      </c>
      <c r="AV195">
        <v>1</v>
      </c>
      <c r="AW195">
        <v>2</v>
      </c>
      <c r="AX195">
        <v>35380715</v>
      </c>
      <c r="AY195">
        <v>1</v>
      </c>
      <c r="AZ195">
        <v>0</v>
      </c>
      <c r="BA195">
        <v>195</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CU195">
        <f>ROUND(AT195*Source!I727*AH195*AL195,2)</f>
        <v>0</v>
      </c>
      <c r="CV195">
        <f>ROUND(Y195*Source!I727,9)</f>
        <v>4.2000000000000003E-2</v>
      </c>
      <c r="CW195">
        <v>0</v>
      </c>
      <c r="CX195">
        <f>ROUND(Y195*Source!I727,9)</f>
        <v>4.2000000000000003E-2</v>
      </c>
      <c r="CY195">
        <f>AD195</f>
        <v>0</v>
      </c>
      <c r="CZ195">
        <f>AH195</f>
        <v>0</v>
      </c>
      <c r="DA195">
        <f>AL195</f>
        <v>1</v>
      </c>
      <c r="DB195">
        <f t="shared" si="53"/>
        <v>0</v>
      </c>
      <c r="DC195">
        <f t="shared" si="54"/>
        <v>0</v>
      </c>
      <c r="DD195" t="s">
        <v>3</v>
      </c>
      <c r="DE195" t="s">
        <v>3</v>
      </c>
      <c r="DF195">
        <f t="shared" si="59"/>
        <v>0</v>
      </c>
      <c r="DG195">
        <f t="shared" si="60"/>
        <v>0</v>
      </c>
      <c r="DH195">
        <f t="shared" si="61"/>
        <v>0</v>
      </c>
      <c r="DI195">
        <f t="shared" si="62"/>
        <v>0</v>
      </c>
      <c r="DJ195">
        <f>DI195</f>
        <v>0</v>
      </c>
      <c r="DK195">
        <v>0</v>
      </c>
      <c r="DL195" t="s">
        <v>3</v>
      </c>
      <c r="DM195">
        <v>0</v>
      </c>
      <c r="DN195" t="s">
        <v>3</v>
      </c>
      <c r="DO195">
        <v>0</v>
      </c>
    </row>
    <row r="196" spans="1:119" x14ac:dyDescent="0.2">
      <c r="A196">
        <f>ROW(Source!A727)</f>
        <v>727</v>
      </c>
      <c r="B196">
        <v>35364244</v>
      </c>
      <c r="C196">
        <v>35380714</v>
      </c>
      <c r="D196">
        <v>35113190</v>
      </c>
      <c r="E196">
        <v>1</v>
      </c>
      <c r="F196">
        <v>1</v>
      </c>
      <c r="G196">
        <v>15872964</v>
      </c>
      <c r="H196">
        <v>2</v>
      </c>
      <c r="I196" t="s">
        <v>1111</v>
      </c>
      <c r="J196" t="s">
        <v>1112</v>
      </c>
      <c r="K196" t="s">
        <v>1113</v>
      </c>
      <c r="L196">
        <v>1368</v>
      </c>
      <c r="N196">
        <v>1011</v>
      </c>
      <c r="O196" t="s">
        <v>988</v>
      </c>
      <c r="P196" t="s">
        <v>988</v>
      </c>
      <c r="Q196">
        <v>1</v>
      </c>
      <c r="W196">
        <v>0</v>
      </c>
      <c r="X196">
        <v>-1477704590</v>
      </c>
      <c r="Y196">
        <f t="shared" si="52"/>
        <v>0.2</v>
      </c>
      <c r="AA196">
        <v>0</v>
      </c>
      <c r="AB196">
        <v>44.94</v>
      </c>
      <c r="AC196">
        <v>0.64</v>
      </c>
      <c r="AD196">
        <v>0</v>
      </c>
      <c r="AE196">
        <v>0</v>
      </c>
      <c r="AF196">
        <v>44.94</v>
      </c>
      <c r="AG196">
        <v>0.64</v>
      </c>
      <c r="AH196">
        <v>0</v>
      </c>
      <c r="AI196">
        <v>1</v>
      </c>
      <c r="AJ196">
        <v>1</v>
      </c>
      <c r="AK196">
        <v>1</v>
      </c>
      <c r="AL196">
        <v>1</v>
      </c>
      <c r="AM196">
        <v>-2</v>
      </c>
      <c r="AN196">
        <v>0</v>
      </c>
      <c r="AO196">
        <v>1</v>
      </c>
      <c r="AP196">
        <v>0</v>
      </c>
      <c r="AQ196">
        <v>0</v>
      </c>
      <c r="AR196">
        <v>0</v>
      </c>
      <c r="AS196" t="s">
        <v>3</v>
      </c>
      <c r="AT196">
        <v>0.2</v>
      </c>
      <c r="AU196" t="s">
        <v>3</v>
      </c>
      <c r="AV196">
        <v>0</v>
      </c>
      <c r="AW196">
        <v>2</v>
      </c>
      <c r="AX196">
        <v>35380716</v>
      </c>
      <c r="AY196">
        <v>1</v>
      </c>
      <c r="AZ196">
        <v>0</v>
      </c>
      <c r="BA196">
        <v>196</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CV196">
        <v>0</v>
      </c>
      <c r="CW196">
        <f>ROUND(Y196*Source!I727*DO196,9)</f>
        <v>0</v>
      </c>
      <c r="CX196">
        <f>ROUND(Y196*Source!I727,9)</f>
        <v>0.02</v>
      </c>
      <c r="CY196">
        <f>AB196</f>
        <v>44.94</v>
      </c>
      <c r="CZ196">
        <f>AF196</f>
        <v>44.94</v>
      </c>
      <c r="DA196">
        <f>AJ196</f>
        <v>1</v>
      </c>
      <c r="DB196">
        <f t="shared" si="53"/>
        <v>8.99</v>
      </c>
      <c r="DC196">
        <f t="shared" si="54"/>
        <v>0.13</v>
      </c>
      <c r="DD196" t="s">
        <v>3</v>
      </c>
      <c r="DE196" t="s">
        <v>3</v>
      </c>
      <c r="DF196">
        <f t="shared" si="59"/>
        <v>0</v>
      </c>
      <c r="DG196">
        <f t="shared" si="60"/>
        <v>0.9</v>
      </c>
      <c r="DH196">
        <f t="shared" si="61"/>
        <v>0.01</v>
      </c>
      <c r="DI196">
        <f t="shared" si="62"/>
        <v>0</v>
      </c>
      <c r="DJ196">
        <f>DG196</f>
        <v>0.9</v>
      </c>
      <c r="DK196">
        <v>0</v>
      </c>
      <c r="DL196" t="s">
        <v>3</v>
      </c>
      <c r="DM196">
        <v>0</v>
      </c>
      <c r="DN196" t="s">
        <v>3</v>
      </c>
      <c r="DO196">
        <v>0</v>
      </c>
    </row>
    <row r="197" spans="1:119" x14ac:dyDescent="0.2">
      <c r="A197">
        <f>ROW(Source!A727)</f>
        <v>727</v>
      </c>
      <c r="B197">
        <v>35364244</v>
      </c>
      <c r="C197">
        <v>35380714</v>
      </c>
      <c r="D197">
        <v>35115233</v>
      </c>
      <c r="E197">
        <v>1</v>
      </c>
      <c r="F197">
        <v>1</v>
      </c>
      <c r="G197">
        <v>15872964</v>
      </c>
      <c r="H197">
        <v>3</v>
      </c>
      <c r="I197" t="s">
        <v>1114</v>
      </c>
      <c r="J197" t="s">
        <v>1115</v>
      </c>
      <c r="K197" t="s">
        <v>1116</v>
      </c>
      <c r="L197">
        <v>1339</v>
      </c>
      <c r="N197">
        <v>1007</v>
      </c>
      <c r="O197" t="s">
        <v>1117</v>
      </c>
      <c r="P197" t="s">
        <v>1117</v>
      </c>
      <c r="Q197">
        <v>1</v>
      </c>
      <c r="W197">
        <v>0</v>
      </c>
      <c r="X197">
        <v>-35091971</v>
      </c>
      <c r="Y197">
        <f t="shared" si="52"/>
        <v>1.7600000000000001E-2</v>
      </c>
      <c r="AA197">
        <v>54.81</v>
      </c>
      <c r="AB197">
        <v>0</v>
      </c>
      <c r="AC197">
        <v>0</v>
      </c>
      <c r="AD197">
        <v>0</v>
      </c>
      <c r="AE197">
        <v>54.81</v>
      </c>
      <c r="AF197">
        <v>0</v>
      </c>
      <c r="AG197">
        <v>0</v>
      </c>
      <c r="AH197">
        <v>0</v>
      </c>
      <c r="AI197">
        <v>1</v>
      </c>
      <c r="AJ197">
        <v>1</v>
      </c>
      <c r="AK197">
        <v>1</v>
      </c>
      <c r="AL197">
        <v>1</v>
      </c>
      <c r="AM197">
        <v>-2</v>
      </c>
      <c r="AN197">
        <v>0</v>
      </c>
      <c r="AO197">
        <v>1</v>
      </c>
      <c r="AP197">
        <v>0</v>
      </c>
      <c r="AQ197">
        <v>0</v>
      </c>
      <c r="AR197">
        <v>0</v>
      </c>
      <c r="AS197" t="s">
        <v>3</v>
      </c>
      <c r="AT197">
        <v>1.7600000000000001E-2</v>
      </c>
      <c r="AU197" t="s">
        <v>3</v>
      </c>
      <c r="AV197">
        <v>0</v>
      </c>
      <c r="AW197">
        <v>2</v>
      </c>
      <c r="AX197">
        <v>35380717</v>
      </c>
      <c r="AY197">
        <v>1</v>
      </c>
      <c r="AZ197">
        <v>0</v>
      </c>
      <c r="BA197">
        <v>197</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CV197">
        <v>0</v>
      </c>
      <c r="CW197">
        <v>0</v>
      </c>
      <c r="CX197">
        <f>ROUND(Y197*Source!I727,9)</f>
        <v>1.7600000000000001E-3</v>
      </c>
      <c r="CY197">
        <f>AA197</f>
        <v>54.81</v>
      </c>
      <c r="CZ197">
        <f>AE197</f>
        <v>54.81</v>
      </c>
      <c r="DA197">
        <f>AI197</f>
        <v>1</v>
      </c>
      <c r="DB197">
        <f t="shared" si="53"/>
        <v>0.96</v>
      </c>
      <c r="DC197">
        <f t="shared" si="54"/>
        <v>0</v>
      </c>
      <c r="DD197" t="s">
        <v>3</v>
      </c>
      <c r="DE197" t="s">
        <v>3</v>
      </c>
      <c r="DF197">
        <f t="shared" si="59"/>
        <v>0.1</v>
      </c>
      <c r="DG197">
        <f t="shared" si="60"/>
        <v>0</v>
      </c>
      <c r="DH197">
        <f t="shared" si="61"/>
        <v>0</v>
      </c>
      <c r="DI197">
        <f t="shared" si="62"/>
        <v>0</v>
      </c>
      <c r="DJ197">
        <f>DF197</f>
        <v>0.1</v>
      </c>
      <c r="DK197">
        <v>0</v>
      </c>
      <c r="DL197" t="s">
        <v>3</v>
      </c>
      <c r="DM197">
        <v>0</v>
      </c>
      <c r="DN197" t="s">
        <v>3</v>
      </c>
      <c r="DO197">
        <v>0</v>
      </c>
    </row>
    <row r="198" spans="1:119" x14ac:dyDescent="0.2">
      <c r="A198">
        <f>ROW(Source!A727)</f>
        <v>727</v>
      </c>
      <c r="B198">
        <v>35364244</v>
      </c>
      <c r="C198">
        <v>35380714</v>
      </c>
      <c r="D198">
        <v>35117602</v>
      </c>
      <c r="E198">
        <v>1</v>
      </c>
      <c r="F198">
        <v>1</v>
      </c>
      <c r="G198">
        <v>15872964</v>
      </c>
      <c r="H198">
        <v>3</v>
      </c>
      <c r="I198" t="s">
        <v>1118</v>
      </c>
      <c r="J198" t="s">
        <v>1119</v>
      </c>
      <c r="K198" t="s">
        <v>1120</v>
      </c>
      <c r="L198">
        <v>1354</v>
      </c>
      <c r="N198">
        <v>1010</v>
      </c>
      <c r="O198" t="s">
        <v>52</v>
      </c>
      <c r="P198" t="s">
        <v>52</v>
      </c>
      <c r="Q198">
        <v>1</v>
      </c>
      <c r="W198">
        <v>0</v>
      </c>
      <c r="X198">
        <v>656259231</v>
      </c>
      <c r="Y198">
        <f t="shared" si="52"/>
        <v>6.7000000000000002E-3</v>
      </c>
      <c r="AA198">
        <v>16620.27</v>
      </c>
      <c r="AB198">
        <v>0</v>
      </c>
      <c r="AC198">
        <v>0</v>
      </c>
      <c r="AD198">
        <v>0</v>
      </c>
      <c r="AE198">
        <v>16620.27</v>
      </c>
      <c r="AF198">
        <v>0</v>
      </c>
      <c r="AG198">
        <v>0</v>
      </c>
      <c r="AH198">
        <v>0</v>
      </c>
      <c r="AI198">
        <v>1</v>
      </c>
      <c r="AJ198">
        <v>1</v>
      </c>
      <c r="AK198">
        <v>1</v>
      </c>
      <c r="AL198">
        <v>1</v>
      </c>
      <c r="AM198">
        <v>-2</v>
      </c>
      <c r="AN198">
        <v>0</v>
      </c>
      <c r="AO198">
        <v>1</v>
      </c>
      <c r="AP198">
        <v>0</v>
      </c>
      <c r="AQ198">
        <v>0</v>
      </c>
      <c r="AR198">
        <v>0</v>
      </c>
      <c r="AS198" t="s">
        <v>3</v>
      </c>
      <c r="AT198">
        <v>6.7000000000000002E-3</v>
      </c>
      <c r="AU198" t="s">
        <v>3</v>
      </c>
      <c r="AV198">
        <v>0</v>
      </c>
      <c r="AW198">
        <v>2</v>
      </c>
      <c r="AX198">
        <v>35380718</v>
      </c>
      <c r="AY198">
        <v>1</v>
      </c>
      <c r="AZ198">
        <v>0</v>
      </c>
      <c r="BA198">
        <v>198</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CV198">
        <v>0</v>
      </c>
      <c r="CW198">
        <v>0</v>
      </c>
      <c r="CX198">
        <f>ROUND(Y198*Source!I727,9)</f>
        <v>6.7000000000000002E-4</v>
      </c>
      <c r="CY198">
        <f>AA198</f>
        <v>16620.27</v>
      </c>
      <c r="CZ198">
        <f>AE198</f>
        <v>16620.27</v>
      </c>
      <c r="DA198">
        <f>AI198</f>
        <v>1</v>
      </c>
      <c r="DB198">
        <f t="shared" si="53"/>
        <v>111.36</v>
      </c>
      <c r="DC198">
        <f t="shared" si="54"/>
        <v>0</v>
      </c>
      <c r="DD198" t="s">
        <v>3</v>
      </c>
      <c r="DE198" t="s">
        <v>3</v>
      </c>
      <c r="DF198">
        <f t="shared" si="59"/>
        <v>11.14</v>
      </c>
      <c r="DG198">
        <f t="shared" si="60"/>
        <v>0</v>
      </c>
      <c r="DH198">
        <f t="shared" si="61"/>
        <v>0</v>
      </c>
      <c r="DI198">
        <f t="shared" si="62"/>
        <v>0</v>
      </c>
      <c r="DJ198">
        <f>DF198</f>
        <v>11.14</v>
      </c>
      <c r="DK198">
        <v>0</v>
      </c>
      <c r="DL198" t="s">
        <v>3</v>
      </c>
      <c r="DM198">
        <v>0</v>
      </c>
      <c r="DN198" t="s">
        <v>3</v>
      </c>
      <c r="DO198">
        <v>0</v>
      </c>
    </row>
    <row r="199" spans="1:119" x14ac:dyDescent="0.2">
      <c r="A199">
        <f>ROW(Source!A728)</f>
        <v>728</v>
      </c>
      <c r="B199">
        <v>35364244</v>
      </c>
      <c r="C199">
        <v>35380719</v>
      </c>
      <c r="D199">
        <v>35111398</v>
      </c>
      <c r="E199">
        <v>15872964</v>
      </c>
      <c r="F199">
        <v>1</v>
      </c>
      <c r="G199">
        <v>15872964</v>
      </c>
      <c r="H199">
        <v>1</v>
      </c>
      <c r="I199" t="s">
        <v>982</v>
      </c>
      <c r="J199" t="s">
        <v>3</v>
      </c>
      <c r="K199" t="s">
        <v>983</v>
      </c>
      <c r="L199">
        <v>1191</v>
      </c>
      <c r="N199">
        <v>1013</v>
      </c>
      <c r="O199" t="s">
        <v>984</v>
      </c>
      <c r="P199" t="s">
        <v>984</v>
      </c>
      <c r="Q199">
        <v>1</v>
      </c>
      <c r="W199">
        <v>0</v>
      </c>
      <c r="X199">
        <v>476480486</v>
      </c>
      <c r="Y199">
        <f t="shared" si="52"/>
        <v>14</v>
      </c>
      <c r="AA199">
        <v>0</v>
      </c>
      <c r="AB199">
        <v>0</v>
      </c>
      <c r="AC199">
        <v>0</v>
      </c>
      <c r="AD199">
        <v>0</v>
      </c>
      <c r="AE199">
        <v>0</v>
      </c>
      <c r="AF199">
        <v>0</v>
      </c>
      <c r="AG199">
        <v>0</v>
      </c>
      <c r="AH199">
        <v>0</v>
      </c>
      <c r="AI199">
        <v>1</v>
      </c>
      <c r="AJ199">
        <v>1</v>
      </c>
      <c r="AK199">
        <v>1</v>
      </c>
      <c r="AL199">
        <v>1</v>
      </c>
      <c r="AM199">
        <v>-2</v>
      </c>
      <c r="AN199">
        <v>0</v>
      </c>
      <c r="AO199">
        <v>1</v>
      </c>
      <c r="AP199">
        <v>1</v>
      </c>
      <c r="AQ199">
        <v>0</v>
      </c>
      <c r="AR199">
        <v>0</v>
      </c>
      <c r="AS199" t="s">
        <v>3</v>
      </c>
      <c r="AT199">
        <v>14</v>
      </c>
      <c r="AU199" t="s">
        <v>3</v>
      </c>
      <c r="AV199">
        <v>1</v>
      </c>
      <c r="AW199">
        <v>2</v>
      </c>
      <c r="AX199">
        <v>35380721</v>
      </c>
      <c r="AY199">
        <v>1</v>
      </c>
      <c r="AZ199">
        <v>0</v>
      </c>
      <c r="BA199">
        <v>199</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CU199">
        <f>ROUND(AT199*Source!I728*AH199*AL199,2)</f>
        <v>0</v>
      </c>
      <c r="CV199">
        <f>ROUND(Y199*Source!I728,9)</f>
        <v>0.14000000000000001</v>
      </c>
      <c r="CW199">
        <v>0</v>
      </c>
      <c r="CX199">
        <f>ROUND(Y199*Source!I728,9)</f>
        <v>0.14000000000000001</v>
      </c>
      <c r="CY199">
        <f>AD199</f>
        <v>0</v>
      </c>
      <c r="CZ199">
        <f>AH199</f>
        <v>0</v>
      </c>
      <c r="DA199">
        <f>AL199</f>
        <v>1</v>
      </c>
      <c r="DB199">
        <f t="shared" si="53"/>
        <v>0</v>
      </c>
      <c r="DC199">
        <f t="shared" si="54"/>
        <v>0</v>
      </c>
      <c r="DD199" t="s">
        <v>3</v>
      </c>
      <c r="DE199" t="s">
        <v>3</v>
      </c>
      <c r="DF199">
        <f t="shared" si="59"/>
        <v>0</v>
      </c>
      <c r="DG199">
        <f t="shared" si="60"/>
        <v>0</v>
      </c>
      <c r="DH199">
        <f t="shared" si="61"/>
        <v>0</v>
      </c>
      <c r="DI199">
        <f t="shared" si="62"/>
        <v>0</v>
      </c>
      <c r="DJ199">
        <f>DI199</f>
        <v>0</v>
      </c>
      <c r="DK199">
        <v>0</v>
      </c>
      <c r="DL199" t="s">
        <v>3</v>
      </c>
      <c r="DM199">
        <v>0</v>
      </c>
      <c r="DN199" t="s">
        <v>3</v>
      </c>
      <c r="DO199">
        <v>0</v>
      </c>
    </row>
    <row r="200" spans="1:119" x14ac:dyDescent="0.2">
      <c r="A200">
        <f>ROW(Source!A728)</f>
        <v>728</v>
      </c>
      <c r="B200">
        <v>35364244</v>
      </c>
      <c r="C200">
        <v>35380719</v>
      </c>
      <c r="D200">
        <v>35112687</v>
      </c>
      <c r="E200">
        <v>1</v>
      </c>
      <c r="F200">
        <v>1</v>
      </c>
      <c r="G200">
        <v>15872964</v>
      </c>
      <c r="H200">
        <v>2</v>
      </c>
      <c r="I200" t="s">
        <v>1121</v>
      </c>
      <c r="J200" t="s">
        <v>1122</v>
      </c>
      <c r="K200" t="s">
        <v>1123</v>
      </c>
      <c r="L200">
        <v>1368</v>
      </c>
      <c r="N200">
        <v>1011</v>
      </c>
      <c r="O200" t="s">
        <v>988</v>
      </c>
      <c r="P200" t="s">
        <v>988</v>
      </c>
      <c r="Q200">
        <v>1</v>
      </c>
      <c r="W200">
        <v>0</v>
      </c>
      <c r="X200">
        <v>-1843499539</v>
      </c>
      <c r="Y200">
        <f t="shared" si="52"/>
        <v>3.65</v>
      </c>
      <c r="AA200">
        <v>0</v>
      </c>
      <c r="AB200">
        <v>1635</v>
      </c>
      <c r="AC200">
        <v>832.91</v>
      </c>
      <c r="AD200">
        <v>0</v>
      </c>
      <c r="AE200">
        <v>0</v>
      </c>
      <c r="AF200">
        <v>1635</v>
      </c>
      <c r="AG200">
        <v>832.91</v>
      </c>
      <c r="AH200">
        <v>0</v>
      </c>
      <c r="AI200">
        <v>1</v>
      </c>
      <c r="AJ200">
        <v>1</v>
      </c>
      <c r="AK200">
        <v>1</v>
      </c>
      <c r="AL200">
        <v>1</v>
      </c>
      <c r="AM200">
        <v>-2</v>
      </c>
      <c r="AN200">
        <v>0</v>
      </c>
      <c r="AO200">
        <v>1</v>
      </c>
      <c r="AP200">
        <v>1</v>
      </c>
      <c r="AQ200">
        <v>0</v>
      </c>
      <c r="AR200">
        <v>0</v>
      </c>
      <c r="AS200" t="s">
        <v>3</v>
      </c>
      <c r="AT200">
        <v>3.65</v>
      </c>
      <c r="AU200" t="s">
        <v>3</v>
      </c>
      <c r="AV200">
        <v>0</v>
      </c>
      <c r="AW200">
        <v>2</v>
      </c>
      <c r="AX200">
        <v>35380722</v>
      </c>
      <c r="AY200">
        <v>1</v>
      </c>
      <c r="AZ200">
        <v>0</v>
      </c>
      <c r="BA200">
        <v>200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CV200">
        <v>0</v>
      </c>
      <c r="CW200">
        <f>ROUND(Y200*Source!I728*DO200,9)</f>
        <v>0</v>
      </c>
      <c r="CX200">
        <f>ROUND(Y200*Source!I728,9)</f>
        <v>3.6499999999999998E-2</v>
      </c>
      <c r="CY200">
        <f>AB200</f>
        <v>1635</v>
      </c>
      <c r="CZ200">
        <f>AF200</f>
        <v>1635</v>
      </c>
      <c r="DA200">
        <f>AJ200</f>
        <v>1</v>
      </c>
      <c r="DB200">
        <f t="shared" si="53"/>
        <v>5967.75</v>
      </c>
      <c r="DC200">
        <f t="shared" si="54"/>
        <v>3040.12</v>
      </c>
      <c r="DD200" t="s">
        <v>3</v>
      </c>
      <c r="DE200" t="s">
        <v>3</v>
      </c>
      <c r="DF200">
        <f t="shared" si="59"/>
        <v>0</v>
      </c>
      <c r="DG200">
        <f t="shared" si="60"/>
        <v>59.68</v>
      </c>
      <c r="DH200">
        <f t="shared" si="61"/>
        <v>30.4</v>
      </c>
      <c r="DI200">
        <f t="shared" si="62"/>
        <v>0</v>
      </c>
      <c r="DJ200">
        <f>DG200</f>
        <v>59.68</v>
      </c>
      <c r="DK200">
        <v>0</v>
      </c>
      <c r="DL200" t="s">
        <v>3</v>
      </c>
      <c r="DM200">
        <v>0</v>
      </c>
      <c r="DN200" t="s">
        <v>3</v>
      </c>
      <c r="DO200">
        <v>0</v>
      </c>
    </row>
    <row r="201" spans="1:119" x14ac:dyDescent="0.2">
      <c r="A201">
        <f>ROW(Source!A728)</f>
        <v>728</v>
      </c>
      <c r="B201">
        <v>35364244</v>
      </c>
      <c r="C201">
        <v>35380719</v>
      </c>
      <c r="D201">
        <v>35113169</v>
      </c>
      <c r="E201">
        <v>1</v>
      </c>
      <c r="F201">
        <v>1</v>
      </c>
      <c r="G201">
        <v>15872964</v>
      </c>
      <c r="H201">
        <v>2</v>
      </c>
      <c r="I201" t="s">
        <v>1124</v>
      </c>
      <c r="J201" t="s">
        <v>1125</v>
      </c>
      <c r="K201" t="s">
        <v>1126</v>
      </c>
      <c r="L201">
        <v>1368</v>
      </c>
      <c r="N201">
        <v>1011</v>
      </c>
      <c r="O201" t="s">
        <v>988</v>
      </c>
      <c r="P201" t="s">
        <v>988</v>
      </c>
      <c r="Q201">
        <v>1</v>
      </c>
      <c r="W201">
        <v>0</v>
      </c>
      <c r="X201">
        <v>-1505827316</v>
      </c>
      <c r="Y201">
        <f t="shared" si="52"/>
        <v>3.65</v>
      </c>
      <c r="AA201">
        <v>0</v>
      </c>
      <c r="AB201">
        <v>7.15</v>
      </c>
      <c r="AC201">
        <v>0.09</v>
      </c>
      <c r="AD201">
        <v>0</v>
      </c>
      <c r="AE201">
        <v>0</v>
      </c>
      <c r="AF201">
        <v>7.15</v>
      </c>
      <c r="AG201">
        <v>0.09</v>
      </c>
      <c r="AH201">
        <v>0</v>
      </c>
      <c r="AI201">
        <v>1</v>
      </c>
      <c r="AJ201">
        <v>1</v>
      </c>
      <c r="AK201">
        <v>1</v>
      </c>
      <c r="AL201">
        <v>1</v>
      </c>
      <c r="AM201">
        <v>-2</v>
      </c>
      <c r="AN201">
        <v>0</v>
      </c>
      <c r="AO201">
        <v>1</v>
      </c>
      <c r="AP201">
        <v>1</v>
      </c>
      <c r="AQ201">
        <v>0</v>
      </c>
      <c r="AR201">
        <v>0</v>
      </c>
      <c r="AS201" t="s">
        <v>3</v>
      </c>
      <c r="AT201">
        <v>3.65</v>
      </c>
      <c r="AU201" t="s">
        <v>3</v>
      </c>
      <c r="AV201">
        <v>0</v>
      </c>
      <c r="AW201">
        <v>2</v>
      </c>
      <c r="AX201">
        <v>35380723</v>
      </c>
      <c r="AY201">
        <v>1</v>
      </c>
      <c r="AZ201">
        <v>0</v>
      </c>
      <c r="BA201">
        <v>201</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CV201">
        <v>0</v>
      </c>
      <c r="CW201">
        <f>ROUND(Y201*Source!I728*DO201,9)</f>
        <v>0</v>
      </c>
      <c r="CX201">
        <f>ROUND(Y201*Source!I728,9)</f>
        <v>3.6499999999999998E-2</v>
      </c>
      <c r="CY201">
        <f>AB201</f>
        <v>7.15</v>
      </c>
      <c r="CZ201">
        <f>AF201</f>
        <v>7.15</v>
      </c>
      <c r="DA201">
        <f>AJ201</f>
        <v>1</v>
      </c>
      <c r="DB201">
        <f t="shared" si="53"/>
        <v>26.1</v>
      </c>
      <c r="DC201">
        <f t="shared" si="54"/>
        <v>0.33</v>
      </c>
      <c r="DD201" t="s">
        <v>3</v>
      </c>
      <c r="DE201" t="s">
        <v>3</v>
      </c>
      <c r="DF201">
        <f t="shared" si="59"/>
        <v>0</v>
      </c>
      <c r="DG201">
        <f t="shared" si="60"/>
        <v>0.26</v>
      </c>
      <c r="DH201">
        <f t="shared" si="61"/>
        <v>0</v>
      </c>
      <c r="DI201">
        <f t="shared" si="62"/>
        <v>0</v>
      </c>
      <c r="DJ201">
        <f>DG201</f>
        <v>0.26</v>
      </c>
      <c r="DK201">
        <v>0</v>
      </c>
      <c r="DL201" t="s">
        <v>3</v>
      </c>
      <c r="DM201">
        <v>0</v>
      </c>
      <c r="DN201" t="s">
        <v>3</v>
      </c>
      <c r="DO201">
        <v>0</v>
      </c>
    </row>
    <row r="202" spans="1:119" x14ac:dyDescent="0.2">
      <c r="A202">
        <f>ROW(Source!A731)</f>
        <v>731</v>
      </c>
      <c r="B202">
        <v>35364244</v>
      </c>
      <c r="C202">
        <v>35380728</v>
      </c>
      <c r="D202">
        <v>35111398</v>
      </c>
      <c r="E202">
        <v>15872964</v>
      </c>
      <c r="F202">
        <v>1</v>
      </c>
      <c r="G202">
        <v>15872964</v>
      </c>
      <c r="H202">
        <v>1</v>
      </c>
      <c r="I202" t="s">
        <v>982</v>
      </c>
      <c r="J202" t="s">
        <v>3</v>
      </c>
      <c r="K202" t="s">
        <v>983</v>
      </c>
      <c r="L202">
        <v>1191</v>
      </c>
      <c r="N202">
        <v>1013</v>
      </c>
      <c r="O202" t="s">
        <v>984</v>
      </c>
      <c r="P202" t="s">
        <v>984</v>
      </c>
      <c r="Q202">
        <v>1</v>
      </c>
      <c r="W202">
        <v>0</v>
      </c>
      <c r="X202">
        <v>476480486</v>
      </c>
      <c r="Y202">
        <f t="shared" si="52"/>
        <v>42.81</v>
      </c>
      <c r="AA202">
        <v>0</v>
      </c>
      <c r="AB202">
        <v>0</v>
      </c>
      <c r="AC202">
        <v>0</v>
      </c>
      <c r="AD202">
        <v>0</v>
      </c>
      <c r="AE202">
        <v>0</v>
      </c>
      <c r="AF202">
        <v>0</v>
      </c>
      <c r="AG202">
        <v>0</v>
      </c>
      <c r="AH202">
        <v>0</v>
      </c>
      <c r="AI202">
        <v>1</v>
      </c>
      <c r="AJ202">
        <v>1</v>
      </c>
      <c r="AK202">
        <v>1</v>
      </c>
      <c r="AL202">
        <v>1</v>
      </c>
      <c r="AM202">
        <v>-2</v>
      </c>
      <c r="AN202">
        <v>0</v>
      </c>
      <c r="AO202">
        <v>1</v>
      </c>
      <c r="AP202">
        <v>1</v>
      </c>
      <c r="AQ202">
        <v>0</v>
      </c>
      <c r="AR202">
        <v>0</v>
      </c>
      <c r="AS202" t="s">
        <v>3</v>
      </c>
      <c r="AT202">
        <v>42.81</v>
      </c>
      <c r="AU202" t="s">
        <v>3</v>
      </c>
      <c r="AV202">
        <v>1</v>
      </c>
      <c r="AW202">
        <v>2</v>
      </c>
      <c r="AX202">
        <v>35380731</v>
      </c>
      <c r="AY202">
        <v>1</v>
      </c>
      <c r="AZ202">
        <v>0</v>
      </c>
      <c r="BA202">
        <v>202</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CU202">
        <f>ROUND(AT202*Source!I731*AH202*AL202,2)</f>
        <v>0</v>
      </c>
      <c r="CV202">
        <f>ROUND(Y202*Source!I731,9)</f>
        <v>1.7123999999999999</v>
      </c>
      <c r="CW202">
        <v>0</v>
      </c>
      <c r="CX202">
        <f>ROUND(Y202*Source!I731,9)</f>
        <v>1.7123999999999999</v>
      </c>
      <c r="CY202">
        <f>AD202</f>
        <v>0</v>
      </c>
      <c r="CZ202">
        <f>AH202</f>
        <v>0</v>
      </c>
      <c r="DA202">
        <f>AL202</f>
        <v>1</v>
      </c>
      <c r="DB202">
        <f t="shared" si="53"/>
        <v>0</v>
      </c>
      <c r="DC202">
        <f t="shared" si="54"/>
        <v>0</v>
      </c>
      <c r="DD202" t="s">
        <v>3</v>
      </c>
      <c r="DE202" t="s">
        <v>3</v>
      </c>
      <c r="DF202">
        <f t="shared" si="59"/>
        <v>0</v>
      </c>
      <c r="DG202">
        <f t="shared" si="60"/>
        <v>0</v>
      </c>
      <c r="DH202">
        <f t="shared" si="61"/>
        <v>0</v>
      </c>
      <c r="DI202">
        <f t="shared" si="62"/>
        <v>0</v>
      </c>
      <c r="DJ202">
        <f>DI202</f>
        <v>0</v>
      </c>
      <c r="DK202">
        <v>0</v>
      </c>
      <c r="DL202" t="s">
        <v>3</v>
      </c>
      <c r="DM202">
        <v>0</v>
      </c>
      <c r="DN202" t="s">
        <v>3</v>
      </c>
      <c r="DO202">
        <v>0</v>
      </c>
    </row>
    <row r="203" spans="1:119" x14ac:dyDescent="0.2">
      <c r="A203">
        <f>ROW(Source!A731)</f>
        <v>731</v>
      </c>
      <c r="B203">
        <v>35364244</v>
      </c>
      <c r="C203">
        <v>35380728</v>
      </c>
      <c r="D203">
        <v>35113206</v>
      </c>
      <c r="E203">
        <v>1</v>
      </c>
      <c r="F203">
        <v>1</v>
      </c>
      <c r="G203">
        <v>15872964</v>
      </c>
      <c r="H203">
        <v>2</v>
      </c>
      <c r="I203" t="s">
        <v>989</v>
      </c>
      <c r="J203" t="s">
        <v>990</v>
      </c>
      <c r="K203" t="s">
        <v>991</v>
      </c>
      <c r="L203">
        <v>1368</v>
      </c>
      <c r="N203">
        <v>1011</v>
      </c>
      <c r="O203" t="s">
        <v>988</v>
      </c>
      <c r="P203" t="s">
        <v>988</v>
      </c>
      <c r="Q203">
        <v>1</v>
      </c>
      <c r="W203">
        <v>0</v>
      </c>
      <c r="X203">
        <v>-1817365194</v>
      </c>
      <c r="Y203">
        <f t="shared" si="52"/>
        <v>6.9</v>
      </c>
      <c r="AA203">
        <v>0</v>
      </c>
      <c r="AB203">
        <v>4.72</v>
      </c>
      <c r="AC203">
        <v>0.1</v>
      </c>
      <c r="AD203">
        <v>0</v>
      </c>
      <c r="AE203">
        <v>0</v>
      </c>
      <c r="AF203">
        <v>4.72</v>
      </c>
      <c r="AG203">
        <v>0.1</v>
      </c>
      <c r="AH203">
        <v>0</v>
      </c>
      <c r="AI203">
        <v>1</v>
      </c>
      <c r="AJ203">
        <v>1</v>
      </c>
      <c r="AK203">
        <v>1</v>
      </c>
      <c r="AL203">
        <v>1</v>
      </c>
      <c r="AM203">
        <v>-2</v>
      </c>
      <c r="AN203">
        <v>0</v>
      </c>
      <c r="AO203">
        <v>1</v>
      </c>
      <c r="AP203">
        <v>1</v>
      </c>
      <c r="AQ203">
        <v>0</v>
      </c>
      <c r="AR203">
        <v>0</v>
      </c>
      <c r="AS203" t="s">
        <v>3</v>
      </c>
      <c r="AT203">
        <v>6.9</v>
      </c>
      <c r="AU203" t="s">
        <v>3</v>
      </c>
      <c r="AV203">
        <v>0</v>
      </c>
      <c r="AW203">
        <v>2</v>
      </c>
      <c r="AX203">
        <v>35380732</v>
      </c>
      <c r="AY203">
        <v>1</v>
      </c>
      <c r="AZ203">
        <v>0</v>
      </c>
      <c r="BA203">
        <v>203</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CV203">
        <v>0</v>
      </c>
      <c r="CW203">
        <f>ROUND(Y203*Source!I731*DO203,9)</f>
        <v>0</v>
      </c>
      <c r="CX203">
        <f>ROUND(Y203*Source!I731,9)</f>
        <v>0.27600000000000002</v>
      </c>
      <c r="CY203">
        <f>AB203</f>
        <v>4.72</v>
      </c>
      <c r="CZ203">
        <f>AF203</f>
        <v>4.72</v>
      </c>
      <c r="DA203">
        <f>AJ203</f>
        <v>1</v>
      </c>
      <c r="DB203">
        <f t="shared" si="53"/>
        <v>32.57</v>
      </c>
      <c r="DC203">
        <f t="shared" si="54"/>
        <v>0.69</v>
      </c>
      <c r="DD203" t="s">
        <v>3</v>
      </c>
      <c r="DE203" t="s">
        <v>3</v>
      </c>
      <c r="DF203">
        <f t="shared" si="59"/>
        <v>0</v>
      </c>
      <c r="DG203">
        <f t="shared" si="60"/>
        <v>1.3</v>
      </c>
      <c r="DH203">
        <f t="shared" si="61"/>
        <v>0.03</v>
      </c>
      <c r="DI203">
        <f t="shared" si="62"/>
        <v>0</v>
      </c>
      <c r="DJ203">
        <f>DG203</f>
        <v>1.3</v>
      </c>
      <c r="DK203">
        <v>0</v>
      </c>
      <c r="DL203" t="s">
        <v>3</v>
      </c>
      <c r="DM203">
        <v>0</v>
      </c>
      <c r="DN203" t="s">
        <v>3</v>
      </c>
      <c r="DO203">
        <v>0</v>
      </c>
    </row>
    <row r="204" spans="1:119" x14ac:dyDescent="0.2">
      <c r="A204">
        <f>ROW(Source!A732)</f>
        <v>732</v>
      </c>
      <c r="B204">
        <v>35364244</v>
      </c>
      <c r="C204">
        <v>35380733</v>
      </c>
      <c r="D204">
        <v>35111398</v>
      </c>
      <c r="E204">
        <v>15872964</v>
      </c>
      <c r="F204">
        <v>1</v>
      </c>
      <c r="G204">
        <v>15872964</v>
      </c>
      <c r="H204">
        <v>1</v>
      </c>
      <c r="I204" t="s">
        <v>982</v>
      </c>
      <c r="J204" t="s">
        <v>3</v>
      </c>
      <c r="K204" t="s">
        <v>983</v>
      </c>
      <c r="L204">
        <v>1191</v>
      </c>
      <c r="N204">
        <v>1013</v>
      </c>
      <c r="O204" t="s">
        <v>984</v>
      </c>
      <c r="P204" t="s">
        <v>984</v>
      </c>
      <c r="Q204">
        <v>1</v>
      </c>
      <c r="W204">
        <v>0</v>
      </c>
      <c r="X204">
        <v>476480486</v>
      </c>
      <c r="Y204">
        <f t="shared" si="52"/>
        <v>39.22</v>
      </c>
      <c r="AA204">
        <v>0</v>
      </c>
      <c r="AB204">
        <v>0</v>
      </c>
      <c r="AC204">
        <v>0</v>
      </c>
      <c r="AD204">
        <v>0</v>
      </c>
      <c r="AE204">
        <v>0</v>
      </c>
      <c r="AF204">
        <v>0</v>
      </c>
      <c r="AG204">
        <v>0</v>
      </c>
      <c r="AH204">
        <v>0</v>
      </c>
      <c r="AI204">
        <v>1</v>
      </c>
      <c r="AJ204">
        <v>1</v>
      </c>
      <c r="AK204">
        <v>1</v>
      </c>
      <c r="AL204">
        <v>1</v>
      </c>
      <c r="AM204">
        <v>-2</v>
      </c>
      <c r="AN204">
        <v>0</v>
      </c>
      <c r="AO204">
        <v>1</v>
      </c>
      <c r="AP204">
        <v>1</v>
      </c>
      <c r="AQ204">
        <v>0</v>
      </c>
      <c r="AR204">
        <v>0</v>
      </c>
      <c r="AS204" t="s">
        <v>3</v>
      </c>
      <c r="AT204">
        <v>39.22</v>
      </c>
      <c r="AU204" t="s">
        <v>3</v>
      </c>
      <c r="AV204">
        <v>1</v>
      </c>
      <c r="AW204">
        <v>2</v>
      </c>
      <c r="AX204">
        <v>35380736</v>
      </c>
      <c r="AY204">
        <v>1</v>
      </c>
      <c r="AZ204">
        <v>0</v>
      </c>
      <c r="BA204">
        <v>204</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CU204">
        <f>ROUND(AT204*Source!I732*AH204*AL204,2)</f>
        <v>0</v>
      </c>
      <c r="CV204">
        <f>ROUND(Y204*Source!I732,9)</f>
        <v>0.39219999999999999</v>
      </c>
      <c r="CW204">
        <v>0</v>
      </c>
      <c r="CX204">
        <f>ROUND(Y204*Source!I732,9)</f>
        <v>0.39219999999999999</v>
      </c>
      <c r="CY204">
        <f>AD204</f>
        <v>0</v>
      </c>
      <c r="CZ204">
        <f>AH204</f>
        <v>0</v>
      </c>
      <c r="DA204">
        <f>AL204</f>
        <v>1</v>
      </c>
      <c r="DB204">
        <f t="shared" si="53"/>
        <v>0</v>
      </c>
      <c r="DC204">
        <f t="shared" si="54"/>
        <v>0</v>
      </c>
      <c r="DD204" t="s">
        <v>3</v>
      </c>
      <c r="DE204" t="s">
        <v>3</v>
      </c>
      <c r="DF204">
        <f t="shared" si="59"/>
        <v>0</v>
      </c>
      <c r="DG204">
        <f t="shared" si="60"/>
        <v>0</v>
      </c>
      <c r="DH204">
        <f t="shared" si="61"/>
        <v>0</v>
      </c>
      <c r="DI204">
        <f t="shared" si="62"/>
        <v>0</v>
      </c>
      <c r="DJ204">
        <f>DI204</f>
        <v>0</v>
      </c>
      <c r="DK204">
        <v>0</v>
      </c>
      <c r="DL204" t="s">
        <v>3</v>
      </c>
      <c r="DM204">
        <v>0</v>
      </c>
      <c r="DN204" t="s">
        <v>3</v>
      </c>
      <c r="DO204">
        <v>0</v>
      </c>
    </row>
    <row r="205" spans="1:119" x14ac:dyDescent="0.2">
      <c r="A205">
        <f>ROW(Source!A732)</f>
        <v>732</v>
      </c>
      <c r="B205">
        <v>35364244</v>
      </c>
      <c r="C205">
        <v>35380733</v>
      </c>
      <c r="D205">
        <v>35113206</v>
      </c>
      <c r="E205">
        <v>1</v>
      </c>
      <c r="F205">
        <v>1</v>
      </c>
      <c r="G205">
        <v>15872964</v>
      </c>
      <c r="H205">
        <v>2</v>
      </c>
      <c r="I205" t="s">
        <v>989</v>
      </c>
      <c r="J205" t="s">
        <v>990</v>
      </c>
      <c r="K205" t="s">
        <v>991</v>
      </c>
      <c r="L205">
        <v>1368</v>
      </c>
      <c r="N205">
        <v>1011</v>
      </c>
      <c r="O205" t="s">
        <v>988</v>
      </c>
      <c r="P205" t="s">
        <v>988</v>
      </c>
      <c r="Q205">
        <v>1</v>
      </c>
      <c r="W205">
        <v>0</v>
      </c>
      <c r="X205">
        <v>-1817365194</v>
      </c>
      <c r="Y205">
        <f t="shared" si="52"/>
        <v>6.9</v>
      </c>
      <c r="AA205">
        <v>0</v>
      </c>
      <c r="AB205">
        <v>4.72</v>
      </c>
      <c r="AC205">
        <v>0.1</v>
      </c>
      <c r="AD205">
        <v>0</v>
      </c>
      <c r="AE205">
        <v>0</v>
      </c>
      <c r="AF205">
        <v>4.72</v>
      </c>
      <c r="AG205">
        <v>0.1</v>
      </c>
      <c r="AH205">
        <v>0</v>
      </c>
      <c r="AI205">
        <v>1</v>
      </c>
      <c r="AJ205">
        <v>1</v>
      </c>
      <c r="AK205">
        <v>1</v>
      </c>
      <c r="AL205">
        <v>1</v>
      </c>
      <c r="AM205">
        <v>-2</v>
      </c>
      <c r="AN205">
        <v>0</v>
      </c>
      <c r="AO205">
        <v>1</v>
      </c>
      <c r="AP205">
        <v>1</v>
      </c>
      <c r="AQ205">
        <v>0</v>
      </c>
      <c r="AR205">
        <v>0</v>
      </c>
      <c r="AS205" t="s">
        <v>3</v>
      </c>
      <c r="AT205">
        <v>6.9</v>
      </c>
      <c r="AU205" t="s">
        <v>3</v>
      </c>
      <c r="AV205">
        <v>0</v>
      </c>
      <c r="AW205">
        <v>2</v>
      </c>
      <c r="AX205">
        <v>35380737</v>
      </c>
      <c r="AY205">
        <v>1</v>
      </c>
      <c r="AZ205">
        <v>0</v>
      </c>
      <c r="BA205">
        <v>205</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CV205">
        <v>0</v>
      </c>
      <c r="CW205">
        <f>ROUND(Y205*Source!I732*DO205,9)</f>
        <v>0</v>
      </c>
      <c r="CX205">
        <f>ROUND(Y205*Source!I732,9)</f>
        <v>6.9000000000000006E-2</v>
      </c>
      <c r="CY205">
        <f>AB205</f>
        <v>4.72</v>
      </c>
      <c r="CZ205">
        <f>AF205</f>
        <v>4.72</v>
      </c>
      <c r="DA205">
        <f>AJ205</f>
        <v>1</v>
      </c>
      <c r="DB205">
        <f t="shared" si="53"/>
        <v>32.57</v>
      </c>
      <c r="DC205">
        <f t="shared" si="54"/>
        <v>0.69</v>
      </c>
      <c r="DD205" t="s">
        <v>3</v>
      </c>
      <c r="DE205" t="s">
        <v>3</v>
      </c>
      <c r="DF205">
        <f t="shared" si="59"/>
        <v>0</v>
      </c>
      <c r="DG205">
        <f t="shared" si="60"/>
        <v>0.33</v>
      </c>
      <c r="DH205">
        <f t="shared" si="61"/>
        <v>0.01</v>
      </c>
      <c r="DI205">
        <f t="shared" si="62"/>
        <v>0</v>
      </c>
      <c r="DJ205">
        <f>DG205</f>
        <v>0.33</v>
      </c>
      <c r="DK205">
        <v>0</v>
      </c>
      <c r="DL205" t="s">
        <v>3</v>
      </c>
      <c r="DM205">
        <v>0</v>
      </c>
      <c r="DN205" t="s">
        <v>3</v>
      </c>
      <c r="DO205">
        <v>0</v>
      </c>
    </row>
    <row r="206" spans="1:119" x14ac:dyDescent="0.2">
      <c r="A206">
        <f>ROW(Source!A768)</f>
        <v>768</v>
      </c>
      <c r="B206">
        <v>35364244</v>
      </c>
      <c r="C206">
        <v>35380838</v>
      </c>
      <c r="D206">
        <v>35111398</v>
      </c>
      <c r="E206">
        <v>15872964</v>
      </c>
      <c r="F206">
        <v>1</v>
      </c>
      <c r="G206">
        <v>15872964</v>
      </c>
      <c r="H206">
        <v>1</v>
      </c>
      <c r="I206" t="s">
        <v>982</v>
      </c>
      <c r="J206" t="s">
        <v>3</v>
      </c>
      <c r="K206" t="s">
        <v>983</v>
      </c>
      <c r="L206">
        <v>1191</v>
      </c>
      <c r="N206">
        <v>1013</v>
      </c>
      <c r="O206" t="s">
        <v>984</v>
      </c>
      <c r="P206" t="s">
        <v>984</v>
      </c>
      <c r="Q206">
        <v>1</v>
      </c>
      <c r="W206">
        <v>0</v>
      </c>
      <c r="X206">
        <v>476480486</v>
      </c>
      <c r="Y206">
        <f t="shared" si="52"/>
        <v>5.84</v>
      </c>
      <c r="AA206">
        <v>0</v>
      </c>
      <c r="AB206">
        <v>0</v>
      </c>
      <c r="AC206">
        <v>0</v>
      </c>
      <c r="AD206">
        <v>0</v>
      </c>
      <c r="AE206">
        <v>0</v>
      </c>
      <c r="AF206">
        <v>0</v>
      </c>
      <c r="AG206">
        <v>0</v>
      </c>
      <c r="AH206">
        <v>0</v>
      </c>
      <c r="AI206">
        <v>1</v>
      </c>
      <c r="AJ206">
        <v>1</v>
      </c>
      <c r="AK206">
        <v>1</v>
      </c>
      <c r="AL206">
        <v>1</v>
      </c>
      <c r="AM206">
        <v>-2</v>
      </c>
      <c r="AN206">
        <v>0</v>
      </c>
      <c r="AO206">
        <v>1</v>
      </c>
      <c r="AP206">
        <v>1</v>
      </c>
      <c r="AQ206">
        <v>0</v>
      </c>
      <c r="AR206">
        <v>0</v>
      </c>
      <c r="AS206" t="s">
        <v>3</v>
      </c>
      <c r="AT206">
        <v>5.84</v>
      </c>
      <c r="AU206" t="s">
        <v>3</v>
      </c>
      <c r="AV206">
        <v>1</v>
      </c>
      <c r="AW206">
        <v>2</v>
      </c>
      <c r="AX206">
        <v>35380840</v>
      </c>
      <c r="AY206">
        <v>1</v>
      </c>
      <c r="AZ206">
        <v>0</v>
      </c>
      <c r="BA206">
        <v>206</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CU206">
        <f>ROUND(AT206*Source!I768*AH206*AL206,2)</f>
        <v>0</v>
      </c>
      <c r="CV206">
        <f>ROUND(Y206*Source!I768,9)</f>
        <v>0.4088</v>
      </c>
      <c r="CW206">
        <v>0</v>
      </c>
      <c r="CX206">
        <f>ROUND(Y206*Source!I768,9)</f>
        <v>0.4088</v>
      </c>
      <c r="CY206">
        <f>AD206</f>
        <v>0</v>
      </c>
      <c r="CZ206">
        <f>AH206</f>
        <v>0</v>
      </c>
      <c r="DA206">
        <f>AL206</f>
        <v>1</v>
      </c>
      <c r="DB206">
        <f t="shared" si="53"/>
        <v>0</v>
      </c>
      <c r="DC206">
        <f t="shared" si="54"/>
        <v>0</v>
      </c>
      <c r="DD206" t="s">
        <v>3</v>
      </c>
      <c r="DE206" t="s">
        <v>3</v>
      </c>
      <c r="DF206">
        <f t="shared" si="59"/>
        <v>0</v>
      </c>
      <c r="DG206">
        <f t="shared" si="60"/>
        <v>0</v>
      </c>
      <c r="DH206">
        <f t="shared" si="61"/>
        <v>0</v>
      </c>
      <c r="DI206">
        <f t="shared" si="62"/>
        <v>0</v>
      </c>
      <c r="DJ206">
        <f>DI206</f>
        <v>0</v>
      </c>
      <c r="DK206">
        <v>0</v>
      </c>
      <c r="DL206" t="s">
        <v>3</v>
      </c>
      <c r="DM206">
        <v>0</v>
      </c>
      <c r="DN206" t="s">
        <v>3</v>
      </c>
      <c r="DO206">
        <v>0</v>
      </c>
    </row>
    <row r="207" spans="1:119" x14ac:dyDescent="0.2">
      <c r="A207">
        <f>ROW(Source!A769)</f>
        <v>769</v>
      </c>
      <c r="B207">
        <v>35364244</v>
      </c>
      <c r="C207">
        <v>35380841</v>
      </c>
      <c r="D207">
        <v>35111398</v>
      </c>
      <c r="E207">
        <v>15872964</v>
      </c>
      <c r="F207">
        <v>1</v>
      </c>
      <c r="G207">
        <v>15872964</v>
      </c>
      <c r="H207">
        <v>1</v>
      </c>
      <c r="I207" t="s">
        <v>982</v>
      </c>
      <c r="J207" t="s">
        <v>3</v>
      </c>
      <c r="K207" t="s">
        <v>983</v>
      </c>
      <c r="L207">
        <v>1191</v>
      </c>
      <c r="N207">
        <v>1013</v>
      </c>
      <c r="O207" t="s">
        <v>984</v>
      </c>
      <c r="P207" t="s">
        <v>984</v>
      </c>
      <c r="Q207">
        <v>1</v>
      </c>
      <c r="W207">
        <v>0</v>
      </c>
      <c r="X207">
        <v>476480486</v>
      </c>
      <c r="Y207">
        <f t="shared" si="52"/>
        <v>0.42</v>
      </c>
      <c r="AA207">
        <v>0</v>
      </c>
      <c r="AB207">
        <v>0</v>
      </c>
      <c r="AC207">
        <v>0</v>
      </c>
      <c r="AD207">
        <v>0</v>
      </c>
      <c r="AE207">
        <v>0</v>
      </c>
      <c r="AF207">
        <v>0</v>
      </c>
      <c r="AG207">
        <v>0</v>
      </c>
      <c r="AH207">
        <v>0</v>
      </c>
      <c r="AI207">
        <v>1</v>
      </c>
      <c r="AJ207">
        <v>1</v>
      </c>
      <c r="AK207">
        <v>1</v>
      </c>
      <c r="AL207">
        <v>1</v>
      </c>
      <c r="AM207">
        <v>-2</v>
      </c>
      <c r="AN207">
        <v>0</v>
      </c>
      <c r="AO207">
        <v>1</v>
      </c>
      <c r="AP207">
        <v>0</v>
      </c>
      <c r="AQ207">
        <v>0</v>
      </c>
      <c r="AR207">
        <v>0</v>
      </c>
      <c r="AS207" t="s">
        <v>3</v>
      </c>
      <c r="AT207">
        <v>0.42</v>
      </c>
      <c r="AU207" t="s">
        <v>3</v>
      </c>
      <c r="AV207">
        <v>1</v>
      </c>
      <c r="AW207">
        <v>2</v>
      </c>
      <c r="AX207">
        <v>35380846</v>
      </c>
      <c r="AY207">
        <v>1</v>
      </c>
      <c r="AZ207">
        <v>0</v>
      </c>
      <c r="BA207">
        <v>207</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CU207">
        <f>ROUND(AT207*Source!I769*AH207*AL207,2)</f>
        <v>0</v>
      </c>
      <c r="CV207">
        <f>ROUND(Y207*Source!I769,9)</f>
        <v>4.2000000000000003E-2</v>
      </c>
      <c r="CW207">
        <v>0</v>
      </c>
      <c r="CX207">
        <f>ROUND(Y207*Source!I769,9)</f>
        <v>4.2000000000000003E-2</v>
      </c>
      <c r="CY207">
        <f>AD207</f>
        <v>0</v>
      </c>
      <c r="CZ207">
        <f>AH207</f>
        <v>0</v>
      </c>
      <c r="DA207">
        <f>AL207</f>
        <v>1</v>
      </c>
      <c r="DB207">
        <f t="shared" si="53"/>
        <v>0</v>
      </c>
      <c r="DC207">
        <f t="shared" si="54"/>
        <v>0</v>
      </c>
      <c r="DD207" t="s">
        <v>3</v>
      </c>
      <c r="DE207" t="s">
        <v>3</v>
      </c>
      <c r="DF207">
        <f t="shared" si="59"/>
        <v>0</v>
      </c>
      <c r="DG207">
        <f t="shared" si="60"/>
        <v>0</v>
      </c>
      <c r="DH207">
        <f t="shared" si="61"/>
        <v>0</v>
      </c>
      <c r="DI207">
        <f t="shared" si="62"/>
        <v>0</v>
      </c>
      <c r="DJ207">
        <f>DI207</f>
        <v>0</v>
      </c>
      <c r="DK207">
        <v>0</v>
      </c>
      <c r="DL207" t="s">
        <v>3</v>
      </c>
      <c r="DM207">
        <v>0</v>
      </c>
      <c r="DN207" t="s">
        <v>3</v>
      </c>
      <c r="DO207">
        <v>0</v>
      </c>
    </row>
    <row r="208" spans="1:119" x14ac:dyDescent="0.2">
      <c r="A208">
        <f>ROW(Source!A769)</f>
        <v>769</v>
      </c>
      <c r="B208">
        <v>35364244</v>
      </c>
      <c r="C208">
        <v>35380841</v>
      </c>
      <c r="D208">
        <v>35113190</v>
      </c>
      <c r="E208">
        <v>1</v>
      </c>
      <c r="F208">
        <v>1</v>
      </c>
      <c r="G208">
        <v>15872964</v>
      </c>
      <c r="H208">
        <v>2</v>
      </c>
      <c r="I208" t="s">
        <v>1111</v>
      </c>
      <c r="J208" t="s">
        <v>1112</v>
      </c>
      <c r="K208" t="s">
        <v>1113</v>
      </c>
      <c r="L208">
        <v>1368</v>
      </c>
      <c r="N208">
        <v>1011</v>
      </c>
      <c r="O208" t="s">
        <v>988</v>
      </c>
      <c r="P208" t="s">
        <v>988</v>
      </c>
      <c r="Q208">
        <v>1</v>
      </c>
      <c r="W208">
        <v>0</v>
      </c>
      <c r="X208">
        <v>-1477704590</v>
      </c>
      <c r="Y208">
        <f t="shared" si="52"/>
        <v>0.2</v>
      </c>
      <c r="AA208">
        <v>0</v>
      </c>
      <c r="AB208">
        <v>44.94</v>
      </c>
      <c r="AC208">
        <v>0.64</v>
      </c>
      <c r="AD208">
        <v>0</v>
      </c>
      <c r="AE208">
        <v>0</v>
      </c>
      <c r="AF208">
        <v>44.94</v>
      </c>
      <c r="AG208">
        <v>0.64</v>
      </c>
      <c r="AH208">
        <v>0</v>
      </c>
      <c r="AI208">
        <v>1</v>
      </c>
      <c r="AJ208">
        <v>1</v>
      </c>
      <c r="AK208">
        <v>1</v>
      </c>
      <c r="AL208">
        <v>1</v>
      </c>
      <c r="AM208">
        <v>-2</v>
      </c>
      <c r="AN208">
        <v>0</v>
      </c>
      <c r="AO208">
        <v>1</v>
      </c>
      <c r="AP208">
        <v>0</v>
      </c>
      <c r="AQ208">
        <v>0</v>
      </c>
      <c r="AR208">
        <v>0</v>
      </c>
      <c r="AS208" t="s">
        <v>3</v>
      </c>
      <c r="AT208">
        <v>0.2</v>
      </c>
      <c r="AU208" t="s">
        <v>3</v>
      </c>
      <c r="AV208">
        <v>0</v>
      </c>
      <c r="AW208">
        <v>2</v>
      </c>
      <c r="AX208">
        <v>35380847</v>
      </c>
      <c r="AY208">
        <v>1</v>
      </c>
      <c r="AZ208">
        <v>0</v>
      </c>
      <c r="BA208">
        <v>208</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CV208">
        <v>0</v>
      </c>
      <c r="CW208">
        <f>ROUND(Y208*Source!I769*DO208,9)</f>
        <v>0</v>
      </c>
      <c r="CX208">
        <f>ROUND(Y208*Source!I769,9)</f>
        <v>0.02</v>
      </c>
      <c r="CY208">
        <f>AB208</f>
        <v>44.94</v>
      </c>
      <c r="CZ208">
        <f>AF208</f>
        <v>44.94</v>
      </c>
      <c r="DA208">
        <f>AJ208</f>
        <v>1</v>
      </c>
      <c r="DB208">
        <f t="shared" si="53"/>
        <v>8.99</v>
      </c>
      <c r="DC208">
        <f t="shared" si="54"/>
        <v>0.13</v>
      </c>
      <c r="DD208" t="s">
        <v>3</v>
      </c>
      <c r="DE208" t="s">
        <v>3</v>
      </c>
      <c r="DF208">
        <f t="shared" si="59"/>
        <v>0</v>
      </c>
      <c r="DG208">
        <f t="shared" si="60"/>
        <v>0.9</v>
      </c>
      <c r="DH208">
        <f t="shared" si="61"/>
        <v>0.01</v>
      </c>
      <c r="DI208">
        <f t="shared" si="62"/>
        <v>0</v>
      </c>
      <c r="DJ208">
        <f>DG208</f>
        <v>0.9</v>
      </c>
      <c r="DK208">
        <v>0</v>
      </c>
      <c r="DL208" t="s">
        <v>3</v>
      </c>
      <c r="DM208">
        <v>0</v>
      </c>
      <c r="DN208" t="s">
        <v>3</v>
      </c>
      <c r="DO208">
        <v>0</v>
      </c>
    </row>
    <row r="209" spans="1:119" x14ac:dyDescent="0.2">
      <c r="A209">
        <f>ROW(Source!A769)</f>
        <v>769</v>
      </c>
      <c r="B209">
        <v>35364244</v>
      </c>
      <c r="C209">
        <v>35380841</v>
      </c>
      <c r="D209">
        <v>35115233</v>
      </c>
      <c r="E209">
        <v>1</v>
      </c>
      <c r="F209">
        <v>1</v>
      </c>
      <c r="G209">
        <v>15872964</v>
      </c>
      <c r="H209">
        <v>3</v>
      </c>
      <c r="I209" t="s">
        <v>1114</v>
      </c>
      <c r="J209" t="s">
        <v>1115</v>
      </c>
      <c r="K209" t="s">
        <v>1116</v>
      </c>
      <c r="L209">
        <v>1339</v>
      </c>
      <c r="N209">
        <v>1007</v>
      </c>
      <c r="O209" t="s">
        <v>1117</v>
      </c>
      <c r="P209" t="s">
        <v>1117</v>
      </c>
      <c r="Q209">
        <v>1</v>
      </c>
      <c r="W209">
        <v>0</v>
      </c>
      <c r="X209">
        <v>-35091971</v>
      </c>
      <c r="Y209">
        <f t="shared" si="52"/>
        <v>1.7600000000000001E-2</v>
      </c>
      <c r="AA209">
        <v>54.81</v>
      </c>
      <c r="AB209">
        <v>0</v>
      </c>
      <c r="AC209">
        <v>0</v>
      </c>
      <c r="AD209">
        <v>0</v>
      </c>
      <c r="AE209">
        <v>54.81</v>
      </c>
      <c r="AF209">
        <v>0</v>
      </c>
      <c r="AG209">
        <v>0</v>
      </c>
      <c r="AH209">
        <v>0</v>
      </c>
      <c r="AI209">
        <v>1</v>
      </c>
      <c r="AJ209">
        <v>1</v>
      </c>
      <c r="AK209">
        <v>1</v>
      </c>
      <c r="AL209">
        <v>1</v>
      </c>
      <c r="AM209">
        <v>-2</v>
      </c>
      <c r="AN209">
        <v>0</v>
      </c>
      <c r="AO209">
        <v>1</v>
      </c>
      <c r="AP209">
        <v>0</v>
      </c>
      <c r="AQ209">
        <v>0</v>
      </c>
      <c r="AR209">
        <v>0</v>
      </c>
      <c r="AS209" t="s">
        <v>3</v>
      </c>
      <c r="AT209">
        <v>1.7600000000000001E-2</v>
      </c>
      <c r="AU209" t="s">
        <v>3</v>
      </c>
      <c r="AV209">
        <v>0</v>
      </c>
      <c r="AW209">
        <v>2</v>
      </c>
      <c r="AX209">
        <v>35380848</v>
      </c>
      <c r="AY209">
        <v>1</v>
      </c>
      <c r="AZ209">
        <v>0</v>
      </c>
      <c r="BA209">
        <v>209</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CV209">
        <v>0</v>
      </c>
      <c r="CW209">
        <v>0</v>
      </c>
      <c r="CX209">
        <f>ROUND(Y209*Source!I769,9)</f>
        <v>1.7600000000000001E-3</v>
      </c>
      <c r="CY209">
        <f>AA209</f>
        <v>54.81</v>
      </c>
      <c r="CZ209">
        <f>AE209</f>
        <v>54.81</v>
      </c>
      <c r="DA209">
        <f>AI209</f>
        <v>1</v>
      </c>
      <c r="DB209">
        <f t="shared" si="53"/>
        <v>0.96</v>
      </c>
      <c r="DC209">
        <f t="shared" si="54"/>
        <v>0</v>
      </c>
      <c r="DD209" t="s">
        <v>3</v>
      </c>
      <c r="DE209" t="s">
        <v>3</v>
      </c>
      <c r="DF209">
        <f t="shared" si="59"/>
        <v>0.1</v>
      </c>
      <c r="DG209">
        <f t="shared" si="60"/>
        <v>0</v>
      </c>
      <c r="DH209">
        <f t="shared" si="61"/>
        <v>0</v>
      </c>
      <c r="DI209">
        <f t="shared" si="62"/>
        <v>0</v>
      </c>
      <c r="DJ209">
        <f>DF209</f>
        <v>0.1</v>
      </c>
      <c r="DK209">
        <v>0</v>
      </c>
      <c r="DL209" t="s">
        <v>3</v>
      </c>
      <c r="DM209">
        <v>0</v>
      </c>
      <c r="DN209" t="s">
        <v>3</v>
      </c>
      <c r="DO209">
        <v>0</v>
      </c>
    </row>
    <row r="210" spans="1:119" x14ac:dyDescent="0.2">
      <c r="A210">
        <f>ROW(Source!A769)</f>
        <v>769</v>
      </c>
      <c r="B210">
        <v>35364244</v>
      </c>
      <c r="C210">
        <v>35380841</v>
      </c>
      <c r="D210">
        <v>35117602</v>
      </c>
      <c r="E210">
        <v>1</v>
      </c>
      <c r="F210">
        <v>1</v>
      </c>
      <c r="G210">
        <v>15872964</v>
      </c>
      <c r="H210">
        <v>3</v>
      </c>
      <c r="I210" t="s">
        <v>1118</v>
      </c>
      <c r="J210" t="s">
        <v>1119</v>
      </c>
      <c r="K210" t="s">
        <v>1120</v>
      </c>
      <c r="L210">
        <v>1354</v>
      </c>
      <c r="N210">
        <v>1010</v>
      </c>
      <c r="O210" t="s">
        <v>52</v>
      </c>
      <c r="P210" t="s">
        <v>52</v>
      </c>
      <c r="Q210">
        <v>1</v>
      </c>
      <c r="W210">
        <v>0</v>
      </c>
      <c r="X210">
        <v>656259231</v>
      </c>
      <c r="Y210">
        <f t="shared" si="52"/>
        <v>6.7000000000000002E-3</v>
      </c>
      <c r="AA210">
        <v>16620.27</v>
      </c>
      <c r="AB210">
        <v>0</v>
      </c>
      <c r="AC210">
        <v>0</v>
      </c>
      <c r="AD210">
        <v>0</v>
      </c>
      <c r="AE210">
        <v>16620.27</v>
      </c>
      <c r="AF210">
        <v>0</v>
      </c>
      <c r="AG210">
        <v>0</v>
      </c>
      <c r="AH210">
        <v>0</v>
      </c>
      <c r="AI210">
        <v>1</v>
      </c>
      <c r="AJ210">
        <v>1</v>
      </c>
      <c r="AK210">
        <v>1</v>
      </c>
      <c r="AL210">
        <v>1</v>
      </c>
      <c r="AM210">
        <v>-2</v>
      </c>
      <c r="AN210">
        <v>0</v>
      </c>
      <c r="AO210">
        <v>1</v>
      </c>
      <c r="AP210">
        <v>0</v>
      </c>
      <c r="AQ210">
        <v>0</v>
      </c>
      <c r="AR210">
        <v>0</v>
      </c>
      <c r="AS210" t="s">
        <v>3</v>
      </c>
      <c r="AT210">
        <v>6.7000000000000002E-3</v>
      </c>
      <c r="AU210" t="s">
        <v>3</v>
      </c>
      <c r="AV210">
        <v>0</v>
      </c>
      <c r="AW210">
        <v>2</v>
      </c>
      <c r="AX210">
        <v>35380849</v>
      </c>
      <c r="AY210">
        <v>1</v>
      </c>
      <c r="AZ210">
        <v>0</v>
      </c>
      <c r="BA210">
        <v>210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CV210">
        <v>0</v>
      </c>
      <c r="CW210">
        <v>0</v>
      </c>
      <c r="CX210">
        <f>ROUND(Y210*Source!I769,9)</f>
        <v>6.7000000000000002E-4</v>
      </c>
      <c r="CY210">
        <f>AA210</f>
        <v>16620.27</v>
      </c>
      <c r="CZ210">
        <f>AE210</f>
        <v>16620.27</v>
      </c>
      <c r="DA210">
        <f>AI210</f>
        <v>1</v>
      </c>
      <c r="DB210">
        <f t="shared" si="53"/>
        <v>111.36</v>
      </c>
      <c r="DC210">
        <f t="shared" si="54"/>
        <v>0</v>
      </c>
      <c r="DD210" t="s">
        <v>3</v>
      </c>
      <c r="DE210" t="s">
        <v>3</v>
      </c>
      <c r="DF210">
        <f t="shared" si="59"/>
        <v>11.14</v>
      </c>
      <c r="DG210">
        <f t="shared" si="60"/>
        <v>0</v>
      </c>
      <c r="DH210">
        <f t="shared" si="61"/>
        <v>0</v>
      </c>
      <c r="DI210">
        <f t="shared" si="62"/>
        <v>0</v>
      </c>
      <c r="DJ210">
        <f>DF210</f>
        <v>11.14</v>
      </c>
      <c r="DK210">
        <v>0</v>
      </c>
      <c r="DL210" t="s">
        <v>3</v>
      </c>
      <c r="DM210">
        <v>0</v>
      </c>
      <c r="DN210" t="s">
        <v>3</v>
      </c>
      <c r="DO210">
        <v>0</v>
      </c>
    </row>
    <row r="211" spans="1:119" x14ac:dyDescent="0.2">
      <c r="A211">
        <f>ROW(Source!A770)</f>
        <v>770</v>
      </c>
      <c r="B211">
        <v>35364244</v>
      </c>
      <c r="C211">
        <v>35380850</v>
      </c>
      <c r="D211">
        <v>35111398</v>
      </c>
      <c r="E211">
        <v>15872964</v>
      </c>
      <c r="F211">
        <v>1</v>
      </c>
      <c r="G211">
        <v>15872964</v>
      </c>
      <c r="H211">
        <v>1</v>
      </c>
      <c r="I211" t="s">
        <v>982</v>
      </c>
      <c r="J211" t="s">
        <v>3</v>
      </c>
      <c r="K211" t="s">
        <v>983</v>
      </c>
      <c r="L211">
        <v>1191</v>
      </c>
      <c r="N211">
        <v>1013</v>
      </c>
      <c r="O211" t="s">
        <v>984</v>
      </c>
      <c r="P211" t="s">
        <v>984</v>
      </c>
      <c r="Q211">
        <v>1</v>
      </c>
      <c r="W211">
        <v>0</v>
      </c>
      <c r="X211">
        <v>476480486</v>
      </c>
      <c r="Y211">
        <f t="shared" si="52"/>
        <v>14</v>
      </c>
      <c r="AA211">
        <v>0</v>
      </c>
      <c r="AB211">
        <v>0</v>
      </c>
      <c r="AC211">
        <v>0</v>
      </c>
      <c r="AD211">
        <v>0</v>
      </c>
      <c r="AE211">
        <v>0</v>
      </c>
      <c r="AF211">
        <v>0</v>
      </c>
      <c r="AG211">
        <v>0</v>
      </c>
      <c r="AH211">
        <v>0</v>
      </c>
      <c r="AI211">
        <v>1</v>
      </c>
      <c r="AJ211">
        <v>1</v>
      </c>
      <c r="AK211">
        <v>1</v>
      </c>
      <c r="AL211">
        <v>1</v>
      </c>
      <c r="AM211">
        <v>-2</v>
      </c>
      <c r="AN211">
        <v>0</v>
      </c>
      <c r="AO211">
        <v>1</v>
      </c>
      <c r="AP211">
        <v>1</v>
      </c>
      <c r="AQ211">
        <v>0</v>
      </c>
      <c r="AR211">
        <v>0</v>
      </c>
      <c r="AS211" t="s">
        <v>3</v>
      </c>
      <c r="AT211">
        <v>14</v>
      </c>
      <c r="AU211" t="s">
        <v>3</v>
      </c>
      <c r="AV211">
        <v>1</v>
      </c>
      <c r="AW211">
        <v>2</v>
      </c>
      <c r="AX211">
        <v>35380854</v>
      </c>
      <c r="AY211">
        <v>1</v>
      </c>
      <c r="AZ211">
        <v>0</v>
      </c>
      <c r="BA211">
        <v>211</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CU211">
        <f>ROUND(AT211*Source!I770*AH211*AL211,2)</f>
        <v>0</v>
      </c>
      <c r="CV211">
        <f>ROUND(Y211*Source!I770,9)</f>
        <v>0.14000000000000001</v>
      </c>
      <c r="CW211">
        <v>0</v>
      </c>
      <c r="CX211">
        <f>ROUND(Y211*Source!I770,9)</f>
        <v>0.14000000000000001</v>
      </c>
      <c r="CY211">
        <f>AD211</f>
        <v>0</v>
      </c>
      <c r="CZ211">
        <f>AH211</f>
        <v>0</v>
      </c>
      <c r="DA211">
        <f>AL211</f>
        <v>1</v>
      </c>
      <c r="DB211">
        <f t="shared" si="53"/>
        <v>0</v>
      </c>
      <c r="DC211">
        <f t="shared" si="54"/>
        <v>0</v>
      </c>
      <c r="DD211" t="s">
        <v>3</v>
      </c>
      <c r="DE211" t="s">
        <v>3</v>
      </c>
      <c r="DF211">
        <f t="shared" si="59"/>
        <v>0</v>
      </c>
      <c r="DG211">
        <f t="shared" si="60"/>
        <v>0</v>
      </c>
      <c r="DH211">
        <f t="shared" si="61"/>
        <v>0</v>
      </c>
      <c r="DI211">
        <f t="shared" si="62"/>
        <v>0</v>
      </c>
      <c r="DJ211">
        <f>DI211</f>
        <v>0</v>
      </c>
      <c r="DK211">
        <v>0</v>
      </c>
      <c r="DL211" t="s">
        <v>3</v>
      </c>
      <c r="DM211">
        <v>0</v>
      </c>
      <c r="DN211" t="s">
        <v>3</v>
      </c>
      <c r="DO211">
        <v>0</v>
      </c>
    </row>
    <row r="212" spans="1:119" x14ac:dyDescent="0.2">
      <c r="A212">
        <f>ROW(Source!A770)</f>
        <v>770</v>
      </c>
      <c r="B212">
        <v>35364244</v>
      </c>
      <c r="C212">
        <v>35380850</v>
      </c>
      <c r="D212">
        <v>35112687</v>
      </c>
      <c r="E212">
        <v>1</v>
      </c>
      <c r="F212">
        <v>1</v>
      </c>
      <c r="G212">
        <v>15872964</v>
      </c>
      <c r="H212">
        <v>2</v>
      </c>
      <c r="I212" t="s">
        <v>1121</v>
      </c>
      <c r="J212" t="s">
        <v>1122</v>
      </c>
      <c r="K212" t="s">
        <v>1123</v>
      </c>
      <c r="L212">
        <v>1368</v>
      </c>
      <c r="N212">
        <v>1011</v>
      </c>
      <c r="O212" t="s">
        <v>988</v>
      </c>
      <c r="P212" t="s">
        <v>988</v>
      </c>
      <c r="Q212">
        <v>1</v>
      </c>
      <c r="W212">
        <v>0</v>
      </c>
      <c r="X212">
        <v>-1843499539</v>
      </c>
      <c r="Y212">
        <f t="shared" si="52"/>
        <v>3.65</v>
      </c>
      <c r="AA212">
        <v>0</v>
      </c>
      <c r="AB212">
        <v>1635</v>
      </c>
      <c r="AC212">
        <v>832.91</v>
      </c>
      <c r="AD212">
        <v>0</v>
      </c>
      <c r="AE212">
        <v>0</v>
      </c>
      <c r="AF212">
        <v>1635</v>
      </c>
      <c r="AG212">
        <v>832.91</v>
      </c>
      <c r="AH212">
        <v>0</v>
      </c>
      <c r="AI212">
        <v>1</v>
      </c>
      <c r="AJ212">
        <v>1</v>
      </c>
      <c r="AK212">
        <v>1</v>
      </c>
      <c r="AL212">
        <v>1</v>
      </c>
      <c r="AM212">
        <v>-2</v>
      </c>
      <c r="AN212">
        <v>0</v>
      </c>
      <c r="AO212">
        <v>1</v>
      </c>
      <c r="AP212">
        <v>1</v>
      </c>
      <c r="AQ212">
        <v>0</v>
      </c>
      <c r="AR212">
        <v>0</v>
      </c>
      <c r="AS212" t="s">
        <v>3</v>
      </c>
      <c r="AT212">
        <v>3.65</v>
      </c>
      <c r="AU212" t="s">
        <v>3</v>
      </c>
      <c r="AV212">
        <v>0</v>
      </c>
      <c r="AW212">
        <v>2</v>
      </c>
      <c r="AX212">
        <v>35380855</v>
      </c>
      <c r="AY212">
        <v>1</v>
      </c>
      <c r="AZ212">
        <v>0</v>
      </c>
      <c r="BA212">
        <v>212</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CV212">
        <v>0</v>
      </c>
      <c r="CW212">
        <f>ROUND(Y212*Source!I770*DO212,9)</f>
        <v>0</v>
      </c>
      <c r="CX212">
        <f>ROUND(Y212*Source!I770,9)</f>
        <v>3.6499999999999998E-2</v>
      </c>
      <c r="CY212">
        <f>AB212</f>
        <v>1635</v>
      </c>
      <c r="CZ212">
        <f>AF212</f>
        <v>1635</v>
      </c>
      <c r="DA212">
        <f>AJ212</f>
        <v>1</v>
      </c>
      <c r="DB212">
        <f t="shared" si="53"/>
        <v>5967.75</v>
      </c>
      <c r="DC212">
        <f t="shared" si="54"/>
        <v>3040.12</v>
      </c>
      <c r="DD212" t="s">
        <v>3</v>
      </c>
      <c r="DE212" t="s">
        <v>3</v>
      </c>
      <c r="DF212">
        <f t="shared" si="59"/>
        <v>0</v>
      </c>
      <c r="DG212">
        <f t="shared" si="60"/>
        <v>59.68</v>
      </c>
      <c r="DH212">
        <f t="shared" si="61"/>
        <v>30.4</v>
      </c>
      <c r="DI212">
        <f t="shared" si="62"/>
        <v>0</v>
      </c>
      <c r="DJ212">
        <f>DG212</f>
        <v>59.68</v>
      </c>
      <c r="DK212">
        <v>0</v>
      </c>
      <c r="DL212" t="s">
        <v>3</v>
      </c>
      <c r="DM212">
        <v>0</v>
      </c>
      <c r="DN212" t="s">
        <v>3</v>
      </c>
      <c r="DO212">
        <v>0</v>
      </c>
    </row>
    <row r="213" spans="1:119" x14ac:dyDescent="0.2">
      <c r="A213">
        <f>ROW(Source!A770)</f>
        <v>770</v>
      </c>
      <c r="B213">
        <v>35364244</v>
      </c>
      <c r="C213">
        <v>35380850</v>
      </c>
      <c r="D213">
        <v>35113169</v>
      </c>
      <c r="E213">
        <v>1</v>
      </c>
      <c r="F213">
        <v>1</v>
      </c>
      <c r="G213">
        <v>15872964</v>
      </c>
      <c r="H213">
        <v>2</v>
      </c>
      <c r="I213" t="s">
        <v>1124</v>
      </c>
      <c r="J213" t="s">
        <v>1125</v>
      </c>
      <c r="K213" t="s">
        <v>1126</v>
      </c>
      <c r="L213">
        <v>1368</v>
      </c>
      <c r="N213">
        <v>1011</v>
      </c>
      <c r="O213" t="s">
        <v>988</v>
      </c>
      <c r="P213" t="s">
        <v>988</v>
      </c>
      <c r="Q213">
        <v>1</v>
      </c>
      <c r="W213">
        <v>0</v>
      </c>
      <c r="X213">
        <v>-1505827316</v>
      </c>
      <c r="Y213">
        <f t="shared" si="52"/>
        <v>3.65</v>
      </c>
      <c r="AA213">
        <v>0</v>
      </c>
      <c r="AB213">
        <v>7.15</v>
      </c>
      <c r="AC213">
        <v>0.09</v>
      </c>
      <c r="AD213">
        <v>0</v>
      </c>
      <c r="AE213">
        <v>0</v>
      </c>
      <c r="AF213">
        <v>7.15</v>
      </c>
      <c r="AG213">
        <v>0.09</v>
      </c>
      <c r="AH213">
        <v>0</v>
      </c>
      <c r="AI213">
        <v>1</v>
      </c>
      <c r="AJ213">
        <v>1</v>
      </c>
      <c r="AK213">
        <v>1</v>
      </c>
      <c r="AL213">
        <v>1</v>
      </c>
      <c r="AM213">
        <v>-2</v>
      </c>
      <c r="AN213">
        <v>0</v>
      </c>
      <c r="AO213">
        <v>1</v>
      </c>
      <c r="AP213">
        <v>1</v>
      </c>
      <c r="AQ213">
        <v>0</v>
      </c>
      <c r="AR213">
        <v>0</v>
      </c>
      <c r="AS213" t="s">
        <v>3</v>
      </c>
      <c r="AT213">
        <v>3.65</v>
      </c>
      <c r="AU213" t="s">
        <v>3</v>
      </c>
      <c r="AV213">
        <v>0</v>
      </c>
      <c r="AW213">
        <v>2</v>
      </c>
      <c r="AX213">
        <v>35380856</v>
      </c>
      <c r="AY213">
        <v>1</v>
      </c>
      <c r="AZ213">
        <v>0</v>
      </c>
      <c r="BA213">
        <v>213</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CV213">
        <v>0</v>
      </c>
      <c r="CW213">
        <f>ROUND(Y213*Source!I770*DO213,9)</f>
        <v>0</v>
      </c>
      <c r="CX213">
        <f>ROUND(Y213*Source!I770,9)</f>
        <v>3.6499999999999998E-2</v>
      </c>
      <c r="CY213">
        <f>AB213</f>
        <v>7.15</v>
      </c>
      <c r="CZ213">
        <f>AF213</f>
        <v>7.15</v>
      </c>
      <c r="DA213">
        <f>AJ213</f>
        <v>1</v>
      </c>
      <c r="DB213">
        <f t="shared" si="53"/>
        <v>26.1</v>
      </c>
      <c r="DC213">
        <f t="shared" si="54"/>
        <v>0.33</v>
      </c>
      <c r="DD213" t="s">
        <v>3</v>
      </c>
      <c r="DE213" t="s">
        <v>3</v>
      </c>
      <c r="DF213">
        <f t="shared" si="59"/>
        <v>0</v>
      </c>
      <c r="DG213">
        <f t="shared" si="60"/>
        <v>0.26</v>
      </c>
      <c r="DH213">
        <f t="shared" si="61"/>
        <v>0</v>
      </c>
      <c r="DI213">
        <f t="shared" si="62"/>
        <v>0</v>
      </c>
      <c r="DJ213">
        <f>DG213</f>
        <v>0.26</v>
      </c>
      <c r="DK213">
        <v>0</v>
      </c>
      <c r="DL213" t="s">
        <v>3</v>
      </c>
      <c r="DM213">
        <v>0</v>
      </c>
      <c r="DN213" t="s">
        <v>3</v>
      </c>
      <c r="DO213">
        <v>0</v>
      </c>
    </row>
    <row r="214" spans="1:119" x14ac:dyDescent="0.2">
      <c r="A214">
        <f>ROW(Source!A773)</f>
        <v>773</v>
      </c>
      <c r="B214">
        <v>35364244</v>
      </c>
      <c r="C214">
        <v>35380859</v>
      </c>
      <c r="D214">
        <v>35111398</v>
      </c>
      <c r="E214">
        <v>15872964</v>
      </c>
      <c r="F214">
        <v>1</v>
      </c>
      <c r="G214">
        <v>15872964</v>
      </c>
      <c r="H214">
        <v>1</v>
      </c>
      <c r="I214" t="s">
        <v>982</v>
      </c>
      <c r="J214" t="s">
        <v>3</v>
      </c>
      <c r="K214" t="s">
        <v>983</v>
      </c>
      <c r="L214">
        <v>1191</v>
      </c>
      <c r="N214">
        <v>1013</v>
      </c>
      <c r="O214" t="s">
        <v>984</v>
      </c>
      <c r="P214" t="s">
        <v>984</v>
      </c>
      <c r="Q214">
        <v>1</v>
      </c>
      <c r="W214">
        <v>0</v>
      </c>
      <c r="X214">
        <v>476480486</v>
      </c>
      <c r="Y214">
        <f t="shared" si="52"/>
        <v>42.81</v>
      </c>
      <c r="AA214">
        <v>0</v>
      </c>
      <c r="AB214">
        <v>0</v>
      </c>
      <c r="AC214">
        <v>0</v>
      </c>
      <c r="AD214">
        <v>0</v>
      </c>
      <c r="AE214">
        <v>0</v>
      </c>
      <c r="AF214">
        <v>0</v>
      </c>
      <c r="AG214">
        <v>0</v>
      </c>
      <c r="AH214">
        <v>0</v>
      </c>
      <c r="AI214">
        <v>1</v>
      </c>
      <c r="AJ214">
        <v>1</v>
      </c>
      <c r="AK214">
        <v>1</v>
      </c>
      <c r="AL214">
        <v>1</v>
      </c>
      <c r="AM214">
        <v>-2</v>
      </c>
      <c r="AN214">
        <v>0</v>
      </c>
      <c r="AO214">
        <v>1</v>
      </c>
      <c r="AP214">
        <v>1</v>
      </c>
      <c r="AQ214">
        <v>0</v>
      </c>
      <c r="AR214">
        <v>0</v>
      </c>
      <c r="AS214" t="s">
        <v>3</v>
      </c>
      <c r="AT214">
        <v>42.81</v>
      </c>
      <c r="AU214" t="s">
        <v>3</v>
      </c>
      <c r="AV214">
        <v>1</v>
      </c>
      <c r="AW214">
        <v>2</v>
      </c>
      <c r="AX214">
        <v>35380862</v>
      </c>
      <c r="AY214">
        <v>1</v>
      </c>
      <c r="AZ214">
        <v>0</v>
      </c>
      <c r="BA214">
        <v>214</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CU214">
        <f>ROUND(AT214*Source!I773*AH214*AL214,2)</f>
        <v>0</v>
      </c>
      <c r="CV214">
        <f>ROUND(Y214*Source!I773,9)</f>
        <v>1.7123999999999999</v>
      </c>
      <c r="CW214">
        <v>0</v>
      </c>
      <c r="CX214">
        <f>ROUND(Y214*Source!I773,9)</f>
        <v>1.7123999999999999</v>
      </c>
      <c r="CY214">
        <f>AD214</f>
        <v>0</v>
      </c>
      <c r="CZ214">
        <f>AH214</f>
        <v>0</v>
      </c>
      <c r="DA214">
        <f>AL214</f>
        <v>1</v>
      </c>
      <c r="DB214">
        <f t="shared" si="53"/>
        <v>0</v>
      </c>
      <c r="DC214">
        <f t="shared" si="54"/>
        <v>0</v>
      </c>
      <c r="DD214" t="s">
        <v>3</v>
      </c>
      <c r="DE214" t="s">
        <v>3</v>
      </c>
      <c r="DF214">
        <f t="shared" si="59"/>
        <v>0</v>
      </c>
      <c r="DG214">
        <f t="shared" si="60"/>
        <v>0</v>
      </c>
      <c r="DH214">
        <f t="shared" si="61"/>
        <v>0</v>
      </c>
      <c r="DI214">
        <f t="shared" si="62"/>
        <v>0</v>
      </c>
      <c r="DJ214">
        <f>DI214</f>
        <v>0</v>
      </c>
      <c r="DK214">
        <v>0</v>
      </c>
      <c r="DL214" t="s">
        <v>3</v>
      </c>
      <c r="DM214">
        <v>0</v>
      </c>
      <c r="DN214" t="s">
        <v>3</v>
      </c>
      <c r="DO214">
        <v>0</v>
      </c>
    </row>
    <row r="215" spans="1:119" x14ac:dyDescent="0.2">
      <c r="A215">
        <f>ROW(Source!A773)</f>
        <v>773</v>
      </c>
      <c r="B215">
        <v>35364244</v>
      </c>
      <c r="C215">
        <v>35380859</v>
      </c>
      <c r="D215">
        <v>35113206</v>
      </c>
      <c r="E215">
        <v>1</v>
      </c>
      <c r="F215">
        <v>1</v>
      </c>
      <c r="G215">
        <v>15872964</v>
      </c>
      <c r="H215">
        <v>2</v>
      </c>
      <c r="I215" t="s">
        <v>989</v>
      </c>
      <c r="J215" t="s">
        <v>990</v>
      </c>
      <c r="K215" t="s">
        <v>991</v>
      </c>
      <c r="L215">
        <v>1368</v>
      </c>
      <c r="N215">
        <v>1011</v>
      </c>
      <c r="O215" t="s">
        <v>988</v>
      </c>
      <c r="P215" t="s">
        <v>988</v>
      </c>
      <c r="Q215">
        <v>1</v>
      </c>
      <c r="W215">
        <v>0</v>
      </c>
      <c r="X215">
        <v>-1817365194</v>
      </c>
      <c r="Y215">
        <f t="shared" si="52"/>
        <v>6.9</v>
      </c>
      <c r="AA215">
        <v>0</v>
      </c>
      <c r="AB215">
        <v>4.72</v>
      </c>
      <c r="AC215">
        <v>0.1</v>
      </c>
      <c r="AD215">
        <v>0</v>
      </c>
      <c r="AE215">
        <v>0</v>
      </c>
      <c r="AF215">
        <v>4.72</v>
      </c>
      <c r="AG215">
        <v>0.1</v>
      </c>
      <c r="AH215">
        <v>0</v>
      </c>
      <c r="AI215">
        <v>1</v>
      </c>
      <c r="AJ215">
        <v>1</v>
      </c>
      <c r="AK215">
        <v>1</v>
      </c>
      <c r="AL215">
        <v>1</v>
      </c>
      <c r="AM215">
        <v>-2</v>
      </c>
      <c r="AN215">
        <v>0</v>
      </c>
      <c r="AO215">
        <v>1</v>
      </c>
      <c r="AP215">
        <v>1</v>
      </c>
      <c r="AQ215">
        <v>0</v>
      </c>
      <c r="AR215">
        <v>0</v>
      </c>
      <c r="AS215" t="s">
        <v>3</v>
      </c>
      <c r="AT215">
        <v>6.9</v>
      </c>
      <c r="AU215" t="s">
        <v>3</v>
      </c>
      <c r="AV215">
        <v>0</v>
      </c>
      <c r="AW215">
        <v>2</v>
      </c>
      <c r="AX215">
        <v>35380863</v>
      </c>
      <c r="AY215">
        <v>1</v>
      </c>
      <c r="AZ215">
        <v>0</v>
      </c>
      <c r="BA215">
        <v>215</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CV215">
        <v>0</v>
      </c>
      <c r="CW215">
        <f>ROUND(Y215*Source!I773*DO215,9)</f>
        <v>0</v>
      </c>
      <c r="CX215">
        <f>ROUND(Y215*Source!I773,9)</f>
        <v>0.27600000000000002</v>
      </c>
      <c r="CY215">
        <f>AB215</f>
        <v>4.72</v>
      </c>
      <c r="CZ215">
        <f>AF215</f>
        <v>4.72</v>
      </c>
      <c r="DA215">
        <f>AJ215</f>
        <v>1</v>
      </c>
      <c r="DB215">
        <f t="shared" si="53"/>
        <v>32.57</v>
      </c>
      <c r="DC215">
        <f t="shared" si="54"/>
        <v>0.69</v>
      </c>
      <c r="DD215" t="s">
        <v>3</v>
      </c>
      <c r="DE215" t="s">
        <v>3</v>
      </c>
      <c r="DF215">
        <f t="shared" si="59"/>
        <v>0</v>
      </c>
      <c r="DG215">
        <f t="shared" si="60"/>
        <v>1.3</v>
      </c>
      <c r="DH215">
        <f t="shared" si="61"/>
        <v>0.03</v>
      </c>
      <c r="DI215">
        <f t="shared" si="62"/>
        <v>0</v>
      </c>
      <c r="DJ215">
        <f>DG215</f>
        <v>1.3</v>
      </c>
      <c r="DK215">
        <v>0</v>
      </c>
      <c r="DL215" t="s">
        <v>3</v>
      </c>
      <c r="DM215">
        <v>0</v>
      </c>
      <c r="DN215" t="s">
        <v>3</v>
      </c>
      <c r="DO215">
        <v>0</v>
      </c>
    </row>
    <row r="216" spans="1:119" x14ac:dyDescent="0.2">
      <c r="A216">
        <f>ROW(Source!A774)</f>
        <v>774</v>
      </c>
      <c r="B216">
        <v>35364244</v>
      </c>
      <c r="C216">
        <v>35380864</v>
      </c>
      <c r="D216">
        <v>35111398</v>
      </c>
      <c r="E216">
        <v>15872964</v>
      </c>
      <c r="F216">
        <v>1</v>
      </c>
      <c r="G216">
        <v>15872964</v>
      </c>
      <c r="H216">
        <v>1</v>
      </c>
      <c r="I216" t="s">
        <v>982</v>
      </c>
      <c r="J216" t="s">
        <v>3</v>
      </c>
      <c r="K216" t="s">
        <v>983</v>
      </c>
      <c r="L216">
        <v>1191</v>
      </c>
      <c r="N216">
        <v>1013</v>
      </c>
      <c r="O216" t="s">
        <v>984</v>
      </c>
      <c r="P216" t="s">
        <v>984</v>
      </c>
      <c r="Q216">
        <v>1</v>
      </c>
      <c r="W216">
        <v>0</v>
      </c>
      <c r="X216">
        <v>476480486</v>
      </c>
      <c r="Y216">
        <f t="shared" si="52"/>
        <v>39.22</v>
      </c>
      <c r="AA216">
        <v>0</v>
      </c>
      <c r="AB216">
        <v>0</v>
      </c>
      <c r="AC216">
        <v>0</v>
      </c>
      <c r="AD216">
        <v>0</v>
      </c>
      <c r="AE216">
        <v>0</v>
      </c>
      <c r="AF216">
        <v>0</v>
      </c>
      <c r="AG216">
        <v>0</v>
      </c>
      <c r="AH216">
        <v>0</v>
      </c>
      <c r="AI216">
        <v>1</v>
      </c>
      <c r="AJ216">
        <v>1</v>
      </c>
      <c r="AK216">
        <v>1</v>
      </c>
      <c r="AL216">
        <v>1</v>
      </c>
      <c r="AM216">
        <v>-2</v>
      </c>
      <c r="AN216">
        <v>0</v>
      </c>
      <c r="AO216">
        <v>1</v>
      </c>
      <c r="AP216">
        <v>1</v>
      </c>
      <c r="AQ216">
        <v>0</v>
      </c>
      <c r="AR216">
        <v>0</v>
      </c>
      <c r="AS216" t="s">
        <v>3</v>
      </c>
      <c r="AT216">
        <v>39.22</v>
      </c>
      <c r="AU216" t="s">
        <v>3</v>
      </c>
      <c r="AV216">
        <v>1</v>
      </c>
      <c r="AW216">
        <v>2</v>
      </c>
      <c r="AX216">
        <v>35380867</v>
      </c>
      <c r="AY216">
        <v>1</v>
      </c>
      <c r="AZ216">
        <v>0</v>
      </c>
      <c r="BA216">
        <v>216</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CU216">
        <f>ROUND(AT216*Source!I774*AH216*AL216,2)</f>
        <v>0</v>
      </c>
      <c r="CV216">
        <f>ROUND(Y216*Source!I774,9)</f>
        <v>0.39219999999999999</v>
      </c>
      <c r="CW216">
        <v>0</v>
      </c>
      <c r="CX216">
        <f>ROUND(Y216*Source!I774,9)</f>
        <v>0.39219999999999999</v>
      </c>
      <c r="CY216">
        <f>AD216</f>
        <v>0</v>
      </c>
      <c r="CZ216">
        <f>AH216</f>
        <v>0</v>
      </c>
      <c r="DA216">
        <f>AL216</f>
        <v>1</v>
      </c>
      <c r="DB216">
        <f t="shared" si="53"/>
        <v>0</v>
      </c>
      <c r="DC216">
        <f t="shared" si="54"/>
        <v>0</v>
      </c>
      <c r="DD216" t="s">
        <v>3</v>
      </c>
      <c r="DE216" t="s">
        <v>3</v>
      </c>
      <c r="DF216">
        <f t="shared" si="59"/>
        <v>0</v>
      </c>
      <c r="DG216">
        <f t="shared" si="60"/>
        <v>0</v>
      </c>
      <c r="DH216">
        <f t="shared" si="61"/>
        <v>0</v>
      </c>
      <c r="DI216">
        <f t="shared" si="62"/>
        <v>0</v>
      </c>
      <c r="DJ216">
        <f>DI216</f>
        <v>0</v>
      </c>
      <c r="DK216">
        <v>0</v>
      </c>
      <c r="DL216" t="s">
        <v>3</v>
      </c>
      <c r="DM216">
        <v>0</v>
      </c>
      <c r="DN216" t="s">
        <v>3</v>
      </c>
      <c r="DO216">
        <v>0</v>
      </c>
    </row>
    <row r="217" spans="1:119" x14ac:dyDescent="0.2">
      <c r="A217">
        <f>ROW(Source!A774)</f>
        <v>774</v>
      </c>
      <c r="B217">
        <v>35364244</v>
      </c>
      <c r="C217">
        <v>35380864</v>
      </c>
      <c r="D217">
        <v>35113206</v>
      </c>
      <c r="E217">
        <v>1</v>
      </c>
      <c r="F217">
        <v>1</v>
      </c>
      <c r="G217">
        <v>15872964</v>
      </c>
      <c r="H217">
        <v>2</v>
      </c>
      <c r="I217" t="s">
        <v>989</v>
      </c>
      <c r="J217" t="s">
        <v>990</v>
      </c>
      <c r="K217" t="s">
        <v>991</v>
      </c>
      <c r="L217">
        <v>1368</v>
      </c>
      <c r="N217">
        <v>1011</v>
      </c>
      <c r="O217" t="s">
        <v>988</v>
      </c>
      <c r="P217" t="s">
        <v>988</v>
      </c>
      <c r="Q217">
        <v>1</v>
      </c>
      <c r="W217">
        <v>0</v>
      </c>
      <c r="X217">
        <v>-1817365194</v>
      </c>
      <c r="Y217">
        <f t="shared" si="52"/>
        <v>6.9</v>
      </c>
      <c r="AA217">
        <v>0</v>
      </c>
      <c r="AB217">
        <v>4.72</v>
      </c>
      <c r="AC217">
        <v>0.1</v>
      </c>
      <c r="AD217">
        <v>0</v>
      </c>
      <c r="AE217">
        <v>0</v>
      </c>
      <c r="AF217">
        <v>4.72</v>
      </c>
      <c r="AG217">
        <v>0.1</v>
      </c>
      <c r="AH217">
        <v>0</v>
      </c>
      <c r="AI217">
        <v>1</v>
      </c>
      <c r="AJ217">
        <v>1</v>
      </c>
      <c r="AK217">
        <v>1</v>
      </c>
      <c r="AL217">
        <v>1</v>
      </c>
      <c r="AM217">
        <v>-2</v>
      </c>
      <c r="AN217">
        <v>0</v>
      </c>
      <c r="AO217">
        <v>1</v>
      </c>
      <c r="AP217">
        <v>1</v>
      </c>
      <c r="AQ217">
        <v>0</v>
      </c>
      <c r="AR217">
        <v>0</v>
      </c>
      <c r="AS217" t="s">
        <v>3</v>
      </c>
      <c r="AT217">
        <v>6.9</v>
      </c>
      <c r="AU217" t="s">
        <v>3</v>
      </c>
      <c r="AV217">
        <v>0</v>
      </c>
      <c r="AW217">
        <v>2</v>
      </c>
      <c r="AX217">
        <v>35380868</v>
      </c>
      <c r="AY217">
        <v>1</v>
      </c>
      <c r="AZ217">
        <v>0</v>
      </c>
      <c r="BA217">
        <v>217</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CV217">
        <v>0</v>
      </c>
      <c r="CW217">
        <f>ROUND(Y217*Source!I774*DO217,9)</f>
        <v>0</v>
      </c>
      <c r="CX217">
        <f>ROUND(Y217*Source!I774,9)</f>
        <v>6.9000000000000006E-2</v>
      </c>
      <c r="CY217">
        <f>AB217</f>
        <v>4.72</v>
      </c>
      <c r="CZ217">
        <f>AF217</f>
        <v>4.72</v>
      </c>
      <c r="DA217">
        <f>AJ217</f>
        <v>1</v>
      </c>
      <c r="DB217">
        <f t="shared" si="53"/>
        <v>32.57</v>
      </c>
      <c r="DC217">
        <f t="shared" si="54"/>
        <v>0.69</v>
      </c>
      <c r="DD217" t="s">
        <v>3</v>
      </c>
      <c r="DE217" t="s">
        <v>3</v>
      </c>
      <c r="DF217">
        <f t="shared" si="59"/>
        <v>0</v>
      </c>
      <c r="DG217">
        <f t="shared" si="60"/>
        <v>0.33</v>
      </c>
      <c r="DH217">
        <f t="shared" si="61"/>
        <v>0.01</v>
      </c>
      <c r="DI217">
        <f t="shared" si="62"/>
        <v>0</v>
      </c>
      <c r="DJ217">
        <f>DG217</f>
        <v>0.33</v>
      </c>
      <c r="DK217">
        <v>0</v>
      </c>
      <c r="DL217" t="s">
        <v>3</v>
      </c>
      <c r="DM217">
        <v>0</v>
      </c>
      <c r="DN217" t="s">
        <v>3</v>
      </c>
      <c r="DO217">
        <v>0</v>
      </c>
    </row>
    <row r="218" spans="1:119" x14ac:dyDescent="0.2">
      <c r="A218">
        <f>ROW(Source!A775)</f>
        <v>775</v>
      </c>
      <c r="B218">
        <v>35364244</v>
      </c>
      <c r="C218">
        <v>35380869</v>
      </c>
      <c r="D218">
        <v>35111398</v>
      </c>
      <c r="E218">
        <v>15872964</v>
      </c>
      <c r="F218">
        <v>1</v>
      </c>
      <c r="G218">
        <v>15872964</v>
      </c>
      <c r="H218">
        <v>1</v>
      </c>
      <c r="I218" t="s">
        <v>982</v>
      </c>
      <c r="J218" t="s">
        <v>3</v>
      </c>
      <c r="K218" t="s">
        <v>983</v>
      </c>
      <c r="L218">
        <v>1191</v>
      </c>
      <c r="N218">
        <v>1013</v>
      </c>
      <c r="O218" t="s">
        <v>984</v>
      </c>
      <c r="P218" t="s">
        <v>984</v>
      </c>
      <c r="Q218">
        <v>1</v>
      </c>
      <c r="W218">
        <v>0</v>
      </c>
      <c r="X218">
        <v>476480486</v>
      </c>
      <c r="Y218">
        <f t="shared" si="52"/>
        <v>34.630000000000003</v>
      </c>
      <c r="AA218">
        <v>0</v>
      </c>
      <c r="AB218">
        <v>0</v>
      </c>
      <c r="AC218">
        <v>0</v>
      </c>
      <c r="AD218">
        <v>0</v>
      </c>
      <c r="AE218">
        <v>0</v>
      </c>
      <c r="AF218">
        <v>0</v>
      </c>
      <c r="AG218">
        <v>0</v>
      </c>
      <c r="AH218">
        <v>0</v>
      </c>
      <c r="AI218">
        <v>1</v>
      </c>
      <c r="AJ218">
        <v>1</v>
      </c>
      <c r="AK218">
        <v>1</v>
      </c>
      <c r="AL218">
        <v>1</v>
      </c>
      <c r="AM218">
        <v>-2</v>
      </c>
      <c r="AN218">
        <v>0</v>
      </c>
      <c r="AO218">
        <v>1</v>
      </c>
      <c r="AP218">
        <v>1</v>
      </c>
      <c r="AQ218">
        <v>0</v>
      </c>
      <c r="AR218">
        <v>0</v>
      </c>
      <c r="AS218" t="s">
        <v>3</v>
      </c>
      <c r="AT218">
        <v>34.630000000000003</v>
      </c>
      <c r="AU218" t="s">
        <v>3</v>
      </c>
      <c r="AV218">
        <v>1</v>
      </c>
      <c r="AW218">
        <v>2</v>
      </c>
      <c r="AX218">
        <v>35380871</v>
      </c>
      <c r="AY218">
        <v>1</v>
      </c>
      <c r="AZ218">
        <v>0</v>
      </c>
      <c r="BA218">
        <v>218</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CU218">
        <f>ROUND(AT218*Source!I775*AH218*AL218,2)</f>
        <v>0</v>
      </c>
      <c r="CV218">
        <f>ROUND(Y218*Source!I775,9)</f>
        <v>0.69259999999999999</v>
      </c>
      <c r="CW218">
        <v>0</v>
      </c>
      <c r="CX218">
        <f>ROUND(Y218*Source!I775,9)</f>
        <v>0.69259999999999999</v>
      </c>
      <c r="CY218">
        <f>AD218</f>
        <v>0</v>
      </c>
      <c r="CZ218">
        <f>AH218</f>
        <v>0</v>
      </c>
      <c r="DA218">
        <f>AL218</f>
        <v>1</v>
      </c>
      <c r="DB218">
        <f t="shared" si="53"/>
        <v>0</v>
      </c>
      <c r="DC218">
        <f t="shared" si="54"/>
        <v>0</v>
      </c>
      <c r="DD218" t="s">
        <v>3</v>
      </c>
      <c r="DE218" t="s">
        <v>3</v>
      </c>
      <c r="DF218">
        <f t="shared" si="59"/>
        <v>0</v>
      </c>
      <c r="DG218">
        <f t="shared" si="60"/>
        <v>0</v>
      </c>
      <c r="DH218">
        <f t="shared" si="61"/>
        <v>0</v>
      </c>
      <c r="DI218">
        <f t="shared" si="62"/>
        <v>0</v>
      </c>
      <c r="DJ218">
        <f>DI218</f>
        <v>0</v>
      </c>
      <c r="DK218">
        <v>0</v>
      </c>
      <c r="DL218" t="s">
        <v>3</v>
      </c>
      <c r="DM218">
        <v>0</v>
      </c>
      <c r="DN218" t="s">
        <v>3</v>
      </c>
      <c r="DO218">
        <v>0</v>
      </c>
    </row>
    <row r="219" spans="1:119" x14ac:dyDescent="0.2">
      <c r="A219">
        <f>ROW(Source!A811)</f>
        <v>811</v>
      </c>
      <c r="B219">
        <v>35364244</v>
      </c>
      <c r="C219">
        <v>35380930</v>
      </c>
      <c r="D219">
        <v>35111398</v>
      </c>
      <c r="E219">
        <v>15872964</v>
      </c>
      <c r="F219">
        <v>1</v>
      </c>
      <c r="G219">
        <v>15872964</v>
      </c>
      <c r="H219">
        <v>1</v>
      </c>
      <c r="I219" t="s">
        <v>982</v>
      </c>
      <c r="J219" t="s">
        <v>3</v>
      </c>
      <c r="K219" t="s">
        <v>983</v>
      </c>
      <c r="L219">
        <v>1191</v>
      </c>
      <c r="N219">
        <v>1013</v>
      </c>
      <c r="O219" t="s">
        <v>984</v>
      </c>
      <c r="P219" t="s">
        <v>984</v>
      </c>
      <c r="Q219">
        <v>1</v>
      </c>
      <c r="W219">
        <v>0</v>
      </c>
      <c r="X219">
        <v>476480486</v>
      </c>
      <c r="Y219">
        <f t="shared" si="52"/>
        <v>5.84</v>
      </c>
      <c r="AA219">
        <v>0</v>
      </c>
      <c r="AB219">
        <v>0</v>
      </c>
      <c r="AC219">
        <v>0</v>
      </c>
      <c r="AD219">
        <v>0</v>
      </c>
      <c r="AE219">
        <v>0</v>
      </c>
      <c r="AF219">
        <v>0</v>
      </c>
      <c r="AG219">
        <v>0</v>
      </c>
      <c r="AH219">
        <v>0</v>
      </c>
      <c r="AI219">
        <v>1</v>
      </c>
      <c r="AJ219">
        <v>1</v>
      </c>
      <c r="AK219">
        <v>1</v>
      </c>
      <c r="AL219">
        <v>1</v>
      </c>
      <c r="AM219">
        <v>-2</v>
      </c>
      <c r="AN219">
        <v>0</v>
      </c>
      <c r="AO219">
        <v>1</v>
      </c>
      <c r="AP219">
        <v>1</v>
      </c>
      <c r="AQ219">
        <v>0</v>
      </c>
      <c r="AR219">
        <v>0</v>
      </c>
      <c r="AS219" t="s">
        <v>3</v>
      </c>
      <c r="AT219">
        <v>5.84</v>
      </c>
      <c r="AU219" t="s">
        <v>3</v>
      </c>
      <c r="AV219">
        <v>1</v>
      </c>
      <c r="AW219">
        <v>2</v>
      </c>
      <c r="AX219">
        <v>35380932</v>
      </c>
      <c r="AY219">
        <v>1</v>
      </c>
      <c r="AZ219">
        <v>0</v>
      </c>
      <c r="BA219">
        <v>219</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CU219">
        <f>ROUND(AT219*Source!I811*AH219*AL219,2)</f>
        <v>0</v>
      </c>
      <c r="CV219">
        <f>ROUND(Y219*Source!I811,9)</f>
        <v>0.4672</v>
      </c>
      <c r="CW219">
        <v>0</v>
      </c>
      <c r="CX219">
        <f>ROUND(Y219*Source!I811,9)</f>
        <v>0.4672</v>
      </c>
      <c r="CY219">
        <f>AD219</f>
        <v>0</v>
      </c>
      <c r="CZ219">
        <f>AH219</f>
        <v>0</v>
      </c>
      <c r="DA219">
        <f>AL219</f>
        <v>1</v>
      </c>
      <c r="DB219">
        <f t="shared" si="53"/>
        <v>0</v>
      </c>
      <c r="DC219">
        <f t="shared" si="54"/>
        <v>0</v>
      </c>
      <c r="DD219" t="s">
        <v>3</v>
      </c>
      <c r="DE219" t="s">
        <v>3</v>
      </c>
      <c r="DF219">
        <f t="shared" si="59"/>
        <v>0</v>
      </c>
      <c r="DG219">
        <f t="shared" si="60"/>
        <v>0</v>
      </c>
      <c r="DH219">
        <f t="shared" si="61"/>
        <v>0</v>
      </c>
      <c r="DI219">
        <f t="shared" si="62"/>
        <v>0</v>
      </c>
      <c r="DJ219">
        <f>DI219</f>
        <v>0</v>
      </c>
      <c r="DK219">
        <v>0</v>
      </c>
      <c r="DL219" t="s">
        <v>3</v>
      </c>
      <c r="DM219">
        <v>0</v>
      </c>
      <c r="DN219" t="s">
        <v>3</v>
      </c>
      <c r="DO219">
        <v>0</v>
      </c>
    </row>
    <row r="220" spans="1:119" x14ac:dyDescent="0.2">
      <c r="A220">
        <f>ROW(Source!A812)</f>
        <v>812</v>
      </c>
      <c r="B220">
        <v>35364244</v>
      </c>
      <c r="C220">
        <v>35380933</v>
      </c>
      <c r="D220">
        <v>35111398</v>
      </c>
      <c r="E220">
        <v>15872964</v>
      </c>
      <c r="F220">
        <v>1</v>
      </c>
      <c r="G220">
        <v>15872964</v>
      </c>
      <c r="H220">
        <v>1</v>
      </c>
      <c r="I220" t="s">
        <v>982</v>
      </c>
      <c r="J220" t="s">
        <v>3</v>
      </c>
      <c r="K220" t="s">
        <v>983</v>
      </c>
      <c r="L220">
        <v>1191</v>
      </c>
      <c r="N220">
        <v>1013</v>
      </c>
      <c r="O220" t="s">
        <v>984</v>
      </c>
      <c r="P220" t="s">
        <v>984</v>
      </c>
      <c r="Q220">
        <v>1</v>
      </c>
      <c r="W220">
        <v>0</v>
      </c>
      <c r="X220">
        <v>476480486</v>
      </c>
      <c r="Y220">
        <f t="shared" si="52"/>
        <v>0.42</v>
      </c>
      <c r="AA220">
        <v>0</v>
      </c>
      <c r="AB220">
        <v>0</v>
      </c>
      <c r="AC220">
        <v>0</v>
      </c>
      <c r="AD220">
        <v>0</v>
      </c>
      <c r="AE220">
        <v>0</v>
      </c>
      <c r="AF220">
        <v>0</v>
      </c>
      <c r="AG220">
        <v>0</v>
      </c>
      <c r="AH220">
        <v>0</v>
      </c>
      <c r="AI220">
        <v>1</v>
      </c>
      <c r="AJ220">
        <v>1</v>
      </c>
      <c r="AK220">
        <v>1</v>
      </c>
      <c r="AL220">
        <v>1</v>
      </c>
      <c r="AM220">
        <v>-2</v>
      </c>
      <c r="AN220">
        <v>0</v>
      </c>
      <c r="AO220">
        <v>1</v>
      </c>
      <c r="AP220">
        <v>0</v>
      </c>
      <c r="AQ220">
        <v>0</v>
      </c>
      <c r="AR220">
        <v>0</v>
      </c>
      <c r="AS220" t="s">
        <v>3</v>
      </c>
      <c r="AT220">
        <v>0.42</v>
      </c>
      <c r="AU220" t="s">
        <v>3</v>
      </c>
      <c r="AV220">
        <v>1</v>
      </c>
      <c r="AW220">
        <v>2</v>
      </c>
      <c r="AX220">
        <v>35380938</v>
      </c>
      <c r="AY220">
        <v>1</v>
      </c>
      <c r="AZ220">
        <v>0</v>
      </c>
      <c r="BA220">
        <v>220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CU220">
        <f>ROUND(AT220*Source!I812*AH220*AL220,2)</f>
        <v>0</v>
      </c>
      <c r="CV220">
        <f>ROUND(Y220*Source!I812,9)</f>
        <v>0.84</v>
      </c>
      <c r="CW220">
        <v>0</v>
      </c>
      <c r="CX220">
        <f>ROUND(Y220*Source!I812,9)</f>
        <v>0.84</v>
      </c>
      <c r="CY220">
        <f>AD220</f>
        <v>0</v>
      </c>
      <c r="CZ220">
        <f>AH220</f>
        <v>0</v>
      </c>
      <c r="DA220">
        <f>AL220</f>
        <v>1</v>
      </c>
      <c r="DB220">
        <f t="shared" si="53"/>
        <v>0</v>
      </c>
      <c r="DC220">
        <f t="shared" si="54"/>
        <v>0</v>
      </c>
      <c r="DD220" t="s">
        <v>3</v>
      </c>
      <c r="DE220" t="s">
        <v>3</v>
      </c>
      <c r="DF220">
        <f t="shared" si="59"/>
        <v>0</v>
      </c>
      <c r="DG220">
        <f t="shared" si="60"/>
        <v>0</v>
      </c>
      <c r="DH220">
        <f t="shared" si="61"/>
        <v>0</v>
      </c>
      <c r="DI220">
        <f t="shared" si="62"/>
        <v>0</v>
      </c>
      <c r="DJ220">
        <f>DI220</f>
        <v>0</v>
      </c>
      <c r="DK220">
        <v>0</v>
      </c>
      <c r="DL220" t="s">
        <v>3</v>
      </c>
      <c r="DM220">
        <v>0</v>
      </c>
      <c r="DN220" t="s">
        <v>3</v>
      </c>
      <c r="DO220">
        <v>0</v>
      </c>
    </row>
    <row r="221" spans="1:119" x14ac:dyDescent="0.2">
      <c r="A221">
        <f>ROW(Source!A812)</f>
        <v>812</v>
      </c>
      <c r="B221">
        <v>35364244</v>
      </c>
      <c r="C221">
        <v>35380933</v>
      </c>
      <c r="D221">
        <v>35113190</v>
      </c>
      <c r="E221">
        <v>1</v>
      </c>
      <c r="F221">
        <v>1</v>
      </c>
      <c r="G221">
        <v>15872964</v>
      </c>
      <c r="H221">
        <v>2</v>
      </c>
      <c r="I221" t="s">
        <v>1111</v>
      </c>
      <c r="J221" t="s">
        <v>1112</v>
      </c>
      <c r="K221" t="s">
        <v>1113</v>
      </c>
      <c r="L221">
        <v>1368</v>
      </c>
      <c r="N221">
        <v>1011</v>
      </c>
      <c r="O221" t="s">
        <v>988</v>
      </c>
      <c r="P221" t="s">
        <v>988</v>
      </c>
      <c r="Q221">
        <v>1</v>
      </c>
      <c r="W221">
        <v>0</v>
      </c>
      <c r="X221">
        <v>-1477704590</v>
      </c>
      <c r="Y221">
        <f t="shared" si="52"/>
        <v>0.2</v>
      </c>
      <c r="AA221">
        <v>0</v>
      </c>
      <c r="AB221">
        <v>44.94</v>
      </c>
      <c r="AC221">
        <v>0.64</v>
      </c>
      <c r="AD221">
        <v>0</v>
      </c>
      <c r="AE221">
        <v>0</v>
      </c>
      <c r="AF221">
        <v>44.94</v>
      </c>
      <c r="AG221">
        <v>0.64</v>
      </c>
      <c r="AH221">
        <v>0</v>
      </c>
      <c r="AI221">
        <v>1</v>
      </c>
      <c r="AJ221">
        <v>1</v>
      </c>
      <c r="AK221">
        <v>1</v>
      </c>
      <c r="AL221">
        <v>1</v>
      </c>
      <c r="AM221">
        <v>-2</v>
      </c>
      <c r="AN221">
        <v>0</v>
      </c>
      <c r="AO221">
        <v>1</v>
      </c>
      <c r="AP221">
        <v>0</v>
      </c>
      <c r="AQ221">
        <v>0</v>
      </c>
      <c r="AR221">
        <v>0</v>
      </c>
      <c r="AS221" t="s">
        <v>3</v>
      </c>
      <c r="AT221">
        <v>0.2</v>
      </c>
      <c r="AU221" t="s">
        <v>3</v>
      </c>
      <c r="AV221">
        <v>0</v>
      </c>
      <c r="AW221">
        <v>2</v>
      </c>
      <c r="AX221">
        <v>35380939</v>
      </c>
      <c r="AY221">
        <v>1</v>
      </c>
      <c r="AZ221">
        <v>0</v>
      </c>
      <c r="BA221">
        <v>221</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CV221">
        <v>0</v>
      </c>
      <c r="CW221">
        <f>ROUND(Y221*Source!I812*DO221,9)</f>
        <v>0</v>
      </c>
      <c r="CX221">
        <f>ROUND(Y221*Source!I812,9)</f>
        <v>0.4</v>
      </c>
      <c r="CY221">
        <f>AB221</f>
        <v>44.94</v>
      </c>
      <c r="CZ221">
        <f>AF221</f>
        <v>44.94</v>
      </c>
      <c r="DA221">
        <f>AJ221</f>
        <v>1</v>
      </c>
      <c r="DB221">
        <f t="shared" si="53"/>
        <v>8.99</v>
      </c>
      <c r="DC221">
        <f t="shared" si="54"/>
        <v>0.13</v>
      </c>
      <c r="DD221" t="s">
        <v>3</v>
      </c>
      <c r="DE221" t="s">
        <v>3</v>
      </c>
      <c r="DF221">
        <f t="shared" si="59"/>
        <v>0</v>
      </c>
      <c r="DG221">
        <f t="shared" si="60"/>
        <v>17.98</v>
      </c>
      <c r="DH221">
        <f t="shared" si="61"/>
        <v>0.26</v>
      </c>
      <c r="DI221">
        <f t="shared" si="62"/>
        <v>0</v>
      </c>
      <c r="DJ221">
        <f>DG221</f>
        <v>17.98</v>
      </c>
      <c r="DK221">
        <v>0</v>
      </c>
      <c r="DL221" t="s">
        <v>3</v>
      </c>
      <c r="DM221">
        <v>0</v>
      </c>
      <c r="DN221" t="s">
        <v>3</v>
      </c>
      <c r="DO221">
        <v>0</v>
      </c>
    </row>
    <row r="222" spans="1:119" x14ac:dyDescent="0.2">
      <c r="A222">
        <f>ROW(Source!A812)</f>
        <v>812</v>
      </c>
      <c r="B222">
        <v>35364244</v>
      </c>
      <c r="C222">
        <v>35380933</v>
      </c>
      <c r="D222">
        <v>35115233</v>
      </c>
      <c r="E222">
        <v>1</v>
      </c>
      <c r="F222">
        <v>1</v>
      </c>
      <c r="G222">
        <v>15872964</v>
      </c>
      <c r="H222">
        <v>3</v>
      </c>
      <c r="I222" t="s">
        <v>1114</v>
      </c>
      <c r="J222" t="s">
        <v>1115</v>
      </c>
      <c r="K222" t="s">
        <v>1116</v>
      </c>
      <c r="L222">
        <v>1339</v>
      </c>
      <c r="N222">
        <v>1007</v>
      </c>
      <c r="O222" t="s">
        <v>1117</v>
      </c>
      <c r="P222" t="s">
        <v>1117</v>
      </c>
      <c r="Q222">
        <v>1</v>
      </c>
      <c r="W222">
        <v>0</v>
      </c>
      <c r="X222">
        <v>-35091971</v>
      </c>
      <c r="Y222">
        <f t="shared" si="52"/>
        <v>1.7600000000000001E-2</v>
      </c>
      <c r="AA222">
        <v>54.81</v>
      </c>
      <c r="AB222">
        <v>0</v>
      </c>
      <c r="AC222">
        <v>0</v>
      </c>
      <c r="AD222">
        <v>0</v>
      </c>
      <c r="AE222">
        <v>54.81</v>
      </c>
      <c r="AF222">
        <v>0</v>
      </c>
      <c r="AG222">
        <v>0</v>
      </c>
      <c r="AH222">
        <v>0</v>
      </c>
      <c r="AI222">
        <v>1</v>
      </c>
      <c r="AJ222">
        <v>1</v>
      </c>
      <c r="AK222">
        <v>1</v>
      </c>
      <c r="AL222">
        <v>1</v>
      </c>
      <c r="AM222">
        <v>-2</v>
      </c>
      <c r="AN222">
        <v>0</v>
      </c>
      <c r="AO222">
        <v>1</v>
      </c>
      <c r="AP222">
        <v>0</v>
      </c>
      <c r="AQ222">
        <v>0</v>
      </c>
      <c r="AR222">
        <v>0</v>
      </c>
      <c r="AS222" t="s">
        <v>3</v>
      </c>
      <c r="AT222">
        <v>1.7600000000000001E-2</v>
      </c>
      <c r="AU222" t="s">
        <v>3</v>
      </c>
      <c r="AV222">
        <v>0</v>
      </c>
      <c r="AW222">
        <v>2</v>
      </c>
      <c r="AX222">
        <v>35380940</v>
      </c>
      <c r="AY222">
        <v>1</v>
      </c>
      <c r="AZ222">
        <v>0</v>
      </c>
      <c r="BA222">
        <v>222</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CV222">
        <v>0</v>
      </c>
      <c r="CW222">
        <v>0</v>
      </c>
      <c r="CX222">
        <f>ROUND(Y222*Source!I812,9)</f>
        <v>3.5200000000000002E-2</v>
      </c>
      <c r="CY222">
        <f>AA222</f>
        <v>54.81</v>
      </c>
      <c r="CZ222">
        <f>AE222</f>
        <v>54.81</v>
      </c>
      <c r="DA222">
        <f>AI222</f>
        <v>1</v>
      </c>
      <c r="DB222">
        <f t="shared" si="53"/>
        <v>0.96</v>
      </c>
      <c r="DC222">
        <f t="shared" si="54"/>
        <v>0</v>
      </c>
      <c r="DD222" t="s">
        <v>3</v>
      </c>
      <c r="DE222" t="s">
        <v>3</v>
      </c>
      <c r="DF222">
        <f t="shared" si="59"/>
        <v>1.93</v>
      </c>
      <c r="DG222">
        <f t="shared" si="60"/>
        <v>0</v>
      </c>
      <c r="DH222">
        <f t="shared" si="61"/>
        <v>0</v>
      </c>
      <c r="DI222">
        <f t="shared" si="62"/>
        <v>0</v>
      </c>
      <c r="DJ222">
        <f>DF222</f>
        <v>1.93</v>
      </c>
      <c r="DK222">
        <v>0</v>
      </c>
      <c r="DL222" t="s">
        <v>3</v>
      </c>
      <c r="DM222">
        <v>0</v>
      </c>
      <c r="DN222" t="s">
        <v>3</v>
      </c>
      <c r="DO222">
        <v>0</v>
      </c>
    </row>
    <row r="223" spans="1:119" x14ac:dyDescent="0.2">
      <c r="A223">
        <f>ROW(Source!A812)</f>
        <v>812</v>
      </c>
      <c r="B223">
        <v>35364244</v>
      </c>
      <c r="C223">
        <v>35380933</v>
      </c>
      <c r="D223">
        <v>35117602</v>
      </c>
      <c r="E223">
        <v>1</v>
      </c>
      <c r="F223">
        <v>1</v>
      </c>
      <c r="G223">
        <v>15872964</v>
      </c>
      <c r="H223">
        <v>3</v>
      </c>
      <c r="I223" t="s">
        <v>1118</v>
      </c>
      <c r="J223" t="s">
        <v>1119</v>
      </c>
      <c r="K223" t="s">
        <v>1120</v>
      </c>
      <c r="L223">
        <v>1354</v>
      </c>
      <c r="N223">
        <v>1010</v>
      </c>
      <c r="O223" t="s">
        <v>52</v>
      </c>
      <c r="P223" t="s">
        <v>52</v>
      </c>
      <c r="Q223">
        <v>1</v>
      </c>
      <c r="W223">
        <v>0</v>
      </c>
      <c r="X223">
        <v>656259231</v>
      </c>
      <c r="Y223">
        <f t="shared" si="52"/>
        <v>6.7000000000000002E-3</v>
      </c>
      <c r="AA223">
        <v>16620.27</v>
      </c>
      <c r="AB223">
        <v>0</v>
      </c>
      <c r="AC223">
        <v>0</v>
      </c>
      <c r="AD223">
        <v>0</v>
      </c>
      <c r="AE223">
        <v>16620.27</v>
      </c>
      <c r="AF223">
        <v>0</v>
      </c>
      <c r="AG223">
        <v>0</v>
      </c>
      <c r="AH223">
        <v>0</v>
      </c>
      <c r="AI223">
        <v>1</v>
      </c>
      <c r="AJ223">
        <v>1</v>
      </c>
      <c r="AK223">
        <v>1</v>
      </c>
      <c r="AL223">
        <v>1</v>
      </c>
      <c r="AM223">
        <v>-2</v>
      </c>
      <c r="AN223">
        <v>0</v>
      </c>
      <c r="AO223">
        <v>1</v>
      </c>
      <c r="AP223">
        <v>0</v>
      </c>
      <c r="AQ223">
        <v>0</v>
      </c>
      <c r="AR223">
        <v>0</v>
      </c>
      <c r="AS223" t="s">
        <v>3</v>
      </c>
      <c r="AT223">
        <v>6.7000000000000002E-3</v>
      </c>
      <c r="AU223" t="s">
        <v>3</v>
      </c>
      <c r="AV223">
        <v>0</v>
      </c>
      <c r="AW223">
        <v>2</v>
      </c>
      <c r="AX223">
        <v>35380941</v>
      </c>
      <c r="AY223">
        <v>1</v>
      </c>
      <c r="AZ223">
        <v>0</v>
      </c>
      <c r="BA223">
        <v>223</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CV223">
        <v>0</v>
      </c>
      <c r="CW223">
        <v>0</v>
      </c>
      <c r="CX223">
        <f>ROUND(Y223*Source!I812,9)</f>
        <v>1.34E-2</v>
      </c>
      <c r="CY223">
        <f>AA223</f>
        <v>16620.27</v>
      </c>
      <c r="CZ223">
        <f>AE223</f>
        <v>16620.27</v>
      </c>
      <c r="DA223">
        <f>AI223</f>
        <v>1</v>
      </c>
      <c r="DB223">
        <f t="shared" si="53"/>
        <v>111.36</v>
      </c>
      <c r="DC223">
        <f t="shared" si="54"/>
        <v>0</v>
      </c>
      <c r="DD223" t="s">
        <v>3</v>
      </c>
      <c r="DE223" t="s">
        <v>3</v>
      </c>
      <c r="DF223">
        <f t="shared" si="59"/>
        <v>222.71</v>
      </c>
      <c r="DG223">
        <f t="shared" si="60"/>
        <v>0</v>
      </c>
      <c r="DH223">
        <f t="shared" si="61"/>
        <v>0</v>
      </c>
      <c r="DI223">
        <f t="shared" si="62"/>
        <v>0</v>
      </c>
      <c r="DJ223">
        <f>DF223</f>
        <v>222.71</v>
      </c>
      <c r="DK223">
        <v>0</v>
      </c>
      <c r="DL223" t="s">
        <v>3</v>
      </c>
      <c r="DM223">
        <v>0</v>
      </c>
      <c r="DN223" t="s">
        <v>3</v>
      </c>
      <c r="DO223">
        <v>0</v>
      </c>
    </row>
    <row r="224" spans="1:119" x14ac:dyDescent="0.2">
      <c r="A224">
        <f>ROW(Source!A813)</f>
        <v>813</v>
      </c>
      <c r="B224">
        <v>35364244</v>
      </c>
      <c r="C224">
        <v>35380942</v>
      </c>
      <c r="D224">
        <v>35111398</v>
      </c>
      <c r="E224">
        <v>15872964</v>
      </c>
      <c r="F224">
        <v>1</v>
      </c>
      <c r="G224">
        <v>15872964</v>
      </c>
      <c r="H224">
        <v>1</v>
      </c>
      <c r="I224" t="s">
        <v>982</v>
      </c>
      <c r="J224" t="s">
        <v>3</v>
      </c>
      <c r="K224" t="s">
        <v>983</v>
      </c>
      <c r="L224">
        <v>1191</v>
      </c>
      <c r="N224">
        <v>1013</v>
      </c>
      <c r="O224" t="s">
        <v>984</v>
      </c>
      <c r="P224" t="s">
        <v>984</v>
      </c>
      <c r="Q224">
        <v>1</v>
      </c>
      <c r="W224">
        <v>0</v>
      </c>
      <c r="X224">
        <v>476480486</v>
      </c>
      <c r="Y224">
        <f t="shared" si="52"/>
        <v>14</v>
      </c>
      <c r="AA224">
        <v>0</v>
      </c>
      <c r="AB224">
        <v>0</v>
      </c>
      <c r="AC224">
        <v>0</v>
      </c>
      <c r="AD224">
        <v>0</v>
      </c>
      <c r="AE224">
        <v>0</v>
      </c>
      <c r="AF224">
        <v>0</v>
      </c>
      <c r="AG224">
        <v>0</v>
      </c>
      <c r="AH224">
        <v>0</v>
      </c>
      <c r="AI224">
        <v>1</v>
      </c>
      <c r="AJ224">
        <v>1</v>
      </c>
      <c r="AK224">
        <v>1</v>
      </c>
      <c r="AL224">
        <v>1</v>
      </c>
      <c r="AM224">
        <v>-2</v>
      </c>
      <c r="AN224">
        <v>0</v>
      </c>
      <c r="AO224">
        <v>1</v>
      </c>
      <c r="AP224">
        <v>1</v>
      </c>
      <c r="AQ224">
        <v>0</v>
      </c>
      <c r="AR224">
        <v>0</v>
      </c>
      <c r="AS224" t="s">
        <v>3</v>
      </c>
      <c r="AT224">
        <v>14</v>
      </c>
      <c r="AU224" t="s">
        <v>3</v>
      </c>
      <c r="AV224">
        <v>1</v>
      </c>
      <c r="AW224">
        <v>2</v>
      </c>
      <c r="AX224">
        <v>35380946</v>
      </c>
      <c r="AY224">
        <v>1</v>
      </c>
      <c r="AZ224">
        <v>0</v>
      </c>
      <c r="BA224">
        <v>224</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CU224">
        <f>ROUND(AT224*Source!I813*AH224*AL224,2)</f>
        <v>0</v>
      </c>
      <c r="CV224">
        <f>ROUND(Y224*Source!I813,9)</f>
        <v>0.28000000000000003</v>
      </c>
      <c r="CW224">
        <v>0</v>
      </c>
      <c r="CX224">
        <f>ROUND(Y224*Source!I813,9)</f>
        <v>0.28000000000000003</v>
      </c>
      <c r="CY224">
        <f>AD224</f>
        <v>0</v>
      </c>
      <c r="CZ224">
        <f>AH224</f>
        <v>0</v>
      </c>
      <c r="DA224">
        <f>AL224</f>
        <v>1</v>
      </c>
      <c r="DB224">
        <f t="shared" si="53"/>
        <v>0</v>
      </c>
      <c r="DC224">
        <f t="shared" si="54"/>
        <v>0</v>
      </c>
      <c r="DD224" t="s">
        <v>3</v>
      </c>
      <c r="DE224" t="s">
        <v>3</v>
      </c>
      <c r="DF224">
        <f t="shared" si="59"/>
        <v>0</v>
      </c>
      <c r="DG224">
        <f t="shared" si="60"/>
        <v>0</v>
      </c>
      <c r="DH224">
        <f t="shared" si="61"/>
        <v>0</v>
      </c>
      <c r="DI224">
        <f t="shared" si="62"/>
        <v>0</v>
      </c>
      <c r="DJ224">
        <f>DI224</f>
        <v>0</v>
      </c>
      <c r="DK224">
        <v>0</v>
      </c>
      <c r="DL224" t="s">
        <v>3</v>
      </c>
      <c r="DM224">
        <v>0</v>
      </c>
      <c r="DN224" t="s">
        <v>3</v>
      </c>
      <c r="DO224">
        <v>0</v>
      </c>
    </row>
    <row r="225" spans="1:119" x14ac:dyDescent="0.2">
      <c r="A225">
        <f>ROW(Source!A813)</f>
        <v>813</v>
      </c>
      <c r="B225">
        <v>35364244</v>
      </c>
      <c r="C225">
        <v>35380942</v>
      </c>
      <c r="D225">
        <v>35112687</v>
      </c>
      <c r="E225">
        <v>1</v>
      </c>
      <c r="F225">
        <v>1</v>
      </c>
      <c r="G225">
        <v>15872964</v>
      </c>
      <c r="H225">
        <v>2</v>
      </c>
      <c r="I225" t="s">
        <v>1121</v>
      </c>
      <c r="J225" t="s">
        <v>1122</v>
      </c>
      <c r="K225" t="s">
        <v>1123</v>
      </c>
      <c r="L225">
        <v>1368</v>
      </c>
      <c r="N225">
        <v>1011</v>
      </c>
      <c r="O225" t="s">
        <v>988</v>
      </c>
      <c r="P225" t="s">
        <v>988</v>
      </c>
      <c r="Q225">
        <v>1</v>
      </c>
      <c r="W225">
        <v>0</v>
      </c>
      <c r="X225">
        <v>-1843499539</v>
      </c>
      <c r="Y225">
        <f t="shared" si="52"/>
        <v>3.65</v>
      </c>
      <c r="AA225">
        <v>0</v>
      </c>
      <c r="AB225">
        <v>1635</v>
      </c>
      <c r="AC225">
        <v>832.91</v>
      </c>
      <c r="AD225">
        <v>0</v>
      </c>
      <c r="AE225">
        <v>0</v>
      </c>
      <c r="AF225">
        <v>1635</v>
      </c>
      <c r="AG225">
        <v>832.91</v>
      </c>
      <c r="AH225">
        <v>0</v>
      </c>
      <c r="AI225">
        <v>1</v>
      </c>
      <c r="AJ225">
        <v>1</v>
      </c>
      <c r="AK225">
        <v>1</v>
      </c>
      <c r="AL225">
        <v>1</v>
      </c>
      <c r="AM225">
        <v>-2</v>
      </c>
      <c r="AN225">
        <v>0</v>
      </c>
      <c r="AO225">
        <v>1</v>
      </c>
      <c r="AP225">
        <v>1</v>
      </c>
      <c r="AQ225">
        <v>0</v>
      </c>
      <c r="AR225">
        <v>0</v>
      </c>
      <c r="AS225" t="s">
        <v>3</v>
      </c>
      <c r="AT225">
        <v>3.65</v>
      </c>
      <c r="AU225" t="s">
        <v>3</v>
      </c>
      <c r="AV225">
        <v>0</v>
      </c>
      <c r="AW225">
        <v>2</v>
      </c>
      <c r="AX225">
        <v>35380947</v>
      </c>
      <c r="AY225">
        <v>1</v>
      </c>
      <c r="AZ225">
        <v>0</v>
      </c>
      <c r="BA225">
        <v>225</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CV225">
        <v>0</v>
      </c>
      <c r="CW225">
        <f>ROUND(Y225*Source!I813*DO225,9)</f>
        <v>0</v>
      </c>
      <c r="CX225">
        <f>ROUND(Y225*Source!I813,9)</f>
        <v>7.2999999999999995E-2</v>
      </c>
      <c r="CY225">
        <f>AB225</f>
        <v>1635</v>
      </c>
      <c r="CZ225">
        <f>AF225</f>
        <v>1635</v>
      </c>
      <c r="DA225">
        <f>AJ225</f>
        <v>1</v>
      </c>
      <c r="DB225">
        <f t="shared" si="53"/>
        <v>5967.75</v>
      </c>
      <c r="DC225">
        <f t="shared" si="54"/>
        <v>3040.12</v>
      </c>
      <c r="DD225" t="s">
        <v>3</v>
      </c>
      <c r="DE225" t="s">
        <v>3</v>
      </c>
      <c r="DF225">
        <f t="shared" si="59"/>
        <v>0</v>
      </c>
      <c r="DG225">
        <f t="shared" si="60"/>
        <v>119.36</v>
      </c>
      <c r="DH225">
        <f t="shared" si="61"/>
        <v>60.8</v>
      </c>
      <c r="DI225">
        <f t="shared" si="62"/>
        <v>0</v>
      </c>
      <c r="DJ225">
        <f>DG225</f>
        <v>119.36</v>
      </c>
      <c r="DK225">
        <v>0</v>
      </c>
      <c r="DL225" t="s">
        <v>3</v>
      </c>
      <c r="DM225">
        <v>0</v>
      </c>
      <c r="DN225" t="s">
        <v>3</v>
      </c>
      <c r="DO225">
        <v>0</v>
      </c>
    </row>
    <row r="226" spans="1:119" x14ac:dyDescent="0.2">
      <c r="A226">
        <f>ROW(Source!A813)</f>
        <v>813</v>
      </c>
      <c r="B226">
        <v>35364244</v>
      </c>
      <c r="C226">
        <v>35380942</v>
      </c>
      <c r="D226">
        <v>35113169</v>
      </c>
      <c r="E226">
        <v>1</v>
      </c>
      <c r="F226">
        <v>1</v>
      </c>
      <c r="G226">
        <v>15872964</v>
      </c>
      <c r="H226">
        <v>2</v>
      </c>
      <c r="I226" t="s">
        <v>1124</v>
      </c>
      <c r="J226" t="s">
        <v>1125</v>
      </c>
      <c r="K226" t="s">
        <v>1126</v>
      </c>
      <c r="L226">
        <v>1368</v>
      </c>
      <c r="N226">
        <v>1011</v>
      </c>
      <c r="O226" t="s">
        <v>988</v>
      </c>
      <c r="P226" t="s">
        <v>988</v>
      </c>
      <c r="Q226">
        <v>1</v>
      </c>
      <c r="W226">
        <v>0</v>
      </c>
      <c r="X226">
        <v>-1505827316</v>
      </c>
      <c r="Y226">
        <f t="shared" si="52"/>
        <v>3.65</v>
      </c>
      <c r="AA226">
        <v>0</v>
      </c>
      <c r="AB226">
        <v>7.15</v>
      </c>
      <c r="AC226">
        <v>0.09</v>
      </c>
      <c r="AD226">
        <v>0</v>
      </c>
      <c r="AE226">
        <v>0</v>
      </c>
      <c r="AF226">
        <v>7.15</v>
      </c>
      <c r="AG226">
        <v>0.09</v>
      </c>
      <c r="AH226">
        <v>0</v>
      </c>
      <c r="AI226">
        <v>1</v>
      </c>
      <c r="AJ226">
        <v>1</v>
      </c>
      <c r="AK226">
        <v>1</v>
      </c>
      <c r="AL226">
        <v>1</v>
      </c>
      <c r="AM226">
        <v>-2</v>
      </c>
      <c r="AN226">
        <v>0</v>
      </c>
      <c r="AO226">
        <v>1</v>
      </c>
      <c r="AP226">
        <v>1</v>
      </c>
      <c r="AQ226">
        <v>0</v>
      </c>
      <c r="AR226">
        <v>0</v>
      </c>
      <c r="AS226" t="s">
        <v>3</v>
      </c>
      <c r="AT226">
        <v>3.65</v>
      </c>
      <c r="AU226" t="s">
        <v>3</v>
      </c>
      <c r="AV226">
        <v>0</v>
      </c>
      <c r="AW226">
        <v>2</v>
      </c>
      <c r="AX226">
        <v>35380948</v>
      </c>
      <c r="AY226">
        <v>1</v>
      </c>
      <c r="AZ226">
        <v>0</v>
      </c>
      <c r="BA226">
        <v>226</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CV226">
        <v>0</v>
      </c>
      <c r="CW226">
        <f>ROUND(Y226*Source!I813*DO226,9)</f>
        <v>0</v>
      </c>
      <c r="CX226">
        <f>ROUND(Y226*Source!I813,9)</f>
        <v>7.2999999999999995E-2</v>
      </c>
      <c r="CY226">
        <f>AB226</f>
        <v>7.15</v>
      </c>
      <c r="CZ226">
        <f>AF226</f>
        <v>7.15</v>
      </c>
      <c r="DA226">
        <f>AJ226</f>
        <v>1</v>
      </c>
      <c r="DB226">
        <f t="shared" si="53"/>
        <v>26.1</v>
      </c>
      <c r="DC226">
        <f t="shared" si="54"/>
        <v>0.33</v>
      </c>
      <c r="DD226" t="s">
        <v>3</v>
      </c>
      <c r="DE226" t="s">
        <v>3</v>
      </c>
      <c r="DF226">
        <f t="shared" si="59"/>
        <v>0</v>
      </c>
      <c r="DG226">
        <f t="shared" si="60"/>
        <v>0.52</v>
      </c>
      <c r="DH226">
        <f t="shared" si="61"/>
        <v>0.01</v>
      </c>
      <c r="DI226">
        <f t="shared" si="62"/>
        <v>0</v>
      </c>
      <c r="DJ226">
        <f>DG226</f>
        <v>0.52</v>
      </c>
      <c r="DK226">
        <v>0</v>
      </c>
      <c r="DL226" t="s">
        <v>3</v>
      </c>
      <c r="DM226">
        <v>0</v>
      </c>
      <c r="DN226" t="s">
        <v>3</v>
      </c>
      <c r="DO226">
        <v>0</v>
      </c>
    </row>
    <row r="227" spans="1:119" x14ac:dyDescent="0.2">
      <c r="A227">
        <f>ROW(Source!A816)</f>
        <v>816</v>
      </c>
      <c r="B227">
        <v>35364244</v>
      </c>
      <c r="C227">
        <v>35380951</v>
      </c>
      <c r="D227">
        <v>35111398</v>
      </c>
      <c r="E227">
        <v>15872964</v>
      </c>
      <c r="F227">
        <v>1</v>
      </c>
      <c r="G227">
        <v>15872964</v>
      </c>
      <c r="H227">
        <v>1</v>
      </c>
      <c r="I227" t="s">
        <v>982</v>
      </c>
      <c r="J227" t="s">
        <v>3</v>
      </c>
      <c r="K227" t="s">
        <v>983</v>
      </c>
      <c r="L227">
        <v>1191</v>
      </c>
      <c r="N227">
        <v>1013</v>
      </c>
      <c r="O227" t="s">
        <v>984</v>
      </c>
      <c r="P227" t="s">
        <v>984</v>
      </c>
      <c r="Q227">
        <v>1</v>
      </c>
      <c r="W227">
        <v>0</v>
      </c>
      <c r="X227">
        <v>476480486</v>
      </c>
      <c r="Y227">
        <f t="shared" si="52"/>
        <v>42.81</v>
      </c>
      <c r="AA227">
        <v>0</v>
      </c>
      <c r="AB227">
        <v>0</v>
      </c>
      <c r="AC227">
        <v>0</v>
      </c>
      <c r="AD227">
        <v>0</v>
      </c>
      <c r="AE227">
        <v>0</v>
      </c>
      <c r="AF227">
        <v>0</v>
      </c>
      <c r="AG227">
        <v>0</v>
      </c>
      <c r="AH227">
        <v>0</v>
      </c>
      <c r="AI227">
        <v>1</v>
      </c>
      <c r="AJ227">
        <v>1</v>
      </c>
      <c r="AK227">
        <v>1</v>
      </c>
      <c r="AL227">
        <v>1</v>
      </c>
      <c r="AM227">
        <v>-2</v>
      </c>
      <c r="AN227">
        <v>0</v>
      </c>
      <c r="AO227">
        <v>1</v>
      </c>
      <c r="AP227">
        <v>1</v>
      </c>
      <c r="AQ227">
        <v>0</v>
      </c>
      <c r="AR227">
        <v>0</v>
      </c>
      <c r="AS227" t="s">
        <v>3</v>
      </c>
      <c r="AT227">
        <v>42.81</v>
      </c>
      <c r="AU227" t="s">
        <v>3</v>
      </c>
      <c r="AV227">
        <v>1</v>
      </c>
      <c r="AW227">
        <v>2</v>
      </c>
      <c r="AX227">
        <v>35380954</v>
      </c>
      <c r="AY227">
        <v>1</v>
      </c>
      <c r="AZ227">
        <v>0</v>
      </c>
      <c r="BA227">
        <v>227</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CU227">
        <f>ROUND(AT227*Source!I816*AH227*AL227,2)</f>
        <v>0</v>
      </c>
      <c r="CV227">
        <f>ROUND(Y227*Source!I816,9)</f>
        <v>3.4247999999999998</v>
      </c>
      <c r="CW227">
        <v>0</v>
      </c>
      <c r="CX227">
        <f>ROUND(Y227*Source!I816,9)</f>
        <v>3.4247999999999998</v>
      </c>
      <c r="CY227">
        <f>AD227</f>
        <v>0</v>
      </c>
      <c r="CZ227">
        <f>AH227</f>
        <v>0</v>
      </c>
      <c r="DA227">
        <f>AL227</f>
        <v>1</v>
      </c>
      <c r="DB227">
        <f t="shared" si="53"/>
        <v>0</v>
      </c>
      <c r="DC227">
        <f t="shared" si="54"/>
        <v>0</v>
      </c>
      <c r="DD227" t="s">
        <v>3</v>
      </c>
      <c r="DE227" t="s">
        <v>3</v>
      </c>
      <c r="DF227">
        <f t="shared" si="59"/>
        <v>0</v>
      </c>
      <c r="DG227">
        <f t="shared" si="60"/>
        <v>0</v>
      </c>
      <c r="DH227">
        <f t="shared" si="61"/>
        <v>0</v>
      </c>
      <c r="DI227">
        <f t="shared" si="62"/>
        <v>0</v>
      </c>
      <c r="DJ227">
        <f>DI227</f>
        <v>0</v>
      </c>
      <c r="DK227">
        <v>0</v>
      </c>
      <c r="DL227" t="s">
        <v>3</v>
      </c>
      <c r="DM227">
        <v>0</v>
      </c>
      <c r="DN227" t="s">
        <v>3</v>
      </c>
      <c r="DO227">
        <v>0</v>
      </c>
    </row>
    <row r="228" spans="1:119" x14ac:dyDescent="0.2">
      <c r="A228">
        <f>ROW(Source!A816)</f>
        <v>816</v>
      </c>
      <c r="B228">
        <v>35364244</v>
      </c>
      <c r="C228">
        <v>35380951</v>
      </c>
      <c r="D228">
        <v>35113206</v>
      </c>
      <c r="E228">
        <v>1</v>
      </c>
      <c r="F228">
        <v>1</v>
      </c>
      <c r="G228">
        <v>15872964</v>
      </c>
      <c r="H228">
        <v>2</v>
      </c>
      <c r="I228" t="s">
        <v>989</v>
      </c>
      <c r="J228" t="s">
        <v>990</v>
      </c>
      <c r="K228" t="s">
        <v>991</v>
      </c>
      <c r="L228">
        <v>1368</v>
      </c>
      <c r="N228">
        <v>1011</v>
      </c>
      <c r="O228" t="s">
        <v>988</v>
      </c>
      <c r="P228" t="s">
        <v>988</v>
      </c>
      <c r="Q228">
        <v>1</v>
      </c>
      <c r="W228">
        <v>0</v>
      </c>
      <c r="X228">
        <v>-1817365194</v>
      </c>
      <c r="Y228">
        <f t="shared" si="52"/>
        <v>6.9</v>
      </c>
      <c r="AA228">
        <v>0</v>
      </c>
      <c r="AB228">
        <v>4.72</v>
      </c>
      <c r="AC228">
        <v>0.1</v>
      </c>
      <c r="AD228">
        <v>0</v>
      </c>
      <c r="AE228">
        <v>0</v>
      </c>
      <c r="AF228">
        <v>4.72</v>
      </c>
      <c r="AG228">
        <v>0.1</v>
      </c>
      <c r="AH228">
        <v>0</v>
      </c>
      <c r="AI228">
        <v>1</v>
      </c>
      <c r="AJ228">
        <v>1</v>
      </c>
      <c r="AK228">
        <v>1</v>
      </c>
      <c r="AL228">
        <v>1</v>
      </c>
      <c r="AM228">
        <v>-2</v>
      </c>
      <c r="AN228">
        <v>0</v>
      </c>
      <c r="AO228">
        <v>1</v>
      </c>
      <c r="AP228">
        <v>1</v>
      </c>
      <c r="AQ228">
        <v>0</v>
      </c>
      <c r="AR228">
        <v>0</v>
      </c>
      <c r="AS228" t="s">
        <v>3</v>
      </c>
      <c r="AT228">
        <v>6.9</v>
      </c>
      <c r="AU228" t="s">
        <v>3</v>
      </c>
      <c r="AV228">
        <v>0</v>
      </c>
      <c r="AW228">
        <v>2</v>
      </c>
      <c r="AX228">
        <v>35380955</v>
      </c>
      <c r="AY228">
        <v>1</v>
      </c>
      <c r="AZ228">
        <v>0</v>
      </c>
      <c r="BA228">
        <v>228</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CV228">
        <v>0</v>
      </c>
      <c r="CW228">
        <f>ROUND(Y228*Source!I816*DO228,9)</f>
        <v>0</v>
      </c>
      <c r="CX228">
        <f>ROUND(Y228*Source!I816,9)</f>
        <v>0.55200000000000005</v>
      </c>
      <c r="CY228">
        <f>AB228</f>
        <v>4.72</v>
      </c>
      <c r="CZ228">
        <f>AF228</f>
        <v>4.72</v>
      </c>
      <c r="DA228">
        <f>AJ228</f>
        <v>1</v>
      </c>
      <c r="DB228">
        <f t="shared" si="53"/>
        <v>32.57</v>
      </c>
      <c r="DC228">
        <f t="shared" si="54"/>
        <v>0.69</v>
      </c>
      <c r="DD228" t="s">
        <v>3</v>
      </c>
      <c r="DE228" t="s">
        <v>3</v>
      </c>
      <c r="DF228">
        <f t="shared" si="59"/>
        <v>0</v>
      </c>
      <c r="DG228">
        <f t="shared" si="60"/>
        <v>2.61</v>
      </c>
      <c r="DH228">
        <f t="shared" si="61"/>
        <v>0.06</v>
      </c>
      <c r="DI228">
        <f t="shared" si="62"/>
        <v>0</v>
      </c>
      <c r="DJ228">
        <f>DG228</f>
        <v>2.61</v>
      </c>
      <c r="DK228">
        <v>0</v>
      </c>
      <c r="DL228" t="s">
        <v>3</v>
      </c>
      <c r="DM228">
        <v>0</v>
      </c>
      <c r="DN228" t="s">
        <v>3</v>
      </c>
      <c r="DO228">
        <v>0</v>
      </c>
    </row>
    <row r="229" spans="1:119" x14ac:dyDescent="0.2">
      <c r="A229">
        <f>ROW(Source!A817)</f>
        <v>817</v>
      </c>
      <c r="B229">
        <v>35364244</v>
      </c>
      <c r="C229">
        <v>35380956</v>
      </c>
      <c r="D229">
        <v>35111398</v>
      </c>
      <c r="E229">
        <v>15872964</v>
      </c>
      <c r="F229">
        <v>1</v>
      </c>
      <c r="G229">
        <v>15872964</v>
      </c>
      <c r="H229">
        <v>1</v>
      </c>
      <c r="I229" t="s">
        <v>982</v>
      </c>
      <c r="J229" t="s">
        <v>3</v>
      </c>
      <c r="K229" t="s">
        <v>983</v>
      </c>
      <c r="L229">
        <v>1191</v>
      </c>
      <c r="N229">
        <v>1013</v>
      </c>
      <c r="O229" t="s">
        <v>984</v>
      </c>
      <c r="P229" t="s">
        <v>984</v>
      </c>
      <c r="Q229">
        <v>1</v>
      </c>
      <c r="W229">
        <v>0</v>
      </c>
      <c r="X229">
        <v>476480486</v>
      </c>
      <c r="Y229">
        <f t="shared" si="52"/>
        <v>39.22</v>
      </c>
      <c r="AA229">
        <v>0</v>
      </c>
      <c r="AB229">
        <v>0</v>
      </c>
      <c r="AC229">
        <v>0</v>
      </c>
      <c r="AD229">
        <v>0</v>
      </c>
      <c r="AE229">
        <v>0</v>
      </c>
      <c r="AF229">
        <v>0</v>
      </c>
      <c r="AG229">
        <v>0</v>
      </c>
      <c r="AH229">
        <v>0</v>
      </c>
      <c r="AI229">
        <v>1</v>
      </c>
      <c r="AJ229">
        <v>1</v>
      </c>
      <c r="AK229">
        <v>1</v>
      </c>
      <c r="AL229">
        <v>1</v>
      </c>
      <c r="AM229">
        <v>-2</v>
      </c>
      <c r="AN229">
        <v>0</v>
      </c>
      <c r="AO229">
        <v>1</v>
      </c>
      <c r="AP229">
        <v>1</v>
      </c>
      <c r="AQ229">
        <v>0</v>
      </c>
      <c r="AR229">
        <v>0</v>
      </c>
      <c r="AS229" t="s">
        <v>3</v>
      </c>
      <c r="AT229">
        <v>39.22</v>
      </c>
      <c r="AU229" t="s">
        <v>3</v>
      </c>
      <c r="AV229">
        <v>1</v>
      </c>
      <c r="AW229">
        <v>2</v>
      </c>
      <c r="AX229">
        <v>35380959</v>
      </c>
      <c r="AY229">
        <v>1</v>
      </c>
      <c r="AZ229">
        <v>0</v>
      </c>
      <c r="BA229">
        <v>229</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CU229">
        <f>ROUND(AT229*Source!I817*AH229*AL229,2)</f>
        <v>0</v>
      </c>
      <c r="CV229">
        <f>ROUND(Y229*Source!I817,9)</f>
        <v>0.39219999999999999</v>
      </c>
      <c r="CW229">
        <v>0</v>
      </c>
      <c r="CX229">
        <f>ROUND(Y229*Source!I817,9)</f>
        <v>0.39219999999999999</v>
      </c>
      <c r="CY229">
        <f>AD229</f>
        <v>0</v>
      </c>
      <c r="CZ229">
        <f>AH229</f>
        <v>0</v>
      </c>
      <c r="DA229">
        <f>AL229</f>
        <v>1</v>
      </c>
      <c r="DB229">
        <f t="shared" si="53"/>
        <v>0</v>
      </c>
      <c r="DC229">
        <f t="shared" si="54"/>
        <v>0</v>
      </c>
      <c r="DD229" t="s">
        <v>3</v>
      </c>
      <c r="DE229" t="s">
        <v>3</v>
      </c>
      <c r="DF229">
        <f t="shared" si="59"/>
        <v>0</v>
      </c>
      <c r="DG229">
        <f t="shared" si="60"/>
        <v>0</v>
      </c>
      <c r="DH229">
        <f t="shared" si="61"/>
        <v>0</v>
      </c>
      <c r="DI229">
        <f t="shared" si="62"/>
        <v>0</v>
      </c>
      <c r="DJ229">
        <f>DI229</f>
        <v>0</v>
      </c>
      <c r="DK229">
        <v>0</v>
      </c>
      <c r="DL229" t="s">
        <v>3</v>
      </c>
      <c r="DM229">
        <v>0</v>
      </c>
      <c r="DN229" t="s">
        <v>3</v>
      </c>
      <c r="DO229">
        <v>0</v>
      </c>
    </row>
    <row r="230" spans="1:119" x14ac:dyDescent="0.2">
      <c r="A230">
        <f>ROW(Source!A817)</f>
        <v>817</v>
      </c>
      <c r="B230">
        <v>35364244</v>
      </c>
      <c r="C230">
        <v>35380956</v>
      </c>
      <c r="D230">
        <v>35113206</v>
      </c>
      <c r="E230">
        <v>1</v>
      </c>
      <c r="F230">
        <v>1</v>
      </c>
      <c r="G230">
        <v>15872964</v>
      </c>
      <c r="H230">
        <v>2</v>
      </c>
      <c r="I230" t="s">
        <v>989</v>
      </c>
      <c r="J230" t="s">
        <v>990</v>
      </c>
      <c r="K230" t="s">
        <v>991</v>
      </c>
      <c r="L230">
        <v>1368</v>
      </c>
      <c r="N230">
        <v>1011</v>
      </c>
      <c r="O230" t="s">
        <v>988</v>
      </c>
      <c r="P230" t="s">
        <v>988</v>
      </c>
      <c r="Q230">
        <v>1</v>
      </c>
      <c r="W230">
        <v>0</v>
      </c>
      <c r="X230">
        <v>-1817365194</v>
      </c>
      <c r="Y230">
        <f t="shared" si="52"/>
        <v>6.9</v>
      </c>
      <c r="AA230">
        <v>0</v>
      </c>
      <c r="AB230">
        <v>4.72</v>
      </c>
      <c r="AC230">
        <v>0.1</v>
      </c>
      <c r="AD230">
        <v>0</v>
      </c>
      <c r="AE230">
        <v>0</v>
      </c>
      <c r="AF230">
        <v>4.72</v>
      </c>
      <c r="AG230">
        <v>0.1</v>
      </c>
      <c r="AH230">
        <v>0</v>
      </c>
      <c r="AI230">
        <v>1</v>
      </c>
      <c r="AJ230">
        <v>1</v>
      </c>
      <c r="AK230">
        <v>1</v>
      </c>
      <c r="AL230">
        <v>1</v>
      </c>
      <c r="AM230">
        <v>-2</v>
      </c>
      <c r="AN230">
        <v>0</v>
      </c>
      <c r="AO230">
        <v>1</v>
      </c>
      <c r="AP230">
        <v>1</v>
      </c>
      <c r="AQ230">
        <v>0</v>
      </c>
      <c r="AR230">
        <v>0</v>
      </c>
      <c r="AS230" t="s">
        <v>3</v>
      </c>
      <c r="AT230">
        <v>6.9</v>
      </c>
      <c r="AU230" t="s">
        <v>3</v>
      </c>
      <c r="AV230">
        <v>0</v>
      </c>
      <c r="AW230">
        <v>2</v>
      </c>
      <c r="AX230">
        <v>35380960</v>
      </c>
      <c r="AY230">
        <v>1</v>
      </c>
      <c r="AZ230">
        <v>0</v>
      </c>
      <c r="BA230">
        <v>230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CV230">
        <v>0</v>
      </c>
      <c r="CW230">
        <f>ROUND(Y230*Source!I817*DO230,9)</f>
        <v>0</v>
      </c>
      <c r="CX230">
        <f>ROUND(Y230*Source!I817,9)</f>
        <v>6.9000000000000006E-2</v>
      </c>
      <c r="CY230">
        <f>AB230</f>
        <v>4.72</v>
      </c>
      <c r="CZ230">
        <f>AF230</f>
        <v>4.72</v>
      </c>
      <c r="DA230">
        <f>AJ230</f>
        <v>1</v>
      </c>
      <c r="DB230">
        <f t="shared" si="53"/>
        <v>32.57</v>
      </c>
      <c r="DC230">
        <f t="shared" si="54"/>
        <v>0.69</v>
      </c>
      <c r="DD230" t="s">
        <v>3</v>
      </c>
      <c r="DE230" t="s">
        <v>3</v>
      </c>
      <c r="DF230">
        <f t="shared" si="59"/>
        <v>0</v>
      </c>
      <c r="DG230">
        <f t="shared" si="60"/>
        <v>0.33</v>
      </c>
      <c r="DH230">
        <f t="shared" si="61"/>
        <v>0.01</v>
      </c>
      <c r="DI230">
        <f t="shared" si="62"/>
        <v>0</v>
      </c>
      <c r="DJ230">
        <f>DG230</f>
        <v>0.33</v>
      </c>
      <c r="DK230">
        <v>0</v>
      </c>
      <c r="DL230" t="s">
        <v>3</v>
      </c>
      <c r="DM230">
        <v>0</v>
      </c>
      <c r="DN230" t="s">
        <v>3</v>
      </c>
      <c r="DO230">
        <v>0</v>
      </c>
    </row>
    <row r="231" spans="1:119" x14ac:dyDescent="0.2">
      <c r="A231">
        <f>ROW(Source!A818)</f>
        <v>818</v>
      </c>
      <c r="B231">
        <v>35364244</v>
      </c>
      <c r="C231">
        <v>35380961</v>
      </c>
      <c r="D231">
        <v>35111398</v>
      </c>
      <c r="E231">
        <v>15872964</v>
      </c>
      <c r="F231">
        <v>1</v>
      </c>
      <c r="G231">
        <v>15872964</v>
      </c>
      <c r="H231">
        <v>1</v>
      </c>
      <c r="I231" t="s">
        <v>982</v>
      </c>
      <c r="J231" t="s">
        <v>3</v>
      </c>
      <c r="K231" t="s">
        <v>983</v>
      </c>
      <c r="L231">
        <v>1191</v>
      </c>
      <c r="N231">
        <v>1013</v>
      </c>
      <c r="O231" t="s">
        <v>984</v>
      </c>
      <c r="P231" t="s">
        <v>984</v>
      </c>
      <c r="Q231">
        <v>1</v>
      </c>
      <c r="W231">
        <v>0</v>
      </c>
      <c r="X231">
        <v>476480486</v>
      </c>
      <c r="Y231">
        <f t="shared" si="52"/>
        <v>34.630000000000003</v>
      </c>
      <c r="AA231">
        <v>0</v>
      </c>
      <c r="AB231">
        <v>0</v>
      </c>
      <c r="AC231">
        <v>0</v>
      </c>
      <c r="AD231">
        <v>0</v>
      </c>
      <c r="AE231">
        <v>0</v>
      </c>
      <c r="AF231">
        <v>0</v>
      </c>
      <c r="AG231">
        <v>0</v>
      </c>
      <c r="AH231">
        <v>0</v>
      </c>
      <c r="AI231">
        <v>1</v>
      </c>
      <c r="AJ231">
        <v>1</v>
      </c>
      <c r="AK231">
        <v>1</v>
      </c>
      <c r="AL231">
        <v>1</v>
      </c>
      <c r="AM231">
        <v>-2</v>
      </c>
      <c r="AN231">
        <v>0</v>
      </c>
      <c r="AO231">
        <v>1</v>
      </c>
      <c r="AP231">
        <v>1</v>
      </c>
      <c r="AQ231">
        <v>0</v>
      </c>
      <c r="AR231">
        <v>0</v>
      </c>
      <c r="AS231" t="s">
        <v>3</v>
      </c>
      <c r="AT231">
        <v>34.630000000000003</v>
      </c>
      <c r="AU231" t="s">
        <v>3</v>
      </c>
      <c r="AV231">
        <v>1</v>
      </c>
      <c r="AW231">
        <v>2</v>
      </c>
      <c r="AX231">
        <v>35380963</v>
      </c>
      <c r="AY231">
        <v>1</v>
      </c>
      <c r="AZ231">
        <v>0</v>
      </c>
      <c r="BA231">
        <v>231</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CU231">
        <f>ROUND(AT231*Source!I818*AH231*AL231,2)</f>
        <v>0</v>
      </c>
      <c r="CV231">
        <f>ROUND(Y231*Source!I818,9)</f>
        <v>0.3463</v>
      </c>
      <c r="CW231">
        <v>0</v>
      </c>
      <c r="CX231">
        <f>ROUND(Y231*Source!I818,9)</f>
        <v>0.3463</v>
      </c>
      <c r="CY231">
        <f>AD231</f>
        <v>0</v>
      </c>
      <c r="CZ231">
        <f>AH231</f>
        <v>0</v>
      </c>
      <c r="DA231">
        <f>AL231</f>
        <v>1</v>
      </c>
      <c r="DB231">
        <f t="shared" si="53"/>
        <v>0</v>
      </c>
      <c r="DC231">
        <f t="shared" si="54"/>
        <v>0</v>
      </c>
      <c r="DD231" t="s">
        <v>3</v>
      </c>
      <c r="DE231" t="s">
        <v>3</v>
      </c>
      <c r="DF231">
        <f t="shared" si="59"/>
        <v>0</v>
      </c>
      <c r="DG231">
        <f t="shared" si="60"/>
        <v>0</v>
      </c>
      <c r="DH231">
        <f t="shared" si="61"/>
        <v>0</v>
      </c>
      <c r="DI231">
        <f t="shared" si="62"/>
        <v>0</v>
      </c>
      <c r="DJ231">
        <f>DI231</f>
        <v>0</v>
      </c>
      <c r="DK231">
        <v>0</v>
      </c>
      <c r="DL231" t="s">
        <v>3</v>
      </c>
      <c r="DM231">
        <v>0</v>
      </c>
      <c r="DN231" t="s">
        <v>3</v>
      </c>
      <c r="DO231">
        <v>0</v>
      </c>
    </row>
    <row r="232" spans="1:119" x14ac:dyDescent="0.2">
      <c r="A232">
        <f>ROW(Source!A819)</f>
        <v>819</v>
      </c>
      <c r="B232">
        <v>35364244</v>
      </c>
      <c r="C232">
        <v>35380964</v>
      </c>
      <c r="D232">
        <v>35111398</v>
      </c>
      <c r="E232">
        <v>15872964</v>
      </c>
      <c r="F232">
        <v>1</v>
      </c>
      <c r="G232">
        <v>15872964</v>
      </c>
      <c r="H232">
        <v>1</v>
      </c>
      <c r="I232" t="s">
        <v>982</v>
      </c>
      <c r="J232" t="s">
        <v>3</v>
      </c>
      <c r="K232" t="s">
        <v>983</v>
      </c>
      <c r="L232">
        <v>1191</v>
      </c>
      <c r="N232">
        <v>1013</v>
      </c>
      <c r="O232" t="s">
        <v>984</v>
      </c>
      <c r="P232" t="s">
        <v>984</v>
      </c>
      <c r="Q232">
        <v>1</v>
      </c>
      <c r="W232">
        <v>0</v>
      </c>
      <c r="X232">
        <v>476480486</v>
      </c>
      <c r="Y232">
        <f t="shared" ref="Y232:Y295" si="63">AT232</f>
        <v>46.78</v>
      </c>
      <c r="AA232">
        <v>0</v>
      </c>
      <c r="AB232">
        <v>0</v>
      </c>
      <c r="AC232">
        <v>0</v>
      </c>
      <c r="AD232">
        <v>0</v>
      </c>
      <c r="AE232">
        <v>0</v>
      </c>
      <c r="AF232">
        <v>0</v>
      </c>
      <c r="AG232">
        <v>0</v>
      </c>
      <c r="AH232">
        <v>0</v>
      </c>
      <c r="AI232">
        <v>1</v>
      </c>
      <c r="AJ232">
        <v>1</v>
      </c>
      <c r="AK232">
        <v>1</v>
      </c>
      <c r="AL232">
        <v>1</v>
      </c>
      <c r="AM232">
        <v>-2</v>
      </c>
      <c r="AN232">
        <v>0</v>
      </c>
      <c r="AO232">
        <v>1</v>
      </c>
      <c r="AP232">
        <v>1</v>
      </c>
      <c r="AQ232">
        <v>0</v>
      </c>
      <c r="AR232">
        <v>0</v>
      </c>
      <c r="AS232" t="s">
        <v>3</v>
      </c>
      <c r="AT232">
        <v>46.78</v>
      </c>
      <c r="AU232" t="s">
        <v>3</v>
      </c>
      <c r="AV232">
        <v>1</v>
      </c>
      <c r="AW232">
        <v>2</v>
      </c>
      <c r="AX232">
        <v>35380978</v>
      </c>
      <c r="AY232">
        <v>1</v>
      </c>
      <c r="AZ232">
        <v>0</v>
      </c>
      <c r="BA232">
        <v>232</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CU232">
        <f>ROUND(AT232*Source!I819*AH232*AL232,2)</f>
        <v>0</v>
      </c>
      <c r="CV232">
        <f>ROUND(Y232*Source!I819,9)</f>
        <v>23.39</v>
      </c>
      <c r="CW232">
        <v>0</v>
      </c>
      <c r="CX232">
        <f>ROUND(Y232*Source!I819,9)</f>
        <v>23.39</v>
      </c>
      <c r="CY232">
        <f>AD232</f>
        <v>0</v>
      </c>
      <c r="CZ232">
        <f>AH232</f>
        <v>0</v>
      </c>
      <c r="DA232">
        <f>AL232</f>
        <v>1</v>
      </c>
      <c r="DB232">
        <f t="shared" ref="DB232:DB295" si="64">ROUND(ROUND(AT232*CZ232,2),6)</f>
        <v>0</v>
      </c>
      <c r="DC232">
        <f t="shared" ref="DC232:DC295" si="65">ROUND(ROUND(AT232*AG232,2),6)</f>
        <v>0</v>
      </c>
      <c r="DD232" t="s">
        <v>3</v>
      </c>
      <c r="DE232" t="s">
        <v>3</v>
      </c>
      <c r="DF232">
        <f t="shared" si="59"/>
        <v>0</v>
      </c>
      <c r="DG232">
        <f t="shared" si="60"/>
        <v>0</v>
      </c>
      <c r="DH232">
        <f t="shared" si="61"/>
        <v>0</v>
      </c>
      <c r="DI232">
        <f t="shared" si="62"/>
        <v>0</v>
      </c>
      <c r="DJ232">
        <f>DI232</f>
        <v>0</v>
      </c>
      <c r="DK232">
        <v>0</v>
      </c>
      <c r="DL232" t="s">
        <v>3</v>
      </c>
      <c r="DM232">
        <v>0</v>
      </c>
      <c r="DN232" t="s">
        <v>3</v>
      </c>
      <c r="DO232">
        <v>0</v>
      </c>
    </row>
    <row r="233" spans="1:119" x14ac:dyDescent="0.2">
      <c r="A233">
        <f>ROW(Source!A819)</f>
        <v>819</v>
      </c>
      <c r="B233">
        <v>35364244</v>
      </c>
      <c r="C233">
        <v>35380964</v>
      </c>
      <c r="D233">
        <v>35113133</v>
      </c>
      <c r="E233">
        <v>1</v>
      </c>
      <c r="F233">
        <v>1</v>
      </c>
      <c r="G233">
        <v>15872964</v>
      </c>
      <c r="H233">
        <v>2</v>
      </c>
      <c r="I233" t="s">
        <v>985</v>
      </c>
      <c r="J233" t="s">
        <v>986</v>
      </c>
      <c r="K233" t="s">
        <v>987</v>
      </c>
      <c r="L233">
        <v>1368</v>
      </c>
      <c r="N233">
        <v>1011</v>
      </c>
      <c r="O233" t="s">
        <v>988</v>
      </c>
      <c r="P233" t="s">
        <v>988</v>
      </c>
      <c r="Q233">
        <v>1</v>
      </c>
      <c r="W233">
        <v>0</v>
      </c>
      <c r="X233">
        <v>71529876</v>
      </c>
      <c r="Y233">
        <f t="shared" si="63"/>
        <v>13</v>
      </c>
      <c r="AA233">
        <v>0</v>
      </c>
      <c r="AB233">
        <v>5.13</v>
      </c>
      <c r="AC233">
        <v>7.0000000000000007E-2</v>
      </c>
      <c r="AD233">
        <v>0</v>
      </c>
      <c r="AE233">
        <v>0</v>
      </c>
      <c r="AF233">
        <v>5.13</v>
      </c>
      <c r="AG233">
        <v>7.0000000000000007E-2</v>
      </c>
      <c r="AH233">
        <v>0</v>
      </c>
      <c r="AI233">
        <v>1</v>
      </c>
      <c r="AJ233">
        <v>1</v>
      </c>
      <c r="AK233">
        <v>1</v>
      </c>
      <c r="AL233">
        <v>1</v>
      </c>
      <c r="AM233">
        <v>-2</v>
      </c>
      <c r="AN233">
        <v>0</v>
      </c>
      <c r="AO233">
        <v>1</v>
      </c>
      <c r="AP233">
        <v>1</v>
      </c>
      <c r="AQ233">
        <v>0</v>
      </c>
      <c r="AR233">
        <v>0</v>
      </c>
      <c r="AS233" t="s">
        <v>3</v>
      </c>
      <c r="AT233">
        <v>13</v>
      </c>
      <c r="AU233" t="s">
        <v>3</v>
      </c>
      <c r="AV233">
        <v>0</v>
      </c>
      <c r="AW233">
        <v>2</v>
      </c>
      <c r="AX233">
        <v>35380979</v>
      </c>
      <c r="AY233">
        <v>1</v>
      </c>
      <c r="AZ233">
        <v>0</v>
      </c>
      <c r="BA233">
        <v>233</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CV233">
        <v>0</v>
      </c>
      <c r="CW233">
        <f>ROUND(Y233*Source!I819*DO233,9)</f>
        <v>0</v>
      </c>
      <c r="CX233">
        <f>ROUND(Y233*Source!I819,9)</f>
        <v>6.5</v>
      </c>
      <c r="CY233">
        <f>AB233</f>
        <v>5.13</v>
      </c>
      <c r="CZ233">
        <f>AF233</f>
        <v>5.13</v>
      </c>
      <c r="DA233">
        <f>AJ233</f>
        <v>1</v>
      </c>
      <c r="DB233">
        <f t="shared" si="64"/>
        <v>66.69</v>
      </c>
      <c r="DC233">
        <f t="shared" si="65"/>
        <v>0.91</v>
      </c>
      <c r="DD233" t="s">
        <v>3</v>
      </c>
      <c r="DE233" t="s">
        <v>3</v>
      </c>
      <c r="DF233">
        <f t="shared" si="59"/>
        <v>0</v>
      </c>
      <c r="DG233">
        <f t="shared" si="60"/>
        <v>33.35</v>
      </c>
      <c r="DH233">
        <f t="shared" si="61"/>
        <v>0.46</v>
      </c>
      <c r="DI233">
        <f t="shared" si="62"/>
        <v>0</v>
      </c>
      <c r="DJ233">
        <f>DG233</f>
        <v>33.35</v>
      </c>
      <c r="DK233">
        <v>0</v>
      </c>
      <c r="DL233" t="s">
        <v>3</v>
      </c>
      <c r="DM233">
        <v>0</v>
      </c>
      <c r="DN233" t="s">
        <v>3</v>
      </c>
      <c r="DO233">
        <v>0</v>
      </c>
    </row>
    <row r="234" spans="1:119" x14ac:dyDescent="0.2">
      <c r="A234">
        <f>ROW(Source!A819)</f>
        <v>819</v>
      </c>
      <c r="B234">
        <v>35364244</v>
      </c>
      <c r="C234">
        <v>35380964</v>
      </c>
      <c r="D234">
        <v>35113206</v>
      </c>
      <c r="E234">
        <v>1</v>
      </c>
      <c r="F234">
        <v>1</v>
      </c>
      <c r="G234">
        <v>15872964</v>
      </c>
      <c r="H234">
        <v>2</v>
      </c>
      <c r="I234" t="s">
        <v>989</v>
      </c>
      <c r="J234" t="s">
        <v>990</v>
      </c>
      <c r="K234" t="s">
        <v>991</v>
      </c>
      <c r="L234">
        <v>1368</v>
      </c>
      <c r="N234">
        <v>1011</v>
      </c>
      <c r="O234" t="s">
        <v>988</v>
      </c>
      <c r="P234" t="s">
        <v>988</v>
      </c>
      <c r="Q234">
        <v>1</v>
      </c>
      <c r="W234">
        <v>0</v>
      </c>
      <c r="X234">
        <v>-1817365194</v>
      </c>
      <c r="Y234">
        <f t="shared" si="63"/>
        <v>0.15</v>
      </c>
      <c r="AA234">
        <v>0</v>
      </c>
      <c r="AB234">
        <v>4.72</v>
      </c>
      <c r="AC234">
        <v>0.1</v>
      </c>
      <c r="AD234">
        <v>0</v>
      </c>
      <c r="AE234">
        <v>0</v>
      </c>
      <c r="AF234">
        <v>4.72</v>
      </c>
      <c r="AG234">
        <v>0.1</v>
      </c>
      <c r="AH234">
        <v>0</v>
      </c>
      <c r="AI234">
        <v>1</v>
      </c>
      <c r="AJ234">
        <v>1</v>
      </c>
      <c r="AK234">
        <v>1</v>
      </c>
      <c r="AL234">
        <v>1</v>
      </c>
      <c r="AM234">
        <v>-2</v>
      </c>
      <c r="AN234">
        <v>0</v>
      </c>
      <c r="AO234">
        <v>1</v>
      </c>
      <c r="AP234">
        <v>1</v>
      </c>
      <c r="AQ234">
        <v>0</v>
      </c>
      <c r="AR234">
        <v>0</v>
      </c>
      <c r="AS234" t="s">
        <v>3</v>
      </c>
      <c r="AT234">
        <v>0.15</v>
      </c>
      <c r="AU234" t="s">
        <v>3</v>
      </c>
      <c r="AV234">
        <v>0</v>
      </c>
      <c r="AW234">
        <v>2</v>
      </c>
      <c r="AX234">
        <v>35380980</v>
      </c>
      <c r="AY234">
        <v>1</v>
      </c>
      <c r="AZ234">
        <v>0</v>
      </c>
      <c r="BA234">
        <v>234</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CV234">
        <v>0</v>
      </c>
      <c r="CW234">
        <f>ROUND(Y234*Source!I819*DO234,9)</f>
        <v>0</v>
      </c>
      <c r="CX234">
        <f>ROUND(Y234*Source!I819,9)</f>
        <v>7.4999999999999997E-2</v>
      </c>
      <c r="CY234">
        <f>AB234</f>
        <v>4.72</v>
      </c>
      <c r="CZ234">
        <f>AF234</f>
        <v>4.72</v>
      </c>
      <c r="DA234">
        <f>AJ234</f>
        <v>1</v>
      </c>
      <c r="DB234">
        <f t="shared" si="64"/>
        <v>0.71</v>
      </c>
      <c r="DC234">
        <f t="shared" si="65"/>
        <v>0.02</v>
      </c>
      <c r="DD234" t="s">
        <v>3</v>
      </c>
      <c r="DE234" t="s">
        <v>3</v>
      </c>
      <c r="DF234">
        <f t="shared" si="59"/>
        <v>0</v>
      </c>
      <c r="DG234">
        <f t="shared" si="60"/>
        <v>0.35</v>
      </c>
      <c r="DH234">
        <f t="shared" si="61"/>
        <v>0.01</v>
      </c>
      <c r="DI234">
        <f t="shared" si="62"/>
        <v>0</v>
      </c>
      <c r="DJ234">
        <f>DG234</f>
        <v>0.35</v>
      </c>
      <c r="DK234">
        <v>0</v>
      </c>
      <c r="DL234" t="s">
        <v>3</v>
      </c>
      <c r="DM234">
        <v>0</v>
      </c>
      <c r="DN234" t="s">
        <v>3</v>
      </c>
      <c r="DO234">
        <v>0</v>
      </c>
    </row>
    <row r="235" spans="1:119" x14ac:dyDescent="0.2">
      <c r="A235">
        <f>ROW(Source!A819)</f>
        <v>819</v>
      </c>
      <c r="B235">
        <v>35364244</v>
      </c>
      <c r="C235">
        <v>35380964</v>
      </c>
      <c r="D235">
        <v>35114359</v>
      </c>
      <c r="E235">
        <v>1</v>
      </c>
      <c r="F235">
        <v>1</v>
      </c>
      <c r="G235">
        <v>15872964</v>
      </c>
      <c r="H235">
        <v>3</v>
      </c>
      <c r="I235" t="s">
        <v>992</v>
      </c>
      <c r="J235" t="s">
        <v>993</v>
      </c>
      <c r="K235" t="s">
        <v>994</v>
      </c>
      <c r="L235">
        <v>1348</v>
      </c>
      <c r="N235">
        <v>1009</v>
      </c>
      <c r="O235" t="s">
        <v>995</v>
      </c>
      <c r="P235" t="s">
        <v>995</v>
      </c>
      <c r="Q235">
        <v>1000</v>
      </c>
      <c r="W235">
        <v>0</v>
      </c>
      <c r="X235">
        <v>-181271767</v>
      </c>
      <c r="Y235">
        <f t="shared" si="63"/>
        <v>7.3999999999999999E-4</v>
      </c>
      <c r="AA235">
        <v>190540.34</v>
      </c>
      <c r="AB235">
        <v>0</v>
      </c>
      <c r="AC235">
        <v>0</v>
      </c>
      <c r="AD235">
        <v>0</v>
      </c>
      <c r="AE235">
        <v>190540.34</v>
      </c>
      <c r="AF235">
        <v>0</v>
      </c>
      <c r="AG235">
        <v>0</v>
      </c>
      <c r="AH235">
        <v>0</v>
      </c>
      <c r="AI235">
        <v>1</v>
      </c>
      <c r="AJ235">
        <v>1</v>
      </c>
      <c r="AK235">
        <v>1</v>
      </c>
      <c r="AL235">
        <v>1</v>
      </c>
      <c r="AM235">
        <v>-2</v>
      </c>
      <c r="AN235">
        <v>0</v>
      </c>
      <c r="AO235">
        <v>1</v>
      </c>
      <c r="AP235">
        <v>1</v>
      </c>
      <c r="AQ235">
        <v>0</v>
      </c>
      <c r="AR235">
        <v>0</v>
      </c>
      <c r="AS235" t="s">
        <v>3</v>
      </c>
      <c r="AT235">
        <v>7.3999999999999999E-4</v>
      </c>
      <c r="AU235" t="s">
        <v>3</v>
      </c>
      <c r="AV235">
        <v>0</v>
      </c>
      <c r="AW235">
        <v>2</v>
      </c>
      <c r="AX235">
        <v>35380981</v>
      </c>
      <c r="AY235">
        <v>1</v>
      </c>
      <c r="AZ235">
        <v>0</v>
      </c>
      <c r="BA235">
        <v>235</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CV235">
        <v>0</v>
      </c>
      <c r="CW235">
        <v>0</v>
      </c>
      <c r="CX235">
        <f>ROUND(Y235*Source!I819,9)</f>
        <v>3.6999999999999999E-4</v>
      </c>
      <c r="CY235">
        <f t="shared" ref="CY235:CY244" si="66">AA235</f>
        <v>190540.34</v>
      </c>
      <c r="CZ235">
        <f t="shared" ref="CZ235:CZ244" si="67">AE235</f>
        <v>190540.34</v>
      </c>
      <c r="DA235">
        <f t="shared" ref="DA235:DA244" si="68">AI235</f>
        <v>1</v>
      </c>
      <c r="DB235">
        <f t="shared" si="64"/>
        <v>141</v>
      </c>
      <c r="DC235">
        <f t="shared" si="65"/>
        <v>0</v>
      </c>
      <c r="DD235" t="s">
        <v>3</v>
      </c>
      <c r="DE235" t="s">
        <v>3</v>
      </c>
      <c r="DF235">
        <f t="shared" si="59"/>
        <v>70.5</v>
      </c>
      <c r="DG235">
        <f t="shared" si="60"/>
        <v>0</v>
      </c>
      <c r="DH235">
        <f t="shared" si="61"/>
        <v>0</v>
      </c>
      <c r="DI235">
        <f t="shared" si="62"/>
        <v>0</v>
      </c>
      <c r="DJ235">
        <f t="shared" ref="DJ235:DJ244" si="69">DF235</f>
        <v>70.5</v>
      </c>
      <c r="DK235">
        <v>0</v>
      </c>
      <c r="DL235" t="s">
        <v>3</v>
      </c>
      <c r="DM235">
        <v>0</v>
      </c>
      <c r="DN235" t="s">
        <v>3</v>
      </c>
      <c r="DO235">
        <v>0</v>
      </c>
    </row>
    <row r="236" spans="1:119" x14ac:dyDescent="0.2">
      <c r="A236">
        <f>ROW(Source!A819)</f>
        <v>819</v>
      </c>
      <c r="B236">
        <v>35364244</v>
      </c>
      <c r="C236">
        <v>35380964</v>
      </c>
      <c r="D236">
        <v>35114332</v>
      </c>
      <c r="E236">
        <v>1</v>
      </c>
      <c r="F236">
        <v>1</v>
      </c>
      <c r="G236">
        <v>15872964</v>
      </c>
      <c r="H236">
        <v>3</v>
      </c>
      <c r="I236" t="s">
        <v>996</v>
      </c>
      <c r="J236" t="s">
        <v>997</v>
      </c>
      <c r="K236" t="s">
        <v>998</v>
      </c>
      <c r="L236">
        <v>1355</v>
      </c>
      <c r="N236">
        <v>1010</v>
      </c>
      <c r="O236" t="s">
        <v>18</v>
      </c>
      <c r="P236" t="s">
        <v>18</v>
      </c>
      <c r="Q236">
        <v>100</v>
      </c>
      <c r="W236">
        <v>0</v>
      </c>
      <c r="X236">
        <v>1583670906</v>
      </c>
      <c r="Y236">
        <f t="shared" si="63"/>
        <v>4</v>
      </c>
      <c r="AA236">
        <v>997.35</v>
      </c>
      <c r="AB236">
        <v>0</v>
      </c>
      <c r="AC236">
        <v>0</v>
      </c>
      <c r="AD236">
        <v>0</v>
      </c>
      <c r="AE236">
        <v>997.35</v>
      </c>
      <c r="AF236">
        <v>0</v>
      </c>
      <c r="AG236">
        <v>0</v>
      </c>
      <c r="AH236">
        <v>0</v>
      </c>
      <c r="AI236">
        <v>1</v>
      </c>
      <c r="AJ236">
        <v>1</v>
      </c>
      <c r="AK236">
        <v>1</v>
      </c>
      <c r="AL236">
        <v>1</v>
      </c>
      <c r="AM236">
        <v>-2</v>
      </c>
      <c r="AN236">
        <v>0</v>
      </c>
      <c r="AO236">
        <v>1</v>
      </c>
      <c r="AP236">
        <v>1</v>
      </c>
      <c r="AQ236">
        <v>0</v>
      </c>
      <c r="AR236">
        <v>0</v>
      </c>
      <c r="AS236" t="s">
        <v>3</v>
      </c>
      <c r="AT236">
        <v>4</v>
      </c>
      <c r="AU236" t="s">
        <v>3</v>
      </c>
      <c r="AV236">
        <v>0</v>
      </c>
      <c r="AW236">
        <v>2</v>
      </c>
      <c r="AX236">
        <v>35380982</v>
      </c>
      <c r="AY236">
        <v>1</v>
      </c>
      <c r="AZ236">
        <v>0</v>
      </c>
      <c r="BA236">
        <v>236</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CV236">
        <v>0</v>
      </c>
      <c r="CW236">
        <v>0</v>
      </c>
      <c r="CX236">
        <f>ROUND(Y236*Source!I819,9)</f>
        <v>2</v>
      </c>
      <c r="CY236">
        <f t="shared" si="66"/>
        <v>997.35</v>
      </c>
      <c r="CZ236">
        <f t="shared" si="67"/>
        <v>997.35</v>
      </c>
      <c r="DA236">
        <f t="shared" si="68"/>
        <v>1</v>
      </c>
      <c r="DB236">
        <f t="shared" si="64"/>
        <v>3989.4</v>
      </c>
      <c r="DC236">
        <f t="shared" si="65"/>
        <v>0</v>
      </c>
      <c r="DD236" t="s">
        <v>3</v>
      </c>
      <c r="DE236" t="s">
        <v>3</v>
      </c>
      <c r="DF236">
        <f t="shared" si="59"/>
        <v>1994.7</v>
      </c>
      <c r="DG236">
        <f t="shared" si="60"/>
        <v>0</v>
      </c>
      <c r="DH236">
        <f t="shared" si="61"/>
        <v>0</v>
      </c>
      <c r="DI236">
        <f t="shared" si="62"/>
        <v>0</v>
      </c>
      <c r="DJ236">
        <f t="shared" si="69"/>
        <v>1994.7</v>
      </c>
      <c r="DK236">
        <v>0</v>
      </c>
      <c r="DL236" t="s">
        <v>3</v>
      </c>
      <c r="DM236">
        <v>0</v>
      </c>
      <c r="DN236" t="s">
        <v>3</v>
      </c>
      <c r="DO236">
        <v>0</v>
      </c>
    </row>
    <row r="237" spans="1:119" x14ac:dyDescent="0.2">
      <c r="A237">
        <f>ROW(Source!A819)</f>
        <v>819</v>
      </c>
      <c r="B237">
        <v>35364244</v>
      </c>
      <c r="C237">
        <v>35380964</v>
      </c>
      <c r="D237">
        <v>35115994</v>
      </c>
      <c r="E237">
        <v>1</v>
      </c>
      <c r="F237">
        <v>1</v>
      </c>
      <c r="G237">
        <v>15872964</v>
      </c>
      <c r="H237">
        <v>3</v>
      </c>
      <c r="I237" t="s">
        <v>999</v>
      </c>
      <c r="J237" t="s">
        <v>1000</v>
      </c>
      <c r="K237" t="s">
        <v>1001</v>
      </c>
      <c r="L237">
        <v>1301</v>
      </c>
      <c r="N237">
        <v>1003</v>
      </c>
      <c r="O237" t="s">
        <v>1002</v>
      </c>
      <c r="P237" t="s">
        <v>1002</v>
      </c>
      <c r="Q237">
        <v>1</v>
      </c>
      <c r="W237">
        <v>0</v>
      </c>
      <c r="X237">
        <v>1471616812</v>
      </c>
      <c r="Y237">
        <f t="shared" si="63"/>
        <v>100</v>
      </c>
      <c r="AA237">
        <v>138.94</v>
      </c>
      <c r="AB237">
        <v>0</v>
      </c>
      <c r="AC237">
        <v>0</v>
      </c>
      <c r="AD237">
        <v>0</v>
      </c>
      <c r="AE237">
        <v>138.94</v>
      </c>
      <c r="AF237">
        <v>0</v>
      </c>
      <c r="AG237">
        <v>0</v>
      </c>
      <c r="AH237">
        <v>0</v>
      </c>
      <c r="AI237">
        <v>1</v>
      </c>
      <c r="AJ237">
        <v>1</v>
      </c>
      <c r="AK237">
        <v>1</v>
      </c>
      <c r="AL237">
        <v>1</v>
      </c>
      <c r="AM237">
        <v>-2</v>
      </c>
      <c r="AN237">
        <v>0</v>
      </c>
      <c r="AO237">
        <v>1</v>
      </c>
      <c r="AP237">
        <v>1</v>
      </c>
      <c r="AQ237">
        <v>0</v>
      </c>
      <c r="AR237">
        <v>0</v>
      </c>
      <c r="AS237" t="s">
        <v>3</v>
      </c>
      <c r="AT237">
        <v>100</v>
      </c>
      <c r="AU237" t="s">
        <v>3</v>
      </c>
      <c r="AV237">
        <v>0</v>
      </c>
      <c r="AW237">
        <v>2</v>
      </c>
      <c r="AX237">
        <v>35380983</v>
      </c>
      <c r="AY237">
        <v>1</v>
      </c>
      <c r="AZ237">
        <v>0</v>
      </c>
      <c r="BA237">
        <v>237</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CV237">
        <v>0</v>
      </c>
      <c r="CW237">
        <v>0</v>
      </c>
      <c r="CX237">
        <f>ROUND(Y237*Source!I819,9)</f>
        <v>50</v>
      </c>
      <c r="CY237">
        <f t="shared" si="66"/>
        <v>138.94</v>
      </c>
      <c r="CZ237">
        <f t="shared" si="67"/>
        <v>138.94</v>
      </c>
      <c r="DA237">
        <f t="shared" si="68"/>
        <v>1</v>
      </c>
      <c r="DB237">
        <f t="shared" si="64"/>
        <v>13894</v>
      </c>
      <c r="DC237">
        <f t="shared" si="65"/>
        <v>0</v>
      </c>
      <c r="DD237" t="s">
        <v>3</v>
      </c>
      <c r="DE237" t="s">
        <v>3</v>
      </c>
      <c r="DF237">
        <f t="shared" si="59"/>
        <v>6947</v>
      </c>
      <c r="DG237">
        <f t="shared" si="60"/>
        <v>0</v>
      </c>
      <c r="DH237">
        <f t="shared" si="61"/>
        <v>0</v>
      </c>
      <c r="DI237">
        <f t="shared" si="62"/>
        <v>0</v>
      </c>
      <c r="DJ237">
        <f t="shared" si="69"/>
        <v>6947</v>
      </c>
      <c r="DK237">
        <v>0</v>
      </c>
      <c r="DL237" t="s">
        <v>3</v>
      </c>
      <c r="DM237">
        <v>0</v>
      </c>
      <c r="DN237" t="s">
        <v>3</v>
      </c>
      <c r="DO237">
        <v>0</v>
      </c>
    </row>
    <row r="238" spans="1:119" x14ac:dyDescent="0.2">
      <c r="A238">
        <f>ROW(Source!A819)</f>
        <v>819</v>
      </c>
      <c r="B238">
        <v>35364244</v>
      </c>
      <c r="C238">
        <v>35380964</v>
      </c>
      <c r="D238">
        <v>35115995</v>
      </c>
      <c r="E238">
        <v>1</v>
      </c>
      <c r="F238">
        <v>1</v>
      </c>
      <c r="G238">
        <v>15872964</v>
      </c>
      <c r="H238">
        <v>3</v>
      </c>
      <c r="I238" t="s">
        <v>1003</v>
      </c>
      <c r="J238" t="s">
        <v>1004</v>
      </c>
      <c r="K238" t="s">
        <v>1005</v>
      </c>
      <c r="L238">
        <v>1354</v>
      </c>
      <c r="N238">
        <v>1010</v>
      </c>
      <c r="O238" t="s">
        <v>52</v>
      </c>
      <c r="P238" t="s">
        <v>52</v>
      </c>
      <c r="Q238">
        <v>1</v>
      </c>
      <c r="W238">
        <v>0</v>
      </c>
      <c r="X238">
        <v>-1986506557</v>
      </c>
      <c r="Y238">
        <f t="shared" si="63"/>
        <v>15</v>
      </c>
      <c r="AA238">
        <v>145.46</v>
      </c>
      <c r="AB238">
        <v>0</v>
      </c>
      <c r="AC238">
        <v>0</v>
      </c>
      <c r="AD238">
        <v>0</v>
      </c>
      <c r="AE238">
        <v>145.46</v>
      </c>
      <c r="AF238">
        <v>0</v>
      </c>
      <c r="AG238">
        <v>0</v>
      </c>
      <c r="AH238">
        <v>0</v>
      </c>
      <c r="AI238">
        <v>1</v>
      </c>
      <c r="AJ238">
        <v>1</v>
      </c>
      <c r="AK238">
        <v>1</v>
      </c>
      <c r="AL238">
        <v>1</v>
      </c>
      <c r="AM238">
        <v>-2</v>
      </c>
      <c r="AN238">
        <v>0</v>
      </c>
      <c r="AO238">
        <v>1</v>
      </c>
      <c r="AP238">
        <v>1</v>
      </c>
      <c r="AQ238">
        <v>0</v>
      </c>
      <c r="AR238">
        <v>0</v>
      </c>
      <c r="AS238" t="s">
        <v>3</v>
      </c>
      <c r="AT238">
        <v>15</v>
      </c>
      <c r="AU238" t="s">
        <v>3</v>
      </c>
      <c r="AV238">
        <v>0</v>
      </c>
      <c r="AW238">
        <v>2</v>
      </c>
      <c r="AX238">
        <v>35380984</v>
      </c>
      <c r="AY238">
        <v>1</v>
      </c>
      <c r="AZ238">
        <v>0</v>
      </c>
      <c r="BA238">
        <v>238</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CV238">
        <v>0</v>
      </c>
      <c r="CW238">
        <v>0</v>
      </c>
      <c r="CX238">
        <f>ROUND(Y238*Source!I819,9)</f>
        <v>7.5</v>
      </c>
      <c r="CY238">
        <f t="shared" si="66"/>
        <v>145.46</v>
      </c>
      <c r="CZ238">
        <f t="shared" si="67"/>
        <v>145.46</v>
      </c>
      <c r="DA238">
        <f t="shared" si="68"/>
        <v>1</v>
      </c>
      <c r="DB238">
        <f t="shared" si="64"/>
        <v>2181.9</v>
      </c>
      <c r="DC238">
        <f t="shared" si="65"/>
        <v>0</v>
      </c>
      <c r="DD238" t="s">
        <v>3</v>
      </c>
      <c r="DE238" t="s">
        <v>3</v>
      </c>
      <c r="DF238">
        <f t="shared" si="59"/>
        <v>1090.95</v>
      </c>
      <c r="DG238">
        <f t="shared" si="60"/>
        <v>0</v>
      </c>
      <c r="DH238">
        <f t="shared" si="61"/>
        <v>0</v>
      </c>
      <c r="DI238">
        <f t="shared" si="62"/>
        <v>0</v>
      </c>
      <c r="DJ238">
        <f t="shared" si="69"/>
        <v>1090.95</v>
      </c>
      <c r="DK238">
        <v>0</v>
      </c>
      <c r="DL238" t="s">
        <v>3</v>
      </c>
      <c r="DM238">
        <v>0</v>
      </c>
      <c r="DN238" t="s">
        <v>3</v>
      </c>
      <c r="DO238">
        <v>0</v>
      </c>
    </row>
    <row r="239" spans="1:119" x14ac:dyDescent="0.2">
      <c r="A239">
        <f>ROW(Source!A819)</f>
        <v>819</v>
      </c>
      <c r="B239">
        <v>35364244</v>
      </c>
      <c r="C239">
        <v>35380964</v>
      </c>
      <c r="D239">
        <v>35115996</v>
      </c>
      <c r="E239">
        <v>1</v>
      </c>
      <c r="F239">
        <v>1</v>
      </c>
      <c r="G239">
        <v>15872964</v>
      </c>
      <c r="H239">
        <v>3</v>
      </c>
      <c r="I239" t="s">
        <v>1006</v>
      </c>
      <c r="J239" t="s">
        <v>1007</v>
      </c>
      <c r="K239" t="s">
        <v>1008</v>
      </c>
      <c r="L239">
        <v>1354</v>
      </c>
      <c r="N239">
        <v>1010</v>
      </c>
      <c r="O239" t="s">
        <v>52</v>
      </c>
      <c r="P239" t="s">
        <v>52</v>
      </c>
      <c r="Q239">
        <v>1</v>
      </c>
      <c r="W239">
        <v>0</v>
      </c>
      <c r="X239">
        <v>-1376764488</v>
      </c>
      <c r="Y239">
        <f t="shared" si="63"/>
        <v>4</v>
      </c>
      <c r="AA239">
        <v>126.89</v>
      </c>
      <c r="AB239">
        <v>0</v>
      </c>
      <c r="AC239">
        <v>0</v>
      </c>
      <c r="AD239">
        <v>0</v>
      </c>
      <c r="AE239">
        <v>126.89</v>
      </c>
      <c r="AF239">
        <v>0</v>
      </c>
      <c r="AG239">
        <v>0</v>
      </c>
      <c r="AH239">
        <v>0</v>
      </c>
      <c r="AI239">
        <v>1</v>
      </c>
      <c r="AJ239">
        <v>1</v>
      </c>
      <c r="AK239">
        <v>1</v>
      </c>
      <c r="AL239">
        <v>1</v>
      </c>
      <c r="AM239">
        <v>-2</v>
      </c>
      <c r="AN239">
        <v>0</v>
      </c>
      <c r="AO239">
        <v>1</v>
      </c>
      <c r="AP239">
        <v>1</v>
      </c>
      <c r="AQ239">
        <v>0</v>
      </c>
      <c r="AR239">
        <v>0</v>
      </c>
      <c r="AS239" t="s">
        <v>3</v>
      </c>
      <c r="AT239">
        <v>4</v>
      </c>
      <c r="AU239" t="s">
        <v>3</v>
      </c>
      <c r="AV239">
        <v>0</v>
      </c>
      <c r="AW239">
        <v>2</v>
      </c>
      <c r="AX239">
        <v>35380985</v>
      </c>
      <c r="AY239">
        <v>1</v>
      </c>
      <c r="AZ239">
        <v>0</v>
      </c>
      <c r="BA239">
        <v>239</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CV239">
        <v>0</v>
      </c>
      <c r="CW239">
        <v>0</v>
      </c>
      <c r="CX239">
        <f>ROUND(Y239*Source!I819,9)</f>
        <v>2</v>
      </c>
      <c r="CY239">
        <f t="shared" si="66"/>
        <v>126.89</v>
      </c>
      <c r="CZ239">
        <f t="shared" si="67"/>
        <v>126.89</v>
      </c>
      <c r="DA239">
        <f t="shared" si="68"/>
        <v>1</v>
      </c>
      <c r="DB239">
        <f t="shared" si="64"/>
        <v>507.56</v>
      </c>
      <c r="DC239">
        <f t="shared" si="65"/>
        <v>0</v>
      </c>
      <c r="DD239" t="s">
        <v>3</v>
      </c>
      <c r="DE239" t="s">
        <v>3</v>
      </c>
      <c r="DF239">
        <f t="shared" si="59"/>
        <v>253.78</v>
      </c>
      <c r="DG239">
        <f t="shared" si="60"/>
        <v>0</v>
      </c>
      <c r="DH239">
        <f t="shared" si="61"/>
        <v>0</v>
      </c>
      <c r="DI239">
        <f t="shared" si="62"/>
        <v>0</v>
      </c>
      <c r="DJ239">
        <f t="shared" si="69"/>
        <v>253.78</v>
      </c>
      <c r="DK239">
        <v>0</v>
      </c>
      <c r="DL239" t="s">
        <v>3</v>
      </c>
      <c r="DM239">
        <v>0</v>
      </c>
      <c r="DN239" t="s">
        <v>3</v>
      </c>
      <c r="DO239">
        <v>0</v>
      </c>
    </row>
    <row r="240" spans="1:119" x14ac:dyDescent="0.2">
      <c r="A240">
        <f>ROW(Source!A819)</f>
        <v>819</v>
      </c>
      <c r="B240">
        <v>35364244</v>
      </c>
      <c r="C240">
        <v>35380964</v>
      </c>
      <c r="D240">
        <v>35115998</v>
      </c>
      <c r="E240">
        <v>1</v>
      </c>
      <c r="F240">
        <v>1</v>
      </c>
      <c r="G240">
        <v>15872964</v>
      </c>
      <c r="H240">
        <v>3</v>
      </c>
      <c r="I240" t="s">
        <v>1009</v>
      </c>
      <c r="J240" t="s">
        <v>1010</v>
      </c>
      <c r="K240" t="s">
        <v>1011</v>
      </c>
      <c r="L240">
        <v>1354</v>
      </c>
      <c r="N240">
        <v>1010</v>
      </c>
      <c r="O240" t="s">
        <v>52</v>
      </c>
      <c r="P240" t="s">
        <v>52</v>
      </c>
      <c r="Q240">
        <v>1</v>
      </c>
      <c r="W240">
        <v>0</v>
      </c>
      <c r="X240">
        <v>1816340030</v>
      </c>
      <c r="Y240">
        <f t="shared" si="63"/>
        <v>2</v>
      </c>
      <c r="AA240">
        <v>219.52</v>
      </c>
      <c r="AB240">
        <v>0</v>
      </c>
      <c r="AC240">
        <v>0</v>
      </c>
      <c r="AD240">
        <v>0</v>
      </c>
      <c r="AE240">
        <v>219.52</v>
      </c>
      <c r="AF240">
        <v>0</v>
      </c>
      <c r="AG240">
        <v>0</v>
      </c>
      <c r="AH240">
        <v>0</v>
      </c>
      <c r="AI240">
        <v>1</v>
      </c>
      <c r="AJ240">
        <v>1</v>
      </c>
      <c r="AK240">
        <v>1</v>
      </c>
      <c r="AL240">
        <v>1</v>
      </c>
      <c r="AM240">
        <v>-2</v>
      </c>
      <c r="AN240">
        <v>0</v>
      </c>
      <c r="AO240">
        <v>1</v>
      </c>
      <c r="AP240">
        <v>1</v>
      </c>
      <c r="AQ240">
        <v>0</v>
      </c>
      <c r="AR240">
        <v>0</v>
      </c>
      <c r="AS240" t="s">
        <v>3</v>
      </c>
      <c r="AT240">
        <v>2</v>
      </c>
      <c r="AU240" t="s">
        <v>3</v>
      </c>
      <c r="AV240">
        <v>0</v>
      </c>
      <c r="AW240">
        <v>2</v>
      </c>
      <c r="AX240">
        <v>35380986</v>
      </c>
      <c r="AY240">
        <v>1</v>
      </c>
      <c r="AZ240">
        <v>0</v>
      </c>
      <c r="BA240">
        <v>240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CV240">
        <v>0</v>
      </c>
      <c r="CW240">
        <v>0</v>
      </c>
      <c r="CX240">
        <f>ROUND(Y240*Source!I819,9)</f>
        <v>1</v>
      </c>
      <c r="CY240">
        <f t="shared" si="66"/>
        <v>219.52</v>
      </c>
      <c r="CZ240">
        <f t="shared" si="67"/>
        <v>219.52</v>
      </c>
      <c r="DA240">
        <f t="shared" si="68"/>
        <v>1</v>
      </c>
      <c r="DB240">
        <f t="shared" si="64"/>
        <v>439.04</v>
      </c>
      <c r="DC240">
        <f t="shared" si="65"/>
        <v>0</v>
      </c>
      <c r="DD240" t="s">
        <v>3</v>
      </c>
      <c r="DE240" t="s">
        <v>3</v>
      </c>
      <c r="DF240">
        <f t="shared" si="59"/>
        <v>219.52</v>
      </c>
      <c r="DG240">
        <f t="shared" si="60"/>
        <v>0</v>
      </c>
      <c r="DH240">
        <f t="shared" si="61"/>
        <v>0</v>
      </c>
      <c r="DI240">
        <f t="shared" si="62"/>
        <v>0</v>
      </c>
      <c r="DJ240">
        <f t="shared" si="69"/>
        <v>219.52</v>
      </c>
      <c r="DK240">
        <v>0</v>
      </c>
      <c r="DL240" t="s">
        <v>3</v>
      </c>
      <c r="DM240">
        <v>0</v>
      </c>
      <c r="DN240" t="s">
        <v>3</v>
      </c>
      <c r="DO240">
        <v>0</v>
      </c>
    </row>
    <row r="241" spans="1:119" x14ac:dyDescent="0.2">
      <c r="A241">
        <f>ROW(Source!A819)</f>
        <v>819</v>
      </c>
      <c r="B241">
        <v>35364244</v>
      </c>
      <c r="C241">
        <v>35380964</v>
      </c>
      <c r="D241">
        <v>35115999</v>
      </c>
      <c r="E241">
        <v>1</v>
      </c>
      <c r="F241">
        <v>1</v>
      </c>
      <c r="G241">
        <v>15872964</v>
      </c>
      <c r="H241">
        <v>3</v>
      </c>
      <c r="I241" t="s">
        <v>1012</v>
      </c>
      <c r="J241" t="s">
        <v>1013</v>
      </c>
      <c r="K241" t="s">
        <v>1014</v>
      </c>
      <c r="L241">
        <v>1354</v>
      </c>
      <c r="N241">
        <v>1010</v>
      </c>
      <c r="O241" t="s">
        <v>52</v>
      </c>
      <c r="P241" t="s">
        <v>52</v>
      </c>
      <c r="Q241">
        <v>1</v>
      </c>
      <c r="W241">
        <v>0</v>
      </c>
      <c r="X241">
        <v>-32305080</v>
      </c>
      <c r="Y241">
        <f t="shared" si="63"/>
        <v>2</v>
      </c>
      <c r="AA241">
        <v>186.55</v>
      </c>
      <c r="AB241">
        <v>0</v>
      </c>
      <c r="AC241">
        <v>0</v>
      </c>
      <c r="AD241">
        <v>0</v>
      </c>
      <c r="AE241">
        <v>186.55</v>
      </c>
      <c r="AF241">
        <v>0</v>
      </c>
      <c r="AG241">
        <v>0</v>
      </c>
      <c r="AH241">
        <v>0</v>
      </c>
      <c r="AI241">
        <v>1</v>
      </c>
      <c r="AJ241">
        <v>1</v>
      </c>
      <c r="AK241">
        <v>1</v>
      </c>
      <c r="AL241">
        <v>1</v>
      </c>
      <c r="AM241">
        <v>-2</v>
      </c>
      <c r="AN241">
        <v>0</v>
      </c>
      <c r="AO241">
        <v>1</v>
      </c>
      <c r="AP241">
        <v>1</v>
      </c>
      <c r="AQ241">
        <v>0</v>
      </c>
      <c r="AR241">
        <v>0</v>
      </c>
      <c r="AS241" t="s">
        <v>3</v>
      </c>
      <c r="AT241">
        <v>2</v>
      </c>
      <c r="AU241" t="s">
        <v>3</v>
      </c>
      <c r="AV241">
        <v>0</v>
      </c>
      <c r="AW241">
        <v>2</v>
      </c>
      <c r="AX241">
        <v>35380987</v>
      </c>
      <c r="AY241">
        <v>1</v>
      </c>
      <c r="AZ241">
        <v>0</v>
      </c>
      <c r="BA241">
        <v>241</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CV241">
        <v>0</v>
      </c>
      <c r="CW241">
        <v>0</v>
      </c>
      <c r="CX241">
        <f>ROUND(Y241*Source!I819,9)</f>
        <v>1</v>
      </c>
      <c r="CY241">
        <f t="shared" si="66"/>
        <v>186.55</v>
      </c>
      <c r="CZ241">
        <f t="shared" si="67"/>
        <v>186.55</v>
      </c>
      <c r="DA241">
        <f t="shared" si="68"/>
        <v>1</v>
      </c>
      <c r="DB241">
        <f t="shared" si="64"/>
        <v>373.1</v>
      </c>
      <c r="DC241">
        <f t="shared" si="65"/>
        <v>0</v>
      </c>
      <c r="DD241" t="s">
        <v>3</v>
      </c>
      <c r="DE241" t="s">
        <v>3</v>
      </c>
      <c r="DF241">
        <f t="shared" si="59"/>
        <v>186.55</v>
      </c>
      <c r="DG241">
        <f t="shared" si="60"/>
        <v>0</v>
      </c>
      <c r="DH241">
        <f t="shared" si="61"/>
        <v>0</v>
      </c>
      <c r="DI241">
        <f t="shared" si="62"/>
        <v>0</v>
      </c>
      <c r="DJ241">
        <f t="shared" si="69"/>
        <v>186.55</v>
      </c>
      <c r="DK241">
        <v>0</v>
      </c>
      <c r="DL241" t="s">
        <v>3</v>
      </c>
      <c r="DM241">
        <v>0</v>
      </c>
      <c r="DN241" t="s">
        <v>3</v>
      </c>
      <c r="DO241">
        <v>0</v>
      </c>
    </row>
    <row r="242" spans="1:119" x14ac:dyDescent="0.2">
      <c r="A242">
        <f>ROW(Source!A819)</f>
        <v>819</v>
      </c>
      <c r="B242">
        <v>35364244</v>
      </c>
      <c r="C242">
        <v>35380964</v>
      </c>
      <c r="D242">
        <v>35116000</v>
      </c>
      <c r="E242">
        <v>1</v>
      </c>
      <c r="F242">
        <v>1</v>
      </c>
      <c r="G242">
        <v>15872964</v>
      </c>
      <c r="H242">
        <v>3</v>
      </c>
      <c r="I242" t="s">
        <v>1015</v>
      </c>
      <c r="J242" t="s">
        <v>1016</v>
      </c>
      <c r="K242" t="s">
        <v>1017</v>
      </c>
      <c r="L242">
        <v>1354</v>
      </c>
      <c r="N242">
        <v>1010</v>
      </c>
      <c r="O242" t="s">
        <v>52</v>
      </c>
      <c r="P242" t="s">
        <v>52</v>
      </c>
      <c r="Q242">
        <v>1</v>
      </c>
      <c r="W242">
        <v>0</v>
      </c>
      <c r="X242">
        <v>1479709201</v>
      </c>
      <c r="Y242">
        <f t="shared" si="63"/>
        <v>15</v>
      </c>
      <c r="AA242">
        <v>203.06</v>
      </c>
      <c r="AB242">
        <v>0</v>
      </c>
      <c r="AC242">
        <v>0</v>
      </c>
      <c r="AD242">
        <v>0</v>
      </c>
      <c r="AE242">
        <v>203.06</v>
      </c>
      <c r="AF242">
        <v>0</v>
      </c>
      <c r="AG242">
        <v>0</v>
      </c>
      <c r="AH242">
        <v>0</v>
      </c>
      <c r="AI242">
        <v>1</v>
      </c>
      <c r="AJ242">
        <v>1</v>
      </c>
      <c r="AK242">
        <v>1</v>
      </c>
      <c r="AL242">
        <v>1</v>
      </c>
      <c r="AM242">
        <v>-2</v>
      </c>
      <c r="AN242">
        <v>0</v>
      </c>
      <c r="AO242">
        <v>1</v>
      </c>
      <c r="AP242">
        <v>1</v>
      </c>
      <c r="AQ242">
        <v>0</v>
      </c>
      <c r="AR242">
        <v>0</v>
      </c>
      <c r="AS242" t="s">
        <v>3</v>
      </c>
      <c r="AT242">
        <v>15</v>
      </c>
      <c r="AU242" t="s">
        <v>3</v>
      </c>
      <c r="AV242">
        <v>0</v>
      </c>
      <c r="AW242">
        <v>2</v>
      </c>
      <c r="AX242">
        <v>35380988</v>
      </c>
      <c r="AY242">
        <v>1</v>
      </c>
      <c r="AZ242">
        <v>0</v>
      </c>
      <c r="BA242">
        <v>242</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CV242">
        <v>0</v>
      </c>
      <c r="CW242">
        <v>0</v>
      </c>
      <c r="CX242">
        <f>ROUND(Y242*Source!I819,9)</f>
        <v>7.5</v>
      </c>
      <c r="CY242">
        <f t="shared" si="66"/>
        <v>203.06</v>
      </c>
      <c r="CZ242">
        <f t="shared" si="67"/>
        <v>203.06</v>
      </c>
      <c r="DA242">
        <f t="shared" si="68"/>
        <v>1</v>
      </c>
      <c r="DB242">
        <f t="shared" si="64"/>
        <v>3045.9</v>
      </c>
      <c r="DC242">
        <f t="shared" si="65"/>
        <v>0</v>
      </c>
      <c r="DD242" t="s">
        <v>3</v>
      </c>
      <c r="DE242" t="s">
        <v>3</v>
      </c>
      <c r="DF242">
        <f t="shared" si="59"/>
        <v>1522.95</v>
      </c>
      <c r="DG242">
        <f t="shared" si="60"/>
        <v>0</v>
      </c>
      <c r="DH242">
        <f t="shared" si="61"/>
        <v>0</v>
      </c>
      <c r="DI242">
        <f t="shared" si="62"/>
        <v>0</v>
      </c>
      <c r="DJ242">
        <f t="shared" si="69"/>
        <v>1522.95</v>
      </c>
      <c r="DK242">
        <v>0</v>
      </c>
      <c r="DL242" t="s">
        <v>3</v>
      </c>
      <c r="DM242">
        <v>0</v>
      </c>
      <c r="DN242" t="s">
        <v>3</v>
      </c>
      <c r="DO242">
        <v>0</v>
      </c>
    </row>
    <row r="243" spans="1:119" x14ac:dyDescent="0.2">
      <c r="A243">
        <f>ROW(Source!A819)</f>
        <v>819</v>
      </c>
      <c r="B243">
        <v>35364244</v>
      </c>
      <c r="C243">
        <v>35380964</v>
      </c>
      <c r="D243">
        <v>35116001</v>
      </c>
      <c r="E243">
        <v>1</v>
      </c>
      <c r="F243">
        <v>1</v>
      </c>
      <c r="G243">
        <v>15872964</v>
      </c>
      <c r="H243">
        <v>3</v>
      </c>
      <c r="I243" t="s">
        <v>1018</v>
      </c>
      <c r="J243" t="s">
        <v>1019</v>
      </c>
      <c r="K243" t="s">
        <v>1020</v>
      </c>
      <c r="L243">
        <v>1354</v>
      </c>
      <c r="N243">
        <v>1010</v>
      </c>
      <c r="O243" t="s">
        <v>52</v>
      </c>
      <c r="P243" t="s">
        <v>52</v>
      </c>
      <c r="Q243">
        <v>1</v>
      </c>
      <c r="W243">
        <v>0</v>
      </c>
      <c r="X243">
        <v>-1452375277</v>
      </c>
      <c r="Y243">
        <f t="shared" si="63"/>
        <v>2</v>
      </c>
      <c r="AA243">
        <v>214.92</v>
      </c>
      <c r="AB243">
        <v>0</v>
      </c>
      <c r="AC243">
        <v>0</v>
      </c>
      <c r="AD243">
        <v>0</v>
      </c>
      <c r="AE243">
        <v>214.92</v>
      </c>
      <c r="AF243">
        <v>0</v>
      </c>
      <c r="AG243">
        <v>0</v>
      </c>
      <c r="AH243">
        <v>0</v>
      </c>
      <c r="AI243">
        <v>1</v>
      </c>
      <c r="AJ243">
        <v>1</v>
      </c>
      <c r="AK243">
        <v>1</v>
      </c>
      <c r="AL243">
        <v>1</v>
      </c>
      <c r="AM243">
        <v>-2</v>
      </c>
      <c r="AN243">
        <v>0</v>
      </c>
      <c r="AO243">
        <v>1</v>
      </c>
      <c r="AP243">
        <v>1</v>
      </c>
      <c r="AQ243">
        <v>0</v>
      </c>
      <c r="AR243">
        <v>0</v>
      </c>
      <c r="AS243" t="s">
        <v>3</v>
      </c>
      <c r="AT243">
        <v>2</v>
      </c>
      <c r="AU243" t="s">
        <v>3</v>
      </c>
      <c r="AV243">
        <v>0</v>
      </c>
      <c r="AW243">
        <v>2</v>
      </c>
      <c r="AX243">
        <v>35380989</v>
      </c>
      <c r="AY243">
        <v>1</v>
      </c>
      <c r="AZ243">
        <v>0</v>
      </c>
      <c r="BA243">
        <v>243</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CV243">
        <v>0</v>
      </c>
      <c r="CW243">
        <v>0</v>
      </c>
      <c r="CX243">
        <f>ROUND(Y243*Source!I819,9)</f>
        <v>1</v>
      </c>
      <c r="CY243">
        <f t="shared" si="66"/>
        <v>214.92</v>
      </c>
      <c r="CZ243">
        <f t="shared" si="67"/>
        <v>214.92</v>
      </c>
      <c r="DA243">
        <f t="shared" si="68"/>
        <v>1</v>
      </c>
      <c r="DB243">
        <f t="shared" si="64"/>
        <v>429.84</v>
      </c>
      <c r="DC243">
        <f t="shared" si="65"/>
        <v>0</v>
      </c>
      <c r="DD243" t="s">
        <v>3</v>
      </c>
      <c r="DE243" t="s">
        <v>3</v>
      </c>
      <c r="DF243">
        <f t="shared" si="59"/>
        <v>214.92</v>
      </c>
      <c r="DG243">
        <f t="shared" si="60"/>
        <v>0</v>
      </c>
      <c r="DH243">
        <f t="shared" si="61"/>
        <v>0</v>
      </c>
      <c r="DI243">
        <f t="shared" si="62"/>
        <v>0</v>
      </c>
      <c r="DJ243">
        <f t="shared" si="69"/>
        <v>214.92</v>
      </c>
      <c r="DK243">
        <v>0</v>
      </c>
      <c r="DL243" t="s">
        <v>3</v>
      </c>
      <c r="DM243">
        <v>0</v>
      </c>
      <c r="DN243" t="s">
        <v>3</v>
      </c>
      <c r="DO243">
        <v>0</v>
      </c>
    </row>
    <row r="244" spans="1:119" x14ac:dyDescent="0.2">
      <c r="A244">
        <f>ROW(Source!A819)</f>
        <v>819</v>
      </c>
      <c r="B244">
        <v>35364244</v>
      </c>
      <c r="C244">
        <v>35380964</v>
      </c>
      <c r="D244">
        <v>35117627</v>
      </c>
      <c r="E244">
        <v>1</v>
      </c>
      <c r="F244">
        <v>1</v>
      </c>
      <c r="G244">
        <v>15872964</v>
      </c>
      <c r="H244">
        <v>3</v>
      </c>
      <c r="I244" t="s">
        <v>1021</v>
      </c>
      <c r="J244" t="s">
        <v>1022</v>
      </c>
      <c r="K244" t="s">
        <v>1023</v>
      </c>
      <c r="L244">
        <v>1354</v>
      </c>
      <c r="N244">
        <v>1010</v>
      </c>
      <c r="O244" t="s">
        <v>52</v>
      </c>
      <c r="P244" t="s">
        <v>52</v>
      </c>
      <c r="Q244">
        <v>1</v>
      </c>
      <c r="W244">
        <v>0</v>
      </c>
      <c r="X244">
        <v>1662095060</v>
      </c>
      <c r="Y244">
        <f t="shared" si="63"/>
        <v>4</v>
      </c>
      <c r="AA244">
        <v>1555.5</v>
      </c>
      <c r="AB244">
        <v>0</v>
      </c>
      <c r="AC244">
        <v>0</v>
      </c>
      <c r="AD244">
        <v>0</v>
      </c>
      <c r="AE244">
        <v>1555.5</v>
      </c>
      <c r="AF244">
        <v>0</v>
      </c>
      <c r="AG244">
        <v>0</v>
      </c>
      <c r="AH244">
        <v>0</v>
      </c>
      <c r="AI244">
        <v>1</v>
      </c>
      <c r="AJ244">
        <v>1</v>
      </c>
      <c r="AK244">
        <v>1</v>
      </c>
      <c r="AL244">
        <v>1</v>
      </c>
      <c r="AM244">
        <v>-2</v>
      </c>
      <c r="AN244">
        <v>0</v>
      </c>
      <c r="AO244">
        <v>1</v>
      </c>
      <c r="AP244">
        <v>1</v>
      </c>
      <c r="AQ244">
        <v>0</v>
      </c>
      <c r="AR244">
        <v>0</v>
      </c>
      <c r="AS244" t="s">
        <v>3</v>
      </c>
      <c r="AT244">
        <v>4</v>
      </c>
      <c r="AU244" t="s">
        <v>3</v>
      </c>
      <c r="AV244">
        <v>0</v>
      </c>
      <c r="AW244">
        <v>2</v>
      </c>
      <c r="AX244">
        <v>35380990</v>
      </c>
      <c r="AY244">
        <v>1</v>
      </c>
      <c r="AZ244">
        <v>0</v>
      </c>
      <c r="BA244">
        <v>244</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CV244">
        <v>0</v>
      </c>
      <c r="CW244">
        <v>0</v>
      </c>
      <c r="CX244">
        <f>ROUND(Y244*Source!I819,9)</f>
        <v>2</v>
      </c>
      <c r="CY244">
        <f t="shared" si="66"/>
        <v>1555.5</v>
      </c>
      <c r="CZ244">
        <f t="shared" si="67"/>
        <v>1555.5</v>
      </c>
      <c r="DA244">
        <f t="shared" si="68"/>
        <v>1</v>
      </c>
      <c r="DB244">
        <f t="shared" si="64"/>
        <v>6222</v>
      </c>
      <c r="DC244">
        <f t="shared" si="65"/>
        <v>0</v>
      </c>
      <c r="DD244" t="s">
        <v>3</v>
      </c>
      <c r="DE244" t="s">
        <v>3</v>
      </c>
      <c r="DF244">
        <f t="shared" si="59"/>
        <v>3111</v>
      </c>
      <c r="DG244">
        <f t="shared" si="60"/>
        <v>0</v>
      </c>
      <c r="DH244">
        <f t="shared" si="61"/>
        <v>0</v>
      </c>
      <c r="DI244">
        <f t="shared" si="62"/>
        <v>0</v>
      </c>
      <c r="DJ244">
        <f t="shared" si="69"/>
        <v>3111</v>
      </c>
      <c r="DK244">
        <v>0</v>
      </c>
      <c r="DL244" t="s">
        <v>3</v>
      </c>
      <c r="DM244">
        <v>0</v>
      </c>
      <c r="DN244" t="s">
        <v>3</v>
      </c>
      <c r="DO244">
        <v>0</v>
      </c>
    </row>
    <row r="245" spans="1:119" x14ac:dyDescent="0.2">
      <c r="A245">
        <f>ROW(Source!A820)</f>
        <v>820</v>
      </c>
      <c r="B245">
        <v>35364244</v>
      </c>
      <c r="C245">
        <v>35380991</v>
      </c>
      <c r="D245">
        <v>35111398</v>
      </c>
      <c r="E245">
        <v>15872964</v>
      </c>
      <c r="F245">
        <v>1</v>
      </c>
      <c r="G245">
        <v>15872964</v>
      </c>
      <c r="H245">
        <v>1</v>
      </c>
      <c r="I245" t="s">
        <v>982</v>
      </c>
      <c r="J245" t="s">
        <v>3</v>
      </c>
      <c r="K245" t="s">
        <v>983</v>
      </c>
      <c r="L245">
        <v>1191</v>
      </c>
      <c r="N245">
        <v>1013</v>
      </c>
      <c r="O245" t="s">
        <v>984</v>
      </c>
      <c r="P245" t="s">
        <v>984</v>
      </c>
      <c r="Q245">
        <v>1</v>
      </c>
      <c r="W245">
        <v>0</v>
      </c>
      <c r="X245">
        <v>476480486</v>
      </c>
      <c r="Y245">
        <f t="shared" si="63"/>
        <v>1.18</v>
      </c>
      <c r="AA245">
        <v>0</v>
      </c>
      <c r="AB245">
        <v>0</v>
      </c>
      <c r="AC245">
        <v>0</v>
      </c>
      <c r="AD245">
        <v>0</v>
      </c>
      <c r="AE245">
        <v>0</v>
      </c>
      <c r="AF245">
        <v>0</v>
      </c>
      <c r="AG245">
        <v>0</v>
      </c>
      <c r="AH245">
        <v>0</v>
      </c>
      <c r="AI245">
        <v>1</v>
      </c>
      <c r="AJ245">
        <v>1</v>
      </c>
      <c r="AK245">
        <v>1</v>
      </c>
      <c r="AL245">
        <v>1</v>
      </c>
      <c r="AM245">
        <v>-2</v>
      </c>
      <c r="AN245">
        <v>0</v>
      </c>
      <c r="AO245">
        <v>1</v>
      </c>
      <c r="AP245">
        <v>1</v>
      </c>
      <c r="AQ245">
        <v>0</v>
      </c>
      <c r="AR245">
        <v>0</v>
      </c>
      <c r="AS245" t="s">
        <v>3</v>
      </c>
      <c r="AT245">
        <v>1.18</v>
      </c>
      <c r="AU245" t="s">
        <v>3</v>
      </c>
      <c r="AV245">
        <v>1</v>
      </c>
      <c r="AW245">
        <v>2</v>
      </c>
      <c r="AX245">
        <v>35381001</v>
      </c>
      <c r="AY245">
        <v>1</v>
      </c>
      <c r="AZ245">
        <v>0</v>
      </c>
      <c r="BA245">
        <v>245</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CU245">
        <f>ROUND(AT245*Source!I820*AH245*AL245,2)</f>
        <v>0</v>
      </c>
      <c r="CV245">
        <f>ROUND(Y245*Source!I820,9)</f>
        <v>0.59</v>
      </c>
      <c r="CW245">
        <v>0</v>
      </c>
      <c r="CX245">
        <f>ROUND(Y245*Source!I820,9)</f>
        <v>0.59</v>
      </c>
      <c r="CY245">
        <f>AD245</f>
        <v>0</v>
      </c>
      <c r="CZ245">
        <f>AH245</f>
        <v>0</v>
      </c>
      <c r="DA245">
        <f>AL245</f>
        <v>1</v>
      </c>
      <c r="DB245">
        <f t="shared" si="64"/>
        <v>0</v>
      </c>
      <c r="DC245">
        <f t="shared" si="65"/>
        <v>0</v>
      </c>
      <c r="DD245" t="s">
        <v>3</v>
      </c>
      <c r="DE245" t="s">
        <v>3</v>
      </c>
      <c r="DF245">
        <f t="shared" si="59"/>
        <v>0</v>
      </c>
      <c r="DG245">
        <f t="shared" si="60"/>
        <v>0</v>
      </c>
      <c r="DH245">
        <f t="shared" si="61"/>
        <v>0</v>
      </c>
      <c r="DI245">
        <f t="shared" si="62"/>
        <v>0</v>
      </c>
      <c r="DJ245">
        <f>DI245</f>
        <v>0</v>
      </c>
      <c r="DK245">
        <v>0</v>
      </c>
      <c r="DL245" t="s">
        <v>3</v>
      </c>
      <c r="DM245">
        <v>0</v>
      </c>
      <c r="DN245" t="s">
        <v>3</v>
      </c>
      <c r="DO245">
        <v>0</v>
      </c>
    </row>
    <row r="246" spans="1:119" x14ac:dyDescent="0.2">
      <c r="A246">
        <f>ROW(Source!A820)</f>
        <v>820</v>
      </c>
      <c r="B246">
        <v>35364244</v>
      </c>
      <c r="C246">
        <v>35380991</v>
      </c>
      <c r="D246">
        <v>35112486</v>
      </c>
      <c r="E246">
        <v>1</v>
      </c>
      <c r="F246">
        <v>1</v>
      </c>
      <c r="G246">
        <v>15872964</v>
      </c>
      <c r="H246">
        <v>2</v>
      </c>
      <c r="I246" t="s">
        <v>1024</v>
      </c>
      <c r="J246" t="s">
        <v>1025</v>
      </c>
      <c r="K246" t="s">
        <v>1026</v>
      </c>
      <c r="L246">
        <v>1368</v>
      </c>
      <c r="N246">
        <v>1011</v>
      </c>
      <c r="O246" t="s">
        <v>988</v>
      </c>
      <c r="P246" t="s">
        <v>988</v>
      </c>
      <c r="Q246">
        <v>1</v>
      </c>
      <c r="W246">
        <v>0</v>
      </c>
      <c r="X246">
        <v>284626939</v>
      </c>
      <c r="Y246">
        <f t="shared" si="63"/>
        <v>0.44</v>
      </c>
      <c r="AA246">
        <v>0</v>
      </c>
      <c r="AB246">
        <v>2026.34</v>
      </c>
      <c r="AC246">
        <v>1032.6099999999999</v>
      </c>
      <c r="AD246">
        <v>0</v>
      </c>
      <c r="AE246">
        <v>0</v>
      </c>
      <c r="AF246">
        <v>2026.34</v>
      </c>
      <c r="AG246">
        <v>1032.6099999999999</v>
      </c>
      <c r="AH246">
        <v>0</v>
      </c>
      <c r="AI246">
        <v>1</v>
      </c>
      <c r="AJ246">
        <v>1</v>
      </c>
      <c r="AK246">
        <v>1</v>
      </c>
      <c r="AL246">
        <v>1</v>
      </c>
      <c r="AM246">
        <v>-2</v>
      </c>
      <c r="AN246">
        <v>0</v>
      </c>
      <c r="AO246">
        <v>1</v>
      </c>
      <c r="AP246">
        <v>1</v>
      </c>
      <c r="AQ246">
        <v>0</v>
      </c>
      <c r="AR246">
        <v>0</v>
      </c>
      <c r="AS246" t="s">
        <v>3</v>
      </c>
      <c r="AT246">
        <v>0.44</v>
      </c>
      <c r="AU246" t="s">
        <v>3</v>
      </c>
      <c r="AV246">
        <v>0</v>
      </c>
      <c r="AW246">
        <v>2</v>
      </c>
      <c r="AX246">
        <v>35381002</v>
      </c>
      <c r="AY246">
        <v>1</v>
      </c>
      <c r="AZ246">
        <v>0</v>
      </c>
      <c r="BA246">
        <v>246</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CV246">
        <v>0</v>
      </c>
      <c r="CW246">
        <f>ROUND(Y246*Source!I820*DO246,9)</f>
        <v>0</v>
      </c>
      <c r="CX246">
        <f>ROUND(Y246*Source!I820,9)</f>
        <v>0.22</v>
      </c>
      <c r="CY246">
        <f>AB246</f>
        <v>2026.34</v>
      </c>
      <c r="CZ246">
        <f>AF246</f>
        <v>2026.34</v>
      </c>
      <c r="DA246">
        <f>AJ246</f>
        <v>1</v>
      </c>
      <c r="DB246">
        <f t="shared" si="64"/>
        <v>891.59</v>
      </c>
      <c r="DC246">
        <f t="shared" si="65"/>
        <v>454.35</v>
      </c>
      <c r="DD246" t="s">
        <v>3</v>
      </c>
      <c r="DE246" t="s">
        <v>3</v>
      </c>
      <c r="DF246">
        <f t="shared" si="59"/>
        <v>0</v>
      </c>
      <c r="DG246">
        <f t="shared" si="60"/>
        <v>445.79</v>
      </c>
      <c r="DH246">
        <f t="shared" si="61"/>
        <v>227.17</v>
      </c>
      <c r="DI246">
        <f t="shared" si="62"/>
        <v>0</v>
      </c>
      <c r="DJ246">
        <f>DG246</f>
        <v>445.79</v>
      </c>
      <c r="DK246">
        <v>0</v>
      </c>
      <c r="DL246" t="s">
        <v>3</v>
      </c>
      <c r="DM246">
        <v>0</v>
      </c>
      <c r="DN246" t="s">
        <v>3</v>
      </c>
      <c r="DO246">
        <v>0</v>
      </c>
    </row>
    <row r="247" spans="1:119" x14ac:dyDescent="0.2">
      <c r="A247">
        <f>ROW(Source!A820)</f>
        <v>820</v>
      </c>
      <c r="B247">
        <v>35364244</v>
      </c>
      <c r="C247">
        <v>35380991</v>
      </c>
      <c r="D247">
        <v>35115020</v>
      </c>
      <c r="E247">
        <v>1</v>
      </c>
      <c r="F247">
        <v>1</v>
      </c>
      <c r="G247">
        <v>15872964</v>
      </c>
      <c r="H247">
        <v>3</v>
      </c>
      <c r="I247" t="s">
        <v>1027</v>
      </c>
      <c r="J247" t="s">
        <v>1028</v>
      </c>
      <c r="K247" t="s">
        <v>1029</v>
      </c>
      <c r="L247">
        <v>1346</v>
      </c>
      <c r="N247">
        <v>1009</v>
      </c>
      <c r="O247" t="s">
        <v>1030</v>
      </c>
      <c r="P247" t="s">
        <v>1030</v>
      </c>
      <c r="Q247">
        <v>1</v>
      </c>
      <c r="W247">
        <v>0</v>
      </c>
      <c r="X247">
        <v>1719425291</v>
      </c>
      <c r="Y247">
        <f t="shared" si="63"/>
        <v>0.16</v>
      </c>
      <c r="AA247">
        <v>363.22</v>
      </c>
      <c r="AB247">
        <v>0</v>
      </c>
      <c r="AC247">
        <v>0</v>
      </c>
      <c r="AD247">
        <v>0</v>
      </c>
      <c r="AE247">
        <v>363.22</v>
      </c>
      <c r="AF247">
        <v>0</v>
      </c>
      <c r="AG247">
        <v>0</v>
      </c>
      <c r="AH247">
        <v>0</v>
      </c>
      <c r="AI247">
        <v>1</v>
      </c>
      <c r="AJ247">
        <v>1</v>
      </c>
      <c r="AK247">
        <v>1</v>
      </c>
      <c r="AL247">
        <v>1</v>
      </c>
      <c r="AM247">
        <v>-2</v>
      </c>
      <c r="AN247">
        <v>0</v>
      </c>
      <c r="AO247">
        <v>1</v>
      </c>
      <c r="AP247">
        <v>1</v>
      </c>
      <c r="AQ247">
        <v>0</v>
      </c>
      <c r="AR247">
        <v>0</v>
      </c>
      <c r="AS247" t="s">
        <v>3</v>
      </c>
      <c r="AT247">
        <v>0.16</v>
      </c>
      <c r="AU247" t="s">
        <v>3</v>
      </c>
      <c r="AV247">
        <v>0</v>
      </c>
      <c r="AW247">
        <v>2</v>
      </c>
      <c r="AX247">
        <v>35381003</v>
      </c>
      <c r="AY247">
        <v>1</v>
      </c>
      <c r="AZ247">
        <v>0</v>
      </c>
      <c r="BA247">
        <v>247</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CV247">
        <v>0</v>
      </c>
      <c r="CW247">
        <v>0</v>
      </c>
      <c r="CX247">
        <f>ROUND(Y247*Source!I820,9)</f>
        <v>0.08</v>
      </c>
      <c r="CY247">
        <f t="shared" ref="CY247:CY253" si="70">AA247</f>
        <v>363.22</v>
      </c>
      <c r="CZ247">
        <f t="shared" ref="CZ247:CZ253" si="71">AE247</f>
        <v>363.22</v>
      </c>
      <c r="DA247">
        <f t="shared" ref="DA247:DA253" si="72">AI247</f>
        <v>1</v>
      </c>
      <c r="DB247">
        <f t="shared" si="64"/>
        <v>58.12</v>
      </c>
      <c r="DC247">
        <f t="shared" si="65"/>
        <v>0</v>
      </c>
      <c r="DD247" t="s">
        <v>3</v>
      </c>
      <c r="DE247" t="s">
        <v>3</v>
      </c>
      <c r="DF247">
        <f t="shared" si="59"/>
        <v>29.06</v>
      </c>
      <c r="DG247">
        <f t="shared" si="60"/>
        <v>0</v>
      </c>
      <c r="DH247">
        <f t="shared" si="61"/>
        <v>0</v>
      </c>
      <c r="DI247">
        <f t="shared" si="62"/>
        <v>0</v>
      </c>
      <c r="DJ247">
        <f t="shared" ref="DJ247:DJ253" si="73">DF247</f>
        <v>29.06</v>
      </c>
      <c r="DK247">
        <v>0</v>
      </c>
      <c r="DL247" t="s">
        <v>3</v>
      </c>
      <c r="DM247">
        <v>0</v>
      </c>
      <c r="DN247" t="s">
        <v>3</v>
      </c>
      <c r="DO247">
        <v>0</v>
      </c>
    </row>
    <row r="248" spans="1:119" x14ac:dyDescent="0.2">
      <c r="A248">
        <f>ROW(Source!A820)</f>
        <v>820</v>
      </c>
      <c r="B248">
        <v>35364244</v>
      </c>
      <c r="C248">
        <v>35380991</v>
      </c>
      <c r="D248">
        <v>35122310</v>
      </c>
      <c r="E248">
        <v>1</v>
      </c>
      <c r="F248">
        <v>1</v>
      </c>
      <c r="G248">
        <v>15872964</v>
      </c>
      <c r="H248">
        <v>3</v>
      </c>
      <c r="I248" t="s">
        <v>1031</v>
      </c>
      <c r="J248" t="s">
        <v>1032</v>
      </c>
      <c r="K248" t="s">
        <v>1033</v>
      </c>
      <c r="L248">
        <v>1301</v>
      </c>
      <c r="N248">
        <v>1003</v>
      </c>
      <c r="O248" t="s">
        <v>1002</v>
      </c>
      <c r="P248" t="s">
        <v>1002</v>
      </c>
      <c r="Q248">
        <v>1</v>
      </c>
      <c r="W248">
        <v>0</v>
      </c>
      <c r="X248">
        <v>-1189895200</v>
      </c>
      <c r="Y248">
        <f t="shared" si="63"/>
        <v>5</v>
      </c>
      <c r="AA248">
        <v>5.71</v>
      </c>
      <c r="AB248">
        <v>0</v>
      </c>
      <c r="AC248">
        <v>0</v>
      </c>
      <c r="AD248">
        <v>0</v>
      </c>
      <c r="AE248">
        <v>5.71</v>
      </c>
      <c r="AF248">
        <v>0</v>
      </c>
      <c r="AG248">
        <v>0</v>
      </c>
      <c r="AH248">
        <v>0</v>
      </c>
      <c r="AI248">
        <v>1</v>
      </c>
      <c r="AJ248">
        <v>1</v>
      </c>
      <c r="AK248">
        <v>1</v>
      </c>
      <c r="AL248">
        <v>1</v>
      </c>
      <c r="AM248">
        <v>-2</v>
      </c>
      <c r="AN248">
        <v>0</v>
      </c>
      <c r="AO248">
        <v>1</v>
      </c>
      <c r="AP248">
        <v>1</v>
      </c>
      <c r="AQ248">
        <v>0</v>
      </c>
      <c r="AR248">
        <v>0</v>
      </c>
      <c r="AS248" t="s">
        <v>3</v>
      </c>
      <c r="AT248">
        <v>5</v>
      </c>
      <c r="AU248" t="s">
        <v>3</v>
      </c>
      <c r="AV248">
        <v>0</v>
      </c>
      <c r="AW248">
        <v>2</v>
      </c>
      <c r="AX248">
        <v>35381004</v>
      </c>
      <c r="AY248">
        <v>1</v>
      </c>
      <c r="AZ248">
        <v>0</v>
      </c>
      <c r="BA248">
        <v>248</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CV248">
        <v>0</v>
      </c>
      <c r="CW248">
        <v>0</v>
      </c>
      <c r="CX248">
        <f>ROUND(Y248*Source!I820,9)</f>
        <v>2.5</v>
      </c>
      <c r="CY248">
        <f t="shared" si="70"/>
        <v>5.71</v>
      </c>
      <c r="CZ248">
        <f t="shared" si="71"/>
        <v>5.71</v>
      </c>
      <c r="DA248">
        <f t="shared" si="72"/>
        <v>1</v>
      </c>
      <c r="DB248">
        <f t="shared" si="64"/>
        <v>28.55</v>
      </c>
      <c r="DC248">
        <f t="shared" si="65"/>
        <v>0</v>
      </c>
      <c r="DD248" t="s">
        <v>3</v>
      </c>
      <c r="DE248" t="s">
        <v>3</v>
      </c>
      <c r="DF248">
        <f t="shared" si="59"/>
        <v>14.28</v>
      </c>
      <c r="DG248">
        <f t="shared" si="60"/>
        <v>0</v>
      </c>
      <c r="DH248">
        <f t="shared" si="61"/>
        <v>0</v>
      </c>
      <c r="DI248">
        <f t="shared" si="62"/>
        <v>0</v>
      </c>
      <c r="DJ248">
        <f t="shared" si="73"/>
        <v>14.28</v>
      </c>
      <c r="DK248">
        <v>0</v>
      </c>
      <c r="DL248" t="s">
        <v>3</v>
      </c>
      <c r="DM248">
        <v>0</v>
      </c>
      <c r="DN248" t="s">
        <v>3</v>
      </c>
      <c r="DO248">
        <v>0</v>
      </c>
    </row>
    <row r="249" spans="1:119" x14ac:dyDescent="0.2">
      <c r="A249">
        <f>ROW(Source!A820)</f>
        <v>820</v>
      </c>
      <c r="B249">
        <v>35364244</v>
      </c>
      <c r="C249">
        <v>35380991</v>
      </c>
      <c r="D249">
        <v>35122207</v>
      </c>
      <c r="E249">
        <v>1</v>
      </c>
      <c r="F249">
        <v>1</v>
      </c>
      <c r="G249">
        <v>15872964</v>
      </c>
      <c r="H249">
        <v>3</v>
      </c>
      <c r="I249" t="s">
        <v>1034</v>
      </c>
      <c r="J249" t="s">
        <v>1035</v>
      </c>
      <c r="K249" t="s">
        <v>1036</v>
      </c>
      <c r="L249">
        <v>1356</v>
      </c>
      <c r="N249">
        <v>1010</v>
      </c>
      <c r="O249" t="s">
        <v>242</v>
      </c>
      <c r="P249" t="s">
        <v>242</v>
      </c>
      <c r="Q249">
        <v>1000</v>
      </c>
      <c r="W249">
        <v>0</v>
      </c>
      <c r="X249">
        <v>-1948375318</v>
      </c>
      <c r="Y249">
        <f t="shared" si="63"/>
        <v>5.0000000000000001E-3</v>
      </c>
      <c r="AA249">
        <v>718.56</v>
      </c>
      <c r="AB249">
        <v>0</v>
      </c>
      <c r="AC249">
        <v>0</v>
      </c>
      <c r="AD249">
        <v>0</v>
      </c>
      <c r="AE249">
        <v>718.56</v>
      </c>
      <c r="AF249">
        <v>0</v>
      </c>
      <c r="AG249">
        <v>0</v>
      </c>
      <c r="AH249">
        <v>0</v>
      </c>
      <c r="AI249">
        <v>1</v>
      </c>
      <c r="AJ249">
        <v>1</v>
      </c>
      <c r="AK249">
        <v>1</v>
      </c>
      <c r="AL249">
        <v>1</v>
      </c>
      <c r="AM249">
        <v>-2</v>
      </c>
      <c r="AN249">
        <v>0</v>
      </c>
      <c r="AO249">
        <v>1</v>
      </c>
      <c r="AP249">
        <v>1</v>
      </c>
      <c r="AQ249">
        <v>0</v>
      </c>
      <c r="AR249">
        <v>0</v>
      </c>
      <c r="AS249" t="s">
        <v>3</v>
      </c>
      <c r="AT249">
        <v>5.0000000000000001E-3</v>
      </c>
      <c r="AU249" t="s">
        <v>3</v>
      </c>
      <c r="AV249">
        <v>0</v>
      </c>
      <c r="AW249">
        <v>2</v>
      </c>
      <c r="AX249">
        <v>35381005</v>
      </c>
      <c r="AY249">
        <v>1</v>
      </c>
      <c r="AZ249">
        <v>0</v>
      </c>
      <c r="BA249">
        <v>249</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CV249">
        <v>0</v>
      </c>
      <c r="CW249">
        <v>0</v>
      </c>
      <c r="CX249">
        <f>ROUND(Y249*Source!I820,9)</f>
        <v>2.5000000000000001E-3</v>
      </c>
      <c r="CY249">
        <f t="shared" si="70"/>
        <v>718.56</v>
      </c>
      <c r="CZ249">
        <f t="shared" si="71"/>
        <v>718.56</v>
      </c>
      <c r="DA249">
        <f t="shared" si="72"/>
        <v>1</v>
      </c>
      <c r="DB249">
        <f t="shared" si="64"/>
        <v>3.59</v>
      </c>
      <c r="DC249">
        <f t="shared" si="65"/>
        <v>0</v>
      </c>
      <c r="DD249" t="s">
        <v>3</v>
      </c>
      <c r="DE249" t="s">
        <v>3</v>
      </c>
      <c r="DF249">
        <f t="shared" si="59"/>
        <v>1.8</v>
      </c>
      <c r="DG249">
        <f t="shared" si="60"/>
        <v>0</v>
      </c>
      <c r="DH249">
        <f t="shared" si="61"/>
        <v>0</v>
      </c>
      <c r="DI249">
        <f t="shared" si="62"/>
        <v>0</v>
      </c>
      <c r="DJ249">
        <f t="shared" si="73"/>
        <v>1.8</v>
      </c>
      <c r="DK249">
        <v>0</v>
      </c>
      <c r="DL249" t="s">
        <v>3</v>
      </c>
      <c r="DM249">
        <v>0</v>
      </c>
      <c r="DN249" t="s">
        <v>3</v>
      </c>
      <c r="DO249">
        <v>0</v>
      </c>
    </row>
    <row r="250" spans="1:119" x14ac:dyDescent="0.2">
      <c r="A250">
        <f>ROW(Source!A820)</f>
        <v>820</v>
      </c>
      <c r="B250">
        <v>35364244</v>
      </c>
      <c r="C250">
        <v>35380991</v>
      </c>
      <c r="D250">
        <v>35122491</v>
      </c>
      <c r="E250">
        <v>1</v>
      </c>
      <c r="F250">
        <v>1</v>
      </c>
      <c r="G250">
        <v>15872964</v>
      </c>
      <c r="H250">
        <v>3</v>
      </c>
      <c r="I250" t="s">
        <v>1037</v>
      </c>
      <c r="J250" t="s">
        <v>1038</v>
      </c>
      <c r="K250" t="s">
        <v>1039</v>
      </c>
      <c r="L250">
        <v>1354</v>
      </c>
      <c r="N250">
        <v>1010</v>
      </c>
      <c r="O250" t="s">
        <v>52</v>
      </c>
      <c r="P250" t="s">
        <v>52</v>
      </c>
      <c r="Q250">
        <v>1</v>
      </c>
      <c r="W250">
        <v>0</v>
      </c>
      <c r="X250">
        <v>1884843886</v>
      </c>
      <c r="Y250">
        <f t="shared" si="63"/>
        <v>10</v>
      </c>
      <c r="AA250">
        <v>29.36</v>
      </c>
      <c r="AB250">
        <v>0</v>
      </c>
      <c r="AC250">
        <v>0</v>
      </c>
      <c r="AD250">
        <v>0</v>
      </c>
      <c r="AE250">
        <v>29.36</v>
      </c>
      <c r="AF250">
        <v>0</v>
      </c>
      <c r="AG250">
        <v>0</v>
      </c>
      <c r="AH250">
        <v>0</v>
      </c>
      <c r="AI250">
        <v>1</v>
      </c>
      <c r="AJ250">
        <v>1</v>
      </c>
      <c r="AK250">
        <v>1</v>
      </c>
      <c r="AL250">
        <v>1</v>
      </c>
      <c r="AM250">
        <v>-2</v>
      </c>
      <c r="AN250">
        <v>0</v>
      </c>
      <c r="AO250">
        <v>1</v>
      </c>
      <c r="AP250">
        <v>1</v>
      </c>
      <c r="AQ250">
        <v>0</v>
      </c>
      <c r="AR250">
        <v>0</v>
      </c>
      <c r="AS250" t="s">
        <v>3</v>
      </c>
      <c r="AT250">
        <v>10</v>
      </c>
      <c r="AU250" t="s">
        <v>3</v>
      </c>
      <c r="AV250">
        <v>0</v>
      </c>
      <c r="AW250">
        <v>2</v>
      </c>
      <c r="AX250">
        <v>35381006</v>
      </c>
      <c r="AY250">
        <v>1</v>
      </c>
      <c r="AZ250">
        <v>0</v>
      </c>
      <c r="BA250">
        <v>250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CV250">
        <v>0</v>
      </c>
      <c r="CW250">
        <v>0</v>
      </c>
      <c r="CX250">
        <f>ROUND(Y250*Source!I820,9)</f>
        <v>5</v>
      </c>
      <c r="CY250">
        <f t="shared" si="70"/>
        <v>29.36</v>
      </c>
      <c r="CZ250">
        <f t="shared" si="71"/>
        <v>29.36</v>
      </c>
      <c r="DA250">
        <f t="shared" si="72"/>
        <v>1</v>
      </c>
      <c r="DB250">
        <f t="shared" si="64"/>
        <v>293.60000000000002</v>
      </c>
      <c r="DC250">
        <f t="shared" si="65"/>
        <v>0</v>
      </c>
      <c r="DD250" t="s">
        <v>3</v>
      </c>
      <c r="DE250" t="s">
        <v>3</v>
      </c>
      <c r="DF250">
        <f t="shared" si="59"/>
        <v>146.80000000000001</v>
      </c>
      <c r="DG250">
        <f t="shared" si="60"/>
        <v>0</v>
      </c>
      <c r="DH250">
        <f t="shared" si="61"/>
        <v>0</v>
      </c>
      <c r="DI250">
        <f t="shared" si="62"/>
        <v>0</v>
      </c>
      <c r="DJ250">
        <f t="shared" si="73"/>
        <v>146.80000000000001</v>
      </c>
      <c r="DK250">
        <v>0</v>
      </c>
      <c r="DL250" t="s">
        <v>3</v>
      </c>
      <c r="DM250">
        <v>0</v>
      </c>
      <c r="DN250" t="s">
        <v>3</v>
      </c>
      <c r="DO250">
        <v>0</v>
      </c>
    </row>
    <row r="251" spans="1:119" x14ac:dyDescent="0.2">
      <c r="A251">
        <f>ROW(Source!A820)</f>
        <v>820</v>
      </c>
      <c r="B251">
        <v>35364244</v>
      </c>
      <c r="C251">
        <v>35380991</v>
      </c>
      <c r="D251">
        <v>35122522</v>
      </c>
      <c r="E251">
        <v>1</v>
      </c>
      <c r="F251">
        <v>1</v>
      </c>
      <c r="G251">
        <v>15872964</v>
      </c>
      <c r="H251">
        <v>3</v>
      </c>
      <c r="I251" t="s">
        <v>1040</v>
      </c>
      <c r="J251" t="s">
        <v>1041</v>
      </c>
      <c r="K251" t="s">
        <v>1042</v>
      </c>
      <c r="L251">
        <v>1355</v>
      </c>
      <c r="N251">
        <v>1010</v>
      </c>
      <c r="O251" t="s">
        <v>18</v>
      </c>
      <c r="P251" t="s">
        <v>18</v>
      </c>
      <c r="Q251">
        <v>100</v>
      </c>
      <c r="W251">
        <v>0</v>
      </c>
      <c r="X251">
        <v>527662241</v>
      </c>
      <c r="Y251">
        <f t="shared" si="63"/>
        <v>0.26</v>
      </c>
      <c r="AA251">
        <v>127.48</v>
      </c>
      <c r="AB251">
        <v>0</v>
      </c>
      <c r="AC251">
        <v>0</v>
      </c>
      <c r="AD251">
        <v>0</v>
      </c>
      <c r="AE251">
        <v>127.48</v>
      </c>
      <c r="AF251">
        <v>0</v>
      </c>
      <c r="AG251">
        <v>0</v>
      </c>
      <c r="AH251">
        <v>0</v>
      </c>
      <c r="AI251">
        <v>1</v>
      </c>
      <c r="AJ251">
        <v>1</v>
      </c>
      <c r="AK251">
        <v>1</v>
      </c>
      <c r="AL251">
        <v>1</v>
      </c>
      <c r="AM251">
        <v>-2</v>
      </c>
      <c r="AN251">
        <v>0</v>
      </c>
      <c r="AO251">
        <v>1</v>
      </c>
      <c r="AP251">
        <v>1</v>
      </c>
      <c r="AQ251">
        <v>0</v>
      </c>
      <c r="AR251">
        <v>0</v>
      </c>
      <c r="AS251" t="s">
        <v>3</v>
      </c>
      <c r="AT251">
        <v>0.26</v>
      </c>
      <c r="AU251" t="s">
        <v>3</v>
      </c>
      <c r="AV251">
        <v>0</v>
      </c>
      <c r="AW251">
        <v>2</v>
      </c>
      <c r="AX251">
        <v>35381007</v>
      </c>
      <c r="AY251">
        <v>1</v>
      </c>
      <c r="AZ251">
        <v>0</v>
      </c>
      <c r="BA251">
        <v>251</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CV251">
        <v>0</v>
      </c>
      <c r="CW251">
        <v>0</v>
      </c>
      <c r="CX251">
        <f>ROUND(Y251*Source!I820,9)</f>
        <v>0.13</v>
      </c>
      <c r="CY251">
        <f t="shared" si="70"/>
        <v>127.48</v>
      </c>
      <c r="CZ251">
        <f t="shared" si="71"/>
        <v>127.48</v>
      </c>
      <c r="DA251">
        <f t="shared" si="72"/>
        <v>1</v>
      </c>
      <c r="DB251">
        <f t="shared" si="64"/>
        <v>33.14</v>
      </c>
      <c r="DC251">
        <f t="shared" si="65"/>
        <v>0</v>
      </c>
      <c r="DD251" t="s">
        <v>3</v>
      </c>
      <c r="DE251" t="s">
        <v>3</v>
      </c>
      <c r="DF251">
        <f t="shared" si="59"/>
        <v>16.57</v>
      </c>
      <c r="DG251">
        <f t="shared" si="60"/>
        <v>0</v>
      </c>
      <c r="DH251">
        <f t="shared" si="61"/>
        <v>0</v>
      </c>
      <c r="DI251">
        <f t="shared" si="62"/>
        <v>0</v>
      </c>
      <c r="DJ251">
        <f t="shared" si="73"/>
        <v>16.57</v>
      </c>
      <c r="DK251">
        <v>0</v>
      </c>
      <c r="DL251" t="s">
        <v>3</v>
      </c>
      <c r="DM251">
        <v>0</v>
      </c>
      <c r="DN251" t="s">
        <v>3</v>
      </c>
      <c r="DO251">
        <v>0</v>
      </c>
    </row>
    <row r="252" spans="1:119" x14ac:dyDescent="0.2">
      <c r="A252">
        <f>ROW(Source!A820)</f>
        <v>820</v>
      </c>
      <c r="B252">
        <v>35364244</v>
      </c>
      <c r="C252">
        <v>35380991</v>
      </c>
      <c r="D252">
        <v>35122244</v>
      </c>
      <c r="E252">
        <v>1</v>
      </c>
      <c r="F252">
        <v>1</v>
      </c>
      <c r="G252">
        <v>15872964</v>
      </c>
      <c r="H252">
        <v>3</v>
      </c>
      <c r="I252" t="s">
        <v>1043</v>
      </c>
      <c r="J252" t="s">
        <v>1044</v>
      </c>
      <c r="K252" t="s">
        <v>1045</v>
      </c>
      <c r="L252">
        <v>1356</v>
      </c>
      <c r="N252">
        <v>1010</v>
      </c>
      <c r="O252" t="s">
        <v>242</v>
      </c>
      <c r="P252" t="s">
        <v>242</v>
      </c>
      <c r="Q252">
        <v>1000</v>
      </c>
      <c r="W252">
        <v>0</v>
      </c>
      <c r="X252">
        <v>-1680055193</v>
      </c>
      <c r="Y252">
        <f t="shared" si="63"/>
        <v>0.02</v>
      </c>
      <c r="AA252">
        <v>258.44</v>
      </c>
      <c r="AB252">
        <v>0</v>
      </c>
      <c r="AC252">
        <v>0</v>
      </c>
      <c r="AD252">
        <v>0</v>
      </c>
      <c r="AE252">
        <v>258.44</v>
      </c>
      <c r="AF252">
        <v>0</v>
      </c>
      <c r="AG252">
        <v>0</v>
      </c>
      <c r="AH252">
        <v>0</v>
      </c>
      <c r="AI252">
        <v>1</v>
      </c>
      <c r="AJ252">
        <v>1</v>
      </c>
      <c r="AK252">
        <v>1</v>
      </c>
      <c r="AL252">
        <v>1</v>
      </c>
      <c r="AM252">
        <v>-2</v>
      </c>
      <c r="AN252">
        <v>0</v>
      </c>
      <c r="AO252">
        <v>1</v>
      </c>
      <c r="AP252">
        <v>1</v>
      </c>
      <c r="AQ252">
        <v>0</v>
      </c>
      <c r="AR252">
        <v>0</v>
      </c>
      <c r="AS252" t="s">
        <v>3</v>
      </c>
      <c r="AT252">
        <v>0.02</v>
      </c>
      <c r="AU252" t="s">
        <v>3</v>
      </c>
      <c r="AV252">
        <v>0</v>
      </c>
      <c r="AW252">
        <v>2</v>
      </c>
      <c r="AX252">
        <v>35381008</v>
      </c>
      <c r="AY252">
        <v>1</v>
      </c>
      <c r="AZ252">
        <v>0</v>
      </c>
      <c r="BA252">
        <v>252</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CV252">
        <v>0</v>
      </c>
      <c r="CW252">
        <v>0</v>
      </c>
      <c r="CX252">
        <f>ROUND(Y252*Source!I820,9)</f>
        <v>0.01</v>
      </c>
      <c r="CY252">
        <f t="shared" si="70"/>
        <v>258.44</v>
      </c>
      <c r="CZ252">
        <f t="shared" si="71"/>
        <v>258.44</v>
      </c>
      <c r="DA252">
        <f t="shared" si="72"/>
        <v>1</v>
      </c>
      <c r="DB252">
        <f t="shared" si="64"/>
        <v>5.17</v>
      </c>
      <c r="DC252">
        <f t="shared" si="65"/>
        <v>0</v>
      </c>
      <c r="DD252" t="s">
        <v>3</v>
      </c>
      <c r="DE252" t="s">
        <v>3</v>
      </c>
      <c r="DF252">
        <f t="shared" si="59"/>
        <v>2.58</v>
      </c>
      <c r="DG252">
        <f t="shared" si="60"/>
        <v>0</v>
      </c>
      <c r="DH252">
        <f t="shared" si="61"/>
        <v>0</v>
      </c>
      <c r="DI252">
        <f t="shared" si="62"/>
        <v>0</v>
      </c>
      <c r="DJ252">
        <f t="shared" si="73"/>
        <v>2.58</v>
      </c>
      <c r="DK252">
        <v>0</v>
      </c>
      <c r="DL252" t="s">
        <v>3</v>
      </c>
      <c r="DM252">
        <v>0</v>
      </c>
      <c r="DN252" t="s">
        <v>3</v>
      </c>
      <c r="DO252">
        <v>0</v>
      </c>
    </row>
    <row r="253" spans="1:119" x14ac:dyDescent="0.2">
      <c r="A253">
        <f>ROW(Source!A820)</f>
        <v>820</v>
      </c>
      <c r="B253">
        <v>35364244</v>
      </c>
      <c r="C253">
        <v>35380991</v>
      </c>
      <c r="D253">
        <v>35123597</v>
      </c>
      <c r="E253">
        <v>1</v>
      </c>
      <c r="F253">
        <v>1</v>
      </c>
      <c r="G253">
        <v>15872964</v>
      </c>
      <c r="H253">
        <v>3</v>
      </c>
      <c r="I253" t="s">
        <v>1046</v>
      </c>
      <c r="J253" t="s">
        <v>1047</v>
      </c>
      <c r="K253" t="s">
        <v>1048</v>
      </c>
      <c r="L253">
        <v>1303</v>
      </c>
      <c r="N253">
        <v>1003</v>
      </c>
      <c r="O253" t="s">
        <v>35</v>
      </c>
      <c r="P253" t="s">
        <v>35</v>
      </c>
      <c r="Q253">
        <v>1000</v>
      </c>
      <c r="W253">
        <v>0</v>
      </c>
      <c r="X253">
        <v>1173250179</v>
      </c>
      <c r="Y253">
        <f t="shared" si="63"/>
        <v>0.10299999999999999</v>
      </c>
      <c r="AA253">
        <v>99643.05</v>
      </c>
      <c r="AB253">
        <v>0</v>
      </c>
      <c r="AC253">
        <v>0</v>
      </c>
      <c r="AD253">
        <v>0</v>
      </c>
      <c r="AE253">
        <v>99643.05</v>
      </c>
      <c r="AF253">
        <v>0</v>
      </c>
      <c r="AG253">
        <v>0</v>
      </c>
      <c r="AH253">
        <v>0</v>
      </c>
      <c r="AI253">
        <v>1</v>
      </c>
      <c r="AJ253">
        <v>1</v>
      </c>
      <c r="AK253">
        <v>1</v>
      </c>
      <c r="AL253">
        <v>1</v>
      </c>
      <c r="AM253">
        <v>-2</v>
      </c>
      <c r="AN253">
        <v>0</v>
      </c>
      <c r="AO253">
        <v>1</v>
      </c>
      <c r="AP253">
        <v>1</v>
      </c>
      <c r="AQ253">
        <v>0</v>
      </c>
      <c r="AR253">
        <v>0</v>
      </c>
      <c r="AS253" t="s">
        <v>3</v>
      </c>
      <c r="AT253">
        <v>0.10299999999999999</v>
      </c>
      <c r="AU253" t="s">
        <v>3</v>
      </c>
      <c r="AV253">
        <v>0</v>
      </c>
      <c r="AW253">
        <v>2</v>
      </c>
      <c r="AX253">
        <v>35381009</v>
      </c>
      <c r="AY253">
        <v>1</v>
      </c>
      <c r="AZ253">
        <v>0</v>
      </c>
      <c r="BA253">
        <v>253</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CV253">
        <v>0</v>
      </c>
      <c r="CW253">
        <v>0</v>
      </c>
      <c r="CX253">
        <f>ROUND(Y253*Source!I820,9)</f>
        <v>5.1499999999999997E-2</v>
      </c>
      <c r="CY253">
        <f t="shared" si="70"/>
        <v>99643.05</v>
      </c>
      <c r="CZ253">
        <f t="shared" si="71"/>
        <v>99643.05</v>
      </c>
      <c r="DA253">
        <f t="shared" si="72"/>
        <v>1</v>
      </c>
      <c r="DB253">
        <f t="shared" si="64"/>
        <v>10263.23</v>
      </c>
      <c r="DC253">
        <f t="shared" si="65"/>
        <v>0</v>
      </c>
      <c r="DD253" t="s">
        <v>3</v>
      </c>
      <c r="DE253" t="s">
        <v>3</v>
      </c>
      <c r="DF253">
        <f t="shared" si="59"/>
        <v>5131.62</v>
      </c>
      <c r="DG253">
        <f t="shared" si="60"/>
        <v>0</v>
      </c>
      <c r="DH253">
        <f t="shared" si="61"/>
        <v>0</v>
      </c>
      <c r="DI253">
        <f t="shared" si="62"/>
        <v>0</v>
      </c>
      <c r="DJ253">
        <f t="shared" si="73"/>
        <v>5131.62</v>
      </c>
      <c r="DK253">
        <v>0</v>
      </c>
      <c r="DL253" t="s">
        <v>3</v>
      </c>
      <c r="DM253">
        <v>0</v>
      </c>
      <c r="DN253" t="s">
        <v>3</v>
      </c>
      <c r="DO253">
        <v>0</v>
      </c>
    </row>
    <row r="254" spans="1:119" x14ac:dyDescent="0.2">
      <c r="A254">
        <f>ROW(Source!A822)</f>
        <v>822</v>
      </c>
      <c r="B254">
        <v>35364244</v>
      </c>
      <c r="C254">
        <v>35381011</v>
      </c>
      <c r="D254">
        <v>35111398</v>
      </c>
      <c r="E254">
        <v>15872964</v>
      </c>
      <c r="F254">
        <v>1</v>
      </c>
      <c r="G254">
        <v>15872964</v>
      </c>
      <c r="H254">
        <v>1</v>
      </c>
      <c r="I254" t="s">
        <v>982</v>
      </c>
      <c r="J254" t="s">
        <v>3</v>
      </c>
      <c r="K254" t="s">
        <v>983</v>
      </c>
      <c r="L254">
        <v>1191</v>
      </c>
      <c r="N254">
        <v>1013</v>
      </c>
      <c r="O254" t="s">
        <v>984</v>
      </c>
      <c r="P254" t="s">
        <v>984</v>
      </c>
      <c r="Q254">
        <v>1</v>
      </c>
      <c r="W254">
        <v>0</v>
      </c>
      <c r="X254">
        <v>476480486</v>
      </c>
      <c r="Y254">
        <f t="shared" si="63"/>
        <v>17.77</v>
      </c>
      <c r="AA254">
        <v>0</v>
      </c>
      <c r="AB254">
        <v>0</v>
      </c>
      <c r="AC254">
        <v>0</v>
      </c>
      <c r="AD254">
        <v>0</v>
      </c>
      <c r="AE254">
        <v>0</v>
      </c>
      <c r="AF254">
        <v>0</v>
      </c>
      <c r="AG254">
        <v>0</v>
      </c>
      <c r="AH254">
        <v>0</v>
      </c>
      <c r="AI254">
        <v>1</v>
      </c>
      <c r="AJ254">
        <v>1</v>
      </c>
      <c r="AK254">
        <v>1</v>
      </c>
      <c r="AL254">
        <v>1</v>
      </c>
      <c r="AM254">
        <v>-2</v>
      </c>
      <c r="AN254">
        <v>0</v>
      </c>
      <c r="AO254">
        <v>1</v>
      </c>
      <c r="AP254">
        <v>1</v>
      </c>
      <c r="AQ254">
        <v>0</v>
      </c>
      <c r="AR254">
        <v>0</v>
      </c>
      <c r="AS254" t="s">
        <v>3</v>
      </c>
      <c r="AT254">
        <v>17.77</v>
      </c>
      <c r="AU254" t="s">
        <v>3</v>
      </c>
      <c r="AV254">
        <v>1</v>
      </c>
      <c r="AW254">
        <v>2</v>
      </c>
      <c r="AX254">
        <v>35381013</v>
      </c>
      <c r="AY254">
        <v>1</v>
      </c>
      <c r="AZ254">
        <v>0</v>
      </c>
      <c r="BA254">
        <v>254</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CU254">
        <f>ROUND(AT254*Source!I822*AH254*AL254,2)</f>
        <v>0</v>
      </c>
      <c r="CV254">
        <f>ROUND(Y254*Source!I822,9)</f>
        <v>1.5992999999999999</v>
      </c>
      <c r="CW254">
        <v>0</v>
      </c>
      <c r="CX254">
        <f>ROUND(Y254*Source!I822,9)</f>
        <v>1.5992999999999999</v>
      </c>
      <c r="CY254">
        <f>AD254</f>
        <v>0</v>
      </c>
      <c r="CZ254">
        <f>AH254</f>
        <v>0</v>
      </c>
      <c r="DA254">
        <f>AL254</f>
        <v>1</v>
      </c>
      <c r="DB254">
        <f t="shared" si="64"/>
        <v>0</v>
      </c>
      <c r="DC254">
        <f t="shared" si="65"/>
        <v>0</v>
      </c>
      <c r="DD254" t="s">
        <v>3</v>
      </c>
      <c r="DE254" t="s">
        <v>3</v>
      </c>
      <c r="DF254">
        <f t="shared" si="59"/>
        <v>0</v>
      </c>
      <c r="DG254">
        <f t="shared" si="60"/>
        <v>0</v>
      </c>
      <c r="DH254">
        <f t="shared" si="61"/>
        <v>0</v>
      </c>
      <c r="DI254">
        <f t="shared" si="62"/>
        <v>0</v>
      </c>
      <c r="DJ254">
        <f>DI254</f>
        <v>0</v>
      </c>
      <c r="DK254">
        <v>0</v>
      </c>
      <c r="DL254" t="s">
        <v>3</v>
      </c>
      <c r="DM254">
        <v>0</v>
      </c>
      <c r="DN254" t="s">
        <v>3</v>
      </c>
      <c r="DO254">
        <v>0</v>
      </c>
    </row>
    <row r="255" spans="1:119" x14ac:dyDescent="0.2">
      <c r="A255">
        <f>ROW(Source!A858)</f>
        <v>858</v>
      </c>
      <c r="B255">
        <v>35364244</v>
      </c>
      <c r="C255">
        <v>35381072</v>
      </c>
      <c r="D255">
        <v>35111398</v>
      </c>
      <c r="E255">
        <v>15872964</v>
      </c>
      <c r="F255">
        <v>1</v>
      </c>
      <c r="G255">
        <v>15872964</v>
      </c>
      <c r="H255">
        <v>1</v>
      </c>
      <c r="I255" t="s">
        <v>982</v>
      </c>
      <c r="J255" t="s">
        <v>3</v>
      </c>
      <c r="K255" t="s">
        <v>983</v>
      </c>
      <c r="L255">
        <v>1191</v>
      </c>
      <c r="N255">
        <v>1013</v>
      </c>
      <c r="O255" t="s">
        <v>984</v>
      </c>
      <c r="P255" t="s">
        <v>984</v>
      </c>
      <c r="Q255">
        <v>1</v>
      </c>
      <c r="W255">
        <v>0</v>
      </c>
      <c r="X255">
        <v>476480486</v>
      </c>
      <c r="Y255">
        <f t="shared" si="63"/>
        <v>5.84</v>
      </c>
      <c r="AA255">
        <v>0</v>
      </c>
      <c r="AB255">
        <v>0</v>
      </c>
      <c r="AC255">
        <v>0</v>
      </c>
      <c r="AD255">
        <v>0</v>
      </c>
      <c r="AE255">
        <v>0</v>
      </c>
      <c r="AF255">
        <v>0</v>
      </c>
      <c r="AG255">
        <v>0</v>
      </c>
      <c r="AH255">
        <v>0</v>
      </c>
      <c r="AI255">
        <v>1</v>
      </c>
      <c r="AJ255">
        <v>1</v>
      </c>
      <c r="AK255">
        <v>1</v>
      </c>
      <c r="AL255">
        <v>1</v>
      </c>
      <c r="AM255">
        <v>-2</v>
      </c>
      <c r="AN255">
        <v>0</v>
      </c>
      <c r="AO255">
        <v>1</v>
      </c>
      <c r="AP255">
        <v>1</v>
      </c>
      <c r="AQ255">
        <v>0</v>
      </c>
      <c r="AR255">
        <v>0</v>
      </c>
      <c r="AS255" t="s">
        <v>3</v>
      </c>
      <c r="AT255">
        <v>5.84</v>
      </c>
      <c r="AU255" t="s">
        <v>3</v>
      </c>
      <c r="AV255">
        <v>1</v>
      </c>
      <c r="AW255">
        <v>2</v>
      </c>
      <c r="AX255">
        <v>35381074</v>
      </c>
      <c r="AY255">
        <v>1</v>
      </c>
      <c r="AZ255">
        <v>0</v>
      </c>
      <c r="BA255">
        <v>255</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CU255">
        <f>ROUND(AT255*Source!I858*AH255*AL255,2)</f>
        <v>0</v>
      </c>
      <c r="CV255">
        <f>ROUND(Y255*Source!I858,9)</f>
        <v>0.4672</v>
      </c>
      <c r="CW255">
        <v>0</v>
      </c>
      <c r="CX255">
        <f>ROUND(Y255*Source!I858,9)</f>
        <v>0.4672</v>
      </c>
      <c r="CY255">
        <f>AD255</f>
        <v>0</v>
      </c>
      <c r="CZ255">
        <f>AH255</f>
        <v>0</v>
      </c>
      <c r="DA255">
        <f>AL255</f>
        <v>1</v>
      </c>
      <c r="DB255">
        <f t="shared" si="64"/>
        <v>0</v>
      </c>
      <c r="DC255">
        <f t="shared" si="65"/>
        <v>0</v>
      </c>
      <c r="DD255" t="s">
        <v>3</v>
      </c>
      <c r="DE255" t="s">
        <v>3</v>
      </c>
      <c r="DF255">
        <f t="shared" si="59"/>
        <v>0</v>
      </c>
      <c r="DG255">
        <f t="shared" si="60"/>
        <v>0</v>
      </c>
      <c r="DH255">
        <f t="shared" si="61"/>
        <v>0</v>
      </c>
      <c r="DI255">
        <f t="shared" si="62"/>
        <v>0</v>
      </c>
      <c r="DJ255">
        <f>DI255</f>
        <v>0</v>
      </c>
      <c r="DK255">
        <v>0</v>
      </c>
      <c r="DL255" t="s">
        <v>3</v>
      </c>
      <c r="DM255">
        <v>0</v>
      </c>
      <c r="DN255" t="s">
        <v>3</v>
      </c>
      <c r="DO255">
        <v>0</v>
      </c>
    </row>
    <row r="256" spans="1:119" x14ac:dyDescent="0.2">
      <c r="A256">
        <f>ROW(Source!A859)</f>
        <v>859</v>
      </c>
      <c r="B256">
        <v>35364244</v>
      </c>
      <c r="C256">
        <v>35381075</v>
      </c>
      <c r="D256">
        <v>35111398</v>
      </c>
      <c r="E256">
        <v>15872964</v>
      </c>
      <c r="F256">
        <v>1</v>
      </c>
      <c r="G256">
        <v>15872964</v>
      </c>
      <c r="H256">
        <v>1</v>
      </c>
      <c r="I256" t="s">
        <v>982</v>
      </c>
      <c r="J256" t="s">
        <v>3</v>
      </c>
      <c r="K256" t="s">
        <v>983</v>
      </c>
      <c r="L256">
        <v>1191</v>
      </c>
      <c r="N256">
        <v>1013</v>
      </c>
      <c r="O256" t="s">
        <v>984</v>
      </c>
      <c r="P256" t="s">
        <v>984</v>
      </c>
      <c r="Q256">
        <v>1</v>
      </c>
      <c r="W256">
        <v>0</v>
      </c>
      <c r="X256">
        <v>476480486</v>
      </c>
      <c r="Y256">
        <f t="shared" si="63"/>
        <v>0.42</v>
      </c>
      <c r="AA256">
        <v>0</v>
      </c>
      <c r="AB256">
        <v>0</v>
      </c>
      <c r="AC256">
        <v>0</v>
      </c>
      <c r="AD256">
        <v>0</v>
      </c>
      <c r="AE256">
        <v>0</v>
      </c>
      <c r="AF256">
        <v>0</v>
      </c>
      <c r="AG256">
        <v>0</v>
      </c>
      <c r="AH256">
        <v>0</v>
      </c>
      <c r="AI256">
        <v>1</v>
      </c>
      <c r="AJ256">
        <v>1</v>
      </c>
      <c r="AK256">
        <v>1</v>
      </c>
      <c r="AL256">
        <v>1</v>
      </c>
      <c r="AM256">
        <v>-2</v>
      </c>
      <c r="AN256">
        <v>0</v>
      </c>
      <c r="AO256">
        <v>1</v>
      </c>
      <c r="AP256">
        <v>0</v>
      </c>
      <c r="AQ256">
        <v>0</v>
      </c>
      <c r="AR256">
        <v>0</v>
      </c>
      <c r="AS256" t="s">
        <v>3</v>
      </c>
      <c r="AT256">
        <v>0.42</v>
      </c>
      <c r="AU256" t="s">
        <v>3</v>
      </c>
      <c r="AV256">
        <v>1</v>
      </c>
      <c r="AW256">
        <v>2</v>
      </c>
      <c r="AX256">
        <v>35381080</v>
      </c>
      <c r="AY256">
        <v>1</v>
      </c>
      <c r="AZ256">
        <v>0</v>
      </c>
      <c r="BA256">
        <v>256</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CU256">
        <f>ROUND(AT256*Source!I859*AH256*AL256,2)</f>
        <v>0</v>
      </c>
      <c r="CV256">
        <f>ROUND(Y256*Source!I859,9)</f>
        <v>8.4000000000000005E-2</v>
      </c>
      <c r="CW256">
        <v>0</v>
      </c>
      <c r="CX256">
        <f>ROUND(Y256*Source!I859,9)</f>
        <v>8.4000000000000005E-2</v>
      </c>
      <c r="CY256">
        <f>AD256</f>
        <v>0</v>
      </c>
      <c r="CZ256">
        <f>AH256</f>
        <v>0</v>
      </c>
      <c r="DA256">
        <f>AL256</f>
        <v>1</v>
      </c>
      <c r="DB256">
        <f t="shared" si="64"/>
        <v>0</v>
      </c>
      <c r="DC256">
        <f t="shared" si="65"/>
        <v>0</v>
      </c>
      <c r="DD256" t="s">
        <v>3</v>
      </c>
      <c r="DE256" t="s">
        <v>3</v>
      </c>
      <c r="DF256">
        <f t="shared" si="59"/>
        <v>0</v>
      </c>
      <c r="DG256">
        <f t="shared" si="60"/>
        <v>0</v>
      </c>
      <c r="DH256">
        <f t="shared" si="61"/>
        <v>0</v>
      </c>
      <c r="DI256">
        <f t="shared" si="62"/>
        <v>0</v>
      </c>
      <c r="DJ256">
        <f>DI256</f>
        <v>0</v>
      </c>
      <c r="DK256">
        <v>0</v>
      </c>
      <c r="DL256" t="s">
        <v>3</v>
      </c>
      <c r="DM256">
        <v>0</v>
      </c>
      <c r="DN256" t="s">
        <v>3</v>
      </c>
      <c r="DO256">
        <v>0</v>
      </c>
    </row>
    <row r="257" spans="1:119" x14ac:dyDescent="0.2">
      <c r="A257">
        <f>ROW(Source!A859)</f>
        <v>859</v>
      </c>
      <c r="B257">
        <v>35364244</v>
      </c>
      <c r="C257">
        <v>35381075</v>
      </c>
      <c r="D257">
        <v>35113190</v>
      </c>
      <c r="E257">
        <v>1</v>
      </c>
      <c r="F257">
        <v>1</v>
      </c>
      <c r="G257">
        <v>15872964</v>
      </c>
      <c r="H257">
        <v>2</v>
      </c>
      <c r="I257" t="s">
        <v>1111</v>
      </c>
      <c r="J257" t="s">
        <v>1112</v>
      </c>
      <c r="K257" t="s">
        <v>1113</v>
      </c>
      <c r="L257">
        <v>1368</v>
      </c>
      <c r="N257">
        <v>1011</v>
      </c>
      <c r="O257" t="s">
        <v>988</v>
      </c>
      <c r="P257" t="s">
        <v>988</v>
      </c>
      <c r="Q257">
        <v>1</v>
      </c>
      <c r="W257">
        <v>0</v>
      </c>
      <c r="X257">
        <v>-1477704590</v>
      </c>
      <c r="Y257">
        <f t="shared" si="63"/>
        <v>0.2</v>
      </c>
      <c r="AA257">
        <v>0</v>
      </c>
      <c r="AB257">
        <v>44.94</v>
      </c>
      <c r="AC257">
        <v>0.64</v>
      </c>
      <c r="AD257">
        <v>0</v>
      </c>
      <c r="AE257">
        <v>0</v>
      </c>
      <c r="AF257">
        <v>44.94</v>
      </c>
      <c r="AG257">
        <v>0.64</v>
      </c>
      <c r="AH257">
        <v>0</v>
      </c>
      <c r="AI257">
        <v>1</v>
      </c>
      <c r="AJ257">
        <v>1</v>
      </c>
      <c r="AK257">
        <v>1</v>
      </c>
      <c r="AL257">
        <v>1</v>
      </c>
      <c r="AM257">
        <v>-2</v>
      </c>
      <c r="AN257">
        <v>0</v>
      </c>
      <c r="AO257">
        <v>1</v>
      </c>
      <c r="AP257">
        <v>0</v>
      </c>
      <c r="AQ257">
        <v>0</v>
      </c>
      <c r="AR257">
        <v>0</v>
      </c>
      <c r="AS257" t="s">
        <v>3</v>
      </c>
      <c r="AT257">
        <v>0.2</v>
      </c>
      <c r="AU257" t="s">
        <v>3</v>
      </c>
      <c r="AV257">
        <v>0</v>
      </c>
      <c r="AW257">
        <v>2</v>
      </c>
      <c r="AX257">
        <v>35381081</v>
      </c>
      <c r="AY257">
        <v>1</v>
      </c>
      <c r="AZ257">
        <v>0</v>
      </c>
      <c r="BA257">
        <v>257</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CV257">
        <v>0</v>
      </c>
      <c r="CW257">
        <f>ROUND(Y257*Source!I859*DO257,9)</f>
        <v>0</v>
      </c>
      <c r="CX257">
        <f>ROUND(Y257*Source!I859,9)</f>
        <v>0.04</v>
      </c>
      <c r="CY257">
        <f>AB257</f>
        <v>44.94</v>
      </c>
      <c r="CZ257">
        <f>AF257</f>
        <v>44.94</v>
      </c>
      <c r="DA257">
        <f>AJ257</f>
        <v>1</v>
      </c>
      <c r="DB257">
        <f t="shared" si="64"/>
        <v>8.99</v>
      </c>
      <c r="DC257">
        <f t="shared" si="65"/>
        <v>0.13</v>
      </c>
      <c r="DD257" t="s">
        <v>3</v>
      </c>
      <c r="DE257" t="s">
        <v>3</v>
      </c>
      <c r="DF257">
        <f t="shared" ref="DF257:DF320" si="74">ROUND(ROUND(AE257,2)*CX257,2)</f>
        <v>0</v>
      </c>
      <c r="DG257">
        <f t="shared" ref="DG257:DG320" si="75">ROUND(ROUND(AF257,2)*CX257,2)</f>
        <v>1.8</v>
      </c>
      <c r="DH257">
        <f t="shared" ref="DH257:DH320" si="76">ROUND(ROUND(AG257,2)*CX257,2)</f>
        <v>0.03</v>
      </c>
      <c r="DI257">
        <f t="shared" ref="DI257:DI320" si="77">ROUND(ROUND(AH257,2)*CX257,2)</f>
        <v>0</v>
      </c>
      <c r="DJ257">
        <f>DG257</f>
        <v>1.8</v>
      </c>
      <c r="DK257">
        <v>0</v>
      </c>
      <c r="DL257" t="s">
        <v>3</v>
      </c>
      <c r="DM257">
        <v>0</v>
      </c>
      <c r="DN257" t="s">
        <v>3</v>
      </c>
      <c r="DO257">
        <v>0</v>
      </c>
    </row>
    <row r="258" spans="1:119" x14ac:dyDescent="0.2">
      <c r="A258">
        <f>ROW(Source!A859)</f>
        <v>859</v>
      </c>
      <c r="B258">
        <v>35364244</v>
      </c>
      <c r="C258">
        <v>35381075</v>
      </c>
      <c r="D258">
        <v>35115233</v>
      </c>
      <c r="E258">
        <v>1</v>
      </c>
      <c r="F258">
        <v>1</v>
      </c>
      <c r="G258">
        <v>15872964</v>
      </c>
      <c r="H258">
        <v>3</v>
      </c>
      <c r="I258" t="s">
        <v>1114</v>
      </c>
      <c r="J258" t="s">
        <v>1115</v>
      </c>
      <c r="K258" t="s">
        <v>1116</v>
      </c>
      <c r="L258">
        <v>1339</v>
      </c>
      <c r="N258">
        <v>1007</v>
      </c>
      <c r="O258" t="s">
        <v>1117</v>
      </c>
      <c r="P258" t="s">
        <v>1117</v>
      </c>
      <c r="Q258">
        <v>1</v>
      </c>
      <c r="W258">
        <v>0</v>
      </c>
      <c r="X258">
        <v>-35091971</v>
      </c>
      <c r="Y258">
        <f t="shared" si="63"/>
        <v>1.7600000000000001E-2</v>
      </c>
      <c r="AA258">
        <v>54.81</v>
      </c>
      <c r="AB258">
        <v>0</v>
      </c>
      <c r="AC258">
        <v>0</v>
      </c>
      <c r="AD258">
        <v>0</v>
      </c>
      <c r="AE258">
        <v>54.81</v>
      </c>
      <c r="AF258">
        <v>0</v>
      </c>
      <c r="AG258">
        <v>0</v>
      </c>
      <c r="AH258">
        <v>0</v>
      </c>
      <c r="AI258">
        <v>1</v>
      </c>
      <c r="AJ258">
        <v>1</v>
      </c>
      <c r="AK258">
        <v>1</v>
      </c>
      <c r="AL258">
        <v>1</v>
      </c>
      <c r="AM258">
        <v>-2</v>
      </c>
      <c r="AN258">
        <v>0</v>
      </c>
      <c r="AO258">
        <v>1</v>
      </c>
      <c r="AP258">
        <v>0</v>
      </c>
      <c r="AQ258">
        <v>0</v>
      </c>
      <c r="AR258">
        <v>0</v>
      </c>
      <c r="AS258" t="s">
        <v>3</v>
      </c>
      <c r="AT258">
        <v>1.7600000000000001E-2</v>
      </c>
      <c r="AU258" t="s">
        <v>3</v>
      </c>
      <c r="AV258">
        <v>0</v>
      </c>
      <c r="AW258">
        <v>2</v>
      </c>
      <c r="AX258">
        <v>35381082</v>
      </c>
      <c r="AY258">
        <v>1</v>
      </c>
      <c r="AZ258">
        <v>0</v>
      </c>
      <c r="BA258">
        <v>258</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CV258">
        <v>0</v>
      </c>
      <c r="CW258">
        <v>0</v>
      </c>
      <c r="CX258">
        <f>ROUND(Y258*Source!I859,9)</f>
        <v>3.5200000000000001E-3</v>
      </c>
      <c r="CY258">
        <f>AA258</f>
        <v>54.81</v>
      </c>
      <c r="CZ258">
        <f>AE258</f>
        <v>54.81</v>
      </c>
      <c r="DA258">
        <f>AI258</f>
        <v>1</v>
      </c>
      <c r="DB258">
        <f t="shared" si="64"/>
        <v>0.96</v>
      </c>
      <c r="DC258">
        <f t="shared" si="65"/>
        <v>0</v>
      </c>
      <c r="DD258" t="s">
        <v>3</v>
      </c>
      <c r="DE258" t="s">
        <v>3</v>
      </c>
      <c r="DF258">
        <f t="shared" si="74"/>
        <v>0.19</v>
      </c>
      <c r="DG258">
        <f t="shared" si="75"/>
        <v>0</v>
      </c>
      <c r="DH258">
        <f t="shared" si="76"/>
        <v>0</v>
      </c>
      <c r="DI258">
        <f t="shared" si="77"/>
        <v>0</v>
      </c>
      <c r="DJ258">
        <f>DF258</f>
        <v>0.19</v>
      </c>
      <c r="DK258">
        <v>0</v>
      </c>
      <c r="DL258" t="s">
        <v>3</v>
      </c>
      <c r="DM258">
        <v>0</v>
      </c>
      <c r="DN258" t="s">
        <v>3</v>
      </c>
      <c r="DO258">
        <v>0</v>
      </c>
    </row>
    <row r="259" spans="1:119" x14ac:dyDescent="0.2">
      <c r="A259">
        <f>ROW(Source!A859)</f>
        <v>859</v>
      </c>
      <c r="B259">
        <v>35364244</v>
      </c>
      <c r="C259">
        <v>35381075</v>
      </c>
      <c r="D259">
        <v>35117602</v>
      </c>
      <c r="E259">
        <v>1</v>
      </c>
      <c r="F259">
        <v>1</v>
      </c>
      <c r="G259">
        <v>15872964</v>
      </c>
      <c r="H259">
        <v>3</v>
      </c>
      <c r="I259" t="s">
        <v>1118</v>
      </c>
      <c r="J259" t="s">
        <v>1119</v>
      </c>
      <c r="K259" t="s">
        <v>1120</v>
      </c>
      <c r="L259">
        <v>1354</v>
      </c>
      <c r="N259">
        <v>1010</v>
      </c>
      <c r="O259" t="s">
        <v>52</v>
      </c>
      <c r="P259" t="s">
        <v>52</v>
      </c>
      <c r="Q259">
        <v>1</v>
      </c>
      <c r="W259">
        <v>0</v>
      </c>
      <c r="X259">
        <v>656259231</v>
      </c>
      <c r="Y259">
        <f t="shared" si="63"/>
        <v>6.7000000000000002E-3</v>
      </c>
      <c r="AA259">
        <v>16620.27</v>
      </c>
      <c r="AB259">
        <v>0</v>
      </c>
      <c r="AC259">
        <v>0</v>
      </c>
      <c r="AD259">
        <v>0</v>
      </c>
      <c r="AE259">
        <v>16620.27</v>
      </c>
      <c r="AF259">
        <v>0</v>
      </c>
      <c r="AG259">
        <v>0</v>
      </c>
      <c r="AH259">
        <v>0</v>
      </c>
      <c r="AI259">
        <v>1</v>
      </c>
      <c r="AJ259">
        <v>1</v>
      </c>
      <c r="AK259">
        <v>1</v>
      </c>
      <c r="AL259">
        <v>1</v>
      </c>
      <c r="AM259">
        <v>-2</v>
      </c>
      <c r="AN259">
        <v>0</v>
      </c>
      <c r="AO259">
        <v>1</v>
      </c>
      <c r="AP259">
        <v>0</v>
      </c>
      <c r="AQ259">
        <v>0</v>
      </c>
      <c r="AR259">
        <v>0</v>
      </c>
      <c r="AS259" t="s">
        <v>3</v>
      </c>
      <c r="AT259">
        <v>6.7000000000000002E-3</v>
      </c>
      <c r="AU259" t="s">
        <v>3</v>
      </c>
      <c r="AV259">
        <v>0</v>
      </c>
      <c r="AW259">
        <v>2</v>
      </c>
      <c r="AX259">
        <v>35381083</v>
      </c>
      <c r="AY259">
        <v>1</v>
      </c>
      <c r="AZ259">
        <v>0</v>
      </c>
      <c r="BA259">
        <v>259</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CV259">
        <v>0</v>
      </c>
      <c r="CW259">
        <v>0</v>
      </c>
      <c r="CX259">
        <f>ROUND(Y259*Source!I859,9)</f>
        <v>1.34E-3</v>
      </c>
      <c r="CY259">
        <f>AA259</f>
        <v>16620.27</v>
      </c>
      <c r="CZ259">
        <f>AE259</f>
        <v>16620.27</v>
      </c>
      <c r="DA259">
        <f>AI259</f>
        <v>1</v>
      </c>
      <c r="DB259">
        <f t="shared" si="64"/>
        <v>111.36</v>
      </c>
      <c r="DC259">
        <f t="shared" si="65"/>
        <v>0</v>
      </c>
      <c r="DD259" t="s">
        <v>3</v>
      </c>
      <c r="DE259" t="s">
        <v>3</v>
      </c>
      <c r="DF259">
        <f t="shared" si="74"/>
        <v>22.27</v>
      </c>
      <c r="DG259">
        <f t="shared" si="75"/>
        <v>0</v>
      </c>
      <c r="DH259">
        <f t="shared" si="76"/>
        <v>0</v>
      </c>
      <c r="DI259">
        <f t="shared" si="77"/>
        <v>0</v>
      </c>
      <c r="DJ259">
        <f>DF259</f>
        <v>22.27</v>
      </c>
      <c r="DK259">
        <v>0</v>
      </c>
      <c r="DL259" t="s">
        <v>3</v>
      </c>
      <c r="DM259">
        <v>0</v>
      </c>
      <c r="DN259" t="s">
        <v>3</v>
      </c>
      <c r="DO259">
        <v>0</v>
      </c>
    </row>
    <row r="260" spans="1:119" x14ac:dyDescent="0.2">
      <c r="A260">
        <f>ROW(Source!A860)</f>
        <v>860</v>
      </c>
      <c r="B260">
        <v>35364244</v>
      </c>
      <c r="C260">
        <v>35381084</v>
      </c>
      <c r="D260">
        <v>35111398</v>
      </c>
      <c r="E260">
        <v>15872964</v>
      </c>
      <c r="F260">
        <v>1</v>
      </c>
      <c r="G260">
        <v>15872964</v>
      </c>
      <c r="H260">
        <v>1</v>
      </c>
      <c r="I260" t="s">
        <v>982</v>
      </c>
      <c r="J260" t="s">
        <v>3</v>
      </c>
      <c r="K260" t="s">
        <v>983</v>
      </c>
      <c r="L260">
        <v>1191</v>
      </c>
      <c r="N260">
        <v>1013</v>
      </c>
      <c r="O260" t="s">
        <v>984</v>
      </c>
      <c r="P260" t="s">
        <v>984</v>
      </c>
      <c r="Q260">
        <v>1</v>
      </c>
      <c r="W260">
        <v>0</v>
      </c>
      <c r="X260">
        <v>476480486</v>
      </c>
      <c r="Y260">
        <f t="shared" si="63"/>
        <v>14</v>
      </c>
      <c r="AA260">
        <v>0</v>
      </c>
      <c r="AB260">
        <v>0</v>
      </c>
      <c r="AC260">
        <v>0</v>
      </c>
      <c r="AD260">
        <v>0</v>
      </c>
      <c r="AE260">
        <v>0</v>
      </c>
      <c r="AF260">
        <v>0</v>
      </c>
      <c r="AG260">
        <v>0</v>
      </c>
      <c r="AH260">
        <v>0</v>
      </c>
      <c r="AI260">
        <v>1</v>
      </c>
      <c r="AJ260">
        <v>1</v>
      </c>
      <c r="AK260">
        <v>1</v>
      </c>
      <c r="AL260">
        <v>1</v>
      </c>
      <c r="AM260">
        <v>-2</v>
      </c>
      <c r="AN260">
        <v>0</v>
      </c>
      <c r="AO260">
        <v>1</v>
      </c>
      <c r="AP260">
        <v>1</v>
      </c>
      <c r="AQ260">
        <v>0</v>
      </c>
      <c r="AR260">
        <v>0</v>
      </c>
      <c r="AS260" t="s">
        <v>3</v>
      </c>
      <c r="AT260">
        <v>14</v>
      </c>
      <c r="AU260" t="s">
        <v>3</v>
      </c>
      <c r="AV260">
        <v>1</v>
      </c>
      <c r="AW260">
        <v>2</v>
      </c>
      <c r="AX260">
        <v>35381088</v>
      </c>
      <c r="AY260">
        <v>1</v>
      </c>
      <c r="AZ260">
        <v>0</v>
      </c>
      <c r="BA260">
        <v>260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CU260">
        <f>ROUND(AT260*Source!I860*AH260*AL260,2)</f>
        <v>0</v>
      </c>
      <c r="CV260">
        <f>ROUND(Y260*Source!I860,9)</f>
        <v>0.14000000000000001</v>
      </c>
      <c r="CW260">
        <v>0</v>
      </c>
      <c r="CX260">
        <f>ROUND(Y260*Source!I860,9)</f>
        <v>0.14000000000000001</v>
      </c>
      <c r="CY260">
        <f>AD260</f>
        <v>0</v>
      </c>
      <c r="CZ260">
        <f>AH260</f>
        <v>0</v>
      </c>
      <c r="DA260">
        <f>AL260</f>
        <v>1</v>
      </c>
      <c r="DB260">
        <f t="shared" si="64"/>
        <v>0</v>
      </c>
      <c r="DC260">
        <f t="shared" si="65"/>
        <v>0</v>
      </c>
      <c r="DD260" t="s">
        <v>3</v>
      </c>
      <c r="DE260" t="s">
        <v>3</v>
      </c>
      <c r="DF260">
        <f t="shared" si="74"/>
        <v>0</v>
      </c>
      <c r="DG260">
        <f t="shared" si="75"/>
        <v>0</v>
      </c>
      <c r="DH260">
        <f t="shared" si="76"/>
        <v>0</v>
      </c>
      <c r="DI260">
        <f t="shared" si="77"/>
        <v>0</v>
      </c>
      <c r="DJ260">
        <f>DI260</f>
        <v>0</v>
      </c>
      <c r="DK260">
        <v>0</v>
      </c>
      <c r="DL260" t="s">
        <v>3</v>
      </c>
      <c r="DM260">
        <v>0</v>
      </c>
      <c r="DN260" t="s">
        <v>3</v>
      </c>
      <c r="DO260">
        <v>0</v>
      </c>
    </row>
    <row r="261" spans="1:119" x14ac:dyDescent="0.2">
      <c r="A261">
        <f>ROW(Source!A860)</f>
        <v>860</v>
      </c>
      <c r="B261">
        <v>35364244</v>
      </c>
      <c r="C261">
        <v>35381084</v>
      </c>
      <c r="D261">
        <v>35112687</v>
      </c>
      <c r="E261">
        <v>1</v>
      </c>
      <c r="F261">
        <v>1</v>
      </c>
      <c r="G261">
        <v>15872964</v>
      </c>
      <c r="H261">
        <v>2</v>
      </c>
      <c r="I261" t="s">
        <v>1121</v>
      </c>
      <c r="J261" t="s">
        <v>1122</v>
      </c>
      <c r="K261" t="s">
        <v>1123</v>
      </c>
      <c r="L261">
        <v>1368</v>
      </c>
      <c r="N261">
        <v>1011</v>
      </c>
      <c r="O261" t="s">
        <v>988</v>
      </c>
      <c r="P261" t="s">
        <v>988</v>
      </c>
      <c r="Q261">
        <v>1</v>
      </c>
      <c r="W261">
        <v>0</v>
      </c>
      <c r="X261">
        <v>-1843499539</v>
      </c>
      <c r="Y261">
        <f t="shared" si="63"/>
        <v>3.65</v>
      </c>
      <c r="AA261">
        <v>0</v>
      </c>
      <c r="AB261">
        <v>1635</v>
      </c>
      <c r="AC261">
        <v>832.91</v>
      </c>
      <c r="AD261">
        <v>0</v>
      </c>
      <c r="AE261">
        <v>0</v>
      </c>
      <c r="AF261">
        <v>1635</v>
      </c>
      <c r="AG261">
        <v>832.91</v>
      </c>
      <c r="AH261">
        <v>0</v>
      </c>
      <c r="AI261">
        <v>1</v>
      </c>
      <c r="AJ261">
        <v>1</v>
      </c>
      <c r="AK261">
        <v>1</v>
      </c>
      <c r="AL261">
        <v>1</v>
      </c>
      <c r="AM261">
        <v>-2</v>
      </c>
      <c r="AN261">
        <v>0</v>
      </c>
      <c r="AO261">
        <v>1</v>
      </c>
      <c r="AP261">
        <v>1</v>
      </c>
      <c r="AQ261">
        <v>0</v>
      </c>
      <c r="AR261">
        <v>0</v>
      </c>
      <c r="AS261" t="s">
        <v>3</v>
      </c>
      <c r="AT261">
        <v>3.65</v>
      </c>
      <c r="AU261" t="s">
        <v>3</v>
      </c>
      <c r="AV261">
        <v>0</v>
      </c>
      <c r="AW261">
        <v>2</v>
      </c>
      <c r="AX261">
        <v>35381089</v>
      </c>
      <c r="AY261">
        <v>1</v>
      </c>
      <c r="AZ261">
        <v>0</v>
      </c>
      <c r="BA261">
        <v>261</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CV261">
        <v>0</v>
      </c>
      <c r="CW261">
        <f>ROUND(Y261*Source!I860*DO261,9)</f>
        <v>0</v>
      </c>
      <c r="CX261">
        <f>ROUND(Y261*Source!I860,9)</f>
        <v>3.6499999999999998E-2</v>
      </c>
      <c r="CY261">
        <f>AB261</f>
        <v>1635</v>
      </c>
      <c r="CZ261">
        <f>AF261</f>
        <v>1635</v>
      </c>
      <c r="DA261">
        <f>AJ261</f>
        <v>1</v>
      </c>
      <c r="DB261">
        <f t="shared" si="64"/>
        <v>5967.75</v>
      </c>
      <c r="DC261">
        <f t="shared" si="65"/>
        <v>3040.12</v>
      </c>
      <c r="DD261" t="s">
        <v>3</v>
      </c>
      <c r="DE261" t="s">
        <v>3</v>
      </c>
      <c r="DF261">
        <f t="shared" si="74"/>
        <v>0</v>
      </c>
      <c r="DG261">
        <f t="shared" si="75"/>
        <v>59.68</v>
      </c>
      <c r="DH261">
        <f t="shared" si="76"/>
        <v>30.4</v>
      </c>
      <c r="DI261">
        <f t="shared" si="77"/>
        <v>0</v>
      </c>
      <c r="DJ261">
        <f>DG261</f>
        <v>59.68</v>
      </c>
      <c r="DK261">
        <v>0</v>
      </c>
      <c r="DL261" t="s">
        <v>3</v>
      </c>
      <c r="DM261">
        <v>0</v>
      </c>
      <c r="DN261" t="s">
        <v>3</v>
      </c>
      <c r="DO261">
        <v>0</v>
      </c>
    </row>
    <row r="262" spans="1:119" x14ac:dyDescent="0.2">
      <c r="A262">
        <f>ROW(Source!A860)</f>
        <v>860</v>
      </c>
      <c r="B262">
        <v>35364244</v>
      </c>
      <c r="C262">
        <v>35381084</v>
      </c>
      <c r="D262">
        <v>35113169</v>
      </c>
      <c r="E262">
        <v>1</v>
      </c>
      <c r="F262">
        <v>1</v>
      </c>
      <c r="G262">
        <v>15872964</v>
      </c>
      <c r="H262">
        <v>2</v>
      </c>
      <c r="I262" t="s">
        <v>1124</v>
      </c>
      <c r="J262" t="s">
        <v>1125</v>
      </c>
      <c r="K262" t="s">
        <v>1126</v>
      </c>
      <c r="L262">
        <v>1368</v>
      </c>
      <c r="N262">
        <v>1011</v>
      </c>
      <c r="O262" t="s">
        <v>988</v>
      </c>
      <c r="P262" t="s">
        <v>988</v>
      </c>
      <c r="Q262">
        <v>1</v>
      </c>
      <c r="W262">
        <v>0</v>
      </c>
      <c r="X262">
        <v>-1505827316</v>
      </c>
      <c r="Y262">
        <f t="shared" si="63"/>
        <v>3.65</v>
      </c>
      <c r="AA262">
        <v>0</v>
      </c>
      <c r="AB262">
        <v>7.15</v>
      </c>
      <c r="AC262">
        <v>0.09</v>
      </c>
      <c r="AD262">
        <v>0</v>
      </c>
      <c r="AE262">
        <v>0</v>
      </c>
      <c r="AF262">
        <v>7.15</v>
      </c>
      <c r="AG262">
        <v>0.09</v>
      </c>
      <c r="AH262">
        <v>0</v>
      </c>
      <c r="AI262">
        <v>1</v>
      </c>
      <c r="AJ262">
        <v>1</v>
      </c>
      <c r="AK262">
        <v>1</v>
      </c>
      <c r="AL262">
        <v>1</v>
      </c>
      <c r="AM262">
        <v>-2</v>
      </c>
      <c r="AN262">
        <v>0</v>
      </c>
      <c r="AO262">
        <v>1</v>
      </c>
      <c r="AP262">
        <v>1</v>
      </c>
      <c r="AQ262">
        <v>0</v>
      </c>
      <c r="AR262">
        <v>0</v>
      </c>
      <c r="AS262" t="s">
        <v>3</v>
      </c>
      <c r="AT262">
        <v>3.65</v>
      </c>
      <c r="AU262" t="s">
        <v>3</v>
      </c>
      <c r="AV262">
        <v>0</v>
      </c>
      <c r="AW262">
        <v>2</v>
      </c>
      <c r="AX262">
        <v>35381090</v>
      </c>
      <c r="AY262">
        <v>1</v>
      </c>
      <c r="AZ262">
        <v>0</v>
      </c>
      <c r="BA262">
        <v>262</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CV262">
        <v>0</v>
      </c>
      <c r="CW262">
        <f>ROUND(Y262*Source!I860*DO262,9)</f>
        <v>0</v>
      </c>
      <c r="CX262">
        <f>ROUND(Y262*Source!I860,9)</f>
        <v>3.6499999999999998E-2</v>
      </c>
      <c r="CY262">
        <f>AB262</f>
        <v>7.15</v>
      </c>
      <c r="CZ262">
        <f>AF262</f>
        <v>7.15</v>
      </c>
      <c r="DA262">
        <f>AJ262</f>
        <v>1</v>
      </c>
      <c r="DB262">
        <f t="shared" si="64"/>
        <v>26.1</v>
      </c>
      <c r="DC262">
        <f t="shared" si="65"/>
        <v>0.33</v>
      </c>
      <c r="DD262" t="s">
        <v>3</v>
      </c>
      <c r="DE262" t="s">
        <v>3</v>
      </c>
      <c r="DF262">
        <f t="shared" si="74"/>
        <v>0</v>
      </c>
      <c r="DG262">
        <f t="shared" si="75"/>
        <v>0.26</v>
      </c>
      <c r="DH262">
        <f t="shared" si="76"/>
        <v>0</v>
      </c>
      <c r="DI262">
        <f t="shared" si="77"/>
        <v>0</v>
      </c>
      <c r="DJ262">
        <f>DG262</f>
        <v>0.26</v>
      </c>
      <c r="DK262">
        <v>0</v>
      </c>
      <c r="DL262" t="s">
        <v>3</v>
      </c>
      <c r="DM262">
        <v>0</v>
      </c>
      <c r="DN262" t="s">
        <v>3</v>
      </c>
      <c r="DO262">
        <v>0</v>
      </c>
    </row>
    <row r="263" spans="1:119" x14ac:dyDescent="0.2">
      <c r="A263">
        <f>ROW(Source!A863)</f>
        <v>863</v>
      </c>
      <c r="B263">
        <v>35364244</v>
      </c>
      <c r="C263">
        <v>35381093</v>
      </c>
      <c r="D263">
        <v>35111398</v>
      </c>
      <c r="E263">
        <v>15872964</v>
      </c>
      <c r="F263">
        <v>1</v>
      </c>
      <c r="G263">
        <v>15872964</v>
      </c>
      <c r="H263">
        <v>1</v>
      </c>
      <c r="I263" t="s">
        <v>982</v>
      </c>
      <c r="J263" t="s">
        <v>3</v>
      </c>
      <c r="K263" t="s">
        <v>983</v>
      </c>
      <c r="L263">
        <v>1191</v>
      </c>
      <c r="N263">
        <v>1013</v>
      </c>
      <c r="O263" t="s">
        <v>984</v>
      </c>
      <c r="P263" t="s">
        <v>984</v>
      </c>
      <c r="Q263">
        <v>1</v>
      </c>
      <c r="W263">
        <v>0</v>
      </c>
      <c r="X263">
        <v>476480486</v>
      </c>
      <c r="Y263">
        <f t="shared" si="63"/>
        <v>42.81</v>
      </c>
      <c r="AA263">
        <v>0</v>
      </c>
      <c r="AB263">
        <v>0</v>
      </c>
      <c r="AC263">
        <v>0</v>
      </c>
      <c r="AD263">
        <v>0</v>
      </c>
      <c r="AE263">
        <v>0</v>
      </c>
      <c r="AF263">
        <v>0</v>
      </c>
      <c r="AG263">
        <v>0</v>
      </c>
      <c r="AH263">
        <v>0</v>
      </c>
      <c r="AI263">
        <v>1</v>
      </c>
      <c r="AJ263">
        <v>1</v>
      </c>
      <c r="AK263">
        <v>1</v>
      </c>
      <c r="AL263">
        <v>1</v>
      </c>
      <c r="AM263">
        <v>-2</v>
      </c>
      <c r="AN263">
        <v>0</v>
      </c>
      <c r="AO263">
        <v>1</v>
      </c>
      <c r="AP263">
        <v>1</v>
      </c>
      <c r="AQ263">
        <v>0</v>
      </c>
      <c r="AR263">
        <v>0</v>
      </c>
      <c r="AS263" t="s">
        <v>3</v>
      </c>
      <c r="AT263">
        <v>42.81</v>
      </c>
      <c r="AU263" t="s">
        <v>3</v>
      </c>
      <c r="AV263">
        <v>1</v>
      </c>
      <c r="AW263">
        <v>2</v>
      </c>
      <c r="AX263">
        <v>35381096</v>
      </c>
      <c r="AY263">
        <v>1</v>
      </c>
      <c r="AZ263">
        <v>0</v>
      </c>
      <c r="BA263">
        <v>263</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CU263">
        <f>ROUND(AT263*Source!I863*AH263*AL263,2)</f>
        <v>0</v>
      </c>
      <c r="CV263">
        <f>ROUND(Y263*Source!I863,9)</f>
        <v>4.2809999999999997</v>
      </c>
      <c r="CW263">
        <v>0</v>
      </c>
      <c r="CX263">
        <f>ROUND(Y263*Source!I863,9)</f>
        <v>4.2809999999999997</v>
      </c>
      <c r="CY263">
        <f>AD263</f>
        <v>0</v>
      </c>
      <c r="CZ263">
        <f>AH263</f>
        <v>0</v>
      </c>
      <c r="DA263">
        <f>AL263</f>
        <v>1</v>
      </c>
      <c r="DB263">
        <f t="shared" si="64"/>
        <v>0</v>
      </c>
      <c r="DC263">
        <f t="shared" si="65"/>
        <v>0</v>
      </c>
      <c r="DD263" t="s">
        <v>3</v>
      </c>
      <c r="DE263" t="s">
        <v>3</v>
      </c>
      <c r="DF263">
        <f t="shared" si="74"/>
        <v>0</v>
      </c>
      <c r="DG263">
        <f t="shared" si="75"/>
        <v>0</v>
      </c>
      <c r="DH263">
        <f t="shared" si="76"/>
        <v>0</v>
      </c>
      <c r="DI263">
        <f t="shared" si="77"/>
        <v>0</v>
      </c>
      <c r="DJ263">
        <f>DI263</f>
        <v>0</v>
      </c>
      <c r="DK263">
        <v>0</v>
      </c>
      <c r="DL263" t="s">
        <v>3</v>
      </c>
      <c r="DM263">
        <v>0</v>
      </c>
      <c r="DN263" t="s">
        <v>3</v>
      </c>
      <c r="DO263">
        <v>0</v>
      </c>
    </row>
    <row r="264" spans="1:119" x14ac:dyDescent="0.2">
      <c r="A264">
        <f>ROW(Source!A863)</f>
        <v>863</v>
      </c>
      <c r="B264">
        <v>35364244</v>
      </c>
      <c r="C264">
        <v>35381093</v>
      </c>
      <c r="D264">
        <v>35113206</v>
      </c>
      <c r="E264">
        <v>1</v>
      </c>
      <c r="F264">
        <v>1</v>
      </c>
      <c r="G264">
        <v>15872964</v>
      </c>
      <c r="H264">
        <v>2</v>
      </c>
      <c r="I264" t="s">
        <v>989</v>
      </c>
      <c r="J264" t="s">
        <v>990</v>
      </c>
      <c r="K264" t="s">
        <v>991</v>
      </c>
      <c r="L264">
        <v>1368</v>
      </c>
      <c r="N264">
        <v>1011</v>
      </c>
      <c r="O264" t="s">
        <v>988</v>
      </c>
      <c r="P264" t="s">
        <v>988</v>
      </c>
      <c r="Q264">
        <v>1</v>
      </c>
      <c r="W264">
        <v>0</v>
      </c>
      <c r="X264">
        <v>-1817365194</v>
      </c>
      <c r="Y264">
        <f t="shared" si="63"/>
        <v>6.9</v>
      </c>
      <c r="AA264">
        <v>0</v>
      </c>
      <c r="AB264">
        <v>4.72</v>
      </c>
      <c r="AC264">
        <v>0.1</v>
      </c>
      <c r="AD264">
        <v>0</v>
      </c>
      <c r="AE264">
        <v>0</v>
      </c>
      <c r="AF264">
        <v>4.72</v>
      </c>
      <c r="AG264">
        <v>0.1</v>
      </c>
      <c r="AH264">
        <v>0</v>
      </c>
      <c r="AI264">
        <v>1</v>
      </c>
      <c r="AJ264">
        <v>1</v>
      </c>
      <c r="AK264">
        <v>1</v>
      </c>
      <c r="AL264">
        <v>1</v>
      </c>
      <c r="AM264">
        <v>-2</v>
      </c>
      <c r="AN264">
        <v>0</v>
      </c>
      <c r="AO264">
        <v>1</v>
      </c>
      <c r="AP264">
        <v>1</v>
      </c>
      <c r="AQ264">
        <v>0</v>
      </c>
      <c r="AR264">
        <v>0</v>
      </c>
      <c r="AS264" t="s">
        <v>3</v>
      </c>
      <c r="AT264">
        <v>6.9</v>
      </c>
      <c r="AU264" t="s">
        <v>3</v>
      </c>
      <c r="AV264">
        <v>0</v>
      </c>
      <c r="AW264">
        <v>2</v>
      </c>
      <c r="AX264">
        <v>35381097</v>
      </c>
      <c r="AY264">
        <v>1</v>
      </c>
      <c r="AZ264">
        <v>0</v>
      </c>
      <c r="BA264">
        <v>264</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CV264">
        <v>0</v>
      </c>
      <c r="CW264">
        <f>ROUND(Y264*Source!I863*DO264,9)</f>
        <v>0</v>
      </c>
      <c r="CX264">
        <f>ROUND(Y264*Source!I863,9)</f>
        <v>0.69</v>
      </c>
      <c r="CY264">
        <f>AB264</f>
        <v>4.72</v>
      </c>
      <c r="CZ264">
        <f>AF264</f>
        <v>4.72</v>
      </c>
      <c r="DA264">
        <f>AJ264</f>
        <v>1</v>
      </c>
      <c r="DB264">
        <f t="shared" si="64"/>
        <v>32.57</v>
      </c>
      <c r="DC264">
        <f t="shared" si="65"/>
        <v>0.69</v>
      </c>
      <c r="DD264" t="s">
        <v>3</v>
      </c>
      <c r="DE264" t="s">
        <v>3</v>
      </c>
      <c r="DF264">
        <f t="shared" si="74"/>
        <v>0</v>
      </c>
      <c r="DG264">
        <f t="shared" si="75"/>
        <v>3.26</v>
      </c>
      <c r="DH264">
        <f t="shared" si="76"/>
        <v>7.0000000000000007E-2</v>
      </c>
      <c r="DI264">
        <f t="shared" si="77"/>
        <v>0</v>
      </c>
      <c r="DJ264">
        <f>DG264</f>
        <v>3.26</v>
      </c>
      <c r="DK264">
        <v>0</v>
      </c>
      <c r="DL264" t="s">
        <v>3</v>
      </c>
      <c r="DM264">
        <v>0</v>
      </c>
      <c r="DN264" t="s">
        <v>3</v>
      </c>
      <c r="DO264">
        <v>0</v>
      </c>
    </row>
    <row r="265" spans="1:119" x14ac:dyDescent="0.2">
      <c r="A265">
        <f>ROW(Source!A864)</f>
        <v>864</v>
      </c>
      <c r="B265">
        <v>35364244</v>
      </c>
      <c r="C265">
        <v>35381098</v>
      </c>
      <c r="D265">
        <v>35111398</v>
      </c>
      <c r="E265">
        <v>15872964</v>
      </c>
      <c r="F265">
        <v>1</v>
      </c>
      <c r="G265">
        <v>15872964</v>
      </c>
      <c r="H265">
        <v>1</v>
      </c>
      <c r="I265" t="s">
        <v>982</v>
      </c>
      <c r="J265" t="s">
        <v>3</v>
      </c>
      <c r="K265" t="s">
        <v>983</v>
      </c>
      <c r="L265">
        <v>1191</v>
      </c>
      <c r="N265">
        <v>1013</v>
      </c>
      <c r="O265" t="s">
        <v>984</v>
      </c>
      <c r="P265" t="s">
        <v>984</v>
      </c>
      <c r="Q265">
        <v>1</v>
      </c>
      <c r="W265">
        <v>0</v>
      </c>
      <c r="X265">
        <v>476480486</v>
      </c>
      <c r="Y265">
        <f t="shared" si="63"/>
        <v>39.22</v>
      </c>
      <c r="AA265">
        <v>0</v>
      </c>
      <c r="AB265">
        <v>0</v>
      </c>
      <c r="AC265">
        <v>0</v>
      </c>
      <c r="AD265">
        <v>0</v>
      </c>
      <c r="AE265">
        <v>0</v>
      </c>
      <c r="AF265">
        <v>0</v>
      </c>
      <c r="AG265">
        <v>0</v>
      </c>
      <c r="AH265">
        <v>0</v>
      </c>
      <c r="AI265">
        <v>1</v>
      </c>
      <c r="AJ265">
        <v>1</v>
      </c>
      <c r="AK265">
        <v>1</v>
      </c>
      <c r="AL265">
        <v>1</v>
      </c>
      <c r="AM265">
        <v>-2</v>
      </c>
      <c r="AN265">
        <v>0</v>
      </c>
      <c r="AO265">
        <v>1</v>
      </c>
      <c r="AP265">
        <v>1</v>
      </c>
      <c r="AQ265">
        <v>0</v>
      </c>
      <c r="AR265">
        <v>0</v>
      </c>
      <c r="AS265" t="s">
        <v>3</v>
      </c>
      <c r="AT265">
        <v>39.22</v>
      </c>
      <c r="AU265" t="s">
        <v>3</v>
      </c>
      <c r="AV265">
        <v>1</v>
      </c>
      <c r="AW265">
        <v>2</v>
      </c>
      <c r="AX265">
        <v>35381101</v>
      </c>
      <c r="AY265">
        <v>1</v>
      </c>
      <c r="AZ265">
        <v>0</v>
      </c>
      <c r="BA265">
        <v>265</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CU265">
        <f>ROUND(AT265*Source!I864*AH265*AL265,2)</f>
        <v>0</v>
      </c>
      <c r="CV265">
        <f>ROUND(Y265*Source!I864,9)</f>
        <v>0.39219999999999999</v>
      </c>
      <c r="CW265">
        <v>0</v>
      </c>
      <c r="CX265">
        <f>ROUND(Y265*Source!I864,9)</f>
        <v>0.39219999999999999</v>
      </c>
      <c r="CY265">
        <f>AD265</f>
        <v>0</v>
      </c>
      <c r="CZ265">
        <f>AH265</f>
        <v>0</v>
      </c>
      <c r="DA265">
        <f>AL265</f>
        <v>1</v>
      </c>
      <c r="DB265">
        <f t="shared" si="64"/>
        <v>0</v>
      </c>
      <c r="DC265">
        <f t="shared" si="65"/>
        <v>0</v>
      </c>
      <c r="DD265" t="s">
        <v>3</v>
      </c>
      <c r="DE265" t="s">
        <v>3</v>
      </c>
      <c r="DF265">
        <f t="shared" si="74"/>
        <v>0</v>
      </c>
      <c r="DG265">
        <f t="shared" si="75"/>
        <v>0</v>
      </c>
      <c r="DH265">
        <f t="shared" si="76"/>
        <v>0</v>
      </c>
      <c r="DI265">
        <f t="shared" si="77"/>
        <v>0</v>
      </c>
      <c r="DJ265">
        <f>DI265</f>
        <v>0</v>
      </c>
      <c r="DK265">
        <v>0</v>
      </c>
      <c r="DL265" t="s">
        <v>3</v>
      </c>
      <c r="DM265">
        <v>0</v>
      </c>
      <c r="DN265" t="s">
        <v>3</v>
      </c>
      <c r="DO265">
        <v>0</v>
      </c>
    </row>
    <row r="266" spans="1:119" x14ac:dyDescent="0.2">
      <c r="A266">
        <f>ROW(Source!A864)</f>
        <v>864</v>
      </c>
      <c r="B266">
        <v>35364244</v>
      </c>
      <c r="C266">
        <v>35381098</v>
      </c>
      <c r="D266">
        <v>35113206</v>
      </c>
      <c r="E266">
        <v>1</v>
      </c>
      <c r="F266">
        <v>1</v>
      </c>
      <c r="G266">
        <v>15872964</v>
      </c>
      <c r="H266">
        <v>2</v>
      </c>
      <c r="I266" t="s">
        <v>989</v>
      </c>
      <c r="J266" t="s">
        <v>990</v>
      </c>
      <c r="K266" t="s">
        <v>991</v>
      </c>
      <c r="L266">
        <v>1368</v>
      </c>
      <c r="N266">
        <v>1011</v>
      </c>
      <c r="O266" t="s">
        <v>988</v>
      </c>
      <c r="P266" t="s">
        <v>988</v>
      </c>
      <c r="Q266">
        <v>1</v>
      </c>
      <c r="W266">
        <v>0</v>
      </c>
      <c r="X266">
        <v>-1817365194</v>
      </c>
      <c r="Y266">
        <f t="shared" si="63"/>
        <v>6.9</v>
      </c>
      <c r="AA266">
        <v>0</v>
      </c>
      <c r="AB266">
        <v>4.72</v>
      </c>
      <c r="AC266">
        <v>0.1</v>
      </c>
      <c r="AD266">
        <v>0</v>
      </c>
      <c r="AE266">
        <v>0</v>
      </c>
      <c r="AF266">
        <v>4.72</v>
      </c>
      <c r="AG266">
        <v>0.1</v>
      </c>
      <c r="AH266">
        <v>0</v>
      </c>
      <c r="AI266">
        <v>1</v>
      </c>
      <c r="AJ266">
        <v>1</v>
      </c>
      <c r="AK266">
        <v>1</v>
      </c>
      <c r="AL266">
        <v>1</v>
      </c>
      <c r="AM266">
        <v>-2</v>
      </c>
      <c r="AN266">
        <v>0</v>
      </c>
      <c r="AO266">
        <v>1</v>
      </c>
      <c r="AP266">
        <v>1</v>
      </c>
      <c r="AQ266">
        <v>0</v>
      </c>
      <c r="AR266">
        <v>0</v>
      </c>
      <c r="AS266" t="s">
        <v>3</v>
      </c>
      <c r="AT266">
        <v>6.9</v>
      </c>
      <c r="AU266" t="s">
        <v>3</v>
      </c>
      <c r="AV266">
        <v>0</v>
      </c>
      <c r="AW266">
        <v>2</v>
      </c>
      <c r="AX266">
        <v>35381102</v>
      </c>
      <c r="AY266">
        <v>1</v>
      </c>
      <c r="AZ266">
        <v>0</v>
      </c>
      <c r="BA266">
        <v>266</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CV266">
        <v>0</v>
      </c>
      <c r="CW266">
        <f>ROUND(Y266*Source!I864*DO266,9)</f>
        <v>0</v>
      </c>
      <c r="CX266">
        <f>ROUND(Y266*Source!I864,9)</f>
        <v>6.9000000000000006E-2</v>
      </c>
      <c r="CY266">
        <f>AB266</f>
        <v>4.72</v>
      </c>
      <c r="CZ266">
        <f>AF266</f>
        <v>4.72</v>
      </c>
      <c r="DA266">
        <f>AJ266</f>
        <v>1</v>
      </c>
      <c r="DB266">
        <f t="shared" si="64"/>
        <v>32.57</v>
      </c>
      <c r="DC266">
        <f t="shared" si="65"/>
        <v>0.69</v>
      </c>
      <c r="DD266" t="s">
        <v>3</v>
      </c>
      <c r="DE266" t="s">
        <v>3</v>
      </c>
      <c r="DF266">
        <f t="shared" si="74"/>
        <v>0</v>
      </c>
      <c r="DG266">
        <f t="shared" si="75"/>
        <v>0.33</v>
      </c>
      <c r="DH266">
        <f t="shared" si="76"/>
        <v>0.01</v>
      </c>
      <c r="DI266">
        <f t="shared" si="77"/>
        <v>0</v>
      </c>
      <c r="DJ266">
        <f>DG266</f>
        <v>0.33</v>
      </c>
      <c r="DK266">
        <v>0</v>
      </c>
      <c r="DL266" t="s">
        <v>3</v>
      </c>
      <c r="DM266">
        <v>0</v>
      </c>
      <c r="DN266" t="s">
        <v>3</v>
      </c>
      <c r="DO266">
        <v>0</v>
      </c>
    </row>
    <row r="267" spans="1:119" x14ac:dyDescent="0.2">
      <c r="A267">
        <f>ROW(Source!A865)</f>
        <v>865</v>
      </c>
      <c r="B267">
        <v>35364244</v>
      </c>
      <c r="C267">
        <v>35381103</v>
      </c>
      <c r="D267">
        <v>35111398</v>
      </c>
      <c r="E267">
        <v>15872964</v>
      </c>
      <c r="F267">
        <v>1</v>
      </c>
      <c r="G267">
        <v>15872964</v>
      </c>
      <c r="H267">
        <v>1</v>
      </c>
      <c r="I267" t="s">
        <v>982</v>
      </c>
      <c r="J267" t="s">
        <v>3</v>
      </c>
      <c r="K267" t="s">
        <v>983</v>
      </c>
      <c r="L267">
        <v>1191</v>
      </c>
      <c r="N267">
        <v>1013</v>
      </c>
      <c r="O267" t="s">
        <v>984</v>
      </c>
      <c r="P267" t="s">
        <v>984</v>
      </c>
      <c r="Q267">
        <v>1</v>
      </c>
      <c r="W267">
        <v>0</v>
      </c>
      <c r="X267">
        <v>476480486</v>
      </c>
      <c r="Y267">
        <f t="shared" si="63"/>
        <v>34.630000000000003</v>
      </c>
      <c r="AA267">
        <v>0</v>
      </c>
      <c r="AB267">
        <v>0</v>
      </c>
      <c r="AC267">
        <v>0</v>
      </c>
      <c r="AD267">
        <v>0</v>
      </c>
      <c r="AE267">
        <v>0</v>
      </c>
      <c r="AF267">
        <v>0</v>
      </c>
      <c r="AG267">
        <v>0</v>
      </c>
      <c r="AH267">
        <v>0</v>
      </c>
      <c r="AI267">
        <v>1</v>
      </c>
      <c r="AJ267">
        <v>1</v>
      </c>
      <c r="AK267">
        <v>1</v>
      </c>
      <c r="AL267">
        <v>1</v>
      </c>
      <c r="AM267">
        <v>-2</v>
      </c>
      <c r="AN267">
        <v>0</v>
      </c>
      <c r="AO267">
        <v>1</v>
      </c>
      <c r="AP267">
        <v>1</v>
      </c>
      <c r="AQ267">
        <v>0</v>
      </c>
      <c r="AR267">
        <v>0</v>
      </c>
      <c r="AS267" t="s">
        <v>3</v>
      </c>
      <c r="AT267">
        <v>34.630000000000003</v>
      </c>
      <c r="AU267" t="s">
        <v>3</v>
      </c>
      <c r="AV267">
        <v>1</v>
      </c>
      <c r="AW267">
        <v>2</v>
      </c>
      <c r="AX267">
        <v>35381105</v>
      </c>
      <c r="AY267">
        <v>1</v>
      </c>
      <c r="AZ267">
        <v>0</v>
      </c>
      <c r="BA267">
        <v>267</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CU267">
        <f>ROUND(AT267*Source!I865*AH267*AL267,2)</f>
        <v>0</v>
      </c>
      <c r="CV267">
        <f>ROUND(Y267*Source!I865,9)</f>
        <v>0.3463</v>
      </c>
      <c r="CW267">
        <v>0</v>
      </c>
      <c r="CX267">
        <f>ROUND(Y267*Source!I865,9)</f>
        <v>0.3463</v>
      </c>
      <c r="CY267">
        <f>AD267</f>
        <v>0</v>
      </c>
      <c r="CZ267">
        <f>AH267</f>
        <v>0</v>
      </c>
      <c r="DA267">
        <f>AL267</f>
        <v>1</v>
      </c>
      <c r="DB267">
        <f t="shared" si="64"/>
        <v>0</v>
      </c>
      <c r="DC267">
        <f t="shared" si="65"/>
        <v>0</v>
      </c>
      <c r="DD267" t="s">
        <v>3</v>
      </c>
      <c r="DE267" t="s">
        <v>3</v>
      </c>
      <c r="DF267">
        <f t="shared" si="74"/>
        <v>0</v>
      </c>
      <c r="DG267">
        <f t="shared" si="75"/>
        <v>0</v>
      </c>
      <c r="DH267">
        <f t="shared" si="76"/>
        <v>0</v>
      </c>
      <c r="DI267">
        <f t="shared" si="77"/>
        <v>0</v>
      </c>
      <c r="DJ267">
        <f>DI267</f>
        <v>0</v>
      </c>
      <c r="DK267">
        <v>0</v>
      </c>
      <c r="DL267" t="s">
        <v>3</v>
      </c>
      <c r="DM267">
        <v>0</v>
      </c>
      <c r="DN267" t="s">
        <v>3</v>
      </c>
      <c r="DO267">
        <v>0</v>
      </c>
    </row>
    <row r="268" spans="1:119" x14ac:dyDescent="0.2">
      <c r="A268">
        <f>ROW(Source!A901)</f>
        <v>901</v>
      </c>
      <c r="B268">
        <v>35364244</v>
      </c>
      <c r="C268">
        <v>35381164</v>
      </c>
      <c r="D268">
        <v>35111398</v>
      </c>
      <c r="E268">
        <v>15872964</v>
      </c>
      <c r="F268">
        <v>1</v>
      </c>
      <c r="G268">
        <v>15872964</v>
      </c>
      <c r="H268">
        <v>1</v>
      </c>
      <c r="I268" t="s">
        <v>982</v>
      </c>
      <c r="J268" t="s">
        <v>3</v>
      </c>
      <c r="K268" t="s">
        <v>983</v>
      </c>
      <c r="L268">
        <v>1191</v>
      </c>
      <c r="N268">
        <v>1013</v>
      </c>
      <c r="O268" t="s">
        <v>984</v>
      </c>
      <c r="P268" t="s">
        <v>984</v>
      </c>
      <c r="Q268">
        <v>1</v>
      </c>
      <c r="W268">
        <v>0</v>
      </c>
      <c r="X268">
        <v>476480486</v>
      </c>
      <c r="Y268">
        <f t="shared" si="63"/>
        <v>5.84</v>
      </c>
      <c r="AA268">
        <v>0</v>
      </c>
      <c r="AB268">
        <v>0</v>
      </c>
      <c r="AC268">
        <v>0</v>
      </c>
      <c r="AD268">
        <v>0</v>
      </c>
      <c r="AE268">
        <v>0</v>
      </c>
      <c r="AF268">
        <v>0</v>
      </c>
      <c r="AG268">
        <v>0</v>
      </c>
      <c r="AH268">
        <v>0</v>
      </c>
      <c r="AI268">
        <v>1</v>
      </c>
      <c r="AJ268">
        <v>1</v>
      </c>
      <c r="AK268">
        <v>1</v>
      </c>
      <c r="AL268">
        <v>1</v>
      </c>
      <c r="AM268">
        <v>-2</v>
      </c>
      <c r="AN268">
        <v>0</v>
      </c>
      <c r="AO268">
        <v>1</v>
      </c>
      <c r="AP268">
        <v>1</v>
      </c>
      <c r="AQ268">
        <v>0</v>
      </c>
      <c r="AR268">
        <v>0</v>
      </c>
      <c r="AS268" t="s">
        <v>3</v>
      </c>
      <c r="AT268">
        <v>5.84</v>
      </c>
      <c r="AU268" t="s">
        <v>3</v>
      </c>
      <c r="AV268">
        <v>1</v>
      </c>
      <c r="AW268">
        <v>2</v>
      </c>
      <c r="AX268">
        <v>35381166</v>
      </c>
      <c r="AY268">
        <v>1</v>
      </c>
      <c r="AZ268">
        <v>0</v>
      </c>
      <c r="BA268">
        <v>268</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CU268">
        <f>ROUND(AT268*Source!I901*AH268*AL268,2)</f>
        <v>0</v>
      </c>
      <c r="CV268">
        <f>ROUND(Y268*Source!I901,9)</f>
        <v>0.17519999999999999</v>
      </c>
      <c r="CW268">
        <v>0</v>
      </c>
      <c r="CX268">
        <f>ROUND(Y268*Source!I901,9)</f>
        <v>0.17519999999999999</v>
      </c>
      <c r="CY268">
        <f>AD268</f>
        <v>0</v>
      </c>
      <c r="CZ268">
        <f>AH268</f>
        <v>0</v>
      </c>
      <c r="DA268">
        <f>AL268</f>
        <v>1</v>
      </c>
      <c r="DB268">
        <f t="shared" si="64"/>
        <v>0</v>
      </c>
      <c r="DC268">
        <f t="shared" si="65"/>
        <v>0</v>
      </c>
      <c r="DD268" t="s">
        <v>3</v>
      </c>
      <c r="DE268" t="s">
        <v>3</v>
      </c>
      <c r="DF268">
        <f t="shared" si="74"/>
        <v>0</v>
      </c>
      <c r="DG268">
        <f t="shared" si="75"/>
        <v>0</v>
      </c>
      <c r="DH268">
        <f t="shared" si="76"/>
        <v>0</v>
      </c>
      <c r="DI268">
        <f t="shared" si="77"/>
        <v>0</v>
      </c>
      <c r="DJ268">
        <f>DI268</f>
        <v>0</v>
      </c>
      <c r="DK268">
        <v>0</v>
      </c>
      <c r="DL268" t="s">
        <v>3</v>
      </c>
      <c r="DM268">
        <v>0</v>
      </c>
      <c r="DN268" t="s">
        <v>3</v>
      </c>
      <c r="DO268">
        <v>0</v>
      </c>
    </row>
    <row r="269" spans="1:119" x14ac:dyDescent="0.2">
      <c r="A269">
        <f>ROW(Source!A902)</f>
        <v>902</v>
      </c>
      <c r="B269">
        <v>35364244</v>
      </c>
      <c r="C269">
        <v>35381167</v>
      </c>
      <c r="D269">
        <v>35111398</v>
      </c>
      <c r="E269">
        <v>15872964</v>
      </c>
      <c r="F269">
        <v>1</v>
      </c>
      <c r="G269">
        <v>15872964</v>
      </c>
      <c r="H269">
        <v>1</v>
      </c>
      <c r="I269" t="s">
        <v>982</v>
      </c>
      <c r="J269" t="s">
        <v>3</v>
      </c>
      <c r="K269" t="s">
        <v>983</v>
      </c>
      <c r="L269">
        <v>1191</v>
      </c>
      <c r="N269">
        <v>1013</v>
      </c>
      <c r="O269" t="s">
        <v>984</v>
      </c>
      <c r="P269" t="s">
        <v>984</v>
      </c>
      <c r="Q269">
        <v>1</v>
      </c>
      <c r="W269">
        <v>0</v>
      </c>
      <c r="X269">
        <v>476480486</v>
      </c>
      <c r="Y269">
        <f t="shared" si="63"/>
        <v>0.42</v>
      </c>
      <c r="AA269">
        <v>0</v>
      </c>
      <c r="AB269">
        <v>0</v>
      </c>
      <c r="AC269">
        <v>0</v>
      </c>
      <c r="AD269">
        <v>0</v>
      </c>
      <c r="AE269">
        <v>0</v>
      </c>
      <c r="AF269">
        <v>0</v>
      </c>
      <c r="AG269">
        <v>0</v>
      </c>
      <c r="AH269">
        <v>0</v>
      </c>
      <c r="AI269">
        <v>1</v>
      </c>
      <c r="AJ269">
        <v>1</v>
      </c>
      <c r="AK269">
        <v>1</v>
      </c>
      <c r="AL269">
        <v>1</v>
      </c>
      <c r="AM269">
        <v>-2</v>
      </c>
      <c r="AN269">
        <v>0</v>
      </c>
      <c r="AO269">
        <v>1</v>
      </c>
      <c r="AP269">
        <v>0</v>
      </c>
      <c r="AQ269">
        <v>0</v>
      </c>
      <c r="AR269">
        <v>0</v>
      </c>
      <c r="AS269" t="s">
        <v>3</v>
      </c>
      <c r="AT269">
        <v>0.42</v>
      </c>
      <c r="AU269" t="s">
        <v>3</v>
      </c>
      <c r="AV269">
        <v>1</v>
      </c>
      <c r="AW269">
        <v>2</v>
      </c>
      <c r="AX269">
        <v>35381172</v>
      </c>
      <c r="AY269">
        <v>1</v>
      </c>
      <c r="AZ269">
        <v>0</v>
      </c>
      <c r="BA269">
        <v>269</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CU269">
        <f>ROUND(AT269*Source!I902*AH269*AL269,2)</f>
        <v>0</v>
      </c>
      <c r="CV269">
        <f>ROUND(Y269*Source!I902,9)</f>
        <v>8.4000000000000005E-2</v>
      </c>
      <c r="CW269">
        <v>0</v>
      </c>
      <c r="CX269">
        <f>ROUND(Y269*Source!I902,9)</f>
        <v>8.4000000000000005E-2</v>
      </c>
      <c r="CY269">
        <f>AD269</f>
        <v>0</v>
      </c>
      <c r="CZ269">
        <f>AH269</f>
        <v>0</v>
      </c>
      <c r="DA269">
        <f>AL269</f>
        <v>1</v>
      </c>
      <c r="DB269">
        <f t="shared" si="64"/>
        <v>0</v>
      </c>
      <c r="DC269">
        <f t="shared" si="65"/>
        <v>0</v>
      </c>
      <c r="DD269" t="s">
        <v>3</v>
      </c>
      <c r="DE269" t="s">
        <v>3</v>
      </c>
      <c r="DF269">
        <f t="shared" si="74"/>
        <v>0</v>
      </c>
      <c r="DG269">
        <f t="shared" si="75"/>
        <v>0</v>
      </c>
      <c r="DH269">
        <f t="shared" si="76"/>
        <v>0</v>
      </c>
      <c r="DI269">
        <f t="shared" si="77"/>
        <v>0</v>
      </c>
      <c r="DJ269">
        <f>DI269</f>
        <v>0</v>
      </c>
      <c r="DK269">
        <v>0</v>
      </c>
      <c r="DL269" t="s">
        <v>3</v>
      </c>
      <c r="DM269">
        <v>0</v>
      </c>
      <c r="DN269" t="s">
        <v>3</v>
      </c>
      <c r="DO269">
        <v>0</v>
      </c>
    </row>
    <row r="270" spans="1:119" x14ac:dyDescent="0.2">
      <c r="A270">
        <f>ROW(Source!A902)</f>
        <v>902</v>
      </c>
      <c r="B270">
        <v>35364244</v>
      </c>
      <c r="C270">
        <v>35381167</v>
      </c>
      <c r="D270">
        <v>35113190</v>
      </c>
      <c r="E270">
        <v>1</v>
      </c>
      <c r="F270">
        <v>1</v>
      </c>
      <c r="G270">
        <v>15872964</v>
      </c>
      <c r="H270">
        <v>2</v>
      </c>
      <c r="I270" t="s">
        <v>1111</v>
      </c>
      <c r="J270" t="s">
        <v>1112</v>
      </c>
      <c r="K270" t="s">
        <v>1113</v>
      </c>
      <c r="L270">
        <v>1368</v>
      </c>
      <c r="N270">
        <v>1011</v>
      </c>
      <c r="O270" t="s">
        <v>988</v>
      </c>
      <c r="P270" t="s">
        <v>988</v>
      </c>
      <c r="Q270">
        <v>1</v>
      </c>
      <c r="W270">
        <v>0</v>
      </c>
      <c r="X270">
        <v>-1477704590</v>
      </c>
      <c r="Y270">
        <f t="shared" si="63"/>
        <v>0.2</v>
      </c>
      <c r="AA270">
        <v>0</v>
      </c>
      <c r="AB270">
        <v>44.94</v>
      </c>
      <c r="AC270">
        <v>0.64</v>
      </c>
      <c r="AD270">
        <v>0</v>
      </c>
      <c r="AE270">
        <v>0</v>
      </c>
      <c r="AF270">
        <v>44.94</v>
      </c>
      <c r="AG270">
        <v>0.64</v>
      </c>
      <c r="AH270">
        <v>0</v>
      </c>
      <c r="AI270">
        <v>1</v>
      </c>
      <c r="AJ270">
        <v>1</v>
      </c>
      <c r="AK270">
        <v>1</v>
      </c>
      <c r="AL270">
        <v>1</v>
      </c>
      <c r="AM270">
        <v>-2</v>
      </c>
      <c r="AN270">
        <v>0</v>
      </c>
      <c r="AO270">
        <v>1</v>
      </c>
      <c r="AP270">
        <v>0</v>
      </c>
      <c r="AQ270">
        <v>0</v>
      </c>
      <c r="AR270">
        <v>0</v>
      </c>
      <c r="AS270" t="s">
        <v>3</v>
      </c>
      <c r="AT270">
        <v>0.2</v>
      </c>
      <c r="AU270" t="s">
        <v>3</v>
      </c>
      <c r="AV270">
        <v>0</v>
      </c>
      <c r="AW270">
        <v>2</v>
      </c>
      <c r="AX270">
        <v>35381173</v>
      </c>
      <c r="AY270">
        <v>1</v>
      </c>
      <c r="AZ270">
        <v>0</v>
      </c>
      <c r="BA270">
        <v>270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CV270">
        <v>0</v>
      </c>
      <c r="CW270">
        <f>ROUND(Y270*Source!I902*DO270,9)</f>
        <v>0</v>
      </c>
      <c r="CX270">
        <f>ROUND(Y270*Source!I902,9)</f>
        <v>0.04</v>
      </c>
      <c r="CY270">
        <f>AB270</f>
        <v>44.94</v>
      </c>
      <c r="CZ270">
        <f>AF270</f>
        <v>44.94</v>
      </c>
      <c r="DA270">
        <f>AJ270</f>
        <v>1</v>
      </c>
      <c r="DB270">
        <f t="shared" si="64"/>
        <v>8.99</v>
      </c>
      <c r="DC270">
        <f t="shared" si="65"/>
        <v>0.13</v>
      </c>
      <c r="DD270" t="s">
        <v>3</v>
      </c>
      <c r="DE270" t="s">
        <v>3</v>
      </c>
      <c r="DF270">
        <f t="shared" si="74"/>
        <v>0</v>
      </c>
      <c r="DG270">
        <f t="shared" si="75"/>
        <v>1.8</v>
      </c>
      <c r="DH270">
        <f t="shared" si="76"/>
        <v>0.03</v>
      </c>
      <c r="DI270">
        <f t="shared" si="77"/>
        <v>0</v>
      </c>
      <c r="DJ270">
        <f>DG270</f>
        <v>1.8</v>
      </c>
      <c r="DK270">
        <v>0</v>
      </c>
      <c r="DL270" t="s">
        <v>3</v>
      </c>
      <c r="DM270">
        <v>0</v>
      </c>
      <c r="DN270" t="s">
        <v>3</v>
      </c>
      <c r="DO270">
        <v>0</v>
      </c>
    </row>
    <row r="271" spans="1:119" x14ac:dyDescent="0.2">
      <c r="A271">
        <f>ROW(Source!A902)</f>
        <v>902</v>
      </c>
      <c r="B271">
        <v>35364244</v>
      </c>
      <c r="C271">
        <v>35381167</v>
      </c>
      <c r="D271">
        <v>35115233</v>
      </c>
      <c r="E271">
        <v>1</v>
      </c>
      <c r="F271">
        <v>1</v>
      </c>
      <c r="G271">
        <v>15872964</v>
      </c>
      <c r="H271">
        <v>3</v>
      </c>
      <c r="I271" t="s">
        <v>1114</v>
      </c>
      <c r="J271" t="s">
        <v>1115</v>
      </c>
      <c r="K271" t="s">
        <v>1116</v>
      </c>
      <c r="L271">
        <v>1339</v>
      </c>
      <c r="N271">
        <v>1007</v>
      </c>
      <c r="O271" t="s">
        <v>1117</v>
      </c>
      <c r="P271" t="s">
        <v>1117</v>
      </c>
      <c r="Q271">
        <v>1</v>
      </c>
      <c r="W271">
        <v>0</v>
      </c>
      <c r="X271">
        <v>-35091971</v>
      </c>
      <c r="Y271">
        <f t="shared" si="63"/>
        <v>1.7600000000000001E-2</v>
      </c>
      <c r="AA271">
        <v>54.81</v>
      </c>
      <c r="AB271">
        <v>0</v>
      </c>
      <c r="AC271">
        <v>0</v>
      </c>
      <c r="AD271">
        <v>0</v>
      </c>
      <c r="AE271">
        <v>54.81</v>
      </c>
      <c r="AF271">
        <v>0</v>
      </c>
      <c r="AG271">
        <v>0</v>
      </c>
      <c r="AH271">
        <v>0</v>
      </c>
      <c r="AI271">
        <v>1</v>
      </c>
      <c r="AJ271">
        <v>1</v>
      </c>
      <c r="AK271">
        <v>1</v>
      </c>
      <c r="AL271">
        <v>1</v>
      </c>
      <c r="AM271">
        <v>-2</v>
      </c>
      <c r="AN271">
        <v>0</v>
      </c>
      <c r="AO271">
        <v>1</v>
      </c>
      <c r="AP271">
        <v>0</v>
      </c>
      <c r="AQ271">
        <v>0</v>
      </c>
      <c r="AR271">
        <v>0</v>
      </c>
      <c r="AS271" t="s">
        <v>3</v>
      </c>
      <c r="AT271">
        <v>1.7600000000000001E-2</v>
      </c>
      <c r="AU271" t="s">
        <v>3</v>
      </c>
      <c r="AV271">
        <v>0</v>
      </c>
      <c r="AW271">
        <v>2</v>
      </c>
      <c r="AX271">
        <v>35381174</v>
      </c>
      <c r="AY271">
        <v>1</v>
      </c>
      <c r="AZ271">
        <v>0</v>
      </c>
      <c r="BA271">
        <v>271</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CV271">
        <v>0</v>
      </c>
      <c r="CW271">
        <v>0</v>
      </c>
      <c r="CX271">
        <f>ROUND(Y271*Source!I902,9)</f>
        <v>3.5200000000000001E-3</v>
      </c>
      <c r="CY271">
        <f>AA271</f>
        <v>54.81</v>
      </c>
      <c r="CZ271">
        <f>AE271</f>
        <v>54.81</v>
      </c>
      <c r="DA271">
        <f>AI271</f>
        <v>1</v>
      </c>
      <c r="DB271">
        <f t="shared" si="64"/>
        <v>0.96</v>
      </c>
      <c r="DC271">
        <f t="shared" si="65"/>
        <v>0</v>
      </c>
      <c r="DD271" t="s">
        <v>3</v>
      </c>
      <c r="DE271" t="s">
        <v>3</v>
      </c>
      <c r="DF271">
        <f t="shared" si="74"/>
        <v>0.19</v>
      </c>
      <c r="DG271">
        <f t="shared" si="75"/>
        <v>0</v>
      </c>
      <c r="DH271">
        <f t="shared" si="76"/>
        <v>0</v>
      </c>
      <c r="DI271">
        <f t="shared" si="77"/>
        <v>0</v>
      </c>
      <c r="DJ271">
        <f>DF271</f>
        <v>0.19</v>
      </c>
      <c r="DK271">
        <v>0</v>
      </c>
      <c r="DL271" t="s">
        <v>3</v>
      </c>
      <c r="DM271">
        <v>0</v>
      </c>
      <c r="DN271" t="s">
        <v>3</v>
      </c>
      <c r="DO271">
        <v>0</v>
      </c>
    </row>
    <row r="272" spans="1:119" x14ac:dyDescent="0.2">
      <c r="A272">
        <f>ROW(Source!A902)</f>
        <v>902</v>
      </c>
      <c r="B272">
        <v>35364244</v>
      </c>
      <c r="C272">
        <v>35381167</v>
      </c>
      <c r="D272">
        <v>35117602</v>
      </c>
      <c r="E272">
        <v>1</v>
      </c>
      <c r="F272">
        <v>1</v>
      </c>
      <c r="G272">
        <v>15872964</v>
      </c>
      <c r="H272">
        <v>3</v>
      </c>
      <c r="I272" t="s">
        <v>1118</v>
      </c>
      <c r="J272" t="s">
        <v>1119</v>
      </c>
      <c r="K272" t="s">
        <v>1120</v>
      </c>
      <c r="L272">
        <v>1354</v>
      </c>
      <c r="N272">
        <v>1010</v>
      </c>
      <c r="O272" t="s">
        <v>52</v>
      </c>
      <c r="P272" t="s">
        <v>52</v>
      </c>
      <c r="Q272">
        <v>1</v>
      </c>
      <c r="W272">
        <v>0</v>
      </c>
      <c r="X272">
        <v>656259231</v>
      </c>
      <c r="Y272">
        <f t="shared" si="63"/>
        <v>6.7000000000000002E-3</v>
      </c>
      <c r="AA272">
        <v>16620.27</v>
      </c>
      <c r="AB272">
        <v>0</v>
      </c>
      <c r="AC272">
        <v>0</v>
      </c>
      <c r="AD272">
        <v>0</v>
      </c>
      <c r="AE272">
        <v>16620.27</v>
      </c>
      <c r="AF272">
        <v>0</v>
      </c>
      <c r="AG272">
        <v>0</v>
      </c>
      <c r="AH272">
        <v>0</v>
      </c>
      <c r="AI272">
        <v>1</v>
      </c>
      <c r="AJ272">
        <v>1</v>
      </c>
      <c r="AK272">
        <v>1</v>
      </c>
      <c r="AL272">
        <v>1</v>
      </c>
      <c r="AM272">
        <v>-2</v>
      </c>
      <c r="AN272">
        <v>0</v>
      </c>
      <c r="AO272">
        <v>1</v>
      </c>
      <c r="AP272">
        <v>0</v>
      </c>
      <c r="AQ272">
        <v>0</v>
      </c>
      <c r="AR272">
        <v>0</v>
      </c>
      <c r="AS272" t="s">
        <v>3</v>
      </c>
      <c r="AT272">
        <v>6.7000000000000002E-3</v>
      </c>
      <c r="AU272" t="s">
        <v>3</v>
      </c>
      <c r="AV272">
        <v>0</v>
      </c>
      <c r="AW272">
        <v>2</v>
      </c>
      <c r="AX272">
        <v>35381175</v>
      </c>
      <c r="AY272">
        <v>1</v>
      </c>
      <c r="AZ272">
        <v>0</v>
      </c>
      <c r="BA272">
        <v>272</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CV272">
        <v>0</v>
      </c>
      <c r="CW272">
        <v>0</v>
      </c>
      <c r="CX272">
        <f>ROUND(Y272*Source!I902,9)</f>
        <v>1.34E-3</v>
      </c>
      <c r="CY272">
        <f>AA272</f>
        <v>16620.27</v>
      </c>
      <c r="CZ272">
        <f>AE272</f>
        <v>16620.27</v>
      </c>
      <c r="DA272">
        <f>AI272</f>
        <v>1</v>
      </c>
      <c r="DB272">
        <f t="shared" si="64"/>
        <v>111.36</v>
      </c>
      <c r="DC272">
        <f t="shared" si="65"/>
        <v>0</v>
      </c>
      <c r="DD272" t="s">
        <v>3</v>
      </c>
      <c r="DE272" t="s">
        <v>3</v>
      </c>
      <c r="DF272">
        <f t="shared" si="74"/>
        <v>22.27</v>
      </c>
      <c r="DG272">
        <f t="shared" si="75"/>
        <v>0</v>
      </c>
      <c r="DH272">
        <f t="shared" si="76"/>
        <v>0</v>
      </c>
      <c r="DI272">
        <f t="shared" si="77"/>
        <v>0</v>
      </c>
      <c r="DJ272">
        <f>DF272</f>
        <v>22.27</v>
      </c>
      <c r="DK272">
        <v>0</v>
      </c>
      <c r="DL272" t="s">
        <v>3</v>
      </c>
      <c r="DM272">
        <v>0</v>
      </c>
      <c r="DN272" t="s">
        <v>3</v>
      </c>
      <c r="DO272">
        <v>0</v>
      </c>
    </row>
    <row r="273" spans="1:119" x14ac:dyDescent="0.2">
      <c r="A273">
        <f>ROW(Source!A903)</f>
        <v>903</v>
      </c>
      <c r="B273">
        <v>35364244</v>
      </c>
      <c r="C273">
        <v>35381176</v>
      </c>
      <c r="D273">
        <v>35111398</v>
      </c>
      <c r="E273">
        <v>15872964</v>
      </c>
      <c r="F273">
        <v>1</v>
      </c>
      <c r="G273">
        <v>15872964</v>
      </c>
      <c r="H273">
        <v>1</v>
      </c>
      <c r="I273" t="s">
        <v>982</v>
      </c>
      <c r="J273" t="s">
        <v>3</v>
      </c>
      <c r="K273" t="s">
        <v>983</v>
      </c>
      <c r="L273">
        <v>1191</v>
      </c>
      <c r="N273">
        <v>1013</v>
      </c>
      <c r="O273" t="s">
        <v>984</v>
      </c>
      <c r="P273" t="s">
        <v>984</v>
      </c>
      <c r="Q273">
        <v>1</v>
      </c>
      <c r="W273">
        <v>0</v>
      </c>
      <c r="X273">
        <v>476480486</v>
      </c>
      <c r="Y273">
        <f t="shared" si="63"/>
        <v>14</v>
      </c>
      <c r="AA273">
        <v>0</v>
      </c>
      <c r="AB273">
        <v>0</v>
      </c>
      <c r="AC273">
        <v>0</v>
      </c>
      <c r="AD273">
        <v>0</v>
      </c>
      <c r="AE273">
        <v>0</v>
      </c>
      <c r="AF273">
        <v>0</v>
      </c>
      <c r="AG273">
        <v>0</v>
      </c>
      <c r="AH273">
        <v>0</v>
      </c>
      <c r="AI273">
        <v>1</v>
      </c>
      <c r="AJ273">
        <v>1</v>
      </c>
      <c r="AK273">
        <v>1</v>
      </c>
      <c r="AL273">
        <v>1</v>
      </c>
      <c r="AM273">
        <v>-2</v>
      </c>
      <c r="AN273">
        <v>0</v>
      </c>
      <c r="AO273">
        <v>1</v>
      </c>
      <c r="AP273">
        <v>1</v>
      </c>
      <c r="AQ273">
        <v>0</v>
      </c>
      <c r="AR273">
        <v>0</v>
      </c>
      <c r="AS273" t="s">
        <v>3</v>
      </c>
      <c r="AT273">
        <v>14</v>
      </c>
      <c r="AU273" t="s">
        <v>3</v>
      </c>
      <c r="AV273">
        <v>1</v>
      </c>
      <c r="AW273">
        <v>2</v>
      </c>
      <c r="AX273">
        <v>35381180</v>
      </c>
      <c r="AY273">
        <v>1</v>
      </c>
      <c r="AZ273">
        <v>0</v>
      </c>
      <c r="BA273">
        <v>273</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CU273">
        <f>ROUND(AT273*Source!I903*AH273*AL273,2)</f>
        <v>0</v>
      </c>
      <c r="CV273">
        <f>ROUND(Y273*Source!I903,9)</f>
        <v>0.14000000000000001</v>
      </c>
      <c r="CW273">
        <v>0</v>
      </c>
      <c r="CX273">
        <f>ROUND(Y273*Source!I903,9)</f>
        <v>0.14000000000000001</v>
      </c>
      <c r="CY273">
        <f>AD273</f>
        <v>0</v>
      </c>
      <c r="CZ273">
        <f>AH273</f>
        <v>0</v>
      </c>
      <c r="DA273">
        <f>AL273</f>
        <v>1</v>
      </c>
      <c r="DB273">
        <f t="shared" si="64"/>
        <v>0</v>
      </c>
      <c r="DC273">
        <f t="shared" si="65"/>
        <v>0</v>
      </c>
      <c r="DD273" t="s">
        <v>3</v>
      </c>
      <c r="DE273" t="s">
        <v>3</v>
      </c>
      <c r="DF273">
        <f t="shared" si="74"/>
        <v>0</v>
      </c>
      <c r="DG273">
        <f t="shared" si="75"/>
        <v>0</v>
      </c>
      <c r="DH273">
        <f t="shared" si="76"/>
        <v>0</v>
      </c>
      <c r="DI273">
        <f t="shared" si="77"/>
        <v>0</v>
      </c>
      <c r="DJ273">
        <f>DI273</f>
        <v>0</v>
      </c>
      <c r="DK273">
        <v>0</v>
      </c>
      <c r="DL273" t="s">
        <v>3</v>
      </c>
      <c r="DM273">
        <v>0</v>
      </c>
      <c r="DN273" t="s">
        <v>3</v>
      </c>
      <c r="DO273">
        <v>0</v>
      </c>
    </row>
    <row r="274" spans="1:119" x14ac:dyDescent="0.2">
      <c r="A274">
        <f>ROW(Source!A903)</f>
        <v>903</v>
      </c>
      <c r="B274">
        <v>35364244</v>
      </c>
      <c r="C274">
        <v>35381176</v>
      </c>
      <c r="D274">
        <v>35112687</v>
      </c>
      <c r="E274">
        <v>1</v>
      </c>
      <c r="F274">
        <v>1</v>
      </c>
      <c r="G274">
        <v>15872964</v>
      </c>
      <c r="H274">
        <v>2</v>
      </c>
      <c r="I274" t="s">
        <v>1121</v>
      </c>
      <c r="J274" t="s">
        <v>1122</v>
      </c>
      <c r="K274" t="s">
        <v>1123</v>
      </c>
      <c r="L274">
        <v>1368</v>
      </c>
      <c r="N274">
        <v>1011</v>
      </c>
      <c r="O274" t="s">
        <v>988</v>
      </c>
      <c r="P274" t="s">
        <v>988</v>
      </c>
      <c r="Q274">
        <v>1</v>
      </c>
      <c r="W274">
        <v>0</v>
      </c>
      <c r="X274">
        <v>-1843499539</v>
      </c>
      <c r="Y274">
        <f t="shared" si="63"/>
        <v>3.65</v>
      </c>
      <c r="AA274">
        <v>0</v>
      </c>
      <c r="AB274">
        <v>1635</v>
      </c>
      <c r="AC274">
        <v>832.91</v>
      </c>
      <c r="AD274">
        <v>0</v>
      </c>
      <c r="AE274">
        <v>0</v>
      </c>
      <c r="AF274">
        <v>1635</v>
      </c>
      <c r="AG274">
        <v>832.91</v>
      </c>
      <c r="AH274">
        <v>0</v>
      </c>
      <c r="AI274">
        <v>1</v>
      </c>
      <c r="AJ274">
        <v>1</v>
      </c>
      <c r="AK274">
        <v>1</v>
      </c>
      <c r="AL274">
        <v>1</v>
      </c>
      <c r="AM274">
        <v>-2</v>
      </c>
      <c r="AN274">
        <v>0</v>
      </c>
      <c r="AO274">
        <v>1</v>
      </c>
      <c r="AP274">
        <v>1</v>
      </c>
      <c r="AQ274">
        <v>0</v>
      </c>
      <c r="AR274">
        <v>0</v>
      </c>
      <c r="AS274" t="s">
        <v>3</v>
      </c>
      <c r="AT274">
        <v>3.65</v>
      </c>
      <c r="AU274" t="s">
        <v>3</v>
      </c>
      <c r="AV274">
        <v>0</v>
      </c>
      <c r="AW274">
        <v>2</v>
      </c>
      <c r="AX274">
        <v>35381181</v>
      </c>
      <c r="AY274">
        <v>1</v>
      </c>
      <c r="AZ274">
        <v>0</v>
      </c>
      <c r="BA274">
        <v>274</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CV274">
        <v>0</v>
      </c>
      <c r="CW274">
        <f>ROUND(Y274*Source!I903*DO274,9)</f>
        <v>0</v>
      </c>
      <c r="CX274">
        <f>ROUND(Y274*Source!I903,9)</f>
        <v>3.6499999999999998E-2</v>
      </c>
      <c r="CY274">
        <f>AB274</f>
        <v>1635</v>
      </c>
      <c r="CZ274">
        <f>AF274</f>
        <v>1635</v>
      </c>
      <c r="DA274">
        <f>AJ274</f>
        <v>1</v>
      </c>
      <c r="DB274">
        <f t="shared" si="64"/>
        <v>5967.75</v>
      </c>
      <c r="DC274">
        <f t="shared" si="65"/>
        <v>3040.12</v>
      </c>
      <c r="DD274" t="s">
        <v>3</v>
      </c>
      <c r="DE274" t="s">
        <v>3</v>
      </c>
      <c r="DF274">
        <f t="shared" si="74"/>
        <v>0</v>
      </c>
      <c r="DG274">
        <f t="shared" si="75"/>
        <v>59.68</v>
      </c>
      <c r="DH274">
        <f t="shared" si="76"/>
        <v>30.4</v>
      </c>
      <c r="DI274">
        <f t="shared" si="77"/>
        <v>0</v>
      </c>
      <c r="DJ274">
        <f>DG274</f>
        <v>59.68</v>
      </c>
      <c r="DK274">
        <v>0</v>
      </c>
      <c r="DL274" t="s">
        <v>3</v>
      </c>
      <c r="DM274">
        <v>0</v>
      </c>
      <c r="DN274" t="s">
        <v>3</v>
      </c>
      <c r="DO274">
        <v>0</v>
      </c>
    </row>
    <row r="275" spans="1:119" x14ac:dyDescent="0.2">
      <c r="A275">
        <f>ROW(Source!A903)</f>
        <v>903</v>
      </c>
      <c r="B275">
        <v>35364244</v>
      </c>
      <c r="C275">
        <v>35381176</v>
      </c>
      <c r="D275">
        <v>35113169</v>
      </c>
      <c r="E275">
        <v>1</v>
      </c>
      <c r="F275">
        <v>1</v>
      </c>
      <c r="G275">
        <v>15872964</v>
      </c>
      <c r="H275">
        <v>2</v>
      </c>
      <c r="I275" t="s">
        <v>1124</v>
      </c>
      <c r="J275" t="s">
        <v>1125</v>
      </c>
      <c r="K275" t="s">
        <v>1126</v>
      </c>
      <c r="L275">
        <v>1368</v>
      </c>
      <c r="N275">
        <v>1011</v>
      </c>
      <c r="O275" t="s">
        <v>988</v>
      </c>
      <c r="P275" t="s">
        <v>988</v>
      </c>
      <c r="Q275">
        <v>1</v>
      </c>
      <c r="W275">
        <v>0</v>
      </c>
      <c r="X275">
        <v>-1505827316</v>
      </c>
      <c r="Y275">
        <f t="shared" si="63"/>
        <v>3.65</v>
      </c>
      <c r="AA275">
        <v>0</v>
      </c>
      <c r="AB275">
        <v>7.15</v>
      </c>
      <c r="AC275">
        <v>0.09</v>
      </c>
      <c r="AD275">
        <v>0</v>
      </c>
      <c r="AE275">
        <v>0</v>
      </c>
      <c r="AF275">
        <v>7.15</v>
      </c>
      <c r="AG275">
        <v>0.09</v>
      </c>
      <c r="AH275">
        <v>0</v>
      </c>
      <c r="AI275">
        <v>1</v>
      </c>
      <c r="AJ275">
        <v>1</v>
      </c>
      <c r="AK275">
        <v>1</v>
      </c>
      <c r="AL275">
        <v>1</v>
      </c>
      <c r="AM275">
        <v>-2</v>
      </c>
      <c r="AN275">
        <v>0</v>
      </c>
      <c r="AO275">
        <v>1</v>
      </c>
      <c r="AP275">
        <v>1</v>
      </c>
      <c r="AQ275">
        <v>0</v>
      </c>
      <c r="AR275">
        <v>0</v>
      </c>
      <c r="AS275" t="s">
        <v>3</v>
      </c>
      <c r="AT275">
        <v>3.65</v>
      </c>
      <c r="AU275" t="s">
        <v>3</v>
      </c>
      <c r="AV275">
        <v>0</v>
      </c>
      <c r="AW275">
        <v>2</v>
      </c>
      <c r="AX275">
        <v>35381182</v>
      </c>
      <c r="AY275">
        <v>1</v>
      </c>
      <c r="AZ275">
        <v>0</v>
      </c>
      <c r="BA275">
        <v>275</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CV275">
        <v>0</v>
      </c>
      <c r="CW275">
        <f>ROUND(Y275*Source!I903*DO275,9)</f>
        <v>0</v>
      </c>
      <c r="CX275">
        <f>ROUND(Y275*Source!I903,9)</f>
        <v>3.6499999999999998E-2</v>
      </c>
      <c r="CY275">
        <f>AB275</f>
        <v>7.15</v>
      </c>
      <c r="CZ275">
        <f>AF275</f>
        <v>7.15</v>
      </c>
      <c r="DA275">
        <f>AJ275</f>
        <v>1</v>
      </c>
      <c r="DB275">
        <f t="shared" si="64"/>
        <v>26.1</v>
      </c>
      <c r="DC275">
        <f t="shared" si="65"/>
        <v>0.33</v>
      </c>
      <c r="DD275" t="s">
        <v>3</v>
      </c>
      <c r="DE275" t="s">
        <v>3</v>
      </c>
      <c r="DF275">
        <f t="shared" si="74"/>
        <v>0</v>
      </c>
      <c r="DG275">
        <f t="shared" si="75"/>
        <v>0.26</v>
      </c>
      <c r="DH275">
        <f t="shared" si="76"/>
        <v>0</v>
      </c>
      <c r="DI275">
        <f t="shared" si="77"/>
        <v>0</v>
      </c>
      <c r="DJ275">
        <f>DG275</f>
        <v>0.26</v>
      </c>
      <c r="DK275">
        <v>0</v>
      </c>
      <c r="DL275" t="s">
        <v>3</v>
      </c>
      <c r="DM275">
        <v>0</v>
      </c>
      <c r="DN275" t="s">
        <v>3</v>
      </c>
      <c r="DO275">
        <v>0</v>
      </c>
    </row>
    <row r="276" spans="1:119" x14ac:dyDescent="0.2">
      <c r="A276">
        <f>ROW(Source!A906)</f>
        <v>906</v>
      </c>
      <c r="B276">
        <v>35364244</v>
      </c>
      <c r="C276">
        <v>35381185</v>
      </c>
      <c r="D276">
        <v>35111398</v>
      </c>
      <c r="E276">
        <v>15872964</v>
      </c>
      <c r="F276">
        <v>1</v>
      </c>
      <c r="G276">
        <v>15872964</v>
      </c>
      <c r="H276">
        <v>1</v>
      </c>
      <c r="I276" t="s">
        <v>982</v>
      </c>
      <c r="J276" t="s">
        <v>3</v>
      </c>
      <c r="K276" t="s">
        <v>983</v>
      </c>
      <c r="L276">
        <v>1191</v>
      </c>
      <c r="N276">
        <v>1013</v>
      </c>
      <c r="O276" t="s">
        <v>984</v>
      </c>
      <c r="P276" t="s">
        <v>984</v>
      </c>
      <c r="Q276">
        <v>1</v>
      </c>
      <c r="W276">
        <v>0</v>
      </c>
      <c r="X276">
        <v>476480486</v>
      </c>
      <c r="Y276">
        <f t="shared" si="63"/>
        <v>42.81</v>
      </c>
      <c r="AA276">
        <v>0</v>
      </c>
      <c r="AB276">
        <v>0</v>
      </c>
      <c r="AC276">
        <v>0</v>
      </c>
      <c r="AD276">
        <v>0</v>
      </c>
      <c r="AE276">
        <v>0</v>
      </c>
      <c r="AF276">
        <v>0</v>
      </c>
      <c r="AG276">
        <v>0</v>
      </c>
      <c r="AH276">
        <v>0</v>
      </c>
      <c r="AI276">
        <v>1</v>
      </c>
      <c r="AJ276">
        <v>1</v>
      </c>
      <c r="AK276">
        <v>1</v>
      </c>
      <c r="AL276">
        <v>1</v>
      </c>
      <c r="AM276">
        <v>-2</v>
      </c>
      <c r="AN276">
        <v>0</v>
      </c>
      <c r="AO276">
        <v>1</v>
      </c>
      <c r="AP276">
        <v>1</v>
      </c>
      <c r="AQ276">
        <v>0</v>
      </c>
      <c r="AR276">
        <v>0</v>
      </c>
      <c r="AS276" t="s">
        <v>3</v>
      </c>
      <c r="AT276">
        <v>42.81</v>
      </c>
      <c r="AU276" t="s">
        <v>3</v>
      </c>
      <c r="AV276">
        <v>1</v>
      </c>
      <c r="AW276">
        <v>2</v>
      </c>
      <c r="AX276">
        <v>35381188</v>
      </c>
      <c r="AY276">
        <v>1</v>
      </c>
      <c r="AZ276">
        <v>0</v>
      </c>
      <c r="BA276">
        <v>276</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CU276">
        <f>ROUND(AT276*Source!I906*AH276*AL276,2)</f>
        <v>0</v>
      </c>
      <c r="CV276">
        <f>ROUND(Y276*Source!I906,9)</f>
        <v>1.7123999999999999</v>
      </c>
      <c r="CW276">
        <v>0</v>
      </c>
      <c r="CX276">
        <f>ROUND(Y276*Source!I906,9)</f>
        <v>1.7123999999999999</v>
      </c>
      <c r="CY276">
        <f>AD276</f>
        <v>0</v>
      </c>
      <c r="CZ276">
        <f>AH276</f>
        <v>0</v>
      </c>
      <c r="DA276">
        <f>AL276</f>
        <v>1</v>
      </c>
      <c r="DB276">
        <f t="shared" si="64"/>
        <v>0</v>
      </c>
      <c r="DC276">
        <f t="shared" si="65"/>
        <v>0</v>
      </c>
      <c r="DD276" t="s">
        <v>3</v>
      </c>
      <c r="DE276" t="s">
        <v>3</v>
      </c>
      <c r="DF276">
        <f t="shared" si="74"/>
        <v>0</v>
      </c>
      <c r="DG276">
        <f t="shared" si="75"/>
        <v>0</v>
      </c>
      <c r="DH276">
        <f t="shared" si="76"/>
        <v>0</v>
      </c>
      <c r="DI276">
        <f t="shared" si="77"/>
        <v>0</v>
      </c>
      <c r="DJ276">
        <f>DI276</f>
        <v>0</v>
      </c>
      <c r="DK276">
        <v>0</v>
      </c>
      <c r="DL276" t="s">
        <v>3</v>
      </c>
      <c r="DM276">
        <v>0</v>
      </c>
      <c r="DN276" t="s">
        <v>3</v>
      </c>
      <c r="DO276">
        <v>0</v>
      </c>
    </row>
    <row r="277" spans="1:119" x14ac:dyDescent="0.2">
      <c r="A277">
        <f>ROW(Source!A906)</f>
        <v>906</v>
      </c>
      <c r="B277">
        <v>35364244</v>
      </c>
      <c r="C277">
        <v>35381185</v>
      </c>
      <c r="D277">
        <v>35113206</v>
      </c>
      <c r="E277">
        <v>1</v>
      </c>
      <c r="F277">
        <v>1</v>
      </c>
      <c r="G277">
        <v>15872964</v>
      </c>
      <c r="H277">
        <v>2</v>
      </c>
      <c r="I277" t="s">
        <v>989</v>
      </c>
      <c r="J277" t="s">
        <v>990</v>
      </c>
      <c r="K277" t="s">
        <v>991</v>
      </c>
      <c r="L277">
        <v>1368</v>
      </c>
      <c r="N277">
        <v>1011</v>
      </c>
      <c r="O277" t="s">
        <v>988</v>
      </c>
      <c r="P277" t="s">
        <v>988</v>
      </c>
      <c r="Q277">
        <v>1</v>
      </c>
      <c r="W277">
        <v>0</v>
      </c>
      <c r="X277">
        <v>-1817365194</v>
      </c>
      <c r="Y277">
        <f t="shared" si="63"/>
        <v>6.9</v>
      </c>
      <c r="AA277">
        <v>0</v>
      </c>
      <c r="AB277">
        <v>4.72</v>
      </c>
      <c r="AC277">
        <v>0.1</v>
      </c>
      <c r="AD277">
        <v>0</v>
      </c>
      <c r="AE277">
        <v>0</v>
      </c>
      <c r="AF277">
        <v>4.72</v>
      </c>
      <c r="AG277">
        <v>0.1</v>
      </c>
      <c r="AH277">
        <v>0</v>
      </c>
      <c r="AI277">
        <v>1</v>
      </c>
      <c r="AJ277">
        <v>1</v>
      </c>
      <c r="AK277">
        <v>1</v>
      </c>
      <c r="AL277">
        <v>1</v>
      </c>
      <c r="AM277">
        <v>-2</v>
      </c>
      <c r="AN277">
        <v>0</v>
      </c>
      <c r="AO277">
        <v>1</v>
      </c>
      <c r="AP277">
        <v>1</v>
      </c>
      <c r="AQ277">
        <v>0</v>
      </c>
      <c r="AR277">
        <v>0</v>
      </c>
      <c r="AS277" t="s">
        <v>3</v>
      </c>
      <c r="AT277">
        <v>6.9</v>
      </c>
      <c r="AU277" t="s">
        <v>3</v>
      </c>
      <c r="AV277">
        <v>0</v>
      </c>
      <c r="AW277">
        <v>2</v>
      </c>
      <c r="AX277">
        <v>35381189</v>
      </c>
      <c r="AY277">
        <v>1</v>
      </c>
      <c r="AZ277">
        <v>0</v>
      </c>
      <c r="BA277">
        <v>277</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CV277">
        <v>0</v>
      </c>
      <c r="CW277">
        <f>ROUND(Y277*Source!I906*DO277,9)</f>
        <v>0</v>
      </c>
      <c r="CX277">
        <f>ROUND(Y277*Source!I906,9)</f>
        <v>0.27600000000000002</v>
      </c>
      <c r="CY277">
        <f>AB277</f>
        <v>4.72</v>
      </c>
      <c r="CZ277">
        <f>AF277</f>
        <v>4.72</v>
      </c>
      <c r="DA277">
        <f>AJ277</f>
        <v>1</v>
      </c>
      <c r="DB277">
        <f t="shared" si="64"/>
        <v>32.57</v>
      </c>
      <c r="DC277">
        <f t="shared" si="65"/>
        <v>0.69</v>
      </c>
      <c r="DD277" t="s">
        <v>3</v>
      </c>
      <c r="DE277" t="s">
        <v>3</v>
      </c>
      <c r="DF277">
        <f t="shared" si="74"/>
        <v>0</v>
      </c>
      <c r="DG277">
        <f t="shared" si="75"/>
        <v>1.3</v>
      </c>
      <c r="DH277">
        <f t="shared" si="76"/>
        <v>0.03</v>
      </c>
      <c r="DI277">
        <f t="shared" si="77"/>
        <v>0</v>
      </c>
      <c r="DJ277">
        <f>DG277</f>
        <v>1.3</v>
      </c>
      <c r="DK277">
        <v>0</v>
      </c>
      <c r="DL277" t="s">
        <v>3</v>
      </c>
      <c r="DM277">
        <v>0</v>
      </c>
      <c r="DN277" t="s">
        <v>3</v>
      </c>
      <c r="DO277">
        <v>0</v>
      </c>
    </row>
    <row r="278" spans="1:119" x14ac:dyDescent="0.2">
      <c r="A278">
        <f>ROW(Source!A907)</f>
        <v>907</v>
      </c>
      <c r="B278">
        <v>35364244</v>
      </c>
      <c r="C278">
        <v>35381190</v>
      </c>
      <c r="D278">
        <v>35111398</v>
      </c>
      <c r="E278">
        <v>15872964</v>
      </c>
      <c r="F278">
        <v>1</v>
      </c>
      <c r="G278">
        <v>15872964</v>
      </c>
      <c r="H278">
        <v>1</v>
      </c>
      <c r="I278" t="s">
        <v>982</v>
      </c>
      <c r="J278" t="s">
        <v>3</v>
      </c>
      <c r="K278" t="s">
        <v>983</v>
      </c>
      <c r="L278">
        <v>1191</v>
      </c>
      <c r="N278">
        <v>1013</v>
      </c>
      <c r="O278" t="s">
        <v>984</v>
      </c>
      <c r="P278" t="s">
        <v>984</v>
      </c>
      <c r="Q278">
        <v>1</v>
      </c>
      <c r="W278">
        <v>0</v>
      </c>
      <c r="X278">
        <v>476480486</v>
      </c>
      <c r="Y278">
        <f t="shared" si="63"/>
        <v>39.22</v>
      </c>
      <c r="AA278">
        <v>0</v>
      </c>
      <c r="AB278">
        <v>0</v>
      </c>
      <c r="AC278">
        <v>0</v>
      </c>
      <c r="AD278">
        <v>0</v>
      </c>
      <c r="AE278">
        <v>0</v>
      </c>
      <c r="AF278">
        <v>0</v>
      </c>
      <c r="AG278">
        <v>0</v>
      </c>
      <c r="AH278">
        <v>0</v>
      </c>
      <c r="AI278">
        <v>1</v>
      </c>
      <c r="AJ278">
        <v>1</v>
      </c>
      <c r="AK278">
        <v>1</v>
      </c>
      <c r="AL278">
        <v>1</v>
      </c>
      <c r="AM278">
        <v>-2</v>
      </c>
      <c r="AN278">
        <v>0</v>
      </c>
      <c r="AO278">
        <v>1</v>
      </c>
      <c r="AP278">
        <v>1</v>
      </c>
      <c r="AQ278">
        <v>0</v>
      </c>
      <c r="AR278">
        <v>0</v>
      </c>
      <c r="AS278" t="s">
        <v>3</v>
      </c>
      <c r="AT278">
        <v>39.22</v>
      </c>
      <c r="AU278" t="s">
        <v>3</v>
      </c>
      <c r="AV278">
        <v>1</v>
      </c>
      <c r="AW278">
        <v>2</v>
      </c>
      <c r="AX278">
        <v>35381193</v>
      </c>
      <c r="AY278">
        <v>1</v>
      </c>
      <c r="AZ278">
        <v>0</v>
      </c>
      <c r="BA278">
        <v>278</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CU278">
        <f>ROUND(AT278*Source!I907*AH278*AL278,2)</f>
        <v>0</v>
      </c>
      <c r="CV278">
        <f>ROUND(Y278*Source!I907,9)</f>
        <v>0.39219999999999999</v>
      </c>
      <c r="CW278">
        <v>0</v>
      </c>
      <c r="CX278">
        <f>ROUND(Y278*Source!I907,9)</f>
        <v>0.39219999999999999</v>
      </c>
      <c r="CY278">
        <f>AD278</f>
        <v>0</v>
      </c>
      <c r="CZ278">
        <f>AH278</f>
        <v>0</v>
      </c>
      <c r="DA278">
        <f>AL278</f>
        <v>1</v>
      </c>
      <c r="DB278">
        <f t="shared" si="64"/>
        <v>0</v>
      </c>
      <c r="DC278">
        <f t="shared" si="65"/>
        <v>0</v>
      </c>
      <c r="DD278" t="s">
        <v>3</v>
      </c>
      <c r="DE278" t="s">
        <v>3</v>
      </c>
      <c r="DF278">
        <f t="shared" si="74"/>
        <v>0</v>
      </c>
      <c r="DG278">
        <f t="shared" si="75"/>
        <v>0</v>
      </c>
      <c r="DH278">
        <f t="shared" si="76"/>
        <v>0</v>
      </c>
      <c r="DI278">
        <f t="shared" si="77"/>
        <v>0</v>
      </c>
      <c r="DJ278">
        <f>DI278</f>
        <v>0</v>
      </c>
      <c r="DK278">
        <v>0</v>
      </c>
      <c r="DL278" t="s">
        <v>3</v>
      </c>
      <c r="DM278">
        <v>0</v>
      </c>
      <c r="DN278" t="s">
        <v>3</v>
      </c>
      <c r="DO278">
        <v>0</v>
      </c>
    </row>
    <row r="279" spans="1:119" x14ac:dyDescent="0.2">
      <c r="A279">
        <f>ROW(Source!A907)</f>
        <v>907</v>
      </c>
      <c r="B279">
        <v>35364244</v>
      </c>
      <c r="C279">
        <v>35381190</v>
      </c>
      <c r="D279">
        <v>35113206</v>
      </c>
      <c r="E279">
        <v>1</v>
      </c>
      <c r="F279">
        <v>1</v>
      </c>
      <c r="G279">
        <v>15872964</v>
      </c>
      <c r="H279">
        <v>2</v>
      </c>
      <c r="I279" t="s">
        <v>989</v>
      </c>
      <c r="J279" t="s">
        <v>990</v>
      </c>
      <c r="K279" t="s">
        <v>991</v>
      </c>
      <c r="L279">
        <v>1368</v>
      </c>
      <c r="N279">
        <v>1011</v>
      </c>
      <c r="O279" t="s">
        <v>988</v>
      </c>
      <c r="P279" t="s">
        <v>988</v>
      </c>
      <c r="Q279">
        <v>1</v>
      </c>
      <c r="W279">
        <v>0</v>
      </c>
      <c r="X279">
        <v>-1817365194</v>
      </c>
      <c r="Y279">
        <f t="shared" si="63"/>
        <v>6.9</v>
      </c>
      <c r="AA279">
        <v>0</v>
      </c>
      <c r="AB279">
        <v>4.72</v>
      </c>
      <c r="AC279">
        <v>0.1</v>
      </c>
      <c r="AD279">
        <v>0</v>
      </c>
      <c r="AE279">
        <v>0</v>
      </c>
      <c r="AF279">
        <v>4.72</v>
      </c>
      <c r="AG279">
        <v>0.1</v>
      </c>
      <c r="AH279">
        <v>0</v>
      </c>
      <c r="AI279">
        <v>1</v>
      </c>
      <c r="AJ279">
        <v>1</v>
      </c>
      <c r="AK279">
        <v>1</v>
      </c>
      <c r="AL279">
        <v>1</v>
      </c>
      <c r="AM279">
        <v>-2</v>
      </c>
      <c r="AN279">
        <v>0</v>
      </c>
      <c r="AO279">
        <v>1</v>
      </c>
      <c r="AP279">
        <v>1</v>
      </c>
      <c r="AQ279">
        <v>0</v>
      </c>
      <c r="AR279">
        <v>0</v>
      </c>
      <c r="AS279" t="s">
        <v>3</v>
      </c>
      <c r="AT279">
        <v>6.9</v>
      </c>
      <c r="AU279" t="s">
        <v>3</v>
      </c>
      <c r="AV279">
        <v>0</v>
      </c>
      <c r="AW279">
        <v>2</v>
      </c>
      <c r="AX279">
        <v>35381194</v>
      </c>
      <c r="AY279">
        <v>1</v>
      </c>
      <c r="AZ279">
        <v>0</v>
      </c>
      <c r="BA279">
        <v>279</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CV279">
        <v>0</v>
      </c>
      <c r="CW279">
        <f>ROUND(Y279*Source!I907*DO279,9)</f>
        <v>0</v>
      </c>
      <c r="CX279">
        <f>ROUND(Y279*Source!I907,9)</f>
        <v>6.9000000000000006E-2</v>
      </c>
      <c r="CY279">
        <f>AB279</f>
        <v>4.72</v>
      </c>
      <c r="CZ279">
        <f>AF279</f>
        <v>4.72</v>
      </c>
      <c r="DA279">
        <f>AJ279</f>
        <v>1</v>
      </c>
      <c r="DB279">
        <f t="shared" si="64"/>
        <v>32.57</v>
      </c>
      <c r="DC279">
        <f t="shared" si="65"/>
        <v>0.69</v>
      </c>
      <c r="DD279" t="s">
        <v>3</v>
      </c>
      <c r="DE279" t="s">
        <v>3</v>
      </c>
      <c r="DF279">
        <f t="shared" si="74"/>
        <v>0</v>
      </c>
      <c r="DG279">
        <f t="shared" si="75"/>
        <v>0.33</v>
      </c>
      <c r="DH279">
        <f t="shared" si="76"/>
        <v>0.01</v>
      </c>
      <c r="DI279">
        <f t="shared" si="77"/>
        <v>0</v>
      </c>
      <c r="DJ279">
        <f>DG279</f>
        <v>0.33</v>
      </c>
      <c r="DK279">
        <v>0</v>
      </c>
      <c r="DL279" t="s">
        <v>3</v>
      </c>
      <c r="DM279">
        <v>0</v>
      </c>
      <c r="DN279" t="s">
        <v>3</v>
      </c>
      <c r="DO279">
        <v>0</v>
      </c>
    </row>
    <row r="280" spans="1:119" x14ac:dyDescent="0.2">
      <c r="A280">
        <f>ROW(Source!A943)</f>
        <v>943</v>
      </c>
      <c r="B280">
        <v>35364244</v>
      </c>
      <c r="C280">
        <v>35381256</v>
      </c>
      <c r="D280">
        <v>35111398</v>
      </c>
      <c r="E280">
        <v>15872964</v>
      </c>
      <c r="F280">
        <v>1</v>
      </c>
      <c r="G280">
        <v>15872964</v>
      </c>
      <c r="H280">
        <v>1</v>
      </c>
      <c r="I280" t="s">
        <v>982</v>
      </c>
      <c r="J280" t="s">
        <v>3</v>
      </c>
      <c r="K280" t="s">
        <v>983</v>
      </c>
      <c r="L280">
        <v>1191</v>
      </c>
      <c r="N280">
        <v>1013</v>
      </c>
      <c r="O280" t="s">
        <v>984</v>
      </c>
      <c r="P280" t="s">
        <v>984</v>
      </c>
      <c r="Q280">
        <v>1</v>
      </c>
      <c r="W280">
        <v>0</v>
      </c>
      <c r="X280">
        <v>476480486</v>
      </c>
      <c r="Y280">
        <f t="shared" si="63"/>
        <v>5.84</v>
      </c>
      <c r="AA280">
        <v>0</v>
      </c>
      <c r="AB280">
        <v>0</v>
      </c>
      <c r="AC280">
        <v>0</v>
      </c>
      <c r="AD280">
        <v>0</v>
      </c>
      <c r="AE280">
        <v>0</v>
      </c>
      <c r="AF280">
        <v>0</v>
      </c>
      <c r="AG280">
        <v>0</v>
      </c>
      <c r="AH280">
        <v>0</v>
      </c>
      <c r="AI280">
        <v>1</v>
      </c>
      <c r="AJ280">
        <v>1</v>
      </c>
      <c r="AK280">
        <v>1</v>
      </c>
      <c r="AL280">
        <v>1</v>
      </c>
      <c r="AM280">
        <v>-2</v>
      </c>
      <c r="AN280">
        <v>0</v>
      </c>
      <c r="AO280">
        <v>1</v>
      </c>
      <c r="AP280">
        <v>1</v>
      </c>
      <c r="AQ280">
        <v>0</v>
      </c>
      <c r="AR280">
        <v>0</v>
      </c>
      <c r="AS280" t="s">
        <v>3</v>
      </c>
      <c r="AT280">
        <v>5.84</v>
      </c>
      <c r="AU280" t="s">
        <v>3</v>
      </c>
      <c r="AV280">
        <v>1</v>
      </c>
      <c r="AW280">
        <v>2</v>
      </c>
      <c r="AX280">
        <v>35381258</v>
      </c>
      <c r="AY280">
        <v>1</v>
      </c>
      <c r="AZ280">
        <v>0</v>
      </c>
      <c r="BA280">
        <v>280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CU280">
        <f>ROUND(AT280*Source!I943*AH280*AL280,2)</f>
        <v>0</v>
      </c>
      <c r="CV280">
        <f>ROUND(Y280*Source!I943,9)</f>
        <v>0.29199999999999998</v>
      </c>
      <c r="CW280">
        <v>0</v>
      </c>
      <c r="CX280">
        <f>ROUND(Y280*Source!I943,9)</f>
        <v>0.29199999999999998</v>
      </c>
      <c r="CY280">
        <f>AD280</f>
        <v>0</v>
      </c>
      <c r="CZ280">
        <f>AH280</f>
        <v>0</v>
      </c>
      <c r="DA280">
        <f>AL280</f>
        <v>1</v>
      </c>
      <c r="DB280">
        <f t="shared" si="64"/>
        <v>0</v>
      </c>
      <c r="DC280">
        <f t="shared" si="65"/>
        <v>0</v>
      </c>
      <c r="DD280" t="s">
        <v>3</v>
      </c>
      <c r="DE280" t="s">
        <v>3</v>
      </c>
      <c r="DF280">
        <f t="shared" si="74"/>
        <v>0</v>
      </c>
      <c r="DG280">
        <f t="shared" si="75"/>
        <v>0</v>
      </c>
      <c r="DH280">
        <f t="shared" si="76"/>
        <v>0</v>
      </c>
      <c r="DI280">
        <f t="shared" si="77"/>
        <v>0</v>
      </c>
      <c r="DJ280">
        <f>DI280</f>
        <v>0</v>
      </c>
      <c r="DK280">
        <v>0</v>
      </c>
      <c r="DL280" t="s">
        <v>3</v>
      </c>
      <c r="DM280">
        <v>0</v>
      </c>
      <c r="DN280" t="s">
        <v>3</v>
      </c>
      <c r="DO280">
        <v>0</v>
      </c>
    </row>
    <row r="281" spans="1:119" x14ac:dyDescent="0.2">
      <c r="A281">
        <f>ROW(Source!A944)</f>
        <v>944</v>
      </c>
      <c r="B281">
        <v>35364244</v>
      </c>
      <c r="C281">
        <v>35381259</v>
      </c>
      <c r="D281">
        <v>35111398</v>
      </c>
      <c r="E281">
        <v>15872964</v>
      </c>
      <c r="F281">
        <v>1</v>
      </c>
      <c r="G281">
        <v>15872964</v>
      </c>
      <c r="H281">
        <v>1</v>
      </c>
      <c r="I281" t="s">
        <v>982</v>
      </c>
      <c r="J281" t="s">
        <v>3</v>
      </c>
      <c r="K281" t="s">
        <v>983</v>
      </c>
      <c r="L281">
        <v>1191</v>
      </c>
      <c r="N281">
        <v>1013</v>
      </c>
      <c r="O281" t="s">
        <v>984</v>
      </c>
      <c r="P281" t="s">
        <v>984</v>
      </c>
      <c r="Q281">
        <v>1</v>
      </c>
      <c r="W281">
        <v>0</v>
      </c>
      <c r="X281">
        <v>476480486</v>
      </c>
      <c r="Y281">
        <f t="shared" si="63"/>
        <v>0.42</v>
      </c>
      <c r="AA281">
        <v>0</v>
      </c>
      <c r="AB281">
        <v>0</v>
      </c>
      <c r="AC281">
        <v>0</v>
      </c>
      <c r="AD281">
        <v>0</v>
      </c>
      <c r="AE281">
        <v>0</v>
      </c>
      <c r="AF281">
        <v>0</v>
      </c>
      <c r="AG281">
        <v>0</v>
      </c>
      <c r="AH281">
        <v>0</v>
      </c>
      <c r="AI281">
        <v>1</v>
      </c>
      <c r="AJ281">
        <v>1</v>
      </c>
      <c r="AK281">
        <v>1</v>
      </c>
      <c r="AL281">
        <v>1</v>
      </c>
      <c r="AM281">
        <v>-2</v>
      </c>
      <c r="AN281">
        <v>0</v>
      </c>
      <c r="AO281">
        <v>1</v>
      </c>
      <c r="AP281">
        <v>0</v>
      </c>
      <c r="AQ281">
        <v>0</v>
      </c>
      <c r="AR281">
        <v>0</v>
      </c>
      <c r="AS281" t="s">
        <v>3</v>
      </c>
      <c r="AT281">
        <v>0.42</v>
      </c>
      <c r="AU281" t="s">
        <v>3</v>
      </c>
      <c r="AV281">
        <v>1</v>
      </c>
      <c r="AW281">
        <v>2</v>
      </c>
      <c r="AX281">
        <v>35381264</v>
      </c>
      <c r="AY281">
        <v>1</v>
      </c>
      <c r="AZ281">
        <v>0</v>
      </c>
      <c r="BA281">
        <v>281</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CU281">
        <f>ROUND(AT281*Source!I944*AH281*AL281,2)</f>
        <v>0</v>
      </c>
      <c r="CV281">
        <f>ROUND(Y281*Source!I944,9)</f>
        <v>8.4000000000000005E-2</v>
      </c>
      <c r="CW281">
        <v>0</v>
      </c>
      <c r="CX281">
        <f>ROUND(Y281*Source!I944,9)</f>
        <v>8.4000000000000005E-2</v>
      </c>
      <c r="CY281">
        <f>AD281</f>
        <v>0</v>
      </c>
      <c r="CZ281">
        <f>AH281</f>
        <v>0</v>
      </c>
      <c r="DA281">
        <f>AL281</f>
        <v>1</v>
      </c>
      <c r="DB281">
        <f t="shared" si="64"/>
        <v>0</v>
      </c>
      <c r="DC281">
        <f t="shared" si="65"/>
        <v>0</v>
      </c>
      <c r="DD281" t="s">
        <v>3</v>
      </c>
      <c r="DE281" t="s">
        <v>3</v>
      </c>
      <c r="DF281">
        <f t="shared" si="74"/>
        <v>0</v>
      </c>
      <c r="DG281">
        <f t="shared" si="75"/>
        <v>0</v>
      </c>
      <c r="DH281">
        <f t="shared" si="76"/>
        <v>0</v>
      </c>
      <c r="DI281">
        <f t="shared" si="77"/>
        <v>0</v>
      </c>
      <c r="DJ281">
        <f>DI281</f>
        <v>0</v>
      </c>
      <c r="DK281">
        <v>0</v>
      </c>
      <c r="DL281" t="s">
        <v>3</v>
      </c>
      <c r="DM281">
        <v>0</v>
      </c>
      <c r="DN281" t="s">
        <v>3</v>
      </c>
      <c r="DO281">
        <v>0</v>
      </c>
    </row>
    <row r="282" spans="1:119" x14ac:dyDescent="0.2">
      <c r="A282">
        <f>ROW(Source!A944)</f>
        <v>944</v>
      </c>
      <c r="B282">
        <v>35364244</v>
      </c>
      <c r="C282">
        <v>35381259</v>
      </c>
      <c r="D282">
        <v>35113190</v>
      </c>
      <c r="E282">
        <v>1</v>
      </c>
      <c r="F282">
        <v>1</v>
      </c>
      <c r="G282">
        <v>15872964</v>
      </c>
      <c r="H282">
        <v>2</v>
      </c>
      <c r="I282" t="s">
        <v>1111</v>
      </c>
      <c r="J282" t="s">
        <v>1112</v>
      </c>
      <c r="K282" t="s">
        <v>1113</v>
      </c>
      <c r="L282">
        <v>1368</v>
      </c>
      <c r="N282">
        <v>1011</v>
      </c>
      <c r="O282" t="s">
        <v>988</v>
      </c>
      <c r="P282" t="s">
        <v>988</v>
      </c>
      <c r="Q282">
        <v>1</v>
      </c>
      <c r="W282">
        <v>0</v>
      </c>
      <c r="X282">
        <v>-1477704590</v>
      </c>
      <c r="Y282">
        <f t="shared" si="63"/>
        <v>0.2</v>
      </c>
      <c r="AA282">
        <v>0</v>
      </c>
      <c r="AB282">
        <v>44.94</v>
      </c>
      <c r="AC282">
        <v>0.64</v>
      </c>
      <c r="AD282">
        <v>0</v>
      </c>
      <c r="AE282">
        <v>0</v>
      </c>
      <c r="AF282">
        <v>44.94</v>
      </c>
      <c r="AG282">
        <v>0.64</v>
      </c>
      <c r="AH282">
        <v>0</v>
      </c>
      <c r="AI282">
        <v>1</v>
      </c>
      <c r="AJ282">
        <v>1</v>
      </c>
      <c r="AK282">
        <v>1</v>
      </c>
      <c r="AL282">
        <v>1</v>
      </c>
      <c r="AM282">
        <v>-2</v>
      </c>
      <c r="AN282">
        <v>0</v>
      </c>
      <c r="AO282">
        <v>1</v>
      </c>
      <c r="AP282">
        <v>0</v>
      </c>
      <c r="AQ282">
        <v>0</v>
      </c>
      <c r="AR282">
        <v>0</v>
      </c>
      <c r="AS282" t="s">
        <v>3</v>
      </c>
      <c r="AT282">
        <v>0.2</v>
      </c>
      <c r="AU282" t="s">
        <v>3</v>
      </c>
      <c r="AV282">
        <v>0</v>
      </c>
      <c r="AW282">
        <v>2</v>
      </c>
      <c r="AX282">
        <v>35381265</v>
      </c>
      <c r="AY282">
        <v>1</v>
      </c>
      <c r="AZ282">
        <v>0</v>
      </c>
      <c r="BA282">
        <v>282</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CV282">
        <v>0</v>
      </c>
      <c r="CW282">
        <f>ROUND(Y282*Source!I944*DO282,9)</f>
        <v>0</v>
      </c>
      <c r="CX282">
        <f>ROUND(Y282*Source!I944,9)</f>
        <v>0.04</v>
      </c>
      <c r="CY282">
        <f>AB282</f>
        <v>44.94</v>
      </c>
      <c r="CZ282">
        <f>AF282</f>
        <v>44.94</v>
      </c>
      <c r="DA282">
        <f>AJ282</f>
        <v>1</v>
      </c>
      <c r="DB282">
        <f t="shared" si="64"/>
        <v>8.99</v>
      </c>
      <c r="DC282">
        <f t="shared" si="65"/>
        <v>0.13</v>
      </c>
      <c r="DD282" t="s">
        <v>3</v>
      </c>
      <c r="DE282" t="s">
        <v>3</v>
      </c>
      <c r="DF282">
        <f t="shared" si="74"/>
        <v>0</v>
      </c>
      <c r="DG282">
        <f t="shared" si="75"/>
        <v>1.8</v>
      </c>
      <c r="DH282">
        <f t="shared" si="76"/>
        <v>0.03</v>
      </c>
      <c r="DI282">
        <f t="shared" si="77"/>
        <v>0</v>
      </c>
      <c r="DJ282">
        <f>DG282</f>
        <v>1.8</v>
      </c>
      <c r="DK282">
        <v>0</v>
      </c>
      <c r="DL282" t="s">
        <v>3</v>
      </c>
      <c r="DM282">
        <v>0</v>
      </c>
      <c r="DN282" t="s">
        <v>3</v>
      </c>
      <c r="DO282">
        <v>0</v>
      </c>
    </row>
    <row r="283" spans="1:119" x14ac:dyDescent="0.2">
      <c r="A283">
        <f>ROW(Source!A944)</f>
        <v>944</v>
      </c>
      <c r="B283">
        <v>35364244</v>
      </c>
      <c r="C283">
        <v>35381259</v>
      </c>
      <c r="D283">
        <v>35115233</v>
      </c>
      <c r="E283">
        <v>1</v>
      </c>
      <c r="F283">
        <v>1</v>
      </c>
      <c r="G283">
        <v>15872964</v>
      </c>
      <c r="H283">
        <v>3</v>
      </c>
      <c r="I283" t="s">
        <v>1114</v>
      </c>
      <c r="J283" t="s">
        <v>1115</v>
      </c>
      <c r="K283" t="s">
        <v>1116</v>
      </c>
      <c r="L283">
        <v>1339</v>
      </c>
      <c r="N283">
        <v>1007</v>
      </c>
      <c r="O283" t="s">
        <v>1117</v>
      </c>
      <c r="P283" t="s">
        <v>1117</v>
      </c>
      <c r="Q283">
        <v>1</v>
      </c>
      <c r="W283">
        <v>0</v>
      </c>
      <c r="X283">
        <v>-35091971</v>
      </c>
      <c r="Y283">
        <f t="shared" si="63"/>
        <v>1.7600000000000001E-2</v>
      </c>
      <c r="AA283">
        <v>54.81</v>
      </c>
      <c r="AB283">
        <v>0</v>
      </c>
      <c r="AC283">
        <v>0</v>
      </c>
      <c r="AD283">
        <v>0</v>
      </c>
      <c r="AE283">
        <v>54.81</v>
      </c>
      <c r="AF283">
        <v>0</v>
      </c>
      <c r="AG283">
        <v>0</v>
      </c>
      <c r="AH283">
        <v>0</v>
      </c>
      <c r="AI283">
        <v>1</v>
      </c>
      <c r="AJ283">
        <v>1</v>
      </c>
      <c r="AK283">
        <v>1</v>
      </c>
      <c r="AL283">
        <v>1</v>
      </c>
      <c r="AM283">
        <v>-2</v>
      </c>
      <c r="AN283">
        <v>0</v>
      </c>
      <c r="AO283">
        <v>1</v>
      </c>
      <c r="AP283">
        <v>0</v>
      </c>
      <c r="AQ283">
        <v>0</v>
      </c>
      <c r="AR283">
        <v>0</v>
      </c>
      <c r="AS283" t="s">
        <v>3</v>
      </c>
      <c r="AT283">
        <v>1.7600000000000001E-2</v>
      </c>
      <c r="AU283" t="s">
        <v>3</v>
      </c>
      <c r="AV283">
        <v>0</v>
      </c>
      <c r="AW283">
        <v>2</v>
      </c>
      <c r="AX283">
        <v>35381266</v>
      </c>
      <c r="AY283">
        <v>1</v>
      </c>
      <c r="AZ283">
        <v>0</v>
      </c>
      <c r="BA283">
        <v>283</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CV283">
        <v>0</v>
      </c>
      <c r="CW283">
        <v>0</v>
      </c>
      <c r="CX283">
        <f>ROUND(Y283*Source!I944,9)</f>
        <v>3.5200000000000001E-3</v>
      </c>
      <c r="CY283">
        <f>AA283</f>
        <v>54.81</v>
      </c>
      <c r="CZ283">
        <f>AE283</f>
        <v>54.81</v>
      </c>
      <c r="DA283">
        <f>AI283</f>
        <v>1</v>
      </c>
      <c r="DB283">
        <f t="shared" si="64"/>
        <v>0.96</v>
      </c>
      <c r="DC283">
        <f t="shared" si="65"/>
        <v>0</v>
      </c>
      <c r="DD283" t="s">
        <v>3</v>
      </c>
      <c r="DE283" t="s">
        <v>3</v>
      </c>
      <c r="DF283">
        <f t="shared" si="74"/>
        <v>0.19</v>
      </c>
      <c r="DG283">
        <f t="shared" si="75"/>
        <v>0</v>
      </c>
      <c r="DH283">
        <f t="shared" si="76"/>
        <v>0</v>
      </c>
      <c r="DI283">
        <f t="shared" si="77"/>
        <v>0</v>
      </c>
      <c r="DJ283">
        <f>DF283</f>
        <v>0.19</v>
      </c>
      <c r="DK283">
        <v>0</v>
      </c>
      <c r="DL283" t="s">
        <v>3</v>
      </c>
      <c r="DM283">
        <v>0</v>
      </c>
      <c r="DN283" t="s">
        <v>3</v>
      </c>
      <c r="DO283">
        <v>0</v>
      </c>
    </row>
    <row r="284" spans="1:119" x14ac:dyDescent="0.2">
      <c r="A284">
        <f>ROW(Source!A944)</f>
        <v>944</v>
      </c>
      <c r="B284">
        <v>35364244</v>
      </c>
      <c r="C284">
        <v>35381259</v>
      </c>
      <c r="D284">
        <v>35117602</v>
      </c>
      <c r="E284">
        <v>1</v>
      </c>
      <c r="F284">
        <v>1</v>
      </c>
      <c r="G284">
        <v>15872964</v>
      </c>
      <c r="H284">
        <v>3</v>
      </c>
      <c r="I284" t="s">
        <v>1118</v>
      </c>
      <c r="J284" t="s">
        <v>1119</v>
      </c>
      <c r="K284" t="s">
        <v>1120</v>
      </c>
      <c r="L284">
        <v>1354</v>
      </c>
      <c r="N284">
        <v>1010</v>
      </c>
      <c r="O284" t="s">
        <v>52</v>
      </c>
      <c r="P284" t="s">
        <v>52</v>
      </c>
      <c r="Q284">
        <v>1</v>
      </c>
      <c r="W284">
        <v>0</v>
      </c>
      <c r="X284">
        <v>656259231</v>
      </c>
      <c r="Y284">
        <f t="shared" si="63"/>
        <v>6.7000000000000002E-3</v>
      </c>
      <c r="AA284">
        <v>16620.27</v>
      </c>
      <c r="AB284">
        <v>0</v>
      </c>
      <c r="AC284">
        <v>0</v>
      </c>
      <c r="AD284">
        <v>0</v>
      </c>
      <c r="AE284">
        <v>16620.27</v>
      </c>
      <c r="AF284">
        <v>0</v>
      </c>
      <c r="AG284">
        <v>0</v>
      </c>
      <c r="AH284">
        <v>0</v>
      </c>
      <c r="AI284">
        <v>1</v>
      </c>
      <c r="AJ284">
        <v>1</v>
      </c>
      <c r="AK284">
        <v>1</v>
      </c>
      <c r="AL284">
        <v>1</v>
      </c>
      <c r="AM284">
        <v>-2</v>
      </c>
      <c r="AN284">
        <v>0</v>
      </c>
      <c r="AO284">
        <v>1</v>
      </c>
      <c r="AP284">
        <v>0</v>
      </c>
      <c r="AQ284">
        <v>0</v>
      </c>
      <c r="AR284">
        <v>0</v>
      </c>
      <c r="AS284" t="s">
        <v>3</v>
      </c>
      <c r="AT284">
        <v>6.7000000000000002E-3</v>
      </c>
      <c r="AU284" t="s">
        <v>3</v>
      </c>
      <c r="AV284">
        <v>0</v>
      </c>
      <c r="AW284">
        <v>2</v>
      </c>
      <c r="AX284">
        <v>35381267</v>
      </c>
      <c r="AY284">
        <v>1</v>
      </c>
      <c r="AZ284">
        <v>0</v>
      </c>
      <c r="BA284">
        <v>284</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CV284">
        <v>0</v>
      </c>
      <c r="CW284">
        <v>0</v>
      </c>
      <c r="CX284">
        <f>ROUND(Y284*Source!I944,9)</f>
        <v>1.34E-3</v>
      </c>
      <c r="CY284">
        <f>AA284</f>
        <v>16620.27</v>
      </c>
      <c r="CZ284">
        <f>AE284</f>
        <v>16620.27</v>
      </c>
      <c r="DA284">
        <f>AI284</f>
        <v>1</v>
      </c>
      <c r="DB284">
        <f t="shared" si="64"/>
        <v>111.36</v>
      </c>
      <c r="DC284">
        <f t="shared" si="65"/>
        <v>0</v>
      </c>
      <c r="DD284" t="s">
        <v>3</v>
      </c>
      <c r="DE284" t="s">
        <v>3</v>
      </c>
      <c r="DF284">
        <f t="shared" si="74"/>
        <v>22.27</v>
      </c>
      <c r="DG284">
        <f t="shared" si="75"/>
        <v>0</v>
      </c>
      <c r="DH284">
        <f t="shared" si="76"/>
        <v>0</v>
      </c>
      <c r="DI284">
        <f t="shared" si="77"/>
        <v>0</v>
      </c>
      <c r="DJ284">
        <f>DF284</f>
        <v>22.27</v>
      </c>
      <c r="DK284">
        <v>0</v>
      </c>
      <c r="DL284" t="s">
        <v>3</v>
      </c>
      <c r="DM284">
        <v>0</v>
      </c>
      <c r="DN284" t="s">
        <v>3</v>
      </c>
      <c r="DO284">
        <v>0</v>
      </c>
    </row>
    <row r="285" spans="1:119" x14ac:dyDescent="0.2">
      <c r="A285">
        <f>ROW(Source!A945)</f>
        <v>945</v>
      </c>
      <c r="B285">
        <v>35364244</v>
      </c>
      <c r="C285">
        <v>35381268</v>
      </c>
      <c r="D285">
        <v>35111398</v>
      </c>
      <c r="E285">
        <v>15872964</v>
      </c>
      <c r="F285">
        <v>1</v>
      </c>
      <c r="G285">
        <v>15872964</v>
      </c>
      <c r="H285">
        <v>1</v>
      </c>
      <c r="I285" t="s">
        <v>982</v>
      </c>
      <c r="J285" t="s">
        <v>3</v>
      </c>
      <c r="K285" t="s">
        <v>983</v>
      </c>
      <c r="L285">
        <v>1191</v>
      </c>
      <c r="N285">
        <v>1013</v>
      </c>
      <c r="O285" t="s">
        <v>984</v>
      </c>
      <c r="P285" t="s">
        <v>984</v>
      </c>
      <c r="Q285">
        <v>1</v>
      </c>
      <c r="W285">
        <v>0</v>
      </c>
      <c r="X285">
        <v>476480486</v>
      </c>
      <c r="Y285">
        <f t="shared" si="63"/>
        <v>14</v>
      </c>
      <c r="AA285">
        <v>0</v>
      </c>
      <c r="AB285">
        <v>0</v>
      </c>
      <c r="AC285">
        <v>0</v>
      </c>
      <c r="AD285">
        <v>0</v>
      </c>
      <c r="AE285">
        <v>0</v>
      </c>
      <c r="AF285">
        <v>0</v>
      </c>
      <c r="AG285">
        <v>0</v>
      </c>
      <c r="AH285">
        <v>0</v>
      </c>
      <c r="AI285">
        <v>1</v>
      </c>
      <c r="AJ285">
        <v>1</v>
      </c>
      <c r="AK285">
        <v>1</v>
      </c>
      <c r="AL285">
        <v>1</v>
      </c>
      <c r="AM285">
        <v>-2</v>
      </c>
      <c r="AN285">
        <v>0</v>
      </c>
      <c r="AO285">
        <v>1</v>
      </c>
      <c r="AP285">
        <v>1</v>
      </c>
      <c r="AQ285">
        <v>0</v>
      </c>
      <c r="AR285">
        <v>0</v>
      </c>
      <c r="AS285" t="s">
        <v>3</v>
      </c>
      <c r="AT285">
        <v>14</v>
      </c>
      <c r="AU285" t="s">
        <v>3</v>
      </c>
      <c r="AV285">
        <v>1</v>
      </c>
      <c r="AW285">
        <v>2</v>
      </c>
      <c r="AX285">
        <v>35381272</v>
      </c>
      <c r="AY285">
        <v>1</v>
      </c>
      <c r="AZ285">
        <v>0</v>
      </c>
      <c r="BA285">
        <v>285</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CU285">
        <f>ROUND(AT285*Source!I945*AH285*AL285,2)</f>
        <v>0</v>
      </c>
      <c r="CV285">
        <f>ROUND(Y285*Source!I945,9)</f>
        <v>0.14000000000000001</v>
      </c>
      <c r="CW285">
        <v>0</v>
      </c>
      <c r="CX285">
        <f>ROUND(Y285*Source!I945,9)</f>
        <v>0.14000000000000001</v>
      </c>
      <c r="CY285">
        <f>AD285</f>
        <v>0</v>
      </c>
      <c r="CZ285">
        <f>AH285</f>
        <v>0</v>
      </c>
      <c r="DA285">
        <f>AL285</f>
        <v>1</v>
      </c>
      <c r="DB285">
        <f t="shared" si="64"/>
        <v>0</v>
      </c>
      <c r="DC285">
        <f t="shared" si="65"/>
        <v>0</v>
      </c>
      <c r="DD285" t="s">
        <v>3</v>
      </c>
      <c r="DE285" t="s">
        <v>3</v>
      </c>
      <c r="DF285">
        <f t="shared" si="74"/>
        <v>0</v>
      </c>
      <c r="DG285">
        <f t="shared" si="75"/>
        <v>0</v>
      </c>
      <c r="DH285">
        <f t="shared" si="76"/>
        <v>0</v>
      </c>
      <c r="DI285">
        <f t="shared" si="77"/>
        <v>0</v>
      </c>
      <c r="DJ285">
        <f>DI285</f>
        <v>0</v>
      </c>
      <c r="DK285">
        <v>0</v>
      </c>
      <c r="DL285" t="s">
        <v>3</v>
      </c>
      <c r="DM285">
        <v>0</v>
      </c>
      <c r="DN285" t="s">
        <v>3</v>
      </c>
      <c r="DO285">
        <v>0</v>
      </c>
    </row>
    <row r="286" spans="1:119" x14ac:dyDescent="0.2">
      <c r="A286">
        <f>ROW(Source!A945)</f>
        <v>945</v>
      </c>
      <c r="B286">
        <v>35364244</v>
      </c>
      <c r="C286">
        <v>35381268</v>
      </c>
      <c r="D286">
        <v>35112687</v>
      </c>
      <c r="E286">
        <v>1</v>
      </c>
      <c r="F286">
        <v>1</v>
      </c>
      <c r="G286">
        <v>15872964</v>
      </c>
      <c r="H286">
        <v>2</v>
      </c>
      <c r="I286" t="s">
        <v>1121</v>
      </c>
      <c r="J286" t="s">
        <v>1122</v>
      </c>
      <c r="K286" t="s">
        <v>1123</v>
      </c>
      <c r="L286">
        <v>1368</v>
      </c>
      <c r="N286">
        <v>1011</v>
      </c>
      <c r="O286" t="s">
        <v>988</v>
      </c>
      <c r="P286" t="s">
        <v>988</v>
      </c>
      <c r="Q286">
        <v>1</v>
      </c>
      <c r="W286">
        <v>0</v>
      </c>
      <c r="X286">
        <v>-1843499539</v>
      </c>
      <c r="Y286">
        <f t="shared" si="63"/>
        <v>3.65</v>
      </c>
      <c r="AA286">
        <v>0</v>
      </c>
      <c r="AB286">
        <v>1635</v>
      </c>
      <c r="AC286">
        <v>832.91</v>
      </c>
      <c r="AD286">
        <v>0</v>
      </c>
      <c r="AE286">
        <v>0</v>
      </c>
      <c r="AF286">
        <v>1635</v>
      </c>
      <c r="AG286">
        <v>832.91</v>
      </c>
      <c r="AH286">
        <v>0</v>
      </c>
      <c r="AI286">
        <v>1</v>
      </c>
      <c r="AJ286">
        <v>1</v>
      </c>
      <c r="AK286">
        <v>1</v>
      </c>
      <c r="AL286">
        <v>1</v>
      </c>
      <c r="AM286">
        <v>-2</v>
      </c>
      <c r="AN286">
        <v>0</v>
      </c>
      <c r="AO286">
        <v>1</v>
      </c>
      <c r="AP286">
        <v>1</v>
      </c>
      <c r="AQ286">
        <v>0</v>
      </c>
      <c r="AR286">
        <v>0</v>
      </c>
      <c r="AS286" t="s">
        <v>3</v>
      </c>
      <c r="AT286">
        <v>3.65</v>
      </c>
      <c r="AU286" t="s">
        <v>3</v>
      </c>
      <c r="AV286">
        <v>0</v>
      </c>
      <c r="AW286">
        <v>2</v>
      </c>
      <c r="AX286">
        <v>35381273</v>
      </c>
      <c r="AY286">
        <v>1</v>
      </c>
      <c r="AZ286">
        <v>0</v>
      </c>
      <c r="BA286">
        <v>286</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CV286">
        <v>0</v>
      </c>
      <c r="CW286">
        <f>ROUND(Y286*Source!I945*DO286,9)</f>
        <v>0</v>
      </c>
      <c r="CX286">
        <f>ROUND(Y286*Source!I945,9)</f>
        <v>3.6499999999999998E-2</v>
      </c>
      <c r="CY286">
        <f>AB286</f>
        <v>1635</v>
      </c>
      <c r="CZ286">
        <f>AF286</f>
        <v>1635</v>
      </c>
      <c r="DA286">
        <f>AJ286</f>
        <v>1</v>
      </c>
      <c r="DB286">
        <f t="shared" si="64"/>
        <v>5967.75</v>
      </c>
      <c r="DC286">
        <f t="shared" si="65"/>
        <v>3040.12</v>
      </c>
      <c r="DD286" t="s">
        <v>3</v>
      </c>
      <c r="DE286" t="s">
        <v>3</v>
      </c>
      <c r="DF286">
        <f t="shared" si="74"/>
        <v>0</v>
      </c>
      <c r="DG286">
        <f t="shared" si="75"/>
        <v>59.68</v>
      </c>
      <c r="DH286">
        <f t="shared" si="76"/>
        <v>30.4</v>
      </c>
      <c r="DI286">
        <f t="shared" si="77"/>
        <v>0</v>
      </c>
      <c r="DJ286">
        <f>DG286</f>
        <v>59.68</v>
      </c>
      <c r="DK286">
        <v>0</v>
      </c>
      <c r="DL286" t="s">
        <v>3</v>
      </c>
      <c r="DM286">
        <v>0</v>
      </c>
      <c r="DN286" t="s">
        <v>3</v>
      </c>
      <c r="DO286">
        <v>0</v>
      </c>
    </row>
    <row r="287" spans="1:119" x14ac:dyDescent="0.2">
      <c r="A287">
        <f>ROW(Source!A945)</f>
        <v>945</v>
      </c>
      <c r="B287">
        <v>35364244</v>
      </c>
      <c r="C287">
        <v>35381268</v>
      </c>
      <c r="D287">
        <v>35113169</v>
      </c>
      <c r="E287">
        <v>1</v>
      </c>
      <c r="F287">
        <v>1</v>
      </c>
      <c r="G287">
        <v>15872964</v>
      </c>
      <c r="H287">
        <v>2</v>
      </c>
      <c r="I287" t="s">
        <v>1124</v>
      </c>
      <c r="J287" t="s">
        <v>1125</v>
      </c>
      <c r="K287" t="s">
        <v>1126</v>
      </c>
      <c r="L287">
        <v>1368</v>
      </c>
      <c r="N287">
        <v>1011</v>
      </c>
      <c r="O287" t="s">
        <v>988</v>
      </c>
      <c r="P287" t="s">
        <v>988</v>
      </c>
      <c r="Q287">
        <v>1</v>
      </c>
      <c r="W287">
        <v>0</v>
      </c>
      <c r="X287">
        <v>-1505827316</v>
      </c>
      <c r="Y287">
        <f t="shared" si="63"/>
        <v>3.65</v>
      </c>
      <c r="AA287">
        <v>0</v>
      </c>
      <c r="AB287">
        <v>7.15</v>
      </c>
      <c r="AC287">
        <v>0.09</v>
      </c>
      <c r="AD287">
        <v>0</v>
      </c>
      <c r="AE287">
        <v>0</v>
      </c>
      <c r="AF287">
        <v>7.15</v>
      </c>
      <c r="AG287">
        <v>0.09</v>
      </c>
      <c r="AH287">
        <v>0</v>
      </c>
      <c r="AI287">
        <v>1</v>
      </c>
      <c r="AJ287">
        <v>1</v>
      </c>
      <c r="AK287">
        <v>1</v>
      </c>
      <c r="AL287">
        <v>1</v>
      </c>
      <c r="AM287">
        <v>-2</v>
      </c>
      <c r="AN287">
        <v>0</v>
      </c>
      <c r="AO287">
        <v>1</v>
      </c>
      <c r="AP287">
        <v>1</v>
      </c>
      <c r="AQ287">
        <v>0</v>
      </c>
      <c r="AR287">
        <v>0</v>
      </c>
      <c r="AS287" t="s">
        <v>3</v>
      </c>
      <c r="AT287">
        <v>3.65</v>
      </c>
      <c r="AU287" t="s">
        <v>3</v>
      </c>
      <c r="AV287">
        <v>0</v>
      </c>
      <c r="AW287">
        <v>2</v>
      </c>
      <c r="AX287">
        <v>35381274</v>
      </c>
      <c r="AY287">
        <v>1</v>
      </c>
      <c r="AZ287">
        <v>0</v>
      </c>
      <c r="BA287">
        <v>287</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CV287">
        <v>0</v>
      </c>
      <c r="CW287">
        <f>ROUND(Y287*Source!I945*DO287,9)</f>
        <v>0</v>
      </c>
      <c r="CX287">
        <f>ROUND(Y287*Source!I945,9)</f>
        <v>3.6499999999999998E-2</v>
      </c>
      <c r="CY287">
        <f>AB287</f>
        <v>7.15</v>
      </c>
      <c r="CZ287">
        <f>AF287</f>
        <v>7.15</v>
      </c>
      <c r="DA287">
        <f>AJ287</f>
        <v>1</v>
      </c>
      <c r="DB287">
        <f t="shared" si="64"/>
        <v>26.1</v>
      </c>
      <c r="DC287">
        <f t="shared" si="65"/>
        <v>0.33</v>
      </c>
      <c r="DD287" t="s">
        <v>3</v>
      </c>
      <c r="DE287" t="s">
        <v>3</v>
      </c>
      <c r="DF287">
        <f t="shared" si="74"/>
        <v>0</v>
      </c>
      <c r="DG287">
        <f t="shared" si="75"/>
        <v>0.26</v>
      </c>
      <c r="DH287">
        <f t="shared" si="76"/>
        <v>0</v>
      </c>
      <c r="DI287">
        <f t="shared" si="77"/>
        <v>0</v>
      </c>
      <c r="DJ287">
        <f>DG287</f>
        <v>0.26</v>
      </c>
      <c r="DK287">
        <v>0</v>
      </c>
      <c r="DL287" t="s">
        <v>3</v>
      </c>
      <c r="DM287">
        <v>0</v>
      </c>
      <c r="DN287" t="s">
        <v>3</v>
      </c>
      <c r="DO287">
        <v>0</v>
      </c>
    </row>
    <row r="288" spans="1:119" x14ac:dyDescent="0.2">
      <c r="A288">
        <f>ROW(Source!A948)</f>
        <v>948</v>
      </c>
      <c r="B288">
        <v>35364244</v>
      </c>
      <c r="C288">
        <v>35381277</v>
      </c>
      <c r="D288">
        <v>35111398</v>
      </c>
      <c r="E288">
        <v>15872964</v>
      </c>
      <c r="F288">
        <v>1</v>
      </c>
      <c r="G288">
        <v>15872964</v>
      </c>
      <c r="H288">
        <v>1</v>
      </c>
      <c r="I288" t="s">
        <v>982</v>
      </c>
      <c r="J288" t="s">
        <v>3</v>
      </c>
      <c r="K288" t="s">
        <v>983</v>
      </c>
      <c r="L288">
        <v>1191</v>
      </c>
      <c r="N288">
        <v>1013</v>
      </c>
      <c r="O288" t="s">
        <v>984</v>
      </c>
      <c r="P288" t="s">
        <v>984</v>
      </c>
      <c r="Q288">
        <v>1</v>
      </c>
      <c r="W288">
        <v>0</v>
      </c>
      <c r="X288">
        <v>476480486</v>
      </c>
      <c r="Y288">
        <f t="shared" si="63"/>
        <v>42.81</v>
      </c>
      <c r="AA288">
        <v>0</v>
      </c>
      <c r="AB288">
        <v>0</v>
      </c>
      <c r="AC288">
        <v>0</v>
      </c>
      <c r="AD288">
        <v>0</v>
      </c>
      <c r="AE288">
        <v>0</v>
      </c>
      <c r="AF288">
        <v>0</v>
      </c>
      <c r="AG288">
        <v>0</v>
      </c>
      <c r="AH288">
        <v>0</v>
      </c>
      <c r="AI288">
        <v>1</v>
      </c>
      <c r="AJ288">
        <v>1</v>
      </c>
      <c r="AK288">
        <v>1</v>
      </c>
      <c r="AL288">
        <v>1</v>
      </c>
      <c r="AM288">
        <v>-2</v>
      </c>
      <c r="AN288">
        <v>0</v>
      </c>
      <c r="AO288">
        <v>1</v>
      </c>
      <c r="AP288">
        <v>1</v>
      </c>
      <c r="AQ288">
        <v>0</v>
      </c>
      <c r="AR288">
        <v>0</v>
      </c>
      <c r="AS288" t="s">
        <v>3</v>
      </c>
      <c r="AT288">
        <v>42.81</v>
      </c>
      <c r="AU288" t="s">
        <v>3</v>
      </c>
      <c r="AV288">
        <v>1</v>
      </c>
      <c r="AW288">
        <v>2</v>
      </c>
      <c r="AX288">
        <v>35381280</v>
      </c>
      <c r="AY288">
        <v>1</v>
      </c>
      <c r="AZ288">
        <v>0</v>
      </c>
      <c r="BA288">
        <v>288</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CU288">
        <f>ROUND(AT288*Source!I948*AH288*AL288,2)</f>
        <v>0</v>
      </c>
      <c r="CV288">
        <f>ROUND(Y288*Source!I948,9)</f>
        <v>2.1404999999999998</v>
      </c>
      <c r="CW288">
        <v>0</v>
      </c>
      <c r="CX288">
        <f>ROUND(Y288*Source!I948,9)</f>
        <v>2.1404999999999998</v>
      </c>
      <c r="CY288">
        <f>AD288</f>
        <v>0</v>
      </c>
      <c r="CZ288">
        <f>AH288</f>
        <v>0</v>
      </c>
      <c r="DA288">
        <f>AL288</f>
        <v>1</v>
      </c>
      <c r="DB288">
        <f t="shared" si="64"/>
        <v>0</v>
      </c>
      <c r="DC288">
        <f t="shared" si="65"/>
        <v>0</v>
      </c>
      <c r="DD288" t="s">
        <v>3</v>
      </c>
      <c r="DE288" t="s">
        <v>3</v>
      </c>
      <c r="DF288">
        <f t="shared" si="74"/>
        <v>0</v>
      </c>
      <c r="DG288">
        <f t="shared" si="75"/>
        <v>0</v>
      </c>
      <c r="DH288">
        <f t="shared" si="76"/>
        <v>0</v>
      </c>
      <c r="DI288">
        <f t="shared" si="77"/>
        <v>0</v>
      </c>
      <c r="DJ288">
        <f>DI288</f>
        <v>0</v>
      </c>
      <c r="DK288">
        <v>0</v>
      </c>
      <c r="DL288" t="s">
        <v>3</v>
      </c>
      <c r="DM288">
        <v>0</v>
      </c>
      <c r="DN288" t="s">
        <v>3</v>
      </c>
      <c r="DO288">
        <v>0</v>
      </c>
    </row>
    <row r="289" spans="1:119" x14ac:dyDescent="0.2">
      <c r="A289">
        <f>ROW(Source!A948)</f>
        <v>948</v>
      </c>
      <c r="B289">
        <v>35364244</v>
      </c>
      <c r="C289">
        <v>35381277</v>
      </c>
      <c r="D289">
        <v>35113206</v>
      </c>
      <c r="E289">
        <v>1</v>
      </c>
      <c r="F289">
        <v>1</v>
      </c>
      <c r="G289">
        <v>15872964</v>
      </c>
      <c r="H289">
        <v>2</v>
      </c>
      <c r="I289" t="s">
        <v>989</v>
      </c>
      <c r="J289" t="s">
        <v>990</v>
      </c>
      <c r="K289" t="s">
        <v>991</v>
      </c>
      <c r="L289">
        <v>1368</v>
      </c>
      <c r="N289">
        <v>1011</v>
      </c>
      <c r="O289" t="s">
        <v>988</v>
      </c>
      <c r="P289" t="s">
        <v>988</v>
      </c>
      <c r="Q289">
        <v>1</v>
      </c>
      <c r="W289">
        <v>0</v>
      </c>
      <c r="X289">
        <v>-1817365194</v>
      </c>
      <c r="Y289">
        <f t="shared" si="63"/>
        <v>6.9</v>
      </c>
      <c r="AA289">
        <v>0</v>
      </c>
      <c r="AB289">
        <v>4.72</v>
      </c>
      <c r="AC289">
        <v>0.1</v>
      </c>
      <c r="AD289">
        <v>0</v>
      </c>
      <c r="AE289">
        <v>0</v>
      </c>
      <c r="AF289">
        <v>4.72</v>
      </c>
      <c r="AG289">
        <v>0.1</v>
      </c>
      <c r="AH289">
        <v>0</v>
      </c>
      <c r="AI289">
        <v>1</v>
      </c>
      <c r="AJ289">
        <v>1</v>
      </c>
      <c r="AK289">
        <v>1</v>
      </c>
      <c r="AL289">
        <v>1</v>
      </c>
      <c r="AM289">
        <v>-2</v>
      </c>
      <c r="AN289">
        <v>0</v>
      </c>
      <c r="AO289">
        <v>1</v>
      </c>
      <c r="AP289">
        <v>1</v>
      </c>
      <c r="AQ289">
        <v>0</v>
      </c>
      <c r="AR289">
        <v>0</v>
      </c>
      <c r="AS289" t="s">
        <v>3</v>
      </c>
      <c r="AT289">
        <v>6.9</v>
      </c>
      <c r="AU289" t="s">
        <v>3</v>
      </c>
      <c r="AV289">
        <v>0</v>
      </c>
      <c r="AW289">
        <v>2</v>
      </c>
      <c r="AX289">
        <v>35381281</v>
      </c>
      <c r="AY289">
        <v>1</v>
      </c>
      <c r="AZ289">
        <v>0</v>
      </c>
      <c r="BA289">
        <v>289</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CV289">
        <v>0</v>
      </c>
      <c r="CW289">
        <f>ROUND(Y289*Source!I948*DO289,9)</f>
        <v>0</v>
      </c>
      <c r="CX289">
        <f>ROUND(Y289*Source!I948,9)</f>
        <v>0.34499999999999997</v>
      </c>
      <c r="CY289">
        <f>AB289</f>
        <v>4.72</v>
      </c>
      <c r="CZ289">
        <f>AF289</f>
        <v>4.72</v>
      </c>
      <c r="DA289">
        <f>AJ289</f>
        <v>1</v>
      </c>
      <c r="DB289">
        <f t="shared" si="64"/>
        <v>32.57</v>
      </c>
      <c r="DC289">
        <f t="shared" si="65"/>
        <v>0.69</v>
      </c>
      <c r="DD289" t="s">
        <v>3</v>
      </c>
      <c r="DE289" t="s">
        <v>3</v>
      </c>
      <c r="DF289">
        <f t="shared" si="74"/>
        <v>0</v>
      </c>
      <c r="DG289">
        <f t="shared" si="75"/>
        <v>1.63</v>
      </c>
      <c r="DH289">
        <f t="shared" si="76"/>
        <v>0.03</v>
      </c>
      <c r="DI289">
        <f t="shared" si="77"/>
        <v>0</v>
      </c>
      <c r="DJ289">
        <f>DG289</f>
        <v>1.63</v>
      </c>
      <c r="DK289">
        <v>0</v>
      </c>
      <c r="DL289" t="s">
        <v>3</v>
      </c>
      <c r="DM289">
        <v>0</v>
      </c>
      <c r="DN289" t="s">
        <v>3</v>
      </c>
      <c r="DO289">
        <v>0</v>
      </c>
    </row>
    <row r="290" spans="1:119" x14ac:dyDescent="0.2">
      <c r="A290">
        <f>ROW(Source!A949)</f>
        <v>949</v>
      </c>
      <c r="B290">
        <v>35364244</v>
      </c>
      <c r="C290">
        <v>35381282</v>
      </c>
      <c r="D290">
        <v>35111398</v>
      </c>
      <c r="E290">
        <v>15872964</v>
      </c>
      <c r="F290">
        <v>1</v>
      </c>
      <c r="G290">
        <v>15872964</v>
      </c>
      <c r="H290">
        <v>1</v>
      </c>
      <c r="I290" t="s">
        <v>982</v>
      </c>
      <c r="J290" t="s">
        <v>3</v>
      </c>
      <c r="K290" t="s">
        <v>983</v>
      </c>
      <c r="L290">
        <v>1191</v>
      </c>
      <c r="N290">
        <v>1013</v>
      </c>
      <c r="O290" t="s">
        <v>984</v>
      </c>
      <c r="P290" t="s">
        <v>984</v>
      </c>
      <c r="Q290">
        <v>1</v>
      </c>
      <c r="W290">
        <v>0</v>
      </c>
      <c r="X290">
        <v>476480486</v>
      </c>
      <c r="Y290">
        <f t="shared" si="63"/>
        <v>39.22</v>
      </c>
      <c r="AA290">
        <v>0</v>
      </c>
      <c r="AB290">
        <v>0</v>
      </c>
      <c r="AC290">
        <v>0</v>
      </c>
      <c r="AD290">
        <v>0</v>
      </c>
      <c r="AE290">
        <v>0</v>
      </c>
      <c r="AF290">
        <v>0</v>
      </c>
      <c r="AG290">
        <v>0</v>
      </c>
      <c r="AH290">
        <v>0</v>
      </c>
      <c r="AI290">
        <v>1</v>
      </c>
      <c r="AJ290">
        <v>1</v>
      </c>
      <c r="AK290">
        <v>1</v>
      </c>
      <c r="AL290">
        <v>1</v>
      </c>
      <c r="AM290">
        <v>-2</v>
      </c>
      <c r="AN290">
        <v>0</v>
      </c>
      <c r="AO290">
        <v>1</v>
      </c>
      <c r="AP290">
        <v>1</v>
      </c>
      <c r="AQ290">
        <v>0</v>
      </c>
      <c r="AR290">
        <v>0</v>
      </c>
      <c r="AS290" t="s">
        <v>3</v>
      </c>
      <c r="AT290">
        <v>39.22</v>
      </c>
      <c r="AU290" t="s">
        <v>3</v>
      </c>
      <c r="AV290">
        <v>1</v>
      </c>
      <c r="AW290">
        <v>2</v>
      </c>
      <c r="AX290">
        <v>35381285</v>
      </c>
      <c r="AY290">
        <v>1</v>
      </c>
      <c r="AZ290">
        <v>0</v>
      </c>
      <c r="BA290">
        <v>290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CU290">
        <f>ROUND(AT290*Source!I949*AH290*AL290,2)</f>
        <v>0</v>
      </c>
      <c r="CV290">
        <f>ROUND(Y290*Source!I949,9)</f>
        <v>0.39219999999999999</v>
      </c>
      <c r="CW290">
        <v>0</v>
      </c>
      <c r="CX290">
        <f>ROUND(Y290*Source!I949,9)</f>
        <v>0.39219999999999999</v>
      </c>
      <c r="CY290">
        <f>AD290</f>
        <v>0</v>
      </c>
      <c r="CZ290">
        <f>AH290</f>
        <v>0</v>
      </c>
      <c r="DA290">
        <f>AL290</f>
        <v>1</v>
      </c>
      <c r="DB290">
        <f t="shared" si="64"/>
        <v>0</v>
      </c>
      <c r="DC290">
        <f t="shared" si="65"/>
        <v>0</v>
      </c>
      <c r="DD290" t="s">
        <v>3</v>
      </c>
      <c r="DE290" t="s">
        <v>3</v>
      </c>
      <c r="DF290">
        <f t="shared" si="74"/>
        <v>0</v>
      </c>
      <c r="DG290">
        <f t="shared" si="75"/>
        <v>0</v>
      </c>
      <c r="DH290">
        <f t="shared" si="76"/>
        <v>0</v>
      </c>
      <c r="DI290">
        <f t="shared" si="77"/>
        <v>0</v>
      </c>
      <c r="DJ290">
        <f>DI290</f>
        <v>0</v>
      </c>
      <c r="DK290">
        <v>0</v>
      </c>
      <c r="DL290" t="s">
        <v>3</v>
      </c>
      <c r="DM290">
        <v>0</v>
      </c>
      <c r="DN290" t="s">
        <v>3</v>
      </c>
      <c r="DO290">
        <v>0</v>
      </c>
    </row>
    <row r="291" spans="1:119" x14ac:dyDescent="0.2">
      <c r="A291">
        <f>ROW(Source!A949)</f>
        <v>949</v>
      </c>
      <c r="B291">
        <v>35364244</v>
      </c>
      <c r="C291">
        <v>35381282</v>
      </c>
      <c r="D291">
        <v>35113206</v>
      </c>
      <c r="E291">
        <v>1</v>
      </c>
      <c r="F291">
        <v>1</v>
      </c>
      <c r="G291">
        <v>15872964</v>
      </c>
      <c r="H291">
        <v>2</v>
      </c>
      <c r="I291" t="s">
        <v>989</v>
      </c>
      <c r="J291" t="s">
        <v>990</v>
      </c>
      <c r="K291" t="s">
        <v>991</v>
      </c>
      <c r="L291">
        <v>1368</v>
      </c>
      <c r="N291">
        <v>1011</v>
      </c>
      <c r="O291" t="s">
        <v>988</v>
      </c>
      <c r="P291" t="s">
        <v>988</v>
      </c>
      <c r="Q291">
        <v>1</v>
      </c>
      <c r="W291">
        <v>0</v>
      </c>
      <c r="X291">
        <v>-1817365194</v>
      </c>
      <c r="Y291">
        <f t="shared" si="63"/>
        <v>6.9</v>
      </c>
      <c r="AA291">
        <v>0</v>
      </c>
      <c r="AB291">
        <v>4.72</v>
      </c>
      <c r="AC291">
        <v>0.1</v>
      </c>
      <c r="AD291">
        <v>0</v>
      </c>
      <c r="AE291">
        <v>0</v>
      </c>
      <c r="AF291">
        <v>4.72</v>
      </c>
      <c r="AG291">
        <v>0.1</v>
      </c>
      <c r="AH291">
        <v>0</v>
      </c>
      <c r="AI291">
        <v>1</v>
      </c>
      <c r="AJ291">
        <v>1</v>
      </c>
      <c r="AK291">
        <v>1</v>
      </c>
      <c r="AL291">
        <v>1</v>
      </c>
      <c r="AM291">
        <v>-2</v>
      </c>
      <c r="AN291">
        <v>0</v>
      </c>
      <c r="AO291">
        <v>1</v>
      </c>
      <c r="AP291">
        <v>1</v>
      </c>
      <c r="AQ291">
        <v>0</v>
      </c>
      <c r="AR291">
        <v>0</v>
      </c>
      <c r="AS291" t="s">
        <v>3</v>
      </c>
      <c r="AT291">
        <v>6.9</v>
      </c>
      <c r="AU291" t="s">
        <v>3</v>
      </c>
      <c r="AV291">
        <v>0</v>
      </c>
      <c r="AW291">
        <v>2</v>
      </c>
      <c r="AX291">
        <v>35381286</v>
      </c>
      <c r="AY291">
        <v>1</v>
      </c>
      <c r="AZ291">
        <v>0</v>
      </c>
      <c r="BA291">
        <v>291</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CV291">
        <v>0</v>
      </c>
      <c r="CW291">
        <f>ROUND(Y291*Source!I949*DO291,9)</f>
        <v>0</v>
      </c>
      <c r="CX291">
        <f>ROUND(Y291*Source!I949,9)</f>
        <v>6.9000000000000006E-2</v>
      </c>
      <c r="CY291">
        <f>AB291</f>
        <v>4.72</v>
      </c>
      <c r="CZ291">
        <f>AF291</f>
        <v>4.72</v>
      </c>
      <c r="DA291">
        <f>AJ291</f>
        <v>1</v>
      </c>
      <c r="DB291">
        <f t="shared" si="64"/>
        <v>32.57</v>
      </c>
      <c r="DC291">
        <f t="shared" si="65"/>
        <v>0.69</v>
      </c>
      <c r="DD291" t="s">
        <v>3</v>
      </c>
      <c r="DE291" t="s">
        <v>3</v>
      </c>
      <c r="DF291">
        <f t="shared" si="74"/>
        <v>0</v>
      </c>
      <c r="DG291">
        <f t="shared" si="75"/>
        <v>0.33</v>
      </c>
      <c r="DH291">
        <f t="shared" si="76"/>
        <v>0.01</v>
      </c>
      <c r="DI291">
        <f t="shared" si="77"/>
        <v>0</v>
      </c>
      <c r="DJ291">
        <f>DG291</f>
        <v>0.33</v>
      </c>
      <c r="DK291">
        <v>0</v>
      </c>
      <c r="DL291" t="s">
        <v>3</v>
      </c>
      <c r="DM291">
        <v>0</v>
      </c>
      <c r="DN291" t="s">
        <v>3</v>
      </c>
      <c r="DO291">
        <v>0</v>
      </c>
    </row>
    <row r="292" spans="1:119" x14ac:dyDescent="0.2">
      <c r="A292">
        <f>ROW(Source!A950)</f>
        <v>950</v>
      </c>
      <c r="B292">
        <v>35364244</v>
      </c>
      <c r="C292">
        <v>35381287</v>
      </c>
      <c r="D292">
        <v>35111398</v>
      </c>
      <c r="E292">
        <v>15872964</v>
      </c>
      <c r="F292">
        <v>1</v>
      </c>
      <c r="G292">
        <v>15872964</v>
      </c>
      <c r="H292">
        <v>1</v>
      </c>
      <c r="I292" t="s">
        <v>982</v>
      </c>
      <c r="J292" t="s">
        <v>3</v>
      </c>
      <c r="K292" t="s">
        <v>983</v>
      </c>
      <c r="L292">
        <v>1191</v>
      </c>
      <c r="N292">
        <v>1013</v>
      </c>
      <c r="O292" t="s">
        <v>984</v>
      </c>
      <c r="P292" t="s">
        <v>984</v>
      </c>
      <c r="Q292">
        <v>1</v>
      </c>
      <c r="W292">
        <v>0</v>
      </c>
      <c r="X292">
        <v>476480486</v>
      </c>
      <c r="Y292">
        <f t="shared" si="63"/>
        <v>34.630000000000003</v>
      </c>
      <c r="AA292">
        <v>0</v>
      </c>
      <c r="AB292">
        <v>0</v>
      </c>
      <c r="AC292">
        <v>0</v>
      </c>
      <c r="AD292">
        <v>0</v>
      </c>
      <c r="AE292">
        <v>0</v>
      </c>
      <c r="AF292">
        <v>0</v>
      </c>
      <c r="AG292">
        <v>0</v>
      </c>
      <c r="AH292">
        <v>0</v>
      </c>
      <c r="AI292">
        <v>1</v>
      </c>
      <c r="AJ292">
        <v>1</v>
      </c>
      <c r="AK292">
        <v>1</v>
      </c>
      <c r="AL292">
        <v>1</v>
      </c>
      <c r="AM292">
        <v>-2</v>
      </c>
      <c r="AN292">
        <v>0</v>
      </c>
      <c r="AO292">
        <v>1</v>
      </c>
      <c r="AP292">
        <v>1</v>
      </c>
      <c r="AQ292">
        <v>0</v>
      </c>
      <c r="AR292">
        <v>0</v>
      </c>
      <c r="AS292" t="s">
        <v>3</v>
      </c>
      <c r="AT292">
        <v>34.630000000000003</v>
      </c>
      <c r="AU292" t="s">
        <v>3</v>
      </c>
      <c r="AV292">
        <v>1</v>
      </c>
      <c r="AW292">
        <v>2</v>
      </c>
      <c r="AX292">
        <v>35381289</v>
      </c>
      <c r="AY292">
        <v>1</v>
      </c>
      <c r="AZ292">
        <v>0</v>
      </c>
      <c r="BA292">
        <v>292</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CU292">
        <f>ROUND(AT292*Source!I950*AH292*AL292,2)</f>
        <v>0</v>
      </c>
      <c r="CV292">
        <f>ROUND(Y292*Source!I950,9)</f>
        <v>0.3463</v>
      </c>
      <c r="CW292">
        <v>0</v>
      </c>
      <c r="CX292">
        <f>ROUND(Y292*Source!I950,9)</f>
        <v>0.3463</v>
      </c>
      <c r="CY292">
        <f>AD292</f>
        <v>0</v>
      </c>
      <c r="CZ292">
        <f>AH292</f>
        <v>0</v>
      </c>
      <c r="DA292">
        <f>AL292</f>
        <v>1</v>
      </c>
      <c r="DB292">
        <f t="shared" si="64"/>
        <v>0</v>
      </c>
      <c r="DC292">
        <f t="shared" si="65"/>
        <v>0</v>
      </c>
      <c r="DD292" t="s">
        <v>3</v>
      </c>
      <c r="DE292" t="s">
        <v>3</v>
      </c>
      <c r="DF292">
        <f t="shared" si="74"/>
        <v>0</v>
      </c>
      <c r="DG292">
        <f t="shared" si="75"/>
        <v>0</v>
      </c>
      <c r="DH292">
        <f t="shared" si="76"/>
        <v>0</v>
      </c>
      <c r="DI292">
        <f t="shared" si="77"/>
        <v>0</v>
      </c>
      <c r="DJ292">
        <f>DI292</f>
        <v>0</v>
      </c>
      <c r="DK292">
        <v>0</v>
      </c>
      <c r="DL292" t="s">
        <v>3</v>
      </c>
      <c r="DM292">
        <v>0</v>
      </c>
      <c r="DN292" t="s">
        <v>3</v>
      </c>
      <c r="DO292">
        <v>0</v>
      </c>
    </row>
    <row r="293" spans="1:119" x14ac:dyDescent="0.2">
      <c r="A293">
        <f>ROW(Source!A986)</f>
        <v>986</v>
      </c>
      <c r="B293">
        <v>35364244</v>
      </c>
      <c r="C293">
        <v>35381348</v>
      </c>
      <c r="D293">
        <v>35111398</v>
      </c>
      <c r="E293">
        <v>15872964</v>
      </c>
      <c r="F293">
        <v>1</v>
      </c>
      <c r="G293">
        <v>15872964</v>
      </c>
      <c r="H293">
        <v>1</v>
      </c>
      <c r="I293" t="s">
        <v>982</v>
      </c>
      <c r="J293" t="s">
        <v>3</v>
      </c>
      <c r="K293" t="s">
        <v>983</v>
      </c>
      <c r="L293">
        <v>1191</v>
      </c>
      <c r="N293">
        <v>1013</v>
      </c>
      <c r="O293" t="s">
        <v>984</v>
      </c>
      <c r="P293" t="s">
        <v>984</v>
      </c>
      <c r="Q293">
        <v>1</v>
      </c>
      <c r="W293">
        <v>0</v>
      </c>
      <c r="X293">
        <v>476480486</v>
      </c>
      <c r="Y293">
        <f t="shared" si="63"/>
        <v>5.84</v>
      </c>
      <c r="AA293">
        <v>0</v>
      </c>
      <c r="AB293">
        <v>0</v>
      </c>
      <c r="AC293">
        <v>0</v>
      </c>
      <c r="AD293">
        <v>0</v>
      </c>
      <c r="AE293">
        <v>0</v>
      </c>
      <c r="AF293">
        <v>0</v>
      </c>
      <c r="AG293">
        <v>0</v>
      </c>
      <c r="AH293">
        <v>0</v>
      </c>
      <c r="AI293">
        <v>1</v>
      </c>
      <c r="AJ293">
        <v>1</v>
      </c>
      <c r="AK293">
        <v>1</v>
      </c>
      <c r="AL293">
        <v>1</v>
      </c>
      <c r="AM293">
        <v>-2</v>
      </c>
      <c r="AN293">
        <v>0</v>
      </c>
      <c r="AO293">
        <v>1</v>
      </c>
      <c r="AP293">
        <v>1</v>
      </c>
      <c r="AQ293">
        <v>0</v>
      </c>
      <c r="AR293">
        <v>0</v>
      </c>
      <c r="AS293" t="s">
        <v>3</v>
      </c>
      <c r="AT293">
        <v>5.84</v>
      </c>
      <c r="AU293" t="s">
        <v>3</v>
      </c>
      <c r="AV293">
        <v>1</v>
      </c>
      <c r="AW293">
        <v>2</v>
      </c>
      <c r="AX293">
        <v>35381350</v>
      </c>
      <c r="AY293">
        <v>1</v>
      </c>
      <c r="AZ293">
        <v>0</v>
      </c>
      <c r="BA293">
        <v>293</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CU293">
        <f>ROUND(AT293*Source!I986*AH293*AL293,2)</f>
        <v>0</v>
      </c>
      <c r="CV293">
        <f>ROUND(Y293*Source!I986,9)</f>
        <v>0.29199999999999998</v>
      </c>
      <c r="CW293">
        <v>0</v>
      </c>
      <c r="CX293">
        <f>ROUND(Y293*Source!I986,9)</f>
        <v>0.29199999999999998</v>
      </c>
      <c r="CY293">
        <f>AD293</f>
        <v>0</v>
      </c>
      <c r="CZ293">
        <f>AH293</f>
        <v>0</v>
      </c>
      <c r="DA293">
        <f>AL293</f>
        <v>1</v>
      </c>
      <c r="DB293">
        <f t="shared" si="64"/>
        <v>0</v>
      </c>
      <c r="DC293">
        <f t="shared" si="65"/>
        <v>0</v>
      </c>
      <c r="DD293" t="s">
        <v>3</v>
      </c>
      <c r="DE293" t="s">
        <v>3</v>
      </c>
      <c r="DF293">
        <f t="shared" si="74"/>
        <v>0</v>
      </c>
      <c r="DG293">
        <f t="shared" si="75"/>
        <v>0</v>
      </c>
      <c r="DH293">
        <f t="shared" si="76"/>
        <v>0</v>
      </c>
      <c r="DI293">
        <f t="shared" si="77"/>
        <v>0</v>
      </c>
      <c r="DJ293">
        <f>DI293</f>
        <v>0</v>
      </c>
      <c r="DK293">
        <v>0</v>
      </c>
      <c r="DL293" t="s">
        <v>3</v>
      </c>
      <c r="DM293">
        <v>0</v>
      </c>
      <c r="DN293" t="s">
        <v>3</v>
      </c>
      <c r="DO293">
        <v>0</v>
      </c>
    </row>
    <row r="294" spans="1:119" x14ac:dyDescent="0.2">
      <c r="A294">
        <f>ROW(Source!A987)</f>
        <v>987</v>
      </c>
      <c r="B294">
        <v>35364244</v>
      </c>
      <c r="C294">
        <v>35381351</v>
      </c>
      <c r="D294">
        <v>35111398</v>
      </c>
      <c r="E294">
        <v>15872964</v>
      </c>
      <c r="F294">
        <v>1</v>
      </c>
      <c r="G294">
        <v>15872964</v>
      </c>
      <c r="H294">
        <v>1</v>
      </c>
      <c r="I294" t="s">
        <v>982</v>
      </c>
      <c r="J294" t="s">
        <v>3</v>
      </c>
      <c r="K294" t="s">
        <v>983</v>
      </c>
      <c r="L294">
        <v>1191</v>
      </c>
      <c r="N294">
        <v>1013</v>
      </c>
      <c r="O294" t="s">
        <v>984</v>
      </c>
      <c r="P294" t="s">
        <v>984</v>
      </c>
      <c r="Q294">
        <v>1</v>
      </c>
      <c r="W294">
        <v>0</v>
      </c>
      <c r="X294">
        <v>476480486</v>
      </c>
      <c r="Y294">
        <f t="shared" si="63"/>
        <v>0.42</v>
      </c>
      <c r="AA294">
        <v>0</v>
      </c>
      <c r="AB294">
        <v>0</v>
      </c>
      <c r="AC294">
        <v>0</v>
      </c>
      <c r="AD294">
        <v>0</v>
      </c>
      <c r="AE294">
        <v>0</v>
      </c>
      <c r="AF294">
        <v>0</v>
      </c>
      <c r="AG294">
        <v>0</v>
      </c>
      <c r="AH294">
        <v>0</v>
      </c>
      <c r="AI294">
        <v>1</v>
      </c>
      <c r="AJ294">
        <v>1</v>
      </c>
      <c r="AK294">
        <v>1</v>
      </c>
      <c r="AL294">
        <v>1</v>
      </c>
      <c r="AM294">
        <v>-2</v>
      </c>
      <c r="AN294">
        <v>0</v>
      </c>
      <c r="AO294">
        <v>1</v>
      </c>
      <c r="AP294">
        <v>0</v>
      </c>
      <c r="AQ294">
        <v>0</v>
      </c>
      <c r="AR294">
        <v>0</v>
      </c>
      <c r="AS294" t="s">
        <v>3</v>
      </c>
      <c r="AT294">
        <v>0.42</v>
      </c>
      <c r="AU294" t="s">
        <v>3</v>
      </c>
      <c r="AV294">
        <v>1</v>
      </c>
      <c r="AW294">
        <v>2</v>
      </c>
      <c r="AX294">
        <v>35381356</v>
      </c>
      <c r="AY294">
        <v>1</v>
      </c>
      <c r="AZ294">
        <v>0</v>
      </c>
      <c r="BA294">
        <v>294</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CU294">
        <f>ROUND(AT294*Source!I987*AH294*AL294,2)</f>
        <v>0</v>
      </c>
      <c r="CV294">
        <f>ROUND(Y294*Source!I987,9)</f>
        <v>8.4000000000000005E-2</v>
      </c>
      <c r="CW294">
        <v>0</v>
      </c>
      <c r="CX294">
        <f>ROUND(Y294*Source!I987,9)</f>
        <v>8.4000000000000005E-2</v>
      </c>
      <c r="CY294">
        <f>AD294</f>
        <v>0</v>
      </c>
      <c r="CZ294">
        <f>AH294</f>
        <v>0</v>
      </c>
      <c r="DA294">
        <f>AL294</f>
        <v>1</v>
      </c>
      <c r="DB294">
        <f t="shared" si="64"/>
        <v>0</v>
      </c>
      <c r="DC294">
        <f t="shared" si="65"/>
        <v>0</v>
      </c>
      <c r="DD294" t="s">
        <v>3</v>
      </c>
      <c r="DE294" t="s">
        <v>3</v>
      </c>
      <c r="DF294">
        <f t="shared" si="74"/>
        <v>0</v>
      </c>
      <c r="DG294">
        <f t="shared" si="75"/>
        <v>0</v>
      </c>
      <c r="DH294">
        <f t="shared" si="76"/>
        <v>0</v>
      </c>
      <c r="DI294">
        <f t="shared" si="77"/>
        <v>0</v>
      </c>
      <c r="DJ294">
        <f>DI294</f>
        <v>0</v>
      </c>
      <c r="DK294">
        <v>0</v>
      </c>
      <c r="DL294" t="s">
        <v>3</v>
      </c>
      <c r="DM294">
        <v>0</v>
      </c>
      <c r="DN294" t="s">
        <v>3</v>
      </c>
      <c r="DO294">
        <v>0</v>
      </c>
    </row>
    <row r="295" spans="1:119" x14ac:dyDescent="0.2">
      <c r="A295">
        <f>ROW(Source!A987)</f>
        <v>987</v>
      </c>
      <c r="B295">
        <v>35364244</v>
      </c>
      <c r="C295">
        <v>35381351</v>
      </c>
      <c r="D295">
        <v>35113190</v>
      </c>
      <c r="E295">
        <v>1</v>
      </c>
      <c r="F295">
        <v>1</v>
      </c>
      <c r="G295">
        <v>15872964</v>
      </c>
      <c r="H295">
        <v>2</v>
      </c>
      <c r="I295" t="s">
        <v>1111</v>
      </c>
      <c r="J295" t="s">
        <v>1112</v>
      </c>
      <c r="K295" t="s">
        <v>1113</v>
      </c>
      <c r="L295">
        <v>1368</v>
      </c>
      <c r="N295">
        <v>1011</v>
      </c>
      <c r="O295" t="s">
        <v>988</v>
      </c>
      <c r="P295" t="s">
        <v>988</v>
      </c>
      <c r="Q295">
        <v>1</v>
      </c>
      <c r="W295">
        <v>0</v>
      </c>
      <c r="X295">
        <v>-1477704590</v>
      </c>
      <c r="Y295">
        <f t="shared" si="63"/>
        <v>0.2</v>
      </c>
      <c r="AA295">
        <v>0</v>
      </c>
      <c r="AB295">
        <v>44.94</v>
      </c>
      <c r="AC295">
        <v>0.64</v>
      </c>
      <c r="AD295">
        <v>0</v>
      </c>
      <c r="AE295">
        <v>0</v>
      </c>
      <c r="AF295">
        <v>44.94</v>
      </c>
      <c r="AG295">
        <v>0.64</v>
      </c>
      <c r="AH295">
        <v>0</v>
      </c>
      <c r="AI295">
        <v>1</v>
      </c>
      <c r="AJ295">
        <v>1</v>
      </c>
      <c r="AK295">
        <v>1</v>
      </c>
      <c r="AL295">
        <v>1</v>
      </c>
      <c r="AM295">
        <v>-2</v>
      </c>
      <c r="AN295">
        <v>0</v>
      </c>
      <c r="AO295">
        <v>1</v>
      </c>
      <c r="AP295">
        <v>0</v>
      </c>
      <c r="AQ295">
        <v>0</v>
      </c>
      <c r="AR295">
        <v>0</v>
      </c>
      <c r="AS295" t="s">
        <v>3</v>
      </c>
      <c r="AT295">
        <v>0.2</v>
      </c>
      <c r="AU295" t="s">
        <v>3</v>
      </c>
      <c r="AV295">
        <v>0</v>
      </c>
      <c r="AW295">
        <v>2</v>
      </c>
      <c r="AX295">
        <v>35381357</v>
      </c>
      <c r="AY295">
        <v>1</v>
      </c>
      <c r="AZ295">
        <v>0</v>
      </c>
      <c r="BA295">
        <v>295</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CV295">
        <v>0</v>
      </c>
      <c r="CW295">
        <f>ROUND(Y295*Source!I987*DO295,9)</f>
        <v>0</v>
      </c>
      <c r="CX295">
        <f>ROUND(Y295*Source!I987,9)</f>
        <v>0.04</v>
      </c>
      <c r="CY295">
        <f>AB295</f>
        <v>44.94</v>
      </c>
      <c r="CZ295">
        <f>AF295</f>
        <v>44.94</v>
      </c>
      <c r="DA295">
        <f>AJ295</f>
        <v>1</v>
      </c>
      <c r="DB295">
        <f t="shared" si="64"/>
        <v>8.99</v>
      </c>
      <c r="DC295">
        <f t="shared" si="65"/>
        <v>0.13</v>
      </c>
      <c r="DD295" t="s">
        <v>3</v>
      </c>
      <c r="DE295" t="s">
        <v>3</v>
      </c>
      <c r="DF295">
        <f t="shared" si="74"/>
        <v>0</v>
      </c>
      <c r="DG295">
        <f t="shared" si="75"/>
        <v>1.8</v>
      </c>
      <c r="DH295">
        <f t="shared" si="76"/>
        <v>0.03</v>
      </c>
      <c r="DI295">
        <f t="shared" si="77"/>
        <v>0</v>
      </c>
      <c r="DJ295">
        <f>DG295</f>
        <v>1.8</v>
      </c>
      <c r="DK295">
        <v>0</v>
      </c>
      <c r="DL295" t="s">
        <v>3</v>
      </c>
      <c r="DM295">
        <v>0</v>
      </c>
      <c r="DN295" t="s">
        <v>3</v>
      </c>
      <c r="DO295">
        <v>0</v>
      </c>
    </row>
    <row r="296" spans="1:119" x14ac:dyDescent="0.2">
      <c r="A296">
        <f>ROW(Source!A987)</f>
        <v>987</v>
      </c>
      <c r="B296">
        <v>35364244</v>
      </c>
      <c r="C296">
        <v>35381351</v>
      </c>
      <c r="D296">
        <v>35115233</v>
      </c>
      <c r="E296">
        <v>1</v>
      </c>
      <c r="F296">
        <v>1</v>
      </c>
      <c r="G296">
        <v>15872964</v>
      </c>
      <c r="H296">
        <v>3</v>
      </c>
      <c r="I296" t="s">
        <v>1114</v>
      </c>
      <c r="J296" t="s">
        <v>1115</v>
      </c>
      <c r="K296" t="s">
        <v>1116</v>
      </c>
      <c r="L296">
        <v>1339</v>
      </c>
      <c r="N296">
        <v>1007</v>
      </c>
      <c r="O296" t="s">
        <v>1117</v>
      </c>
      <c r="P296" t="s">
        <v>1117</v>
      </c>
      <c r="Q296">
        <v>1</v>
      </c>
      <c r="W296">
        <v>0</v>
      </c>
      <c r="X296">
        <v>-35091971</v>
      </c>
      <c r="Y296">
        <f t="shared" ref="Y296:Y359" si="78">AT296</f>
        <v>1.7600000000000001E-2</v>
      </c>
      <c r="AA296">
        <v>54.81</v>
      </c>
      <c r="AB296">
        <v>0</v>
      </c>
      <c r="AC296">
        <v>0</v>
      </c>
      <c r="AD296">
        <v>0</v>
      </c>
      <c r="AE296">
        <v>54.81</v>
      </c>
      <c r="AF296">
        <v>0</v>
      </c>
      <c r="AG296">
        <v>0</v>
      </c>
      <c r="AH296">
        <v>0</v>
      </c>
      <c r="AI296">
        <v>1</v>
      </c>
      <c r="AJ296">
        <v>1</v>
      </c>
      <c r="AK296">
        <v>1</v>
      </c>
      <c r="AL296">
        <v>1</v>
      </c>
      <c r="AM296">
        <v>-2</v>
      </c>
      <c r="AN296">
        <v>0</v>
      </c>
      <c r="AO296">
        <v>1</v>
      </c>
      <c r="AP296">
        <v>0</v>
      </c>
      <c r="AQ296">
        <v>0</v>
      </c>
      <c r="AR296">
        <v>0</v>
      </c>
      <c r="AS296" t="s">
        <v>3</v>
      </c>
      <c r="AT296">
        <v>1.7600000000000001E-2</v>
      </c>
      <c r="AU296" t="s">
        <v>3</v>
      </c>
      <c r="AV296">
        <v>0</v>
      </c>
      <c r="AW296">
        <v>2</v>
      </c>
      <c r="AX296">
        <v>35381358</v>
      </c>
      <c r="AY296">
        <v>1</v>
      </c>
      <c r="AZ296">
        <v>0</v>
      </c>
      <c r="BA296">
        <v>296</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CV296">
        <v>0</v>
      </c>
      <c r="CW296">
        <v>0</v>
      </c>
      <c r="CX296">
        <f>ROUND(Y296*Source!I987,9)</f>
        <v>3.5200000000000001E-3</v>
      </c>
      <c r="CY296">
        <f>AA296</f>
        <v>54.81</v>
      </c>
      <c r="CZ296">
        <f>AE296</f>
        <v>54.81</v>
      </c>
      <c r="DA296">
        <f>AI296</f>
        <v>1</v>
      </c>
      <c r="DB296">
        <f t="shared" ref="DB296:DB359" si="79">ROUND(ROUND(AT296*CZ296,2),6)</f>
        <v>0.96</v>
      </c>
      <c r="DC296">
        <f t="shared" ref="DC296:DC359" si="80">ROUND(ROUND(AT296*AG296,2),6)</f>
        <v>0</v>
      </c>
      <c r="DD296" t="s">
        <v>3</v>
      </c>
      <c r="DE296" t="s">
        <v>3</v>
      </c>
      <c r="DF296">
        <f t="shared" si="74"/>
        <v>0.19</v>
      </c>
      <c r="DG296">
        <f t="shared" si="75"/>
        <v>0</v>
      </c>
      <c r="DH296">
        <f t="shared" si="76"/>
        <v>0</v>
      </c>
      <c r="DI296">
        <f t="shared" si="77"/>
        <v>0</v>
      </c>
      <c r="DJ296">
        <f>DF296</f>
        <v>0.19</v>
      </c>
      <c r="DK296">
        <v>0</v>
      </c>
      <c r="DL296" t="s">
        <v>3</v>
      </c>
      <c r="DM296">
        <v>0</v>
      </c>
      <c r="DN296" t="s">
        <v>3</v>
      </c>
      <c r="DO296">
        <v>0</v>
      </c>
    </row>
    <row r="297" spans="1:119" x14ac:dyDescent="0.2">
      <c r="A297">
        <f>ROW(Source!A987)</f>
        <v>987</v>
      </c>
      <c r="B297">
        <v>35364244</v>
      </c>
      <c r="C297">
        <v>35381351</v>
      </c>
      <c r="D297">
        <v>35117602</v>
      </c>
      <c r="E297">
        <v>1</v>
      </c>
      <c r="F297">
        <v>1</v>
      </c>
      <c r="G297">
        <v>15872964</v>
      </c>
      <c r="H297">
        <v>3</v>
      </c>
      <c r="I297" t="s">
        <v>1118</v>
      </c>
      <c r="J297" t="s">
        <v>1119</v>
      </c>
      <c r="K297" t="s">
        <v>1120</v>
      </c>
      <c r="L297">
        <v>1354</v>
      </c>
      <c r="N297">
        <v>1010</v>
      </c>
      <c r="O297" t="s">
        <v>52</v>
      </c>
      <c r="P297" t="s">
        <v>52</v>
      </c>
      <c r="Q297">
        <v>1</v>
      </c>
      <c r="W297">
        <v>0</v>
      </c>
      <c r="X297">
        <v>656259231</v>
      </c>
      <c r="Y297">
        <f t="shared" si="78"/>
        <v>6.7000000000000002E-3</v>
      </c>
      <c r="AA297">
        <v>16620.27</v>
      </c>
      <c r="AB297">
        <v>0</v>
      </c>
      <c r="AC297">
        <v>0</v>
      </c>
      <c r="AD297">
        <v>0</v>
      </c>
      <c r="AE297">
        <v>16620.27</v>
      </c>
      <c r="AF297">
        <v>0</v>
      </c>
      <c r="AG297">
        <v>0</v>
      </c>
      <c r="AH297">
        <v>0</v>
      </c>
      <c r="AI297">
        <v>1</v>
      </c>
      <c r="AJ297">
        <v>1</v>
      </c>
      <c r="AK297">
        <v>1</v>
      </c>
      <c r="AL297">
        <v>1</v>
      </c>
      <c r="AM297">
        <v>-2</v>
      </c>
      <c r="AN297">
        <v>0</v>
      </c>
      <c r="AO297">
        <v>1</v>
      </c>
      <c r="AP297">
        <v>0</v>
      </c>
      <c r="AQ297">
        <v>0</v>
      </c>
      <c r="AR297">
        <v>0</v>
      </c>
      <c r="AS297" t="s">
        <v>3</v>
      </c>
      <c r="AT297">
        <v>6.7000000000000002E-3</v>
      </c>
      <c r="AU297" t="s">
        <v>3</v>
      </c>
      <c r="AV297">
        <v>0</v>
      </c>
      <c r="AW297">
        <v>2</v>
      </c>
      <c r="AX297">
        <v>35381359</v>
      </c>
      <c r="AY297">
        <v>1</v>
      </c>
      <c r="AZ297">
        <v>0</v>
      </c>
      <c r="BA297">
        <v>297</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CV297">
        <v>0</v>
      </c>
      <c r="CW297">
        <v>0</v>
      </c>
      <c r="CX297">
        <f>ROUND(Y297*Source!I987,9)</f>
        <v>1.34E-3</v>
      </c>
      <c r="CY297">
        <f>AA297</f>
        <v>16620.27</v>
      </c>
      <c r="CZ297">
        <f>AE297</f>
        <v>16620.27</v>
      </c>
      <c r="DA297">
        <f>AI297</f>
        <v>1</v>
      </c>
      <c r="DB297">
        <f t="shared" si="79"/>
        <v>111.36</v>
      </c>
      <c r="DC297">
        <f t="shared" si="80"/>
        <v>0</v>
      </c>
      <c r="DD297" t="s">
        <v>3</v>
      </c>
      <c r="DE297" t="s">
        <v>3</v>
      </c>
      <c r="DF297">
        <f t="shared" si="74"/>
        <v>22.27</v>
      </c>
      <c r="DG297">
        <f t="shared" si="75"/>
        <v>0</v>
      </c>
      <c r="DH297">
        <f t="shared" si="76"/>
        <v>0</v>
      </c>
      <c r="DI297">
        <f t="shared" si="77"/>
        <v>0</v>
      </c>
      <c r="DJ297">
        <f>DF297</f>
        <v>22.27</v>
      </c>
      <c r="DK297">
        <v>0</v>
      </c>
      <c r="DL297" t="s">
        <v>3</v>
      </c>
      <c r="DM297">
        <v>0</v>
      </c>
      <c r="DN297" t="s">
        <v>3</v>
      </c>
      <c r="DO297">
        <v>0</v>
      </c>
    </row>
    <row r="298" spans="1:119" x14ac:dyDescent="0.2">
      <c r="A298">
        <f>ROW(Source!A988)</f>
        <v>988</v>
      </c>
      <c r="B298">
        <v>35364244</v>
      </c>
      <c r="C298">
        <v>35381360</v>
      </c>
      <c r="D298">
        <v>35111398</v>
      </c>
      <c r="E298">
        <v>15872964</v>
      </c>
      <c r="F298">
        <v>1</v>
      </c>
      <c r="G298">
        <v>15872964</v>
      </c>
      <c r="H298">
        <v>1</v>
      </c>
      <c r="I298" t="s">
        <v>982</v>
      </c>
      <c r="J298" t="s">
        <v>3</v>
      </c>
      <c r="K298" t="s">
        <v>983</v>
      </c>
      <c r="L298">
        <v>1191</v>
      </c>
      <c r="N298">
        <v>1013</v>
      </c>
      <c r="O298" t="s">
        <v>984</v>
      </c>
      <c r="P298" t="s">
        <v>984</v>
      </c>
      <c r="Q298">
        <v>1</v>
      </c>
      <c r="W298">
        <v>0</v>
      </c>
      <c r="X298">
        <v>476480486</v>
      </c>
      <c r="Y298">
        <f t="shared" si="78"/>
        <v>14</v>
      </c>
      <c r="AA298">
        <v>0</v>
      </c>
      <c r="AB298">
        <v>0</v>
      </c>
      <c r="AC298">
        <v>0</v>
      </c>
      <c r="AD298">
        <v>0</v>
      </c>
      <c r="AE298">
        <v>0</v>
      </c>
      <c r="AF298">
        <v>0</v>
      </c>
      <c r="AG298">
        <v>0</v>
      </c>
      <c r="AH298">
        <v>0</v>
      </c>
      <c r="AI298">
        <v>1</v>
      </c>
      <c r="AJ298">
        <v>1</v>
      </c>
      <c r="AK298">
        <v>1</v>
      </c>
      <c r="AL298">
        <v>1</v>
      </c>
      <c r="AM298">
        <v>-2</v>
      </c>
      <c r="AN298">
        <v>0</v>
      </c>
      <c r="AO298">
        <v>1</v>
      </c>
      <c r="AP298">
        <v>1</v>
      </c>
      <c r="AQ298">
        <v>0</v>
      </c>
      <c r="AR298">
        <v>0</v>
      </c>
      <c r="AS298" t="s">
        <v>3</v>
      </c>
      <c r="AT298">
        <v>14</v>
      </c>
      <c r="AU298" t="s">
        <v>3</v>
      </c>
      <c r="AV298">
        <v>1</v>
      </c>
      <c r="AW298">
        <v>2</v>
      </c>
      <c r="AX298">
        <v>35381364</v>
      </c>
      <c r="AY298">
        <v>1</v>
      </c>
      <c r="AZ298">
        <v>0</v>
      </c>
      <c r="BA298">
        <v>298</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CU298">
        <f>ROUND(AT298*Source!I988*AH298*AL298,2)</f>
        <v>0</v>
      </c>
      <c r="CV298">
        <f>ROUND(Y298*Source!I988,9)</f>
        <v>0.14000000000000001</v>
      </c>
      <c r="CW298">
        <v>0</v>
      </c>
      <c r="CX298">
        <f>ROUND(Y298*Source!I988,9)</f>
        <v>0.14000000000000001</v>
      </c>
      <c r="CY298">
        <f>AD298</f>
        <v>0</v>
      </c>
      <c r="CZ298">
        <f>AH298</f>
        <v>0</v>
      </c>
      <c r="DA298">
        <f>AL298</f>
        <v>1</v>
      </c>
      <c r="DB298">
        <f t="shared" si="79"/>
        <v>0</v>
      </c>
      <c r="DC298">
        <f t="shared" si="80"/>
        <v>0</v>
      </c>
      <c r="DD298" t="s">
        <v>3</v>
      </c>
      <c r="DE298" t="s">
        <v>3</v>
      </c>
      <c r="DF298">
        <f t="shared" si="74"/>
        <v>0</v>
      </c>
      <c r="DG298">
        <f t="shared" si="75"/>
        <v>0</v>
      </c>
      <c r="DH298">
        <f t="shared" si="76"/>
        <v>0</v>
      </c>
      <c r="DI298">
        <f t="shared" si="77"/>
        <v>0</v>
      </c>
      <c r="DJ298">
        <f>DI298</f>
        <v>0</v>
      </c>
      <c r="DK298">
        <v>0</v>
      </c>
      <c r="DL298" t="s">
        <v>3</v>
      </c>
      <c r="DM298">
        <v>0</v>
      </c>
      <c r="DN298" t="s">
        <v>3</v>
      </c>
      <c r="DO298">
        <v>0</v>
      </c>
    </row>
    <row r="299" spans="1:119" x14ac:dyDescent="0.2">
      <c r="A299">
        <f>ROW(Source!A988)</f>
        <v>988</v>
      </c>
      <c r="B299">
        <v>35364244</v>
      </c>
      <c r="C299">
        <v>35381360</v>
      </c>
      <c r="D299">
        <v>35112687</v>
      </c>
      <c r="E299">
        <v>1</v>
      </c>
      <c r="F299">
        <v>1</v>
      </c>
      <c r="G299">
        <v>15872964</v>
      </c>
      <c r="H299">
        <v>2</v>
      </c>
      <c r="I299" t="s">
        <v>1121</v>
      </c>
      <c r="J299" t="s">
        <v>1122</v>
      </c>
      <c r="K299" t="s">
        <v>1123</v>
      </c>
      <c r="L299">
        <v>1368</v>
      </c>
      <c r="N299">
        <v>1011</v>
      </c>
      <c r="O299" t="s">
        <v>988</v>
      </c>
      <c r="P299" t="s">
        <v>988</v>
      </c>
      <c r="Q299">
        <v>1</v>
      </c>
      <c r="W299">
        <v>0</v>
      </c>
      <c r="X299">
        <v>-1843499539</v>
      </c>
      <c r="Y299">
        <f t="shared" si="78"/>
        <v>3.65</v>
      </c>
      <c r="AA299">
        <v>0</v>
      </c>
      <c r="AB299">
        <v>1635</v>
      </c>
      <c r="AC299">
        <v>832.91</v>
      </c>
      <c r="AD299">
        <v>0</v>
      </c>
      <c r="AE299">
        <v>0</v>
      </c>
      <c r="AF299">
        <v>1635</v>
      </c>
      <c r="AG299">
        <v>832.91</v>
      </c>
      <c r="AH299">
        <v>0</v>
      </c>
      <c r="AI299">
        <v>1</v>
      </c>
      <c r="AJ299">
        <v>1</v>
      </c>
      <c r="AK299">
        <v>1</v>
      </c>
      <c r="AL299">
        <v>1</v>
      </c>
      <c r="AM299">
        <v>-2</v>
      </c>
      <c r="AN299">
        <v>0</v>
      </c>
      <c r="AO299">
        <v>1</v>
      </c>
      <c r="AP299">
        <v>1</v>
      </c>
      <c r="AQ299">
        <v>0</v>
      </c>
      <c r="AR299">
        <v>0</v>
      </c>
      <c r="AS299" t="s">
        <v>3</v>
      </c>
      <c r="AT299">
        <v>3.65</v>
      </c>
      <c r="AU299" t="s">
        <v>3</v>
      </c>
      <c r="AV299">
        <v>0</v>
      </c>
      <c r="AW299">
        <v>2</v>
      </c>
      <c r="AX299">
        <v>35381365</v>
      </c>
      <c r="AY299">
        <v>1</v>
      </c>
      <c r="AZ299">
        <v>0</v>
      </c>
      <c r="BA299">
        <v>299</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CV299">
        <v>0</v>
      </c>
      <c r="CW299">
        <f>ROUND(Y299*Source!I988*DO299,9)</f>
        <v>0</v>
      </c>
      <c r="CX299">
        <f>ROUND(Y299*Source!I988,9)</f>
        <v>3.6499999999999998E-2</v>
      </c>
      <c r="CY299">
        <f>AB299</f>
        <v>1635</v>
      </c>
      <c r="CZ299">
        <f>AF299</f>
        <v>1635</v>
      </c>
      <c r="DA299">
        <f>AJ299</f>
        <v>1</v>
      </c>
      <c r="DB299">
        <f t="shared" si="79"/>
        <v>5967.75</v>
      </c>
      <c r="DC299">
        <f t="shared" si="80"/>
        <v>3040.12</v>
      </c>
      <c r="DD299" t="s">
        <v>3</v>
      </c>
      <c r="DE299" t="s">
        <v>3</v>
      </c>
      <c r="DF299">
        <f t="shared" si="74"/>
        <v>0</v>
      </c>
      <c r="DG299">
        <f t="shared" si="75"/>
        <v>59.68</v>
      </c>
      <c r="DH299">
        <f t="shared" si="76"/>
        <v>30.4</v>
      </c>
      <c r="DI299">
        <f t="shared" si="77"/>
        <v>0</v>
      </c>
      <c r="DJ299">
        <f>DG299</f>
        <v>59.68</v>
      </c>
      <c r="DK299">
        <v>0</v>
      </c>
      <c r="DL299" t="s">
        <v>3</v>
      </c>
      <c r="DM299">
        <v>0</v>
      </c>
      <c r="DN299" t="s">
        <v>3</v>
      </c>
      <c r="DO299">
        <v>0</v>
      </c>
    </row>
    <row r="300" spans="1:119" x14ac:dyDescent="0.2">
      <c r="A300">
        <f>ROW(Source!A988)</f>
        <v>988</v>
      </c>
      <c r="B300">
        <v>35364244</v>
      </c>
      <c r="C300">
        <v>35381360</v>
      </c>
      <c r="D300">
        <v>35113169</v>
      </c>
      <c r="E300">
        <v>1</v>
      </c>
      <c r="F300">
        <v>1</v>
      </c>
      <c r="G300">
        <v>15872964</v>
      </c>
      <c r="H300">
        <v>2</v>
      </c>
      <c r="I300" t="s">
        <v>1124</v>
      </c>
      <c r="J300" t="s">
        <v>1125</v>
      </c>
      <c r="K300" t="s">
        <v>1126</v>
      </c>
      <c r="L300">
        <v>1368</v>
      </c>
      <c r="N300">
        <v>1011</v>
      </c>
      <c r="O300" t="s">
        <v>988</v>
      </c>
      <c r="P300" t="s">
        <v>988</v>
      </c>
      <c r="Q300">
        <v>1</v>
      </c>
      <c r="W300">
        <v>0</v>
      </c>
      <c r="X300">
        <v>-1505827316</v>
      </c>
      <c r="Y300">
        <f t="shared" si="78"/>
        <v>3.65</v>
      </c>
      <c r="AA300">
        <v>0</v>
      </c>
      <c r="AB300">
        <v>7.15</v>
      </c>
      <c r="AC300">
        <v>0.09</v>
      </c>
      <c r="AD300">
        <v>0</v>
      </c>
      <c r="AE300">
        <v>0</v>
      </c>
      <c r="AF300">
        <v>7.15</v>
      </c>
      <c r="AG300">
        <v>0.09</v>
      </c>
      <c r="AH300">
        <v>0</v>
      </c>
      <c r="AI300">
        <v>1</v>
      </c>
      <c r="AJ300">
        <v>1</v>
      </c>
      <c r="AK300">
        <v>1</v>
      </c>
      <c r="AL300">
        <v>1</v>
      </c>
      <c r="AM300">
        <v>-2</v>
      </c>
      <c r="AN300">
        <v>0</v>
      </c>
      <c r="AO300">
        <v>1</v>
      </c>
      <c r="AP300">
        <v>1</v>
      </c>
      <c r="AQ300">
        <v>0</v>
      </c>
      <c r="AR300">
        <v>0</v>
      </c>
      <c r="AS300" t="s">
        <v>3</v>
      </c>
      <c r="AT300">
        <v>3.65</v>
      </c>
      <c r="AU300" t="s">
        <v>3</v>
      </c>
      <c r="AV300">
        <v>0</v>
      </c>
      <c r="AW300">
        <v>2</v>
      </c>
      <c r="AX300">
        <v>35381366</v>
      </c>
      <c r="AY300">
        <v>1</v>
      </c>
      <c r="AZ300">
        <v>0</v>
      </c>
      <c r="BA300">
        <v>300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CV300">
        <v>0</v>
      </c>
      <c r="CW300">
        <f>ROUND(Y300*Source!I988*DO300,9)</f>
        <v>0</v>
      </c>
      <c r="CX300">
        <f>ROUND(Y300*Source!I988,9)</f>
        <v>3.6499999999999998E-2</v>
      </c>
      <c r="CY300">
        <f>AB300</f>
        <v>7.15</v>
      </c>
      <c r="CZ300">
        <f>AF300</f>
        <v>7.15</v>
      </c>
      <c r="DA300">
        <f>AJ300</f>
        <v>1</v>
      </c>
      <c r="DB300">
        <f t="shared" si="79"/>
        <v>26.1</v>
      </c>
      <c r="DC300">
        <f t="shared" si="80"/>
        <v>0.33</v>
      </c>
      <c r="DD300" t="s">
        <v>3</v>
      </c>
      <c r="DE300" t="s">
        <v>3</v>
      </c>
      <c r="DF300">
        <f t="shared" si="74"/>
        <v>0</v>
      </c>
      <c r="DG300">
        <f t="shared" si="75"/>
        <v>0.26</v>
      </c>
      <c r="DH300">
        <f t="shared" si="76"/>
        <v>0</v>
      </c>
      <c r="DI300">
        <f t="shared" si="77"/>
        <v>0</v>
      </c>
      <c r="DJ300">
        <f>DG300</f>
        <v>0.26</v>
      </c>
      <c r="DK300">
        <v>0</v>
      </c>
      <c r="DL300" t="s">
        <v>3</v>
      </c>
      <c r="DM300">
        <v>0</v>
      </c>
      <c r="DN300" t="s">
        <v>3</v>
      </c>
      <c r="DO300">
        <v>0</v>
      </c>
    </row>
    <row r="301" spans="1:119" x14ac:dyDescent="0.2">
      <c r="A301">
        <f>ROW(Source!A991)</f>
        <v>991</v>
      </c>
      <c r="B301">
        <v>35364244</v>
      </c>
      <c r="C301">
        <v>35381369</v>
      </c>
      <c r="D301">
        <v>35111398</v>
      </c>
      <c r="E301">
        <v>15872964</v>
      </c>
      <c r="F301">
        <v>1</v>
      </c>
      <c r="G301">
        <v>15872964</v>
      </c>
      <c r="H301">
        <v>1</v>
      </c>
      <c r="I301" t="s">
        <v>982</v>
      </c>
      <c r="J301" t="s">
        <v>3</v>
      </c>
      <c r="K301" t="s">
        <v>983</v>
      </c>
      <c r="L301">
        <v>1191</v>
      </c>
      <c r="N301">
        <v>1013</v>
      </c>
      <c r="O301" t="s">
        <v>984</v>
      </c>
      <c r="P301" t="s">
        <v>984</v>
      </c>
      <c r="Q301">
        <v>1</v>
      </c>
      <c r="W301">
        <v>0</v>
      </c>
      <c r="X301">
        <v>476480486</v>
      </c>
      <c r="Y301">
        <f t="shared" si="78"/>
        <v>42.81</v>
      </c>
      <c r="AA301">
        <v>0</v>
      </c>
      <c r="AB301">
        <v>0</v>
      </c>
      <c r="AC301">
        <v>0</v>
      </c>
      <c r="AD301">
        <v>0</v>
      </c>
      <c r="AE301">
        <v>0</v>
      </c>
      <c r="AF301">
        <v>0</v>
      </c>
      <c r="AG301">
        <v>0</v>
      </c>
      <c r="AH301">
        <v>0</v>
      </c>
      <c r="AI301">
        <v>1</v>
      </c>
      <c r="AJ301">
        <v>1</v>
      </c>
      <c r="AK301">
        <v>1</v>
      </c>
      <c r="AL301">
        <v>1</v>
      </c>
      <c r="AM301">
        <v>-2</v>
      </c>
      <c r="AN301">
        <v>0</v>
      </c>
      <c r="AO301">
        <v>1</v>
      </c>
      <c r="AP301">
        <v>1</v>
      </c>
      <c r="AQ301">
        <v>0</v>
      </c>
      <c r="AR301">
        <v>0</v>
      </c>
      <c r="AS301" t="s">
        <v>3</v>
      </c>
      <c r="AT301">
        <v>42.81</v>
      </c>
      <c r="AU301" t="s">
        <v>3</v>
      </c>
      <c r="AV301">
        <v>1</v>
      </c>
      <c r="AW301">
        <v>2</v>
      </c>
      <c r="AX301">
        <v>35381372</v>
      </c>
      <c r="AY301">
        <v>1</v>
      </c>
      <c r="AZ301">
        <v>0</v>
      </c>
      <c r="BA301">
        <v>301</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CU301">
        <f>ROUND(AT301*Source!I991*AH301*AL301,2)</f>
        <v>0</v>
      </c>
      <c r="CV301">
        <f>ROUND(Y301*Source!I991,9)</f>
        <v>2.1404999999999998</v>
      </c>
      <c r="CW301">
        <v>0</v>
      </c>
      <c r="CX301">
        <f>ROUND(Y301*Source!I991,9)</f>
        <v>2.1404999999999998</v>
      </c>
      <c r="CY301">
        <f>AD301</f>
        <v>0</v>
      </c>
      <c r="CZ301">
        <f>AH301</f>
        <v>0</v>
      </c>
      <c r="DA301">
        <f>AL301</f>
        <v>1</v>
      </c>
      <c r="DB301">
        <f t="shared" si="79"/>
        <v>0</v>
      </c>
      <c r="DC301">
        <f t="shared" si="80"/>
        <v>0</v>
      </c>
      <c r="DD301" t="s">
        <v>3</v>
      </c>
      <c r="DE301" t="s">
        <v>3</v>
      </c>
      <c r="DF301">
        <f t="shared" si="74"/>
        <v>0</v>
      </c>
      <c r="DG301">
        <f t="shared" si="75"/>
        <v>0</v>
      </c>
      <c r="DH301">
        <f t="shared" si="76"/>
        <v>0</v>
      </c>
      <c r="DI301">
        <f t="shared" si="77"/>
        <v>0</v>
      </c>
      <c r="DJ301">
        <f>DI301</f>
        <v>0</v>
      </c>
      <c r="DK301">
        <v>0</v>
      </c>
      <c r="DL301" t="s">
        <v>3</v>
      </c>
      <c r="DM301">
        <v>0</v>
      </c>
      <c r="DN301" t="s">
        <v>3</v>
      </c>
      <c r="DO301">
        <v>0</v>
      </c>
    </row>
    <row r="302" spans="1:119" x14ac:dyDescent="0.2">
      <c r="A302">
        <f>ROW(Source!A991)</f>
        <v>991</v>
      </c>
      <c r="B302">
        <v>35364244</v>
      </c>
      <c r="C302">
        <v>35381369</v>
      </c>
      <c r="D302">
        <v>35113206</v>
      </c>
      <c r="E302">
        <v>1</v>
      </c>
      <c r="F302">
        <v>1</v>
      </c>
      <c r="G302">
        <v>15872964</v>
      </c>
      <c r="H302">
        <v>2</v>
      </c>
      <c r="I302" t="s">
        <v>989</v>
      </c>
      <c r="J302" t="s">
        <v>990</v>
      </c>
      <c r="K302" t="s">
        <v>991</v>
      </c>
      <c r="L302">
        <v>1368</v>
      </c>
      <c r="N302">
        <v>1011</v>
      </c>
      <c r="O302" t="s">
        <v>988</v>
      </c>
      <c r="P302" t="s">
        <v>988</v>
      </c>
      <c r="Q302">
        <v>1</v>
      </c>
      <c r="W302">
        <v>0</v>
      </c>
      <c r="X302">
        <v>-1817365194</v>
      </c>
      <c r="Y302">
        <f t="shared" si="78"/>
        <v>6.9</v>
      </c>
      <c r="AA302">
        <v>0</v>
      </c>
      <c r="AB302">
        <v>4.72</v>
      </c>
      <c r="AC302">
        <v>0.1</v>
      </c>
      <c r="AD302">
        <v>0</v>
      </c>
      <c r="AE302">
        <v>0</v>
      </c>
      <c r="AF302">
        <v>4.72</v>
      </c>
      <c r="AG302">
        <v>0.1</v>
      </c>
      <c r="AH302">
        <v>0</v>
      </c>
      <c r="AI302">
        <v>1</v>
      </c>
      <c r="AJ302">
        <v>1</v>
      </c>
      <c r="AK302">
        <v>1</v>
      </c>
      <c r="AL302">
        <v>1</v>
      </c>
      <c r="AM302">
        <v>-2</v>
      </c>
      <c r="AN302">
        <v>0</v>
      </c>
      <c r="AO302">
        <v>1</v>
      </c>
      <c r="AP302">
        <v>1</v>
      </c>
      <c r="AQ302">
        <v>0</v>
      </c>
      <c r="AR302">
        <v>0</v>
      </c>
      <c r="AS302" t="s">
        <v>3</v>
      </c>
      <c r="AT302">
        <v>6.9</v>
      </c>
      <c r="AU302" t="s">
        <v>3</v>
      </c>
      <c r="AV302">
        <v>0</v>
      </c>
      <c r="AW302">
        <v>2</v>
      </c>
      <c r="AX302">
        <v>35381373</v>
      </c>
      <c r="AY302">
        <v>1</v>
      </c>
      <c r="AZ302">
        <v>0</v>
      </c>
      <c r="BA302">
        <v>302</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CV302">
        <v>0</v>
      </c>
      <c r="CW302">
        <f>ROUND(Y302*Source!I991*DO302,9)</f>
        <v>0</v>
      </c>
      <c r="CX302">
        <f>ROUND(Y302*Source!I991,9)</f>
        <v>0.34499999999999997</v>
      </c>
      <c r="CY302">
        <f>AB302</f>
        <v>4.72</v>
      </c>
      <c r="CZ302">
        <f>AF302</f>
        <v>4.72</v>
      </c>
      <c r="DA302">
        <f>AJ302</f>
        <v>1</v>
      </c>
      <c r="DB302">
        <f t="shared" si="79"/>
        <v>32.57</v>
      </c>
      <c r="DC302">
        <f t="shared" si="80"/>
        <v>0.69</v>
      </c>
      <c r="DD302" t="s">
        <v>3</v>
      </c>
      <c r="DE302" t="s">
        <v>3</v>
      </c>
      <c r="DF302">
        <f t="shared" si="74"/>
        <v>0</v>
      </c>
      <c r="DG302">
        <f t="shared" si="75"/>
        <v>1.63</v>
      </c>
      <c r="DH302">
        <f t="shared" si="76"/>
        <v>0.03</v>
      </c>
      <c r="DI302">
        <f t="shared" si="77"/>
        <v>0</v>
      </c>
      <c r="DJ302">
        <f>DG302</f>
        <v>1.63</v>
      </c>
      <c r="DK302">
        <v>0</v>
      </c>
      <c r="DL302" t="s">
        <v>3</v>
      </c>
      <c r="DM302">
        <v>0</v>
      </c>
      <c r="DN302" t="s">
        <v>3</v>
      </c>
      <c r="DO302">
        <v>0</v>
      </c>
    </row>
    <row r="303" spans="1:119" x14ac:dyDescent="0.2">
      <c r="A303">
        <f>ROW(Source!A992)</f>
        <v>992</v>
      </c>
      <c r="B303">
        <v>35364244</v>
      </c>
      <c r="C303">
        <v>35381374</v>
      </c>
      <c r="D303">
        <v>35111398</v>
      </c>
      <c r="E303">
        <v>15872964</v>
      </c>
      <c r="F303">
        <v>1</v>
      </c>
      <c r="G303">
        <v>15872964</v>
      </c>
      <c r="H303">
        <v>1</v>
      </c>
      <c r="I303" t="s">
        <v>982</v>
      </c>
      <c r="J303" t="s">
        <v>3</v>
      </c>
      <c r="K303" t="s">
        <v>983</v>
      </c>
      <c r="L303">
        <v>1191</v>
      </c>
      <c r="N303">
        <v>1013</v>
      </c>
      <c r="O303" t="s">
        <v>984</v>
      </c>
      <c r="P303" t="s">
        <v>984</v>
      </c>
      <c r="Q303">
        <v>1</v>
      </c>
      <c r="W303">
        <v>0</v>
      </c>
      <c r="X303">
        <v>476480486</v>
      </c>
      <c r="Y303">
        <f t="shared" si="78"/>
        <v>39.22</v>
      </c>
      <c r="AA303">
        <v>0</v>
      </c>
      <c r="AB303">
        <v>0</v>
      </c>
      <c r="AC303">
        <v>0</v>
      </c>
      <c r="AD303">
        <v>0</v>
      </c>
      <c r="AE303">
        <v>0</v>
      </c>
      <c r="AF303">
        <v>0</v>
      </c>
      <c r="AG303">
        <v>0</v>
      </c>
      <c r="AH303">
        <v>0</v>
      </c>
      <c r="AI303">
        <v>1</v>
      </c>
      <c r="AJ303">
        <v>1</v>
      </c>
      <c r="AK303">
        <v>1</v>
      </c>
      <c r="AL303">
        <v>1</v>
      </c>
      <c r="AM303">
        <v>-2</v>
      </c>
      <c r="AN303">
        <v>0</v>
      </c>
      <c r="AO303">
        <v>1</v>
      </c>
      <c r="AP303">
        <v>1</v>
      </c>
      <c r="AQ303">
        <v>0</v>
      </c>
      <c r="AR303">
        <v>0</v>
      </c>
      <c r="AS303" t="s">
        <v>3</v>
      </c>
      <c r="AT303">
        <v>39.22</v>
      </c>
      <c r="AU303" t="s">
        <v>3</v>
      </c>
      <c r="AV303">
        <v>1</v>
      </c>
      <c r="AW303">
        <v>2</v>
      </c>
      <c r="AX303">
        <v>35381377</v>
      </c>
      <c r="AY303">
        <v>1</v>
      </c>
      <c r="AZ303">
        <v>0</v>
      </c>
      <c r="BA303">
        <v>303</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CU303">
        <f>ROUND(AT303*Source!I992*AH303*AL303,2)</f>
        <v>0</v>
      </c>
      <c r="CV303">
        <f>ROUND(Y303*Source!I992,9)</f>
        <v>0.39219999999999999</v>
      </c>
      <c r="CW303">
        <v>0</v>
      </c>
      <c r="CX303">
        <f>ROUND(Y303*Source!I992,9)</f>
        <v>0.39219999999999999</v>
      </c>
      <c r="CY303">
        <f>AD303</f>
        <v>0</v>
      </c>
      <c r="CZ303">
        <f>AH303</f>
        <v>0</v>
      </c>
      <c r="DA303">
        <f>AL303</f>
        <v>1</v>
      </c>
      <c r="DB303">
        <f t="shared" si="79"/>
        <v>0</v>
      </c>
      <c r="DC303">
        <f t="shared" si="80"/>
        <v>0</v>
      </c>
      <c r="DD303" t="s">
        <v>3</v>
      </c>
      <c r="DE303" t="s">
        <v>3</v>
      </c>
      <c r="DF303">
        <f t="shared" si="74"/>
        <v>0</v>
      </c>
      <c r="DG303">
        <f t="shared" si="75"/>
        <v>0</v>
      </c>
      <c r="DH303">
        <f t="shared" si="76"/>
        <v>0</v>
      </c>
      <c r="DI303">
        <f t="shared" si="77"/>
        <v>0</v>
      </c>
      <c r="DJ303">
        <f>DI303</f>
        <v>0</v>
      </c>
      <c r="DK303">
        <v>0</v>
      </c>
      <c r="DL303" t="s">
        <v>3</v>
      </c>
      <c r="DM303">
        <v>0</v>
      </c>
      <c r="DN303" t="s">
        <v>3</v>
      </c>
      <c r="DO303">
        <v>0</v>
      </c>
    </row>
    <row r="304" spans="1:119" x14ac:dyDescent="0.2">
      <c r="A304">
        <f>ROW(Source!A992)</f>
        <v>992</v>
      </c>
      <c r="B304">
        <v>35364244</v>
      </c>
      <c r="C304">
        <v>35381374</v>
      </c>
      <c r="D304">
        <v>35113206</v>
      </c>
      <c r="E304">
        <v>1</v>
      </c>
      <c r="F304">
        <v>1</v>
      </c>
      <c r="G304">
        <v>15872964</v>
      </c>
      <c r="H304">
        <v>2</v>
      </c>
      <c r="I304" t="s">
        <v>989</v>
      </c>
      <c r="J304" t="s">
        <v>990</v>
      </c>
      <c r="K304" t="s">
        <v>991</v>
      </c>
      <c r="L304">
        <v>1368</v>
      </c>
      <c r="N304">
        <v>1011</v>
      </c>
      <c r="O304" t="s">
        <v>988</v>
      </c>
      <c r="P304" t="s">
        <v>988</v>
      </c>
      <c r="Q304">
        <v>1</v>
      </c>
      <c r="W304">
        <v>0</v>
      </c>
      <c r="X304">
        <v>-1817365194</v>
      </c>
      <c r="Y304">
        <f t="shared" si="78"/>
        <v>6.9</v>
      </c>
      <c r="AA304">
        <v>0</v>
      </c>
      <c r="AB304">
        <v>4.72</v>
      </c>
      <c r="AC304">
        <v>0.1</v>
      </c>
      <c r="AD304">
        <v>0</v>
      </c>
      <c r="AE304">
        <v>0</v>
      </c>
      <c r="AF304">
        <v>4.72</v>
      </c>
      <c r="AG304">
        <v>0.1</v>
      </c>
      <c r="AH304">
        <v>0</v>
      </c>
      <c r="AI304">
        <v>1</v>
      </c>
      <c r="AJ304">
        <v>1</v>
      </c>
      <c r="AK304">
        <v>1</v>
      </c>
      <c r="AL304">
        <v>1</v>
      </c>
      <c r="AM304">
        <v>-2</v>
      </c>
      <c r="AN304">
        <v>0</v>
      </c>
      <c r="AO304">
        <v>1</v>
      </c>
      <c r="AP304">
        <v>1</v>
      </c>
      <c r="AQ304">
        <v>0</v>
      </c>
      <c r="AR304">
        <v>0</v>
      </c>
      <c r="AS304" t="s">
        <v>3</v>
      </c>
      <c r="AT304">
        <v>6.9</v>
      </c>
      <c r="AU304" t="s">
        <v>3</v>
      </c>
      <c r="AV304">
        <v>0</v>
      </c>
      <c r="AW304">
        <v>2</v>
      </c>
      <c r="AX304">
        <v>35381378</v>
      </c>
      <c r="AY304">
        <v>1</v>
      </c>
      <c r="AZ304">
        <v>0</v>
      </c>
      <c r="BA304">
        <v>304</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CV304">
        <v>0</v>
      </c>
      <c r="CW304">
        <f>ROUND(Y304*Source!I992*DO304,9)</f>
        <v>0</v>
      </c>
      <c r="CX304">
        <f>ROUND(Y304*Source!I992,9)</f>
        <v>6.9000000000000006E-2</v>
      </c>
      <c r="CY304">
        <f>AB304</f>
        <v>4.72</v>
      </c>
      <c r="CZ304">
        <f>AF304</f>
        <v>4.72</v>
      </c>
      <c r="DA304">
        <f>AJ304</f>
        <v>1</v>
      </c>
      <c r="DB304">
        <f t="shared" si="79"/>
        <v>32.57</v>
      </c>
      <c r="DC304">
        <f t="shared" si="80"/>
        <v>0.69</v>
      </c>
      <c r="DD304" t="s">
        <v>3</v>
      </c>
      <c r="DE304" t="s">
        <v>3</v>
      </c>
      <c r="DF304">
        <f t="shared" si="74"/>
        <v>0</v>
      </c>
      <c r="DG304">
        <f t="shared" si="75"/>
        <v>0.33</v>
      </c>
      <c r="DH304">
        <f t="shared" si="76"/>
        <v>0.01</v>
      </c>
      <c r="DI304">
        <f t="shared" si="77"/>
        <v>0</v>
      </c>
      <c r="DJ304">
        <f>DG304</f>
        <v>0.33</v>
      </c>
      <c r="DK304">
        <v>0</v>
      </c>
      <c r="DL304" t="s">
        <v>3</v>
      </c>
      <c r="DM304">
        <v>0</v>
      </c>
      <c r="DN304" t="s">
        <v>3</v>
      </c>
      <c r="DO304">
        <v>0</v>
      </c>
    </row>
    <row r="305" spans="1:119" x14ac:dyDescent="0.2">
      <c r="A305">
        <f>ROW(Source!A993)</f>
        <v>993</v>
      </c>
      <c r="B305">
        <v>35364244</v>
      </c>
      <c r="C305">
        <v>35381379</v>
      </c>
      <c r="D305">
        <v>35111398</v>
      </c>
      <c r="E305">
        <v>15872964</v>
      </c>
      <c r="F305">
        <v>1</v>
      </c>
      <c r="G305">
        <v>15872964</v>
      </c>
      <c r="H305">
        <v>1</v>
      </c>
      <c r="I305" t="s">
        <v>982</v>
      </c>
      <c r="J305" t="s">
        <v>3</v>
      </c>
      <c r="K305" t="s">
        <v>983</v>
      </c>
      <c r="L305">
        <v>1191</v>
      </c>
      <c r="N305">
        <v>1013</v>
      </c>
      <c r="O305" t="s">
        <v>984</v>
      </c>
      <c r="P305" t="s">
        <v>984</v>
      </c>
      <c r="Q305">
        <v>1</v>
      </c>
      <c r="W305">
        <v>0</v>
      </c>
      <c r="X305">
        <v>476480486</v>
      </c>
      <c r="Y305">
        <f t="shared" si="78"/>
        <v>34.630000000000003</v>
      </c>
      <c r="AA305">
        <v>0</v>
      </c>
      <c r="AB305">
        <v>0</v>
      </c>
      <c r="AC305">
        <v>0</v>
      </c>
      <c r="AD305">
        <v>0</v>
      </c>
      <c r="AE305">
        <v>0</v>
      </c>
      <c r="AF305">
        <v>0</v>
      </c>
      <c r="AG305">
        <v>0</v>
      </c>
      <c r="AH305">
        <v>0</v>
      </c>
      <c r="AI305">
        <v>1</v>
      </c>
      <c r="AJ305">
        <v>1</v>
      </c>
      <c r="AK305">
        <v>1</v>
      </c>
      <c r="AL305">
        <v>1</v>
      </c>
      <c r="AM305">
        <v>-2</v>
      </c>
      <c r="AN305">
        <v>0</v>
      </c>
      <c r="AO305">
        <v>1</v>
      </c>
      <c r="AP305">
        <v>1</v>
      </c>
      <c r="AQ305">
        <v>0</v>
      </c>
      <c r="AR305">
        <v>0</v>
      </c>
      <c r="AS305" t="s">
        <v>3</v>
      </c>
      <c r="AT305">
        <v>34.630000000000003</v>
      </c>
      <c r="AU305" t="s">
        <v>3</v>
      </c>
      <c r="AV305">
        <v>1</v>
      </c>
      <c r="AW305">
        <v>2</v>
      </c>
      <c r="AX305">
        <v>35381381</v>
      </c>
      <c r="AY305">
        <v>1</v>
      </c>
      <c r="AZ305">
        <v>0</v>
      </c>
      <c r="BA305">
        <v>305</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CU305">
        <f>ROUND(AT305*Source!I993*AH305*AL305,2)</f>
        <v>0</v>
      </c>
      <c r="CV305">
        <f>ROUND(Y305*Source!I993,9)</f>
        <v>0.3463</v>
      </c>
      <c r="CW305">
        <v>0</v>
      </c>
      <c r="CX305">
        <f>ROUND(Y305*Source!I993,9)</f>
        <v>0.3463</v>
      </c>
      <c r="CY305">
        <f>AD305</f>
        <v>0</v>
      </c>
      <c r="CZ305">
        <f>AH305</f>
        <v>0</v>
      </c>
      <c r="DA305">
        <f>AL305</f>
        <v>1</v>
      </c>
      <c r="DB305">
        <f t="shared" si="79"/>
        <v>0</v>
      </c>
      <c r="DC305">
        <f t="shared" si="80"/>
        <v>0</v>
      </c>
      <c r="DD305" t="s">
        <v>3</v>
      </c>
      <c r="DE305" t="s">
        <v>3</v>
      </c>
      <c r="DF305">
        <f t="shared" si="74"/>
        <v>0</v>
      </c>
      <c r="DG305">
        <f t="shared" si="75"/>
        <v>0</v>
      </c>
      <c r="DH305">
        <f t="shared" si="76"/>
        <v>0</v>
      </c>
      <c r="DI305">
        <f t="shared" si="77"/>
        <v>0</v>
      </c>
      <c r="DJ305">
        <f>DI305</f>
        <v>0</v>
      </c>
      <c r="DK305">
        <v>0</v>
      </c>
      <c r="DL305" t="s">
        <v>3</v>
      </c>
      <c r="DM305">
        <v>0</v>
      </c>
      <c r="DN305" t="s">
        <v>3</v>
      </c>
      <c r="DO305">
        <v>0</v>
      </c>
    </row>
    <row r="306" spans="1:119" x14ac:dyDescent="0.2">
      <c r="A306">
        <f>ROW(Source!A1029)</f>
        <v>1029</v>
      </c>
      <c r="B306">
        <v>35364244</v>
      </c>
      <c r="C306">
        <v>35381440</v>
      </c>
      <c r="D306">
        <v>35111398</v>
      </c>
      <c r="E306">
        <v>15872964</v>
      </c>
      <c r="F306">
        <v>1</v>
      </c>
      <c r="G306">
        <v>15872964</v>
      </c>
      <c r="H306">
        <v>1</v>
      </c>
      <c r="I306" t="s">
        <v>982</v>
      </c>
      <c r="J306" t="s">
        <v>3</v>
      </c>
      <c r="K306" t="s">
        <v>983</v>
      </c>
      <c r="L306">
        <v>1191</v>
      </c>
      <c r="N306">
        <v>1013</v>
      </c>
      <c r="O306" t="s">
        <v>984</v>
      </c>
      <c r="P306" t="s">
        <v>984</v>
      </c>
      <c r="Q306">
        <v>1</v>
      </c>
      <c r="W306">
        <v>0</v>
      </c>
      <c r="X306">
        <v>476480486</v>
      </c>
      <c r="Y306">
        <f t="shared" si="78"/>
        <v>5.84</v>
      </c>
      <c r="AA306">
        <v>0</v>
      </c>
      <c r="AB306">
        <v>0</v>
      </c>
      <c r="AC306">
        <v>0</v>
      </c>
      <c r="AD306">
        <v>0</v>
      </c>
      <c r="AE306">
        <v>0</v>
      </c>
      <c r="AF306">
        <v>0</v>
      </c>
      <c r="AG306">
        <v>0</v>
      </c>
      <c r="AH306">
        <v>0</v>
      </c>
      <c r="AI306">
        <v>1</v>
      </c>
      <c r="AJ306">
        <v>1</v>
      </c>
      <c r="AK306">
        <v>1</v>
      </c>
      <c r="AL306">
        <v>1</v>
      </c>
      <c r="AM306">
        <v>-2</v>
      </c>
      <c r="AN306">
        <v>0</v>
      </c>
      <c r="AO306">
        <v>1</v>
      </c>
      <c r="AP306">
        <v>1</v>
      </c>
      <c r="AQ306">
        <v>0</v>
      </c>
      <c r="AR306">
        <v>0</v>
      </c>
      <c r="AS306" t="s">
        <v>3</v>
      </c>
      <c r="AT306">
        <v>5.84</v>
      </c>
      <c r="AU306" t="s">
        <v>3</v>
      </c>
      <c r="AV306">
        <v>1</v>
      </c>
      <c r="AW306">
        <v>2</v>
      </c>
      <c r="AX306">
        <v>35381442</v>
      </c>
      <c r="AY306">
        <v>1</v>
      </c>
      <c r="AZ306">
        <v>0</v>
      </c>
      <c r="BA306">
        <v>306</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CU306">
        <f>ROUND(AT306*Source!I1029*AH306*AL306,2)</f>
        <v>0</v>
      </c>
      <c r="CV306">
        <f>ROUND(Y306*Source!I1029,9)</f>
        <v>0.29199999999999998</v>
      </c>
      <c r="CW306">
        <v>0</v>
      </c>
      <c r="CX306">
        <f>ROUND(Y306*Source!I1029,9)</f>
        <v>0.29199999999999998</v>
      </c>
      <c r="CY306">
        <f>AD306</f>
        <v>0</v>
      </c>
      <c r="CZ306">
        <f>AH306</f>
        <v>0</v>
      </c>
      <c r="DA306">
        <f>AL306</f>
        <v>1</v>
      </c>
      <c r="DB306">
        <f t="shared" si="79"/>
        <v>0</v>
      </c>
      <c r="DC306">
        <f t="shared" si="80"/>
        <v>0</v>
      </c>
      <c r="DD306" t="s">
        <v>3</v>
      </c>
      <c r="DE306" t="s">
        <v>3</v>
      </c>
      <c r="DF306">
        <f t="shared" si="74"/>
        <v>0</v>
      </c>
      <c r="DG306">
        <f t="shared" si="75"/>
        <v>0</v>
      </c>
      <c r="DH306">
        <f t="shared" si="76"/>
        <v>0</v>
      </c>
      <c r="DI306">
        <f t="shared" si="77"/>
        <v>0</v>
      </c>
      <c r="DJ306">
        <f>DI306</f>
        <v>0</v>
      </c>
      <c r="DK306">
        <v>0</v>
      </c>
      <c r="DL306" t="s">
        <v>3</v>
      </c>
      <c r="DM306">
        <v>0</v>
      </c>
      <c r="DN306" t="s">
        <v>3</v>
      </c>
      <c r="DO306">
        <v>0</v>
      </c>
    </row>
    <row r="307" spans="1:119" x14ac:dyDescent="0.2">
      <c r="A307">
        <f>ROW(Source!A1030)</f>
        <v>1030</v>
      </c>
      <c r="B307">
        <v>35364244</v>
      </c>
      <c r="C307">
        <v>35381443</v>
      </c>
      <c r="D307">
        <v>35111398</v>
      </c>
      <c r="E307">
        <v>15872964</v>
      </c>
      <c r="F307">
        <v>1</v>
      </c>
      <c r="G307">
        <v>15872964</v>
      </c>
      <c r="H307">
        <v>1</v>
      </c>
      <c r="I307" t="s">
        <v>982</v>
      </c>
      <c r="J307" t="s">
        <v>3</v>
      </c>
      <c r="K307" t="s">
        <v>983</v>
      </c>
      <c r="L307">
        <v>1191</v>
      </c>
      <c r="N307">
        <v>1013</v>
      </c>
      <c r="O307" t="s">
        <v>984</v>
      </c>
      <c r="P307" t="s">
        <v>984</v>
      </c>
      <c r="Q307">
        <v>1</v>
      </c>
      <c r="W307">
        <v>0</v>
      </c>
      <c r="X307">
        <v>476480486</v>
      </c>
      <c r="Y307">
        <f t="shared" si="78"/>
        <v>0.42</v>
      </c>
      <c r="AA307">
        <v>0</v>
      </c>
      <c r="AB307">
        <v>0</v>
      </c>
      <c r="AC307">
        <v>0</v>
      </c>
      <c r="AD307">
        <v>0</v>
      </c>
      <c r="AE307">
        <v>0</v>
      </c>
      <c r="AF307">
        <v>0</v>
      </c>
      <c r="AG307">
        <v>0</v>
      </c>
      <c r="AH307">
        <v>0</v>
      </c>
      <c r="AI307">
        <v>1</v>
      </c>
      <c r="AJ307">
        <v>1</v>
      </c>
      <c r="AK307">
        <v>1</v>
      </c>
      <c r="AL307">
        <v>1</v>
      </c>
      <c r="AM307">
        <v>-2</v>
      </c>
      <c r="AN307">
        <v>0</v>
      </c>
      <c r="AO307">
        <v>1</v>
      </c>
      <c r="AP307">
        <v>0</v>
      </c>
      <c r="AQ307">
        <v>0</v>
      </c>
      <c r="AR307">
        <v>0</v>
      </c>
      <c r="AS307" t="s">
        <v>3</v>
      </c>
      <c r="AT307">
        <v>0.42</v>
      </c>
      <c r="AU307" t="s">
        <v>3</v>
      </c>
      <c r="AV307">
        <v>1</v>
      </c>
      <c r="AW307">
        <v>2</v>
      </c>
      <c r="AX307">
        <v>35381448</v>
      </c>
      <c r="AY307">
        <v>1</v>
      </c>
      <c r="AZ307">
        <v>0</v>
      </c>
      <c r="BA307">
        <v>307</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CU307">
        <f>ROUND(AT307*Source!I1030*AH307*AL307,2)</f>
        <v>0</v>
      </c>
      <c r="CV307">
        <f>ROUND(Y307*Source!I1030,9)</f>
        <v>8.4000000000000005E-2</v>
      </c>
      <c r="CW307">
        <v>0</v>
      </c>
      <c r="CX307">
        <f>ROUND(Y307*Source!I1030,9)</f>
        <v>8.4000000000000005E-2</v>
      </c>
      <c r="CY307">
        <f>AD307</f>
        <v>0</v>
      </c>
      <c r="CZ307">
        <f>AH307</f>
        <v>0</v>
      </c>
      <c r="DA307">
        <f>AL307</f>
        <v>1</v>
      </c>
      <c r="DB307">
        <f t="shared" si="79"/>
        <v>0</v>
      </c>
      <c r="DC307">
        <f t="shared" si="80"/>
        <v>0</v>
      </c>
      <c r="DD307" t="s">
        <v>3</v>
      </c>
      <c r="DE307" t="s">
        <v>3</v>
      </c>
      <c r="DF307">
        <f t="shared" si="74"/>
        <v>0</v>
      </c>
      <c r="DG307">
        <f t="shared" si="75"/>
        <v>0</v>
      </c>
      <c r="DH307">
        <f t="shared" si="76"/>
        <v>0</v>
      </c>
      <c r="DI307">
        <f t="shared" si="77"/>
        <v>0</v>
      </c>
      <c r="DJ307">
        <f>DI307</f>
        <v>0</v>
      </c>
      <c r="DK307">
        <v>0</v>
      </c>
      <c r="DL307" t="s">
        <v>3</v>
      </c>
      <c r="DM307">
        <v>0</v>
      </c>
      <c r="DN307" t="s">
        <v>3</v>
      </c>
      <c r="DO307">
        <v>0</v>
      </c>
    </row>
    <row r="308" spans="1:119" x14ac:dyDescent="0.2">
      <c r="A308">
        <f>ROW(Source!A1030)</f>
        <v>1030</v>
      </c>
      <c r="B308">
        <v>35364244</v>
      </c>
      <c r="C308">
        <v>35381443</v>
      </c>
      <c r="D308">
        <v>35113190</v>
      </c>
      <c r="E308">
        <v>1</v>
      </c>
      <c r="F308">
        <v>1</v>
      </c>
      <c r="G308">
        <v>15872964</v>
      </c>
      <c r="H308">
        <v>2</v>
      </c>
      <c r="I308" t="s">
        <v>1111</v>
      </c>
      <c r="J308" t="s">
        <v>1112</v>
      </c>
      <c r="K308" t="s">
        <v>1113</v>
      </c>
      <c r="L308">
        <v>1368</v>
      </c>
      <c r="N308">
        <v>1011</v>
      </c>
      <c r="O308" t="s">
        <v>988</v>
      </c>
      <c r="P308" t="s">
        <v>988</v>
      </c>
      <c r="Q308">
        <v>1</v>
      </c>
      <c r="W308">
        <v>0</v>
      </c>
      <c r="X308">
        <v>-1477704590</v>
      </c>
      <c r="Y308">
        <f t="shared" si="78"/>
        <v>0.2</v>
      </c>
      <c r="AA308">
        <v>0</v>
      </c>
      <c r="AB308">
        <v>44.94</v>
      </c>
      <c r="AC308">
        <v>0.64</v>
      </c>
      <c r="AD308">
        <v>0</v>
      </c>
      <c r="AE308">
        <v>0</v>
      </c>
      <c r="AF308">
        <v>44.94</v>
      </c>
      <c r="AG308">
        <v>0.64</v>
      </c>
      <c r="AH308">
        <v>0</v>
      </c>
      <c r="AI308">
        <v>1</v>
      </c>
      <c r="AJ308">
        <v>1</v>
      </c>
      <c r="AK308">
        <v>1</v>
      </c>
      <c r="AL308">
        <v>1</v>
      </c>
      <c r="AM308">
        <v>-2</v>
      </c>
      <c r="AN308">
        <v>0</v>
      </c>
      <c r="AO308">
        <v>1</v>
      </c>
      <c r="AP308">
        <v>0</v>
      </c>
      <c r="AQ308">
        <v>0</v>
      </c>
      <c r="AR308">
        <v>0</v>
      </c>
      <c r="AS308" t="s">
        <v>3</v>
      </c>
      <c r="AT308">
        <v>0.2</v>
      </c>
      <c r="AU308" t="s">
        <v>3</v>
      </c>
      <c r="AV308">
        <v>0</v>
      </c>
      <c r="AW308">
        <v>2</v>
      </c>
      <c r="AX308">
        <v>35381449</v>
      </c>
      <c r="AY308">
        <v>1</v>
      </c>
      <c r="AZ308">
        <v>0</v>
      </c>
      <c r="BA308">
        <v>308</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CV308">
        <v>0</v>
      </c>
      <c r="CW308">
        <f>ROUND(Y308*Source!I1030*DO308,9)</f>
        <v>0</v>
      </c>
      <c r="CX308">
        <f>ROUND(Y308*Source!I1030,9)</f>
        <v>0.04</v>
      </c>
      <c r="CY308">
        <f>AB308</f>
        <v>44.94</v>
      </c>
      <c r="CZ308">
        <f>AF308</f>
        <v>44.94</v>
      </c>
      <c r="DA308">
        <f>AJ308</f>
        <v>1</v>
      </c>
      <c r="DB308">
        <f t="shared" si="79"/>
        <v>8.99</v>
      </c>
      <c r="DC308">
        <f t="shared" si="80"/>
        <v>0.13</v>
      </c>
      <c r="DD308" t="s">
        <v>3</v>
      </c>
      <c r="DE308" t="s">
        <v>3</v>
      </c>
      <c r="DF308">
        <f t="shared" si="74"/>
        <v>0</v>
      </c>
      <c r="DG308">
        <f t="shared" si="75"/>
        <v>1.8</v>
      </c>
      <c r="DH308">
        <f t="shared" si="76"/>
        <v>0.03</v>
      </c>
      <c r="DI308">
        <f t="shared" si="77"/>
        <v>0</v>
      </c>
      <c r="DJ308">
        <f>DG308</f>
        <v>1.8</v>
      </c>
      <c r="DK308">
        <v>0</v>
      </c>
      <c r="DL308" t="s">
        <v>3</v>
      </c>
      <c r="DM308">
        <v>0</v>
      </c>
      <c r="DN308" t="s">
        <v>3</v>
      </c>
      <c r="DO308">
        <v>0</v>
      </c>
    </row>
    <row r="309" spans="1:119" x14ac:dyDescent="0.2">
      <c r="A309">
        <f>ROW(Source!A1030)</f>
        <v>1030</v>
      </c>
      <c r="B309">
        <v>35364244</v>
      </c>
      <c r="C309">
        <v>35381443</v>
      </c>
      <c r="D309">
        <v>35115233</v>
      </c>
      <c r="E309">
        <v>1</v>
      </c>
      <c r="F309">
        <v>1</v>
      </c>
      <c r="G309">
        <v>15872964</v>
      </c>
      <c r="H309">
        <v>3</v>
      </c>
      <c r="I309" t="s">
        <v>1114</v>
      </c>
      <c r="J309" t="s">
        <v>1115</v>
      </c>
      <c r="K309" t="s">
        <v>1116</v>
      </c>
      <c r="L309">
        <v>1339</v>
      </c>
      <c r="N309">
        <v>1007</v>
      </c>
      <c r="O309" t="s">
        <v>1117</v>
      </c>
      <c r="P309" t="s">
        <v>1117</v>
      </c>
      <c r="Q309">
        <v>1</v>
      </c>
      <c r="W309">
        <v>0</v>
      </c>
      <c r="X309">
        <v>-35091971</v>
      </c>
      <c r="Y309">
        <f t="shared" si="78"/>
        <v>1.7600000000000001E-2</v>
      </c>
      <c r="AA309">
        <v>54.81</v>
      </c>
      <c r="AB309">
        <v>0</v>
      </c>
      <c r="AC309">
        <v>0</v>
      </c>
      <c r="AD309">
        <v>0</v>
      </c>
      <c r="AE309">
        <v>54.81</v>
      </c>
      <c r="AF309">
        <v>0</v>
      </c>
      <c r="AG309">
        <v>0</v>
      </c>
      <c r="AH309">
        <v>0</v>
      </c>
      <c r="AI309">
        <v>1</v>
      </c>
      <c r="AJ309">
        <v>1</v>
      </c>
      <c r="AK309">
        <v>1</v>
      </c>
      <c r="AL309">
        <v>1</v>
      </c>
      <c r="AM309">
        <v>-2</v>
      </c>
      <c r="AN309">
        <v>0</v>
      </c>
      <c r="AO309">
        <v>1</v>
      </c>
      <c r="AP309">
        <v>0</v>
      </c>
      <c r="AQ309">
        <v>0</v>
      </c>
      <c r="AR309">
        <v>0</v>
      </c>
      <c r="AS309" t="s">
        <v>3</v>
      </c>
      <c r="AT309">
        <v>1.7600000000000001E-2</v>
      </c>
      <c r="AU309" t="s">
        <v>3</v>
      </c>
      <c r="AV309">
        <v>0</v>
      </c>
      <c r="AW309">
        <v>2</v>
      </c>
      <c r="AX309">
        <v>35381450</v>
      </c>
      <c r="AY309">
        <v>1</v>
      </c>
      <c r="AZ309">
        <v>0</v>
      </c>
      <c r="BA309">
        <v>309</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CV309">
        <v>0</v>
      </c>
      <c r="CW309">
        <v>0</v>
      </c>
      <c r="CX309">
        <f>ROUND(Y309*Source!I1030,9)</f>
        <v>3.5200000000000001E-3</v>
      </c>
      <c r="CY309">
        <f>AA309</f>
        <v>54.81</v>
      </c>
      <c r="CZ309">
        <f>AE309</f>
        <v>54.81</v>
      </c>
      <c r="DA309">
        <f>AI309</f>
        <v>1</v>
      </c>
      <c r="DB309">
        <f t="shared" si="79"/>
        <v>0.96</v>
      </c>
      <c r="DC309">
        <f t="shared" si="80"/>
        <v>0</v>
      </c>
      <c r="DD309" t="s">
        <v>3</v>
      </c>
      <c r="DE309" t="s">
        <v>3</v>
      </c>
      <c r="DF309">
        <f t="shared" si="74"/>
        <v>0.19</v>
      </c>
      <c r="DG309">
        <f t="shared" si="75"/>
        <v>0</v>
      </c>
      <c r="DH309">
        <f t="shared" si="76"/>
        <v>0</v>
      </c>
      <c r="DI309">
        <f t="shared" si="77"/>
        <v>0</v>
      </c>
      <c r="DJ309">
        <f>DF309</f>
        <v>0.19</v>
      </c>
      <c r="DK309">
        <v>0</v>
      </c>
      <c r="DL309" t="s">
        <v>3</v>
      </c>
      <c r="DM309">
        <v>0</v>
      </c>
      <c r="DN309" t="s">
        <v>3</v>
      </c>
      <c r="DO309">
        <v>0</v>
      </c>
    </row>
    <row r="310" spans="1:119" x14ac:dyDescent="0.2">
      <c r="A310">
        <f>ROW(Source!A1030)</f>
        <v>1030</v>
      </c>
      <c r="B310">
        <v>35364244</v>
      </c>
      <c r="C310">
        <v>35381443</v>
      </c>
      <c r="D310">
        <v>35117602</v>
      </c>
      <c r="E310">
        <v>1</v>
      </c>
      <c r="F310">
        <v>1</v>
      </c>
      <c r="G310">
        <v>15872964</v>
      </c>
      <c r="H310">
        <v>3</v>
      </c>
      <c r="I310" t="s">
        <v>1118</v>
      </c>
      <c r="J310" t="s">
        <v>1119</v>
      </c>
      <c r="K310" t="s">
        <v>1120</v>
      </c>
      <c r="L310">
        <v>1354</v>
      </c>
      <c r="N310">
        <v>1010</v>
      </c>
      <c r="O310" t="s">
        <v>52</v>
      </c>
      <c r="P310" t="s">
        <v>52</v>
      </c>
      <c r="Q310">
        <v>1</v>
      </c>
      <c r="W310">
        <v>0</v>
      </c>
      <c r="X310">
        <v>656259231</v>
      </c>
      <c r="Y310">
        <f t="shared" si="78"/>
        <v>6.7000000000000002E-3</v>
      </c>
      <c r="AA310">
        <v>16620.27</v>
      </c>
      <c r="AB310">
        <v>0</v>
      </c>
      <c r="AC310">
        <v>0</v>
      </c>
      <c r="AD310">
        <v>0</v>
      </c>
      <c r="AE310">
        <v>16620.27</v>
      </c>
      <c r="AF310">
        <v>0</v>
      </c>
      <c r="AG310">
        <v>0</v>
      </c>
      <c r="AH310">
        <v>0</v>
      </c>
      <c r="AI310">
        <v>1</v>
      </c>
      <c r="AJ310">
        <v>1</v>
      </c>
      <c r="AK310">
        <v>1</v>
      </c>
      <c r="AL310">
        <v>1</v>
      </c>
      <c r="AM310">
        <v>-2</v>
      </c>
      <c r="AN310">
        <v>0</v>
      </c>
      <c r="AO310">
        <v>1</v>
      </c>
      <c r="AP310">
        <v>0</v>
      </c>
      <c r="AQ310">
        <v>0</v>
      </c>
      <c r="AR310">
        <v>0</v>
      </c>
      <c r="AS310" t="s">
        <v>3</v>
      </c>
      <c r="AT310">
        <v>6.7000000000000002E-3</v>
      </c>
      <c r="AU310" t="s">
        <v>3</v>
      </c>
      <c r="AV310">
        <v>0</v>
      </c>
      <c r="AW310">
        <v>2</v>
      </c>
      <c r="AX310">
        <v>35381451</v>
      </c>
      <c r="AY310">
        <v>1</v>
      </c>
      <c r="AZ310">
        <v>0</v>
      </c>
      <c r="BA310">
        <v>310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CV310">
        <v>0</v>
      </c>
      <c r="CW310">
        <v>0</v>
      </c>
      <c r="CX310">
        <f>ROUND(Y310*Source!I1030,9)</f>
        <v>1.34E-3</v>
      </c>
      <c r="CY310">
        <f>AA310</f>
        <v>16620.27</v>
      </c>
      <c r="CZ310">
        <f>AE310</f>
        <v>16620.27</v>
      </c>
      <c r="DA310">
        <f>AI310</f>
        <v>1</v>
      </c>
      <c r="DB310">
        <f t="shared" si="79"/>
        <v>111.36</v>
      </c>
      <c r="DC310">
        <f t="shared" si="80"/>
        <v>0</v>
      </c>
      <c r="DD310" t="s">
        <v>3</v>
      </c>
      <c r="DE310" t="s">
        <v>3</v>
      </c>
      <c r="DF310">
        <f t="shared" si="74"/>
        <v>22.27</v>
      </c>
      <c r="DG310">
        <f t="shared" si="75"/>
        <v>0</v>
      </c>
      <c r="DH310">
        <f t="shared" si="76"/>
        <v>0</v>
      </c>
      <c r="DI310">
        <f t="shared" si="77"/>
        <v>0</v>
      </c>
      <c r="DJ310">
        <f>DF310</f>
        <v>22.27</v>
      </c>
      <c r="DK310">
        <v>0</v>
      </c>
      <c r="DL310" t="s">
        <v>3</v>
      </c>
      <c r="DM310">
        <v>0</v>
      </c>
      <c r="DN310" t="s">
        <v>3</v>
      </c>
      <c r="DO310">
        <v>0</v>
      </c>
    </row>
    <row r="311" spans="1:119" x14ac:dyDescent="0.2">
      <c r="A311">
        <f>ROW(Source!A1031)</f>
        <v>1031</v>
      </c>
      <c r="B311">
        <v>35364244</v>
      </c>
      <c r="C311">
        <v>35381452</v>
      </c>
      <c r="D311">
        <v>35111398</v>
      </c>
      <c r="E311">
        <v>15872964</v>
      </c>
      <c r="F311">
        <v>1</v>
      </c>
      <c r="G311">
        <v>15872964</v>
      </c>
      <c r="H311">
        <v>1</v>
      </c>
      <c r="I311" t="s">
        <v>982</v>
      </c>
      <c r="J311" t="s">
        <v>3</v>
      </c>
      <c r="K311" t="s">
        <v>983</v>
      </c>
      <c r="L311">
        <v>1191</v>
      </c>
      <c r="N311">
        <v>1013</v>
      </c>
      <c r="O311" t="s">
        <v>984</v>
      </c>
      <c r="P311" t="s">
        <v>984</v>
      </c>
      <c r="Q311">
        <v>1</v>
      </c>
      <c r="W311">
        <v>0</v>
      </c>
      <c r="X311">
        <v>476480486</v>
      </c>
      <c r="Y311">
        <f t="shared" si="78"/>
        <v>14</v>
      </c>
      <c r="AA311">
        <v>0</v>
      </c>
      <c r="AB311">
        <v>0</v>
      </c>
      <c r="AC311">
        <v>0</v>
      </c>
      <c r="AD311">
        <v>0</v>
      </c>
      <c r="AE311">
        <v>0</v>
      </c>
      <c r="AF311">
        <v>0</v>
      </c>
      <c r="AG311">
        <v>0</v>
      </c>
      <c r="AH311">
        <v>0</v>
      </c>
      <c r="AI311">
        <v>1</v>
      </c>
      <c r="AJ311">
        <v>1</v>
      </c>
      <c r="AK311">
        <v>1</v>
      </c>
      <c r="AL311">
        <v>1</v>
      </c>
      <c r="AM311">
        <v>-2</v>
      </c>
      <c r="AN311">
        <v>0</v>
      </c>
      <c r="AO311">
        <v>1</v>
      </c>
      <c r="AP311">
        <v>1</v>
      </c>
      <c r="AQ311">
        <v>0</v>
      </c>
      <c r="AR311">
        <v>0</v>
      </c>
      <c r="AS311" t="s">
        <v>3</v>
      </c>
      <c r="AT311">
        <v>14</v>
      </c>
      <c r="AU311" t="s">
        <v>3</v>
      </c>
      <c r="AV311">
        <v>1</v>
      </c>
      <c r="AW311">
        <v>2</v>
      </c>
      <c r="AX311">
        <v>35381456</v>
      </c>
      <c r="AY311">
        <v>1</v>
      </c>
      <c r="AZ311">
        <v>0</v>
      </c>
      <c r="BA311">
        <v>311</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CU311">
        <f>ROUND(AT311*Source!I1031*AH311*AL311,2)</f>
        <v>0</v>
      </c>
      <c r="CV311">
        <f>ROUND(Y311*Source!I1031,9)</f>
        <v>0.14000000000000001</v>
      </c>
      <c r="CW311">
        <v>0</v>
      </c>
      <c r="CX311">
        <f>ROUND(Y311*Source!I1031,9)</f>
        <v>0.14000000000000001</v>
      </c>
      <c r="CY311">
        <f>AD311</f>
        <v>0</v>
      </c>
      <c r="CZ311">
        <f>AH311</f>
        <v>0</v>
      </c>
      <c r="DA311">
        <f>AL311</f>
        <v>1</v>
      </c>
      <c r="DB311">
        <f t="shared" si="79"/>
        <v>0</v>
      </c>
      <c r="DC311">
        <f t="shared" si="80"/>
        <v>0</v>
      </c>
      <c r="DD311" t="s">
        <v>3</v>
      </c>
      <c r="DE311" t="s">
        <v>3</v>
      </c>
      <c r="DF311">
        <f t="shared" si="74"/>
        <v>0</v>
      </c>
      <c r="DG311">
        <f t="shared" si="75"/>
        <v>0</v>
      </c>
      <c r="DH311">
        <f t="shared" si="76"/>
        <v>0</v>
      </c>
      <c r="DI311">
        <f t="shared" si="77"/>
        <v>0</v>
      </c>
      <c r="DJ311">
        <f>DI311</f>
        <v>0</v>
      </c>
      <c r="DK311">
        <v>0</v>
      </c>
      <c r="DL311" t="s">
        <v>3</v>
      </c>
      <c r="DM311">
        <v>0</v>
      </c>
      <c r="DN311" t="s">
        <v>3</v>
      </c>
      <c r="DO311">
        <v>0</v>
      </c>
    </row>
    <row r="312" spans="1:119" x14ac:dyDescent="0.2">
      <c r="A312">
        <f>ROW(Source!A1031)</f>
        <v>1031</v>
      </c>
      <c r="B312">
        <v>35364244</v>
      </c>
      <c r="C312">
        <v>35381452</v>
      </c>
      <c r="D312">
        <v>35112687</v>
      </c>
      <c r="E312">
        <v>1</v>
      </c>
      <c r="F312">
        <v>1</v>
      </c>
      <c r="G312">
        <v>15872964</v>
      </c>
      <c r="H312">
        <v>2</v>
      </c>
      <c r="I312" t="s">
        <v>1121</v>
      </c>
      <c r="J312" t="s">
        <v>1122</v>
      </c>
      <c r="K312" t="s">
        <v>1123</v>
      </c>
      <c r="L312">
        <v>1368</v>
      </c>
      <c r="N312">
        <v>1011</v>
      </c>
      <c r="O312" t="s">
        <v>988</v>
      </c>
      <c r="P312" t="s">
        <v>988</v>
      </c>
      <c r="Q312">
        <v>1</v>
      </c>
      <c r="W312">
        <v>0</v>
      </c>
      <c r="X312">
        <v>-1843499539</v>
      </c>
      <c r="Y312">
        <f t="shared" si="78"/>
        <v>3.65</v>
      </c>
      <c r="AA312">
        <v>0</v>
      </c>
      <c r="AB312">
        <v>1635</v>
      </c>
      <c r="AC312">
        <v>832.91</v>
      </c>
      <c r="AD312">
        <v>0</v>
      </c>
      <c r="AE312">
        <v>0</v>
      </c>
      <c r="AF312">
        <v>1635</v>
      </c>
      <c r="AG312">
        <v>832.91</v>
      </c>
      <c r="AH312">
        <v>0</v>
      </c>
      <c r="AI312">
        <v>1</v>
      </c>
      <c r="AJ312">
        <v>1</v>
      </c>
      <c r="AK312">
        <v>1</v>
      </c>
      <c r="AL312">
        <v>1</v>
      </c>
      <c r="AM312">
        <v>-2</v>
      </c>
      <c r="AN312">
        <v>0</v>
      </c>
      <c r="AO312">
        <v>1</v>
      </c>
      <c r="AP312">
        <v>1</v>
      </c>
      <c r="AQ312">
        <v>0</v>
      </c>
      <c r="AR312">
        <v>0</v>
      </c>
      <c r="AS312" t="s">
        <v>3</v>
      </c>
      <c r="AT312">
        <v>3.65</v>
      </c>
      <c r="AU312" t="s">
        <v>3</v>
      </c>
      <c r="AV312">
        <v>0</v>
      </c>
      <c r="AW312">
        <v>2</v>
      </c>
      <c r="AX312">
        <v>35381457</v>
      </c>
      <c r="AY312">
        <v>1</v>
      </c>
      <c r="AZ312">
        <v>0</v>
      </c>
      <c r="BA312">
        <v>312</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CV312">
        <v>0</v>
      </c>
      <c r="CW312">
        <f>ROUND(Y312*Source!I1031*DO312,9)</f>
        <v>0</v>
      </c>
      <c r="CX312">
        <f>ROUND(Y312*Source!I1031,9)</f>
        <v>3.6499999999999998E-2</v>
      </c>
      <c r="CY312">
        <f>AB312</f>
        <v>1635</v>
      </c>
      <c r="CZ312">
        <f>AF312</f>
        <v>1635</v>
      </c>
      <c r="DA312">
        <f>AJ312</f>
        <v>1</v>
      </c>
      <c r="DB312">
        <f t="shared" si="79"/>
        <v>5967.75</v>
      </c>
      <c r="DC312">
        <f t="shared" si="80"/>
        <v>3040.12</v>
      </c>
      <c r="DD312" t="s">
        <v>3</v>
      </c>
      <c r="DE312" t="s">
        <v>3</v>
      </c>
      <c r="DF312">
        <f t="shared" si="74"/>
        <v>0</v>
      </c>
      <c r="DG312">
        <f t="shared" si="75"/>
        <v>59.68</v>
      </c>
      <c r="DH312">
        <f t="shared" si="76"/>
        <v>30.4</v>
      </c>
      <c r="DI312">
        <f t="shared" si="77"/>
        <v>0</v>
      </c>
      <c r="DJ312">
        <f>DG312</f>
        <v>59.68</v>
      </c>
      <c r="DK312">
        <v>0</v>
      </c>
      <c r="DL312" t="s">
        <v>3</v>
      </c>
      <c r="DM312">
        <v>0</v>
      </c>
      <c r="DN312" t="s">
        <v>3</v>
      </c>
      <c r="DO312">
        <v>0</v>
      </c>
    </row>
    <row r="313" spans="1:119" x14ac:dyDescent="0.2">
      <c r="A313">
        <f>ROW(Source!A1031)</f>
        <v>1031</v>
      </c>
      <c r="B313">
        <v>35364244</v>
      </c>
      <c r="C313">
        <v>35381452</v>
      </c>
      <c r="D313">
        <v>35113169</v>
      </c>
      <c r="E313">
        <v>1</v>
      </c>
      <c r="F313">
        <v>1</v>
      </c>
      <c r="G313">
        <v>15872964</v>
      </c>
      <c r="H313">
        <v>2</v>
      </c>
      <c r="I313" t="s">
        <v>1124</v>
      </c>
      <c r="J313" t="s">
        <v>1125</v>
      </c>
      <c r="K313" t="s">
        <v>1126</v>
      </c>
      <c r="L313">
        <v>1368</v>
      </c>
      <c r="N313">
        <v>1011</v>
      </c>
      <c r="O313" t="s">
        <v>988</v>
      </c>
      <c r="P313" t="s">
        <v>988</v>
      </c>
      <c r="Q313">
        <v>1</v>
      </c>
      <c r="W313">
        <v>0</v>
      </c>
      <c r="X313">
        <v>-1505827316</v>
      </c>
      <c r="Y313">
        <f t="shared" si="78"/>
        <v>3.65</v>
      </c>
      <c r="AA313">
        <v>0</v>
      </c>
      <c r="AB313">
        <v>7.15</v>
      </c>
      <c r="AC313">
        <v>0.09</v>
      </c>
      <c r="AD313">
        <v>0</v>
      </c>
      <c r="AE313">
        <v>0</v>
      </c>
      <c r="AF313">
        <v>7.15</v>
      </c>
      <c r="AG313">
        <v>0.09</v>
      </c>
      <c r="AH313">
        <v>0</v>
      </c>
      <c r="AI313">
        <v>1</v>
      </c>
      <c r="AJ313">
        <v>1</v>
      </c>
      <c r="AK313">
        <v>1</v>
      </c>
      <c r="AL313">
        <v>1</v>
      </c>
      <c r="AM313">
        <v>-2</v>
      </c>
      <c r="AN313">
        <v>0</v>
      </c>
      <c r="AO313">
        <v>1</v>
      </c>
      <c r="AP313">
        <v>1</v>
      </c>
      <c r="AQ313">
        <v>0</v>
      </c>
      <c r="AR313">
        <v>0</v>
      </c>
      <c r="AS313" t="s">
        <v>3</v>
      </c>
      <c r="AT313">
        <v>3.65</v>
      </c>
      <c r="AU313" t="s">
        <v>3</v>
      </c>
      <c r="AV313">
        <v>0</v>
      </c>
      <c r="AW313">
        <v>2</v>
      </c>
      <c r="AX313">
        <v>35381458</v>
      </c>
      <c r="AY313">
        <v>1</v>
      </c>
      <c r="AZ313">
        <v>0</v>
      </c>
      <c r="BA313">
        <v>313</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CV313">
        <v>0</v>
      </c>
      <c r="CW313">
        <f>ROUND(Y313*Source!I1031*DO313,9)</f>
        <v>0</v>
      </c>
      <c r="CX313">
        <f>ROUND(Y313*Source!I1031,9)</f>
        <v>3.6499999999999998E-2</v>
      </c>
      <c r="CY313">
        <f>AB313</f>
        <v>7.15</v>
      </c>
      <c r="CZ313">
        <f>AF313</f>
        <v>7.15</v>
      </c>
      <c r="DA313">
        <f>AJ313</f>
        <v>1</v>
      </c>
      <c r="DB313">
        <f t="shared" si="79"/>
        <v>26.1</v>
      </c>
      <c r="DC313">
        <f t="shared" si="80"/>
        <v>0.33</v>
      </c>
      <c r="DD313" t="s">
        <v>3</v>
      </c>
      <c r="DE313" t="s">
        <v>3</v>
      </c>
      <c r="DF313">
        <f t="shared" si="74"/>
        <v>0</v>
      </c>
      <c r="DG313">
        <f t="shared" si="75"/>
        <v>0.26</v>
      </c>
      <c r="DH313">
        <f t="shared" si="76"/>
        <v>0</v>
      </c>
      <c r="DI313">
        <f t="shared" si="77"/>
        <v>0</v>
      </c>
      <c r="DJ313">
        <f>DG313</f>
        <v>0.26</v>
      </c>
      <c r="DK313">
        <v>0</v>
      </c>
      <c r="DL313" t="s">
        <v>3</v>
      </c>
      <c r="DM313">
        <v>0</v>
      </c>
      <c r="DN313" t="s">
        <v>3</v>
      </c>
      <c r="DO313">
        <v>0</v>
      </c>
    </row>
    <row r="314" spans="1:119" x14ac:dyDescent="0.2">
      <c r="A314">
        <f>ROW(Source!A1034)</f>
        <v>1034</v>
      </c>
      <c r="B314">
        <v>35364244</v>
      </c>
      <c r="C314">
        <v>35381461</v>
      </c>
      <c r="D314">
        <v>35111398</v>
      </c>
      <c r="E314">
        <v>15872964</v>
      </c>
      <c r="F314">
        <v>1</v>
      </c>
      <c r="G314">
        <v>15872964</v>
      </c>
      <c r="H314">
        <v>1</v>
      </c>
      <c r="I314" t="s">
        <v>982</v>
      </c>
      <c r="J314" t="s">
        <v>3</v>
      </c>
      <c r="K314" t="s">
        <v>983</v>
      </c>
      <c r="L314">
        <v>1191</v>
      </c>
      <c r="N314">
        <v>1013</v>
      </c>
      <c r="O314" t="s">
        <v>984</v>
      </c>
      <c r="P314" t="s">
        <v>984</v>
      </c>
      <c r="Q314">
        <v>1</v>
      </c>
      <c r="W314">
        <v>0</v>
      </c>
      <c r="X314">
        <v>476480486</v>
      </c>
      <c r="Y314">
        <f t="shared" si="78"/>
        <v>42.81</v>
      </c>
      <c r="AA314">
        <v>0</v>
      </c>
      <c r="AB314">
        <v>0</v>
      </c>
      <c r="AC314">
        <v>0</v>
      </c>
      <c r="AD314">
        <v>0</v>
      </c>
      <c r="AE314">
        <v>0</v>
      </c>
      <c r="AF314">
        <v>0</v>
      </c>
      <c r="AG314">
        <v>0</v>
      </c>
      <c r="AH314">
        <v>0</v>
      </c>
      <c r="AI314">
        <v>1</v>
      </c>
      <c r="AJ314">
        <v>1</v>
      </c>
      <c r="AK314">
        <v>1</v>
      </c>
      <c r="AL314">
        <v>1</v>
      </c>
      <c r="AM314">
        <v>-2</v>
      </c>
      <c r="AN314">
        <v>0</v>
      </c>
      <c r="AO314">
        <v>1</v>
      </c>
      <c r="AP314">
        <v>1</v>
      </c>
      <c r="AQ314">
        <v>0</v>
      </c>
      <c r="AR314">
        <v>0</v>
      </c>
      <c r="AS314" t="s">
        <v>3</v>
      </c>
      <c r="AT314">
        <v>42.81</v>
      </c>
      <c r="AU314" t="s">
        <v>3</v>
      </c>
      <c r="AV314">
        <v>1</v>
      </c>
      <c r="AW314">
        <v>2</v>
      </c>
      <c r="AX314">
        <v>35381464</v>
      </c>
      <c r="AY314">
        <v>1</v>
      </c>
      <c r="AZ314">
        <v>0</v>
      </c>
      <c r="BA314">
        <v>314</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CU314">
        <f>ROUND(AT314*Source!I1034*AH314*AL314,2)</f>
        <v>0</v>
      </c>
      <c r="CV314">
        <f>ROUND(Y314*Source!I1034,9)</f>
        <v>2.1404999999999998</v>
      </c>
      <c r="CW314">
        <v>0</v>
      </c>
      <c r="CX314">
        <f>ROUND(Y314*Source!I1034,9)</f>
        <v>2.1404999999999998</v>
      </c>
      <c r="CY314">
        <f>AD314</f>
        <v>0</v>
      </c>
      <c r="CZ314">
        <f>AH314</f>
        <v>0</v>
      </c>
      <c r="DA314">
        <f>AL314</f>
        <v>1</v>
      </c>
      <c r="DB314">
        <f t="shared" si="79"/>
        <v>0</v>
      </c>
      <c r="DC314">
        <f t="shared" si="80"/>
        <v>0</v>
      </c>
      <c r="DD314" t="s">
        <v>3</v>
      </c>
      <c r="DE314" t="s">
        <v>3</v>
      </c>
      <c r="DF314">
        <f t="shared" si="74"/>
        <v>0</v>
      </c>
      <c r="DG314">
        <f t="shared" si="75"/>
        <v>0</v>
      </c>
      <c r="DH314">
        <f t="shared" si="76"/>
        <v>0</v>
      </c>
      <c r="DI314">
        <f t="shared" si="77"/>
        <v>0</v>
      </c>
      <c r="DJ314">
        <f>DI314</f>
        <v>0</v>
      </c>
      <c r="DK314">
        <v>0</v>
      </c>
      <c r="DL314" t="s">
        <v>3</v>
      </c>
      <c r="DM314">
        <v>0</v>
      </c>
      <c r="DN314" t="s">
        <v>3</v>
      </c>
      <c r="DO314">
        <v>0</v>
      </c>
    </row>
    <row r="315" spans="1:119" x14ac:dyDescent="0.2">
      <c r="A315">
        <f>ROW(Source!A1034)</f>
        <v>1034</v>
      </c>
      <c r="B315">
        <v>35364244</v>
      </c>
      <c r="C315">
        <v>35381461</v>
      </c>
      <c r="D315">
        <v>35113206</v>
      </c>
      <c r="E315">
        <v>1</v>
      </c>
      <c r="F315">
        <v>1</v>
      </c>
      <c r="G315">
        <v>15872964</v>
      </c>
      <c r="H315">
        <v>2</v>
      </c>
      <c r="I315" t="s">
        <v>989</v>
      </c>
      <c r="J315" t="s">
        <v>990</v>
      </c>
      <c r="K315" t="s">
        <v>991</v>
      </c>
      <c r="L315">
        <v>1368</v>
      </c>
      <c r="N315">
        <v>1011</v>
      </c>
      <c r="O315" t="s">
        <v>988</v>
      </c>
      <c r="P315" t="s">
        <v>988</v>
      </c>
      <c r="Q315">
        <v>1</v>
      </c>
      <c r="W315">
        <v>0</v>
      </c>
      <c r="X315">
        <v>-1817365194</v>
      </c>
      <c r="Y315">
        <f t="shared" si="78"/>
        <v>6.9</v>
      </c>
      <c r="AA315">
        <v>0</v>
      </c>
      <c r="AB315">
        <v>4.72</v>
      </c>
      <c r="AC315">
        <v>0.1</v>
      </c>
      <c r="AD315">
        <v>0</v>
      </c>
      <c r="AE315">
        <v>0</v>
      </c>
      <c r="AF315">
        <v>4.72</v>
      </c>
      <c r="AG315">
        <v>0.1</v>
      </c>
      <c r="AH315">
        <v>0</v>
      </c>
      <c r="AI315">
        <v>1</v>
      </c>
      <c r="AJ315">
        <v>1</v>
      </c>
      <c r="AK315">
        <v>1</v>
      </c>
      <c r="AL315">
        <v>1</v>
      </c>
      <c r="AM315">
        <v>-2</v>
      </c>
      <c r="AN315">
        <v>0</v>
      </c>
      <c r="AO315">
        <v>1</v>
      </c>
      <c r="AP315">
        <v>1</v>
      </c>
      <c r="AQ315">
        <v>0</v>
      </c>
      <c r="AR315">
        <v>0</v>
      </c>
      <c r="AS315" t="s">
        <v>3</v>
      </c>
      <c r="AT315">
        <v>6.9</v>
      </c>
      <c r="AU315" t="s">
        <v>3</v>
      </c>
      <c r="AV315">
        <v>0</v>
      </c>
      <c r="AW315">
        <v>2</v>
      </c>
      <c r="AX315">
        <v>35381465</v>
      </c>
      <c r="AY315">
        <v>1</v>
      </c>
      <c r="AZ315">
        <v>0</v>
      </c>
      <c r="BA315">
        <v>315</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CV315">
        <v>0</v>
      </c>
      <c r="CW315">
        <f>ROUND(Y315*Source!I1034*DO315,9)</f>
        <v>0</v>
      </c>
      <c r="CX315">
        <f>ROUND(Y315*Source!I1034,9)</f>
        <v>0.34499999999999997</v>
      </c>
      <c r="CY315">
        <f>AB315</f>
        <v>4.72</v>
      </c>
      <c r="CZ315">
        <f>AF315</f>
        <v>4.72</v>
      </c>
      <c r="DA315">
        <f>AJ315</f>
        <v>1</v>
      </c>
      <c r="DB315">
        <f t="shared" si="79"/>
        <v>32.57</v>
      </c>
      <c r="DC315">
        <f t="shared" si="80"/>
        <v>0.69</v>
      </c>
      <c r="DD315" t="s">
        <v>3</v>
      </c>
      <c r="DE315" t="s">
        <v>3</v>
      </c>
      <c r="DF315">
        <f t="shared" si="74"/>
        <v>0</v>
      </c>
      <c r="DG315">
        <f t="shared" si="75"/>
        <v>1.63</v>
      </c>
      <c r="DH315">
        <f t="shared" si="76"/>
        <v>0.03</v>
      </c>
      <c r="DI315">
        <f t="shared" si="77"/>
        <v>0</v>
      </c>
      <c r="DJ315">
        <f>DG315</f>
        <v>1.63</v>
      </c>
      <c r="DK315">
        <v>0</v>
      </c>
      <c r="DL315" t="s">
        <v>3</v>
      </c>
      <c r="DM315">
        <v>0</v>
      </c>
      <c r="DN315" t="s">
        <v>3</v>
      </c>
      <c r="DO315">
        <v>0</v>
      </c>
    </row>
    <row r="316" spans="1:119" x14ac:dyDescent="0.2">
      <c r="A316">
        <f>ROW(Source!A1035)</f>
        <v>1035</v>
      </c>
      <c r="B316">
        <v>35364244</v>
      </c>
      <c r="C316">
        <v>35381466</v>
      </c>
      <c r="D316">
        <v>35111398</v>
      </c>
      <c r="E316">
        <v>15872964</v>
      </c>
      <c r="F316">
        <v>1</v>
      </c>
      <c r="G316">
        <v>15872964</v>
      </c>
      <c r="H316">
        <v>1</v>
      </c>
      <c r="I316" t="s">
        <v>982</v>
      </c>
      <c r="J316" t="s">
        <v>3</v>
      </c>
      <c r="K316" t="s">
        <v>983</v>
      </c>
      <c r="L316">
        <v>1191</v>
      </c>
      <c r="N316">
        <v>1013</v>
      </c>
      <c r="O316" t="s">
        <v>984</v>
      </c>
      <c r="P316" t="s">
        <v>984</v>
      </c>
      <c r="Q316">
        <v>1</v>
      </c>
      <c r="W316">
        <v>0</v>
      </c>
      <c r="X316">
        <v>476480486</v>
      </c>
      <c r="Y316">
        <f t="shared" si="78"/>
        <v>39.22</v>
      </c>
      <c r="AA316">
        <v>0</v>
      </c>
      <c r="AB316">
        <v>0</v>
      </c>
      <c r="AC316">
        <v>0</v>
      </c>
      <c r="AD316">
        <v>0</v>
      </c>
      <c r="AE316">
        <v>0</v>
      </c>
      <c r="AF316">
        <v>0</v>
      </c>
      <c r="AG316">
        <v>0</v>
      </c>
      <c r="AH316">
        <v>0</v>
      </c>
      <c r="AI316">
        <v>1</v>
      </c>
      <c r="AJ316">
        <v>1</v>
      </c>
      <c r="AK316">
        <v>1</v>
      </c>
      <c r="AL316">
        <v>1</v>
      </c>
      <c r="AM316">
        <v>-2</v>
      </c>
      <c r="AN316">
        <v>0</v>
      </c>
      <c r="AO316">
        <v>1</v>
      </c>
      <c r="AP316">
        <v>1</v>
      </c>
      <c r="AQ316">
        <v>0</v>
      </c>
      <c r="AR316">
        <v>0</v>
      </c>
      <c r="AS316" t="s">
        <v>3</v>
      </c>
      <c r="AT316">
        <v>39.22</v>
      </c>
      <c r="AU316" t="s">
        <v>3</v>
      </c>
      <c r="AV316">
        <v>1</v>
      </c>
      <c r="AW316">
        <v>2</v>
      </c>
      <c r="AX316">
        <v>35381469</v>
      </c>
      <c r="AY316">
        <v>1</v>
      </c>
      <c r="AZ316">
        <v>0</v>
      </c>
      <c r="BA316">
        <v>316</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CU316">
        <f>ROUND(AT316*Source!I1035*AH316*AL316,2)</f>
        <v>0</v>
      </c>
      <c r="CV316">
        <f>ROUND(Y316*Source!I1035,9)</f>
        <v>0.39219999999999999</v>
      </c>
      <c r="CW316">
        <v>0</v>
      </c>
      <c r="CX316">
        <f>ROUND(Y316*Source!I1035,9)</f>
        <v>0.39219999999999999</v>
      </c>
      <c r="CY316">
        <f>AD316</f>
        <v>0</v>
      </c>
      <c r="CZ316">
        <f>AH316</f>
        <v>0</v>
      </c>
      <c r="DA316">
        <f>AL316</f>
        <v>1</v>
      </c>
      <c r="DB316">
        <f t="shared" si="79"/>
        <v>0</v>
      </c>
      <c r="DC316">
        <f t="shared" si="80"/>
        <v>0</v>
      </c>
      <c r="DD316" t="s">
        <v>3</v>
      </c>
      <c r="DE316" t="s">
        <v>3</v>
      </c>
      <c r="DF316">
        <f t="shared" si="74"/>
        <v>0</v>
      </c>
      <c r="DG316">
        <f t="shared" si="75"/>
        <v>0</v>
      </c>
      <c r="DH316">
        <f t="shared" si="76"/>
        <v>0</v>
      </c>
      <c r="DI316">
        <f t="shared" si="77"/>
        <v>0</v>
      </c>
      <c r="DJ316">
        <f>DI316</f>
        <v>0</v>
      </c>
      <c r="DK316">
        <v>0</v>
      </c>
      <c r="DL316" t="s">
        <v>3</v>
      </c>
      <c r="DM316">
        <v>0</v>
      </c>
      <c r="DN316" t="s">
        <v>3</v>
      </c>
      <c r="DO316">
        <v>0</v>
      </c>
    </row>
    <row r="317" spans="1:119" x14ac:dyDescent="0.2">
      <c r="A317">
        <f>ROW(Source!A1035)</f>
        <v>1035</v>
      </c>
      <c r="B317">
        <v>35364244</v>
      </c>
      <c r="C317">
        <v>35381466</v>
      </c>
      <c r="D317">
        <v>35113206</v>
      </c>
      <c r="E317">
        <v>1</v>
      </c>
      <c r="F317">
        <v>1</v>
      </c>
      <c r="G317">
        <v>15872964</v>
      </c>
      <c r="H317">
        <v>2</v>
      </c>
      <c r="I317" t="s">
        <v>989</v>
      </c>
      <c r="J317" t="s">
        <v>990</v>
      </c>
      <c r="K317" t="s">
        <v>991</v>
      </c>
      <c r="L317">
        <v>1368</v>
      </c>
      <c r="N317">
        <v>1011</v>
      </c>
      <c r="O317" t="s">
        <v>988</v>
      </c>
      <c r="P317" t="s">
        <v>988</v>
      </c>
      <c r="Q317">
        <v>1</v>
      </c>
      <c r="W317">
        <v>0</v>
      </c>
      <c r="X317">
        <v>-1817365194</v>
      </c>
      <c r="Y317">
        <f t="shared" si="78"/>
        <v>6.9</v>
      </c>
      <c r="AA317">
        <v>0</v>
      </c>
      <c r="AB317">
        <v>4.72</v>
      </c>
      <c r="AC317">
        <v>0.1</v>
      </c>
      <c r="AD317">
        <v>0</v>
      </c>
      <c r="AE317">
        <v>0</v>
      </c>
      <c r="AF317">
        <v>4.72</v>
      </c>
      <c r="AG317">
        <v>0.1</v>
      </c>
      <c r="AH317">
        <v>0</v>
      </c>
      <c r="AI317">
        <v>1</v>
      </c>
      <c r="AJ317">
        <v>1</v>
      </c>
      <c r="AK317">
        <v>1</v>
      </c>
      <c r="AL317">
        <v>1</v>
      </c>
      <c r="AM317">
        <v>-2</v>
      </c>
      <c r="AN317">
        <v>0</v>
      </c>
      <c r="AO317">
        <v>1</v>
      </c>
      <c r="AP317">
        <v>1</v>
      </c>
      <c r="AQ317">
        <v>0</v>
      </c>
      <c r="AR317">
        <v>0</v>
      </c>
      <c r="AS317" t="s">
        <v>3</v>
      </c>
      <c r="AT317">
        <v>6.9</v>
      </c>
      <c r="AU317" t="s">
        <v>3</v>
      </c>
      <c r="AV317">
        <v>0</v>
      </c>
      <c r="AW317">
        <v>2</v>
      </c>
      <c r="AX317">
        <v>35381470</v>
      </c>
      <c r="AY317">
        <v>1</v>
      </c>
      <c r="AZ317">
        <v>0</v>
      </c>
      <c r="BA317">
        <v>317</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CV317">
        <v>0</v>
      </c>
      <c r="CW317">
        <f>ROUND(Y317*Source!I1035*DO317,9)</f>
        <v>0</v>
      </c>
      <c r="CX317">
        <f>ROUND(Y317*Source!I1035,9)</f>
        <v>6.9000000000000006E-2</v>
      </c>
      <c r="CY317">
        <f>AB317</f>
        <v>4.72</v>
      </c>
      <c r="CZ317">
        <f>AF317</f>
        <v>4.72</v>
      </c>
      <c r="DA317">
        <f>AJ317</f>
        <v>1</v>
      </c>
      <c r="DB317">
        <f t="shared" si="79"/>
        <v>32.57</v>
      </c>
      <c r="DC317">
        <f t="shared" si="80"/>
        <v>0.69</v>
      </c>
      <c r="DD317" t="s">
        <v>3</v>
      </c>
      <c r="DE317" t="s">
        <v>3</v>
      </c>
      <c r="DF317">
        <f t="shared" si="74"/>
        <v>0</v>
      </c>
      <c r="DG317">
        <f t="shared" si="75"/>
        <v>0.33</v>
      </c>
      <c r="DH317">
        <f t="shared" si="76"/>
        <v>0.01</v>
      </c>
      <c r="DI317">
        <f t="shared" si="77"/>
        <v>0</v>
      </c>
      <c r="DJ317">
        <f>DG317</f>
        <v>0.33</v>
      </c>
      <c r="DK317">
        <v>0</v>
      </c>
      <c r="DL317" t="s">
        <v>3</v>
      </c>
      <c r="DM317">
        <v>0</v>
      </c>
      <c r="DN317" t="s">
        <v>3</v>
      </c>
      <c r="DO317">
        <v>0</v>
      </c>
    </row>
    <row r="318" spans="1:119" x14ac:dyDescent="0.2">
      <c r="A318">
        <f>ROW(Source!A1036)</f>
        <v>1036</v>
      </c>
      <c r="B318">
        <v>35364244</v>
      </c>
      <c r="C318">
        <v>35381471</v>
      </c>
      <c r="D318">
        <v>35111398</v>
      </c>
      <c r="E318">
        <v>15872964</v>
      </c>
      <c r="F318">
        <v>1</v>
      </c>
      <c r="G318">
        <v>15872964</v>
      </c>
      <c r="H318">
        <v>1</v>
      </c>
      <c r="I318" t="s">
        <v>982</v>
      </c>
      <c r="J318" t="s">
        <v>3</v>
      </c>
      <c r="K318" t="s">
        <v>983</v>
      </c>
      <c r="L318">
        <v>1191</v>
      </c>
      <c r="N318">
        <v>1013</v>
      </c>
      <c r="O318" t="s">
        <v>984</v>
      </c>
      <c r="P318" t="s">
        <v>984</v>
      </c>
      <c r="Q318">
        <v>1</v>
      </c>
      <c r="W318">
        <v>0</v>
      </c>
      <c r="X318">
        <v>476480486</v>
      </c>
      <c r="Y318">
        <f t="shared" si="78"/>
        <v>34.630000000000003</v>
      </c>
      <c r="AA318">
        <v>0</v>
      </c>
      <c r="AB318">
        <v>0</v>
      </c>
      <c r="AC318">
        <v>0</v>
      </c>
      <c r="AD318">
        <v>0</v>
      </c>
      <c r="AE318">
        <v>0</v>
      </c>
      <c r="AF318">
        <v>0</v>
      </c>
      <c r="AG318">
        <v>0</v>
      </c>
      <c r="AH318">
        <v>0</v>
      </c>
      <c r="AI318">
        <v>1</v>
      </c>
      <c r="AJ318">
        <v>1</v>
      </c>
      <c r="AK318">
        <v>1</v>
      </c>
      <c r="AL318">
        <v>1</v>
      </c>
      <c r="AM318">
        <v>-2</v>
      </c>
      <c r="AN318">
        <v>0</v>
      </c>
      <c r="AO318">
        <v>1</v>
      </c>
      <c r="AP318">
        <v>1</v>
      </c>
      <c r="AQ318">
        <v>0</v>
      </c>
      <c r="AR318">
        <v>0</v>
      </c>
      <c r="AS318" t="s">
        <v>3</v>
      </c>
      <c r="AT318">
        <v>34.630000000000003</v>
      </c>
      <c r="AU318" t="s">
        <v>3</v>
      </c>
      <c r="AV318">
        <v>1</v>
      </c>
      <c r="AW318">
        <v>2</v>
      </c>
      <c r="AX318">
        <v>35381473</v>
      </c>
      <c r="AY318">
        <v>1</v>
      </c>
      <c r="AZ318">
        <v>0</v>
      </c>
      <c r="BA318">
        <v>318</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CU318">
        <f>ROUND(AT318*Source!I1036*AH318*AL318,2)</f>
        <v>0</v>
      </c>
      <c r="CV318">
        <f>ROUND(Y318*Source!I1036,9)</f>
        <v>0.3463</v>
      </c>
      <c r="CW318">
        <v>0</v>
      </c>
      <c r="CX318">
        <f>ROUND(Y318*Source!I1036,9)</f>
        <v>0.3463</v>
      </c>
      <c r="CY318">
        <f>AD318</f>
        <v>0</v>
      </c>
      <c r="CZ318">
        <f>AH318</f>
        <v>0</v>
      </c>
      <c r="DA318">
        <f>AL318</f>
        <v>1</v>
      </c>
      <c r="DB318">
        <f t="shared" si="79"/>
        <v>0</v>
      </c>
      <c r="DC318">
        <f t="shared" si="80"/>
        <v>0</v>
      </c>
      <c r="DD318" t="s">
        <v>3</v>
      </c>
      <c r="DE318" t="s">
        <v>3</v>
      </c>
      <c r="DF318">
        <f t="shared" si="74"/>
        <v>0</v>
      </c>
      <c r="DG318">
        <f t="shared" si="75"/>
        <v>0</v>
      </c>
      <c r="DH318">
        <f t="shared" si="76"/>
        <v>0</v>
      </c>
      <c r="DI318">
        <f t="shared" si="77"/>
        <v>0</v>
      </c>
      <c r="DJ318">
        <f>DI318</f>
        <v>0</v>
      </c>
      <c r="DK318">
        <v>0</v>
      </c>
      <c r="DL318" t="s">
        <v>3</v>
      </c>
      <c r="DM318">
        <v>0</v>
      </c>
      <c r="DN318" t="s">
        <v>3</v>
      </c>
      <c r="DO318">
        <v>0</v>
      </c>
    </row>
    <row r="319" spans="1:119" x14ac:dyDescent="0.2">
      <c r="A319">
        <f>ROW(Source!A1072)</f>
        <v>1072</v>
      </c>
      <c r="B319">
        <v>35364244</v>
      </c>
      <c r="C319">
        <v>35381532</v>
      </c>
      <c r="D319">
        <v>35111398</v>
      </c>
      <c r="E319">
        <v>15872964</v>
      </c>
      <c r="F319">
        <v>1</v>
      </c>
      <c r="G319">
        <v>15872964</v>
      </c>
      <c r="H319">
        <v>1</v>
      </c>
      <c r="I319" t="s">
        <v>982</v>
      </c>
      <c r="J319" t="s">
        <v>3</v>
      </c>
      <c r="K319" t="s">
        <v>983</v>
      </c>
      <c r="L319">
        <v>1191</v>
      </c>
      <c r="N319">
        <v>1013</v>
      </c>
      <c r="O319" t="s">
        <v>984</v>
      </c>
      <c r="P319" t="s">
        <v>984</v>
      </c>
      <c r="Q319">
        <v>1</v>
      </c>
      <c r="W319">
        <v>0</v>
      </c>
      <c r="X319">
        <v>476480486</v>
      </c>
      <c r="Y319">
        <f t="shared" si="78"/>
        <v>5.84</v>
      </c>
      <c r="AA319">
        <v>0</v>
      </c>
      <c r="AB319">
        <v>0</v>
      </c>
      <c r="AC319">
        <v>0</v>
      </c>
      <c r="AD319">
        <v>0</v>
      </c>
      <c r="AE319">
        <v>0</v>
      </c>
      <c r="AF319">
        <v>0</v>
      </c>
      <c r="AG319">
        <v>0</v>
      </c>
      <c r="AH319">
        <v>0</v>
      </c>
      <c r="AI319">
        <v>1</v>
      </c>
      <c r="AJ319">
        <v>1</v>
      </c>
      <c r="AK319">
        <v>1</v>
      </c>
      <c r="AL319">
        <v>1</v>
      </c>
      <c r="AM319">
        <v>-2</v>
      </c>
      <c r="AN319">
        <v>0</v>
      </c>
      <c r="AO319">
        <v>1</v>
      </c>
      <c r="AP319">
        <v>1</v>
      </c>
      <c r="AQ319">
        <v>0</v>
      </c>
      <c r="AR319">
        <v>0</v>
      </c>
      <c r="AS319" t="s">
        <v>3</v>
      </c>
      <c r="AT319">
        <v>5.84</v>
      </c>
      <c r="AU319" t="s">
        <v>3</v>
      </c>
      <c r="AV319">
        <v>1</v>
      </c>
      <c r="AW319">
        <v>2</v>
      </c>
      <c r="AX319">
        <v>35381534</v>
      </c>
      <c r="AY319">
        <v>1</v>
      </c>
      <c r="AZ319">
        <v>0</v>
      </c>
      <c r="BA319">
        <v>319</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CU319">
        <f>ROUND(AT319*Source!I1072*AH319*AL319,2)</f>
        <v>0</v>
      </c>
      <c r="CV319">
        <f>ROUND(Y319*Source!I1072,9)</f>
        <v>0.29199999999999998</v>
      </c>
      <c r="CW319">
        <v>0</v>
      </c>
      <c r="CX319">
        <f>ROUND(Y319*Source!I1072,9)</f>
        <v>0.29199999999999998</v>
      </c>
      <c r="CY319">
        <f>AD319</f>
        <v>0</v>
      </c>
      <c r="CZ319">
        <f>AH319</f>
        <v>0</v>
      </c>
      <c r="DA319">
        <f>AL319</f>
        <v>1</v>
      </c>
      <c r="DB319">
        <f t="shared" si="79"/>
        <v>0</v>
      </c>
      <c r="DC319">
        <f t="shared" si="80"/>
        <v>0</v>
      </c>
      <c r="DD319" t="s">
        <v>3</v>
      </c>
      <c r="DE319" t="s">
        <v>3</v>
      </c>
      <c r="DF319">
        <f t="shared" si="74"/>
        <v>0</v>
      </c>
      <c r="DG319">
        <f t="shared" si="75"/>
        <v>0</v>
      </c>
      <c r="DH319">
        <f t="shared" si="76"/>
        <v>0</v>
      </c>
      <c r="DI319">
        <f t="shared" si="77"/>
        <v>0</v>
      </c>
      <c r="DJ319">
        <f>DI319</f>
        <v>0</v>
      </c>
      <c r="DK319">
        <v>0</v>
      </c>
      <c r="DL319" t="s">
        <v>3</v>
      </c>
      <c r="DM319">
        <v>0</v>
      </c>
      <c r="DN319" t="s">
        <v>3</v>
      </c>
      <c r="DO319">
        <v>0</v>
      </c>
    </row>
    <row r="320" spans="1:119" x14ac:dyDescent="0.2">
      <c r="A320">
        <f>ROW(Source!A1073)</f>
        <v>1073</v>
      </c>
      <c r="B320">
        <v>35364244</v>
      </c>
      <c r="C320">
        <v>35381535</v>
      </c>
      <c r="D320">
        <v>35111398</v>
      </c>
      <c r="E320">
        <v>15872964</v>
      </c>
      <c r="F320">
        <v>1</v>
      </c>
      <c r="G320">
        <v>15872964</v>
      </c>
      <c r="H320">
        <v>1</v>
      </c>
      <c r="I320" t="s">
        <v>982</v>
      </c>
      <c r="J320" t="s">
        <v>3</v>
      </c>
      <c r="K320" t="s">
        <v>983</v>
      </c>
      <c r="L320">
        <v>1191</v>
      </c>
      <c r="N320">
        <v>1013</v>
      </c>
      <c r="O320" t="s">
        <v>984</v>
      </c>
      <c r="P320" t="s">
        <v>984</v>
      </c>
      <c r="Q320">
        <v>1</v>
      </c>
      <c r="W320">
        <v>0</v>
      </c>
      <c r="X320">
        <v>476480486</v>
      </c>
      <c r="Y320">
        <f t="shared" si="78"/>
        <v>0.42</v>
      </c>
      <c r="AA320">
        <v>0</v>
      </c>
      <c r="AB320">
        <v>0</v>
      </c>
      <c r="AC320">
        <v>0</v>
      </c>
      <c r="AD320">
        <v>0</v>
      </c>
      <c r="AE320">
        <v>0</v>
      </c>
      <c r="AF320">
        <v>0</v>
      </c>
      <c r="AG320">
        <v>0</v>
      </c>
      <c r="AH320">
        <v>0</v>
      </c>
      <c r="AI320">
        <v>1</v>
      </c>
      <c r="AJ320">
        <v>1</v>
      </c>
      <c r="AK320">
        <v>1</v>
      </c>
      <c r="AL320">
        <v>1</v>
      </c>
      <c r="AM320">
        <v>-2</v>
      </c>
      <c r="AN320">
        <v>0</v>
      </c>
      <c r="AO320">
        <v>1</v>
      </c>
      <c r="AP320">
        <v>0</v>
      </c>
      <c r="AQ320">
        <v>0</v>
      </c>
      <c r="AR320">
        <v>0</v>
      </c>
      <c r="AS320" t="s">
        <v>3</v>
      </c>
      <c r="AT320">
        <v>0.42</v>
      </c>
      <c r="AU320" t="s">
        <v>3</v>
      </c>
      <c r="AV320">
        <v>1</v>
      </c>
      <c r="AW320">
        <v>2</v>
      </c>
      <c r="AX320">
        <v>35381540</v>
      </c>
      <c r="AY320">
        <v>1</v>
      </c>
      <c r="AZ320">
        <v>0</v>
      </c>
      <c r="BA320">
        <v>320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CU320">
        <f>ROUND(AT320*Source!I1073*AH320*AL320,2)</f>
        <v>0</v>
      </c>
      <c r="CV320">
        <f>ROUND(Y320*Source!I1073,9)</f>
        <v>8.4000000000000005E-2</v>
      </c>
      <c r="CW320">
        <v>0</v>
      </c>
      <c r="CX320">
        <f>ROUND(Y320*Source!I1073,9)</f>
        <v>8.4000000000000005E-2</v>
      </c>
      <c r="CY320">
        <f>AD320</f>
        <v>0</v>
      </c>
      <c r="CZ320">
        <f>AH320</f>
        <v>0</v>
      </c>
      <c r="DA320">
        <f>AL320</f>
        <v>1</v>
      </c>
      <c r="DB320">
        <f t="shared" si="79"/>
        <v>0</v>
      </c>
      <c r="DC320">
        <f t="shared" si="80"/>
        <v>0</v>
      </c>
      <c r="DD320" t="s">
        <v>3</v>
      </c>
      <c r="DE320" t="s">
        <v>3</v>
      </c>
      <c r="DF320">
        <f t="shared" si="74"/>
        <v>0</v>
      </c>
      <c r="DG320">
        <f t="shared" si="75"/>
        <v>0</v>
      </c>
      <c r="DH320">
        <f t="shared" si="76"/>
        <v>0</v>
      </c>
      <c r="DI320">
        <f t="shared" si="77"/>
        <v>0</v>
      </c>
      <c r="DJ320">
        <f>DI320</f>
        <v>0</v>
      </c>
      <c r="DK320">
        <v>0</v>
      </c>
      <c r="DL320" t="s">
        <v>3</v>
      </c>
      <c r="DM320">
        <v>0</v>
      </c>
      <c r="DN320" t="s">
        <v>3</v>
      </c>
      <c r="DO320">
        <v>0</v>
      </c>
    </row>
    <row r="321" spans="1:119" x14ac:dyDescent="0.2">
      <c r="A321">
        <f>ROW(Source!A1073)</f>
        <v>1073</v>
      </c>
      <c r="B321">
        <v>35364244</v>
      </c>
      <c r="C321">
        <v>35381535</v>
      </c>
      <c r="D321">
        <v>35113190</v>
      </c>
      <c r="E321">
        <v>1</v>
      </c>
      <c r="F321">
        <v>1</v>
      </c>
      <c r="G321">
        <v>15872964</v>
      </c>
      <c r="H321">
        <v>2</v>
      </c>
      <c r="I321" t="s">
        <v>1111</v>
      </c>
      <c r="J321" t="s">
        <v>1112</v>
      </c>
      <c r="K321" t="s">
        <v>1113</v>
      </c>
      <c r="L321">
        <v>1368</v>
      </c>
      <c r="N321">
        <v>1011</v>
      </c>
      <c r="O321" t="s">
        <v>988</v>
      </c>
      <c r="P321" t="s">
        <v>988</v>
      </c>
      <c r="Q321">
        <v>1</v>
      </c>
      <c r="W321">
        <v>0</v>
      </c>
      <c r="X321">
        <v>-1477704590</v>
      </c>
      <c r="Y321">
        <f t="shared" si="78"/>
        <v>0.2</v>
      </c>
      <c r="AA321">
        <v>0</v>
      </c>
      <c r="AB321">
        <v>44.94</v>
      </c>
      <c r="AC321">
        <v>0.64</v>
      </c>
      <c r="AD321">
        <v>0</v>
      </c>
      <c r="AE321">
        <v>0</v>
      </c>
      <c r="AF321">
        <v>44.94</v>
      </c>
      <c r="AG321">
        <v>0.64</v>
      </c>
      <c r="AH321">
        <v>0</v>
      </c>
      <c r="AI321">
        <v>1</v>
      </c>
      <c r="AJ321">
        <v>1</v>
      </c>
      <c r="AK321">
        <v>1</v>
      </c>
      <c r="AL321">
        <v>1</v>
      </c>
      <c r="AM321">
        <v>-2</v>
      </c>
      <c r="AN321">
        <v>0</v>
      </c>
      <c r="AO321">
        <v>1</v>
      </c>
      <c r="AP321">
        <v>0</v>
      </c>
      <c r="AQ321">
        <v>0</v>
      </c>
      <c r="AR321">
        <v>0</v>
      </c>
      <c r="AS321" t="s">
        <v>3</v>
      </c>
      <c r="AT321">
        <v>0.2</v>
      </c>
      <c r="AU321" t="s">
        <v>3</v>
      </c>
      <c r="AV321">
        <v>0</v>
      </c>
      <c r="AW321">
        <v>2</v>
      </c>
      <c r="AX321">
        <v>35381541</v>
      </c>
      <c r="AY321">
        <v>1</v>
      </c>
      <c r="AZ321">
        <v>0</v>
      </c>
      <c r="BA321">
        <v>321</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CV321">
        <v>0</v>
      </c>
      <c r="CW321">
        <f>ROUND(Y321*Source!I1073*DO321,9)</f>
        <v>0</v>
      </c>
      <c r="CX321">
        <f>ROUND(Y321*Source!I1073,9)</f>
        <v>0.04</v>
      </c>
      <c r="CY321">
        <f>AB321</f>
        <v>44.94</v>
      </c>
      <c r="CZ321">
        <f>AF321</f>
        <v>44.94</v>
      </c>
      <c r="DA321">
        <f>AJ321</f>
        <v>1</v>
      </c>
      <c r="DB321">
        <f t="shared" si="79"/>
        <v>8.99</v>
      </c>
      <c r="DC321">
        <f t="shared" si="80"/>
        <v>0.13</v>
      </c>
      <c r="DD321" t="s">
        <v>3</v>
      </c>
      <c r="DE321" t="s">
        <v>3</v>
      </c>
      <c r="DF321">
        <f t="shared" ref="DF321:DF384" si="81">ROUND(ROUND(AE321,2)*CX321,2)</f>
        <v>0</v>
      </c>
      <c r="DG321">
        <f t="shared" ref="DG321:DG384" si="82">ROUND(ROUND(AF321,2)*CX321,2)</f>
        <v>1.8</v>
      </c>
      <c r="DH321">
        <f t="shared" ref="DH321:DH384" si="83">ROUND(ROUND(AG321,2)*CX321,2)</f>
        <v>0.03</v>
      </c>
      <c r="DI321">
        <f t="shared" ref="DI321:DI384" si="84">ROUND(ROUND(AH321,2)*CX321,2)</f>
        <v>0</v>
      </c>
      <c r="DJ321">
        <f>DG321</f>
        <v>1.8</v>
      </c>
      <c r="DK321">
        <v>0</v>
      </c>
      <c r="DL321" t="s">
        <v>3</v>
      </c>
      <c r="DM321">
        <v>0</v>
      </c>
      <c r="DN321" t="s">
        <v>3</v>
      </c>
      <c r="DO321">
        <v>0</v>
      </c>
    </row>
    <row r="322" spans="1:119" x14ac:dyDescent="0.2">
      <c r="A322">
        <f>ROW(Source!A1073)</f>
        <v>1073</v>
      </c>
      <c r="B322">
        <v>35364244</v>
      </c>
      <c r="C322">
        <v>35381535</v>
      </c>
      <c r="D322">
        <v>35115233</v>
      </c>
      <c r="E322">
        <v>1</v>
      </c>
      <c r="F322">
        <v>1</v>
      </c>
      <c r="G322">
        <v>15872964</v>
      </c>
      <c r="H322">
        <v>3</v>
      </c>
      <c r="I322" t="s">
        <v>1114</v>
      </c>
      <c r="J322" t="s">
        <v>1115</v>
      </c>
      <c r="K322" t="s">
        <v>1116</v>
      </c>
      <c r="L322">
        <v>1339</v>
      </c>
      <c r="N322">
        <v>1007</v>
      </c>
      <c r="O322" t="s">
        <v>1117</v>
      </c>
      <c r="P322" t="s">
        <v>1117</v>
      </c>
      <c r="Q322">
        <v>1</v>
      </c>
      <c r="W322">
        <v>0</v>
      </c>
      <c r="X322">
        <v>-35091971</v>
      </c>
      <c r="Y322">
        <f t="shared" si="78"/>
        <v>1.7600000000000001E-2</v>
      </c>
      <c r="AA322">
        <v>54.81</v>
      </c>
      <c r="AB322">
        <v>0</v>
      </c>
      <c r="AC322">
        <v>0</v>
      </c>
      <c r="AD322">
        <v>0</v>
      </c>
      <c r="AE322">
        <v>54.81</v>
      </c>
      <c r="AF322">
        <v>0</v>
      </c>
      <c r="AG322">
        <v>0</v>
      </c>
      <c r="AH322">
        <v>0</v>
      </c>
      <c r="AI322">
        <v>1</v>
      </c>
      <c r="AJ322">
        <v>1</v>
      </c>
      <c r="AK322">
        <v>1</v>
      </c>
      <c r="AL322">
        <v>1</v>
      </c>
      <c r="AM322">
        <v>-2</v>
      </c>
      <c r="AN322">
        <v>0</v>
      </c>
      <c r="AO322">
        <v>1</v>
      </c>
      <c r="AP322">
        <v>0</v>
      </c>
      <c r="AQ322">
        <v>0</v>
      </c>
      <c r="AR322">
        <v>0</v>
      </c>
      <c r="AS322" t="s">
        <v>3</v>
      </c>
      <c r="AT322">
        <v>1.7600000000000001E-2</v>
      </c>
      <c r="AU322" t="s">
        <v>3</v>
      </c>
      <c r="AV322">
        <v>0</v>
      </c>
      <c r="AW322">
        <v>2</v>
      </c>
      <c r="AX322">
        <v>35381542</v>
      </c>
      <c r="AY322">
        <v>1</v>
      </c>
      <c r="AZ322">
        <v>0</v>
      </c>
      <c r="BA322">
        <v>322</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CV322">
        <v>0</v>
      </c>
      <c r="CW322">
        <v>0</v>
      </c>
      <c r="CX322">
        <f>ROUND(Y322*Source!I1073,9)</f>
        <v>3.5200000000000001E-3</v>
      </c>
      <c r="CY322">
        <f>AA322</f>
        <v>54.81</v>
      </c>
      <c r="CZ322">
        <f>AE322</f>
        <v>54.81</v>
      </c>
      <c r="DA322">
        <f>AI322</f>
        <v>1</v>
      </c>
      <c r="DB322">
        <f t="shared" si="79"/>
        <v>0.96</v>
      </c>
      <c r="DC322">
        <f t="shared" si="80"/>
        <v>0</v>
      </c>
      <c r="DD322" t="s">
        <v>3</v>
      </c>
      <c r="DE322" t="s">
        <v>3</v>
      </c>
      <c r="DF322">
        <f t="shared" si="81"/>
        <v>0.19</v>
      </c>
      <c r="DG322">
        <f t="shared" si="82"/>
        <v>0</v>
      </c>
      <c r="DH322">
        <f t="shared" si="83"/>
        <v>0</v>
      </c>
      <c r="DI322">
        <f t="shared" si="84"/>
        <v>0</v>
      </c>
      <c r="DJ322">
        <f>DF322</f>
        <v>0.19</v>
      </c>
      <c r="DK322">
        <v>0</v>
      </c>
      <c r="DL322" t="s">
        <v>3</v>
      </c>
      <c r="DM322">
        <v>0</v>
      </c>
      <c r="DN322" t="s">
        <v>3</v>
      </c>
      <c r="DO322">
        <v>0</v>
      </c>
    </row>
    <row r="323" spans="1:119" x14ac:dyDescent="0.2">
      <c r="A323">
        <f>ROW(Source!A1073)</f>
        <v>1073</v>
      </c>
      <c r="B323">
        <v>35364244</v>
      </c>
      <c r="C323">
        <v>35381535</v>
      </c>
      <c r="D323">
        <v>35117602</v>
      </c>
      <c r="E323">
        <v>1</v>
      </c>
      <c r="F323">
        <v>1</v>
      </c>
      <c r="G323">
        <v>15872964</v>
      </c>
      <c r="H323">
        <v>3</v>
      </c>
      <c r="I323" t="s">
        <v>1118</v>
      </c>
      <c r="J323" t="s">
        <v>1119</v>
      </c>
      <c r="K323" t="s">
        <v>1120</v>
      </c>
      <c r="L323">
        <v>1354</v>
      </c>
      <c r="N323">
        <v>1010</v>
      </c>
      <c r="O323" t="s">
        <v>52</v>
      </c>
      <c r="P323" t="s">
        <v>52</v>
      </c>
      <c r="Q323">
        <v>1</v>
      </c>
      <c r="W323">
        <v>0</v>
      </c>
      <c r="X323">
        <v>656259231</v>
      </c>
      <c r="Y323">
        <f t="shared" si="78"/>
        <v>6.7000000000000002E-3</v>
      </c>
      <c r="AA323">
        <v>16620.27</v>
      </c>
      <c r="AB323">
        <v>0</v>
      </c>
      <c r="AC323">
        <v>0</v>
      </c>
      <c r="AD323">
        <v>0</v>
      </c>
      <c r="AE323">
        <v>16620.27</v>
      </c>
      <c r="AF323">
        <v>0</v>
      </c>
      <c r="AG323">
        <v>0</v>
      </c>
      <c r="AH323">
        <v>0</v>
      </c>
      <c r="AI323">
        <v>1</v>
      </c>
      <c r="AJ323">
        <v>1</v>
      </c>
      <c r="AK323">
        <v>1</v>
      </c>
      <c r="AL323">
        <v>1</v>
      </c>
      <c r="AM323">
        <v>-2</v>
      </c>
      <c r="AN323">
        <v>0</v>
      </c>
      <c r="AO323">
        <v>1</v>
      </c>
      <c r="AP323">
        <v>0</v>
      </c>
      <c r="AQ323">
        <v>0</v>
      </c>
      <c r="AR323">
        <v>0</v>
      </c>
      <c r="AS323" t="s">
        <v>3</v>
      </c>
      <c r="AT323">
        <v>6.7000000000000002E-3</v>
      </c>
      <c r="AU323" t="s">
        <v>3</v>
      </c>
      <c r="AV323">
        <v>0</v>
      </c>
      <c r="AW323">
        <v>2</v>
      </c>
      <c r="AX323">
        <v>35381543</v>
      </c>
      <c r="AY323">
        <v>1</v>
      </c>
      <c r="AZ323">
        <v>0</v>
      </c>
      <c r="BA323">
        <v>323</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CV323">
        <v>0</v>
      </c>
      <c r="CW323">
        <v>0</v>
      </c>
      <c r="CX323">
        <f>ROUND(Y323*Source!I1073,9)</f>
        <v>1.34E-3</v>
      </c>
      <c r="CY323">
        <f>AA323</f>
        <v>16620.27</v>
      </c>
      <c r="CZ323">
        <f>AE323</f>
        <v>16620.27</v>
      </c>
      <c r="DA323">
        <f>AI323</f>
        <v>1</v>
      </c>
      <c r="DB323">
        <f t="shared" si="79"/>
        <v>111.36</v>
      </c>
      <c r="DC323">
        <f t="shared" si="80"/>
        <v>0</v>
      </c>
      <c r="DD323" t="s">
        <v>3</v>
      </c>
      <c r="DE323" t="s">
        <v>3</v>
      </c>
      <c r="DF323">
        <f t="shared" si="81"/>
        <v>22.27</v>
      </c>
      <c r="DG323">
        <f t="shared" si="82"/>
        <v>0</v>
      </c>
      <c r="DH323">
        <f t="shared" si="83"/>
        <v>0</v>
      </c>
      <c r="DI323">
        <f t="shared" si="84"/>
        <v>0</v>
      </c>
      <c r="DJ323">
        <f>DF323</f>
        <v>22.27</v>
      </c>
      <c r="DK323">
        <v>0</v>
      </c>
      <c r="DL323" t="s">
        <v>3</v>
      </c>
      <c r="DM323">
        <v>0</v>
      </c>
      <c r="DN323" t="s">
        <v>3</v>
      </c>
      <c r="DO323">
        <v>0</v>
      </c>
    </row>
    <row r="324" spans="1:119" x14ac:dyDescent="0.2">
      <c r="A324">
        <f>ROW(Source!A1074)</f>
        <v>1074</v>
      </c>
      <c r="B324">
        <v>35364244</v>
      </c>
      <c r="C324">
        <v>35381544</v>
      </c>
      <c r="D324">
        <v>35111398</v>
      </c>
      <c r="E324">
        <v>15872964</v>
      </c>
      <c r="F324">
        <v>1</v>
      </c>
      <c r="G324">
        <v>15872964</v>
      </c>
      <c r="H324">
        <v>1</v>
      </c>
      <c r="I324" t="s">
        <v>982</v>
      </c>
      <c r="J324" t="s">
        <v>3</v>
      </c>
      <c r="K324" t="s">
        <v>983</v>
      </c>
      <c r="L324">
        <v>1191</v>
      </c>
      <c r="N324">
        <v>1013</v>
      </c>
      <c r="O324" t="s">
        <v>984</v>
      </c>
      <c r="P324" t="s">
        <v>984</v>
      </c>
      <c r="Q324">
        <v>1</v>
      </c>
      <c r="W324">
        <v>0</v>
      </c>
      <c r="X324">
        <v>476480486</v>
      </c>
      <c r="Y324">
        <f t="shared" si="78"/>
        <v>14</v>
      </c>
      <c r="AA324">
        <v>0</v>
      </c>
      <c r="AB324">
        <v>0</v>
      </c>
      <c r="AC324">
        <v>0</v>
      </c>
      <c r="AD324">
        <v>0</v>
      </c>
      <c r="AE324">
        <v>0</v>
      </c>
      <c r="AF324">
        <v>0</v>
      </c>
      <c r="AG324">
        <v>0</v>
      </c>
      <c r="AH324">
        <v>0</v>
      </c>
      <c r="AI324">
        <v>1</v>
      </c>
      <c r="AJ324">
        <v>1</v>
      </c>
      <c r="AK324">
        <v>1</v>
      </c>
      <c r="AL324">
        <v>1</v>
      </c>
      <c r="AM324">
        <v>-2</v>
      </c>
      <c r="AN324">
        <v>0</v>
      </c>
      <c r="AO324">
        <v>1</v>
      </c>
      <c r="AP324">
        <v>1</v>
      </c>
      <c r="AQ324">
        <v>0</v>
      </c>
      <c r="AR324">
        <v>0</v>
      </c>
      <c r="AS324" t="s">
        <v>3</v>
      </c>
      <c r="AT324">
        <v>14</v>
      </c>
      <c r="AU324" t="s">
        <v>3</v>
      </c>
      <c r="AV324">
        <v>1</v>
      </c>
      <c r="AW324">
        <v>2</v>
      </c>
      <c r="AX324">
        <v>35381548</v>
      </c>
      <c r="AY324">
        <v>1</v>
      </c>
      <c r="AZ324">
        <v>0</v>
      </c>
      <c r="BA324">
        <v>324</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CU324">
        <f>ROUND(AT324*Source!I1074*AH324*AL324,2)</f>
        <v>0</v>
      </c>
      <c r="CV324">
        <f>ROUND(Y324*Source!I1074,9)</f>
        <v>0.14000000000000001</v>
      </c>
      <c r="CW324">
        <v>0</v>
      </c>
      <c r="CX324">
        <f>ROUND(Y324*Source!I1074,9)</f>
        <v>0.14000000000000001</v>
      </c>
      <c r="CY324">
        <f>AD324</f>
        <v>0</v>
      </c>
      <c r="CZ324">
        <f>AH324</f>
        <v>0</v>
      </c>
      <c r="DA324">
        <f>AL324</f>
        <v>1</v>
      </c>
      <c r="DB324">
        <f t="shared" si="79"/>
        <v>0</v>
      </c>
      <c r="DC324">
        <f t="shared" si="80"/>
        <v>0</v>
      </c>
      <c r="DD324" t="s">
        <v>3</v>
      </c>
      <c r="DE324" t="s">
        <v>3</v>
      </c>
      <c r="DF324">
        <f t="shared" si="81"/>
        <v>0</v>
      </c>
      <c r="DG324">
        <f t="shared" si="82"/>
        <v>0</v>
      </c>
      <c r="DH324">
        <f t="shared" si="83"/>
        <v>0</v>
      </c>
      <c r="DI324">
        <f t="shared" si="84"/>
        <v>0</v>
      </c>
      <c r="DJ324">
        <f>DI324</f>
        <v>0</v>
      </c>
      <c r="DK324">
        <v>0</v>
      </c>
      <c r="DL324" t="s">
        <v>3</v>
      </c>
      <c r="DM324">
        <v>0</v>
      </c>
      <c r="DN324" t="s">
        <v>3</v>
      </c>
      <c r="DO324">
        <v>0</v>
      </c>
    </row>
    <row r="325" spans="1:119" x14ac:dyDescent="0.2">
      <c r="A325">
        <f>ROW(Source!A1074)</f>
        <v>1074</v>
      </c>
      <c r="B325">
        <v>35364244</v>
      </c>
      <c r="C325">
        <v>35381544</v>
      </c>
      <c r="D325">
        <v>35112687</v>
      </c>
      <c r="E325">
        <v>1</v>
      </c>
      <c r="F325">
        <v>1</v>
      </c>
      <c r="G325">
        <v>15872964</v>
      </c>
      <c r="H325">
        <v>2</v>
      </c>
      <c r="I325" t="s">
        <v>1121</v>
      </c>
      <c r="J325" t="s">
        <v>1122</v>
      </c>
      <c r="K325" t="s">
        <v>1123</v>
      </c>
      <c r="L325">
        <v>1368</v>
      </c>
      <c r="N325">
        <v>1011</v>
      </c>
      <c r="O325" t="s">
        <v>988</v>
      </c>
      <c r="P325" t="s">
        <v>988</v>
      </c>
      <c r="Q325">
        <v>1</v>
      </c>
      <c r="W325">
        <v>0</v>
      </c>
      <c r="X325">
        <v>-1843499539</v>
      </c>
      <c r="Y325">
        <f t="shared" si="78"/>
        <v>3.65</v>
      </c>
      <c r="AA325">
        <v>0</v>
      </c>
      <c r="AB325">
        <v>1635</v>
      </c>
      <c r="AC325">
        <v>832.91</v>
      </c>
      <c r="AD325">
        <v>0</v>
      </c>
      <c r="AE325">
        <v>0</v>
      </c>
      <c r="AF325">
        <v>1635</v>
      </c>
      <c r="AG325">
        <v>832.91</v>
      </c>
      <c r="AH325">
        <v>0</v>
      </c>
      <c r="AI325">
        <v>1</v>
      </c>
      <c r="AJ325">
        <v>1</v>
      </c>
      <c r="AK325">
        <v>1</v>
      </c>
      <c r="AL325">
        <v>1</v>
      </c>
      <c r="AM325">
        <v>-2</v>
      </c>
      <c r="AN325">
        <v>0</v>
      </c>
      <c r="AO325">
        <v>1</v>
      </c>
      <c r="AP325">
        <v>1</v>
      </c>
      <c r="AQ325">
        <v>0</v>
      </c>
      <c r="AR325">
        <v>0</v>
      </c>
      <c r="AS325" t="s">
        <v>3</v>
      </c>
      <c r="AT325">
        <v>3.65</v>
      </c>
      <c r="AU325" t="s">
        <v>3</v>
      </c>
      <c r="AV325">
        <v>0</v>
      </c>
      <c r="AW325">
        <v>2</v>
      </c>
      <c r="AX325">
        <v>35381549</v>
      </c>
      <c r="AY325">
        <v>1</v>
      </c>
      <c r="AZ325">
        <v>0</v>
      </c>
      <c r="BA325">
        <v>325</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CV325">
        <v>0</v>
      </c>
      <c r="CW325">
        <f>ROUND(Y325*Source!I1074*DO325,9)</f>
        <v>0</v>
      </c>
      <c r="CX325">
        <f>ROUND(Y325*Source!I1074,9)</f>
        <v>3.6499999999999998E-2</v>
      </c>
      <c r="CY325">
        <f>AB325</f>
        <v>1635</v>
      </c>
      <c r="CZ325">
        <f>AF325</f>
        <v>1635</v>
      </c>
      <c r="DA325">
        <f>AJ325</f>
        <v>1</v>
      </c>
      <c r="DB325">
        <f t="shared" si="79"/>
        <v>5967.75</v>
      </c>
      <c r="DC325">
        <f t="shared" si="80"/>
        <v>3040.12</v>
      </c>
      <c r="DD325" t="s">
        <v>3</v>
      </c>
      <c r="DE325" t="s">
        <v>3</v>
      </c>
      <c r="DF325">
        <f t="shared" si="81"/>
        <v>0</v>
      </c>
      <c r="DG325">
        <f t="shared" si="82"/>
        <v>59.68</v>
      </c>
      <c r="DH325">
        <f t="shared" si="83"/>
        <v>30.4</v>
      </c>
      <c r="DI325">
        <f t="shared" si="84"/>
        <v>0</v>
      </c>
      <c r="DJ325">
        <f>DG325</f>
        <v>59.68</v>
      </c>
      <c r="DK325">
        <v>0</v>
      </c>
      <c r="DL325" t="s">
        <v>3</v>
      </c>
      <c r="DM325">
        <v>0</v>
      </c>
      <c r="DN325" t="s">
        <v>3</v>
      </c>
      <c r="DO325">
        <v>0</v>
      </c>
    </row>
    <row r="326" spans="1:119" x14ac:dyDescent="0.2">
      <c r="A326">
        <f>ROW(Source!A1074)</f>
        <v>1074</v>
      </c>
      <c r="B326">
        <v>35364244</v>
      </c>
      <c r="C326">
        <v>35381544</v>
      </c>
      <c r="D326">
        <v>35113169</v>
      </c>
      <c r="E326">
        <v>1</v>
      </c>
      <c r="F326">
        <v>1</v>
      </c>
      <c r="G326">
        <v>15872964</v>
      </c>
      <c r="H326">
        <v>2</v>
      </c>
      <c r="I326" t="s">
        <v>1124</v>
      </c>
      <c r="J326" t="s">
        <v>1125</v>
      </c>
      <c r="K326" t="s">
        <v>1126</v>
      </c>
      <c r="L326">
        <v>1368</v>
      </c>
      <c r="N326">
        <v>1011</v>
      </c>
      <c r="O326" t="s">
        <v>988</v>
      </c>
      <c r="P326" t="s">
        <v>988</v>
      </c>
      <c r="Q326">
        <v>1</v>
      </c>
      <c r="W326">
        <v>0</v>
      </c>
      <c r="X326">
        <v>-1505827316</v>
      </c>
      <c r="Y326">
        <f t="shared" si="78"/>
        <v>3.65</v>
      </c>
      <c r="AA326">
        <v>0</v>
      </c>
      <c r="AB326">
        <v>7.15</v>
      </c>
      <c r="AC326">
        <v>0.09</v>
      </c>
      <c r="AD326">
        <v>0</v>
      </c>
      <c r="AE326">
        <v>0</v>
      </c>
      <c r="AF326">
        <v>7.15</v>
      </c>
      <c r="AG326">
        <v>0.09</v>
      </c>
      <c r="AH326">
        <v>0</v>
      </c>
      <c r="AI326">
        <v>1</v>
      </c>
      <c r="AJ326">
        <v>1</v>
      </c>
      <c r="AK326">
        <v>1</v>
      </c>
      <c r="AL326">
        <v>1</v>
      </c>
      <c r="AM326">
        <v>-2</v>
      </c>
      <c r="AN326">
        <v>0</v>
      </c>
      <c r="AO326">
        <v>1</v>
      </c>
      <c r="AP326">
        <v>1</v>
      </c>
      <c r="AQ326">
        <v>0</v>
      </c>
      <c r="AR326">
        <v>0</v>
      </c>
      <c r="AS326" t="s">
        <v>3</v>
      </c>
      <c r="AT326">
        <v>3.65</v>
      </c>
      <c r="AU326" t="s">
        <v>3</v>
      </c>
      <c r="AV326">
        <v>0</v>
      </c>
      <c r="AW326">
        <v>2</v>
      </c>
      <c r="AX326">
        <v>35381550</v>
      </c>
      <c r="AY326">
        <v>1</v>
      </c>
      <c r="AZ326">
        <v>0</v>
      </c>
      <c r="BA326">
        <v>326</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CV326">
        <v>0</v>
      </c>
      <c r="CW326">
        <f>ROUND(Y326*Source!I1074*DO326,9)</f>
        <v>0</v>
      </c>
      <c r="CX326">
        <f>ROUND(Y326*Source!I1074,9)</f>
        <v>3.6499999999999998E-2</v>
      </c>
      <c r="CY326">
        <f>AB326</f>
        <v>7.15</v>
      </c>
      <c r="CZ326">
        <f>AF326</f>
        <v>7.15</v>
      </c>
      <c r="DA326">
        <f>AJ326</f>
        <v>1</v>
      </c>
      <c r="DB326">
        <f t="shared" si="79"/>
        <v>26.1</v>
      </c>
      <c r="DC326">
        <f t="shared" si="80"/>
        <v>0.33</v>
      </c>
      <c r="DD326" t="s">
        <v>3</v>
      </c>
      <c r="DE326" t="s">
        <v>3</v>
      </c>
      <c r="DF326">
        <f t="shared" si="81"/>
        <v>0</v>
      </c>
      <c r="DG326">
        <f t="shared" si="82"/>
        <v>0.26</v>
      </c>
      <c r="DH326">
        <f t="shared" si="83"/>
        <v>0</v>
      </c>
      <c r="DI326">
        <f t="shared" si="84"/>
        <v>0</v>
      </c>
      <c r="DJ326">
        <f>DG326</f>
        <v>0.26</v>
      </c>
      <c r="DK326">
        <v>0</v>
      </c>
      <c r="DL326" t="s">
        <v>3</v>
      </c>
      <c r="DM326">
        <v>0</v>
      </c>
      <c r="DN326" t="s">
        <v>3</v>
      </c>
      <c r="DO326">
        <v>0</v>
      </c>
    </row>
    <row r="327" spans="1:119" x14ac:dyDescent="0.2">
      <c r="A327">
        <f>ROW(Source!A1077)</f>
        <v>1077</v>
      </c>
      <c r="B327">
        <v>35364244</v>
      </c>
      <c r="C327">
        <v>35381553</v>
      </c>
      <c r="D327">
        <v>35111398</v>
      </c>
      <c r="E327">
        <v>15872964</v>
      </c>
      <c r="F327">
        <v>1</v>
      </c>
      <c r="G327">
        <v>15872964</v>
      </c>
      <c r="H327">
        <v>1</v>
      </c>
      <c r="I327" t="s">
        <v>982</v>
      </c>
      <c r="J327" t="s">
        <v>3</v>
      </c>
      <c r="K327" t="s">
        <v>983</v>
      </c>
      <c r="L327">
        <v>1191</v>
      </c>
      <c r="N327">
        <v>1013</v>
      </c>
      <c r="O327" t="s">
        <v>984</v>
      </c>
      <c r="P327" t="s">
        <v>984</v>
      </c>
      <c r="Q327">
        <v>1</v>
      </c>
      <c r="W327">
        <v>0</v>
      </c>
      <c r="X327">
        <v>476480486</v>
      </c>
      <c r="Y327">
        <f t="shared" si="78"/>
        <v>42.81</v>
      </c>
      <c r="AA327">
        <v>0</v>
      </c>
      <c r="AB327">
        <v>0</v>
      </c>
      <c r="AC327">
        <v>0</v>
      </c>
      <c r="AD327">
        <v>0</v>
      </c>
      <c r="AE327">
        <v>0</v>
      </c>
      <c r="AF327">
        <v>0</v>
      </c>
      <c r="AG327">
        <v>0</v>
      </c>
      <c r="AH327">
        <v>0</v>
      </c>
      <c r="AI327">
        <v>1</v>
      </c>
      <c r="AJ327">
        <v>1</v>
      </c>
      <c r="AK327">
        <v>1</v>
      </c>
      <c r="AL327">
        <v>1</v>
      </c>
      <c r="AM327">
        <v>-2</v>
      </c>
      <c r="AN327">
        <v>0</v>
      </c>
      <c r="AO327">
        <v>1</v>
      </c>
      <c r="AP327">
        <v>1</v>
      </c>
      <c r="AQ327">
        <v>0</v>
      </c>
      <c r="AR327">
        <v>0</v>
      </c>
      <c r="AS327" t="s">
        <v>3</v>
      </c>
      <c r="AT327">
        <v>42.81</v>
      </c>
      <c r="AU327" t="s">
        <v>3</v>
      </c>
      <c r="AV327">
        <v>1</v>
      </c>
      <c r="AW327">
        <v>2</v>
      </c>
      <c r="AX327">
        <v>35381556</v>
      </c>
      <c r="AY327">
        <v>1</v>
      </c>
      <c r="AZ327">
        <v>0</v>
      </c>
      <c r="BA327">
        <v>327</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CU327">
        <f>ROUND(AT327*Source!I1077*AH327*AL327,2)</f>
        <v>0</v>
      </c>
      <c r="CV327">
        <f>ROUND(Y327*Source!I1077,9)</f>
        <v>2.1404999999999998</v>
      </c>
      <c r="CW327">
        <v>0</v>
      </c>
      <c r="CX327">
        <f>ROUND(Y327*Source!I1077,9)</f>
        <v>2.1404999999999998</v>
      </c>
      <c r="CY327">
        <f>AD327</f>
        <v>0</v>
      </c>
      <c r="CZ327">
        <f>AH327</f>
        <v>0</v>
      </c>
      <c r="DA327">
        <f>AL327</f>
        <v>1</v>
      </c>
      <c r="DB327">
        <f t="shared" si="79"/>
        <v>0</v>
      </c>
      <c r="DC327">
        <f t="shared" si="80"/>
        <v>0</v>
      </c>
      <c r="DD327" t="s">
        <v>3</v>
      </c>
      <c r="DE327" t="s">
        <v>3</v>
      </c>
      <c r="DF327">
        <f t="shared" si="81"/>
        <v>0</v>
      </c>
      <c r="DG327">
        <f t="shared" si="82"/>
        <v>0</v>
      </c>
      <c r="DH327">
        <f t="shared" si="83"/>
        <v>0</v>
      </c>
      <c r="DI327">
        <f t="shared" si="84"/>
        <v>0</v>
      </c>
      <c r="DJ327">
        <f>DI327</f>
        <v>0</v>
      </c>
      <c r="DK327">
        <v>0</v>
      </c>
      <c r="DL327" t="s">
        <v>3</v>
      </c>
      <c r="DM327">
        <v>0</v>
      </c>
      <c r="DN327" t="s">
        <v>3</v>
      </c>
      <c r="DO327">
        <v>0</v>
      </c>
    </row>
    <row r="328" spans="1:119" x14ac:dyDescent="0.2">
      <c r="A328">
        <f>ROW(Source!A1077)</f>
        <v>1077</v>
      </c>
      <c r="B328">
        <v>35364244</v>
      </c>
      <c r="C328">
        <v>35381553</v>
      </c>
      <c r="D328">
        <v>35113206</v>
      </c>
      <c r="E328">
        <v>1</v>
      </c>
      <c r="F328">
        <v>1</v>
      </c>
      <c r="G328">
        <v>15872964</v>
      </c>
      <c r="H328">
        <v>2</v>
      </c>
      <c r="I328" t="s">
        <v>989</v>
      </c>
      <c r="J328" t="s">
        <v>990</v>
      </c>
      <c r="K328" t="s">
        <v>991</v>
      </c>
      <c r="L328">
        <v>1368</v>
      </c>
      <c r="N328">
        <v>1011</v>
      </c>
      <c r="O328" t="s">
        <v>988</v>
      </c>
      <c r="P328" t="s">
        <v>988</v>
      </c>
      <c r="Q328">
        <v>1</v>
      </c>
      <c r="W328">
        <v>0</v>
      </c>
      <c r="X328">
        <v>-1817365194</v>
      </c>
      <c r="Y328">
        <f t="shared" si="78"/>
        <v>6.9</v>
      </c>
      <c r="AA328">
        <v>0</v>
      </c>
      <c r="AB328">
        <v>4.72</v>
      </c>
      <c r="AC328">
        <v>0.1</v>
      </c>
      <c r="AD328">
        <v>0</v>
      </c>
      <c r="AE328">
        <v>0</v>
      </c>
      <c r="AF328">
        <v>4.72</v>
      </c>
      <c r="AG328">
        <v>0.1</v>
      </c>
      <c r="AH328">
        <v>0</v>
      </c>
      <c r="AI328">
        <v>1</v>
      </c>
      <c r="AJ328">
        <v>1</v>
      </c>
      <c r="AK328">
        <v>1</v>
      </c>
      <c r="AL328">
        <v>1</v>
      </c>
      <c r="AM328">
        <v>-2</v>
      </c>
      <c r="AN328">
        <v>0</v>
      </c>
      <c r="AO328">
        <v>1</v>
      </c>
      <c r="AP328">
        <v>1</v>
      </c>
      <c r="AQ328">
        <v>0</v>
      </c>
      <c r="AR328">
        <v>0</v>
      </c>
      <c r="AS328" t="s">
        <v>3</v>
      </c>
      <c r="AT328">
        <v>6.9</v>
      </c>
      <c r="AU328" t="s">
        <v>3</v>
      </c>
      <c r="AV328">
        <v>0</v>
      </c>
      <c r="AW328">
        <v>2</v>
      </c>
      <c r="AX328">
        <v>35381557</v>
      </c>
      <c r="AY328">
        <v>1</v>
      </c>
      <c r="AZ328">
        <v>0</v>
      </c>
      <c r="BA328">
        <v>328</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CV328">
        <v>0</v>
      </c>
      <c r="CW328">
        <f>ROUND(Y328*Source!I1077*DO328,9)</f>
        <v>0</v>
      </c>
      <c r="CX328">
        <f>ROUND(Y328*Source!I1077,9)</f>
        <v>0.34499999999999997</v>
      </c>
      <c r="CY328">
        <f>AB328</f>
        <v>4.72</v>
      </c>
      <c r="CZ328">
        <f>AF328</f>
        <v>4.72</v>
      </c>
      <c r="DA328">
        <f>AJ328</f>
        <v>1</v>
      </c>
      <c r="DB328">
        <f t="shared" si="79"/>
        <v>32.57</v>
      </c>
      <c r="DC328">
        <f t="shared" si="80"/>
        <v>0.69</v>
      </c>
      <c r="DD328" t="s">
        <v>3</v>
      </c>
      <c r="DE328" t="s">
        <v>3</v>
      </c>
      <c r="DF328">
        <f t="shared" si="81"/>
        <v>0</v>
      </c>
      <c r="DG328">
        <f t="shared" si="82"/>
        <v>1.63</v>
      </c>
      <c r="DH328">
        <f t="shared" si="83"/>
        <v>0.03</v>
      </c>
      <c r="DI328">
        <f t="shared" si="84"/>
        <v>0</v>
      </c>
      <c r="DJ328">
        <f>DG328</f>
        <v>1.63</v>
      </c>
      <c r="DK328">
        <v>0</v>
      </c>
      <c r="DL328" t="s">
        <v>3</v>
      </c>
      <c r="DM328">
        <v>0</v>
      </c>
      <c r="DN328" t="s">
        <v>3</v>
      </c>
      <c r="DO328">
        <v>0</v>
      </c>
    </row>
    <row r="329" spans="1:119" x14ac:dyDescent="0.2">
      <c r="A329">
        <f>ROW(Source!A1078)</f>
        <v>1078</v>
      </c>
      <c r="B329">
        <v>35364244</v>
      </c>
      <c r="C329">
        <v>35381558</v>
      </c>
      <c r="D329">
        <v>35111398</v>
      </c>
      <c r="E329">
        <v>15872964</v>
      </c>
      <c r="F329">
        <v>1</v>
      </c>
      <c r="G329">
        <v>15872964</v>
      </c>
      <c r="H329">
        <v>1</v>
      </c>
      <c r="I329" t="s">
        <v>982</v>
      </c>
      <c r="J329" t="s">
        <v>3</v>
      </c>
      <c r="K329" t="s">
        <v>983</v>
      </c>
      <c r="L329">
        <v>1191</v>
      </c>
      <c r="N329">
        <v>1013</v>
      </c>
      <c r="O329" t="s">
        <v>984</v>
      </c>
      <c r="P329" t="s">
        <v>984</v>
      </c>
      <c r="Q329">
        <v>1</v>
      </c>
      <c r="W329">
        <v>0</v>
      </c>
      <c r="X329">
        <v>476480486</v>
      </c>
      <c r="Y329">
        <f t="shared" si="78"/>
        <v>39.22</v>
      </c>
      <c r="AA329">
        <v>0</v>
      </c>
      <c r="AB329">
        <v>0</v>
      </c>
      <c r="AC329">
        <v>0</v>
      </c>
      <c r="AD329">
        <v>0</v>
      </c>
      <c r="AE329">
        <v>0</v>
      </c>
      <c r="AF329">
        <v>0</v>
      </c>
      <c r="AG329">
        <v>0</v>
      </c>
      <c r="AH329">
        <v>0</v>
      </c>
      <c r="AI329">
        <v>1</v>
      </c>
      <c r="AJ329">
        <v>1</v>
      </c>
      <c r="AK329">
        <v>1</v>
      </c>
      <c r="AL329">
        <v>1</v>
      </c>
      <c r="AM329">
        <v>-2</v>
      </c>
      <c r="AN329">
        <v>0</v>
      </c>
      <c r="AO329">
        <v>1</v>
      </c>
      <c r="AP329">
        <v>1</v>
      </c>
      <c r="AQ329">
        <v>0</v>
      </c>
      <c r="AR329">
        <v>0</v>
      </c>
      <c r="AS329" t="s">
        <v>3</v>
      </c>
      <c r="AT329">
        <v>39.22</v>
      </c>
      <c r="AU329" t="s">
        <v>3</v>
      </c>
      <c r="AV329">
        <v>1</v>
      </c>
      <c r="AW329">
        <v>2</v>
      </c>
      <c r="AX329">
        <v>35381561</v>
      </c>
      <c r="AY329">
        <v>1</v>
      </c>
      <c r="AZ329">
        <v>0</v>
      </c>
      <c r="BA329">
        <v>329</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CU329">
        <f>ROUND(AT329*Source!I1078*AH329*AL329,2)</f>
        <v>0</v>
      </c>
      <c r="CV329">
        <f>ROUND(Y329*Source!I1078,9)</f>
        <v>0.39219999999999999</v>
      </c>
      <c r="CW329">
        <v>0</v>
      </c>
      <c r="CX329">
        <f>ROUND(Y329*Source!I1078,9)</f>
        <v>0.39219999999999999</v>
      </c>
      <c r="CY329">
        <f>AD329</f>
        <v>0</v>
      </c>
      <c r="CZ329">
        <f>AH329</f>
        <v>0</v>
      </c>
      <c r="DA329">
        <f>AL329</f>
        <v>1</v>
      </c>
      <c r="DB329">
        <f t="shared" si="79"/>
        <v>0</v>
      </c>
      <c r="DC329">
        <f t="shared" si="80"/>
        <v>0</v>
      </c>
      <c r="DD329" t="s">
        <v>3</v>
      </c>
      <c r="DE329" t="s">
        <v>3</v>
      </c>
      <c r="DF329">
        <f t="shared" si="81"/>
        <v>0</v>
      </c>
      <c r="DG329">
        <f t="shared" si="82"/>
        <v>0</v>
      </c>
      <c r="DH329">
        <f t="shared" si="83"/>
        <v>0</v>
      </c>
      <c r="DI329">
        <f t="shared" si="84"/>
        <v>0</v>
      </c>
      <c r="DJ329">
        <f>DI329</f>
        <v>0</v>
      </c>
      <c r="DK329">
        <v>0</v>
      </c>
      <c r="DL329" t="s">
        <v>3</v>
      </c>
      <c r="DM329">
        <v>0</v>
      </c>
      <c r="DN329" t="s">
        <v>3</v>
      </c>
      <c r="DO329">
        <v>0</v>
      </c>
    </row>
    <row r="330" spans="1:119" x14ac:dyDescent="0.2">
      <c r="A330">
        <f>ROW(Source!A1078)</f>
        <v>1078</v>
      </c>
      <c r="B330">
        <v>35364244</v>
      </c>
      <c r="C330">
        <v>35381558</v>
      </c>
      <c r="D330">
        <v>35113206</v>
      </c>
      <c r="E330">
        <v>1</v>
      </c>
      <c r="F330">
        <v>1</v>
      </c>
      <c r="G330">
        <v>15872964</v>
      </c>
      <c r="H330">
        <v>2</v>
      </c>
      <c r="I330" t="s">
        <v>989</v>
      </c>
      <c r="J330" t="s">
        <v>990</v>
      </c>
      <c r="K330" t="s">
        <v>991</v>
      </c>
      <c r="L330">
        <v>1368</v>
      </c>
      <c r="N330">
        <v>1011</v>
      </c>
      <c r="O330" t="s">
        <v>988</v>
      </c>
      <c r="P330" t="s">
        <v>988</v>
      </c>
      <c r="Q330">
        <v>1</v>
      </c>
      <c r="W330">
        <v>0</v>
      </c>
      <c r="X330">
        <v>-1817365194</v>
      </c>
      <c r="Y330">
        <f t="shared" si="78"/>
        <v>6.9</v>
      </c>
      <c r="AA330">
        <v>0</v>
      </c>
      <c r="AB330">
        <v>4.72</v>
      </c>
      <c r="AC330">
        <v>0.1</v>
      </c>
      <c r="AD330">
        <v>0</v>
      </c>
      <c r="AE330">
        <v>0</v>
      </c>
      <c r="AF330">
        <v>4.72</v>
      </c>
      <c r="AG330">
        <v>0.1</v>
      </c>
      <c r="AH330">
        <v>0</v>
      </c>
      <c r="AI330">
        <v>1</v>
      </c>
      <c r="AJ330">
        <v>1</v>
      </c>
      <c r="AK330">
        <v>1</v>
      </c>
      <c r="AL330">
        <v>1</v>
      </c>
      <c r="AM330">
        <v>-2</v>
      </c>
      <c r="AN330">
        <v>0</v>
      </c>
      <c r="AO330">
        <v>1</v>
      </c>
      <c r="AP330">
        <v>1</v>
      </c>
      <c r="AQ330">
        <v>0</v>
      </c>
      <c r="AR330">
        <v>0</v>
      </c>
      <c r="AS330" t="s">
        <v>3</v>
      </c>
      <c r="AT330">
        <v>6.9</v>
      </c>
      <c r="AU330" t="s">
        <v>3</v>
      </c>
      <c r="AV330">
        <v>0</v>
      </c>
      <c r="AW330">
        <v>2</v>
      </c>
      <c r="AX330">
        <v>35381562</v>
      </c>
      <c r="AY330">
        <v>1</v>
      </c>
      <c r="AZ330">
        <v>0</v>
      </c>
      <c r="BA330">
        <v>330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CV330">
        <v>0</v>
      </c>
      <c r="CW330">
        <f>ROUND(Y330*Source!I1078*DO330,9)</f>
        <v>0</v>
      </c>
      <c r="CX330">
        <f>ROUND(Y330*Source!I1078,9)</f>
        <v>6.9000000000000006E-2</v>
      </c>
      <c r="CY330">
        <f>AB330</f>
        <v>4.72</v>
      </c>
      <c r="CZ330">
        <f>AF330</f>
        <v>4.72</v>
      </c>
      <c r="DA330">
        <f>AJ330</f>
        <v>1</v>
      </c>
      <c r="DB330">
        <f t="shared" si="79"/>
        <v>32.57</v>
      </c>
      <c r="DC330">
        <f t="shared" si="80"/>
        <v>0.69</v>
      </c>
      <c r="DD330" t="s">
        <v>3</v>
      </c>
      <c r="DE330" t="s">
        <v>3</v>
      </c>
      <c r="DF330">
        <f t="shared" si="81"/>
        <v>0</v>
      </c>
      <c r="DG330">
        <f t="shared" si="82"/>
        <v>0.33</v>
      </c>
      <c r="DH330">
        <f t="shared" si="83"/>
        <v>0.01</v>
      </c>
      <c r="DI330">
        <f t="shared" si="84"/>
        <v>0</v>
      </c>
      <c r="DJ330">
        <f>DG330</f>
        <v>0.33</v>
      </c>
      <c r="DK330">
        <v>0</v>
      </c>
      <c r="DL330" t="s">
        <v>3</v>
      </c>
      <c r="DM330">
        <v>0</v>
      </c>
      <c r="DN330" t="s">
        <v>3</v>
      </c>
      <c r="DO330">
        <v>0</v>
      </c>
    </row>
    <row r="331" spans="1:119" x14ac:dyDescent="0.2">
      <c r="A331">
        <f>ROW(Source!A1079)</f>
        <v>1079</v>
      </c>
      <c r="B331">
        <v>35364244</v>
      </c>
      <c r="C331">
        <v>35381563</v>
      </c>
      <c r="D331">
        <v>35111398</v>
      </c>
      <c r="E331">
        <v>15872964</v>
      </c>
      <c r="F331">
        <v>1</v>
      </c>
      <c r="G331">
        <v>15872964</v>
      </c>
      <c r="H331">
        <v>1</v>
      </c>
      <c r="I331" t="s">
        <v>982</v>
      </c>
      <c r="J331" t="s">
        <v>3</v>
      </c>
      <c r="K331" t="s">
        <v>983</v>
      </c>
      <c r="L331">
        <v>1191</v>
      </c>
      <c r="N331">
        <v>1013</v>
      </c>
      <c r="O331" t="s">
        <v>984</v>
      </c>
      <c r="P331" t="s">
        <v>984</v>
      </c>
      <c r="Q331">
        <v>1</v>
      </c>
      <c r="W331">
        <v>0</v>
      </c>
      <c r="X331">
        <v>476480486</v>
      </c>
      <c r="Y331">
        <f t="shared" si="78"/>
        <v>34.630000000000003</v>
      </c>
      <c r="AA331">
        <v>0</v>
      </c>
      <c r="AB331">
        <v>0</v>
      </c>
      <c r="AC331">
        <v>0</v>
      </c>
      <c r="AD331">
        <v>0</v>
      </c>
      <c r="AE331">
        <v>0</v>
      </c>
      <c r="AF331">
        <v>0</v>
      </c>
      <c r="AG331">
        <v>0</v>
      </c>
      <c r="AH331">
        <v>0</v>
      </c>
      <c r="AI331">
        <v>1</v>
      </c>
      <c r="AJ331">
        <v>1</v>
      </c>
      <c r="AK331">
        <v>1</v>
      </c>
      <c r="AL331">
        <v>1</v>
      </c>
      <c r="AM331">
        <v>-2</v>
      </c>
      <c r="AN331">
        <v>0</v>
      </c>
      <c r="AO331">
        <v>1</v>
      </c>
      <c r="AP331">
        <v>1</v>
      </c>
      <c r="AQ331">
        <v>0</v>
      </c>
      <c r="AR331">
        <v>0</v>
      </c>
      <c r="AS331" t="s">
        <v>3</v>
      </c>
      <c r="AT331">
        <v>34.630000000000003</v>
      </c>
      <c r="AU331" t="s">
        <v>3</v>
      </c>
      <c r="AV331">
        <v>1</v>
      </c>
      <c r="AW331">
        <v>2</v>
      </c>
      <c r="AX331">
        <v>35381565</v>
      </c>
      <c r="AY331">
        <v>1</v>
      </c>
      <c r="AZ331">
        <v>0</v>
      </c>
      <c r="BA331">
        <v>331</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CU331">
        <f>ROUND(AT331*Source!I1079*AH331*AL331,2)</f>
        <v>0</v>
      </c>
      <c r="CV331">
        <f>ROUND(Y331*Source!I1079,9)</f>
        <v>0.3463</v>
      </c>
      <c r="CW331">
        <v>0</v>
      </c>
      <c r="CX331">
        <f>ROUND(Y331*Source!I1079,9)</f>
        <v>0.3463</v>
      </c>
      <c r="CY331">
        <f>AD331</f>
        <v>0</v>
      </c>
      <c r="CZ331">
        <f>AH331</f>
        <v>0</v>
      </c>
      <c r="DA331">
        <f>AL331</f>
        <v>1</v>
      </c>
      <c r="DB331">
        <f t="shared" si="79"/>
        <v>0</v>
      </c>
      <c r="DC331">
        <f t="shared" si="80"/>
        <v>0</v>
      </c>
      <c r="DD331" t="s">
        <v>3</v>
      </c>
      <c r="DE331" t="s">
        <v>3</v>
      </c>
      <c r="DF331">
        <f t="shared" si="81"/>
        <v>0</v>
      </c>
      <c r="DG331">
        <f t="shared" si="82"/>
        <v>0</v>
      </c>
      <c r="DH331">
        <f t="shared" si="83"/>
        <v>0</v>
      </c>
      <c r="DI331">
        <f t="shared" si="84"/>
        <v>0</v>
      </c>
      <c r="DJ331">
        <f>DI331</f>
        <v>0</v>
      </c>
      <c r="DK331">
        <v>0</v>
      </c>
      <c r="DL331" t="s">
        <v>3</v>
      </c>
      <c r="DM331">
        <v>0</v>
      </c>
      <c r="DN331" t="s">
        <v>3</v>
      </c>
      <c r="DO331">
        <v>0</v>
      </c>
    </row>
    <row r="332" spans="1:119" x14ac:dyDescent="0.2">
      <c r="A332">
        <f>ROW(Source!A1115)</f>
        <v>1115</v>
      </c>
      <c r="B332">
        <v>35364244</v>
      </c>
      <c r="C332">
        <v>35381658</v>
      </c>
      <c r="D332">
        <v>35111398</v>
      </c>
      <c r="E332">
        <v>15872964</v>
      </c>
      <c r="F332">
        <v>1</v>
      </c>
      <c r="G332">
        <v>15872964</v>
      </c>
      <c r="H332">
        <v>1</v>
      </c>
      <c r="I332" t="s">
        <v>982</v>
      </c>
      <c r="J332" t="s">
        <v>3</v>
      </c>
      <c r="K332" t="s">
        <v>983</v>
      </c>
      <c r="L332">
        <v>1191</v>
      </c>
      <c r="N332">
        <v>1013</v>
      </c>
      <c r="O332" t="s">
        <v>984</v>
      </c>
      <c r="P332" t="s">
        <v>984</v>
      </c>
      <c r="Q332">
        <v>1</v>
      </c>
      <c r="W332">
        <v>0</v>
      </c>
      <c r="X332">
        <v>476480486</v>
      </c>
      <c r="Y332">
        <f t="shared" si="78"/>
        <v>5.84</v>
      </c>
      <c r="AA332">
        <v>0</v>
      </c>
      <c r="AB332">
        <v>0</v>
      </c>
      <c r="AC332">
        <v>0</v>
      </c>
      <c r="AD332">
        <v>0</v>
      </c>
      <c r="AE332">
        <v>0</v>
      </c>
      <c r="AF332">
        <v>0</v>
      </c>
      <c r="AG332">
        <v>0</v>
      </c>
      <c r="AH332">
        <v>0</v>
      </c>
      <c r="AI332">
        <v>1</v>
      </c>
      <c r="AJ332">
        <v>1</v>
      </c>
      <c r="AK332">
        <v>1</v>
      </c>
      <c r="AL332">
        <v>1</v>
      </c>
      <c r="AM332">
        <v>-2</v>
      </c>
      <c r="AN332">
        <v>0</v>
      </c>
      <c r="AO332">
        <v>1</v>
      </c>
      <c r="AP332">
        <v>1</v>
      </c>
      <c r="AQ332">
        <v>0</v>
      </c>
      <c r="AR332">
        <v>0</v>
      </c>
      <c r="AS332" t="s">
        <v>3</v>
      </c>
      <c r="AT332">
        <v>5.84</v>
      </c>
      <c r="AU332" t="s">
        <v>3</v>
      </c>
      <c r="AV332">
        <v>1</v>
      </c>
      <c r="AW332">
        <v>2</v>
      </c>
      <c r="AX332">
        <v>35381660</v>
      </c>
      <c r="AY332">
        <v>1</v>
      </c>
      <c r="AZ332">
        <v>0</v>
      </c>
      <c r="BA332">
        <v>332</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CU332">
        <f>ROUND(AT332*Source!I1115*AH332*AL332,2)</f>
        <v>0</v>
      </c>
      <c r="CV332">
        <f>ROUND(Y332*Source!I1115,9)</f>
        <v>0.29199999999999998</v>
      </c>
      <c r="CW332">
        <v>0</v>
      </c>
      <c r="CX332">
        <f>ROUND(Y332*Source!I1115,9)</f>
        <v>0.29199999999999998</v>
      </c>
      <c r="CY332">
        <f>AD332</f>
        <v>0</v>
      </c>
      <c r="CZ332">
        <f>AH332</f>
        <v>0</v>
      </c>
      <c r="DA332">
        <f>AL332</f>
        <v>1</v>
      </c>
      <c r="DB332">
        <f t="shared" si="79"/>
        <v>0</v>
      </c>
      <c r="DC332">
        <f t="shared" si="80"/>
        <v>0</v>
      </c>
      <c r="DD332" t="s">
        <v>3</v>
      </c>
      <c r="DE332" t="s">
        <v>3</v>
      </c>
      <c r="DF332">
        <f t="shared" si="81"/>
        <v>0</v>
      </c>
      <c r="DG332">
        <f t="shared" si="82"/>
        <v>0</v>
      </c>
      <c r="DH332">
        <f t="shared" si="83"/>
        <v>0</v>
      </c>
      <c r="DI332">
        <f t="shared" si="84"/>
        <v>0</v>
      </c>
      <c r="DJ332">
        <f>DI332</f>
        <v>0</v>
      </c>
      <c r="DK332">
        <v>0</v>
      </c>
      <c r="DL332" t="s">
        <v>3</v>
      </c>
      <c r="DM332">
        <v>0</v>
      </c>
      <c r="DN332" t="s">
        <v>3</v>
      </c>
      <c r="DO332">
        <v>0</v>
      </c>
    </row>
    <row r="333" spans="1:119" x14ac:dyDescent="0.2">
      <c r="A333">
        <f>ROW(Source!A1116)</f>
        <v>1116</v>
      </c>
      <c r="B333">
        <v>35364244</v>
      </c>
      <c r="C333">
        <v>35381661</v>
      </c>
      <c r="D333">
        <v>35111398</v>
      </c>
      <c r="E333">
        <v>15872964</v>
      </c>
      <c r="F333">
        <v>1</v>
      </c>
      <c r="G333">
        <v>15872964</v>
      </c>
      <c r="H333">
        <v>1</v>
      </c>
      <c r="I333" t="s">
        <v>982</v>
      </c>
      <c r="J333" t="s">
        <v>3</v>
      </c>
      <c r="K333" t="s">
        <v>983</v>
      </c>
      <c r="L333">
        <v>1191</v>
      </c>
      <c r="N333">
        <v>1013</v>
      </c>
      <c r="O333" t="s">
        <v>984</v>
      </c>
      <c r="P333" t="s">
        <v>984</v>
      </c>
      <c r="Q333">
        <v>1</v>
      </c>
      <c r="W333">
        <v>0</v>
      </c>
      <c r="X333">
        <v>476480486</v>
      </c>
      <c r="Y333">
        <f t="shared" si="78"/>
        <v>0.42</v>
      </c>
      <c r="AA333">
        <v>0</v>
      </c>
      <c r="AB333">
        <v>0</v>
      </c>
      <c r="AC333">
        <v>0</v>
      </c>
      <c r="AD333">
        <v>0</v>
      </c>
      <c r="AE333">
        <v>0</v>
      </c>
      <c r="AF333">
        <v>0</v>
      </c>
      <c r="AG333">
        <v>0</v>
      </c>
      <c r="AH333">
        <v>0</v>
      </c>
      <c r="AI333">
        <v>1</v>
      </c>
      <c r="AJ333">
        <v>1</v>
      </c>
      <c r="AK333">
        <v>1</v>
      </c>
      <c r="AL333">
        <v>1</v>
      </c>
      <c r="AM333">
        <v>-2</v>
      </c>
      <c r="AN333">
        <v>0</v>
      </c>
      <c r="AO333">
        <v>1</v>
      </c>
      <c r="AP333">
        <v>0</v>
      </c>
      <c r="AQ333">
        <v>0</v>
      </c>
      <c r="AR333">
        <v>0</v>
      </c>
      <c r="AS333" t="s">
        <v>3</v>
      </c>
      <c r="AT333">
        <v>0.42</v>
      </c>
      <c r="AU333" t="s">
        <v>3</v>
      </c>
      <c r="AV333">
        <v>1</v>
      </c>
      <c r="AW333">
        <v>2</v>
      </c>
      <c r="AX333">
        <v>35381666</v>
      </c>
      <c r="AY333">
        <v>1</v>
      </c>
      <c r="AZ333">
        <v>0</v>
      </c>
      <c r="BA333">
        <v>333</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CU333">
        <f>ROUND(AT333*Source!I1116*AH333*AL333,2)</f>
        <v>0</v>
      </c>
      <c r="CV333">
        <f>ROUND(Y333*Source!I1116,9)</f>
        <v>8.4000000000000005E-2</v>
      </c>
      <c r="CW333">
        <v>0</v>
      </c>
      <c r="CX333">
        <f>ROUND(Y333*Source!I1116,9)</f>
        <v>8.4000000000000005E-2</v>
      </c>
      <c r="CY333">
        <f>AD333</f>
        <v>0</v>
      </c>
      <c r="CZ333">
        <f>AH333</f>
        <v>0</v>
      </c>
      <c r="DA333">
        <f>AL333</f>
        <v>1</v>
      </c>
      <c r="DB333">
        <f t="shared" si="79"/>
        <v>0</v>
      </c>
      <c r="DC333">
        <f t="shared" si="80"/>
        <v>0</v>
      </c>
      <c r="DD333" t="s">
        <v>3</v>
      </c>
      <c r="DE333" t="s">
        <v>3</v>
      </c>
      <c r="DF333">
        <f t="shared" si="81"/>
        <v>0</v>
      </c>
      <c r="DG333">
        <f t="shared" si="82"/>
        <v>0</v>
      </c>
      <c r="DH333">
        <f t="shared" si="83"/>
        <v>0</v>
      </c>
      <c r="DI333">
        <f t="shared" si="84"/>
        <v>0</v>
      </c>
      <c r="DJ333">
        <f>DI333</f>
        <v>0</v>
      </c>
      <c r="DK333">
        <v>0</v>
      </c>
      <c r="DL333" t="s">
        <v>3</v>
      </c>
      <c r="DM333">
        <v>0</v>
      </c>
      <c r="DN333" t="s">
        <v>3</v>
      </c>
      <c r="DO333">
        <v>0</v>
      </c>
    </row>
    <row r="334" spans="1:119" x14ac:dyDescent="0.2">
      <c r="A334">
        <f>ROW(Source!A1116)</f>
        <v>1116</v>
      </c>
      <c r="B334">
        <v>35364244</v>
      </c>
      <c r="C334">
        <v>35381661</v>
      </c>
      <c r="D334">
        <v>35113190</v>
      </c>
      <c r="E334">
        <v>1</v>
      </c>
      <c r="F334">
        <v>1</v>
      </c>
      <c r="G334">
        <v>15872964</v>
      </c>
      <c r="H334">
        <v>2</v>
      </c>
      <c r="I334" t="s">
        <v>1111</v>
      </c>
      <c r="J334" t="s">
        <v>1112</v>
      </c>
      <c r="K334" t="s">
        <v>1113</v>
      </c>
      <c r="L334">
        <v>1368</v>
      </c>
      <c r="N334">
        <v>1011</v>
      </c>
      <c r="O334" t="s">
        <v>988</v>
      </c>
      <c r="P334" t="s">
        <v>988</v>
      </c>
      <c r="Q334">
        <v>1</v>
      </c>
      <c r="W334">
        <v>0</v>
      </c>
      <c r="X334">
        <v>-1477704590</v>
      </c>
      <c r="Y334">
        <f t="shared" si="78"/>
        <v>0.2</v>
      </c>
      <c r="AA334">
        <v>0</v>
      </c>
      <c r="AB334">
        <v>44.94</v>
      </c>
      <c r="AC334">
        <v>0.64</v>
      </c>
      <c r="AD334">
        <v>0</v>
      </c>
      <c r="AE334">
        <v>0</v>
      </c>
      <c r="AF334">
        <v>44.94</v>
      </c>
      <c r="AG334">
        <v>0.64</v>
      </c>
      <c r="AH334">
        <v>0</v>
      </c>
      <c r="AI334">
        <v>1</v>
      </c>
      <c r="AJ334">
        <v>1</v>
      </c>
      <c r="AK334">
        <v>1</v>
      </c>
      <c r="AL334">
        <v>1</v>
      </c>
      <c r="AM334">
        <v>-2</v>
      </c>
      <c r="AN334">
        <v>0</v>
      </c>
      <c r="AO334">
        <v>1</v>
      </c>
      <c r="AP334">
        <v>0</v>
      </c>
      <c r="AQ334">
        <v>0</v>
      </c>
      <c r="AR334">
        <v>0</v>
      </c>
      <c r="AS334" t="s">
        <v>3</v>
      </c>
      <c r="AT334">
        <v>0.2</v>
      </c>
      <c r="AU334" t="s">
        <v>3</v>
      </c>
      <c r="AV334">
        <v>0</v>
      </c>
      <c r="AW334">
        <v>2</v>
      </c>
      <c r="AX334">
        <v>35381667</v>
      </c>
      <c r="AY334">
        <v>1</v>
      </c>
      <c r="AZ334">
        <v>0</v>
      </c>
      <c r="BA334">
        <v>334</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CV334">
        <v>0</v>
      </c>
      <c r="CW334">
        <f>ROUND(Y334*Source!I1116*DO334,9)</f>
        <v>0</v>
      </c>
      <c r="CX334">
        <f>ROUND(Y334*Source!I1116,9)</f>
        <v>0.04</v>
      </c>
      <c r="CY334">
        <f>AB334</f>
        <v>44.94</v>
      </c>
      <c r="CZ334">
        <f>AF334</f>
        <v>44.94</v>
      </c>
      <c r="DA334">
        <f>AJ334</f>
        <v>1</v>
      </c>
      <c r="DB334">
        <f t="shared" si="79"/>
        <v>8.99</v>
      </c>
      <c r="DC334">
        <f t="shared" si="80"/>
        <v>0.13</v>
      </c>
      <c r="DD334" t="s">
        <v>3</v>
      </c>
      <c r="DE334" t="s">
        <v>3</v>
      </c>
      <c r="DF334">
        <f t="shared" si="81"/>
        <v>0</v>
      </c>
      <c r="DG334">
        <f t="shared" si="82"/>
        <v>1.8</v>
      </c>
      <c r="DH334">
        <f t="shared" si="83"/>
        <v>0.03</v>
      </c>
      <c r="DI334">
        <f t="shared" si="84"/>
        <v>0</v>
      </c>
      <c r="DJ334">
        <f>DG334</f>
        <v>1.8</v>
      </c>
      <c r="DK334">
        <v>0</v>
      </c>
      <c r="DL334" t="s">
        <v>3</v>
      </c>
      <c r="DM334">
        <v>0</v>
      </c>
      <c r="DN334" t="s">
        <v>3</v>
      </c>
      <c r="DO334">
        <v>0</v>
      </c>
    </row>
    <row r="335" spans="1:119" x14ac:dyDescent="0.2">
      <c r="A335">
        <f>ROW(Source!A1116)</f>
        <v>1116</v>
      </c>
      <c r="B335">
        <v>35364244</v>
      </c>
      <c r="C335">
        <v>35381661</v>
      </c>
      <c r="D335">
        <v>35115233</v>
      </c>
      <c r="E335">
        <v>1</v>
      </c>
      <c r="F335">
        <v>1</v>
      </c>
      <c r="G335">
        <v>15872964</v>
      </c>
      <c r="H335">
        <v>3</v>
      </c>
      <c r="I335" t="s">
        <v>1114</v>
      </c>
      <c r="J335" t="s">
        <v>1115</v>
      </c>
      <c r="K335" t="s">
        <v>1116</v>
      </c>
      <c r="L335">
        <v>1339</v>
      </c>
      <c r="N335">
        <v>1007</v>
      </c>
      <c r="O335" t="s">
        <v>1117</v>
      </c>
      <c r="P335" t="s">
        <v>1117</v>
      </c>
      <c r="Q335">
        <v>1</v>
      </c>
      <c r="W335">
        <v>0</v>
      </c>
      <c r="X335">
        <v>-35091971</v>
      </c>
      <c r="Y335">
        <f t="shared" si="78"/>
        <v>1.7600000000000001E-2</v>
      </c>
      <c r="AA335">
        <v>54.81</v>
      </c>
      <c r="AB335">
        <v>0</v>
      </c>
      <c r="AC335">
        <v>0</v>
      </c>
      <c r="AD335">
        <v>0</v>
      </c>
      <c r="AE335">
        <v>54.81</v>
      </c>
      <c r="AF335">
        <v>0</v>
      </c>
      <c r="AG335">
        <v>0</v>
      </c>
      <c r="AH335">
        <v>0</v>
      </c>
      <c r="AI335">
        <v>1</v>
      </c>
      <c r="AJ335">
        <v>1</v>
      </c>
      <c r="AK335">
        <v>1</v>
      </c>
      <c r="AL335">
        <v>1</v>
      </c>
      <c r="AM335">
        <v>-2</v>
      </c>
      <c r="AN335">
        <v>0</v>
      </c>
      <c r="AO335">
        <v>1</v>
      </c>
      <c r="AP335">
        <v>0</v>
      </c>
      <c r="AQ335">
        <v>0</v>
      </c>
      <c r="AR335">
        <v>0</v>
      </c>
      <c r="AS335" t="s">
        <v>3</v>
      </c>
      <c r="AT335">
        <v>1.7600000000000001E-2</v>
      </c>
      <c r="AU335" t="s">
        <v>3</v>
      </c>
      <c r="AV335">
        <v>0</v>
      </c>
      <c r="AW335">
        <v>2</v>
      </c>
      <c r="AX335">
        <v>35381668</v>
      </c>
      <c r="AY335">
        <v>1</v>
      </c>
      <c r="AZ335">
        <v>0</v>
      </c>
      <c r="BA335">
        <v>335</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CV335">
        <v>0</v>
      </c>
      <c r="CW335">
        <v>0</v>
      </c>
      <c r="CX335">
        <f>ROUND(Y335*Source!I1116,9)</f>
        <v>3.5200000000000001E-3</v>
      </c>
      <c r="CY335">
        <f>AA335</f>
        <v>54.81</v>
      </c>
      <c r="CZ335">
        <f>AE335</f>
        <v>54.81</v>
      </c>
      <c r="DA335">
        <f>AI335</f>
        <v>1</v>
      </c>
      <c r="DB335">
        <f t="shared" si="79"/>
        <v>0.96</v>
      </c>
      <c r="DC335">
        <f t="shared" si="80"/>
        <v>0</v>
      </c>
      <c r="DD335" t="s">
        <v>3</v>
      </c>
      <c r="DE335" t="s">
        <v>3</v>
      </c>
      <c r="DF335">
        <f t="shared" si="81"/>
        <v>0.19</v>
      </c>
      <c r="DG335">
        <f t="shared" si="82"/>
        <v>0</v>
      </c>
      <c r="DH335">
        <f t="shared" si="83"/>
        <v>0</v>
      </c>
      <c r="DI335">
        <f t="shared" si="84"/>
        <v>0</v>
      </c>
      <c r="DJ335">
        <f>DF335</f>
        <v>0.19</v>
      </c>
      <c r="DK335">
        <v>0</v>
      </c>
      <c r="DL335" t="s">
        <v>3</v>
      </c>
      <c r="DM335">
        <v>0</v>
      </c>
      <c r="DN335" t="s">
        <v>3</v>
      </c>
      <c r="DO335">
        <v>0</v>
      </c>
    </row>
    <row r="336" spans="1:119" x14ac:dyDescent="0.2">
      <c r="A336">
        <f>ROW(Source!A1116)</f>
        <v>1116</v>
      </c>
      <c r="B336">
        <v>35364244</v>
      </c>
      <c r="C336">
        <v>35381661</v>
      </c>
      <c r="D336">
        <v>35117602</v>
      </c>
      <c r="E336">
        <v>1</v>
      </c>
      <c r="F336">
        <v>1</v>
      </c>
      <c r="G336">
        <v>15872964</v>
      </c>
      <c r="H336">
        <v>3</v>
      </c>
      <c r="I336" t="s">
        <v>1118</v>
      </c>
      <c r="J336" t="s">
        <v>1119</v>
      </c>
      <c r="K336" t="s">
        <v>1120</v>
      </c>
      <c r="L336">
        <v>1354</v>
      </c>
      <c r="N336">
        <v>1010</v>
      </c>
      <c r="O336" t="s">
        <v>52</v>
      </c>
      <c r="P336" t="s">
        <v>52</v>
      </c>
      <c r="Q336">
        <v>1</v>
      </c>
      <c r="W336">
        <v>0</v>
      </c>
      <c r="X336">
        <v>656259231</v>
      </c>
      <c r="Y336">
        <f t="shared" si="78"/>
        <v>6.7000000000000002E-3</v>
      </c>
      <c r="AA336">
        <v>16620.27</v>
      </c>
      <c r="AB336">
        <v>0</v>
      </c>
      <c r="AC336">
        <v>0</v>
      </c>
      <c r="AD336">
        <v>0</v>
      </c>
      <c r="AE336">
        <v>16620.27</v>
      </c>
      <c r="AF336">
        <v>0</v>
      </c>
      <c r="AG336">
        <v>0</v>
      </c>
      <c r="AH336">
        <v>0</v>
      </c>
      <c r="AI336">
        <v>1</v>
      </c>
      <c r="AJ336">
        <v>1</v>
      </c>
      <c r="AK336">
        <v>1</v>
      </c>
      <c r="AL336">
        <v>1</v>
      </c>
      <c r="AM336">
        <v>-2</v>
      </c>
      <c r="AN336">
        <v>0</v>
      </c>
      <c r="AO336">
        <v>1</v>
      </c>
      <c r="AP336">
        <v>0</v>
      </c>
      <c r="AQ336">
        <v>0</v>
      </c>
      <c r="AR336">
        <v>0</v>
      </c>
      <c r="AS336" t="s">
        <v>3</v>
      </c>
      <c r="AT336">
        <v>6.7000000000000002E-3</v>
      </c>
      <c r="AU336" t="s">
        <v>3</v>
      </c>
      <c r="AV336">
        <v>0</v>
      </c>
      <c r="AW336">
        <v>2</v>
      </c>
      <c r="AX336">
        <v>35381669</v>
      </c>
      <c r="AY336">
        <v>1</v>
      </c>
      <c r="AZ336">
        <v>0</v>
      </c>
      <c r="BA336">
        <v>336</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CV336">
        <v>0</v>
      </c>
      <c r="CW336">
        <v>0</v>
      </c>
      <c r="CX336">
        <f>ROUND(Y336*Source!I1116,9)</f>
        <v>1.34E-3</v>
      </c>
      <c r="CY336">
        <f>AA336</f>
        <v>16620.27</v>
      </c>
      <c r="CZ336">
        <f>AE336</f>
        <v>16620.27</v>
      </c>
      <c r="DA336">
        <f>AI336</f>
        <v>1</v>
      </c>
      <c r="DB336">
        <f t="shared" si="79"/>
        <v>111.36</v>
      </c>
      <c r="DC336">
        <f t="shared" si="80"/>
        <v>0</v>
      </c>
      <c r="DD336" t="s">
        <v>3</v>
      </c>
      <c r="DE336" t="s">
        <v>3</v>
      </c>
      <c r="DF336">
        <f t="shared" si="81"/>
        <v>22.27</v>
      </c>
      <c r="DG336">
        <f t="shared" si="82"/>
        <v>0</v>
      </c>
      <c r="DH336">
        <f t="shared" si="83"/>
        <v>0</v>
      </c>
      <c r="DI336">
        <f t="shared" si="84"/>
        <v>0</v>
      </c>
      <c r="DJ336">
        <f>DF336</f>
        <v>22.27</v>
      </c>
      <c r="DK336">
        <v>0</v>
      </c>
      <c r="DL336" t="s">
        <v>3</v>
      </c>
      <c r="DM336">
        <v>0</v>
      </c>
      <c r="DN336" t="s">
        <v>3</v>
      </c>
      <c r="DO336">
        <v>0</v>
      </c>
    </row>
    <row r="337" spans="1:119" x14ac:dyDescent="0.2">
      <c r="A337">
        <f>ROW(Source!A1117)</f>
        <v>1117</v>
      </c>
      <c r="B337">
        <v>35364244</v>
      </c>
      <c r="C337">
        <v>35381670</v>
      </c>
      <c r="D337">
        <v>35111398</v>
      </c>
      <c r="E337">
        <v>15872964</v>
      </c>
      <c r="F337">
        <v>1</v>
      </c>
      <c r="G337">
        <v>15872964</v>
      </c>
      <c r="H337">
        <v>1</v>
      </c>
      <c r="I337" t="s">
        <v>982</v>
      </c>
      <c r="J337" t="s">
        <v>3</v>
      </c>
      <c r="K337" t="s">
        <v>983</v>
      </c>
      <c r="L337">
        <v>1191</v>
      </c>
      <c r="N337">
        <v>1013</v>
      </c>
      <c r="O337" t="s">
        <v>984</v>
      </c>
      <c r="P337" t="s">
        <v>984</v>
      </c>
      <c r="Q337">
        <v>1</v>
      </c>
      <c r="W337">
        <v>0</v>
      </c>
      <c r="X337">
        <v>476480486</v>
      </c>
      <c r="Y337">
        <f t="shared" si="78"/>
        <v>14</v>
      </c>
      <c r="AA337">
        <v>0</v>
      </c>
      <c r="AB337">
        <v>0</v>
      </c>
      <c r="AC337">
        <v>0</v>
      </c>
      <c r="AD337">
        <v>0</v>
      </c>
      <c r="AE337">
        <v>0</v>
      </c>
      <c r="AF337">
        <v>0</v>
      </c>
      <c r="AG337">
        <v>0</v>
      </c>
      <c r="AH337">
        <v>0</v>
      </c>
      <c r="AI337">
        <v>1</v>
      </c>
      <c r="AJ337">
        <v>1</v>
      </c>
      <c r="AK337">
        <v>1</v>
      </c>
      <c r="AL337">
        <v>1</v>
      </c>
      <c r="AM337">
        <v>-2</v>
      </c>
      <c r="AN337">
        <v>0</v>
      </c>
      <c r="AO337">
        <v>1</v>
      </c>
      <c r="AP337">
        <v>1</v>
      </c>
      <c r="AQ337">
        <v>0</v>
      </c>
      <c r="AR337">
        <v>0</v>
      </c>
      <c r="AS337" t="s">
        <v>3</v>
      </c>
      <c r="AT337">
        <v>14</v>
      </c>
      <c r="AU337" t="s">
        <v>3</v>
      </c>
      <c r="AV337">
        <v>1</v>
      </c>
      <c r="AW337">
        <v>2</v>
      </c>
      <c r="AX337">
        <v>35381674</v>
      </c>
      <c r="AY337">
        <v>1</v>
      </c>
      <c r="AZ337">
        <v>0</v>
      </c>
      <c r="BA337">
        <v>337</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CU337">
        <f>ROUND(AT337*Source!I1117*AH337*AL337,2)</f>
        <v>0</v>
      </c>
      <c r="CV337">
        <f>ROUND(Y337*Source!I1117,9)</f>
        <v>0.14000000000000001</v>
      </c>
      <c r="CW337">
        <v>0</v>
      </c>
      <c r="CX337">
        <f>ROUND(Y337*Source!I1117,9)</f>
        <v>0.14000000000000001</v>
      </c>
      <c r="CY337">
        <f>AD337</f>
        <v>0</v>
      </c>
      <c r="CZ337">
        <f>AH337</f>
        <v>0</v>
      </c>
      <c r="DA337">
        <f>AL337</f>
        <v>1</v>
      </c>
      <c r="DB337">
        <f t="shared" si="79"/>
        <v>0</v>
      </c>
      <c r="DC337">
        <f t="shared" si="80"/>
        <v>0</v>
      </c>
      <c r="DD337" t="s">
        <v>3</v>
      </c>
      <c r="DE337" t="s">
        <v>3</v>
      </c>
      <c r="DF337">
        <f t="shared" si="81"/>
        <v>0</v>
      </c>
      <c r="DG337">
        <f t="shared" si="82"/>
        <v>0</v>
      </c>
      <c r="DH337">
        <f t="shared" si="83"/>
        <v>0</v>
      </c>
      <c r="DI337">
        <f t="shared" si="84"/>
        <v>0</v>
      </c>
      <c r="DJ337">
        <f>DI337</f>
        <v>0</v>
      </c>
      <c r="DK337">
        <v>0</v>
      </c>
      <c r="DL337" t="s">
        <v>3</v>
      </c>
      <c r="DM337">
        <v>0</v>
      </c>
      <c r="DN337" t="s">
        <v>3</v>
      </c>
      <c r="DO337">
        <v>0</v>
      </c>
    </row>
    <row r="338" spans="1:119" x14ac:dyDescent="0.2">
      <c r="A338">
        <f>ROW(Source!A1117)</f>
        <v>1117</v>
      </c>
      <c r="B338">
        <v>35364244</v>
      </c>
      <c r="C338">
        <v>35381670</v>
      </c>
      <c r="D338">
        <v>35112687</v>
      </c>
      <c r="E338">
        <v>1</v>
      </c>
      <c r="F338">
        <v>1</v>
      </c>
      <c r="G338">
        <v>15872964</v>
      </c>
      <c r="H338">
        <v>2</v>
      </c>
      <c r="I338" t="s">
        <v>1121</v>
      </c>
      <c r="J338" t="s">
        <v>1122</v>
      </c>
      <c r="K338" t="s">
        <v>1123</v>
      </c>
      <c r="L338">
        <v>1368</v>
      </c>
      <c r="N338">
        <v>1011</v>
      </c>
      <c r="O338" t="s">
        <v>988</v>
      </c>
      <c r="P338" t="s">
        <v>988</v>
      </c>
      <c r="Q338">
        <v>1</v>
      </c>
      <c r="W338">
        <v>0</v>
      </c>
      <c r="X338">
        <v>-1843499539</v>
      </c>
      <c r="Y338">
        <f t="shared" si="78"/>
        <v>3.65</v>
      </c>
      <c r="AA338">
        <v>0</v>
      </c>
      <c r="AB338">
        <v>1635</v>
      </c>
      <c r="AC338">
        <v>832.91</v>
      </c>
      <c r="AD338">
        <v>0</v>
      </c>
      <c r="AE338">
        <v>0</v>
      </c>
      <c r="AF338">
        <v>1635</v>
      </c>
      <c r="AG338">
        <v>832.91</v>
      </c>
      <c r="AH338">
        <v>0</v>
      </c>
      <c r="AI338">
        <v>1</v>
      </c>
      <c r="AJ338">
        <v>1</v>
      </c>
      <c r="AK338">
        <v>1</v>
      </c>
      <c r="AL338">
        <v>1</v>
      </c>
      <c r="AM338">
        <v>-2</v>
      </c>
      <c r="AN338">
        <v>0</v>
      </c>
      <c r="AO338">
        <v>1</v>
      </c>
      <c r="AP338">
        <v>1</v>
      </c>
      <c r="AQ338">
        <v>0</v>
      </c>
      <c r="AR338">
        <v>0</v>
      </c>
      <c r="AS338" t="s">
        <v>3</v>
      </c>
      <c r="AT338">
        <v>3.65</v>
      </c>
      <c r="AU338" t="s">
        <v>3</v>
      </c>
      <c r="AV338">
        <v>0</v>
      </c>
      <c r="AW338">
        <v>2</v>
      </c>
      <c r="AX338">
        <v>35381675</v>
      </c>
      <c r="AY338">
        <v>1</v>
      </c>
      <c r="AZ338">
        <v>0</v>
      </c>
      <c r="BA338">
        <v>338</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CV338">
        <v>0</v>
      </c>
      <c r="CW338">
        <f>ROUND(Y338*Source!I1117*DO338,9)</f>
        <v>0</v>
      </c>
      <c r="CX338">
        <f>ROUND(Y338*Source!I1117,9)</f>
        <v>3.6499999999999998E-2</v>
      </c>
      <c r="CY338">
        <f>AB338</f>
        <v>1635</v>
      </c>
      <c r="CZ338">
        <f>AF338</f>
        <v>1635</v>
      </c>
      <c r="DA338">
        <f>AJ338</f>
        <v>1</v>
      </c>
      <c r="DB338">
        <f t="shared" si="79"/>
        <v>5967.75</v>
      </c>
      <c r="DC338">
        <f t="shared" si="80"/>
        <v>3040.12</v>
      </c>
      <c r="DD338" t="s">
        <v>3</v>
      </c>
      <c r="DE338" t="s">
        <v>3</v>
      </c>
      <c r="DF338">
        <f t="shared" si="81"/>
        <v>0</v>
      </c>
      <c r="DG338">
        <f t="shared" si="82"/>
        <v>59.68</v>
      </c>
      <c r="DH338">
        <f t="shared" si="83"/>
        <v>30.4</v>
      </c>
      <c r="DI338">
        <f t="shared" si="84"/>
        <v>0</v>
      </c>
      <c r="DJ338">
        <f>DG338</f>
        <v>59.68</v>
      </c>
      <c r="DK338">
        <v>0</v>
      </c>
      <c r="DL338" t="s">
        <v>3</v>
      </c>
      <c r="DM338">
        <v>0</v>
      </c>
      <c r="DN338" t="s">
        <v>3</v>
      </c>
      <c r="DO338">
        <v>0</v>
      </c>
    </row>
    <row r="339" spans="1:119" x14ac:dyDescent="0.2">
      <c r="A339">
        <f>ROW(Source!A1117)</f>
        <v>1117</v>
      </c>
      <c r="B339">
        <v>35364244</v>
      </c>
      <c r="C339">
        <v>35381670</v>
      </c>
      <c r="D339">
        <v>35113169</v>
      </c>
      <c r="E339">
        <v>1</v>
      </c>
      <c r="F339">
        <v>1</v>
      </c>
      <c r="G339">
        <v>15872964</v>
      </c>
      <c r="H339">
        <v>2</v>
      </c>
      <c r="I339" t="s">
        <v>1124</v>
      </c>
      <c r="J339" t="s">
        <v>1125</v>
      </c>
      <c r="K339" t="s">
        <v>1126</v>
      </c>
      <c r="L339">
        <v>1368</v>
      </c>
      <c r="N339">
        <v>1011</v>
      </c>
      <c r="O339" t="s">
        <v>988</v>
      </c>
      <c r="P339" t="s">
        <v>988</v>
      </c>
      <c r="Q339">
        <v>1</v>
      </c>
      <c r="W339">
        <v>0</v>
      </c>
      <c r="X339">
        <v>-1505827316</v>
      </c>
      <c r="Y339">
        <f t="shared" si="78"/>
        <v>3.65</v>
      </c>
      <c r="AA339">
        <v>0</v>
      </c>
      <c r="AB339">
        <v>7.15</v>
      </c>
      <c r="AC339">
        <v>0.09</v>
      </c>
      <c r="AD339">
        <v>0</v>
      </c>
      <c r="AE339">
        <v>0</v>
      </c>
      <c r="AF339">
        <v>7.15</v>
      </c>
      <c r="AG339">
        <v>0.09</v>
      </c>
      <c r="AH339">
        <v>0</v>
      </c>
      <c r="AI339">
        <v>1</v>
      </c>
      <c r="AJ339">
        <v>1</v>
      </c>
      <c r="AK339">
        <v>1</v>
      </c>
      <c r="AL339">
        <v>1</v>
      </c>
      <c r="AM339">
        <v>-2</v>
      </c>
      <c r="AN339">
        <v>0</v>
      </c>
      <c r="AO339">
        <v>1</v>
      </c>
      <c r="AP339">
        <v>1</v>
      </c>
      <c r="AQ339">
        <v>0</v>
      </c>
      <c r="AR339">
        <v>0</v>
      </c>
      <c r="AS339" t="s">
        <v>3</v>
      </c>
      <c r="AT339">
        <v>3.65</v>
      </c>
      <c r="AU339" t="s">
        <v>3</v>
      </c>
      <c r="AV339">
        <v>0</v>
      </c>
      <c r="AW339">
        <v>2</v>
      </c>
      <c r="AX339">
        <v>35381676</v>
      </c>
      <c r="AY339">
        <v>1</v>
      </c>
      <c r="AZ339">
        <v>0</v>
      </c>
      <c r="BA339">
        <v>339</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CV339">
        <v>0</v>
      </c>
      <c r="CW339">
        <f>ROUND(Y339*Source!I1117*DO339,9)</f>
        <v>0</v>
      </c>
      <c r="CX339">
        <f>ROUND(Y339*Source!I1117,9)</f>
        <v>3.6499999999999998E-2</v>
      </c>
      <c r="CY339">
        <f>AB339</f>
        <v>7.15</v>
      </c>
      <c r="CZ339">
        <f>AF339</f>
        <v>7.15</v>
      </c>
      <c r="DA339">
        <f>AJ339</f>
        <v>1</v>
      </c>
      <c r="DB339">
        <f t="shared" si="79"/>
        <v>26.1</v>
      </c>
      <c r="DC339">
        <f t="shared" si="80"/>
        <v>0.33</v>
      </c>
      <c r="DD339" t="s">
        <v>3</v>
      </c>
      <c r="DE339" t="s">
        <v>3</v>
      </c>
      <c r="DF339">
        <f t="shared" si="81"/>
        <v>0</v>
      </c>
      <c r="DG339">
        <f t="shared" si="82"/>
        <v>0.26</v>
      </c>
      <c r="DH339">
        <f t="shared" si="83"/>
        <v>0</v>
      </c>
      <c r="DI339">
        <f t="shared" si="84"/>
        <v>0</v>
      </c>
      <c r="DJ339">
        <f>DG339</f>
        <v>0.26</v>
      </c>
      <c r="DK339">
        <v>0</v>
      </c>
      <c r="DL339" t="s">
        <v>3</v>
      </c>
      <c r="DM339">
        <v>0</v>
      </c>
      <c r="DN339" t="s">
        <v>3</v>
      </c>
      <c r="DO339">
        <v>0</v>
      </c>
    </row>
    <row r="340" spans="1:119" x14ac:dyDescent="0.2">
      <c r="A340">
        <f>ROW(Source!A1120)</f>
        <v>1120</v>
      </c>
      <c r="B340">
        <v>35364244</v>
      </c>
      <c r="C340">
        <v>35381679</v>
      </c>
      <c r="D340">
        <v>35111398</v>
      </c>
      <c r="E340">
        <v>15872964</v>
      </c>
      <c r="F340">
        <v>1</v>
      </c>
      <c r="G340">
        <v>15872964</v>
      </c>
      <c r="H340">
        <v>1</v>
      </c>
      <c r="I340" t="s">
        <v>982</v>
      </c>
      <c r="J340" t="s">
        <v>3</v>
      </c>
      <c r="K340" t="s">
        <v>983</v>
      </c>
      <c r="L340">
        <v>1191</v>
      </c>
      <c r="N340">
        <v>1013</v>
      </c>
      <c r="O340" t="s">
        <v>984</v>
      </c>
      <c r="P340" t="s">
        <v>984</v>
      </c>
      <c r="Q340">
        <v>1</v>
      </c>
      <c r="W340">
        <v>0</v>
      </c>
      <c r="X340">
        <v>476480486</v>
      </c>
      <c r="Y340">
        <f t="shared" si="78"/>
        <v>42.81</v>
      </c>
      <c r="AA340">
        <v>0</v>
      </c>
      <c r="AB340">
        <v>0</v>
      </c>
      <c r="AC340">
        <v>0</v>
      </c>
      <c r="AD340">
        <v>0</v>
      </c>
      <c r="AE340">
        <v>0</v>
      </c>
      <c r="AF340">
        <v>0</v>
      </c>
      <c r="AG340">
        <v>0</v>
      </c>
      <c r="AH340">
        <v>0</v>
      </c>
      <c r="AI340">
        <v>1</v>
      </c>
      <c r="AJ340">
        <v>1</v>
      </c>
      <c r="AK340">
        <v>1</v>
      </c>
      <c r="AL340">
        <v>1</v>
      </c>
      <c r="AM340">
        <v>-2</v>
      </c>
      <c r="AN340">
        <v>0</v>
      </c>
      <c r="AO340">
        <v>1</v>
      </c>
      <c r="AP340">
        <v>1</v>
      </c>
      <c r="AQ340">
        <v>0</v>
      </c>
      <c r="AR340">
        <v>0</v>
      </c>
      <c r="AS340" t="s">
        <v>3</v>
      </c>
      <c r="AT340">
        <v>42.81</v>
      </c>
      <c r="AU340" t="s">
        <v>3</v>
      </c>
      <c r="AV340">
        <v>1</v>
      </c>
      <c r="AW340">
        <v>2</v>
      </c>
      <c r="AX340">
        <v>35381682</v>
      </c>
      <c r="AY340">
        <v>1</v>
      </c>
      <c r="AZ340">
        <v>0</v>
      </c>
      <c r="BA340">
        <v>340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CU340">
        <f>ROUND(AT340*Source!I1120*AH340*AL340,2)</f>
        <v>0</v>
      </c>
      <c r="CV340">
        <f>ROUND(Y340*Source!I1120,9)</f>
        <v>2.1404999999999998</v>
      </c>
      <c r="CW340">
        <v>0</v>
      </c>
      <c r="CX340">
        <f>ROUND(Y340*Source!I1120,9)</f>
        <v>2.1404999999999998</v>
      </c>
      <c r="CY340">
        <f>AD340</f>
        <v>0</v>
      </c>
      <c r="CZ340">
        <f>AH340</f>
        <v>0</v>
      </c>
      <c r="DA340">
        <f>AL340</f>
        <v>1</v>
      </c>
      <c r="DB340">
        <f t="shared" si="79"/>
        <v>0</v>
      </c>
      <c r="DC340">
        <f t="shared" si="80"/>
        <v>0</v>
      </c>
      <c r="DD340" t="s">
        <v>3</v>
      </c>
      <c r="DE340" t="s">
        <v>3</v>
      </c>
      <c r="DF340">
        <f t="shared" si="81"/>
        <v>0</v>
      </c>
      <c r="DG340">
        <f t="shared" si="82"/>
        <v>0</v>
      </c>
      <c r="DH340">
        <f t="shared" si="83"/>
        <v>0</v>
      </c>
      <c r="DI340">
        <f t="shared" si="84"/>
        <v>0</v>
      </c>
      <c r="DJ340">
        <f>DI340</f>
        <v>0</v>
      </c>
      <c r="DK340">
        <v>0</v>
      </c>
      <c r="DL340" t="s">
        <v>3</v>
      </c>
      <c r="DM340">
        <v>0</v>
      </c>
      <c r="DN340" t="s">
        <v>3</v>
      </c>
      <c r="DO340">
        <v>0</v>
      </c>
    </row>
    <row r="341" spans="1:119" x14ac:dyDescent="0.2">
      <c r="A341">
        <f>ROW(Source!A1120)</f>
        <v>1120</v>
      </c>
      <c r="B341">
        <v>35364244</v>
      </c>
      <c r="C341">
        <v>35381679</v>
      </c>
      <c r="D341">
        <v>35113206</v>
      </c>
      <c r="E341">
        <v>1</v>
      </c>
      <c r="F341">
        <v>1</v>
      </c>
      <c r="G341">
        <v>15872964</v>
      </c>
      <c r="H341">
        <v>2</v>
      </c>
      <c r="I341" t="s">
        <v>989</v>
      </c>
      <c r="J341" t="s">
        <v>990</v>
      </c>
      <c r="K341" t="s">
        <v>991</v>
      </c>
      <c r="L341">
        <v>1368</v>
      </c>
      <c r="N341">
        <v>1011</v>
      </c>
      <c r="O341" t="s">
        <v>988</v>
      </c>
      <c r="P341" t="s">
        <v>988</v>
      </c>
      <c r="Q341">
        <v>1</v>
      </c>
      <c r="W341">
        <v>0</v>
      </c>
      <c r="X341">
        <v>-1817365194</v>
      </c>
      <c r="Y341">
        <f t="shared" si="78"/>
        <v>6.9</v>
      </c>
      <c r="AA341">
        <v>0</v>
      </c>
      <c r="AB341">
        <v>4.72</v>
      </c>
      <c r="AC341">
        <v>0.1</v>
      </c>
      <c r="AD341">
        <v>0</v>
      </c>
      <c r="AE341">
        <v>0</v>
      </c>
      <c r="AF341">
        <v>4.72</v>
      </c>
      <c r="AG341">
        <v>0.1</v>
      </c>
      <c r="AH341">
        <v>0</v>
      </c>
      <c r="AI341">
        <v>1</v>
      </c>
      <c r="AJ341">
        <v>1</v>
      </c>
      <c r="AK341">
        <v>1</v>
      </c>
      <c r="AL341">
        <v>1</v>
      </c>
      <c r="AM341">
        <v>-2</v>
      </c>
      <c r="AN341">
        <v>0</v>
      </c>
      <c r="AO341">
        <v>1</v>
      </c>
      <c r="AP341">
        <v>1</v>
      </c>
      <c r="AQ341">
        <v>0</v>
      </c>
      <c r="AR341">
        <v>0</v>
      </c>
      <c r="AS341" t="s">
        <v>3</v>
      </c>
      <c r="AT341">
        <v>6.9</v>
      </c>
      <c r="AU341" t="s">
        <v>3</v>
      </c>
      <c r="AV341">
        <v>0</v>
      </c>
      <c r="AW341">
        <v>2</v>
      </c>
      <c r="AX341">
        <v>35381683</v>
      </c>
      <c r="AY341">
        <v>1</v>
      </c>
      <c r="AZ341">
        <v>0</v>
      </c>
      <c r="BA341">
        <v>341</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CV341">
        <v>0</v>
      </c>
      <c r="CW341">
        <f>ROUND(Y341*Source!I1120*DO341,9)</f>
        <v>0</v>
      </c>
      <c r="CX341">
        <f>ROUND(Y341*Source!I1120,9)</f>
        <v>0.34499999999999997</v>
      </c>
      <c r="CY341">
        <f>AB341</f>
        <v>4.72</v>
      </c>
      <c r="CZ341">
        <f>AF341</f>
        <v>4.72</v>
      </c>
      <c r="DA341">
        <f>AJ341</f>
        <v>1</v>
      </c>
      <c r="DB341">
        <f t="shared" si="79"/>
        <v>32.57</v>
      </c>
      <c r="DC341">
        <f t="shared" si="80"/>
        <v>0.69</v>
      </c>
      <c r="DD341" t="s">
        <v>3</v>
      </c>
      <c r="DE341" t="s">
        <v>3</v>
      </c>
      <c r="DF341">
        <f t="shared" si="81"/>
        <v>0</v>
      </c>
      <c r="DG341">
        <f t="shared" si="82"/>
        <v>1.63</v>
      </c>
      <c r="DH341">
        <f t="shared" si="83"/>
        <v>0.03</v>
      </c>
      <c r="DI341">
        <f t="shared" si="84"/>
        <v>0</v>
      </c>
      <c r="DJ341">
        <f>DG341</f>
        <v>1.63</v>
      </c>
      <c r="DK341">
        <v>0</v>
      </c>
      <c r="DL341" t="s">
        <v>3</v>
      </c>
      <c r="DM341">
        <v>0</v>
      </c>
      <c r="DN341" t="s">
        <v>3</v>
      </c>
      <c r="DO341">
        <v>0</v>
      </c>
    </row>
    <row r="342" spans="1:119" x14ac:dyDescent="0.2">
      <c r="A342">
        <f>ROW(Source!A1121)</f>
        <v>1121</v>
      </c>
      <c r="B342">
        <v>35364244</v>
      </c>
      <c r="C342">
        <v>35381684</v>
      </c>
      <c r="D342">
        <v>35111398</v>
      </c>
      <c r="E342">
        <v>15872964</v>
      </c>
      <c r="F342">
        <v>1</v>
      </c>
      <c r="G342">
        <v>15872964</v>
      </c>
      <c r="H342">
        <v>1</v>
      </c>
      <c r="I342" t="s">
        <v>982</v>
      </c>
      <c r="J342" t="s">
        <v>3</v>
      </c>
      <c r="K342" t="s">
        <v>983</v>
      </c>
      <c r="L342">
        <v>1191</v>
      </c>
      <c r="N342">
        <v>1013</v>
      </c>
      <c r="O342" t="s">
        <v>984</v>
      </c>
      <c r="P342" t="s">
        <v>984</v>
      </c>
      <c r="Q342">
        <v>1</v>
      </c>
      <c r="W342">
        <v>0</v>
      </c>
      <c r="X342">
        <v>476480486</v>
      </c>
      <c r="Y342">
        <f t="shared" si="78"/>
        <v>39.22</v>
      </c>
      <c r="AA342">
        <v>0</v>
      </c>
      <c r="AB342">
        <v>0</v>
      </c>
      <c r="AC342">
        <v>0</v>
      </c>
      <c r="AD342">
        <v>0</v>
      </c>
      <c r="AE342">
        <v>0</v>
      </c>
      <c r="AF342">
        <v>0</v>
      </c>
      <c r="AG342">
        <v>0</v>
      </c>
      <c r="AH342">
        <v>0</v>
      </c>
      <c r="AI342">
        <v>1</v>
      </c>
      <c r="AJ342">
        <v>1</v>
      </c>
      <c r="AK342">
        <v>1</v>
      </c>
      <c r="AL342">
        <v>1</v>
      </c>
      <c r="AM342">
        <v>-2</v>
      </c>
      <c r="AN342">
        <v>0</v>
      </c>
      <c r="AO342">
        <v>1</v>
      </c>
      <c r="AP342">
        <v>1</v>
      </c>
      <c r="AQ342">
        <v>0</v>
      </c>
      <c r="AR342">
        <v>0</v>
      </c>
      <c r="AS342" t="s">
        <v>3</v>
      </c>
      <c r="AT342">
        <v>39.22</v>
      </c>
      <c r="AU342" t="s">
        <v>3</v>
      </c>
      <c r="AV342">
        <v>1</v>
      </c>
      <c r="AW342">
        <v>2</v>
      </c>
      <c r="AX342">
        <v>35381687</v>
      </c>
      <c r="AY342">
        <v>1</v>
      </c>
      <c r="AZ342">
        <v>0</v>
      </c>
      <c r="BA342">
        <v>342</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CU342">
        <f>ROUND(AT342*Source!I1121*AH342*AL342,2)</f>
        <v>0</v>
      </c>
      <c r="CV342">
        <f>ROUND(Y342*Source!I1121,9)</f>
        <v>0.39219999999999999</v>
      </c>
      <c r="CW342">
        <v>0</v>
      </c>
      <c r="CX342">
        <f>ROUND(Y342*Source!I1121,9)</f>
        <v>0.39219999999999999</v>
      </c>
      <c r="CY342">
        <f>AD342</f>
        <v>0</v>
      </c>
      <c r="CZ342">
        <f>AH342</f>
        <v>0</v>
      </c>
      <c r="DA342">
        <f>AL342</f>
        <v>1</v>
      </c>
      <c r="DB342">
        <f t="shared" si="79"/>
        <v>0</v>
      </c>
      <c r="DC342">
        <f t="shared" si="80"/>
        <v>0</v>
      </c>
      <c r="DD342" t="s">
        <v>3</v>
      </c>
      <c r="DE342" t="s">
        <v>3</v>
      </c>
      <c r="DF342">
        <f t="shared" si="81"/>
        <v>0</v>
      </c>
      <c r="DG342">
        <f t="shared" si="82"/>
        <v>0</v>
      </c>
      <c r="DH342">
        <f t="shared" si="83"/>
        <v>0</v>
      </c>
      <c r="DI342">
        <f t="shared" si="84"/>
        <v>0</v>
      </c>
      <c r="DJ342">
        <f>DI342</f>
        <v>0</v>
      </c>
      <c r="DK342">
        <v>0</v>
      </c>
      <c r="DL342" t="s">
        <v>3</v>
      </c>
      <c r="DM342">
        <v>0</v>
      </c>
      <c r="DN342" t="s">
        <v>3</v>
      </c>
      <c r="DO342">
        <v>0</v>
      </c>
    </row>
    <row r="343" spans="1:119" x14ac:dyDescent="0.2">
      <c r="A343">
        <f>ROW(Source!A1121)</f>
        <v>1121</v>
      </c>
      <c r="B343">
        <v>35364244</v>
      </c>
      <c r="C343">
        <v>35381684</v>
      </c>
      <c r="D343">
        <v>35113206</v>
      </c>
      <c r="E343">
        <v>1</v>
      </c>
      <c r="F343">
        <v>1</v>
      </c>
      <c r="G343">
        <v>15872964</v>
      </c>
      <c r="H343">
        <v>2</v>
      </c>
      <c r="I343" t="s">
        <v>989</v>
      </c>
      <c r="J343" t="s">
        <v>990</v>
      </c>
      <c r="K343" t="s">
        <v>991</v>
      </c>
      <c r="L343">
        <v>1368</v>
      </c>
      <c r="N343">
        <v>1011</v>
      </c>
      <c r="O343" t="s">
        <v>988</v>
      </c>
      <c r="P343" t="s">
        <v>988</v>
      </c>
      <c r="Q343">
        <v>1</v>
      </c>
      <c r="W343">
        <v>0</v>
      </c>
      <c r="X343">
        <v>-1817365194</v>
      </c>
      <c r="Y343">
        <f t="shared" si="78"/>
        <v>6.9</v>
      </c>
      <c r="AA343">
        <v>0</v>
      </c>
      <c r="AB343">
        <v>4.72</v>
      </c>
      <c r="AC343">
        <v>0.1</v>
      </c>
      <c r="AD343">
        <v>0</v>
      </c>
      <c r="AE343">
        <v>0</v>
      </c>
      <c r="AF343">
        <v>4.72</v>
      </c>
      <c r="AG343">
        <v>0.1</v>
      </c>
      <c r="AH343">
        <v>0</v>
      </c>
      <c r="AI343">
        <v>1</v>
      </c>
      <c r="AJ343">
        <v>1</v>
      </c>
      <c r="AK343">
        <v>1</v>
      </c>
      <c r="AL343">
        <v>1</v>
      </c>
      <c r="AM343">
        <v>-2</v>
      </c>
      <c r="AN343">
        <v>0</v>
      </c>
      <c r="AO343">
        <v>1</v>
      </c>
      <c r="AP343">
        <v>1</v>
      </c>
      <c r="AQ343">
        <v>0</v>
      </c>
      <c r="AR343">
        <v>0</v>
      </c>
      <c r="AS343" t="s">
        <v>3</v>
      </c>
      <c r="AT343">
        <v>6.9</v>
      </c>
      <c r="AU343" t="s">
        <v>3</v>
      </c>
      <c r="AV343">
        <v>0</v>
      </c>
      <c r="AW343">
        <v>2</v>
      </c>
      <c r="AX343">
        <v>35381688</v>
      </c>
      <c r="AY343">
        <v>1</v>
      </c>
      <c r="AZ343">
        <v>0</v>
      </c>
      <c r="BA343">
        <v>343</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CV343">
        <v>0</v>
      </c>
      <c r="CW343">
        <f>ROUND(Y343*Source!I1121*DO343,9)</f>
        <v>0</v>
      </c>
      <c r="CX343">
        <f>ROUND(Y343*Source!I1121,9)</f>
        <v>6.9000000000000006E-2</v>
      </c>
      <c r="CY343">
        <f>AB343</f>
        <v>4.72</v>
      </c>
      <c r="CZ343">
        <f>AF343</f>
        <v>4.72</v>
      </c>
      <c r="DA343">
        <f>AJ343</f>
        <v>1</v>
      </c>
      <c r="DB343">
        <f t="shared" si="79"/>
        <v>32.57</v>
      </c>
      <c r="DC343">
        <f t="shared" si="80"/>
        <v>0.69</v>
      </c>
      <c r="DD343" t="s">
        <v>3</v>
      </c>
      <c r="DE343" t="s">
        <v>3</v>
      </c>
      <c r="DF343">
        <f t="shared" si="81"/>
        <v>0</v>
      </c>
      <c r="DG343">
        <f t="shared" si="82"/>
        <v>0.33</v>
      </c>
      <c r="DH343">
        <f t="shared" si="83"/>
        <v>0.01</v>
      </c>
      <c r="DI343">
        <f t="shared" si="84"/>
        <v>0</v>
      </c>
      <c r="DJ343">
        <f>DG343</f>
        <v>0.33</v>
      </c>
      <c r="DK343">
        <v>0</v>
      </c>
      <c r="DL343" t="s">
        <v>3</v>
      </c>
      <c r="DM343">
        <v>0</v>
      </c>
      <c r="DN343" t="s">
        <v>3</v>
      </c>
      <c r="DO343">
        <v>0</v>
      </c>
    </row>
    <row r="344" spans="1:119" x14ac:dyDescent="0.2">
      <c r="A344">
        <f>ROW(Source!A1122)</f>
        <v>1122</v>
      </c>
      <c r="B344">
        <v>35364244</v>
      </c>
      <c r="C344">
        <v>35381689</v>
      </c>
      <c r="D344">
        <v>35111398</v>
      </c>
      <c r="E344">
        <v>15872964</v>
      </c>
      <c r="F344">
        <v>1</v>
      </c>
      <c r="G344">
        <v>15872964</v>
      </c>
      <c r="H344">
        <v>1</v>
      </c>
      <c r="I344" t="s">
        <v>982</v>
      </c>
      <c r="J344" t="s">
        <v>3</v>
      </c>
      <c r="K344" t="s">
        <v>983</v>
      </c>
      <c r="L344">
        <v>1191</v>
      </c>
      <c r="N344">
        <v>1013</v>
      </c>
      <c r="O344" t="s">
        <v>984</v>
      </c>
      <c r="P344" t="s">
        <v>984</v>
      </c>
      <c r="Q344">
        <v>1</v>
      </c>
      <c r="W344">
        <v>0</v>
      </c>
      <c r="X344">
        <v>476480486</v>
      </c>
      <c r="Y344">
        <f t="shared" si="78"/>
        <v>34.630000000000003</v>
      </c>
      <c r="AA344">
        <v>0</v>
      </c>
      <c r="AB344">
        <v>0</v>
      </c>
      <c r="AC344">
        <v>0</v>
      </c>
      <c r="AD344">
        <v>0</v>
      </c>
      <c r="AE344">
        <v>0</v>
      </c>
      <c r="AF344">
        <v>0</v>
      </c>
      <c r="AG344">
        <v>0</v>
      </c>
      <c r="AH344">
        <v>0</v>
      </c>
      <c r="AI344">
        <v>1</v>
      </c>
      <c r="AJ344">
        <v>1</v>
      </c>
      <c r="AK344">
        <v>1</v>
      </c>
      <c r="AL344">
        <v>1</v>
      </c>
      <c r="AM344">
        <v>-2</v>
      </c>
      <c r="AN344">
        <v>0</v>
      </c>
      <c r="AO344">
        <v>1</v>
      </c>
      <c r="AP344">
        <v>1</v>
      </c>
      <c r="AQ344">
        <v>0</v>
      </c>
      <c r="AR344">
        <v>0</v>
      </c>
      <c r="AS344" t="s">
        <v>3</v>
      </c>
      <c r="AT344">
        <v>34.630000000000003</v>
      </c>
      <c r="AU344" t="s">
        <v>3</v>
      </c>
      <c r="AV344">
        <v>1</v>
      </c>
      <c r="AW344">
        <v>2</v>
      </c>
      <c r="AX344">
        <v>35381691</v>
      </c>
      <c r="AY344">
        <v>1</v>
      </c>
      <c r="AZ344">
        <v>0</v>
      </c>
      <c r="BA344">
        <v>344</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CU344">
        <f>ROUND(AT344*Source!I1122*AH344*AL344,2)</f>
        <v>0</v>
      </c>
      <c r="CV344">
        <f>ROUND(Y344*Source!I1122,9)</f>
        <v>0.3463</v>
      </c>
      <c r="CW344">
        <v>0</v>
      </c>
      <c r="CX344">
        <f>ROUND(Y344*Source!I1122,9)</f>
        <v>0.3463</v>
      </c>
      <c r="CY344">
        <f>AD344</f>
        <v>0</v>
      </c>
      <c r="CZ344">
        <f>AH344</f>
        <v>0</v>
      </c>
      <c r="DA344">
        <f>AL344</f>
        <v>1</v>
      </c>
      <c r="DB344">
        <f t="shared" si="79"/>
        <v>0</v>
      </c>
      <c r="DC344">
        <f t="shared" si="80"/>
        <v>0</v>
      </c>
      <c r="DD344" t="s">
        <v>3</v>
      </c>
      <c r="DE344" t="s">
        <v>3</v>
      </c>
      <c r="DF344">
        <f t="shared" si="81"/>
        <v>0</v>
      </c>
      <c r="DG344">
        <f t="shared" si="82"/>
        <v>0</v>
      </c>
      <c r="DH344">
        <f t="shared" si="83"/>
        <v>0</v>
      </c>
      <c r="DI344">
        <f t="shared" si="84"/>
        <v>0</v>
      </c>
      <c r="DJ344">
        <f>DI344</f>
        <v>0</v>
      </c>
      <c r="DK344">
        <v>0</v>
      </c>
      <c r="DL344" t="s">
        <v>3</v>
      </c>
      <c r="DM344">
        <v>0</v>
      </c>
      <c r="DN344" t="s">
        <v>3</v>
      </c>
      <c r="DO344">
        <v>0</v>
      </c>
    </row>
    <row r="345" spans="1:119" x14ac:dyDescent="0.2">
      <c r="A345">
        <f>ROW(Source!A1158)</f>
        <v>1158</v>
      </c>
      <c r="B345">
        <v>35364244</v>
      </c>
      <c r="C345">
        <v>35381750</v>
      </c>
      <c r="D345">
        <v>35111398</v>
      </c>
      <c r="E345">
        <v>15872964</v>
      </c>
      <c r="F345">
        <v>1</v>
      </c>
      <c r="G345">
        <v>15872964</v>
      </c>
      <c r="H345">
        <v>1</v>
      </c>
      <c r="I345" t="s">
        <v>982</v>
      </c>
      <c r="J345" t="s">
        <v>3</v>
      </c>
      <c r="K345" t="s">
        <v>983</v>
      </c>
      <c r="L345">
        <v>1191</v>
      </c>
      <c r="N345">
        <v>1013</v>
      </c>
      <c r="O345" t="s">
        <v>984</v>
      </c>
      <c r="P345" t="s">
        <v>984</v>
      </c>
      <c r="Q345">
        <v>1</v>
      </c>
      <c r="W345">
        <v>0</v>
      </c>
      <c r="X345">
        <v>476480486</v>
      </c>
      <c r="Y345">
        <f t="shared" si="78"/>
        <v>5.84</v>
      </c>
      <c r="AA345">
        <v>0</v>
      </c>
      <c r="AB345">
        <v>0</v>
      </c>
      <c r="AC345">
        <v>0</v>
      </c>
      <c r="AD345">
        <v>0</v>
      </c>
      <c r="AE345">
        <v>0</v>
      </c>
      <c r="AF345">
        <v>0</v>
      </c>
      <c r="AG345">
        <v>0</v>
      </c>
      <c r="AH345">
        <v>0</v>
      </c>
      <c r="AI345">
        <v>1</v>
      </c>
      <c r="AJ345">
        <v>1</v>
      </c>
      <c r="AK345">
        <v>1</v>
      </c>
      <c r="AL345">
        <v>1</v>
      </c>
      <c r="AM345">
        <v>-2</v>
      </c>
      <c r="AN345">
        <v>0</v>
      </c>
      <c r="AO345">
        <v>1</v>
      </c>
      <c r="AP345">
        <v>1</v>
      </c>
      <c r="AQ345">
        <v>0</v>
      </c>
      <c r="AR345">
        <v>0</v>
      </c>
      <c r="AS345" t="s">
        <v>3</v>
      </c>
      <c r="AT345">
        <v>5.84</v>
      </c>
      <c r="AU345" t="s">
        <v>3</v>
      </c>
      <c r="AV345">
        <v>1</v>
      </c>
      <c r="AW345">
        <v>2</v>
      </c>
      <c r="AX345">
        <v>35381752</v>
      </c>
      <c r="AY345">
        <v>1</v>
      </c>
      <c r="AZ345">
        <v>0</v>
      </c>
      <c r="BA345">
        <v>345</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CU345">
        <f>ROUND(AT345*Source!I1158*AH345*AL345,2)</f>
        <v>0</v>
      </c>
      <c r="CV345">
        <f>ROUND(Y345*Source!I1158,9)</f>
        <v>0.58399999999999996</v>
      </c>
      <c r="CW345">
        <v>0</v>
      </c>
      <c r="CX345">
        <f>ROUND(Y345*Source!I1158,9)</f>
        <v>0.58399999999999996</v>
      </c>
      <c r="CY345">
        <f>AD345</f>
        <v>0</v>
      </c>
      <c r="CZ345">
        <f>AH345</f>
        <v>0</v>
      </c>
      <c r="DA345">
        <f>AL345</f>
        <v>1</v>
      </c>
      <c r="DB345">
        <f t="shared" si="79"/>
        <v>0</v>
      </c>
      <c r="DC345">
        <f t="shared" si="80"/>
        <v>0</v>
      </c>
      <c r="DD345" t="s">
        <v>3</v>
      </c>
      <c r="DE345" t="s">
        <v>3</v>
      </c>
      <c r="DF345">
        <f t="shared" si="81"/>
        <v>0</v>
      </c>
      <c r="DG345">
        <f t="shared" si="82"/>
        <v>0</v>
      </c>
      <c r="DH345">
        <f t="shared" si="83"/>
        <v>0</v>
      </c>
      <c r="DI345">
        <f t="shared" si="84"/>
        <v>0</v>
      </c>
      <c r="DJ345">
        <f>DI345</f>
        <v>0</v>
      </c>
      <c r="DK345">
        <v>0</v>
      </c>
      <c r="DL345" t="s">
        <v>3</v>
      </c>
      <c r="DM345">
        <v>0</v>
      </c>
      <c r="DN345" t="s">
        <v>3</v>
      </c>
      <c r="DO345">
        <v>0</v>
      </c>
    </row>
    <row r="346" spans="1:119" x14ac:dyDescent="0.2">
      <c r="A346">
        <f>ROW(Source!A1159)</f>
        <v>1159</v>
      </c>
      <c r="B346">
        <v>35364244</v>
      </c>
      <c r="C346">
        <v>35381753</v>
      </c>
      <c r="D346">
        <v>35111398</v>
      </c>
      <c r="E346">
        <v>15872964</v>
      </c>
      <c r="F346">
        <v>1</v>
      </c>
      <c r="G346">
        <v>15872964</v>
      </c>
      <c r="H346">
        <v>1</v>
      </c>
      <c r="I346" t="s">
        <v>982</v>
      </c>
      <c r="J346" t="s">
        <v>3</v>
      </c>
      <c r="K346" t="s">
        <v>983</v>
      </c>
      <c r="L346">
        <v>1191</v>
      </c>
      <c r="N346">
        <v>1013</v>
      </c>
      <c r="O346" t="s">
        <v>984</v>
      </c>
      <c r="P346" t="s">
        <v>984</v>
      </c>
      <c r="Q346">
        <v>1</v>
      </c>
      <c r="W346">
        <v>0</v>
      </c>
      <c r="X346">
        <v>476480486</v>
      </c>
      <c r="Y346">
        <f t="shared" si="78"/>
        <v>0.42</v>
      </c>
      <c r="AA346">
        <v>0</v>
      </c>
      <c r="AB346">
        <v>0</v>
      </c>
      <c r="AC346">
        <v>0</v>
      </c>
      <c r="AD346">
        <v>0</v>
      </c>
      <c r="AE346">
        <v>0</v>
      </c>
      <c r="AF346">
        <v>0</v>
      </c>
      <c r="AG346">
        <v>0</v>
      </c>
      <c r="AH346">
        <v>0</v>
      </c>
      <c r="AI346">
        <v>1</v>
      </c>
      <c r="AJ346">
        <v>1</v>
      </c>
      <c r="AK346">
        <v>1</v>
      </c>
      <c r="AL346">
        <v>1</v>
      </c>
      <c r="AM346">
        <v>-2</v>
      </c>
      <c r="AN346">
        <v>0</v>
      </c>
      <c r="AO346">
        <v>1</v>
      </c>
      <c r="AP346">
        <v>0</v>
      </c>
      <c r="AQ346">
        <v>0</v>
      </c>
      <c r="AR346">
        <v>0</v>
      </c>
      <c r="AS346" t="s">
        <v>3</v>
      </c>
      <c r="AT346">
        <v>0.42</v>
      </c>
      <c r="AU346" t="s">
        <v>3</v>
      </c>
      <c r="AV346">
        <v>1</v>
      </c>
      <c r="AW346">
        <v>2</v>
      </c>
      <c r="AX346">
        <v>35381758</v>
      </c>
      <c r="AY346">
        <v>1</v>
      </c>
      <c r="AZ346">
        <v>0</v>
      </c>
      <c r="BA346">
        <v>346</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CU346">
        <f>ROUND(AT346*Source!I1159*AH346*AL346,2)</f>
        <v>0</v>
      </c>
      <c r="CV346">
        <f>ROUND(Y346*Source!I1159,9)</f>
        <v>1.26</v>
      </c>
      <c r="CW346">
        <v>0</v>
      </c>
      <c r="CX346">
        <f>ROUND(Y346*Source!I1159,9)</f>
        <v>1.26</v>
      </c>
      <c r="CY346">
        <f>AD346</f>
        <v>0</v>
      </c>
      <c r="CZ346">
        <f>AH346</f>
        <v>0</v>
      </c>
      <c r="DA346">
        <f>AL346</f>
        <v>1</v>
      </c>
      <c r="DB346">
        <f t="shared" si="79"/>
        <v>0</v>
      </c>
      <c r="DC346">
        <f t="shared" si="80"/>
        <v>0</v>
      </c>
      <c r="DD346" t="s">
        <v>3</v>
      </c>
      <c r="DE346" t="s">
        <v>3</v>
      </c>
      <c r="DF346">
        <f t="shared" si="81"/>
        <v>0</v>
      </c>
      <c r="DG346">
        <f t="shared" si="82"/>
        <v>0</v>
      </c>
      <c r="DH346">
        <f t="shared" si="83"/>
        <v>0</v>
      </c>
      <c r="DI346">
        <f t="shared" si="84"/>
        <v>0</v>
      </c>
      <c r="DJ346">
        <f>DI346</f>
        <v>0</v>
      </c>
      <c r="DK346">
        <v>0</v>
      </c>
      <c r="DL346" t="s">
        <v>3</v>
      </c>
      <c r="DM346">
        <v>0</v>
      </c>
      <c r="DN346" t="s">
        <v>3</v>
      </c>
      <c r="DO346">
        <v>0</v>
      </c>
    </row>
    <row r="347" spans="1:119" x14ac:dyDescent="0.2">
      <c r="A347">
        <f>ROW(Source!A1159)</f>
        <v>1159</v>
      </c>
      <c r="B347">
        <v>35364244</v>
      </c>
      <c r="C347">
        <v>35381753</v>
      </c>
      <c r="D347">
        <v>35113190</v>
      </c>
      <c r="E347">
        <v>1</v>
      </c>
      <c r="F347">
        <v>1</v>
      </c>
      <c r="G347">
        <v>15872964</v>
      </c>
      <c r="H347">
        <v>2</v>
      </c>
      <c r="I347" t="s">
        <v>1111</v>
      </c>
      <c r="J347" t="s">
        <v>1112</v>
      </c>
      <c r="K347" t="s">
        <v>1113</v>
      </c>
      <c r="L347">
        <v>1368</v>
      </c>
      <c r="N347">
        <v>1011</v>
      </c>
      <c r="O347" t="s">
        <v>988</v>
      </c>
      <c r="P347" t="s">
        <v>988</v>
      </c>
      <c r="Q347">
        <v>1</v>
      </c>
      <c r="W347">
        <v>0</v>
      </c>
      <c r="X347">
        <v>-1477704590</v>
      </c>
      <c r="Y347">
        <f t="shared" si="78"/>
        <v>0.2</v>
      </c>
      <c r="AA347">
        <v>0</v>
      </c>
      <c r="AB347">
        <v>44.94</v>
      </c>
      <c r="AC347">
        <v>0.64</v>
      </c>
      <c r="AD347">
        <v>0</v>
      </c>
      <c r="AE347">
        <v>0</v>
      </c>
      <c r="AF347">
        <v>44.94</v>
      </c>
      <c r="AG347">
        <v>0.64</v>
      </c>
      <c r="AH347">
        <v>0</v>
      </c>
      <c r="AI347">
        <v>1</v>
      </c>
      <c r="AJ347">
        <v>1</v>
      </c>
      <c r="AK347">
        <v>1</v>
      </c>
      <c r="AL347">
        <v>1</v>
      </c>
      <c r="AM347">
        <v>-2</v>
      </c>
      <c r="AN347">
        <v>0</v>
      </c>
      <c r="AO347">
        <v>1</v>
      </c>
      <c r="AP347">
        <v>0</v>
      </c>
      <c r="AQ347">
        <v>0</v>
      </c>
      <c r="AR347">
        <v>0</v>
      </c>
      <c r="AS347" t="s">
        <v>3</v>
      </c>
      <c r="AT347">
        <v>0.2</v>
      </c>
      <c r="AU347" t="s">
        <v>3</v>
      </c>
      <c r="AV347">
        <v>0</v>
      </c>
      <c r="AW347">
        <v>2</v>
      </c>
      <c r="AX347">
        <v>35381759</v>
      </c>
      <c r="AY347">
        <v>1</v>
      </c>
      <c r="AZ347">
        <v>0</v>
      </c>
      <c r="BA347">
        <v>347</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CV347">
        <v>0</v>
      </c>
      <c r="CW347">
        <f>ROUND(Y347*Source!I1159*DO347,9)</f>
        <v>0</v>
      </c>
      <c r="CX347">
        <f>ROUND(Y347*Source!I1159,9)</f>
        <v>0.6</v>
      </c>
      <c r="CY347">
        <f>AB347</f>
        <v>44.94</v>
      </c>
      <c r="CZ347">
        <f>AF347</f>
        <v>44.94</v>
      </c>
      <c r="DA347">
        <f>AJ347</f>
        <v>1</v>
      </c>
      <c r="DB347">
        <f t="shared" si="79"/>
        <v>8.99</v>
      </c>
      <c r="DC347">
        <f t="shared" si="80"/>
        <v>0.13</v>
      </c>
      <c r="DD347" t="s">
        <v>3</v>
      </c>
      <c r="DE347" t="s">
        <v>3</v>
      </c>
      <c r="DF347">
        <f t="shared" si="81"/>
        <v>0</v>
      </c>
      <c r="DG347">
        <f t="shared" si="82"/>
        <v>26.96</v>
      </c>
      <c r="DH347">
        <f t="shared" si="83"/>
        <v>0.38</v>
      </c>
      <c r="DI347">
        <f t="shared" si="84"/>
        <v>0</v>
      </c>
      <c r="DJ347">
        <f>DG347</f>
        <v>26.96</v>
      </c>
      <c r="DK347">
        <v>0</v>
      </c>
      <c r="DL347" t="s">
        <v>3</v>
      </c>
      <c r="DM347">
        <v>0</v>
      </c>
      <c r="DN347" t="s">
        <v>3</v>
      </c>
      <c r="DO347">
        <v>0</v>
      </c>
    </row>
    <row r="348" spans="1:119" x14ac:dyDescent="0.2">
      <c r="A348">
        <f>ROW(Source!A1159)</f>
        <v>1159</v>
      </c>
      <c r="B348">
        <v>35364244</v>
      </c>
      <c r="C348">
        <v>35381753</v>
      </c>
      <c r="D348">
        <v>35115233</v>
      </c>
      <c r="E348">
        <v>1</v>
      </c>
      <c r="F348">
        <v>1</v>
      </c>
      <c r="G348">
        <v>15872964</v>
      </c>
      <c r="H348">
        <v>3</v>
      </c>
      <c r="I348" t="s">
        <v>1114</v>
      </c>
      <c r="J348" t="s">
        <v>1115</v>
      </c>
      <c r="K348" t="s">
        <v>1116</v>
      </c>
      <c r="L348">
        <v>1339</v>
      </c>
      <c r="N348">
        <v>1007</v>
      </c>
      <c r="O348" t="s">
        <v>1117</v>
      </c>
      <c r="P348" t="s">
        <v>1117</v>
      </c>
      <c r="Q348">
        <v>1</v>
      </c>
      <c r="W348">
        <v>0</v>
      </c>
      <c r="X348">
        <v>-35091971</v>
      </c>
      <c r="Y348">
        <f t="shared" si="78"/>
        <v>1.7600000000000001E-2</v>
      </c>
      <c r="AA348">
        <v>54.81</v>
      </c>
      <c r="AB348">
        <v>0</v>
      </c>
      <c r="AC348">
        <v>0</v>
      </c>
      <c r="AD348">
        <v>0</v>
      </c>
      <c r="AE348">
        <v>54.81</v>
      </c>
      <c r="AF348">
        <v>0</v>
      </c>
      <c r="AG348">
        <v>0</v>
      </c>
      <c r="AH348">
        <v>0</v>
      </c>
      <c r="AI348">
        <v>1</v>
      </c>
      <c r="AJ348">
        <v>1</v>
      </c>
      <c r="AK348">
        <v>1</v>
      </c>
      <c r="AL348">
        <v>1</v>
      </c>
      <c r="AM348">
        <v>-2</v>
      </c>
      <c r="AN348">
        <v>0</v>
      </c>
      <c r="AO348">
        <v>1</v>
      </c>
      <c r="AP348">
        <v>0</v>
      </c>
      <c r="AQ348">
        <v>0</v>
      </c>
      <c r="AR348">
        <v>0</v>
      </c>
      <c r="AS348" t="s">
        <v>3</v>
      </c>
      <c r="AT348">
        <v>1.7600000000000001E-2</v>
      </c>
      <c r="AU348" t="s">
        <v>3</v>
      </c>
      <c r="AV348">
        <v>0</v>
      </c>
      <c r="AW348">
        <v>2</v>
      </c>
      <c r="AX348">
        <v>35381760</v>
      </c>
      <c r="AY348">
        <v>1</v>
      </c>
      <c r="AZ348">
        <v>0</v>
      </c>
      <c r="BA348">
        <v>348</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CV348">
        <v>0</v>
      </c>
      <c r="CW348">
        <v>0</v>
      </c>
      <c r="CX348">
        <f>ROUND(Y348*Source!I1159,9)</f>
        <v>5.28E-2</v>
      </c>
      <c r="CY348">
        <f>AA348</f>
        <v>54.81</v>
      </c>
      <c r="CZ348">
        <f>AE348</f>
        <v>54.81</v>
      </c>
      <c r="DA348">
        <f>AI348</f>
        <v>1</v>
      </c>
      <c r="DB348">
        <f t="shared" si="79"/>
        <v>0.96</v>
      </c>
      <c r="DC348">
        <f t="shared" si="80"/>
        <v>0</v>
      </c>
      <c r="DD348" t="s">
        <v>3</v>
      </c>
      <c r="DE348" t="s">
        <v>3</v>
      </c>
      <c r="DF348">
        <f t="shared" si="81"/>
        <v>2.89</v>
      </c>
      <c r="DG348">
        <f t="shared" si="82"/>
        <v>0</v>
      </c>
      <c r="DH348">
        <f t="shared" si="83"/>
        <v>0</v>
      </c>
      <c r="DI348">
        <f t="shared" si="84"/>
        <v>0</v>
      </c>
      <c r="DJ348">
        <f>DF348</f>
        <v>2.89</v>
      </c>
      <c r="DK348">
        <v>0</v>
      </c>
      <c r="DL348" t="s">
        <v>3</v>
      </c>
      <c r="DM348">
        <v>0</v>
      </c>
      <c r="DN348" t="s">
        <v>3</v>
      </c>
      <c r="DO348">
        <v>0</v>
      </c>
    </row>
    <row r="349" spans="1:119" x14ac:dyDescent="0.2">
      <c r="A349">
        <f>ROW(Source!A1159)</f>
        <v>1159</v>
      </c>
      <c r="B349">
        <v>35364244</v>
      </c>
      <c r="C349">
        <v>35381753</v>
      </c>
      <c r="D349">
        <v>35117602</v>
      </c>
      <c r="E349">
        <v>1</v>
      </c>
      <c r="F349">
        <v>1</v>
      </c>
      <c r="G349">
        <v>15872964</v>
      </c>
      <c r="H349">
        <v>3</v>
      </c>
      <c r="I349" t="s">
        <v>1118</v>
      </c>
      <c r="J349" t="s">
        <v>1119</v>
      </c>
      <c r="K349" t="s">
        <v>1120</v>
      </c>
      <c r="L349">
        <v>1354</v>
      </c>
      <c r="N349">
        <v>1010</v>
      </c>
      <c r="O349" t="s">
        <v>52</v>
      </c>
      <c r="P349" t="s">
        <v>52</v>
      </c>
      <c r="Q349">
        <v>1</v>
      </c>
      <c r="W349">
        <v>0</v>
      </c>
      <c r="X349">
        <v>656259231</v>
      </c>
      <c r="Y349">
        <f t="shared" si="78"/>
        <v>6.7000000000000002E-3</v>
      </c>
      <c r="AA349">
        <v>16620.27</v>
      </c>
      <c r="AB349">
        <v>0</v>
      </c>
      <c r="AC349">
        <v>0</v>
      </c>
      <c r="AD349">
        <v>0</v>
      </c>
      <c r="AE349">
        <v>16620.27</v>
      </c>
      <c r="AF349">
        <v>0</v>
      </c>
      <c r="AG349">
        <v>0</v>
      </c>
      <c r="AH349">
        <v>0</v>
      </c>
      <c r="AI349">
        <v>1</v>
      </c>
      <c r="AJ349">
        <v>1</v>
      </c>
      <c r="AK349">
        <v>1</v>
      </c>
      <c r="AL349">
        <v>1</v>
      </c>
      <c r="AM349">
        <v>-2</v>
      </c>
      <c r="AN349">
        <v>0</v>
      </c>
      <c r="AO349">
        <v>1</v>
      </c>
      <c r="AP349">
        <v>0</v>
      </c>
      <c r="AQ349">
        <v>0</v>
      </c>
      <c r="AR349">
        <v>0</v>
      </c>
      <c r="AS349" t="s">
        <v>3</v>
      </c>
      <c r="AT349">
        <v>6.7000000000000002E-3</v>
      </c>
      <c r="AU349" t="s">
        <v>3</v>
      </c>
      <c r="AV349">
        <v>0</v>
      </c>
      <c r="AW349">
        <v>2</v>
      </c>
      <c r="AX349">
        <v>35381761</v>
      </c>
      <c r="AY349">
        <v>1</v>
      </c>
      <c r="AZ349">
        <v>0</v>
      </c>
      <c r="BA349">
        <v>349</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CV349">
        <v>0</v>
      </c>
      <c r="CW349">
        <v>0</v>
      </c>
      <c r="CX349">
        <f>ROUND(Y349*Source!I1159,9)</f>
        <v>2.01E-2</v>
      </c>
      <c r="CY349">
        <f>AA349</f>
        <v>16620.27</v>
      </c>
      <c r="CZ349">
        <f>AE349</f>
        <v>16620.27</v>
      </c>
      <c r="DA349">
        <f>AI349</f>
        <v>1</v>
      </c>
      <c r="DB349">
        <f t="shared" si="79"/>
        <v>111.36</v>
      </c>
      <c r="DC349">
        <f t="shared" si="80"/>
        <v>0</v>
      </c>
      <c r="DD349" t="s">
        <v>3</v>
      </c>
      <c r="DE349" t="s">
        <v>3</v>
      </c>
      <c r="DF349">
        <f t="shared" si="81"/>
        <v>334.07</v>
      </c>
      <c r="DG349">
        <f t="shared" si="82"/>
        <v>0</v>
      </c>
      <c r="DH349">
        <f t="shared" si="83"/>
        <v>0</v>
      </c>
      <c r="DI349">
        <f t="shared" si="84"/>
        <v>0</v>
      </c>
      <c r="DJ349">
        <f>DF349</f>
        <v>334.07</v>
      </c>
      <c r="DK349">
        <v>0</v>
      </c>
      <c r="DL349" t="s">
        <v>3</v>
      </c>
      <c r="DM349">
        <v>0</v>
      </c>
      <c r="DN349" t="s">
        <v>3</v>
      </c>
      <c r="DO349">
        <v>0</v>
      </c>
    </row>
    <row r="350" spans="1:119" x14ac:dyDescent="0.2">
      <c r="A350">
        <f>ROW(Source!A1160)</f>
        <v>1160</v>
      </c>
      <c r="B350">
        <v>35364244</v>
      </c>
      <c r="C350">
        <v>35381762</v>
      </c>
      <c r="D350">
        <v>35111398</v>
      </c>
      <c r="E350">
        <v>15872964</v>
      </c>
      <c r="F350">
        <v>1</v>
      </c>
      <c r="G350">
        <v>15872964</v>
      </c>
      <c r="H350">
        <v>1</v>
      </c>
      <c r="I350" t="s">
        <v>982</v>
      </c>
      <c r="J350" t="s">
        <v>3</v>
      </c>
      <c r="K350" t="s">
        <v>983</v>
      </c>
      <c r="L350">
        <v>1191</v>
      </c>
      <c r="N350">
        <v>1013</v>
      </c>
      <c r="O350" t="s">
        <v>984</v>
      </c>
      <c r="P350" t="s">
        <v>984</v>
      </c>
      <c r="Q350">
        <v>1</v>
      </c>
      <c r="W350">
        <v>0</v>
      </c>
      <c r="X350">
        <v>476480486</v>
      </c>
      <c r="Y350">
        <f t="shared" si="78"/>
        <v>14</v>
      </c>
      <c r="AA350">
        <v>0</v>
      </c>
      <c r="AB350">
        <v>0</v>
      </c>
      <c r="AC350">
        <v>0</v>
      </c>
      <c r="AD350">
        <v>0</v>
      </c>
      <c r="AE350">
        <v>0</v>
      </c>
      <c r="AF350">
        <v>0</v>
      </c>
      <c r="AG350">
        <v>0</v>
      </c>
      <c r="AH350">
        <v>0</v>
      </c>
      <c r="AI350">
        <v>1</v>
      </c>
      <c r="AJ350">
        <v>1</v>
      </c>
      <c r="AK350">
        <v>1</v>
      </c>
      <c r="AL350">
        <v>1</v>
      </c>
      <c r="AM350">
        <v>-2</v>
      </c>
      <c r="AN350">
        <v>0</v>
      </c>
      <c r="AO350">
        <v>1</v>
      </c>
      <c r="AP350">
        <v>1</v>
      </c>
      <c r="AQ350">
        <v>0</v>
      </c>
      <c r="AR350">
        <v>0</v>
      </c>
      <c r="AS350" t="s">
        <v>3</v>
      </c>
      <c r="AT350">
        <v>14</v>
      </c>
      <c r="AU350" t="s">
        <v>3</v>
      </c>
      <c r="AV350">
        <v>1</v>
      </c>
      <c r="AW350">
        <v>2</v>
      </c>
      <c r="AX350">
        <v>35381766</v>
      </c>
      <c r="AY350">
        <v>1</v>
      </c>
      <c r="AZ350">
        <v>0</v>
      </c>
      <c r="BA350">
        <v>350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CU350">
        <f>ROUND(AT350*Source!I1160*AH350*AL350,2)</f>
        <v>0</v>
      </c>
      <c r="CV350">
        <f>ROUND(Y350*Source!I1160,9)</f>
        <v>0.42</v>
      </c>
      <c r="CW350">
        <v>0</v>
      </c>
      <c r="CX350">
        <f>ROUND(Y350*Source!I1160,9)</f>
        <v>0.42</v>
      </c>
      <c r="CY350">
        <f>AD350</f>
        <v>0</v>
      </c>
      <c r="CZ350">
        <f>AH350</f>
        <v>0</v>
      </c>
      <c r="DA350">
        <f>AL350</f>
        <v>1</v>
      </c>
      <c r="DB350">
        <f t="shared" si="79"/>
        <v>0</v>
      </c>
      <c r="DC350">
        <f t="shared" si="80"/>
        <v>0</v>
      </c>
      <c r="DD350" t="s">
        <v>3</v>
      </c>
      <c r="DE350" t="s">
        <v>3</v>
      </c>
      <c r="DF350">
        <f t="shared" si="81"/>
        <v>0</v>
      </c>
      <c r="DG350">
        <f t="shared" si="82"/>
        <v>0</v>
      </c>
      <c r="DH350">
        <f t="shared" si="83"/>
        <v>0</v>
      </c>
      <c r="DI350">
        <f t="shared" si="84"/>
        <v>0</v>
      </c>
      <c r="DJ350">
        <f>DI350</f>
        <v>0</v>
      </c>
      <c r="DK350">
        <v>0</v>
      </c>
      <c r="DL350" t="s">
        <v>3</v>
      </c>
      <c r="DM350">
        <v>0</v>
      </c>
      <c r="DN350" t="s">
        <v>3</v>
      </c>
      <c r="DO350">
        <v>0</v>
      </c>
    </row>
    <row r="351" spans="1:119" x14ac:dyDescent="0.2">
      <c r="A351">
        <f>ROW(Source!A1160)</f>
        <v>1160</v>
      </c>
      <c r="B351">
        <v>35364244</v>
      </c>
      <c r="C351">
        <v>35381762</v>
      </c>
      <c r="D351">
        <v>35112687</v>
      </c>
      <c r="E351">
        <v>1</v>
      </c>
      <c r="F351">
        <v>1</v>
      </c>
      <c r="G351">
        <v>15872964</v>
      </c>
      <c r="H351">
        <v>2</v>
      </c>
      <c r="I351" t="s">
        <v>1121</v>
      </c>
      <c r="J351" t="s">
        <v>1122</v>
      </c>
      <c r="K351" t="s">
        <v>1123</v>
      </c>
      <c r="L351">
        <v>1368</v>
      </c>
      <c r="N351">
        <v>1011</v>
      </c>
      <c r="O351" t="s">
        <v>988</v>
      </c>
      <c r="P351" t="s">
        <v>988</v>
      </c>
      <c r="Q351">
        <v>1</v>
      </c>
      <c r="W351">
        <v>0</v>
      </c>
      <c r="X351">
        <v>-1843499539</v>
      </c>
      <c r="Y351">
        <f t="shared" si="78"/>
        <v>3.65</v>
      </c>
      <c r="AA351">
        <v>0</v>
      </c>
      <c r="AB351">
        <v>1635</v>
      </c>
      <c r="AC351">
        <v>832.91</v>
      </c>
      <c r="AD351">
        <v>0</v>
      </c>
      <c r="AE351">
        <v>0</v>
      </c>
      <c r="AF351">
        <v>1635</v>
      </c>
      <c r="AG351">
        <v>832.91</v>
      </c>
      <c r="AH351">
        <v>0</v>
      </c>
      <c r="AI351">
        <v>1</v>
      </c>
      <c r="AJ351">
        <v>1</v>
      </c>
      <c r="AK351">
        <v>1</v>
      </c>
      <c r="AL351">
        <v>1</v>
      </c>
      <c r="AM351">
        <v>-2</v>
      </c>
      <c r="AN351">
        <v>0</v>
      </c>
      <c r="AO351">
        <v>1</v>
      </c>
      <c r="AP351">
        <v>1</v>
      </c>
      <c r="AQ351">
        <v>0</v>
      </c>
      <c r="AR351">
        <v>0</v>
      </c>
      <c r="AS351" t="s">
        <v>3</v>
      </c>
      <c r="AT351">
        <v>3.65</v>
      </c>
      <c r="AU351" t="s">
        <v>3</v>
      </c>
      <c r="AV351">
        <v>0</v>
      </c>
      <c r="AW351">
        <v>2</v>
      </c>
      <c r="AX351">
        <v>35381767</v>
      </c>
      <c r="AY351">
        <v>1</v>
      </c>
      <c r="AZ351">
        <v>0</v>
      </c>
      <c r="BA351">
        <v>351</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CV351">
        <v>0</v>
      </c>
      <c r="CW351">
        <f>ROUND(Y351*Source!I1160*DO351,9)</f>
        <v>0</v>
      </c>
      <c r="CX351">
        <f>ROUND(Y351*Source!I1160,9)</f>
        <v>0.1095</v>
      </c>
      <c r="CY351">
        <f>AB351</f>
        <v>1635</v>
      </c>
      <c r="CZ351">
        <f>AF351</f>
        <v>1635</v>
      </c>
      <c r="DA351">
        <f>AJ351</f>
        <v>1</v>
      </c>
      <c r="DB351">
        <f t="shared" si="79"/>
        <v>5967.75</v>
      </c>
      <c r="DC351">
        <f t="shared" si="80"/>
        <v>3040.12</v>
      </c>
      <c r="DD351" t="s">
        <v>3</v>
      </c>
      <c r="DE351" t="s">
        <v>3</v>
      </c>
      <c r="DF351">
        <f t="shared" si="81"/>
        <v>0</v>
      </c>
      <c r="DG351">
        <f t="shared" si="82"/>
        <v>179.03</v>
      </c>
      <c r="DH351">
        <f t="shared" si="83"/>
        <v>91.2</v>
      </c>
      <c r="DI351">
        <f t="shared" si="84"/>
        <v>0</v>
      </c>
      <c r="DJ351">
        <f>DG351</f>
        <v>179.03</v>
      </c>
      <c r="DK351">
        <v>0</v>
      </c>
      <c r="DL351" t="s">
        <v>3</v>
      </c>
      <c r="DM351">
        <v>0</v>
      </c>
      <c r="DN351" t="s">
        <v>3</v>
      </c>
      <c r="DO351">
        <v>0</v>
      </c>
    </row>
    <row r="352" spans="1:119" x14ac:dyDescent="0.2">
      <c r="A352">
        <f>ROW(Source!A1160)</f>
        <v>1160</v>
      </c>
      <c r="B352">
        <v>35364244</v>
      </c>
      <c r="C352">
        <v>35381762</v>
      </c>
      <c r="D352">
        <v>35113169</v>
      </c>
      <c r="E352">
        <v>1</v>
      </c>
      <c r="F352">
        <v>1</v>
      </c>
      <c r="G352">
        <v>15872964</v>
      </c>
      <c r="H352">
        <v>2</v>
      </c>
      <c r="I352" t="s">
        <v>1124</v>
      </c>
      <c r="J352" t="s">
        <v>1125</v>
      </c>
      <c r="K352" t="s">
        <v>1126</v>
      </c>
      <c r="L352">
        <v>1368</v>
      </c>
      <c r="N352">
        <v>1011</v>
      </c>
      <c r="O352" t="s">
        <v>988</v>
      </c>
      <c r="P352" t="s">
        <v>988</v>
      </c>
      <c r="Q352">
        <v>1</v>
      </c>
      <c r="W352">
        <v>0</v>
      </c>
      <c r="X352">
        <v>-1505827316</v>
      </c>
      <c r="Y352">
        <f t="shared" si="78"/>
        <v>3.65</v>
      </c>
      <c r="AA352">
        <v>0</v>
      </c>
      <c r="AB352">
        <v>7.15</v>
      </c>
      <c r="AC352">
        <v>0.09</v>
      </c>
      <c r="AD352">
        <v>0</v>
      </c>
      <c r="AE352">
        <v>0</v>
      </c>
      <c r="AF352">
        <v>7.15</v>
      </c>
      <c r="AG352">
        <v>0.09</v>
      </c>
      <c r="AH352">
        <v>0</v>
      </c>
      <c r="AI352">
        <v>1</v>
      </c>
      <c r="AJ352">
        <v>1</v>
      </c>
      <c r="AK352">
        <v>1</v>
      </c>
      <c r="AL352">
        <v>1</v>
      </c>
      <c r="AM352">
        <v>-2</v>
      </c>
      <c r="AN352">
        <v>0</v>
      </c>
      <c r="AO352">
        <v>1</v>
      </c>
      <c r="AP352">
        <v>1</v>
      </c>
      <c r="AQ352">
        <v>0</v>
      </c>
      <c r="AR352">
        <v>0</v>
      </c>
      <c r="AS352" t="s">
        <v>3</v>
      </c>
      <c r="AT352">
        <v>3.65</v>
      </c>
      <c r="AU352" t="s">
        <v>3</v>
      </c>
      <c r="AV352">
        <v>0</v>
      </c>
      <c r="AW352">
        <v>2</v>
      </c>
      <c r="AX352">
        <v>35381768</v>
      </c>
      <c r="AY352">
        <v>1</v>
      </c>
      <c r="AZ352">
        <v>0</v>
      </c>
      <c r="BA352">
        <v>352</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CV352">
        <v>0</v>
      </c>
      <c r="CW352">
        <f>ROUND(Y352*Source!I1160*DO352,9)</f>
        <v>0</v>
      </c>
      <c r="CX352">
        <f>ROUND(Y352*Source!I1160,9)</f>
        <v>0.1095</v>
      </c>
      <c r="CY352">
        <f>AB352</f>
        <v>7.15</v>
      </c>
      <c r="CZ352">
        <f>AF352</f>
        <v>7.15</v>
      </c>
      <c r="DA352">
        <f>AJ352</f>
        <v>1</v>
      </c>
      <c r="DB352">
        <f t="shared" si="79"/>
        <v>26.1</v>
      </c>
      <c r="DC352">
        <f t="shared" si="80"/>
        <v>0.33</v>
      </c>
      <c r="DD352" t="s">
        <v>3</v>
      </c>
      <c r="DE352" t="s">
        <v>3</v>
      </c>
      <c r="DF352">
        <f t="shared" si="81"/>
        <v>0</v>
      </c>
      <c r="DG352">
        <f t="shared" si="82"/>
        <v>0.78</v>
      </c>
      <c r="DH352">
        <f t="shared" si="83"/>
        <v>0.01</v>
      </c>
      <c r="DI352">
        <f t="shared" si="84"/>
        <v>0</v>
      </c>
      <c r="DJ352">
        <f>DG352</f>
        <v>0.78</v>
      </c>
      <c r="DK352">
        <v>0</v>
      </c>
      <c r="DL352" t="s">
        <v>3</v>
      </c>
      <c r="DM352">
        <v>0</v>
      </c>
      <c r="DN352" t="s">
        <v>3</v>
      </c>
      <c r="DO352">
        <v>0</v>
      </c>
    </row>
    <row r="353" spans="1:119" x14ac:dyDescent="0.2">
      <c r="A353">
        <f>ROW(Source!A1163)</f>
        <v>1163</v>
      </c>
      <c r="B353">
        <v>35364244</v>
      </c>
      <c r="C353">
        <v>35381771</v>
      </c>
      <c r="D353">
        <v>35111398</v>
      </c>
      <c r="E353">
        <v>15872964</v>
      </c>
      <c r="F353">
        <v>1</v>
      </c>
      <c r="G353">
        <v>15872964</v>
      </c>
      <c r="H353">
        <v>1</v>
      </c>
      <c r="I353" t="s">
        <v>982</v>
      </c>
      <c r="J353" t="s">
        <v>3</v>
      </c>
      <c r="K353" t="s">
        <v>983</v>
      </c>
      <c r="L353">
        <v>1191</v>
      </c>
      <c r="N353">
        <v>1013</v>
      </c>
      <c r="O353" t="s">
        <v>984</v>
      </c>
      <c r="P353" t="s">
        <v>984</v>
      </c>
      <c r="Q353">
        <v>1</v>
      </c>
      <c r="W353">
        <v>0</v>
      </c>
      <c r="X353">
        <v>476480486</v>
      </c>
      <c r="Y353">
        <f t="shared" si="78"/>
        <v>42.81</v>
      </c>
      <c r="AA353">
        <v>0</v>
      </c>
      <c r="AB353">
        <v>0</v>
      </c>
      <c r="AC353">
        <v>0</v>
      </c>
      <c r="AD353">
        <v>0</v>
      </c>
      <c r="AE353">
        <v>0</v>
      </c>
      <c r="AF353">
        <v>0</v>
      </c>
      <c r="AG353">
        <v>0</v>
      </c>
      <c r="AH353">
        <v>0</v>
      </c>
      <c r="AI353">
        <v>1</v>
      </c>
      <c r="AJ353">
        <v>1</v>
      </c>
      <c r="AK353">
        <v>1</v>
      </c>
      <c r="AL353">
        <v>1</v>
      </c>
      <c r="AM353">
        <v>-2</v>
      </c>
      <c r="AN353">
        <v>0</v>
      </c>
      <c r="AO353">
        <v>1</v>
      </c>
      <c r="AP353">
        <v>1</v>
      </c>
      <c r="AQ353">
        <v>0</v>
      </c>
      <c r="AR353">
        <v>0</v>
      </c>
      <c r="AS353" t="s">
        <v>3</v>
      </c>
      <c r="AT353">
        <v>42.81</v>
      </c>
      <c r="AU353" t="s">
        <v>3</v>
      </c>
      <c r="AV353">
        <v>1</v>
      </c>
      <c r="AW353">
        <v>2</v>
      </c>
      <c r="AX353">
        <v>35381774</v>
      </c>
      <c r="AY353">
        <v>1</v>
      </c>
      <c r="AZ353">
        <v>0</v>
      </c>
      <c r="BA353">
        <v>353</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CU353">
        <f>ROUND(AT353*Source!I1163*AH353*AL353,2)</f>
        <v>0</v>
      </c>
      <c r="CV353">
        <f>ROUND(Y353*Source!I1163,9)</f>
        <v>5.1372</v>
      </c>
      <c r="CW353">
        <v>0</v>
      </c>
      <c r="CX353">
        <f>ROUND(Y353*Source!I1163,9)</f>
        <v>5.1372</v>
      </c>
      <c r="CY353">
        <f>AD353</f>
        <v>0</v>
      </c>
      <c r="CZ353">
        <f>AH353</f>
        <v>0</v>
      </c>
      <c r="DA353">
        <f>AL353</f>
        <v>1</v>
      </c>
      <c r="DB353">
        <f t="shared" si="79"/>
        <v>0</v>
      </c>
      <c r="DC353">
        <f t="shared" si="80"/>
        <v>0</v>
      </c>
      <c r="DD353" t="s">
        <v>3</v>
      </c>
      <c r="DE353" t="s">
        <v>3</v>
      </c>
      <c r="DF353">
        <f t="shared" si="81"/>
        <v>0</v>
      </c>
      <c r="DG353">
        <f t="shared" si="82"/>
        <v>0</v>
      </c>
      <c r="DH353">
        <f t="shared" si="83"/>
        <v>0</v>
      </c>
      <c r="DI353">
        <f t="shared" si="84"/>
        <v>0</v>
      </c>
      <c r="DJ353">
        <f>DI353</f>
        <v>0</v>
      </c>
      <c r="DK353">
        <v>0</v>
      </c>
      <c r="DL353" t="s">
        <v>3</v>
      </c>
      <c r="DM353">
        <v>0</v>
      </c>
      <c r="DN353" t="s">
        <v>3</v>
      </c>
      <c r="DO353">
        <v>0</v>
      </c>
    </row>
    <row r="354" spans="1:119" x14ac:dyDescent="0.2">
      <c r="A354">
        <f>ROW(Source!A1163)</f>
        <v>1163</v>
      </c>
      <c r="B354">
        <v>35364244</v>
      </c>
      <c r="C354">
        <v>35381771</v>
      </c>
      <c r="D354">
        <v>35113206</v>
      </c>
      <c r="E354">
        <v>1</v>
      </c>
      <c r="F354">
        <v>1</v>
      </c>
      <c r="G354">
        <v>15872964</v>
      </c>
      <c r="H354">
        <v>2</v>
      </c>
      <c r="I354" t="s">
        <v>989</v>
      </c>
      <c r="J354" t="s">
        <v>990</v>
      </c>
      <c r="K354" t="s">
        <v>991</v>
      </c>
      <c r="L354">
        <v>1368</v>
      </c>
      <c r="N354">
        <v>1011</v>
      </c>
      <c r="O354" t="s">
        <v>988</v>
      </c>
      <c r="P354" t="s">
        <v>988</v>
      </c>
      <c r="Q354">
        <v>1</v>
      </c>
      <c r="W354">
        <v>0</v>
      </c>
      <c r="X354">
        <v>-1817365194</v>
      </c>
      <c r="Y354">
        <f t="shared" si="78"/>
        <v>6.9</v>
      </c>
      <c r="AA354">
        <v>0</v>
      </c>
      <c r="AB354">
        <v>4.72</v>
      </c>
      <c r="AC354">
        <v>0.1</v>
      </c>
      <c r="AD354">
        <v>0</v>
      </c>
      <c r="AE354">
        <v>0</v>
      </c>
      <c r="AF354">
        <v>4.72</v>
      </c>
      <c r="AG354">
        <v>0.1</v>
      </c>
      <c r="AH354">
        <v>0</v>
      </c>
      <c r="AI354">
        <v>1</v>
      </c>
      <c r="AJ354">
        <v>1</v>
      </c>
      <c r="AK354">
        <v>1</v>
      </c>
      <c r="AL354">
        <v>1</v>
      </c>
      <c r="AM354">
        <v>-2</v>
      </c>
      <c r="AN354">
        <v>0</v>
      </c>
      <c r="AO354">
        <v>1</v>
      </c>
      <c r="AP354">
        <v>1</v>
      </c>
      <c r="AQ354">
        <v>0</v>
      </c>
      <c r="AR354">
        <v>0</v>
      </c>
      <c r="AS354" t="s">
        <v>3</v>
      </c>
      <c r="AT354">
        <v>6.9</v>
      </c>
      <c r="AU354" t="s">
        <v>3</v>
      </c>
      <c r="AV354">
        <v>0</v>
      </c>
      <c r="AW354">
        <v>2</v>
      </c>
      <c r="AX354">
        <v>35381775</v>
      </c>
      <c r="AY354">
        <v>1</v>
      </c>
      <c r="AZ354">
        <v>0</v>
      </c>
      <c r="BA354">
        <v>354</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CV354">
        <v>0</v>
      </c>
      <c r="CW354">
        <f>ROUND(Y354*Source!I1163*DO354,9)</f>
        <v>0</v>
      </c>
      <c r="CX354">
        <f>ROUND(Y354*Source!I1163,9)</f>
        <v>0.82799999999999996</v>
      </c>
      <c r="CY354">
        <f>AB354</f>
        <v>4.72</v>
      </c>
      <c r="CZ354">
        <f>AF354</f>
        <v>4.72</v>
      </c>
      <c r="DA354">
        <f>AJ354</f>
        <v>1</v>
      </c>
      <c r="DB354">
        <f t="shared" si="79"/>
        <v>32.57</v>
      </c>
      <c r="DC354">
        <f t="shared" si="80"/>
        <v>0.69</v>
      </c>
      <c r="DD354" t="s">
        <v>3</v>
      </c>
      <c r="DE354" t="s">
        <v>3</v>
      </c>
      <c r="DF354">
        <f t="shared" si="81"/>
        <v>0</v>
      </c>
      <c r="DG354">
        <f t="shared" si="82"/>
        <v>3.91</v>
      </c>
      <c r="DH354">
        <f t="shared" si="83"/>
        <v>0.08</v>
      </c>
      <c r="DI354">
        <f t="shared" si="84"/>
        <v>0</v>
      </c>
      <c r="DJ354">
        <f>DG354</f>
        <v>3.91</v>
      </c>
      <c r="DK354">
        <v>0</v>
      </c>
      <c r="DL354" t="s">
        <v>3</v>
      </c>
      <c r="DM354">
        <v>0</v>
      </c>
      <c r="DN354" t="s">
        <v>3</v>
      </c>
      <c r="DO354">
        <v>0</v>
      </c>
    </row>
    <row r="355" spans="1:119" x14ac:dyDescent="0.2">
      <c r="A355">
        <f>ROW(Source!A1164)</f>
        <v>1164</v>
      </c>
      <c r="B355">
        <v>35364244</v>
      </c>
      <c r="C355">
        <v>35381776</v>
      </c>
      <c r="D355">
        <v>35111398</v>
      </c>
      <c r="E355">
        <v>15872964</v>
      </c>
      <c r="F355">
        <v>1</v>
      </c>
      <c r="G355">
        <v>15872964</v>
      </c>
      <c r="H355">
        <v>1</v>
      </c>
      <c r="I355" t="s">
        <v>982</v>
      </c>
      <c r="J355" t="s">
        <v>3</v>
      </c>
      <c r="K355" t="s">
        <v>983</v>
      </c>
      <c r="L355">
        <v>1191</v>
      </c>
      <c r="N355">
        <v>1013</v>
      </c>
      <c r="O355" t="s">
        <v>984</v>
      </c>
      <c r="P355" t="s">
        <v>984</v>
      </c>
      <c r="Q355">
        <v>1</v>
      </c>
      <c r="W355">
        <v>0</v>
      </c>
      <c r="X355">
        <v>476480486</v>
      </c>
      <c r="Y355">
        <f t="shared" si="78"/>
        <v>39.22</v>
      </c>
      <c r="AA355">
        <v>0</v>
      </c>
      <c r="AB355">
        <v>0</v>
      </c>
      <c r="AC355">
        <v>0</v>
      </c>
      <c r="AD355">
        <v>0</v>
      </c>
      <c r="AE355">
        <v>0</v>
      </c>
      <c r="AF355">
        <v>0</v>
      </c>
      <c r="AG355">
        <v>0</v>
      </c>
      <c r="AH355">
        <v>0</v>
      </c>
      <c r="AI355">
        <v>1</v>
      </c>
      <c r="AJ355">
        <v>1</v>
      </c>
      <c r="AK355">
        <v>1</v>
      </c>
      <c r="AL355">
        <v>1</v>
      </c>
      <c r="AM355">
        <v>-2</v>
      </c>
      <c r="AN355">
        <v>0</v>
      </c>
      <c r="AO355">
        <v>1</v>
      </c>
      <c r="AP355">
        <v>1</v>
      </c>
      <c r="AQ355">
        <v>0</v>
      </c>
      <c r="AR355">
        <v>0</v>
      </c>
      <c r="AS355" t="s">
        <v>3</v>
      </c>
      <c r="AT355">
        <v>39.22</v>
      </c>
      <c r="AU355" t="s">
        <v>3</v>
      </c>
      <c r="AV355">
        <v>1</v>
      </c>
      <c r="AW355">
        <v>2</v>
      </c>
      <c r="AX355">
        <v>35381779</v>
      </c>
      <c r="AY355">
        <v>1</v>
      </c>
      <c r="AZ355">
        <v>0</v>
      </c>
      <c r="BA355">
        <v>355</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CU355">
        <f>ROUND(AT355*Source!I1164*AH355*AL355,2)</f>
        <v>0</v>
      </c>
      <c r="CV355">
        <f>ROUND(Y355*Source!I1164,9)</f>
        <v>0.78439999999999999</v>
      </c>
      <c r="CW355">
        <v>0</v>
      </c>
      <c r="CX355">
        <f>ROUND(Y355*Source!I1164,9)</f>
        <v>0.78439999999999999</v>
      </c>
      <c r="CY355">
        <f>AD355</f>
        <v>0</v>
      </c>
      <c r="CZ355">
        <f>AH355</f>
        <v>0</v>
      </c>
      <c r="DA355">
        <f>AL355</f>
        <v>1</v>
      </c>
      <c r="DB355">
        <f t="shared" si="79"/>
        <v>0</v>
      </c>
      <c r="DC355">
        <f t="shared" si="80"/>
        <v>0</v>
      </c>
      <c r="DD355" t="s">
        <v>3</v>
      </c>
      <c r="DE355" t="s">
        <v>3</v>
      </c>
      <c r="DF355">
        <f t="shared" si="81"/>
        <v>0</v>
      </c>
      <c r="DG355">
        <f t="shared" si="82"/>
        <v>0</v>
      </c>
      <c r="DH355">
        <f t="shared" si="83"/>
        <v>0</v>
      </c>
      <c r="DI355">
        <f t="shared" si="84"/>
        <v>0</v>
      </c>
      <c r="DJ355">
        <f>DI355</f>
        <v>0</v>
      </c>
      <c r="DK355">
        <v>0</v>
      </c>
      <c r="DL355" t="s">
        <v>3</v>
      </c>
      <c r="DM355">
        <v>0</v>
      </c>
      <c r="DN355" t="s">
        <v>3</v>
      </c>
      <c r="DO355">
        <v>0</v>
      </c>
    </row>
    <row r="356" spans="1:119" x14ac:dyDescent="0.2">
      <c r="A356">
        <f>ROW(Source!A1164)</f>
        <v>1164</v>
      </c>
      <c r="B356">
        <v>35364244</v>
      </c>
      <c r="C356">
        <v>35381776</v>
      </c>
      <c r="D356">
        <v>35113206</v>
      </c>
      <c r="E356">
        <v>1</v>
      </c>
      <c r="F356">
        <v>1</v>
      </c>
      <c r="G356">
        <v>15872964</v>
      </c>
      <c r="H356">
        <v>2</v>
      </c>
      <c r="I356" t="s">
        <v>989</v>
      </c>
      <c r="J356" t="s">
        <v>990</v>
      </c>
      <c r="K356" t="s">
        <v>991</v>
      </c>
      <c r="L356">
        <v>1368</v>
      </c>
      <c r="N356">
        <v>1011</v>
      </c>
      <c r="O356" t="s">
        <v>988</v>
      </c>
      <c r="P356" t="s">
        <v>988</v>
      </c>
      <c r="Q356">
        <v>1</v>
      </c>
      <c r="W356">
        <v>0</v>
      </c>
      <c r="X356">
        <v>-1817365194</v>
      </c>
      <c r="Y356">
        <f t="shared" si="78"/>
        <v>6.9</v>
      </c>
      <c r="AA356">
        <v>0</v>
      </c>
      <c r="AB356">
        <v>4.72</v>
      </c>
      <c r="AC356">
        <v>0.1</v>
      </c>
      <c r="AD356">
        <v>0</v>
      </c>
      <c r="AE356">
        <v>0</v>
      </c>
      <c r="AF356">
        <v>4.72</v>
      </c>
      <c r="AG356">
        <v>0.1</v>
      </c>
      <c r="AH356">
        <v>0</v>
      </c>
      <c r="AI356">
        <v>1</v>
      </c>
      <c r="AJ356">
        <v>1</v>
      </c>
      <c r="AK356">
        <v>1</v>
      </c>
      <c r="AL356">
        <v>1</v>
      </c>
      <c r="AM356">
        <v>-2</v>
      </c>
      <c r="AN356">
        <v>0</v>
      </c>
      <c r="AO356">
        <v>1</v>
      </c>
      <c r="AP356">
        <v>1</v>
      </c>
      <c r="AQ356">
        <v>0</v>
      </c>
      <c r="AR356">
        <v>0</v>
      </c>
      <c r="AS356" t="s">
        <v>3</v>
      </c>
      <c r="AT356">
        <v>6.9</v>
      </c>
      <c r="AU356" t="s">
        <v>3</v>
      </c>
      <c r="AV356">
        <v>0</v>
      </c>
      <c r="AW356">
        <v>2</v>
      </c>
      <c r="AX356">
        <v>35381780</v>
      </c>
      <c r="AY356">
        <v>1</v>
      </c>
      <c r="AZ356">
        <v>0</v>
      </c>
      <c r="BA356">
        <v>356</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CV356">
        <v>0</v>
      </c>
      <c r="CW356">
        <f>ROUND(Y356*Source!I1164*DO356,9)</f>
        <v>0</v>
      </c>
      <c r="CX356">
        <f>ROUND(Y356*Source!I1164,9)</f>
        <v>0.13800000000000001</v>
      </c>
      <c r="CY356">
        <f>AB356</f>
        <v>4.72</v>
      </c>
      <c r="CZ356">
        <f>AF356</f>
        <v>4.72</v>
      </c>
      <c r="DA356">
        <f>AJ356</f>
        <v>1</v>
      </c>
      <c r="DB356">
        <f t="shared" si="79"/>
        <v>32.57</v>
      </c>
      <c r="DC356">
        <f t="shared" si="80"/>
        <v>0.69</v>
      </c>
      <c r="DD356" t="s">
        <v>3</v>
      </c>
      <c r="DE356" t="s">
        <v>3</v>
      </c>
      <c r="DF356">
        <f t="shared" si="81"/>
        <v>0</v>
      </c>
      <c r="DG356">
        <f t="shared" si="82"/>
        <v>0.65</v>
      </c>
      <c r="DH356">
        <f t="shared" si="83"/>
        <v>0.01</v>
      </c>
      <c r="DI356">
        <f t="shared" si="84"/>
        <v>0</v>
      </c>
      <c r="DJ356">
        <f>DG356</f>
        <v>0.65</v>
      </c>
      <c r="DK356">
        <v>0</v>
      </c>
      <c r="DL356" t="s">
        <v>3</v>
      </c>
      <c r="DM356">
        <v>0</v>
      </c>
      <c r="DN356" t="s">
        <v>3</v>
      </c>
      <c r="DO356">
        <v>0</v>
      </c>
    </row>
    <row r="357" spans="1:119" x14ac:dyDescent="0.2">
      <c r="A357">
        <f>ROW(Source!A1165)</f>
        <v>1165</v>
      </c>
      <c r="B357">
        <v>35364244</v>
      </c>
      <c r="C357">
        <v>35381781</v>
      </c>
      <c r="D357">
        <v>35111398</v>
      </c>
      <c r="E357">
        <v>15872964</v>
      </c>
      <c r="F357">
        <v>1</v>
      </c>
      <c r="G357">
        <v>15872964</v>
      </c>
      <c r="H357">
        <v>1</v>
      </c>
      <c r="I357" t="s">
        <v>982</v>
      </c>
      <c r="J357" t="s">
        <v>3</v>
      </c>
      <c r="K357" t="s">
        <v>983</v>
      </c>
      <c r="L357">
        <v>1191</v>
      </c>
      <c r="N357">
        <v>1013</v>
      </c>
      <c r="O357" t="s">
        <v>984</v>
      </c>
      <c r="P357" t="s">
        <v>984</v>
      </c>
      <c r="Q357">
        <v>1</v>
      </c>
      <c r="W357">
        <v>0</v>
      </c>
      <c r="X357">
        <v>476480486</v>
      </c>
      <c r="Y357">
        <f t="shared" si="78"/>
        <v>34.630000000000003</v>
      </c>
      <c r="AA357">
        <v>0</v>
      </c>
      <c r="AB357">
        <v>0</v>
      </c>
      <c r="AC357">
        <v>0</v>
      </c>
      <c r="AD357">
        <v>0</v>
      </c>
      <c r="AE357">
        <v>0</v>
      </c>
      <c r="AF357">
        <v>0</v>
      </c>
      <c r="AG357">
        <v>0</v>
      </c>
      <c r="AH357">
        <v>0</v>
      </c>
      <c r="AI357">
        <v>1</v>
      </c>
      <c r="AJ357">
        <v>1</v>
      </c>
      <c r="AK357">
        <v>1</v>
      </c>
      <c r="AL357">
        <v>1</v>
      </c>
      <c r="AM357">
        <v>-2</v>
      </c>
      <c r="AN357">
        <v>0</v>
      </c>
      <c r="AO357">
        <v>1</v>
      </c>
      <c r="AP357">
        <v>1</v>
      </c>
      <c r="AQ357">
        <v>0</v>
      </c>
      <c r="AR357">
        <v>0</v>
      </c>
      <c r="AS357" t="s">
        <v>3</v>
      </c>
      <c r="AT357">
        <v>34.630000000000003</v>
      </c>
      <c r="AU357" t="s">
        <v>3</v>
      </c>
      <c r="AV357">
        <v>1</v>
      </c>
      <c r="AW357">
        <v>2</v>
      </c>
      <c r="AX357">
        <v>35381783</v>
      </c>
      <c r="AY357">
        <v>1</v>
      </c>
      <c r="AZ357">
        <v>0</v>
      </c>
      <c r="BA357">
        <v>357</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CU357">
        <f>ROUND(AT357*Source!I1165*AH357*AL357,2)</f>
        <v>0</v>
      </c>
      <c r="CV357">
        <f>ROUND(Y357*Source!I1165,9)</f>
        <v>0.69259999999999999</v>
      </c>
      <c r="CW357">
        <v>0</v>
      </c>
      <c r="CX357">
        <f>ROUND(Y357*Source!I1165,9)</f>
        <v>0.69259999999999999</v>
      </c>
      <c r="CY357">
        <f>AD357</f>
        <v>0</v>
      </c>
      <c r="CZ357">
        <f>AH357</f>
        <v>0</v>
      </c>
      <c r="DA357">
        <f>AL357</f>
        <v>1</v>
      </c>
      <c r="DB357">
        <f t="shared" si="79"/>
        <v>0</v>
      </c>
      <c r="DC357">
        <f t="shared" si="80"/>
        <v>0</v>
      </c>
      <c r="DD357" t="s">
        <v>3</v>
      </c>
      <c r="DE357" t="s">
        <v>3</v>
      </c>
      <c r="DF357">
        <f t="shared" si="81"/>
        <v>0</v>
      </c>
      <c r="DG357">
        <f t="shared" si="82"/>
        <v>0</v>
      </c>
      <c r="DH357">
        <f t="shared" si="83"/>
        <v>0</v>
      </c>
      <c r="DI357">
        <f t="shared" si="84"/>
        <v>0</v>
      </c>
      <c r="DJ357">
        <f>DI357</f>
        <v>0</v>
      </c>
      <c r="DK357">
        <v>0</v>
      </c>
      <c r="DL357" t="s">
        <v>3</v>
      </c>
      <c r="DM357">
        <v>0</v>
      </c>
      <c r="DN357" t="s">
        <v>3</v>
      </c>
      <c r="DO357">
        <v>0</v>
      </c>
    </row>
    <row r="358" spans="1:119" x14ac:dyDescent="0.2">
      <c r="A358">
        <f>ROW(Source!A1166)</f>
        <v>1166</v>
      </c>
      <c r="B358">
        <v>35364244</v>
      </c>
      <c r="C358">
        <v>35381834</v>
      </c>
      <c r="D358">
        <v>35111398</v>
      </c>
      <c r="E358">
        <v>15872964</v>
      </c>
      <c r="F358">
        <v>1</v>
      </c>
      <c r="G358">
        <v>15872964</v>
      </c>
      <c r="H358">
        <v>1</v>
      </c>
      <c r="I358" t="s">
        <v>982</v>
      </c>
      <c r="J358" t="s">
        <v>3</v>
      </c>
      <c r="K358" t="s">
        <v>983</v>
      </c>
      <c r="L358">
        <v>1191</v>
      </c>
      <c r="N358">
        <v>1013</v>
      </c>
      <c r="O358" t="s">
        <v>984</v>
      </c>
      <c r="P358" t="s">
        <v>984</v>
      </c>
      <c r="Q358">
        <v>1</v>
      </c>
      <c r="W358">
        <v>0</v>
      </c>
      <c r="X358">
        <v>476480486</v>
      </c>
      <c r="Y358">
        <f t="shared" si="78"/>
        <v>38.86</v>
      </c>
      <c r="AA358">
        <v>0</v>
      </c>
      <c r="AB358">
        <v>0</v>
      </c>
      <c r="AC358">
        <v>0</v>
      </c>
      <c r="AD358">
        <v>0</v>
      </c>
      <c r="AE358">
        <v>0</v>
      </c>
      <c r="AF358">
        <v>0</v>
      </c>
      <c r="AG358">
        <v>0</v>
      </c>
      <c r="AH358">
        <v>0</v>
      </c>
      <c r="AI358">
        <v>1</v>
      </c>
      <c r="AJ358">
        <v>1</v>
      </c>
      <c r="AK358">
        <v>1</v>
      </c>
      <c r="AL358">
        <v>1</v>
      </c>
      <c r="AM358">
        <v>-2</v>
      </c>
      <c r="AN358">
        <v>0</v>
      </c>
      <c r="AO358">
        <v>1</v>
      </c>
      <c r="AP358">
        <v>1</v>
      </c>
      <c r="AQ358">
        <v>0</v>
      </c>
      <c r="AR358">
        <v>0</v>
      </c>
      <c r="AS358" t="s">
        <v>3</v>
      </c>
      <c r="AT358">
        <v>38.86</v>
      </c>
      <c r="AU358" t="s">
        <v>3</v>
      </c>
      <c r="AV358">
        <v>1</v>
      </c>
      <c r="AW358">
        <v>2</v>
      </c>
      <c r="AX358">
        <v>35381836</v>
      </c>
      <c r="AY358">
        <v>1</v>
      </c>
      <c r="AZ358">
        <v>0</v>
      </c>
      <c r="BA358">
        <v>358</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CU358">
        <f>ROUND(AT358*Source!I1166*AH358*AL358,2)</f>
        <v>0</v>
      </c>
      <c r="CV358">
        <f>ROUND(Y358*Source!I1166,9)</f>
        <v>31.088000000000001</v>
      </c>
      <c r="CW358">
        <v>0</v>
      </c>
      <c r="CX358">
        <f>ROUND(Y358*Source!I1166,9)</f>
        <v>31.088000000000001</v>
      </c>
      <c r="CY358">
        <f>AD358</f>
        <v>0</v>
      </c>
      <c r="CZ358">
        <f>AH358</f>
        <v>0</v>
      </c>
      <c r="DA358">
        <f>AL358</f>
        <v>1</v>
      </c>
      <c r="DB358">
        <f t="shared" si="79"/>
        <v>0</v>
      </c>
      <c r="DC358">
        <f t="shared" si="80"/>
        <v>0</v>
      </c>
      <c r="DD358" t="s">
        <v>3</v>
      </c>
      <c r="DE358" t="s">
        <v>3</v>
      </c>
      <c r="DF358">
        <f t="shared" si="81"/>
        <v>0</v>
      </c>
      <c r="DG358">
        <f t="shared" si="82"/>
        <v>0</v>
      </c>
      <c r="DH358">
        <f t="shared" si="83"/>
        <v>0</v>
      </c>
      <c r="DI358">
        <f t="shared" si="84"/>
        <v>0</v>
      </c>
      <c r="DJ358">
        <f>DI358</f>
        <v>0</v>
      </c>
      <c r="DK358">
        <v>0</v>
      </c>
      <c r="DL358" t="s">
        <v>3</v>
      </c>
      <c r="DM358">
        <v>0</v>
      </c>
      <c r="DN358" t="s">
        <v>3</v>
      </c>
      <c r="DO358">
        <v>0</v>
      </c>
    </row>
    <row r="359" spans="1:119" x14ac:dyDescent="0.2">
      <c r="A359">
        <f>ROW(Source!A1166)</f>
        <v>1166</v>
      </c>
      <c r="B359">
        <v>35364244</v>
      </c>
      <c r="C359">
        <v>35381834</v>
      </c>
      <c r="D359">
        <v>35113133</v>
      </c>
      <c r="E359">
        <v>1</v>
      </c>
      <c r="F359">
        <v>1</v>
      </c>
      <c r="G359">
        <v>15872964</v>
      </c>
      <c r="H359">
        <v>2</v>
      </c>
      <c r="I359" t="s">
        <v>985</v>
      </c>
      <c r="J359" t="s">
        <v>986</v>
      </c>
      <c r="K359" t="s">
        <v>987</v>
      </c>
      <c r="L359">
        <v>1368</v>
      </c>
      <c r="N359">
        <v>1011</v>
      </c>
      <c r="O359" t="s">
        <v>988</v>
      </c>
      <c r="P359" t="s">
        <v>988</v>
      </c>
      <c r="Q359">
        <v>1</v>
      </c>
      <c r="W359">
        <v>0</v>
      </c>
      <c r="X359">
        <v>71529876</v>
      </c>
      <c r="Y359">
        <f t="shared" si="78"/>
        <v>9.1</v>
      </c>
      <c r="AA359">
        <v>0</v>
      </c>
      <c r="AB359">
        <v>5.13</v>
      </c>
      <c r="AC359">
        <v>7.0000000000000007E-2</v>
      </c>
      <c r="AD359">
        <v>0</v>
      </c>
      <c r="AE359">
        <v>0</v>
      </c>
      <c r="AF359">
        <v>5.13</v>
      </c>
      <c r="AG359">
        <v>7.0000000000000007E-2</v>
      </c>
      <c r="AH359">
        <v>0</v>
      </c>
      <c r="AI359">
        <v>1</v>
      </c>
      <c r="AJ359">
        <v>1</v>
      </c>
      <c r="AK359">
        <v>1</v>
      </c>
      <c r="AL359">
        <v>1</v>
      </c>
      <c r="AM359">
        <v>-2</v>
      </c>
      <c r="AN359">
        <v>0</v>
      </c>
      <c r="AO359">
        <v>1</v>
      </c>
      <c r="AP359">
        <v>1</v>
      </c>
      <c r="AQ359">
        <v>0</v>
      </c>
      <c r="AR359">
        <v>0</v>
      </c>
      <c r="AS359" t="s">
        <v>3</v>
      </c>
      <c r="AT359">
        <v>9.1</v>
      </c>
      <c r="AU359" t="s">
        <v>3</v>
      </c>
      <c r="AV359">
        <v>0</v>
      </c>
      <c r="AW359">
        <v>2</v>
      </c>
      <c r="AX359">
        <v>35381837</v>
      </c>
      <c r="AY359">
        <v>1</v>
      </c>
      <c r="AZ359">
        <v>0</v>
      </c>
      <c r="BA359">
        <v>359</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CV359">
        <v>0</v>
      </c>
      <c r="CW359">
        <f>ROUND(Y359*Source!I1166*DO359,9)</f>
        <v>0</v>
      </c>
      <c r="CX359">
        <f>ROUND(Y359*Source!I1166,9)</f>
        <v>7.28</v>
      </c>
      <c r="CY359">
        <f>AB359</f>
        <v>5.13</v>
      </c>
      <c r="CZ359">
        <f>AF359</f>
        <v>5.13</v>
      </c>
      <c r="DA359">
        <f>AJ359</f>
        <v>1</v>
      </c>
      <c r="DB359">
        <f t="shared" si="79"/>
        <v>46.68</v>
      </c>
      <c r="DC359">
        <f t="shared" si="80"/>
        <v>0.64</v>
      </c>
      <c r="DD359" t="s">
        <v>3</v>
      </c>
      <c r="DE359" t="s">
        <v>3</v>
      </c>
      <c r="DF359">
        <f t="shared" si="81"/>
        <v>0</v>
      </c>
      <c r="DG359">
        <f t="shared" si="82"/>
        <v>37.35</v>
      </c>
      <c r="DH359">
        <f t="shared" si="83"/>
        <v>0.51</v>
      </c>
      <c r="DI359">
        <f t="shared" si="84"/>
        <v>0</v>
      </c>
      <c r="DJ359">
        <f>DG359</f>
        <v>37.35</v>
      </c>
      <c r="DK359">
        <v>0</v>
      </c>
      <c r="DL359" t="s">
        <v>3</v>
      </c>
      <c r="DM359">
        <v>0</v>
      </c>
      <c r="DN359" t="s">
        <v>3</v>
      </c>
      <c r="DO359">
        <v>0</v>
      </c>
    </row>
    <row r="360" spans="1:119" x14ac:dyDescent="0.2">
      <c r="A360">
        <f>ROW(Source!A1166)</f>
        <v>1166</v>
      </c>
      <c r="B360">
        <v>35364244</v>
      </c>
      <c r="C360">
        <v>35381834</v>
      </c>
      <c r="D360">
        <v>35113206</v>
      </c>
      <c r="E360">
        <v>1</v>
      </c>
      <c r="F360">
        <v>1</v>
      </c>
      <c r="G360">
        <v>15872964</v>
      </c>
      <c r="H360">
        <v>2</v>
      </c>
      <c r="I360" t="s">
        <v>989</v>
      </c>
      <c r="J360" t="s">
        <v>990</v>
      </c>
      <c r="K360" t="s">
        <v>991</v>
      </c>
      <c r="L360">
        <v>1368</v>
      </c>
      <c r="N360">
        <v>1011</v>
      </c>
      <c r="O360" t="s">
        <v>988</v>
      </c>
      <c r="P360" t="s">
        <v>988</v>
      </c>
      <c r="Q360">
        <v>1</v>
      </c>
      <c r="W360">
        <v>0</v>
      </c>
      <c r="X360">
        <v>-1817365194</v>
      </c>
      <c r="Y360">
        <f t="shared" ref="Y360:Y423" si="85">AT360</f>
        <v>0.15</v>
      </c>
      <c r="AA360">
        <v>0</v>
      </c>
      <c r="AB360">
        <v>4.72</v>
      </c>
      <c r="AC360">
        <v>0.1</v>
      </c>
      <c r="AD360">
        <v>0</v>
      </c>
      <c r="AE360">
        <v>0</v>
      </c>
      <c r="AF360">
        <v>4.72</v>
      </c>
      <c r="AG360">
        <v>0.1</v>
      </c>
      <c r="AH360">
        <v>0</v>
      </c>
      <c r="AI360">
        <v>1</v>
      </c>
      <c r="AJ360">
        <v>1</v>
      </c>
      <c r="AK360">
        <v>1</v>
      </c>
      <c r="AL360">
        <v>1</v>
      </c>
      <c r="AM360">
        <v>-2</v>
      </c>
      <c r="AN360">
        <v>0</v>
      </c>
      <c r="AO360">
        <v>1</v>
      </c>
      <c r="AP360">
        <v>1</v>
      </c>
      <c r="AQ360">
        <v>0</v>
      </c>
      <c r="AR360">
        <v>0</v>
      </c>
      <c r="AS360" t="s">
        <v>3</v>
      </c>
      <c r="AT360">
        <v>0.15</v>
      </c>
      <c r="AU360" t="s">
        <v>3</v>
      </c>
      <c r="AV360">
        <v>0</v>
      </c>
      <c r="AW360">
        <v>2</v>
      </c>
      <c r="AX360">
        <v>35381838</v>
      </c>
      <c r="AY360">
        <v>1</v>
      </c>
      <c r="AZ360">
        <v>0</v>
      </c>
      <c r="BA360">
        <v>360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CV360">
        <v>0</v>
      </c>
      <c r="CW360">
        <f>ROUND(Y360*Source!I1166*DO360,9)</f>
        <v>0</v>
      </c>
      <c r="CX360">
        <f>ROUND(Y360*Source!I1166,9)</f>
        <v>0.12</v>
      </c>
      <c r="CY360">
        <f>AB360</f>
        <v>4.72</v>
      </c>
      <c r="CZ360">
        <f>AF360</f>
        <v>4.72</v>
      </c>
      <c r="DA360">
        <f>AJ360</f>
        <v>1</v>
      </c>
      <c r="DB360">
        <f t="shared" ref="DB360:DB423" si="86">ROUND(ROUND(AT360*CZ360,2),6)</f>
        <v>0.71</v>
      </c>
      <c r="DC360">
        <f t="shared" ref="DC360:DC423" si="87">ROUND(ROUND(AT360*AG360,2),6)</f>
        <v>0.02</v>
      </c>
      <c r="DD360" t="s">
        <v>3</v>
      </c>
      <c r="DE360" t="s">
        <v>3</v>
      </c>
      <c r="DF360">
        <f t="shared" si="81"/>
        <v>0</v>
      </c>
      <c r="DG360">
        <f t="shared" si="82"/>
        <v>0.56999999999999995</v>
      </c>
      <c r="DH360">
        <f t="shared" si="83"/>
        <v>0.01</v>
      </c>
      <c r="DI360">
        <f t="shared" si="84"/>
        <v>0</v>
      </c>
      <c r="DJ360">
        <f>DG360</f>
        <v>0.56999999999999995</v>
      </c>
      <c r="DK360">
        <v>0</v>
      </c>
      <c r="DL360" t="s">
        <v>3</v>
      </c>
      <c r="DM360">
        <v>0</v>
      </c>
      <c r="DN360" t="s">
        <v>3</v>
      </c>
      <c r="DO360">
        <v>0</v>
      </c>
    </row>
    <row r="361" spans="1:119" x14ac:dyDescent="0.2">
      <c r="A361">
        <f>ROW(Source!A1166)</f>
        <v>1166</v>
      </c>
      <c r="B361">
        <v>35364244</v>
      </c>
      <c r="C361">
        <v>35381834</v>
      </c>
      <c r="D361">
        <v>35113368</v>
      </c>
      <c r="E361">
        <v>1</v>
      </c>
      <c r="F361">
        <v>1</v>
      </c>
      <c r="G361">
        <v>15872964</v>
      </c>
      <c r="H361">
        <v>3</v>
      </c>
      <c r="I361" t="s">
        <v>1087</v>
      </c>
      <c r="J361" t="s">
        <v>1088</v>
      </c>
      <c r="K361" t="s">
        <v>1089</v>
      </c>
      <c r="L361">
        <v>1354</v>
      </c>
      <c r="N361">
        <v>1010</v>
      </c>
      <c r="O361" t="s">
        <v>52</v>
      </c>
      <c r="P361" t="s">
        <v>52</v>
      </c>
      <c r="Q361">
        <v>1</v>
      </c>
      <c r="W361">
        <v>0</v>
      </c>
      <c r="X361">
        <v>-1464590454</v>
      </c>
      <c r="Y361">
        <f t="shared" si="85"/>
        <v>2</v>
      </c>
      <c r="AA361">
        <v>1415.18</v>
      </c>
      <c r="AB361">
        <v>0</v>
      </c>
      <c r="AC361">
        <v>0</v>
      </c>
      <c r="AD361">
        <v>0</v>
      </c>
      <c r="AE361">
        <v>1415.18</v>
      </c>
      <c r="AF361">
        <v>0</v>
      </c>
      <c r="AG361">
        <v>0</v>
      </c>
      <c r="AH361">
        <v>0</v>
      </c>
      <c r="AI361">
        <v>1</v>
      </c>
      <c r="AJ361">
        <v>1</v>
      </c>
      <c r="AK361">
        <v>1</v>
      </c>
      <c r="AL361">
        <v>1</v>
      </c>
      <c r="AM361">
        <v>-2</v>
      </c>
      <c r="AN361">
        <v>0</v>
      </c>
      <c r="AO361">
        <v>1</v>
      </c>
      <c r="AP361">
        <v>1</v>
      </c>
      <c r="AQ361">
        <v>0</v>
      </c>
      <c r="AR361">
        <v>0</v>
      </c>
      <c r="AS361" t="s">
        <v>3</v>
      </c>
      <c r="AT361">
        <v>2</v>
      </c>
      <c r="AU361" t="s">
        <v>3</v>
      </c>
      <c r="AV361">
        <v>0</v>
      </c>
      <c r="AW361">
        <v>2</v>
      </c>
      <c r="AX361">
        <v>35381839</v>
      </c>
      <c r="AY361">
        <v>1</v>
      </c>
      <c r="AZ361">
        <v>0</v>
      </c>
      <c r="BA361">
        <v>361</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CV361">
        <v>0</v>
      </c>
      <c r="CW361">
        <v>0</v>
      </c>
      <c r="CX361">
        <f>ROUND(Y361*Source!I1166,9)</f>
        <v>1.6</v>
      </c>
      <c r="CY361">
        <f t="shared" ref="CY361:CY370" si="88">AA361</f>
        <v>1415.18</v>
      </c>
      <c r="CZ361">
        <f t="shared" ref="CZ361:CZ370" si="89">AE361</f>
        <v>1415.18</v>
      </c>
      <c r="DA361">
        <f t="shared" ref="DA361:DA370" si="90">AI361</f>
        <v>1</v>
      </c>
      <c r="DB361">
        <f t="shared" si="86"/>
        <v>2830.36</v>
      </c>
      <c r="DC361">
        <f t="shared" si="87"/>
        <v>0</v>
      </c>
      <c r="DD361" t="s">
        <v>3</v>
      </c>
      <c r="DE361" t="s">
        <v>3</v>
      </c>
      <c r="DF361">
        <f t="shared" si="81"/>
        <v>2264.29</v>
      </c>
      <c r="DG361">
        <f t="shared" si="82"/>
        <v>0</v>
      </c>
      <c r="DH361">
        <f t="shared" si="83"/>
        <v>0</v>
      </c>
      <c r="DI361">
        <f t="shared" si="84"/>
        <v>0</v>
      </c>
      <c r="DJ361">
        <f t="shared" ref="DJ361:DJ370" si="91">DF361</f>
        <v>2264.29</v>
      </c>
      <c r="DK361">
        <v>0</v>
      </c>
      <c r="DL361" t="s">
        <v>3</v>
      </c>
      <c r="DM361">
        <v>0</v>
      </c>
      <c r="DN361" t="s">
        <v>3</v>
      </c>
      <c r="DO361">
        <v>0</v>
      </c>
    </row>
    <row r="362" spans="1:119" x14ac:dyDescent="0.2">
      <c r="A362">
        <f>ROW(Source!A1166)</f>
        <v>1166</v>
      </c>
      <c r="B362">
        <v>35364244</v>
      </c>
      <c r="C362">
        <v>35381834</v>
      </c>
      <c r="D362">
        <v>35114359</v>
      </c>
      <c r="E362">
        <v>1</v>
      </c>
      <c r="F362">
        <v>1</v>
      </c>
      <c r="G362">
        <v>15872964</v>
      </c>
      <c r="H362">
        <v>3</v>
      </c>
      <c r="I362" t="s">
        <v>992</v>
      </c>
      <c r="J362" t="s">
        <v>993</v>
      </c>
      <c r="K362" t="s">
        <v>994</v>
      </c>
      <c r="L362">
        <v>1348</v>
      </c>
      <c r="N362">
        <v>1009</v>
      </c>
      <c r="O362" t="s">
        <v>995</v>
      </c>
      <c r="P362" t="s">
        <v>995</v>
      </c>
      <c r="Q362">
        <v>1000</v>
      </c>
      <c r="W362">
        <v>0</v>
      </c>
      <c r="X362">
        <v>-181271767</v>
      </c>
      <c r="Y362">
        <f t="shared" si="85"/>
        <v>7.3999999999999999E-4</v>
      </c>
      <c r="AA362">
        <v>190540.34</v>
      </c>
      <c r="AB362">
        <v>0</v>
      </c>
      <c r="AC362">
        <v>0</v>
      </c>
      <c r="AD362">
        <v>0</v>
      </c>
      <c r="AE362">
        <v>190540.34</v>
      </c>
      <c r="AF362">
        <v>0</v>
      </c>
      <c r="AG362">
        <v>0</v>
      </c>
      <c r="AH362">
        <v>0</v>
      </c>
      <c r="AI362">
        <v>1</v>
      </c>
      <c r="AJ362">
        <v>1</v>
      </c>
      <c r="AK362">
        <v>1</v>
      </c>
      <c r="AL362">
        <v>1</v>
      </c>
      <c r="AM362">
        <v>-2</v>
      </c>
      <c r="AN362">
        <v>0</v>
      </c>
      <c r="AO362">
        <v>1</v>
      </c>
      <c r="AP362">
        <v>1</v>
      </c>
      <c r="AQ362">
        <v>0</v>
      </c>
      <c r="AR362">
        <v>0</v>
      </c>
      <c r="AS362" t="s">
        <v>3</v>
      </c>
      <c r="AT362">
        <v>7.3999999999999999E-4</v>
      </c>
      <c r="AU362" t="s">
        <v>3</v>
      </c>
      <c r="AV362">
        <v>0</v>
      </c>
      <c r="AW362">
        <v>2</v>
      </c>
      <c r="AX362">
        <v>35381840</v>
      </c>
      <c r="AY362">
        <v>1</v>
      </c>
      <c r="AZ362">
        <v>0</v>
      </c>
      <c r="BA362">
        <v>362</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CV362">
        <v>0</v>
      </c>
      <c r="CW362">
        <v>0</v>
      </c>
      <c r="CX362">
        <f>ROUND(Y362*Source!I1166,9)</f>
        <v>5.9199999999999997E-4</v>
      </c>
      <c r="CY362">
        <f t="shared" si="88"/>
        <v>190540.34</v>
      </c>
      <c r="CZ362">
        <f t="shared" si="89"/>
        <v>190540.34</v>
      </c>
      <c r="DA362">
        <f t="shared" si="90"/>
        <v>1</v>
      </c>
      <c r="DB362">
        <f t="shared" si="86"/>
        <v>141</v>
      </c>
      <c r="DC362">
        <f t="shared" si="87"/>
        <v>0</v>
      </c>
      <c r="DD362" t="s">
        <v>3</v>
      </c>
      <c r="DE362" t="s">
        <v>3</v>
      </c>
      <c r="DF362">
        <f t="shared" si="81"/>
        <v>112.8</v>
      </c>
      <c r="DG362">
        <f t="shared" si="82"/>
        <v>0</v>
      </c>
      <c r="DH362">
        <f t="shared" si="83"/>
        <v>0</v>
      </c>
      <c r="DI362">
        <f t="shared" si="84"/>
        <v>0</v>
      </c>
      <c r="DJ362">
        <f t="shared" si="91"/>
        <v>112.8</v>
      </c>
      <c r="DK362">
        <v>0</v>
      </c>
      <c r="DL362" t="s">
        <v>3</v>
      </c>
      <c r="DM362">
        <v>0</v>
      </c>
      <c r="DN362" t="s">
        <v>3</v>
      </c>
      <c r="DO362">
        <v>0</v>
      </c>
    </row>
    <row r="363" spans="1:119" x14ac:dyDescent="0.2">
      <c r="A363">
        <f>ROW(Source!A1166)</f>
        <v>1166</v>
      </c>
      <c r="B363">
        <v>35364244</v>
      </c>
      <c r="C363">
        <v>35381834</v>
      </c>
      <c r="D363">
        <v>35114332</v>
      </c>
      <c r="E363">
        <v>1</v>
      </c>
      <c r="F363">
        <v>1</v>
      </c>
      <c r="G363">
        <v>15872964</v>
      </c>
      <c r="H363">
        <v>3</v>
      </c>
      <c r="I363" t="s">
        <v>996</v>
      </c>
      <c r="J363" t="s">
        <v>997</v>
      </c>
      <c r="K363" t="s">
        <v>998</v>
      </c>
      <c r="L363">
        <v>1355</v>
      </c>
      <c r="N363">
        <v>1010</v>
      </c>
      <c r="O363" t="s">
        <v>18</v>
      </c>
      <c r="P363" t="s">
        <v>18</v>
      </c>
      <c r="Q363">
        <v>100</v>
      </c>
      <c r="W363">
        <v>0</v>
      </c>
      <c r="X363">
        <v>1583670906</v>
      </c>
      <c r="Y363">
        <f t="shared" si="85"/>
        <v>4</v>
      </c>
      <c r="AA363">
        <v>997.35</v>
      </c>
      <c r="AB363">
        <v>0</v>
      </c>
      <c r="AC363">
        <v>0</v>
      </c>
      <c r="AD363">
        <v>0</v>
      </c>
      <c r="AE363">
        <v>997.35</v>
      </c>
      <c r="AF363">
        <v>0</v>
      </c>
      <c r="AG363">
        <v>0</v>
      </c>
      <c r="AH363">
        <v>0</v>
      </c>
      <c r="AI363">
        <v>1</v>
      </c>
      <c r="AJ363">
        <v>1</v>
      </c>
      <c r="AK363">
        <v>1</v>
      </c>
      <c r="AL363">
        <v>1</v>
      </c>
      <c r="AM363">
        <v>-2</v>
      </c>
      <c r="AN363">
        <v>0</v>
      </c>
      <c r="AO363">
        <v>1</v>
      </c>
      <c r="AP363">
        <v>1</v>
      </c>
      <c r="AQ363">
        <v>0</v>
      </c>
      <c r="AR363">
        <v>0</v>
      </c>
      <c r="AS363" t="s">
        <v>3</v>
      </c>
      <c r="AT363">
        <v>4</v>
      </c>
      <c r="AU363" t="s">
        <v>3</v>
      </c>
      <c r="AV363">
        <v>0</v>
      </c>
      <c r="AW363">
        <v>2</v>
      </c>
      <c r="AX363">
        <v>35381841</v>
      </c>
      <c r="AY363">
        <v>1</v>
      </c>
      <c r="AZ363">
        <v>0</v>
      </c>
      <c r="BA363">
        <v>363</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CV363">
        <v>0</v>
      </c>
      <c r="CW363">
        <v>0</v>
      </c>
      <c r="CX363">
        <f>ROUND(Y363*Source!I1166,9)</f>
        <v>3.2</v>
      </c>
      <c r="CY363">
        <f t="shared" si="88"/>
        <v>997.35</v>
      </c>
      <c r="CZ363">
        <f t="shared" si="89"/>
        <v>997.35</v>
      </c>
      <c r="DA363">
        <f t="shared" si="90"/>
        <v>1</v>
      </c>
      <c r="DB363">
        <f t="shared" si="86"/>
        <v>3989.4</v>
      </c>
      <c r="DC363">
        <f t="shared" si="87"/>
        <v>0</v>
      </c>
      <c r="DD363" t="s">
        <v>3</v>
      </c>
      <c r="DE363" t="s">
        <v>3</v>
      </c>
      <c r="DF363">
        <f t="shared" si="81"/>
        <v>3191.52</v>
      </c>
      <c r="DG363">
        <f t="shared" si="82"/>
        <v>0</v>
      </c>
      <c r="DH363">
        <f t="shared" si="83"/>
        <v>0</v>
      </c>
      <c r="DI363">
        <f t="shared" si="84"/>
        <v>0</v>
      </c>
      <c r="DJ363">
        <f t="shared" si="91"/>
        <v>3191.52</v>
      </c>
      <c r="DK363">
        <v>0</v>
      </c>
      <c r="DL363" t="s">
        <v>3</v>
      </c>
      <c r="DM363">
        <v>0</v>
      </c>
      <c r="DN363" t="s">
        <v>3</v>
      </c>
      <c r="DO363">
        <v>0</v>
      </c>
    </row>
    <row r="364" spans="1:119" x14ac:dyDescent="0.2">
      <c r="A364">
        <f>ROW(Source!A1166)</f>
        <v>1166</v>
      </c>
      <c r="B364">
        <v>35364244</v>
      </c>
      <c r="C364">
        <v>35381834</v>
      </c>
      <c r="D364">
        <v>35116002</v>
      </c>
      <c r="E364">
        <v>1</v>
      </c>
      <c r="F364">
        <v>1</v>
      </c>
      <c r="G364">
        <v>15872964</v>
      </c>
      <c r="H364">
        <v>3</v>
      </c>
      <c r="I364" t="s">
        <v>1090</v>
      </c>
      <c r="J364" t="s">
        <v>1091</v>
      </c>
      <c r="K364" t="s">
        <v>1092</v>
      </c>
      <c r="L364">
        <v>1301</v>
      </c>
      <c r="N364">
        <v>1003</v>
      </c>
      <c r="O364" t="s">
        <v>1002</v>
      </c>
      <c r="P364" t="s">
        <v>1002</v>
      </c>
      <c r="Q364">
        <v>1</v>
      </c>
      <c r="W364">
        <v>0</v>
      </c>
      <c r="X364">
        <v>1505022798</v>
      </c>
      <c r="Y364">
        <f t="shared" si="85"/>
        <v>100</v>
      </c>
      <c r="AA364">
        <v>658.59</v>
      </c>
      <c r="AB364">
        <v>0</v>
      </c>
      <c r="AC364">
        <v>0</v>
      </c>
      <c r="AD364">
        <v>0</v>
      </c>
      <c r="AE364">
        <v>658.59</v>
      </c>
      <c r="AF364">
        <v>0</v>
      </c>
      <c r="AG364">
        <v>0</v>
      </c>
      <c r="AH364">
        <v>0</v>
      </c>
      <c r="AI364">
        <v>1</v>
      </c>
      <c r="AJ364">
        <v>1</v>
      </c>
      <c r="AK364">
        <v>1</v>
      </c>
      <c r="AL364">
        <v>1</v>
      </c>
      <c r="AM364">
        <v>-2</v>
      </c>
      <c r="AN364">
        <v>0</v>
      </c>
      <c r="AO364">
        <v>1</v>
      </c>
      <c r="AP364">
        <v>1</v>
      </c>
      <c r="AQ364">
        <v>0</v>
      </c>
      <c r="AR364">
        <v>0</v>
      </c>
      <c r="AS364" t="s">
        <v>3</v>
      </c>
      <c r="AT364">
        <v>100</v>
      </c>
      <c r="AU364" t="s">
        <v>3</v>
      </c>
      <c r="AV364">
        <v>0</v>
      </c>
      <c r="AW364">
        <v>2</v>
      </c>
      <c r="AX364">
        <v>35381842</v>
      </c>
      <c r="AY364">
        <v>1</v>
      </c>
      <c r="AZ364">
        <v>0</v>
      </c>
      <c r="BA364">
        <v>364</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CV364">
        <v>0</v>
      </c>
      <c r="CW364">
        <v>0</v>
      </c>
      <c r="CX364">
        <f>ROUND(Y364*Source!I1166,9)</f>
        <v>80</v>
      </c>
      <c r="CY364">
        <f t="shared" si="88"/>
        <v>658.59</v>
      </c>
      <c r="CZ364">
        <f t="shared" si="89"/>
        <v>658.59</v>
      </c>
      <c r="DA364">
        <f t="shared" si="90"/>
        <v>1</v>
      </c>
      <c r="DB364">
        <f t="shared" si="86"/>
        <v>65859</v>
      </c>
      <c r="DC364">
        <f t="shared" si="87"/>
        <v>0</v>
      </c>
      <c r="DD364" t="s">
        <v>3</v>
      </c>
      <c r="DE364" t="s">
        <v>3</v>
      </c>
      <c r="DF364">
        <f t="shared" si="81"/>
        <v>52687.199999999997</v>
      </c>
      <c r="DG364">
        <f t="shared" si="82"/>
        <v>0</v>
      </c>
      <c r="DH364">
        <f t="shared" si="83"/>
        <v>0</v>
      </c>
      <c r="DI364">
        <f t="shared" si="84"/>
        <v>0</v>
      </c>
      <c r="DJ364">
        <f t="shared" si="91"/>
        <v>52687.199999999997</v>
      </c>
      <c r="DK364">
        <v>0</v>
      </c>
      <c r="DL364" t="s">
        <v>3</v>
      </c>
      <c r="DM364">
        <v>0</v>
      </c>
      <c r="DN364" t="s">
        <v>3</v>
      </c>
      <c r="DO364">
        <v>0</v>
      </c>
    </row>
    <row r="365" spans="1:119" x14ac:dyDescent="0.2">
      <c r="A365">
        <f>ROW(Source!A1166)</f>
        <v>1166</v>
      </c>
      <c r="B365">
        <v>35364244</v>
      </c>
      <c r="C365">
        <v>35381834</v>
      </c>
      <c r="D365">
        <v>35116003</v>
      </c>
      <c r="E365">
        <v>1</v>
      </c>
      <c r="F365">
        <v>1</v>
      </c>
      <c r="G365">
        <v>15872964</v>
      </c>
      <c r="H365">
        <v>3</v>
      </c>
      <c r="I365" t="s">
        <v>1093</v>
      </c>
      <c r="J365" t="s">
        <v>1094</v>
      </c>
      <c r="K365" t="s">
        <v>1095</v>
      </c>
      <c r="L365">
        <v>1354</v>
      </c>
      <c r="N365">
        <v>1010</v>
      </c>
      <c r="O365" t="s">
        <v>52</v>
      </c>
      <c r="P365" t="s">
        <v>52</v>
      </c>
      <c r="Q365">
        <v>1</v>
      </c>
      <c r="W365">
        <v>0</v>
      </c>
      <c r="X365">
        <v>1594614613</v>
      </c>
      <c r="Y365">
        <f t="shared" si="85"/>
        <v>15</v>
      </c>
      <c r="AA365">
        <v>153.13</v>
      </c>
      <c r="AB365">
        <v>0</v>
      </c>
      <c r="AC365">
        <v>0</v>
      </c>
      <c r="AD365">
        <v>0</v>
      </c>
      <c r="AE365">
        <v>153.13</v>
      </c>
      <c r="AF365">
        <v>0</v>
      </c>
      <c r="AG365">
        <v>0</v>
      </c>
      <c r="AH365">
        <v>0</v>
      </c>
      <c r="AI365">
        <v>1</v>
      </c>
      <c r="AJ365">
        <v>1</v>
      </c>
      <c r="AK365">
        <v>1</v>
      </c>
      <c r="AL365">
        <v>1</v>
      </c>
      <c r="AM365">
        <v>-2</v>
      </c>
      <c r="AN365">
        <v>0</v>
      </c>
      <c r="AO365">
        <v>1</v>
      </c>
      <c r="AP365">
        <v>1</v>
      </c>
      <c r="AQ365">
        <v>0</v>
      </c>
      <c r="AR365">
        <v>0</v>
      </c>
      <c r="AS365" t="s">
        <v>3</v>
      </c>
      <c r="AT365">
        <v>15</v>
      </c>
      <c r="AU365" t="s">
        <v>3</v>
      </c>
      <c r="AV365">
        <v>0</v>
      </c>
      <c r="AW365">
        <v>2</v>
      </c>
      <c r="AX365">
        <v>35381843</v>
      </c>
      <c r="AY365">
        <v>1</v>
      </c>
      <c r="AZ365">
        <v>0</v>
      </c>
      <c r="BA365">
        <v>365</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CV365">
        <v>0</v>
      </c>
      <c r="CW365">
        <v>0</v>
      </c>
      <c r="CX365">
        <f>ROUND(Y365*Source!I1166,9)</f>
        <v>12</v>
      </c>
      <c r="CY365">
        <f t="shared" si="88"/>
        <v>153.13</v>
      </c>
      <c r="CZ365">
        <f t="shared" si="89"/>
        <v>153.13</v>
      </c>
      <c r="DA365">
        <f t="shared" si="90"/>
        <v>1</v>
      </c>
      <c r="DB365">
        <f t="shared" si="86"/>
        <v>2296.9499999999998</v>
      </c>
      <c r="DC365">
        <f t="shared" si="87"/>
        <v>0</v>
      </c>
      <c r="DD365" t="s">
        <v>3</v>
      </c>
      <c r="DE365" t="s">
        <v>3</v>
      </c>
      <c r="DF365">
        <f t="shared" si="81"/>
        <v>1837.56</v>
      </c>
      <c r="DG365">
        <f t="shared" si="82"/>
        <v>0</v>
      </c>
      <c r="DH365">
        <f t="shared" si="83"/>
        <v>0</v>
      </c>
      <c r="DI365">
        <f t="shared" si="84"/>
        <v>0</v>
      </c>
      <c r="DJ365">
        <f t="shared" si="91"/>
        <v>1837.56</v>
      </c>
      <c r="DK365">
        <v>0</v>
      </c>
      <c r="DL365" t="s">
        <v>3</v>
      </c>
      <c r="DM365">
        <v>0</v>
      </c>
      <c r="DN365" t="s">
        <v>3</v>
      </c>
      <c r="DO365">
        <v>0</v>
      </c>
    </row>
    <row r="366" spans="1:119" x14ac:dyDescent="0.2">
      <c r="A366">
        <f>ROW(Source!A1166)</f>
        <v>1166</v>
      </c>
      <c r="B366">
        <v>35364244</v>
      </c>
      <c r="C366">
        <v>35381834</v>
      </c>
      <c r="D366">
        <v>35116004</v>
      </c>
      <c r="E366">
        <v>1</v>
      </c>
      <c r="F366">
        <v>1</v>
      </c>
      <c r="G366">
        <v>15872964</v>
      </c>
      <c r="H366">
        <v>3</v>
      </c>
      <c r="I366" t="s">
        <v>1096</v>
      </c>
      <c r="J366" t="s">
        <v>1097</v>
      </c>
      <c r="K366" t="s">
        <v>1098</v>
      </c>
      <c r="L366">
        <v>1354</v>
      </c>
      <c r="N366">
        <v>1010</v>
      </c>
      <c r="O366" t="s">
        <v>52</v>
      </c>
      <c r="P366" t="s">
        <v>52</v>
      </c>
      <c r="Q366">
        <v>1</v>
      </c>
      <c r="W366">
        <v>0</v>
      </c>
      <c r="X366">
        <v>1474194811</v>
      </c>
      <c r="Y366">
        <f t="shared" si="85"/>
        <v>4</v>
      </c>
      <c r="AA366">
        <v>172.42</v>
      </c>
      <c r="AB366">
        <v>0</v>
      </c>
      <c r="AC366">
        <v>0</v>
      </c>
      <c r="AD366">
        <v>0</v>
      </c>
      <c r="AE366">
        <v>172.42</v>
      </c>
      <c r="AF366">
        <v>0</v>
      </c>
      <c r="AG366">
        <v>0</v>
      </c>
      <c r="AH366">
        <v>0</v>
      </c>
      <c r="AI366">
        <v>1</v>
      </c>
      <c r="AJ366">
        <v>1</v>
      </c>
      <c r="AK366">
        <v>1</v>
      </c>
      <c r="AL366">
        <v>1</v>
      </c>
      <c r="AM366">
        <v>-2</v>
      </c>
      <c r="AN366">
        <v>0</v>
      </c>
      <c r="AO366">
        <v>1</v>
      </c>
      <c r="AP366">
        <v>1</v>
      </c>
      <c r="AQ366">
        <v>0</v>
      </c>
      <c r="AR366">
        <v>0</v>
      </c>
      <c r="AS366" t="s">
        <v>3</v>
      </c>
      <c r="AT366">
        <v>4</v>
      </c>
      <c r="AU366" t="s">
        <v>3</v>
      </c>
      <c r="AV366">
        <v>0</v>
      </c>
      <c r="AW366">
        <v>2</v>
      </c>
      <c r="AX366">
        <v>35381844</v>
      </c>
      <c r="AY366">
        <v>1</v>
      </c>
      <c r="AZ366">
        <v>0</v>
      </c>
      <c r="BA366">
        <v>366</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CV366">
        <v>0</v>
      </c>
      <c r="CW366">
        <v>0</v>
      </c>
      <c r="CX366">
        <f>ROUND(Y366*Source!I1166,9)</f>
        <v>3.2</v>
      </c>
      <c r="CY366">
        <f t="shared" si="88"/>
        <v>172.42</v>
      </c>
      <c r="CZ366">
        <f t="shared" si="89"/>
        <v>172.42</v>
      </c>
      <c r="DA366">
        <f t="shared" si="90"/>
        <v>1</v>
      </c>
      <c r="DB366">
        <f t="shared" si="86"/>
        <v>689.68</v>
      </c>
      <c r="DC366">
        <f t="shared" si="87"/>
        <v>0</v>
      </c>
      <c r="DD366" t="s">
        <v>3</v>
      </c>
      <c r="DE366" t="s">
        <v>3</v>
      </c>
      <c r="DF366">
        <f t="shared" si="81"/>
        <v>551.74</v>
      </c>
      <c r="DG366">
        <f t="shared" si="82"/>
        <v>0</v>
      </c>
      <c r="DH366">
        <f t="shared" si="83"/>
        <v>0</v>
      </c>
      <c r="DI366">
        <f t="shared" si="84"/>
        <v>0</v>
      </c>
      <c r="DJ366">
        <f t="shared" si="91"/>
        <v>551.74</v>
      </c>
      <c r="DK366">
        <v>0</v>
      </c>
      <c r="DL366" t="s">
        <v>3</v>
      </c>
      <c r="DM366">
        <v>0</v>
      </c>
      <c r="DN366" t="s">
        <v>3</v>
      </c>
      <c r="DO366">
        <v>0</v>
      </c>
    </row>
    <row r="367" spans="1:119" x14ac:dyDescent="0.2">
      <c r="A367">
        <f>ROW(Source!A1166)</f>
        <v>1166</v>
      </c>
      <c r="B367">
        <v>35364244</v>
      </c>
      <c r="C367">
        <v>35381834</v>
      </c>
      <c r="D367">
        <v>35116005</v>
      </c>
      <c r="E367">
        <v>1</v>
      </c>
      <c r="F367">
        <v>1</v>
      </c>
      <c r="G367">
        <v>15872964</v>
      </c>
      <c r="H367">
        <v>3</v>
      </c>
      <c r="I367" t="s">
        <v>1099</v>
      </c>
      <c r="J367" t="s">
        <v>1100</v>
      </c>
      <c r="K367" t="s">
        <v>1101</v>
      </c>
      <c r="L367">
        <v>1354</v>
      </c>
      <c r="N367">
        <v>1010</v>
      </c>
      <c r="O367" t="s">
        <v>52</v>
      </c>
      <c r="P367" t="s">
        <v>52</v>
      </c>
      <c r="Q367">
        <v>1</v>
      </c>
      <c r="W367">
        <v>0</v>
      </c>
      <c r="X367">
        <v>-2070555848</v>
      </c>
      <c r="Y367">
        <f t="shared" si="85"/>
        <v>4</v>
      </c>
      <c r="AA367">
        <v>54.24</v>
      </c>
      <c r="AB367">
        <v>0</v>
      </c>
      <c r="AC367">
        <v>0</v>
      </c>
      <c r="AD367">
        <v>0</v>
      </c>
      <c r="AE367">
        <v>54.24</v>
      </c>
      <c r="AF367">
        <v>0</v>
      </c>
      <c r="AG367">
        <v>0</v>
      </c>
      <c r="AH367">
        <v>0</v>
      </c>
      <c r="AI367">
        <v>1</v>
      </c>
      <c r="AJ367">
        <v>1</v>
      </c>
      <c r="AK367">
        <v>1</v>
      </c>
      <c r="AL367">
        <v>1</v>
      </c>
      <c r="AM367">
        <v>-2</v>
      </c>
      <c r="AN367">
        <v>0</v>
      </c>
      <c r="AO367">
        <v>1</v>
      </c>
      <c r="AP367">
        <v>1</v>
      </c>
      <c r="AQ367">
        <v>0</v>
      </c>
      <c r="AR367">
        <v>0</v>
      </c>
      <c r="AS367" t="s">
        <v>3</v>
      </c>
      <c r="AT367">
        <v>4</v>
      </c>
      <c r="AU367" t="s">
        <v>3</v>
      </c>
      <c r="AV367">
        <v>0</v>
      </c>
      <c r="AW367">
        <v>2</v>
      </c>
      <c r="AX367">
        <v>35381845</v>
      </c>
      <c r="AY367">
        <v>1</v>
      </c>
      <c r="AZ367">
        <v>0</v>
      </c>
      <c r="BA367">
        <v>367</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CV367">
        <v>0</v>
      </c>
      <c r="CW367">
        <v>0</v>
      </c>
      <c r="CX367">
        <f>ROUND(Y367*Source!I1166,9)</f>
        <v>3.2</v>
      </c>
      <c r="CY367">
        <f t="shared" si="88"/>
        <v>54.24</v>
      </c>
      <c r="CZ367">
        <f t="shared" si="89"/>
        <v>54.24</v>
      </c>
      <c r="DA367">
        <f t="shared" si="90"/>
        <v>1</v>
      </c>
      <c r="DB367">
        <f t="shared" si="86"/>
        <v>216.96</v>
      </c>
      <c r="DC367">
        <f t="shared" si="87"/>
        <v>0</v>
      </c>
      <c r="DD367" t="s">
        <v>3</v>
      </c>
      <c r="DE367" t="s">
        <v>3</v>
      </c>
      <c r="DF367">
        <f t="shared" si="81"/>
        <v>173.57</v>
      </c>
      <c r="DG367">
        <f t="shared" si="82"/>
        <v>0</v>
      </c>
      <c r="DH367">
        <f t="shared" si="83"/>
        <v>0</v>
      </c>
      <c r="DI367">
        <f t="shared" si="84"/>
        <v>0</v>
      </c>
      <c r="DJ367">
        <f t="shared" si="91"/>
        <v>173.57</v>
      </c>
      <c r="DK367">
        <v>0</v>
      </c>
      <c r="DL367" t="s">
        <v>3</v>
      </c>
      <c r="DM367">
        <v>0</v>
      </c>
      <c r="DN367" t="s">
        <v>3</v>
      </c>
      <c r="DO367">
        <v>0</v>
      </c>
    </row>
    <row r="368" spans="1:119" x14ac:dyDescent="0.2">
      <c r="A368">
        <f>ROW(Source!A1166)</f>
        <v>1166</v>
      </c>
      <c r="B368">
        <v>35364244</v>
      </c>
      <c r="C368">
        <v>35381834</v>
      </c>
      <c r="D368">
        <v>35116007</v>
      </c>
      <c r="E368">
        <v>1</v>
      </c>
      <c r="F368">
        <v>1</v>
      </c>
      <c r="G368">
        <v>15872964</v>
      </c>
      <c r="H368">
        <v>3</v>
      </c>
      <c r="I368" t="s">
        <v>1102</v>
      </c>
      <c r="J368" t="s">
        <v>1103</v>
      </c>
      <c r="K368" t="s">
        <v>1104</v>
      </c>
      <c r="L368">
        <v>1354</v>
      </c>
      <c r="N368">
        <v>1010</v>
      </c>
      <c r="O368" t="s">
        <v>52</v>
      </c>
      <c r="P368" t="s">
        <v>52</v>
      </c>
      <c r="Q368">
        <v>1</v>
      </c>
      <c r="W368">
        <v>0</v>
      </c>
      <c r="X368">
        <v>1509415827</v>
      </c>
      <c r="Y368">
        <f t="shared" si="85"/>
        <v>2</v>
      </c>
      <c r="AA368">
        <v>666.11</v>
      </c>
      <c r="AB368">
        <v>0</v>
      </c>
      <c r="AC368">
        <v>0</v>
      </c>
      <c r="AD368">
        <v>0</v>
      </c>
      <c r="AE368">
        <v>666.11</v>
      </c>
      <c r="AF368">
        <v>0</v>
      </c>
      <c r="AG368">
        <v>0</v>
      </c>
      <c r="AH368">
        <v>0</v>
      </c>
      <c r="AI368">
        <v>1</v>
      </c>
      <c r="AJ368">
        <v>1</v>
      </c>
      <c r="AK368">
        <v>1</v>
      </c>
      <c r="AL368">
        <v>1</v>
      </c>
      <c r="AM368">
        <v>-2</v>
      </c>
      <c r="AN368">
        <v>0</v>
      </c>
      <c r="AO368">
        <v>1</v>
      </c>
      <c r="AP368">
        <v>1</v>
      </c>
      <c r="AQ368">
        <v>0</v>
      </c>
      <c r="AR368">
        <v>0</v>
      </c>
      <c r="AS368" t="s">
        <v>3</v>
      </c>
      <c r="AT368">
        <v>2</v>
      </c>
      <c r="AU368" t="s">
        <v>3</v>
      </c>
      <c r="AV368">
        <v>0</v>
      </c>
      <c r="AW368">
        <v>2</v>
      </c>
      <c r="AX368">
        <v>35381846</v>
      </c>
      <c r="AY368">
        <v>1</v>
      </c>
      <c r="AZ368">
        <v>0</v>
      </c>
      <c r="BA368">
        <v>368</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CV368">
        <v>0</v>
      </c>
      <c r="CW368">
        <v>0</v>
      </c>
      <c r="CX368">
        <f>ROUND(Y368*Source!I1166,9)</f>
        <v>1.6</v>
      </c>
      <c r="CY368">
        <f t="shared" si="88"/>
        <v>666.11</v>
      </c>
      <c r="CZ368">
        <f t="shared" si="89"/>
        <v>666.11</v>
      </c>
      <c r="DA368">
        <f t="shared" si="90"/>
        <v>1</v>
      </c>
      <c r="DB368">
        <f t="shared" si="86"/>
        <v>1332.22</v>
      </c>
      <c r="DC368">
        <f t="shared" si="87"/>
        <v>0</v>
      </c>
      <c r="DD368" t="s">
        <v>3</v>
      </c>
      <c r="DE368" t="s">
        <v>3</v>
      </c>
      <c r="DF368">
        <f t="shared" si="81"/>
        <v>1065.78</v>
      </c>
      <c r="DG368">
        <f t="shared" si="82"/>
        <v>0</v>
      </c>
      <c r="DH368">
        <f t="shared" si="83"/>
        <v>0</v>
      </c>
      <c r="DI368">
        <f t="shared" si="84"/>
        <v>0</v>
      </c>
      <c r="DJ368">
        <f t="shared" si="91"/>
        <v>1065.78</v>
      </c>
      <c r="DK368">
        <v>0</v>
      </c>
      <c r="DL368" t="s">
        <v>3</v>
      </c>
      <c r="DM368">
        <v>0</v>
      </c>
      <c r="DN368" t="s">
        <v>3</v>
      </c>
      <c r="DO368">
        <v>0</v>
      </c>
    </row>
    <row r="369" spans="1:119" x14ac:dyDescent="0.2">
      <c r="A369">
        <f>ROW(Source!A1166)</f>
        <v>1166</v>
      </c>
      <c r="B369">
        <v>35364244</v>
      </c>
      <c r="C369">
        <v>35381834</v>
      </c>
      <c r="D369">
        <v>35116008</v>
      </c>
      <c r="E369">
        <v>1</v>
      </c>
      <c r="F369">
        <v>1</v>
      </c>
      <c r="G369">
        <v>15872964</v>
      </c>
      <c r="H369">
        <v>3</v>
      </c>
      <c r="I369" t="s">
        <v>1105</v>
      </c>
      <c r="J369" t="s">
        <v>1106</v>
      </c>
      <c r="K369" t="s">
        <v>1107</v>
      </c>
      <c r="L369">
        <v>1354</v>
      </c>
      <c r="N369">
        <v>1010</v>
      </c>
      <c r="O369" t="s">
        <v>52</v>
      </c>
      <c r="P369" t="s">
        <v>52</v>
      </c>
      <c r="Q369">
        <v>1</v>
      </c>
      <c r="W369">
        <v>0</v>
      </c>
      <c r="X369">
        <v>-1994768362</v>
      </c>
      <c r="Y369">
        <f t="shared" si="85"/>
        <v>15</v>
      </c>
      <c r="AA369">
        <v>776.23</v>
      </c>
      <c r="AB369">
        <v>0</v>
      </c>
      <c r="AC369">
        <v>0</v>
      </c>
      <c r="AD369">
        <v>0</v>
      </c>
      <c r="AE369">
        <v>776.23</v>
      </c>
      <c r="AF369">
        <v>0</v>
      </c>
      <c r="AG369">
        <v>0</v>
      </c>
      <c r="AH369">
        <v>0</v>
      </c>
      <c r="AI369">
        <v>1</v>
      </c>
      <c r="AJ369">
        <v>1</v>
      </c>
      <c r="AK369">
        <v>1</v>
      </c>
      <c r="AL369">
        <v>1</v>
      </c>
      <c r="AM369">
        <v>-2</v>
      </c>
      <c r="AN369">
        <v>0</v>
      </c>
      <c r="AO369">
        <v>1</v>
      </c>
      <c r="AP369">
        <v>1</v>
      </c>
      <c r="AQ369">
        <v>0</v>
      </c>
      <c r="AR369">
        <v>0</v>
      </c>
      <c r="AS369" t="s">
        <v>3</v>
      </c>
      <c r="AT369">
        <v>15</v>
      </c>
      <c r="AU369" t="s">
        <v>3</v>
      </c>
      <c r="AV369">
        <v>0</v>
      </c>
      <c r="AW369">
        <v>2</v>
      </c>
      <c r="AX369">
        <v>35381847</v>
      </c>
      <c r="AY369">
        <v>1</v>
      </c>
      <c r="AZ369">
        <v>0</v>
      </c>
      <c r="BA369">
        <v>369</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CV369">
        <v>0</v>
      </c>
      <c r="CW369">
        <v>0</v>
      </c>
      <c r="CX369">
        <f>ROUND(Y369*Source!I1166,9)</f>
        <v>12</v>
      </c>
      <c r="CY369">
        <f t="shared" si="88"/>
        <v>776.23</v>
      </c>
      <c r="CZ369">
        <f t="shared" si="89"/>
        <v>776.23</v>
      </c>
      <c r="DA369">
        <f t="shared" si="90"/>
        <v>1</v>
      </c>
      <c r="DB369">
        <f t="shared" si="86"/>
        <v>11643.45</v>
      </c>
      <c r="DC369">
        <f t="shared" si="87"/>
        <v>0</v>
      </c>
      <c r="DD369" t="s">
        <v>3</v>
      </c>
      <c r="DE369" t="s">
        <v>3</v>
      </c>
      <c r="DF369">
        <f t="shared" si="81"/>
        <v>9314.76</v>
      </c>
      <c r="DG369">
        <f t="shared" si="82"/>
        <v>0</v>
      </c>
      <c r="DH369">
        <f t="shared" si="83"/>
        <v>0</v>
      </c>
      <c r="DI369">
        <f t="shared" si="84"/>
        <v>0</v>
      </c>
      <c r="DJ369">
        <f t="shared" si="91"/>
        <v>9314.76</v>
      </c>
      <c r="DK369">
        <v>0</v>
      </c>
      <c r="DL369" t="s">
        <v>3</v>
      </c>
      <c r="DM369">
        <v>0</v>
      </c>
      <c r="DN369" t="s">
        <v>3</v>
      </c>
      <c r="DO369">
        <v>0</v>
      </c>
    </row>
    <row r="370" spans="1:119" x14ac:dyDescent="0.2">
      <c r="A370">
        <f>ROW(Source!A1166)</f>
        <v>1166</v>
      </c>
      <c r="B370">
        <v>35364244</v>
      </c>
      <c r="C370">
        <v>35381834</v>
      </c>
      <c r="D370">
        <v>35116009</v>
      </c>
      <c r="E370">
        <v>1</v>
      </c>
      <c r="F370">
        <v>1</v>
      </c>
      <c r="G370">
        <v>15872964</v>
      </c>
      <c r="H370">
        <v>3</v>
      </c>
      <c r="I370" t="s">
        <v>1108</v>
      </c>
      <c r="J370" t="s">
        <v>1109</v>
      </c>
      <c r="K370" t="s">
        <v>1110</v>
      </c>
      <c r="L370">
        <v>1354</v>
      </c>
      <c r="N370">
        <v>1010</v>
      </c>
      <c r="O370" t="s">
        <v>52</v>
      </c>
      <c r="P370" t="s">
        <v>52</v>
      </c>
      <c r="Q370">
        <v>1</v>
      </c>
      <c r="W370">
        <v>0</v>
      </c>
      <c r="X370">
        <v>1625024360</v>
      </c>
      <c r="Y370">
        <f t="shared" si="85"/>
        <v>2</v>
      </c>
      <c r="AA370">
        <v>947.75</v>
      </c>
      <c r="AB370">
        <v>0</v>
      </c>
      <c r="AC370">
        <v>0</v>
      </c>
      <c r="AD370">
        <v>0</v>
      </c>
      <c r="AE370">
        <v>947.75</v>
      </c>
      <c r="AF370">
        <v>0</v>
      </c>
      <c r="AG370">
        <v>0</v>
      </c>
      <c r="AH370">
        <v>0</v>
      </c>
      <c r="AI370">
        <v>1</v>
      </c>
      <c r="AJ370">
        <v>1</v>
      </c>
      <c r="AK370">
        <v>1</v>
      </c>
      <c r="AL370">
        <v>1</v>
      </c>
      <c r="AM370">
        <v>-2</v>
      </c>
      <c r="AN370">
        <v>0</v>
      </c>
      <c r="AO370">
        <v>1</v>
      </c>
      <c r="AP370">
        <v>1</v>
      </c>
      <c r="AQ370">
        <v>0</v>
      </c>
      <c r="AR370">
        <v>0</v>
      </c>
      <c r="AS370" t="s">
        <v>3</v>
      </c>
      <c r="AT370">
        <v>2</v>
      </c>
      <c r="AU370" t="s">
        <v>3</v>
      </c>
      <c r="AV370">
        <v>0</v>
      </c>
      <c r="AW370">
        <v>2</v>
      </c>
      <c r="AX370">
        <v>35381848</v>
      </c>
      <c r="AY370">
        <v>1</v>
      </c>
      <c r="AZ370">
        <v>0</v>
      </c>
      <c r="BA370">
        <v>370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CV370">
        <v>0</v>
      </c>
      <c r="CW370">
        <v>0</v>
      </c>
      <c r="CX370">
        <f>ROUND(Y370*Source!I1166,9)</f>
        <v>1.6</v>
      </c>
      <c r="CY370">
        <f t="shared" si="88"/>
        <v>947.75</v>
      </c>
      <c r="CZ370">
        <f t="shared" si="89"/>
        <v>947.75</v>
      </c>
      <c r="DA370">
        <f t="shared" si="90"/>
        <v>1</v>
      </c>
      <c r="DB370">
        <f t="shared" si="86"/>
        <v>1895.5</v>
      </c>
      <c r="DC370">
        <f t="shared" si="87"/>
        <v>0</v>
      </c>
      <c r="DD370" t="s">
        <v>3</v>
      </c>
      <c r="DE370" t="s">
        <v>3</v>
      </c>
      <c r="DF370">
        <f t="shared" si="81"/>
        <v>1516.4</v>
      </c>
      <c r="DG370">
        <f t="shared" si="82"/>
        <v>0</v>
      </c>
      <c r="DH370">
        <f t="shared" si="83"/>
        <v>0</v>
      </c>
      <c r="DI370">
        <f t="shared" si="84"/>
        <v>0</v>
      </c>
      <c r="DJ370">
        <f t="shared" si="91"/>
        <v>1516.4</v>
      </c>
      <c r="DK370">
        <v>0</v>
      </c>
      <c r="DL370" t="s">
        <v>3</v>
      </c>
      <c r="DM370">
        <v>0</v>
      </c>
      <c r="DN370" t="s">
        <v>3</v>
      </c>
      <c r="DO370">
        <v>0</v>
      </c>
    </row>
    <row r="371" spans="1:119" x14ac:dyDescent="0.2">
      <c r="A371">
        <f>ROW(Source!A1167)</f>
        <v>1167</v>
      </c>
      <c r="B371">
        <v>35364244</v>
      </c>
      <c r="C371">
        <v>35381811</v>
      </c>
      <c r="D371">
        <v>35111398</v>
      </c>
      <c r="E371">
        <v>15872964</v>
      </c>
      <c r="F371">
        <v>1</v>
      </c>
      <c r="G371">
        <v>15872964</v>
      </c>
      <c r="H371">
        <v>1</v>
      </c>
      <c r="I371" t="s">
        <v>982</v>
      </c>
      <c r="J371" t="s">
        <v>3</v>
      </c>
      <c r="K371" t="s">
        <v>983</v>
      </c>
      <c r="L371">
        <v>1191</v>
      </c>
      <c r="N371">
        <v>1013</v>
      </c>
      <c r="O371" t="s">
        <v>984</v>
      </c>
      <c r="P371" t="s">
        <v>984</v>
      </c>
      <c r="Q371">
        <v>1</v>
      </c>
      <c r="W371">
        <v>0</v>
      </c>
      <c r="X371">
        <v>476480486</v>
      </c>
      <c r="Y371">
        <f t="shared" si="85"/>
        <v>1.18</v>
      </c>
      <c r="AA371">
        <v>0</v>
      </c>
      <c r="AB371">
        <v>0</v>
      </c>
      <c r="AC371">
        <v>0</v>
      </c>
      <c r="AD371">
        <v>0</v>
      </c>
      <c r="AE371">
        <v>0</v>
      </c>
      <c r="AF371">
        <v>0</v>
      </c>
      <c r="AG371">
        <v>0</v>
      </c>
      <c r="AH371">
        <v>0</v>
      </c>
      <c r="AI371">
        <v>1</v>
      </c>
      <c r="AJ371">
        <v>1</v>
      </c>
      <c r="AK371">
        <v>1</v>
      </c>
      <c r="AL371">
        <v>1</v>
      </c>
      <c r="AM371">
        <v>-2</v>
      </c>
      <c r="AN371">
        <v>0</v>
      </c>
      <c r="AO371">
        <v>1</v>
      </c>
      <c r="AP371">
        <v>1</v>
      </c>
      <c r="AQ371">
        <v>0</v>
      </c>
      <c r="AR371">
        <v>0</v>
      </c>
      <c r="AS371" t="s">
        <v>3</v>
      </c>
      <c r="AT371">
        <v>1.18</v>
      </c>
      <c r="AU371" t="s">
        <v>3</v>
      </c>
      <c r="AV371">
        <v>1</v>
      </c>
      <c r="AW371">
        <v>2</v>
      </c>
      <c r="AX371">
        <v>35381821</v>
      </c>
      <c r="AY371">
        <v>1</v>
      </c>
      <c r="AZ371">
        <v>0</v>
      </c>
      <c r="BA371">
        <v>371</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CU371">
        <f>ROUND(AT371*Source!I1167*AH371*AL371,2)</f>
        <v>0</v>
      </c>
      <c r="CV371">
        <f>ROUND(Y371*Source!I1167,9)</f>
        <v>0.59</v>
      </c>
      <c r="CW371">
        <v>0</v>
      </c>
      <c r="CX371">
        <f>ROUND(Y371*Source!I1167,9)</f>
        <v>0.59</v>
      </c>
      <c r="CY371">
        <f>AD371</f>
        <v>0</v>
      </c>
      <c r="CZ371">
        <f>AH371</f>
        <v>0</v>
      </c>
      <c r="DA371">
        <f>AL371</f>
        <v>1</v>
      </c>
      <c r="DB371">
        <f t="shared" si="86"/>
        <v>0</v>
      </c>
      <c r="DC371">
        <f t="shared" si="87"/>
        <v>0</v>
      </c>
      <c r="DD371" t="s">
        <v>3</v>
      </c>
      <c r="DE371" t="s">
        <v>3</v>
      </c>
      <c r="DF371">
        <f t="shared" si="81"/>
        <v>0</v>
      </c>
      <c r="DG371">
        <f t="shared" si="82"/>
        <v>0</v>
      </c>
      <c r="DH371">
        <f t="shared" si="83"/>
        <v>0</v>
      </c>
      <c r="DI371">
        <f t="shared" si="84"/>
        <v>0</v>
      </c>
      <c r="DJ371">
        <f>DI371</f>
        <v>0</v>
      </c>
      <c r="DK371">
        <v>0</v>
      </c>
      <c r="DL371" t="s">
        <v>3</v>
      </c>
      <c r="DM371">
        <v>0</v>
      </c>
      <c r="DN371" t="s">
        <v>3</v>
      </c>
      <c r="DO371">
        <v>0</v>
      </c>
    </row>
    <row r="372" spans="1:119" x14ac:dyDescent="0.2">
      <c r="A372">
        <f>ROW(Source!A1167)</f>
        <v>1167</v>
      </c>
      <c r="B372">
        <v>35364244</v>
      </c>
      <c r="C372">
        <v>35381811</v>
      </c>
      <c r="D372">
        <v>35112486</v>
      </c>
      <c r="E372">
        <v>1</v>
      </c>
      <c r="F372">
        <v>1</v>
      </c>
      <c r="G372">
        <v>15872964</v>
      </c>
      <c r="H372">
        <v>2</v>
      </c>
      <c r="I372" t="s">
        <v>1024</v>
      </c>
      <c r="J372" t="s">
        <v>1025</v>
      </c>
      <c r="K372" t="s">
        <v>1026</v>
      </c>
      <c r="L372">
        <v>1368</v>
      </c>
      <c r="N372">
        <v>1011</v>
      </c>
      <c r="O372" t="s">
        <v>988</v>
      </c>
      <c r="P372" t="s">
        <v>988</v>
      </c>
      <c r="Q372">
        <v>1</v>
      </c>
      <c r="W372">
        <v>0</v>
      </c>
      <c r="X372">
        <v>284626939</v>
      </c>
      <c r="Y372">
        <f t="shared" si="85"/>
        <v>0.44</v>
      </c>
      <c r="AA372">
        <v>0</v>
      </c>
      <c r="AB372">
        <v>2026.34</v>
      </c>
      <c r="AC372">
        <v>1032.6099999999999</v>
      </c>
      <c r="AD372">
        <v>0</v>
      </c>
      <c r="AE372">
        <v>0</v>
      </c>
      <c r="AF372">
        <v>2026.34</v>
      </c>
      <c r="AG372">
        <v>1032.6099999999999</v>
      </c>
      <c r="AH372">
        <v>0</v>
      </c>
      <c r="AI372">
        <v>1</v>
      </c>
      <c r="AJ372">
        <v>1</v>
      </c>
      <c r="AK372">
        <v>1</v>
      </c>
      <c r="AL372">
        <v>1</v>
      </c>
      <c r="AM372">
        <v>-2</v>
      </c>
      <c r="AN372">
        <v>0</v>
      </c>
      <c r="AO372">
        <v>1</v>
      </c>
      <c r="AP372">
        <v>1</v>
      </c>
      <c r="AQ372">
        <v>0</v>
      </c>
      <c r="AR372">
        <v>0</v>
      </c>
      <c r="AS372" t="s">
        <v>3</v>
      </c>
      <c r="AT372">
        <v>0.44</v>
      </c>
      <c r="AU372" t="s">
        <v>3</v>
      </c>
      <c r="AV372">
        <v>0</v>
      </c>
      <c r="AW372">
        <v>2</v>
      </c>
      <c r="AX372">
        <v>35381822</v>
      </c>
      <c r="AY372">
        <v>1</v>
      </c>
      <c r="AZ372">
        <v>0</v>
      </c>
      <c r="BA372">
        <v>372</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CV372">
        <v>0</v>
      </c>
      <c r="CW372">
        <f>ROUND(Y372*Source!I1167*DO372,9)</f>
        <v>0</v>
      </c>
      <c r="CX372">
        <f>ROUND(Y372*Source!I1167,9)</f>
        <v>0.22</v>
      </c>
      <c r="CY372">
        <f>AB372</f>
        <v>2026.34</v>
      </c>
      <c r="CZ372">
        <f>AF372</f>
        <v>2026.34</v>
      </c>
      <c r="DA372">
        <f>AJ372</f>
        <v>1</v>
      </c>
      <c r="DB372">
        <f t="shared" si="86"/>
        <v>891.59</v>
      </c>
      <c r="DC372">
        <f t="shared" si="87"/>
        <v>454.35</v>
      </c>
      <c r="DD372" t="s">
        <v>3</v>
      </c>
      <c r="DE372" t="s">
        <v>3</v>
      </c>
      <c r="DF372">
        <f t="shared" si="81"/>
        <v>0</v>
      </c>
      <c r="DG372">
        <f t="shared" si="82"/>
        <v>445.79</v>
      </c>
      <c r="DH372">
        <f t="shared" si="83"/>
        <v>227.17</v>
      </c>
      <c r="DI372">
        <f t="shared" si="84"/>
        <v>0</v>
      </c>
      <c r="DJ372">
        <f>DG372</f>
        <v>445.79</v>
      </c>
      <c r="DK372">
        <v>0</v>
      </c>
      <c r="DL372" t="s">
        <v>3</v>
      </c>
      <c r="DM372">
        <v>0</v>
      </c>
      <c r="DN372" t="s">
        <v>3</v>
      </c>
      <c r="DO372">
        <v>0</v>
      </c>
    </row>
    <row r="373" spans="1:119" x14ac:dyDescent="0.2">
      <c r="A373">
        <f>ROW(Source!A1167)</f>
        <v>1167</v>
      </c>
      <c r="B373">
        <v>35364244</v>
      </c>
      <c r="C373">
        <v>35381811</v>
      </c>
      <c r="D373">
        <v>35115020</v>
      </c>
      <c r="E373">
        <v>1</v>
      </c>
      <c r="F373">
        <v>1</v>
      </c>
      <c r="G373">
        <v>15872964</v>
      </c>
      <c r="H373">
        <v>3</v>
      </c>
      <c r="I373" t="s">
        <v>1027</v>
      </c>
      <c r="J373" t="s">
        <v>1028</v>
      </c>
      <c r="K373" t="s">
        <v>1029</v>
      </c>
      <c r="L373">
        <v>1346</v>
      </c>
      <c r="N373">
        <v>1009</v>
      </c>
      <c r="O373" t="s">
        <v>1030</v>
      </c>
      <c r="P373" t="s">
        <v>1030</v>
      </c>
      <c r="Q373">
        <v>1</v>
      </c>
      <c r="W373">
        <v>0</v>
      </c>
      <c r="X373">
        <v>1719425291</v>
      </c>
      <c r="Y373">
        <f t="shared" si="85"/>
        <v>0.16</v>
      </c>
      <c r="AA373">
        <v>363.22</v>
      </c>
      <c r="AB373">
        <v>0</v>
      </c>
      <c r="AC373">
        <v>0</v>
      </c>
      <c r="AD373">
        <v>0</v>
      </c>
      <c r="AE373">
        <v>363.22</v>
      </c>
      <c r="AF373">
        <v>0</v>
      </c>
      <c r="AG373">
        <v>0</v>
      </c>
      <c r="AH373">
        <v>0</v>
      </c>
      <c r="AI373">
        <v>1</v>
      </c>
      <c r="AJ373">
        <v>1</v>
      </c>
      <c r="AK373">
        <v>1</v>
      </c>
      <c r="AL373">
        <v>1</v>
      </c>
      <c r="AM373">
        <v>-2</v>
      </c>
      <c r="AN373">
        <v>0</v>
      </c>
      <c r="AO373">
        <v>1</v>
      </c>
      <c r="AP373">
        <v>1</v>
      </c>
      <c r="AQ373">
        <v>0</v>
      </c>
      <c r="AR373">
        <v>0</v>
      </c>
      <c r="AS373" t="s">
        <v>3</v>
      </c>
      <c r="AT373">
        <v>0.16</v>
      </c>
      <c r="AU373" t="s">
        <v>3</v>
      </c>
      <c r="AV373">
        <v>0</v>
      </c>
      <c r="AW373">
        <v>2</v>
      </c>
      <c r="AX373">
        <v>35381823</v>
      </c>
      <c r="AY373">
        <v>1</v>
      </c>
      <c r="AZ373">
        <v>0</v>
      </c>
      <c r="BA373">
        <v>373</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CV373">
        <v>0</v>
      </c>
      <c r="CW373">
        <v>0</v>
      </c>
      <c r="CX373">
        <f>ROUND(Y373*Source!I1167,9)</f>
        <v>0.08</v>
      </c>
      <c r="CY373">
        <f t="shared" ref="CY373:CY379" si="92">AA373</f>
        <v>363.22</v>
      </c>
      <c r="CZ373">
        <f t="shared" ref="CZ373:CZ379" si="93">AE373</f>
        <v>363.22</v>
      </c>
      <c r="DA373">
        <f t="shared" ref="DA373:DA379" si="94">AI373</f>
        <v>1</v>
      </c>
      <c r="DB373">
        <f t="shared" si="86"/>
        <v>58.12</v>
      </c>
      <c r="DC373">
        <f t="shared" si="87"/>
        <v>0</v>
      </c>
      <c r="DD373" t="s">
        <v>3</v>
      </c>
      <c r="DE373" t="s">
        <v>3</v>
      </c>
      <c r="DF373">
        <f t="shared" si="81"/>
        <v>29.06</v>
      </c>
      <c r="DG373">
        <f t="shared" si="82"/>
        <v>0</v>
      </c>
      <c r="DH373">
        <f t="shared" si="83"/>
        <v>0</v>
      </c>
      <c r="DI373">
        <f t="shared" si="84"/>
        <v>0</v>
      </c>
      <c r="DJ373">
        <f t="shared" ref="DJ373:DJ379" si="95">DF373</f>
        <v>29.06</v>
      </c>
      <c r="DK373">
        <v>0</v>
      </c>
      <c r="DL373" t="s">
        <v>3</v>
      </c>
      <c r="DM373">
        <v>0</v>
      </c>
      <c r="DN373" t="s">
        <v>3</v>
      </c>
      <c r="DO373">
        <v>0</v>
      </c>
    </row>
    <row r="374" spans="1:119" x14ac:dyDescent="0.2">
      <c r="A374">
        <f>ROW(Source!A1167)</f>
        <v>1167</v>
      </c>
      <c r="B374">
        <v>35364244</v>
      </c>
      <c r="C374">
        <v>35381811</v>
      </c>
      <c r="D374">
        <v>35122310</v>
      </c>
      <c r="E374">
        <v>1</v>
      </c>
      <c r="F374">
        <v>1</v>
      </c>
      <c r="G374">
        <v>15872964</v>
      </c>
      <c r="H374">
        <v>3</v>
      </c>
      <c r="I374" t="s">
        <v>1031</v>
      </c>
      <c r="J374" t="s">
        <v>1032</v>
      </c>
      <c r="K374" t="s">
        <v>1033</v>
      </c>
      <c r="L374">
        <v>1301</v>
      </c>
      <c r="N374">
        <v>1003</v>
      </c>
      <c r="O374" t="s">
        <v>1002</v>
      </c>
      <c r="P374" t="s">
        <v>1002</v>
      </c>
      <c r="Q374">
        <v>1</v>
      </c>
      <c r="W374">
        <v>0</v>
      </c>
      <c r="X374">
        <v>-1189895200</v>
      </c>
      <c r="Y374">
        <f t="shared" si="85"/>
        <v>5</v>
      </c>
      <c r="AA374">
        <v>5.71</v>
      </c>
      <c r="AB374">
        <v>0</v>
      </c>
      <c r="AC374">
        <v>0</v>
      </c>
      <c r="AD374">
        <v>0</v>
      </c>
      <c r="AE374">
        <v>5.71</v>
      </c>
      <c r="AF374">
        <v>0</v>
      </c>
      <c r="AG374">
        <v>0</v>
      </c>
      <c r="AH374">
        <v>0</v>
      </c>
      <c r="AI374">
        <v>1</v>
      </c>
      <c r="AJ374">
        <v>1</v>
      </c>
      <c r="AK374">
        <v>1</v>
      </c>
      <c r="AL374">
        <v>1</v>
      </c>
      <c r="AM374">
        <v>-2</v>
      </c>
      <c r="AN374">
        <v>0</v>
      </c>
      <c r="AO374">
        <v>1</v>
      </c>
      <c r="AP374">
        <v>1</v>
      </c>
      <c r="AQ374">
        <v>0</v>
      </c>
      <c r="AR374">
        <v>0</v>
      </c>
      <c r="AS374" t="s">
        <v>3</v>
      </c>
      <c r="AT374">
        <v>5</v>
      </c>
      <c r="AU374" t="s">
        <v>3</v>
      </c>
      <c r="AV374">
        <v>0</v>
      </c>
      <c r="AW374">
        <v>2</v>
      </c>
      <c r="AX374">
        <v>35381824</v>
      </c>
      <c r="AY374">
        <v>1</v>
      </c>
      <c r="AZ374">
        <v>0</v>
      </c>
      <c r="BA374">
        <v>374</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CV374">
        <v>0</v>
      </c>
      <c r="CW374">
        <v>0</v>
      </c>
      <c r="CX374">
        <f>ROUND(Y374*Source!I1167,9)</f>
        <v>2.5</v>
      </c>
      <c r="CY374">
        <f t="shared" si="92"/>
        <v>5.71</v>
      </c>
      <c r="CZ374">
        <f t="shared" si="93"/>
        <v>5.71</v>
      </c>
      <c r="DA374">
        <f t="shared" si="94"/>
        <v>1</v>
      </c>
      <c r="DB374">
        <f t="shared" si="86"/>
        <v>28.55</v>
      </c>
      <c r="DC374">
        <f t="shared" si="87"/>
        <v>0</v>
      </c>
      <c r="DD374" t="s">
        <v>3</v>
      </c>
      <c r="DE374" t="s">
        <v>3</v>
      </c>
      <c r="DF374">
        <f t="shared" si="81"/>
        <v>14.28</v>
      </c>
      <c r="DG374">
        <f t="shared" si="82"/>
        <v>0</v>
      </c>
      <c r="DH374">
        <f t="shared" si="83"/>
        <v>0</v>
      </c>
      <c r="DI374">
        <f t="shared" si="84"/>
        <v>0</v>
      </c>
      <c r="DJ374">
        <f t="shared" si="95"/>
        <v>14.28</v>
      </c>
      <c r="DK374">
        <v>0</v>
      </c>
      <c r="DL374" t="s">
        <v>3</v>
      </c>
      <c r="DM374">
        <v>0</v>
      </c>
      <c r="DN374" t="s">
        <v>3</v>
      </c>
      <c r="DO374">
        <v>0</v>
      </c>
    </row>
    <row r="375" spans="1:119" x14ac:dyDescent="0.2">
      <c r="A375">
        <f>ROW(Source!A1167)</f>
        <v>1167</v>
      </c>
      <c r="B375">
        <v>35364244</v>
      </c>
      <c r="C375">
        <v>35381811</v>
      </c>
      <c r="D375">
        <v>35122207</v>
      </c>
      <c r="E375">
        <v>1</v>
      </c>
      <c r="F375">
        <v>1</v>
      </c>
      <c r="G375">
        <v>15872964</v>
      </c>
      <c r="H375">
        <v>3</v>
      </c>
      <c r="I375" t="s">
        <v>1034</v>
      </c>
      <c r="J375" t="s">
        <v>1035</v>
      </c>
      <c r="K375" t="s">
        <v>1036</v>
      </c>
      <c r="L375">
        <v>1356</v>
      </c>
      <c r="N375">
        <v>1010</v>
      </c>
      <c r="O375" t="s">
        <v>242</v>
      </c>
      <c r="P375" t="s">
        <v>242</v>
      </c>
      <c r="Q375">
        <v>1000</v>
      </c>
      <c r="W375">
        <v>0</v>
      </c>
      <c r="X375">
        <v>-1948375318</v>
      </c>
      <c r="Y375">
        <f t="shared" si="85"/>
        <v>5.0000000000000001E-3</v>
      </c>
      <c r="AA375">
        <v>718.56</v>
      </c>
      <c r="AB375">
        <v>0</v>
      </c>
      <c r="AC375">
        <v>0</v>
      </c>
      <c r="AD375">
        <v>0</v>
      </c>
      <c r="AE375">
        <v>718.56</v>
      </c>
      <c r="AF375">
        <v>0</v>
      </c>
      <c r="AG375">
        <v>0</v>
      </c>
      <c r="AH375">
        <v>0</v>
      </c>
      <c r="AI375">
        <v>1</v>
      </c>
      <c r="AJ375">
        <v>1</v>
      </c>
      <c r="AK375">
        <v>1</v>
      </c>
      <c r="AL375">
        <v>1</v>
      </c>
      <c r="AM375">
        <v>-2</v>
      </c>
      <c r="AN375">
        <v>0</v>
      </c>
      <c r="AO375">
        <v>1</v>
      </c>
      <c r="AP375">
        <v>1</v>
      </c>
      <c r="AQ375">
        <v>0</v>
      </c>
      <c r="AR375">
        <v>0</v>
      </c>
      <c r="AS375" t="s">
        <v>3</v>
      </c>
      <c r="AT375">
        <v>5.0000000000000001E-3</v>
      </c>
      <c r="AU375" t="s">
        <v>3</v>
      </c>
      <c r="AV375">
        <v>0</v>
      </c>
      <c r="AW375">
        <v>2</v>
      </c>
      <c r="AX375">
        <v>35381825</v>
      </c>
      <c r="AY375">
        <v>1</v>
      </c>
      <c r="AZ375">
        <v>0</v>
      </c>
      <c r="BA375">
        <v>375</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CV375">
        <v>0</v>
      </c>
      <c r="CW375">
        <v>0</v>
      </c>
      <c r="CX375">
        <f>ROUND(Y375*Source!I1167,9)</f>
        <v>2.5000000000000001E-3</v>
      </c>
      <c r="CY375">
        <f t="shared" si="92"/>
        <v>718.56</v>
      </c>
      <c r="CZ375">
        <f t="shared" si="93"/>
        <v>718.56</v>
      </c>
      <c r="DA375">
        <f t="shared" si="94"/>
        <v>1</v>
      </c>
      <c r="DB375">
        <f t="shared" si="86"/>
        <v>3.59</v>
      </c>
      <c r="DC375">
        <f t="shared" si="87"/>
        <v>0</v>
      </c>
      <c r="DD375" t="s">
        <v>3</v>
      </c>
      <c r="DE375" t="s">
        <v>3</v>
      </c>
      <c r="DF375">
        <f t="shared" si="81"/>
        <v>1.8</v>
      </c>
      <c r="DG375">
        <f t="shared" si="82"/>
        <v>0</v>
      </c>
      <c r="DH375">
        <f t="shared" si="83"/>
        <v>0</v>
      </c>
      <c r="DI375">
        <f t="shared" si="84"/>
        <v>0</v>
      </c>
      <c r="DJ375">
        <f t="shared" si="95"/>
        <v>1.8</v>
      </c>
      <c r="DK375">
        <v>0</v>
      </c>
      <c r="DL375" t="s">
        <v>3</v>
      </c>
      <c r="DM375">
        <v>0</v>
      </c>
      <c r="DN375" t="s">
        <v>3</v>
      </c>
      <c r="DO375">
        <v>0</v>
      </c>
    </row>
    <row r="376" spans="1:119" x14ac:dyDescent="0.2">
      <c r="A376">
        <f>ROW(Source!A1167)</f>
        <v>1167</v>
      </c>
      <c r="B376">
        <v>35364244</v>
      </c>
      <c r="C376">
        <v>35381811</v>
      </c>
      <c r="D376">
        <v>35122491</v>
      </c>
      <c r="E376">
        <v>1</v>
      </c>
      <c r="F376">
        <v>1</v>
      </c>
      <c r="G376">
        <v>15872964</v>
      </c>
      <c r="H376">
        <v>3</v>
      </c>
      <c r="I376" t="s">
        <v>1037</v>
      </c>
      <c r="J376" t="s">
        <v>1038</v>
      </c>
      <c r="K376" t="s">
        <v>1039</v>
      </c>
      <c r="L376">
        <v>1354</v>
      </c>
      <c r="N376">
        <v>1010</v>
      </c>
      <c r="O376" t="s">
        <v>52</v>
      </c>
      <c r="P376" t="s">
        <v>52</v>
      </c>
      <c r="Q376">
        <v>1</v>
      </c>
      <c r="W376">
        <v>0</v>
      </c>
      <c r="X376">
        <v>1884843886</v>
      </c>
      <c r="Y376">
        <f t="shared" si="85"/>
        <v>10</v>
      </c>
      <c r="AA376">
        <v>29.36</v>
      </c>
      <c r="AB376">
        <v>0</v>
      </c>
      <c r="AC376">
        <v>0</v>
      </c>
      <c r="AD376">
        <v>0</v>
      </c>
      <c r="AE376">
        <v>29.36</v>
      </c>
      <c r="AF376">
        <v>0</v>
      </c>
      <c r="AG376">
        <v>0</v>
      </c>
      <c r="AH376">
        <v>0</v>
      </c>
      <c r="AI376">
        <v>1</v>
      </c>
      <c r="AJ376">
        <v>1</v>
      </c>
      <c r="AK376">
        <v>1</v>
      </c>
      <c r="AL376">
        <v>1</v>
      </c>
      <c r="AM376">
        <v>-2</v>
      </c>
      <c r="AN376">
        <v>0</v>
      </c>
      <c r="AO376">
        <v>1</v>
      </c>
      <c r="AP376">
        <v>1</v>
      </c>
      <c r="AQ376">
        <v>0</v>
      </c>
      <c r="AR376">
        <v>0</v>
      </c>
      <c r="AS376" t="s">
        <v>3</v>
      </c>
      <c r="AT376">
        <v>10</v>
      </c>
      <c r="AU376" t="s">
        <v>3</v>
      </c>
      <c r="AV376">
        <v>0</v>
      </c>
      <c r="AW376">
        <v>2</v>
      </c>
      <c r="AX376">
        <v>35381826</v>
      </c>
      <c r="AY376">
        <v>1</v>
      </c>
      <c r="AZ376">
        <v>0</v>
      </c>
      <c r="BA376">
        <v>376</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CV376">
        <v>0</v>
      </c>
      <c r="CW376">
        <v>0</v>
      </c>
      <c r="CX376">
        <f>ROUND(Y376*Source!I1167,9)</f>
        <v>5</v>
      </c>
      <c r="CY376">
        <f t="shared" si="92"/>
        <v>29.36</v>
      </c>
      <c r="CZ376">
        <f t="shared" si="93"/>
        <v>29.36</v>
      </c>
      <c r="DA376">
        <f t="shared" si="94"/>
        <v>1</v>
      </c>
      <c r="DB376">
        <f t="shared" si="86"/>
        <v>293.60000000000002</v>
      </c>
      <c r="DC376">
        <f t="shared" si="87"/>
        <v>0</v>
      </c>
      <c r="DD376" t="s">
        <v>3</v>
      </c>
      <c r="DE376" t="s">
        <v>3</v>
      </c>
      <c r="DF376">
        <f t="shared" si="81"/>
        <v>146.80000000000001</v>
      </c>
      <c r="DG376">
        <f t="shared" si="82"/>
        <v>0</v>
      </c>
      <c r="DH376">
        <f t="shared" si="83"/>
        <v>0</v>
      </c>
      <c r="DI376">
        <f t="shared" si="84"/>
        <v>0</v>
      </c>
      <c r="DJ376">
        <f t="shared" si="95"/>
        <v>146.80000000000001</v>
      </c>
      <c r="DK376">
        <v>0</v>
      </c>
      <c r="DL376" t="s">
        <v>3</v>
      </c>
      <c r="DM376">
        <v>0</v>
      </c>
      <c r="DN376" t="s">
        <v>3</v>
      </c>
      <c r="DO376">
        <v>0</v>
      </c>
    </row>
    <row r="377" spans="1:119" x14ac:dyDescent="0.2">
      <c r="A377">
        <f>ROW(Source!A1167)</f>
        <v>1167</v>
      </c>
      <c r="B377">
        <v>35364244</v>
      </c>
      <c r="C377">
        <v>35381811</v>
      </c>
      <c r="D377">
        <v>35122522</v>
      </c>
      <c r="E377">
        <v>1</v>
      </c>
      <c r="F377">
        <v>1</v>
      </c>
      <c r="G377">
        <v>15872964</v>
      </c>
      <c r="H377">
        <v>3</v>
      </c>
      <c r="I377" t="s">
        <v>1040</v>
      </c>
      <c r="J377" t="s">
        <v>1041</v>
      </c>
      <c r="K377" t="s">
        <v>1042</v>
      </c>
      <c r="L377">
        <v>1355</v>
      </c>
      <c r="N377">
        <v>1010</v>
      </c>
      <c r="O377" t="s">
        <v>18</v>
      </c>
      <c r="P377" t="s">
        <v>18</v>
      </c>
      <c r="Q377">
        <v>100</v>
      </c>
      <c r="W377">
        <v>0</v>
      </c>
      <c r="X377">
        <v>527662241</v>
      </c>
      <c r="Y377">
        <f t="shared" si="85"/>
        <v>0.26</v>
      </c>
      <c r="AA377">
        <v>127.48</v>
      </c>
      <c r="AB377">
        <v>0</v>
      </c>
      <c r="AC377">
        <v>0</v>
      </c>
      <c r="AD377">
        <v>0</v>
      </c>
      <c r="AE377">
        <v>127.48</v>
      </c>
      <c r="AF377">
        <v>0</v>
      </c>
      <c r="AG377">
        <v>0</v>
      </c>
      <c r="AH377">
        <v>0</v>
      </c>
      <c r="AI377">
        <v>1</v>
      </c>
      <c r="AJ377">
        <v>1</v>
      </c>
      <c r="AK377">
        <v>1</v>
      </c>
      <c r="AL377">
        <v>1</v>
      </c>
      <c r="AM377">
        <v>-2</v>
      </c>
      <c r="AN377">
        <v>0</v>
      </c>
      <c r="AO377">
        <v>1</v>
      </c>
      <c r="AP377">
        <v>1</v>
      </c>
      <c r="AQ377">
        <v>0</v>
      </c>
      <c r="AR377">
        <v>0</v>
      </c>
      <c r="AS377" t="s">
        <v>3</v>
      </c>
      <c r="AT377">
        <v>0.26</v>
      </c>
      <c r="AU377" t="s">
        <v>3</v>
      </c>
      <c r="AV377">
        <v>0</v>
      </c>
      <c r="AW377">
        <v>2</v>
      </c>
      <c r="AX377">
        <v>35381827</v>
      </c>
      <c r="AY377">
        <v>1</v>
      </c>
      <c r="AZ377">
        <v>0</v>
      </c>
      <c r="BA377">
        <v>377</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CV377">
        <v>0</v>
      </c>
      <c r="CW377">
        <v>0</v>
      </c>
      <c r="CX377">
        <f>ROUND(Y377*Source!I1167,9)</f>
        <v>0.13</v>
      </c>
      <c r="CY377">
        <f t="shared" si="92"/>
        <v>127.48</v>
      </c>
      <c r="CZ377">
        <f t="shared" si="93"/>
        <v>127.48</v>
      </c>
      <c r="DA377">
        <f t="shared" si="94"/>
        <v>1</v>
      </c>
      <c r="DB377">
        <f t="shared" si="86"/>
        <v>33.14</v>
      </c>
      <c r="DC377">
        <f t="shared" si="87"/>
        <v>0</v>
      </c>
      <c r="DD377" t="s">
        <v>3</v>
      </c>
      <c r="DE377" t="s">
        <v>3</v>
      </c>
      <c r="DF377">
        <f t="shared" si="81"/>
        <v>16.57</v>
      </c>
      <c r="DG377">
        <f t="shared" si="82"/>
        <v>0</v>
      </c>
      <c r="DH377">
        <f t="shared" si="83"/>
        <v>0</v>
      </c>
      <c r="DI377">
        <f t="shared" si="84"/>
        <v>0</v>
      </c>
      <c r="DJ377">
        <f t="shared" si="95"/>
        <v>16.57</v>
      </c>
      <c r="DK377">
        <v>0</v>
      </c>
      <c r="DL377" t="s">
        <v>3</v>
      </c>
      <c r="DM377">
        <v>0</v>
      </c>
      <c r="DN377" t="s">
        <v>3</v>
      </c>
      <c r="DO377">
        <v>0</v>
      </c>
    </row>
    <row r="378" spans="1:119" x14ac:dyDescent="0.2">
      <c r="A378">
        <f>ROW(Source!A1167)</f>
        <v>1167</v>
      </c>
      <c r="B378">
        <v>35364244</v>
      </c>
      <c r="C378">
        <v>35381811</v>
      </c>
      <c r="D378">
        <v>35122244</v>
      </c>
      <c r="E378">
        <v>1</v>
      </c>
      <c r="F378">
        <v>1</v>
      </c>
      <c r="G378">
        <v>15872964</v>
      </c>
      <c r="H378">
        <v>3</v>
      </c>
      <c r="I378" t="s">
        <v>1043</v>
      </c>
      <c r="J378" t="s">
        <v>1044</v>
      </c>
      <c r="K378" t="s">
        <v>1045</v>
      </c>
      <c r="L378">
        <v>1356</v>
      </c>
      <c r="N378">
        <v>1010</v>
      </c>
      <c r="O378" t="s">
        <v>242</v>
      </c>
      <c r="P378" t="s">
        <v>242</v>
      </c>
      <c r="Q378">
        <v>1000</v>
      </c>
      <c r="W378">
        <v>0</v>
      </c>
      <c r="X378">
        <v>-1680055193</v>
      </c>
      <c r="Y378">
        <f t="shared" si="85"/>
        <v>0.02</v>
      </c>
      <c r="AA378">
        <v>258.44</v>
      </c>
      <c r="AB378">
        <v>0</v>
      </c>
      <c r="AC378">
        <v>0</v>
      </c>
      <c r="AD378">
        <v>0</v>
      </c>
      <c r="AE378">
        <v>258.44</v>
      </c>
      <c r="AF378">
        <v>0</v>
      </c>
      <c r="AG378">
        <v>0</v>
      </c>
      <c r="AH378">
        <v>0</v>
      </c>
      <c r="AI378">
        <v>1</v>
      </c>
      <c r="AJ378">
        <v>1</v>
      </c>
      <c r="AK378">
        <v>1</v>
      </c>
      <c r="AL378">
        <v>1</v>
      </c>
      <c r="AM378">
        <v>-2</v>
      </c>
      <c r="AN378">
        <v>0</v>
      </c>
      <c r="AO378">
        <v>1</v>
      </c>
      <c r="AP378">
        <v>1</v>
      </c>
      <c r="AQ378">
        <v>0</v>
      </c>
      <c r="AR378">
        <v>0</v>
      </c>
      <c r="AS378" t="s">
        <v>3</v>
      </c>
      <c r="AT378">
        <v>0.02</v>
      </c>
      <c r="AU378" t="s">
        <v>3</v>
      </c>
      <c r="AV378">
        <v>0</v>
      </c>
      <c r="AW378">
        <v>2</v>
      </c>
      <c r="AX378">
        <v>35381828</v>
      </c>
      <c r="AY378">
        <v>1</v>
      </c>
      <c r="AZ378">
        <v>0</v>
      </c>
      <c r="BA378">
        <v>378</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CV378">
        <v>0</v>
      </c>
      <c r="CW378">
        <v>0</v>
      </c>
      <c r="CX378">
        <f>ROUND(Y378*Source!I1167,9)</f>
        <v>0.01</v>
      </c>
      <c r="CY378">
        <f t="shared" si="92"/>
        <v>258.44</v>
      </c>
      <c r="CZ378">
        <f t="shared" si="93"/>
        <v>258.44</v>
      </c>
      <c r="DA378">
        <f t="shared" si="94"/>
        <v>1</v>
      </c>
      <c r="DB378">
        <f t="shared" si="86"/>
        <v>5.17</v>
      </c>
      <c r="DC378">
        <f t="shared" si="87"/>
        <v>0</v>
      </c>
      <c r="DD378" t="s">
        <v>3</v>
      </c>
      <c r="DE378" t="s">
        <v>3</v>
      </c>
      <c r="DF378">
        <f t="shared" si="81"/>
        <v>2.58</v>
      </c>
      <c r="DG378">
        <f t="shared" si="82"/>
        <v>0</v>
      </c>
      <c r="DH378">
        <f t="shared" si="83"/>
        <v>0</v>
      </c>
      <c r="DI378">
        <f t="shared" si="84"/>
        <v>0</v>
      </c>
      <c r="DJ378">
        <f t="shared" si="95"/>
        <v>2.58</v>
      </c>
      <c r="DK378">
        <v>0</v>
      </c>
      <c r="DL378" t="s">
        <v>3</v>
      </c>
      <c r="DM378">
        <v>0</v>
      </c>
      <c r="DN378" t="s">
        <v>3</v>
      </c>
      <c r="DO378">
        <v>0</v>
      </c>
    </row>
    <row r="379" spans="1:119" x14ac:dyDescent="0.2">
      <c r="A379">
        <f>ROW(Source!A1167)</f>
        <v>1167</v>
      </c>
      <c r="B379">
        <v>35364244</v>
      </c>
      <c r="C379">
        <v>35381811</v>
      </c>
      <c r="D379">
        <v>35123597</v>
      </c>
      <c r="E379">
        <v>1</v>
      </c>
      <c r="F379">
        <v>1</v>
      </c>
      <c r="G379">
        <v>15872964</v>
      </c>
      <c r="H379">
        <v>3</v>
      </c>
      <c r="I379" t="s">
        <v>1046</v>
      </c>
      <c r="J379" t="s">
        <v>1047</v>
      </c>
      <c r="K379" t="s">
        <v>1048</v>
      </c>
      <c r="L379">
        <v>1303</v>
      </c>
      <c r="N379">
        <v>1003</v>
      </c>
      <c r="O379" t="s">
        <v>35</v>
      </c>
      <c r="P379" t="s">
        <v>35</v>
      </c>
      <c r="Q379">
        <v>1000</v>
      </c>
      <c r="W379">
        <v>0</v>
      </c>
      <c r="X379">
        <v>1173250179</v>
      </c>
      <c r="Y379">
        <f t="shared" si="85"/>
        <v>0.10299999999999999</v>
      </c>
      <c r="AA379">
        <v>99643.05</v>
      </c>
      <c r="AB379">
        <v>0</v>
      </c>
      <c r="AC379">
        <v>0</v>
      </c>
      <c r="AD379">
        <v>0</v>
      </c>
      <c r="AE379">
        <v>99643.05</v>
      </c>
      <c r="AF379">
        <v>0</v>
      </c>
      <c r="AG379">
        <v>0</v>
      </c>
      <c r="AH379">
        <v>0</v>
      </c>
      <c r="AI379">
        <v>1</v>
      </c>
      <c r="AJ379">
        <v>1</v>
      </c>
      <c r="AK379">
        <v>1</v>
      </c>
      <c r="AL379">
        <v>1</v>
      </c>
      <c r="AM379">
        <v>-2</v>
      </c>
      <c r="AN379">
        <v>0</v>
      </c>
      <c r="AO379">
        <v>1</v>
      </c>
      <c r="AP379">
        <v>1</v>
      </c>
      <c r="AQ379">
        <v>0</v>
      </c>
      <c r="AR379">
        <v>0</v>
      </c>
      <c r="AS379" t="s">
        <v>3</v>
      </c>
      <c r="AT379">
        <v>0.10299999999999999</v>
      </c>
      <c r="AU379" t="s">
        <v>3</v>
      </c>
      <c r="AV379">
        <v>0</v>
      </c>
      <c r="AW379">
        <v>2</v>
      </c>
      <c r="AX379">
        <v>35381829</v>
      </c>
      <c r="AY379">
        <v>1</v>
      </c>
      <c r="AZ379">
        <v>0</v>
      </c>
      <c r="BA379">
        <v>379</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CV379">
        <v>0</v>
      </c>
      <c r="CW379">
        <v>0</v>
      </c>
      <c r="CX379">
        <f>ROUND(Y379*Source!I1167,9)</f>
        <v>5.1499999999999997E-2</v>
      </c>
      <c r="CY379">
        <f t="shared" si="92"/>
        <v>99643.05</v>
      </c>
      <c r="CZ379">
        <f t="shared" si="93"/>
        <v>99643.05</v>
      </c>
      <c r="DA379">
        <f t="shared" si="94"/>
        <v>1</v>
      </c>
      <c r="DB379">
        <f t="shared" si="86"/>
        <v>10263.23</v>
      </c>
      <c r="DC379">
        <f t="shared" si="87"/>
        <v>0</v>
      </c>
      <c r="DD379" t="s">
        <v>3</v>
      </c>
      <c r="DE379" t="s">
        <v>3</v>
      </c>
      <c r="DF379">
        <f t="shared" si="81"/>
        <v>5131.62</v>
      </c>
      <c r="DG379">
        <f t="shared" si="82"/>
        <v>0</v>
      </c>
      <c r="DH379">
        <f t="shared" si="83"/>
        <v>0</v>
      </c>
      <c r="DI379">
        <f t="shared" si="84"/>
        <v>0</v>
      </c>
      <c r="DJ379">
        <f t="shared" si="95"/>
        <v>5131.62</v>
      </c>
      <c r="DK379">
        <v>0</v>
      </c>
      <c r="DL379" t="s">
        <v>3</v>
      </c>
      <c r="DM379">
        <v>0</v>
      </c>
      <c r="DN379" t="s">
        <v>3</v>
      </c>
      <c r="DO379">
        <v>0</v>
      </c>
    </row>
    <row r="380" spans="1:119" x14ac:dyDescent="0.2">
      <c r="A380">
        <f>ROW(Source!A1169)</f>
        <v>1169</v>
      </c>
      <c r="B380">
        <v>35364244</v>
      </c>
      <c r="C380">
        <v>35381831</v>
      </c>
      <c r="D380">
        <v>35111398</v>
      </c>
      <c r="E380">
        <v>15872964</v>
      </c>
      <c r="F380">
        <v>1</v>
      </c>
      <c r="G380">
        <v>15872964</v>
      </c>
      <c r="H380">
        <v>1</v>
      </c>
      <c r="I380" t="s">
        <v>982</v>
      </c>
      <c r="J380" t="s">
        <v>3</v>
      </c>
      <c r="K380" t="s">
        <v>983</v>
      </c>
      <c r="L380">
        <v>1191</v>
      </c>
      <c r="N380">
        <v>1013</v>
      </c>
      <c r="O380" t="s">
        <v>984</v>
      </c>
      <c r="P380" t="s">
        <v>984</v>
      </c>
      <c r="Q380">
        <v>1</v>
      </c>
      <c r="W380">
        <v>0</v>
      </c>
      <c r="X380">
        <v>476480486</v>
      </c>
      <c r="Y380">
        <f t="shared" si="85"/>
        <v>17.77</v>
      </c>
      <c r="AA380">
        <v>0</v>
      </c>
      <c r="AB380">
        <v>0</v>
      </c>
      <c r="AC380">
        <v>0</v>
      </c>
      <c r="AD380">
        <v>0</v>
      </c>
      <c r="AE380">
        <v>0</v>
      </c>
      <c r="AF380">
        <v>0</v>
      </c>
      <c r="AG380">
        <v>0</v>
      </c>
      <c r="AH380">
        <v>0</v>
      </c>
      <c r="AI380">
        <v>1</v>
      </c>
      <c r="AJ380">
        <v>1</v>
      </c>
      <c r="AK380">
        <v>1</v>
      </c>
      <c r="AL380">
        <v>1</v>
      </c>
      <c r="AM380">
        <v>-2</v>
      </c>
      <c r="AN380">
        <v>0</v>
      </c>
      <c r="AO380">
        <v>1</v>
      </c>
      <c r="AP380">
        <v>1</v>
      </c>
      <c r="AQ380">
        <v>0</v>
      </c>
      <c r="AR380">
        <v>0</v>
      </c>
      <c r="AS380" t="s">
        <v>3</v>
      </c>
      <c r="AT380">
        <v>17.77</v>
      </c>
      <c r="AU380" t="s">
        <v>3</v>
      </c>
      <c r="AV380">
        <v>1</v>
      </c>
      <c r="AW380">
        <v>2</v>
      </c>
      <c r="AX380">
        <v>35381833</v>
      </c>
      <c r="AY380">
        <v>1</v>
      </c>
      <c r="AZ380">
        <v>0</v>
      </c>
      <c r="BA380">
        <v>380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CU380">
        <f>ROUND(AT380*Source!I1169*AH380*AL380,2)</f>
        <v>0</v>
      </c>
      <c r="CV380">
        <f>ROUND(Y380*Source!I1169,9)</f>
        <v>3.1985999999999999</v>
      </c>
      <c r="CW380">
        <v>0</v>
      </c>
      <c r="CX380">
        <f>ROUND(Y380*Source!I1169,9)</f>
        <v>3.1985999999999999</v>
      </c>
      <c r="CY380">
        <f>AD380</f>
        <v>0</v>
      </c>
      <c r="CZ380">
        <f>AH380</f>
        <v>0</v>
      </c>
      <c r="DA380">
        <f>AL380</f>
        <v>1</v>
      </c>
      <c r="DB380">
        <f t="shared" si="86"/>
        <v>0</v>
      </c>
      <c r="DC380">
        <f t="shared" si="87"/>
        <v>0</v>
      </c>
      <c r="DD380" t="s">
        <v>3</v>
      </c>
      <c r="DE380" t="s">
        <v>3</v>
      </c>
      <c r="DF380">
        <f t="shared" si="81"/>
        <v>0</v>
      </c>
      <c r="DG380">
        <f t="shared" si="82"/>
        <v>0</v>
      </c>
      <c r="DH380">
        <f t="shared" si="83"/>
        <v>0</v>
      </c>
      <c r="DI380">
        <f t="shared" si="84"/>
        <v>0</v>
      </c>
      <c r="DJ380">
        <f>DI380</f>
        <v>0</v>
      </c>
      <c r="DK380">
        <v>0</v>
      </c>
      <c r="DL380" t="s">
        <v>3</v>
      </c>
      <c r="DM380">
        <v>0</v>
      </c>
      <c r="DN380" t="s">
        <v>3</v>
      </c>
      <c r="DO380">
        <v>0</v>
      </c>
    </row>
    <row r="381" spans="1:119" x14ac:dyDescent="0.2">
      <c r="A381">
        <f>ROW(Source!A1205)</f>
        <v>1205</v>
      </c>
      <c r="B381">
        <v>35364244</v>
      </c>
      <c r="C381">
        <v>35381907</v>
      </c>
      <c r="D381">
        <v>35111398</v>
      </c>
      <c r="E381">
        <v>15872964</v>
      </c>
      <c r="F381">
        <v>1</v>
      </c>
      <c r="G381">
        <v>15872964</v>
      </c>
      <c r="H381">
        <v>1</v>
      </c>
      <c r="I381" t="s">
        <v>982</v>
      </c>
      <c r="J381" t="s">
        <v>3</v>
      </c>
      <c r="K381" t="s">
        <v>983</v>
      </c>
      <c r="L381">
        <v>1191</v>
      </c>
      <c r="N381">
        <v>1013</v>
      </c>
      <c r="O381" t="s">
        <v>984</v>
      </c>
      <c r="P381" t="s">
        <v>984</v>
      </c>
      <c r="Q381">
        <v>1</v>
      </c>
      <c r="W381">
        <v>0</v>
      </c>
      <c r="X381">
        <v>476480486</v>
      </c>
      <c r="Y381">
        <f t="shared" si="85"/>
        <v>5.84</v>
      </c>
      <c r="AA381">
        <v>0</v>
      </c>
      <c r="AB381">
        <v>0</v>
      </c>
      <c r="AC381">
        <v>0</v>
      </c>
      <c r="AD381">
        <v>0</v>
      </c>
      <c r="AE381">
        <v>0</v>
      </c>
      <c r="AF381">
        <v>0</v>
      </c>
      <c r="AG381">
        <v>0</v>
      </c>
      <c r="AH381">
        <v>0</v>
      </c>
      <c r="AI381">
        <v>1</v>
      </c>
      <c r="AJ381">
        <v>1</v>
      </c>
      <c r="AK381">
        <v>1</v>
      </c>
      <c r="AL381">
        <v>1</v>
      </c>
      <c r="AM381">
        <v>-2</v>
      </c>
      <c r="AN381">
        <v>0</v>
      </c>
      <c r="AO381">
        <v>1</v>
      </c>
      <c r="AP381">
        <v>1</v>
      </c>
      <c r="AQ381">
        <v>0</v>
      </c>
      <c r="AR381">
        <v>0</v>
      </c>
      <c r="AS381" t="s">
        <v>3</v>
      </c>
      <c r="AT381">
        <v>5.84</v>
      </c>
      <c r="AU381" t="s">
        <v>3</v>
      </c>
      <c r="AV381">
        <v>1</v>
      </c>
      <c r="AW381">
        <v>2</v>
      </c>
      <c r="AX381">
        <v>35381909</v>
      </c>
      <c r="AY381">
        <v>1</v>
      </c>
      <c r="AZ381">
        <v>0</v>
      </c>
      <c r="BA381">
        <v>381</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CU381">
        <f>ROUND(AT381*Source!I1205*AH381*AL381,2)</f>
        <v>0</v>
      </c>
      <c r="CV381">
        <f>ROUND(Y381*Source!I1205,9)</f>
        <v>0.2336</v>
      </c>
      <c r="CW381">
        <v>0</v>
      </c>
      <c r="CX381">
        <f>ROUND(Y381*Source!I1205,9)</f>
        <v>0.2336</v>
      </c>
      <c r="CY381">
        <f>AD381</f>
        <v>0</v>
      </c>
      <c r="CZ381">
        <f>AH381</f>
        <v>0</v>
      </c>
      <c r="DA381">
        <f>AL381</f>
        <v>1</v>
      </c>
      <c r="DB381">
        <f t="shared" si="86"/>
        <v>0</v>
      </c>
      <c r="DC381">
        <f t="shared" si="87"/>
        <v>0</v>
      </c>
      <c r="DD381" t="s">
        <v>3</v>
      </c>
      <c r="DE381" t="s">
        <v>3</v>
      </c>
      <c r="DF381">
        <f t="shared" si="81"/>
        <v>0</v>
      </c>
      <c r="DG381">
        <f t="shared" si="82"/>
        <v>0</v>
      </c>
      <c r="DH381">
        <f t="shared" si="83"/>
        <v>0</v>
      </c>
      <c r="DI381">
        <f t="shared" si="84"/>
        <v>0</v>
      </c>
      <c r="DJ381">
        <f>DI381</f>
        <v>0</v>
      </c>
      <c r="DK381">
        <v>0</v>
      </c>
      <c r="DL381" t="s">
        <v>3</v>
      </c>
      <c r="DM381">
        <v>0</v>
      </c>
      <c r="DN381" t="s">
        <v>3</v>
      </c>
      <c r="DO381">
        <v>0</v>
      </c>
    </row>
    <row r="382" spans="1:119" x14ac:dyDescent="0.2">
      <c r="A382">
        <f>ROW(Source!A1206)</f>
        <v>1206</v>
      </c>
      <c r="B382">
        <v>35364244</v>
      </c>
      <c r="C382">
        <v>35381910</v>
      </c>
      <c r="D382">
        <v>35111398</v>
      </c>
      <c r="E382">
        <v>15872964</v>
      </c>
      <c r="F382">
        <v>1</v>
      </c>
      <c r="G382">
        <v>15872964</v>
      </c>
      <c r="H382">
        <v>1</v>
      </c>
      <c r="I382" t="s">
        <v>982</v>
      </c>
      <c r="J382" t="s">
        <v>3</v>
      </c>
      <c r="K382" t="s">
        <v>983</v>
      </c>
      <c r="L382">
        <v>1191</v>
      </c>
      <c r="N382">
        <v>1013</v>
      </c>
      <c r="O382" t="s">
        <v>984</v>
      </c>
      <c r="P382" t="s">
        <v>984</v>
      </c>
      <c r="Q382">
        <v>1</v>
      </c>
      <c r="W382">
        <v>0</v>
      </c>
      <c r="X382">
        <v>476480486</v>
      </c>
      <c r="Y382">
        <f t="shared" si="85"/>
        <v>0.42</v>
      </c>
      <c r="AA382">
        <v>0</v>
      </c>
      <c r="AB382">
        <v>0</v>
      </c>
      <c r="AC382">
        <v>0</v>
      </c>
      <c r="AD382">
        <v>0</v>
      </c>
      <c r="AE382">
        <v>0</v>
      </c>
      <c r="AF382">
        <v>0</v>
      </c>
      <c r="AG382">
        <v>0</v>
      </c>
      <c r="AH382">
        <v>0</v>
      </c>
      <c r="AI382">
        <v>1</v>
      </c>
      <c r="AJ382">
        <v>1</v>
      </c>
      <c r="AK382">
        <v>1</v>
      </c>
      <c r="AL382">
        <v>1</v>
      </c>
      <c r="AM382">
        <v>-2</v>
      </c>
      <c r="AN382">
        <v>0</v>
      </c>
      <c r="AO382">
        <v>1</v>
      </c>
      <c r="AP382">
        <v>0</v>
      </c>
      <c r="AQ382">
        <v>0</v>
      </c>
      <c r="AR382">
        <v>0</v>
      </c>
      <c r="AS382" t="s">
        <v>3</v>
      </c>
      <c r="AT382">
        <v>0.42</v>
      </c>
      <c r="AU382" t="s">
        <v>3</v>
      </c>
      <c r="AV382">
        <v>1</v>
      </c>
      <c r="AW382">
        <v>2</v>
      </c>
      <c r="AX382">
        <v>35381915</v>
      </c>
      <c r="AY382">
        <v>1</v>
      </c>
      <c r="AZ382">
        <v>0</v>
      </c>
      <c r="BA382">
        <v>382</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CU382">
        <f>ROUND(AT382*Source!I1206*AH382*AL382,2)</f>
        <v>0</v>
      </c>
      <c r="CV382">
        <f>ROUND(Y382*Source!I1206,9)</f>
        <v>8.4000000000000005E-2</v>
      </c>
      <c r="CW382">
        <v>0</v>
      </c>
      <c r="CX382">
        <f>ROUND(Y382*Source!I1206,9)</f>
        <v>8.4000000000000005E-2</v>
      </c>
      <c r="CY382">
        <f>AD382</f>
        <v>0</v>
      </c>
      <c r="CZ382">
        <f>AH382</f>
        <v>0</v>
      </c>
      <c r="DA382">
        <f>AL382</f>
        <v>1</v>
      </c>
      <c r="DB382">
        <f t="shared" si="86"/>
        <v>0</v>
      </c>
      <c r="DC382">
        <f t="shared" si="87"/>
        <v>0</v>
      </c>
      <c r="DD382" t="s">
        <v>3</v>
      </c>
      <c r="DE382" t="s">
        <v>3</v>
      </c>
      <c r="DF382">
        <f t="shared" si="81"/>
        <v>0</v>
      </c>
      <c r="DG382">
        <f t="shared" si="82"/>
        <v>0</v>
      </c>
      <c r="DH382">
        <f t="shared" si="83"/>
        <v>0</v>
      </c>
      <c r="DI382">
        <f t="shared" si="84"/>
        <v>0</v>
      </c>
      <c r="DJ382">
        <f>DI382</f>
        <v>0</v>
      </c>
      <c r="DK382">
        <v>0</v>
      </c>
      <c r="DL382" t="s">
        <v>3</v>
      </c>
      <c r="DM382">
        <v>0</v>
      </c>
      <c r="DN382" t="s">
        <v>3</v>
      </c>
      <c r="DO382">
        <v>0</v>
      </c>
    </row>
    <row r="383" spans="1:119" x14ac:dyDescent="0.2">
      <c r="A383">
        <f>ROW(Source!A1206)</f>
        <v>1206</v>
      </c>
      <c r="B383">
        <v>35364244</v>
      </c>
      <c r="C383">
        <v>35381910</v>
      </c>
      <c r="D383">
        <v>35113190</v>
      </c>
      <c r="E383">
        <v>1</v>
      </c>
      <c r="F383">
        <v>1</v>
      </c>
      <c r="G383">
        <v>15872964</v>
      </c>
      <c r="H383">
        <v>2</v>
      </c>
      <c r="I383" t="s">
        <v>1111</v>
      </c>
      <c r="J383" t="s">
        <v>1112</v>
      </c>
      <c r="K383" t="s">
        <v>1113</v>
      </c>
      <c r="L383">
        <v>1368</v>
      </c>
      <c r="N383">
        <v>1011</v>
      </c>
      <c r="O383" t="s">
        <v>988</v>
      </c>
      <c r="P383" t="s">
        <v>988</v>
      </c>
      <c r="Q383">
        <v>1</v>
      </c>
      <c r="W383">
        <v>0</v>
      </c>
      <c r="X383">
        <v>-1477704590</v>
      </c>
      <c r="Y383">
        <f t="shared" si="85"/>
        <v>0.2</v>
      </c>
      <c r="AA383">
        <v>0</v>
      </c>
      <c r="AB383">
        <v>44.94</v>
      </c>
      <c r="AC383">
        <v>0.64</v>
      </c>
      <c r="AD383">
        <v>0</v>
      </c>
      <c r="AE383">
        <v>0</v>
      </c>
      <c r="AF383">
        <v>44.94</v>
      </c>
      <c r="AG383">
        <v>0.64</v>
      </c>
      <c r="AH383">
        <v>0</v>
      </c>
      <c r="AI383">
        <v>1</v>
      </c>
      <c r="AJ383">
        <v>1</v>
      </c>
      <c r="AK383">
        <v>1</v>
      </c>
      <c r="AL383">
        <v>1</v>
      </c>
      <c r="AM383">
        <v>-2</v>
      </c>
      <c r="AN383">
        <v>0</v>
      </c>
      <c r="AO383">
        <v>1</v>
      </c>
      <c r="AP383">
        <v>0</v>
      </c>
      <c r="AQ383">
        <v>0</v>
      </c>
      <c r="AR383">
        <v>0</v>
      </c>
      <c r="AS383" t="s">
        <v>3</v>
      </c>
      <c r="AT383">
        <v>0.2</v>
      </c>
      <c r="AU383" t="s">
        <v>3</v>
      </c>
      <c r="AV383">
        <v>0</v>
      </c>
      <c r="AW383">
        <v>2</v>
      </c>
      <c r="AX383">
        <v>35381916</v>
      </c>
      <c r="AY383">
        <v>1</v>
      </c>
      <c r="AZ383">
        <v>0</v>
      </c>
      <c r="BA383">
        <v>383</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CV383">
        <v>0</v>
      </c>
      <c r="CW383">
        <f>ROUND(Y383*Source!I1206*DO383,9)</f>
        <v>0</v>
      </c>
      <c r="CX383">
        <f>ROUND(Y383*Source!I1206,9)</f>
        <v>0.04</v>
      </c>
      <c r="CY383">
        <f>AB383</f>
        <v>44.94</v>
      </c>
      <c r="CZ383">
        <f>AF383</f>
        <v>44.94</v>
      </c>
      <c r="DA383">
        <f>AJ383</f>
        <v>1</v>
      </c>
      <c r="DB383">
        <f t="shared" si="86"/>
        <v>8.99</v>
      </c>
      <c r="DC383">
        <f t="shared" si="87"/>
        <v>0.13</v>
      </c>
      <c r="DD383" t="s">
        <v>3</v>
      </c>
      <c r="DE383" t="s">
        <v>3</v>
      </c>
      <c r="DF383">
        <f t="shared" si="81"/>
        <v>0</v>
      </c>
      <c r="DG383">
        <f t="shared" si="82"/>
        <v>1.8</v>
      </c>
      <c r="DH383">
        <f t="shared" si="83"/>
        <v>0.03</v>
      </c>
      <c r="DI383">
        <f t="shared" si="84"/>
        <v>0</v>
      </c>
      <c r="DJ383">
        <f>DG383</f>
        <v>1.8</v>
      </c>
      <c r="DK383">
        <v>0</v>
      </c>
      <c r="DL383" t="s">
        <v>3</v>
      </c>
      <c r="DM383">
        <v>0</v>
      </c>
      <c r="DN383" t="s">
        <v>3</v>
      </c>
      <c r="DO383">
        <v>0</v>
      </c>
    </row>
    <row r="384" spans="1:119" x14ac:dyDescent="0.2">
      <c r="A384">
        <f>ROW(Source!A1206)</f>
        <v>1206</v>
      </c>
      <c r="B384">
        <v>35364244</v>
      </c>
      <c r="C384">
        <v>35381910</v>
      </c>
      <c r="D384">
        <v>35115233</v>
      </c>
      <c r="E384">
        <v>1</v>
      </c>
      <c r="F384">
        <v>1</v>
      </c>
      <c r="G384">
        <v>15872964</v>
      </c>
      <c r="H384">
        <v>3</v>
      </c>
      <c r="I384" t="s">
        <v>1114</v>
      </c>
      <c r="J384" t="s">
        <v>1115</v>
      </c>
      <c r="K384" t="s">
        <v>1116</v>
      </c>
      <c r="L384">
        <v>1339</v>
      </c>
      <c r="N384">
        <v>1007</v>
      </c>
      <c r="O384" t="s">
        <v>1117</v>
      </c>
      <c r="P384" t="s">
        <v>1117</v>
      </c>
      <c r="Q384">
        <v>1</v>
      </c>
      <c r="W384">
        <v>0</v>
      </c>
      <c r="X384">
        <v>-35091971</v>
      </c>
      <c r="Y384">
        <f t="shared" si="85"/>
        <v>1.7600000000000001E-2</v>
      </c>
      <c r="AA384">
        <v>54.81</v>
      </c>
      <c r="AB384">
        <v>0</v>
      </c>
      <c r="AC384">
        <v>0</v>
      </c>
      <c r="AD384">
        <v>0</v>
      </c>
      <c r="AE384">
        <v>54.81</v>
      </c>
      <c r="AF384">
        <v>0</v>
      </c>
      <c r="AG384">
        <v>0</v>
      </c>
      <c r="AH384">
        <v>0</v>
      </c>
      <c r="AI384">
        <v>1</v>
      </c>
      <c r="AJ384">
        <v>1</v>
      </c>
      <c r="AK384">
        <v>1</v>
      </c>
      <c r="AL384">
        <v>1</v>
      </c>
      <c r="AM384">
        <v>-2</v>
      </c>
      <c r="AN384">
        <v>0</v>
      </c>
      <c r="AO384">
        <v>1</v>
      </c>
      <c r="AP384">
        <v>0</v>
      </c>
      <c r="AQ384">
        <v>0</v>
      </c>
      <c r="AR384">
        <v>0</v>
      </c>
      <c r="AS384" t="s">
        <v>3</v>
      </c>
      <c r="AT384">
        <v>1.7600000000000001E-2</v>
      </c>
      <c r="AU384" t="s">
        <v>3</v>
      </c>
      <c r="AV384">
        <v>0</v>
      </c>
      <c r="AW384">
        <v>2</v>
      </c>
      <c r="AX384">
        <v>35381917</v>
      </c>
      <c r="AY384">
        <v>1</v>
      </c>
      <c r="AZ384">
        <v>0</v>
      </c>
      <c r="BA384">
        <v>384</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CV384">
        <v>0</v>
      </c>
      <c r="CW384">
        <v>0</v>
      </c>
      <c r="CX384">
        <f>ROUND(Y384*Source!I1206,9)</f>
        <v>3.5200000000000001E-3</v>
      </c>
      <c r="CY384">
        <f>AA384</f>
        <v>54.81</v>
      </c>
      <c r="CZ384">
        <f>AE384</f>
        <v>54.81</v>
      </c>
      <c r="DA384">
        <f>AI384</f>
        <v>1</v>
      </c>
      <c r="DB384">
        <f t="shared" si="86"/>
        <v>0.96</v>
      </c>
      <c r="DC384">
        <f t="shared" si="87"/>
        <v>0</v>
      </c>
      <c r="DD384" t="s">
        <v>3</v>
      </c>
      <c r="DE384" t="s">
        <v>3</v>
      </c>
      <c r="DF384">
        <f t="shared" si="81"/>
        <v>0.19</v>
      </c>
      <c r="DG384">
        <f t="shared" si="82"/>
        <v>0</v>
      </c>
      <c r="DH384">
        <f t="shared" si="83"/>
        <v>0</v>
      </c>
      <c r="DI384">
        <f t="shared" si="84"/>
        <v>0</v>
      </c>
      <c r="DJ384">
        <f>DF384</f>
        <v>0.19</v>
      </c>
      <c r="DK384">
        <v>0</v>
      </c>
      <c r="DL384" t="s">
        <v>3</v>
      </c>
      <c r="DM384">
        <v>0</v>
      </c>
      <c r="DN384" t="s">
        <v>3</v>
      </c>
      <c r="DO384">
        <v>0</v>
      </c>
    </row>
    <row r="385" spans="1:119" x14ac:dyDescent="0.2">
      <c r="A385">
        <f>ROW(Source!A1206)</f>
        <v>1206</v>
      </c>
      <c r="B385">
        <v>35364244</v>
      </c>
      <c r="C385">
        <v>35381910</v>
      </c>
      <c r="D385">
        <v>35117602</v>
      </c>
      <c r="E385">
        <v>1</v>
      </c>
      <c r="F385">
        <v>1</v>
      </c>
      <c r="G385">
        <v>15872964</v>
      </c>
      <c r="H385">
        <v>3</v>
      </c>
      <c r="I385" t="s">
        <v>1118</v>
      </c>
      <c r="J385" t="s">
        <v>1119</v>
      </c>
      <c r="K385" t="s">
        <v>1120</v>
      </c>
      <c r="L385">
        <v>1354</v>
      </c>
      <c r="N385">
        <v>1010</v>
      </c>
      <c r="O385" t="s">
        <v>52</v>
      </c>
      <c r="P385" t="s">
        <v>52</v>
      </c>
      <c r="Q385">
        <v>1</v>
      </c>
      <c r="W385">
        <v>0</v>
      </c>
      <c r="X385">
        <v>656259231</v>
      </c>
      <c r="Y385">
        <f t="shared" si="85"/>
        <v>6.7000000000000002E-3</v>
      </c>
      <c r="AA385">
        <v>16620.27</v>
      </c>
      <c r="AB385">
        <v>0</v>
      </c>
      <c r="AC385">
        <v>0</v>
      </c>
      <c r="AD385">
        <v>0</v>
      </c>
      <c r="AE385">
        <v>16620.27</v>
      </c>
      <c r="AF385">
        <v>0</v>
      </c>
      <c r="AG385">
        <v>0</v>
      </c>
      <c r="AH385">
        <v>0</v>
      </c>
      <c r="AI385">
        <v>1</v>
      </c>
      <c r="AJ385">
        <v>1</v>
      </c>
      <c r="AK385">
        <v>1</v>
      </c>
      <c r="AL385">
        <v>1</v>
      </c>
      <c r="AM385">
        <v>-2</v>
      </c>
      <c r="AN385">
        <v>0</v>
      </c>
      <c r="AO385">
        <v>1</v>
      </c>
      <c r="AP385">
        <v>0</v>
      </c>
      <c r="AQ385">
        <v>0</v>
      </c>
      <c r="AR385">
        <v>0</v>
      </c>
      <c r="AS385" t="s">
        <v>3</v>
      </c>
      <c r="AT385">
        <v>6.7000000000000002E-3</v>
      </c>
      <c r="AU385" t="s">
        <v>3</v>
      </c>
      <c r="AV385">
        <v>0</v>
      </c>
      <c r="AW385">
        <v>2</v>
      </c>
      <c r="AX385">
        <v>35381918</v>
      </c>
      <c r="AY385">
        <v>1</v>
      </c>
      <c r="AZ385">
        <v>0</v>
      </c>
      <c r="BA385">
        <v>385</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CV385">
        <v>0</v>
      </c>
      <c r="CW385">
        <v>0</v>
      </c>
      <c r="CX385">
        <f>ROUND(Y385*Source!I1206,9)</f>
        <v>1.34E-3</v>
      </c>
      <c r="CY385">
        <f>AA385</f>
        <v>16620.27</v>
      </c>
      <c r="CZ385">
        <f>AE385</f>
        <v>16620.27</v>
      </c>
      <c r="DA385">
        <f>AI385</f>
        <v>1</v>
      </c>
      <c r="DB385">
        <f t="shared" si="86"/>
        <v>111.36</v>
      </c>
      <c r="DC385">
        <f t="shared" si="87"/>
        <v>0</v>
      </c>
      <c r="DD385" t="s">
        <v>3</v>
      </c>
      <c r="DE385" t="s">
        <v>3</v>
      </c>
      <c r="DF385">
        <f t="shared" ref="DF385:DF448" si="96">ROUND(ROUND(AE385,2)*CX385,2)</f>
        <v>22.27</v>
      </c>
      <c r="DG385">
        <f t="shared" ref="DG385:DG448" si="97">ROUND(ROUND(AF385,2)*CX385,2)</f>
        <v>0</v>
      </c>
      <c r="DH385">
        <f t="shared" ref="DH385:DH448" si="98">ROUND(ROUND(AG385,2)*CX385,2)</f>
        <v>0</v>
      </c>
      <c r="DI385">
        <f t="shared" ref="DI385:DI448" si="99">ROUND(ROUND(AH385,2)*CX385,2)</f>
        <v>0</v>
      </c>
      <c r="DJ385">
        <f>DF385</f>
        <v>22.27</v>
      </c>
      <c r="DK385">
        <v>0</v>
      </c>
      <c r="DL385" t="s">
        <v>3</v>
      </c>
      <c r="DM385">
        <v>0</v>
      </c>
      <c r="DN385" t="s">
        <v>3</v>
      </c>
      <c r="DO385">
        <v>0</v>
      </c>
    </row>
    <row r="386" spans="1:119" x14ac:dyDescent="0.2">
      <c r="A386">
        <f>ROW(Source!A1207)</f>
        <v>1207</v>
      </c>
      <c r="B386">
        <v>35364244</v>
      </c>
      <c r="C386">
        <v>35381919</v>
      </c>
      <c r="D386">
        <v>35111398</v>
      </c>
      <c r="E386">
        <v>15872964</v>
      </c>
      <c r="F386">
        <v>1</v>
      </c>
      <c r="G386">
        <v>15872964</v>
      </c>
      <c r="H386">
        <v>1</v>
      </c>
      <c r="I386" t="s">
        <v>982</v>
      </c>
      <c r="J386" t="s">
        <v>3</v>
      </c>
      <c r="K386" t="s">
        <v>983</v>
      </c>
      <c r="L386">
        <v>1191</v>
      </c>
      <c r="N386">
        <v>1013</v>
      </c>
      <c r="O386" t="s">
        <v>984</v>
      </c>
      <c r="P386" t="s">
        <v>984</v>
      </c>
      <c r="Q386">
        <v>1</v>
      </c>
      <c r="W386">
        <v>0</v>
      </c>
      <c r="X386">
        <v>476480486</v>
      </c>
      <c r="Y386">
        <f t="shared" si="85"/>
        <v>14</v>
      </c>
      <c r="AA386">
        <v>0</v>
      </c>
      <c r="AB386">
        <v>0</v>
      </c>
      <c r="AC386">
        <v>0</v>
      </c>
      <c r="AD386">
        <v>0</v>
      </c>
      <c r="AE386">
        <v>0</v>
      </c>
      <c r="AF386">
        <v>0</v>
      </c>
      <c r="AG386">
        <v>0</v>
      </c>
      <c r="AH386">
        <v>0</v>
      </c>
      <c r="AI386">
        <v>1</v>
      </c>
      <c r="AJ386">
        <v>1</v>
      </c>
      <c r="AK386">
        <v>1</v>
      </c>
      <c r="AL386">
        <v>1</v>
      </c>
      <c r="AM386">
        <v>-2</v>
      </c>
      <c r="AN386">
        <v>0</v>
      </c>
      <c r="AO386">
        <v>1</v>
      </c>
      <c r="AP386">
        <v>1</v>
      </c>
      <c r="AQ386">
        <v>0</v>
      </c>
      <c r="AR386">
        <v>0</v>
      </c>
      <c r="AS386" t="s">
        <v>3</v>
      </c>
      <c r="AT386">
        <v>14</v>
      </c>
      <c r="AU386" t="s">
        <v>3</v>
      </c>
      <c r="AV386">
        <v>1</v>
      </c>
      <c r="AW386">
        <v>2</v>
      </c>
      <c r="AX386">
        <v>35381923</v>
      </c>
      <c r="AY386">
        <v>1</v>
      </c>
      <c r="AZ386">
        <v>0</v>
      </c>
      <c r="BA386">
        <v>386</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CU386">
        <f>ROUND(AT386*Source!I1207*AH386*AL386,2)</f>
        <v>0</v>
      </c>
      <c r="CV386">
        <f>ROUND(Y386*Source!I1207,9)</f>
        <v>0.42</v>
      </c>
      <c r="CW386">
        <v>0</v>
      </c>
      <c r="CX386">
        <f>ROUND(Y386*Source!I1207,9)</f>
        <v>0.42</v>
      </c>
      <c r="CY386">
        <f>AD386</f>
        <v>0</v>
      </c>
      <c r="CZ386">
        <f>AH386</f>
        <v>0</v>
      </c>
      <c r="DA386">
        <f>AL386</f>
        <v>1</v>
      </c>
      <c r="DB386">
        <f t="shared" si="86"/>
        <v>0</v>
      </c>
      <c r="DC386">
        <f t="shared" si="87"/>
        <v>0</v>
      </c>
      <c r="DD386" t="s">
        <v>3</v>
      </c>
      <c r="DE386" t="s">
        <v>3</v>
      </c>
      <c r="DF386">
        <f t="shared" si="96"/>
        <v>0</v>
      </c>
      <c r="DG386">
        <f t="shared" si="97"/>
        <v>0</v>
      </c>
      <c r="DH386">
        <f t="shared" si="98"/>
        <v>0</v>
      </c>
      <c r="DI386">
        <f t="shared" si="99"/>
        <v>0</v>
      </c>
      <c r="DJ386">
        <f>DI386</f>
        <v>0</v>
      </c>
      <c r="DK386">
        <v>0</v>
      </c>
      <c r="DL386" t="s">
        <v>3</v>
      </c>
      <c r="DM386">
        <v>0</v>
      </c>
      <c r="DN386" t="s">
        <v>3</v>
      </c>
      <c r="DO386">
        <v>0</v>
      </c>
    </row>
    <row r="387" spans="1:119" x14ac:dyDescent="0.2">
      <c r="A387">
        <f>ROW(Source!A1207)</f>
        <v>1207</v>
      </c>
      <c r="B387">
        <v>35364244</v>
      </c>
      <c r="C387">
        <v>35381919</v>
      </c>
      <c r="D387">
        <v>35112687</v>
      </c>
      <c r="E387">
        <v>1</v>
      </c>
      <c r="F387">
        <v>1</v>
      </c>
      <c r="G387">
        <v>15872964</v>
      </c>
      <c r="H387">
        <v>2</v>
      </c>
      <c r="I387" t="s">
        <v>1121</v>
      </c>
      <c r="J387" t="s">
        <v>1122</v>
      </c>
      <c r="K387" t="s">
        <v>1123</v>
      </c>
      <c r="L387">
        <v>1368</v>
      </c>
      <c r="N387">
        <v>1011</v>
      </c>
      <c r="O387" t="s">
        <v>988</v>
      </c>
      <c r="P387" t="s">
        <v>988</v>
      </c>
      <c r="Q387">
        <v>1</v>
      </c>
      <c r="W387">
        <v>0</v>
      </c>
      <c r="X387">
        <v>-1843499539</v>
      </c>
      <c r="Y387">
        <f t="shared" si="85"/>
        <v>3.65</v>
      </c>
      <c r="AA387">
        <v>0</v>
      </c>
      <c r="AB387">
        <v>1635</v>
      </c>
      <c r="AC387">
        <v>832.91</v>
      </c>
      <c r="AD387">
        <v>0</v>
      </c>
      <c r="AE387">
        <v>0</v>
      </c>
      <c r="AF387">
        <v>1635</v>
      </c>
      <c r="AG387">
        <v>832.91</v>
      </c>
      <c r="AH387">
        <v>0</v>
      </c>
      <c r="AI387">
        <v>1</v>
      </c>
      <c r="AJ387">
        <v>1</v>
      </c>
      <c r="AK387">
        <v>1</v>
      </c>
      <c r="AL387">
        <v>1</v>
      </c>
      <c r="AM387">
        <v>-2</v>
      </c>
      <c r="AN387">
        <v>0</v>
      </c>
      <c r="AO387">
        <v>1</v>
      </c>
      <c r="AP387">
        <v>1</v>
      </c>
      <c r="AQ387">
        <v>0</v>
      </c>
      <c r="AR387">
        <v>0</v>
      </c>
      <c r="AS387" t="s">
        <v>3</v>
      </c>
      <c r="AT387">
        <v>3.65</v>
      </c>
      <c r="AU387" t="s">
        <v>3</v>
      </c>
      <c r="AV387">
        <v>0</v>
      </c>
      <c r="AW387">
        <v>2</v>
      </c>
      <c r="AX387">
        <v>35381924</v>
      </c>
      <c r="AY387">
        <v>1</v>
      </c>
      <c r="AZ387">
        <v>0</v>
      </c>
      <c r="BA387">
        <v>387</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CV387">
        <v>0</v>
      </c>
      <c r="CW387">
        <f>ROUND(Y387*Source!I1207*DO387,9)</f>
        <v>0</v>
      </c>
      <c r="CX387">
        <f>ROUND(Y387*Source!I1207,9)</f>
        <v>0.1095</v>
      </c>
      <c r="CY387">
        <f>AB387</f>
        <v>1635</v>
      </c>
      <c r="CZ387">
        <f>AF387</f>
        <v>1635</v>
      </c>
      <c r="DA387">
        <f>AJ387</f>
        <v>1</v>
      </c>
      <c r="DB387">
        <f t="shared" si="86"/>
        <v>5967.75</v>
      </c>
      <c r="DC387">
        <f t="shared" si="87"/>
        <v>3040.12</v>
      </c>
      <c r="DD387" t="s">
        <v>3</v>
      </c>
      <c r="DE387" t="s">
        <v>3</v>
      </c>
      <c r="DF387">
        <f t="shared" si="96"/>
        <v>0</v>
      </c>
      <c r="DG387">
        <f t="shared" si="97"/>
        <v>179.03</v>
      </c>
      <c r="DH387">
        <f t="shared" si="98"/>
        <v>91.2</v>
      </c>
      <c r="DI387">
        <f t="shared" si="99"/>
        <v>0</v>
      </c>
      <c r="DJ387">
        <f>DG387</f>
        <v>179.03</v>
      </c>
      <c r="DK387">
        <v>0</v>
      </c>
      <c r="DL387" t="s">
        <v>3</v>
      </c>
      <c r="DM387">
        <v>0</v>
      </c>
      <c r="DN387" t="s">
        <v>3</v>
      </c>
      <c r="DO387">
        <v>0</v>
      </c>
    </row>
    <row r="388" spans="1:119" x14ac:dyDescent="0.2">
      <c r="A388">
        <f>ROW(Source!A1207)</f>
        <v>1207</v>
      </c>
      <c r="B388">
        <v>35364244</v>
      </c>
      <c r="C388">
        <v>35381919</v>
      </c>
      <c r="D388">
        <v>35113169</v>
      </c>
      <c r="E388">
        <v>1</v>
      </c>
      <c r="F388">
        <v>1</v>
      </c>
      <c r="G388">
        <v>15872964</v>
      </c>
      <c r="H388">
        <v>2</v>
      </c>
      <c r="I388" t="s">
        <v>1124</v>
      </c>
      <c r="J388" t="s">
        <v>1125</v>
      </c>
      <c r="K388" t="s">
        <v>1126</v>
      </c>
      <c r="L388">
        <v>1368</v>
      </c>
      <c r="N388">
        <v>1011</v>
      </c>
      <c r="O388" t="s">
        <v>988</v>
      </c>
      <c r="P388" t="s">
        <v>988</v>
      </c>
      <c r="Q388">
        <v>1</v>
      </c>
      <c r="W388">
        <v>0</v>
      </c>
      <c r="X388">
        <v>-1505827316</v>
      </c>
      <c r="Y388">
        <f t="shared" si="85"/>
        <v>3.65</v>
      </c>
      <c r="AA388">
        <v>0</v>
      </c>
      <c r="AB388">
        <v>7.15</v>
      </c>
      <c r="AC388">
        <v>0.09</v>
      </c>
      <c r="AD388">
        <v>0</v>
      </c>
      <c r="AE388">
        <v>0</v>
      </c>
      <c r="AF388">
        <v>7.15</v>
      </c>
      <c r="AG388">
        <v>0.09</v>
      </c>
      <c r="AH388">
        <v>0</v>
      </c>
      <c r="AI388">
        <v>1</v>
      </c>
      <c r="AJ388">
        <v>1</v>
      </c>
      <c r="AK388">
        <v>1</v>
      </c>
      <c r="AL388">
        <v>1</v>
      </c>
      <c r="AM388">
        <v>-2</v>
      </c>
      <c r="AN388">
        <v>0</v>
      </c>
      <c r="AO388">
        <v>1</v>
      </c>
      <c r="AP388">
        <v>1</v>
      </c>
      <c r="AQ388">
        <v>0</v>
      </c>
      <c r="AR388">
        <v>0</v>
      </c>
      <c r="AS388" t="s">
        <v>3</v>
      </c>
      <c r="AT388">
        <v>3.65</v>
      </c>
      <c r="AU388" t="s">
        <v>3</v>
      </c>
      <c r="AV388">
        <v>0</v>
      </c>
      <c r="AW388">
        <v>2</v>
      </c>
      <c r="AX388">
        <v>35381925</v>
      </c>
      <c r="AY388">
        <v>1</v>
      </c>
      <c r="AZ388">
        <v>0</v>
      </c>
      <c r="BA388">
        <v>388</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CV388">
        <v>0</v>
      </c>
      <c r="CW388">
        <f>ROUND(Y388*Source!I1207*DO388,9)</f>
        <v>0</v>
      </c>
      <c r="CX388">
        <f>ROUND(Y388*Source!I1207,9)</f>
        <v>0.1095</v>
      </c>
      <c r="CY388">
        <f>AB388</f>
        <v>7.15</v>
      </c>
      <c r="CZ388">
        <f>AF388</f>
        <v>7.15</v>
      </c>
      <c r="DA388">
        <f>AJ388</f>
        <v>1</v>
      </c>
      <c r="DB388">
        <f t="shared" si="86"/>
        <v>26.1</v>
      </c>
      <c r="DC388">
        <f t="shared" si="87"/>
        <v>0.33</v>
      </c>
      <c r="DD388" t="s">
        <v>3</v>
      </c>
      <c r="DE388" t="s">
        <v>3</v>
      </c>
      <c r="DF388">
        <f t="shared" si="96"/>
        <v>0</v>
      </c>
      <c r="DG388">
        <f t="shared" si="97"/>
        <v>0.78</v>
      </c>
      <c r="DH388">
        <f t="shared" si="98"/>
        <v>0.01</v>
      </c>
      <c r="DI388">
        <f t="shared" si="99"/>
        <v>0</v>
      </c>
      <c r="DJ388">
        <f>DG388</f>
        <v>0.78</v>
      </c>
      <c r="DK388">
        <v>0</v>
      </c>
      <c r="DL388" t="s">
        <v>3</v>
      </c>
      <c r="DM388">
        <v>0</v>
      </c>
      <c r="DN388" t="s">
        <v>3</v>
      </c>
      <c r="DO388">
        <v>0</v>
      </c>
    </row>
    <row r="389" spans="1:119" x14ac:dyDescent="0.2">
      <c r="A389">
        <f>ROW(Source!A1210)</f>
        <v>1210</v>
      </c>
      <c r="B389">
        <v>35364244</v>
      </c>
      <c r="C389">
        <v>35381928</v>
      </c>
      <c r="D389">
        <v>35111398</v>
      </c>
      <c r="E389">
        <v>15872964</v>
      </c>
      <c r="F389">
        <v>1</v>
      </c>
      <c r="G389">
        <v>15872964</v>
      </c>
      <c r="H389">
        <v>1</v>
      </c>
      <c r="I389" t="s">
        <v>982</v>
      </c>
      <c r="J389" t="s">
        <v>3</v>
      </c>
      <c r="K389" t="s">
        <v>983</v>
      </c>
      <c r="L389">
        <v>1191</v>
      </c>
      <c r="N389">
        <v>1013</v>
      </c>
      <c r="O389" t="s">
        <v>984</v>
      </c>
      <c r="P389" t="s">
        <v>984</v>
      </c>
      <c r="Q389">
        <v>1</v>
      </c>
      <c r="W389">
        <v>0</v>
      </c>
      <c r="X389">
        <v>476480486</v>
      </c>
      <c r="Y389">
        <f t="shared" si="85"/>
        <v>42.81</v>
      </c>
      <c r="AA389">
        <v>0</v>
      </c>
      <c r="AB389">
        <v>0</v>
      </c>
      <c r="AC389">
        <v>0</v>
      </c>
      <c r="AD389">
        <v>0</v>
      </c>
      <c r="AE389">
        <v>0</v>
      </c>
      <c r="AF389">
        <v>0</v>
      </c>
      <c r="AG389">
        <v>0</v>
      </c>
      <c r="AH389">
        <v>0</v>
      </c>
      <c r="AI389">
        <v>1</v>
      </c>
      <c r="AJ389">
        <v>1</v>
      </c>
      <c r="AK389">
        <v>1</v>
      </c>
      <c r="AL389">
        <v>1</v>
      </c>
      <c r="AM389">
        <v>-2</v>
      </c>
      <c r="AN389">
        <v>0</v>
      </c>
      <c r="AO389">
        <v>1</v>
      </c>
      <c r="AP389">
        <v>1</v>
      </c>
      <c r="AQ389">
        <v>0</v>
      </c>
      <c r="AR389">
        <v>0</v>
      </c>
      <c r="AS389" t="s">
        <v>3</v>
      </c>
      <c r="AT389">
        <v>42.81</v>
      </c>
      <c r="AU389" t="s">
        <v>3</v>
      </c>
      <c r="AV389">
        <v>1</v>
      </c>
      <c r="AW389">
        <v>2</v>
      </c>
      <c r="AX389">
        <v>35381931</v>
      </c>
      <c r="AY389">
        <v>1</v>
      </c>
      <c r="AZ389">
        <v>0</v>
      </c>
      <c r="BA389">
        <v>389</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CU389">
        <f>ROUND(AT389*Source!I1210*AH389*AL389,2)</f>
        <v>0</v>
      </c>
      <c r="CV389">
        <f>ROUND(Y389*Source!I1210,9)</f>
        <v>1.7123999999999999</v>
      </c>
      <c r="CW389">
        <v>0</v>
      </c>
      <c r="CX389">
        <f>ROUND(Y389*Source!I1210,9)</f>
        <v>1.7123999999999999</v>
      </c>
      <c r="CY389">
        <f>AD389</f>
        <v>0</v>
      </c>
      <c r="CZ389">
        <f>AH389</f>
        <v>0</v>
      </c>
      <c r="DA389">
        <f>AL389</f>
        <v>1</v>
      </c>
      <c r="DB389">
        <f t="shared" si="86"/>
        <v>0</v>
      </c>
      <c r="DC389">
        <f t="shared" si="87"/>
        <v>0</v>
      </c>
      <c r="DD389" t="s">
        <v>3</v>
      </c>
      <c r="DE389" t="s">
        <v>3</v>
      </c>
      <c r="DF389">
        <f t="shared" si="96"/>
        <v>0</v>
      </c>
      <c r="DG389">
        <f t="shared" si="97"/>
        <v>0</v>
      </c>
      <c r="DH389">
        <f t="shared" si="98"/>
        <v>0</v>
      </c>
      <c r="DI389">
        <f t="shared" si="99"/>
        <v>0</v>
      </c>
      <c r="DJ389">
        <f>DI389</f>
        <v>0</v>
      </c>
      <c r="DK389">
        <v>0</v>
      </c>
      <c r="DL389" t="s">
        <v>3</v>
      </c>
      <c r="DM389">
        <v>0</v>
      </c>
      <c r="DN389" t="s">
        <v>3</v>
      </c>
      <c r="DO389">
        <v>0</v>
      </c>
    </row>
    <row r="390" spans="1:119" x14ac:dyDescent="0.2">
      <c r="A390">
        <f>ROW(Source!A1210)</f>
        <v>1210</v>
      </c>
      <c r="B390">
        <v>35364244</v>
      </c>
      <c r="C390">
        <v>35381928</v>
      </c>
      <c r="D390">
        <v>35113206</v>
      </c>
      <c r="E390">
        <v>1</v>
      </c>
      <c r="F390">
        <v>1</v>
      </c>
      <c r="G390">
        <v>15872964</v>
      </c>
      <c r="H390">
        <v>2</v>
      </c>
      <c r="I390" t="s">
        <v>989</v>
      </c>
      <c r="J390" t="s">
        <v>990</v>
      </c>
      <c r="K390" t="s">
        <v>991</v>
      </c>
      <c r="L390">
        <v>1368</v>
      </c>
      <c r="N390">
        <v>1011</v>
      </c>
      <c r="O390" t="s">
        <v>988</v>
      </c>
      <c r="P390" t="s">
        <v>988</v>
      </c>
      <c r="Q390">
        <v>1</v>
      </c>
      <c r="W390">
        <v>0</v>
      </c>
      <c r="X390">
        <v>-1817365194</v>
      </c>
      <c r="Y390">
        <f t="shared" si="85"/>
        <v>6.9</v>
      </c>
      <c r="AA390">
        <v>0</v>
      </c>
      <c r="AB390">
        <v>4.72</v>
      </c>
      <c r="AC390">
        <v>0.1</v>
      </c>
      <c r="AD390">
        <v>0</v>
      </c>
      <c r="AE390">
        <v>0</v>
      </c>
      <c r="AF390">
        <v>4.72</v>
      </c>
      <c r="AG390">
        <v>0.1</v>
      </c>
      <c r="AH390">
        <v>0</v>
      </c>
      <c r="AI390">
        <v>1</v>
      </c>
      <c r="AJ390">
        <v>1</v>
      </c>
      <c r="AK390">
        <v>1</v>
      </c>
      <c r="AL390">
        <v>1</v>
      </c>
      <c r="AM390">
        <v>-2</v>
      </c>
      <c r="AN390">
        <v>0</v>
      </c>
      <c r="AO390">
        <v>1</v>
      </c>
      <c r="AP390">
        <v>1</v>
      </c>
      <c r="AQ390">
        <v>0</v>
      </c>
      <c r="AR390">
        <v>0</v>
      </c>
      <c r="AS390" t="s">
        <v>3</v>
      </c>
      <c r="AT390">
        <v>6.9</v>
      </c>
      <c r="AU390" t="s">
        <v>3</v>
      </c>
      <c r="AV390">
        <v>0</v>
      </c>
      <c r="AW390">
        <v>2</v>
      </c>
      <c r="AX390">
        <v>35381932</v>
      </c>
      <c r="AY390">
        <v>1</v>
      </c>
      <c r="AZ390">
        <v>0</v>
      </c>
      <c r="BA390">
        <v>390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CV390">
        <v>0</v>
      </c>
      <c r="CW390">
        <f>ROUND(Y390*Source!I1210*DO390,9)</f>
        <v>0</v>
      </c>
      <c r="CX390">
        <f>ROUND(Y390*Source!I1210,9)</f>
        <v>0.27600000000000002</v>
      </c>
      <c r="CY390">
        <f>AB390</f>
        <v>4.72</v>
      </c>
      <c r="CZ390">
        <f>AF390</f>
        <v>4.72</v>
      </c>
      <c r="DA390">
        <f>AJ390</f>
        <v>1</v>
      </c>
      <c r="DB390">
        <f t="shared" si="86"/>
        <v>32.57</v>
      </c>
      <c r="DC390">
        <f t="shared" si="87"/>
        <v>0.69</v>
      </c>
      <c r="DD390" t="s">
        <v>3</v>
      </c>
      <c r="DE390" t="s">
        <v>3</v>
      </c>
      <c r="DF390">
        <f t="shared" si="96"/>
        <v>0</v>
      </c>
      <c r="DG390">
        <f t="shared" si="97"/>
        <v>1.3</v>
      </c>
      <c r="DH390">
        <f t="shared" si="98"/>
        <v>0.03</v>
      </c>
      <c r="DI390">
        <f t="shared" si="99"/>
        <v>0</v>
      </c>
      <c r="DJ390">
        <f>DG390</f>
        <v>1.3</v>
      </c>
      <c r="DK390">
        <v>0</v>
      </c>
      <c r="DL390" t="s">
        <v>3</v>
      </c>
      <c r="DM390">
        <v>0</v>
      </c>
      <c r="DN390" t="s">
        <v>3</v>
      </c>
      <c r="DO390">
        <v>0</v>
      </c>
    </row>
    <row r="391" spans="1:119" x14ac:dyDescent="0.2">
      <c r="A391">
        <f>ROW(Source!A1211)</f>
        <v>1211</v>
      </c>
      <c r="B391">
        <v>35364244</v>
      </c>
      <c r="C391">
        <v>35381933</v>
      </c>
      <c r="D391">
        <v>35111398</v>
      </c>
      <c r="E391">
        <v>15872964</v>
      </c>
      <c r="F391">
        <v>1</v>
      </c>
      <c r="G391">
        <v>15872964</v>
      </c>
      <c r="H391">
        <v>1</v>
      </c>
      <c r="I391" t="s">
        <v>982</v>
      </c>
      <c r="J391" t="s">
        <v>3</v>
      </c>
      <c r="K391" t="s">
        <v>983</v>
      </c>
      <c r="L391">
        <v>1191</v>
      </c>
      <c r="N391">
        <v>1013</v>
      </c>
      <c r="O391" t="s">
        <v>984</v>
      </c>
      <c r="P391" t="s">
        <v>984</v>
      </c>
      <c r="Q391">
        <v>1</v>
      </c>
      <c r="W391">
        <v>0</v>
      </c>
      <c r="X391">
        <v>476480486</v>
      </c>
      <c r="Y391">
        <f t="shared" si="85"/>
        <v>39.22</v>
      </c>
      <c r="AA391">
        <v>0</v>
      </c>
      <c r="AB391">
        <v>0</v>
      </c>
      <c r="AC391">
        <v>0</v>
      </c>
      <c r="AD391">
        <v>0</v>
      </c>
      <c r="AE391">
        <v>0</v>
      </c>
      <c r="AF391">
        <v>0</v>
      </c>
      <c r="AG391">
        <v>0</v>
      </c>
      <c r="AH391">
        <v>0</v>
      </c>
      <c r="AI391">
        <v>1</v>
      </c>
      <c r="AJ391">
        <v>1</v>
      </c>
      <c r="AK391">
        <v>1</v>
      </c>
      <c r="AL391">
        <v>1</v>
      </c>
      <c r="AM391">
        <v>-2</v>
      </c>
      <c r="AN391">
        <v>0</v>
      </c>
      <c r="AO391">
        <v>1</v>
      </c>
      <c r="AP391">
        <v>1</v>
      </c>
      <c r="AQ391">
        <v>0</v>
      </c>
      <c r="AR391">
        <v>0</v>
      </c>
      <c r="AS391" t="s">
        <v>3</v>
      </c>
      <c r="AT391">
        <v>39.22</v>
      </c>
      <c r="AU391" t="s">
        <v>3</v>
      </c>
      <c r="AV391">
        <v>1</v>
      </c>
      <c r="AW391">
        <v>2</v>
      </c>
      <c r="AX391">
        <v>35381936</v>
      </c>
      <c r="AY391">
        <v>1</v>
      </c>
      <c r="AZ391">
        <v>0</v>
      </c>
      <c r="BA391">
        <v>391</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CU391">
        <f>ROUND(AT391*Source!I1211*AH391*AL391,2)</f>
        <v>0</v>
      </c>
      <c r="CV391">
        <f>ROUND(Y391*Source!I1211,9)</f>
        <v>0.39219999999999999</v>
      </c>
      <c r="CW391">
        <v>0</v>
      </c>
      <c r="CX391">
        <f>ROUND(Y391*Source!I1211,9)</f>
        <v>0.39219999999999999</v>
      </c>
      <c r="CY391">
        <f>AD391</f>
        <v>0</v>
      </c>
      <c r="CZ391">
        <f>AH391</f>
        <v>0</v>
      </c>
      <c r="DA391">
        <f>AL391</f>
        <v>1</v>
      </c>
      <c r="DB391">
        <f t="shared" si="86"/>
        <v>0</v>
      </c>
      <c r="DC391">
        <f t="shared" si="87"/>
        <v>0</v>
      </c>
      <c r="DD391" t="s">
        <v>3</v>
      </c>
      <c r="DE391" t="s">
        <v>3</v>
      </c>
      <c r="DF391">
        <f t="shared" si="96"/>
        <v>0</v>
      </c>
      <c r="DG391">
        <f t="shared" si="97"/>
        <v>0</v>
      </c>
      <c r="DH391">
        <f t="shared" si="98"/>
        <v>0</v>
      </c>
      <c r="DI391">
        <f t="shared" si="99"/>
        <v>0</v>
      </c>
      <c r="DJ391">
        <f>DI391</f>
        <v>0</v>
      </c>
      <c r="DK391">
        <v>0</v>
      </c>
      <c r="DL391" t="s">
        <v>3</v>
      </c>
      <c r="DM391">
        <v>0</v>
      </c>
      <c r="DN391" t="s">
        <v>3</v>
      </c>
      <c r="DO391">
        <v>0</v>
      </c>
    </row>
    <row r="392" spans="1:119" x14ac:dyDescent="0.2">
      <c r="A392">
        <f>ROW(Source!A1211)</f>
        <v>1211</v>
      </c>
      <c r="B392">
        <v>35364244</v>
      </c>
      <c r="C392">
        <v>35381933</v>
      </c>
      <c r="D392">
        <v>35113206</v>
      </c>
      <c r="E392">
        <v>1</v>
      </c>
      <c r="F392">
        <v>1</v>
      </c>
      <c r="G392">
        <v>15872964</v>
      </c>
      <c r="H392">
        <v>2</v>
      </c>
      <c r="I392" t="s">
        <v>989</v>
      </c>
      <c r="J392" t="s">
        <v>990</v>
      </c>
      <c r="K392" t="s">
        <v>991</v>
      </c>
      <c r="L392">
        <v>1368</v>
      </c>
      <c r="N392">
        <v>1011</v>
      </c>
      <c r="O392" t="s">
        <v>988</v>
      </c>
      <c r="P392" t="s">
        <v>988</v>
      </c>
      <c r="Q392">
        <v>1</v>
      </c>
      <c r="W392">
        <v>0</v>
      </c>
      <c r="X392">
        <v>-1817365194</v>
      </c>
      <c r="Y392">
        <f t="shared" si="85"/>
        <v>6.9</v>
      </c>
      <c r="AA392">
        <v>0</v>
      </c>
      <c r="AB392">
        <v>4.72</v>
      </c>
      <c r="AC392">
        <v>0.1</v>
      </c>
      <c r="AD392">
        <v>0</v>
      </c>
      <c r="AE392">
        <v>0</v>
      </c>
      <c r="AF392">
        <v>4.72</v>
      </c>
      <c r="AG392">
        <v>0.1</v>
      </c>
      <c r="AH392">
        <v>0</v>
      </c>
      <c r="AI392">
        <v>1</v>
      </c>
      <c r="AJ392">
        <v>1</v>
      </c>
      <c r="AK392">
        <v>1</v>
      </c>
      <c r="AL392">
        <v>1</v>
      </c>
      <c r="AM392">
        <v>-2</v>
      </c>
      <c r="AN392">
        <v>0</v>
      </c>
      <c r="AO392">
        <v>1</v>
      </c>
      <c r="AP392">
        <v>1</v>
      </c>
      <c r="AQ392">
        <v>0</v>
      </c>
      <c r="AR392">
        <v>0</v>
      </c>
      <c r="AS392" t="s">
        <v>3</v>
      </c>
      <c r="AT392">
        <v>6.9</v>
      </c>
      <c r="AU392" t="s">
        <v>3</v>
      </c>
      <c r="AV392">
        <v>0</v>
      </c>
      <c r="AW392">
        <v>2</v>
      </c>
      <c r="AX392">
        <v>35381937</v>
      </c>
      <c r="AY392">
        <v>1</v>
      </c>
      <c r="AZ392">
        <v>0</v>
      </c>
      <c r="BA392">
        <v>392</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CV392">
        <v>0</v>
      </c>
      <c r="CW392">
        <f>ROUND(Y392*Source!I1211*DO392,9)</f>
        <v>0</v>
      </c>
      <c r="CX392">
        <f>ROUND(Y392*Source!I1211,9)</f>
        <v>6.9000000000000006E-2</v>
      </c>
      <c r="CY392">
        <f>AB392</f>
        <v>4.72</v>
      </c>
      <c r="CZ392">
        <f>AF392</f>
        <v>4.72</v>
      </c>
      <c r="DA392">
        <f>AJ392</f>
        <v>1</v>
      </c>
      <c r="DB392">
        <f t="shared" si="86"/>
        <v>32.57</v>
      </c>
      <c r="DC392">
        <f t="shared" si="87"/>
        <v>0.69</v>
      </c>
      <c r="DD392" t="s">
        <v>3</v>
      </c>
      <c r="DE392" t="s">
        <v>3</v>
      </c>
      <c r="DF392">
        <f t="shared" si="96"/>
        <v>0</v>
      </c>
      <c r="DG392">
        <f t="shared" si="97"/>
        <v>0.33</v>
      </c>
      <c r="DH392">
        <f t="shared" si="98"/>
        <v>0.01</v>
      </c>
      <c r="DI392">
        <f t="shared" si="99"/>
        <v>0</v>
      </c>
      <c r="DJ392">
        <f>DG392</f>
        <v>0.33</v>
      </c>
      <c r="DK392">
        <v>0</v>
      </c>
      <c r="DL392" t="s">
        <v>3</v>
      </c>
      <c r="DM392">
        <v>0</v>
      </c>
      <c r="DN392" t="s">
        <v>3</v>
      </c>
      <c r="DO392">
        <v>0</v>
      </c>
    </row>
    <row r="393" spans="1:119" x14ac:dyDescent="0.2">
      <c r="A393">
        <f>ROW(Source!A1212)</f>
        <v>1212</v>
      </c>
      <c r="B393">
        <v>35364244</v>
      </c>
      <c r="C393">
        <v>35381938</v>
      </c>
      <c r="D393">
        <v>35111398</v>
      </c>
      <c r="E393">
        <v>15872964</v>
      </c>
      <c r="F393">
        <v>1</v>
      </c>
      <c r="G393">
        <v>15872964</v>
      </c>
      <c r="H393">
        <v>1</v>
      </c>
      <c r="I393" t="s">
        <v>982</v>
      </c>
      <c r="J393" t="s">
        <v>3</v>
      </c>
      <c r="K393" t="s">
        <v>983</v>
      </c>
      <c r="L393">
        <v>1191</v>
      </c>
      <c r="N393">
        <v>1013</v>
      </c>
      <c r="O393" t="s">
        <v>984</v>
      </c>
      <c r="P393" t="s">
        <v>984</v>
      </c>
      <c r="Q393">
        <v>1</v>
      </c>
      <c r="W393">
        <v>0</v>
      </c>
      <c r="X393">
        <v>476480486</v>
      </c>
      <c r="Y393">
        <f t="shared" si="85"/>
        <v>34.630000000000003</v>
      </c>
      <c r="AA393">
        <v>0</v>
      </c>
      <c r="AB393">
        <v>0</v>
      </c>
      <c r="AC393">
        <v>0</v>
      </c>
      <c r="AD393">
        <v>0</v>
      </c>
      <c r="AE393">
        <v>0</v>
      </c>
      <c r="AF393">
        <v>0</v>
      </c>
      <c r="AG393">
        <v>0</v>
      </c>
      <c r="AH393">
        <v>0</v>
      </c>
      <c r="AI393">
        <v>1</v>
      </c>
      <c r="AJ393">
        <v>1</v>
      </c>
      <c r="AK393">
        <v>1</v>
      </c>
      <c r="AL393">
        <v>1</v>
      </c>
      <c r="AM393">
        <v>-2</v>
      </c>
      <c r="AN393">
        <v>0</v>
      </c>
      <c r="AO393">
        <v>1</v>
      </c>
      <c r="AP393">
        <v>1</v>
      </c>
      <c r="AQ393">
        <v>0</v>
      </c>
      <c r="AR393">
        <v>0</v>
      </c>
      <c r="AS393" t="s">
        <v>3</v>
      </c>
      <c r="AT393">
        <v>34.630000000000003</v>
      </c>
      <c r="AU393" t="s">
        <v>3</v>
      </c>
      <c r="AV393">
        <v>1</v>
      </c>
      <c r="AW393">
        <v>2</v>
      </c>
      <c r="AX393">
        <v>35381940</v>
      </c>
      <c r="AY393">
        <v>1</v>
      </c>
      <c r="AZ393">
        <v>0</v>
      </c>
      <c r="BA393">
        <v>393</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CU393">
        <f>ROUND(AT393*Source!I1212*AH393*AL393,2)</f>
        <v>0</v>
      </c>
      <c r="CV393">
        <f>ROUND(Y393*Source!I1212,9)</f>
        <v>0.3463</v>
      </c>
      <c r="CW393">
        <v>0</v>
      </c>
      <c r="CX393">
        <f>ROUND(Y393*Source!I1212,9)</f>
        <v>0.3463</v>
      </c>
      <c r="CY393">
        <f>AD393</f>
        <v>0</v>
      </c>
      <c r="CZ393">
        <f>AH393</f>
        <v>0</v>
      </c>
      <c r="DA393">
        <f>AL393</f>
        <v>1</v>
      </c>
      <c r="DB393">
        <f t="shared" si="86"/>
        <v>0</v>
      </c>
      <c r="DC393">
        <f t="shared" si="87"/>
        <v>0</v>
      </c>
      <c r="DD393" t="s">
        <v>3</v>
      </c>
      <c r="DE393" t="s">
        <v>3</v>
      </c>
      <c r="DF393">
        <f t="shared" si="96"/>
        <v>0</v>
      </c>
      <c r="DG393">
        <f t="shared" si="97"/>
        <v>0</v>
      </c>
      <c r="DH393">
        <f t="shared" si="98"/>
        <v>0</v>
      </c>
      <c r="DI393">
        <f t="shared" si="99"/>
        <v>0</v>
      </c>
      <c r="DJ393">
        <f>DI393</f>
        <v>0</v>
      </c>
      <c r="DK393">
        <v>0</v>
      </c>
      <c r="DL393" t="s">
        <v>3</v>
      </c>
      <c r="DM393">
        <v>0</v>
      </c>
      <c r="DN393" t="s">
        <v>3</v>
      </c>
      <c r="DO393">
        <v>0</v>
      </c>
    </row>
    <row r="394" spans="1:119" x14ac:dyDescent="0.2">
      <c r="A394">
        <f>ROW(Source!A1213)</f>
        <v>1213</v>
      </c>
      <c r="B394">
        <v>35364244</v>
      </c>
      <c r="C394">
        <v>35381941</v>
      </c>
      <c r="D394">
        <v>35111398</v>
      </c>
      <c r="E394">
        <v>15872964</v>
      </c>
      <c r="F394">
        <v>1</v>
      </c>
      <c r="G394">
        <v>15872964</v>
      </c>
      <c r="H394">
        <v>1</v>
      </c>
      <c r="I394" t="s">
        <v>982</v>
      </c>
      <c r="J394" t="s">
        <v>3</v>
      </c>
      <c r="K394" t="s">
        <v>983</v>
      </c>
      <c r="L394">
        <v>1191</v>
      </c>
      <c r="N394">
        <v>1013</v>
      </c>
      <c r="O394" t="s">
        <v>984</v>
      </c>
      <c r="P394" t="s">
        <v>984</v>
      </c>
      <c r="Q394">
        <v>1</v>
      </c>
      <c r="W394">
        <v>0</v>
      </c>
      <c r="X394">
        <v>476480486</v>
      </c>
      <c r="Y394">
        <f t="shared" si="85"/>
        <v>38.86</v>
      </c>
      <c r="AA394">
        <v>0</v>
      </c>
      <c r="AB394">
        <v>0</v>
      </c>
      <c r="AC394">
        <v>0</v>
      </c>
      <c r="AD394">
        <v>0</v>
      </c>
      <c r="AE394">
        <v>0</v>
      </c>
      <c r="AF394">
        <v>0</v>
      </c>
      <c r="AG394">
        <v>0</v>
      </c>
      <c r="AH394">
        <v>0</v>
      </c>
      <c r="AI394">
        <v>1</v>
      </c>
      <c r="AJ394">
        <v>1</v>
      </c>
      <c r="AK394">
        <v>1</v>
      </c>
      <c r="AL394">
        <v>1</v>
      </c>
      <c r="AM394">
        <v>-2</v>
      </c>
      <c r="AN394">
        <v>0</v>
      </c>
      <c r="AO394">
        <v>1</v>
      </c>
      <c r="AP394">
        <v>1</v>
      </c>
      <c r="AQ394">
        <v>0</v>
      </c>
      <c r="AR394">
        <v>0</v>
      </c>
      <c r="AS394" t="s">
        <v>3</v>
      </c>
      <c r="AT394">
        <v>38.86</v>
      </c>
      <c r="AU394" t="s">
        <v>3</v>
      </c>
      <c r="AV394">
        <v>1</v>
      </c>
      <c r="AW394">
        <v>2</v>
      </c>
      <c r="AX394">
        <v>35381955</v>
      </c>
      <c r="AY394">
        <v>1</v>
      </c>
      <c r="AZ394">
        <v>0</v>
      </c>
      <c r="BA394">
        <v>394</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CU394">
        <f>ROUND(AT394*Source!I1213*AH394*AL394,2)</f>
        <v>0</v>
      </c>
      <c r="CV394">
        <f>ROUND(Y394*Source!I1213,9)</f>
        <v>31.088000000000001</v>
      </c>
      <c r="CW394">
        <v>0</v>
      </c>
      <c r="CX394">
        <f>ROUND(Y394*Source!I1213,9)</f>
        <v>31.088000000000001</v>
      </c>
      <c r="CY394">
        <f>AD394</f>
        <v>0</v>
      </c>
      <c r="CZ394">
        <f>AH394</f>
        <v>0</v>
      </c>
      <c r="DA394">
        <f>AL394</f>
        <v>1</v>
      </c>
      <c r="DB394">
        <f t="shared" si="86"/>
        <v>0</v>
      </c>
      <c r="DC394">
        <f t="shared" si="87"/>
        <v>0</v>
      </c>
      <c r="DD394" t="s">
        <v>3</v>
      </c>
      <c r="DE394" t="s">
        <v>3</v>
      </c>
      <c r="DF394">
        <f t="shared" si="96"/>
        <v>0</v>
      </c>
      <c r="DG394">
        <f t="shared" si="97"/>
        <v>0</v>
      </c>
      <c r="DH394">
        <f t="shared" si="98"/>
        <v>0</v>
      </c>
      <c r="DI394">
        <f t="shared" si="99"/>
        <v>0</v>
      </c>
      <c r="DJ394">
        <f>DI394</f>
        <v>0</v>
      </c>
      <c r="DK394">
        <v>0</v>
      </c>
      <c r="DL394" t="s">
        <v>3</v>
      </c>
      <c r="DM394">
        <v>0</v>
      </c>
      <c r="DN394" t="s">
        <v>3</v>
      </c>
      <c r="DO394">
        <v>0</v>
      </c>
    </row>
    <row r="395" spans="1:119" x14ac:dyDescent="0.2">
      <c r="A395">
        <f>ROW(Source!A1213)</f>
        <v>1213</v>
      </c>
      <c r="B395">
        <v>35364244</v>
      </c>
      <c r="C395">
        <v>35381941</v>
      </c>
      <c r="D395">
        <v>35113133</v>
      </c>
      <c r="E395">
        <v>1</v>
      </c>
      <c r="F395">
        <v>1</v>
      </c>
      <c r="G395">
        <v>15872964</v>
      </c>
      <c r="H395">
        <v>2</v>
      </c>
      <c r="I395" t="s">
        <v>985</v>
      </c>
      <c r="J395" t="s">
        <v>986</v>
      </c>
      <c r="K395" t="s">
        <v>987</v>
      </c>
      <c r="L395">
        <v>1368</v>
      </c>
      <c r="N395">
        <v>1011</v>
      </c>
      <c r="O395" t="s">
        <v>988</v>
      </c>
      <c r="P395" t="s">
        <v>988</v>
      </c>
      <c r="Q395">
        <v>1</v>
      </c>
      <c r="W395">
        <v>0</v>
      </c>
      <c r="X395">
        <v>71529876</v>
      </c>
      <c r="Y395">
        <f t="shared" si="85"/>
        <v>9.1</v>
      </c>
      <c r="AA395">
        <v>0</v>
      </c>
      <c r="AB395">
        <v>5.13</v>
      </c>
      <c r="AC395">
        <v>7.0000000000000007E-2</v>
      </c>
      <c r="AD395">
        <v>0</v>
      </c>
      <c r="AE395">
        <v>0</v>
      </c>
      <c r="AF395">
        <v>5.13</v>
      </c>
      <c r="AG395">
        <v>7.0000000000000007E-2</v>
      </c>
      <c r="AH395">
        <v>0</v>
      </c>
      <c r="AI395">
        <v>1</v>
      </c>
      <c r="AJ395">
        <v>1</v>
      </c>
      <c r="AK395">
        <v>1</v>
      </c>
      <c r="AL395">
        <v>1</v>
      </c>
      <c r="AM395">
        <v>-2</v>
      </c>
      <c r="AN395">
        <v>0</v>
      </c>
      <c r="AO395">
        <v>1</v>
      </c>
      <c r="AP395">
        <v>1</v>
      </c>
      <c r="AQ395">
        <v>0</v>
      </c>
      <c r="AR395">
        <v>0</v>
      </c>
      <c r="AS395" t="s">
        <v>3</v>
      </c>
      <c r="AT395">
        <v>9.1</v>
      </c>
      <c r="AU395" t="s">
        <v>3</v>
      </c>
      <c r="AV395">
        <v>0</v>
      </c>
      <c r="AW395">
        <v>2</v>
      </c>
      <c r="AX395">
        <v>35381956</v>
      </c>
      <c r="AY395">
        <v>1</v>
      </c>
      <c r="AZ395">
        <v>0</v>
      </c>
      <c r="BA395">
        <v>395</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CV395">
        <v>0</v>
      </c>
      <c r="CW395">
        <f>ROUND(Y395*Source!I1213*DO395,9)</f>
        <v>0</v>
      </c>
      <c r="CX395">
        <f>ROUND(Y395*Source!I1213,9)</f>
        <v>7.28</v>
      </c>
      <c r="CY395">
        <f>AB395</f>
        <v>5.13</v>
      </c>
      <c r="CZ395">
        <f>AF395</f>
        <v>5.13</v>
      </c>
      <c r="DA395">
        <f>AJ395</f>
        <v>1</v>
      </c>
      <c r="DB395">
        <f t="shared" si="86"/>
        <v>46.68</v>
      </c>
      <c r="DC395">
        <f t="shared" si="87"/>
        <v>0.64</v>
      </c>
      <c r="DD395" t="s">
        <v>3</v>
      </c>
      <c r="DE395" t="s">
        <v>3</v>
      </c>
      <c r="DF395">
        <f t="shared" si="96"/>
        <v>0</v>
      </c>
      <c r="DG395">
        <f t="shared" si="97"/>
        <v>37.35</v>
      </c>
      <c r="DH395">
        <f t="shared" si="98"/>
        <v>0.51</v>
      </c>
      <c r="DI395">
        <f t="shared" si="99"/>
        <v>0</v>
      </c>
      <c r="DJ395">
        <f>DG395</f>
        <v>37.35</v>
      </c>
      <c r="DK395">
        <v>0</v>
      </c>
      <c r="DL395" t="s">
        <v>3</v>
      </c>
      <c r="DM395">
        <v>0</v>
      </c>
      <c r="DN395" t="s">
        <v>3</v>
      </c>
      <c r="DO395">
        <v>0</v>
      </c>
    </row>
    <row r="396" spans="1:119" x14ac:dyDescent="0.2">
      <c r="A396">
        <f>ROW(Source!A1213)</f>
        <v>1213</v>
      </c>
      <c r="B396">
        <v>35364244</v>
      </c>
      <c r="C396">
        <v>35381941</v>
      </c>
      <c r="D396">
        <v>35113206</v>
      </c>
      <c r="E396">
        <v>1</v>
      </c>
      <c r="F396">
        <v>1</v>
      </c>
      <c r="G396">
        <v>15872964</v>
      </c>
      <c r="H396">
        <v>2</v>
      </c>
      <c r="I396" t="s">
        <v>989</v>
      </c>
      <c r="J396" t="s">
        <v>990</v>
      </c>
      <c r="K396" t="s">
        <v>991</v>
      </c>
      <c r="L396">
        <v>1368</v>
      </c>
      <c r="N396">
        <v>1011</v>
      </c>
      <c r="O396" t="s">
        <v>988</v>
      </c>
      <c r="P396" t="s">
        <v>988</v>
      </c>
      <c r="Q396">
        <v>1</v>
      </c>
      <c r="W396">
        <v>0</v>
      </c>
      <c r="X396">
        <v>-1817365194</v>
      </c>
      <c r="Y396">
        <f t="shared" si="85"/>
        <v>0.15</v>
      </c>
      <c r="AA396">
        <v>0</v>
      </c>
      <c r="AB396">
        <v>4.72</v>
      </c>
      <c r="AC396">
        <v>0.1</v>
      </c>
      <c r="AD396">
        <v>0</v>
      </c>
      <c r="AE396">
        <v>0</v>
      </c>
      <c r="AF396">
        <v>4.72</v>
      </c>
      <c r="AG396">
        <v>0.1</v>
      </c>
      <c r="AH396">
        <v>0</v>
      </c>
      <c r="AI396">
        <v>1</v>
      </c>
      <c r="AJ396">
        <v>1</v>
      </c>
      <c r="AK396">
        <v>1</v>
      </c>
      <c r="AL396">
        <v>1</v>
      </c>
      <c r="AM396">
        <v>-2</v>
      </c>
      <c r="AN396">
        <v>0</v>
      </c>
      <c r="AO396">
        <v>1</v>
      </c>
      <c r="AP396">
        <v>1</v>
      </c>
      <c r="AQ396">
        <v>0</v>
      </c>
      <c r="AR396">
        <v>0</v>
      </c>
      <c r="AS396" t="s">
        <v>3</v>
      </c>
      <c r="AT396">
        <v>0.15</v>
      </c>
      <c r="AU396" t="s">
        <v>3</v>
      </c>
      <c r="AV396">
        <v>0</v>
      </c>
      <c r="AW396">
        <v>2</v>
      </c>
      <c r="AX396">
        <v>35381957</v>
      </c>
      <c r="AY396">
        <v>1</v>
      </c>
      <c r="AZ396">
        <v>0</v>
      </c>
      <c r="BA396">
        <v>396</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CV396">
        <v>0</v>
      </c>
      <c r="CW396">
        <f>ROUND(Y396*Source!I1213*DO396,9)</f>
        <v>0</v>
      </c>
      <c r="CX396">
        <f>ROUND(Y396*Source!I1213,9)</f>
        <v>0.12</v>
      </c>
      <c r="CY396">
        <f>AB396</f>
        <v>4.72</v>
      </c>
      <c r="CZ396">
        <f>AF396</f>
        <v>4.72</v>
      </c>
      <c r="DA396">
        <f>AJ396</f>
        <v>1</v>
      </c>
      <c r="DB396">
        <f t="shared" si="86"/>
        <v>0.71</v>
      </c>
      <c r="DC396">
        <f t="shared" si="87"/>
        <v>0.02</v>
      </c>
      <c r="DD396" t="s">
        <v>3</v>
      </c>
      <c r="DE396" t="s">
        <v>3</v>
      </c>
      <c r="DF396">
        <f t="shared" si="96"/>
        <v>0</v>
      </c>
      <c r="DG396">
        <f t="shared" si="97"/>
        <v>0.56999999999999995</v>
      </c>
      <c r="DH396">
        <f t="shared" si="98"/>
        <v>0.01</v>
      </c>
      <c r="DI396">
        <f t="shared" si="99"/>
        <v>0</v>
      </c>
      <c r="DJ396">
        <f>DG396</f>
        <v>0.56999999999999995</v>
      </c>
      <c r="DK396">
        <v>0</v>
      </c>
      <c r="DL396" t="s">
        <v>3</v>
      </c>
      <c r="DM396">
        <v>0</v>
      </c>
      <c r="DN396" t="s">
        <v>3</v>
      </c>
      <c r="DO396">
        <v>0</v>
      </c>
    </row>
    <row r="397" spans="1:119" x14ac:dyDescent="0.2">
      <c r="A397">
        <f>ROW(Source!A1213)</f>
        <v>1213</v>
      </c>
      <c r="B397">
        <v>35364244</v>
      </c>
      <c r="C397">
        <v>35381941</v>
      </c>
      <c r="D397">
        <v>35113368</v>
      </c>
      <c r="E397">
        <v>1</v>
      </c>
      <c r="F397">
        <v>1</v>
      </c>
      <c r="G397">
        <v>15872964</v>
      </c>
      <c r="H397">
        <v>3</v>
      </c>
      <c r="I397" t="s">
        <v>1087</v>
      </c>
      <c r="J397" t="s">
        <v>1088</v>
      </c>
      <c r="K397" t="s">
        <v>1089</v>
      </c>
      <c r="L397">
        <v>1354</v>
      </c>
      <c r="N397">
        <v>1010</v>
      </c>
      <c r="O397" t="s">
        <v>52</v>
      </c>
      <c r="P397" t="s">
        <v>52</v>
      </c>
      <c r="Q397">
        <v>1</v>
      </c>
      <c r="W397">
        <v>0</v>
      </c>
      <c r="X397">
        <v>-1464590454</v>
      </c>
      <c r="Y397">
        <f t="shared" si="85"/>
        <v>2</v>
      </c>
      <c r="AA397">
        <v>1415.18</v>
      </c>
      <c r="AB397">
        <v>0</v>
      </c>
      <c r="AC397">
        <v>0</v>
      </c>
      <c r="AD397">
        <v>0</v>
      </c>
      <c r="AE397">
        <v>1415.18</v>
      </c>
      <c r="AF397">
        <v>0</v>
      </c>
      <c r="AG397">
        <v>0</v>
      </c>
      <c r="AH397">
        <v>0</v>
      </c>
      <c r="AI397">
        <v>1</v>
      </c>
      <c r="AJ397">
        <v>1</v>
      </c>
      <c r="AK397">
        <v>1</v>
      </c>
      <c r="AL397">
        <v>1</v>
      </c>
      <c r="AM397">
        <v>-2</v>
      </c>
      <c r="AN397">
        <v>0</v>
      </c>
      <c r="AO397">
        <v>1</v>
      </c>
      <c r="AP397">
        <v>1</v>
      </c>
      <c r="AQ397">
        <v>0</v>
      </c>
      <c r="AR397">
        <v>0</v>
      </c>
      <c r="AS397" t="s">
        <v>3</v>
      </c>
      <c r="AT397">
        <v>2</v>
      </c>
      <c r="AU397" t="s">
        <v>3</v>
      </c>
      <c r="AV397">
        <v>0</v>
      </c>
      <c r="AW397">
        <v>2</v>
      </c>
      <c r="AX397">
        <v>35381958</v>
      </c>
      <c r="AY397">
        <v>1</v>
      </c>
      <c r="AZ397">
        <v>0</v>
      </c>
      <c r="BA397">
        <v>397</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CV397">
        <v>0</v>
      </c>
      <c r="CW397">
        <v>0</v>
      </c>
      <c r="CX397">
        <f>ROUND(Y397*Source!I1213,9)</f>
        <v>1.6</v>
      </c>
      <c r="CY397">
        <f t="shared" ref="CY397:CY406" si="100">AA397</f>
        <v>1415.18</v>
      </c>
      <c r="CZ397">
        <f t="shared" ref="CZ397:CZ406" si="101">AE397</f>
        <v>1415.18</v>
      </c>
      <c r="DA397">
        <f t="shared" ref="DA397:DA406" si="102">AI397</f>
        <v>1</v>
      </c>
      <c r="DB397">
        <f t="shared" si="86"/>
        <v>2830.36</v>
      </c>
      <c r="DC397">
        <f t="shared" si="87"/>
        <v>0</v>
      </c>
      <c r="DD397" t="s">
        <v>3</v>
      </c>
      <c r="DE397" t="s">
        <v>3</v>
      </c>
      <c r="DF397">
        <f t="shared" si="96"/>
        <v>2264.29</v>
      </c>
      <c r="DG397">
        <f t="shared" si="97"/>
        <v>0</v>
      </c>
      <c r="DH397">
        <f t="shared" si="98"/>
        <v>0</v>
      </c>
      <c r="DI397">
        <f t="shared" si="99"/>
        <v>0</v>
      </c>
      <c r="DJ397">
        <f t="shared" ref="DJ397:DJ406" si="103">DF397</f>
        <v>2264.29</v>
      </c>
      <c r="DK397">
        <v>0</v>
      </c>
      <c r="DL397" t="s">
        <v>3</v>
      </c>
      <c r="DM397">
        <v>0</v>
      </c>
      <c r="DN397" t="s">
        <v>3</v>
      </c>
      <c r="DO397">
        <v>0</v>
      </c>
    </row>
    <row r="398" spans="1:119" x14ac:dyDescent="0.2">
      <c r="A398">
        <f>ROW(Source!A1213)</f>
        <v>1213</v>
      </c>
      <c r="B398">
        <v>35364244</v>
      </c>
      <c r="C398">
        <v>35381941</v>
      </c>
      <c r="D398">
        <v>35114359</v>
      </c>
      <c r="E398">
        <v>1</v>
      </c>
      <c r="F398">
        <v>1</v>
      </c>
      <c r="G398">
        <v>15872964</v>
      </c>
      <c r="H398">
        <v>3</v>
      </c>
      <c r="I398" t="s">
        <v>992</v>
      </c>
      <c r="J398" t="s">
        <v>993</v>
      </c>
      <c r="K398" t="s">
        <v>994</v>
      </c>
      <c r="L398">
        <v>1348</v>
      </c>
      <c r="N398">
        <v>1009</v>
      </c>
      <c r="O398" t="s">
        <v>995</v>
      </c>
      <c r="P398" t="s">
        <v>995</v>
      </c>
      <c r="Q398">
        <v>1000</v>
      </c>
      <c r="W398">
        <v>0</v>
      </c>
      <c r="X398">
        <v>-181271767</v>
      </c>
      <c r="Y398">
        <f t="shared" si="85"/>
        <v>7.3999999999999999E-4</v>
      </c>
      <c r="AA398">
        <v>190540.34</v>
      </c>
      <c r="AB398">
        <v>0</v>
      </c>
      <c r="AC398">
        <v>0</v>
      </c>
      <c r="AD398">
        <v>0</v>
      </c>
      <c r="AE398">
        <v>190540.34</v>
      </c>
      <c r="AF398">
        <v>0</v>
      </c>
      <c r="AG398">
        <v>0</v>
      </c>
      <c r="AH398">
        <v>0</v>
      </c>
      <c r="AI398">
        <v>1</v>
      </c>
      <c r="AJ398">
        <v>1</v>
      </c>
      <c r="AK398">
        <v>1</v>
      </c>
      <c r="AL398">
        <v>1</v>
      </c>
      <c r="AM398">
        <v>-2</v>
      </c>
      <c r="AN398">
        <v>0</v>
      </c>
      <c r="AO398">
        <v>1</v>
      </c>
      <c r="AP398">
        <v>1</v>
      </c>
      <c r="AQ398">
        <v>0</v>
      </c>
      <c r="AR398">
        <v>0</v>
      </c>
      <c r="AS398" t="s">
        <v>3</v>
      </c>
      <c r="AT398">
        <v>7.3999999999999999E-4</v>
      </c>
      <c r="AU398" t="s">
        <v>3</v>
      </c>
      <c r="AV398">
        <v>0</v>
      </c>
      <c r="AW398">
        <v>2</v>
      </c>
      <c r="AX398">
        <v>35381959</v>
      </c>
      <c r="AY398">
        <v>1</v>
      </c>
      <c r="AZ398">
        <v>0</v>
      </c>
      <c r="BA398">
        <v>398</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CV398">
        <v>0</v>
      </c>
      <c r="CW398">
        <v>0</v>
      </c>
      <c r="CX398">
        <f>ROUND(Y398*Source!I1213,9)</f>
        <v>5.9199999999999997E-4</v>
      </c>
      <c r="CY398">
        <f t="shared" si="100"/>
        <v>190540.34</v>
      </c>
      <c r="CZ398">
        <f t="shared" si="101"/>
        <v>190540.34</v>
      </c>
      <c r="DA398">
        <f t="shared" si="102"/>
        <v>1</v>
      </c>
      <c r="DB398">
        <f t="shared" si="86"/>
        <v>141</v>
      </c>
      <c r="DC398">
        <f t="shared" si="87"/>
        <v>0</v>
      </c>
      <c r="DD398" t="s">
        <v>3</v>
      </c>
      <c r="DE398" t="s">
        <v>3</v>
      </c>
      <c r="DF398">
        <f t="shared" si="96"/>
        <v>112.8</v>
      </c>
      <c r="DG398">
        <f t="shared" si="97"/>
        <v>0</v>
      </c>
      <c r="DH398">
        <f t="shared" si="98"/>
        <v>0</v>
      </c>
      <c r="DI398">
        <f t="shared" si="99"/>
        <v>0</v>
      </c>
      <c r="DJ398">
        <f t="shared" si="103"/>
        <v>112.8</v>
      </c>
      <c r="DK398">
        <v>0</v>
      </c>
      <c r="DL398" t="s">
        <v>3</v>
      </c>
      <c r="DM398">
        <v>0</v>
      </c>
      <c r="DN398" t="s">
        <v>3</v>
      </c>
      <c r="DO398">
        <v>0</v>
      </c>
    </row>
    <row r="399" spans="1:119" x14ac:dyDescent="0.2">
      <c r="A399">
        <f>ROW(Source!A1213)</f>
        <v>1213</v>
      </c>
      <c r="B399">
        <v>35364244</v>
      </c>
      <c r="C399">
        <v>35381941</v>
      </c>
      <c r="D399">
        <v>35114332</v>
      </c>
      <c r="E399">
        <v>1</v>
      </c>
      <c r="F399">
        <v>1</v>
      </c>
      <c r="G399">
        <v>15872964</v>
      </c>
      <c r="H399">
        <v>3</v>
      </c>
      <c r="I399" t="s">
        <v>996</v>
      </c>
      <c r="J399" t="s">
        <v>997</v>
      </c>
      <c r="K399" t="s">
        <v>998</v>
      </c>
      <c r="L399">
        <v>1355</v>
      </c>
      <c r="N399">
        <v>1010</v>
      </c>
      <c r="O399" t="s">
        <v>18</v>
      </c>
      <c r="P399" t="s">
        <v>18</v>
      </c>
      <c r="Q399">
        <v>100</v>
      </c>
      <c r="W399">
        <v>0</v>
      </c>
      <c r="X399">
        <v>1583670906</v>
      </c>
      <c r="Y399">
        <f t="shared" si="85"/>
        <v>4</v>
      </c>
      <c r="AA399">
        <v>997.35</v>
      </c>
      <c r="AB399">
        <v>0</v>
      </c>
      <c r="AC399">
        <v>0</v>
      </c>
      <c r="AD399">
        <v>0</v>
      </c>
      <c r="AE399">
        <v>997.35</v>
      </c>
      <c r="AF399">
        <v>0</v>
      </c>
      <c r="AG399">
        <v>0</v>
      </c>
      <c r="AH399">
        <v>0</v>
      </c>
      <c r="AI399">
        <v>1</v>
      </c>
      <c r="AJ399">
        <v>1</v>
      </c>
      <c r="AK399">
        <v>1</v>
      </c>
      <c r="AL399">
        <v>1</v>
      </c>
      <c r="AM399">
        <v>-2</v>
      </c>
      <c r="AN399">
        <v>0</v>
      </c>
      <c r="AO399">
        <v>1</v>
      </c>
      <c r="AP399">
        <v>1</v>
      </c>
      <c r="AQ399">
        <v>0</v>
      </c>
      <c r="AR399">
        <v>0</v>
      </c>
      <c r="AS399" t="s">
        <v>3</v>
      </c>
      <c r="AT399">
        <v>4</v>
      </c>
      <c r="AU399" t="s">
        <v>3</v>
      </c>
      <c r="AV399">
        <v>0</v>
      </c>
      <c r="AW399">
        <v>2</v>
      </c>
      <c r="AX399">
        <v>35381960</v>
      </c>
      <c r="AY399">
        <v>1</v>
      </c>
      <c r="AZ399">
        <v>0</v>
      </c>
      <c r="BA399">
        <v>399</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CV399">
        <v>0</v>
      </c>
      <c r="CW399">
        <v>0</v>
      </c>
      <c r="CX399">
        <f>ROUND(Y399*Source!I1213,9)</f>
        <v>3.2</v>
      </c>
      <c r="CY399">
        <f t="shared" si="100"/>
        <v>997.35</v>
      </c>
      <c r="CZ399">
        <f t="shared" si="101"/>
        <v>997.35</v>
      </c>
      <c r="DA399">
        <f t="shared" si="102"/>
        <v>1</v>
      </c>
      <c r="DB399">
        <f t="shared" si="86"/>
        <v>3989.4</v>
      </c>
      <c r="DC399">
        <f t="shared" si="87"/>
        <v>0</v>
      </c>
      <c r="DD399" t="s">
        <v>3</v>
      </c>
      <c r="DE399" t="s">
        <v>3</v>
      </c>
      <c r="DF399">
        <f t="shared" si="96"/>
        <v>3191.52</v>
      </c>
      <c r="DG399">
        <f t="shared" si="97"/>
        <v>0</v>
      </c>
      <c r="DH399">
        <f t="shared" si="98"/>
        <v>0</v>
      </c>
      <c r="DI399">
        <f t="shared" si="99"/>
        <v>0</v>
      </c>
      <c r="DJ399">
        <f t="shared" si="103"/>
        <v>3191.52</v>
      </c>
      <c r="DK399">
        <v>0</v>
      </c>
      <c r="DL399" t="s">
        <v>3</v>
      </c>
      <c r="DM399">
        <v>0</v>
      </c>
      <c r="DN399" t="s">
        <v>3</v>
      </c>
      <c r="DO399">
        <v>0</v>
      </c>
    </row>
    <row r="400" spans="1:119" x14ac:dyDescent="0.2">
      <c r="A400">
        <f>ROW(Source!A1213)</f>
        <v>1213</v>
      </c>
      <c r="B400">
        <v>35364244</v>
      </c>
      <c r="C400">
        <v>35381941</v>
      </c>
      <c r="D400">
        <v>35116002</v>
      </c>
      <c r="E400">
        <v>1</v>
      </c>
      <c r="F400">
        <v>1</v>
      </c>
      <c r="G400">
        <v>15872964</v>
      </c>
      <c r="H400">
        <v>3</v>
      </c>
      <c r="I400" t="s">
        <v>1090</v>
      </c>
      <c r="J400" t="s">
        <v>1091</v>
      </c>
      <c r="K400" t="s">
        <v>1092</v>
      </c>
      <c r="L400">
        <v>1301</v>
      </c>
      <c r="N400">
        <v>1003</v>
      </c>
      <c r="O400" t="s">
        <v>1002</v>
      </c>
      <c r="P400" t="s">
        <v>1002</v>
      </c>
      <c r="Q400">
        <v>1</v>
      </c>
      <c r="W400">
        <v>0</v>
      </c>
      <c r="X400">
        <v>1505022798</v>
      </c>
      <c r="Y400">
        <f t="shared" si="85"/>
        <v>100</v>
      </c>
      <c r="AA400">
        <v>658.59</v>
      </c>
      <c r="AB400">
        <v>0</v>
      </c>
      <c r="AC400">
        <v>0</v>
      </c>
      <c r="AD400">
        <v>0</v>
      </c>
      <c r="AE400">
        <v>658.59</v>
      </c>
      <c r="AF400">
        <v>0</v>
      </c>
      <c r="AG400">
        <v>0</v>
      </c>
      <c r="AH400">
        <v>0</v>
      </c>
      <c r="AI400">
        <v>1</v>
      </c>
      <c r="AJ400">
        <v>1</v>
      </c>
      <c r="AK400">
        <v>1</v>
      </c>
      <c r="AL400">
        <v>1</v>
      </c>
      <c r="AM400">
        <v>-2</v>
      </c>
      <c r="AN400">
        <v>0</v>
      </c>
      <c r="AO400">
        <v>1</v>
      </c>
      <c r="AP400">
        <v>1</v>
      </c>
      <c r="AQ400">
        <v>0</v>
      </c>
      <c r="AR400">
        <v>0</v>
      </c>
      <c r="AS400" t="s">
        <v>3</v>
      </c>
      <c r="AT400">
        <v>100</v>
      </c>
      <c r="AU400" t="s">
        <v>3</v>
      </c>
      <c r="AV400">
        <v>0</v>
      </c>
      <c r="AW400">
        <v>2</v>
      </c>
      <c r="AX400">
        <v>35381961</v>
      </c>
      <c r="AY400">
        <v>1</v>
      </c>
      <c r="AZ400">
        <v>0</v>
      </c>
      <c r="BA400">
        <v>400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CV400">
        <v>0</v>
      </c>
      <c r="CW400">
        <v>0</v>
      </c>
      <c r="CX400">
        <f>ROUND(Y400*Source!I1213,9)</f>
        <v>80</v>
      </c>
      <c r="CY400">
        <f t="shared" si="100"/>
        <v>658.59</v>
      </c>
      <c r="CZ400">
        <f t="shared" si="101"/>
        <v>658.59</v>
      </c>
      <c r="DA400">
        <f t="shared" si="102"/>
        <v>1</v>
      </c>
      <c r="DB400">
        <f t="shared" si="86"/>
        <v>65859</v>
      </c>
      <c r="DC400">
        <f t="shared" si="87"/>
        <v>0</v>
      </c>
      <c r="DD400" t="s">
        <v>3</v>
      </c>
      <c r="DE400" t="s">
        <v>3</v>
      </c>
      <c r="DF400">
        <f t="shared" si="96"/>
        <v>52687.199999999997</v>
      </c>
      <c r="DG400">
        <f t="shared" si="97"/>
        <v>0</v>
      </c>
      <c r="DH400">
        <f t="shared" si="98"/>
        <v>0</v>
      </c>
      <c r="DI400">
        <f t="shared" si="99"/>
        <v>0</v>
      </c>
      <c r="DJ400">
        <f t="shared" si="103"/>
        <v>52687.199999999997</v>
      </c>
      <c r="DK400">
        <v>0</v>
      </c>
      <c r="DL400" t="s">
        <v>3</v>
      </c>
      <c r="DM400">
        <v>0</v>
      </c>
      <c r="DN400" t="s">
        <v>3</v>
      </c>
      <c r="DO400">
        <v>0</v>
      </c>
    </row>
    <row r="401" spans="1:119" x14ac:dyDescent="0.2">
      <c r="A401">
        <f>ROW(Source!A1213)</f>
        <v>1213</v>
      </c>
      <c r="B401">
        <v>35364244</v>
      </c>
      <c r="C401">
        <v>35381941</v>
      </c>
      <c r="D401">
        <v>35116003</v>
      </c>
      <c r="E401">
        <v>1</v>
      </c>
      <c r="F401">
        <v>1</v>
      </c>
      <c r="G401">
        <v>15872964</v>
      </c>
      <c r="H401">
        <v>3</v>
      </c>
      <c r="I401" t="s">
        <v>1093</v>
      </c>
      <c r="J401" t="s">
        <v>1094</v>
      </c>
      <c r="K401" t="s">
        <v>1095</v>
      </c>
      <c r="L401">
        <v>1354</v>
      </c>
      <c r="N401">
        <v>1010</v>
      </c>
      <c r="O401" t="s">
        <v>52</v>
      </c>
      <c r="P401" t="s">
        <v>52</v>
      </c>
      <c r="Q401">
        <v>1</v>
      </c>
      <c r="W401">
        <v>0</v>
      </c>
      <c r="X401">
        <v>1594614613</v>
      </c>
      <c r="Y401">
        <f t="shared" si="85"/>
        <v>15</v>
      </c>
      <c r="AA401">
        <v>153.13</v>
      </c>
      <c r="AB401">
        <v>0</v>
      </c>
      <c r="AC401">
        <v>0</v>
      </c>
      <c r="AD401">
        <v>0</v>
      </c>
      <c r="AE401">
        <v>153.13</v>
      </c>
      <c r="AF401">
        <v>0</v>
      </c>
      <c r="AG401">
        <v>0</v>
      </c>
      <c r="AH401">
        <v>0</v>
      </c>
      <c r="AI401">
        <v>1</v>
      </c>
      <c r="AJ401">
        <v>1</v>
      </c>
      <c r="AK401">
        <v>1</v>
      </c>
      <c r="AL401">
        <v>1</v>
      </c>
      <c r="AM401">
        <v>-2</v>
      </c>
      <c r="AN401">
        <v>0</v>
      </c>
      <c r="AO401">
        <v>1</v>
      </c>
      <c r="AP401">
        <v>1</v>
      </c>
      <c r="AQ401">
        <v>0</v>
      </c>
      <c r="AR401">
        <v>0</v>
      </c>
      <c r="AS401" t="s">
        <v>3</v>
      </c>
      <c r="AT401">
        <v>15</v>
      </c>
      <c r="AU401" t="s">
        <v>3</v>
      </c>
      <c r="AV401">
        <v>0</v>
      </c>
      <c r="AW401">
        <v>2</v>
      </c>
      <c r="AX401">
        <v>35381962</v>
      </c>
      <c r="AY401">
        <v>1</v>
      </c>
      <c r="AZ401">
        <v>0</v>
      </c>
      <c r="BA401">
        <v>401</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CV401">
        <v>0</v>
      </c>
      <c r="CW401">
        <v>0</v>
      </c>
      <c r="CX401">
        <f>ROUND(Y401*Source!I1213,9)</f>
        <v>12</v>
      </c>
      <c r="CY401">
        <f t="shared" si="100"/>
        <v>153.13</v>
      </c>
      <c r="CZ401">
        <f t="shared" si="101"/>
        <v>153.13</v>
      </c>
      <c r="DA401">
        <f t="shared" si="102"/>
        <v>1</v>
      </c>
      <c r="DB401">
        <f t="shared" si="86"/>
        <v>2296.9499999999998</v>
      </c>
      <c r="DC401">
        <f t="shared" si="87"/>
        <v>0</v>
      </c>
      <c r="DD401" t="s">
        <v>3</v>
      </c>
      <c r="DE401" t="s">
        <v>3</v>
      </c>
      <c r="DF401">
        <f t="shared" si="96"/>
        <v>1837.56</v>
      </c>
      <c r="DG401">
        <f t="shared" si="97"/>
        <v>0</v>
      </c>
      <c r="DH401">
        <f t="shared" si="98"/>
        <v>0</v>
      </c>
      <c r="DI401">
        <f t="shared" si="99"/>
        <v>0</v>
      </c>
      <c r="DJ401">
        <f t="shared" si="103"/>
        <v>1837.56</v>
      </c>
      <c r="DK401">
        <v>0</v>
      </c>
      <c r="DL401" t="s">
        <v>3</v>
      </c>
      <c r="DM401">
        <v>0</v>
      </c>
      <c r="DN401" t="s">
        <v>3</v>
      </c>
      <c r="DO401">
        <v>0</v>
      </c>
    </row>
    <row r="402" spans="1:119" x14ac:dyDescent="0.2">
      <c r="A402">
        <f>ROW(Source!A1213)</f>
        <v>1213</v>
      </c>
      <c r="B402">
        <v>35364244</v>
      </c>
      <c r="C402">
        <v>35381941</v>
      </c>
      <c r="D402">
        <v>35116004</v>
      </c>
      <c r="E402">
        <v>1</v>
      </c>
      <c r="F402">
        <v>1</v>
      </c>
      <c r="G402">
        <v>15872964</v>
      </c>
      <c r="H402">
        <v>3</v>
      </c>
      <c r="I402" t="s">
        <v>1096</v>
      </c>
      <c r="J402" t="s">
        <v>1097</v>
      </c>
      <c r="K402" t="s">
        <v>1098</v>
      </c>
      <c r="L402">
        <v>1354</v>
      </c>
      <c r="N402">
        <v>1010</v>
      </c>
      <c r="O402" t="s">
        <v>52</v>
      </c>
      <c r="P402" t="s">
        <v>52</v>
      </c>
      <c r="Q402">
        <v>1</v>
      </c>
      <c r="W402">
        <v>0</v>
      </c>
      <c r="X402">
        <v>1474194811</v>
      </c>
      <c r="Y402">
        <f t="shared" si="85"/>
        <v>4</v>
      </c>
      <c r="AA402">
        <v>172.42</v>
      </c>
      <c r="AB402">
        <v>0</v>
      </c>
      <c r="AC402">
        <v>0</v>
      </c>
      <c r="AD402">
        <v>0</v>
      </c>
      <c r="AE402">
        <v>172.42</v>
      </c>
      <c r="AF402">
        <v>0</v>
      </c>
      <c r="AG402">
        <v>0</v>
      </c>
      <c r="AH402">
        <v>0</v>
      </c>
      <c r="AI402">
        <v>1</v>
      </c>
      <c r="AJ402">
        <v>1</v>
      </c>
      <c r="AK402">
        <v>1</v>
      </c>
      <c r="AL402">
        <v>1</v>
      </c>
      <c r="AM402">
        <v>-2</v>
      </c>
      <c r="AN402">
        <v>0</v>
      </c>
      <c r="AO402">
        <v>1</v>
      </c>
      <c r="AP402">
        <v>1</v>
      </c>
      <c r="AQ402">
        <v>0</v>
      </c>
      <c r="AR402">
        <v>0</v>
      </c>
      <c r="AS402" t="s">
        <v>3</v>
      </c>
      <c r="AT402">
        <v>4</v>
      </c>
      <c r="AU402" t="s">
        <v>3</v>
      </c>
      <c r="AV402">
        <v>0</v>
      </c>
      <c r="AW402">
        <v>2</v>
      </c>
      <c r="AX402">
        <v>35381963</v>
      </c>
      <c r="AY402">
        <v>1</v>
      </c>
      <c r="AZ402">
        <v>0</v>
      </c>
      <c r="BA402">
        <v>402</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CV402">
        <v>0</v>
      </c>
      <c r="CW402">
        <v>0</v>
      </c>
      <c r="CX402">
        <f>ROUND(Y402*Source!I1213,9)</f>
        <v>3.2</v>
      </c>
      <c r="CY402">
        <f t="shared" si="100"/>
        <v>172.42</v>
      </c>
      <c r="CZ402">
        <f t="shared" si="101"/>
        <v>172.42</v>
      </c>
      <c r="DA402">
        <f t="shared" si="102"/>
        <v>1</v>
      </c>
      <c r="DB402">
        <f t="shared" si="86"/>
        <v>689.68</v>
      </c>
      <c r="DC402">
        <f t="shared" si="87"/>
        <v>0</v>
      </c>
      <c r="DD402" t="s">
        <v>3</v>
      </c>
      <c r="DE402" t="s">
        <v>3</v>
      </c>
      <c r="DF402">
        <f t="shared" si="96"/>
        <v>551.74</v>
      </c>
      <c r="DG402">
        <f t="shared" si="97"/>
        <v>0</v>
      </c>
      <c r="DH402">
        <f t="shared" si="98"/>
        <v>0</v>
      </c>
      <c r="DI402">
        <f t="shared" si="99"/>
        <v>0</v>
      </c>
      <c r="DJ402">
        <f t="shared" si="103"/>
        <v>551.74</v>
      </c>
      <c r="DK402">
        <v>0</v>
      </c>
      <c r="DL402" t="s">
        <v>3</v>
      </c>
      <c r="DM402">
        <v>0</v>
      </c>
      <c r="DN402" t="s">
        <v>3</v>
      </c>
      <c r="DO402">
        <v>0</v>
      </c>
    </row>
    <row r="403" spans="1:119" x14ac:dyDescent="0.2">
      <c r="A403">
        <f>ROW(Source!A1213)</f>
        <v>1213</v>
      </c>
      <c r="B403">
        <v>35364244</v>
      </c>
      <c r="C403">
        <v>35381941</v>
      </c>
      <c r="D403">
        <v>35116005</v>
      </c>
      <c r="E403">
        <v>1</v>
      </c>
      <c r="F403">
        <v>1</v>
      </c>
      <c r="G403">
        <v>15872964</v>
      </c>
      <c r="H403">
        <v>3</v>
      </c>
      <c r="I403" t="s">
        <v>1099</v>
      </c>
      <c r="J403" t="s">
        <v>1100</v>
      </c>
      <c r="K403" t="s">
        <v>1101</v>
      </c>
      <c r="L403">
        <v>1354</v>
      </c>
      <c r="N403">
        <v>1010</v>
      </c>
      <c r="O403" t="s">
        <v>52</v>
      </c>
      <c r="P403" t="s">
        <v>52</v>
      </c>
      <c r="Q403">
        <v>1</v>
      </c>
      <c r="W403">
        <v>0</v>
      </c>
      <c r="X403">
        <v>-2070555848</v>
      </c>
      <c r="Y403">
        <f t="shared" si="85"/>
        <v>4</v>
      </c>
      <c r="AA403">
        <v>54.24</v>
      </c>
      <c r="AB403">
        <v>0</v>
      </c>
      <c r="AC403">
        <v>0</v>
      </c>
      <c r="AD403">
        <v>0</v>
      </c>
      <c r="AE403">
        <v>54.24</v>
      </c>
      <c r="AF403">
        <v>0</v>
      </c>
      <c r="AG403">
        <v>0</v>
      </c>
      <c r="AH403">
        <v>0</v>
      </c>
      <c r="AI403">
        <v>1</v>
      </c>
      <c r="AJ403">
        <v>1</v>
      </c>
      <c r="AK403">
        <v>1</v>
      </c>
      <c r="AL403">
        <v>1</v>
      </c>
      <c r="AM403">
        <v>-2</v>
      </c>
      <c r="AN403">
        <v>0</v>
      </c>
      <c r="AO403">
        <v>1</v>
      </c>
      <c r="AP403">
        <v>1</v>
      </c>
      <c r="AQ403">
        <v>0</v>
      </c>
      <c r="AR403">
        <v>0</v>
      </c>
      <c r="AS403" t="s">
        <v>3</v>
      </c>
      <c r="AT403">
        <v>4</v>
      </c>
      <c r="AU403" t="s">
        <v>3</v>
      </c>
      <c r="AV403">
        <v>0</v>
      </c>
      <c r="AW403">
        <v>2</v>
      </c>
      <c r="AX403">
        <v>35381964</v>
      </c>
      <c r="AY403">
        <v>1</v>
      </c>
      <c r="AZ403">
        <v>0</v>
      </c>
      <c r="BA403">
        <v>403</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CV403">
        <v>0</v>
      </c>
      <c r="CW403">
        <v>0</v>
      </c>
      <c r="CX403">
        <f>ROUND(Y403*Source!I1213,9)</f>
        <v>3.2</v>
      </c>
      <c r="CY403">
        <f t="shared" si="100"/>
        <v>54.24</v>
      </c>
      <c r="CZ403">
        <f t="shared" si="101"/>
        <v>54.24</v>
      </c>
      <c r="DA403">
        <f t="shared" si="102"/>
        <v>1</v>
      </c>
      <c r="DB403">
        <f t="shared" si="86"/>
        <v>216.96</v>
      </c>
      <c r="DC403">
        <f t="shared" si="87"/>
        <v>0</v>
      </c>
      <c r="DD403" t="s">
        <v>3</v>
      </c>
      <c r="DE403" t="s">
        <v>3</v>
      </c>
      <c r="DF403">
        <f t="shared" si="96"/>
        <v>173.57</v>
      </c>
      <c r="DG403">
        <f t="shared" si="97"/>
        <v>0</v>
      </c>
      <c r="DH403">
        <f t="shared" si="98"/>
        <v>0</v>
      </c>
      <c r="DI403">
        <f t="shared" si="99"/>
        <v>0</v>
      </c>
      <c r="DJ403">
        <f t="shared" si="103"/>
        <v>173.57</v>
      </c>
      <c r="DK403">
        <v>0</v>
      </c>
      <c r="DL403" t="s">
        <v>3</v>
      </c>
      <c r="DM403">
        <v>0</v>
      </c>
      <c r="DN403" t="s">
        <v>3</v>
      </c>
      <c r="DO403">
        <v>0</v>
      </c>
    </row>
    <row r="404" spans="1:119" x14ac:dyDescent="0.2">
      <c r="A404">
        <f>ROW(Source!A1213)</f>
        <v>1213</v>
      </c>
      <c r="B404">
        <v>35364244</v>
      </c>
      <c r="C404">
        <v>35381941</v>
      </c>
      <c r="D404">
        <v>35116007</v>
      </c>
      <c r="E404">
        <v>1</v>
      </c>
      <c r="F404">
        <v>1</v>
      </c>
      <c r="G404">
        <v>15872964</v>
      </c>
      <c r="H404">
        <v>3</v>
      </c>
      <c r="I404" t="s">
        <v>1102</v>
      </c>
      <c r="J404" t="s">
        <v>1103</v>
      </c>
      <c r="K404" t="s">
        <v>1104</v>
      </c>
      <c r="L404">
        <v>1354</v>
      </c>
      <c r="N404">
        <v>1010</v>
      </c>
      <c r="O404" t="s">
        <v>52</v>
      </c>
      <c r="P404" t="s">
        <v>52</v>
      </c>
      <c r="Q404">
        <v>1</v>
      </c>
      <c r="W404">
        <v>0</v>
      </c>
      <c r="X404">
        <v>1509415827</v>
      </c>
      <c r="Y404">
        <f t="shared" si="85"/>
        <v>2</v>
      </c>
      <c r="AA404">
        <v>666.11</v>
      </c>
      <c r="AB404">
        <v>0</v>
      </c>
      <c r="AC404">
        <v>0</v>
      </c>
      <c r="AD404">
        <v>0</v>
      </c>
      <c r="AE404">
        <v>666.11</v>
      </c>
      <c r="AF404">
        <v>0</v>
      </c>
      <c r="AG404">
        <v>0</v>
      </c>
      <c r="AH404">
        <v>0</v>
      </c>
      <c r="AI404">
        <v>1</v>
      </c>
      <c r="AJ404">
        <v>1</v>
      </c>
      <c r="AK404">
        <v>1</v>
      </c>
      <c r="AL404">
        <v>1</v>
      </c>
      <c r="AM404">
        <v>-2</v>
      </c>
      <c r="AN404">
        <v>0</v>
      </c>
      <c r="AO404">
        <v>1</v>
      </c>
      <c r="AP404">
        <v>1</v>
      </c>
      <c r="AQ404">
        <v>0</v>
      </c>
      <c r="AR404">
        <v>0</v>
      </c>
      <c r="AS404" t="s">
        <v>3</v>
      </c>
      <c r="AT404">
        <v>2</v>
      </c>
      <c r="AU404" t="s">
        <v>3</v>
      </c>
      <c r="AV404">
        <v>0</v>
      </c>
      <c r="AW404">
        <v>2</v>
      </c>
      <c r="AX404">
        <v>35381965</v>
      </c>
      <c r="AY404">
        <v>1</v>
      </c>
      <c r="AZ404">
        <v>0</v>
      </c>
      <c r="BA404">
        <v>404</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CV404">
        <v>0</v>
      </c>
      <c r="CW404">
        <v>0</v>
      </c>
      <c r="CX404">
        <f>ROUND(Y404*Source!I1213,9)</f>
        <v>1.6</v>
      </c>
      <c r="CY404">
        <f t="shared" si="100"/>
        <v>666.11</v>
      </c>
      <c r="CZ404">
        <f t="shared" si="101"/>
        <v>666.11</v>
      </c>
      <c r="DA404">
        <f t="shared" si="102"/>
        <v>1</v>
      </c>
      <c r="DB404">
        <f t="shared" si="86"/>
        <v>1332.22</v>
      </c>
      <c r="DC404">
        <f t="shared" si="87"/>
        <v>0</v>
      </c>
      <c r="DD404" t="s">
        <v>3</v>
      </c>
      <c r="DE404" t="s">
        <v>3</v>
      </c>
      <c r="DF404">
        <f t="shared" si="96"/>
        <v>1065.78</v>
      </c>
      <c r="DG404">
        <f t="shared" si="97"/>
        <v>0</v>
      </c>
      <c r="DH404">
        <f t="shared" si="98"/>
        <v>0</v>
      </c>
      <c r="DI404">
        <f t="shared" si="99"/>
        <v>0</v>
      </c>
      <c r="DJ404">
        <f t="shared" si="103"/>
        <v>1065.78</v>
      </c>
      <c r="DK404">
        <v>0</v>
      </c>
      <c r="DL404" t="s">
        <v>3</v>
      </c>
      <c r="DM404">
        <v>0</v>
      </c>
      <c r="DN404" t="s">
        <v>3</v>
      </c>
      <c r="DO404">
        <v>0</v>
      </c>
    </row>
    <row r="405" spans="1:119" x14ac:dyDescent="0.2">
      <c r="A405">
        <f>ROW(Source!A1213)</f>
        <v>1213</v>
      </c>
      <c r="B405">
        <v>35364244</v>
      </c>
      <c r="C405">
        <v>35381941</v>
      </c>
      <c r="D405">
        <v>35116008</v>
      </c>
      <c r="E405">
        <v>1</v>
      </c>
      <c r="F405">
        <v>1</v>
      </c>
      <c r="G405">
        <v>15872964</v>
      </c>
      <c r="H405">
        <v>3</v>
      </c>
      <c r="I405" t="s">
        <v>1105</v>
      </c>
      <c r="J405" t="s">
        <v>1106</v>
      </c>
      <c r="K405" t="s">
        <v>1107</v>
      </c>
      <c r="L405">
        <v>1354</v>
      </c>
      <c r="N405">
        <v>1010</v>
      </c>
      <c r="O405" t="s">
        <v>52</v>
      </c>
      <c r="P405" t="s">
        <v>52</v>
      </c>
      <c r="Q405">
        <v>1</v>
      </c>
      <c r="W405">
        <v>0</v>
      </c>
      <c r="X405">
        <v>-1994768362</v>
      </c>
      <c r="Y405">
        <f t="shared" si="85"/>
        <v>15</v>
      </c>
      <c r="AA405">
        <v>776.23</v>
      </c>
      <c r="AB405">
        <v>0</v>
      </c>
      <c r="AC405">
        <v>0</v>
      </c>
      <c r="AD405">
        <v>0</v>
      </c>
      <c r="AE405">
        <v>776.23</v>
      </c>
      <c r="AF405">
        <v>0</v>
      </c>
      <c r="AG405">
        <v>0</v>
      </c>
      <c r="AH405">
        <v>0</v>
      </c>
      <c r="AI405">
        <v>1</v>
      </c>
      <c r="AJ405">
        <v>1</v>
      </c>
      <c r="AK405">
        <v>1</v>
      </c>
      <c r="AL405">
        <v>1</v>
      </c>
      <c r="AM405">
        <v>-2</v>
      </c>
      <c r="AN405">
        <v>0</v>
      </c>
      <c r="AO405">
        <v>1</v>
      </c>
      <c r="AP405">
        <v>1</v>
      </c>
      <c r="AQ405">
        <v>0</v>
      </c>
      <c r="AR405">
        <v>0</v>
      </c>
      <c r="AS405" t="s">
        <v>3</v>
      </c>
      <c r="AT405">
        <v>15</v>
      </c>
      <c r="AU405" t="s">
        <v>3</v>
      </c>
      <c r="AV405">
        <v>0</v>
      </c>
      <c r="AW405">
        <v>2</v>
      </c>
      <c r="AX405">
        <v>35381966</v>
      </c>
      <c r="AY405">
        <v>1</v>
      </c>
      <c r="AZ405">
        <v>0</v>
      </c>
      <c r="BA405">
        <v>405</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CV405">
        <v>0</v>
      </c>
      <c r="CW405">
        <v>0</v>
      </c>
      <c r="CX405">
        <f>ROUND(Y405*Source!I1213,9)</f>
        <v>12</v>
      </c>
      <c r="CY405">
        <f t="shared" si="100"/>
        <v>776.23</v>
      </c>
      <c r="CZ405">
        <f t="shared" si="101"/>
        <v>776.23</v>
      </c>
      <c r="DA405">
        <f t="shared" si="102"/>
        <v>1</v>
      </c>
      <c r="DB405">
        <f t="shared" si="86"/>
        <v>11643.45</v>
      </c>
      <c r="DC405">
        <f t="shared" si="87"/>
        <v>0</v>
      </c>
      <c r="DD405" t="s">
        <v>3</v>
      </c>
      <c r="DE405" t="s">
        <v>3</v>
      </c>
      <c r="DF405">
        <f t="shared" si="96"/>
        <v>9314.76</v>
      </c>
      <c r="DG405">
        <f t="shared" si="97"/>
        <v>0</v>
      </c>
      <c r="DH405">
        <f t="shared" si="98"/>
        <v>0</v>
      </c>
      <c r="DI405">
        <f t="shared" si="99"/>
        <v>0</v>
      </c>
      <c r="DJ405">
        <f t="shared" si="103"/>
        <v>9314.76</v>
      </c>
      <c r="DK405">
        <v>0</v>
      </c>
      <c r="DL405" t="s">
        <v>3</v>
      </c>
      <c r="DM405">
        <v>0</v>
      </c>
      <c r="DN405" t="s">
        <v>3</v>
      </c>
      <c r="DO405">
        <v>0</v>
      </c>
    </row>
    <row r="406" spans="1:119" x14ac:dyDescent="0.2">
      <c r="A406">
        <f>ROW(Source!A1213)</f>
        <v>1213</v>
      </c>
      <c r="B406">
        <v>35364244</v>
      </c>
      <c r="C406">
        <v>35381941</v>
      </c>
      <c r="D406">
        <v>35116009</v>
      </c>
      <c r="E406">
        <v>1</v>
      </c>
      <c r="F406">
        <v>1</v>
      </c>
      <c r="G406">
        <v>15872964</v>
      </c>
      <c r="H406">
        <v>3</v>
      </c>
      <c r="I406" t="s">
        <v>1108</v>
      </c>
      <c r="J406" t="s">
        <v>1109</v>
      </c>
      <c r="K406" t="s">
        <v>1110</v>
      </c>
      <c r="L406">
        <v>1354</v>
      </c>
      <c r="N406">
        <v>1010</v>
      </c>
      <c r="O406" t="s">
        <v>52</v>
      </c>
      <c r="P406" t="s">
        <v>52</v>
      </c>
      <c r="Q406">
        <v>1</v>
      </c>
      <c r="W406">
        <v>0</v>
      </c>
      <c r="X406">
        <v>1625024360</v>
      </c>
      <c r="Y406">
        <f t="shared" si="85"/>
        <v>2</v>
      </c>
      <c r="AA406">
        <v>947.75</v>
      </c>
      <c r="AB406">
        <v>0</v>
      </c>
      <c r="AC406">
        <v>0</v>
      </c>
      <c r="AD406">
        <v>0</v>
      </c>
      <c r="AE406">
        <v>947.75</v>
      </c>
      <c r="AF406">
        <v>0</v>
      </c>
      <c r="AG406">
        <v>0</v>
      </c>
      <c r="AH406">
        <v>0</v>
      </c>
      <c r="AI406">
        <v>1</v>
      </c>
      <c r="AJ406">
        <v>1</v>
      </c>
      <c r="AK406">
        <v>1</v>
      </c>
      <c r="AL406">
        <v>1</v>
      </c>
      <c r="AM406">
        <v>-2</v>
      </c>
      <c r="AN406">
        <v>0</v>
      </c>
      <c r="AO406">
        <v>1</v>
      </c>
      <c r="AP406">
        <v>1</v>
      </c>
      <c r="AQ406">
        <v>0</v>
      </c>
      <c r="AR406">
        <v>0</v>
      </c>
      <c r="AS406" t="s">
        <v>3</v>
      </c>
      <c r="AT406">
        <v>2</v>
      </c>
      <c r="AU406" t="s">
        <v>3</v>
      </c>
      <c r="AV406">
        <v>0</v>
      </c>
      <c r="AW406">
        <v>2</v>
      </c>
      <c r="AX406">
        <v>35381967</v>
      </c>
      <c r="AY406">
        <v>1</v>
      </c>
      <c r="AZ406">
        <v>0</v>
      </c>
      <c r="BA406">
        <v>406</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CV406">
        <v>0</v>
      </c>
      <c r="CW406">
        <v>0</v>
      </c>
      <c r="CX406">
        <f>ROUND(Y406*Source!I1213,9)</f>
        <v>1.6</v>
      </c>
      <c r="CY406">
        <f t="shared" si="100"/>
        <v>947.75</v>
      </c>
      <c r="CZ406">
        <f t="shared" si="101"/>
        <v>947.75</v>
      </c>
      <c r="DA406">
        <f t="shared" si="102"/>
        <v>1</v>
      </c>
      <c r="DB406">
        <f t="shared" si="86"/>
        <v>1895.5</v>
      </c>
      <c r="DC406">
        <f t="shared" si="87"/>
        <v>0</v>
      </c>
      <c r="DD406" t="s">
        <v>3</v>
      </c>
      <c r="DE406" t="s">
        <v>3</v>
      </c>
      <c r="DF406">
        <f t="shared" si="96"/>
        <v>1516.4</v>
      </c>
      <c r="DG406">
        <f t="shared" si="97"/>
        <v>0</v>
      </c>
      <c r="DH406">
        <f t="shared" si="98"/>
        <v>0</v>
      </c>
      <c r="DI406">
        <f t="shared" si="99"/>
        <v>0</v>
      </c>
      <c r="DJ406">
        <f t="shared" si="103"/>
        <v>1516.4</v>
      </c>
      <c r="DK406">
        <v>0</v>
      </c>
      <c r="DL406" t="s">
        <v>3</v>
      </c>
      <c r="DM406">
        <v>0</v>
      </c>
      <c r="DN406" t="s">
        <v>3</v>
      </c>
      <c r="DO406">
        <v>0</v>
      </c>
    </row>
    <row r="407" spans="1:119" x14ac:dyDescent="0.2">
      <c r="A407">
        <f>ROW(Source!A1214)</f>
        <v>1214</v>
      </c>
      <c r="B407">
        <v>35364244</v>
      </c>
      <c r="C407">
        <v>35381968</v>
      </c>
      <c r="D407">
        <v>35111398</v>
      </c>
      <c r="E407">
        <v>15872964</v>
      </c>
      <c r="F407">
        <v>1</v>
      </c>
      <c r="G407">
        <v>15872964</v>
      </c>
      <c r="H407">
        <v>1</v>
      </c>
      <c r="I407" t="s">
        <v>982</v>
      </c>
      <c r="J407" t="s">
        <v>3</v>
      </c>
      <c r="K407" t="s">
        <v>983</v>
      </c>
      <c r="L407">
        <v>1191</v>
      </c>
      <c r="N407">
        <v>1013</v>
      </c>
      <c r="O407" t="s">
        <v>984</v>
      </c>
      <c r="P407" t="s">
        <v>984</v>
      </c>
      <c r="Q407">
        <v>1</v>
      </c>
      <c r="W407">
        <v>0</v>
      </c>
      <c r="X407">
        <v>476480486</v>
      </c>
      <c r="Y407">
        <f t="shared" si="85"/>
        <v>1.18</v>
      </c>
      <c r="AA407">
        <v>0</v>
      </c>
      <c r="AB407">
        <v>0</v>
      </c>
      <c r="AC407">
        <v>0</v>
      </c>
      <c r="AD407">
        <v>0</v>
      </c>
      <c r="AE407">
        <v>0</v>
      </c>
      <c r="AF407">
        <v>0</v>
      </c>
      <c r="AG407">
        <v>0</v>
      </c>
      <c r="AH407">
        <v>0</v>
      </c>
      <c r="AI407">
        <v>1</v>
      </c>
      <c r="AJ407">
        <v>1</v>
      </c>
      <c r="AK407">
        <v>1</v>
      </c>
      <c r="AL407">
        <v>1</v>
      </c>
      <c r="AM407">
        <v>-2</v>
      </c>
      <c r="AN407">
        <v>0</v>
      </c>
      <c r="AO407">
        <v>1</v>
      </c>
      <c r="AP407">
        <v>1</v>
      </c>
      <c r="AQ407">
        <v>0</v>
      </c>
      <c r="AR407">
        <v>0</v>
      </c>
      <c r="AS407" t="s">
        <v>3</v>
      </c>
      <c r="AT407">
        <v>1.18</v>
      </c>
      <c r="AU407" t="s">
        <v>3</v>
      </c>
      <c r="AV407">
        <v>1</v>
      </c>
      <c r="AW407">
        <v>2</v>
      </c>
      <c r="AX407">
        <v>35381978</v>
      </c>
      <c r="AY407">
        <v>1</v>
      </c>
      <c r="AZ407">
        <v>0</v>
      </c>
      <c r="BA407">
        <v>407</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CU407">
        <f>ROUND(AT407*Source!I1214*AH407*AL407,2)</f>
        <v>0</v>
      </c>
      <c r="CV407">
        <f>ROUND(Y407*Source!I1214,9)</f>
        <v>0.59</v>
      </c>
      <c r="CW407">
        <v>0</v>
      </c>
      <c r="CX407">
        <f>ROUND(Y407*Source!I1214,9)</f>
        <v>0.59</v>
      </c>
      <c r="CY407">
        <f>AD407</f>
        <v>0</v>
      </c>
      <c r="CZ407">
        <f>AH407</f>
        <v>0</v>
      </c>
      <c r="DA407">
        <f>AL407</f>
        <v>1</v>
      </c>
      <c r="DB407">
        <f t="shared" si="86"/>
        <v>0</v>
      </c>
      <c r="DC407">
        <f t="shared" si="87"/>
        <v>0</v>
      </c>
      <c r="DD407" t="s">
        <v>3</v>
      </c>
      <c r="DE407" t="s">
        <v>3</v>
      </c>
      <c r="DF407">
        <f t="shared" si="96"/>
        <v>0</v>
      </c>
      <c r="DG407">
        <f t="shared" si="97"/>
        <v>0</v>
      </c>
      <c r="DH407">
        <f t="shared" si="98"/>
        <v>0</v>
      </c>
      <c r="DI407">
        <f t="shared" si="99"/>
        <v>0</v>
      </c>
      <c r="DJ407">
        <f>DI407</f>
        <v>0</v>
      </c>
      <c r="DK407">
        <v>0</v>
      </c>
      <c r="DL407" t="s">
        <v>3</v>
      </c>
      <c r="DM407">
        <v>0</v>
      </c>
      <c r="DN407" t="s">
        <v>3</v>
      </c>
      <c r="DO407">
        <v>0</v>
      </c>
    </row>
    <row r="408" spans="1:119" x14ac:dyDescent="0.2">
      <c r="A408">
        <f>ROW(Source!A1214)</f>
        <v>1214</v>
      </c>
      <c r="B408">
        <v>35364244</v>
      </c>
      <c r="C408">
        <v>35381968</v>
      </c>
      <c r="D408">
        <v>35112486</v>
      </c>
      <c r="E408">
        <v>1</v>
      </c>
      <c r="F408">
        <v>1</v>
      </c>
      <c r="G408">
        <v>15872964</v>
      </c>
      <c r="H408">
        <v>2</v>
      </c>
      <c r="I408" t="s">
        <v>1024</v>
      </c>
      <c r="J408" t="s">
        <v>1025</v>
      </c>
      <c r="K408" t="s">
        <v>1026</v>
      </c>
      <c r="L408">
        <v>1368</v>
      </c>
      <c r="N408">
        <v>1011</v>
      </c>
      <c r="O408" t="s">
        <v>988</v>
      </c>
      <c r="P408" t="s">
        <v>988</v>
      </c>
      <c r="Q408">
        <v>1</v>
      </c>
      <c r="W408">
        <v>0</v>
      </c>
      <c r="X408">
        <v>284626939</v>
      </c>
      <c r="Y408">
        <f t="shared" si="85"/>
        <v>0.44</v>
      </c>
      <c r="AA408">
        <v>0</v>
      </c>
      <c r="AB408">
        <v>2026.34</v>
      </c>
      <c r="AC408">
        <v>1032.6099999999999</v>
      </c>
      <c r="AD408">
        <v>0</v>
      </c>
      <c r="AE408">
        <v>0</v>
      </c>
      <c r="AF408">
        <v>2026.34</v>
      </c>
      <c r="AG408">
        <v>1032.6099999999999</v>
      </c>
      <c r="AH408">
        <v>0</v>
      </c>
      <c r="AI408">
        <v>1</v>
      </c>
      <c r="AJ408">
        <v>1</v>
      </c>
      <c r="AK408">
        <v>1</v>
      </c>
      <c r="AL408">
        <v>1</v>
      </c>
      <c r="AM408">
        <v>-2</v>
      </c>
      <c r="AN408">
        <v>0</v>
      </c>
      <c r="AO408">
        <v>1</v>
      </c>
      <c r="AP408">
        <v>1</v>
      </c>
      <c r="AQ408">
        <v>0</v>
      </c>
      <c r="AR408">
        <v>0</v>
      </c>
      <c r="AS408" t="s">
        <v>3</v>
      </c>
      <c r="AT408">
        <v>0.44</v>
      </c>
      <c r="AU408" t="s">
        <v>3</v>
      </c>
      <c r="AV408">
        <v>0</v>
      </c>
      <c r="AW408">
        <v>2</v>
      </c>
      <c r="AX408">
        <v>35381979</v>
      </c>
      <c r="AY408">
        <v>1</v>
      </c>
      <c r="AZ408">
        <v>0</v>
      </c>
      <c r="BA408">
        <v>408</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CV408">
        <v>0</v>
      </c>
      <c r="CW408">
        <f>ROUND(Y408*Source!I1214*DO408,9)</f>
        <v>0</v>
      </c>
      <c r="CX408">
        <f>ROUND(Y408*Source!I1214,9)</f>
        <v>0.22</v>
      </c>
      <c r="CY408">
        <f>AB408</f>
        <v>2026.34</v>
      </c>
      <c r="CZ408">
        <f>AF408</f>
        <v>2026.34</v>
      </c>
      <c r="DA408">
        <f>AJ408</f>
        <v>1</v>
      </c>
      <c r="DB408">
        <f t="shared" si="86"/>
        <v>891.59</v>
      </c>
      <c r="DC408">
        <f t="shared" si="87"/>
        <v>454.35</v>
      </c>
      <c r="DD408" t="s">
        <v>3</v>
      </c>
      <c r="DE408" t="s">
        <v>3</v>
      </c>
      <c r="DF408">
        <f t="shared" si="96"/>
        <v>0</v>
      </c>
      <c r="DG408">
        <f t="shared" si="97"/>
        <v>445.79</v>
      </c>
      <c r="DH408">
        <f t="shared" si="98"/>
        <v>227.17</v>
      </c>
      <c r="DI408">
        <f t="shared" si="99"/>
        <v>0</v>
      </c>
      <c r="DJ408">
        <f>DG408</f>
        <v>445.79</v>
      </c>
      <c r="DK408">
        <v>0</v>
      </c>
      <c r="DL408" t="s">
        <v>3</v>
      </c>
      <c r="DM408">
        <v>0</v>
      </c>
      <c r="DN408" t="s">
        <v>3</v>
      </c>
      <c r="DO408">
        <v>0</v>
      </c>
    </row>
    <row r="409" spans="1:119" x14ac:dyDescent="0.2">
      <c r="A409">
        <f>ROW(Source!A1214)</f>
        <v>1214</v>
      </c>
      <c r="B409">
        <v>35364244</v>
      </c>
      <c r="C409">
        <v>35381968</v>
      </c>
      <c r="D409">
        <v>35115020</v>
      </c>
      <c r="E409">
        <v>1</v>
      </c>
      <c r="F409">
        <v>1</v>
      </c>
      <c r="G409">
        <v>15872964</v>
      </c>
      <c r="H409">
        <v>3</v>
      </c>
      <c r="I409" t="s">
        <v>1027</v>
      </c>
      <c r="J409" t="s">
        <v>1028</v>
      </c>
      <c r="K409" t="s">
        <v>1029</v>
      </c>
      <c r="L409">
        <v>1346</v>
      </c>
      <c r="N409">
        <v>1009</v>
      </c>
      <c r="O409" t="s">
        <v>1030</v>
      </c>
      <c r="P409" t="s">
        <v>1030</v>
      </c>
      <c r="Q409">
        <v>1</v>
      </c>
      <c r="W409">
        <v>0</v>
      </c>
      <c r="X409">
        <v>1719425291</v>
      </c>
      <c r="Y409">
        <f t="shared" si="85"/>
        <v>0.16</v>
      </c>
      <c r="AA409">
        <v>363.22</v>
      </c>
      <c r="AB409">
        <v>0</v>
      </c>
      <c r="AC409">
        <v>0</v>
      </c>
      <c r="AD409">
        <v>0</v>
      </c>
      <c r="AE409">
        <v>363.22</v>
      </c>
      <c r="AF409">
        <v>0</v>
      </c>
      <c r="AG409">
        <v>0</v>
      </c>
      <c r="AH409">
        <v>0</v>
      </c>
      <c r="AI409">
        <v>1</v>
      </c>
      <c r="AJ409">
        <v>1</v>
      </c>
      <c r="AK409">
        <v>1</v>
      </c>
      <c r="AL409">
        <v>1</v>
      </c>
      <c r="AM409">
        <v>-2</v>
      </c>
      <c r="AN409">
        <v>0</v>
      </c>
      <c r="AO409">
        <v>1</v>
      </c>
      <c r="AP409">
        <v>1</v>
      </c>
      <c r="AQ409">
        <v>0</v>
      </c>
      <c r="AR409">
        <v>0</v>
      </c>
      <c r="AS409" t="s">
        <v>3</v>
      </c>
      <c r="AT409">
        <v>0.16</v>
      </c>
      <c r="AU409" t="s">
        <v>3</v>
      </c>
      <c r="AV409">
        <v>0</v>
      </c>
      <c r="AW409">
        <v>2</v>
      </c>
      <c r="AX409">
        <v>35381980</v>
      </c>
      <c r="AY409">
        <v>1</v>
      </c>
      <c r="AZ409">
        <v>0</v>
      </c>
      <c r="BA409">
        <v>409</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CV409">
        <v>0</v>
      </c>
      <c r="CW409">
        <v>0</v>
      </c>
      <c r="CX409">
        <f>ROUND(Y409*Source!I1214,9)</f>
        <v>0.08</v>
      </c>
      <c r="CY409">
        <f t="shared" ref="CY409:CY415" si="104">AA409</f>
        <v>363.22</v>
      </c>
      <c r="CZ409">
        <f t="shared" ref="CZ409:CZ415" si="105">AE409</f>
        <v>363.22</v>
      </c>
      <c r="DA409">
        <f t="shared" ref="DA409:DA415" si="106">AI409</f>
        <v>1</v>
      </c>
      <c r="DB409">
        <f t="shared" si="86"/>
        <v>58.12</v>
      </c>
      <c r="DC409">
        <f t="shared" si="87"/>
        <v>0</v>
      </c>
      <c r="DD409" t="s">
        <v>3</v>
      </c>
      <c r="DE409" t="s">
        <v>3</v>
      </c>
      <c r="DF409">
        <f t="shared" si="96"/>
        <v>29.06</v>
      </c>
      <c r="DG409">
        <f t="shared" si="97"/>
        <v>0</v>
      </c>
      <c r="DH409">
        <f t="shared" si="98"/>
        <v>0</v>
      </c>
      <c r="DI409">
        <f t="shared" si="99"/>
        <v>0</v>
      </c>
      <c r="DJ409">
        <f t="shared" ref="DJ409:DJ415" si="107">DF409</f>
        <v>29.06</v>
      </c>
      <c r="DK409">
        <v>0</v>
      </c>
      <c r="DL409" t="s">
        <v>3</v>
      </c>
      <c r="DM409">
        <v>0</v>
      </c>
      <c r="DN409" t="s">
        <v>3</v>
      </c>
      <c r="DO409">
        <v>0</v>
      </c>
    </row>
    <row r="410" spans="1:119" x14ac:dyDescent="0.2">
      <c r="A410">
        <f>ROW(Source!A1214)</f>
        <v>1214</v>
      </c>
      <c r="B410">
        <v>35364244</v>
      </c>
      <c r="C410">
        <v>35381968</v>
      </c>
      <c r="D410">
        <v>35122310</v>
      </c>
      <c r="E410">
        <v>1</v>
      </c>
      <c r="F410">
        <v>1</v>
      </c>
      <c r="G410">
        <v>15872964</v>
      </c>
      <c r="H410">
        <v>3</v>
      </c>
      <c r="I410" t="s">
        <v>1031</v>
      </c>
      <c r="J410" t="s">
        <v>1032</v>
      </c>
      <c r="K410" t="s">
        <v>1033</v>
      </c>
      <c r="L410">
        <v>1301</v>
      </c>
      <c r="N410">
        <v>1003</v>
      </c>
      <c r="O410" t="s">
        <v>1002</v>
      </c>
      <c r="P410" t="s">
        <v>1002</v>
      </c>
      <c r="Q410">
        <v>1</v>
      </c>
      <c r="W410">
        <v>0</v>
      </c>
      <c r="X410">
        <v>-1189895200</v>
      </c>
      <c r="Y410">
        <f t="shared" si="85"/>
        <v>5</v>
      </c>
      <c r="AA410">
        <v>5.71</v>
      </c>
      <c r="AB410">
        <v>0</v>
      </c>
      <c r="AC410">
        <v>0</v>
      </c>
      <c r="AD410">
        <v>0</v>
      </c>
      <c r="AE410">
        <v>5.71</v>
      </c>
      <c r="AF410">
        <v>0</v>
      </c>
      <c r="AG410">
        <v>0</v>
      </c>
      <c r="AH410">
        <v>0</v>
      </c>
      <c r="AI410">
        <v>1</v>
      </c>
      <c r="AJ410">
        <v>1</v>
      </c>
      <c r="AK410">
        <v>1</v>
      </c>
      <c r="AL410">
        <v>1</v>
      </c>
      <c r="AM410">
        <v>-2</v>
      </c>
      <c r="AN410">
        <v>0</v>
      </c>
      <c r="AO410">
        <v>1</v>
      </c>
      <c r="AP410">
        <v>1</v>
      </c>
      <c r="AQ410">
        <v>0</v>
      </c>
      <c r="AR410">
        <v>0</v>
      </c>
      <c r="AS410" t="s">
        <v>3</v>
      </c>
      <c r="AT410">
        <v>5</v>
      </c>
      <c r="AU410" t="s">
        <v>3</v>
      </c>
      <c r="AV410">
        <v>0</v>
      </c>
      <c r="AW410">
        <v>2</v>
      </c>
      <c r="AX410">
        <v>35381981</v>
      </c>
      <c r="AY410">
        <v>1</v>
      </c>
      <c r="AZ410">
        <v>0</v>
      </c>
      <c r="BA410">
        <v>410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CV410">
        <v>0</v>
      </c>
      <c r="CW410">
        <v>0</v>
      </c>
      <c r="CX410">
        <f>ROUND(Y410*Source!I1214,9)</f>
        <v>2.5</v>
      </c>
      <c r="CY410">
        <f t="shared" si="104"/>
        <v>5.71</v>
      </c>
      <c r="CZ410">
        <f t="shared" si="105"/>
        <v>5.71</v>
      </c>
      <c r="DA410">
        <f t="shared" si="106"/>
        <v>1</v>
      </c>
      <c r="DB410">
        <f t="shared" si="86"/>
        <v>28.55</v>
      </c>
      <c r="DC410">
        <f t="shared" si="87"/>
        <v>0</v>
      </c>
      <c r="DD410" t="s">
        <v>3</v>
      </c>
      <c r="DE410" t="s">
        <v>3</v>
      </c>
      <c r="DF410">
        <f t="shared" si="96"/>
        <v>14.28</v>
      </c>
      <c r="DG410">
        <f t="shared" si="97"/>
        <v>0</v>
      </c>
      <c r="DH410">
        <f t="shared" si="98"/>
        <v>0</v>
      </c>
      <c r="DI410">
        <f t="shared" si="99"/>
        <v>0</v>
      </c>
      <c r="DJ410">
        <f t="shared" si="107"/>
        <v>14.28</v>
      </c>
      <c r="DK410">
        <v>0</v>
      </c>
      <c r="DL410" t="s">
        <v>3</v>
      </c>
      <c r="DM410">
        <v>0</v>
      </c>
      <c r="DN410" t="s">
        <v>3</v>
      </c>
      <c r="DO410">
        <v>0</v>
      </c>
    </row>
    <row r="411" spans="1:119" x14ac:dyDescent="0.2">
      <c r="A411">
        <f>ROW(Source!A1214)</f>
        <v>1214</v>
      </c>
      <c r="B411">
        <v>35364244</v>
      </c>
      <c r="C411">
        <v>35381968</v>
      </c>
      <c r="D411">
        <v>35122207</v>
      </c>
      <c r="E411">
        <v>1</v>
      </c>
      <c r="F411">
        <v>1</v>
      </c>
      <c r="G411">
        <v>15872964</v>
      </c>
      <c r="H411">
        <v>3</v>
      </c>
      <c r="I411" t="s">
        <v>1034</v>
      </c>
      <c r="J411" t="s">
        <v>1035</v>
      </c>
      <c r="K411" t="s">
        <v>1036</v>
      </c>
      <c r="L411">
        <v>1356</v>
      </c>
      <c r="N411">
        <v>1010</v>
      </c>
      <c r="O411" t="s">
        <v>242</v>
      </c>
      <c r="P411" t="s">
        <v>242</v>
      </c>
      <c r="Q411">
        <v>1000</v>
      </c>
      <c r="W411">
        <v>0</v>
      </c>
      <c r="X411">
        <v>-1948375318</v>
      </c>
      <c r="Y411">
        <f t="shared" si="85"/>
        <v>5.0000000000000001E-3</v>
      </c>
      <c r="AA411">
        <v>718.56</v>
      </c>
      <c r="AB411">
        <v>0</v>
      </c>
      <c r="AC411">
        <v>0</v>
      </c>
      <c r="AD411">
        <v>0</v>
      </c>
      <c r="AE411">
        <v>718.56</v>
      </c>
      <c r="AF411">
        <v>0</v>
      </c>
      <c r="AG411">
        <v>0</v>
      </c>
      <c r="AH411">
        <v>0</v>
      </c>
      <c r="AI411">
        <v>1</v>
      </c>
      <c r="AJ411">
        <v>1</v>
      </c>
      <c r="AK411">
        <v>1</v>
      </c>
      <c r="AL411">
        <v>1</v>
      </c>
      <c r="AM411">
        <v>-2</v>
      </c>
      <c r="AN411">
        <v>0</v>
      </c>
      <c r="AO411">
        <v>1</v>
      </c>
      <c r="AP411">
        <v>1</v>
      </c>
      <c r="AQ411">
        <v>0</v>
      </c>
      <c r="AR411">
        <v>0</v>
      </c>
      <c r="AS411" t="s">
        <v>3</v>
      </c>
      <c r="AT411">
        <v>5.0000000000000001E-3</v>
      </c>
      <c r="AU411" t="s">
        <v>3</v>
      </c>
      <c r="AV411">
        <v>0</v>
      </c>
      <c r="AW411">
        <v>2</v>
      </c>
      <c r="AX411">
        <v>35381982</v>
      </c>
      <c r="AY411">
        <v>1</v>
      </c>
      <c r="AZ411">
        <v>0</v>
      </c>
      <c r="BA411">
        <v>411</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CV411">
        <v>0</v>
      </c>
      <c r="CW411">
        <v>0</v>
      </c>
      <c r="CX411">
        <f>ROUND(Y411*Source!I1214,9)</f>
        <v>2.5000000000000001E-3</v>
      </c>
      <c r="CY411">
        <f t="shared" si="104"/>
        <v>718.56</v>
      </c>
      <c r="CZ411">
        <f t="shared" si="105"/>
        <v>718.56</v>
      </c>
      <c r="DA411">
        <f t="shared" si="106"/>
        <v>1</v>
      </c>
      <c r="DB411">
        <f t="shared" si="86"/>
        <v>3.59</v>
      </c>
      <c r="DC411">
        <f t="shared" si="87"/>
        <v>0</v>
      </c>
      <c r="DD411" t="s">
        <v>3</v>
      </c>
      <c r="DE411" t="s">
        <v>3</v>
      </c>
      <c r="DF411">
        <f t="shared" si="96"/>
        <v>1.8</v>
      </c>
      <c r="DG411">
        <f t="shared" si="97"/>
        <v>0</v>
      </c>
      <c r="DH411">
        <f t="shared" si="98"/>
        <v>0</v>
      </c>
      <c r="DI411">
        <f t="shared" si="99"/>
        <v>0</v>
      </c>
      <c r="DJ411">
        <f t="shared" si="107"/>
        <v>1.8</v>
      </c>
      <c r="DK411">
        <v>0</v>
      </c>
      <c r="DL411" t="s">
        <v>3</v>
      </c>
      <c r="DM411">
        <v>0</v>
      </c>
      <c r="DN411" t="s">
        <v>3</v>
      </c>
      <c r="DO411">
        <v>0</v>
      </c>
    </row>
    <row r="412" spans="1:119" x14ac:dyDescent="0.2">
      <c r="A412">
        <f>ROW(Source!A1214)</f>
        <v>1214</v>
      </c>
      <c r="B412">
        <v>35364244</v>
      </c>
      <c r="C412">
        <v>35381968</v>
      </c>
      <c r="D412">
        <v>35122491</v>
      </c>
      <c r="E412">
        <v>1</v>
      </c>
      <c r="F412">
        <v>1</v>
      </c>
      <c r="G412">
        <v>15872964</v>
      </c>
      <c r="H412">
        <v>3</v>
      </c>
      <c r="I412" t="s">
        <v>1037</v>
      </c>
      <c r="J412" t="s">
        <v>1038</v>
      </c>
      <c r="K412" t="s">
        <v>1039</v>
      </c>
      <c r="L412">
        <v>1354</v>
      </c>
      <c r="N412">
        <v>1010</v>
      </c>
      <c r="O412" t="s">
        <v>52</v>
      </c>
      <c r="P412" t="s">
        <v>52</v>
      </c>
      <c r="Q412">
        <v>1</v>
      </c>
      <c r="W412">
        <v>0</v>
      </c>
      <c r="X412">
        <v>1884843886</v>
      </c>
      <c r="Y412">
        <f t="shared" si="85"/>
        <v>10</v>
      </c>
      <c r="AA412">
        <v>29.36</v>
      </c>
      <c r="AB412">
        <v>0</v>
      </c>
      <c r="AC412">
        <v>0</v>
      </c>
      <c r="AD412">
        <v>0</v>
      </c>
      <c r="AE412">
        <v>29.36</v>
      </c>
      <c r="AF412">
        <v>0</v>
      </c>
      <c r="AG412">
        <v>0</v>
      </c>
      <c r="AH412">
        <v>0</v>
      </c>
      <c r="AI412">
        <v>1</v>
      </c>
      <c r="AJ412">
        <v>1</v>
      </c>
      <c r="AK412">
        <v>1</v>
      </c>
      <c r="AL412">
        <v>1</v>
      </c>
      <c r="AM412">
        <v>-2</v>
      </c>
      <c r="AN412">
        <v>0</v>
      </c>
      <c r="AO412">
        <v>1</v>
      </c>
      <c r="AP412">
        <v>1</v>
      </c>
      <c r="AQ412">
        <v>0</v>
      </c>
      <c r="AR412">
        <v>0</v>
      </c>
      <c r="AS412" t="s">
        <v>3</v>
      </c>
      <c r="AT412">
        <v>10</v>
      </c>
      <c r="AU412" t="s">
        <v>3</v>
      </c>
      <c r="AV412">
        <v>0</v>
      </c>
      <c r="AW412">
        <v>2</v>
      </c>
      <c r="AX412">
        <v>35381983</v>
      </c>
      <c r="AY412">
        <v>1</v>
      </c>
      <c r="AZ412">
        <v>0</v>
      </c>
      <c r="BA412">
        <v>412</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CV412">
        <v>0</v>
      </c>
      <c r="CW412">
        <v>0</v>
      </c>
      <c r="CX412">
        <f>ROUND(Y412*Source!I1214,9)</f>
        <v>5</v>
      </c>
      <c r="CY412">
        <f t="shared" si="104"/>
        <v>29.36</v>
      </c>
      <c r="CZ412">
        <f t="shared" si="105"/>
        <v>29.36</v>
      </c>
      <c r="DA412">
        <f t="shared" si="106"/>
        <v>1</v>
      </c>
      <c r="DB412">
        <f t="shared" si="86"/>
        <v>293.60000000000002</v>
      </c>
      <c r="DC412">
        <f t="shared" si="87"/>
        <v>0</v>
      </c>
      <c r="DD412" t="s">
        <v>3</v>
      </c>
      <c r="DE412" t="s">
        <v>3</v>
      </c>
      <c r="DF412">
        <f t="shared" si="96"/>
        <v>146.80000000000001</v>
      </c>
      <c r="DG412">
        <f t="shared" si="97"/>
        <v>0</v>
      </c>
      <c r="DH412">
        <f t="shared" si="98"/>
        <v>0</v>
      </c>
      <c r="DI412">
        <f t="shared" si="99"/>
        <v>0</v>
      </c>
      <c r="DJ412">
        <f t="shared" si="107"/>
        <v>146.80000000000001</v>
      </c>
      <c r="DK412">
        <v>0</v>
      </c>
      <c r="DL412" t="s">
        <v>3</v>
      </c>
      <c r="DM412">
        <v>0</v>
      </c>
      <c r="DN412" t="s">
        <v>3</v>
      </c>
      <c r="DO412">
        <v>0</v>
      </c>
    </row>
    <row r="413" spans="1:119" x14ac:dyDescent="0.2">
      <c r="A413">
        <f>ROW(Source!A1214)</f>
        <v>1214</v>
      </c>
      <c r="B413">
        <v>35364244</v>
      </c>
      <c r="C413">
        <v>35381968</v>
      </c>
      <c r="D413">
        <v>35122522</v>
      </c>
      <c r="E413">
        <v>1</v>
      </c>
      <c r="F413">
        <v>1</v>
      </c>
      <c r="G413">
        <v>15872964</v>
      </c>
      <c r="H413">
        <v>3</v>
      </c>
      <c r="I413" t="s">
        <v>1040</v>
      </c>
      <c r="J413" t="s">
        <v>1041</v>
      </c>
      <c r="K413" t="s">
        <v>1042</v>
      </c>
      <c r="L413">
        <v>1355</v>
      </c>
      <c r="N413">
        <v>1010</v>
      </c>
      <c r="O413" t="s">
        <v>18</v>
      </c>
      <c r="P413" t="s">
        <v>18</v>
      </c>
      <c r="Q413">
        <v>100</v>
      </c>
      <c r="W413">
        <v>0</v>
      </c>
      <c r="X413">
        <v>527662241</v>
      </c>
      <c r="Y413">
        <f t="shared" si="85"/>
        <v>0.26</v>
      </c>
      <c r="AA413">
        <v>127.48</v>
      </c>
      <c r="AB413">
        <v>0</v>
      </c>
      <c r="AC413">
        <v>0</v>
      </c>
      <c r="AD413">
        <v>0</v>
      </c>
      <c r="AE413">
        <v>127.48</v>
      </c>
      <c r="AF413">
        <v>0</v>
      </c>
      <c r="AG413">
        <v>0</v>
      </c>
      <c r="AH413">
        <v>0</v>
      </c>
      <c r="AI413">
        <v>1</v>
      </c>
      <c r="AJ413">
        <v>1</v>
      </c>
      <c r="AK413">
        <v>1</v>
      </c>
      <c r="AL413">
        <v>1</v>
      </c>
      <c r="AM413">
        <v>-2</v>
      </c>
      <c r="AN413">
        <v>0</v>
      </c>
      <c r="AO413">
        <v>1</v>
      </c>
      <c r="AP413">
        <v>1</v>
      </c>
      <c r="AQ413">
        <v>0</v>
      </c>
      <c r="AR413">
        <v>0</v>
      </c>
      <c r="AS413" t="s">
        <v>3</v>
      </c>
      <c r="AT413">
        <v>0.26</v>
      </c>
      <c r="AU413" t="s">
        <v>3</v>
      </c>
      <c r="AV413">
        <v>0</v>
      </c>
      <c r="AW413">
        <v>2</v>
      </c>
      <c r="AX413">
        <v>35381984</v>
      </c>
      <c r="AY413">
        <v>1</v>
      </c>
      <c r="AZ413">
        <v>0</v>
      </c>
      <c r="BA413">
        <v>413</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CV413">
        <v>0</v>
      </c>
      <c r="CW413">
        <v>0</v>
      </c>
      <c r="CX413">
        <f>ROUND(Y413*Source!I1214,9)</f>
        <v>0.13</v>
      </c>
      <c r="CY413">
        <f t="shared" si="104"/>
        <v>127.48</v>
      </c>
      <c r="CZ413">
        <f t="shared" si="105"/>
        <v>127.48</v>
      </c>
      <c r="DA413">
        <f t="shared" si="106"/>
        <v>1</v>
      </c>
      <c r="DB413">
        <f t="shared" si="86"/>
        <v>33.14</v>
      </c>
      <c r="DC413">
        <f t="shared" si="87"/>
        <v>0</v>
      </c>
      <c r="DD413" t="s">
        <v>3</v>
      </c>
      <c r="DE413" t="s">
        <v>3</v>
      </c>
      <c r="DF413">
        <f t="shared" si="96"/>
        <v>16.57</v>
      </c>
      <c r="DG413">
        <f t="shared" si="97"/>
        <v>0</v>
      </c>
      <c r="DH413">
        <f t="shared" si="98"/>
        <v>0</v>
      </c>
      <c r="DI413">
        <f t="shared" si="99"/>
        <v>0</v>
      </c>
      <c r="DJ413">
        <f t="shared" si="107"/>
        <v>16.57</v>
      </c>
      <c r="DK413">
        <v>0</v>
      </c>
      <c r="DL413" t="s">
        <v>3</v>
      </c>
      <c r="DM413">
        <v>0</v>
      </c>
      <c r="DN413" t="s">
        <v>3</v>
      </c>
      <c r="DO413">
        <v>0</v>
      </c>
    </row>
    <row r="414" spans="1:119" x14ac:dyDescent="0.2">
      <c r="A414">
        <f>ROW(Source!A1214)</f>
        <v>1214</v>
      </c>
      <c r="B414">
        <v>35364244</v>
      </c>
      <c r="C414">
        <v>35381968</v>
      </c>
      <c r="D414">
        <v>35122244</v>
      </c>
      <c r="E414">
        <v>1</v>
      </c>
      <c r="F414">
        <v>1</v>
      </c>
      <c r="G414">
        <v>15872964</v>
      </c>
      <c r="H414">
        <v>3</v>
      </c>
      <c r="I414" t="s">
        <v>1043</v>
      </c>
      <c r="J414" t="s">
        <v>1044</v>
      </c>
      <c r="K414" t="s">
        <v>1045</v>
      </c>
      <c r="L414">
        <v>1356</v>
      </c>
      <c r="N414">
        <v>1010</v>
      </c>
      <c r="O414" t="s">
        <v>242</v>
      </c>
      <c r="P414" t="s">
        <v>242</v>
      </c>
      <c r="Q414">
        <v>1000</v>
      </c>
      <c r="W414">
        <v>0</v>
      </c>
      <c r="X414">
        <v>-1680055193</v>
      </c>
      <c r="Y414">
        <f t="shared" si="85"/>
        <v>0.02</v>
      </c>
      <c r="AA414">
        <v>258.44</v>
      </c>
      <c r="AB414">
        <v>0</v>
      </c>
      <c r="AC414">
        <v>0</v>
      </c>
      <c r="AD414">
        <v>0</v>
      </c>
      <c r="AE414">
        <v>258.44</v>
      </c>
      <c r="AF414">
        <v>0</v>
      </c>
      <c r="AG414">
        <v>0</v>
      </c>
      <c r="AH414">
        <v>0</v>
      </c>
      <c r="AI414">
        <v>1</v>
      </c>
      <c r="AJ414">
        <v>1</v>
      </c>
      <c r="AK414">
        <v>1</v>
      </c>
      <c r="AL414">
        <v>1</v>
      </c>
      <c r="AM414">
        <v>-2</v>
      </c>
      <c r="AN414">
        <v>0</v>
      </c>
      <c r="AO414">
        <v>1</v>
      </c>
      <c r="AP414">
        <v>1</v>
      </c>
      <c r="AQ414">
        <v>0</v>
      </c>
      <c r="AR414">
        <v>0</v>
      </c>
      <c r="AS414" t="s">
        <v>3</v>
      </c>
      <c r="AT414">
        <v>0.02</v>
      </c>
      <c r="AU414" t="s">
        <v>3</v>
      </c>
      <c r="AV414">
        <v>0</v>
      </c>
      <c r="AW414">
        <v>2</v>
      </c>
      <c r="AX414">
        <v>35381985</v>
      </c>
      <c r="AY414">
        <v>1</v>
      </c>
      <c r="AZ414">
        <v>0</v>
      </c>
      <c r="BA414">
        <v>414</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CV414">
        <v>0</v>
      </c>
      <c r="CW414">
        <v>0</v>
      </c>
      <c r="CX414">
        <f>ROUND(Y414*Source!I1214,9)</f>
        <v>0.01</v>
      </c>
      <c r="CY414">
        <f t="shared" si="104"/>
        <v>258.44</v>
      </c>
      <c r="CZ414">
        <f t="shared" si="105"/>
        <v>258.44</v>
      </c>
      <c r="DA414">
        <f t="shared" si="106"/>
        <v>1</v>
      </c>
      <c r="DB414">
        <f t="shared" si="86"/>
        <v>5.17</v>
      </c>
      <c r="DC414">
        <f t="shared" si="87"/>
        <v>0</v>
      </c>
      <c r="DD414" t="s">
        <v>3</v>
      </c>
      <c r="DE414" t="s">
        <v>3</v>
      </c>
      <c r="DF414">
        <f t="shared" si="96"/>
        <v>2.58</v>
      </c>
      <c r="DG414">
        <f t="shared" si="97"/>
        <v>0</v>
      </c>
      <c r="DH414">
        <f t="shared" si="98"/>
        <v>0</v>
      </c>
      <c r="DI414">
        <f t="shared" si="99"/>
        <v>0</v>
      </c>
      <c r="DJ414">
        <f t="shared" si="107"/>
        <v>2.58</v>
      </c>
      <c r="DK414">
        <v>0</v>
      </c>
      <c r="DL414" t="s">
        <v>3</v>
      </c>
      <c r="DM414">
        <v>0</v>
      </c>
      <c r="DN414" t="s">
        <v>3</v>
      </c>
      <c r="DO414">
        <v>0</v>
      </c>
    </row>
    <row r="415" spans="1:119" x14ac:dyDescent="0.2">
      <c r="A415">
        <f>ROW(Source!A1214)</f>
        <v>1214</v>
      </c>
      <c r="B415">
        <v>35364244</v>
      </c>
      <c r="C415">
        <v>35381968</v>
      </c>
      <c r="D415">
        <v>35123597</v>
      </c>
      <c r="E415">
        <v>1</v>
      </c>
      <c r="F415">
        <v>1</v>
      </c>
      <c r="G415">
        <v>15872964</v>
      </c>
      <c r="H415">
        <v>3</v>
      </c>
      <c r="I415" t="s">
        <v>1046</v>
      </c>
      <c r="J415" t="s">
        <v>1047</v>
      </c>
      <c r="K415" t="s">
        <v>1048</v>
      </c>
      <c r="L415">
        <v>1303</v>
      </c>
      <c r="N415">
        <v>1003</v>
      </c>
      <c r="O415" t="s">
        <v>35</v>
      </c>
      <c r="P415" t="s">
        <v>35</v>
      </c>
      <c r="Q415">
        <v>1000</v>
      </c>
      <c r="W415">
        <v>0</v>
      </c>
      <c r="X415">
        <v>1173250179</v>
      </c>
      <c r="Y415">
        <f t="shared" si="85"/>
        <v>0.10299999999999999</v>
      </c>
      <c r="AA415">
        <v>99643.05</v>
      </c>
      <c r="AB415">
        <v>0</v>
      </c>
      <c r="AC415">
        <v>0</v>
      </c>
      <c r="AD415">
        <v>0</v>
      </c>
      <c r="AE415">
        <v>99643.05</v>
      </c>
      <c r="AF415">
        <v>0</v>
      </c>
      <c r="AG415">
        <v>0</v>
      </c>
      <c r="AH415">
        <v>0</v>
      </c>
      <c r="AI415">
        <v>1</v>
      </c>
      <c r="AJ415">
        <v>1</v>
      </c>
      <c r="AK415">
        <v>1</v>
      </c>
      <c r="AL415">
        <v>1</v>
      </c>
      <c r="AM415">
        <v>-2</v>
      </c>
      <c r="AN415">
        <v>0</v>
      </c>
      <c r="AO415">
        <v>1</v>
      </c>
      <c r="AP415">
        <v>1</v>
      </c>
      <c r="AQ415">
        <v>0</v>
      </c>
      <c r="AR415">
        <v>0</v>
      </c>
      <c r="AS415" t="s">
        <v>3</v>
      </c>
      <c r="AT415">
        <v>0.10299999999999999</v>
      </c>
      <c r="AU415" t="s">
        <v>3</v>
      </c>
      <c r="AV415">
        <v>0</v>
      </c>
      <c r="AW415">
        <v>2</v>
      </c>
      <c r="AX415">
        <v>35381986</v>
      </c>
      <c r="AY415">
        <v>1</v>
      </c>
      <c r="AZ415">
        <v>0</v>
      </c>
      <c r="BA415">
        <v>415</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CV415">
        <v>0</v>
      </c>
      <c r="CW415">
        <v>0</v>
      </c>
      <c r="CX415">
        <f>ROUND(Y415*Source!I1214,9)</f>
        <v>5.1499999999999997E-2</v>
      </c>
      <c r="CY415">
        <f t="shared" si="104"/>
        <v>99643.05</v>
      </c>
      <c r="CZ415">
        <f t="shared" si="105"/>
        <v>99643.05</v>
      </c>
      <c r="DA415">
        <f t="shared" si="106"/>
        <v>1</v>
      </c>
      <c r="DB415">
        <f t="shared" si="86"/>
        <v>10263.23</v>
      </c>
      <c r="DC415">
        <f t="shared" si="87"/>
        <v>0</v>
      </c>
      <c r="DD415" t="s">
        <v>3</v>
      </c>
      <c r="DE415" t="s">
        <v>3</v>
      </c>
      <c r="DF415">
        <f t="shared" si="96"/>
        <v>5131.62</v>
      </c>
      <c r="DG415">
        <f t="shared" si="97"/>
        <v>0</v>
      </c>
      <c r="DH415">
        <f t="shared" si="98"/>
        <v>0</v>
      </c>
      <c r="DI415">
        <f t="shared" si="99"/>
        <v>0</v>
      </c>
      <c r="DJ415">
        <f t="shared" si="107"/>
        <v>5131.62</v>
      </c>
      <c r="DK415">
        <v>0</v>
      </c>
      <c r="DL415" t="s">
        <v>3</v>
      </c>
      <c r="DM415">
        <v>0</v>
      </c>
      <c r="DN415" t="s">
        <v>3</v>
      </c>
      <c r="DO415">
        <v>0</v>
      </c>
    </row>
    <row r="416" spans="1:119" x14ac:dyDescent="0.2">
      <c r="A416">
        <f>ROW(Source!A1216)</f>
        <v>1216</v>
      </c>
      <c r="B416">
        <v>35364244</v>
      </c>
      <c r="C416">
        <v>35381988</v>
      </c>
      <c r="D416">
        <v>35111398</v>
      </c>
      <c r="E416">
        <v>15872964</v>
      </c>
      <c r="F416">
        <v>1</v>
      </c>
      <c r="G416">
        <v>15872964</v>
      </c>
      <c r="H416">
        <v>1</v>
      </c>
      <c r="I416" t="s">
        <v>982</v>
      </c>
      <c r="J416" t="s">
        <v>3</v>
      </c>
      <c r="K416" t="s">
        <v>983</v>
      </c>
      <c r="L416">
        <v>1191</v>
      </c>
      <c r="N416">
        <v>1013</v>
      </c>
      <c r="O416" t="s">
        <v>984</v>
      </c>
      <c r="P416" t="s">
        <v>984</v>
      </c>
      <c r="Q416">
        <v>1</v>
      </c>
      <c r="W416">
        <v>0</v>
      </c>
      <c r="X416">
        <v>476480486</v>
      </c>
      <c r="Y416">
        <f t="shared" si="85"/>
        <v>17.77</v>
      </c>
      <c r="AA416">
        <v>0</v>
      </c>
      <c r="AB416">
        <v>0</v>
      </c>
      <c r="AC416">
        <v>0</v>
      </c>
      <c r="AD416">
        <v>0</v>
      </c>
      <c r="AE416">
        <v>0</v>
      </c>
      <c r="AF416">
        <v>0</v>
      </c>
      <c r="AG416">
        <v>0</v>
      </c>
      <c r="AH416">
        <v>0</v>
      </c>
      <c r="AI416">
        <v>1</v>
      </c>
      <c r="AJ416">
        <v>1</v>
      </c>
      <c r="AK416">
        <v>1</v>
      </c>
      <c r="AL416">
        <v>1</v>
      </c>
      <c r="AM416">
        <v>-2</v>
      </c>
      <c r="AN416">
        <v>0</v>
      </c>
      <c r="AO416">
        <v>1</v>
      </c>
      <c r="AP416">
        <v>1</v>
      </c>
      <c r="AQ416">
        <v>0</v>
      </c>
      <c r="AR416">
        <v>0</v>
      </c>
      <c r="AS416" t="s">
        <v>3</v>
      </c>
      <c r="AT416">
        <v>17.77</v>
      </c>
      <c r="AU416" t="s">
        <v>3</v>
      </c>
      <c r="AV416">
        <v>1</v>
      </c>
      <c r="AW416">
        <v>2</v>
      </c>
      <c r="AX416">
        <v>35381990</v>
      </c>
      <c r="AY416">
        <v>1</v>
      </c>
      <c r="AZ416">
        <v>0</v>
      </c>
      <c r="BA416">
        <v>416</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CU416">
        <f>ROUND(AT416*Source!I1216*AH416*AL416,2)</f>
        <v>0</v>
      </c>
      <c r="CV416">
        <f>ROUND(Y416*Source!I1216,9)</f>
        <v>3.1985999999999999</v>
      </c>
      <c r="CW416">
        <v>0</v>
      </c>
      <c r="CX416">
        <f>ROUND(Y416*Source!I1216,9)</f>
        <v>3.1985999999999999</v>
      </c>
      <c r="CY416">
        <f>AD416</f>
        <v>0</v>
      </c>
      <c r="CZ416">
        <f>AH416</f>
        <v>0</v>
      </c>
      <c r="DA416">
        <f>AL416</f>
        <v>1</v>
      </c>
      <c r="DB416">
        <f t="shared" si="86"/>
        <v>0</v>
      </c>
      <c r="DC416">
        <f t="shared" si="87"/>
        <v>0</v>
      </c>
      <c r="DD416" t="s">
        <v>3</v>
      </c>
      <c r="DE416" t="s">
        <v>3</v>
      </c>
      <c r="DF416">
        <f t="shared" si="96"/>
        <v>0</v>
      </c>
      <c r="DG416">
        <f t="shared" si="97"/>
        <v>0</v>
      </c>
      <c r="DH416">
        <f t="shared" si="98"/>
        <v>0</v>
      </c>
      <c r="DI416">
        <f t="shared" si="99"/>
        <v>0</v>
      </c>
      <c r="DJ416">
        <f>DI416</f>
        <v>0</v>
      </c>
      <c r="DK416">
        <v>0</v>
      </c>
      <c r="DL416" t="s">
        <v>3</v>
      </c>
      <c r="DM416">
        <v>0</v>
      </c>
      <c r="DN416" t="s">
        <v>3</v>
      </c>
      <c r="DO416">
        <v>0</v>
      </c>
    </row>
    <row r="417" spans="1:119" x14ac:dyDescent="0.2">
      <c r="A417">
        <f>ROW(Source!A1252)</f>
        <v>1252</v>
      </c>
      <c r="B417">
        <v>35364244</v>
      </c>
      <c r="C417">
        <v>35382049</v>
      </c>
      <c r="D417">
        <v>35111398</v>
      </c>
      <c r="E417">
        <v>15872964</v>
      </c>
      <c r="F417">
        <v>1</v>
      </c>
      <c r="G417">
        <v>15872964</v>
      </c>
      <c r="H417">
        <v>1</v>
      </c>
      <c r="I417" t="s">
        <v>982</v>
      </c>
      <c r="J417" t="s">
        <v>3</v>
      </c>
      <c r="K417" t="s">
        <v>983</v>
      </c>
      <c r="L417">
        <v>1191</v>
      </c>
      <c r="N417">
        <v>1013</v>
      </c>
      <c r="O417" t="s">
        <v>984</v>
      </c>
      <c r="P417" t="s">
        <v>984</v>
      </c>
      <c r="Q417">
        <v>1</v>
      </c>
      <c r="W417">
        <v>0</v>
      </c>
      <c r="X417">
        <v>476480486</v>
      </c>
      <c r="Y417">
        <f t="shared" si="85"/>
        <v>5.84</v>
      </c>
      <c r="AA417">
        <v>0</v>
      </c>
      <c r="AB417">
        <v>0</v>
      </c>
      <c r="AC417">
        <v>0</v>
      </c>
      <c r="AD417">
        <v>0</v>
      </c>
      <c r="AE417">
        <v>0</v>
      </c>
      <c r="AF417">
        <v>0</v>
      </c>
      <c r="AG417">
        <v>0</v>
      </c>
      <c r="AH417">
        <v>0</v>
      </c>
      <c r="AI417">
        <v>1</v>
      </c>
      <c r="AJ417">
        <v>1</v>
      </c>
      <c r="AK417">
        <v>1</v>
      </c>
      <c r="AL417">
        <v>1</v>
      </c>
      <c r="AM417">
        <v>-2</v>
      </c>
      <c r="AN417">
        <v>0</v>
      </c>
      <c r="AO417">
        <v>1</v>
      </c>
      <c r="AP417">
        <v>1</v>
      </c>
      <c r="AQ417">
        <v>0</v>
      </c>
      <c r="AR417">
        <v>0</v>
      </c>
      <c r="AS417" t="s">
        <v>3</v>
      </c>
      <c r="AT417">
        <v>5.84</v>
      </c>
      <c r="AU417" t="s">
        <v>3</v>
      </c>
      <c r="AV417">
        <v>1</v>
      </c>
      <c r="AW417">
        <v>2</v>
      </c>
      <c r="AX417">
        <v>35382051</v>
      </c>
      <c r="AY417">
        <v>1</v>
      </c>
      <c r="AZ417">
        <v>0</v>
      </c>
      <c r="BA417">
        <v>417</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CU417">
        <f>ROUND(AT417*Source!I1252*AH417*AL417,2)</f>
        <v>0</v>
      </c>
      <c r="CV417">
        <f>ROUND(Y417*Source!I1252,9)</f>
        <v>0.1168</v>
      </c>
      <c r="CW417">
        <v>0</v>
      </c>
      <c r="CX417">
        <f>ROUND(Y417*Source!I1252,9)</f>
        <v>0.1168</v>
      </c>
      <c r="CY417">
        <f>AD417</f>
        <v>0</v>
      </c>
      <c r="CZ417">
        <f>AH417</f>
        <v>0</v>
      </c>
      <c r="DA417">
        <f>AL417</f>
        <v>1</v>
      </c>
      <c r="DB417">
        <f t="shared" si="86"/>
        <v>0</v>
      </c>
      <c r="DC417">
        <f t="shared" si="87"/>
        <v>0</v>
      </c>
      <c r="DD417" t="s">
        <v>3</v>
      </c>
      <c r="DE417" t="s">
        <v>3</v>
      </c>
      <c r="DF417">
        <f t="shared" si="96"/>
        <v>0</v>
      </c>
      <c r="DG417">
        <f t="shared" si="97"/>
        <v>0</v>
      </c>
      <c r="DH417">
        <f t="shared" si="98"/>
        <v>0</v>
      </c>
      <c r="DI417">
        <f t="shared" si="99"/>
        <v>0</v>
      </c>
      <c r="DJ417">
        <f>DI417</f>
        <v>0</v>
      </c>
      <c r="DK417">
        <v>0</v>
      </c>
      <c r="DL417" t="s">
        <v>3</v>
      </c>
      <c r="DM417">
        <v>0</v>
      </c>
      <c r="DN417" t="s">
        <v>3</v>
      </c>
      <c r="DO417">
        <v>0</v>
      </c>
    </row>
    <row r="418" spans="1:119" x14ac:dyDescent="0.2">
      <c r="A418">
        <f>ROW(Source!A1253)</f>
        <v>1253</v>
      </c>
      <c r="B418">
        <v>35364244</v>
      </c>
      <c r="C418">
        <v>35382052</v>
      </c>
      <c r="D418">
        <v>35111398</v>
      </c>
      <c r="E418">
        <v>15872964</v>
      </c>
      <c r="F418">
        <v>1</v>
      </c>
      <c r="G418">
        <v>15872964</v>
      </c>
      <c r="H418">
        <v>1</v>
      </c>
      <c r="I418" t="s">
        <v>982</v>
      </c>
      <c r="J418" t="s">
        <v>3</v>
      </c>
      <c r="K418" t="s">
        <v>983</v>
      </c>
      <c r="L418">
        <v>1191</v>
      </c>
      <c r="N418">
        <v>1013</v>
      </c>
      <c r="O418" t="s">
        <v>984</v>
      </c>
      <c r="P418" t="s">
        <v>984</v>
      </c>
      <c r="Q418">
        <v>1</v>
      </c>
      <c r="W418">
        <v>0</v>
      </c>
      <c r="X418">
        <v>476480486</v>
      </c>
      <c r="Y418">
        <f t="shared" si="85"/>
        <v>39.22</v>
      </c>
      <c r="AA418">
        <v>0</v>
      </c>
      <c r="AB418">
        <v>0</v>
      </c>
      <c r="AC418">
        <v>0</v>
      </c>
      <c r="AD418">
        <v>0</v>
      </c>
      <c r="AE418">
        <v>0</v>
      </c>
      <c r="AF418">
        <v>0</v>
      </c>
      <c r="AG418">
        <v>0</v>
      </c>
      <c r="AH418">
        <v>0</v>
      </c>
      <c r="AI418">
        <v>1</v>
      </c>
      <c r="AJ418">
        <v>1</v>
      </c>
      <c r="AK418">
        <v>1</v>
      </c>
      <c r="AL418">
        <v>1</v>
      </c>
      <c r="AM418">
        <v>-2</v>
      </c>
      <c r="AN418">
        <v>0</v>
      </c>
      <c r="AO418">
        <v>1</v>
      </c>
      <c r="AP418">
        <v>1</v>
      </c>
      <c r="AQ418">
        <v>0</v>
      </c>
      <c r="AR418">
        <v>0</v>
      </c>
      <c r="AS418" t="s">
        <v>3</v>
      </c>
      <c r="AT418">
        <v>39.22</v>
      </c>
      <c r="AU418" t="s">
        <v>3</v>
      </c>
      <c r="AV418">
        <v>1</v>
      </c>
      <c r="AW418">
        <v>2</v>
      </c>
      <c r="AX418">
        <v>35382055</v>
      </c>
      <c r="AY418">
        <v>1</v>
      </c>
      <c r="AZ418">
        <v>0</v>
      </c>
      <c r="BA418">
        <v>418</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CU418">
        <f>ROUND(AT418*Source!I1253*AH418*AL418,2)</f>
        <v>0</v>
      </c>
      <c r="CV418">
        <f>ROUND(Y418*Source!I1253,9)</f>
        <v>0.78439999999999999</v>
      </c>
      <c r="CW418">
        <v>0</v>
      </c>
      <c r="CX418">
        <f>ROUND(Y418*Source!I1253,9)</f>
        <v>0.78439999999999999</v>
      </c>
      <c r="CY418">
        <f>AD418</f>
        <v>0</v>
      </c>
      <c r="CZ418">
        <f>AH418</f>
        <v>0</v>
      </c>
      <c r="DA418">
        <f>AL418</f>
        <v>1</v>
      </c>
      <c r="DB418">
        <f t="shared" si="86"/>
        <v>0</v>
      </c>
      <c r="DC418">
        <f t="shared" si="87"/>
        <v>0</v>
      </c>
      <c r="DD418" t="s">
        <v>3</v>
      </c>
      <c r="DE418" t="s">
        <v>3</v>
      </c>
      <c r="DF418">
        <f t="shared" si="96"/>
        <v>0</v>
      </c>
      <c r="DG418">
        <f t="shared" si="97"/>
        <v>0</v>
      </c>
      <c r="DH418">
        <f t="shared" si="98"/>
        <v>0</v>
      </c>
      <c r="DI418">
        <f t="shared" si="99"/>
        <v>0</v>
      </c>
      <c r="DJ418">
        <f>DI418</f>
        <v>0</v>
      </c>
      <c r="DK418">
        <v>0</v>
      </c>
      <c r="DL418" t="s">
        <v>3</v>
      </c>
      <c r="DM418">
        <v>0</v>
      </c>
      <c r="DN418" t="s">
        <v>3</v>
      </c>
      <c r="DO418">
        <v>0</v>
      </c>
    </row>
    <row r="419" spans="1:119" x14ac:dyDescent="0.2">
      <c r="A419">
        <f>ROW(Source!A1253)</f>
        <v>1253</v>
      </c>
      <c r="B419">
        <v>35364244</v>
      </c>
      <c r="C419">
        <v>35382052</v>
      </c>
      <c r="D419">
        <v>35113206</v>
      </c>
      <c r="E419">
        <v>1</v>
      </c>
      <c r="F419">
        <v>1</v>
      </c>
      <c r="G419">
        <v>15872964</v>
      </c>
      <c r="H419">
        <v>2</v>
      </c>
      <c r="I419" t="s">
        <v>989</v>
      </c>
      <c r="J419" t="s">
        <v>990</v>
      </c>
      <c r="K419" t="s">
        <v>991</v>
      </c>
      <c r="L419">
        <v>1368</v>
      </c>
      <c r="N419">
        <v>1011</v>
      </c>
      <c r="O419" t="s">
        <v>988</v>
      </c>
      <c r="P419" t="s">
        <v>988</v>
      </c>
      <c r="Q419">
        <v>1</v>
      </c>
      <c r="W419">
        <v>0</v>
      </c>
      <c r="X419">
        <v>-1817365194</v>
      </c>
      <c r="Y419">
        <f t="shared" si="85"/>
        <v>6.9</v>
      </c>
      <c r="AA419">
        <v>0</v>
      </c>
      <c r="AB419">
        <v>4.72</v>
      </c>
      <c r="AC419">
        <v>0.1</v>
      </c>
      <c r="AD419">
        <v>0</v>
      </c>
      <c r="AE419">
        <v>0</v>
      </c>
      <c r="AF419">
        <v>4.72</v>
      </c>
      <c r="AG419">
        <v>0.1</v>
      </c>
      <c r="AH419">
        <v>0</v>
      </c>
      <c r="AI419">
        <v>1</v>
      </c>
      <c r="AJ419">
        <v>1</v>
      </c>
      <c r="AK419">
        <v>1</v>
      </c>
      <c r="AL419">
        <v>1</v>
      </c>
      <c r="AM419">
        <v>-2</v>
      </c>
      <c r="AN419">
        <v>0</v>
      </c>
      <c r="AO419">
        <v>1</v>
      </c>
      <c r="AP419">
        <v>1</v>
      </c>
      <c r="AQ419">
        <v>0</v>
      </c>
      <c r="AR419">
        <v>0</v>
      </c>
      <c r="AS419" t="s">
        <v>3</v>
      </c>
      <c r="AT419">
        <v>6.9</v>
      </c>
      <c r="AU419" t="s">
        <v>3</v>
      </c>
      <c r="AV419">
        <v>0</v>
      </c>
      <c r="AW419">
        <v>2</v>
      </c>
      <c r="AX419">
        <v>35382056</v>
      </c>
      <c r="AY419">
        <v>1</v>
      </c>
      <c r="AZ419">
        <v>0</v>
      </c>
      <c r="BA419">
        <v>419</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CV419">
        <v>0</v>
      </c>
      <c r="CW419">
        <f>ROUND(Y419*Source!I1253*DO419,9)</f>
        <v>0</v>
      </c>
      <c r="CX419">
        <f>ROUND(Y419*Source!I1253,9)</f>
        <v>0.13800000000000001</v>
      </c>
      <c r="CY419">
        <f>AB419</f>
        <v>4.72</v>
      </c>
      <c r="CZ419">
        <f>AF419</f>
        <v>4.72</v>
      </c>
      <c r="DA419">
        <f>AJ419</f>
        <v>1</v>
      </c>
      <c r="DB419">
        <f t="shared" si="86"/>
        <v>32.57</v>
      </c>
      <c r="DC419">
        <f t="shared" si="87"/>
        <v>0.69</v>
      </c>
      <c r="DD419" t="s">
        <v>3</v>
      </c>
      <c r="DE419" t="s">
        <v>3</v>
      </c>
      <c r="DF419">
        <f t="shared" si="96"/>
        <v>0</v>
      </c>
      <c r="DG419">
        <f t="shared" si="97"/>
        <v>0.65</v>
      </c>
      <c r="DH419">
        <f t="shared" si="98"/>
        <v>0.01</v>
      </c>
      <c r="DI419">
        <f t="shared" si="99"/>
        <v>0</v>
      </c>
      <c r="DJ419">
        <f>DG419</f>
        <v>0.65</v>
      </c>
      <c r="DK419">
        <v>0</v>
      </c>
      <c r="DL419" t="s">
        <v>3</v>
      </c>
      <c r="DM419">
        <v>0</v>
      </c>
      <c r="DN419" t="s">
        <v>3</v>
      </c>
      <c r="DO419">
        <v>0</v>
      </c>
    </row>
    <row r="420" spans="1:119" x14ac:dyDescent="0.2">
      <c r="A420">
        <f>ROW(Source!A1289)</f>
        <v>1289</v>
      </c>
      <c r="B420">
        <v>35364244</v>
      </c>
      <c r="C420">
        <v>35382115</v>
      </c>
      <c r="D420">
        <v>35111398</v>
      </c>
      <c r="E420">
        <v>15872964</v>
      </c>
      <c r="F420">
        <v>1</v>
      </c>
      <c r="G420">
        <v>15872964</v>
      </c>
      <c r="H420">
        <v>1</v>
      </c>
      <c r="I420" t="s">
        <v>982</v>
      </c>
      <c r="J420" t="s">
        <v>3</v>
      </c>
      <c r="K420" t="s">
        <v>983</v>
      </c>
      <c r="L420">
        <v>1191</v>
      </c>
      <c r="N420">
        <v>1013</v>
      </c>
      <c r="O420" t="s">
        <v>984</v>
      </c>
      <c r="P420" t="s">
        <v>984</v>
      </c>
      <c r="Q420">
        <v>1</v>
      </c>
      <c r="W420">
        <v>0</v>
      </c>
      <c r="X420">
        <v>476480486</v>
      </c>
      <c r="Y420">
        <f t="shared" si="85"/>
        <v>5.84</v>
      </c>
      <c r="AA420">
        <v>0</v>
      </c>
      <c r="AB420">
        <v>0</v>
      </c>
      <c r="AC420">
        <v>0</v>
      </c>
      <c r="AD420">
        <v>0</v>
      </c>
      <c r="AE420">
        <v>0</v>
      </c>
      <c r="AF420">
        <v>0</v>
      </c>
      <c r="AG420">
        <v>0</v>
      </c>
      <c r="AH420">
        <v>0</v>
      </c>
      <c r="AI420">
        <v>1</v>
      </c>
      <c r="AJ420">
        <v>1</v>
      </c>
      <c r="AK420">
        <v>1</v>
      </c>
      <c r="AL420">
        <v>1</v>
      </c>
      <c r="AM420">
        <v>-2</v>
      </c>
      <c r="AN420">
        <v>0</v>
      </c>
      <c r="AO420">
        <v>1</v>
      </c>
      <c r="AP420">
        <v>1</v>
      </c>
      <c r="AQ420">
        <v>0</v>
      </c>
      <c r="AR420">
        <v>0</v>
      </c>
      <c r="AS420" t="s">
        <v>3</v>
      </c>
      <c r="AT420">
        <v>5.84</v>
      </c>
      <c r="AU420" t="s">
        <v>3</v>
      </c>
      <c r="AV420">
        <v>1</v>
      </c>
      <c r="AW420">
        <v>2</v>
      </c>
      <c r="AX420">
        <v>35382117</v>
      </c>
      <c r="AY420">
        <v>1</v>
      </c>
      <c r="AZ420">
        <v>0</v>
      </c>
      <c r="BA420">
        <v>420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CU420">
        <f>ROUND(AT420*Source!I1289*AH420*AL420,2)</f>
        <v>0</v>
      </c>
      <c r="CV420">
        <f>ROUND(Y420*Source!I1289,9)</f>
        <v>0.2336</v>
      </c>
      <c r="CW420">
        <v>0</v>
      </c>
      <c r="CX420">
        <f>ROUND(Y420*Source!I1289,9)</f>
        <v>0.2336</v>
      </c>
      <c r="CY420">
        <f>AD420</f>
        <v>0</v>
      </c>
      <c r="CZ420">
        <f>AH420</f>
        <v>0</v>
      </c>
      <c r="DA420">
        <f>AL420</f>
        <v>1</v>
      </c>
      <c r="DB420">
        <f t="shared" si="86"/>
        <v>0</v>
      </c>
      <c r="DC420">
        <f t="shared" si="87"/>
        <v>0</v>
      </c>
      <c r="DD420" t="s">
        <v>3</v>
      </c>
      <c r="DE420" t="s">
        <v>3</v>
      </c>
      <c r="DF420">
        <f t="shared" si="96"/>
        <v>0</v>
      </c>
      <c r="DG420">
        <f t="shared" si="97"/>
        <v>0</v>
      </c>
      <c r="DH420">
        <f t="shared" si="98"/>
        <v>0</v>
      </c>
      <c r="DI420">
        <f t="shared" si="99"/>
        <v>0</v>
      </c>
      <c r="DJ420">
        <f>DI420</f>
        <v>0</v>
      </c>
      <c r="DK420">
        <v>0</v>
      </c>
      <c r="DL420" t="s">
        <v>3</v>
      </c>
      <c r="DM420">
        <v>0</v>
      </c>
      <c r="DN420" t="s">
        <v>3</v>
      </c>
      <c r="DO420">
        <v>0</v>
      </c>
    </row>
    <row r="421" spans="1:119" x14ac:dyDescent="0.2">
      <c r="A421">
        <f>ROW(Source!A1290)</f>
        <v>1290</v>
      </c>
      <c r="B421">
        <v>35364244</v>
      </c>
      <c r="C421">
        <v>35382118</v>
      </c>
      <c r="D421">
        <v>35111398</v>
      </c>
      <c r="E421">
        <v>15872964</v>
      </c>
      <c r="F421">
        <v>1</v>
      </c>
      <c r="G421">
        <v>15872964</v>
      </c>
      <c r="H421">
        <v>1</v>
      </c>
      <c r="I421" t="s">
        <v>982</v>
      </c>
      <c r="J421" t="s">
        <v>3</v>
      </c>
      <c r="K421" t="s">
        <v>983</v>
      </c>
      <c r="L421">
        <v>1191</v>
      </c>
      <c r="N421">
        <v>1013</v>
      </c>
      <c r="O421" t="s">
        <v>984</v>
      </c>
      <c r="P421" t="s">
        <v>984</v>
      </c>
      <c r="Q421">
        <v>1</v>
      </c>
      <c r="W421">
        <v>0</v>
      </c>
      <c r="X421">
        <v>476480486</v>
      </c>
      <c r="Y421">
        <f t="shared" si="85"/>
        <v>42.81</v>
      </c>
      <c r="AA421">
        <v>0</v>
      </c>
      <c r="AB421">
        <v>0</v>
      </c>
      <c r="AC421">
        <v>0</v>
      </c>
      <c r="AD421">
        <v>0</v>
      </c>
      <c r="AE421">
        <v>0</v>
      </c>
      <c r="AF421">
        <v>0</v>
      </c>
      <c r="AG421">
        <v>0</v>
      </c>
      <c r="AH421">
        <v>0</v>
      </c>
      <c r="AI421">
        <v>1</v>
      </c>
      <c r="AJ421">
        <v>1</v>
      </c>
      <c r="AK421">
        <v>1</v>
      </c>
      <c r="AL421">
        <v>1</v>
      </c>
      <c r="AM421">
        <v>-2</v>
      </c>
      <c r="AN421">
        <v>0</v>
      </c>
      <c r="AO421">
        <v>1</v>
      </c>
      <c r="AP421">
        <v>1</v>
      </c>
      <c r="AQ421">
        <v>0</v>
      </c>
      <c r="AR421">
        <v>0</v>
      </c>
      <c r="AS421" t="s">
        <v>3</v>
      </c>
      <c r="AT421">
        <v>42.81</v>
      </c>
      <c r="AU421" t="s">
        <v>3</v>
      </c>
      <c r="AV421">
        <v>1</v>
      </c>
      <c r="AW421">
        <v>2</v>
      </c>
      <c r="AX421">
        <v>35382121</v>
      </c>
      <c r="AY421">
        <v>1</v>
      </c>
      <c r="AZ421">
        <v>0</v>
      </c>
      <c r="BA421">
        <v>421</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CU421">
        <f>ROUND(AT421*Source!I1290*AH421*AL421,2)</f>
        <v>0</v>
      </c>
      <c r="CV421">
        <f>ROUND(Y421*Source!I1290,9)</f>
        <v>1.2843</v>
      </c>
      <c r="CW421">
        <v>0</v>
      </c>
      <c r="CX421">
        <f>ROUND(Y421*Source!I1290,9)</f>
        <v>1.2843</v>
      </c>
      <c r="CY421">
        <f>AD421</f>
        <v>0</v>
      </c>
      <c r="CZ421">
        <f>AH421</f>
        <v>0</v>
      </c>
      <c r="DA421">
        <f>AL421</f>
        <v>1</v>
      </c>
      <c r="DB421">
        <f t="shared" si="86"/>
        <v>0</v>
      </c>
      <c r="DC421">
        <f t="shared" si="87"/>
        <v>0</v>
      </c>
      <c r="DD421" t="s">
        <v>3</v>
      </c>
      <c r="DE421" t="s">
        <v>3</v>
      </c>
      <c r="DF421">
        <f t="shared" si="96"/>
        <v>0</v>
      </c>
      <c r="DG421">
        <f t="shared" si="97"/>
        <v>0</v>
      </c>
      <c r="DH421">
        <f t="shared" si="98"/>
        <v>0</v>
      </c>
      <c r="DI421">
        <f t="shared" si="99"/>
        <v>0</v>
      </c>
      <c r="DJ421">
        <f>DI421</f>
        <v>0</v>
      </c>
      <c r="DK421">
        <v>0</v>
      </c>
      <c r="DL421" t="s">
        <v>3</v>
      </c>
      <c r="DM421">
        <v>0</v>
      </c>
      <c r="DN421" t="s">
        <v>3</v>
      </c>
      <c r="DO421">
        <v>0</v>
      </c>
    </row>
    <row r="422" spans="1:119" x14ac:dyDescent="0.2">
      <c r="A422">
        <f>ROW(Source!A1290)</f>
        <v>1290</v>
      </c>
      <c r="B422">
        <v>35364244</v>
      </c>
      <c r="C422">
        <v>35382118</v>
      </c>
      <c r="D422">
        <v>35113206</v>
      </c>
      <c r="E422">
        <v>1</v>
      </c>
      <c r="F422">
        <v>1</v>
      </c>
      <c r="G422">
        <v>15872964</v>
      </c>
      <c r="H422">
        <v>2</v>
      </c>
      <c r="I422" t="s">
        <v>989</v>
      </c>
      <c r="J422" t="s">
        <v>990</v>
      </c>
      <c r="K422" t="s">
        <v>991</v>
      </c>
      <c r="L422">
        <v>1368</v>
      </c>
      <c r="N422">
        <v>1011</v>
      </c>
      <c r="O422" t="s">
        <v>988</v>
      </c>
      <c r="P422" t="s">
        <v>988</v>
      </c>
      <c r="Q422">
        <v>1</v>
      </c>
      <c r="W422">
        <v>0</v>
      </c>
      <c r="X422">
        <v>-1817365194</v>
      </c>
      <c r="Y422">
        <f t="shared" si="85"/>
        <v>6.9</v>
      </c>
      <c r="AA422">
        <v>0</v>
      </c>
      <c r="AB422">
        <v>4.72</v>
      </c>
      <c r="AC422">
        <v>0.1</v>
      </c>
      <c r="AD422">
        <v>0</v>
      </c>
      <c r="AE422">
        <v>0</v>
      </c>
      <c r="AF422">
        <v>4.72</v>
      </c>
      <c r="AG422">
        <v>0.1</v>
      </c>
      <c r="AH422">
        <v>0</v>
      </c>
      <c r="AI422">
        <v>1</v>
      </c>
      <c r="AJ422">
        <v>1</v>
      </c>
      <c r="AK422">
        <v>1</v>
      </c>
      <c r="AL422">
        <v>1</v>
      </c>
      <c r="AM422">
        <v>-2</v>
      </c>
      <c r="AN422">
        <v>0</v>
      </c>
      <c r="AO422">
        <v>1</v>
      </c>
      <c r="AP422">
        <v>1</v>
      </c>
      <c r="AQ422">
        <v>0</v>
      </c>
      <c r="AR422">
        <v>0</v>
      </c>
      <c r="AS422" t="s">
        <v>3</v>
      </c>
      <c r="AT422">
        <v>6.9</v>
      </c>
      <c r="AU422" t="s">
        <v>3</v>
      </c>
      <c r="AV422">
        <v>0</v>
      </c>
      <c r="AW422">
        <v>2</v>
      </c>
      <c r="AX422">
        <v>35382122</v>
      </c>
      <c r="AY422">
        <v>1</v>
      </c>
      <c r="AZ422">
        <v>0</v>
      </c>
      <c r="BA422">
        <v>422</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CV422">
        <v>0</v>
      </c>
      <c r="CW422">
        <f>ROUND(Y422*Source!I1290*DO422,9)</f>
        <v>0</v>
      </c>
      <c r="CX422">
        <f>ROUND(Y422*Source!I1290,9)</f>
        <v>0.20699999999999999</v>
      </c>
      <c r="CY422">
        <f>AB422</f>
        <v>4.72</v>
      </c>
      <c r="CZ422">
        <f>AF422</f>
        <v>4.72</v>
      </c>
      <c r="DA422">
        <f>AJ422</f>
        <v>1</v>
      </c>
      <c r="DB422">
        <f t="shared" si="86"/>
        <v>32.57</v>
      </c>
      <c r="DC422">
        <f t="shared" si="87"/>
        <v>0.69</v>
      </c>
      <c r="DD422" t="s">
        <v>3</v>
      </c>
      <c r="DE422" t="s">
        <v>3</v>
      </c>
      <c r="DF422">
        <f t="shared" si="96"/>
        <v>0</v>
      </c>
      <c r="DG422">
        <f t="shared" si="97"/>
        <v>0.98</v>
      </c>
      <c r="DH422">
        <f t="shared" si="98"/>
        <v>0.02</v>
      </c>
      <c r="DI422">
        <f t="shared" si="99"/>
        <v>0</v>
      </c>
      <c r="DJ422">
        <f>DG422</f>
        <v>0.98</v>
      </c>
      <c r="DK422">
        <v>0</v>
      </c>
      <c r="DL422" t="s">
        <v>3</v>
      </c>
      <c r="DM422">
        <v>0</v>
      </c>
      <c r="DN422" t="s">
        <v>3</v>
      </c>
      <c r="DO422">
        <v>0</v>
      </c>
    </row>
    <row r="423" spans="1:119" x14ac:dyDescent="0.2">
      <c r="A423">
        <f>ROW(Source!A1291)</f>
        <v>1291</v>
      </c>
      <c r="B423">
        <v>35364244</v>
      </c>
      <c r="C423">
        <v>35382123</v>
      </c>
      <c r="D423">
        <v>35111398</v>
      </c>
      <c r="E423">
        <v>15872964</v>
      </c>
      <c r="F423">
        <v>1</v>
      </c>
      <c r="G423">
        <v>15872964</v>
      </c>
      <c r="H423">
        <v>1</v>
      </c>
      <c r="I423" t="s">
        <v>982</v>
      </c>
      <c r="J423" t="s">
        <v>3</v>
      </c>
      <c r="K423" t="s">
        <v>983</v>
      </c>
      <c r="L423">
        <v>1191</v>
      </c>
      <c r="N423">
        <v>1013</v>
      </c>
      <c r="O423" t="s">
        <v>984</v>
      </c>
      <c r="P423" t="s">
        <v>984</v>
      </c>
      <c r="Q423">
        <v>1</v>
      </c>
      <c r="W423">
        <v>0</v>
      </c>
      <c r="X423">
        <v>476480486</v>
      </c>
      <c r="Y423">
        <f t="shared" si="85"/>
        <v>39.22</v>
      </c>
      <c r="AA423">
        <v>0</v>
      </c>
      <c r="AB423">
        <v>0</v>
      </c>
      <c r="AC423">
        <v>0</v>
      </c>
      <c r="AD423">
        <v>0</v>
      </c>
      <c r="AE423">
        <v>0</v>
      </c>
      <c r="AF423">
        <v>0</v>
      </c>
      <c r="AG423">
        <v>0</v>
      </c>
      <c r="AH423">
        <v>0</v>
      </c>
      <c r="AI423">
        <v>1</v>
      </c>
      <c r="AJ423">
        <v>1</v>
      </c>
      <c r="AK423">
        <v>1</v>
      </c>
      <c r="AL423">
        <v>1</v>
      </c>
      <c r="AM423">
        <v>-2</v>
      </c>
      <c r="AN423">
        <v>0</v>
      </c>
      <c r="AO423">
        <v>1</v>
      </c>
      <c r="AP423">
        <v>1</v>
      </c>
      <c r="AQ423">
        <v>0</v>
      </c>
      <c r="AR423">
        <v>0</v>
      </c>
      <c r="AS423" t="s">
        <v>3</v>
      </c>
      <c r="AT423">
        <v>39.22</v>
      </c>
      <c r="AU423" t="s">
        <v>3</v>
      </c>
      <c r="AV423">
        <v>1</v>
      </c>
      <c r="AW423">
        <v>2</v>
      </c>
      <c r="AX423">
        <v>35382126</v>
      </c>
      <c r="AY423">
        <v>1</v>
      </c>
      <c r="AZ423">
        <v>0</v>
      </c>
      <c r="BA423">
        <v>423</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CU423">
        <f>ROUND(AT423*Source!I1291*AH423*AL423,2)</f>
        <v>0</v>
      </c>
      <c r="CV423">
        <f>ROUND(Y423*Source!I1291,9)</f>
        <v>0.39219999999999999</v>
      </c>
      <c r="CW423">
        <v>0</v>
      </c>
      <c r="CX423">
        <f>ROUND(Y423*Source!I1291,9)</f>
        <v>0.39219999999999999</v>
      </c>
      <c r="CY423">
        <f>AD423</f>
        <v>0</v>
      </c>
      <c r="CZ423">
        <f>AH423</f>
        <v>0</v>
      </c>
      <c r="DA423">
        <f>AL423</f>
        <v>1</v>
      </c>
      <c r="DB423">
        <f t="shared" si="86"/>
        <v>0</v>
      </c>
      <c r="DC423">
        <f t="shared" si="87"/>
        <v>0</v>
      </c>
      <c r="DD423" t="s">
        <v>3</v>
      </c>
      <c r="DE423" t="s">
        <v>3</v>
      </c>
      <c r="DF423">
        <f t="shared" si="96"/>
        <v>0</v>
      </c>
      <c r="DG423">
        <f t="shared" si="97"/>
        <v>0</v>
      </c>
      <c r="DH423">
        <f t="shared" si="98"/>
        <v>0</v>
      </c>
      <c r="DI423">
        <f t="shared" si="99"/>
        <v>0</v>
      </c>
      <c r="DJ423">
        <f>DI423</f>
        <v>0</v>
      </c>
      <c r="DK423">
        <v>0</v>
      </c>
      <c r="DL423" t="s">
        <v>3</v>
      </c>
      <c r="DM423">
        <v>0</v>
      </c>
      <c r="DN423" t="s">
        <v>3</v>
      </c>
      <c r="DO423">
        <v>0</v>
      </c>
    </row>
    <row r="424" spans="1:119" x14ac:dyDescent="0.2">
      <c r="A424">
        <f>ROW(Source!A1291)</f>
        <v>1291</v>
      </c>
      <c r="B424">
        <v>35364244</v>
      </c>
      <c r="C424">
        <v>35382123</v>
      </c>
      <c r="D424">
        <v>35113206</v>
      </c>
      <c r="E424">
        <v>1</v>
      </c>
      <c r="F424">
        <v>1</v>
      </c>
      <c r="G424">
        <v>15872964</v>
      </c>
      <c r="H424">
        <v>2</v>
      </c>
      <c r="I424" t="s">
        <v>989</v>
      </c>
      <c r="J424" t="s">
        <v>990</v>
      </c>
      <c r="K424" t="s">
        <v>991</v>
      </c>
      <c r="L424">
        <v>1368</v>
      </c>
      <c r="N424">
        <v>1011</v>
      </c>
      <c r="O424" t="s">
        <v>988</v>
      </c>
      <c r="P424" t="s">
        <v>988</v>
      </c>
      <c r="Q424">
        <v>1</v>
      </c>
      <c r="W424">
        <v>0</v>
      </c>
      <c r="X424">
        <v>-1817365194</v>
      </c>
      <c r="Y424">
        <f t="shared" ref="Y424:Y440" si="108">AT424</f>
        <v>6.9</v>
      </c>
      <c r="AA424">
        <v>0</v>
      </c>
      <c r="AB424">
        <v>4.72</v>
      </c>
      <c r="AC424">
        <v>0.1</v>
      </c>
      <c r="AD424">
        <v>0</v>
      </c>
      <c r="AE424">
        <v>0</v>
      </c>
      <c r="AF424">
        <v>4.72</v>
      </c>
      <c r="AG424">
        <v>0.1</v>
      </c>
      <c r="AH424">
        <v>0</v>
      </c>
      <c r="AI424">
        <v>1</v>
      </c>
      <c r="AJ424">
        <v>1</v>
      </c>
      <c r="AK424">
        <v>1</v>
      </c>
      <c r="AL424">
        <v>1</v>
      </c>
      <c r="AM424">
        <v>-2</v>
      </c>
      <c r="AN424">
        <v>0</v>
      </c>
      <c r="AO424">
        <v>1</v>
      </c>
      <c r="AP424">
        <v>1</v>
      </c>
      <c r="AQ424">
        <v>0</v>
      </c>
      <c r="AR424">
        <v>0</v>
      </c>
      <c r="AS424" t="s">
        <v>3</v>
      </c>
      <c r="AT424">
        <v>6.9</v>
      </c>
      <c r="AU424" t="s">
        <v>3</v>
      </c>
      <c r="AV424">
        <v>0</v>
      </c>
      <c r="AW424">
        <v>2</v>
      </c>
      <c r="AX424">
        <v>35382127</v>
      </c>
      <c r="AY424">
        <v>1</v>
      </c>
      <c r="AZ424">
        <v>0</v>
      </c>
      <c r="BA424">
        <v>424</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CV424">
        <v>0</v>
      </c>
      <c r="CW424">
        <f>ROUND(Y424*Source!I1291*DO424,9)</f>
        <v>0</v>
      </c>
      <c r="CX424">
        <f>ROUND(Y424*Source!I1291,9)</f>
        <v>6.9000000000000006E-2</v>
      </c>
      <c r="CY424">
        <f>AB424</f>
        <v>4.72</v>
      </c>
      <c r="CZ424">
        <f>AF424</f>
        <v>4.72</v>
      </c>
      <c r="DA424">
        <f>AJ424</f>
        <v>1</v>
      </c>
      <c r="DB424">
        <f t="shared" ref="DB424:DB440" si="109">ROUND(ROUND(AT424*CZ424,2),6)</f>
        <v>32.57</v>
      </c>
      <c r="DC424">
        <f t="shared" ref="DC424:DC440" si="110">ROUND(ROUND(AT424*AG424,2),6)</f>
        <v>0.69</v>
      </c>
      <c r="DD424" t="s">
        <v>3</v>
      </c>
      <c r="DE424" t="s">
        <v>3</v>
      </c>
      <c r="DF424">
        <f t="shared" si="96"/>
        <v>0</v>
      </c>
      <c r="DG424">
        <f t="shared" si="97"/>
        <v>0.33</v>
      </c>
      <c r="DH424">
        <f t="shared" si="98"/>
        <v>0.01</v>
      </c>
      <c r="DI424">
        <f t="shared" si="99"/>
        <v>0</v>
      </c>
      <c r="DJ424">
        <f>DG424</f>
        <v>0.33</v>
      </c>
      <c r="DK424">
        <v>0</v>
      </c>
      <c r="DL424" t="s">
        <v>3</v>
      </c>
      <c r="DM424">
        <v>0</v>
      </c>
      <c r="DN424" t="s">
        <v>3</v>
      </c>
      <c r="DO424">
        <v>0</v>
      </c>
    </row>
    <row r="425" spans="1:119" x14ac:dyDescent="0.2">
      <c r="A425">
        <f>ROW(Source!A1327)</f>
        <v>1327</v>
      </c>
      <c r="B425">
        <v>35364244</v>
      </c>
      <c r="C425">
        <v>35382186</v>
      </c>
      <c r="D425">
        <v>35111398</v>
      </c>
      <c r="E425">
        <v>15872964</v>
      </c>
      <c r="F425">
        <v>1</v>
      </c>
      <c r="G425">
        <v>15872964</v>
      </c>
      <c r="H425">
        <v>1</v>
      </c>
      <c r="I425" t="s">
        <v>982</v>
      </c>
      <c r="J425" t="s">
        <v>3</v>
      </c>
      <c r="K425" t="s">
        <v>983</v>
      </c>
      <c r="L425">
        <v>1191</v>
      </c>
      <c r="N425">
        <v>1013</v>
      </c>
      <c r="O425" t="s">
        <v>984</v>
      </c>
      <c r="P425" t="s">
        <v>984</v>
      </c>
      <c r="Q425">
        <v>1</v>
      </c>
      <c r="W425">
        <v>0</v>
      </c>
      <c r="X425">
        <v>476480486</v>
      </c>
      <c r="Y425">
        <f t="shared" si="108"/>
        <v>5.84</v>
      </c>
      <c r="AA425">
        <v>0</v>
      </c>
      <c r="AB425">
        <v>0</v>
      </c>
      <c r="AC425">
        <v>0</v>
      </c>
      <c r="AD425">
        <v>0</v>
      </c>
      <c r="AE425">
        <v>0</v>
      </c>
      <c r="AF425">
        <v>0</v>
      </c>
      <c r="AG425">
        <v>0</v>
      </c>
      <c r="AH425">
        <v>0</v>
      </c>
      <c r="AI425">
        <v>1</v>
      </c>
      <c r="AJ425">
        <v>1</v>
      </c>
      <c r="AK425">
        <v>1</v>
      </c>
      <c r="AL425">
        <v>1</v>
      </c>
      <c r="AM425">
        <v>-2</v>
      </c>
      <c r="AN425">
        <v>0</v>
      </c>
      <c r="AO425">
        <v>1</v>
      </c>
      <c r="AP425">
        <v>1</v>
      </c>
      <c r="AQ425">
        <v>0</v>
      </c>
      <c r="AR425">
        <v>0</v>
      </c>
      <c r="AS425" t="s">
        <v>3</v>
      </c>
      <c r="AT425">
        <v>5.84</v>
      </c>
      <c r="AU425" t="s">
        <v>3</v>
      </c>
      <c r="AV425">
        <v>1</v>
      </c>
      <c r="AW425">
        <v>2</v>
      </c>
      <c r="AX425">
        <v>35382188</v>
      </c>
      <c r="AY425">
        <v>1</v>
      </c>
      <c r="AZ425">
        <v>0</v>
      </c>
      <c r="BA425">
        <v>425</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CU425">
        <f>ROUND(AT425*Source!I1327*AH425*AL425,2)</f>
        <v>0</v>
      </c>
      <c r="CV425">
        <f>ROUND(Y425*Source!I1327,9)</f>
        <v>5.8400000000000001E-2</v>
      </c>
      <c r="CW425">
        <v>0</v>
      </c>
      <c r="CX425">
        <f>ROUND(Y425*Source!I1327,9)</f>
        <v>5.8400000000000001E-2</v>
      </c>
      <c r="CY425">
        <f>AD425</f>
        <v>0</v>
      </c>
      <c r="CZ425">
        <f>AH425</f>
        <v>0</v>
      </c>
      <c r="DA425">
        <f>AL425</f>
        <v>1</v>
      </c>
      <c r="DB425">
        <f t="shared" si="109"/>
        <v>0</v>
      </c>
      <c r="DC425">
        <f t="shared" si="110"/>
        <v>0</v>
      </c>
      <c r="DD425" t="s">
        <v>3</v>
      </c>
      <c r="DE425" t="s">
        <v>3</v>
      </c>
      <c r="DF425">
        <f t="shared" si="96"/>
        <v>0</v>
      </c>
      <c r="DG425">
        <f t="shared" si="97"/>
        <v>0</v>
      </c>
      <c r="DH425">
        <f t="shared" si="98"/>
        <v>0</v>
      </c>
      <c r="DI425">
        <f t="shared" si="99"/>
        <v>0</v>
      </c>
      <c r="DJ425">
        <f>DI425</f>
        <v>0</v>
      </c>
      <c r="DK425">
        <v>0</v>
      </c>
      <c r="DL425" t="s">
        <v>3</v>
      </c>
      <c r="DM425">
        <v>0</v>
      </c>
      <c r="DN425" t="s">
        <v>3</v>
      </c>
      <c r="DO425">
        <v>0</v>
      </c>
    </row>
    <row r="426" spans="1:119" x14ac:dyDescent="0.2">
      <c r="A426">
        <f>ROW(Source!A1328)</f>
        <v>1328</v>
      </c>
      <c r="B426">
        <v>35364244</v>
      </c>
      <c r="C426">
        <v>35382189</v>
      </c>
      <c r="D426">
        <v>35111398</v>
      </c>
      <c r="E426">
        <v>15872964</v>
      </c>
      <c r="F426">
        <v>1</v>
      </c>
      <c r="G426">
        <v>15872964</v>
      </c>
      <c r="H426">
        <v>1</v>
      </c>
      <c r="I426" t="s">
        <v>982</v>
      </c>
      <c r="J426" t="s">
        <v>3</v>
      </c>
      <c r="K426" t="s">
        <v>983</v>
      </c>
      <c r="L426">
        <v>1191</v>
      </c>
      <c r="N426">
        <v>1013</v>
      </c>
      <c r="O426" t="s">
        <v>984</v>
      </c>
      <c r="P426" t="s">
        <v>984</v>
      </c>
      <c r="Q426">
        <v>1</v>
      </c>
      <c r="W426">
        <v>0</v>
      </c>
      <c r="X426">
        <v>476480486</v>
      </c>
      <c r="Y426">
        <f t="shared" si="108"/>
        <v>39.22</v>
      </c>
      <c r="AA426">
        <v>0</v>
      </c>
      <c r="AB426">
        <v>0</v>
      </c>
      <c r="AC426">
        <v>0</v>
      </c>
      <c r="AD426">
        <v>0</v>
      </c>
      <c r="AE426">
        <v>0</v>
      </c>
      <c r="AF426">
        <v>0</v>
      </c>
      <c r="AG426">
        <v>0</v>
      </c>
      <c r="AH426">
        <v>0</v>
      </c>
      <c r="AI426">
        <v>1</v>
      </c>
      <c r="AJ426">
        <v>1</v>
      </c>
      <c r="AK426">
        <v>1</v>
      </c>
      <c r="AL426">
        <v>1</v>
      </c>
      <c r="AM426">
        <v>-2</v>
      </c>
      <c r="AN426">
        <v>0</v>
      </c>
      <c r="AO426">
        <v>1</v>
      </c>
      <c r="AP426">
        <v>1</v>
      </c>
      <c r="AQ426">
        <v>0</v>
      </c>
      <c r="AR426">
        <v>0</v>
      </c>
      <c r="AS426" t="s">
        <v>3</v>
      </c>
      <c r="AT426">
        <v>39.22</v>
      </c>
      <c r="AU426" t="s">
        <v>3</v>
      </c>
      <c r="AV426">
        <v>1</v>
      </c>
      <c r="AW426">
        <v>2</v>
      </c>
      <c r="AX426">
        <v>35382192</v>
      </c>
      <c r="AY426">
        <v>1</v>
      </c>
      <c r="AZ426">
        <v>0</v>
      </c>
      <c r="BA426">
        <v>426</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CU426">
        <f>ROUND(AT426*Source!I1328*AH426*AL426,2)</f>
        <v>0</v>
      </c>
      <c r="CV426">
        <f>ROUND(Y426*Source!I1328,9)</f>
        <v>0.39219999999999999</v>
      </c>
      <c r="CW426">
        <v>0</v>
      </c>
      <c r="CX426">
        <f>ROUND(Y426*Source!I1328,9)</f>
        <v>0.39219999999999999</v>
      </c>
      <c r="CY426">
        <f>AD426</f>
        <v>0</v>
      </c>
      <c r="CZ426">
        <f>AH426</f>
        <v>0</v>
      </c>
      <c r="DA426">
        <f>AL426</f>
        <v>1</v>
      </c>
      <c r="DB426">
        <f t="shared" si="109"/>
        <v>0</v>
      </c>
      <c r="DC426">
        <f t="shared" si="110"/>
        <v>0</v>
      </c>
      <c r="DD426" t="s">
        <v>3</v>
      </c>
      <c r="DE426" t="s">
        <v>3</v>
      </c>
      <c r="DF426">
        <f t="shared" si="96"/>
        <v>0</v>
      </c>
      <c r="DG426">
        <f t="shared" si="97"/>
        <v>0</v>
      </c>
      <c r="DH426">
        <f t="shared" si="98"/>
        <v>0</v>
      </c>
      <c r="DI426">
        <f t="shared" si="99"/>
        <v>0</v>
      </c>
      <c r="DJ426">
        <f>DI426</f>
        <v>0</v>
      </c>
      <c r="DK426">
        <v>0</v>
      </c>
      <c r="DL426" t="s">
        <v>3</v>
      </c>
      <c r="DM426">
        <v>0</v>
      </c>
      <c r="DN426" t="s">
        <v>3</v>
      </c>
      <c r="DO426">
        <v>0</v>
      </c>
    </row>
    <row r="427" spans="1:119" x14ac:dyDescent="0.2">
      <c r="A427">
        <f>ROW(Source!A1328)</f>
        <v>1328</v>
      </c>
      <c r="B427">
        <v>35364244</v>
      </c>
      <c r="C427">
        <v>35382189</v>
      </c>
      <c r="D427">
        <v>35113206</v>
      </c>
      <c r="E427">
        <v>1</v>
      </c>
      <c r="F427">
        <v>1</v>
      </c>
      <c r="G427">
        <v>15872964</v>
      </c>
      <c r="H427">
        <v>2</v>
      </c>
      <c r="I427" t="s">
        <v>989</v>
      </c>
      <c r="J427" t="s">
        <v>990</v>
      </c>
      <c r="K427" t="s">
        <v>991</v>
      </c>
      <c r="L427">
        <v>1368</v>
      </c>
      <c r="N427">
        <v>1011</v>
      </c>
      <c r="O427" t="s">
        <v>988</v>
      </c>
      <c r="P427" t="s">
        <v>988</v>
      </c>
      <c r="Q427">
        <v>1</v>
      </c>
      <c r="W427">
        <v>0</v>
      </c>
      <c r="X427">
        <v>-1817365194</v>
      </c>
      <c r="Y427">
        <f t="shared" si="108"/>
        <v>6.9</v>
      </c>
      <c r="AA427">
        <v>0</v>
      </c>
      <c r="AB427">
        <v>4.72</v>
      </c>
      <c r="AC427">
        <v>0.1</v>
      </c>
      <c r="AD427">
        <v>0</v>
      </c>
      <c r="AE427">
        <v>0</v>
      </c>
      <c r="AF427">
        <v>4.72</v>
      </c>
      <c r="AG427">
        <v>0.1</v>
      </c>
      <c r="AH427">
        <v>0</v>
      </c>
      <c r="AI427">
        <v>1</v>
      </c>
      <c r="AJ427">
        <v>1</v>
      </c>
      <c r="AK427">
        <v>1</v>
      </c>
      <c r="AL427">
        <v>1</v>
      </c>
      <c r="AM427">
        <v>-2</v>
      </c>
      <c r="AN427">
        <v>0</v>
      </c>
      <c r="AO427">
        <v>1</v>
      </c>
      <c r="AP427">
        <v>1</v>
      </c>
      <c r="AQ427">
        <v>0</v>
      </c>
      <c r="AR427">
        <v>0</v>
      </c>
      <c r="AS427" t="s">
        <v>3</v>
      </c>
      <c r="AT427">
        <v>6.9</v>
      </c>
      <c r="AU427" t="s">
        <v>3</v>
      </c>
      <c r="AV427">
        <v>0</v>
      </c>
      <c r="AW427">
        <v>2</v>
      </c>
      <c r="AX427">
        <v>35382193</v>
      </c>
      <c r="AY427">
        <v>1</v>
      </c>
      <c r="AZ427">
        <v>0</v>
      </c>
      <c r="BA427">
        <v>427</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CV427">
        <v>0</v>
      </c>
      <c r="CW427">
        <f>ROUND(Y427*Source!I1328*DO427,9)</f>
        <v>0</v>
      </c>
      <c r="CX427">
        <f>ROUND(Y427*Source!I1328,9)</f>
        <v>6.9000000000000006E-2</v>
      </c>
      <c r="CY427">
        <f>AB427</f>
        <v>4.72</v>
      </c>
      <c r="CZ427">
        <f>AF427</f>
        <v>4.72</v>
      </c>
      <c r="DA427">
        <f>AJ427</f>
        <v>1</v>
      </c>
      <c r="DB427">
        <f t="shared" si="109"/>
        <v>32.57</v>
      </c>
      <c r="DC427">
        <f t="shared" si="110"/>
        <v>0.69</v>
      </c>
      <c r="DD427" t="s">
        <v>3</v>
      </c>
      <c r="DE427" t="s">
        <v>3</v>
      </c>
      <c r="DF427">
        <f t="shared" si="96"/>
        <v>0</v>
      </c>
      <c r="DG427">
        <f t="shared" si="97"/>
        <v>0.33</v>
      </c>
      <c r="DH427">
        <f t="shared" si="98"/>
        <v>0.01</v>
      </c>
      <c r="DI427">
        <f t="shared" si="99"/>
        <v>0</v>
      </c>
      <c r="DJ427">
        <f>DG427</f>
        <v>0.33</v>
      </c>
      <c r="DK427">
        <v>0</v>
      </c>
      <c r="DL427" t="s">
        <v>3</v>
      </c>
      <c r="DM427">
        <v>0</v>
      </c>
      <c r="DN427" t="s">
        <v>3</v>
      </c>
      <c r="DO427">
        <v>0</v>
      </c>
    </row>
    <row r="428" spans="1:119" x14ac:dyDescent="0.2">
      <c r="A428">
        <f>ROW(Source!A1364)</f>
        <v>1364</v>
      </c>
      <c r="B428">
        <v>35364244</v>
      </c>
      <c r="C428">
        <v>35382252</v>
      </c>
      <c r="D428">
        <v>35111398</v>
      </c>
      <c r="E428">
        <v>15872964</v>
      </c>
      <c r="F428">
        <v>1</v>
      </c>
      <c r="G428">
        <v>15872964</v>
      </c>
      <c r="H428">
        <v>1</v>
      </c>
      <c r="I428" t="s">
        <v>982</v>
      </c>
      <c r="J428" t="s">
        <v>3</v>
      </c>
      <c r="K428" t="s">
        <v>983</v>
      </c>
      <c r="L428">
        <v>1191</v>
      </c>
      <c r="N428">
        <v>1013</v>
      </c>
      <c r="O428" t="s">
        <v>984</v>
      </c>
      <c r="P428" t="s">
        <v>984</v>
      </c>
      <c r="Q428">
        <v>1</v>
      </c>
      <c r="W428">
        <v>0</v>
      </c>
      <c r="X428">
        <v>476480486</v>
      </c>
      <c r="Y428">
        <f t="shared" si="108"/>
        <v>5.84</v>
      </c>
      <c r="AA428">
        <v>0</v>
      </c>
      <c r="AB428">
        <v>0</v>
      </c>
      <c r="AC428">
        <v>0</v>
      </c>
      <c r="AD428">
        <v>0</v>
      </c>
      <c r="AE428">
        <v>0</v>
      </c>
      <c r="AF428">
        <v>0</v>
      </c>
      <c r="AG428">
        <v>0</v>
      </c>
      <c r="AH428">
        <v>0</v>
      </c>
      <c r="AI428">
        <v>1</v>
      </c>
      <c r="AJ428">
        <v>1</v>
      </c>
      <c r="AK428">
        <v>1</v>
      </c>
      <c r="AL428">
        <v>1</v>
      </c>
      <c r="AM428">
        <v>-2</v>
      </c>
      <c r="AN428">
        <v>0</v>
      </c>
      <c r="AO428">
        <v>1</v>
      </c>
      <c r="AP428">
        <v>1</v>
      </c>
      <c r="AQ428">
        <v>0</v>
      </c>
      <c r="AR428">
        <v>0</v>
      </c>
      <c r="AS428" t="s">
        <v>3</v>
      </c>
      <c r="AT428">
        <v>5.84</v>
      </c>
      <c r="AU428" t="s">
        <v>3</v>
      </c>
      <c r="AV428">
        <v>1</v>
      </c>
      <c r="AW428">
        <v>2</v>
      </c>
      <c r="AX428">
        <v>35382254</v>
      </c>
      <c r="AY428">
        <v>1</v>
      </c>
      <c r="AZ428">
        <v>0</v>
      </c>
      <c r="BA428">
        <v>428</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CU428">
        <f>ROUND(AT428*Source!I1364*AH428*AL428,2)</f>
        <v>0</v>
      </c>
      <c r="CV428">
        <f>ROUND(Y428*Source!I1364,9)</f>
        <v>0.1168</v>
      </c>
      <c r="CW428">
        <v>0</v>
      </c>
      <c r="CX428">
        <f>ROUND(Y428*Source!I1364,9)</f>
        <v>0.1168</v>
      </c>
      <c r="CY428">
        <f>AD428</f>
        <v>0</v>
      </c>
      <c r="CZ428">
        <f>AH428</f>
        <v>0</v>
      </c>
      <c r="DA428">
        <f>AL428</f>
        <v>1</v>
      </c>
      <c r="DB428">
        <f t="shared" si="109"/>
        <v>0</v>
      </c>
      <c r="DC428">
        <f t="shared" si="110"/>
        <v>0</v>
      </c>
      <c r="DD428" t="s">
        <v>3</v>
      </c>
      <c r="DE428" t="s">
        <v>3</v>
      </c>
      <c r="DF428">
        <f t="shared" si="96"/>
        <v>0</v>
      </c>
      <c r="DG428">
        <f t="shared" si="97"/>
        <v>0</v>
      </c>
      <c r="DH428">
        <f t="shared" si="98"/>
        <v>0</v>
      </c>
      <c r="DI428">
        <f t="shared" si="99"/>
        <v>0</v>
      </c>
      <c r="DJ428">
        <f>DI428</f>
        <v>0</v>
      </c>
      <c r="DK428">
        <v>0</v>
      </c>
      <c r="DL428" t="s">
        <v>3</v>
      </c>
      <c r="DM428">
        <v>0</v>
      </c>
      <c r="DN428" t="s">
        <v>3</v>
      </c>
      <c r="DO428">
        <v>0</v>
      </c>
    </row>
    <row r="429" spans="1:119" x14ac:dyDescent="0.2">
      <c r="A429">
        <f>ROW(Source!A1365)</f>
        <v>1365</v>
      </c>
      <c r="B429">
        <v>35364244</v>
      </c>
      <c r="C429">
        <v>35382255</v>
      </c>
      <c r="D429">
        <v>35111398</v>
      </c>
      <c r="E429">
        <v>15872964</v>
      </c>
      <c r="F429">
        <v>1</v>
      </c>
      <c r="G429">
        <v>15872964</v>
      </c>
      <c r="H429">
        <v>1</v>
      </c>
      <c r="I429" t="s">
        <v>982</v>
      </c>
      <c r="J429" t="s">
        <v>3</v>
      </c>
      <c r="K429" t="s">
        <v>983</v>
      </c>
      <c r="L429">
        <v>1191</v>
      </c>
      <c r="N429">
        <v>1013</v>
      </c>
      <c r="O429" t="s">
        <v>984</v>
      </c>
      <c r="P429" t="s">
        <v>984</v>
      </c>
      <c r="Q429">
        <v>1</v>
      </c>
      <c r="W429">
        <v>0</v>
      </c>
      <c r="X429">
        <v>476480486</v>
      </c>
      <c r="Y429">
        <f t="shared" si="108"/>
        <v>39.22</v>
      </c>
      <c r="AA429">
        <v>0</v>
      </c>
      <c r="AB429">
        <v>0</v>
      </c>
      <c r="AC429">
        <v>0</v>
      </c>
      <c r="AD429">
        <v>0</v>
      </c>
      <c r="AE429">
        <v>0</v>
      </c>
      <c r="AF429">
        <v>0</v>
      </c>
      <c r="AG429">
        <v>0</v>
      </c>
      <c r="AH429">
        <v>0</v>
      </c>
      <c r="AI429">
        <v>1</v>
      </c>
      <c r="AJ429">
        <v>1</v>
      </c>
      <c r="AK429">
        <v>1</v>
      </c>
      <c r="AL429">
        <v>1</v>
      </c>
      <c r="AM429">
        <v>-2</v>
      </c>
      <c r="AN429">
        <v>0</v>
      </c>
      <c r="AO429">
        <v>1</v>
      </c>
      <c r="AP429">
        <v>1</v>
      </c>
      <c r="AQ429">
        <v>0</v>
      </c>
      <c r="AR429">
        <v>0</v>
      </c>
      <c r="AS429" t="s">
        <v>3</v>
      </c>
      <c r="AT429">
        <v>39.22</v>
      </c>
      <c r="AU429" t="s">
        <v>3</v>
      </c>
      <c r="AV429">
        <v>1</v>
      </c>
      <c r="AW429">
        <v>2</v>
      </c>
      <c r="AX429">
        <v>35382258</v>
      </c>
      <c r="AY429">
        <v>1</v>
      </c>
      <c r="AZ429">
        <v>0</v>
      </c>
      <c r="BA429">
        <v>429</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CU429">
        <f>ROUND(AT429*Source!I1365*AH429*AL429,2)</f>
        <v>0</v>
      </c>
      <c r="CV429">
        <f>ROUND(Y429*Source!I1365,9)</f>
        <v>0.78439999999999999</v>
      </c>
      <c r="CW429">
        <v>0</v>
      </c>
      <c r="CX429">
        <f>ROUND(Y429*Source!I1365,9)</f>
        <v>0.78439999999999999</v>
      </c>
      <c r="CY429">
        <f>AD429</f>
        <v>0</v>
      </c>
      <c r="CZ429">
        <f>AH429</f>
        <v>0</v>
      </c>
      <c r="DA429">
        <f>AL429</f>
        <v>1</v>
      </c>
      <c r="DB429">
        <f t="shared" si="109"/>
        <v>0</v>
      </c>
      <c r="DC429">
        <f t="shared" si="110"/>
        <v>0</v>
      </c>
      <c r="DD429" t="s">
        <v>3</v>
      </c>
      <c r="DE429" t="s">
        <v>3</v>
      </c>
      <c r="DF429">
        <f t="shared" si="96"/>
        <v>0</v>
      </c>
      <c r="DG429">
        <f t="shared" si="97"/>
        <v>0</v>
      </c>
      <c r="DH429">
        <f t="shared" si="98"/>
        <v>0</v>
      </c>
      <c r="DI429">
        <f t="shared" si="99"/>
        <v>0</v>
      </c>
      <c r="DJ429">
        <f>DI429</f>
        <v>0</v>
      </c>
      <c r="DK429">
        <v>0</v>
      </c>
      <c r="DL429" t="s">
        <v>3</v>
      </c>
      <c r="DM429">
        <v>0</v>
      </c>
      <c r="DN429" t="s">
        <v>3</v>
      </c>
      <c r="DO429">
        <v>0</v>
      </c>
    </row>
    <row r="430" spans="1:119" x14ac:dyDescent="0.2">
      <c r="A430">
        <f>ROW(Source!A1365)</f>
        <v>1365</v>
      </c>
      <c r="B430">
        <v>35364244</v>
      </c>
      <c r="C430">
        <v>35382255</v>
      </c>
      <c r="D430">
        <v>35113206</v>
      </c>
      <c r="E430">
        <v>1</v>
      </c>
      <c r="F430">
        <v>1</v>
      </c>
      <c r="G430">
        <v>15872964</v>
      </c>
      <c r="H430">
        <v>2</v>
      </c>
      <c r="I430" t="s">
        <v>989</v>
      </c>
      <c r="J430" t="s">
        <v>990</v>
      </c>
      <c r="K430" t="s">
        <v>991</v>
      </c>
      <c r="L430">
        <v>1368</v>
      </c>
      <c r="N430">
        <v>1011</v>
      </c>
      <c r="O430" t="s">
        <v>988</v>
      </c>
      <c r="P430" t="s">
        <v>988</v>
      </c>
      <c r="Q430">
        <v>1</v>
      </c>
      <c r="W430">
        <v>0</v>
      </c>
      <c r="X430">
        <v>-1817365194</v>
      </c>
      <c r="Y430">
        <f t="shared" si="108"/>
        <v>6.9</v>
      </c>
      <c r="AA430">
        <v>0</v>
      </c>
      <c r="AB430">
        <v>4.72</v>
      </c>
      <c r="AC430">
        <v>0.1</v>
      </c>
      <c r="AD430">
        <v>0</v>
      </c>
      <c r="AE430">
        <v>0</v>
      </c>
      <c r="AF430">
        <v>4.72</v>
      </c>
      <c r="AG430">
        <v>0.1</v>
      </c>
      <c r="AH430">
        <v>0</v>
      </c>
      <c r="AI430">
        <v>1</v>
      </c>
      <c r="AJ430">
        <v>1</v>
      </c>
      <c r="AK430">
        <v>1</v>
      </c>
      <c r="AL430">
        <v>1</v>
      </c>
      <c r="AM430">
        <v>-2</v>
      </c>
      <c r="AN430">
        <v>0</v>
      </c>
      <c r="AO430">
        <v>1</v>
      </c>
      <c r="AP430">
        <v>1</v>
      </c>
      <c r="AQ430">
        <v>0</v>
      </c>
      <c r="AR430">
        <v>0</v>
      </c>
      <c r="AS430" t="s">
        <v>3</v>
      </c>
      <c r="AT430">
        <v>6.9</v>
      </c>
      <c r="AU430" t="s">
        <v>3</v>
      </c>
      <c r="AV430">
        <v>0</v>
      </c>
      <c r="AW430">
        <v>2</v>
      </c>
      <c r="AX430">
        <v>35382259</v>
      </c>
      <c r="AY430">
        <v>1</v>
      </c>
      <c r="AZ430">
        <v>0</v>
      </c>
      <c r="BA430">
        <v>430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CV430">
        <v>0</v>
      </c>
      <c r="CW430">
        <f>ROUND(Y430*Source!I1365*DO430,9)</f>
        <v>0</v>
      </c>
      <c r="CX430">
        <f>ROUND(Y430*Source!I1365,9)</f>
        <v>0.13800000000000001</v>
      </c>
      <c r="CY430">
        <f>AB430</f>
        <v>4.72</v>
      </c>
      <c r="CZ430">
        <f>AF430</f>
        <v>4.72</v>
      </c>
      <c r="DA430">
        <f>AJ430</f>
        <v>1</v>
      </c>
      <c r="DB430">
        <f t="shared" si="109"/>
        <v>32.57</v>
      </c>
      <c r="DC430">
        <f t="shared" si="110"/>
        <v>0.69</v>
      </c>
      <c r="DD430" t="s">
        <v>3</v>
      </c>
      <c r="DE430" t="s">
        <v>3</v>
      </c>
      <c r="DF430">
        <f t="shared" si="96"/>
        <v>0</v>
      </c>
      <c r="DG430">
        <f t="shared" si="97"/>
        <v>0.65</v>
      </c>
      <c r="DH430">
        <f t="shared" si="98"/>
        <v>0.01</v>
      </c>
      <c r="DI430">
        <f t="shared" si="99"/>
        <v>0</v>
      </c>
      <c r="DJ430">
        <f>DG430</f>
        <v>0.65</v>
      </c>
      <c r="DK430">
        <v>0</v>
      </c>
      <c r="DL430" t="s">
        <v>3</v>
      </c>
      <c r="DM430">
        <v>0</v>
      </c>
      <c r="DN430" t="s">
        <v>3</v>
      </c>
      <c r="DO430">
        <v>0</v>
      </c>
    </row>
    <row r="431" spans="1:119" x14ac:dyDescent="0.2">
      <c r="A431">
        <f>ROW(Source!A1401)</f>
        <v>1401</v>
      </c>
      <c r="B431">
        <v>35364244</v>
      </c>
      <c r="C431">
        <v>35382318</v>
      </c>
      <c r="D431">
        <v>35111398</v>
      </c>
      <c r="E431">
        <v>15872964</v>
      </c>
      <c r="F431">
        <v>1</v>
      </c>
      <c r="G431">
        <v>15872964</v>
      </c>
      <c r="H431">
        <v>1</v>
      </c>
      <c r="I431" t="s">
        <v>982</v>
      </c>
      <c r="J431" t="s">
        <v>3</v>
      </c>
      <c r="K431" t="s">
        <v>983</v>
      </c>
      <c r="L431">
        <v>1191</v>
      </c>
      <c r="N431">
        <v>1013</v>
      </c>
      <c r="O431" t="s">
        <v>984</v>
      </c>
      <c r="P431" t="s">
        <v>984</v>
      </c>
      <c r="Q431">
        <v>1</v>
      </c>
      <c r="W431">
        <v>0</v>
      </c>
      <c r="X431">
        <v>476480486</v>
      </c>
      <c r="Y431">
        <f t="shared" si="108"/>
        <v>5.84</v>
      </c>
      <c r="AA431">
        <v>0</v>
      </c>
      <c r="AB431">
        <v>0</v>
      </c>
      <c r="AC431">
        <v>0</v>
      </c>
      <c r="AD431">
        <v>0</v>
      </c>
      <c r="AE431">
        <v>0</v>
      </c>
      <c r="AF431">
        <v>0</v>
      </c>
      <c r="AG431">
        <v>0</v>
      </c>
      <c r="AH431">
        <v>0</v>
      </c>
      <c r="AI431">
        <v>1</v>
      </c>
      <c r="AJ431">
        <v>1</v>
      </c>
      <c r="AK431">
        <v>1</v>
      </c>
      <c r="AL431">
        <v>1</v>
      </c>
      <c r="AM431">
        <v>-2</v>
      </c>
      <c r="AN431">
        <v>0</v>
      </c>
      <c r="AO431">
        <v>1</v>
      </c>
      <c r="AP431">
        <v>1</v>
      </c>
      <c r="AQ431">
        <v>0</v>
      </c>
      <c r="AR431">
        <v>0</v>
      </c>
      <c r="AS431" t="s">
        <v>3</v>
      </c>
      <c r="AT431">
        <v>5.84</v>
      </c>
      <c r="AU431" t="s">
        <v>3</v>
      </c>
      <c r="AV431">
        <v>1</v>
      </c>
      <c r="AW431">
        <v>2</v>
      </c>
      <c r="AX431">
        <v>35382320</v>
      </c>
      <c r="AY431">
        <v>1</v>
      </c>
      <c r="AZ431">
        <v>0</v>
      </c>
      <c r="BA431">
        <v>431</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CU431">
        <f>ROUND(AT431*Source!I1401*AH431*AL431,2)</f>
        <v>0</v>
      </c>
      <c r="CV431">
        <f>ROUND(Y431*Source!I1401,9)</f>
        <v>0.1168</v>
      </c>
      <c r="CW431">
        <v>0</v>
      </c>
      <c r="CX431">
        <f>ROUND(Y431*Source!I1401,9)</f>
        <v>0.1168</v>
      </c>
      <c r="CY431">
        <f>AD431</f>
        <v>0</v>
      </c>
      <c r="CZ431">
        <f>AH431</f>
        <v>0</v>
      </c>
      <c r="DA431">
        <f>AL431</f>
        <v>1</v>
      </c>
      <c r="DB431">
        <f t="shared" si="109"/>
        <v>0</v>
      </c>
      <c r="DC431">
        <f t="shared" si="110"/>
        <v>0</v>
      </c>
      <c r="DD431" t="s">
        <v>3</v>
      </c>
      <c r="DE431" t="s">
        <v>3</v>
      </c>
      <c r="DF431">
        <f t="shared" si="96"/>
        <v>0</v>
      </c>
      <c r="DG431">
        <f t="shared" si="97"/>
        <v>0</v>
      </c>
      <c r="DH431">
        <f t="shared" si="98"/>
        <v>0</v>
      </c>
      <c r="DI431">
        <f t="shared" si="99"/>
        <v>0</v>
      </c>
      <c r="DJ431">
        <f>DI431</f>
        <v>0</v>
      </c>
      <c r="DK431">
        <v>0</v>
      </c>
      <c r="DL431" t="s">
        <v>3</v>
      </c>
      <c r="DM431">
        <v>0</v>
      </c>
      <c r="DN431" t="s">
        <v>3</v>
      </c>
      <c r="DO431">
        <v>0</v>
      </c>
    </row>
    <row r="432" spans="1:119" x14ac:dyDescent="0.2">
      <c r="A432">
        <f>ROW(Source!A1402)</f>
        <v>1402</v>
      </c>
      <c r="B432">
        <v>35364244</v>
      </c>
      <c r="C432">
        <v>35382321</v>
      </c>
      <c r="D432">
        <v>35111398</v>
      </c>
      <c r="E432">
        <v>15872964</v>
      </c>
      <c r="F432">
        <v>1</v>
      </c>
      <c r="G432">
        <v>15872964</v>
      </c>
      <c r="H432">
        <v>1</v>
      </c>
      <c r="I432" t="s">
        <v>982</v>
      </c>
      <c r="J432" t="s">
        <v>3</v>
      </c>
      <c r="K432" t="s">
        <v>983</v>
      </c>
      <c r="L432">
        <v>1191</v>
      </c>
      <c r="N432">
        <v>1013</v>
      </c>
      <c r="O432" t="s">
        <v>984</v>
      </c>
      <c r="P432" t="s">
        <v>984</v>
      </c>
      <c r="Q432">
        <v>1</v>
      </c>
      <c r="W432">
        <v>0</v>
      </c>
      <c r="X432">
        <v>476480486</v>
      </c>
      <c r="Y432">
        <f t="shared" si="108"/>
        <v>39.22</v>
      </c>
      <c r="AA432">
        <v>0</v>
      </c>
      <c r="AB432">
        <v>0</v>
      </c>
      <c r="AC432">
        <v>0</v>
      </c>
      <c r="AD432">
        <v>0</v>
      </c>
      <c r="AE432">
        <v>0</v>
      </c>
      <c r="AF432">
        <v>0</v>
      </c>
      <c r="AG432">
        <v>0</v>
      </c>
      <c r="AH432">
        <v>0</v>
      </c>
      <c r="AI432">
        <v>1</v>
      </c>
      <c r="AJ432">
        <v>1</v>
      </c>
      <c r="AK432">
        <v>1</v>
      </c>
      <c r="AL432">
        <v>1</v>
      </c>
      <c r="AM432">
        <v>-2</v>
      </c>
      <c r="AN432">
        <v>0</v>
      </c>
      <c r="AO432">
        <v>1</v>
      </c>
      <c r="AP432">
        <v>1</v>
      </c>
      <c r="AQ432">
        <v>0</v>
      </c>
      <c r="AR432">
        <v>0</v>
      </c>
      <c r="AS432" t="s">
        <v>3</v>
      </c>
      <c r="AT432">
        <v>39.22</v>
      </c>
      <c r="AU432" t="s">
        <v>3</v>
      </c>
      <c r="AV432">
        <v>1</v>
      </c>
      <c r="AW432">
        <v>2</v>
      </c>
      <c r="AX432">
        <v>35382324</v>
      </c>
      <c r="AY432">
        <v>1</v>
      </c>
      <c r="AZ432">
        <v>0</v>
      </c>
      <c r="BA432">
        <v>432</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CU432">
        <f>ROUND(AT432*Source!I1402*AH432*AL432,2)</f>
        <v>0</v>
      </c>
      <c r="CV432">
        <f>ROUND(Y432*Source!I1402,9)</f>
        <v>0.39219999999999999</v>
      </c>
      <c r="CW432">
        <v>0</v>
      </c>
      <c r="CX432">
        <f>ROUND(Y432*Source!I1402,9)</f>
        <v>0.39219999999999999</v>
      </c>
      <c r="CY432">
        <f>AD432</f>
        <v>0</v>
      </c>
      <c r="CZ432">
        <f>AH432</f>
        <v>0</v>
      </c>
      <c r="DA432">
        <f>AL432</f>
        <v>1</v>
      </c>
      <c r="DB432">
        <f t="shared" si="109"/>
        <v>0</v>
      </c>
      <c r="DC432">
        <f t="shared" si="110"/>
        <v>0</v>
      </c>
      <c r="DD432" t="s">
        <v>3</v>
      </c>
      <c r="DE432" t="s">
        <v>3</v>
      </c>
      <c r="DF432">
        <f t="shared" si="96"/>
        <v>0</v>
      </c>
      <c r="DG432">
        <f t="shared" si="97"/>
        <v>0</v>
      </c>
      <c r="DH432">
        <f t="shared" si="98"/>
        <v>0</v>
      </c>
      <c r="DI432">
        <f t="shared" si="99"/>
        <v>0</v>
      </c>
      <c r="DJ432">
        <f>DI432</f>
        <v>0</v>
      </c>
      <c r="DK432">
        <v>0</v>
      </c>
      <c r="DL432" t="s">
        <v>3</v>
      </c>
      <c r="DM432">
        <v>0</v>
      </c>
      <c r="DN432" t="s">
        <v>3</v>
      </c>
      <c r="DO432">
        <v>0</v>
      </c>
    </row>
    <row r="433" spans="1:119" x14ac:dyDescent="0.2">
      <c r="A433">
        <f>ROW(Source!A1402)</f>
        <v>1402</v>
      </c>
      <c r="B433">
        <v>35364244</v>
      </c>
      <c r="C433">
        <v>35382321</v>
      </c>
      <c r="D433">
        <v>35113206</v>
      </c>
      <c r="E433">
        <v>1</v>
      </c>
      <c r="F433">
        <v>1</v>
      </c>
      <c r="G433">
        <v>15872964</v>
      </c>
      <c r="H433">
        <v>2</v>
      </c>
      <c r="I433" t="s">
        <v>989</v>
      </c>
      <c r="J433" t="s">
        <v>990</v>
      </c>
      <c r="K433" t="s">
        <v>991</v>
      </c>
      <c r="L433">
        <v>1368</v>
      </c>
      <c r="N433">
        <v>1011</v>
      </c>
      <c r="O433" t="s">
        <v>988</v>
      </c>
      <c r="P433" t="s">
        <v>988</v>
      </c>
      <c r="Q433">
        <v>1</v>
      </c>
      <c r="W433">
        <v>0</v>
      </c>
      <c r="X433">
        <v>-1817365194</v>
      </c>
      <c r="Y433">
        <f t="shared" si="108"/>
        <v>6.9</v>
      </c>
      <c r="AA433">
        <v>0</v>
      </c>
      <c r="AB433">
        <v>4.72</v>
      </c>
      <c r="AC433">
        <v>0.1</v>
      </c>
      <c r="AD433">
        <v>0</v>
      </c>
      <c r="AE433">
        <v>0</v>
      </c>
      <c r="AF433">
        <v>4.72</v>
      </c>
      <c r="AG433">
        <v>0.1</v>
      </c>
      <c r="AH433">
        <v>0</v>
      </c>
      <c r="AI433">
        <v>1</v>
      </c>
      <c r="AJ433">
        <v>1</v>
      </c>
      <c r="AK433">
        <v>1</v>
      </c>
      <c r="AL433">
        <v>1</v>
      </c>
      <c r="AM433">
        <v>-2</v>
      </c>
      <c r="AN433">
        <v>0</v>
      </c>
      <c r="AO433">
        <v>1</v>
      </c>
      <c r="AP433">
        <v>1</v>
      </c>
      <c r="AQ433">
        <v>0</v>
      </c>
      <c r="AR433">
        <v>0</v>
      </c>
      <c r="AS433" t="s">
        <v>3</v>
      </c>
      <c r="AT433">
        <v>6.9</v>
      </c>
      <c r="AU433" t="s">
        <v>3</v>
      </c>
      <c r="AV433">
        <v>0</v>
      </c>
      <c r="AW433">
        <v>2</v>
      </c>
      <c r="AX433">
        <v>35382325</v>
      </c>
      <c r="AY433">
        <v>1</v>
      </c>
      <c r="AZ433">
        <v>0</v>
      </c>
      <c r="BA433">
        <v>433</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CV433">
        <v>0</v>
      </c>
      <c r="CW433">
        <f>ROUND(Y433*Source!I1402*DO433,9)</f>
        <v>0</v>
      </c>
      <c r="CX433">
        <f>ROUND(Y433*Source!I1402,9)</f>
        <v>6.9000000000000006E-2</v>
      </c>
      <c r="CY433">
        <f>AB433</f>
        <v>4.72</v>
      </c>
      <c r="CZ433">
        <f>AF433</f>
        <v>4.72</v>
      </c>
      <c r="DA433">
        <f>AJ433</f>
        <v>1</v>
      </c>
      <c r="DB433">
        <f t="shared" si="109"/>
        <v>32.57</v>
      </c>
      <c r="DC433">
        <f t="shared" si="110"/>
        <v>0.69</v>
      </c>
      <c r="DD433" t="s">
        <v>3</v>
      </c>
      <c r="DE433" t="s">
        <v>3</v>
      </c>
      <c r="DF433">
        <f t="shared" si="96"/>
        <v>0</v>
      </c>
      <c r="DG433">
        <f t="shared" si="97"/>
        <v>0.33</v>
      </c>
      <c r="DH433">
        <f t="shared" si="98"/>
        <v>0.01</v>
      </c>
      <c r="DI433">
        <f t="shared" si="99"/>
        <v>0</v>
      </c>
      <c r="DJ433">
        <f>DG433</f>
        <v>0.33</v>
      </c>
      <c r="DK433">
        <v>0</v>
      </c>
      <c r="DL433" t="s">
        <v>3</v>
      </c>
      <c r="DM433">
        <v>0</v>
      </c>
      <c r="DN433" t="s">
        <v>3</v>
      </c>
      <c r="DO433">
        <v>0</v>
      </c>
    </row>
    <row r="434" spans="1:119" x14ac:dyDescent="0.2">
      <c r="A434">
        <f>ROW(Source!A1403)</f>
        <v>1403</v>
      </c>
      <c r="B434">
        <v>35364244</v>
      </c>
      <c r="C434">
        <v>35382326</v>
      </c>
      <c r="D434">
        <v>35111398</v>
      </c>
      <c r="E434">
        <v>15872964</v>
      </c>
      <c r="F434">
        <v>1</v>
      </c>
      <c r="G434">
        <v>15872964</v>
      </c>
      <c r="H434">
        <v>1</v>
      </c>
      <c r="I434" t="s">
        <v>982</v>
      </c>
      <c r="J434" t="s">
        <v>3</v>
      </c>
      <c r="K434" t="s">
        <v>983</v>
      </c>
      <c r="L434">
        <v>1191</v>
      </c>
      <c r="N434">
        <v>1013</v>
      </c>
      <c r="O434" t="s">
        <v>984</v>
      </c>
      <c r="P434" t="s">
        <v>984</v>
      </c>
      <c r="Q434">
        <v>1</v>
      </c>
      <c r="W434">
        <v>0</v>
      </c>
      <c r="X434">
        <v>476480486</v>
      </c>
      <c r="Y434">
        <f t="shared" si="108"/>
        <v>43.82</v>
      </c>
      <c r="AA434">
        <v>0</v>
      </c>
      <c r="AB434">
        <v>0</v>
      </c>
      <c r="AC434">
        <v>0</v>
      </c>
      <c r="AD434">
        <v>0</v>
      </c>
      <c r="AE434">
        <v>0</v>
      </c>
      <c r="AF434">
        <v>0</v>
      </c>
      <c r="AG434">
        <v>0</v>
      </c>
      <c r="AH434">
        <v>0</v>
      </c>
      <c r="AI434">
        <v>1</v>
      </c>
      <c r="AJ434">
        <v>1</v>
      </c>
      <c r="AK434">
        <v>1</v>
      </c>
      <c r="AL434">
        <v>1</v>
      </c>
      <c r="AM434">
        <v>-2</v>
      </c>
      <c r="AN434">
        <v>0</v>
      </c>
      <c r="AO434">
        <v>1</v>
      </c>
      <c r="AP434">
        <v>1</v>
      </c>
      <c r="AQ434">
        <v>0</v>
      </c>
      <c r="AR434">
        <v>0</v>
      </c>
      <c r="AS434" t="s">
        <v>3</v>
      </c>
      <c r="AT434">
        <v>43.82</v>
      </c>
      <c r="AU434" t="s">
        <v>3</v>
      </c>
      <c r="AV434">
        <v>1</v>
      </c>
      <c r="AW434">
        <v>2</v>
      </c>
      <c r="AX434">
        <v>35382328</v>
      </c>
      <c r="AY434">
        <v>1</v>
      </c>
      <c r="AZ434">
        <v>0</v>
      </c>
      <c r="BA434">
        <v>434</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CU434">
        <f>ROUND(AT434*Source!I1403*AH434*AL434,2)</f>
        <v>0</v>
      </c>
      <c r="CV434">
        <f>ROUND(Y434*Source!I1403,9)</f>
        <v>0.43819999999999998</v>
      </c>
      <c r="CW434">
        <v>0</v>
      </c>
      <c r="CX434">
        <f>ROUND(Y434*Source!I1403,9)</f>
        <v>0.43819999999999998</v>
      </c>
      <c r="CY434">
        <f>AD434</f>
        <v>0</v>
      </c>
      <c r="CZ434">
        <f>AH434</f>
        <v>0</v>
      </c>
      <c r="DA434">
        <f>AL434</f>
        <v>1</v>
      </c>
      <c r="DB434">
        <f t="shared" si="109"/>
        <v>0</v>
      </c>
      <c r="DC434">
        <f t="shared" si="110"/>
        <v>0</v>
      </c>
      <c r="DD434" t="s">
        <v>3</v>
      </c>
      <c r="DE434" t="s">
        <v>3</v>
      </c>
      <c r="DF434">
        <f t="shared" si="96"/>
        <v>0</v>
      </c>
      <c r="DG434">
        <f t="shared" si="97"/>
        <v>0</v>
      </c>
      <c r="DH434">
        <f t="shared" si="98"/>
        <v>0</v>
      </c>
      <c r="DI434">
        <f t="shared" si="99"/>
        <v>0</v>
      </c>
      <c r="DJ434">
        <f>DI434</f>
        <v>0</v>
      </c>
      <c r="DK434">
        <v>0</v>
      </c>
      <c r="DL434" t="s">
        <v>3</v>
      </c>
      <c r="DM434">
        <v>0</v>
      </c>
      <c r="DN434" t="s">
        <v>3</v>
      </c>
      <c r="DO434">
        <v>0</v>
      </c>
    </row>
    <row r="435" spans="1:119" x14ac:dyDescent="0.2">
      <c r="A435">
        <f>ROW(Source!A1403)</f>
        <v>1403</v>
      </c>
      <c r="B435">
        <v>35364244</v>
      </c>
      <c r="C435">
        <v>35382326</v>
      </c>
      <c r="D435">
        <v>35113206</v>
      </c>
      <c r="E435">
        <v>1</v>
      </c>
      <c r="F435">
        <v>1</v>
      </c>
      <c r="G435">
        <v>15872964</v>
      </c>
      <c r="H435">
        <v>2</v>
      </c>
      <c r="I435" t="s">
        <v>989</v>
      </c>
      <c r="J435" t="s">
        <v>990</v>
      </c>
      <c r="K435" t="s">
        <v>991</v>
      </c>
      <c r="L435">
        <v>1368</v>
      </c>
      <c r="N435">
        <v>1011</v>
      </c>
      <c r="O435" t="s">
        <v>988</v>
      </c>
      <c r="P435" t="s">
        <v>988</v>
      </c>
      <c r="Q435">
        <v>1</v>
      </c>
      <c r="W435">
        <v>0</v>
      </c>
      <c r="X435">
        <v>-1817365194</v>
      </c>
      <c r="Y435">
        <f t="shared" si="108"/>
        <v>6.9</v>
      </c>
      <c r="AA435">
        <v>0</v>
      </c>
      <c r="AB435">
        <v>4.72</v>
      </c>
      <c r="AC435">
        <v>0.1</v>
      </c>
      <c r="AD435">
        <v>0</v>
      </c>
      <c r="AE435">
        <v>0</v>
      </c>
      <c r="AF435">
        <v>4.72</v>
      </c>
      <c r="AG435">
        <v>0.1</v>
      </c>
      <c r="AH435">
        <v>0</v>
      </c>
      <c r="AI435">
        <v>1</v>
      </c>
      <c r="AJ435">
        <v>1</v>
      </c>
      <c r="AK435">
        <v>1</v>
      </c>
      <c r="AL435">
        <v>1</v>
      </c>
      <c r="AM435">
        <v>-2</v>
      </c>
      <c r="AN435">
        <v>0</v>
      </c>
      <c r="AO435">
        <v>1</v>
      </c>
      <c r="AP435">
        <v>1</v>
      </c>
      <c r="AQ435">
        <v>0</v>
      </c>
      <c r="AR435">
        <v>0</v>
      </c>
      <c r="AS435" t="s">
        <v>3</v>
      </c>
      <c r="AT435">
        <v>6.9</v>
      </c>
      <c r="AU435" t="s">
        <v>3</v>
      </c>
      <c r="AV435">
        <v>0</v>
      </c>
      <c r="AW435">
        <v>2</v>
      </c>
      <c r="AX435">
        <v>35382329</v>
      </c>
      <c r="AY435">
        <v>1</v>
      </c>
      <c r="AZ435">
        <v>0</v>
      </c>
      <c r="BA435">
        <v>435</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CV435">
        <v>0</v>
      </c>
      <c r="CW435">
        <f>ROUND(Y435*Source!I1403*DO435,9)</f>
        <v>0</v>
      </c>
      <c r="CX435">
        <f>ROUND(Y435*Source!I1403,9)</f>
        <v>6.9000000000000006E-2</v>
      </c>
      <c r="CY435">
        <f>AB435</f>
        <v>4.72</v>
      </c>
      <c r="CZ435">
        <f>AF435</f>
        <v>4.72</v>
      </c>
      <c r="DA435">
        <f>AJ435</f>
        <v>1</v>
      </c>
      <c r="DB435">
        <f t="shared" si="109"/>
        <v>32.57</v>
      </c>
      <c r="DC435">
        <f t="shared" si="110"/>
        <v>0.69</v>
      </c>
      <c r="DD435" t="s">
        <v>3</v>
      </c>
      <c r="DE435" t="s">
        <v>3</v>
      </c>
      <c r="DF435">
        <f t="shared" si="96"/>
        <v>0</v>
      </c>
      <c r="DG435">
        <f t="shared" si="97"/>
        <v>0.33</v>
      </c>
      <c r="DH435">
        <f t="shared" si="98"/>
        <v>0.01</v>
      </c>
      <c r="DI435">
        <f t="shared" si="99"/>
        <v>0</v>
      </c>
      <c r="DJ435">
        <f>DG435</f>
        <v>0.33</v>
      </c>
      <c r="DK435">
        <v>0</v>
      </c>
      <c r="DL435" t="s">
        <v>3</v>
      </c>
      <c r="DM435">
        <v>0</v>
      </c>
      <c r="DN435" t="s">
        <v>3</v>
      </c>
      <c r="DO435">
        <v>0</v>
      </c>
    </row>
    <row r="436" spans="1:119" x14ac:dyDescent="0.2">
      <c r="A436">
        <f>ROW(Source!A1439)</f>
        <v>1439</v>
      </c>
      <c r="B436">
        <v>35364244</v>
      </c>
      <c r="C436">
        <v>35382388</v>
      </c>
      <c r="D436">
        <v>35111398</v>
      </c>
      <c r="E436">
        <v>15872964</v>
      </c>
      <c r="F436">
        <v>1</v>
      </c>
      <c r="G436">
        <v>15872964</v>
      </c>
      <c r="H436">
        <v>1</v>
      </c>
      <c r="I436" t="s">
        <v>982</v>
      </c>
      <c r="J436" t="s">
        <v>3</v>
      </c>
      <c r="K436" t="s">
        <v>983</v>
      </c>
      <c r="L436">
        <v>1191</v>
      </c>
      <c r="N436">
        <v>1013</v>
      </c>
      <c r="O436" t="s">
        <v>984</v>
      </c>
      <c r="P436" t="s">
        <v>984</v>
      </c>
      <c r="Q436">
        <v>1</v>
      </c>
      <c r="W436">
        <v>0</v>
      </c>
      <c r="X436">
        <v>476480486</v>
      </c>
      <c r="Y436">
        <f t="shared" si="108"/>
        <v>5.84</v>
      </c>
      <c r="AA436">
        <v>0</v>
      </c>
      <c r="AB436">
        <v>0</v>
      </c>
      <c r="AC436">
        <v>0</v>
      </c>
      <c r="AD436">
        <v>0</v>
      </c>
      <c r="AE436">
        <v>0</v>
      </c>
      <c r="AF436">
        <v>0</v>
      </c>
      <c r="AG436">
        <v>0</v>
      </c>
      <c r="AH436">
        <v>0</v>
      </c>
      <c r="AI436">
        <v>1</v>
      </c>
      <c r="AJ436">
        <v>1</v>
      </c>
      <c r="AK436">
        <v>1</v>
      </c>
      <c r="AL436">
        <v>1</v>
      </c>
      <c r="AM436">
        <v>-2</v>
      </c>
      <c r="AN436">
        <v>0</v>
      </c>
      <c r="AO436">
        <v>1</v>
      </c>
      <c r="AP436">
        <v>1</v>
      </c>
      <c r="AQ436">
        <v>0</v>
      </c>
      <c r="AR436">
        <v>0</v>
      </c>
      <c r="AS436" t="s">
        <v>3</v>
      </c>
      <c r="AT436">
        <v>5.84</v>
      </c>
      <c r="AU436" t="s">
        <v>3</v>
      </c>
      <c r="AV436">
        <v>1</v>
      </c>
      <c r="AW436">
        <v>2</v>
      </c>
      <c r="AX436">
        <v>35382390</v>
      </c>
      <c r="AY436">
        <v>1</v>
      </c>
      <c r="AZ436">
        <v>0</v>
      </c>
      <c r="BA436">
        <v>436</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CU436">
        <f>ROUND(AT436*Source!I1439*AH436*AL436,2)</f>
        <v>0</v>
      </c>
      <c r="CV436">
        <f>ROUND(Y436*Source!I1439,9)</f>
        <v>0.1168</v>
      </c>
      <c r="CW436">
        <v>0</v>
      </c>
      <c r="CX436">
        <f>ROUND(Y436*Source!I1439,9)</f>
        <v>0.1168</v>
      </c>
      <c r="CY436">
        <f>AD436</f>
        <v>0</v>
      </c>
      <c r="CZ436">
        <f>AH436</f>
        <v>0</v>
      </c>
      <c r="DA436">
        <f>AL436</f>
        <v>1</v>
      </c>
      <c r="DB436">
        <f t="shared" si="109"/>
        <v>0</v>
      </c>
      <c r="DC436">
        <f t="shared" si="110"/>
        <v>0</v>
      </c>
      <c r="DD436" t="s">
        <v>3</v>
      </c>
      <c r="DE436" t="s">
        <v>3</v>
      </c>
      <c r="DF436">
        <f t="shared" si="96"/>
        <v>0</v>
      </c>
      <c r="DG436">
        <f t="shared" si="97"/>
        <v>0</v>
      </c>
      <c r="DH436">
        <f t="shared" si="98"/>
        <v>0</v>
      </c>
      <c r="DI436">
        <f t="shared" si="99"/>
        <v>0</v>
      </c>
      <c r="DJ436">
        <f>DI436</f>
        <v>0</v>
      </c>
      <c r="DK436">
        <v>0</v>
      </c>
      <c r="DL436" t="s">
        <v>3</v>
      </c>
      <c r="DM436">
        <v>0</v>
      </c>
      <c r="DN436" t="s">
        <v>3</v>
      </c>
      <c r="DO436">
        <v>0</v>
      </c>
    </row>
    <row r="437" spans="1:119" x14ac:dyDescent="0.2">
      <c r="A437">
        <f>ROW(Source!A1440)</f>
        <v>1440</v>
      </c>
      <c r="B437">
        <v>35364244</v>
      </c>
      <c r="C437">
        <v>35382391</v>
      </c>
      <c r="D437">
        <v>35111398</v>
      </c>
      <c r="E437">
        <v>15872964</v>
      </c>
      <c r="F437">
        <v>1</v>
      </c>
      <c r="G437">
        <v>15872964</v>
      </c>
      <c r="H437">
        <v>1</v>
      </c>
      <c r="I437" t="s">
        <v>982</v>
      </c>
      <c r="J437" t="s">
        <v>3</v>
      </c>
      <c r="K437" t="s">
        <v>983</v>
      </c>
      <c r="L437">
        <v>1191</v>
      </c>
      <c r="N437">
        <v>1013</v>
      </c>
      <c r="O437" t="s">
        <v>984</v>
      </c>
      <c r="P437" t="s">
        <v>984</v>
      </c>
      <c r="Q437">
        <v>1</v>
      </c>
      <c r="W437">
        <v>0</v>
      </c>
      <c r="X437">
        <v>476480486</v>
      </c>
      <c r="Y437">
        <f t="shared" si="108"/>
        <v>39.22</v>
      </c>
      <c r="AA437">
        <v>0</v>
      </c>
      <c r="AB437">
        <v>0</v>
      </c>
      <c r="AC437">
        <v>0</v>
      </c>
      <c r="AD437">
        <v>0</v>
      </c>
      <c r="AE437">
        <v>0</v>
      </c>
      <c r="AF437">
        <v>0</v>
      </c>
      <c r="AG437">
        <v>0</v>
      </c>
      <c r="AH437">
        <v>0</v>
      </c>
      <c r="AI437">
        <v>1</v>
      </c>
      <c r="AJ437">
        <v>1</v>
      </c>
      <c r="AK437">
        <v>1</v>
      </c>
      <c r="AL437">
        <v>1</v>
      </c>
      <c r="AM437">
        <v>-2</v>
      </c>
      <c r="AN437">
        <v>0</v>
      </c>
      <c r="AO437">
        <v>1</v>
      </c>
      <c r="AP437">
        <v>1</v>
      </c>
      <c r="AQ437">
        <v>0</v>
      </c>
      <c r="AR437">
        <v>0</v>
      </c>
      <c r="AS437" t="s">
        <v>3</v>
      </c>
      <c r="AT437">
        <v>39.22</v>
      </c>
      <c r="AU437" t="s">
        <v>3</v>
      </c>
      <c r="AV437">
        <v>1</v>
      </c>
      <c r="AW437">
        <v>2</v>
      </c>
      <c r="AX437">
        <v>35382394</v>
      </c>
      <c r="AY437">
        <v>1</v>
      </c>
      <c r="AZ437">
        <v>0</v>
      </c>
      <c r="BA437">
        <v>437</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CU437">
        <f>ROUND(AT437*Source!I1440*AH437*AL437,2)</f>
        <v>0</v>
      </c>
      <c r="CV437">
        <f>ROUND(Y437*Source!I1440,9)</f>
        <v>0.39219999999999999</v>
      </c>
      <c r="CW437">
        <v>0</v>
      </c>
      <c r="CX437">
        <f>ROUND(Y437*Source!I1440,9)</f>
        <v>0.39219999999999999</v>
      </c>
      <c r="CY437">
        <f>AD437</f>
        <v>0</v>
      </c>
      <c r="CZ437">
        <f>AH437</f>
        <v>0</v>
      </c>
      <c r="DA437">
        <f>AL437</f>
        <v>1</v>
      </c>
      <c r="DB437">
        <f t="shared" si="109"/>
        <v>0</v>
      </c>
      <c r="DC437">
        <f t="shared" si="110"/>
        <v>0</v>
      </c>
      <c r="DD437" t="s">
        <v>3</v>
      </c>
      <c r="DE437" t="s">
        <v>3</v>
      </c>
      <c r="DF437">
        <f t="shared" si="96"/>
        <v>0</v>
      </c>
      <c r="DG437">
        <f t="shared" si="97"/>
        <v>0</v>
      </c>
      <c r="DH437">
        <f t="shared" si="98"/>
        <v>0</v>
      </c>
      <c r="DI437">
        <f t="shared" si="99"/>
        <v>0</v>
      </c>
      <c r="DJ437">
        <f>DI437</f>
        <v>0</v>
      </c>
      <c r="DK437">
        <v>0</v>
      </c>
      <c r="DL437" t="s">
        <v>3</v>
      </c>
      <c r="DM437">
        <v>0</v>
      </c>
      <c r="DN437" t="s">
        <v>3</v>
      </c>
      <c r="DO437">
        <v>0</v>
      </c>
    </row>
    <row r="438" spans="1:119" x14ac:dyDescent="0.2">
      <c r="A438">
        <f>ROW(Source!A1440)</f>
        <v>1440</v>
      </c>
      <c r="B438">
        <v>35364244</v>
      </c>
      <c r="C438">
        <v>35382391</v>
      </c>
      <c r="D438">
        <v>35113206</v>
      </c>
      <c r="E438">
        <v>1</v>
      </c>
      <c r="F438">
        <v>1</v>
      </c>
      <c r="G438">
        <v>15872964</v>
      </c>
      <c r="H438">
        <v>2</v>
      </c>
      <c r="I438" t="s">
        <v>989</v>
      </c>
      <c r="J438" t="s">
        <v>990</v>
      </c>
      <c r="K438" t="s">
        <v>991</v>
      </c>
      <c r="L438">
        <v>1368</v>
      </c>
      <c r="N438">
        <v>1011</v>
      </c>
      <c r="O438" t="s">
        <v>988</v>
      </c>
      <c r="P438" t="s">
        <v>988</v>
      </c>
      <c r="Q438">
        <v>1</v>
      </c>
      <c r="W438">
        <v>0</v>
      </c>
      <c r="X438">
        <v>-1817365194</v>
      </c>
      <c r="Y438">
        <f t="shared" si="108"/>
        <v>6.9</v>
      </c>
      <c r="AA438">
        <v>0</v>
      </c>
      <c r="AB438">
        <v>4.72</v>
      </c>
      <c r="AC438">
        <v>0.1</v>
      </c>
      <c r="AD438">
        <v>0</v>
      </c>
      <c r="AE438">
        <v>0</v>
      </c>
      <c r="AF438">
        <v>4.72</v>
      </c>
      <c r="AG438">
        <v>0.1</v>
      </c>
      <c r="AH438">
        <v>0</v>
      </c>
      <c r="AI438">
        <v>1</v>
      </c>
      <c r="AJ438">
        <v>1</v>
      </c>
      <c r="AK438">
        <v>1</v>
      </c>
      <c r="AL438">
        <v>1</v>
      </c>
      <c r="AM438">
        <v>-2</v>
      </c>
      <c r="AN438">
        <v>0</v>
      </c>
      <c r="AO438">
        <v>1</v>
      </c>
      <c r="AP438">
        <v>1</v>
      </c>
      <c r="AQ438">
        <v>0</v>
      </c>
      <c r="AR438">
        <v>0</v>
      </c>
      <c r="AS438" t="s">
        <v>3</v>
      </c>
      <c r="AT438">
        <v>6.9</v>
      </c>
      <c r="AU438" t="s">
        <v>3</v>
      </c>
      <c r="AV438">
        <v>0</v>
      </c>
      <c r="AW438">
        <v>2</v>
      </c>
      <c r="AX438">
        <v>35382395</v>
      </c>
      <c r="AY438">
        <v>1</v>
      </c>
      <c r="AZ438">
        <v>0</v>
      </c>
      <c r="BA438">
        <v>438</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CV438">
        <v>0</v>
      </c>
      <c r="CW438">
        <f>ROUND(Y438*Source!I1440*DO438,9)</f>
        <v>0</v>
      </c>
      <c r="CX438">
        <f>ROUND(Y438*Source!I1440,9)</f>
        <v>6.9000000000000006E-2</v>
      </c>
      <c r="CY438">
        <f>AB438</f>
        <v>4.72</v>
      </c>
      <c r="CZ438">
        <f>AF438</f>
        <v>4.72</v>
      </c>
      <c r="DA438">
        <f>AJ438</f>
        <v>1</v>
      </c>
      <c r="DB438">
        <f t="shared" si="109"/>
        <v>32.57</v>
      </c>
      <c r="DC438">
        <f t="shared" si="110"/>
        <v>0.69</v>
      </c>
      <c r="DD438" t="s">
        <v>3</v>
      </c>
      <c r="DE438" t="s">
        <v>3</v>
      </c>
      <c r="DF438">
        <f t="shared" si="96"/>
        <v>0</v>
      </c>
      <c r="DG438">
        <f t="shared" si="97"/>
        <v>0.33</v>
      </c>
      <c r="DH438">
        <f t="shared" si="98"/>
        <v>0.01</v>
      </c>
      <c r="DI438">
        <f t="shared" si="99"/>
        <v>0</v>
      </c>
      <c r="DJ438">
        <f>DG438</f>
        <v>0.33</v>
      </c>
      <c r="DK438">
        <v>0</v>
      </c>
      <c r="DL438" t="s">
        <v>3</v>
      </c>
      <c r="DM438">
        <v>0</v>
      </c>
      <c r="DN438" t="s">
        <v>3</v>
      </c>
      <c r="DO438">
        <v>0</v>
      </c>
    </row>
    <row r="439" spans="1:119" x14ac:dyDescent="0.2">
      <c r="A439">
        <f>ROW(Source!A1441)</f>
        <v>1441</v>
      </c>
      <c r="B439">
        <v>35364244</v>
      </c>
      <c r="C439">
        <v>35382396</v>
      </c>
      <c r="D439">
        <v>35111398</v>
      </c>
      <c r="E439">
        <v>15872964</v>
      </c>
      <c r="F439">
        <v>1</v>
      </c>
      <c r="G439">
        <v>15872964</v>
      </c>
      <c r="H439">
        <v>1</v>
      </c>
      <c r="I439" t="s">
        <v>982</v>
      </c>
      <c r="J439" t="s">
        <v>3</v>
      </c>
      <c r="K439" t="s">
        <v>983</v>
      </c>
      <c r="L439">
        <v>1191</v>
      </c>
      <c r="N439">
        <v>1013</v>
      </c>
      <c r="O439" t="s">
        <v>984</v>
      </c>
      <c r="P439" t="s">
        <v>984</v>
      </c>
      <c r="Q439">
        <v>1</v>
      </c>
      <c r="W439">
        <v>0</v>
      </c>
      <c r="X439">
        <v>476480486</v>
      </c>
      <c r="Y439">
        <f t="shared" si="108"/>
        <v>43.82</v>
      </c>
      <c r="AA439">
        <v>0</v>
      </c>
      <c r="AB439">
        <v>0</v>
      </c>
      <c r="AC439">
        <v>0</v>
      </c>
      <c r="AD439">
        <v>0</v>
      </c>
      <c r="AE439">
        <v>0</v>
      </c>
      <c r="AF439">
        <v>0</v>
      </c>
      <c r="AG439">
        <v>0</v>
      </c>
      <c r="AH439">
        <v>0</v>
      </c>
      <c r="AI439">
        <v>1</v>
      </c>
      <c r="AJ439">
        <v>1</v>
      </c>
      <c r="AK439">
        <v>1</v>
      </c>
      <c r="AL439">
        <v>1</v>
      </c>
      <c r="AM439">
        <v>-2</v>
      </c>
      <c r="AN439">
        <v>0</v>
      </c>
      <c r="AO439">
        <v>1</v>
      </c>
      <c r="AP439">
        <v>1</v>
      </c>
      <c r="AQ439">
        <v>0</v>
      </c>
      <c r="AR439">
        <v>0</v>
      </c>
      <c r="AS439" t="s">
        <v>3</v>
      </c>
      <c r="AT439">
        <v>43.82</v>
      </c>
      <c r="AU439" t="s">
        <v>3</v>
      </c>
      <c r="AV439">
        <v>1</v>
      </c>
      <c r="AW439">
        <v>2</v>
      </c>
      <c r="AX439">
        <v>35382399</v>
      </c>
      <c r="AY439">
        <v>1</v>
      </c>
      <c r="AZ439">
        <v>0</v>
      </c>
      <c r="BA439">
        <v>439</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CU439">
        <f>ROUND(AT439*Source!I1441*AH439*AL439,2)</f>
        <v>0</v>
      </c>
      <c r="CV439">
        <f>ROUND(Y439*Source!I1441,9)</f>
        <v>0.43819999999999998</v>
      </c>
      <c r="CW439">
        <v>0</v>
      </c>
      <c r="CX439">
        <f>ROUND(Y439*Source!I1441,9)</f>
        <v>0.43819999999999998</v>
      </c>
      <c r="CY439">
        <f>AD439</f>
        <v>0</v>
      </c>
      <c r="CZ439">
        <f>AH439</f>
        <v>0</v>
      </c>
      <c r="DA439">
        <f>AL439</f>
        <v>1</v>
      </c>
      <c r="DB439">
        <f t="shared" si="109"/>
        <v>0</v>
      </c>
      <c r="DC439">
        <f t="shared" si="110"/>
        <v>0</v>
      </c>
      <c r="DD439" t="s">
        <v>3</v>
      </c>
      <c r="DE439" t="s">
        <v>3</v>
      </c>
      <c r="DF439">
        <f t="shared" si="96"/>
        <v>0</v>
      </c>
      <c r="DG439">
        <f t="shared" si="97"/>
        <v>0</v>
      </c>
      <c r="DH439">
        <f t="shared" si="98"/>
        <v>0</v>
      </c>
      <c r="DI439">
        <f t="shared" si="99"/>
        <v>0</v>
      </c>
      <c r="DJ439">
        <f>DI439</f>
        <v>0</v>
      </c>
      <c r="DK439">
        <v>0</v>
      </c>
      <c r="DL439" t="s">
        <v>3</v>
      </c>
      <c r="DM439">
        <v>0</v>
      </c>
      <c r="DN439" t="s">
        <v>3</v>
      </c>
      <c r="DO439">
        <v>0</v>
      </c>
    </row>
    <row r="440" spans="1:119" x14ac:dyDescent="0.2">
      <c r="A440">
        <f>ROW(Source!A1441)</f>
        <v>1441</v>
      </c>
      <c r="B440">
        <v>35364244</v>
      </c>
      <c r="C440">
        <v>35382396</v>
      </c>
      <c r="D440">
        <v>35113206</v>
      </c>
      <c r="E440">
        <v>1</v>
      </c>
      <c r="F440">
        <v>1</v>
      </c>
      <c r="G440">
        <v>15872964</v>
      </c>
      <c r="H440">
        <v>2</v>
      </c>
      <c r="I440" t="s">
        <v>989</v>
      </c>
      <c r="J440" t="s">
        <v>990</v>
      </c>
      <c r="K440" t="s">
        <v>991</v>
      </c>
      <c r="L440">
        <v>1368</v>
      </c>
      <c r="N440">
        <v>1011</v>
      </c>
      <c r="O440" t="s">
        <v>988</v>
      </c>
      <c r="P440" t="s">
        <v>988</v>
      </c>
      <c r="Q440">
        <v>1</v>
      </c>
      <c r="W440">
        <v>0</v>
      </c>
      <c r="X440">
        <v>-1817365194</v>
      </c>
      <c r="Y440">
        <f t="shared" si="108"/>
        <v>6.9</v>
      </c>
      <c r="AA440">
        <v>0</v>
      </c>
      <c r="AB440">
        <v>4.72</v>
      </c>
      <c r="AC440">
        <v>0.1</v>
      </c>
      <c r="AD440">
        <v>0</v>
      </c>
      <c r="AE440">
        <v>0</v>
      </c>
      <c r="AF440">
        <v>4.72</v>
      </c>
      <c r="AG440">
        <v>0.1</v>
      </c>
      <c r="AH440">
        <v>0</v>
      </c>
      <c r="AI440">
        <v>1</v>
      </c>
      <c r="AJ440">
        <v>1</v>
      </c>
      <c r="AK440">
        <v>1</v>
      </c>
      <c r="AL440">
        <v>1</v>
      </c>
      <c r="AM440">
        <v>-2</v>
      </c>
      <c r="AN440">
        <v>0</v>
      </c>
      <c r="AO440">
        <v>1</v>
      </c>
      <c r="AP440">
        <v>1</v>
      </c>
      <c r="AQ440">
        <v>0</v>
      </c>
      <c r="AR440">
        <v>0</v>
      </c>
      <c r="AS440" t="s">
        <v>3</v>
      </c>
      <c r="AT440">
        <v>6.9</v>
      </c>
      <c r="AU440" t="s">
        <v>3</v>
      </c>
      <c r="AV440">
        <v>0</v>
      </c>
      <c r="AW440">
        <v>2</v>
      </c>
      <c r="AX440">
        <v>35382400</v>
      </c>
      <c r="AY440">
        <v>1</v>
      </c>
      <c r="AZ440">
        <v>0</v>
      </c>
      <c r="BA440">
        <v>440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CV440">
        <v>0</v>
      </c>
      <c r="CW440">
        <f>ROUND(Y440*Source!I1441*DO440,9)</f>
        <v>0</v>
      </c>
      <c r="CX440">
        <f>ROUND(Y440*Source!I1441,9)</f>
        <v>6.9000000000000006E-2</v>
      </c>
      <c r="CY440">
        <f>AB440</f>
        <v>4.72</v>
      </c>
      <c r="CZ440">
        <f>AF440</f>
        <v>4.72</v>
      </c>
      <c r="DA440">
        <f>AJ440</f>
        <v>1</v>
      </c>
      <c r="DB440">
        <f t="shared" si="109"/>
        <v>32.57</v>
      </c>
      <c r="DC440">
        <f t="shared" si="110"/>
        <v>0.69</v>
      </c>
      <c r="DD440" t="s">
        <v>3</v>
      </c>
      <c r="DE440" t="s">
        <v>3</v>
      </c>
      <c r="DF440">
        <f t="shared" si="96"/>
        <v>0</v>
      </c>
      <c r="DG440">
        <f t="shared" si="97"/>
        <v>0.33</v>
      </c>
      <c r="DH440">
        <f t="shared" si="98"/>
        <v>0.01</v>
      </c>
      <c r="DI440">
        <f t="shared" si="99"/>
        <v>0</v>
      </c>
      <c r="DJ440">
        <f>DG440</f>
        <v>0.33</v>
      </c>
      <c r="DK440">
        <v>0</v>
      </c>
      <c r="DL440" t="s">
        <v>3</v>
      </c>
      <c r="DM440">
        <v>0</v>
      </c>
      <c r="DN440" t="s">
        <v>3</v>
      </c>
      <c r="DO440">
        <v>0</v>
      </c>
    </row>
    <row r="441" spans="1:119" x14ac:dyDescent="0.2">
      <c r="A441">
        <f>ROW(Source!A1477)</f>
        <v>1477</v>
      </c>
      <c r="B441">
        <v>35364244</v>
      </c>
      <c r="C441">
        <v>35382459</v>
      </c>
      <c r="D441">
        <v>35111398</v>
      </c>
      <c r="E441">
        <v>15872964</v>
      </c>
      <c r="F441">
        <v>1</v>
      </c>
      <c r="G441">
        <v>15872964</v>
      </c>
      <c r="H441">
        <v>1</v>
      </c>
      <c r="I441" t="s">
        <v>982</v>
      </c>
      <c r="J441" t="s">
        <v>3</v>
      </c>
      <c r="K441" t="s">
        <v>983</v>
      </c>
      <c r="L441">
        <v>1191</v>
      </c>
      <c r="N441">
        <v>1013</v>
      </c>
      <c r="O441" t="s">
        <v>984</v>
      </c>
      <c r="P441" t="s">
        <v>984</v>
      </c>
      <c r="Q441">
        <v>1</v>
      </c>
      <c r="W441">
        <v>0</v>
      </c>
      <c r="X441">
        <v>476480486</v>
      </c>
      <c r="Y441">
        <f>(AT441*0.2)</f>
        <v>0.45999999999999996</v>
      </c>
      <c r="AA441">
        <v>0</v>
      </c>
      <c r="AB441">
        <v>0</v>
      </c>
      <c r="AC441">
        <v>0</v>
      </c>
      <c r="AD441">
        <v>0</v>
      </c>
      <c r="AE441">
        <v>0</v>
      </c>
      <c r="AF441">
        <v>0</v>
      </c>
      <c r="AG441">
        <v>0</v>
      </c>
      <c r="AH441">
        <v>0</v>
      </c>
      <c r="AI441">
        <v>1</v>
      </c>
      <c r="AJ441">
        <v>1</v>
      </c>
      <c r="AK441">
        <v>1</v>
      </c>
      <c r="AL441">
        <v>1</v>
      </c>
      <c r="AM441">
        <v>-2</v>
      </c>
      <c r="AN441">
        <v>0</v>
      </c>
      <c r="AO441">
        <v>1</v>
      </c>
      <c r="AP441">
        <v>1</v>
      </c>
      <c r="AQ441">
        <v>0</v>
      </c>
      <c r="AR441">
        <v>0</v>
      </c>
      <c r="AS441" t="s">
        <v>3</v>
      </c>
      <c r="AT441">
        <v>2.2999999999999998</v>
      </c>
      <c r="AU441" t="s">
        <v>55</v>
      </c>
      <c r="AV441">
        <v>1</v>
      </c>
      <c r="AW441">
        <v>2</v>
      </c>
      <c r="AX441">
        <v>35382465</v>
      </c>
      <c r="AY441">
        <v>1</v>
      </c>
      <c r="AZ441">
        <v>0</v>
      </c>
      <c r="BA441">
        <v>441</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CU441">
        <f>ROUND(AT441*Source!I1477*AH441*AL441,2)</f>
        <v>0</v>
      </c>
      <c r="CV441">
        <f>ROUND(Y441*Source!I1477,9)</f>
        <v>8.2799999999999994</v>
      </c>
      <c r="CW441">
        <v>0</v>
      </c>
      <c r="CX441">
        <f>ROUND(Y441*Source!I1477,9)</f>
        <v>8.2799999999999994</v>
      </c>
      <c r="CY441">
        <f>AD441</f>
        <v>0</v>
      </c>
      <c r="CZ441">
        <f>AH441</f>
        <v>0</v>
      </c>
      <c r="DA441">
        <f>AL441</f>
        <v>1</v>
      </c>
      <c r="DB441">
        <f>ROUND((ROUND(AT441*CZ441,2)*0.2),6)</f>
        <v>0</v>
      </c>
      <c r="DC441">
        <f>ROUND((ROUND(AT441*AG441,2)*0.2),6)</f>
        <v>0</v>
      </c>
      <c r="DD441" t="s">
        <v>3</v>
      </c>
      <c r="DE441" t="s">
        <v>3</v>
      </c>
      <c r="DF441">
        <f t="shared" si="96"/>
        <v>0</v>
      </c>
      <c r="DG441">
        <f t="shared" si="97"/>
        <v>0</v>
      </c>
      <c r="DH441">
        <f t="shared" si="98"/>
        <v>0</v>
      </c>
      <c r="DI441">
        <f t="shared" si="99"/>
        <v>0</v>
      </c>
      <c r="DJ441">
        <f>DI441</f>
        <v>0</v>
      </c>
      <c r="DK441">
        <v>0</v>
      </c>
      <c r="DL441" t="s">
        <v>3</v>
      </c>
      <c r="DM441">
        <v>0</v>
      </c>
      <c r="DN441" t="s">
        <v>3</v>
      </c>
      <c r="DO441">
        <v>0</v>
      </c>
    </row>
    <row r="442" spans="1:119" x14ac:dyDescent="0.2">
      <c r="A442">
        <f>ROW(Source!A1477)</f>
        <v>1477</v>
      </c>
      <c r="B442">
        <v>35364244</v>
      </c>
      <c r="C442">
        <v>35382459</v>
      </c>
      <c r="D442">
        <v>35112768</v>
      </c>
      <c r="E442">
        <v>1</v>
      </c>
      <c r="F442">
        <v>1</v>
      </c>
      <c r="G442">
        <v>15872964</v>
      </c>
      <c r="H442">
        <v>2</v>
      </c>
      <c r="I442" t="s">
        <v>1081</v>
      </c>
      <c r="J442" t="s">
        <v>1082</v>
      </c>
      <c r="K442" t="s">
        <v>1083</v>
      </c>
      <c r="L442">
        <v>1368</v>
      </c>
      <c r="N442">
        <v>1011</v>
      </c>
      <c r="O442" t="s">
        <v>988</v>
      </c>
      <c r="P442" t="s">
        <v>988</v>
      </c>
      <c r="Q442">
        <v>1</v>
      </c>
      <c r="W442">
        <v>0</v>
      </c>
      <c r="X442">
        <v>-1503072827</v>
      </c>
      <c r="Y442">
        <f>(AT442*0.2)</f>
        <v>2.8000000000000004E-2</v>
      </c>
      <c r="AA442">
        <v>0</v>
      </c>
      <c r="AB442">
        <v>456.39</v>
      </c>
      <c r="AC442">
        <v>1.4</v>
      </c>
      <c r="AD442">
        <v>0</v>
      </c>
      <c r="AE442">
        <v>0</v>
      </c>
      <c r="AF442">
        <v>456.39</v>
      </c>
      <c r="AG442">
        <v>1.4</v>
      </c>
      <c r="AH442">
        <v>0</v>
      </c>
      <c r="AI442">
        <v>1</v>
      </c>
      <c r="AJ442">
        <v>1</v>
      </c>
      <c r="AK442">
        <v>1</v>
      </c>
      <c r="AL442">
        <v>1</v>
      </c>
      <c r="AM442">
        <v>-2</v>
      </c>
      <c r="AN442">
        <v>0</v>
      </c>
      <c r="AO442">
        <v>1</v>
      </c>
      <c r="AP442">
        <v>1</v>
      </c>
      <c r="AQ442">
        <v>0</v>
      </c>
      <c r="AR442">
        <v>0</v>
      </c>
      <c r="AS442" t="s">
        <v>3</v>
      </c>
      <c r="AT442">
        <v>0.14000000000000001</v>
      </c>
      <c r="AU442" t="s">
        <v>55</v>
      </c>
      <c r="AV442">
        <v>0</v>
      </c>
      <c r="AW442">
        <v>2</v>
      </c>
      <c r="AX442">
        <v>35382466</v>
      </c>
      <c r="AY442">
        <v>1</v>
      </c>
      <c r="AZ442">
        <v>0</v>
      </c>
      <c r="BA442">
        <v>442</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CV442">
        <v>0</v>
      </c>
      <c r="CW442">
        <f>ROUND(Y442*Source!I1477*DO442,9)</f>
        <v>0</v>
      </c>
      <c r="CX442">
        <f>ROUND(Y442*Source!I1477,9)</f>
        <v>0.504</v>
      </c>
      <c r="CY442">
        <f>AB442</f>
        <v>456.39</v>
      </c>
      <c r="CZ442">
        <f>AF442</f>
        <v>456.39</v>
      </c>
      <c r="DA442">
        <f>AJ442</f>
        <v>1</v>
      </c>
      <c r="DB442">
        <f>ROUND((ROUND(AT442*CZ442,2)*0.2),6)</f>
        <v>12.778</v>
      </c>
      <c r="DC442">
        <f>ROUND((ROUND(AT442*AG442,2)*0.2),6)</f>
        <v>0.04</v>
      </c>
      <c r="DD442" t="s">
        <v>3</v>
      </c>
      <c r="DE442" t="s">
        <v>3</v>
      </c>
      <c r="DF442">
        <f t="shared" si="96"/>
        <v>0</v>
      </c>
      <c r="DG442">
        <f t="shared" si="97"/>
        <v>230.02</v>
      </c>
      <c r="DH442">
        <f t="shared" si="98"/>
        <v>0.71</v>
      </c>
      <c r="DI442">
        <f t="shared" si="99"/>
        <v>0</v>
      </c>
      <c r="DJ442">
        <f>DG442</f>
        <v>230.02</v>
      </c>
      <c r="DK442">
        <v>0</v>
      </c>
      <c r="DL442" t="s">
        <v>3</v>
      </c>
      <c r="DM442">
        <v>0</v>
      </c>
      <c r="DN442" t="s">
        <v>3</v>
      </c>
      <c r="DO442">
        <v>0</v>
      </c>
    </row>
    <row r="443" spans="1:119" x14ac:dyDescent="0.2">
      <c r="A443">
        <f>ROW(Source!A1477)</f>
        <v>1477</v>
      </c>
      <c r="B443">
        <v>35364244</v>
      </c>
      <c r="C443">
        <v>35382459</v>
      </c>
      <c r="D443">
        <v>35113206</v>
      </c>
      <c r="E443">
        <v>1</v>
      </c>
      <c r="F443">
        <v>1</v>
      </c>
      <c r="G443">
        <v>15872964</v>
      </c>
      <c r="H443">
        <v>2</v>
      </c>
      <c r="I443" t="s">
        <v>989</v>
      </c>
      <c r="J443" t="s">
        <v>990</v>
      </c>
      <c r="K443" t="s">
        <v>991</v>
      </c>
      <c r="L443">
        <v>1368</v>
      </c>
      <c r="N443">
        <v>1011</v>
      </c>
      <c r="O443" t="s">
        <v>988</v>
      </c>
      <c r="P443" t="s">
        <v>988</v>
      </c>
      <c r="Q443">
        <v>1</v>
      </c>
      <c r="W443">
        <v>0</v>
      </c>
      <c r="X443">
        <v>-1817365194</v>
      </c>
      <c r="Y443">
        <f>(AT443*0.2)</f>
        <v>8.0000000000000002E-3</v>
      </c>
      <c r="AA443">
        <v>0</v>
      </c>
      <c r="AB443">
        <v>4.72</v>
      </c>
      <c r="AC443">
        <v>0.1</v>
      </c>
      <c r="AD443">
        <v>0</v>
      </c>
      <c r="AE443">
        <v>0</v>
      </c>
      <c r="AF443">
        <v>4.72</v>
      </c>
      <c r="AG443">
        <v>0.1</v>
      </c>
      <c r="AH443">
        <v>0</v>
      </c>
      <c r="AI443">
        <v>1</v>
      </c>
      <c r="AJ443">
        <v>1</v>
      </c>
      <c r="AK443">
        <v>1</v>
      </c>
      <c r="AL443">
        <v>1</v>
      </c>
      <c r="AM443">
        <v>-2</v>
      </c>
      <c r="AN443">
        <v>0</v>
      </c>
      <c r="AO443">
        <v>1</v>
      </c>
      <c r="AP443">
        <v>1</v>
      </c>
      <c r="AQ443">
        <v>0</v>
      </c>
      <c r="AR443">
        <v>0</v>
      </c>
      <c r="AS443" t="s">
        <v>3</v>
      </c>
      <c r="AT443">
        <v>0.04</v>
      </c>
      <c r="AU443" t="s">
        <v>55</v>
      </c>
      <c r="AV443">
        <v>0</v>
      </c>
      <c r="AW443">
        <v>2</v>
      </c>
      <c r="AX443">
        <v>35382467</v>
      </c>
      <c r="AY443">
        <v>1</v>
      </c>
      <c r="AZ443">
        <v>0</v>
      </c>
      <c r="BA443">
        <v>443</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CV443">
        <v>0</v>
      </c>
      <c r="CW443">
        <f>ROUND(Y443*Source!I1477*DO443,9)</f>
        <v>0</v>
      </c>
      <c r="CX443">
        <f>ROUND(Y443*Source!I1477,9)</f>
        <v>0.14399999999999999</v>
      </c>
      <c r="CY443">
        <f>AB443</f>
        <v>4.72</v>
      </c>
      <c r="CZ443">
        <f>AF443</f>
        <v>4.72</v>
      </c>
      <c r="DA443">
        <f>AJ443</f>
        <v>1</v>
      </c>
      <c r="DB443">
        <f>ROUND((ROUND(AT443*CZ443,2)*0.2),6)</f>
        <v>3.7999999999999999E-2</v>
      </c>
      <c r="DC443">
        <f>ROUND((ROUND(AT443*AG443,2)*0.2),6)</f>
        <v>0</v>
      </c>
      <c r="DD443" t="s">
        <v>3</v>
      </c>
      <c r="DE443" t="s">
        <v>3</v>
      </c>
      <c r="DF443">
        <f t="shared" si="96"/>
        <v>0</v>
      </c>
      <c r="DG443">
        <f t="shared" si="97"/>
        <v>0.68</v>
      </c>
      <c r="DH443">
        <f t="shared" si="98"/>
        <v>0.01</v>
      </c>
      <c r="DI443">
        <f t="shared" si="99"/>
        <v>0</v>
      </c>
      <c r="DJ443">
        <f>DG443</f>
        <v>0.68</v>
      </c>
      <c r="DK443">
        <v>0</v>
      </c>
      <c r="DL443" t="s">
        <v>3</v>
      </c>
      <c r="DM443">
        <v>0</v>
      </c>
      <c r="DN443" t="s">
        <v>3</v>
      </c>
      <c r="DO443">
        <v>0</v>
      </c>
    </row>
    <row r="444" spans="1:119" x14ac:dyDescent="0.2">
      <c r="A444">
        <f>ROW(Source!A1477)</f>
        <v>1477</v>
      </c>
      <c r="B444">
        <v>35364244</v>
      </c>
      <c r="C444">
        <v>35382459</v>
      </c>
      <c r="D444">
        <v>35113178</v>
      </c>
      <c r="E444">
        <v>1</v>
      </c>
      <c r="F444">
        <v>1</v>
      </c>
      <c r="G444">
        <v>15872964</v>
      </c>
      <c r="H444">
        <v>2</v>
      </c>
      <c r="I444" t="s">
        <v>1084</v>
      </c>
      <c r="J444" t="s">
        <v>1085</v>
      </c>
      <c r="K444" t="s">
        <v>1086</v>
      </c>
      <c r="L444">
        <v>1368</v>
      </c>
      <c r="N444">
        <v>1011</v>
      </c>
      <c r="O444" t="s">
        <v>988</v>
      </c>
      <c r="P444" t="s">
        <v>988</v>
      </c>
      <c r="Q444">
        <v>1</v>
      </c>
      <c r="W444">
        <v>0</v>
      </c>
      <c r="X444">
        <v>-385320760</v>
      </c>
      <c r="Y444">
        <f>(AT444*0.2)</f>
        <v>4.4000000000000004E-2</v>
      </c>
      <c r="AA444">
        <v>0</v>
      </c>
      <c r="AB444">
        <v>9.8699999999999992</v>
      </c>
      <c r="AC444">
        <v>0.49</v>
      </c>
      <c r="AD444">
        <v>0</v>
      </c>
      <c r="AE444">
        <v>0</v>
      </c>
      <c r="AF444">
        <v>9.8699999999999992</v>
      </c>
      <c r="AG444">
        <v>0.49</v>
      </c>
      <c r="AH444">
        <v>0</v>
      </c>
      <c r="AI444">
        <v>1</v>
      </c>
      <c r="AJ444">
        <v>1</v>
      </c>
      <c r="AK444">
        <v>1</v>
      </c>
      <c r="AL444">
        <v>1</v>
      </c>
      <c r="AM444">
        <v>-2</v>
      </c>
      <c r="AN444">
        <v>0</v>
      </c>
      <c r="AO444">
        <v>1</v>
      </c>
      <c r="AP444">
        <v>1</v>
      </c>
      <c r="AQ444">
        <v>0</v>
      </c>
      <c r="AR444">
        <v>0</v>
      </c>
      <c r="AS444" t="s">
        <v>3</v>
      </c>
      <c r="AT444">
        <v>0.22</v>
      </c>
      <c r="AU444" t="s">
        <v>55</v>
      </c>
      <c r="AV444">
        <v>0</v>
      </c>
      <c r="AW444">
        <v>2</v>
      </c>
      <c r="AX444">
        <v>35382468</v>
      </c>
      <c r="AY444">
        <v>1</v>
      </c>
      <c r="AZ444">
        <v>0</v>
      </c>
      <c r="BA444">
        <v>444</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CV444">
        <v>0</v>
      </c>
      <c r="CW444">
        <f>ROUND(Y444*Source!I1477*DO444,9)</f>
        <v>0</v>
      </c>
      <c r="CX444">
        <f>ROUND(Y444*Source!I1477,9)</f>
        <v>0.79200000000000004</v>
      </c>
      <c r="CY444">
        <f>AB444</f>
        <v>9.8699999999999992</v>
      </c>
      <c r="CZ444">
        <f>AF444</f>
        <v>9.8699999999999992</v>
      </c>
      <c r="DA444">
        <f>AJ444</f>
        <v>1</v>
      </c>
      <c r="DB444">
        <f>ROUND((ROUND(AT444*CZ444,2)*0.2),6)</f>
        <v>0.434</v>
      </c>
      <c r="DC444">
        <f>ROUND((ROUND(AT444*AG444,2)*0.2),6)</f>
        <v>2.1999999999999999E-2</v>
      </c>
      <c r="DD444" t="s">
        <v>3</v>
      </c>
      <c r="DE444" t="s">
        <v>3</v>
      </c>
      <c r="DF444">
        <f t="shared" si="96"/>
        <v>0</v>
      </c>
      <c r="DG444">
        <f t="shared" si="97"/>
        <v>7.82</v>
      </c>
      <c r="DH444">
        <f t="shared" si="98"/>
        <v>0.39</v>
      </c>
      <c r="DI444">
        <f t="shared" si="99"/>
        <v>0</v>
      </c>
      <c r="DJ444">
        <f>DG444</f>
        <v>7.82</v>
      </c>
      <c r="DK444">
        <v>0</v>
      </c>
      <c r="DL444" t="s">
        <v>3</v>
      </c>
      <c r="DM444">
        <v>0</v>
      </c>
      <c r="DN444" t="s">
        <v>3</v>
      </c>
      <c r="DO444">
        <v>0</v>
      </c>
    </row>
    <row r="445" spans="1:119" x14ac:dyDescent="0.2">
      <c r="A445">
        <f>ROW(Source!A1477)</f>
        <v>1477</v>
      </c>
      <c r="B445">
        <v>35364244</v>
      </c>
      <c r="C445">
        <v>35382459</v>
      </c>
      <c r="D445">
        <v>35122221</v>
      </c>
      <c r="E445">
        <v>1</v>
      </c>
      <c r="F445">
        <v>1</v>
      </c>
      <c r="G445">
        <v>15872964</v>
      </c>
      <c r="H445">
        <v>3</v>
      </c>
      <c r="I445" t="s">
        <v>128</v>
      </c>
      <c r="J445" t="s">
        <v>130</v>
      </c>
      <c r="K445" t="s">
        <v>129</v>
      </c>
      <c r="L445">
        <v>1354</v>
      </c>
      <c r="N445">
        <v>1010</v>
      </c>
      <c r="O445" t="s">
        <v>52</v>
      </c>
      <c r="P445" t="s">
        <v>52</v>
      </c>
      <c r="Q445">
        <v>1</v>
      </c>
      <c r="W445">
        <v>0</v>
      </c>
      <c r="X445">
        <v>-2080535723</v>
      </c>
      <c r="Y445">
        <f>(AT445*0)</f>
        <v>0</v>
      </c>
      <c r="AA445">
        <v>2206.16</v>
      </c>
      <c r="AB445">
        <v>0</v>
      </c>
      <c r="AC445">
        <v>0</v>
      </c>
      <c r="AD445">
        <v>0</v>
      </c>
      <c r="AE445">
        <v>2206.16</v>
      </c>
      <c r="AF445">
        <v>0</v>
      </c>
      <c r="AG445">
        <v>0</v>
      </c>
      <c r="AH445">
        <v>0</v>
      </c>
      <c r="AI445">
        <v>1</v>
      </c>
      <c r="AJ445">
        <v>1</v>
      </c>
      <c r="AK445">
        <v>1</v>
      </c>
      <c r="AL445">
        <v>1</v>
      </c>
      <c r="AM445">
        <v>-2</v>
      </c>
      <c r="AN445">
        <v>0</v>
      </c>
      <c r="AO445">
        <v>1</v>
      </c>
      <c r="AP445">
        <v>1</v>
      </c>
      <c r="AQ445">
        <v>0</v>
      </c>
      <c r="AR445">
        <v>0</v>
      </c>
      <c r="AS445" t="s">
        <v>3</v>
      </c>
      <c r="AT445">
        <v>1</v>
      </c>
      <c r="AU445" t="s">
        <v>54</v>
      </c>
      <c r="AV445">
        <v>0</v>
      </c>
      <c r="AW445">
        <v>2</v>
      </c>
      <c r="AX445">
        <v>35382469</v>
      </c>
      <c r="AY445">
        <v>1</v>
      </c>
      <c r="AZ445">
        <v>0</v>
      </c>
      <c r="BA445">
        <v>445</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CV445">
        <v>0</v>
      </c>
      <c r="CW445">
        <v>0</v>
      </c>
      <c r="CX445">
        <f>ROUND(Y445*Source!I1477,9)</f>
        <v>0</v>
      </c>
      <c r="CY445">
        <f>AA445</f>
        <v>2206.16</v>
      </c>
      <c r="CZ445">
        <f>AE445</f>
        <v>2206.16</v>
      </c>
      <c r="DA445">
        <f>AI445</f>
        <v>1</v>
      </c>
      <c r="DB445">
        <f>ROUND((ROUND(AT445*CZ445,2)*0),6)</f>
        <v>0</v>
      </c>
      <c r="DC445">
        <f>ROUND((ROUND(AT445*AG445,2)*0),6)</f>
        <v>0</v>
      </c>
      <c r="DD445" t="s">
        <v>3</v>
      </c>
      <c r="DE445" t="s">
        <v>3</v>
      </c>
      <c r="DF445">
        <f t="shared" si="96"/>
        <v>0</v>
      </c>
      <c r="DG445">
        <f t="shared" si="97"/>
        <v>0</v>
      </c>
      <c r="DH445">
        <f t="shared" si="98"/>
        <v>0</v>
      </c>
      <c r="DI445">
        <f t="shared" si="99"/>
        <v>0</v>
      </c>
      <c r="DJ445">
        <f>DF445</f>
        <v>0</v>
      </c>
      <c r="DK445">
        <v>0</v>
      </c>
      <c r="DL445" t="s">
        <v>3</v>
      </c>
      <c r="DM445">
        <v>0</v>
      </c>
      <c r="DN445" t="s">
        <v>3</v>
      </c>
      <c r="DO445">
        <v>0</v>
      </c>
    </row>
    <row r="446" spans="1:119" x14ac:dyDescent="0.2">
      <c r="A446">
        <f>ROW(Source!A1478)</f>
        <v>1478</v>
      </c>
      <c r="B446">
        <v>35364244</v>
      </c>
      <c r="C446">
        <v>35382470</v>
      </c>
      <c r="D446">
        <v>35111398</v>
      </c>
      <c r="E446">
        <v>15872964</v>
      </c>
      <c r="F446">
        <v>1</v>
      </c>
      <c r="G446">
        <v>15872964</v>
      </c>
      <c r="H446">
        <v>1</v>
      </c>
      <c r="I446" t="s">
        <v>982</v>
      </c>
      <c r="J446" t="s">
        <v>3</v>
      </c>
      <c r="K446" t="s">
        <v>983</v>
      </c>
      <c r="L446">
        <v>1191</v>
      </c>
      <c r="N446">
        <v>1013</v>
      </c>
      <c r="O446" t="s">
        <v>984</v>
      </c>
      <c r="P446" t="s">
        <v>984</v>
      </c>
      <c r="Q446">
        <v>1</v>
      </c>
      <c r="W446">
        <v>0</v>
      </c>
      <c r="X446">
        <v>476480486</v>
      </c>
      <c r="Y446">
        <f>AT446</f>
        <v>2.2999999999999998</v>
      </c>
      <c r="AA446">
        <v>0</v>
      </c>
      <c r="AB446">
        <v>0</v>
      </c>
      <c r="AC446">
        <v>0</v>
      </c>
      <c r="AD446">
        <v>0</v>
      </c>
      <c r="AE446">
        <v>0</v>
      </c>
      <c r="AF446">
        <v>0</v>
      </c>
      <c r="AG446">
        <v>0</v>
      </c>
      <c r="AH446">
        <v>0</v>
      </c>
      <c r="AI446">
        <v>1</v>
      </c>
      <c r="AJ446">
        <v>1</v>
      </c>
      <c r="AK446">
        <v>1</v>
      </c>
      <c r="AL446">
        <v>1</v>
      </c>
      <c r="AM446">
        <v>-2</v>
      </c>
      <c r="AN446">
        <v>0</v>
      </c>
      <c r="AO446">
        <v>1</v>
      </c>
      <c r="AP446">
        <v>1</v>
      </c>
      <c r="AQ446">
        <v>0</v>
      </c>
      <c r="AR446">
        <v>0</v>
      </c>
      <c r="AS446" t="s">
        <v>3</v>
      </c>
      <c r="AT446">
        <v>2.2999999999999998</v>
      </c>
      <c r="AU446" t="s">
        <v>3</v>
      </c>
      <c r="AV446">
        <v>1</v>
      </c>
      <c r="AW446">
        <v>2</v>
      </c>
      <c r="AX446">
        <v>35382476</v>
      </c>
      <c r="AY446">
        <v>1</v>
      </c>
      <c r="AZ446">
        <v>0</v>
      </c>
      <c r="BA446">
        <v>446</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CU446">
        <f>ROUND(AT446*Source!I1478*AH446*AL446,2)</f>
        <v>0</v>
      </c>
      <c r="CV446">
        <f>ROUND(Y446*Source!I1478,9)</f>
        <v>41.4</v>
      </c>
      <c r="CW446">
        <v>0</v>
      </c>
      <c r="CX446">
        <f>ROUND(Y446*Source!I1478,9)</f>
        <v>41.4</v>
      </c>
      <c r="CY446">
        <f>AD446</f>
        <v>0</v>
      </c>
      <c r="CZ446">
        <f>AH446</f>
        <v>0</v>
      </c>
      <c r="DA446">
        <f>AL446</f>
        <v>1</v>
      </c>
      <c r="DB446">
        <f>ROUND(ROUND(AT446*CZ446,2),6)</f>
        <v>0</v>
      </c>
      <c r="DC446">
        <f>ROUND(ROUND(AT446*AG446,2),6)</f>
        <v>0</v>
      </c>
      <c r="DD446" t="s">
        <v>3</v>
      </c>
      <c r="DE446" t="s">
        <v>3</v>
      </c>
      <c r="DF446">
        <f t="shared" si="96"/>
        <v>0</v>
      </c>
      <c r="DG446">
        <f t="shared" si="97"/>
        <v>0</v>
      </c>
      <c r="DH446">
        <f t="shared" si="98"/>
        <v>0</v>
      </c>
      <c r="DI446">
        <f t="shared" si="99"/>
        <v>0</v>
      </c>
      <c r="DJ446">
        <f>DI446</f>
        <v>0</v>
      </c>
      <c r="DK446">
        <v>0</v>
      </c>
      <c r="DL446" t="s">
        <v>3</v>
      </c>
      <c r="DM446">
        <v>0</v>
      </c>
      <c r="DN446" t="s">
        <v>3</v>
      </c>
      <c r="DO446">
        <v>0</v>
      </c>
    </row>
    <row r="447" spans="1:119" x14ac:dyDescent="0.2">
      <c r="A447">
        <f>ROW(Source!A1478)</f>
        <v>1478</v>
      </c>
      <c r="B447">
        <v>35364244</v>
      </c>
      <c r="C447">
        <v>35382470</v>
      </c>
      <c r="D447">
        <v>35112768</v>
      </c>
      <c r="E447">
        <v>1</v>
      </c>
      <c r="F447">
        <v>1</v>
      </c>
      <c r="G447">
        <v>15872964</v>
      </c>
      <c r="H447">
        <v>2</v>
      </c>
      <c r="I447" t="s">
        <v>1081</v>
      </c>
      <c r="J447" t="s">
        <v>1082</v>
      </c>
      <c r="K447" t="s">
        <v>1083</v>
      </c>
      <c r="L447">
        <v>1368</v>
      </c>
      <c r="N447">
        <v>1011</v>
      </c>
      <c r="O447" t="s">
        <v>988</v>
      </c>
      <c r="P447" t="s">
        <v>988</v>
      </c>
      <c r="Q447">
        <v>1</v>
      </c>
      <c r="W447">
        <v>0</v>
      </c>
      <c r="X447">
        <v>-1503072827</v>
      </c>
      <c r="Y447">
        <f>AT447</f>
        <v>0.14000000000000001</v>
      </c>
      <c r="AA447">
        <v>0</v>
      </c>
      <c r="AB447">
        <v>456.39</v>
      </c>
      <c r="AC447">
        <v>1.4</v>
      </c>
      <c r="AD447">
        <v>0</v>
      </c>
      <c r="AE447">
        <v>0</v>
      </c>
      <c r="AF447">
        <v>456.39</v>
      </c>
      <c r="AG447">
        <v>1.4</v>
      </c>
      <c r="AH447">
        <v>0</v>
      </c>
      <c r="AI447">
        <v>1</v>
      </c>
      <c r="AJ447">
        <v>1</v>
      </c>
      <c r="AK447">
        <v>1</v>
      </c>
      <c r="AL447">
        <v>1</v>
      </c>
      <c r="AM447">
        <v>-2</v>
      </c>
      <c r="AN447">
        <v>0</v>
      </c>
      <c r="AO447">
        <v>1</v>
      </c>
      <c r="AP447">
        <v>1</v>
      </c>
      <c r="AQ447">
        <v>0</v>
      </c>
      <c r="AR447">
        <v>0</v>
      </c>
      <c r="AS447" t="s">
        <v>3</v>
      </c>
      <c r="AT447">
        <v>0.14000000000000001</v>
      </c>
      <c r="AU447" t="s">
        <v>3</v>
      </c>
      <c r="AV447">
        <v>0</v>
      </c>
      <c r="AW447">
        <v>2</v>
      </c>
      <c r="AX447">
        <v>35382477</v>
      </c>
      <c r="AY447">
        <v>1</v>
      </c>
      <c r="AZ447">
        <v>0</v>
      </c>
      <c r="BA447">
        <v>447</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CV447">
        <v>0</v>
      </c>
      <c r="CW447">
        <f>ROUND(Y447*Source!I1478*DO447,9)</f>
        <v>0</v>
      </c>
      <c r="CX447">
        <f>ROUND(Y447*Source!I1478,9)</f>
        <v>2.52</v>
      </c>
      <c r="CY447">
        <f>AB447</f>
        <v>456.39</v>
      </c>
      <c r="CZ447">
        <f>AF447</f>
        <v>456.39</v>
      </c>
      <c r="DA447">
        <f>AJ447</f>
        <v>1</v>
      </c>
      <c r="DB447">
        <f>ROUND(ROUND(AT447*CZ447,2),6)</f>
        <v>63.89</v>
      </c>
      <c r="DC447">
        <f>ROUND(ROUND(AT447*AG447,2),6)</f>
        <v>0.2</v>
      </c>
      <c r="DD447" t="s">
        <v>3</v>
      </c>
      <c r="DE447" t="s">
        <v>3</v>
      </c>
      <c r="DF447">
        <f t="shared" si="96"/>
        <v>0</v>
      </c>
      <c r="DG447">
        <f t="shared" si="97"/>
        <v>1150.0999999999999</v>
      </c>
      <c r="DH447">
        <f t="shared" si="98"/>
        <v>3.53</v>
      </c>
      <c r="DI447">
        <f t="shared" si="99"/>
        <v>0</v>
      </c>
      <c r="DJ447">
        <f>DG447</f>
        <v>1150.0999999999999</v>
      </c>
      <c r="DK447">
        <v>0</v>
      </c>
      <c r="DL447" t="s">
        <v>3</v>
      </c>
      <c r="DM447">
        <v>0</v>
      </c>
      <c r="DN447" t="s">
        <v>3</v>
      </c>
      <c r="DO447">
        <v>0</v>
      </c>
    </row>
    <row r="448" spans="1:119" x14ac:dyDescent="0.2">
      <c r="A448">
        <f>ROW(Source!A1478)</f>
        <v>1478</v>
      </c>
      <c r="B448">
        <v>35364244</v>
      </c>
      <c r="C448">
        <v>35382470</v>
      </c>
      <c r="D448">
        <v>35113206</v>
      </c>
      <c r="E448">
        <v>1</v>
      </c>
      <c r="F448">
        <v>1</v>
      </c>
      <c r="G448">
        <v>15872964</v>
      </c>
      <c r="H448">
        <v>2</v>
      </c>
      <c r="I448" t="s">
        <v>989</v>
      </c>
      <c r="J448" t="s">
        <v>990</v>
      </c>
      <c r="K448" t="s">
        <v>991</v>
      </c>
      <c r="L448">
        <v>1368</v>
      </c>
      <c r="N448">
        <v>1011</v>
      </c>
      <c r="O448" t="s">
        <v>988</v>
      </c>
      <c r="P448" t="s">
        <v>988</v>
      </c>
      <c r="Q448">
        <v>1</v>
      </c>
      <c r="W448">
        <v>0</v>
      </c>
      <c r="X448">
        <v>-1817365194</v>
      </c>
      <c r="Y448">
        <f>AT448</f>
        <v>0.04</v>
      </c>
      <c r="AA448">
        <v>0</v>
      </c>
      <c r="AB448">
        <v>4.72</v>
      </c>
      <c r="AC448">
        <v>0.1</v>
      </c>
      <c r="AD448">
        <v>0</v>
      </c>
      <c r="AE448">
        <v>0</v>
      </c>
      <c r="AF448">
        <v>4.72</v>
      </c>
      <c r="AG448">
        <v>0.1</v>
      </c>
      <c r="AH448">
        <v>0</v>
      </c>
      <c r="AI448">
        <v>1</v>
      </c>
      <c r="AJ448">
        <v>1</v>
      </c>
      <c r="AK448">
        <v>1</v>
      </c>
      <c r="AL448">
        <v>1</v>
      </c>
      <c r="AM448">
        <v>-2</v>
      </c>
      <c r="AN448">
        <v>0</v>
      </c>
      <c r="AO448">
        <v>1</v>
      </c>
      <c r="AP448">
        <v>1</v>
      </c>
      <c r="AQ448">
        <v>0</v>
      </c>
      <c r="AR448">
        <v>0</v>
      </c>
      <c r="AS448" t="s">
        <v>3</v>
      </c>
      <c r="AT448">
        <v>0.04</v>
      </c>
      <c r="AU448" t="s">
        <v>3</v>
      </c>
      <c r="AV448">
        <v>0</v>
      </c>
      <c r="AW448">
        <v>2</v>
      </c>
      <c r="AX448">
        <v>35382478</v>
      </c>
      <c r="AY448">
        <v>1</v>
      </c>
      <c r="AZ448">
        <v>0</v>
      </c>
      <c r="BA448">
        <v>448</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CV448">
        <v>0</v>
      </c>
      <c r="CW448">
        <f>ROUND(Y448*Source!I1478*DO448,9)</f>
        <v>0</v>
      </c>
      <c r="CX448">
        <f>ROUND(Y448*Source!I1478,9)</f>
        <v>0.72</v>
      </c>
      <c r="CY448">
        <f>AB448</f>
        <v>4.72</v>
      </c>
      <c r="CZ448">
        <f>AF448</f>
        <v>4.72</v>
      </c>
      <c r="DA448">
        <f>AJ448</f>
        <v>1</v>
      </c>
      <c r="DB448">
        <f>ROUND(ROUND(AT448*CZ448,2),6)</f>
        <v>0.19</v>
      </c>
      <c r="DC448">
        <f>ROUND(ROUND(AT448*AG448,2),6)</f>
        <v>0</v>
      </c>
      <c r="DD448" t="s">
        <v>3</v>
      </c>
      <c r="DE448" t="s">
        <v>3</v>
      </c>
      <c r="DF448">
        <f t="shared" si="96"/>
        <v>0</v>
      </c>
      <c r="DG448">
        <f t="shared" si="97"/>
        <v>3.4</v>
      </c>
      <c r="DH448">
        <f t="shared" si="98"/>
        <v>7.0000000000000007E-2</v>
      </c>
      <c r="DI448">
        <f t="shared" si="99"/>
        <v>0</v>
      </c>
      <c r="DJ448">
        <f>DG448</f>
        <v>3.4</v>
      </c>
      <c r="DK448">
        <v>0</v>
      </c>
      <c r="DL448" t="s">
        <v>3</v>
      </c>
      <c r="DM448">
        <v>0</v>
      </c>
      <c r="DN448" t="s">
        <v>3</v>
      </c>
      <c r="DO448">
        <v>0</v>
      </c>
    </row>
    <row r="449" spans="1:119" x14ac:dyDescent="0.2">
      <c r="A449">
        <f>ROW(Source!A1478)</f>
        <v>1478</v>
      </c>
      <c r="B449">
        <v>35364244</v>
      </c>
      <c r="C449">
        <v>35382470</v>
      </c>
      <c r="D449">
        <v>35113178</v>
      </c>
      <c r="E449">
        <v>1</v>
      </c>
      <c r="F449">
        <v>1</v>
      </c>
      <c r="G449">
        <v>15872964</v>
      </c>
      <c r="H449">
        <v>2</v>
      </c>
      <c r="I449" t="s">
        <v>1084</v>
      </c>
      <c r="J449" t="s">
        <v>1085</v>
      </c>
      <c r="K449" t="s">
        <v>1086</v>
      </c>
      <c r="L449">
        <v>1368</v>
      </c>
      <c r="N449">
        <v>1011</v>
      </c>
      <c r="O449" t="s">
        <v>988</v>
      </c>
      <c r="P449" t="s">
        <v>988</v>
      </c>
      <c r="Q449">
        <v>1</v>
      </c>
      <c r="W449">
        <v>0</v>
      </c>
      <c r="X449">
        <v>-385320760</v>
      </c>
      <c r="Y449">
        <f>AT449</f>
        <v>0.22</v>
      </c>
      <c r="AA449">
        <v>0</v>
      </c>
      <c r="AB449">
        <v>9.8699999999999992</v>
      </c>
      <c r="AC449">
        <v>0.49</v>
      </c>
      <c r="AD449">
        <v>0</v>
      </c>
      <c r="AE449">
        <v>0</v>
      </c>
      <c r="AF449">
        <v>9.8699999999999992</v>
      </c>
      <c r="AG449">
        <v>0.49</v>
      </c>
      <c r="AH449">
        <v>0</v>
      </c>
      <c r="AI449">
        <v>1</v>
      </c>
      <c r="AJ449">
        <v>1</v>
      </c>
      <c r="AK449">
        <v>1</v>
      </c>
      <c r="AL449">
        <v>1</v>
      </c>
      <c r="AM449">
        <v>-2</v>
      </c>
      <c r="AN449">
        <v>0</v>
      </c>
      <c r="AO449">
        <v>1</v>
      </c>
      <c r="AP449">
        <v>1</v>
      </c>
      <c r="AQ449">
        <v>0</v>
      </c>
      <c r="AR449">
        <v>0</v>
      </c>
      <c r="AS449" t="s">
        <v>3</v>
      </c>
      <c r="AT449">
        <v>0.22</v>
      </c>
      <c r="AU449" t="s">
        <v>3</v>
      </c>
      <c r="AV449">
        <v>0</v>
      </c>
      <c r="AW449">
        <v>2</v>
      </c>
      <c r="AX449">
        <v>35382479</v>
      </c>
      <c r="AY449">
        <v>1</v>
      </c>
      <c r="AZ449">
        <v>0</v>
      </c>
      <c r="BA449">
        <v>449</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CV449">
        <v>0</v>
      </c>
      <c r="CW449">
        <f>ROUND(Y449*Source!I1478*DO449,9)</f>
        <v>0</v>
      </c>
      <c r="CX449">
        <f>ROUND(Y449*Source!I1478,9)</f>
        <v>3.96</v>
      </c>
      <c r="CY449">
        <f>AB449</f>
        <v>9.8699999999999992</v>
      </c>
      <c r="CZ449">
        <f>AF449</f>
        <v>9.8699999999999992</v>
      </c>
      <c r="DA449">
        <f>AJ449</f>
        <v>1</v>
      </c>
      <c r="DB449">
        <f>ROUND(ROUND(AT449*CZ449,2),6)</f>
        <v>2.17</v>
      </c>
      <c r="DC449">
        <f>ROUND(ROUND(AT449*AG449,2),6)</f>
        <v>0.11</v>
      </c>
      <c r="DD449" t="s">
        <v>3</v>
      </c>
      <c r="DE449" t="s">
        <v>3</v>
      </c>
      <c r="DF449">
        <f t="shared" ref="DF449:DF512" si="111">ROUND(ROUND(AE449,2)*CX449,2)</f>
        <v>0</v>
      </c>
      <c r="DG449">
        <f t="shared" ref="DG449:DG512" si="112">ROUND(ROUND(AF449,2)*CX449,2)</f>
        <v>39.090000000000003</v>
      </c>
      <c r="DH449">
        <f t="shared" ref="DH449:DH512" si="113">ROUND(ROUND(AG449,2)*CX449,2)</f>
        <v>1.94</v>
      </c>
      <c r="DI449">
        <f t="shared" ref="DI449:DI512" si="114">ROUND(ROUND(AH449,2)*CX449,2)</f>
        <v>0</v>
      </c>
      <c r="DJ449">
        <f>DG449</f>
        <v>39.090000000000003</v>
      </c>
      <c r="DK449">
        <v>0</v>
      </c>
      <c r="DL449" t="s">
        <v>3</v>
      </c>
      <c r="DM449">
        <v>0</v>
      </c>
      <c r="DN449" t="s">
        <v>3</v>
      </c>
      <c r="DO449">
        <v>0</v>
      </c>
    </row>
    <row r="450" spans="1:119" x14ac:dyDescent="0.2">
      <c r="A450">
        <f>ROW(Source!A1478)</f>
        <v>1478</v>
      </c>
      <c r="B450">
        <v>35364244</v>
      </c>
      <c r="C450">
        <v>35382470</v>
      </c>
      <c r="D450">
        <v>35122221</v>
      </c>
      <c r="E450">
        <v>1</v>
      </c>
      <c r="F450">
        <v>1</v>
      </c>
      <c r="G450">
        <v>15872964</v>
      </c>
      <c r="H450">
        <v>3</v>
      </c>
      <c r="I450" t="s">
        <v>128</v>
      </c>
      <c r="J450" t="s">
        <v>130</v>
      </c>
      <c r="K450" t="s">
        <v>129</v>
      </c>
      <c r="L450">
        <v>1354</v>
      </c>
      <c r="N450">
        <v>1010</v>
      </c>
      <c r="O450" t="s">
        <v>52</v>
      </c>
      <c r="P450" t="s">
        <v>52</v>
      </c>
      <c r="Q450">
        <v>1</v>
      </c>
      <c r="W450">
        <v>1</v>
      </c>
      <c r="X450">
        <v>-2080535723</v>
      </c>
      <c r="Y450">
        <f>AT450</f>
        <v>-1</v>
      </c>
      <c r="AA450">
        <v>2206.16</v>
      </c>
      <c r="AB450">
        <v>0</v>
      </c>
      <c r="AC450">
        <v>0</v>
      </c>
      <c r="AD450">
        <v>0</v>
      </c>
      <c r="AE450">
        <v>2206.16</v>
      </c>
      <c r="AF450">
        <v>0</v>
      </c>
      <c r="AG450">
        <v>0</v>
      </c>
      <c r="AH450">
        <v>0</v>
      </c>
      <c r="AI450">
        <v>1</v>
      </c>
      <c r="AJ450">
        <v>1</v>
      </c>
      <c r="AK450">
        <v>1</v>
      </c>
      <c r="AL450">
        <v>1</v>
      </c>
      <c r="AM450">
        <v>-2</v>
      </c>
      <c r="AN450">
        <v>0</v>
      </c>
      <c r="AO450">
        <v>1</v>
      </c>
      <c r="AP450">
        <v>1</v>
      </c>
      <c r="AQ450">
        <v>0</v>
      </c>
      <c r="AR450">
        <v>0</v>
      </c>
      <c r="AS450" t="s">
        <v>3</v>
      </c>
      <c r="AT450">
        <v>-1</v>
      </c>
      <c r="AU450" t="s">
        <v>3</v>
      </c>
      <c r="AV450">
        <v>0</v>
      </c>
      <c r="AW450">
        <v>2</v>
      </c>
      <c r="AX450">
        <v>35382480</v>
      </c>
      <c r="AY450">
        <v>1</v>
      </c>
      <c r="AZ450">
        <v>6144</v>
      </c>
      <c r="BA450">
        <v>450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CV450">
        <v>0</v>
      </c>
      <c r="CW450">
        <v>0</v>
      </c>
      <c r="CX450">
        <f>ROUND(Y450*Source!I1478,9)</f>
        <v>-18</v>
      </c>
      <c r="CY450">
        <f>AA450</f>
        <v>2206.16</v>
      </c>
      <c r="CZ450">
        <f>AE450</f>
        <v>2206.16</v>
      </c>
      <c r="DA450">
        <f>AI450</f>
        <v>1</v>
      </c>
      <c r="DB450">
        <f>ROUND(ROUND(AT450*CZ450,2),6)</f>
        <v>-2206.16</v>
      </c>
      <c r="DC450">
        <f>ROUND(ROUND(AT450*AG450,2),6)</f>
        <v>0</v>
      </c>
      <c r="DD450" t="s">
        <v>3</v>
      </c>
      <c r="DE450" t="s">
        <v>3</v>
      </c>
      <c r="DF450">
        <f t="shared" si="111"/>
        <v>-39710.879999999997</v>
      </c>
      <c r="DG450">
        <f t="shared" si="112"/>
        <v>0</v>
      </c>
      <c r="DH450">
        <f t="shared" si="113"/>
        <v>0</v>
      </c>
      <c r="DI450">
        <f t="shared" si="114"/>
        <v>0</v>
      </c>
      <c r="DJ450">
        <f>DF450</f>
        <v>-39710.879999999997</v>
      </c>
      <c r="DK450">
        <v>0</v>
      </c>
      <c r="DL450" t="s">
        <v>3</v>
      </c>
      <c r="DM450">
        <v>0</v>
      </c>
      <c r="DN450" t="s">
        <v>3</v>
      </c>
      <c r="DO450">
        <v>0</v>
      </c>
    </row>
    <row r="451" spans="1:119" x14ac:dyDescent="0.2">
      <c r="A451">
        <f>ROW(Source!A1515)</f>
        <v>1515</v>
      </c>
      <c r="B451">
        <v>35364244</v>
      </c>
      <c r="C451">
        <v>35382540</v>
      </c>
      <c r="D451">
        <v>35111398</v>
      </c>
      <c r="E451">
        <v>15872964</v>
      </c>
      <c r="F451">
        <v>1</v>
      </c>
      <c r="G451">
        <v>15872964</v>
      </c>
      <c r="H451">
        <v>1</v>
      </c>
      <c r="I451" t="s">
        <v>982</v>
      </c>
      <c r="J451" t="s">
        <v>3</v>
      </c>
      <c r="K451" t="s">
        <v>983</v>
      </c>
      <c r="L451">
        <v>1191</v>
      </c>
      <c r="N451">
        <v>1013</v>
      </c>
      <c r="O451" t="s">
        <v>984</v>
      </c>
      <c r="P451" t="s">
        <v>984</v>
      </c>
      <c r="Q451">
        <v>1</v>
      </c>
      <c r="W451">
        <v>0</v>
      </c>
      <c r="X451">
        <v>476480486</v>
      </c>
      <c r="Y451">
        <f>(AT451*0.2)</f>
        <v>0.45999999999999996</v>
      </c>
      <c r="AA451">
        <v>0</v>
      </c>
      <c r="AB451">
        <v>0</v>
      </c>
      <c r="AC451">
        <v>0</v>
      </c>
      <c r="AD451">
        <v>0</v>
      </c>
      <c r="AE451">
        <v>0</v>
      </c>
      <c r="AF451">
        <v>0</v>
      </c>
      <c r="AG451">
        <v>0</v>
      </c>
      <c r="AH451">
        <v>0</v>
      </c>
      <c r="AI451">
        <v>1</v>
      </c>
      <c r="AJ451">
        <v>1</v>
      </c>
      <c r="AK451">
        <v>1</v>
      </c>
      <c r="AL451">
        <v>1</v>
      </c>
      <c r="AM451">
        <v>-2</v>
      </c>
      <c r="AN451">
        <v>0</v>
      </c>
      <c r="AO451">
        <v>1</v>
      </c>
      <c r="AP451">
        <v>1</v>
      </c>
      <c r="AQ451">
        <v>0</v>
      </c>
      <c r="AR451">
        <v>0</v>
      </c>
      <c r="AS451" t="s">
        <v>3</v>
      </c>
      <c r="AT451">
        <v>2.2999999999999998</v>
      </c>
      <c r="AU451" t="s">
        <v>55</v>
      </c>
      <c r="AV451">
        <v>1</v>
      </c>
      <c r="AW451">
        <v>2</v>
      </c>
      <c r="AX451">
        <v>35382546</v>
      </c>
      <c r="AY451">
        <v>1</v>
      </c>
      <c r="AZ451">
        <v>0</v>
      </c>
      <c r="BA451">
        <v>451</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CU451">
        <f>ROUND(AT451*Source!I1515*AH451*AL451,2)</f>
        <v>0</v>
      </c>
      <c r="CV451">
        <f>ROUND(Y451*Source!I1515,9)</f>
        <v>8.74</v>
      </c>
      <c r="CW451">
        <v>0</v>
      </c>
      <c r="CX451">
        <f>ROUND(Y451*Source!I1515,9)</f>
        <v>8.74</v>
      </c>
      <c r="CY451">
        <f>AD451</f>
        <v>0</v>
      </c>
      <c r="CZ451">
        <f>AH451</f>
        <v>0</v>
      </c>
      <c r="DA451">
        <f>AL451</f>
        <v>1</v>
      </c>
      <c r="DB451">
        <f>ROUND((ROUND(AT451*CZ451,2)*0.2),6)</f>
        <v>0</v>
      </c>
      <c r="DC451">
        <f>ROUND((ROUND(AT451*AG451,2)*0.2),6)</f>
        <v>0</v>
      </c>
      <c r="DD451" t="s">
        <v>3</v>
      </c>
      <c r="DE451" t="s">
        <v>3</v>
      </c>
      <c r="DF451">
        <f t="shared" si="111"/>
        <v>0</v>
      </c>
      <c r="DG451">
        <f t="shared" si="112"/>
        <v>0</v>
      </c>
      <c r="DH451">
        <f t="shared" si="113"/>
        <v>0</v>
      </c>
      <c r="DI451">
        <f t="shared" si="114"/>
        <v>0</v>
      </c>
      <c r="DJ451">
        <f>DI451</f>
        <v>0</v>
      </c>
      <c r="DK451">
        <v>0</v>
      </c>
      <c r="DL451" t="s">
        <v>3</v>
      </c>
      <c r="DM451">
        <v>0</v>
      </c>
      <c r="DN451" t="s">
        <v>3</v>
      </c>
      <c r="DO451">
        <v>0</v>
      </c>
    </row>
    <row r="452" spans="1:119" x14ac:dyDescent="0.2">
      <c r="A452">
        <f>ROW(Source!A1515)</f>
        <v>1515</v>
      </c>
      <c r="B452">
        <v>35364244</v>
      </c>
      <c r="C452">
        <v>35382540</v>
      </c>
      <c r="D452">
        <v>35112768</v>
      </c>
      <c r="E452">
        <v>1</v>
      </c>
      <c r="F452">
        <v>1</v>
      </c>
      <c r="G452">
        <v>15872964</v>
      </c>
      <c r="H452">
        <v>2</v>
      </c>
      <c r="I452" t="s">
        <v>1081</v>
      </c>
      <c r="J452" t="s">
        <v>1082</v>
      </c>
      <c r="K452" t="s">
        <v>1083</v>
      </c>
      <c r="L452">
        <v>1368</v>
      </c>
      <c r="N452">
        <v>1011</v>
      </c>
      <c r="O452" t="s">
        <v>988</v>
      </c>
      <c r="P452" t="s">
        <v>988</v>
      </c>
      <c r="Q452">
        <v>1</v>
      </c>
      <c r="W452">
        <v>0</v>
      </c>
      <c r="X452">
        <v>-1503072827</v>
      </c>
      <c r="Y452">
        <f>(AT452*0.2)</f>
        <v>2.8000000000000004E-2</v>
      </c>
      <c r="AA452">
        <v>0</v>
      </c>
      <c r="AB452">
        <v>456.39</v>
      </c>
      <c r="AC452">
        <v>1.4</v>
      </c>
      <c r="AD452">
        <v>0</v>
      </c>
      <c r="AE452">
        <v>0</v>
      </c>
      <c r="AF452">
        <v>456.39</v>
      </c>
      <c r="AG452">
        <v>1.4</v>
      </c>
      <c r="AH452">
        <v>0</v>
      </c>
      <c r="AI452">
        <v>1</v>
      </c>
      <c r="AJ452">
        <v>1</v>
      </c>
      <c r="AK452">
        <v>1</v>
      </c>
      <c r="AL452">
        <v>1</v>
      </c>
      <c r="AM452">
        <v>-2</v>
      </c>
      <c r="AN452">
        <v>0</v>
      </c>
      <c r="AO452">
        <v>1</v>
      </c>
      <c r="AP452">
        <v>1</v>
      </c>
      <c r="AQ452">
        <v>0</v>
      </c>
      <c r="AR452">
        <v>0</v>
      </c>
      <c r="AS452" t="s">
        <v>3</v>
      </c>
      <c r="AT452">
        <v>0.14000000000000001</v>
      </c>
      <c r="AU452" t="s">
        <v>55</v>
      </c>
      <c r="AV452">
        <v>0</v>
      </c>
      <c r="AW452">
        <v>2</v>
      </c>
      <c r="AX452">
        <v>35382547</v>
      </c>
      <c r="AY452">
        <v>1</v>
      </c>
      <c r="AZ452">
        <v>0</v>
      </c>
      <c r="BA452">
        <v>452</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CV452">
        <v>0</v>
      </c>
      <c r="CW452">
        <f>ROUND(Y452*Source!I1515*DO452,9)</f>
        <v>0</v>
      </c>
      <c r="CX452">
        <f>ROUND(Y452*Source!I1515,9)</f>
        <v>0.53200000000000003</v>
      </c>
      <c r="CY452">
        <f>AB452</f>
        <v>456.39</v>
      </c>
      <c r="CZ452">
        <f>AF452</f>
        <v>456.39</v>
      </c>
      <c r="DA452">
        <f>AJ452</f>
        <v>1</v>
      </c>
      <c r="DB452">
        <f>ROUND((ROUND(AT452*CZ452,2)*0.2),6)</f>
        <v>12.778</v>
      </c>
      <c r="DC452">
        <f>ROUND((ROUND(AT452*AG452,2)*0.2),6)</f>
        <v>0.04</v>
      </c>
      <c r="DD452" t="s">
        <v>3</v>
      </c>
      <c r="DE452" t="s">
        <v>3</v>
      </c>
      <c r="DF452">
        <f t="shared" si="111"/>
        <v>0</v>
      </c>
      <c r="DG452">
        <f t="shared" si="112"/>
        <v>242.8</v>
      </c>
      <c r="DH452">
        <f t="shared" si="113"/>
        <v>0.74</v>
      </c>
      <c r="DI452">
        <f t="shared" si="114"/>
        <v>0</v>
      </c>
      <c r="DJ452">
        <f>DG452</f>
        <v>242.8</v>
      </c>
      <c r="DK452">
        <v>0</v>
      </c>
      <c r="DL452" t="s">
        <v>3</v>
      </c>
      <c r="DM452">
        <v>0</v>
      </c>
      <c r="DN452" t="s">
        <v>3</v>
      </c>
      <c r="DO452">
        <v>0</v>
      </c>
    </row>
    <row r="453" spans="1:119" x14ac:dyDescent="0.2">
      <c r="A453">
        <f>ROW(Source!A1515)</f>
        <v>1515</v>
      </c>
      <c r="B453">
        <v>35364244</v>
      </c>
      <c r="C453">
        <v>35382540</v>
      </c>
      <c r="D453">
        <v>35113206</v>
      </c>
      <c r="E453">
        <v>1</v>
      </c>
      <c r="F453">
        <v>1</v>
      </c>
      <c r="G453">
        <v>15872964</v>
      </c>
      <c r="H453">
        <v>2</v>
      </c>
      <c r="I453" t="s">
        <v>989</v>
      </c>
      <c r="J453" t="s">
        <v>990</v>
      </c>
      <c r="K453" t="s">
        <v>991</v>
      </c>
      <c r="L453">
        <v>1368</v>
      </c>
      <c r="N453">
        <v>1011</v>
      </c>
      <c r="O453" t="s">
        <v>988</v>
      </c>
      <c r="P453" t="s">
        <v>988</v>
      </c>
      <c r="Q453">
        <v>1</v>
      </c>
      <c r="W453">
        <v>0</v>
      </c>
      <c r="X453">
        <v>-1817365194</v>
      </c>
      <c r="Y453">
        <f>(AT453*0.2)</f>
        <v>8.0000000000000002E-3</v>
      </c>
      <c r="AA453">
        <v>0</v>
      </c>
      <c r="AB453">
        <v>4.72</v>
      </c>
      <c r="AC453">
        <v>0.1</v>
      </c>
      <c r="AD453">
        <v>0</v>
      </c>
      <c r="AE453">
        <v>0</v>
      </c>
      <c r="AF453">
        <v>4.72</v>
      </c>
      <c r="AG453">
        <v>0.1</v>
      </c>
      <c r="AH453">
        <v>0</v>
      </c>
      <c r="AI453">
        <v>1</v>
      </c>
      <c r="AJ453">
        <v>1</v>
      </c>
      <c r="AK453">
        <v>1</v>
      </c>
      <c r="AL453">
        <v>1</v>
      </c>
      <c r="AM453">
        <v>-2</v>
      </c>
      <c r="AN453">
        <v>0</v>
      </c>
      <c r="AO453">
        <v>1</v>
      </c>
      <c r="AP453">
        <v>1</v>
      </c>
      <c r="AQ453">
        <v>0</v>
      </c>
      <c r="AR453">
        <v>0</v>
      </c>
      <c r="AS453" t="s">
        <v>3</v>
      </c>
      <c r="AT453">
        <v>0.04</v>
      </c>
      <c r="AU453" t="s">
        <v>55</v>
      </c>
      <c r="AV453">
        <v>0</v>
      </c>
      <c r="AW453">
        <v>2</v>
      </c>
      <c r="AX453">
        <v>35382548</v>
      </c>
      <c r="AY453">
        <v>1</v>
      </c>
      <c r="AZ453">
        <v>0</v>
      </c>
      <c r="BA453">
        <v>453</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CV453">
        <v>0</v>
      </c>
      <c r="CW453">
        <f>ROUND(Y453*Source!I1515*DO453,9)</f>
        <v>0</v>
      </c>
      <c r="CX453">
        <f>ROUND(Y453*Source!I1515,9)</f>
        <v>0.152</v>
      </c>
      <c r="CY453">
        <f>AB453</f>
        <v>4.72</v>
      </c>
      <c r="CZ453">
        <f>AF453</f>
        <v>4.72</v>
      </c>
      <c r="DA453">
        <f>AJ453</f>
        <v>1</v>
      </c>
      <c r="DB453">
        <f>ROUND((ROUND(AT453*CZ453,2)*0.2),6)</f>
        <v>3.7999999999999999E-2</v>
      </c>
      <c r="DC453">
        <f>ROUND((ROUND(AT453*AG453,2)*0.2),6)</f>
        <v>0</v>
      </c>
      <c r="DD453" t="s">
        <v>3</v>
      </c>
      <c r="DE453" t="s">
        <v>3</v>
      </c>
      <c r="DF453">
        <f t="shared" si="111"/>
        <v>0</v>
      </c>
      <c r="DG453">
        <f t="shared" si="112"/>
        <v>0.72</v>
      </c>
      <c r="DH453">
        <f t="shared" si="113"/>
        <v>0.02</v>
      </c>
      <c r="DI453">
        <f t="shared" si="114"/>
        <v>0</v>
      </c>
      <c r="DJ453">
        <f>DG453</f>
        <v>0.72</v>
      </c>
      <c r="DK453">
        <v>0</v>
      </c>
      <c r="DL453" t="s">
        <v>3</v>
      </c>
      <c r="DM453">
        <v>0</v>
      </c>
      <c r="DN453" t="s">
        <v>3</v>
      </c>
      <c r="DO453">
        <v>0</v>
      </c>
    </row>
    <row r="454" spans="1:119" x14ac:dyDescent="0.2">
      <c r="A454">
        <f>ROW(Source!A1515)</f>
        <v>1515</v>
      </c>
      <c r="B454">
        <v>35364244</v>
      </c>
      <c r="C454">
        <v>35382540</v>
      </c>
      <c r="D454">
        <v>35113178</v>
      </c>
      <c r="E454">
        <v>1</v>
      </c>
      <c r="F454">
        <v>1</v>
      </c>
      <c r="G454">
        <v>15872964</v>
      </c>
      <c r="H454">
        <v>2</v>
      </c>
      <c r="I454" t="s">
        <v>1084</v>
      </c>
      <c r="J454" t="s">
        <v>1085</v>
      </c>
      <c r="K454" t="s">
        <v>1086</v>
      </c>
      <c r="L454">
        <v>1368</v>
      </c>
      <c r="N454">
        <v>1011</v>
      </c>
      <c r="O454" t="s">
        <v>988</v>
      </c>
      <c r="P454" t="s">
        <v>988</v>
      </c>
      <c r="Q454">
        <v>1</v>
      </c>
      <c r="W454">
        <v>0</v>
      </c>
      <c r="X454">
        <v>-385320760</v>
      </c>
      <c r="Y454">
        <f>(AT454*0.2)</f>
        <v>4.4000000000000004E-2</v>
      </c>
      <c r="AA454">
        <v>0</v>
      </c>
      <c r="AB454">
        <v>9.8699999999999992</v>
      </c>
      <c r="AC454">
        <v>0.49</v>
      </c>
      <c r="AD454">
        <v>0</v>
      </c>
      <c r="AE454">
        <v>0</v>
      </c>
      <c r="AF454">
        <v>9.8699999999999992</v>
      </c>
      <c r="AG454">
        <v>0.49</v>
      </c>
      <c r="AH454">
        <v>0</v>
      </c>
      <c r="AI454">
        <v>1</v>
      </c>
      <c r="AJ454">
        <v>1</v>
      </c>
      <c r="AK454">
        <v>1</v>
      </c>
      <c r="AL454">
        <v>1</v>
      </c>
      <c r="AM454">
        <v>-2</v>
      </c>
      <c r="AN454">
        <v>0</v>
      </c>
      <c r="AO454">
        <v>1</v>
      </c>
      <c r="AP454">
        <v>1</v>
      </c>
      <c r="AQ454">
        <v>0</v>
      </c>
      <c r="AR454">
        <v>0</v>
      </c>
      <c r="AS454" t="s">
        <v>3</v>
      </c>
      <c r="AT454">
        <v>0.22</v>
      </c>
      <c r="AU454" t="s">
        <v>55</v>
      </c>
      <c r="AV454">
        <v>0</v>
      </c>
      <c r="AW454">
        <v>2</v>
      </c>
      <c r="AX454">
        <v>35382549</v>
      </c>
      <c r="AY454">
        <v>1</v>
      </c>
      <c r="AZ454">
        <v>0</v>
      </c>
      <c r="BA454">
        <v>454</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CV454">
        <v>0</v>
      </c>
      <c r="CW454">
        <f>ROUND(Y454*Source!I1515*DO454,9)</f>
        <v>0</v>
      </c>
      <c r="CX454">
        <f>ROUND(Y454*Source!I1515,9)</f>
        <v>0.83599999999999997</v>
      </c>
      <c r="CY454">
        <f>AB454</f>
        <v>9.8699999999999992</v>
      </c>
      <c r="CZ454">
        <f>AF454</f>
        <v>9.8699999999999992</v>
      </c>
      <c r="DA454">
        <f>AJ454</f>
        <v>1</v>
      </c>
      <c r="DB454">
        <f>ROUND((ROUND(AT454*CZ454,2)*0.2),6)</f>
        <v>0.434</v>
      </c>
      <c r="DC454">
        <f>ROUND((ROUND(AT454*AG454,2)*0.2),6)</f>
        <v>2.1999999999999999E-2</v>
      </c>
      <c r="DD454" t="s">
        <v>3</v>
      </c>
      <c r="DE454" t="s">
        <v>3</v>
      </c>
      <c r="DF454">
        <f t="shared" si="111"/>
        <v>0</v>
      </c>
      <c r="DG454">
        <f t="shared" si="112"/>
        <v>8.25</v>
      </c>
      <c r="DH454">
        <f t="shared" si="113"/>
        <v>0.41</v>
      </c>
      <c r="DI454">
        <f t="shared" si="114"/>
        <v>0</v>
      </c>
      <c r="DJ454">
        <f>DG454</f>
        <v>8.25</v>
      </c>
      <c r="DK454">
        <v>0</v>
      </c>
      <c r="DL454" t="s">
        <v>3</v>
      </c>
      <c r="DM454">
        <v>0</v>
      </c>
      <c r="DN454" t="s">
        <v>3</v>
      </c>
      <c r="DO454">
        <v>0</v>
      </c>
    </row>
    <row r="455" spans="1:119" x14ac:dyDescent="0.2">
      <c r="A455">
        <f>ROW(Source!A1515)</f>
        <v>1515</v>
      </c>
      <c r="B455">
        <v>35364244</v>
      </c>
      <c r="C455">
        <v>35382540</v>
      </c>
      <c r="D455">
        <v>35122221</v>
      </c>
      <c r="E455">
        <v>1</v>
      </c>
      <c r="F455">
        <v>1</v>
      </c>
      <c r="G455">
        <v>15872964</v>
      </c>
      <c r="H455">
        <v>3</v>
      </c>
      <c r="I455" t="s">
        <v>128</v>
      </c>
      <c r="J455" t="s">
        <v>130</v>
      </c>
      <c r="K455" t="s">
        <v>129</v>
      </c>
      <c r="L455">
        <v>1354</v>
      </c>
      <c r="N455">
        <v>1010</v>
      </c>
      <c r="O455" t="s">
        <v>52</v>
      </c>
      <c r="P455" t="s">
        <v>52</v>
      </c>
      <c r="Q455">
        <v>1</v>
      </c>
      <c r="W455">
        <v>0</v>
      </c>
      <c r="X455">
        <v>-2080535723</v>
      </c>
      <c r="Y455">
        <f>(AT455*0)</f>
        <v>0</v>
      </c>
      <c r="AA455">
        <v>2206.16</v>
      </c>
      <c r="AB455">
        <v>0</v>
      </c>
      <c r="AC455">
        <v>0</v>
      </c>
      <c r="AD455">
        <v>0</v>
      </c>
      <c r="AE455">
        <v>2206.16</v>
      </c>
      <c r="AF455">
        <v>0</v>
      </c>
      <c r="AG455">
        <v>0</v>
      </c>
      <c r="AH455">
        <v>0</v>
      </c>
      <c r="AI455">
        <v>1</v>
      </c>
      <c r="AJ455">
        <v>1</v>
      </c>
      <c r="AK455">
        <v>1</v>
      </c>
      <c r="AL455">
        <v>1</v>
      </c>
      <c r="AM455">
        <v>-2</v>
      </c>
      <c r="AN455">
        <v>0</v>
      </c>
      <c r="AO455">
        <v>1</v>
      </c>
      <c r="AP455">
        <v>1</v>
      </c>
      <c r="AQ455">
        <v>0</v>
      </c>
      <c r="AR455">
        <v>0</v>
      </c>
      <c r="AS455" t="s">
        <v>3</v>
      </c>
      <c r="AT455">
        <v>1</v>
      </c>
      <c r="AU455" t="s">
        <v>54</v>
      </c>
      <c r="AV455">
        <v>0</v>
      </c>
      <c r="AW455">
        <v>2</v>
      </c>
      <c r="AX455">
        <v>35382550</v>
      </c>
      <c r="AY455">
        <v>1</v>
      </c>
      <c r="AZ455">
        <v>0</v>
      </c>
      <c r="BA455">
        <v>455</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CV455">
        <v>0</v>
      </c>
      <c r="CW455">
        <v>0</v>
      </c>
      <c r="CX455">
        <f>ROUND(Y455*Source!I1515,9)</f>
        <v>0</v>
      </c>
      <c r="CY455">
        <f>AA455</f>
        <v>2206.16</v>
      </c>
      <c r="CZ455">
        <f>AE455</f>
        <v>2206.16</v>
      </c>
      <c r="DA455">
        <f>AI455</f>
        <v>1</v>
      </c>
      <c r="DB455">
        <f>ROUND((ROUND(AT455*CZ455,2)*0),6)</f>
        <v>0</v>
      </c>
      <c r="DC455">
        <f>ROUND((ROUND(AT455*AG455,2)*0),6)</f>
        <v>0</v>
      </c>
      <c r="DD455" t="s">
        <v>3</v>
      </c>
      <c r="DE455" t="s">
        <v>3</v>
      </c>
      <c r="DF455">
        <f t="shared" si="111"/>
        <v>0</v>
      </c>
      <c r="DG455">
        <f t="shared" si="112"/>
        <v>0</v>
      </c>
      <c r="DH455">
        <f t="shared" si="113"/>
        <v>0</v>
      </c>
      <c r="DI455">
        <f t="shared" si="114"/>
        <v>0</v>
      </c>
      <c r="DJ455">
        <f>DF455</f>
        <v>0</v>
      </c>
      <c r="DK455">
        <v>0</v>
      </c>
      <c r="DL455" t="s">
        <v>3</v>
      </c>
      <c r="DM455">
        <v>0</v>
      </c>
      <c r="DN455" t="s">
        <v>3</v>
      </c>
      <c r="DO455">
        <v>0</v>
      </c>
    </row>
    <row r="456" spans="1:119" x14ac:dyDescent="0.2">
      <c r="A456">
        <f>ROW(Source!A1516)</f>
        <v>1516</v>
      </c>
      <c r="B456">
        <v>35364244</v>
      </c>
      <c r="C456">
        <v>35382551</v>
      </c>
      <c r="D456">
        <v>35111398</v>
      </c>
      <c r="E456">
        <v>15872964</v>
      </c>
      <c r="F456">
        <v>1</v>
      </c>
      <c r="G456">
        <v>15872964</v>
      </c>
      <c r="H456">
        <v>1</v>
      </c>
      <c r="I456" t="s">
        <v>982</v>
      </c>
      <c r="J456" t="s">
        <v>3</v>
      </c>
      <c r="K456" t="s">
        <v>983</v>
      </c>
      <c r="L456">
        <v>1191</v>
      </c>
      <c r="N456">
        <v>1013</v>
      </c>
      <c r="O456" t="s">
        <v>984</v>
      </c>
      <c r="P456" t="s">
        <v>984</v>
      </c>
      <c r="Q456">
        <v>1</v>
      </c>
      <c r="W456">
        <v>0</v>
      </c>
      <c r="X456">
        <v>476480486</v>
      </c>
      <c r="Y456">
        <f>AT456</f>
        <v>2.2999999999999998</v>
      </c>
      <c r="AA456">
        <v>0</v>
      </c>
      <c r="AB456">
        <v>0</v>
      </c>
      <c r="AC456">
        <v>0</v>
      </c>
      <c r="AD456">
        <v>0</v>
      </c>
      <c r="AE456">
        <v>0</v>
      </c>
      <c r="AF456">
        <v>0</v>
      </c>
      <c r="AG456">
        <v>0</v>
      </c>
      <c r="AH456">
        <v>0</v>
      </c>
      <c r="AI456">
        <v>1</v>
      </c>
      <c r="AJ456">
        <v>1</v>
      </c>
      <c r="AK456">
        <v>1</v>
      </c>
      <c r="AL456">
        <v>1</v>
      </c>
      <c r="AM456">
        <v>-2</v>
      </c>
      <c r="AN456">
        <v>0</v>
      </c>
      <c r="AO456">
        <v>1</v>
      </c>
      <c r="AP456">
        <v>1</v>
      </c>
      <c r="AQ456">
        <v>0</v>
      </c>
      <c r="AR456">
        <v>0</v>
      </c>
      <c r="AS456" t="s">
        <v>3</v>
      </c>
      <c r="AT456">
        <v>2.2999999999999998</v>
      </c>
      <c r="AU456" t="s">
        <v>3</v>
      </c>
      <c r="AV456">
        <v>1</v>
      </c>
      <c r="AW456">
        <v>2</v>
      </c>
      <c r="AX456">
        <v>35382557</v>
      </c>
      <c r="AY456">
        <v>1</v>
      </c>
      <c r="AZ456">
        <v>0</v>
      </c>
      <c r="BA456">
        <v>456</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CU456">
        <f>ROUND(AT456*Source!I1516*AH456*AL456,2)</f>
        <v>0</v>
      </c>
      <c r="CV456">
        <f>ROUND(Y456*Source!I1516,9)</f>
        <v>43.7</v>
      </c>
      <c r="CW456">
        <v>0</v>
      </c>
      <c r="CX456">
        <f>ROUND(Y456*Source!I1516,9)</f>
        <v>43.7</v>
      </c>
      <c r="CY456">
        <f>AD456</f>
        <v>0</v>
      </c>
      <c r="CZ456">
        <f>AH456</f>
        <v>0</v>
      </c>
      <c r="DA456">
        <f>AL456</f>
        <v>1</v>
      </c>
      <c r="DB456">
        <f>ROUND(ROUND(AT456*CZ456,2),6)</f>
        <v>0</v>
      </c>
      <c r="DC456">
        <f>ROUND(ROUND(AT456*AG456,2),6)</f>
        <v>0</v>
      </c>
      <c r="DD456" t="s">
        <v>3</v>
      </c>
      <c r="DE456" t="s">
        <v>3</v>
      </c>
      <c r="DF456">
        <f t="shared" si="111"/>
        <v>0</v>
      </c>
      <c r="DG456">
        <f t="shared" si="112"/>
        <v>0</v>
      </c>
      <c r="DH456">
        <f t="shared" si="113"/>
        <v>0</v>
      </c>
      <c r="DI456">
        <f t="shared" si="114"/>
        <v>0</v>
      </c>
      <c r="DJ456">
        <f>DI456</f>
        <v>0</v>
      </c>
      <c r="DK456">
        <v>0</v>
      </c>
      <c r="DL456" t="s">
        <v>3</v>
      </c>
      <c r="DM456">
        <v>0</v>
      </c>
      <c r="DN456" t="s">
        <v>3</v>
      </c>
      <c r="DO456">
        <v>0</v>
      </c>
    </row>
    <row r="457" spans="1:119" x14ac:dyDescent="0.2">
      <c r="A457">
        <f>ROW(Source!A1516)</f>
        <v>1516</v>
      </c>
      <c r="B457">
        <v>35364244</v>
      </c>
      <c r="C457">
        <v>35382551</v>
      </c>
      <c r="D457">
        <v>35112768</v>
      </c>
      <c r="E457">
        <v>1</v>
      </c>
      <c r="F457">
        <v>1</v>
      </c>
      <c r="G457">
        <v>15872964</v>
      </c>
      <c r="H457">
        <v>2</v>
      </c>
      <c r="I457" t="s">
        <v>1081</v>
      </c>
      <c r="J457" t="s">
        <v>1082</v>
      </c>
      <c r="K457" t="s">
        <v>1083</v>
      </c>
      <c r="L457">
        <v>1368</v>
      </c>
      <c r="N457">
        <v>1011</v>
      </c>
      <c r="O457" t="s">
        <v>988</v>
      </c>
      <c r="P457" t="s">
        <v>988</v>
      </c>
      <c r="Q457">
        <v>1</v>
      </c>
      <c r="W457">
        <v>0</v>
      </c>
      <c r="X457">
        <v>-1503072827</v>
      </c>
      <c r="Y457">
        <f>AT457</f>
        <v>0.14000000000000001</v>
      </c>
      <c r="AA457">
        <v>0</v>
      </c>
      <c r="AB457">
        <v>456.39</v>
      </c>
      <c r="AC457">
        <v>1.4</v>
      </c>
      <c r="AD457">
        <v>0</v>
      </c>
      <c r="AE457">
        <v>0</v>
      </c>
      <c r="AF457">
        <v>456.39</v>
      </c>
      <c r="AG457">
        <v>1.4</v>
      </c>
      <c r="AH457">
        <v>0</v>
      </c>
      <c r="AI457">
        <v>1</v>
      </c>
      <c r="AJ457">
        <v>1</v>
      </c>
      <c r="AK457">
        <v>1</v>
      </c>
      <c r="AL457">
        <v>1</v>
      </c>
      <c r="AM457">
        <v>-2</v>
      </c>
      <c r="AN457">
        <v>0</v>
      </c>
      <c r="AO457">
        <v>1</v>
      </c>
      <c r="AP457">
        <v>1</v>
      </c>
      <c r="AQ457">
        <v>0</v>
      </c>
      <c r="AR457">
        <v>0</v>
      </c>
      <c r="AS457" t="s">
        <v>3</v>
      </c>
      <c r="AT457">
        <v>0.14000000000000001</v>
      </c>
      <c r="AU457" t="s">
        <v>3</v>
      </c>
      <c r="AV457">
        <v>0</v>
      </c>
      <c r="AW457">
        <v>2</v>
      </c>
      <c r="AX457">
        <v>35382558</v>
      </c>
      <c r="AY457">
        <v>1</v>
      </c>
      <c r="AZ457">
        <v>0</v>
      </c>
      <c r="BA457">
        <v>457</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CV457">
        <v>0</v>
      </c>
      <c r="CW457">
        <f>ROUND(Y457*Source!I1516*DO457,9)</f>
        <v>0</v>
      </c>
      <c r="CX457">
        <f>ROUND(Y457*Source!I1516,9)</f>
        <v>2.66</v>
      </c>
      <c r="CY457">
        <f>AB457</f>
        <v>456.39</v>
      </c>
      <c r="CZ457">
        <f>AF457</f>
        <v>456.39</v>
      </c>
      <c r="DA457">
        <f>AJ457</f>
        <v>1</v>
      </c>
      <c r="DB457">
        <f>ROUND(ROUND(AT457*CZ457,2),6)</f>
        <v>63.89</v>
      </c>
      <c r="DC457">
        <f>ROUND(ROUND(AT457*AG457,2),6)</f>
        <v>0.2</v>
      </c>
      <c r="DD457" t="s">
        <v>3</v>
      </c>
      <c r="DE457" t="s">
        <v>3</v>
      </c>
      <c r="DF457">
        <f t="shared" si="111"/>
        <v>0</v>
      </c>
      <c r="DG457">
        <f t="shared" si="112"/>
        <v>1214</v>
      </c>
      <c r="DH457">
        <f t="shared" si="113"/>
        <v>3.72</v>
      </c>
      <c r="DI457">
        <f t="shared" si="114"/>
        <v>0</v>
      </c>
      <c r="DJ457">
        <f>DG457</f>
        <v>1214</v>
      </c>
      <c r="DK457">
        <v>0</v>
      </c>
      <c r="DL457" t="s">
        <v>3</v>
      </c>
      <c r="DM457">
        <v>0</v>
      </c>
      <c r="DN457" t="s">
        <v>3</v>
      </c>
      <c r="DO457">
        <v>0</v>
      </c>
    </row>
    <row r="458" spans="1:119" x14ac:dyDescent="0.2">
      <c r="A458">
        <f>ROW(Source!A1516)</f>
        <v>1516</v>
      </c>
      <c r="B458">
        <v>35364244</v>
      </c>
      <c r="C458">
        <v>35382551</v>
      </c>
      <c r="D458">
        <v>35113206</v>
      </c>
      <c r="E458">
        <v>1</v>
      </c>
      <c r="F458">
        <v>1</v>
      </c>
      <c r="G458">
        <v>15872964</v>
      </c>
      <c r="H458">
        <v>2</v>
      </c>
      <c r="I458" t="s">
        <v>989</v>
      </c>
      <c r="J458" t="s">
        <v>990</v>
      </c>
      <c r="K458" t="s">
        <v>991</v>
      </c>
      <c r="L458">
        <v>1368</v>
      </c>
      <c r="N458">
        <v>1011</v>
      </c>
      <c r="O458" t="s">
        <v>988</v>
      </c>
      <c r="P458" t="s">
        <v>988</v>
      </c>
      <c r="Q458">
        <v>1</v>
      </c>
      <c r="W458">
        <v>0</v>
      </c>
      <c r="X458">
        <v>-1817365194</v>
      </c>
      <c r="Y458">
        <f>AT458</f>
        <v>0.04</v>
      </c>
      <c r="AA458">
        <v>0</v>
      </c>
      <c r="AB458">
        <v>4.72</v>
      </c>
      <c r="AC458">
        <v>0.1</v>
      </c>
      <c r="AD458">
        <v>0</v>
      </c>
      <c r="AE458">
        <v>0</v>
      </c>
      <c r="AF458">
        <v>4.72</v>
      </c>
      <c r="AG458">
        <v>0.1</v>
      </c>
      <c r="AH458">
        <v>0</v>
      </c>
      <c r="AI458">
        <v>1</v>
      </c>
      <c r="AJ458">
        <v>1</v>
      </c>
      <c r="AK458">
        <v>1</v>
      </c>
      <c r="AL458">
        <v>1</v>
      </c>
      <c r="AM458">
        <v>-2</v>
      </c>
      <c r="AN458">
        <v>0</v>
      </c>
      <c r="AO458">
        <v>1</v>
      </c>
      <c r="AP458">
        <v>1</v>
      </c>
      <c r="AQ458">
        <v>0</v>
      </c>
      <c r="AR458">
        <v>0</v>
      </c>
      <c r="AS458" t="s">
        <v>3</v>
      </c>
      <c r="AT458">
        <v>0.04</v>
      </c>
      <c r="AU458" t="s">
        <v>3</v>
      </c>
      <c r="AV458">
        <v>0</v>
      </c>
      <c r="AW458">
        <v>2</v>
      </c>
      <c r="AX458">
        <v>35382559</v>
      </c>
      <c r="AY458">
        <v>1</v>
      </c>
      <c r="AZ458">
        <v>0</v>
      </c>
      <c r="BA458">
        <v>458</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CV458">
        <v>0</v>
      </c>
      <c r="CW458">
        <f>ROUND(Y458*Source!I1516*DO458,9)</f>
        <v>0</v>
      </c>
      <c r="CX458">
        <f>ROUND(Y458*Source!I1516,9)</f>
        <v>0.76</v>
      </c>
      <c r="CY458">
        <f>AB458</f>
        <v>4.72</v>
      </c>
      <c r="CZ458">
        <f>AF458</f>
        <v>4.72</v>
      </c>
      <c r="DA458">
        <f>AJ458</f>
        <v>1</v>
      </c>
      <c r="DB458">
        <f>ROUND(ROUND(AT458*CZ458,2),6)</f>
        <v>0.19</v>
      </c>
      <c r="DC458">
        <f>ROUND(ROUND(AT458*AG458,2),6)</f>
        <v>0</v>
      </c>
      <c r="DD458" t="s">
        <v>3</v>
      </c>
      <c r="DE458" t="s">
        <v>3</v>
      </c>
      <c r="DF458">
        <f t="shared" si="111"/>
        <v>0</v>
      </c>
      <c r="DG458">
        <f t="shared" si="112"/>
        <v>3.59</v>
      </c>
      <c r="DH458">
        <f t="shared" si="113"/>
        <v>0.08</v>
      </c>
      <c r="DI458">
        <f t="shared" si="114"/>
        <v>0</v>
      </c>
      <c r="DJ458">
        <f>DG458</f>
        <v>3.59</v>
      </c>
      <c r="DK458">
        <v>0</v>
      </c>
      <c r="DL458" t="s">
        <v>3</v>
      </c>
      <c r="DM458">
        <v>0</v>
      </c>
      <c r="DN458" t="s">
        <v>3</v>
      </c>
      <c r="DO458">
        <v>0</v>
      </c>
    </row>
    <row r="459" spans="1:119" x14ac:dyDescent="0.2">
      <c r="A459">
        <f>ROW(Source!A1516)</f>
        <v>1516</v>
      </c>
      <c r="B459">
        <v>35364244</v>
      </c>
      <c r="C459">
        <v>35382551</v>
      </c>
      <c r="D459">
        <v>35113178</v>
      </c>
      <c r="E459">
        <v>1</v>
      </c>
      <c r="F459">
        <v>1</v>
      </c>
      <c r="G459">
        <v>15872964</v>
      </c>
      <c r="H459">
        <v>2</v>
      </c>
      <c r="I459" t="s">
        <v>1084</v>
      </c>
      <c r="J459" t="s">
        <v>1085</v>
      </c>
      <c r="K459" t="s">
        <v>1086</v>
      </c>
      <c r="L459">
        <v>1368</v>
      </c>
      <c r="N459">
        <v>1011</v>
      </c>
      <c r="O459" t="s">
        <v>988</v>
      </c>
      <c r="P459" t="s">
        <v>988</v>
      </c>
      <c r="Q459">
        <v>1</v>
      </c>
      <c r="W459">
        <v>0</v>
      </c>
      <c r="X459">
        <v>-385320760</v>
      </c>
      <c r="Y459">
        <f>AT459</f>
        <v>0.22</v>
      </c>
      <c r="AA459">
        <v>0</v>
      </c>
      <c r="AB459">
        <v>9.8699999999999992</v>
      </c>
      <c r="AC459">
        <v>0.49</v>
      </c>
      <c r="AD459">
        <v>0</v>
      </c>
      <c r="AE459">
        <v>0</v>
      </c>
      <c r="AF459">
        <v>9.8699999999999992</v>
      </c>
      <c r="AG459">
        <v>0.49</v>
      </c>
      <c r="AH459">
        <v>0</v>
      </c>
      <c r="AI459">
        <v>1</v>
      </c>
      <c r="AJ459">
        <v>1</v>
      </c>
      <c r="AK459">
        <v>1</v>
      </c>
      <c r="AL459">
        <v>1</v>
      </c>
      <c r="AM459">
        <v>-2</v>
      </c>
      <c r="AN459">
        <v>0</v>
      </c>
      <c r="AO459">
        <v>1</v>
      </c>
      <c r="AP459">
        <v>1</v>
      </c>
      <c r="AQ459">
        <v>0</v>
      </c>
      <c r="AR459">
        <v>0</v>
      </c>
      <c r="AS459" t="s">
        <v>3</v>
      </c>
      <c r="AT459">
        <v>0.22</v>
      </c>
      <c r="AU459" t="s">
        <v>3</v>
      </c>
      <c r="AV459">
        <v>0</v>
      </c>
      <c r="AW459">
        <v>2</v>
      </c>
      <c r="AX459">
        <v>35382560</v>
      </c>
      <c r="AY459">
        <v>1</v>
      </c>
      <c r="AZ459">
        <v>0</v>
      </c>
      <c r="BA459">
        <v>459</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CV459">
        <v>0</v>
      </c>
      <c r="CW459">
        <f>ROUND(Y459*Source!I1516*DO459,9)</f>
        <v>0</v>
      </c>
      <c r="CX459">
        <f>ROUND(Y459*Source!I1516,9)</f>
        <v>4.18</v>
      </c>
      <c r="CY459">
        <f>AB459</f>
        <v>9.8699999999999992</v>
      </c>
      <c r="CZ459">
        <f>AF459</f>
        <v>9.8699999999999992</v>
      </c>
      <c r="DA459">
        <f>AJ459</f>
        <v>1</v>
      </c>
      <c r="DB459">
        <f>ROUND(ROUND(AT459*CZ459,2),6)</f>
        <v>2.17</v>
      </c>
      <c r="DC459">
        <f>ROUND(ROUND(AT459*AG459,2),6)</f>
        <v>0.11</v>
      </c>
      <c r="DD459" t="s">
        <v>3</v>
      </c>
      <c r="DE459" t="s">
        <v>3</v>
      </c>
      <c r="DF459">
        <f t="shared" si="111"/>
        <v>0</v>
      </c>
      <c r="DG459">
        <f t="shared" si="112"/>
        <v>41.26</v>
      </c>
      <c r="DH459">
        <f t="shared" si="113"/>
        <v>2.0499999999999998</v>
      </c>
      <c r="DI459">
        <f t="shared" si="114"/>
        <v>0</v>
      </c>
      <c r="DJ459">
        <f>DG459</f>
        <v>41.26</v>
      </c>
      <c r="DK459">
        <v>0</v>
      </c>
      <c r="DL459" t="s">
        <v>3</v>
      </c>
      <c r="DM459">
        <v>0</v>
      </c>
      <c r="DN459" t="s">
        <v>3</v>
      </c>
      <c r="DO459">
        <v>0</v>
      </c>
    </row>
    <row r="460" spans="1:119" x14ac:dyDescent="0.2">
      <c r="A460">
        <f>ROW(Source!A1516)</f>
        <v>1516</v>
      </c>
      <c r="B460">
        <v>35364244</v>
      </c>
      <c r="C460">
        <v>35382551</v>
      </c>
      <c r="D460">
        <v>35122221</v>
      </c>
      <c r="E460">
        <v>1</v>
      </c>
      <c r="F460">
        <v>1</v>
      </c>
      <c r="G460">
        <v>15872964</v>
      </c>
      <c r="H460">
        <v>3</v>
      </c>
      <c r="I460" t="s">
        <v>128</v>
      </c>
      <c r="J460" t="s">
        <v>130</v>
      </c>
      <c r="K460" t="s">
        <v>129</v>
      </c>
      <c r="L460">
        <v>1354</v>
      </c>
      <c r="N460">
        <v>1010</v>
      </c>
      <c r="O460" t="s">
        <v>52</v>
      </c>
      <c r="P460" t="s">
        <v>52</v>
      </c>
      <c r="Q460">
        <v>1</v>
      </c>
      <c r="W460">
        <v>1</v>
      </c>
      <c r="X460">
        <v>-2080535723</v>
      </c>
      <c r="Y460">
        <f>AT460</f>
        <v>-1</v>
      </c>
      <c r="AA460">
        <v>2206.16</v>
      </c>
      <c r="AB460">
        <v>0</v>
      </c>
      <c r="AC460">
        <v>0</v>
      </c>
      <c r="AD460">
        <v>0</v>
      </c>
      <c r="AE460">
        <v>2206.16</v>
      </c>
      <c r="AF460">
        <v>0</v>
      </c>
      <c r="AG460">
        <v>0</v>
      </c>
      <c r="AH460">
        <v>0</v>
      </c>
      <c r="AI460">
        <v>1</v>
      </c>
      <c r="AJ460">
        <v>1</v>
      </c>
      <c r="AK460">
        <v>1</v>
      </c>
      <c r="AL460">
        <v>1</v>
      </c>
      <c r="AM460">
        <v>-2</v>
      </c>
      <c r="AN460">
        <v>0</v>
      </c>
      <c r="AO460">
        <v>1</v>
      </c>
      <c r="AP460">
        <v>1</v>
      </c>
      <c r="AQ460">
        <v>0</v>
      </c>
      <c r="AR460">
        <v>0</v>
      </c>
      <c r="AS460" t="s">
        <v>3</v>
      </c>
      <c r="AT460">
        <v>-1</v>
      </c>
      <c r="AU460" t="s">
        <v>3</v>
      </c>
      <c r="AV460">
        <v>0</v>
      </c>
      <c r="AW460">
        <v>2</v>
      </c>
      <c r="AX460">
        <v>35382561</v>
      </c>
      <c r="AY460">
        <v>1</v>
      </c>
      <c r="AZ460">
        <v>6144</v>
      </c>
      <c r="BA460">
        <v>460</v>
      </c>
      <c r="BB460">
        <v>0</v>
      </c>
      <c r="BC460">
        <v>0</v>
      </c>
      <c r="BD460">
        <v>0</v>
      </c>
      <c r="BE460">
        <v>0</v>
      </c>
      <c r="BF460">
        <v>0</v>
      </c>
      <c r="BG460">
        <v>0</v>
      </c>
      <c r="BH460">
        <v>0</v>
      </c>
      <c r="BI460">
        <v>0</v>
      </c>
      <c r="BJ460">
        <v>0</v>
      </c>
      <c r="BK460">
        <v>0</v>
      </c>
      <c r="BL460">
        <v>0</v>
      </c>
      <c r="BM460">
        <v>0</v>
      </c>
      <c r="BN460">
        <v>0</v>
      </c>
      <c r="BO460">
        <v>0</v>
      </c>
      <c r="BP460">
        <v>0</v>
      </c>
      <c r="BQ460">
        <v>0</v>
      </c>
      <c r="BR460">
        <v>0</v>
      </c>
      <c r="BS460">
        <v>0</v>
      </c>
      <c r="BT460">
        <v>0</v>
      </c>
      <c r="BU460">
        <v>0</v>
      </c>
      <c r="BV460">
        <v>0</v>
      </c>
      <c r="BW460">
        <v>0</v>
      </c>
      <c r="CV460">
        <v>0</v>
      </c>
      <c r="CW460">
        <v>0</v>
      </c>
      <c r="CX460">
        <f>ROUND(Y460*Source!I1516,9)</f>
        <v>-19</v>
      </c>
      <c r="CY460">
        <f>AA460</f>
        <v>2206.16</v>
      </c>
      <c r="CZ460">
        <f>AE460</f>
        <v>2206.16</v>
      </c>
      <c r="DA460">
        <f>AI460</f>
        <v>1</v>
      </c>
      <c r="DB460">
        <f>ROUND(ROUND(AT460*CZ460,2),6)</f>
        <v>-2206.16</v>
      </c>
      <c r="DC460">
        <f>ROUND(ROUND(AT460*AG460,2),6)</f>
        <v>0</v>
      </c>
      <c r="DD460" t="s">
        <v>3</v>
      </c>
      <c r="DE460" t="s">
        <v>3</v>
      </c>
      <c r="DF460">
        <f t="shared" si="111"/>
        <v>-41917.040000000001</v>
      </c>
      <c r="DG460">
        <f t="shared" si="112"/>
        <v>0</v>
      </c>
      <c r="DH460">
        <f t="shared" si="113"/>
        <v>0</v>
      </c>
      <c r="DI460">
        <f t="shared" si="114"/>
        <v>0</v>
      </c>
      <c r="DJ460">
        <f>DF460</f>
        <v>-41917.040000000001</v>
      </c>
      <c r="DK460">
        <v>0</v>
      </c>
      <c r="DL460" t="s">
        <v>3</v>
      </c>
      <c r="DM460">
        <v>0</v>
      </c>
      <c r="DN460" t="s">
        <v>3</v>
      </c>
      <c r="DO460">
        <v>0</v>
      </c>
    </row>
    <row r="461" spans="1:119" x14ac:dyDescent="0.2">
      <c r="A461">
        <f>ROW(Source!A1553)</f>
        <v>1553</v>
      </c>
      <c r="B461">
        <v>35364244</v>
      </c>
      <c r="C461">
        <v>35382621</v>
      </c>
      <c r="D461">
        <v>35111398</v>
      </c>
      <c r="E461">
        <v>15872964</v>
      </c>
      <c r="F461">
        <v>1</v>
      </c>
      <c r="G461">
        <v>15872964</v>
      </c>
      <c r="H461">
        <v>1</v>
      </c>
      <c r="I461" t="s">
        <v>982</v>
      </c>
      <c r="J461" t="s">
        <v>3</v>
      </c>
      <c r="K461" t="s">
        <v>983</v>
      </c>
      <c r="L461">
        <v>1191</v>
      </c>
      <c r="N461">
        <v>1013</v>
      </c>
      <c r="O461" t="s">
        <v>984</v>
      </c>
      <c r="P461" t="s">
        <v>984</v>
      </c>
      <c r="Q461">
        <v>1</v>
      </c>
      <c r="W461">
        <v>0</v>
      </c>
      <c r="X461">
        <v>476480486</v>
      </c>
      <c r="Y461">
        <f>(AT461*0.2)</f>
        <v>0.45999999999999996</v>
      </c>
      <c r="AA461">
        <v>0</v>
      </c>
      <c r="AB461">
        <v>0</v>
      </c>
      <c r="AC461">
        <v>0</v>
      </c>
      <c r="AD461">
        <v>0</v>
      </c>
      <c r="AE461">
        <v>0</v>
      </c>
      <c r="AF461">
        <v>0</v>
      </c>
      <c r="AG461">
        <v>0</v>
      </c>
      <c r="AH461">
        <v>0</v>
      </c>
      <c r="AI461">
        <v>1</v>
      </c>
      <c r="AJ461">
        <v>1</v>
      </c>
      <c r="AK461">
        <v>1</v>
      </c>
      <c r="AL461">
        <v>1</v>
      </c>
      <c r="AM461">
        <v>-2</v>
      </c>
      <c r="AN461">
        <v>0</v>
      </c>
      <c r="AO461">
        <v>1</v>
      </c>
      <c r="AP461">
        <v>1</v>
      </c>
      <c r="AQ461">
        <v>0</v>
      </c>
      <c r="AR461">
        <v>0</v>
      </c>
      <c r="AS461" t="s">
        <v>3</v>
      </c>
      <c r="AT461">
        <v>2.2999999999999998</v>
      </c>
      <c r="AU461" t="s">
        <v>55</v>
      </c>
      <c r="AV461">
        <v>1</v>
      </c>
      <c r="AW461">
        <v>2</v>
      </c>
      <c r="AX461">
        <v>35382627</v>
      </c>
      <c r="AY461">
        <v>1</v>
      </c>
      <c r="AZ461">
        <v>0</v>
      </c>
      <c r="BA461">
        <v>461</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CU461">
        <f>ROUND(AT461*Source!I1553*AH461*AL461,2)</f>
        <v>0</v>
      </c>
      <c r="CV461">
        <f>ROUND(Y461*Source!I1553,9)</f>
        <v>4.1399999999999997</v>
      </c>
      <c r="CW461">
        <v>0</v>
      </c>
      <c r="CX461">
        <f>ROUND(Y461*Source!I1553,9)</f>
        <v>4.1399999999999997</v>
      </c>
      <c r="CY461">
        <f>AD461</f>
        <v>0</v>
      </c>
      <c r="CZ461">
        <f>AH461</f>
        <v>0</v>
      </c>
      <c r="DA461">
        <f>AL461</f>
        <v>1</v>
      </c>
      <c r="DB461">
        <f>ROUND((ROUND(AT461*CZ461,2)*0.2),6)</f>
        <v>0</v>
      </c>
      <c r="DC461">
        <f>ROUND((ROUND(AT461*AG461,2)*0.2),6)</f>
        <v>0</v>
      </c>
      <c r="DD461" t="s">
        <v>3</v>
      </c>
      <c r="DE461" t="s">
        <v>3</v>
      </c>
      <c r="DF461">
        <f t="shared" si="111"/>
        <v>0</v>
      </c>
      <c r="DG461">
        <f t="shared" si="112"/>
        <v>0</v>
      </c>
      <c r="DH461">
        <f t="shared" si="113"/>
        <v>0</v>
      </c>
      <c r="DI461">
        <f t="shared" si="114"/>
        <v>0</v>
      </c>
      <c r="DJ461">
        <f>DI461</f>
        <v>0</v>
      </c>
      <c r="DK461">
        <v>0</v>
      </c>
      <c r="DL461" t="s">
        <v>3</v>
      </c>
      <c r="DM461">
        <v>0</v>
      </c>
      <c r="DN461" t="s">
        <v>3</v>
      </c>
      <c r="DO461">
        <v>0</v>
      </c>
    </row>
    <row r="462" spans="1:119" x14ac:dyDescent="0.2">
      <c r="A462">
        <f>ROW(Source!A1553)</f>
        <v>1553</v>
      </c>
      <c r="B462">
        <v>35364244</v>
      </c>
      <c r="C462">
        <v>35382621</v>
      </c>
      <c r="D462">
        <v>35112768</v>
      </c>
      <c r="E462">
        <v>1</v>
      </c>
      <c r="F462">
        <v>1</v>
      </c>
      <c r="G462">
        <v>15872964</v>
      </c>
      <c r="H462">
        <v>2</v>
      </c>
      <c r="I462" t="s">
        <v>1081</v>
      </c>
      <c r="J462" t="s">
        <v>1082</v>
      </c>
      <c r="K462" t="s">
        <v>1083</v>
      </c>
      <c r="L462">
        <v>1368</v>
      </c>
      <c r="N462">
        <v>1011</v>
      </c>
      <c r="O462" t="s">
        <v>988</v>
      </c>
      <c r="P462" t="s">
        <v>988</v>
      </c>
      <c r="Q462">
        <v>1</v>
      </c>
      <c r="W462">
        <v>0</v>
      </c>
      <c r="X462">
        <v>-1503072827</v>
      </c>
      <c r="Y462">
        <f>(AT462*0.2)</f>
        <v>2.8000000000000004E-2</v>
      </c>
      <c r="AA462">
        <v>0</v>
      </c>
      <c r="AB462">
        <v>456.39</v>
      </c>
      <c r="AC462">
        <v>1.4</v>
      </c>
      <c r="AD462">
        <v>0</v>
      </c>
      <c r="AE462">
        <v>0</v>
      </c>
      <c r="AF462">
        <v>456.39</v>
      </c>
      <c r="AG462">
        <v>1.4</v>
      </c>
      <c r="AH462">
        <v>0</v>
      </c>
      <c r="AI462">
        <v>1</v>
      </c>
      <c r="AJ462">
        <v>1</v>
      </c>
      <c r="AK462">
        <v>1</v>
      </c>
      <c r="AL462">
        <v>1</v>
      </c>
      <c r="AM462">
        <v>-2</v>
      </c>
      <c r="AN462">
        <v>0</v>
      </c>
      <c r="AO462">
        <v>1</v>
      </c>
      <c r="AP462">
        <v>1</v>
      </c>
      <c r="AQ462">
        <v>0</v>
      </c>
      <c r="AR462">
        <v>0</v>
      </c>
      <c r="AS462" t="s">
        <v>3</v>
      </c>
      <c r="AT462">
        <v>0.14000000000000001</v>
      </c>
      <c r="AU462" t="s">
        <v>55</v>
      </c>
      <c r="AV462">
        <v>0</v>
      </c>
      <c r="AW462">
        <v>2</v>
      </c>
      <c r="AX462">
        <v>35382628</v>
      </c>
      <c r="AY462">
        <v>1</v>
      </c>
      <c r="AZ462">
        <v>0</v>
      </c>
      <c r="BA462">
        <v>462</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CV462">
        <v>0</v>
      </c>
      <c r="CW462">
        <f>ROUND(Y462*Source!I1553*DO462,9)</f>
        <v>0</v>
      </c>
      <c r="CX462">
        <f>ROUND(Y462*Source!I1553,9)</f>
        <v>0.252</v>
      </c>
      <c r="CY462">
        <f>AB462</f>
        <v>456.39</v>
      </c>
      <c r="CZ462">
        <f>AF462</f>
        <v>456.39</v>
      </c>
      <c r="DA462">
        <f>AJ462</f>
        <v>1</v>
      </c>
      <c r="DB462">
        <f>ROUND((ROUND(AT462*CZ462,2)*0.2),6)</f>
        <v>12.778</v>
      </c>
      <c r="DC462">
        <f>ROUND((ROUND(AT462*AG462,2)*0.2),6)</f>
        <v>0.04</v>
      </c>
      <c r="DD462" t="s">
        <v>3</v>
      </c>
      <c r="DE462" t="s">
        <v>3</v>
      </c>
      <c r="DF462">
        <f t="shared" si="111"/>
        <v>0</v>
      </c>
      <c r="DG462">
        <f t="shared" si="112"/>
        <v>115.01</v>
      </c>
      <c r="DH462">
        <f t="shared" si="113"/>
        <v>0.35</v>
      </c>
      <c r="DI462">
        <f t="shared" si="114"/>
        <v>0</v>
      </c>
      <c r="DJ462">
        <f>DG462</f>
        <v>115.01</v>
      </c>
      <c r="DK462">
        <v>0</v>
      </c>
      <c r="DL462" t="s">
        <v>3</v>
      </c>
      <c r="DM462">
        <v>0</v>
      </c>
      <c r="DN462" t="s">
        <v>3</v>
      </c>
      <c r="DO462">
        <v>0</v>
      </c>
    </row>
    <row r="463" spans="1:119" x14ac:dyDescent="0.2">
      <c r="A463">
        <f>ROW(Source!A1553)</f>
        <v>1553</v>
      </c>
      <c r="B463">
        <v>35364244</v>
      </c>
      <c r="C463">
        <v>35382621</v>
      </c>
      <c r="D463">
        <v>35113206</v>
      </c>
      <c r="E463">
        <v>1</v>
      </c>
      <c r="F463">
        <v>1</v>
      </c>
      <c r="G463">
        <v>15872964</v>
      </c>
      <c r="H463">
        <v>2</v>
      </c>
      <c r="I463" t="s">
        <v>989</v>
      </c>
      <c r="J463" t="s">
        <v>990</v>
      </c>
      <c r="K463" t="s">
        <v>991</v>
      </c>
      <c r="L463">
        <v>1368</v>
      </c>
      <c r="N463">
        <v>1011</v>
      </c>
      <c r="O463" t="s">
        <v>988</v>
      </c>
      <c r="P463" t="s">
        <v>988</v>
      </c>
      <c r="Q463">
        <v>1</v>
      </c>
      <c r="W463">
        <v>0</v>
      </c>
      <c r="X463">
        <v>-1817365194</v>
      </c>
      <c r="Y463">
        <f>(AT463*0.2)</f>
        <v>8.0000000000000002E-3</v>
      </c>
      <c r="AA463">
        <v>0</v>
      </c>
      <c r="AB463">
        <v>4.72</v>
      </c>
      <c r="AC463">
        <v>0.1</v>
      </c>
      <c r="AD463">
        <v>0</v>
      </c>
      <c r="AE463">
        <v>0</v>
      </c>
      <c r="AF463">
        <v>4.72</v>
      </c>
      <c r="AG463">
        <v>0.1</v>
      </c>
      <c r="AH463">
        <v>0</v>
      </c>
      <c r="AI463">
        <v>1</v>
      </c>
      <c r="AJ463">
        <v>1</v>
      </c>
      <c r="AK463">
        <v>1</v>
      </c>
      <c r="AL463">
        <v>1</v>
      </c>
      <c r="AM463">
        <v>-2</v>
      </c>
      <c r="AN463">
        <v>0</v>
      </c>
      <c r="AO463">
        <v>1</v>
      </c>
      <c r="AP463">
        <v>1</v>
      </c>
      <c r="AQ463">
        <v>0</v>
      </c>
      <c r="AR463">
        <v>0</v>
      </c>
      <c r="AS463" t="s">
        <v>3</v>
      </c>
      <c r="AT463">
        <v>0.04</v>
      </c>
      <c r="AU463" t="s">
        <v>55</v>
      </c>
      <c r="AV463">
        <v>0</v>
      </c>
      <c r="AW463">
        <v>2</v>
      </c>
      <c r="AX463">
        <v>35382629</v>
      </c>
      <c r="AY463">
        <v>1</v>
      </c>
      <c r="AZ463">
        <v>0</v>
      </c>
      <c r="BA463">
        <v>463</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CV463">
        <v>0</v>
      </c>
      <c r="CW463">
        <f>ROUND(Y463*Source!I1553*DO463,9)</f>
        <v>0</v>
      </c>
      <c r="CX463">
        <f>ROUND(Y463*Source!I1553,9)</f>
        <v>7.1999999999999995E-2</v>
      </c>
      <c r="CY463">
        <f>AB463</f>
        <v>4.72</v>
      </c>
      <c r="CZ463">
        <f>AF463</f>
        <v>4.72</v>
      </c>
      <c r="DA463">
        <f>AJ463</f>
        <v>1</v>
      </c>
      <c r="DB463">
        <f>ROUND((ROUND(AT463*CZ463,2)*0.2),6)</f>
        <v>3.7999999999999999E-2</v>
      </c>
      <c r="DC463">
        <f>ROUND((ROUND(AT463*AG463,2)*0.2),6)</f>
        <v>0</v>
      </c>
      <c r="DD463" t="s">
        <v>3</v>
      </c>
      <c r="DE463" t="s">
        <v>3</v>
      </c>
      <c r="DF463">
        <f t="shared" si="111"/>
        <v>0</v>
      </c>
      <c r="DG463">
        <f t="shared" si="112"/>
        <v>0.34</v>
      </c>
      <c r="DH463">
        <f t="shared" si="113"/>
        <v>0.01</v>
      </c>
      <c r="DI463">
        <f t="shared" si="114"/>
        <v>0</v>
      </c>
      <c r="DJ463">
        <f>DG463</f>
        <v>0.34</v>
      </c>
      <c r="DK463">
        <v>0</v>
      </c>
      <c r="DL463" t="s">
        <v>3</v>
      </c>
      <c r="DM463">
        <v>0</v>
      </c>
      <c r="DN463" t="s">
        <v>3</v>
      </c>
      <c r="DO463">
        <v>0</v>
      </c>
    </row>
    <row r="464" spans="1:119" x14ac:dyDescent="0.2">
      <c r="A464">
        <f>ROW(Source!A1553)</f>
        <v>1553</v>
      </c>
      <c r="B464">
        <v>35364244</v>
      </c>
      <c r="C464">
        <v>35382621</v>
      </c>
      <c r="D464">
        <v>35113178</v>
      </c>
      <c r="E464">
        <v>1</v>
      </c>
      <c r="F464">
        <v>1</v>
      </c>
      <c r="G464">
        <v>15872964</v>
      </c>
      <c r="H464">
        <v>2</v>
      </c>
      <c r="I464" t="s">
        <v>1084</v>
      </c>
      <c r="J464" t="s">
        <v>1085</v>
      </c>
      <c r="K464" t="s">
        <v>1086</v>
      </c>
      <c r="L464">
        <v>1368</v>
      </c>
      <c r="N464">
        <v>1011</v>
      </c>
      <c r="O464" t="s">
        <v>988</v>
      </c>
      <c r="P464" t="s">
        <v>988</v>
      </c>
      <c r="Q464">
        <v>1</v>
      </c>
      <c r="W464">
        <v>0</v>
      </c>
      <c r="X464">
        <v>-385320760</v>
      </c>
      <c r="Y464">
        <f>(AT464*0.2)</f>
        <v>4.4000000000000004E-2</v>
      </c>
      <c r="AA464">
        <v>0</v>
      </c>
      <c r="AB464">
        <v>9.8699999999999992</v>
      </c>
      <c r="AC464">
        <v>0.49</v>
      </c>
      <c r="AD464">
        <v>0</v>
      </c>
      <c r="AE464">
        <v>0</v>
      </c>
      <c r="AF464">
        <v>9.8699999999999992</v>
      </c>
      <c r="AG464">
        <v>0.49</v>
      </c>
      <c r="AH464">
        <v>0</v>
      </c>
      <c r="AI464">
        <v>1</v>
      </c>
      <c r="AJ464">
        <v>1</v>
      </c>
      <c r="AK464">
        <v>1</v>
      </c>
      <c r="AL464">
        <v>1</v>
      </c>
      <c r="AM464">
        <v>-2</v>
      </c>
      <c r="AN464">
        <v>0</v>
      </c>
      <c r="AO464">
        <v>1</v>
      </c>
      <c r="AP464">
        <v>1</v>
      </c>
      <c r="AQ464">
        <v>0</v>
      </c>
      <c r="AR464">
        <v>0</v>
      </c>
      <c r="AS464" t="s">
        <v>3</v>
      </c>
      <c r="AT464">
        <v>0.22</v>
      </c>
      <c r="AU464" t="s">
        <v>55</v>
      </c>
      <c r="AV464">
        <v>0</v>
      </c>
      <c r="AW464">
        <v>2</v>
      </c>
      <c r="AX464">
        <v>35382630</v>
      </c>
      <c r="AY464">
        <v>1</v>
      </c>
      <c r="AZ464">
        <v>0</v>
      </c>
      <c r="BA464">
        <v>464</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CV464">
        <v>0</v>
      </c>
      <c r="CW464">
        <f>ROUND(Y464*Source!I1553*DO464,9)</f>
        <v>0</v>
      </c>
      <c r="CX464">
        <f>ROUND(Y464*Source!I1553,9)</f>
        <v>0.39600000000000002</v>
      </c>
      <c r="CY464">
        <f>AB464</f>
        <v>9.8699999999999992</v>
      </c>
      <c r="CZ464">
        <f>AF464</f>
        <v>9.8699999999999992</v>
      </c>
      <c r="DA464">
        <f>AJ464</f>
        <v>1</v>
      </c>
      <c r="DB464">
        <f>ROUND((ROUND(AT464*CZ464,2)*0.2),6)</f>
        <v>0.434</v>
      </c>
      <c r="DC464">
        <f>ROUND((ROUND(AT464*AG464,2)*0.2),6)</f>
        <v>2.1999999999999999E-2</v>
      </c>
      <c r="DD464" t="s">
        <v>3</v>
      </c>
      <c r="DE464" t="s">
        <v>3</v>
      </c>
      <c r="DF464">
        <f t="shared" si="111"/>
        <v>0</v>
      </c>
      <c r="DG464">
        <f t="shared" si="112"/>
        <v>3.91</v>
      </c>
      <c r="DH464">
        <f t="shared" si="113"/>
        <v>0.19</v>
      </c>
      <c r="DI464">
        <f t="shared" si="114"/>
        <v>0</v>
      </c>
      <c r="DJ464">
        <f>DG464</f>
        <v>3.91</v>
      </c>
      <c r="DK464">
        <v>0</v>
      </c>
      <c r="DL464" t="s">
        <v>3</v>
      </c>
      <c r="DM464">
        <v>0</v>
      </c>
      <c r="DN464" t="s">
        <v>3</v>
      </c>
      <c r="DO464">
        <v>0</v>
      </c>
    </row>
    <row r="465" spans="1:119" x14ac:dyDescent="0.2">
      <c r="A465">
        <f>ROW(Source!A1553)</f>
        <v>1553</v>
      </c>
      <c r="B465">
        <v>35364244</v>
      </c>
      <c r="C465">
        <v>35382621</v>
      </c>
      <c r="D465">
        <v>35122221</v>
      </c>
      <c r="E465">
        <v>1</v>
      </c>
      <c r="F465">
        <v>1</v>
      </c>
      <c r="G465">
        <v>15872964</v>
      </c>
      <c r="H465">
        <v>3</v>
      </c>
      <c r="I465" t="s">
        <v>128</v>
      </c>
      <c r="J465" t="s">
        <v>130</v>
      </c>
      <c r="K465" t="s">
        <v>129</v>
      </c>
      <c r="L465">
        <v>1354</v>
      </c>
      <c r="N465">
        <v>1010</v>
      </c>
      <c r="O465" t="s">
        <v>52</v>
      </c>
      <c r="P465" t="s">
        <v>52</v>
      </c>
      <c r="Q465">
        <v>1</v>
      </c>
      <c r="W465">
        <v>0</v>
      </c>
      <c r="X465">
        <v>-2080535723</v>
      </c>
      <c r="Y465">
        <f>(AT465*0)</f>
        <v>0</v>
      </c>
      <c r="AA465">
        <v>2206.16</v>
      </c>
      <c r="AB465">
        <v>0</v>
      </c>
      <c r="AC465">
        <v>0</v>
      </c>
      <c r="AD465">
        <v>0</v>
      </c>
      <c r="AE465">
        <v>2206.16</v>
      </c>
      <c r="AF465">
        <v>0</v>
      </c>
      <c r="AG465">
        <v>0</v>
      </c>
      <c r="AH465">
        <v>0</v>
      </c>
      <c r="AI465">
        <v>1</v>
      </c>
      <c r="AJ465">
        <v>1</v>
      </c>
      <c r="AK465">
        <v>1</v>
      </c>
      <c r="AL465">
        <v>1</v>
      </c>
      <c r="AM465">
        <v>-2</v>
      </c>
      <c r="AN465">
        <v>0</v>
      </c>
      <c r="AO465">
        <v>1</v>
      </c>
      <c r="AP465">
        <v>1</v>
      </c>
      <c r="AQ465">
        <v>0</v>
      </c>
      <c r="AR465">
        <v>0</v>
      </c>
      <c r="AS465" t="s">
        <v>3</v>
      </c>
      <c r="AT465">
        <v>1</v>
      </c>
      <c r="AU465" t="s">
        <v>54</v>
      </c>
      <c r="AV465">
        <v>0</v>
      </c>
      <c r="AW465">
        <v>2</v>
      </c>
      <c r="AX465">
        <v>35382631</v>
      </c>
      <c r="AY465">
        <v>1</v>
      </c>
      <c r="AZ465">
        <v>0</v>
      </c>
      <c r="BA465">
        <v>465</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CV465">
        <v>0</v>
      </c>
      <c r="CW465">
        <v>0</v>
      </c>
      <c r="CX465">
        <f>ROUND(Y465*Source!I1553,9)</f>
        <v>0</v>
      </c>
      <c r="CY465">
        <f>AA465</f>
        <v>2206.16</v>
      </c>
      <c r="CZ465">
        <f>AE465</f>
        <v>2206.16</v>
      </c>
      <c r="DA465">
        <f>AI465</f>
        <v>1</v>
      </c>
      <c r="DB465">
        <f>ROUND((ROUND(AT465*CZ465,2)*0),6)</f>
        <v>0</v>
      </c>
      <c r="DC465">
        <f>ROUND((ROUND(AT465*AG465,2)*0),6)</f>
        <v>0</v>
      </c>
      <c r="DD465" t="s">
        <v>3</v>
      </c>
      <c r="DE465" t="s">
        <v>3</v>
      </c>
      <c r="DF465">
        <f t="shared" si="111"/>
        <v>0</v>
      </c>
      <c r="DG465">
        <f t="shared" si="112"/>
        <v>0</v>
      </c>
      <c r="DH465">
        <f t="shared" si="113"/>
        <v>0</v>
      </c>
      <c r="DI465">
        <f t="shared" si="114"/>
        <v>0</v>
      </c>
      <c r="DJ465">
        <f>DF465</f>
        <v>0</v>
      </c>
      <c r="DK465">
        <v>0</v>
      </c>
      <c r="DL465" t="s">
        <v>3</v>
      </c>
      <c r="DM465">
        <v>0</v>
      </c>
      <c r="DN465" t="s">
        <v>3</v>
      </c>
      <c r="DO465">
        <v>0</v>
      </c>
    </row>
    <row r="466" spans="1:119" x14ac:dyDescent="0.2">
      <c r="A466">
        <f>ROW(Source!A1554)</f>
        <v>1554</v>
      </c>
      <c r="B466">
        <v>35364244</v>
      </c>
      <c r="C466">
        <v>35382632</v>
      </c>
      <c r="D466">
        <v>35111398</v>
      </c>
      <c r="E466">
        <v>15872964</v>
      </c>
      <c r="F466">
        <v>1</v>
      </c>
      <c r="G466">
        <v>15872964</v>
      </c>
      <c r="H466">
        <v>1</v>
      </c>
      <c r="I466" t="s">
        <v>982</v>
      </c>
      <c r="J466" t="s">
        <v>3</v>
      </c>
      <c r="K466" t="s">
        <v>983</v>
      </c>
      <c r="L466">
        <v>1191</v>
      </c>
      <c r="N466">
        <v>1013</v>
      </c>
      <c r="O466" t="s">
        <v>984</v>
      </c>
      <c r="P466" t="s">
        <v>984</v>
      </c>
      <c r="Q466">
        <v>1</v>
      </c>
      <c r="W466">
        <v>0</v>
      </c>
      <c r="X466">
        <v>476480486</v>
      </c>
      <c r="Y466">
        <f>AT466</f>
        <v>2.2999999999999998</v>
      </c>
      <c r="AA466">
        <v>0</v>
      </c>
      <c r="AB466">
        <v>0</v>
      </c>
      <c r="AC466">
        <v>0</v>
      </c>
      <c r="AD466">
        <v>0</v>
      </c>
      <c r="AE466">
        <v>0</v>
      </c>
      <c r="AF466">
        <v>0</v>
      </c>
      <c r="AG466">
        <v>0</v>
      </c>
      <c r="AH466">
        <v>0</v>
      </c>
      <c r="AI466">
        <v>1</v>
      </c>
      <c r="AJ466">
        <v>1</v>
      </c>
      <c r="AK466">
        <v>1</v>
      </c>
      <c r="AL466">
        <v>1</v>
      </c>
      <c r="AM466">
        <v>-2</v>
      </c>
      <c r="AN466">
        <v>0</v>
      </c>
      <c r="AO466">
        <v>1</v>
      </c>
      <c r="AP466">
        <v>1</v>
      </c>
      <c r="AQ466">
        <v>0</v>
      </c>
      <c r="AR466">
        <v>0</v>
      </c>
      <c r="AS466" t="s">
        <v>3</v>
      </c>
      <c r="AT466">
        <v>2.2999999999999998</v>
      </c>
      <c r="AU466" t="s">
        <v>3</v>
      </c>
      <c r="AV466">
        <v>1</v>
      </c>
      <c r="AW466">
        <v>2</v>
      </c>
      <c r="AX466">
        <v>35382638</v>
      </c>
      <c r="AY466">
        <v>1</v>
      </c>
      <c r="AZ466">
        <v>0</v>
      </c>
      <c r="BA466">
        <v>466</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CU466">
        <f>ROUND(AT466*Source!I1554*AH466*AL466,2)</f>
        <v>0</v>
      </c>
      <c r="CV466">
        <f>ROUND(Y466*Source!I1554,9)</f>
        <v>20.7</v>
      </c>
      <c r="CW466">
        <v>0</v>
      </c>
      <c r="CX466">
        <f>ROUND(Y466*Source!I1554,9)</f>
        <v>20.7</v>
      </c>
      <c r="CY466">
        <f>AD466</f>
        <v>0</v>
      </c>
      <c r="CZ466">
        <f>AH466</f>
        <v>0</v>
      </c>
      <c r="DA466">
        <f>AL466</f>
        <v>1</v>
      </c>
      <c r="DB466">
        <f>ROUND(ROUND(AT466*CZ466,2),6)</f>
        <v>0</v>
      </c>
      <c r="DC466">
        <f>ROUND(ROUND(AT466*AG466,2),6)</f>
        <v>0</v>
      </c>
      <c r="DD466" t="s">
        <v>3</v>
      </c>
      <c r="DE466" t="s">
        <v>3</v>
      </c>
      <c r="DF466">
        <f t="shared" si="111"/>
        <v>0</v>
      </c>
      <c r="DG466">
        <f t="shared" si="112"/>
        <v>0</v>
      </c>
      <c r="DH466">
        <f t="shared" si="113"/>
        <v>0</v>
      </c>
      <c r="DI466">
        <f t="shared" si="114"/>
        <v>0</v>
      </c>
      <c r="DJ466">
        <f>DI466</f>
        <v>0</v>
      </c>
      <c r="DK466">
        <v>0</v>
      </c>
      <c r="DL466" t="s">
        <v>3</v>
      </c>
      <c r="DM466">
        <v>0</v>
      </c>
      <c r="DN466" t="s">
        <v>3</v>
      </c>
      <c r="DO466">
        <v>0</v>
      </c>
    </row>
    <row r="467" spans="1:119" x14ac:dyDescent="0.2">
      <c r="A467">
        <f>ROW(Source!A1554)</f>
        <v>1554</v>
      </c>
      <c r="B467">
        <v>35364244</v>
      </c>
      <c r="C467">
        <v>35382632</v>
      </c>
      <c r="D467">
        <v>35112768</v>
      </c>
      <c r="E467">
        <v>1</v>
      </c>
      <c r="F467">
        <v>1</v>
      </c>
      <c r="G467">
        <v>15872964</v>
      </c>
      <c r="H467">
        <v>2</v>
      </c>
      <c r="I467" t="s">
        <v>1081</v>
      </c>
      <c r="J467" t="s">
        <v>1082</v>
      </c>
      <c r="K467" t="s">
        <v>1083</v>
      </c>
      <c r="L467">
        <v>1368</v>
      </c>
      <c r="N467">
        <v>1011</v>
      </c>
      <c r="O467" t="s">
        <v>988</v>
      </c>
      <c r="P467" t="s">
        <v>988</v>
      </c>
      <c r="Q467">
        <v>1</v>
      </c>
      <c r="W467">
        <v>0</v>
      </c>
      <c r="X467">
        <v>-1503072827</v>
      </c>
      <c r="Y467">
        <f>AT467</f>
        <v>0.14000000000000001</v>
      </c>
      <c r="AA467">
        <v>0</v>
      </c>
      <c r="AB467">
        <v>456.39</v>
      </c>
      <c r="AC467">
        <v>1.4</v>
      </c>
      <c r="AD467">
        <v>0</v>
      </c>
      <c r="AE467">
        <v>0</v>
      </c>
      <c r="AF467">
        <v>456.39</v>
      </c>
      <c r="AG467">
        <v>1.4</v>
      </c>
      <c r="AH467">
        <v>0</v>
      </c>
      <c r="AI467">
        <v>1</v>
      </c>
      <c r="AJ467">
        <v>1</v>
      </c>
      <c r="AK467">
        <v>1</v>
      </c>
      <c r="AL467">
        <v>1</v>
      </c>
      <c r="AM467">
        <v>-2</v>
      </c>
      <c r="AN467">
        <v>0</v>
      </c>
      <c r="AO467">
        <v>1</v>
      </c>
      <c r="AP467">
        <v>1</v>
      </c>
      <c r="AQ467">
        <v>0</v>
      </c>
      <c r="AR467">
        <v>0</v>
      </c>
      <c r="AS467" t="s">
        <v>3</v>
      </c>
      <c r="AT467">
        <v>0.14000000000000001</v>
      </c>
      <c r="AU467" t="s">
        <v>3</v>
      </c>
      <c r="AV467">
        <v>0</v>
      </c>
      <c r="AW467">
        <v>2</v>
      </c>
      <c r="AX467">
        <v>35382639</v>
      </c>
      <c r="AY467">
        <v>1</v>
      </c>
      <c r="AZ467">
        <v>0</v>
      </c>
      <c r="BA467">
        <v>467</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CV467">
        <v>0</v>
      </c>
      <c r="CW467">
        <f>ROUND(Y467*Source!I1554*DO467,9)</f>
        <v>0</v>
      </c>
      <c r="CX467">
        <f>ROUND(Y467*Source!I1554,9)</f>
        <v>1.26</v>
      </c>
      <c r="CY467">
        <f>AB467</f>
        <v>456.39</v>
      </c>
      <c r="CZ467">
        <f>AF467</f>
        <v>456.39</v>
      </c>
      <c r="DA467">
        <f>AJ467</f>
        <v>1</v>
      </c>
      <c r="DB467">
        <f>ROUND(ROUND(AT467*CZ467,2),6)</f>
        <v>63.89</v>
      </c>
      <c r="DC467">
        <f>ROUND(ROUND(AT467*AG467,2),6)</f>
        <v>0.2</v>
      </c>
      <c r="DD467" t="s">
        <v>3</v>
      </c>
      <c r="DE467" t="s">
        <v>3</v>
      </c>
      <c r="DF467">
        <f t="shared" si="111"/>
        <v>0</v>
      </c>
      <c r="DG467">
        <f t="shared" si="112"/>
        <v>575.04999999999995</v>
      </c>
      <c r="DH467">
        <f t="shared" si="113"/>
        <v>1.76</v>
      </c>
      <c r="DI467">
        <f t="shared" si="114"/>
        <v>0</v>
      </c>
      <c r="DJ467">
        <f>DG467</f>
        <v>575.04999999999995</v>
      </c>
      <c r="DK467">
        <v>0</v>
      </c>
      <c r="DL467" t="s">
        <v>3</v>
      </c>
      <c r="DM467">
        <v>0</v>
      </c>
      <c r="DN467" t="s">
        <v>3</v>
      </c>
      <c r="DO467">
        <v>0</v>
      </c>
    </row>
    <row r="468" spans="1:119" x14ac:dyDescent="0.2">
      <c r="A468">
        <f>ROW(Source!A1554)</f>
        <v>1554</v>
      </c>
      <c r="B468">
        <v>35364244</v>
      </c>
      <c r="C468">
        <v>35382632</v>
      </c>
      <c r="D468">
        <v>35113206</v>
      </c>
      <c r="E468">
        <v>1</v>
      </c>
      <c r="F468">
        <v>1</v>
      </c>
      <c r="G468">
        <v>15872964</v>
      </c>
      <c r="H468">
        <v>2</v>
      </c>
      <c r="I468" t="s">
        <v>989</v>
      </c>
      <c r="J468" t="s">
        <v>990</v>
      </c>
      <c r="K468" t="s">
        <v>991</v>
      </c>
      <c r="L468">
        <v>1368</v>
      </c>
      <c r="N468">
        <v>1011</v>
      </c>
      <c r="O468" t="s">
        <v>988</v>
      </c>
      <c r="P468" t="s">
        <v>988</v>
      </c>
      <c r="Q468">
        <v>1</v>
      </c>
      <c r="W468">
        <v>0</v>
      </c>
      <c r="X468">
        <v>-1817365194</v>
      </c>
      <c r="Y468">
        <f>AT468</f>
        <v>0.04</v>
      </c>
      <c r="AA468">
        <v>0</v>
      </c>
      <c r="AB468">
        <v>4.72</v>
      </c>
      <c r="AC468">
        <v>0.1</v>
      </c>
      <c r="AD468">
        <v>0</v>
      </c>
      <c r="AE468">
        <v>0</v>
      </c>
      <c r="AF468">
        <v>4.72</v>
      </c>
      <c r="AG468">
        <v>0.1</v>
      </c>
      <c r="AH468">
        <v>0</v>
      </c>
      <c r="AI468">
        <v>1</v>
      </c>
      <c r="AJ468">
        <v>1</v>
      </c>
      <c r="AK468">
        <v>1</v>
      </c>
      <c r="AL468">
        <v>1</v>
      </c>
      <c r="AM468">
        <v>-2</v>
      </c>
      <c r="AN468">
        <v>0</v>
      </c>
      <c r="AO468">
        <v>1</v>
      </c>
      <c r="AP468">
        <v>1</v>
      </c>
      <c r="AQ468">
        <v>0</v>
      </c>
      <c r="AR468">
        <v>0</v>
      </c>
      <c r="AS468" t="s">
        <v>3</v>
      </c>
      <c r="AT468">
        <v>0.04</v>
      </c>
      <c r="AU468" t="s">
        <v>3</v>
      </c>
      <c r="AV468">
        <v>0</v>
      </c>
      <c r="AW468">
        <v>2</v>
      </c>
      <c r="AX468">
        <v>35382640</v>
      </c>
      <c r="AY468">
        <v>1</v>
      </c>
      <c r="AZ468">
        <v>0</v>
      </c>
      <c r="BA468">
        <v>468</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CV468">
        <v>0</v>
      </c>
      <c r="CW468">
        <f>ROUND(Y468*Source!I1554*DO468,9)</f>
        <v>0</v>
      </c>
      <c r="CX468">
        <f>ROUND(Y468*Source!I1554,9)</f>
        <v>0.36</v>
      </c>
      <c r="CY468">
        <f>AB468</f>
        <v>4.72</v>
      </c>
      <c r="CZ468">
        <f>AF468</f>
        <v>4.72</v>
      </c>
      <c r="DA468">
        <f>AJ468</f>
        <v>1</v>
      </c>
      <c r="DB468">
        <f>ROUND(ROUND(AT468*CZ468,2),6)</f>
        <v>0.19</v>
      </c>
      <c r="DC468">
        <f>ROUND(ROUND(AT468*AG468,2),6)</f>
        <v>0</v>
      </c>
      <c r="DD468" t="s">
        <v>3</v>
      </c>
      <c r="DE468" t="s">
        <v>3</v>
      </c>
      <c r="DF468">
        <f t="shared" si="111"/>
        <v>0</v>
      </c>
      <c r="DG468">
        <f t="shared" si="112"/>
        <v>1.7</v>
      </c>
      <c r="DH468">
        <f t="shared" si="113"/>
        <v>0.04</v>
      </c>
      <c r="DI468">
        <f t="shared" si="114"/>
        <v>0</v>
      </c>
      <c r="DJ468">
        <f>DG468</f>
        <v>1.7</v>
      </c>
      <c r="DK468">
        <v>0</v>
      </c>
      <c r="DL468" t="s">
        <v>3</v>
      </c>
      <c r="DM468">
        <v>0</v>
      </c>
      <c r="DN468" t="s">
        <v>3</v>
      </c>
      <c r="DO468">
        <v>0</v>
      </c>
    </row>
    <row r="469" spans="1:119" x14ac:dyDescent="0.2">
      <c r="A469">
        <f>ROW(Source!A1554)</f>
        <v>1554</v>
      </c>
      <c r="B469">
        <v>35364244</v>
      </c>
      <c r="C469">
        <v>35382632</v>
      </c>
      <c r="D469">
        <v>35113178</v>
      </c>
      <c r="E469">
        <v>1</v>
      </c>
      <c r="F469">
        <v>1</v>
      </c>
      <c r="G469">
        <v>15872964</v>
      </c>
      <c r="H469">
        <v>2</v>
      </c>
      <c r="I469" t="s">
        <v>1084</v>
      </c>
      <c r="J469" t="s">
        <v>1085</v>
      </c>
      <c r="K469" t="s">
        <v>1086</v>
      </c>
      <c r="L469">
        <v>1368</v>
      </c>
      <c r="N469">
        <v>1011</v>
      </c>
      <c r="O469" t="s">
        <v>988</v>
      </c>
      <c r="P469" t="s">
        <v>988</v>
      </c>
      <c r="Q469">
        <v>1</v>
      </c>
      <c r="W469">
        <v>0</v>
      </c>
      <c r="X469">
        <v>-385320760</v>
      </c>
      <c r="Y469">
        <f>AT469</f>
        <v>0.22</v>
      </c>
      <c r="AA469">
        <v>0</v>
      </c>
      <c r="AB469">
        <v>9.8699999999999992</v>
      </c>
      <c r="AC469">
        <v>0.49</v>
      </c>
      <c r="AD469">
        <v>0</v>
      </c>
      <c r="AE469">
        <v>0</v>
      </c>
      <c r="AF469">
        <v>9.8699999999999992</v>
      </c>
      <c r="AG469">
        <v>0.49</v>
      </c>
      <c r="AH469">
        <v>0</v>
      </c>
      <c r="AI469">
        <v>1</v>
      </c>
      <c r="AJ469">
        <v>1</v>
      </c>
      <c r="AK469">
        <v>1</v>
      </c>
      <c r="AL469">
        <v>1</v>
      </c>
      <c r="AM469">
        <v>-2</v>
      </c>
      <c r="AN469">
        <v>0</v>
      </c>
      <c r="AO469">
        <v>1</v>
      </c>
      <c r="AP469">
        <v>1</v>
      </c>
      <c r="AQ469">
        <v>0</v>
      </c>
      <c r="AR469">
        <v>0</v>
      </c>
      <c r="AS469" t="s">
        <v>3</v>
      </c>
      <c r="AT469">
        <v>0.22</v>
      </c>
      <c r="AU469" t="s">
        <v>3</v>
      </c>
      <c r="AV469">
        <v>0</v>
      </c>
      <c r="AW469">
        <v>2</v>
      </c>
      <c r="AX469">
        <v>35382641</v>
      </c>
      <c r="AY469">
        <v>1</v>
      </c>
      <c r="AZ469">
        <v>0</v>
      </c>
      <c r="BA469">
        <v>469</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CV469">
        <v>0</v>
      </c>
      <c r="CW469">
        <f>ROUND(Y469*Source!I1554*DO469,9)</f>
        <v>0</v>
      </c>
      <c r="CX469">
        <f>ROUND(Y469*Source!I1554,9)</f>
        <v>1.98</v>
      </c>
      <c r="CY469">
        <f>AB469</f>
        <v>9.8699999999999992</v>
      </c>
      <c r="CZ469">
        <f>AF469</f>
        <v>9.8699999999999992</v>
      </c>
      <c r="DA469">
        <f>AJ469</f>
        <v>1</v>
      </c>
      <c r="DB469">
        <f>ROUND(ROUND(AT469*CZ469,2),6)</f>
        <v>2.17</v>
      </c>
      <c r="DC469">
        <f>ROUND(ROUND(AT469*AG469,2),6)</f>
        <v>0.11</v>
      </c>
      <c r="DD469" t="s">
        <v>3</v>
      </c>
      <c r="DE469" t="s">
        <v>3</v>
      </c>
      <c r="DF469">
        <f t="shared" si="111"/>
        <v>0</v>
      </c>
      <c r="DG469">
        <f t="shared" si="112"/>
        <v>19.54</v>
      </c>
      <c r="DH469">
        <f t="shared" si="113"/>
        <v>0.97</v>
      </c>
      <c r="DI469">
        <f t="shared" si="114"/>
        <v>0</v>
      </c>
      <c r="DJ469">
        <f>DG469</f>
        <v>19.54</v>
      </c>
      <c r="DK469">
        <v>0</v>
      </c>
      <c r="DL469" t="s">
        <v>3</v>
      </c>
      <c r="DM469">
        <v>0</v>
      </c>
      <c r="DN469" t="s">
        <v>3</v>
      </c>
      <c r="DO469">
        <v>0</v>
      </c>
    </row>
    <row r="470" spans="1:119" x14ac:dyDescent="0.2">
      <c r="A470">
        <f>ROW(Source!A1554)</f>
        <v>1554</v>
      </c>
      <c r="B470">
        <v>35364244</v>
      </c>
      <c r="C470">
        <v>35382632</v>
      </c>
      <c r="D470">
        <v>35122221</v>
      </c>
      <c r="E470">
        <v>1</v>
      </c>
      <c r="F470">
        <v>1</v>
      </c>
      <c r="G470">
        <v>15872964</v>
      </c>
      <c r="H470">
        <v>3</v>
      </c>
      <c r="I470" t="s">
        <v>128</v>
      </c>
      <c r="J470" t="s">
        <v>130</v>
      </c>
      <c r="K470" t="s">
        <v>129</v>
      </c>
      <c r="L470">
        <v>1354</v>
      </c>
      <c r="N470">
        <v>1010</v>
      </c>
      <c r="O470" t="s">
        <v>52</v>
      </c>
      <c r="P470" t="s">
        <v>52</v>
      </c>
      <c r="Q470">
        <v>1</v>
      </c>
      <c r="W470">
        <v>1</v>
      </c>
      <c r="X470">
        <v>-2080535723</v>
      </c>
      <c r="Y470">
        <f>AT470</f>
        <v>-1</v>
      </c>
      <c r="AA470">
        <v>2206.16</v>
      </c>
      <c r="AB470">
        <v>0</v>
      </c>
      <c r="AC470">
        <v>0</v>
      </c>
      <c r="AD470">
        <v>0</v>
      </c>
      <c r="AE470">
        <v>2206.16</v>
      </c>
      <c r="AF470">
        <v>0</v>
      </c>
      <c r="AG470">
        <v>0</v>
      </c>
      <c r="AH470">
        <v>0</v>
      </c>
      <c r="AI470">
        <v>1</v>
      </c>
      <c r="AJ470">
        <v>1</v>
      </c>
      <c r="AK470">
        <v>1</v>
      </c>
      <c r="AL470">
        <v>1</v>
      </c>
      <c r="AM470">
        <v>-2</v>
      </c>
      <c r="AN470">
        <v>0</v>
      </c>
      <c r="AO470">
        <v>1</v>
      </c>
      <c r="AP470">
        <v>1</v>
      </c>
      <c r="AQ470">
        <v>0</v>
      </c>
      <c r="AR470">
        <v>0</v>
      </c>
      <c r="AS470" t="s">
        <v>3</v>
      </c>
      <c r="AT470">
        <v>-1</v>
      </c>
      <c r="AU470" t="s">
        <v>3</v>
      </c>
      <c r="AV470">
        <v>0</v>
      </c>
      <c r="AW470">
        <v>2</v>
      </c>
      <c r="AX470">
        <v>35382642</v>
      </c>
      <c r="AY470">
        <v>1</v>
      </c>
      <c r="AZ470">
        <v>6144</v>
      </c>
      <c r="BA470">
        <v>470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CV470">
        <v>0</v>
      </c>
      <c r="CW470">
        <v>0</v>
      </c>
      <c r="CX470">
        <f>ROUND(Y470*Source!I1554,9)</f>
        <v>-9</v>
      </c>
      <c r="CY470">
        <f>AA470</f>
        <v>2206.16</v>
      </c>
      <c r="CZ470">
        <f>AE470</f>
        <v>2206.16</v>
      </c>
      <c r="DA470">
        <f>AI470</f>
        <v>1</v>
      </c>
      <c r="DB470">
        <f>ROUND(ROUND(AT470*CZ470,2),6)</f>
        <v>-2206.16</v>
      </c>
      <c r="DC470">
        <f>ROUND(ROUND(AT470*AG470,2),6)</f>
        <v>0</v>
      </c>
      <c r="DD470" t="s">
        <v>3</v>
      </c>
      <c r="DE470" t="s">
        <v>3</v>
      </c>
      <c r="DF470">
        <f t="shared" si="111"/>
        <v>-19855.439999999999</v>
      </c>
      <c r="DG470">
        <f t="shared" si="112"/>
        <v>0</v>
      </c>
      <c r="DH470">
        <f t="shared" si="113"/>
        <v>0</v>
      </c>
      <c r="DI470">
        <f t="shared" si="114"/>
        <v>0</v>
      </c>
      <c r="DJ470">
        <f>DF470</f>
        <v>-19855.439999999999</v>
      </c>
      <c r="DK470">
        <v>0</v>
      </c>
      <c r="DL470" t="s">
        <v>3</v>
      </c>
      <c r="DM470">
        <v>0</v>
      </c>
      <c r="DN470" t="s">
        <v>3</v>
      </c>
      <c r="DO470">
        <v>0</v>
      </c>
    </row>
    <row r="471" spans="1:119" x14ac:dyDescent="0.2">
      <c r="A471">
        <f>ROW(Source!A1591)</f>
        <v>1591</v>
      </c>
      <c r="B471">
        <v>35364244</v>
      </c>
      <c r="C471">
        <v>35382702</v>
      </c>
      <c r="D471">
        <v>35111398</v>
      </c>
      <c r="E471">
        <v>15872964</v>
      </c>
      <c r="F471">
        <v>1</v>
      </c>
      <c r="G471">
        <v>15872964</v>
      </c>
      <c r="H471">
        <v>1</v>
      </c>
      <c r="I471" t="s">
        <v>982</v>
      </c>
      <c r="J471" t="s">
        <v>3</v>
      </c>
      <c r="K471" t="s">
        <v>983</v>
      </c>
      <c r="L471">
        <v>1191</v>
      </c>
      <c r="N471">
        <v>1013</v>
      </c>
      <c r="O471" t="s">
        <v>984</v>
      </c>
      <c r="P471" t="s">
        <v>984</v>
      </c>
      <c r="Q471">
        <v>1</v>
      </c>
      <c r="W471">
        <v>0</v>
      </c>
      <c r="X471">
        <v>476480486</v>
      </c>
      <c r="Y471">
        <f>(AT471*0.2)</f>
        <v>0.45999999999999996</v>
      </c>
      <c r="AA471">
        <v>0</v>
      </c>
      <c r="AB471">
        <v>0</v>
      </c>
      <c r="AC471">
        <v>0</v>
      </c>
      <c r="AD471">
        <v>0</v>
      </c>
      <c r="AE471">
        <v>0</v>
      </c>
      <c r="AF471">
        <v>0</v>
      </c>
      <c r="AG471">
        <v>0</v>
      </c>
      <c r="AH471">
        <v>0</v>
      </c>
      <c r="AI471">
        <v>1</v>
      </c>
      <c r="AJ471">
        <v>1</v>
      </c>
      <c r="AK471">
        <v>1</v>
      </c>
      <c r="AL471">
        <v>1</v>
      </c>
      <c r="AM471">
        <v>-2</v>
      </c>
      <c r="AN471">
        <v>0</v>
      </c>
      <c r="AO471">
        <v>1</v>
      </c>
      <c r="AP471">
        <v>1</v>
      </c>
      <c r="AQ471">
        <v>0</v>
      </c>
      <c r="AR471">
        <v>0</v>
      </c>
      <c r="AS471" t="s">
        <v>3</v>
      </c>
      <c r="AT471">
        <v>2.2999999999999998</v>
      </c>
      <c r="AU471" t="s">
        <v>55</v>
      </c>
      <c r="AV471">
        <v>1</v>
      </c>
      <c r="AW471">
        <v>2</v>
      </c>
      <c r="AX471">
        <v>35382708</v>
      </c>
      <c r="AY471">
        <v>1</v>
      </c>
      <c r="AZ471">
        <v>0</v>
      </c>
      <c r="BA471">
        <v>471</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CU471">
        <f>ROUND(AT471*Source!I1591*AH471*AL471,2)</f>
        <v>0</v>
      </c>
      <c r="CV471">
        <f>ROUND(Y471*Source!I1591,9)</f>
        <v>5.98</v>
      </c>
      <c r="CW471">
        <v>0</v>
      </c>
      <c r="CX471">
        <f>ROUND(Y471*Source!I1591,9)</f>
        <v>5.98</v>
      </c>
      <c r="CY471">
        <f>AD471</f>
        <v>0</v>
      </c>
      <c r="CZ471">
        <f>AH471</f>
        <v>0</v>
      </c>
      <c r="DA471">
        <f>AL471</f>
        <v>1</v>
      </c>
      <c r="DB471">
        <f>ROUND((ROUND(AT471*CZ471,2)*0.2),6)</f>
        <v>0</v>
      </c>
      <c r="DC471">
        <f>ROUND((ROUND(AT471*AG471,2)*0.2),6)</f>
        <v>0</v>
      </c>
      <c r="DD471" t="s">
        <v>3</v>
      </c>
      <c r="DE471" t="s">
        <v>3</v>
      </c>
      <c r="DF471">
        <f t="shared" si="111"/>
        <v>0</v>
      </c>
      <c r="DG471">
        <f t="shared" si="112"/>
        <v>0</v>
      </c>
      <c r="DH471">
        <f t="shared" si="113"/>
        <v>0</v>
      </c>
      <c r="DI471">
        <f t="shared" si="114"/>
        <v>0</v>
      </c>
      <c r="DJ471">
        <f>DI471</f>
        <v>0</v>
      </c>
      <c r="DK471">
        <v>0</v>
      </c>
      <c r="DL471" t="s">
        <v>3</v>
      </c>
      <c r="DM471">
        <v>0</v>
      </c>
      <c r="DN471" t="s">
        <v>3</v>
      </c>
      <c r="DO471">
        <v>0</v>
      </c>
    </row>
    <row r="472" spans="1:119" x14ac:dyDescent="0.2">
      <c r="A472">
        <f>ROW(Source!A1591)</f>
        <v>1591</v>
      </c>
      <c r="B472">
        <v>35364244</v>
      </c>
      <c r="C472">
        <v>35382702</v>
      </c>
      <c r="D472">
        <v>35112768</v>
      </c>
      <c r="E472">
        <v>1</v>
      </c>
      <c r="F472">
        <v>1</v>
      </c>
      <c r="G472">
        <v>15872964</v>
      </c>
      <c r="H472">
        <v>2</v>
      </c>
      <c r="I472" t="s">
        <v>1081</v>
      </c>
      <c r="J472" t="s">
        <v>1082</v>
      </c>
      <c r="K472" t="s">
        <v>1083</v>
      </c>
      <c r="L472">
        <v>1368</v>
      </c>
      <c r="N472">
        <v>1011</v>
      </c>
      <c r="O472" t="s">
        <v>988</v>
      </c>
      <c r="P472" t="s">
        <v>988</v>
      </c>
      <c r="Q472">
        <v>1</v>
      </c>
      <c r="W472">
        <v>0</v>
      </c>
      <c r="X472">
        <v>-1503072827</v>
      </c>
      <c r="Y472">
        <f>(AT472*0.2)</f>
        <v>2.8000000000000004E-2</v>
      </c>
      <c r="AA472">
        <v>0</v>
      </c>
      <c r="AB472">
        <v>456.39</v>
      </c>
      <c r="AC472">
        <v>1.4</v>
      </c>
      <c r="AD472">
        <v>0</v>
      </c>
      <c r="AE472">
        <v>0</v>
      </c>
      <c r="AF472">
        <v>456.39</v>
      </c>
      <c r="AG472">
        <v>1.4</v>
      </c>
      <c r="AH472">
        <v>0</v>
      </c>
      <c r="AI472">
        <v>1</v>
      </c>
      <c r="AJ472">
        <v>1</v>
      </c>
      <c r="AK472">
        <v>1</v>
      </c>
      <c r="AL472">
        <v>1</v>
      </c>
      <c r="AM472">
        <v>-2</v>
      </c>
      <c r="AN472">
        <v>0</v>
      </c>
      <c r="AO472">
        <v>1</v>
      </c>
      <c r="AP472">
        <v>1</v>
      </c>
      <c r="AQ472">
        <v>0</v>
      </c>
      <c r="AR472">
        <v>0</v>
      </c>
      <c r="AS472" t="s">
        <v>3</v>
      </c>
      <c r="AT472">
        <v>0.14000000000000001</v>
      </c>
      <c r="AU472" t="s">
        <v>55</v>
      </c>
      <c r="AV472">
        <v>0</v>
      </c>
      <c r="AW472">
        <v>2</v>
      </c>
      <c r="AX472">
        <v>35382709</v>
      </c>
      <c r="AY472">
        <v>1</v>
      </c>
      <c r="AZ472">
        <v>0</v>
      </c>
      <c r="BA472">
        <v>472</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CV472">
        <v>0</v>
      </c>
      <c r="CW472">
        <f>ROUND(Y472*Source!I1591*DO472,9)</f>
        <v>0</v>
      </c>
      <c r="CX472">
        <f>ROUND(Y472*Source!I1591,9)</f>
        <v>0.36399999999999999</v>
      </c>
      <c r="CY472">
        <f>AB472</f>
        <v>456.39</v>
      </c>
      <c r="CZ472">
        <f>AF472</f>
        <v>456.39</v>
      </c>
      <c r="DA472">
        <f>AJ472</f>
        <v>1</v>
      </c>
      <c r="DB472">
        <f>ROUND((ROUND(AT472*CZ472,2)*0.2),6)</f>
        <v>12.778</v>
      </c>
      <c r="DC472">
        <f>ROUND((ROUND(AT472*AG472,2)*0.2),6)</f>
        <v>0.04</v>
      </c>
      <c r="DD472" t="s">
        <v>3</v>
      </c>
      <c r="DE472" t="s">
        <v>3</v>
      </c>
      <c r="DF472">
        <f t="shared" si="111"/>
        <v>0</v>
      </c>
      <c r="DG472">
        <f t="shared" si="112"/>
        <v>166.13</v>
      </c>
      <c r="DH472">
        <f t="shared" si="113"/>
        <v>0.51</v>
      </c>
      <c r="DI472">
        <f t="shared" si="114"/>
        <v>0</v>
      </c>
      <c r="DJ472">
        <f>DG472</f>
        <v>166.13</v>
      </c>
      <c r="DK472">
        <v>0</v>
      </c>
      <c r="DL472" t="s">
        <v>3</v>
      </c>
      <c r="DM472">
        <v>0</v>
      </c>
      <c r="DN472" t="s">
        <v>3</v>
      </c>
      <c r="DO472">
        <v>0</v>
      </c>
    </row>
    <row r="473" spans="1:119" x14ac:dyDescent="0.2">
      <c r="A473">
        <f>ROW(Source!A1591)</f>
        <v>1591</v>
      </c>
      <c r="B473">
        <v>35364244</v>
      </c>
      <c r="C473">
        <v>35382702</v>
      </c>
      <c r="D473">
        <v>35113206</v>
      </c>
      <c r="E473">
        <v>1</v>
      </c>
      <c r="F473">
        <v>1</v>
      </c>
      <c r="G473">
        <v>15872964</v>
      </c>
      <c r="H473">
        <v>2</v>
      </c>
      <c r="I473" t="s">
        <v>989</v>
      </c>
      <c r="J473" t="s">
        <v>990</v>
      </c>
      <c r="K473" t="s">
        <v>991</v>
      </c>
      <c r="L473">
        <v>1368</v>
      </c>
      <c r="N473">
        <v>1011</v>
      </c>
      <c r="O473" t="s">
        <v>988</v>
      </c>
      <c r="P473" t="s">
        <v>988</v>
      </c>
      <c r="Q473">
        <v>1</v>
      </c>
      <c r="W473">
        <v>0</v>
      </c>
      <c r="X473">
        <v>-1817365194</v>
      </c>
      <c r="Y473">
        <f>(AT473*0.2)</f>
        <v>8.0000000000000002E-3</v>
      </c>
      <c r="AA473">
        <v>0</v>
      </c>
      <c r="AB473">
        <v>4.72</v>
      </c>
      <c r="AC473">
        <v>0.1</v>
      </c>
      <c r="AD473">
        <v>0</v>
      </c>
      <c r="AE473">
        <v>0</v>
      </c>
      <c r="AF473">
        <v>4.72</v>
      </c>
      <c r="AG473">
        <v>0.1</v>
      </c>
      <c r="AH473">
        <v>0</v>
      </c>
      <c r="AI473">
        <v>1</v>
      </c>
      <c r="AJ473">
        <v>1</v>
      </c>
      <c r="AK473">
        <v>1</v>
      </c>
      <c r="AL473">
        <v>1</v>
      </c>
      <c r="AM473">
        <v>-2</v>
      </c>
      <c r="AN473">
        <v>0</v>
      </c>
      <c r="AO473">
        <v>1</v>
      </c>
      <c r="AP473">
        <v>1</v>
      </c>
      <c r="AQ473">
        <v>0</v>
      </c>
      <c r="AR473">
        <v>0</v>
      </c>
      <c r="AS473" t="s">
        <v>3</v>
      </c>
      <c r="AT473">
        <v>0.04</v>
      </c>
      <c r="AU473" t="s">
        <v>55</v>
      </c>
      <c r="AV473">
        <v>0</v>
      </c>
      <c r="AW473">
        <v>2</v>
      </c>
      <c r="AX473">
        <v>35382710</v>
      </c>
      <c r="AY473">
        <v>1</v>
      </c>
      <c r="AZ473">
        <v>0</v>
      </c>
      <c r="BA473">
        <v>473</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CV473">
        <v>0</v>
      </c>
      <c r="CW473">
        <f>ROUND(Y473*Source!I1591*DO473,9)</f>
        <v>0</v>
      </c>
      <c r="CX473">
        <f>ROUND(Y473*Source!I1591,9)</f>
        <v>0.104</v>
      </c>
      <c r="CY473">
        <f>AB473</f>
        <v>4.72</v>
      </c>
      <c r="CZ473">
        <f>AF473</f>
        <v>4.72</v>
      </c>
      <c r="DA473">
        <f>AJ473</f>
        <v>1</v>
      </c>
      <c r="DB473">
        <f>ROUND((ROUND(AT473*CZ473,2)*0.2),6)</f>
        <v>3.7999999999999999E-2</v>
      </c>
      <c r="DC473">
        <f>ROUND((ROUND(AT473*AG473,2)*0.2),6)</f>
        <v>0</v>
      </c>
      <c r="DD473" t="s">
        <v>3</v>
      </c>
      <c r="DE473" t="s">
        <v>3</v>
      </c>
      <c r="DF473">
        <f t="shared" si="111"/>
        <v>0</v>
      </c>
      <c r="DG473">
        <f t="shared" si="112"/>
        <v>0.49</v>
      </c>
      <c r="DH473">
        <f t="shared" si="113"/>
        <v>0.01</v>
      </c>
      <c r="DI473">
        <f t="shared" si="114"/>
        <v>0</v>
      </c>
      <c r="DJ473">
        <f>DG473</f>
        <v>0.49</v>
      </c>
      <c r="DK473">
        <v>0</v>
      </c>
      <c r="DL473" t="s">
        <v>3</v>
      </c>
      <c r="DM473">
        <v>0</v>
      </c>
      <c r="DN473" t="s">
        <v>3</v>
      </c>
      <c r="DO473">
        <v>0</v>
      </c>
    </row>
    <row r="474" spans="1:119" x14ac:dyDescent="0.2">
      <c r="A474">
        <f>ROW(Source!A1591)</f>
        <v>1591</v>
      </c>
      <c r="B474">
        <v>35364244</v>
      </c>
      <c r="C474">
        <v>35382702</v>
      </c>
      <c r="D474">
        <v>35113178</v>
      </c>
      <c r="E474">
        <v>1</v>
      </c>
      <c r="F474">
        <v>1</v>
      </c>
      <c r="G474">
        <v>15872964</v>
      </c>
      <c r="H474">
        <v>2</v>
      </c>
      <c r="I474" t="s">
        <v>1084</v>
      </c>
      <c r="J474" t="s">
        <v>1085</v>
      </c>
      <c r="K474" t="s">
        <v>1086</v>
      </c>
      <c r="L474">
        <v>1368</v>
      </c>
      <c r="N474">
        <v>1011</v>
      </c>
      <c r="O474" t="s">
        <v>988</v>
      </c>
      <c r="P474" t="s">
        <v>988</v>
      </c>
      <c r="Q474">
        <v>1</v>
      </c>
      <c r="W474">
        <v>0</v>
      </c>
      <c r="X474">
        <v>-385320760</v>
      </c>
      <c r="Y474">
        <f>(AT474*0.2)</f>
        <v>4.4000000000000004E-2</v>
      </c>
      <c r="AA474">
        <v>0</v>
      </c>
      <c r="AB474">
        <v>9.8699999999999992</v>
      </c>
      <c r="AC474">
        <v>0.49</v>
      </c>
      <c r="AD474">
        <v>0</v>
      </c>
      <c r="AE474">
        <v>0</v>
      </c>
      <c r="AF474">
        <v>9.8699999999999992</v>
      </c>
      <c r="AG474">
        <v>0.49</v>
      </c>
      <c r="AH474">
        <v>0</v>
      </c>
      <c r="AI474">
        <v>1</v>
      </c>
      <c r="AJ474">
        <v>1</v>
      </c>
      <c r="AK474">
        <v>1</v>
      </c>
      <c r="AL474">
        <v>1</v>
      </c>
      <c r="AM474">
        <v>-2</v>
      </c>
      <c r="AN474">
        <v>0</v>
      </c>
      <c r="AO474">
        <v>1</v>
      </c>
      <c r="AP474">
        <v>1</v>
      </c>
      <c r="AQ474">
        <v>0</v>
      </c>
      <c r="AR474">
        <v>0</v>
      </c>
      <c r="AS474" t="s">
        <v>3</v>
      </c>
      <c r="AT474">
        <v>0.22</v>
      </c>
      <c r="AU474" t="s">
        <v>55</v>
      </c>
      <c r="AV474">
        <v>0</v>
      </c>
      <c r="AW474">
        <v>2</v>
      </c>
      <c r="AX474">
        <v>35382711</v>
      </c>
      <c r="AY474">
        <v>1</v>
      </c>
      <c r="AZ474">
        <v>0</v>
      </c>
      <c r="BA474">
        <v>474</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CV474">
        <v>0</v>
      </c>
      <c r="CW474">
        <f>ROUND(Y474*Source!I1591*DO474,9)</f>
        <v>0</v>
      </c>
      <c r="CX474">
        <f>ROUND(Y474*Source!I1591,9)</f>
        <v>0.57199999999999995</v>
      </c>
      <c r="CY474">
        <f>AB474</f>
        <v>9.8699999999999992</v>
      </c>
      <c r="CZ474">
        <f>AF474</f>
        <v>9.8699999999999992</v>
      </c>
      <c r="DA474">
        <f>AJ474</f>
        <v>1</v>
      </c>
      <c r="DB474">
        <f>ROUND((ROUND(AT474*CZ474,2)*0.2),6)</f>
        <v>0.434</v>
      </c>
      <c r="DC474">
        <f>ROUND((ROUND(AT474*AG474,2)*0.2),6)</f>
        <v>2.1999999999999999E-2</v>
      </c>
      <c r="DD474" t="s">
        <v>3</v>
      </c>
      <c r="DE474" t="s">
        <v>3</v>
      </c>
      <c r="DF474">
        <f t="shared" si="111"/>
        <v>0</v>
      </c>
      <c r="DG474">
        <f t="shared" si="112"/>
        <v>5.65</v>
      </c>
      <c r="DH474">
        <f t="shared" si="113"/>
        <v>0.28000000000000003</v>
      </c>
      <c r="DI474">
        <f t="shared" si="114"/>
        <v>0</v>
      </c>
      <c r="DJ474">
        <f>DG474</f>
        <v>5.65</v>
      </c>
      <c r="DK474">
        <v>0</v>
      </c>
      <c r="DL474" t="s">
        <v>3</v>
      </c>
      <c r="DM474">
        <v>0</v>
      </c>
      <c r="DN474" t="s">
        <v>3</v>
      </c>
      <c r="DO474">
        <v>0</v>
      </c>
    </row>
    <row r="475" spans="1:119" x14ac:dyDescent="0.2">
      <c r="A475">
        <f>ROW(Source!A1591)</f>
        <v>1591</v>
      </c>
      <c r="B475">
        <v>35364244</v>
      </c>
      <c r="C475">
        <v>35382702</v>
      </c>
      <c r="D475">
        <v>35122221</v>
      </c>
      <c r="E475">
        <v>1</v>
      </c>
      <c r="F475">
        <v>1</v>
      </c>
      <c r="G475">
        <v>15872964</v>
      </c>
      <c r="H475">
        <v>3</v>
      </c>
      <c r="I475" t="s">
        <v>128</v>
      </c>
      <c r="J475" t="s">
        <v>130</v>
      </c>
      <c r="K475" t="s">
        <v>129</v>
      </c>
      <c r="L475">
        <v>1354</v>
      </c>
      <c r="N475">
        <v>1010</v>
      </c>
      <c r="O475" t="s">
        <v>52</v>
      </c>
      <c r="P475" t="s">
        <v>52</v>
      </c>
      <c r="Q475">
        <v>1</v>
      </c>
      <c r="W475">
        <v>0</v>
      </c>
      <c r="X475">
        <v>-2080535723</v>
      </c>
      <c r="Y475">
        <f>(AT475*0)</f>
        <v>0</v>
      </c>
      <c r="AA475">
        <v>2206.16</v>
      </c>
      <c r="AB475">
        <v>0</v>
      </c>
      <c r="AC475">
        <v>0</v>
      </c>
      <c r="AD475">
        <v>0</v>
      </c>
      <c r="AE475">
        <v>2206.16</v>
      </c>
      <c r="AF475">
        <v>0</v>
      </c>
      <c r="AG475">
        <v>0</v>
      </c>
      <c r="AH475">
        <v>0</v>
      </c>
      <c r="AI475">
        <v>1</v>
      </c>
      <c r="AJ475">
        <v>1</v>
      </c>
      <c r="AK475">
        <v>1</v>
      </c>
      <c r="AL475">
        <v>1</v>
      </c>
      <c r="AM475">
        <v>-2</v>
      </c>
      <c r="AN475">
        <v>0</v>
      </c>
      <c r="AO475">
        <v>1</v>
      </c>
      <c r="AP475">
        <v>1</v>
      </c>
      <c r="AQ475">
        <v>0</v>
      </c>
      <c r="AR475">
        <v>0</v>
      </c>
      <c r="AS475" t="s">
        <v>3</v>
      </c>
      <c r="AT475">
        <v>1</v>
      </c>
      <c r="AU475" t="s">
        <v>54</v>
      </c>
      <c r="AV475">
        <v>0</v>
      </c>
      <c r="AW475">
        <v>2</v>
      </c>
      <c r="AX475">
        <v>35382712</v>
      </c>
      <c r="AY475">
        <v>1</v>
      </c>
      <c r="AZ475">
        <v>0</v>
      </c>
      <c r="BA475">
        <v>475</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CV475">
        <v>0</v>
      </c>
      <c r="CW475">
        <v>0</v>
      </c>
      <c r="CX475">
        <f>ROUND(Y475*Source!I1591,9)</f>
        <v>0</v>
      </c>
      <c r="CY475">
        <f>AA475</f>
        <v>2206.16</v>
      </c>
      <c r="CZ475">
        <f>AE475</f>
        <v>2206.16</v>
      </c>
      <c r="DA475">
        <f>AI475</f>
        <v>1</v>
      </c>
      <c r="DB475">
        <f>ROUND((ROUND(AT475*CZ475,2)*0),6)</f>
        <v>0</v>
      </c>
      <c r="DC475">
        <f>ROUND((ROUND(AT475*AG475,2)*0),6)</f>
        <v>0</v>
      </c>
      <c r="DD475" t="s">
        <v>3</v>
      </c>
      <c r="DE475" t="s">
        <v>3</v>
      </c>
      <c r="DF475">
        <f t="shared" si="111"/>
        <v>0</v>
      </c>
      <c r="DG475">
        <f t="shared" si="112"/>
        <v>0</v>
      </c>
      <c r="DH475">
        <f t="shared" si="113"/>
        <v>0</v>
      </c>
      <c r="DI475">
        <f t="shared" si="114"/>
        <v>0</v>
      </c>
      <c r="DJ475">
        <f>DF475</f>
        <v>0</v>
      </c>
      <c r="DK475">
        <v>0</v>
      </c>
      <c r="DL475" t="s">
        <v>3</v>
      </c>
      <c r="DM475">
        <v>0</v>
      </c>
      <c r="DN475" t="s">
        <v>3</v>
      </c>
      <c r="DO475">
        <v>0</v>
      </c>
    </row>
    <row r="476" spans="1:119" x14ac:dyDescent="0.2">
      <c r="A476">
        <f>ROW(Source!A1592)</f>
        <v>1592</v>
      </c>
      <c r="B476">
        <v>35364244</v>
      </c>
      <c r="C476">
        <v>35382713</v>
      </c>
      <c r="D476">
        <v>35111398</v>
      </c>
      <c r="E476">
        <v>15872964</v>
      </c>
      <c r="F476">
        <v>1</v>
      </c>
      <c r="G476">
        <v>15872964</v>
      </c>
      <c r="H476">
        <v>1</v>
      </c>
      <c r="I476" t="s">
        <v>982</v>
      </c>
      <c r="J476" t="s">
        <v>3</v>
      </c>
      <c r="K476" t="s">
        <v>983</v>
      </c>
      <c r="L476">
        <v>1191</v>
      </c>
      <c r="N476">
        <v>1013</v>
      </c>
      <c r="O476" t="s">
        <v>984</v>
      </c>
      <c r="P476" t="s">
        <v>984</v>
      </c>
      <c r="Q476">
        <v>1</v>
      </c>
      <c r="W476">
        <v>0</v>
      </c>
      <c r="X476">
        <v>476480486</v>
      </c>
      <c r="Y476">
        <f>AT476</f>
        <v>2.2999999999999998</v>
      </c>
      <c r="AA476">
        <v>0</v>
      </c>
      <c r="AB476">
        <v>0</v>
      </c>
      <c r="AC476">
        <v>0</v>
      </c>
      <c r="AD476">
        <v>0</v>
      </c>
      <c r="AE476">
        <v>0</v>
      </c>
      <c r="AF476">
        <v>0</v>
      </c>
      <c r="AG476">
        <v>0</v>
      </c>
      <c r="AH476">
        <v>0</v>
      </c>
      <c r="AI476">
        <v>1</v>
      </c>
      <c r="AJ476">
        <v>1</v>
      </c>
      <c r="AK476">
        <v>1</v>
      </c>
      <c r="AL476">
        <v>1</v>
      </c>
      <c r="AM476">
        <v>-2</v>
      </c>
      <c r="AN476">
        <v>0</v>
      </c>
      <c r="AO476">
        <v>1</v>
      </c>
      <c r="AP476">
        <v>1</v>
      </c>
      <c r="AQ476">
        <v>0</v>
      </c>
      <c r="AR476">
        <v>0</v>
      </c>
      <c r="AS476" t="s">
        <v>3</v>
      </c>
      <c r="AT476">
        <v>2.2999999999999998</v>
      </c>
      <c r="AU476" t="s">
        <v>3</v>
      </c>
      <c r="AV476">
        <v>1</v>
      </c>
      <c r="AW476">
        <v>2</v>
      </c>
      <c r="AX476">
        <v>35382719</v>
      </c>
      <c r="AY476">
        <v>1</v>
      </c>
      <c r="AZ476">
        <v>0</v>
      </c>
      <c r="BA476">
        <v>476</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CU476">
        <f>ROUND(AT476*Source!I1592*AH476*AL476,2)</f>
        <v>0</v>
      </c>
      <c r="CV476">
        <f>ROUND(Y476*Source!I1592,9)</f>
        <v>29.9</v>
      </c>
      <c r="CW476">
        <v>0</v>
      </c>
      <c r="CX476">
        <f>ROUND(Y476*Source!I1592,9)</f>
        <v>29.9</v>
      </c>
      <c r="CY476">
        <f>AD476</f>
        <v>0</v>
      </c>
      <c r="CZ476">
        <f>AH476</f>
        <v>0</v>
      </c>
      <c r="DA476">
        <f>AL476</f>
        <v>1</v>
      </c>
      <c r="DB476">
        <f>ROUND(ROUND(AT476*CZ476,2),6)</f>
        <v>0</v>
      </c>
      <c r="DC476">
        <f>ROUND(ROUND(AT476*AG476,2),6)</f>
        <v>0</v>
      </c>
      <c r="DD476" t="s">
        <v>3</v>
      </c>
      <c r="DE476" t="s">
        <v>3</v>
      </c>
      <c r="DF476">
        <f t="shared" si="111"/>
        <v>0</v>
      </c>
      <c r="DG476">
        <f t="shared" si="112"/>
        <v>0</v>
      </c>
      <c r="DH476">
        <f t="shared" si="113"/>
        <v>0</v>
      </c>
      <c r="DI476">
        <f t="shared" si="114"/>
        <v>0</v>
      </c>
      <c r="DJ476">
        <f>DI476</f>
        <v>0</v>
      </c>
      <c r="DK476">
        <v>0</v>
      </c>
      <c r="DL476" t="s">
        <v>3</v>
      </c>
      <c r="DM476">
        <v>0</v>
      </c>
      <c r="DN476" t="s">
        <v>3</v>
      </c>
      <c r="DO476">
        <v>0</v>
      </c>
    </row>
    <row r="477" spans="1:119" x14ac:dyDescent="0.2">
      <c r="A477">
        <f>ROW(Source!A1592)</f>
        <v>1592</v>
      </c>
      <c r="B477">
        <v>35364244</v>
      </c>
      <c r="C477">
        <v>35382713</v>
      </c>
      <c r="D477">
        <v>35112768</v>
      </c>
      <c r="E477">
        <v>1</v>
      </c>
      <c r="F477">
        <v>1</v>
      </c>
      <c r="G477">
        <v>15872964</v>
      </c>
      <c r="H477">
        <v>2</v>
      </c>
      <c r="I477" t="s">
        <v>1081</v>
      </c>
      <c r="J477" t="s">
        <v>1082</v>
      </c>
      <c r="K477" t="s">
        <v>1083</v>
      </c>
      <c r="L477">
        <v>1368</v>
      </c>
      <c r="N477">
        <v>1011</v>
      </c>
      <c r="O477" t="s">
        <v>988</v>
      </c>
      <c r="P477" t="s">
        <v>988</v>
      </c>
      <c r="Q477">
        <v>1</v>
      </c>
      <c r="W477">
        <v>0</v>
      </c>
      <c r="X477">
        <v>-1503072827</v>
      </c>
      <c r="Y477">
        <f>AT477</f>
        <v>0.14000000000000001</v>
      </c>
      <c r="AA477">
        <v>0</v>
      </c>
      <c r="AB477">
        <v>456.39</v>
      </c>
      <c r="AC477">
        <v>1.4</v>
      </c>
      <c r="AD477">
        <v>0</v>
      </c>
      <c r="AE477">
        <v>0</v>
      </c>
      <c r="AF477">
        <v>456.39</v>
      </c>
      <c r="AG477">
        <v>1.4</v>
      </c>
      <c r="AH477">
        <v>0</v>
      </c>
      <c r="AI477">
        <v>1</v>
      </c>
      <c r="AJ477">
        <v>1</v>
      </c>
      <c r="AK477">
        <v>1</v>
      </c>
      <c r="AL477">
        <v>1</v>
      </c>
      <c r="AM477">
        <v>-2</v>
      </c>
      <c r="AN477">
        <v>0</v>
      </c>
      <c r="AO477">
        <v>1</v>
      </c>
      <c r="AP477">
        <v>1</v>
      </c>
      <c r="AQ477">
        <v>0</v>
      </c>
      <c r="AR477">
        <v>0</v>
      </c>
      <c r="AS477" t="s">
        <v>3</v>
      </c>
      <c r="AT477">
        <v>0.14000000000000001</v>
      </c>
      <c r="AU477" t="s">
        <v>3</v>
      </c>
      <c r="AV477">
        <v>0</v>
      </c>
      <c r="AW477">
        <v>2</v>
      </c>
      <c r="AX477">
        <v>35382720</v>
      </c>
      <c r="AY477">
        <v>1</v>
      </c>
      <c r="AZ477">
        <v>0</v>
      </c>
      <c r="BA477">
        <v>477</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CV477">
        <v>0</v>
      </c>
      <c r="CW477">
        <f>ROUND(Y477*Source!I1592*DO477,9)</f>
        <v>0</v>
      </c>
      <c r="CX477">
        <f>ROUND(Y477*Source!I1592,9)</f>
        <v>1.82</v>
      </c>
      <c r="CY477">
        <f>AB477</f>
        <v>456.39</v>
      </c>
      <c r="CZ477">
        <f>AF477</f>
        <v>456.39</v>
      </c>
      <c r="DA477">
        <f>AJ477</f>
        <v>1</v>
      </c>
      <c r="DB477">
        <f>ROUND(ROUND(AT477*CZ477,2),6)</f>
        <v>63.89</v>
      </c>
      <c r="DC477">
        <f>ROUND(ROUND(AT477*AG477,2),6)</f>
        <v>0.2</v>
      </c>
      <c r="DD477" t="s">
        <v>3</v>
      </c>
      <c r="DE477" t="s">
        <v>3</v>
      </c>
      <c r="DF477">
        <f t="shared" si="111"/>
        <v>0</v>
      </c>
      <c r="DG477">
        <f t="shared" si="112"/>
        <v>830.63</v>
      </c>
      <c r="DH477">
        <f t="shared" si="113"/>
        <v>2.5499999999999998</v>
      </c>
      <c r="DI477">
        <f t="shared" si="114"/>
        <v>0</v>
      </c>
      <c r="DJ477">
        <f>DG477</f>
        <v>830.63</v>
      </c>
      <c r="DK477">
        <v>0</v>
      </c>
      <c r="DL477" t="s">
        <v>3</v>
      </c>
      <c r="DM477">
        <v>0</v>
      </c>
      <c r="DN477" t="s">
        <v>3</v>
      </c>
      <c r="DO477">
        <v>0</v>
      </c>
    </row>
    <row r="478" spans="1:119" x14ac:dyDescent="0.2">
      <c r="A478">
        <f>ROW(Source!A1592)</f>
        <v>1592</v>
      </c>
      <c r="B478">
        <v>35364244</v>
      </c>
      <c r="C478">
        <v>35382713</v>
      </c>
      <c r="D478">
        <v>35113206</v>
      </c>
      <c r="E478">
        <v>1</v>
      </c>
      <c r="F478">
        <v>1</v>
      </c>
      <c r="G478">
        <v>15872964</v>
      </c>
      <c r="H478">
        <v>2</v>
      </c>
      <c r="I478" t="s">
        <v>989</v>
      </c>
      <c r="J478" t="s">
        <v>990</v>
      </c>
      <c r="K478" t="s">
        <v>991</v>
      </c>
      <c r="L478">
        <v>1368</v>
      </c>
      <c r="N478">
        <v>1011</v>
      </c>
      <c r="O478" t="s">
        <v>988</v>
      </c>
      <c r="P478" t="s">
        <v>988</v>
      </c>
      <c r="Q478">
        <v>1</v>
      </c>
      <c r="W478">
        <v>0</v>
      </c>
      <c r="X478">
        <v>-1817365194</v>
      </c>
      <c r="Y478">
        <f>AT478</f>
        <v>0.04</v>
      </c>
      <c r="AA478">
        <v>0</v>
      </c>
      <c r="AB478">
        <v>4.72</v>
      </c>
      <c r="AC478">
        <v>0.1</v>
      </c>
      <c r="AD478">
        <v>0</v>
      </c>
      <c r="AE478">
        <v>0</v>
      </c>
      <c r="AF478">
        <v>4.72</v>
      </c>
      <c r="AG478">
        <v>0.1</v>
      </c>
      <c r="AH478">
        <v>0</v>
      </c>
      <c r="AI478">
        <v>1</v>
      </c>
      <c r="AJ478">
        <v>1</v>
      </c>
      <c r="AK478">
        <v>1</v>
      </c>
      <c r="AL478">
        <v>1</v>
      </c>
      <c r="AM478">
        <v>-2</v>
      </c>
      <c r="AN478">
        <v>0</v>
      </c>
      <c r="AO478">
        <v>1</v>
      </c>
      <c r="AP478">
        <v>1</v>
      </c>
      <c r="AQ478">
        <v>0</v>
      </c>
      <c r="AR478">
        <v>0</v>
      </c>
      <c r="AS478" t="s">
        <v>3</v>
      </c>
      <c r="AT478">
        <v>0.04</v>
      </c>
      <c r="AU478" t="s">
        <v>3</v>
      </c>
      <c r="AV478">
        <v>0</v>
      </c>
      <c r="AW478">
        <v>2</v>
      </c>
      <c r="AX478">
        <v>35382721</v>
      </c>
      <c r="AY478">
        <v>1</v>
      </c>
      <c r="AZ478">
        <v>0</v>
      </c>
      <c r="BA478">
        <v>478</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CV478">
        <v>0</v>
      </c>
      <c r="CW478">
        <f>ROUND(Y478*Source!I1592*DO478,9)</f>
        <v>0</v>
      </c>
      <c r="CX478">
        <f>ROUND(Y478*Source!I1592,9)</f>
        <v>0.52</v>
      </c>
      <c r="CY478">
        <f>AB478</f>
        <v>4.72</v>
      </c>
      <c r="CZ478">
        <f>AF478</f>
        <v>4.72</v>
      </c>
      <c r="DA478">
        <f>AJ478</f>
        <v>1</v>
      </c>
      <c r="DB478">
        <f>ROUND(ROUND(AT478*CZ478,2),6)</f>
        <v>0.19</v>
      </c>
      <c r="DC478">
        <f>ROUND(ROUND(AT478*AG478,2),6)</f>
        <v>0</v>
      </c>
      <c r="DD478" t="s">
        <v>3</v>
      </c>
      <c r="DE478" t="s">
        <v>3</v>
      </c>
      <c r="DF478">
        <f t="shared" si="111"/>
        <v>0</v>
      </c>
      <c r="DG478">
        <f t="shared" si="112"/>
        <v>2.4500000000000002</v>
      </c>
      <c r="DH478">
        <f t="shared" si="113"/>
        <v>0.05</v>
      </c>
      <c r="DI478">
        <f t="shared" si="114"/>
        <v>0</v>
      </c>
      <c r="DJ478">
        <f>DG478</f>
        <v>2.4500000000000002</v>
      </c>
      <c r="DK478">
        <v>0</v>
      </c>
      <c r="DL478" t="s">
        <v>3</v>
      </c>
      <c r="DM478">
        <v>0</v>
      </c>
      <c r="DN478" t="s">
        <v>3</v>
      </c>
      <c r="DO478">
        <v>0</v>
      </c>
    </row>
    <row r="479" spans="1:119" x14ac:dyDescent="0.2">
      <c r="A479">
        <f>ROW(Source!A1592)</f>
        <v>1592</v>
      </c>
      <c r="B479">
        <v>35364244</v>
      </c>
      <c r="C479">
        <v>35382713</v>
      </c>
      <c r="D479">
        <v>35113178</v>
      </c>
      <c r="E479">
        <v>1</v>
      </c>
      <c r="F479">
        <v>1</v>
      </c>
      <c r="G479">
        <v>15872964</v>
      </c>
      <c r="H479">
        <v>2</v>
      </c>
      <c r="I479" t="s">
        <v>1084</v>
      </c>
      <c r="J479" t="s">
        <v>1085</v>
      </c>
      <c r="K479" t="s">
        <v>1086</v>
      </c>
      <c r="L479">
        <v>1368</v>
      </c>
      <c r="N479">
        <v>1011</v>
      </c>
      <c r="O479" t="s">
        <v>988</v>
      </c>
      <c r="P479" t="s">
        <v>988</v>
      </c>
      <c r="Q479">
        <v>1</v>
      </c>
      <c r="W479">
        <v>0</v>
      </c>
      <c r="X479">
        <v>-385320760</v>
      </c>
      <c r="Y479">
        <f>AT479</f>
        <v>0.22</v>
      </c>
      <c r="AA479">
        <v>0</v>
      </c>
      <c r="AB479">
        <v>9.8699999999999992</v>
      </c>
      <c r="AC479">
        <v>0.49</v>
      </c>
      <c r="AD479">
        <v>0</v>
      </c>
      <c r="AE479">
        <v>0</v>
      </c>
      <c r="AF479">
        <v>9.8699999999999992</v>
      </c>
      <c r="AG479">
        <v>0.49</v>
      </c>
      <c r="AH479">
        <v>0</v>
      </c>
      <c r="AI479">
        <v>1</v>
      </c>
      <c r="AJ479">
        <v>1</v>
      </c>
      <c r="AK479">
        <v>1</v>
      </c>
      <c r="AL479">
        <v>1</v>
      </c>
      <c r="AM479">
        <v>-2</v>
      </c>
      <c r="AN479">
        <v>0</v>
      </c>
      <c r="AO479">
        <v>1</v>
      </c>
      <c r="AP479">
        <v>1</v>
      </c>
      <c r="AQ479">
        <v>0</v>
      </c>
      <c r="AR479">
        <v>0</v>
      </c>
      <c r="AS479" t="s">
        <v>3</v>
      </c>
      <c r="AT479">
        <v>0.22</v>
      </c>
      <c r="AU479" t="s">
        <v>3</v>
      </c>
      <c r="AV479">
        <v>0</v>
      </c>
      <c r="AW479">
        <v>2</v>
      </c>
      <c r="AX479">
        <v>35382722</v>
      </c>
      <c r="AY479">
        <v>1</v>
      </c>
      <c r="AZ479">
        <v>0</v>
      </c>
      <c r="BA479">
        <v>479</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CV479">
        <v>0</v>
      </c>
      <c r="CW479">
        <f>ROUND(Y479*Source!I1592*DO479,9)</f>
        <v>0</v>
      </c>
      <c r="CX479">
        <f>ROUND(Y479*Source!I1592,9)</f>
        <v>2.86</v>
      </c>
      <c r="CY479">
        <f>AB479</f>
        <v>9.8699999999999992</v>
      </c>
      <c r="CZ479">
        <f>AF479</f>
        <v>9.8699999999999992</v>
      </c>
      <c r="DA479">
        <f>AJ479</f>
        <v>1</v>
      </c>
      <c r="DB479">
        <f>ROUND(ROUND(AT479*CZ479,2),6)</f>
        <v>2.17</v>
      </c>
      <c r="DC479">
        <f>ROUND(ROUND(AT479*AG479,2),6)</f>
        <v>0.11</v>
      </c>
      <c r="DD479" t="s">
        <v>3</v>
      </c>
      <c r="DE479" t="s">
        <v>3</v>
      </c>
      <c r="DF479">
        <f t="shared" si="111"/>
        <v>0</v>
      </c>
      <c r="DG479">
        <f t="shared" si="112"/>
        <v>28.23</v>
      </c>
      <c r="DH479">
        <f t="shared" si="113"/>
        <v>1.4</v>
      </c>
      <c r="DI479">
        <f t="shared" si="114"/>
        <v>0</v>
      </c>
      <c r="DJ479">
        <f>DG479</f>
        <v>28.23</v>
      </c>
      <c r="DK479">
        <v>0</v>
      </c>
      <c r="DL479" t="s">
        <v>3</v>
      </c>
      <c r="DM479">
        <v>0</v>
      </c>
      <c r="DN479" t="s">
        <v>3</v>
      </c>
      <c r="DO479">
        <v>0</v>
      </c>
    </row>
    <row r="480" spans="1:119" x14ac:dyDescent="0.2">
      <c r="A480">
        <f>ROW(Source!A1592)</f>
        <v>1592</v>
      </c>
      <c r="B480">
        <v>35364244</v>
      </c>
      <c r="C480">
        <v>35382713</v>
      </c>
      <c r="D480">
        <v>35122221</v>
      </c>
      <c r="E480">
        <v>1</v>
      </c>
      <c r="F480">
        <v>1</v>
      </c>
      <c r="G480">
        <v>15872964</v>
      </c>
      <c r="H480">
        <v>3</v>
      </c>
      <c r="I480" t="s">
        <v>128</v>
      </c>
      <c r="J480" t="s">
        <v>130</v>
      </c>
      <c r="K480" t="s">
        <v>129</v>
      </c>
      <c r="L480">
        <v>1354</v>
      </c>
      <c r="N480">
        <v>1010</v>
      </c>
      <c r="O480" t="s">
        <v>52</v>
      </c>
      <c r="P480" t="s">
        <v>52</v>
      </c>
      <c r="Q480">
        <v>1</v>
      </c>
      <c r="W480">
        <v>1</v>
      </c>
      <c r="X480">
        <v>-2080535723</v>
      </c>
      <c r="Y480">
        <f>AT480</f>
        <v>-1</v>
      </c>
      <c r="AA480">
        <v>2206.16</v>
      </c>
      <c r="AB480">
        <v>0</v>
      </c>
      <c r="AC480">
        <v>0</v>
      </c>
      <c r="AD480">
        <v>0</v>
      </c>
      <c r="AE480">
        <v>2206.16</v>
      </c>
      <c r="AF480">
        <v>0</v>
      </c>
      <c r="AG480">
        <v>0</v>
      </c>
      <c r="AH480">
        <v>0</v>
      </c>
      <c r="AI480">
        <v>1</v>
      </c>
      <c r="AJ480">
        <v>1</v>
      </c>
      <c r="AK480">
        <v>1</v>
      </c>
      <c r="AL480">
        <v>1</v>
      </c>
      <c r="AM480">
        <v>-2</v>
      </c>
      <c r="AN480">
        <v>0</v>
      </c>
      <c r="AO480">
        <v>1</v>
      </c>
      <c r="AP480">
        <v>1</v>
      </c>
      <c r="AQ480">
        <v>0</v>
      </c>
      <c r="AR480">
        <v>0</v>
      </c>
      <c r="AS480" t="s">
        <v>3</v>
      </c>
      <c r="AT480">
        <v>-1</v>
      </c>
      <c r="AU480" t="s">
        <v>3</v>
      </c>
      <c r="AV480">
        <v>0</v>
      </c>
      <c r="AW480">
        <v>2</v>
      </c>
      <c r="AX480">
        <v>35382723</v>
      </c>
      <c r="AY480">
        <v>1</v>
      </c>
      <c r="AZ480">
        <v>6144</v>
      </c>
      <c r="BA480">
        <v>480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CV480">
        <v>0</v>
      </c>
      <c r="CW480">
        <v>0</v>
      </c>
      <c r="CX480">
        <f>ROUND(Y480*Source!I1592,9)</f>
        <v>-13</v>
      </c>
      <c r="CY480">
        <f>AA480</f>
        <v>2206.16</v>
      </c>
      <c r="CZ480">
        <f>AE480</f>
        <v>2206.16</v>
      </c>
      <c r="DA480">
        <f>AI480</f>
        <v>1</v>
      </c>
      <c r="DB480">
        <f>ROUND(ROUND(AT480*CZ480,2),6)</f>
        <v>-2206.16</v>
      </c>
      <c r="DC480">
        <f>ROUND(ROUND(AT480*AG480,2),6)</f>
        <v>0</v>
      </c>
      <c r="DD480" t="s">
        <v>3</v>
      </c>
      <c r="DE480" t="s">
        <v>3</v>
      </c>
      <c r="DF480">
        <f t="shared" si="111"/>
        <v>-28680.080000000002</v>
      </c>
      <c r="DG480">
        <f t="shared" si="112"/>
        <v>0</v>
      </c>
      <c r="DH480">
        <f t="shared" si="113"/>
        <v>0</v>
      </c>
      <c r="DI480">
        <f t="shared" si="114"/>
        <v>0</v>
      </c>
      <c r="DJ480">
        <f>DF480</f>
        <v>-28680.080000000002</v>
      </c>
      <c r="DK480">
        <v>0</v>
      </c>
      <c r="DL480" t="s">
        <v>3</v>
      </c>
      <c r="DM480">
        <v>0</v>
      </c>
      <c r="DN480" t="s">
        <v>3</v>
      </c>
      <c r="DO480">
        <v>0</v>
      </c>
    </row>
    <row r="481" spans="1:119" x14ac:dyDescent="0.2">
      <c r="A481">
        <f>ROW(Source!A1629)</f>
        <v>1629</v>
      </c>
      <c r="B481">
        <v>35364244</v>
      </c>
      <c r="C481">
        <v>35382783</v>
      </c>
      <c r="D481">
        <v>35111398</v>
      </c>
      <c r="E481">
        <v>15872964</v>
      </c>
      <c r="F481">
        <v>1</v>
      </c>
      <c r="G481">
        <v>15872964</v>
      </c>
      <c r="H481">
        <v>1</v>
      </c>
      <c r="I481" t="s">
        <v>982</v>
      </c>
      <c r="J481" t="s">
        <v>3</v>
      </c>
      <c r="K481" t="s">
        <v>983</v>
      </c>
      <c r="L481">
        <v>1191</v>
      </c>
      <c r="N481">
        <v>1013</v>
      </c>
      <c r="O481" t="s">
        <v>984</v>
      </c>
      <c r="P481" t="s">
        <v>984</v>
      </c>
      <c r="Q481">
        <v>1</v>
      </c>
      <c r="W481">
        <v>0</v>
      </c>
      <c r="X481">
        <v>476480486</v>
      </c>
      <c r="Y481">
        <f>(AT481*0.2)</f>
        <v>0.45999999999999996</v>
      </c>
      <c r="AA481">
        <v>0</v>
      </c>
      <c r="AB481">
        <v>0</v>
      </c>
      <c r="AC481">
        <v>0</v>
      </c>
      <c r="AD481">
        <v>0</v>
      </c>
      <c r="AE481">
        <v>0</v>
      </c>
      <c r="AF481">
        <v>0</v>
      </c>
      <c r="AG481">
        <v>0</v>
      </c>
      <c r="AH481">
        <v>0</v>
      </c>
      <c r="AI481">
        <v>1</v>
      </c>
      <c r="AJ481">
        <v>1</v>
      </c>
      <c r="AK481">
        <v>1</v>
      </c>
      <c r="AL481">
        <v>1</v>
      </c>
      <c r="AM481">
        <v>-2</v>
      </c>
      <c r="AN481">
        <v>0</v>
      </c>
      <c r="AO481">
        <v>1</v>
      </c>
      <c r="AP481">
        <v>1</v>
      </c>
      <c r="AQ481">
        <v>0</v>
      </c>
      <c r="AR481">
        <v>0</v>
      </c>
      <c r="AS481" t="s">
        <v>3</v>
      </c>
      <c r="AT481">
        <v>2.2999999999999998</v>
      </c>
      <c r="AU481" t="s">
        <v>55</v>
      </c>
      <c r="AV481">
        <v>1</v>
      </c>
      <c r="AW481">
        <v>2</v>
      </c>
      <c r="AX481">
        <v>35382789</v>
      </c>
      <c r="AY481">
        <v>1</v>
      </c>
      <c r="AZ481">
        <v>0</v>
      </c>
      <c r="BA481">
        <v>481</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CU481">
        <f>ROUND(AT481*Source!I1629*AH481*AL481,2)</f>
        <v>0</v>
      </c>
      <c r="CV481">
        <f>ROUND(Y481*Source!I1629,9)</f>
        <v>7.36</v>
      </c>
      <c r="CW481">
        <v>0</v>
      </c>
      <c r="CX481">
        <f>ROUND(Y481*Source!I1629,9)</f>
        <v>7.36</v>
      </c>
      <c r="CY481">
        <f>AD481</f>
        <v>0</v>
      </c>
      <c r="CZ481">
        <f>AH481</f>
        <v>0</v>
      </c>
      <c r="DA481">
        <f>AL481</f>
        <v>1</v>
      </c>
      <c r="DB481">
        <f>ROUND((ROUND(AT481*CZ481,2)*0.2),6)</f>
        <v>0</v>
      </c>
      <c r="DC481">
        <f>ROUND((ROUND(AT481*AG481,2)*0.2),6)</f>
        <v>0</v>
      </c>
      <c r="DD481" t="s">
        <v>3</v>
      </c>
      <c r="DE481" t="s">
        <v>3</v>
      </c>
      <c r="DF481">
        <f t="shared" si="111"/>
        <v>0</v>
      </c>
      <c r="DG481">
        <f t="shared" si="112"/>
        <v>0</v>
      </c>
      <c r="DH481">
        <f t="shared" si="113"/>
        <v>0</v>
      </c>
      <c r="DI481">
        <f t="shared" si="114"/>
        <v>0</v>
      </c>
      <c r="DJ481">
        <f>DI481</f>
        <v>0</v>
      </c>
      <c r="DK481">
        <v>0</v>
      </c>
      <c r="DL481" t="s">
        <v>3</v>
      </c>
      <c r="DM481">
        <v>0</v>
      </c>
      <c r="DN481" t="s">
        <v>3</v>
      </c>
      <c r="DO481">
        <v>0</v>
      </c>
    </row>
    <row r="482" spans="1:119" x14ac:dyDescent="0.2">
      <c r="A482">
        <f>ROW(Source!A1629)</f>
        <v>1629</v>
      </c>
      <c r="B482">
        <v>35364244</v>
      </c>
      <c r="C482">
        <v>35382783</v>
      </c>
      <c r="D482">
        <v>35112768</v>
      </c>
      <c r="E482">
        <v>1</v>
      </c>
      <c r="F482">
        <v>1</v>
      </c>
      <c r="G482">
        <v>15872964</v>
      </c>
      <c r="H482">
        <v>2</v>
      </c>
      <c r="I482" t="s">
        <v>1081</v>
      </c>
      <c r="J482" t="s">
        <v>1082</v>
      </c>
      <c r="K482" t="s">
        <v>1083</v>
      </c>
      <c r="L482">
        <v>1368</v>
      </c>
      <c r="N482">
        <v>1011</v>
      </c>
      <c r="O482" t="s">
        <v>988</v>
      </c>
      <c r="P482" t="s">
        <v>988</v>
      </c>
      <c r="Q482">
        <v>1</v>
      </c>
      <c r="W482">
        <v>0</v>
      </c>
      <c r="X482">
        <v>-1503072827</v>
      </c>
      <c r="Y482">
        <f>(AT482*0.2)</f>
        <v>2.8000000000000004E-2</v>
      </c>
      <c r="AA482">
        <v>0</v>
      </c>
      <c r="AB482">
        <v>456.39</v>
      </c>
      <c r="AC482">
        <v>1.4</v>
      </c>
      <c r="AD482">
        <v>0</v>
      </c>
      <c r="AE482">
        <v>0</v>
      </c>
      <c r="AF482">
        <v>456.39</v>
      </c>
      <c r="AG482">
        <v>1.4</v>
      </c>
      <c r="AH482">
        <v>0</v>
      </c>
      <c r="AI482">
        <v>1</v>
      </c>
      <c r="AJ482">
        <v>1</v>
      </c>
      <c r="AK482">
        <v>1</v>
      </c>
      <c r="AL482">
        <v>1</v>
      </c>
      <c r="AM482">
        <v>-2</v>
      </c>
      <c r="AN482">
        <v>0</v>
      </c>
      <c r="AO482">
        <v>1</v>
      </c>
      <c r="AP482">
        <v>1</v>
      </c>
      <c r="AQ482">
        <v>0</v>
      </c>
      <c r="AR482">
        <v>0</v>
      </c>
      <c r="AS482" t="s">
        <v>3</v>
      </c>
      <c r="AT482">
        <v>0.14000000000000001</v>
      </c>
      <c r="AU482" t="s">
        <v>55</v>
      </c>
      <c r="AV482">
        <v>0</v>
      </c>
      <c r="AW482">
        <v>2</v>
      </c>
      <c r="AX482">
        <v>35382790</v>
      </c>
      <c r="AY482">
        <v>1</v>
      </c>
      <c r="AZ482">
        <v>0</v>
      </c>
      <c r="BA482">
        <v>482</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CV482">
        <v>0</v>
      </c>
      <c r="CW482">
        <f>ROUND(Y482*Source!I1629*DO482,9)</f>
        <v>0</v>
      </c>
      <c r="CX482">
        <f>ROUND(Y482*Source!I1629,9)</f>
        <v>0.44800000000000001</v>
      </c>
      <c r="CY482">
        <f>AB482</f>
        <v>456.39</v>
      </c>
      <c r="CZ482">
        <f>AF482</f>
        <v>456.39</v>
      </c>
      <c r="DA482">
        <f>AJ482</f>
        <v>1</v>
      </c>
      <c r="DB482">
        <f>ROUND((ROUND(AT482*CZ482,2)*0.2),6)</f>
        <v>12.778</v>
      </c>
      <c r="DC482">
        <f>ROUND((ROUND(AT482*AG482,2)*0.2),6)</f>
        <v>0.04</v>
      </c>
      <c r="DD482" t="s">
        <v>3</v>
      </c>
      <c r="DE482" t="s">
        <v>3</v>
      </c>
      <c r="DF482">
        <f t="shared" si="111"/>
        <v>0</v>
      </c>
      <c r="DG482">
        <f t="shared" si="112"/>
        <v>204.46</v>
      </c>
      <c r="DH482">
        <f t="shared" si="113"/>
        <v>0.63</v>
      </c>
      <c r="DI482">
        <f t="shared" si="114"/>
        <v>0</v>
      </c>
      <c r="DJ482">
        <f>DG482</f>
        <v>204.46</v>
      </c>
      <c r="DK482">
        <v>0</v>
      </c>
      <c r="DL482" t="s">
        <v>3</v>
      </c>
      <c r="DM482">
        <v>0</v>
      </c>
      <c r="DN482" t="s">
        <v>3</v>
      </c>
      <c r="DO482">
        <v>0</v>
      </c>
    </row>
    <row r="483" spans="1:119" x14ac:dyDescent="0.2">
      <c r="A483">
        <f>ROW(Source!A1629)</f>
        <v>1629</v>
      </c>
      <c r="B483">
        <v>35364244</v>
      </c>
      <c r="C483">
        <v>35382783</v>
      </c>
      <c r="D483">
        <v>35113206</v>
      </c>
      <c r="E483">
        <v>1</v>
      </c>
      <c r="F483">
        <v>1</v>
      </c>
      <c r="G483">
        <v>15872964</v>
      </c>
      <c r="H483">
        <v>2</v>
      </c>
      <c r="I483" t="s">
        <v>989</v>
      </c>
      <c r="J483" t="s">
        <v>990</v>
      </c>
      <c r="K483" t="s">
        <v>991</v>
      </c>
      <c r="L483">
        <v>1368</v>
      </c>
      <c r="N483">
        <v>1011</v>
      </c>
      <c r="O483" t="s">
        <v>988</v>
      </c>
      <c r="P483" t="s">
        <v>988</v>
      </c>
      <c r="Q483">
        <v>1</v>
      </c>
      <c r="W483">
        <v>0</v>
      </c>
      <c r="X483">
        <v>-1817365194</v>
      </c>
      <c r="Y483">
        <f>(AT483*0.2)</f>
        <v>8.0000000000000002E-3</v>
      </c>
      <c r="AA483">
        <v>0</v>
      </c>
      <c r="AB483">
        <v>4.72</v>
      </c>
      <c r="AC483">
        <v>0.1</v>
      </c>
      <c r="AD483">
        <v>0</v>
      </c>
      <c r="AE483">
        <v>0</v>
      </c>
      <c r="AF483">
        <v>4.72</v>
      </c>
      <c r="AG483">
        <v>0.1</v>
      </c>
      <c r="AH483">
        <v>0</v>
      </c>
      <c r="AI483">
        <v>1</v>
      </c>
      <c r="AJ483">
        <v>1</v>
      </c>
      <c r="AK483">
        <v>1</v>
      </c>
      <c r="AL483">
        <v>1</v>
      </c>
      <c r="AM483">
        <v>-2</v>
      </c>
      <c r="AN483">
        <v>0</v>
      </c>
      <c r="AO483">
        <v>1</v>
      </c>
      <c r="AP483">
        <v>1</v>
      </c>
      <c r="AQ483">
        <v>0</v>
      </c>
      <c r="AR483">
        <v>0</v>
      </c>
      <c r="AS483" t="s">
        <v>3</v>
      </c>
      <c r="AT483">
        <v>0.04</v>
      </c>
      <c r="AU483" t="s">
        <v>55</v>
      </c>
      <c r="AV483">
        <v>0</v>
      </c>
      <c r="AW483">
        <v>2</v>
      </c>
      <c r="AX483">
        <v>35382791</v>
      </c>
      <c r="AY483">
        <v>1</v>
      </c>
      <c r="AZ483">
        <v>0</v>
      </c>
      <c r="BA483">
        <v>483</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CV483">
        <v>0</v>
      </c>
      <c r="CW483">
        <f>ROUND(Y483*Source!I1629*DO483,9)</f>
        <v>0</v>
      </c>
      <c r="CX483">
        <f>ROUND(Y483*Source!I1629,9)</f>
        <v>0.128</v>
      </c>
      <c r="CY483">
        <f>AB483</f>
        <v>4.72</v>
      </c>
      <c r="CZ483">
        <f>AF483</f>
        <v>4.72</v>
      </c>
      <c r="DA483">
        <f>AJ483</f>
        <v>1</v>
      </c>
      <c r="DB483">
        <f>ROUND((ROUND(AT483*CZ483,2)*0.2),6)</f>
        <v>3.7999999999999999E-2</v>
      </c>
      <c r="DC483">
        <f>ROUND((ROUND(AT483*AG483,2)*0.2),6)</f>
        <v>0</v>
      </c>
      <c r="DD483" t="s">
        <v>3</v>
      </c>
      <c r="DE483" t="s">
        <v>3</v>
      </c>
      <c r="DF483">
        <f t="shared" si="111"/>
        <v>0</v>
      </c>
      <c r="DG483">
        <f t="shared" si="112"/>
        <v>0.6</v>
      </c>
      <c r="DH483">
        <f t="shared" si="113"/>
        <v>0.01</v>
      </c>
      <c r="DI483">
        <f t="shared" si="114"/>
        <v>0</v>
      </c>
      <c r="DJ483">
        <f>DG483</f>
        <v>0.6</v>
      </c>
      <c r="DK483">
        <v>0</v>
      </c>
      <c r="DL483" t="s">
        <v>3</v>
      </c>
      <c r="DM483">
        <v>0</v>
      </c>
      <c r="DN483" t="s">
        <v>3</v>
      </c>
      <c r="DO483">
        <v>0</v>
      </c>
    </row>
    <row r="484" spans="1:119" x14ac:dyDescent="0.2">
      <c r="A484">
        <f>ROW(Source!A1629)</f>
        <v>1629</v>
      </c>
      <c r="B484">
        <v>35364244</v>
      </c>
      <c r="C484">
        <v>35382783</v>
      </c>
      <c r="D484">
        <v>35113178</v>
      </c>
      <c r="E484">
        <v>1</v>
      </c>
      <c r="F484">
        <v>1</v>
      </c>
      <c r="G484">
        <v>15872964</v>
      </c>
      <c r="H484">
        <v>2</v>
      </c>
      <c r="I484" t="s">
        <v>1084</v>
      </c>
      <c r="J484" t="s">
        <v>1085</v>
      </c>
      <c r="K484" t="s">
        <v>1086</v>
      </c>
      <c r="L484">
        <v>1368</v>
      </c>
      <c r="N484">
        <v>1011</v>
      </c>
      <c r="O484" t="s">
        <v>988</v>
      </c>
      <c r="P484" t="s">
        <v>988</v>
      </c>
      <c r="Q484">
        <v>1</v>
      </c>
      <c r="W484">
        <v>0</v>
      </c>
      <c r="X484">
        <v>-385320760</v>
      </c>
      <c r="Y484">
        <f>(AT484*0.2)</f>
        <v>4.4000000000000004E-2</v>
      </c>
      <c r="AA484">
        <v>0</v>
      </c>
      <c r="AB484">
        <v>9.8699999999999992</v>
      </c>
      <c r="AC484">
        <v>0.49</v>
      </c>
      <c r="AD484">
        <v>0</v>
      </c>
      <c r="AE484">
        <v>0</v>
      </c>
      <c r="AF484">
        <v>9.8699999999999992</v>
      </c>
      <c r="AG484">
        <v>0.49</v>
      </c>
      <c r="AH484">
        <v>0</v>
      </c>
      <c r="AI484">
        <v>1</v>
      </c>
      <c r="AJ484">
        <v>1</v>
      </c>
      <c r="AK484">
        <v>1</v>
      </c>
      <c r="AL484">
        <v>1</v>
      </c>
      <c r="AM484">
        <v>-2</v>
      </c>
      <c r="AN484">
        <v>0</v>
      </c>
      <c r="AO484">
        <v>1</v>
      </c>
      <c r="AP484">
        <v>1</v>
      </c>
      <c r="AQ484">
        <v>0</v>
      </c>
      <c r="AR484">
        <v>0</v>
      </c>
      <c r="AS484" t="s">
        <v>3</v>
      </c>
      <c r="AT484">
        <v>0.22</v>
      </c>
      <c r="AU484" t="s">
        <v>55</v>
      </c>
      <c r="AV484">
        <v>0</v>
      </c>
      <c r="AW484">
        <v>2</v>
      </c>
      <c r="AX484">
        <v>35382792</v>
      </c>
      <c r="AY484">
        <v>1</v>
      </c>
      <c r="AZ484">
        <v>0</v>
      </c>
      <c r="BA484">
        <v>484</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CV484">
        <v>0</v>
      </c>
      <c r="CW484">
        <f>ROUND(Y484*Source!I1629*DO484,9)</f>
        <v>0</v>
      </c>
      <c r="CX484">
        <f>ROUND(Y484*Source!I1629,9)</f>
        <v>0.70399999999999996</v>
      </c>
      <c r="CY484">
        <f>AB484</f>
        <v>9.8699999999999992</v>
      </c>
      <c r="CZ484">
        <f>AF484</f>
        <v>9.8699999999999992</v>
      </c>
      <c r="DA484">
        <f>AJ484</f>
        <v>1</v>
      </c>
      <c r="DB484">
        <f>ROUND((ROUND(AT484*CZ484,2)*0.2),6)</f>
        <v>0.434</v>
      </c>
      <c r="DC484">
        <f>ROUND((ROUND(AT484*AG484,2)*0.2),6)</f>
        <v>2.1999999999999999E-2</v>
      </c>
      <c r="DD484" t="s">
        <v>3</v>
      </c>
      <c r="DE484" t="s">
        <v>3</v>
      </c>
      <c r="DF484">
        <f t="shared" si="111"/>
        <v>0</v>
      </c>
      <c r="DG484">
        <f t="shared" si="112"/>
        <v>6.95</v>
      </c>
      <c r="DH484">
        <f t="shared" si="113"/>
        <v>0.34</v>
      </c>
      <c r="DI484">
        <f t="shared" si="114"/>
        <v>0</v>
      </c>
      <c r="DJ484">
        <f>DG484</f>
        <v>6.95</v>
      </c>
      <c r="DK484">
        <v>0</v>
      </c>
      <c r="DL484" t="s">
        <v>3</v>
      </c>
      <c r="DM484">
        <v>0</v>
      </c>
      <c r="DN484" t="s">
        <v>3</v>
      </c>
      <c r="DO484">
        <v>0</v>
      </c>
    </row>
    <row r="485" spans="1:119" x14ac:dyDescent="0.2">
      <c r="A485">
        <f>ROW(Source!A1629)</f>
        <v>1629</v>
      </c>
      <c r="B485">
        <v>35364244</v>
      </c>
      <c r="C485">
        <v>35382783</v>
      </c>
      <c r="D485">
        <v>35122221</v>
      </c>
      <c r="E485">
        <v>1</v>
      </c>
      <c r="F485">
        <v>1</v>
      </c>
      <c r="G485">
        <v>15872964</v>
      </c>
      <c r="H485">
        <v>3</v>
      </c>
      <c r="I485" t="s">
        <v>128</v>
      </c>
      <c r="J485" t="s">
        <v>130</v>
      </c>
      <c r="K485" t="s">
        <v>129</v>
      </c>
      <c r="L485">
        <v>1354</v>
      </c>
      <c r="N485">
        <v>1010</v>
      </c>
      <c r="O485" t="s">
        <v>52</v>
      </c>
      <c r="P485" t="s">
        <v>52</v>
      </c>
      <c r="Q485">
        <v>1</v>
      </c>
      <c r="W485">
        <v>0</v>
      </c>
      <c r="X485">
        <v>-2080535723</v>
      </c>
      <c r="Y485">
        <f>(AT485*0)</f>
        <v>0</v>
      </c>
      <c r="AA485">
        <v>2206.16</v>
      </c>
      <c r="AB485">
        <v>0</v>
      </c>
      <c r="AC485">
        <v>0</v>
      </c>
      <c r="AD485">
        <v>0</v>
      </c>
      <c r="AE485">
        <v>2206.16</v>
      </c>
      <c r="AF485">
        <v>0</v>
      </c>
      <c r="AG485">
        <v>0</v>
      </c>
      <c r="AH485">
        <v>0</v>
      </c>
      <c r="AI485">
        <v>1</v>
      </c>
      <c r="AJ485">
        <v>1</v>
      </c>
      <c r="AK485">
        <v>1</v>
      </c>
      <c r="AL485">
        <v>1</v>
      </c>
      <c r="AM485">
        <v>-2</v>
      </c>
      <c r="AN485">
        <v>0</v>
      </c>
      <c r="AO485">
        <v>1</v>
      </c>
      <c r="AP485">
        <v>1</v>
      </c>
      <c r="AQ485">
        <v>0</v>
      </c>
      <c r="AR485">
        <v>0</v>
      </c>
      <c r="AS485" t="s">
        <v>3</v>
      </c>
      <c r="AT485">
        <v>1</v>
      </c>
      <c r="AU485" t="s">
        <v>54</v>
      </c>
      <c r="AV485">
        <v>0</v>
      </c>
      <c r="AW485">
        <v>2</v>
      </c>
      <c r="AX485">
        <v>35382793</v>
      </c>
      <c r="AY485">
        <v>1</v>
      </c>
      <c r="AZ485">
        <v>0</v>
      </c>
      <c r="BA485">
        <v>485</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CV485">
        <v>0</v>
      </c>
      <c r="CW485">
        <v>0</v>
      </c>
      <c r="CX485">
        <f>ROUND(Y485*Source!I1629,9)</f>
        <v>0</v>
      </c>
      <c r="CY485">
        <f>AA485</f>
        <v>2206.16</v>
      </c>
      <c r="CZ485">
        <f>AE485</f>
        <v>2206.16</v>
      </c>
      <c r="DA485">
        <f>AI485</f>
        <v>1</v>
      </c>
      <c r="DB485">
        <f>ROUND((ROUND(AT485*CZ485,2)*0),6)</f>
        <v>0</v>
      </c>
      <c r="DC485">
        <f>ROUND((ROUND(AT485*AG485,2)*0),6)</f>
        <v>0</v>
      </c>
      <c r="DD485" t="s">
        <v>3</v>
      </c>
      <c r="DE485" t="s">
        <v>3</v>
      </c>
      <c r="DF485">
        <f t="shared" si="111"/>
        <v>0</v>
      </c>
      <c r="DG485">
        <f t="shared" si="112"/>
        <v>0</v>
      </c>
      <c r="DH485">
        <f t="shared" si="113"/>
        <v>0</v>
      </c>
      <c r="DI485">
        <f t="shared" si="114"/>
        <v>0</v>
      </c>
      <c r="DJ485">
        <f>DF485</f>
        <v>0</v>
      </c>
      <c r="DK485">
        <v>0</v>
      </c>
      <c r="DL485" t="s">
        <v>3</v>
      </c>
      <c r="DM485">
        <v>0</v>
      </c>
      <c r="DN485" t="s">
        <v>3</v>
      </c>
      <c r="DO485">
        <v>0</v>
      </c>
    </row>
    <row r="486" spans="1:119" x14ac:dyDescent="0.2">
      <c r="A486">
        <f>ROW(Source!A1630)</f>
        <v>1630</v>
      </c>
      <c r="B486">
        <v>35364244</v>
      </c>
      <c r="C486">
        <v>35382794</v>
      </c>
      <c r="D486">
        <v>35111398</v>
      </c>
      <c r="E486">
        <v>15872964</v>
      </c>
      <c r="F486">
        <v>1</v>
      </c>
      <c r="G486">
        <v>15872964</v>
      </c>
      <c r="H486">
        <v>1</v>
      </c>
      <c r="I486" t="s">
        <v>982</v>
      </c>
      <c r="J486" t="s">
        <v>3</v>
      </c>
      <c r="K486" t="s">
        <v>983</v>
      </c>
      <c r="L486">
        <v>1191</v>
      </c>
      <c r="N486">
        <v>1013</v>
      </c>
      <c r="O486" t="s">
        <v>984</v>
      </c>
      <c r="P486" t="s">
        <v>984</v>
      </c>
      <c r="Q486">
        <v>1</v>
      </c>
      <c r="W486">
        <v>0</v>
      </c>
      <c r="X486">
        <v>476480486</v>
      </c>
      <c r="Y486">
        <f>AT486</f>
        <v>2.2999999999999998</v>
      </c>
      <c r="AA486">
        <v>0</v>
      </c>
      <c r="AB486">
        <v>0</v>
      </c>
      <c r="AC486">
        <v>0</v>
      </c>
      <c r="AD486">
        <v>0</v>
      </c>
      <c r="AE486">
        <v>0</v>
      </c>
      <c r="AF486">
        <v>0</v>
      </c>
      <c r="AG486">
        <v>0</v>
      </c>
      <c r="AH486">
        <v>0</v>
      </c>
      <c r="AI486">
        <v>1</v>
      </c>
      <c r="AJ486">
        <v>1</v>
      </c>
      <c r="AK486">
        <v>1</v>
      </c>
      <c r="AL486">
        <v>1</v>
      </c>
      <c r="AM486">
        <v>-2</v>
      </c>
      <c r="AN486">
        <v>0</v>
      </c>
      <c r="AO486">
        <v>1</v>
      </c>
      <c r="AP486">
        <v>1</v>
      </c>
      <c r="AQ486">
        <v>0</v>
      </c>
      <c r="AR486">
        <v>0</v>
      </c>
      <c r="AS486" t="s">
        <v>3</v>
      </c>
      <c r="AT486">
        <v>2.2999999999999998</v>
      </c>
      <c r="AU486" t="s">
        <v>3</v>
      </c>
      <c r="AV486">
        <v>1</v>
      </c>
      <c r="AW486">
        <v>2</v>
      </c>
      <c r="AX486">
        <v>35382800</v>
      </c>
      <c r="AY486">
        <v>1</v>
      </c>
      <c r="AZ486">
        <v>0</v>
      </c>
      <c r="BA486">
        <v>486</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CU486">
        <f>ROUND(AT486*Source!I1630*AH486*AL486,2)</f>
        <v>0</v>
      </c>
      <c r="CV486">
        <f>ROUND(Y486*Source!I1630,9)</f>
        <v>36.799999999999997</v>
      </c>
      <c r="CW486">
        <v>0</v>
      </c>
      <c r="CX486">
        <f>ROUND(Y486*Source!I1630,9)</f>
        <v>36.799999999999997</v>
      </c>
      <c r="CY486">
        <f>AD486</f>
        <v>0</v>
      </c>
      <c r="CZ486">
        <f>AH486</f>
        <v>0</v>
      </c>
      <c r="DA486">
        <f>AL486</f>
        <v>1</v>
      </c>
      <c r="DB486">
        <f>ROUND(ROUND(AT486*CZ486,2),6)</f>
        <v>0</v>
      </c>
      <c r="DC486">
        <f>ROUND(ROUND(AT486*AG486,2),6)</f>
        <v>0</v>
      </c>
      <c r="DD486" t="s">
        <v>3</v>
      </c>
      <c r="DE486" t="s">
        <v>3</v>
      </c>
      <c r="DF486">
        <f t="shared" si="111"/>
        <v>0</v>
      </c>
      <c r="DG486">
        <f t="shared" si="112"/>
        <v>0</v>
      </c>
      <c r="DH486">
        <f t="shared" si="113"/>
        <v>0</v>
      </c>
      <c r="DI486">
        <f t="shared" si="114"/>
        <v>0</v>
      </c>
      <c r="DJ486">
        <f>DI486</f>
        <v>0</v>
      </c>
      <c r="DK486">
        <v>0</v>
      </c>
      <c r="DL486" t="s">
        <v>3</v>
      </c>
      <c r="DM486">
        <v>0</v>
      </c>
      <c r="DN486" t="s">
        <v>3</v>
      </c>
      <c r="DO486">
        <v>0</v>
      </c>
    </row>
    <row r="487" spans="1:119" x14ac:dyDescent="0.2">
      <c r="A487">
        <f>ROW(Source!A1630)</f>
        <v>1630</v>
      </c>
      <c r="B487">
        <v>35364244</v>
      </c>
      <c r="C487">
        <v>35382794</v>
      </c>
      <c r="D487">
        <v>35112768</v>
      </c>
      <c r="E487">
        <v>1</v>
      </c>
      <c r="F487">
        <v>1</v>
      </c>
      <c r="G487">
        <v>15872964</v>
      </c>
      <c r="H487">
        <v>2</v>
      </c>
      <c r="I487" t="s">
        <v>1081</v>
      </c>
      <c r="J487" t="s">
        <v>1082</v>
      </c>
      <c r="K487" t="s">
        <v>1083</v>
      </c>
      <c r="L487">
        <v>1368</v>
      </c>
      <c r="N487">
        <v>1011</v>
      </c>
      <c r="O487" t="s">
        <v>988</v>
      </c>
      <c r="P487" t="s">
        <v>988</v>
      </c>
      <c r="Q487">
        <v>1</v>
      </c>
      <c r="W487">
        <v>0</v>
      </c>
      <c r="X487">
        <v>-1503072827</v>
      </c>
      <c r="Y487">
        <f>AT487</f>
        <v>0.14000000000000001</v>
      </c>
      <c r="AA487">
        <v>0</v>
      </c>
      <c r="AB487">
        <v>456.39</v>
      </c>
      <c r="AC487">
        <v>1.4</v>
      </c>
      <c r="AD487">
        <v>0</v>
      </c>
      <c r="AE487">
        <v>0</v>
      </c>
      <c r="AF487">
        <v>456.39</v>
      </c>
      <c r="AG487">
        <v>1.4</v>
      </c>
      <c r="AH487">
        <v>0</v>
      </c>
      <c r="AI487">
        <v>1</v>
      </c>
      <c r="AJ487">
        <v>1</v>
      </c>
      <c r="AK487">
        <v>1</v>
      </c>
      <c r="AL487">
        <v>1</v>
      </c>
      <c r="AM487">
        <v>-2</v>
      </c>
      <c r="AN487">
        <v>0</v>
      </c>
      <c r="AO487">
        <v>1</v>
      </c>
      <c r="AP487">
        <v>1</v>
      </c>
      <c r="AQ487">
        <v>0</v>
      </c>
      <c r="AR487">
        <v>0</v>
      </c>
      <c r="AS487" t="s">
        <v>3</v>
      </c>
      <c r="AT487">
        <v>0.14000000000000001</v>
      </c>
      <c r="AU487" t="s">
        <v>3</v>
      </c>
      <c r="AV487">
        <v>0</v>
      </c>
      <c r="AW487">
        <v>2</v>
      </c>
      <c r="AX487">
        <v>35382801</v>
      </c>
      <c r="AY487">
        <v>1</v>
      </c>
      <c r="AZ487">
        <v>0</v>
      </c>
      <c r="BA487">
        <v>487</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CV487">
        <v>0</v>
      </c>
      <c r="CW487">
        <f>ROUND(Y487*Source!I1630*DO487,9)</f>
        <v>0</v>
      </c>
      <c r="CX487">
        <f>ROUND(Y487*Source!I1630,9)</f>
        <v>2.2400000000000002</v>
      </c>
      <c r="CY487">
        <f>AB487</f>
        <v>456.39</v>
      </c>
      <c r="CZ487">
        <f>AF487</f>
        <v>456.39</v>
      </c>
      <c r="DA487">
        <f>AJ487</f>
        <v>1</v>
      </c>
      <c r="DB487">
        <f>ROUND(ROUND(AT487*CZ487,2),6)</f>
        <v>63.89</v>
      </c>
      <c r="DC487">
        <f>ROUND(ROUND(AT487*AG487,2),6)</f>
        <v>0.2</v>
      </c>
      <c r="DD487" t="s">
        <v>3</v>
      </c>
      <c r="DE487" t="s">
        <v>3</v>
      </c>
      <c r="DF487">
        <f t="shared" si="111"/>
        <v>0</v>
      </c>
      <c r="DG487">
        <f t="shared" si="112"/>
        <v>1022.31</v>
      </c>
      <c r="DH487">
        <f t="shared" si="113"/>
        <v>3.14</v>
      </c>
      <c r="DI487">
        <f t="shared" si="114"/>
        <v>0</v>
      </c>
      <c r="DJ487">
        <f>DG487</f>
        <v>1022.31</v>
      </c>
      <c r="DK487">
        <v>0</v>
      </c>
      <c r="DL487" t="s">
        <v>3</v>
      </c>
      <c r="DM487">
        <v>0</v>
      </c>
      <c r="DN487" t="s">
        <v>3</v>
      </c>
      <c r="DO487">
        <v>0</v>
      </c>
    </row>
    <row r="488" spans="1:119" x14ac:dyDescent="0.2">
      <c r="A488">
        <f>ROW(Source!A1630)</f>
        <v>1630</v>
      </c>
      <c r="B488">
        <v>35364244</v>
      </c>
      <c r="C488">
        <v>35382794</v>
      </c>
      <c r="D488">
        <v>35113206</v>
      </c>
      <c r="E488">
        <v>1</v>
      </c>
      <c r="F488">
        <v>1</v>
      </c>
      <c r="G488">
        <v>15872964</v>
      </c>
      <c r="H488">
        <v>2</v>
      </c>
      <c r="I488" t="s">
        <v>989</v>
      </c>
      <c r="J488" t="s">
        <v>990</v>
      </c>
      <c r="K488" t="s">
        <v>991</v>
      </c>
      <c r="L488">
        <v>1368</v>
      </c>
      <c r="N488">
        <v>1011</v>
      </c>
      <c r="O488" t="s">
        <v>988</v>
      </c>
      <c r="P488" t="s">
        <v>988</v>
      </c>
      <c r="Q488">
        <v>1</v>
      </c>
      <c r="W488">
        <v>0</v>
      </c>
      <c r="X488">
        <v>-1817365194</v>
      </c>
      <c r="Y488">
        <f>AT488</f>
        <v>0.04</v>
      </c>
      <c r="AA488">
        <v>0</v>
      </c>
      <c r="AB488">
        <v>4.72</v>
      </c>
      <c r="AC488">
        <v>0.1</v>
      </c>
      <c r="AD488">
        <v>0</v>
      </c>
      <c r="AE488">
        <v>0</v>
      </c>
      <c r="AF488">
        <v>4.72</v>
      </c>
      <c r="AG488">
        <v>0.1</v>
      </c>
      <c r="AH488">
        <v>0</v>
      </c>
      <c r="AI488">
        <v>1</v>
      </c>
      <c r="AJ488">
        <v>1</v>
      </c>
      <c r="AK488">
        <v>1</v>
      </c>
      <c r="AL488">
        <v>1</v>
      </c>
      <c r="AM488">
        <v>-2</v>
      </c>
      <c r="AN488">
        <v>0</v>
      </c>
      <c r="AO488">
        <v>1</v>
      </c>
      <c r="AP488">
        <v>1</v>
      </c>
      <c r="AQ488">
        <v>0</v>
      </c>
      <c r="AR488">
        <v>0</v>
      </c>
      <c r="AS488" t="s">
        <v>3</v>
      </c>
      <c r="AT488">
        <v>0.04</v>
      </c>
      <c r="AU488" t="s">
        <v>3</v>
      </c>
      <c r="AV488">
        <v>0</v>
      </c>
      <c r="AW488">
        <v>2</v>
      </c>
      <c r="AX488">
        <v>35382802</v>
      </c>
      <c r="AY488">
        <v>1</v>
      </c>
      <c r="AZ488">
        <v>0</v>
      </c>
      <c r="BA488">
        <v>488</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CV488">
        <v>0</v>
      </c>
      <c r="CW488">
        <f>ROUND(Y488*Source!I1630*DO488,9)</f>
        <v>0</v>
      </c>
      <c r="CX488">
        <f>ROUND(Y488*Source!I1630,9)</f>
        <v>0.64</v>
      </c>
      <c r="CY488">
        <f>AB488</f>
        <v>4.72</v>
      </c>
      <c r="CZ488">
        <f>AF488</f>
        <v>4.72</v>
      </c>
      <c r="DA488">
        <f>AJ488</f>
        <v>1</v>
      </c>
      <c r="DB488">
        <f>ROUND(ROUND(AT488*CZ488,2),6)</f>
        <v>0.19</v>
      </c>
      <c r="DC488">
        <f>ROUND(ROUND(AT488*AG488,2),6)</f>
        <v>0</v>
      </c>
      <c r="DD488" t="s">
        <v>3</v>
      </c>
      <c r="DE488" t="s">
        <v>3</v>
      </c>
      <c r="DF488">
        <f t="shared" si="111"/>
        <v>0</v>
      </c>
      <c r="DG488">
        <f t="shared" si="112"/>
        <v>3.02</v>
      </c>
      <c r="DH488">
        <f t="shared" si="113"/>
        <v>0.06</v>
      </c>
      <c r="DI488">
        <f t="shared" si="114"/>
        <v>0</v>
      </c>
      <c r="DJ488">
        <f>DG488</f>
        <v>3.02</v>
      </c>
      <c r="DK488">
        <v>0</v>
      </c>
      <c r="DL488" t="s">
        <v>3</v>
      </c>
      <c r="DM488">
        <v>0</v>
      </c>
      <c r="DN488" t="s">
        <v>3</v>
      </c>
      <c r="DO488">
        <v>0</v>
      </c>
    </row>
    <row r="489" spans="1:119" x14ac:dyDescent="0.2">
      <c r="A489">
        <f>ROW(Source!A1630)</f>
        <v>1630</v>
      </c>
      <c r="B489">
        <v>35364244</v>
      </c>
      <c r="C489">
        <v>35382794</v>
      </c>
      <c r="D489">
        <v>35113178</v>
      </c>
      <c r="E489">
        <v>1</v>
      </c>
      <c r="F489">
        <v>1</v>
      </c>
      <c r="G489">
        <v>15872964</v>
      </c>
      <c r="H489">
        <v>2</v>
      </c>
      <c r="I489" t="s">
        <v>1084</v>
      </c>
      <c r="J489" t="s">
        <v>1085</v>
      </c>
      <c r="K489" t="s">
        <v>1086</v>
      </c>
      <c r="L489">
        <v>1368</v>
      </c>
      <c r="N489">
        <v>1011</v>
      </c>
      <c r="O489" t="s">
        <v>988</v>
      </c>
      <c r="P489" t="s">
        <v>988</v>
      </c>
      <c r="Q489">
        <v>1</v>
      </c>
      <c r="W489">
        <v>0</v>
      </c>
      <c r="X489">
        <v>-385320760</v>
      </c>
      <c r="Y489">
        <f>AT489</f>
        <v>0.22</v>
      </c>
      <c r="AA489">
        <v>0</v>
      </c>
      <c r="AB489">
        <v>9.8699999999999992</v>
      </c>
      <c r="AC489">
        <v>0.49</v>
      </c>
      <c r="AD489">
        <v>0</v>
      </c>
      <c r="AE489">
        <v>0</v>
      </c>
      <c r="AF489">
        <v>9.8699999999999992</v>
      </c>
      <c r="AG489">
        <v>0.49</v>
      </c>
      <c r="AH489">
        <v>0</v>
      </c>
      <c r="AI489">
        <v>1</v>
      </c>
      <c r="AJ489">
        <v>1</v>
      </c>
      <c r="AK489">
        <v>1</v>
      </c>
      <c r="AL489">
        <v>1</v>
      </c>
      <c r="AM489">
        <v>-2</v>
      </c>
      <c r="AN489">
        <v>0</v>
      </c>
      <c r="AO489">
        <v>1</v>
      </c>
      <c r="AP489">
        <v>1</v>
      </c>
      <c r="AQ489">
        <v>0</v>
      </c>
      <c r="AR489">
        <v>0</v>
      </c>
      <c r="AS489" t="s">
        <v>3</v>
      </c>
      <c r="AT489">
        <v>0.22</v>
      </c>
      <c r="AU489" t="s">
        <v>3</v>
      </c>
      <c r="AV489">
        <v>0</v>
      </c>
      <c r="AW489">
        <v>2</v>
      </c>
      <c r="AX489">
        <v>35382803</v>
      </c>
      <c r="AY489">
        <v>1</v>
      </c>
      <c r="AZ489">
        <v>0</v>
      </c>
      <c r="BA489">
        <v>489</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CV489">
        <v>0</v>
      </c>
      <c r="CW489">
        <f>ROUND(Y489*Source!I1630*DO489,9)</f>
        <v>0</v>
      </c>
      <c r="CX489">
        <f>ROUND(Y489*Source!I1630,9)</f>
        <v>3.52</v>
      </c>
      <c r="CY489">
        <f>AB489</f>
        <v>9.8699999999999992</v>
      </c>
      <c r="CZ489">
        <f>AF489</f>
        <v>9.8699999999999992</v>
      </c>
      <c r="DA489">
        <f>AJ489</f>
        <v>1</v>
      </c>
      <c r="DB489">
        <f>ROUND(ROUND(AT489*CZ489,2),6)</f>
        <v>2.17</v>
      </c>
      <c r="DC489">
        <f>ROUND(ROUND(AT489*AG489,2),6)</f>
        <v>0.11</v>
      </c>
      <c r="DD489" t="s">
        <v>3</v>
      </c>
      <c r="DE489" t="s">
        <v>3</v>
      </c>
      <c r="DF489">
        <f t="shared" si="111"/>
        <v>0</v>
      </c>
      <c r="DG489">
        <f t="shared" si="112"/>
        <v>34.74</v>
      </c>
      <c r="DH489">
        <f t="shared" si="113"/>
        <v>1.72</v>
      </c>
      <c r="DI489">
        <f t="shared" si="114"/>
        <v>0</v>
      </c>
      <c r="DJ489">
        <f>DG489</f>
        <v>34.74</v>
      </c>
      <c r="DK489">
        <v>0</v>
      </c>
      <c r="DL489" t="s">
        <v>3</v>
      </c>
      <c r="DM489">
        <v>0</v>
      </c>
      <c r="DN489" t="s">
        <v>3</v>
      </c>
      <c r="DO489">
        <v>0</v>
      </c>
    </row>
    <row r="490" spans="1:119" x14ac:dyDescent="0.2">
      <c r="A490">
        <f>ROW(Source!A1630)</f>
        <v>1630</v>
      </c>
      <c r="B490">
        <v>35364244</v>
      </c>
      <c r="C490">
        <v>35382794</v>
      </c>
      <c r="D490">
        <v>35122221</v>
      </c>
      <c r="E490">
        <v>1</v>
      </c>
      <c r="F490">
        <v>1</v>
      </c>
      <c r="G490">
        <v>15872964</v>
      </c>
      <c r="H490">
        <v>3</v>
      </c>
      <c r="I490" t="s">
        <v>128</v>
      </c>
      <c r="J490" t="s">
        <v>130</v>
      </c>
      <c r="K490" t="s">
        <v>129</v>
      </c>
      <c r="L490">
        <v>1354</v>
      </c>
      <c r="N490">
        <v>1010</v>
      </c>
      <c r="O490" t="s">
        <v>52</v>
      </c>
      <c r="P490" t="s">
        <v>52</v>
      </c>
      <c r="Q490">
        <v>1</v>
      </c>
      <c r="W490">
        <v>1</v>
      </c>
      <c r="X490">
        <v>-2080535723</v>
      </c>
      <c r="Y490">
        <f>AT490</f>
        <v>-1</v>
      </c>
      <c r="AA490">
        <v>2206.16</v>
      </c>
      <c r="AB490">
        <v>0</v>
      </c>
      <c r="AC490">
        <v>0</v>
      </c>
      <c r="AD490">
        <v>0</v>
      </c>
      <c r="AE490">
        <v>2206.16</v>
      </c>
      <c r="AF490">
        <v>0</v>
      </c>
      <c r="AG490">
        <v>0</v>
      </c>
      <c r="AH490">
        <v>0</v>
      </c>
      <c r="AI490">
        <v>1</v>
      </c>
      <c r="AJ490">
        <v>1</v>
      </c>
      <c r="AK490">
        <v>1</v>
      </c>
      <c r="AL490">
        <v>1</v>
      </c>
      <c r="AM490">
        <v>-2</v>
      </c>
      <c r="AN490">
        <v>0</v>
      </c>
      <c r="AO490">
        <v>1</v>
      </c>
      <c r="AP490">
        <v>1</v>
      </c>
      <c r="AQ490">
        <v>0</v>
      </c>
      <c r="AR490">
        <v>0</v>
      </c>
      <c r="AS490" t="s">
        <v>3</v>
      </c>
      <c r="AT490">
        <v>-1</v>
      </c>
      <c r="AU490" t="s">
        <v>3</v>
      </c>
      <c r="AV490">
        <v>0</v>
      </c>
      <c r="AW490">
        <v>2</v>
      </c>
      <c r="AX490">
        <v>35382804</v>
      </c>
      <c r="AY490">
        <v>1</v>
      </c>
      <c r="AZ490">
        <v>6144</v>
      </c>
      <c r="BA490">
        <v>490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CV490">
        <v>0</v>
      </c>
      <c r="CW490">
        <v>0</v>
      </c>
      <c r="CX490">
        <f>ROUND(Y490*Source!I1630,9)</f>
        <v>-16</v>
      </c>
      <c r="CY490">
        <f>AA490</f>
        <v>2206.16</v>
      </c>
      <c r="CZ490">
        <f>AE490</f>
        <v>2206.16</v>
      </c>
      <c r="DA490">
        <f>AI490</f>
        <v>1</v>
      </c>
      <c r="DB490">
        <f>ROUND(ROUND(AT490*CZ490,2),6)</f>
        <v>-2206.16</v>
      </c>
      <c r="DC490">
        <f>ROUND(ROUND(AT490*AG490,2),6)</f>
        <v>0</v>
      </c>
      <c r="DD490" t="s">
        <v>3</v>
      </c>
      <c r="DE490" t="s">
        <v>3</v>
      </c>
      <c r="DF490">
        <f t="shared" si="111"/>
        <v>-35298.559999999998</v>
      </c>
      <c r="DG490">
        <f t="shared" si="112"/>
        <v>0</v>
      </c>
      <c r="DH490">
        <f t="shared" si="113"/>
        <v>0</v>
      </c>
      <c r="DI490">
        <f t="shared" si="114"/>
        <v>0</v>
      </c>
      <c r="DJ490">
        <f>DF490</f>
        <v>-35298.559999999998</v>
      </c>
      <c r="DK490">
        <v>0</v>
      </c>
      <c r="DL490" t="s">
        <v>3</v>
      </c>
      <c r="DM490">
        <v>0</v>
      </c>
      <c r="DN490" t="s">
        <v>3</v>
      </c>
      <c r="DO490">
        <v>0</v>
      </c>
    </row>
    <row r="491" spans="1:119" x14ac:dyDescent="0.2">
      <c r="A491">
        <f>ROW(Source!A1667)</f>
        <v>1667</v>
      </c>
      <c r="B491">
        <v>35364244</v>
      </c>
      <c r="C491">
        <v>35382864</v>
      </c>
      <c r="D491">
        <v>35111398</v>
      </c>
      <c r="E491">
        <v>15872964</v>
      </c>
      <c r="F491">
        <v>1</v>
      </c>
      <c r="G491">
        <v>15872964</v>
      </c>
      <c r="H491">
        <v>1</v>
      </c>
      <c r="I491" t="s">
        <v>982</v>
      </c>
      <c r="J491" t="s">
        <v>3</v>
      </c>
      <c r="K491" t="s">
        <v>983</v>
      </c>
      <c r="L491">
        <v>1191</v>
      </c>
      <c r="N491">
        <v>1013</v>
      </c>
      <c r="O491" t="s">
        <v>984</v>
      </c>
      <c r="P491" t="s">
        <v>984</v>
      </c>
      <c r="Q491">
        <v>1</v>
      </c>
      <c r="W491">
        <v>0</v>
      </c>
      <c r="X491">
        <v>476480486</v>
      </c>
      <c r="Y491">
        <f>(AT491*0.2)</f>
        <v>0.45999999999999996</v>
      </c>
      <c r="AA491">
        <v>0</v>
      </c>
      <c r="AB491">
        <v>0</v>
      </c>
      <c r="AC491">
        <v>0</v>
      </c>
      <c r="AD491">
        <v>0</v>
      </c>
      <c r="AE491">
        <v>0</v>
      </c>
      <c r="AF491">
        <v>0</v>
      </c>
      <c r="AG491">
        <v>0</v>
      </c>
      <c r="AH491">
        <v>0</v>
      </c>
      <c r="AI491">
        <v>1</v>
      </c>
      <c r="AJ491">
        <v>1</v>
      </c>
      <c r="AK491">
        <v>1</v>
      </c>
      <c r="AL491">
        <v>1</v>
      </c>
      <c r="AM491">
        <v>-2</v>
      </c>
      <c r="AN491">
        <v>0</v>
      </c>
      <c r="AO491">
        <v>1</v>
      </c>
      <c r="AP491">
        <v>1</v>
      </c>
      <c r="AQ491">
        <v>0</v>
      </c>
      <c r="AR491">
        <v>0</v>
      </c>
      <c r="AS491" t="s">
        <v>3</v>
      </c>
      <c r="AT491">
        <v>2.2999999999999998</v>
      </c>
      <c r="AU491" t="s">
        <v>55</v>
      </c>
      <c r="AV491">
        <v>1</v>
      </c>
      <c r="AW491">
        <v>2</v>
      </c>
      <c r="AX491">
        <v>35382870</v>
      </c>
      <c r="AY491">
        <v>1</v>
      </c>
      <c r="AZ491">
        <v>0</v>
      </c>
      <c r="BA491">
        <v>491</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CU491">
        <f>ROUND(AT491*Source!I1667*AH491*AL491,2)</f>
        <v>0</v>
      </c>
      <c r="CV491">
        <f>ROUND(Y491*Source!I1667,9)</f>
        <v>6.9</v>
      </c>
      <c r="CW491">
        <v>0</v>
      </c>
      <c r="CX491">
        <f>ROUND(Y491*Source!I1667,9)</f>
        <v>6.9</v>
      </c>
      <c r="CY491">
        <f>AD491</f>
        <v>0</v>
      </c>
      <c r="CZ491">
        <f>AH491</f>
        <v>0</v>
      </c>
      <c r="DA491">
        <f>AL491</f>
        <v>1</v>
      </c>
      <c r="DB491">
        <f>ROUND((ROUND(AT491*CZ491,2)*0.2),6)</f>
        <v>0</v>
      </c>
      <c r="DC491">
        <f>ROUND((ROUND(AT491*AG491,2)*0.2),6)</f>
        <v>0</v>
      </c>
      <c r="DD491" t="s">
        <v>3</v>
      </c>
      <c r="DE491" t="s">
        <v>3</v>
      </c>
      <c r="DF491">
        <f t="shared" si="111"/>
        <v>0</v>
      </c>
      <c r="DG491">
        <f t="shared" si="112"/>
        <v>0</v>
      </c>
      <c r="DH491">
        <f t="shared" si="113"/>
        <v>0</v>
      </c>
      <c r="DI491">
        <f t="shared" si="114"/>
        <v>0</v>
      </c>
      <c r="DJ491">
        <f>DI491</f>
        <v>0</v>
      </c>
      <c r="DK491">
        <v>0</v>
      </c>
      <c r="DL491" t="s">
        <v>3</v>
      </c>
      <c r="DM491">
        <v>0</v>
      </c>
      <c r="DN491" t="s">
        <v>3</v>
      </c>
      <c r="DO491">
        <v>0</v>
      </c>
    </row>
    <row r="492" spans="1:119" x14ac:dyDescent="0.2">
      <c r="A492">
        <f>ROW(Source!A1667)</f>
        <v>1667</v>
      </c>
      <c r="B492">
        <v>35364244</v>
      </c>
      <c r="C492">
        <v>35382864</v>
      </c>
      <c r="D492">
        <v>35112768</v>
      </c>
      <c r="E492">
        <v>1</v>
      </c>
      <c r="F492">
        <v>1</v>
      </c>
      <c r="G492">
        <v>15872964</v>
      </c>
      <c r="H492">
        <v>2</v>
      </c>
      <c r="I492" t="s">
        <v>1081</v>
      </c>
      <c r="J492" t="s">
        <v>1082</v>
      </c>
      <c r="K492" t="s">
        <v>1083</v>
      </c>
      <c r="L492">
        <v>1368</v>
      </c>
      <c r="N492">
        <v>1011</v>
      </c>
      <c r="O492" t="s">
        <v>988</v>
      </c>
      <c r="P492" t="s">
        <v>988</v>
      </c>
      <c r="Q492">
        <v>1</v>
      </c>
      <c r="W492">
        <v>0</v>
      </c>
      <c r="X492">
        <v>-1503072827</v>
      </c>
      <c r="Y492">
        <f>(AT492*0.2)</f>
        <v>2.8000000000000004E-2</v>
      </c>
      <c r="AA492">
        <v>0</v>
      </c>
      <c r="AB492">
        <v>456.39</v>
      </c>
      <c r="AC492">
        <v>1.4</v>
      </c>
      <c r="AD492">
        <v>0</v>
      </c>
      <c r="AE492">
        <v>0</v>
      </c>
      <c r="AF492">
        <v>456.39</v>
      </c>
      <c r="AG492">
        <v>1.4</v>
      </c>
      <c r="AH492">
        <v>0</v>
      </c>
      <c r="AI492">
        <v>1</v>
      </c>
      <c r="AJ492">
        <v>1</v>
      </c>
      <c r="AK492">
        <v>1</v>
      </c>
      <c r="AL492">
        <v>1</v>
      </c>
      <c r="AM492">
        <v>-2</v>
      </c>
      <c r="AN492">
        <v>0</v>
      </c>
      <c r="AO492">
        <v>1</v>
      </c>
      <c r="AP492">
        <v>1</v>
      </c>
      <c r="AQ492">
        <v>0</v>
      </c>
      <c r="AR492">
        <v>0</v>
      </c>
      <c r="AS492" t="s">
        <v>3</v>
      </c>
      <c r="AT492">
        <v>0.14000000000000001</v>
      </c>
      <c r="AU492" t="s">
        <v>55</v>
      </c>
      <c r="AV492">
        <v>0</v>
      </c>
      <c r="AW492">
        <v>2</v>
      </c>
      <c r="AX492">
        <v>35382871</v>
      </c>
      <c r="AY492">
        <v>1</v>
      </c>
      <c r="AZ492">
        <v>0</v>
      </c>
      <c r="BA492">
        <v>492</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CV492">
        <v>0</v>
      </c>
      <c r="CW492">
        <f>ROUND(Y492*Source!I1667*DO492,9)</f>
        <v>0</v>
      </c>
      <c r="CX492">
        <f>ROUND(Y492*Source!I1667,9)</f>
        <v>0.42</v>
      </c>
      <c r="CY492">
        <f>AB492</f>
        <v>456.39</v>
      </c>
      <c r="CZ492">
        <f>AF492</f>
        <v>456.39</v>
      </c>
      <c r="DA492">
        <f>AJ492</f>
        <v>1</v>
      </c>
      <c r="DB492">
        <f>ROUND((ROUND(AT492*CZ492,2)*0.2),6)</f>
        <v>12.778</v>
      </c>
      <c r="DC492">
        <f>ROUND((ROUND(AT492*AG492,2)*0.2),6)</f>
        <v>0.04</v>
      </c>
      <c r="DD492" t="s">
        <v>3</v>
      </c>
      <c r="DE492" t="s">
        <v>3</v>
      </c>
      <c r="DF492">
        <f t="shared" si="111"/>
        <v>0</v>
      </c>
      <c r="DG492">
        <f t="shared" si="112"/>
        <v>191.68</v>
      </c>
      <c r="DH492">
        <f t="shared" si="113"/>
        <v>0.59</v>
      </c>
      <c r="DI492">
        <f t="shared" si="114"/>
        <v>0</v>
      </c>
      <c r="DJ492">
        <f>DG492</f>
        <v>191.68</v>
      </c>
      <c r="DK492">
        <v>0</v>
      </c>
      <c r="DL492" t="s">
        <v>3</v>
      </c>
      <c r="DM492">
        <v>0</v>
      </c>
      <c r="DN492" t="s">
        <v>3</v>
      </c>
      <c r="DO492">
        <v>0</v>
      </c>
    </row>
    <row r="493" spans="1:119" x14ac:dyDescent="0.2">
      <c r="A493">
        <f>ROW(Source!A1667)</f>
        <v>1667</v>
      </c>
      <c r="B493">
        <v>35364244</v>
      </c>
      <c r="C493">
        <v>35382864</v>
      </c>
      <c r="D493">
        <v>35113206</v>
      </c>
      <c r="E493">
        <v>1</v>
      </c>
      <c r="F493">
        <v>1</v>
      </c>
      <c r="G493">
        <v>15872964</v>
      </c>
      <c r="H493">
        <v>2</v>
      </c>
      <c r="I493" t="s">
        <v>989</v>
      </c>
      <c r="J493" t="s">
        <v>990</v>
      </c>
      <c r="K493" t="s">
        <v>991</v>
      </c>
      <c r="L493">
        <v>1368</v>
      </c>
      <c r="N493">
        <v>1011</v>
      </c>
      <c r="O493" t="s">
        <v>988</v>
      </c>
      <c r="P493" t="s">
        <v>988</v>
      </c>
      <c r="Q493">
        <v>1</v>
      </c>
      <c r="W493">
        <v>0</v>
      </c>
      <c r="X493">
        <v>-1817365194</v>
      </c>
      <c r="Y493">
        <f>(AT493*0.2)</f>
        <v>8.0000000000000002E-3</v>
      </c>
      <c r="AA493">
        <v>0</v>
      </c>
      <c r="AB493">
        <v>4.72</v>
      </c>
      <c r="AC493">
        <v>0.1</v>
      </c>
      <c r="AD493">
        <v>0</v>
      </c>
      <c r="AE493">
        <v>0</v>
      </c>
      <c r="AF493">
        <v>4.72</v>
      </c>
      <c r="AG493">
        <v>0.1</v>
      </c>
      <c r="AH493">
        <v>0</v>
      </c>
      <c r="AI493">
        <v>1</v>
      </c>
      <c r="AJ493">
        <v>1</v>
      </c>
      <c r="AK493">
        <v>1</v>
      </c>
      <c r="AL493">
        <v>1</v>
      </c>
      <c r="AM493">
        <v>-2</v>
      </c>
      <c r="AN493">
        <v>0</v>
      </c>
      <c r="AO493">
        <v>1</v>
      </c>
      <c r="AP493">
        <v>1</v>
      </c>
      <c r="AQ493">
        <v>0</v>
      </c>
      <c r="AR493">
        <v>0</v>
      </c>
      <c r="AS493" t="s">
        <v>3</v>
      </c>
      <c r="AT493">
        <v>0.04</v>
      </c>
      <c r="AU493" t="s">
        <v>55</v>
      </c>
      <c r="AV493">
        <v>0</v>
      </c>
      <c r="AW493">
        <v>2</v>
      </c>
      <c r="AX493">
        <v>35382872</v>
      </c>
      <c r="AY493">
        <v>1</v>
      </c>
      <c r="AZ493">
        <v>0</v>
      </c>
      <c r="BA493">
        <v>493</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CV493">
        <v>0</v>
      </c>
      <c r="CW493">
        <f>ROUND(Y493*Source!I1667*DO493,9)</f>
        <v>0</v>
      </c>
      <c r="CX493">
        <f>ROUND(Y493*Source!I1667,9)</f>
        <v>0.12</v>
      </c>
      <c r="CY493">
        <f>AB493</f>
        <v>4.72</v>
      </c>
      <c r="CZ493">
        <f>AF493</f>
        <v>4.72</v>
      </c>
      <c r="DA493">
        <f>AJ493</f>
        <v>1</v>
      </c>
      <c r="DB493">
        <f>ROUND((ROUND(AT493*CZ493,2)*0.2),6)</f>
        <v>3.7999999999999999E-2</v>
      </c>
      <c r="DC493">
        <f>ROUND((ROUND(AT493*AG493,2)*0.2),6)</f>
        <v>0</v>
      </c>
      <c r="DD493" t="s">
        <v>3</v>
      </c>
      <c r="DE493" t="s">
        <v>3</v>
      </c>
      <c r="DF493">
        <f t="shared" si="111"/>
        <v>0</v>
      </c>
      <c r="DG493">
        <f t="shared" si="112"/>
        <v>0.56999999999999995</v>
      </c>
      <c r="DH493">
        <f t="shared" si="113"/>
        <v>0.01</v>
      </c>
      <c r="DI493">
        <f t="shared" si="114"/>
        <v>0</v>
      </c>
      <c r="DJ493">
        <f>DG493</f>
        <v>0.56999999999999995</v>
      </c>
      <c r="DK493">
        <v>0</v>
      </c>
      <c r="DL493" t="s">
        <v>3</v>
      </c>
      <c r="DM493">
        <v>0</v>
      </c>
      <c r="DN493" t="s">
        <v>3</v>
      </c>
      <c r="DO493">
        <v>0</v>
      </c>
    </row>
    <row r="494" spans="1:119" x14ac:dyDescent="0.2">
      <c r="A494">
        <f>ROW(Source!A1667)</f>
        <v>1667</v>
      </c>
      <c r="B494">
        <v>35364244</v>
      </c>
      <c r="C494">
        <v>35382864</v>
      </c>
      <c r="D494">
        <v>35113178</v>
      </c>
      <c r="E494">
        <v>1</v>
      </c>
      <c r="F494">
        <v>1</v>
      </c>
      <c r="G494">
        <v>15872964</v>
      </c>
      <c r="H494">
        <v>2</v>
      </c>
      <c r="I494" t="s">
        <v>1084</v>
      </c>
      <c r="J494" t="s">
        <v>1085</v>
      </c>
      <c r="K494" t="s">
        <v>1086</v>
      </c>
      <c r="L494">
        <v>1368</v>
      </c>
      <c r="N494">
        <v>1011</v>
      </c>
      <c r="O494" t="s">
        <v>988</v>
      </c>
      <c r="P494" t="s">
        <v>988</v>
      </c>
      <c r="Q494">
        <v>1</v>
      </c>
      <c r="W494">
        <v>0</v>
      </c>
      <c r="X494">
        <v>-385320760</v>
      </c>
      <c r="Y494">
        <f>(AT494*0.2)</f>
        <v>4.4000000000000004E-2</v>
      </c>
      <c r="AA494">
        <v>0</v>
      </c>
      <c r="AB494">
        <v>9.8699999999999992</v>
      </c>
      <c r="AC494">
        <v>0.49</v>
      </c>
      <c r="AD494">
        <v>0</v>
      </c>
      <c r="AE494">
        <v>0</v>
      </c>
      <c r="AF494">
        <v>9.8699999999999992</v>
      </c>
      <c r="AG494">
        <v>0.49</v>
      </c>
      <c r="AH494">
        <v>0</v>
      </c>
      <c r="AI494">
        <v>1</v>
      </c>
      <c r="AJ494">
        <v>1</v>
      </c>
      <c r="AK494">
        <v>1</v>
      </c>
      <c r="AL494">
        <v>1</v>
      </c>
      <c r="AM494">
        <v>-2</v>
      </c>
      <c r="AN494">
        <v>0</v>
      </c>
      <c r="AO494">
        <v>1</v>
      </c>
      <c r="AP494">
        <v>1</v>
      </c>
      <c r="AQ494">
        <v>0</v>
      </c>
      <c r="AR494">
        <v>0</v>
      </c>
      <c r="AS494" t="s">
        <v>3</v>
      </c>
      <c r="AT494">
        <v>0.22</v>
      </c>
      <c r="AU494" t="s">
        <v>55</v>
      </c>
      <c r="AV494">
        <v>0</v>
      </c>
      <c r="AW494">
        <v>2</v>
      </c>
      <c r="AX494">
        <v>35382873</v>
      </c>
      <c r="AY494">
        <v>1</v>
      </c>
      <c r="AZ494">
        <v>0</v>
      </c>
      <c r="BA494">
        <v>494</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CV494">
        <v>0</v>
      </c>
      <c r="CW494">
        <f>ROUND(Y494*Source!I1667*DO494,9)</f>
        <v>0</v>
      </c>
      <c r="CX494">
        <f>ROUND(Y494*Source!I1667,9)</f>
        <v>0.66</v>
      </c>
      <c r="CY494">
        <f>AB494</f>
        <v>9.8699999999999992</v>
      </c>
      <c r="CZ494">
        <f>AF494</f>
        <v>9.8699999999999992</v>
      </c>
      <c r="DA494">
        <f>AJ494</f>
        <v>1</v>
      </c>
      <c r="DB494">
        <f>ROUND((ROUND(AT494*CZ494,2)*0.2),6)</f>
        <v>0.434</v>
      </c>
      <c r="DC494">
        <f>ROUND((ROUND(AT494*AG494,2)*0.2),6)</f>
        <v>2.1999999999999999E-2</v>
      </c>
      <c r="DD494" t="s">
        <v>3</v>
      </c>
      <c r="DE494" t="s">
        <v>3</v>
      </c>
      <c r="DF494">
        <f t="shared" si="111"/>
        <v>0</v>
      </c>
      <c r="DG494">
        <f t="shared" si="112"/>
        <v>6.51</v>
      </c>
      <c r="DH494">
        <f t="shared" si="113"/>
        <v>0.32</v>
      </c>
      <c r="DI494">
        <f t="shared" si="114"/>
        <v>0</v>
      </c>
      <c r="DJ494">
        <f>DG494</f>
        <v>6.51</v>
      </c>
      <c r="DK494">
        <v>0</v>
      </c>
      <c r="DL494" t="s">
        <v>3</v>
      </c>
      <c r="DM494">
        <v>0</v>
      </c>
      <c r="DN494" t="s">
        <v>3</v>
      </c>
      <c r="DO494">
        <v>0</v>
      </c>
    </row>
    <row r="495" spans="1:119" x14ac:dyDescent="0.2">
      <c r="A495">
        <f>ROW(Source!A1667)</f>
        <v>1667</v>
      </c>
      <c r="B495">
        <v>35364244</v>
      </c>
      <c r="C495">
        <v>35382864</v>
      </c>
      <c r="D495">
        <v>35122221</v>
      </c>
      <c r="E495">
        <v>1</v>
      </c>
      <c r="F495">
        <v>1</v>
      </c>
      <c r="G495">
        <v>15872964</v>
      </c>
      <c r="H495">
        <v>3</v>
      </c>
      <c r="I495" t="s">
        <v>128</v>
      </c>
      <c r="J495" t="s">
        <v>130</v>
      </c>
      <c r="K495" t="s">
        <v>129</v>
      </c>
      <c r="L495">
        <v>1354</v>
      </c>
      <c r="N495">
        <v>1010</v>
      </c>
      <c r="O495" t="s">
        <v>52</v>
      </c>
      <c r="P495" t="s">
        <v>52</v>
      </c>
      <c r="Q495">
        <v>1</v>
      </c>
      <c r="W495">
        <v>0</v>
      </c>
      <c r="X495">
        <v>-2080535723</v>
      </c>
      <c r="Y495">
        <f>(AT495*0)</f>
        <v>0</v>
      </c>
      <c r="AA495">
        <v>2206.16</v>
      </c>
      <c r="AB495">
        <v>0</v>
      </c>
      <c r="AC495">
        <v>0</v>
      </c>
      <c r="AD495">
        <v>0</v>
      </c>
      <c r="AE495">
        <v>2206.16</v>
      </c>
      <c r="AF495">
        <v>0</v>
      </c>
      <c r="AG495">
        <v>0</v>
      </c>
      <c r="AH495">
        <v>0</v>
      </c>
      <c r="AI495">
        <v>1</v>
      </c>
      <c r="AJ495">
        <v>1</v>
      </c>
      <c r="AK495">
        <v>1</v>
      </c>
      <c r="AL495">
        <v>1</v>
      </c>
      <c r="AM495">
        <v>-2</v>
      </c>
      <c r="AN495">
        <v>0</v>
      </c>
      <c r="AO495">
        <v>1</v>
      </c>
      <c r="AP495">
        <v>1</v>
      </c>
      <c r="AQ495">
        <v>0</v>
      </c>
      <c r="AR495">
        <v>0</v>
      </c>
      <c r="AS495" t="s">
        <v>3</v>
      </c>
      <c r="AT495">
        <v>1</v>
      </c>
      <c r="AU495" t="s">
        <v>54</v>
      </c>
      <c r="AV495">
        <v>0</v>
      </c>
      <c r="AW495">
        <v>2</v>
      </c>
      <c r="AX495">
        <v>35382874</v>
      </c>
      <c r="AY495">
        <v>1</v>
      </c>
      <c r="AZ495">
        <v>0</v>
      </c>
      <c r="BA495">
        <v>495</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CV495">
        <v>0</v>
      </c>
      <c r="CW495">
        <v>0</v>
      </c>
      <c r="CX495">
        <f>ROUND(Y495*Source!I1667,9)</f>
        <v>0</v>
      </c>
      <c r="CY495">
        <f>AA495</f>
        <v>2206.16</v>
      </c>
      <c r="CZ495">
        <f>AE495</f>
        <v>2206.16</v>
      </c>
      <c r="DA495">
        <f>AI495</f>
        <v>1</v>
      </c>
      <c r="DB495">
        <f>ROUND((ROUND(AT495*CZ495,2)*0),6)</f>
        <v>0</v>
      </c>
      <c r="DC495">
        <f>ROUND((ROUND(AT495*AG495,2)*0),6)</f>
        <v>0</v>
      </c>
      <c r="DD495" t="s">
        <v>3</v>
      </c>
      <c r="DE495" t="s">
        <v>3</v>
      </c>
      <c r="DF495">
        <f t="shared" si="111"/>
        <v>0</v>
      </c>
      <c r="DG495">
        <f t="shared" si="112"/>
        <v>0</v>
      </c>
      <c r="DH495">
        <f t="shared" si="113"/>
        <v>0</v>
      </c>
      <c r="DI495">
        <f t="shared" si="114"/>
        <v>0</v>
      </c>
      <c r="DJ495">
        <f>DF495</f>
        <v>0</v>
      </c>
      <c r="DK495">
        <v>0</v>
      </c>
      <c r="DL495" t="s">
        <v>3</v>
      </c>
      <c r="DM495">
        <v>0</v>
      </c>
      <c r="DN495" t="s">
        <v>3</v>
      </c>
      <c r="DO495">
        <v>0</v>
      </c>
    </row>
    <row r="496" spans="1:119" x14ac:dyDescent="0.2">
      <c r="A496">
        <f>ROW(Source!A1668)</f>
        <v>1668</v>
      </c>
      <c r="B496">
        <v>35364244</v>
      </c>
      <c r="C496">
        <v>35382875</v>
      </c>
      <c r="D496">
        <v>35111398</v>
      </c>
      <c r="E496">
        <v>15872964</v>
      </c>
      <c r="F496">
        <v>1</v>
      </c>
      <c r="G496">
        <v>15872964</v>
      </c>
      <c r="H496">
        <v>1</v>
      </c>
      <c r="I496" t="s">
        <v>982</v>
      </c>
      <c r="J496" t="s">
        <v>3</v>
      </c>
      <c r="K496" t="s">
        <v>983</v>
      </c>
      <c r="L496">
        <v>1191</v>
      </c>
      <c r="N496">
        <v>1013</v>
      </c>
      <c r="O496" t="s">
        <v>984</v>
      </c>
      <c r="P496" t="s">
        <v>984</v>
      </c>
      <c r="Q496">
        <v>1</v>
      </c>
      <c r="W496">
        <v>0</v>
      </c>
      <c r="X496">
        <v>476480486</v>
      </c>
      <c r="Y496">
        <f t="shared" ref="Y496:Y559" si="115">AT496</f>
        <v>2.2999999999999998</v>
      </c>
      <c r="AA496">
        <v>0</v>
      </c>
      <c r="AB496">
        <v>0</v>
      </c>
      <c r="AC496">
        <v>0</v>
      </c>
      <c r="AD496">
        <v>0</v>
      </c>
      <c r="AE496">
        <v>0</v>
      </c>
      <c r="AF496">
        <v>0</v>
      </c>
      <c r="AG496">
        <v>0</v>
      </c>
      <c r="AH496">
        <v>0</v>
      </c>
      <c r="AI496">
        <v>1</v>
      </c>
      <c r="AJ496">
        <v>1</v>
      </c>
      <c r="AK496">
        <v>1</v>
      </c>
      <c r="AL496">
        <v>1</v>
      </c>
      <c r="AM496">
        <v>-2</v>
      </c>
      <c r="AN496">
        <v>0</v>
      </c>
      <c r="AO496">
        <v>1</v>
      </c>
      <c r="AP496">
        <v>1</v>
      </c>
      <c r="AQ496">
        <v>0</v>
      </c>
      <c r="AR496">
        <v>0</v>
      </c>
      <c r="AS496" t="s">
        <v>3</v>
      </c>
      <c r="AT496">
        <v>2.2999999999999998</v>
      </c>
      <c r="AU496" t="s">
        <v>3</v>
      </c>
      <c r="AV496">
        <v>1</v>
      </c>
      <c r="AW496">
        <v>2</v>
      </c>
      <c r="AX496">
        <v>35382881</v>
      </c>
      <c r="AY496">
        <v>1</v>
      </c>
      <c r="AZ496">
        <v>0</v>
      </c>
      <c r="BA496">
        <v>496</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CU496">
        <f>ROUND(AT496*Source!I1668*AH496*AL496,2)</f>
        <v>0</v>
      </c>
      <c r="CV496">
        <f>ROUND(Y496*Source!I1668,9)</f>
        <v>34.5</v>
      </c>
      <c r="CW496">
        <v>0</v>
      </c>
      <c r="CX496">
        <f>ROUND(Y496*Source!I1668,9)</f>
        <v>34.5</v>
      </c>
      <c r="CY496">
        <f>AD496</f>
        <v>0</v>
      </c>
      <c r="CZ496">
        <f>AH496</f>
        <v>0</v>
      </c>
      <c r="DA496">
        <f>AL496</f>
        <v>1</v>
      </c>
      <c r="DB496">
        <f t="shared" ref="DB496:DB559" si="116">ROUND(ROUND(AT496*CZ496,2),6)</f>
        <v>0</v>
      </c>
      <c r="DC496">
        <f t="shared" ref="DC496:DC559" si="117">ROUND(ROUND(AT496*AG496,2),6)</f>
        <v>0</v>
      </c>
      <c r="DD496" t="s">
        <v>3</v>
      </c>
      <c r="DE496" t="s">
        <v>3</v>
      </c>
      <c r="DF496">
        <f t="shared" si="111"/>
        <v>0</v>
      </c>
      <c r="DG496">
        <f t="shared" si="112"/>
        <v>0</v>
      </c>
      <c r="DH496">
        <f t="shared" si="113"/>
        <v>0</v>
      </c>
      <c r="DI496">
        <f t="shared" si="114"/>
        <v>0</v>
      </c>
      <c r="DJ496">
        <f>DI496</f>
        <v>0</v>
      </c>
      <c r="DK496">
        <v>0</v>
      </c>
      <c r="DL496" t="s">
        <v>3</v>
      </c>
      <c r="DM496">
        <v>0</v>
      </c>
      <c r="DN496" t="s">
        <v>3</v>
      </c>
      <c r="DO496">
        <v>0</v>
      </c>
    </row>
    <row r="497" spans="1:119" x14ac:dyDescent="0.2">
      <c r="A497">
        <f>ROW(Source!A1668)</f>
        <v>1668</v>
      </c>
      <c r="B497">
        <v>35364244</v>
      </c>
      <c r="C497">
        <v>35382875</v>
      </c>
      <c r="D497">
        <v>35112768</v>
      </c>
      <c r="E497">
        <v>1</v>
      </c>
      <c r="F497">
        <v>1</v>
      </c>
      <c r="G497">
        <v>15872964</v>
      </c>
      <c r="H497">
        <v>2</v>
      </c>
      <c r="I497" t="s">
        <v>1081</v>
      </c>
      <c r="J497" t="s">
        <v>1082</v>
      </c>
      <c r="K497" t="s">
        <v>1083</v>
      </c>
      <c r="L497">
        <v>1368</v>
      </c>
      <c r="N497">
        <v>1011</v>
      </c>
      <c r="O497" t="s">
        <v>988</v>
      </c>
      <c r="P497" t="s">
        <v>988</v>
      </c>
      <c r="Q497">
        <v>1</v>
      </c>
      <c r="W497">
        <v>0</v>
      </c>
      <c r="X497">
        <v>-1503072827</v>
      </c>
      <c r="Y497">
        <f t="shared" si="115"/>
        <v>0.14000000000000001</v>
      </c>
      <c r="AA497">
        <v>0</v>
      </c>
      <c r="AB497">
        <v>456.39</v>
      </c>
      <c r="AC497">
        <v>1.4</v>
      </c>
      <c r="AD497">
        <v>0</v>
      </c>
      <c r="AE497">
        <v>0</v>
      </c>
      <c r="AF497">
        <v>456.39</v>
      </c>
      <c r="AG497">
        <v>1.4</v>
      </c>
      <c r="AH497">
        <v>0</v>
      </c>
      <c r="AI497">
        <v>1</v>
      </c>
      <c r="AJ497">
        <v>1</v>
      </c>
      <c r="AK497">
        <v>1</v>
      </c>
      <c r="AL497">
        <v>1</v>
      </c>
      <c r="AM497">
        <v>-2</v>
      </c>
      <c r="AN497">
        <v>0</v>
      </c>
      <c r="AO497">
        <v>1</v>
      </c>
      <c r="AP497">
        <v>1</v>
      </c>
      <c r="AQ497">
        <v>0</v>
      </c>
      <c r="AR497">
        <v>0</v>
      </c>
      <c r="AS497" t="s">
        <v>3</v>
      </c>
      <c r="AT497">
        <v>0.14000000000000001</v>
      </c>
      <c r="AU497" t="s">
        <v>3</v>
      </c>
      <c r="AV497">
        <v>0</v>
      </c>
      <c r="AW497">
        <v>2</v>
      </c>
      <c r="AX497">
        <v>35382882</v>
      </c>
      <c r="AY497">
        <v>1</v>
      </c>
      <c r="AZ497">
        <v>0</v>
      </c>
      <c r="BA497">
        <v>497</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CV497">
        <v>0</v>
      </c>
      <c r="CW497">
        <f>ROUND(Y497*Source!I1668*DO497,9)</f>
        <v>0</v>
      </c>
      <c r="CX497">
        <f>ROUND(Y497*Source!I1668,9)</f>
        <v>2.1</v>
      </c>
      <c r="CY497">
        <f>AB497</f>
        <v>456.39</v>
      </c>
      <c r="CZ497">
        <f>AF497</f>
        <v>456.39</v>
      </c>
      <c r="DA497">
        <f>AJ497</f>
        <v>1</v>
      </c>
      <c r="DB497">
        <f t="shared" si="116"/>
        <v>63.89</v>
      </c>
      <c r="DC497">
        <f t="shared" si="117"/>
        <v>0.2</v>
      </c>
      <c r="DD497" t="s">
        <v>3</v>
      </c>
      <c r="DE497" t="s">
        <v>3</v>
      </c>
      <c r="DF497">
        <f t="shared" si="111"/>
        <v>0</v>
      </c>
      <c r="DG497">
        <f t="shared" si="112"/>
        <v>958.42</v>
      </c>
      <c r="DH497">
        <f t="shared" si="113"/>
        <v>2.94</v>
      </c>
      <c r="DI497">
        <f t="shared" si="114"/>
        <v>0</v>
      </c>
      <c r="DJ497">
        <f>DG497</f>
        <v>958.42</v>
      </c>
      <c r="DK497">
        <v>0</v>
      </c>
      <c r="DL497" t="s">
        <v>3</v>
      </c>
      <c r="DM497">
        <v>0</v>
      </c>
      <c r="DN497" t="s">
        <v>3</v>
      </c>
      <c r="DO497">
        <v>0</v>
      </c>
    </row>
    <row r="498" spans="1:119" x14ac:dyDescent="0.2">
      <c r="A498">
        <f>ROW(Source!A1668)</f>
        <v>1668</v>
      </c>
      <c r="B498">
        <v>35364244</v>
      </c>
      <c r="C498">
        <v>35382875</v>
      </c>
      <c r="D498">
        <v>35113206</v>
      </c>
      <c r="E498">
        <v>1</v>
      </c>
      <c r="F498">
        <v>1</v>
      </c>
      <c r="G498">
        <v>15872964</v>
      </c>
      <c r="H498">
        <v>2</v>
      </c>
      <c r="I498" t="s">
        <v>989</v>
      </c>
      <c r="J498" t="s">
        <v>990</v>
      </c>
      <c r="K498" t="s">
        <v>991</v>
      </c>
      <c r="L498">
        <v>1368</v>
      </c>
      <c r="N498">
        <v>1011</v>
      </c>
      <c r="O498" t="s">
        <v>988</v>
      </c>
      <c r="P498" t="s">
        <v>988</v>
      </c>
      <c r="Q498">
        <v>1</v>
      </c>
      <c r="W498">
        <v>0</v>
      </c>
      <c r="X498">
        <v>-1817365194</v>
      </c>
      <c r="Y498">
        <f t="shared" si="115"/>
        <v>0.04</v>
      </c>
      <c r="AA498">
        <v>0</v>
      </c>
      <c r="AB498">
        <v>4.72</v>
      </c>
      <c r="AC498">
        <v>0.1</v>
      </c>
      <c r="AD498">
        <v>0</v>
      </c>
      <c r="AE498">
        <v>0</v>
      </c>
      <c r="AF498">
        <v>4.72</v>
      </c>
      <c r="AG498">
        <v>0.1</v>
      </c>
      <c r="AH498">
        <v>0</v>
      </c>
      <c r="AI498">
        <v>1</v>
      </c>
      <c r="AJ498">
        <v>1</v>
      </c>
      <c r="AK498">
        <v>1</v>
      </c>
      <c r="AL498">
        <v>1</v>
      </c>
      <c r="AM498">
        <v>-2</v>
      </c>
      <c r="AN498">
        <v>0</v>
      </c>
      <c r="AO498">
        <v>1</v>
      </c>
      <c r="AP498">
        <v>1</v>
      </c>
      <c r="AQ498">
        <v>0</v>
      </c>
      <c r="AR498">
        <v>0</v>
      </c>
      <c r="AS498" t="s">
        <v>3</v>
      </c>
      <c r="AT498">
        <v>0.04</v>
      </c>
      <c r="AU498" t="s">
        <v>3</v>
      </c>
      <c r="AV498">
        <v>0</v>
      </c>
      <c r="AW498">
        <v>2</v>
      </c>
      <c r="AX498">
        <v>35382883</v>
      </c>
      <c r="AY498">
        <v>1</v>
      </c>
      <c r="AZ498">
        <v>0</v>
      </c>
      <c r="BA498">
        <v>498</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CV498">
        <v>0</v>
      </c>
      <c r="CW498">
        <f>ROUND(Y498*Source!I1668*DO498,9)</f>
        <v>0</v>
      </c>
      <c r="CX498">
        <f>ROUND(Y498*Source!I1668,9)</f>
        <v>0.6</v>
      </c>
      <c r="CY498">
        <f>AB498</f>
        <v>4.72</v>
      </c>
      <c r="CZ498">
        <f>AF498</f>
        <v>4.72</v>
      </c>
      <c r="DA498">
        <f>AJ498</f>
        <v>1</v>
      </c>
      <c r="DB498">
        <f t="shared" si="116"/>
        <v>0.19</v>
      </c>
      <c r="DC498">
        <f t="shared" si="117"/>
        <v>0</v>
      </c>
      <c r="DD498" t="s">
        <v>3</v>
      </c>
      <c r="DE498" t="s">
        <v>3</v>
      </c>
      <c r="DF498">
        <f t="shared" si="111"/>
        <v>0</v>
      </c>
      <c r="DG498">
        <f t="shared" si="112"/>
        <v>2.83</v>
      </c>
      <c r="DH498">
        <f t="shared" si="113"/>
        <v>0.06</v>
      </c>
      <c r="DI498">
        <f t="shared" si="114"/>
        <v>0</v>
      </c>
      <c r="DJ498">
        <f>DG498</f>
        <v>2.83</v>
      </c>
      <c r="DK498">
        <v>0</v>
      </c>
      <c r="DL498" t="s">
        <v>3</v>
      </c>
      <c r="DM498">
        <v>0</v>
      </c>
      <c r="DN498" t="s">
        <v>3</v>
      </c>
      <c r="DO498">
        <v>0</v>
      </c>
    </row>
    <row r="499" spans="1:119" x14ac:dyDescent="0.2">
      <c r="A499">
        <f>ROW(Source!A1668)</f>
        <v>1668</v>
      </c>
      <c r="B499">
        <v>35364244</v>
      </c>
      <c r="C499">
        <v>35382875</v>
      </c>
      <c r="D499">
        <v>35113178</v>
      </c>
      <c r="E499">
        <v>1</v>
      </c>
      <c r="F499">
        <v>1</v>
      </c>
      <c r="G499">
        <v>15872964</v>
      </c>
      <c r="H499">
        <v>2</v>
      </c>
      <c r="I499" t="s">
        <v>1084</v>
      </c>
      <c r="J499" t="s">
        <v>1085</v>
      </c>
      <c r="K499" t="s">
        <v>1086</v>
      </c>
      <c r="L499">
        <v>1368</v>
      </c>
      <c r="N499">
        <v>1011</v>
      </c>
      <c r="O499" t="s">
        <v>988</v>
      </c>
      <c r="P499" t="s">
        <v>988</v>
      </c>
      <c r="Q499">
        <v>1</v>
      </c>
      <c r="W499">
        <v>0</v>
      </c>
      <c r="X499">
        <v>-385320760</v>
      </c>
      <c r="Y499">
        <f t="shared" si="115"/>
        <v>0.22</v>
      </c>
      <c r="AA499">
        <v>0</v>
      </c>
      <c r="AB499">
        <v>9.8699999999999992</v>
      </c>
      <c r="AC499">
        <v>0.49</v>
      </c>
      <c r="AD499">
        <v>0</v>
      </c>
      <c r="AE499">
        <v>0</v>
      </c>
      <c r="AF499">
        <v>9.8699999999999992</v>
      </c>
      <c r="AG499">
        <v>0.49</v>
      </c>
      <c r="AH499">
        <v>0</v>
      </c>
      <c r="AI499">
        <v>1</v>
      </c>
      <c r="AJ499">
        <v>1</v>
      </c>
      <c r="AK499">
        <v>1</v>
      </c>
      <c r="AL499">
        <v>1</v>
      </c>
      <c r="AM499">
        <v>-2</v>
      </c>
      <c r="AN499">
        <v>0</v>
      </c>
      <c r="AO499">
        <v>1</v>
      </c>
      <c r="AP499">
        <v>1</v>
      </c>
      <c r="AQ499">
        <v>0</v>
      </c>
      <c r="AR499">
        <v>0</v>
      </c>
      <c r="AS499" t="s">
        <v>3</v>
      </c>
      <c r="AT499">
        <v>0.22</v>
      </c>
      <c r="AU499" t="s">
        <v>3</v>
      </c>
      <c r="AV499">
        <v>0</v>
      </c>
      <c r="AW499">
        <v>2</v>
      </c>
      <c r="AX499">
        <v>35382884</v>
      </c>
      <c r="AY499">
        <v>1</v>
      </c>
      <c r="AZ499">
        <v>0</v>
      </c>
      <c r="BA499">
        <v>499</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CV499">
        <v>0</v>
      </c>
      <c r="CW499">
        <f>ROUND(Y499*Source!I1668*DO499,9)</f>
        <v>0</v>
      </c>
      <c r="CX499">
        <f>ROUND(Y499*Source!I1668,9)</f>
        <v>3.3</v>
      </c>
      <c r="CY499">
        <f>AB499</f>
        <v>9.8699999999999992</v>
      </c>
      <c r="CZ499">
        <f>AF499</f>
        <v>9.8699999999999992</v>
      </c>
      <c r="DA499">
        <f>AJ499</f>
        <v>1</v>
      </c>
      <c r="DB499">
        <f t="shared" si="116"/>
        <v>2.17</v>
      </c>
      <c r="DC499">
        <f t="shared" si="117"/>
        <v>0.11</v>
      </c>
      <c r="DD499" t="s">
        <v>3</v>
      </c>
      <c r="DE499" t="s">
        <v>3</v>
      </c>
      <c r="DF499">
        <f t="shared" si="111"/>
        <v>0</v>
      </c>
      <c r="DG499">
        <f t="shared" si="112"/>
        <v>32.57</v>
      </c>
      <c r="DH499">
        <f t="shared" si="113"/>
        <v>1.62</v>
      </c>
      <c r="DI499">
        <f t="shared" si="114"/>
        <v>0</v>
      </c>
      <c r="DJ499">
        <f>DG499</f>
        <v>32.57</v>
      </c>
      <c r="DK499">
        <v>0</v>
      </c>
      <c r="DL499" t="s">
        <v>3</v>
      </c>
      <c r="DM499">
        <v>0</v>
      </c>
      <c r="DN499" t="s">
        <v>3</v>
      </c>
      <c r="DO499">
        <v>0</v>
      </c>
    </row>
    <row r="500" spans="1:119" x14ac:dyDescent="0.2">
      <c r="A500">
        <f>ROW(Source!A1668)</f>
        <v>1668</v>
      </c>
      <c r="B500">
        <v>35364244</v>
      </c>
      <c r="C500">
        <v>35382875</v>
      </c>
      <c r="D500">
        <v>35122221</v>
      </c>
      <c r="E500">
        <v>1</v>
      </c>
      <c r="F500">
        <v>1</v>
      </c>
      <c r="G500">
        <v>15872964</v>
      </c>
      <c r="H500">
        <v>3</v>
      </c>
      <c r="I500" t="s">
        <v>128</v>
      </c>
      <c r="J500" t="s">
        <v>130</v>
      </c>
      <c r="K500" t="s">
        <v>129</v>
      </c>
      <c r="L500">
        <v>1354</v>
      </c>
      <c r="N500">
        <v>1010</v>
      </c>
      <c r="O500" t="s">
        <v>52</v>
      </c>
      <c r="P500" t="s">
        <v>52</v>
      </c>
      <c r="Q500">
        <v>1</v>
      </c>
      <c r="W500">
        <v>1</v>
      </c>
      <c r="X500">
        <v>-2080535723</v>
      </c>
      <c r="Y500">
        <f t="shared" si="115"/>
        <v>-1</v>
      </c>
      <c r="AA500">
        <v>2206.16</v>
      </c>
      <c r="AB500">
        <v>0</v>
      </c>
      <c r="AC500">
        <v>0</v>
      </c>
      <c r="AD500">
        <v>0</v>
      </c>
      <c r="AE500">
        <v>2206.16</v>
      </c>
      <c r="AF500">
        <v>0</v>
      </c>
      <c r="AG500">
        <v>0</v>
      </c>
      <c r="AH500">
        <v>0</v>
      </c>
      <c r="AI500">
        <v>1</v>
      </c>
      <c r="AJ500">
        <v>1</v>
      </c>
      <c r="AK500">
        <v>1</v>
      </c>
      <c r="AL500">
        <v>1</v>
      </c>
      <c r="AM500">
        <v>-2</v>
      </c>
      <c r="AN500">
        <v>0</v>
      </c>
      <c r="AO500">
        <v>1</v>
      </c>
      <c r="AP500">
        <v>1</v>
      </c>
      <c r="AQ500">
        <v>0</v>
      </c>
      <c r="AR500">
        <v>0</v>
      </c>
      <c r="AS500" t="s">
        <v>3</v>
      </c>
      <c r="AT500">
        <v>-1</v>
      </c>
      <c r="AU500" t="s">
        <v>3</v>
      </c>
      <c r="AV500">
        <v>0</v>
      </c>
      <c r="AW500">
        <v>2</v>
      </c>
      <c r="AX500">
        <v>35382885</v>
      </c>
      <c r="AY500">
        <v>1</v>
      </c>
      <c r="AZ500">
        <v>6144</v>
      </c>
      <c r="BA500">
        <v>500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CV500">
        <v>0</v>
      </c>
      <c r="CW500">
        <v>0</v>
      </c>
      <c r="CX500">
        <f>ROUND(Y500*Source!I1668,9)</f>
        <v>-15</v>
      </c>
      <c r="CY500">
        <f>AA500</f>
        <v>2206.16</v>
      </c>
      <c r="CZ500">
        <f>AE500</f>
        <v>2206.16</v>
      </c>
      <c r="DA500">
        <f>AI500</f>
        <v>1</v>
      </c>
      <c r="DB500">
        <f t="shared" si="116"/>
        <v>-2206.16</v>
      </c>
      <c r="DC500">
        <f t="shared" si="117"/>
        <v>0</v>
      </c>
      <c r="DD500" t="s">
        <v>3</v>
      </c>
      <c r="DE500" t="s">
        <v>3</v>
      </c>
      <c r="DF500">
        <f t="shared" si="111"/>
        <v>-33092.400000000001</v>
      </c>
      <c r="DG500">
        <f t="shared" si="112"/>
        <v>0</v>
      </c>
      <c r="DH500">
        <f t="shared" si="113"/>
        <v>0</v>
      </c>
      <c r="DI500">
        <f t="shared" si="114"/>
        <v>0</v>
      </c>
      <c r="DJ500">
        <f>DF500</f>
        <v>-33092.400000000001</v>
      </c>
      <c r="DK500">
        <v>0</v>
      </c>
      <c r="DL500" t="s">
        <v>3</v>
      </c>
      <c r="DM500">
        <v>0</v>
      </c>
      <c r="DN500" t="s">
        <v>3</v>
      </c>
      <c r="DO500">
        <v>0</v>
      </c>
    </row>
    <row r="501" spans="1:119" x14ac:dyDescent="0.2">
      <c r="A501">
        <f>ROW(Source!A1705)</f>
        <v>1705</v>
      </c>
      <c r="B501">
        <v>35364244</v>
      </c>
      <c r="C501">
        <v>35382945</v>
      </c>
      <c r="D501">
        <v>35111398</v>
      </c>
      <c r="E501">
        <v>15872964</v>
      </c>
      <c r="F501">
        <v>1</v>
      </c>
      <c r="G501">
        <v>15872964</v>
      </c>
      <c r="H501">
        <v>1</v>
      </c>
      <c r="I501" t="s">
        <v>982</v>
      </c>
      <c r="J501" t="s">
        <v>3</v>
      </c>
      <c r="K501" t="s">
        <v>983</v>
      </c>
      <c r="L501">
        <v>1191</v>
      </c>
      <c r="N501">
        <v>1013</v>
      </c>
      <c r="O501" t="s">
        <v>984</v>
      </c>
      <c r="P501" t="s">
        <v>984</v>
      </c>
      <c r="Q501">
        <v>1</v>
      </c>
      <c r="W501">
        <v>0</v>
      </c>
      <c r="X501">
        <v>476480486</v>
      </c>
      <c r="Y501">
        <f t="shared" si="115"/>
        <v>5.84</v>
      </c>
      <c r="AA501">
        <v>0</v>
      </c>
      <c r="AB501">
        <v>0</v>
      </c>
      <c r="AC501">
        <v>0</v>
      </c>
      <c r="AD501">
        <v>0</v>
      </c>
      <c r="AE501">
        <v>0</v>
      </c>
      <c r="AF501">
        <v>0</v>
      </c>
      <c r="AG501">
        <v>0</v>
      </c>
      <c r="AH501">
        <v>0</v>
      </c>
      <c r="AI501">
        <v>1</v>
      </c>
      <c r="AJ501">
        <v>1</v>
      </c>
      <c r="AK501">
        <v>1</v>
      </c>
      <c r="AL501">
        <v>1</v>
      </c>
      <c r="AM501">
        <v>-2</v>
      </c>
      <c r="AN501">
        <v>0</v>
      </c>
      <c r="AO501">
        <v>1</v>
      </c>
      <c r="AP501">
        <v>1</v>
      </c>
      <c r="AQ501">
        <v>0</v>
      </c>
      <c r="AR501">
        <v>0</v>
      </c>
      <c r="AS501" t="s">
        <v>3</v>
      </c>
      <c r="AT501">
        <v>5.84</v>
      </c>
      <c r="AU501" t="s">
        <v>3</v>
      </c>
      <c r="AV501">
        <v>1</v>
      </c>
      <c r="AW501">
        <v>2</v>
      </c>
      <c r="AX501">
        <v>35382947</v>
      </c>
      <c r="AY501">
        <v>1</v>
      </c>
      <c r="AZ501">
        <v>0</v>
      </c>
      <c r="BA501">
        <v>501</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CU501">
        <f>ROUND(AT501*Source!I1705*AH501*AL501,2)</f>
        <v>0</v>
      </c>
      <c r="CV501">
        <f>ROUND(Y501*Source!I1705,9)</f>
        <v>0.29199999999999998</v>
      </c>
      <c r="CW501">
        <v>0</v>
      </c>
      <c r="CX501">
        <f>ROUND(Y501*Source!I1705,9)</f>
        <v>0.29199999999999998</v>
      </c>
      <c r="CY501">
        <f>AD501</f>
        <v>0</v>
      </c>
      <c r="CZ501">
        <f>AH501</f>
        <v>0</v>
      </c>
      <c r="DA501">
        <f>AL501</f>
        <v>1</v>
      </c>
      <c r="DB501">
        <f t="shared" si="116"/>
        <v>0</v>
      </c>
      <c r="DC501">
        <f t="shared" si="117"/>
        <v>0</v>
      </c>
      <c r="DD501" t="s">
        <v>3</v>
      </c>
      <c r="DE501" t="s">
        <v>3</v>
      </c>
      <c r="DF501">
        <f t="shared" si="111"/>
        <v>0</v>
      </c>
      <c r="DG501">
        <f t="shared" si="112"/>
        <v>0</v>
      </c>
      <c r="DH501">
        <f t="shared" si="113"/>
        <v>0</v>
      </c>
      <c r="DI501">
        <f t="shared" si="114"/>
        <v>0</v>
      </c>
      <c r="DJ501">
        <f>DI501</f>
        <v>0</v>
      </c>
      <c r="DK501">
        <v>0</v>
      </c>
      <c r="DL501" t="s">
        <v>3</v>
      </c>
      <c r="DM501">
        <v>0</v>
      </c>
      <c r="DN501" t="s">
        <v>3</v>
      </c>
      <c r="DO501">
        <v>0</v>
      </c>
    </row>
    <row r="502" spans="1:119" x14ac:dyDescent="0.2">
      <c r="A502">
        <f>ROW(Source!A1706)</f>
        <v>1706</v>
      </c>
      <c r="B502">
        <v>35364244</v>
      </c>
      <c r="C502">
        <v>35382948</v>
      </c>
      <c r="D502">
        <v>35111398</v>
      </c>
      <c r="E502">
        <v>15872964</v>
      </c>
      <c r="F502">
        <v>1</v>
      </c>
      <c r="G502">
        <v>15872964</v>
      </c>
      <c r="H502">
        <v>1</v>
      </c>
      <c r="I502" t="s">
        <v>982</v>
      </c>
      <c r="J502" t="s">
        <v>3</v>
      </c>
      <c r="K502" t="s">
        <v>983</v>
      </c>
      <c r="L502">
        <v>1191</v>
      </c>
      <c r="N502">
        <v>1013</v>
      </c>
      <c r="O502" t="s">
        <v>984</v>
      </c>
      <c r="P502" t="s">
        <v>984</v>
      </c>
      <c r="Q502">
        <v>1</v>
      </c>
      <c r="W502">
        <v>0</v>
      </c>
      <c r="X502">
        <v>476480486</v>
      </c>
      <c r="Y502">
        <f t="shared" si="115"/>
        <v>0.42</v>
      </c>
      <c r="AA502">
        <v>0</v>
      </c>
      <c r="AB502">
        <v>0</v>
      </c>
      <c r="AC502">
        <v>0</v>
      </c>
      <c r="AD502">
        <v>0</v>
      </c>
      <c r="AE502">
        <v>0</v>
      </c>
      <c r="AF502">
        <v>0</v>
      </c>
      <c r="AG502">
        <v>0</v>
      </c>
      <c r="AH502">
        <v>0</v>
      </c>
      <c r="AI502">
        <v>1</v>
      </c>
      <c r="AJ502">
        <v>1</v>
      </c>
      <c r="AK502">
        <v>1</v>
      </c>
      <c r="AL502">
        <v>1</v>
      </c>
      <c r="AM502">
        <v>-2</v>
      </c>
      <c r="AN502">
        <v>0</v>
      </c>
      <c r="AO502">
        <v>1</v>
      </c>
      <c r="AP502">
        <v>0</v>
      </c>
      <c r="AQ502">
        <v>0</v>
      </c>
      <c r="AR502">
        <v>0</v>
      </c>
      <c r="AS502" t="s">
        <v>3</v>
      </c>
      <c r="AT502">
        <v>0.42</v>
      </c>
      <c r="AU502" t="s">
        <v>3</v>
      </c>
      <c r="AV502">
        <v>1</v>
      </c>
      <c r="AW502">
        <v>2</v>
      </c>
      <c r="AX502">
        <v>35382953</v>
      </c>
      <c r="AY502">
        <v>1</v>
      </c>
      <c r="AZ502">
        <v>0</v>
      </c>
      <c r="BA502">
        <v>502</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CU502">
        <f>ROUND(AT502*Source!I1706*AH502*AL502,2)</f>
        <v>0</v>
      </c>
      <c r="CV502">
        <f>ROUND(Y502*Source!I1706,9)</f>
        <v>8.4000000000000005E-2</v>
      </c>
      <c r="CW502">
        <v>0</v>
      </c>
      <c r="CX502">
        <f>ROUND(Y502*Source!I1706,9)</f>
        <v>8.4000000000000005E-2</v>
      </c>
      <c r="CY502">
        <f>AD502</f>
        <v>0</v>
      </c>
      <c r="CZ502">
        <f>AH502</f>
        <v>0</v>
      </c>
      <c r="DA502">
        <f>AL502</f>
        <v>1</v>
      </c>
      <c r="DB502">
        <f t="shared" si="116"/>
        <v>0</v>
      </c>
      <c r="DC502">
        <f t="shared" si="117"/>
        <v>0</v>
      </c>
      <c r="DD502" t="s">
        <v>3</v>
      </c>
      <c r="DE502" t="s">
        <v>3</v>
      </c>
      <c r="DF502">
        <f t="shared" si="111"/>
        <v>0</v>
      </c>
      <c r="DG502">
        <f t="shared" si="112"/>
        <v>0</v>
      </c>
      <c r="DH502">
        <f t="shared" si="113"/>
        <v>0</v>
      </c>
      <c r="DI502">
        <f t="shared" si="114"/>
        <v>0</v>
      </c>
      <c r="DJ502">
        <f>DI502</f>
        <v>0</v>
      </c>
      <c r="DK502">
        <v>0</v>
      </c>
      <c r="DL502" t="s">
        <v>3</v>
      </c>
      <c r="DM502">
        <v>0</v>
      </c>
      <c r="DN502" t="s">
        <v>3</v>
      </c>
      <c r="DO502">
        <v>0</v>
      </c>
    </row>
    <row r="503" spans="1:119" x14ac:dyDescent="0.2">
      <c r="A503">
        <f>ROW(Source!A1706)</f>
        <v>1706</v>
      </c>
      <c r="B503">
        <v>35364244</v>
      </c>
      <c r="C503">
        <v>35382948</v>
      </c>
      <c r="D503">
        <v>35113190</v>
      </c>
      <c r="E503">
        <v>1</v>
      </c>
      <c r="F503">
        <v>1</v>
      </c>
      <c r="G503">
        <v>15872964</v>
      </c>
      <c r="H503">
        <v>2</v>
      </c>
      <c r="I503" t="s">
        <v>1111</v>
      </c>
      <c r="J503" t="s">
        <v>1112</v>
      </c>
      <c r="K503" t="s">
        <v>1113</v>
      </c>
      <c r="L503">
        <v>1368</v>
      </c>
      <c r="N503">
        <v>1011</v>
      </c>
      <c r="O503" t="s">
        <v>988</v>
      </c>
      <c r="P503" t="s">
        <v>988</v>
      </c>
      <c r="Q503">
        <v>1</v>
      </c>
      <c r="W503">
        <v>0</v>
      </c>
      <c r="X503">
        <v>-1477704590</v>
      </c>
      <c r="Y503">
        <f t="shared" si="115"/>
        <v>0.2</v>
      </c>
      <c r="AA503">
        <v>0</v>
      </c>
      <c r="AB503">
        <v>44.94</v>
      </c>
      <c r="AC503">
        <v>0.64</v>
      </c>
      <c r="AD503">
        <v>0</v>
      </c>
      <c r="AE503">
        <v>0</v>
      </c>
      <c r="AF503">
        <v>44.94</v>
      </c>
      <c r="AG503">
        <v>0.64</v>
      </c>
      <c r="AH503">
        <v>0</v>
      </c>
      <c r="AI503">
        <v>1</v>
      </c>
      <c r="AJ503">
        <v>1</v>
      </c>
      <c r="AK503">
        <v>1</v>
      </c>
      <c r="AL503">
        <v>1</v>
      </c>
      <c r="AM503">
        <v>-2</v>
      </c>
      <c r="AN503">
        <v>0</v>
      </c>
      <c r="AO503">
        <v>1</v>
      </c>
      <c r="AP503">
        <v>0</v>
      </c>
      <c r="AQ503">
        <v>0</v>
      </c>
      <c r="AR503">
        <v>0</v>
      </c>
      <c r="AS503" t="s">
        <v>3</v>
      </c>
      <c r="AT503">
        <v>0.2</v>
      </c>
      <c r="AU503" t="s">
        <v>3</v>
      </c>
      <c r="AV503">
        <v>0</v>
      </c>
      <c r="AW503">
        <v>2</v>
      </c>
      <c r="AX503">
        <v>35382954</v>
      </c>
      <c r="AY503">
        <v>1</v>
      </c>
      <c r="AZ503">
        <v>0</v>
      </c>
      <c r="BA503">
        <v>503</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CV503">
        <v>0</v>
      </c>
      <c r="CW503">
        <f>ROUND(Y503*Source!I1706*DO503,9)</f>
        <v>0</v>
      </c>
      <c r="CX503">
        <f>ROUND(Y503*Source!I1706,9)</f>
        <v>0.04</v>
      </c>
      <c r="CY503">
        <f>AB503</f>
        <v>44.94</v>
      </c>
      <c r="CZ503">
        <f>AF503</f>
        <v>44.94</v>
      </c>
      <c r="DA503">
        <f>AJ503</f>
        <v>1</v>
      </c>
      <c r="DB503">
        <f t="shared" si="116"/>
        <v>8.99</v>
      </c>
      <c r="DC503">
        <f t="shared" si="117"/>
        <v>0.13</v>
      </c>
      <c r="DD503" t="s">
        <v>3</v>
      </c>
      <c r="DE503" t="s">
        <v>3</v>
      </c>
      <c r="DF503">
        <f t="shared" si="111"/>
        <v>0</v>
      </c>
      <c r="DG503">
        <f t="shared" si="112"/>
        <v>1.8</v>
      </c>
      <c r="DH503">
        <f t="shared" si="113"/>
        <v>0.03</v>
      </c>
      <c r="DI503">
        <f t="shared" si="114"/>
        <v>0</v>
      </c>
      <c r="DJ503">
        <f>DG503</f>
        <v>1.8</v>
      </c>
      <c r="DK503">
        <v>0</v>
      </c>
      <c r="DL503" t="s">
        <v>3</v>
      </c>
      <c r="DM503">
        <v>0</v>
      </c>
      <c r="DN503" t="s">
        <v>3</v>
      </c>
      <c r="DO503">
        <v>0</v>
      </c>
    </row>
    <row r="504" spans="1:119" x14ac:dyDescent="0.2">
      <c r="A504">
        <f>ROW(Source!A1706)</f>
        <v>1706</v>
      </c>
      <c r="B504">
        <v>35364244</v>
      </c>
      <c r="C504">
        <v>35382948</v>
      </c>
      <c r="D504">
        <v>35115233</v>
      </c>
      <c r="E504">
        <v>1</v>
      </c>
      <c r="F504">
        <v>1</v>
      </c>
      <c r="G504">
        <v>15872964</v>
      </c>
      <c r="H504">
        <v>3</v>
      </c>
      <c r="I504" t="s">
        <v>1114</v>
      </c>
      <c r="J504" t="s">
        <v>1115</v>
      </c>
      <c r="K504" t="s">
        <v>1116</v>
      </c>
      <c r="L504">
        <v>1339</v>
      </c>
      <c r="N504">
        <v>1007</v>
      </c>
      <c r="O504" t="s">
        <v>1117</v>
      </c>
      <c r="P504" t="s">
        <v>1117</v>
      </c>
      <c r="Q504">
        <v>1</v>
      </c>
      <c r="W504">
        <v>0</v>
      </c>
      <c r="X504">
        <v>-35091971</v>
      </c>
      <c r="Y504">
        <f t="shared" si="115"/>
        <v>1.7600000000000001E-2</v>
      </c>
      <c r="AA504">
        <v>54.81</v>
      </c>
      <c r="AB504">
        <v>0</v>
      </c>
      <c r="AC504">
        <v>0</v>
      </c>
      <c r="AD504">
        <v>0</v>
      </c>
      <c r="AE504">
        <v>54.81</v>
      </c>
      <c r="AF504">
        <v>0</v>
      </c>
      <c r="AG504">
        <v>0</v>
      </c>
      <c r="AH504">
        <v>0</v>
      </c>
      <c r="AI504">
        <v>1</v>
      </c>
      <c r="AJ504">
        <v>1</v>
      </c>
      <c r="AK504">
        <v>1</v>
      </c>
      <c r="AL504">
        <v>1</v>
      </c>
      <c r="AM504">
        <v>-2</v>
      </c>
      <c r="AN504">
        <v>0</v>
      </c>
      <c r="AO504">
        <v>1</v>
      </c>
      <c r="AP504">
        <v>0</v>
      </c>
      <c r="AQ504">
        <v>0</v>
      </c>
      <c r="AR504">
        <v>0</v>
      </c>
      <c r="AS504" t="s">
        <v>3</v>
      </c>
      <c r="AT504">
        <v>1.7600000000000001E-2</v>
      </c>
      <c r="AU504" t="s">
        <v>3</v>
      </c>
      <c r="AV504">
        <v>0</v>
      </c>
      <c r="AW504">
        <v>2</v>
      </c>
      <c r="AX504">
        <v>35382955</v>
      </c>
      <c r="AY504">
        <v>1</v>
      </c>
      <c r="AZ504">
        <v>0</v>
      </c>
      <c r="BA504">
        <v>504</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CV504">
        <v>0</v>
      </c>
      <c r="CW504">
        <v>0</v>
      </c>
      <c r="CX504">
        <f>ROUND(Y504*Source!I1706,9)</f>
        <v>3.5200000000000001E-3</v>
      </c>
      <c r="CY504">
        <f>AA504</f>
        <v>54.81</v>
      </c>
      <c r="CZ504">
        <f>AE504</f>
        <v>54.81</v>
      </c>
      <c r="DA504">
        <f>AI504</f>
        <v>1</v>
      </c>
      <c r="DB504">
        <f t="shared" si="116"/>
        <v>0.96</v>
      </c>
      <c r="DC504">
        <f t="shared" si="117"/>
        <v>0</v>
      </c>
      <c r="DD504" t="s">
        <v>3</v>
      </c>
      <c r="DE504" t="s">
        <v>3</v>
      </c>
      <c r="DF504">
        <f t="shared" si="111"/>
        <v>0.19</v>
      </c>
      <c r="DG504">
        <f t="shared" si="112"/>
        <v>0</v>
      </c>
      <c r="DH504">
        <f t="shared" si="113"/>
        <v>0</v>
      </c>
      <c r="DI504">
        <f t="shared" si="114"/>
        <v>0</v>
      </c>
      <c r="DJ504">
        <f>DF504</f>
        <v>0.19</v>
      </c>
      <c r="DK504">
        <v>0</v>
      </c>
      <c r="DL504" t="s">
        <v>3</v>
      </c>
      <c r="DM504">
        <v>0</v>
      </c>
      <c r="DN504" t="s">
        <v>3</v>
      </c>
      <c r="DO504">
        <v>0</v>
      </c>
    </row>
    <row r="505" spans="1:119" x14ac:dyDescent="0.2">
      <c r="A505">
        <f>ROW(Source!A1706)</f>
        <v>1706</v>
      </c>
      <c r="B505">
        <v>35364244</v>
      </c>
      <c r="C505">
        <v>35382948</v>
      </c>
      <c r="D505">
        <v>35117602</v>
      </c>
      <c r="E505">
        <v>1</v>
      </c>
      <c r="F505">
        <v>1</v>
      </c>
      <c r="G505">
        <v>15872964</v>
      </c>
      <c r="H505">
        <v>3</v>
      </c>
      <c r="I505" t="s">
        <v>1118</v>
      </c>
      <c r="J505" t="s">
        <v>1119</v>
      </c>
      <c r="K505" t="s">
        <v>1120</v>
      </c>
      <c r="L505">
        <v>1354</v>
      </c>
      <c r="N505">
        <v>1010</v>
      </c>
      <c r="O505" t="s">
        <v>52</v>
      </c>
      <c r="P505" t="s">
        <v>52</v>
      </c>
      <c r="Q505">
        <v>1</v>
      </c>
      <c r="W505">
        <v>0</v>
      </c>
      <c r="X505">
        <v>656259231</v>
      </c>
      <c r="Y505">
        <f t="shared" si="115"/>
        <v>6.7000000000000002E-3</v>
      </c>
      <c r="AA505">
        <v>16620.27</v>
      </c>
      <c r="AB505">
        <v>0</v>
      </c>
      <c r="AC505">
        <v>0</v>
      </c>
      <c r="AD505">
        <v>0</v>
      </c>
      <c r="AE505">
        <v>16620.27</v>
      </c>
      <c r="AF505">
        <v>0</v>
      </c>
      <c r="AG505">
        <v>0</v>
      </c>
      <c r="AH505">
        <v>0</v>
      </c>
      <c r="AI505">
        <v>1</v>
      </c>
      <c r="AJ505">
        <v>1</v>
      </c>
      <c r="AK505">
        <v>1</v>
      </c>
      <c r="AL505">
        <v>1</v>
      </c>
      <c r="AM505">
        <v>-2</v>
      </c>
      <c r="AN505">
        <v>0</v>
      </c>
      <c r="AO505">
        <v>1</v>
      </c>
      <c r="AP505">
        <v>0</v>
      </c>
      <c r="AQ505">
        <v>0</v>
      </c>
      <c r="AR505">
        <v>0</v>
      </c>
      <c r="AS505" t="s">
        <v>3</v>
      </c>
      <c r="AT505">
        <v>6.7000000000000002E-3</v>
      </c>
      <c r="AU505" t="s">
        <v>3</v>
      </c>
      <c r="AV505">
        <v>0</v>
      </c>
      <c r="AW505">
        <v>2</v>
      </c>
      <c r="AX505">
        <v>35382956</v>
      </c>
      <c r="AY505">
        <v>1</v>
      </c>
      <c r="AZ505">
        <v>0</v>
      </c>
      <c r="BA505">
        <v>505</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CV505">
        <v>0</v>
      </c>
      <c r="CW505">
        <v>0</v>
      </c>
      <c r="CX505">
        <f>ROUND(Y505*Source!I1706,9)</f>
        <v>1.34E-3</v>
      </c>
      <c r="CY505">
        <f>AA505</f>
        <v>16620.27</v>
      </c>
      <c r="CZ505">
        <f>AE505</f>
        <v>16620.27</v>
      </c>
      <c r="DA505">
        <f>AI505</f>
        <v>1</v>
      </c>
      <c r="DB505">
        <f t="shared" si="116"/>
        <v>111.36</v>
      </c>
      <c r="DC505">
        <f t="shared" si="117"/>
        <v>0</v>
      </c>
      <c r="DD505" t="s">
        <v>3</v>
      </c>
      <c r="DE505" t="s">
        <v>3</v>
      </c>
      <c r="DF505">
        <f t="shared" si="111"/>
        <v>22.27</v>
      </c>
      <c r="DG505">
        <f t="shared" si="112"/>
        <v>0</v>
      </c>
      <c r="DH505">
        <f t="shared" si="113"/>
        <v>0</v>
      </c>
      <c r="DI505">
        <f t="shared" si="114"/>
        <v>0</v>
      </c>
      <c r="DJ505">
        <f>DF505</f>
        <v>22.27</v>
      </c>
      <c r="DK505">
        <v>0</v>
      </c>
      <c r="DL505" t="s">
        <v>3</v>
      </c>
      <c r="DM505">
        <v>0</v>
      </c>
      <c r="DN505" t="s">
        <v>3</v>
      </c>
      <c r="DO505">
        <v>0</v>
      </c>
    </row>
    <row r="506" spans="1:119" x14ac:dyDescent="0.2">
      <c r="A506">
        <f>ROW(Source!A1707)</f>
        <v>1707</v>
      </c>
      <c r="B506">
        <v>35364244</v>
      </c>
      <c r="C506">
        <v>35382957</v>
      </c>
      <c r="D506">
        <v>35111398</v>
      </c>
      <c r="E506">
        <v>15872964</v>
      </c>
      <c r="F506">
        <v>1</v>
      </c>
      <c r="G506">
        <v>15872964</v>
      </c>
      <c r="H506">
        <v>1</v>
      </c>
      <c r="I506" t="s">
        <v>982</v>
      </c>
      <c r="J506" t="s">
        <v>3</v>
      </c>
      <c r="K506" t="s">
        <v>983</v>
      </c>
      <c r="L506">
        <v>1191</v>
      </c>
      <c r="N506">
        <v>1013</v>
      </c>
      <c r="O506" t="s">
        <v>984</v>
      </c>
      <c r="P506" t="s">
        <v>984</v>
      </c>
      <c r="Q506">
        <v>1</v>
      </c>
      <c r="W506">
        <v>0</v>
      </c>
      <c r="X506">
        <v>476480486</v>
      </c>
      <c r="Y506">
        <f t="shared" si="115"/>
        <v>14</v>
      </c>
      <c r="AA506">
        <v>0</v>
      </c>
      <c r="AB506">
        <v>0</v>
      </c>
      <c r="AC506">
        <v>0</v>
      </c>
      <c r="AD506">
        <v>0</v>
      </c>
      <c r="AE506">
        <v>0</v>
      </c>
      <c r="AF506">
        <v>0</v>
      </c>
      <c r="AG506">
        <v>0</v>
      </c>
      <c r="AH506">
        <v>0</v>
      </c>
      <c r="AI506">
        <v>1</v>
      </c>
      <c r="AJ506">
        <v>1</v>
      </c>
      <c r="AK506">
        <v>1</v>
      </c>
      <c r="AL506">
        <v>1</v>
      </c>
      <c r="AM506">
        <v>-2</v>
      </c>
      <c r="AN506">
        <v>0</v>
      </c>
      <c r="AO506">
        <v>1</v>
      </c>
      <c r="AP506">
        <v>1</v>
      </c>
      <c r="AQ506">
        <v>0</v>
      </c>
      <c r="AR506">
        <v>0</v>
      </c>
      <c r="AS506" t="s">
        <v>3</v>
      </c>
      <c r="AT506">
        <v>14</v>
      </c>
      <c r="AU506" t="s">
        <v>3</v>
      </c>
      <c r="AV506">
        <v>1</v>
      </c>
      <c r="AW506">
        <v>2</v>
      </c>
      <c r="AX506">
        <v>35382961</v>
      </c>
      <c r="AY506">
        <v>1</v>
      </c>
      <c r="AZ506">
        <v>0</v>
      </c>
      <c r="BA506">
        <v>506</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CU506">
        <f>ROUND(AT506*Source!I1707*AH506*AL506,2)</f>
        <v>0</v>
      </c>
      <c r="CV506">
        <f>ROUND(Y506*Source!I1707,9)</f>
        <v>0.14000000000000001</v>
      </c>
      <c r="CW506">
        <v>0</v>
      </c>
      <c r="CX506">
        <f>ROUND(Y506*Source!I1707,9)</f>
        <v>0.14000000000000001</v>
      </c>
      <c r="CY506">
        <f>AD506</f>
        <v>0</v>
      </c>
      <c r="CZ506">
        <f>AH506</f>
        <v>0</v>
      </c>
      <c r="DA506">
        <f>AL506</f>
        <v>1</v>
      </c>
      <c r="DB506">
        <f t="shared" si="116"/>
        <v>0</v>
      </c>
      <c r="DC506">
        <f t="shared" si="117"/>
        <v>0</v>
      </c>
      <c r="DD506" t="s">
        <v>3</v>
      </c>
      <c r="DE506" t="s">
        <v>3</v>
      </c>
      <c r="DF506">
        <f t="shared" si="111"/>
        <v>0</v>
      </c>
      <c r="DG506">
        <f t="shared" si="112"/>
        <v>0</v>
      </c>
      <c r="DH506">
        <f t="shared" si="113"/>
        <v>0</v>
      </c>
      <c r="DI506">
        <f t="shared" si="114"/>
        <v>0</v>
      </c>
      <c r="DJ506">
        <f>DI506</f>
        <v>0</v>
      </c>
      <c r="DK506">
        <v>0</v>
      </c>
      <c r="DL506" t="s">
        <v>3</v>
      </c>
      <c r="DM506">
        <v>0</v>
      </c>
      <c r="DN506" t="s">
        <v>3</v>
      </c>
      <c r="DO506">
        <v>0</v>
      </c>
    </row>
    <row r="507" spans="1:119" x14ac:dyDescent="0.2">
      <c r="A507">
        <f>ROW(Source!A1707)</f>
        <v>1707</v>
      </c>
      <c r="B507">
        <v>35364244</v>
      </c>
      <c r="C507">
        <v>35382957</v>
      </c>
      <c r="D507">
        <v>35112687</v>
      </c>
      <c r="E507">
        <v>1</v>
      </c>
      <c r="F507">
        <v>1</v>
      </c>
      <c r="G507">
        <v>15872964</v>
      </c>
      <c r="H507">
        <v>2</v>
      </c>
      <c r="I507" t="s">
        <v>1121</v>
      </c>
      <c r="J507" t="s">
        <v>1122</v>
      </c>
      <c r="K507" t="s">
        <v>1123</v>
      </c>
      <c r="L507">
        <v>1368</v>
      </c>
      <c r="N507">
        <v>1011</v>
      </c>
      <c r="O507" t="s">
        <v>988</v>
      </c>
      <c r="P507" t="s">
        <v>988</v>
      </c>
      <c r="Q507">
        <v>1</v>
      </c>
      <c r="W507">
        <v>0</v>
      </c>
      <c r="X507">
        <v>-1843499539</v>
      </c>
      <c r="Y507">
        <f t="shared" si="115"/>
        <v>3.65</v>
      </c>
      <c r="AA507">
        <v>0</v>
      </c>
      <c r="AB507">
        <v>1635</v>
      </c>
      <c r="AC507">
        <v>832.91</v>
      </c>
      <c r="AD507">
        <v>0</v>
      </c>
      <c r="AE507">
        <v>0</v>
      </c>
      <c r="AF507">
        <v>1635</v>
      </c>
      <c r="AG507">
        <v>832.91</v>
      </c>
      <c r="AH507">
        <v>0</v>
      </c>
      <c r="AI507">
        <v>1</v>
      </c>
      <c r="AJ507">
        <v>1</v>
      </c>
      <c r="AK507">
        <v>1</v>
      </c>
      <c r="AL507">
        <v>1</v>
      </c>
      <c r="AM507">
        <v>-2</v>
      </c>
      <c r="AN507">
        <v>0</v>
      </c>
      <c r="AO507">
        <v>1</v>
      </c>
      <c r="AP507">
        <v>1</v>
      </c>
      <c r="AQ507">
        <v>0</v>
      </c>
      <c r="AR507">
        <v>0</v>
      </c>
      <c r="AS507" t="s">
        <v>3</v>
      </c>
      <c r="AT507">
        <v>3.65</v>
      </c>
      <c r="AU507" t="s">
        <v>3</v>
      </c>
      <c r="AV507">
        <v>0</v>
      </c>
      <c r="AW507">
        <v>2</v>
      </c>
      <c r="AX507">
        <v>35382962</v>
      </c>
      <c r="AY507">
        <v>1</v>
      </c>
      <c r="AZ507">
        <v>0</v>
      </c>
      <c r="BA507">
        <v>507</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CV507">
        <v>0</v>
      </c>
      <c r="CW507">
        <f>ROUND(Y507*Source!I1707*DO507,9)</f>
        <v>0</v>
      </c>
      <c r="CX507">
        <f>ROUND(Y507*Source!I1707,9)</f>
        <v>3.6499999999999998E-2</v>
      </c>
      <c r="CY507">
        <f>AB507</f>
        <v>1635</v>
      </c>
      <c r="CZ507">
        <f>AF507</f>
        <v>1635</v>
      </c>
      <c r="DA507">
        <f>AJ507</f>
        <v>1</v>
      </c>
      <c r="DB507">
        <f t="shared" si="116"/>
        <v>5967.75</v>
      </c>
      <c r="DC507">
        <f t="shared" si="117"/>
        <v>3040.12</v>
      </c>
      <c r="DD507" t="s">
        <v>3</v>
      </c>
      <c r="DE507" t="s">
        <v>3</v>
      </c>
      <c r="DF507">
        <f t="shared" si="111"/>
        <v>0</v>
      </c>
      <c r="DG507">
        <f t="shared" si="112"/>
        <v>59.68</v>
      </c>
      <c r="DH507">
        <f t="shared" si="113"/>
        <v>30.4</v>
      </c>
      <c r="DI507">
        <f t="shared" si="114"/>
        <v>0</v>
      </c>
      <c r="DJ507">
        <f>DG507</f>
        <v>59.68</v>
      </c>
      <c r="DK507">
        <v>0</v>
      </c>
      <c r="DL507" t="s">
        <v>3</v>
      </c>
      <c r="DM507">
        <v>0</v>
      </c>
      <c r="DN507" t="s">
        <v>3</v>
      </c>
      <c r="DO507">
        <v>0</v>
      </c>
    </row>
    <row r="508" spans="1:119" x14ac:dyDescent="0.2">
      <c r="A508">
        <f>ROW(Source!A1707)</f>
        <v>1707</v>
      </c>
      <c r="B508">
        <v>35364244</v>
      </c>
      <c r="C508">
        <v>35382957</v>
      </c>
      <c r="D508">
        <v>35113169</v>
      </c>
      <c r="E508">
        <v>1</v>
      </c>
      <c r="F508">
        <v>1</v>
      </c>
      <c r="G508">
        <v>15872964</v>
      </c>
      <c r="H508">
        <v>2</v>
      </c>
      <c r="I508" t="s">
        <v>1124</v>
      </c>
      <c r="J508" t="s">
        <v>1125</v>
      </c>
      <c r="K508" t="s">
        <v>1126</v>
      </c>
      <c r="L508">
        <v>1368</v>
      </c>
      <c r="N508">
        <v>1011</v>
      </c>
      <c r="O508" t="s">
        <v>988</v>
      </c>
      <c r="P508" t="s">
        <v>988</v>
      </c>
      <c r="Q508">
        <v>1</v>
      </c>
      <c r="W508">
        <v>0</v>
      </c>
      <c r="X508">
        <v>-1505827316</v>
      </c>
      <c r="Y508">
        <f t="shared" si="115"/>
        <v>3.65</v>
      </c>
      <c r="AA508">
        <v>0</v>
      </c>
      <c r="AB508">
        <v>7.15</v>
      </c>
      <c r="AC508">
        <v>0.09</v>
      </c>
      <c r="AD508">
        <v>0</v>
      </c>
      <c r="AE508">
        <v>0</v>
      </c>
      <c r="AF508">
        <v>7.15</v>
      </c>
      <c r="AG508">
        <v>0.09</v>
      </c>
      <c r="AH508">
        <v>0</v>
      </c>
      <c r="AI508">
        <v>1</v>
      </c>
      <c r="AJ508">
        <v>1</v>
      </c>
      <c r="AK508">
        <v>1</v>
      </c>
      <c r="AL508">
        <v>1</v>
      </c>
      <c r="AM508">
        <v>-2</v>
      </c>
      <c r="AN508">
        <v>0</v>
      </c>
      <c r="AO508">
        <v>1</v>
      </c>
      <c r="AP508">
        <v>1</v>
      </c>
      <c r="AQ508">
        <v>0</v>
      </c>
      <c r="AR508">
        <v>0</v>
      </c>
      <c r="AS508" t="s">
        <v>3</v>
      </c>
      <c r="AT508">
        <v>3.65</v>
      </c>
      <c r="AU508" t="s">
        <v>3</v>
      </c>
      <c r="AV508">
        <v>0</v>
      </c>
      <c r="AW508">
        <v>2</v>
      </c>
      <c r="AX508">
        <v>35382963</v>
      </c>
      <c r="AY508">
        <v>1</v>
      </c>
      <c r="AZ508">
        <v>0</v>
      </c>
      <c r="BA508">
        <v>508</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CV508">
        <v>0</v>
      </c>
      <c r="CW508">
        <f>ROUND(Y508*Source!I1707*DO508,9)</f>
        <v>0</v>
      </c>
      <c r="CX508">
        <f>ROUND(Y508*Source!I1707,9)</f>
        <v>3.6499999999999998E-2</v>
      </c>
      <c r="CY508">
        <f>AB508</f>
        <v>7.15</v>
      </c>
      <c r="CZ508">
        <f>AF508</f>
        <v>7.15</v>
      </c>
      <c r="DA508">
        <f>AJ508</f>
        <v>1</v>
      </c>
      <c r="DB508">
        <f t="shared" si="116"/>
        <v>26.1</v>
      </c>
      <c r="DC508">
        <f t="shared" si="117"/>
        <v>0.33</v>
      </c>
      <c r="DD508" t="s">
        <v>3</v>
      </c>
      <c r="DE508" t="s">
        <v>3</v>
      </c>
      <c r="DF508">
        <f t="shared" si="111"/>
        <v>0</v>
      </c>
      <c r="DG508">
        <f t="shared" si="112"/>
        <v>0.26</v>
      </c>
      <c r="DH508">
        <f t="shared" si="113"/>
        <v>0</v>
      </c>
      <c r="DI508">
        <f t="shared" si="114"/>
        <v>0</v>
      </c>
      <c r="DJ508">
        <f>DG508</f>
        <v>0.26</v>
      </c>
      <c r="DK508">
        <v>0</v>
      </c>
      <c r="DL508" t="s">
        <v>3</v>
      </c>
      <c r="DM508">
        <v>0</v>
      </c>
      <c r="DN508" t="s">
        <v>3</v>
      </c>
      <c r="DO508">
        <v>0</v>
      </c>
    </row>
    <row r="509" spans="1:119" x14ac:dyDescent="0.2">
      <c r="A509">
        <f>ROW(Source!A1710)</f>
        <v>1710</v>
      </c>
      <c r="B509">
        <v>35364244</v>
      </c>
      <c r="C509">
        <v>35382966</v>
      </c>
      <c r="D509">
        <v>35111398</v>
      </c>
      <c r="E509">
        <v>15872964</v>
      </c>
      <c r="F509">
        <v>1</v>
      </c>
      <c r="G509">
        <v>15872964</v>
      </c>
      <c r="H509">
        <v>1</v>
      </c>
      <c r="I509" t="s">
        <v>982</v>
      </c>
      <c r="J509" t="s">
        <v>3</v>
      </c>
      <c r="K509" t="s">
        <v>983</v>
      </c>
      <c r="L509">
        <v>1191</v>
      </c>
      <c r="N509">
        <v>1013</v>
      </c>
      <c r="O509" t="s">
        <v>984</v>
      </c>
      <c r="P509" t="s">
        <v>984</v>
      </c>
      <c r="Q509">
        <v>1</v>
      </c>
      <c r="W509">
        <v>0</v>
      </c>
      <c r="X509">
        <v>476480486</v>
      </c>
      <c r="Y509">
        <f t="shared" si="115"/>
        <v>42.81</v>
      </c>
      <c r="AA509">
        <v>0</v>
      </c>
      <c r="AB509">
        <v>0</v>
      </c>
      <c r="AC509">
        <v>0</v>
      </c>
      <c r="AD509">
        <v>0</v>
      </c>
      <c r="AE509">
        <v>0</v>
      </c>
      <c r="AF509">
        <v>0</v>
      </c>
      <c r="AG509">
        <v>0</v>
      </c>
      <c r="AH509">
        <v>0</v>
      </c>
      <c r="AI509">
        <v>1</v>
      </c>
      <c r="AJ509">
        <v>1</v>
      </c>
      <c r="AK509">
        <v>1</v>
      </c>
      <c r="AL509">
        <v>1</v>
      </c>
      <c r="AM509">
        <v>-2</v>
      </c>
      <c r="AN509">
        <v>0</v>
      </c>
      <c r="AO509">
        <v>1</v>
      </c>
      <c r="AP509">
        <v>1</v>
      </c>
      <c r="AQ509">
        <v>0</v>
      </c>
      <c r="AR509">
        <v>0</v>
      </c>
      <c r="AS509" t="s">
        <v>3</v>
      </c>
      <c r="AT509">
        <v>42.81</v>
      </c>
      <c r="AU509" t="s">
        <v>3</v>
      </c>
      <c r="AV509">
        <v>1</v>
      </c>
      <c r="AW509">
        <v>2</v>
      </c>
      <c r="AX509">
        <v>35382969</v>
      </c>
      <c r="AY509">
        <v>1</v>
      </c>
      <c r="AZ509">
        <v>0</v>
      </c>
      <c r="BA509">
        <v>509</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CU509">
        <f>ROUND(AT509*Source!I1710*AH509*AL509,2)</f>
        <v>0</v>
      </c>
      <c r="CV509">
        <f>ROUND(Y509*Source!I1710,9)</f>
        <v>2.1404999999999998</v>
      </c>
      <c r="CW509">
        <v>0</v>
      </c>
      <c r="CX509">
        <f>ROUND(Y509*Source!I1710,9)</f>
        <v>2.1404999999999998</v>
      </c>
      <c r="CY509">
        <f>AD509</f>
        <v>0</v>
      </c>
      <c r="CZ509">
        <f>AH509</f>
        <v>0</v>
      </c>
      <c r="DA509">
        <f>AL509</f>
        <v>1</v>
      </c>
      <c r="DB509">
        <f t="shared" si="116"/>
        <v>0</v>
      </c>
      <c r="DC509">
        <f t="shared" si="117"/>
        <v>0</v>
      </c>
      <c r="DD509" t="s">
        <v>3</v>
      </c>
      <c r="DE509" t="s">
        <v>3</v>
      </c>
      <c r="DF509">
        <f t="shared" si="111"/>
        <v>0</v>
      </c>
      <c r="DG509">
        <f t="shared" si="112"/>
        <v>0</v>
      </c>
      <c r="DH509">
        <f t="shared" si="113"/>
        <v>0</v>
      </c>
      <c r="DI509">
        <f t="shared" si="114"/>
        <v>0</v>
      </c>
      <c r="DJ509">
        <f>DI509</f>
        <v>0</v>
      </c>
      <c r="DK509">
        <v>0</v>
      </c>
      <c r="DL509" t="s">
        <v>3</v>
      </c>
      <c r="DM509">
        <v>0</v>
      </c>
      <c r="DN509" t="s">
        <v>3</v>
      </c>
      <c r="DO509">
        <v>0</v>
      </c>
    </row>
    <row r="510" spans="1:119" x14ac:dyDescent="0.2">
      <c r="A510">
        <f>ROW(Source!A1710)</f>
        <v>1710</v>
      </c>
      <c r="B510">
        <v>35364244</v>
      </c>
      <c r="C510">
        <v>35382966</v>
      </c>
      <c r="D510">
        <v>35113206</v>
      </c>
      <c r="E510">
        <v>1</v>
      </c>
      <c r="F510">
        <v>1</v>
      </c>
      <c r="G510">
        <v>15872964</v>
      </c>
      <c r="H510">
        <v>2</v>
      </c>
      <c r="I510" t="s">
        <v>989</v>
      </c>
      <c r="J510" t="s">
        <v>990</v>
      </c>
      <c r="K510" t="s">
        <v>991</v>
      </c>
      <c r="L510">
        <v>1368</v>
      </c>
      <c r="N510">
        <v>1011</v>
      </c>
      <c r="O510" t="s">
        <v>988</v>
      </c>
      <c r="P510" t="s">
        <v>988</v>
      </c>
      <c r="Q510">
        <v>1</v>
      </c>
      <c r="W510">
        <v>0</v>
      </c>
      <c r="X510">
        <v>-1817365194</v>
      </c>
      <c r="Y510">
        <f t="shared" si="115"/>
        <v>6.9</v>
      </c>
      <c r="AA510">
        <v>0</v>
      </c>
      <c r="AB510">
        <v>4.72</v>
      </c>
      <c r="AC510">
        <v>0.1</v>
      </c>
      <c r="AD510">
        <v>0</v>
      </c>
      <c r="AE510">
        <v>0</v>
      </c>
      <c r="AF510">
        <v>4.72</v>
      </c>
      <c r="AG510">
        <v>0.1</v>
      </c>
      <c r="AH510">
        <v>0</v>
      </c>
      <c r="AI510">
        <v>1</v>
      </c>
      <c r="AJ510">
        <v>1</v>
      </c>
      <c r="AK510">
        <v>1</v>
      </c>
      <c r="AL510">
        <v>1</v>
      </c>
      <c r="AM510">
        <v>-2</v>
      </c>
      <c r="AN510">
        <v>0</v>
      </c>
      <c r="AO510">
        <v>1</v>
      </c>
      <c r="AP510">
        <v>1</v>
      </c>
      <c r="AQ510">
        <v>0</v>
      </c>
      <c r="AR510">
        <v>0</v>
      </c>
      <c r="AS510" t="s">
        <v>3</v>
      </c>
      <c r="AT510">
        <v>6.9</v>
      </c>
      <c r="AU510" t="s">
        <v>3</v>
      </c>
      <c r="AV510">
        <v>0</v>
      </c>
      <c r="AW510">
        <v>2</v>
      </c>
      <c r="AX510">
        <v>35382970</v>
      </c>
      <c r="AY510">
        <v>1</v>
      </c>
      <c r="AZ510">
        <v>0</v>
      </c>
      <c r="BA510">
        <v>510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CV510">
        <v>0</v>
      </c>
      <c r="CW510">
        <f>ROUND(Y510*Source!I1710*DO510,9)</f>
        <v>0</v>
      </c>
      <c r="CX510">
        <f>ROUND(Y510*Source!I1710,9)</f>
        <v>0.34499999999999997</v>
      </c>
      <c r="CY510">
        <f>AB510</f>
        <v>4.72</v>
      </c>
      <c r="CZ510">
        <f>AF510</f>
        <v>4.72</v>
      </c>
      <c r="DA510">
        <f>AJ510</f>
        <v>1</v>
      </c>
      <c r="DB510">
        <f t="shared" si="116"/>
        <v>32.57</v>
      </c>
      <c r="DC510">
        <f t="shared" si="117"/>
        <v>0.69</v>
      </c>
      <c r="DD510" t="s">
        <v>3</v>
      </c>
      <c r="DE510" t="s">
        <v>3</v>
      </c>
      <c r="DF510">
        <f t="shared" si="111"/>
        <v>0</v>
      </c>
      <c r="DG510">
        <f t="shared" si="112"/>
        <v>1.63</v>
      </c>
      <c r="DH510">
        <f t="shared" si="113"/>
        <v>0.03</v>
      </c>
      <c r="DI510">
        <f t="shared" si="114"/>
        <v>0</v>
      </c>
      <c r="DJ510">
        <f>DG510</f>
        <v>1.63</v>
      </c>
      <c r="DK510">
        <v>0</v>
      </c>
      <c r="DL510" t="s">
        <v>3</v>
      </c>
      <c r="DM510">
        <v>0</v>
      </c>
      <c r="DN510" t="s">
        <v>3</v>
      </c>
      <c r="DO510">
        <v>0</v>
      </c>
    </row>
    <row r="511" spans="1:119" x14ac:dyDescent="0.2">
      <c r="A511">
        <f>ROW(Source!A1711)</f>
        <v>1711</v>
      </c>
      <c r="B511">
        <v>35364244</v>
      </c>
      <c r="C511">
        <v>35382971</v>
      </c>
      <c r="D511">
        <v>35111398</v>
      </c>
      <c r="E511">
        <v>15872964</v>
      </c>
      <c r="F511">
        <v>1</v>
      </c>
      <c r="G511">
        <v>15872964</v>
      </c>
      <c r="H511">
        <v>1</v>
      </c>
      <c r="I511" t="s">
        <v>982</v>
      </c>
      <c r="J511" t="s">
        <v>3</v>
      </c>
      <c r="K511" t="s">
        <v>983</v>
      </c>
      <c r="L511">
        <v>1191</v>
      </c>
      <c r="N511">
        <v>1013</v>
      </c>
      <c r="O511" t="s">
        <v>984</v>
      </c>
      <c r="P511" t="s">
        <v>984</v>
      </c>
      <c r="Q511">
        <v>1</v>
      </c>
      <c r="W511">
        <v>0</v>
      </c>
      <c r="X511">
        <v>476480486</v>
      </c>
      <c r="Y511">
        <f t="shared" si="115"/>
        <v>39.22</v>
      </c>
      <c r="AA511">
        <v>0</v>
      </c>
      <c r="AB511">
        <v>0</v>
      </c>
      <c r="AC511">
        <v>0</v>
      </c>
      <c r="AD511">
        <v>0</v>
      </c>
      <c r="AE511">
        <v>0</v>
      </c>
      <c r="AF511">
        <v>0</v>
      </c>
      <c r="AG511">
        <v>0</v>
      </c>
      <c r="AH511">
        <v>0</v>
      </c>
      <c r="AI511">
        <v>1</v>
      </c>
      <c r="AJ511">
        <v>1</v>
      </c>
      <c r="AK511">
        <v>1</v>
      </c>
      <c r="AL511">
        <v>1</v>
      </c>
      <c r="AM511">
        <v>-2</v>
      </c>
      <c r="AN511">
        <v>0</v>
      </c>
      <c r="AO511">
        <v>1</v>
      </c>
      <c r="AP511">
        <v>1</v>
      </c>
      <c r="AQ511">
        <v>0</v>
      </c>
      <c r="AR511">
        <v>0</v>
      </c>
      <c r="AS511" t="s">
        <v>3</v>
      </c>
      <c r="AT511">
        <v>39.22</v>
      </c>
      <c r="AU511" t="s">
        <v>3</v>
      </c>
      <c r="AV511">
        <v>1</v>
      </c>
      <c r="AW511">
        <v>2</v>
      </c>
      <c r="AX511">
        <v>35382974</v>
      </c>
      <c r="AY511">
        <v>1</v>
      </c>
      <c r="AZ511">
        <v>0</v>
      </c>
      <c r="BA511">
        <v>511</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CU511">
        <f>ROUND(AT511*Source!I1711*AH511*AL511,2)</f>
        <v>0</v>
      </c>
      <c r="CV511">
        <f>ROUND(Y511*Source!I1711,9)</f>
        <v>0.39219999999999999</v>
      </c>
      <c r="CW511">
        <v>0</v>
      </c>
      <c r="CX511">
        <f>ROUND(Y511*Source!I1711,9)</f>
        <v>0.39219999999999999</v>
      </c>
      <c r="CY511">
        <f>AD511</f>
        <v>0</v>
      </c>
      <c r="CZ511">
        <f>AH511</f>
        <v>0</v>
      </c>
      <c r="DA511">
        <f>AL511</f>
        <v>1</v>
      </c>
      <c r="DB511">
        <f t="shared" si="116"/>
        <v>0</v>
      </c>
      <c r="DC511">
        <f t="shared" si="117"/>
        <v>0</v>
      </c>
      <c r="DD511" t="s">
        <v>3</v>
      </c>
      <c r="DE511" t="s">
        <v>3</v>
      </c>
      <c r="DF511">
        <f t="shared" si="111"/>
        <v>0</v>
      </c>
      <c r="DG511">
        <f t="shared" si="112"/>
        <v>0</v>
      </c>
      <c r="DH511">
        <f t="shared" si="113"/>
        <v>0</v>
      </c>
      <c r="DI511">
        <f t="shared" si="114"/>
        <v>0</v>
      </c>
      <c r="DJ511">
        <f>DI511</f>
        <v>0</v>
      </c>
      <c r="DK511">
        <v>0</v>
      </c>
      <c r="DL511" t="s">
        <v>3</v>
      </c>
      <c r="DM511">
        <v>0</v>
      </c>
      <c r="DN511" t="s">
        <v>3</v>
      </c>
      <c r="DO511">
        <v>0</v>
      </c>
    </row>
    <row r="512" spans="1:119" x14ac:dyDescent="0.2">
      <c r="A512">
        <f>ROW(Source!A1711)</f>
        <v>1711</v>
      </c>
      <c r="B512">
        <v>35364244</v>
      </c>
      <c r="C512">
        <v>35382971</v>
      </c>
      <c r="D512">
        <v>35113206</v>
      </c>
      <c r="E512">
        <v>1</v>
      </c>
      <c r="F512">
        <v>1</v>
      </c>
      <c r="G512">
        <v>15872964</v>
      </c>
      <c r="H512">
        <v>2</v>
      </c>
      <c r="I512" t="s">
        <v>989</v>
      </c>
      <c r="J512" t="s">
        <v>990</v>
      </c>
      <c r="K512" t="s">
        <v>991</v>
      </c>
      <c r="L512">
        <v>1368</v>
      </c>
      <c r="N512">
        <v>1011</v>
      </c>
      <c r="O512" t="s">
        <v>988</v>
      </c>
      <c r="P512" t="s">
        <v>988</v>
      </c>
      <c r="Q512">
        <v>1</v>
      </c>
      <c r="W512">
        <v>0</v>
      </c>
      <c r="X512">
        <v>-1817365194</v>
      </c>
      <c r="Y512">
        <f t="shared" si="115"/>
        <v>6.9</v>
      </c>
      <c r="AA512">
        <v>0</v>
      </c>
      <c r="AB512">
        <v>4.72</v>
      </c>
      <c r="AC512">
        <v>0.1</v>
      </c>
      <c r="AD512">
        <v>0</v>
      </c>
      <c r="AE512">
        <v>0</v>
      </c>
      <c r="AF512">
        <v>4.72</v>
      </c>
      <c r="AG512">
        <v>0.1</v>
      </c>
      <c r="AH512">
        <v>0</v>
      </c>
      <c r="AI512">
        <v>1</v>
      </c>
      <c r="AJ512">
        <v>1</v>
      </c>
      <c r="AK512">
        <v>1</v>
      </c>
      <c r="AL512">
        <v>1</v>
      </c>
      <c r="AM512">
        <v>-2</v>
      </c>
      <c r="AN512">
        <v>0</v>
      </c>
      <c r="AO512">
        <v>1</v>
      </c>
      <c r="AP512">
        <v>1</v>
      </c>
      <c r="AQ512">
        <v>0</v>
      </c>
      <c r="AR512">
        <v>0</v>
      </c>
      <c r="AS512" t="s">
        <v>3</v>
      </c>
      <c r="AT512">
        <v>6.9</v>
      </c>
      <c r="AU512" t="s">
        <v>3</v>
      </c>
      <c r="AV512">
        <v>0</v>
      </c>
      <c r="AW512">
        <v>2</v>
      </c>
      <c r="AX512">
        <v>35382975</v>
      </c>
      <c r="AY512">
        <v>1</v>
      </c>
      <c r="AZ512">
        <v>0</v>
      </c>
      <c r="BA512">
        <v>512</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CV512">
        <v>0</v>
      </c>
      <c r="CW512">
        <f>ROUND(Y512*Source!I1711*DO512,9)</f>
        <v>0</v>
      </c>
      <c r="CX512">
        <f>ROUND(Y512*Source!I1711,9)</f>
        <v>6.9000000000000006E-2</v>
      </c>
      <c r="CY512">
        <f>AB512</f>
        <v>4.72</v>
      </c>
      <c r="CZ512">
        <f>AF512</f>
        <v>4.72</v>
      </c>
      <c r="DA512">
        <f>AJ512</f>
        <v>1</v>
      </c>
      <c r="DB512">
        <f t="shared" si="116"/>
        <v>32.57</v>
      </c>
      <c r="DC512">
        <f t="shared" si="117"/>
        <v>0.69</v>
      </c>
      <c r="DD512" t="s">
        <v>3</v>
      </c>
      <c r="DE512" t="s">
        <v>3</v>
      </c>
      <c r="DF512">
        <f t="shared" si="111"/>
        <v>0</v>
      </c>
      <c r="DG512">
        <f t="shared" si="112"/>
        <v>0.33</v>
      </c>
      <c r="DH512">
        <f t="shared" si="113"/>
        <v>0.01</v>
      </c>
      <c r="DI512">
        <f t="shared" si="114"/>
        <v>0</v>
      </c>
      <c r="DJ512">
        <f>DG512</f>
        <v>0.33</v>
      </c>
      <c r="DK512">
        <v>0</v>
      </c>
      <c r="DL512" t="s">
        <v>3</v>
      </c>
      <c r="DM512">
        <v>0</v>
      </c>
      <c r="DN512" t="s">
        <v>3</v>
      </c>
      <c r="DO512">
        <v>0</v>
      </c>
    </row>
    <row r="513" spans="1:119" x14ac:dyDescent="0.2">
      <c r="A513">
        <f>ROW(Source!A1712)</f>
        <v>1712</v>
      </c>
      <c r="B513">
        <v>35364244</v>
      </c>
      <c r="C513">
        <v>35382976</v>
      </c>
      <c r="D513">
        <v>35111398</v>
      </c>
      <c r="E513">
        <v>15872964</v>
      </c>
      <c r="F513">
        <v>1</v>
      </c>
      <c r="G513">
        <v>15872964</v>
      </c>
      <c r="H513">
        <v>1</v>
      </c>
      <c r="I513" t="s">
        <v>982</v>
      </c>
      <c r="J513" t="s">
        <v>3</v>
      </c>
      <c r="K513" t="s">
        <v>983</v>
      </c>
      <c r="L513">
        <v>1191</v>
      </c>
      <c r="N513">
        <v>1013</v>
      </c>
      <c r="O513" t="s">
        <v>984</v>
      </c>
      <c r="P513" t="s">
        <v>984</v>
      </c>
      <c r="Q513">
        <v>1</v>
      </c>
      <c r="W513">
        <v>0</v>
      </c>
      <c r="X513">
        <v>476480486</v>
      </c>
      <c r="Y513">
        <f t="shared" si="115"/>
        <v>34.630000000000003</v>
      </c>
      <c r="AA513">
        <v>0</v>
      </c>
      <c r="AB513">
        <v>0</v>
      </c>
      <c r="AC513">
        <v>0</v>
      </c>
      <c r="AD513">
        <v>0</v>
      </c>
      <c r="AE513">
        <v>0</v>
      </c>
      <c r="AF513">
        <v>0</v>
      </c>
      <c r="AG513">
        <v>0</v>
      </c>
      <c r="AH513">
        <v>0</v>
      </c>
      <c r="AI513">
        <v>1</v>
      </c>
      <c r="AJ513">
        <v>1</v>
      </c>
      <c r="AK513">
        <v>1</v>
      </c>
      <c r="AL513">
        <v>1</v>
      </c>
      <c r="AM513">
        <v>-2</v>
      </c>
      <c r="AN513">
        <v>0</v>
      </c>
      <c r="AO513">
        <v>1</v>
      </c>
      <c r="AP513">
        <v>1</v>
      </c>
      <c r="AQ513">
        <v>0</v>
      </c>
      <c r="AR513">
        <v>0</v>
      </c>
      <c r="AS513" t="s">
        <v>3</v>
      </c>
      <c r="AT513">
        <v>34.630000000000003</v>
      </c>
      <c r="AU513" t="s">
        <v>3</v>
      </c>
      <c r="AV513">
        <v>1</v>
      </c>
      <c r="AW513">
        <v>2</v>
      </c>
      <c r="AX513">
        <v>35382978</v>
      </c>
      <c r="AY513">
        <v>1</v>
      </c>
      <c r="AZ513">
        <v>0</v>
      </c>
      <c r="BA513">
        <v>513</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CU513">
        <f>ROUND(AT513*Source!I1712*AH513*AL513,2)</f>
        <v>0</v>
      </c>
      <c r="CV513">
        <f>ROUND(Y513*Source!I1712,9)</f>
        <v>0.3463</v>
      </c>
      <c r="CW513">
        <v>0</v>
      </c>
      <c r="CX513">
        <f>ROUND(Y513*Source!I1712,9)</f>
        <v>0.3463</v>
      </c>
      <c r="CY513">
        <f>AD513</f>
        <v>0</v>
      </c>
      <c r="CZ513">
        <f>AH513</f>
        <v>0</v>
      </c>
      <c r="DA513">
        <f>AL513</f>
        <v>1</v>
      </c>
      <c r="DB513">
        <f t="shared" si="116"/>
        <v>0</v>
      </c>
      <c r="DC513">
        <f t="shared" si="117"/>
        <v>0</v>
      </c>
      <c r="DD513" t="s">
        <v>3</v>
      </c>
      <c r="DE513" t="s">
        <v>3</v>
      </c>
      <c r="DF513">
        <f t="shared" ref="DF513:DF576" si="118">ROUND(ROUND(AE513,2)*CX513,2)</f>
        <v>0</v>
      </c>
      <c r="DG513">
        <f t="shared" ref="DG513:DG576" si="119">ROUND(ROUND(AF513,2)*CX513,2)</f>
        <v>0</v>
      </c>
      <c r="DH513">
        <f t="shared" ref="DH513:DH576" si="120">ROUND(ROUND(AG513,2)*CX513,2)</f>
        <v>0</v>
      </c>
      <c r="DI513">
        <f t="shared" ref="DI513:DI576" si="121">ROUND(ROUND(AH513,2)*CX513,2)</f>
        <v>0</v>
      </c>
      <c r="DJ513">
        <f>DI513</f>
        <v>0</v>
      </c>
      <c r="DK513">
        <v>0</v>
      </c>
      <c r="DL513" t="s">
        <v>3</v>
      </c>
      <c r="DM513">
        <v>0</v>
      </c>
      <c r="DN513" t="s">
        <v>3</v>
      </c>
      <c r="DO513">
        <v>0</v>
      </c>
    </row>
    <row r="514" spans="1:119" x14ac:dyDescent="0.2">
      <c r="A514">
        <f>ROW(Source!A1748)</f>
        <v>1748</v>
      </c>
      <c r="B514">
        <v>35364244</v>
      </c>
      <c r="C514">
        <v>35383037</v>
      </c>
      <c r="D514">
        <v>35111398</v>
      </c>
      <c r="E514">
        <v>15872964</v>
      </c>
      <c r="F514">
        <v>1</v>
      </c>
      <c r="G514">
        <v>15872964</v>
      </c>
      <c r="H514">
        <v>1</v>
      </c>
      <c r="I514" t="s">
        <v>982</v>
      </c>
      <c r="J514" t="s">
        <v>3</v>
      </c>
      <c r="K514" t="s">
        <v>983</v>
      </c>
      <c r="L514">
        <v>1191</v>
      </c>
      <c r="N514">
        <v>1013</v>
      </c>
      <c r="O514" t="s">
        <v>984</v>
      </c>
      <c r="P514" t="s">
        <v>984</v>
      </c>
      <c r="Q514">
        <v>1</v>
      </c>
      <c r="W514">
        <v>0</v>
      </c>
      <c r="X514">
        <v>476480486</v>
      </c>
      <c r="Y514">
        <f t="shared" si="115"/>
        <v>5.84</v>
      </c>
      <c r="AA514">
        <v>0</v>
      </c>
      <c r="AB514">
        <v>0</v>
      </c>
      <c r="AC514">
        <v>0</v>
      </c>
      <c r="AD514">
        <v>0</v>
      </c>
      <c r="AE514">
        <v>0</v>
      </c>
      <c r="AF514">
        <v>0</v>
      </c>
      <c r="AG514">
        <v>0</v>
      </c>
      <c r="AH514">
        <v>0</v>
      </c>
      <c r="AI514">
        <v>1</v>
      </c>
      <c r="AJ514">
        <v>1</v>
      </c>
      <c r="AK514">
        <v>1</v>
      </c>
      <c r="AL514">
        <v>1</v>
      </c>
      <c r="AM514">
        <v>-2</v>
      </c>
      <c r="AN514">
        <v>0</v>
      </c>
      <c r="AO514">
        <v>1</v>
      </c>
      <c r="AP514">
        <v>1</v>
      </c>
      <c r="AQ514">
        <v>0</v>
      </c>
      <c r="AR514">
        <v>0</v>
      </c>
      <c r="AS514" t="s">
        <v>3</v>
      </c>
      <c r="AT514">
        <v>5.84</v>
      </c>
      <c r="AU514" t="s">
        <v>3</v>
      </c>
      <c r="AV514">
        <v>1</v>
      </c>
      <c r="AW514">
        <v>2</v>
      </c>
      <c r="AX514">
        <v>35383039</v>
      </c>
      <c r="AY514">
        <v>1</v>
      </c>
      <c r="AZ514">
        <v>0</v>
      </c>
      <c r="BA514">
        <v>514</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CU514">
        <f>ROUND(AT514*Source!I1748*AH514*AL514,2)</f>
        <v>0</v>
      </c>
      <c r="CV514">
        <f>ROUND(Y514*Source!I1748,9)</f>
        <v>0.29199999999999998</v>
      </c>
      <c r="CW514">
        <v>0</v>
      </c>
      <c r="CX514">
        <f>ROUND(Y514*Source!I1748,9)</f>
        <v>0.29199999999999998</v>
      </c>
      <c r="CY514">
        <f>AD514</f>
        <v>0</v>
      </c>
      <c r="CZ514">
        <f>AH514</f>
        <v>0</v>
      </c>
      <c r="DA514">
        <f>AL514</f>
        <v>1</v>
      </c>
      <c r="DB514">
        <f t="shared" si="116"/>
        <v>0</v>
      </c>
      <c r="DC514">
        <f t="shared" si="117"/>
        <v>0</v>
      </c>
      <c r="DD514" t="s">
        <v>3</v>
      </c>
      <c r="DE514" t="s">
        <v>3</v>
      </c>
      <c r="DF514">
        <f t="shared" si="118"/>
        <v>0</v>
      </c>
      <c r="DG514">
        <f t="shared" si="119"/>
        <v>0</v>
      </c>
      <c r="DH514">
        <f t="shared" si="120"/>
        <v>0</v>
      </c>
      <c r="DI514">
        <f t="shared" si="121"/>
        <v>0</v>
      </c>
      <c r="DJ514">
        <f>DI514</f>
        <v>0</v>
      </c>
      <c r="DK514">
        <v>0</v>
      </c>
      <c r="DL514" t="s">
        <v>3</v>
      </c>
      <c r="DM514">
        <v>0</v>
      </c>
      <c r="DN514" t="s">
        <v>3</v>
      </c>
      <c r="DO514">
        <v>0</v>
      </c>
    </row>
    <row r="515" spans="1:119" x14ac:dyDescent="0.2">
      <c r="A515">
        <f>ROW(Source!A1749)</f>
        <v>1749</v>
      </c>
      <c r="B515">
        <v>35364244</v>
      </c>
      <c r="C515">
        <v>35383040</v>
      </c>
      <c r="D515">
        <v>35111398</v>
      </c>
      <c r="E515">
        <v>15872964</v>
      </c>
      <c r="F515">
        <v>1</v>
      </c>
      <c r="G515">
        <v>15872964</v>
      </c>
      <c r="H515">
        <v>1</v>
      </c>
      <c r="I515" t="s">
        <v>982</v>
      </c>
      <c r="J515" t="s">
        <v>3</v>
      </c>
      <c r="K515" t="s">
        <v>983</v>
      </c>
      <c r="L515">
        <v>1191</v>
      </c>
      <c r="N515">
        <v>1013</v>
      </c>
      <c r="O515" t="s">
        <v>984</v>
      </c>
      <c r="P515" t="s">
        <v>984</v>
      </c>
      <c r="Q515">
        <v>1</v>
      </c>
      <c r="W515">
        <v>0</v>
      </c>
      <c r="X515">
        <v>476480486</v>
      </c>
      <c r="Y515">
        <f t="shared" si="115"/>
        <v>0.42</v>
      </c>
      <c r="AA515">
        <v>0</v>
      </c>
      <c r="AB515">
        <v>0</v>
      </c>
      <c r="AC515">
        <v>0</v>
      </c>
      <c r="AD515">
        <v>0</v>
      </c>
      <c r="AE515">
        <v>0</v>
      </c>
      <c r="AF515">
        <v>0</v>
      </c>
      <c r="AG515">
        <v>0</v>
      </c>
      <c r="AH515">
        <v>0</v>
      </c>
      <c r="AI515">
        <v>1</v>
      </c>
      <c r="AJ515">
        <v>1</v>
      </c>
      <c r="AK515">
        <v>1</v>
      </c>
      <c r="AL515">
        <v>1</v>
      </c>
      <c r="AM515">
        <v>-2</v>
      </c>
      <c r="AN515">
        <v>0</v>
      </c>
      <c r="AO515">
        <v>1</v>
      </c>
      <c r="AP515">
        <v>0</v>
      </c>
      <c r="AQ515">
        <v>0</v>
      </c>
      <c r="AR515">
        <v>0</v>
      </c>
      <c r="AS515" t="s">
        <v>3</v>
      </c>
      <c r="AT515">
        <v>0.42</v>
      </c>
      <c r="AU515" t="s">
        <v>3</v>
      </c>
      <c r="AV515">
        <v>1</v>
      </c>
      <c r="AW515">
        <v>2</v>
      </c>
      <c r="AX515">
        <v>35383045</v>
      </c>
      <c r="AY515">
        <v>1</v>
      </c>
      <c r="AZ515">
        <v>0</v>
      </c>
      <c r="BA515">
        <v>515</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CU515">
        <f>ROUND(AT515*Source!I1749*AH515*AL515,2)</f>
        <v>0</v>
      </c>
      <c r="CV515">
        <f>ROUND(Y515*Source!I1749,9)</f>
        <v>8.4000000000000005E-2</v>
      </c>
      <c r="CW515">
        <v>0</v>
      </c>
      <c r="CX515">
        <f>ROUND(Y515*Source!I1749,9)</f>
        <v>8.4000000000000005E-2</v>
      </c>
      <c r="CY515">
        <f>AD515</f>
        <v>0</v>
      </c>
      <c r="CZ515">
        <f>AH515</f>
        <v>0</v>
      </c>
      <c r="DA515">
        <f>AL515</f>
        <v>1</v>
      </c>
      <c r="DB515">
        <f t="shared" si="116"/>
        <v>0</v>
      </c>
      <c r="DC515">
        <f t="shared" si="117"/>
        <v>0</v>
      </c>
      <c r="DD515" t="s">
        <v>3</v>
      </c>
      <c r="DE515" t="s">
        <v>3</v>
      </c>
      <c r="DF515">
        <f t="shared" si="118"/>
        <v>0</v>
      </c>
      <c r="DG515">
        <f t="shared" si="119"/>
        <v>0</v>
      </c>
      <c r="DH515">
        <f t="shared" si="120"/>
        <v>0</v>
      </c>
      <c r="DI515">
        <f t="shared" si="121"/>
        <v>0</v>
      </c>
      <c r="DJ515">
        <f>DI515</f>
        <v>0</v>
      </c>
      <c r="DK515">
        <v>0</v>
      </c>
      <c r="DL515" t="s">
        <v>3</v>
      </c>
      <c r="DM515">
        <v>0</v>
      </c>
      <c r="DN515" t="s">
        <v>3</v>
      </c>
      <c r="DO515">
        <v>0</v>
      </c>
    </row>
    <row r="516" spans="1:119" x14ac:dyDescent="0.2">
      <c r="A516">
        <f>ROW(Source!A1749)</f>
        <v>1749</v>
      </c>
      <c r="B516">
        <v>35364244</v>
      </c>
      <c r="C516">
        <v>35383040</v>
      </c>
      <c r="D516">
        <v>35113190</v>
      </c>
      <c r="E516">
        <v>1</v>
      </c>
      <c r="F516">
        <v>1</v>
      </c>
      <c r="G516">
        <v>15872964</v>
      </c>
      <c r="H516">
        <v>2</v>
      </c>
      <c r="I516" t="s">
        <v>1111</v>
      </c>
      <c r="J516" t="s">
        <v>1112</v>
      </c>
      <c r="K516" t="s">
        <v>1113</v>
      </c>
      <c r="L516">
        <v>1368</v>
      </c>
      <c r="N516">
        <v>1011</v>
      </c>
      <c r="O516" t="s">
        <v>988</v>
      </c>
      <c r="P516" t="s">
        <v>988</v>
      </c>
      <c r="Q516">
        <v>1</v>
      </c>
      <c r="W516">
        <v>0</v>
      </c>
      <c r="X516">
        <v>-1477704590</v>
      </c>
      <c r="Y516">
        <f t="shared" si="115"/>
        <v>0.2</v>
      </c>
      <c r="AA516">
        <v>0</v>
      </c>
      <c r="AB516">
        <v>44.94</v>
      </c>
      <c r="AC516">
        <v>0.64</v>
      </c>
      <c r="AD516">
        <v>0</v>
      </c>
      <c r="AE516">
        <v>0</v>
      </c>
      <c r="AF516">
        <v>44.94</v>
      </c>
      <c r="AG516">
        <v>0.64</v>
      </c>
      <c r="AH516">
        <v>0</v>
      </c>
      <c r="AI516">
        <v>1</v>
      </c>
      <c r="AJ516">
        <v>1</v>
      </c>
      <c r="AK516">
        <v>1</v>
      </c>
      <c r="AL516">
        <v>1</v>
      </c>
      <c r="AM516">
        <v>-2</v>
      </c>
      <c r="AN516">
        <v>0</v>
      </c>
      <c r="AO516">
        <v>1</v>
      </c>
      <c r="AP516">
        <v>0</v>
      </c>
      <c r="AQ516">
        <v>0</v>
      </c>
      <c r="AR516">
        <v>0</v>
      </c>
      <c r="AS516" t="s">
        <v>3</v>
      </c>
      <c r="AT516">
        <v>0.2</v>
      </c>
      <c r="AU516" t="s">
        <v>3</v>
      </c>
      <c r="AV516">
        <v>0</v>
      </c>
      <c r="AW516">
        <v>2</v>
      </c>
      <c r="AX516">
        <v>35383046</v>
      </c>
      <c r="AY516">
        <v>1</v>
      </c>
      <c r="AZ516">
        <v>0</v>
      </c>
      <c r="BA516">
        <v>516</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CV516">
        <v>0</v>
      </c>
      <c r="CW516">
        <f>ROUND(Y516*Source!I1749*DO516,9)</f>
        <v>0</v>
      </c>
      <c r="CX516">
        <f>ROUND(Y516*Source!I1749,9)</f>
        <v>0.04</v>
      </c>
      <c r="CY516">
        <f>AB516</f>
        <v>44.94</v>
      </c>
      <c r="CZ516">
        <f>AF516</f>
        <v>44.94</v>
      </c>
      <c r="DA516">
        <f>AJ516</f>
        <v>1</v>
      </c>
      <c r="DB516">
        <f t="shared" si="116"/>
        <v>8.99</v>
      </c>
      <c r="DC516">
        <f t="shared" si="117"/>
        <v>0.13</v>
      </c>
      <c r="DD516" t="s">
        <v>3</v>
      </c>
      <c r="DE516" t="s">
        <v>3</v>
      </c>
      <c r="DF516">
        <f t="shared" si="118"/>
        <v>0</v>
      </c>
      <c r="DG516">
        <f t="shared" si="119"/>
        <v>1.8</v>
      </c>
      <c r="DH516">
        <f t="shared" si="120"/>
        <v>0.03</v>
      </c>
      <c r="DI516">
        <f t="shared" si="121"/>
        <v>0</v>
      </c>
      <c r="DJ516">
        <f>DG516</f>
        <v>1.8</v>
      </c>
      <c r="DK516">
        <v>0</v>
      </c>
      <c r="DL516" t="s">
        <v>3</v>
      </c>
      <c r="DM516">
        <v>0</v>
      </c>
      <c r="DN516" t="s">
        <v>3</v>
      </c>
      <c r="DO516">
        <v>0</v>
      </c>
    </row>
    <row r="517" spans="1:119" x14ac:dyDescent="0.2">
      <c r="A517">
        <f>ROW(Source!A1749)</f>
        <v>1749</v>
      </c>
      <c r="B517">
        <v>35364244</v>
      </c>
      <c r="C517">
        <v>35383040</v>
      </c>
      <c r="D517">
        <v>35115233</v>
      </c>
      <c r="E517">
        <v>1</v>
      </c>
      <c r="F517">
        <v>1</v>
      </c>
      <c r="G517">
        <v>15872964</v>
      </c>
      <c r="H517">
        <v>3</v>
      </c>
      <c r="I517" t="s">
        <v>1114</v>
      </c>
      <c r="J517" t="s">
        <v>1115</v>
      </c>
      <c r="K517" t="s">
        <v>1116</v>
      </c>
      <c r="L517">
        <v>1339</v>
      </c>
      <c r="N517">
        <v>1007</v>
      </c>
      <c r="O517" t="s">
        <v>1117</v>
      </c>
      <c r="P517" t="s">
        <v>1117</v>
      </c>
      <c r="Q517">
        <v>1</v>
      </c>
      <c r="W517">
        <v>0</v>
      </c>
      <c r="X517">
        <v>-35091971</v>
      </c>
      <c r="Y517">
        <f t="shared" si="115"/>
        <v>1.7600000000000001E-2</v>
      </c>
      <c r="AA517">
        <v>54.81</v>
      </c>
      <c r="AB517">
        <v>0</v>
      </c>
      <c r="AC517">
        <v>0</v>
      </c>
      <c r="AD517">
        <v>0</v>
      </c>
      <c r="AE517">
        <v>54.81</v>
      </c>
      <c r="AF517">
        <v>0</v>
      </c>
      <c r="AG517">
        <v>0</v>
      </c>
      <c r="AH517">
        <v>0</v>
      </c>
      <c r="AI517">
        <v>1</v>
      </c>
      <c r="AJ517">
        <v>1</v>
      </c>
      <c r="AK517">
        <v>1</v>
      </c>
      <c r="AL517">
        <v>1</v>
      </c>
      <c r="AM517">
        <v>-2</v>
      </c>
      <c r="AN517">
        <v>0</v>
      </c>
      <c r="AO517">
        <v>1</v>
      </c>
      <c r="AP517">
        <v>0</v>
      </c>
      <c r="AQ517">
        <v>0</v>
      </c>
      <c r="AR517">
        <v>0</v>
      </c>
      <c r="AS517" t="s">
        <v>3</v>
      </c>
      <c r="AT517">
        <v>1.7600000000000001E-2</v>
      </c>
      <c r="AU517" t="s">
        <v>3</v>
      </c>
      <c r="AV517">
        <v>0</v>
      </c>
      <c r="AW517">
        <v>2</v>
      </c>
      <c r="AX517">
        <v>35383047</v>
      </c>
      <c r="AY517">
        <v>1</v>
      </c>
      <c r="AZ517">
        <v>0</v>
      </c>
      <c r="BA517">
        <v>517</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CV517">
        <v>0</v>
      </c>
      <c r="CW517">
        <v>0</v>
      </c>
      <c r="CX517">
        <f>ROUND(Y517*Source!I1749,9)</f>
        <v>3.5200000000000001E-3</v>
      </c>
      <c r="CY517">
        <f>AA517</f>
        <v>54.81</v>
      </c>
      <c r="CZ517">
        <f>AE517</f>
        <v>54.81</v>
      </c>
      <c r="DA517">
        <f>AI517</f>
        <v>1</v>
      </c>
      <c r="DB517">
        <f t="shared" si="116"/>
        <v>0.96</v>
      </c>
      <c r="DC517">
        <f t="shared" si="117"/>
        <v>0</v>
      </c>
      <c r="DD517" t="s">
        <v>3</v>
      </c>
      <c r="DE517" t="s">
        <v>3</v>
      </c>
      <c r="DF517">
        <f t="shared" si="118"/>
        <v>0.19</v>
      </c>
      <c r="DG517">
        <f t="shared" si="119"/>
        <v>0</v>
      </c>
      <c r="DH517">
        <f t="shared" si="120"/>
        <v>0</v>
      </c>
      <c r="DI517">
        <f t="shared" si="121"/>
        <v>0</v>
      </c>
      <c r="DJ517">
        <f>DF517</f>
        <v>0.19</v>
      </c>
      <c r="DK517">
        <v>0</v>
      </c>
      <c r="DL517" t="s">
        <v>3</v>
      </c>
      <c r="DM517">
        <v>0</v>
      </c>
      <c r="DN517" t="s">
        <v>3</v>
      </c>
      <c r="DO517">
        <v>0</v>
      </c>
    </row>
    <row r="518" spans="1:119" x14ac:dyDescent="0.2">
      <c r="A518">
        <f>ROW(Source!A1749)</f>
        <v>1749</v>
      </c>
      <c r="B518">
        <v>35364244</v>
      </c>
      <c r="C518">
        <v>35383040</v>
      </c>
      <c r="D518">
        <v>35117602</v>
      </c>
      <c r="E518">
        <v>1</v>
      </c>
      <c r="F518">
        <v>1</v>
      </c>
      <c r="G518">
        <v>15872964</v>
      </c>
      <c r="H518">
        <v>3</v>
      </c>
      <c r="I518" t="s">
        <v>1118</v>
      </c>
      <c r="J518" t="s">
        <v>1119</v>
      </c>
      <c r="K518" t="s">
        <v>1120</v>
      </c>
      <c r="L518">
        <v>1354</v>
      </c>
      <c r="N518">
        <v>1010</v>
      </c>
      <c r="O518" t="s">
        <v>52</v>
      </c>
      <c r="P518" t="s">
        <v>52</v>
      </c>
      <c r="Q518">
        <v>1</v>
      </c>
      <c r="W518">
        <v>0</v>
      </c>
      <c r="X518">
        <v>656259231</v>
      </c>
      <c r="Y518">
        <f t="shared" si="115"/>
        <v>6.7000000000000002E-3</v>
      </c>
      <c r="AA518">
        <v>16620.27</v>
      </c>
      <c r="AB518">
        <v>0</v>
      </c>
      <c r="AC518">
        <v>0</v>
      </c>
      <c r="AD518">
        <v>0</v>
      </c>
      <c r="AE518">
        <v>16620.27</v>
      </c>
      <c r="AF518">
        <v>0</v>
      </c>
      <c r="AG518">
        <v>0</v>
      </c>
      <c r="AH518">
        <v>0</v>
      </c>
      <c r="AI518">
        <v>1</v>
      </c>
      <c r="AJ518">
        <v>1</v>
      </c>
      <c r="AK518">
        <v>1</v>
      </c>
      <c r="AL518">
        <v>1</v>
      </c>
      <c r="AM518">
        <v>-2</v>
      </c>
      <c r="AN518">
        <v>0</v>
      </c>
      <c r="AO518">
        <v>1</v>
      </c>
      <c r="AP518">
        <v>0</v>
      </c>
      <c r="AQ518">
        <v>0</v>
      </c>
      <c r="AR518">
        <v>0</v>
      </c>
      <c r="AS518" t="s">
        <v>3</v>
      </c>
      <c r="AT518">
        <v>6.7000000000000002E-3</v>
      </c>
      <c r="AU518" t="s">
        <v>3</v>
      </c>
      <c r="AV518">
        <v>0</v>
      </c>
      <c r="AW518">
        <v>2</v>
      </c>
      <c r="AX518">
        <v>35383048</v>
      </c>
      <c r="AY518">
        <v>1</v>
      </c>
      <c r="AZ518">
        <v>0</v>
      </c>
      <c r="BA518">
        <v>518</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CV518">
        <v>0</v>
      </c>
      <c r="CW518">
        <v>0</v>
      </c>
      <c r="CX518">
        <f>ROUND(Y518*Source!I1749,9)</f>
        <v>1.34E-3</v>
      </c>
      <c r="CY518">
        <f>AA518</f>
        <v>16620.27</v>
      </c>
      <c r="CZ518">
        <f>AE518</f>
        <v>16620.27</v>
      </c>
      <c r="DA518">
        <f>AI518</f>
        <v>1</v>
      </c>
      <c r="DB518">
        <f t="shared" si="116"/>
        <v>111.36</v>
      </c>
      <c r="DC518">
        <f t="shared" si="117"/>
        <v>0</v>
      </c>
      <c r="DD518" t="s">
        <v>3</v>
      </c>
      <c r="DE518" t="s">
        <v>3</v>
      </c>
      <c r="DF518">
        <f t="shared" si="118"/>
        <v>22.27</v>
      </c>
      <c r="DG518">
        <f t="shared" si="119"/>
        <v>0</v>
      </c>
      <c r="DH518">
        <f t="shared" si="120"/>
        <v>0</v>
      </c>
      <c r="DI518">
        <f t="shared" si="121"/>
        <v>0</v>
      </c>
      <c r="DJ518">
        <f>DF518</f>
        <v>22.27</v>
      </c>
      <c r="DK518">
        <v>0</v>
      </c>
      <c r="DL518" t="s">
        <v>3</v>
      </c>
      <c r="DM518">
        <v>0</v>
      </c>
      <c r="DN518" t="s">
        <v>3</v>
      </c>
      <c r="DO518">
        <v>0</v>
      </c>
    </row>
    <row r="519" spans="1:119" x14ac:dyDescent="0.2">
      <c r="A519">
        <f>ROW(Source!A1750)</f>
        <v>1750</v>
      </c>
      <c r="B519">
        <v>35364244</v>
      </c>
      <c r="C519">
        <v>35383049</v>
      </c>
      <c r="D519">
        <v>35111398</v>
      </c>
      <c r="E519">
        <v>15872964</v>
      </c>
      <c r="F519">
        <v>1</v>
      </c>
      <c r="G519">
        <v>15872964</v>
      </c>
      <c r="H519">
        <v>1</v>
      </c>
      <c r="I519" t="s">
        <v>982</v>
      </c>
      <c r="J519" t="s">
        <v>3</v>
      </c>
      <c r="K519" t="s">
        <v>983</v>
      </c>
      <c r="L519">
        <v>1191</v>
      </c>
      <c r="N519">
        <v>1013</v>
      </c>
      <c r="O519" t="s">
        <v>984</v>
      </c>
      <c r="P519" t="s">
        <v>984</v>
      </c>
      <c r="Q519">
        <v>1</v>
      </c>
      <c r="W519">
        <v>0</v>
      </c>
      <c r="X519">
        <v>476480486</v>
      </c>
      <c r="Y519">
        <f t="shared" si="115"/>
        <v>14</v>
      </c>
      <c r="AA519">
        <v>0</v>
      </c>
      <c r="AB519">
        <v>0</v>
      </c>
      <c r="AC519">
        <v>0</v>
      </c>
      <c r="AD519">
        <v>0</v>
      </c>
      <c r="AE519">
        <v>0</v>
      </c>
      <c r="AF519">
        <v>0</v>
      </c>
      <c r="AG519">
        <v>0</v>
      </c>
      <c r="AH519">
        <v>0</v>
      </c>
      <c r="AI519">
        <v>1</v>
      </c>
      <c r="AJ519">
        <v>1</v>
      </c>
      <c r="AK519">
        <v>1</v>
      </c>
      <c r="AL519">
        <v>1</v>
      </c>
      <c r="AM519">
        <v>-2</v>
      </c>
      <c r="AN519">
        <v>0</v>
      </c>
      <c r="AO519">
        <v>1</v>
      </c>
      <c r="AP519">
        <v>1</v>
      </c>
      <c r="AQ519">
        <v>0</v>
      </c>
      <c r="AR519">
        <v>0</v>
      </c>
      <c r="AS519" t="s">
        <v>3</v>
      </c>
      <c r="AT519">
        <v>14</v>
      </c>
      <c r="AU519" t="s">
        <v>3</v>
      </c>
      <c r="AV519">
        <v>1</v>
      </c>
      <c r="AW519">
        <v>2</v>
      </c>
      <c r="AX519">
        <v>35383053</v>
      </c>
      <c r="AY519">
        <v>1</v>
      </c>
      <c r="AZ519">
        <v>0</v>
      </c>
      <c r="BA519">
        <v>519</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CU519">
        <f>ROUND(AT519*Source!I1750*AH519*AL519,2)</f>
        <v>0</v>
      </c>
      <c r="CV519">
        <f>ROUND(Y519*Source!I1750,9)</f>
        <v>0.14000000000000001</v>
      </c>
      <c r="CW519">
        <v>0</v>
      </c>
      <c r="CX519">
        <f>ROUND(Y519*Source!I1750,9)</f>
        <v>0.14000000000000001</v>
      </c>
      <c r="CY519">
        <f>AD519</f>
        <v>0</v>
      </c>
      <c r="CZ519">
        <f>AH519</f>
        <v>0</v>
      </c>
      <c r="DA519">
        <f>AL519</f>
        <v>1</v>
      </c>
      <c r="DB519">
        <f t="shared" si="116"/>
        <v>0</v>
      </c>
      <c r="DC519">
        <f t="shared" si="117"/>
        <v>0</v>
      </c>
      <c r="DD519" t="s">
        <v>3</v>
      </c>
      <c r="DE519" t="s">
        <v>3</v>
      </c>
      <c r="DF519">
        <f t="shared" si="118"/>
        <v>0</v>
      </c>
      <c r="DG519">
        <f t="shared" si="119"/>
        <v>0</v>
      </c>
      <c r="DH519">
        <f t="shared" si="120"/>
        <v>0</v>
      </c>
      <c r="DI519">
        <f t="shared" si="121"/>
        <v>0</v>
      </c>
      <c r="DJ519">
        <f>DI519</f>
        <v>0</v>
      </c>
      <c r="DK519">
        <v>0</v>
      </c>
      <c r="DL519" t="s">
        <v>3</v>
      </c>
      <c r="DM519">
        <v>0</v>
      </c>
      <c r="DN519" t="s">
        <v>3</v>
      </c>
      <c r="DO519">
        <v>0</v>
      </c>
    </row>
    <row r="520" spans="1:119" x14ac:dyDescent="0.2">
      <c r="A520">
        <f>ROW(Source!A1750)</f>
        <v>1750</v>
      </c>
      <c r="B520">
        <v>35364244</v>
      </c>
      <c r="C520">
        <v>35383049</v>
      </c>
      <c r="D520">
        <v>35112687</v>
      </c>
      <c r="E520">
        <v>1</v>
      </c>
      <c r="F520">
        <v>1</v>
      </c>
      <c r="G520">
        <v>15872964</v>
      </c>
      <c r="H520">
        <v>2</v>
      </c>
      <c r="I520" t="s">
        <v>1121</v>
      </c>
      <c r="J520" t="s">
        <v>1122</v>
      </c>
      <c r="K520" t="s">
        <v>1123</v>
      </c>
      <c r="L520">
        <v>1368</v>
      </c>
      <c r="N520">
        <v>1011</v>
      </c>
      <c r="O520" t="s">
        <v>988</v>
      </c>
      <c r="P520" t="s">
        <v>988</v>
      </c>
      <c r="Q520">
        <v>1</v>
      </c>
      <c r="W520">
        <v>0</v>
      </c>
      <c r="X520">
        <v>-1843499539</v>
      </c>
      <c r="Y520">
        <f t="shared" si="115"/>
        <v>3.65</v>
      </c>
      <c r="AA520">
        <v>0</v>
      </c>
      <c r="AB520">
        <v>1635</v>
      </c>
      <c r="AC520">
        <v>832.91</v>
      </c>
      <c r="AD520">
        <v>0</v>
      </c>
      <c r="AE520">
        <v>0</v>
      </c>
      <c r="AF520">
        <v>1635</v>
      </c>
      <c r="AG520">
        <v>832.91</v>
      </c>
      <c r="AH520">
        <v>0</v>
      </c>
      <c r="AI520">
        <v>1</v>
      </c>
      <c r="AJ520">
        <v>1</v>
      </c>
      <c r="AK520">
        <v>1</v>
      </c>
      <c r="AL520">
        <v>1</v>
      </c>
      <c r="AM520">
        <v>-2</v>
      </c>
      <c r="AN520">
        <v>0</v>
      </c>
      <c r="AO520">
        <v>1</v>
      </c>
      <c r="AP520">
        <v>1</v>
      </c>
      <c r="AQ520">
        <v>0</v>
      </c>
      <c r="AR520">
        <v>0</v>
      </c>
      <c r="AS520" t="s">
        <v>3</v>
      </c>
      <c r="AT520">
        <v>3.65</v>
      </c>
      <c r="AU520" t="s">
        <v>3</v>
      </c>
      <c r="AV520">
        <v>0</v>
      </c>
      <c r="AW520">
        <v>2</v>
      </c>
      <c r="AX520">
        <v>35383054</v>
      </c>
      <c r="AY520">
        <v>1</v>
      </c>
      <c r="AZ520">
        <v>0</v>
      </c>
      <c r="BA520">
        <v>520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CV520">
        <v>0</v>
      </c>
      <c r="CW520">
        <f>ROUND(Y520*Source!I1750*DO520,9)</f>
        <v>0</v>
      </c>
      <c r="CX520">
        <f>ROUND(Y520*Source!I1750,9)</f>
        <v>3.6499999999999998E-2</v>
      </c>
      <c r="CY520">
        <f>AB520</f>
        <v>1635</v>
      </c>
      <c r="CZ520">
        <f>AF520</f>
        <v>1635</v>
      </c>
      <c r="DA520">
        <f>AJ520</f>
        <v>1</v>
      </c>
      <c r="DB520">
        <f t="shared" si="116"/>
        <v>5967.75</v>
      </c>
      <c r="DC520">
        <f t="shared" si="117"/>
        <v>3040.12</v>
      </c>
      <c r="DD520" t="s">
        <v>3</v>
      </c>
      <c r="DE520" t="s">
        <v>3</v>
      </c>
      <c r="DF520">
        <f t="shared" si="118"/>
        <v>0</v>
      </c>
      <c r="DG520">
        <f t="shared" si="119"/>
        <v>59.68</v>
      </c>
      <c r="DH520">
        <f t="shared" si="120"/>
        <v>30.4</v>
      </c>
      <c r="DI520">
        <f t="shared" si="121"/>
        <v>0</v>
      </c>
      <c r="DJ520">
        <f>DG520</f>
        <v>59.68</v>
      </c>
      <c r="DK520">
        <v>0</v>
      </c>
      <c r="DL520" t="s">
        <v>3</v>
      </c>
      <c r="DM520">
        <v>0</v>
      </c>
      <c r="DN520" t="s">
        <v>3</v>
      </c>
      <c r="DO520">
        <v>0</v>
      </c>
    </row>
    <row r="521" spans="1:119" x14ac:dyDescent="0.2">
      <c r="A521">
        <f>ROW(Source!A1750)</f>
        <v>1750</v>
      </c>
      <c r="B521">
        <v>35364244</v>
      </c>
      <c r="C521">
        <v>35383049</v>
      </c>
      <c r="D521">
        <v>35113169</v>
      </c>
      <c r="E521">
        <v>1</v>
      </c>
      <c r="F521">
        <v>1</v>
      </c>
      <c r="G521">
        <v>15872964</v>
      </c>
      <c r="H521">
        <v>2</v>
      </c>
      <c r="I521" t="s">
        <v>1124</v>
      </c>
      <c r="J521" t="s">
        <v>1125</v>
      </c>
      <c r="K521" t="s">
        <v>1126</v>
      </c>
      <c r="L521">
        <v>1368</v>
      </c>
      <c r="N521">
        <v>1011</v>
      </c>
      <c r="O521" t="s">
        <v>988</v>
      </c>
      <c r="P521" t="s">
        <v>988</v>
      </c>
      <c r="Q521">
        <v>1</v>
      </c>
      <c r="W521">
        <v>0</v>
      </c>
      <c r="X521">
        <v>-1505827316</v>
      </c>
      <c r="Y521">
        <f t="shared" si="115"/>
        <v>3.65</v>
      </c>
      <c r="AA521">
        <v>0</v>
      </c>
      <c r="AB521">
        <v>7.15</v>
      </c>
      <c r="AC521">
        <v>0.09</v>
      </c>
      <c r="AD521">
        <v>0</v>
      </c>
      <c r="AE521">
        <v>0</v>
      </c>
      <c r="AF521">
        <v>7.15</v>
      </c>
      <c r="AG521">
        <v>0.09</v>
      </c>
      <c r="AH521">
        <v>0</v>
      </c>
      <c r="AI521">
        <v>1</v>
      </c>
      <c r="AJ521">
        <v>1</v>
      </c>
      <c r="AK521">
        <v>1</v>
      </c>
      <c r="AL521">
        <v>1</v>
      </c>
      <c r="AM521">
        <v>-2</v>
      </c>
      <c r="AN521">
        <v>0</v>
      </c>
      <c r="AO521">
        <v>1</v>
      </c>
      <c r="AP521">
        <v>1</v>
      </c>
      <c r="AQ521">
        <v>0</v>
      </c>
      <c r="AR521">
        <v>0</v>
      </c>
      <c r="AS521" t="s">
        <v>3</v>
      </c>
      <c r="AT521">
        <v>3.65</v>
      </c>
      <c r="AU521" t="s">
        <v>3</v>
      </c>
      <c r="AV521">
        <v>0</v>
      </c>
      <c r="AW521">
        <v>2</v>
      </c>
      <c r="AX521">
        <v>35383055</v>
      </c>
      <c r="AY521">
        <v>1</v>
      </c>
      <c r="AZ521">
        <v>0</v>
      </c>
      <c r="BA521">
        <v>521</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CV521">
        <v>0</v>
      </c>
      <c r="CW521">
        <f>ROUND(Y521*Source!I1750*DO521,9)</f>
        <v>0</v>
      </c>
      <c r="CX521">
        <f>ROUND(Y521*Source!I1750,9)</f>
        <v>3.6499999999999998E-2</v>
      </c>
      <c r="CY521">
        <f>AB521</f>
        <v>7.15</v>
      </c>
      <c r="CZ521">
        <f>AF521</f>
        <v>7.15</v>
      </c>
      <c r="DA521">
        <f>AJ521</f>
        <v>1</v>
      </c>
      <c r="DB521">
        <f t="shared" si="116"/>
        <v>26.1</v>
      </c>
      <c r="DC521">
        <f t="shared" si="117"/>
        <v>0.33</v>
      </c>
      <c r="DD521" t="s">
        <v>3</v>
      </c>
      <c r="DE521" t="s">
        <v>3</v>
      </c>
      <c r="DF521">
        <f t="shared" si="118"/>
        <v>0</v>
      </c>
      <c r="DG521">
        <f t="shared" si="119"/>
        <v>0.26</v>
      </c>
      <c r="DH521">
        <f t="shared" si="120"/>
        <v>0</v>
      </c>
      <c r="DI521">
        <f t="shared" si="121"/>
        <v>0</v>
      </c>
      <c r="DJ521">
        <f>DG521</f>
        <v>0.26</v>
      </c>
      <c r="DK521">
        <v>0</v>
      </c>
      <c r="DL521" t="s">
        <v>3</v>
      </c>
      <c r="DM521">
        <v>0</v>
      </c>
      <c r="DN521" t="s">
        <v>3</v>
      </c>
      <c r="DO521">
        <v>0</v>
      </c>
    </row>
    <row r="522" spans="1:119" x14ac:dyDescent="0.2">
      <c r="A522">
        <f>ROW(Source!A1753)</f>
        <v>1753</v>
      </c>
      <c r="B522">
        <v>35364244</v>
      </c>
      <c r="C522">
        <v>35383058</v>
      </c>
      <c r="D522">
        <v>35111398</v>
      </c>
      <c r="E522">
        <v>15872964</v>
      </c>
      <c r="F522">
        <v>1</v>
      </c>
      <c r="G522">
        <v>15872964</v>
      </c>
      <c r="H522">
        <v>1</v>
      </c>
      <c r="I522" t="s">
        <v>982</v>
      </c>
      <c r="J522" t="s">
        <v>3</v>
      </c>
      <c r="K522" t="s">
        <v>983</v>
      </c>
      <c r="L522">
        <v>1191</v>
      </c>
      <c r="N522">
        <v>1013</v>
      </c>
      <c r="O522" t="s">
        <v>984</v>
      </c>
      <c r="P522" t="s">
        <v>984</v>
      </c>
      <c r="Q522">
        <v>1</v>
      </c>
      <c r="W522">
        <v>0</v>
      </c>
      <c r="X522">
        <v>476480486</v>
      </c>
      <c r="Y522">
        <f t="shared" si="115"/>
        <v>42.81</v>
      </c>
      <c r="AA522">
        <v>0</v>
      </c>
      <c r="AB522">
        <v>0</v>
      </c>
      <c r="AC522">
        <v>0</v>
      </c>
      <c r="AD522">
        <v>0</v>
      </c>
      <c r="AE522">
        <v>0</v>
      </c>
      <c r="AF522">
        <v>0</v>
      </c>
      <c r="AG522">
        <v>0</v>
      </c>
      <c r="AH522">
        <v>0</v>
      </c>
      <c r="AI522">
        <v>1</v>
      </c>
      <c r="AJ522">
        <v>1</v>
      </c>
      <c r="AK522">
        <v>1</v>
      </c>
      <c r="AL522">
        <v>1</v>
      </c>
      <c r="AM522">
        <v>-2</v>
      </c>
      <c r="AN522">
        <v>0</v>
      </c>
      <c r="AO522">
        <v>1</v>
      </c>
      <c r="AP522">
        <v>1</v>
      </c>
      <c r="AQ522">
        <v>0</v>
      </c>
      <c r="AR522">
        <v>0</v>
      </c>
      <c r="AS522" t="s">
        <v>3</v>
      </c>
      <c r="AT522">
        <v>42.81</v>
      </c>
      <c r="AU522" t="s">
        <v>3</v>
      </c>
      <c r="AV522">
        <v>1</v>
      </c>
      <c r="AW522">
        <v>2</v>
      </c>
      <c r="AX522">
        <v>35383061</v>
      </c>
      <c r="AY522">
        <v>1</v>
      </c>
      <c r="AZ522">
        <v>0</v>
      </c>
      <c r="BA522">
        <v>522</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CU522">
        <f>ROUND(AT522*Source!I1753*AH522*AL522,2)</f>
        <v>0</v>
      </c>
      <c r="CV522">
        <f>ROUND(Y522*Source!I1753,9)</f>
        <v>2.1404999999999998</v>
      </c>
      <c r="CW522">
        <v>0</v>
      </c>
      <c r="CX522">
        <f>ROUND(Y522*Source!I1753,9)</f>
        <v>2.1404999999999998</v>
      </c>
      <c r="CY522">
        <f>AD522</f>
        <v>0</v>
      </c>
      <c r="CZ522">
        <f>AH522</f>
        <v>0</v>
      </c>
      <c r="DA522">
        <f>AL522</f>
        <v>1</v>
      </c>
      <c r="DB522">
        <f t="shared" si="116"/>
        <v>0</v>
      </c>
      <c r="DC522">
        <f t="shared" si="117"/>
        <v>0</v>
      </c>
      <c r="DD522" t="s">
        <v>3</v>
      </c>
      <c r="DE522" t="s">
        <v>3</v>
      </c>
      <c r="DF522">
        <f t="shared" si="118"/>
        <v>0</v>
      </c>
      <c r="DG522">
        <f t="shared" si="119"/>
        <v>0</v>
      </c>
      <c r="DH522">
        <f t="shared" si="120"/>
        <v>0</v>
      </c>
      <c r="DI522">
        <f t="shared" si="121"/>
        <v>0</v>
      </c>
      <c r="DJ522">
        <f>DI522</f>
        <v>0</v>
      </c>
      <c r="DK522">
        <v>0</v>
      </c>
      <c r="DL522" t="s">
        <v>3</v>
      </c>
      <c r="DM522">
        <v>0</v>
      </c>
      <c r="DN522" t="s">
        <v>3</v>
      </c>
      <c r="DO522">
        <v>0</v>
      </c>
    </row>
    <row r="523" spans="1:119" x14ac:dyDescent="0.2">
      <c r="A523">
        <f>ROW(Source!A1753)</f>
        <v>1753</v>
      </c>
      <c r="B523">
        <v>35364244</v>
      </c>
      <c r="C523">
        <v>35383058</v>
      </c>
      <c r="D523">
        <v>35113206</v>
      </c>
      <c r="E523">
        <v>1</v>
      </c>
      <c r="F523">
        <v>1</v>
      </c>
      <c r="G523">
        <v>15872964</v>
      </c>
      <c r="H523">
        <v>2</v>
      </c>
      <c r="I523" t="s">
        <v>989</v>
      </c>
      <c r="J523" t="s">
        <v>990</v>
      </c>
      <c r="K523" t="s">
        <v>991</v>
      </c>
      <c r="L523">
        <v>1368</v>
      </c>
      <c r="N523">
        <v>1011</v>
      </c>
      <c r="O523" t="s">
        <v>988</v>
      </c>
      <c r="P523" t="s">
        <v>988</v>
      </c>
      <c r="Q523">
        <v>1</v>
      </c>
      <c r="W523">
        <v>0</v>
      </c>
      <c r="X523">
        <v>-1817365194</v>
      </c>
      <c r="Y523">
        <f t="shared" si="115"/>
        <v>6.9</v>
      </c>
      <c r="AA523">
        <v>0</v>
      </c>
      <c r="AB523">
        <v>4.72</v>
      </c>
      <c r="AC523">
        <v>0.1</v>
      </c>
      <c r="AD523">
        <v>0</v>
      </c>
      <c r="AE523">
        <v>0</v>
      </c>
      <c r="AF523">
        <v>4.72</v>
      </c>
      <c r="AG523">
        <v>0.1</v>
      </c>
      <c r="AH523">
        <v>0</v>
      </c>
      <c r="AI523">
        <v>1</v>
      </c>
      <c r="AJ523">
        <v>1</v>
      </c>
      <c r="AK523">
        <v>1</v>
      </c>
      <c r="AL523">
        <v>1</v>
      </c>
      <c r="AM523">
        <v>-2</v>
      </c>
      <c r="AN523">
        <v>0</v>
      </c>
      <c r="AO523">
        <v>1</v>
      </c>
      <c r="AP523">
        <v>1</v>
      </c>
      <c r="AQ523">
        <v>0</v>
      </c>
      <c r="AR523">
        <v>0</v>
      </c>
      <c r="AS523" t="s">
        <v>3</v>
      </c>
      <c r="AT523">
        <v>6.9</v>
      </c>
      <c r="AU523" t="s">
        <v>3</v>
      </c>
      <c r="AV523">
        <v>0</v>
      </c>
      <c r="AW523">
        <v>2</v>
      </c>
      <c r="AX523">
        <v>35383062</v>
      </c>
      <c r="AY523">
        <v>1</v>
      </c>
      <c r="AZ523">
        <v>0</v>
      </c>
      <c r="BA523">
        <v>523</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CV523">
        <v>0</v>
      </c>
      <c r="CW523">
        <f>ROUND(Y523*Source!I1753*DO523,9)</f>
        <v>0</v>
      </c>
      <c r="CX523">
        <f>ROUND(Y523*Source!I1753,9)</f>
        <v>0.34499999999999997</v>
      </c>
      <c r="CY523">
        <f>AB523</f>
        <v>4.72</v>
      </c>
      <c r="CZ523">
        <f>AF523</f>
        <v>4.72</v>
      </c>
      <c r="DA523">
        <f>AJ523</f>
        <v>1</v>
      </c>
      <c r="DB523">
        <f t="shared" si="116"/>
        <v>32.57</v>
      </c>
      <c r="DC523">
        <f t="shared" si="117"/>
        <v>0.69</v>
      </c>
      <c r="DD523" t="s">
        <v>3</v>
      </c>
      <c r="DE523" t="s">
        <v>3</v>
      </c>
      <c r="DF523">
        <f t="shared" si="118"/>
        <v>0</v>
      </c>
      <c r="DG523">
        <f t="shared" si="119"/>
        <v>1.63</v>
      </c>
      <c r="DH523">
        <f t="shared" si="120"/>
        <v>0.03</v>
      </c>
      <c r="DI523">
        <f t="shared" si="121"/>
        <v>0</v>
      </c>
      <c r="DJ523">
        <f>DG523</f>
        <v>1.63</v>
      </c>
      <c r="DK523">
        <v>0</v>
      </c>
      <c r="DL523" t="s">
        <v>3</v>
      </c>
      <c r="DM523">
        <v>0</v>
      </c>
      <c r="DN523" t="s">
        <v>3</v>
      </c>
      <c r="DO523">
        <v>0</v>
      </c>
    </row>
    <row r="524" spans="1:119" x14ac:dyDescent="0.2">
      <c r="A524">
        <f>ROW(Source!A1754)</f>
        <v>1754</v>
      </c>
      <c r="B524">
        <v>35364244</v>
      </c>
      <c r="C524">
        <v>35383063</v>
      </c>
      <c r="D524">
        <v>35111398</v>
      </c>
      <c r="E524">
        <v>15872964</v>
      </c>
      <c r="F524">
        <v>1</v>
      </c>
      <c r="G524">
        <v>15872964</v>
      </c>
      <c r="H524">
        <v>1</v>
      </c>
      <c r="I524" t="s">
        <v>982</v>
      </c>
      <c r="J524" t="s">
        <v>3</v>
      </c>
      <c r="K524" t="s">
        <v>983</v>
      </c>
      <c r="L524">
        <v>1191</v>
      </c>
      <c r="N524">
        <v>1013</v>
      </c>
      <c r="O524" t="s">
        <v>984</v>
      </c>
      <c r="P524" t="s">
        <v>984</v>
      </c>
      <c r="Q524">
        <v>1</v>
      </c>
      <c r="W524">
        <v>0</v>
      </c>
      <c r="X524">
        <v>476480486</v>
      </c>
      <c r="Y524">
        <f t="shared" si="115"/>
        <v>39.22</v>
      </c>
      <c r="AA524">
        <v>0</v>
      </c>
      <c r="AB524">
        <v>0</v>
      </c>
      <c r="AC524">
        <v>0</v>
      </c>
      <c r="AD524">
        <v>0</v>
      </c>
      <c r="AE524">
        <v>0</v>
      </c>
      <c r="AF524">
        <v>0</v>
      </c>
      <c r="AG524">
        <v>0</v>
      </c>
      <c r="AH524">
        <v>0</v>
      </c>
      <c r="AI524">
        <v>1</v>
      </c>
      <c r="AJ524">
        <v>1</v>
      </c>
      <c r="AK524">
        <v>1</v>
      </c>
      <c r="AL524">
        <v>1</v>
      </c>
      <c r="AM524">
        <v>-2</v>
      </c>
      <c r="AN524">
        <v>0</v>
      </c>
      <c r="AO524">
        <v>1</v>
      </c>
      <c r="AP524">
        <v>1</v>
      </c>
      <c r="AQ524">
        <v>0</v>
      </c>
      <c r="AR524">
        <v>0</v>
      </c>
      <c r="AS524" t="s">
        <v>3</v>
      </c>
      <c r="AT524">
        <v>39.22</v>
      </c>
      <c r="AU524" t="s">
        <v>3</v>
      </c>
      <c r="AV524">
        <v>1</v>
      </c>
      <c r="AW524">
        <v>2</v>
      </c>
      <c r="AX524">
        <v>35383066</v>
      </c>
      <c r="AY524">
        <v>1</v>
      </c>
      <c r="AZ524">
        <v>0</v>
      </c>
      <c r="BA524">
        <v>524</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CU524">
        <f>ROUND(AT524*Source!I1754*AH524*AL524,2)</f>
        <v>0</v>
      </c>
      <c r="CV524">
        <f>ROUND(Y524*Source!I1754,9)</f>
        <v>0.39219999999999999</v>
      </c>
      <c r="CW524">
        <v>0</v>
      </c>
      <c r="CX524">
        <f>ROUND(Y524*Source!I1754,9)</f>
        <v>0.39219999999999999</v>
      </c>
      <c r="CY524">
        <f>AD524</f>
        <v>0</v>
      </c>
      <c r="CZ524">
        <f>AH524</f>
        <v>0</v>
      </c>
      <c r="DA524">
        <f>AL524</f>
        <v>1</v>
      </c>
      <c r="DB524">
        <f t="shared" si="116"/>
        <v>0</v>
      </c>
      <c r="DC524">
        <f t="shared" si="117"/>
        <v>0</v>
      </c>
      <c r="DD524" t="s">
        <v>3</v>
      </c>
      <c r="DE524" t="s">
        <v>3</v>
      </c>
      <c r="DF524">
        <f t="shared" si="118"/>
        <v>0</v>
      </c>
      <c r="DG524">
        <f t="shared" si="119"/>
        <v>0</v>
      </c>
      <c r="DH524">
        <f t="shared" si="120"/>
        <v>0</v>
      </c>
      <c r="DI524">
        <f t="shared" si="121"/>
        <v>0</v>
      </c>
      <c r="DJ524">
        <f>DI524</f>
        <v>0</v>
      </c>
      <c r="DK524">
        <v>0</v>
      </c>
      <c r="DL524" t="s">
        <v>3</v>
      </c>
      <c r="DM524">
        <v>0</v>
      </c>
      <c r="DN524" t="s">
        <v>3</v>
      </c>
      <c r="DO524">
        <v>0</v>
      </c>
    </row>
    <row r="525" spans="1:119" x14ac:dyDescent="0.2">
      <c r="A525">
        <f>ROW(Source!A1754)</f>
        <v>1754</v>
      </c>
      <c r="B525">
        <v>35364244</v>
      </c>
      <c r="C525">
        <v>35383063</v>
      </c>
      <c r="D525">
        <v>35113206</v>
      </c>
      <c r="E525">
        <v>1</v>
      </c>
      <c r="F525">
        <v>1</v>
      </c>
      <c r="G525">
        <v>15872964</v>
      </c>
      <c r="H525">
        <v>2</v>
      </c>
      <c r="I525" t="s">
        <v>989</v>
      </c>
      <c r="J525" t="s">
        <v>990</v>
      </c>
      <c r="K525" t="s">
        <v>991</v>
      </c>
      <c r="L525">
        <v>1368</v>
      </c>
      <c r="N525">
        <v>1011</v>
      </c>
      <c r="O525" t="s">
        <v>988</v>
      </c>
      <c r="P525" t="s">
        <v>988</v>
      </c>
      <c r="Q525">
        <v>1</v>
      </c>
      <c r="W525">
        <v>0</v>
      </c>
      <c r="X525">
        <v>-1817365194</v>
      </c>
      <c r="Y525">
        <f t="shared" si="115"/>
        <v>6.9</v>
      </c>
      <c r="AA525">
        <v>0</v>
      </c>
      <c r="AB525">
        <v>4.72</v>
      </c>
      <c r="AC525">
        <v>0.1</v>
      </c>
      <c r="AD525">
        <v>0</v>
      </c>
      <c r="AE525">
        <v>0</v>
      </c>
      <c r="AF525">
        <v>4.72</v>
      </c>
      <c r="AG525">
        <v>0.1</v>
      </c>
      <c r="AH525">
        <v>0</v>
      </c>
      <c r="AI525">
        <v>1</v>
      </c>
      <c r="AJ525">
        <v>1</v>
      </c>
      <c r="AK525">
        <v>1</v>
      </c>
      <c r="AL525">
        <v>1</v>
      </c>
      <c r="AM525">
        <v>-2</v>
      </c>
      <c r="AN525">
        <v>0</v>
      </c>
      <c r="AO525">
        <v>1</v>
      </c>
      <c r="AP525">
        <v>1</v>
      </c>
      <c r="AQ525">
        <v>0</v>
      </c>
      <c r="AR525">
        <v>0</v>
      </c>
      <c r="AS525" t="s">
        <v>3</v>
      </c>
      <c r="AT525">
        <v>6.9</v>
      </c>
      <c r="AU525" t="s">
        <v>3</v>
      </c>
      <c r="AV525">
        <v>0</v>
      </c>
      <c r="AW525">
        <v>2</v>
      </c>
      <c r="AX525">
        <v>35383067</v>
      </c>
      <c r="AY525">
        <v>1</v>
      </c>
      <c r="AZ525">
        <v>0</v>
      </c>
      <c r="BA525">
        <v>525</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CV525">
        <v>0</v>
      </c>
      <c r="CW525">
        <f>ROUND(Y525*Source!I1754*DO525,9)</f>
        <v>0</v>
      </c>
      <c r="CX525">
        <f>ROUND(Y525*Source!I1754,9)</f>
        <v>6.9000000000000006E-2</v>
      </c>
      <c r="CY525">
        <f>AB525</f>
        <v>4.72</v>
      </c>
      <c r="CZ525">
        <f>AF525</f>
        <v>4.72</v>
      </c>
      <c r="DA525">
        <f>AJ525</f>
        <v>1</v>
      </c>
      <c r="DB525">
        <f t="shared" si="116"/>
        <v>32.57</v>
      </c>
      <c r="DC525">
        <f t="shared" si="117"/>
        <v>0.69</v>
      </c>
      <c r="DD525" t="s">
        <v>3</v>
      </c>
      <c r="DE525" t="s">
        <v>3</v>
      </c>
      <c r="DF525">
        <f t="shared" si="118"/>
        <v>0</v>
      </c>
      <c r="DG525">
        <f t="shared" si="119"/>
        <v>0.33</v>
      </c>
      <c r="DH525">
        <f t="shared" si="120"/>
        <v>0.01</v>
      </c>
      <c r="DI525">
        <f t="shared" si="121"/>
        <v>0</v>
      </c>
      <c r="DJ525">
        <f>DG525</f>
        <v>0.33</v>
      </c>
      <c r="DK525">
        <v>0</v>
      </c>
      <c r="DL525" t="s">
        <v>3</v>
      </c>
      <c r="DM525">
        <v>0</v>
      </c>
      <c r="DN525" t="s">
        <v>3</v>
      </c>
      <c r="DO525">
        <v>0</v>
      </c>
    </row>
    <row r="526" spans="1:119" x14ac:dyDescent="0.2">
      <c r="A526">
        <f>ROW(Source!A1755)</f>
        <v>1755</v>
      </c>
      <c r="B526">
        <v>35364244</v>
      </c>
      <c r="C526">
        <v>35383068</v>
      </c>
      <c r="D526">
        <v>35111398</v>
      </c>
      <c r="E526">
        <v>15872964</v>
      </c>
      <c r="F526">
        <v>1</v>
      </c>
      <c r="G526">
        <v>15872964</v>
      </c>
      <c r="H526">
        <v>1</v>
      </c>
      <c r="I526" t="s">
        <v>982</v>
      </c>
      <c r="J526" t="s">
        <v>3</v>
      </c>
      <c r="K526" t="s">
        <v>983</v>
      </c>
      <c r="L526">
        <v>1191</v>
      </c>
      <c r="N526">
        <v>1013</v>
      </c>
      <c r="O526" t="s">
        <v>984</v>
      </c>
      <c r="P526" t="s">
        <v>984</v>
      </c>
      <c r="Q526">
        <v>1</v>
      </c>
      <c r="W526">
        <v>0</v>
      </c>
      <c r="X526">
        <v>476480486</v>
      </c>
      <c r="Y526">
        <f t="shared" si="115"/>
        <v>34.630000000000003</v>
      </c>
      <c r="AA526">
        <v>0</v>
      </c>
      <c r="AB526">
        <v>0</v>
      </c>
      <c r="AC526">
        <v>0</v>
      </c>
      <c r="AD526">
        <v>0</v>
      </c>
      <c r="AE526">
        <v>0</v>
      </c>
      <c r="AF526">
        <v>0</v>
      </c>
      <c r="AG526">
        <v>0</v>
      </c>
      <c r="AH526">
        <v>0</v>
      </c>
      <c r="AI526">
        <v>1</v>
      </c>
      <c r="AJ526">
        <v>1</v>
      </c>
      <c r="AK526">
        <v>1</v>
      </c>
      <c r="AL526">
        <v>1</v>
      </c>
      <c r="AM526">
        <v>-2</v>
      </c>
      <c r="AN526">
        <v>0</v>
      </c>
      <c r="AO526">
        <v>1</v>
      </c>
      <c r="AP526">
        <v>1</v>
      </c>
      <c r="AQ526">
        <v>0</v>
      </c>
      <c r="AR526">
        <v>0</v>
      </c>
      <c r="AS526" t="s">
        <v>3</v>
      </c>
      <c r="AT526">
        <v>34.630000000000003</v>
      </c>
      <c r="AU526" t="s">
        <v>3</v>
      </c>
      <c r="AV526">
        <v>1</v>
      </c>
      <c r="AW526">
        <v>2</v>
      </c>
      <c r="AX526">
        <v>35383070</v>
      </c>
      <c r="AY526">
        <v>1</v>
      </c>
      <c r="AZ526">
        <v>0</v>
      </c>
      <c r="BA526">
        <v>526</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CU526">
        <f>ROUND(AT526*Source!I1755*AH526*AL526,2)</f>
        <v>0</v>
      </c>
      <c r="CV526">
        <f>ROUND(Y526*Source!I1755,9)</f>
        <v>0.3463</v>
      </c>
      <c r="CW526">
        <v>0</v>
      </c>
      <c r="CX526">
        <f>ROUND(Y526*Source!I1755,9)</f>
        <v>0.3463</v>
      </c>
      <c r="CY526">
        <f>AD526</f>
        <v>0</v>
      </c>
      <c r="CZ526">
        <f>AH526</f>
        <v>0</v>
      </c>
      <c r="DA526">
        <f>AL526</f>
        <v>1</v>
      </c>
      <c r="DB526">
        <f t="shared" si="116"/>
        <v>0</v>
      </c>
      <c r="DC526">
        <f t="shared" si="117"/>
        <v>0</v>
      </c>
      <c r="DD526" t="s">
        <v>3</v>
      </c>
      <c r="DE526" t="s">
        <v>3</v>
      </c>
      <c r="DF526">
        <f t="shared" si="118"/>
        <v>0</v>
      </c>
      <c r="DG526">
        <f t="shared" si="119"/>
        <v>0</v>
      </c>
      <c r="DH526">
        <f t="shared" si="120"/>
        <v>0</v>
      </c>
      <c r="DI526">
        <f t="shared" si="121"/>
        <v>0</v>
      </c>
      <c r="DJ526">
        <f>DI526</f>
        <v>0</v>
      </c>
      <c r="DK526">
        <v>0</v>
      </c>
      <c r="DL526" t="s">
        <v>3</v>
      </c>
      <c r="DM526">
        <v>0</v>
      </c>
      <c r="DN526" t="s">
        <v>3</v>
      </c>
      <c r="DO526">
        <v>0</v>
      </c>
    </row>
    <row r="527" spans="1:119" x14ac:dyDescent="0.2">
      <c r="A527">
        <f>ROW(Source!A1791)</f>
        <v>1791</v>
      </c>
      <c r="B527">
        <v>35364244</v>
      </c>
      <c r="C527">
        <v>35383129</v>
      </c>
      <c r="D527">
        <v>35111398</v>
      </c>
      <c r="E527">
        <v>15872964</v>
      </c>
      <c r="F527">
        <v>1</v>
      </c>
      <c r="G527">
        <v>15872964</v>
      </c>
      <c r="H527">
        <v>1</v>
      </c>
      <c r="I527" t="s">
        <v>982</v>
      </c>
      <c r="J527" t="s">
        <v>3</v>
      </c>
      <c r="K527" t="s">
        <v>983</v>
      </c>
      <c r="L527">
        <v>1191</v>
      </c>
      <c r="N527">
        <v>1013</v>
      </c>
      <c r="O527" t="s">
        <v>984</v>
      </c>
      <c r="P527" t="s">
        <v>984</v>
      </c>
      <c r="Q527">
        <v>1</v>
      </c>
      <c r="W527">
        <v>0</v>
      </c>
      <c r="X527">
        <v>476480486</v>
      </c>
      <c r="Y527">
        <f t="shared" si="115"/>
        <v>5.84</v>
      </c>
      <c r="AA527">
        <v>0</v>
      </c>
      <c r="AB527">
        <v>0</v>
      </c>
      <c r="AC527">
        <v>0</v>
      </c>
      <c r="AD527">
        <v>0</v>
      </c>
      <c r="AE527">
        <v>0</v>
      </c>
      <c r="AF527">
        <v>0</v>
      </c>
      <c r="AG527">
        <v>0</v>
      </c>
      <c r="AH527">
        <v>0</v>
      </c>
      <c r="AI527">
        <v>1</v>
      </c>
      <c r="AJ527">
        <v>1</v>
      </c>
      <c r="AK527">
        <v>1</v>
      </c>
      <c r="AL527">
        <v>1</v>
      </c>
      <c r="AM527">
        <v>-2</v>
      </c>
      <c r="AN527">
        <v>0</v>
      </c>
      <c r="AO527">
        <v>1</v>
      </c>
      <c r="AP527">
        <v>1</v>
      </c>
      <c r="AQ527">
        <v>0</v>
      </c>
      <c r="AR527">
        <v>0</v>
      </c>
      <c r="AS527" t="s">
        <v>3</v>
      </c>
      <c r="AT527">
        <v>5.84</v>
      </c>
      <c r="AU527" t="s">
        <v>3</v>
      </c>
      <c r="AV527">
        <v>1</v>
      </c>
      <c r="AW527">
        <v>2</v>
      </c>
      <c r="AX527">
        <v>35383131</v>
      </c>
      <c r="AY527">
        <v>1</v>
      </c>
      <c r="AZ527">
        <v>0</v>
      </c>
      <c r="BA527">
        <v>527</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CU527">
        <f>ROUND(AT527*Source!I1791*AH527*AL527,2)</f>
        <v>0</v>
      </c>
      <c r="CV527">
        <f>ROUND(Y527*Source!I1791,9)</f>
        <v>0.29199999999999998</v>
      </c>
      <c r="CW527">
        <v>0</v>
      </c>
      <c r="CX527">
        <f>ROUND(Y527*Source!I1791,9)</f>
        <v>0.29199999999999998</v>
      </c>
      <c r="CY527">
        <f>AD527</f>
        <v>0</v>
      </c>
      <c r="CZ527">
        <f>AH527</f>
        <v>0</v>
      </c>
      <c r="DA527">
        <f>AL527</f>
        <v>1</v>
      </c>
      <c r="DB527">
        <f t="shared" si="116"/>
        <v>0</v>
      </c>
      <c r="DC527">
        <f t="shared" si="117"/>
        <v>0</v>
      </c>
      <c r="DD527" t="s">
        <v>3</v>
      </c>
      <c r="DE527" t="s">
        <v>3</v>
      </c>
      <c r="DF527">
        <f t="shared" si="118"/>
        <v>0</v>
      </c>
      <c r="DG527">
        <f t="shared" si="119"/>
        <v>0</v>
      </c>
      <c r="DH527">
        <f t="shared" si="120"/>
        <v>0</v>
      </c>
      <c r="DI527">
        <f t="shared" si="121"/>
        <v>0</v>
      </c>
      <c r="DJ527">
        <f>DI527</f>
        <v>0</v>
      </c>
      <c r="DK527">
        <v>0</v>
      </c>
      <c r="DL527" t="s">
        <v>3</v>
      </c>
      <c r="DM527">
        <v>0</v>
      </c>
      <c r="DN527" t="s">
        <v>3</v>
      </c>
      <c r="DO527">
        <v>0</v>
      </c>
    </row>
    <row r="528" spans="1:119" x14ac:dyDescent="0.2">
      <c r="A528">
        <f>ROW(Source!A1792)</f>
        <v>1792</v>
      </c>
      <c r="B528">
        <v>35364244</v>
      </c>
      <c r="C528">
        <v>35383132</v>
      </c>
      <c r="D528">
        <v>35111398</v>
      </c>
      <c r="E528">
        <v>15872964</v>
      </c>
      <c r="F528">
        <v>1</v>
      </c>
      <c r="G528">
        <v>15872964</v>
      </c>
      <c r="H528">
        <v>1</v>
      </c>
      <c r="I528" t="s">
        <v>982</v>
      </c>
      <c r="J528" t="s">
        <v>3</v>
      </c>
      <c r="K528" t="s">
        <v>983</v>
      </c>
      <c r="L528">
        <v>1191</v>
      </c>
      <c r="N528">
        <v>1013</v>
      </c>
      <c r="O528" t="s">
        <v>984</v>
      </c>
      <c r="P528" t="s">
        <v>984</v>
      </c>
      <c r="Q528">
        <v>1</v>
      </c>
      <c r="W528">
        <v>0</v>
      </c>
      <c r="X528">
        <v>476480486</v>
      </c>
      <c r="Y528">
        <f t="shared" si="115"/>
        <v>0.42</v>
      </c>
      <c r="AA528">
        <v>0</v>
      </c>
      <c r="AB528">
        <v>0</v>
      </c>
      <c r="AC528">
        <v>0</v>
      </c>
      <c r="AD528">
        <v>0</v>
      </c>
      <c r="AE528">
        <v>0</v>
      </c>
      <c r="AF528">
        <v>0</v>
      </c>
      <c r="AG528">
        <v>0</v>
      </c>
      <c r="AH528">
        <v>0</v>
      </c>
      <c r="AI528">
        <v>1</v>
      </c>
      <c r="AJ528">
        <v>1</v>
      </c>
      <c r="AK528">
        <v>1</v>
      </c>
      <c r="AL528">
        <v>1</v>
      </c>
      <c r="AM528">
        <v>-2</v>
      </c>
      <c r="AN528">
        <v>0</v>
      </c>
      <c r="AO528">
        <v>1</v>
      </c>
      <c r="AP528">
        <v>0</v>
      </c>
      <c r="AQ528">
        <v>0</v>
      </c>
      <c r="AR528">
        <v>0</v>
      </c>
      <c r="AS528" t="s">
        <v>3</v>
      </c>
      <c r="AT528">
        <v>0.42</v>
      </c>
      <c r="AU528" t="s">
        <v>3</v>
      </c>
      <c r="AV528">
        <v>1</v>
      </c>
      <c r="AW528">
        <v>2</v>
      </c>
      <c r="AX528">
        <v>35383137</v>
      </c>
      <c r="AY528">
        <v>1</v>
      </c>
      <c r="AZ528">
        <v>0</v>
      </c>
      <c r="BA528">
        <v>528</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CU528">
        <f>ROUND(AT528*Source!I1792*AH528*AL528,2)</f>
        <v>0</v>
      </c>
      <c r="CV528">
        <f>ROUND(Y528*Source!I1792,9)</f>
        <v>8.4000000000000005E-2</v>
      </c>
      <c r="CW528">
        <v>0</v>
      </c>
      <c r="CX528">
        <f>ROUND(Y528*Source!I1792,9)</f>
        <v>8.4000000000000005E-2</v>
      </c>
      <c r="CY528">
        <f>AD528</f>
        <v>0</v>
      </c>
      <c r="CZ528">
        <f>AH528</f>
        <v>0</v>
      </c>
      <c r="DA528">
        <f>AL528</f>
        <v>1</v>
      </c>
      <c r="DB528">
        <f t="shared" si="116"/>
        <v>0</v>
      </c>
      <c r="DC528">
        <f t="shared" si="117"/>
        <v>0</v>
      </c>
      <c r="DD528" t="s">
        <v>3</v>
      </c>
      <c r="DE528" t="s">
        <v>3</v>
      </c>
      <c r="DF528">
        <f t="shared" si="118"/>
        <v>0</v>
      </c>
      <c r="DG528">
        <f t="shared" si="119"/>
        <v>0</v>
      </c>
      <c r="DH528">
        <f t="shared" si="120"/>
        <v>0</v>
      </c>
      <c r="DI528">
        <f t="shared" si="121"/>
        <v>0</v>
      </c>
      <c r="DJ528">
        <f>DI528</f>
        <v>0</v>
      </c>
      <c r="DK528">
        <v>0</v>
      </c>
      <c r="DL528" t="s">
        <v>3</v>
      </c>
      <c r="DM528">
        <v>0</v>
      </c>
      <c r="DN528" t="s">
        <v>3</v>
      </c>
      <c r="DO528">
        <v>0</v>
      </c>
    </row>
    <row r="529" spans="1:119" x14ac:dyDescent="0.2">
      <c r="A529">
        <f>ROW(Source!A1792)</f>
        <v>1792</v>
      </c>
      <c r="B529">
        <v>35364244</v>
      </c>
      <c r="C529">
        <v>35383132</v>
      </c>
      <c r="D529">
        <v>35113190</v>
      </c>
      <c r="E529">
        <v>1</v>
      </c>
      <c r="F529">
        <v>1</v>
      </c>
      <c r="G529">
        <v>15872964</v>
      </c>
      <c r="H529">
        <v>2</v>
      </c>
      <c r="I529" t="s">
        <v>1111</v>
      </c>
      <c r="J529" t="s">
        <v>1112</v>
      </c>
      <c r="K529" t="s">
        <v>1113</v>
      </c>
      <c r="L529">
        <v>1368</v>
      </c>
      <c r="N529">
        <v>1011</v>
      </c>
      <c r="O529" t="s">
        <v>988</v>
      </c>
      <c r="P529" t="s">
        <v>988</v>
      </c>
      <c r="Q529">
        <v>1</v>
      </c>
      <c r="W529">
        <v>0</v>
      </c>
      <c r="X529">
        <v>-1477704590</v>
      </c>
      <c r="Y529">
        <f t="shared" si="115"/>
        <v>0.2</v>
      </c>
      <c r="AA529">
        <v>0</v>
      </c>
      <c r="AB529">
        <v>44.94</v>
      </c>
      <c r="AC529">
        <v>0.64</v>
      </c>
      <c r="AD529">
        <v>0</v>
      </c>
      <c r="AE529">
        <v>0</v>
      </c>
      <c r="AF529">
        <v>44.94</v>
      </c>
      <c r="AG529">
        <v>0.64</v>
      </c>
      <c r="AH529">
        <v>0</v>
      </c>
      <c r="AI529">
        <v>1</v>
      </c>
      <c r="AJ529">
        <v>1</v>
      </c>
      <c r="AK529">
        <v>1</v>
      </c>
      <c r="AL529">
        <v>1</v>
      </c>
      <c r="AM529">
        <v>-2</v>
      </c>
      <c r="AN529">
        <v>0</v>
      </c>
      <c r="AO529">
        <v>1</v>
      </c>
      <c r="AP529">
        <v>0</v>
      </c>
      <c r="AQ529">
        <v>0</v>
      </c>
      <c r="AR529">
        <v>0</v>
      </c>
      <c r="AS529" t="s">
        <v>3</v>
      </c>
      <c r="AT529">
        <v>0.2</v>
      </c>
      <c r="AU529" t="s">
        <v>3</v>
      </c>
      <c r="AV529">
        <v>0</v>
      </c>
      <c r="AW529">
        <v>2</v>
      </c>
      <c r="AX529">
        <v>35383138</v>
      </c>
      <c r="AY529">
        <v>1</v>
      </c>
      <c r="AZ529">
        <v>0</v>
      </c>
      <c r="BA529">
        <v>529</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CV529">
        <v>0</v>
      </c>
      <c r="CW529">
        <f>ROUND(Y529*Source!I1792*DO529,9)</f>
        <v>0</v>
      </c>
      <c r="CX529">
        <f>ROUND(Y529*Source!I1792,9)</f>
        <v>0.04</v>
      </c>
      <c r="CY529">
        <f>AB529</f>
        <v>44.94</v>
      </c>
      <c r="CZ529">
        <f>AF529</f>
        <v>44.94</v>
      </c>
      <c r="DA529">
        <f>AJ529</f>
        <v>1</v>
      </c>
      <c r="DB529">
        <f t="shared" si="116"/>
        <v>8.99</v>
      </c>
      <c r="DC529">
        <f t="shared" si="117"/>
        <v>0.13</v>
      </c>
      <c r="DD529" t="s">
        <v>3</v>
      </c>
      <c r="DE529" t="s">
        <v>3</v>
      </c>
      <c r="DF529">
        <f t="shared" si="118"/>
        <v>0</v>
      </c>
      <c r="DG529">
        <f t="shared" si="119"/>
        <v>1.8</v>
      </c>
      <c r="DH529">
        <f t="shared" si="120"/>
        <v>0.03</v>
      </c>
      <c r="DI529">
        <f t="shared" si="121"/>
        <v>0</v>
      </c>
      <c r="DJ529">
        <f>DG529</f>
        <v>1.8</v>
      </c>
      <c r="DK529">
        <v>0</v>
      </c>
      <c r="DL529" t="s">
        <v>3</v>
      </c>
      <c r="DM529">
        <v>0</v>
      </c>
      <c r="DN529" t="s">
        <v>3</v>
      </c>
      <c r="DO529">
        <v>0</v>
      </c>
    </row>
    <row r="530" spans="1:119" x14ac:dyDescent="0.2">
      <c r="A530">
        <f>ROW(Source!A1792)</f>
        <v>1792</v>
      </c>
      <c r="B530">
        <v>35364244</v>
      </c>
      <c r="C530">
        <v>35383132</v>
      </c>
      <c r="D530">
        <v>35115233</v>
      </c>
      <c r="E530">
        <v>1</v>
      </c>
      <c r="F530">
        <v>1</v>
      </c>
      <c r="G530">
        <v>15872964</v>
      </c>
      <c r="H530">
        <v>3</v>
      </c>
      <c r="I530" t="s">
        <v>1114</v>
      </c>
      <c r="J530" t="s">
        <v>1115</v>
      </c>
      <c r="K530" t="s">
        <v>1116</v>
      </c>
      <c r="L530">
        <v>1339</v>
      </c>
      <c r="N530">
        <v>1007</v>
      </c>
      <c r="O530" t="s">
        <v>1117</v>
      </c>
      <c r="P530" t="s">
        <v>1117</v>
      </c>
      <c r="Q530">
        <v>1</v>
      </c>
      <c r="W530">
        <v>0</v>
      </c>
      <c r="X530">
        <v>-35091971</v>
      </c>
      <c r="Y530">
        <f t="shared" si="115"/>
        <v>1.7600000000000001E-2</v>
      </c>
      <c r="AA530">
        <v>54.81</v>
      </c>
      <c r="AB530">
        <v>0</v>
      </c>
      <c r="AC530">
        <v>0</v>
      </c>
      <c r="AD530">
        <v>0</v>
      </c>
      <c r="AE530">
        <v>54.81</v>
      </c>
      <c r="AF530">
        <v>0</v>
      </c>
      <c r="AG530">
        <v>0</v>
      </c>
      <c r="AH530">
        <v>0</v>
      </c>
      <c r="AI530">
        <v>1</v>
      </c>
      <c r="AJ530">
        <v>1</v>
      </c>
      <c r="AK530">
        <v>1</v>
      </c>
      <c r="AL530">
        <v>1</v>
      </c>
      <c r="AM530">
        <v>-2</v>
      </c>
      <c r="AN530">
        <v>0</v>
      </c>
      <c r="AO530">
        <v>1</v>
      </c>
      <c r="AP530">
        <v>0</v>
      </c>
      <c r="AQ530">
        <v>0</v>
      </c>
      <c r="AR530">
        <v>0</v>
      </c>
      <c r="AS530" t="s">
        <v>3</v>
      </c>
      <c r="AT530">
        <v>1.7600000000000001E-2</v>
      </c>
      <c r="AU530" t="s">
        <v>3</v>
      </c>
      <c r="AV530">
        <v>0</v>
      </c>
      <c r="AW530">
        <v>2</v>
      </c>
      <c r="AX530">
        <v>35383139</v>
      </c>
      <c r="AY530">
        <v>1</v>
      </c>
      <c r="AZ530">
        <v>0</v>
      </c>
      <c r="BA530">
        <v>530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CV530">
        <v>0</v>
      </c>
      <c r="CW530">
        <v>0</v>
      </c>
      <c r="CX530">
        <f>ROUND(Y530*Source!I1792,9)</f>
        <v>3.5200000000000001E-3</v>
      </c>
      <c r="CY530">
        <f>AA530</f>
        <v>54.81</v>
      </c>
      <c r="CZ530">
        <f>AE530</f>
        <v>54.81</v>
      </c>
      <c r="DA530">
        <f>AI530</f>
        <v>1</v>
      </c>
      <c r="DB530">
        <f t="shared" si="116"/>
        <v>0.96</v>
      </c>
      <c r="DC530">
        <f t="shared" si="117"/>
        <v>0</v>
      </c>
      <c r="DD530" t="s">
        <v>3</v>
      </c>
      <c r="DE530" t="s">
        <v>3</v>
      </c>
      <c r="DF530">
        <f t="shared" si="118"/>
        <v>0.19</v>
      </c>
      <c r="DG530">
        <f t="shared" si="119"/>
        <v>0</v>
      </c>
      <c r="DH530">
        <f t="shared" si="120"/>
        <v>0</v>
      </c>
      <c r="DI530">
        <f t="shared" si="121"/>
        <v>0</v>
      </c>
      <c r="DJ530">
        <f>DF530</f>
        <v>0.19</v>
      </c>
      <c r="DK530">
        <v>0</v>
      </c>
      <c r="DL530" t="s">
        <v>3</v>
      </c>
      <c r="DM530">
        <v>0</v>
      </c>
      <c r="DN530" t="s">
        <v>3</v>
      </c>
      <c r="DO530">
        <v>0</v>
      </c>
    </row>
    <row r="531" spans="1:119" x14ac:dyDescent="0.2">
      <c r="A531">
        <f>ROW(Source!A1792)</f>
        <v>1792</v>
      </c>
      <c r="B531">
        <v>35364244</v>
      </c>
      <c r="C531">
        <v>35383132</v>
      </c>
      <c r="D531">
        <v>35117602</v>
      </c>
      <c r="E531">
        <v>1</v>
      </c>
      <c r="F531">
        <v>1</v>
      </c>
      <c r="G531">
        <v>15872964</v>
      </c>
      <c r="H531">
        <v>3</v>
      </c>
      <c r="I531" t="s">
        <v>1118</v>
      </c>
      <c r="J531" t="s">
        <v>1119</v>
      </c>
      <c r="K531" t="s">
        <v>1120</v>
      </c>
      <c r="L531">
        <v>1354</v>
      </c>
      <c r="N531">
        <v>1010</v>
      </c>
      <c r="O531" t="s">
        <v>52</v>
      </c>
      <c r="P531" t="s">
        <v>52</v>
      </c>
      <c r="Q531">
        <v>1</v>
      </c>
      <c r="W531">
        <v>0</v>
      </c>
      <c r="X531">
        <v>656259231</v>
      </c>
      <c r="Y531">
        <f t="shared" si="115"/>
        <v>6.7000000000000002E-3</v>
      </c>
      <c r="AA531">
        <v>16620.27</v>
      </c>
      <c r="AB531">
        <v>0</v>
      </c>
      <c r="AC531">
        <v>0</v>
      </c>
      <c r="AD531">
        <v>0</v>
      </c>
      <c r="AE531">
        <v>16620.27</v>
      </c>
      <c r="AF531">
        <v>0</v>
      </c>
      <c r="AG531">
        <v>0</v>
      </c>
      <c r="AH531">
        <v>0</v>
      </c>
      <c r="AI531">
        <v>1</v>
      </c>
      <c r="AJ531">
        <v>1</v>
      </c>
      <c r="AK531">
        <v>1</v>
      </c>
      <c r="AL531">
        <v>1</v>
      </c>
      <c r="AM531">
        <v>-2</v>
      </c>
      <c r="AN531">
        <v>0</v>
      </c>
      <c r="AO531">
        <v>1</v>
      </c>
      <c r="AP531">
        <v>0</v>
      </c>
      <c r="AQ531">
        <v>0</v>
      </c>
      <c r="AR531">
        <v>0</v>
      </c>
      <c r="AS531" t="s">
        <v>3</v>
      </c>
      <c r="AT531">
        <v>6.7000000000000002E-3</v>
      </c>
      <c r="AU531" t="s">
        <v>3</v>
      </c>
      <c r="AV531">
        <v>0</v>
      </c>
      <c r="AW531">
        <v>2</v>
      </c>
      <c r="AX531">
        <v>35383140</v>
      </c>
      <c r="AY531">
        <v>1</v>
      </c>
      <c r="AZ531">
        <v>0</v>
      </c>
      <c r="BA531">
        <v>531</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CV531">
        <v>0</v>
      </c>
      <c r="CW531">
        <v>0</v>
      </c>
      <c r="CX531">
        <f>ROUND(Y531*Source!I1792,9)</f>
        <v>1.34E-3</v>
      </c>
      <c r="CY531">
        <f>AA531</f>
        <v>16620.27</v>
      </c>
      <c r="CZ531">
        <f>AE531</f>
        <v>16620.27</v>
      </c>
      <c r="DA531">
        <f>AI531</f>
        <v>1</v>
      </c>
      <c r="DB531">
        <f t="shared" si="116"/>
        <v>111.36</v>
      </c>
      <c r="DC531">
        <f t="shared" si="117"/>
        <v>0</v>
      </c>
      <c r="DD531" t="s">
        <v>3</v>
      </c>
      <c r="DE531" t="s">
        <v>3</v>
      </c>
      <c r="DF531">
        <f t="shared" si="118"/>
        <v>22.27</v>
      </c>
      <c r="DG531">
        <f t="shared" si="119"/>
        <v>0</v>
      </c>
      <c r="DH531">
        <f t="shared" si="120"/>
        <v>0</v>
      </c>
      <c r="DI531">
        <f t="shared" si="121"/>
        <v>0</v>
      </c>
      <c r="DJ531">
        <f>DF531</f>
        <v>22.27</v>
      </c>
      <c r="DK531">
        <v>0</v>
      </c>
      <c r="DL531" t="s">
        <v>3</v>
      </c>
      <c r="DM531">
        <v>0</v>
      </c>
      <c r="DN531" t="s">
        <v>3</v>
      </c>
      <c r="DO531">
        <v>0</v>
      </c>
    </row>
    <row r="532" spans="1:119" x14ac:dyDescent="0.2">
      <c r="A532">
        <f>ROW(Source!A1793)</f>
        <v>1793</v>
      </c>
      <c r="B532">
        <v>35364244</v>
      </c>
      <c r="C532">
        <v>35383141</v>
      </c>
      <c r="D532">
        <v>35111398</v>
      </c>
      <c r="E532">
        <v>15872964</v>
      </c>
      <c r="F532">
        <v>1</v>
      </c>
      <c r="G532">
        <v>15872964</v>
      </c>
      <c r="H532">
        <v>1</v>
      </c>
      <c r="I532" t="s">
        <v>982</v>
      </c>
      <c r="J532" t="s">
        <v>3</v>
      </c>
      <c r="K532" t="s">
        <v>983</v>
      </c>
      <c r="L532">
        <v>1191</v>
      </c>
      <c r="N532">
        <v>1013</v>
      </c>
      <c r="O532" t="s">
        <v>984</v>
      </c>
      <c r="P532" t="s">
        <v>984</v>
      </c>
      <c r="Q532">
        <v>1</v>
      </c>
      <c r="W532">
        <v>0</v>
      </c>
      <c r="X532">
        <v>476480486</v>
      </c>
      <c r="Y532">
        <f t="shared" si="115"/>
        <v>14</v>
      </c>
      <c r="AA532">
        <v>0</v>
      </c>
      <c r="AB532">
        <v>0</v>
      </c>
      <c r="AC532">
        <v>0</v>
      </c>
      <c r="AD532">
        <v>0</v>
      </c>
      <c r="AE532">
        <v>0</v>
      </c>
      <c r="AF532">
        <v>0</v>
      </c>
      <c r="AG532">
        <v>0</v>
      </c>
      <c r="AH532">
        <v>0</v>
      </c>
      <c r="AI532">
        <v>1</v>
      </c>
      <c r="AJ532">
        <v>1</v>
      </c>
      <c r="AK532">
        <v>1</v>
      </c>
      <c r="AL532">
        <v>1</v>
      </c>
      <c r="AM532">
        <v>-2</v>
      </c>
      <c r="AN532">
        <v>0</v>
      </c>
      <c r="AO532">
        <v>1</v>
      </c>
      <c r="AP532">
        <v>1</v>
      </c>
      <c r="AQ532">
        <v>0</v>
      </c>
      <c r="AR532">
        <v>0</v>
      </c>
      <c r="AS532" t="s">
        <v>3</v>
      </c>
      <c r="AT532">
        <v>14</v>
      </c>
      <c r="AU532" t="s">
        <v>3</v>
      </c>
      <c r="AV532">
        <v>1</v>
      </c>
      <c r="AW532">
        <v>2</v>
      </c>
      <c r="AX532">
        <v>35383145</v>
      </c>
      <c r="AY532">
        <v>1</v>
      </c>
      <c r="AZ532">
        <v>0</v>
      </c>
      <c r="BA532">
        <v>532</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CU532">
        <f>ROUND(AT532*Source!I1793*AH532*AL532,2)</f>
        <v>0</v>
      </c>
      <c r="CV532">
        <f>ROUND(Y532*Source!I1793,9)</f>
        <v>0.14000000000000001</v>
      </c>
      <c r="CW532">
        <v>0</v>
      </c>
      <c r="CX532">
        <f>ROUND(Y532*Source!I1793,9)</f>
        <v>0.14000000000000001</v>
      </c>
      <c r="CY532">
        <f>AD532</f>
        <v>0</v>
      </c>
      <c r="CZ532">
        <f>AH532</f>
        <v>0</v>
      </c>
      <c r="DA532">
        <f>AL532</f>
        <v>1</v>
      </c>
      <c r="DB532">
        <f t="shared" si="116"/>
        <v>0</v>
      </c>
      <c r="DC532">
        <f t="shared" si="117"/>
        <v>0</v>
      </c>
      <c r="DD532" t="s">
        <v>3</v>
      </c>
      <c r="DE532" t="s">
        <v>3</v>
      </c>
      <c r="DF532">
        <f t="shared" si="118"/>
        <v>0</v>
      </c>
      <c r="DG532">
        <f t="shared" si="119"/>
        <v>0</v>
      </c>
      <c r="DH532">
        <f t="shared" si="120"/>
        <v>0</v>
      </c>
      <c r="DI532">
        <f t="shared" si="121"/>
        <v>0</v>
      </c>
      <c r="DJ532">
        <f>DI532</f>
        <v>0</v>
      </c>
      <c r="DK532">
        <v>0</v>
      </c>
      <c r="DL532" t="s">
        <v>3</v>
      </c>
      <c r="DM532">
        <v>0</v>
      </c>
      <c r="DN532" t="s">
        <v>3</v>
      </c>
      <c r="DO532">
        <v>0</v>
      </c>
    </row>
    <row r="533" spans="1:119" x14ac:dyDescent="0.2">
      <c r="A533">
        <f>ROW(Source!A1793)</f>
        <v>1793</v>
      </c>
      <c r="B533">
        <v>35364244</v>
      </c>
      <c r="C533">
        <v>35383141</v>
      </c>
      <c r="D533">
        <v>35112687</v>
      </c>
      <c r="E533">
        <v>1</v>
      </c>
      <c r="F533">
        <v>1</v>
      </c>
      <c r="G533">
        <v>15872964</v>
      </c>
      <c r="H533">
        <v>2</v>
      </c>
      <c r="I533" t="s">
        <v>1121</v>
      </c>
      <c r="J533" t="s">
        <v>1122</v>
      </c>
      <c r="K533" t="s">
        <v>1123</v>
      </c>
      <c r="L533">
        <v>1368</v>
      </c>
      <c r="N533">
        <v>1011</v>
      </c>
      <c r="O533" t="s">
        <v>988</v>
      </c>
      <c r="P533" t="s">
        <v>988</v>
      </c>
      <c r="Q533">
        <v>1</v>
      </c>
      <c r="W533">
        <v>0</v>
      </c>
      <c r="X533">
        <v>-1843499539</v>
      </c>
      <c r="Y533">
        <f t="shared" si="115"/>
        <v>3.65</v>
      </c>
      <c r="AA533">
        <v>0</v>
      </c>
      <c r="AB533">
        <v>1635</v>
      </c>
      <c r="AC533">
        <v>832.91</v>
      </c>
      <c r="AD533">
        <v>0</v>
      </c>
      <c r="AE533">
        <v>0</v>
      </c>
      <c r="AF533">
        <v>1635</v>
      </c>
      <c r="AG533">
        <v>832.91</v>
      </c>
      <c r="AH533">
        <v>0</v>
      </c>
      <c r="AI533">
        <v>1</v>
      </c>
      <c r="AJ533">
        <v>1</v>
      </c>
      <c r="AK533">
        <v>1</v>
      </c>
      <c r="AL533">
        <v>1</v>
      </c>
      <c r="AM533">
        <v>-2</v>
      </c>
      <c r="AN533">
        <v>0</v>
      </c>
      <c r="AO533">
        <v>1</v>
      </c>
      <c r="AP533">
        <v>1</v>
      </c>
      <c r="AQ533">
        <v>0</v>
      </c>
      <c r="AR533">
        <v>0</v>
      </c>
      <c r="AS533" t="s">
        <v>3</v>
      </c>
      <c r="AT533">
        <v>3.65</v>
      </c>
      <c r="AU533" t="s">
        <v>3</v>
      </c>
      <c r="AV533">
        <v>0</v>
      </c>
      <c r="AW533">
        <v>2</v>
      </c>
      <c r="AX533">
        <v>35383146</v>
      </c>
      <c r="AY533">
        <v>1</v>
      </c>
      <c r="AZ533">
        <v>0</v>
      </c>
      <c r="BA533">
        <v>533</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CV533">
        <v>0</v>
      </c>
      <c r="CW533">
        <f>ROUND(Y533*Source!I1793*DO533,9)</f>
        <v>0</v>
      </c>
      <c r="CX533">
        <f>ROUND(Y533*Source!I1793,9)</f>
        <v>3.6499999999999998E-2</v>
      </c>
      <c r="CY533">
        <f>AB533</f>
        <v>1635</v>
      </c>
      <c r="CZ533">
        <f>AF533</f>
        <v>1635</v>
      </c>
      <c r="DA533">
        <f>AJ533</f>
        <v>1</v>
      </c>
      <c r="DB533">
        <f t="shared" si="116"/>
        <v>5967.75</v>
      </c>
      <c r="DC533">
        <f t="shared" si="117"/>
        <v>3040.12</v>
      </c>
      <c r="DD533" t="s">
        <v>3</v>
      </c>
      <c r="DE533" t="s">
        <v>3</v>
      </c>
      <c r="DF533">
        <f t="shared" si="118"/>
        <v>0</v>
      </c>
      <c r="DG533">
        <f t="shared" si="119"/>
        <v>59.68</v>
      </c>
      <c r="DH533">
        <f t="shared" si="120"/>
        <v>30.4</v>
      </c>
      <c r="DI533">
        <f t="shared" si="121"/>
        <v>0</v>
      </c>
      <c r="DJ533">
        <f>DG533</f>
        <v>59.68</v>
      </c>
      <c r="DK533">
        <v>0</v>
      </c>
      <c r="DL533" t="s">
        <v>3</v>
      </c>
      <c r="DM533">
        <v>0</v>
      </c>
      <c r="DN533" t="s">
        <v>3</v>
      </c>
      <c r="DO533">
        <v>0</v>
      </c>
    </row>
    <row r="534" spans="1:119" x14ac:dyDescent="0.2">
      <c r="A534">
        <f>ROW(Source!A1793)</f>
        <v>1793</v>
      </c>
      <c r="B534">
        <v>35364244</v>
      </c>
      <c r="C534">
        <v>35383141</v>
      </c>
      <c r="D534">
        <v>35113169</v>
      </c>
      <c r="E534">
        <v>1</v>
      </c>
      <c r="F534">
        <v>1</v>
      </c>
      <c r="G534">
        <v>15872964</v>
      </c>
      <c r="H534">
        <v>2</v>
      </c>
      <c r="I534" t="s">
        <v>1124</v>
      </c>
      <c r="J534" t="s">
        <v>1125</v>
      </c>
      <c r="K534" t="s">
        <v>1126</v>
      </c>
      <c r="L534">
        <v>1368</v>
      </c>
      <c r="N534">
        <v>1011</v>
      </c>
      <c r="O534" t="s">
        <v>988</v>
      </c>
      <c r="P534" t="s">
        <v>988</v>
      </c>
      <c r="Q534">
        <v>1</v>
      </c>
      <c r="W534">
        <v>0</v>
      </c>
      <c r="X534">
        <v>-1505827316</v>
      </c>
      <c r="Y534">
        <f t="shared" si="115"/>
        <v>3.65</v>
      </c>
      <c r="AA534">
        <v>0</v>
      </c>
      <c r="AB534">
        <v>7.15</v>
      </c>
      <c r="AC534">
        <v>0.09</v>
      </c>
      <c r="AD534">
        <v>0</v>
      </c>
      <c r="AE534">
        <v>0</v>
      </c>
      <c r="AF534">
        <v>7.15</v>
      </c>
      <c r="AG534">
        <v>0.09</v>
      </c>
      <c r="AH534">
        <v>0</v>
      </c>
      <c r="AI534">
        <v>1</v>
      </c>
      <c r="AJ534">
        <v>1</v>
      </c>
      <c r="AK534">
        <v>1</v>
      </c>
      <c r="AL534">
        <v>1</v>
      </c>
      <c r="AM534">
        <v>-2</v>
      </c>
      <c r="AN534">
        <v>0</v>
      </c>
      <c r="AO534">
        <v>1</v>
      </c>
      <c r="AP534">
        <v>1</v>
      </c>
      <c r="AQ534">
        <v>0</v>
      </c>
      <c r="AR534">
        <v>0</v>
      </c>
      <c r="AS534" t="s">
        <v>3</v>
      </c>
      <c r="AT534">
        <v>3.65</v>
      </c>
      <c r="AU534" t="s">
        <v>3</v>
      </c>
      <c r="AV534">
        <v>0</v>
      </c>
      <c r="AW534">
        <v>2</v>
      </c>
      <c r="AX534">
        <v>35383147</v>
      </c>
      <c r="AY534">
        <v>1</v>
      </c>
      <c r="AZ534">
        <v>0</v>
      </c>
      <c r="BA534">
        <v>534</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CV534">
        <v>0</v>
      </c>
      <c r="CW534">
        <f>ROUND(Y534*Source!I1793*DO534,9)</f>
        <v>0</v>
      </c>
      <c r="CX534">
        <f>ROUND(Y534*Source!I1793,9)</f>
        <v>3.6499999999999998E-2</v>
      </c>
      <c r="CY534">
        <f>AB534</f>
        <v>7.15</v>
      </c>
      <c r="CZ534">
        <f>AF534</f>
        <v>7.15</v>
      </c>
      <c r="DA534">
        <f>AJ534</f>
        <v>1</v>
      </c>
      <c r="DB534">
        <f t="shared" si="116"/>
        <v>26.1</v>
      </c>
      <c r="DC534">
        <f t="shared" si="117"/>
        <v>0.33</v>
      </c>
      <c r="DD534" t="s">
        <v>3</v>
      </c>
      <c r="DE534" t="s">
        <v>3</v>
      </c>
      <c r="DF534">
        <f t="shared" si="118"/>
        <v>0</v>
      </c>
      <c r="DG534">
        <f t="shared" si="119"/>
        <v>0.26</v>
      </c>
      <c r="DH534">
        <f t="shared" si="120"/>
        <v>0</v>
      </c>
      <c r="DI534">
        <f t="shared" si="121"/>
        <v>0</v>
      </c>
      <c r="DJ534">
        <f>DG534</f>
        <v>0.26</v>
      </c>
      <c r="DK534">
        <v>0</v>
      </c>
      <c r="DL534" t="s">
        <v>3</v>
      </c>
      <c r="DM534">
        <v>0</v>
      </c>
      <c r="DN534" t="s">
        <v>3</v>
      </c>
      <c r="DO534">
        <v>0</v>
      </c>
    </row>
    <row r="535" spans="1:119" x14ac:dyDescent="0.2">
      <c r="A535">
        <f>ROW(Source!A1796)</f>
        <v>1796</v>
      </c>
      <c r="B535">
        <v>35364244</v>
      </c>
      <c r="C535">
        <v>35383150</v>
      </c>
      <c r="D535">
        <v>35111398</v>
      </c>
      <c r="E535">
        <v>15872964</v>
      </c>
      <c r="F535">
        <v>1</v>
      </c>
      <c r="G535">
        <v>15872964</v>
      </c>
      <c r="H535">
        <v>1</v>
      </c>
      <c r="I535" t="s">
        <v>982</v>
      </c>
      <c r="J535" t="s">
        <v>3</v>
      </c>
      <c r="K535" t="s">
        <v>983</v>
      </c>
      <c r="L535">
        <v>1191</v>
      </c>
      <c r="N535">
        <v>1013</v>
      </c>
      <c r="O535" t="s">
        <v>984</v>
      </c>
      <c r="P535" t="s">
        <v>984</v>
      </c>
      <c r="Q535">
        <v>1</v>
      </c>
      <c r="W535">
        <v>0</v>
      </c>
      <c r="X535">
        <v>476480486</v>
      </c>
      <c r="Y535">
        <f t="shared" si="115"/>
        <v>42.81</v>
      </c>
      <c r="AA535">
        <v>0</v>
      </c>
      <c r="AB535">
        <v>0</v>
      </c>
      <c r="AC535">
        <v>0</v>
      </c>
      <c r="AD535">
        <v>0</v>
      </c>
      <c r="AE535">
        <v>0</v>
      </c>
      <c r="AF535">
        <v>0</v>
      </c>
      <c r="AG535">
        <v>0</v>
      </c>
      <c r="AH535">
        <v>0</v>
      </c>
      <c r="AI535">
        <v>1</v>
      </c>
      <c r="AJ535">
        <v>1</v>
      </c>
      <c r="AK535">
        <v>1</v>
      </c>
      <c r="AL535">
        <v>1</v>
      </c>
      <c r="AM535">
        <v>-2</v>
      </c>
      <c r="AN535">
        <v>0</v>
      </c>
      <c r="AO535">
        <v>1</v>
      </c>
      <c r="AP535">
        <v>1</v>
      </c>
      <c r="AQ535">
        <v>0</v>
      </c>
      <c r="AR535">
        <v>0</v>
      </c>
      <c r="AS535" t="s">
        <v>3</v>
      </c>
      <c r="AT535">
        <v>42.81</v>
      </c>
      <c r="AU535" t="s">
        <v>3</v>
      </c>
      <c r="AV535">
        <v>1</v>
      </c>
      <c r="AW535">
        <v>2</v>
      </c>
      <c r="AX535">
        <v>35383153</v>
      </c>
      <c r="AY535">
        <v>1</v>
      </c>
      <c r="AZ535">
        <v>0</v>
      </c>
      <c r="BA535">
        <v>535</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CU535">
        <f>ROUND(AT535*Source!I1796*AH535*AL535,2)</f>
        <v>0</v>
      </c>
      <c r="CV535">
        <f>ROUND(Y535*Source!I1796,9)</f>
        <v>2.1404999999999998</v>
      </c>
      <c r="CW535">
        <v>0</v>
      </c>
      <c r="CX535">
        <f>ROUND(Y535*Source!I1796,9)</f>
        <v>2.1404999999999998</v>
      </c>
      <c r="CY535">
        <f>AD535</f>
        <v>0</v>
      </c>
      <c r="CZ535">
        <f>AH535</f>
        <v>0</v>
      </c>
      <c r="DA535">
        <f>AL535</f>
        <v>1</v>
      </c>
      <c r="DB535">
        <f t="shared" si="116"/>
        <v>0</v>
      </c>
      <c r="DC535">
        <f t="shared" si="117"/>
        <v>0</v>
      </c>
      <c r="DD535" t="s">
        <v>3</v>
      </c>
      <c r="DE535" t="s">
        <v>3</v>
      </c>
      <c r="DF535">
        <f t="shared" si="118"/>
        <v>0</v>
      </c>
      <c r="DG535">
        <f t="shared" si="119"/>
        <v>0</v>
      </c>
      <c r="DH535">
        <f t="shared" si="120"/>
        <v>0</v>
      </c>
      <c r="DI535">
        <f t="shared" si="121"/>
        <v>0</v>
      </c>
      <c r="DJ535">
        <f>DI535</f>
        <v>0</v>
      </c>
      <c r="DK535">
        <v>0</v>
      </c>
      <c r="DL535" t="s">
        <v>3</v>
      </c>
      <c r="DM535">
        <v>0</v>
      </c>
      <c r="DN535" t="s">
        <v>3</v>
      </c>
      <c r="DO535">
        <v>0</v>
      </c>
    </row>
    <row r="536" spans="1:119" x14ac:dyDescent="0.2">
      <c r="A536">
        <f>ROW(Source!A1796)</f>
        <v>1796</v>
      </c>
      <c r="B536">
        <v>35364244</v>
      </c>
      <c r="C536">
        <v>35383150</v>
      </c>
      <c r="D536">
        <v>35113206</v>
      </c>
      <c r="E536">
        <v>1</v>
      </c>
      <c r="F536">
        <v>1</v>
      </c>
      <c r="G536">
        <v>15872964</v>
      </c>
      <c r="H536">
        <v>2</v>
      </c>
      <c r="I536" t="s">
        <v>989</v>
      </c>
      <c r="J536" t="s">
        <v>990</v>
      </c>
      <c r="K536" t="s">
        <v>991</v>
      </c>
      <c r="L536">
        <v>1368</v>
      </c>
      <c r="N536">
        <v>1011</v>
      </c>
      <c r="O536" t="s">
        <v>988</v>
      </c>
      <c r="P536" t="s">
        <v>988</v>
      </c>
      <c r="Q536">
        <v>1</v>
      </c>
      <c r="W536">
        <v>0</v>
      </c>
      <c r="X536">
        <v>-1817365194</v>
      </c>
      <c r="Y536">
        <f t="shared" si="115"/>
        <v>6.9</v>
      </c>
      <c r="AA536">
        <v>0</v>
      </c>
      <c r="AB536">
        <v>4.72</v>
      </c>
      <c r="AC536">
        <v>0.1</v>
      </c>
      <c r="AD536">
        <v>0</v>
      </c>
      <c r="AE536">
        <v>0</v>
      </c>
      <c r="AF536">
        <v>4.72</v>
      </c>
      <c r="AG536">
        <v>0.1</v>
      </c>
      <c r="AH536">
        <v>0</v>
      </c>
      <c r="AI536">
        <v>1</v>
      </c>
      <c r="AJ536">
        <v>1</v>
      </c>
      <c r="AK536">
        <v>1</v>
      </c>
      <c r="AL536">
        <v>1</v>
      </c>
      <c r="AM536">
        <v>-2</v>
      </c>
      <c r="AN536">
        <v>0</v>
      </c>
      <c r="AO536">
        <v>1</v>
      </c>
      <c r="AP536">
        <v>1</v>
      </c>
      <c r="AQ536">
        <v>0</v>
      </c>
      <c r="AR536">
        <v>0</v>
      </c>
      <c r="AS536" t="s">
        <v>3</v>
      </c>
      <c r="AT536">
        <v>6.9</v>
      </c>
      <c r="AU536" t="s">
        <v>3</v>
      </c>
      <c r="AV536">
        <v>0</v>
      </c>
      <c r="AW536">
        <v>2</v>
      </c>
      <c r="AX536">
        <v>35383154</v>
      </c>
      <c r="AY536">
        <v>1</v>
      </c>
      <c r="AZ536">
        <v>0</v>
      </c>
      <c r="BA536">
        <v>536</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CV536">
        <v>0</v>
      </c>
      <c r="CW536">
        <f>ROUND(Y536*Source!I1796*DO536,9)</f>
        <v>0</v>
      </c>
      <c r="CX536">
        <f>ROUND(Y536*Source!I1796,9)</f>
        <v>0.34499999999999997</v>
      </c>
      <c r="CY536">
        <f>AB536</f>
        <v>4.72</v>
      </c>
      <c r="CZ536">
        <f>AF536</f>
        <v>4.72</v>
      </c>
      <c r="DA536">
        <f>AJ536</f>
        <v>1</v>
      </c>
      <c r="DB536">
        <f t="shared" si="116"/>
        <v>32.57</v>
      </c>
      <c r="DC536">
        <f t="shared" si="117"/>
        <v>0.69</v>
      </c>
      <c r="DD536" t="s">
        <v>3</v>
      </c>
      <c r="DE536" t="s">
        <v>3</v>
      </c>
      <c r="DF536">
        <f t="shared" si="118"/>
        <v>0</v>
      </c>
      <c r="DG536">
        <f t="shared" si="119"/>
        <v>1.63</v>
      </c>
      <c r="DH536">
        <f t="shared" si="120"/>
        <v>0.03</v>
      </c>
      <c r="DI536">
        <f t="shared" si="121"/>
        <v>0</v>
      </c>
      <c r="DJ536">
        <f>DG536</f>
        <v>1.63</v>
      </c>
      <c r="DK536">
        <v>0</v>
      </c>
      <c r="DL536" t="s">
        <v>3</v>
      </c>
      <c r="DM536">
        <v>0</v>
      </c>
      <c r="DN536" t="s">
        <v>3</v>
      </c>
      <c r="DO536">
        <v>0</v>
      </c>
    </row>
    <row r="537" spans="1:119" x14ac:dyDescent="0.2">
      <c r="A537">
        <f>ROW(Source!A1797)</f>
        <v>1797</v>
      </c>
      <c r="B537">
        <v>35364244</v>
      </c>
      <c r="C537">
        <v>35383155</v>
      </c>
      <c r="D537">
        <v>35111398</v>
      </c>
      <c r="E537">
        <v>15872964</v>
      </c>
      <c r="F537">
        <v>1</v>
      </c>
      <c r="G537">
        <v>15872964</v>
      </c>
      <c r="H537">
        <v>1</v>
      </c>
      <c r="I537" t="s">
        <v>982</v>
      </c>
      <c r="J537" t="s">
        <v>3</v>
      </c>
      <c r="K537" t="s">
        <v>983</v>
      </c>
      <c r="L537">
        <v>1191</v>
      </c>
      <c r="N537">
        <v>1013</v>
      </c>
      <c r="O537" t="s">
        <v>984</v>
      </c>
      <c r="P537" t="s">
        <v>984</v>
      </c>
      <c r="Q537">
        <v>1</v>
      </c>
      <c r="W537">
        <v>0</v>
      </c>
      <c r="X537">
        <v>476480486</v>
      </c>
      <c r="Y537">
        <f t="shared" si="115"/>
        <v>39.22</v>
      </c>
      <c r="AA537">
        <v>0</v>
      </c>
      <c r="AB537">
        <v>0</v>
      </c>
      <c r="AC537">
        <v>0</v>
      </c>
      <c r="AD537">
        <v>0</v>
      </c>
      <c r="AE537">
        <v>0</v>
      </c>
      <c r="AF537">
        <v>0</v>
      </c>
      <c r="AG537">
        <v>0</v>
      </c>
      <c r="AH537">
        <v>0</v>
      </c>
      <c r="AI537">
        <v>1</v>
      </c>
      <c r="AJ537">
        <v>1</v>
      </c>
      <c r="AK537">
        <v>1</v>
      </c>
      <c r="AL537">
        <v>1</v>
      </c>
      <c r="AM537">
        <v>-2</v>
      </c>
      <c r="AN537">
        <v>0</v>
      </c>
      <c r="AO537">
        <v>1</v>
      </c>
      <c r="AP537">
        <v>1</v>
      </c>
      <c r="AQ537">
        <v>0</v>
      </c>
      <c r="AR537">
        <v>0</v>
      </c>
      <c r="AS537" t="s">
        <v>3</v>
      </c>
      <c r="AT537">
        <v>39.22</v>
      </c>
      <c r="AU537" t="s">
        <v>3</v>
      </c>
      <c r="AV537">
        <v>1</v>
      </c>
      <c r="AW537">
        <v>2</v>
      </c>
      <c r="AX537">
        <v>35383158</v>
      </c>
      <c r="AY537">
        <v>1</v>
      </c>
      <c r="AZ537">
        <v>0</v>
      </c>
      <c r="BA537">
        <v>537</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CU537">
        <f>ROUND(AT537*Source!I1797*AH537*AL537,2)</f>
        <v>0</v>
      </c>
      <c r="CV537">
        <f>ROUND(Y537*Source!I1797,9)</f>
        <v>0.39219999999999999</v>
      </c>
      <c r="CW537">
        <v>0</v>
      </c>
      <c r="CX537">
        <f>ROUND(Y537*Source!I1797,9)</f>
        <v>0.39219999999999999</v>
      </c>
      <c r="CY537">
        <f>AD537</f>
        <v>0</v>
      </c>
      <c r="CZ537">
        <f>AH537</f>
        <v>0</v>
      </c>
      <c r="DA537">
        <f>AL537</f>
        <v>1</v>
      </c>
      <c r="DB537">
        <f t="shared" si="116"/>
        <v>0</v>
      </c>
      <c r="DC537">
        <f t="shared" si="117"/>
        <v>0</v>
      </c>
      <c r="DD537" t="s">
        <v>3</v>
      </c>
      <c r="DE537" t="s">
        <v>3</v>
      </c>
      <c r="DF537">
        <f t="shared" si="118"/>
        <v>0</v>
      </c>
      <c r="DG537">
        <f t="shared" si="119"/>
        <v>0</v>
      </c>
      <c r="DH537">
        <f t="shared" si="120"/>
        <v>0</v>
      </c>
      <c r="DI537">
        <f t="shared" si="121"/>
        <v>0</v>
      </c>
      <c r="DJ537">
        <f>DI537</f>
        <v>0</v>
      </c>
      <c r="DK537">
        <v>0</v>
      </c>
      <c r="DL537" t="s">
        <v>3</v>
      </c>
      <c r="DM537">
        <v>0</v>
      </c>
      <c r="DN537" t="s">
        <v>3</v>
      </c>
      <c r="DO537">
        <v>0</v>
      </c>
    </row>
    <row r="538" spans="1:119" x14ac:dyDescent="0.2">
      <c r="A538">
        <f>ROW(Source!A1797)</f>
        <v>1797</v>
      </c>
      <c r="B538">
        <v>35364244</v>
      </c>
      <c r="C538">
        <v>35383155</v>
      </c>
      <c r="D538">
        <v>35113206</v>
      </c>
      <c r="E538">
        <v>1</v>
      </c>
      <c r="F538">
        <v>1</v>
      </c>
      <c r="G538">
        <v>15872964</v>
      </c>
      <c r="H538">
        <v>2</v>
      </c>
      <c r="I538" t="s">
        <v>989</v>
      </c>
      <c r="J538" t="s">
        <v>990</v>
      </c>
      <c r="K538" t="s">
        <v>991</v>
      </c>
      <c r="L538">
        <v>1368</v>
      </c>
      <c r="N538">
        <v>1011</v>
      </c>
      <c r="O538" t="s">
        <v>988</v>
      </c>
      <c r="P538" t="s">
        <v>988</v>
      </c>
      <c r="Q538">
        <v>1</v>
      </c>
      <c r="W538">
        <v>0</v>
      </c>
      <c r="X538">
        <v>-1817365194</v>
      </c>
      <c r="Y538">
        <f t="shared" si="115"/>
        <v>6.9</v>
      </c>
      <c r="AA538">
        <v>0</v>
      </c>
      <c r="AB538">
        <v>4.72</v>
      </c>
      <c r="AC538">
        <v>0.1</v>
      </c>
      <c r="AD538">
        <v>0</v>
      </c>
      <c r="AE538">
        <v>0</v>
      </c>
      <c r="AF538">
        <v>4.72</v>
      </c>
      <c r="AG538">
        <v>0.1</v>
      </c>
      <c r="AH538">
        <v>0</v>
      </c>
      <c r="AI538">
        <v>1</v>
      </c>
      <c r="AJ538">
        <v>1</v>
      </c>
      <c r="AK538">
        <v>1</v>
      </c>
      <c r="AL538">
        <v>1</v>
      </c>
      <c r="AM538">
        <v>-2</v>
      </c>
      <c r="AN538">
        <v>0</v>
      </c>
      <c r="AO538">
        <v>1</v>
      </c>
      <c r="AP538">
        <v>1</v>
      </c>
      <c r="AQ538">
        <v>0</v>
      </c>
      <c r="AR538">
        <v>0</v>
      </c>
      <c r="AS538" t="s">
        <v>3</v>
      </c>
      <c r="AT538">
        <v>6.9</v>
      </c>
      <c r="AU538" t="s">
        <v>3</v>
      </c>
      <c r="AV538">
        <v>0</v>
      </c>
      <c r="AW538">
        <v>2</v>
      </c>
      <c r="AX538">
        <v>35383159</v>
      </c>
      <c r="AY538">
        <v>1</v>
      </c>
      <c r="AZ538">
        <v>0</v>
      </c>
      <c r="BA538">
        <v>538</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CV538">
        <v>0</v>
      </c>
      <c r="CW538">
        <f>ROUND(Y538*Source!I1797*DO538,9)</f>
        <v>0</v>
      </c>
      <c r="CX538">
        <f>ROUND(Y538*Source!I1797,9)</f>
        <v>6.9000000000000006E-2</v>
      </c>
      <c r="CY538">
        <f>AB538</f>
        <v>4.72</v>
      </c>
      <c r="CZ538">
        <f>AF538</f>
        <v>4.72</v>
      </c>
      <c r="DA538">
        <f>AJ538</f>
        <v>1</v>
      </c>
      <c r="DB538">
        <f t="shared" si="116"/>
        <v>32.57</v>
      </c>
      <c r="DC538">
        <f t="shared" si="117"/>
        <v>0.69</v>
      </c>
      <c r="DD538" t="s">
        <v>3</v>
      </c>
      <c r="DE538" t="s">
        <v>3</v>
      </c>
      <c r="DF538">
        <f t="shared" si="118"/>
        <v>0</v>
      </c>
      <c r="DG538">
        <f t="shared" si="119"/>
        <v>0.33</v>
      </c>
      <c r="DH538">
        <f t="shared" si="120"/>
        <v>0.01</v>
      </c>
      <c r="DI538">
        <f t="shared" si="121"/>
        <v>0</v>
      </c>
      <c r="DJ538">
        <f>DG538</f>
        <v>0.33</v>
      </c>
      <c r="DK538">
        <v>0</v>
      </c>
      <c r="DL538" t="s">
        <v>3</v>
      </c>
      <c r="DM538">
        <v>0</v>
      </c>
      <c r="DN538" t="s">
        <v>3</v>
      </c>
      <c r="DO538">
        <v>0</v>
      </c>
    </row>
    <row r="539" spans="1:119" x14ac:dyDescent="0.2">
      <c r="A539">
        <f>ROW(Source!A1798)</f>
        <v>1798</v>
      </c>
      <c r="B539">
        <v>35364244</v>
      </c>
      <c r="C539">
        <v>35383160</v>
      </c>
      <c r="D539">
        <v>35111398</v>
      </c>
      <c r="E539">
        <v>15872964</v>
      </c>
      <c r="F539">
        <v>1</v>
      </c>
      <c r="G539">
        <v>15872964</v>
      </c>
      <c r="H539">
        <v>1</v>
      </c>
      <c r="I539" t="s">
        <v>982</v>
      </c>
      <c r="J539" t="s">
        <v>3</v>
      </c>
      <c r="K539" t="s">
        <v>983</v>
      </c>
      <c r="L539">
        <v>1191</v>
      </c>
      <c r="N539">
        <v>1013</v>
      </c>
      <c r="O539" t="s">
        <v>984</v>
      </c>
      <c r="P539" t="s">
        <v>984</v>
      </c>
      <c r="Q539">
        <v>1</v>
      </c>
      <c r="W539">
        <v>0</v>
      </c>
      <c r="X539">
        <v>476480486</v>
      </c>
      <c r="Y539">
        <f t="shared" si="115"/>
        <v>34.630000000000003</v>
      </c>
      <c r="AA539">
        <v>0</v>
      </c>
      <c r="AB539">
        <v>0</v>
      </c>
      <c r="AC539">
        <v>0</v>
      </c>
      <c r="AD539">
        <v>0</v>
      </c>
      <c r="AE539">
        <v>0</v>
      </c>
      <c r="AF539">
        <v>0</v>
      </c>
      <c r="AG539">
        <v>0</v>
      </c>
      <c r="AH539">
        <v>0</v>
      </c>
      <c r="AI539">
        <v>1</v>
      </c>
      <c r="AJ539">
        <v>1</v>
      </c>
      <c r="AK539">
        <v>1</v>
      </c>
      <c r="AL539">
        <v>1</v>
      </c>
      <c r="AM539">
        <v>-2</v>
      </c>
      <c r="AN539">
        <v>0</v>
      </c>
      <c r="AO539">
        <v>1</v>
      </c>
      <c r="AP539">
        <v>1</v>
      </c>
      <c r="AQ539">
        <v>0</v>
      </c>
      <c r="AR539">
        <v>0</v>
      </c>
      <c r="AS539" t="s">
        <v>3</v>
      </c>
      <c r="AT539">
        <v>34.630000000000003</v>
      </c>
      <c r="AU539" t="s">
        <v>3</v>
      </c>
      <c r="AV539">
        <v>1</v>
      </c>
      <c r="AW539">
        <v>2</v>
      </c>
      <c r="AX539">
        <v>35383162</v>
      </c>
      <c r="AY539">
        <v>1</v>
      </c>
      <c r="AZ539">
        <v>0</v>
      </c>
      <c r="BA539">
        <v>539</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CU539">
        <f>ROUND(AT539*Source!I1798*AH539*AL539,2)</f>
        <v>0</v>
      </c>
      <c r="CV539">
        <f>ROUND(Y539*Source!I1798,9)</f>
        <v>0.3463</v>
      </c>
      <c r="CW539">
        <v>0</v>
      </c>
      <c r="CX539">
        <f>ROUND(Y539*Source!I1798,9)</f>
        <v>0.3463</v>
      </c>
      <c r="CY539">
        <f>AD539</f>
        <v>0</v>
      </c>
      <c r="CZ539">
        <f>AH539</f>
        <v>0</v>
      </c>
      <c r="DA539">
        <f>AL539</f>
        <v>1</v>
      </c>
      <c r="DB539">
        <f t="shared" si="116"/>
        <v>0</v>
      </c>
      <c r="DC539">
        <f t="shared" si="117"/>
        <v>0</v>
      </c>
      <c r="DD539" t="s">
        <v>3</v>
      </c>
      <c r="DE539" t="s">
        <v>3</v>
      </c>
      <c r="DF539">
        <f t="shared" si="118"/>
        <v>0</v>
      </c>
      <c r="DG539">
        <f t="shared" si="119"/>
        <v>0</v>
      </c>
      <c r="DH539">
        <f t="shared" si="120"/>
        <v>0</v>
      </c>
      <c r="DI539">
        <f t="shared" si="121"/>
        <v>0</v>
      </c>
      <c r="DJ539">
        <f>DI539</f>
        <v>0</v>
      </c>
      <c r="DK539">
        <v>0</v>
      </c>
      <c r="DL539" t="s">
        <v>3</v>
      </c>
      <c r="DM539">
        <v>0</v>
      </c>
      <c r="DN539" t="s">
        <v>3</v>
      </c>
      <c r="DO539">
        <v>0</v>
      </c>
    </row>
    <row r="540" spans="1:119" x14ac:dyDescent="0.2">
      <c r="A540">
        <f>ROW(Source!A1834)</f>
        <v>1834</v>
      </c>
      <c r="B540">
        <v>35364244</v>
      </c>
      <c r="C540">
        <v>35383221</v>
      </c>
      <c r="D540">
        <v>35111398</v>
      </c>
      <c r="E540">
        <v>15872964</v>
      </c>
      <c r="F540">
        <v>1</v>
      </c>
      <c r="G540">
        <v>15872964</v>
      </c>
      <c r="H540">
        <v>1</v>
      </c>
      <c r="I540" t="s">
        <v>982</v>
      </c>
      <c r="J540" t="s">
        <v>3</v>
      </c>
      <c r="K540" t="s">
        <v>983</v>
      </c>
      <c r="L540">
        <v>1191</v>
      </c>
      <c r="N540">
        <v>1013</v>
      </c>
      <c r="O540" t="s">
        <v>984</v>
      </c>
      <c r="P540" t="s">
        <v>984</v>
      </c>
      <c r="Q540">
        <v>1</v>
      </c>
      <c r="W540">
        <v>0</v>
      </c>
      <c r="X540">
        <v>476480486</v>
      </c>
      <c r="Y540">
        <f t="shared" si="115"/>
        <v>5.84</v>
      </c>
      <c r="AA540">
        <v>0</v>
      </c>
      <c r="AB540">
        <v>0</v>
      </c>
      <c r="AC540">
        <v>0</v>
      </c>
      <c r="AD540">
        <v>0</v>
      </c>
      <c r="AE540">
        <v>0</v>
      </c>
      <c r="AF540">
        <v>0</v>
      </c>
      <c r="AG540">
        <v>0</v>
      </c>
      <c r="AH540">
        <v>0</v>
      </c>
      <c r="AI540">
        <v>1</v>
      </c>
      <c r="AJ540">
        <v>1</v>
      </c>
      <c r="AK540">
        <v>1</v>
      </c>
      <c r="AL540">
        <v>1</v>
      </c>
      <c r="AM540">
        <v>-2</v>
      </c>
      <c r="AN540">
        <v>0</v>
      </c>
      <c r="AO540">
        <v>1</v>
      </c>
      <c r="AP540">
        <v>1</v>
      </c>
      <c r="AQ540">
        <v>0</v>
      </c>
      <c r="AR540">
        <v>0</v>
      </c>
      <c r="AS540" t="s">
        <v>3</v>
      </c>
      <c r="AT540">
        <v>5.84</v>
      </c>
      <c r="AU540" t="s">
        <v>3</v>
      </c>
      <c r="AV540">
        <v>1</v>
      </c>
      <c r="AW540">
        <v>2</v>
      </c>
      <c r="AX540">
        <v>35383223</v>
      </c>
      <c r="AY540">
        <v>1</v>
      </c>
      <c r="AZ540">
        <v>0</v>
      </c>
      <c r="BA540">
        <v>540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CU540">
        <f>ROUND(AT540*Source!I1834*AH540*AL540,2)</f>
        <v>0</v>
      </c>
      <c r="CV540">
        <f>ROUND(Y540*Source!I1834,9)</f>
        <v>0.2336</v>
      </c>
      <c r="CW540">
        <v>0</v>
      </c>
      <c r="CX540">
        <f>ROUND(Y540*Source!I1834,9)</f>
        <v>0.2336</v>
      </c>
      <c r="CY540">
        <f>AD540</f>
        <v>0</v>
      </c>
      <c r="CZ540">
        <f>AH540</f>
        <v>0</v>
      </c>
      <c r="DA540">
        <f>AL540</f>
        <v>1</v>
      </c>
      <c r="DB540">
        <f t="shared" si="116"/>
        <v>0</v>
      </c>
      <c r="DC540">
        <f t="shared" si="117"/>
        <v>0</v>
      </c>
      <c r="DD540" t="s">
        <v>3</v>
      </c>
      <c r="DE540" t="s">
        <v>3</v>
      </c>
      <c r="DF540">
        <f t="shared" si="118"/>
        <v>0</v>
      </c>
      <c r="DG540">
        <f t="shared" si="119"/>
        <v>0</v>
      </c>
      <c r="DH540">
        <f t="shared" si="120"/>
        <v>0</v>
      </c>
      <c r="DI540">
        <f t="shared" si="121"/>
        <v>0</v>
      </c>
      <c r="DJ540">
        <f>DI540</f>
        <v>0</v>
      </c>
      <c r="DK540">
        <v>0</v>
      </c>
      <c r="DL540" t="s">
        <v>3</v>
      </c>
      <c r="DM540">
        <v>0</v>
      </c>
      <c r="DN540" t="s">
        <v>3</v>
      </c>
      <c r="DO540">
        <v>0</v>
      </c>
    </row>
    <row r="541" spans="1:119" x14ac:dyDescent="0.2">
      <c r="A541">
        <f>ROW(Source!A1835)</f>
        <v>1835</v>
      </c>
      <c r="B541">
        <v>35364244</v>
      </c>
      <c r="C541">
        <v>35383224</v>
      </c>
      <c r="D541">
        <v>35111398</v>
      </c>
      <c r="E541">
        <v>15872964</v>
      </c>
      <c r="F541">
        <v>1</v>
      </c>
      <c r="G541">
        <v>15872964</v>
      </c>
      <c r="H541">
        <v>1</v>
      </c>
      <c r="I541" t="s">
        <v>982</v>
      </c>
      <c r="J541" t="s">
        <v>3</v>
      </c>
      <c r="K541" t="s">
        <v>983</v>
      </c>
      <c r="L541">
        <v>1191</v>
      </c>
      <c r="N541">
        <v>1013</v>
      </c>
      <c r="O541" t="s">
        <v>984</v>
      </c>
      <c r="P541" t="s">
        <v>984</v>
      </c>
      <c r="Q541">
        <v>1</v>
      </c>
      <c r="W541">
        <v>0</v>
      </c>
      <c r="X541">
        <v>476480486</v>
      </c>
      <c r="Y541">
        <f t="shared" si="115"/>
        <v>0.42</v>
      </c>
      <c r="AA541">
        <v>0</v>
      </c>
      <c r="AB541">
        <v>0</v>
      </c>
      <c r="AC541">
        <v>0</v>
      </c>
      <c r="AD541">
        <v>0</v>
      </c>
      <c r="AE541">
        <v>0</v>
      </c>
      <c r="AF541">
        <v>0</v>
      </c>
      <c r="AG541">
        <v>0</v>
      </c>
      <c r="AH541">
        <v>0</v>
      </c>
      <c r="AI541">
        <v>1</v>
      </c>
      <c r="AJ541">
        <v>1</v>
      </c>
      <c r="AK541">
        <v>1</v>
      </c>
      <c r="AL541">
        <v>1</v>
      </c>
      <c r="AM541">
        <v>-2</v>
      </c>
      <c r="AN541">
        <v>0</v>
      </c>
      <c r="AO541">
        <v>1</v>
      </c>
      <c r="AP541">
        <v>0</v>
      </c>
      <c r="AQ541">
        <v>0</v>
      </c>
      <c r="AR541">
        <v>0</v>
      </c>
      <c r="AS541" t="s">
        <v>3</v>
      </c>
      <c r="AT541">
        <v>0.42</v>
      </c>
      <c r="AU541" t="s">
        <v>3</v>
      </c>
      <c r="AV541">
        <v>1</v>
      </c>
      <c r="AW541">
        <v>2</v>
      </c>
      <c r="AX541">
        <v>35383229</v>
      </c>
      <c r="AY541">
        <v>1</v>
      </c>
      <c r="AZ541">
        <v>0</v>
      </c>
      <c r="BA541">
        <v>541</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CU541">
        <f>ROUND(AT541*Source!I1835*AH541*AL541,2)</f>
        <v>0</v>
      </c>
      <c r="CV541">
        <f>ROUND(Y541*Source!I1835,9)</f>
        <v>8.4000000000000005E-2</v>
      </c>
      <c r="CW541">
        <v>0</v>
      </c>
      <c r="CX541">
        <f>ROUND(Y541*Source!I1835,9)</f>
        <v>8.4000000000000005E-2</v>
      </c>
      <c r="CY541">
        <f>AD541</f>
        <v>0</v>
      </c>
      <c r="CZ541">
        <f>AH541</f>
        <v>0</v>
      </c>
      <c r="DA541">
        <f>AL541</f>
        <v>1</v>
      </c>
      <c r="DB541">
        <f t="shared" si="116"/>
        <v>0</v>
      </c>
      <c r="DC541">
        <f t="shared" si="117"/>
        <v>0</v>
      </c>
      <c r="DD541" t="s">
        <v>3</v>
      </c>
      <c r="DE541" t="s">
        <v>3</v>
      </c>
      <c r="DF541">
        <f t="shared" si="118"/>
        <v>0</v>
      </c>
      <c r="DG541">
        <f t="shared" si="119"/>
        <v>0</v>
      </c>
      <c r="DH541">
        <f t="shared" si="120"/>
        <v>0</v>
      </c>
      <c r="DI541">
        <f t="shared" si="121"/>
        <v>0</v>
      </c>
      <c r="DJ541">
        <f>DI541</f>
        <v>0</v>
      </c>
      <c r="DK541">
        <v>0</v>
      </c>
      <c r="DL541" t="s">
        <v>3</v>
      </c>
      <c r="DM541">
        <v>0</v>
      </c>
      <c r="DN541" t="s">
        <v>3</v>
      </c>
      <c r="DO541">
        <v>0</v>
      </c>
    </row>
    <row r="542" spans="1:119" x14ac:dyDescent="0.2">
      <c r="A542">
        <f>ROW(Source!A1835)</f>
        <v>1835</v>
      </c>
      <c r="B542">
        <v>35364244</v>
      </c>
      <c r="C542">
        <v>35383224</v>
      </c>
      <c r="D542">
        <v>35113190</v>
      </c>
      <c r="E542">
        <v>1</v>
      </c>
      <c r="F542">
        <v>1</v>
      </c>
      <c r="G542">
        <v>15872964</v>
      </c>
      <c r="H542">
        <v>2</v>
      </c>
      <c r="I542" t="s">
        <v>1111</v>
      </c>
      <c r="J542" t="s">
        <v>1112</v>
      </c>
      <c r="K542" t="s">
        <v>1113</v>
      </c>
      <c r="L542">
        <v>1368</v>
      </c>
      <c r="N542">
        <v>1011</v>
      </c>
      <c r="O542" t="s">
        <v>988</v>
      </c>
      <c r="P542" t="s">
        <v>988</v>
      </c>
      <c r="Q542">
        <v>1</v>
      </c>
      <c r="W542">
        <v>0</v>
      </c>
      <c r="X542">
        <v>-1477704590</v>
      </c>
      <c r="Y542">
        <f t="shared" si="115"/>
        <v>0.2</v>
      </c>
      <c r="AA542">
        <v>0</v>
      </c>
      <c r="AB542">
        <v>44.94</v>
      </c>
      <c r="AC542">
        <v>0.64</v>
      </c>
      <c r="AD542">
        <v>0</v>
      </c>
      <c r="AE542">
        <v>0</v>
      </c>
      <c r="AF542">
        <v>44.94</v>
      </c>
      <c r="AG542">
        <v>0.64</v>
      </c>
      <c r="AH542">
        <v>0</v>
      </c>
      <c r="AI542">
        <v>1</v>
      </c>
      <c r="AJ542">
        <v>1</v>
      </c>
      <c r="AK542">
        <v>1</v>
      </c>
      <c r="AL542">
        <v>1</v>
      </c>
      <c r="AM542">
        <v>-2</v>
      </c>
      <c r="AN542">
        <v>0</v>
      </c>
      <c r="AO542">
        <v>1</v>
      </c>
      <c r="AP542">
        <v>0</v>
      </c>
      <c r="AQ542">
        <v>0</v>
      </c>
      <c r="AR542">
        <v>0</v>
      </c>
      <c r="AS542" t="s">
        <v>3</v>
      </c>
      <c r="AT542">
        <v>0.2</v>
      </c>
      <c r="AU542" t="s">
        <v>3</v>
      </c>
      <c r="AV542">
        <v>0</v>
      </c>
      <c r="AW542">
        <v>2</v>
      </c>
      <c r="AX542">
        <v>35383230</v>
      </c>
      <c r="AY542">
        <v>1</v>
      </c>
      <c r="AZ542">
        <v>0</v>
      </c>
      <c r="BA542">
        <v>542</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CV542">
        <v>0</v>
      </c>
      <c r="CW542">
        <f>ROUND(Y542*Source!I1835*DO542,9)</f>
        <v>0</v>
      </c>
      <c r="CX542">
        <f>ROUND(Y542*Source!I1835,9)</f>
        <v>0.04</v>
      </c>
      <c r="CY542">
        <f>AB542</f>
        <v>44.94</v>
      </c>
      <c r="CZ542">
        <f>AF542</f>
        <v>44.94</v>
      </c>
      <c r="DA542">
        <f>AJ542</f>
        <v>1</v>
      </c>
      <c r="DB542">
        <f t="shared" si="116"/>
        <v>8.99</v>
      </c>
      <c r="DC542">
        <f t="shared" si="117"/>
        <v>0.13</v>
      </c>
      <c r="DD542" t="s">
        <v>3</v>
      </c>
      <c r="DE542" t="s">
        <v>3</v>
      </c>
      <c r="DF542">
        <f t="shared" si="118"/>
        <v>0</v>
      </c>
      <c r="DG542">
        <f t="shared" si="119"/>
        <v>1.8</v>
      </c>
      <c r="DH542">
        <f t="shared" si="120"/>
        <v>0.03</v>
      </c>
      <c r="DI542">
        <f t="shared" si="121"/>
        <v>0</v>
      </c>
      <c r="DJ542">
        <f>DG542</f>
        <v>1.8</v>
      </c>
      <c r="DK542">
        <v>0</v>
      </c>
      <c r="DL542" t="s">
        <v>3</v>
      </c>
      <c r="DM542">
        <v>0</v>
      </c>
      <c r="DN542" t="s">
        <v>3</v>
      </c>
      <c r="DO542">
        <v>0</v>
      </c>
    </row>
    <row r="543" spans="1:119" x14ac:dyDescent="0.2">
      <c r="A543">
        <f>ROW(Source!A1835)</f>
        <v>1835</v>
      </c>
      <c r="B543">
        <v>35364244</v>
      </c>
      <c r="C543">
        <v>35383224</v>
      </c>
      <c r="D543">
        <v>35115233</v>
      </c>
      <c r="E543">
        <v>1</v>
      </c>
      <c r="F543">
        <v>1</v>
      </c>
      <c r="G543">
        <v>15872964</v>
      </c>
      <c r="H543">
        <v>3</v>
      </c>
      <c r="I543" t="s">
        <v>1114</v>
      </c>
      <c r="J543" t="s">
        <v>1115</v>
      </c>
      <c r="K543" t="s">
        <v>1116</v>
      </c>
      <c r="L543">
        <v>1339</v>
      </c>
      <c r="N543">
        <v>1007</v>
      </c>
      <c r="O543" t="s">
        <v>1117</v>
      </c>
      <c r="P543" t="s">
        <v>1117</v>
      </c>
      <c r="Q543">
        <v>1</v>
      </c>
      <c r="W543">
        <v>0</v>
      </c>
      <c r="X543">
        <v>-35091971</v>
      </c>
      <c r="Y543">
        <f t="shared" si="115"/>
        <v>1.7600000000000001E-2</v>
      </c>
      <c r="AA543">
        <v>54.81</v>
      </c>
      <c r="AB543">
        <v>0</v>
      </c>
      <c r="AC543">
        <v>0</v>
      </c>
      <c r="AD543">
        <v>0</v>
      </c>
      <c r="AE543">
        <v>54.81</v>
      </c>
      <c r="AF543">
        <v>0</v>
      </c>
      <c r="AG543">
        <v>0</v>
      </c>
      <c r="AH543">
        <v>0</v>
      </c>
      <c r="AI543">
        <v>1</v>
      </c>
      <c r="AJ543">
        <v>1</v>
      </c>
      <c r="AK543">
        <v>1</v>
      </c>
      <c r="AL543">
        <v>1</v>
      </c>
      <c r="AM543">
        <v>-2</v>
      </c>
      <c r="AN543">
        <v>0</v>
      </c>
      <c r="AO543">
        <v>1</v>
      </c>
      <c r="AP543">
        <v>0</v>
      </c>
      <c r="AQ543">
        <v>0</v>
      </c>
      <c r="AR543">
        <v>0</v>
      </c>
      <c r="AS543" t="s">
        <v>3</v>
      </c>
      <c r="AT543">
        <v>1.7600000000000001E-2</v>
      </c>
      <c r="AU543" t="s">
        <v>3</v>
      </c>
      <c r="AV543">
        <v>0</v>
      </c>
      <c r="AW543">
        <v>2</v>
      </c>
      <c r="AX543">
        <v>35383231</v>
      </c>
      <c r="AY543">
        <v>1</v>
      </c>
      <c r="AZ543">
        <v>0</v>
      </c>
      <c r="BA543">
        <v>543</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CV543">
        <v>0</v>
      </c>
      <c r="CW543">
        <v>0</v>
      </c>
      <c r="CX543">
        <f>ROUND(Y543*Source!I1835,9)</f>
        <v>3.5200000000000001E-3</v>
      </c>
      <c r="CY543">
        <f>AA543</f>
        <v>54.81</v>
      </c>
      <c r="CZ543">
        <f>AE543</f>
        <v>54.81</v>
      </c>
      <c r="DA543">
        <f>AI543</f>
        <v>1</v>
      </c>
      <c r="DB543">
        <f t="shared" si="116"/>
        <v>0.96</v>
      </c>
      <c r="DC543">
        <f t="shared" si="117"/>
        <v>0</v>
      </c>
      <c r="DD543" t="s">
        <v>3</v>
      </c>
      <c r="DE543" t="s">
        <v>3</v>
      </c>
      <c r="DF543">
        <f t="shared" si="118"/>
        <v>0.19</v>
      </c>
      <c r="DG543">
        <f t="shared" si="119"/>
        <v>0</v>
      </c>
      <c r="DH543">
        <f t="shared" si="120"/>
        <v>0</v>
      </c>
      <c r="DI543">
        <f t="shared" si="121"/>
        <v>0</v>
      </c>
      <c r="DJ543">
        <f>DF543</f>
        <v>0.19</v>
      </c>
      <c r="DK543">
        <v>0</v>
      </c>
      <c r="DL543" t="s">
        <v>3</v>
      </c>
      <c r="DM543">
        <v>0</v>
      </c>
      <c r="DN543" t="s">
        <v>3</v>
      </c>
      <c r="DO543">
        <v>0</v>
      </c>
    </row>
    <row r="544" spans="1:119" x14ac:dyDescent="0.2">
      <c r="A544">
        <f>ROW(Source!A1835)</f>
        <v>1835</v>
      </c>
      <c r="B544">
        <v>35364244</v>
      </c>
      <c r="C544">
        <v>35383224</v>
      </c>
      <c r="D544">
        <v>35117602</v>
      </c>
      <c r="E544">
        <v>1</v>
      </c>
      <c r="F544">
        <v>1</v>
      </c>
      <c r="G544">
        <v>15872964</v>
      </c>
      <c r="H544">
        <v>3</v>
      </c>
      <c r="I544" t="s">
        <v>1118</v>
      </c>
      <c r="J544" t="s">
        <v>1119</v>
      </c>
      <c r="K544" t="s">
        <v>1120</v>
      </c>
      <c r="L544">
        <v>1354</v>
      </c>
      <c r="N544">
        <v>1010</v>
      </c>
      <c r="O544" t="s">
        <v>52</v>
      </c>
      <c r="P544" t="s">
        <v>52</v>
      </c>
      <c r="Q544">
        <v>1</v>
      </c>
      <c r="W544">
        <v>0</v>
      </c>
      <c r="X544">
        <v>656259231</v>
      </c>
      <c r="Y544">
        <f t="shared" si="115"/>
        <v>6.7000000000000002E-3</v>
      </c>
      <c r="AA544">
        <v>16620.27</v>
      </c>
      <c r="AB544">
        <v>0</v>
      </c>
      <c r="AC544">
        <v>0</v>
      </c>
      <c r="AD544">
        <v>0</v>
      </c>
      <c r="AE544">
        <v>16620.27</v>
      </c>
      <c r="AF544">
        <v>0</v>
      </c>
      <c r="AG544">
        <v>0</v>
      </c>
      <c r="AH544">
        <v>0</v>
      </c>
      <c r="AI544">
        <v>1</v>
      </c>
      <c r="AJ544">
        <v>1</v>
      </c>
      <c r="AK544">
        <v>1</v>
      </c>
      <c r="AL544">
        <v>1</v>
      </c>
      <c r="AM544">
        <v>-2</v>
      </c>
      <c r="AN544">
        <v>0</v>
      </c>
      <c r="AO544">
        <v>1</v>
      </c>
      <c r="AP544">
        <v>0</v>
      </c>
      <c r="AQ544">
        <v>0</v>
      </c>
      <c r="AR544">
        <v>0</v>
      </c>
      <c r="AS544" t="s">
        <v>3</v>
      </c>
      <c r="AT544">
        <v>6.7000000000000002E-3</v>
      </c>
      <c r="AU544" t="s">
        <v>3</v>
      </c>
      <c r="AV544">
        <v>0</v>
      </c>
      <c r="AW544">
        <v>2</v>
      </c>
      <c r="AX544">
        <v>35383232</v>
      </c>
      <c r="AY544">
        <v>1</v>
      </c>
      <c r="AZ544">
        <v>0</v>
      </c>
      <c r="BA544">
        <v>544</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CV544">
        <v>0</v>
      </c>
      <c r="CW544">
        <v>0</v>
      </c>
      <c r="CX544">
        <f>ROUND(Y544*Source!I1835,9)</f>
        <v>1.34E-3</v>
      </c>
      <c r="CY544">
        <f>AA544</f>
        <v>16620.27</v>
      </c>
      <c r="CZ544">
        <f>AE544</f>
        <v>16620.27</v>
      </c>
      <c r="DA544">
        <f>AI544</f>
        <v>1</v>
      </c>
      <c r="DB544">
        <f t="shared" si="116"/>
        <v>111.36</v>
      </c>
      <c r="DC544">
        <f t="shared" si="117"/>
        <v>0</v>
      </c>
      <c r="DD544" t="s">
        <v>3</v>
      </c>
      <c r="DE544" t="s">
        <v>3</v>
      </c>
      <c r="DF544">
        <f t="shared" si="118"/>
        <v>22.27</v>
      </c>
      <c r="DG544">
        <f t="shared" si="119"/>
        <v>0</v>
      </c>
      <c r="DH544">
        <f t="shared" si="120"/>
        <v>0</v>
      </c>
      <c r="DI544">
        <f t="shared" si="121"/>
        <v>0</v>
      </c>
      <c r="DJ544">
        <f>DF544</f>
        <v>22.27</v>
      </c>
      <c r="DK544">
        <v>0</v>
      </c>
      <c r="DL544" t="s">
        <v>3</v>
      </c>
      <c r="DM544">
        <v>0</v>
      </c>
      <c r="DN544" t="s">
        <v>3</v>
      </c>
      <c r="DO544">
        <v>0</v>
      </c>
    </row>
    <row r="545" spans="1:119" x14ac:dyDescent="0.2">
      <c r="A545">
        <f>ROW(Source!A1836)</f>
        <v>1836</v>
      </c>
      <c r="B545">
        <v>35364244</v>
      </c>
      <c r="C545">
        <v>35383233</v>
      </c>
      <c r="D545">
        <v>35111398</v>
      </c>
      <c r="E545">
        <v>15872964</v>
      </c>
      <c r="F545">
        <v>1</v>
      </c>
      <c r="G545">
        <v>15872964</v>
      </c>
      <c r="H545">
        <v>1</v>
      </c>
      <c r="I545" t="s">
        <v>982</v>
      </c>
      <c r="J545" t="s">
        <v>3</v>
      </c>
      <c r="K545" t="s">
        <v>983</v>
      </c>
      <c r="L545">
        <v>1191</v>
      </c>
      <c r="N545">
        <v>1013</v>
      </c>
      <c r="O545" t="s">
        <v>984</v>
      </c>
      <c r="P545" t="s">
        <v>984</v>
      </c>
      <c r="Q545">
        <v>1</v>
      </c>
      <c r="W545">
        <v>0</v>
      </c>
      <c r="X545">
        <v>476480486</v>
      </c>
      <c r="Y545">
        <f t="shared" si="115"/>
        <v>14</v>
      </c>
      <c r="AA545">
        <v>0</v>
      </c>
      <c r="AB545">
        <v>0</v>
      </c>
      <c r="AC545">
        <v>0</v>
      </c>
      <c r="AD545">
        <v>0</v>
      </c>
      <c r="AE545">
        <v>0</v>
      </c>
      <c r="AF545">
        <v>0</v>
      </c>
      <c r="AG545">
        <v>0</v>
      </c>
      <c r="AH545">
        <v>0</v>
      </c>
      <c r="AI545">
        <v>1</v>
      </c>
      <c r="AJ545">
        <v>1</v>
      </c>
      <c r="AK545">
        <v>1</v>
      </c>
      <c r="AL545">
        <v>1</v>
      </c>
      <c r="AM545">
        <v>-2</v>
      </c>
      <c r="AN545">
        <v>0</v>
      </c>
      <c r="AO545">
        <v>1</v>
      </c>
      <c r="AP545">
        <v>1</v>
      </c>
      <c r="AQ545">
        <v>0</v>
      </c>
      <c r="AR545">
        <v>0</v>
      </c>
      <c r="AS545" t="s">
        <v>3</v>
      </c>
      <c r="AT545">
        <v>14</v>
      </c>
      <c r="AU545" t="s">
        <v>3</v>
      </c>
      <c r="AV545">
        <v>1</v>
      </c>
      <c r="AW545">
        <v>2</v>
      </c>
      <c r="AX545">
        <v>35383237</v>
      </c>
      <c r="AY545">
        <v>1</v>
      </c>
      <c r="AZ545">
        <v>0</v>
      </c>
      <c r="BA545">
        <v>545</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CU545">
        <f>ROUND(AT545*Source!I1836*AH545*AL545,2)</f>
        <v>0</v>
      </c>
      <c r="CV545">
        <f>ROUND(Y545*Source!I1836,9)</f>
        <v>0.28000000000000003</v>
      </c>
      <c r="CW545">
        <v>0</v>
      </c>
      <c r="CX545">
        <f>ROUND(Y545*Source!I1836,9)</f>
        <v>0.28000000000000003</v>
      </c>
      <c r="CY545">
        <f>AD545</f>
        <v>0</v>
      </c>
      <c r="CZ545">
        <f>AH545</f>
        <v>0</v>
      </c>
      <c r="DA545">
        <f>AL545</f>
        <v>1</v>
      </c>
      <c r="DB545">
        <f t="shared" si="116"/>
        <v>0</v>
      </c>
      <c r="DC545">
        <f t="shared" si="117"/>
        <v>0</v>
      </c>
      <c r="DD545" t="s">
        <v>3</v>
      </c>
      <c r="DE545" t="s">
        <v>3</v>
      </c>
      <c r="DF545">
        <f t="shared" si="118"/>
        <v>0</v>
      </c>
      <c r="DG545">
        <f t="shared" si="119"/>
        <v>0</v>
      </c>
      <c r="DH545">
        <f t="shared" si="120"/>
        <v>0</v>
      </c>
      <c r="DI545">
        <f t="shared" si="121"/>
        <v>0</v>
      </c>
      <c r="DJ545">
        <f>DI545</f>
        <v>0</v>
      </c>
      <c r="DK545">
        <v>0</v>
      </c>
      <c r="DL545" t="s">
        <v>3</v>
      </c>
      <c r="DM545">
        <v>0</v>
      </c>
      <c r="DN545" t="s">
        <v>3</v>
      </c>
      <c r="DO545">
        <v>0</v>
      </c>
    </row>
    <row r="546" spans="1:119" x14ac:dyDescent="0.2">
      <c r="A546">
        <f>ROW(Source!A1836)</f>
        <v>1836</v>
      </c>
      <c r="B546">
        <v>35364244</v>
      </c>
      <c r="C546">
        <v>35383233</v>
      </c>
      <c r="D546">
        <v>35112687</v>
      </c>
      <c r="E546">
        <v>1</v>
      </c>
      <c r="F546">
        <v>1</v>
      </c>
      <c r="G546">
        <v>15872964</v>
      </c>
      <c r="H546">
        <v>2</v>
      </c>
      <c r="I546" t="s">
        <v>1121</v>
      </c>
      <c r="J546" t="s">
        <v>1122</v>
      </c>
      <c r="K546" t="s">
        <v>1123</v>
      </c>
      <c r="L546">
        <v>1368</v>
      </c>
      <c r="N546">
        <v>1011</v>
      </c>
      <c r="O546" t="s">
        <v>988</v>
      </c>
      <c r="P546" t="s">
        <v>988</v>
      </c>
      <c r="Q546">
        <v>1</v>
      </c>
      <c r="W546">
        <v>0</v>
      </c>
      <c r="X546">
        <v>-1843499539</v>
      </c>
      <c r="Y546">
        <f t="shared" si="115"/>
        <v>3.65</v>
      </c>
      <c r="AA546">
        <v>0</v>
      </c>
      <c r="AB546">
        <v>1635</v>
      </c>
      <c r="AC546">
        <v>832.91</v>
      </c>
      <c r="AD546">
        <v>0</v>
      </c>
      <c r="AE546">
        <v>0</v>
      </c>
      <c r="AF546">
        <v>1635</v>
      </c>
      <c r="AG546">
        <v>832.91</v>
      </c>
      <c r="AH546">
        <v>0</v>
      </c>
      <c r="AI546">
        <v>1</v>
      </c>
      <c r="AJ546">
        <v>1</v>
      </c>
      <c r="AK546">
        <v>1</v>
      </c>
      <c r="AL546">
        <v>1</v>
      </c>
      <c r="AM546">
        <v>-2</v>
      </c>
      <c r="AN546">
        <v>0</v>
      </c>
      <c r="AO546">
        <v>1</v>
      </c>
      <c r="AP546">
        <v>1</v>
      </c>
      <c r="AQ546">
        <v>0</v>
      </c>
      <c r="AR546">
        <v>0</v>
      </c>
      <c r="AS546" t="s">
        <v>3</v>
      </c>
      <c r="AT546">
        <v>3.65</v>
      </c>
      <c r="AU546" t="s">
        <v>3</v>
      </c>
      <c r="AV546">
        <v>0</v>
      </c>
      <c r="AW546">
        <v>2</v>
      </c>
      <c r="AX546">
        <v>35383238</v>
      </c>
      <c r="AY546">
        <v>1</v>
      </c>
      <c r="AZ546">
        <v>0</v>
      </c>
      <c r="BA546">
        <v>546</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CV546">
        <v>0</v>
      </c>
      <c r="CW546">
        <f>ROUND(Y546*Source!I1836*DO546,9)</f>
        <v>0</v>
      </c>
      <c r="CX546">
        <f>ROUND(Y546*Source!I1836,9)</f>
        <v>7.2999999999999995E-2</v>
      </c>
      <c r="CY546">
        <f>AB546</f>
        <v>1635</v>
      </c>
      <c r="CZ546">
        <f>AF546</f>
        <v>1635</v>
      </c>
      <c r="DA546">
        <f>AJ546</f>
        <v>1</v>
      </c>
      <c r="DB546">
        <f t="shared" si="116"/>
        <v>5967.75</v>
      </c>
      <c r="DC546">
        <f t="shared" si="117"/>
        <v>3040.12</v>
      </c>
      <c r="DD546" t="s">
        <v>3</v>
      </c>
      <c r="DE546" t="s">
        <v>3</v>
      </c>
      <c r="DF546">
        <f t="shared" si="118"/>
        <v>0</v>
      </c>
      <c r="DG546">
        <f t="shared" si="119"/>
        <v>119.36</v>
      </c>
      <c r="DH546">
        <f t="shared" si="120"/>
        <v>60.8</v>
      </c>
      <c r="DI546">
        <f t="shared" si="121"/>
        <v>0</v>
      </c>
      <c r="DJ546">
        <f>DG546</f>
        <v>119.36</v>
      </c>
      <c r="DK546">
        <v>0</v>
      </c>
      <c r="DL546" t="s">
        <v>3</v>
      </c>
      <c r="DM546">
        <v>0</v>
      </c>
      <c r="DN546" t="s">
        <v>3</v>
      </c>
      <c r="DO546">
        <v>0</v>
      </c>
    </row>
    <row r="547" spans="1:119" x14ac:dyDescent="0.2">
      <c r="A547">
        <f>ROW(Source!A1836)</f>
        <v>1836</v>
      </c>
      <c r="B547">
        <v>35364244</v>
      </c>
      <c r="C547">
        <v>35383233</v>
      </c>
      <c r="D547">
        <v>35113169</v>
      </c>
      <c r="E547">
        <v>1</v>
      </c>
      <c r="F547">
        <v>1</v>
      </c>
      <c r="G547">
        <v>15872964</v>
      </c>
      <c r="H547">
        <v>2</v>
      </c>
      <c r="I547" t="s">
        <v>1124</v>
      </c>
      <c r="J547" t="s">
        <v>1125</v>
      </c>
      <c r="K547" t="s">
        <v>1126</v>
      </c>
      <c r="L547">
        <v>1368</v>
      </c>
      <c r="N547">
        <v>1011</v>
      </c>
      <c r="O547" t="s">
        <v>988</v>
      </c>
      <c r="P547" t="s">
        <v>988</v>
      </c>
      <c r="Q547">
        <v>1</v>
      </c>
      <c r="W547">
        <v>0</v>
      </c>
      <c r="X547">
        <v>-1505827316</v>
      </c>
      <c r="Y547">
        <f t="shared" si="115"/>
        <v>3.65</v>
      </c>
      <c r="AA547">
        <v>0</v>
      </c>
      <c r="AB547">
        <v>7.15</v>
      </c>
      <c r="AC547">
        <v>0.09</v>
      </c>
      <c r="AD547">
        <v>0</v>
      </c>
      <c r="AE547">
        <v>0</v>
      </c>
      <c r="AF547">
        <v>7.15</v>
      </c>
      <c r="AG547">
        <v>0.09</v>
      </c>
      <c r="AH547">
        <v>0</v>
      </c>
      <c r="AI547">
        <v>1</v>
      </c>
      <c r="AJ547">
        <v>1</v>
      </c>
      <c r="AK547">
        <v>1</v>
      </c>
      <c r="AL547">
        <v>1</v>
      </c>
      <c r="AM547">
        <v>-2</v>
      </c>
      <c r="AN547">
        <v>0</v>
      </c>
      <c r="AO547">
        <v>1</v>
      </c>
      <c r="AP547">
        <v>1</v>
      </c>
      <c r="AQ547">
        <v>0</v>
      </c>
      <c r="AR547">
        <v>0</v>
      </c>
      <c r="AS547" t="s">
        <v>3</v>
      </c>
      <c r="AT547">
        <v>3.65</v>
      </c>
      <c r="AU547" t="s">
        <v>3</v>
      </c>
      <c r="AV547">
        <v>0</v>
      </c>
      <c r="AW547">
        <v>2</v>
      </c>
      <c r="AX547">
        <v>35383239</v>
      </c>
      <c r="AY547">
        <v>1</v>
      </c>
      <c r="AZ547">
        <v>0</v>
      </c>
      <c r="BA547">
        <v>547</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CV547">
        <v>0</v>
      </c>
      <c r="CW547">
        <f>ROUND(Y547*Source!I1836*DO547,9)</f>
        <v>0</v>
      </c>
      <c r="CX547">
        <f>ROUND(Y547*Source!I1836,9)</f>
        <v>7.2999999999999995E-2</v>
      </c>
      <c r="CY547">
        <f>AB547</f>
        <v>7.15</v>
      </c>
      <c r="CZ547">
        <f>AF547</f>
        <v>7.15</v>
      </c>
      <c r="DA547">
        <f>AJ547</f>
        <v>1</v>
      </c>
      <c r="DB547">
        <f t="shared" si="116"/>
        <v>26.1</v>
      </c>
      <c r="DC547">
        <f t="shared" si="117"/>
        <v>0.33</v>
      </c>
      <c r="DD547" t="s">
        <v>3</v>
      </c>
      <c r="DE547" t="s">
        <v>3</v>
      </c>
      <c r="DF547">
        <f t="shared" si="118"/>
        <v>0</v>
      </c>
      <c r="DG547">
        <f t="shared" si="119"/>
        <v>0.52</v>
      </c>
      <c r="DH547">
        <f t="shared" si="120"/>
        <v>0.01</v>
      </c>
      <c r="DI547">
        <f t="shared" si="121"/>
        <v>0</v>
      </c>
      <c r="DJ547">
        <f>DG547</f>
        <v>0.52</v>
      </c>
      <c r="DK547">
        <v>0</v>
      </c>
      <c r="DL547" t="s">
        <v>3</v>
      </c>
      <c r="DM547">
        <v>0</v>
      </c>
      <c r="DN547" t="s">
        <v>3</v>
      </c>
      <c r="DO547">
        <v>0</v>
      </c>
    </row>
    <row r="548" spans="1:119" x14ac:dyDescent="0.2">
      <c r="A548">
        <f>ROW(Source!A1839)</f>
        <v>1839</v>
      </c>
      <c r="B548">
        <v>35364244</v>
      </c>
      <c r="C548">
        <v>35383242</v>
      </c>
      <c r="D548">
        <v>35111398</v>
      </c>
      <c r="E548">
        <v>15872964</v>
      </c>
      <c r="F548">
        <v>1</v>
      </c>
      <c r="G548">
        <v>15872964</v>
      </c>
      <c r="H548">
        <v>1</v>
      </c>
      <c r="I548" t="s">
        <v>982</v>
      </c>
      <c r="J548" t="s">
        <v>3</v>
      </c>
      <c r="K548" t="s">
        <v>983</v>
      </c>
      <c r="L548">
        <v>1191</v>
      </c>
      <c r="N548">
        <v>1013</v>
      </c>
      <c r="O548" t="s">
        <v>984</v>
      </c>
      <c r="P548" t="s">
        <v>984</v>
      </c>
      <c r="Q548">
        <v>1</v>
      </c>
      <c r="W548">
        <v>0</v>
      </c>
      <c r="X548">
        <v>476480486</v>
      </c>
      <c r="Y548">
        <f t="shared" si="115"/>
        <v>42.81</v>
      </c>
      <c r="AA548">
        <v>0</v>
      </c>
      <c r="AB548">
        <v>0</v>
      </c>
      <c r="AC548">
        <v>0</v>
      </c>
      <c r="AD548">
        <v>0</v>
      </c>
      <c r="AE548">
        <v>0</v>
      </c>
      <c r="AF548">
        <v>0</v>
      </c>
      <c r="AG548">
        <v>0</v>
      </c>
      <c r="AH548">
        <v>0</v>
      </c>
      <c r="AI548">
        <v>1</v>
      </c>
      <c r="AJ548">
        <v>1</v>
      </c>
      <c r="AK548">
        <v>1</v>
      </c>
      <c r="AL548">
        <v>1</v>
      </c>
      <c r="AM548">
        <v>-2</v>
      </c>
      <c r="AN548">
        <v>0</v>
      </c>
      <c r="AO548">
        <v>1</v>
      </c>
      <c r="AP548">
        <v>1</v>
      </c>
      <c r="AQ548">
        <v>0</v>
      </c>
      <c r="AR548">
        <v>0</v>
      </c>
      <c r="AS548" t="s">
        <v>3</v>
      </c>
      <c r="AT548">
        <v>42.81</v>
      </c>
      <c r="AU548" t="s">
        <v>3</v>
      </c>
      <c r="AV548">
        <v>1</v>
      </c>
      <c r="AW548">
        <v>2</v>
      </c>
      <c r="AX548">
        <v>35383245</v>
      </c>
      <c r="AY548">
        <v>1</v>
      </c>
      <c r="AZ548">
        <v>0</v>
      </c>
      <c r="BA548">
        <v>548</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CU548">
        <f>ROUND(AT548*Source!I1839*AH548*AL548,2)</f>
        <v>0</v>
      </c>
      <c r="CV548">
        <f>ROUND(Y548*Source!I1839,9)</f>
        <v>1.7123999999999999</v>
      </c>
      <c r="CW548">
        <v>0</v>
      </c>
      <c r="CX548">
        <f>ROUND(Y548*Source!I1839,9)</f>
        <v>1.7123999999999999</v>
      </c>
      <c r="CY548">
        <f>AD548</f>
        <v>0</v>
      </c>
      <c r="CZ548">
        <f>AH548</f>
        <v>0</v>
      </c>
      <c r="DA548">
        <f>AL548</f>
        <v>1</v>
      </c>
      <c r="DB548">
        <f t="shared" si="116"/>
        <v>0</v>
      </c>
      <c r="DC548">
        <f t="shared" si="117"/>
        <v>0</v>
      </c>
      <c r="DD548" t="s">
        <v>3</v>
      </c>
      <c r="DE548" t="s">
        <v>3</v>
      </c>
      <c r="DF548">
        <f t="shared" si="118"/>
        <v>0</v>
      </c>
      <c r="DG548">
        <f t="shared" si="119"/>
        <v>0</v>
      </c>
      <c r="DH548">
        <f t="shared" si="120"/>
        <v>0</v>
      </c>
      <c r="DI548">
        <f t="shared" si="121"/>
        <v>0</v>
      </c>
      <c r="DJ548">
        <f>DI548</f>
        <v>0</v>
      </c>
      <c r="DK548">
        <v>0</v>
      </c>
      <c r="DL548" t="s">
        <v>3</v>
      </c>
      <c r="DM548">
        <v>0</v>
      </c>
      <c r="DN548" t="s">
        <v>3</v>
      </c>
      <c r="DO548">
        <v>0</v>
      </c>
    </row>
    <row r="549" spans="1:119" x14ac:dyDescent="0.2">
      <c r="A549">
        <f>ROW(Source!A1839)</f>
        <v>1839</v>
      </c>
      <c r="B549">
        <v>35364244</v>
      </c>
      <c r="C549">
        <v>35383242</v>
      </c>
      <c r="D549">
        <v>35113206</v>
      </c>
      <c r="E549">
        <v>1</v>
      </c>
      <c r="F549">
        <v>1</v>
      </c>
      <c r="G549">
        <v>15872964</v>
      </c>
      <c r="H549">
        <v>2</v>
      </c>
      <c r="I549" t="s">
        <v>989</v>
      </c>
      <c r="J549" t="s">
        <v>990</v>
      </c>
      <c r="K549" t="s">
        <v>991</v>
      </c>
      <c r="L549">
        <v>1368</v>
      </c>
      <c r="N549">
        <v>1011</v>
      </c>
      <c r="O549" t="s">
        <v>988</v>
      </c>
      <c r="P549" t="s">
        <v>988</v>
      </c>
      <c r="Q549">
        <v>1</v>
      </c>
      <c r="W549">
        <v>0</v>
      </c>
      <c r="X549">
        <v>-1817365194</v>
      </c>
      <c r="Y549">
        <f t="shared" si="115"/>
        <v>6.9</v>
      </c>
      <c r="AA549">
        <v>0</v>
      </c>
      <c r="AB549">
        <v>4.72</v>
      </c>
      <c r="AC549">
        <v>0.1</v>
      </c>
      <c r="AD549">
        <v>0</v>
      </c>
      <c r="AE549">
        <v>0</v>
      </c>
      <c r="AF549">
        <v>4.72</v>
      </c>
      <c r="AG549">
        <v>0.1</v>
      </c>
      <c r="AH549">
        <v>0</v>
      </c>
      <c r="AI549">
        <v>1</v>
      </c>
      <c r="AJ549">
        <v>1</v>
      </c>
      <c r="AK549">
        <v>1</v>
      </c>
      <c r="AL549">
        <v>1</v>
      </c>
      <c r="AM549">
        <v>-2</v>
      </c>
      <c r="AN549">
        <v>0</v>
      </c>
      <c r="AO549">
        <v>1</v>
      </c>
      <c r="AP549">
        <v>1</v>
      </c>
      <c r="AQ549">
        <v>0</v>
      </c>
      <c r="AR549">
        <v>0</v>
      </c>
      <c r="AS549" t="s">
        <v>3</v>
      </c>
      <c r="AT549">
        <v>6.9</v>
      </c>
      <c r="AU549" t="s">
        <v>3</v>
      </c>
      <c r="AV549">
        <v>0</v>
      </c>
      <c r="AW549">
        <v>2</v>
      </c>
      <c r="AX549">
        <v>35383246</v>
      </c>
      <c r="AY549">
        <v>1</v>
      </c>
      <c r="AZ549">
        <v>0</v>
      </c>
      <c r="BA549">
        <v>549</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CV549">
        <v>0</v>
      </c>
      <c r="CW549">
        <f>ROUND(Y549*Source!I1839*DO549,9)</f>
        <v>0</v>
      </c>
      <c r="CX549">
        <f>ROUND(Y549*Source!I1839,9)</f>
        <v>0.27600000000000002</v>
      </c>
      <c r="CY549">
        <f>AB549</f>
        <v>4.72</v>
      </c>
      <c r="CZ549">
        <f>AF549</f>
        <v>4.72</v>
      </c>
      <c r="DA549">
        <f>AJ549</f>
        <v>1</v>
      </c>
      <c r="DB549">
        <f t="shared" si="116"/>
        <v>32.57</v>
      </c>
      <c r="DC549">
        <f t="shared" si="117"/>
        <v>0.69</v>
      </c>
      <c r="DD549" t="s">
        <v>3</v>
      </c>
      <c r="DE549" t="s">
        <v>3</v>
      </c>
      <c r="DF549">
        <f t="shared" si="118"/>
        <v>0</v>
      </c>
      <c r="DG549">
        <f t="shared" si="119"/>
        <v>1.3</v>
      </c>
      <c r="DH549">
        <f t="shared" si="120"/>
        <v>0.03</v>
      </c>
      <c r="DI549">
        <f t="shared" si="121"/>
        <v>0</v>
      </c>
      <c r="DJ549">
        <f>DG549</f>
        <v>1.3</v>
      </c>
      <c r="DK549">
        <v>0</v>
      </c>
      <c r="DL549" t="s">
        <v>3</v>
      </c>
      <c r="DM549">
        <v>0</v>
      </c>
      <c r="DN549" t="s">
        <v>3</v>
      </c>
      <c r="DO549">
        <v>0</v>
      </c>
    </row>
    <row r="550" spans="1:119" x14ac:dyDescent="0.2">
      <c r="A550">
        <f>ROW(Source!A1840)</f>
        <v>1840</v>
      </c>
      <c r="B550">
        <v>35364244</v>
      </c>
      <c r="C550">
        <v>35383247</v>
      </c>
      <c r="D550">
        <v>35111398</v>
      </c>
      <c r="E550">
        <v>15872964</v>
      </c>
      <c r="F550">
        <v>1</v>
      </c>
      <c r="G550">
        <v>15872964</v>
      </c>
      <c r="H550">
        <v>1</v>
      </c>
      <c r="I550" t="s">
        <v>982</v>
      </c>
      <c r="J550" t="s">
        <v>3</v>
      </c>
      <c r="K550" t="s">
        <v>983</v>
      </c>
      <c r="L550">
        <v>1191</v>
      </c>
      <c r="N550">
        <v>1013</v>
      </c>
      <c r="O550" t="s">
        <v>984</v>
      </c>
      <c r="P550" t="s">
        <v>984</v>
      </c>
      <c r="Q550">
        <v>1</v>
      </c>
      <c r="W550">
        <v>0</v>
      </c>
      <c r="X550">
        <v>476480486</v>
      </c>
      <c r="Y550">
        <f t="shared" si="115"/>
        <v>39.22</v>
      </c>
      <c r="AA550">
        <v>0</v>
      </c>
      <c r="AB550">
        <v>0</v>
      </c>
      <c r="AC550">
        <v>0</v>
      </c>
      <c r="AD550">
        <v>0</v>
      </c>
      <c r="AE550">
        <v>0</v>
      </c>
      <c r="AF550">
        <v>0</v>
      </c>
      <c r="AG550">
        <v>0</v>
      </c>
      <c r="AH550">
        <v>0</v>
      </c>
      <c r="AI550">
        <v>1</v>
      </c>
      <c r="AJ550">
        <v>1</v>
      </c>
      <c r="AK550">
        <v>1</v>
      </c>
      <c r="AL550">
        <v>1</v>
      </c>
      <c r="AM550">
        <v>-2</v>
      </c>
      <c r="AN550">
        <v>0</v>
      </c>
      <c r="AO550">
        <v>1</v>
      </c>
      <c r="AP550">
        <v>1</v>
      </c>
      <c r="AQ550">
        <v>0</v>
      </c>
      <c r="AR550">
        <v>0</v>
      </c>
      <c r="AS550" t="s">
        <v>3</v>
      </c>
      <c r="AT550">
        <v>39.22</v>
      </c>
      <c r="AU550" t="s">
        <v>3</v>
      </c>
      <c r="AV550">
        <v>1</v>
      </c>
      <c r="AW550">
        <v>2</v>
      </c>
      <c r="AX550">
        <v>35383250</v>
      </c>
      <c r="AY550">
        <v>1</v>
      </c>
      <c r="AZ550">
        <v>0</v>
      </c>
      <c r="BA550">
        <v>550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CU550">
        <f>ROUND(AT550*Source!I1840*AH550*AL550,2)</f>
        <v>0</v>
      </c>
      <c r="CV550">
        <f>ROUND(Y550*Source!I1840,9)</f>
        <v>0.39219999999999999</v>
      </c>
      <c r="CW550">
        <v>0</v>
      </c>
      <c r="CX550">
        <f>ROUND(Y550*Source!I1840,9)</f>
        <v>0.39219999999999999</v>
      </c>
      <c r="CY550">
        <f>AD550</f>
        <v>0</v>
      </c>
      <c r="CZ550">
        <f>AH550</f>
        <v>0</v>
      </c>
      <c r="DA550">
        <f>AL550</f>
        <v>1</v>
      </c>
      <c r="DB550">
        <f t="shared" si="116"/>
        <v>0</v>
      </c>
      <c r="DC550">
        <f t="shared" si="117"/>
        <v>0</v>
      </c>
      <c r="DD550" t="s">
        <v>3</v>
      </c>
      <c r="DE550" t="s">
        <v>3</v>
      </c>
      <c r="DF550">
        <f t="shared" si="118"/>
        <v>0</v>
      </c>
      <c r="DG550">
        <f t="shared" si="119"/>
        <v>0</v>
      </c>
      <c r="DH550">
        <f t="shared" si="120"/>
        <v>0</v>
      </c>
      <c r="DI550">
        <f t="shared" si="121"/>
        <v>0</v>
      </c>
      <c r="DJ550">
        <f>DI550</f>
        <v>0</v>
      </c>
      <c r="DK550">
        <v>0</v>
      </c>
      <c r="DL550" t="s">
        <v>3</v>
      </c>
      <c r="DM550">
        <v>0</v>
      </c>
      <c r="DN550" t="s">
        <v>3</v>
      </c>
      <c r="DO550">
        <v>0</v>
      </c>
    </row>
    <row r="551" spans="1:119" x14ac:dyDescent="0.2">
      <c r="A551">
        <f>ROW(Source!A1840)</f>
        <v>1840</v>
      </c>
      <c r="B551">
        <v>35364244</v>
      </c>
      <c r="C551">
        <v>35383247</v>
      </c>
      <c r="D551">
        <v>35113206</v>
      </c>
      <c r="E551">
        <v>1</v>
      </c>
      <c r="F551">
        <v>1</v>
      </c>
      <c r="G551">
        <v>15872964</v>
      </c>
      <c r="H551">
        <v>2</v>
      </c>
      <c r="I551" t="s">
        <v>989</v>
      </c>
      <c r="J551" t="s">
        <v>990</v>
      </c>
      <c r="K551" t="s">
        <v>991</v>
      </c>
      <c r="L551">
        <v>1368</v>
      </c>
      <c r="N551">
        <v>1011</v>
      </c>
      <c r="O551" t="s">
        <v>988</v>
      </c>
      <c r="P551" t="s">
        <v>988</v>
      </c>
      <c r="Q551">
        <v>1</v>
      </c>
      <c r="W551">
        <v>0</v>
      </c>
      <c r="X551">
        <v>-1817365194</v>
      </c>
      <c r="Y551">
        <f t="shared" si="115"/>
        <v>6.9</v>
      </c>
      <c r="AA551">
        <v>0</v>
      </c>
      <c r="AB551">
        <v>4.72</v>
      </c>
      <c r="AC551">
        <v>0.1</v>
      </c>
      <c r="AD551">
        <v>0</v>
      </c>
      <c r="AE551">
        <v>0</v>
      </c>
      <c r="AF551">
        <v>4.72</v>
      </c>
      <c r="AG551">
        <v>0.1</v>
      </c>
      <c r="AH551">
        <v>0</v>
      </c>
      <c r="AI551">
        <v>1</v>
      </c>
      <c r="AJ551">
        <v>1</v>
      </c>
      <c r="AK551">
        <v>1</v>
      </c>
      <c r="AL551">
        <v>1</v>
      </c>
      <c r="AM551">
        <v>-2</v>
      </c>
      <c r="AN551">
        <v>0</v>
      </c>
      <c r="AO551">
        <v>1</v>
      </c>
      <c r="AP551">
        <v>1</v>
      </c>
      <c r="AQ551">
        <v>0</v>
      </c>
      <c r="AR551">
        <v>0</v>
      </c>
      <c r="AS551" t="s">
        <v>3</v>
      </c>
      <c r="AT551">
        <v>6.9</v>
      </c>
      <c r="AU551" t="s">
        <v>3</v>
      </c>
      <c r="AV551">
        <v>0</v>
      </c>
      <c r="AW551">
        <v>2</v>
      </c>
      <c r="AX551">
        <v>35383251</v>
      </c>
      <c r="AY551">
        <v>1</v>
      </c>
      <c r="AZ551">
        <v>0</v>
      </c>
      <c r="BA551">
        <v>551</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CV551">
        <v>0</v>
      </c>
      <c r="CW551">
        <f>ROUND(Y551*Source!I1840*DO551,9)</f>
        <v>0</v>
      </c>
      <c r="CX551">
        <f>ROUND(Y551*Source!I1840,9)</f>
        <v>6.9000000000000006E-2</v>
      </c>
      <c r="CY551">
        <f>AB551</f>
        <v>4.72</v>
      </c>
      <c r="CZ551">
        <f>AF551</f>
        <v>4.72</v>
      </c>
      <c r="DA551">
        <f>AJ551</f>
        <v>1</v>
      </c>
      <c r="DB551">
        <f t="shared" si="116"/>
        <v>32.57</v>
      </c>
      <c r="DC551">
        <f t="shared" si="117"/>
        <v>0.69</v>
      </c>
      <c r="DD551" t="s">
        <v>3</v>
      </c>
      <c r="DE551" t="s">
        <v>3</v>
      </c>
      <c r="DF551">
        <f t="shared" si="118"/>
        <v>0</v>
      </c>
      <c r="DG551">
        <f t="shared" si="119"/>
        <v>0.33</v>
      </c>
      <c r="DH551">
        <f t="shared" si="120"/>
        <v>0.01</v>
      </c>
      <c r="DI551">
        <f t="shared" si="121"/>
        <v>0</v>
      </c>
      <c r="DJ551">
        <f>DG551</f>
        <v>0.33</v>
      </c>
      <c r="DK551">
        <v>0</v>
      </c>
      <c r="DL551" t="s">
        <v>3</v>
      </c>
      <c r="DM551">
        <v>0</v>
      </c>
      <c r="DN551" t="s">
        <v>3</v>
      </c>
      <c r="DO551">
        <v>0</v>
      </c>
    </row>
    <row r="552" spans="1:119" x14ac:dyDescent="0.2">
      <c r="A552">
        <f>ROW(Source!A1841)</f>
        <v>1841</v>
      </c>
      <c r="B552">
        <v>35364244</v>
      </c>
      <c r="C552">
        <v>35383252</v>
      </c>
      <c r="D552">
        <v>35111398</v>
      </c>
      <c r="E552">
        <v>15872964</v>
      </c>
      <c r="F552">
        <v>1</v>
      </c>
      <c r="G552">
        <v>15872964</v>
      </c>
      <c r="H552">
        <v>1</v>
      </c>
      <c r="I552" t="s">
        <v>982</v>
      </c>
      <c r="J552" t="s">
        <v>3</v>
      </c>
      <c r="K552" t="s">
        <v>983</v>
      </c>
      <c r="L552">
        <v>1191</v>
      </c>
      <c r="N552">
        <v>1013</v>
      </c>
      <c r="O552" t="s">
        <v>984</v>
      </c>
      <c r="P552" t="s">
        <v>984</v>
      </c>
      <c r="Q552">
        <v>1</v>
      </c>
      <c r="W552">
        <v>0</v>
      </c>
      <c r="X552">
        <v>476480486</v>
      </c>
      <c r="Y552">
        <f t="shared" si="115"/>
        <v>34.630000000000003</v>
      </c>
      <c r="AA552">
        <v>0</v>
      </c>
      <c r="AB552">
        <v>0</v>
      </c>
      <c r="AC552">
        <v>0</v>
      </c>
      <c r="AD552">
        <v>0</v>
      </c>
      <c r="AE552">
        <v>0</v>
      </c>
      <c r="AF552">
        <v>0</v>
      </c>
      <c r="AG552">
        <v>0</v>
      </c>
      <c r="AH552">
        <v>0</v>
      </c>
      <c r="AI552">
        <v>1</v>
      </c>
      <c r="AJ552">
        <v>1</v>
      </c>
      <c r="AK552">
        <v>1</v>
      </c>
      <c r="AL552">
        <v>1</v>
      </c>
      <c r="AM552">
        <v>-2</v>
      </c>
      <c r="AN552">
        <v>0</v>
      </c>
      <c r="AO552">
        <v>1</v>
      </c>
      <c r="AP552">
        <v>1</v>
      </c>
      <c r="AQ552">
        <v>0</v>
      </c>
      <c r="AR552">
        <v>0</v>
      </c>
      <c r="AS552" t="s">
        <v>3</v>
      </c>
      <c r="AT552">
        <v>34.630000000000003</v>
      </c>
      <c r="AU552" t="s">
        <v>3</v>
      </c>
      <c r="AV552">
        <v>1</v>
      </c>
      <c r="AW552">
        <v>2</v>
      </c>
      <c r="AX552">
        <v>35383254</v>
      </c>
      <c r="AY552">
        <v>1</v>
      </c>
      <c r="AZ552">
        <v>0</v>
      </c>
      <c r="BA552">
        <v>552</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CU552">
        <f>ROUND(AT552*Source!I1841*AH552*AL552,2)</f>
        <v>0</v>
      </c>
      <c r="CV552">
        <f>ROUND(Y552*Source!I1841,9)</f>
        <v>0.3463</v>
      </c>
      <c r="CW552">
        <v>0</v>
      </c>
      <c r="CX552">
        <f>ROUND(Y552*Source!I1841,9)</f>
        <v>0.3463</v>
      </c>
      <c r="CY552">
        <f>AD552</f>
        <v>0</v>
      </c>
      <c r="CZ552">
        <f>AH552</f>
        <v>0</v>
      </c>
      <c r="DA552">
        <f>AL552</f>
        <v>1</v>
      </c>
      <c r="DB552">
        <f t="shared" si="116"/>
        <v>0</v>
      </c>
      <c r="DC552">
        <f t="shared" si="117"/>
        <v>0</v>
      </c>
      <c r="DD552" t="s">
        <v>3</v>
      </c>
      <c r="DE552" t="s">
        <v>3</v>
      </c>
      <c r="DF552">
        <f t="shared" si="118"/>
        <v>0</v>
      </c>
      <c r="DG552">
        <f t="shared" si="119"/>
        <v>0</v>
      </c>
      <c r="DH552">
        <f t="shared" si="120"/>
        <v>0</v>
      </c>
      <c r="DI552">
        <f t="shared" si="121"/>
        <v>0</v>
      </c>
      <c r="DJ552">
        <f>DI552</f>
        <v>0</v>
      </c>
      <c r="DK552">
        <v>0</v>
      </c>
      <c r="DL552" t="s">
        <v>3</v>
      </c>
      <c r="DM552">
        <v>0</v>
      </c>
      <c r="DN552" t="s">
        <v>3</v>
      </c>
      <c r="DO552">
        <v>0</v>
      </c>
    </row>
    <row r="553" spans="1:119" x14ac:dyDescent="0.2">
      <c r="A553">
        <f>ROW(Source!A1842)</f>
        <v>1842</v>
      </c>
      <c r="B553">
        <v>35364244</v>
      </c>
      <c r="C553">
        <v>35383255</v>
      </c>
      <c r="D553">
        <v>35111398</v>
      </c>
      <c r="E553">
        <v>15872964</v>
      </c>
      <c r="F553">
        <v>1</v>
      </c>
      <c r="G553">
        <v>15872964</v>
      </c>
      <c r="H553">
        <v>1</v>
      </c>
      <c r="I553" t="s">
        <v>982</v>
      </c>
      <c r="J553" t="s">
        <v>3</v>
      </c>
      <c r="K553" t="s">
        <v>983</v>
      </c>
      <c r="L553">
        <v>1191</v>
      </c>
      <c r="N553">
        <v>1013</v>
      </c>
      <c r="O553" t="s">
        <v>984</v>
      </c>
      <c r="P553" t="s">
        <v>984</v>
      </c>
      <c r="Q553">
        <v>1</v>
      </c>
      <c r="W553">
        <v>0</v>
      </c>
      <c r="X553">
        <v>476480486</v>
      </c>
      <c r="Y553">
        <f t="shared" si="115"/>
        <v>38.86</v>
      </c>
      <c r="AA553">
        <v>0</v>
      </c>
      <c r="AB553">
        <v>0</v>
      </c>
      <c r="AC553">
        <v>0</v>
      </c>
      <c r="AD553">
        <v>0</v>
      </c>
      <c r="AE553">
        <v>0</v>
      </c>
      <c r="AF553">
        <v>0</v>
      </c>
      <c r="AG553">
        <v>0</v>
      </c>
      <c r="AH553">
        <v>0</v>
      </c>
      <c r="AI553">
        <v>1</v>
      </c>
      <c r="AJ553">
        <v>1</v>
      </c>
      <c r="AK553">
        <v>1</v>
      </c>
      <c r="AL553">
        <v>1</v>
      </c>
      <c r="AM553">
        <v>-2</v>
      </c>
      <c r="AN553">
        <v>0</v>
      </c>
      <c r="AO553">
        <v>1</v>
      </c>
      <c r="AP553">
        <v>1</v>
      </c>
      <c r="AQ553">
        <v>0</v>
      </c>
      <c r="AR553">
        <v>0</v>
      </c>
      <c r="AS553" t="s">
        <v>3</v>
      </c>
      <c r="AT553">
        <v>38.86</v>
      </c>
      <c r="AU553" t="s">
        <v>3</v>
      </c>
      <c r="AV553">
        <v>1</v>
      </c>
      <c r="AW553">
        <v>2</v>
      </c>
      <c r="AX553">
        <v>35383269</v>
      </c>
      <c r="AY553">
        <v>1</v>
      </c>
      <c r="AZ553">
        <v>0</v>
      </c>
      <c r="BA553">
        <v>553</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CU553">
        <f>ROUND(AT553*Source!I1842*AH553*AL553,2)</f>
        <v>0</v>
      </c>
      <c r="CV553">
        <f>ROUND(Y553*Source!I1842,9)</f>
        <v>40.802999999999997</v>
      </c>
      <c r="CW553">
        <v>0</v>
      </c>
      <c r="CX553">
        <f>ROUND(Y553*Source!I1842,9)</f>
        <v>40.802999999999997</v>
      </c>
      <c r="CY553">
        <f>AD553</f>
        <v>0</v>
      </c>
      <c r="CZ553">
        <f>AH553</f>
        <v>0</v>
      </c>
      <c r="DA553">
        <f>AL553</f>
        <v>1</v>
      </c>
      <c r="DB553">
        <f t="shared" si="116"/>
        <v>0</v>
      </c>
      <c r="DC553">
        <f t="shared" si="117"/>
        <v>0</v>
      </c>
      <c r="DD553" t="s">
        <v>3</v>
      </c>
      <c r="DE553" t="s">
        <v>3</v>
      </c>
      <c r="DF553">
        <f t="shared" si="118"/>
        <v>0</v>
      </c>
      <c r="DG553">
        <f t="shared" si="119"/>
        <v>0</v>
      </c>
      <c r="DH553">
        <f t="shared" si="120"/>
        <v>0</v>
      </c>
      <c r="DI553">
        <f t="shared" si="121"/>
        <v>0</v>
      </c>
      <c r="DJ553">
        <f>DI553</f>
        <v>0</v>
      </c>
      <c r="DK553">
        <v>0</v>
      </c>
      <c r="DL553" t="s">
        <v>3</v>
      </c>
      <c r="DM553">
        <v>0</v>
      </c>
      <c r="DN553" t="s">
        <v>3</v>
      </c>
      <c r="DO553">
        <v>0</v>
      </c>
    </row>
    <row r="554" spans="1:119" x14ac:dyDescent="0.2">
      <c r="A554">
        <f>ROW(Source!A1842)</f>
        <v>1842</v>
      </c>
      <c r="B554">
        <v>35364244</v>
      </c>
      <c r="C554">
        <v>35383255</v>
      </c>
      <c r="D554">
        <v>35113133</v>
      </c>
      <c r="E554">
        <v>1</v>
      </c>
      <c r="F554">
        <v>1</v>
      </c>
      <c r="G554">
        <v>15872964</v>
      </c>
      <c r="H554">
        <v>2</v>
      </c>
      <c r="I554" t="s">
        <v>985</v>
      </c>
      <c r="J554" t="s">
        <v>986</v>
      </c>
      <c r="K554" t="s">
        <v>987</v>
      </c>
      <c r="L554">
        <v>1368</v>
      </c>
      <c r="N554">
        <v>1011</v>
      </c>
      <c r="O554" t="s">
        <v>988</v>
      </c>
      <c r="P554" t="s">
        <v>988</v>
      </c>
      <c r="Q554">
        <v>1</v>
      </c>
      <c r="W554">
        <v>0</v>
      </c>
      <c r="X554">
        <v>71529876</v>
      </c>
      <c r="Y554">
        <f t="shared" si="115"/>
        <v>9.1</v>
      </c>
      <c r="AA554">
        <v>0</v>
      </c>
      <c r="AB554">
        <v>5.13</v>
      </c>
      <c r="AC554">
        <v>7.0000000000000007E-2</v>
      </c>
      <c r="AD554">
        <v>0</v>
      </c>
      <c r="AE554">
        <v>0</v>
      </c>
      <c r="AF554">
        <v>5.13</v>
      </c>
      <c r="AG554">
        <v>7.0000000000000007E-2</v>
      </c>
      <c r="AH554">
        <v>0</v>
      </c>
      <c r="AI554">
        <v>1</v>
      </c>
      <c r="AJ554">
        <v>1</v>
      </c>
      <c r="AK554">
        <v>1</v>
      </c>
      <c r="AL554">
        <v>1</v>
      </c>
      <c r="AM554">
        <v>-2</v>
      </c>
      <c r="AN554">
        <v>0</v>
      </c>
      <c r="AO554">
        <v>1</v>
      </c>
      <c r="AP554">
        <v>1</v>
      </c>
      <c r="AQ554">
        <v>0</v>
      </c>
      <c r="AR554">
        <v>0</v>
      </c>
      <c r="AS554" t="s">
        <v>3</v>
      </c>
      <c r="AT554">
        <v>9.1</v>
      </c>
      <c r="AU554" t="s">
        <v>3</v>
      </c>
      <c r="AV554">
        <v>0</v>
      </c>
      <c r="AW554">
        <v>2</v>
      </c>
      <c r="AX554">
        <v>35383270</v>
      </c>
      <c r="AY554">
        <v>1</v>
      </c>
      <c r="AZ554">
        <v>0</v>
      </c>
      <c r="BA554">
        <v>554</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CV554">
        <v>0</v>
      </c>
      <c r="CW554">
        <f>ROUND(Y554*Source!I1842*DO554,9)</f>
        <v>0</v>
      </c>
      <c r="CX554">
        <f>ROUND(Y554*Source!I1842,9)</f>
        <v>9.5549999999999997</v>
      </c>
      <c r="CY554">
        <f>AB554</f>
        <v>5.13</v>
      </c>
      <c r="CZ554">
        <f>AF554</f>
        <v>5.13</v>
      </c>
      <c r="DA554">
        <f>AJ554</f>
        <v>1</v>
      </c>
      <c r="DB554">
        <f t="shared" si="116"/>
        <v>46.68</v>
      </c>
      <c r="DC554">
        <f t="shared" si="117"/>
        <v>0.64</v>
      </c>
      <c r="DD554" t="s">
        <v>3</v>
      </c>
      <c r="DE554" t="s">
        <v>3</v>
      </c>
      <c r="DF554">
        <f t="shared" si="118"/>
        <v>0</v>
      </c>
      <c r="DG554">
        <f t="shared" si="119"/>
        <v>49.02</v>
      </c>
      <c r="DH554">
        <f t="shared" si="120"/>
        <v>0.67</v>
      </c>
      <c r="DI554">
        <f t="shared" si="121"/>
        <v>0</v>
      </c>
      <c r="DJ554">
        <f>DG554</f>
        <v>49.02</v>
      </c>
      <c r="DK554">
        <v>0</v>
      </c>
      <c r="DL554" t="s">
        <v>3</v>
      </c>
      <c r="DM554">
        <v>0</v>
      </c>
      <c r="DN554" t="s">
        <v>3</v>
      </c>
      <c r="DO554">
        <v>0</v>
      </c>
    </row>
    <row r="555" spans="1:119" x14ac:dyDescent="0.2">
      <c r="A555">
        <f>ROW(Source!A1842)</f>
        <v>1842</v>
      </c>
      <c r="B555">
        <v>35364244</v>
      </c>
      <c r="C555">
        <v>35383255</v>
      </c>
      <c r="D555">
        <v>35113206</v>
      </c>
      <c r="E555">
        <v>1</v>
      </c>
      <c r="F555">
        <v>1</v>
      </c>
      <c r="G555">
        <v>15872964</v>
      </c>
      <c r="H555">
        <v>2</v>
      </c>
      <c r="I555" t="s">
        <v>989</v>
      </c>
      <c r="J555" t="s">
        <v>990</v>
      </c>
      <c r="K555" t="s">
        <v>991</v>
      </c>
      <c r="L555">
        <v>1368</v>
      </c>
      <c r="N555">
        <v>1011</v>
      </c>
      <c r="O555" t="s">
        <v>988</v>
      </c>
      <c r="P555" t="s">
        <v>988</v>
      </c>
      <c r="Q555">
        <v>1</v>
      </c>
      <c r="W555">
        <v>0</v>
      </c>
      <c r="X555">
        <v>-1817365194</v>
      </c>
      <c r="Y555">
        <f t="shared" si="115"/>
        <v>0.15</v>
      </c>
      <c r="AA555">
        <v>0</v>
      </c>
      <c r="AB555">
        <v>4.72</v>
      </c>
      <c r="AC555">
        <v>0.1</v>
      </c>
      <c r="AD555">
        <v>0</v>
      </c>
      <c r="AE555">
        <v>0</v>
      </c>
      <c r="AF555">
        <v>4.72</v>
      </c>
      <c r="AG555">
        <v>0.1</v>
      </c>
      <c r="AH555">
        <v>0</v>
      </c>
      <c r="AI555">
        <v>1</v>
      </c>
      <c r="AJ555">
        <v>1</v>
      </c>
      <c r="AK555">
        <v>1</v>
      </c>
      <c r="AL555">
        <v>1</v>
      </c>
      <c r="AM555">
        <v>-2</v>
      </c>
      <c r="AN555">
        <v>0</v>
      </c>
      <c r="AO555">
        <v>1</v>
      </c>
      <c r="AP555">
        <v>1</v>
      </c>
      <c r="AQ555">
        <v>0</v>
      </c>
      <c r="AR555">
        <v>0</v>
      </c>
      <c r="AS555" t="s">
        <v>3</v>
      </c>
      <c r="AT555">
        <v>0.15</v>
      </c>
      <c r="AU555" t="s">
        <v>3</v>
      </c>
      <c r="AV555">
        <v>0</v>
      </c>
      <c r="AW555">
        <v>2</v>
      </c>
      <c r="AX555">
        <v>35383271</v>
      </c>
      <c r="AY555">
        <v>1</v>
      </c>
      <c r="AZ555">
        <v>0</v>
      </c>
      <c r="BA555">
        <v>555</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CV555">
        <v>0</v>
      </c>
      <c r="CW555">
        <f>ROUND(Y555*Source!I1842*DO555,9)</f>
        <v>0</v>
      </c>
      <c r="CX555">
        <f>ROUND(Y555*Source!I1842,9)</f>
        <v>0.1575</v>
      </c>
      <c r="CY555">
        <f>AB555</f>
        <v>4.72</v>
      </c>
      <c r="CZ555">
        <f>AF555</f>
        <v>4.72</v>
      </c>
      <c r="DA555">
        <f>AJ555</f>
        <v>1</v>
      </c>
      <c r="DB555">
        <f t="shared" si="116"/>
        <v>0.71</v>
      </c>
      <c r="DC555">
        <f t="shared" si="117"/>
        <v>0.02</v>
      </c>
      <c r="DD555" t="s">
        <v>3</v>
      </c>
      <c r="DE555" t="s">
        <v>3</v>
      </c>
      <c r="DF555">
        <f t="shared" si="118"/>
        <v>0</v>
      </c>
      <c r="DG555">
        <f t="shared" si="119"/>
        <v>0.74</v>
      </c>
      <c r="DH555">
        <f t="shared" si="120"/>
        <v>0.02</v>
      </c>
      <c r="DI555">
        <f t="shared" si="121"/>
        <v>0</v>
      </c>
      <c r="DJ555">
        <f>DG555</f>
        <v>0.74</v>
      </c>
      <c r="DK555">
        <v>0</v>
      </c>
      <c r="DL555" t="s">
        <v>3</v>
      </c>
      <c r="DM555">
        <v>0</v>
      </c>
      <c r="DN555" t="s">
        <v>3</v>
      </c>
      <c r="DO555">
        <v>0</v>
      </c>
    </row>
    <row r="556" spans="1:119" x14ac:dyDescent="0.2">
      <c r="A556">
        <f>ROW(Source!A1842)</f>
        <v>1842</v>
      </c>
      <c r="B556">
        <v>35364244</v>
      </c>
      <c r="C556">
        <v>35383255</v>
      </c>
      <c r="D556">
        <v>35113368</v>
      </c>
      <c r="E556">
        <v>1</v>
      </c>
      <c r="F556">
        <v>1</v>
      </c>
      <c r="G556">
        <v>15872964</v>
      </c>
      <c r="H556">
        <v>3</v>
      </c>
      <c r="I556" t="s">
        <v>1087</v>
      </c>
      <c r="J556" t="s">
        <v>1088</v>
      </c>
      <c r="K556" t="s">
        <v>1089</v>
      </c>
      <c r="L556">
        <v>1354</v>
      </c>
      <c r="N556">
        <v>1010</v>
      </c>
      <c r="O556" t="s">
        <v>52</v>
      </c>
      <c r="P556" t="s">
        <v>52</v>
      </c>
      <c r="Q556">
        <v>1</v>
      </c>
      <c r="W556">
        <v>0</v>
      </c>
      <c r="X556">
        <v>-1464590454</v>
      </c>
      <c r="Y556">
        <f t="shared" si="115"/>
        <v>2</v>
      </c>
      <c r="AA556">
        <v>1415.18</v>
      </c>
      <c r="AB556">
        <v>0</v>
      </c>
      <c r="AC556">
        <v>0</v>
      </c>
      <c r="AD556">
        <v>0</v>
      </c>
      <c r="AE556">
        <v>1415.18</v>
      </c>
      <c r="AF556">
        <v>0</v>
      </c>
      <c r="AG556">
        <v>0</v>
      </c>
      <c r="AH556">
        <v>0</v>
      </c>
      <c r="AI556">
        <v>1</v>
      </c>
      <c r="AJ556">
        <v>1</v>
      </c>
      <c r="AK556">
        <v>1</v>
      </c>
      <c r="AL556">
        <v>1</v>
      </c>
      <c r="AM556">
        <v>-2</v>
      </c>
      <c r="AN556">
        <v>0</v>
      </c>
      <c r="AO556">
        <v>1</v>
      </c>
      <c r="AP556">
        <v>1</v>
      </c>
      <c r="AQ556">
        <v>0</v>
      </c>
      <c r="AR556">
        <v>0</v>
      </c>
      <c r="AS556" t="s">
        <v>3</v>
      </c>
      <c r="AT556">
        <v>2</v>
      </c>
      <c r="AU556" t="s">
        <v>3</v>
      </c>
      <c r="AV556">
        <v>0</v>
      </c>
      <c r="AW556">
        <v>2</v>
      </c>
      <c r="AX556">
        <v>35383272</v>
      </c>
      <c r="AY556">
        <v>1</v>
      </c>
      <c r="AZ556">
        <v>0</v>
      </c>
      <c r="BA556">
        <v>556</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CV556">
        <v>0</v>
      </c>
      <c r="CW556">
        <v>0</v>
      </c>
      <c r="CX556">
        <f>ROUND(Y556*Source!I1842,9)</f>
        <v>2.1</v>
      </c>
      <c r="CY556">
        <f t="shared" ref="CY556:CY565" si="122">AA556</f>
        <v>1415.18</v>
      </c>
      <c r="CZ556">
        <f t="shared" ref="CZ556:CZ565" si="123">AE556</f>
        <v>1415.18</v>
      </c>
      <c r="DA556">
        <f t="shared" ref="DA556:DA565" si="124">AI556</f>
        <v>1</v>
      </c>
      <c r="DB556">
        <f t="shared" si="116"/>
        <v>2830.36</v>
      </c>
      <c r="DC556">
        <f t="shared" si="117"/>
        <v>0</v>
      </c>
      <c r="DD556" t="s">
        <v>3</v>
      </c>
      <c r="DE556" t="s">
        <v>3</v>
      </c>
      <c r="DF556">
        <f t="shared" si="118"/>
        <v>2971.88</v>
      </c>
      <c r="DG556">
        <f t="shared" si="119"/>
        <v>0</v>
      </c>
      <c r="DH556">
        <f t="shared" si="120"/>
        <v>0</v>
      </c>
      <c r="DI556">
        <f t="shared" si="121"/>
        <v>0</v>
      </c>
      <c r="DJ556">
        <f t="shared" ref="DJ556:DJ565" si="125">DF556</f>
        <v>2971.88</v>
      </c>
      <c r="DK556">
        <v>0</v>
      </c>
      <c r="DL556" t="s">
        <v>3</v>
      </c>
      <c r="DM556">
        <v>0</v>
      </c>
      <c r="DN556" t="s">
        <v>3</v>
      </c>
      <c r="DO556">
        <v>0</v>
      </c>
    </row>
    <row r="557" spans="1:119" x14ac:dyDescent="0.2">
      <c r="A557">
        <f>ROW(Source!A1842)</f>
        <v>1842</v>
      </c>
      <c r="B557">
        <v>35364244</v>
      </c>
      <c r="C557">
        <v>35383255</v>
      </c>
      <c r="D557">
        <v>35114359</v>
      </c>
      <c r="E557">
        <v>1</v>
      </c>
      <c r="F557">
        <v>1</v>
      </c>
      <c r="G557">
        <v>15872964</v>
      </c>
      <c r="H557">
        <v>3</v>
      </c>
      <c r="I557" t="s">
        <v>992</v>
      </c>
      <c r="J557" t="s">
        <v>993</v>
      </c>
      <c r="K557" t="s">
        <v>994</v>
      </c>
      <c r="L557">
        <v>1348</v>
      </c>
      <c r="N557">
        <v>1009</v>
      </c>
      <c r="O557" t="s">
        <v>995</v>
      </c>
      <c r="P557" t="s">
        <v>995</v>
      </c>
      <c r="Q557">
        <v>1000</v>
      </c>
      <c r="W557">
        <v>0</v>
      </c>
      <c r="X557">
        <v>-181271767</v>
      </c>
      <c r="Y557">
        <f t="shared" si="115"/>
        <v>7.3999999999999999E-4</v>
      </c>
      <c r="AA557">
        <v>190540.34</v>
      </c>
      <c r="AB557">
        <v>0</v>
      </c>
      <c r="AC557">
        <v>0</v>
      </c>
      <c r="AD557">
        <v>0</v>
      </c>
      <c r="AE557">
        <v>190540.34</v>
      </c>
      <c r="AF557">
        <v>0</v>
      </c>
      <c r="AG557">
        <v>0</v>
      </c>
      <c r="AH557">
        <v>0</v>
      </c>
      <c r="AI557">
        <v>1</v>
      </c>
      <c r="AJ557">
        <v>1</v>
      </c>
      <c r="AK557">
        <v>1</v>
      </c>
      <c r="AL557">
        <v>1</v>
      </c>
      <c r="AM557">
        <v>-2</v>
      </c>
      <c r="AN557">
        <v>0</v>
      </c>
      <c r="AO557">
        <v>1</v>
      </c>
      <c r="AP557">
        <v>1</v>
      </c>
      <c r="AQ557">
        <v>0</v>
      </c>
      <c r="AR557">
        <v>0</v>
      </c>
      <c r="AS557" t="s">
        <v>3</v>
      </c>
      <c r="AT557">
        <v>7.3999999999999999E-4</v>
      </c>
      <c r="AU557" t="s">
        <v>3</v>
      </c>
      <c r="AV557">
        <v>0</v>
      </c>
      <c r="AW557">
        <v>2</v>
      </c>
      <c r="AX557">
        <v>35383273</v>
      </c>
      <c r="AY557">
        <v>1</v>
      </c>
      <c r="AZ557">
        <v>0</v>
      </c>
      <c r="BA557">
        <v>557</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CV557">
        <v>0</v>
      </c>
      <c r="CW557">
        <v>0</v>
      </c>
      <c r="CX557">
        <f>ROUND(Y557*Source!I1842,9)</f>
        <v>7.7700000000000002E-4</v>
      </c>
      <c r="CY557">
        <f t="shared" si="122"/>
        <v>190540.34</v>
      </c>
      <c r="CZ557">
        <f t="shared" si="123"/>
        <v>190540.34</v>
      </c>
      <c r="DA557">
        <f t="shared" si="124"/>
        <v>1</v>
      </c>
      <c r="DB557">
        <f t="shared" si="116"/>
        <v>141</v>
      </c>
      <c r="DC557">
        <f t="shared" si="117"/>
        <v>0</v>
      </c>
      <c r="DD557" t="s">
        <v>3</v>
      </c>
      <c r="DE557" t="s">
        <v>3</v>
      </c>
      <c r="DF557">
        <f t="shared" si="118"/>
        <v>148.05000000000001</v>
      </c>
      <c r="DG557">
        <f t="shared" si="119"/>
        <v>0</v>
      </c>
      <c r="DH557">
        <f t="shared" si="120"/>
        <v>0</v>
      </c>
      <c r="DI557">
        <f t="shared" si="121"/>
        <v>0</v>
      </c>
      <c r="DJ557">
        <f t="shared" si="125"/>
        <v>148.05000000000001</v>
      </c>
      <c r="DK557">
        <v>0</v>
      </c>
      <c r="DL557" t="s">
        <v>3</v>
      </c>
      <c r="DM557">
        <v>0</v>
      </c>
      <c r="DN557" t="s">
        <v>3</v>
      </c>
      <c r="DO557">
        <v>0</v>
      </c>
    </row>
    <row r="558" spans="1:119" x14ac:dyDescent="0.2">
      <c r="A558">
        <f>ROW(Source!A1842)</f>
        <v>1842</v>
      </c>
      <c r="B558">
        <v>35364244</v>
      </c>
      <c r="C558">
        <v>35383255</v>
      </c>
      <c r="D558">
        <v>35114332</v>
      </c>
      <c r="E558">
        <v>1</v>
      </c>
      <c r="F558">
        <v>1</v>
      </c>
      <c r="G558">
        <v>15872964</v>
      </c>
      <c r="H558">
        <v>3</v>
      </c>
      <c r="I558" t="s">
        <v>996</v>
      </c>
      <c r="J558" t="s">
        <v>997</v>
      </c>
      <c r="K558" t="s">
        <v>998</v>
      </c>
      <c r="L558">
        <v>1355</v>
      </c>
      <c r="N558">
        <v>1010</v>
      </c>
      <c r="O558" t="s">
        <v>18</v>
      </c>
      <c r="P558" t="s">
        <v>18</v>
      </c>
      <c r="Q558">
        <v>100</v>
      </c>
      <c r="W558">
        <v>0</v>
      </c>
      <c r="X558">
        <v>1583670906</v>
      </c>
      <c r="Y558">
        <f t="shared" si="115"/>
        <v>4</v>
      </c>
      <c r="AA558">
        <v>997.35</v>
      </c>
      <c r="AB558">
        <v>0</v>
      </c>
      <c r="AC558">
        <v>0</v>
      </c>
      <c r="AD558">
        <v>0</v>
      </c>
      <c r="AE558">
        <v>997.35</v>
      </c>
      <c r="AF558">
        <v>0</v>
      </c>
      <c r="AG558">
        <v>0</v>
      </c>
      <c r="AH558">
        <v>0</v>
      </c>
      <c r="AI558">
        <v>1</v>
      </c>
      <c r="AJ558">
        <v>1</v>
      </c>
      <c r="AK558">
        <v>1</v>
      </c>
      <c r="AL558">
        <v>1</v>
      </c>
      <c r="AM558">
        <v>-2</v>
      </c>
      <c r="AN558">
        <v>0</v>
      </c>
      <c r="AO558">
        <v>1</v>
      </c>
      <c r="AP558">
        <v>1</v>
      </c>
      <c r="AQ558">
        <v>0</v>
      </c>
      <c r="AR558">
        <v>0</v>
      </c>
      <c r="AS558" t="s">
        <v>3</v>
      </c>
      <c r="AT558">
        <v>4</v>
      </c>
      <c r="AU558" t="s">
        <v>3</v>
      </c>
      <c r="AV558">
        <v>0</v>
      </c>
      <c r="AW558">
        <v>2</v>
      </c>
      <c r="AX558">
        <v>35383274</v>
      </c>
      <c r="AY558">
        <v>1</v>
      </c>
      <c r="AZ558">
        <v>0</v>
      </c>
      <c r="BA558">
        <v>558</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CV558">
        <v>0</v>
      </c>
      <c r="CW558">
        <v>0</v>
      </c>
      <c r="CX558">
        <f>ROUND(Y558*Source!I1842,9)</f>
        <v>4.2</v>
      </c>
      <c r="CY558">
        <f t="shared" si="122"/>
        <v>997.35</v>
      </c>
      <c r="CZ558">
        <f t="shared" si="123"/>
        <v>997.35</v>
      </c>
      <c r="DA558">
        <f t="shared" si="124"/>
        <v>1</v>
      </c>
      <c r="DB558">
        <f t="shared" si="116"/>
        <v>3989.4</v>
      </c>
      <c r="DC558">
        <f t="shared" si="117"/>
        <v>0</v>
      </c>
      <c r="DD558" t="s">
        <v>3</v>
      </c>
      <c r="DE558" t="s">
        <v>3</v>
      </c>
      <c r="DF558">
        <f t="shared" si="118"/>
        <v>4188.87</v>
      </c>
      <c r="DG558">
        <f t="shared" si="119"/>
        <v>0</v>
      </c>
      <c r="DH558">
        <f t="shared" si="120"/>
        <v>0</v>
      </c>
      <c r="DI558">
        <f t="shared" si="121"/>
        <v>0</v>
      </c>
      <c r="DJ558">
        <f t="shared" si="125"/>
        <v>4188.87</v>
      </c>
      <c r="DK558">
        <v>0</v>
      </c>
      <c r="DL558" t="s">
        <v>3</v>
      </c>
      <c r="DM558">
        <v>0</v>
      </c>
      <c r="DN558" t="s">
        <v>3</v>
      </c>
      <c r="DO558">
        <v>0</v>
      </c>
    </row>
    <row r="559" spans="1:119" x14ac:dyDescent="0.2">
      <c r="A559">
        <f>ROW(Source!A1842)</f>
        <v>1842</v>
      </c>
      <c r="B559">
        <v>35364244</v>
      </c>
      <c r="C559">
        <v>35383255</v>
      </c>
      <c r="D559">
        <v>35116002</v>
      </c>
      <c r="E559">
        <v>1</v>
      </c>
      <c r="F559">
        <v>1</v>
      </c>
      <c r="G559">
        <v>15872964</v>
      </c>
      <c r="H559">
        <v>3</v>
      </c>
      <c r="I559" t="s">
        <v>1090</v>
      </c>
      <c r="J559" t="s">
        <v>1091</v>
      </c>
      <c r="K559" t="s">
        <v>1092</v>
      </c>
      <c r="L559">
        <v>1301</v>
      </c>
      <c r="N559">
        <v>1003</v>
      </c>
      <c r="O559" t="s">
        <v>1002</v>
      </c>
      <c r="P559" t="s">
        <v>1002</v>
      </c>
      <c r="Q559">
        <v>1</v>
      </c>
      <c r="W559">
        <v>0</v>
      </c>
      <c r="X559">
        <v>1505022798</v>
      </c>
      <c r="Y559">
        <f t="shared" si="115"/>
        <v>100</v>
      </c>
      <c r="AA559">
        <v>658.59</v>
      </c>
      <c r="AB559">
        <v>0</v>
      </c>
      <c r="AC559">
        <v>0</v>
      </c>
      <c r="AD559">
        <v>0</v>
      </c>
      <c r="AE559">
        <v>658.59</v>
      </c>
      <c r="AF559">
        <v>0</v>
      </c>
      <c r="AG559">
        <v>0</v>
      </c>
      <c r="AH559">
        <v>0</v>
      </c>
      <c r="AI559">
        <v>1</v>
      </c>
      <c r="AJ559">
        <v>1</v>
      </c>
      <c r="AK559">
        <v>1</v>
      </c>
      <c r="AL559">
        <v>1</v>
      </c>
      <c r="AM559">
        <v>-2</v>
      </c>
      <c r="AN559">
        <v>0</v>
      </c>
      <c r="AO559">
        <v>1</v>
      </c>
      <c r="AP559">
        <v>1</v>
      </c>
      <c r="AQ559">
        <v>0</v>
      </c>
      <c r="AR559">
        <v>0</v>
      </c>
      <c r="AS559" t="s">
        <v>3</v>
      </c>
      <c r="AT559">
        <v>100</v>
      </c>
      <c r="AU559" t="s">
        <v>3</v>
      </c>
      <c r="AV559">
        <v>0</v>
      </c>
      <c r="AW559">
        <v>2</v>
      </c>
      <c r="AX559">
        <v>35383275</v>
      </c>
      <c r="AY559">
        <v>1</v>
      </c>
      <c r="AZ559">
        <v>0</v>
      </c>
      <c r="BA559">
        <v>559</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CV559">
        <v>0</v>
      </c>
      <c r="CW559">
        <v>0</v>
      </c>
      <c r="CX559">
        <f>ROUND(Y559*Source!I1842,9)</f>
        <v>105</v>
      </c>
      <c r="CY559">
        <f t="shared" si="122"/>
        <v>658.59</v>
      </c>
      <c r="CZ559">
        <f t="shared" si="123"/>
        <v>658.59</v>
      </c>
      <c r="DA559">
        <f t="shared" si="124"/>
        <v>1</v>
      </c>
      <c r="DB559">
        <f t="shared" si="116"/>
        <v>65859</v>
      </c>
      <c r="DC559">
        <f t="shared" si="117"/>
        <v>0</v>
      </c>
      <c r="DD559" t="s">
        <v>3</v>
      </c>
      <c r="DE559" t="s">
        <v>3</v>
      </c>
      <c r="DF559">
        <f t="shared" si="118"/>
        <v>69151.95</v>
      </c>
      <c r="DG559">
        <f t="shared" si="119"/>
        <v>0</v>
      </c>
      <c r="DH559">
        <f t="shared" si="120"/>
        <v>0</v>
      </c>
      <c r="DI559">
        <f t="shared" si="121"/>
        <v>0</v>
      </c>
      <c r="DJ559">
        <f t="shared" si="125"/>
        <v>69151.95</v>
      </c>
      <c r="DK559">
        <v>0</v>
      </c>
      <c r="DL559" t="s">
        <v>3</v>
      </c>
      <c r="DM559">
        <v>0</v>
      </c>
      <c r="DN559" t="s">
        <v>3</v>
      </c>
      <c r="DO559">
        <v>0</v>
      </c>
    </row>
    <row r="560" spans="1:119" x14ac:dyDescent="0.2">
      <c r="A560">
        <f>ROW(Source!A1842)</f>
        <v>1842</v>
      </c>
      <c r="B560">
        <v>35364244</v>
      </c>
      <c r="C560">
        <v>35383255</v>
      </c>
      <c r="D560">
        <v>35116003</v>
      </c>
      <c r="E560">
        <v>1</v>
      </c>
      <c r="F560">
        <v>1</v>
      </c>
      <c r="G560">
        <v>15872964</v>
      </c>
      <c r="H560">
        <v>3</v>
      </c>
      <c r="I560" t="s">
        <v>1093</v>
      </c>
      <c r="J560" t="s">
        <v>1094</v>
      </c>
      <c r="K560" t="s">
        <v>1095</v>
      </c>
      <c r="L560">
        <v>1354</v>
      </c>
      <c r="N560">
        <v>1010</v>
      </c>
      <c r="O560" t="s">
        <v>52</v>
      </c>
      <c r="P560" t="s">
        <v>52</v>
      </c>
      <c r="Q560">
        <v>1</v>
      </c>
      <c r="W560">
        <v>0</v>
      </c>
      <c r="X560">
        <v>1594614613</v>
      </c>
      <c r="Y560">
        <f t="shared" ref="Y560:Y623" si="126">AT560</f>
        <v>15</v>
      </c>
      <c r="AA560">
        <v>153.13</v>
      </c>
      <c r="AB560">
        <v>0</v>
      </c>
      <c r="AC560">
        <v>0</v>
      </c>
      <c r="AD560">
        <v>0</v>
      </c>
      <c r="AE560">
        <v>153.13</v>
      </c>
      <c r="AF560">
        <v>0</v>
      </c>
      <c r="AG560">
        <v>0</v>
      </c>
      <c r="AH560">
        <v>0</v>
      </c>
      <c r="AI560">
        <v>1</v>
      </c>
      <c r="AJ560">
        <v>1</v>
      </c>
      <c r="AK560">
        <v>1</v>
      </c>
      <c r="AL560">
        <v>1</v>
      </c>
      <c r="AM560">
        <v>-2</v>
      </c>
      <c r="AN560">
        <v>0</v>
      </c>
      <c r="AO560">
        <v>1</v>
      </c>
      <c r="AP560">
        <v>1</v>
      </c>
      <c r="AQ560">
        <v>0</v>
      </c>
      <c r="AR560">
        <v>0</v>
      </c>
      <c r="AS560" t="s">
        <v>3</v>
      </c>
      <c r="AT560">
        <v>15</v>
      </c>
      <c r="AU560" t="s">
        <v>3</v>
      </c>
      <c r="AV560">
        <v>0</v>
      </c>
      <c r="AW560">
        <v>2</v>
      </c>
      <c r="AX560">
        <v>35383276</v>
      </c>
      <c r="AY560">
        <v>1</v>
      </c>
      <c r="AZ560">
        <v>0</v>
      </c>
      <c r="BA560">
        <v>560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CV560">
        <v>0</v>
      </c>
      <c r="CW560">
        <v>0</v>
      </c>
      <c r="CX560">
        <f>ROUND(Y560*Source!I1842,9)</f>
        <v>15.75</v>
      </c>
      <c r="CY560">
        <f t="shared" si="122"/>
        <v>153.13</v>
      </c>
      <c r="CZ560">
        <f t="shared" si="123"/>
        <v>153.13</v>
      </c>
      <c r="DA560">
        <f t="shared" si="124"/>
        <v>1</v>
      </c>
      <c r="DB560">
        <f t="shared" ref="DB560:DB623" si="127">ROUND(ROUND(AT560*CZ560,2),6)</f>
        <v>2296.9499999999998</v>
      </c>
      <c r="DC560">
        <f t="shared" ref="DC560:DC623" si="128">ROUND(ROUND(AT560*AG560,2),6)</f>
        <v>0</v>
      </c>
      <c r="DD560" t="s">
        <v>3</v>
      </c>
      <c r="DE560" t="s">
        <v>3</v>
      </c>
      <c r="DF560">
        <f t="shared" si="118"/>
        <v>2411.8000000000002</v>
      </c>
      <c r="DG560">
        <f t="shared" si="119"/>
        <v>0</v>
      </c>
      <c r="DH560">
        <f t="shared" si="120"/>
        <v>0</v>
      </c>
      <c r="DI560">
        <f t="shared" si="121"/>
        <v>0</v>
      </c>
      <c r="DJ560">
        <f t="shared" si="125"/>
        <v>2411.8000000000002</v>
      </c>
      <c r="DK560">
        <v>0</v>
      </c>
      <c r="DL560" t="s">
        <v>3</v>
      </c>
      <c r="DM560">
        <v>0</v>
      </c>
      <c r="DN560" t="s">
        <v>3</v>
      </c>
      <c r="DO560">
        <v>0</v>
      </c>
    </row>
    <row r="561" spans="1:119" x14ac:dyDescent="0.2">
      <c r="A561">
        <f>ROW(Source!A1842)</f>
        <v>1842</v>
      </c>
      <c r="B561">
        <v>35364244</v>
      </c>
      <c r="C561">
        <v>35383255</v>
      </c>
      <c r="D561">
        <v>35116004</v>
      </c>
      <c r="E561">
        <v>1</v>
      </c>
      <c r="F561">
        <v>1</v>
      </c>
      <c r="G561">
        <v>15872964</v>
      </c>
      <c r="H561">
        <v>3</v>
      </c>
      <c r="I561" t="s">
        <v>1096</v>
      </c>
      <c r="J561" t="s">
        <v>1097</v>
      </c>
      <c r="K561" t="s">
        <v>1098</v>
      </c>
      <c r="L561">
        <v>1354</v>
      </c>
      <c r="N561">
        <v>1010</v>
      </c>
      <c r="O561" t="s">
        <v>52</v>
      </c>
      <c r="P561" t="s">
        <v>52</v>
      </c>
      <c r="Q561">
        <v>1</v>
      </c>
      <c r="W561">
        <v>0</v>
      </c>
      <c r="X561">
        <v>1474194811</v>
      </c>
      <c r="Y561">
        <f t="shared" si="126"/>
        <v>4</v>
      </c>
      <c r="AA561">
        <v>172.42</v>
      </c>
      <c r="AB561">
        <v>0</v>
      </c>
      <c r="AC561">
        <v>0</v>
      </c>
      <c r="AD561">
        <v>0</v>
      </c>
      <c r="AE561">
        <v>172.42</v>
      </c>
      <c r="AF561">
        <v>0</v>
      </c>
      <c r="AG561">
        <v>0</v>
      </c>
      <c r="AH561">
        <v>0</v>
      </c>
      <c r="AI561">
        <v>1</v>
      </c>
      <c r="AJ561">
        <v>1</v>
      </c>
      <c r="AK561">
        <v>1</v>
      </c>
      <c r="AL561">
        <v>1</v>
      </c>
      <c r="AM561">
        <v>-2</v>
      </c>
      <c r="AN561">
        <v>0</v>
      </c>
      <c r="AO561">
        <v>1</v>
      </c>
      <c r="AP561">
        <v>1</v>
      </c>
      <c r="AQ561">
        <v>0</v>
      </c>
      <c r="AR561">
        <v>0</v>
      </c>
      <c r="AS561" t="s">
        <v>3</v>
      </c>
      <c r="AT561">
        <v>4</v>
      </c>
      <c r="AU561" t="s">
        <v>3</v>
      </c>
      <c r="AV561">
        <v>0</v>
      </c>
      <c r="AW561">
        <v>2</v>
      </c>
      <c r="AX561">
        <v>35383277</v>
      </c>
      <c r="AY561">
        <v>1</v>
      </c>
      <c r="AZ561">
        <v>0</v>
      </c>
      <c r="BA561">
        <v>561</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CV561">
        <v>0</v>
      </c>
      <c r="CW561">
        <v>0</v>
      </c>
      <c r="CX561">
        <f>ROUND(Y561*Source!I1842,9)</f>
        <v>4.2</v>
      </c>
      <c r="CY561">
        <f t="shared" si="122"/>
        <v>172.42</v>
      </c>
      <c r="CZ561">
        <f t="shared" si="123"/>
        <v>172.42</v>
      </c>
      <c r="DA561">
        <f t="shared" si="124"/>
        <v>1</v>
      </c>
      <c r="DB561">
        <f t="shared" si="127"/>
        <v>689.68</v>
      </c>
      <c r="DC561">
        <f t="shared" si="128"/>
        <v>0</v>
      </c>
      <c r="DD561" t="s">
        <v>3</v>
      </c>
      <c r="DE561" t="s">
        <v>3</v>
      </c>
      <c r="DF561">
        <f t="shared" si="118"/>
        <v>724.16</v>
      </c>
      <c r="DG561">
        <f t="shared" si="119"/>
        <v>0</v>
      </c>
      <c r="DH561">
        <f t="shared" si="120"/>
        <v>0</v>
      </c>
      <c r="DI561">
        <f t="shared" si="121"/>
        <v>0</v>
      </c>
      <c r="DJ561">
        <f t="shared" si="125"/>
        <v>724.16</v>
      </c>
      <c r="DK561">
        <v>0</v>
      </c>
      <c r="DL561" t="s">
        <v>3</v>
      </c>
      <c r="DM561">
        <v>0</v>
      </c>
      <c r="DN561" t="s">
        <v>3</v>
      </c>
      <c r="DO561">
        <v>0</v>
      </c>
    </row>
    <row r="562" spans="1:119" x14ac:dyDescent="0.2">
      <c r="A562">
        <f>ROW(Source!A1842)</f>
        <v>1842</v>
      </c>
      <c r="B562">
        <v>35364244</v>
      </c>
      <c r="C562">
        <v>35383255</v>
      </c>
      <c r="D562">
        <v>35116005</v>
      </c>
      <c r="E562">
        <v>1</v>
      </c>
      <c r="F562">
        <v>1</v>
      </c>
      <c r="G562">
        <v>15872964</v>
      </c>
      <c r="H562">
        <v>3</v>
      </c>
      <c r="I562" t="s">
        <v>1099</v>
      </c>
      <c r="J562" t="s">
        <v>1100</v>
      </c>
      <c r="K562" t="s">
        <v>1101</v>
      </c>
      <c r="L562">
        <v>1354</v>
      </c>
      <c r="N562">
        <v>1010</v>
      </c>
      <c r="O562" t="s">
        <v>52</v>
      </c>
      <c r="P562" t="s">
        <v>52</v>
      </c>
      <c r="Q562">
        <v>1</v>
      </c>
      <c r="W562">
        <v>0</v>
      </c>
      <c r="X562">
        <v>-2070555848</v>
      </c>
      <c r="Y562">
        <f t="shared" si="126"/>
        <v>4</v>
      </c>
      <c r="AA562">
        <v>54.24</v>
      </c>
      <c r="AB562">
        <v>0</v>
      </c>
      <c r="AC562">
        <v>0</v>
      </c>
      <c r="AD562">
        <v>0</v>
      </c>
      <c r="AE562">
        <v>54.24</v>
      </c>
      <c r="AF562">
        <v>0</v>
      </c>
      <c r="AG562">
        <v>0</v>
      </c>
      <c r="AH562">
        <v>0</v>
      </c>
      <c r="AI562">
        <v>1</v>
      </c>
      <c r="AJ562">
        <v>1</v>
      </c>
      <c r="AK562">
        <v>1</v>
      </c>
      <c r="AL562">
        <v>1</v>
      </c>
      <c r="AM562">
        <v>-2</v>
      </c>
      <c r="AN562">
        <v>0</v>
      </c>
      <c r="AO562">
        <v>1</v>
      </c>
      <c r="AP562">
        <v>1</v>
      </c>
      <c r="AQ562">
        <v>0</v>
      </c>
      <c r="AR562">
        <v>0</v>
      </c>
      <c r="AS562" t="s">
        <v>3</v>
      </c>
      <c r="AT562">
        <v>4</v>
      </c>
      <c r="AU562" t="s">
        <v>3</v>
      </c>
      <c r="AV562">
        <v>0</v>
      </c>
      <c r="AW562">
        <v>2</v>
      </c>
      <c r="AX562">
        <v>35383278</v>
      </c>
      <c r="AY562">
        <v>1</v>
      </c>
      <c r="AZ562">
        <v>0</v>
      </c>
      <c r="BA562">
        <v>562</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CV562">
        <v>0</v>
      </c>
      <c r="CW562">
        <v>0</v>
      </c>
      <c r="CX562">
        <f>ROUND(Y562*Source!I1842,9)</f>
        <v>4.2</v>
      </c>
      <c r="CY562">
        <f t="shared" si="122"/>
        <v>54.24</v>
      </c>
      <c r="CZ562">
        <f t="shared" si="123"/>
        <v>54.24</v>
      </c>
      <c r="DA562">
        <f t="shared" si="124"/>
        <v>1</v>
      </c>
      <c r="DB562">
        <f t="shared" si="127"/>
        <v>216.96</v>
      </c>
      <c r="DC562">
        <f t="shared" si="128"/>
        <v>0</v>
      </c>
      <c r="DD562" t="s">
        <v>3</v>
      </c>
      <c r="DE562" t="s">
        <v>3</v>
      </c>
      <c r="DF562">
        <f t="shared" si="118"/>
        <v>227.81</v>
      </c>
      <c r="DG562">
        <f t="shared" si="119"/>
        <v>0</v>
      </c>
      <c r="DH562">
        <f t="shared" si="120"/>
        <v>0</v>
      </c>
      <c r="DI562">
        <f t="shared" si="121"/>
        <v>0</v>
      </c>
      <c r="DJ562">
        <f t="shared" si="125"/>
        <v>227.81</v>
      </c>
      <c r="DK562">
        <v>0</v>
      </c>
      <c r="DL562" t="s">
        <v>3</v>
      </c>
      <c r="DM562">
        <v>0</v>
      </c>
      <c r="DN562" t="s">
        <v>3</v>
      </c>
      <c r="DO562">
        <v>0</v>
      </c>
    </row>
    <row r="563" spans="1:119" x14ac:dyDescent="0.2">
      <c r="A563">
        <f>ROW(Source!A1842)</f>
        <v>1842</v>
      </c>
      <c r="B563">
        <v>35364244</v>
      </c>
      <c r="C563">
        <v>35383255</v>
      </c>
      <c r="D563">
        <v>35116007</v>
      </c>
      <c r="E563">
        <v>1</v>
      </c>
      <c r="F563">
        <v>1</v>
      </c>
      <c r="G563">
        <v>15872964</v>
      </c>
      <c r="H563">
        <v>3</v>
      </c>
      <c r="I563" t="s">
        <v>1102</v>
      </c>
      <c r="J563" t="s">
        <v>1103</v>
      </c>
      <c r="K563" t="s">
        <v>1104</v>
      </c>
      <c r="L563">
        <v>1354</v>
      </c>
      <c r="N563">
        <v>1010</v>
      </c>
      <c r="O563" t="s">
        <v>52</v>
      </c>
      <c r="P563" t="s">
        <v>52</v>
      </c>
      <c r="Q563">
        <v>1</v>
      </c>
      <c r="W563">
        <v>0</v>
      </c>
      <c r="X563">
        <v>1509415827</v>
      </c>
      <c r="Y563">
        <f t="shared" si="126"/>
        <v>2</v>
      </c>
      <c r="AA563">
        <v>666.11</v>
      </c>
      <c r="AB563">
        <v>0</v>
      </c>
      <c r="AC563">
        <v>0</v>
      </c>
      <c r="AD563">
        <v>0</v>
      </c>
      <c r="AE563">
        <v>666.11</v>
      </c>
      <c r="AF563">
        <v>0</v>
      </c>
      <c r="AG563">
        <v>0</v>
      </c>
      <c r="AH563">
        <v>0</v>
      </c>
      <c r="AI563">
        <v>1</v>
      </c>
      <c r="AJ563">
        <v>1</v>
      </c>
      <c r="AK563">
        <v>1</v>
      </c>
      <c r="AL563">
        <v>1</v>
      </c>
      <c r="AM563">
        <v>-2</v>
      </c>
      <c r="AN563">
        <v>0</v>
      </c>
      <c r="AO563">
        <v>1</v>
      </c>
      <c r="AP563">
        <v>1</v>
      </c>
      <c r="AQ563">
        <v>0</v>
      </c>
      <c r="AR563">
        <v>0</v>
      </c>
      <c r="AS563" t="s">
        <v>3</v>
      </c>
      <c r="AT563">
        <v>2</v>
      </c>
      <c r="AU563" t="s">
        <v>3</v>
      </c>
      <c r="AV563">
        <v>0</v>
      </c>
      <c r="AW563">
        <v>2</v>
      </c>
      <c r="AX563">
        <v>35383279</v>
      </c>
      <c r="AY563">
        <v>1</v>
      </c>
      <c r="AZ563">
        <v>0</v>
      </c>
      <c r="BA563">
        <v>563</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CV563">
        <v>0</v>
      </c>
      <c r="CW563">
        <v>0</v>
      </c>
      <c r="CX563">
        <f>ROUND(Y563*Source!I1842,9)</f>
        <v>2.1</v>
      </c>
      <c r="CY563">
        <f t="shared" si="122"/>
        <v>666.11</v>
      </c>
      <c r="CZ563">
        <f t="shared" si="123"/>
        <v>666.11</v>
      </c>
      <c r="DA563">
        <f t="shared" si="124"/>
        <v>1</v>
      </c>
      <c r="DB563">
        <f t="shared" si="127"/>
        <v>1332.22</v>
      </c>
      <c r="DC563">
        <f t="shared" si="128"/>
        <v>0</v>
      </c>
      <c r="DD563" t="s">
        <v>3</v>
      </c>
      <c r="DE563" t="s">
        <v>3</v>
      </c>
      <c r="DF563">
        <f t="shared" si="118"/>
        <v>1398.83</v>
      </c>
      <c r="DG563">
        <f t="shared" si="119"/>
        <v>0</v>
      </c>
      <c r="DH563">
        <f t="shared" si="120"/>
        <v>0</v>
      </c>
      <c r="DI563">
        <f t="shared" si="121"/>
        <v>0</v>
      </c>
      <c r="DJ563">
        <f t="shared" si="125"/>
        <v>1398.83</v>
      </c>
      <c r="DK563">
        <v>0</v>
      </c>
      <c r="DL563" t="s">
        <v>3</v>
      </c>
      <c r="DM563">
        <v>0</v>
      </c>
      <c r="DN563" t="s">
        <v>3</v>
      </c>
      <c r="DO563">
        <v>0</v>
      </c>
    </row>
    <row r="564" spans="1:119" x14ac:dyDescent="0.2">
      <c r="A564">
        <f>ROW(Source!A1842)</f>
        <v>1842</v>
      </c>
      <c r="B564">
        <v>35364244</v>
      </c>
      <c r="C564">
        <v>35383255</v>
      </c>
      <c r="D564">
        <v>35116008</v>
      </c>
      <c r="E564">
        <v>1</v>
      </c>
      <c r="F564">
        <v>1</v>
      </c>
      <c r="G564">
        <v>15872964</v>
      </c>
      <c r="H564">
        <v>3</v>
      </c>
      <c r="I564" t="s">
        <v>1105</v>
      </c>
      <c r="J564" t="s">
        <v>1106</v>
      </c>
      <c r="K564" t="s">
        <v>1107</v>
      </c>
      <c r="L564">
        <v>1354</v>
      </c>
      <c r="N564">
        <v>1010</v>
      </c>
      <c r="O564" t="s">
        <v>52</v>
      </c>
      <c r="P564" t="s">
        <v>52</v>
      </c>
      <c r="Q564">
        <v>1</v>
      </c>
      <c r="W564">
        <v>0</v>
      </c>
      <c r="X564">
        <v>-1994768362</v>
      </c>
      <c r="Y564">
        <f t="shared" si="126"/>
        <v>15</v>
      </c>
      <c r="AA564">
        <v>776.23</v>
      </c>
      <c r="AB564">
        <v>0</v>
      </c>
      <c r="AC564">
        <v>0</v>
      </c>
      <c r="AD564">
        <v>0</v>
      </c>
      <c r="AE564">
        <v>776.23</v>
      </c>
      <c r="AF564">
        <v>0</v>
      </c>
      <c r="AG564">
        <v>0</v>
      </c>
      <c r="AH564">
        <v>0</v>
      </c>
      <c r="AI564">
        <v>1</v>
      </c>
      <c r="AJ564">
        <v>1</v>
      </c>
      <c r="AK564">
        <v>1</v>
      </c>
      <c r="AL564">
        <v>1</v>
      </c>
      <c r="AM564">
        <v>-2</v>
      </c>
      <c r="AN564">
        <v>0</v>
      </c>
      <c r="AO564">
        <v>1</v>
      </c>
      <c r="AP564">
        <v>1</v>
      </c>
      <c r="AQ564">
        <v>0</v>
      </c>
      <c r="AR564">
        <v>0</v>
      </c>
      <c r="AS564" t="s">
        <v>3</v>
      </c>
      <c r="AT564">
        <v>15</v>
      </c>
      <c r="AU564" t="s">
        <v>3</v>
      </c>
      <c r="AV564">
        <v>0</v>
      </c>
      <c r="AW564">
        <v>2</v>
      </c>
      <c r="AX564">
        <v>35383280</v>
      </c>
      <c r="AY564">
        <v>1</v>
      </c>
      <c r="AZ564">
        <v>0</v>
      </c>
      <c r="BA564">
        <v>564</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CV564">
        <v>0</v>
      </c>
      <c r="CW564">
        <v>0</v>
      </c>
      <c r="CX564">
        <f>ROUND(Y564*Source!I1842,9)</f>
        <v>15.75</v>
      </c>
      <c r="CY564">
        <f t="shared" si="122"/>
        <v>776.23</v>
      </c>
      <c r="CZ564">
        <f t="shared" si="123"/>
        <v>776.23</v>
      </c>
      <c r="DA564">
        <f t="shared" si="124"/>
        <v>1</v>
      </c>
      <c r="DB564">
        <f t="shared" si="127"/>
        <v>11643.45</v>
      </c>
      <c r="DC564">
        <f t="shared" si="128"/>
        <v>0</v>
      </c>
      <c r="DD564" t="s">
        <v>3</v>
      </c>
      <c r="DE564" t="s">
        <v>3</v>
      </c>
      <c r="DF564">
        <f t="shared" si="118"/>
        <v>12225.62</v>
      </c>
      <c r="DG564">
        <f t="shared" si="119"/>
        <v>0</v>
      </c>
      <c r="DH564">
        <f t="shared" si="120"/>
        <v>0</v>
      </c>
      <c r="DI564">
        <f t="shared" si="121"/>
        <v>0</v>
      </c>
      <c r="DJ564">
        <f t="shared" si="125"/>
        <v>12225.62</v>
      </c>
      <c r="DK564">
        <v>0</v>
      </c>
      <c r="DL564" t="s">
        <v>3</v>
      </c>
      <c r="DM564">
        <v>0</v>
      </c>
      <c r="DN564" t="s">
        <v>3</v>
      </c>
      <c r="DO564">
        <v>0</v>
      </c>
    </row>
    <row r="565" spans="1:119" x14ac:dyDescent="0.2">
      <c r="A565">
        <f>ROW(Source!A1842)</f>
        <v>1842</v>
      </c>
      <c r="B565">
        <v>35364244</v>
      </c>
      <c r="C565">
        <v>35383255</v>
      </c>
      <c r="D565">
        <v>35116009</v>
      </c>
      <c r="E565">
        <v>1</v>
      </c>
      <c r="F565">
        <v>1</v>
      </c>
      <c r="G565">
        <v>15872964</v>
      </c>
      <c r="H565">
        <v>3</v>
      </c>
      <c r="I565" t="s">
        <v>1108</v>
      </c>
      <c r="J565" t="s">
        <v>1109</v>
      </c>
      <c r="K565" t="s">
        <v>1110</v>
      </c>
      <c r="L565">
        <v>1354</v>
      </c>
      <c r="N565">
        <v>1010</v>
      </c>
      <c r="O565" t="s">
        <v>52</v>
      </c>
      <c r="P565" t="s">
        <v>52</v>
      </c>
      <c r="Q565">
        <v>1</v>
      </c>
      <c r="W565">
        <v>0</v>
      </c>
      <c r="X565">
        <v>1625024360</v>
      </c>
      <c r="Y565">
        <f t="shared" si="126"/>
        <v>2</v>
      </c>
      <c r="AA565">
        <v>947.75</v>
      </c>
      <c r="AB565">
        <v>0</v>
      </c>
      <c r="AC565">
        <v>0</v>
      </c>
      <c r="AD565">
        <v>0</v>
      </c>
      <c r="AE565">
        <v>947.75</v>
      </c>
      <c r="AF565">
        <v>0</v>
      </c>
      <c r="AG565">
        <v>0</v>
      </c>
      <c r="AH565">
        <v>0</v>
      </c>
      <c r="AI565">
        <v>1</v>
      </c>
      <c r="AJ565">
        <v>1</v>
      </c>
      <c r="AK565">
        <v>1</v>
      </c>
      <c r="AL565">
        <v>1</v>
      </c>
      <c r="AM565">
        <v>-2</v>
      </c>
      <c r="AN565">
        <v>0</v>
      </c>
      <c r="AO565">
        <v>1</v>
      </c>
      <c r="AP565">
        <v>1</v>
      </c>
      <c r="AQ565">
        <v>0</v>
      </c>
      <c r="AR565">
        <v>0</v>
      </c>
      <c r="AS565" t="s">
        <v>3</v>
      </c>
      <c r="AT565">
        <v>2</v>
      </c>
      <c r="AU565" t="s">
        <v>3</v>
      </c>
      <c r="AV565">
        <v>0</v>
      </c>
      <c r="AW565">
        <v>2</v>
      </c>
      <c r="AX565">
        <v>35383281</v>
      </c>
      <c r="AY565">
        <v>1</v>
      </c>
      <c r="AZ565">
        <v>0</v>
      </c>
      <c r="BA565">
        <v>565</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CV565">
        <v>0</v>
      </c>
      <c r="CW565">
        <v>0</v>
      </c>
      <c r="CX565">
        <f>ROUND(Y565*Source!I1842,9)</f>
        <v>2.1</v>
      </c>
      <c r="CY565">
        <f t="shared" si="122"/>
        <v>947.75</v>
      </c>
      <c r="CZ565">
        <f t="shared" si="123"/>
        <v>947.75</v>
      </c>
      <c r="DA565">
        <f t="shared" si="124"/>
        <v>1</v>
      </c>
      <c r="DB565">
        <f t="shared" si="127"/>
        <v>1895.5</v>
      </c>
      <c r="DC565">
        <f t="shared" si="128"/>
        <v>0</v>
      </c>
      <c r="DD565" t="s">
        <v>3</v>
      </c>
      <c r="DE565" t="s">
        <v>3</v>
      </c>
      <c r="DF565">
        <f t="shared" si="118"/>
        <v>1990.28</v>
      </c>
      <c r="DG565">
        <f t="shared" si="119"/>
        <v>0</v>
      </c>
      <c r="DH565">
        <f t="shared" si="120"/>
        <v>0</v>
      </c>
      <c r="DI565">
        <f t="shared" si="121"/>
        <v>0</v>
      </c>
      <c r="DJ565">
        <f t="shared" si="125"/>
        <v>1990.28</v>
      </c>
      <c r="DK565">
        <v>0</v>
      </c>
      <c r="DL565" t="s">
        <v>3</v>
      </c>
      <c r="DM565">
        <v>0</v>
      </c>
      <c r="DN565" t="s">
        <v>3</v>
      </c>
      <c r="DO565">
        <v>0</v>
      </c>
    </row>
    <row r="566" spans="1:119" x14ac:dyDescent="0.2">
      <c r="A566">
        <f>ROW(Source!A1843)</f>
        <v>1843</v>
      </c>
      <c r="B566">
        <v>35364244</v>
      </c>
      <c r="C566">
        <v>35383282</v>
      </c>
      <c r="D566">
        <v>35111398</v>
      </c>
      <c r="E566">
        <v>15872964</v>
      </c>
      <c r="F566">
        <v>1</v>
      </c>
      <c r="G566">
        <v>15872964</v>
      </c>
      <c r="H566">
        <v>1</v>
      </c>
      <c r="I566" t="s">
        <v>982</v>
      </c>
      <c r="J566" t="s">
        <v>3</v>
      </c>
      <c r="K566" t="s">
        <v>983</v>
      </c>
      <c r="L566">
        <v>1191</v>
      </c>
      <c r="N566">
        <v>1013</v>
      </c>
      <c r="O566" t="s">
        <v>984</v>
      </c>
      <c r="P566" t="s">
        <v>984</v>
      </c>
      <c r="Q566">
        <v>1</v>
      </c>
      <c r="W566">
        <v>0</v>
      </c>
      <c r="X566">
        <v>476480486</v>
      </c>
      <c r="Y566">
        <f t="shared" si="126"/>
        <v>1.18</v>
      </c>
      <c r="AA566">
        <v>0</v>
      </c>
      <c r="AB566">
        <v>0</v>
      </c>
      <c r="AC566">
        <v>0</v>
      </c>
      <c r="AD566">
        <v>0</v>
      </c>
      <c r="AE566">
        <v>0</v>
      </c>
      <c r="AF566">
        <v>0</v>
      </c>
      <c r="AG566">
        <v>0</v>
      </c>
      <c r="AH566">
        <v>0</v>
      </c>
      <c r="AI566">
        <v>1</v>
      </c>
      <c r="AJ566">
        <v>1</v>
      </c>
      <c r="AK566">
        <v>1</v>
      </c>
      <c r="AL566">
        <v>1</v>
      </c>
      <c r="AM566">
        <v>-2</v>
      </c>
      <c r="AN566">
        <v>0</v>
      </c>
      <c r="AO566">
        <v>1</v>
      </c>
      <c r="AP566">
        <v>1</v>
      </c>
      <c r="AQ566">
        <v>0</v>
      </c>
      <c r="AR566">
        <v>0</v>
      </c>
      <c r="AS566" t="s">
        <v>3</v>
      </c>
      <c r="AT566">
        <v>1.18</v>
      </c>
      <c r="AU566" t="s">
        <v>3</v>
      </c>
      <c r="AV566">
        <v>1</v>
      </c>
      <c r="AW566">
        <v>2</v>
      </c>
      <c r="AX566">
        <v>35383292</v>
      </c>
      <c r="AY566">
        <v>1</v>
      </c>
      <c r="AZ566">
        <v>0</v>
      </c>
      <c r="BA566">
        <v>566</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CU566">
        <f>ROUND(AT566*Source!I1843*AH566*AL566,2)</f>
        <v>0</v>
      </c>
      <c r="CV566">
        <f>ROUND(Y566*Source!I1843,9)</f>
        <v>0.59</v>
      </c>
      <c r="CW566">
        <v>0</v>
      </c>
      <c r="CX566">
        <f>ROUND(Y566*Source!I1843,9)</f>
        <v>0.59</v>
      </c>
      <c r="CY566">
        <f>AD566</f>
        <v>0</v>
      </c>
      <c r="CZ566">
        <f>AH566</f>
        <v>0</v>
      </c>
      <c r="DA566">
        <f>AL566</f>
        <v>1</v>
      </c>
      <c r="DB566">
        <f t="shared" si="127"/>
        <v>0</v>
      </c>
      <c r="DC566">
        <f t="shared" si="128"/>
        <v>0</v>
      </c>
      <c r="DD566" t="s">
        <v>3</v>
      </c>
      <c r="DE566" t="s">
        <v>3</v>
      </c>
      <c r="DF566">
        <f t="shared" si="118"/>
        <v>0</v>
      </c>
      <c r="DG566">
        <f t="shared" si="119"/>
        <v>0</v>
      </c>
      <c r="DH566">
        <f t="shared" si="120"/>
        <v>0</v>
      </c>
      <c r="DI566">
        <f t="shared" si="121"/>
        <v>0</v>
      </c>
      <c r="DJ566">
        <f>DI566</f>
        <v>0</v>
      </c>
      <c r="DK566">
        <v>0</v>
      </c>
      <c r="DL566" t="s">
        <v>3</v>
      </c>
      <c r="DM566">
        <v>0</v>
      </c>
      <c r="DN566" t="s">
        <v>3</v>
      </c>
      <c r="DO566">
        <v>0</v>
      </c>
    </row>
    <row r="567" spans="1:119" x14ac:dyDescent="0.2">
      <c r="A567">
        <f>ROW(Source!A1843)</f>
        <v>1843</v>
      </c>
      <c r="B567">
        <v>35364244</v>
      </c>
      <c r="C567">
        <v>35383282</v>
      </c>
      <c r="D567">
        <v>35112486</v>
      </c>
      <c r="E567">
        <v>1</v>
      </c>
      <c r="F567">
        <v>1</v>
      </c>
      <c r="G567">
        <v>15872964</v>
      </c>
      <c r="H567">
        <v>2</v>
      </c>
      <c r="I567" t="s">
        <v>1024</v>
      </c>
      <c r="J567" t="s">
        <v>1025</v>
      </c>
      <c r="K567" t="s">
        <v>1026</v>
      </c>
      <c r="L567">
        <v>1368</v>
      </c>
      <c r="N567">
        <v>1011</v>
      </c>
      <c r="O567" t="s">
        <v>988</v>
      </c>
      <c r="P567" t="s">
        <v>988</v>
      </c>
      <c r="Q567">
        <v>1</v>
      </c>
      <c r="W567">
        <v>0</v>
      </c>
      <c r="X567">
        <v>284626939</v>
      </c>
      <c r="Y567">
        <f t="shared" si="126"/>
        <v>0.44</v>
      </c>
      <c r="AA567">
        <v>0</v>
      </c>
      <c r="AB567">
        <v>2026.34</v>
      </c>
      <c r="AC567">
        <v>1032.6099999999999</v>
      </c>
      <c r="AD567">
        <v>0</v>
      </c>
      <c r="AE567">
        <v>0</v>
      </c>
      <c r="AF567">
        <v>2026.34</v>
      </c>
      <c r="AG567">
        <v>1032.6099999999999</v>
      </c>
      <c r="AH567">
        <v>0</v>
      </c>
      <c r="AI567">
        <v>1</v>
      </c>
      <c r="AJ567">
        <v>1</v>
      </c>
      <c r="AK567">
        <v>1</v>
      </c>
      <c r="AL567">
        <v>1</v>
      </c>
      <c r="AM567">
        <v>-2</v>
      </c>
      <c r="AN567">
        <v>0</v>
      </c>
      <c r="AO567">
        <v>1</v>
      </c>
      <c r="AP567">
        <v>1</v>
      </c>
      <c r="AQ567">
        <v>0</v>
      </c>
      <c r="AR567">
        <v>0</v>
      </c>
      <c r="AS567" t="s">
        <v>3</v>
      </c>
      <c r="AT567">
        <v>0.44</v>
      </c>
      <c r="AU567" t="s">
        <v>3</v>
      </c>
      <c r="AV567">
        <v>0</v>
      </c>
      <c r="AW567">
        <v>2</v>
      </c>
      <c r="AX567">
        <v>35383293</v>
      </c>
      <c r="AY567">
        <v>1</v>
      </c>
      <c r="AZ567">
        <v>0</v>
      </c>
      <c r="BA567">
        <v>567</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CV567">
        <v>0</v>
      </c>
      <c r="CW567">
        <f>ROUND(Y567*Source!I1843*DO567,9)</f>
        <v>0</v>
      </c>
      <c r="CX567">
        <f>ROUND(Y567*Source!I1843,9)</f>
        <v>0.22</v>
      </c>
      <c r="CY567">
        <f>AB567</f>
        <v>2026.34</v>
      </c>
      <c r="CZ567">
        <f>AF567</f>
        <v>2026.34</v>
      </c>
      <c r="DA567">
        <f>AJ567</f>
        <v>1</v>
      </c>
      <c r="DB567">
        <f t="shared" si="127"/>
        <v>891.59</v>
      </c>
      <c r="DC567">
        <f t="shared" si="128"/>
        <v>454.35</v>
      </c>
      <c r="DD567" t="s">
        <v>3</v>
      </c>
      <c r="DE567" t="s">
        <v>3</v>
      </c>
      <c r="DF567">
        <f t="shared" si="118"/>
        <v>0</v>
      </c>
      <c r="DG567">
        <f t="shared" si="119"/>
        <v>445.79</v>
      </c>
      <c r="DH567">
        <f t="shared" si="120"/>
        <v>227.17</v>
      </c>
      <c r="DI567">
        <f t="shared" si="121"/>
        <v>0</v>
      </c>
      <c r="DJ567">
        <f>DG567</f>
        <v>445.79</v>
      </c>
      <c r="DK567">
        <v>0</v>
      </c>
      <c r="DL567" t="s">
        <v>3</v>
      </c>
      <c r="DM567">
        <v>0</v>
      </c>
      <c r="DN567" t="s">
        <v>3</v>
      </c>
      <c r="DO567">
        <v>0</v>
      </c>
    </row>
    <row r="568" spans="1:119" x14ac:dyDescent="0.2">
      <c r="A568">
        <f>ROW(Source!A1843)</f>
        <v>1843</v>
      </c>
      <c r="B568">
        <v>35364244</v>
      </c>
      <c r="C568">
        <v>35383282</v>
      </c>
      <c r="D568">
        <v>35115020</v>
      </c>
      <c r="E568">
        <v>1</v>
      </c>
      <c r="F568">
        <v>1</v>
      </c>
      <c r="G568">
        <v>15872964</v>
      </c>
      <c r="H568">
        <v>3</v>
      </c>
      <c r="I568" t="s">
        <v>1027</v>
      </c>
      <c r="J568" t="s">
        <v>1028</v>
      </c>
      <c r="K568" t="s">
        <v>1029</v>
      </c>
      <c r="L568">
        <v>1346</v>
      </c>
      <c r="N568">
        <v>1009</v>
      </c>
      <c r="O568" t="s">
        <v>1030</v>
      </c>
      <c r="P568" t="s">
        <v>1030</v>
      </c>
      <c r="Q568">
        <v>1</v>
      </c>
      <c r="W568">
        <v>0</v>
      </c>
      <c r="X568">
        <v>1719425291</v>
      </c>
      <c r="Y568">
        <f t="shared" si="126"/>
        <v>0.16</v>
      </c>
      <c r="AA568">
        <v>363.22</v>
      </c>
      <c r="AB568">
        <v>0</v>
      </c>
      <c r="AC568">
        <v>0</v>
      </c>
      <c r="AD568">
        <v>0</v>
      </c>
      <c r="AE568">
        <v>363.22</v>
      </c>
      <c r="AF568">
        <v>0</v>
      </c>
      <c r="AG568">
        <v>0</v>
      </c>
      <c r="AH568">
        <v>0</v>
      </c>
      <c r="AI568">
        <v>1</v>
      </c>
      <c r="AJ568">
        <v>1</v>
      </c>
      <c r="AK568">
        <v>1</v>
      </c>
      <c r="AL568">
        <v>1</v>
      </c>
      <c r="AM568">
        <v>-2</v>
      </c>
      <c r="AN568">
        <v>0</v>
      </c>
      <c r="AO568">
        <v>1</v>
      </c>
      <c r="AP568">
        <v>1</v>
      </c>
      <c r="AQ568">
        <v>0</v>
      </c>
      <c r="AR568">
        <v>0</v>
      </c>
      <c r="AS568" t="s">
        <v>3</v>
      </c>
      <c r="AT568">
        <v>0.16</v>
      </c>
      <c r="AU568" t="s">
        <v>3</v>
      </c>
      <c r="AV568">
        <v>0</v>
      </c>
      <c r="AW568">
        <v>2</v>
      </c>
      <c r="AX568">
        <v>35383294</v>
      </c>
      <c r="AY568">
        <v>1</v>
      </c>
      <c r="AZ568">
        <v>0</v>
      </c>
      <c r="BA568">
        <v>568</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CV568">
        <v>0</v>
      </c>
      <c r="CW568">
        <v>0</v>
      </c>
      <c r="CX568">
        <f>ROUND(Y568*Source!I1843,9)</f>
        <v>0.08</v>
      </c>
      <c r="CY568">
        <f t="shared" ref="CY568:CY574" si="129">AA568</f>
        <v>363.22</v>
      </c>
      <c r="CZ568">
        <f t="shared" ref="CZ568:CZ574" si="130">AE568</f>
        <v>363.22</v>
      </c>
      <c r="DA568">
        <f t="shared" ref="DA568:DA574" si="131">AI568</f>
        <v>1</v>
      </c>
      <c r="DB568">
        <f t="shared" si="127"/>
        <v>58.12</v>
      </c>
      <c r="DC568">
        <f t="shared" si="128"/>
        <v>0</v>
      </c>
      <c r="DD568" t="s">
        <v>3</v>
      </c>
      <c r="DE568" t="s">
        <v>3</v>
      </c>
      <c r="DF568">
        <f t="shared" si="118"/>
        <v>29.06</v>
      </c>
      <c r="DG568">
        <f t="shared" si="119"/>
        <v>0</v>
      </c>
      <c r="DH568">
        <f t="shared" si="120"/>
        <v>0</v>
      </c>
      <c r="DI568">
        <f t="shared" si="121"/>
        <v>0</v>
      </c>
      <c r="DJ568">
        <f t="shared" ref="DJ568:DJ574" si="132">DF568</f>
        <v>29.06</v>
      </c>
      <c r="DK568">
        <v>0</v>
      </c>
      <c r="DL568" t="s">
        <v>3</v>
      </c>
      <c r="DM568">
        <v>0</v>
      </c>
      <c r="DN568" t="s">
        <v>3</v>
      </c>
      <c r="DO568">
        <v>0</v>
      </c>
    </row>
    <row r="569" spans="1:119" x14ac:dyDescent="0.2">
      <c r="A569">
        <f>ROW(Source!A1843)</f>
        <v>1843</v>
      </c>
      <c r="B569">
        <v>35364244</v>
      </c>
      <c r="C569">
        <v>35383282</v>
      </c>
      <c r="D569">
        <v>35122310</v>
      </c>
      <c r="E569">
        <v>1</v>
      </c>
      <c r="F569">
        <v>1</v>
      </c>
      <c r="G569">
        <v>15872964</v>
      </c>
      <c r="H569">
        <v>3</v>
      </c>
      <c r="I569" t="s">
        <v>1031</v>
      </c>
      <c r="J569" t="s">
        <v>1032</v>
      </c>
      <c r="K569" t="s">
        <v>1033</v>
      </c>
      <c r="L569">
        <v>1301</v>
      </c>
      <c r="N569">
        <v>1003</v>
      </c>
      <c r="O569" t="s">
        <v>1002</v>
      </c>
      <c r="P569" t="s">
        <v>1002</v>
      </c>
      <c r="Q569">
        <v>1</v>
      </c>
      <c r="W569">
        <v>0</v>
      </c>
      <c r="X569">
        <v>-1189895200</v>
      </c>
      <c r="Y569">
        <f t="shared" si="126"/>
        <v>5</v>
      </c>
      <c r="AA569">
        <v>5.71</v>
      </c>
      <c r="AB569">
        <v>0</v>
      </c>
      <c r="AC569">
        <v>0</v>
      </c>
      <c r="AD569">
        <v>0</v>
      </c>
      <c r="AE569">
        <v>5.71</v>
      </c>
      <c r="AF569">
        <v>0</v>
      </c>
      <c r="AG569">
        <v>0</v>
      </c>
      <c r="AH569">
        <v>0</v>
      </c>
      <c r="AI569">
        <v>1</v>
      </c>
      <c r="AJ569">
        <v>1</v>
      </c>
      <c r="AK569">
        <v>1</v>
      </c>
      <c r="AL569">
        <v>1</v>
      </c>
      <c r="AM569">
        <v>-2</v>
      </c>
      <c r="AN569">
        <v>0</v>
      </c>
      <c r="AO569">
        <v>1</v>
      </c>
      <c r="AP569">
        <v>1</v>
      </c>
      <c r="AQ569">
        <v>0</v>
      </c>
      <c r="AR569">
        <v>0</v>
      </c>
      <c r="AS569" t="s">
        <v>3</v>
      </c>
      <c r="AT569">
        <v>5</v>
      </c>
      <c r="AU569" t="s">
        <v>3</v>
      </c>
      <c r="AV569">
        <v>0</v>
      </c>
      <c r="AW569">
        <v>2</v>
      </c>
      <c r="AX569">
        <v>35383295</v>
      </c>
      <c r="AY569">
        <v>1</v>
      </c>
      <c r="AZ569">
        <v>0</v>
      </c>
      <c r="BA569">
        <v>569</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CV569">
        <v>0</v>
      </c>
      <c r="CW569">
        <v>0</v>
      </c>
      <c r="CX569">
        <f>ROUND(Y569*Source!I1843,9)</f>
        <v>2.5</v>
      </c>
      <c r="CY569">
        <f t="shared" si="129"/>
        <v>5.71</v>
      </c>
      <c r="CZ569">
        <f t="shared" si="130"/>
        <v>5.71</v>
      </c>
      <c r="DA569">
        <f t="shared" si="131"/>
        <v>1</v>
      </c>
      <c r="DB569">
        <f t="shared" si="127"/>
        <v>28.55</v>
      </c>
      <c r="DC569">
        <f t="shared" si="128"/>
        <v>0</v>
      </c>
      <c r="DD569" t="s">
        <v>3</v>
      </c>
      <c r="DE569" t="s">
        <v>3</v>
      </c>
      <c r="DF569">
        <f t="shared" si="118"/>
        <v>14.28</v>
      </c>
      <c r="DG569">
        <f t="shared" si="119"/>
        <v>0</v>
      </c>
      <c r="DH569">
        <f t="shared" si="120"/>
        <v>0</v>
      </c>
      <c r="DI569">
        <f t="shared" si="121"/>
        <v>0</v>
      </c>
      <c r="DJ569">
        <f t="shared" si="132"/>
        <v>14.28</v>
      </c>
      <c r="DK569">
        <v>0</v>
      </c>
      <c r="DL569" t="s">
        <v>3</v>
      </c>
      <c r="DM569">
        <v>0</v>
      </c>
      <c r="DN569" t="s">
        <v>3</v>
      </c>
      <c r="DO569">
        <v>0</v>
      </c>
    </row>
    <row r="570" spans="1:119" x14ac:dyDescent="0.2">
      <c r="A570">
        <f>ROW(Source!A1843)</f>
        <v>1843</v>
      </c>
      <c r="B570">
        <v>35364244</v>
      </c>
      <c r="C570">
        <v>35383282</v>
      </c>
      <c r="D570">
        <v>35122207</v>
      </c>
      <c r="E570">
        <v>1</v>
      </c>
      <c r="F570">
        <v>1</v>
      </c>
      <c r="G570">
        <v>15872964</v>
      </c>
      <c r="H570">
        <v>3</v>
      </c>
      <c r="I570" t="s">
        <v>1034</v>
      </c>
      <c r="J570" t="s">
        <v>1035</v>
      </c>
      <c r="K570" t="s">
        <v>1036</v>
      </c>
      <c r="L570">
        <v>1356</v>
      </c>
      <c r="N570">
        <v>1010</v>
      </c>
      <c r="O570" t="s">
        <v>242</v>
      </c>
      <c r="P570" t="s">
        <v>242</v>
      </c>
      <c r="Q570">
        <v>1000</v>
      </c>
      <c r="W570">
        <v>0</v>
      </c>
      <c r="X570">
        <v>-1948375318</v>
      </c>
      <c r="Y570">
        <f t="shared" si="126"/>
        <v>5.0000000000000001E-3</v>
      </c>
      <c r="AA570">
        <v>718.56</v>
      </c>
      <c r="AB570">
        <v>0</v>
      </c>
      <c r="AC570">
        <v>0</v>
      </c>
      <c r="AD570">
        <v>0</v>
      </c>
      <c r="AE570">
        <v>718.56</v>
      </c>
      <c r="AF570">
        <v>0</v>
      </c>
      <c r="AG570">
        <v>0</v>
      </c>
      <c r="AH570">
        <v>0</v>
      </c>
      <c r="AI570">
        <v>1</v>
      </c>
      <c r="AJ570">
        <v>1</v>
      </c>
      <c r="AK570">
        <v>1</v>
      </c>
      <c r="AL570">
        <v>1</v>
      </c>
      <c r="AM570">
        <v>-2</v>
      </c>
      <c r="AN570">
        <v>0</v>
      </c>
      <c r="AO570">
        <v>1</v>
      </c>
      <c r="AP570">
        <v>1</v>
      </c>
      <c r="AQ570">
        <v>0</v>
      </c>
      <c r="AR570">
        <v>0</v>
      </c>
      <c r="AS570" t="s">
        <v>3</v>
      </c>
      <c r="AT570">
        <v>5.0000000000000001E-3</v>
      </c>
      <c r="AU570" t="s">
        <v>3</v>
      </c>
      <c r="AV570">
        <v>0</v>
      </c>
      <c r="AW570">
        <v>2</v>
      </c>
      <c r="AX570">
        <v>35383296</v>
      </c>
      <c r="AY570">
        <v>1</v>
      </c>
      <c r="AZ570">
        <v>0</v>
      </c>
      <c r="BA570">
        <v>570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CV570">
        <v>0</v>
      </c>
      <c r="CW570">
        <v>0</v>
      </c>
      <c r="CX570">
        <f>ROUND(Y570*Source!I1843,9)</f>
        <v>2.5000000000000001E-3</v>
      </c>
      <c r="CY570">
        <f t="shared" si="129"/>
        <v>718.56</v>
      </c>
      <c r="CZ570">
        <f t="shared" si="130"/>
        <v>718.56</v>
      </c>
      <c r="DA570">
        <f t="shared" si="131"/>
        <v>1</v>
      </c>
      <c r="DB570">
        <f t="shared" si="127"/>
        <v>3.59</v>
      </c>
      <c r="DC570">
        <f t="shared" si="128"/>
        <v>0</v>
      </c>
      <c r="DD570" t="s">
        <v>3</v>
      </c>
      <c r="DE570" t="s">
        <v>3</v>
      </c>
      <c r="DF570">
        <f t="shared" si="118"/>
        <v>1.8</v>
      </c>
      <c r="DG570">
        <f t="shared" si="119"/>
        <v>0</v>
      </c>
      <c r="DH570">
        <f t="shared" si="120"/>
        <v>0</v>
      </c>
      <c r="DI570">
        <f t="shared" si="121"/>
        <v>0</v>
      </c>
      <c r="DJ570">
        <f t="shared" si="132"/>
        <v>1.8</v>
      </c>
      <c r="DK570">
        <v>0</v>
      </c>
      <c r="DL570" t="s">
        <v>3</v>
      </c>
      <c r="DM570">
        <v>0</v>
      </c>
      <c r="DN570" t="s">
        <v>3</v>
      </c>
      <c r="DO570">
        <v>0</v>
      </c>
    </row>
    <row r="571" spans="1:119" x14ac:dyDescent="0.2">
      <c r="A571">
        <f>ROW(Source!A1843)</f>
        <v>1843</v>
      </c>
      <c r="B571">
        <v>35364244</v>
      </c>
      <c r="C571">
        <v>35383282</v>
      </c>
      <c r="D571">
        <v>35122491</v>
      </c>
      <c r="E571">
        <v>1</v>
      </c>
      <c r="F571">
        <v>1</v>
      </c>
      <c r="G571">
        <v>15872964</v>
      </c>
      <c r="H571">
        <v>3</v>
      </c>
      <c r="I571" t="s">
        <v>1037</v>
      </c>
      <c r="J571" t="s">
        <v>1038</v>
      </c>
      <c r="K571" t="s">
        <v>1039</v>
      </c>
      <c r="L571">
        <v>1354</v>
      </c>
      <c r="N571">
        <v>1010</v>
      </c>
      <c r="O571" t="s">
        <v>52</v>
      </c>
      <c r="P571" t="s">
        <v>52</v>
      </c>
      <c r="Q571">
        <v>1</v>
      </c>
      <c r="W571">
        <v>0</v>
      </c>
      <c r="X571">
        <v>1884843886</v>
      </c>
      <c r="Y571">
        <f t="shared" si="126"/>
        <v>10</v>
      </c>
      <c r="AA571">
        <v>29.36</v>
      </c>
      <c r="AB571">
        <v>0</v>
      </c>
      <c r="AC571">
        <v>0</v>
      </c>
      <c r="AD571">
        <v>0</v>
      </c>
      <c r="AE571">
        <v>29.36</v>
      </c>
      <c r="AF571">
        <v>0</v>
      </c>
      <c r="AG571">
        <v>0</v>
      </c>
      <c r="AH571">
        <v>0</v>
      </c>
      <c r="AI571">
        <v>1</v>
      </c>
      <c r="AJ571">
        <v>1</v>
      </c>
      <c r="AK571">
        <v>1</v>
      </c>
      <c r="AL571">
        <v>1</v>
      </c>
      <c r="AM571">
        <v>-2</v>
      </c>
      <c r="AN571">
        <v>0</v>
      </c>
      <c r="AO571">
        <v>1</v>
      </c>
      <c r="AP571">
        <v>1</v>
      </c>
      <c r="AQ571">
        <v>0</v>
      </c>
      <c r="AR571">
        <v>0</v>
      </c>
      <c r="AS571" t="s">
        <v>3</v>
      </c>
      <c r="AT571">
        <v>10</v>
      </c>
      <c r="AU571" t="s">
        <v>3</v>
      </c>
      <c r="AV571">
        <v>0</v>
      </c>
      <c r="AW571">
        <v>2</v>
      </c>
      <c r="AX571">
        <v>35383297</v>
      </c>
      <c r="AY571">
        <v>1</v>
      </c>
      <c r="AZ571">
        <v>0</v>
      </c>
      <c r="BA571">
        <v>571</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CV571">
        <v>0</v>
      </c>
      <c r="CW571">
        <v>0</v>
      </c>
      <c r="CX571">
        <f>ROUND(Y571*Source!I1843,9)</f>
        <v>5</v>
      </c>
      <c r="CY571">
        <f t="shared" si="129"/>
        <v>29.36</v>
      </c>
      <c r="CZ571">
        <f t="shared" si="130"/>
        <v>29.36</v>
      </c>
      <c r="DA571">
        <f t="shared" si="131"/>
        <v>1</v>
      </c>
      <c r="DB571">
        <f t="shared" si="127"/>
        <v>293.60000000000002</v>
      </c>
      <c r="DC571">
        <f t="shared" si="128"/>
        <v>0</v>
      </c>
      <c r="DD571" t="s">
        <v>3</v>
      </c>
      <c r="DE571" t="s">
        <v>3</v>
      </c>
      <c r="DF571">
        <f t="shared" si="118"/>
        <v>146.80000000000001</v>
      </c>
      <c r="DG571">
        <f t="shared" si="119"/>
        <v>0</v>
      </c>
      <c r="DH571">
        <f t="shared" si="120"/>
        <v>0</v>
      </c>
      <c r="DI571">
        <f t="shared" si="121"/>
        <v>0</v>
      </c>
      <c r="DJ571">
        <f t="shared" si="132"/>
        <v>146.80000000000001</v>
      </c>
      <c r="DK571">
        <v>0</v>
      </c>
      <c r="DL571" t="s">
        <v>3</v>
      </c>
      <c r="DM571">
        <v>0</v>
      </c>
      <c r="DN571" t="s">
        <v>3</v>
      </c>
      <c r="DO571">
        <v>0</v>
      </c>
    </row>
    <row r="572" spans="1:119" x14ac:dyDescent="0.2">
      <c r="A572">
        <f>ROW(Source!A1843)</f>
        <v>1843</v>
      </c>
      <c r="B572">
        <v>35364244</v>
      </c>
      <c r="C572">
        <v>35383282</v>
      </c>
      <c r="D572">
        <v>35122522</v>
      </c>
      <c r="E572">
        <v>1</v>
      </c>
      <c r="F572">
        <v>1</v>
      </c>
      <c r="G572">
        <v>15872964</v>
      </c>
      <c r="H572">
        <v>3</v>
      </c>
      <c r="I572" t="s">
        <v>1040</v>
      </c>
      <c r="J572" t="s">
        <v>1041</v>
      </c>
      <c r="K572" t="s">
        <v>1042</v>
      </c>
      <c r="L572">
        <v>1355</v>
      </c>
      <c r="N572">
        <v>1010</v>
      </c>
      <c r="O572" t="s">
        <v>18</v>
      </c>
      <c r="P572" t="s">
        <v>18</v>
      </c>
      <c r="Q572">
        <v>100</v>
      </c>
      <c r="W572">
        <v>0</v>
      </c>
      <c r="X572">
        <v>527662241</v>
      </c>
      <c r="Y572">
        <f t="shared" si="126"/>
        <v>0.26</v>
      </c>
      <c r="AA572">
        <v>127.48</v>
      </c>
      <c r="AB572">
        <v>0</v>
      </c>
      <c r="AC572">
        <v>0</v>
      </c>
      <c r="AD572">
        <v>0</v>
      </c>
      <c r="AE572">
        <v>127.48</v>
      </c>
      <c r="AF572">
        <v>0</v>
      </c>
      <c r="AG572">
        <v>0</v>
      </c>
      <c r="AH572">
        <v>0</v>
      </c>
      <c r="AI572">
        <v>1</v>
      </c>
      <c r="AJ572">
        <v>1</v>
      </c>
      <c r="AK572">
        <v>1</v>
      </c>
      <c r="AL572">
        <v>1</v>
      </c>
      <c r="AM572">
        <v>-2</v>
      </c>
      <c r="AN572">
        <v>0</v>
      </c>
      <c r="AO572">
        <v>1</v>
      </c>
      <c r="AP572">
        <v>1</v>
      </c>
      <c r="AQ572">
        <v>0</v>
      </c>
      <c r="AR572">
        <v>0</v>
      </c>
      <c r="AS572" t="s">
        <v>3</v>
      </c>
      <c r="AT572">
        <v>0.26</v>
      </c>
      <c r="AU572" t="s">
        <v>3</v>
      </c>
      <c r="AV572">
        <v>0</v>
      </c>
      <c r="AW572">
        <v>2</v>
      </c>
      <c r="AX572">
        <v>35383298</v>
      </c>
      <c r="AY572">
        <v>1</v>
      </c>
      <c r="AZ572">
        <v>0</v>
      </c>
      <c r="BA572">
        <v>572</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CV572">
        <v>0</v>
      </c>
      <c r="CW572">
        <v>0</v>
      </c>
      <c r="CX572">
        <f>ROUND(Y572*Source!I1843,9)</f>
        <v>0.13</v>
      </c>
      <c r="CY572">
        <f t="shared" si="129"/>
        <v>127.48</v>
      </c>
      <c r="CZ572">
        <f t="shared" si="130"/>
        <v>127.48</v>
      </c>
      <c r="DA572">
        <f t="shared" si="131"/>
        <v>1</v>
      </c>
      <c r="DB572">
        <f t="shared" si="127"/>
        <v>33.14</v>
      </c>
      <c r="DC572">
        <f t="shared" si="128"/>
        <v>0</v>
      </c>
      <c r="DD572" t="s">
        <v>3</v>
      </c>
      <c r="DE572" t="s">
        <v>3</v>
      </c>
      <c r="DF572">
        <f t="shared" si="118"/>
        <v>16.57</v>
      </c>
      <c r="DG572">
        <f t="shared" si="119"/>
        <v>0</v>
      </c>
      <c r="DH572">
        <f t="shared" si="120"/>
        <v>0</v>
      </c>
      <c r="DI572">
        <f t="shared" si="121"/>
        <v>0</v>
      </c>
      <c r="DJ572">
        <f t="shared" si="132"/>
        <v>16.57</v>
      </c>
      <c r="DK572">
        <v>0</v>
      </c>
      <c r="DL572" t="s">
        <v>3</v>
      </c>
      <c r="DM572">
        <v>0</v>
      </c>
      <c r="DN572" t="s">
        <v>3</v>
      </c>
      <c r="DO572">
        <v>0</v>
      </c>
    </row>
    <row r="573" spans="1:119" x14ac:dyDescent="0.2">
      <c r="A573">
        <f>ROW(Source!A1843)</f>
        <v>1843</v>
      </c>
      <c r="B573">
        <v>35364244</v>
      </c>
      <c r="C573">
        <v>35383282</v>
      </c>
      <c r="D573">
        <v>35122244</v>
      </c>
      <c r="E573">
        <v>1</v>
      </c>
      <c r="F573">
        <v>1</v>
      </c>
      <c r="G573">
        <v>15872964</v>
      </c>
      <c r="H573">
        <v>3</v>
      </c>
      <c r="I573" t="s">
        <v>1043</v>
      </c>
      <c r="J573" t="s">
        <v>1044</v>
      </c>
      <c r="K573" t="s">
        <v>1045</v>
      </c>
      <c r="L573">
        <v>1356</v>
      </c>
      <c r="N573">
        <v>1010</v>
      </c>
      <c r="O573" t="s">
        <v>242</v>
      </c>
      <c r="P573" t="s">
        <v>242</v>
      </c>
      <c r="Q573">
        <v>1000</v>
      </c>
      <c r="W573">
        <v>0</v>
      </c>
      <c r="X573">
        <v>-1680055193</v>
      </c>
      <c r="Y573">
        <f t="shared" si="126"/>
        <v>0.02</v>
      </c>
      <c r="AA573">
        <v>258.44</v>
      </c>
      <c r="AB573">
        <v>0</v>
      </c>
      <c r="AC573">
        <v>0</v>
      </c>
      <c r="AD573">
        <v>0</v>
      </c>
      <c r="AE573">
        <v>258.44</v>
      </c>
      <c r="AF573">
        <v>0</v>
      </c>
      <c r="AG573">
        <v>0</v>
      </c>
      <c r="AH573">
        <v>0</v>
      </c>
      <c r="AI573">
        <v>1</v>
      </c>
      <c r="AJ573">
        <v>1</v>
      </c>
      <c r="AK573">
        <v>1</v>
      </c>
      <c r="AL573">
        <v>1</v>
      </c>
      <c r="AM573">
        <v>-2</v>
      </c>
      <c r="AN573">
        <v>0</v>
      </c>
      <c r="AO573">
        <v>1</v>
      </c>
      <c r="AP573">
        <v>1</v>
      </c>
      <c r="AQ573">
        <v>0</v>
      </c>
      <c r="AR573">
        <v>0</v>
      </c>
      <c r="AS573" t="s">
        <v>3</v>
      </c>
      <c r="AT573">
        <v>0.02</v>
      </c>
      <c r="AU573" t="s">
        <v>3</v>
      </c>
      <c r="AV573">
        <v>0</v>
      </c>
      <c r="AW573">
        <v>2</v>
      </c>
      <c r="AX573">
        <v>35383299</v>
      </c>
      <c r="AY573">
        <v>1</v>
      </c>
      <c r="AZ573">
        <v>0</v>
      </c>
      <c r="BA573">
        <v>573</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CV573">
        <v>0</v>
      </c>
      <c r="CW573">
        <v>0</v>
      </c>
      <c r="CX573">
        <f>ROUND(Y573*Source!I1843,9)</f>
        <v>0.01</v>
      </c>
      <c r="CY573">
        <f t="shared" si="129"/>
        <v>258.44</v>
      </c>
      <c r="CZ573">
        <f t="shared" si="130"/>
        <v>258.44</v>
      </c>
      <c r="DA573">
        <f t="shared" si="131"/>
        <v>1</v>
      </c>
      <c r="DB573">
        <f t="shared" si="127"/>
        <v>5.17</v>
      </c>
      <c r="DC573">
        <f t="shared" si="128"/>
        <v>0</v>
      </c>
      <c r="DD573" t="s">
        <v>3</v>
      </c>
      <c r="DE573" t="s">
        <v>3</v>
      </c>
      <c r="DF573">
        <f t="shared" si="118"/>
        <v>2.58</v>
      </c>
      <c r="DG573">
        <f t="shared" si="119"/>
        <v>0</v>
      </c>
      <c r="DH573">
        <f t="shared" si="120"/>
        <v>0</v>
      </c>
      <c r="DI573">
        <f t="shared" si="121"/>
        <v>0</v>
      </c>
      <c r="DJ573">
        <f t="shared" si="132"/>
        <v>2.58</v>
      </c>
      <c r="DK573">
        <v>0</v>
      </c>
      <c r="DL573" t="s">
        <v>3</v>
      </c>
      <c r="DM573">
        <v>0</v>
      </c>
      <c r="DN573" t="s">
        <v>3</v>
      </c>
      <c r="DO573">
        <v>0</v>
      </c>
    </row>
    <row r="574" spans="1:119" x14ac:dyDescent="0.2">
      <c r="A574">
        <f>ROW(Source!A1843)</f>
        <v>1843</v>
      </c>
      <c r="B574">
        <v>35364244</v>
      </c>
      <c r="C574">
        <v>35383282</v>
      </c>
      <c r="D574">
        <v>35123597</v>
      </c>
      <c r="E574">
        <v>1</v>
      </c>
      <c r="F574">
        <v>1</v>
      </c>
      <c r="G574">
        <v>15872964</v>
      </c>
      <c r="H574">
        <v>3</v>
      </c>
      <c r="I574" t="s">
        <v>1046</v>
      </c>
      <c r="J574" t="s">
        <v>1047</v>
      </c>
      <c r="K574" t="s">
        <v>1048</v>
      </c>
      <c r="L574">
        <v>1303</v>
      </c>
      <c r="N574">
        <v>1003</v>
      </c>
      <c r="O574" t="s">
        <v>35</v>
      </c>
      <c r="P574" t="s">
        <v>35</v>
      </c>
      <c r="Q574">
        <v>1000</v>
      </c>
      <c r="W574">
        <v>0</v>
      </c>
      <c r="X574">
        <v>1173250179</v>
      </c>
      <c r="Y574">
        <f t="shared" si="126"/>
        <v>0.10299999999999999</v>
      </c>
      <c r="AA574">
        <v>99643.05</v>
      </c>
      <c r="AB574">
        <v>0</v>
      </c>
      <c r="AC574">
        <v>0</v>
      </c>
      <c r="AD574">
        <v>0</v>
      </c>
      <c r="AE574">
        <v>99643.05</v>
      </c>
      <c r="AF574">
        <v>0</v>
      </c>
      <c r="AG574">
        <v>0</v>
      </c>
      <c r="AH574">
        <v>0</v>
      </c>
      <c r="AI574">
        <v>1</v>
      </c>
      <c r="AJ574">
        <v>1</v>
      </c>
      <c r="AK574">
        <v>1</v>
      </c>
      <c r="AL574">
        <v>1</v>
      </c>
      <c r="AM574">
        <v>-2</v>
      </c>
      <c r="AN574">
        <v>0</v>
      </c>
      <c r="AO574">
        <v>1</v>
      </c>
      <c r="AP574">
        <v>1</v>
      </c>
      <c r="AQ574">
        <v>0</v>
      </c>
      <c r="AR574">
        <v>0</v>
      </c>
      <c r="AS574" t="s">
        <v>3</v>
      </c>
      <c r="AT574">
        <v>0.10299999999999999</v>
      </c>
      <c r="AU574" t="s">
        <v>3</v>
      </c>
      <c r="AV574">
        <v>0</v>
      </c>
      <c r="AW574">
        <v>2</v>
      </c>
      <c r="AX574">
        <v>35383300</v>
      </c>
      <c r="AY574">
        <v>1</v>
      </c>
      <c r="AZ574">
        <v>0</v>
      </c>
      <c r="BA574">
        <v>574</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CV574">
        <v>0</v>
      </c>
      <c r="CW574">
        <v>0</v>
      </c>
      <c r="CX574">
        <f>ROUND(Y574*Source!I1843,9)</f>
        <v>5.1499999999999997E-2</v>
      </c>
      <c r="CY574">
        <f t="shared" si="129"/>
        <v>99643.05</v>
      </c>
      <c r="CZ574">
        <f t="shared" si="130"/>
        <v>99643.05</v>
      </c>
      <c r="DA574">
        <f t="shared" si="131"/>
        <v>1</v>
      </c>
      <c r="DB574">
        <f t="shared" si="127"/>
        <v>10263.23</v>
      </c>
      <c r="DC574">
        <f t="shared" si="128"/>
        <v>0</v>
      </c>
      <c r="DD574" t="s">
        <v>3</v>
      </c>
      <c r="DE574" t="s">
        <v>3</v>
      </c>
      <c r="DF574">
        <f t="shared" si="118"/>
        <v>5131.62</v>
      </c>
      <c r="DG574">
        <f t="shared" si="119"/>
        <v>0</v>
      </c>
      <c r="DH574">
        <f t="shared" si="120"/>
        <v>0</v>
      </c>
      <c r="DI574">
        <f t="shared" si="121"/>
        <v>0</v>
      </c>
      <c r="DJ574">
        <f t="shared" si="132"/>
        <v>5131.62</v>
      </c>
      <c r="DK574">
        <v>0</v>
      </c>
      <c r="DL574" t="s">
        <v>3</v>
      </c>
      <c r="DM574">
        <v>0</v>
      </c>
      <c r="DN574" t="s">
        <v>3</v>
      </c>
      <c r="DO574">
        <v>0</v>
      </c>
    </row>
    <row r="575" spans="1:119" x14ac:dyDescent="0.2">
      <c r="A575">
        <f>ROW(Source!A1845)</f>
        <v>1845</v>
      </c>
      <c r="B575">
        <v>35364244</v>
      </c>
      <c r="C575">
        <v>35383302</v>
      </c>
      <c r="D575">
        <v>35111398</v>
      </c>
      <c r="E575">
        <v>15872964</v>
      </c>
      <c r="F575">
        <v>1</v>
      </c>
      <c r="G575">
        <v>15872964</v>
      </c>
      <c r="H575">
        <v>1</v>
      </c>
      <c r="I575" t="s">
        <v>982</v>
      </c>
      <c r="J575" t="s">
        <v>3</v>
      </c>
      <c r="K575" t="s">
        <v>983</v>
      </c>
      <c r="L575">
        <v>1191</v>
      </c>
      <c r="N575">
        <v>1013</v>
      </c>
      <c r="O575" t="s">
        <v>984</v>
      </c>
      <c r="P575" t="s">
        <v>984</v>
      </c>
      <c r="Q575">
        <v>1</v>
      </c>
      <c r="W575">
        <v>0</v>
      </c>
      <c r="X575">
        <v>476480486</v>
      </c>
      <c r="Y575">
        <f t="shared" si="126"/>
        <v>17.77</v>
      </c>
      <c r="AA575">
        <v>0</v>
      </c>
      <c r="AB575">
        <v>0</v>
      </c>
      <c r="AC575">
        <v>0</v>
      </c>
      <c r="AD575">
        <v>0</v>
      </c>
      <c r="AE575">
        <v>0</v>
      </c>
      <c r="AF575">
        <v>0</v>
      </c>
      <c r="AG575">
        <v>0</v>
      </c>
      <c r="AH575">
        <v>0</v>
      </c>
      <c r="AI575">
        <v>1</v>
      </c>
      <c r="AJ575">
        <v>1</v>
      </c>
      <c r="AK575">
        <v>1</v>
      </c>
      <c r="AL575">
        <v>1</v>
      </c>
      <c r="AM575">
        <v>-2</v>
      </c>
      <c r="AN575">
        <v>0</v>
      </c>
      <c r="AO575">
        <v>1</v>
      </c>
      <c r="AP575">
        <v>1</v>
      </c>
      <c r="AQ575">
        <v>0</v>
      </c>
      <c r="AR575">
        <v>0</v>
      </c>
      <c r="AS575" t="s">
        <v>3</v>
      </c>
      <c r="AT575">
        <v>17.77</v>
      </c>
      <c r="AU575" t="s">
        <v>3</v>
      </c>
      <c r="AV575">
        <v>1</v>
      </c>
      <c r="AW575">
        <v>2</v>
      </c>
      <c r="AX575">
        <v>35383304</v>
      </c>
      <c r="AY575">
        <v>1</v>
      </c>
      <c r="AZ575">
        <v>0</v>
      </c>
      <c r="BA575">
        <v>575</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CU575">
        <f>ROUND(AT575*Source!I1845*AH575*AL575,2)</f>
        <v>0</v>
      </c>
      <c r="CV575">
        <f>ROUND(Y575*Source!I1845,9)</f>
        <v>1.0662</v>
      </c>
      <c r="CW575">
        <v>0</v>
      </c>
      <c r="CX575">
        <f>ROUND(Y575*Source!I1845,9)</f>
        <v>1.0662</v>
      </c>
      <c r="CY575">
        <f>AD575</f>
        <v>0</v>
      </c>
      <c r="CZ575">
        <f>AH575</f>
        <v>0</v>
      </c>
      <c r="DA575">
        <f>AL575</f>
        <v>1</v>
      </c>
      <c r="DB575">
        <f t="shared" si="127"/>
        <v>0</v>
      </c>
      <c r="DC575">
        <f t="shared" si="128"/>
        <v>0</v>
      </c>
      <c r="DD575" t="s">
        <v>3</v>
      </c>
      <c r="DE575" t="s">
        <v>3</v>
      </c>
      <c r="DF575">
        <f t="shared" si="118"/>
        <v>0</v>
      </c>
      <c r="DG575">
        <f t="shared" si="119"/>
        <v>0</v>
      </c>
      <c r="DH575">
        <f t="shared" si="120"/>
        <v>0</v>
      </c>
      <c r="DI575">
        <f t="shared" si="121"/>
        <v>0</v>
      </c>
      <c r="DJ575">
        <f>DI575</f>
        <v>0</v>
      </c>
      <c r="DK575">
        <v>0</v>
      </c>
      <c r="DL575" t="s">
        <v>3</v>
      </c>
      <c r="DM575">
        <v>0</v>
      </c>
      <c r="DN575" t="s">
        <v>3</v>
      </c>
      <c r="DO575">
        <v>0</v>
      </c>
    </row>
    <row r="576" spans="1:119" x14ac:dyDescent="0.2">
      <c r="A576">
        <f>ROW(Source!A1881)</f>
        <v>1881</v>
      </c>
      <c r="B576">
        <v>35364244</v>
      </c>
      <c r="C576">
        <v>35383363</v>
      </c>
      <c r="D576">
        <v>35111398</v>
      </c>
      <c r="E576">
        <v>15872964</v>
      </c>
      <c r="F576">
        <v>1</v>
      </c>
      <c r="G576">
        <v>15872964</v>
      </c>
      <c r="H576">
        <v>1</v>
      </c>
      <c r="I576" t="s">
        <v>982</v>
      </c>
      <c r="J576" t="s">
        <v>3</v>
      </c>
      <c r="K576" t="s">
        <v>983</v>
      </c>
      <c r="L576">
        <v>1191</v>
      </c>
      <c r="N576">
        <v>1013</v>
      </c>
      <c r="O576" t="s">
        <v>984</v>
      </c>
      <c r="P576" t="s">
        <v>984</v>
      </c>
      <c r="Q576">
        <v>1</v>
      </c>
      <c r="W576">
        <v>0</v>
      </c>
      <c r="X576">
        <v>476480486</v>
      </c>
      <c r="Y576">
        <f t="shared" si="126"/>
        <v>5.84</v>
      </c>
      <c r="AA576">
        <v>0</v>
      </c>
      <c r="AB576">
        <v>0</v>
      </c>
      <c r="AC576">
        <v>0</v>
      </c>
      <c r="AD576">
        <v>0</v>
      </c>
      <c r="AE576">
        <v>0</v>
      </c>
      <c r="AF576">
        <v>0</v>
      </c>
      <c r="AG576">
        <v>0</v>
      </c>
      <c r="AH576">
        <v>0</v>
      </c>
      <c r="AI576">
        <v>1</v>
      </c>
      <c r="AJ576">
        <v>1</v>
      </c>
      <c r="AK576">
        <v>1</v>
      </c>
      <c r="AL576">
        <v>1</v>
      </c>
      <c r="AM576">
        <v>-2</v>
      </c>
      <c r="AN576">
        <v>0</v>
      </c>
      <c r="AO576">
        <v>1</v>
      </c>
      <c r="AP576">
        <v>1</v>
      </c>
      <c r="AQ576">
        <v>0</v>
      </c>
      <c r="AR576">
        <v>0</v>
      </c>
      <c r="AS576" t="s">
        <v>3</v>
      </c>
      <c r="AT576">
        <v>5.84</v>
      </c>
      <c r="AU576" t="s">
        <v>3</v>
      </c>
      <c r="AV576">
        <v>1</v>
      </c>
      <c r="AW576">
        <v>2</v>
      </c>
      <c r="AX576">
        <v>35383365</v>
      </c>
      <c r="AY576">
        <v>1</v>
      </c>
      <c r="AZ576">
        <v>0</v>
      </c>
      <c r="BA576">
        <v>576</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CU576">
        <f>ROUND(AT576*Source!I1881*AH576*AL576,2)</f>
        <v>0</v>
      </c>
      <c r="CV576">
        <f>ROUND(Y576*Source!I1881,9)</f>
        <v>0.58399999999999996</v>
      </c>
      <c r="CW576">
        <v>0</v>
      </c>
      <c r="CX576">
        <f>ROUND(Y576*Source!I1881,9)</f>
        <v>0.58399999999999996</v>
      </c>
      <c r="CY576">
        <f>AD576</f>
        <v>0</v>
      </c>
      <c r="CZ576">
        <f>AH576</f>
        <v>0</v>
      </c>
      <c r="DA576">
        <f>AL576</f>
        <v>1</v>
      </c>
      <c r="DB576">
        <f t="shared" si="127"/>
        <v>0</v>
      </c>
      <c r="DC576">
        <f t="shared" si="128"/>
        <v>0</v>
      </c>
      <c r="DD576" t="s">
        <v>3</v>
      </c>
      <c r="DE576" t="s">
        <v>3</v>
      </c>
      <c r="DF576">
        <f t="shared" si="118"/>
        <v>0</v>
      </c>
      <c r="DG576">
        <f t="shared" si="119"/>
        <v>0</v>
      </c>
      <c r="DH576">
        <f t="shared" si="120"/>
        <v>0</v>
      </c>
      <c r="DI576">
        <f t="shared" si="121"/>
        <v>0</v>
      </c>
      <c r="DJ576">
        <f>DI576</f>
        <v>0</v>
      </c>
      <c r="DK576">
        <v>0</v>
      </c>
      <c r="DL576" t="s">
        <v>3</v>
      </c>
      <c r="DM576">
        <v>0</v>
      </c>
      <c r="DN576" t="s">
        <v>3</v>
      </c>
      <c r="DO576">
        <v>0</v>
      </c>
    </row>
    <row r="577" spans="1:119" x14ac:dyDescent="0.2">
      <c r="A577">
        <f>ROW(Source!A1882)</f>
        <v>1882</v>
      </c>
      <c r="B577">
        <v>35364244</v>
      </c>
      <c r="C577">
        <v>35383366</v>
      </c>
      <c r="D577">
        <v>35111398</v>
      </c>
      <c r="E577">
        <v>15872964</v>
      </c>
      <c r="F577">
        <v>1</v>
      </c>
      <c r="G577">
        <v>15872964</v>
      </c>
      <c r="H577">
        <v>1</v>
      </c>
      <c r="I577" t="s">
        <v>982</v>
      </c>
      <c r="J577" t="s">
        <v>3</v>
      </c>
      <c r="K577" t="s">
        <v>983</v>
      </c>
      <c r="L577">
        <v>1191</v>
      </c>
      <c r="N577">
        <v>1013</v>
      </c>
      <c r="O577" t="s">
        <v>984</v>
      </c>
      <c r="P577" t="s">
        <v>984</v>
      </c>
      <c r="Q577">
        <v>1</v>
      </c>
      <c r="W577">
        <v>0</v>
      </c>
      <c r="X577">
        <v>476480486</v>
      </c>
      <c r="Y577">
        <f t="shared" si="126"/>
        <v>0.42</v>
      </c>
      <c r="AA577">
        <v>0</v>
      </c>
      <c r="AB577">
        <v>0</v>
      </c>
      <c r="AC577">
        <v>0</v>
      </c>
      <c r="AD577">
        <v>0</v>
      </c>
      <c r="AE577">
        <v>0</v>
      </c>
      <c r="AF577">
        <v>0</v>
      </c>
      <c r="AG577">
        <v>0</v>
      </c>
      <c r="AH577">
        <v>0</v>
      </c>
      <c r="AI577">
        <v>1</v>
      </c>
      <c r="AJ577">
        <v>1</v>
      </c>
      <c r="AK577">
        <v>1</v>
      </c>
      <c r="AL577">
        <v>1</v>
      </c>
      <c r="AM577">
        <v>-2</v>
      </c>
      <c r="AN577">
        <v>0</v>
      </c>
      <c r="AO577">
        <v>1</v>
      </c>
      <c r="AP577">
        <v>0</v>
      </c>
      <c r="AQ577">
        <v>0</v>
      </c>
      <c r="AR577">
        <v>0</v>
      </c>
      <c r="AS577" t="s">
        <v>3</v>
      </c>
      <c r="AT577">
        <v>0.42</v>
      </c>
      <c r="AU577" t="s">
        <v>3</v>
      </c>
      <c r="AV577">
        <v>1</v>
      </c>
      <c r="AW577">
        <v>2</v>
      </c>
      <c r="AX577">
        <v>35383371</v>
      </c>
      <c r="AY577">
        <v>1</v>
      </c>
      <c r="AZ577">
        <v>0</v>
      </c>
      <c r="BA577">
        <v>577</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CU577">
        <f>ROUND(AT577*Source!I1882*AH577*AL577,2)</f>
        <v>0</v>
      </c>
      <c r="CV577">
        <f>ROUND(Y577*Source!I1882,9)</f>
        <v>0.126</v>
      </c>
      <c r="CW577">
        <v>0</v>
      </c>
      <c r="CX577">
        <f>ROUND(Y577*Source!I1882,9)</f>
        <v>0.126</v>
      </c>
      <c r="CY577">
        <f>AD577</f>
        <v>0</v>
      </c>
      <c r="CZ577">
        <f>AH577</f>
        <v>0</v>
      </c>
      <c r="DA577">
        <f>AL577</f>
        <v>1</v>
      </c>
      <c r="DB577">
        <f t="shared" si="127"/>
        <v>0</v>
      </c>
      <c r="DC577">
        <f t="shared" si="128"/>
        <v>0</v>
      </c>
      <c r="DD577" t="s">
        <v>3</v>
      </c>
      <c r="DE577" t="s">
        <v>3</v>
      </c>
      <c r="DF577">
        <f t="shared" ref="DF577:DF640" si="133">ROUND(ROUND(AE577,2)*CX577,2)</f>
        <v>0</v>
      </c>
      <c r="DG577">
        <f t="shared" ref="DG577:DG640" si="134">ROUND(ROUND(AF577,2)*CX577,2)</f>
        <v>0</v>
      </c>
      <c r="DH577">
        <f t="shared" ref="DH577:DH640" si="135">ROUND(ROUND(AG577,2)*CX577,2)</f>
        <v>0</v>
      </c>
      <c r="DI577">
        <f t="shared" ref="DI577:DI640" si="136">ROUND(ROUND(AH577,2)*CX577,2)</f>
        <v>0</v>
      </c>
      <c r="DJ577">
        <f>DI577</f>
        <v>0</v>
      </c>
      <c r="DK577">
        <v>0</v>
      </c>
      <c r="DL577" t="s">
        <v>3</v>
      </c>
      <c r="DM577">
        <v>0</v>
      </c>
      <c r="DN577" t="s">
        <v>3</v>
      </c>
      <c r="DO577">
        <v>0</v>
      </c>
    </row>
    <row r="578" spans="1:119" x14ac:dyDescent="0.2">
      <c r="A578">
        <f>ROW(Source!A1882)</f>
        <v>1882</v>
      </c>
      <c r="B578">
        <v>35364244</v>
      </c>
      <c r="C578">
        <v>35383366</v>
      </c>
      <c r="D578">
        <v>35113190</v>
      </c>
      <c r="E578">
        <v>1</v>
      </c>
      <c r="F578">
        <v>1</v>
      </c>
      <c r="G578">
        <v>15872964</v>
      </c>
      <c r="H578">
        <v>2</v>
      </c>
      <c r="I578" t="s">
        <v>1111</v>
      </c>
      <c r="J578" t="s">
        <v>1112</v>
      </c>
      <c r="K578" t="s">
        <v>1113</v>
      </c>
      <c r="L578">
        <v>1368</v>
      </c>
      <c r="N578">
        <v>1011</v>
      </c>
      <c r="O578" t="s">
        <v>988</v>
      </c>
      <c r="P578" t="s">
        <v>988</v>
      </c>
      <c r="Q578">
        <v>1</v>
      </c>
      <c r="W578">
        <v>0</v>
      </c>
      <c r="X578">
        <v>-1477704590</v>
      </c>
      <c r="Y578">
        <f t="shared" si="126"/>
        <v>0.2</v>
      </c>
      <c r="AA578">
        <v>0</v>
      </c>
      <c r="AB578">
        <v>44.94</v>
      </c>
      <c r="AC578">
        <v>0.64</v>
      </c>
      <c r="AD578">
        <v>0</v>
      </c>
      <c r="AE578">
        <v>0</v>
      </c>
      <c r="AF578">
        <v>44.94</v>
      </c>
      <c r="AG578">
        <v>0.64</v>
      </c>
      <c r="AH578">
        <v>0</v>
      </c>
      <c r="AI578">
        <v>1</v>
      </c>
      <c r="AJ578">
        <v>1</v>
      </c>
      <c r="AK578">
        <v>1</v>
      </c>
      <c r="AL578">
        <v>1</v>
      </c>
      <c r="AM578">
        <v>-2</v>
      </c>
      <c r="AN578">
        <v>0</v>
      </c>
      <c r="AO578">
        <v>1</v>
      </c>
      <c r="AP578">
        <v>0</v>
      </c>
      <c r="AQ578">
        <v>0</v>
      </c>
      <c r="AR578">
        <v>0</v>
      </c>
      <c r="AS578" t="s">
        <v>3</v>
      </c>
      <c r="AT578">
        <v>0.2</v>
      </c>
      <c r="AU578" t="s">
        <v>3</v>
      </c>
      <c r="AV578">
        <v>0</v>
      </c>
      <c r="AW578">
        <v>2</v>
      </c>
      <c r="AX578">
        <v>35383372</v>
      </c>
      <c r="AY578">
        <v>1</v>
      </c>
      <c r="AZ578">
        <v>0</v>
      </c>
      <c r="BA578">
        <v>578</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CV578">
        <v>0</v>
      </c>
      <c r="CW578">
        <f>ROUND(Y578*Source!I1882*DO578,9)</f>
        <v>0</v>
      </c>
      <c r="CX578">
        <f>ROUND(Y578*Source!I1882,9)</f>
        <v>0.06</v>
      </c>
      <c r="CY578">
        <f>AB578</f>
        <v>44.94</v>
      </c>
      <c r="CZ578">
        <f>AF578</f>
        <v>44.94</v>
      </c>
      <c r="DA578">
        <f>AJ578</f>
        <v>1</v>
      </c>
      <c r="DB578">
        <f t="shared" si="127"/>
        <v>8.99</v>
      </c>
      <c r="DC578">
        <f t="shared" si="128"/>
        <v>0.13</v>
      </c>
      <c r="DD578" t="s">
        <v>3</v>
      </c>
      <c r="DE578" t="s">
        <v>3</v>
      </c>
      <c r="DF578">
        <f t="shared" si="133"/>
        <v>0</v>
      </c>
      <c r="DG578">
        <f t="shared" si="134"/>
        <v>2.7</v>
      </c>
      <c r="DH578">
        <f t="shared" si="135"/>
        <v>0.04</v>
      </c>
      <c r="DI578">
        <f t="shared" si="136"/>
        <v>0</v>
      </c>
      <c r="DJ578">
        <f>DG578</f>
        <v>2.7</v>
      </c>
      <c r="DK578">
        <v>0</v>
      </c>
      <c r="DL578" t="s">
        <v>3</v>
      </c>
      <c r="DM578">
        <v>0</v>
      </c>
      <c r="DN578" t="s">
        <v>3</v>
      </c>
      <c r="DO578">
        <v>0</v>
      </c>
    </row>
    <row r="579" spans="1:119" x14ac:dyDescent="0.2">
      <c r="A579">
        <f>ROW(Source!A1882)</f>
        <v>1882</v>
      </c>
      <c r="B579">
        <v>35364244</v>
      </c>
      <c r="C579">
        <v>35383366</v>
      </c>
      <c r="D579">
        <v>35115233</v>
      </c>
      <c r="E579">
        <v>1</v>
      </c>
      <c r="F579">
        <v>1</v>
      </c>
      <c r="G579">
        <v>15872964</v>
      </c>
      <c r="H579">
        <v>3</v>
      </c>
      <c r="I579" t="s">
        <v>1114</v>
      </c>
      <c r="J579" t="s">
        <v>1115</v>
      </c>
      <c r="K579" t="s">
        <v>1116</v>
      </c>
      <c r="L579">
        <v>1339</v>
      </c>
      <c r="N579">
        <v>1007</v>
      </c>
      <c r="O579" t="s">
        <v>1117</v>
      </c>
      <c r="P579" t="s">
        <v>1117</v>
      </c>
      <c r="Q579">
        <v>1</v>
      </c>
      <c r="W579">
        <v>0</v>
      </c>
      <c r="X579">
        <v>-35091971</v>
      </c>
      <c r="Y579">
        <f t="shared" si="126"/>
        <v>1.7600000000000001E-2</v>
      </c>
      <c r="AA579">
        <v>54.81</v>
      </c>
      <c r="AB579">
        <v>0</v>
      </c>
      <c r="AC579">
        <v>0</v>
      </c>
      <c r="AD579">
        <v>0</v>
      </c>
      <c r="AE579">
        <v>54.81</v>
      </c>
      <c r="AF579">
        <v>0</v>
      </c>
      <c r="AG579">
        <v>0</v>
      </c>
      <c r="AH579">
        <v>0</v>
      </c>
      <c r="AI579">
        <v>1</v>
      </c>
      <c r="AJ579">
        <v>1</v>
      </c>
      <c r="AK579">
        <v>1</v>
      </c>
      <c r="AL579">
        <v>1</v>
      </c>
      <c r="AM579">
        <v>-2</v>
      </c>
      <c r="AN579">
        <v>0</v>
      </c>
      <c r="AO579">
        <v>1</v>
      </c>
      <c r="AP579">
        <v>0</v>
      </c>
      <c r="AQ579">
        <v>0</v>
      </c>
      <c r="AR579">
        <v>0</v>
      </c>
      <c r="AS579" t="s">
        <v>3</v>
      </c>
      <c r="AT579">
        <v>1.7600000000000001E-2</v>
      </c>
      <c r="AU579" t="s">
        <v>3</v>
      </c>
      <c r="AV579">
        <v>0</v>
      </c>
      <c r="AW579">
        <v>2</v>
      </c>
      <c r="AX579">
        <v>35383373</v>
      </c>
      <c r="AY579">
        <v>1</v>
      </c>
      <c r="AZ579">
        <v>0</v>
      </c>
      <c r="BA579">
        <v>579</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CV579">
        <v>0</v>
      </c>
      <c r="CW579">
        <v>0</v>
      </c>
      <c r="CX579">
        <f>ROUND(Y579*Source!I1882,9)</f>
        <v>5.28E-3</v>
      </c>
      <c r="CY579">
        <f>AA579</f>
        <v>54.81</v>
      </c>
      <c r="CZ579">
        <f>AE579</f>
        <v>54.81</v>
      </c>
      <c r="DA579">
        <f>AI579</f>
        <v>1</v>
      </c>
      <c r="DB579">
        <f t="shared" si="127"/>
        <v>0.96</v>
      </c>
      <c r="DC579">
        <f t="shared" si="128"/>
        <v>0</v>
      </c>
      <c r="DD579" t="s">
        <v>3</v>
      </c>
      <c r="DE579" t="s">
        <v>3</v>
      </c>
      <c r="DF579">
        <f t="shared" si="133"/>
        <v>0.28999999999999998</v>
      </c>
      <c r="DG579">
        <f t="shared" si="134"/>
        <v>0</v>
      </c>
      <c r="DH579">
        <f t="shared" si="135"/>
        <v>0</v>
      </c>
      <c r="DI579">
        <f t="shared" si="136"/>
        <v>0</v>
      </c>
      <c r="DJ579">
        <f>DF579</f>
        <v>0.28999999999999998</v>
      </c>
      <c r="DK579">
        <v>0</v>
      </c>
      <c r="DL579" t="s">
        <v>3</v>
      </c>
      <c r="DM579">
        <v>0</v>
      </c>
      <c r="DN579" t="s">
        <v>3</v>
      </c>
      <c r="DO579">
        <v>0</v>
      </c>
    </row>
    <row r="580" spans="1:119" x14ac:dyDescent="0.2">
      <c r="A580">
        <f>ROW(Source!A1882)</f>
        <v>1882</v>
      </c>
      <c r="B580">
        <v>35364244</v>
      </c>
      <c r="C580">
        <v>35383366</v>
      </c>
      <c r="D580">
        <v>35117602</v>
      </c>
      <c r="E580">
        <v>1</v>
      </c>
      <c r="F580">
        <v>1</v>
      </c>
      <c r="G580">
        <v>15872964</v>
      </c>
      <c r="H580">
        <v>3</v>
      </c>
      <c r="I580" t="s">
        <v>1118</v>
      </c>
      <c r="J580" t="s">
        <v>1119</v>
      </c>
      <c r="K580" t="s">
        <v>1120</v>
      </c>
      <c r="L580">
        <v>1354</v>
      </c>
      <c r="N580">
        <v>1010</v>
      </c>
      <c r="O580" t="s">
        <v>52</v>
      </c>
      <c r="P580" t="s">
        <v>52</v>
      </c>
      <c r="Q580">
        <v>1</v>
      </c>
      <c r="W580">
        <v>0</v>
      </c>
      <c r="X580">
        <v>656259231</v>
      </c>
      <c r="Y580">
        <f t="shared" si="126"/>
        <v>6.7000000000000002E-3</v>
      </c>
      <c r="AA580">
        <v>16620.27</v>
      </c>
      <c r="AB580">
        <v>0</v>
      </c>
      <c r="AC580">
        <v>0</v>
      </c>
      <c r="AD580">
        <v>0</v>
      </c>
      <c r="AE580">
        <v>16620.27</v>
      </c>
      <c r="AF580">
        <v>0</v>
      </c>
      <c r="AG580">
        <v>0</v>
      </c>
      <c r="AH580">
        <v>0</v>
      </c>
      <c r="AI580">
        <v>1</v>
      </c>
      <c r="AJ580">
        <v>1</v>
      </c>
      <c r="AK580">
        <v>1</v>
      </c>
      <c r="AL580">
        <v>1</v>
      </c>
      <c r="AM580">
        <v>-2</v>
      </c>
      <c r="AN580">
        <v>0</v>
      </c>
      <c r="AO580">
        <v>1</v>
      </c>
      <c r="AP580">
        <v>0</v>
      </c>
      <c r="AQ580">
        <v>0</v>
      </c>
      <c r="AR580">
        <v>0</v>
      </c>
      <c r="AS580" t="s">
        <v>3</v>
      </c>
      <c r="AT580">
        <v>6.7000000000000002E-3</v>
      </c>
      <c r="AU580" t="s">
        <v>3</v>
      </c>
      <c r="AV580">
        <v>0</v>
      </c>
      <c r="AW580">
        <v>2</v>
      </c>
      <c r="AX580">
        <v>35383374</v>
      </c>
      <c r="AY580">
        <v>1</v>
      </c>
      <c r="AZ580">
        <v>0</v>
      </c>
      <c r="BA580">
        <v>580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CV580">
        <v>0</v>
      </c>
      <c r="CW580">
        <v>0</v>
      </c>
      <c r="CX580">
        <f>ROUND(Y580*Source!I1882,9)</f>
        <v>2.0100000000000001E-3</v>
      </c>
      <c r="CY580">
        <f>AA580</f>
        <v>16620.27</v>
      </c>
      <c r="CZ580">
        <f>AE580</f>
        <v>16620.27</v>
      </c>
      <c r="DA580">
        <f>AI580</f>
        <v>1</v>
      </c>
      <c r="DB580">
        <f t="shared" si="127"/>
        <v>111.36</v>
      </c>
      <c r="DC580">
        <f t="shared" si="128"/>
        <v>0</v>
      </c>
      <c r="DD580" t="s">
        <v>3</v>
      </c>
      <c r="DE580" t="s">
        <v>3</v>
      </c>
      <c r="DF580">
        <f t="shared" si="133"/>
        <v>33.409999999999997</v>
      </c>
      <c r="DG580">
        <f t="shared" si="134"/>
        <v>0</v>
      </c>
      <c r="DH580">
        <f t="shared" si="135"/>
        <v>0</v>
      </c>
      <c r="DI580">
        <f t="shared" si="136"/>
        <v>0</v>
      </c>
      <c r="DJ580">
        <f>DF580</f>
        <v>33.409999999999997</v>
      </c>
      <c r="DK580">
        <v>0</v>
      </c>
      <c r="DL580" t="s">
        <v>3</v>
      </c>
      <c r="DM580">
        <v>0</v>
      </c>
      <c r="DN580" t="s">
        <v>3</v>
      </c>
      <c r="DO580">
        <v>0</v>
      </c>
    </row>
    <row r="581" spans="1:119" x14ac:dyDescent="0.2">
      <c r="A581">
        <f>ROW(Source!A1883)</f>
        <v>1883</v>
      </c>
      <c r="B581">
        <v>35364244</v>
      </c>
      <c r="C581">
        <v>35383375</v>
      </c>
      <c r="D581">
        <v>35111398</v>
      </c>
      <c r="E581">
        <v>15872964</v>
      </c>
      <c r="F581">
        <v>1</v>
      </c>
      <c r="G581">
        <v>15872964</v>
      </c>
      <c r="H581">
        <v>1</v>
      </c>
      <c r="I581" t="s">
        <v>982</v>
      </c>
      <c r="J581" t="s">
        <v>3</v>
      </c>
      <c r="K581" t="s">
        <v>983</v>
      </c>
      <c r="L581">
        <v>1191</v>
      </c>
      <c r="N581">
        <v>1013</v>
      </c>
      <c r="O581" t="s">
        <v>984</v>
      </c>
      <c r="P581" t="s">
        <v>984</v>
      </c>
      <c r="Q581">
        <v>1</v>
      </c>
      <c r="W581">
        <v>0</v>
      </c>
      <c r="X581">
        <v>476480486</v>
      </c>
      <c r="Y581">
        <f t="shared" si="126"/>
        <v>14</v>
      </c>
      <c r="AA581">
        <v>0</v>
      </c>
      <c r="AB581">
        <v>0</v>
      </c>
      <c r="AC581">
        <v>0</v>
      </c>
      <c r="AD581">
        <v>0</v>
      </c>
      <c r="AE581">
        <v>0</v>
      </c>
      <c r="AF581">
        <v>0</v>
      </c>
      <c r="AG581">
        <v>0</v>
      </c>
      <c r="AH581">
        <v>0</v>
      </c>
      <c r="AI581">
        <v>1</v>
      </c>
      <c r="AJ581">
        <v>1</v>
      </c>
      <c r="AK581">
        <v>1</v>
      </c>
      <c r="AL581">
        <v>1</v>
      </c>
      <c r="AM581">
        <v>-2</v>
      </c>
      <c r="AN581">
        <v>0</v>
      </c>
      <c r="AO581">
        <v>1</v>
      </c>
      <c r="AP581">
        <v>1</v>
      </c>
      <c r="AQ581">
        <v>0</v>
      </c>
      <c r="AR581">
        <v>0</v>
      </c>
      <c r="AS581" t="s">
        <v>3</v>
      </c>
      <c r="AT581">
        <v>14</v>
      </c>
      <c r="AU581" t="s">
        <v>3</v>
      </c>
      <c r="AV581">
        <v>1</v>
      </c>
      <c r="AW581">
        <v>2</v>
      </c>
      <c r="AX581">
        <v>35383379</v>
      </c>
      <c r="AY581">
        <v>1</v>
      </c>
      <c r="AZ581">
        <v>0</v>
      </c>
      <c r="BA581">
        <v>581</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CU581">
        <f>ROUND(AT581*Source!I1883*AH581*AL581,2)</f>
        <v>0</v>
      </c>
      <c r="CV581">
        <f>ROUND(Y581*Source!I1883,9)</f>
        <v>0.28000000000000003</v>
      </c>
      <c r="CW581">
        <v>0</v>
      </c>
      <c r="CX581">
        <f>ROUND(Y581*Source!I1883,9)</f>
        <v>0.28000000000000003</v>
      </c>
      <c r="CY581">
        <f>AD581</f>
        <v>0</v>
      </c>
      <c r="CZ581">
        <f>AH581</f>
        <v>0</v>
      </c>
      <c r="DA581">
        <f>AL581</f>
        <v>1</v>
      </c>
      <c r="DB581">
        <f t="shared" si="127"/>
        <v>0</v>
      </c>
      <c r="DC581">
        <f t="shared" si="128"/>
        <v>0</v>
      </c>
      <c r="DD581" t="s">
        <v>3</v>
      </c>
      <c r="DE581" t="s">
        <v>3</v>
      </c>
      <c r="DF581">
        <f t="shared" si="133"/>
        <v>0</v>
      </c>
      <c r="DG581">
        <f t="shared" si="134"/>
        <v>0</v>
      </c>
      <c r="DH581">
        <f t="shared" si="135"/>
        <v>0</v>
      </c>
      <c r="DI581">
        <f t="shared" si="136"/>
        <v>0</v>
      </c>
      <c r="DJ581">
        <f>DI581</f>
        <v>0</v>
      </c>
      <c r="DK581">
        <v>0</v>
      </c>
      <c r="DL581" t="s">
        <v>3</v>
      </c>
      <c r="DM581">
        <v>0</v>
      </c>
      <c r="DN581" t="s">
        <v>3</v>
      </c>
      <c r="DO581">
        <v>0</v>
      </c>
    </row>
    <row r="582" spans="1:119" x14ac:dyDescent="0.2">
      <c r="A582">
        <f>ROW(Source!A1883)</f>
        <v>1883</v>
      </c>
      <c r="B582">
        <v>35364244</v>
      </c>
      <c r="C582">
        <v>35383375</v>
      </c>
      <c r="D582">
        <v>35112687</v>
      </c>
      <c r="E582">
        <v>1</v>
      </c>
      <c r="F582">
        <v>1</v>
      </c>
      <c r="G582">
        <v>15872964</v>
      </c>
      <c r="H582">
        <v>2</v>
      </c>
      <c r="I582" t="s">
        <v>1121</v>
      </c>
      <c r="J582" t="s">
        <v>1122</v>
      </c>
      <c r="K582" t="s">
        <v>1123</v>
      </c>
      <c r="L582">
        <v>1368</v>
      </c>
      <c r="N582">
        <v>1011</v>
      </c>
      <c r="O582" t="s">
        <v>988</v>
      </c>
      <c r="P582" t="s">
        <v>988</v>
      </c>
      <c r="Q582">
        <v>1</v>
      </c>
      <c r="W582">
        <v>0</v>
      </c>
      <c r="X582">
        <v>-1843499539</v>
      </c>
      <c r="Y582">
        <f t="shared" si="126"/>
        <v>3.65</v>
      </c>
      <c r="AA582">
        <v>0</v>
      </c>
      <c r="AB582">
        <v>1635</v>
      </c>
      <c r="AC582">
        <v>832.91</v>
      </c>
      <c r="AD582">
        <v>0</v>
      </c>
      <c r="AE582">
        <v>0</v>
      </c>
      <c r="AF582">
        <v>1635</v>
      </c>
      <c r="AG582">
        <v>832.91</v>
      </c>
      <c r="AH582">
        <v>0</v>
      </c>
      <c r="AI582">
        <v>1</v>
      </c>
      <c r="AJ582">
        <v>1</v>
      </c>
      <c r="AK582">
        <v>1</v>
      </c>
      <c r="AL582">
        <v>1</v>
      </c>
      <c r="AM582">
        <v>-2</v>
      </c>
      <c r="AN582">
        <v>0</v>
      </c>
      <c r="AO582">
        <v>1</v>
      </c>
      <c r="AP582">
        <v>1</v>
      </c>
      <c r="AQ582">
        <v>0</v>
      </c>
      <c r="AR582">
        <v>0</v>
      </c>
      <c r="AS582" t="s">
        <v>3</v>
      </c>
      <c r="AT582">
        <v>3.65</v>
      </c>
      <c r="AU582" t="s">
        <v>3</v>
      </c>
      <c r="AV582">
        <v>0</v>
      </c>
      <c r="AW582">
        <v>2</v>
      </c>
      <c r="AX582">
        <v>35383380</v>
      </c>
      <c r="AY582">
        <v>1</v>
      </c>
      <c r="AZ582">
        <v>0</v>
      </c>
      <c r="BA582">
        <v>582</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CV582">
        <v>0</v>
      </c>
      <c r="CW582">
        <f>ROUND(Y582*Source!I1883*DO582,9)</f>
        <v>0</v>
      </c>
      <c r="CX582">
        <f>ROUND(Y582*Source!I1883,9)</f>
        <v>7.2999999999999995E-2</v>
      </c>
      <c r="CY582">
        <f>AB582</f>
        <v>1635</v>
      </c>
      <c r="CZ582">
        <f>AF582</f>
        <v>1635</v>
      </c>
      <c r="DA582">
        <f>AJ582</f>
        <v>1</v>
      </c>
      <c r="DB582">
        <f t="shared" si="127"/>
        <v>5967.75</v>
      </c>
      <c r="DC582">
        <f t="shared" si="128"/>
        <v>3040.12</v>
      </c>
      <c r="DD582" t="s">
        <v>3</v>
      </c>
      <c r="DE582" t="s">
        <v>3</v>
      </c>
      <c r="DF582">
        <f t="shared" si="133"/>
        <v>0</v>
      </c>
      <c r="DG582">
        <f t="shared" si="134"/>
        <v>119.36</v>
      </c>
      <c r="DH582">
        <f t="shared" si="135"/>
        <v>60.8</v>
      </c>
      <c r="DI582">
        <f t="shared" si="136"/>
        <v>0</v>
      </c>
      <c r="DJ582">
        <f>DG582</f>
        <v>119.36</v>
      </c>
      <c r="DK582">
        <v>0</v>
      </c>
      <c r="DL582" t="s">
        <v>3</v>
      </c>
      <c r="DM582">
        <v>0</v>
      </c>
      <c r="DN582" t="s">
        <v>3</v>
      </c>
      <c r="DO582">
        <v>0</v>
      </c>
    </row>
    <row r="583" spans="1:119" x14ac:dyDescent="0.2">
      <c r="A583">
        <f>ROW(Source!A1883)</f>
        <v>1883</v>
      </c>
      <c r="B583">
        <v>35364244</v>
      </c>
      <c r="C583">
        <v>35383375</v>
      </c>
      <c r="D583">
        <v>35113169</v>
      </c>
      <c r="E583">
        <v>1</v>
      </c>
      <c r="F583">
        <v>1</v>
      </c>
      <c r="G583">
        <v>15872964</v>
      </c>
      <c r="H583">
        <v>2</v>
      </c>
      <c r="I583" t="s">
        <v>1124</v>
      </c>
      <c r="J583" t="s">
        <v>1125</v>
      </c>
      <c r="K583" t="s">
        <v>1126</v>
      </c>
      <c r="L583">
        <v>1368</v>
      </c>
      <c r="N583">
        <v>1011</v>
      </c>
      <c r="O583" t="s">
        <v>988</v>
      </c>
      <c r="P583" t="s">
        <v>988</v>
      </c>
      <c r="Q583">
        <v>1</v>
      </c>
      <c r="W583">
        <v>0</v>
      </c>
      <c r="X583">
        <v>-1505827316</v>
      </c>
      <c r="Y583">
        <f t="shared" si="126"/>
        <v>3.65</v>
      </c>
      <c r="AA583">
        <v>0</v>
      </c>
      <c r="AB583">
        <v>7.15</v>
      </c>
      <c r="AC583">
        <v>0.09</v>
      </c>
      <c r="AD583">
        <v>0</v>
      </c>
      <c r="AE583">
        <v>0</v>
      </c>
      <c r="AF583">
        <v>7.15</v>
      </c>
      <c r="AG583">
        <v>0.09</v>
      </c>
      <c r="AH583">
        <v>0</v>
      </c>
      <c r="AI583">
        <v>1</v>
      </c>
      <c r="AJ583">
        <v>1</v>
      </c>
      <c r="AK583">
        <v>1</v>
      </c>
      <c r="AL583">
        <v>1</v>
      </c>
      <c r="AM583">
        <v>-2</v>
      </c>
      <c r="AN583">
        <v>0</v>
      </c>
      <c r="AO583">
        <v>1</v>
      </c>
      <c r="AP583">
        <v>1</v>
      </c>
      <c r="AQ583">
        <v>0</v>
      </c>
      <c r="AR583">
        <v>0</v>
      </c>
      <c r="AS583" t="s">
        <v>3</v>
      </c>
      <c r="AT583">
        <v>3.65</v>
      </c>
      <c r="AU583" t="s">
        <v>3</v>
      </c>
      <c r="AV583">
        <v>0</v>
      </c>
      <c r="AW583">
        <v>2</v>
      </c>
      <c r="AX583">
        <v>35383381</v>
      </c>
      <c r="AY583">
        <v>1</v>
      </c>
      <c r="AZ583">
        <v>0</v>
      </c>
      <c r="BA583">
        <v>583</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CV583">
        <v>0</v>
      </c>
      <c r="CW583">
        <f>ROUND(Y583*Source!I1883*DO583,9)</f>
        <v>0</v>
      </c>
      <c r="CX583">
        <f>ROUND(Y583*Source!I1883,9)</f>
        <v>7.2999999999999995E-2</v>
      </c>
      <c r="CY583">
        <f>AB583</f>
        <v>7.15</v>
      </c>
      <c r="CZ583">
        <f>AF583</f>
        <v>7.15</v>
      </c>
      <c r="DA583">
        <f>AJ583</f>
        <v>1</v>
      </c>
      <c r="DB583">
        <f t="shared" si="127"/>
        <v>26.1</v>
      </c>
      <c r="DC583">
        <f t="shared" si="128"/>
        <v>0.33</v>
      </c>
      <c r="DD583" t="s">
        <v>3</v>
      </c>
      <c r="DE583" t="s">
        <v>3</v>
      </c>
      <c r="DF583">
        <f t="shared" si="133"/>
        <v>0</v>
      </c>
      <c r="DG583">
        <f t="shared" si="134"/>
        <v>0.52</v>
      </c>
      <c r="DH583">
        <f t="shared" si="135"/>
        <v>0.01</v>
      </c>
      <c r="DI583">
        <f t="shared" si="136"/>
        <v>0</v>
      </c>
      <c r="DJ583">
        <f>DG583</f>
        <v>0.52</v>
      </c>
      <c r="DK583">
        <v>0</v>
      </c>
      <c r="DL583" t="s">
        <v>3</v>
      </c>
      <c r="DM583">
        <v>0</v>
      </c>
      <c r="DN583" t="s">
        <v>3</v>
      </c>
      <c r="DO583">
        <v>0</v>
      </c>
    </row>
    <row r="584" spans="1:119" x14ac:dyDescent="0.2">
      <c r="A584">
        <f>ROW(Source!A1886)</f>
        <v>1886</v>
      </c>
      <c r="B584">
        <v>35364244</v>
      </c>
      <c r="C584">
        <v>35383384</v>
      </c>
      <c r="D584">
        <v>35111398</v>
      </c>
      <c r="E584">
        <v>15872964</v>
      </c>
      <c r="F584">
        <v>1</v>
      </c>
      <c r="G584">
        <v>15872964</v>
      </c>
      <c r="H584">
        <v>1</v>
      </c>
      <c r="I584" t="s">
        <v>982</v>
      </c>
      <c r="J584" t="s">
        <v>3</v>
      </c>
      <c r="K584" t="s">
        <v>983</v>
      </c>
      <c r="L584">
        <v>1191</v>
      </c>
      <c r="N584">
        <v>1013</v>
      </c>
      <c r="O584" t="s">
        <v>984</v>
      </c>
      <c r="P584" t="s">
        <v>984</v>
      </c>
      <c r="Q584">
        <v>1</v>
      </c>
      <c r="W584">
        <v>0</v>
      </c>
      <c r="X584">
        <v>476480486</v>
      </c>
      <c r="Y584">
        <f t="shared" si="126"/>
        <v>42.81</v>
      </c>
      <c r="AA584">
        <v>0</v>
      </c>
      <c r="AB584">
        <v>0</v>
      </c>
      <c r="AC584">
        <v>0</v>
      </c>
      <c r="AD584">
        <v>0</v>
      </c>
      <c r="AE584">
        <v>0</v>
      </c>
      <c r="AF584">
        <v>0</v>
      </c>
      <c r="AG584">
        <v>0</v>
      </c>
      <c r="AH584">
        <v>0</v>
      </c>
      <c r="AI584">
        <v>1</v>
      </c>
      <c r="AJ584">
        <v>1</v>
      </c>
      <c r="AK584">
        <v>1</v>
      </c>
      <c r="AL584">
        <v>1</v>
      </c>
      <c r="AM584">
        <v>-2</v>
      </c>
      <c r="AN584">
        <v>0</v>
      </c>
      <c r="AO584">
        <v>1</v>
      </c>
      <c r="AP584">
        <v>1</v>
      </c>
      <c r="AQ584">
        <v>0</v>
      </c>
      <c r="AR584">
        <v>0</v>
      </c>
      <c r="AS584" t="s">
        <v>3</v>
      </c>
      <c r="AT584">
        <v>42.81</v>
      </c>
      <c r="AU584" t="s">
        <v>3</v>
      </c>
      <c r="AV584">
        <v>1</v>
      </c>
      <c r="AW584">
        <v>2</v>
      </c>
      <c r="AX584">
        <v>35383387</v>
      </c>
      <c r="AY584">
        <v>1</v>
      </c>
      <c r="AZ584">
        <v>0</v>
      </c>
      <c r="BA584">
        <v>584</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CU584">
        <f>ROUND(AT584*Source!I1886*AH584*AL584,2)</f>
        <v>0</v>
      </c>
      <c r="CV584">
        <f>ROUND(Y584*Source!I1886,9)</f>
        <v>5.9934000000000003</v>
      </c>
      <c r="CW584">
        <v>0</v>
      </c>
      <c r="CX584">
        <f>ROUND(Y584*Source!I1886,9)</f>
        <v>5.9934000000000003</v>
      </c>
      <c r="CY584">
        <f>AD584</f>
        <v>0</v>
      </c>
      <c r="CZ584">
        <f>AH584</f>
        <v>0</v>
      </c>
      <c r="DA584">
        <f>AL584</f>
        <v>1</v>
      </c>
      <c r="DB584">
        <f t="shared" si="127"/>
        <v>0</v>
      </c>
      <c r="DC584">
        <f t="shared" si="128"/>
        <v>0</v>
      </c>
      <c r="DD584" t="s">
        <v>3</v>
      </c>
      <c r="DE584" t="s">
        <v>3</v>
      </c>
      <c r="DF584">
        <f t="shared" si="133"/>
        <v>0</v>
      </c>
      <c r="DG584">
        <f t="shared" si="134"/>
        <v>0</v>
      </c>
      <c r="DH584">
        <f t="shared" si="135"/>
        <v>0</v>
      </c>
      <c r="DI584">
        <f t="shared" si="136"/>
        <v>0</v>
      </c>
      <c r="DJ584">
        <f>DI584</f>
        <v>0</v>
      </c>
      <c r="DK584">
        <v>0</v>
      </c>
      <c r="DL584" t="s">
        <v>3</v>
      </c>
      <c r="DM584">
        <v>0</v>
      </c>
      <c r="DN584" t="s">
        <v>3</v>
      </c>
      <c r="DO584">
        <v>0</v>
      </c>
    </row>
    <row r="585" spans="1:119" x14ac:dyDescent="0.2">
      <c r="A585">
        <f>ROW(Source!A1886)</f>
        <v>1886</v>
      </c>
      <c r="B585">
        <v>35364244</v>
      </c>
      <c r="C585">
        <v>35383384</v>
      </c>
      <c r="D585">
        <v>35113206</v>
      </c>
      <c r="E585">
        <v>1</v>
      </c>
      <c r="F585">
        <v>1</v>
      </c>
      <c r="G585">
        <v>15872964</v>
      </c>
      <c r="H585">
        <v>2</v>
      </c>
      <c r="I585" t="s">
        <v>989</v>
      </c>
      <c r="J585" t="s">
        <v>990</v>
      </c>
      <c r="K585" t="s">
        <v>991</v>
      </c>
      <c r="L585">
        <v>1368</v>
      </c>
      <c r="N585">
        <v>1011</v>
      </c>
      <c r="O585" t="s">
        <v>988</v>
      </c>
      <c r="P585" t="s">
        <v>988</v>
      </c>
      <c r="Q585">
        <v>1</v>
      </c>
      <c r="W585">
        <v>0</v>
      </c>
      <c r="X585">
        <v>-1817365194</v>
      </c>
      <c r="Y585">
        <f t="shared" si="126"/>
        <v>6.9</v>
      </c>
      <c r="AA585">
        <v>0</v>
      </c>
      <c r="AB585">
        <v>4.72</v>
      </c>
      <c r="AC585">
        <v>0.1</v>
      </c>
      <c r="AD585">
        <v>0</v>
      </c>
      <c r="AE585">
        <v>0</v>
      </c>
      <c r="AF585">
        <v>4.72</v>
      </c>
      <c r="AG585">
        <v>0.1</v>
      </c>
      <c r="AH585">
        <v>0</v>
      </c>
      <c r="AI585">
        <v>1</v>
      </c>
      <c r="AJ585">
        <v>1</v>
      </c>
      <c r="AK585">
        <v>1</v>
      </c>
      <c r="AL585">
        <v>1</v>
      </c>
      <c r="AM585">
        <v>-2</v>
      </c>
      <c r="AN585">
        <v>0</v>
      </c>
      <c r="AO585">
        <v>1</v>
      </c>
      <c r="AP585">
        <v>1</v>
      </c>
      <c r="AQ585">
        <v>0</v>
      </c>
      <c r="AR585">
        <v>0</v>
      </c>
      <c r="AS585" t="s">
        <v>3</v>
      </c>
      <c r="AT585">
        <v>6.9</v>
      </c>
      <c r="AU585" t="s">
        <v>3</v>
      </c>
      <c r="AV585">
        <v>0</v>
      </c>
      <c r="AW585">
        <v>2</v>
      </c>
      <c r="AX585">
        <v>35383388</v>
      </c>
      <c r="AY585">
        <v>1</v>
      </c>
      <c r="AZ585">
        <v>0</v>
      </c>
      <c r="BA585">
        <v>585</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CV585">
        <v>0</v>
      </c>
      <c r="CW585">
        <f>ROUND(Y585*Source!I1886*DO585,9)</f>
        <v>0</v>
      </c>
      <c r="CX585">
        <f>ROUND(Y585*Source!I1886,9)</f>
        <v>0.96599999999999997</v>
      </c>
      <c r="CY585">
        <f>AB585</f>
        <v>4.72</v>
      </c>
      <c r="CZ585">
        <f>AF585</f>
        <v>4.72</v>
      </c>
      <c r="DA585">
        <f>AJ585</f>
        <v>1</v>
      </c>
      <c r="DB585">
        <f t="shared" si="127"/>
        <v>32.57</v>
      </c>
      <c r="DC585">
        <f t="shared" si="128"/>
        <v>0.69</v>
      </c>
      <c r="DD585" t="s">
        <v>3</v>
      </c>
      <c r="DE585" t="s">
        <v>3</v>
      </c>
      <c r="DF585">
        <f t="shared" si="133"/>
        <v>0</v>
      </c>
      <c r="DG585">
        <f t="shared" si="134"/>
        <v>4.5599999999999996</v>
      </c>
      <c r="DH585">
        <f t="shared" si="135"/>
        <v>0.1</v>
      </c>
      <c r="DI585">
        <f t="shared" si="136"/>
        <v>0</v>
      </c>
      <c r="DJ585">
        <f>DG585</f>
        <v>4.5599999999999996</v>
      </c>
      <c r="DK585">
        <v>0</v>
      </c>
      <c r="DL585" t="s">
        <v>3</v>
      </c>
      <c r="DM585">
        <v>0</v>
      </c>
      <c r="DN585" t="s">
        <v>3</v>
      </c>
      <c r="DO585">
        <v>0</v>
      </c>
    </row>
    <row r="586" spans="1:119" x14ac:dyDescent="0.2">
      <c r="A586">
        <f>ROW(Source!A1887)</f>
        <v>1887</v>
      </c>
      <c r="B586">
        <v>35364244</v>
      </c>
      <c r="C586">
        <v>35383389</v>
      </c>
      <c r="D586">
        <v>35111398</v>
      </c>
      <c r="E586">
        <v>15872964</v>
      </c>
      <c r="F586">
        <v>1</v>
      </c>
      <c r="G586">
        <v>15872964</v>
      </c>
      <c r="H586">
        <v>1</v>
      </c>
      <c r="I586" t="s">
        <v>982</v>
      </c>
      <c r="J586" t="s">
        <v>3</v>
      </c>
      <c r="K586" t="s">
        <v>983</v>
      </c>
      <c r="L586">
        <v>1191</v>
      </c>
      <c r="N586">
        <v>1013</v>
      </c>
      <c r="O586" t="s">
        <v>984</v>
      </c>
      <c r="P586" t="s">
        <v>984</v>
      </c>
      <c r="Q586">
        <v>1</v>
      </c>
      <c r="W586">
        <v>0</v>
      </c>
      <c r="X586">
        <v>476480486</v>
      </c>
      <c r="Y586">
        <f t="shared" si="126"/>
        <v>39.22</v>
      </c>
      <c r="AA586">
        <v>0</v>
      </c>
      <c r="AB586">
        <v>0</v>
      </c>
      <c r="AC586">
        <v>0</v>
      </c>
      <c r="AD586">
        <v>0</v>
      </c>
      <c r="AE586">
        <v>0</v>
      </c>
      <c r="AF586">
        <v>0</v>
      </c>
      <c r="AG586">
        <v>0</v>
      </c>
      <c r="AH586">
        <v>0</v>
      </c>
      <c r="AI586">
        <v>1</v>
      </c>
      <c r="AJ586">
        <v>1</v>
      </c>
      <c r="AK586">
        <v>1</v>
      </c>
      <c r="AL586">
        <v>1</v>
      </c>
      <c r="AM586">
        <v>-2</v>
      </c>
      <c r="AN586">
        <v>0</v>
      </c>
      <c r="AO586">
        <v>1</v>
      </c>
      <c r="AP586">
        <v>1</v>
      </c>
      <c r="AQ586">
        <v>0</v>
      </c>
      <c r="AR586">
        <v>0</v>
      </c>
      <c r="AS586" t="s">
        <v>3</v>
      </c>
      <c r="AT586">
        <v>39.22</v>
      </c>
      <c r="AU586" t="s">
        <v>3</v>
      </c>
      <c r="AV586">
        <v>1</v>
      </c>
      <c r="AW586">
        <v>2</v>
      </c>
      <c r="AX586">
        <v>35383392</v>
      </c>
      <c r="AY586">
        <v>1</v>
      </c>
      <c r="AZ586">
        <v>0</v>
      </c>
      <c r="BA586">
        <v>586</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CU586">
        <f>ROUND(AT586*Source!I1887*AH586*AL586,2)</f>
        <v>0</v>
      </c>
      <c r="CV586">
        <f>ROUND(Y586*Source!I1887,9)</f>
        <v>0.78439999999999999</v>
      </c>
      <c r="CW586">
        <v>0</v>
      </c>
      <c r="CX586">
        <f>ROUND(Y586*Source!I1887,9)</f>
        <v>0.78439999999999999</v>
      </c>
      <c r="CY586">
        <f>AD586</f>
        <v>0</v>
      </c>
      <c r="CZ586">
        <f>AH586</f>
        <v>0</v>
      </c>
      <c r="DA586">
        <f>AL586</f>
        <v>1</v>
      </c>
      <c r="DB586">
        <f t="shared" si="127"/>
        <v>0</v>
      </c>
      <c r="DC586">
        <f t="shared" si="128"/>
        <v>0</v>
      </c>
      <c r="DD586" t="s">
        <v>3</v>
      </c>
      <c r="DE586" t="s">
        <v>3</v>
      </c>
      <c r="DF586">
        <f t="shared" si="133"/>
        <v>0</v>
      </c>
      <c r="DG586">
        <f t="shared" si="134"/>
        <v>0</v>
      </c>
      <c r="DH586">
        <f t="shared" si="135"/>
        <v>0</v>
      </c>
      <c r="DI586">
        <f t="shared" si="136"/>
        <v>0</v>
      </c>
      <c r="DJ586">
        <f>DI586</f>
        <v>0</v>
      </c>
      <c r="DK586">
        <v>0</v>
      </c>
      <c r="DL586" t="s">
        <v>3</v>
      </c>
      <c r="DM586">
        <v>0</v>
      </c>
      <c r="DN586" t="s">
        <v>3</v>
      </c>
      <c r="DO586">
        <v>0</v>
      </c>
    </row>
    <row r="587" spans="1:119" x14ac:dyDescent="0.2">
      <c r="A587">
        <f>ROW(Source!A1887)</f>
        <v>1887</v>
      </c>
      <c r="B587">
        <v>35364244</v>
      </c>
      <c r="C587">
        <v>35383389</v>
      </c>
      <c r="D587">
        <v>35113206</v>
      </c>
      <c r="E587">
        <v>1</v>
      </c>
      <c r="F587">
        <v>1</v>
      </c>
      <c r="G587">
        <v>15872964</v>
      </c>
      <c r="H587">
        <v>2</v>
      </c>
      <c r="I587" t="s">
        <v>989</v>
      </c>
      <c r="J587" t="s">
        <v>990</v>
      </c>
      <c r="K587" t="s">
        <v>991</v>
      </c>
      <c r="L587">
        <v>1368</v>
      </c>
      <c r="N587">
        <v>1011</v>
      </c>
      <c r="O587" t="s">
        <v>988</v>
      </c>
      <c r="P587" t="s">
        <v>988</v>
      </c>
      <c r="Q587">
        <v>1</v>
      </c>
      <c r="W587">
        <v>0</v>
      </c>
      <c r="X587">
        <v>-1817365194</v>
      </c>
      <c r="Y587">
        <f t="shared" si="126"/>
        <v>6.9</v>
      </c>
      <c r="AA587">
        <v>0</v>
      </c>
      <c r="AB587">
        <v>4.72</v>
      </c>
      <c r="AC587">
        <v>0.1</v>
      </c>
      <c r="AD587">
        <v>0</v>
      </c>
      <c r="AE587">
        <v>0</v>
      </c>
      <c r="AF587">
        <v>4.72</v>
      </c>
      <c r="AG587">
        <v>0.1</v>
      </c>
      <c r="AH587">
        <v>0</v>
      </c>
      <c r="AI587">
        <v>1</v>
      </c>
      <c r="AJ587">
        <v>1</v>
      </c>
      <c r="AK587">
        <v>1</v>
      </c>
      <c r="AL587">
        <v>1</v>
      </c>
      <c r="AM587">
        <v>-2</v>
      </c>
      <c r="AN587">
        <v>0</v>
      </c>
      <c r="AO587">
        <v>1</v>
      </c>
      <c r="AP587">
        <v>1</v>
      </c>
      <c r="AQ587">
        <v>0</v>
      </c>
      <c r="AR587">
        <v>0</v>
      </c>
      <c r="AS587" t="s">
        <v>3</v>
      </c>
      <c r="AT587">
        <v>6.9</v>
      </c>
      <c r="AU587" t="s">
        <v>3</v>
      </c>
      <c r="AV587">
        <v>0</v>
      </c>
      <c r="AW587">
        <v>2</v>
      </c>
      <c r="AX587">
        <v>35383393</v>
      </c>
      <c r="AY587">
        <v>1</v>
      </c>
      <c r="AZ587">
        <v>0</v>
      </c>
      <c r="BA587">
        <v>587</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CV587">
        <v>0</v>
      </c>
      <c r="CW587">
        <f>ROUND(Y587*Source!I1887*DO587,9)</f>
        <v>0</v>
      </c>
      <c r="CX587">
        <f>ROUND(Y587*Source!I1887,9)</f>
        <v>0.13800000000000001</v>
      </c>
      <c r="CY587">
        <f>AB587</f>
        <v>4.72</v>
      </c>
      <c r="CZ587">
        <f>AF587</f>
        <v>4.72</v>
      </c>
      <c r="DA587">
        <f>AJ587</f>
        <v>1</v>
      </c>
      <c r="DB587">
        <f t="shared" si="127"/>
        <v>32.57</v>
      </c>
      <c r="DC587">
        <f t="shared" si="128"/>
        <v>0.69</v>
      </c>
      <c r="DD587" t="s">
        <v>3</v>
      </c>
      <c r="DE587" t="s">
        <v>3</v>
      </c>
      <c r="DF587">
        <f t="shared" si="133"/>
        <v>0</v>
      </c>
      <c r="DG587">
        <f t="shared" si="134"/>
        <v>0.65</v>
      </c>
      <c r="DH587">
        <f t="shared" si="135"/>
        <v>0.01</v>
      </c>
      <c r="DI587">
        <f t="shared" si="136"/>
        <v>0</v>
      </c>
      <c r="DJ587">
        <f>DG587</f>
        <v>0.65</v>
      </c>
      <c r="DK587">
        <v>0</v>
      </c>
      <c r="DL587" t="s">
        <v>3</v>
      </c>
      <c r="DM587">
        <v>0</v>
      </c>
      <c r="DN587" t="s">
        <v>3</v>
      </c>
      <c r="DO587">
        <v>0</v>
      </c>
    </row>
    <row r="588" spans="1:119" x14ac:dyDescent="0.2">
      <c r="A588">
        <f>ROW(Source!A1888)</f>
        <v>1888</v>
      </c>
      <c r="B588">
        <v>35364244</v>
      </c>
      <c r="C588">
        <v>35383394</v>
      </c>
      <c r="D588">
        <v>35111398</v>
      </c>
      <c r="E588">
        <v>15872964</v>
      </c>
      <c r="F588">
        <v>1</v>
      </c>
      <c r="G588">
        <v>15872964</v>
      </c>
      <c r="H588">
        <v>1</v>
      </c>
      <c r="I588" t="s">
        <v>982</v>
      </c>
      <c r="J588" t="s">
        <v>3</v>
      </c>
      <c r="K588" t="s">
        <v>983</v>
      </c>
      <c r="L588">
        <v>1191</v>
      </c>
      <c r="N588">
        <v>1013</v>
      </c>
      <c r="O588" t="s">
        <v>984</v>
      </c>
      <c r="P588" t="s">
        <v>984</v>
      </c>
      <c r="Q588">
        <v>1</v>
      </c>
      <c r="W588">
        <v>0</v>
      </c>
      <c r="X588">
        <v>476480486</v>
      </c>
      <c r="Y588">
        <f t="shared" si="126"/>
        <v>34.630000000000003</v>
      </c>
      <c r="AA588">
        <v>0</v>
      </c>
      <c r="AB588">
        <v>0</v>
      </c>
      <c r="AC588">
        <v>0</v>
      </c>
      <c r="AD588">
        <v>0</v>
      </c>
      <c r="AE588">
        <v>0</v>
      </c>
      <c r="AF588">
        <v>0</v>
      </c>
      <c r="AG588">
        <v>0</v>
      </c>
      <c r="AH588">
        <v>0</v>
      </c>
      <c r="AI588">
        <v>1</v>
      </c>
      <c r="AJ588">
        <v>1</v>
      </c>
      <c r="AK588">
        <v>1</v>
      </c>
      <c r="AL588">
        <v>1</v>
      </c>
      <c r="AM588">
        <v>-2</v>
      </c>
      <c r="AN588">
        <v>0</v>
      </c>
      <c r="AO588">
        <v>1</v>
      </c>
      <c r="AP588">
        <v>1</v>
      </c>
      <c r="AQ588">
        <v>0</v>
      </c>
      <c r="AR588">
        <v>0</v>
      </c>
      <c r="AS588" t="s">
        <v>3</v>
      </c>
      <c r="AT588">
        <v>34.630000000000003</v>
      </c>
      <c r="AU588" t="s">
        <v>3</v>
      </c>
      <c r="AV588">
        <v>1</v>
      </c>
      <c r="AW588">
        <v>2</v>
      </c>
      <c r="AX588">
        <v>35383396</v>
      </c>
      <c r="AY588">
        <v>1</v>
      </c>
      <c r="AZ588">
        <v>0</v>
      </c>
      <c r="BA588">
        <v>588</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CU588">
        <f>ROUND(AT588*Source!I1888*AH588*AL588,2)</f>
        <v>0</v>
      </c>
      <c r="CV588">
        <f>ROUND(Y588*Source!I1888,9)</f>
        <v>0.69259999999999999</v>
      </c>
      <c r="CW588">
        <v>0</v>
      </c>
      <c r="CX588">
        <f>ROUND(Y588*Source!I1888,9)</f>
        <v>0.69259999999999999</v>
      </c>
      <c r="CY588">
        <f>AD588</f>
        <v>0</v>
      </c>
      <c r="CZ588">
        <f>AH588</f>
        <v>0</v>
      </c>
      <c r="DA588">
        <f>AL588</f>
        <v>1</v>
      </c>
      <c r="DB588">
        <f t="shared" si="127"/>
        <v>0</v>
      </c>
      <c r="DC588">
        <f t="shared" si="128"/>
        <v>0</v>
      </c>
      <c r="DD588" t="s">
        <v>3</v>
      </c>
      <c r="DE588" t="s">
        <v>3</v>
      </c>
      <c r="DF588">
        <f t="shared" si="133"/>
        <v>0</v>
      </c>
      <c r="DG588">
        <f t="shared" si="134"/>
        <v>0</v>
      </c>
      <c r="DH588">
        <f t="shared" si="135"/>
        <v>0</v>
      </c>
      <c r="DI588">
        <f t="shared" si="136"/>
        <v>0</v>
      </c>
      <c r="DJ588">
        <f>DI588</f>
        <v>0</v>
      </c>
      <c r="DK588">
        <v>0</v>
      </c>
      <c r="DL588" t="s">
        <v>3</v>
      </c>
      <c r="DM588">
        <v>0</v>
      </c>
      <c r="DN588" t="s">
        <v>3</v>
      </c>
      <c r="DO588">
        <v>0</v>
      </c>
    </row>
    <row r="589" spans="1:119" x14ac:dyDescent="0.2">
      <c r="A589">
        <f>ROW(Source!A1924)</f>
        <v>1924</v>
      </c>
      <c r="B589">
        <v>35364244</v>
      </c>
      <c r="C589">
        <v>35383455</v>
      </c>
      <c r="D589">
        <v>35111398</v>
      </c>
      <c r="E589">
        <v>15872964</v>
      </c>
      <c r="F589">
        <v>1</v>
      </c>
      <c r="G589">
        <v>15872964</v>
      </c>
      <c r="H589">
        <v>1</v>
      </c>
      <c r="I589" t="s">
        <v>982</v>
      </c>
      <c r="J589" t="s">
        <v>3</v>
      </c>
      <c r="K589" t="s">
        <v>983</v>
      </c>
      <c r="L589">
        <v>1191</v>
      </c>
      <c r="N589">
        <v>1013</v>
      </c>
      <c r="O589" t="s">
        <v>984</v>
      </c>
      <c r="P589" t="s">
        <v>984</v>
      </c>
      <c r="Q589">
        <v>1</v>
      </c>
      <c r="W589">
        <v>0</v>
      </c>
      <c r="X589">
        <v>476480486</v>
      </c>
      <c r="Y589">
        <f t="shared" si="126"/>
        <v>5.84</v>
      </c>
      <c r="AA589">
        <v>0</v>
      </c>
      <c r="AB589">
        <v>0</v>
      </c>
      <c r="AC589">
        <v>0</v>
      </c>
      <c r="AD589">
        <v>0</v>
      </c>
      <c r="AE589">
        <v>0</v>
      </c>
      <c r="AF589">
        <v>0</v>
      </c>
      <c r="AG589">
        <v>0</v>
      </c>
      <c r="AH589">
        <v>0</v>
      </c>
      <c r="AI589">
        <v>1</v>
      </c>
      <c r="AJ589">
        <v>1</v>
      </c>
      <c r="AK589">
        <v>1</v>
      </c>
      <c r="AL589">
        <v>1</v>
      </c>
      <c r="AM589">
        <v>-2</v>
      </c>
      <c r="AN589">
        <v>0</v>
      </c>
      <c r="AO589">
        <v>1</v>
      </c>
      <c r="AP589">
        <v>1</v>
      </c>
      <c r="AQ589">
        <v>0</v>
      </c>
      <c r="AR589">
        <v>0</v>
      </c>
      <c r="AS589" t="s">
        <v>3</v>
      </c>
      <c r="AT589">
        <v>5.84</v>
      </c>
      <c r="AU589" t="s">
        <v>3</v>
      </c>
      <c r="AV589">
        <v>1</v>
      </c>
      <c r="AW589">
        <v>2</v>
      </c>
      <c r="AX589">
        <v>35383457</v>
      </c>
      <c r="AY589">
        <v>1</v>
      </c>
      <c r="AZ589">
        <v>0</v>
      </c>
      <c r="BA589">
        <v>589</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CU589">
        <f>ROUND(AT589*Source!I1924*AH589*AL589,2)</f>
        <v>0</v>
      </c>
      <c r="CV589">
        <f>ROUND(Y589*Source!I1924,9)</f>
        <v>0.29199999999999998</v>
      </c>
      <c r="CW589">
        <v>0</v>
      </c>
      <c r="CX589">
        <f>ROUND(Y589*Source!I1924,9)</f>
        <v>0.29199999999999998</v>
      </c>
      <c r="CY589">
        <f>AD589</f>
        <v>0</v>
      </c>
      <c r="CZ589">
        <f>AH589</f>
        <v>0</v>
      </c>
      <c r="DA589">
        <f>AL589</f>
        <v>1</v>
      </c>
      <c r="DB589">
        <f t="shared" si="127"/>
        <v>0</v>
      </c>
      <c r="DC589">
        <f t="shared" si="128"/>
        <v>0</v>
      </c>
      <c r="DD589" t="s">
        <v>3</v>
      </c>
      <c r="DE589" t="s">
        <v>3</v>
      </c>
      <c r="DF589">
        <f t="shared" si="133"/>
        <v>0</v>
      </c>
      <c r="DG589">
        <f t="shared" si="134"/>
        <v>0</v>
      </c>
      <c r="DH589">
        <f t="shared" si="135"/>
        <v>0</v>
      </c>
      <c r="DI589">
        <f t="shared" si="136"/>
        <v>0</v>
      </c>
      <c r="DJ589">
        <f>DI589</f>
        <v>0</v>
      </c>
      <c r="DK589">
        <v>0</v>
      </c>
      <c r="DL589" t="s">
        <v>3</v>
      </c>
      <c r="DM589">
        <v>0</v>
      </c>
      <c r="DN589" t="s">
        <v>3</v>
      </c>
      <c r="DO589">
        <v>0</v>
      </c>
    </row>
    <row r="590" spans="1:119" x14ac:dyDescent="0.2">
      <c r="A590">
        <f>ROW(Source!A1925)</f>
        <v>1925</v>
      </c>
      <c r="B590">
        <v>35364244</v>
      </c>
      <c r="C590">
        <v>35383458</v>
      </c>
      <c r="D590">
        <v>35111398</v>
      </c>
      <c r="E590">
        <v>15872964</v>
      </c>
      <c r="F590">
        <v>1</v>
      </c>
      <c r="G590">
        <v>15872964</v>
      </c>
      <c r="H590">
        <v>1</v>
      </c>
      <c r="I590" t="s">
        <v>982</v>
      </c>
      <c r="J590" t="s">
        <v>3</v>
      </c>
      <c r="K590" t="s">
        <v>983</v>
      </c>
      <c r="L590">
        <v>1191</v>
      </c>
      <c r="N590">
        <v>1013</v>
      </c>
      <c r="O590" t="s">
        <v>984</v>
      </c>
      <c r="P590" t="s">
        <v>984</v>
      </c>
      <c r="Q590">
        <v>1</v>
      </c>
      <c r="W590">
        <v>0</v>
      </c>
      <c r="X590">
        <v>476480486</v>
      </c>
      <c r="Y590">
        <f t="shared" si="126"/>
        <v>0.42</v>
      </c>
      <c r="AA590">
        <v>0</v>
      </c>
      <c r="AB590">
        <v>0</v>
      </c>
      <c r="AC590">
        <v>0</v>
      </c>
      <c r="AD590">
        <v>0</v>
      </c>
      <c r="AE590">
        <v>0</v>
      </c>
      <c r="AF590">
        <v>0</v>
      </c>
      <c r="AG590">
        <v>0</v>
      </c>
      <c r="AH590">
        <v>0</v>
      </c>
      <c r="AI590">
        <v>1</v>
      </c>
      <c r="AJ590">
        <v>1</v>
      </c>
      <c r="AK590">
        <v>1</v>
      </c>
      <c r="AL590">
        <v>1</v>
      </c>
      <c r="AM590">
        <v>-2</v>
      </c>
      <c r="AN590">
        <v>0</v>
      </c>
      <c r="AO590">
        <v>1</v>
      </c>
      <c r="AP590">
        <v>0</v>
      </c>
      <c r="AQ590">
        <v>0</v>
      </c>
      <c r="AR590">
        <v>0</v>
      </c>
      <c r="AS590" t="s">
        <v>3</v>
      </c>
      <c r="AT590">
        <v>0.42</v>
      </c>
      <c r="AU590" t="s">
        <v>3</v>
      </c>
      <c r="AV590">
        <v>1</v>
      </c>
      <c r="AW590">
        <v>2</v>
      </c>
      <c r="AX590">
        <v>35383463</v>
      </c>
      <c r="AY590">
        <v>1</v>
      </c>
      <c r="AZ590">
        <v>0</v>
      </c>
      <c r="BA590">
        <v>590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CU590">
        <f>ROUND(AT590*Source!I1925*AH590*AL590,2)</f>
        <v>0</v>
      </c>
      <c r="CV590">
        <f>ROUND(Y590*Source!I1925,9)</f>
        <v>8.4000000000000005E-2</v>
      </c>
      <c r="CW590">
        <v>0</v>
      </c>
      <c r="CX590">
        <f>ROUND(Y590*Source!I1925,9)</f>
        <v>8.4000000000000005E-2</v>
      </c>
      <c r="CY590">
        <f>AD590</f>
        <v>0</v>
      </c>
      <c r="CZ590">
        <f>AH590</f>
        <v>0</v>
      </c>
      <c r="DA590">
        <f>AL590</f>
        <v>1</v>
      </c>
      <c r="DB590">
        <f t="shared" si="127"/>
        <v>0</v>
      </c>
      <c r="DC590">
        <f t="shared" si="128"/>
        <v>0</v>
      </c>
      <c r="DD590" t="s">
        <v>3</v>
      </c>
      <c r="DE590" t="s">
        <v>3</v>
      </c>
      <c r="DF590">
        <f t="shared" si="133"/>
        <v>0</v>
      </c>
      <c r="DG590">
        <f t="shared" si="134"/>
        <v>0</v>
      </c>
      <c r="DH590">
        <f t="shared" si="135"/>
        <v>0</v>
      </c>
      <c r="DI590">
        <f t="shared" si="136"/>
        <v>0</v>
      </c>
      <c r="DJ590">
        <f>DI590</f>
        <v>0</v>
      </c>
      <c r="DK590">
        <v>0</v>
      </c>
      <c r="DL590" t="s">
        <v>3</v>
      </c>
      <c r="DM590">
        <v>0</v>
      </c>
      <c r="DN590" t="s">
        <v>3</v>
      </c>
      <c r="DO590">
        <v>0</v>
      </c>
    </row>
    <row r="591" spans="1:119" x14ac:dyDescent="0.2">
      <c r="A591">
        <f>ROW(Source!A1925)</f>
        <v>1925</v>
      </c>
      <c r="B591">
        <v>35364244</v>
      </c>
      <c r="C591">
        <v>35383458</v>
      </c>
      <c r="D591">
        <v>35113190</v>
      </c>
      <c r="E591">
        <v>1</v>
      </c>
      <c r="F591">
        <v>1</v>
      </c>
      <c r="G591">
        <v>15872964</v>
      </c>
      <c r="H591">
        <v>2</v>
      </c>
      <c r="I591" t="s">
        <v>1111</v>
      </c>
      <c r="J591" t="s">
        <v>1112</v>
      </c>
      <c r="K591" t="s">
        <v>1113</v>
      </c>
      <c r="L591">
        <v>1368</v>
      </c>
      <c r="N591">
        <v>1011</v>
      </c>
      <c r="O591" t="s">
        <v>988</v>
      </c>
      <c r="P591" t="s">
        <v>988</v>
      </c>
      <c r="Q591">
        <v>1</v>
      </c>
      <c r="W591">
        <v>0</v>
      </c>
      <c r="X591">
        <v>-1477704590</v>
      </c>
      <c r="Y591">
        <f t="shared" si="126"/>
        <v>0.2</v>
      </c>
      <c r="AA591">
        <v>0</v>
      </c>
      <c r="AB591">
        <v>44.94</v>
      </c>
      <c r="AC591">
        <v>0.64</v>
      </c>
      <c r="AD591">
        <v>0</v>
      </c>
      <c r="AE591">
        <v>0</v>
      </c>
      <c r="AF591">
        <v>44.94</v>
      </c>
      <c r="AG591">
        <v>0.64</v>
      </c>
      <c r="AH591">
        <v>0</v>
      </c>
      <c r="AI591">
        <v>1</v>
      </c>
      <c r="AJ591">
        <v>1</v>
      </c>
      <c r="AK591">
        <v>1</v>
      </c>
      <c r="AL591">
        <v>1</v>
      </c>
      <c r="AM591">
        <v>-2</v>
      </c>
      <c r="AN591">
        <v>0</v>
      </c>
      <c r="AO591">
        <v>1</v>
      </c>
      <c r="AP591">
        <v>0</v>
      </c>
      <c r="AQ591">
        <v>0</v>
      </c>
      <c r="AR591">
        <v>0</v>
      </c>
      <c r="AS591" t="s">
        <v>3</v>
      </c>
      <c r="AT591">
        <v>0.2</v>
      </c>
      <c r="AU591" t="s">
        <v>3</v>
      </c>
      <c r="AV591">
        <v>0</v>
      </c>
      <c r="AW591">
        <v>2</v>
      </c>
      <c r="AX591">
        <v>35383464</v>
      </c>
      <c r="AY591">
        <v>1</v>
      </c>
      <c r="AZ591">
        <v>0</v>
      </c>
      <c r="BA591">
        <v>591</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CV591">
        <v>0</v>
      </c>
      <c r="CW591">
        <f>ROUND(Y591*Source!I1925*DO591,9)</f>
        <v>0</v>
      </c>
      <c r="CX591">
        <f>ROUND(Y591*Source!I1925,9)</f>
        <v>0.04</v>
      </c>
      <c r="CY591">
        <f>AB591</f>
        <v>44.94</v>
      </c>
      <c r="CZ591">
        <f>AF591</f>
        <v>44.94</v>
      </c>
      <c r="DA591">
        <f>AJ591</f>
        <v>1</v>
      </c>
      <c r="DB591">
        <f t="shared" si="127"/>
        <v>8.99</v>
      </c>
      <c r="DC591">
        <f t="shared" si="128"/>
        <v>0.13</v>
      </c>
      <c r="DD591" t="s">
        <v>3</v>
      </c>
      <c r="DE591" t="s">
        <v>3</v>
      </c>
      <c r="DF591">
        <f t="shared" si="133"/>
        <v>0</v>
      </c>
      <c r="DG591">
        <f t="shared" si="134"/>
        <v>1.8</v>
      </c>
      <c r="DH591">
        <f t="shared" si="135"/>
        <v>0.03</v>
      </c>
      <c r="DI591">
        <f t="shared" si="136"/>
        <v>0</v>
      </c>
      <c r="DJ591">
        <f>DG591</f>
        <v>1.8</v>
      </c>
      <c r="DK591">
        <v>0</v>
      </c>
      <c r="DL591" t="s">
        <v>3</v>
      </c>
      <c r="DM591">
        <v>0</v>
      </c>
      <c r="DN591" t="s">
        <v>3</v>
      </c>
      <c r="DO591">
        <v>0</v>
      </c>
    </row>
    <row r="592" spans="1:119" x14ac:dyDescent="0.2">
      <c r="A592">
        <f>ROW(Source!A1925)</f>
        <v>1925</v>
      </c>
      <c r="B592">
        <v>35364244</v>
      </c>
      <c r="C592">
        <v>35383458</v>
      </c>
      <c r="D592">
        <v>35115233</v>
      </c>
      <c r="E592">
        <v>1</v>
      </c>
      <c r="F592">
        <v>1</v>
      </c>
      <c r="G592">
        <v>15872964</v>
      </c>
      <c r="H592">
        <v>3</v>
      </c>
      <c r="I592" t="s">
        <v>1114</v>
      </c>
      <c r="J592" t="s">
        <v>1115</v>
      </c>
      <c r="K592" t="s">
        <v>1116</v>
      </c>
      <c r="L592">
        <v>1339</v>
      </c>
      <c r="N592">
        <v>1007</v>
      </c>
      <c r="O592" t="s">
        <v>1117</v>
      </c>
      <c r="P592" t="s">
        <v>1117</v>
      </c>
      <c r="Q592">
        <v>1</v>
      </c>
      <c r="W592">
        <v>0</v>
      </c>
      <c r="X592">
        <v>-35091971</v>
      </c>
      <c r="Y592">
        <f t="shared" si="126"/>
        <v>1.7600000000000001E-2</v>
      </c>
      <c r="AA592">
        <v>54.81</v>
      </c>
      <c r="AB592">
        <v>0</v>
      </c>
      <c r="AC592">
        <v>0</v>
      </c>
      <c r="AD592">
        <v>0</v>
      </c>
      <c r="AE592">
        <v>54.81</v>
      </c>
      <c r="AF592">
        <v>0</v>
      </c>
      <c r="AG592">
        <v>0</v>
      </c>
      <c r="AH592">
        <v>0</v>
      </c>
      <c r="AI592">
        <v>1</v>
      </c>
      <c r="AJ592">
        <v>1</v>
      </c>
      <c r="AK592">
        <v>1</v>
      </c>
      <c r="AL592">
        <v>1</v>
      </c>
      <c r="AM592">
        <v>-2</v>
      </c>
      <c r="AN592">
        <v>0</v>
      </c>
      <c r="AO592">
        <v>1</v>
      </c>
      <c r="AP592">
        <v>0</v>
      </c>
      <c r="AQ592">
        <v>0</v>
      </c>
      <c r="AR592">
        <v>0</v>
      </c>
      <c r="AS592" t="s">
        <v>3</v>
      </c>
      <c r="AT592">
        <v>1.7600000000000001E-2</v>
      </c>
      <c r="AU592" t="s">
        <v>3</v>
      </c>
      <c r="AV592">
        <v>0</v>
      </c>
      <c r="AW592">
        <v>2</v>
      </c>
      <c r="AX592">
        <v>35383465</v>
      </c>
      <c r="AY592">
        <v>1</v>
      </c>
      <c r="AZ592">
        <v>0</v>
      </c>
      <c r="BA592">
        <v>592</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CV592">
        <v>0</v>
      </c>
      <c r="CW592">
        <v>0</v>
      </c>
      <c r="CX592">
        <f>ROUND(Y592*Source!I1925,9)</f>
        <v>3.5200000000000001E-3</v>
      </c>
      <c r="CY592">
        <f>AA592</f>
        <v>54.81</v>
      </c>
      <c r="CZ592">
        <f>AE592</f>
        <v>54.81</v>
      </c>
      <c r="DA592">
        <f>AI592</f>
        <v>1</v>
      </c>
      <c r="DB592">
        <f t="shared" si="127"/>
        <v>0.96</v>
      </c>
      <c r="DC592">
        <f t="shared" si="128"/>
        <v>0</v>
      </c>
      <c r="DD592" t="s">
        <v>3</v>
      </c>
      <c r="DE592" t="s">
        <v>3</v>
      </c>
      <c r="DF592">
        <f t="shared" si="133"/>
        <v>0.19</v>
      </c>
      <c r="DG592">
        <f t="shared" si="134"/>
        <v>0</v>
      </c>
      <c r="DH592">
        <f t="shared" si="135"/>
        <v>0</v>
      </c>
      <c r="DI592">
        <f t="shared" si="136"/>
        <v>0</v>
      </c>
      <c r="DJ592">
        <f>DF592</f>
        <v>0.19</v>
      </c>
      <c r="DK592">
        <v>0</v>
      </c>
      <c r="DL592" t="s">
        <v>3</v>
      </c>
      <c r="DM592">
        <v>0</v>
      </c>
      <c r="DN592" t="s">
        <v>3</v>
      </c>
      <c r="DO592">
        <v>0</v>
      </c>
    </row>
    <row r="593" spans="1:119" x14ac:dyDescent="0.2">
      <c r="A593">
        <f>ROW(Source!A1925)</f>
        <v>1925</v>
      </c>
      <c r="B593">
        <v>35364244</v>
      </c>
      <c r="C593">
        <v>35383458</v>
      </c>
      <c r="D593">
        <v>35117602</v>
      </c>
      <c r="E593">
        <v>1</v>
      </c>
      <c r="F593">
        <v>1</v>
      </c>
      <c r="G593">
        <v>15872964</v>
      </c>
      <c r="H593">
        <v>3</v>
      </c>
      <c r="I593" t="s">
        <v>1118</v>
      </c>
      <c r="J593" t="s">
        <v>1119</v>
      </c>
      <c r="K593" t="s">
        <v>1120</v>
      </c>
      <c r="L593">
        <v>1354</v>
      </c>
      <c r="N593">
        <v>1010</v>
      </c>
      <c r="O593" t="s">
        <v>52</v>
      </c>
      <c r="P593" t="s">
        <v>52</v>
      </c>
      <c r="Q593">
        <v>1</v>
      </c>
      <c r="W593">
        <v>0</v>
      </c>
      <c r="X593">
        <v>656259231</v>
      </c>
      <c r="Y593">
        <f t="shared" si="126"/>
        <v>6.7000000000000002E-3</v>
      </c>
      <c r="AA593">
        <v>16620.27</v>
      </c>
      <c r="AB593">
        <v>0</v>
      </c>
      <c r="AC593">
        <v>0</v>
      </c>
      <c r="AD593">
        <v>0</v>
      </c>
      <c r="AE593">
        <v>16620.27</v>
      </c>
      <c r="AF593">
        <v>0</v>
      </c>
      <c r="AG593">
        <v>0</v>
      </c>
      <c r="AH593">
        <v>0</v>
      </c>
      <c r="AI593">
        <v>1</v>
      </c>
      <c r="AJ593">
        <v>1</v>
      </c>
      <c r="AK593">
        <v>1</v>
      </c>
      <c r="AL593">
        <v>1</v>
      </c>
      <c r="AM593">
        <v>-2</v>
      </c>
      <c r="AN593">
        <v>0</v>
      </c>
      <c r="AO593">
        <v>1</v>
      </c>
      <c r="AP593">
        <v>0</v>
      </c>
      <c r="AQ593">
        <v>0</v>
      </c>
      <c r="AR593">
        <v>0</v>
      </c>
      <c r="AS593" t="s">
        <v>3</v>
      </c>
      <c r="AT593">
        <v>6.7000000000000002E-3</v>
      </c>
      <c r="AU593" t="s">
        <v>3</v>
      </c>
      <c r="AV593">
        <v>0</v>
      </c>
      <c r="AW593">
        <v>2</v>
      </c>
      <c r="AX593">
        <v>35383466</v>
      </c>
      <c r="AY593">
        <v>1</v>
      </c>
      <c r="AZ593">
        <v>0</v>
      </c>
      <c r="BA593">
        <v>593</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CV593">
        <v>0</v>
      </c>
      <c r="CW593">
        <v>0</v>
      </c>
      <c r="CX593">
        <f>ROUND(Y593*Source!I1925,9)</f>
        <v>1.34E-3</v>
      </c>
      <c r="CY593">
        <f>AA593</f>
        <v>16620.27</v>
      </c>
      <c r="CZ593">
        <f>AE593</f>
        <v>16620.27</v>
      </c>
      <c r="DA593">
        <f>AI593</f>
        <v>1</v>
      </c>
      <c r="DB593">
        <f t="shared" si="127"/>
        <v>111.36</v>
      </c>
      <c r="DC593">
        <f t="shared" si="128"/>
        <v>0</v>
      </c>
      <c r="DD593" t="s">
        <v>3</v>
      </c>
      <c r="DE593" t="s">
        <v>3</v>
      </c>
      <c r="DF593">
        <f t="shared" si="133"/>
        <v>22.27</v>
      </c>
      <c r="DG593">
        <f t="shared" si="134"/>
        <v>0</v>
      </c>
      <c r="DH593">
        <f t="shared" si="135"/>
        <v>0</v>
      </c>
      <c r="DI593">
        <f t="shared" si="136"/>
        <v>0</v>
      </c>
      <c r="DJ593">
        <f>DF593</f>
        <v>22.27</v>
      </c>
      <c r="DK593">
        <v>0</v>
      </c>
      <c r="DL593" t="s">
        <v>3</v>
      </c>
      <c r="DM593">
        <v>0</v>
      </c>
      <c r="DN593" t="s">
        <v>3</v>
      </c>
      <c r="DO593">
        <v>0</v>
      </c>
    </row>
    <row r="594" spans="1:119" x14ac:dyDescent="0.2">
      <c r="A594">
        <f>ROW(Source!A1926)</f>
        <v>1926</v>
      </c>
      <c r="B594">
        <v>35364244</v>
      </c>
      <c r="C594">
        <v>35383467</v>
      </c>
      <c r="D594">
        <v>35111398</v>
      </c>
      <c r="E594">
        <v>15872964</v>
      </c>
      <c r="F594">
        <v>1</v>
      </c>
      <c r="G594">
        <v>15872964</v>
      </c>
      <c r="H594">
        <v>1</v>
      </c>
      <c r="I594" t="s">
        <v>982</v>
      </c>
      <c r="J594" t="s">
        <v>3</v>
      </c>
      <c r="K594" t="s">
        <v>983</v>
      </c>
      <c r="L594">
        <v>1191</v>
      </c>
      <c r="N594">
        <v>1013</v>
      </c>
      <c r="O594" t="s">
        <v>984</v>
      </c>
      <c r="P594" t="s">
        <v>984</v>
      </c>
      <c r="Q594">
        <v>1</v>
      </c>
      <c r="W594">
        <v>0</v>
      </c>
      <c r="X594">
        <v>476480486</v>
      </c>
      <c r="Y594">
        <f t="shared" si="126"/>
        <v>14</v>
      </c>
      <c r="AA594">
        <v>0</v>
      </c>
      <c r="AB594">
        <v>0</v>
      </c>
      <c r="AC594">
        <v>0</v>
      </c>
      <c r="AD594">
        <v>0</v>
      </c>
      <c r="AE594">
        <v>0</v>
      </c>
      <c r="AF594">
        <v>0</v>
      </c>
      <c r="AG594">
        <v>0</v>
      </c>
      <c r="AH594">
        <v>0</v>
      </c>
      <c r="AI594">
        <v>1</v>
      </c>
      <c r="AJ594">
        <v>1</v>
      </c>
      <c r="AK594">
        <v>1</v>
      </c>
      <c r="AL594">
        <v>1</v>
      </c>
      <c r="AM594">
        <v>-2</v>
      </c>
      <c r="AN594">
        <v>0</v>
      </c>
      <c r="AO594">
        <v>1</v>
      </c>
      <c r="AP594">
        <v>1</v>
      </c>
      <c r="AQ594">
        <v>0</v>
      </c>
      <c r="AR594">
        <v>0</v>
      </c>
      <c r="AS594" t="s">
        <v>3</v>
      </c>
      <c r="AT594">
        <v>14</v>
      </c>
      <c r="AU594" t="s">
        <v>3</v>
      </c>
      <c r="AV594">
        <v>1</v>
      </c>
      <c r="AW594">
        <v>2</v>
      </c>
      <c r="AX594">
        <v>35383471</v>
      </c>
      <c r="AY594">
        <v>1</v>
      </c>
      <c r="AZ594">
        <v>0</v>
      </c>
      <c r="BA594">
        <v>594</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CU594">
        <f>ROUND(AT594*Source!I1926*AH594*AL594,2)</f>
        <v>0</v>
      </c>
      <c r="CV594">
        <f>ROUND(Y594*Source!I1926,9)</f>
        <v>0.14000000000000001</v>
      </c>
      <c r="CW594">
        <v>0</v>
      </c>
      <c r="CX594">
        <f>ROUND(Y594*Source!I1926,9)</f>
        <v>0.14000000000000001</v>
      </c>
      <c r="CY594">
        <f>AD594</f>
        <v>0</v>
      </c>
      <c r="CZ594">
        <f>AH594</f>
        <v>0</v>
      </c>
      <c r="DA594">
        <f>AL594</f>
        <v>1</v>
      </c>
      <c r="DB594">
        <f t="shared" si="127"/>
        <v>0</v>
      </c>
      <c r="DC594">
        <f t="shared" si="128"/>
        <v>0</v>
      </c>
      <c r="DD594" t="s">
        <v>3</v>
      </c>
      <c r="DE594" t="s">
        <v>3</v>
      </c>
      <c r="DF594">
        <f t="shared" si="133"/>
        <v>0</v>
      </c>
      <c r="DG594">
        <f t="shared" si="134"/>
        <v>0</v>
      </c>
      <c r="DH594">
        <f t="shared" si="135"/>
        <v>0</v>
      </c>
      <c r="DI594">
        <f t="shared" si="136"/>
        <v>0</v>
      </c>
      <c r="DJ594">
        <f>DI594</f>
        <v>0</v>
      </c>
      <c r="DK594">
        <v>0</v>
      </c>
      <c r="DL594" t="s">
        <v>3</v>
      </c>
      <c r="DM594">
        <v>0</v>
      </c>
      <c r="DN594" t="s">
        <v>3</v>
      </c>
      <c r="DO594">
        <v>0</v>
      </c>
    </row>
    <row r="595" spans="1:119" x14ac:dyDescent="0.2">
      <c r="A595">
        <f>ROW(Source!A1926)</f>
        <v>1926</v>
      </c>
      <c r="B595">
        <v>35364244</v>
      </c>
      <c r="C595">
        <v>35383467</v>
      </c>
      <c r="D595">
        <v>35112687</v>
      </c>
      <c r="E595">
        <v>1</v>
      </c>
      <c r="F595">
        <v>1</v>
      </c>
      <c r="G595">
        <v>15872964</v>
      </c>
      <c r="H595">
        <v>2</v>
      </c>
      <c r="I595" t="s">
        <v>1121</v>
      </c>
      <c r="J595" t="s">
        <v>1122</v>
      </c>
      <c r="K595" t="s">
        <v>1123</v>
      </c>
      <c r="L595">
        <v>1368</v>
      </c>
      <c r="N595">
        <v>1011</v>
      </c>
      <c r="O595" t="s">
        <v>988</v>
      </c>
      <c r="P595" t="s">
        <v>988</v>
      </c>
      <c r="Q595">
        <v>1</v>
      </c>
      <c r="W595">
        <v>0</v>
      </c>
      <c r="X595">
        <v>-1843499539</v>
      </c>
      <c r="Y595">
        <f t="shared" si="126"/>
        <v>3.65</v>
      </c>
      <c r="AA595">
        <v>0</v>
      </c>
      <c r="AB595">
        <v>1635</v>
      </c>
      <c r="AC595">
        <v>832.91</v>
      </c>
      <c r="AD595">
        <v>0</v>
      </c>
      <c r="AE595">
        <v>0</v>
      </c>
      <c r="AF595">
        <v>1635</v>
      </c>
      <c r="AG595">
        <v>832.91</v>
      </c>
      <c r="AH595">
        <v>0</v>
      </c>
      <c r="AI595">
        <v>1</v>
      </c>
      <c r="AJ595">
        <v>1</v>
      </c>
      <c r="AK595">
        <v>1</v>
      </c>
      <c r="AL595">
        <v>1</v>
      </c>
      <c r="AM595">
        <v>-2</v>
      </c>
      <c r="AN595">
        <v>0</v>
      </c>
      <c r="AO595">
        <v>1</v>
      </c>
      <c r="AP595">
        <v>1</v>
      </c>
      <c r="AQ595">
        <v>0</v>
      </c>
      <c r="AR595">
        <v>0</v>
      </c>
      <c r="AS595" t="s">
        <v>3</v>
      </c>
      <c r="AT595">
        <v>3.65</v>
      </c>
      <c r="AU595" t="s">
        <v>3</v>
      </c>
      <c r="AV595">
        <v>0</v>
      </c>
      <c r="AW595">
        <v>2</v>
      </c>
      <c r="AX595">
        <v>35383472</v>
      </c>
      <c r="AY595">
        <v>1</v>
      </c>
      <c r="AZ595">
        <v>0</v>
      </c>
      <c r="BA595">
        <v>595</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CV595">
        <v>0</v>
      </c>
      <c r="CW595">
        <f>ROUND(Y595*Source!I1926*DO595,9)</f>
        <v>0</v>
      </c>
      <c r="CX595">
        <f>ROUND(Y595*Source!I1926,9)</f>
        <v>3.6499999999999998E-2</v>
      </c>
      <c r="CY595">
        <f>AB595</f>
        <v>1635</v>
      </c>
      <c r="CZ595">
        <f>AF595</f>
        <v>1635</v>
      </c>
      <c r="DA595">
        <f>AJ595</f>
        <v>1</v>
      </c>
      <c r="DB595">
        <f t="shared" si="127"/>
        <v>5967.75</v>
      </c>
      <c r="DC595">
        <f t="shared" si="128"/>
        <v>3040.12</v>
      </c>
      <c r="DD595" t="s">
        <v>3</v>
      </c>
      <c r="DE595" t="s">
        <v>3</v>
      </c>
      <c r="DF595">
        <f t="shared" si="133"/>
        <v>0</v>
      </c>
      <c r="DG595">
        <f t="shared" si="134"/>
        <v>59.68</v>
      </c>
      <c r="DH595">
        <f t="shared" si="135"/>
        <v>30.4</v>
      </c>
      <c r="DI595">
        <f t="shared" si="136"/>
        <v>0</v>
      </c>
      <c r="DJ595">
        <f>DG595</f>
        <v>59.68</v>
      </c>
      <c r="DK595">
        <v>0</v>
      </c>
      <c r="DL595" t="s">
        <v>3</v>
      </c>
      <c r="DM595">
        <v>0</v>
      </c>
      <c r="DN595" t="s">
        <v>3</v>
      </c>
      <c r="DO595">
        <v>0</v>
      </c>
    </row>
    <row r="596" spans="1:119" x14ac:dyDescent="0.2">
      <c r="A596">
        <f>ROW(Source!A1926)</f>
        <v>1926</v>
      </c>
      <c r="B596">
        <v>35364244</v>
      </c>
      <c r="C596">
        <v>35383467</v>
      </c>
      <c r="D596">
        <v>35113169</v>
      </c>
      <c r="E596">
        <v>1</v>
      </c>
      <c r="F596">
        <v>1</v>
      </c>
      <c r="G596">
        <v>15872964</v>
      </c>
      <c r="H596">
        <v>2</v>
      </c>
      <c r="I596" t="s">
        <v>1124</v>
      </c>
      <c r="J596" t="s">
        <v>1125</v>
      </c>
      <c r="K596" t="s">
        <v>1126</v>
      </c>
      <c r="L596">
        <v>1368</v>
      </c>
      <c r="N596">
        <v>1011</v>
      </c>
      <c r="O596" t="s">
        <v>988</v>
      </c>
      <c r="P596" t="s">
        <v>988</v>
      </c>
      <c r="Q596">
        <v>1</v>
      </c>
      <c r="W596">
        <v>0</v>
      </c>
      <c r="X596">
        <v>-1505827316</v>
      </c>
      <c r="Y596">
        <f t="shared" si="126"/>
        <v>3.65</v>
      </c>
      <c r="AA596">
        <v>0</v>
      </c>
      <c r="AB596">
        <v>7.15</v>
      </c>
      <c r="AC596">
        <v>0.09</v>
      </c>
      <c r="AD596">
        <v>0</v>
      </c>
      <c r="AE596">
        <v>0</v>
      </c>
      <c r="AF596">
        <v>7.15</v>
      </c>
      <c r="AG596">
        <v>0.09</v>
      </c>
      <c r="AH596">
        <v>0</v>
      </c>
      <c r="AI596">
        <v>1</v>
      </c>
      <c r="AJ596">
        <v>1</v>
      </c>
      <c r="AK596">
        <v>1</v>
      </c>
      <c r="AL596">
        <v>1</v>
      </c>
      <c r="AM596">
        <v>-2</v>
      </c>
      <c r="AN596">
        <v>0</v>
      </c>
      <c r="AO596">
        <v>1</v>
      </c>
      <c r="AP596">
        <v>1</v>
      </c>
      <c r="AQ596">
        <v>0</v>
      </c>
      <c r="AR596">
        <v>0</v>
      </c>
      <c r="AS596" t="s">
        <v>3</v>
      </c>
      <c r="AT596">
        <v>3.65</v>
      </c>
      <c r="AU596" t="s">
        <v>3</v>
      </c>
      <c r="AV596">
        <v>0</v>
      </c>
      <c r="AW596">
        <v>2</v>
      </c>
      <c r="AX596">
        <v>35383473</v>
      </c>
      <c r="AY596">
        <v>1</v>
      </c>
      <c r="AZ596">
        <v>0</v>
      </c>
      <c r="BA596">
        <v>596</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CV596">
        <v>0</v>
      </c>
      <c r="CW596">
        <f>ROUND(Y596*Source!I1926*DO596,9)</f>
        <v>0</v>
      </c>
      <c r="CX596">
        <f>ROUND(Y596*Source!I1926,9)</f>
        <v>3.6499999999999998E-2</v>
      </c>
      <c r="CY596">
        <f>AB596</f>
        <v>7.15</v>
      </c>
      <c r="CZ596">
        <f>AF596</f>
        <v>7.15</v>
      </c>
      <c r="DA596">
        <f>AJ596</f>
        <v>1</v>
      </c>
      <c r="DB596">
        <f t="shared" si="127"/>
        <v>26.1</v>
      </c>
      <c r="DC596">
        <f t="shared" si="128"/>
        <v>0.33</v>
      </c>
      <c r="DD596" t="s">
        <v>3</v>
      </c>
      <c r="DE596" t="s">
        <v>3</v>
      </c>
      <c r="DF596">
        <f t="shared" si="133"/>
        <v>0</v>
      </c>
      <c r="DG596">
        <f t="shared" si="134"/>
        <v>0.26</v>
      </c>
      <c r="DH596">
        <f t="shared" si="135"/>
        <v>0</v>
      </c>
      <c r="DI596">
        <f t="shared" si="136"/>
        <v>0</v>
      </c>
      <c r="DJ596">
        <f>DG596</f>
        <v>0.26</v>
      </c>
      <c r="DK596">
        <v>0</v>
      </c>
      <c r="DL596" t="s">
        <v>3</v>
      </c>
      <c r="DM596">
        <v>0</v>
      </c>
      <c r="DN596" t="s">
        <v>3</v>
      </c>
      <c r="DO596">
        <v>0</v>
      </c>
    </row>
    <row r="597" spans="1:119" x14ac:dyDescent="0.2">
      <c r="A597">
        <f>ROW(Source!A1929)</f>
        <v>1929</v>
      </c>
      <c r="B597">
        <v>35364244</v>
      </c>
      <c r="C597">
        <v>35383476</v>
      </c>
      <c r="D597">
        <v>35111398</v>
      </c>
      <c r="E597">
        <v>15872964</v>
      </c>
      <c r="F597">
        <v>1</v>
      </c>
      <c r="G597">
        <v>15872964</v>
      </c>
      <c r="H597">
        <v>1</v>
      </c>
      <c r="I597" t="s">
        <v>982</v>
      </c>
      <c r="J597" t="s">
        <v>3</v>
      </c>
      <c r="K597" t="s">
        <v>983</v>
      </c>
      <c r="L597">
        <v>1191</v>
      </c>
      <c r="N597">
        <v>1013</v>
      </c>
      <c r="O597" t="s">
        <v>984</v>
      </c>
      <c r="P597" t="s">
        <v>984</v>
      </c>
      <c r="Q597">
        <v>1</v>
      </c>
      <c r="W597">
        <v>0</v>
      </c>
      <c r="X597">
        <v>476480486</v>
      </c>
      <c r="Y597">
        <f t="shared" si="126"/>
        <v>42.81</v>
      </c>
      <c r="AA597">
        <v>0</v>
      </c>
      <c r="AB597">
        <v>0</v>
      </c>
      <c r="AC597">
        <v>0</v>
      </c>
      <c r="AD597">
        <v>0</v>
      </c>
      <c r="AE597">
        <v>0</v>
      </c>
      <c r="AF597">
        <v>0</v>
      </c>
      <c r="AG597">
        <v>0</v>
      </c>
      <c r="AH597">
        <v>0</v>
      </c>
      <c r="AI597">
        <v>1</v>
      </c>
      <c r="AJ597">
        <v>1</v>
      </c>
      <c r="AK597">
        <v>1</v>
      </c>
      <c r="AL597">
        <v>1</v>
      </c>
      <c r="AM597">
        <v>-2</v>
      </c>
      <c r="AN597">
        <v>0</v>
      </c>
      <c r="AO597">
        <v>1</v>
      </c>
      <c r="AP597">
        <v>1</v>
      </c>
      <c r="AQ597">
        <v>0</v>
      </c>
      <c r="AR597">
        <v>0</v>
      </c>
      <c r="AS597" t="s">
        <v>3</v>
      </c>
      <c r="AT597">
        <v>42.81</v>
      </c>
      <c r="AU597" t="s">
        <v>3</v>
      </c>
      <c r="AV597">
        <v>1</v>
      </c>
      <c r="AW597">
        <v>2</v>
      </c>
      <c r="AX597">
        <v>35383479</v>
      </c>
      <c r="AY597">
        <v>1</v>
      </c>
      <c r="AZ597">
        <v>0</v>
      </c>
      <c r="BA597">
        <v>597</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CU597">
        <f>ROUND(AT597*Source!I1929*AH597*AL597,2)</f>
        <v>0</v>
      </c>
      <c r="CV597">
        <f>ROUND(Y597*Source!I1929,9)</f>
        <v>1.7123999999999999</v>
      </c>
      <c r="CW597">
        <v>0</v>
      </c>
      <c r="CX597">
        <f>ROUND(Y597*Source!I1929,9)</f>
        <v>1.7123999999999999</v>
      </c>
      <c r="CY597">
        <f>AD597</f>
        <v>0</v>
      </c>
      <c r="CZ597">
        <f>AH597</f>
        <v>0</v>
      </c>
      <c r="DA597">
        <f>AL597</f>
        <v>1</v>
      </c>
      <c r="DB597">
        <f t="shared" si="127"/>
        <v>0</v>
      </c>
      <c r="DC597">
        <f t="shared" si="128"/>
        <v>0</v>
      </c>
      <c r="DD597" t="s">
        <v>3</v>
      </c>
      <c r="DE597" t="s">
        <v>3</v>
      </c>
      <c r="DF597">
        <f t="shared" si="133"/>
        <v>0</v>
      </c>
      <c r="DG597">
        <f t="shared" si="134"/>
        <v>0</v>
      </c>
      <c r="DH597">
        <f t="shared" si="135"/>
        <v>0</v>
      </c>
      <c r="DI597">
        <f t="shared" si="136"/>
        <v>0</v>
      </c>
      <c r="DJ597">
        <f>DI597</f>
        <v>0</v>
      </c>
      <c r="DK597">
        <v>0</v>
      </c>
      <c r="DL597" t="s">
        <v>3</v>
      </c>
      <c r="DM597">
        <v>0</v>
      </c>
      <c r="DN597" t="s">
        <v>3</v>
      </c>
      <c r="DO597">
        <v>0</v>
      </c>
    </row>
    <row r="598" spans="1:119" x14ac:dyDescent="0.2">
      <c r="A598">
        <f>ROW(Source!A1929)</f>
        <v>1929</v>
      </c>
      <c r="B598">
        <v>35364244</v>
      </c>
      <c r="C598">
        <v>35383476</v>
      </c>
      <c r="D598">
        <v>35113206</v>
      </c>
      <c r="E598">
        <v>1</v>
      </c>
      <c r="F598">
        <v>1</v>
      </c>
      <c r="G598">
        <v>15872964</v>
      </c>
      <c r="H598">
        <v>2</v>
      </c>
      <c r="I598" t="s">
        <v>989</v>
      </c>
      <c r="J598" t="s">
        <v>990</v>
      </c>
      <c r="K598" t="s">
        <v>991</v>
      </c>
      <c r="L598">
        <v>1368</v>
      </c>
      <c r="N598">
        <v>1011</v>
      </c>
      <c r="O598" t="s">
        <v>988</v>
      </c>
      <c r="P598" t="s">
        <v>988</v>
      </c>
      <c r="Q598">
        <v>1</v>
      </c>
      <c r="W598">
        <v>0</v>
      </c>
      <c r="X598">
        <v>-1817365194</v>
      </c>
      <c r="Y598">
        <f t="shared" si="126"/>
        <v>6.9</v>
      </c>
      <c r="AA598">
        <v>0</v>
      </c>
      <c r="AB598">
        <v>4.72</v>
      </c>
      <c r="AC598">
        <v>0.1</v>
      </c>
      <c r="AD598">
        <v>0</v>
      </c>
      <c r="AE598">
        <v>0</v>
      </c>
      <c r="AF598">
        <v>4.72</v>
      </c>
      <c r="AG598">
        <v>0.1</v>
      </c>
      <c r="AH598">
        <v>0</v>
      </c>
      <c r="AI598">
        <v>1</v>
      </c>
      <c r="AJ598">
        <v>1</v>
      </c>
      <c r="AK598">
        <v>1</v>
      </c>
      <c r="AL598">
        <v>1</v>
      </c>
      <c r="AM598">
        <v>-2</v>
      </c>
      <c r="AN598">
        <v>0</v>
      </c>
      <c r="AO598">
        <v>1</v>
      </c>
      <c r="AP598">
        <v>1</v>
      </c>
      <c r="AQ598">
        <v>0</v>
      </c>
      <c r="AR598">
        <v>0</v>
      </c>
      <c r="AS598" t="s">
        <v>3</v>
      </c>
      <c r="AT598">
        <v>6.9</v>
      </c>
      <c r="AU598" t="s">
        <v>3</v>
      </c>
      <c r="AV598">
        <v>0</v>
      </c>
      <c r="AW598">
        <v>2</v>
      </c>
      <c r="AX598">
        <v>35383480</v>
      </c>
      <c r="AY598">
        <v>1</v>
      </c>
      <c r="AZ598">
        <v>0</v>
      </c>
      <c r="BA598">
        <v>598</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CV598">
        <v>0</v>
      </c>
      <c r="CW598">
        <f>ROUND(Y598*Source!I1929*DO598,9)</f>
        <v>0</v>
      </c>
      <c r="CX598">
        <f>ROUND(Y598*Source!I1929,9)</f>
        <v>0.27600000000000002</v>
      </c>
      <c r="CY598">
        <f>AB598</f>
        <v>4.72</v>
      </c>
      <c r="CZ598">
        <f>AF598</f>
        <v>4.72</v>
      </c>
      <c r="DA598">
        <f>AJ598</f>
        <v>1</v>
      </c>
      <c r="DB598">
        <f t="shared" si="127"/>
        <v>32.57</v>
      </c>
      <c r="DC598">
        <f t="shared" si="128"/>
        <v>0.69</v>
      </c>
      <c r="DD598" t="s">
        <v>3</v>
      </c>
      <c r="DE598" t="s">
        <v>3</v>
      </c>
      <c r="DF598">
        <f t="shared" si="133"/>
        <v>0</v>
      </c>
      <c r="DG598">
        <f t="shared" si="134"/>
        <v>1.3</v>
      </c>
      <c r="DH598">
        <f t="shared" si="135"/>
        <v>0.03</v>
      </c>
      <c r="DI598">
        <f t="shared" si="136"/>
        <v>0</v>
      </c>
      <c r="DJ598">
        <f>DG598</f>
        <v>1.3</v>
      </c>
      <c r="DK598">
        <v>0</v>
      </c>
      <c r="DL598" t="s">
        <v>3</v>
      </c>
      <c r="DM598">
        <v>0</v>
      </c>
      <c r="DN598" t="s">
        <v>3</v>
      </c>
      <c r="DO598">
        <v>0</v>
      </c>
    </row>
    <row r="599" spans="1:119" x14ac:dyDescent="0.2">
      <c r="A599">
        <f>ROW(Source!A1930)</f>
        <v>1930</v>
      </c>
      <c r="B599">
        <v>35364244</v>
      </c>
      <c r="C599">
        <v>35383481</v>
      </c>
      <c r="D599">
        <v>35111398</v>
      </c>
      <c r="E599">
        <v>15872964</v>
      </c>
      <c r="F599">
        <v>1</v>
      </c>
      <c r="G599">
        <v>15872964</v>
      </c>
      <c r="H599">
        <v>1</v>
      </c>
      <c r="I599" t="s">
        <v>982</v>
      </c>
      <c r="J599" t="s">
        <v>3</v>
      </c>
      <c r="K599" t="s">
        <v>983</v>
      </c>
      <c r="L599">
        <v>1191</v>
      </c>
      <c r="N599">
        <v>1013</v>
      </c>
      <c r="O599" t="s">
        <v>984</v>
      </c>
      <c r="P599" t="s">
        <v>984</v>
      </c>
      <c r="Q599">
        <v>1</v>
      </c>
      <c r="W599">
        <v>0</v>
      </c>
      <c r="X599">
        <v>476480486</v>
      </c>
      <c r="Y599">
        <f t="shared" si="126"/>
        <v>39.22</v>
      </c>
      <c r="AA599">
        <v>0</v>
      </c>
      <c r="AB599">
        <v>0</v>
      </c>
      <c r="AC599">
        <v>0</v>
      </c>
      <c r="AD599">
        <v>0</v>
      </c>
      <c r="AE599">
        <v>0</v>
      </c>
      <c r="AF599">
        <v>0</v>
      </c>
      <c r="AG599">
        <v>0</v>
      </c>
      <c r="AH599">
        <v>0</v>
      </c>
      <c r="AI599">
        <v>1</v>
      </c>
      <c r="AJ599">
        <v>1</v>
      </c>
      <c r="AK599">
        <v>1</v>
      </c>
      <c r="AL599">
        <v>1</v>
      </c>
      <c r="AM599">
        <v>-2</v>
      </c>
      <c r="AN599">
        <v>0</v>
      </c>
      <c r="AO599">
        <v>1</v>
      </c>
      <c r="AP599">
        <v>1</v>
      </c>
      <c r="AQ599">
        <v>0</v>
      </c>
      <c r="AR599">
        <v>0</v>
      </c>
      <c r="AS599" t="s">
        <v>3</v>
      </c>
      <c r="AT599">
        <v>39.22</v>
      </c>
      <c r="AU599" t="s">
        <v>3</v>
      </c>
      <c r="AV599">
        <v>1</v>
      </c>
      <c r="AW599">
        <v>2</v>
      </c>
      <c r="AX599">
        <v>35383484</v>
      </c>
      <c r="AY599">
        <v>1</v>
      </c>
      <c r="AZ599">
        <v>0</v>
      </c>
      <c r="BA599">
        <v>599</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CU599">
        <f>ROUND(AT599*Source!I1930*AH599*AL599,2)</f>
        <v>0</v>
      </c>
      <c r="CV599">
        <f>ROUND(Y599*Source!I1930,9)</f>
        <v>0.39219999999999999</v>
      </c>
      <c r="CW599">
        <v>0</v>
      </c>
      <c r="CX599">
        <f>ROUND(Y599*Source!I1930,9)</f>
        <v>0.39219999999999999</v>
      </c>
      <c r="CY599">
        <f>AD599</f>
        <v>0</v>
      </c>
      <c r="CZ599">
        <f>AH599</f>
        <v>0</v>
      </c>
      <c r="DA599">
        <f>AL599</f>
        <v>1</v>
      </c>
      <c r="DB599">
        <f t="shared" si="127"/>
        <v>0</v>
      </c>
      <c r="DC599">
        <f t="shared" si="128"/>
        <v>0</v>
      </c>
      <c r="DD599" t="s">
        <v>3</v>
      </c>
      <c r="DE599" t="s">
        <v>3</v>
      </c>
      <c r="DF599">
        <f t="shared" si="133"/>
        <v>0</v>
      </c>
      <c r="DG599">
        <f t="shared" si="134"/>
        <v>0</v>
      </c>
      <c r="DH599">
        <f t="shared" si="135"/>
        <v>0</v>
      </c>
      <c r="DI599">
        <f t="shared" si="136"/>
        <v>0</v>
      </c>
      <c r="DJ599">
        <f>DI599</f>
        <v>0</v>
      </c>
      <c r="DK599">
        <v>0</v>
      </c>
      <c r="DL599" t="s">
        <v>3</v>
      </c>
      <c r="DM599">
        <v>0</v>
      </c>
      <c r="DN599" t="s">
        <v>3</v>
      </c>
      <c r="DO599">
        <v>0</v>
      </c>
    </row>
    <row r="600" spans="1:119" x14ac:dyDescent="0.2">
      <c r="A600">
        <f>ROW(Source!A1930)</f>
        <v>1930</v>
      </c>
      <c r="B600">
        <v>35364244</v>
      </c>
      <c r="C600">
        <v>35383481</v>
      </c>
      <c r="D600">
        <v>35113206</v>
      </c>
      <c r="E600">
        <v>1</v>
      </c>
      <c r="F600">
        <v>1</v>
      </c>
      <c r="G600">
        <v>15872964</v>
      </c>
      <c r="H600">
        <v>2</v>
      </c>
      <c r="I600" t="s">
        <v>989</v>
      </c>
      <c r="J600" t="s">
        <v>990</v>
      </c>
      <c r="K600" t="s">
        <v>991</v>
      </c>
      <c r="L600">
        <v>1368</v>
      </c>
      <c r="N600">
        <v>1011</v>
      </c>
      <c r="O600" t="s">
        <v>988</v>
      </c>
      <c r="P600" t="s">
        <v>988</v>
      </c>
      <c r="Q600">
        <v>1</v>
      </c>
      <c r="W600">
        <v>0</v>
      </c>
      <c r="X600">
        <v>-1817365194</v>
      </c>
      <c r="Y600">
        <f t="shared" si="126"/>
        <v>6.9</v>
      </c>
      <c r="AA600">
        <v>0</v>
      </c>
      <c r="AB600">
        <v>4.72</v>
      </c>
      <c r="AC600">
        <v>0.1</v>
      </c>
      <c r="AD600">
        <v>0</v>
      </c>
      <c r="AE600">
        <v>0</v>
      </c>
      <c r="AF600">
        <v>4.72</v>
      </c>
      <c r="AG600">
        <v>0.1</v>
      </c>
      <c r="AH600">
        <v>0</v>
      </c>
      <c r="AI600">
        <v>1</v>
      </c>
      <c r="AJ600">
        <v>1</v>
      </c>
      <c r="AK600">
        <v>1</v>
      </c>
      <c r="AL600">
        <v>1</v>
      </c>
      <c r="AM600">
        <v>-2</v>
      </c>
      <c r="AN600">
        <v>0</v>
      </c>
      <c r="AO600">
        <v>1</v>
      </c>
      <c r="AP600">
        <v>1</v>
      </c>
      <c r="AQ600">
        <v>0</v>
      </c>
      <c r="AR600">
        <v>0</v>
      </c>
      <c r="AS600" t="s">
        <v>3</v>
      </c>
      <c r="AT600">
        <v>6.9</v>
      </c>
      <c r="AU600" t="s">
        <v>3</v>
      </c>
      <c r="AV600">
        <v>0</v>
      </c>
      <c r="AW600">
        <v>2</v>
      </c>
      <c r="AX600">
        <v>35383485</v>
      </c>
      <c r="AY600">
        <v>1</v>
      </c>
      <c r="AZ600">
        <v>0</v>
      </c>
      <c r="BA600">
        <v>600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CV600">
        <v>0</v>
      </c>
      <c r="CW600">
        <f>ROUND(Y600*Source!I1930*DO600,9)</f>
        <v>0</v>
      </c>
      <c r="CX600">
        <f>ROUND(Y600*Source!I1930,9)</f>
        <v>6.9000000000000006E-2</v>
      </c>
      <c r="CY600">
        <f>AB600</f>
        <v>4.72</v>
      </c>
      <c r="CZ600">
        <f>AF600</f>
        <v>4.72</v>
      </c>
      <c r="DA600">
        <f>AJ600</f>
        <v>1</v>
      </c>
      <c r="DB600">
        <f t="shared" si="127"/>
        <v>32.57</v>
      </c>
      <c r="DC600">
        <f t="shared" si="128"/>
        <v>0.69</v>
      </c>
      <c r="DD600" t="s">
        <v>3</v>
      </c>
      <c r="DE600" t="s">
        <v>3</v>
      </c>
      <c r="DF600">
        <f t="shared" si="133"/>
        <v>0</v>
      </c>
      <c r="DG600">
        <f t="shared" si="134"/>
        <v>0.33</v>
      </c>
      <c r="DH600">
        <f t="shared" si="135"/>
        <v>0.01</v>
      </c>
      <c r="DI600">
        <f t="shared" si="136"/>
        <v>0</v>
      </c>
      <c r="DJ600">
        <f>DG600</f>
        <v>0.33</v>
      </c>
      <c r="DK600">
        <v>0</v>
      </c>
      <c r="DL600" t="s">
        <v>3</v>
      </c>
      <c r="DM600">
        <v>0</v>
      </c>
      <c r="DN600" t="s">
        <v>3</v>
      </c>
      <c r="DO600">
        <v>0</v>
      </c>
    </row>
    <row r="601" spans="1:119" x14ac:dyDescent="0.2">
      <c r="A601">
        <f>ROW(Source!A1931)</f>
        <v>1931</v>
      </c>
      <c r="B601">
        <v>35364244</v>
      </c>
      <c r="C601">
        <v>35383486</v>
      </c>
      <c r="D601">
        <v>35111398</v>
      </c>
      <c r="E601">
        <v>15872964</v>
      </c>
      <c r="F601">
        <v>1</v>
      </c>
      <c r="G601">
        <v>15872964</v>
      </c>
      <c r="H601">
        <v>1</v>
      </c>
      <c r="I601" t="s">
        <v>982</v>
      </c>
      <c r="J601" t="s">
        <v>3</v>
      </c>
      <c r="K601" t="s">
        <v>983</v>
      </c>
      <c r="L601">
        <v>1191</v>
      </c>
      <c r="N601">
        <v>1013</v>
      </c>
      <c r="O601" t="s">
        <v>984</v>
      </c>
      <c r="P601" t="s">
        <v>984</v>
      </c>
      <c r="Q601">
        <v>1</v>
      </c>
      <c r="W601">
        <v>0</v>
      </c>
      <c r="X601">
        <v>476480486</v>
      </c>
      <c r="Y601">
        <f t="shared" si="126"/>
        <v>34.630000000000003</v>
      </c>
      <c r="AA601">
        <v>0</v>
      </c>
      <c r="AB601">
        <v>0</v>
      </c>
      <c r="AC601">
        <v>0</v>
      </c>
      <c r="AD601">
        <v>0</v>
      </c>
      <c r="AE601">
        <v>0</v>
      </c>
      <c r="AF601">
        <v>0</v>
      </c>
      <c r="AG601">
        <v>0</v>
      </c>
      <c r="AH601">
        <v>0</v>
      </c>
      <c r="AI601">
        <v>1</v>
      </c>
      <c r="AJ601">
        <v>1</v>
      </c>
      <c r="AK601">
        <v>1</v>
      </c>
      <c r="AL601">
        <v>1</v>
      </c>
      <c r="AM601">
        <v>-2</v>
      </c>
      <c r="AN601">
        <v>0</v>
      </c>
      <c r="AO601">
        <v>1</v>
      </c>
      <c r="AP601">
        <v>1</v>
      </c>
      <c r="AQ601">
        <v>0</v>
      </c>
      <c r="AR601">
        <v>0</v>
      </c>
      <c r="AS601" t="s">
        <v>3</v>
      </c>
      <c r="AT601">
        <v>34.630000000000003</v>
      </c>
      <c r="AU601" t="s">
        <v>3</v>
      </c>
      <c r="AV601">
        <v>1</v>
      </c>
      <c r="AW601">
        <v>2</v>
      </c>
      <c r="AX601">
        <v>35383488</v>
      </c>
      <c r="AY601">
        <v>1</v>
      </c>
      <c r="AZ601">
        <v>0</v>
      </c>
      <c r="BA601">
        <v>601</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CU601">
        <f>ROUND(AT601*Source!I1931*AH601*AL601,2)</f>
        <v>0</v>
      </c>
      <c r="CV601">
        <f>ROUND(Y601*Source!I1931,9)</f>
        <v>0.3463</v>
      </c>
      <c r="CW601">
        <v>0</v>
      </c>
      <c r="CX601">
        <f>ROUND(Y601*Source!I1931,9)</f>
        <v>0.3463</v>
      </c>
      <c r="CY601">
        <f>AD601</f>
        <v>0</v>
      </c>
      <c r="CZ601">
        <f>AH601</f>
        <v>0</v>
      </c>
      <c r="DA601">
        <f>AL601</f>
        <v>1</v>
      </c>
      <c r="DB601">
        <f t="shared" si="127"/>
        <v>0</v>
      </c>
      <c r="DC601">
        <f t="shared" si="128"/>
        <v>0</v>
      </c>
      <c r="DD601" t="s">
        <v>3</v>
      </c>
      <c r="DE601" t="s">
        <v>3</v>
      </c>
      <c r="DF601">
        <f t="shared" si="133"/>
        <v>0</v>
      </c>
      <c r="DG601">
        <f t="shared" si="134"/>
        <v>0</v>
      </c>
      <c r="DH601">
        <f t="shared" si="135"/>
        <v>0</v>
      </c>
      <c r="DI601">
        <f t="shared" si="136"/>
        <v>0</v>
      </c>
      <c r="DJ601">
        <f>DI601</f>
        <v>0</v>
      </c>
      <c r="DK601">
        <v>0</v>
      </c>
      <c r="DL601" t="s">
        <v>3</v>
      </c>
      <c r="DM601">
        <v>0</v>
      </c>
      <c r="DN601" t="s">
        <v>3</v>
      </c>
      <c r="DO601">
        <v>0</v>
      </c>
    </row>
    <row r="602" spans="1:119" x14ac:dyDescent="0.2">
      <c r="A602">
        <f>ROW(Source!A1967)</f>
        <v>1967</v>
      </c>
      <c r="B602">
        <v>35364244</v>
      </c>
      <c r="C602">
        <v>35383547</v>
      </c>
      <c r="D602">
        <v>35111398</v>
      </c>
      <c r="E602">
        <v>15872964</v>
      </c>
      <c r="F602">
        <v>1</v>
      </c>
      <c r="G602">
        <v>15872964</v>
      </c>
      <c r="H602">
        <v>1</v>
      </c>
      <c r="I602" t="s">
        <v>982</v>
      </c>
      <c r="J602" t="s">
        <v>3</v>
      </c>
      <c r="K602" t="s">
        <v>983</v>
      </c>
      <c r="L602">
        <v>1191</v>
      </c>
      <c r="N602">
        <v>1013</v>
      </c>
      <c r="O602" t="s">
        <v>984</v>
      </c>
      <c r="P602" t="s">
        <v>984</v>
      </c>
      <c r="Q602">
        <v>1</v>
      </c>
      <c r="W602">
        <v>0</v>
      </c>
      <c r="X602">
        <v>476480486</v>
      </c>
      <c r="Y602">
        <f t="shared" si="126"/>
        <v>5.84</v>
      </c>
      <c r="AA602">
        <v>0</v>
      </c>
      <c r="AB602">
        <v>0</v>
      </c>
      <c r="AC602">
        <v>0</v>
      </c>
      <c r="AD602">
        <v>0</v>
      </c>
      <c r="AE602">
        <v>0</v>
      </c>
      <c r="AF602">
        <v>0</v>
      </c>
      <c r="AG602">
        <v>0</v>
      </c>
      <c r="AH602">
        <v>0</v>
      </c>
      <c r="AI602">
        <v>1</v>
      </c>
      <c r="AJ602">
        <v>1</v>
      </c>
      <c r="AK602">
        <v>1</v>
      </c>
      <c r="AL602">
        <v>1</v>
      </c>
      <c r="AM602">
        <v>-2</v>
      </c>
      <c r="AN602">
        <v>0</v>
      </c>
      <c r="AO602">
        <v>1</v>
      </c>
      <c r="AP602">
        <v>1</v>
      </c>
      <c r="AQ602">
        <v>0</v>
      </c>
      <c r="AR602">
        <v>0</v>
      </c>
      <c r="AS602" t="s">
        <v>3</v>
      </c>
      <c r="AT602">
        <v>5.84</v>
      </c>
      <c r="AU602" t="s">
        <v>3</v>
      </c>
      <c r="AV602">
        <v>1</v>
      </c>
      <c r="AW602">
        <v>2</v>
      </c>
      <c r="AX602">
        <v>35383549</v>
      </c>
      <c r="AY602">
        <v>1</v>
      </c>
      <c r="AZ602">
        <v>0</v>
      </c>
      <c r="BA602">
        <v>602</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CU602">
        <f>ROUND(AT602*Source!I1967*AH602*AL602,2)</f>
        <v>0</v>
      </c>
      <c r="CV602">
        <f>ROUND(Y602*Source!I1967,9)</f>
        <v>0.29199999999999998</v>
      </c>
      <c r="CW602">
        <v>0</v>
      </c>
      <c r="CX602">
        <f>ROUND(Y602*Source!I1967,9)</f>
        <v>0.29199999999999998</v>
      </c>
      <c r="CY602">
        <f>AD602</f>
        <v>0</v>
      </c>
      <c r="CZ602">
        <f>AH602</f>
        <v>0</v>
      </c>
      <c r="DA602">
        <f>AL602</f>
        <v>1</v>
      </c>
      <c r="DB602">
        <f t="shared" si="127"/>
        <v>0</v>
      </c>
      <c r="DC602">
        <f t="shared" si="128"/>
        <v>0</v>
      </c>
      <c r="DD602" t="s">
        <v>3</v>
      </c>
      <c r="DE602" t="s">
        <v>3</v>
      </c>
      <c r="DF602">
        <f t="shared" si="133"/>
        <v>0</v>
      </c>
      <c r="DG602">
        <f t="shared" si="134"/>
        <v>0</v>
      </c>
      <c r="DH602">
        <f t="shared" si="135"/>
        <v>0</v>
      </c>
      <c r="DI602">
        <f t="shared" si="136"/>
        <v>0</v>
      </c>
      <c r="DJ602">
        <f>DI602</f>
        <v>0</v>
      </c>
      <c r="DK602">
        <v>0</v>
      </c>
      <c r="DL602" t="s">
        <v>3</v>
      </c>
      <c r="DM602">
        <v>0</v>
      </c>
      <c r="DN602" t="s">
        <v>3</v>
      </c>
      <c r="DO602">
        <v>0</v>
      </c>
    </row>
    <row r="603" spans="1:119" x14ac:dyDescent="0.2">
      <c r="A603">
        <f>ROW(Source!A1968)</f>
        <v>1968</v>
      </c>
      <c r="B603">
        <v>35364244</v>
      </c>
      <c r="C603">
        <v>35383550</v>
      </c>
      <c r="D603">
        <v>35111398</v>
      </c>
      <c r="E603">
        <v>15872964</v>
      </c>
      <c r="F603">
        <v>1</v>
      </c>
      <c r="G603">
        <v>15872964</v>
      </c>
      <c r="H603">
        <v>1</v>
      </c>
      <c r="I603" t="s">
        <v>982</v>
      </c>
      <c r="J603" t="s">
        <v>3</v>
      </c>
      <c r="K603" t="s">
        <v>983</v>
      </c>
      <c r="L603">
        <v>1191</v>
      </c>
      <c r="N603">
        <v>1013</v>
      </c>
      <c r="O603" t="s">
        <v>984</v>
      </c>
      <c r="P603" t="s">
        <v>984</v>
      </c>
      <c r="Q603">
        <v>1</v>
      </c>
      <c r="W603">
        <v>0</v>
      </c>
      <c r="X603">
        <v>476480486</v>
      </c>
      <c r="Y603">
        <f t="shared" si="126"/>
        <v>0.42</v>
      </c>
      <c r="AA603">
        <v>0</v>
      </c>
      <c r="AB603">
        <v>0</v>
      </c>
      <c r="AC603">
        <v>0</v>
      </c>
      <c r="AD603">
        <v>0</v>
      </c>
      <c r="AE603">
        <v>0</v>
      </c>
      <c r="AF603">
        <v>0</v>
      </c>
      <c r="AG603">
        <v>0</v>
      </c>
      <c r="AH603">
        <v>0</v>
      </c>
      <c r="AI603">
        <v>1</v>
      </c>
      <c r="AJ603">
        <v>1</v>
      </c>
      <c r="AK603">
        <v>1</v>
      </c>
      <c r="AL603">
        <v>1</v>
      </c>
      <c r="AM603">
        <v>-2</v>
      </c>
      <c r="AN603">
        <v>0</v>
      </c>
      <c r="AO603">
        <v>1</v>
      </c>
      <c r="AP603">
        <v>0</v>
      </c>
      <c r="AQ603">
        <v>0</v>
      </c>
      <c r="AR603">
        <v>0</v>
      </c>
      <c r="AS603" t="s">
        <v>3</v>
      </c>
      <c r="AT603">
        <v>0.42</v>
      </c>
      <c r="AU603" t="s">
        <v>3</v>
      </c>
      <c r="AV603">
        <v>1</v>
      </c>
      <c r="AW603">
        <v>2</v>
      </c>
      <c r="AX603">
        <v>35383555</v>
      </c>
      <c r="AY603">
        <v>1</v>
      </c>
      <c r="AZ603">
        <v>0</v>
      </c>
      <c r="BA603">
        <v>603</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CU603">
        <f>ROUND(AT603*Source!I1968*AH603*AL603,2)</f>
        <v>0</v>
      </c>
      <c r="CV603">
        <f>ROUND(Y603*Source!I1968,9)</f>
        <v>8.4000000000000005E-2</v>
      </c>
      <c r="CW603">
        <v>0</v>
      </c>
      <c r="CX603">
        <f>ROUND(Y603*Source!I1968,9)</f>
        <v>8.4000000000000005E-2</v>
      </c>
      <c r="CY603">
        <f>AD603</f>
        <v>0</v>
      </c>
      <c r="CZ603">
        <f>AH603</f>
        <v>0</v>
      </c>
      <c r="DA603">
        <f>AL603</f>
        <v>1</v>
      </c>
      <c r="DB603">
        <f t="shared" si="127"/>
        <v>0</v>
      </c>
      <c r="DC603">
        <f t="shared" si="128"/>
        <v>0</v>
      </c>
      <c r="DD603" t="s">
        <v>3</v>
      </c>
      <c r="DE603" t="s">
        <v>3</v>
      </c>
      <c r="DF603">
        <f t="shared" si="133"/>
        <v>0</v>
      </c>
      <c r="DG603">
        <f t="shared" si="134"/>
        <v>0</v>
      </c>
      <c r="DH603">
        <f t="shared" si="135"/>
        <v>0</v>
      </c>
      <c r="DI603">
        <f t="shared" si="136"/>
        <v>0</v>
      </c>
      <c r="DJ603">
        <f>DI603</f>
        <v>0</v>
      </c>
      <c r="DK603">
        <v>0</v>
      </c>
      <c r="DL603" t="s">
        <v>3</v>
      </c>
      <c r="DM603">
        <v>0</v>
      </c>
      <c r="DN603" t="s">
        <v>3</v>
      </c>
      <c r="DO603">
        <v>0</v>
      </c>
    </row>
    <row r="604" spans="1:119" x14ac:dyDescent="0.2">
      <c r="A604">
        <f>ROW(Source!A1968)</f>
        <v>1968</v>
      </c>
      <c r="B604">
        <v>35364244</v>
      </c>
      <c r="C604">
        <v>35383550</v>
      </c>
      <c r="D604">
        <v>35113190</v>
      </c>
      <c r="E604">
        <v>1</v>
      </c>
      <c r="F604">
        <v>1</v>
      </c>
      <c r="G604">
        <v>15872964</v>
      </c>
      <c r="H604">
        <v>2</v>
      </c>
      <c r="I604" t="s">
        <v>1111</v>
      </c>
      <c r="J604" t="s">
        <v>1112</v>
      </c>
      <c r="K604" t="s">
        <v>1113</v>
      </c>
      <c r="L604">
        <v>1368</v>
      </c>
      <c r="N604">
        <v>1011</v>
      </c>
      <c r="O604" t="s">
        <v>988</v>
      </c>
      <c r="P604" t="s">
        <v>988</v>
      </c>
      <c r="Q604">
        <v>1</v>
      </c>
      <c r="W604">
        <v>0</v>
      </c>
      <c r="X604">
        <v>-1477704590</v>
      </c>
      <c r="Y604">
        <f t="shared" si="126"/>
        <v>0.2</v>
      </c>
      <c r="AA604">
        <v>0</v>
      </c>
      <c r="AB604">
        <v>44.94</v>
      </c>
      <c r="AC604">
        <v>0.64</v>
      </c>
      <c r="AD604">
        <v>0</v>
      </c>
      <c r="AE604">
        <v>0</v>
      </c>
      <c r="AF604">
        <v>44.94</v>
      </c>
      <c r="AG604">
        <v>0.64</v>
      </c>
      <c r="AH604">
        <v>0</v>
      </c>
      <c r="AI604">
        <v>1</v>
      </c>
      <c r="AJ604">
        <v>1</v>
      </c>
      <c r="AK604">
        <v>1</v>
      </c>
      <c r="AL604">
        <v>1</v>
      </c>
      <c r="AM604">
        <v>-2</v>
      </c>
      <c r="AN604">
        <v>0</v>
      </c>
      <c r="AO604">
        <v>1</v>
      </c>
      <c r="AP604">
        <v>0</v>
      </c>
      <c r="AQ604">
        <v>0</v>
      </c>
      <c r="AR604">
        <v>0</v>
      </c>
      <c r="AS604" t="s">
        <v>3</v>
      </c>
      <c r="AT604">
        <v>0.2</v>
      </c>
      <c r="AU604" t="s">
        <v>3</v>
      </c>
      <c r="AV604">
        <v>0</v>
      </c>
      <c r="AW604">
        <v>2</v>
      </c>
      <c r="AX604">
        <v>35383556</v>
      </c>
      <c r="AY604">
        <v>1</v>
      </c>
      <c r="AZ604">
        <v>0</v>
      </c>
      <c r="BA604">
        <v>604</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CV604">
        <v>0</v>
      </c>
      <c r="CW604">
        <f>ROUND(Y604*Source!I1968*DO604,9)</f>
        <v>0</v>
      </c>
      <c r="CX604">
        <f>ROUND(Y604*Source!I1968,9)</f>
        <v>0.04</v>
      </c>
      <c r="CY604">
        <f>AB604</f>
        <v>44.94</v>
      </c>
      <c r="CZ604">
        <f>AF604</f>
        <v>44.94</v>
      </c>
      <c r="DA604">
        <f>AJ604</f>
        <v>1</v>
      </c>
      <c r="DB604">
        <f t="shared" si="127"/>
        <v>8.99</v>
      </c>
      <c r="DC604">
        <f t="shared" si="128"/>
        <v>0.13</v>
      </c>
      <c r="DD604" t="s">
        <v>3</v>
      </c>
      <c r="DE604" t="s">
        <v>3</v>
      </c>
      <c r="DF604">
        <f t="shared" si="133"/>
        <v>0</v>
      </c>
      <c r="DG604">
        <f t="shared" si="134"/>
        <v>1.8</v>
      </c>
      <c r="DH604">
        <f t="shared" si="135"/>
        <v>0.03</v>
      </c>
      <c r="DI604">
        <f t="shared" si="136"/>
        <v>0</v>
      </c>
      <c r="DJ604">
        <f>DG604</f>
        <v>1.8</v>
      </c>
      <c r="DK604">
        <v>0</v>
      </c>
      <c r="DL604" t="s">
        <v>3</v>
      </c>
      <c r="DM604">
        <v>0</v>
      </c>
      <c r="DN604" t="s">
        <v>3</v>
      </c>
      <c r="DO604">
        <v>0</v>
      </c>
    </row>
    <row r="605" spans="1:119" x14ac:dyDescent="0.2">
      <c r="A605">
        <f>ROW(Source!A1968)</f>
        <v>1968</v>
      </c>
      <c r="B605">
        <v>35364244</v>
      </c>
      <c r="C605">
        <v>35383550</v>
      </c>
      <c r="D605">
        <v>35115233</v>
      </c>
      <c r="E605">
        <v>1</v>
      </c>
      <c r="F605">
        <v>1</v>
      </c>
      <c r="G605">
        <v>15872964</v>
      </c>
      <c r="H605">
        <v>3</v>
      </c>
      <c r="I605" t="s">
        <v>1114</v>
      </c>
      <c r="J605" t="s">
        <v>1115</v>
      </c>
      <c r="K605" t="s">
        <v>1116</v>
      </c>
      <c r="L605">
        <v>1339</v>
      </c>
      <c r="N605">
        <v>1007</v>
      </c>
      <c r="O605" t="s">
        <v>1117</v>
      </c>
      <c r="P605" t="s">
        <v>1117</v>
      </c>
      <c r="Q605">
        <v>1</v>
      </c>
      <c r="W605">
        <v>0</v>
      </c>
      <c r="X605">
        <v>-35091971</v>
      </c>
      <c r="Y605">
        <f t="shared" si="126"/>
        <v>1.7600000000000001E-2</v>
      </c>
      <c r="AA605">
        <v>54.81</v>
      </c>
      <c r="AB605">
        <v>0</v>
      </c>
      <c r="AC605">
        <v>0</v>
      </c>
      <c r="AD605">
        <v>0</v>
      </c>
      <c r="AE605">
        <v>54.81</v>
      </c>
      <c r="AF605">
        <v>0</v>
      </c>
      <c r="AG605">
        <v>0</v>
      </c>
      <c r="AH605">
        <v>0</v>
      </c>
      <c r="AI605">
        <v>1</v>
      </c>
      <c r="AJ605">
        <v>1</v>
      </c>
      <c r="AK605">
        <v>1</v>
      </c>
      <c r="AL605">
        <v>1</v>
      </c>
      <c r="AM605">
        <v>-2</v>
      </c>
      <c r="AN605">
        <v>0</v>
      </c>
      <c r="AO605">
        <v>1</v>
      </c>
      <c r="AP605">
        <v>0</v>
      </c>
      <c r="AQ605">
        <v>0</v>
      </c>
      <c r="AR605">
        <v>0</v>
      </c>
      <c r="AS605" t="s">
        <v>3</v>
      </c>
      <c r="AT605">
        <v>1.7600000000000001E-2</v>
      </c>
      <c r="AU605" t="s">
        <v>3</v>
      </c>
      <c r="AV605">
        <v>0</v>
      </c>
      <c r="AW605">
        <v>2</v>
      </c>
      <c r="AX605">
        <v>35383557</v>
      </c>
      <c r="AY605">
        <v>1</v>
      </c>
      <c r="AZ605">
        <v>0</v>
      </c>
      <c r="BA605">
        <v>605</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CV605">
        <v>0</v>
      </c>
      <c r="CW605">
        <v>0</v>
      </c>
      <c r="CX605">
        <f>ROUND(Y605*Source!I1968,9)</f>
        <v>3.5200000000000001E-3</v>
      </c>
      <c r="CY605">
        <f>AA605</f>
        <v>54.81</v>
      </c>
      <c r="CZ605">
        <f>AE605</f>
        <v>54.81</v>
      </c>
      <c r="DA605">
        <f>AI605</f>
        <v>1</v>
      </c>
      <c r="DB605">
        <f t="shared" si="127"/>
        <v>0.96</v>
      </c>
      <c r="DC605">
        <f t="shared" si="128"/>
        <v>0</v>
      </c>
      <c r="DD605" t="s">
        <v>3</v>
      </c>
      <c r="DE605" t="s">
        <v>3</v>
      </c>
      <c r="DF605">
        <f t="shared" si="133"/>
        <v>0.19</v>
      </c>
      <c r="DG605">
        <f t="shared" si="134"/>
        <v>0</v>
      </c>
      <c r="DH605">
        <f t="shared" si="135"/>
        <v>0</v>
      </c>
      <c r="DI605">
        <f t="shared" si="136"/>
        <v>0</v>
      </c>
      <c r="DJ605">
        <f>DF605</f>
        <v>0.19</v>
      </c>
      <c r="DK605">
        <v>0</v>
      </c>
      <c r="DL605" t="s">
        <v>3</v>
      </c>
      <c r="DM605">
        <v>0</v>
      </c>
      <c r="DN605" t="s">
        <v>3</v>
      </c>
      <c r="DO605">
        <v>0</v>
      </c>
    </row>
    <row r="606" spans="1:119" x14ac:dyDescent="0.2">
      <c r="A606">
        <f>ROW(Source!A1968)</f>
        <v>1968</v>
      </c>
      <c r="B606">
        <v>35364244</v>
      </c>
      <c r="C606">
        <v>35383550</v>
      </c>
      <c r="D606">
        <v>35117602</v>
      </c>
      <c r="E606">
        <v>1</v>
      </c>
      <c r="F606">
        <v>1</v>
      </c>
      <c r="G606">
        <v>15872964</v>
      </c>
      <c r="H606">
        <v>3</v>
      </c>
      <c r="I606" t="s">
        <v>1118</v>
      </c>
      <c r="J606" t="s">
        <v>1119</v>
      </c>
      <c r="K606" t="s">
        <v>1120</v>
      </c>
      <c r="L606">
        <v>1354</v>
      </c>
      <c r="N606">
        <v>1010</v>
      </c>
      <c r="O606" t="s">
        <v>52</v>
      </c>
      <c r="P606" t="s">
        <v>52</v>
      </c>
      <c r="Q606">
        <v>1</v>
      </c>
      <c r="W606">
        <v>0</v>
      </c>
      <c r="X606">
        <v>656259231</v>
      </c>
      <c r="Y606">
        <f t="shared" si="126"/>
        <v>6.7000000000000002E-3</v>
      </c>
      <c r="AA606">
        <v>16620.27</v>
      </c>
      <c r="AB606">
        <v>0</v>
      </c>
      <c r="AC606">
        <v>0</v>
      </c>
      <c r="AD606">
        <v>0</v>
      </c>
      <c r="AE606">
        <v>16620.27</v>
      </c>
      <c r="AF606">
        <v>0</v>
      </c>
      <c r="AG606">
        <v>0</v>
      </c>
      <c r="AH606">
        <v>0</v>
      </c>
      <c r="AI606">
        <v>1</v>
      </c>
      <c r="AJ606">
        <v>1</v>
      </c>
      <c r="AK606">
        <v>1</v>
      </c>
      <c r="AL606">
        <v>1</v>
      </c>
      <c r="AM606">
        <v>-2</v>
      </c>
      <c r="AN606">
        <v>0</v>
      </c>
      <c r="AO606">
        <v>1</v>
      </c>
      <c r="AP606">
        <v>0</v>
      </c>
      <c r="AQ606">
        <v>0</v>
      </c>
      <c r="AR606">
        <v>0</v>
      </c>
      <c r="AS606" t="s">
        <v>3</v>
      </c>
      <c r="AT606">
        <v>6.7000000000000002E-3</v>
      </c>
      <c r="AU606" t="s">
        <v>3</v>
      </c>
      <c r="AV606">
        <v>0</v>
      </c>
      <c r="AW606">
        <v>2</v>
      </c>
      <c r="AX606">
        <v>35383558</v>
      </c>
      <c r="AY606">
        <v>1</v>
      </c>
      <c r="AZ606">
        <v>0</v>
      </c>
      <c r="BA606">
        <v>606</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CV606">
        <v>0</v>
      </c>
      <c r="CW606">
        <v>0</v>
      </c>
      <c r="CX606">
        <f>ROUND(Y606*Source!I1968,9)</f>
        <v>1.34E-3</v>
      </c>
      <c r="CY606">
        <f>AA606</f>
        <v>16620.27</v>
      </c>
      <c r="CZ606">
        <f>AE606</f>
        <v>16620.27</v>
      </c>
      <c r="DA606">
        <f>AI606</f>
        <v>1</v>
      </c>
      <c r="DB606">
        <f t="shared" si="127"/>
        <v>111.36</v>
      </c>
      <c r="DC606">
        <f t="shared" si="128"/>
        <v>0</v>
      </c>
      <c r="DD606" t="s">
        <v>3</v>
      </c>
      <c r="DE606" t="s">
        <v>3</v>
      </c>
      <c r="DF606">
        <f t="shared" si="133"/>
        <v>22.27</v>
      </c>
      <c r="DG606">
        <f t="shared" si="134"/>
        <v>0</v>
      </c>
      <c r="DH606">
        <f t="shared" si="135"/>
        <v>0</v>
      </c>
      <c r="DI606">
        <f t="shared" si="136"/>
        <v>0</v>
      </c>
      <c r="DJ606">
        <f>DF606</f>
        <v>22.27</v>
      </c>
      <c r="DK606">
        <v>0</v>
      </c>
      <c r="DL606" t="s">
        <v>3</v>
      </c>
      <c r="DM606">
        <v>0</v>
      </c>
      <c r="DN606" t="s">
        <v>3</v>
      </c>
      <c r="DO606">
        <v>0</v>
      </c>
    </row>
    <row r="607" spans="1:119" x14ac:dyDescent="0.2">
      <c r="A607">
        <f>ROW(Source!A1969)</f>
        <v>1969</v>
      </c>
      <c r="B607">
        <v>35364244</v>
      </c>
      <c r="C607">
        <v>35383559</v>
      </c>
      <c r="D607">
        <v>35111398</v>
      </c>
      <c r="E607">
        <v>15872964</v>
      </c>
      <c r="F607">
        <v>1</v>
      </c>
      <c r="G607">
        <v>15872964</v>
      </c>
      <c r="H607">
        <v>1</v>
      </c>
      <c r="I607" t="s">
        <v>982</v>
      </c>
      <c r="J607" t="s">
        <v>3</v>
      </c>
      <c r="K607" t="s">
        <v>983</v>
      </c>
      <c r="L607">
        <v>1191</v>
      </c>
      <c r="N607">
        <v>1013</v>
      </c>
      <c r="O607" t="s">
        <v>984</v>
      </c>
      <c r="P607" t="s">
        <v>984</v>
      </c>
      <c r="Q607">
        <v>1</v>
      </c>
      <c r="W607">
        <v>0</v>
      </c>
      <c r="X607">
        <v>476480486</v>
      </c>
      <c r="Y607">
        <f t="shared" si="126"/>
        <v>14</v>
      </c>
      <c r="AA607">
        <v>0</v>
      </c>
      <c r="AB607">
        <v>0</v>
      </c>
      <c r="AC607">
        <v>0</v>
      </c>
      <c r="AD607">
        <v>0</v>
      </c>
      <c r="AE607">
        <v>0</v>
      </c>
      <c r="AF607">
        <v>0</v>
      </c>
      <c r="AG607">
        <v>0</v>
      </c>
      <c r="AH607">
        <v>0</v>
      </c>
      <c r="AI607">
        <v>1</v>
      </c>
      <c r="AJ607">
        <v>1</v>
      </c>
      <c r="AK607">
        <v>1</v>
      </c>
      <c r="AL607">
        <v>1</v>
      </c>
      <c r="AM607">
        <v>-2</v>
      </c>
      <c r="AN607">
        <v>0</v>
      </c>
      <c r="AO607">
        <v>1</v>
      </c>
      <c r="AP607">
        <v>1</v>
      </c>
      <c r="AQ607">
        <v>0</v>
      </c>
      <c r="AR607">
        <v>0</v>
      </c>
      <c r="AS607" t="s">
        <v>3</v>
      </c>
      <c r="AT607">
        <v>14</v>
      </c>
      <c r="AU607" t="s">
        <v>3</v>
      </c>
      <c r="AV607">
        <v>1</v>
      </c>
      <c r="AW607">
        <v>2</v>
      </c>
      <c r="AX607">
        <v>35383563</v>
      </c>
      <c r="AY607">
        <v>1</v>
      </c>
      <c r="AZ607">
        <v>0</v>
      </c>
      <c r="BA607">
        <v>607</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CU607">
        <f>ROUND(AT607*Source!I1969*AH607*AL607,2)</f>
        <v>0</v>
      </c>
      <c r="CV607">
        <f>ROUND(Y607*Source!I1969,9)</f>
        <v>0.14000000000000001</v>
      </c>
      <c r="CW607">
        <v>0</v>
      </c>
      <c r="CX607">
        <f>ROUND(Y607*Source!I1969,9)</f>
        <v>0.14000000000000001</v>
      </c>
      <c r="CY607">
        <f>AD607</f>
        <v>0</v>
      </c>
      <c r="CZ607">
        <f>AH607</f>
        <v>0</v>
      </c>
      <c r="DA607">
        <f>AL607</f>
        <v>1</v>
      </c>
      <c r="DB607">
        <f t="shared" si="127"/>
        <v>0</v>
      </c>
      <c r="DC607">
        <f t="shared" si="128"/>
        <v>0</v>
      </c>
      <c r="DD607" t="s">
        <v>3</v>
      </c>
      <c r="DE607" t="s">
        <v>3</v>
      </c>
      <c r="DF607">
        <f t="shared" si="133"/>
        <v>0</v>
      </c>
      <c r="DG607">
        <f t="shared" si="134"/>
        <v>0</v>
      </c>
      <c r="DH607">
        <f t="shared" si="135"/>
        <v>0</v>
      </c>
      <c r="DI607">
        <f t="shared" si="136"/>
        <v>0</v>
      </c>
      <c r="DJ607">
        <f>DI607</f>
        <v>0</v>
      </c>
      <c r="DK607">
        <v>0</v>
      </c>
      <c r="DL607" t="s">
        <v>3</v>
      </c>
      <c r="DM607">
        <v>0</v>
      </c>
      <c r="DN607" t="s">
        <v>3</v>
      </c>
      <c r="DO607">
        <v>0</v>
      </c>
    </row>
    <row r="608" spans="1:119" x14ac:dyDescent="0.2">
      <c r="A608">
        <f>ROW(Source!A1969)</f>
        <v>1969</v>
      </c>
      <c r="B608">
        <v>35364244</v>
      </c>
      <c r="C608">
        <v>35383559</v>
      </c>
      <c r="D608">
        <v>35112687</v>
      </c>
      <c r="E608">
        <v>1</v>
      </c>
      <c r="F608">
        <v>1</v>
      </c>
      <c r="G608">
        <v>15872964</v>
      </c>
      <c r="H608">
        <v>2</v>
      </c>
      <c r="I608" t="s">
        <v>1121</v>
      </c>
      <c r="J608" t="s">
        <v>1122</v>
      </c>
      <c r="K608" t="s">
        <v>1123</v>
      </c>
      <c r="L608">
        <v>1368</v>
      </c>
      <c r="N608">
        <v>1011</v>
      </c>
      <c r="O608" t="s">
        <v>988</v>
      </c>
      <c r="P608" t="s">
        <v>988</v>
      </c>
      <c r="Q608">
        <v>1</v>
      </c>
      <c r="W608">
        <v>0</v>
      </c>
      <c r="X608">
        <v>-1843499539</v>
      </c>
      <c r="Y608">
        <f t="shared" si="126"/>
        <v>3.65</v>
      </c>
      <c r="AA608">
        <v>0</v>
      </c>
      <c r="AB608">
        <v>1635</v>
      </c>
      <c r="AC608">
        <v>832.91</v>
      </c>
      <c r="AD608">
        <v>0</v>
      </c>
      <c r="AE608">
        <v>0</v>
      </c>
      <c r="AF608">
        <v>1635</v>
      </c>
      <c r="AG608">
        <v>832.91</v>
      </c>
      <c r="AH608">
        <v>0</v>
      </c>
      <c r="AI608">
        <v>1</v>
      </c>
      <c r="AJ608">
        <v>1</v>
      </c>
      <c r="AK608">
        <v>1</v>
      </c>
      <c r="AL608">
        <v>1</v>
      </c>
      <c r="AM608">
        <v>-2</v>
      </c>
      <c r="AN608">
        <v>0</v>
      </c>
      <c r="AO608">
        <v>1</v>
      </c>
      <c r="AP608">
        <v>1</v>
      </c>
      <c r="AQ608">
        <v>0</v>
      </c>
      <c r="AR608">
        <v>0</v>
      </c>
      <c r="AS608" t="s">
        <v>3</v>
      </c>
      <c r="AT608">
        <v>3.65</v>
      </c>
      <c r="AU608" t="s">
        <v>3</v>
      </c>
      <c r="AV608">
        <v>0</v>
      </c>
      <c r="AW608">
        <v>2</v>
      </c>
      <c r="AX608">
        <v>35383564</v>
      </c>
      <c r="AY608">
        <v>1</v>
      </c>
      <c r="AZ608">
        <v>0</v>
      </c>
      <c r="BA608">
        <v>608</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CV608">
        <v>0</v>
      </c>
      <c r="CW608">
        <f>ROUND(Y608*Source!I1969*DO608,9)</f>
        <v>0</v>
      </c>
      <c r="CX608">
        <f>ROUND(Y608*Source!I1969,9)</f>
        <v>3.6499999999999998E-2</v>
      </c>
      <c r="CY608">
        <f>AB608</f>
        <v>1635</v>
      </c>
      <c r="CZ608">
        <f>AF608</f>
        <v>1635</v>
      </c>
      <c r="DA608">
        <f>AJ608</f>
        <v>1</v>
      </c>
      <c r="DB608">
        <f t="shared" si="127"/>
        <v>5967.75</v>
      </c>
      <c r="DC608">
        <f t="shared" si="128"/>
        <v>3040.12</v>
      </c>
      <c r="DD608" t="s">
        <v>3</v>
      </c>
      <c r="DE608" t="s">
        <v>3</v>
      </c>
      <c r="DF608">
        <f t="shared" si="133"/>
        <v>0</v>
      </c>
      <c r="DG608">
        <f t="shared" si="134"/>
        <v>59.68</v>
      </c>
      <c r="DH608">
        <f t="shared" si="135"/>
        <v>30.4</v>
      </c>
      <c r="DI608">
        <f t="shared" si="136"/>
        <v>0</v>
      </c>
      <c r="DJ608">
        <f>DG608</f>
        <v>59.68</v>
      </c>
      <c r="DK608">
        <v>0</v>
      </c>
      <c r="DL608" t="s">
        <v>3</v>
      </c>
      <c r="DM608">
        <v>0</v>
      </c>
      <c r="DN608" t="s">
        <v>3</v>
      </c>
      <c r="DO608">
        <v>0</v>
      </c>
    </row>
    <row r="609" spans="1:119" x14ac:dyDescent="0.2">
      <c r="A609">
        <f>ROW(Source!A1969)</f>
        <v>1969</v>
      </c>
      <c r="B609">
        <v>35364244</v>
      </c>
      <c r="C609">
        <v>35383559</v>
      </c>
      <c r="D609">
        <v>35113169</v>
      </c>
      <c r="E609">
        <v>1</v>
      </c>
      <c r="F609">
        <v>1</v>
      </c>
      <c r="G609">
        <v>15872964</v>
      </c>
      <c r="H609">
        <v>2</v>
      </c>
      <c r="I609" t="s">
        <v>1124</v>
      </c>
      <c r="J609" t="s">
        <v>1125</v>
      </c>
      <c r="K609" t="s">
        <v>1126</v>
      </c>
      <c r="L609">
        <v>1368</v>
      </c>
      <c r="N609">
        <v>1011</v>
      </c>
      <c r="O609" t="s">
        <v>988</v>
      </c>
      <c r="P609" t="s">
        <v>988</v>
      </c>
      <c r="Q609">
        <v>1</v>
      </c>
      <c r="W609">
        <v>0</v>
      </c>
      <c r="X609">
        <v>-1505827316</v>
      </c>
      <c r="Y609">
        <f t="shared" si="126"/>
        <v>3.65</v>
      </c>
      <c r="AA609">
        <v>0</v>
      </c>
      <c r="AB609">
        <v>7.15</v>
      </c>
      <c r="AC609">
        <v>0.09</v>
      </c>
      <c r="AD609">
        <v>0</v>
      </c>
      <c r="AE609">
        <v>0</v>
      </c>
      <c r="AF609">
        <v>7.15</v>
      </c>
      <c r="AG609">
        <v>0.09</v>
      </c>
      <c r="AH609">
        <v>0</v>
      </c>
      <c r="AI609">
        <v>1</v>
      </c>
      <c r="AJ609">
        <v>1</v>
      </c>
      <c r="AK609">
        <v>1</v>
      </c>
      <c r="AL609">
        <v>1</v>
      </c>
      <c r="AM609">
        <v>-2</v>
      </c>
      <c r="AN609">
        <v>0</v>
      </c>
      <c r="AO609">
        <v>1</v>
      </c>
      <c r="AP609">
        <v>1</v>
      </c>
      <c r="AQ609">
        <v>0</v>
      </c>
      <c r="AR609">
        <v>0</v>
      </c>
      <c r="AS609" t="s">
        <v>3</v>
      </c>
      <c r="AT609">
        <v>3.65</v>
      </c>
      <c r="AU609" t="s">
        <v>3</v>
      </c>
      <c r="AV609">
        <v>0</v>
      </c>
      <c r="AW609">
        <v>2</v>
      </c>
      <c r="AX609">
        <v>35383565</v>
      </c>
      <c r="AY609">
        <v>1</v>
      </c>
      <c r="AZ609">
        <v>0</v>
      </c>
      <c r="BA609">
        <v>609</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CV609">
        <v>0</v>
      </c>
      <c r="CW609">
        <f>ROUND(Y609*Source!I1969*DO609,9)</f>
        <v>0</v>
      </c>
      <c r="CX609">
        <f>ROUND(Y609*Source!I1969,9)</f>
        <v>3.6499999999999998E-2</v>
      </c>
      <c r="CY609">
        <f>AB609</f>
        <v>7.15</v>
      </c>
      <c r="CZ609">
        <f>AF609</f>
        <v>7.15</v>
      </c>
      <c r="DA609">
        <f>AJ609</f>
        <v>1</v>
      </c>
      <c r="DB609">
        <f t="shared" si="127"/>
        <v>26.1</v>
      </c>
      <c r="DC609">
        <f t="shared" si="128"/>
        <v>0.33</v>
      </c>
      <c r="DD609" t="s">
        <v>3</v>
      </c>
      <c r="DE609" t="s">
        <v>3</v>
      </c>
      <c r="DF609">
        <f t="shared" si="133"/>
        <v>0</v>
      </c>
      <c r="DG609">
        <f t="shared" si="134"/>
        <v>0.26</v>
      </c>
      <c r="DH609">
        <f t="shared" si="135"/>
        <v>0</v>
      </c>
      <c r="DI609">
        <f t="shared" si="136"/>
        <v>0</v>
      </c>
      <c r="DJ609">
        <f>DG609</f>
        <v>0.26</v>
      </c>
      <c r="DK609">
        <v>0</v>
      </c>
      <c r="DL609" t="s">
        <v>3</v>
      </c>
      <c r="DM609">
        <v>0</v>
      </c>
      <c r="DN609" t="s">
        <v>3</v>
      </c>
      <c r="DO609">
        <v>0</v>
      </c>
    </row>
    <row r="610" spans="1:119" x14ac:dyDescent="0.2">
      <c r="A610">
        <f>ROW(Source!A1972)</f>
        <v>1972</v>
      </c>
      <c r="B610">
        <v>35364244</v>
      </c>
      <c r="C610">
        <v>35383568</v>
      </c>
      <c r="D610">
        <v>35111398</v>
      </c>
      <c r="E610">
        <v>15872964</v>
      </c>
      <c r="F610">
        <v>1</v>
      </c>
      <c r="G610">
        <v>15872964</v>
      </c>
      <c r="H610">
        <v>1</v>
      </c>
      <c r="I610" t="s">
        <v>982</v>
      </c>
      <c r="J610" t="s">
        <v>3</v>
      </c>
      <c r="K610" t="s">
        <v>983</v>
      </c>
      <c r="L610">
        <v>1191</v>
      </c>
      <c r="N610">
        <v>1013</v>
      </c>
      <c r="O610" t="s">
        <v>984</v>
      </c>
      <c r="P610" t="s">
        <v>984</v>
      </c>
      <c r="Q610">
        <v>1</v>
      </c>
      <c r="W610">
        <v>0</v>
      </c>
      <c r="X610">
        <v>476480486</v>
      </c>
      <c r="Y610">
        <f t="shared" si="126"/>
        <v>42.81</v>
      </c>
      <c r="AA610">
        <v>0</v>
      </c>
      <c r="AB610">
        <v>0</v>
      </c>
      <c r="AC610">
        <v>0</v>
      </c>
      <c r="AD610">
        <v>0</v>
      </c>
      <c r="AE610">
        <v>0</v>
      </c>
      <c r="AF610">
        <v>0</v>
      </c>
      <c r="AG610">
        <v>0</v>
      </c>
      <c r="AH610">
        <v>0</v>
      </c>
      <c r="AI610">
        <v>1</v>
      </c>
      <c r="AJ610">
        <v>1</v>
      </c>
      <c r="AK610">
        <v>1</v>
      </c>
      <c r="AL610">
        <v>1</v>
      </c>
      <c r="AM610">
        <v>-2</v>
      </c>
      <c r="AN610">
        <v>0</v>
      </c>
      <c r="AO610">
        <v>1</v>
      </c>
      <c r="AP610">
        <v>1</v>
      </c>
      <c r="AQ610">
        <v>0</v>
      </c>
      <c r="AR610">
        <v>0</v>
      </c>
      <c r="AS610" t="s">
        <v>3</v>
      </c>
      <c r="AT610">
        <v>42.81</v>
      </c>
      <c r="AU610" t="s">
        <v>3</v>
      </c>
      <c r="AV610">
        <v>1</v>
      </c>
      <c r="AW610">
        <v>2</v>
      </c>
      <c r="AX610">
        <v>35383571</v>
      </c>
      <c r="AY610">
        <v>1</v>
      </c>
      <c r="AZ610">
        <v>0</v>
      </c>
      <c r="BA610">
        <v>610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CU610">
        <f>ROUND(AT610*Source!I1972*AH610*AL610,2)</f>
        <v>0</v>
      </c>
      <c r="CV610">
        <f>ROUND(Y610*Source!I1972,9)</f>
        <v>1.7123999999999999</v>
      </c>
      <c r="CW610">
        <v>0</v>
      </c>
      <c r="CX610">
        <f>ROUND(Y610*Source!I1972,9)</f>
        <v>1.7123999999999999</v>
      </c>
      <c r="CY610">
        <f>AD610</f>
        <v>0</v>
      </c>
      <c r="CZ610">
        <f>AH610</f>
        <v>0</v>
      </c>
      <c r="DA610">
        <f>AL610</f>
        <v>1</v>
      </c>
      <c r="DB610">
        <f t="shared" si="127"/>
        <v>0</v>
      </c>
      <c r="DC610">
        <f t="shared" si="128"/>
        <v>0</v>
      </c>
      <c r="DD610" t="s">
        <v>3</v>
      </c>
      <c r="DE610" t="s">
        <v>3</v>
      </c>
      <c r="DF610">
        <f t="shared" si="133"/>
        <v>0</v>
      </c>
      <c r="DG610">
        <f t="shared" si="134"/>
        <v>0</v>
      </c>
      <c r="DH610">
        <f t="shared" si="135"/>
        <v>0</v>
      </c>
      <c r="DI610">
        <f t="shared" si="136"/>
        <v>0</v>
      </c>
      <c r="DJ610">
        <f>DI610</f>
        <v>0</v>
      </c>
      <c r="DK610">
        <v>0</v>
      </c>
      <c r="DL610" t="s">
        <v>3</v>
      </c>
      <c r="DM610">
        <v>0</v>
      </c>
      <c r="DN610" t="s">
        <v>3</v>
      </c>
      <c r="DO610">
        <v>0</v>
      </c>
    </row>
    <row r="611" spans="1:119" x14ac:dyDescent="0.2">
      <c r="A611">
        <f>ROW(Source!A1972)</f>
        <v>1972</v>
      </c>
      <c r="B611">
        <v>35364244</v>
      </c>
      <c r="C611">
        <v>35383568</v>
      </c>
      <c r="D611">
        <v>35113206</v>
      </c>
      <c r="E611">
        <v>1</v>
      </c>
      <c r="F611">
        <v>1</v>
      </c>
      <c r="G611">
        <v>15872964</v>
      </c>
      <c r="H611">
        <v>2</v>
      </c>
      <c r="I611" t="s">
        <v>989</v>
      </c>
      <c r="J611" t="s">
        <v>990</v>
      </c>
      <c r="K611" t="s">
        <v>991</v>
      </c>
      <c r="L611">
        <v>1368</v>
      </c>
      <c r="N611">
        <v>1011</v>
      </c>
      <c r="O611" t="s">
        <v>988</v>
      </c>
      <c r="P611" t="s">
        <v>988</v>
      </c>
      <c r="Q611">
        <v>1</v>
      </c>
      <c r="W611">
        <v>0</v>
      </c>
      <c r="X611">
        <v>-1817365194</v>
      </c>
      <c r="Y611">
        <f t="shared" si="126"/>
        <v>6.9</v>
      </c>
      <c r="AA611">
        <v>0</v>
      </c>
      <c r="AB611">
        <v>4.72</v>
      </c>
      <c r="AC611">
        <v>0.1</v>
      </c>
      <c r="AD611">
        <v>0</v>
      </c>
      <c r="AE611">
        <v>0</v>
      </c>
      <c r="AF611">
        <v>4.72</v>
      </c>
      <c r="AG611">
        <v>0.1</v>
      </c>
      <c r="AH611">
        <v>0</v>
      </c>
      <c r="AI611">
        <v>1</v>
      </c>
      <c r="AJ611">
        <v>1</v>
      </c>
      <c r="AK611">
        <v>1</v>
      </c>
      <c r="AL611">
        <v>1</v>
      </c>
      <c r="AM611">
        <v>-2</v>
      </c>
      <c r="AN611">
        <v>0</v>
      </c>
      <c r="AO611">
        <v>1</v>
      </c>
      <c r="AP611">
        <v>1</v>
      </c>
      <c r="AQ611">
        <v>0</v>
      </c>
      <c r="AR611">
        <v>0</v>
      </c>
      <c r="AS611" t="s">
        <v>3</v>
      </c>
      <c r="AT611">
        <v>6.9</v>
      </c>
      <c r="AU611" t="s">
        <v>3</v>
      </c>
      <c r="AV611">
        <v>0</v>
      </c>
      <c r="AW611">
        <v>2</v>
      </c>
      <c r="AX611">
        <v>35383572</v>
      </c>
      <c r="AY611">
        <v>1</v>
      </c>
      <c r="AZ611">
        <v>0</v>
      </c>
      <c r="BA611">
        <v>611</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CV611">
        <v>0</v>
      </c>
      <c r="CW611">
        <f>ROUND(Y611*Source!I1972*DO611,9)</f>
        <v>0</v>
      </c>
      <c r="CX611">
        <f>ROUND(Y611*Source!I1972,9)</f>
        <v>0.27600000000000002</v>
      </c>
      <c r="CY611">
        <f>AB611</f>
        <v>4.72</v>
      </c>
      <c r="CZ611">
        <f>AF611</f>
        <v>4.72</v>
      </c>
      <c r="DA611">
        <f>AJ611</f>
        <v>1</v>
      </c>
      <c r="DB611">
        <f t="shared" si="127"/>
        <v>32.57</v>
      </c>
      <c r="DC611">
        <f t="shared" si="128"/>
        <v>0.69</v>
      </c>
      <c r="DD611" t="s">
        <v>3</v>
      </c>
      <c r="DE611" t="s">
        <v>3</v>
      </c>
      <c r="DF611">
        <f t="shared" si="133"/>
        <v>0</v>
      </c>
      <c r="DG611">
        <f t="shared" si="134"/>
        <v>1.3</v>
      </c>
      <c r="DH611">
        <f t="shared" si="135"/>
        <v>0.03</v>
      </c>
      <c r="DI611">
        <f t="shared" si="136"/>
        <v>0</v>
      </c>
      <c r="DJ611">
        <f>DG611</f>
        <v>1.3</v>
      </c>
      <c r="DK611">
        <v>0</v>
      </c>
      <c r="DL611" t="s">
        <v>3</v>
      </c>
      <c r="DM611">
        <v>0</v>
      </c>
      <c r="DN611" t="s">
        <v>3</v>
      </c>
      <c r="DO611">
        <v>0</v>
      </c>
    </row>
    <row r="612" spans="1:119" x14ac:dyDescent="0.2">
      <c r="A612">
        <f>ROW(Source!A1973)</f>
        <v>1973</v>
      </c>
      <c r="B612">
        <v>35364244</v>
      </c>
      <c r="C612">
        <v>35383573</v>
      </c>
      <c r="D612">
        <v>35111398</v>
      </c>
      <c r="E612">
        <v>15872964</v>
      </c>
      <c r="F612">
        <v>1</v>
      </c>
      <c r="G612">
        <v>15872964</v>
      </c>
      <c r="H612">
        <v>1</v>
      </c>
      <c r="I612" t="s">
        <v>982</v>
      </c>
      <c r="J612" t="s">
        <v>3</v>
      </c>
      <c r="K612" t="s">
        <v>983</v>
      </c>
      <c r="L612">
        <v>1191</v>
      </c>
      <c r="N612">
        <v>1013</v>
      </c>
      <c r="O612" t="s">
        <v>984</v>
      </c>
      <c r="P612" t="s">
        <v>984</v>
      </c>
      <c r="Q612">
        <v>1</v>
      </c>
      <c r="W612">
        <v>0</v>
      </c>
      <c r="X612">
        <v>476480486</v>
      </c>
      <c r="Y612">
        <f t="shared" si="126"/>
        <v>39.22</v>
      </c>
      <c r="AA612">
        <v>0</v>
      </c>
      <c r="AB612">
        <v>0</v>
      </c>
      <c r="AC612">
        <v>0</v>
      </c>
      <c r="AD612">
        <v>0</v>
      </c>
      <c r="AE612">
        <v>0</v>
      </c>
      <c r="AF612">
        <v>0</v>
      </c>
      <c r="AG612">
        <v>0</v>
      </c>
      <c r="AH612">
        <v>0</v>
      </c>
      <c r="AI612">
        <v>1</v>
      </c>
      <c r="AJ612">
        <v>1</v>
      </c>
      <c r="AK612">
        <v>1</v>
      </c>
      <c r="AL612">
        <v>1</v>
      </c>
      <c r="AM612">
        <v>-2</v>
      </c>
      <c r="AN612">
        <v>0</v>
      </c>
      <c r="AO612">
        <v>1</v>
      </c>
      <c r="AP612">
        <v>1</v>
      </c>
      <c r="AQ612">
        <v>0</v>
      </c>
      <c r="AR612">
        <v>0</v>
      </c>
      <c r="AS612" t="s">
        <v>3</v>
      </c>
      <c r="AT612">
        <v>39.22</v>
      </c>
      <c r="AU612" t="s">
        <v>3</v>
      </c>
      <c r="AV612">
        <v>1</v>
      </c>
      <c r="AW612">
        <v>2</v>
      </c>
      <c r="AX612">
        <v>35383576</v>
      </c>
      <c r="AY612">
        <v>1</v>
      </c>
      <c r="AZ612">
        <v>0</v>
      </c>
      <c r="BA612">
        <v>612</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CU612">
        <f>ROUND(AT612*Source!I1973*AH612*AL612,2)</f>
        <v>0</v>
      </c>
      <c r="CV612">
        <f>ROUND(Y612*Source!I1973,9)</f>
        <v>0.39219999999999999</v>
      </c>
      <c r="CW612">
        <v>0</v>
      </c>
      <c r="CX612">
        <f>ROUND(Y612*Source!I1973,9)</f>
        <v>0.39219999999999999</v>
      </c>
      <c r="CY612">
        <f>AD612</f>
        <v>0</v>
      </c>
      <c r="CZ612">
        <f>AH612</f>
        <v>0</v>
      </c>
      <c r="DA612">
        <f>AL612</f>
        <v>1</v>
      </c>
      <c r="DB612">
        <f t="shared" si="127"/>
        <v>0</v>
      </c>
      <c r="DC612">
        <f t="shared" si="128"/>
        <v>0</v>
      </c>
      <c r="DD612" t="s">
        <v>3</v>
      </c>
      <c r="DE612" t="s">
        <v>3</v>
      </c>
      <c r="DF612">
        <f t="shared" si="133"/>
        <v>0</v>
      </c>
      <c r="DG612">
        <f t="shared" si="134"/>
        <v>0</v>
      </c>
      <c r="DH612">
        <f t="shared" si="135"/>
        <v>0</v>
      </c>
      <c r="DI612">
        <f t="shared" si="136"/>
        <v>0</v>
      </c>
      <c r="DJ612">
        <f>DI612</f>
        <v>0</v>
      </c>
      <c r="DK612">
        <v>0</v>
      </c>
      <c r="DL612" t="s">
        <v>3</v>
      </c>
      <c r="DM612">
        <v>0</v>
      </c>
      <c r="DN612" t="s">
        <v>3</v>
      </c>
      <c r="DO612">
        <v>0</v>
      </c>
    </row>
    <row r="613" spans="1:119" x14ac:dyDescent="0.2">
      <c r="A613">
        <f>ROW(Source!A1973)</f>
        <v>1973</v>
      </c>
      <c r="B613">
        <v>35364244</v>
      </c>
      <c r="C613">
        <v>35383573</v>
      </c>
      <c r="D613">
        <v>35113206</v>
      </c>
      <c r="E613">
        <v>1</v>
      </c>
      <c r="F613">
        <v>1</v>
      </c>
      <c r="G613">
        <v>15872964</v>
      </c>
      <c r="H613">
        <v>2</v>
      </c>
      <c r="I613" t="s">
        <v>989</v>
      </c>
      <c r="J613" t="s">
        <v>990</v>
      </c>
      <c r="K613" t="s">
        <v>991</v>
      </c>
      <c r="L613">
        <v>1368</v>
      </c>
      <c r="N613">
        <v>1011</v>
      </c>
      <c r="O613" t="s">
        <v>988</v>
      </c>
      <c r="P613" t="s">
        <v>988</v>
      </c>
      <c r="Q613">
        <v>1</v>
      </c>
      <c r="W613">
        <v>0</v>
      </c>
      <c r="X613">
        <v>-1817365194</v>
      </c>
      <c r="Y613">
        <f t="shared" si="126"/>
        <v>6.9</v>
      </c>
      <c r="AA613">
        <v>0</v>
      </c>
      <c r="AB613">
        <v>4.72</v>
      </c>
      <c r="AC613">
        <v>0.1</v>
      </c>
      <c r="AD613">
        <v>0</v>
      </c>
      <c r="AE613">
        <v>0</v>
      </c>
      <c r="AF613">
        <v>4.72</v>
      </c>
      <c r="AG613">
        <v>0.1</v>
      </c>
      <c r="AH613">
        <v>0</v>
      </c>
      <c r="AI613">
        <v>1</v>
      </c>
      <c r="AJ613">
        <v>1</v>
      </c>
      <c r="AK613">
        <v>1</v>
      </c>
      <c r="AL613">
        <v>1</v>
      </c>
      <c r="AM613">
        <v>-2</v>
      </c>
      <c r="AN613">
        <v>0</v>
      </c>
      <c r="AO613">
        <v>1</v>
      </c>
      <c r="AP613">
        <v>1</v>
      </c>
      <c r="AQ613">
        <v>0</v>
      </c>
      <c r="AR613">
        <v>0</v>
      </c>
      <c r="AS613" t="s">
        <v>3</v>
      </c>
      <c r="AT613">
        <v>6.9</v>
      </c>
      <c r="AU613" t="s">
        <v>3</v>
      </c>
      <c r="AV613">
        <v>0</v>
      </c>
      <c r="AW613">
        <v>2</v>
      </c>
      <c r="AX613">
        <v>35383577</v>
      </c>
      <c r="AY613">
        <v>1</v>
      </c>
      <c r="AZ613">
        <v>0</v>
      </c>
      <c r="BA613">
        <v>613</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CV613">
        <v>0</v>
      </c>
      <c r="CW613">
        <f>ROUND(Y613*Source!I1973*DO613,9)</f>
        <v>0</v>
      </c>
      <c r="CX613">
        <f>ROUND(Y613*Source!I1973,9)</f>
        <v>6.9000000000000006E-2</v>
      </c>
      <c r="CY613">
        <f>AB613</f>
        <v>4.72</v>
      </c>
      <c r="CZ613">
        <f>AF613</f>
        <v>4.72</v>
      </c>
      <c r="DA613">
        <f>AJ613</f>
        <v>1</v>
      </c>
      <c r="DB613">
        <f t="shared" si="127"/>
        <v>32.57</v>
      </c>
      <c r="DC613">
        <f t="shared" si="128"/>
        <v>0.69</v>
      </c>
      <c r="DD613" t="s">
        <v>3</v>
      </c>
      <c r="DE613" t="s">
        <v>3</v>
      </c>
      <c r="DF613">
        <f t="shared" si="133"/>
        <v>0</v>
      </c>
      <c r="DG613">
        <f t="shared" si="134"/>
        <v>0.33</v>
      </c>
      <c r="DH613">
        <f t="shared" si="135"/>
        <v>0.01</v>
      </c>
      <c r="DI613">
        <f t="shared" si="136"/>
        <v>0</v>
      </c>
      <c r="DJ613">
        <f>DG613</f>
        <v>0.33</v>
      </c>
      <c r="DK613">
        <v>0</v>
      </c>
      <c r="DL613" t="s">
        <v>3</v>
      </c>
      <c r="DM613">
        <v>0</v>
      </c>
      <c r="DN613" t="s">
        <v>3</v>
      </c>
      <c r="DO613">
        <v>0</v>
      </c>
    </row>
    <row r="614" spans="1:119" x14ac:dyDescent="0.2">
      <c r="A614">
        <f>ROW(Source!A1974)</f>
        <v>1974</v>
      </c>
      <c r="B614">
        <v>35364244</v>
      </c>
      <c r="C614">
        <v>35383578</v>
      </c>
      <c r="D614">
        <v>35111398</v>
      </c>
      <c r="E614">
        <v>15872964</v>
      </c>
      <c r="F614">
        <v>1</v>
      </c>
      <c r="G614">
        <v>15872964</v>
      </c>
      <c r="H614">
        <v>1</v>
      </c>
      <c r="I614" t="s">
        <v>982</v>
      </c>
      <c r="J614" t="s">
        <v>3</v>
      </c>
      <c r="K614" t="s">
        <v>983</v>
      </c>
      <c r="L614">
        <v>1191</v>
      </c>
      <c r="N614">
        <v>1013</v>
      </c>
      <c r="O614" t="s">
        <v>984</v>
      </c>
      <c r="P614" t="s">
        <v>984</v>
      </c>
      <c r="Q614">
        <v>1</v>
      </c>
      <c r="W614">
        <v>0</v>
      </c>
      <c r="X614">
        <v>476480486</v>
      </c>
      <c r="Y614">
        <f t="shared" si="126"/>
        <v>34.630000000000003</v>
      </c>
      <c r="AA614">
        <v>0</v>
      </c>
      <c r="AB614">
        <v>0</v>
      </c>
      <c r="AC614">
        <v>0</v>
      </c>
      <c r="AD614">
        <v>0</v>
      </c>
      <c r="AE614">
        <v>0</v>
      </c>
      <c r="AF614">
        <v>0</v>
      </c>
      <c r="AG614">
        <v>0</v>
      </c>
      <c r="AH614">
        <v>0</v>
      </c>
      <c r="AI614">
        <v>1</v>
      </c>
      <c r="AJ614">
        <v>1</v>
      </c>
      <c r="AK614">
        <v>1</v>
      </c>
      <c r="AL614">
        <v>1</v>
      </c>
      <c r="AM614">
        <v>-2</v>
      </c>
      <c r="AN614">
        <v>0</v>
      </c>
      <c r="AO614">
        <v>1</v>
      </c>
      <c r="AP614">
        <v>1</v>
      </c>
      <c r="AQ614">
        <v>0</v>
      </c>
      <c r="AR614">
        <v>0</v>
      </c>
      <c r="AS614" t="s">
        <v>3</v>
      </c>
      <c r="AT614">
        <v>34.630000000000003</v>
      </c>
      <c r="AU614" t="s">
        <v>3</v>
      </c>
      <c r="AV614">
        <v>1</v>
      </c>
      <c r="AW614">
        <v>2</v>
      </c>
      <c r="AX614">
        <v>35383580</v>
      </c>
      <c r="AY614">
        <v>1</v>
      </c>
      <c r="AZ614">
        <v>0</v>
      </c>
      <c r="BA614">
        <v>614</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CU614">
        <f>ROUND(AT614*Source!I1974*AH614*AL614,2)</f>
        <v>0</v>
      </c>
      <c r="CV614">
        <f>ROUND(Y614*Source!I1974,9)</f>
        <v>0.3463</v>
      </c>
      <c r="CW614">
        <v>0</v>
      </c>
      <c r="CX614">
        <f>ROUND(Y614*Source!I1974,9)</f>
        <v>0.3463</v>
      </c>
      <c r="CY614">
        <f>AD614</f>
        <v>0</v>
      </c>
      <c r="CZ614">
        <f>AH614</f>
        <v>0</v>
      </c>
      <c r="DA614">
        <f>AL614</f>
        <v>1</v>
      </c>
      <c r="DB614">
        <f t="shared" si="127"/>
        <v>0</v>
      </c>
      <c r="DC614">
        <f t="shared" si="128"/>
        <v>0</v>
      </c>
      <c r="DD614" t="s">
        <v>3</v>
      </c>
      <c r="DE614" t="s">
        <v>3</v>
      </c>
      <c r="DF614">
        <f t="shared" si="133"/>
        <v>0</v>
      </c>
      <c r="DG614">
        <f t="shared" si="134"/>
        <v>0</v>
      </c>
      <c r="DH614">
        <f t="shared" si="135"/>
        <v>0</v>
      </c>
      <c r="DI614">
        <f t="shared" si="136"/>
        <v>0</v>
      </c>
      <c r="DJ614">
        <f>DI614</f>
        <v>0</v>
      </c>
      <c r="DK614">
        <v>0</v>
      </c>
      <c r="DL614" t="s">
        <v>3</v>
      </c>
      <c r="DM614">
        <v>0</v>
      </c>
      <c r="DN614" t="s">
        <v>3</v>
      </c>
      <c r="DO614">
        <v>0</v>
      </c>
    </row>
    <row r="615" spans="1:119" x14ac:dyDescent="0.2">
      <c r="A615">
        <f>ROW(Source!A2010)</f>
        <v>2010</v>
      </c>
      <c r="B615">
        <v>35364244</v>
      </c>
      <c r="C615">
        <v>35383639</v>
      </c>
      <c r="D615">
        <v>35111398</v>
      </c>
      <c r="E615">
        <v>15872964</v>
      </c>
      <c r="F615">
        <v>1</v>
      </c>
      <c r="G615">
        <v>15872964</v>
      </c>
      <c r="H615">
        <v>1</v>
      </c>
      <c r="I615" t="s">
        <v>982</v>
      </c>
      <c r="J615" t="s">
        <v>3</v>
      </c>
      <c r="K615" t="s">
        <v>983</v>
      </c>
      <c r="L615">
        <v>1191</v>
      </c>
      <c r="N615">
        <v>1013</v>
      </c>
      <c r="O615" t="s">
        <v>984</v>
      </c>
      <c r="P615" t="s">
        <v>984</v>
      </c>
      <c r="Q615">
        <v>1</v>
      </c>
      <c r="W615">
        <v>0</v>
      </c>
      <c r="X615">
        <v>476480486</v>
      </c>
      <c r="Y615">
        <f t="shared" si="126"/>
        <v>5.84</v>
      </c>
      <c r="AA615">
        <v>0</v>
      </c>
      <c r="AB615">
        <v>0</v>
      </c>
      <c r="AC615">
        <v>0</v>
      </c>
      <c r="AD615">
        <v>0</v>
      </c>
      <c r="AE615">
        <v>0</v>
      </c>
      <c r="AF615">
        <v>0</v>
      </c>
      <c r="AG615">
        <v>0</v>
      </c>
      <c r="AH615">
        <v>0</v>
      </c>
      <c r="AI615">
        <v>1</v>
      </c>
      <c r="AJ615">
        <v>1</v>
      </c>
      <c r="AK615">
        <v>1</v>
      </c>
      <c r="AL615">
        <v>1</v>
      </c>
      <c r="AM615">
        <v>-2</v>
      </c>
      <c r="AN615">
        <v>0</v>
      </c>
      <c r="AO615">
        <v>1</v>
      </c>
      <c r="AP615">
        <v>1</v>
      </c>
      <c r="AQ615">
        <v>0</v>
      </c>
      <c r="AR615">
        <v>0</v>
      </c>
      <c r="AS615" t="s">
        <v>3</v>
      </c>
      <c r="AT615">
        <v>5.84</v>
      </c>
      <c r="AU615" t="s">
        <v>3</v>
      </c>
      <c r="AV615">
        <v>1</v>
      </c>
      <c r="AW615">
        <v>2</v>
      </c>
      <c r="AX615">
        <v>35383641</v>
      </c>
      <c r="AY615">
        <v>1</v>
      </c>
      <c r="AZ615">
        <v>0</v>
      </c>
      <c r="BA615">
        <v>615</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CU615">
        <f>ROUND(AT615*Source!I2010*AH615*AL615,2)</f>
        <v>0</v>
      </c>
      <c r="CV615">
        <f>ROUND(Y615*Source!I2010,9)</f>
        <v>0.29199999999999998</v>
      </c>
      <c r="CW615">
        <v>0</v>
      </c>
      <c r="CX615">
        <f>ROUND(Y615*Source!I2010,9)</f>
        <v>0.29199999999999998</v>
      </c>
      <c r="CY615">
        <f>AD615</f>
        <v>0</v>
      </c>
      <c r="CZ615">
        <f>AH615</f>
        <v>0</v>
      </c>
      <c r="DA615">
        <f>AL615</f>
        <v>1</v>
      </c>
      <c r="DB615">
        <f t="shared" si="127"/>
        <v>0</v>
      </c>
      <c r="DC615">
        <f t="shared" si="128"/>
        <v>0</v>
      </c>
      <c r="DD615" t="s">
        <v>3</v>
      </c>
      <c r="DE615" t="s">
        <v>3</v>
      </c>
      <c r="DF615">
        <f t="shared" si="133"/>
        <v>0</v>
      </c>
      <c r="DG615">
        <f t="shared" si="134"/>
        <v>0</v>
      </c>
      <c r="DH615">
        <f t="shared" si="135"/>
        <v>0</v>
      </c>
      <c r="DI615">
        <f t="shared" si="136"/>
        <v>0</v>
      </c>
      <c r="DJ615">
        <f>DI615</f>
        <v>0</v>
      </c>
      <c r="DK615">
        <v>0</v>
      </c>
      <c r="DL615" t="s">
        <v>3</v>
      </c>
      <c r="DM615">
        <v>0</v>
      </c>
      <c r="DN615" t="s">
        <v>3</v>
      </c>
      <c r="DO615">
        <v>0</v>
      </c>
    </row>
    <row r="616" spans="1:119" x14ac:dyDescent="0.2">
      <c r="A616">
        <f>ROW(Source!A2011)</f>
        <v>2011</v>
      </c>
      <c r="B616">
        <v>35364244</v>
      </c>
      <c r="C616">
        <v>35383642</v>
      </c>
      <c r="D616">
        <v>35111398</v>
      </c>
      <c r="E616">
        <v>15872964</v>
      </c>
      <c r="F616">
        <v>1</v>
      </c>
      <c r="G616">
        <v>15872964</v>
      </c>
      <c r="H616">
        <v>1</v>
      </c>
      <c r="I616" t="s">
        <v>982</v>
      </c>
      <c r="J616" t="s">
        <v>3</v>
      </c>
      <c r="K616" t="s">
        <v>983</v>
      </c>
      <c r="L616">
        <v>1191</v>
      </c>
      <c r="N616">
        <v>1013</v>
      </c>
      <c r="O616" t="s">
        <v>984</v>
      </c>
      <c r="P616" t="s">
        <v>984</v>
      </c>
      <c r="Q616">
        <v>1</v>
      </c>
      <c r="W616">
        <v>0</v>
      </c>
      <c r="X616">
        <v>476480486</v>
      </c>
      <c r="Y616">
        <f t="shared" si="126"/>
        <v>0.42</v>
      </c>
      <c r="AA616">
        <v>0</v>
      </c>
      <c r="AB616">
        <v>0</v>
      </c>
      <c r="AC616">
        <v>0</v>
      </c>
      <c r="AD616">
        <v>0</v>
      </c>
      <c r="AE616">
        <v>0</v>
      </c>
      <c r="AF616">
        <v>0</v>
      </c>
      <c r="AG616">
        <v>0</v>
      </c>
      <c r="AH616">
        <v>0</v>
      </c>
      <c r="AI616">
        <v>1</v>
      </c>
      <c r="AJ616">
        <v>1</v>
      </c>
      <c r="AK616">
        <v>1</v>
      </c>
      <c r="AL616">
        <v>1</v>
      </c>
      <c r="AM616">
        <v>-2</v>
      </c>
      <c r="AN616">
        <v>0</v>
      </c>
      <c r="AO616">
        <v>1</v>
      </c>
      <c r="AP616">
        <v>0</v>
      </c>
      <c r="AQ616">
        <v>0</v>
      </c>
      <c r="AR616">
        <v>0</v>
      </c>
      <c r="AS616" t="s">
        <v>3</v>
      </c>
      <c r="AT616">
        <v>0.42</v>
      </c>
      <c r="AU616" t="s">
        <v>3</v>
      </c>
      <c r="AV616">
        <v>1</v>
      </c>
      <c r="AW616">
        <v>2</v>
      </c>
      <c r="AX616">
        <v>35383647</v>
      </c>
      <c r="AY616">
        <v>1</v>
      </c>
      <c r="AZ616">
        <v>0</v>
      </c>
      <c r="BA616">
        <v>616</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CU616">
        <f>ROUND(AT616*Source!I2011*AH616*AL616,2)</f>
        <v>0</v>
      </c>
      <c r="CV616">
        <f>ROUND(Y616*Source!I2011,9)</f>
        <v>8.4000000000000005E-2</v>
      </c>
      <c r="CW616">
        <v>0</v>
      </c>
      <c r="CX616">
        <f>ROUND(Y616*Source!I2011,9)</f>
        <v>8.4000000000000005E-2</v>
      </c>
      <c r="CY616">
        <f>AD616</f>
        <v>0</v>
      </c>
      <c r="CZ616">
        <f>AH616</f>
        <v>0</v>
      </c>
      <c r="DA616">
        <f>AL616</f>
        <v>1</v>
      </c>
      <c r="DB616">
        <f t="shared" si="127"/>
        <v>0</v>
      </c>
      <c r="DC616">
        <f t="shared" si="128"/>
        <v>0</v>
      </c>
      <c r="DD616" t="s">
        <v>3</v>
      </c>
      <c r="DE616" t="s">
        <v>3</v>
      </c>
      <c r="DF616">
        <f t="shared" si="133"/>
        <v>0</v>
      </c>
      <c r="DG616">
        <f t="shared" si="134"/>
        <v>0</v>
      </c>
      <c r="DH616">
        <f t="shared" si="135"/>
        <v>0</v>
      </c>
      <c r="DI616">
        <f t="shared" si="136"/>
        <v>0</v>
      </c>
      <c r="DJ616">
        <f>DI616</f>
        <v>0</v>
      </c>
      <c r="DK616">
        <v>0</v>
      </c>
      <c r="DL616" t="s">
        <v>3</v>
      </c>
      <c r="DM616">
        <v>0</v>
      </c>
      <c r="DN616" t="s">
        <v>3</v>
      </c>
      <c r="DO616">
        <v>0</v>
      </c>
    </row>
    <row r="617" spans="1:119" x14ac:dyDescent="0.2">
      <c r="A617">
        <f>ROW(Source!A2011)</f>
        <v>2011</v>
      </c>
      <c r="B617">
        <v>35364244</v>
      </c>
      <c r="C617">
        <v>35383642</v>
      </c>
      <c r="D617">
        <v>35113190</v>
      </c>
      <c r="E617">
        <v>1</v>
      </c>
      <c r="F617">
        <v>1</v>
      </c>
      <c r="G617">
        <v>15872964</v>
      </c>
      <c r="H617">
        <v>2</v>
      </c>
      <c r="I617" t="s">
        <v>1111</v>
      </c>
      <c r="J617" t="s">
        <v>1112</v>
      </c>
      <c r="K617" t="s">
        <v>1113</v>
      </c>
      <c r="L617">
        <v>1368</v>
      </c>
      <c r="N617">
        <v>1011</v>
      </c>
      <c r="O617" t="s">
        <v>988</v>
      </c>
      <c r="P617" t="s">
        <v>988</v>
      </c>
      <c r="Q617">
        <v>1</v>
      </c>
      <c r="W617">
        <v>0</v>
      </c>
      <c r="X617">
        <v>-1477704590</v>
      </c>
      <c r="Y617">
        <f t="shared" si="126"/>
        <v>0.2</v>
      </c>
      <c r="AA617">
        <v>0</v>
      </c>
      <c r="AB617">
        <v>44.94</v>
      </c>
      <c r="AC617">
        <v>0.64</v>
      </c>
      <c r="AD617">
        <v>0</v>
      </c>
      <c r="AE617">
        <v>0</v>
      </c>
      <c r="AF617">
        <v>44.94</v>
      </c>
      <c r="AG617">
        <v>0.64</v>
      </c>
      <c r="AH617">
        <v>0</v>
      </c>
      <c r="AI617">
        <v>1</v>
      </c>
      <c r="AJ617">
        <v>1</v>
      </c>
      <c r="AK617">
        <v>1</v>
      </c>
      <c r="AL617">
        <v>1</v>
      </c>
      <c r="AM617">
        <v>-2</v>
      </c>
      <c r="AN617">
        <v>0</v>
      </c>
      <c r="AO617">
        <v>1</v>
      </c>
      <c r="AP617">
        <v>0</v>
      </c>
      <c r="AQ617">
        <v>0</v>
      </c>
      <c r="AR617">
        <v>0</v>
      </c>
      <c r="AS617" t="s">
        <v>3</v>
      </c>
      <c r="AT617">
        <v>0.2</v>
      </c>
      <c r="AU617" t="s">
        <v>3</v>
      </c>
      <c r="AV617">
        <v>0</v>
      </c>
      <c r="AW617">
        <v>2</v>
      </c>
      <c r="AX617">
        <v>35383648</v>
      </c>
      <c r="AY617">
        <v>1</v>
      </c>
      <c r="AZ617">
        <v>0</v>
      </c>
      <c r="BA617">
        <v>617</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CV617">
        <v>0</v>
      </c>
      <c r="CW617">
        <f>ROUND(Y617*Source!I2011*DO617,9)</f>
        <v>0</v>
      </c>
      <c r="CX617">
        <f>ROUND(Y617*Source!I2011,9)</f>
        <v>0.04</v>
      </c>
      <c r="CY617">
        <f>AB617</f>
        <v>44.94</v>
      </c>
      <c r="CZ617">
        <f>AF617</f>
        <v>44.94</v>
      </c>
      <c r="DA617">
        <f>AJ617</f>
        <v>1</v>
      </c>
      <c r="DB617">
        <f t="shared" si="127"/>
        <v>8.99</v>
      </c>
      <c r="DC617">
        <f t="shared" si="128"/>
        <v>0.13</v>
      </c>
      <c r="DD617" t="s">
        <v>3</v>
      </c>
      <c r="DE617" t="s">
        <v>3</v>
      </c>
      <c r="DF617">
        <f t="shared" si="133"/>
        <v>0</v>
      </c>
      <c r="DG617">
        <f t="shared" si="134"/>
        <v>1.8</v>
      </c>
      <c r="DH617">
        <f t="shared" si="135"/>
        <v>0.03</v>
      </c>
      <c r="DI617">
        <f t="shared" si="136"/>
        <v>0</v>
      </c>
      <c r="DJ617">
        <f>DG617</f>
        <v>1.8</v>
      </c>
      <c r="DK617">
        <v>0</v>
      </c>
      <c r="DL617" t="s">
        <v>3</v>
      </c>
      <c r="DM617">
        <v>0</v>
      </c>
      <c r="DN617" t="s">
        <v>3</v>
      </c>
      <c r="DO617">
        <v>0</v>
      </c>
    </row>
    <row r="618" spans="1:119" x14ac:dyDescent="0.2">
      <c r="A618">
        <f>ROW(Source!A2011)</f>
        <v>2011</v>
      </c>
      <c r="B618">
        <v>35364244</v>
      </c>
      <c r="C618">
        <v>35383642</v>
      </c>
      <c r="D618">
        <v>35115233</v>
      </c>
      <c r="E618">
        <v>1</v>
      </c>
      <c r="F618">
        <v>1</v>
      </c>
      <c r="G618">
        <v>15872964</v>
      </c>
      <c r="H618">
        <v>3</v>
      </c>
      <c r="I618" t="s">
        <v>1114</v>
      </c>
      <c r="J618" t="s">
        <v>1115</v>
      </c>
      <c r="K618" t="s">
        <v>1116</v>
      </c>
      <c r="L618">
        <v>1339</v>
      </c>
      <c r="N618">
        <v>1007</v>
      </c>
      <c r="O618" t="s">
        <v>1117</v>
      </c>
      <c r="P618" t="s">
        <v>1117</v>
      </c>
      <c r="Q618">
        <v>1</v>
      </c>
      <c r="W618">
        <v>0</v>
      </c>
      <c r="X618">
        <v>-35091971</v>
      </c>
      <c r="Y618">
        <f t="shared" si="126"/>
        <v>1.7600000000000001E-2</v>
      </c>
      <c r="AA618">
        <v>54.81</v>
      </c>
      <c r="AB618">
        <v>0</v>
      </c>
      <c r="AC618">
        <v>0</v>
      </c>
      <c r="AD618">
        <v>0</v>
      </c>
      <c r="AE618">
        <v>54.81</v>
      </c>
      <c r="AF618">
        <v>0</v>
      </c>
      <c r="AG618">
        <v>0</v>
      </c>
      <c r="AH618">
        <v>0</v>
      </c>
      <c r="AI618">
        <v>1</v>
      </c>
      <c r="AJ618">
        <v>1</v>
      </c>
      <c r="AK618">
        <v>1</v>
      </c>
      <c r="AL618">
        <v>1</v>
      </c>
      <c r="AM618">
        <v>-2</v>
      </c>
      <c r="AN618">
        <v>0</v>
      </c>
      <c r="AO618">
        <v>1</v>
      </c>
      <c r="AP618">
        <v>0</v>
      </c>
      <c r="AQ618">
        <v>0</v>
      </c>
      <c r="AR618">
        <v>0</v>
      </c>
      <c r="AS618" t="s">
        <v>3</v>
      </c>
      <c r="AT618">
        <v>1.7600000000000001E-2</v>
      </c>
      <c r="AU618" t="s">
        <v>3</v>
      </c>
      <c r="AV618">
        <v>0</v>
      </c>
      <c r="AW618">
        <v>2</v>
      </c>
      <c r="AX618">
        <v>35383649</v>
      </c>
      <c r="AY618">
        <v>1</v>
      </c>
      <c r="AZ618">
        <v>0</v>
      </c>
      <c r="BA618">
        <v>618</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CV618">
        <v>0</v>
      </c>
      <c r="CW618">
        <v>0</v>
      </c>
      <c r="CX618">
        <f>ROUND(Y618*Source!I2011,9)</f>
        <v>3.5200000000000001E-3</v>
      </c>
      <c r="CY618">
        <f>AA618</f>
        <v>54.81</v>
      </c>
      <c r="CZ618">
        <f>AE618</f>
        <v>54.81</v>
      </c>
      <c r="DA618">
        <f>AI618</f>
        <v>1</v>
      </c>
      <c r="DB618">
        <f t="shared" si="127"/>
        <v>0.96</v>
      </c>
      <c r="DC618">
        <f t="shared" si="128"/>
        <v>0</v>
      </c>
      <c r="DD618" t="s">
        <v>3</v>
      </c>
      <c r="DE618" t="s">
        <v>3</v>
      </c>
      <c r="DF618">
        <f t="shared" si="133"/>
        <v>0.19</v>
      </c>
      <c r="DG618">
        <f t="shared" si="134"/>
        <v>0</v>
      </c>
      <c r="DH618">
        <f t="shared" si="135"/>
        <v>0</v>
      </c>
      <c r="DI618">
        <f t="shared" si="136"/>
        <v>0</v>
      </c>
      <c r="DJ618">
        <f>DF618</f>
        <v>0.19</v>
      </c>
      <c r="DK618">
        <v>0</v>
      </c>
      <c r="DL618" t="s">
        <v>3</v>
      </c>
      <c r="DM618">
        <v>0</v>
      </c>
      <c r="DN618" t="s">
        <v>3</v>
      </c>
      <c r="DO618">
        <v>0</v>
      </c>
    </row>
    <row r="619" spans="1:119" x14ac:dyDescent="0.2">
      <c r="A619">
        <f>ROW(Source!A2011)</f>
        <v>2011</v>
      </c>
      <c r="B619">
        <v>35364244</v>
      </c>
      <c r="C619">
        <v>35383642</v>
      </c>
      <c r="D619">
        <v>35117602</v>
      </c>
      <c r="E619">
        <v>1</v>
      </c>
      <c r="F619">
        <v>1</v>
      </c>
      <c r="G619">
        <v>15872964</v>
      </c>
      <c r="H619">
        <v>3</v>
      </c>
      <c r="I619" t="s">
        <v>1118</v>
      </c>
      <c r="J619" t="s">
        <v>1119</v>
      </c>
      <c r="K619" t="s">
        <v>1120</v>
      </c>
      <c r="L619">
        <v>1354</v>
      </c>
      <c r="N619">
        <v>1010</v>
      </c>
      <c r="O619" t="s">
        <v>52</v>
      </c>
      <c r="P619" t="s">
        <v>52</v>
      </c>
      <c r="Q619">
        <v>1</v>
      </c>
      <c r="W619">
        <v>0</v>
      </c>
      <c r="X619">
        <v>656259231</v>
      </c>
      <c r="Y619">
        <f t="shared" si="126"/>
        <v>6.7000000000000002E-3</v>
      </c>
      <c r="AA619">
        <v>16620.27</v>
      </c>
      <c r="AB619">
        <v>0</v>
      </c>
      <c r="AC619">
        <v>0</v>
      </c>
      <c r="AD619">
        <v>0</v>
      </c>
      <c r="AE619">
        <v>16620.27</v>
      </c>
      <c r="AF619">
        <v>0</v>
      </c>
      <c r="AG619">
        <v>0</v>
      </c>
      <c r="AH619">
        <v>0</v>
      </c>
      <c r="AI619">
        <v>1</v>
      </c>
      <c r="AJ619">
        <v>1</v>
      </c>
      <c r="AK619">
        <v>1</v>
      </c>
      <c r="AL619">
        <v>1</v>
      </c>
      <c r="AM619">
        <v>-2</v>
      </c>
      <c r="AN619">
        <v>0</v>
      </c>
      <c r="AO619">
        <v>1</v>
      </c>
      <c r="AP619">
        <v>0</v>
      </c>
      <c r="AQ619">
        <v>0</v>
      </c>
      <c r="AR619">
        <v>0</v>
      </c>
      <c r="AS619" t="s">
        <v>3</v>
      </c>
      <c r="AT619">
        <v>6.7000000000000002E-3</v>
      </c>
      <c r="AU619" t="s">
        <v>3</v>
      </c>
      <c r="AV619">
        <v>0</v>
      </c>
      <c r="AW619">
        <v>2</v>
      </c>
      <c r="AX619">
        <v>35383650</v>
      </c>
      <c r="AY619">
        <v>1</v>
      </c>
      <c r="AZ619">
        <v>0</v>
      </c>
      <c r="BA619">
        <v>619</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CV619">
        <v>0</v>
      </c>
      <c r="CW619">
        <v>0</v>
      </c>
      <c r="CX619">
        <f>ROUND(Y619*Source!I2011,9)</f>
        <v>1.34E-3</v>
      </c>
      <c r="CY619">
        <f>AA619</f>
        <v>16620.27</v>
      </c>
      <c r="CZ619">
        <f>AE619</f>
        <v>16620.27</v>
      </c>
      <c r="DA619">
        <f>AI619</f>
        <v>1</v>
      </c>
      <c r="DB619">
        <f t="shared" si="127"/>
        <v>111.36</v>
      </c>
      <c r="DC619">
        <f t="shared" si="128"/>
        <v>0</v>
      </c>
      <c r="DD619" t="s">
        <v>3</v>
      </c>
      <c r="DE619" t="s">
        <v>3</v>
      </c>
      <c r="DF619">
        <f t="shared" si="133"/>
        <v>22.27</v>
      </c>
      <c r="DG619">
        <f t="shared" si="134"/>
        <v>0</v>
      </c>
      <c r="DH619">
        <f t="shared" si="135"/>
        <v>0</v>
      </c>
      <c r="DI619">
        <f t="shared" si="136"/>
        <v>0</v>
      </c>
      <c r="DJ619">
        <f>DF619</f>
        <v>22.27</v>
      </c>
      <c r="DK619">
        <v>0</v>
      </c>
      <c r="DL619" t="s">
        <v>3</v>
      </c>
      <c r="DM619">
        <v>0</v>
      </c>
      <c r="DN619" t="s">
        <v>3</v>
      </c>
      <c r="DO619">
        <v>0</v>
      </c>
    </row>
    <row r="620" spans="1:119" x14ac:dyDescent="0.2">
      <c r="A620">
        <f>ROW(Source!A2012)</f>
        <v>2012</v>
      </c>
      <c r="B620">
        <v>35364244</v>
      </c>
      <c r="C620">
        <v>35383651</v>
      </c>
      <c r="D620">
        <v>35111398</v>
      </c>
      <c r="E620">
        <v>15872964</v>
      </c>
      <c r="F620">
        <v>1</v>
      </c>
      <c r="G620">
        <v>15872964</v>
      </c>
      <c r="H620">
        <v>1</v>
      </c>
      <c r="I620" t="s">
        <v>982</v>
      </c>
      <c r="J620" t="s">
        <v>3</v>
      </c>
      <c r="K620" t="s">
        <v>983</v>
      </c>
      <c r="L620">
        <v>1191</v>
      </c>
      <c r="N620">
        <v>1013</v>
      </c>
      <c r="O620" t="s">
        <v>984</v>
      </c>
      <c r="P620" t="s">
        <v>984</v>
      </c>
      <c r="Q620">
        <v>1</v>
      </c>
      <c r="W620">
        <v>0</v>
      </c>
      <c r="X620">
        <v>476480486</v>
      </c>
      <c r="Y620">
        <f t="shared" si="126"/>
        <v>14</v>
      </c>
      <c r="AA620">
        <v>0</v>
      </c>
      <c r="AB620">
        <v>0</v>
      </c>
      <c r="AC620">
        <v>0</v>
      </c>
      <c r="AD620">
        <v>0</v>
      </c>
      <c r="AE620">
        <v>0</v>
      </c>
      <c r="AF620">
        <v>0</v>
      </c>
      <c r="AG620">
        <v>0</v>
      </c>
      <c r="AH620">
        <v>0</v>
      </c>
      <c r="AI620">
        <v>1</v>
      </c>
      <c r="AJ620">
        <v>1</v>
      </c>
      <c r="AK620">
        <v>1</v>
      </c>
      <c r="AL620">
        <v>1</v>
      </c>
      <c r="AM620">
        <v>-2</v>
      </c>
      <c r="AN620">
        <v>0</v>
      </c>
      <c r="AO620">
        <v>1</v>
      </c>
      <c r="AP620">
        <v>1</v>
      </c>
      <c r="AQ620">
        <v>0</v>
      </c>
      <c r="AR620">
        <v>0</v>
      </c>
      <c r="AS620" t="s">
        <v>3</v>
      </c>
      <c r="AT620">
        <v>14</v>
      </c>
      <c r="AU620" t="s">
        <v>3</v>
      </c>
      <c r="AV620">
        <v>1</v>
      </c>
      <c r="AW620">
        <v>2</v>
      </c>
      <c r="AX620">
        <v>35383655</v>
      </c>
      <c r="AY620">
        <v>1</v>
      </c>
      <c r="AZ620">
        <v>0</v>
      </c>
      <c r="BA620">
        <v>620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CU620">
        <f>ROUND(AT620*Source!I2012*AH620*AL620,2)</f>
        <v>0</v>
      </c>
      <c r="CV620">
        <f>ROUND(Y620*Source!I2012,9)</f>
        <v>0.14000000000000001</v>
      </c>
      <c r="CW620">
        <v>0</v>
      </c>
      <c r="CX620">
        <f>ROUND(Y620*Source!I2012,9)</f>
        <v>0.14000000000000001</v>
      </c>
      <c r="CY620">
        <f>AD620</f>
        <v>0</v>
      </c>
      <c r="CZ620">
        <f>AH620</f>
        <v>0</v>
      </c>
      <c r="DA620">
        <f>AL620</f>
        <v>1</v>
      </c>
      <c r="DB620">
        <f t="shared" si="127"/>
        <v>0</v>
      </c>
      <c r="DC620">
        <f t="shared" si="128"/>
        <v>0</v>
      </c>
      <c r="DD620" t="s">
        <v>3</v>
      </c>
      <c r="DE620" t="s">
        <v>3</v>
      </c>
      <c r="DF620">
        <f t="shared" si="133"/>
        <v>0</v>
      </c>
      <c r="DG620">
        <f t="shared" si="134"/>
        <v>0</v>
      </c>
      <c r="DH620">
        <f t="shared" si="135"/>
        <v>0</v>
      </c>
      <c r="DI620">
        <f t="shared" si="136"/>
        <v>0</v>
      </c>
      <c r="DJ620">
        <f>DI620</f>
        <v>0</v>
      </c>
      <c r="DK620">
        <v>0</v>
      </c>
      <c r="DL620" t="s">
        <v>3</v>
      </c>
      <c r="DM620">
        <v>0</v>
      </c>
      <c r="DN620" t="s">
        <v>3</v>
      </c>
      <c r="DO620">
        <v>0</v>
      </c>
    </row>
    <row r="621" spans="1:119" x14ac:dyDescent="0.2">
      <c r="A621">
        <f>ROW(Source!A2012)</f>
        <v>2012</v>
      </c>
      <c r="B621">
        <v>35364244</v>
      </c>
      <c r="C621">
        <v>35383651</v>
      </c>
      <c r="D621">
        <v>35112687</v>
      </c>
      <c r="E621">
        <v>1</v>
      </c>
      <c r="F621">
        <v>1</v>
      </c>
      <c r="G621">
        <v>15872964</v>
      </c>
      <c r="H621">
        <v>2</v>
      </c>
      <c r="I621" t="s">
        <v>1121</v>
      </c>
      <c r="J621" t="s">
        <v>1122</v>
      </c>
      <c r="K621" t="s">
        <v>1123</v>
      </c>
      <c r="L621">
        <v>1368</v>
      </c>
      <c r="N621">
        <v>1011</v>
      </c>
      <c r="O621" t="s">
        <v>988</v>
      </c>
      <c r="P621" t="s">
        <v>988</v>
      </c>
      <c r="Q621">
        <v>1</v>
      </c>
      <c r="W621">
        <v>0</v>
      </c>
      <c r="X621">
        <v>-1843499539</v>
      </c>
      <c r="Y621">
        <f t="shared" si="126"/>
        <v>3.65</v>
      </c>
      <c r="AA621">
        <v>0</v>
      </c>
      <c r="AB621">
        <v>1635</v>
      </c>
      <c r="AC621">
        <v>832.91</v>
      </c>
      <c r="AD621">
        <v>0</v>
      </c>
      <c r="AE621">
        <v>0</v>
      </c>
      <c r="AF621">
        <v>1635</v>
      </c>
      <c r="AG621">
        <v>832.91</v>
      </c>
      <c r="AH621">
        <v>0</v>
      </c>
      <c r="AI621">
        <v>1</v>
      </c>
      <c r="AJ621">
        <v>1</v>
      </c>
      <c r="AK621">
        <v>1</v>
      </c>
      <c r="AL621">
        <v>1</v>
      </c>
      <c r="AM621">
        <v>-2</v>
      </c>
      <c r="AN621">
        <v>0</v>
      </c>
      <c r="AO621">
        <v>1</v>
      </c>
      <c r="AP621">
        <v>1</v>
      </c>
      <c r="AQ621">
        <v>0</v>
      </c>
      <c r="AR621">
        <v>0</v>
      </c>
      <c r="AS621" t="s">
        <v>3</v>
      </c>
      <c r="AT621">
        <v>3.65</v>
      </c>
      <c r="AU621" t="s">
        <v>3</v>
      </c>
      <c r="AV621">
        <v>0</v>
      </c>
      <c r="AW621">
        <v>2</v>
      </c>
      <c r="AX621">
        <v>35383656</v>
      </c>
      <c r="AY621">
        <v>1</v>
      </c>
      <c r="AZ621">
        <v>0</v>
      </c>
      <c r="BA621">
        <v>621</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CV621">
        <v>0</v>
      </c>
      <c r="CW621">
        <f>ROUND(Y621*Source!I2012*DO621,9)</f>
        <v>0</v>
      </c>
      <c r="CX621">
        <f>ROUND(Y621*Source!I2012,9)</f>
        <v>3.6499999999999998E-2</v>
      </c>
      <c r="CY621">
        <f>AB621</f>
        <v>1635</v>
      </c>
      <c r="CZ621">
        <f>AF621</f>
        <v>1635</v>
      </c>
      <c r="DA621">
        <f>AJ621</f>
        <v>1</v>
      </c>
      <c r="DB621">
        <f t="shared" si="127"/>
        <v>5967.75</v>
      </c>
      <c r="DC621">
        <f t="shared" si="128"/>
        <v>3040.12</v>
      </c>
      <c r="DD621" t="s">
        <v>3</v>
      </c>
      <c r="DE621" t="s">
        <v>3</v>
      </c>
      <c r="DF621">
        <f t="shared" si="133"/>
        <v>0</v>
      </c>
      <c r="DG621">
        <f t="shared" si="134"/>
        <v>59.68</v>
      </c>
      <c r="DH621">
        <f t="shared" si="135"/>
        <v>30.4</v>
      </c>
      <c r="DI621">
        <f t="shared" si="136"/>
        <v>0</v>
      </c>
      <c r="DJ621">
        <f>DG621</f>
        <v>59.68</v>
      </c>
      <c r="DK621">
        <v>0</v>
      </c>
      <c r="DL621" t="s">
        <v>3</v>
      </c>
      <c r="DM621">
        <v>0</v>
      </c>
      <c r="DN621" t="s">
        <v>3</v>
      </c>
      <c r="DO621">
        <v>0</v>
      </c>
    </row>
    <row r="622" spans="1:119" x14ac:dyDescent="0.2">
      <c r="A622">
        <f>ROW(Source!A2012)</f>
        <v>2012</v>
      </c>
      <c r="B622">
        <v>35364244</v>
      </c>
      <c r="C622">
        <v>35383651</v>
      </c>
      <c r="D622">
        <v>35113169</v>
      </c>
      <c r="E622">
        <v>1</v>
      </c>
      <c r="F622">
        <v>1</v>
      </c>
      <c r="G622">
        <v>15872964</v>
      </c>
      <c r="H622">
        <v>2</v>
      </c>
      <c r="I622" t="s">
        <v>1124</v>
      </c>
      <c r="J622" t="s">
        <v>1125</v>
      </c>
      <c r="K622" t="s">
        <v>1126</v>
      </c>
      <c r="L622">
        <v>1368</v>
      </c>
      <c r="N622">
        <v>1011</v>
      </c>
      <c r="O622" t="s">
        <v>988</v>
      </c>
      <c r="P622" t="s">
        <v>988</v>
      </c>
      <c r="Q622">
        <v>1</v>
      </c>
      <c r="W622">
        <v>0</v>
      </c>
      <c r="X622">
        <v>-1505827316</v>
      </c>
      <c r="Y622">
        <f t="shared" si="126"/>
        <v>3.65</v>
      </c>
      <c r="AA622">
        <v>0</v>
      </c>
      <c r="AB622">
        <v>7.15</v>
      </c>
      <c r="AC622">
        <v>0.09</v>
      </c>
      <c r="AD622">
        <v>0</v>
      </c>
      <c r="AE622">
        <v>0</v>
      </c>
      <c r="AF622">
        <v>7.15</v>
      </c>
      <c r="AG622">
        <v>0.09</v>
      </c>
      <c r="AH622">
        <v>0</v>
      </c>
      <c r="AI622">
        <v>1</v>
      </c>
      <c r="AJ622">
        <v>1</v>
      </c>
      <c r="AK622">
        <v>1</v>
      </c>
      <c r="AL622">
        <v>1</v>
      </c>
      <c r="AM622">
        <v>-2</v>
      </c>
      <c r="AN622">
        <v>0</v>
      </c>
      <c r="AO622">
        <v>1</v>
      </c>
      <c r="AP622">
        <v>1</v>
      </c>
      <c r="AQ622">
        <v>0</v>
      </c>
      <c r="AR622">
        <v>0</v>
      </c>
      <c r="AS622" t="s">
        <v>3</v>
      </c>
      <c r="AT622">
        <v>3.65</v>
      </c>
      <c r="AU622" t="s">
        <v>3</v>
      </c>
      <c r="AV622">
        <v>0</v>
      </c>
      <c r="AW622">
        <v>2</v>
      </c>
      <c r="AX622">
        <v>35383657</v>
      </c>
      <c r="AY622">
        <v>1</v>
      </c>
      <c r="AZ622">
        <v>0</v>
      </c>
      <c r="BA622">
        <v>622</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CV622">
        <v>0</v>
      </c>
      <c r="CW622">
        <f>ROUND(Y622*Source!I2012*DO622,9)</f>
        <v>0</v>
      </c>
      <c r="CX622">
        <f>ROUND(Y622*Source!I2012,9)</f>
        <v>3.6499999999999998E-2</v>
      </c>
      <c r="CY622">
        <f>AB622</f>
        <v>7.15</v>
      </c>
      <c r="CZ622">
        <f>AF622</f>
        <v>7.15</v>
      </c>
      <c r="DA622">
        <f>AJ622</f>
        <v>1</v>
      </c>
      <c r="DB622">
        <f t="shared" si="127"/>
        <v>26.1</v>
      </c>
      <c r="DC622">
        <f t="shared" si="128"/>
        <v>0.33</v>
      </c>
      <c r="DD622" t="s">
        <v>3</v>
      </c>
      <c r="DE622" t="s">
        <v>3</v>
      </c>
      <c r="DF622">
        <f t="shared" si="133"/>
        <v>0</v>
      </c>
      <c r="DG622">
        <f t="shared" si="134"/>
        <v>0.26</v>
      </c>
      <c r="DH622">
        <f t="shared" si="135"/>
        <v>0</v>
      </c>
      <c r="DI622">
        <f t="shared" si="136"/>
        <v>0</v>
      </c>
      <c r="DJ622">
        <f>DG622</f>
        <v>0.26</v>
      </c>
      <c r="DK622">
        <v>0</v>
      </c>
      <c r="DL622" t="s">
        <v>3</v>
      </c>
      <c r="DM622">
        <v>0</v>
      </c>
      <c r="DN622" t="s">
        <v>3</v>
      </c>
      <c r="DO622">
        <v>0</v>
      </c>
    </row>
    <row r="623" spans="1:119" x14ac:dyDescent="0.2">
      <c r="A623">
        <f>ROW(Source!A2015)</f>
        <v>2015</v>
      </c>
      <c r="B623">
        <v>35364244</v>
      </c>
      <c r="C623">
        <v>35383660</v>
      </c>
      <c r="D623">
        <v>35111398</v>
      </c>
      <c r="E623">
        <v>15872964</v>
      </c>
      <c r="F623">
        <v>1</v>
      </c>
      <c r="G623">
        <v>15872964</v>
      </c>
      <c r="H623">
        <v>1</v>
      </c>
      <c r="I623" t="s">
        <v>982</v>
      </c>
      <c r="J623" t="s">
        <v>3</v>
      </c>
      <c r="K623" t="s">
        <v>983</v>
      </c>
      <c r="L623">
        <v>1191</v>
      </c>
      <c r="N623">
        <v>1013</v>
      </c>
      <c r="O623" t="s">
        <v>984</v>
      </c>
      <c r="P623" t="s">
        <v>984</v>
      </c>
      <c r="Q623">
        <v>1</v>
      </c>
      <c r="W623">
        <v>0</v>
      </c>
      <c r="X623">
        <v>476480486</v>
      </c>
      <c r="Y623">
        <f t="shared" si="126"/>
        <v>42.81</v>
      </c>
      <c r="AA623">
        <v>0</v>
      </c>
      <c r="AB623">
        <v>0</v>
      </c>
      <c r="AC623">
        <v>0</v>
      </c>
      <c r="AD623">
        <v>0</v>
      </c>
      <c r="AE623">
        <v>0</v>
      </c>
      <c r="AF623">
        <v>0</v>
      </c>
      <c r="AG623">
        <v>0</v>
      </c>
      <c r="AH623">
        <v>0</v>
      </c>
      <c r="AI623">
        <v>1</v>
      </c>
      <c r="AJ623">
        <v>1</v>
      </c>
      <c r="AK623">
        <v>1</v>
      </c>
      <c r="AL623">
        <v>1</v>
      </c>
      <c r="AM623">
        <v>-2</v>
      </c>
      <c r="AN623">
        <v>0</v>
      </c>
      <c r="AO623">
        <v>1</v>
      </c>
      <c r="AP623">
        <v>1</v>
      </c>
      <c r="AQ623">
        <v>0</v>
      </c>
      <c r="AR623">
        <v>0</v>
      </c>
      <c r="AS623" t="s">
        <v>3</v>
      </c>
      <c r="AT623">
        <v>42.81</v>
      </c>
      <c r="AU623" t="s">
        <v>3</v>
      </c>
      <c r="AV623">
        <v>1</v>
      </c>
      <c r="AW623">
        <v>2</v>
      </c>
      <c r="AX623">
        <v>35383663</v>
      </c>
      <c r="AY623">
        <v>1</v>
      </c>
      <c r="AZ623">
        <v>0</v>
      </c>
      <c r="BA623">
        <v>623</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CU623">
        <f>ROUND(AT623*Source!I2015*AH623*AL623,2)</f>
        <v>0</v>
      </c>
      <c r="CV623">
        <f>ROUND(Y623*Source!I2015,9)</f>
        <v>1.7123999999999999</v>
      </c>
      <c r="CW623">
        <v>0</v>
      </c>
      <c r="CX623">
        <f>ROUND(Y623*Source!I2015,9)</f>
        <v>1.7123999999999999</v>
      </c>
      <c r="CY623">
        <f>AD623</f>
        <v>0</v>
      </c>
      <c r="CZ623">
        <f>AH623</f>
        <v>0</v>
      </c>
      <c r="DA623">
        <f>AL623</f>
        <v>1</v>
      </c>
      <c r="DB623">
        <f t="shared" si="127"/>
        <v>0</v>
      </c>
      <c r="DC623">
        <f t="shared" si="128"/>
        <v>0</v>
      </c>
      <c r="DD623" t="s">
        <v>3</v>
      </c>
      <c r="DE623" t="s">
        <v>3</v>
      </c>
      <c r="DF623">
        <f t="shared" si="133"/>
        <v>0</v>
      </c>
      <c r="DG623">
        <f t="shared" si="134"/>
        <v>0</v>
      </c>
      <c r="DH623">
        <f t="shared" si="135"/>
        <v>0</v>
      </c>
      <c r="DI623">
        <f t="shared" si="136"/>
        <v>0</v>
      </c>
      <c r="DJ623">
        <f>DI623</f>
        <v>0</v>
      </c>
      <c r="DK623">
        <v>0</v>
      </c>
      <c r="DL623" t="s">
        <v>3</v>
      </c>
      <c r="DM623">
        <v>0</v>
      </c>
      <c r="DN623" t="s">
        <v>3</v>
      </c>
      <c r="DO623">
        <v>0</v>
      </c>
    </row>
    <row r="624" spans="1:119" x14ac:dyDescent="0.2">
      <c r="A624">
        <f>ROW(Source!A2015)</f>
        <v>2015</v>
      </c>
      <c r="B624">
        <v>35364244</v>
      </c>
      <c r="C624">
        <v>35383660</v>
      </c>
      <c r="D624">
        <v>35113206</v>
      </c>
      <c r="E624">
        <v>1</v>
      </c>
      <c r="F624">
        <v>1</v>
      </c>
      <c r="G624">
        <v>15872964</v>
      </c>
      <c r="H624">
        <v>2</v>
      </c>
      <c r="I624" t="s">
        <v>989</v>
      </c>
      <c r="J624" t="s">
        <v>990</v>
      </c>
      <c r="K624" t="s">
        <v>991</v>
      </c>
      <c r="L624">
        <v>1368</v>
      </c>
      <c r="N624">
        <v>1011</v>
      </c>
      <c r="O624" t="s">
        <v>988</v>
      </c>
      <c r="P624" t="s">
        <v>988</v>
      </c>
      <c r="Q624">
        <v>1</v>
      </c>
      <c r="W624">
        <v>0</v>
      </c>
      <c r="X624">
        <v>-1817365194</v>
      </c>
      <c r="Y624">
        <f t="shared" ref="Y624:Y687" si="137">AT624</f>
        <v>6.9</v>
      </c>
      <c r="AA624">
        <v>0</v>
      </c>
      <c r="AB624">
        <v>4.72</v>
      </c>
      <c r="AC624">
        <v>0.1</v>
      </c>
      <c r="AD624">
        <v>0</v>
      </c>
      <c r="AE624">
        <v>0</v>
      </c>
      <c r="AF624">
        <v>4.72</v>
      </c>
      <c r="AG624">
        <v>0.1</v>
      </c>
      <c r="AH624">
        <v>0</v>
      </c>
      <c r="AI624">
        <v>1</v>
      </c>
      <c r="AJ624">
        <v>1</v>
      </c>
      <c r="AK624">
        <v>1</v>
      </c>
      <c r="AL624">
        <v>1</v>
      </c>
      <c r="AM624">
        <v>-2</v>
      </c>
      <c r="AN624">
        <v>0</v>
      </c>
      <c r="AO624">
        <v>1</v>
      </c>
      <c r="AP624">
        <v>1</v>
      </c>
      <c r="AQ624">
        <v>0</v>
      </c>
      <c r="AR624">
        <v>0</v>
      </c>
      <c r="AS624" t="s">
        <v>3</v>
      </c>
      <c r="AT624">
        <v>6.9</v>
      </c>
      <c r="AU624" t="s">
        <v>3</v>
      </c>
      <c r="AV624">
        <v>0</v>
      </c>
      <c r="AW624">
        <v>2</v>
      </c>
      <c r="AX624">
        <v>35383664</v>
      </c>
      <c r="AY624">
        <v>1</v>
      </c>
      <c r="AZ624">
        <v>0</v>
      </c>
      <c r="BA624">
        <v>624</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CV624">
        <v>0</v>
      </c>
      <c r="CW624">
        <f>ROUND(Y624*Source!I2015*DO624,9)</f>
        <v>0</v>
      </c>
      <c r="CX624">
        <f>ROUND(Y624*Source!I2015,9)</f>
        <v>0.27600000000000002</v>
      </c>
      <c r="CY624">
        <f>AB624</f>
        <v>4.72</v>
      </c>
      <c r="CZ624">
        <f>AF624</f>
        <v>4.72</v>
      </c>
      <c r="DA624">
        <f>AJ624</f>
        <v>1</v>
      </c>
      <c r="DB624">
        <f t="shared" ref="DB624:DB687" si="138">ROUND(ROUND(AT624*CZ624,2),6)</f>
        <v>32.57</v>
      </c>
      <c r="DC624">
        <f t="shared" ref="DC624:DC687" si="139">ROUND(ROUND(AT624*AG624,2),6)</f>
        <v>0.69</v>
      </c>
      <c r="DD624" t="s">
        <v>3</v>
      </c>
      <c r="DE624" t="s">
        <v>3</v>
      </c>
      <c r="DF624">
        <f t="shared" si="133"/>
        <v>0</v>
      </c>
      <c r="DG624">
        <f t="shared" si="134"/>
        <v>1.3</v>
      </c>
      <c r="DH624">
        <f t="shared" si="135"/>
        <v>0.03</v>
      </c>
      <c r="DI624">
        <f t="shared" si="136"/>
        <v>0</v>
      </c>
      <c r="DJ624">
        <f>DG624</f>
        <v>1.3</v>
      </c>
      <c r="DK624">
        <v>0</v>
      </c>
      <c r="DL624" t="s">
        <v>3</v>
      </c>
      <c r="DM624">
        <v>0</v>
      </c>
      <c r="DN624" t="s">
        <v>3</v>
      </c>
      <c r="DO624">
        <v>0</v>
      </c>
    </row>
    <row r="625" spans="1:119" x14ac:dyDescent="0.2">
      <c r="A625">
        <f>ROW(Source!A2016)</f>
        <v>2016</v>
      </c>
      <c r="B625">
        <v>35364244</v>
      </c>
      <c r="C625">
        <v>35383665</v>
      </c>
      <c r="D625">
        <v>35111398</v>
      </c>
      <c r="E625">
        <v>15872964</v>
      </c>
      <c r="F625">
        <v>1</v>
      </c>
      <c r="G625">
        <v>15872964</v>
      </c>
      <c r="H625">
        <v>1</v>
      </c>
      <c r="I625" t="s">
        <v>982</v>
      </c>
      <c r="J625" t="s">
        <v>3</v>
      </c>
      <c r="K625" t="s">
        <v>983</v>
      </c>
      <c r="L625">
        <v>1191</v>
      </c>
      <c r="N625">
        <v>1013</v>
      </c>
      <c r="O625" t="s">
        <v>984</v>
      </c>
      <c r="P625" t="s">
        <v>984</v>
      </c>
      <c r="Q625">
        <v>1</v>
      </c>
      <c r="W625">
        <v>0</v>
      </c>
      <c r="X625">
        <v>476480486</v>
      </c>
      <c r="Y625">
        <f t="shared" si="137"/>
        <v>39.22</v>
      </c>
      <c r="AA625">
        <v>0</v>
      </c>
      <c r="AB625">
        <v>0</v>
      </c>
      <c r="AC625">
        <v>0</v>
      </c>
      <c r="AD625">
        <v>0</v>
      </c>
      <c r="AE625">
        <v>0</v>
      </c>
      <c r="AF625">
        <v>0</v>
      </c>
      <c r="AG625">
        <v>0</v>
      </c>
      <c r="AH625">
        <v>0</v>
      </c>
      <c r="AI625">
        <v>1</v>
      </c>
      <c r="AJ625">
        <v>1</v>
      </c>
      <c r="AK625">
        <v>1</v>
      </c>
      <c r="AL625">
        <v>1</v>
      </c>
      <c r="AM625">
        <v>-2</v>
      </c>
      <c r="AN625">
        <v>0</v>
      </c>
      <c r="AO625">
        <v>1</v>
      </c>
      <c r="AP625">
        <v>1</v>
      </c>
      <c r="AQ625">
        <v>0</v>
      </c>
      <c r="AR625">
        <v>0</v>
      </c>
      <c r="AS625" t="s">
        <v>3</v>
      </c>
      <c r="AT625">
        <v>39.22</v>
      </c>
      <c r="AU625" t="s">
        <v>3</v>
      </c>
      <c r="AV625">
        <v>1</v>
      </c>
      <c r="AW625">
        <v>2</v>
      </c>
      <c r="AX625">
        <v>35383668</v>
      </c>
      <c r="AY625">
        <v>1</v>
      </c>
      <c r="AZ625">
        <v>0</v>
      </c>
      <c r="BA625">
        <v>625</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CU625">
        <f>ROUND(AT625*Source!I2016*AH625*AL625,2)</f>
        <v>0</v>
      </c>
      <c r="CV625">
        <f>ROUND(Y625*Source!I2016,9)</f>
        <v>0.39219999999999999</v>
      </c>
      <c r="CW625">
        <v>0</v>
      </c>
      <c r="CX625">
        <f>ROUND(Y625*Source!I2016,9)</f>
        <v>0.39219999999999999</v>
      </c>
      <c r="CY625">
        <f>AD625</f>
        <v>0</v>
      </c>
      <c r="CZ625">
        <f>AH625</f>
        <v>0</v>
      </c>
      <c r="DA625">
        <f>AL625</f>
        <v>1</v>
      </c>
      <c r="DB625">
        <f t="shared" si="138"/>
        <v>0</v>
      </c>
      <c r="DC625">
        <f t="shared" si="139"/>
        <v>0</v>
      </c>
      <c r="DD625" t="s">
        <v>3</v>
      </c>
      <c r="DE625" t="s">
        <v>3</v>
      </c>
      <c r="DF625">
        <f t="shared" si="133"/>
        <v>0</v>
      </c>
      <c r="DG625">
        <f t="shared" si="134"/>
        <v>0</v>
      </c>
      <c r="DH625">
        <f t="shared" si="135"/>
        <v>0</v>
      </c>
      <c r="DI625">
        <f t="shared" si="136"/>
        <v>0</v>
      </c>
      <c r="DJ625">
        <f>DI625</f>
        <v>0</v>
      </c>
      <c r="DK625">
        <v>0</v>
      </c>
      <c r="DL625" t="s">
        <v>3</v>
      </c>
      <c r="DM625">
        <v>0</v>
      </c>
      <c r="DN625" t="s">
        <v>3</v>
      </c>
      <c r="DO625">
        <v>0</v>
      </c>
    </row>
    <row r="626" spans="1:119" x14ac:dyDescent="0.2">
      <c r="A626">
        <f>ROW(Source!A2016)</f>
        <v>2016</v>
      </c>
      <c r="B626">
        <v>35364244</v>
      </c>
      <c r="C626">
        <v>35383665</v>
      </c>
      <c r="D626">
        <v>35113206</v>
      </c>
      <c r="E626">
        <v>1</v>
      </c>
      <c r="F626">
        <v>1</v>
      </c>
      <c r="G626">
        <v>15872964</v>
      </c>
      <c r="H626">
        <v>2</v>
      </c>
      <c r="I626" t="s">
        <v>989</v>
      </c>
      <c r="J626" t="s">
        <v>990</v>
      </c>
      <c r="K626" t="s">
        <v>991</v>
      </c>
      <c r="L626">
        <v>1368</v>
      </c>
      <c r="N626">
        <v>1011</v>
      </c>
      <c r="O626" t="s">
        <v>988</v>
      </c>
      <c r="P626" t="s">
        <v>988</v>
      </c>
      <c r="Q626">
        <v>1</v>
      </c>
      <c r="W626">
        <v>0</v>
      </c>
      <c r="X626">
        <v>-1817365194</v>
      </c>
      <c r="Y626">
        <f t="shared" si="137"/>
        <v>6.9</v>
      </c>
      <c r="AA626">
        <v>0</v>
      </c>
      <c r="AB626">
        <v>4.72</v>
      </c>
      <c r="AC626">
        <v>0.1</v>
      </c>
      <c r="AD626">
        <v>0</v>
      </c>
      <c r="AE626">
        <v>0</v>
      </c>
      <c r="AF626">
        <v>4.72</v>
      </c>
      <c r="AG626">
        <v>0.1</v>
      </c>
      <c r="AH626">
        <v>0</v>
      </c>
      <c r="AI626">
        <v>1</v>
      </c>
      <c r="AJ626">
        <v>1</v>
      </c>
      <c r="AK626">
        <v>1</v>
      </c>
      <c r="AL626">
        <v>1</v>
      </c>
      <c r="AM626">
        <v>-2</v>
      </c>
      <c r="AN626">
        <v>0</v>
      </c>
      <c r="AO626">
        <v>1</v>
      </c>
      <c r="AP626">
        <v>1</v>
      </c>
      <c r="AQ626">
        <v>0</v>
      </c>
      <c r="AR626">
        <v>0</v>
      </c>
      <c r="AS626" t="s">
        <v>3</v>
      </c>
      <c r="AT626">
        <v>6.9</v>
      </c>
      <c r="AU626" t="s">
        <v>3</v>
      </c>
      <c r="AV626">
        <v>0</v>
      </c>
      <c r="AW626">
        <v>2</v>
      </c>
      <c r="AX626">
        <v>35383669</v>
      </c>
      <c r="AY626">
        <v>1</v>
      </c>
      <c r="AZ626">
        <v>0</v>
      </c>
      <c r="BA626">
        <v>626</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CV626">
        <v>0</v>
      </c>
      <c r="CW626">
        <f>ROUND(Y626*Source!I2016*DO626,9)</f>
        <v>0</v>
      </c>
      <c r="CX626">
        <f>ROUND(Y626*Source!I2016,9)</f>
        <v>6.9000000000000006E-2</v>
      </c>
      <c r="CY626">
        <f>AB626</f>
        <v>4.72</v>
      </c>
      <c r="CZ626">
        <f>AF626</f>
        <v>4.72</v>
      </c>
      <c r="DA626">
        <f>AJ626</f>
        <v>1</v>
      </c>
      <c r="DB626">
        <f t="shared" si="138"/>
        <v>32.57</v>
      </c>
      <c r="DC626">
        <f t="shared" si="139"/>
        <v>0.69</v>
      </c>
      <c r="DD626" t="s">
        <v>3</v>
      </c>
      <c r="DE626" t="s">
        <v>3</v>
      </c>
      <c r="DF626">
        <f t="shared" si="133"/>
        <v>0</v>
      </c>
      <c r="DG626">
        <f t="shared" si="134"/>
        <v>0.33</v>
      </c>
      <c r="DH626">
        <f t="shared" si="135"/>
        <v>0.01</v>
      </c>
      <c r="DI626">
        <f t="shared" si="136"/>
        <v>0</v>
      </c>
      <c r="DJ626">
        <f>DG626</f>
        <v>0.33</v>
      </c>
      <c r="DK626">
        <v>0</v>
      </c>
      <c r="DL626" t="s">
        <v>3</v>
      </c>
      <c r="DM626">
        <v>0</v>
      </c>
      <c r="DN626" t="s">
        <v>3</v>
      </c>
      <c r="DO626">
        <v>0</v>
      </c>
    </row>
    <row r="627" spans="1:119" x14ac:dyDescent="0.2">
      <c r="A627">
        <f>ROW(Source!A2017)</f>
        <v>2017</v>
      </c>
      <c r="B627">
        <v>35364244</v>
      </c>
      <c r="C627">
        <v>35383670</v>
      </c>
      <c r="D627">
        <v>35111398</v>
      </c>
      <c r="E627">
        <v>15872964</v>
      </c>
      <c r="F627">
        <v>1</v>
      </c>
      <c r="G627">
        <v>15872964</v>
      </c>
      <c r="H627">
        <v>1</v>
      </c>
      <c r="I627" t="s">
        <v>982</v>
      </c>
      <c r="J627" t="s">
        <v>3</v>
      </c>
      <c r="K627" t="s">
        <v>983</v>
      </c>
      <c r="L627">
        <v>1191</v>
      </c>
      <c r="N627">
        <v>1013</v>
      </c>
      <c r="O627" t="s">
        <v>984</v>
      </c>
      <c r="P627" t="s">
        <v>984</v>
      </c>
      <c r="Q627">
        <v>1</v>
      </c>
      <c r="W627">
        <v>0</v>
      </c>
      <c r="X627">
        <v>476480486</v>
      </c>
      <c r="Y627">
        <f t="shared" si="137"/>
        <v>34.630000000000003</v>
      </c>
      <c r="AA627">
        <v>0</v>
      </c>
      <c r="AB627">
        <v>0</v>
      </c>
      <c r="AC627">
        <v>0</v>
      </c>
      <c r="AD627">
        <v>0</v>
      </c>
      <c r="AE627">
        <v>0</v>
      </c>
      <c r="AF627">
        <v>0</v>
      </c>
      <c r="AG627">
        <v>0</v>
      </c>
      <c r="AH627">
        <v>0</v>
      </c>
      <c r="AI627">
        <v>1</v>
      </c>
      <c r="AJ627">
        <v>1</v>
      </c>
      <c r="AK627">
        <v>1</v>
      </c>
      <c r="AL627">
        <v>1</v>
      </c>
      <c r="AM627">
        <v>-2</v>
      </c>
      <c r="AN627">
        <v>0</v>
      </c>
      <c r="AO627">
        <v>1</v>
      </c>
      <c r="AP627">
        <v>1</v>
      </c>
      <c r="AQ627">
        <v>0</v>
      </c>
      <c r="AR627">
        <v>0</v>
      </c>
      <c r="AS627" t="s">
        <v>3</v>
      </c>
      <c r="AT627">
        <v>34.630000000000003</v>
      </c>
      <c r="AU627" t="s">
        <v>3</v>
      </c>
      <c r="AV627">
        <v>1</v>
      </c>
      <c r="AW627">
        <v>2</v>
      </c>
      <c r="AX627">
        <v>35383672</v>
      </c>
      <c r="AY627">
        <v>1</v>
      </c>
      <c r="AZ627">
        <v>0</v>
      </c>
      <c r="BA627">
        <v>627</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CU627">
        <f>ROUND(AT627*Source!I2017*AH627*AL627,2)</f>
        <v>0</v>
      </c>
      <c r="CV627">
        <f>ROUND(Y627*Source!I2017,9)</f>
        <v>0.3463</v>
      </c>
      <c r="CW627">
        <v>0</v>
      </c>
      <c r="CX627">
        <f>ROUND(Y627*Source!I2017,9)</f>
        <v>0.3463</v>
      </c>
      <c r="CY627">
        <f>AD627</f>
        <v>0</v>
      </c>
      <c r="CZ627">
        <f>AH627</f>
        <v>0</v>
      </c>
      <c r="DA627">
        <f>AL627</f>
        <v>1</v>
      </c>
      <c r="DB627">
        <f t="shared" si="138"/>
        <v>0</v>
      </c>
      <c r="DC627">
        <f t="shared" si="139"/>
        <v>0</v>
      </c>
      <c r="DD627" t="s">
        <v>3</v>
      </c>
      <c r="DE627" t="s">
        <v>3</v>
      </c>
      <c r="DF627">
        <f t="shared" si="133"/>
        <v>0</v>
      </c>
      <c r="DG627">
        <f t="shared" si="134"/>
        <v>0</v>
      </c>
      <c r="DH627">
        <f t="shared" si="135"/>
        <v>0</v>
      </c>
      <c r="DI627">
        <f t="shared" si="136"/>
        <v>0</v>
      </c>
      <c r="DJ627">
        <f>DI627</f>
        <v>0</v>
      </c>
      <c r="DK627">
        <v>0</v>
      </c>
      <c r="DL627" t="s">
        <v>3</v>
      </c>
      <c r="DM627">
        <v>0</v>
      </c>
      <c r="DN627" t="s">
        <v>3</v>
      </c>
      <c r="DO627">
        <v>0</v>
      </c>
    </row>
    <row r="628" spans="1:119" x14ac:dyDescent="0.2">
      <c r="A628">
        <f>ROW(Source!A2053)</f>
        <v>2053</v>
      </c>
      <c r="B628">
        <v>35364244</v>
      </c>
      <c r="C628">
        <v>35383731</v>
      </c>
      <c r="D628">
        <v>35111398</v>
      </c>
      <c r="E628">
        <v>15872964</v>
      </c>
      <c r="F628">
        <v>1</v>
      </c>
      <c r="G628">
        <v>15872964</v>
      </c>
      <c r="H628">
        <v>1</v>
      </c>
      <c r="I628" t="s">
        <v>982</v>
      </c>
      <c r="J628" t="s">
        <v>3</v>
      </c>
      <c r="K628" t="s">
        <v>983</v>
      </c>
      <c r="L628">
        <v>1191</v>
      </c>
      <c r="N628">
        <v>1013</v>
      </c>
      <c r="O628" t="s">
        <v>984</v>
      </c>
      <c r="P628" t="s">
        <v>984</v>
      </c>
      <c r="Q628">
        <v>1</v>
      </c>
      <c r="W628">
        <v>0</v>
      </c>
      <c r="X628">
        <v>476480486</v>
      </c>
      <c r="Y628">
        <f t="shared" si="137"/>
        <v>5.84</v>
      </c>
      <c r="AA628">
        <v>0</v>
      </c>
      <c r="AB628">
        <v>0</v>
      </c>
      <c r="AC628">
        <v>0</v>
      </c>
      <c r="AD628">
        <v>0</v>
      </c>
      <c r="AE628">
        <v>0</v>
      </c>
      <c r="AF628">
        <v>0</v>
      </c>
      <c r="AG628">
        <v>0</v>
      </c>
      <c r="AH628">
        <v>0</v>
      </c>
      <c r="AI628">
        <v>1</v>
      </c>
      <c r="AJ628">
        <v>1</v>
      </c>
      <c r="AK628">
        <v>1</v>
      </c>
      <c r="AL628">
        <v>1</v>
      </c>
      <c r="AM628">
        <v>-2</v>
      </c>
      <c r="AN628">
        <v>0</v>
      </c>
      <c r="AO628">
        <v>1</v>
      </c>
      <c r="AP628">
        <v>1</v>
      </c>
      <c r="AQ628">
        <v>0</v>
      </c>
      <c r="AR628">
        <v>0</v>
      </c>
      <c r="AS628" t="s">
        <v>3</v>
      </c>
      <c r="AT628">
        <v>5.84</v>
      </c>
      <c r="AU628" t="s">
        <v>3</v>
      </c>
      <c r="AV628">
        <v>1</v>
      </c>
      <c r="AW628">
        <v>2</v>
      </c>
      <c r="AX628">
        <v>35383733</v>
      </c>
      <c r="AY628">
        <v>1</v>
      </c>
      <c r="AZ628">
        <v>0</v>
      </c>
      <c r="BA628">
        <v>628</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CU628">
        <f>ROUND(AT628*Source!I2053*AH628*AL628,2)</f>
        <v>0</v>
      </c>
      <c r="CV628">
        <f>ROUND(Y628*Source!I2053,9)</f>
        <v>0.29199999999999998</v>
      </c>
      <c r="CW628">
        <v>0</v>
      </c>
      <c r="CX628">
        <f>ROUND(Y628*Source!I2053,9)</f>
        <v>0.29199999999999998</v>
      </c>
      <c r="CY628">
        <f>AD628</f>
        <v>0</v>
      </c>
      <c r="CZ628">
        <f>AH628</f>
        <v>0</v>
      </c>
      <c r="DA628">
        <f>AL628</f>
        <v>1</v>
      </c>
      <c r="DB628">
        <f t="shared" si="138"/>
        <v>0</v>
      </c>
      <c r="DC628">
        <f t="shared" si="139"/>
        <v>0</v>
      </c>
      <c r="DD628" t="s">
        <v>3</v>
      </c>
      <c r="DE628" t="s">
        <v>3</v>
      </c>
      <c r="DF628">
        <f t="shared" si="133"/>
        <v>0</v>
      </c>
      <c r="DG628">
        <f t="shared" si="134"/>
        <v>0</v>
      </c>
      <c r="DH628">
        <f t="shared" si="135"/>
        <v>0</v>
      </c>
      <c r="DI628">
        <f t="shared" si="136"/>
        <v>0</v>
      </c>
      <c r="DJ628">
        <f>DI628</f>
        <v>0</v>
      </c>
      <c r="DK628">
        <v>0</v>
      </c>
      <c r="DL628" t="s">
        <v>3</v>
      </c>
      <c r="DM628">
        <v>0</v>
      </c>
      <c r="DN628" t="s">
        <v>3</v>
      </c>
      <c r="DO628">
        <v>0</v>
      </c>
    </row>
    <row r="629" spans="1:119" x14ac:dyDescent="0.2">
      <c r="A629">
        <f>ROW(Source!A2054)</f>
        <v>2054</v>
      </c>
      <c r="B629">
        <v>35364244</v>
      </c>
      <c r="C629">
        <v>35383734</v>
      </c>
      <c r="D629">
        <v>35111398</v>
      </c>
      <c r="E629">
        <v>15872964</v>
      </c>
      <c r="F629">
        <v>1</v>
      </c>
      <c r="G629">
        <v>15872964</v>
      </c>
      <c r="H629">
        <v>1</v>
      </c>
      <c r="I629" t="s">
        <v>982</v>
      </c>
      <c r="J629" t="s">
        <v>3</v>
      </c>
      <c r="K629" t="s">
        <v>983</v>
      </c>
      <c r="L629">
        <v>1191</v>
      </c>
      <c r="N629">
        <v>1013</v>
      </c>
      <c r="O629" t="s">
        <v>984</v>
      </c>
      <c r="P629" t="s">
        <v>984</v>
      </c>
      <c r="Q629">
        <v>1</v>
      </c>
      <c r="W629">
        <v>0</v>
      </c>
      <c r="X629">
        <v>476480486</v>
      </c>
      <c r="Y629">
        <f t="shared" si="137"/>
        <v>0.42</v>
      </c>
      <c r="AA629">
        <v>0</v>
      </c>
      <c r="AB629">
        <v>0</v>
      </c>
      <c r="AC629">
        <v>0</v>
      </c>
      <c r="AD629">
        <v>0</v>
      </c>
      <c r="AE629">
        <v>0</v>
      </c>
      <c r="AF629">
        <v>0</v>
      </c>
      <c r="AG629">
        <v>0</v>
      </c>
      <c r="AH629">
        <v>0</v>
      </c>
      <c r="AI629">
        <v>1</v>
      </c>
      <c r="AJ629">
        <v>1</v>
      </c>
      <c r="AK629">
        <v>1</v>
      </c>
      <c r="AL629">
        <v>1</v>
      </c>
      <c r="AM629">
        <v>-2</v>
      </c>
      <c r="AN629">
        <v>0</v>
      </c>
      <c r="AO629">
        <v>1</v>
      </c>
      <c r="AP629">
        <v>0</v>
      </c>
      <c r="AQ629">
        <v>0</v>
      </c>
      <c r="AR629">
        <v>0</v>
      </c>
      <c r="AS629" t="s">
        <v>3</v>
      </c>
      <c r="AT629">
        <v>0.42</v>
      </c>
      <c r="AU629" t="s">
        <v>3</v>
      </c>
      <c r="AV629">
        <v>1</v>
      </c>
      <c r="AW629">
        <v>2</v>
      </c>
      <c r="AX629">
        <v>35383739</v>
      </c>
      <c r="AY629">
        <v>1</v>
      </c>
      <c r="AZ629">
        <v>0</v>
      </c>
      <c r="BA629">
        <v>629</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CU629">
        <f>ROUND(AT629*Source!I2054*AH629*AL629,2)</f>
        <v>0</v>
      </c>
      <c r="CV629">
        <f>ROUND(Y629*Source!I2054,9)</f>
        <v>8.4000000000000005E-2</v>
      </c>
      <c r="CW629">
        <v>0</v>
      </c>
      <c r="CX629">
        <f>ROUND(Y629*Source!I2054,9)</f>
        <v>8.4000000000000005E-2</v>
      </c>
      <c r="CY629">
        <f>AD629</f>
        <v>0</v>
      </c>
      <c r="CZ629">
        <f>AH629</f>
        <v>0</v>
      </c>
      <c r="DA629">
        <f>AL629</f>
        <v>1</v>
      </c>
      <c r="DB629">
        <f t="shared" si="138"/>
        <v>0</v>
      </c>
      <c r="DC629">
        <f t="shared" si="139"/>
        <v>0</v>
      </c>
      <c r="DD629" t="s">
        <v>3</v>
      </c>
      <c r="DE629" t="s">
        <v>3</v>
      </c>
      <c r="DF629">
        <f t="shared" si="133"/>
        <v>0</v>
      </c>
      <c r="DG629">
        <f t="shared" si="134"/>
        <v>0</v>
      </c>
      <c r="DH629">
        <f t="shared" si="135"/>
        <v>0</v>
      </c>
      <c r="DI629">
        <f t="shared" si="136"/>
        <v>0</v>
      </c>
      <c r="DJ629">
        <f>DI629</f>
        <v>0</v>
      </c>
      <c r="DK629">
        <v>0</v>
      </c>
      <c r="DL629" t="s">
        <v>3</v>
      </c>
      <c r="DM629">
        <v>0</v>
      </c>
      <c r="DN629" t="s">
        <v>3</v>
      </c>
      <c r="DO629">
        <v>0</v>
      </c>
    </row>
    <row r="630" spans="1:119" x14ac:dyDescent="0.2">
      <c r="A630">
        <f>ROW(Source!A2054)</f>
        <v>2054</v>
      </c>
      <c r="B630">
        <v>35364244</v>
      </c>
      <c r="C630">
        <v>35383734</v>
      </c>
      <c r="D630">
        <v>35113190</v>
      </c>
      <c r="E630">
        <v>1</v>
      </c>
      <c r="F630">
        <v>1</v>
      </c>
      <c r="G630">
        <v>15872964</v>
      </c>
      <c r="H630">
        <v>2</v>
      </c>
      <c r="I630" t="s">
        <v>1111</v>
      </c>
      <c r="J630" t="s">
        <v>1112</v>
      </c>
      <c r="K630" t="s">
        <v>1113</v>
      </c>
      <c r="L630">
        <v>1368</v>
      </c>
      <c r="N630">
        <v>1011</v>
      </c>
      <c r="O630" t="s">
        <v>988</v>
      </c>
      <c r="P630" t="s">
        <v>988</v>
      </c>
      <c r="Q630">
        <v>1</v>
      </c>
      <c r="W630">
        <v>0</v>
      </c>
      <c r="X630">
        <v>-1477704590</v>
      </c>
      <c r="Y630">
        <f t="shared" si="137"/>
        <v>0.2</v>
      </c>
      <c r="AA630">
        <v>0</v>
      </c>
      <c r="AB630">
        <v>44.94</v>
      </c>
      <c r="AC630">
        <v>0.64</v>
      </c>
      <c r="AD630">
        <v>0</v>
      </c>
      <c r="AE630">
        <v>0</v>
      </c>
      <c r="AF630">
        <v>44.94</v>
      </c>
      <c r="AG630">
        <v>0.64</v>
      </c>
      <c r="AH630">
        <v>0</v>
      </c>
      <c r="AI630">
        <v>1</v>
      </c>
      <c r="AJ630">
        <v>1</v>
      </c>
      <c r="AK630">
        <v>1</v>
      </c>
      <c r="AL630">
        <v>1</v>
      </c>
      <c r="AM630">
        <v>-2</v>
      </c>
      <c r="AN630">
        <v>0</v>
      </c>
      <c r="AO630">
        <v>1</v>
      </c>
      <c r="AP630">
        <v>0</v>
      </c>
      <c r="AQ630">
        <v>0</v>
      </c>
      <c r="AR630">
        <v>0</v>
      </c>
      <c r="AS630" t="s">
        <v>3</v>
      </c>
      <c r="AT630">
        <v>0.2</v>
      </c>
      <c r="AU630" t="s">
        <v>3</v>
      </c>
      <c r="AV630">
        <v>0</v>
      </c>
      <c r="AW630">
        <v>2</v>
      </c>
      <c r="AX630">
        <v>35383740</v>
      </c>
      <c r="AY630">
        <v>1</v>
      </c>
      <c r="AZ630">
        <v>0</v>
      </c>
      <c r="BA630">
        <v>630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CV630">
        <v>0</v>
      </c>
      <c r="CW630">
        <f>ROUND(Y630*Source!I2054*DO630,9)</f>
        <v>0</v>
      </c>
      <c r="CX630">
        <f>ROUND(Y630*Source!I2054,9)</f>
        <v>0.04</v>
      </c>
      <c r="CY630">
        <f>AB630</f>
        <v>44.94</v>
      </c>
      <c r="CZ630">
        <f>AF630</f>
        <v>44.94</v>
      </c>
      <c r="DA630">
        <f>AJ630</f>
        <v>1</v>
      </c>
      <c r="DB630">
        <f t="shared" si="138"/>
        <v>8.99</v>
      </c>
      <c r="DC630">
        <f t="shared" si="139"/>
        <v>0.13</v>
      </c>
      <c r="DD630" t="s">
        <v>3</v>
      </c>
      <c r="DE630" t="s">
        <v>3</v>
      </c>
      <c r="DF630">
        <f t="shared" si="133"/>
        <v>0</v>
      </c>
      <c r="DG630">
        <f t="shared" si="134"/>
        <v>1.8</v>
      </c>
      <c r="DH630">
        <f t="shared" si="135"/>
        <v>0.03</v>
      </c>
      <c r="DI630">
        <f t="shared" si="136"/>
        <v>0</v>
      </c>
      <c r="DJ630">
        <f>DG630</f>
        <v>1.8</v>
      </c>
      <c r="DK630">
        <v>0</v>
      </c>
      <c r="DL630" t="s">
        <v>3</v>
      </c>
      <c r="DM630">
        <v>0</v>
      </c>
      <c r="DN630" t="s">
        <v>3</v>
      </c>
      <c r="DO630">
        <v>0</v>
      </c>
    </row>
    <row r="631" spans="1:119" x14ac:dyDescent="0.2">
      <c r="A631">
        <f>ROW(Source!A2054)</f>
        <v>2054</v>
      </c>
      <c r="B631">
        <v>35364244</v>
      </c>
      <c r="C631">
        <v>35383734</v>
      </c>
      <c r="D631">
        <v>35115233</v>
      </c>
      <c r="E631">
        <v>1</v>
      </c>
      <c r="F631">
        <v>1</v>
      </c>
      <c r="G631">
        <v>15872964</v>
      </c>
      <c r="H631">
        <v>3</v>
      </c>
      <c r="I631" t="s">
        <v>1114</v>
      </c>
      <c r="J631" t="s">
        <v>1115</v>
      </c>
      <c r="K631" t="s">
        <v>1116</v>
      </c>
      <c r="L631">
        <v>1339</v>
      </c>
      <c r="N631">
        <v>1007</v>
      </c>
      <c r="O631" t="s">
        <v>1117</v>
      </c>
      <c r="P631" t="s">
        <v>1117</v>
      </c>
      <c r="Q631">
        <v>1</v>
      </c>
      <c r="W631">
        <v>0</v>
      </c>
      <c r="X631">
        <v>-35091971</v>
      </c>
      <c r="Y631">
        <f t="shared" si="137"/>
        <v>1.7600000000000001E-2</v>
      </c>
      <c r="AA631">
        <v>54.81</v>
      </c>
      <c r="AB631">
        <v>0</v>
      </c>
      <c r="AC631">
        <v>0</v>
      </c>
      <c r="AD631">
        <v>0</v>
      </c>
      <c r="AE631">
        <v>54.81</v>
      </c>
      <c r="AF631">
        <v>0</v>
      </c>
      <c r="AG631">
        <v>0</v>
      </c>
      <c r="AH631">
        <v>0</v>
      </c>
      <c r="AI631">
        <v>1</v>
      </c>
      <c r="AJ631">
        <v>1</v>
      </c>
      <c r="AK631">
        <v>1</v>
      </c>
      <c r="AL631">
        <v>1</v>
      </c>
      <c r="AM631">
        <v>-2</v>
      </c>
      <c r="AN631">
        <v>0</v>
      </c>
      <c r="AO631">
        <v>1</v>
      </c>
      <c r="AP631">
        <v>0</v>
      </c>
      <c r="AQ631">
        <v>0</v>
      </c>
      <c r="AR631">
        <v>0</v>
      </c>
      <c r="AS631" t="s">
        <v>3</v>
      </c>
      <c r="AT631">
        <v>1.7600000000000001E-2</v>
      </c>
      <c r="AU631" t="s">
        <v>3</v>
      </c>
      <c r="AV631">
        <v>0</v>
      </c>
      <c r="AW631">
        <v>2</v>
      </c>
      <c r="AX631">
        <v>35383741</v>
      </c>
      <c r="AY631">
        <v>1</v>
      </c>
      <c r="AZ631">
        <v>0</v>
      </c>
      <c r="BA631">
        <v>631</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CV631">
        <v>0</v>
      </c>
      <c r="CW631">
        <v>0</v>
      </c>
      <c r="CX631">
        <f>ROUND(Y631*Source!I2054,9)</f>
        <v>3.5200000000000001E-3</v>
      </c>
      <c r="CY631">
        <f>AA631</f>
        <v>54.81</v>
      </c>
      <c r="CZ631">
        <f>AE631</f>
        <v>54.81</v>
      </c>
      <c r="DA631">
        <f>AI631</f>
        <v>1</v>
      </c>
      <c r="DB631">
        <f t="shared" si="138"/>
        <v>0.96</v>
      </c>
      <c r="DC631">
        <f t="shared" si="139"/>
        <v>0</v>
      </c>
      <c r="DD631" t="s">
        <v>3</v>
      </c>
      <c r="DE631" t="s">
        <v>3</v>
      </c>
      <c r="DF631">
        <f t="shared" si="133"/>
        <v>0.19</v>
      </c>
      <c r="DG631">
        <f t="shared" si="134"/>
        <v>0</v>
      </c>
      <c r="DH631">
        <f t="shared" si="135"/>
        <v>0</v>
      </c>
      <c r="DI631">
        <f t="shared" si="136"/>
        <v>0</v>
      </c>
      <c r="DJ631">
        <f>DF631</f>
        <v>0.19</v>
      </c>
      <c r="DK631">
        <v>0</v>
      </c>
      <c r="DL631" t="s">
        <v>3</v>
      </c>
      <c r="DM631">
        <v>0</v>
      </c>
      <c r="DN631" t="s">
        <v>3</v>
      </c>
      <c r="DO631">
        <v>0</v>
      </c>
    </row>
    <row r="632" spans="1:119" x14ac:dyDescent="0.2">
      <c r="A632">
        <f>ROW(Source!A2054)</f>
        <v>2054</v>
      </c>
      <c r="B632">
        <v>35364244</v>
      </c>
      <c r="C632">
        <v>35383734</v>
      </c>
      <c r="D632">
        <v>35117602</v>
      </c>
      <c r="E632">
        <v>1</v>
      </c>
      <c r="F632">
        <v>1</v>
      </c>
      <c r="G632">
        <v>15872964</v>
      </c>
      <c r="H632">
        <v>3</v>
      </c>
      <c r="I632" t="s">
        <v>1118</v>
      </c>
      <c r="J632" t="s">
        <v>1119</v>
      </c>
      <c r="K632" t="s">
        <v>1120</v>
      </c>
      <c r="L632">
        <v>1354</v>
      </c>
      <c r="N632">
        <v>1010</v>
      </c>
      <c r="O632" t="s">
        <v>52</v>
      </c>
      <c r="P632" t="s">
        <v>52</v>
      </c>
      <c r="Q632">
        <v>1</v>
      </c>
      <c r="W632">
        <v>0</v>
      </c>
      <c r="X632">
        <v>656259231</v>
      </c>
      <c r="Y632">
        <f t="shared" si="137"/>
        <v>6.7000000000000002E-3</v>
      </c>
      <c r="AA632">
        <v>16620.27</v>
      </c>
      <c r="AB632">
        <v>0</v>
      </c>
      <c r="AC632">
        <v>0</v>
      </c>
      <c r="AD632">
        <v>0</v>
      </c>
      <c r="AE632">
        <v>16620.27</v>
      </c>
      <c r="AF632">
        <v>0</v>
      </c>
      <c r="AG632">
        <v>0</v>
      </c>
      <c r="AH632">
        <v>0</v>
      </c>
      <c r="AI632">
        <v>1</v>
      </c>
      <c r="AJ632">
        <v>1</v>
      </c>
      <c r="AK632">
        <v>1</v>
      </c>
      <c r="AL632">
        <v>1</v>
      </c>
      <c r="AM632">
        <v>-2</v>
      </c>
      <c r="AN632">
        <v>0</v>
      </c>
      <c r="AO632">
        <v>1</v>
      </c>
      <c r="AP632">
        <v>0</v>
      </c>
      <c r="AQ632">
        <v>0</v>
      </c>
      <c r="AR632">
        <v>0</v>
      </c>
      <c r="AS632" t="s">
        <v>3</v>
      </c>
      <c r="AT632">
        <v>6.7000000000000002E-3</v>
      </c>
      <c r="AU632" t="s">
        <v>3</v>
      </c>
      <c r="AV632">
        <v>0</v>
      </c>
      <c r="AW632">
        <v>2</v>
      </c>
      <c r="AX632">
        <v>35383742</v>
      </c>
      <c r="AY632">
        <v>1</v>
      </c>
      <c r="AZ632">
        <v>0</v>
      </c>
      <c r="BA632">
        <v>632</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CV632">
        <v>0</v>
      </c>
      <c r="CW632">
        <v>0</v>
      </c>
      <c r="CX632">
        <f>ROUND(Y632*Source!I2054,9)</f>
        <v>1.34E-3</v>
      </c>
      <c r="CY632">
        <f>AA632</f>
        <v>16620.27</v>
      </c>
      <c r="CZ632">
        <f>AE632</f>
        <v>16620.27</v>
      </c>
      <c r="DA632">
        <f>AI632</f>
        <v>1</v>
      </c>
      <c r="DB632">
        <f t="shared" si="138"/>
        <v>111.36</v>
      </c>
      <c r="DC632">
        <f t="shared" si="139"/>
        <v>0</v>
      </c>
      <c r="DD632" t="s">
        <v>3</v>
      </c>
      <c r="DE632" t="s">
        <v>3</v>
      </c>
      <c r="DF632">
        <f t="shared" si="133"/>
        <v>22.27</v>
      </c>
      <c r="DG632">
        <f t="shared" si="134"/>
        <v>0</v>
      </c>
      <c r="DH632">
        <f t="shared" si="135"/>
        <v>0</v>
      </c>
      <c r="DI632">
        <f t="shared" si="136"/>
        <v>0</v>
      </c>
      <c r="DJ632">
        <f>DF632</f>
        <v>22.27</v>
      </c>
      <c r="DK632">
        <v>0</v>
      </c>
      <c r="DL632" t="s">
        <v>3</v>
      </c>
      <c r="DM632">
        <v>0</v>
      </c>
      <c r="DN632" t="s">
        <v>3</v>
      </c>
      <c r="DO632">
        <v>0</v>
      </c>
    </row>
    <row r="633" spans="1:119" x14ac:dyDescent="0.2">
      <c r="A633">
        <f>ROW(Source!A2055)</f>
        <v>2055</v>
      </c>
      <c r="B633">
        <v>35364244</v>
      </c>
      <c r="C633">
        <v>35383743</v>
      </c>
      <c r="D633">
        <v>35111398</v>
      </c>
      <c r="E633">
        <v>15872964</v>
      </c>
      <c r="F633">
        <v>1</v>
      </c>
      <c r="G633">
        <v>15872964</v>
      </c>
      <c r="H633">
        <v>1</v>
      </c>
      <c r="I633" t="s">
        <v>982</v>
      </c>
      <c r="J633" t="s">
        <v>3</v>
      </c>
      <c r="K633" t="s">
        <v>983</v>
      </c>
      <c r="L633">
        <v>1191</v>
      </c>
      <c r="N633">
        <v>1013</v>
      </c>
      <c r="O633" t="s">
        <v>984</v>
      </c>
      <c r="P633" t="s">
        <v>984</v>
      </c>
      <c r="Q633">
        <v>1</v>
      </c>
      <c r="W633">
        <v>0</v>
      </c>
      <c r="X633">
        <v>476480486</v>
      </c>
      <c r="Y633">
        <f t="shared" si="137"/>
        <v>14</v>
      </c>
      <c r="AA633">
        <v>0</v>
      </c>
      <c r="AB633">
        <v>0</v>
      </c>
      <c r="AC633">
        <v>0</v>
      </c>
      <c r="AD633">
        <v>0</v>
      </c>
      <c r="AE633">
        <v>0</v>
      </c>
      <c r="AF633">
        <v>0</v>
      </c>
      <c r="AG633">
        <v>0</v>
      </c>
      <c r="AH633">
        <v>0</v>
      </c>
      <c r="AI633">
        <v>1</v>
      </c>
      <c r="AJ633">
        <v>1</v>
      </c>
      <c r="AK633">
        <v>1</v>
      </c>
      <c r="AL633">
        <v>1</v>
      </c>
      <c r="AM633">
        <v>-2</v>
      </c>
      <c r="AN633">
        <v>0</v>
      </c>
      <c r="AO633">
        <v>1</v>
      </c>
      <c r="AP633">
        <v>1</v>
      </c>
      <c r="AQ633">
        <v>0</v>
      </c>
      <c r="AR633">
        <v>0</v>
      </c>
      <c r="AS633" t="s">
        <v>3</v>
      </c>
      <c r="AT633">
        <v>14</v>
      </c>
      <c r="AU633" t="s">
        <v>3</v>
      </c>
      <c r="AV633">
        <v>1</v>
      </c>
      <c r="AW633">
        <v>2</v>
      </c>
      <c r="AX633">
        <v>35383747</v>
      </c>
      <c r="AY633">
        <v>1</v>
      </c>
      <c r="AZ633">
        <v>0</v>
      </c>
      <c r="BA633">
        <v>633</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CU633">
        <f>ROUND(AT633*Source!I2055*AH633*AL633,2)</f>
        <v>0</v>
      </c>
      <c r="CV633">
        <f>ROUND(Y633*Source!I2055,9)</f>
        <v>0.14000000000000001</v>
      </c>
      <c r="CW633">
        <v>0</v>
      </c>
      <c r="CX633">
        <f>ROUND(Y633*Source!I2055,9)</f>
        <v>0.14000000000000001</v>
      </c>
      <c r="CY633">
        <f>AD633</f>
        <v>0</v>
      </c>
      <c r="CZ633">
        <f>AH633</f>
        <v>0</v>
      </c>
      <c r="DA633">
        <f>AL633</f>
        <v>1</v>
      </c>
      <c r="DB633">
        <f t="shared" si="138"/>
        <v>0</v>
      </c>
      <c r="DC633">
        <f t="shared" si="139"/>
        <v>0</v>
      </c>
      <c r="DD633" t="s">
        <v>3</v>
      </c>
      <c r="DE633" t="s">
        <v>3</v>
      </c>
      <c r="DF633">
        <f t="shared" si="133"/>
        <v>0</v>
      </c>
      <c r="DG633">
        <f t="shared" si="134"/>
        <v>0</v>
      </c>
      <c r="DH633">
        <f t="shared" si="135"/>
        <v>0</v>
      </c>
      <c r="DI633">
        <f t="shared" si="136"/>
        <v>0</v>
      </c>
      <c r="DJ633">
        <f>DI633</f>
        <v>0</v>
      </c>
      <c r="DK633">
        <v>0</v>
      </c>
      <c r="DL633" t="s">
        <v>3</v>
      </c>
      <c r="DM633">
        <v>0</v>
      </c>
      <c r="DN633" t="s">
        <v>3</v>
      </c>
      <c r="DO633">
        <v>0</v>
      </c>
    </row>
    <row r="634" spans="1:119" x14ac:dyDescent="0.2">
      <c r="A634">
        <f>ROW(Source!A2055)</f>
        <v>2055</v>
      </c>
      <c r="B634">
        <v>35364244</v>
      </c>
      <c r="C634">
        <v>35383743</v>
      </c>
      <c r="D634">
        <v>35112687</v>
      </c>
      <c r="E634">
        <v>1</v>
      </c>
      <c r="F634">
        <v>1</v>
      </c>
      <c r="G634">
        <v>15872964</v>
      </c>
      <c r="H634">
        <v>2</v>
      </c>
      <c r="I634" t="s">
        <v>1121</v>
      </c>
      <c r="J634" t="s">
        <v>1122</v>
      </c>
      <c r="K634" t="s">
        <v>1123</v>
      </c>
      <c r="L634">
        <v>1368</v>
      </c>
      <c r="N634">
        <v>1011</v>
      </c>
      <c r="O634" t="s">
        <v>988</v>
      </c>
      <c r="P634" t="s">
        <v>988</v>
      </c>
      <c r="Q634">
        <v>1</v>
      </c>
      <c r="W634">
        <v>0</v>
      </c>
      <c r="X634">
        <v>-1843499539</v>
      </c>
      <c r="Y634">
        <f t="shared" si="137"/>
        <v>3.65</v>
      </c>
      <c r="AA634">
        <v>0</v>
      </c>
      <c r="AB634">
        <v>1635</v>
      </c>
      <c r="AC634">
        <v>832.91</v>
      </c>
      <c r="AD634">
        <v>0</v>
      </c>
      <c r="AE634">
        <v>0</v>
      </c>
      <c r="AF634">
        <v>1635</v>
      </c>
      <c r="AG634">
        <v>832.91</v>
      </c>
      <c r="AH634">
        <v>0</v>
      </c>
      <c r="AI634">
        <v>1</v>
      </c>
      <c r="AJ634">
        <v>1</v>
      </c>
      <c r="AK634">
        <v>1</v>
      </c>
      <c r="AL634">
        <v>1</v>
      </c>
      <c r="AM634">
        <v>-2</v>
      </c>
      <c r="AN634">
        <v>0</v>
      </c>
      <c r="AO634">
        <v>1</v>
      </c>
      <c r="AP634">
        <v>1</v>
      </c>
      <c r="AQ634">
        <v>0</v>
      </c>
      <c r="AR634">
        <v>0</v>
      </c>
      <c r="AS634" t="s">
        <v>3</v>
      </c>
      <c r="AT634">
        <v>3.65</v>
      </c>
      <c r="AU634" t="s">
        <v>3</v>
      </c>
      <c r="AV634">
        <v>0</v>
      </c>
      <c r="AW634">
        <v>2</v>
      </c>
      <c r="AX634">
        <v>35383748</v>
      </c>
      <c r="AY634">
        <v>1</v>
      </c>
      <c r="AZ634">
        <v>0</v>
      </c>
      <c r="BA634">
        <v>634</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CV634">
        <v>0</v>
      </c>
      <c r="CW634">
        <f>ROUND(Y634*Source!I2055*DO634,9)</f>
        <v>0</v>
      </c>
      <c r="CX634">
        <f>ROUND(Y634*Source!I2055,9)</f>
        <v>3.6499999999999998E-2</v>
      </c>
      <c r="CY634">
        <f>AB634</f>
        <v>1635</v>
      </c>
      <c r="CZ634">
        <f>AF634</f>
        <v>1635</v>
      </c>
      <c r="DA634">
        <f>AJ634</f>
        <v>1</v>
      </c>
      <c r="DB634">
        <f t="shared" si="138"/>
        <v>5967.75</v>
      </c>
      <c r="DC634">
        <f t="shared" si="139"/>
        <v>3040.12</v>
      </c>
      <c r="DD634" t="s">
        <v>3</v>
      </c>
      <c r="DE634" t="s">
        <v>3</v>
      </c>
      <c r="DF634">
        <f t="shared" si="133"/>
        <v>0</v>
      </c>
      <c r="DG634">
        <f t="shared" si="134"/>
        <v>59.68</v>
      </c>
      <c r="DH634">
        <f t="shared" si="135"/>
        <v>30.4</v>
      </c>
      <c r="DI634">
        <f t="shared" si="136"/>
        <v>0</v>
      </c>
      <c r="DJ634">
        <f>DG634</f>
        <v>59.68</v>
      </c>
      <c r="DK634">
        <v>0</v>
      </c>
      <c r="DL634" t="s">
        <v>3</v>
      </c>
      <c r="DM634">
        <v>0</v>
      </c>
      <c r="DN634" t="s">
        <v>3</v>
      </c>
      <c r="DO634">
        <v>0</v>
      </c>
    </row>
    <row r="635" spans="1:119" x14ac:dyDescent="0.2">
      <c r="A635">
        <f>ROW(Source!A2055)</f>
        <v>2055</v>
      </c>
      <c r="B635">
        <v>35364244</v>
      </c>
      <c r="C635">
        <v>35383743</v>
      </c>
      <c r="D635">
        <v>35113169</v>
      </c>
      <c r="E635">
        <v>1</v>
      </c>
      <c r="F635">
        <v>1</v>
      </c>
      <c r="G635">
        <v>15872964</v>
      </c>
      <c r="H635">
        <v>2</v>
      </c>
      <c r="I635" t="s">
        <v>1124</v>
      </c>
      <c r="J635" t="s">
        <v>1125</v>
      </c>
      <c r="K635" t="s">
        <v>1126</v>
      </c>
      <c r="L635">
        <v>1368</v>
      </c>
      <c r="N635">
        <v>1011</v>
      </c>
      <c r="O635" t="s">
        <v>988</v>
      </c>
      <c r="P635" t="s">
        <v>988</v>
      </c>
      <c r="Q635">
        <v>1</v>
      </c>
      <c r="W635">
        <v>0</v>
      </c>
      <c r="X635">
        <v>-1505827316</v>
      </c>
      <c r="Y635">
        <f t="shared" si="137"/>
        <v>3.65</v>
      </c>
      <c r="AA635">
        <v>0</v>
      </c>
      <c r="AB635">
        <v>7.15</v>
      </c>
      <c r="AC635">
        <v>0.09</v>
      </c>
      <c r="AD635">
        <v>0</v>
      </c>
      <c r="AE635">
        <v>0</v>
      </c>
      <c r="AF635">
        <v>7.15</v>
      </c>
      <c r="AG635">
        <v>0.09</v>
      </c>
      <c r="AH635">
        <v>0</v>
      </c>
      <c r="AI635">
        <v>1</v>
      </c>
      <c r="AJ635">
        <v>1</v>
      </c>
      <c r="AK635">
        <v>1</v>
      </c>
      <c r="AL635">
        <v>1</v>
      </c>
      <c r="AM635">
        <v>-2</v>
      </c>
      <c r="AN635">
        <v>0</v>
      </c>
      <c r="AO635">
        <v>1</v>
      </c>
      <c r="AP635">
        <v>1</v>
      </c>
      <c r="AQ635">
        <v>0</v>
      </c>
      <c r="AR635">
        <v>0</v>
      </c>
      <c r="AS635" t="s">
        <v>3</v>
      </c>
      <c r="AT635">
        <v>3.65</v>
      </c>
      <c r="AU635" t="s">
        <v>3</v>
      </c>
      <c r="AV635">
        <v>0</v>
      </c>
      <c r="AW635">
        <v>2</v>
      </c>
      <c r="AX635">
        <v>35383749</v>
      </c>
      <c r="AY635">
        <v>1</v>
      </c>
      <c r="AZ635">
        <v>0</v>
      </c>
      <c r="BA635">
        <v>635</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CV635">
        <v>0</v>
      </c>
      <c r="CW635">
        <f>ROUND(Y635*Source!I2055*DO635,9)</f>
        <v>0</v>
      </c>
      <c r="CX635">
        <f>ROUND(Y635*Source!I2055,9)</f>
        <v>3.6499999999999998E-2</v>
      </c>
      <c r="CY635">
        <f>AB635</f>
        <v>7.15</v>
      </c>
      <c r="CZ635">
        <f>AF635</f>
        <v>7.15</v>
      </c>
      <c r="DA635">
        <f>AJ635</f>
        <v>1</v>
      </c>
      <c r="DB635">
        <f t="shared" si="138"/>
        <v>26.1</v>
      </c>
      <c r="DC635">
        <f t="shared" si="139"/>
        <v>0.33</v>
      </c>
      <c r="DD635" t="s">
        <v>3</v>
      </c>
      <c r="DE635" t="s">
        <v>3</v>
      </c>
      <c r="DF635">
        <f t="shared" si="133"/>
        <v>0</v>
      </c>
      <c r="DG635">
        <f t="shared" si="134"/>
        <v>0.26</v>
      </c>
      <c r="DH635">
        <f t="shared" si="135"/>
        <v>0</v>
      </c>
      <c r="DI635">
        <f t="shared" si="136"/>
        <v>0</v>
      </c>
      <c r="DJ635">
        <f>DG635</f>
        <v>0.26</v>
      </c>
      <c r="DK635">
        <v>0</v>
      </c>
      <c r="DL635" t="s">
        <v>3</v>
      </c>
      <c r="DM635">
        <v>0</v>
      </c>
      <c r="DN635" t="s">
        <v>3</v>
      </c>
      <c r="DO635">
        <v>0</v>
      </c>
    </row>
    <row r="636" spans="1:119" x14ac:dyDescent="0.2">
      <c r="A636">
        <f>ROW(Source!A2058)</f>
        <v>2058</v>
      </c>
      <c r="B636">
        <v>35364244</v>
      </c>
      <c r="C636">
        <v>35383752</v>
      </c>
      <c r="D636">
        <v>35111398</v>
      </c>
      <c r="E636">
        <v>15872964</v>
      </c>
      <c r="F636">
        <v>1</v>
      </c>
      <c r="G636">
        <v>15872964</v>
      </c>
      <c r="H636">
        <v>1</v>
      </c>
      <c r="I636" t="s">
        <v>982</v>
      </c>
      <c r="J636" t="s">
        <v>3</v>
      </c>
      <c r="K636" t="s">
        <v>983</v>
      </c>
      <c r="L636">
        <v>1191</v>
      </c>
      <c r="N636">
        <v>1013</v>
      </c>
      <c r="O636" t="s">
        <v>984</v>
      </c>
      <c r="P636" t="s">
        <v>984</v>
      </c>
      <c r="Q636">
        <v>1</v>
      </c>
      <c r="W636">
        <v>0</v>
      </c>
      <c r="X636">
        <v>476480486</v>
      </c>
      <c r="Y636">
        <f t="shared" si="137"/>
        <v>42.81</v>
      </c>
      <c r="AA636">
        <v>0</v>
      </c>
      <c r="AB636">
        <v>0</v>
      </c>
      <c r="AC636">
        <v>0</v>
      </c>
      <c r="AD636">
        <v>0</v>
      </c>
      <c r="AE636">
        <v>0</v>
      </c>
      <c r="AF636">
        <v>0</v>
      </c>
      <c r="AG636">
        <v>0</v>
      </c>
      <c r="AH636">
        <v>0</v>
      </c>
      <c r="AI636">
        <v>1</v>
      </c>
      <c r="AJ636">
        <v>1</v>
      </c>
      <c r="AK636">
        <v>1</v>
      </c>
      <c r="AL636">
        <v>1</v>
      </c>
      <c r="AM636">
        <v>-2</v>
      </c>
      <c r="AN636">
        <v>0</v>
      </c>
      <c r="AO636">
        <v>1</v>
      </c>
      <c r="AP636">
        <v>1</v>
      </c>
      <c r="AQ636">
        <v>0</v>
      </c>
      <c r="AR636">
        <v>0</v>
      </c>
      <c r="AS636" t="s">
        <v>3</v>
      </c>
      <c r="AT636">
        <v>42.81</v>
      </c>
      <c r="AU636" t="s">
        <v>3</v>
      </c>
      <c r="AV636">
        <v>1</v>
      </c>
      <c r="AW636">
        <v>2</v>
      </c>
      <c r="AX636">
        <v>35383755</v>
      </c>
      <c r="AY636">
        <v>1</v>
      </c>
      <c r="AZ636">
        <v>0</v>
      </c>
      <c r="BA636">
        <v>636</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CU636">
        <f>ROUND(AT636*Source!I2058*AH636*AL636,2)</f>
        <v>0</v>
      </c>
      <c r="CV636">
        <f>ROUND(Y636*Source!I2058,9)</f>
        <v>1.7123999999999999</v>
      </c>
      <c r="CW636">
        <v>0</v>
      </c>
      <c r="CX636">
        <f>ROUND(Y636*Source!I2058,9)</f>
        <v>1.7123999999999999</v>
      </c>
      <c r="CY636">
        <f>AD636</f>
        <v>0</v>
      </c>
      <c r="CZ636">
        <f>AH636</f>
        <v>0</v>
      </c>
      <c r="DA636">
        <f>AL636</f>
        <v>1</v>
      </c>
      <c r="DB636">
        <f t="shared" si="138"/>
        <v>0</v>
      </c>
      <c r="DC636">
        <f t="shared" si="139"/>
        <v>0</v>
      </c>
      <c r="DD636" t="s">
        <v>3</v>
      </c>
      <c r="DE636" t="s">
        <v>3</v>
      </c>
      <c r="DF636">
        <f t="shared" si="133"/>
        <v>0</v>
      </c>
      <c r="DG636">
        <f t="shared" si="134"/>
        <v>0</v>
      </c>
      <c r="DH636">
        <f t="shared" si="135"/>
        <v>0</v>
      </c>
      <c r="DI636">
        <f t="shared" si="136"/>
        <v>0</v>
      </c>
      <c r="DJ636">
        <f>DI636</f>
        <v>0</v>
      </c>
      <c r="DK636">
        <v>0</v>
      </c>
      <c r="DL636" t="s">
        <v>3</v>
      </c>
      <c r="DM636">
        <v>0</v>
      </c>
      <c r="DN636" t="s">
        <v>3</v>
      </c>
      <c r="DO636">
        <v>0</v>
      </c>
    </row>
    <row r="637" spans="1:119" x14ac:dyDescent="0.2">
      <c r="A637">
        <f>ROW(Source!A2058)</f>
        <v>2058</v>
      </c>
      <c r="B637">
        <v>35364244</v>
      </c>
      <c r="C637">
        <v>35383752</v>
      </c>
      <c r="D637">
        <v>35113206</v>
      </c>
      <c r="E637">
        <v>1</v>
      </c>
      <c r="F637">
        <v>1</v>
      </c>
      <c r="G637">
        <v>15872964</v>
      </c>
      <c r="H637">
        <v>2</v>
      </c>
      <c r="I637" t="s">
        <v>989</v>
      </c>
      <c r="J637" t="s">
        <v>990</v>
      </c>
      <c r="K637" t="s">
        <v>991</v>
      </c>
      <c r="L637">
        <v>1368</v>
      </c>
      <c r="N637">
        <v>1011</v>
      </c>
      <c r="O637" t="s">
        <v>988</v>
      </c>
      <c r="P637" t="s">
        <v>988</v>
      </c>
      <c r="Q637">
        <v>1</v>
      </c>
      <c r="W637">
        <v>0</v>
      </c>
      <c r="X637">
        <v>-1817365194</v>
      </c>
      <c r="Y637">
        <f t="shared" si="137"/>
        <v>6.9</v>
      </c>
      <c r="AA637">
        <v>0</v>
      </c>
      <c r="AB637">
        <v>4.72</v>
      </c>
      <c r="AC637">
        <v>0.1</v>
      </c>
      <c r="AD637">
        <v>0</v>
      </c>
      <c r="AE637">
        <v>0</v>
      </c>
      <c r="AF637">
        <v>4.72</v>
      </c>
      <c r="AG637">
        <v>0.1</v>
      </c>
      <c r="AH637">
        <v>0</v>
      </c>
      <c r="AI637">
        <v>1</v>
      </c>
      <c r="AJ637">
        <v>1</v>
      </c>
      <c r="AK637">
        <v>1</v>
      </c>
      <c r="AL637">
        <v>1</v>
      </c>
      <c r="AM637">
        <v>-2</v>
      </c>
      <c r="AN637">
        <v>0</v>
      </c>
      <c r="AO637">
        <v>1</v>
      </c>
      <c r="AP637">
        <v>1</v>
      </c>
      <c r="AQ637">
        <v>0</v>
      </c>
      <c r="AR637">
        <v>0</v>
      </c>
      <c r="AS637" t="s">
        <v>3</v>
      </c>
      <c r="AT637">
        <v>6.9</v>
      </c>
      <c r="AU637" t="s">
        <v>3</v>
      </c>
      <c r="AV637">
        <v>0</v>
      </c>
      <c r="AW637">
        <v>2</v>
      </c>
      <c r="AX637">
        <v>35383756</v>
      </c>
      <c r="AY637">
        <v>1</v>
      </c>
      <c r="AZ637">
        <v>0</v>
      </c>
      <c r="BA637">
        <v>637</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CV637">
        <v>0</v>
      </c>
      <c r="CW637">
        <f>ROUND(Y637*Source!I2058*DO637,9)</f>
        <v>0</v>
      </c>
      <c r="CX637">
        <f>ROUND(Y637*Source!I2058,9)</f>
        <v>0.27600000000000002</v>
      </c>
      <c r="CY637">
        <f>AB637</f>
        <v>4.72</v>
      </c>
      <c r="CZ637">
        <f>AF637</f>
        <v>4.72</v>
      </c>
      <c r="DA637">
        <f>AJ637</f>
        <v>1</v>
      </c>
      <c r="DB637">
        <f t="shared" si="138"/>
        <v>32.57</v>
      </c>
      <c r="DC637">
        <f t="shared" si="139"/>
        <v>0.69</v>
      </c>
      <c r="DD637" t="s">
        <v>3</v>
      </c>
      <c r="DE637" t="s">
        <v>3</v>
      </c>
      <c r="DF637">
        <f t="shared" si="133"/>
        <v>0</v>
      </c>
      <c r="DG637">
        <f t="shared" si="134"/>
        <v>1.3</v>
      </c>
      <c r="DH637">
        <f t="shared" si="135"/>
        <v>0.03</v>
      </c>
      <c r="DI637">
        <f t="shared" si="136"/>
        <v>0</v>
      </c>
      <c r="DJ637">
        <f>DG637</f>
        <v>1.3</v>
      </c>
      <c r="DK637">
        <v>0</v>
      </c>
      <c r="DL637" t="s">
        <v>3</v>
      </c>
      <c r="DM637">
        <v>0</v>
      </c>
      <c r="DN637" t="s">
        <v>3</v>
      </c>
      <c r="DO637">
        <v>0</v>
      </c>
    </row>
    <row r="638" spans="1:119" x14ac:dyDescent="0.2">
      <c r="A638">
        <f>ROW(Source!A2059)</f>
        <v>2059</v>
      </c>
      <c r="B638">
        <v>35364244</v>
      </c>
      <c r="C638">
        <v>35383757</v>
      </c>
      <c r="D638">
        <v>35111398</v>
      </c>
      <c r="E638">
        <v>15872964</v>
      </c>
      <c r="F638">
        <v>1</v>
      </c>
      <c r="G638">
        <v>15872964</v>
      </c>
      <c r="H638">
        <v>1</v>
      </c>
      <c r="I638" t="s">
        <v>982</v>
      </c>
      <c r="J638" t="s">
        <v>3</v>
      </c>
      <c r="K638" t="s">
        <v>983</v>
      </c>
      <c r="L638">
        <v>1191</v>
      </c>
      <c r="N638">
        <v>1013</v>
      </c>
      <c r="O638" t="s">
        <v>984</v>
      </c>
      <c r="P638" t="s">
        <v>984</v>
      </c>
      <c r="Q638">
        <v>1</v>
      </c>
      <c r="W638">
        <v>0</v>
      </c>
      <c r="X638">
        <v>476480486</v>
      </c>
      <c r="Y638">
        <f t="shared" si="137"/>
        <v>39.22</v>
      </c>
      <c r="AA638">
        <v>0</v>
      </c>
      <c r="AB638">
        <v>0</v>
      </c>
      <c r="AC638">
        <v>0</v>
      </c>
      <c r="AD638">
        <v>0</v>
      </c>
      <c r="AE638">
        <v>0</v>
      </c>
      <c r="AF638">
        <v>0</v>
      </c>
      <c r="AG638">
        <v>0</v>
      </c>
      <c r="AH638">
        <v>0</v>
      </c>
      <c r="AI638">
        <v>1</v>
      </c>
      <c r="AJ638">
        <v>1</v>
      </c>
      <c r="AK638">
        <v>1</v>
      </c>
      <c r="AL638">
        <v>1</v>
      </c>
      <c r="AM638">
        <v>-2</v>
      </c>
      <c r="AN638">
        <v>0</v>
      </c>
      <c r="AO638">
        <v>1</v>
      </c>
      <c r="AP638">
        <v>1</v>
      </c>
      <c r="AQ638">
        <v>0</v>
      </c>
      <c r="AR638">
        <v>0</v>
      </c>
      <c r="AS638" t="s">
        <v>3</v>
      </c>
      <c r="AT638">
        <v>39.22</v>
      </c>
      <c r="AU638" t="s">
        <v>3</v>
      </c>
      <c r="AV638">
        <v>1</v>
      </c>
      <c r="AW638">
        <v>2</v>
      </c>
      <c r="AX638">
        <v>35383760</v>
      </c>
      <c r="AY638">
        <v>1</v>
      </c>
      <c r="AZ638">
        <v>0</v>
      </c>
      <c r="BA638">
        <v>638</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CU638">
        <f>ROUND(AT638*Source!I2059*AH638*AL638,2)</f>
        <v>0</v>
      </c>
      <c r="CV638">
        <f>ROUND(Y638*Source!I2059,9)</f>
        <v>0.39219999999999999</v>
      </c>
      <c r="CW638">
        <v>0</v>
      </c>
      <c r="CX638">
        <f>ROUND(Y638*Source!I2059,9)</f>
        <v>0.39219999999999999</v>
      </c>
      <c r="CY638">
        <f>AD638</f>
        <v>0</v>
      </c>
      <c r="CZ638">
        <f>AH638</f>
        <v>0</v>
      </c>
      <c r="DA638">
        <f>AL638</f>
        <v>1</v>
      </c>
      <c r="DB638">
        <f t="shared" si="138"/>
        <v>0</v>
      </c>
      <c r="DC638">
        <f t="shared" si="139"/>
        <v>0</v>
      </c>
      <c r="DD638" t="s">
        <v>3</v>
      </c>
      <c r="DE638" t="s">
        <v>3</v>
      </c>
      <c r="DF638">
        <f t="shared" si="133"/>
        <v>0</v>
      </c>
      <c r="DG638">
        <f t="shared" si="134"/>
        <v>0</v>
      </c>
      <c r="DH638">
        <f t="shared" si="135"/>
        <v>0</v>
      </c>
      <c r="DI638">
        <f t="shared" si="136"/>
        <v>0</v>
      </c>
      <c r="DJ638">
        <f>DI638</f>
        <v>0</v>
      </c>
      <c r="DK638">
        <v>0</v>
      </c>
      <c r="DL638" t="s">
        <v>3</v>
      </c>
      <c r="DM638">
        <v>0</v>
      </c>
      <c r="DN638" t="s">
        <v>3</v>
      </c>
      <c r="DO638">
        <v>0</v>
      </c>
    </row>
    <row r="639" spans="1:119" x14ac:dyDescent="0.2">
      <c r="A639">
        <f>ROW(Source!A2059)</f>
        <v>2059</v>
      </c>
      <c r="B639">
        <v>35364244</v>
      </c>
      <c r="C639">
        <v>35383757</v>
      </c>
      <c r="D639">
        <v>35113206</v>
      </c>
      <c r="E639">
        <v>1</v>
      </c>
      <c r="F639">
        <v>1</v>
      </c>
      <c r="G639">
        <v>15872964</v>
      </c>
      <c r="H639">
        <v>2</v>
      </c>
      <c r="I639" t="s">
        <v>989</v>
      </c>
      <c r="J639" t="s">
        <v>990</v>
      </c>
      <c r="K639" t="s">
        <v>991</v>
      </c>
      <c r="L639">
        <v>1368</v>
      </c>
      <c r="N639">
        <v>1011</v>
      </c>
      <c r="O639" t="s">
        <v>988</v>
      </c>
      <c r="P639" t="s">
        <v>988</v>
      </c>
      <c r="Q639">
        <v>1</v>
      </c>
      <c r="W639">
        <v>0</v>
      </c>
      <c r="X639">
        <v>-1817365194</v>
      </c>
      <c r="Y639">
        <f t="shared" si="137"/>
        <v>6.9</v>
      </c>
      <c r="AA639">
        <v>0</v>
      </c>
      <c r="AB639">
        <v>4.72</v>
      </c>
      <c r="AC639">
        <v>0.1</v>
      </c>
      <c r="AD639">
        <v>0</v>
      </c>
      <c r="AE639">
        <v>0</v>
      </c>
      <c r="AF639">
        <v>4.72</v>
      </c>
      <c r="AG639">
        <v>0.1</v>
      </c>
      <c r="AH639">
        <v>0</v>
      </c>
      <c r="AI639">
        <v>1</v>
      </c>
      <c r="AJ639">
        <v>1</v>
      </c>
      <c r="AK639">
        <v>1</v>
      </c>
      <c r="AL639">
        <v>1</v>
      </c>
      <c r="AM639">
        <v>-2</v>
      </c>
      <c r="AN639">
        <v>0</v>
      </c>
      <c r="AO639">
        <v>1</v>
      </c>
      <c r="AP639">
        <v>1</v>
      </c>
      <c r="AQ639">
        <v>0</v>
      </c>
      <c r="AR639">
        <v>0</v>
      </c>
      <c r="AS639" t="s">
        <v>3</v>
      </c>
      <c r="AT639">
        <v>6.9</v>
      </c>
      <c r="AU639" t="s">
        <v>3</v>
      </c>
      <c r="AV639">
        <v>0</v>
      </c>
      <c r="AW639">
        <v>2</v>
      </c>
      <c r="AX639">
        <v>35383761</v>
      </c>
      <c r="AY639">
        <v>1</v>
      </c>
      <c r="AZ639">
        <v>0</v>
      </c>
      <c r="BA639">
        <v>639</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CV639">
        <v>0</v>
      </c>
      <c r="CW639">
        <f>ROUND(Y639*Source!I2059*DO639,9)</f>
        <v>0</v>
      </c>
      <c r="CX639">
        <f>ROUND(Y639*Source!I2059,9)</f>
        <v>6.9000000000000006E-2</v>
      </c>
      <c r="CY639">
        <f>AB639</f>
        <v>4.72</v>
      </c>
      <c r="CZ639">
        <f>AF639</f>
        <v>4.72</v>
      </c>
      <c r="DA639">
        <f>AJ639</f>
        <v>1</v>
      </c>
      <c r="DB639">
        <f t="shared" si="138"/>
        <v>32.57</v>
      </c>
      <c r="DC639">
        <f t="shared" si="139"/>
        <v>0.69</v>
      </c>
      <c r="DD639" t="s">
        <v>3</v>
      </c>
      <c r="DE639" t="s">
        <v>3</v>
      </c>
      <c r="DF639">
        <f t="shared" si="133"/>
        <v>0</v>
      </c>
      <c r="DG639">
        <f t="shared" si="134"/>
        <v>0.33</v>
      </c>
      <c r="DH639">
        <f t="shared" si="135"/>
        <v>0.01</v>
      </c>
      <c r="DI639">
        <f t="shared" si="136"/>
        <v>0</v>
      </c>
      <c r="DJ639">
        <f>DG639</f>
        <v>0.33</v>
      </c>
      <c r="DK639">
        <v>0</v>
      </c>
      <c r="DL639" t="s">
        <v>3</v>
      </c>
      <c r="DM639">
        <v>0</v>
      </c>
      <c r="DN639" t="s">
        <v>3</v>
      </c>
      <c r="DO639">
        <v>0</v>
      </c>
    </row>
    <row r="640" spans="1:119" x14ac:dyDescent="0.2">
      <c r="A640">
        <f>ROW(Source!A2060)</f>
        <v>2060</v>
      </c>
      <c r="B640">
        <v>35364244</v>
      </c>
      <c r="C640">
        <v>35383762</v>
      </c>
      <c r="D640">
        <v>35111398</v>
      </c>
      <c r="E640">
        <v>15872964</v>
      </c>
      <c r="F640">
        <v>1</v>
      </c>
      <c r="G640">
        <v>15872964</v>
      </c>
      <c r="H640">
        <v>1</v>
      </c>
      <c r="I640" t="s">
        <v>982</v>
      </c>
      <c r="J640" t="s">
        <v>3</v>
      </c>
      <c r="K640" t="s">
        <v>983</v>
      </c>
      <c r="L640">
        <v>1191</v>
      </c>
      <c r="N640">
        <v>1013</v>
      </c>
      <c r="O640" t="s">
        <v>984</v>
      </c>
      <c r="P640" t="s">
        <v>984</v>
      </c>
      <c r="Q640">
        <v>1</v>
      </c>
      <c r="W640">
        <v>0</v>
      </c>
      <c r="X640">
        <v>476480486</v>
      </c>
      <c r="Y640">
        <f t="shared" si="137"/>
        <v>34.630000000000003</v>
      </c>
      <c r="AA640">
        <v>0</v>
      </c>
      <c r="AB640">
        <v>0</v>
      </c>
      <c r="AC640">
        <v>0</v>
      </c>
      <c r="AD640">
        <v>0</v>
      </c>
      <c r="AE640">
        <v>0</v>
      </c>
      <c r="AF640">
        <v>0</v>
      </c>
      <c r="AG640">
        <v>0</v>
      </c>
      <c r="AH640">
        <v>0</v>
      </c>
      <c r="AI640">
        <v>1</v>
      </c>
      <c r="AJ640">
        <v>1</v>
      </c>
      <c r="AK640">
        <v>1</v>
      </c>
      <c r="AL640">
        <v>1</v>
      </c>
      <c r="AM640">
        <v>-2</v>
      </c>
      <c r="AN640">
        <v>0</v>
      </c>
      <c r="AO640">
        <v>1</v>
      </c>
      <c r="AP640">
        <v>1</v>
      </c>
      <c r="AQ640">
        <v>0</v>
      </c>
      <c r="AR640">
        <v>0</v>
      </c>
      <c r="AS640" t="s">
        <v>3</v>
      </c>
      <c r="AT640">
        <v>34.630000000000003</v>
      </c>
      <c r="AU640" t="s">
        <v>3</v>
      </c>
      <c r="AV640">
        <v>1</v>
      </c>
      <c r="AW640">
        <v>2</v>
      </c>
      <c r="AX640">
        <v>35383764</v>
      </c>
      <c r="AY640">
        <v>1</v>
      </c>
      <c r="AZ640">
        <v>0</v>
      </c>
      <c r="BA640">
        <v>640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CU640">
        <f>ROUND(AT640*Source!I2060*AH640*AL640,2)</f>
        <v>0</v>
      </c>
      <c r="CV640">
        <f>ROUND(Y640*Source!I2060,9)</f>
        <v>0.3463</v>
      </c>
      <c r="CW640">
        <v>0</v>
      </c>
      <c r="CX640">
        <f>ROUND(Y640*Source!I2060,9)</f>
        <v>0.3463</v>
      </c>
      <c r="CY640">
        <f>AD640</f>
        <v>0</v>
      </c>
      <c r="CZ640">
        <f>AH640</f>
        <v>0</v>
      </c>
      <c r="DA640">
        <f>AL640</f>
        <v>1</v>
      </c>
      <c r="DB640">
        <f t="shared" si="138"/>
        <v>0</v>
      </c>
      <c r="DC640">
        <f t="shared" si="139"/>
        <v>0</v>
      </c>
      <c r="DD640" t="s">
        <v>3</v>
      </c>
      <c r="DE640" t="s">
        <v>3</v>
      </c>
      <c r="DF640">
        <f t="shared" si="133"/>
        <v>0</v>
      </c>
      <c r="DG640">
        <f t="shared" si="134"/>
        <v>0</v>
      </c>
      <c r="DH640">
        <f t="shared" si="135"/>
        <v>0</v>
      </c>
      <c r="DI640">
        <f t="shared" si="136"/>
        <v>0</v>
      </c>
      <c r="DJ640">
        <f>DI640</f>
        <v>0</v>
      </c>
      <c r="DK640">
        <v>0</v>
      </c>
      <c r="DL640" t="s">
        <v>3</v>
      </c>
      <c r="DM640">
        <v>0</v>
      </c>
      <c r="DN640" t="s">
        <v>3</v>
      </c>
      <c r="DO640">
        <v>0</v>
      </c>
    </row>
    <row r="641" spans="1:119" x14ac:dyDescent="0.2">
      <c r="A641">
        <f>ROW(Source!A2096)</f>
        <v>2096</v>
      </c>
      <c r="B641">
        <v>35364244</v>
      </c>
      <c r="C641">
        <v>35383823</v>
      </c>
      <c r="D641">
        <v>35111398</v>
      </c>
      <c r="E641">
        <v>15872964</v>
      </c>
      <c r="F641">
        <v>1</v>
      </c>
      <c r="G641">
        <v>15872964</v>
      </c>
      <c r="H641">
        <v>1</v>
      </c>
      <c r="I641" t="s">
        <v>982</v>
      </c>
      <c r="J641" t="s">
        <v>3</v>
      </c>
      <c r="K641" t="s">
        <v>983</v>
      </c>
      <c r="L641">
        <v>1191</v>
      </c>
      <c r="N641">
        <v>1013</v>
      </c>
      <c r="O641" t="s">
        <v>984</v>
      </c>
      <c r="P641" t="s">
        <v>984</v>
      </c>
      <c r="Q641">
        <v>1</v>
      </c>
      <c r="W641">
        <v>0</v>
      </c>
      <c r="X641">
        <v>476480486</v>
      </c>
      <c r="Y641">
        <f t="shared" si="137"/>
        <v>5.84</v>
      </c>
      <c r="AA641">
        <v>0</v>
      </c>
      <c r="AB641">
        <v>0</v>
      </c>
      <c r="AC641">
        <v>0</v>
      </c>
      <c r="AD641">
        <v>0</v>
      </c>
      <c r="AE641">
        <v>0</v>
      </c>
      <c r="AF641">
        <v>0</v>
      </c>
      <c r="AG641">
        <v>0</v>
      </c>
      <c r="AH641">
        <v>0</v>
      </c>
      <c r="AI641">
        <v>1</v>
      </c>
      <c r="AJ641">
        <v>1</v>
      </c>
      <c r="AK641">
        <v>1</v>
      </c>
      <c r="AL641">
        <v>1</v>
      </c>
      <c r="AM641">
        <v>-2</v>
      </c>
      <c r="AN641">
        <v>0</v>
      </c>
      <c r="AO641">
        <v>1</v>
      </c>
      <c r="AP641">
        <v>1</v>
      </c>
      <c r="AQ641">
        <v>0</v>
      </c>
      <c r="AR641">
        <v>0</v>
      </c>
      <c r="AS641" t="s">
        <v>3</v>
      </c>
      <c r="AT641">
        <v>5.84</v>
      </c>
      <c r="AU641" t="s">
        <v>3</v>
      </c>
      <c r="AV641">
        <v>1</v>
      </c>
      <c r="AW641">
        <v>2</v>
      </c>
      <c r="AX641">
        <v>35383825</v>
      </c>
      <c r="AY641">
        <v>1</v>
      </c>
      <c r="AZ641">
        <v>0</v>
      </c>
      <c r="BA641">
        <v>641</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CU641">
        <f>ROUND(AT641*Source!I2096*AH641*AL641,2)</f>
        <v>0</v>
      </c>
      <c r="CV641">
        <f>ROUND(Y641*Source!I2096,9)</f>
        <v>0.29199999999999998</v>
      </c>
      <c r="CW641">
        <v>0</v>
      </c>
      <c r="CX641">
        <f>ROUND(Y641*Source!I2096,9)</f>
        <v>0.29199999999999998</v>
      </c>
      <c r="CY641">
        <f>AD641</f>
        <v>0</v>
      </c>
      <c r="CZ641">
        <f>AH641</f>
        <v>0</v>
      </c>
      <c r="DA641">
        <f>AL641</f>
        <v>1</v>
      </c>
      <c r="DB641">
        <f t="shared" si="138"/>
        <v>0</v>
      </c>
      <c r="DC641">
        <f t="shared" si="139"/>
        <v>0</v>
      </c>
      <c r="DD641" t="s">
        <v>3</v>
      </c>
      <c r="DE641" t="s">
        <v>3</v>
      </c>
      <c r="DF641">
        <f t="shared" ref="DF641:DF704" si="140">ROUND(ROUND(AE641,2)*CX641,2)</f>
        <v>0</v>
      </c>
      <c r="DG641">
        <f t="shared" ref="DG641:DG704" si="141">ROUND(ROUND(AF641,2)*CX641,2)</f>
        <v>0</v>
      </c>
      <c r="DH641">
        <f t="shared" ref="DH641:DH704" si="142">ROUND(ROUND(AG641,2)*CX641,2)</f>
        <v>0</v>
      </c>
      <c r="DI641">
        <f t="shared" ref="DI641:DI704" si="143">ROUND(ROUND(AH641,2)*CX641,2)</f>
        <v>0</v>
      </c>
      <c r="DJ641">
        <f>DI641</f>
        <v>0</v>
      </c>
      <c r="DK641">
        <v>0</v>
      </c>
      <c r="DL641" t="s">
        <v>3</v>
      </c>
      <c r="DM641">
        <v>0</v>
      </c>
      <c r="DN641" t="s">
        <v>3</v>
      </c>
      <c r="DO641">
        <v>0</v>
      </c>
    </row>
    <row r="642" spans="1:119" x14ac:dyDescent="0.2">
      <c r="A642">
        <f>ROW(Source!A2097)</f>
        <v>2097</v>
      </c>
      <c r="B642">
        <v>35364244</v>
      </c>
      <c r="C642">
        <v>35383826</v>
      </c>
      <c r="D642">
        <v>35111398</v>
      </c>
      <c r="E642">
        <v>15872964</v>
      </c>
      <c r="F642">
        <v>1</v>
      </c>
      <c r="G642">
        <v>15872964</v>
      </c>
      <c r="H642">
        <v>1</v>
      </c>
      <c r="I642" t="s">
        <v>982</v>
      </c>
      <c r="J642" t="s">
        <v>3</v>
      </c>
      <c r="K642" t="s">
        <v>983</v>
      </c>
      <c r="L642">
        <v>1191</v>
      </c>
      <c r="N642">
        <v>1013</v>
      </c>
      <c r="O642" t="s">
        <v>984</v>
      </c>
      <c r="P642" t="s">
        <v>984</v>
      </c>
      <c r="Q642">
        <v>1</v>
      </c>
      <c r="W642">
        <v>0</v>
      </c>
      <c r="X642">
        <v>476480486</v>
      </c>
      <c r="Y642">
        <f t="shared" si="137"/>
        <v>0.42</v>
      </c>
      <c r="AA642">
        <v>0</v>
      </c>
      <c r="AB642">
        <v>0</v>
      </c>
      <c r="AC642">
        <v>0</v>
      </c>
      <c r="AD642">
        <v>0</v>
      </c>
      <c r="AE642">
        <v>0</v>
      </c>
      <c r="AF642">
        <v>0</v>
      </c>
      <c r="AG642">
        <v>0</v>
      </c>
      <c r="AH642">
        <v>0</v>
      </c>
      <c r="AI642">
        <v>1</v>
      </c>
      <c r="AJ642">
        <v>1</v>
      </c>
      <c r="AK642">
        <v>1</v>
      </c>
      <c r="AL642">
        <v>1</v>
      </c>
      <c r="AM642">
        <v>-2</v>
      </c>
      <c r="AN642">
        <v>0</v>
      </c>
      <c r="AO642">
        <v>1</v>
      </c>
      <c r="AP642">
        <v>0</v>
      </c>
      <c r="AQ642">
        <v>0</v>
      </c>
      <c r="AR642">
        <v>0</v>
      </c>
      <c r="AS642" t="s">
        <v>3</v>
      </c>
      <c r="AT642">
        <v>0.42</v>
      </c>
      <c r="AU642" t="s">
        <v>3</v>
      </c>
      <c r="AV642">
        <v>1</v>
      </c>
      <c r="AW642">
        <v>2</v>
      </c>
      <c r="AX642">
        <v>35383831</v>
      </c>
      <c r="AY642">
        <v>1</v>
      </c>
      <c r="AZ642">
        <v>0</v>
      </c>
      <c r="BA642">
        <v>642</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CU642">
        <f>ROUND(AT642*Source!I2097*AH642*AL642,2)</f>
        <v>0</v>
      </c>
      <c r="CV642">
        <f>ROUND(Y642*Source!I2097,9)</f>
        <v>8.4000000000000005E-2</v>
      </c>
      <c r="CW642">
        <v>0</v>
      </c>
      <c r="CX642">
        <f>ROUND(Y642*Source!I2097,9)</f>
        <v>8.4000000000000005E-2</v>
      </c>
      <c r="CY642">
        <f>AD642</f>
        <v>0</v>
      </c>
      <c r="CZ642">
        <f>AH642</f>
        <v>0</v>
      </c>
      <c r="DA642">
        <f>AL642</f>
        <v>1</v>
      </c>
      <c r="DB642">
        <f t="shared" si="138"/>
        <v>0</v>
      </c>
      <c r="DC642">
        <f t="shared" si="139"/>
        <v>0</v>
      </c>
      <c r="DD642" t="s">
        <v>3</v>
      </c>
      <c r="DE642" t="s">
        <v>3</v>
      </c>
      <c r="DF642">
        <f t="shared" si="140"/>
        <v>0</v>
      </c>
      <c r="DG642">
        <f t="shared" si="141"/>
        <v>0</v>
      </c>
      <c r="DH642">
        <f t="shared" si="142"/>
        <v>0</v>
      </c>
      <c r="DI642">
        <f t="shared" si="143"/>
        <v>0</v>
      </c>
      <c r="DJ642">
        <f>DI642</f>
        <v>0</v>
      </c>
      <c r="DK642">
        <v>0</v>
      </c>
      <c r="DL642" t="s">
        <v>3</v>
      </c>
      <c r="DM642">
        <v>0</v>
      </c>
      <c r="DN642" t="s">
        <v>3</v>
      </c>
      <c r="DO642">
        <v>0</v>
      </c>
    </row>
    <row r="643" spans="1:119" x14ac:dyDescent="0.2">
      <c r="A643">
        <f>ROW(Source!A2097)</f>
        <v>2097</v>
      </c>
      <c r="B643">
        <v>35364244</v>
      </c>
      <c r="C643">
        <v>35383826</v>
      </c>
      <c r="D643">
        <v>35113190</v>
      </c>
      <c r="E643">
        <v>1</v>
      </c>
      <c r="F643">
        <v>1</v>
      </c>
      <c r="G643">
        <v>15872964</v>
      </c>
      <c r="H643">
        <v>2</v>
      </c>
      <c r="I643" t="s">
        <v>1111</v>
      </c>
      <c r="J643" t="s">
        <v>1112</v>
      </c>
      <c r="K643" t="s">
        <v>1113</v>
      </c>
      <c r="L643">
        <v>1368</v>
      </c>
      <c r="N643">
        <v>1011</v>
      </c>
      <c r="O643" t="s">
        <v>988</v>
      </c>
      <c r="P643" t="s">
        <v>988</v>
      </c>
      <c r="Q643">
        <v>1</v>
      </c>
      <c r="W643">
        <v>0</v>
      </c>
      <c r="X643">
        <v>-1477704590</v>
      </c>
      <c r="Y643">
        <f t="shared" si="137"/>
        <v>0.2</v>
      </c>
      <c r="AA643">
        <v>0</v>
      </c>
      <c r="AB643">
        <v>44.94</v>
      </c>
      <c r="AC643">
        <v>0.64</v>
      </c>
      <c r="AD643">
        <v>0</v>
      </c>
      <c r="AE643">
        <v>0</v>
      </c>
      <c r="AF643">
        <v>44.94</v>
      </c>
      <c r="AG643">
        <v>0.64</v>
      </c>
      <c r="AH643">
        <v>0</v>
      </c>
      <c r="AI643">
        <v>1</v>
      </c>
      <c r="AJ643">
        <v>1</v>
      </c>
      <c r="AK643">
        <v>1</v>
      </c>
      <c r="AL643">
        <v>1</v>
      </c>
      <c r="AM643">
        <v>-2</v>
      </c>
      <c r="AN643">
        <v>0</v>
      </c>
      <c r="AO643">
        <v>1</v>
      </c>
      <c r="AP643">
        <v>0</v>
      </c>
      <c r="AQ643">
        <v>0</v>
      </c>
      <c r="AR643">
        <v>0</v>
      </c>
      <c r="AS643" t="s">
        <v>3</v>
      </c>
      <c r="AT643">
        <v>0.2</v>
      </c>
      <c r="AU643" t="s">
        <v>3</v>
      </c>
      <c r="AV643">
        <v>0</v>
      </c>
      <c r="AW643">
        <v>2</v>
      </c>
      <c r="AX643">
        <v>35383832</v>
      </c>
      <c r="AY643">
        <v>1</v>
      </c>
      <c r="AZ643">
        <v>0</v>
      </c>
      <c r="BA643">
        <v>643</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CV643">
        <v>0</v>
      </c>
      <c r="CW643">
        <f>ROUND(Y643*Source!I2097*DO643,9)</f>
        <v>0</v>
      </c>
      <c r="CX643">
        <f>ROUND(Y643*Source!I2097,9)</f>
        <v>0.04</v>
      </c>
      <c r="CY643">
        <f>AB643</f>
        <v>44.94</v>
      </c>
      <c r="CZ643">
        <f>AF643</f>
        <v>44.94</v>
      </c>
      <c r="DA643">
        <f>AJ643</f>
        <v>1</v>
      </c>
      <c r="DB643">
        <f t="shared" si="138"/>
        <v>8.99</v>
      </c>
      <c r="DC643">
        <f t="shared" si="139"/>
        <v>0.13</v>
      </c>
      <c r="DD643" t="s">
        <v>3</v>
      </c>
      <c r="DE643" t="s">
        <v>3</v>
      </c>
      <c r="DF643">
        <f t="shared" si="140"/>
        <v>0</v>
      </c>
      <c r="DG643">
        <f t="shared" si="141"/>
        <v>1.8</v>
      </c>
      <c r="DH643">
        <f t="shared" si="142"/>
        <v>0.03</v>
      </c>
      <c r="DI643">
        <f t="shared" si="143"/>
        <v>0</v>
      </c>
      <c r="DJ643">
        <f>DG643</f>
        <v>1.8</v>
      </c>
      <c r="DK643">
        <v>0</v>
      </c>
      <c r="DL643" t="s">
        <v>3</v>
      </c>
      <c r="DM643">
        <v>0</v>
      </c>
      <c r="DN643" t="s">
        <v>3</v>
      </c>
      <c r="DO643">
        <v>0</v>
      </c>
    </row>
    <row r="644" spans="1:119" x14ac:dyDescent="0.2">
      <c r="A644">
        <f>ROW(Source!A2097)</f>
        <v>2097</v>
      </c>
      <c r="B644">
        <v>35364244</v>
      </c>
      <c r="C644">
        <v>35383826</v>
      </c>
      <c r="D644">
        <v>35115233</v>
      </c>
      <c r="E644">
        <v>1</v>
      </c>
      <c r="F644">
        <v>1</v>
      </c>
      <c r="G644">
        <v>15872964</v>
      </c>
      <c r="H644">
        <v>3</v>
      </c>
      <c r="I644" t="s">
        <v>1114</v>
      </c>
      <c r="J644" t="s">
        <v>1115</v>
      </c>
      <c r="K644" t="s">
        <v>1116</v>
      </c>
      <c r="L644">
        <v>1339</v>
      </c>
      <c r="N644">
        <v>1007</v>
      </c>
      <c r="O644" t="s">
        <v>1117</v>
      </c>
      <c r="P644" t="s">
        <v>1117</v>
      </c>
      <c r="Q644">
        <v>1</v>
      </c>
      <c r="W644">
        <v>0</v>
      </c>
      <c r="X644">
        <v>-35091971</v>
      </c>
      <c r="Y644">
        <f t="shared" si="137"/>
        <v>1.7600000000000001E-2</v>
      </c>
      <c r="AA644">
        <v>54.81</v>
      </c>
      <c r="AB644">
        <v>0</v>
      </c>
      <c r="AC644">
        <v>0</v>
      </c>
      <c r="AD644">
        <v>0</v>
      </c>
      <c r="AE644">
        <v>54.81</v>
      </c>
      <c r="AF644">
        <v>0</v>
      </c>
      <c r="AG644">
        <v>0</v>
      </c>
      <c r="AH644">
        <v>0</v>
      </c>
      <c r="AI644">
        <v>1</v>
      </c>
      <c r="AJ644">
        <v>1</v>
      </c>
      <c r="AK644">
        <v>1</v>
      </c>
      <c r="AL644">
        <v>1</v>
      </c>
      <c r="AM644">
        <v>-2</v>
      </c>
      <c r="AN644">
        <v>0</v>
      </c>
      <c r="AO644">
        <v>1</v>
      </c>
      <c r="AP644">
        <v>0</v>
      </c>
      <c r="AQ644">
        <v>0</v>
      </c>
      <c r="AR644">
        <v>0</v>
      </c>
      <c r="AS644" t="s">
        <v>3</v>
      </c>
      <c r="AT644">
        <v>1.7600000000000001E-2</v>
      </c>
      <c r="AU644" t="s">
        <v>3</v>
      </c>
      <c r="AV644">
        <v>0</v>
      </c>
      <c r="AW644">
        <v>2</v>
      </c>
      <c r="AX644">
        <v>35383833</v>
      </c>
      <c r="AY644">
        <v>1</v>
      </c>
      <c r="AZ644">
        <v>0</v>
      </c>
      <c r="BA644">
        <v>644</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CV644">
        <v>0</v>
      </c>
      <c r="CW644">
        <v>0</v>
      </c>
      <c r="CX644">
        <f>ROUND(Y644*Source!I2097,9)</f>
        <v>3.5200000000000001E-3</v>
      </c>
      <c r="CY644">
        <f>AA644</f>
        <v>54.81</v>
      </c>
      <c r="CZ644">
        <f>AE644</f>
        <v>54.81</v>
      </c>
      <c r="DA644">
        <f>AI644</f>
        <v>1</v>
      </c>
      <c r="DB644">
        <f t="shared" si="138"/>
        <v>0.96</v>
      </c>
      <c r="DC644">
        <f t="shared" si="139"/>
        <v>0</v>
      </c>
      <c r="DD644" t="s">
        <v>3</v>
      </c>
      <c r="DE644" t="s">
        <v>3</v>
      </c>
      <c r="DF644">
        <f t="shared" si="140"/>
        <v>0.19</v>
      </c>
      <c r="DG644">
        <f t="shared" si="141"/>
        <v>0</v>
      </c>
      <c r="DH644">
        <f t="shared" si="142"/>
        <v>0</v>
      </c>
      <c r="DI644">
        <f t="shared" si="143"/>
        <v>0</v>
      </c>
      <c r="DJ644">
        <f>DF644</f>
        <v>0.19</v>
      </c>
      <c r="DK644">
        <v>0</v>
      </c>
      <c r="DL644" t="s">
        <v>3</v>
      </c>
      <c r="DM644">
        <v>0</v>
      </c>
      <c r="DN644" t="s">
        <v>3</v>
      </c>
      <c r="DO644">
        <v>0</v>
      </c>
    </row>
    <row r="645" spans="1:119" x14ac:dyDescent="0.2">
      <c r="A645">
        <f>ROW(Source!A2097)</f>
        <v>2097</v>
      </c>
      <c r="B645">
        <v>35364244</v>
      </c>
      <c r="C645">
        <v>35383826</v>
      </c>
      <c r="D645">
        <v>35117602</v>
      </c>
      <c r="E645">
        <v>1</v>
      </c>
      <c r="F645">
        <v>1</v>
      </c>
      <c r="G645">
        <v>15872964</v>
      </c>
      <c r="H645">
        <v>3</v>
      </c>
      <c r="I645" t="s">
        <v>1118</v>
      </c>
      <c r="J645" t="s">
        <v>1119</v>
      </c>
      <c r="K645" t="s">
        <v>1120</v>
      </c>
      <c r="L645">
        <v>1354</v>
      </c>
      <c r="N645">
        <v>1010</v>
      </c>
      <c r="O645" t="s">
        <v>52</v>
      </c>
      <c r="P645" t="s">
        <v>52</v>
      </c>
      <c r="Q645">
        <v>1</v>
      </c>
      <c r="W645">
        <v>0</v>
      </c>
      <c r="X645">
        <v>656259231</v>
      </c>
      <c r="Y645">
        <f t="shared" si="137"/>
        <v>6.7000000000000002E-3</v>
      </c>
      <c r="AA645">
        <v>16620.27</v>
      </c>
      <c r="AB645">
        <v>0</v>
      </c>
      <c r="AC645">
        <v>0</v>
      </c>
      <c r="AD645">
        <v>0</v>
      </c>
      <c r="AE645">
        <v>16620.27</v>
      </c>
      <c r="AF645">
        <v>0</v>
      </c>
      <c r="AG645">
        <v>0</v>
      </c>
      <c r="AH645">
        <v>0</v>
      </c>
      <c r="AI645">
        <v>1</v>
      </c>
      <c r="AJ645">
        <v>1</v>
      </c>
      <c r="AK645">
        <v>1</v>
      </c>
      <c r="AL645">
        <v>1</v>
      </c>
      <c r="AM645">
        <v>-2</v>
      </c>
      <c r="AN645">
        <v>0</v>
      </c>
      <c r="AO645">
        <v>1</v>
      </c>
      <c r="AP645">
        <v>0</v>
      </c>
      <c r="AQ645">
        <v>0</v>
      </c>
      <c r="AR645">
        <v>0</v>
      </c>
      <c r="AS645" t="s">
        <v>3</v>
      </c>
      <c r="AT645">
        <v>6.7000000000000002E-3</v>
      </c>
      <c r="AU645" t="s">
        <v>3</v>
      </c>
      <c r="AV645">
        <v>0</v>
      </c>
      <c r="AW645">
        <v>2</v>
      </c>
      <c r="AX645">
        <v>35383834</v>
      </c>
      <c r="AY645">
        <v>1</v>
      </c>
      <c r="AZ645">
        <v>0</v>
      </c>
      <c r="BA645">
        <v>645</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CV645">
        <v>0</v>
      </c>
      <c r="CW645">
        <v>0</v>
      </c>
      <c r="CX645">
        <f>ROUND(Y645*Source!I2097,9)</f>
        <v>1.34E-3</v>
      </c>
      <c r="CY645">
        <f>AA645</f>
        <v>16620.27</v>
      </c>
      <c r="CZ645">
        <f>AE645</f>
        <v>16620.27</v>
      </c>
      <c r="DA645">
        <f>AI645</f>
        <v>1</v>
      </c>
      <c r="DB645">
        <f t="shared" si="138"/>
        <v>111.36</v>
      </c>
      <c r="DC645">
        <f t="shared" si="139"/>
        <v>0</v>
      </c>
      <c r="DD645" t="s">
        <v>3</v>
      </c>
      <c r="DE645" t="s">
        <v>3</v>
      </c>
      <c r="DF645">
        <f t="shared" si="140"/>
        <v>22.27</v>
      </c>
      <c r="DG645">
        <f t="shared" si="141"/>
        <v>0</v>
      </c>
      <c r="DH645">
        <f t="shared" si="142"/>
        <v>0</v>
      </c>
      <c r="DI645">
        <f t="shared" si="143"/>
        <v>0</v>
      </c>
      <c r="DJ645">
        <f>DF645</f>
        <v>22.27</v>
      </c>
      <c r="DK645">
        <v>0</v>
      </c>
      <c r="DL645" t="s">
        <v>3</v>
      </c>
      <c r="DM645">
        <v>0</v>
      </c>
      <c r="DN645" t="s">
        <v>3</v>
      </c>
      <c r="DO645">
        <v>0</v>
      </c>
    </row>
    <row r="646" spans="1:119" x14ac:dyDescent="0.2">
      <c r="A646">
        <f>ROW(Source!A2098)</f>
        <v>2098</v>
      </c>
      <c r="B646">
        <v>35364244</v>
      </c>
      <c r="C646">
        <v>35383835</v>
      </c>
      <c r="D646">
        <v>35111398</v>
      </c>
      <c r="E646">
        <v>15872964</v>
      </c>
      <c r="F646">
        <v>1</v>
      </c>
      <c r="G646">
        <v>15872964</v>
      </c>
      <c r="H646">
        <v>1</v>
      </c>
      <c r="I646" t="s">
        <v>982</v>
      </c>
      <c r="J646" t="s">
        <v>3</v>
      </c>
      <c r="K646" t="s">
        <v>983</v>
      </c>
      <c r="L646">
        <v>1191</v>
      </c>
      <c r="N646">
        <v>1013</v>
      </c>
      <c r="O646" t="s">
        <v>984</v>
      </c>
      <c r="P646" t="s">
        <v>984</v>
      </c>
      <c r="Q646">
        <v>1</v>
      </c>
      <c r="W646">
        <v>0</v>
      </c>
      <c r="X646">
        <v>476480486</v>
      </c>
      <c r="Y646">
        <f t="shared" si="137"/>
        <v>14</v>
      </c>
      <c r="AA646">
        <v>0</v>
      </c>
      <c r="AB646">
        <v>0</v>
      </c>
      <c r="AC646">
        <v>0</v>
      </c>
      <c r="AD646">
        <v>0</v>
      </c>
      <c r="AE646">
        <v>0</v>
      </c>
      <c r="AF646">
        <v>0</v>
      </c>
      <c r="AG646">
        <v>0</v>
      </c>
      <c r="AH646">
        <v>0</v>
      </c>
      <c r="AI646">
        <v>1</v>
      </c>
      <c r="AJ646">
        <v>1</v>
      </c>
      <c r="AK646">
        <v>1</v>
      </c>
      <c r="AL646">
        <v>1</v>
      </c>
      <c r="AM646">
        <v>-2</v>
      </c>
      <c r="AN646">
        <v>0</v>
      </c>
      <c r="AO646">
        <v>1</v>
      </c>
      <c r="AP646">
        <v>1</v>
      </c>
      <c r="AQ646">
        <v>0</v>
      </c>
      <c r="AR646">
        <v>0</v>
      </c>
      <c r="AS646" t="s">
        <v>3</v>
      </c>
      <c r="AT646">
        <v>14</v>
      </c>
      <c r="AU646" t="s">
        <v>3</v>
      </c>
      <c r="AV646">
        <v>1</v>
      </c>
      <c r="AW646">
        <v>2</v>
      </c>
      <c r="AX646">
        <v>35383839</v>
      </c>
      <c r="AY646">
        <v>1</v>
      </c>
      <c r="AZ646">
        <v>0</v>
      </c>
      <c r="BA646">
        <v>646</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CU646">
        <f>ROUND(AT646*Source!I2098*AH646*AL646,2)</f>
        <v>0</v>
      </c>
      <c r="CV646">
        <f>ROUND(Y646*Source!I2098,9)</f>
        <v>0.14000000000000001</v>
      </c>
      <c r="CW646">
        <v>0</v>
      </c>
      <c r="CX646">
        <f>ROUND(Y646*Source!I2098,9)</f>
        <v>0.14000000000000001</v>
      </c>
      <c r="CY646">
        <f>AD646</f>
        <v>0</v>
      </c>
      <c r="CZ646">
        <f>AH646</f>
        <v>0</v>
      </c>
      <c r="DA646">
        <f>AL646</f>
        <v>1</v>
      </c>
      <c r="DB646">
        <f t="shared" si="138"/>
        <v>0</v>
      </c>
      <c r="DC646">
        <f t="shared" si="139"/>
        <v>0</v>
      </c>
      <c r="DD646" t="s">
        <v>3</v>
      </c>
      <c r="DE646" t="s">
        <v>3</v>
      </c>
      <c r="DF646">
        <f t="shared" si="140"/>
        <v>0</v>
      </c>
      <c r="DG646">
        <f t="shared" si="141"/>
        <v>0</v>
      </c>
      <c r="DH646">
        <f t="shared" si="142"/>
        <v>0</v>
      </c>
      <c r="DI646">
        <f t="shared" si="143"/>
        <v>0</v>
      </c>
      <c r="DJ646">
        <f>DI646</f>
        <v>0</v>
      </c>
      <c r="DK646">
        <v>0</v>
      </c>
      <c r="DL646" t="s">
        <v>3</v>
      </c>
      <c r="DM646">
        <v>0</v>
      </c>
      <c r="DN646" t="s">
        <v>3</v>
      </c>
      <c r="DO646">
        <v>0</v>
      </c>
    </row>
    <row r="647" spans="1:119" x14ac:dyDescent="0.2">
      <c r="A647">
        <f>ROW(Source!A2098)</f>
        <v>2098</v>
      </c>
      <c r="B647">
        <v>35364244</v>
      </c>
      <c r="C647">
        <v>35383835</v>
      </c>
      <c r="D647">
        <v>35112687</v>
      </c>
      <c r="E647">
        <v>1</v>
      </c>
      <c r="F647">
        <v>1</v>
      </c>
      <c r="G647">
        <v>15872964</v>
      </c>
      <c r="H647">
        <v>2</v>
      </c>
      <c r="I647" t="s">
        <v>1121</v>
      </c>
      <c r="J647" t="s">
        <v>1122</v>
      </c>
      <c r="K647" t="s">
        <v>1123</v>
      </c>
      <c r="L647">
        <v>1368</v>
      </c>
      <c r="N647">
        <v>1011</v>
      </c>
      <c r="O647" t="s">
        <v>988</v>
      </c>
      <c r="P647" t="s">
        <v>988</v>
      </c>
      <c r="Q647">
        <v>1</v>
      </c>
      <c r="W647">
        <v>0</v>
      </c>
      <c r="X647">
        <v>-1843499539</v>
      </c>
      <c r="Y647">
        <f t="shared" si="137"/>
        <v>3.65</v>
      </c>
      <c r="AA647">
        <v>0</v>
      </c>
      <c r="AB647">
        <v>1635</v>
      </c>
      <c r="AC647">
        <v>832.91</v>
      </c>
      <c r="AD647">
        <v>0</v>
      </c>
      <c r="AE647">
        <v>0</v>
      </c>
      <c r="AF647">
        <v>1635</v>
      </c>
      <c r="AG647">
        <v>832.91</v>
      </c>
      <c r="AH647">
        <v>0</v>
      </c>
      <c r="AI647">
        <v>1</v>
      </c>
      <c r="AJ647">
        <v>1</v>
      </c>
      <c r="AK647">
        <v>1</v>
      </c>
      <c r="AL647">
        <v>1</v>
      </c>
      <c r="AM647">
        <v>-2</v>
      </c>
      <c r="AN647">
        <v>0</v>
      </c>
      <c r="AO647">
        <v>1</v>
      </c>
      <c r="AP647">
        <v>1</v>
      </c>
      <c r="AQ647">
        <v>0</v>
      </c>
      <c r="AR647">
        <v>0</v>
      </c>
      <c r="AS647" t="s">
        <v>3</v>
      </c>
      <c r="AT647">
        <v>3.65</v>
      </c>
      <c r="AU647" t="s">
        <v>3</v>
      </c>
      <c r="AV647">
        <v>0</v>
      </c>
      <c r="AW647">
        <v>2</v>
      </c>
      <c r="AX647">
        <v>35383840</v>
      </c>
      <c r="AY647">
        <v>1</v>
      </c>
      <c r="AZ647">
        <v>0</v>
      </c>
      <c r="BA647">
        <v>647</v>
      </c>
      <c r="BB647">
        <v>0</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CV647">
        <v>0</v>
      </c>
      <c r="CW647">
        <f>ROUND(Y647*Source!I2098*DO647,9)</f>
        <v>0</v>
      </c>
      <c r="CX647">
        <f>ROUND(Y647*Source!I2098,9)</f>
        <v>3.6499999999999998E-2</v>
      </c>
      <c r="CY647">
        <f>AB647</f>
        <v>1635</v>
      </c>
      <c r="CZ647">
        <f>AF647</f>
        <v>1635</v>
      </c>
      <c r="DA647">
        <f>AJ647</f>
        <v>1</v>
      </c>
      <c r="DB647">
        <f t="shared" si="138"/>
        <v>5967.75</v>
      </c>
      <c r="DC647">
        <f t="shared" si="139"/>
        <v>3040.12</v>
      </c>
      <c r="DD647" t="s">
        <v>3</v>
      </c>
      <c r="DE647" t="s">
        <v>3</v>
      </c>
      <c r="DF647">
        <f t="shared" si="140"/>
        <v>0</v>
      </c>
      <c r="DG647">
        <f t="shared" si="141"/>
        <v>59.68</v>
      </c>
      <c r="DH647">
        <f t="shared" si="142"/>
        <v>30.4</v>
      </c>
      <c r="DI647">
        <f t="shared" si="143"/>
        <v>0</v>
      </c>
      <c r="DJ647">
        <f>DG647</f>
        <v>59.68</v>
      </c>
      <c r="DK647">
        <v>0</v>
      </c>
      <c r="DL647" t="s">
        <v>3</v>
      </c>
      <c r="DM647">
        <v>0</v>
      </c>
      <c r="DN647" t="s">
        <v>3</v>
      </c>
      <c r="DO647">
        <v>0</v>
      </c>
    </row>
    <row r="648" spans="1:119" x14ac:dyDescent="0.2">
      <c r="A648">
        <f>ROW(Source!A2098)</f>
        <v>2098</v>
      </c>
      <c r="B648">
        <v>35364244</v>
      </c>
      <c r="C648">
        <v>35383835</v>
      </c>
      <c r="D648">
        <v>35113169</v>
      </c>
      <c r="E648">
        <v>1</v>
      </c>
      <c r="F648">
        <v>1</v>
      </c>
      <c r="G648">
        <v>15872964</v>
      </c>
      <c r="H648">
        <v>2</v>
      </c>
      <c r="I648" t="s">
        <v>1124</v>
      </c>
      <c r="J648" t="s">
        <v>1125</v>
      </c>
      <c r="K648" t="s">
        <v>1126</v>
      </c>
      <c r="L648">
        <v>1368</v>
      </c>
      <c r="N648">
        <v>1011</v>
      </c>
      <c r="O648" t="s">
        <v>988</v>
      </c>
      <c r="P648" t="s">
        <v>988</v>
      </c>
      <c r="Q648">
        <v>1</v>
      </c>
      <c r="W648">
        <v>0</v>
      </c>
      <c r="X648">
        <v>-1505827316</v>
      </c>
      <c r="Y648">
        <f t="shared" si="137"/>
        <v>3.65</v>
      </c>
      <c r="AA648">
        <v>0</v>
      </c>
      <c r="AB648">
        <v>7.15</v>
      </c>
      <c r="AC648">
        <v>0.09</v>
      </c>
      <c r="AD648">
        <v>0</v>
      </c>
      <c r="AE648">
        <v>0</v>
      </c>
      <c r="AF648">
        <v>7.15</v>
      </c>
      <c r="AG648">
        <v>0.09</v>
      </c>
      <c r="AH648">
        <v>0</v>
      </c>
      <c r="AI648">
        <v>1</v>
      </c>
      <c r="AJ648">
        <v>1</v>
      </c>
      <c r="AK648">
        <v>1</v>
      </c>
      <c r="AL648">
        <v>1</v>
      </c>
      <c r="AM648">
        <v>-2</v>
      </c>
      <c r="AN648">
        <v>0</v>
      </c>
      <c r="AO648">
        <v>1</v>
      </c>
      <c r="AP648">
        <v>1</v>
      </c>
      <c r="AQ648">
        <v>0</v>
      </c>
      <c r="AR648">
        <v>0</v>
      </c>
      <c r="AS648" t="s">
        <v>3</v>
      </c>
      <c r="AT648">
        <v>3.65</v>
      </c>
      <c r="AU648" t="s">
        <v>3</v>
      </c>
      <c r="AV648">
        <v>0</v>
      </c>
      <c r="AW648">
        <v>2</v>
      </c>
      <c r="AX648">
        <v>35383841</v>
      </c>
      <c r="AY648">
        <v>1</v>
      </c>
      <c r="AZ648">
        <v>0</v>
      </c>
      <c r="BA648">
        <v>648</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CV648">
        <v>0</v>
      </c>
      <c r="CW648">
        <f>ROUND(Y648*Source!I2098*DO648,9)</f>
        <v>0</v>
      </c>
      <c r="CX648">
        <f>ROUND(Y648*Source!I2098,9)</f>
        <v>3.6499999999999998E-2</v>
      </c>
      <c r="CY648">
        <f>AB648</f>
        <v>7.15</v>
      </c>
      <c r="CZ648">
        <f>AF648</f>
        <v>7.15</v>
      </c>
      <c r="DA648">
        <f>AJ648</f>
        <v>1</v>
      </c>
      <c r="DB648">
        <f t="shared" si="138"/>
        <v>26.1</v>
      </c>
      <c r="DC648">
        <f t="shared" si="139"/>
        <v>0.33</v>
      </c>
      <c r="DD648" t="s">
        <v>3</v>
      </c>
      <c r="DE648" t="s">
        <v>3</v>
      </c>
      <c r="DF648">
        <f t="shared" si="140"/>
        <v>0</v>
      </c>
      <c r="DG648">
        <f t="shared" si="141"/>
        <v>0.26</v>
      </c>
      <c r="DH648">
        <f t="shared" si="142"/>
        <v>0</v>
      </c>
      <c r="DI648">
        <f t="shared" si="143"/>
        <v>0</v>
      </c>
      <c r="DJ648">
        <f>DG648</f>
        <v>0.26</v>
      </c>
      <c r="DK648">
        <v>0</v>
      </c>
      <c r="DL648" t="s">
        <v>3</v>
      </c>
      <c r="DM648">
        <v>0</v>
      </c>
      <c r="DN648" t="s">
        <v>3</v>
      </c>
      <c r="DO648">
        <v>0</v>
      </c>
    </row>
    <row r="649" spans="1:119" x14ac:dyDescent="0.2">
      <c r="A649">
        <f>ROW(Source!A2101)</f>
        <v>2101</v>
      </c>
      <c r="B649">
        <v>35364244</v>
      </c>
      <c r="C649">
        <v>35383844</v>
      </c>
      <c r="D649">
        <v>35111398</v>
      </c>
      <c r="E649">
        <v>15872964</v>
      </c>
      <c r="F649">
        <v>1</v>
      </c>
      <c r="G649">
        <v>15872964</v>
      </c>
      <c r="H649">
        <v>1</v>
      </c>
      <c r="I649" t="s">
        <v>982</v>
      </c>
      <c r="J649" t="s">
        <v>3</v>
      </c>
      <c r="K649" t="s">
        <v>983</v>
      </c>
      <c r="L649">
        <v>1191</v>
      </c>
      <c r="N649">
        <v>1013</v>
      </c>
      <c r="O649" t="s">
        <v>984</v>
      </c>
      <c r="P649" t="s">
        <v>984</v>
      </c>
      <c r="Q649">
        <v>1</v>
      </c>
      <c r="W649">
        <v>0</v>
      </c>
      <c r="X649">
        <v>476480486</v>
      </c>
      <c r="Y649">
        <f t="shared" si="137"/>
        <v>42.81</v>
      </c>
      <c r="AA649">
        <v>0</v>
      </c>
      <c r="AB649">
        <v>0</v>
      </c>
      <c r="AC649">
        <v>0</v>
      </c>
      <c r="AD649">
        <v>0</v>
      </c>
      <c r="AE649">
        <v>0</v>
      </c>
      <c r="AF649">
        <v>0</v>
      </c>
      <c r="AG649">
        <v>0</v>
      </c>
      <c r="AH649">
        <v>0</v>
      </c>
      <c r="AI649">
        <v>1</v>
      </c>
      <c r="AJ649">
        <v>1</v>
      </c>
      <c r="AK649">
        <v>1</v>
      </c>
      <c r="AL649">
        <v>1</v>
      </c>
      <c r="AM649">
        <v>-2</v>
      </c>
      <c r="AN649">
        <v>0</v>
      </c>
      <c r="AO649">
        <v>1</v>
      </c>
      <c r="AP649">
        <v>1</v>
      </c>
      <c r="AQ649">
        <v>0</v>
      </c>
      <c r="AR649">
        <v>0</v>
      </c>
      <c r="AS649" t="s">
        <v>3</v>
      </c>
      <c r="AT649">
        <v>42.81</v>
      </c>
      <c r="AU649" t="s">
        <v>3</v>
      </c>
      <c r="AV649">
        <v>1</v>
      </c>
      <c r="AW649">
        <v>2</v>
      </c>
      <c r="AX649">
        <v>35383847</v>
      </c>
      <c r="AY649">
        <v>1</v>
      </c>
      <c r="AZ649">
        <v>0</v>
      </c>
      <c r="BA649">
        <v>649</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CU649">
        <f>ROUND(AT649*Source!I2101*AH649*AL649,2)</f>
        <v>0</v>
      </c>
      <c r="CV649">
        <f>ROUND(Y649*Source!I2101,9)</f>
        <v>1.7123999999999999</v>
      </c>
      <c r="CW649">
        <v>0</v>
      </c>
      <c r="CX649">
        <f>ROUND(Y649*Source!I2101,9)</f>
        <v>1.7123999999999999</v>
      </c>
      <c r="CY649">
        <f>AD649</f>
        <v>0</v>
      </c>
      <c r="CZ649">
        <f>AH649</f>
        <v>0</v>
      </c>
      <c r="DA649">
        <f>AL649</f>
        <v>1</v>
      </c>
      <c r="DB649">
        <f t="shared" si="138"/>
        <v>0</v>
      </c>
      <c r="DC649">
        <f t="shared" si="139"/>
        <v>0</v>
      </c>
      <c r="DD649" t="s">
        <v>3</v>
      </c>
      <c r="DE649" t="s">
        <v>3</v>
      </c>
      <c r="DF649">
        <f t="shared" si="140"/>
        <v>0</v>
      </c>
      <c r="DG649">
        <f t="shared" si="141"/>
        <v>0</v>
      </c>
      <c r="DH649">
        <f t="shared" si="142"/>
        <v>0</v>
      </c>
      <c r="DI649">
        <f t="shared" si="143"/>
        <v>0</v>
      </c>
      <c r="DJ649">
        <f>DI649</f>
        <v>0</v>
      </c>
      <c r="DK649">
        <v>0</v>
      </c>
      <c r="DL649" t="s">
        <v>3</v>
      </c>
      <c r="DM649">
        <v>0</v>
      </c>
      <c r="DN649" t="s">
        <v>3</v>
      </c>
      <c r="DO649">
        <v>0</v>
      </c>
    </row>
    <row r="650" spans="1:119" x14ac:dyDescent="0.2">
      <c r="A650">
        <f>ROW(Source!A2101)</f>
        <v>2101</v>
      </c>
      <c r="B650">
        <v>35364244</v>
      </c>
      <c r="C650">
        <v>35383844</v>
      </c>
      <c r="D650">
        <v>35113206</v>
      </c>
      <c r="E650">
        <v>1</v>
      </c>
      <c r="F650">
        <v>1</v>
      </c>
      <c r="G650">
        <v>15872964</v>
      </c>
      <c r="H650">
        <v>2</v>
      </c>
      <c r="I650" t="s">
        <v>989</v>
      </c>
      <c r="J650" t="s">
        <v>990</v>
      </c>
      <c r="K650" t="s">
        <v>991</v>
      </c>
      <c r="L650">
        <v>1368</v>
      </c>
      <c r="N650">
        <v>1011</v>
      </c>
      <c r="O650" t="s">
        <v>988</v>
      </c>
      <c r="P650" t="s">
        <v>988</v>
      </c>
      <c r="Q650">
        <v>1</v>
      </c>
      <c r="W650">
        <v>0</v>
      </c>
      <c r="X650">
        <v>-1817365194</v>
      </c>
      <c r="Y650">
        <f t="shared" si="137"/>
        <v>6.9</v>
      </c>
      <c r="AA650">
        <v>0</v>
      </c>
      <c r="AB650">
        <v>4.72</v>
      </c>
      <c r="AC650">
        <v>0.1</v>
      </c>
      <c r="AD650">
        <v>0</v>
      </c>
      <c r="AE650">
        <v>0</v>
      </c>
      <c r="AF650">
        <v>4.72</v>
      </c>
      <c r="AG650">
        <v>0.1</v>
      </c>
      <c r="AH650">
        <v>0</v>
      </c>
      <c r="AI650">
        <v>1</v>
      </c>
      <c r="AJ650">
        <v>1</v>
      </c>
      <c r="AK650">
        <v>1</v>
      </c>
      <c r="AL650">
        <v>1</v>
      </c>
      <c r="AM650">
        <v>-2</v>
      </c>
      <c r="AN650">
        <v>0</v>
      </c>
      <c r="AO650">
        <v>1</v>
      </c>
      <c r="AP650">
        <v>1</v>
      </c>
      <c r="AQ650">
        <v>0</v>
      </c>
      <c r="AR650">
        <v>0</v>
      </c>
      <c r="AS650" t="s">
        <v>3</v>
      </c>
      <c r="AT650">
        <v>6.9</v>
      </c>
      <c r="AU650" t="s">
        <v>3</v>
      </c>
      <c r="AV650">
        <v>0</v>
      </c>
      <c r="AW650">
        <v>2</v>
      </c>
      <c r="AX650">
        <v>35383848</v>
      </c>
      <c r="AY650">
        <v>1</v>
      </c>
      <c r="AZ650">
        <v>0</v>
      </c>
      <c r="BA650">
        <v>650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CV650">
        <v>0</v>
      </c>
      <c r="CW650">
        <f>ROUND(Y650*Source!I2101*DO650,9)</f>
        <v>0</v>
      </c>
      <c r="CX650">
        <f>ROUND(Y650*Source!I2101,9)</f>
        <v>0.27600000000000002</v>
      </c>
      <c r="CY650">
        <f>AB650</f>
        <v>4.72</v>
      </c>
      <c r="CZ650">
        <f>AF650</f>
        <v>4.72</v>
      </c>
      <c r="DA650">
        <f>AJ650</f>
        <v>1</v>
      </c>
      <c r="DB650">
        <f t="shared" si="138"/>
        <v>32.57</v>
      </c>
      <c r="DC650">
        <f t="shared" si="139"/>
        <v>0.69</v>
      </c>
      <c r="DD650" t="s">
        <v>3</v>
      </c>
      <c r="DE650" t="s">
        <v>3</v>
      </c>
      <c r="DF650">
        <f t="shared" si="140"/>
        <v>0</v>
      </c>
      <c r="DG650">
        <f t="shared" si="141"/>
        <v>1.3</v>
      </c>
      <c r="DH650">
        <f t="shared" si="142"/>
        <v>0.03</v>
      </c>
      <c r="DI650">
        <f t="shared" si="143"/>
        <v>0</v>
      </c>
      <c r="DJ650">
        <f>DG650</f>
        <v>1.3</v>
      </c>
      <c r="DK650">
        <v>0</v>
      </c>
      <c r="DL650" t="s">
        <v>3</v>
      </c>
      <c r="DM650">
        <v>0</v>
      </c>
      <c r="DN650" t="s">
        <v>3</v>
      </c>
      <c r="DO650">
        <v>0</v>
      </c>
    </row>
    <row r="651" spans="1:119" x14ac:dyDescent="0.2">
      <c r="A651">
        <f>ROW(Source!A2102)</f>
        <v>2102</v>
      </c>
      <c r="B651">
        <v>35364244</v>
      </c>
      <c r="C651">
        <v>35383849</v>
      </c>
      <c r="D651">
        <v>35111398</v>
      </c>
      <c r="E651">
        <v>15872964</v>
      </c>
      <c r="F651">
        <v>1</v>
      </c>
      <c r="G651">
        <v>15872964</v>
      </c>
      <c r="H651">
        <v>1</v>
      </c>
      <c r="I651" t="s">
        <v>982</v>
      </c>
      <c r="J651" t="s">
        <v>3</v>
      </c>
      <c r="K651" t="s">
        <v>983</v>
      </c>
      <c r="L651">
        <v>1191</v>
      </c>
      <c r="N651">
        <v>1013</v>
      </c>
      <c r="O651" t="s">
        <v>984</v>
      </c>
      <c r="P651" t="s">
        <v>984</v>
      </c>
      <c r="Q651">
        <v>1</v>
      </c>
      <c r="W651">
        <v>0</v>
      </c>
      <c r="X651">
        <v>476480486</v>
      </c>
      <c r="Y651">
        <f t="shared" si="137"/>
        <v>39.22</v>
      </c>
      <c r="AA651">
        <v>0</v>
      </c>
      <c r="AB651">
        <v>0</v>
      </c>
      <c r="AC651">
        <v>0</v>
      </c>
      <c r="AD651">
        <v>0</v>
      </c>
      <c r="AE651">
        <v>0</v>
      </c>
      <c r="AF651">
        <v>0</v>
      </c>
      <c r="AG651">
        <v>0</v>
      </c>
      <c r="AH651">
        <v>0</v>
      </c>
      <c r="AI651">
        <v>1</v>
      </c>
      <c r="AJ651">
        <v>1</v>
      </c>
      <c r="AK651">
        <v>1</v>
      </c>
      <c r="AL651">
        <v>1</v>
      </c>
      <c r="AM651">
        <v>-2</v>
      </c>
      <c r="AN651">
        <v>0</v>
      </c>
      <c r="AO651">
        <v>1</v>
      </c>
      <c r="AP651">
        <v>1</v>
      </c>
      <c r="AQ651">
        <v>0</v>
      </c>
      <c r="AR651">
        <v>0</v>
      </c>
      <c r="AS651" t="s">
        <v>3</v>
      </c>
      <c r="AT651">
        <v>39.22</v>
      </c>
      <c r="AU651" t="s">
        <v>3</v>
      </c>
      <c r="AV651">
        <v>1</v>
      </c>
      <c r="AW651">
        <v>2</v>
      </c>
      <c r="AX651">
        <v>35383852</v>
      </c>
      <c r="AY651">
        <v>1</v>
      </c>
      <c r="AZ651">
        <v>0</v>
      </c>
      <c r="BA651">
        <v>651</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CU651">
        <f>ROUND(AT651*Source!I2102*AH651*AL651,2)</f>
        <v>0</v>
      </c>
      <c r="CV651">
        <f>ROUND(Y651*Source!I2102,9)</f>
        <v>0.39219999999999999</v>
      </c>
      <c r="CW651">
        <v>0</v>
      </c>
      <c r="CX651">
        <f>ROUND(Y651*Source!I2102,9)</f>
        <v>0.39219999999999999</v>
      </c>
      <c r="CY651">
        <f>AD651</f>
        <v>0</v>
      </c>
      <c r="CZ651">
        <f>AH651</f>
        <v>0</v>
      </c>
      <c r="DA651">
        <f>AL651</f>
        <v>1</v>
      </c>
      <c r="DB651">
        <f t="shared" si="138"/>
        <v>0</v>
      </c>
      <c r="DC651">
        <f t="shared" si="139"/>
        <v>0</v>
      </c>
      <c r="DD651" t="s">
        <v>3</v>
      </c>
      <c r="DE651" t="s">
        <v>3</v>
      </c>
      <c r="DF651">
        <f t="shared" si="140"/>
        <v>0</v>
      </c>
      <c r="DG651">
        <f t="shared" si="141"/>
        <v>0</v>
      </c>
      <c r="DH651">
        <f t="shared" si="142"/>
        <v>0</v>
      </c>
      <c r="DI651">
        <f t="shared" si="143"/>
        <v>0</v>
      </c>
      <c r="DJ651">
        <f>DI651</f>
        <v>0</v>
      </c>
      <c r="DK651">
        <v>0</v>
      </c>
      <c r="DL651" t="s">
        <v>3</v>
      </c>
      <c r="DM651">
        <v>0</v>
      </c>
      <c r="DN651" t="s">
        <v>3</v>
      </c>
      <c r="DO651">
        <v>0</v>
      </c>
    </row>
    <row r="652" spans="1:119" x14ac:dyDescent="0.2">
      <c r="A652">
        <f>ROW(Source!A2102)</f>
        <v>2102</v>
      </c>
      <c r="B652">
        <v>35364244</v>
      </c>
      <c r="C652">
        <v>35383849</v>
      </c>
      <c r="D652">
        <v>35113206</v>
      </c>
      <c r="E652">
        <v>1</v>
      </c>
      <c r="F652">
        <v>1</v>
      </c>
      <c r="G652">
        <v>15872964</v>
      </c>
      <c r="H652">
        <v>2</v>
      </c>
      <c r="I652" t="s">
        <v>989</v>
      </c>
      <c r="J652" t="s">
        <v>990</v>
      </c>
      <c r="K652" t="s">
        <v>991</v>
      </c>
      <c r="L652">
        <v>1368</v>
      </c>
      <c r="N652">
        <v>1011</v>
      </c>
      <c r="O652" t="s">
        <v>988</v>
      </c>
      <c r="P652" t="s">
        <v>988</v>
      </c>
      <c r="Q652">
        <v>1</v>
      </c>
      <c r="W652">
        <v>0</v>
      </c>
      <c r="X652">
        <v>-1817365194</v>
      </c>
      <c r="Y652">
        <f t="shared" si="137"/>
        <v>6.9</v>
      </c>
      <c r="AA652">
        <v>0</v>
      </c>
      <c r="AB652">
        <v>4.72</v>
      </c>
      <c r="AC652">
        <v>0.1</v>
      </c>
      <c r="AD652">
        <v>0</v>
      </c>
      <c r="AE652">
        <v>0</v>
      </c>
      <c r="AF652">
        <v>4.72</v>
      </c>
      <c r="AG652">
        <v>0.1</v>
      </c>
      <c r="AH652">
        <v>0</v>
      </c>
      <c r="AI652">
        <v>1</v>
      </c>
      <c r="AJ652">
        <v>1</v>
      </c>
      <c r="AK652">
        <v>1</v>
      </c>
      <c r="AL652">
        <v>1</v>
      </c>
      <c r="AM652">
        <v>-2</v>
      </c>
      <c r="AN652">
        <v>0</v>
      </c>
      <c r="AO652">
        <v>1</v>
      </c>
      <c r="AP652">
        <v>1</v>
      </c>
      <c r="AQ652">
        <v>0</v>
      </c>
      <c r="AR652">
        <v>0</v>
      </c>
      <c r="AS652" t="s">
        <v>3</v>
      </c>
      <c r="AT652">
        <v>6.9</v>
      </c>
      <c r="AU652" t="s">
        <v>3</v>
      </c>
      <c r="AV652">
        <v>0</v>
      </c>
      <c r="AW652">
        <v>2</v>
      </c>
      <c r="AX652">
        <v>35383853</v>
      </c>
      <c r="AY652">
        <v>1</v>
      </c>
      <c r="AZ652">
        <v>0</v>
      </c>
      <c r="BA652">
        <v>652</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CV652">
        <v>0</v>
      </c>
      <c r="CW652">
        <f>ROUND(Y652*Source!I2102*DO652,9)</f>
        <v>0</v>
      </c>
      <c r="CX652">
        <f>ROUND(Y652*Source!I2102,9)</f>
        <v>6.9000000000000006E-2</v>
      </c>
      <c r="CY652">
        <f>AB652</f>
        <v>4.72</v>
      </c>
      <c r="CZ652">
        <f>AF652</f>
        <v>4.72</v>
      </c>
      <c r="DA652">
        <f>AJ652</f>
        <v>1</v>
      </c>
      <c r="DB652">
        <f t="shared" si="138"/>
        <v>32.57</v>
      </c>
      <c r="DC652">
        <f t="shared" si="139"/>
        <v>0.69</v>
      </c>
      <c r="DD652" t="s">
        <v>3</v>
      </c>
      <c r="DE652" t="s">
        <v>3</v>
      </c>
      <c r="DF652">
        <f t="shared" si="140"/>
        <v>0</v>
      </c>
      <c r="DG652">
        <f t="shared" si="141"/>
        <v>0.33</v>
      </c>
      <c r="DH652">
        <f t="shared" si="142"/>
        <v>0.01</v>
      </c>
      <c r="DI652">
        <f t="shared" si="143"/>
        <v>0</v>
      </c>
      <c r="DJ652">
        <f>DG652</f>
        <v>0.33</v>
      </c>
      <c r="DK652">
        <v>0</v>
      </c>
      <c r="DL652" t="s">
        <v>3</v>
      </c>
      <c r="DM652">
        <v>0</v>
      </c>
      <c r="DN652" t="s">
        <v>3</v>
      </c>
      <c r="DO652">
        <v>0</v>
      </c>
    </row>
    <row r="653" spans="1:119" x14ac:dyDescent="0.2">
      <c r="A653">
        <f>ROW(Source!A2103)</f>
        <v>2103</v>
      </c>
      <c r="B653">
        <v>35364244</v>
      </c>
      <c r="C653">
        <v>35383854</v>
      </c>
      <c r="D653">
        <v>35111398</v>
      </c>
      <c r="E653">
        <v>15872964</v>
      </c>
      <c r="F653">
        <v>1</v>
      </c>
      <c r="G653">
        <v>15872964</v>
      </c>
      <c r="H653">
        <v>1</v>
      </c>
      <c r="I653" t="s">
        <v>982</v>
      </c>
      <c r="J653" t="s">
        <v>3</v>
      </c>
      <c r="K653" t="s">
        <v>983</v>
      </c>
      <c r="L653">
        <v>1191</v>
      </c>
      <c r="N653">
        <v>1013</v>
      </c>
      <c r="O653" t="s">
        <v>984</v>
      </c>
      <c r="P653" t="s">
        <v>984</v>
      </c>
      <c r="Q653">
        <v>1</v>
      </c>
      <c r="W653">
        <v>0</v>
      </c>
      <c r="X653">
        <v>476480486</v>
      </c>
      <c r="Y653">
        <f t="shared" si="137"/>
        <v>34.630000000000003</v>
      </c>
      <c r="AA653">
        <v>0</v>
      </c>
      <c r="AB653">
        <v>0</v>
      </c>
      <c r="AC653">
        <v>0</v>
      </c>
      <c r="AD653">
        <v>0</v>
      </c>
      <c r="AE653">
        <v>0</v>
      </c>
      <c r="AF653">
        <v>0</v>
      </c>
      <c r="AG653">
        <v>0</v>
      </c>
      <c r="AH653">
        <v>0</v>
      </c>
      <c r="AI653">
        <v>1</v>
      </c>
      <c r="AJ653">
        <v>1</v>
      </c>
      <c r="AK653">
        <v>1</v>
      </c>
      <c r="AL653">
        <v>1</v>
      </c>
      <c r="AM653">
        <v>-2</v>
      </c>
      <c r="AN653">
        <v>0</v>
      </c>
      <c r="AO653">
        <v>1</v>
      </c>
      <c r="AP653">
        <v>1</v>
      </c>
      <c r="AQ653">
        <v>0</v>
      </c>
      <c r="AR653">
        <v>0</v>
      </c>
      <c r="AS653" t="s">
        <v>3</v>
      </c>
      <c r="AT653">
        <v>34.630000000000003</v>
      </c>
      <c r="AU653" t="s">
        <v>3</v>
      </c>
      <c r="AV653">
        <v>1</v>
      </c>
      <c r="AW653">
        <v>2</v>
      </c>
      <c r="AX653">
        <v>35383856</v>
      </c>
      <c r="AY653">
        <v>1</v>
      </c>
      <c r="AZ653">
        <v>0</v>
      </c>
      <c r="BA653">
        <v>653</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c r="BV653">
        <v>0</v>
      </c>
      <c r="BW653">
        <v>0</v>
      </c>
      <c r="CU653">
        <f>ROUND(AT653*Source!I2103*AH653*AL653,2)</f>
        <v>0</v>
      </c>
      <c r="CV653">
        <f>ROUND(Y653*Source!I2103,9)</f>
        <v>0.3463</v>
      </c>
      <c r="CW653">
        <v>0</v>
      </c>
      <c r="CX653">
        <f>ROUND(Y653*Source!I2103,9)</f>
        <v>0.3463</v>
      </c>
      <c r="CY653">
        <f>AD653</f>
        <v>0</v>
      </c>
      <c r="CZ653">
        <f>AH653</f>
        <v>0</v>
      </c>
      <c r="DA653">
        <f>AL653</f>
        <v>1</v>
      </c>
      <c r="DB653">
        <f t="shared" si="138"/>
        <v>0</v>
      </c>
      <c r="DC653">
        <f t="shared" si="139"/>
        <v>0</v>
      </c>
      <c r="DD653" t="s">
        <v>3</v>
      </c>
      <c r="DE653" t="s">
        <v>3</v>
      </c>
      <c r="DF653">
        <f t="shared" si="140"/>
        <v>0</v>
      </c>
      <c r="DG653">
        <f t="shared" si="141"/>
        <v>0</v>
      </c>
      <c r="DH653">
        <f t="shared" si="142"/>
        <v>0</v>
      </c>
      <c r="DI653">
        <f t="shared" si="143"/>
        <v>0</v>
      </c>
      <c r="DJ653">
        <f>DI653</f>
        <v>0</v>
      </c>
      <c r="DK653">
        <v>0</v>
      </c>
      <c r="DL653" t="s">
        <v>3</v>
      </c>
      <c r="DM653">
        <v>0</v>
      </c>
      <c r="DN653" t="s">
        <v>3</v>
      </c>
      <c r="DO653">
        <v>0</v>
      </c>
    </row>
    <row r="654" spans="1:119" x14ac:dyDescent="0.2">
      <c r="A654">
        <f>ROW(Source!A2139)</f>
        <v>2139</v>
      </c>
      <c r="B654">
        <v>35364244</v>
      </c>
      <c r="C654">
        <v>35383915</v>
      </c>
      <c r="D654">
        <v>35111398</v>
      </c>
      <c r="E654">
        <v>15872964</v>
      </c>
      <c r="F654">
        <v>1</v>
      </c>
      <c r="G654">
        <v>15872964</v>
      </c>
      <c r="H654">
        <v>1</v>
      </c>
      <c r="I654" t="s">
        <v>982</v>
      </c>
      <c r="J654" t="s">
        <v>3</v>
      </c>
      <c r="K654" t="s">
        <v>983</v>
      </c>
      <c r="L654">
        <v>1191</v>
      </c>
      <c r="N654">
        <v>1013</v>
      </c>
      <c r="O654" t="s">
        <v>984</v>
      </c>
      <c r="P654" t="s">
        <v>984</v>
      </c>
      <c r="Q654">
        <v>1</v>
      </c>
      <c r="W654">
        <v>0</v>
      </c>
      <c r="X654">
        <v>476480486</v>
      </c>
      <c r="Y654">
        <f t="shared" si="137"/>
        <v>5.84</v>
      </c>
      <c r="AA654">
        <v>0</v>
      </c>
      <c r="AB654">
        <v>0</v>
      </c>
      <c r="AC654">
        <v>0</v>
      </c>
      <c r="AD654">
        <v>0</v>
      </c>
      <c r="AE654">
        <v>0</v>
      </c>
      <c r="AF654">
        <v>0</v>
      </c>
      <c r="AG654">
        <v>0</v>
      </c>
      <c r="AH654">
        <v>0</v>
      </c>
      <c r="AI654">
        <v>1</v>
      </c>
      <c r="AJ654">
        <v>1</v>
      </c>
      <c r="AK654">
        <v>1</v>
      </c>
      <c r="AL654">
        <v>1</v>
      </c>
      <c r="AM654">
        <v>-2</v>
      </c>
      <c r="AN654">
        <v>0</v>
      </c>
      <c r="AO654">
        <v>1</v>
      </c>
      <c r="AP654">
        <v>1</v>
      </c>
      <c r="AQ654">
        <v>0</v>
      </c>
      <c r="AR654">
        <v>0</v>
      </c>
      <c r="AS654" t="s">
        <v>3</v>
      </c>
      <c r="AT654">
        <v>5.84</v>
      </c>
      <c r="AU654" t="s">
        <v>3</v>
      </c>
      <c r="AV654">
        <v>1</v>
      </c>
      <c r="AW654">
        <v>2</v>
      </c>
      <c r="AX654">
        <v>35383917</v>
      </c>
      <c r="AY654">
        <v>1</v>
      </c>
      <c r="AZ654">
        <v>0</v>
      </c>
      <c r="BA654">
        <v>654</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CU654">
        <f>ROUND(AT654*Source!I2139*AH654*AL654,2)</f>
        <v>0</v>
      </c>
      <c r="CV654">
        <f>ROUND(Y654*Source!I2139,9)</f>
        <v>0.29199999999999998</v>
      </c>
      <c r="CW654">
        <v>0</v>
      </c>
      <c r="CX654">
        <f>ROUND(Y654*Source!I2139,9)</f>
        <v>0.29199999999999998</v>
      </c>
      <c r="CY654">
        <f>AD654</f>
        <v>0</v>
      </c>
      <c r="CZ654">
        <f>AH654</f>
        <v>0</v>
      </c>
      <c r="DA654">
        <f>AL654</f>
        <v>1</v>
      </c>
      <c r="DB654">
        <f t="shared" si="138"/>
        <v>0</v>
      </c>
      <c r="DC654">
        <f t="shared" si="139"/>
        <v>0</v>
      </c>
      <c r="DD654" t="s">
        <v>3</v>
      </c>
      <c r="DE654" t="s">
        <v>3</v>
      </c>
      <c r="DF654">
        <f t="shared" si="140"/>
        <v>0</v>
      </c>
      <c r="DG654">
        <f t="shared" si="141"/>
        <v>0</v>
      </c>
      <c r="DH654">
        <f t="shared" si="142"/>
        <v>0</v>
      </c>
      <c r="DI654">
        <f t="shared" si="143"/>
        <v>0</v>
      </c>
      <c r="DJ654">
        <f>DI654</f>
        <v>0</v>
      </c>
      <c r="DK654">
        <v>0</v>
      </c>
      <c r="DL654" t="s">
        <v>3</v>
      </c>
      <c r="DM654">
        <v>0</v>
      </c>
      <c r="DN654" t="s">
        <v>3</v>
      </c>
      <c r="DO654">
        <v>0</v>
      </c>
    </row>
    <row r="655" spans="1:119" x14ac:dyDescent="0.2">
      <c r="A655">
        <f>ROW(Source!A2140)</f>
        <v>2140</v>
      </c>
      <c r="B655">
        <v>35364244</v>
      </c>
      <c r="C655">
        <v>35383918</v>
      </c>
      <c r="D655">
        <v>35111398</v>
      </c>
      <c r="E655">
        <v>15872964</v>
      </c>
      <c r="F655">
        <v>1</v>
      </c>
      <c r="G655">
        <v>15872964</v>
      </c>
      <c r="H655">
        <v>1</v>
      </c>
      <c r="I655" t="s">
        <v>982</v>
      </c>
      <c r="J655" t="s">
        <v>3</v>
      </c>
      <c r="K655" t="s">
        <v>983</v>
      </c>
      <c r="L655">
        <v>1191</v>
      </c>
      <c r="N655">
        <v>1013</v>
      </c>
      <c r="O655" t="s">
        <v>984</v>
      </c>
      <c r="P655" t="s">
        <v>984</v>
      </c>
      <c r="Q655">
        <v>1</v>
      </c>
      <c r="W655">
        <v>0</v>
      </c>
      <c r="X655">
        <v>476480486</v>
      </c>
      <c r="Y655">
        <f t="shared" si="137"/>
        <v>0.42</v>
      </c>
      <c r="AA655">
        <v>0</v>
      </c>
      <c r="AB655">
        <v>0</v>
      </c>
      <c r="AC655">
        <v>0</v>
      </c>
      <c r="AD655">
        <v>0</v>
      </c>
      <c r="AE655">
        <v>0</v>
      </c>
      <c r="AF655">
        <v>0</v>
      </c>
      <c r="AG655">
        <v>0</v>
      </c>
      <c r="AH655">
        <v>0</v>
      </c>
      <c r="AI655">
        <v>1</v>
      </c>
      <c r="AJ655">
        <v>1</v>
      </c>
      <c r="AK655">
        <v>1</v>
      </c>
      <c r="AL655">
        <v>1</v>
      </c>
      <c r="AM655">
        <v>-2</v>
      </c>
      <c r="AN655">
        <v>0</v>
      </c>
      <c r="AO655">
        <v>1</v>
      </c>
      <c r="AP655">
        <v>0</v>
      </c>
      <c r="AQ655">
        <v>0</v>
      </c>
      <c r="AR655">
        <v>0</v>
      </c>
      <c r="AS655" t="s">
        <v>3</v>
      </c>
      <c r="AT655">
        <v>0.42</v>
      </c>
      <c r="AU655" t="s">
        <v>3</v>
      </c>
      <c r="AV655">
        <v>1</v>
      </c>
      <c r="AW655">
        <v>2</v>
      </c>
      <c r="AX655">
        <v>35383923</v>
      </c>
      <c r="AY655">
        <v>1</v>
      </c>
      <c r="AZ655">
        <v>0</v>
      </c>
      <c r="BA655">
        <v>655</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CU655">
        <f>ROUND(AT655*Source!I2140*AH655*AL655,2)</f>
        <v>0</v>
      </c>
      <c r="CV655">
        <f>ROUND(Y655*Source!I2140,9)</f>
        <v>8.4000000000000005E-2</v>
      </c>
      <c r="CW655">
        <v>0</v>
      </c>
      <c r="CX655">
        <f>ROUND(Y655*Source!I2140,9)</f>
        <v>8.4000000000000005E-2</v>
      </c>
      <c r="CY655">
        <f>AD655</f>
        <v>0</v>
      </c>
      <c r="CZ655">
        <f>AH655</f>
        <v>0</v>
      </c>
      <c r="DA655">
        <f>AL655</f>
        <v>1</v>
      </c>
      <c r="DB655">
        <f t="shared" si="138"/>
        <v>0</v>
      </c>
      <c r="DC655">
        <f t="shared" si="139"/>
        <v>0</v>
      </c>
      <c r="DD655" t="s">
        <v>3</v>
      </c>
      <c r="DE655" t="s">
        <v>3</v>
      </c>
      <c r="DF655">
        <f t="shared" si="140"/>
        <v>0</v>
      </c>
      <c r="DG655">
        <f t="shared" si="141"/>
        <v>0</v>
      </c>
      <c r="DH655">
        <f t="shared" si="142"/>
        <v>0</v>
      </c>
      <c r="DI655">
        <f t="shared" si="143"/>
        <v>0</v>
      </c>
      <c r="DJ655">
        <f>DI655</f>
        <v>0</v>
      </c>
      <c r="DK655">
        <v>0</v>
      </c>
      <c r="DL655" t="s">
        <v>3</v>
      </c>
      <c r="DM655">
        <v>0</v>
      </c>
      <c r="DN655" t="s">
        <v>3</v>
      </c>
      <c r="DO655">
        <v>0</v>
      </c>
    </row>
    <row r="656" spans="1:119" x14ac:dyDescent="0.2">
      <c r="A656">
        <f>ROW(Source!A2140)</f>
        <v>2140</v>
      </c>
      <c r="B656">
        <v>35364244</v>
      </c>
      <c r="C656">
        <v>35383918</v>
      </c>
      <c r="D656">
        <v>35113190</v>
      </c>
      <c r="E656">
        <v>1</v>
      </c>
      <c r="F656">
        <v>1</v>
      </c>
      <c r="G656">
        <v>15872964</v>
      </c>
      <c r="H656">
        <v>2</v>
      </c>
      <c r="I656" t="s">
        <v>1111</v>
      </c>
      <c r="J656" t="s">
        <v>1112</v>
      </c>
      <c r="K656" t="s">
        <v>1113</v>
      </c>
      <c r="L656">
        <v>1368</v>
      </c>
      <c r="N656">
        <v>1011</v>
      </c>
      <c r="O656" t="s">
        <v>988</v>
      </c>
      <c r="P656" t="s">
        <v>988</v>
      </c>
      <c r="Q656">
        <v>1</v>
      </c>
      <c r="W656">
        <v>0</v>
      </c>
      <c r="X656">
        <v>-1477704590</v>
      </c>
      <c r="Y656">
        <f t="shared" si="137"/>
        <v>0.2</v>
      </c>
      <c r="AA656">
        <v>0</v>
      </c>
      <c r="AB656">
        <v>44.94</v>
      </c>
      <c r="AC656">
        <v>0.64</v>
      </c>
      <c r="AD656">
        <v>0</v>
      </c>
      <c r="AE656">
        <v>0</v>
      </c>
      <c r="AF656">
        <v>44.94</v>
      </c>
      <c r="AG656">
        <v>0.64</v>
      </c>
      <c r="AH656">
        <v>0</v>
      </c>
      <c r="AI656">
        <v>1</v>
      </c>
      <c r="AJ656">
        <v>1</v>
      </c>
      <c r="AK656">
        <v>1</v>
      </c>
      <c r="AL656">
        <v>1</v>
      </c>
      <c r="AM656">
        <v>-2</v>
      </c>
      <c r="AN656">
        <v>0</v>
      </c>
      <c r="AO656">
        <v>1</v>
      </c>
      <c r="AP656">
        <v>0</v>
      </c>
      <c r="AQ656">
        <v>0</v>
      </c>
      <c r="AR656">
        <v>0</v>
      </c>
      <c r="AS656" t="s">
        <v>3</v>
      </c>
      <c r="AT656">
        <v>0.2</v>
      </c>
      <c r="AU656" t="s">
        <v>3</v>
      </c>
      <c r="AV656">
        <v>0</v>
      </c>
      <c r="AW656">
        <v>2</v>
      </c>
      <c r="AX656">
        <v>35383924</v>
      </c>
      <c r="AY656">
        <v>1</v>
      </c>
      <c r="AZ656">
        <v>0</v>
      </c>
      <c r="BA656">
        <v>656</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CV656">
        <v>0</v>
      </c>
      <c r="CW656">
        <f>ROUND(Y656*Source!I2140*DO656,9)</f>
        <v>0</v>
      </c>
      <c r="CX656">
        <f>ROUND(Y656*Source!I2140,9)</f>
        <v>0.04</v>
      </c>
      <c r="CY656">
        <f>AB656</f>
        <v>44.94</v>
      </c>
      <c r="CZ656">
        <f>AF656</f>
        <v>44.94</v>
      </c>
      <c r="DA656">
        <f>AJ656</f>
        <v>1</v>
      </c>
      <c r="DB656">
        <f t="shared" si="138"/>
        <v>8.99</v>
      </c>
      <c r="DC656">
        <f t="shared" si="139"/>
        <v>0.13</v>
      </c>
      <c r="DD656" t="s">
        <v>3</v>
      </c>
      <c r="DE656" t="s">
        <v>3</v>
      </c>
      <c r="DF656">
        <f t="shared" si="140"/>
        <v>0</v>
      </c>
      <c r="DG656">
        <f t="shared" si="141"/>
        <v>1.8</v>
      </c>
      <c r="DH656">
        <f t="shared" si="142"/>
        <v>0.03</v>
      </c>
      <c r="DI656">
        <f t="shared" si="143"/>
        <v>0</v>
      </c>
      <c r="DJ656">
        <f>DG656</f>
        <v>1.8</v>
      </c>
      <c r="DK656">
        <v>0</v>
      </c>
      <c r="DL656" t="s">
        <v>3</v>
      </c>
      <c r="DM656">
        <v>0</v>
      </c>
      <c r="DN656" t="s">
        <v>3</v>
      </c>
      <c r="DO656">
        <v>0</v>
      </c>
    </row>
    <row r="657" spans="1:119" x14ac:dyDescent="0.2">
      <c r="A657">
        <f>ROW(Source!A2140)</f>
        <v>2140</v>
      </c>
      <c r="B657">
        <v>35364244</v>
      </c>
      <c r="C657">
        <v>35383918</v>
      </c>
      <c r="D657">
        <v>35115233</v>
      </c>
      <c r="E657">
        <v>1</v>
      </c>
      <c r="F657">
        <v>1</v>
      </c>
      <c r="G657">
        <v>15872964</v>
      </c>
      <c r="H657">
        <v>3</v>
      </c>
      <c r="I657" t="s">
        <v>1114</v>
      </c>
      <c r="J657" t="s">
        <v>1115</v>
      </c>
      <c r="K657" t="s">
        <v>1116</v>
      </c>
      <c r="L657">
        <v>1339</v>
      </c>
      <c r="N657">
        <v>1007</v>
      </c>
      <c r="O657" t="s">
        <v>1117</v>
      </c>
      <c r="P657" t="s">
        <v>1117</v>
      </c>
      <c r="Q657">
        <v>1</v>
      </c>
      <c r="W657">
        <v>0</v>
      </c>
      <c r="X657">
        <v>-35091971</v>
      </c>
      <c r="Y657">
        <f t="shared" si="137"/>
        <v>1.7600000000000001E-2</v>
      </c>
      <c r="AA657">
        <v>54.81</v>
      </c>
      <c r="AB657">
        <v>0</v>
      </c>
      <c r="AC657">
        <v>0</v>
      </c>
      <c r="AD657">
        <v>0</v>
      </c>
      <c r="AE657">
        <v>54.81</v>
      </c>
      <c r="AF657">
        <v>0</v>
      </c>
      <c r="AG657">
        <v>0</v>
      </c>
      <c r="AH657">
        <v>0</v>
      </c>
      <c r="AI657">
        <v>1</v>
      </c>
      <c r="AJ657">
        <v>1</v>
      </c>
      <c r="AK657">
        <v>1</v>
      </c>
      <c r="AL657">
        <v>1</v>
      </c>
      <c r="AM657">
        <v>-2</v>
      </c>
      <c r="AN657">
        <v>0</v>
      </c>
      <c r="AO657">
        <v>1</v>
      </c>
      <c r="AP657">
        <v>0</v>
      </c>
      <c r="AQ657">
        <v>0</v>
      </c>
      <c r="AR657">
        <v>0</v>
      </c>
      <c r="AS657" t="s">
        <v>3</v>
      </c>
      <c r="AT657">
        <v>1.7600000000000001E-2</v>
      </c>
      <c r="AU657" t="s">
        <v>3</v>
      </c>
      <c r="AV657">
        <v>0</v>
      </c>
      <c r="AW657">
        <v>2</v>
      </c>
      <c r="AX657">
        <v>35383925</v>
      </c>
      <c r="AY657">
        <v>1</v>
      </c>
      <c r="AZ657">
        <v>0</v>
      </c>
      <c r="BA657">
        <v>657</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CV657">
        <v>0</v>
      </c>
      <c r="CW657">
        <v>0</v>
      </c>
      <c r="CX657">
        <f>ROUND(Y657*Source!I2140,9)</f>
        <v>3.5200000000000001E-3</v>
      </c>
      <c r="CY657">
        <f>AA657</f>
        <v>54.81</v>
      </c>
      <c r="CZ657">
        <f>AE657</f>
        <v>54.81</v>
      </c>
      <c r="DA657">
        <f>AI657</f>
        <v>1</v>
      </c>
      <c r="DB657">
        <f t="shared" si="138"/>
        <v>0.96</v>
      </c>
      <c r="DC657">
        <f t="shared" si="139"/>
        <v>0</v>
      </c>
      <c r="DD657" t="s">
        <v>3</v>
      </c>
      <c r="DE657" t="s">
        <v>3</v>
      </c>
      <c r="DF657">
        <f t="shared" si="140"/>
        <v>0.19</v>
      </c>
      <c r="DG657">
        <f t="shared" si="141"/>
        <v>0</v>
      </c>
      <c r="DH657">
        <f t="shared" si="142"/>
        <v>0</v>
      </c>
      <c r="DI657">
        <f t="shared" si="143"/>
        <v>0</v>
      </c>
      <c r="DJ657">
        <f>DF657</f>
        <v>0.19</v>
      </c>
      <c r="DK657">
        <v>0</v>
      </c>
      <c r="DL657" t="s">
        <v>3</v>
      </c>
      <c r="DM657">
        <v>0</v>
      </c>
      <c r="DN657" t="s">
        <v>3</v>
      </c>
      <c r="DO657">
        <v>0</v>
      </c>
    </row>
    <row r="658" spans="1:119" x14ac:dyDescent="0.2">
      <c r="A658">
        <f>ROW(Source!A2140)</f>
        <v>2140</v>
      </c>
      <c r="B658">
        <v>35364244</v>
      </c>
      <c r="C658">
        <v>35383918</v>
      </c>
      <c r="D658">
        <v>35117602</v>
      </c>
      <c r="E658">
        <v>1</v>
      </c>
      <c r="F658">
        <v>1</v>
      </c>
      <c r="G658">
        <v>15872964</v>
      </c>
      <c r="H658">
        <v>3</v>
      </c>
      <c r="I658" t="s">
        <v>1118</v>
      </c>
      <c r="J658" t="s">
        <v>1119</v>
      </c>
      <c r="K658" t="s">
        <v>1120</v>
      </c>
      <c r="L658">
        <v>1354</v>
      </c>
      <c r="N658">
        <v>1010</v>
      </c>
      <c r="O658" t="s">
        <v>52</v>
      </c>
      <c r="P658" t="s">
        <v>52</v>
      </c>
      <c r="Q658">
        <v>1</v>
      </c>
      <c r="W658">
        <v>0</v>
      </c>
      <c r="X658">
        <v>656259231</v>
      </c>
      <c r="Y658">
        <f t="shared" si="137"/>
        <v>6.7000000000000002E-3</v>
      </c>
      <c r="AA658">
        <v>16620.27</v>
      </c>
      <c r="AB658">
        <v>0</v>
      </c>
      <c r="AC658">
        <v>0</v>
      </c>
      <c r="AD658">
        <v>0</v>
      </c>
      <c r="AE658">
        <v>16620.27</v>
      </c>
      <c r="AF658">
        <v>0</v>
      </c>
      <c r="AG658">
        <v>0</v>
      </c>
      <c r="AH658">
        <v>0</v>
      </c>
      <c r="AI658">
        <v>1</v>
      </c>
      <c r="AJ658">
        <v>1</v>
      </c>
      <c r="AK658">
        <v>1</v>
      </c>
      <c r="AL658">
        <v>1</v>
      </c>
      <c r="AM658">
        <v>-2</v>
      </c>
      <c r="AN658">
        <v>0</v>
      </c>
      <c r="AO658">
        <v>1</v>
      </c>
      <c r="AP658">
        <v>0</v>
      </c>
      <c r="AQ658">
        <v>0</v>
      </c>
      <c r="AR658">
        <v>0</v>
      </c>
      <c r="AS658" t="s">
        <v>3</v>
      </c>
      <c r="AT658">
        <v>6.7000000000000002E-3</v>
      </c>
      <c r="AU658" t="s">
        <v>3</v>
      </c>
      <c r="AV658">
        <v>0</v>
      </c>
      <c r="AW658">
        <v>2</v>
      </c>
      <c r="AX658">
        <v>35383926</v>
      </c>
      <c r="AY658">
        <v>1</v>
      </c>
      <c r="AZ658">
        <v>0</v>
      </c>
      <c r="BA658">
        <v>658</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CV658">
        <v>0</v>
      </c>
      <c r="CW658">
        <v>0</v>
      </c>
      <c r="CX658">
        <f>ROUND(Y658*Source!I2140,9)</f>
        <v>1.34E-3</v>
      </c>
      <c r="CY658">
        <f>AA658</f>
        <v>16620.27</v>
      </c>
      <c r="CZ658">
        <f>AE658</f>
        <v>16620.27</v>
      </c>
      <c r="DA658">
        <f>AI658</f>
        <v>1</v>
      </c>
      <c r="DB658">
        <f t="shared" si="138"/>
        <v>111.36</v>
      </c>
      <c r="DC658">
        <f t="shared" si="139"/>
        <v>0</v>
      </c>
      <c r="DD658" t="s">
        <v>3</v>
      </c>
      <c r="DE658" t="s">
        <v>3</v>
      </c>
      <c r="DF658">
        <f t="shared" si="140"/>
        <v>22.27</v>
      </c>
      <c r="DG658">
        <f t="shared" si="141"/>
        <v>0</v>
      </c>
      <c r="DH658">
        <f t="shared" si="142"/>
        <v>0</v>
      </c>
      <c r="DI658">
        <f t="shared" si="143"/>
        <v>0</v>
      </c>
      <c r="DJ658">
        <f>DF658</f>
        <v>22.27</v>
      </c>
      <c r="DK658">
        <v>0</v>
      </c>
      <c r="DL658" t="s">
        <v>3</v>
      </c>
      <c r="DM658">
        <v>0</v>
      </c>
      <c r="DN658" t="s">
        <v>3</v>
      </c>
      <c r="DO658">
        <v>0</v>
      </c>
    </row>
    <row r="659" spans="1:119" x14ac:dyDescent="0.2">
      <c r="A659">
        <f>ROW(Source!A2141)</f>
        <v>2141</v>
      </c>
      <c r="B659">
        <v>35364244</v>
      </c>
      <c r="C659">
        <v>35383927</v>
      </c>
      <c r="D659">
        <v>35111398</v>
      </c>
      <c r="E659">
        <v>15872964</v>
      </c>
      <c r="F659">
        <v>1</v>
      </c>
      <c r="G659">
        <v>15872964</v>
      </c>
      <c r="H659">
        <v>1</v>
      </c>
      <c r="I659" t="s">
        <v>982</v>
      </c>
      <c r="J659" t="s">
        <v>3</v>
      </c>
      <c r="K659" t="s">
        <v>983</v>
      </c>
      <c r="L659">
        <v>1191</v>
      </c>
      <c r="N659">
        <v>1013</v>
      </c>
      <c r="O659" t="s">
        <v>984</v>
      </c>
      <c r="P659" t="s">
        <v>984</v>
      </c>
      <c r="Q659">
        <v>1</v>
      </c>
      <c r="W659">
        <v>0</v>
      </c>
      <c r="X659">
        <v>476480486</v>
      </c>
      <c r="Y659">
        <f t="shared" si="137"/>
        <v>14</v>
      </c>
      <c r="AA659">
        <v>0</v>
      </c>
      <c r="AB659">
        <v>0</v>
      </c>
      <c r="AC659">
        <v>0</v>
      </c>
      <c r="AD659">
        <v>0</v>
      </c>
      <c r="AE659">
        <v>0</v>
      </c>
      <c r="AF659">
        <v>0</v>
      </c>
      <c r="AG659">
        <v>0</v>
      </c>
      <c r="AH659">
        <v>0</v>
      </c>
      <c r="AI659">
        <v>1</v>
      </c>
      <c r="AJ659">
        <v>1</v>
      </c>
      <c r="AK659">
        <v>1</v>
      </c>
      <c r="AL659">
        <v>1</v>
      </c>
      <c r="AM659">
        <v>-2</v>
      </c>
      <c r="AN659">
        <v>0</v>
      </c>
      <c r="AO659">
        <v>1</v>
      </c>
      <c r="AP659">
        <v>1</v>
      </c>
      <c r="AQ659">
        <v>0</v>
      </c>
      <c r="AR659">
        <v>0</v>
      </c>
      <c r="AS659" t="s">
        <v>3</v>
      </c>
      <c r="AT659">
        <v>14</v>
      </c>
      <c r="AU659" t="s">
        <v>3</v>
      </c>
      <c r="AV659">
        <v>1</v>
      </c>
      <c r="AW659">
        <v>2</v>
      </c>
      <c r="AX659">
        <v>35383931</v>
      </c>
      <c r="AY659">
        <v>1</v>
      </c>
      <c r="AZ659">
        <v>0</v>
      </c>
      <c r="BA659">
        <v>659</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CU659">
        <f>ROUND(AT659*Source!I2141*AH659*AL659,2)</f>
        <v>0</v>
      </c>
      <c r="CV659">
        <f>ROUND(Y659*Source!I2141,9)</f>
        <v>0.14000000000000001</v>
      </c>
      <c r="CW659">
        <v>0</v>
      </c>
      <c r="CX659">
        <f>ROUND(Y659*Source!I2141,9)</f>
        <v>0.14000000000000001</v>
      </c>
      <c r="CY659">
        <f>AD659</f>
        <v>0</v>
      </c>
      <c r="CZ659">
        <f>AH659</f>
        <v>0</v>
      </c>
      <c r="DA659">
        <f>AL659</f>
        <v>1</v>
      </c>
      <c r="DB659">
        <f t="shared" si="138"/>
        <v>0</v>
      </c>
      <c r="DC659">
        <f t="shared" si="139"/>
        <v>0</v>
      </c>
      <c r="DD659" t="s">
        <v>3</v>
      </c>
      <c r="DE659" t="s">
        <v>3</v>
      </c>
      <c r="DF659">
        <f t="shared" si="140"/>
        <v>0</v>
      </c>
      <c r="DG659">
        <f t="shared" si="141"/>
        <v>0</v>
      </c>
      <c r="DH659">
        <f t="shared" si="142"/>
        <v>0</v>
      </c>
      <c r="DI659">
        <f t="shared" si="143"/>
        <v>0</v>
      </c>
      <c r="DJ659">
        <f>DI659</f>
        <v>0</v>
      </c>
      <c r="DK659">
        <v>0</v>
      </c>
      <c r="DL659" t="s">
        <v>3</v>
      </c>
      <c r="DM659">
        <v>0</v>
      </c>
      <c r="DN659" t="s">
        <v>3</v>
      </c>
      <c r="DO659">
        <v>0</v>
      </c>
    </row>
    <row r="660" spans="1:119" x14ac:dyDescent="0.2">
      <c r="A660">
        <f>ROW(Source!A2141)</f>
        <v>2141</v>
      </c>
      <c r="B660">
        <v>35364244</v>
      </c>
      <c r="C660">
        <v>35383927</v>
      </c>
      <c r="D660">
        <v>35112687</v>
      </c>
      <c r="E660">
        <v>1</v>
      </c>
      <c r="F660">
        <v>1</v>
      </c>
      <c r="G660">
        <v>15872964</v>
      </c>
      <c r="H660">
        <v>2</v>
      </c>
      <c r="I660" t="s">
        <v>1121</v>
      </c>
      <c r="J660" t="s">
        <v>1122</v>
      </c>
      <c r="K660" t="s">
        <v>1123</v>
      </c>
      <c r="L660">
        <v>1368</v>
      </c>
      <c r="N660">
        <v>1011</v>
      </c>
      <c r="O660" t="s">
        <v>988</v>
      </c>
      <c r="P660" t="s">
        <v>988</v>
      </c>
      <c r="Q660">
        <v>1</v>
      </c>
      <c r="W660">
        <v>0</v>
      </c>
      <c r="X660">
        <v>-1843499539</v>
      </c>
      <c r="Y660">
        <f t="shared" si="137"/>
        <v>3.65</v>
      </c>
      <c r="AA660">
        <v>0</v>
      </c>
      <c r="AB660">
        <v>1635</v>
      </c>
      <c r="AC660">
        <v>832.91</v>
      </c>
      <c r="AD660">
        <v>0</v>
      </c>
      <c r="AE660">
        <v>0</v>
      </c>
      <c r="AF660">
        <v>1635</v>
      </c>
      <c r="AG660">
        <v>832.91</v>
      </c>
      <c r="AH660">
        <v>0</v>
      </c>
      <c r="AI660">
        <v>1</v>
      </c>
      <c r="AJ660">
        <v>1</v>
      </c>
      <c r="AK660">
        <v>1</v>
      </c>
      <c r="AL660">
        <v>1</v>
      </c>
      <c r="AM660">
        <v>-2</v>
      </c>
      <c r="AN660">
        <v>0</v>
      </c>
      <c r="AO660">
        <v>1</v>
      </c>
      <c r="AP660">
        <v>1</v>
      </c>
      <c r="AQ660">
        <v>0</v>
      </c>
      <c r="AR660">
        <v>0</v>
      </c>
      <c r="AS660" t="s">
        <v>3</v>
      </c>
      <c r="AT660">
        <v>3.65</v>
      </c>
      <c r="AU660" t="s">
        <v>3</v>
      </c>
      <c r="AV660">
        <v>0</v>
      </c>
      <c r="AW660">
        <v>2</v>
      </c>
      <c r="AX660">
        <v>35383932</v>
      </c>
      <c r="AY660">
        <v>1</v>
      </c>
      <c r="AZ660">
        <v>0</v>
      </c>
      <c r="BA660">
        <v>660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CV660">
        <v>0</v>
      </c>
      <c r="CW660">
        <f>ROUND(Y660*Source!I2141*DO660,9)</f>
        <v>0</v>
      </c>
      <c r="CX660">
        <f>ROUND(Y660*Source!I2141,9)</f>
        <v>3.6499999999999998E-2</v>
      </c>
      <c r="CY660">
        <f>AB660</f>
        <v>1635</v>
      </c>
      <c r="CZ660">
        <f>AF660</f>
        <v>1635</v>
      </c>
      <c r="DA660">
        <f>AJ660</f>
        <v>1</v>
      </c>
      <c r="DB660">
        <f t="shared" si="138"/>
        <v>5967.75</v>
      </c>
      <c r="DC660">
        <f t="shared" si="139"/>
        <v>3040.12</v>
      </c>
      <c r="DD660" t="s">
        <v>3</v>
      </c>
      <c r="DE660" t="s">
        <v>3</v>
      </c>
      <c r="DF660">
        <f t="shared" si="140"/>
        <v>0</v>
      </c>
      <c r="DG660">
        <f t="shared" si="141"/>
        <v>59.68</v>
      </c>
      <c r="DH660">
        <f t="shared" si="142"/>
        <v>30.4</v>
      </c>
      <c r="DI660">
        <f t="shared" si="143"/>
        <v>0</v>
      </c>
      <c r="DJ660">
        <f>DG660</f>
        <v>59.68</v>
      </c>
      <c r="DK660">
        <v>0</v>
      </c>
      <c r="DL660" t="s">
        <v>3</v>
      </c>
      <c r="DM660">
        <v>0</v>
      </c>
      <c r="DN660" t="s">
        <v>3</v>
      </c>
      <c r="DO660">
        <v>0</v>
      </c>
    </row>
    <row r="661" spans="1:119" x14ac:dyDescent="0.2">
      <c r="A661">
        <f>ROW(Source!A2141)</f>
        <v>2141</v>
      </c>
      <c r="B661">
        <v>35364244</v>
      </c>
      <c r="C661">
        <v>35383927</v>
      </c>
      <c r="D661">
        <v>35113169</v>
      </c>
      <c r="E661">
        <v>1</v>
      </c>
      <c r="F661">
        <v>1</v>
      </c>
      <c r="G661">
        <v>15872964</v>
      </c>
      <c r="H661">
        <v>2</v>
      </c>
      <c r="I661" t="s">
        <v>1124</v>
      </c>
      <c r="J661" t="s">
        <v>1125</v>
      </c>
      <c r="K661" t="s">
        <v>1126</v>
      </c>
      <c r="L661">
        <v>1368</v>
      </c>
      <c r="N661">
        <v>1011</v>
      </c>
      <c r="O661" t="s">
        <v>988</v>
      </c>
      <c r="P661" t="s">
        <v>988</v>
      </c>
      <c r="Q661">
        <v>1</v>
      </c>
      <c r="W661">
        <v>0</v>
      </c>
      <c r="X661">
        <v>-1505827316</v>
      </c>
      <c r="Y661">
        <f t="shared" si="137"/>
        <v>3.65</v>
      </c>
      <c r="AA661">
        <v>0</v>
      </c>
      <c r="AB661">
        <v>7.15</v>
      </c>
      <c r="AC661">
        <v>0.09</v>
      </c>
      <c r="AD661">
        <v>0</v>
      </c>
      <c r="AE661">
        <v>0</v>
      </c>
      <c r="AF661">
        <v>7.15</v>
      </c>
      <c r="AG661">
        <v>0.09</v>
      </c>
      <c r="AH661">
        <v>0</v>
      </c>
      <c r="AI661">
        <v>1</v>
      </c>
      <c r="AJ661">
        <v>1</v>
      </c>
      <c r="AK661">
        <v>1</v>
      </c>
      <c r="AL661">
        <v>1</v>
      </c>
      <c r="AM661">
        <v>-2</v>
      </c>
      <c r="AN661">
        <v>0</v>
      </c>
      <c r="AO661">
        <v>1</v>
      </c>
      <c r="AP661">
        <v>1</v>
      </c>
      <c r="AQ661">
        <v>0</v>
      </c>
      <c r="AR661">
        <v>0</v>
      </c>
      <c r="AS661" t="s">
        <v>3</v>
      </c>
      <c r="AT661">
        <v>3.65</v>
      </c>
      <c r="AU661" t="s">
        <v>3</v>
      </c>
      <c r="AV661">
        <v>0</v>
      </c>
      <c r="AW661">
        <v>2</v>
      </c>
      <c r="AX661">
        <v>35383933</v>
      </c>
      <c r="AY661">
        <v>1</v>
      </c>
      <c r="AZ661">
        <v>0</v>
      </c>
      <c r="BA661">
        <v>661</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CV661">
        <v>0</v>
      </c>
      <c r="CW661">
        <f>ROUND(Y661*Source!I2141*DO661,9)</f>
        <v>0</v>
      </c>
      <c r="CX661">
        <f>ROUND(Y661*Source!I2141,9)</f>
        <v>3.6499999999999998E-2</v>
      </c>
      <c r="CY661">
        <f>AB661</f>
        <v>7.15</v>
      </c>
      <c r="CZ661">
        <f>AF661</f>
        <v>7.15</v>
      </c>
      <c r="DA661">
        <f>AJ661</f>
        <v>1</v>
      </c>
      <c r="DB661">
        <f t="shared" si="138"/>
        <v>26.1</v>
      </c>
      <c r="DC661">
        <f t="shared" si="139"/>
        <v>0.33</v>
      </c>
      <c r="DD661" t="s">
        <v>3</v>
      </c>
      <c r="DE661" t="s">
        <v>3</v>
      </c>
      <c r="DF661">
        <f t="shared" si="140"/>
        <v>0</v>
      </c>
      <c r="DG661">
        <f t="shared" si="141"/>
        <v>0.26</v>
      </c>
      <c r="DH661">
        <f t="shared" si="142"/>
        <v>0</v>
      </c>
      <c r="DI661">
        <f t="shared" si="143"/>
        <v>0</v>
      </c>
      <c r="DJ661">
        <f>DG661</f>
        <v>0.26</v>
      </c>
      <c r="DK661">
        <v>0</v>
      </c>
      <c r="DL661" t="s">
        <v>3</v>
      </c>
      <c r="DM661">
        <v>0</v>
      </c>
      <c r="DN661" t="s">
        <v>3</v>
      </c>
      <c r="DO661">
        <v>0</v>
      </c>
    </row>
    <row r="662" spans="1:119" x14ac:dyDescent="0.2">
      <c r="A662">
        <f>ROW(Source!A2144)</f>
        <v>2144</v>
      </c>
      <c r="B662">
        <v>35364244</v>
      </c>
      <c r="C662">
        <v>35383936</v>
      </c>
      <c r="D662">
        <v>35111398</v>
      </c>
      <c r="E662">
        <v>15872964</v>
      </c>
      <c r="F662">
        <v>1</v>
      </c>
      <c r="G662">
        <v>15872964</v>
      </c>
      <c r="H662">
        <v>1</v>
      </c>
      <c r="I662" t="s">
        <v>982</v>
      </c>
      <c r="J662" t="s">
        <v>3</v>
      </c>
      <c r="K662" t="s">
        <v>983</v>
      </c>
      <c r="L662">
        <v>1191</v>
      </c>
      <c r="N662">
        <v>1013</v>
      </c>
      <c r="O662" t="s">
        <v>984</v>
      </c>
      <c r="P662" t="s">
        <v>984</v>
      </c>
      <c r="Q662">
        <v>1</v>
      </c>
      <c r="W662">
        <v>0</v>
      </c>
      <c r="X662">
        <v>476480486</v>
      </c>
      <c r="Y662">
        <f t="shared" si="137"/>
        <v>42.81</v>
      </c>
      <c r="AA662">
        <v>0</v>
      </c>
      <c r="AB662">
        <v>0</v>
      </c>
      <c r="AC662">
        <v>0</v>
      </c>
      <c r="AD662">
        <v>0</v>
      </c>
      <c r="AE662">
        <v>0</v>
      </c>
      <c r="AF662">
        <v>0</v>
      </c>
      <c r="AG662">
        <v>0</v>
      </c>
      <c r="AH662">
        <v>0</v>
      </c>
      <c r="AI662">
        <v>1</v>
      </c>
      <c r="AJ662">
        <v>1</v>
      </c>
      <c r="AK662">
        <v>1</v>
      </c>
      <c r="AL662">
        <v>1</v>
      </c>
      <c r="AM662">
        <v>-2</v>
      </c>
      <c r="AN662">
        <v>0</v>
      </c>
      <c r="AO662">
        <v>1</v>
      </c>
      <c r="AP662">
        <v>1</v>
      </c>
      <c r="AQ662">
        <v>0</v>
      </c>
      <c r="AR662">
        <v>0</v>
      </c>
      <c r="AS662" t="s">
        <v>3</v>
      </c>
      <c r="AT662">
        <v>42.81</v>
      </c>
      <c r="AU662" t="s">
        <v>3</v>
      </c>
      <c r="AV662">
        <v>1</v>
      </c>
      <c r="AW662">
        <v>2</v>
      </c>
      <c r="AX662">
        <v>35383939</v>
      </c>
      <c r="AY662">
        <v>1</v>
      </c>
      <c r="AZ662">
        <v>0</v>
      </c>
      <c r="BA662">
        <v>662</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CU662">
        <f>ROUND(AT662*Source!I2144*AH662*AL662,2)</f>
        <v>0</v>
      </c>
      <c r="CV662">
        <f>ROUND(Y662*Source!I2144,9)</f>
        <v>1.7123999999999999</v>
      </c>
      <c r="CW662">
        <v>0</v>
      </c>
      <c r="CX662">
        <f>ROUND(Y662*Source!I2144,9)</f>
        <v>1.7123999999999999</v>
      </c>
      <c r="CY662">
        <f>AD662</f>
        <v>0</v>
      </c>
      <c r="CZ662">
        <f>AH662</f>
        <v>0</v>
      </c>
      <c r="DA662">
        <f>AL662</f>
        <v>1</v>
      </c>
      <c r="DB662">
        <f t="shared" si="138"/>
        <v>0</v>
      </c>
      <c r="DC662">
        <f t="shared" si="139"/>
        <v>0</v>
      </c>
      <c r="DD662" t="s">
        <v>3</v>
      </c>
      <c r="DE662" t="s">
        <v>3</v>
      </c>
      <c r="DF662">
        <f t="shared" si="140"/>
        <v>0</v>
      </c>
      <c r="DG662">
        <f t="shared" si="141"/>
        <v>0</v>
      </c>
      <c r="DH662">
        <f t="shared" si="142"/>
        <v>0</v>
      </c>
      <c r="DI662">
        <f t="shared" si="143"/>
        <v>0</v>
      </c>
      <c r="DJ662">
        <f>DI662</f>
        <v>0</v>
      </c>
      <c r="DK662">
        <v>0</v>
      </c>
      <c r="DL662" t="s">
        <v>3</v>
      </c>
      <c r="DM662">
        <v>0</v>
      </c>
      <c r="DN662" t="s">
        <v>3</v>
      </c>
      <c r="DO662">
        <v>0</v>
      </c>
    </row>
    <row r="663" spans="1:119" x14ac:dyDescent="0.2">
      <c r="A663">
        <f>ROW(Source!A2144)</f>
        <v>2144</v>
      </c>
      <c r="B663">
        <v>35364244</v>
      </c>
      <c r="C663">
        <v>35383936</v>
      </c>
      <c r="D663">
        <v>35113206</v>
      </c>
      <c r="E663">
        <v>1</v>
      </c>
      <c r="F663">
        <v>1</v>
      </c>
      <c r="G663">
        <v>15872964</v>
      </c>
      <c r="H663">
        <v>2</v>
      </c>
      <c r="I663" t="s">
        <v>989</v>
      </c>
      <c r="J663" t="s">
        <v>990</v>
      </c>
      <c r="K663" t="s">
        <v>991</v>
      </c>
      <c r="L663">
        <v>1368</v>
      </c>
      <c r="N663">
        <v>1011</v>
      </c>
      <c r="O663" t="s">
        <v>988</v>
      </c>
      <c r="P663" t="s">
        <v>988</v>
      </c>
      <c r="Q663">
        <v>1</v>
      </c>
      <c r="W663">
        <v>0</v>
      </c>
      <c r="X663">
        <v>-1817365194</v>
      </c>
      <c r="Y663">
        <f t="shared" si="137"/>
        <v>6.9</v>
      </c>
      <c r="AA663">
        <v>0</v>
      </c>
      <c r="AB663">
        <v>4.72</v>
      </c>
      <c r="AC663">
        <v>0.1</v>
      </c>
      <c r="AD663">
        <v>0</v>
      </c>
      <c r="AE663">
        <v>0</v>
      </c>
      <c r="AF663">
        <v>4.72</v>
      </c>
      <c r="AG663">
        <v>0.1</v>
      </c>
      <c r="AH663">
        <v>0</v>
      </c>
      <c r="AI663">
        <v>1</v>
      </c>
      <c r="AJ663">
        <v>1</v>
      </c>
      <c r="AK663">
        <v>1</v>
      </c>
      <c r="AL663">
        <v>1</v>
      </c>
      <c r="AM663">
        <v>-2</v>
      </c>
      <c r="AN663">
        <v>0</v>
      </c>
      <c r="AO663">
        <v>1</v>
      </c>
      <c r="AP663">
        <v>1</v>
      </c>
      <c r="AQ663">
        <v>0</v>
      </c>
      <c r="AR663">
        <v>0</v>
      </c>
      <c r="AS663" t="s">
        <v>3</v>
      </c>
      <c r="AT663">
        <v>6.9</v>
      </c>
      <c r="AU663" t="s">
        <v>3</v>
      </c>
      <c r="AV663">
        <v>0</v>
      </c>
      <c r="AW663">
        <v>2</v>
      </c>
      <c r="AX663">
        <v>35383940</v>
      </c>
      <c r="AY663">
        <v>1</v>
      </c>
      <c r="AZ663">
        <v>0</v>
      </c>
      <c r="BA663">
        <v>663</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CV663">
        <v>0</v>
      </c>
      <c r="CW663">
        <f>ROUND(Y663*Source!I2144*DO663,9)</f>
        <v>0</v>
      </c>
      <c r="CX663">
        <f>ROUND(Y663*Source!I2144,9)</f>
        <v>0.27600000000000002</v>
      </c>
      <c r="CY663">
        <f>AB663</f>
        <v>4.72</v>
      </c>
      <c r="CZ663">
        <f>AF663</f>
        <v>4.72</v>
      </c>
      <c r="DA663">
        <f>AJ663</f>
        <v>1</v>
      </c>
      <c r="DB663">
        <f t="shared" si="138"/>
        <v>32.57</v>
      </c>
      <c r="DC663">
        <f t="shared" si="139"/>
        <v>0.69</v>
      </c>
      <c r="DD663" t="s">
        <v>3</v>
      </c>
      <c r="DE663" t="s">
        <v>3</v>
      </c>
      <c r="DF663">
        <f t="shared" si="140"/>
        <v>0</v>
      </c>
      <c r="DG663">
        <f t="shared" si="141"/>
        <v>1.3</v>
      </c>
      <c r="DH663">
        <f t="shared" si="142"/>
        <v>0.03</v>
      </c>
      <c r="DI663">
        <f t="shared" si="143"/>
        <v>0</v>
      </c>
      <c r="DJ663">
        <f>DG663</f>
        <v>1.3</v>
      </c>
      <c r="DK663">
        <v>0</v>
      </c>
      <c r="DL663" t="s">
        <v>3</v>
      </c>
      <c r="DM663">
        <v>0</v>
      </c>
      <c r="DN663" t="s">
        <v>3</v>
      </c>
      <c r="DO663">
        <v>0</v>
      </c>
    </row>
    <row r="664" spans="1:119" x14ac:dyDescent="0.2">
      <c r="A664">
        <f>ROW(Source!A2145)</f>
        <v>2145</v>
      </c>
      <c r="B664">
        <v>35364244</v>
      </c>
      <c r="C664">
        <v>35383941</v>
      </c>
      <c r="D664">
        <v>35111398</v>
      </c>
      <c r="E664">
        <v>15872964</v>
      </c>
      <c r="F664">
        <v>1</v>
      </c>
      <c r="G664">
        <v>15872964</v>
      </c>
      <c r="H664">
        <v>1</v>
      </c>
      <c r="I664" t="s">
        <v>982</v>
      </c>
      <c r="J664" t="s">
        <v>3</v>
      </c>
      <c r="K664" t="s">
        <v>983</v>
      </c>
      <c r="L664">
        <v>1191</v>
      </c>
      <c r="N664">
        <v>1013</v>
      </c>
      <c r="O664" t="s">
        <v>984</v>
      </c>
      <c r="P664" t="s">
        <v>984</v>
      </c>
      <c r="Q664">
        <v>1</v>
      </c>
      <c r="W664">
        <v>0</v>
      </c>
      <c r="X664">
        <v>476480486</v>
      </c>
      <c r="Y664">
        <f t="shared" si="137"/>
        <v>39.22</v>
      </c>
      <c r="AA664">
        <v>0</v>
      </c>
      <c r="AB664">
        <v>0</v>
      </c>
      <c r="AC664">
        <v>0</v>
      </c>
      <c r="AD664">
        <v>0</v>
      </c>
      <c r="AE664">
        <v>0</v>
      </c>
      <c r="AF664">
        <v>0</v>
      </c>
      <c r="AG664">
        <v>0</v>
      </c>
      <c r="AH664">
        <v>0</v>
      </c>
      <c r="AI664">
        <v>1</v>
      </c>
      <c r="AJ664">
        <v>1</v>
      </c>
      <c r="AK664">
        <v>1</v>
      </c>
      <c r="AL664">
        <v>1</v>
      </c>
      <c r="AM664">
        <v>-2</v>
      </c>
      <c r="AN664">
        <v>0</v>
      </c>
      <c r="AO664">
        <v>1</v>
      </c>
      <c r="AP664">
        <v>1</v>
      </c>
      <c r="AQ664">
        <v>0</v>
      </c>
      <c r="AR664">
        <v>0</v>
      </c>
      <c r="AS664" t="s">
        <v>3</v>
      </c>
      <c r="AT664">
        <v>39.22</v>
      </c>
      <c r="AU664" t="s">
        <v>3</v>
      </c>
      <c r="AV664">
        <v>1</v>
      </c>
      <c r="AW664">
        <v>2</v>
      </c>
      <c r="AX664">
        <v>35383944</v>
      </c>
      <c r="AY664">
        <v>1</v>
      </c>
      <c r="AZ664">
        <v>0</v>
      </c>
      <c r="BA664">
        <v>664</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CU664">
        <f>ROUND(AT664*Source!I2145*AH664*AL664,2)</f>
        <v>0</v>
      </c>
      <c r="CV664">
        <f>ROUND(Y664*Source!I2145,9)</f>
        <v>0.39219999999999999</v>
      </c>
      <c r="CW664">
        <v>0</v>
      </c>
      <c r="CX664">
        <f>ROUND(Y664*Source!I2145,9)</f>
        <v>0.39219999999999999</v>
      </c>
      <c r="CY664">
        <f>AD664</f>
        <v>0</v>
      </c>
      <c r="CZ664">
        <f>AH664</f>
        <v>0</v>
      </c>
      <c r="DA664">
        <f>AL664</f>
        <v>1</v>
      </c>
      <c r="DB664">
        <f t="shared" si="138"/>
        <v>0</v>
      </c>
      <c r="DC664">
        <f t="shared" si="139"/>
        <v>0</v>
      </c>
      <c r="DD664" t="s">
        <v>3</v>
      </c>
      <c r="DE664" t="s">
        <v>3</v>
      </c>
      <c r="DF664">
        <f t="shared" si="140"/>
        <v>0</v>
      </c>
      <c r="DG664">
        <f t="shared" si="141"/>
        <v>0</v>
      </c>
      <c r="DH664">
        <f t="shared" si="142"/>
        <v>0</v>
      </c>
      <c r="DI664">
        <f t="shared" si="143"/>
        <v>0</v>
      </c>
      <c r="DJ664">
        <f>DI664</f>
        <v>0</v>
      </c>
      <c r="DK664">
        <v>0</v>
      </c>
      <c r="DL664" t="s">
        <v>3</v>
      </c>
      <c r="DM664">
        <v>0</v>
      </c>
      <c r="DN664" t="s">
        <v>3</v>
      </c>
      <c r="DO664">
        <v>0</v>
      </c>
    </row>
    <row r="665" spans="1:119" x14ac:dyDescent="0.2">
      <c r="A665">
        <f>ROW(Source!A2145)</f>
        <v>2145</v>
      </c>
      <c r="B665">
        <v>35364244</v>
      </c>
      <c r="C665">
        <v>35383941</v>
      </c>
      <c r="D665">
        <v>35113206</v>
      </c>
      <c r="E665">
        <v>1</v>
      </c>
      <c r="F665">
        <v>1</v>
      </c>
      <c r="G665">
        <v>15872964</v>
      </c>
      <c r="H665">
        <v>2</v>
      </c>
      <c r="I665" t="s">
        <v>989</v>
      </c>
      <c r="J665" t="s">
        <v>990</v>
      </c>
      <c r="K665" t="s">
        <v>991</v>
      </c>
      <c r="L665">
        <v>1368</v>
      </c>
      <c r="N665">
        <v>1011</v>
      </c>
      <c r="O665" t="s">
        <v>988</v>
      </c>
      <c r="P665" t="s">
        <v>988</v>
      </c>
      <c r="Q665">
        <v>1</v>
      </c>
      <c r="W665">
        <v>0</v>
      </c>
      <c r="X665">
        <v>-1817365194</v>
      </c>
      <c r="Y665">
        <f t="shared" si="137"/>
        <v>6.9</v>
      </c>
      <c r="AA665">
        <v>0</v>
      </c>
      <c r="AB665">
        <v>4.72</v>
      </c>
      <c r="AC665">
        <v>0.1</v>
      </c>
      <c r="AD665">
        <v>0</v>
      </c>
      <c r="AE665">
        <v>0</v>
      </c>
      <c r="AF665">
        <v>4.72</v>
      </c>
      <c r="AG665">
        <v>0.1</v>
      </c>
      <c r="AH665">
        <v>0</v>
      </c>
      <c r="AI665">
        <v>1</v>
      </c>
      <c r="AJ665">
        <v>1</v>
      </c>
      <c r="AK665">
        <v>1</v>
      </c>
      <c r="AL665">
        <v>1</v>
      </c>
      <c r="AM665">
        <v>-2</v>
      </c>
      <c r="AN665">
        <v>0</v>
      </c>
      <c r="AO665">
        <v>1</v>
      </c>
      <c r="AP665">
        <v>1</v>
      </c>
      <c r="AQ665">
        <v>0</v>
      </c>
      <c r="AR665">
        <v>0</v>
      </c>
      <c r="AS665" t="s">
        <v>3</v>
      </c>
      <c r="AT665">
        <v>6.9</v>
      </c>
      <c r="AU665" t="s">
        <v>3</v>
      </c>
      <c r="AV665">
        <v>0</v>
      </c>
      <c r="AW665">
        <v>2</v>
      </c>
      <c r="AX665">
        <v>35383945</v>
      </c>
      <c r="AY665">
        <v>1</v>
      </c>
      <c r="AZ665">
        <v>0</v>
      </c>
      <c r="BA665">
        <v>665</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CV665">
        <v>0</v>
      </c>
      <c r="CW665">
        <f>ROUND(Y665*Source!I2145*DO665,9)</f>
        <v>0</v>
      </c>
      <c r="CX665">
        <f>ROUND(Y665*Source!I2145,9)</f>
        <v>6.9000000000000006E-2</v>
      </c>
      <c r="CY665">
        <f>AB665</f>
        <v>4.72</v>
      </c>
      <c r="CZ665">
        <f>AF665</f>
        <v>4.72</v>
      </c>
      <c r="DA665">
        <f>AJ665</f>
        <v>1</v>
      </c>
      <c r="DB665">
        <f t="shared" si="138"/>
        <v>32.57</v>
      </c>
      <c r="DC665">
        <f t="shared" si="139"/>
        <v>0.69</v>
      </c>
      <c r="DD665" t="s">
        <v>3</v>
      </c>
      <c r="DE665" t="s">
        <v>3</v>
      </c>
      <c r="DF665">
        <f t="shared" si="140"/>
        <v>0</v>
      </c>
      <c r="DG665">
        <f t="shared" si="141"/>
        <v>0.33</v>
      </c>
      <c r="DH665">
        <f t="shared" si="142"/>
        <v>0.01</v>
      </c>
      <c r="DI665">
        <f t="shared" si="143"/>
        <v>0</v>
      </c>
      <c r="DJ665">
        <f>DG665</f>
        <v>0.33</v>
      </c>
      <c r="DK665">
        <v>0</v>
      </c>
      <c r="DL665" t="s">
        <v>3</v>
      </c>
      <c r="DM665">
        <v>0</v>
      </c>
      <c r="DN665" t="s">
        <v>3</v>
      </c>
      <c r="DO665">
        <v>0</v>
      </c>
    </row>
    <row r="666" spans="1:119" x14ac:dyDescent="0.2">
      <c r="A666">
        <f>ROW(Source!A2146)</f>
        <v>2146</v>
      </c>
      <c r="B666">
        <v>35364244</v>
      </c>
      <c r="C666">
        <v>35383946</v>
      </c>
      <c r="D666">
        <v>35111398</v>
      </c>
      <c r="E666">
        <v>15872964</v>
      </c>
      <c r="F666">
        <v>1</v>
      </c>
      <c r="G666">
        <v>15872964</v>
      </c>
      <c r="H666">
        <v>1</v>
      </c>
      <c r="I666" t="s">
        <v>982</v>
      </c>
      <c r="J666" t="s">
        <v>3</v>
      </c>
      <c r="K666" t="s">
        <v>983</v>
      </c>
      <c r="L666">
        <v>1191</v>
      </c>
      <c r="N666">
        <v>1013</v>
      </c>
      <c r="O666" t="s">
        <v>984</v>
      </c>
      <c r="P666" t="s">
        <v>984</v>
      </c>
      <c r="Q666">
        <v>1</v>
      </c>
      <c r="W666">
        <v>0</v>
      </c>
      <c r="X666">
        <v>476480486</v>
      </c>
      <c r="Y666">
        <f t="shared" si="137"/>
        <v>34.630000000000003</v>
      </c>
      <c r="AA666">
        <v>0</v>
      </c>
      <c r="AB666">
        <v>0</v>
      </c>
      <c r="AC666">
        <v>0</v>
      </c>
      <c r="AD666">
        <v>0</v>
      </c>
      <c r="AE666">
        <v>0</v>
      </c>
      <c r="AF666">
        <v>0</v>
      </c>
      <c r="AG666">
        <v>0</v>
      </c>
      <c r="AH666">
        <v>0</v>
      </c>
      <c r="AI666">
        <v>1</v>
      </c>
      <c r="AJ666">
        <v>1</v>
      </c>
      <c r="AK666">
        <v>1</v>
      </c>
      <c r="AL666">
        <v>1</v>
      </c>
      <c r="AM666">
        <v>-2</v>
      </c>
      <c r="AN666">
        <v>0</v>
      </c>
      <c r="AO666">
        <v>1</v>
      </c>
      <c r="AP666">
        <v>1</v>
      </c>
      <c r="AQ666">
        <v>0</v>
      </c>
      <c r="AR666">
        <v>0</v>
      </c>
      <c r="AS666" t="s">
        <v>3</v>
      </c>
      <c r="AT666">
        <v>34.630000000000003</v>
      </c>
      <c r="AU666" t="s">
        <v>3</v>
      </c>
      <c r="AV666">
        <v>1</v>
      </c>
      <c r="AW666">
        <v>2</v>
      </c>
      <c r="AX666">
        <v>35383948</v>
      </c>
      <c r="AY666">
        <v>1</v>
      </c>
      <c r="AZ666">
        <v>0</v>
      </c>
      <c r="BA666">
        <v>666</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CU666">
        <f>ROUND(AT666*Source!I2146*AH666*AL666,2)</f>
        <v>0</v>
      </c>
      <c r="CV666">
        <f>ROUND(Y666*Source!I2146,9)</f>
        <v>0.3463</v>
      </c>
      <c r="CW666">
        <v>0</v>
      </c>
      <c r="CX666">
        <f>ROUND(Y666*Source!I2146,9)</f>
        <v>0.3463</v>
      </c>
      <c r="CY666">
        <f>AD666</f>
        <v>0</v>
      </c>
      <c r="CZ666">
        <f>AH666</f>
        <v>0</v>
      </c>
      <c r="DA666">
        <f>AL666</f>
        <v>1</v>
      </c>
      <c r="DB666">
        <f t="shared" si="138"/>
        <v>0</v>
      </c>
      <c r="DC666">
        <f t="shared" si="139"/>
        <v>0</v>
      </c>
      <c r="DD666" t="s">
        <v>3</v>
      </c>
      <c r="DE666" t="s">
        <v>3</v>
      </c>
      <c r="DF666">
        <f t="shared" si="140"/>
        <v>0</v>
      </c>
      <c r="DG666">
        <f t="shared" si="141"/>
        <v>0</v>
      </c>
      <c r="DH666">
        <f t="shared" si="142"/>
        <v>0</v>
      </c>
      <c r="DI666">
        <f t="shared" si="143"/>
        <v>0</v>
      </c>
      <c r="DJ666">
        <f>DI666</f>
        <v>0</v>
      </c>
      <c r="DK666">
        <v>0</v>
      </c>
      <c r="DL666" t="s">
        <v>3</v>
      </c>
      <c r="DM666">
        <v>0</v>
      </c>
      <c r="DN666" t="s">
        <v>3</v>
      </c>
      <c r="DO666">
        <v>0</v>
      </c>
    </row>
    <row r="667" spans="1:119" x14ac:dyDescent="0.2">
      <c r="A667">
        <f>ROW(Source!A2182)</f>
        <v>2182</v>
      </c>
      <c r="B667">
        <v>35364244</v>
      </c>
      <c r="C667">
        <v>35384007</v>
      </c>
      <c r="D667">
        <v>35111398</v>
      </c>
      <c r="E667">
        <v>15872964</v>
      </c>
      <c r="F667">
        <v>1</v>
      </c>
      <c r="G667">
        <v>15872964</v>
      </c>
      <c r="H667">
        <v>1</v>
      </c>
      <c r="I667" t="s">
        <v>982</v>
      </c>
      <c r="J667" t="s">
        <v>3</v>
      </c>
      <c r="K667" t="s">
        <v>983</v>
      </c>
      <c r="L667">
        <v>1191</v>
      </c>
      <c r="N667">
        <v>1013</v>
      </c>
      <c r="O667" t="s">
        <v>984</v>
      </c>
      <c r="P667" t="s">
        <v>984</v>
      </c>
      <c r="Q667">
        <v>1</v>
      </c>
      <c r="W667">
        <v>0</v>
      </c>
      <c r="X667">
        <v>476480486</v>
      </c>
      <c r="Y667">
        <f t="shared" si="137"/>
        <v>5.84</v>
      </c>
      <c r="AA667">
        <v>0</v>
      </c>
      <c r="AB667">
        <v>0</v>
      </c>
      <c r="AC667">
        <v>0</v>
      </c>
      <c r="AD667">
        <v>0</v>
      </c>
      <c r="AE667">
        <v>0</v>
      </c>
      <c r="AF667">
        <v>0</v>
      </c>
      <c r="AG667">
        <v>0</v>
      </c>
      <c r="AH667">
        <v>0</v>
      </c>
      <c r="AI667">
        <v>1</v>
      </c>
      <c r="AJ667">
        <v>1</v>
      </c>
      <c r="AK667">
        <v>1</v>
      </c>
      <c r="AL667">
        <v>1</v>
      </c>
      <c r="AM667">
        <v>-2</v>
      </c>
      <c r="AN667">
        <v>0</v>
      </c>
      <c r="AO667">
        <v>1</v>
      </c>
      <c r="AP667">
        <v>1</v>
      </c>
      <c r="AQ667">
        <v>0</v>
      </c>
      <c r="AR667">
        <v>0</v>
      </c>
      <c r="AS667" t="s">
        <v>3</v>
      </c>
      <c r="AT667">
        <v>5.84</v>
      </c>
      <c r="AU667" t="s">
        <v>3</v>
      </c>
      <c r="AV667">
        <v>1</v>
      </c>
      <c r="AW667">
        <v>2</v>
      </c>
      <c r="AX667">
        <v>35384009</v>
      </c>
      <c r="AY667">
        <v>1</v>
      </c>
      <c r="AZ667">
        <v>0</v>
      </c>
      <c r="BA667">
        <v>667</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CU667">
        <f>ROUND(AT667*Source!I2182*AH667*AL667,2)</f>
        <v>0</v>
      </c>
      <c r="CV667">
        <f>ROUND(Y667*Source!I2182,9)</f>
        <v>0.29199999999999998</v>
      </c>
      <c r="CW667">
        <v>0</v>
      </c>
      <c r="CX667">
        <f>ROUND(Y667*Source!I2182,9)</f>
        <v>0.29199999999999998</v>
      </c>
      <c r="CY667">
        <f>AD667</f>
        <v>0</v>
      </c>
      <c r="CZ667">
        <f>AH667</f>
        <v>0</v>
      </c>
      <c r="DA667">
        <f>AL667</f>
        <v>1</v>
      </c>
      <c r="DB667">
        <f t="shared" si="138"/>
        <v>0</v>
      </c>
      <c r="DC667">
        <f t="shared" si="139"/>
        <v>0</v>
      </c>
      <c r="DD667" t="s">
        <v>3</v>
      </c>
      <c r="DE667" t="s">
        <v>3</v>
      </c>
      <c r="DF667">
        <f t="shared" si="140"/>
        <v>0</v>
      </c>
      <c r="DG667">
        <f t="shared" si="141"/>
        <v>0</v>
      </c>
      <c r="DH667">
        <f t="shared" si="142"/>
        <v>0</v>
      </c>
      <c r="DI667">
        <f t="shared" si="143"/>
        <v>0</v>
      </c>
      <c r="DJ667">
        <f>DI667</f>
        <v>0</v>
      </c>
      <c r="DK667">
        <v>0</v>
      </c>
      <c r="DL667" t="s">
        <v>3</v>
      </c>
      <c r="DM667">
        <v>0</v>
      </c>
      <c r="DN667" t="s">
        <v>3</v>
      </c>
      <c r="DO667">
        <v>0</v>
      </c>
    </row>
    <row r="668" spans="1:119" x14ac:dyDescent="0.2">
      <c r="A668">
        <f>ROW(Source!A2183)</f>
        <v>2183</v>
      </c>
      <c r="B668">
        <v>35364244</v>
      </c>
      <c r="C668">
        <v>35384010</v>
      </c>
      <c r="D668">
        <v>35111398</v>
      </c>
      <c r="E668">
        <v>15872964</v>
      </c>
      <c r="F668">
        <v>1</v>
      </c>
      <c r="G668">
        <v>15872964</v>
      </c>
      <c r="H668">
        <v>1</v>
      </c>
      <c r="I668" t="s">
        <v>982</v>
      </c>
      <c r="J668" t="s">
        <v>3</v>
      </c>
      <c r="K668" t="s">
        <v>983</v>
      </c>
      <c r="L668">
        <v>1191</v>
      </c>
      <c r="N668">
        <v>1013</v>
      </c>
      <c r="O668" t="s">
        <v>984</v>
      </c>
      <c r="P668" t="s">
        <v>984</v>
      </c>
      <c r="Q668">
        <v>1</v>
      </c>
      <c r="W668">
        <v>0</v>
      </c>
      <c r="X668">
        <v>476480486</v>
      </c>
      <c r="Y668">
        <f t="shared" si="137"/>
        <v>0.42</v>
      </c>
      <c r="AA668">
        <v>0</v>
      </c>
      <c r="AB668">
        <v>0</v>
      </c>
      <c r="AC668">
        <v>0</v>
      </c>
      <c r="AD668">
        <v>0</v>
      </c>
      <c r="AE668">
        <v>0</v>
      </c>
      <c r="AF668">
        <v>0</v>
      </c>
      <c r="AG668">
        <v>0</v>
      </c>
      <c r="AH668">
        <v>0</v>
      </c>
      <c r="AI668">
        <v>1</v>
      </c>
      <c r="AJ668">
        <v>1</v>
      </c>
      <c r="AK668">
        <v>1</v>
      </c>
      <c r="AL668">
        <v>1</v>
      </c>
      <c r="AM668">
        <v>-2</v>
      </c>
      <c r="AN668">
        <v>0</v>
      </c>
      <c r="AO668">
        <v>1</v>
      </c>
      <c r="AP668">
        <v>0</v>
      </c>
      <c r="AQ668">
        <v>0</v>
      </c>
      <c r="AR668">
        <v>0</v>
      </c>
      <c r="AS668" t="s">
        <v>3</v>
      </c>
      <c r="AT668">
        <v>0.42</v>
      </c>
      <c r="AU668" t="s">
        <v>3</v>
      </c>
      <c r="AV668">
        <v>1</v>
      </c>
      <c r="AW668">
        <v>2</v>
      </c>
      <c r="AX668">
        <v>35384015</v>
      </c>
      <c r="AY668">
        <v>1</v>
      </c>
      <c r="AZ668">
        <v>0</v>
      </c>
      <c r="BA668">
        <v>668</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CU668">
        <f>ROUND(AT668*Source!I2183*AH668*AL668,2)</f>
        <v>0</v>
      </c>
      <c r="CV668">
        <f>ROUND(Y668*Source!I2183,9)</f>
        <v>8.4000000000000005E-2</v>
      </c>
      <c r="CW668">
        <v>0</v>
      </c>
      <c r="CX668">
        <f>ROUND(Y668*Source!I2183,9)</f>
        <v>8.4000000000000005E-2</v>
      </c>
      <c r="CY668">
        <f>AD668</f>
        <v>0</v>
      </c>
      <c r="CZ668">
        <f>AH668</f>
        <v>0</v>
      </c>
      <c r="DA668">
        <f>AL668</f>
        <v>1</v>
      </c>
      <c r="DB668">
        <f t="shared" si="138"/>
        <v>0</v>
      </c>
      <c r="DC668">
        <f t="shared" si="139"/>
        <v>0</v>
      </c>
      <c r="DD668" t="s">
        <v>3</v>
      </c>
      <c r="DE668" t="s">
        <v>3</v>
      </c>
      <c r="DF668">
        <f t="shared" si="140"/>
        <v>0</v>
      </c>
      <c r="DG668">
        <f t="shared" si="141"/>
        <v>0</v>
      </c>
      <c r="DH668">
        <f t="shared" si="142"/>
        <v>0</v>
      </c>
      <c r="DI668">
        <f t="shared" si="143"/>
        <v>0</v>
      </c>
      <c r="DJ668">
        <f>DI668</f>
        <v>0</v>
      </c>
      <c r="DK668">
        <v>0</v>
      </c>
      <c r="DL668" t="s">
        <v>3</v>
      </c>
      <c r="DM668">
        <v>0</v>
      </c>
      <c r="DN668" t="s">
        <v>3</v>
      </c>
      <c r="DO668">
        <v>0</v>
      </c>
    </row>
    <row r="669" spans="1:119" x14ac:dyDescent="0.2">
      <c r="A669">
        <f>ROW(Source!A2183)</f>
        <v>2183</v>
      </c>
      <c r="B669">
        <v>35364244</v>
      </c>
      <c r="C669">
        <v>35384010</v>
      </c>
      <c r="D669">
        <v>35113190</v>
      </c>
      <c r="E669">
        <v>1</v>
      </c>
      <c r="F669">
        <v>1</v>
      </c>
      <c r="G669">
        <v>15872964</v>
      </c>
      <c r="H669">
        <v>2</v>
      </c>
      <c r="I669" t="s">
        <v>1111</v>
      </c>
      <c r="J669" t="s">
        <v>1112</v>
      </c>
      <c r="K669" t="s">
        <v>1113</v>
      </c>
      <c r="L669">
        <v>1368</v>
      </c>
      <c r="N669">
        <v>1011</v>
      </c>
      <c r="O669" t="s">
        <v>988</v>
      </c>
      <c r="P669" t="s">
        <v>988</v>
      </c>
      <c r="Q669">
        <v>1</v>
      </c>
      <c r="W669">
        <v>0</v>
      </c>
      <c r="X669">
        <v>-1477704590</v>
      </c>
      <c r="Y669">
        <f t="shared" si="137"/>
        <v>0.2</v>
      </c>
      <c r="AA669">
        <v>0</v>
      </c>
      <c r="AB669">
        <v>44.94</v>
      </c>
      <c r="AC669">
        <v>0.64</v>
      </c>
      <c r="AD669">
        <v>0</v>
      </c>
      <c r="AE669">
        <v>0</v>
      </c>
      <c r="AF669">
        <v>44.94</v>
      </c>
      <c r="AG669">
        <v>0.64</v>
      </c>
      <c r="AH669">
        <v>0</v>
      </c>
      <c r="AI669">
        <v>1</v>
      </c>
      <c r="AJ669">
        <v>1</v>
      </c>
      <c r="AK669">
        <v>1</v>
      </c>
      <c r="AL669">
        <v>1</v>
      </c>
      <c r="AM669">
        <v>-2</v>
      </c>
      <c r="AN669">
        <v>0</v>
      </c>
      <c r="AO669">
        <v>1</v>
      </c>
      <c r="AP669">
        <v>0</v>
      </c>
      <c r="AQ669">
        <v>0</v>
      </c>
      <c r="AR669">
        <v>0</v>
      </c>
      <c r="AS669" t="s">
        <v>3</v>
      </c>
      <c r="AT669">
        <v>0.2</v>
      </c>
      <c r="AU669" t="s">
        <v>3</v>
      </c>
      <c r="AV669">
        <v>0</v>
      </c>
      <c r="AW669">
        <v>2</v>
      </c>
      <c r="AX669">
        <v>35384016</v>
      </c>
      <c r="AY669">
        <v>1</v>
      </c>
      <c r="AZ669">
        <v>0</v>
      </c>
      <c r="BA669">
        <v>669</v>
      </c>
      <c r="BB669">
        <v>0</v>
      </c>
      <c r="BC669">
        <v>0</v>
      </c>
      <c r="BD669">
        <v>0</v>
      </c>
      <c r="BE669">
        <v>0</v>
      </c>
      <c r="BF669">
        <v>0</v>
      </c>
      <c r="BG669">
        <v>0</v>
      </c>
      <c r="BH669">
        <v>0</v>
      </c>
      <c r="BI669">
        <v>0</v>
      </c>
      <c r="BJ669">
        <v>0</v>
      </c>
      <c r="BK669">
        <v>0</v>
      </c>
      <c r="BL669">
        <v>0</v>
      </c>
      <c r="BM669">
        <v>0</v>
      </c>
      <c r="BN669">
        <v>0</v>
      </c>
      <c r="BO669">
        <v>0</v>
      </c>
      <c r="BP669">
        <v>0</v>
      </c>
      <c r="BQ669">
        <v>0</v>
      </c>
      <c r="BR669">
        <v>0</v>
      </c>
      <c r="BS669">
        <v>0</v>
      </c>
      <c r="BT669">
        <v>0</v>
      </c>
      <c r="BU669">
        <v>0</v>
      </c>
      <c r="BV669">
        <v>0</v>
      </c>
      <c r="BW669">
        <v>0</v>
      </c>
      <c r="CV669">
        <v>0</v>
      </c>
      <c r="CW669">
        <f>ROUND(Y669*Source!I2183*DO669,9)</f>
        <v>0</v>
      </c>
      <c r="CX669">
        <f>ROUND(Y669*Source!I2183,9)</f>
        <v>0.04</v>
      </c>
      <c r="CY669">
        <f>AB669</f>
        <v>44.94</v>
      </c>
      <c r="CZ669">
        <f>AF669</f>
        <v>44.94</v>
      </c>
      <c r="DA669">
        <f>AJ669</f>
        <v>1</v>
      </c>
      <c r="DB669">
        <f t="shared" si="138"/>
        <v>8.99</v>
      </c>
      <c r="DC669">
        <f t="shared" si="139"/>
        <v>0.13</v>
      </c>
      <c r="DD669" t="s">
        <v>3</v>
      </c>
      <c r="DE669" t="s">
        <v>3</v>
      </c>
      <c r="DF669">
        <f t="shared" si="140"/>
        <v>0</v>
      </c>
      <c r="DG669">
        <f t="shared" si="141"/>
        <v>1.8</v>
      </c>
      <c r="DH669">
        <f t="shared" si="142"/>
        <v>0.03</v>
      </c>
      <c r="DI669">
        <f t="shared" si="143"/>
        <v>0</v>
      </c>
      <c r="DJ669">
        <f>DG669</f>
        <v>1.8</v>
      </c>
      <c r="DK669">
        <v>0</v>
      </c>
      <c r="DL669" t="s">
        <v>3</v>
      </c>
      <c r="DM669">
        <v>0</v>
      </c>
      <c r="DN669" t="s">
        <v>3</v>
      </c>
      <c r="DO669">
        <v>0</v>
      </c>
    </row>
    <row r="670" spans="1:119" x14ac:dyDescent="0.2">
      <c r="A670">
        <f>ROW(Source!A2183)</f>
        <v>2183</v>
      </c>
      <c r="B670">
        <v>35364244</v>
      </c>
      <c r="C670">
        <v>35384010</v>
      </c>
      <c r="D670">
        <v>35115233</v>
      </c>
      <c r="E670">
        <v>1</v>
      </c>
      <c r="F670">
        <v>1</v>
      </c>
      <c r="G670">
        <v>15872964</v>
      </c>
      <c r="H670">
        <v>3</v>
      </c>
      <c r="I670" t="s">
        <v>1114</v>
      </c>
      <c r="J670" t="s">
        <v>1115</v>
      </c>
      <c r="K670" t="s">
        <v>1116</v>
      </c>
      <c r="L670">
        <v>1339</v>
      </c>
      <c r="N670">
        <v>1007</v>
      </c>
      <c r="O670" t="s">
        <v>1117</v>
      </c>
      <c r="P670" t="s">
        <v>1117</v>
      </c>
      <c r="Q670">
        <v>1</v>
      </c>
      <c r="W670">
        <v>0</v>
      </c>
      <c r="X670">
        <v>-35091971</v>
      </c>
      <c r="Y670">
        <f t="shared" si="137"/>
        <v>1.7600000000000001E-2</v>
      </c>
      <c r="AA670">
        <v>54.81</v>
      </c>
      <c r="AB670">
        <v>0</v>
      </c>
      <c r="AC670">
        <v>0</v>
      </c>
      <c r="AD670">
        <v>0</v>
      </c>
      <c r="AE670">
        <v>54.81</v>
      </c>
      <c r="AF670">
        <v>0</v>
      </c>
      <c r="AG670">
        <v>0</v>
      </c>
      <c r="AH670">
        <v>0</v>
      </c>
      <c r="AI670">
        <v>1</v>
      </c>
      <c r="AJ670">
        <v>1</v>
      </c>
      <c r="AK670">
        <v>1</v>
      </c>
      <c r="AL670">
        <v>1</v>
      </c>
      <c r="AM670">
        <v>-2</v>
      </c>
      <c r="AN670">
        <v>0</v>
      </c>
      <c r="AO670">
        <v>1</v>
      </c>
      <c r="AP670">
        <v>0</v>
      </c>
      <c r="AQ670">
        <v>0</v>
      </c>
      <c r="AR670">
        <v>0</v>
      </c>
      <c r="AS670" t="s">
        <v>3</v>
      </c>
      <c r="AT670">
        <v>1.7600000000000001E-2</v>
      </c>
      <c r="AU670" t="s">
        <v>3</v>
      </c>
      <c r="AV670">
        <v>0</v>
      </c>
      <c r="AW670">
        <v>2</v>
      </c>
      <c r="AX670">
        <v>35384017</v>
      </c>
      <c r="AY670">
        <v>1</v>
      </c>
      <c r="AZ670">
        <v>0</v>
      </c>
      <c r="BA670">
        <v>670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CV670">
        <v>0</v>
      </c>
      <c r="CW670">
        <v>0</v>
      </c>
      <c r="CX670">
        <f>ROUND(Y670*Source!I2183,9)</f>
        <v>3.5200000000000001E-3</v>
      </c>
      <c r="CY670">
        <f>AA670</f>
        <v>54.81</v>
      </c>
      <c r="CZ670">
        <f>AE670</f>
        <v>54.81</v>
      </c>
      <c r="DA670">
        <f>AI670</f>
        <v>1</v>
      </c>
      <c r="DB670">
        <f t="shared" si="138"/>
        <v>0.96</v>
      </c>
      <c r="DC670">
        <f t="shared" si="139"/>
        <v>0</v>
      </c>
      <c r="DD670" t="s">
        <v>3</v>
      </c>
      <c r="DE670" t="s">
        <v>3</v>
      </c>
      <c r="DF670">
        <f t="shared" si="140"/>
        <v>0.19</v>
      </c>
      <c r="DG670">
        <f t="shared" si="141"/>
        <v>0</v>
      </c>
      <c r="DH670">
        <f t="shared" si="142"/>
        <v>0</v>
      </c>
      <c r="DI670">
        <f t="shared" si="143"/>
        <v>0</v>
      </c>
      <c r="DJ670">
        <f>DF670</f>
        <v>0.19</v>
      </c>
      <c r="DK670">
        <v>0</v>
      </c>
      <c r="DL670" t="s">
        <v>3</v>
      </c>
      <c r="DM670">
        <v>0</v>
      </c>
      <c r="DN670" t="s">
        <v>3</v>
      </c>
      <c r="DO670">
        <v>0</v>
      </c>
    </row>
    <row r="671" spans="1:119" x14ac:dyDescent="0.2">
      <c r="A671">
        <f>ROW(Source!A2183)</f>
        <v>2183</v>
      </c>
      <c r="B671">
        <v>35364244</v>
      </c>
      <c r="C671">
        <v>35384010</v>
      </c>
      <c r="D671">
        <v>35117602</v>
      </c>
      <c r="E671">
        <v>1</v>
      </c>
      <c r="F671">
        <v>1</v>
      </c>
      <c r="G671">
        <v>15872964</v>
      </c>
      <c r="H671">
        <v>3</v>
      </c>
      <c r="I671" t="s">
        <v>1118</v>
      </c>
      <c r="J671" t="s">
        <v>1119</v>
      </c>
      <c r="K671" t="s">
        <v>1120</v>
      </c>
      <c r="L671">
        <v>1354</v>
      </c>
      <c r="N671">
        <v>1010</v>
      </c>
      <c r="O671" t="s">
        <v>52</v>
      </c>
      <c r="P671" t="s">
        <v>52</v>
      </c>
      <c r="Q671">
        <v>1</v>
      </c>
      <c r="W671">
        <v>0</v>
      </c>
      <c r="X671">
        <v>656259231</v>
      </c>
      <c r="Y671">
        <f t="shared" si="137"/>
        <v>6.7000000000000002E-3</v>
      </c>
      <c r="AA671">
        <v>16620.27</v>
      </c>
      <c r="AB671">
        <v>0</v>
      </c>
      <c r="AC671">
        <v>0</v>
      </c>
      <c r="AD671">
        <v>0</v>
      </c>
      <c r="AE671">
        <v>16620.27</v>
      </c>
      <c r="AF671">
        <v>0</v>
      </c>
      <c r="AG671">
        <v>0</v>
      </c>
      <c r="AH671">
        <v>0</v>
      </c>
      <c r="AI671">
        <v>1</v>
      </c>
      <c r="AJ671">
        <v>1</v>
      </c>
      <c r="AK671">
        <v>1</v>
      </c>
      <c r="AL671">
        <v>1</v>
      </c>
      <c r="AM671">
        <v>-2</v>
      </c>
      <c r="AN671">
        <v>0</v>
      </c>
      <c r="AO671">
        <v>1</v>
      </c>
      <c r="AP671">
        <v>0</v>
      </c>
      <c r="AQ671">
        <v>0</v>
      </c>
      <c r="AR671">
        <v>0</v>
      </c>
      <c r="AS671" t="s">
        <v>3</v>
      </c>
      <c r="AT671">
        <v>6.7000000000000002E-3</v>
      </c>
      <c r="AU671" t="s">
        <v>3</v>
      </c>
      <c r="AV671">
        <v>0</v>
      </c>
      <c r="AW671">
        <v>2</v>
      </c>
      <c r="AX671">
        <v>35384018</v>
      </c>
      <c r="AY671">
        <v>1</v>
      </c>
      <c r="AZ671">
        <v>0</v>
      </c>
      <c r="BA671">
        <v>671</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CV671">
        <v>0</v>
      </c>
      <c r="CW671">
        <v>0</v>
      </c>
      <c r="CX671">
        <f>ROUND(Y671*Source!I2183,9)</f>
        <v>1.34E-3</v>
      </c>
      <c r="CY671">
        <f>AA671</f>
        <v>16620.27</v>
      </c>
      <c r="CZ671">
        <f>AE671</f>
        <v>16620.27</v>
      </c>
      <c r="DA671">
        <f>AI671</f>
        <v>1</v>
      </c>
      <c r="DB671">
        <f t="shared" si="138"/>
        <v>111.36</v>
      </c>
      <c r="DC671">
        <f t="shared" si="139"/>
        <v>0</v>
      </c>
      <c r="DD671" t="s">
        <v>3</v>
      </c>
      <c r="DE671" t="s">
        <v>3</v>
      </c>
      <c r="DF671">
        <f t="shared" si="140"/>
        <v>22.27</v>
      </c>
      <c r="DG671">
        <f t="shared" si="141"/>
        <v>0</v>
      </c>
      <c r="DH671">
        <f t="shared" si="142"/>
        <v>0</v>
      </c>
      <c r="DI671">
        <f t="shared" si="143"/>
        <v>0</v>
      </c>
      <c r="DJ671">
        <f>DF671</f>
        <v>22.27</v>
      </c>
      <c r="DK671">
        <v>0</v>
      </c>
      <c r="DL671" t="s">
        <v>3</v>
      </c>
      <c r="DM671">
        <v>0</v>
      </c>
      <c r="DN671" t="s">
        <v>3</v>
      </c>
      <c r="DO671">
        <v>0</v>
      </c>
    </row>
    <row r="672" spans="1:119" x14ac:dyDescent="0.2">
      <c r="A672">
        <f>ROW(Source!A2184)</f>
        <v>2184</v>
      </c>
      <c r="B672">
        <v>35364244</v>
      </c>
      <c r="C672">
        <v>35384019</v>
      </c>
      <c r="D672">
        <v>35111398</v>
      </c>
      <c r="E672">
        <v>15872964</v>
      </c>
      <c r="F672">
        <v>1</v>
      </c>
      <c r="G672">
        <v>15872964</v>
      </c>
      <c r="H672">
        <v>1</v>
      </c>
      <c r="I672" t="s">
        <v>982</v>
      </c>
      <c r="J672" t="s">
        <v>3</v>
      </c>
      <c r="K672" t="s">
        <v>983</v>
      </c>
      <c r="L672">
        <v>1191</v>
      </c>
      <c r="N672">
        <v>1013</v>
      </c>
      <c r="O672" t="s">
        <v>984</v>
      </c>
      <c r="P672" t="s">
        <v>984</v>
      </c>
      <c r="Q672">
        <v>1</v>
      </c>
      <c r="W672">
        <v>0</v>
      </c>
      <c r="X672">
        <v>476480486</v>
      </c>
      <c r="Y672">
        <f t="shared" si="137"/>
        <v>14</v>
      </c>
      <c r="AA672">
        <v>0</v>
      </c>
      <c r="AB672">
        <v>0</v>
      </c>
      <c r="AC672">
        <v>0</v>
      </c>
      <c r="AD672">
        <v>0</v>
      </c>
      <c r="AE672">
        <v>0</v>
      </c>
      <c r="AF672">
        <v>0</v>
      </c>
      <c r="AG672">
        <v>0</v>
      </c>
      <c r="AH672">
        <v>0</v>
      </c>
      <c r="AI672">
        <v>1</v>
      </c>
      <c r="AJ672">
        <v>1</v>
      </c>
      <c r="AK672">
        <v>1</v>
      </c>
      <c r="AL672">
        <v>1</v>
      </c>
      <c r="AM672">
        <v>-2</v>
      </c>
      <c r="AN672">
        <v>0</v>
      </c>
      <c r="AO672">
        <v>1</v>
      </c>
      <c r="AP672">
        <v>1</v>
      </c>
      <c r="AQ672">
        <v>0</v>
      </c>
      <c r="AR672">
        <v>0</v>
      </c>
      <c r="AS672" t="s">
        <v>3</v>
      </c>
      <c r="AT672">
        <v>14</v>
      </c>
      <c r="AU672" t="s">
        <v>3</v>
      </c>
      <c r="AV672">
        <v>1</v>
      </c>
      <c r="AW672">
        <v>2</v>
      </c>
      <c r="AX672">
        <v>35384023</v>
      </c>
      <c r="AY672">
        <v>1</v>
      </c>
      <c r="AZ672">
        <v>0</v>
      </c>
      <c r="BA672">
        <v>672</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CU672">
        <f>ROUND(AT672*Source!I2184*AH672*AL672,2)</f>
        <v>0</v>
      </c>
      <c r="CV672">
        <f>ROUND(Y672*Source!I2184,9)</f>
        <v>0.14000000000000001</v>
      </c>
      <c r="CW672">
        <v>0</v>
      </c>
      <c r="CX672">
        <f>ROUND(Y672*Source!I2184,9)</f>
        <v>0.14000000000000001</v>
      </c>
      <c r="CY672">
        <f>AD672</f>
        <v>0</v>
      </c>
      <c r="CZ672">
        <f>AH672</f>
        <v>0</v>
      </c>
      <c r="DA672">
        <f>AL672</f>
        <v>1</v>
      </c>
      <c r="DB672">
        <f t="shared" si="138"/>
        <v>0</v>
      </c>
      <c r="DC672">
        <f t="shared" si="139"/>
        <v>0</v>
      </c>
      <c r="DD672" t="s">
        <v>3</v>
      </c>
      <c r="DE672" t="s">
        <v>3</v>
      </c>
      <c r="DF672">
        <f t="shared" si="140"/>
        <v>0</v>
      </c>
      <c r="DG672">
        <f t="shared" si="141"/>
        <v>0</v>
      </c>
      <c r="DH672">
        <f t="shared" si="142"/>
        <v>0</v>
      </c>
      <c r="DI672">
        <f t="shared" si="143"/>
        <v>0</v>
      </c>
      <c r="DJ672">
        <f>DI672</f>
        <v>0</v>
      </c>
      <c r="DK672">
        <v>0</v>
      </c>
      <c r="DL672" t="s">
        <v>3</v>
      </c>
      <c r="DM672">
        <v>0</v>
      </c>
      <c r="DN672" t="s">
        <v>3</v>
      </c>
      <c r="DO672">
        <v>0</v>
      </c>
    </row>
    <row r="673" spans="1:119" x14ac:dyDescent="0.2">
      <c r="A673">
        <f>ROW(Source!A2184)</f>
        <v>2184</v>
      </c>
      <c r="B673">
        <v>35364244</v>
      </c>
      <c r="C673">
        <v>35384019</v>
      </c>
      <c r="D673">
        <v>35112687</v>
      </c>
      <c r="E673">
        <v>1</v>
      </c>
      <c r="F673">
        <v>1</v>
      </c>
      <c r="G673">
        <v>15872964</v>
      </c>
      <c r="H673">
        <v>2</v>
      </c>
      <c r="I673" t="s">
        <v>1121</v>
      </c>
      <c r="J673" t="s">
        <v>1122</v>
      </c>
      <c r="K673" t="s">
        <v>1123</v>
      </c>
      <c r="L673">
        <v>1368</v>
      </c>
      <c r="N673">
        <v>1011</v>
      </c>
      <c r="O673" t="s">
        <v>988</v>
      </c>
      <c r="P673" t="s">
        <v>988</v>
      </c>
      <c r="Q673">
        <v>1</v>
      </c>
      <c r="W673">
        <v>0</v>
      </c>
      <c r="X673">
        <v>-1843499539</v>
      </c>
      <c r="Y673">
        <f t="shared" si="137"/>
        <v>3.65</v>
      </c>
      <c r="AA673">
        <v>0</v>
      </c>
      <c r="AB673">
        <v>1635</v>
      </c>
      <c r="AC673">
        <v>832.91</v>
      </c>
      <c r="AD673">
        <v>0</v>
      </c>
      <c r="AE673">
        <v>0</v>
      </c>
      <c r="AF673">
        <v>1635</v>
      </c>
      <c r="AG673">
        <v>832.91</v>
      </c>
      <c r="AH673">
        <v>0</v>
      </c>
      <c r="AI673">
        <v>1</v>
      </c>
      <c r="AJ673">
        <v>1</v>
      </c>
      <c r="AK673">
        <v>1</v>
      </c>
      <c r="AL673">
        <v>1</v>
      </c>
      <c r="AM673">
        <v>-2</v>
      </c>
      <c r="AN673">
        <v>0</v>
      </c>
      <c r="AO673">
        <v>1</v>
      </c>
      <c r="AP673">
        <v>1</v>
      </c>
      <c r="AQ673">
        <v>0</v>
      </c>
      <c r="AR673">
        <v>0</v>
      </c>
      <c r="AS673" t="s">
        <v>3</v>
      </c>
      <c r="AT673">
        <v>3.65</v>
      </c>
      <c r="AU673" t="s">
        <v>3</v>
      </c>
      <c r="AV673">
        <v>0</v>
      </c>
      <c r="AW673">
        <v>2</v>
      </c>
      <c r="AX673">
        <v>35384024</v>
      </c>
      <c r="AY673">
        <v>1</v>
      </c>
      <c r="AZ673">
        <v>0</v>
      </c>
      <c r="BA673">
        <v>673</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CV673">
        <v>0</v>
      </c>
      <c r="CW673">
        <f>ROUND(Y673*Source!I2184*DO673,9)</f>
        <v>0</v>
      </c>
      <c r="CX673">
        <f>ROUND(Y673*Source!I2184,9)</f>
        <v>3.6499999999999998E-2</v>
      </c>
      <c r="CY673">
        <f>AB673</f>
        <v>1635</v>
      </c>
      <c r="CZ673">
        <f>AF673</f>
        <v>1635</v>
      </c>
      <c r="DA673">
        <f>AJ673</f>
        <v>1</v>
      </c>
      <c r="DB673">
        <f t="shared" si="138"/>
        <v>5967.75</v>
      </c>
      <c r="DC673">
        <f t="shared" si="139"/>
        <v>3040.12</v>
      </c>
      <c r="DD673" t="s">
        <v>3</v>
      </c>
      <c r="DE673" t="s">
        <v>3</v>
      </c>
      <c r="DF673">
        <f t="shared" si="140"/>
        <v>0</v>
      </c>
      <c r="DG673">
        <f t="shared" si="141"/>
        <v>59.68</v>
      </c>
      <c r="DH673">
        <f t="shared" si="142"/>
        <v>30.4</v>
      </c>
      <c r="DI673">
        <f t="shared" si="143"/>
        <v>0</v>
      </c>
      <c r="DJ673">
        <f>DG673</f>
        <v>59.68</v>
      </c>
      <c r="DK673">
        <v>0</v>
      </c>
      <c r="DL673" t="s">
        <v>3</v>
      </c>
      <c r="DM673">
        <v>0</v>
      </c>
      <c r="DN673" t="s">
        <v>3</v>
      </c>
      <c r="DO673">
        <v>0</v>
      </c>
    </row>
    <row r="674" spans="1:119" x14ac:dyDescent="0.2">
      <c r="A674">
        <f>ROW(Source!A2184)</f>
        <v>2184</v>
      </c>
      <c r="B674">
        <v>35364244</v>
      </c>
      <c r="C674">
        <v>35384019</v>
      </c>
      <c r="D674">
        <v>35113169</v>
      </c>
      <c r="E674">
        <v>1</v>
      </c>
      <c r="F674">
        <v>1</v>
      </c>
      <c r="G674">
        <v>15872964</v>
      </c>
      <c r="H674">
        <v>2</v>
      </c>
      <c r="I674" t="s">
        <v>1124</v>
      </c>
      <c r="J674" t="s">
        <v>1125</v>
      </c>
      <c r="K674" t="s">
        <v>1126</v>
      </c>
      <c r="L674">
        <v>1368</v>
      </c>
      <c r="N674">
        <v>1011</v>
      </c>
      <c r="O674" t="s">
        <v>988</v>
      </c>
      <c r="P674" t="s">
        <v>988</v>
      </c>
      <c r="Q674">
        <v>1</v>
      </c>
      <c r="W674">
        <v>0</v>
      </c>
      <c r="X674">
        <v>-1505827316</v>
      </c>
      <c r="Y674">
        <f t="shared" si="137"/>
        <v>3.65</v>
      </c>
      <c r="AA674">
        <v>0</v>
      </c>
      <c r="AB674">
        <v>7.15</v>
      </c>
      <c r="AC674">
        <v>0.09</v>
      </c>
      <c r="AD674">
        <v>0</v>
      </c>
      <c r="AE674">
        <v>0</v>
      </c>
      <c r="AF674">
        <v>7.15</v>
      </c>
      <c r="AG674">
        <v>0.09</v>
      </c>
      <c r="AH674">
        <v>0</v>
      </c>
      <c r="AI674">
        <v>1</v>
      </c>
      <c r="AJ674">
        <v>1</v>
      </c>
      <c r="AK674">
        <v>1</v>
      </c>
      <c r="AL674">
        <v>1</v>
      </c>
      <c r="AM674">
        <v>-2</v>
      </c>
      <c r="AN674">
        <v>0</v>
      </c>
      <c r="AO674">
        <v>1</v>
      </c>
      <c r="AP674">
        <v>1</v>
      </c>
      <c r="AQ674">
        <v>0</v>
      </c>
      <c r="AR674">
        <v>0</v>
      </c>
      <c r="AS674" t="s">
        <v>3</v>
      </c>
      <c r="AT674">
        <v>3.65</v>
      </c>
      <c r="AU674" t="s">
        <v>3</v>
      </c>
      <c r="AV674">
        <v>0</v>
      </c>
      <c r="AW674">
        <v>2</v>
      </c>
      <c r="AX674">
        <v>35384025</v>
      </c>
      <c r="AY674">
        <v>1</v>
      </c>
      <c r="AZ674">
        <v>0</v>
      </c>
      <c r="BA674">
        <v>674</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CV674">
        <v>0</v>
      </c>
      <c r="CW674">
        <f>ROUND(Y674*Source!I2184*DO674,9)</f>
        <v>0</v>
      </c>
      <c r="CX674">
        <f>ROUND(Y674*Source!I2184,9)</f>
        <v>3.6499999999999998E-2</v>
      </c>
      <c r="CY674">
        <f>AB674</f>
        <v>7.15</v>
      </c>
      <c r="CZ674">
        <f>AF674</f>
        <v>7.15</v>
      </c>
      <c r="DA674">
        <f>AJ674</f>
        <v>1</v>
      </c>
      <c r="DB674">
        <f t="shared" si="138"/>
        <v>26.1</v>
      </c>
      <c r="DC674">
        <f t="shared" si="139"/>
        <v>0.33</v>
      </c>
      <c r="DD674" t="s">
        <v>3</v>
      </c>
      <c r="DE674" t="s">
        <v>3</v>
      </c>
      <c r="DF674">
        <f t="shared" si="140"/>
        <v>0</v>
      </c>
      <c r="DG674">
        <f t="shared" si="141"/>
        <v>0.26</v>
      </c>
      <c r="DH674">
        <f t="shared" si="142"/>
        <v>0</v>
      </c>
      <c r="DI674">
        <f t="shared" si="143"/>
        <v>0</v>
      </c>
      <c r="DJ674">
        <f>DG674</f>
        <v>0.26</v>
      </c>
      <c r="DK674">
        <v>0</v>
      </c>
      <c r="DL674" t="s">
        <v>3</v>
      </c>
      <c r="DM674">
        <v>0</v>
      </c>
      <c r="DN674" t="s">
        <v>3</v>
      </c>
      <c r="DO674">
        <v>0</v>
      </c>
    </row>
    <row r="675" spans="1:119" x14ac:dyDescent="0.2">
      <c r="A675">
        <f>ROW(Source!A2187)</f>
        <v>2187</v>
      </c>
      <c r="B675">
        <v>35364244</v>
      </c>
      <c r="C675">
        <v>35384028</v>
      </c>
      <c r="D675">
        <v>35111398</v>
      </c>
      <c r="E675">
        <v>15872964</v>
      </c>
      <c r="F675">
        <v>1</v>
      </c>
      <c r="G675">
        <v>15872964</v>
      </c>
      <c r="H675">
        <v>1</v>
      </c>
      <c r="I675" t="s">
        <v>982</v>
      </c>
      <c r="J675" t="s">
        <v>3</v>
      </c>
      <c r="K675" t="s">
        <v>983</v>
      </c>
      <c r="L675">
        <v>1191</v>
      </c>
      <c r="N675">
        <v>1013</v>
      </c>
      <c r="O675" t="s">
        <v>984</v>
      </c>
      <c r="P675" t="s">
        <v>984</v>
      </c>
      <c r="Q675">
        <v>1</v>
      </c>
      <c r="W675">
        <v>0</v>
      </c>
      <c r="X675">
        <v>476480486</v>
      </c>
      <c r="Y675">
        <f t="shared" si="137"/>
        <v>42.81</v>
      </c>
      <c r="AA675">
        <v>0</v>
      </c>
      <c r="AB675">
        <v>0</v>
      </c>
      <c r="AC675">
        <v>0</v>
      </c>
      <c r="AD675">
        <v>0</v>
      </c>
      <c r="AE675">
        <v>0</v>
      </c>
      <c r="AF675">
        <v>0</v>
      </c>
      <c r="AG675">
        <v>0</v>
      </c>
      <c r="AH675">
        <v>0</v>
      </c>
      <c r="AI675">
        <v>1</v>
      </c>
      <c r="AJ675">
        <v>1</v>
      </c>
      <c r="AK675">
        <v>1</v>
      </c>
      <c r="AL675">
        <v>1</v>
      </c>
      <c r="AM675">
        <v>-2</v>
      </c>
      <c r="AN675">
        <v>0</v>
      </c>
      <c r="AO675">
        <v>1</v>
      </c>
      <c r="AP675">
        <v>1</v>
      </c>
      <c r="AQ675">
        <v>0</v>
      </c>
      <c r="AR675">
        <v>0</v>
      </c>
      <c r="AS675" t="s">
        <v>3</v>
      </c>
      <c r="AT675">
        <v>42.81</v>
      </c>
      <c r="AU675" t="s">
        <v>3</v>
      </c>
      <c r="AV675">
        <v>1</v>
      </c>
      <c r="AW675">
        <v>2</v>
      </c>
      <c r="AX675">
        <v>35384031</v>
      </c>
      <c r="AY675">
        <v>1</v>
      </c>
      <c r="AZ675">
        <v>0</v>
      </c>
      <c r="BA675">
        <v>675</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CU675">
        <f>ROUND(AT675*Source!I2187*AH675*AL675,2)</f>
        <v>0</v>
      </c>
      <c r="CV675">
        <f>ROUND(Y675*Source!I2187,9)</f>
        <v>1.7123999999999999</v>
      </c>
      <c r="CW675">
        <v>0</v>
      </c>
      <c r="CX675">
        <f>ROUND(Y675*Source!I2187,9)</f>
        <v>1.7123999999999999</v>
      </c>
      <c r="CY675">
        <f>AD675</f>
        <v>0</v>
      </c>
      <c r="CZ675">
        <f>AH675</f>
        <v>0</v>
      </c>
      <c r="DA675">
        <f>AL675</f>
        <v>1</v>
      </c>
      <c r="DB675">
        <f t="shared" si="138"/>
        <v>0</v>
      </c>
      <c r="DC675">
        <f t="shared" si="139"/>
        <v>0</v>
      </c>
      <c r="DD675" t="s">
        <v>3</v>
      </c>
      <c r="DE675" t="s">
        <v>3</v>
      </c>
      <c r="DF675">
        <f t="shared" si="140"/>
        <v>0</v>
      </c>
      <c r="DG675">
        <f t="shared" si="141"/>
        <v>0</v>
      </c>
      <c r="DH675">
        <f t="shared" si="142"/>
        <v>0</v>
      </c>
      <c r="DI675">
        <f t="shared" si="143"/>
        <v>0</v>
      </c>
      <c r="DJ675">
        <f>DI675</f>
        <v>0</v>
      </c>
      <c r="DK675">
        <v>0</v>
      </c>
      <c r="DL675" t="s">
        <v>3</v>
      </c>
      <c r="DM675">
        <v>0</v>
      </c>
      <c r="DN675" t="s">
        <v>3</v>
      </c>
      <c r="DO675">
        <v>0</v>
      </c>
    </row>
    <row r="676" spans="1:119" x14ac:dyDescent="0.2">
      <c r="A676">
        <f>ROW(Source!A2187)</f>
        <v>2187</v>
      </c>
      <c r="B676">
        <v>35364244</v>
      </c>
      <c r="C676">
        <v>35384028</v>
      </c>
      <c r="D676">
        <v>35113206</v>
      </c>
      <c r="E676">
        <v>1</v>
      </c>
      <c r="F676">
        <v>1</v>
      </c>
      <c r="G676">
        <v>15872964</v>
      </c>
      <c r="H676">
        <v>2</v>
      </c>
      <c r="I676" t="s">
        <v>989</v>
      </c>
      <c r="J676" t="s">
        <v>990</v>
      </c>
      <c r="K676" t="s">
        <v>991</v>
      </c>
      <c r="L676">
        <v>1368</v>
      </c>
      <c r="N676">
        <v>1011</v>
      </c>
      <c r="O676" t="s">
        <v>988</v>
      </c>
      <c r="P676" t="s">
        <v>988</v>
      </c>
      <c r="Q676">
        <v>1</v>
      </c>
      <c r="W676">
        <v>0</v>
      </c>
      <c r="X676">
        <v>-1817365194</v>
      </c>
      <c r="Y676">
        <f t="shared" si="137"/>
        <v>6.9</v>
      </c>
      <c r="AA676">
        <v>0</v>
      </c>
      <c r="AB676">
        <v>4.72</v>
      </c>
      <c r="AC676">
        <v>0.1</v>
      </c>
      <c r="AD676">
        <v>0</v>
      </c>
      <c r="AE676">
        <v>0</v>
      </c>
      <c r="AF676">
        <v>4.72</v>
      </c>
      <c r="AG676">
        <v>0.1</v>
      </c>
      <c r="AH676">
        <v>0</v>
      </c>
      <c r="AI676">
        <v>1</v>
      </c>
      <c r="AJ676">
        <v>1</v>
      </c>
      <c r="AK676">
        <v>1</v>
      </c>
      <c r="AL676">
        <v>1</v>
      </c>
      <c r="AM676">
        <v>-2</v>
      </c>
      <c r="AN676">
        <v>0</v>
      </c>
      <c r="AO676">
        <v>1</v>
      </c>
      <c r="AP676">
        <v>1</v>
      </c>
      <c r="AQ676">
        <v>0</v>
      </c>
      <c r="AR676">
        <v>0</v>
      </c>
      <c r="AS676" t="s">
        <v>3</v>
      </c>
      <c r="AT676">
        <v>6.9</v>
      </c>
      <c r="AU676" t="s">
        <v>3</v>
      </c>
      <c r="AV676">
        <v>0</v>
      </c>
      <c r="AW676">
        <v>2</v>
      </c>
      <c r="AX676">
        <v>35384032</v>
      </c>
      <c r="AY676">
        <v>1</v>
      </c>
      <c r="AZ676">
        <v>0</v>
      </c>
      <c r="BA676">
        <v>676</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CV676">
        <v>0</v>
      </c>
      <c r="CW676">
        <f>ROUND(Y676*Source!I2187*DO676,9)</f>
        <v>0</v>
      </c>
      <c r="CX676">
        <f>ROUND(Y676*Source!I2187,9)</f>
        <v>0.27600000000000002</v>
      </c>
      <c r="CY676">
        <f>AB676</f>
        <v>4.72</v>
      </c>
      <c r="CZ676">
        <f>AF676</f>
        <v>4.72</v>
      </c>
      <c r="DA676">
        <f>AJ676</f>
        <v>1</v>
      </c>
      <c r="DB676">
        <f t="shared" si="138"/>
        <v>32.57</v>
      </c>
      <c r="DC676">
        <f t="shared" si="139"/>
        <v>0.69</v>
      </c>
      <c r="DD676" t="s">
        <v>3</v>
      </c>
      <c r="DE676" t="s">
        <v>3</v>
      </c>
      <c r="DF676">
        <f t="shared" si="140"/>
        <v>0</v>
      </c>
      <c r="DG676">
        <f t="shared" si="141"/>
        <v>1.3</v>
      </c>
      <c r="DH676">
        <f t="shared" si="142"/>
        <v>0.03</v>
      </c>
      <c r="DI676">
        <f t="shared" si="143"/>
        <v>0</v>
      </c>
      <c r="DJ676">
        <f>DG676</f>
        <v>1.3</v>
      </c>
      <c r="DK676">
        <v>0</v>
      </c>
      <c r="DL676" t="s">
        <v>3</v>
      </c>
      <c r="DM676">
        <v>0</v>
      </c>
      <c r="DN676" t="s">
        <v>3</v>
      </c>
      <c r="DO676">
        <v>0</v>
      </c>
    </row>
    <row r="677" spans="1:119" x14ac:dyDescent="0.2">
      <c r="A677">
        <f>ROW(Source!A2188)</f>
        <v>2188</v>
      </c>
      <c r="B677">
        <v>35364244</v>
      </c>
      <c r="C677">
        <v>35384033</v>
      </c>
      <c r="D677">
        <v>35111398</v>
      </c>
      <c r="E677">
        <v>15872964</v>
      </c>
      <c r="F677">
        <v>1</v>
      </c>
      <c r="G677">
        <v>15872964</v>
      </c>
      <c r="H677">
        <v>1</v>
      </c>
      <c r="I677" t="s">
        <v>982</v>
      </c>
      <c r="J677" t="s">
        <v>3</v>
      </c>
      <c r="K677" t="s">
        <v>983</v>
      </c>
      <c r="L677">
        <v>1191</v>
      </c>
      <c r="N677">
        <v>1013</v>
      </c>
      <c r="O677" t="s">
        <v>984</v>
      </c>
      <c r="P677" t="s">
        <v>984</v>
      </c>
      <c r="Q677">
        <v>1</v>
      </c>
      <c r="W677">
        <v>0</v>
      </c>
      <c r="X677">
        <v>476480486</v>
      </c>
      <c r="Y677">
        <f t="shared" si="137"/>
        <v>39.22</v>
      </c>
      <c r="AA677">
        <v>0</v>
      </c>
      <c r="AB677">
        <v>0</v>
      </c>
      <c r="AC677">
        <v>0</v>
      </c>
      <c r="AD677">
        <v>0</v>
      </c>
      <c r="AE677">
        <v>0</v>
      </c>
      <c r="AF677">
        <v>0</v>
      </c>
      <c r="AG677">
        <v>0</v>
      </c>
      <c r="AH677">
        <v>0</v>
      </c>
      <c r="AI677">
        <v>1</v>
      </c>
      <c r="AJ677">
        <v>1</v>
      </c>
      <c r="AK677">
        <v>1</v>
      </c>
      <c r="AL677">
        <v>1</v>
      </c>
      <c r="AM677">
        <v>-2</v>
      </c>
      <c r="AN677">
        <v>0</v>
      </c>
      <c r="AO677">
        <v>1</v>
      </c>
      <c r="AP677">
        <v>1</v>
      </c>
      <c r="AQ677">
        <v>0</v>
      </c>
      <c r="AR677">
        <v>0</v>
      </c>
      <c r="AS677" t="s">
        <v>3</v>
      </c>
      <c r="AT677">
        <v>39.22</v>
      </c>
      <c r="AU677" t="s">
        <v>3</v>
      </c>
      <c r="AV677">
        <v>1</v>
      </c>
      <c r="AW677">
        <v>2</v>
      </c>
      <c r="AX677">
        <v>35384036</v>
      </c>
      <c r="AY677">
        <v>1</v>
      </c>
      <c r="AZ677">
        <v>0</v>
      </c>
      <c r="BA677">
        <v>677</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CU677">
        <f>ROUND(AT677*Source!I2188*AH677*AL677,2)</f>
        <v>0</v>
      </c>
      <c r="CV677">
        <f>ROUND(Y677*Source!I2188,9)</f>
        <v>0.39219999999999999</v>
      </c>
      <c r="CW677">
        <v>0</v>
      </c>
      <c r="CX677">
        <f>ROUND(Y677*Source!I2188,9)</f>
        <v>0.39219999999999999</v>
      </c>
      <c r="CY677">
        <f>AD677</f>
        <v>0</v>
      </c>
      <c r="CZ677">
        <f>AH677</f>
        <v>0</v>
      </c>
      <c r="DA677">
        <f>AL677</f>
        <v>1</v>
      </c>
      <c r="DB677">
        <f t="shared" si="138"/>
        <v>0</v>
      </c>
      <c r="DC677">
        <f t="shared" si="139"/>
        <v>0</v>
      </c>
      <c r="DD677" t="s">
        <v>3</v>
      </c>
      <c r="DE677" t="s">
        <v>3</v>
      </c>
      <c r="DF677">
        <f t="shared" si="140"/>
        <v>0</v>
      </c>
      <c r="DG677">
        <f t="shared" si="141"/>
        <v>0</v>
      </c>
      <c r="DH677">
        <f t="shared" si="142"/>
        <v>0</v>
      </c>
      <c r="DI677">
        <f t="shared" si="143"/>
        <v>0</v>
      </c>
      <c r="DJ677">
        <f>DI677</f>
        <v>0</v>
      </c>
      <c r="DK677">
        <v>0</v>
      </c>
      <c r="DL677" t="s">
        <v>3</v>
      </c>
      <c r="DM677">
        <v>0</v>
      </c>
      <c r="DN677" t="s">
        <v>3</v>
      </c>
      <c r="DO677">
        <v>0</v>
      </c>
    </row>
    <row r="678" spans="1:119" x14ac:dyDescent="0.2">
      <c r="A678">
        <f>ROW(Source!A2188)</f>
        <v>2188</v>
      </c>
      <c r="B678">
        <v>35364244</v>
      </c>
      <c r="C678">
        <v>35384033</v>
      </c>
      <c r="D678">
        <v>35113206</v>
      </c>
      <c r="E678">
        <v>1</v>
      </c>
      <c r="F678">
        <v>1</v>
      </c>
      <c r="G678">
        <v>15872964</v>
      </c>
      <c r="H678">
        <v>2</v>
      </c>
      <c r="I678" t="s">
        <v>989</v>
      </c>
      <c r="J678" t="s">
        <v>990</v>
      </c>
      <c r="K678" t="s">
        <v>991</v>
      </c>
      <c r="L678">
        <v>1368</v>
      </c>
      <c r="N678">
        <v>1011</v>
      </c>
      <c r="O678" t="s">
        <v>988</v>
      </c>
      <c r="P678" t="s">
        <v>988</v>
      </c>
      <c r="Q678">
        <v>1</v>
      </c>
      <c r="W678">
        <v>0</v>
      </c>
      <c r="X678">
        <v>-1817365194</v>
      </c>
      <c r="Y678">
        <f t="shared" si="137"/>
        <v>6.9</v>
      </c>
      <c r="AA678">
        <v>0</v>
      </c>
      <c r="AB678">
        <v>4.72</v>
      </c>
      <c r="AC678">
        <v>0.1</v>
      </c>
      <c r="AD678">
        <v>0</v>
      </c>
      <c r="AE678">
        <v>0</v>
      </c>
      <c r="AF678">
        <v>4.72</v>
      </c>
      <c r="AG678">
        <v>0.1</v>
      </c>
      <c r="AH678">
        <v>0</v>
      </c>
      <c r="AI678">
        <v>1</v>
      </c>
      <c r="AJ678">
        <v>1</v>
      </c>
      <c r="AK678">
        <v>1</v>
      </c>
      <c r="AL678">
        <v>1</v>
      </c>
      <c r="AM678">
        <v>-2</v>
      </c>
      <c r="AN678">
        <v>0</v>
      </c>
      <c r="AO678">
        <v>1</v>
      </c>
      <c r="AP678">
        <v>1</v>
      </c>
      <c r="AQ678">
        <v>0</v>
      </c>
      <c r="AR678">
        <v>0</v>
      </c>
      <c r="AS678" t="s">
        <v>3</v>
      </c>
      <c r="AT678">
        <v>6.9</v>
      </c>
      <c r="AU678" t="s">
        <v>3</v>
      </c>
      <c r="AV678">
        <v>0</v>
      </c>
      <c r="AW678">
        <v>2</v>
      </c>
      <c r="AX678">
        <v>35384037</v>
      </c>
      <c r="AY678">
        <v>1</v>
      </c>
      <c r="AZ678">
        <v>0</v>
      </c>
      <c r="BA678">
        <v>678</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CV678">
        <v>0</v>
      </c>
      <c r="CW678">
        <f>ROUND(Y678*Source!I2188*DO678,9)</f>
        <v>0</v>
      </c>
      <c r="CX678">
        <f>ROUND(Y678*Source!I2188,9)</f>
        <v>6.9000000000000006E-2</v>
      </c>
      <c r="CY678">
        <f>AB678</f>
        <v>4.72</v>
      </c>
      <c r="CZ678">
        <f>AF678</f>
        <v>4.72</v>
      </c>
      <c r="DA678">
        <f>AJ678</f>
        <v>1</v>
      </c>
      <c r="DB678">
        <f t="shared" si="138"/>
        <v>32.57</v>
      </c>
      <c r="DC678">
        <f t="shared" si="139"/>
        <v>0.69</v>
      </c>
      <c r="DD678" t="s">
        <v>3</v>
      </c>
      <c r="DE678" t="s">
        <v>3</v>
      </c>
      <c r="DF678">
        <f t="shared" si="140"/>
        <v>0</v>
      </c>
      <c r="DG678">
        <f t="shared" si="141"/>
        <v>0.33</v>
      </c>
      <c r="DH678">
        <f t="shared" si="142"/>
        <v>0.01</v>
      </c>
      <c r="DI678">
        <f t="shared" si="143"/>
        <v>0</v>
      </c>
      <c r="DJ678">
        <f>DG678</f>
        <v>0.33</v>
      </c>
      <c r="DK678">
        <v>0</v>
      </c>
      <c r="DL678" t="s">
        <v>3</v>
      </c>
      <c r="DM678">
        <v>0</v>
      </c>
      <c r="DN678" t="s">
        <v>3</v>
      </c>
      <c r="DO678">
        <v>0</v>
      </c>
    </row>
    <row r="679" spans="1:119" x14ac:dyDescent="0.2">
      <c r="A679">
        <f>ROW(Source!A2189)</f>
        <v>2189</v>
      </c>
      <c r="B679">
        <v>35364244</v>
      </c>
      <c r="C679">
        <v>35384038</v>
      </c>
      <c r="D679">
        <v>35111398</v>
      </c>
      <c r="E679">
        <v>15872964</v>
      </c>
      <c r="F679">
        <v>1</v>
      </c>
      <c r="G679">
        <v>15872964</v>
      </c>
      <c r="H679">
        <v>1</v>
      </c>
      <c r="I679" t="s">
        <v>982</v>
      </c>
      <c r="J679" t="s">
        <v>3</v>
      </c>
      <c r="K679" t="s">
        <v>983</v>
      </c>
      <c r="L679">
        <v>1191</v>
      </c>
      <c r="N679">
        <v>1013</v>
      </c>
      <c r="O679" t="s">
        <v>984</v>
      </c>
      <c r="P679" t="s">
        <v>984</v>
      </c>
      <c r="Q679">
        <v>1</v>
      </c>
      <c r="W679">
        <v>0</v>
      </c>
      <c r="X679">
        <v>476480486</v>
      </c>
      <c r="Y679">
        <f t="shared" si="137"/>
        <v>34.630000000000003</v>
      </c>
      <c r="AA679">
        <v>0</v>
      </c>
      <c r="AB679">
        <v>0</v>
      </c>
      <c r="AC679">
        <v>0</v>
      </c>
      <c r="AD679">
        <v>0</v>
      </c>
      <c r="AE679">
        <v>0</v>
      </c>
      <c r="AF679">
        <v>0</v>
      </c>
      <c r="AG679">
        <v>0</v>
      </c>
      <c r="AH679">
        <v>0</v>
      </c>
      <c r="AI679">
        <v>1</v>
      </c>
      <c r="AJ679">
        <v>1</v>
      </c>
      <c r="AK679">
        <v>1</v>
      </c>
      <c r="AL679">
        <v>1</v>
      </c>
      <c r="AM679">
        <v>-2</v>
      </c>
      <c r="AN679">
        <v>0</v>
      </c>
      <c r="AO679">
        <v>1</v>
      </c>
      <c r="AP679">
        <v>1</v>
      </c>
      <c r="AQ679">
        <v>0</v>
      </c>
      <c r="AR679">
        <v>0</v>
      </c>
      <c r="AS679" t="s">
        <v>3</v>
      </c>
      <c r="AT679">
        <v>34.630000000000003</v>
      </c>
      <c r="AU679" t="s">
        <v>3</v>
      </c>
      <c r="AV679">
        <v>1</v>
      </c>
      <c r="AW679">
        <v>2</v>
      </c>
      <c r="AX679">
        <v>35384040</v>
      </c>
      <c r="AY679">
        <v>1</v>
      </c>
      <c r="AZ679">
        <v>0</v>
      </c>
      <c r="BA679">
        <v>679</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CU679">
        <f>ROUND(AT679*Source!I2189*AH679*AL679,2)</f>
        <v>0</v>
      </c>
      <c r="CV679">
        <f>ROUND(Y679*Source!I2189,9)</f>
        <v>0.3463</v>
      </c>
      <c r="CW679">
        <v>0</v>
      </c>
      <c r="CX679">
        <f>ROUND(Y679*Source!I2189,9)</f>
        <v>0.3463</v>
      </c>
      <c r="CY679">
        <f>AD679</f>
        <v>0</v>
      </c>
      <c r="CZ679">
        <f>AH679</f>
        <v>0</v>
      </c>
      <c r="DA679">
        <f>AL679</f>
        <v>1</v>
      </c>
      <c r="DB679">
        <f t="shared" si="138"/>
        <v>0</v>
      </c>
      <c r="DC679">
        <f t="shared" si="139"/>
        <v>0</v>
      </c>
      <c r="DD679" t="s">
        <v>3</v>
      </c>
      <c r="DE679" t="s">
        <v>3</v>
      </c>
      <c r="DF679">
        <f t="shared" si="140"/>
        <v>0</v>
      </c>
      <c r="DG679">
        <f t="shared" si="141"/>
        <v>0</v>
      </c>
      <c r="DH679">
        <f t="shared" si="142"/>
        <v>0</v>
      </c>
      <c r="DI679">
        <f t="shared" si="143"/>
        <v>0</v>
      </c>
      <c r="DJ679">
        <f>DI679</f>
        <v>0</v>
      </c>
      <c r="DK679">
        <v>0</v>
      </c>
      <c r="DL679" t="s">
        <v>3</v>
      </c>
      <c r="DM679">
        <v>0</v>
      </c>
      <c r="DN679" t="s">
        <v>3</v>
      </c>
      <c r="DO679">
        <v>0</v>
      </c>
    </row>
    <row r="680" spans="1:119" x14ac:dyDescent="0.2">
      <c r="A680">
        <f>ROW(Source!A2225)</f>
        <v>2225</v>
      </c>
      <c r="B680">
        <v>35364244</v>
      </c>
      <c r="C680">
        <v>35384099</v>
      </c>
      <c r="D680">
        <v>35111398</v>
      </c>
      <c r="E680">
        <v>15872964</v>
      </c>
      <c r="F680">
        <v>1</v>
      </c>
      <c r="G680">
        <v>15872964</v>
      </c>
      <c r="H680">
        <v>1</v>
      </c>
      <c r="I680" t="s">
        <v>982</v>
      </c>
      <c r="J680" t="s">
        <v>3</v>
      </c>
      <c r="K680" t="s">
        <v>983</v>
      </c>
      <c r="L680">
        <v>1191</v>
      </c>
      <c r="N680">
        <v>1013</v>
      </c>
      <c r="O680" t="s">
        <v>984</v>
      </c>
      <c r="P680" t="s">
        <v>984</v>
      </c>
      <c r="Q680">
        <v>1</v>
      </c>
      <c r="W680">
        <v>0</v>
      </c>
      <c r="X680">
        <v>476480486</v>
      </c>
      <c r="Y680">
        <f t="shared" si="137"/>
        <v>5.84</v>
      </c>
      <c r="AA680">
        <v>0</v>
      </c>
      <c r="AB680">
        <v>0</v>
      </c>
      <c r="AC680">
        <v>0</v>
      </c>
      <c r="AD680">
        <v>0</v>
      </c>
      <c r="AE680">
        <v>0</v>
      </c>
      <c r="AF680">
        <v>0</v>
      </c>
      <c r="AG680">
        <v>0</v>
      </c>
      <c r="AH680">
        <v>0</v>
      </c>
      <c r="AI680">
        <v>1</v>
      </c>
      <c r="AJ680">
        <v>1</v>
      </c>
      <c r="AK680">
        <v>1</v>
      </c>
      <c r="AL680">
        <v>1</v>
      </c>
      <c r="AM680">
        <v>-2</v>
      </c>
      <c r="AN680">
        <v>0</v>
      </c>
      <c r="AO680">
        <v>1</v>
      </c>
      <c r="AP680">
        <v>1</v>
      </c>
      <c r="AQ680">
        <v>0</v>
      </c>
      <c r="AR680">
        <v>0</v>
      </c>
      <c r="AS680" t="s">
        <v>3</v>
      </c>
      <c r="AT680">
        <v>5.84</v>
      </c>
      <c r="AU680" t="s">
        <v>3</v>
      </c>
      <c r="AV680">
        <v>1</v>
      </c>
      <c r="AW680">
        <v>2</v>
      </c>
      <c r="AX680">
        <v>35384101</v>
      </c>
      <c r="AY680">
        <v>1</v>
      </c>
      <c r="AZ680">
        <v>0</v>
      </c>
      <c r="BA680">
        <v>680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CU680">
        <f>ROUND(AT680*Source!I2225*AH680*AL680,2)</f>
        <v>0</v>
      </c>
      <c r="CV680">
        <f>ROUND(Y680*Source!I2225,9)</f>
        <v>0.2336</v>
      </c>
      <c r="CW680">
        <v>0</v>
      </c>
      <c r="CX680">
        <f>ROUND(Y680*Source!I2225,9)</f>
        <v>0.2336</v>
      </c>
      <c r="CY680">
        <f>AD680</f>
        <v>0</v>
      </c>
      <c r="CZ680">
        <f>AH680</f>
        <v>0</v>
      </c>
      <c r="DA680">
        <f>AL680</f>
        <v>1</v>
      </c>
      <c r="DB680">
        <f t="shared" si="138"/>
        <v>0</v>
      </c>
      <c r="DC680">
        <f t="shared" si="139"/>
        <v>0</v>
      </c>
      <c r="DD680" t="s">
        <v>3</v>
      </c>
      <c r="DE680" t="s">
        <v>3</v>
      </c>
      <c r="DF680">
        <f t="shared" si="140"/>
        <v>0</v>
      </c>
      <c r="DG680">
        <f t="shared" si="141"/>
        <v>0</v>
      </c>
      <c r="DH680">
        <f t="shared" si="142"/>
        <v>0</v>
      </c>
      <c r="DI680">
        <f t="shared" si="143"/>
        <v>0</v>
      </c>
      <c r="DJ680">
        <f>DI680</f>
        <v>0</v>
      </c>
      <c r="DK680">
        <v>0</v>
      </c>
      <c r="DL680" t="s">
        <v>3</v>
      </c>
      <c r="DM680">
        <v>0</v>
      </c>
      <c r="DN680" t="s">
        <v>3</v>
      </c>
      <c r="DO680">
        <v>0</v>
      </c>
    </row>
    <row r="681" spans="1:119" x14ac:dyDescent="0.2">
      <c r="A681">
        <f>ROW(Source!A2226)</f>
        <v>2226</v>
      </c>
      <c r="B681">
        <v>35364244</v>
      </c>
      <c r="C681">
        <v>35384102</v>
      </c>
      <c r="D681">
        <v>35111398</v>
      </c>
      <c r="E681">
        <v>15872964</v>
      </c>
      <c r="F681">
        <v>1</v>
      </c>
      <c r="G681">
        <v>15872964</v>
      </c>
      <c r="H681">
        <v>1</v>
      </c>
      <c r="I681" t="s">
        <v>982</v>
      </c>
      <c r="J681" t="s">
        <v>3</v>
      </c>
      <c r="K681" t="s">
        <v>983</v>
      </c>
      <c r="L681">
        <v>1191</v>
      </c>
      <c r="N681">
        <v>1013</v>
      </c>
      <c r="O681" t="s">
        <v>984</v>
      </c>
      <c r="P681" t="s">
        <v>984</v>
      </c>
      <c r="Q681">
        <v>1</v>
      </c>
      <c r="W681">
        <v>0</v>
      </c>
      <c r="X681">
        <v>476480486</v>
      </c>
      <c r="Y681">
        <f t="shared" si="137"/>
        <v>0.42</v>
      </c>
      <c r="AA681">
        <v>0</v>
      </c>
      <c r="AB681">
        <v>0</v>
      </c>
      <c r="AC681">
        <v>0</v>
      </c>
      <c r="AD681">
        <v>0</v>
      </c>
      <c r="AE681">
        <v>0</v>
      </c>
      <c r="AF681">
        <v>0</v>
      </c>
      <c r="AG681">
        <v>0</v>
      </c>
      <c r="AH681">
        <v>0</v>
      </c>
      <c r="AI681">
        <v>1</v>
      </c>
      <c r="AJ681">
        <v>1</v>
      </c>
      <c r="AK681">
        <v>1</v>
      </c>
      <c r="AL681">
        <v>1</v>
      </c>
      <c r="AM681">
        <v>-2</v>
      </c>
      <c r="AN681">
        <v>0</v>
      </c>
      <c r="AO681">
        <v>1</v>
      </c>
      <c r="AP681">
        <v>0</v>
      </c>
      <c r="AQ681">
        <v>0</v>
      </c>
      <c r="AR681">
        <v>0</v>
      </c>
      <c r="AS681" t="s">
        <v>3</v>
      </c>
      <c r="AT681">
        <v>0.42</v>
      </c>
      <c r="AU681" t="s">
        <v>3</v>
      </c>
      <c r="AV681">
        <v>1</v>
      </c>
      <c r="AW681">
        <v>2</v>
      </c>
      <c r="AX681">
        <v>35384107</v>
      </c>
      <c r="AY681">
        <v>1</v>
      </c>
      <c r="AZ681">
        <v>0</v>
      </c>
      <c r="BA681">
        <v>681</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CU681">
        <f>ROUND(AT681*Source!I2226*AH681*AL681,2)</f>
        <v>0</v>
      </c>
      <c r="CV681">
        <f>ROUND(Y681*Source!I2226,9)</f>
        <v>8.4000000000000005E-2</v>
      </c>
      <c r="CW681">
        <v>0</v>
      </c>
      <c r="CX681">
        <f>ROUND(Y681*Source!I2226,9)</f>
        <v>8.4000000000000005E-2</v>
      </c>
      <c r="CY681">
        <f>AD681</f>
        <v>0</v>
      </c>
      <c r="CZ681">
        <f>AH681</f>
        <v>0</v>
      </c>
      <c r="DA681">
        <f>AL681</f>
        <v>1</v>
      </c>
      <c r="DB681">
        <f t="shared" si="138"/>
        <v>0</v>
      </c>
      <c r="DC681">
        <f t="shared" si="139"/>
        <v>0</v>
      </c>
      <c r="DD681" t="s">
        <v>3</v>
      </c>
      <c r="DE681" t="s">
        <v>3</v>
      </c>
      <c r="DF681">
        <f t="shared" si="140"/>
        <v>0</v>
      </c>
      <c r="DG681">
        <f t="shared" si="141"/>
        <v>0</v>
      </c>
      <c r="DH681">
        <f t="shared" si="142"/>
        <v>0</v>
      </c>
      <c r="DI681">
        <f t="shared" si="143"/>
        <v>0</v>
      </c>
      <c r="DJ681">
        <f>DI681</f>
        <v>0</v>
      </c>
      <c r="DK681">
        <v>0</v>
      </c>
      <c r="DL681" t="s">
        <v>3</v>
      </c>
      <c r="DM681">
        <v>0</v>
      </c>
      <c r="DN681" t="s">
        <v>3</v>
      </c>
      <c r="DO681">
        <v>0</v>
      </c>
    </row>
    <row r="682" spans="1:119" x14ac:dyDescent="0.2">
      <c r="A682">
        <f>ROW(Source!A2226)</f>
        <v>2226</v>
      </c>
      <c r="B682">
        <v>35364244</v>
      </c>
      <c r="C682">
        <v>35384102</v>
      </c>
      <c r="D682">
        <v>35113190</v>
      </c>
      <c r="E682">
        <v>1</v>
      </c>
      <c r="F682">
        <v>1</v>
      </c>
      <c r="G682">
        <v>15872964</v>
      </c>
      <c r="H682">
        <v>2</v>
      </c>
      <c r="I682" t="s">
        <v>1111</v>
      </c>
      <c r="J682" t="s">
        <v>1112</v>
      </c>
      <c r="K682" t="s">
        <v>1113</v>
      </c>
      <c r="L682">
        <v>1368</v>
      </c>
      <c r="N682">
        <v>1011</v>
      </c>
      <c r="O682" t="s">
        <v>988</v>
      </c>
      <c r="P682" t="s">
        <v>988</v>
      </c>
      <c r="Q682">
        <v>1</v>
      </c>
      <c r="W682">
        <v>0</v>
      </c>
      <c r="X682">
        <v>-1477704590</v>
      </c>
      <c r="Y682">
        <f t="shared" si="137"/>
        <v>0.2</v>
      </c>
      <c r="AA682">
        <v>0</v>
      </c>
      <c r="AB682">
        <v>44.94</v>
      </c>
      <c r="AC682">
        <v>0.64</v>
      </c>
      <c r="AD682">
        <v>0</v>
      </c>
      <c r="AE682">
        <v>0</v>
      </c>
      <c r="AF682">
        <v>44.94</v>
      </c>
      <c r="AG682">
        <v>0.64</v>
      </c>
      <c r="AH682">
        <v>0</v>
      </c>
      <c r="AI682">
        <v>1</v>
      </c>
      <c r="AJ682">
        <v>1</v>
      </c>
      <c r="AK682">
        <v>1</v>
      </c>
      <c r="AL682">
        <v>1</v>
      </c>
      <c r="AM682">
        <v>-2</v>
      </c>
      <c r="AN682">
        <v>0</v>
      </c>
      <c r="AO682">
        <v>1</v>
      </c>
      <c r="AP682">
        <v>0</v>
      </c>
      <c r="AQ682">
        <v>0</v>
      </c>
      <c r="AR682">
        <v>0</v>
      </c>
      <c r="AS682" t="s">
        <v>3</v>
      </c>
      <c r="AT682">
        <v>0.2</v>
      </c>
      <c r="AU682" t="s">
        <v>3</v>
      </c>
      <c r="AV682">
        <v>0</v>
      </c>
      <c r="AW682">
        <v>2</v>
      </c>
      <c r="AX682">
        <v>35384108</v>
      </c>
      <c r="AY682">
        <v>1</v>
      </c>
      <c r="AZ682">
        <v>0</v>
      </c>
      <c r="BA682">
        <v>682</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CV682">
        <v>0</v>
      </c>
      <c r="CW682">
        <f>ROUND(Y682*Source!I2226*DO682,9)</f>
        <v>0</v>
      </c>
      <c r="CX682">
        <f>ROUND(Y682*Source!I2226,9)</f>
        <v>0.04</v>
      </c>
      <c r="CY682">
        <f>AB682</f>
        <v>44.94</v>
      </c>
      <c r="CZ682">
        <f>AF682</f>
        <v>44.94</v>
      </c>
      <c r="DA682">
        <f>AJ682</f>
        <v>1</v>
      </c>
      <c r="DB682">
        <f t="shared" si="138"/>
        <v>8.99</v>
      </c>
      <c r="DC682">
        <f t="shared" si="139"/>
        <v>0.13</v>
      </c>
      <c r="DD682" t="s">
        <v>3</v>
      </c>
      <c r="DE682" t="s">
        <v>3</v>
      </c>
      <c r="DF682">
        <f t="shared" si="140"/>
        <v>0</v>
      </c>
      <c r="DG682">
        <f t="shared" si="141"/>
        <v>1.8</v>
      </c>
      <c r="DH682">
        <f t="shared" si="142"/>
        <v>0.03</v>
      </c>
      <c r="DI682">
        <f t="shared" si="143"/>
        <v>0</v>
      </c>
      <c r="DJ682">
        <f>DG682</f>
        <v>1.8</v>
      </c>
      <c r="DK682">
        <v>0</v>
      </c>
      <c r="DL682" t="s">
        <v>3</v>
      </c>
      <c r="DM682">
        <v>0</v>
      </c>
      <c r="DN682" t="s">
        <v>3</v>
      </c>
      <c r="DO682">
        <v>0</v>
      </c>
    </row>
    <row r="683" spans="1:119" x14ac:dyDescent="0.2">
      <c r="A683">
        <f>ROW(Source!A2226)</f>
        <v>2226</v>
      </c>
      <c r="B683">
        <v>35364244</v>
      </c>
      <c r="C683">
        <v>35384102</v>
      </c>
      <c r="D683">
        <v>35115233</v>
      </c>
      <c r="E683">
        <v>1</v>
      </c>
      <c r="F683">
        <v>1</v>
      </c>
      <c r="G683">
        <v>15872964</v>
      </c>
      <c r="H683">
        <v>3</v>
      </c>
      <c r="I683" t="s">
        <v>1114</v>
      </c>
      <c r="J683" t="s">
        <v>1115</v>
      </c>
      <c r="K683" t="s">
        <v>1116</v>
      </c>
      <c r="L683">
        <v>1339</v>
      </c>
      <c r="N683">
        <v>1007</v>
      </c>
      <c r="O683" t="s">
        <v>1117</v>
      </c>
      <c r="P683" t="s">
        <v>1117</v>
      </c>
      <c r="Q683">
        <v>1</v>
      </c>
      <c r="W683">
        <v>0</v>
      </c>
      <c r="X683">
        <v>-35091971</v>
      </c>
      <c r="Y683">
        <f t="shared" si="137"/>
        <v>1.7600000000000001E-2</v>
      </c>
      <c r="AA683">
        <v>54.81</v>
      </c>
      <c r="AB683">
        <v>0</v>
      </c>
      <c r="AC683">
        <v>0</v>
      </c>
      <c r="AD683">
        <v>0</v>
      </c>
      <c r="AE683">
        <v>54.81</v>
      </c>
      <c r="AF683">
        <v>0</v>
      </c>
      <c r="AG683">
        <v>0</v>
      </c>
      <c r="AH683">
        <v>0</v>
      </c>
      <c r="AI683">
        <v>1</v>
      </c>
      <c r="AJ683">
        <v>1</v>
      </c>
      <c r="AK683">
        <v>1</v>
      </c>
      <c r="AL683">
        <v>1</v>
      </c>
      <c r="AM683">
        <v>-2</v>
      </c>
      <c r="AN683">
        <v>0</v>
      </c>
      <c r="AO683">
        <v>1</v>
      </c>
      <c r="AP683">
        <v>0</v>
      </c>
      <c r="AQ683">
        <v>0</v>
      </c>
      <c r="AR683">
        <v>0</v>
      </c>
      <c r="AS683" t="s">
        <v>3</v>
      </c>
      <c r="AT683">
        <v>1.7600000000000001E-2</v>
      </c>
      <c r="AU683" t="s">
        <v>3</v>
      </c>
      <c r="AV683">
        <v>0</v>
      </c>
      <c r="AW683">
        <v>2</v>
      </c>
      <c r="AX683">
        <v>35384109</v>
      </c>
      <c r="AY683">
        <v>1</v>
      </c>
      <c r="AZ683">
        <v>0</v>
      </c>
      <c r="BA683">
        <v>683</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CV683">
        <v>0</v>
      </c>
      <c r="CW683">
        <v>0</v>
      </c>
      <c r="CX683">
        <f>ROUND(Y683*Source!I2226,9)</f>
        <v>3.5200000000000001E-3</v>
      </c>
      <c r="CY683">
        <f>AA683</f>
        <v>54.81</v>
      </c>
      <c r="CZ683">
        <f>AE683</f>
        <v>54.81</v>
      </c>
      <c r="DA683">
        <f>AI683</f>
        <v>1</v>
      </c>
      <c r="DB683">
        <f t="shared" si="138"/>
        <v>0.96</v>
      </c>
      <c r="DC683">
        <f t="shared" si="139"/>
        <v>0</v>
      </c>
      <c r="DD683" t="s">
        <v>3</v>
      </c>
      <c r="DE683" t="s">
        <v>3</v>
      </c>
      <c r="DF683">
        <f t="shared" si="140"/>
        <v>0.19</v>
      </c>
      <c r="DG683">
        <f t="shared" si="141"/>
        <v>0</v>
      </c>
      <c r="DH683">
        <f t="shared" si="142"/>
        <v>0</v>
      </c>
      <c r="DI683">
        <f t="shared" si="143"/>
        <v>0</v>
      </c>
      <c r="DJ683">
        <f>DF683</f>
        <v>0.19</v>
      </c>
      <c r="DK683">
        <v>0</v>
      </c>
      <c r="DL683" t="s">
        <v>3</v>
      </c>
      <c r="DM683">
        <v>0</v>
      </c>
      <c r="DN683" t="s">
        <v>3</v>
      </c>
      <c r="DO683">
        <v>0</v>
      </c>
    </row>
    <row r="684" spans="1:119" x14ac:dyDescent="0.2">
      <c r="A684">
        <f>ROW(Source!A2226)</f>
        <v>2226</v>
      </c>
      <c r="B684">
        <v>35364244</v>
      </c>
      <c r="C684">
        <v>35384102</v>
      </c>
      <c r="D684">
        <v>35117602</v>
      </c>
      <c r="E684">
        <v>1</v>
      </c>
      <c r="F684">
        <v>1</v>
      </c>
      <c r="G684">
        <v>15872964</v>
      </c>
      <c r="H684">
        <v>3</v>
      </c>
      <c r="I684" t="s">
        <v>1118</v>
      </c>
      <c r="J684" t="s">
        <v>1119</v>
      </c>
      <c r="K684" t="s">
        <v>1120</v>
      </c>
      <c r="L684">
        <v>1354</v>
      </c>
      <c r="N684">
        <v>1010</v>
      </c>
      <c r="O684" t="s">
        <v>52</v>
      </c>
      <c r="P684" t="s">
        <v>52</v>
      </c>
      <c r="Q684">
        <v>1</v>
      </c>
      <c r="W684">
        <v>0</v>
      </c>
      <c r="X684">
        <v>656259231</v>
      </c>
      <c r="Y684">
        <f t="shared" si="137"/>
        <v>6.7000000000000002E-3</v>
      </c>
      <c r="AA684">
        <v>16620.27</v>
      </c>
      <c r="AB684">
        <v>0</v>
      </c>
      <c r="AC684">
        <v>0</v>
      </c>
      <c r="AD684">
        <v>0</v>
      </c>
      <c r="AE684">
        <v>16620.27</v>
      </c>
      <c r="AF684">
        <v>0</v>
      </c>
      <c r="AG684">
        <v>0</v>
      </c>
      <c r="AH684">
        <v>0</v>
      </c>
      <c r="AI684">
        <v>1</v>
      </c>
      <c r="AJ684">
        <v>1</v>
      </c>
      <c r="AK684">
        <v>1</v>
      </c>
      <c r="AL684">
        <v>1</v>
      </c>
      <c r="AM684">
        <v>-2</v>
      </c>
      <c r="AN684">
        <v>0</v>
      </c>
      <c r="AO684">
        <v>1</v>
      </c>
      <c r="AP684">
        <v>0</v>
      </c>
      <c r="AQ684">
        <v>0</v>
      </c>
      <c r="AR684">
        <v>0</v>
      </c>
      <c r="AS684" t="s">
        <v>3</v>
      </c>
      <c r="AT684">
        <v>6.7000000000000002E-3</v>
      </c>
      <c r="AU684" t="s">
        <v>3</v>
      </c>
      <c r="AV684">
        <v>0</v>
      </c>
      <c r="AW684">
        <v>2</v>
      </c>
      <c r="AX684">
        <v>35384110</v>
      </c>
      <c r="AY684">
        <v>1</v>
      </c>
      <c r="AZ684">
        <v>0</v>
      </c>
      <c r="BA684">
        <v>684</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CV684">
        <v>0</v>
      </c>
      <c r="CW684">
        <v>0</v>
      </c>
      <c r="CX684">
        <f>ROUND(Y684*Source!I2226,9)</f>
        <v>1.34E-3</v>
      </c>
      <c r="CY684">
        <f>AA684</f>
        <v>16620.27</v>
      </c>
      <c r="CZ684">
        <f>AE684</f>
        <v>16620.27</v>
      </c>
      <c r="DA684">
        <f>AI684</f>
        <v>1</v>
      </c>
      <c r="DB684">
        <f t="shared" si="138"/>
        <v>111.36</v>
      </c>
      <c r="DC684">
        <f t="shared" si="139"/>
        <v>0</v>
      </c>
      <c r="DD684" t="s">
        <v>3</v>
      </c>
      <c r="DE684" t="s">
        <v>3</v>
      </c>
      <c r="DF684">
        <f t="shared" si="140"/>
        <v>22.27</v>
      </c>
      <c r="DG684">
        <f t="shared" si="141"/>
        <v>0</v>
      </c>
      <c r="DH684">
        <f t="shared" si="142"/>
        <v>0</v>
      </c>
      <c r="DI684">
        <f t="shared" si="143"/>
        <v>0</v>
      </c>
      <c r="DJ684">
        <f>DF684</f>
        <v>22.27</v>
      </c>
      <c r="DK684">
        <v>0</v>
      </c>
      <c r="DL684" t="s">
        <v>3</v>
      </c>
      <c r="DM684">
        <v>0</v>
      </c>
      <c r="DN684" t="s">
        <v>3</v>
      </c>
      <c r="DO684">
        <v>0</v>
      </c>
    </row>
    <row r="685" spans="1:119" x14ac:dyDescent="0.2">
      <c r="A685">
        <f>ROW(Source!A2227)</f>
        <v>2227</v>
      </c>
      <c r="B685">
        <v>35364244</v>
      </c>
      <c r="C685">
        <v>35384111</v>
      </c>
      <c r="D685">
        <v>35111398</v>
      </c>
      <c r="E685">
        <v>15872964</v>
      </c>
      <c r="F685">
        <v>1</v>
      </c>
      <c r="G685">
        <v>15872964</v>
      </c>
      <c r="H685">
        <v>1</v>
      </c>
      <c r="I685" t="s">
        <v>982</v>
      </c>
      <c r="J685" t="s">
        <v>3</v>
      </c>
      <c r="K685" t="s">
        <v>983</v>
      </c>
      <c r="L685">
        <v>1191</v>
      </c>
      <c r="N685">
        <v>1013</v>
      </c>
      <c r="O685" t="s">
        <v>984</v>
      </c>
      <c r="P685" t="s">
        <v>984</v>
      </c>
      <c r="Q685">
        <v>1</v>
      </c>
      <c r="W685">
        <v>0</v>
      </c>
      <c r="X685">
        <v>476480486</v>
      </c>
      <c r="Y685">
        <f t="shared" si="137"/>
        <v>14</v>
      </c>
      <c r="AA685">
        <v>0</v>
      </c>
      <c r="AB685">
        <v>0</v>
      </c>
      <c r="AC685">
        <v>0</v>
      </c>
      <c r="AD685">
        <v>0</v>
      </c>
      <c r="AE685">
        <v>0</v>
      </c>
      <c r="AF685">
        <v>0</v>
      </c>
      <c r="AG685">
        <v>0</v>
      </c>
      <c r="AH685">
        <v>0</v>
      </c>
      <c r="AI685">
        <v>1</v>
      </c>
      <c r="AJ685">
        <v>1</v>
      </c>
      <c r="AK685">
        <v>1</v>
      </c>
      <c r="AL685">
        <v>1</v>
      </c>
      <c r="AM685">
        <v>-2</v>
      </c>
      <c r="AN685">
        <v>0</v>
      </c>
      <c r="AO685">
        <v>1</v>
      </c>
      <c r="AP685">
        <v>1</v>
      </c>
      <c r="AQ685">
        <v>0</v>
      </c>
      <c r="AR685">
        <v>0</v>
      </c>
      <c r="AS685" t="s">
        <v>3</v>
      </c>
      <c r="AT685">
        <v>14</v>
      </c>
      <c r="AU685" t="s">
        <v>3</v>
      </c>
      <c r="AV685">
        <v>1</v>
      </c>
      <c r="AW685">
        <v>2</v>
      </c>
      <c r="AX685">
        <v>35384115</v>
      </c>
      <c r="AY685">
        <v>1</v>
      </c>
      <c r="AZ685">
        <v>0</v>
      </c>
      <c r="BA685">
        <v>685</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CU685">
        <f>ROUND(AT685*Source!I2227*AH685*AL685,2)</f>
        <v>0</v>
      </c>
      <c r="CV685">
        <f>ROUND(Y685*Source!I2227,9)</f>
        <v>0.28000000000000003</v>
      </c>
      <c r="CW685">
        <v>0</v>
      </c>
      <c r="CX685">
        <f>ROUND(Y685*Source!I2227,9)</f>
        <v>0.28000000000000003</v>
      </c>
      <c r="CY685">
        <f>AD685</f>
        <v>0</v>
      </c>
      <c r="CZ685">
        <f>AH685</f>
        <v>0</v>
      </c>
      <c r="DA685">
        <f>AL685</f>
        <v>1</v>
      </c>
      <c r="DB685">
        <f t="shared" si="138"/>
        <v>0</v>
      </c>
      <c r="DC685">
        <f t="shared" si="139"/>
        <v>0</v>
      </c>
      <c r="DD685" t="s">
        <v>3</v>
      </c>
      <c r="DE685" t="s">
        <v>3</v>
      </c>
      <c r="DF685">
        <f t="shared" si="140"/>
        <v>0</v>
      </c>
      <c r="DG685">
        <f t="shared" si="141"/>
        <v>0</v>
      </c>
      <c r="DH685">
        <f t="shared" si="142"/>
        <v>0</v>
      </c>
      <c r="DI685">
        <f t="shared" si="143"/>
        <v>0</v>
      </c>
      <c r="DJ685">
        <f>DI685</f>
        <v>0</v>
      </c>
      <c r="DK685">
        <v>0</v>
      </c>
      <c r="DL685" t="s">
        <v>3</v>
      </c>
      <c r="DM685">
        <v>0</v>
      </c>
      <c r="DN685" t="s">
        <v>3</v>
      </c>
      <c r="DO685">
        <v>0</v>
      </c>
    </row>
    <row r="686" spans="1:119" x14ac:dyDescent="0.2">
      <c r="A686">
        <f>ROW(Source!A2227)</f>
        <v>2227</v>
      </c>
      <c r="B686">
        <v>35364244</v>
      </c>
      <c r="C686">
        <v>35384111</v>
      </c>
      <c r="D686">
        <v>35112687</v>
      </c>
      <c r="E686">
        <v>1</v>
      </c>
      <c r="F686">
        <v>1</v>
      </c>
      <c r="G686">
        <v>15872964</v>
      </c>
      <c r="H686">
        <v>2</v>
      </c>
      <c r="I686" t="s">
        <v>1121</v>
      </c>
      <c r="J686" t="s">
        <v>1122</v>
      </c>
      <c r="K686" t="s">
        <v>1123</v>
      </c>
      <c r="L686">
        <v>1368</v>
      </c>
      <c r="N686">
        <v>1011</v>
      </c>
      <c r="O686" t="s">
        <v>988</v>
      </c>
      <c r="P686" t="s">
        <v>988</v>
      </c>
      <c r="Q686">
        <v>1</v>
      </c>
      <c r="W686">
        <v>0</v>
      </c>
      <c r="X686">
        <v>-1843499539</v>
      </c>
      <c r="Y686">
        <f t="shared" si="137"/>
        <v>3.65</v>
      </c>
      <c r="AA686">
        <v>0</v>
      </c>
      <c r="AB686">
        <v>1635</v>
      </c>
      <c r="AC686">
        <v>832.91</v>
      </c>
      <c r="AD686">
        <v>0</v>
      </c>
      <c r="AE686">
        <v>0</v>
      </c>
      <c r="AF686">
        <v>1635</v>
      </c>
      <c r="AG686">
        <v>832.91</v>
      </c>
      <c r="AH686">
        <v>0</v>
      </c>
      <c r="AI686">
        <v>1</v>
      </c>
      <c r="AJ686">
        <v>1</v>
      </c>
      <c r="AK686">
        <v>1</v>
      </c>
      <c r="AL686">
        <v>1</v>
      </c>
      <c r="AM686">
        <v>-2</v>
      </c>
      <c r="AN686">
        <v>0</v>
      </c>
      <c r="AO686">
        <v>1</v>
      </c>
      <c r="AP686">
        <v>1</v>
      </c>
      <c r="AQ686">
        <v>0</v>
      </c>
      <c r="AR686">
        <v>0</v>
      </c>
      <c r="AS686" t="s">
        <v>3</v>
      </c>
      <c r="AT686">
        <v>3.65</v>
      </c>
      <c r="AU686" t="s">
        <v>3</v>
      </c>
      <c r="AV686">
        <v>0</v>
      </c>
      <c r="AW686">
        <v>2</v>
      </c>
      <c r="AX686">
        <v>35384116</v>
      </c>
      <c r="AY686">
        <v>1</v>
      </c>
      <c r="AZ686">
        <v>0</v>
      </c>
      <c r="BA686">
        <v>686</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CV686">
        <v>0</v>
      </c>
      <c r="CW686">
        <f>ROUND(Y686*Source!I2227*DO686,9)</f>
        <v>0</v>
      </c>
      <c r="CX686">
        <f>ROUND(Y686*Source!I2227,9)</f>
        <v>7.2999999999999995E-2</v>
      </c>
      <c r="CY686">
        <f>AB686</f>
        <v>1635</v>
      </c>
      <c r="CZ686">
        <f>AF686</f>
        <v>1635</v>
      </c>
      <c r="DA686">
        <f>AJ686</f>
        <v>1</v>
      </c>
      <c r="DB686">
        <f t="shared" si="138"/>
        <v>5967.75</v>
      </c>
      <c r="DC686">
        <f t="shared" si="139"/>
        <v>3040.12</v>
      </c>
      <c r="DD686" t="s">
        <v>3</v>
      </c>
      <c r="DE686" t="s">
        <v>3</v>
      </c>
      <c r="DF686">
        <f t="shared" si="140"/>
        <v>0</v>
      </c>
      <c r="DG686">
        <f t="shared" si="141"/>
        <v>119.36</v>
      </c>
      <c r="DH686">
        <f t="shared" si="142"/>
        <v>60.8</v>
      </c>
      <c r="DI686">
        <f t="shared" si="143"/>
        <v>0</v>
      </c>
      <c r="DJ686">
        <f>DG686</f>
        <v>119.36</v>
      </c>
      <c r="DK686">
        <v>0</v>
      </c>
      <c r="DL686" t="s">
        <v>3</v>
      </c>
      <c r="DM686">
        <v>0</v>
      </c>
      <c r="DN686" t="s">
        <v>3</v>
      </c>
      <c r="DO686">
        <v>0</v>
      </c>
    </row>
    <row r="687" spans="1:119" x14ac:dyDescent="0.2">
      <c r="A687">
        <f>ROW(Source!A2227)</f>
        <v>2227</v>
      </c>
      <c r="B687">
        <v>35364244</v>
      </c>
      <c r="C687">
        <v>35384111</v>
      </c>
      <c r="D687">
        <v>35113169</v>
      </c>
      <c r="E687">
        <v>1</v>
      </c>
      <c r="F687">
        <v>1</v>
      </c>
      <c r="G687">
        <v>15872964</v>
      </c>
      <c r="H687">
        <v>2</v>
      </c>
      <c r="I687" t="s">
        <v>1124</v>
      </c>
      <c r="J687" t="s">
        <v>1125</v>
      </c>
      <c r="K687" t="s">
        <v>1126</v>
      </c>
      <c r="L687">
        <v>1368</v>
      </c>
      <c r="N687">
        <v>1011</v>
      </c>
      <c r="O687" t="s">
        <v>988</v>
      </c>
      <c r="P687" t="s">
        <v>988</v>
      </c>
      <c r="Q687">
        <v>1</v>
      </c>
      <c r="W687">
        <v>0</v>
      </c>
      <c r="X687">
        <v>-1505827316</v>
      </c>
      <c r="Y687">
        <f t="shared" si="137"/>
        <v>3.65</v>
      </c>
      <c r="AA687">
        <v>0</v>
      </c>
      <c r="AB687">
        <v>7.15</v>
      </c>
      <c r="AC687">
        <v>0.09</v>
      </c>
      <c r="AD687">
        <v>0</v>
      </c>
      <c r="AE687">
        <v>0</v>
      </c>
      <c r="AF687">
        <v>7.15</v>
      </c>
      <c r="AG687">
        <v>0.09</v>
      </c>
      <c r="AH687">
        <v>0</v>
      </c>
      <c r="AI687">
        <v>1</v>
      </c>
      <c r="AJ687">
        <v>1</v>
      </c>
      <c r="AK687">
        <v>1</v>
      </c>
      <c r="AL687">
        <v>1</v>
      </c>
      <c r="AM687">
        <v>-2</v>
      </c>
      <c r="AN687">
        <v>0</v>
      </c>
      <c r="AO687">
        <v>1</v>
      </c>
      <c r="AP687">
        <v>1</v>
      </c>
      <c r="AQ687">
        <v>0</v>
      </c>
      <c r="AR687">
        <v>0</v>
      </c>
      <c r="AS687" t="s">
        <v>3</v>
      </c>
      <c r="AT687">
        <v>3.65</v>
      </c>
      <c r="AU687" t="s">
        <v>3</v>
      </c>
      <c r="AV687">
        <v>0</v>
      </c>
      <c r="AW687">
        <v>2</v>
      </c>
      <c r="AX687">
        <v>35384117</v>
      </c>
      <c r="AY687">
        <v>1</v>
      </c>
      <c r="AZ687">
        <v>0</v>
      </c>
      <c r="BA687">
        <v>687</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CV687">
        <v>0</v>
      </c>
      <c r="CW687">
        <f>ROUND(Y687*Source!I2227*DO687,9)</f>
        <v>0</v>
      </c>
      <c r="CX687">
        <f>ROUND(Y687*Source!I2227,9)</f>
        <v>7.2999999999999995E-2</v>
      </c>
      <c r="CY687">
        <f>AB687</f>
        <v>7.15</v>
      </c>
      <c r="CZ687">
        <f>AF687</f>
        <v>7.15</v>
      </c>
      <c r="DA687">
        <f>AJ687</f>
        <v>1</v>
      </c>
      <c r="DB687">
        <f t="shared" si="138"/>
        <v>26.1</v>
      </c>
      <c r="DC687">
        <f t="shared" si="139"/>
        <v>0.33</v>
      </c>
      <c r="DD687" t="s">
        <v>3</v>
      </c>
      <c r="DE687" t="s">
        <v>3</v>
      </c>
      <c r="DF687">
        <f t="shared" si="140"/>
        <v>0</v>
      </c>
      <c r="DG687">
        <f t="shared" si="141"/>
        <v>0.52</v>
      </c>
      <c r="DH687">
        <f t="shared" si="142"/>
        <v>0.01</v>
      </c>
      <c r="DI687">
        <f t="shared" si="143"/>
        <v>0</v>
      </c>
      <c r="DJ687">
        <f>DG687</f>
        <v>0.52</v>
      </c>
      <c r="DK687">
        <v>0</v>
      </c>
      <c r="DL687" t="s">
        <v>3</v>
      </c>
      <c r="DM687">
        <v>0</v>
      </c>
      <c r="DN687" t="s">
        <v>3</v>
      </c>
      <c r="DO687">
        <v>0</v>
      </c>
    </row>
    <row r="688" spans="1:119" x14ac:dyDescent="0.2">
      <c r="A688">
        <f>ROW(Source!A2230)</f>
        <v>2230</v>
      </c>
      <c r="B688">
        <v>35364244</v>
      </c>
      <c r="C688">
        <v>35384120</v>
      </c>
      <c r="D688">
        <v>35111398</v>
      </c>
      <c r="E688">
        <v>15872964</v>
      </c>
      <c r="F688">
        <v>1</v>
      </c>
      <c r="G688">
        <v>15872964</v>
      </c>
      <c r="H688">
        <v>1</v>
      </c>
      <c r="I688" t="s">
        <v>982</v>
      </c>
      <c r="J688" t="s">
        <v>3</v>
      </c>
      <c r="K688" t="s">
        <v>983</v>
      </c>
      <c r="L688">
        <v>1191</v>
      </c>
      <c r="N688">
        <v>1013</v>
      </c>
      <c r="O688" t="s">
        <v>984</v>
      </c>
      <c r="P688" t="s">
        <v>984</v>
      </c>
      <c r="Q688">
        <v>1</v>
      </c>
      <c r="W688">
        <v>0</v>
      </c>
      <c r="X688">
        <v>476480486</v>
      </c>
      <c r="Y688">
        <f t="shared" ref="Y688:Y751" si="144">AT688</f>
        <v>42.81</v>
      </c>
      <c r="AA688">
        <v>0</v>
      </c>
      <c r="AB688">
        <v>0</v>
      </c>
      <c r="AC688">
        <v>0</v>
      </c>
      <c r="AD688">
        <v>0</v>
      </c>
      <c r="AE688">
        <v>0</v>
      </c>
      <c r="AF688">
        <v>0</v>
      </c>
      <c r="AG688">
        <v>0</v>
      </c>
      <c r="AH688">
        <v>0</v>
      </c>
      <c r="AI688">
        <v>1</v>
      </c>
      <c r="AJ688">
        <v>1</v>
      </c>
      <c r="AK688">
        <v>1</v>
      </c>
      <c r="AL688">
        <v>1</v>
      </c>
      <c r="AM688">
        <v>-2</v>
      </c>
      <c r="AN688">
        <v>0</v>
      </c>
      <c r="AO688">
        <v>1</v>
      </c>
      <c r="AP688">
        <v>1</v>
      </c>
      <c r="AQ688">
        <v>0</v>
      </c>
      <c r="AR688">
        <v>0</v>
      </c>
      <c r="AS688" t="s">
        <v>3</v>
      </c>
      <c r="AT688">
        <v>42.81</v>
      </c>
      <c r="AU688" t="s">
        <v>3</v>
      </c>
      <c r="AV688">
        <v>1</v>
      </c>
      <c r="AW688">
        <v>2</v>
      </c>
      <c r="AX688">
        <v>35384123</v>
      </c>
      <c r="AY688">
        <v>1</v>
      </c>
      <c r="AZ688">
        <v>0</v>
      </c>
      <c r="BA688">
        <v>688</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CU688">
        <f>ROUND(AT688*Source!I2230*AH688*AL688,2)</f>
        <v>0</v>
      </c>
      <c r="CV688">
        <f>ROUND(Y688*Source!I2230,9)</f>
        <v>1.7123999999999999</v>
      </c>
      <c r="CW688">
        <v>0</v>
      </c>
      <c r="CX688">
        <f>ROUND(Y688*Source!I2230,9)</f>
        <v>1.7123999999999999</v>
      </c>
      <c r="CY688">
        <f>AD688</f>
        <v>0</v>
      </c>
      <c r="CZ688">
        <f>AH688</f>
        <v>0</v>
      </c>
      <c r="DA688">
        <f>AL688</f>
        <v>1</v>
      </c>
      <c r="DB688">
        <f t="shared" ref="DB688:DB751" si="145">ROUND(ROUND(AT688*CZ688,2),6)</f>
        <v>0</v>
      </c>
      <c r="DC688">
        <f t="shared" ref="DC688:DC751" si="146">ROUND(ROUND(AT688*AG688,2),6)</f>
        <v>0</v>
      </c>
      <c r="DD688" t="s">
        <v>3</v>
      </c>
      <c r="DE688" t="s">
        <v>3</v>
      </c>
      <c r="DF688">
        <f t="shared" si="140"/>
        <v>0</v>
      </c>
      <c r="DG688">
        <f t="shared" si="141"/>
        <v>0</v>
      </c>
      <c r="DH688">
        <f t="shared" si="142"/>
        <v>0</v>
      </c>
      <c r="DI688">
        <f t="shared" si="143"/>
        <v>0</v>
      </c>
      <c r="DJ688">
        <f>DI688</f>
        <v>0</v>
      </c>
      <c r="DK688">
        <v>0</v>
      </c>
      <c r="DL688" t="s">
        <v>3</v>
      </c>
      <c r="DM688">
        <v>0</v>
      </c>
      <c r="DN688" t="s">
        <v>3</v>
      </c>
      <c r="DO688">
        <v>0</v>
      </c>
    </row>
    <row r="689" spans="1:119" x14ac:dyDescent="0.2">
      <c r="A689">
        <f>ROW(Source!A2230)</f>
        <v>2230</v>
      </c>
      <c r="B689">
        <v>35364244</v>
      </c>
      <c r="C689">
        <v>35384120</v>
      </c>
      <c r="D689">
        <v>35113206</v>
      </c>
      <c r="E689">
        <v>1</v>
      </c>
      <c r="F689">
        <v>1</v>
      </c>
      <c r="G689">
        <v>15872964</v>
      </c>
      <c r="H689">
        <v>2</v>
      </c>
      <c r="I689" t="s">
        <v>989</v>
      </c>
      <c r="J689" t="s">
        <v>990</v>
      </c>
      <c r="K689" t="s">
        <v>991</v>
      </c>
      <c r="L689">
        <v>1368</v>
      </c>
      <c r="N689">
        <v>1011</v>
      </c>
      <c r="O689" t="s">
        <v>988</v>
      </c>
      <c r="P689" t="s">
        <v>988</v>
      </c>
      <c r="Q689">
        <v>1</v>
      </c>
      <c r="W689">
        <v>0</v>
      </c>
      <c r="X689">
        <v>-1817365194</v>
      </c>
      <c r="Y689">
        <f t="shared" si="144"/>
        <v>6.9</v>
      </c>
      <c r="AA689">
        <v>0</v>
      </c>
      <c r="AB689">
        <v>4.72</v>
      </c>
      <c r="AC689">
        <v>0.1</v>
      </c>
      <c r="AD689">
        <v>0</v>
      </c>
      <c r="AE689">
        <v>0</v>
      </c>
      <c r="AF689">
        <v>4.72</v>
      </c>
      <c r="AG689">
        <v>0.1</v>
      </c>
      <c r="AH689">
        <v>0</v>
      </c>
      <c r="AI689">
        <v>1</v>
      </c>
      <c r="AJ689">
        <v>1</v>
      </c>
      <c r="AK689">
        <v>1</v>
      </c>
      <c r="AL689">
        <v>1</v>
      </c>
      <c r="AM689">
        <v>-2</v>
      </c>
      <c r="AN689">
        <v>0</v>
      </c>
      <c r="AO689">
        <v>1</v>
      </c>
      <c r="AP689">
        <v>1</v>
      </c>
      <c r="AQ689">
        <v>0</v>
      </c>
      <c r="AR689">
        <v>0</v>
      </c>
      <c r="AS689" t="s">
        <v>3</v>
      </c>
      <c r="AT689">
        <v>6.9</v>
      </c>
      <c r="AU689" t="s">
        <v>3</v>
      </c>
      <c r="AV689">
        <v>0</v>
      </c>
      <c r="AW689">
        <v>2</v>
      </c>
      <c r="AX689">
        <v>35384124</v>
      </c>
      <c r="AY689">
        <v>1</v>
      </c>
      <c r="AZ689">
        <v>0</v>
      </c>
      <c r="BA689">
        <v>689</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CV689">
        <v>0</v>
      </c>
      <c r="CW689">
        <f>ROUND(Y689*Source!I2230*DO689,9)</f>
        <v>0</v>
      </c>
      <c r="CX689">
        <f>ROUND(Y689*Source!I2230,9)</f>
        <v>0.27600000000000002</v>
      </c>
      <c r="CY689">
        <f>AB689</f>
        <v>4.72</v>
      </c>
      <c r="CZ689">
        <f>AF689</f>
        <v>4.72</v>
      </c>
      <c r="DA689">
        <f>AJ689</f>
        <v>1</v>
      </c>
      <c r="DB689">
        <f t="shared" si="145"/>
        <v>32.57</v>
      </c>
      <c r="DC689">
        <f t="shared" si="146"/>
        <v>0.69</v>
      </c>
      <c r="DD689" t="s">
        <v>3</v>
      </c>
      <c r="DE689" t="s">
        <v>3</v>
      </c>
      <c r="DF689">
        <f t="shared" si="140"/>
        <v>0</v>
      </c>
      <c r="DG689">
        <f t="shared" si="141"/>
        <v>1.3</v>
      </c>
      <c r="DH689">
        <f t="shared" si="142"/>
        <v>0.03</v>
      </c>
      <c r="DI689">
        <f t="shared" si="143"/>
        <v>0</v>
      </c>
      <c r="DJ689">
        <f>DG689</f>
        <v>1.3</v>
      </c>
      <c r="DK689">
        <v>0</v>
      </c>
      <c r="DL689" t="s">
        <v>3</v>
      </c>
      <c r="DM689">
        <v>0</v>
      </c>
      <c r="DN689" t="s">
        <v>3</v>
      </c>
      <c r="DO689">
        <v>0</v>
      </c>
    </row>
    <row r="690" spans="1:119" x14ac:dyDescent="0.2">
      <c r="A690">
        <f>ROW(Source!A2231)</f>
        <v>2231</v>
      </c>
      <c r="B690">
        <v>35364244</v>
      </c>
      <c r="C690">
        <v>35384125</v>
      </c>
      <c r="D690">
        <v>35111398</v>
      </c>
      <c r="E690">
        <v>15872964</v>
      </c>
      <c r="F690">
        <v>1</v>
      </c>
      <c r="G690">
        <v>15872964</v>
      </c>
      <c r="H690">
        <v>1</v>
      </c>
      <c r="I690" t="s">
        <v>982</v>
      </c>
      <c r="J690" t="s">
        <v>3</v>
      </c>
      <c r="K690" t="s">
        <v>983</v>
      </c>
      <c r="L690">
        <v>1191</v>
      </c>
      <c r="N690">
        <v>1013</v>
      </c>
      <c r="O690" t="s">
        <v>984</v>
      </c>
      <c r="P690" t="s">
        <v>984</v>
      </c>
      <c r="Q690">
        <v>1</v>
      </c>
      <c r="W690">
        <v>0</v>
      </c>
      <c r="X690">
        <v>476480486</v>
      </c>
      <c r="Y690">
        <f t="shared" si="144"/>
        <v>39.22</v>
      </c>
      <c r="AA690">
        <v>0</v>
      </c>
      <c r="AB690">
        <v>0</v>
      </c>
      <c r="AC690">
        <v>0</v>
      </c>
      <c r="AD690">
        <v>0</v>
      </c>
      <c r="AE690">
        <v>0</v>
      </c>
      <c r="AF690">
        <v>0</v>
      </c>
      <c r="AG690">
        <v>0</v>
      </c>
      <c r="AH690">
        <v>0</v>
      </c>
      <c r="AI690">
        <v>1</v>
      </c>
      <c r="AJ690">
        <v>1</v>
      </c>
      <c r="AK690">
        <v>1</v>
      </c>
      <c r="AL690">
        <v>1</v>
      </c>
      <c r="AM690">
        <v>-2</v>
      </c>
      <c r="AN690">
        <v>0</v>
      </c>
      <c r="AO690">
        <v>1</v>
      </c>
      <c r="AP690">
        <v>1</v>
      </c>
      <c r="AQ690">
        <v>0</v>
      </c>
      <c r="AR690">
        <v>0</v>
      </c>
      <c r="AS690" t="s">
        <v>3</v>
      </c>
      <c r="AT690">
        <v>39.22</v>
      </c>
      <c r="AU690" t="s">
        <v>3</v>
      </c>
      <c r="AV690">
        <v>1</v>
      </c>
      <c r="AW690">
        <v>2</v>
      </c>
      <c r="AX690">
        <v>35384128</v>
      </c>
      <c r="AY690">
        <v>1</v>
      </c>
      <c r="AZ690">
        <v>0</v>
      </c>
      <c r="BA690">
        <v>690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CU690">
        <f>ROUND(AT690*Source!I2231*AH690*AL690,2)</f>
        <v>0</v>
      </c>
      <c r="CV690">
        <f>ROUND(Y690*Source!I2231,9)</f>
        <v>0.39219999999999999</v>
      </c>
      <c r="CW690">
        <v>0</v>
      </c>
      <c r="CX690">
        <f>ROUND(Y690*Source!I2231,9)</f>
        <v>0.39219999999999999</v>
      </c>
      <c r="CY690">
        <f>AD690</f>
        <v>0</v>
      </c>
      <c r="CZ690">
        <f>AH690</f>
        <v>0</v>
      </c>
      <c r="DA690">
        <f>AL690</f>
        <v>1</v>
      </c>
      <c r="DB690">
        <f t="shared" si="145"/>
        <v>0</v>
      </c>
      <c r="DC690">
        <f t="shared" si="146"/>
        <v>0</v>
      </c>
      <c r="DD690" t="s">
        <v>3</v>
      </c>
      <c r="DE690" t="s">
        <v>3</v>
      </c>
      <c r="DF690">
        <f t="shared" si="140"/>
        <v>0</v>
      </c>
      <c r="DG690">
        <f t="shared" si="141"/>
        <v>0</v>
      </c>
      <c r="DH690">
        <f t="shared" si="142"/>
        <v>0</v>
      </c>
      <c r="DI690">
        <f t="shared" si="143"/>
        <v>0</v>
      </c>
      <c r="DJ690">
        <f>DI690</f>
        <v>0</v>
      </c>
      <c r="DK690">
        <v>0</v>
      </c>
      <c r="DL690" t="s">
        <v>3</v>
      </c>
      <c r="DM690">
        <v>0</v>
      </c>
      <c r="DN690" t="s">
        <v>3</v>
      </c>
      <c r="DO690">
        <v>0</v>
      </c>
    </row>
    <row r="691" spans="1:119" x14ac:dyDescent="0.2">
      <c r="A691">
        <f>ROW(Source!A2231)</f>
        <v>2231</v>
      </c>
      <c r="B691">
        <v>35364244</v>
      </c>
      <c r="C691">
        <v>35384125</v>
      </c>
      <c r="D691">
        <v>35113206</v>
      </c>
      <c r="E691">
        <v>1</v>
      </c>
      <c r="F691">
        <v>1</v>
      </c>
      <c r="G691">
        <v>15872964</v>
      </c>
      <c r="H691">
        <v>2</v>
      </c>
      <c r="I691" t="s">
        <v>989</v>
      </c>
      <c r="J691" t="s">
        <v>990</v>
      </c>
      <c r="K691" t="s">
        <v>991</v>
      </c>
      <c r="L691">
        <v>1368</v>
      </c>
      <c r="N691">
        <v>1011</v>
      </c>
      <c r="O691" t="s">
        <v>988</v>
      </c>
      <c r="P691" t="s">
        <v>988</v>
      </c>
      <c r="Q691">
        <v>1</v>
      </c>
      <c r="W691">
        <v>0</v>
      </c>
      <c r="X691">
        <v>-1817365194</v>
      </c>
      <c r="Y691">
        <f t="shared" si="144"/>
        <v>6.9</v>
      </c>
      <c r="AA691">
        <v>0</v>
      </c>
      <c r="AB691">
        <v>4.72</v>
      </c>
      <c r="AC691">
        <v>0.1</v>
      </c>
      <c r="AD691">
        <v>0</v>
      </c>
      <c r="AE691">
        <v>0</v>
      </c>
      <c r="AF691">
        <v>4.72</v>
      </c>
      <c r="AG691">
        <v>0.1</v>
      </c>
      <c r="AH691">
        <v>0</v>
      </c>
      <c r="AI691">
        <v>1</v>
      </c>
      <c r="AJ691">
        <v>1</v>
      </c>
      <c r="AK691">
        <v>1</v>
      </c>
      <c r="AL691">
        <v>1</v>
      </c>
      <c r="AM691">
        <v>-2</v>
      </c>
      <c r="AN691">
        <v>0</v>
      </c>
      <c r="AO691">
        <v>1</v>
      </c>
      <c r="AP691">
        <v>1</v>
      </c>
      <c r="AQ691">
        <v>0</v>
      </c>
      <c r="AR691">
        <v>0</v>
      </c>
      <c r="AS691" t="s">
        <v>3</v>
      </c>
      <c r="AT691">
        <v>6.9</v>
      </c>
      <c r="AU691" t="s">
        <v>3</v>
      </c>
      <c r="AV691">
        <v>0</v>
      </c>
      <c r="AW691">
        <v>2</v>
      </c>
      <c r="AX691">
        <v>35384129</v>
      </c>
      <c r="AY691">
        <v>1</v>
      </c>
      <c r="AZ691">
        <v>0</v>
      </c>
      <c r="BA691">
        <v>691</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CV691">
        <v>0</v>
      </c>
      <c r="CW691">
        <f>ROUND(Y691*Source!I2231*DO691,9)</f>
        <v>0</v>
      </c>
      <c r="CX691">
        <f>ROUND(Y691*Source!I2231,9)</f>
        <v>6.9000000000000006E-2</v>
      </c>
      <c r="CY691">
        <f>AB691</f>
        <v>4.72</v>
      </c>
      <c r="CZ691">
        <f>AF691</f>
        <v>4.72</v>
      </c>
      <c r="DA691">
        <f>AJ691</f>
        <v>1</v>
      </c>
      <c r="DB691">
        <f t="shared" si="145"/>
        <v>32.57</v>
      </c>
      <c r="DC691">
        <f t="shared" si="146"/>
        <v>0.69</v>
      </c>
      <c r="DD691" t="s">
        <v>3</v>
      </c>
      <c r="DE691" t="s">
        <v>3</v>
      </c>
      <c r="DF691">
        <f t="shared" si="140"/>
        <v>0</v>
      </c>
      <c r="DG691">
        <f t="shared" si="141"/>
        <v>0.33</v>
      </c>
      <c r="DH691">
        <f t="shared" si="142"/>
        <v>0.01</v>
      </c>
      <c r="DI691">
        <f t="shared" si="143"/>
        <v>0</v>
      </c>
      <c r="DJ691">
        <f>DG691</f>
        <v>0.33</v>
      </c>
      <c r="DK691">
        <v>0</v>
      </c>
      <c r="DL691" t="s">
        <v>3</v>
      </c>
      <c r="DM691">
        <v>0</v>
      </c>
      <c r="DN691" t="s">
        <v>3</v>
      </c>
      <c r="DO691">
        <v>0</v>
      </c>
    </row>
    <row r="692" spans="1:119" x14ac:dyDescent="0.2">
      <c r="A692">
        <f>ROW(Source!A2232)</f>
        <v>2232</v>
      </c>
      <c r="B692">
        <v>35364244</v>
      </c>
      <c r="C692">
        <v>35384130</v>
      </c>
      <c r="D692">
        <v>35111398</v>
      </c>
      <c r="E692">
        <v>15872964</v>
      </c>
      <c r="F692">
        <v>1</v>
      </c>
      <c r="G692">
        <v>15872964</v>
      </c>
      <c r="H692">
        <v>1</v>
      </c>
      <c r="I692" t="s">
        <v>982</v>
      </c>
      <c r="J692" t="s">
        <v>3</v>
      </c>
      <c r="K692" t="s">
        <v>983</v>
      </c>
      <c r="L692">
        <v>1191</v>
      </c>
      <c r="N692">
        <v>1013</v>
      </c>
      <c r="O692" t="s">
        <v>984</v>
      </c>
      <c r="P692" t="s">
        <v>984</v>
      </c>
      <c r="Q692">
        <v>1</v>
      </c>
      <c r="W692">
        <v>0</v>
      </c>
      <c r="X692">
        <v>476480486</v>
      </c>
      <c r="Y692">
        <f t="shared" si="144"/>
        <v>34.630000000000003</v>
      </c>
      <c r="AA692">
        <v>0</v>
      </c>
      <c r="AB692">
        <v>0</v>
      </c>
      <c r="AC692">
        <v>0</v>
      </c>
      <c r="AD692">
        <v>0</v>
      </c>
      <c r="AE692">
        <v>0</v>
      </c>
      <c r="AF692">
        <v>0</v>
      </c>
      <c r="AG692">
        <v>0</v>
      </c>
      <c r="AH692">
        <v>0</v>
      </c>
      <c r="AI692">
        <v>1</v>
      </c>
      <c r="AJ692">
        <v>1</v>
      </c>
      <c r="AK692">
        <v>1</v>
      </c>
      <c r="AL692">
        <v>1</v>
      </c>
      <c r="AM692">
        <v>-2</v>
      </c>
      <c r="AN692">
        <v>0</v>
      </c>
      <c r="AO692">
        <v>1</v>
      </c>
      <c r="AP692">
        <v>1</v>
      </c>
      <c r="AQ692">
        <v>0</v>
      </c>
      <c r="AR692">
        <v>0</v>
      </c>
      <c r="AS692" t="s">
        <v>3</v>
      </c>
      <c r="AT692">
        <v>34.630000000000003</v>
      </c>
      <c r="AU692" t="s">
        <v>3</v>
      </c>
      <c r="AV692">
        <v>1</v>
      </c>
      <c r="AW692">
        <v>2</v>
      </c>
      <c r="AX692">
        <v>35384132</v>
      </c>
      <c r="AY692">
        <v>1</v>
      </c>
      <c r="AZ692">
        <v>0</v>
      </c>
      <c r="BA692">
        <v>692</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CU692">
        <f>ROUND(AT692*Source!I2232*AH692*AL692,2)</f>
        <v>0</v>
      </c>
      <c r="CV692">
        <f>ROUND(Y692*Source!I2232,9)</f>
        <v>0.3463</v>
      </c>
      <c r="CW692">
        <v>0</v>
      </c>
      <c r="CX692">
        <f>ROUND(Y692*Source!I2232,9)</f>
        <v>0.3463</v>
      </c>
      <c r="CY692">
        <f>AD692</f>
        <v>0</v>
      </c>
      <c r="CZ692">
        <f>AH692</f>
        <v>0</v>
      </c>
      <c r="DA692">
        <f>AL692</f>
        <v>1</v>
      </c>
      <c r="DB692">
        <f t="shared" si="145"/>
        <v>0</v>
      </c>
      <c r="DC692">
        <f t="shared" si="146"/>
        <v>0</v>
      </c>
      <c r="DD692" t="s">
        <v>3</v>
      </c>
      <c r="DE692" t="s">
        <v>3</v>
      </c>
      <c r="DF692">
        <f t="shared" si="140"/>
        <v>0</v>
      </c>
      <c r="DG692">
        <f t="shared" si="141"/>
        <v>0</v>
      </c>
      <c r="DH692">
        <f t="shared" si="142"/>
        <v>0</v>
      </c>
      <c r="DI692">
        <f t="shared" si="143"/>
        <v>0</v>
      </c>
      <c r="DJ692">
        <f>DI692</f>
        <v>0</v>
      </c>
      <c r="DK692">
        <v>0</v>
      </c>
      <c r="DL692" t="s">
        <v>3</v>
      </c>
      <c r="DM692">
        <v>0</v>
      </c>
      <c r="DN692" t="s">
        <v>3</v>
      </c>
      <c r="DO692">
        <v>0</v>
      </c>
    </row>
    <row r="693" spans="1:119" x14ac:dyDescent="0.2">
      <c r="A693">
        <f>ROW(Source!A2233)</f>
        <v>2233</v>
      </c>
      <c r="B693">
        <v>35364244</v>
      </c>
      <c r="C693">
        <v>35384133</v>
      </c>
      <c r="D693">
        <v>35111398</v>
      </c>
      <c r="E693">
        <v>15872964</v>
      </c>
      <c r="F693">
        <v>1</v>
      </c>
      <c r="G693">
        <v>15872964</v>
      </c>
      <c r="H693">
        <v>1</v>
      </c>
      <c r="I693" t="s">
        <v>982</v>
      </c>
      <c r="J693" t="s">
        <v>3</v>
      </c>
      <c r="K693" t="s">
        <v>983</v>
      </c>
      <c r="L693">
        <v>1191</v>
      </c>
      <c r="N693">
        <v>1013</v>
      </c>
      <c r="O693" t="s">
        <v>984</v>
      </c>
      <c r="P693" t="s">
        <v>984</v>
      </c>
      <c r="Q693">
        <v>1</v>
      </c>
      <c r="W693">
        <v>0</v>
      </c>
      <c r="X693">
        <v>476480486</v>
      </c>
      <c r="Y693">
        <f t="shared" si="144"/>
        <v>38.86</v>
      </c>
      <c r="AA693">
        <v>0</v>
      </c>
      <c r="AB693">
        <v>0</v>
      </c>
      <c r="AC693">
        <v>0</v>
      </c>
      <c r="AD693">
        <v>0</v>
      </c>
      <c r="AE693">
        <v>0</v>
      </c>
      <c r="AF693">
        <v>0</v>
      </c>
      <c r="AG693">
        <v>0</v>
      </c>
      <c r="AH693">
        <v>0</v>
      </c>
      <c r="AI693">
        <v>1</v>
      </c>
      <c r="AJ693">
        <v>1</v>
      </c>
      <c r="AK693">
        <v>1</v>
      </c>
      <c r="AL693">
        <v>1</v>
      </c>
      <c r="AM693">
        <v>-2</v>
      </c>
      <c r="AN693">
        <v>0</v>
      </c>
      <c r="AO693">
        <v>1</v>
      </c>
      <c r="AP693">
        <v>1</v>
      </c>
      <c r="AQ693">
        <v>0</v>
      </c>
      <c r="AR693">
        <v>0</v>
      </c>
      <c r="AS693" t="s">
        <v>3</v>
      </c>
      <c r="AT693">
        <v>38.86</v>
      </c>
      <c r="AU693" t="s">
        <v>3</v>
      </c>
      <c r="AV693">
        <v>1</v>
      </c>
      <c r="AW693">
        <v>2</v>
      </c>
      <c r="AX693">
        <v>35384147</v>
      </c>
      <c r="AY693">
        <v>1</v>
      </c>
      <c r="AZ693">
        <v>0</v>
      </c>
      <c r="BA693">
        <v>693</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CU693">
        <f>ROUND(AT693*Source!I2233*AH693*AL693,2)</f>
        <v>0</v>
      </c>
      <c r="CV693">
        <f>ROUND(Y693*Source!I2233,9)</f>
        <v>40.802999999999997</v>
      </c>
      <c r="CW693">
        <v>0</v>
      </c>
      <c r="CX693">
        <f>ROUND(Y693*Source!I2233,9)</f>
        <v>40.802999999999997</v>
      </c>
      <c r="CY693">
        <f>AD693</f>
        <v>0</v>
      </c>
      <c r="CZ693">
        <f>AH693</f>
        <v>0</v>
      </c>
      <c r="DA693">
        <f>AL693</f>
        <v>1</v>
      </c>
      <c r="DB693">
        <f t="shared" si="145"/>
        <v>0</v>
      </c>
      <c r="DC693">
        <f t="shared" si="146"/>
        <v>0</v>
      </c>
      <c r="DD693" t="s">
        <v>3</v>
      </c>
      <c r="DE693" t="s">
        <v>3</v>
      </c>
      <c r="DF693">
        <f t="shared" si="140"/>
        <v>0</v>
      </c>
      <c r="DG693">
        <f t="shared" si="141"/>
        <v>0</v>
      </c>
      <c r="DH693">
        <f t="shared" si="142"/>
        <v>0</v>
      </c>
      <c r="DI693">
        <f t="shared" si="143"/>
        <v>0</v>
      </c>
      <c r="DJ693">
        <f>DI693</f>
        <v>0</v>
      </c>
      <c r="DK693">
        <v>0</v>
      </c>
      <c r="DL693" t="s">
        <v>3</v>
      </c>
      <c r="DM693">
        <v>0</v>
      </c>
      <c r="DN693" t="s">
        <v>3</v>
      </c>
      <c r="DO693">
        <v>0</v>
      </c>
    </row>
    <row r="694" spans="1:119" x14ac:dyDescent="0.2">
      <c r="A694">
        <f>ROW(Source!A2233)</f>
        <v>2233</v>
      </c>
      <c r="B694">
        <v>35364244</v>
      </c>
      <c r="C694">
        <v>35384133</v>
      </c>
      <c r="D694">
        <v>35113133</v>
      </c>
      <c r="E694">
        <v>1</v>
      </c>
      <c r="F694">
        <v>1</v>
      </c>
      <c r="G694">
        <v>15872964</v>
      </c>
      <c r="H694">
        <v>2</v>
      </c>
      <c r="I694" t="s">
        <v>985</v>
      </c>
      <c r="J694" t="s">
        <v>986</v>
      </c>
      <c r="K694" t="s">
        <v>987</v>
      </c>
      <c r="L694">
        <v>1368</v>
      </c>
      <c r="N694">
        <v>1011</v>
      </c>
      <c r="O694" t="s">
        <v>988</v>
      </c>
      <c r="P694" t="s">
        <v>988</v>
      </c>
      <c r="Q694">
        <v>1</v>
      </c>
      <c r="W694">
        <v>0</v>
      </c>
      <c r="X694">
        <v>71529876</v>
      </c>
      <c r="Y694">
        <f t="shared" si="144"/>
        <v>9.1</v>
      </c>
      <c r="AA694">
        <v>0</v>
      </c>
      <c r="AB694">
        <v>5.13</v>
      </c>
      <c r="AC694">
        <v>7.0000000000000007E-2</v>
      </c>
      <c r="AD694">
        <v>0</v>
      </c>
      <c r="AE694">
        <v>0</v>
      </c>
      <c r="AF694">
        <v>5.13</v>
      </c>
      <c r="AG694">
        <v>7.0000000000000007E-2</v>
      </c>
      <c r="AH694">
        <v>0</v>
      </c>
      <c r="AI694">
        <v>1</v>
      </c>
      <c r="AJ694">
        <v>1</v>
      </c>
      <c r="AK694">
        <v>1</v>
      </c>
      <c r="AL694">
        <v>1</v>
      </c>
      <c r="AM694">
        <v>-2</v>
      </c>
      <c r="AN694">
        <v>0</v>
      </c>
      <c r="AO694">
        <v>1</v>
      </c>
      <c r="AP694">
        <v>1</v>
      </c>
      <c r="AQ694">
        <v>0</v>
      </c>
      <c r="AR694">
        <v>0</v>
      </c>
      <c r="AS694" t="s">
        <v>3</v>
      </c>
      <c r="AT694">
        <v>9.1</v>
      </c>
      <c r="AU694" t="s">
        <v>3</v>
      </c>
      <c r="AV694">
        <v>0</v>
      </c>
      <c r="AW694">
        <v>2</v>
      </c>
      <c r="AX694">
        <v>35384148</v>
      </c>
      <c r="AY694">
        <v>1</v>
      </c>
      <c r="AZ694">
        <v>0</v>
      </c>
      <c r="BA694">
        <v>694</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CV694">
        <v>0</v>
      </c>
      <c r="CW694">
        <f>ROUND(Y694*Source!I2233*DO694,9)</f>
        <v>0</v>
      </c>
      <c r="CX694">
        <f>ROUND(Y694*Source!I2233,9)</f>
        <v>9.5549999999999997</v>
      </c>
      <c r="CY694">
        <f>AB694</f>
        <v>5.13</v>
      </c>
      <c r="CZ694">
        <f>AF694</f>
        <v>5.13</v>
      </c>
      <c r="DA694">
        <f>AJ694</f>
        <v>1</v>
      </c>
      <c r="DB694">
        <f t="shared" si="145"/>
        <v>46.68</v>
      </c>
      <c r="DC694">
        <f t="shared" si="146"/>
        <v>0.64</v>
      </c>
      <c r="DD694" t="s">
        <v>3</v>
      </c>
      <c r="DE694" t="s">
        <v>3</v>
      </c>
      <c r="DF694">
        <f t="shared" si="140"/>
        <v>0</v>
      </c>
      <c r="DG694">
        <f t="shared" si="141"/>
        <v>49.02</v>
      </c>
      <c r="DH694">
        <f t="shared" si="142"/>
        <v>0.67</v>
      </c>
      <c r="DI694">
        <f t="shared" si="143"/>
        <v>0</v>
      </c>
      <c r="DJ694">
        <f>DG694</f>
        <v>49.02</v>
      </c>
      <c r="DK694">
        <v>0</v>
      </c>
      <c r="DL694" t="s">
        <v>3</v>
      </c>
      <c r="DM694">
        <v>0</v>
      </c>
      <c r="DN694" t="s">
        <v>3</v>
      </c>
      <c r="DO694">
        <v>0</v>
      </c>
    </row>
    <row r="695" spans="1:119" x14ac:dyDescent="0.2">
      <c r="A695">
        <f>ROW(Source!A2233)</f>
        <v>2233</v>
      </c>
      <c r="B695">
        <v>35364244</v>
      </c>
      <c r="C695">
        <v>35384133</v>
      </c>
      <c r="D695">
        <v>35113206</v>
      </c>
      <c r="E695">
        <v>1</v>
      </c>
      <c r="F695">
        <v>1</v>
      </c>
      <c r="G695">
        <v>15872964</v>
      </c>
      <c r="H695">
        <v>2</v>
      </c>
      <c r="I695" t="s">
        <v>989</v>
      </c>
      <c r="J695" t="s">
        <v>990</v>
      </c>
      <c r="K695" t="s">
        <v>991</v>
      </c>
      <c r="L695">
        <v>1368</v>
      </c>
      <c r="N695">
        <v>1011</v>
      </c>
      <c r="O695" t="s">
        <v>988</v>
      </c>
      <c r="P695" t="s">
        <v>988</v>
      </c>
      <c r="Q695">
        <v>1</v>
      </c>
      <c r="W695">
        <v>0</v>
      </c>
      <c r="X695">
        <v>-1817365194</v>
      </c>
      <c r="Y695">
        <f t="shared" si="144"/>
        <v>0.15</v>
      </c>
      <c r="AA695">
        <v>0</v>
      </c>
      <c r="AB695">
        <v>4.72</v>
      </c>
      <c r="AC695">
        <v>0.1</v>
      </c>
      <c r="AD695">
        <v>0</v>
      </c>
      <c r="AE695">
        <v>0</v>
      </c>
      <c r="AF695">
        <v>4.72</v>
      </c>
      <c r="AG695">
        <v>0.1</v>
      </c>
      <c r="AH695">
        <v>0</v>
      </c>
      <c r="AI695">
        <v>1</v>
      </c>
      <c r="AJ695">
        <v>1</v>
      </c>
      <c r="AK695">
        <v>1</v>
      </c>
      <c r="AL695">
        <v>1</v>
      </c>
      <c r="AM695">
        <v>-2</v>
      </c>
      <c r="AN695">
        <v>0</v>
      </c>
      <c r="AO695">
        <v>1</v>
      </c>
      <c r="AP695">
        <v>1</v>
      </c>
      <c r="AQ695">
        <v>0</v>
      </c>
      <c r="AR695">
        <v>0</v>
      </c>
      <c r="AS695" t="s">
        <v>3</v>
      </c>
      <c r="AT695">
        <v>0.15</v>
      </c>
      <c r="AU695" t="s">
        <v>3</v>
      </c>
      <c r="AV695">
        <v>0</v>
      </c>
      <c r="AW695">
        <v>2</v>
      </c>
      <c r="AX695">
        <v>35384149</v>
      </c>
      <c r="AY695">
        <v>1</v>
      </c>
      <c r="AZ695">
        <v>0</v>
      </c>
      <c r="BA695">
        <v>695</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CV695">
        <v>0</v>
      </c>
      <c r="CW695">
        <f>ROUND(Y695*Source!I2233*DO695,9)</f>
        <v>0</v>
      </c>
      <c r="CX695">
        <f>ROUND(Y695*Source!I2233,9)</f>
        <v>0.1575</v>
      </c>
      <c r="CY695">
        <f>AB695</f>
        <v>4.72</v>
      </c>
      <c r="CZ695">
        <f>AF695</f>
        <v>4.72</v>
      </c>
      <c r="DA695">
        <f>AJ695</f>
        <v>1</v>
      </c>
      <c r="DB695">
        <f t="shared" si="145"/>
        <v>0.71</v>
      </c>
      <c r="DC695">
        <f t="shared" si="146"/>
        <v>0.02</v>
      </c>
      <c r="DD695" t="s">
        <v>3</v>
      </c>
      <c r="DE695" t="s">
        <v>3</v>
      </c>
      <c r="DF695">
        <f t="shared" si="140"/>
        <v>0</v>
      </c>
      <c r="DG695">
        <f t="shared" si="141"/>
        <v>0.74</v>
      </c>
      <c r="DH695">
        <f t="shared" si="142"/>
        <v>0.02</v>
      </c>
      <c r="DI695">
        <f t="shared" si="143"/>
        <v>0</v>
      </c>
      <c r="DJ695">
        <f>DG695</f>
        <v>0.74</v>
      </c>
      <c r="DK695">
        <v>0</v>
      </c>
      <c r="DL695" t="s">
        <v>3</v>
      </c>
      <c r="DM695">
        <v>0</v>
      </c>
      <c r="DN695" t="s">
        <v>3</v>
      </c>
      <c r="DO695">
        <v>0</v>
      </c>
    </row>
    <row r="696" spans="1:119" x14ac:dyDescent="0.2">
      <c r="A696">
        <f>ROW(Source!A2233)</f>
        <v>2233</v>
      </c>
      <c r="B696">
        <v>35364244</v>
      </c>
      <c r="C696">
        <v>35384133</v>
      </c>
      <c r="D696">
        <v>35113368</v>
      </c>
      <c r="E696">
        <v>1</v>
      </c>
      <c r="F696">
        <v>1</v>
      </c>
      <c r="G696">
        <v>15872964</v>
      </c>
      <c r="H696">
        <v>3</v>
      </c>
      <c r="I696" t="s">
        <v>1087</v>
      </c>
      <c r="J696" t="s">
        <v>1088</v>
      </c>
      <c r="K696" t="s">
        <v>1089</v>
      </c>
      <c r="L696">
        <v>1354</v>
      </c>
      <c r="N696">
        <v>1010</v>
      </c>
      <c r="O696" t="s">
        <v>52</v>
      </c>
      <c r="P696" t="s">
        <v>52</v>
      </c>
      <c r="Q696">
        <v>1</v>
      </c>
      <c r="W696">
        <v>0</v>
      </c>
      <c r="X696">
        <v>-1464590454</v>
      </c>
      <c r="Y696">
        <f t="shared" si="144"/>
        <v>2</v>
      </c>
      <c r="AA696">
        <v>1415.18</v>
      </c>
      <c r="AB696">
        <v>0</v>
      </c>
      <c r="AC696">
        <v>0</v>
      </c>
      <c r="AD696">
        <v>0</v>
      </c>
      <c r="AE696">
        <v>1415.18</v>
      </c>
      <c r="AF696">
        <v>0</v>
      </c>
      <c r="AG696">
        <v>0</v>
      </c>
      <c r="AH696">
        <v>0</v>
      </c>
      <c r="AI696">
        <v>1</v>
      </c>
      <c r="AJ696">
        <v>1</v>
      </c>
      <c r="AK696">
        <v>1</v>
      </c>
      <c r="AL696">
        <v>1</v>
      </c>
      <c r="AM696">
        <v>-2</v>
      </c>
      <c r="AN696">
        <v>0</v>
      </c>
      <c r="AO696">
        <v>1</v>
      </c>
      <c r="AP696">
        <v>1</v>
      </c>
      <c r="AQ696">
        <v>0</v>
      </c>
      <c r="AR696">
        <v>0</v>
      </c>
      <c r="AS696" t="s">
        <v>3</v>
      </c>
      <c r="AT696">
        <v>2</v>
      </c>
      <c r="AU696" t="s">
        <v>3</v>
      </c>
      <c r="AV696">
        <v>0</v>
      </c>
      <c r="AW696">
        <v>2</v>
      </c>
      <c r="AX696">
        <v>35384150</v>
      </c>
      <c r="AY696">
        <v>1</v>
      </c>
      <c r="AZ696">
        <v>0</v>
      </c>
      <c r="BA696">
        <v>696</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CV696">
        <v>0</v>
      </c>
      <c r="CW696">
        <v>0</v>
      </c>
      <c r="CX696">
        <f>ROUND(Y696*Source!I2233,9)</f>
        <v>2.1</v>
      </c>
      <c r="CY696">
        <f t="shared" ref="CY696:CY705" si="147">AA696</f>
        <v>1415.18</v>
      </c>
      <c r="CZ696">
        <f t="shared" ref="CZ696:CZ705" si="148">AE696</f>
        <v>1415.18</v>
      </c>
      <c r="DA696">
        <f t="shared" ref="DA696:DA705" si="149">AI696</f>
        <v>1</v>
      </c>
      <c r="DB696">
        <f t="shared" si="145"/>
        <v>2830.36</v>
      </c>
      <c r="DC696">
        <f t="shared" si="146"/>
        <v>0</v>
      </c>
      <c r="DD696" t="s">
        <v>3</v>
      </c>
      <c r="DE696" t="s">
        <v>3</v>
      </c>
      <c r="DF696">
        <f t="shared" si="140"/>
        <v>2971.88</v>
      </c>
      <c r="DG696">
        <f t="shared" si="141"/>
        <v>0</v>
      </c>
      <c r="DH696">
        <f t="shared" si="142"/>
        <v>0</v>
      </c>
      <c r="DI696">
        <f t="shared" si="143"/>
        <v>0</v>
      </c>
      <c r="DJ696">
        <f t="shared" ref="DJ696:DJ705" si="150">DF696</f>
        <v>2971.88</v>
      </c>
      <c r="DK696">
        <v>0</v>
      </c>
      <c r="DL696" t="s">
        <v>3</v>
      </c>
      <c r="DM696">
        <v>0</v>
      </c>
      <c r="DN696" t="s">
        <v>3</v>
      </c>
      <c r="DO696">
        <v>0</v>
      </c>
    </row>
    <row r="697" spans="1:119" x14ac:dyDescent="0.2">
      <c r="A697">
        <f>ROW(Source!A2233)</f>
        <v>2233</v>
      </c>
      <c r="B697">
        <v>35364244</v>
      </c>
      <c r="C697">
        <v>35384133</v>
      </c>
      <c r="D697">
        <v>35114359</v>
      </c>
      <c r="E697">
        <v>1</v>
      </c>
      <c r="F697">
        <v>1</v>
      </c>
      <c r="G697">
        <v>15872964</v>
      </c>
      <c r="H697">
        <v>3</v>
      </c>
      <c r="I697" t="s">
        <v>992</v>
      </c>
      <c r="J697" t="s">
        <v>993</v>
      </c>
      <c r="K697" t="s">
        <v>994</v>
      </c>
      <c r="L697">
        <v>1348</v>
      </c>
      <c r="N697">
        <v>1009</v>
      </c>
      <c r="O697" t="s">
        <v>995</v>
      </c>
      <c r="P697" t="s">
        <v>995</v>
      </c>
      <c r="Q697">
        <v>1000</v>
      </c>
      <c r="W697">
        <v>0</v>
      </c>
      <c r="X697">
        <v>-181271767</v>
      </c>
      <c r="Y697">
        <f t="shared" si="144"/>
        <v>7.3999999999999999E-4</v>
      </c>
      <c r="AA697">
        <v>190540.34</v>
      </c>
      <c r="AB697">
        <v>0</v>
      </c>
      <c r="AC697">
        <v>0</v>
      </c>
      <c r="AD697">
        <v>0</v>
      </c>
      <c r="AE697">
        <v>190540.34</v>
      </c>
      <c r="AF697">
        <v>0</v>
      </c>
      <c r="AG697">
        <v>0</v>
      </c>
      <c r="AH697">
        <v>0</v>
      </c>
      <c r="AI697">
        <v>1</v>
      </c>
      <c r="AJ697">
        <v>1</v>
      </c>
      <c r="AK697">
        <v>1</v>
      </c>
      <c r="AL697">
        <v>1</v>
      </c>
      <c r="AM697">
        <v>-2</v>
      </c>
      <c r="AN697">
        <v>0</v>
      </c>
      <c r="AO697">
        <v>1</v>
      </c>
      <c r="AP697">
        <v>1</v>
      </c>
      <c r="AQ697">
        <v>0</v>
      </c>
      <c r="AR697">
        <v>0</v>
      </c>
      <c r="AS697" t="s">
        <v>3</v>
      </c>
      <c r="AT697">
        <v>7.3999999999999999E-4</v>
      </c>
      <c r="AU697" t="s">
        <v>3</v>
      </c>
      <c r="AV697">
        <v>0</v>
      </c>
      <c r="AW697">
        <v>2</v>
      </c>
      <c r="AX697">
        <v>35384151</v>
      </c>
      <c r="AY697">
        <v>1</v>
      </c>
      <c r="AZ697">
        <v>0</v>
      </c>
      <c r="BA697">
        <v>697</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CV697">
        <v>0</v>
      </c>
      <c r="CW697">
        <v>0</v>
      </c>
      <c r="CX697">
        <f>ROUND(Y697*Source!I2233,9)</f>
        <v>7.7700000000000002E-4</v>
      </c>
      <c r="CY697">
        <f t="shared" si="147"/>
        <v>190540.34</v>
      </c>
      <c r="CZ697">
        <f t="shared" si="148"/>
        <v>190540.34</v>
      </c>
      <c r="DA697">
        <f t="shared" si="149"/>
        <v>1</v>
      </c>
      <c r="DB697">
        <f t="shared" si="145"/>
        <v>141</v>
      </c>
      <c r="DC697">
        <f t="shared" si="146"/>
        <v>0</v>
      </c>
      <c r="DD697" t="s">
        <v>3</v>
      </c>
      <c r="DE697" t="s">
        <v>3</v>
      </c>
      <c r="DF697">
        <f t="shared" si="140"/>
        <v>148.05000000000001</v>
      </c>
      <c r="DG697">
        <f t="shared" si="141"/>
        <v>0</v>
      </c>
      <c r="DH697">
        <f t="shared" si="142"/>
        <v>0</v>
      </c>
      <c r="DI697">
        <f t="shared" si="143"/>
        <v>0</v>
      </c>
      <c r="DJ697">
        <f t="shared" si="150"/>
        <v>148.05000000000001</v>
      </c>
      <c r="DK697">
        <v>0</v>
      </c>
      <c r="DL697" t="s">
        <v>3</v>
      </c>
      <c r="DM697">
        <v>0</v>
      </c>
      <c r="DN697" t="s">
        <v>3</v>
      </c>
      <c r="DO697">
        <v>0</v>
      </c>
    </row>
    <row r="698" spans="1:119" x14ac:dyDescent="0.2">
      <c r="A698">
        <f>ROW(Source!A2233)</f>
        <v>2233</v>
      </c>
      <c r="B698">
        <v>35364244</v>
      </c>
      <c r="C698">
        <v>35384133</v>
      </c>
      <c r="D698">
        <v>35114332</v>
      </c>
      <c r="E698">
        <v>1</v>
      </c>
      <c r="F698">
        <v>1</v>
      </c>
      <c r="G698">
        <v>15872964</v>
      </c>
      <c r="H698">
        <v>3</v>
      </c>
      <c r="I698" t="s">
        <v>996</v>
      </c>
      <c r="J698" t="s">
        <v>997</v>
      </c>
      <c r="K698" t="s">
        <v>998</v>
      </c>
      <c r="L698">
        <v>1355</v>
      </c>
      <c r="N698">
        <v>1010</v>
      </c>
      <c r="O698" t="s">
        <v>18</v>
      </c>
      <c r="P698" t="s">
        <v>18</v>
      </c>
      <c r="Q698">
        <v>100</v>
      </c>
      <c r="W698">
        <v>0</v>
      </c>
      <c r="X698">
        <v>1583670906</v>
      </c>
      <c r="Y698">
        <f t="shared" si="144"/>
        <v>4</v>
      </c>
      <c r="AA698">
        <v>997.35</v>
      </c>
      <c r="AB698">
        <v>0</v>
      </c>
      <c r="AC698">
        <v>0</v>
      </c>
      <c r="AD698">
        <v>0</v>
      </c>
      <c r="AE698">
        <v>997.35</v>
      </c>
      <c r="AF698">
        <v>0</v>
      </c>
      <c r="AG698">
        <v>0</v>
      </c>
      <c r="AH698">
        <v>0</v>
      </c>
      <c r="AI698">
        <v>1</v>
      </c>
      <c r="AJ698">
        <v>1</v>
      </c>
      <c r="AK698">
        <v>1</v>
      </c>
      <c r="AL698">
        <v>1</v>
      </c>
      <c r="AM698">
        <v>-2</v>
      </c>
      <c r="AN698">
        <v>0</v>
      </c>
      <c r="AO698">
        <v>1</v>
      </c>
      <c r="AP698">
        <v>1</v>
      </c>
      <c r="AQ698">
        <v>0</v>
      </c>
      <c r="AR698">
        <v>0</v>
      </c>
      <c r="AS698" t="s">
        <v>3</v>
      </c>
      <c r="AT698">
        <v>4</v>
      </c>
      <c r="AU698" t="s">
        <v>3</v>
      </c>
      <c r="AV698">
        <v>0</v>
      </c>
      <c r="AW698">
        <v>2</v>
      </c>
      <c r="AX698">
        <v>35384152</v>
      </c>
      <c r="AY698">
        <v>1</v>
      </c>
      <c r="AZ698">
        <v>0</v>
      </c>
      <c r="BA698">
        <v>698</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CV698">
        <v>0</v>
      </c>
      <c r="CW698">
        <v>0</v>
      </c>
      <c r="CX698">
        <f>ROUND(Y698*Source!I2233,9)</f>
        <v>4.2</v>
      </c>
      <c r="CY698">
        <f t="shared" si="147"/>
        <v>997.35</v>
      </c>
      <c r="CZ698">
        <f t="shared" si="148"/>
        <v>997.35</v>
      </c>
      <c r="DA698">
        <f t="shared" si="149"/>
        <v>1</v>
      </c>
      <c r="DB698">
        <f t="shared" si="145"/>
        <v>3989.4</v>
      </c>
      <c r="DC698">
        <f t="shared" si="146"/>
        <v>0</v>
      </c>
      <c r="DD698" t="s">
        <v>3</v>
      </c>
      <c r="DE698" t="s">
        <v>3</v>
      </c>
      <c r="DF698">
        <f t="shared" si="140"/>
        <v>4188.87</v>
      </c>
      <c r="DG698">
        <f t="shared" si="141"/>
        <v>0</v>
      </c>
      <c r="DH698">
        <f t="shared" si="142"/>
        <v>0</v>
      </c>
      <c r="DI698">
        <f t="shared" si="143"/>
        <v>0</v>
      </c>
      <c r="DJ698">
        <f t="shared" si="150"/>
        <v>4188.87</v>
      </c>
      <c r="DK698">
        <v>0</v>
      </c>
      <c r="DL698" t="s">
        <v>3</v>
      </c>
      <c r="DM698">
        <v>0</v>
      </c>
      <c r="DN698" t="s">
        <v>3</v>
      </c>
      <c r="DO698">
        <v>0</v>
      </c>
    </row>
    <row r="699" spans="1:119" x14ac:dyDescent="0.2">
      <c r="A699">
        <f>ROW(Source!A2233)</f>
        <v>2233</v>
      </c>
      <c r="B699">
        <v>35364244</v>
      </c>
      <c r="C699">
        <v>35384133</v>
      </c>
      <c r="D699">
        <v>35116002</v>
      </c>
      <c r="E699">
        <v>1</v>
      </c>
      <c r="F699">
        <v>1</v>
      </c>
      <c r="G699">
        <v>15872964</v>
      </c>
      <c r="H699">
        <v>3</v>
      </c>
      <c r="I699" t="s">
        <v>1090</v>
      </c>
      <c r="J699" t="s">
        <v>1091</v>
      </c>
      <c r="K699" t="s">
        <v>1092</v>
      </c>
      <c r="L699">
        <v>1301</v>
      </c>
      <c r="N699">
        <v>1003</v>
      </c>
      <c r="O699" t="s">
        <v>1002</v>
      </c>
      <c r="P699" t="s">
        <v>1002</v>
      </c>
      <c r="Q699">
        <v>1</v>
      </c>
      <c r="W699">
        <v>0</v>
      </c>
      <c r="X699">
        <v>1505022798</v>
      </c>
      <c r="Y699">
        <f t="shared" si="144"/>
        <v>100</v>
      </c>
      <c r="AA699">
        <v>658.59</v>
      </c>
      <c r="AB699">
        <v>0</v>
      </c>
      <c r="AC699">
        <v>0</v>
      </c>
      <c r="AD699">
        <v>0</v>
      </c>
      <c r="AE699">
        <v>658.59</v>
      </c>
      <c r="AF699">
        <v>0</v>
      </c>
      <c r="AG699">
        <v>0</v>
      </c>
      <c r="AH699">
        <v>0</v>
      </c>
      <c r="AI699">
        <v>1</v>
      </c>
      <c r="AJ699">
        <v>1</v>
      </c>
      <c r="AK699">
        <v>1</v>
      </c>
      <c r="AL699">
        <v>1</v>
      </c>
      <c r="AM699">
        <v>-2</v>
      </c>
      <c r="AN699">
        <v>0</v>
      </c>
      <c r="AO699">
        <v>1</v>
      </c>
      <c r="AP699">
        <v>1</v>
      </c>
      <c r="AQ699">
        <v>0</v>
      </c>
      <c r="AR699">
        <v>0</v>
      </c>
      <c r="AS699" t="s">
        <v>3</v>
      </c>
      <c r="AT699">
        <v>100</v>
      </c>
      <c r="AU699" t="s">
        <v>3</v>
      </c>
      <c r="AV699">
        <v>0</v>
      </c>
      <c r="AW699">
        <v>2</v>
      </c>
      <c r="AX699">
        <v>35384153</v>
      </c>
      <c r="AY699">
        <v>1</v>
      </c>
      <c r="AZ699">
        <v>0</v>
      </c>
      <c r="BA699">
        <v>699</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CV699">
        <v>0</v>
      </c>
      <c r="CW699">
        <v>0</v>
      </c>
      <c r="CX699">
        <f>ROUND(Y699*Source!I2233,9)</f>
        <v>105</v>
      </c>
      <c r="CY699">
        <f t="shared" si="147"/>
        <v>658.59</v>
      </c>
      <c r="CZ699">
        <f t="shared" si="148"/>
        <v>658.59</v>
      </c>
      <c r="DA699">
        <f t="shared" si="149"/>
        <v>1</v>
      </c>
      <c r="DB699">
        <f t="shared" si="145"/>
        <v>65859</v>
      </c>
      <c r="DC699">
        <f t="shared" si="146"/>
        <v>0</v>
      </c>
      <c r="DD699" t="s">
        <v>3</v>
      </c>
      <c r="DE699" t="s">
        <v>3</v>
      </c>
      <c r="DF699">
        <f t="shared" si="140"/>
        <v>69151.95</v>
      </c>
      <c r="DG699">
        <f t="shared" si="141"/>
        <v>0</v>
      </c>
      <c r="DH699">
        <f t="shared" si="142"/>
        <v>0</v>
      </c>
      <c r="DI699">
        <f t="shared" si="143"/>
        <v>0</v>
      </c>
      <c r="DJ699">
        <f t="shared" si="150"/>
        <v>69151.95</v>
      </c>
      <c r="DK699">
        <v>0</v>
      </c>
      <c r="DL699" t="s">
        <v>3</v>
      </c>
      <c r="DM699">
        <v>0</v>
      </c>
      <c r="DN699" t="s">
        <v>3</v>
      </c>
      <c r="DO699">
        <v>0</v>
      </c>
    </row>
    <row r="700" spans="1:119" x14ac:dyDescent="0.2">
      <c r="A700">
        <f>ROW(Source!A2233)</f>
        <v>2233</v>
      </c>
      <c r="B700">
        <v>35364244</v>
      </c>
      <c r="C700">
        <v>35384133</v>
      </c>
      <c r="D700">
        <v>35116003</v>
      </c>
      <c r="E700">
        <v>1</v>
      </c>
      <c r="F700">
        <v>1</v>
      </c>
      <c r="G700">
        <v>15872964</v>
      </c>
      <c r="H700">
        <v>3</v>
      </c>
      <c r="I700" t="s">
        <v>1093</v>
      </c>
      <c r="J700" t="s">
        <v>1094</v>
      </c>
      <c r="K700" t="s">
        <v>1095</v>
      </c>
      <c r="L700">
        <v>1354</v>
      </c>
      <c r="N700">
        <v>1010</v>
      </c>
      <c r="O700" t="s">
        <v>52</v>
      </c>
      <c r="P700" t="s">
        <v>52</v>
      </c>
      <c r="Q700">
        <v>1</v>
      </c>
      <c r="W700">
        <v>0</v>
      </c>
      <c r="X700">
        <v>1594614613</v>
      </c>
      <c r="Y700">
        <f t="shared" si="144"/>
        <v>15</v>
      </c>
      <c r="AA700">
        <v>153.13</v>
      </c>
      <c r="AB700">
        <v>0</v>
      </c>
      <c r="AC700">
        <v>0</v>
      </c>
      <c r="AD700">
        <v>0</v>
      </c>
      <c r="AE700">
        <v>153.13</v>
      </c>
      <c r="AF700">
        <v>0</v>
      </c>
      <c r="AG700">
        <v>0</v>
      </c>
      <c r="AH700">
        <v>0</v>
      </c>
      <c r="AI700">
        <v>1</v>
      </c>
      <c r="AJ700">
        <v>1</v>
      </c>
      <c r="AK700">
        <v>1</v>
      </c>
      <c r="AL700">
        <v>1</v>
      </c>
      <c r="AM700">
        <v>-2</v>
      </c>
      <c r="AN700">
        <v>0</v>
      </c>
      <c r="AO700">
        <v>1</v>
      </c>
      <c r="AP700">
        <v>1</v>
      </c>
      <c r="AQ700">
        <v>0</v>
      </c>
      <c r="AR700">
        <v>0</v>
      </c>
      <c r="AS700" t="s">
        <v>3</v>
      </c>
      <c r="AT700">
        <v>15</v>
      </c>
      <c r="AU700" t="s">
        <v>3</v>
      </c>
      <c r="AV700">
        <v>0</v>
      </c>
      <c r="AW700">
        <v>2</v>
      </c>
      <c r="AX700">
        <v>35384154</v>
      </c>
      <c r="AY700">
        <v>1</v>
      </c>
      <c r="AZ700">
        <v>0</v>
      </c>
      <c r="BA700">
        <v>700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CV700">
        <v>0</v>
      </c>
      <c r="CW700">
        <v>0</v>
      </c>
      <c r="CX700">
        <f>ROUND(Y700*Source!I2233,9)</f>
        <v>15.75</v>
      </c>
      <c r="CY700">
        <f t="shared" si="147"/>
        <v>153.13</v>
      </c>
      <c r="CZ700">
        <f t="shared" si="148"/>
        <v>153.13</v>
      </c>
      <c r="DA700">
        <f t="shared" si="149"/>
        <v>1</v>
      </c>
      <c r="DB700">
        <f t="shared" si="145"/>
        <v>2296.9499999999998</v>
      </c>
      <c r="DC700">
        <f t="shared" si="146"/>
        <v>0</v>
      </c>
      <c r="DD700" t="s">
        <v>3</v>
      </c>
      <c r="DE700" t="s">
        <v>3</v>
      </c>
      <c r="DF700">
        <f t="shared" si="140"/>
        <v>2411.8000000000002</v>
      </c>
      <c r="DG700">
        <f t="shared" si="141"/>
        <v>0</v>
      </c>
      <c r="DH700">
        <f t="shared" si="142"/>
        <v>0</v>
      </c>
      <c r="DI700">
        <f t="shared" si="143"/>
        <v>0</v>
      </c>
      <c r="DJ700">
        <f t="shared" si="150"/>
        <v>2411.8000000000002</v>
      </c>
      <c r="DK700">
        <v>0</v>
      </c>
      <c r="DL700" t="s">
        <v>3</v>
      </c>
      <c r="DM700">
        <v>0</v>
      </c>
      <c r="DN700" t="s">
        <v>3</v>
      </c>
      <c r="DO700">
        <v>0</v>
      </c>
    </row>
    <row r="701" spans="1:119" x14ac:dyDescent="0.2">
      <c r="A701">
        <f>ROW(Source!A2233)</f>
        <v>2233</v>
      </c>
      <c r="B701">
        <v>35364244</v>
      </c>
      <c r="C701">
        <v>35384133</v>
      </c>
      <c r="D701">
        <v>35116004</v>
      </c>
      <c r="E701">
        <v>1</v>
      </c>
      <c r="F701">
        <v>1</v>
      </c>
      <c r="G701">
        <v>15872964</v>
      </c>
      <c r="H701">
        <v>3</v>
      </c>
      <c r="I701" t="s">
        <v>1096</v>
      </c>
      <c r="J701" t="s">
        <v>1097</v>
      </c>
      <c r="K701" t="s">
        <v>1098</v>
      </c>
      <c r="L701">
        <v>1354</v>
      </c>
      <c r="N701">
        <v>1010</v>
      </c>
      <c r="O701" t="s">
        <v>52</v>
      </c>
      <c r="P701" t="s">
        <v>52</v>
      </c>
      <c r="Q701">
        <v>1</v>
      </c>
      <c r="W701">
        <v>0</v>
      </c>
      <c r="X701">
        <v>1474194811</v>
      </c>
      <c r="Y701">
        <f t="shared" si="144"/>
        <v>4</v>
      </c>
      <c r="AA701">
        <v>172.42</v>
      </c>
      <c r="AB701">
        <v>0</v>
      </c>
      <c r="AC701">
        <v>0</v>
      </c>
      <c r="AD701">
        <v>0</v>
      </c>
      <c r="AE701">
        <v>172.42</v>
      </c>
      <c r="AF701">
        <v>0</v>
      </c>
      <c r="AG701">
        <v>0</v>
      </c>
      <c r="AH701">
        <v>0</v>
      </c>
      <c r="AI701">
        <v>1</v>
      </c>
      <c r="AJ701">
        <v>1</v>
      </c>
      <c r="AK701">
        <v>1</v>
      </c>
      <c r="AL701">
        <v>1</v>
      </c>
      <c r="AM701">
        <v>-2</v>
      </c>
      <c r="AN701">
        <v>0</v>
      </c>
      <c r="AO701">
        <v>1</v>
      </c>
      <c r="AP701">
        <v>1</v>
      </c>
      <c r="AQ701">
        <v>0</v>
      </c>
      <c r="AR701">
        <v>0</v>
      </c>
      <c r="AS701" t="s">
        <v>3</v>
      </c>
      <c r="AT701">
        <v>4</v>
      </c>
      <c r="AU701" t="s">
        <v>3</v>
      </c>
      <c r="AV701">
        <v>0</v>
      </c>
      <c r="AW701">
        <v>2</v>
      </c>
      <c r="AX701">
        <v>35384155</v>
      </c>
      <c r="AY701">
        <v>1</v>
      </c>
      <c r="AZ701">
        <v>0</v>
      </c>
      <c r="BA701">
        <v>701</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CV701">
        <v>0</v>
      </c>
      <c r="CW701">
        <v>0</v>
      </c>
      <c r="CX701">
        <f>ROUND(Y701*Source!I2233,9)</f>
        <v>4.2</v>
      </c>
      <c r="CY701">
        <f t="shared" si="147"/>
        <v>172.42</v>
      </c>
      <c r="CZ701">
        <f t="shared" si="148"/>
        <v>172.42</v>
      </c>
      <c r="DA701">
        <f t="shared" si="149"/>
        <v>1</v>
      </c>
      <c r="DB701">
        <f t="shared" si="145"/>
        <v>689.68</v>
      </c>
      <c r="DC701">
        <f t="shared" si="146"/>
        <v>0</v>
      </c>
      <c r="DD701" t="s">
        <v>3</v>
      </c>
      <c r="DE701" t="s">
        <v>3</v>
      </c>
      <c r="DF701">
        <f t="shared" si="140"/>
        <v>724.16</v>
      </c>
      <c r="DG701">
        <f t="shared" si="141"/>
        <v>0</v>
      </c>
      <c r="DH701">
        <f t="shared" si="142"/>
        <v>0</v>
      </c>
      <c r="DI701">
        <f t="shared" si="143"/>
        <v>0</v>
      </c>
      <c r="DJ701">
        <f t="shared" si="150"/>
        <v>724.16</v>
      </c>
      <c r="DK701">
        <v>0</v>
      </c>
      <c r="DL701" t="s">
        <v>3</v>
      </c>
      <c r="DM701">
        <v>0</v>
      </c>
      <c r="DN701" t="s">
        <v>3</v>
      </c>
      <c r="DO701">
        <v>0</v>
      </c>
    </row>
    <row r="702" spans="1:119" x14ac:dyDescent="0.2">
      <c r="A702">
        <f>ROW(Source!A2233)</f>
        <v>2233</v>
      </c>
      <c r="B702">
        <v>35364244</v>
      </c>
      <c r="C702">
        <v>35384133</v>
      </c>
      <c r="D702">
        <v>35116005</v>
      </c>
      <c r="E702">
        <v>1</v>
      </c>
      <c r="F702">
        <v>1</v>
      </c>
      <c r="G702">
        <v>15872964</v>
      </c>
      <c r="H702">
        <v>3</v>
      </c>
      <c r="I702" t="s">
        <v>1099</v>
      </c>
      <c r="J702" t="s">
        <v>1100</v>
      </c>
      <c r="K702" t="s">
        <v>1101</v>
      </c>
      <c r="L702">
        <v>1354</v>
      </c>
      <c r="N702">
        <v>1010</v>
      </c>
      <c r="O702" t="s">
        <v>52</v>
      </c>
      <c r="P702" t="s">
        <v>52</v>
      </c>
      <c r="Q702">
        <v>1</v>
      </c>
      <c r="W702">
        <v>0</v>
      </c>
      <c r="X702">
        <v>-2070555848</v>
      </c>
      <c r="Y702">
        <f t="shared" si="144"/>
        <v>4</v>
      </c>
      <c r="AA702">
        <v>54.24</v>
      </c>
      <c r="AB702">
        <v>0</v>
      </c>
      <c r="AC702">
        <v>0</v>
      </c>
      <c r="AD702">
        <v>0</v>
      </c>
      <c r="AE702">
        <v>54.24</v>
      </c>
      <c r="AF702">
        <v>0</v>
      </c>
      <c r="AG702">
        <v>0</v>
      </c>
      <c r="AH702">
        <v>0</v>
      </c>
      <c r="AI702">
        <v>1</v>
      </c>
      <c r="AJ702">
        <v>1</v>
      </c>
      <c r="AK702">
        <v>1</v>
      </c>
      <c r="AL702">
        <v>1</v>
      </c>
      <c r="AM702">
        <v>-2</v>
      </c>
      <c r="AN702">
        <v>0</v>
      </c>
      <c r="AO702">
        <v>1</v>
      </c>
      <c r="AP702">
        <v>1</v>
      </c>
      <c r="AQ702">
        <v>0</v>
      </c>
      <c r="AR702">
        <v>0</v>
      </c>
      <c r="AS702" t="s">
        <v>3</v>
      </c>
      <c r="AT702">
        <v>4</v>
      </c>
      <c r="AU702" t="s">
        <v>3</v>
      </c>
      <c r="AV702">
        <v>0</v>
      </c>
      <c r="AW702">
        <v>2</v>
      </c>
      <c r="AX702">
        <v>35384156</v>
      </c>
      <c r="AY702">
        <v>1</v>
      </c>
      <c r="AZ702">
        <v>0</v>
      </c>
      <c r="BA702">
        <v>702</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CV702">
        <v>0</v>
      </c>
      <c r="CW702">
        <v>0</v>
      </c>
      <c r="CX702">
        <f>ROUND(Y702*Source!I2233,9)</f>
        <v>4.2</v>
      </c>
      <c r="CY702">
        <f t="shared" si="147"/>
        <v>54.24</v>
      </c>
      <c r="CZ702">
        <f t="shared" si="148"/>
        <v>54.24</v>
      </c>
      <c r="DA702">
        <f t="shared" si="149"/>
        <v>1</v>
      </c>
      <c r="DB702">
        <f t="shared" si="145"/>
        <v>216.96</v>
      </c>
      <c r="DC702">
        <f t="shared" si="146"/>
        <v>0</v>
      </c>
      <c r="DD702" t="s">
        <v>3</v>
      </c>
      <c r="DE702" t="s">
        <v>3</v>
      </c>
      <c r="DF702">
        <f t="shared" si="140"/>
        <v>227.81</v>
      </c>
      <c r="DG702">
        <f t="shared" si="141"/>
        <v>0</v>
      </c>
      <c r="DH702">
        <f t="shared" si="142"/>
        <v>0</v>
      </c>
      <c r="DI702">
        <f t="shared" si="143"/>
        <v>0</v>
      </c>
      <c r="DJ702">
        <f t="shared" si="150"/>
        <v>227.81</v>
      </c>
      <c r="DK702">
        <v>0</v>
      </c>
      <c r="DL702" t="s">
        <v>3</v>
      </c>
      <c r="DM702">
        <v>0</v>
      </c>
      <c r="DN702" t="s">
        <v>3</v>
      </c>
      <c r="DO702">
        <v>0</v>
      </c>
    </row>
    <row r="703" spans="1:119" x14ac:dyDescent="0.2">
      <c r="A703">
        <f>ROW(Source!A2233)</f>
        <v>2233</v>
      </c>
      <c r="B703">
        <v>35364244</v>
      </c>
      <c r="C703">
        <v>35384133</v>
      </c>
      <c r="D703">
        <v>35116007</v>
      </c>
      <c r="E703">
        <v>1</v>
      </c>
      <c r="F703">
        <v>1</v>
      </c>
      <c r="G703">
        <v>15872964</v>
      </c>
      <c r="H703">
        <v>3</v>
      </c>
      <c r="I703" t="s">
        <v>1102</v>
      </c>
      <c r="J703" t="s">
        <v>1103</v>
      </c>
      <c r="K703" t="s">
        <v>1104</v>
      </c>
      <c r="L703">
        <v>1354</v>
      </c>
      <c r="N703">
        <v>1010</v>
      </c>
      <c r="O703" t="s">
        <v>52</v>
      </c>
      <c r="P703" t="s">
        <v>52</v>
      </c>
      <c r="Q703">
        <v>1</v>
      </c>
      <c r="W703">
        <v>0</v>
      </c>
      <c r="X703">
        <v>1509415827</v>
      </c>
      <c r="Y703">
        <f t="shared" si="144"/>
        <v>2</v>
      </c>
      <c r="AA703">
        <v>666.11</v>
      </c>
      <c r="AB703">
        <v>0</v>
      </c>
      <c r="AC703">
        <v>0</v>
      </c>
      <c r="AD703">
        <v>0</v>
      </c>
      <c r="AE703">
        <v>666.11</v>
      </c>
      <c r="AF703">
        <v>0</v>
      </c>
      <c r="AG703">
        <v>0</v>
      </c>
      <c r="AH703">
        <v>0</v>
      </c>
      <c r="AI703">
        <v>1</v>
      </c>
      <c r="AJ703">
        <v>1</v>
      </c>
      <c r="AK703">
        <v>1</v>
      </c>
      <c r="AL703">
        <v>1</v>
      </c>
      <c r="AM703">
        <v>-2</v>
      </c>
      <c r="AN703">
        <v>0</v>
      </c>
      <c r="AO703">
        <v>1</v>
      </c>
      <c r="AP703">
        <v>1</v>
      </c>
      <c r="AQ703">
        <v>0</v>
      </c>
      <c r="AR703">
        <v>0</v>
      </c>
      <c r="AS703" t="s">
        <v>3</v>
      </c>
      <c r="AT703">
        <v>2</v>
      </c>
      <c r="AU703" t="s">
        <v>3</v>
      </c>
      <c r="AV703">
        <v>0</v>
      </c>
      <c r="AW703">
        <v>2</v>
      </c>
      <c r="AX703">
        <v>35384157</v>
      </c>
      <c r="AY703">
        <v>1</v>
      </c>
      <c r="AZ703">
        <v>0</v>
      </c>
      <c r="BA703">
        <v>703</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CV703">
        <v>0</v>
      </c>
      <c r="CW703">
        <v>0</v>
      </c>
      <c r="CX703">
        <f>ROUND(Y703*Source!I2233,9)</f>
        <v>2.1</v>
      </c>
      <c r="CY703">
        <f t="shared" si="147"/>
        <v>666.11</v>
      </c>
      <c r="CZ703">
        <f t="shared" si="148"/>
        <v>666.11</v>
      </c>
      <c r="DA703">
        <f t="shared" si="149"/>
        <v>1</v>
      </c>
      <c r="DB703">
        <f t="shared" si="145"/>
        <v>1332.22</v>
      </c>
      <c r="DC703">
        <f t="shared" si="146"/>
        <v>0</v>
      </c>
      <c r="DD703" t="s">
        <v>3</v>
      </c>
      <c r="DE703" t="s">
        <v>3</v>
      </c>
      <c r="DF703">
        <f t="shared" si="140"/>
        <v>1398.83</v>
      </c>
      <c r="DG703">
        <f t="shared" si="141"/>
        <v>0</v>
      </c>
      <c r="DH703">
        <f t="shared" si="142"/>
        <v>0</v>
      </c>
      <c r="DI703">
        <f t="shared" si="143"/>
        <v>0</v>
      </c>
      <c r="DJ703">
        <f t="shared" si="150"/>
        <v>1398.83</v>
      </c>
      <c r="DK703">
        <v>0</v>
      </c>
      <c r="DL703" t="s">
        <v>3</v>
      </c>
      <c r="DM703">
        <v>0</v>
      </c>
      <c r="DN703" t="s">
        <v>3</v>
      </c>
      <c r="DO703">
        <v>0</v>
      </c>
    </row>
    <row r="704" spans="1:119" x14ac:dyDescent="0.2">
      <c r="A704">
        <f>ROW(Source!A2233)</f>
        <v>2233</v>
      </c>
      <c r="B704">
        <v>35364244</v>
      </c>
      <c r="C704">
        <v>35384133</v>
      </c>
      <c r="D704">
        <v>35116008</v>
      </c>
      <c r="E704">
        <v>1</v>
      </c>
      <c r="F704">
        <v>1</v>
      </c>
      <c r="G704">
        <v>15872964</v>
      </c>
      <c r="H704">
        <v>3</v>
      </c>
      <c r="I704" t="s">
        <v>1105</v>
      </c>
      <c r="J704" t="s">
        <v>1106</v>
      </c>
      <c r="K704" t="s">
        <v>1107</v>
      </c>
      <c r="L704">
        <v>1354</v>
      </c>
      <c r="N704">
        <v>1010</v>
      </c>
      <c r="O704" t="s">
        <v>52</v>
      </c>
      <c r="P704" t="s">
        <v>52</v>
      </c>
      <c r="Q704">
        <v>1</v>
      </c>
      <c r="W704">
        <v>0</v>
      </c>
      <c r="X704">
        <v>-1994768362</v>
      </c>
      <c r="Y704">
        <f t="shared" si="144"/>
        <v>15</v>
      </c>
      <c r="AA704">
        <v>776.23</v>
      </c>
      <c r="AB704">
        <v>0</v>
      </c>
      <c r="AC704">
        <v>0</v>
      </c>
      <c r="AD704">
        <v>0</v>
      </c>
      <c r="AE704">
        <v>776.23</v>
      </c>
      <c r="AF704">
        <v>0</v>
      </c>
      <c r="AG704">
        <v>0</v>
      </c>
      <c r="AH704">
        <v>0</v>
      </c>
      <c r="AI704">
        <v>1</v>
      </c>
      <c r="AJ704">
        <v>1</v>
      </c>
      <c r="AK704">
        <v>1</v>
      </c>
      <c r="AL704">
        <v>1</v>
      </c>
      <c r="AM704">
        <v>-2</v>
      </c>
      <c r="AN704">
        <v>0</v>
      </c>
      <c r="AO704">
        <v>1</v>
      </c>
      <c r="AP704">
        <v>1</v>
      </c>
      <c r="AQ704">
        <v>0</v>
      </c>
      <c r="AR704">
        <v>0</v>
      </c>
      <c r="AS704" t="s">
        <v>3</v>
      </c>
      <c r="AT704">
        <v>15</v>
      </c>
      <c r="AU704" t="s">
        <v>3</v>
      </c>
      <c r="AV704">
        <v>0</v>
      </c>
      <c r="AW704">
        <v>2</v>
      </c>
      <c r="AX704">
        <v>35384158</v>
      </c>
      <c r="AY704">
        <v>1</v>
      </c>
      <c r="AZ704">
        <v>0</v>
      </c>
      <c r="BA704">
        <v>704</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CV704">
        <v>0</v>
      </c>
      <c r="CW704">
        <v>0</v>
      </c>
      <c r="CX704">
        <f>ROUND(Y704*Source!I2233,9)</f>
        <v>15.75</v>
      </c>
      <c r="CY704">
        <f t="shared" si="147"/>
        <v>776.23</v>
      </c>
      <c r="CZ704">
        <f t="shared" si="148"/>
        <v>776.23</v>
      </c>
      <c r="DA704">
        <f t="shared" si="149"/>
        <v>1</v>
      </c>
      <c r="DB704">
        <f t="shared" si="145"/>
        <v>11643.45</v>
      </c>
      <c r="DC704">
        <f t="shared" si="146"/>
        <v>0</v>
      </c>
      <c r="DD704" t="s">
        <v>3</v>
      </c>
      <c r="DE704" t="s">
        <v>3</v>
      </c>
      <c r="DF704">
        <f t="shared" si="140"/>
        <v>12225.62</v>
      </c>
      <c r="DG704">
        <f t="shared" si="141"/>
        <v>0</v>
      </c>
      <c r="DH704">
        <f t="shared" si="142"/>
        <v>0</v>
      </c>
      <c r="DI704">
        <f t="shared" si="143"/>
        <v>0</v>
      </c>
      <c r="DJ704">
        <f t="shared" si="150"/>
        <v>12225.62</v>
      </c>
      <c r="DK704">
        <v>0</v>
      </c>
      <c r="DL704" t="s">
        <v>3</v>
      </c>
      <c r="DM704">
        <v>0</v>
      </c>
      <c r="DN704" t="s">
        <v>3</v>
      </c>
      <c r="DO704">
        <v>0</v>
      </c>
    </row>
    <row r="705" spans="1:119" x14ac:dyDescent="0.2">
      <c r="A705">
        <f>ROW(Source!A2233)</f>
        <v>2233</v>
      </c>
      <c r="B705">
        <v>35364244</v>
      </c>
      <c r="C705">
        <v>35384133</v>
      </c>
      <c r="D705">
        <v>35116009</v>
      </c>
      <c r="E705">
        <v>1</v>
      </c>
      <c r="F705">
        <v>1</v>
      </c>
      <c r="G705">
        <v>15872964</v>
      </c>
      <c r="H705">
        <v>3</v>
      </c>
      <c r="I705" t="s">
        <v>1108</v>
      </c>
      <c r="J705" t="s">
        <v>1109</v>
      </c>
      <c r="K705" t="s">
        <v>1110</v>
      </c>
      <c r="L705">
        <v>1354</v>
      </c>
      <c r="N705">
        <v>1010</v>
      </c>
      <c r="O705" t="s">
        <v>52</v>
      </c>
      <c r="P705" t="s">
        <v>52</v>
      </c>
      <c r="Q705">
        <v>1</v>
      </c>
      <c r="W705">
        <v>0</v>
      </c>
      <c r="X705">
        <v>1625024360</v>
      </c>
      <c r="Y705">
        <f t="shared" si="144"/>
        <v>2</v>
      </c>
      <c r="AA705">
        <v>947.75</v>
      </c>
      <c r="AB705">
        <v>0</v>
      </c>
      <c r="AC705">
        <v>0</v>
      </c>
      <c r="AD705">
        <v>0</v>
      </c>
      <c r="AE705">
        <v>947.75</v>
      </c>
      <c r="AF705">
        <v>0</v>
      </c>
      <c r="AG705">
        <v>0</v>
      </c>
      <c r="AH705">
        <v>0</v>
      </c>
      <c r="AI705">
        <v>1</v>
      </c>
      <c r="AJ705">
        <v>1</v>
      </c>
      <c r="AK705">
        <v>1</v>
      </c>
      <c r="AL705">
        <v>1</v>
      </c>
      <c r="AM705">
        <v>-2</v>
      </c>
      <c r="AN705">
        <v>0</v>
      </c>
      <c r="AO705">
        <v>1</v>
      </c>
      <c r="AP705">
        <v>1</v>
      </c>
      <c r="AQ705">
        <v>0</v>
      </c>
      <c r="AR705">
        <v>0</v>
      </c>
      <c r="AS705" t="s">
        <v>3</v>
      </c>
      <c r="AT705">
        <v>2</v>
      </c>
      <c r="AU705" t="s">
        <v>3</v>
      </c>
      <c r="AV705">
        <v>0</v>
      </c>
      <c r="AW705">
        <v>2</v>
      </c>
      <c r="AX705">
        <v>35384159</v>
      </c>
      <c r="AY705">
        <v>1</v>
      </c>
      <c r="AZ705">
        <v>0</v>
      </c>
      <c r="BA705">
        <v>705</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CV705">
        <v>0</v>
      </c>
      <c r="CW705">
        <v>0</v>
      </c>
      <c r="CX705">
        <f>ROUND(Y705*Source!I2233,9)</f>
        <v>2.1</v>
      </c>
      <c r="CY705">
        <f t="shared" si="147"/>
        <v>947.75</v>
      </c>
      <c r="CZ705">
        <f t="shared" si="148"/>
        <v>947.75</v>
      </c>
      <c r="DA705">
        <f t="shared" si="149"/>
        <v>1</v>
      </c>
      <c r="DB705">
        <f t="shared" si="145"/>
        <v>1895.5</v>
      </c>
      <c r="DC705">
        <f t="shared" si="146"/>
        <v>0</v>
      </c>
      <c r="DD705" t="s">
        <v>3</v>
      </c>
      <c r="DE705" t="s">
        <v>3</v>
      </c>
      <c r="DF705">
        <f t="shared" ref="DF705:DF768" si="151">ROUND(ROUND(AE705,2)*CX705,2)</f>
        <v>1990.28</v>
      </c>
      <c r="DG705">
        <f t="shared" ref="DG705:DG768" si="152">ROUND(ROUND(AF705,2)*CX705,2)</f>
        <v>0</v>
      </c>
      <c r="DH705">
        <f t="shared" ref="DH705:DH768" si="153">ROUND(ROUND(AG705,2)*CX705,2)</f>
        <v>0</v>
      </c>
      <c r="DI705">
        <f t="shared" ref="DI705:DI768" si="154">ROUND(ROUND(AH705,2)*CX705,2)</f>
        <v>0</v>
      </c>
      <c r="DJ705">
        <f t="shared" si="150"/>
        <v>1990.28</v>
      </c>
      <c r="DK705">
        <v>0</v>
      </c>
      <c r="DL705" t="s">
        <v>3</v>
      </c>
      <c r="DM705">
        <v>0</v>
      </c>
      <c r="DN705" t="s">
        <v>3</v>
      </c>
      <c r="DO705">
        <v>0</v>
      </c>
    </row>
    <row r="706" spans="1:119" x14ac:dyDescent="0.2">
      <c r="A706">
        <f>ROW(Source!A2234)</f>
        <v>2234</v>
      </c>
      <c r="B706">
        <v>35364244</v>
      </c>
      <c r="C706">
        <v>35384160</v>
      </c>
      <c r="D706">
        <v>35111398</v>
      </c>
      <c r="E706">
        <v>15872964</v>
      </c>
      <c r="F706">
        <v>1</v>
      </c>
      <c r="G706">
        <v>15872964</v>
      </c>
      <c r="H706">
        <v>1</v>
      </c>
      <c r="I706" t="s">
        <v>982</v>
      </c>
      <c r="J706" t="s">
        <v>3</v>
      </c>
      <c r="K706" t="s">
        <v>983</v>
      </c>
      <c r="L706">
        <v>1191</v>
      </c>
      <c r="N706">
        <v>1013</v>
      </c>
      <c r="O706" t="s">
        <v>984</v>
      </c>
      <c r="P706" t="s">
        <v>984</v>
      </c>
      <c r="Q706">
        <v>1</v>
      </c>
      <c r="W706">
        <v>0</v>
      </c>
      <c r="X706">
        <v>476480486</v>
      </c>
      <c r="Y706">
        <f t="shared" si="144"/>
        <v>1.18</v>
      </c>
      <c r="AA706">
        <v>0</v>
      </c>
      <c r="AB706">
        <v>0</v>
      </c>
      <c r="AC706">
        <v>0</v>
      </c>
      <c r="AD706">
        <v>0</v>
      </c>
      <c r="AE706">
        <v>0</v>
      </c>
      <c r="AF706">
        <v>0</v>
      </c>
      <c r="AG706">
        <v>0</v>
      </c>
      <c r="AH706">
        <v>0</v>
      </c>
      <c r="AI706">
        <v>1</v>
      </c>
      <c r="AJ706">
        <v>1</v>
      </c>
      <c r="AK706">
        <v>1</v>
      </c>
      <c r="AL706">
        <v>1</v>
      </c>
      <c r="AM706">
        <v>-2</v>
      </c>
      <c r="AN706">
        <v>0</v>
      </c>
      <c r="AO706">
        <v>1</v>
      </c>
      <c r="AP706">
        <v>1</v>
      </c>
      <c r="AQ706">
        <v>0</v>
      </c>
      <c r="AR706">
        <v>0</v>
      </c>
      <c r="AS706" t="s">
        <v>3</v>
      </c>
      <c r="AT706">
        <v>1.18</v>
      </c>
      <c r="AU706" t="s">
        <v>3</v>
      </c>
      <c r="AV706">
        <v>1</v>
      </c>
      <c r="AW706">
        <v>2</v>
      </c>
      <c r="AX706">
        <v>35384170</v>
      </c>
      <c r="AY706">
        <v>1</v>
      </c>
      <c r="AZ706">
        <v>0</v>
      </c>
      <c r="BA706">
        <v>706</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CU706">
        <f>ROUND(AT706*Source!I2234*AH706*AL706,2)</f>
        <v>0</v>
      </c>
      <c r="CV706">
        <f>ROUND(Y706*Source!I2234,9)</f>
        <v>0.59</v>
      </c>
      <c r="CW706">
        <v>0</v>
      </c>
      <c r="CX706">
        <f>ROUND(Y706*Source!I2234,9)</f>
        <v>0.59</v>
      </c>
      <c r="CY706">
        <f>AD706</f>
        <v>0</v>
      </c>
      <c r="CZ706">
        <f>AH706</f>
        <v>0</v>
      </c>
      <c r="DA706">
        <f>AL706</f>
        <v>1</v>
      </c>
      <c r="DB706">
        <f t="shared" si="145"/>
        <v>0</v>
      </c>
      <c r="DC706">
        <f t="shared" si="146"/>
        <v>0</v>
      </c>
      <c r="DD706" t="s">
        <v>3</v>
      </c>
      <c r="DE706" t="s">
        <v>3</v>
      </c>
      <c r="DF706">
        <f t="shared" si="151"/>
        <v>0</v>
      </c>
      <c r="DG706">
        <f t="shared" si="152"/>
        <v>0</v>
      </c>
      <c r="DH706">
        <f t="shared" si="153"/>
        <v>0</v>
      </c>
      <c r="DI706">
        <f t="shared" si="154"/>
        <v>0</v>
      </c>
      <c r="DJ706">
        <f>DI706</f>
        <v>0</v>
      </c>
      <c r="DK706">
        <v>0</v>
      </c>
      <c r="DL706" t="s">
        <v>3</v>
      </c>
      <c r="DM706">
        <v>0</v>
      </c>
      <c r="DN706" t="s">
        <v>3</v>
      </c>
      <c r="DO706">
        <v>0</v>
      </c>
    </row>
    <row r="707" spans="1:119" x14ac:dyDescent="0.2">
      <c r="A707">
        <f>ROW(Source!A2234)</f>
        <v>2234</v>
      </c>
      <c r="B707">
        <v>35364244</v>
      </c>
      <c r="C707">
        <v>35384160</v>
      </c>
      <c r="D707">
        <v>35112486</v>
      </c>
      <c r="E707">
        <v>1</v>
      </c>
      <c r="F707">
        <v>1</v>
      </c>
      <c r="G707">
        <v>15872964</v>
      </c>
      <c r="H707">
        <v>2</v>
      </c>
      <c r="I707" t="s">
        <v>1024</v>
      </c>
      <c r="J707" t="s">
        <v>1025</v>
      </c>
      <c r="K707" t="s">
        <v>1026</v>
      </c>
      <c r="L707">
        <v>1368</v>
      </c>
      <c r="N707">
        <v>1011</v>
      </c>
      <c r="O707" t="s">
        <v>988</v>
      </c>
      <c r="P707" t="s">
        <v>988</v>
      </c>
      <c r="Q707">
        <v>1</v>
      </c>
      <c r="W707">
        <v>0</v>
      </c>
      <c r="X707">
        <v>284626939</v>
      </c>
      <c r="Y707">
        <f t="shared" si="144"/>
        <v>0.44</v>
      </c>
      <c r="AA707">
        <v>0</v>
      </c>
      <c r="AB707">
        <v>2026.34</v>
      </c>
      <c r="AC707">
        <v>1032.6099999999999</v>
      </c>
      <c r="AD707">
        <v>0</v>
      </c>
      <c r="AE707">
        <v>0</v>
      </c>
      <c r="AF707">
        <v>2026.34</v>
      </c>
      <c r="AG707">
        <v>1032.6099999999999</v>
      </c>
      <c r="AH707">
        <v>0</v>
      </c>
      <c r="AI707">
        <v>1</v>
      </c>
      <c r="AJ707">
        <v>1</v>
      </c>
      <c r="AK707">
        <v>1</v>
      </c>
      <c r="AL707">
        <v>1</v>
      </c>
      <c r="AM707">
        <v>-2</v>
      </c>
      <c r="AN707">
        <v>0</v>
      </c>
      <c r="AO707">
        <v>1</v>
      </c>
      <c r="AP707">
        <v>1</v>
      </c>
      <c r="AQ707">
        <v>0</v>
      </c>
      <c r="AR707">
        <v>0</v>
      </c>
      <c r="AS707" t="s">
        <v>3</v>
      </c>
      <c r="AT707">
        <v>0.44</v>
      </c>
      <c r="AU707" t="s">
        <v>3</v>
      </c>
      <c r="AV707">
        <v>0</v>
      </c>
      <c r="AW707">
        <v>2</v>
      </c>
      <c r="AX707">
        <v>35384171</v>
      </c>
      <c r="AY707">
        <v>1</v>
      </c>
      <c r="AZ707">
        <v>0</v>
      </c>
      <c r="BA707">
        <v>707</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CV707">
        <v>0</v>
      </c>
      <c r="CW707">
        <f>ROUND(Y707*Source!I2234*DO707,9)</f>
        <v>0</v>
      </c>
      <c r="CX707">
        <f>ROUND(Y707*Source!I2234,9)</f>
        <v>0.22</v>
      </c>
      <c r="CY707">
        <f>AB707</f>
        <v>2026.34</v>
      </c>
      <c r="CZ707">
        <f>AF707</f>
        <v>2026.34</v>
      </c>
      <c r="DA707">
        <f>AJ707</f>
        <v>1</v>
      </c>
      <c r="DB707">
        <f t="shared" si="145"/>
        <v>891.59</v>
      </c>
      <c r="DC707">
        <f t="shared" si="146"/>
        <v>454.35</v>
      </c>
      <c r="DD707" t="s">
        <v>3</v>
      </c>
      <c r="DE707" t="s">
        <v>3</v>
      </c>
      <c r="DF707">
        <f t="shared" si="151"/>
        <v>0</v>
      </c>
      <c r="DG707">
        <f t="shared" si="152"/>
        <v>445.79</v>
      </c>
      <c r="DH707">
        <f t="shared" si="153"/>
        <v>227.17</v>
      </c>
      <c r="DI707">
        <f t="shared" si="154"/>
        <v>0</v>
      </c>
      <c r="DJ707">
        <f>DG707</f>
        <v>445.79</v>
      </c>
      <c r="DK707">
        <v>0</v>
      </c>
      <c r="DL707" t="s">
        <v>3</v>
      </c>
      <c r="DM707">
        <v>0</v>
      </c>
      <c r="DN707" t="s">
        <v>3</v>
      </c>
      <c r="DO707">
        <v>0</v>
      </c>
    </row>
    <row r="708" spans="1:119" x14ac:dyDescent="0.2">
      <c r="A708">
        <f>ROW(Source!A2234)</f>
        <v>2234</v>
      </c>
      <c r="B708">
        <v>35364244</v>
      </c>
      <c r="C708">
        <v>35384160</v>
      </c>
      <c r="D708">
        <v>35115020</v>
      </c>
      <c r="E708">
        <v>1</v>
      </c>
      <c r="F708">
        <v>1</v>
      </c>
      <c r="G708">
        <v>15872964</v>
      </c>
      <c r="H708">
        <v>3</v>
      </c>
      <c r="I708" t="s">
        <v>1027</v>
      </c>
      <c r="J708" t="s">
        <v>1028</v>
      </c>
      <c r="K708" t="s">
        <v>1029</v>
      </c>
      <c r="L708">
        <v>1346</v>
      </c>
      <c r="N708">
        <v>1009</v>
      </c>
      <c r="O708" t="s">
        <v>1030</v>
      </c>
      <c r="P708" t="s">
        <v>1030</v>
      </c>
      <c r="Q708">
        <v>1</v>
      </c>
      <c r="W708">
        <v>0</v>
      </c>
      <c r="X708">
        <v>1719425291</v>
      </c>
      <c r="Y708">
        <f t="shared" si="144"/>
        <v>0.16</v>
      </c>
      <c r="AA708">
        <v>363.22</v>
      </c>
      <c r="AB708">
        <v>0</v>
      </c>
      <c r="AC708">
        <v>0</v>
      </c>
      <c r="AD708">
        <v>0</v>
      </c>
      <c r="AE708">
        <v>363.22</v>
      </c>
      <c r="AF708">
        <v>0</v>
      </c>
      <c r="AG708">
        <v>0</v>
      </c>
      <c r="AH708">
        <v>0</v>
      </c>
      <c r="AI708">
        <v>1</v>
      </c>
      <c r="AJ708">
        <v>1</v>
      </c>
      <c r="AK708">
        <v>1</v>
      </c>
      <c r="AL708">
        <v>1</v>
      </c>
      <c r="AM708">
        <v>-2</v>
      </c>
      <c r="AN708">
        <v>0</v>
      </c>
      <c r="AO708">
        <v>1</v>
      </c>
      <c r="AP708">
        <v>1</v>
      </c>
      <c r="AQ708">
        <v>0</v>
      </c>
      <c r="AR708">
        <v>0</v>
      </c>
      <c r="AS708" t="s">
        <v>3</v>
      </c>
      <c r="AT708">
        <v>0.16</v>
      </c>
      <c r="AU708" t="s">
        <v>3</v>
      </c>
      <c r="AV708">
        <v>0</v>
      </c>
      <c r="AW708">
        <v>2</v>
      </c>
      <c r="AX708">
        <v>35384172</v>
      </c>
      <c r="AY708">
        <v>1</v>
      </c>
      <c r="AZ708">
        <v>0</v>
      </c>
      <c r="BA708">
        <v>708</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CV708">
        <v>0</v>
      </c>
      <c r="CW708">
        <v>0</v>
      </c>
      <c r="CX708">
        <f>ROUND(Y708*Source!I2234,9)</f>
        <v>0.08</v>
      </c>
      <c r="CY708">
        <f t="shared" ref="CY708:CY714" si="155">AA708</f>
        <v>363.22</v>
      </c>
      <c r="CZ708">
        <f t="shared" ref="CZ708:CZ714" si="156">AE708</f>
        <v>363.22</v>
      </c>
      <c r="DA708">
        <f t="shared" ref="DA708:DA714" si="157">AI708</f>
        <v>1</v>
      </c>
      <c r="DB708">
        <f t="shared" si="145"/>
        <v>58.12</v>
      </c>
      <c r="DC708">
        <f t="shared" si="146"/>
        <v>0</v>
      </c>
      <c r="DD708" t="s">
        <v>3</v>
      </c>
      <c r="DE708" t="s">
        <v>3</v>
      </c>
      <c r="DF708">
        <f t="shared" si="151"/>
        <v>29.06</v>
      </c>
      <c r="DG708">
        <f t="shared" si="152"/>
        <v>0</v>
      </c>
      <c r="DH708">
        <f t="shared" si="153"/>
        <v>0</v>
      </c>
      <c r="DI708">
        <f t="shared" si="154"/>
        <v>0</v>
      </c>
      <c r="DJ708">
        <f t="shared" ref="DJ708:DJ714" si="158">DF708</f>
        <v>29.06</v>
      </c>
      <c r="DK708">
        <v>0</v>
      </c>
      <c r="DL708" t="s">
        <v>3</v>
      </c>
      <c r="DM708">
        <v>0</v>
      </c>
      <c r="DN708" t="s">
        <v>3</v>
      </c>
      <c r="DO708">
        <v>0</v>
      </c>
    </row>
    <row r="709" spans="1:119" x14ac:dyDescent="0.2">
      <c r="A709">
        <f>ROW(Source!A2234)</f>
        <v>2234</v>
      </c>
      <c r="B709">
        <v>35364244</v>
      </c>
      <c r="C709">
        <v>35384160</v>
      </c>
      <c r="D709">
        <v>35122310</v>
      </c>
      <c r="E709">
        <v>1</v>
      </c>
      <c r="F709">
        <v>1</v>
      </c>
      <c r="G709">
        <v>15872964</v>
      </c>
      <c r="H709">
        <v>3</v>
      </c>
      <c r="I709" t="s">
        <v>1031</v>
      </c>
      <c r="J709" t="s">
        <v>1032</v>
      </c>
      <c r="K709" t="s">
        <v>1033</v>
      </c>
      <c r="L709">
        <v>1301</v>
      </c>
      <c r="N709">
        <v>1003</v>
      </c>
      <c r="O709" t="s">
        <v>1002</v>
      </c>
      <c r="P709" t="s">
        <v>1002</v>
      </c>
      <c r="Q709">
        <v>1</v>
      </c>
      <c r="W709">
        <v>0</v>
      </c>
      <c r="X709">
        <v>-1189895200</v>
      </c>
      <c r="Y709">
        <f t="shared" si="144"/>
        <v>5</v>
      </c>
      <c r="AA709">
        <v>5.71</v>
      </c>
      <c r="AB709">
        <v>0</v>
      </c>
      <c r="AC709">
        <v>0</v>
      </c>
      <c r="AD709">
        <v>0</v>
      </c>
      <c r="AE709">
        <v>5.71</v>
      </c>
      <c r="AF709">
        <v>0</v>
      </c>
      <c r="AG709">
        <v>0</v>
      </c>
      <c r="AH709">
        <v>0</v>
      </c>
      <c r="AI709">
        <v>1</v>
      </c>
      <c r="AJ709">
        <v>1</v>
      </c>
      <c r="AK709">
        <v>1</v>
      </c>
      <c r="AL709">
        <v>1</v>
      </c>
      <c r="AM709">
        <v>-2</v>
      </c>
      <c r="AN709">
        <v>0</v>
      </c>
      <c r="AO709">
        <v>1</v>
      </c>
      <c r="AP709">
        <v>1</v>
      </c>
      <c r="AQ709">
        <v>0</v>
      </c>
      <c r="AR709">
        <v>0</v>
      </c>
      <c r="AS709" t="s">
        <v>3</v>
      </c>
      <c r="AT709">
        <v>5</v>
      </c>
      <c r="AU709" t="s">
        <v>3</v>
      </c>
      <c r="AV709">
        <v>0</v>
      </c>
      <c r="AW709">
        <v>2</v>
      </c>
      <c r="AX709">
        <v>35384173</v>
      </c>
      <c r="AY709">
        <v>1</v>
      </c>
      <c r="AZ709">
        <v>0</v>
      </c>
      <c r="BA709">
        <v>709</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CV709">
        <v>0</v>
      </c>
      <c r="CW709">
        <v>0</v>
      </c>
      <c r="CX709">
        <f>ROUND(Y709*Source!I2234,9)</f>
        <v>2.5</v>
      </c>
      <c r="CY709">
        <f t="shared" si="155"/>
        <v>5.71</v>
      </c>
      <c r="CZ709">
        <f t="shared" si="156"/>
        <v>5.71</v>
      </c>
      <c r="DA709">
        <f t="shared" si="157"/>
        <v>1</v>
      </c>
      <c r="DB709">
        <f t="shared" si="145"/>
        <v>28.55</v>
      </c>
      <c r="DC709">
        <f t="shared" si="146"/>
        <v>0</v>
      </c>
      <c r="DD709" t="s">
        <v>3</v>
      </c>
      <c r="DE709" t="s">
        <v>3</v>
      </c>
      <c r="DF709">
        <f t="shared" si="151"/>
        <v>14.28</v>
      </c>
      <c r="DG709">
        <f t="shared" si="152"/>
        <v>0</v>
      </c>
      <c r="DH709">
        <f t="shared" si="153"/>
        <v>0</v>
      </c>
      <c r="DI709">
        <f t="shared" si="154"/>
        <v>0</v>
      </c>
      <c r="DJ709">
        <f t="shared" si="158"/>
        <v>14.28</v>
      </c>
      <c r="DK709">
        <v>0</v>
      </c>
      <c r="DL709" t="s">
        <v>3</v>
      </c>
      <c r="DM709">
        <v>0</v>
      </c>
      <c r="DN709" t="s">
        <v>3</v>
      </c>
      <c r="DO709">
        <v>0</v>
      </c>
    </row>
    <row r="710" spans="1:119" x14ac:dyDescent="0.2">
      <c r="A710">
        <f>ROW(Source!A2234)</f>
        <v>2234</v>
      </c>
      <c r="B710">
        <v>35364244</v>
      </c>
      <c r="C710">
        <v>35384160</v>
      </c>
      <c r="D710">
        <v>35122207</v>
      </c>
      <c r="E710">
        <v>1</v>
      </c>
      <c r="F710">
        <v>1</v>
      </c>
      <c r="G710">
        <v>15872964</v>
      </c>
      <c r="H710">
        <v>3</v>
      </c>
      <c r="I710" t="s">
        <v>1034</v>
      </c>
      <c r="J710" t="s">
        <v>1035</v>
      </c>
      <c r="K710" t="s">
        <v>1036</v>
      </c>
      <c r="L710">
        <v>1356</v>
      </c>
      <c r="N710">
        <v>1010</v>
      </c>
      <c r="O710" t="s">
        <v>242</v>
      </c>
      <c r="P710" t="s">
        <v>242</v>
      </c>
      <c r="Q710">
        <v>1000</v>
      </c>
      <c r="W710">
        <v>0</v>
      </c>
      <c r="X710">
        <v>-1948375318</v>
      </c>
      <c r="Y710">
        <f t="shared" si="144"/>
        <v>5.0000000000000001E-3</v>
      </c>
      <c r="AA710">
        <v>718.56</v>
      </c>
      <c r="AB710">
        <v>0</v>
      </c>
      <c r="AC710">
        <v>0</v>
      </c>
      <c r="AD710">
        <v>0</v>
      </c>
      <c r="AE710">
        <v>718.56</v>
      </c>
      <c r="AF710">
        <v>0</v>
      </c>
      <c r="AG710">
        <v>0</v>
      </c>
      <c r="AH710">
        <v>0</v>
      </c>
      <c r="AI710">
        <v>1</v>
      </c>
      <c r="AJ710">
        <v>1</v>
      </c>
      <c r="AK710">
        <v>1</v>
      </c>
      <c r="AL710">
        <v>1</v>
      </c>
      <c r="AM710">
        <v>-2</v>
      </c>
      <c r="AN710">
        <v>0</v>
      </c>
      <c r="AO710">
        <v>1</v>
      </c>
      <c r="AP710">
        <v>1</v>
      </c>
      <c r="AQ710">
        <v>0</v>
      </c>
      <c r="AR710">
        <v>0</v>
      </c>
      <c r="AS710" t="s">
        <v>3</v>
      </c>
      <c r="AT710">
        <v>5.0000000000000001E-3</v>
      </c>
      <c r="AU710" t="s">
        <v>3</v>
      </c>
      <c r="AV710">
        <v>0</v>
      </c>
      <c r="AW710">
        <v>2</v>
      </c>
      <c r="AX710">
        <v>35384174</v>
      </c>
      <c r="AY710">
        <v>1</v>
      </c>
      <c r="AZ710">
        <v>0</v>
      </c>
      <c r="BA710">
        <v>710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CV710">
        <v>0</v>
      </c>
      <c r="CW710">
        <v>0</v>
      </c>
      <c r="CX710">
        <f>ROUND(Y710*Source!I2234,9)</f>
        <v>2.5000000000000001E-3</v>
      </c>
      <c r="CY710">
        <f t="shared" si="155"/>
        <v>718.56</v>
      </c>
      <c r="CZ710">
        <f t="shared" si="156"/>
        <v>718.56</v>
      </c>
      <c r="DA710">
        <f t="shared" si="157"/>
        <v>1</v>
      </c>
      <c r="DB710">
        <f t="shared" si="145"/>
        <v>3.59</v>
      </c>
      <c r="DC710">
        <f t="shared" si="146"/>
        <v>0</v>
      </c>
      <c r="DD710" t="s">
        <v>3</v>
      </c>
      <c r="DE710" t="s">
        <v>3</v>
      </c>
      <c r="DF710">
        <f t="shared" si="151"/>
        <v>1.8</v>
      </c>
      <c r="DG710">
        <f t="shared" si="152"/>
        <v>0</v>
      </c>
      <c r="DH710">
        <f t="shared" si="153"/>
        <v>0</v>
      </c>
      <c r="DI710">
        <f t="shared" si="154"/>
        <v>0</v>
      </c>
      <c r="DJ710">
        <f t="shared" si="158"/>
        <v>1.8</v>
      </c>
      <c r="DK710">
        <v>0</v>
      </c>
      <c r="DL710" t="s">
        <v>3</v>
      </c>
      <c r="DM710">
        <v>0</v>
      </c>
      <c r="DN710" t="s">
        <v>3</v>
      </c>
      <c r="DO710">
        <v>0</v>
      </c>
    </row>
    <row r="711" spans="1:119" x14ac:dyDescent="0.2">
      <c r="A711">
        <f>ROW(Source!A2234)</f>
        <v>2234</v>
      </c>
      <c r="B711">
        <v>35364244</v>
      </c>
      <c r="C711">
        <v>35384160</v>
      </c>
      <c r="D711">
        <v>35122491</v>
      </c>
      <c r="E711">
        <v>1</v>
      </c>
      <c r="F711">
        <v>1</v>
      </c>
      <c r="G711">
        <v>15872964</v>
      </c>
      <c r="H711">
        <v>3</v>
      </c>
      <c r="I711" t="s">
        <v>1037</v>
      </c>
      <c r="J711" t="s">
        <v>1038</v>
      </c>
      <c r="K711" t="s">
        <v>1039</v>
      </c>
      <c r="L711">
        <v>1354</v>
      </c>
      <c r="N711">
        <v>1010</v>
      </c>
      <c r="O711" t="s">
        <v>52</v>
      </c>
      <c r="P711" t="s">
        <v>52</v>
      </c>
      <c r="Q711">
        <v>1</v>
      </c>
      <c r="W711">
        <v>0</v>
      </c>
      <c r="X711">
        <v>1884843886</v>
      </c>
      <c r="Y711">
        <f t="shared" si="144"/>
        <v>10</v>
      </c>
      <c r="AA711">
        <v>29.36</v>
      </c>
      <c r="AB711">
        <v>0</v>
      </c>
      <c r="AC711">
        <v>0</v>
      </c>
      <c r="AD711">
        <v>0</v>
      </c>
      <c r="AE711">
        <v>29.36</v>
      </c>
      <c r="AF711">
        <v>0</v>
      </c>
      <c r="AG711">
        <v>0</v>
      </c>
      <c r="AH711">
        <v>0</v>
      </c>
      <c r="AI711">
        <v>1</v>
      </c>
      <c r="AJ711">
        <v>1</v>
      </c>
      <c r="AK711">
        <v>1</v>
      </c>
      <c r="AL711">
        <v>1</v>
      </c>
      <c r="AM711">
        <v>-2</v>
      </c>
      <c r="AN711">
        <v>0</v>
      </c>
      <c r="AO711">
        <v>1</v>
      </c>
      <c r="AP711">
        <v>1</v>
      </c>
      <c r="AQ711">
        <v>0</v>
      </c>
      <c r="AR711">
        <v>0</v>
      </c>
      <c r="AS711" t="s">
        <v>3</v>
      </c>
      <c r="AT711">
        <v>10</v>
      </c>
      <c r="AU711" t="s">
        <v>3</v>
      </c>
      <c r="AV711">
        <v>0</v>
      </c>
      <c r="AW711">
        <v>2</v>
      </c>
      <c r="AX711">
        <v>35384175</v>
      </c>
      <c r="AY711">
        <v>1</v>
      </c>
      <c r="AZ711">
        <v>0</v>
      </c>
      <c r="BA711">
        <v>711</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CV711">
        <v>0</v>
      </c>
      <c r="CW711">
        <v>0</v>
      </c>
      <c r="CX711">
        <f>ROUND(Y711*Source!I2234,9)</f>
        <v>5</v>
      </c>
      <c r="CY711">
        <f t="shared" si="155"/>
        <v>29.36</v>
      </c>
      <c r="CZ711">
        <f t="shared" si="156"/>
        <v>29.36</v>
      </c>
      <c r="DA711">
        <f t="shared" si="157"/>
        <v>1</v>
      </c>
      <c r="DB711">
        <f t="shared" si="145"/>
        <v>293.60000000000002</v>
      </c>
      <c r="DC711">
        <f t="shared" si="146"/>
        <v>0</v>
      </c>
      <c r="DD711" t="s">
        <v>3</v>
      </c>
      <c r="DE711" t="s">
        <v>3</v>
      </c>
      <c r="DF711">
        <f t="shared" si="151"/>
        <v>146.80000000000001</v>
      </c>
      <c r="DG711">
        <f t="shared" si="152"/>
        <v>0</v>
      </c>
      <c r="DH711">
        <f t="shared" si="153"/>
        <v>0</v>
      </c>
      <c r="DI711">
        <f t="shared" si="154"/>
        <v>0</v>
      </c>
      <c r="DJ711">
        <f t="shared" si="158"/>
        <v>146.80000000000001</v>
      </c>
      <c r="DK711">
        <v>0</v>
      </c>
      <c r="DL711" t="s">
        <v>3</v>
      </c>
      <c r="DM711">
        <v>0</v>
      </c>
      <c r="DN711" t="s">
        <v>3</v>
      </c>
      <c r="DO711">
        <v>0</v>
      </c>
    </row>
    <row r="712" spans="1:119" x14ac:dyDescent="0.2">
      <c r="A712">
        <f>ROW(Source!A2234)</f>
        <v>2234</v>
      </c>
      <c r="B712">
        <v>35364244</v>
      </c>
      <c r="C712">
        <v>35384160</v>
      </c>
      <c r="D712">
        <v>35122522</v>
      </c>
      <c r="E712">
        <v>1</v>
      </c>
      <c r="F712">
        <v>1</v>
      </c>
      <c r="G712">
        <v>15872964</v>
      </c>
      <c r="H712">
        <v>3</v>
      </c>
      <c r="I712" t="s">
        <v>1040</v>
      </c>
      <c r="J712" t="s">
        <v>1041</v>
      </c>
      <c r="K712" t="s">
        <v>1042</v>
      </c>
      <c r="L712">
        <v>1355</v>
      </c>
      <c r="N712">
        <v>1010</v>
      </c>
      <c r="O712" t="s">
        <v>18</v>
      </c>
      <c r="P712" t="s">
        <v>18</v>
      </c>
      <c r="Q712">
        <v>100</v>
      </c>
      <c r="W712">
        <v>0</v>
      </c>
      <c r="X712">
        <v>527662241</v>
      </c>
      <c r="Y712">
        <f t="shared" si="144"/>
        <v>0.26</v>
      </c>
      <c r="AA712">
        <v>127.48</v>
      </c>
      <c r="AB712">
        <v>0</v>
      </c>
      <c r="AC712">
        <v>0</v>
      </c>
      <c r="AD712">
        <v>0</v>
      </c>
      <c r="AE712">
        <v>127.48</v>
      </c>
      <c r="AF712">
        <v>0</v>
      </c>
      <c r="AG712">
        <v>0</v>
      </c>
      <c r="AH712">
        <v>0</v>
      </c>
      <c r="AI712">
        <v>1</v>
      </c>
      <c r="AJ712">
        <v>1</v>
      </c>
      <c r="AK712">
        <v>1</v>
      </c>
      <c r="AL712">
        <v>1</v>
      </c>
      <c r="AM712">
        <v>-2</v>
      </c>
      <c r="AN712">
        <v>0</v>
      </c>
      <c r="AO712">
        <v>1</v>
      </c>
      <c r="AP712">
        <v>1</v>
      </c>
      <c r="AQ712">
        <v>0</v>
      </c>
      <c r="AR712">
        <v>0</v>
      </c>
      <c r="AS712" t="s">
        <v>3</v>
      </c>
      <c r="AT712">
        <v>0.26</v>
      </c>
      <c r="AU712" t="s">
        <v>3</v>
      </c>
      <c r="AV712">
        <v>0</v>
      </c>
      <c r="AW712">
        <v>2</v>
      </c>
      <c r="AX712">
        <v>35384176</v>
      </c>
      <c r="AY712">
        <v>1</v>
      </c>
      <c r="AZ712">
        <v>0</v>
      </c>
      <c r="BA712">
        <v>712</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CV712">
        <v>0</v>
      </c>
      <c r="CW712">
        <v>0</v>
      </c>
      <c r="CX712">
        <f>ROUND(Y712*Source!I2234,9)</f>
        <v>0.13</v>
      </c>
      <c r="CY712">
        <f t="shared" si="155"/>
        <v>127.48</v>
      </c>
      <c r="CZ712">
        <f t="shared" si="156"/>
        <v>127.48</v>
      </c>
      <c r="DA712">
        <f t="shared" si="157"/>
        <v>1</v>
      </c>
      <c r="DB712">
        <f t="shared" si="145"/>
        <v>33.14</v>
      </c>
      <c r="DC712">
        <f t="shared" si="146"/>
        <v>0</v>
      </c>
      <c r="DD712" t="s">
        <v>3</v>
      </c>
      <c r="DE712" t="s">
        <v>3</v>
      </c>
      <c r="DF712">
        <f t="shared" si="151"/>
        <v>16.57</v>
      </c>
      <c r="DG712">
        <f t="shared" si="152"/>
        <v>0</v>
      </c>
      <c r="DH712">
        <f t="shared" si="153"/>
        <v>0</v>
      </c>
      <c r="DI712">
        <f t="shared" si="154"/>
        <v>0</v>
      </c>
      <c r="DJ712">
        <f t="shared" si="158"/>
        <v>16.57</v>
      </c>
      <c r="DK712">
        <v>0</v>
      </c>
      <c r="DL712" t="s">
        <v>3</v>
      </c>
      <c r="DM712">
        <v>0</v>
      </c>
      <c r="DN712" t="s">
        <v>3</v>
      </c>
      <c r="DO712">
        <v>0</v>
      </c>
    </row>
    <row r="713" spans="1:119" x14ac:dyDescent="0.2">
      <c r="A713">
        <f>ROW(Source!A2234)</f>
        <v>2234</v>
      </c>
      <c r="B713">
        <v>35364244</v>
      </c>
      <c r="C713">
        <v>35384160</v>
      </c>
      <c r="D713">
        <v>35122244</v>
      </c>
      <c r="E713">
        <v>1</v>
      </c>
      <c r="F713">
        <v>1</v>
      </c>
      <c r="G713">
        <v>15872964</v>
      </c>
      <c r="H713">
        <v>3</v>
      </c>
      <c r="I713" t="s">
        <v>1043</v>
      </c>
      <c r="J713" t="s">
        <v>1044</v>
      </c>
      <c r="K713" t="s">
        <v>1045</v>
      </c>
      <c r="L713">
        <v>1356</v>
      </c>
      <c r="N713">
        <v>1010</v>
      </c>
      <c r="O713" t="s">
        <v>242</v>
      </c>
      <c r="P713" t="s">
        <v>242</v>
      </c>
      <c r="Q713">
        <v>1000</v>
      </c>
      <c r="W713">
        <v>0</v>
      </c>
      <c r="X713">
        <v>-1680055193</v>
      </c>
      <c r="Y713">
        <f t="shared" si="144"/>
        <v>0.02</v>
      </c>
      <c r="AA713">
        <v>258.44</v>
      </c>
      <c r="AB713">
        <v>0</v>
      </c>
      <c r="AC713">
        <v>0</v>
      </c>
      <c r="AD713">
        <v>0</v>
      </c>
      <c r="AE713">
        <v>258.44</v>
      </c>
      <c r="AF713">
        <v>0</v>
      </c>
      <c r="AG713">
        <v>0</v>
      </c>
      <c r="AH713">
        <v>0</v>
      </c>
      <c r="AI713">
        <v>1</v>
      </c>
      <c r="AJ713">
        <v>1</v>
      </c>
      <c r="AK713">
        <v>1</v>
      </c>
      <c r="AL713">
        <v>1</v>
      </c>
      <c r="AM713">
        <v>-2</v>
      </c>
      <c r="AN713">
        <v>0</v>
      </c>
      <c r="AO713">
        <v>1</v>
      </c>
      <c r="AP713">
        <v>1</v>
      </c>
      <c r="AQ713">
        <v>0</v>
      </c>
      <c r="AR713">
        <v>0</v>
      </c>
      <c r="AS713" t="s">
        <v>3</v>
      </c>
      <c r="AT713">
        <v>0.02</v>
      </c>
      <c r="AU713" t="s">
        <v>3</v>
      </c>
      <c r="AV713">
        <v>0</v>
      </c>
      <c r="AW713">
        <v>2</v>
      </c>
      <c r="AX713">
        <v>35384177</v>
      </c>
      <c r="AY713">
        <v>1</v>
      </c>
      <c r="AZ713">
        <v>0</v>
      </c>
      <c r="BA713">
        <v>713</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CV713">
        <v>0</v>
      </c>
      <c r="CW713">
        <v>0</v>
      </c>
      <c r="CX713">
        <f>ROUND(Y713*Source!I2234,9)</f>
        <v>0.01</v>
      </c>
      <c r="CY713">
        <f t="shared" si="155"/>
        <v>258.44</v>
      </c>
      <c r="CZ713">
        <f t="shared" si="156"/>
        <v>258.44</v>
      </c>
      <c r="DA713">
        <f t="shared" si="157"/>
        <v>1</v>
      </c>
      <c r="DB713">
        <f t="shared" si="145"/>
        <v>5.17</v>
      </c>
      <c r="DC713">
        <f t="shared" si="146"/>
        <v>0</v>
      </c>
      <c r="DD713" t="s">
        <v>3</v>
      </c>
      <c r="DE713" t="s">
        <v>3</v>
      </c>
      <c r="DF713">
        <f t="shared" si="151"/>
        <v>2.58</v>
      </c>
      <c r="DG713">
        <f t="shared" si="152"/>
        <v>0</v>
      </c>
      <c r="DH713">
        <f t="shared" si="153"/>
        <v>0</v>
      </c>
      <c r="DI713">
        <f t="shared" si="154"/>
        <v>0</v>
      </c>
      <c r="DJ713">
        <f t="shared" si="158"/>
        <v>2.58</v>
      </c>
      <c r="DK713">
        <v>0</v>
      </c>
      <c r="DL713" t="s">
        <v>3</v>
      </c>
      <c r="DM713">
        <v>0</v>
      </c>
      <c r="DN713" t="s">
        <v>3</v>
      </c>
      <c r="DO713">
        <v>0</v>
      </c>
    </row>
    <row r="714" spans="1:119" x14ac:dyDescent="0.2">
      <c r="A714">
        <f>ROW(Source!A2234)</f>
        <v>2234</v>
      </c>
      <c r="B714">
        <v>35364244</v>
      </c>
      <c r="C714">
        <v>35384160</v>
      </c>
      <c r="D714">
        <v>35123597</v>
      </c>
      <c r="E714">
        <v>1</v>
      </c>
      <c r="F714">
        <v>1</v>
      </c>
      <c r="G714">
        <v>15872964</v>
      </c>
      <c r="H714">
        <v>3</v>
      </c>
      <c r="I714" t="s">
        <v>1046</v>
      </c>
      <c r="J714" t="s">
        <v>1047</v>
      </c>
      <c r="K714" t="s">
        <v>1048</v>
      </c>
      <c r="L714">
        <v>1303</v>
      </c>
      <c r="N714">
        <v>1003</v>
      </c>
      <c r="O714" t="s">
        <v>35</v>
      </c>
      <c r="P714" t="s">
        <v>35</v>
      </c>
      <c r="Q714">
        <v>1000</v>
      </c>
      <c r="W714">
        <v>0</v>
      </c>
      <c r="X714">
        <v>1173250179</v>
      </c>
      <c r="Y714">
        <f t="shared" si="144"/>
        <v>0.10299999999999999</v>
      </c>
      <c r="AA714">
        <v>99643.05</v>
      </c>
      <c r="AB714">
        <v>0</v>
      </c>
      <c r="AC714">
        <v>0</v>
      </c>
      <c r="AD714">
        <v>0</v>
      </c>
      <c r="AE714">
        <v>99643.05</v>
      </c>
      <c r="AF714">
        <v>0</v>
      </c>
      <c r="AG714">
        <v>0</v>
      </c>
      <c r="AH714">
        <v>0</v>
      </c>
      <c r="AI714">
        <v>1</v>
      </c>
      <c r="AJ714">
        <v>1</v>
      </c>
      <c r="AK714">
        <v>1</v>
      </c>
      <c r="AL714">
        <v>1</v>
      </c>
      <c r="AM714">
        <v>-2</v>
      </c>
      <c r="AN714">
        <v>0</v>
      </c>
      <c r="AO714">
        <v>1</v>
      </c>
      <c r="AP714">
        <v>1</v>
      </c>
      <c r="AQ714">
        <v>0</v>
      </c>
      <c r="AR714">
        <v>0</v>
      </c>
      <c r="AS714" t="s">
        <v>3</v>
      </c>
      <c r="AT714">
        <v>0.10299999999999999</v>
      </c>
      <c r="AU714" t="s">
        <v>3</v>
      </c>
      <c r="AV714">
        <v>0</v>
      </c>
      <c r="AW714">
        <v>2</v>
      </c>
      <c r="AX714">
        <v>35384178</v>
      </c>
      <c r="AY714">
        <v>1</v>
      </c>
      <c r="AZ714">
        <v>0</v>
      </c>
      <c r="BA714">
        <v>714</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CV714">
        <v>0</v>
      </c>
      <c r="CW714">
        <v>0</v>
      </c>
      <c r="CX714">
        <f>ROUND(Y714*Source!I2234,9)</f>
        <v>5.1499999999999997E-2</v>
      </c>
      <c r="CY714">
        <f t="shared" si="155"/>
        <v>99643.05</v>
      </c>
      <c r="CZ714">
        <f t="shared" si="156"/>
        <v>99643.05</v>
      </c>
      <c r="DA714">
        <f t="shared" si="157"/>
        <v>1</v>
      </c>
      <c r="DB714">
        <f t="shared" si="145"/>
        <v>10263.23</v>
      </c>
      <c r="DC714">
        <f t="shared" si="146"/>
        <v>0</v>
      </c>
      <c r="DD714" t="s">
        <v>3</v>
      </c>
      <c r="DE714" t="s">
        <v>3</v>
      </c>
      <c r="DF714">
        <f t="shared" si="151"/>
        <v>5131.62</v>
      </c>
      <c r="DG714">
        <f t="shared" si="152"/>
        <v>0</v>
      </c>
      <c r="DH714">
        <f t="shared" si="153"/>
        <v>0</v>
      </c>
      <c r="DI714">
        <f t="shared" si="154"/>
        <v>0</v>
      </c>
      <c r="DJ714">
        <f t="shared" si="158"/>
        <v>5131.62</v>
      </c>
      <c r="DK714">
        <v>0</v>
      </c>
      <c r="DL714" t="s">
        <v>3</v>
      </c>
      <c r="DM714">
        <v>0</v>
      </c>
      <c r="DN714" t="s">
        <v>3</v>
      </c>
      <c r="DO714">
        <v>0</v>
      </c>
    </row>
    <row r="715" spans="1:119" x14ac:dyDescent="0.2">
      <c r="A715">
        <f>ROW(Source!A2236)</f>
        <v>2236</v>
      </c>
      <c r="B715">
        <v>35364244</v>
      </c>
      <c r="C715">
        <v>35384180</v>
      </c>
      <c r="D715">
        <v>35111398</v>
      </c>
      <c r="E715">
        <v>15872964</v>
      </c>
      <c r="F715">
        <v>1</v>
      </c>
      <c r="G715">
        <v>15872964</v>
      </c>
      <c r="H715">
        <v>1</v>
      </c>
      <c r="I715" t="s">
        <v>982</v>
      </c>
      <c r="J715" t="s">
        <v>3</v>
      </c>
      <c r="K715" t="s">
        <v>983</v>
      </c>
      <c r="L715">
        <v>1191</v>
      </c>
      <c r="N715">
        <v>1013</v>
      </c>
      <c r="O715" t="s">
        <v>984</v>
      </c>
      <c r="P715" t="s">
        <v>984</v>
      </c>
      <c r="Q715">
        <v>1</v>
      </c>
      <c r="W715">
        <v>0</v>
      </c>
      <c r="X715">
        <v>476480486</v>
      </c>
      <c r="Y715">
        <f t="shared" si="144"/>
        <v>17.77</v>
      </c>
      <c r="AA715">
        <v>0</v>
      </c>
      <c r="AB715">
        <v>0</v>
      </c>
      <c r="AC715">
        <v>0</v>
      </c>
      <c r="AD715">
        <v>0</v>
      </c>
      <c r="AE715">
        <v>0</v>
      </c>
      <c r="AF715">
        <v>0</v>
      </c>
      <c r="AG715">
        <v>0</v>
      </c>
      <c r="AH715">
        <v>0</v>
      </c>
      <c r="AI715">
        <v>1</v>
      </c>
      <c r="AJ715">
        <v>1</v>
      </c>
      <c r="AK715">
        <v>1</v>
      </c>
      <c r="AL715">
        <v>1</v>
      </c>
      <c r="AM715">
        <v>-2</v>
      </c>
      <c r="AN715">
        <v>0</v>
      </c>
      <c r="AO715">
        <v>1</v>
      </c>
      <c r="AP715">
        <v>1</v>
      </c>
      <c r="AQ715">
        <v>0</v>
      </c>
      <c r="AR715">
        <v>0</v>
      </c>
      <c r="AS715" t="s">
        <v>3</v>
      </c>
      <c r="AT715">
        <v>17.77</v>
      </c>
      <c r="AU715" t="s">
        <v>3</v>
      </c>
      <c r="AV715">
        <v>1</v>
      </c>
      <c r="AW715">
        <v>2</v>
      </c>
      <c r="AX715">
        <v>35384182</v>
      </c>
      <c r="AY715">
        <v>1</v>
      </c>
      <c r="AZ715">
        <v>0</v>
      </c>
      <c r="BA715">
        <v>715</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CU715">
        <f>ROUND(AT715*Source!I2236*AH715*AL715,2)</f>
        <v>0</v>
      </c>
      <c r="CV715">
        <f>ROUND(Y715*Source!I2236,9)</f>
        <v>1.5992999999999999</v>
      </c>
      <c r="CW715">
        <v>0</v>
      </c>
      <c r="CX715">
        <f>ROUND(Y715*Source!I2236,9)</f>
        <v>1.5992999999999999</v>
      </c>
      <c r="CY715">
        <f>AD715</f>
        <v>0</v>
      </c>
      <c r="CZ715">
        <f>AH715</f>
        <v>0</v>
      </c>
      <c r="DA715">
        <f>AL715</f>
        <v>1</v>
      </c>
      <c r="DB715">
        <f t="shared" si="145"/>
        <v>0</v>
      </c>
      <c r="DC715">
        <f t="shared" si="146"/>
        <v>0</v>
      </c>
      <c r="DD715" t="s">
        <v>3</v>
      </c>
      <c r="DE715" t="s">
        <v>3</v>
      </c>
      <c r="DF715">
        <f t="shared" si="151"/>
        <v>0</v>
      </c>
      <c r="DG715">
        <f t="shared" si="152"/>
        <v>0</v>
      </c>
      <c r="DH715">
        <f t="shared" si="153"/>
        <v>0</v>
      </c>
      <c r="DI715">
        <f t="shared" si="154"/>
        <v>0</v>
      </c>
      <c r="DJ715">
        <f>DI715</f>
        <v>0</v>
      </c>
      <c r="DK715">
        <v>0</v>
      </c>
      <c r="DL715" t="s">
        <v>3</v>
      </c>
      <c r="DM715">
        <v>0</v>
      </c>
      <c r="DN715" t="s">
        <v>3</v>
      </c>
      <c r="DO715">
        <v>0</v>
      </c>
    </row>
    <row r="716" spans="1:119" x14ac:dyDescent="0.2">
      <c r="A716">
        <f>ROW(Source!A2272)</f>
        <v>2272</v>
      </c>
      <c r="B716">
        <v>35364244</v>
      </c>
      <c r="C716">
        <v>35384241</v>
      </c>
      <c r="D716">
        <v>35111398</v>
      </c>
      <c r="E716">
        <v>15872964</v>
      </c>
      <c r="F716">
        <v>1</v>
      </c>
      <c r="G716">
        <v>15872964</v>
      </c>
      <c r="H716">
        <v>1</v>
      </c>
      <c r="I716" t="s">
        <v>982</v>
      </c>
      <c r="J716" t="s">
        <v>3</v>
      </c>
      <c r="K716" t="s">
        <v>983</v>
      </c>
      <c r="L716">
        <v>1191</v>
      </c>
      <c r="N716">
        <v>1013</v>
      </c>
      <c r="O716" t="s">
        <v>984</v>
      </c>
      <c r="P716" t="s">
        <v>984</v>
      </c>
      <c r="Q716">
        <v>1</v>
      </c>
      <c r="W716">
        <v>0</v>
      </c>
      <c r="X716">
        <v>476480486</v>
      </c>
      <c r="Y716">
        <f t="shared" si="144"/>
        <v>5.84</v>
      </c>
      <c r="AA716">
        <v>0</v>
      </c>
      <c r="AB716">
        <v>0</v>
      </c>
      <c r="AC716">
        <v>0</v>
      </c>
      <c r="AD716">
        <v>0</v>
      </c>
      <c r="AE716">
        <v>0</v>
      </c>
      <c r="AF716">
        <v>0</v>
      </c>
      <c r="AG716">
        <v>0</v>
      </c>
      <c r="AH716">
        <v>0</v>
      </c>
      <c r="AI716">
        <v>1</v>
      </c>
      <c r="AJ716">
        <v>1</v>
      </c>
      <c r="AK716">
        <v>1</v>
      </c>
      <c r="AL716">
        <v>1</v>
      </c>
      <c r="AM716">
        <v>-2</v>
      </c>
      <c r="AN716">
        <v>0</v>
      </c>
      <c r="AO716">
        <v>1</v>
      </c>
      <c r="AP716">
        <v>1</v>
      </c>
      <c r="AQ716">
        <v>0</v>
      </c>
      <c r="AR716">
        <v>0</v>
      </c>
      <c r="AS716" t="s">
        <v>3</v>
      </c>
      <c r="AT716">
        <v>5.84</v>
      </c>
      <c r="AU716" t="s">
        <v>3</v>
      </c>
      <c r="AV716">
        <v>1</v>
      </c>
      <c r="AW716">
        <v>2</v>
      </c>
      <c r="AX716">
        <v>35384243</v>
      </c>
      <c r="AY716">
        <v>1</v>
      </c>
      <c r="AZ716">
        <v>0</v>
      </c>
      <c r="BA716">
        <v>716</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CU716">
        <f>ROUND(AT716*Source!I2272*AH716*AL716,2)</f>
        <v>0</v>
      </c>
      <c r="CV716">
        <f>ROUND(Y716*Source!I2272,9)</f>
        <v>0.2336</v>
      </c>
      <c r="CW716">
        <v>0</v>
      </c>
      <c r="CX716">
        <f>ROUND(Y716*Source!I2272,9)</f>
        <v>0.2336</v>
      </c>
      <c r="CY716">
        <f>AD716</f>
        <v>0</v>
      </c>
      <c r="CZ716">
        <f>AH716</f>
        <v>0</v>
      </c>
      <c r="DA716">
        <f>AL716</f>
        <v>1</v>
      </c>
      <c r="DB716">
        <f t="shared" si="145"/>
        <v>0</v>
      </c>
      <c r="DC716">
        <f t="shared" si="146"/>
        <v>0</v>
      </c>
      <c r="DD716" t="s">
        <v>3</v>
      </c>
      <c r="DE716" t="s">
        <v>3</v>
      </c>
      <c r="DF716">
        <f t="shared" si="151"/>
        <v>0</v>
      </c>
      <c r="DG716">
        <f t="shared" si="152"/>
        <v>0</v>
      </c>
      <c r="DH716">
        <f t="shared" si="153"/>
        <v>0</v>
      </c>
      <c r="DI716">
        <f t="shared" si="154"/>
        <v>0</v>
      </c>
      <c r="DJ716">
        <f>DI716</f>
        <v>0</v>
      </c>
      <c r="DK716">
        <v>0</v>
      </c>
      <c r="DL716" t="s">
        <v>3</v>
      </c>
      <c r="DM716">
        <v>0</v>
      </c>
      <c r="DN716" t="s">
        <v>3</v>
      </c>
      <c r="DO716">
        <v>0</v>
      </c>
    </row>
    <row r="717" spans="1:119" x14ac:dyDescent="0.2">
      <c r="A717">
        <f>ROW(Source!A2273)</f>
        <v>2273</v>
      </c>
      <c r="B717">
        <v>35364244</v>
      </c>
      <c r="C717">
        <v>35384244</v>
      </c>
      <c r="D717">
        <v>35111398</v>
      </c>
      <c r="E717">
        <v>15872964</v>
      </c>
      <c r="F717">
        <v>1</v>
      </c>
      <c r="G717">
        <v>15872964</v>
      </c>
      <c r="H717">
        <v>1</v>
      </c>
      <c r="I717" t="s">
        <v>982</v>
      </c>
      <c r="J717" t="s">
        <v>3</v>
      </c>
      <c r="K717" t="s">
        <v>983</v>
      </c>
      <c r="L717">
        <v>1191</v>
      </c>
      <c r="N717">
        <v>1013</v>
      </c>
      <c r="O717" t="s">
        <v>984</v>
      </c>
      <c r="P717" t="s">
        <v>984</v>
      </c>
      <c r="Q717">
        <v>1</v>
      </c>
      <c r="W717">
        <v>0</v>
      </c>
      <c r="X717">
        <v>476480486</v>
      </c>
      <c r="Y717">
        <f t="shared" si="144"/>
        <v>0.42</v>
      </c>
      <c r="AA717">
        <v>0</v>
      </c>
      <c r="AB717">
        <v>0</v>
      </c>
      <c r="AC717">
        <v>0</v>
      </c>
      <c r="AD717">
        <v>0</v>
      </c>
      <c r="AE717">
        <v>0</v>
      </c>
      <c r="AF717">
        <v>0</v>
      </c>
      <c r="AG717">
        <v>0</v>
      </c>
      <c r="AH717">
        <v>0</v>
      </c>
      <c r="AI717">
        <v>1</v>
      </c>
      <c r="AJ717">
        <v>1</v>
      </c>
      <c r="AK717">
        <v>1</v>
      </c>
      <c r="AL717">
        <v>1</v>
      </c>
      <c r="AM717">
        <v>-2</v>
      </c>
      <c r="AN717">
        <v>0</v>
      </c>
      <c r="AO717">
        <v>1</v>
      </c>
      <c r="AP717">
        <v>0</v>
      </c>
      <c r="AQ717">
        <v>0</v>
      </c>
      <c r="AR717">
        <v>0</v>
      </c>
      <c r="AS717" t="s">
        <v>3</v>
      </c>
      <c r="AT717">
        <v>0.42</v>
      </c>
      <c r="AU717" t="s">
        <v>3</v>
      </c>
      <c r="AV717">
        <v>1</v>
      </c>
      <c r="AW717">
        <v>2</v>
      </c>
      <c r="AX717">
        <v>35384249</v>
      </c>
      <c r="AY717">
        <v>1</v>
      </c>
      <c r="AZ717">
        <v>0</v>
      </c>
      <c r="BA717">
        <v>717</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CU717">
        <f>ROUND(AT717*Source!I2273*AH717*AL717,2)</f>
        <v>0</v>
      </c>
      <c r="CV717">
        <f>ROUND(Y717*Source!I2273,9)</f>
        <v>8.4000000000000005E-2</v>
      </c>
      <c r="CW717">
        <v>0</v>
      </c>
      <c r="CX717">
        <f>ROUND(Y717*Source!I2273,9)</f>
        <v>8.4000000000000005E-2</v>
      </c>
      <c r="CY717">
        <f>AD717</f>
        <v>0</v>
      </c>
      <c r="CZ717">
        <f>AH717</f>
        <v>0</v>
      </c>
      <c r="DA717">
        <f>AL717</f>
        <v>1</v>
      </c>
      <c r="DB717">
        <f t="shared" si="145"/>
        <v>0</v>
      </c>
      <c r="DC717">
        <f t="shared" si="146"/>
        <v>0</v>
      </c>
      <c r="DD717" t="s">
        <v>3</v>
      </c>
      <c r="DE717" t="s">
        <v>3</v>
      </c>
      <c r="DF717">
        <f t="shared" si="151"/>
        <v>0</v>
      </c>
      <c r="DG717">
        <f t="shared" si="152"/>
        <v>0</v>
      </c>
      <c r="DH717">
        <f t="shared" si="153"/>
        <v>0</v>
      </c>
      <c r="DI717">
        <f t="shared" si="154"/>
        <v>0</v>
      </c>
      <c r="DJ717">
        <f>DI717</f>
        <v>0</v>
      </c>
      <c r="DK717">
        <v>0</v>
      </c>
      <c r="DL717" t="s">
        <v>3</v>
      </c>
      <c r="DM717">
        <v>0</v>
      </c>
      <c r="DN717" t="s">
        <v>3</v>
      </c>
      <c r="DO717">
        <v>0</v>
      </c>
    </row>
    <row r="718" spans="1:119" x14ac:dyDescent="0.2">
      <c r="A718">
        <f>ROW(Source!A2273)</f>
        <v>2273</v>
      </c>
      <c r="B718">
        <v>35364244</v>
      </c>
      <c r="C718">
        <v>35384244</v>
      </c>
      <c r="D718">
        <v>35113190</v>
      </c>
      <c r="E718">
        <v>1</v>
      </c>
      <c r="F718">
        <v>1</v>
      </c>
      <c r="G718">
        <v>15872964</v>
      </c>
      <c r="H718">
        <v>2</v>
      </c>
      <c r="I718" t="s">
        <v>1111</v>
      </c>
      <c r="J718" t="s">
        <v>1112</v>
      </c>
      <c r="K718" t="s">
        <v>1113</v>
      </c>
      <c r="L718">
        <v>1368</v>
      </c>
      <c r="N718">
        <v>1011</v>
      </c>
      <c r="O718" t="s">
        <v>988</v>
      </c>
      <c r="P718" t="s">
        <v>988</v>
      </c>
      <c r="Q718">
        <v>1</v>
      </c>
      <c r="W718">
        <v>0</v>
      </c>
      <c r="X718">
        <v>-1477704590</v>
      </c>
      <c r="Y718">
        <f t="shared" si="144"/>
        <v>0.2</v>
      </c>
      <c r="AA718">
        <v>0</v>
      </c>
      <c r="AB718">
        <v>44.94</v>
      </c>
      <c r="AC718">
        <v>0.64</v>
      </c>
      <c r="AD718">
        <v>0</v>
      </c>
      <c r="AE718">
        <v>0</v>
      </c>
      <c r="AF718">
        <v>44.94</v>
      </c>
      <c r="AG718">
        <v>0.64</v>
      </c>
      <c r="AH718">
        <v>0</v>
      </c>
      <c r="AI718">
        <v>1</v>
      </c>
      <c r="AJ718">
        <v>1</v>
      </c>
      <c r="AK718">
        <v>1</v>
      </c>
      <c r="AL718">
        <v>1</v>
      </c>
      <c r="AM718">
        <v>-2</v>
      </c>
      <c r="AN718">
        <v>0</v>
      </c>
      <c r="AO718">
        <v>1</v>
      </c>
      <c r="AP718">
        <v>0</v>
      </c>
      <c r="AQ718">
        <v>0</v>
      </c>
      <c r="AR718">
        <v>0</v>
      </c>
      <c r="AS718" t="s">
        <v>3</v>
      </c>
      <c r="AT718">
        <v>0.2</v>
      </c>
      <c r="AU718" t="s">
        <v>3</v>
      </c>
      <c r="AV718">
        <v>0</v>
      </c>
      <c r="AW718">
        <v>2</v>
      </c>
      <c r="AX718">
        <v>35384250</v>
      </c>
      <c r="AY718">
        <v>1</v>
      </c>
      <c r="AZ718">
        <v>0</v>
      </c>
      <c r="BA718">
        <v>718</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CV718">
        <v>0</v>
      </c>
      <c r="CW718">
        <f>ROUND(Y718*Source!I2273*DO718,9)</f>
        <v>0</v>
      </c>
      <c r="CX718">
        <f>ROUND(Y718*Source!I2273,9)</f>
        <v>0.04</v>
      </c>
      <c r="CY718">
        <f>AB718</f>
        <v>44.94</v>
      </c>
      <c r="CZ718">
        <f>AF718</f>
        <v>44.94</v>
      </c>
      <c r="DA718">
        <f>AJ718</f>
        <v>1</v>
      </c>
      <c r="DB718">
        <f t="shared" si="145"/>
        <v>8.99</v>
      </c>
      <c r="DC718">
        <f t="shared" si="146"/>
        <v>0.13</v>
      </c>
      <c r="DD718" t="s">
        <v>3</v>
      </c>
      <c r="DE718" t="s">
        <v>3</v>
      </c>
      <c r="DF718">
        <f t="shared" si="151"/>
        <v>0</v>
      </c>
      <c r="DG718">
        <f t="shared" si="152"/>
        <v>1.8</v>
      </c>
      <c r="DH718">
        <f t="shared" si="153"/>
        <v>0.03</v>
      </c>
      <c r="DI718">
        <f t="shared" si="154"/>
        <v>0</v>
      </c>
      <c r="DJ718">
        <f>DG718</f>
        <v>1.8</v>
      </c>
      <c r="DK718">
        <v>0</v>
      </c>
      <c r="DL718" t="s">
        <v>3</v>
      </c>
      <c r="DM718">
        <v>0</v>
      </c>
      <c r="DN718" t="s">
        <v>3</v>
      </c>
      <c r="DO718">
        <v>0</v>
      </c>
    </row>
    <row r="719" spans="1:119" x14ac:dyDescent="0.2">
      <c r="A719">
        <f>ROW(Source!A2273)</f>
        <v>2273</v>
      </c>
      <c r="B719">
        <v>35364244</v>
      </c>
      <c r="C719">
        <v>35384244</v>
      </c>
      <c r="D719">
        <v>35115233</v>
      </c>
      <c r="E719">
        <v>1</v>
      </c>
      <c r="F719">
        <v>1</v>
      </c>
      <c r="G719">
        <v>15872964</v>
      </c>
      <c r="H719">
        <v>3</v>
      </c>
      <c r="I719" t="s">
        <v>1114</v>
      </c>
      <c r="J719" t="s">
        <v>1115</v>
      </c>
      <c r="K719" t="s">
        <v>1116</v>
      </c>
      <c r="L719">
        <v>1339</v>
      </c>
      <c r="N719">
        <v>1007</v>
      </c>
      <c r="O719" t="s">
        <v>1117</v>
      </c>
      <c r="P719" t="s">
        <v>1117</v>
      </c>
      <c r="Q719">
        <v>1</v>
      </c>
      <c r="W719">
        <v>0</v>
      </c>
      <c r="X719">
        <v>-35091971</v>
      </c>
      <c r="Y719">
        <f t="shared" si="144"/>
        <v>1.7600000000000001E-2</v>
      </c>
      <c r="AA719">
        <v>54.81</v>
      </c>
      <c r="AB719">
        <v>0</v>
      </c>
      <c r="AC719">
        <v>0</v>
      </c>
      <c r="AD719">
        <v>0</v>
      </c>
      <c r="AE719">
        <v>54.81</v>
      </c>
      <c r="AF719">
        <v>0</v>
      </c>
      <c r="AG719">
        <v>0</v>
      </c>
      <c r="AH719">
        <v>0</v>
      </c>
      <c r="AI719">
        <v>1</v>
      </c>
      <c r="AJ719">
        <v>1</v>
      </c>
      <c r="AK719">
        <v>1</v>
      </c>
      <c r="AL719">
        <v>1</v>
      </c>
      <c r="AM719">
        <v>-2</v>
      </c>
      <c r="AN719">
        <v>0</v>
      </c>
      <c r="AO719">
        <v>1</v>
      </c>
      <c r="AP719">
        <v>0</v>
      </c>
      <c r="AQ719">
        <v>0</v>
      </c>
      <c r="AR719">
        <v>0</v>
      </c>
      <c r="AS719" t="s">
        <v>3</v>
      </c>
      <c r="AT719">
        <v>1.7600000000000001E-2</v>
      </c>
      <c r="AU719" t="s">
        <v>3</v>
      </c>
      <c r="AV719">
        <v>0</v>
      </c>
      <c r="AW719">
        <v>2</v>
      </c>
      <c r="AX719">
        <v>35384251</v>
      </c>
      <c r="AY719">
        <v>1</v>
      </c>
      <c r="AZ719">
        <v>0</v>
      </c>
      <c r="BA719">
        <v>719</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CV719">
        <v>0</v>
      </c>
      <c r="CW719">
        <v>0</v>
      </c>
      <c r="CX719">
        <f>ROUND(Y719*Source!I2273,9)</f>
        <v>3.5200000000000001E-3</v>
      </c>
      <c r="CY719">
        <f>AA719</f>
        <v>54.81</v>
      </c>
      <c r="CZ719">
        <f>AE719</f>
        <v>54.81</v>
      </c>
      <c r="DA719">
        <f>AI719</f>
        <v>1</v>
      </c>
      <c r="DB719">
        <f t="shared" si="145"/>
        <v>0.96</v>
      </c>
      <c r="DC719">
        <f t="shared" si="146"/>
        <v>0</v>
      </c>
      <c r="DD719" t="s">
        <v>3</v>
      </c>
      <c r="DE719" t="s">
        <v>3</v>
      </c>
      <c r="DF719">
        <f t="shared" si="151"/>
        <v>0.19</v>
      </c>
      <c r="DG719">
        <f t="shared" si="152"/>
        <v>0</v>
      </c>
      <c r="DH719">
        <f t="shared" si="153"/>
        <v>0</v>
      </c>
      <c r="DI719">
        <f t="shared" si="154"/>
        <v>0</v>
      </c>
      <c r="DJ719">
        <f>DF719</f>
        <v>0.19</v>
      </c>
      <c r="DK719">
        <v>0</v>
      </c>
      <c r="DL719" t="s">
        <v>3</v>
      </c>
      <c r="DM719">
        <v>0</v>
      </c>
      <c r="DN719" t="s">
        <v>3</v>
      </c>
      <c r="DO719">
        <v>0</v>
      </c>
    </row>
    <row r="720" spans="1:119" x14ac:dyDescent="0.2">
      <c r="A720">
        <f>ROW(Source!A2273)</f>
        <v>2273</v>
      </c>
      <c r="B720">
        <v>35364244</v>
      </c>
      <c r="C720">
        <v>35384244</v>
      </c>
      <c r="D720">
        <v>35117602</v>
      </c>
      <c r="E720">
        <v>1</v>
      </c>
      <c r="F720">
        <v>1</v>
      </c>
      <c r="G720">
        <v>15872964</v>
      </c>
      <c r="H720">
        <v>3</v>
      </c>
      <c r="I720" t="s">
        <v>1118</v>
      </c>
      <c r="J720" t="s">
        <v>1119</v>
      </c>
      <c r="K720" t="s">
        <v>1120</v>
      </c>
      <c r="L720">
        <v>1354</v>
      </c>
      <c r="N720">
        <v>1010</v>
      </c>
      <c r="O720" t="s">
        <v>52</v>
      </c>
      <c r="P720" t="s">
        <v>52</v>
      </c>
      <c r="Q720">
        <v>1</v>
      </c>
      <c r="W720">
        <v>0</v>
      </c>
      <c r="X720">
        <v>656259231</v>
      </c>
      <c r="Y720">
        <f t="shared" si="144"/>
        <v>6.7000000000000002E-3</v>
      </c>
      <c r="AA720">
        <v>16620.27</v>
      </c>
      <c r="AB720">
        <v>0</v>
      </c>
      <c r="AC720">
        <v>0</v>
      </c>
      <c r="AD720">
        <v>0</v>
      </c>
      <c r="AE720">
        <v>16620.27</v>
      </c>
      <c r="AF720">
        <v>0</v>
      </c>
      <c r="AG720">
        <v>0</v>
      </c>
      <c r="AH720">
        <v>0</v>
      </c>
      <c r="AI720">
        <v>1</v>
      </c>
      <c r="AJ720">
        <v>1</v>
      </c>
      <c r="AK720">
        <v>1</v>
      </c>
      <c r="AL720">
        <v>1</v>
      </c>
      <c r="AM720">
        <v>-2</v>
      </c>
      <c r="AN720">
        <v>0</v>
      </c>
      <c r="AO720">
        <v>1</v>
      </c>
      <c r="AP720">
        <v>0</v>
      </c>
      <c r="AQ720">
        <v>0</v>
      </c>
      <c r="AR720">
        <v>0</v>
      </c>
      <c r="AS720" t="s">
        <v>3</v>
      </c>
      <c r="AT720">
        <v>6.7000000000000002E-3</v>
      </c>
      <c r="AU720" t="s">
        <v>3</v>
      </c>
      <c r="AV720">
        <v>0</v>
      </c>
      <c r="AW720">
        <v>2</v>
      </c>
      <c r="AX720">
        <v>35384252</v>
      </c>
      <c r="AY720">
        <v>1</v>
      </c>
      <c r="AZ720">
        <v>0</v>
      </c>
      <c r="BA720">
        <v>720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CV720">
        <v>0</v>
      </c>
      <c r="CW720">
        <v>0</v>
      </c>
      <c r="CX720">
        <f>ROUND(Y720*Source!I2273,9)</f>
        <v>1.34E-3</v>
      </c>
      <c r="CY720">
        <f>AA720</f>
        <v>16620.27</v>
      </c>
      <c r="CZ720">
        <f>AE720</f>
        <v>16620.27</v>
      </c>
      <c r="DA720">
        <f>AI720</f>
        <v>1</v>
      </c>
      <c r="DB720">
        <f t="shared" si="145"/>
        <v>111.36</v>
      </c>
      <c r="DC720">
        <f t="shared" si="146"/>
        <v>0</v>
      </c>
      <c r="DD720" t="s">
        <v>3</v>
      </c>
      <c r="DE720" t="s">
        <v>3</v>
      </c>
      <c r="DF720">
        <f t="shared" si="151"/>
        <v>22.27</v>
      </c>
      <c r="DG720">
        <f t="shared" si="152"/>
        <v>0</v>
      </c>
      <c r="DH720">
        <f t="shared" si="153"/>
        <v>0</v>
      </c>
      <c r="DI720">
        <f t="shared" si="154"/>
        <v>0</v>
      </c>
      <c r="DJ720">
        <f>DF720</f>
        <v>22.27</v>
      </c>
      <c r="DK720">
        <v>0</v>
      </c>
      <c r="DL720" t="s">
        <v>3</v>
      </c>
      <c r="DM720">
        <v>0</v>
      </c>
      <c r="DN720" t="s">
        <v>3</v>
      </c>
      <c r="DO720">
        <v>0</v>
      </c>
    </row>
    <row r="721" spans="1:119" x14ac:dyDescent="0.2">
      <c r="A721">
        <f>ROW(Source!A2274)</f>
        <v>2274</v>
      </c>
      <c r="B721">
        <v>35364244</v>
      </c>
      <c r="C721">
        <v>35384253</v>
      </c>
      <c r="D721">
        <v>35111398</v>
      </c>
      <c r="E721">
        <v>15872964</v>
      </c>
      <c r="F721">
        <v>1</v>
      </c>
      <c r="G721">
        <v>15872964</v>
      </c>
      <c r="H721">
        <v>1</v>
      </c>
      <c r="I721" t="s">
        <v>982</v>
      </c>
      <c r="J721" t="s">
        <v>3</v>
      </c>
      <c r="K721" t="s">
        <v>983</v>
      </c>
      <c r="L721">
        <v>1191</v>
      </c>
      <c r="N721">
        <v>1013</v>
      </c>
      <c r="O721" t="s">
        <v>984</v>
      </c>
      <c r="P721" t="s">
        <v>984</v>
      </c>
      <c r="Q721">
        <v>1</v>
      </c>
      <c r="W721">
        <v>0</v>
      </c>
      <c r="X721">
        <v>476480486</v>
      </c>
      <c r="Y721">
        <f t="shared" si="144"/>
        <v>14</v>
      </c>
      <c r="AA721">
        <v>0</v>
      </c>
      <c r="AB721">
        <v>0</v>
      </c>
      <c r="AC721">
        <v>0</v>
      </c>
      <c r="AD721">
        <v>0</v>
      </c>
      <c r="AE721">
        <v>0</v>
      </c>
      <c r="AF721">
        <v>0</v>
      </c>
      <c r="AG721">
        <v>0</v>
      </c>
      <c r="AH721">
        <v>0</v>
      </c>
      <c r="AI721">
        <v>1</v>
      </c>
      <c r="AJ721">
        <v>1</v>
      </c>
      <c r="AK721">
        <v>1</v>
      </c>
      <c r="AL721">
        <v>1</v>
      </c>
      <c r="AM721">
        <v>-2</v>
      </c>
      <c r="AN721">
        <v>0</v>
      </c>
      <c r="AO721">
        <v>1</v>
      </c>
      <c r="AP721">
        <v>1</v>
      </c>
      <c r="AQ721">
        <v>0</v>
      </c>
      <c r="AR721">
        <v>0</v>
      </c>
      <c r="AS721" t="s">
        <v>3</v>
      </c>
      <c r="AT721">
        <v>14</v>
      </c>
      <c r="AU721" t="s">
        <v>3</v>
      </c>
      <c r="AV721">
        <v>1</v>
      </c>
      <c r="AW721">
        <v>2</v>
      </c>
      <c r="AX721">
        <v>35384257</v>
      </c>
      <c r="AY721">
        <v>1</v>
      </c>
      <c r="AZ721">
        <v>0</v>
      </c>
      <c r="BA721">
        <v>721</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CU721">
        <f>ROUND(AT721*Source!I2274*AH721*AL721,2)</f>
        <v>0</v>
      </c>
      <c r="CV721">
        <f>ROUND(Y721*Source!I2274,9)</f>
        <v>0.28000000000000003</v>
      </c>
      <c r="CW721">
        <v>0</v>
      </c>
      <c r="CX721">
        <f>ROUND(Y721*Source!I2274,9)</f>
        <v>0.28000000000000003</v>
      </c>
      <c r="CY721">
        <f>AD721</f>
        <v>0</v>
      </c>
      <c r="CZ721">
        <f>AH721</f>
        <v>0</v>
      </c>
      <c r="DA721">
        <f>AL721</f>
        <v>1</v>
      </c>
      <c r="DB721">
        <f t="shared" si="145"/>
        <v>0</v>
      </c>
      <c r="DC721">
        <f t="shared" si="146"/>
        <v>0</v>
      </c>
      <c r="DD721" t="s">
        <v>3</v>
      </c>
      <c r="DE721" t="s">
        <v>3</v>
      </c>
      <c r="DF721">
        <f t="shared" si="151"/>
        <v>0</v>
      </c>
      <c r="DG721">
        <f t="shared" si="152"/>
        <v>0</v>
      </c>
      <c r="DH721">
        <f t="shared" si="153"/>
        <v>0</v>
      </c>
      <c r="DI721">
        <f t="shared" si="154"/>
        <v>0</v>
      </c>
      <c r="DJ721">
        <f>DI721</f>
        <v>0</v>
      </c>
      <c r="DK721">
        <v>0</v>
      </c>
      <c r="DL721" t="s">
        <v>3</v>
      </c>
      <c r="DM721">
        <v>0</v>
      </c>
      <c r="DN721" t="s">
        <v>3</v>
      </c>
      <c r="DO721">
        <v>0</v>
      </c>
    </row>
    <row r="722" spans="1:119" x14ac:dyDescent="0.2">
      <c r="A722">
        <f>ROW(Source!A2274)</f>
        <v>2274</v>
      </c>
      <c r="B722">
        <v>35364244</v>
      </c>
      <c r="C722">
        <v>35384253</v>
      </c>
      <c r="D722">
        <v>35112687</v>
      </c>
      <c r="E722">
        <v>1</v>
      </c>
      <c r="F722">
        <v>1</v>
      </c>
      <c r="G722">
        <v>15872964</v>
      </c>
      <c r="H722">
        <v>2</v>
      </c>
      <c r="I722" t="s">
        <v>1121</v>
      </c>
      <c r="J722" t="s">
        <v>1122</v>
      </c>
      <c r="K722" t="s">
        <v>1123</v>
      </c>
      <c r="L722">
        <v>1368</v>
      </c>
      <c r="N722">
        <v>1011</v>
      </c>
      <c r="O722" t="s">
        <v>988</v>
      </c>
      <c r="P722" t="s">
        <v>988</v>
      </c>
      <c r="Q722">
        <v>1</v>
      </c>
      <c r="W722">
        <v>0</v>
      </c>
      <c r="X722">
        <v>-1843499539</v>
      </c>
      <c r="Y722">
        <f t="shared" si="144"/>
        <v>3.65</v>
      </c>
      <c r="AA722">
        <v>0</v>
      </c>
      <c r="AB722">
        <v>1635</v>
      </c>
      <c r="AC722">
        <v>832.91</v>
      </c>
      <c r="AD722">
        <v>0</v>
      </c>
      <c r="AE722">
        <v>0</v>
      </c>
      <c r="AF722">
        <v>1635</v>
      </c>
      <c r="AG722">
        <v>832.91</v>
      </c>
      <c r="AH722">
        <v>0</v>
      </c>
      <c r="AI722">
        <v>1</v>
      </c>
      <c r="AJ722">
        <v>1</v>
      </c>
      <c r="AK722">
        <v>1</v>
      </c>
      <c r="AL722">
        <v>1</v>
      </c>
      <c r="AM722">
        <v>-2</v>
      </c>
      <c r="AN722">
        <v>0</v>
      </c>
      <c r="AO722">
        <v>1</v>
      </c>
      <c r="AP722">
        <v>1</v>
      </c>
      <c r="AQ722">
        <v>0</v>
      </c>
      <c r="AR722">
        <v>0</v>
      </c>
      <c r="AS722" t="s">
        <v>3</v>
      </c>
      <c r="AT722">
        <v>3.65</v>
      </c>
      <c r="AU722" t="s">
        <v>3</v>
      </c>
      <c r="AV722">
        <v>0</v>
      </c>
      <c r="AW722">
        <v>2</v>
      </c>
      <c r="AX722">
        <v>35384258</v>
      </c>
      <c r="AY722">
        <v>1</v>
      </c>
      <c r="AZ722">
        <v>0</v>
      </c>
      <c r="BA722">
        <v>722</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CV722">
        <v>0</v>
      </c>
      <c r="CW722">
        <f>ROUND(Y722*Source!I2274*DO722,9)</f>
        <v>0</v>
      </c>
      <c r="CX722">
        <f>ROUND(Y722*Source!I2274,9)</f>
        <v>7.2999999999999995E-2</v>
      </c>
      <c r="CY722">
        <f>AB722</f>
        <v>1635</v>
      </c>
      <c r="CZ722">
        <f>AF722</f>
        <v>1635</v>
      </c>
      <c r="DA722">
        <f>AJ722</f>
        <v>1</v>
      </c>
      <c r="DB722">
        <f t="shared" si="145"/>
        <v>5967.75</v>
      </c>
      <c r="DC722">
        <f t="shared" si="146"/>
        <v>3040.12</v>
      </c>
      <c r="DD722" t="s">
        <v>3</v>
      </c>
      <c r="DE722" t="s">
        <v>3</v>
      </c>
      <c r="DF722">
        <f t="shared" si="151"/>
        <v>0</v>
      </c>
      <c r="DG722">
        <f t="shared" si="152"/>
        <v>119.36</v>
      </c>
      <c r="DH722">
        <f t="shared" si="153"/>
        <v>60.8</v>
      </c>
      <c r="DI722">
        <f t="shared" si="154"/>
        <v>0</v>
      </c>
      <c r="DJ722">
        <f>DG722</f>
        <v>119.36</v>
      </c>
      <c r="DK722">
        <v>0</v>
      </c>
      <c r="DL722" t="s">
        <v>3</v>
      </c>
      <c r="DM722">
        <v>0</v>
      </c>
      <c r="DN722" t="s">
        <v>3</v>
      </c>
      <c r="DO722">
        <v>0</v>
      </c>
    </row>
    <row r="723" spans="1:119" x14ac:dyDescent="0.2">
      <c r="A723">
        <f>ROW(Source!A2274)</f>
        <v>2274</v>
      </c>
      <c r="B723">
        <v>35364244</v>
      </c>
      <c r="C723">
        <v>35384253</v>
      </c>
      <c r="D723">
        <v>35113169</v>
      </c>
      <c r="E723">
        <v>1</v>
      </c>
      <c r="F723">
        <v>1</v>
      </c>
      <c r="G723">
        <v>15872964</v>
      </c>
      <c r="H723">
        <v>2</v>
      </c>
      <c r="I723" t="s">
        <v>1124</v>
      </c>
      <c r="J723" t="s">
        <v>1125</v>
      </c>
      <c r="K723" t="s">
        <v>1126</v>
      </c>
      <c r="L723">
        <v>1368</v>
      </c>
      <c r="N723">
        <v>1011</v>
      </c>
      <c r="O723" t="s">
        <v>988</v>
      </c>
      <c r="P723" t="s">
        <v>988</v>
      </c>
      <c r="Q723">
        <v>1</v>
      </c>
      <c r="W723">
        <v>0</v>
      </c>
      <c r="X723">
        <v>-1505827316</v>
      </c>
      <c r="Y723">
        <f t="shared" si="144"/>
        <v>3.65</v>
      </c>
      <c r="AA723">
        <v>0</v>
      </c>
      <c r="AB723">
        <v>7.15</v>
      </c>
      <c r="AC723">
        <v>0.09</v>
      </c>
      <c r="AD723">
        <v>0</v>
      </c>
      <c r="AE723">
        <v>0</v>
      </c>
      <c r="AF723">
        <v>7.15</v>
      </c>
      <c r="AG723">
        <v>0.09</v>
      </c>
      <c r="AH723">
        <v>0</v>
      </c>
      <c r="AI723">
        <v>1</v>
      </c>
      <c r="AJ723">
        <v>1</v>
      </c>
      <c r="AK723">
        <v>1</v>
      </c>
      <c r="AL723">
        <v>1</v>
      </c>
      <c r="AM723">
        <v>-2</v>
      </c>
      <c r="AN723">
        <v>0</v>
      </c>
      <c r="AO723">
        <v>1</v>
      </c>
      <c r="AP723">
        <v>1</v>
      </c>
      <c r="AQ723">
        <v>0</v>
      </c>
      <c r="AR723">
        <v>0</v>
      </c>
      <c r="AS723" t="s">
        <v>3</v>
      </c>
      <c r="AT723">
        <v>3.65</v>
      </c>
      <c r="AU723" t="s">
        <v>3</v>
      </c>
      <c r="AV723">
        <v>0</v>
      </c>
      <c r="AW723">
        <v>2</v>
      </c>
      <c r="AX723">
        <v>35384259</v>
      </c>
      <c r="AY723">
        <v>1</v>
      </c>
      <c r="AZ723">
        <v>0</v>
      </c>
      <c r="BA723">
        <v>723</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CV723">
        <v>0</v>
      </c>
      <c r="CW723">
        <f>ROUND(Y723*Source!I2274*DO723,9)</f>
        <v>0</v>
      </c>
      <c r="CX723">
        <f>ROUND(Y723*Source!I2274,9)</f>
        <v>7.2999999999999995E-2</v>
      </c>
      <c r="CY723">
        <f>AB723</f>
        <v>7.15</v>
      </c>
      <c r="CZ723">
        <f>AF723</f>
        <v>7.15</v>
      </c>
      <c r="DA723">
        <f>AJ723</f>
        <v>1</v>
      </c>
      <c r="DB723">
        <f t="shared" si="145"/>
        <v>26.1</v>
      </c>
      <c r="DC723">
        <f t="shared" si="146"/>
        <v>0.33</v>
      </c>
      <c r="DD723" t="s">
        <v>3</v>
      </c>
      <c r="DE723" t="s">
        <v>3</v>
      </c>
      <c r="DF723">
        <f t="shared" si="151"/>
        <v>0</v>
      </c>
      <c r="DG723">
        <f t="shared" si="152"/>
        <v>0.52</v>
      </c>
      <c r="DH723">
        <f t="shared" si="153"/>
        <v>0.01</v>
      </c>
      <c r="DI723">
        <f t="shared" si="154"/>
        <v>0</v>
      </c>
      <c r="DJ723">
        <f>DG723</f>
        <v>0.52</v>
      </c>
      <c r="DK723">
        <v>0</v>
      </c>
      <c r="DL723" t="s">
        <v>3</v>
      </c>
      <c r="DM723">
        <v>0</v>
      </c>
      <c r="DN723" t="s">
        <v>3</v>
      </c>
      <c r="DO723">
        <v>0</v>
      </c>
    </row>
    <row r="724" spans="1:119" x14ac:dyDescent="0.2">
      <c r="A724">
        <f>ROW(Source!A2277)</f>
        <v>2277</v>
      </c>
      <c r="B724">
        <v>35364244</v>
      </c>
      <c r="C724">
        <v>35384262</v>
      </c>
      <c r="D724">
        <v>35111398</v>
      </c>
      <c r="E724">
        <v>15872964</v>
      </c>
      <c r="F724">
        <v>1</v>
      </c>
      <c r="G724">
        <v>15872964</v>
      </c>
      <c r="H724">
        <v>1</v>
      </c>
      <c r="I724" t="s">
        <v>982</v>
      </c>
      <c r="J724" t="s">
        <v>3</v>
      </c>
      <c r="K724" t="s">
        <v>983</v>
      </c>
      <c r="L724">
        <v>1191</v>
      </c>
      <c r="N724">
        <v>1013</v>
      </c>
      <c r="O724" t="s">
        <v>984</v>
      </c>
      <c r="P724" t="s">
        <v>984</v>
      </c>
      <c r="Q724">
        <v>1</v>
      </c>
      <c r="W724">
        <v>0</v>
      </c>
      <c r="X724">
        <v>476480486</v>
      </c>
      <c r="Y724">
        <f t="shared" si="144"/>
        <v>42.81</v>
      </c>
      <c r="AA724">
        <v>0</v>
      </c>
      <c r="AB724">
        <v>0</v>
      </c>
      <c r="AC724">
        <v>0</v>
      </c>
      <c r="AD724">
        <v>0</v>
      </c>
      <c r="AE724">
        <v>0</v>
      </c>
      <c r="AF724">
        <v>0</v>
      </c>
      <c r="AG724">
        <v>0</v>
      </c>
      <c r="AH724">
        <v>0</v>
      </c>
      <c r="AI724">
        <v>1</v>
      </c>
      <c r="AJ724">
        <v>1</v>
      </c>
      <c r="AK724">
        <v>1</v>
      </c>
      <c r="AL724">
        <v>1</v>
      </c>
      <c r="AM724">
        <v>-2</v>
      </c>
      <c r="AN724">
        <v>0</v>
      </c>
      <c r="AO724">
        <v>1</v>
      </c>
      <c r="AP724">
        <v>1</v>
      </c>
      <c r="AQ724">
        <v>0</v>
      </c>
      <c r="AR724">
        <v>0</v>
      </c>
      <c r="AS724" t="s">
        <v>3</v>
      </c>
      <c r="AT724">
        <v>42.81</v>
      </c>
      <c r="AU724" t="s">
        <v>3</v>
      </c>
      <c r="AV724">
        <v>1</v>
      </c>
      <c r="AW724">
        <v>2</v>
      </c>
      <c r="AX724">
        <v>35384265</v>
      </c>
      <c r="AY724">
        <v>1</v>
      </c>
      <c r="AZ724">
        <v>0</v>
      </c>
      <c r="BA724">
        <v>724</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CU724">
        <f>ROUND(AT724*Source!I2277*AH724*AL724,2)</f>
        <v>0</v>
      </c>
      <c r="CV724">
        <f>ROUND(Y724*Source!I2277,9)</f>
        <v>14.555400000000001</v>
      </c>
      <c r="CW724">
        <v>0</v>
      </c>
      <c r="CX724">
        <f>ROUND(Y724*Source!I2277,9)</f>
        <v>14.555400000000001</v>
      </c>
      <c r="CY724">
        <f>AD724</f>
        <v>0</v>
      </c>
      <c r="CZ724">
        <f>AH724</f>
        <v>0</v>
      </c>
      <c r="DA724">
        <f>AL724</f>
        <v>1</v>
      </c>
      <c r="DB724">
        <f t="shared" si="145"/>
        <v>0</v>
      </c>
      <c r="DC724">
        <f t="shared" si="146"/>
        <v>0</v>
      </c>
      <c r="DD724" t="s">
        <v>3</v>
      </c>
      <c r="DE724" t="s">
        <v>3</v>
      </c>
      <c r="DF724">
        <f t="shared" si="151"/>
        <v>0</v>
      </c>
      <c r="DG724">
        <f t="shared" si="152"/>
        <v>0</v>
      </c>
      <c r="DH724">
        <f t="shared" si="153"/>
        <v>0</v>
      </c>
      <c r="DI724">
        <f t="shared" si="154"/>
        <v>0</v>
      </c>
      <c r="DJ724">
        <f>DI724</f>
        <v>0</v>
      </c>
      <c r="DK724">
        <v>0</v>
      </c>
      <c r="DL724" t="s">
        <v>3</v>
      </c>
      <c r="DM724">
        <v>0</v>
      </c>
      <c r="DN724" t="s">
        <v>3</v>
      </c>
      <c r="DO724">
        <v>0</v>
      </c>
    </row>
    <row r="725" spans="1:119" x14ac:dyDescent="0.2">
      <c r="A725">
        <f>ROW(Source!A2277)</f>
        <v>2277</v>
      </c>
      <c r="B725">
        <v>35364244</v>
      </c>
      <c r="C725">
        <v>35384262</v>
      </c>
      <c r="D725">
        <v>35113206</v>
      </c>
      <c r="E725">
        <v>1</v>
      </c>
      <c r="F725">
        <v>1</v>
      </c>
      <c r="G725">
        <v>15872964</v>
      </c>
      <c r="H725">
        <v>2</v>
      </c>
      <c r="I725" t="s">
        <v>989</v>
      </c>
      <c r="J725" t="s">
        <v>990</v>
      </c>
      <c r="K725" t="s">
        <v>991</v>
      </c>
      <c r="L725">
        <v>1368</v>
      </c>
      <c r="N725">
        <v>1011</v>
      </c>
      <c r="O725" t="s">
        <v>988</v>
      </c>
      <c r="P725" t="s">
        <v>988</v>
      </c>
      <c r="Q725">
        <v>1</v>
      </c>
      <c r="W725">
        <v>0</v>
      </c>
      <c r="X725">
        <v>-1817365194</v>
      </c>
      <c r="Y725">
        <f t="shared" si="144"/>
        <v>6.9</v>
      </c>
      <c r="AA725">
        <v>0</v>
      </c>
      <c r="AB725">
        <v>4.72</v>
      </c>
      <c r="AC725">
        <v>0.1</v>
      </c>
      <c r="AD725">
        <v>0</v>
      </c>
      <c r="AE725">
        <v>0</v>
      </c>
      <c r="AF725">
        <v>4.72</v>
      </c>
      <c r="AG725">
        <v>0.1</v>
      </c>
      <c r="AH725">
        <v>0</v>
      </c>
      <c r="AI725">
        <v>1</v>
      </c>
      <c r="AJ725">
        <v>1</v>
      </c>
      <c r="AK725">
        <v>1</v>
      </c>
      <c r="AL725">
        <v>1</v>
      </c>
      <c r="AM725">
        <v>-2</v>
      </c>
      <c r="AN725">
        <v>0</v>
      </c>
      <c r="AO725">
        <v>1</v>
      </c>
      <c r="AP725">
        <v>1</v>
      </c>
      <c r="AQ725">
        <v>0</v>
      </c>
      <c r="AR725">
        <v>0</v>
      </c>
      <c r="AS725" t="s">
        <v>3</v>
      </c>
      <c r="AT725">
        <v>6.9</v>
      </c>
      <c r="AU725" t="s">
        <v>3</v>
      </c>
      <c r="AV725">
        <v>0</v>
      </c>
      <c r="AW725">
        <v>2</v>
      </c>
      <c r="AX725">
        <v>35384266</v>
      </c>
      <c r="AY725">
        <v>1</v>
      </c>
      <c r="AZ725">
        <v>0</v>
      </c>
      <c r="BA725">
        <v>725</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CV725">
        <v>0</v>
      </c>
      <c r="CW725">
        <f>ROUND(Y725*Source!I2277*DO725,9)</f>
        <v>0</v>
      </c>
      <c r="CX725">
        <f>ROUND(Y725*Source!I2277,9)</f>
        <v>2.3460000000000001</v>
      </c>
      <c r="CY725">
        <f>AB725</f>
        <v>4.72</v>
      </c>
      <c r="CZ725">
        <f>AF725</f>
        <v>4.72</v>
      </c>
      <c r="DA725">
        <f>AJ725</f>
        <v>1</v>
      </c>
      <c r="DB725">
        <f t="shared" si="145"/>
        <v>32.57</v>
      </c>
      <c r="DC725">
        <f t="shared" si="146"/>
        <v>0.69</v>
      </c>
      <c r="DD725" t="s">
        <v>3</v>
      </c>
      <c r="DE725" t="s">
        <v>3</v>
      </c>
      <c r="DF725">
        <f t="shared" si="151"/>
        <v>0</v>
      </c>
      <c r="DG725">
        <f t="shared" si="152"/>
        <v>11.07</v>
      </c>
      <c r="DH725">
        <f t="shared" si="153"/>
        <v>0.23</v>
      </c>
      <c r="DI725">
        <f t="shared" si="154"/>
        <v>0</v>
      </c>
      <c r="DJ725">
        <f>DG725</f>
        <v>11.07</v>
      </c>
      <c r="DK725">
        <v>0</v>
      </c>
      <c r="DL725" t="s">
        <v>3</v>
      </c>
      <c r="DM725">
        <v>0</v>
      </c>
      <c r="DN725" t="s">
        <v>3</v>
      </c>
      <c r="DO725">
        <v>0</v>
      </c>
    </row>
    <row r="726" spans="1:119" x14ac:dyDescent="0.2">
      <c r="A726">
        <f>ROW(Source!A2278)</f>
        <v>2278</v>
      </c>
      <c r="B726">
        <v>35364244</v>
      </c>
      <c r="C726">
        <v>35384267</v>
      </c>
      <c r="D726">
        <v>35111398</v>
      </c>
      <c r="E726">
        <v>15872964</v>
      </c>
      <c r="F726">
        <v>1</v>
      </c>
      <c r="G726">
        <v>15872964</v>
      </c>
      <c r="H726">
        <v>1</v>
      </c>
      <c r="I726" t="s">
        <v>982</v>
      </c>
      <c r="J726" t="s">
        <v>3</v>
      </c>
      <c r="K726" t="s">
        <v>983</v>
      </c>
      <c r="L726">
        <v>1191</v>
      </c>
      <c r="N726">
        <v>1013</v>
      </c>
      <c r="O726" t="s">
        <v>984</v>
      </c>
      <c r="P726" t="s">
        <v>984</v>
      </c>
      <c r="Q726">
        <v>1</v>
      </c>
      <c r="W726">
        <v>0</v>
      </c>
      <c r="X726">
        <v>476480486</v>
      </c>
      <c r="Y726">
        <f t="shared" si="144"/>
        <v>39.22</v>
      </c>
      <c r="AA726">
        <v>0</v>
      </c>
      <c r="AB726">
        <v>0</v>
      </c>
      <c r="AC726">
        <v>0</v>
      </c>
      <c r="AD726">
        <v>0</v>
      </c>
      <c r="AE726">
        <v>0</v>
      </c>
      <c r="AF726">
        <v>0</v>
      </c>
      <c r="AG726">
        <v>0</v>
      </c>
      <c r="AH726">
        <v>0</v>
      </c>
      <c r="AI726">
        <v>1</v>
      </c>
      <c r="AJ726">
        <v>1</v>
      </c>
      <c r="AK726">
        <v>1</v>
      </c>
      <c r="AL726">
        <v>1</v>
      </c>
      <c r="AM726">
        <v>-2</v>
      </c>
      <c r="AN726">
        <v>0</v>
      </c>
      <c r="AO726">
        <v>1</v>
      </c>
      <c r="AP726">
        <v>1</v>
      </c>
      <c r="AQ726">
        <v>0</v>
      </c>
      <c r="AR726">
        <v>0</v>
      </c>
      <c r="AS726" t="s">
        <v>3</v>
      </c>
      <c r="AT726">
        <v>39.22</v>
      </c>
      <c r="AU726" t="s">
        <v>3</v>
      </c>
      <c r="AV726">
        <v>1</v>
      </c>
      <c r="AW726">
        <v>2</v>
      </c>
      <c r="AX726">
        <v>35384270</v>
      </c>
      <c r="AY726">
        <v>1</v>
      </c>
      <c r="AZ726">
        <v>0</v>
      </c>
      <c r="BA726">
        <v>726</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CU726">
        <f>ROUND(AT726*Source!I2278*AH726*AL726,2)</f>
        <v>0</v>
      </c>
      <c r="CV726">
        <f>ROUND(Y726*Source!I2278,9)</f>
        <v>0.39219999999999999</v>
      </c>
      <c r="CW726">
        <v>0</v>
      </c>
      <c r="CX726">
        <f>ROUND(Y726*Source!I2278,9)</f>
        <v>0.39219999999999999</v>
      </c>
      <c r="CY726">
        <f>AD726</f>
        <v>0</v>
      </c>
      <c r="CZ726">
        <f>AH726</f>
        <v>0</v>
      </c>
      <c r="DA726">
        <f>AL726</f>
        <v>1</v>
      </c>
      <c r="DB726">
        <f t="shared" si="145"/>
        <v>0</v>
      </c>
      <c r="DC726">
        <f t="shared" si="146"/>
        <v>0</v>
      </c>
      <c r="DD726" t="s">
        <v>3</v>
      </c>
      <c r="DE726" t="s">
        <v>3</v>
      </c>
      <c r="DF726">
        <f t="shared" si="151"/>
        <v>0</v>
      </c>
      <c r="DG726">
        <f t="shared" si="152"/>
        <v>0</v>
      </c>
      <c r="DH726">
        <f t="shared" si="153"/>
        <v>0</v>
      </c>
      <c r="DI726">
        <f t="shared" si="154"/>
        <v>0</v>
      </c>
      <c r="DJ726">
        <f>DI726</f>
        <v>0</v>
      </c>
      <c r="DK726">
        <v>0</v>
      </c>
      <c r="DL726" t="s">
        <v>3</v>
      </c>
      <c r="DM726">
        <v>0</v>
      </c>
      <c r="DN726" t="s">
        <v>3</v>
      </c>
      <c r="DO726">
        <v>0</v>
      </c>
    </row>
    <row r="727" spans="1:119" x14ac:dyDescent="0.2">
      <c r="A727">
        <f>ROW(Source!A2278)</f>
        <v>2278</v>
      </c>
      <c r="B727">
        <v>35364244</v>
      </c>
      <c r="C727">
        <v>35384267</v>
      </c>
      <c r="D727">
        <v>35113206</v>
      </c>
      <c r="E727">
        <v>1</v>
      </c>
      <c r="F727">
        <v>1</v>
      </c>
      <c r="G727">
        <v>15872964</v>
      </c>
      <c r="H727">
        <v>2</v>
      </c>
      <c r="I727" t="s">
        <v>989</v>
      </c>
      <c r="J727" t="s">
        <v>990</v>
      </c>
      <c r="K727" t="s">
        <v>991</v>
      </c>
      <c r="L727">
        <v>1368</v>
      </c>
      <c r="N727">
        <v>1011</v>
      </c>
      <c r="O727" t="s">
        <v>988</v>
      </c>
      <c r="P727" t="s">
        <v>988</v>
      </c>
      <c r="Q727">
        <v>1</v>
      </c>
      <c r="W727">
        <v>0</v>
      </c>
      <c r="X727">
        <v>-1817365194</v>
      </c>
      <c r="Y727">
        <f t="shared" si="144"/>
        <v>6.9</v>
      </c>
      <c r="AA727">
        <v>0</v>
      </c>
      <c r="AB727">
        <v>4.72</v>
      </c>
      <c r="AC727">
        <v>0.1</v>
      </c>
      <c r="AD727">
        <v>0</v>
      </c>
      <c r="AE727">
        <v>0</v>
      </c>
      <c r="AF727">
        <v>4.72</v>
      </c>
      <c r="AG727">
        <v>0.1</v>
      </c>
      <c r="AH727">
        <v>0</v>
      </c>
      <c r="AI727">
        <v>1</v>
      </c>
      <c r="AJ727">
        <v>1</v>
      </c>
      <c r="AK727">
        <v>1</v>
      </c>
      <c r="AL727">
        <v>1</v>
      </c>
      <c r="AM727">
        <v>-2</v>
      </c>
      <c r="AN727">
        <v>0</v>
      </c>
      <c r="AO727">
        <v>1</v>
      </c>
      <c r="AP727">
        <v>1</v>
      </c>
      <c r="AQ727">
        <v>0</v>
      </c>
      <c r="AR727">
        <v>0</v>
      </c>
      <c r="AS727" t="s">
        <v>3</v>
      </c>
      <c r="AT727">
        <v>6.9</v>
      </c>
      <c r="AU727" t="s">
        <v>3</v>
      </c>
      <c r="AV727">
        <v>0</v>
      </c>
      <c r="AW727">
        <v>2</v>
      </c>
      <c r="AX727">
        <v>35384271</v>
      </c>
      <c r="AY727">
        <v>1</v>
      </c>
      <c r="AZ727">
        <v>0</v>
      </c>
      <c r="BA727">
        <v>727</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CV727">
        <v>0</v>
      </c>
      <c r="CW727">
        <f>ROUND(Y727*Source!I2278*DO727,9)</f>
        <v>0</v>
      </c>
      <c r="CX727">
        <f>ROUND(Y727*Source!I2278,9)</f>
        <v>6.9000000000000006E-2</v>
      </c>
      <c r="CY727">
        <f>AB727</f>
        <v>4.72</v>
      </c>
      <c r="CZ727">
        <f>AF727</f>
        <v>4.72</v>
      </c>
      <c r="DA727">
        <f>AJ727</f>
        <v>1</v>
      </c>
      <c r="DB727">
        <f t="shared" si="145"/>
        <v>32.57</v>
      </c>
      <c r="DC727">
        <f t="shared" si="146"/>
        <v>0.69</v>
      </c>
      <c r="DD727" t="s">
        <v>3</v>
      </c>
      <c r="DE727" t="s">
        <v>3</v>
      </c>
      <c r="DF727">
        <f t="shared" si="151"/>
        <v>0</v>
      </c>
      <c r="DG727">
        <f t="shared" si="152"/>
        <v>0.33</v>
      </c>
      <c r="DH727">
        <f t="shared" si="153"/>
        <v>0.01</v>
      </c>
      <c r="DI727">
        <f t="shared" si="154"/>
        <v>0</v>
      </c>
      <c r="DJ727">
        <f>DG727</f>
        <v>0.33</v>
      </c>
      <c r="DK727">
        <v>0</v>
      </c>
      <c r="DL727" t="s">
        <v>3</v>
      </c>
      <c r="DM727">
        <v>0</v>
      </c>
      <c r="DN727" t="s">
        <v>3</v>
      </c>
      <c r="DO727">
        <v>0</v>
      </c>
    </row>
    <row r="728" spans="1:119" x14ac:dyDescent="0.2">
      <c r="A728">
        <f>ROW(Source!A2279)</f>
        <v>2279</v>
      </c>
      <c r="B728">
        <v>35364244</v>
      </c>
      <c r="C728">
        <v>35384272</v>
      </c>
      <c r="D728">
        <v>35111398</v>
      </c>
      <c r="E728">
        <v>15872964</v>
      </c>
      <c r="F728">
        <v>1</v>
      </c>
      <c r="G728">
        <v>15872964</v>
      </c>
      <c r="H728">
        <v>1</v>
      </c>
      <c r="I728" t="s">
        <v>982</v>
      </c>
      <c r="J728" t="s">
        <v>3</v>
      </c>
      <c r="K728" t="s">
        <v>983</v>
      </c>
      <c r="L728">
        <v>1191</v>
      </c>
      <c r="N728">
        <v>1013</v>
      </c>
      <c r="O728" t="s">
        <v>984</v>
      </c>
      <c r="P728" t="s">
        <v>984</v>
      </c>
      <c r="Q728">
        <v>1</v>
      </c>
      <c r="W728">
        <v>0</v>
      </c>
      <c r="X728">
        <v>476480486</v>
      </c>
      <c r="Y728">
        <f t="shared" si="144"/>
        <v>34.630000000000003</v>
      </c>
      <c r="AA728">
        <v>0</v>
      </c>
      <c r="AB728">
        <v>0</v>
      </c>
      <c r="AC728">
        <v>0</v>
      </c>
      <c r="AD728">
        <v>0</v>
      </c>
      <c r="AE728">
        <v>0</v>
      </c>
      <c r="AF728">
        <v>0</v>
      </c>
      <c r="AG728">
        <v>0</v>
      </c>
      <c r="AH728">
        <v>0</v>
      </c>
      <c r="AI728">
        <v>1</v>
      </c>
      <c r="AJ728">
        <v>1</v>
      </c>
      <c r="AK728">
        <v>1</v>
      </c>
      <c r="AL728">
        <v>1</v>
      </c>
      <c r="AM728">
        <v>-2</v>
      </c>
      <c r="AN728">
        <v>0</v>
      </c>
      <c r="AO728">
        <v>1</v>
      </c>
      <c r="AP728">
        <v>1</v>
      </c>
      <c r="AQ728">
        <v>0</v>
      </c>
      <c r="AR728">
        <v>0</v>
      </c>
      <c r="AS728" t="s">
        <v>3</v>
      </c>
      <c r="AT728">
        <v>34.630000000000003</v>
      </c>
      <c r="AU728" t="s">
        <v>3</v>
      </c>
      <c r="AV728">
        <v>1</v>
      </c>
      <c r="AW728">
        <v>2</v>
      </c>
      <c r="AX728">
        <v>35384274</v>
      </c>
      <c r="AY728">
        <v>1</v>
      </c>
      <c r="AZ728">
        <v>0</v>
      </c>
      <c r="BA728">
        <v>728</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CU728">
        <f>ROUND(AT728*Source!I2279*AH728*AL728,2)</f>
        <v>0</v>
      </c>
      <c r="CV728">
        <f>ROUND(Y728*Source!I2279,9)</f>
        <v>0.3463</v>
      </c>
      <c r="CW728">
        <v>0</v>
      </c>
      <c r="CX728">
        <f>ROUND(Y728*Source!I2279,9)</f>
        <v>0.3463</v>
      </c>
      <c r="CY728">
        <f>AD728</f>
        <v>0</v>
      </c>
      <c r="CZ728">
        <f>AH728</f>
        <v>0</v>
      </c>
      <c r="DA728">
        <f>AL728</f>
        <v>1</v>
      </c>
      <c r="DB728">
        <f t="shared" si="145"/>
        <v>0</v>
      </c>
      <c r="DC728">
        <f t="shared" si="146"/>
        <v>0</v>
      </c>
      <c r="DD728" t="s">
        <v>3</v>
      </c>
      <c r="DE728" t="s">
        <v>3</v>
      </c>
      <c r="DF728">
        <f t="shared" si="151"/>
        <v>0</v>
      </c>
      <c r="DG728">
        <f t="shared" si="152"/>
        <v>0</v>
      </c>
      <c r="DH728">
        <f t="shared" si="153"/>
        <v>0</v>
      </c>
      <c r="DI728">
        <f t="shared" si="154"/>
        <v>0</v>
      </c>
      <c r="DJ728">
        <f>DI728</f>
        <v>0</v>
      </c>
      <c r="DK728">
        <v>0</v>
      </c>
      <c r="DL728" t="s">
        <v>3</v>
      </c>
      <c r="DM728">
        <v>0</v>
      </c>
      <c r="DN728" t="s">
        <v>3</v>
      </c>
      <c r="DO728">
        <v>0</v>
      </c>
    </row>
    <row r="729" spans="1:119" x14ac:dyDescent="0.2">
      <c r="A729">
        <f>ROW(Source!A2280)</f>
        <v>2280</v>
      </c>
      <c r="B729">
        <v>35364244</v>
      </c>
      <c r="C729">
        <v>35384275</v>
      </c>
      <c r="D729">
        <v>35111398</v>
      </c>
      <c r="E729">
        <v>15872964</v>
      </c>
      <c r="F729">
        <v>1</v>
      </c>
      <c r="G729">
        <v>15872964</v>
      </c>
      <c r="H729">
        <v>1</v>
      </c>
      <c r="I729" t="s">
        <v>982</v>
      </c>
      <c r="J729" t="s">
        <v>3</v>
      </c>
      <c r="K729" t="s">
        <v>983</v>
      </c>
      <c r="L729">
        <v>1191</v>
      </c>
      <c r="N729">
        <v>1013</v>
      </c>
      <c r="O729" t="s">
        <v>984</v>
      </c>
      <c r="P729" t="s">
        <v>984</v>
      </c>
      <c r="Q729">
        <v>1</v>
      </c>
      <c r="W729">
        <v>0</v>
      </c>
      <c r="X729">
        <v>476480486</v>
      </c>
      <c r="Y729">
        <f t="shared" si="144"/>
        <v>38.86</v>
      </c>
      <c r="AA729">
        <v>0</v>
      </c>
      <c r="AB729">
        <v>0</v>
      </c>
      <c r="AC729">
        <v>0</v>
      </c>
      <c r="AD729">
        <v>0</v>
      </c>
      <c r="AE729">
        <v>0</v>
      </c>
      <c r="AF729">
        <v>0</v>
      </c>
      <c r="AG729">
        <v>0</v>
      </c>
      <c r="AH729">
        <v>0</v>
      </c>
      <c r="AI729">
        <v>1</v>
      </c>
      <c r="AJ729">
        <v>1</v>
      </c>
      <c r="AK729">
        <v>1</v>
      </c>
      <c r="AL729">
        <v>1</v>
      </c>
      <c r="AM729">
        <v>-2</v>
      </c>
      <c r="AN729">
        <v>0</v>
      </c>
      <c r="AO729">
        <v>1</v>
      </c>
      <c r="AP729">
        <v>1</v>
      </c>
      <c r="AQ729">
        <v>0</v>
      </c>
      <c r="AR729">
        <v>0</v>
      </c>
      <c r="AS729" t="s">
        <v>3</v>
      </c>
      <c r="AT729">
        <v>38.86</v>
      </c>
      <c r="AU729" t="s">
        <v>3</v>
      </c>
      <c r="AV729">
        <v>1</v>
      </c>
      <c r="AW729">
        <v>2</v>
      </c>
      <c r="AX729">
        <v>35384289</v>
      </c>
      <c r="AY729">
        <v>1</v>
      </c>
      <c r="AZ729">
        <v>0</v>
      </c>
      <c r="BA729">
        <v>729</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CU729">
        <f>ROUND(AT729*Source!I2280*AH729*AL729,2)</f>
        <v>0</v>
      </c>
      <c r="CV729">
        <f>ROUND(Y729*Source!I2280,9)</f>
        <v>40.802999999999997</v>
      </c>
      <c r="CW729">
        <v>0</v>
      </c>
      <c r="CX729">
        <f>ROUND(Y729*Source!I2280,9)</f>
        <v>40.802999999999997</v>
      </c>
      <c r="CY729">
        <f>AD729</f>
        <v>0</v>
      </c>
      <c r="CZ729">
        <f>AH729</f>
        <v>0</v>
      </c>
      <c r="DA729">
        <f>AL729</f>
        <v>1</v>
      </c>
      <c r="DB729">
        <f t="shared" si="145"/>
        <v>0</v>
      </c>
      <c r="DC729">
        <f t="shared" si="146"/>
        <v>0</v>
      </c>
      <c r="DD729" t="s">
        <v>3</v>
      </c>
      <c r="DE729" t="s">
        <v>3</v>
      </c>
      <c r="DF729">
        <f t="shared" si="151"/>
        <v>0</v>
      </c>
      <c r="DG729">
        <f t="shared" si="152"/>
        <v>0</v>
      </c>
      <c r="DH729">
        <f t="shared" si="153"/>
        <v>0</v>
      </c>
      <c r="DI729">
        <f t="shared" si="154"/>
        <v>0</v>
      </c>
      <c r="DJ729">
        <f>DI729</f>
        <v>0</v>
      </c>
      <c r="DK729">
        <v>0</v>
      </c>
      <c r="DL729" t="s">
        <v>3</v>
      </c>
      <c r="DM729">
        <v>0</v>
      </c>
      <c r="DN729" t="s">
        <v>3</v>
      </c>
      <c r="DO729">
        <v>0</v>
      </c>
    </row>
    <row r="730" spans="1:119" x14ac:dyDescent="0.2">
      <c r="A730">
        <f>ROW(Source!A2280)</f>
        <v>2280</v>
      </c>
      <c r="B730">
        <v>35364244</v>
      </c>
      <c r="C730">
        <v>35384275</v>
      </c>
      <c r="D730">
        <v>35113133</v>
      </c>
      <c r="E730">
        <v>1</v>
      </c>
      <c r="F730">
        <v>1</v>
      </c>
      <c r="G730">
        <v>15872964</v>
      </c>
      <c r="H730">
        <v>2</v>
      </c>
      <c r="I730" t="s">
        <v>985</v>
      </c>
      <c r="J730" t="s">
        <v>986</v>
      </c>
      <c r="K730" t="s">
        <v>987</v>
      </c>
      <c r="L730">
        <v>1368</v>
      </c>
      <c r="N730">
        <v>1011</v>
      </c>
      <c r="O730" t="s">
        <v>988</v>
      </c>
      <c r="P730" t="s">
        <v>988</v>
      </c>
      <c r="Q730">
        <v>1</v>
      </c>
      <c r="W730">
        <v>0</v>
      </c>
      <c r="X730">
        <v>71529876</v>
      </c>
      <c r="Y730">
        <f t="shared" si="144"/>
        <v>9.1</v>
      </c>
      <c r="AA730">
        <v>0</v>
      </c>
      <c r="AB730">
        <v>5.13</v>
      </c>
      <c r="AC730">
        <v>7.0000000000000007E-2</v>
      </c>
      <c r="AD730">
        <v>0</v>
      </c>
      <c r="AE730">
        <v>0</v>
      </c>
      <c r="AF730">
        <v>5.13</v>
      </c>
      <c r="AG730">
        <v>7.0000000000000007E-2</v>
      </c>
      <c r="AH730">
        <v>0</v>
      </c>
      <c r="AI730">
        <v>1</v>
      </c>
      <c r="AJ730">
        <v>1</v>
      </c>
      <c r="AK730">
        <v>1</v>
      </c>
      <c r="AL730">
        <v>1</v>
      </c>
      <c r="AM730">
        <v>-2</v>
      </c>
      <c r="AN730">
        <v>0</v>
      </c>
      <c r="AO730">
        <v>1</v>
      </c>
      <c r="AP730">
        <v>1</v>
      </c>
      <c r="AQ730">
        <v>0</v>
      </c>
      <c r="AR730">
        <v>0</v>
      </c>
      <c r="AS730" t="s">
        <v>3</v>
      </c>
      <c r="AT730">
        <v>9.1</v>
      </c>
      <c r="AU730" t="s">
        <v>3</v>
      </c>
      <c r="AV730">
        <v>0</v>
      </c>
      <c r="AW730">
        <v>2</v>
      </c>
      <c r="AX730">
        <v>35384290</v>
      </c>
      <c r="AY730">
        <v>1</v>
      </c>
      <c r="AZ730">
        <v>0</v>
      </c>
      <c r="BA730">
        <v>730</v>
      </c>
      <c r="BB730">
        <v>0</v>
      </c>
      <c r="BC730">
        <v>0</v>
      </c>
      <c r="BD730">
        <v>0</v>
      </c>
      <c r="BE730">
        <v>0</v>
      </c>
      <c r="BF730">
        <v>0</v>
      </c>
      <c r="BG730">
        <v>0</v>
      </c>
      <c r="BH730">
        <v>0</v>
      </c>
      <c r="BI730">
        <v>0</v>
      </c>
      <c r="BJ730">
        <v>0</v>
      </c>
      <c r="BK730">
        <v>0</v>
      </c>
      <c r="BL730">
        <v>0</v>
      </c>
      <c r="BM730">
        <v>0</v>
      </c>
      <c r="BN730">
        <v>0</v>
      </c>
      <c r="BO730">
        <v>0</v>
      </c>
      <c r="BP730">
        <v>0</v>
      </c>
      <c r="BQ730">
        <v>0</v>
      </c>
      <c r="BR730">
        <v>0</v>
      </c>
      <c r="BS730">
        <v>0</v>
      </c>
      <c r="BT730">
        <v>0</v>
      </c>
      <c r="BU730">
        <v>0</v>
      </c>
      <c r="BV730">
        <v>0</v>
      </c>
      <c r="BW730">
        <v>0</v>
      </c>
      <c r="CV730">
        <v>0</v>
      </c>
      <c r="CW730">
        <f>ROUND(Y730*Source!I2280*DO730,9)</f>
        <v>0</v>
      </c>
      <c r="CX730">
        <f>ROUND(Y730*Source!I2280,9)</f>
        <v>9.5549999999999997</v>
      </c>
      <c r="CY730">
        <f>AB730</f>
        <v>5.13</v>
      </c>
      <c r="CZ730">
        <f>AF730</f>
        <v>5.13</v>
      </c>
      <c r="DA730">
        <f>AJ730</f>
        <v>1</v>
      </c>
      <c r="DB730">
        <f t="shared" si="145"/>
        <v>46.68</v>
      </c>
      <c r="DC730">
        <f t="shared" si="146"/>
        <v>0.64</v>
      </c>
      <c r="DD730" t="s">
        <v>3</v>
      </c>
      <c r="DE730" t="s">
        <v>3</v>
      </c>
      <c r="DF730">
        <f t="shared" si="151"/>
        <v>0</v>
      </c>
      <c r="DG730">
        <f t="shared" si="152"/>
        <v>49.02</v>
      </c>
      <c r="DH730">
        <f t="shared" si="153"/>
        <v>0.67</v>
      </c>
      <c r="DI730">
        <f t="shared" si="154"/>
        <v>0</v>
      </c>
      <c r="DJ730">
        <f>DG730</f>
        <v>49.02</v>
      </c>
      <c r="DK730">
        <v>0</v>
      </c>
      <c r="DL730" t="s">
        <v>3</v>
      </c>
      <c r="DM730">
        <v>0</v>
      </c>
      <c r="DN730" t="s">
        <v>3</v>
      </c>
      <c r="DO730">
        <v>0</v>
      </c>
    </row>
    <row r="731" spans="1:119" x14ac:dyDescent="0.2">
      <c r="A731">
        <f>ROW(Source!A2280)</f>
        <v>2280</v>
      </c>
      <c r="B731">
        <v>35364244</v>
      </c>
      <c r="C731">
        <v>35384275</v>
      </c>
      <c r="D731">
        <v>35113206</v>
      </c>
      <c r="E731">
        <v>1</v>
      </c>
      <c r="F731">
        <v>1</v>
      </c>
      <c r="G731">
        <v>15872964</v>
      </c>
      <c r="H731">
        <v>2</v>
      </c>
      <c r="I731" t="s">
        <v>989</v>
      </c>
      <c r="J731" t="s">
        <v>990</v>
      </c>
      <c r="K731" t="s">
        <v>991</v>
      </c>
      <c r="L731">
        <v>1368</v>
      </c>
      <c r="N731">
        <v>1011</v>
      </c>
      <c r="O731" t="s">
        <v>988</v>
      </c>
      <c r="P731" t="s">
        <v>988</v>
      </c>
      <c r="Q731">
        <v>1</v>
      </c>
      <c r="W731">
        <v>0</v>
      </c>
      <c r="X731">
        <v>-1817365194</v>
      </c>
      <c r="Y731">
        <f t="shared" si="144"/>
        <v>0.15</v>
      </c>
      <c r="AA731">
        <v>0</v>
      </c>
      <c r="AB731">
        <v>4.72</v>
      </c>
      <c r="AC731">
        <v>0.1</v>
      </c>
      <c r="AD731">
        <v>0</v>
      </c>
      <c r="AE731">
        <v>0</v>
      </c>
      <c r="AF731">
        <v>4.72</v>
      </c>
      <c r="AG731">
        <v>0.1</v>
      </c>
      <c r="AH731">
        <v>0</v>
      </c>
      <c r="AI731">
        <v>1</v>
      </c>
      <c r="AJ731">
        <v>1</v>
      </c>
      <c r="AK731">
        <v>1</v>
      </c>
      <c r="AL731">
        <v>1</v>
      </c>
      <c r="AM731">
        <v>-2</v>
      </c>
      <c r="AN731">
        <v>0</v>
      </c>
      <c r="AO731">
        <v>1</v>
      </c>
      <c r="AP731">
        <v>1</v>
      </c>
      <c r="AQ731">
        <v>0</v>
      </c>
      <c r="AR731">
        <v>0</v>
      </c>
      <c r="AS731" t="s">
        <v>3</v>
      </c>
      <c r="AT731">
        <v>0.15</v>
      </c>
      <c r="AU731" t="s">
        <v>3</v>
      </c>
      <c r="AV731">
        <v>0</v>
      </c>
      <c r="AW731">
        <v>2</v>
      </c>
      <c r="AX731">
        <v>35384291</v>
      </c>
      <c r="AY731">
        <v>1</v>
      </c>
      <c r="AZ731">
        <v>0</v>
      </c>
      <c r="BA731">
        <v>731</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CV731">
        <v>0</v>
      </c>
      <c r="CW731">
        <f>ROUND(Y731*Source!I2280*DO731,9)</f>
        <v>0</v>
      </c>
      <c r="CX731">
        <f>ROUND(Y731*Source!I2280,9)</f>
        <v>0.1575</v>
      </c>
      <c r="CY731">
        <f>AB731</f>
        <v>4.72</v>
      </c>
      <c r="CZ731">
        <f>AF731</f>
        <v>4.72</v>
      </c>
      <c r="DA731">
        <f>AJ731</f>
        <v>1</v>
      </c>
      <c r="DB731">
        <f t="shared" si="145"/>
        <v>0.71</v>
      </c>
      <c r="DC731">
        <f t="shared" si="146"/>
        <v>0.02</v>
      </c>
      <c r="DD731" t="s">
        <v>3</v>
      </c>
      <c r="DE731" t="s">
        <v>3</v>
      </c>
      <c r="DF731">
        <f t="shared" si="151"/>
        <v>0</v>
      </c>
      <c r="DG731">
        <f t="shared" si="152"/>
        <v>0.74</v>
      </c>
      <c r="DH731">
        <f t="shared" si="153"/>
        <v>0.02</v>
      </c>
      <c r="DI731">
        <f t="shared" si="154"/>
        <v>0</v>
      </c>
      <c r="DJ731">
        <f>DG731</f>
        <v>0.74</v>
      </c>
      <c r="DK731">
        <v>0</v>
      </c>
      <c r="DL731" t="s">
        <v>3</v>
      </c>
      <c r="DM731">
        <v>0</v>
      </c>
      <c r="DN731" t="s">
        <v>3</v>
      </c>
      <c r="DO731">
        <v>0</v>
      </c>
    </row>
    <row r="732" spans="1:119" x14ac:dyDescent="0.2">
      <c r="A732">
        <f>ROW(Source!A2280)</f>
        <v>2280</v>
      </c>
      <c r="B732">
        <v>35364244</v>
      </c>
      <c r="C732">
        <v>35384275</v>
      </c>
      <c r="D732">
        <v>35113368</v>
      </c>
      <c r="E732">
        <v>1</v>
      </c>
      <c r="F732">
        <v>1</v>
      </c>
      <c r="G732">
        <v>15872964</v>
      </c>
      <c r="H732">
        <v>3</v>
      </c>
      <c r="I732" t="s">
        <v>1087</v>
      </c>
      <c r="J732" t="s">
        <v>1088</v>
      </c>
      <c r="K732" t="s">
        <v>1089</v>
      </c>
      <c r="L732">
        <v>1354</v>
      </c>
      <c r="N732">
        <v>1010</v>
      </c>
      <c r="O732" t="s">
        <v>52</v>
      </c>
      <c r="P732" t="s">
        <v>52</v>
      </c>
      <c r="Q732">
        <v>1</v>
      </c>
      <c r="W732">
        <v>0</v>
      </c>
      <c r="X732">
        <v>-1464590454</v>
      </c>
      <c r="Y732">
        <f t="shared" si="144"/>
        <v>2</v>
      </c>
      <c r="AA732">
        <v>1415.18</v>
      </c>
      <c r="AB732">
        <v>0</v>
      </c>
      <c r="AC732">
        <v>0</v>
      </c>
      <c r="AD732">
        <v>0</v>
      </c>
      <c r="AE732">
        <v>1415.18</v>
      </c>
      <c r="AF732">
        <v>0</v>
      </c>
      <c r="AG732">
        <v>0</v>
      </c>
      <c r="AH732">
        <v>0</v>
      </c>
      <c r="AI732">
        <v>1</v>
      </c>
      <c r="AJ732">
        <v>1</v>
      </c>
      <c r="AK732">
        <v>1</v>
      </c>
      <c r="AL732">
        <v>1</v>
      </c>
      <c r="AM732">
        <v>-2</v>
      </c>
      <c r="AN732">
        <v>0</v>
      </c>
      <c r="AO732">
        <v>1</v>
      </c>
      <c r="AP732">
        <v>1</v>
      </c>
      <c r="AQ732">
        <v>0</v>
      </c>
      <c r="AR732">
        <v>0</v>
      </c>
      <c r="AS732" t="s">
        <v>3</v>
      </c>
      <c r="AT732">
        <v>2</v>
      </c>
      <c r="AU732" t="s">
        <v>3</v>
      </c>
      <c r="AV732">
        <v>0</v>
      </c>
      <c r="AW732">
        <v>2</v>
      </c>
      <c r="AX732">
        <v>35384292</v>
      </c>
      <c r="AY732">
        <v>1</v>
      </c>
      <c r="AZ732">
        <v>0</v>
      </c>
      <c r="BA732">
        <v>732</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CV732">
        <v>0</v>
      </c>
      <c r="CW732">
        <v>0</v>
      </c>
      <c r="CX732">
        <f>ROUND(Y732*Source!I2280,9)</f>
        <v>2.1</v>
      </c>
      <c r="CY732">
        <f t="shared" ref="CY732:CY741" si="159">AA732</f>
        <v>1415.18</v>
      </c>
      <c r="CZ732">
        <f t="shared" ref="CZ732:CZ741" si="160">AE732</f>
        <v>1415.18</v>
      </c>
      <c r="DA732">
        <f t="shared" ref="DA732:DA741" si="161">AI732</f>
        <v>1</v>
      </c>
      <c r="DB732">
        <f t="shared" si="145"/>
        <v>2830.36</v>
      </c>
      <c r="DC732">
        <f t="shared" si="146"/>
        <v>0</v>
      </c>
      <c r="DD732" t="s">
        <v>3</v>
      </c>
      <c r="DE732" t="s">
        <v>3</v>
      </c>
      <c r="DF732">
        <f t="shared" si="151"/>
        <v>2971.88</v>
      </c>
      <c r="DG732">
        <f t="shared" si="152"/>
        <v>0</v>
      </c>
      <c r="DH732">
        <f t="shared" si="153"/>
        <v>0</v>
      </c>
      <c r="DI732">
        <f t="shared" si="154"/>
        <v>0</v>
      </c>
      <c r="DJ732">
        <f t="shared" ref="DJ732:DJ741" si="162">DF732</f>
        <v>2971.88</v>
      </c>
      <c r="DK732">
        <v>0</v>
      </c>
      <c r="DL732" t="s">
        <v>3</v>
      </c>
      <c r="DM732">
        <v>0</v>
      </c>
      <c r="DN732" t="s">
        <v>3</v>
      </c>
      <c r="DO732">
        <v>0</v>
      </c>
    </row>
    <row r="733" spans="1:119" x14ac:dyDescent="0.2">
      <c r="A733">
        <f>ROW(Source!A2280)</f>
        <v>2280</v>
      </c>
      <c r="B733">
        <v>35364244</v>
      </c>
      <c r="C733">
        <v>35384275</v>
      </c>
      <c r="D733">
        <v>35114359</v>
      </c>
      <c r="E733">
        <v>1</v>
      </c>
      <c r="F733">
        <v>1</v>
      </c>
      <c r="G733">
        <v>15872964</v>
      </c>
      <c r="H733">
        <v>3</v>
      </c>
      <c r="I733" t="s">
        <v>992</v>
      </c>
      <c r="J733" t="s">
        <v>993</v>
      </c>
      <c r="K733" t="s">
        <v>994</v>
      </c>
      <c r="L733">
        <v>1348</v>
      </c>
      <c r="N733">
        <v>1009</v>
      </c>
      <c r="O733" t="s">
        <v>995</v>
      </c>
      <c r="P733" t="s">
        <v>995</v>
      </c>
      <c r="Q733">
        <v>1000</v>
      </c>
      <c r="W733">
        <v>0</v>
      </c>
      <c r="X733">
        <v>-181271767</v>
      </c>
      <c r="Y733">
        <f t="shared" si="144"/>
        <v>7.3999999999999999E-4</v>
      </c>
      <c r="AA733">
        <v>190540.34</v>
      </c>
      <c r="AB733">
        <v>0</v>
      </c>
      <c r="AC733">
        <v>0</v>
      </c>
      <c r="AD733">
        <v>0</v>
      </c>
      <c r="AE733">
        <v>190540.34</v>
      </c>
      <c r="AF733">
        <v>0</v>
      </c>
      <c r="AG733">
        <v>0</v>
      </c>
      <c r="AH733">
        <v>0</v>
      </c>
      <c r="AI733">
        <v>1</v>
      </c>
      <c r="AJ733">
        <v>1</v>
      </c>
      <c r="AK733">
        <v>1</v>
      </c>
      <c r="AL733">
        <v>1</v>
      </c>
      <c r="AM733">
        <v>-2</v>
      </c>
      <c r="AN733">
        <v>0</v>
      </c>
      <c r="AO733">
        <v>1</v>
      </c>
      <c r="AP733">
        <v>1</v>
      </c>
      <c r="AQ733">
        <v>0</v>
      </c>
      <c r="AR733">
        <v>0</v>
      </c>
      <c r="AS733" t="s">
        <v>3</v>
      </c>
      <c r="AT733">
        <v>7.3999999999999999E-4</v>
      </c>
      <c r="AU733" t="s">
        <v>3</v>
      </c>
      <c r="AV733">
        <v>0</v>
      </c>
      <c r="AW733">
        <v>2</v>
      </c>
      <c r="AX733">
        <v>35384293</v>
      </c>
      <c r="AY733">
        <v>1</v>
      </c>
      <c r="AZ733">
        <v>0</v>
      </c>
      <c r="BA733">
        <v>733</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CV733">
        <v>0</v>
      </c>
      <c r="CW733">
        <v>0</v>
      </c>
      <c r="CX733">
        <f>ROUND(Y733*Source!I2280,9)</f>
        <v>7.7700000000000002E-4</v>
      </c>
      <c r="CY733">
        <f t="shared" si="159"/>
        <v>190540.34</v>
      </c>
      <c r="CZ733">
        <f t="shared" si="160"/>
        <v>190540.34</v>
      </c>
      <c r="DA733">
        <f t="shared" si="161"/>
        <v>1</v>
      </c>
      <c r="DB733">
        <f t="shared" si="145"/>
        <v>141</v>
      </c>
      <c r="DC733">
        <f t="shared" si="146"/>
        <v>0</v>
      </c>
      <c r="DD733" t="s">
        <v>3</v>
      </c>
      <c r="DE733" t="s">
        <v>3</v>
      </c>
      <c r="DF733">
        <f t="shared" si="151"/>
        <v>148.05000000000001</v>
      </c>
      <c r="DG733">
        <f t="shared" si="152"/>
        <v>0</v>
      </c>
      <c r="DH733">
        <f t="shared" si="153"/>
        <v>0</v>
      </c>
      <c r="DI733">
        <f t="shared" si="154"/>
        <v>0</v>
      </c>
      <c r="DJ733">
        <f t="shared" si="162"/>
        <v>148.05000000000001</v>
      </c>
      <c r="DK733">
        <v>0</v>
      </c>
      <c r="DL733" t="s">
        <v>3</v>
      </c>
      <c r="DM733">
        <v>0</v>
      </c>
      <c r="DN733" t="s">
        <v>3</v>
      </c>
      <c r="DO733">
        <v>0</v>
      </c>
    </row>
    <row r="734" spans="1:119" x14ac:dyDescent="0.2">
      <c r="A734">
        <f>ROW(Source!A2280)</f>
        <v>2280</v>
      </c>
      <c r="B734">
        <v>35364244</v>
      </c>
      <c r="C734">
        <v>35384275</v>
      </c>
      <c r="D734">
        <v>35114332</v>
      </c>
      <c r="E734">
        <v>1</v>
      </c>
      <c r="F734">
        <v>1</v>
      </c>
      <c r="G734">
        <v>15872964</v>
      </c>
      <c r="H734">
        <v>3</v>
      </c>
      <c r="I734" t="s">
        <v>996</v>
      </c>
      <c r="J734" t="s">
        <v>997</v>
      </c>
      <c r="K734" t="s">
        <v>998</v>
      </c>
      <c r="L734">
        <v>1355</v>
      </c>
      <c r="N734">
        <v>1010</v>
      </c>
      <c r="O734" t="s">
        <v>18</v>
      </c>
      <c r="P734" t="s">
        <v>18</v>
      </c>
      <c r="Q734">
        <v>100</v>
      </c>
      <c r="W734">
        <v>0</v>
      </c>
      <c r="X734">
        <v>1583670906</v>
      </c>
      <c r="Y734">
        <f t="shared" si="144"/>
        <v>4</v>
      </c>
      <c r="AA734">
        <v>997.35</v>
      </c>
      <c r="AB734">
        <v>0</v>
      </c>
      <c r="AC734">
        <v>0</v>
      </c>
      <c r="AD734">
        <v>0</v>
      </c>
      <c r="AE734">
        <v>997.35</v>
      </c>
      <c r="AF734">
        <v>0</v>
      </c>
      <c r="AG734">
        <v>0</v>
      </c>
      <c r="AH734">
        <v>0</v>
      </c>
      <c r="AI734">
        <v>1</v>
      </c>
      <c r="AJ734">
        <v>1</v>
      </c>
      <c r="AK734">
        <v>1</v>
      </c>
      <c r="AL734">
        <v>1</v>
      </c>
      <c r="AM734">
        <v>-2</v>
      </c>
      <c r="AN734">
        <v>0</v>
      </c>
      <c r="AO734">
        <v>1</v>
      </c>
      <c r="AP734">
        <v>1</v>
      </c>
      <c r="AQ734">
        <v>0</v>
      </c>
      <c r="AR734">
        <v>0</v>
      </c>
      <c r="AS734" t="s">
        <v>3</v>
      </c>
      <c r="AT734">
        <v>4</v>
      </c>
      <c r="AU734" t="s">
        <v>3</v>
      </c>
      <c r="AV734">
        <v>0</v>
      </c>
      <c r="AW734">
        <v>2</v>
      </c>
      <c r="AX734">
        <v>35384294</v>
      </c>
      <c r="AY734">
        <v>1</v>
      </c>
      <c r="AZ734">
        <v>0</v>
      </c>
      <c r="BA734">
        <v>734</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CV734">
        <v>0</v>
      </c>
      <c r="CW734">
        <v>0</v>
      </c>
      <c r="CX734">
        <f>ROUND(Y734*Source!I2280,9)</f>
        <v>4.2</v>
      </c>
      <c r="CY734">
        <f t="shared" si="159"/>
        <v>997.35</v>
      </c>
      <c r="CZ734">
        <f t="shared" si="160"/>
        <v>997.35</v>
      </c>
      <c r="DA734">
        <f t="shared" si="161"/>
        <v>1</v>
      </c>
      <c r="DB734">
        <f t="shared" si="145"/>
        <v>3989.4</v>
      </c>
      <c r="DC734">
        <f t="shared" si="146"/>
        <v>0</v>
      </c>
      <c r="DD734" t="s">
        <v>3</v>
      </c>
      <c r="DE734" t="s">
        <v>3</v>
      </c>
      <c r="DF734">
        <f t="shared" si="151"/>
        <v>4188.87</v>
      </c>
      <c r="DG734">
        <f t="shared" si="152"/>
        <v>0</v>
      </c>
      <c r="DH734">
        <f t="shared" si="153"/>
        <v>0</v>
      </c>
      <c r="DI734">
        <f t="shared" si="154"/>
        <v>0</v>
      </c>
      <c r="DJ734">
        <f t="shared" si="162"/>
        <v>4188.87</v>
      </c>
      <c r="DK734">
        <v>0</v>
      </c>
      <c r="DL734" t="s">
        <v>3</v>
      </c>
      <c r="DM734">
        <v>0</v>
      </c>
      <c r="DN734" t="s">
        <v>3</v>
      </c>
      <c r="DO734">
        <v>0</v>
      </c>
    </row>
    <row r="735" spans="1:119" x14ac:dyDescent="0.2">
      <c r="A735">
        <f>ROW(Source!A2280)</f>
        <v>2280</v>
      </c>
      <c r="B735">
        <v>35364244</v>
      </c>
      <c r="C735">
        <v>35384275</v>
      </c>
      <c r="D735">
        <v>35116002</v>
      </c>
      <c r="E735">
        <v>1</v>
      </c>
      <c r="F735">
        <v>1</v>
      </c>
      <c r="G735">
        <v>15872964</v>
      </c>
      <c r="H735">
        <v>3</v>
      </c>
      <c r="I735" t="s">
        <v>1090</v>
      </c>
      <c r="J735" t="s">
        <v>1091</v>
      </c>
      <c r="K735" t="s">
        <v>1092</v>
      </c>
      <c r="L735">
        <v>1301</v>
      </c>
      <c r="N735">
        <v>1003</v>
      </c>
      <c r="O735" t="s">
        <v>1002</v>
      </c>
      <c r="P735" t="s">
        <v>1002</v>
      </c>
      <c r="Q735">
        <v>1</v>
      </c>
      <c r="W735">
        <v>0</v>
      </c>
      <c r="X735">
        <v>1505022798</v>
      </c>
      <c r="Y735">
        <f t="shared" si="144"/>
        <v>100</v>
      </c>
      <c r="AA735">
        <v>658.59</v>
      </c>
      <c r="AB735">
        <v>0</v>
      </c>
      <c r="AC735">
        <v>0</v>
      </c>
      <c r="AD735">
        <v>0</v>
      </c>
      <c r="AE735">
        <v>658.59</v>
      </c>
      <c r="AF735">
        <v>0</v>
      </c>
      <c r="AG735">
        <v>0</v>
      </c>
      <c r="AH735">
        <v>0</v>
      </c>
      <c r="AI735">
        <v>1</v>
      </c>
      <c r="AJ735">
        <v>1</v>
      </c>
      <c r="AK735">
        <v>1</v>
      </c>
      <c r="AL735">
        <v>1</v>
      </c>
      <c r="AM735">
        <v>-2</v>
      </c>
      <c r="AN735">
        <v>0</v>
      </c>
      <c r="AO735">
        <v>1</v>
      </c>
      <c r="AP735">
        <v>1</v>
      </c>
      <c r="AQ735">
        <v>0</v>
      </c>
      <c r="AR735">
        <v>0</v>
      </c>
      <c r="AS735" t="s">
        <v>3</v>
      </c>
      <c r="AT735">
        <v>100</v>
      </c>
      <c r="AU735" t="s">
        <v>3</v>
      </c>
      <c r="AV735">
        <v>0</v>
      </c>
      <c r="AW735">
        <v>2</v>
      </c>
      <c r="AX735">
        <v>35384295</v>
      </c>
      <c r="AY735">
        <v>1</v>
      </c>
      <c r="AZ735">
        <v>0</v>
      </c>
      <c r="BA735">
        <v>735</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CV735">
        <v>0</v>
      </c>
      <c r="CW735">
        <v>0</v>
      </c>
      <c r="CX735">
        <f>ROUND(Y735*Source!I2280,9)</f>
        <v>105</v>
      </c>
      <c r="CY735">
        <f t="shared" si="159"/>
        <v>658.59</v>
      </c>
      <c r="CZ735">
        <f t="shared" si="160"/>
        <v>658.59</v>
      </c>
      <c r="DA735">
        <f t="shared" si="161"/>
        <v>1</v>
      </c>
      <c r="DB735">
        <f t="shared" si="145"/>
        <v>65859</v>
      </c>
      <c r="DC735">
        <f t="shared" si="146"/>
        <v>0</v>
      </c>
      <c r="DD735" t="s">
        <v>3</v>
      </c>
      <c r="DE735" t="s">
        <v>3</v>
      </c>
      <c r="DF735">
        <f t="shared" si="151"/>
        <v>69151.95</v>
      </c>
      <c r="DG735">
        <f t="shared" si="152"/>
        <v>0</v>
      </c>
      <c r="DH735">
        <f t="shared" si="153"/>
        <v>0</v>
      </c>
      <c r="DI735">
        <f t="shared" si="154"/>
        <v>0</v>
      </c>
      <c r="DJ735">
        <f t="shared" si="162"/>
        <v>69151.95</v>
      </c>
      <c r="DK735">
        <v>0</v>
      </c>
      <c r="DL735" t="s">
        <v>3</v>
      </c>
      <c r="DM735">
        <v>0</v>
      </c>
      <c r="DN735" t="s">
        <v>3</v>
      </c>
      <c r="DO735">
        <v>0</v>
      </c>
    </row>
    <row r="736" spans="1:119" x14ac:dyDescent="0.2">
      <c r="A736">
        <f>ROW(Source!A2280)</f>
        <v>2280</v>
      </c>
      <c r="B736">
        <v>35364244</v>
      </c>
      <c r="C736">
        <v>35384275</v>
      </c>
      <c r="D736">
        <v>35116003</v>
      </c>
      <c r="E736">
        <v>1</v>
      </c>
      <c r="F736">
        <v>1</v>
      </c>
      <c r="G736">
        <v>15872964</v>
      </c>
      <c r="H736">
        <v>3</v>
      </c>
      <c r="I736" t="s">
        <v>1093</v>
      </c>
      <c r="J736" t="s">
        <v>1094</v>
      </c>
      <c r="K736" t="s">
        <v>1095</v>
      </c>
      <c r="L736">
        <v>1354</v>
      </c>
      <c r="N736">
        <v>1010</v>
      </c>
      <c r="O736" t="s">
        <v>52</v>
      </c>
      <c r="P736" t="s">
        <v>52</v>
      </c>
      <c r="Q736">
        <v>1</v>
      </c>
      <c r="W736">
        <v>0</v>
      </c>
      <c r="X736">
        <v>1594614613</v>
      </c>
      <c r="Y736">
        <f t="shared" si="144"/>
        <v>15</v>
      </c>
      <c r="AA736">
        <v>153.13</v>
      </c>
      <c r="AB736">
        <v>0</v>
      </c>
      <c r="AC736">
        <v>0</v>
      </c>
      <c r="AD736">
        <v>0</v>
      </c>
      <c r="AE736">
        <v>153.13</v>
      </c>
      <c r="AF736">
        <v>0</v>
      </c>
      <c r="AG736">
        <v>0</v>
      </c>
      <c r="AH736">
        <v>0</v>
      </c>
      <c r="AI736">
        <v>1</v>
      </c>
      <c r="AJ736">
        <v>1</v>
      </c>
      <c r="AK736">
        <v>1</v>
      </c>
      <c r="AL736">
        <v>1</v>
      </c>
      <c r="AM736">
        <v>-2</v>
      </c>
      <c r="AN736">
        <v>0</v>
      </c>
      <c r="AO736">
        <v>1</v>
      </c>
      <c r="AP736">
        <v>1</v>
      </c>
      <c r="AQ736">
        <v>0</v>
      </c>
      <c r="AR736">
        <v>0</v>
      </c>
      <c r="AS736" t="s">
        <v>3</v>
      </c>
      <c r="AT736">
        <v>15</v>
      </c>
      <c r="AU736" t="s">
        <v>3</v>
      </c>
      <c r="AV736">
        <v>0</v>
      </c>
      <c r="AW736">
        <v>2</v>
      </c>
      <c r="AX736">
        <v>35384296</v>
      </c>
      <c r="AY736">
        <v>1</v>
      </c>
      <c r="AZ736">
        <v>0</v>
      </c>
      <c r="BA736">
        <v>736</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CV736">
        <v>0</v>
      </c>
      <c r="CW736">
        <v>0</v>
      </c>
      <c r="CX736">
        <f>ROUND(Y736*Source!I2280,9)</f>
        <v>15.75</v>
      </c>
      <c r="CY736">
        <f t="shared" si="159"/>
        <v>153.13</v>
      </c>
      <c r="CZ736">
        <f t="shared" si="160"/>
        <v>153.13</v>
      </c>
      <c r="DA736">
        <f t="shared" si="161"/>
        <v>1</v>
      </c>
      <c r="DB736">
        <f t="shared" si="145"/>
        <v>2296.9499999999998</v>
      </c>
      <c r="DC736">
        <f t="shared" si="146"/>
        <v>0</v>
      </c>
      <c r="DD736" t="s">
        <v>3</v>
      </c>
      <c r="DE736" t="s">
        <v>3</v>
      </c>
      <c r="DF736">
        <f t="shared" si="151"/>
        <v>2411.8000000000002</v>
      </c>
      <c r="DG736">
        <f t="shared" si="152"/>
        <v>0</v>
      </c>
      <c r="DH736">
        <f t="shared" si="153"/>
        <v>0</v>
      </c>
      <c r="DI736">
        <f t="shared" si="154"/>
        <v>0</v>
      </c>
      <c r="DJ736">
        <f t="shared" si="162"/>
        <v>2411.8000000000002</v>
      </c>
      <c r="DK736">
        <v>0</v>
      </c>
      <c r="DL736" t="s">
        <v>3</v>
      </c>
      <c r="DM736">
        <v>0</v>
      </c>
      <c r="DN736" t="s">
        <v>3</v>
      </c>
      <c r="DO736">
        <v>0</v>
      </c>
    </row>
    <row r="737" spans="1:119" x14ac:dyDescent="0.2">
      <c r="A737">
        <f>ROW(Source!A2280)</f>
        <v>2280</v>
      </c>
      <c r="B737">
        <v>35364244</v>
      </c>
      <c r="C737">
        <v>35384275</v>
      </c>
      <c r="D737">
        <v>35116004</v>
      </c>
      <c r="E737">
        <v>1</v>
      </c>
      <c r="F737">
        <v>1</v>
      </c>
      <c r="G737">
        <v>15872964</v>
      </c>
      <c r="H737">
        <v>3</v>
      </c>
      <c r="I737" t="s">
        <v>1096</v>
      </c>
      <c r="J737" t="s">
        <v>1097</v>
      </c>
      <c r="K737" t="s">
        <v>1098</v>
      </c>
      <c r="L737">
        <v>1354</v>
      </c>
      <c r="N737">
        <v>1010</v>
      </c>
      <c r="O737" t="s">
        <v>52</v>
      </c>
      <c r="P737" t="s">
        <v>52</v>
      </c>
      <c r="Q737">
        <v>1</v>
      </c>
      <c r="W737">
        <v>0</v>
      </c>
      <c r="X737">
        <v>1474194811</v>
      </c>
      <c r="Y737">
        <f t="shared" si="144"/>
        <v>4</v>
      </c>
      <c r="AA737">
        <v>172.42</v>
      </c>
      <c r="AB737">
        <v>0</v>
      </c>
      <c r="AC737">
        <v>0</v>
      </c>
      <c r="AD737">
        <v>0</v>
      </c>
      <c r="AE737">
        <v>172.42</v>
      </c>
      <c r="AF737">
        <v>0</v>
      </c>
      <c r="AG737">
        <v>0</v>
      </c>
      <c r="AH737">
        <v>0</v>
      </c>
      <c r="AI737">
        <v>1</v>
      </c>
      <c r="AJ737">
        <v>1</v>
      </c>
      <c r="AK737">
        <v>1</v>
      </c>
      <c r="AL737">
        <v>1</v>
      </c>
      <c r="AM737">
        <v>-2</v>
      </c>
      <c r="AN737">
        <v>0</v>
      </c>
      <c r="AO737">
        <v>1</v>
      </c>
      <c r="AP737">
        <v>1</v>
      </c>
      <c r="AQ737">
        <v>0</v>
      </c>
      <c r="AR737">
        <v>0</v>
      </c>
      <c r="AS737" t="s">
        <v>3</v>
      </c>
      <c r="AT737">
        <v>4</v>
      </c>
      <c r="AU737" t="s">
        <v>3</v>
      </c>
      <c r="AV737">
        <v>0</v>
      </c>
      <c r="AW737">
        <v>2</v>
      </c>
      <c r="AX737">
        <v>35384297</v>
      </c>
      <c r="AY737">
        <v>1</v>
      </c>
      <c r="AZ737">
        <v>0</v>
      </c>
      <c r="BA737">
        <v>737</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CV737">
        <v>0</v>
      </c>
      <c r="CW737">
        <v>0</v>
      </c>
      <c r="CX737">
        <f>ROUND(Y737*Source!I2280,9)</f>
        <v>4.2</v>
      </c>
      <c r="CY737">
        <f t="shared" si="159"/>
        <v>172.42</v>
      </c>
      <c r="CZ737">
        <f t="shared" si="160"/>
        <v>172.42</v>
      </c>
      <c r="DA737">
        <f t="shared" si="161"/>
        <v>1</v>
      </c>
      <c r="DB737">
        <f t="shared" si="145"/>
        <v>689.68</v>
      </c>
      <c r="DC737">
        <f t="shared" si="146"/>
        <v>0</v>
      </c>
      <c r="DD737" t="s">
        <v>3</v>
      </c>
      <c r="DE737" t="s">
        <v>3</v>
      </c>
      <c r="DF737">
        <f t="shared" si="151"/>
        <v>724.16</v>
      </c>
      <c r="DG737">
        <f t="shared" si="152"/>
        <v>0</v>
      </c>
      <c r="DH737">
        <f t="shared" si="153"/>
        <v>0</v>
      </c>
      <c r="DI737">
        <f t="shared" si="154"/>
        <v>0</v>
      </c>
      <c r="DJ737">
        <f t="shared" si="162"/>
        <v>724.16</v>
      </c>
      <c r="DK737">
        <v>0</v>
      </c>
      <c r="DL737" t="s">
        <v>3</v>
      </c>
      <c r="DM737">
        <v>0</v>
      </c>
      <c r="DN737" t="s">
        <v>3</v>
      </c>
      <c r="DO737">
        <v>0</v>
      </c>
    </row>
    <row r="738" spans="1:119" x14ac:dyDescent="0.2">
      <c r="A738">
        <f>ROW(Source!A2280)</f>
        <v>2280</v>
      </c>
      <c r="B738">
        <v>35364244</v>
      </c>
      <c r="C738">
        <v>35384275</v>
      </c>
      <c r="D738">
        <v>35116005</v>
      </c>
      <c r="E738">
        <v>1</v>
      </c>
      <c r="F738">
        <v>1</v>
      </c>
      <c r="G738">
        <v>15872964</v>
      </c>
      <c r="H738">
        <v>3</v>
      </c>
      <c r="I738" t="s">
        <v>1099</v>
      </c>
      <c r="J738" t="s">
        <v>1100</v>
      </c>
      <c r="K738" t="s">
        <v>1101</v>
      </c>
      <c r="L738">
        <v>1354</v>
      </c>
      <c r="N738">
        <v>1010</v>
      </c>
      <c r="O738" t="s">
        <v>52</v>
      </c>
      <c r="P738" t="s">
        <v>52</v>
      </c>
      <c r="Q738">
        <v>1</v>
      </c>
      <c r="W738">
        <v>0</v>
      </c>
      <c r="X738">
        <v>-2070555848</v>
      </c>
      <c r="Y738">
        <f t="shared" si="144"/>
        <v>4</v>
      </c>
      <c r="AA738">
        <v>54.24</v>
      </c>
      <c r="AB738">
        <v>0</v>
      </c>
      <c r="AC738">
        <v>0</v>
      </c>
      <c r="AD738">
        <v>0</v>
      </c>
      <c r="AE738">
        <v>54.24</v>
      </c>
      <c r="AF738">
        <v>0</v>
      </c>
      <c r="AG738">
        <v>0</v>
      </c>
      <c r="AH738">
        <v>0</v>
      </c>
      <c r="AI738">
        <v>1</v>
      </c>
      <c r="AJ738">
        <v>1</v>
      </c>
      <c r="AK738">
        <v>1</v>
      </c>
      <c r="AL738">
        <v>1</v>
      </c>
      <c r="AM738">
        <v>-2</v>
      </c>
      <c r="AN738">
        <v>0</v>
      </c>
      <c r="AO738">
        <v>1</v>
      </c>
      <c r="AP738">
        <v>1</v>
      </c>
      <c r="AQ738">
        <v>0</v>
      </c>
      <c r="AR738">
        <v>0</v>
      </c>
      <c r="AS738" t="s">
        <v>3</v>
      </c>
      <c r="AT738">
        <v>4</v>
      </c>
      <c r="AU738" t="s">
        <v>3</v>
      </c>
      <c r="AV738">
        <v>0</v>
      </c>
      <c r="AW738">
        <v>2</v>
      </c>
      <c r="AX738">
        <v>35384298</v>
      </c>
      <c r="AY738">
        <v>1</v>
      </c>
      <c r="AZ738">
        <v>0</v>
      </c>
      <c r="BA738">
        <v>738</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CV738">
        <v>0</v>
      </c>
      <c r="CW738">
        <v>0</v>
      </c>
      <c r="CX738">
        <f>ROUND(Y738*Source!I2280,9)</f>
        <v>4.2</v>
      </c>
      <c r="CY738">
        <f t="shared" si="159"/>
        <v>54.24</v>
      </c>
      <c r="CZ738">
        <f t="shared" si="160"/>
        <v>54.24</v>
      </c>
      <c r="DA738">
        <f t="shared" si="161"/>
        <v>1</v>
      </c>
      <c r="DB738">
        <f t="shared" si="145"/>
        <v>216.96</v>
      </c>
      <c r="DC738">
        <f t="shared" si="146"/>
        <v>0</v>
      </c>
      <c r="DD738" t="s">
        <v>3</v>
      </c>
      <c r="DE738" t="s">
        <v>3</v>
      </c>
      <c r="DF738">
        <f t="shared" si="151"/>
        <v>227.81</v>
      </c>
      <c r="DG738">
        <f t="shared" si="152"/>
        <v>0</v>
      </c>
      <c r="DH738">
        <f t="shared" si="153"/>
        <v>0</v>
      </c>
      <c r="DI738">
        <f t="shared" si="154"/>
        <v>0</v>
      </c>
      <c r="DJ738">
        <f t="shared" si="162"/>
        <v>227.81</v>
      </c>
      <c r="DK738">
        <v>0</v>
      </c>
      <c r="DL738" t="s">
        <v>3</v>
      </c>
      <c r="DM738">
        <v>0</v>
      </c>
      <c r="DN738" t="s">
        <v>3</v>
      </c>
      <c r="DO738">
        <v>0</v>
      </c>
    </row>
    <row r="739" spans="1:119" x14ac:dyDescent="0.2">
      <c r="A739">
        <f>ROW(Source!A2280)</f>
        <v>2280</v>
      </c>
      <c r="B739">
        <v>35364244</v>
      </c>
      <c r="C739">
        <v>35384275</v>
      </c>
      <c r="D739">
        <v>35116007</v>
      </c>
      <c r="E739">
        <v>1</v>
      </c>
      <c r="F739">
        <v>1</v>
      </c>
      <c r="G739">
        <v>15872964</v>
      </c>
      <c r="H739">
        <v>3</v>
      </c>
      <c r="I739" t="s">
        <v>1102</v>
      </c>
      <c r="J739" t="s">
        <v>1103</v>
      </c>
      <c r="K739" t="s">
        <v>1104</v>
      </c>
      <c r="L739">
        <v>1354</v>
      </c>
      <c r="N739">
        <v>1010</v>
      </c>
      <c r="O739" t="s">
        <v>52</v>
      </c>
      <c r="P739" t="s">
        <v>52</v>
      </c>
      <c r="Q739">
        <v>1</v>
      </c>
      <c r="W739">
        <v>0</v>
      </c>
      <c r="X739">
        <v>1509415827</v>
      </c>
      <c r="Y739">
        <f t="shared" si="144"/>
        <v>2</v>
      </c>
      <c r="AA739">
        <v>666.11</v>
      </c>
      <c r="AB739">
        <v>0</v>
      </c>
      <c r="AC739">
        <v>0</v>
      </c>
      <c r="AD739">
        <v>0</v>
      </c>
      <c r="AE739">
        <v>666.11</v>
      </c>
      <c r="AF739">
        <v>0</v>
      </c>
      <c r="AG739">
        <v>0</v>
      </c>
      <c r="AH739">
        <v>0</v>
      </c>
      <c r="AI739">
        <v>1</v>
      </c>
      <c r="AJ739">
        <v>1</v>
      </c>
      <c r="AK739">
        <v>1</v>
      </c>
      <c r="AL739">
        <v>1</v>
      </c>
      <c r="AM739">
        <v>-2</v>
      </c>
      <c r="AN739">
        <v>0</v>
      </c>
      <c r="AO739">
        <v>1</v>
      </c>
      <c r="AP739">
        <v>1</v>
      </c>
      <c r="AQ739">
        <v>0</v>
      </c>
      <c r="AR739">
        <v>0</v>
      </c>
      <c r="AS739" t="s">
        <v>3</v>
      </c>
      <c r="AT739">
        <v>2</v>
      </c>
      <c r="AU739" t="s">
        <v>3</v>
      </c>
      <c r="AV739">
        <v>0</v>
      </c>
      <c r="AW739">
        <v>2</v>
      </c>
      <c r="AX739">
        <v>35384299</v>
      </c>
      <c r="AY739">
        <v>1</v>
      </c>
      <c r="AZ739">
        <v>0</v>
      </c>
      <c r="BA739">
        <v>739</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CV739">
        <v>0</v>
      </c>
      <c r="CW739">
        <v>0</v>
      </c>
      <c r="CX739">
        <f>ROUND(Y739*Source!I2280,9)</f>
        <v>2.1</v>
      </c>
      <c r="CY739">
        <f t="shared" si="159"/>
        <v>666.11</v>
      </c>
      <c r="CZ739">
        <f t="shared" si="160"/>
        <v>666.11</v>
      </c>
      <c r="DA739">
        <f t="shared" si="161"/>
        <v>1</v>
      </c>
      <c r="DB739">
        <f t="shared" si="145"/>
        <v>1332.22</v>
      </c>
      <c r="DC739">
        <f t="shared" si="146"/>
        <v>0</v>
      </c>
      <c r="DD739" t="s">
        <v>3</v>
      </c>
      <c r="DE739" t="s">
        <v>3</v>
      </c>
      <c r="DF739">
        <f t="shared" si="151"/>
        <v>1398.83</v>
      </c>
      <c r="DG739">
        <f t="shared" si="152"/>
        <v>0</v>
      </c>
      <c r="DH739">
        <f t="shared" si="153"/>
        <v>0</v>
      </c>
      <c r="DI739">
        <f t="shared" si="154"/>
        <v>0</v>
      </c>
      <c r="DJ739">
        <f t="shared" si="162"/>
        <v>1398.83</v>
      </c>
      <c r="DK739">
        <v>0</v>
      </c>
      <c r="DL739" t="s">
        <v>3</v>
      </c>
      <c r="DM739">
        <v>0</v>
      </c>
      <c r="DN739" t="s">
        <v>3</v>
      </c>
      <c r="DO739">
        <v>0</v>
      </c>
    </row>
    <row r="740" spans="1:119" x14ac:dyDescent="0.2">
      <c r="A740">
        <f>ROW(Source!A2280)</f>
        <v>2280</v>
      </c>
      <c r="B740">
        <v>35364244</v>
      </c>
      <c r="C740">
        <v>35384275</v>
      </c>
      <c r="D740">
        <v>35116008</v>
      </c>
      <c r="E740">
        <v>1</v>
      </c>
      <c r="F740">
        <v>1</v>
      </c>
      <c r="G740">
        <v>15872964</v>
      </c>
      <c r="H740">
        <v>3</v>
      </c>
      <c r="I740" t="s">
        <v>1105</v>
      </c>
      <c r="J740" t="s">
        <v>1106</v>
      </c>
      <c r="K740" t="s">
        <v>1107</v>
      </c>
      <c r="L740">
        <v>1354</v>
      </c>
      <c r="N740">
        <v>1010</v>
      </c>
      <c r="O740" t="s">
        <v>52</v>
      </c>
      <c r="P740" t="s">
        <v>52</v>
      </c>
      <c r="Q740">
        <v>1</v>
      </c>
      <c r="W740">
        <v>0</v>
      </c>
      <c r="X740">
        <v>-1994768362</v>
      </c>
      <c r="Y740">
        <f t="shared" si="144"/>
        <v>15</v>
      </c>
      <c r="AA740">
        <v>776.23</v>
      </c>
      <c r="AB740">
        <v>0</v>
      </c>
      <c r="AC740">
        <v>0</v>
      </c>
      <c r="AD740">
        <v>0</v>
      </c>
      <c r="AE740">
        <v>776.23</v>
      </c>
      <c r="AF740">
        <v>0</v>
      </c>
      <c r="AG740">
        <v>0</v>
      </c>
      <c r="AH740">
        <v>0</v>
      </c>
      <c r="AI740">
        <v>1</v>
      </c>
      <c r="AJ740">
        <v>1</v>
      </c>
      <c r="AK740">
        <v>1</v>
      </c>
      <c r="AL740">
        <v>1</v>
      </c>
      <c r="AM740">
        <v>-2</v>
      </c>
      <c r="AN740">
        <v>0</v>
      </c>
      <c r="AO740">
        <v>1</v>
      </c>
      <c r="AP740">
        <v>1</v>
      </c>
      <c r="AQ740">
        <v>0</v>
      </c>
      <c r="AR740">
        <v>0</v>
      </c>
      <c r="AS740" t="s">
        <v>3</v>
      </c>
      <c r="AT740">
        <v>15</v>
      </c>
      <c r="AU740" t="s">
        <v>3</v>
      </c>
      <c r="AV740">
        <v>0</v>
      </c>
      <c r="AW740">
        <v>2</v>
      </c>
      <c r="AX740">
        <v>35384300</v>
      </c>
      <c r="AY740">
        <v>1</v>
      </c>
      <c r="AZ740">
        <v>0</v>
      </c>
      <c r="BA740">
        <v>740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CV740">
        <v>0</v>
      </c>
      <c r="CW740">
        <v>0</v>
      </c>
      <c r="CX740">
        <f>ROUND(Y740*Source!I2280,9)</f>
        <v>15.75</v>
      </c>
      <c r="CY740">
        <f t="shared" si="159"/>
        <v>776.23</v>
      </c>
      <c r="CZ740">
        <f t="shared" si="160"/>
        <v>776.23</v>
      </c>
      <c r="DA740">
        <f t="shared" si="161"/>
        <v>1</v>
      </c>
      <c r="DB740">
        <f t="shared" si="145"/>
        <v>11643.45</v>
      </c>
      <c r="DC740">
        <f t="shared" si="146"/>
        <v>0</v>
      </c>
      <c r="DD740" t="s">
        <v>3</v>
      </c>
      <c r="DE740" t="s">
        <v>3</v>
      </c>
      <c r="DF740">
        <f t="shared" si="151"/>
        <v>12225.62</v>
      </c>
      <c r="DG740">
        <f t="shared" si="152"/>
        <v>0</v>
      </c>
      <c r="DH740">
        <f t="shared" si="153"/>
        <v>0</v>
      </c>
      <c r="DI740">
        <f t="shared" si="154"/>
        <v>0</v>
      </c>
      <c r="DJ740">
        <f t="shared" si="162"/>
        <v>12225.62</v>
      </c>
      <c r="DK740">
        <v>0</v>
      </c>
      <c r="DL740" t="s">
        <v>3</v>
      </c>
      <c r="DM740">
        <v>0</v>
      </c>
      <c r="DN740" t="s">
        <v>3</v>
      </c>
      <c r="DO740">
        <v>0</v>
      </c>
    </row>
    <row r="741" spans="1:119" x14ac:dyDescent="0.2">
      <c r="A741">
        <f>ROW(Source!A2280)</f>
        <v>2280</v>
      </c>
      <c r="B741">
        <v>35364244</v>
      </c>
      <c r="C741">
        <v>35384275</v>
      </c>
      <c r="D741">
        <v>35116009</v>
      </c>
      <c r="E741">
        <v>1</v>
      </c>
      <c r="F741">
        <v>1</v>
      </c>
      <c r="G741">
        <v>15872964</v>
      </c>
      <c r="H741">
        <v>3</v>
      </c>
      <c r="I741" t="s">
        <v>1108</v>
      </c>
      <c r="J741" t="s">
        <v>1109</v>
      </c>
      <c r="K741" t="s">
        <v>1110</v>
      </c>
      <c r="L741">
        <v>1354</v>
      </c>
      <c r="N741">
        <v>1010</v>
      </c>
      <c r="O741" t="s">
        <v>52</v>
      </c>
      <c r="P741" t="s">
        <v>52</v>
      </c>
      <c r="Q741">
        <v>1</v>
      </c>
      <c r="W741">
        <v>0</v>
      </c>
      <c r="X741">
        <v>1625024360</v>
      </c>
      <c r="Y741">
        <f t="shared" si="144"/>
        <v>2</v>
      </c>
      <c r="AA741">
        <v>947.75</v>
      </c>
      <c r="AB741">
        <v>0</v>
      </c>
      <c r="AC741">
        <v>0</v>
      </c>
      <c r="AD741">
        <v>0</v>
      </c>
      <c r="AE741">
        <v>947.75</v>
      </c>
      <c r="AF741">
        <v>0</v>
      </c>
      <c r="AG741">
        <v>0</v>
      </c>
      <c r="AH741">
        <v>0</v>
      </c>
      <c r="AI741">
        <v>1</v>
      </c>
      <c r="AJ741">
        <v>1</v>
      </c>
      <c r="AK741">
        <v>1</v>
      </c>
      <c r="AL741">
        <v>1</v>
      </c>
      <c r="AM741">
        <v>-2</v>
      </c>
      <c r="AN741">
        <v>0</v>
      </c>
      <c r="AO741">
        <v>1</v>
      </c>
      <c r="AP741">
        <v>1</v>
      </c>
      <c r="AQ741">
        <v>0</v>
      </c>
      <c r="AR741">
        <v>0</v>
      </c>
      <c r="AS741" t="s">
        <v>3</v>
      </c>
      <c r="AT741">
        <v>2</v>
      </c>
      <c r="AU741" t="s">
        <v>3</v>
      </c>
      <c r="AV741">
        <v>0</v>
      </c>
      <c r="AW741">
        <v>2</v>
      </c>
      <c r="AX741">
        <v>35384301</v>
      </c>
      <c r="AY741">
        <v>1</v>
      </c>
      <c r="AZ741">
        <v>0</v>
      </c>
      <c r="BA741">
        <v>741</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CV741">
        <v>0</v>
      </c>
      <c r="CW741">
        <v>0</v>
      </c>
      <c r="CX741">
        <f>ROUND(Y741*Source!I2280,9)</f>
        <v>2.1</v>
      </c>
      <c r="CY741">
        <f t="shared" si="159"/>
        <v>947.75</v>
      </c>
      <c r="CZ741">
        <f t="shared" si="160"/>
        <v>947.75</v>
      </c>
      <c r="DA741">
        <f t="shared" si="161"/>
        <v>1</v>
      </c>
      <c r="DB741">
        <f t="shared" si="145"/>
        <v>1895.5</v>
      </c>
      <c r="DC741">
        <f t="shared" si="146"/>
        <v>0</v>
      </c>
      <c r="DD741" t="s">
        <v>3</v>
      </c>
      <c r="DE741" t="s">
        <v>3</v>
      </c>
      <c r="DF741">
        <f t="shared" si="151"/>
        <v>1990.28</v>
      </c>
      <c r="DG741">
        <f t="shared" si="152"/>
        <v>0</v>
      </c>
      <c r="DH741">
        <f t="shared" si="153"/>
        <v>0</v>
      </c>
      <c r="DI741">
        <f t="shared" si="154"/>
        <v>0</v>
      </c>
      <c r="DJ741">
        <f t="shared" si="162"/>
        <v>1990.28</v>
      </c>
      <c r="DK741">
        <v>0</v>
      </c>
      <c r="DL741" t="s">
        <v>3</v>
      </c>
      <c r="DM741">
        <v>0</v>
      </c>
      <c r="DN741" t="s">
        <v>3</v>
      </c>
      <c r="DO741">
        <v>0</v>
      </c>
    </row>
    <row r="742" spans="1:119" x14ac:dyDescent="0.2">
      <c r="A742">
        <f>ROW(Source!A2281)</f>
        <v>2281</v>
      </c>
      <c r="B742">
        <v>35364244</v>
      </c>
      <c r="C742">
        <v>35384302</v>
      </c>
      <c r="D742">
        <v>35111398</v>
      </c>
      <c r="E742">
        <v>15872964</v>
      </c>
      <c r="F742">
        <v>1</v>
      </c>
      <c r="G742">
        <v>15872964</v>
      </c>
      <c r="H742">
        <v>1</v>
      </c>
      <c r="I742" t="s">
        <v>982</v>
      </c>
      <c r="J742" t="s">
        <v>3</v>
      </c>
      <c r="K742" t="s">
        <v>983</v>
      </c>
      <c r="L742">
        <v>1191</v>
      </c>
      <c r="N742">
        <v>1013</v>
      </c>
      <c r="O742" t="s">
        <v>984</v>
      </c>
      <c r="P742" t="s">
        <v>984</v>
      </c>
      <c r="Q742">
        <v>1</v>
      </c>
      <c r="W742">
        <v>0</v>
      </c>
      <c r="X742">
        <v>476480486</v>
      </c>
      <c r="Y742">
        <f t="shared" si="144"/>
        <v>1.18</v>
      </c>
      <c r="AA742">
        <v>0</v>
      </c>
      <c r="AB742">
        <v>0</v>
      </c>
      <c r="AC742">
        <v>0</v>
      </c>
      <c r="AD742">
        <v>0</v>
      </c>
      <c r="AE742">
        <v>0</v>
      </c>
      <c r="AF742">
        <v>0</v>
      </c>
      <c r="AG742">
        <v>0</v>
      </c>
      <c r="AH742">
        <v>0</v>
      </c>
      <c r="AI742">
        <v>1</v>
      </c>
      <c r="AJ742">
        <v>1</v>
      </c>
      <c r="AK742">
        <v>1</v>
      </c>
      <c r="AL742">
        <v>1</v>
      </c>
      <c r="AM742">
        <v>-2</v>
      </c>
      <c r="AN742">
        <v>0</v>
      </c>
      <c r="AO742">
        <v>1</v>
      </c>
      <c r="AP742">
        <v>1</v>
      </c>
      <c r="AQ742">
        <v>0</v>
      </c>
      <c r="AR742">
        <v>0</v>
      </c>
      <c r="AS742" t="s">
        <v>3</v>
      </c>
      <c r="AT742">
        <v>1.18</v>
      </c>
      <c r="AU742" t="s">
        <v>3</v>
      </c>
      <c r="AV742">
        <v>1</v>
      </c>
      <c r="AW742">
        <v>2</v>
      </c>
      <c r="AX742">
        <v>35384312</v>
      </c>
      <c r="AY742">
        <v>1</v>
      </c>
      <c r="AZ742">
        <v>0</v>
      </c>
      <c r="BA742">
        <v>742</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CU742">
        <f>ROUND(AT742*Source!I2281*AH742*AL742,2)</f>
        <v>0</v>
      </c>
      <c r="CV742">
        <f>ROUND(Y742*Source!I2281,9)</f>
        <v>0.59</v>
      </c>
      <c r="CW742">
        <v>0</v>
      </c>
      <c r="CX742">
        <f>ROUND(Y742*Source!I2281,9)</f>
        <v>0.59</v>
      </c>
      <c r="CY742">
        <f>AD742</f>
        <v>0</v>
      </c>
      <c r="CZ742">
        <f>AH742</f>
        <v>0</v>
      </c>
      <c r="DA742">
        <f>AL742</f>
        <v>1</v>
      </c>
      <c r="DB742">
        <f t="shared" si="145"/>
        <v>0</v>
      </c>
      <c r="DC742">
        <f t="shared" si="146"/>
        <v>0</v>
      </c>
      <c r="DD742" t="s">
        <v>3</v>
      </c>
      <c r="DE742" t="s">
        <v>3</v>
      </c>
      <c r="DF742">
        <f t="shared" si="151"/>
        <v>0</v>
      </c>
      <c r="DG742">
        <f t="shared" si="152"/>
        <v>0</v>
      </c>
      <c r="DH742">
        <f t="shared" si="153"/>
        <v>0</v>
      </c>
      <c r="DI742">
        <f t="shared" si="154"/>
        <v>0</v>
      </c>
      <c r="DJ742">
        <f>DI742</f>
        <v>0</v>
      </c>
      <c r="DK742">
        <v>0</v>
      </c>
      <c r="DL742" t="s">
        <v>3</v>
      </c>
      <c r="DM742">
        <v>0</v>
      </c>
      <c r="DN742" t="s">
        <v>3</v>
      </c>
      <c r="DO742">
        <v>0</v>
      </c>
    </row>
    <row r="743" spans="1:119" x14ac:dyDescent="0.2">
      <c r="A743">
        <f>ROW(Source!A2281)</f>
        <v>2281</v>
      </c>
      <c r="B743">
        <v>35364244</v>
      </c>
      <c r="C743">
        <v>35384302</v>
      </c>
      <c r="D743">
        <v>35112486</v>
      </c>
      <c r="E743">
        <v>1</v>
      </c>
      <c r="F743">
        <v>1</v>
      </c>
      <c r="G743">
        <v>15872964</v>
      </c>
      <c r="H743">
        <v>2</v>
      </c>
      <c r="I743" t="s">
        <v>1024</v>
      </c>
      <c r="J743" t="s">
        <v>1025</v>
      </c>
      <c r="K743" t="s">
        <v>1026</v>
      </c>
      <c r="L743">
        <v>1368</v>
      </c>
      <c r="N743">
        <v>1011</v>
      </c>
      <c r="O743" t="s">
        <v>988</v>
      </c>
      <c r="P743" t="s">
        <v>988</v>
      </c>
      <c r="Q743">
        <v>1</v>
      </c>
      <c r="W743">
        <v>0</v>
      </c>
      <c r="X743">
        <v>284626939</v>
      </c>
      <c r="Y743">
        <f t="shared" si="144"/>
        <v>0.44</v>
      </c>
      <c r="AA743">
        <v>0</v>
      </c>
      <c r="AB743">
        <v>2026.34</v>
      </c>
      <c r="AC743">
        <v>1032.6099999999999</v>
      </c>
      <c r="AD743">
        <v>0</v>
      </c>
      <c r="AE743">
        <v>0</v>
      </c>
      <c r="AF743">
        <v>2026.34</v>
      </c>
      <c r="AG743">
        <v>1032.6099999999999</v>
      </c>
      <c r="AH743">
        <v>0</v>
      </c>
      <c r="AI743">
        <v>1</v>
      </c>
      <c r="AJ743">
        <v>1</v>
      </c>
      <c r="AK743">
        <v>1</v>
      </c>
      <c r="AL743">
        <v>1</v>
      </c>
      <c r="AM743">
        <v>-2</v>
      </c>
      <c r="AN743">
        <v>0</v>
      </c>
      <c r="AO743">
        <v>1</v>
      </c>
      <c r="AP743">
        <v>1</v>
      </c>
      <c r="AQ743">
        <v>0</v>
      </c>
      <c r="AR743">
        <v>0</v>
      </c>
      <c r="AS743" t="s">
        <v>3</v>
      </c>
      <c r="AT743">
        <v>0.44</v>
      </c>
      <c r="AU743" t="s">
        <v>3</v>
      </c>
      <c r="AV743">
        <v>0</v>
      </c>
      <c r="AW743">
        <v>2</v>
      </c>
      <c r="AX743">
        <v>35384313</v>
      </c>
      <c r="AY743">
        <v>1</v>
      </c>
      <c r="AZ743">
        <v>0</v>
      </c>
      <c r="BA743">
        <v>743</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CV743">
        <v>0</v>
      </c>
      <c r="CW743">
        <f>ROUND(Y743*Source!I2281*DO743,9)</f>
        <v>0</v>
      </c>
      <c r="CX743">
        <f>ROUND(Y743*Source!I2281,9)</f>
        <v>0.22</v>
      </c>
      <c r="CY743">
        <f>AB743</f>
        <v>2026.34</v>
      </c>
      <c r="CZ743">
        <f>AF743</f>
        <v>2026.34</v>
      </c>
      <c r="DA743">
        <f>AJ743</f>
        <v>1</v>
      </c>
      <c r="DB743">
        <f t="shared" si="145"/>
        <v>891.59</v>
      </c>
      <c r="DC743">
        <f t="shared" si="146"/>
        <v>454.35</v>
      </c>
      <c r="DD743" t="s">
        <v>3</v>
      </c>
      <c r="DE743" t="s">
        <v>3</v>
      </c>
      <c r="DF743">
        <f t="shared" si="151"/>
        <v>0</v>
      </c>
      <c r="DG743">
        <f t="shared" si="152"/>
        <v>445.79</v>
      </c>
      <c r="DH743">
        <f t="shared" si="153"/>
        <v>227.17</v>
      </c>
      <c r="DI743">
        <f t="shared" si="154"/>
        <v>0</v>
      </c>
      <c r="DJ743">
        <f>DG743</f>
        <v>445.79</v>
      </c>
      <c r="DK743">
        <v>0</v>
      </c>
      <c r="DL743" t="s">
        <v>3</v>
      </c>
      <c r="DM743">
        <v>0</v>
      </c>
      <c r="DN743" t="s">
        <v>3</v>
      </c>
      <c r="DO743">
        <v>0</v>
      </c>
    </row>
    <row r="744" spans="1:119" x14ac:dyDescent="0.2">
      <c r="A744">
        <f>ROW(Source!A2281)</f>
        <v>2281</v>
      </c>
      <c r="B744">
        <v>35364244</v>
      </c>
      <c r="C744">
        <v>35384302</v>
      </c>
      <c r="D744">
        <v>35115020</v>
      </c>
      <c r="E744">
        <v>1</v>
      </c>
      <c r="F744">
        <v>1</v>
      </c>
      <c r="G744">
        <v>15872964</v>
      </c>
      <c r="H744">
        <v>3</v>
      </c>
      <c r="I744" t="s">
        <v>1027</v>
      </c>
      <c r="J744" t="s">
        <v>1028</v>
      </c>
      <c r="K744" t="s">
        <v>1029</v>
      </c>
      <c r="L744">
        <v>1346</v>
      </c>
      <c r="N744">
        <v>1009</v>
      </c>
      <c r="O744" t="s">
        <v>1030</v>
      </c>
      <c r="P744" t="s">
        <v>1030</v>
      </c>
      <c r="Q744">
        <v>1</v>
      </c>
      <c r="W744">
        <v>0</v>
      </c>
      <c r="X744">
        <v>1719425291</v>
      </c>
      <c r="Y744">
        <f t="shared" si="144"/>
        <v>0.16</v>
      </c>
      <c r="AA744">
        <v>363.22</v>
      </c>
      <c r="AB744">
        <v>0</v>
      </c>
      <c r="AC744">
        <v>0</v>
      </c>
      <c r="AD744">
        <v>0</v>
      </c>
      <c r="AE744">
        <v>363.22</v>
      </c>
      <c r="AF744">
        <v>0</v>
      </c>
      <c r="AG744">
        <v>0</v>
      </c>
      <c r="AH744">
        <v>0</v>
      </c>
      <c r="AI744">
        <v>1</v>
      </c>
      <c r="AJ744">
        <v>1</v>
      </c>
      <c r="AK744">
        <v>1</v>
      </c>
      <c r="AL744">
        <v>1</v>
      </c>
      <c r="AM744">
        <v>-2</v>
      </c>
      <c r="AN744">
        <v>0</v>
      </c>
      <c r="AO744">
        <v>1</v>
      </c>
      <c r="AP744">
        <v>1</v>
      </c>
      <c r="AQ744">
        <v>0</v>
      </c>
      <c r="AR744">
        <v>0</v>
      </c>
      <c r="AS744" t="s">
        <v>3</v>
      </c>
      <c r="AT744">
        <v>0.16</v>
      </c>
      <c r="AU744" t="s">
        <v>3</v>
      </c>
      <c r="AV744">
        <v>0</v>
      </c>
      <c r="AW744">
        <v>2</v>
      </c>
      <c r="AX744">
        <v>35384314</v>
      </c>
      <c r="AY744">
        <v>1</v>
      </c>
      <c r="AZ744">
        <v>0</v>
      </c>
      <c r="BA744">
        <v>744</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CV744">
        <v>0</v>
      </c>
      <c r="CW744">
        <v>0</v>
      </c>
      <c r="CX744">
        <f>ROUND(Y744*Source!I2281,9)</f>
        <v>0.08</v>
      </c>
      <c r="CY744">
        <f t="shared" ref="CY744:CY750" si="163">AA744</f>
        <v>363.22</v>
      </c>
      <c r="CZ744">
        <f t="shared" ref="CZ744:CZ750" si="164">AE744</f>
        <v>363.22</v>
      </c>
      <c r="DA744">
        <f t="shared" ref="DA744:DA750" si="165">AI744</f>
        <v>1</v>
      </c>
      <c r="DB744">
        <f t="shared" si="145"/>
        <v>58.12</v>
      </c>
      <c r="DC744">
        <f t="shared" si="146"/>
        <v>0</v>
      </c>
      <c r="DD744" t="s">
        <v>3</v>
      </c>
      <c r="DE744" t="s">
        <v>3</v>
      </c>
      <c r="DF744">
        <f t="shared" si="151"/>
        <v>29.06</v>
      </c>
      <c r="DG744">
        <f t="shared" si="152"/>
        <v>0</v>
      </c>
      <c r="DH744">
        <f t="shared" si="153"/>
        <v>0</v>
      </c>
      <c r="DI744">
        <f t="shared" si="154"/>
        <v>0</v>
      </c>
      <c r="DJ744">
        <f t="shared" ref="DJ744:DJ750" si="166">DF744</f>
        <v>29.06</v>
      </c>
      <c r="DK744">
        <v>0</v>
      </c>
      <c r="DL744" t="s">
        <v>3</v>
      </c>
      <c r="DM744">
        <v>0</v>
      </c>
      <c r="DN744" t="s">
        <v>3</v>
      </c>
      <c r="DO744">
        <v>0</v>
      </c>
    </row>
    <row r="745" spans="1:119" x14ac:dyDescent="0.2">
      <c r="A745">
        <f>ROW(Source!A2281)</f>
        <v>2281</v>
      </c>
      <c r="B745">
        <v>35364244</v>
      </c>
      <c r="C745">
        <v>35384302</v>
      </c>
      <c r="D745">
        <v>35122310</v>
      </c>
      <c r="E745">
        <v>1</v>
      </c>
      <c r="F745">
        <v>1</v>
      </c>
      <c r="G745">
        <v>15872964</v>
      </c>
      <c r="H745">
        <v>3</v>
      </c>
      <c r="I745" t="s">
        <v>1031</v>
      </c>
      <c r="J745" t="s">
        <v>1032</v>
      </c>
      <c r="K745" t="s">
        <v>1033</v>
      </c>
      <c r="L745">
        <v>1301</v>
      </c>
      <c r="N745">
        <v>1003</v>
      </c>
      <c r="O745" t="s">
        <v>1002</v>
      </c>
      <c r="P745" t="s">
        <v>1002</v>
      </c>
      <c r="Q745">
        <v>1</v>
      </c>
      <c r="W745">
        <v>0</v>
      </c>
      <c r="X745">
        <v>-1189895200</v>
      </c>
      <c r="Y745">
        <f t="shared" si="144"/>
        <v>5</v>
      </c>
      <c r="AA745">
        <v>5.71</v>
      </c>
      <c r="AB745">
        <v>0</v>
      </c>
      <c r="AC745">
        <v>0</v>
      </c>
      <c r="AD745">
        <v>0</v>
      </c>
      <c r="AE745">
        <v>5.71</v>
      </c>
      <c r="AF745">
        <v>0</v>
      </c>
      <c r="AG745">
        <v>0</v>
      </c>
      <c r="AH745">
        <v>0</v>
      </c>
      <c r="AI745">
        <v>1</v>
      </c>
      <c r="AJ745">
        <v>1</v>
      </c>
      <c r="AK745">
        <v>1</v>
      </c>
      <c r="AL745">
        <v>1</v>
      </c>
      <c r="AM745">
        <v>-2</v>
      </c>
      <c r="AN745">
        <v>0</v>
      </c>
      <c r="AO745">
        <v>1</v>
      </c>
      <c r="AP745">
        <v>1</v>
      </c>
      <c r="AQ745">
        <v>0</v>
      </c>
      <c r="AR745">
        <v>0</v>
      </c>
      <c r="AS745" t="s">
        <v>3</v>
      </c>
      <c r="AT745">
        <v>5</v>
      </c>
      <c r="AU745" t="s">
        <v>3</v>
      </c>
      <c r="AV745">
        <v>0</v>
      </c>
      <c r="AW745">
        <v>2</v>
      </c>
      <c r="AX745">
        <v>35384315</v>
      </c>
      <c r="AY745">
        <v>1</v>
      </c>
      <c r="AZ745">
        <v>0</v>
      </c>
      <c r="BA745">
        <v>745</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CV745">
        <v>0</v>
      </c>
      <c r="CW745">
        <v>0</v>
      </c>
      <c r="CX745">
        <f>ROUND(Y745*Source!I2281,9)</f>
        <v>2.5</v>
      </c>
      <c r="CY745">
        <f t="shared" si="163"/>
        <v>5.71</v>
      </c>
      <c r="CZ745">
        <f t="shared" si="164"/>
        <v>5.71</v>
      </c>
      <c r="DA745">
        <f t="shared" si="165"/>
        <v>1</v>
      </c>
      <c r="DB745">
        <f t="shared" si="145"/>
        <v>28.55</v>
      </c>
      <c r="DC745">
        <f t="shared" si="146"/>
        <v>0</v>
      </c>
      <c r="DD745" t="s">
        <v>3</v>
      </c>
      <c r="DE745" t="s">
        <v>3</v>
      </c>
      <c r="DF745">
        <f t="shared" si="151"/>
        <v>14.28</v>
      </c>
      <c r="DG745">
        <f t="shared" si="152"/>
        <v>0</v>
      </c>
      <c r="DH745">
        <f t="shared" si="153"/>
        <v>0</v>
      </c>
      <c r="DI745">
        <f t="shared" si="154"/>
        <v>0</v>
      </c>
      <c r="DJ745">
        <f t="shared" si="166"/>
        <v>14.28</v>
      </c>
      <c r="DK745">
        <v>0</v>
      </c>
      <c r="DL745" t="s">
        <v>3</v>
      </c>
      <c r="DM745">
        <v>0</v>
      </c>
      <c r="DN745" t="s">
        <v>3</v>
      </c>
      <c r="DO745">
        <v>0</v>
      </c>
    </row>
    <row r="746" spans="1:119" x14ac:dyDescent="0.2">
      <c r="A746">
        <f>ROW(Source!A2281)</f>
        <v>2281</v>
      </c>
      <c r="B746">
        <v>35364244</v>
      </c>
      <c r="C746">
        <v>35384302</v>
      </c>
      <c r="D746">
        <v>35122207</v>
      </c>
      <c r="E746">
        <v>1</v>
      </c>
      <c r="F746">
        <v>1</v>
      </c>
      <c r="G746">
        <v>15872964</v>
      </c>
      <c r="H746">
        <v>3</v>
      </c>
      <c r="I746" t="s">
        <v>1034</v>
      </c>
      <c r="J746" t="s">
        <v>1035</v>
      </c>
      <c r="K746" t="s">
        <v>1036</v>
      </c>
      <c r="L746">
        <v>1356</v>
      </c>
      <c r="N746">
        <v>1010</v>
      </c>
      <c r="O746" t="s">
        <v>242</v>
      </c>
      <c r="P746" t="s">
        <v>242</v>
      </c>
      <c r="Q746">
        <v>1000</v>
      </c>
      <c r="W746">
        <v>0</v>
      </c>
      <c r="X746">
        <v>-1948375318</v>
      </c>
      <c r="Y746">
        <f t="shared" si="144"/>
        <v>5.0000000000000001E-3</v>
      </c>
      <c r="AA746">
        <v>718.56</v>
      </c>
      <c r="AB746">
        <v>0</v>
      </c>
      <c r="AC746">
        <v>0</v>
      </c>
      <c r="AD746">
        <v>0</v>
      </c>
      <c r="AE746">
        <v>718.56</v>
      </c>
      <c r="AF746">
        <v>0</v>
      </c>
      <c r="AG746">
        <v>0</v>
      </c>
      <c r="AH746">
        <v>0</v>
      </c>
      <c r="AI746">
        <v>1</v>
      </c>
      <c r="AJ746">
        <v>1</v>
      </c>
      <c r="AK746">
        <v>1</v>
      </c>
      <c r="AL746">
        <v>1</v>
      </c>
      <c r="AM746">
        <v>-2</v>
      </c>
      <c r="AN746">
        <v>0</v>
      </c>
      <c r="AO746">
        <v>1</v>
      </c>
      <c r="AP746">
        <v>1</v>
      </c>
      <c r="AQ746">
        <v>0</v>
      </c>
      <c r="AR746">
        <v>0</v>
      </c>
      <c r="AS746" t="s">
        <v>3</v>
      </c>
      <c r="AT746">
        <v>5.0000000000000001E-3</v>
      </c>
      <c r="AU746" t="s">
        <v>3</v>
      </c>
      <c r="AV746">
        <v>0</v>
      </c>
      <c r="AW746">
        <v>2</v>
      </c>
      <c r="AX746">
        <v>35384316</v>
      </c>
      <c r="AY746">
        <v>1</v>
      </c>
      <c r="AZ746">
        <v>0</v>
      </c>
      <c r="BA746">
        <v>746</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CV746">
        <v>0</v>
      </c>
      <c r="CW746">
        <v>0</v>
      </c>
      <c r="CX746">
        <f>ROUND(Y746*Source!I2281,9)</f>
        <v>2.5000000000000001E-3</v>
      </c>
      <c r="CY746">
        <f t="shared" si="163"/>
        <v>718.56</v>
      </c>
      <c r="CZ746">
        <f t="shared" si="164"/>
        <v>718.56</v>
      </c>
      <c r="DA746">
        <f t="shared" si="165"/>
        <v>1</v>
      </c>
      <c r="DB746">
        <f t="shared" si="145"/>
        <v>3.59</v>
      </c>
      <c r="DC746">
        <f t="shared" si="146"/>
        <v>0</v>
      </c>
      <c r="DD746" t="s">
        <v>3</v>
      </c>
      <c r="DE746" t="s">
        <v>3</v>
      </c>
      <c r="DF746">
        <f t="shared" si="151"/>
        <v>1.8</v>
      </c>
      <c r="DG746">
        <f t="shared" si="152"/>
        <v>0</v>
      </c>
      <c r="DH746">
        <f t="shared" si="153"/>
        <v>0</v>
      </c>
      <c r="DI746">
        <f t="shared" si="154"/>
        <v>0</v>
      </c>
      <c r="DJ746">
        <f t="shared" si="166"/>
        <v>1.8</v>
      </c>
      <c r="DK746">
        <v>0</v>
      </c>
      <c r="DL746" t="s">
        <v>3</v>
      </c>
      <c r="DM746">
        <v>0</v>
      </c>
      <c r="DN746" t="s">
        <v>3</v>
      </c>
      <c r="DO746">
        <v>0</v>
      </c>
    </row>
    <row r="747" spans="1:119" x14ac:dyDescent="0.2">
      <c r="A747">
        <f>ROW(Source!A2281)</f>
        <v>2281</v>
      </c>
      <c r="B747">
        <v>35364244</v>
      </c>
      <c r="C747">
        <v>35384302</v>
      </c>
      <c r="D747">
        <v>35122491</v>
      </c>
      <c r="E747">
        <v>1</v>
      </c>
      <c r="F747">
        <v>1</v>
      </c>
      <c r="G747">
        <v>15872964</v>
      </c>
      <c r="H747">
        <v>3</v>
      </c>
      <c r="I747" t="s">
        <v>1037</v>
      </c>
      <c r="J747" t="s">
        <v>1038</v>
      </c>
      <c r="K747" t="s">
        <v>1039</v>
      </c>
      <c r="L747">
        <v>1354</v>
      </c>
      <c r="N747">
        <v>1010</v>
      </c>
      <c r="O747" t="s">
        <v>52</v>
      </c>
      <c r="P747" t="s">
        <v>52</v>
      </c>
      <c r="Q747">
        <v>1</v>
      </c>
      <c r="W747">
        <v>0</v>
      </c>
      <c r="X747">
        <v>1884843886</v>
      </c>
      <c r="Y747">
        <f t="shared" si="144"/>
        <v>10</v>
      </c>
      <c r="AA747">
        <v>29.36</v>
      </c>
      <c r="AB747">
        <v>0</v>
      </c>
      <c r="AC747">
        <v>0</v>
      </c>
      <c r="AD747">
        <v>0</v>
      </c>
      <c r="AE747">
        <v>29.36</v>
      </c>
      <c r="AF747">
        <v>0</v>
      </c>
      <c r="AG747">
        <v>0</v>
      </c>
      <c r="AH747">
        <v>0</v>
      </c>
      <c r="AI747">
        <v>1</v>
      </c>
      <c r="AJ747">
        <v>1</v>
      </c>
      <c r="AK747">
        <v>1</v>
      </c>
      <c r="AL747">
        <v>1</v>
      </c>
      <c r="AM747">
        <v>-2</v>
      </c>
      <c r="AN747">
        <v>0</v>
      </c>
      <c r="AO747">
        <v>1</v>
      </c>
      <c r="AP747">
        <v>1</v>
      </c>
      <c r="AQ747">
        <v>0</v>
      </c>
      <c r="AR747">
        <v>0</v>
      </c>
      <c r="AS747" t="s">
        <v>3</v>
      </c>
      <c r="AT747">
        <v>10</v>
      </c>
      <c r="AU747" t="s">
        <v>3</v>
      </c>
      <c r="AV747">
        <v>0</v>
      </c>
      <c r="AW747">
        <v>2</v>
      </c>
      <c r="AX747">
        <v>35384317</v>
      </c>
      <c r="AY747">
        <v>1</v>
      </c>
      <c r="AZ747">
        <v>0</v>
      </c>
      <c r="BA747">
        <v>747</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CV747">
        <v>0</v>
      </c>
      <c r="CW747">
        <v>0</v>
      </c>
      <c r="CX747">
        <f>ROUND(Y747*Source!I2281,9)</f>
        <v>5</v>
      </c>
      <c r="CY747">
        <f t="shared" si="163"/>
        <v>29.36</v>
      </c>
      <c r="CZ747">
        <f t="shared" si="164"/>
        <v>29.36</v>
      </c>
      <c r="DA747">
        <f t="shared" si="165"/>
        <v>1</v>
      </c>
      <c r="DB747">
        <f t="shared" si="145"/>
        <v>293.60000000000002</v>
      </c>
      <c r="DC747">
        <f t="shared" si="146"/>
        <v>0</v>
      </c>
      <c r="DD747" t="s">
        <v>3</v>
      </c>
      <c r="DE747" t="s">
        <v>3</v>
      </c>
      <c r="DF747">
        <f t="shared" si="151"/>
        <v>146.80000000000001</v>
      </c>
      <c r="DG747">
        <f t="shared" si="152"/>
        <v>0</v>
      </c>
      <c r="DH747">
        <f t="shared" si="153"/>
        <v>0</v>
      </c>
      <c r="DI747">
        <f t="shared" si="154"/>
        <v>0</v>
      </c>
      <c r="DJ747">
        <f t="shared" si="166"/>
        <v>146.80000000000001</v>
      </c>
      <c r="DK747">
        <v>0</v>
      </c>
      <c r="DL747" t="s">
        <v>3</v>
      </c>
      <c r="DM747">
        <v>0</v>
      </c>
      <c r="DN747" t="s">
        <v>3</v>
      </c>
      <c r="DO747">
        <v>0</v>
      </c>
    </row>
    <row r="748" spans="1:119" x14ac:dyDescent="0.2">
      <c r="A748">
        <f>ROW(Source!A2281)</f>
        <v>2281</v>
      </c>
      <c r="B748">
        <v>35364244</v>
      </c>
      <c r="C748">
        <v>35384302</v>
      </c>
      <c r="D748">
        <v>35122522</v>
      </c>
      <c r="E748">
        <v>1</v>
      </c>
      <c r="F748">
        <v>1</v>
      </c>
      <c r="G748">
        <v>15872964</v>
      </c>
      <c r="H748">
        <v>3</v>
      </c>
      <c r="I748" t="s">
        <v>1040</v>
      </c>
      <c r="J748" t="s">
        <v>1041</v>
      </c>
      <c r="K748" t="s">
        <v>1042</v>
      </c>
      <c r="L748">
        <v>1355</v>
      </c>
      <c r="N748">
        <v>1010</v>
      </c>
      <c r="O748" t="s">
        <v>18</v>
      </c>
      <c r="P748" t="s">
        <v>18</v>
      </c>
      <c r="Q748">
        <v>100</v>
      </c>
      <c r="W748">
        <v>0</v>
      </c>
      <c r="X748">
        <v>527662241</v>
      </c>
      <c r="Y748">
        <f t="shared" si="144"/>
        <v>0.26</v>
      </c>
      <c r="AA748">
        <v>127.48</v>
      </c>
      <c r="AB748">
        <v>0</v>
      </c>
      <c r="AC748">
        <v>0</v>
      </c>
      <c r="AD748">
        <v>0</v>
      </c>
      <c r="AE748">
        <v>127.48</v>
      </c>
      <c r="AF748">
        <v>0</v>
      </c>
      <c r="AG748">
        <v>0</v>
      </c>
      <c r="AH748">
        <v>0</v>
      </c>
      <c r="AI748">
        <v>1</v>
      </c>
      <c r="AJ748">
        <v>1</v>
      </c>
      <c r="AK748">
        <v>1</v>
      </c>
      <c r="AL748">
        <v>1</v>
      </c>
      <c r="AM748">
        <v>-2</v>
      </c>
      <c r="AN748">
        <v>0</v>
      </c>
      <c r="AO748">
        <v>1</v>
      </c>
      <c r="AP748">
        <v>1</v>
      </c>
      <c r="AQ748">
        <v>0</v>
      </c>
      <c r="AR748">
        <v>0</v>
      </c>
      <c r="AS748" t="s">
        <v>3</v>
      </c>
      <c r="AT748">
        <v>0.26</v>
      </c>
      <c r="AU748" t="s">
        <v>3</v>
      </c>
      <c r="AV748">
        <v>0</v>
      </c>
      <c r="AW748">
        <v>2</v>
      </c>
      <c r="AX748">
        <v>35384318</v>
      </c>
      <c r="AY748">
        <v>1</v>
      </c>
      <c r="AZ748">
        <v>0</v>
      </c>
      <c r="BA748">
        <v>748</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CV748">
        <v>0</v>
      </c>
      <c r="CW748">
        <v>0</v>
      </c>
      <c r="CX748">
        <f>ROUND(Y748*Source!I2281,9)</f>
        <v>0.13</v>
      </c>
      <c r="CY748">
        <f t="shared" si="163"/>
        <v>127.48</v>
      </c>
      <c r="CZ748">
        <f t="shared" si="164"/>
        <v>127.48</v>
      </c>
      <c r="DA748">
        <f t="shared" si="165"/>
        <v>1</v>
      </c>
      <c r="DB748">
        <f t="shared" si="145"/>
        <v>33.14</v>
      </c>
      <c r="DC748">
        <f t="shared" si="146"/>
        <v>0</v>
      </c>
      <c r="DD748" t="s">
        <v>3</v>
      </c>
      <c r="DE748" t="s">
        <v>3</v>
      </c>
      <c r="DF748">
        <f t="shared" si="151"/>
        <v>16.57</v>
      </c>
      <c r="DG748">
        <f t="shared" si="152"/>
        <v>0</v>
      </c>
      <c r="DH748">
        <f t="shared" si="153"/>
        <v>0</v>
      </c>
      <c r="DI748">
        <f t="shared" si="154"/>
        <v>0</v>
      </c>
      <c r="DJ748">
        <f t="shared" si="166"/>
        <v>16.57</v>
      </c>
      <c r="DK748">
        <v>0</v>
      </c>
      <c r="DL748" t="s">
        <v>3</v>
      </c>
      <c r="DM748">
        <v>0</v>
      </c>
      <c r="DN748" t="s">
        <v>3</v>
      </c>
      <c r="DO748">
        <v>0</v>
      </c>
    </row>
    <row r="749" spans="1:119" x14ac:dyDescent="0.2">
      <c r="A749">
        <f>ROW(Source!A2281)</f>
        <v>2281</v>
      </c>
      <c r="B749">
        <v>35364244</v>
      </c>
      <c r="C749">
        <v>35384302</v>
      </c>
      <c r="D749">
        <v>35122244</v>
      </c>
      <c r="E749">
        <v>1</v>
      </c>
      <c r="F749">
        <v>1</v>
      </c>
      <c r="G749">
        <v>15872964</v>
      </c>
      <c r="H749">
        <v>3</v>
      </c>
      <c r="I749" t="s">
        <v>1043</v>
      </c>
      <c r="J749" t="s">
        <v>1044</v>
      </c>
      <c r="K749" t="s">
        <v>1045</v>
      </c>
      <c r="L749">
        <v>1356</v>
      </c>
      <c r="N749">
        <v>1010</v>
      </c>
      <c r="O749" t="s">
        <v>242</v>
      </c>
      <c r="P749" t="s">
        <v>242</v>
      </c>
      <c r="Q749">
        <v>1000</v>
      </c>
      <c r="W749">
        <v>0</v>
      </c>
      <c r="X749">
        <v>-1680055193</v>
      </c>
      <c r="Y749">
        <f t="shared" si="144"/>
        <v>0.02</v>
      </c>
      <c r="AA749">
        <v>258.44</v>
      </c>
      <c r="AB749">
        <v>0</v>
      </c>
      <c r="AC749">
        <v>0</v>
      </c>
      <c r="AD749">
        <v>0</v>
      </c>
      <c r="AE749">
        <v>258.44</v>
      </c>
      <c r="AF749">
        <v>0</v>
      </c>
      <c r="AG749">
        <v>0</v>
      </c>
      <c r="AH749">
        <v>0</v>
      </c>
      <c r="AI749">
        <v>1</v>
      </c>
      <c r="AJ749">
        <v>1</v>
      </c>
      <c r="AK749">
        <v>1</v>
      </c>
      <c r="AL749">
        <v>1</v>
      </c>
      <c r="AM749">
        <v>-2</v>
      </c>
      <c r="AN749">
        <v>0</v>
      </c>
      <c r="AO749">
        <v>1</v>
      </c>
      <c r="AP749">
        <v>1</v>
      </c>
      <c r="AQ749">
        <v>0</v>
      </c>
      <c r="AR749">
        <v>0</v>
      </c>
      <c r="AS749" t="s">
        <v>3</v>
      </c>
      <c r="AT749">
        <v>0.02</v>
      </c>
      <c r="AU749" t="s">
        <v>3</v>
      </c>
      <c r="AV749">
        <v>0</v>
      </c>
      <c r="AW749">
        <v>2</v>
      </c>
      <c r="AX749">
        <v>35384319</v>
      </c>
      <c r="AY749">
        <v>1</v>
      </c>
      <c r="AZ749">
        <v>0</v>
      </c>
      <c r="BA749">
        <v>749</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CV749">
        <v>0</v>
      </c>
      <c r="CW749">
        <v>0</v>
      </c>
      <c r="CX749">
        <f>ROUND(Y749*Source!I2281,9)</f>
        <v>0.01</v>
      </c>
      <c r="CY749">
        <f t="shared" si="163"/>
        <v>258.44</v>
      </c>
      <c r="CZ749">
        <f t="shared" si="164"/>
        <v>258.44</v>
      </c>
      <c r="DA749">
        <f t="shared" si="165"/>
        <v>1</v>
      </c>
      <c r="DB749">
        <f t="shared" si="145"/>
        <v>5.17</v>
      </c>
      <c r="DC749">
        <f t="shared" si="146"/>
        <v>0</v>
      </c>
      <c r="DD749" t="s">
        <v>3</v>
      </c>
      <c r="DE749" t="s">
        <v>3</v>
      </c>
      <c r="DF749">
        <f t="shared" si="151"/>
        <v>2.58</v>
      </c>
      <c r="DG749">
        <f t="shared" si="152"/>
        <v>0</v>
      </c>
      <c r="DH749">
        <f t="shared" si="153"/>
        <v>0</v>
      </c>
      <c r="DI749">
        <f t="shared" si="154"/>
        <v>0</v>
      </c>
      <c r="DJ749">
        <f t="shared" si="166"/>
        <v>2.58</v>
      </c>
      <c r="DK749">
        <v>0</v>
      </c>
      <c r="DL749" t="s">
        <v>3</v>
      </c>
      <c r="DM749">
        <v>0</v>
      </c>
      <c r="DN749" t="s">
        <v>3</v>
      </c>
      <c r="DO749">
        <v>0</v>
      </c>
    </row>
    <row r="750" spans="1:119" x14ac:dyDescent="0.2">
      <c r="A750">
        <f>ROW(Source!A2281)</f>
        <v>2281</v>
      </c>
      <c r="B750">
        <v>35364244</v>
      </c>
      <c r="C750">
        <v>35384302</v>
      </c>
      <c r="D750">
        <v>35123597</v>
      </c>
      <c r="E750">
        <v>1</v>
      </c>
      <c r="F750">
        <v>1</v>
      </c>
      <c r="G750">
        <v>15872964</v>
      </c>
      <c r="H750">
        <v>3</v>
      </c>
      <c r="I750" t="s">
        <v>1046</v>
      </c>
      <c r="J750" t="s">
        <v>1047</v>
      </c>
      <c r="K750" t="s">
        <v>1048</v>
      </c>
      <c r="L750">
        <v>1303</v>
      </c>
      <c r="N750">
        <v>1003</v>
      </c>
      <c r="O750" t="s">
        <v>35</v>
      </c>
      <c r="P750" t="s">
        <v>35</v>
      </c>
      <c r="Q750">
        <v>1000</v>
      </c>
      <c r="W750">
        <v>0</v>
      </c>
      <c r="X750">
        <v>1173250179</v>
      </c>
      <c r="Y750">
        <f t="shared" si="144"/>
        <v>0.10299999999999999</v>
      </c>
      <c r="AA750">
        <v>99643.05</v>
      </c>
      <c r="AB750">
        <v>0</v>
      </c>
      <c r="AC750">
        <v>0</v>
      </c>
      <c r="AD750">
        <v>0</v>
      </c>
      <c r="AE750">
        <v>99643.05</v>
      </c>
      <c r="AF750">
        <v>0</v>
      </c>
      <c r="AG750">
        <v>0</v>
      </c>
      <c r="AH750">
        <v>0</v>
      </c>
      <c r="AI750">
        <v>1</v>
      </c>
      <c r="AJ750">
        <v>1</v>
      </c>
      <c r="AK750">
        <v>1</v>
      </c>
      <c r="AL750">
        <v>1</v>
      </c>
      <c r="AM750">
        <v>-2</v>
      </c>
      <c r="AN750">
        <v>0</v>
      </c>
      <c r="AO750">
        <v>1</v>
      </c>
      <c r="AP750">
        <v>1</v>
      </c>
      <c r="AQ750">
        <v>0</v>
      </c>
      <c r="AR750">
        <v>0</v>
      </c>
      <c r="AS750" t="s">
        <v>3</v>
      </c>
      <c r="AT750">
        <v>0.10299999999999999</v>
      </c>
      <c r="AU750" t="s">
        <v>3</v>
      </c>
      <c r="AV750">
        <v>0</v>
      </c>
      <c r="AW750">
        <v>2</v>
      </c>
      <c r="AX750">
        <v>35384320</v>
      </c>
      <c r="AY750">
        <v>1</v>
      </c>
      <c r="AZ750">
        <v>0</v>
      </c>
      <c r="BA750">
        <v>750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CV750">
        <v>0</v>
      </c>
      <c r="CW750">
        <v>0</v>
      </c>
      <c r="CX750">
        <f>ROUND(Y750*Source!I2281,9)</f>
        <v>5.1499999999999997E-2</v>
      </c>
      <c r="CY750">
        <f t="shared" si="163"/>
        <v>99643.05</v>
      </c>
      <c r="CZ750">
        <f t="shared" si="164"/>
        <v>99643.05</v>
      </c>
      <c r="DA750">
        <f t="shared" si="165"/>
        <v>1</v>
      </c>
      <c r="DB750">
        <f t="shared" si="145"/>
        <v>10263.23</v>
      </c>
      <c r="DC750">
        <f t="shared" si="146"/>
        <v>0</v>
      </c>
      <c r="DD750" t="s">
        <v>3</v>
      </c>
      <c r="DE750" t="s">
        <v>3</v>
      </c>
      <c r="DF750">
        <f t="shared" si="151"/>
        <v>5131.62</v>
      </c>
      <c r="DG750">
        <f t="shared" si="152"/>
        <v>0</v>
      </c>
      <c r="DH750">
        <f t="shared" si="153"/>
        <v>0</v>
      </c>
      <c r="DI750">
        <f t="shared" si="154"/>
        <v>0</v>
      </c>
      <c r="DJ750">
        <f t="shared" si="166"/>
        <v>5131.62</v>
      </c>
      <c r="DK750">
        <v>0</v>
      </c>
      <c r="DL750" t="s">
        <v>3</v>
      </c>
      <c r="DM750">
        <v>0</v>
      </c>
      <c r="DN750" t="s">
        <v>3</v>
      </c>
      <c r="DO750">
        <v>0</v>
      </c>
    </row>
    <row r="751" spans="1:119" x14ac:dyDescent="0.2">
      <c r="A751">
        <f>ROW(Source!A2283)</f>
        <v>2283</v>
      </c>
      <c r="B751">
        <v>35364244</v>
      </c>
      <c r="C751">
        <v>35384322</v>
      </c>
      <c r="D751">
        <v>35111398</v>
      </c>
      <c r="E751">
        <v>15872964</v>
      </c>
      <c r="F751">
        <v>1</v>
      </c>
      <c r="G751">
        <v>15872964</v>
      </c>
      <c r="H751">
        <v>1</v>
      </c>
      <c r="I751" t="s">
        <v>982</v>
      </c>
      <c r="J751" t="s">
        <v>3</v>
      </c>
      <c r="K751" t="s">
        <v>983</v>
      </c>
      <c r="L751">
        <v>1191</v>
      </c>
      <c r="N751">
        <v>1013</v>
      </c>
      <c r="O751" t="s">
        <v>984</v>
      </c>
      <c r="P751" t="s">
        <v>984</v>
      </c>
      <c r="Q751">
        <v>1</v>
      </c>
      <c r="W751">
        <v>0</v>
      </c>
      <c r="X751">
        <v>476480486</v>
      </c>
      <c r="Y751">
        <f t="shared" si="144"/>
        <v>17.77</v>
      </c>
      <c r="AA751">
        <v>0</v>
      </c>
      <c r="AB751">
        <v>0</v>
      </c>
      <c r="AC751">
        <v>0</v>
      </c>
      <c r="AD751">
        <v>0</v>
      </c>
      <c r="AE751">
        <v>0</v>
      </c>
      <c r="AF751">
        <v>0</v>
      </c>
      <c r="AG751">
        <v>0</v>
      </c>
      <c r="AH751">
        <v>0</v>
      </c>
      <c r="AI751">
        <v>1</v>
      </c>
      <c r="AJ751">
        <v>1</v>
      </c>
      <c r="AK751">
        <v>1</v>
      </c>
      <c r="AL751">
        <v>1</v>
      </c>
      <c r="AM751">
        <v>-2</v>
      </c>
      <c r="AN751">
        <v>0</v>
      </c>
      <c r="AO751">
        <v>1</v>
      </c>
      <c r="AP751">
        <v>1</v>
      </c>
      <c r="AQ751">
        <v>0</v>
      </c>
      <c r="AR751">
        <v>0</v>
      </c>
      <c r="AS751" t="s">
        <v>3</v>
      </c>
      <c r="AT751">
        <v>17.77</v>
      </c>
      <c r="AU751" t="s">
        <v>3</v>
      </c>
      <c r="AV751">
        <v>1</v>
      </c>
      <c r="AW751">
        <v>2</v>
      </c>
      <c r="AX751">
        <v>35384324</v>
      </c>
      <c r="AY751">
        <v>1</v>
      </c>
      <c r="AZ751">
        <v>0</v>
      </c>
      <c r="BA751">
        <v>751</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CU751">
        <f>ROUND(AT751*Source!I2283*AH751*AL751,2)</f>
        <v>0</v>
      </c>
      <c r="CV751">
        <f>ROUND(Y751*Source!I2283,9)</f>
        <v>1.5992999999999999</v>
      </c>
      <c r="CW751">
        <v>0</v>
      </c>
      <c r="CX751">
        <f>ROUND(Y751*Source!I2283,9)</f>
        <v>1.5992999999999999</v>
      </c>
      <c r="CY751">
        <f>AD751</f>
        <v>0</v>
      </c>
      <c r="CZ751">
        <f>AH751</f>
        <v>0</v>
      </c>
      <c r="DA751">
        <f>AL751</f>
        <v>1</v>
      </c>
      <c r="DB751">
        <f t="shared" si="145"/>
        <v>0</v>
      </c>
      <c r="DC751">
        <f t="shared" si="146"/>
        <v>0</v>
      </c>
      <c r="DD751" t="s">
        <v>3</v>
      </c>
      <c r="DE751" t="s">
        <v>3</v>
      </c>
      <c r="DF751">
        <f t="shared" si="151"/>
        <v>0</v>
      </c>
      <c r="DG751">
        <f t="shared" si="152"/>
        <v>0</v>
      </c>
      <c r="DH751">
        <f t="shared" si="153"/>
        <v>0</v>
      </c>
      <c r="DI751">
        <f t="shared" si="154"/>
        <v>0</v>
      </c>
      <c r="DJ751">
        <f>DI751</f>
        <v>0</v>
      </c>
      <c r="DK751">
        <v>0</v>
      </c>
      <c r="DL751" t="s">
        <v>3</v>
      </c>
      <c r="DM751">
        <v>0</v>
      </c>
      <c r="DN751" t="s">
        <v>3</v>
      </c>
      <c r="DO751">
        <v>0</v>
      </c>
    </row>
    <row r="752" spans="1:119" x14ac:dyDescent="0.2">
      <c r="A752">
        <f>ROW(Source!A2284)</f>
        <v>2284</v>
      </c>
      <c r="B752">
        <v>35364244</v>
      </c>
      <c r="C752">
        <v>35384325</v>
      </c>
      <c r="D752">
        <v>35111398</v>
      </c>
      <c r="E752">
        <v>15872964</v>
      </c>
      <c r="F752">
        <v>1</v>
      </c>
      <c r="G752">
        <v>15872964</v>
      </c>
      <c r="H752">
        <v>1</v>
      </c>
      <c r="I752" t="s">
        <v>982</v>
      </c>
      <c r="J752" t="s">
        <v>3</v>
      </c>
      <c r="K752" t="s">
        <v>983</v>
      </c>
      <c r="L752">
        <v>1191</v>
      </c>
      <c r="N752">
        <v>1013</v>
      </c>
      <c r="O752" t="s">
        <v>984</v>
      </c>
      <c r="P752" t="s">
        <v>984</v>
      </c>
      <c r="Q752">
        <v>1</v>
      </c>
      <c r="W752">
        <v>0</v>
      </c>
      <c r="X752">
        <v>476480486</v>
      </c>
      <c r="Y752">
        <f t="shared" ref="Y752:Y791" si="167">AT752</f>
        <v>5.92</v>
      </c>
      <c r="AA752">
        <v>0</v>
      </c>
      <c r="AB752">
        <v>0</v>
      </c>
      <c r="AC752">
        <v>0</v>
      </c>
      <c r="AD752">
        <v>0</v>
      </c>
      <c r="AE752">
        <v>0</v>
      </c>
      <c r="AF752">
        <v>0</v>
      </c>
      <c r="AG752">
        <v>0</v>
      </c>
      <c r="AH752">
        <v>0</v>
      </c>
      <c r="AI752">
        <v>1</v>
      </c>
      <c r="AJ752">
        <v>1</v>
      </c>
      <c r="AK752">
        <v>1</v>
      </c>
      <c r="AL752">
        <v>1</v>
      </c>
      <c r="AM752">
        <v>-2</v>
      </c>
      <c r="AN752">
        <v>0</v>
      </c>
      <c r="AO752">
        <v>1</v>
      </c>
      <c r="AP752">
        <v>1</v>
      </c>
      <c r="AQ752">
        <v>0</v>
      </c>
      <c r="AR752">
        <v>0</v>
      </c>
      <c r="AS752" t="s">
        <v>3</v>
      </c>
      <c r="AT752">
        <v>5.92</v>
      </c>
      <c r="AU752" t="s">
        <v>3</v>
      </c>
      <c r="AV752">
        <v>1</v>
      </c>
      <c r="AW752">
        <v>2</v>
      </c>
      <c r="AX752">
        <v>35384327</v>
      </c>
      <c r="AY752">
        <v>1</v>
      </c>
      <c r="AZ752">
        <v>0</v>
      </c>
      <c r="BA752">
        <v>752</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CU752">
        <f>ROUND(AT752*Source!I2284*AH752*AL752,2)</f>
        <v>0</v>
      </c>
      <c r="CV752">
        <f>ROUND(Y752*Source!I2284,9)</f>
        <v>35.520000000000003</v>
      </c>
      <c r="CW752">
        <v>0</v>
      </c>
      <c r="CX752">
        <f>ROUND(Y752*Source!I2284,9)</f>
        <v>35.520000000000003</v>
      </c>
      <c r="CY752">
        <f>AD752</f>
        <v>0</v>
      </c>
      <c r="CZ752">
        <f>AH752</f>
        <v>0</v>
      </c>
      <c r="DA752">
        <f>AL752</f>
        <v>1</v>
      </c>
      <c r="DB752">
        <f t="shared" ref="DB752:DB791" si="168">ROUND(ROUND(AT752*CZ752,2),6)</f>
        <v>0</v>
      </c>
      <c r="DC752">
        <f t="shared" ref="DC752:DC791" si="169">ROUND(ROUND(AT752*AG752,2),6)</f>
        <v>0</v>
      </c>
      <c r="DD752" t="s">
        <v>3</v>
      </c>
      <c r="DE752" t="s">
        <v>3</v>
      </c>
      <c r="DF752">
        <f t="shared" si="151"/>
        <v>0</v>
      </c>
      <c r="DG752">
        <f t="shared" si="152"/>
        <v>0</v>
      </c>
      <c r="DH752">
        <f t="shared" si="153"/>
        <v>0</v>
      </c>
      <c r="DI752">
        <f t="shared" si="154"/>
        <v>0</v>
      </c>
      <c r="DJ752">
        <f>DI752</f>
        <v>0</v>
      </c>
      <c r="DK752">
        <v>0</v>
      </c>
      <c r="DL752" t="s">
        <v>3</v>
      </c>
      <c r="DM752">
        <v>0</v>
      </c>
      <c r="DN752" t="s">
        <v>3</v>
      </c>
      <c r="DO752">
        <v>0</v>
      </c>
    </row>
    <row r="753" spans="1:119" x14ac:dyDescent="0.2">
      <c r="A753">
        <f>ROW(Source!A2320)</f>
        <v>2320</v>
      </c>
      <c r="B753">
        <v>35364244</v>
      </c>
      <c r="C753">
        <v>35384386</v>
      </c>
      <c r="D753">
        <v>35111398</v>
      </c>
      <c r="E753">
        <v>15872964</v>
      </c>
      <c r="F753">
        <v>1</v>
      </c>
      <c r="G753">
        <v>15872964</v>
      </c>
      <c r="H753">
        <v>1</v>
      </c>
      <c r="I753" t="s">
        <v>982</v>
      </c>
      <c r="J753" t="s">
        <v>3</v>
      </c>
      <c r="K753" t="s">
        <v>983</v>
      </c>
      <c r="L753">
        <v>1191</v>
      </c>
      <c r="N753">
        <v>1013</v>
      </c>
      <c r="O753" t="s">
        <v>984</v>
      </c>
      <c r="P753" t="s">
        <v>984</v>
      </c>
      <c r="Q753">
        <v>1</v>
      </c>
      <c r="W753">
        <v>0</v>
      </c>
      <c r="X753">
        <v>476480486</v>
      </c>
      <c r="Y753">
        <f t="shared" si="167"/>
        <v>5.84</v>
      </c>
      <c r="AA753">
        <v>0</v>
      </c>
      <c r="AB753">
        <v>0</v>
      </c>
      <c r="AC753">
        <v>0</v>
      </c>
      <c r="AD753">
        <v>0</v>
      </c>
      <c r="AE753">
        <v>0</v>
      </c>
      <c r="AF753">
        <v>0</v>
      </c>
      <c r="AG753">
        <v>0</v>
      </c>
      <c r="AH753">
        <v>0</v>
      </c>
      <c r="AI753">
        <v>1</v>
      </c>
      <c r="AJ753">
        <v>1</v>
      </c>
      <c r="AK753">
        <v>1</v>
      </c>
      <c r="AL753">
        <v>1</v>
      </c>
      <c r="AM753">
        <v>-2</v>
      </c>
      <c r="AN753">
        <v>0</v>
      </c>
      <c r="AO753">
        <v>1</v>
      </c>
      <c r="AP753">
        <v>1</v>
      </c>
      <c r="AQ753">
        <v>0</v>
      </c>
      <c r="AR753">
        <v>0</v>
      </c>
      <c r="AS753" t="s">
        <v>3</v>
      </c>
      <c r="AT753">
        <v>5.84</v>
      </c>
      <c r="AU753" t="s">
        <v>3</v>
      </c>
      <c r="AV753">
        <v>1</v>
      </c>
      <c r="AW753">
        <v>2</v>
      </c>
      <c r="AX753">
        <v>35384388</v>
      </c>
      <c r="AY753">
        <v>1</v>
      </c>
      <c r="AZ753">
        <v>0</v>
      </c>
      <c r="BA753">
        <v>753</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CU753">
        <f>ROUND(AT753*Source!I2320*AH753*AL753,2)</f>
        <v>0</v>
      </c>
      <c r="CV753">
        <f>ROUND(Y753*Source!I2320,9)</f>
        <v>0.29199999999999998</v>
      </c>
      <c r="CW753">
        <v>0</v>
      </c>
      <c r="CX753">
        <f>ROUND(Y753*Source!I2320,9)</f>
        <v>0.29199999999999998</v>
      </c>
      <c r="CY753">
        <f>AD753</f>
        <v>0</v>
      </c>
      <c r="CZ753">
        <f>AH753</f>
        <v>0</v>
      </c>
      <c r="DA753">
        <f>AL753</f>
        <v>1</v>
      </c>
      <c r="DB753">
        <f t="shared" si="168"/>
        <v>0</v>
      </c>
      <c r="DC753">
        <f t="shared" si="169"/>
        <v>0</v>
      </c>
      <c r="DD753" t="s">
        <v>3</v>
      </c>
      <c r="DE753" t="s">
        <v>3</v>
      </c>
      <c r="DF753">
        <f t="shared" si="151"/>
        <v>0</v>
      </c>
      <c r="DG753">
        <f t="shared" si="152"/>
        <v>0</v>
      </c>
      <c r="DH753">
        <f t="shared" si="153"/>
        <v>0</v>
      </c>
      <c r="DI753">
        <f t="shared" si="154"/>
        <v>0</v>
      </c>
      <c r="DJ753">
        <f>DI753</f>
        <v>0</v>
      </c>
      <c r="DK753">
        <v>0</v>
      </c>
      <c r="DL753" t="s">
        <v>3</v>
      </c>
      <c r="DM753">
        <v>0</v>
      </c>
      <c r="DN753" t="s">
        <v>3</v>
      </c>
      <c r="DO753">
        <v>0</v>
      </c>
    </row>
    <row r="754" spans="1:119" x14ac:dyDescent="0.2">
      <c r="A754">
        <f>ROW(Source!A2321)</f>
        <v>2321</v>
      </c>
      <c r="B754">
        <v>35364244</v>
      </c>
      <c r="C754">
        <v>35384389</v>
      </c>
      <c r="D754">
        <v>35111398</v>
      </c>
      <c r="E754">
        <v>15872964</v>
      </c>
      <c r="F754">
        <v>1</v>
      </c>
      <c r="G754">
        <v>15872964</v>
      </c>
      <c r="H754">
        <v>1</v>
      </c>
      <c r="I754" t="s">
        <v>982</v>
      </c>
      <c r="J754" t="s">
        <v>3</v>
      </c>
      <c r="K754" t="s">
        <v>983</v>
      </c>
      <c r="L754">
        <v>1191</v>
      </c>
      <c r="N754">
        <v>1013</v>
      </c>
      <c r="O754" t="s">
        <v>984</v>
      </c>
      <c r="P754" t="s">
        <v>984</v>
      </c>
      <c r="Q754">
        <v>1</v>
      </c>
      <c r="W754">
        <v>0</v>
      </c>
      <c r="X754">
        <v>476480486</v>
      </c>
      <c r="Y754">
        <f t="shared" si="167"/>
        <v>0.42</v>
      </c>
      <c r="AA754">
        <v>0</v>
      </c>
      <c r="AB754">
        <v>0</v>
      </c>
      <c r="AC754">
        <v>0</v>
      </c>
      <c r="AD754">
        <v>0</v>
      </c>
      <c r="AE754">
        <v>0</v>
      </c>
      <c r="AF754">
        <v>0</v>
      </c>
      <c r="AG754">
        <v>0</v>
      </c>
      <c r="AH754">
        <v>0</v>
      </c>
      <c r="AI754">
        <v>1</v>
      </c>
      <c r="AJ754">
        <v>1</v>
      </c>
      <c r="AK754">
        <v>1</v>
      </c>
      <c r="AL754">
        <v>1</v>
      </c>
      <c r="AM754">
        <v>-2</v>
      </c>
      <c r="AN754">
        <v>0</v>
      </c>
      <c r="AO754">
        <v>1</v>
      </c>
      <c r="AP754">
        <v>0</v>
      </c>
      <c r="AQ754">
        <v>0</v>
      </c>
      <c r="AR754">
        <v>0</v>
      </c>
      <c r="AS754" t="s">
        <v>3</v>
      </c>
      <c r="AT754">
        <v>0.42</v>
      </c>
      <c r="AU754" t="s">
        <v>3</v>
      </c>
      <c r="AV754">
        <v>1</v>
      </c>
      <c r="AW754">
        <v>2</v>
      </c>
      <c r="AX754">
        <v>35384394</v>
      </c>
      <c r="AY754">
        <v>1</v>
      </c>
      <c r="AZ754">
        <v>0</v>
      </c>
      <c r="BA754">
        <v>754</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CU754">
        <f>ROUND(AT754*Source!I2321*AH754*AL754,2)</f>
        <v>0</v>
      </c>
      <c r="CV754">
        <f>ROUND(Y754*Source!I2321,9)</f>
        <v>8.4000000000000005E-2</v>
      </c>
      <c r="CW754">
        <v>0</v>
      </c>
      <c r="CX754">
        <f>ROUND(Y754*Source!I2321,9)</f>
        <v>8.4000000000000005E-2</v>
      </c>
      <c r="CY754">
        <f>AD754</f>
        <v>0</v>
      </c>
      <c r="CZ754">
        <f>AH754</f>
        <v>0</v>
      </c>
      <c r="DA754">
        <f>AL754</f>
        <v>1</v>
      </c>
      <c r="DB754">
        <f t="shared" si="168"/>
        <v>0</v>
      </c>
      <c r="DC754">
        <f t="shared" si="169"/>
        <v>0</v>
      </c>
      <c r="DD754" t="s">
        <v>3</v>
      </c>
      <c r="DE754" t="s">
        <v>3</v>
      </c>
      <c r="DF754">
        <f t="shared" si="151"/>
        <v>0</v>
      </c>
      <c r="DG754">
        <f t="shared" si="152"/>
        <v>0</v>
      </c>
      <c r="DH754">
        <f t="shared" si="153"/>
        <v>0</v>
      </c>
      <c r="DI754">
        <f t="shared" si="154"/>
        <v>0</v>
      </c>
      <c r="DJ754">
        <f>DI754</f>
        <v>0</v>
      </c>
      <c r="DK754">
        <v>0</v>
      </c>
      <c r="DL754" t="s">
        <v>3</v>
      </c>
      <c r="DM754">
        <v>0</v>
      </c>
      <c r="DN754" t="s">
        <v>3</v>
      </c>
      <c r="DO754">
        <v>0</v>
      </c>
    </row>
    <row r="755" spans="1:119" x14ac:dyDescent="0.2">
      <c r="A755">
        <f>ROW(Source!A2321)</f>
        <v>2321</v>
      </c>
      <c r="B755">
        <v>35364244</v>
      </c>
      <c r="C755">
        <v>35384389</v>
      </c>
      <c r="D755">
        <v>35113190</v>
      </c>
      <c r="E755">
        <v>1</v>
      </c>
      <c r="F755">
        <v>1</v>
      </c>
      <c r="G755">
        <v>15872964</v>
      </c>
      <c r="H755">
        <v>2</v>
      </c>
      <c r="I755" t="s">
        <v>1111</v>
      </c>
      <c r="J755" t="s">
        <v>1112</v>
      </c>
      <c r="K755" t="s">
        <v>1113</v>
      </c>
      <c r="L755">
        <v>1368</v>
      </c>
      <c r="N755">
        <v>1011</v>
      </c>
      <c r="O755" t="s">
        <v>988</v>
      </c>
      <c r="P755" t="s">
        <v>988</v>
      </c>
      <c r="Q755">
        <v>1</v>
      </c>
      <c r="W755">
        <v>0</v>
      </c>
      <c r="X755">
        <v>-1477704590</v>
      </c>
      <c r="Y755">
        <f t="shared" si="167"/>
        <v>0.2</v>
      </c>
      <c r="AA755">
        <v>0</v>
      </c>
      <c r="AB755">
        <v>44.94</v>
      </c>
      <c r="AC755">
        <v>0.64</v>
      </c>
      <c r="AD755">
        <v>0</v>
      </c>
      <c r="AE755">
        <v>0</v>
      </c>
      <c r="AF755">
        <v>44.94</v>
      </c>
      <c r="AG755">
        <v>0.64</v>
      </c>
      <c r="AH755">
        <v>0</v>
      </c>
      <c r="AI755">
        <v>1</v>
      </c>
      <c r="AJ755">
        <v>1</v>
      </c>
      <c r="AK755">
        <v>1</v>
      </c>
      <c r="AL755">
        <v>1</v>
      </c>
      <c r="AM755">
        <v>-2</v>
      </c>
      <c r="AN755">
        <v>0</v>
      </c>
      <c r="AO755">
        <v>1</v>
      </c>
      <c r="AP755">
        <v>0</v>
      </c>
      <c r="AQ755">
        <v>0</v>
      </c>
      <c r="AR755">
        <v>0</v>
      </c>
      <c r="AS755" t="s">
        <v>3</v>
      </c>
      <c r="AT755">
        <v>0.2</v>
      </c>
      <c r="AU755" t="s">
        <v>3</v>
      </c>
      <c r="AV755">
        <v>0</v>
      </c>
      <c r="AW755">
        <v>2</v>
      </c>
      <c r="AX755">
        <v>35384395</v>
      </c>
      <c r="AY755">
        <v>1</v>
      </c>
      <c r="AZ755">
        <v>0</v>
      </c>
      <c r="BA755">
        <v>755</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CV755">
        <v>0</v>
      </c>
      <c r="CW755">
        <f>ROUND(Y755*Source!I2321*DO755,9)</f>
        <v>0</v>
      </c>
      <c r="CX755">
        <f>ROUND(Y755*Source!I2321,9)</f>
        <v>0.04</v>
      </c>
      <c r="CY755">
        <f>AB755</f>
        <v>44.94</v>
      </c>
      <c r="CZ755">
        <f>AF755</f>
        <v>44.94</v>
      </c>
      <c r="DA755">
        <f>AJ755</f>
        <v>1</v>
      </c>
      <c r="DB755">
        <f t="shared" si="168"/>
        <v>8.99</v>
      </c>
      <c r="DC755">
        <f t="shared" si="169"/>
        <v>0.13</v>
      </c>
      <c r="DD755" t="s">
        <v>3</v>
      </c>
      <c r="DE755" t="s">
        <v>3</v>
      </c>
      <c r="DF755">
        <f t="shared" si="151"/>
        <v>0</v>
      </c>
      <c r="DG755">
        <f t="shared" si="152"/>
        <v>1.8</v>
      </c>
      <c r="DH755">
        <f t="shared" si="153"/>
        <v>0.03</v>
      </c>
      <c r="DI755">
        <f t="shared" si="154"/>
        <v>0</v>
      </c>
      <c r="DJ755">
        <f>DG755</f>
        <v>1.8</v>
      </c>
      <c r="DK755">
        <v>0</v>
      </c>
      <c r="DL755" t="s">
        <v>3</v>
      </c>
      <c r="DM755">
        <v>0</v>
      </c>
      <c r="DN755" t="s">
        <v>3</v>
      </c>
      <c r="DO755">
        <v>0</v>
      </c>
    </row>
    <row r="756" spans="1:119" x14ac:dyDescent="0.2">
      <c r="A756">
        <f>ROW(Source!A2321)</f>
        <v>2321</v>
      </c>
      <c r="B756">
        <v>35364244</v>
      </c>
      <c r="C756">
        <v>35384389</v>
      </c>
      <c r="D756">
        <v>35115233</v>
      </c>
      <c r="E756">
        <v>1</v>
      </c>
      <c r="F756">
        <v>1</v>
      </c>
      <c r="G756">
        <v>15872964</v>
      </c>
      <c r="H756">
        <v>3</v>
      </c>
      <c r="I756" t="s">
        <v>1114</v>
      </c>
      <c r="J756" t="s">
        <v>1115</v>
      </c>
      <c r="K756" t="s">
        <v>1116</v>
      </c>
      <c r="L756">
        <v>1339</v>
      </c>
      <c r="N756">
        <v>1007</v>
      </c>
      <c r="O756" t="s">
        <v>1117</v>
      </c>
      <c r="P756" t="s">
        <v>1117</v>
      </c>
      <c r="Q756">
        <v>1</v>
      </c>
      <c r="W756">
        <v>0</v>
      </c>
      <c r="X756">
        <v>-35091971</v>
      </c>
      <c r="Y756">
        <f t="shared" si="167"/>
        <v>1.7600000000000001E-2</v>
      </c>
      <c r="AA756">
        <v>54.81</v>
      </c>
      <c r="AB756">
        <v>0</v>
      </c>
      <c r="AC756">
        <v>0</v>
      </c>
      <c r="AD756">
        <v>0</v>
      </c>
      <c r="AE756">
        <v>54.81</v>
      </c>
      <c r="AF756">
        <v>0</v>
      </c>
      <c r="AG756">
        <v>0</v>
      </c>
      <c r="AH756">
        <v>0</v>
      </c>
      <c r="AI756">
        <v>1</v>
      </c>
      <c r="AJ756">
        <v>1</v>
      </c>
      <c r="AK756">
        <v>1</v>
      </c>
      <c r="AL756">
        <v>1</v>
      </c>
      <c r="AM756">
        <v>-2</v>
      </c>
      <c r="AN756">
        <v>0</v>
      </c>
      <c r="AO756">
        <v>1</v>
      </c>
      <c r="AP756">
        <v>0</v>
      </c>
      <c r="AQ756">
        <v>0</v>
      </c>
      <c r="AR756">
        <v>0</v>
      </c>
      <c r="AS756" t="s">
        <v>3</v>
      </c>
      <c r="AT756">
        <v>1.7600000000000001E-2</v>
      </c>
      <c r="AU756" t="s">
        <v>3</v>
      </c>
      <c r="AV756">
        <v>0</v>
      </c>
      <c r="AW756">
        <v>2</v>
      </c>
      <c r="AX756">
        <v>35384396</v>
      </c>
      <c r="AY756">
        <v>1</v>
      </c>
      <c r="AZ756">
        <v>0</v>
      </c>
      <c r="BA756">
        <v>756</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CV756">
        <v>0</v>
      </c>
      <c r="CW756">
        <v>0</v>
      </c>
      <c r="CX756">
        <f>ROUND(Y756*Source!I2321,9)</f>
        <v>3.5200000000000001E-3</v>
      </c>
      <c r="CY756">
        <f>AA756</f>
        <v>54.81</v>
      </c>
      <c r="CZ756">
        <f>AE756</f>
        <v>54.81</v>
      </c>
      <c r="DA756">
        <f>AI756</f>
        <v>1</v>
      </c>
      <c r="DB756">
        <f t="shared" si="168"/>
        <v>0.96</v>
      </c>
      <c r="DC756">
        <f t="shared" si="169"/>
        <v>0</v>
      </c>
      <c r="DD756" t="s">
        <v>3</v>
      </c>
      <c r="DE756" t="s">
        <v>3</v>
      </c>
      <c r="DF756">
        <f t="shared" si="151"/>
        <v>0.19</v>
      </c>
      <c r="DG756">
        <f t="shared" si="152"/>
        <v>0</v>
      </c>
      <c r="DH756">
        <f t="shared" si="153"/>
        <v>0</v>
      </c>
      <c r="DI756">
        <f t="shared" si="154"/>
        <v>0</v>
      </c>
      <c r="DJ756">
        <f>DF756</f>
        <v>0.19</v>
      </c>
      <c r="DK756">
        <v>0</v>
      </c>
      <c r="DL756" t="s">
        <v>3</v>
      </c>
      <c r="DM756">
        <v>0</v>
      </c>
      <c r="DN756" t="s">
        <v>3</v>
      </c>
      <c r="DO756">
        <v>0</v>
      </c>
    </row>
    <row r="757" spans="1:119" x14ac:dyDescent="0.2">
      <c r="A757">
        <f>ROW(Source!A2321)</f>
        <v>2321</v>
      </c>
      <c r="B757">
        <v>35364244</v>
      </c>
      <c r="C757">
        <v>35384389</v>
      </c>
      <c r="D757">
        <v>35117602</v>
      </c>
      <c r="E757">
        <v>1</v>
      </c>
      <c r="F757">
        <v>1</v>
      </c>
      <c r="G757">
        <v>15872964</v>
      </c>
      <c r="H757">
        <v>3</v>
      </c>
      <c r="I757" t="s">
        <v>1118</v>
      </c>
      <c r="J757" t="s">
        <v>1119</v>
      </c>
      <c r="K757" t="s">
        <v>1120</v>
      </c>
      <c r="L757">
        <v>1354</v>
      </c>
      <c r="N757">
        <v>1010</v>
      </c>
      <c r="O757" t="s">
        <v>52</v>
      </c>
      <c r="P757" t="s">
        <v>52</v>
      </c>
      <c r="Q757">
        <v>1</v>
      </c>
      <c r="W757">
        <v>0</v>
      </c>
      <c r="X757">
        <v>656259231</v>
      </c>
      <c r="Y757">
        <f t="shared" si="167"/>
        <v>6.7000000000000002E-3</v>
      </c>
      <c r="AA757">
        <v>16620.27</v>
      </c>
      <c r="AB757">
        <v>0</v>
      </c>
      <c r="AC757">
        <v>0</v>
      </c>
      <c r="AD757">
        <v>0</v>
      </c>
      <c r="AE757">
        <v>16620.27</v>
      </c>
      <c r="AF757">
        <v>0</v>
      </c>
      <c r="AG757">
        <v>0</v>
      </c>
      <c r="AH757">
        <v>0</v>
      </c>
      <c r="AI757">
        <v>1</v>
      </c>
      <c r="AJ757">
        <v>1</v>
      </c>
      <c r="AK757">
        <v>1</v>
      </c>
      <c r="AL757">
        <v>1</v>
      </c>
      <c r="AM757">
        <v>-2</v>
      </c>
      <c r="AN757">
        <v>0</v>
      </c>
      <c r="AO757">
        <v>1</v>
      </c>
      <c r="AP757">
        <v>0</v>
      </c>
      <c r="AQ757">
        <v>0</v>
      </c>
      <c r="AR757">
        <v>0</v>
      </c>
      <c r="AS757" t="s">
        <v>3</v>
      </c>
      <c r="AT757">
        <v>6.7000000000000002E-3</v>
      </c>
      <c r="AU757" t="s">
        <v>3</v>
      </c>
      <c r="AV757">
        <v>0</v>
      </c>
      <c r="AW757">
        <v>2</v>
      </c>
      <c r="AX757">
        <v>35384397</v>
      </c>
      <c r="AY757">
        <v>1</v>
      </c>
      <c r="AZ757">
        <v>0</v>
      </c>
      <c r="BA757">
        <v>757</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CV757">
        <v>0</v>
      </c>
      <c r="CW757">
        <v>0</v>
      </c>
      <c r="CX757">
        <f>ROUND(Y757*Source!I2321,9)</f>
        <v>1.34E-3</v>
      </c>
      <c r="CY757">
        <f>AA757</f>
        <v>16620.27</v>
      </c>
      <c r="CZ757">
        <f>AE757</f>
        <v>16620.27</v>
      </c>
      <c r="DA757">
        <f>AI757</f>
        <v>1</v>
      </c>
      <c r="DB757">
        <f t="shared" si="168"/>
        <v>111.36</v>
      </c>
      <c r="DC757">
        <f t="shared" si="169"/>
        <v>0</v>
      </c>
      <c r="DD757" t="s">
        <v>3</v>
      </c>
      <c r="DE757" t="s">
        <v>3</v>
      </c>
      <c r="DF757">
        <f t="shared" si="151"/>
        <v>22.27</v>
      </c>
      <c r="DG757">
        <f t="shared" si="152"/>
        <v>0</v>
      </c>
      <c r="DH757">
        <f t="shared" si="153"/>
        <v>0</v>
      </c>
      <c r="DI757">
        <f t="shared" si="154"/>
        <v>0</v>
      </c>
      <c r="DJ757">
        <f>DF757</f>
        <v>22.27</v>
      </c>
      <c r="DK757">
        <v>0</v>
      </c>
      <c r="DL757" t="s">
        <v>3</v>
      </c>
      <c r="DM757">
        <v>0</v>
      </c>
      <c r="DN757" t="s">
        <v>3</v>
      </c>
      <c r="DO757">
        <v>0</v>
      </c>
    </row>
    <row r="758" spans="1:119" x14ac:dyDescent="0.2">
      <c r="A758">
        <f>ROW(Source!A2322)</f>
        <v>2322</v>
      </c>
      <c r="B758">
        <v>35364244</v>
      </c>
      <c r="C758">
        <v>35384398</v>
      </c>
      <c r="D758">
        <v>35111398</v>
      </c>
      <c r="E758">
        <v>15872964</v>
      </c>
      <c r="F758">
        <v>1</v>
      </c>
      <c r="G758">
        <v>15872964</v>
      </c>
      <c r="H758">
        <v>1</v>
      </c>
      <c r="I758" t="s">
        <v>982</v>
      </c>
      <c r="J758" t="s">
        <v>3</v>
      </c>
      <c r="K758" t="s">
        <v>983</v>
      </c>
      <c r="L758">
        <v>1191</v>
      </c>
      <c r="N758">
        <v>1013</v>
      </c>
      <c r="O758" t="s">
        <v>984</v>
      </c>
      <c r="P758" t="s">
        <v>984</v>
      </c>
      <c r="Q758">
        <v>1</v>
      </c>
      <c r="W758">
        <v>0</v>
      </c>
      <c r="X758">
        <v>476480486</v>
      </c>
      <c r="Y758">
        <f t="shared" si="167"/>
        <v>14</v>
      </c>
      <c r="AA758">
        <v>0</v>
      </c>
      <c r="AB758">
        <v>0</v>
      </c>
      <c r="AC758">
        <v>0</v>
      </c>
      <c r="AD758">
        <v>0</v>
      </c>
      <c r="AE758">
        <v>0</v>
      </c>
      <c r="AF758">
        <v>0</v>
      </c>
      <c r="AG758">
        <v>0</v>
      </c>
      <c r="AH758">
        <v>0</v>
      </c>
      <c r="AI758">
        <v>1</v>
      </c>
      <c r="AJ758">
        <v>1</v>
      </c>
      <c r="AK758">
        <v>1</v>
      </c>
      <c r="AL758">
        <v>1</v>
      </c>
      <c r="AM758">
        <v>-2</v>
      </c>
      <c r="AN758">
        <v>0</v>
      </c>
      <c r="AO758">
        <v>1</v>
      </c>
      <c r="AP758">
        <v>1</v>
      </c>
      <c r="AQ758">
        <v>0</v>
      </c>
      <c r="AR758">
        <v>0</v>
      </c>
      <c r="AS758" t="s">
        <v>3</v>
      </c>
      <c r="AT758">
        <v>14</v>
      </c>
      <c r="AU758" t="s">
        <v>3</v>
      </c>
      <c r="AV758">
        <v>1</v>
      </c>
      <c r="AW758">
        <v>2</v>
      </c>
      <c r="AX758">
        <v>35384402</v>
      </c>
      <c r="AY758">
        <v>1</v>
      </c>
      <c r="AZ758">
        <v>0</v>
      </c>
      <c r="BA758">
        <v>758</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CU758">
        <f>ROUND(AT758*Source!I2322*AH758*AL758,2)</f>
        <v>0</v>
      </c>
      <c r="CV758">
        <f>ROUND(Y758*Source!I2322,9)</f>
        <v>0.14000000000000001</v>
      </c>
      <c r="CW758">
        <v>0</v>
      </c>
      <c r="CX758">
        <f>ROUND(Y758*Source!I2322,9)</f>
        <v>0.14000000000000001</v>
      </c>
      <c r="CY758">
        <f>AD758</f>
        <v>0</v>
      </c>
      <c r="CZ758">
        <f>AH758</f>
        <v>0</v>
      </c>
      <c r="DA758">
        <f>AL758</f>
        <v>1</v>
      </c>
      <c r="DB758">
        <f t="shared" si="168"/>
        <v>0</v>
      </c>
      <c r="DC758">
        <f t="shared" si="169"/>
        <v>0</v>
      </c>
      <c r="DD758" t="s">
        <v>3</v>
      </c>
      <c r="DE758" t="s">
        <v>3</v>
      </c>
      <c r="DF758">
        <f t="shared" si="151"/>
        <v>0</v>
      </c>
      <c r="DG758">
        <f t="shared" si="152"/>
        <v>0</v>
      </c>
      <c r="DH758">
        <f t="shared" si="153"/>
        <v>0</v>
      </c>
      <c r="DI758">
        <f t="shared" si="154"/>
        <v>0</v>
      </c>
      <c r="DJ758">
        <f>DI758</f>
        <v>0</v>
      </c>
      <c r="DK758">
        <v>0</v>
      </c>
      <c r="DL758" t="s">
        <v>3</v>
      </c>
      <c r="DM758">
        <v>0</v>
      </c>
      <c r="DN758" t="s">
        <v>3</v>
      </c>
      <c r="DO758">
        <v>0</v>
      </c>
    </row>
    <row r="759" spans="1:119" x14ac:dyDescent="0.2">
      <c r="A759">
        <f>ROW(Source!A2322)</f>
        <v>2322</v>
      </c>
      <c r="B759">
        <v>35364244</v>
      </c>
      <c r="C759">
        <v>35384398</v>
      </c>
      <c r="D759">
        <v>35112687</v>
      </c>
      <c r="E759">
        <v>1</v>
      </c>
      <c r="F759">
        <v>1</v>
      </c>
      <c r="G759">
        <v>15872964</v>
      </c>
      <c r="H759">
        <v>2</v>
      </c>
      <c r="I759" t="s">
        <v>1121</v>
      </c>
      <c r="J759" t="s">
        <v>1122</v>
      </c>
      <c r="K759" t="s">
        <v>1123</v>
      </c>
      <c r="L759">
        <v>1368</v>
      </c>
      <c r="N759">
        <v>1011</v>
      </c>
      <c r="O759" t="s">
        <v>988</v>
      </c>
      <c r="P759" t="s">
        <v>988</v>
      </c>
      <c r="Q759">
        <v>1</v>
      </c>
      <c r="W759">
        <v>0</v>
      </c>
      <c r="X759">
        <v>-1843499539</v>
      </c>
      <c r="Y759">
        <f t="shared" si="167"/>
        <v>3.65</v>
      </c>
      <c r="AA759">
        <v>0</v>
      </c>
      <c r="AB759">
        <v>1635</v>
      </c>
      <c r="AC759">
        <v>832.91</v>
      </c>
      <c r="AD759">
        <v>0</v>
      </c>
      <c r="AE759">
        <v>0</v>
      </c>
      <c r="AF759">
        <v>1635</v>
      </c>
      <c r="AG759">
        <v>832.91</v>
      </c>
      <c r="AH759">
        <v>0</v>
      </c>
      <c r="AI759">
        <v>1</v>
      </c>
      <c r="AJ759">
        <v>1</v>
      </c>
      <c r="AK759">
        <v>1</v>
      </c>
      <c r="AL759">
        <v>1</v>
      </c>
      <c r="AM759">
        <v>-2</v>
      </c>
      <c r="AN759">
        <v>0</v>
      </c>
      <c r="AO759">
        <v>1</v>
      </c>
      <c r="AP759">
        <v>1</v>
      </c>
      <c r="AQ759">
        <v>0</v>
      </c>
      <c r="AR759">
        <v>0</v>
      </c>
      <c r="AS759" t="s">
        <v>3</v>
      </c>
      <c r="AT759">
        <v>3.65</v>
      </c>
      <c r="AU759" t="s">
        <v>3</v>
      </c>
      <c r="AV759">
        <v>0</v>
      </c>
      <c r="AW759">
        <v>2</v>
      </c>
      <c r="AX759">
        <v>35384403</v>
      </c>
      <c r="AY759">
        <v>1</v>
      </c>
      <c r="AZ759">
        <v>0</v>
      </c>
      <c r="BA759">
        <v>759</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CV759">
        <v>0</v>
      </c>
      <c r="CW759">
        <f>ROUND(Y759*Source!I2322*DO759,9)</f>
        <v>0</v>
      </c>
      <c r="CX759">
        <f>ROUND(Y759*Source!I2322,9)</f>
        <v>3.6499999999999998E-2</v>
      </c>
      <c r="CY759">
        <f>AB759</f>
        <v>1635</v>
      </c>
      <c r="CZ759">
        <f>AF759</f>
        <v>1635</v>
      </c>
      <c r="DA759">
        <f>AJ759</f>
        <v>1</v>
      </c>
      <c r="DB759">
        <f t="shared" si="168"/>
        <v>5967.75</v>
      </c>
      <c r="DC759">
        <f t="shared" si="169"/>
        <v>3040.12</v>
      </c>
      <c r="DD759" t="s">
        <v>3</v>
      </c>
      <c r="DE759" t="s">
        <v>3</v>
      </c>
      <c r="DF759">
        <f t="shared" si="151"/>
        <v>0</v>
      </c>
      <c r="DG759">
        <f t="shared" si="152"/>
        <v>59.68</v>
      </c>
      <c r="DH759">
        <f t="shared" si="153"/>
        <v>30.4</v>
      </c>
      <c r="DI759">
        <f t="shared" si="154"/>
        <v>0</v>
      </c>
      <c r="DJ759">
        <f>DG759</f>
        <v>59.68</v>
      </c>
      <c r="DK759">
        <v>0</v>
      </c>
      <c r="DL759" t="s">
        <v>3</v>
      </c>
      <c r="DM759">
        <v>0</v>
      </c>
      <c r="DN759" t="s">
        <v>3</v>
      </c>
      <c r="DO759">
        <v>0</v>
      </c>
    </row>
    <row r="760" spans="1:119" x14ac:dyDescent="0.2">
      <c r="A760">
        <f>ROW(Source!A2322)</f>
        <v>2322</v>
      </c>
      <c r="B760">
        <v>35364244</v>
      </c>
      <c r="C760">
        <v>35384398</v>
      </c>
      <c r="D760">
        <v>35113169</v>
      </c>
      <c r="E760">
        <v>1</v>
      </c>
      <c r="F760">
        <v>1</v>
      </c>
      <c r="G760">
        <v>15872964</v>
      </c>
      <c r="H760">
        <v>2</v>
      </c>
      <c r="I760" t="s">
        <v>1124</v>
      </c>
      <c r="J760" t="s">
        <v>1125</v>
      </c>
      <c r="K760" t="s">
        <v>1126</v>
      </c>
      <c r="L760">
        <v>1368</v>
      </c>
      <c r="N760">
        <v>1011</v>
      </c>
      <c r="O760" t="s">
        <v>988</v>
      </c>
      <c r="P760" t="s">
        <v>988</v>
      </c>
      <c r="Q760">
        <v>1</v>
      </c>
      <c r="W760">
        <v>0</v>
      </c>
      <c r="X760">
        <v>-1505827316</v>
      </c>
      <c r="Y760">
        <f t="shared" si="167"/>
        <v>3.65</v>
      </c>
      <c r="AA760">
        <v>0</v>
      </c>
      <c r="AB760">
        <v>7.15</v>
      </c>
      <c r="AC760">
        <v>0.09</v>
      </c>
      <c r="AD760">
        <v>0</v>
      </c>
      <c r="AE760">
        <v>0</v>
      </c>
      <c r="AF760">
        <v>7.15</v>
      </c>
      <c r="AG760">
        <v>0.09</v>
      </c>
      <c r="AH760">
        <v>0</v>
      </c>
      <c r="AI760">
        <v>1</v>
      </c>
      <c r="AJ760">
        <v>1</v>
      </c>
      <c r="AK760">
        <v>1</v>
      </c>
      <c r="AL760">
        <v>1</v>
      </c>
      <c r="AM760">
        <v>-2</v>
      </c>
      <c r="AN760">
        <v>0</v>
      </c>
      <c r="AO760">
        <v>1</v>
      </c>
      <c r="AP760">
        <v>1</v>
      </c>
      <c r="AQ760">
        <v>0</v>
      </c>
      <c r="AR760">
        <v>0</v>
      </c>
      <c r="AS760" t="s">
        <v>3</v>
      </c>
      <c r="AT760">
        <v>3.65</v>
      </c>
      <c r="AU760" t="s">
        <v>3</v>
      </c>
      <c r="AV760">
        <v>0</v>
      </c>
      <c r="AW760">
        <v>2</v>
      </c>
      <c r="AX760">
        <v>35384404</v>
      </c>
      <c r="AY760">
        <v>1</v>
      </c>
      <c r="AZ760">
        <v>0</v>
      </c>
      <c r="BA760">
        <v>760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CV760">
        <v>0</v>
      </c>
      <c r="CW760">
        <f>ROUND(Y760*Source!I2322*DO760,9)</f>
        <v>0</v>
      </c>
      <c r="CX760">
        <f>ROUND(Y760*Source!I2322,9)</f>
        <v>3.6499999999999998E-2</v>
      </c>
      <c r="CY760">
        <f>AB760</f>
        <v>7.15</v>
      </c>
      <c r="CZ760">
        <f>AF760</f>
        <v>7.15</v>
      </c>
      <c r="DA760">
        <f>AJ760</f>
        <v>1</v>
      </c>
      <c r="DB760">
        <f t="shared" si="168"/>
        <v>26.1</v>
      </c>
      <c r="DC760">
        <f t="shared" si="169"/>
        <v>0.33</v>
      </c>
      <c r="DD760" t="s">
        <v>3</v>
      </c>
      <c r="DE760" t="s">
        <v>3</v>
      </c>
      <c r="DF760">
        <f t="shared" si="151"/>
        <v>0</v>
      </c>
      <c r="DG760">
        <f t="shared" si="152"/>
        <v>0.26</v>
      </c>
      <c r="DH760">
        <f t="shared" si="153"/>
        <v>0</v>
      </c>
      <c r="DI760">
        <f t="shared" si="154"/>
        <v>0</v>
      </c>
      <c r="DJ760">
        <f>DG760</f>
        <v>0.26</v>
      </c>
      <c r="DK760">
        <v>0</v>
      </c>
      <c r="DL760" t="s">
        <v>3</v>
      </c>
      <c r="DM760">
        <v>0</v>
      </c>
      <c r="DN760" t="s">
        <v>3</v>
      </c>
      <c r="DO760">
        <v>0</v>
      </c>
    </row>
    <row r="761" spans="1:119" x14ac:dyDescent="0.2">
      <c r="A761">
        <f>ROW(Source!A2325)</f>
        <v>2325</v>
      </c>
      <c r="B761">
        <v>35364244</v>
      </c>
      <c r="C761">
        <v>35384407</v>
      </c>
      <c r="D761">
        <v>35111398</v>
      </c>
      <c r="E761">
        <v>15872964</v>
      </c>
      <c r="F761">
        <v>1</v>
      </c>
      <c r="G761">
        <v>15872964</v>
      </c>
      <c r="H761">
        <v>1</v>
      </c>
      <c r="I761" t="s">
        <v>982</v>
      </c>
      <c r="J761" t="s">
        <v>3</v>
      </c>
      <c r="K761" t="s">
        <v>983</v>
      </c>
      <c r="L761">
        <v>1191</v>
      </c>
      <c r="N761">
        <v>1013</v>
      </c>
      <c r="O761" t="s">
        <v>984</v>
      </c>
      <c r="P761" t="s">
        <v>984</v>
      </c>
      <c r="Q761">
        <v>1</v>
      </c>
      <c r="W761">
        <v>0</v>
      </c>
      <c r="X761">
        <v>476480486</v>
      </c>
      <c r="Y761">
        <f t="shared" si="167"/>
        <v>42.81</v>
      </c>
      <c r="AA761">
        <v>0</v>
      </c>
      <c r="AB761">
        <v>0</v>
      </c>
      <c r="AC761">
        <v>0</v>
      </c>
      <c r="AD761">
        <v>0</v>
      </c>
      <c r="AE761">
        <v>0</v>
      </c>
      <c r="AF761">
        <v>0</v>
      </c>
      <c r="AG761">
        <v>0</v>
      </c>
      <c r="AH761">
        <v>0</v>
      </c>
      <c r="AI761">
        <v>1</v>
      </c>
      <c r="AJ761">
        <v>1</v>
      </c>
      <c r="AK761">
        <v>1</v>
      </c>
      <c r="AL761">
        <v>1</v>
      </c>
      <c r="AM761">
        <v>-2</v>
      </c>
      <c r="AN761">
        <v>0</v>
      </c>
      <c r="AO761">
        <v>1</v>
      </c>
      <c r="AP761">
        <v>1</v>
      </c>
      <c r="AQ761">
        <v>0</v>
      </c>
      <c r="AR761">
        <v>0</v>
      </c>
      <c r="AS761" t="s">
        <v>3</v>
      </c>
      <c r="AT761">
        <v>42.81</v>
      </c>
      <c r="AU761" t="s">
        <v>3</v>
      </c>
      <c r="AV761">
        <v>1</v>
      </c>
      <c r="AW761">
        <v>2</v>
      </c>
      <c r="AX761">
        <v>35384410</v>
      </c>
      <c r="AY761">
        <v>1</v>
      </c>
      <c r="AZ761">
        <v>0</v>
      </c>
      <c r="BA761">
        <v>761</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CU761">
        <f>ROUND(AT761*Source!I2325*AH761*AL761,2)</f>
        <v>0</v>
      </c>
      <c r="CV761">
        <f>ROUND(Y761*Source!I2325,9)</f>
        <v>1.7123999999999999</v>
      </c>
      <c r="CW761">
        <v>0</v>
      </c>
      <c r="CX761">
        <f>ROUND(Y761*Source!I2325,9)</f>
        <v>1.7123999999999999</v>
      </c>
      <c r="CY761">
        <f>AD761</f>
        <v>0</v>
      </c>
      <c r="CZ761">
        <f>AH761</f>
        <v>0</v>
      </c>
      <c r="DA761">
        <f>AL761</f>
        <v>1</v>
      </c>
      <c r="DB761">
        <f t="shared" si="168"/>
        <v>0</v>
      </c>
      <c r="DC761">
        <f t="shared" si="169"/>
        <v>0</v>
      </c>
      <c r="DD761" t="s">
        <v>3</v>
      </c>
      <c r="DE761" t="s">
        <v>3</v>
      </c>
      <c r="DF761">
        <f t="shared" si="151"/>
        <v>0</v>
      </c>
      <c r="DG761">
        <f t="shared" si="152"/>
        <v>0</v>
      </c>
      <c r="DH761">
        <f t="shared" si="153"/>
        <v>0</v>
      </c>
      <c r="DI761">
        <f t="shared" si="154"/>
        <v>0</v>
      </c>
      <c r="DJ761">
        <f>DI761</f>
        <v>0</v>
      </c>
      <c r="DK761">
        <v>0</v>
      </c>
      <c r="DL761" t="s">
        <v>3</v>
      </c>
      <c r="DM761">
        <v>0</v>
      </c>
      <c r="DN761" t="s">
        <v>3</v>
      </c>
      <c r="DO761">
        <v>0</v>
      </c>
    </row>
    <row r="762" spans="1:119" x14ac:dyDescent="0.2">
      <c r="A762">
        <f>ROW(Source!A2325)</f>
        <v>2325</v>
      </c>
      <c r="B762">
        <v>35364244</v>
      </c>
      <c r="C762">
        <v>35384407</v>
      </c>
      <c r="D762">
        <v>35113206</v>
      </c>
      <c r="E762">
        <v>1</v>
      </c>
      <c r="F762">
        <v>1</v>
      </c>
      <c r="G762">
        <v>15872964</v>
      </c>
      <c r="H762">
        <v>2</v>
      </c>
      <c r="I762" t="s">
        <v>989</v>
      </c>
      <c r="J762" t="s">
        <v>990</v>
      </c>
      <c r="K762" t="s">
        <v>991</v>
      </c>
      <c r="L762">
        <v>1368</v>
      </c>
      <c r="N762">
        <v>1011</v>
      </c>
      <c r="O762" t="s">
        <v>988</v>
      </c>
      <c r="P762" t="s">
        <v>988</v>
      </c>
      <c r="Q762">
        <v>1</v>
      </c>
      <c r="W762">
        <v>0</v>
      </c>
      <c r="X762">
        <v>-1817365194</v>
      </c>
      <c r="Y762">
        <f t="shared" si="167"/>
        <v>6.9</v>
      </c>
      <c r="AA762">
        <v>0</v>
      </c>
      <c r="AB762">
        <v>4.72</v>
      </c>
      <c r="AC762">
        <v>0.1</v>
      </c>
      <c r="AD762">
        <v>0</v>
      </c>
      <c r="AE762">
        <v>0</v>
      </c>
      <c r="AF762">
        <v>4.72</v>
      </c>
      <c r="AG762">
        <v>0.1</v>
      </c>
      <c r="AH762">
        <v>0</v>
      </c>
      <c r="AI762">
        <v>1</v>
      </c>
      <c r="AJ762">
        <v>1</v>
      </c>
      <c r="AK762">
        <v>1</v>
      </c>
      <c r="AL762">
        <v>1</v>
      </c>
      <c r="AM762">
        <v>-2</v>
      </c>
      <c r="AN762">
        <v>0</v>
      </c>
      <c r="AO762">
        <v>1</v>
      </c>
      <c r="AP762">
        <v>1</v>
      </c>
      <c r="AQ762">
        <v>0</v>
      </c>
      <c r="AR762">
        <v>0</v>
      </c>
      <c r="AS762" t="s">
        <v>3</v>
      </c>
      <c r="AT762">
        <v>6.9</v>
      </c>
      <c r="AU762" t="s">
        <v>3</v>
      </c>
      <c r="AV762">
        <v>0</v>
      </c>
      <c r="AW762">
        <v>2</v>
      </c>
      <c r="AX762">
        <v>35384411</v>
      </c>
      <c r="AY762">
        <v>1</v>
      </c>
      <c r="AZ762">
        <v>0</v>
      </c>
      <c r="BA762">
        <v>762</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CV762">
        <v>0</v>
      </c>
      <c r="CW762">
        <f>ROUND(Y762*Source!I2325*DO762,9)</f>
        <v>0</v>
      </c>
      <c r="CX762">
        <f>ROUND(Y762*Source!I2325,9)</f>
        <v>0.27600000000000002</v>
      </c>
      <c r="CY762">
        <f>AB762</f>
        <v>4.72</v>
      </c>
      <c r="CZ762">
        <f>AF762</f>
        <v>4.72</v>
      </c>
      <c r="DA762">
        <f>AJ762</f>
        <v>1</v>
      </c>
      <c r="DB762">
        <f t="shared" si="168"/>
        <v>32.57</v>
      </c>
      <c r="DC762">
        <f t="shared" si="169"/>
        <v>0.69</v>
      </c>
      <c r="DD762" t="s">
        <v>3</v>
      </c>
      <c r="DE762" t="s">
        <v>3</v>
      </c>
      <c r="DF762">
        <f t="shared" si="151"/>
        <v>0</v>
      </c>
      <c r="DG762">
        <f t="shared" si="152"/>
        <v>1.3</v>
      </c>
      <c r="DH762">
        <f t="shared" si="153"/>
        <v>0.03</v>
      </c>
      <c r="DI762">
        <f t="shared" si="154"/>
        <v>0</v>
      </c>
      <c r="DJ762">
        <f>DG762</f>
        <v>1.3</v>
      </c>
      <c r="DK762">
        <v>0</v>
      </c>
      <c r="DL762" t="s">
        <v>3</v>
      </c>
      <c r="DM762">
        <v>0</v>
      </c>
      <c r="DN762" t="s">
        <v>3</v>
      </c>
      <c r="DO762">
        <v>0</v>
      </c>
    </row>
    <row r="763" spans="1:119" x14ac:dyDescent="0.2">
      <c r="A763">
        <f>ROW(Source!A2326)</f>
        <v>2326</v>
      </c>
      <c r="B763">
        <v>35364244</v>
      </c>
      <c r="C763">
        <v>35384412</v>
      </c>
      <c r="D763">
        <v>35111398</v>
      </c>
      <c r="E763">
        <v>15872964</v>
      </c>
      <c r="F763">
        <v>1</v>
      </c>
      <c r="G763">
        <v>15872964</v>
      </c>
      <c r="H763">
        <v>1</v>
      </c>
      <c r="I763" t="s">
        <v>982</v>
      </c>
      <c r="J763" t="s">
        <v>3</v>
      </c>
      <c r="K763" t="s">
        <v>983</v>
      </c>
      <c r="L763">
        <v>1191</v>
      </c>
      <c r="N763">
        <v>1013</v>
      </c>
      <c r="O763" t="s">
        <v>984</v>
      </c>
      <c r="P763" t="s">
        <v>984</v>
      </c>
      <c r="Q763">
        <v>1</v>
      </c>
      <c r="W763">
        <v>0</v>
      </c>
      <c r="X763">
        <v>476480486</v>
      </c>
      <c r="Y763">
        <f t="shared" si="167"/>
        <v>39.22</v>
      </c>
      <c r="AA763">
        <v>0</v>
      </c>
      <c r="AB763">
        <v>0</v>
      </c>
      <c r="AC763">
        <v>0</v>
      </c>
      <c r="AD763">
        <v>0</v>
      </c>
      <c r="AE763">
        <v>0</v>
      </c>
      <c r="AF763">
        <v>0</v>
      </c>
      <c r="AG763">
        <v>0</v>
      </c>
      <c r="AH763">
        <v>0</v>
      </c>
      <c r="AI763">
        <v>1</v>
      </c>
      <c r="AJ763">
        <v>1</v>
      </c>
      <c r="AK763">
        <v>1</v>
      </c>
      <c r="AL763">
        <v>1</v>
      </c>
      <c r="AM763">
        <v>-2</v>
      </c>
      <c r="AN763">
        <v>0</v>
      </c>
      <c r="AO763">
        <v>1</v>
      </c>
      <c r="AP763">
        <v>1</v>
      </c>
      <c r="AQ763">
        <v>0</v>
      </c>
      <c r="AR763">
        <v>0</v>
      </c>
      <c r="AS763" t="s">
        <v>3</v>
      </c>
      <c r="AT763">
        <v>39.22</v>
      </c>
      <c r="AU763" t="s">
        <v>3</v>
      </c>
      <c r="AV763">
        <v>1</v>
      </c>
      <c r="AW763">
        <v>2</v>
      </c>
      <c r="AX763">
        <v>35384415</v>
      </c>
      <c r="AY763">
        <v>1</v>
      </c>
      <c r="AZ763">
        <v>0</v>
      </c>
      <c r="BA763">
        <v>763</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CU763">
        <f>ROUND(AT763*Source!I2326*AH763*AL763,2)</f>
        <v>0</v>
      </c>
      <c r="CV763">
        <f>ROUND(Y763*Source!I2326,9)</f>
        <v>0.39219999999999999</v>
      </c>
      <c r="CW763">
        <v>0</v>
      </c>
      <c r="CX763">
        <f>ROUND(Y763*Source!I2326,9)</f>
        <v>0.39219999999999999</v>
      </c>
      <c r="CY763">
        <f>AD763</f>
        <v>0</v>
      </c>
      <c r="CZ763">
        <f>AH763</f>
        <v>0</v>
      </c>
      <c r="DA763">
        <f>AL763</f>
        <v>1</v>
      </c>
      <c r="DB763">
        <f t="shared" si="168"/>
        <v>0</v>
      </c>
      <c r="DC763">
        <f t="shared" si="169"/>
        <v>0</v>
      </c>
      <c r="DD763" t="s">
        <v>3</v>
      </c>
      <c r="DE763" t="s">
        <v>3</v>
      </c>
      <c r="DF763">
        <f t="shared" si="151"/>
        <v>0</v>
      </c>
      <c r="DG763">
        <f t="shared" si="152"/>
        <v>0</v>
      </c>
      <c r="DH763">
        <f t="shared" si="153"/>
        <v>0</v>
      </c>
      <c r="DI763">
        <f t="shared" si="154"/>
        <v>0</v>
      </c>
      <c r="DJ763">
        <f>DI763</f>
        <v>0</v>
      </c>
      <c r="DK763">
        <v>0</v>
      </c>
      <c r="DL763" t="s">
        <v>3</v>
      </c>
      <c r="DM763">
        <v>0</v>
      </c>
      <c r="DN763" t="s">
        <v>3</v>
      </c>
      <c r="DO763">
        <v>0</v>
      </c>
    </row>
    <row r="764" spans="1:119" x14ac:dyDescent="0.2">
      <c r="A764">
        <f>ROW(Source!A2326)</f>
        <v>2326</v>
      </c>
      <c r="B764">
        <v>35364244</v>
      </c>
      <c r="C764">
        <v>35384412</v>
      </c>
      <c r="D764">
        <v>35113206</v>
      </c>
      <c r="E764">
        <v>1</v>
      </c>
      <c r="F764">
        <v>1</v>
      </c>
      <c r="G764">
        <v>15872964</v>
      </c>
      <c r="H764">
        <v>2</v>
      </c>
      <c r="I764" t="s">
        <v>989</v>
      </c>
      <c r="J764" t="s">
        <v>990</v>
      </c>
      <c r="K764" t="s">
        <v>991</v>
      </c>
      <c r="L764">
        <v>1368</v>
      </c>
      <c r="N764">
        <v>1011</v>
      </c>
      <c r="O764" t="s">
        <v>988</v>
      </c>
      <c r="P764" t="s">
        <v>988</v>
      </c>
      <c r="Q764">
        <v>1</v>
      </c>
      <c r="W764">
        <v>0</v>
      </c>
      <c r="X764">
        <v>-1817365194</v>
      </c>
      <c r="Y764">
        <f t="shared" si="167"/>
        <v>6.9</v>
      </c>
      <c r="AA764">
        <v>0</v>
      </c>
      <c r="AB764">
        <v>4.72</v>
      </c>
      <c r="AC764">
        <v>0.1</v>
      </c>
      <c r="AD764">
        <v>0</v>
      </c>
      <c r="AE764">
        <v>0</v>
      </c>
      <c r="AF764">
        <v>4.72</v>
      </c>
      <c r="AG764">
        <v>0.1</v>
      </c>
      <c r="AH764">
        <v>0</v>
      </c>
      <c r="AI764">
        <v>1</v>
      </c>
      <c r="AJ764">
        <v>1</v>
      </c>
      <c r="AK764">
        <v>1</v>
      </c>
      <c r="AL764">
        <v>1</v>
      </c>
      <c r="AM764">
        <v>-2</v>
      </c>
      <c r="AN764">
        <v>0</v>
      </c>
      <c r="AO764">
        <v>1</v>
      </c>
      <c r="AP764">
        <v>1</v>
      </c>
      <c r="AQ764">
        <v>0</v>
      </c>
      <c r="AR764">
        <v>0</v>
      </c>
      <c r="AS764" t="s">
        <v>3</v>
      </c>
      <c r="AT764">
        <v>6.9</v>
      </c>
      <c r="AU764" t="s">
        <v>3</v>
      </c>
      <c r="AV764">
        <v>0</v>
      </c>
      <c r="AW764">
        <v>2</v>
      </c>
      <c r="AX764">
        <v>35384416</v>
      </c>
      <c r="AY764">
        <v>1</v>
      </c>
      <c r="AZ764">
        <v>0</v>
      </c>
      <c r="BA764">
        <v>764</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CV764">
        <v>0</v>
      </c>
      <c r="CW764">
        <f>ROUND(Y764*Source!I2326*DO764,9)</f>
        <v>0</v>
      </c>
      <c r="CX764">
        <f>ROUND(Y764*Source!I2326,9)</f>
        <v>6.9000000000000006E-2</v>
      </c>
      <c r="CY764">
        <f>AB764</f>
        <v>4.72</v>
      </c>
      <c r="CZ764">
        <f>AF764</f>
        <v>4.72</v>
      </c>
      <c r="DA764">
        <f>AJ764</f>
        <v>1</v>
      </c>
      <c r="DB764">
        <f t="shared" si="168"/>
        <v>32.57</v>
      </c>
      <c r="DC764">
        <f t="shared" si="169"/>
        <v>0.69</v>
      </c>
      <c r="DD764" t="s">
        <v>3</v>
      </c>
      <c r="DE764" t="s">
        <v>3</v>
      </c>
      <c r="DF764">
        <f t="shared" si="151"/>
        <v>0</v>
      </c>
      <c r="DG764">
        <f t="shared" si="152"/>
        <v>0.33</v>
      </c>
      <c r="DH764">
        <f t="shared" si="153"/>
        <v>0.01</v>
      </c>
      <c r="DI764">
        <f t="shared" si="154"/>
        <v>0</v>
      </c>
      <c r="DJ764">
        <f>DG764</f>
        <v>0.33</v>
      </c>
      <c r="DK764">
        <v>0</v>
      </c>
      <c r="DL764" t="s">
        <v>3</v>
      </c>
      <c r="DM764">
        <v>0</v>
      </c>
      <c r="DN764" t="s">
        <v>3</v>
      </c>
      <c r="DO764">
        <v>0</v>
      </c>
    </row>
    <row r="765" spans="1:119" x14ac:dyDescent="0.2">
      <c r="A765">
        <f>ROW(Source!A2327)</f>
        <v>2327</v>
      </c>
      <c r="B765">
        <v>35364244</v>
      </c>
      <c r="C765">
        <v>35384417</v>
      </c>
      <c r="D765">
        <v>35111398</v>
      </c>
      <c r="E765">
        <v>15872964</v>
      </c>
      <c r="F765">
        <v>1</v>
      </c>
      <c r="G765">
        <v>15872964</v>
      </c>
      <c r="H765">
        <v>1</v>
      </c>
      <c r="I765" t="s">
        <v>982</v>
      </c>
      <c r="J765" t="s">
        <v>3</v>
      </c>
      <c r="K765" t="s">
        <v>983</v>
      </c>
      <c r="L765">
        <v>1191</v>
      </c>
      <c r="N765">
        <v>1013</v>
      </c>
      <c r="O765" t="s">
        <v>984</v>
      </c>
      <c r="P765" t="s">
        <v>984</v>
      </c>
      <c r="Q765">
        <v>1</v>
      </c>
      <c r="W765">
        <v>0</v>
      </c>
      <c r="X765">
        <v>476480486</v>
      </c>
      <c r="Y765">
        <f t="shared" si="167"/>
        <v>34.630000000000003</v>
      </c>
      <c r="AA765">
        <v>0</v>
      </c>
      <c r="AB765">
        <v>0</v>
      </c>
      <c r="AC765">
        <v>0</v>
      </c>
      <c r="AD765">
        <v>0</v>
      </c>
      <c r="AE765">
        <v>0</v>
      </c>
      <c r="AF765">
        <v>0</v>
      </c>
      <c r="AG765">
        <v>0</v>
      </c>
      <c r="AH765">
        <v>0</v>
      </c>
      <c r="AI765">
        <v>1</v>
      </c>
      <c r="AJ765">
        <v>1</v>
      </c>
      <c r="AK765">
        <v>1</v>
      </c>
      <c r="AL765">
        <v>1</v>
      </c>
      <c r="AM765">
        <v>-2</v>
      </c>
      <c r="AN765">
        <v>0</v>
      </c>
      <c r="AO765">
        <v>1</v>
      </c>
      <c r="AP765">
        <v>1</v>
      </c>
      <c r="AQ765">
        <v>0</v>
      </c>
      <c r="AR765">
        <v>0</v>
      </c>
      <c r="AS765" t="s">
        <v>3</v>
      </c>
      <c r="AT765">
        <v>34.630000000000003</v>
      </c>
      <c r="AU765" t="s">
        <v>3</v>
      </c>
      <c r="AV765">
        <v>1</v>
      </c>
      <c r="AW765">
        <v>2</v>
      </c>
      <c r="AX765">
        <v>35384419</v>
      </c>
      <c r="AY765">
        <v>1</v>
      </c>
      <c r="AZ765">
        <v>0</v>
      </c>
      <c r="BA765">
        <v>765</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CU765">
        <f>ROUND(AT765*Source!I2327*AH765*AL765,2)</f>
        <v>0</v>
      </c>
      <c r="CV765">
        <f>ROUND(Y765*Source!I2327,9)</f>
        <v>0.3463</v>
      </c>
      <c r="CW765">
        <v>0</v>
      </c>
      <c r="CX765">
        <f>ROUND(Y765*Source!I2327,9)</f>
        <v>0.3463</v>
      </c>
      <c r="CY765">
        <f>AD765</f>
        <v>0</v>
      </c>
      <c r="CZ765">
        <f>AH765</f>
        <v>0</v>
      </c>
      <c r="DA765">
        <f>AL765</f>
        <v>1</v>
      </c>
      <c r="DB765">
        <f t="shared" si="168"/>
        <v>0</v>
      </c>
      <c r="DC765">
        <f t="shared" si="169"/>
        <v>0</v>
      </c>
      <c r="DD765" t="s">
        <v>3</v>
      </c>
      <c r="DE765" t="s">
        <v>3</v>
      </c>
      <c r="DF765">
        <f t="shared" si="151"/>
        <v>0</v>
      </c>
      <c r="DG765">
        <f t="shared" si="152"/>
        <v>0</v>
      </c>
      <c r="DH765">
        <f t="shared" si="153"/>
        <v>0</v>
      </c>
      <c r="DI765">
        <f t="shared" si="154"/>
        <v>0</v>
      </c>
      <c r="DJ765">
        <f>DI765</f>
        <v>0</v>
      </c>
      <c r="DK765">
        <v>0</v>
      </c>
      <c r="DL765" t="s">
        <v>3</v>
      </c>
      <c r="DM765">
        <v>0</v>
      </c>
      <c r="DN765" t="s">
        <v>3</v>
      </c>
      <c r="DO765">
        <v>0</v>
      </c>
    </row>
    <row r="766" spans="1:119" x14ac:dyDescent="0.2">
      <c r="A766">
        <f>ROW(Source!A2363)</f>
        <v>2363</v>
      </c>
      <c r="B766">
        <v>35364244</v>
      </c>
      <c r="C766">
        <v>35384478</v>
      </c>
      <c r="D766">
        <v>35111398</v>
      </c>
      <c r="E766">
        <v>15872964</v>
      </c>
      <c r="F766">
        <v>1</v>
      </c>
      <c r="G766">
        <v>15872964</v>
      </c>
      <c r="H766">
        <v>1</v>
      </c>
      <c r="I766" t="s">
        <v>982</v>
      </c>
      <c r="J766" t="s">
        <v>3</v>
      </c>
      <c r="K766" t="s">
        <v>983</v>
      </c>
      <c r="L766">
        <v>1191</v>
      </c>
      <c r="N766">
        <v>1013</v>
      </c>
      <c r="O766" t="s">
        <v>984</v>
      </c>
      <c r="P766" t="s">
        <v>984</v>
      </c>
      <c r="Q766">
        <v>1</v>
      </c>
      <c r="W766">
        <v>0</v>
      </c>
      <c r="X766">
        <v>476480486</v>
      </c>
      <c r="Y766">
        <f t="shared" si="167"/>
        <v>5.84</v>
      </c>
      <c r="AA766">
        <v>0</v>
      </c>
      <c r="AB766">
        <v>0</v>
      </c>
      <c r="AC766">
        <v>0</v>
      </c>
      <c r="AD766">
        <v>0</v>
      </c>
      <c r="AE766">
        <v>0</v>
      </c>
      <c r="AF766">
        <v>0</v>
      </c>
      <c r="AG766">
        <v>0</v>
      </c>
      <c r="AH766">
        <v>0</v>
      </c>
      <c r="AI766">
        <v>1</v>
      </c>
      <c r="AJ766">
        <v>1</v>
      </c>
      <c r="AK766">
        <v>1</v>
      </c>
      <c r="AL766">
        <v>1</v>
      </c>
      <c r="AM766">
        <v>-2</v>
      </c>
      <c r="AN766">
        <v>0</v>
      </c>
      <c r="AO766">
        <v>1</v>
      </c>
      <c r="AP766">
        <v>1</v>
      </c>
      <c r="AQ766">
        <v>0</v>
      </c>
      <c r="AR766">
        <v>0</v>
      </c>
      <c r="AS766" t="s">
        <v>3</v>
      </c>
      <c r="AT766">
        <v>5.84</v>
      </c>
      <c r="AU766" t="s">
        <v>3</v>
      </c>
      <c r="AV766">
        <v>1</v>
      </c>
      <c r="AW766">
        <v>2</v>
      </c>
      <c r="AX766">
        <v>35384480</v>
      </c>
      <c r="AY766">
        <v>1</v>
      </c>
      <c r="AZ766">
        <v>0</v>
      </c>
      <c r="BA766">
        <v>766</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CU766">
        <f>ROUND(AT766*Source!I2363*AH766*AL766,2)</f>
        <v>0</v>
      </c>
      <c r="CV766">
        <f>ROUND(Y766*Source!I2363,9)</f>
        <v>0.29199999999999998</v>
      </c>
      <c r="CW766">
        <v>0</v>
      </c>
      <c r="CX766">
        <f>ROUND(Y766*Source!I2363,9)</f>
        <v>0.29199999999999998</v>
      </c>
      <c r="CY766">
        <f>AD766</f>
        <v>0</v>
      </c>
      <c r="CZ766">
        <f>AH766</f>
        <v>0</v>
      </c>
      <c r="DA766">
        <f>AL766</f>
        <v>1</v>
      </c>
      <c r="DB766">
        <f t="shared" si="168"/>
        <v>0</v>
      </c>
      <c r="DC766">
        <f t="shared" si="169"/>
        <v>0</v>
      </c>
      <c r="DD766" t="s">
        <v>3</v>
      </c>
      <c r="DE766" t="s">
        <v>3</v>
      </c>
      <c r="DF766">
        <f t="shared" si="151"/>
        <v>0</v>
      </c>
      <c r="DG766">
        <f t="shared" si="152"/>
        <v>0</v>
      </c>
      <c r="DH766">
        <f t="shared" si="153"/>
        <v>0</v>
      </c>
      <c r="DI766">
        <f t="shared" si="154"/>
        <v>0</v>
      </c>
      <c r="DJ766">
        <f>DI766</f>
        <v>0</v>
      </c>
      <c r="DK766">
        <v>0</v>
      </c>
      <c r="DL766" t="s">
        <v>3</v>
      </c>
      <c r="DM766">
        <v>0</v>
      </c>
      <c r="DN766" t="s">
        <v>3</v>
      </c>
      <c r="DO766">
        <v>0</v>
      </c>
    </row>
    <row r="767" spans="1:119" x14ac:dyDescent="0.2">
      <c r="A767">
        <f>ROW(Source!A2364)</f>
        <v>2364</v>
      </c>
      <c r="B767">
        <v>35364244</v>
      </c>
      <c r="C767">
        <v>35384481</v>
      </c>
      <c r="D767">
        <v>35111398</v>
      </c>
      <c r="E767">
        <v>15872964</v>
      </c>
      <c r="F767">
        <v>1</v>
      </c>
      <c r="G767">
        <v>15872964</v>
      </c>
      <c r="H767">
        <v>1</v>
      </c>
      <c r="I767" t="s">
        <v>982</v>
      </c>
      <c r="J767" t="s">
        <v>3</v>
      </c>
      <c r="K767" t="s">
        <v>983</v>
      </c>
      <c r="L767">
        <v>1191</v>
      </c>
      <c r="N767">
        <v>1013</v>
      </c>
      <c r="O767" t="s">
        <v>984</v>
      </c>
      <c r="P767" t="s">
        <v>984</v>
      </c>
      <c r="Q767">
        <v>1</v>
      </c>
      <c r="W767">
        <v>0</v>
      </c>
      <c r="X767">
        <v>476480486</v>
      </c>
      <c r="Y767">
        <f t="shared" si="167"/>
        <v>0.42</v>
      </c>
      <c r="AA767">
        <v>0</v>
      </c>
      <c r="AB767">
        <v>0</v>
      </c>
      <c r="AC767">
        <v>0</v>
      </c>
      <c r="AD767">
        <v>0</v>
      </c>
      <c r="AE767">
        <v>0</v>
      </c>
      <c r="AF767">
        <v>0</v>
      </c>
      <c r="AG767">
        <v>0</v>
      </c>
      <c r="AH767">
        <v>0</v>
      </c>
      <c r="AI767">
        <v>1</v>
      </c>
      <c r="AJ767">
        <v>1</v>
      </c>
      <c r="AK767">
        <v>1</v>
      </c>
      <c r="AL767">
        <v>1</v>
      </c>
      <c r="AM767">
        <v>-2</v>
      </c>
      <c r="AN767">
        <v>0</v>
      </c>
      <c r="AO767">
        <v>1</v>
      </c>
      <c r="AP767">
        <v>0</v>
      </c>
      <c r="AQ767">
        <v>0</v>
      </c>
      <c r="AR767">
        <v>0</v>
      </c>
      <c r="AS767" t="s">
        <v>3</v>
      </c>
      <c r="AT767">
        <v>0.42</v>
      </c>
      <c r="AU767" t="s">
        <v>3</v>
      </c>
      <c r="AV767">
        <v>1</v>
      </c>
      <c r="AW767">
        <v>2</v>
      </c>
      <c r="AX767">
        <v>35384486</v>
      </c>
      <c r="AY767">
        <v>1</v>
      </c>
      <c r="AZ767">
        <v>0</v>
      </c>
      <c r="BA767">
        <v>767</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CU767">
        <f>ROUND(AT767*Source!I2364*AH767*AL767,2)</f>
        <v>0</v>
      </c>
      <c r="CV767">
        <f>ROUND(Y767*Source!I2364,9)</f>
        <v>8.4000000000000005E-2</v>
      </c>
      <c r="CW767">
        <v>0</v>
      </c>
      <c r="CX767">
        <f>ROUND(Y767*Source!I2364,9)</f>
        <v>8.4000000000000005E-2</v>
      </c>
      <c r="CY767">
        <f>AD767</f>
        <v>0</v>
      </c>
      <c r="CZ767">
        <f>AH767</f>
        <v>0</v>
      </c>
      <c r="DA767">
        <f>AL767</f>
        <v>1</v>
      </c>
      <c r="DB767">
        <f t="shared" si="168"/>
        <v>0</v>
      </c>
      <c r="DC767">
        <f t="shared" si="169"/>
        <v>0</v>
      </c>
      <c r="DD767" t="s">
        <v>3</v>
      </c>
      <c r="DE767" t="s">
        <v>3</v>
      </c>
      <c r="DF767">
        <f t="shared" si="151"/>
        <v>0</v>
      </c>
      <c r="DG767">
        <f t="shared" si="152"/>
        <v>0</v>
      </c>
      <c r="DH767">
        <f t="shared" si="153"/>
        <v>0</v>
      </c>
      <c r="DI767">
        <f t="shared" si="154"/>
        <v>0</v>
      </c>
      <c r="DJ767">
        <f>DI767</f>
        <v>0</v>
      </c>
      <c r="DK767">
        <v>0</v>
      </c>
      <c r="DL767" t="s">
        <v>3</v>
      </c>
      <c r="DM767">
        <v>0</v>
      </c>
      <c r="DN767" t="s">
        <v>3</v>
      </c>
      <c r="DO767">
        <v>0</v>
      </c>
    </row>
    <row r="768" spans="1:119" x14ac:dyDescent="0.2">
      <c r="A768">
        <f>ROW(Source!A2364)</f>
        <v>2364</v>
      </c>
      <c r="B768">
        <v>35364244</v>
      </c>
      <c r="C768">
        <v>35384481</v>
      </c>
      <c r="D768">
        <v>35113190</v>
      </c>
      <c r="E768">
        <v>1</v>
      </c>
      <c r="F768">
        <v>1</v>
      </c>
      <c r="G768">
        <v>15872964</v>
      </c>
      <c r="H768">
        <v>2</v>
      </c>
      <c r="I768" t="s">
        <v>1111</v>
      </c>
      <c r="J768" t="s">
        <v>1112</v>
      </c>
      <c r="K768" t="s">
        <v>1113</v>
      </c>
      <c r="L768">
        <v>1368</v>
      </c>
      <c r="N768">
        <v>1011</v>
      </c>
      <c r="O768" t="s">
        <v>988</v>
      </c>
      <c r="P768" t="s">
        <v>988</v>
      </c>
      <c r="Q768">
        <v>1</v>
      </c>
      <c r="W768">
        <v>0</v>
      </c>
      <c r="X768">
        <v>-1477704590</v>
      </c>
      <c r="Y768">
        <f t="shared" si="167"/>
        <v>0.2</v>
      </c>
      <c r="AA768">
        <v>0</v>
      </c>
      <c r="AB768">
        <v>44.94</v>
      </c>
      <c r="AC768">
        <v>0.64</v>
      </c>
      <c r="AD768">
        <v>0</v>
      </c>
      <c r="AE768">
        <v>0</v>
      </c>
      <c r="AF768">
        <v>44.94</v>
      </c>
      <c r="AG768">
        <v>0.64</v>
      </c>
      <c r="AH768">
        <v>0</v>
      </c>
      <c r="AI768">
        <v>1</v>
      </c>
      <c r="AJ768">
        <v>1</v>
      </c>
      <c r="AK768">
        <v>1</v>
      </c>
      <c r="AL768">
        <v>1</v>
      </c>
      <c r="AM768">
        <v>-2</v>
      </c>
      <c r="AN768">
        <v>0</v>
      </c>
      <c r="AO768">
        <v>1</v>
      </c>
      <c r="AP768">
        <v>0</v>
      </c>
      <c r="AQ768">
        <v>0</v>
      </c>
      <c r="AR768">
        <v>0</v>
      </c>
      <c r="AS768" t="s">
        <v>3</v>
      </c>
      <c r="AT768">
        <v>0.2</v>
      </c>
      <c r="AU768" t="s">
        <v>3</v>
      </c>
      <c r="AV768">
        <v>0</v>
      </c>
      <c r="AW768">
        <v>2</v>
      </c>
      <c r="AX768">
        <v>35384487</v>
      </c>
      <c r="AY768">
        <v>1</v>
      </c>
      <c r="AZ768">
        <v>0</v>
      </c>
      <c r="BA768">
        <v>768</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CV768">
        <v>0</v>
      </c>
      <c r="CW768">
        <f>ROUND(Y768*Source!I2364*DO768,9)</f>
        <v>0</v>
      </c>
      <c r="CX768">
        <f>ROUND(Y768*Source!I2364,9)</f>
        <v>0.04</v>
      </c>
      <c r="CY768">
        <f>AB768</f>
        <v>44.94</v>
      </c>
      <c r="CZ768">
        <f>AF768</f>
        <v>44.94</v>
      </c>
      <c r="DA768">
        <f>AJ768</f>
        <v>1</v>
      </c>
      <c r="DB768">
        <f t="shared" si="168"/>
        <v>8.99</v>
      </c>
      <c r="DC768">
        <f t="shared" si="169"/>
        <v>0.13</v>
      </c>
      <c r="DD768" t="s">
        <v>3</v>
      </c>
      <c r="DE768" t="s">
        <v>3</v>
      </c>
      <c r="DF768">
        <f t="shared" si="151"/>
        <v>0</v>
      </c>
      <c r="DG768">
        <f t="shared" si="152"/>
        <v>1.8</v>
      </c>
      <c r="DH768">
        <f t="shared" si="153"/>
        <v>0.03</v>
      </c>
      <c r="DI768">
        <f t="shared" si="154"/>
        <v>0</v>
      </c>
      <c r="DJ768">
        <f>DG768</f>
        <v>1.8</v>
      </c>
      <c r="DK768">
        <v>0</v>
      </c>
      <c r="DL768" t="s">
        <v>3</v>
      </c>
      <c r="DM768">
        <v>0</v>
      </c>
      <c r="DN768" t="s">
        <v>3</v>
      </c>
      <c r="DO768">
        <v>0</v>
      </c>
    </row>
    <row r="769" spans="1:119" x14ac:dyDescent="0.2">
      <c r="A769">
        <f>ROW(Source!A2364)</f>
        <v>2364</v>
      </c>
      <c r="B769">
        <v>35364244</v>
      </c>
      <c r="C769">
        <v>35384481</v>
      </c>
      <c r="D769">
        <v>35115233</v>
      </c>
      <c r="E769">
        <v>1</v>
      </c>
      <c r="F769">
        <v>1</v>
      </c>
      <c r="G769">
        <v>15872964</v>
      </c>
      <c r="H769">
        <v>3</v>
      </c>
      <c r="I769" t="s">
        <v>1114</v>
      </c>
      <c r="J769" t="s">
        <v>1115</v>
      </c>
      <c r="K769" t="s">
        <v>1116</v>
      </c>
      <c r="L769">
        <v>1339</v>
      </c>
      <c r="N769">
        <v>1007</v>
      </c>
      <c r="O769" t="s">
        <v>1117</v>
      </c>
      <c r="P769" t="s">
        <v>1117</v>
      </c>
      <c r="Q769">
        <v>1</v>
      </c>
      <c r="W769">
        <v>0</v>
      </c>
      <c r="X769">
        <v>-35091971</v>
      </c>
      <c r="Y769">
        <f t="shared" si="167"/>
        <v>1.7600000000000001E-2</v>
      </c>
      <c r="AA769">
        <v>54.81</v>
      </c>
      <c r="AB769">
        <v>0</v>
      </c>
      <c r="AC769">
        <v>0</v>
      </c>
      <c r="AD769">
        <v>0</v>
      </c>
      <c r="AE769">
        <v>54.81</v>
      </c>
      <c r="AF769">
        <v>0</v>
      </c>
      <c r="AG769">
        <v>0</v>
      </c>
      <c r="AH769">
        <v>0</v>
      </c>
      <c r="AI769">
        <v>1</v>
      </c>
      <c r="AJ769">
        <v>1</v>
      </c>
      <c r="AK769">
        <v>1</v>
      </c>
      <c r="AL769">
        <v>1</v>
      </c>
      <c r="AM769">
        <v>-2</v>
      </c>
      <c r="AN769">
        <v>0</v>
      </c>
      <c r="AO769">
        <v>1</v>
      </c>
      <c r="AP769">
        <v>0</v>
      </c>
      <c r="AQ769">
        <v>0</v>
      </c>
      <c r="AR769">
        <v>0</v>
      </c>
      <c r="AS769" t="s">
        <v>3</v>
      </c>
      <c r="AT769">
        <v>1.7600000000000001E-2</v>
      </c>
      <c r="AU769" t="s">
        <v>3</v>
      </c>
      <c r="AV769">
        <v>0</v>
      </c>
      <c r="AW769">
        <v>2</v>
      </c>
      <c r="AX769">
        <v>35384488</v>
      </c>
      <c r="AY769">
        <v>1</v>
      </c>
      <c r="AZ769">
        <v>0</v>
      </c>
      <c r="BA769">
        <v>769</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CV769">
        <v>0</v>
      </c>
      <c r="CW769">
        <v>0</v>
      </c>
      <c r="CX769">
        <f>ROUND(Y769*Source!I2364,9)</f>
        <v>3.5200000000000001E-3</v>
      </c>
      <c r="CY769">
        <f>AA769</f>
        <v>54.81</v>
      </c>
      <c r="CZ769">
        <f>AE769</f>
        <v>54.81</v>
      </c>
      <c r="DA769">
        <f>AI769</f>
        <v>1</v>
      </c>
      <c r="DB769">
        <f t="shared" si="168"/>
        <v>0.96</v>
      </c>
      <c r="DC769">
        <f t="shared" si="169"/>
        <v>0</v>
      </c>
      <c r="DD769" t="s">
        <v>3</v>
      </c>
      <c r="DE769" t="s">
        <v>3</v>
      </c>
      <c r="DF769">
        <f t="shared" ref="DF769:DF832" si="170">ROUND(ROUND(AE769,2)*CX769,2)</f>
        <v>0.19</v>
      </c>
      <c r="DG769">
        <f t="shared" ref="DG769:DG832" si="171">ROUND(ROUND(AF769,2)*CX769,2)</f>
        <v>0</v>
      </c>
      <c r="DH769">
        <f t="shared" ref="DH769:DH832" si="172">ROUND(ROUND(AG769,2)*CX769,2)</f>
        <v>0</v>
      </c>
      <c r="DI769">
        <f t="shared" ref="DI769:DI832" si="173">ROUND(ROUND(AH769,2)*CX769,2)</f>
        <v>0</v>
      </c>
      <c r="DJ769">
        <f>DF769</f>
        <v>0.19</v>
      </c>
      <c r="DK769">
        <v>0</v>
      </c>
      <c r="DL769" t="s">
        <v>3</v>
      </c>
      <c r="DM769">
        <v>0</v>
      </c>
      <c r="DN769" t="s">
        <v>3</v>
      </c>
      <c r="DO769">
        <v>0</v>
      </c>
    </row>
    <row r="770" spans="1:119" x14ac:dyDescent="0.2">
      <c r="A770">
        <f>ROW(Source!A2364)</f>
        <v>2364</v>
      </c>
      <c r="B770">
        <v>35364244</v>
      </c>
      <c r="C770">
        <v>35384481</v>
      </c>
      <c r="D770">
        <v>35117602</v>
      </c>
      <c r="E770">
        <v>1</v>
      </c>
      <c r="F770">
        <v>1</v>
      </c>
      <c r="G770">
        <v>15872964</v>
      </c>
      <c r="H770">
        <v>3</v>
      </c>
      <c r="I770" t="s">
        <v>1118</v>
      </c>
      <c r="J770" t="s">
        <v>1119</v>
      </c>
      <c r="K770" t="s">
        <v>1120</v>
      </c>
      <c r="L770">
        <v>1354</v>
      </c>
      <c r="N770">
        <v>1010</v>
      </c>
      <c r="O770" t="s">
        <v>52</v>
      </c>
      <c r="P770" t="s">
        <v>52</v>
      </c>
      <c r="Q770">
        <v>1</v>
      </c>
      <c r="W770">
        <v>0</v>
      </c>
      <c r="X770">
        <v>656259231</v>
      </c>
      <c r="Y770">
        <f t="shared" si="167"/>
        <v>6.7000000000000002E-3</v>
      </c>
      <c r="AA770">
        <v>16620.27</v>
      </c>
      <c r="AB770">
        <v>0</v>
      </c>
      <c r="AC770">
        <v>0</v>
      </c>
      <c r="AD770">
        <v>0</v>
      </c>
      <c r="AE770">
        <v>16620.27</v>
      </c>
      <c r="AF770">
        <v>0</v>
      </c>
      <c r="AG770">
        <v>0</v>
      </c>
      <c r="AH770">
        <v>0</v>
      </c>
      <c r="AI770">
        <v>1</v>
      </c>
      <c r="AJ770">
        <v>1</v>
      </c>
      <c r="AK770">
        <v>1</v>
      </c>
      <c r="AL770">
        <v>1</v>
      </c>
      <c r="AM770">
        <v>-2</v>
      </c>
      <c r="AN770">
        <v>0</v>
      </c>
      <c r="AO770">
        <v>1</v>
      </c>
      <c r="AP770">
        <v>0</v>
      </c>
      <c r="AQ770">
        <v>0</v>
      </c>
      <c r="AR770">
        <v>0</v>
      </c>
      <c r="AS770" t="s">
        <v>3</v>
      </c>
      <c r="AT770">
        <v>6.7000000000000002E-3</v>
      </c>
      <c r="AU770" t="s">
        <v>3</v>
      </c>
      <c r="AV770">
        <v>0</v>
      </c>
      <c r="AW770">
        <v>2</v>
      </c>
      <c r="AX770">
        <v>35384489</v>
      </c>
      <c r="AY770">
        <v>1</v>
      </c>
      <c r="AZ770">
        <v>0</v>
      </c>
      <c r="BA770">
        <v>770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CV770">
        <v>0</v>
      </c>
      <c r="CW770">
        <v>0</v>
      </c>
      <c r="CX770">
        <f>ROUND(Y770*Source!I2364,9)</f>
        <v>1.34E-3</v>
      </c>
      <c r="CY770">
        <f>AA770</f>
        <v>16620.27</v>
      </c>
      <c r="CZ770">
        <f>AE770</f>
        <v>16620.27</v>
      </c>
      <c r="DA770">
        <f>AI770</f>
        <v>1</v>
      </c>
      <c r="DB770">
        <f t="shared" si="168"/>
        <v>111.36</v>
      </c>
      <c r="DC770">
        <f t="shared" si="169"/>
        <v>0</v>
      </c>
      <c r="DD770" t="s">
        <v>3</v>
      </c>
      <c r="DE770" t="s">
        <v>3</v>
      </c>
      <c r="DF770">
        <f t="shared" si="170"/>
        <v>22.27</v>
      </c>
      <c r="DG770">
        <f t="shared" si="171"/>
        <v>0</v>
      </c>
      <c r="DH770">
        <f t="shared" si="172"/>
        <v>0</v>
      </c>
      <c r="DI770">
        <f t="shared" si="173"/>
        <v>0</v>
      </c>
      <c r="DJ770">
        <f>DF770</f>
        <v>22.27</v>
      </c>
      <c r="DK770">
        <v>0</v>
      </c>
      <c r="DL770" t="s">
        <v>3</v>
      </c>
      <c r="DM770">
        <v>0</v>
      </c>
      <c r="DN770" t="s">
        <v>3</v>
      </c>
      <c r="DO770">
        <v>0</v>
      </c>
    </row>
    <row r="771" spans="1:119" x14ac:dyDescent="0.2">
      <c r="A771">
        <f>ROW(Source!A2365)</f>
        <v>2365</v>
      </c>
      <c r="B771">
        <v>35364244</v>
      </c>
      <c r="C771">
        <v>35384490</v>
      </c>
      <c r="D771">
        <v>35111398</v>
      </c>
      <c r="E771">
        <v>15872964</v>
      </c>
      <c r="F771">
        <v>1</v>
      </c>
      <c r="G771">
        <v>15872964</v>
      </c>
      <c r="H771">
        <v>1</v>
      </c>
      <c r="I771" t="s">
        <v>982</v>
      </c>
      <c r="J771" t="s">
        <v>3</v>
      </c>
      <c r="K771" t="s">
        <v>983</v>
      </c>
      <c r="L771">
        <v>1191</v>
      </c>
      <c r="N771">
        <v>1013</v>
      </c>
      <c r="O771" t="s">
        <v>984</v>
      </c>
      <c r="P771" t="s">
        <v>984</v>
      </c>
      <c r="Q771">
        <v>1</v>
      </c>
      <c r="W771">
        <v>0</v>
      </c>
      <c r="X771">
        <v>476480486</v>
      </c>
      <c r="Y771">
        <f t="shared" si="167"/>
        <v>14</v>
      </c>
      <c r="AA771">
        <v>0</v>
      </c>
      <c r="AB771">
        <v>0</v>
      </c>
      <c r="AC771">
        <v>0</v>
      </c>
      <c r="AD771">
        <v>0</v>
      </c>
      <c r="AE771">
        <v>0</v>
      </c>
      <c r="AF771">
        <v>0</v>
      </c>
      <c r="AG771">
        <v>0</v>
      </c>
      <c r="AH771">
        <v>0</v>
      </c>
      <c r="AI771">
        <v>1</v>
      </c>
      <c r="AJ771">
        <v>1</v>
      </c>
      <c r="AK771">
        <v>1</v>
      </c>
      <c r="AL771">
        <v>1</v>
      </c>
      <c r="AM771">
        <v>-2</v>
      </c>
      <c r="AN771">
        <v>0</v>
      </c>
      <c r="AO771">
        <v>1</v>
      </c>
      <c r="AP771">
        <v>1</v>
      </c>
      <c r="AQ771">
        <v>0</v>
      </c>
      <c r="AR771">
        <v>0</v>
      </c>
      <c r="AS771" t="s">
        <v>3</v>
      </c>
      <c r="AT771">
        <v>14</v>
      </c>
      <c r="AU771" t="s">
        <v>3</v>
      </c>
      <c r="AV771">
        <v>1</v>
      </c>
      <c r="AW771">
        <v>2</v>
      </c>
      <c r="AX771">
        <v>35384494</v>
      </c>
      <c r="AY771">
        <v>1</v>
      </c>
      <c r="AZ771">
        <v>0</v>
      </c>
      <c r="BA771">
        <v>771</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CU771">
        <f>ROUND(AT771*Source!I2365*AH771*AL771,2)</f>
        <v>0</v>
      </c>
      <c r="CV771">
        <f>ROUND(Y771*Source!I2365,9)</f>
        <v>0.14000000000000001</v>
      </c>
      <c r="CW771">
        <v>0</v>
      </c>
      <c r="CX771">
        <f>ROUND(Y771*Source!I2365,9)</f>
        <v>0.14000000000000001</v>
      </c>
      <c r="CY771">
        <f>AD771</f>
        <v>0</v>
      </c>
      <c r="CZ771">
        <f>AH771</f>
        <v>0</v>
      </c>
      <c r="DA771">
        <f>AL771</f>
        <v>1</v>
      </c>
      <c r="DB771">
        <f t="shared" si="168"/>
        <v>0</v>
      </c>
      <c r="DC771">
        <f t="shared" si="169"/>
        <v>0</v>
      </c>
      <c r="DD771" t="s">
        <v>3</v>
      </c>
      <c r="DE771" t="s">
        <v>3</v>
      </c>
      <c r="DF771">
        <f t="shared" si="170"/>
        <v>0</v>
      </c>
      <c r="DG771">
        <f t="shared" si="171"/>
        <v>0</v>
      </c>
      <c r="DH771">
        <f t="shared" si="172"/>
        <v>0</v>
      </c>
      <c r="DI771">
        <f t="shared" si="173"/>
        <v>0</v>
      </c>
      <c r="DJ771">
        <f>DI771</f>
        <v>0</v>
      </c>
      <c r="DK771">
        <v>0</v>
      </c>
      <c r="DL771" t="s">
        <v>3</v>
      </c>
      <c r="DM771">
        <v>0</v>
      </c>
      <c r="DN771" t="s">
        <v>3</v>
      </c>
      <c r="DO771">
        <v>0</v>
      </c>
    </row>
    <row r="772" spans="1:119" x14ac:dyDescent="0.2">
      <c r="A772">
        <f>ROW(Source!A2365)</f>
        <v>2365</v>
      </c>
      <c r="B772">
        <v>35364244</v>
      </c>
      <c r="C772">
        <v>35384490</v>
      </c>
      <c r="D772">
        <v>35112687</v>
      </c>
      <c r="E772">
        <v>1</v>
      </c>
      <c r="F772">
        <v>1</v>
      </c>
      <c r="G772">
        <v>15872964</v>
      </c>
      <c r="H772">
        <v>2</v>
      </c>
      <c r="I772" t="s">
        <v>1121</v>
      </c>
      <c r="J772" t="s">
        <v>1122</v>
      </c>
      <c r="K772" t="s">
        <v>1123</v>
      </c>
      <c r="L772">
        <v>1368</v>
      </c>
      <c r="N772">
        <v>1011</v>
      </c>
      <c r="O772" t="s">
        <v>988</v>
      </c>
      <c r="P772" t="s">
        <v>988</v>
      </c>
      <c r="Q772">
        <v>1</v>
      </c>
      <c r="W772">
        <v>0</v>
      </c>
      <c r="X772">
        <v>-1843499539</v>
      </c>
      <c r="Y772">
        <f t="shared" si="167"/>
        <v>3.65</v>
      </c>
      <c r="AA772">
        <v>0</v>
      </c>
      <c r="AB772">
        <v>1635</v>
      </c>
      <c r="AC772">
        <v>832.91</v>
      </c>
      <c r="AD772">
        <v>0</v>
      </c>
      <c r="AE772">
        <v>0</v>
      </c>
      <c r="AF772">
        <v>1635</v>
      </c>
      <c r="AG772">
        <v>832.91</v>
      </c>
      <c r="AH772">
        <v>0</v>
      </c>
      <c r="AI772">
        <v>1</v>
      </c>
      <c r="AJ772">
        <v>1</v>
      </c>
      <c r="AK772">
        <v>1</v>
      </c>
      <c r="AL772">
        <v>1</v>
      </c>
      <c r="AM772">
        <v>-2</v>
      </c>
      <c r="AN772">
        <v>0</v>
      </c>
      <c r="AO772">
        <v>1</v>
      </c>
      <c r="AP772">
        <v>1</v>
      </c>
      <c r="AQ772">
        <v>0</v>
      </c>
      <c r="AR772">
        <v>0</v>
      </c>
      <c r="AS772" t="s">
        <v>3</v>
      </c>
      <c r="AT772">
        <v>3.65</v>
      </c>
      <c r="AU772" t="s">
        <v>3</v>
      </c>
      <c r="AV772">
        <v>0</v>
      </c>
      <c r="AW772">
        <v>2</v>
      </c>
      <c r="AX772">
        <v>35384495</v>
      </c>
      <c r="AY772">
        <v>1</v>
      </c>
      <c r="AZ772">
        <v>0</v>
      </c>
      <c r="BA772">
        <v>772</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CV772">
        <v>0</v>
      </c>
      <c r="CW772">
        <f>ROUND(Y772*Source!I2365*DO772,9)</f>
        <v>0</v>
      </c>
      <c r="CX772">
        <f>ROUND(Y772*Source!I2365,9)</f>
        <v>3.6499999999999998E-2</v>
      </c>
      <c r="CY772">
        <f>AB772</f>
        <v>1635</v>
      </c>
      <c r="CZ772">
        <f>AF772</f>
        <v>1635</v>
      </c>
      <c r="DA772">
        <f>AJ772</f>
        <v>1</v>
      </c>
      <c r="DB772">
        <f t="shared" si="168"/>
        <v>5967.75</v>
      </c>
      <c r="DC772">
        <f t="shared" si="169"/>
        <v>3040.12</v>
      </c>
      <c r="DD772" t="s">
        <v>3</v>
      </c>
      <c r="DE772" t="s">
        <v>3</v>
      </c>
      <c r="DF772">
        <f t="shared" si="170"/>
        <v>0</v>
      </c>
      <c r="DG772">
        <f t="shared" si="171"/>
        <v>59.68</v>
      </c>
      <c r="DH772">
        <f t="shared" si="172"/>
        <v>30.4</v>
      </c>
      <c r="DI772">
        <f t="shared" si="173"/>
        <v>0</v>
      </c>
      <c r="DJ772">
        <f>DG772</f>
        <v>59.68</v>
      </c>
      <c r="DK772">
        <v>0</v>
      </c>
      <c r="DL772" t="s">
        <v>3</v>
      </c>
      <c r="DM772">
        <v>0</v>
      </c>
      <c r="DN772" t="s">
        <v>3</v>
      </c>
      <c r="DO772">
        <v>0</v>
      </c>
    </row>
    <row r="773" spans="1:119" x14ac:dyDescent="0.2">
      <c r="A773">
        <f>ROW(Source!A2365)</f>
        <v>2365</v>
      </c>
      <c r="B773">
        <v>35364244</v>
      </c>
      <c r="C773">
        <v>35384490</v>
      </c>
      <c r="D773">
        <v>35113169</v>
      </c>
      <c r="E773">
        <v>1</v>
      </c>
      <c r="F773">
        <v>1</v>
      </c>
      <c r="G773">
        <v>15872964</v>
      </c>
      <c r="H773">
        <v>2</v>
      </c>
      <c r="I773" t="s">
        <v>1124</v>
      </c>
      <c r="J773" t="s">
        <v>1125</v>
      </c>
      <c r="K773" t="s">
        <v>1126</v>
      </c>
      <c r="L773">
        <v>1368</v>
      </c>
      <c r="N773">
        <v>1011</v>
      </c>
      <c r="O773" t="s">
        <v>988</v>
      </c>
      <c r="P773" t="s">
        <v>988</v>
      </c>
      <c r="Q773">
        <v>1</v>
      </c>
      <c r="W773">
        <v>0</v>
      </c>
      <c r="X773">
        <v>-1505827316</v>
      </c>
      <c r="Y773">
        <f t="shared" si="167"/>
        <v>3.65</v>
      </c>
      <c r="AA773">
        <v>0</v>
      </c>
      <c r="AB773">
        <v>7.15</v>
      </c>
      <c r="AC773">
        <v>0.09</v>
      </c>
      <c r="AD773">
        <v>0</v>
      </c>
      <c r="AE773">
        <v>0</v>
      </c>
      <c r="AF773">
        <v>7.15</v>
      </c>
      <c r="AG773">
        <v>0.09</v>
      </c>
      <c r="AH773">
        <v>0</v>
      </c>
      <c r="AI773">
        <v>1</v>
      </c>
      <c r="AJ773">
        <v>1</v>
      </c>
      <c r="AK773">
        <v>1</v>
      </c>
      <c r="AL773">
        <v>1</v>
      </c>
      <c r="AM773">
        <v>-2</v>
      </c>
      <c r="AN773">
        <v>0</v>
      </c>
      <c r="AO773">
        <v>1</v>
      </c>
      <c r="AP773">
        <v>1</v>
      </c>
      <c r="AQ773">
        <v>0</v>
      </c>
      <c r="AR773">
        <v>0</v>
      </c>
      <c r="AS773" t="s">
        <v>3</v>
      </c>
      <c r="AT773">
        <v>3.65</v>
      </c>
      <c r="AU773" t="s">
        <v>3</v>
      </c>
      <c r="AV773">
        <v>0</v>
      </c>
      <c r="AW773">
        <v>2</v>
      </c>
      <c r="AX773">
        <v>35384496</v>
      </c>
      <c r="AY773">
        <v>1</v>
      </c>
      <c r="AZ773">
        <v>0</v>
      </c>
      <c r="BA773">
        <v>773</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CV773">
        <v>0</v>
      </c>
      <c r="CW773">
        <f>ROUND(Y773*Source!I2365*DO773,9)</f>
        <v>0</v>
      </c>
      <c r="CX773">
        <f>ROUND(Y773*Source!I2365,9)</f>
        <v>3.6499999999999998E-2</v>
      </c>
      <c r="CY773">
        <f>AB773</f>
        <v>7.15</v>
      </c>
      <c r="CZ773">
        <f>AF773</f>
        <v>7.15</v>
      </c>
      <c r="DA773">
        <f>AJ773</f>
        <v>1</v>
      </c>
      <c r="DB773">
        <f t="shared" si="168"/>
        <v>26.1</v>
      </c>
      <c r="DC773">
        <f t="shared" si="169"/>
        <v>0.33</v>
      </c>
      <c r="DD773" t="s">
        <v>3</v>
      </c>
      <c r="DE773" t="s">
        <v>3</v>
      </c>
      <c r="DF773">
        <f t="shared" si="170"/>
        <v>0</v>
      </c>
      <c r="DG773">
        <f t="shared" si="171"/>
        <v>0.26</v>
      </c>
      <c r="DH773">
        <f t="shared" si="172"/>
        <v>0</v>
      </c>
      <c r="DI773">
        <f t="shared" si="173"/>
        <v>0</v>
      </c>
      <c r="DJ773">
        <f>DG773</f>
        <v>0.26</v>
      </c>
      <c r="DK773">
        <v>0</v>
      </c>
      <c r="DL773" t="s">
        <v>3</v>
      </c>
      <c r="DM773">
        <v>0</v>
      </c>
      <c r="DN773" t="s">
        <v>3</v>
      </c>
      <c r="DO773">
        <v>0</v>
      </c>
    </row>
    <row r="774" spans="1:119" x14ac:dyDescent="0.2">
      <c r="A774">
        <f>ROW(Source!A2368)</f>
        <v>2368</v>
      </c>
      <c r="B774">
        <v>35364244</v>
      </c>
      <c r="C774">
        <v>35384499</v>
      </c>
      <c r="D774">
        <v>35111398</v>
      </c>
      <c r="E774">
        <v>15872964</v>
      </c>
      <c r="F774">
        <v>1</v>
      </c>
      <c r="G774">
        <v>15872964</v>
      </c>
      <c r="H774">
        <v>1</v>
      </c>
      <c r="I774" t="s">
        <v>982</v>
      </c>
      <c r="J774" t="s">
        <v>3</v>
      </c>
      <c r="K774" t="s">
        <v>983</v>
      </c>
      <c r="L774">
        <v>1191</v>
      </c>
      <c r="N774">
        <v>1013</v>
      </c>
      <c r="O774" t="s">
        <v>984</v>
      </c>
      <c r="P774" t="s">
        <v>984</v>
      </c>
      <c r="Q774">
        <v>1</v>
      </c>
      <c r="W774">
        <v>0</v>
      </c>
      <c r="X774">
        <v>476480486</v>
      </c>
      <c r="Y774">
        <f t="shared" si="167"/>
        <v>42.81</v>
      </c>
      <c r="AA774">
        <v>0</v>
      </c>
      <c r="AB774">
        <v>0</v>
      </c>
      <c r="AC774">
        <v>0</v>
      </c>
      <c r="AD774">
        <v>0</v>
      </c>
      <c r="AE774">
        <v>0</v>
      </c>
      <c r="AF774">
        <v>0</v>
      </c>
      <c r="AG774">
        <v>0</v>
      </c>
      <c r="AH774">
        <v>0</v>
      </c>
      <c r="AI774">
        <v>1</v>
      </c>
      <c r="AJ774">
        <v>1</v>
      </c>
      <c r="AK774">
        <v>1</v>
      </c>
      <c r="AL774">
        <v>1</v>
      </c>
      <c r="AM774">
        <v>-2</v>
      </c>
      <c r="AN774">
        <v>0</v>
      </c>
      <c r="AO774">
        <v>1</v>
      </c>
      <c r="AP774">
        <v>1</v>
      </c>
      <c r="AQ774">
        <v>0</v>
      </c>
      <c r="AR774">
        <v>0</v>
      </c>
      <c r="AS774" t="s">
        <v>3</v>
      </c>
      <c r="AT774">
        <v>42.81</v>
      </c>
      <c r="AU774" t="s">
        <v>3</v>
      </c>
      <c r="AV774">
        <v>1</v>
      </c>
      <c r="AW774">
        <v>2</v>
      </c>
      <c r="AX774">
        <v>35384502</v>
      </c>
      <c r="AY774">
        <v>1</v>
      </c>
      <c r="AZ774">
        <v>0</v>
      </c>
      <c r="BA774">
        <v>774</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CU774">
        <f>ROUND(AT774*Source!I2368*AH774*AL774,2)</f>
        <v>0</v>
      </c>
      <c r="CV774">
        <f>ROUND(Y774*Source!I2368,9)</f>
        <v>1.7123999999999999</v>
      </c>
      <c r="CW774">
        <v>0</v>
      </c>
      <c r="CX774">
        <f>ROUND(Y774*Source!I2368,9)</f>
        <v>1.7123999999999999</v>
      </c>
      <c r="CY774">
        <f>AD774</f>
        <v>0</v>
      </c>
      <c r="CZ774">
        <f>AH774</f>
        <v>0</v>
      </c>
      <c r="DA774">
        <f>AL774</f>
        <v>1</v>
      </c>
      <c r="DB774">
        <f t="shared" si="168"/>
        <v>0</v>
      </c>
      <c r="DC774">
        <f t="shared" si="169"/>
        <v>0</v>
      </c>
      <c r="DD774" t="s">
        <v>3</v>
      </c>
      <c r="DE774" t="s">
        <v>3</v>
      </c>
      <c r="DF774">
        <f t="shared" si="170"/>
        <v>0</v>
      </c>
      <c r="DG774">
        <f t="shared" si="171"/>
        <v>0</v>
      </c>
      <c r="DH774">
        <f t="shared" si="172"/>
        <v>0</v>
      </c>
      <c r="DI774">
        <f t="shared" si="173"/>
        <v>0</v>
      </c>
      <c r="DJ774">
        <f>DI774</f>
        <v>0</v>
      </c>
      <c r="DK774">
        <v>0</v>
      </c>
      <c r="DL774" t="s">
        <v>3</v>
      </c>
      <c r="DM774">
        <v>0</v>
      </c>
      <c r="DN774" t="s">
        <v>3</v>
      </c>
      <c r="DO774">
        <v>0</v>
      </c>
    </row>
    <row r="775" spans="1:119" x14ac:dyDescent="0.2">
      <c r="A775">
        <f>ROW(Source!A2368)</f>
        <v>2368</v>
      </c>
      <c r="B775">
        <v>35364244</v>
      </c>
      <c r="C775">
        <v>35384499</v>
      </c>
      <c r="D775">
        <v>35113206</v>
      </c>
      <c r="E775">
        <v>1</v>
      </c>
      <c r="F775">
        <v>1</v>
      </c>
      <c r="G775">
        <v>15872964</v>
      </c>
      <c r="H775">
        <v>2</v>
      </c>
      <c r="I775" t="s">
        <v>989</v>
      </c>
      <c r="J775" t="s">
        <v>990</v>
      </c>
      <c r="K775" t="s">
        <v>991</v>
      </c>
      <c r="L775">
        <v>1368</v>
      </c>
      <c r="N775">
        <v>1011</v>
      </c>
      <c r="O775" t="s">
        <v>988</v>
      </c>
      <c r="P775" t="s">
        <v>988</v>
      </c>
      <c r="Q775">
        <v>1</v>
      </c>
      <c r="W775">
        <v>0</v>
      </c>
      <c r="X775">
        <v>-1817365194</v>
      </c>
      <c r="Y775">
        <f t="shared" si="167"/>
        <v>6.9</v>
      </c>
      <c r="AA775">
        <v>0</v>
      </c>
      <c r="AB775">
        <v>4.72</v>
      </c>
      <c r="AC775">
        <v>0.1</v>
      </c>
      <c r="AD775">
        <v>0</v>
      </c>
      <c r="AE775">
        <v>0</v>
      </c>
      <c r="AF775">
        <v>4.72</v>
      </c>
      <c r="AG775">
        <v>0.1</v>
      </c>
      <c r="AH775">
        <v>0</v>
      </c>
      <c r="AI775">
        <v>1</v>
      </c>
      <c r="AJ775">
        <v>1</v>
      </c>
      <c r="AK775">
        <v>1</v>
      </c>
      <c r="AL775">
        <v>1</v>
      </c>
      <c r="AM775">
        <v>-2</v>
      </c>
      <c r="AN775">
        <v>0</v>
      </c>
      <c r="AO775">
        <v>1</v>
      </c>
      <c r="AP775">
        <v>1</v>
      </c>
      <c r="AQ775">
        <v>0</v>
      </c>
      <c r="AR775">
        <v>0</v>
      </c>
      <c r="AS775" t="s">
        <v>3</v>
      </c>
      <c r="AT775">
        <v>6.9</v>
      </c>
      <c r="AU775" t="s">
        <v>3</v>
      </c>
      <c r="AV775">
        <v>0</v>
      </c>
      <c r="AW775">
        <v>2</v>
      </c>
      <c r="AX775">
        <v>35384503</v>
      </c>
      <c r="AY775">
        <v>1</v>
      </c>
      <c r="AZ775">
        <v>0</v>
      </c>
      <c r="BA775">
        <v>775</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CV775">
        <v>0</v>
      </c>
      <c r="CW775">
        <f>ROUND(Y775*Source!I2368*DO775,9)</f>
        <v>0</v>
      </c>
      <c r="CX775">
        <f>ROUND(Y775*Source!I2368,9)</f>
        <v>0.27600000000000002</v>
      </c>
      <c r="CY775">
        <f>AB775</f>
        <v>4.72</v>
      </c>
      <c r="CZ775">
        <f>AF775</f>
        <v>4.72</v>
      </c>
      <c r="DA775">
        <f>AJ775</f>
        <v>1</v>
      </c>
      <c r="DB775">
        <f t="shared" si="168"/>
        <v>32.57</v>
      </c>
      <c r="DC775">
        <f t="shared" si="169"/>
        <v>0.69</v>
      </c>
      <c r="DD775" t="s">
        <v>3</v>
      </c>
      <c r="DE775" t="s">
        <v>3</v>
      </c>
      <c r="DF775">
        <f t="shared" si="170"/>
        <v>0</v>
      </c>
      <c r="DG775">
        <f t="shared" si="171"/>
        <v>1.3</v>
      </c>
      <c r="DH775">
        <f t="shared" si="172"/>
        <v>0.03</v>
      </c>
      <c r="DI775">
        <f t="shared" si="173"/>
        <v>0</v>
      </c>
      <c r="DJ775">
        <f>DG775</f>
        <v>1.3</v>
      </c>
      <c r="DK775">
        <v>0</v>
      </c>
      <c r="DL775" t="s">
        <v>3</v>
      </c>
      <c r="DM775">
        <v>0</v>
      </c>
      <c r="DN775" t="s">
        <v>3</v>
      </c>
      <c r="DO775">
        <v>0</v>
      </c>
    </row>
    <row r="776" spans="1:119" x14ac:dyDescent="0.2">
      <c r="A776">
        <f>ROW(Source!A2369)</f>
        <v>2369</v>
      </c>
      <c r="B776">
        <v>35364244</v>
      </c>
      <c r="C776">
        <v>35384504</v>
      </c>
      <c r="D776">
        <v>35111398</v>
      </c>
      <c r="E776">
        <v>15872964</v>
      </c>
      <c r="F776">
        <v>1</v>
      </c>
      <c r="G776">
        <v>15872964</v>
      </c>
      <c r="H776">
        <v>1</v>
      </c>
      <c r="I776" t="s">
        <v>982</v>
      </c>
      <c r="J776" t="s">
        <v>3</v>
      </c>
      <c r="K776" t="s">
        <v>983</v>
      </c>
      <c r="L776">
        <v>1191</v>
      </c>
      <c r="N776">
        <v>1013</v>
      </c>
      <c r="O776" t="s">
        <v>984</v>
      </c>
      <c r="P776" t="s">
        <v>984</v>
      </c>
      <c r="Q776">
        <v>1</v>
      </c>
      <c r="W776">
        <v>0</v>
      </c>
      <c r="X776">
        <v>476480486</v>
      </c>
      <c r="Y776">
        <f t="shared" si="167"/>
        <v>39.22</v>
      </c>
      <c r="AA776">
        <v>0</v>
      </c>
      <c r="AB776">
        <v>0</v>
      </c>
      <c r="AC776">
        <v>0</v>
      </c>
      <c r="AD776">
        <v>0</v>
      </c>
      <c r="AE776">
        <v>0</v>
      </c>
      <c r="AF776">
        <v>0</v>
      </c>
      <c r="AG776">
        <v>0</v>
      </c>
      <c r="AH776">
        <v>0</v>
      </c>
      <c r="AI776">
        <v>1</v>
      </c>
      <c r="AJ776">
        <v>1</v>
      </c>
      <c r="AK776">
        <v>1</v>
      </c>
      <c r="AL776">
        <v>1</v>
      </c>
      <c r="AM776">
        <v>-2</v>
      </c>
      <c r="AN776">
        <v>0</v>
      </c>
      <c r="AO776">
        <v>1</v>
      </c>
      <c r="AP776">
        <v>1</v>
      </c>
      <c r="AQ776">
        <v>0</v>
      </c>
      <c r="AR776">
        <v>0</v>
      </c>
      <c r="AS776" t="s">
        <v>3</v>
      </c>
      <c r="AT776">
        <v>39.22</v>
      </c>
      <c r="AU776" t="s">
        <v>3</v>
      </c>
      <c r="AV776">
        <v>1</v>
      </c>
      <c r="AW776">
        <v>2</v>
      </c>
      <c r="AX776">
        <v>35384507</v>
      </c>
      <c r="AY776">
        <v>1</v>
      </c>
      <c r="AZ776">
        <v>0</v>
      </c>
      <c r="BA776">
        <v>776</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CU776">
        <f>ROUND(AT776*Source!I2369*AH776*AL776,2)</f>
        <v>0</v>
      </c>
      <c r="CV776">
        <f>ROUND(Y776*Source!I2369,9)</f>
        <v>0.39219999999999999</v>
      </c>
      <c r="CW776">
        <v>0</v>
      </c>
      <c r="CX776">
        <f>ROUND(Y776*Source!I2369,9)</f>
        <v>0.39219999999999999</v>
      </c>
      <c r="CY776">
        <f>AD776</f>
        <v>0</v>
      </c>
      <c r="CZ776">
        <f>AH776</f>
        <v>0</v>
      </c>
      <c r="DA776">
        <f>AL776</f>
        <v>1</v>
      </c>
      <c r="DB776">
        <f t="shared" si="168"/>
        <v>0</v>
      </c>
      <c r="DC776">
        <f t="shared" si="169"/>
        <v>0</v>
      </c>
      <c r="DD776" t="s">
        <v>3</v>
      </c>
      <c r="DE776" t="s">
        <v>3</v>
      </c>
      <c r="DF776">
        <f t="shared" si="170"/>
        <v>0</v>
      </c>
      <c r="DG776">
        <f t="shared" si="171"/>
        <v>0</v>
      </c>
      <c r="DH776">
        <f t="shared" si="172"/>
        <v>0</v>
      </c>
      <c r="DI776">
        <f t="shared" si="173"/>
        <v>0</v>
      </c>
      <c r="DJ776">
        <f>DI776</f>
        <v>0</v>
      </c>
      <c r="DK776">
        <v>0</v>
      </c>
      <c r="DL776" t="s">
        <v>3</v>
      </c>
      <c r="DM776">
        <v>0</v>
      </c>
      <c r="DN776" t="s">
        <v>3</v>
      </c>
      <c r="DO776">
        <v>0</v>
      </c>
    </row>
    <row r="777" spans="1:119" x14ac:dyDescent="0.2">
      <c r="A777">
        <f>ROW(Source!A2369)</f>
        <v>2369</v>
      </c>
      <c r="B777">
        <v>35364244</v>
      </c>
      <c r="C777">
        <v>35384504</v>
      </c>
      <c r="D777">
        <v>35113206</v>
      </c>
      <c r="E777">
        <v>1</v>
      </c>
      <c r="F777">
        <v>1</v>
      </c>
      <c r="G777">
        <v>15872964</v>
      </c>
      <c r="H777">
        <v>2</v>
      </c>
      <c r="I777" t="s">
        <v>989</v>
      </c>
      <c r="J777" t="s">
        <v>990</v>
      </c>
      <c r="K777" t="s">
        <v>991</v>
      </c>
      <c r="L777">
        <v>1368</v>
      </c>
      <c r="N777">
        <v>1011</v>
      </c>
      <c r="O777" t="s">
        <v>988</v>
      </c>
      <c r="P777" t="s">
        <v>988</v>
      </c>
      <c r="Q777">
        <v>1</v>
      </c>
      <c r="W777">
        <v>0</v>
      </c>
      <c r="X777">
        <v>-1817365194</v>
      </c>
      <c r="Y777">
        <f t="shared" si="167"/>
        <v>6.9</v>
      </c>
      <c r="AA777">
        <v>0</v>
      </c>
      <c r="AB777">
        <v>4.72</v>
      </c>
      <c r="AC777">
        <v>0.1</v>
      </c>
      <c r="AD777">
        <v>0</v>
      </c>
      <c r="AE777">
        <v>0</v>
      </c>
      <c r="AF777">
        <v>4.72</v>
      </c>
      <c r="AG777">
        <v>0.1</v>
      </c>
      <c r="AH777">
        <v>0</v>
      </c>
      <c r="AI777">
        <v>1</v>
      </c>
      <c r="AJ777">
        <v>1</v>
      </c>
      <c r="AK777">
        <v>1</v>
      </c>
      <c r="AL777">
        <v>1</v>
      </c>
      <c r="AM777">
        <v>-2</v>
      </c>
      <c r="AN777">
        <v>0</v>
      </c>
      <c r="AO777">
        <v>1</v>
      </c>
      <c r="AP777">
        <v>1</v>
      </c>
      <c r="AQ777">
        <v>0</v>
      </c>
      <c r="AR777">
        <v>0</v>
      </c>
      <c r="AS777" t="s">
        <v>3</v>
      </c>
      <c r="AT777">
        <v>6.9</v>
      </c>
      <c r="AU777" t="s">
        <v>3</v>
      </c>
      <c r="AV777">
        <v>0</v>
      </c>
      <c r="AW777">
        <v>2</v>
      </c>
      <c r="AX777">
        <v>35384508</v>
      </c>
      <c r="AY777">
        <v>1</v>
      </c>
      <c r="AZ777">
        <v>0</v>
      </c>
      <c r="BA777">
        <v>777</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CV777">
        <v>0</v>
      </c>
      <c r="CW777">
        <f>ROUND(Y777*Source!I2369*DO777,9)</f>
        <v>0</v>
      </c>
      <c r="CX777">
        <f>ROUND(Y777*Source!I2369,9)</f>
        <v>6.9000000000000006E-2</v>
      </c>
      <c r="CY777">
        <f>AB777</f>
        <v>4.72</v>
      </c>
      <c r="CZ777">
        <f>AF777</f>
        <v>4.72</v>
      </c>
      <c r="DA777">
        <f>AJ777</f>
        <v>1</v>
      </c>
      <c r="DB777">
        <f t="shared" si="168"/>
        <v>32.57</v>
      </c>
      <c r="DC777">
        <f t="shared" si="169"/>
        <v>0.69</v>
      </c>
      <c r="DD777" t="s">
        <v>3</v>
      </c>
      <c r="DE777" t="s">
        <v>3</v>
      </c>
      <c r="DF777">
        <f t="shared" si="170"/>
        <v>0</v>
      </c>
      <c r="DG777">
        <f t="shared" si="171"/>
        <v>0.33</v>
      </c>
      <c r="DH777">
        <f t="shared" si="172"/>
        <v>0.01</v>
      </c>
      <c r="DI777">
        <f t="shared" si="173"/>
        <v>0</v>
      </c>
      <c r="DJ777">
        <f>DG777</f>
        <v>0.33</v>
      </c>
      <c r="DK777">
        <v>0</v>
      </c>
      <c r="DL777" t="s">
        <v>3</v>
      </c>
      <c r="DM777">
        <v>0</v>
      </c>
      <c r="DN777" t="s">
        <v>3</v>
      </c>
      <c r="DO777">
        <v>0</v>
      </c>
    </row>
    <row r="778" spans="1:119" x14ac:dyDescent="0.2">
      <c r="A778">
        <f>ROW(Source!A2370)</f>
        <v>2370</v>
      </c>
      <c r="B778">
        <v>35364244</v>
      </c>
      <c r="C778">
        <v>35384509</v>
      </c>
      <c r="D778">
        <v>35111398</v>
      </c>
      <c r="E778">
        <v>15872964</v>
      </c>
      <c r="F778">
        <v>1</v>
      </c>
      <c r="G778">
        <v>15872964</v>
      </c>
      <c r="H778">
        <v>1</v>
      </c>
      <c r="I778" t="s">
        <v>982</v>
      </c>
      <c r="J778" t="s">
        <v>3</v>
      </c>
      <c r="K778" t="s">
        <v>983</v>
      </c>
      <c r="L778">
        <v>1191</v>
      </c>
      <c r="N778">
        <v>1013</v>
      </c>
      <c r="O778" t="s">
        <v>984</v>
      </c>
      <c r="P778" t="s">
        <v>984</v>
      </c>
      <c r="Q778">
        <v>1</v>
      </c>
      <c r="W778">
        <v>0</v>
      </c>
      <c r="X778">
        <v>476480486</v>
      </c>
      <c r="Y778">
        <f t="shared" si="167"/>
        <v>34.630000000000003</v>
      </c>
      <c r="AA778">
        <v>0</v>
      </c>
      <c r="AB778">
        <v>0</v>
      </c>
      <c r="AC778">
        <v>0</v>
      </c>
      <c r="AD778">
        <v>0</v>
      </c>
      <c r="AE778">
        <v>0</v>
      </c>
      <c r="AF778">
        <v>0</v>
      </c>
      <c r="AG778">
        <v>0</v>
      </c>
      <c r="AH778">
        <v>0</v>
      </c>
      <c r="AI778">
        <v>1</v>
      </c>
      <c r="AJ778">
        <v>1</v>
      </c>
      <c r="AK778">
        <v>1</v>
      </c>
      <c r="AL778">
        <v>1</v>
      </c>
      <c r="AM778">
        <v>-2</v>
      </c>
      <c r="AN778">
        <v>0</v>
      </c>
      <c r="AO778">
        <v>1</v>
      </c>
      <c r="AP778">
        <v>1</v>
      </c>
      <c r="AQ778">
        <v>0</v>
      </c>
      <c r="AR778">
        <v>0</v>
      </c>
      <c r="AS778" t="s">
        <v>3</v>
      </c>
      <c r="AT778">
        <v>34.630000000000003</v>
      </c>
      <c r="AU778" t="s">
        <v>3</v>
      </c>
      <c r="AV778">
        <v>1</v>
      </c>
      <c r="AW778">
        <v>2</v>
      </c>
      <c r="AX778">
        <v>35384511</v>
      </c>
      <c r="AY778">
        <v>1</v>
      </c>
      <c r="AZ778">
        <v>0</v>
      </c>
      <c r="BA778">
        <v>778</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CU778">
        <f>ROUND(AT778*Source!I2370*AH778*AL778,2)</f>
        <v>0</v>
      </c>
      <c r="CV778">
        <f>ROUND(Y778*Source!I2370,9)</f>
        <v>0.3463</v>
      </c>
      <c r="CW778">
        <v>0</v>
      </c>
      <c r="CX778">
        <f>ROUND(Y778*Source!I2370,9)</f>
        <v>0.3463</v>
      </c>
      <c r="CY778">
        <f>AD778</f>
        <v>0</v>
      </c>
      <c r="CZ778">
        <f>AH778</f>
        <v>0</v>
      </c>
      <c r="DA778">
        <f>AL778</f>
        <v>1</v>
      </c>
      <c r="DB778">
        <f t="shared" si="168"/>
        <v>0</v>
      </c>
      <c r="DC778">
        <f t="shared" si="169"/>
        <v>0</v>
      </c>
      <c r="DD778" t="s">
        <v>3</v>
      </c>
      <c r="DE778" t="s">
        <v>3</v>
      </c>
      <c r="DF778">
        <f t="shared" si="170"/>
        <v>0</v>
      </c>
      <c r="DG778">
        <f t="shared" si="171"/>
        <v>0</v>
      </c>
      <c r="DH778">
        <f t="shared" si="172"/>
        <v>0</v>
      </c>
      <c r="DI778">
        <f t="shared" si="173"/>
        <v>0</v>
      </c>
      <c r="DJ778">
        <f>DI778</f>
        <v>0</v>
      </c>
      <c r="DK778">
        <v>0</v>
      </c>
      <c r="DL778" t="s">
        <v>3</v>
      </c>
      <c r="DM778">
        <v>0</v>
      </c>
      <c r="DN778" t="s">
        <v>3</v>
      </c>
      <c r="DO778">
        <v>0</v>
      </c>
    </row>
    <row r="779" spans="1:119" x14ac:dyDescent="0.2">
      <c r="A779">
        <f>ROW(Source!A2406)</f>
        <v>2406</v>
      </c>
      <c r="B779">
        <v>35364244</v>
      </c>
      <c r="C779">
        <v>35384570</v>
      </c>
      <c r="D779">
        <v>35111398</v>
      </c>
      <c r="E779">
        <v>15872964</v>
      </c>
      <c r="F779">
        <v>1</v>
      </c>
      <c r="G779">
        <v>15872964</v>
      </c>
      <c r="H779">
        <v>1</v>
      </c>
      <c r="I779" t="s">
        <v>982</v>
      </c>
      <c r="J779" t="s">
        <v>3</v>
      </c>
      <c r="K779" t="s">
        <v>983</v>
      </c>
      <c r="L779">
        <v>1191</v>
      </c>
      <c r="N779">
        <v>1013</v>
      </c>
      <c r="O779" t="s">
        <v>984</v>
      </c>
      <c r="P779" t="s">
        <v>984</v>
      </c>
      <c r="Q779">
        <v>1</v>
      </c>
      <c r="W779">
        <v>0</v>
      </c>
      <c r="X779">
        <v>476480486</v>
      </c>
      <c r="Y779">
        <f t="shared" si="167"/>
        <v>5.84</v>
      </c>
      <c r="AA779">
        <v>0</v>
      </c>
      <c r="AB779">
        <v>0</v>
      </c>
      <c r="AC779">
        <v>0</v>
      </c>
      <c r="AD779">
        <v>0</v>
      </c>
      <c r="AE779">
        <v>0</v>
      </c>
      <c r="AF779">
        <v>0</v>
      </c>
      <c r="AG779">
        <v>0</v>
      </c>
      <c r="AH779">
        <v>0</v>
      </c>
      <c r="AI779">
        <v>1</v>
      </c>
      <c r="AJ779">
        <v>1</v>
      </c>
      <c r="AK779">
        <v>1</v>
      </c>
      <c r="AL779">
        <v>1</v>
      </c>
      <c r="AM779">
        <v>-2</v>
      </c>
      <c r="AN779">
        <v>0</v>
      </c>
      <c r="AO779">
        <v>1</v>
      </c>
      <c r="AP779">
        <v>1</v>
      </c>
      <c r="AQ779">
        <v>0</v>
      </c>
      <c r="AR779">
        <v>0</v>
      </c>
      <c r="AS779" t="s">
        <v>3</v>
      </c>
      <c r="AT779">
        <v>5.84</v>
      </c>
      <c r="AU779" t="s">
        <v>3</v>
      </c>
      <c r="AV779">
        <v>1</v>
      </c>
      <c r="AW779">
        <v>2</v>
      </c>
      <c r="AX779">
        <v>35384572</v>
      </c>
      <c r="AY779">
        <v>1</v>
      </c>
      <c r="AZ779">
        <v>0</v>
      </c>
      <c r="BA779">
        <v>779</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CU779">
        <f>ROUND(AT779*Source!I2406*AH779*AL779,2)</f>
        <v>0</v>
      </c>
      <c r="CV779">
        <f>ROUND(Y779*Source!I2406,9)</f>
        <v>0.29199999999999998</v>
      </c>
      <c r="CW779">
        <v>0</v>
      </c>
      <c r="CX779">
        <f>ROUND(Y779*Source!I2406,9)</f>
        <v>0.29199999999999998</v>
      </c>
      <c r="CY779">
        <f>AD779</f>
        <v>0</v>
      </c>
      <c r="CZ779">
        <f>AH779</f>
        <v>0</v>
      </c>
      <c r="DA779">
        <f>AL779</f>
        <v>1</v>
      </c>
      <c r="DB779">
        <f t="shared" si="168"/>
        <v>0</v>
      </c>
      <c r="DC779">
        <f t="shared" si="169"/>
        <v>0</v>
      </c>
      <c r="DD779" t="s">
        <v>3</v>
      </c>
      <c r="DE779" t="s">
        <v>3</v>
      </c>
      <c r="DF779">
        <f t="shared" si="170"/>
        <v>0</v>
      </c>
      <c r="DG779">
        <f t="shared" si="171"/>
        <v>0</v>
      </c>
      <c r="DH779">
        <f t="shared" si="172"/>
        <v>0</v>
      </c>
      <c r="DI779">
        <f t="shared" si="173"/>
        <v>0</v>
      </c>
      <c r="DJ779">
        <f>DI779</f>
        <v>0</v>
      </c>
      <c r="DK779">
        <v>0</v>
      </c>
      <c r="DL779" t="s">
        <v>3</v>
      </c>
      <c r="DM779">
        <v>0</v>
      </c>
      <c r="DN779" t="s">
        <v>3</v>
      </c>
      <c r="DO779">
        <v>0</v>
      </c>
    </row>
    <row r="780" spans="1:119" x14ac:dyDescent="0.2">
      <c r="A780">
        <f>ROW(Source!A2407)</f>
        <v>2407</v>
      </c>
      <c r="B780">
        <v>35364244</v>
      </c>
      <c r="C780">
        <v>35384573</v>
      </c>
      <c r="D780">
        <v>35111398</v>
      </c>
      <c r="E780">
        <v>15872964</v>
      </c>
      <c r="F780">
        <v>1</v>
      </c>
      <c r="G780">
        <v>15872964</v>
      </c>
      <c r="H780">
        <v>1</v>
      </c>
      <c r="I780" t="s">
        <v>982</v>
      </c>
      <c r="J780" t="s">
        <v>3</v>
      </c>
      <c r="K780" t="s">
        <v>983</v>
      </c>
      <c r="L780">
        <v>1191</v>
      </c>
      <c r="N780">
        <v>1013</v>
      </c>
      <c r="O780" t="s">
        <v>984</v>
      </c>
      <c r="P780" t="s">
        <v>984</v>
      </c>
      <c r="Q780">
        <v>1</v>
      </c>
      <c r="W780">
        <v>0</v>
      </c>
      <c r="X780">
        <v>476480486</v>
      </c>
      <c r="Y780">
        <f t="shared" si="167"/>
        <v>0.42</v>
      </c>
      <c r="AA780">
        <v>0</v>
      </c>
      <c r="AB780">
        <v>0</v>
      </c>
      <c r="AC780">
        <v>0</v>
      </c>
      <c r="AD780">
        <v>0</v>
      </c>
      <c r="AE780">
        <v>0</v>
      </c>
      <c r="AF780">
        <v>0</v>
      </c>
      <c r="AG780">
        <v>0</v>
      </c>
      <c r="AH780">
        <v>0</v>
      </c>
      <c r="AI780">
        <v>1</v>
      </c>
      <c r="AJ780">
        <v>1</v>
      </c>
      <c r="AK780">
        <v>1</v>
      </c>
      <c r="AL780">
        <v>1</v>
      </c>
      <c r="AM780">
        <v>-2</v>
      </c>
      <c r="AN780">
        <v>0</v>
      </c>
      <c r="AO780">
        <v>1</v>
      </c>
      <c r="AP780">
        <v>0</v>
      </c>
      <c r="AQ780">
        <v>0</v>
      </c>
      <c r="AR780">
        <v>0</v>
      </c>
      <c r="AS780" t="s">
        <v>3</v>
      </c>
      <c r="AT780">
        <v>0.42</v>
      </c>
      <c r="AU780" t="s">
        <v>3</v>
      </c>
      <c r="AV780">
        <v>1</v>
      </c>
      <c r="AW780">
        <v>2</v>
      </c>
      <c r="AX780">
        <v>35384578</v>
      </c>
      <c r="AY780">
        <v>1</v>
      </c>
      <c r="AZ780">
        <v>0</v>
      </c>
      <c r="BA780">
        <v>780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CU780">
        <f>ROUND(AT780*Source!I2407*AH780*AL780,2)</f>
        <v>0</v>
      </c>
      <c r="CV780">
        <f>ROUND(Y780*Source!I2407,9)</f>
        <v>8.4000000000000005E-2</v>
      </c>
      <c r="CW780">
        <v>0</v>
      </c>
      <c r="CX780">
        <f>ROUND(Y780*Source!I2407,9)</f>
        <v>8.4000000000000005E-2</v>
      </c>
      <c r="CY780">
        <f>AD780</f>
        <v>0</v>
      </c>
      <c r="CZ780">
        <f>AH780</f>
        <v>0</v>
      </c>
      <c r="DA780">
        <f>AL780</f>
        <v>1</v>
      </c>
      <c r="DB780">
        <f t="shared" si="168"/>
        <v>0</v>
      </c>
      <c r="DC780">
        <f t="shared" si="169"/>
        <v>0</v>
      </c>
      <c r="DD780" t="s">
        <v>3</v>
      </c>
      <c r="DE780" t="s">
        <v>3</v>
      </c>
      <c r="DF780">
        <f t="shared" si="170"/>
        <v>0</v>
      </c>
      <c r="DG780">
        <f t="shared" si="171"/>
        <v>0</v>
      </c>
      <c r="DH780">
        <f t="shared" si="172"/>
        <v>0</v>
      </c>
      <c r="DI780">
        <f t="shared" si="173"/>
        <v>0</v>
      </c>
      <c r="DJ780">
        <f>DI780</f>
        <v>0</v>
      </c>
      <c r="DK780">
        <v>0</v>
      </c>
      <c r="DL780" t="s">
        <v>3</v>
      </c>
      <c r="DM780">
        <v>0</v>
      </c>
      <c r="DN780" t="s">
        <v>3</v>
      </c>
      <c r="DO780">
        <v>0</v>
      </c>
    </row>
    <row r="781" spans="1:119" x14ac:dyDescent="0.2">
      <c r="A781">
        <f>ROW(Source!A2407)</f>
        <v>2407</v>
      </c>
      <c r="B781">
        <v>35364244</v>
      </c>
      <c r="C781">
        <v>35384573</v>
      </c>
      <c r="D781">
        <v>35113190</v>
      </c>
      <c r="E781">
        <v>1</v>
      </c>
      <c r="F781">
        <v>1</v>
      </c>
      <c r="G781">
        <v>15872964</v>
      </c>
      <c r="H781">
        <v>2</v>
      </c>
      <c r="I781" t="s">
        <v>1111</v>
      </c>
      <c r="J781" t="s">
        <v>1112</v>
      </c>
      <c r="K781" t="s">
        <v>1113</v>
      </c>
      <c r="L781">
        <v>1368</v>
      </c>
      <c r="N781">
        <v>1011</v>
      </c>
      <c r="O781" t="s">
        <v>988</v>
      </c>
      <c r="P781" t="s">
        <v>988</v>
      </c>
      <c r="Q781">
        <v>1</v>
      </c>
      <c r="W781">
        <v>0</v>
      </c>
      <c r="X781">
        <v>-1477704590</v>
      </c>
      <c r="Y781">
        <f t="shared" si="167"/>
        <v>0.2</v>
      </c>
      <c r="AA781">
        <v>0</v>
      </c>
      <c r="AB781">
        <v>44.94</v>
      </c>
      <c r="AC781">
        <v>0.64</v>
      </c>
      <c r="AD781">
        <v>0</v>
      </c>
      <c r="AE781">
        <v>0</v>
      </c>
      <c r="AF781">
        <v>44.94</v>
      </c>
      <c r="AG781">
        <v>0.64</v>
      </c>
      <c r="AH781">
        <v>0</v>
      </c>
      <c r="AI781">
        <v>1</v>
      </c>
      <c r="AJ781">
        <v>1</v>
      </c>
      <c r="AK781">
        <v>1</v>
      </c>
      <c r="AL781">
        <v>1</v>
      </c>
      <c r="AM781">
        <v>-2</v>
      </c>
      <c r="AN781">
        <v>0</v>
      </c>
      <c r="AO781">
        <v>1</v>
      </c>
      <c r="AP781">
        <v>0</v>
      </c>
      <c r="AQ781">
        <v>0</v>
      </c>
      <c r="AR781">
        <v>0</v>
      </c>
      <c r="AS781" t="s">
        <v>3</v>
      </c>
      <c r="AT781">
        <v>0.2</v>
      </c>
      <c r="AU781" t="s">
        <v>3</v>
      </c>
      <c r="AV781">
        <v>0</v>
      </c>
      <c r="AW781">
        <v>2</v>
      </c>
      <c r="AX781">
        <v>35384579</v>
      </c>
      <c r="AY781">
        <v>1</v>
      </c>
      <c r="AZ781">
        <v>0</v>
      </c>
      <c r="BA781">
        <v>781</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CV781">
        <v>0</v>
      </c>
      <c r="CW781">
        <f>ROUND(Y781*Source!I2407*DO781,9)</f>
        <v>0</v>
      </c>
      <c r="CX781">
        <f>ROUND(Y781*Source!I2407,9)</f>
        <v>0.04</v>
      </c>
      <c r="CY781">
        <f>AB781</f>
        <v>44.94</v>
      </c>
      <c r="CZ781">
        <f>AF781</f>
        <v>44.94</v>
      </c>
      <c r="DA781">
        <f>AJ781</f>
        <v>1</v>
      </c>
      <c r="DB781">
        <f t="shared" si="168"/>
        <v>8.99</v>
      </c>
      <c r="DC781">
        <f t="shared" si="169"/>
        <v>0.13</v>
      </c>
      <c r="DD781" t="s">
        <v>3</v>
      </c>
      <c r="DE781" t="s">
        <v>3</v>
      </c>
      <c r="DF781">
        <f t="shared" si="170"/>
        <v>0</v>
      </c>
      <c r="DG781">
        <f t="shared" si="171"/>
        <v>1.8</v>
      </c>
      <c r="DH781">
        <f t="shared" si="172"/>
        <v>0.03</v>
      </c>
      <c r="DI781">
        <f t="shared" si="173"/>
        <v>0</v>
      </c>
      <c r="DJ781">
        <f>DG781</f>
        <v>1.8</v>
      </c>
      <c r="DK781">
        <v>0</v>
      </c>
      <c r="DL781" t="s">
        <v>3</v>
      </c>
      <c r="DM781">
        <v>0</v>
      </c>
      <c r="DN781" t="s">
        <v>3</v>
      </c>
      <c r="DO781">
        <v>0</v>
      </c>
    </row>
    <row r="782" spans="1:119" x14ac:dyDescent="0.2">
      <c r="A782">
        <f>ROW(Source!A2407)</f>
        <v>2407</v>
      </c>
      <c r="B782">
        <v>35364244</v>
      </c>
      <c r="C782">
        <v>35384573</v>
      </c>
      <c r="D782">
        <v>35115233</v>
      </c>
      <c r="E782">
        <v>1</v>
      </c>
      <c r="F782">
        <v>1</v>
      </c>
      <c r="G782">
        <v>15872964</v>
      </c>
      <c r="H782">
        <v>3</v>
      </c>
      <c r="I782" t="s">
        <v>1114</v>
      </c>
      <c r="J782" t="s">
        <v>1115</v>
      </c>
      <c r="K782" t="s">
        <v>1116</v>
      </c>
      <c r="L782">
        <v>1339</v>
      </c>
      <c r="N782">
        <v>1007</v>
      </c>
      <c r="O782" t="s">
        <v>1117</v>
      </c>
      <c r="P782" t="s">
        <v>1117</v>
      </c>
      <c r="Q782">
        <v>1</v>
      </c>
      <c r="W782">
        <v>0</v>
      </c>
      <c r="X782">
        <v>-35091971</v>
      </c>
      <c r="Y782">
        <f t="shared" si="167"/>
        <v>1.7600000000000001E-2</v>
      </c>
      <c r="AA782">
        <v>54.81</v>
      </c>
      <c r="AB782">
        <v>0</v>
      </c>
      <c r="AC782">
        <v>0</v>
      </c>
      <c r="AD782">
        <v>0</v>
      </c>
      <c r="AE782">
        <v>54.81</v>
      </c>
      <c r="AF782">
        <v>0</v>
      </c>
      <c r="AG782">
        <v>0</v>
      </c>
      <c r="AH782">
        <v>0</v>
      </c>
      <c r="AI782">
        <v>1</v>
      </c>
      <c r="AJ782">
        <v>1</v>
      </c>
      <c r="AK782">
        <v>1</v>
      </c>
      <c r="AL782">
        <v>1</v>
      </c>
      <c r="AM782">
        <v>-2</v>
      </c>
      <c r="AN782">
        <v>0</v>
      </c>
      <c r="AO782">
        <v>1</v>
      </c>
      <c r="AP782">
        <v>0</v>
      </c>
      <c r="AQ782">
        <v>0</v>
      </c>
      <c r="AR782">
        <v>0</v>
      </c>
      <c r="AS782" t="s">
        <v>3</v>
      </c>
      <c r="AT782">
        <v>1.7600000000000001E-2</v>
      </c>
      <c r="AU782" t="s">
        <v>3</v>
      </c>
      <c r="AV782">
        <v>0</v>
      </c>
      <c r="AW782">
        <v>2</v>
      </c>
      <c r="AX782">
        <v>35384580</v>
      </c>
      <c r="AY782">
        <v>1</v>
      </c>
      <c r="AZ782">
        <v>0</v>
      </c>
      <c r="BA782">
        <v>782</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CV782">
        <v>0</v>
      </c>
      <c r="CW782">
        <v>0</v>
      </c>
      <c r="CX782">
        <f>ROUND(Y782*Source!I2407,9)</f>
        <v>3.5200000000000001E-3</v>
      </c>
      <c r="CY782">
        <f>AA782</f>
        <v>54.81</v>
      </c>
      <c r="CZ782">
        <f>AE782</f>
        <v>54.81</v>
      </c>
      <c r="DA782">
        <f>AI782</f>
        <v>1</v>
      </c>
      <c r="DB782">
        <f t="shared" si="168"/>
        <v>0.96</v>
      </c>
      <c r="DC782">
        <f t="shared" si="169"/>
        <v>0</v>
      </c>
      <c r="DD782" t="s">
        <v>3</v>
      </c>
      <c r="DE782" t="s">
        <v>3</v>
      </c>
      <c r="DF782">
        <f t="shared" si="170"/>
        <v>0.19</v>
      </c>
      <c r="DG782">
        <f t="shared" si="171"/>
        <v>0</v>
      </c>
      <c r="DH782">
        <f t="shared" si="172"/>
        <v>0</v>
      </c>
      <c r="DI782">
        <f t="shared" si="173"/>
        <v>0</v>
      </c>
      <c r="DJ782">
        <f>DF782</f>
        <v>0.19</v>
      </c>
      <c r="DK782">
        <v>0</v>
      </c>
      <c r="DL782" t="s">
        <v>3</v>
      </c>
      <c r="DM782">
        <v>0</v>
      </c>
      <c r="DN782" t="s">
        <v>3</v>
      </c>
      <c r="DO782">
        <v>0</v>
      </c>
    </row>
    <row r="783" spans="1:119" x14ac:dyDescent="0.2">
      <c r="A783">
        <f>ROW(Source!A2407)</f>
        <v>2407</v>
      </c>
      <c r="B783">
        <v>35364244</v>
      </c>
      <c r="C783">
        <v>35384573</v>
      </c>
      <c r="D783">
        <v>35117602</v>
      </c>
      <c r="E783">
        <v>1</v>
      </c>
      <c r="F783">
        <v>1</v>
      </c>
      <c r="G783">
        <v>15872964</v>
      </c>
      <c r="H783">
        <v>3</v>
      </c>
      <c r="I783" t="s">
        <v>1118</v>
      </c>
      <c r="J783" t="s">
        <v>1119</v>
      </c>
      <c r="K783" t="s">
        <v>1120</v>
      </c>
      <c r="L783">
        <v>1354</v>
      </c>
      <c r="N783">
        <v>1010</v>
      </c>
      <c r="O783" t="s">
        <v>52</v>
      </c>
      <c r="P783" t="s">
        <v>52</v>
      </c>
      <c r="Q783">
        <v>1</v>
      </c>
      <c r="W783">
        <v>0</v>
      </c>
      <c r="X783">
        <v>656259231</v>
      </c>
      <c r="Y783">
        <f t="shared" si="167"/>
        <v>6.7000000000000002E-3</v>
      </c>
      <c r="AA783">
        <v>16620.27</v>
      </c>
      <c r="AB783">
        <v>0</v>
      </c>
      <c r="AC783">
        <v>0</v>
      </c>
      <c r="AD783">
        <v>0</v>
      </c>
      <c r="AE783">
        <v>16620.27</v>
      </c>
      <c r="AF783">
        <v>0</v>
      </c>
      <c r="AG783">
        <v>0</v>
      </c>
      <c r="AH783">
        <v>0</v>
      </c>
      <c r="AI783">
        <v>1</v>
      </c>
      <c r="AJ783">
        <v>1</v>
      </c>
      <c r="AK783">
        <v>1</v>
      </c>
      <c r="AL783">
        <v>1</v>
      </c>
      <c r="AM783">
        <v>-2</v>
      </c>
      <c r="AN783">
        <v>0</v>
      </c>
      <c r="AO783">
        <v>1</v>
      </c>
      <c r="AP783">
        <v>0</v>
      </c>
      <c r="AQ783">
        <v>0</v>
      </c>
      <c r="AR783">
        <v>0</v>
      </c>
      <c r="AS783" t="s">
        <v>3</v>
      </c>
      <c r="AT783">
        <v>6.7000000000000002E-3</v>
      </c>
      <c r="AU783" t="s">
        <v>3</v>
      </c>
      <c r="AV783">
        <v>0</v>
      </c>
      <c r="AW783">
        <v>2</v>
      </c>
      <c r="AX783">
        <v>35384581</v>
      </c>
      <c r="AY783">
        <v>1</v>
      </c>
      <c r="AZ783">
        <v>0</v>
      </c>
      <c r="BA783">
        <v>783</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CV783">
        <v>0</v>
      </c>
      <c r="CW783">
        <v>0</v>
      </c>
      <c r="CX783">
        <f>ROUND(Y783*Source!I2407,9)</f>
        <v>1.34E-3</v>
      </c>
      <c r="CY783">
        <f>AA783</f>
        <v>16620.27</v>
      </c>
      <c r="CZ783">
        <f>AE783</f>
        <v>16620.27</v>
      </c>
      <c r="DA783">
        <f>AI783</f>
        <v>1</v>
      </c>
      <c r="DB783">
        <f t="shared" si="168"/>
        <v>111.36</v>
      </c>
      <c r="DC783">
        <f t="shared" si="169"/>
        <v>0</v>
      </c>
      <c r="DD783" t="s">
        <v>3</v>
      </c>
      <c r="DE783" t="s">
        <v>3</v>
      </c>
      <c r="DF783">
        <f t="shared" si="170"/>
        <v>22.27</v>
      </c>
      <c r="DG783">
        <f t="shared" si="171"/>
        <v>0</v>
      </c>
      <c r="DH783">
        <f t="shared" si="172"/>
        <v>0</v>
      </c>
      <c r="DI783">
        <f t="shared" si="173"/>
        <v>0</v>
      </c>
      <c r="DJ783">
        <f>DF783</f>
        <v>22.27</v>
      </c>
      <c r="DK783">
        <v>0</v>
      </c>
      <c r="DL783" t="s">
        <v>3</v>
      </c>
      <c r="DM783">
        <v>0</v>
      </c>
      <c r="DN783" t="s">
        <v>3</v>
      </c>
      <c r="DO783">
        <v>0</v>
      </c>
    </row>
    <row r="784" spans="1:119" x14ac:dyDescent="0.2">
      <c r="A784">
        <f>ROW(Source!A2408)</f>
        <v>2408</v>
      </c>
      <c r="B784">
        <v>35364244</v>
      </c>
      <c r="C784">
        <v>35384582</v>
      </c>
      <c r="D784">
        <v>35111398</v>
      </c>
      <c r="E784">
        <v>15872964</v>
      </c>
      <c r="F784">
        <v>1</v>
      </c>
      <c r="G784">
        <v>15872964</v>
      </c>
      <c r="H784">
        <v>1</v>
      </c>
      <c r="I784" t="s">
        <v>982</v>
      </c>
      <c r="J784" t="s">
        <v>3</v>
      </c>
      <c r="K784" t="s">
        <v>983</v>
      </c>
      <c r="L784">
        <v>1191</v>
      </c>
      <c r="N784">
        <v>1013</v>
      </c>
      <c r="O784" t="s">
        <v>984</v>
      </c>
      <c r="P784" t="s">
        <v>984</v>
      </c>
      <c r="Q784">
        <v>1</v>
      </c>
      <c r="W784">
        <v>0</v>
      </c>
      <c r="X784">
        <v>476480486</v>
      </c>
      <c r="Y784">
        <f t="shared" si="167"/>
        <v>14</v>
      </c>
      <c r="AA784">
        <v>0</v>
      </c>
      <c r="AB784">
        <v>0</v>
      </c>
      <c r="AC784">
        <v>0</v>
      </c>
      <c r="AD784">
        <v>0</v>
      </c>
      <c r="AE784">
        <v>0</v>
      </c>
      <c r="AF784">
        <v>0</v>
      </c>
      <c r="AG784">
        <v>0</v>
      </c>
      <c r="AH784">
        <v>0</v>
      </c>
      <c r="AI784">
        <v>1</v>
      </c>
      <c r="AJ784">
        <v>1</v>
      </c>
      <c r="AK784">
        <v>1</v>
      </c>
      <c r="AL784">
        <v>1</v>
      </c>
      <c r="AM784">
        <v>-2</v>
      </c>
      <c r="AN784">
        <v>0</v>
      </c>
      <c r="AO784">
        <v>1</v>
      </c>
      <c r="AP784">
        <v>1</v>
      </c>
      <c r="AQ784">
        <v>0</v>
      </c>
      <c r="AR784">
        <v>0</v>
      </c>
      <c r="AS784" t="s">
        <v>3</v>
      </c>
      <c r="AT784">
        <v>14</v>
      </c>
      <c r="AU784" t="s">
        <v>3</v>
      </c>
      <c r="AV784">
        <v>1</v>
      </c>
      <c r="AW784">
        <v>2</v>
      </c>
      <c r="AX784">
        <v>35384586</v>
      </c>
      <c r="AY784">
        <v>1</v>
      </c>
      <c r="AZ784">
        <v>0</v>
      </c>
      <c r="BA784">
        <v>784</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CU784">
        <f>ROUND(AT784*Source!I2408*AH784*AL784,2)</f>
        <v>0</v>
      </c>
      <c r="CV784">
        <f>ROUND(Y784*Source!I2408,9)</f>
        <v>0.14000000000000001</v>
      </c>
      <c r="CW784">
        <v>0</v>
      </c>
      <c r="CX784">
        <f>ROUND(Y784*Source!I2408,9)</f>
        <v>0.14000000000000001</v>
      </c>
      <c r="CY784">
        <f>AD784</f>
        <v>0</v>
      </c>
      <c r="CZ784">
        <f>AH784</f>
        <v>0</v>
      </c>
      <c r="DA784">
        <f>AL784</f>
        <v>1</v>
      </c>
      <c r="DB784">
        <f t="shared" si="168"/>
        <v>0</v>
      </c>
      <c r="DC784">
        <f t="shared" si="169"/>
        <v>0</v>
      </c>
      <c r="DD784" t="s">
        <v>3</v>
      </c>
      <c r="DE784" t="s">
        <v>3</v>
      </c>
      <c r="DF784">
        <f t="shared" si="170"/>
        <v>0</v>
      </c>
      <c r="DG784">
        <f t="shared" si="171"/>
        <v>0</v>
      </c>
      <c r="DH784">
        <f t="shared" si="172"/>
        <v>0</v>
      </c>
      <c r="DI784">
        <f t="shared" si="173"/>
        <v>0</v>
      </c>
      <c r="DJ784">
        <f>DI784</f>
        <v>0</v>
      </c>
      <c r="DK784">
        <v>0</v>
      </c>
      <c r="DL784" t="s">
        <v>3</v>
      </c>
      <c r="DM784">
        <v>0</v>
      </c>
      <c r="DN784" t="s">
        <v>3</v>
      </c>
      <c r="DO784">
        <v>0</v>
      </c>
    </row>
    <row r="785" spans="1:119" x14ac:dyDescent="0.2">
      <c r="A785">
        <f>ROW(Source!A2408)</f>
        <v>2408</v>
      </c>
      <c r="B785">
        <v>35364244</v>
      </c>
      <c r="C785">
        <v>35384582</v>
      </c>
      <c r="D785">
        <v>35112687</v>
      </c>
      <c r="E785">
        <v>1</v>
      </c>
      <c r="F785">
        <v>1</v>
      </c>
      <c r="G785">
        <v>15872964</v>
      </c>
      <c r="H785">
        <v>2</v>
      </c>
      <c r="I785" t="s">
        <v>1121</v>
      </c>
      <c r="J785" t="s">
        <v>1122</v>
      </c>
      <c r="K785" t="s">
        <v>1123</v>
      </c>
      <c r="L785">
        <v>1368</v>
      </c>
      <c r="N785">
        <v>1011</v>
      </c>
      <c r="O785" t="s">
        <v>988</v>
      </c>
      <c r="P785" t="s">
        <v>988</v>
      </c>
      <c r="Q785">
        <v>1</v>
      </c>
      <c r="W785">
        <v>0</v>
      </c>
      <c r="X785">
        <v>-1843499539</v>
      </c>
      <c r="Y785">
        <f t="shared" si="167"/>
        <v>3.65</v>
      </c>
      <c r="AA785">
        <v>0</v>
      </c>
      <c r="AB785">
        <v>1635</v>
      </c>
      <c r="AC785">
        <v>832.91</v>
      </c>
      <c r="AD785">
        <v>0</v>
      </c>
      <c r="AE785">
        <v>0</v>
      </c>
      <c r="AF785">
        <v>1635</v>
      </c>
      <c r="AG785">
        <v>832.91</v>
      </c>
      <c r="AH785">
        <v>0</v>
      </c>
      <c r="AI785">
        <v>1</v>
      </c>
      <c r="AJ785">
        <v>1</v>
      </c>
      <c r="AK785">
        <v>1</v>
      </c>
      <c r="AL785">
        <v>1</v>
      </c>
      <c r="AM785">
        <v>-2</v>
      </c>
      <c r="AN785">
        <v>0</v>
      </c>
      <c r="AO785">
        <v>1</v>
      </c>
      <c r="AP785">
        <v>1</v>
      </c>
      <c r="AQ785">
        <v>0</v>
      </c>
      <c r="AR785">
        <v>0</v>
      </c>
      <c r="AS785" t="s">
        <v>3</v>
      </c>
      <c r="AT785">
        <v>3.65</v>
      </c>
      <c r="AU785" t="s">
        <v>3</v>
      </c>
      <c r="AV785">
        <v>0</v>
      </c>
      <c r="AW785">
        <v>2</v>
      </c>
      <c r="AX785">
        <v>35384587</v>
      </c>
      <c r="AY785">
        <v>1</v>
      </c>
      <c r="AZ785">
        <v>0</v>
      </c>
      <c r="BA785">
        <v>785</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CV785">
        <v>0</v>
      </c>
      <c r="CW785">
        <f>ROUND(Y785*Source!I2408*DO785,9)</f>
        <v>0</v>
      </c>
      <c r="CX785">
        <f>ROUND(Y785*Source!I2408,9)</f>
        <v>3.6499999999999998E-2</v>
      </c>
      <c r="CY785">
        <f>AB785</f>
        <v>1635</v>
      </c>
      <c r="CZ785">
        <f>AF785</f>
        <v>1635</v>
      </c>
      <c r="DA785">
        <f>AJ785</f>
        <v>1</v>
      </c>
      <c r="DB785">
        <f t="shared" si="168"/>
        <v>5967.75</v>
      </c>
      <c r="DC785">
        <f t="shared" si="169"/>
        <v>3040.12</v>
      </c>
      <c r="DD785" t="s">
        <v>3</v>
      </c>
      <c r="DE785" t="s">
        <v>3</v>
      </c>
      <c r="DF785">
        <f t="shared" si="170"/>
        <v>0</v>
      </c>
      <c r="DG785">
        <f t="shared" si="171"/>
        <v>59.68</v>
      </c>
      <c r="DH785">
        <f t="shared" si="172"/>
        <v>30.4</v>
      </c>
      <c r="DI785">
        <f t="shared" si="173"/>
        <v>0</v>
      </c>
      <c r="DJ785">
        <f>DG785</f>
        <v>59.68</v>
      </c>
      <c r="DK785">
        <v>0</v>
      </c>
      <c r="DL785" t="s">
        <v>3</v>
      </c>
      <c r="DM785">
        <v>0</v>
      </c>
      <c r="DN785" t="s">
        <v>3</v>
      </c>
      <c r="DO785">
        <v>0</v>
      </c>
    </row>
    <row r="786" spans="1:119" x14ac:dyDescent="0.2">
      <c r="A786">
        <f>ROW(Source!A2408)</f>
        <v>2408</v>
      </c>
      <c r="B786">
        <v>35364244</v>
      </c>
      <c r="C786">
        <v>35384582</v>
      </c>
      <c r="D786">
        <v>35113169</v>
      </c>
      <c r="E786">
        <v>1</v>
      </c>
      <c r="F786">
        <v>1</v>
      </c>
      <c r="G786">
        <v>15872964</v>
      </c>
      <c r="H786">
        <v>2</v>
      </c>
      <c r="I786" t="s">
        <v>1124</v>
      </c>
      <c r="J786" t="s">
        <v>1125</v>
      </c>
      <c r="K786" t="s">
        <v>1126</v>
      </c>
      <c r="L786">
        <v>1368</v>
      </c>
      <c r="N786">
        <v>1011</v>
      </c>
      <c r="O786" t="s">
        <v>988</v>
      </c>
      <c r="P786" t="s">
        <v>988</v>
      </c>
      <c r="Q786">
        <v>1</v>
      </c>
      <c r="W786">
        <v>0</v>
      </c>
      <c r="X786">
        <v>-1505827316</v>
      </c>
      <c r="Y786">
        <f t="shared" si="167"/>
        <v>3.65</v>
      </c>
      <c r="AA786">
        <v>0</v>
      </c>
      <c r="AB786">
        <v>7.15</v>
      </c>
      <c r="AC786">
        <v>0.09</v>
      </c>
      <c r="AD786">
        <v>0</v>
      </c>
      <c r="AE786">
        <v>0</v>
      </c>
      <c r="AF786">
        <v>7.15</v>
      </c>
      <c r="AG786">
        <v>0.09</v>
      </c>
      <c r="AH786">
        <v>0</v>
      </c>
      <c r="AI786">
        <v>1</v>
      </c>
      <c r="AJ786">
        <v>1</v>
      </c>
      <c r="AK786">
        <v>1</v>
      </c>
      <c r="AL786">
        <v>1</v>
      </c>
      <c r="AM786">
        <v>-2</v>
      </c>
      <c r="AN786">
        <v>0</v>
      </c>
      <c r="AO786">
        <v>1</v>
      </c>
      <c r="AP786">
        <v>1</v>
      </c>
      <c r="AQ786">
        <v>0</v>
      </c>
      <c r="AR786">
        <v>0</v>
      </c>
      <c r="AS786" t="s">
        <v>3</v>
      </c>
      <c r="AT786">
        <v>3.65</v>
      </c>
      <c r="AU786" t="s">
        <v>3</v>
      </c>
      <c r="AV786">
        <v>0</v>
      </c>
      <c r="AW786">
        <v>2</v>
      </c>
      <c r="AX786">
        <v>35384588</v>
      </c>
      <c r="AY786">
        <v>1</v>
      </c>
      <c r="AZ786">
        <v>0</v>
      </c>
      <c r="BA786">
        <v>786</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CV786">
        <v>0</v>
      </c>
      <c r="CW786">
        <f>ROUND(Y786*Source!I2408*DO786,9)</f>
        <v>0</v>
      </c>
      <c r="CX786">
        <f>ROUND(Y786*Source!I2408,9)</f>
        <v>3.6499999999999998E-2</v>
      </c>
      <c r="CY786">
        <f>AB786</f>
        <v>7.15</v>
      </c>
      <c r="CZ786">
        <f>AF786</f>
        <v>7.15</v>
      </c>
      <c r="DA786">
        <f>AJ786</f>
        <v>1</v>
      </c>
      <c r="DB786">
        <f t="shared" si="168"/>
        <v>26.1</v>
      </c>
      <c r="DC786">
        <f t="shared" si="169"/>
        <v>0.33</v>
      </c>
      <c r="DD786" t="s">
        <v>3</v>
      </c>
      <c r="DE786" t="s">
        <v>3</v>
      </c>
      <c r="DF786">
        <f t="shared" si="170"/>
        <v>0</v>
      </c>
      <c r="DG786">
        <f t="shared" si="171"/>
        <v>0.26</v>
      </c>
      <c r="DH786">
        <f t="shared" si="172"/>
        <v>0</v>
      </c>
      <c r="DI786">
        <f t="shared" si="173"/>
        <v>0</v>
      </c>
      <c r="DJ786">
        <f>DG786</f>
        <v>0.26</v>
      </c>
      <c r="DK786">
        <v>0</v>
      </c>
      <c r="DL786" t="s">
        <v>3</v>
      </c>
      <c r="DM786">
        <v>0</v>
      </c>
      <c r="DN786" t="s">
        <v>3</v>
      </c>
      <c r="DO786">
        <v>0</v>
      </c>
    </row>
    <row r="787" spans="1:119" x14ac:dyDescent="0.2">
      <c r="A787">
        <f>ROW(Source!A2411)</f>
        <v>2411</v>
      </c>
      <c r="B787">
        <v>35364244</v>
      </c>
      <c r="C787">
        <v>35384591</v>
      </c>
      <c r="D787">
        <v>35111398</v>
      </c>
      <c r="E787">
        <v>15872964</v>
      </c>
      <c r="F787">
        <v>1</v>
      </c>
      <c r="G787">
        <v>15872964</v>
      </c>
      <c r="H787">
        <v>1</v>
      </c>
      <c r="I787" t="s">
        <v>982</v>
      </c>
      <c r="J787" t="s">
        <v>3</v>
      </c>
      <c r="K787" t="s">
        <v>983</v>
      </c>
      <c r="L787">
        <v>1191</v>
      </c>
      <c r="N787">
        <v>1013</v>
      </c>
      <c r="O787" t="s">
        <v>984</v>
      </c>
      <c r="P787" t="s">
        <v>984</v>
      </c>
      <c r="Q787">
        <v>1</v>
      </c>
      <c r="W787">
        <v>0</v>
      </c>
      <c r="X787">
        <v>476480486</v>
      </c>
      <c r="Y787">
        <f t="shared" si="167"/>
        <v>42.81</v>
      </c>
      <c r="AA787">
        <v>0</v>
      </c>
      <c r="AB787">
        <v>0</v>
      </c>
      <c r="AC787">
        <v>0</v>
      </c>
      <c r="AD787">
        <v>0</v>
      </c>
      <c r="AE787">
        <v>0</v>
      </c>
      <c r="AF787">
        <v>0</v>
      </c>
      <c r="AG787">
        <v>0</v>
      </c>
      <c r="AH787">
        <v>0</v>
      </c>
      <c r="AI787">
        <v>1</v>
      </c>
      <c r="AJ787">
        <v>1</v>
      </c>
      <c r="AK787">
        <v>1</v>
      </c>
      <c r="AL787">
        <v>1</v>
      </c>
      <c r="AM787">
        <v>-2</v>
      </c>
      <c r="AN787">
        <v>0</v>
      </c>
      <c r="AO787">
        <v>1</v>
      </c>
      <c r="AP787">
        <v>1</v>
      </c>
      <c r="AQ787">
        <v>0</v>
      </c>
      <c r="AR787">
        <v>0</v>
      </c>
      <c r="AS787" t="s">
        <v>3</v>
      </c>
      <c r="AT787">
        <v>42.81</v>
      </c>
      <c r="AU787" t="s">
        <v>3</v>
      </c>
      <c r="AV787">
        <v>1</v>
      </c>
      <c r="AW787">
        <v>2</v>
      </c>
      <c r="AX787">
        <v>35384594</v>
      </c>
      <c r="AY787">
        <v>1</v>
      </c>
      <c r="AZ787">
        <v>0</v>
      </c>
      <c r="BA787">
        <v>787</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CU787">
        <f>ROUND(AT787*Source!I2411*AH787*AL787,2)</f>
        <v>0</v>
      </c>
      <c r="CV787">
        <f>ROUND(Y787*Source!I2411,9)</f>
        <v>1.7123999999999999</v>
      </c>
      <c r="CW787">
        <v>0</v>
      </c>
      <c r="CX787">
        <f>ROUND(Y787*Source!I2411,9)</f>
        <v>1.7123999999999999</v>
      </c>
      <c r="CY787">
        <f>AD787</f>
        <v>0</v>
      </c>
      <c r="CZ787">
        <f>AH787</f>
        <v>0</v>
      </c>
      <c r="DA787">
        <f>AL787</f>
        <v>1</v>
      </c>
      <c r="DB787">
        <f t="shared" si="168"/>
        <v>0</v>
      </c>
      <c r="DC787">
        <f t="shared" si="169"/>
        <v>0</v>
      </c>
      <c r="DD787" t="s">
        <v>3</v>
      </c>
      <c r="DE787" t="s">
        <v>3</v>
      </c>
      <c r="DF787">
        <f t="shared" si="170"/>
        <v>0</v>
      </c>
      <c r="DG787">
        <f t="shared" si="171"/>
        <v>0</v>
      </c>
      <c r="DH787">
        <f t="shared" si="172"/>
        <v>0</v>
      </c>
      <c r="DI787">
        <f t="shared" si="173"/>
        <v>0</v>
      </c>
      <c r="DJ787">
        <f>DI787</f>
        <v>0</v>
      </c>
      <c r="DK787">
        <v>0</v>
      </c>
      <c r="DL787" t="s">
        <v>3</v>
      </c>
      <c r="DM787">
        <v>0</v>
      </c>
      <c r="DN787" t="s">
        <v>3</v>
      </c>
      <c r="DO787">
        <v>0</v>
      </c>
    </row>
    <row r="788" spans="1:119" x14ac:dyDescent="0.2">
      <c r="A788">
        <f>ROW(Source!A2411)</f>
        <v>2411</v>
      </c>
      <c r="B788">
        <v>35364244</v>
      </c>
      <c r="C788">
        <v>35384591</v>
      </c>
      <c r="D788">
        <v>35113206</v>
      </c>
      <c r="E788">
        <v>1</v>
      </c>
      <c r="F788">
        <v>1</v>
      </c>
      <c r="G788">
        <v>15872964</v>
      </c>
      <c r="H788">
        <v>2</v>
      </c>
      <c r="I788" t="s">
        <v>989</v>
      </c>
      <c r="J788" t="s">
        <v>990</v>
      </c>
      <c r="K788" t="s">
        <v>991</v>
      </c>
      <c r="L788">
        <v>1368</v>
      </c>
      <c r="N788">
        <v>1011</v>
      </c>
      <c r="O788" t="s">
        <v>988</v>
      </c>
      <c r="P788" t="s">
        <v>988</v>
      </c>
      <c r="Q788">
        <v>1</v>
      </c>
      <c r="W788">
        <v>0</v>
      </c>
      <c r="X788">
        <v>-1817365194</v>
      </c>
      <c r="Y788">
        <f t="shared" si="167"/>
        <v>6.9</v>
      </c>
      <c r="AA788">
        <v>0</v>
      </c>
      <c r="AB788">
        <v>4.72</v>
      </c>
      <c r="AC788">
        <v>0.1</v>
      </c>
      <c r="AD788">
        <v>0</v>
      </c>
      <c r="AE788">
        <v>0</v>
      </c>
      <c r="AF788">
        <v>4.72</v>
      </c>
      <c r="AG788">
        <v>0.1</v>
      </c>
      <c r="AH788">
        <v>0</v>
      </c>
      <c r="AI788">
        <v>1</v>
      </c>
      <c r="AJ788">
        <v>1</v>
      </c>
      <c r="AK788">
        <v>1</v>
      </c>
      <c r="AL788">
        <v>1</v>
      </c>
      <c r="AM788">
        <v>-2</v>
      </c>
      <c r="AN788">
        <v>0</v>
      </c>
      <c r="AO788">
        <v>1</v>
      </c>
      <c r="AP788">
        <v>1</v>
      </c>
      <c r="AQ788">
        <v>0</v>
      </c>
      <c r="AR788">
        <v>0</v>
      </c>
      <c r="AS788" t="s">
        <v>3</v>
      </c>
      <c r="AT788">
        <v>6.9</v>
      </c>
      <c r="AU788" t="s">
        <v>3</v>
      </c>
      <c r="AV788">
        <v>0</v>
      </c>
      <c r="AW788">
        <v>2</v>
      </c>
      <c r="AX788">
        <v>35384595</v>
      </c>
      <c r="AY788">
        <v>1</v>
      </c>
      <c r="AZ788">
        <v>0</v>
      </c>
      <c r="BA788">
        <v>788</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CV788">
        <v>0</v>
      </c>
      <c r="CW788">
        <f>ROUND(Y788*Source!I2411*DO788,9)</f>
        <v>0</v>
      </c>
      <c r="CX788">
        <f>ROUND(Y788*Source!I2411,9)</f>
        <v>0.27600000000000002</v>
      </c>
      <c r="CY788">
        <f>AB788</f>
        <v>4.72</v>
      </c>
      <c r="CZ788">
        <f>AF788</f>
        <v>4.72</v>
      </c>
      <c r="DA788">
        <f>AJ788</f>
        <v>1</v>
      </c>
      <c r="DB788">
        <f t="shared" si="168"/>
        <v>32.57</v>
      </c>
      <c r="DC788">
        <f t="shared" si="169"/>
        <v>0.69</v>
      </c>
      <c r="DD788" t="s">
        <v>3</v>
      </c>
      <c r="DE788" t="s">
        <v>3</v>
      </c>
      <c r="DF788">
        <f t="shared" si="170"/>
        <v>0</v>
      </c>
      <c r="DG788">
        <f t="shared" si="171"/>
        <v>1.3</v>
      </c>
      <c r="DH788">
        <f t="shared" si="172"/>
        <v>0.03</v>
      </c>
      <c r="DI788">
        <f t="shared" si="173"/>
        <v>0</v>
      </c>
      <c r="DJ788">
        <f>DG788</f>
        <v>1.3</v>
      </c>
      <c r="DK788">
        <v>0</v>
      </c>
      <c r="DL788" t="s">
        <v>3</v>
      </c>
      <c r="DM788">
        <v>0</v>
      </c>
      <c r="DN788" t="s">
        <v>3</v>
      </c>
      <c r="DO788">
        <v>0</v>
      </c>
    </row>
    <row r="789" spans="1:119" x14ac:dyDescent="0.2">
      <c r="A789">
        <f>ROW(Source!A2412)</f>
        <v>2412</v>
      </c>
      <c r="B789">
        <v>35364244</v>
      </c>
      <c r="C789">
        <v>35384596</v>
      </c>
      <c r="D789">
        <v>35111398</v>
      </c>
      <c r="E789">
        <v>15872964</v>
      </c>
      <c r="F789">
        <v>1</v>
      </c>
      <c r="G789">
        <v>15872964</v>
      </c>
      <c r="H789">
        <v>1</v>
      </c>
      <c r="I789" t="s">
        <v>982</v>
      </c>
      <c r="J789" t="s">
        <v>3</v>
      </c>
      <c r="K789" t="s">
        <v>983</v>
      </c>
      <c r="L789">
        <v>1191</v>
      </c>
      <c r="N789">
        <v>1013</v>
      </c>
      <c r="O789" t="s">
        <v>984</v>
      </c>
      <c r="P789" t="s">
        <v>984</v>
      </c>
      <c r="Q789">
        <v>1</v>
      </c>
      <c r="W789">
        <v>0</v>
      </c>
      <c r="X789">
        <v>476480486</v>
      </c>
      <c r="Y789">
        <f t="shared" si="167"/>
        <v>39.22</v>
      </c>
      <c r="AA789">
        <v>0</v>
      </c>
      <c r="AB789">
        <v>0</v>
      </c>
      <c r="AC789">
        <v>0</v>
      </c>
      <c r="AD789">
        <v>0</v>
      </c>
      <c r="AE789">
        <v>0</v>
      </c>
      <c r="AF789">
        <v>0</v>
      </c>
      <c r="AG789">
        <v>0</v>
      </c>
      <c r="AH789">
        <v>0</v>
      </c>
      <c r="AI789">
        <v>1</v>
      </c>
      <c r="AJ789">
        <v>1</v>
      </c>
      <c r="AK789">
        <v>1</v>
      </c>
      <c r="AL789">
        <v>1</v>
      </c>
      <c r="AM789">
        <v>-2</v>
      </c>
      <c r="AN789">
        <v>0</v>
      </c>
      <c r="AO789">
        <v>1</v>
      </c>
      <c r="AP789">
        <v>1</v>
      </c>
      <c r="AQ789">
        <v>0</v>
      </c>
      <c r="AR789">
        <v>0</v>
      </c>
      <c r="AS789" t="s">
        <v>3</v>
      </c>
      <c r="AT789">
        <v>39.22</v>
      </c>
      <c r="AU789" t="s">
        <v>3</v>
      </c>
      <c r="AV789">
        <v>1</v>
      </c>
      <c r="AW789">
        <v>2</v>
      </c>
      <c r="AX789">
        <v>35384599</v>
      </c>
      <c r="AY789">
        <v>1</v>
      </c>
      <c r="AZ789">
        <v>0</v>
      </c>
      <c r="BA789">
        <v>789</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CU789">
        <f>ROUND(AT789*Source!I2412*AH789*AL789,2)</f>
        <v>0</v>
      </c>
      <c r="CV789">
        <f>ROUND(Y789*Source!I2412,9)</f>
        <v>0.39219999999999999</v>
      </c>
      <c r="CW789">
        <v>0</v>
      </c>
      <c r="CX789">
        <f>ROUND(Y789*Source!I2412,9)</f>
        <v>0.39219999999999999</v>
      </c>
      <c r="CY789">
        <f>AD789</f>
        <v>0</v>
      </c>
      <c r="CZ789">
        <f>AH789</f>
        <v>0</v>
      </c>
      <c r="DA789">
        <f>AL789</f>
        <v>1</v>
      </c>
      <c r="DB789">
        <f t="shared" si="168"/>
        <v>0</v>
      </c>
      <c r="DC789">
        <f t="shared" si="169"/>
        <v>0</v>
      </c>
      <c r="DD789" t="s">
        <v>3</v>
      </c>
      <c r="DE789" t="s">
        <v>3</v>
      </c>
      <c r="DF789">
        <f t="shared" si="170"/>
        <v>0</v>
      </c>
      <c r="DG789">
        <f t="shared" si="171"/>
        <v>0</v>
      </c>
      <c r="DH789">
        <f t="shared" si="172"/>
        <v>0</v>
      </c>
      <c r="DI789">
        <f t="shared" si="173"/>
        <v>0</v>
      </c>
      <c r="DJ789">
        <f>DI789</f>
        <v>0</v>
      </c>
      <c r="DK789">
        <v>0</v>
      </c>
      <c r="DL789" t="s">
        <v>3</v>
      </c>
      <c r="DM789">
        <v>0</v>
      </c>
      <c r="DN789" t="s">
        <v>3</v>
      </c>
      <c r="DO789">
        <v>0</v>
      </c>
    </row>
    <row r="790" spans="1:119" x14ac:dyDescent="0.2">
      <c r="A790">
        <f>ROW(Source!A2412)</f>
        <v>2412</v>
      </c>
      <c r="B790">
        <v>35364244</v>
      </c>
      <c r="C790">
        <v>35384596</v>
      </c>
      <c r="D790">
        <v>35113206</v>
      </c>
      <c r="E790">
        <v>1</v>
      </c>
      <c r="F790">
        <v>1</v>
      </c>
      <c r="G790">
        <v>15872964</v>
      </c>
      <c r="H790">
        <v>2</v>
      </c>
      <c r="I790" t="s">
        <v>989</v>
      </c>
      <c r="J790" t="s">
        <v>990</v>
      </c>
      <c r="K790" t="s">
        <v>991</v>
      </c>
      <c r="L790">
        <v>1368</v>
      </c>
      <c r="N790">
        <v>1011</v>
      </c>
      <c r="O790" t="s">
        <v>988</v>
      </c>
      <c r="P790" t="s">
        <v>988</v>
      </c>
      <c r="Q790">
        <v>1</v>
      </c>
      <c r="W790">
        <v>0</v>
      </c>
      <c r="X790">
        <v>-1817365194</v>
      </c>
      <c r="Y790">
        <f t="shared" si="167"/>
        <v>6.9</v>
      </c>
      <c r="AA790">
        <v>0</v>
      </c>
      <c r="AB790">
        <v>4.72</v>
      </c>
      <c r="AC790">
        <v>0.1</v>
      </c>
      <c r="AD790">
        <v>0</v>
      </c>
      <c r="AE790">
        <v>0</v>
      </c>
      <c r="AF790">
        <v>4.72</v>
      </c>
      <c r="AG790">
        <v>0.1</v>
      </c>
      <c r="AH790">
        <v>0</v>
      </c>
      <c r="AI790">
        <v>1</v>
      </c>
      <c r="AJ790">
        <v>1</v>
      </c>
      <c r="AK790">
        <v>1</v>
      </c>
      <c r="AL790">
        <v>1</v>
      </c>
      <c r="AM790">
        <v>-2</v>
      </c>
      <c r="AN790">
        <v>0</v>
      </c>
      <c r="AO790">
        <v>1</v>
      </c>
      <c r="AP790">
        <v>1</v>
      </c>
      <c r="AQ790">
        <v>0</v>
      </c>
      <c r="AR790">
        <v>0</v>
      </c>
      <c r="AS790" t="s">
        <v>3</v>
      </c>
      <c r="AT790">
        <v>6.9</v>
      </c>
      <c r="AU790" t="s">
        <v>3</v>
      </c>
      <c r="AV790">
        <v>0</v>
      </c>
      <c r="AW790">
        <v>2</v>
      </c>
      <c r="AX790">
        <v>35384600</v>
      </c>
      <c r="AY790">
        <v>1</v>
      </c>
      <c r="AZ790">
        <v>0</v>
      </c>
      <c r="BA790">
        <v>790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CV790">
        <v>0</v>
      </c>
      <c r="CW790">
        <f>ROUND(Y790*Source!I2412*DO790,9)</f>
        <v>0</v>
      </c>
      <c r="CX790">
        <f>ROUND(Y790*Source!I2412,9)</f>
        <v>6.9000000000000006E-2</v>
      </c>
      <c r="CY790">
        <f>AB790</f>
        <v>4.72</v>
      </c>
      <c r="CZ790">
        <f>AF790</f>
        <v>4.72</v>
      </c>
      <c r="DA790">
        <f>AJ790</f>
        <v>1</v>
      </c>
      <c r="DB790">
        <f t="shared" si="168"/>
        <v>32.57</v>
      </c>
      <c r="DC790">
        <f t="shared" si="169"/>
        <v>0.69</v>
      </c>
      <c r="DD790" t="s">
        <v>3</v>
      </c>
      <c r="DE790" t="s">
        <v>3</v>
      </c>
      <c r="DF790">
        <f t="shared" si="170"/>
        <v>0</v>
      </c>
      <c r="DG790">
        <f t="shared" si="171"/>
        <v>0.33</v>
      </c>
      <c r="DH790">
        <f t="shared" si="172"/>
        <v>0.01</v>
      </c>
      <c r="DI790">
        <f t="shared" si="173"/>
        <v>0</v>
      </c>
      <c r="DJ790">
        <f>DG790</f>
        <v>0.33</v>
      </c>
      <c r="DK790">
        <v>0</v>
      </c>
      <c r="DL790" t="s">
        <v>3</v>
      </c>
      <c r="DM790">
        <v>0</v>
      </c>
      <c r="DN790" t="s">
        <v>3</v>
      </c>
      <c r="DO790">
        <v>0</v>
      </c>
    </row>
    <row r="791" spans="1:119" x14ac:dyDescent="0.2">
      <c r="A791">
        <f>ROW(Source!A2413)</f>
        <v>2413</v>
      </c>
      <c r="B791">
        <v>35364244</v>
      </c>
      <c r="C791">
        <v>35384601</v>
      </c>
      <c r="D791">
        <v>35111398</v>
      </c>
      <c r="E791">
        <v>15872964</v>
      </c>
      <c r="F791">
        <v>1</v>
      </c>
      <c r="G791">
        <v>15872964</v>
      </c>
      <c r="H791">
        <v>1</v>
      </c>
      <c r="I791" t="s">
        <v>982</v>
      </c>
      <c r="J791" t="s">
        <v>3</v>
      </c>
      <c r="K791" t="s">
        <v>983</v>
      </c>
      <c r="L791">
        <v>1191</v>
      </c>
      <c r="N791">
        <v>1013</v>
      </c>
      <c r="O791" t="s">
        <v>984</v>
      </c>
      <c r="P791" t="s">
        <v>984</v>
      </c>
      <c r="Q791">
        <v>1</v>
      </c>
      <c r="W791">
        <v>0</v>
      </c>
      <c r="X791">
        <v>476480486</v>
      </c>
      <c r="Y791">
        <f t="shared" si="167"/>
        <v>34.630000000000003</v>
      </c>
      <c r="AA791">
        <v>0</v>
      </c>
      <c r="AB791">
        <v>0</v>
      </c>
      <c r="AC791">
        <v>0</v>
      </c>
      <c r="AD791">
        <v>0</v>
      </c>
      <c r="AE791">
        <v>0</v>
      </c>
      <c r="AF791">
        <v>0</v>
      </c>
      <c r="AG791">
        <v>0</v>
      </c>
      <c r="AH791">
        <v>0</v>
      </c>
      <c r="AI791">
        <v>1</v>
      </c>
      <c r="AJ791">
        <v>1</v>
      </c>
      <c r="AK791">
        <v>1</v>
      </c>
      <c r="AL791">
        <v>1</v>
      </c>
      <c r="AM791">
        <v>-2</v>
      </c>
      <c r="AN791">
        <v>0</v>
      </c>
      <c r="AO791">
        <v>1</v>
      </c>
      <c r="AP791">
        <v>1</v>
      </c>
      <c r="AQ791">
        <v>0</v>
      </c>
      <c r="AR791">
        <v>0</v>
      </c>
      <c r="AS791" t="s">
        <v>3</v>
      </c>
      <c r="AT791">
        <v>34.630000000000003</v>
      </c>
      <c r="AU791" t="s">
        <v>3</v>
      </c>
      <c r="AV791">
        <v>1</v>
      </c>
      <c r="AW791">
        <v>2</v>
      </c>
      <c r="AX791">
        <v>35384603</v>
      </c>
      <c r="AY791">
        <v>1</v>
      </c>
      <c r="AZ791">
        <v>0</v>
      </c>
      <c r="BA791">
        <v>791</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CU791">
        <f>ROUND(AT791*Source!I2413*AH791*AL791,2)</f>
        <v>0</v>
      </c>
      <c r="CV791">
        <f>ROUND(Y791*Source!I2413,9)</f>
        <v>0.3463</v>
      </c>
      <c r="CW791">
        <v>0</v>
      </c>
      <c r="CX791">
        <f>ROUND(Y791*Source!I2413,9)</f>
        <v>0.3463</v>
      </c>
      <c r="CY791">
        <f>AD791</f>
        <v>0</v>
      </c>
      <c r="CZ791">
        <f>AH791</f>
        <v>0</v>
      </c>
      <c r="DA791">
        <f>AL791</f>
        <v>1</v>
      </c>
      <c r="DB791">
        <f t="shared" si="168"/>
        <v>0</v>
      </c>
      <c r="DC791">
        <f t="shared" si="169"/>
        <v>0</v>
      </c>
      <c r="DD791" t="s">
        <v>3</v>
      </c>
      <c r="DE791" t="s">
        <v>3</v>
      </c>
      <c r="DF791">
        <f t="shared" si="170"/>
        <v>0</v>
      </c>
      <c r="DG791">
        <f t="shared" si="171"/>
        <v>0</v>
      </c>
      <c r="DH791">
        <f t="shared" si="172"/>
        <v>0</v>
      </c>
      <c r="DI791">
        <f t="shared" si="173"/>
        <v>0</v>
      </c>
      <c r="DJ791">
        <f>DI791</f>
        <v>0</v>
      </c>
      <c r="DK791">
        <v>0</v>
      </c>
      <c r="DL791" t="s">
        <v>3</v>
      </c>
      <c r="DM791">
        <v>0</v>
      </c>
      <c r="DN791" t="s">
        <v>3</v>
      </c>
      <c r="DO791">
        <v>0</v>
      </c>
    </row>
    <row r="792" spans="1:119" x14ac:dyDescent="0.2">
      <c r="A792">
        <f>ROW(Source!A2449)</f>
        <v>2449</v>
      </c>
      <c r="B792">
        <v>35364244</v>
      </c>
      <c r="C792">
        <v>35384662</v>
      </c>
      <c r="D792">
        <v>35111398</v>
      </c>
      <c r="E792">
        <v>15872964</v>
      </c>
      <c r="F792">
        <v>1</v>
      </c>
      <c r="G792">
        <v>15872964</v>
      </c>
      <c r="H792">
        <v>1</v>
      </c>
      <c r="I792" t="s">
        <v>982</v>
      </c>
      <c r="J792" t="s">
        <v>3</v>
      </c>
      <c r="K792" t="s">
        <v>983</v>
      </c>
      <c r="L792">
        <v>1191</v>
      </c>
      <c r="N792">
        <v>1013</v>
      </c>
      <c r="O792" t="s">
        <v>984</v>
      </c>
      <c r="P792" t="s">
        <v>984</v>
      </c>
      <c r="Q792">
        <v>1</v>
      </c>
      <c r="W792">
        <v>0</v>
      </c>
      <c r="X792">
        <v>476480486</v>
      </c>
      <c r="Y792">
        <f>(AT792*0.2)</f>
        <v>0.45999999999999996</v>
      </c>
      <c r="AA792">
        <v>0</v>
      </c>
      <c r="AB792">
        <v>0</v>
      </c>
      <c r="AC792">
        <v>0</v>
      </c>
      <c r="AD792">
        <v>0</v>
      </c>
      <c r="AE792">
        <v>0</v>
      </c>
      <c r="AF792">
        <v>0</v>
      </c>
      <c r="AG792">
        <v>0</v>
      </c>
      <c r="AH792">
        <v>0</v>
      </c>
      <c r="AI792">
        <v>1</v>
      </c>
      <c r="AJ792">
        <v>1</v>
      </c>
      <c r="AK792">
        <v>1</v>
      </c>
      <c r="AL792">
        <v>1</v>
      </c>
      <c r="AM792">
        <v>-2</v>
      </c>
      <c r="AN792">
        <v>0</v>
      </c>
      <c r="AO792">
        <v>1</v>
      </c>
      <c r="AP792">
        <v>1</v>
      </c>
      <c r="AQ792">
        <v>0</v>
      </c>
      <c r="AR792">
        <v>0</v>
      </c>
      <c r="AS792" t="s">
        <v>3</v>
      </c>
      <c r="AT792">
        <v>2.2999999999999998</v>
      </c>
      <c r="AU792" t="s">
        <v>55</v>
      </c>
      <c r="AV792">
        <v>1</v>
      </c>
      <c r="AW792">
        <v>2</v>
      </c>
      <c r="AX792">
        <v>35384668</v>
      </c>
      <c r="AY792">
        <v>1</v>
      </c>
      <c r="AZ792">
        <v>0</v>
      </c>
      <c r="BA792">
        <v>792</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CU792">
        <f>ROUND(AT792*Source!I2449*AH792*AL792,2)</f>
        <v>0</v>
      </c>
      <c r="CV792">
        <f>ROUND(Y792*Source!I2449,9)</f>
        <v>6.44</v>
      </c>
      <c r="CW792">
        <v>0</v>
      </c>
      <c r="CX792">
        <f>ROUND(Y792*Source!I2449,9)</f>
        <v>6.44</v>
      </c>
      <c r="CY792">
        <f>AD792</f>
        <v>0</v>
      </c>
      <c r="CZ792">
        <f>AH792</f>
        <v>0</v>
      </c>
      <c r="DA792">
        <f>AL792</f>
        <v>1</v>
      </c>
      <c r="DB792">
        <f>ROUND((ROUND(AT792*CZ792,2)*0.2),6)</f>
        <v>0</v>
      </c>
      <c r="DC792">
        <f>ROUND((ROUND(AT792*AG792,2)*0.2),6)</f>
        <v>0</v>
      </c>
      <c r="DD792" t="s">
        <v>3</v>
      </c>
      <c r="DE792" t="s">
        <v>3</v>
      </c>
      <c r="DF792">
        <f t="shared" si="170"/>
        <v>0</v>
      </c>
      <c r="DG792">
        <f t="shared" si="171"/>
        <v>0</v>
      </c>
      <c r="DH792">
        <f t="shared" si="172"/>
        <v>0</v>
      </c>
      <c r="DI792">
        <f t="shared" si="173"/>
        <v>0</v>
      </c>
      <c r="DJ792">
        <f>DI792</f>
        <v>0</v>
      </c>
      <c r="DK792">
        <v>0</v>
      </c>
      <c r="DL792" t="s">
        <v>3</v>
      </c>
      <c r="DM792">
        <v>0</v>
      </c>
      <c r="DN792" t="s">
        <v>3</v>
      </c>
      <c r="DO792">
        <v>0</v>
      </c>
    </row>
    <row r="793" spans="1:119" x14ac:dyDescent="0.2">
      <c r="A793">
        <f>ROW(Source!A2449)</f>
        <v>2449</v>
      </c>
      <c r="B793">
        <v>35364244</v>
      </c>
      <c r="C793">
        <v>35384662</v>
      </c>
      <c r="D793">
        <v>35112768</v>
      </c>
      <c r="E793">
        <v>1</v>
      </c>
      <c r="F793">
        <v>1</v>
      </c>
      <c r="G793">
        <v>15872964</v>
      </c>
      <c r="H793">
        <v>2</v>
      </c>
      <c r="I793" t="s">
        <v>1081</v>
      </c>
      <c r="J793" t="s">
        <v>1082</v>
      </c>
      <c r="K793" t="s">
        <v>1083</v>
      </c>
      <c r="L793">
        <v>1368</v>
      </c>
      <c r="N793">
        <v>1011</v>
      </c>
      <c r="O793" t="s">
        <v>988</v>
      </c>
      <c r="P793" t="s">
        <v>988</v>
      </c>
      <c r="Q793">
        <v>1</v>
      </c>
      <c r="W793">
        <v>0</v>
      </c>
      <c r="X793">
        <v>-1503072827</v>
      </c>
      <c r="Y793">
        <f>(AT793*0.2)</f>
        <v>2.8000000000000004E-2</v>
      </c>
      <c r="AA793">
        <v>0</v>
      </c>
      <c r="AB793">
        <v>456.39</v>
      </c>
      <c r="AC793">
        <v>1.4</v>
      </c>
      <c r="AD793">
        <v>0</v>
      </c>
      <c r="AE793">
        <v>0</v>
      </c>
      <c r="AF793">
        <v>456.39</v>
      </c>
      <c r="AG793">
        <v>1.4</v>
      </c>
      <c r="AH793">
        <v>0</v>
      </c>
      <c r="AI793">
        <v>1</v>
      </c>
      <c r="AJ793">
        <v>1</v>
      </c>
      <c r="AK793">
        <v>1</v>
      </c>
      <c r="AL793">
        <v>1</v>
      </c>
      <c r="AM793">
        <v>-2</v>
      </c>
      <c r="AN793">
        <v>0</v>
      </c>
      <c r="AO793">
        <v>1</v>
      </c>
      <c r="AP793">
        <v>1</v>
      </c>
      <c r="AQ793">
        <v>0</v>
      </c>
      <c r="AR793">
        <v>0</v>
      </c>
      <c r="AS793" t="s">
        <v>3</v>
      </c>
      <c r="AT793">
        <v>0.14000000000000001</v>
      </c>
      <c r="AU793" t="s">
        <v>55</v>
      </c>
      <c r="AV793">
        <v>0</v>
      </c>
      <c r="AW793">
        <v>2</v>
      </c>
      <c r="AX793">
        <v>35384669</v>
      </c>
      <c r="AY793">
        <v>1</v>
      </c>
      <c r="AZ793">
        <v>0</v>
      </c>
      <c r="BA793">
        <v>793</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CV793">
        <v>0</v>
      </c>
      <c r="CW793">
        <f>ROUND(Y793*Source!I2449*DO793,9)</f>
        <v>0</v>
      </c>
      <c r="CX793">
        <f>ROUND(Y793*Source!I2449,9)</f>
        <v>0.39200000000000002</v>
      </c>
      <c r="CY793">
        <f>AB793</f>
        <v>456.39</v>
      </c>
      <c r="CZ793">
        <f>AF793</f>
        <v>456.39</v>
      </c>
      <c r="DA793">
        <f>AJ793</f>
        <v>1</v>
      </c>
      <c r="DB793">
        <f>ROUND((ROUND(AT793*CZ793,2)*0.2),6)</f>
        <v>12.778</v>
      </c>
      <c r="DC793">
        <f>ROUND((ROUND(AT793*AG793,2)*0.2),6)</f>
        <v>0.04</v>
      </c>
      <c r="DD793" t="s">
        <v>3</v>
      </c>
      <c r="DE793" t="s">
        <v>3</v>
      </c>
      <c r="DF793">
        <f t="shared" si="170"/>
        <v>0</v>
      </c>
      <c r="DG793">
        <f t="shared" si="171"/>
        <v>178.9</v>
      </c>
      <c r="DH793">
        <f t="shared" si="172"/>
        <v>0.55000000000000004</v>
      </c>
      <c r="DI793">
        <f t="shared" si="173"/>
        <v>0</v>
      </c>
      <c r="DJ793">
        <f>DG793</f>
        <v>178.9</v>
      </c>
      <c r="DK793">
        <v>0</v>
      </c>
      <c r="DL793" t="s">
        <v>3</v>
      </c>
      <c r="DM793">
        <v>0</v>
      </c>
      <c r="DN793" t="s">
        <v>3</v>
      </c>
      <c r="DO793">
        <v>0</v>
      </c>
    </row>
    <row r="794" spans="1:119" x14ac:dyDescent="0.2">
      <c r="A794">
        <f>ROW(Source!A2449)</f>
        <v>2449</v>
      </c>
      <c r="B794">
        <v>35364244</v>
      </c>
      <c r="C794">
        <v>35384662</v>
      </c>
      <c r="D794">
        <v>35113206</v>
      </c>
      <c r="E794">
        <v>1</v>
      </c>
      <c r="F794">
        <v>1</v>
      </c>
      <c r="G794">
        <v>15872964</v>
      </c>
      <c r="H794">
        <v>2</v>
      </c>
      <c r="I794" t="s">
        <v>989</v>
      </c>
      <c r="J794" t="s">
        <v>990</v>
      </c>
      <c r="K794" t="s">
        <v>991</v>
      </c>
      <c r="L794">
        <v>1368</v>
      </c>
      <c r="N794">
        <v>1011</v>
      </c>
      <c r="O794" t="s">
        <v>988</v>
      </c>
      <c r="P794" t="s">
        <v>988</v>
      </c>
      <c r="Q794">
        <v>1</v>
      </c>
      <c r="W794">
        <v>0</v>
      </c>
      <c r="X794">
        <v>-1817365194</v>
      </c>
      <c r="Y794">
        <f>(AT794*0.2)</f>
        <v>8.0000000000000002E-3</v>
      </c>
      <c r="AA794">
        <v>0</v>
      </c>
      <c r="AB794">
        <v>4.72</v>
      </c>
      <c r="AC794">
        <v>0.1</v>
      </c>
      <c r="AD794">
        <v>0</v>
      </c>
      <c r="AE794">
        <v>0</v>
      </c>
      <c r="AF794">
        <v>4.72</v>
      </c>
      <c r="AG794">
        <v>0.1</v>
      </c>
      <c r="AH794">
        <v>0</v>
      </c>
      <c r="AI794">
        <v>1</v>
      </c>
      <c r="AJ794">
        <v>1</v>
      </c>
      <c r="AK794">
        <v>1</v>
      </c>
      <c r="AL794">
        <v>1</v>
      </c>
      <c r="AM794">
        <v>-2</v>
      </c>
      <c r="AN794">
        <v>0</v>
      </c>
      <c r="AO794">
        <v>1</v>
      </c>
      <c r="AP794">
        <v>1</v>
      </c>
      <c r="AQ794">
        <v>0</v>
      </c>
      <c r="AR794">
        <v>0</v>
      </c>
      <c r="AS794" t="s">
        <v>3</v>
      </c>
      <c r="AT794">
        <v>0.04</v>
      </c>
      <c r="AU794" t="s">
        <v>55</v>
      </c>
      <c r="AV794">
        <v>0</v>
      </c>
      <c r="AW794">
        <v>2</v>
      </c>
      <c r="AX794">
        <v>35384670</v>
      </c>
      <c r="AY794">
        <v>1</v>
      </c>
      <c r="AZ794">
        <v>0</v>
      </c>
      <c r="BA794">
        <v>794</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CV794">
        <v>0</v>
      </c>
      <c r="CW794">
        <f>ROUND(Y794*Source!I2449*DO794,9)</f>
        <v>0</v>
      </c>
      <c r="CX794">
        <f>ROUND(Y794*Source!I2449,9)</f>
        <v>0.112</v>
      </c>
      <c r="CY794">
        <f>AB794</f>
        <v>4.72</v>
      </c>
      <c r="CZ794">
        <f>AF794</f>
        <v>4.72</v>
      </c>
      <c r="DA794">
        <f>AJ794</f>
        <v>1</v>
      </c>
      <c r="DB794">
        <f>ROUND((ROUND(AT794*CZ794,2)*0.2),6)</f>
        <v>3.7999999999999999E-2</v>
      </c>
      <c r="DC794">
        <f>ROUND((ROUND(AT794*AG794,2)*0.2),6)</f>
        <v>0</v>
      </c>
      <c r="DD794" t="s">
        <v>3</v>
      </c>
      <c r="DE794" t="s">
        <v>3</v>
      </c>
      <c r="DF794">
        <f t="shared" si="170"/>
        <v>0</v>
      </c>
      <c r="DG794">
        <f t="shared" si="171"/>
        <v>0.53</v>
      </c>
      <c r="DH794">
        <f t="shared" si="172"/>
        <v>0.01</v>
      </c>
      <c r="DI794">
        <f t="shared" si="173"/>
        <v>0</v>
      </c>
      <c r="DJ794">
        <f>DG794</f>
        <v>0.53</v>
      </c>
      <c r="DK794">
        <v>0</v>
      </c>
      <c r="DL794" t="s">
        <v>3</v>
      </c>
      <c r="DM794">
        <v>0</v>
      </c>
      <c r="DN794" t="s">
        <v>3</v>
      </c>
      <c r="DO794">
        <v>0</v>
      </c>
    </row>
    <row r="795" spans="1:119" x14ac:dyDescent="0.2">
      <c r="A795">
        <f>ROW(Source!A2449)</f>
        <v>2449</v>
      </c>
      <c r="B795">
        <v>35364244</v>
      </c>
      <c r="C795">
        <v>35384662</v>
      </c>
      <c r="D795">
        <v>35113178</v>
      </c>
      <c r="E795">
        <v>1</v>
      </c>
      <c r="F795">
        <v>1</v>
      </c>
      <c r="G795">
        <v>15872964</v>
      </c>
      <c r="H795">
        <v>2</v>
      </c>
      <c r="I795" t="s">
        <v>1084</v>
      </c>
      <c r="J795" t="s">
        <v>1085</v>
      </c>
      <c r="K795" t="s">
        <v>1086</v>
      </c>
      <c r="L795">
        <v>1368</v>
      </c>
      <c r="N795">
        <v>1011</v>
      </c>
      <c r="O795" t="s">
        <v>988</v>
      </c>
      <c r="P795" t="s">
        <v>988</v>
      </c>
      <c r="Q795">
        <v>1</v>
      </c>
      <c r="W795">
        <v>0</v>
      </c>
      <c r="X795">
        <v>-385320760</v>
      </c>
      <c r="Y795">
        <f>(AT795*0.2)</f>
        <v>4.4000000000000004E-2</v>
      </c>
      <c r="AA795">
        <v>0</v>
      </c>
      <c r="AB795">
        <v>9.8699999999999992</v>
      </c>
      <c r="AC795">
        <v>0.49</v>
      </c>
      <c r="AD795">
        <v>0</v>
      </c>
      <c r="AE795">
        <v>0</v>
      </c>
      <c r="AF795">
        <v>9.8699999999999992</v>
      </c>
      <c r="AG795">
        <v>0.49</v>
      </c>
      <c r="AH795">
        <v>0</v>
      </c>
      <c r="AI795">
        <v>1</v>
      </c>
      <c r="AJ795">
        <v>1</v>
      </c>
      <c r="AK795">
        <v>1</v>
      </c>
      <c r="AL795">
        <v>1</v>
      </c>
      <c r="AM795">
        <v>-2</v>
      </c>
      <c r="AN795">
        <v>0</v>
      </c>
      <c r="AO795">
        <v>1</v>
      </c>
      <c r="AP795">
        <v>1</v>
      </c>
      <c r="AQ795">
        <v>0</v>
      </c>
      <c r="AR795">
        <v>0</v>
      </c>
      <c r="AS795" t="s">
        <v>3</v>
      </c>
      <c r="AT795">
        <v>0.22</v>
      </c>
      <c r="AU795" t="s">
        <v>55</v>
      </c>
      <c r="AV795">
        <v>0</v>
      </c>
      <c r="AW795">
        <v>2</v>
      </c>
      <c r="AX795">
        <v>35384671</v>
      </c>
      <c r="AY795">
        <v>1</v>
      </c>
      <c r="AZ795">
        <v>0</v>
      </c>
      <c r="BA795">
        <v>795</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CV795">
        <v>0</v>
      </c>
      <c r="CW795">
        <f>ROUND(Y795*Source!I2449*DO795,9)</f>
        <v>0</v>
      </c>
      <c r="CX795">
        <f>ROUND(Y795*Source!I2449,9)</f>
        <v>0.61599999999999999</v>
      </c>
      <c r="CY795">
        <f>AB795</f>
        <v>9.8699999999999992</v>
      </c>
      <c r="CZ795">
        <f>AF795</f>
        <v>9.8699999999999992</v>
      </c>
      <c r="DA795">
        <f>AJ795</f>
        <v>1</v>
      </c>
      <c r="DB795">
        <f>ROUND((ROUND(AT795*CZ795,2)*0.2),6)</f>
        <v>0.434</v>
      </c>
      <c r="DC795">
        <f>ROUND((ROUND(AT795*AG795,2)*0.2),6)</f>
        <v>2.1999999999999999E-2</v>
      </c>
      <c r="DD795" t="s">
        <v>3</v>
      </c>
      <c r="DE795" t="s">
        <v>3</v>
      </c>
      <c r="DF795">
        <f t="shared" si="170"/>
        <v>0</v>
      </c>
      <c r="DG795">
        <f t="shared" si="171"/>
        <v>6.08</v>
      </c>
      <c r="DH795">
        <f t="shared" si="172"/>
        <v>0.3</v>
      </c>
      <c r="DI795">
        <f t="shared" si="173"/>
        <v>0</v>
      </c>
      <c r="DJ795">
        <f>DG795</f>
        <v>6.08</v>
      </c>
      <c r="DK795">
        <v>0</v>
      </c>
      <c r="DL795" t="s">
        <v>3</v>
      </c>
      <c r="DM795">
        <v>0</v>
      </c>
      <c r="DN795" t="s">
        <v>3</v>
      </c>
      <c r="DO795">
        <v>0</v>
      </c>
    </row>
    <row r="796" spans="1:119" x14ac:dyDescent="0.2">
      <c r="A796">
        <f>ROW(Source!A2449)</f>
        <v>2449</v>
      </c>
      <c r="B796">
        <v>35364244</v>
      </c>
      <c r="C796">
        <v>35384662</v>
      </c>
      <c r="D796">
        <v>35122221</v>
      </c>
      <c r="E796">
        <v>1</v>
      </c>
      <c r="F796">
        <v>1</v>
      </c>
      <c r="G796">
        <v>15872964</v>
      </c>
      <c r="H796">
        <v>3</v>
      </c>
      <c r="I796" t="s">
        <v>128</v>
      </c>
      <c r="J796" t="s">
        <v>130</v>
      </c>
      <c r="K796" t="s">
        <v>129</v>
      </c>
      <c r="L796">
        <v>1354</v>
      </c>
      <c r="N796">
        <v>1010</v>
      </c>
      <c r="O796" t="s">
        <v>52</v>
      </c>
      <c r="P796" t="s">
        <v>52</v>
      </c>
      <c r="Q796">
        <v>1</v>
      </c>
      <c r="W796">
        <v>0</v>
      </c>
      <c r="X796">
        <v>-2080535723</v>
      </c>
      <c r="Y796">
        <f>(AT796*0)</f>
        <v>0</v>
      </c>
      <c r="AA796">
        <v>2206.16</v>
      </c>
      <c r="AB796">
        <v>0</v>
      </c>
      <c r="AC796">
        <v>0</v>
      </c>
      <c r="AD796">
        <v>0</v>
      </c>
      <c r="AE796">
        <v>2206.16</v>
      </c>
      <c r="AF796">
        <v>0</v>
      </c>
      <c r="AG796">
        <v>0</v>
      </c>
      <c r="AH796">
        <v>0</v>
      </c>
      <c r="AI796">
        <v>1</v>
      </c>
      <c r="AJ796">
        <v>1</v>
      </c>
      <c r="AK796">
        <v>1</v>
      </c>
      <c r="AL796">
        <v>1</v>
      </c>
      <c r="AM796">
        <v>-2</v>
      </c>
      <c r="AN796">
        <v>0</v>
      </c>
      <c r="AO796">
        <v>1</v>
      </c>
      <c r="AP796">
        <v>1</v>
      </c>
      <c r="AQ796">
        <v>0</v>
      </c>
      <c r="AR796">
        <v>0</v>
      </c>
      <c r="AS796" t="s">
        <v>3</v>
      </c>
      <c r="AT796">
        <v>1</v>
      </c>
      <c r="AU796" t="s">
        <v>54</v>
      </c>
      <c r="AV796">
        <v>0</v>
      </c>
      <c r="AW796">
        <v>2</v>
      </c>
      <c r="AX796">
        <v>35384672</v>
      </c>
      <c r="AY796">
        <v>1</v>
      </c>
      <c r="AZ796">
        <v>0</v>
      </c>
      <c r="BA796">
        <v>796</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CV796">
        <v>0</v>
      </c>
      <c r="CW796">
        <v>0</v>
      </c>
      <c r="CX796">
        <f>ROUND(Y796*Source!I2449,9)</f>
        <v>0</v>
      </c>
      <c r="CY796">
        <f>AA796</f>
        <v>2206.16</v>
      </c>
      <c r="CZ796">
        <f>AE796</f>
        <v>2206.16</v>
      </c>
      <c r="DA796">
        <f>AI796</f>
        <v>1</v>
      </c>
      <c r="DB796">
        <f>ROUND((ROUND(AT796*CZ796,2)*0),6)</f>
        <v>0</v>
      </c>
      <c r="DC796">
        <f>ROUND((ROUND(AT796*AG796,2)*0),6)</f>
        <v>0</v>
      </c>
      <c r="DD796" t="s">
        <v>3</v>
      </c>
      <c r="DE796" t="s">
        <v>3</v>
      </c>
      <c r="DF796">
        <f t="shared" si="170"/>
        <v>0</v>
      </c>
      <c r="DG796">
        <f t="shared" si="171"/>
        <v>0</v>
      </c>
      <c r="DH796">
        <f t="shared" si="172"/>
        <v>0</v>
      </c>
      <c r="DI796">
        <f t="shared" si="173"/>
        <v>0</v>
      </c>
      <c r="DJ796">
        <f>DF796</f>
        <v>0</v>
      </c>
      <c r="DK796">
        <v>0</v>
      </c>
      <c r="DL796" t="s">
        <v>3</v>
      </c>
      <c r="DM796">
        <v>0</v>
      </c>
      <c r="DN796" t="s">
        <v>3</v>
      </c>
      <c r="DO796">
        <v>0</v>
      </c>
    </row>
    <row r="797" spans="1:119" x14ac:dyDescent="0.2">
      <c r="A797">
        <f>ROW(Source!A2450)</f>
        <v>2450</v>
      </c>
      <c r="B797">
        <v>35364244</v>
      </c>
      <c r="C797">
        <v>35384673</v>
      </c>
      <c r="D797">
        <v>35111398</v>
      </c>
      <c r="E797">
        <v>15872964</v>
      </c>
      <c r="F797">
        <v>1</v>
      </c>
      <c r="G797">
        <v>15872964</v>
      </c>
      <c r="H797">
        <v>1</v>
      </c>
      <c r="I797" t="s">
        <v>982</v>
      </c>
      <c r="J797" t="s">
        <v>3</v>
      </c>
      <c r="K797" t="s">
        <v>983</v>
      </c>
      <c r="L797">
        <v>1191</v>
      </c>
      <c r="N797">
        <v>1013</v>
      </c>
      <c r="O797" t="s">
        <v>984</v>
      </c>
      <c r="P797" t="s">
        <v>984</v>
      </c>
      <c r="Q797">
        <v>1</v>
      </c>
      <c r="W797">
        <v>0</v>
      </c>
      <c r="X797">
        <v>476480486</v>
      </c>
      <c r="Y797">
        <f>AT797</f>
        <v>2.2999999999999998</v>
      </c>
      <c r="AA797">
        <v>0</v>
      </c>
      <c r="AB797">
        <v>0</v>
      </c>
      <c r="AC797">
        <v>0</v>
      </c>
      <c r="AD797">
        <v>0</v>
      </c>
      <c r="AE797">
        <v>0</v>
      </c>
      <c r="AF797">
        <v>0</v>
      </c>
      <c r="AG797">
        <v>0</v>
      </c>
      <c r="AH797">
        <v>0</v>
      </c>
      <c r="AI797">
        <v>1</v>
      </c>
      <c r="AJ797">
        <v>1</v>
      </c>
      <c r="AK797">
        <v>1</v>
      </c>
      <c r="AL797">
        <v>1</v>
      </c>
      <c r="AM797">
        <v>-2</v>
      </c>
      <c r="AN797">
        <v>0</v>
      </c>
      <c r="AO797">
        <v>1</v>
      </c>
      <c r="AP797">
        <v>1</v>
      </c>
      <c r="AQ797">
        <v>0</v>
      </c>
      <c r="AR797">
        <v>0</v>
      </c>
      <c r="AS797" t="s">
        <v>3</v>
      </c>
      <c r="AT797">
        <v>2.2999999999999998</v>
      </c>
      <c r="AU797" t="s">
        <v>3</v>
      </c>
      <c r="AV797">
        <v>1</v>
      </c>
      <c r="AW797">
        <v>2</v>
      </c>
      <c r="AX797">
        <v>35384679</v>
      </c>
      <c r="AY797">
        <v>1</v>
      </c>
      <c r="AZ797">
        <v>0</v>
      </c>
      <c r="BA797">
        <v>797</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CU797">
        <f>ROUND(AT797*Source!I2450*AH797*AL797,2)</f>
        <v>0</v>
      </c>
      <c r="CV797">
        <f>ROUND(Y797*Source!I2450,9)</f>
        <v>32.200000000000003</v>
      </c>
      <c r="CW797">
        <v>0</v>
      </c>
      <c r="CX797">
        <f>ROUND(Y797*Source!I2450,9)</f>
        <v>32.200000000000003</v>
      </c>
      <c r="CY797">
        <f>AD797</f>
        <v>0</v>
      </c>
      <c r="CZ797">
        <f>AH797</f>
        <v>0</v>
      </c>
      <c r="DA797">
        <f>AL797</f>
        <v>1</v>
      </c>
      <c r="DB797">
        <f>ROUND(ROUND(AT797*CZ797,2),6)</f>
        <v>0</v>
      </c>
      <c r="DC797">
        <f>ROUND(ROUND(AT797*AG797,2),6)</f>
        <v>0</v>
      </c>
      <c r="DD797" t="s">
        <v>3</v>
      </c>
      <c r="DE797" t="s">
        <v>3</v>
      </c>
      <c r="DF797">
        <f t="shared" si="170"/>
        <v>0</v>
      </c>
      <c r="DG797">
        <f t="shared" si="171"/>
        <v>0</v>
      </c>
      <c r="DH797">
        <f t="shared" si="172"/>
        <v>0</v>
      </c>
      <c r="DI797">
        <f t="shared" si="173"/>
        <v>0</v>
      </c>
      <c r="DJ797">
        <f>DI797</f>
        <v>0</v>
      </c>
      <c r="DK797">
        <v>0</v>
      </c>
      <c r="DL797" t="s">
        <v>3</v>
      </c>
      <c r="DM797">
        <v>0</v>
      </c>
      <c r="DN797" t="s">
        <v>3</v>
      </c>
      <c r="DO797">
        <v>0</v>
      </c>
    </row>
    <row r="798" spans="1:119" x14ac:dyDescent="0.2">
      <c r="A798">
        <f>ROW(Source!A2450)</f>
        <v>2450</v>
      </c>
      <c r="B798">
        <v>35364244</v>
      </c>
      <c r="C798">
        <v>35384673</v>
      </c>
      <c r="D798">
        <v>35112768</v>
      </c>
      <c r="E798">
        <v>1</v>
      </c>
      <c r="F798">
        <v>1</v>
      </c>
      <c r="G798">
        <v>15872964</v>
      </c>
      <c r="H798">
        <v>2</v>
      </c>
      <c r="I798" t="s">
        <v>1081</v>
      </c>
      <c r="J798" t="s">
        <v>1082</v>
      </c>
      <c r="K798" t="s">
        <v>1083</v>
      </c>
      <c r="L798">
        <v>1368</v>
      </c>
      <c r="N798">
        <v>1011</v>
      </c>
      <c r="O798" t="s">
        <v>988</v>
      </c>
      <c r="P798" t="s">
        <v>988</v>
      </c>
      <c r="Q798">
        <v>1</v>
      </c>
      <c r="W798">
        <v>0</v>
      </c>
      <c r="X798">
        <v>-1503072827</v>
      </c>
      <c r="Y798">
        <f>AT798</f>
        <v>0.14000000000000001</v>
      </c>
      <c r="AA798">
        <v>0</v>
      </c>
      <c r="AB798">
        <v>456.39</v>
      </c>
      <c r="AC798">
        <v>1.4</v>
      </c>
      <c r="AD798">
        <v>0</v>
      </c>
      <c r="AE798">
        <v>0</v>
      </c>
      <c r="AF798">
        <v>456.39</v>
      </c>
      <c r="AG798">
        <v>1.4</v>
      </c>
      <c r="AH798">
        <v>0</v>
      </c>
      <c r="AI798">
        <v>1</v>
      </c>
      <c r="AJ798">
        <v>1</v>
      </c>
      <c r="AK798">
        <v>1</v>
      </c>
      <c r="AL798">
        <v>1</v>
      </c>
      <c r="AM798">
        <v>-2</v>
      </c>
      <c r="AN798">
        <v>0</v>
      </c>
      <c r="AO798">
        <v>1</v>
      </c>
      <c r="AP798">
        <v>1</v>
      </c>
      <c r="AQ798">
        <v>0</v>
      </c>
      <c r="AR798">
        <v>0</v>
      </c>
      <c r="AS798" t="s">
        <v>3</v>
      </c>
      <c r="AT798">
        <v>0.14000000000000001</v>
      </c>
      <c r="AU798" t="s">
        <v>3</v>
      </c>
      <c r="AV798">
        <v>0</v>
      </c>
      <c r="AW798">
        <v>2</v>
      </c>
      <c r="AX798">
        <v>35384680</v>
      </c>
      <c r="AY798">
        <v>1</v>
      </c>
      <c r="AZ798">
        <v>0</v>
      </c>
      <c r="BA798">
        <v>798</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CV798">
        <v>0</v>
      </c>
      <c r="CW798">
        <f>ROUND(Y798*Source!I2450*DO798,9)</f>
        <v>0</v>
      </c>
      <c r="CX798">
        <f>ROUND(Y798*Source!I2450,9)</f>
        <v>1.96</v>
      </c>
      <c r="CY798">
        <f>AB798</f>
        <v>456.39</v>
      </c>
      <c r="CZ798">
        <f>AF798</f>
        <v>456.39</v>
      </c>
      <c r="DA798">
        <f>AJ798</f>
        <v>1</v>
      </c>
      <c r="DB798">
        <f>ROUND(ROUND(AT798*CZ798,2),6)</f>
        <v>63.89</v>
      </c>
      <c r="DC798">
        <f>ROUND(ROUND(AT798*AG798,2),6)</f>
        <v>0.2</v>
      </c>
      <c r="DD798" t="s">
        <v>3</v>
      </c>
      <c r="DE798" t="s">
        <v>3</v>
      </c>
      <c r="DF798">
        <f t="shared" si="170"/>
        <v>0</v>
      </c>
      <c r="DG798">
        <f t="shared" si="171"/>
        <v>894.52</v>
      </c>
      <c r="DH798">
        <f t="shared" si="172"/>
        <v>2.74</v>
      </c>
      <c r="DI798">
        <f t="shared" si="173"/>
        <v>0</v>
      </c>
      <c r="DJ798">
        <f>DG798</f>
        <v>894.52</v>
      </c>
      <c r="DK798">
        <v>0</v>
      </c>
      <c r="DL798" t="s">
        <v>3</v>
      </c>
      <c r="DM798">
        <v>0</v>
      </c>
      <c r="DN798" t="s">
        <v>3</v>
      </c>
      <c r="DO798">
        <v>0</v>
      </c>
    </row>
    <row r="799" spans="1:119" x14ac:dyDescent="0.2">
      <c r="A799">
        <f>ROW(Source!A2450)</f>
        <v>2450</v>
      </c>
      <c r="B799">
        <v>35364244</v>
      </c>
      <c r="C799">
        <v>35384673</v>
      </c>
      <c r="D799">
        <v>35113206</v>
      </c>
      <c r="E799">
        <v>1</v>
      </c>
      <c r="F799">
        <v>1</v>
      </c>
      <c r="G799">
        <v>15872964</v>
      </c>
      <c r="H799">
        <v>2</v>
      </c>
      <c r="I799" t="s">
        <v>989</v>
      </c>
      <c r="J799" t="s">
        <v>990</v>
      </c>
      <c r="K799" t="s">
        <v>991</v>
      </c>
      <c r="L799">
        <v>1368</v>
      </c>
      <c r="N799">
        <v>1011</v>
      </c>
      <c r="O799" t="s">
        <v>988</v>
      </c>
      <c r="P799" t="s">
        <v>988</v>
      </c>
      <c r="Q799">
        <v>1</v>
      </c>
      <c r="W799">
        <v>0</v>
      </c>
      <c r="X799">
        <v>-1817365194</v>
      </c>
      <c r="Y799">
        <f>AT799</f>
        <v>0.04</v>
      </c>
      <c r="AA799">
        <v>0</v>
      </c>
      <c r="AB799">
        <v>4.72</v>
      </c>
      <c r="AC799">
        <v>0.1</v>
      </c>
      <c r="AD799">
        <v>0</v>
      </c>
      <c r="AE799">
        <v>0</v>
      </c>
      <c r="AF799">
        <v>4.72</v>
      </c>
      <c r="AG799">
        <v>0.1</v>
      </c>
      <c r="AH799">
        <v>0</v>
      </c>
      <c r="AI799">
        <v>1</v>
      </c>
      <c r="AJ799">
        <v>1</v>
      </c>
      <c r="AK799">
        <v>1</v>
      </c>
      <c r="AL799">
        <v>1</v>
      </c>
      <c r="AM799">
        <v>-2</v>
      </c>
      <c r="AN799">
        <v>0</v>
      </c>
      <c r="AO799">
        <v>1</v>
      </c>
      <c r="AP799">
        <v>1</v>
      </c>
      <c r="AQ799">
        <v>0</v>
      </c>
      <c r="AR799">
        <v>0</v>
      </c>
      <c r="AS799" t="s">
        <v>3</v>
      </c>
      <c r="AT799">
        <v>0.04</v>
      </c>
      <c r="AU799" t="s">
        <v>3</v>
      </c>
      <c r="AV799">
        <v>0</v>
      </c>
      <c r="AW799">
        <v>2</v>
      </c>
      <c r="AX799">
        <v>35384681</v>
      </c>
      <c r="AY799">
        <v>1</v>
      </c>
      <c r="AZ799">
        <v>0</v>
      </c>
      <c r="BA799">
        <v>799</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CV799">
        <v>0</v>
      </c>
      <c r="CW799">
        <f>ROUND(Y799*Source!I2450*DO799,9)</f>
        <v>0</v>
      </c>
      <c r="CX799">
        <f>ROUND(Y799*Source!I2450,9)</f>
        <v>0.56000000000000005</v>
      </c>
      <c r="CY799">
        <f>AB799</f>
        <v>4.72</v>
      </c>
      <c r="CZ799">
        <f>AF799</f>
        <v>4.72</v>
      </c>
      <c r="DA799">
        <f>AJ799</f>
        <v>1</v>
      </c>
      <c r="DB799">
        <f>ROUND(ROUND(AT799*CZ799,2),6)</f>
        <v>0.19</v>
      </c>
      <c r="DC799">
        <f>ROUND(ROUND(AT799*AG799,2),6)</f>
        <v>0</v>
      </c>
      <c r="DD799" t="s">
        <v>3</v>
      </c>
      <c r="DE799" t="s">
        <v>3</v>
      </c>
      <c r="DF799">
        <f t="shared" si="170"/>
        <v>0</v>
      </c>
      <c r="DG799">
        <f t="shared" si="171"/>
        <v>2.64</v>
      </c>
      <c r="DH799">
        <f t="shared" si="172"/>
        <v>0.06</v>
      </c>
      <c r="DI799">
        <f t="shared" si="173"/>
        <v>0</v>
      </c>
      <c r="DJ799">
        <f>DG799</f>
        <v>2.64</v>
      </c>
      <c r="DK799">
        <v>0</v>
      </c>
      <c r="DL799" t="s">
        <v>3</v>
      </c>
      <c r="DM799">
        <v>0</v>
      </c>
      <c r="DN799" t="s">
        <v>3</v>
      </c>
      <c r="DO799">
        <v>0</v>
      </c>
    </row>
    <row r="800" spans="1:119" x14ac:dyDescent="0.2">
      <c r="A800">
        <f>ROW(Source!A2450)</f>
        <v>2450</v>
      </c>
      <c r="B800">
        <v>35364244</v>
      </c>
      <c r="C800">
        <v>35384673</v>
      </c>
      <c r="D800">
        <v>35113178</v>
      </c>
      <c r="E800">
        <v>1</v>
      </c>
      <c r="F800">
        <v>1</v>
      </c>
      <c r="G800">
        <v>15872964</v>
      </c>
      <c r="H800">
        <v>2</v>
      </c>
      <c r="I800" t="s">
        <v>1084</v>
      </c>
      <c r="J800" t="s">
        <v>1085</v>
      </c>
      <c r="K800" t="s">
        <v>1086</v>
      </c>
      <c r="L800">
        <v>1368</v>
      </c>
      <c r="N800">
        <v>1011</v>
      </c>
      <c r="O800" t="s">
        <v>988</v>
      </c>
      <c r="P800" t="s">
        <v>988</v>
      </c>
      <c r="Q800">
        <v>1</v>
      </c>
      <c r="W800">
        <v>0</v>
      </c>
      <c r="X800">
        <v>-385320760</v>
      </c>
      <c r="Y800">
        <f>AT800</f>
        <v>0.22</v>
      </c>
      <c r="AA800">
        <v>0</v>
      </c>
      <c r="AB800">
        <v>9.8699999999999992</v>
      </c>
      <c r="AC800">
        <v>0.49</v>
      </c>
      <c r="AD800">
        <v>0</v>
      </c>
      <c r="AE800">
        <v>0</v>
      </c>
      <c r="AF800">
        <v>9.8699999999999992</v>
      </c>
      <c r="AG800">
        <v>0.49</v>
      </c>
      <c r="AH800">
        <v>0</v>
      </c>
      <c r="AI800">
        <v>1</v>
      </c>
      <c r="AJ800">
        <v>1</v>
      </c>
      <c r="AK800">
        <v>1</v>
      </c>
      <c r="AL800">
        <v>1</v>
      </c>
      <c r="AM800">
        <v>-2</v>
      </c>
      <c r="AN800">
        <v>0</v>
      </c>
      <c r="AO800">
        <v>1</v>
      </c>
      <c r="AP800">
        <v>1</v>
      </c>
      <c r="AQ800">
        <v>0</v>
      </c>
      <c r="AR800">
        <v>0</v>
      </c>
      <c r="AS800" t="s">
        <v>3</v>
      </c>
      <c r="AT800">
        <v>0.22</v>
      </c>
      <c r="AU800" t="s">
        <v>3</v>
      </c>
      <c r="AV800">
        <v>0</v>
      </c>
      <c r="AW800">
        <v>2</v>
      </c>
      <c r="AX800">
        <v>35384682</v>
      </c>
      <c r="AY800">
        <v>1</v>
      </c>
      <c r="AZ800">
        <v>0</v>
      </c>
      <c r="BA800">
        <v>800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CV800">
        <v>0</v>
      </c>
      <c r="CW800">
        <f>ROUND(Y800*Source!I2450*DO800,9)</f>
        <v>0</v>
      </c>
      <c r="CX800">
        <f>ROUND(Y800*Source!I2450,9)</f>
        <v>3.08</v>
      </c>
      <c r="CY800">
        <f>AB800</f>
        <v>9.8699999999999992</v>
      </c>
      <c r="CZ800">
        <f>AF800</f>
        <v>9.8699999999999992</v>
      </c>
      <c r="DA800">
        <f>AJ800</f>
        <v>1</v>
      </c>
      <c r="DB800">
        <f>ROUND(ROUND(AT800*CZ800,2),6)</f>
        <v>2.17</v>
      </c>
      <c r="DC800">
        <f>ROUND(ROUND(AT800*AG800,2),6)</f>
        <v>0.11</v>
      </c>
      <c r="DD800" t="s">
        <v>3</v>
      </c>
      <c r="DE800" t="s">
        <v>3</v>
      </c>
      <c r="DF800">
        <f t="shared" si="170"/>
        <v>0</v>
      </c>
      <c r="DG800">
        <f t="shared" si="171"/>
        <v>30.4</v>
      </c>
      <c r="DH800">
        <f t="shared" si="172"/>
        <v>1.51</v>
      </c>
      <c r="DI800">
        <f t="shared" si="173"/>
        <v>0</v>
      </c>
      <c r="DJ800">
        <f>DG800</f>
        <v>30.4</v>
      </c>
      <c r="DK800">
        <v>0</v>
      </c>
      <c r="DL800" t="s">
        <v>3</v>
      </c>
      <c r="DM800">
        <v>0</v>
      </c>
      <c r="DN800" t="s">
        <v>3</v>
      </c>
      <c r="DO800">
        <v>0</v>
      </c>
    </row>
    <row r="801" spans="1:119" x14ac:dyDescent="0.2">
      <c r="A801">
        <f>ROW(Source!A2450)</f>
        <v>2450</v>
      </c>
      <c r="B801">
        <v>35364244</v>
      </c>
      <c r="C801">
        <v>35384673</v>
      </c>
      <c r="D801">
        <v>35122221</v>
      </c>
      <c r="E801">
        <v>1</v>
      </c>
      <c r="F801">
        <v>1</v>
      </c>
      <c r="G801">
        <v>15872964</v>
      </c>
      <c r="H801">
        <v>3</v>
      </c>
      <c r="I801" t="s">
        <v>128</v>
      </c>
      <c r="J801" t="s">
        <v>130</v>
      </c>
      <c r="K801" t="s">
        <v>129</v>
      </c>
      <c r="L801">
        <v>1354</v>
      </c>
      <c r="N801">
        <v>1010</v>
      </c>
      <c r="O801" t="s">
        <v>52</v>
      </c>
      <c r="P801" t="s">
        <v>52</v>
      </c>
      <c r="Q801">
        <v>1</v>
      </c>
      <c r="W801">
        <v>1</v>
      </c>
      <c r="X801">
        <v>-2080535723</v>
      </c>
      <c r="Y801">
        <f>AT801</f>
        <v>-1</v>
      </c>
      <c r="AA801">
        <v>2206.16</v>
      </c>
      <c r="AB801">
        <v>0</v>
      </c>
      <c r="AC801">
        <v>0</v>
      </c>
      <c r="AD801">
        <v>0</v>
      </c>
      <c r="AE801">
        <v>2206.16</v>
      </c>
      <c r="AF801">
        <v>0</v>
      </c>
      <c r="AG801">
        <v>0</v>
      </c>
      <c r="AH801">
        <v>0</v>
      </c>
      <c r="AI801">
        <v>1</v>
      </c>
      <c r="AJ801">
        <v>1</v>
      </c>
      <c r="AK801">
        <v>1</v>
      </c>
      <c r="AL801">
        <v>1</v>
      </c>
      <c r="AM801">
        <v>-2</v>
      </c>
      <c r="AN801">
        <v>0</v>
      </c>
      <c r="AO801">
        <v>1</v>
      </c>
      <c r="AP801">
        <v>1</v>
      </c>
      <c r="AQ801">
        <v>0</v>
      </c>
      <c r="AR801">
        <v>0</v>
      </c>
      <c r="AS801" t="s">
        <v>3</v>
      </c>
      <c r="AT801">
        <v>-1</v>
      </c>
      <c r="AU801" t="s">
        <v>3</v>
      </c>
      <c r="AV801">
        <v>0</v>
      </c>
      <c r="AW801">
        <v>2</v>
      </c>
      <c r="AX801">
        <v>35384683</v>
      </c>
      <c r="AY801">
        <v>1</v>
      </c>
      <c r="AZ801">
        <v>6144</v>
      </c>
      <c r="BA801">
        <v>801</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CV801">
        <v>0</v>
      </c>
      <c r="CW801">
        <v>0</v>
      </c>
      <c r="CX801">
        <f>ROUND(Y801*Source!I2450,9)</f>
        <v>-14</v>
      </c>
      <c r="CY801">
        <f>AA801</f>
        <v>2206.16</v>
      </c>
      <c r="CZ801">
        <f>AE801</f>
        <v>2206.16</v>
      </c>
      <c r="DA801">
        <f>AI801</f>
        <v>1</v>
      </c>
      <c r="DB801">
        <f>ROUND(ROUND(AT801*CZ801,2),6)</f>
        <v>-2206.16</v>
      </c>
      <c r="DC801">
        <f>ROUND(ROUND(AT801*AG801,2),6)</f>
        <v>0</v>
      </c>
      <c r="DD801" t="s">
        <v>3</v>
      </c>
      <c r="DE801" t="s">
        <v>3</v>
      </c>
      <c r="DF801">
        <f t="shared" si="170"/>
        <v>-30886.240000000002</v>
      </c>
      <c r="DG801">
        <f t="shared" si="171"/>
        <v>0</v>
      </c>
      <c r="DH801">
        <f t="shared" si="172"/>
        <v>0</v>
      </c>
      <c r="DI801">
        <f t="shared" si="173"/>
        <v>0</v>
      </c>
      <c r="DJ801">
        <f>DF801</f>
        <v>-30886.240000000002</v>
      </c>
      <c r="DK801">
        <v>0</v>
      </c>
      <c r="DL801" t="s">
        <v>3</v>
      </c>
      <c r="DM801">
        <v>0</v>
      </c>
      <c r="DN801" t="s">
        <v>3</v>
      </c>
      <c r="DO801">
        <v>0</v>
      </c>
    </row>
    <row r="802" spans="1:119" x14ac:dyDescent="0.2">
      <c r="A802">
        <f>ROW(Source!A2487)</f>
        <v>2487</v>
      </c>
      <c r="B802">
        <v>35364244</v>
      </c>
      <c r="C802">
        <v>35384743</v>
      </c>
      <c r="D802">
        <v>35111398</v>
      </c>
      <c r="E802">
        <v>15872964</v>
      </c>
      <c r="F802">
        <v>1</v>
      </c>
      <c r="G802">
        <v>15872964</v>
      </c>
      <c r="H802">
        <v>1</v>
      </c>
      <c r="I802" t="s">
        <v>982</v>
      </c>
      <c r="J802" t="s">
        <v>3</v>
      </c>
      <c r="K802" t="s">
        <v>983</v>
      </c>
      <c r="L802">
        <v>1191</v>
      </c>
      <c r="N802">
        <v>1013</v>
      </c>
      <c r="O802" t="s">
        <v>984</v>
      </c>
      <c r="P802" t="s">
        <v>984</v>
      </c>
      <c r="Q802">
        <v>1</v>
      </c>
      <c r="W802">
        <v>0</v>
      </c>
      <c r="X802">
        <v>476480486</v>
      </c>
      <c r="Y802">
        <f>(AT802*0.2)</f>
        <v>0.45999999999999996</v>
      </c>
      <c r="AA802">
        <v>0</v>
      </c>
      <c r="AB802">
        <v>0</v>
      </c>
      <c r="AC802">
        <v>0</v>
      </c>
      <c r="AD802">
        <v>0</v>
      </c>
      <c r="AE802">
        <v>0</v>
      </c>
      <c r="AF802">
        <v>0</v>
      </c>
      <c r="AG802">
        <v>0</v>
      </c>
      <c r="AH802">
        <v>0</v>
      </c>
      <c r="AI802">
        <v>1</v>
      </c>
      <c r="AJ802">
        <v>1</v>
      </c>
      <c r="AK802">
        <v>1</v>
      </c>
      <c r="AL802">
        <v>1</v>
      </c>
      <c r="AM802">
        <v>-2</v>
      </c>
      <c r="AN802">
        <v>0</v>
      </c>
      <c r="AO802">
        <v>1</v>
      </c>
      <c r="AP802">
        <v>1</v>
      </c>
      <c r="AQ802">
        <v>0</v>
      </c>
      <c r="AR802">
        <v>0</v>
      </c>
      <c r="AS802" t="s">
        <v>3</v>
      </c>
      <c r="AT802">
        <v>2.2999999999999998</v>
      </c>
      <c r="AU802" t="s">
        <v>55</v>
      </c>
      <c r="AV802">
        <v>1</v>
      </c>
      <c r="AW802">
        <v>2</v>
      </c>
      <c r="AX802">
        <v>35384749</v>
      </c>
      <c r="AY802">
        <v>1</v>
      </c>
      <c r="AZ802">
        <v>0</v>
      </c>
      <c r="BA802">
        <v>802</v>
      </c>
      <c r="BB802">
        <v>0</v>
      </c>
      <c r="BC802">
        <v>0</v>
      </c>
      <c r="BD802">
        <v>0</v>
      </c>
      <c r="BE802">
        <v>0</v>
      </c>
      <c r="BF802">
        <v>0</v>
      </c>
      <c r="BG802">
        <v>0</v>
      </c>
      <c r="BH802">
        <v>0</v>
      </c>
      <c r="BI802">
        <v>0</v>
      </c>
      <c r="BJ802">
        <v>0</v>
      </c>
      <c r="BK802">
        <v>0</v>
      </c>
      <c r="BL802">
        <v>0</v>
      </c>
      <c r="BM802">
        <v>0</v>
      </c>
      <c r="BN802">
        <v>0</v>
      </c>
      <c r="BO802">
        <v>0</v>
      </c>
      <c r="BP802">
        <v>0</v>
      </c>
      <c r="BQ802">
        <v>0</v>
      </c>
      <c r="BR802">
        <v>0</v>
      </c>
      <c r="BS802">
        <v>0</v>
      </c>
      <c r="BT802">
        <v>0</v>
      </c>
      <c r="BU802">
        <v>0</v>
      </c>
      <c r="BV802">
        <v>0</v>
      </c>
      <c r="BW802">
        <v>0</v>
      </c>
      <c r="CU802">
        <f>ROUND(AT802*Source!I2487*AH802*AL802,2)</f>
        <v>0</v>
      </c>
      <c r="CV802">
        <f>ROUND(Y802*Source!I2487,9)</f>
        <v>6.9</v>
      </c>
      <c r="CW802">
        <v>0</v>
      </c>
      <c r="CX802">
        <f>ROUND(Y802*Source!I2487,9)</f>
        <v>6.9</v>
      </c>
      <c r="CY802">
        <f>AD802</f>
        <v>0</v>
      </c>
      <c r="CZ802">
        <f>AH802</f>
        <v>0</v>
      </c>
      <c r="DA802">
        <f>AL802</f>
        <v>1</v>
      </c>
      <c r="DB802">
        <f>ROUND((ROUND(AT802*CZ802,2)*0.2),6)</f>
        <v>0</v>
      </c>
      <c r="DC802">
        <f>ROUND((ROUND(AT802*AG802,2)*0.2),6)</f>
        <v>0</v>
      </c>
      <c r="DD802" t="s">
        <v>3</v>
      </c>
      <c r="DE802" t="s">
        <v>3</v>
      </c>
      <c r="DF802">
        <f t="shared" si="170"/>
        <v>0</v>
      </c>
      <c r="DG802">
        <f t="shared" si="171"/>
        <v>0</v>
      </c>
      <c r="DH802">
        <f t="shared" si="172"/>
        <v>0</v>
      </c>
      <c r="DI802">
        <f t="shared" si="173"/>
        <v>0</v>
      </c>
      <c r="DJ802">
        <f>DI802</f>
        <v>0</v>
      </c>
      <c r="DK802">
        <v>0</v>
      </c>
      <c r="DL802" t="s">
        <v>3</v>
      </c>
      <c r="DM802">
        <v>0</v>
      </c>
      <c r="DN802" t="s">
        <v>3</v>
      </c>
      <c r="DO802">
        <v>0</v>
      </c>
    </row>
    <row r="803" spans="1:119" x14ac:dyDescent="0.2">
      <c r="A803">
        <f>ROW(Source!A2487)</f>
        <v>2487</v>
      </c>
      <c r="B803">
        <v>35364244</v>
      </c>
      <c r="C803">
        <v>35384743</v>
      </c>
      <c r="D803">
        <v>35112768</v>
      </c>
      <c r="E803">
        <v>1</v>
      </c>
      <c r="F803">
        <v>1</v>
      </c>
      <c r="G803">
        <v>15872964</v>
      </c>
      <c r="H803">
        <v>2</v>
      </c>
      <c r="I803" t="s">
        <v>1081</v>
      </c>
      <c r="J803" t="s">
        <v>1082</v>
      </c>
      <c r="K803" t="s">
        <v>1083</v>
      </c>
      <c r="L803">
        <v>1368</v>
      </c>
      <c r="N803">
        <v>1011</v>
      </c>
      <c r="O803" t="s">
        <v>988</v>
      </c>
      <c r="P803" t="s">
        <v>988</v>
      </c>
      <c r="Q803">
        <v>1</v>
      </c>
      <c r="W803">
        <v>0</v>
      </c>
      <c r="X803">
        <v>-1503072827</v>
      </c>
      <c r="Y803">
        <f>(AT803*0.2)</f>
        <v>2.8000000000000004E-2</v>
      </c>
      <c r="AA803">
        <v>0</v>
      </c>
      <c r="AB803">
        <v>456.39</v>
      </c>
      <c r="AC803">
        <v>1.4</v>
      </c>
      <c r="AD803">
        <v>0</v>
      </c>
      <c r="AE803">
        <v>0</v>
      </c>
      <c r="AF803">
        <v>456.39</v>
      </c>
      <c r="AG803">
        <v>1.4</v>
      </c>
      <c r="AH803">
        <v>0</v>
      </c>
      <c r="AI803">
        <v>1</v>
      </c>
      <c r="AJ803">
        <v>1</v>
      </c>
      <c r="AK803">
        <v>1</v>
      </c>
      <c r="AL803">
        <v>1</v>
      </c>
      <c r="AM803">
        <v>-2</v>
      </c>
      <c r="AN803">
        <v>0</v>
      </c>
      <c r="AO803">
        <v>1</v>
      </c>
      <c r="AP803">
        <v>1</v>
      </c>
      <c r="AQ803">
        <v>0</v>
      </c>
      <c r="AR803">
        <v>0</v>
      </c>
      <c r="AS803" t="s">
        <v>3</v>
      </c>
      <c r="AT803">
        <v>0.14000000000000001</v>
      </c>
      <c r="AU803" t="s">
        <v>55</v>
      </c>
      <c r="AV803">
        <v>0</v>
      </c>
      <c r="AW803">
        <v>2</v>
      </c>
      <c r="AX803">
        <v>35384750</v>
      </c>
      <c r="AY803">
        <v>1</v>
      </c>
      <c r="AZ803">
        <v>0</v>
      </c>
      <c r="BA803">
        <v>803</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CV803">
        <v>0</v>
      </c>
      <c r="CW803">
        <f>ROUND(Y803*Source!I2487*DO803,9)</f>
        <v>0</v>
      </c>
      <c r="CX803">
        <f>ROUND(Y803*Source!I2487,9)</f>
        <v>0.42</v>
      </c>
      <c r="CY803">
        <f>AB803</f>
        <v>456.39</v>
      </c>
      <c r="CZ803">
        <f>AF803</f>
        <v>456.39</v>
      </c>
      <c r="DA803">
        <f>AJ803</f>
        <v>1</v>
      </c>
      <c r="DB803">
        <f>ROUND((ROUND(AT803*CZ803,2)*0.2),6)</f>
        <v>12.778</v>
      </c>
      <c r="DC803">
        <f>ROUND((ROUND(AT803*AG803,2)*0.2),6)</f>
        <v>0.04</v>
      </c>
      <c r="DD803" t="s">
        <v>3</v>
      </c>
      <c r="DE803" t="s">
        <v>3</v>
      </c>
      <c r="DF803">
        <f t="shared" si="170"/>
        <v>0</v>
      </c>
      <c r="DG803">
        <f t="shared" si="171"/>
        <v>191.68</v>
      </c>
      <c r="DH803">
        <f t="shared" si="172"/>
        <v>0.59</v>
      </c>
      <c r="DI803">
        <f t="shared" si="173"/>
        <v>0</v>
      </c>
      <c r="DJ803">
        <f>DG803</f>
        <v>191.68</v>
      </c>
      <c r="DK803">
        <v>0</v>
      </c>
      <c r="DL803" t="s">
        <v>3</v>
      </c>
      <c r="DM803">
        <v>0</v>
      </c>
      <c r="DN803" t="s">
        <v>3</v>
      </c>
      <c r="DO803">
        <v>0</v>
      </c>
    </row>
    <row r="804" spans="1:119" x14ac:dyDescent="0.2">
      <c r="A804">
        <f>ROW(Source!A2487)</f>
        <v>2487</v>
      </c>
      <c r="B804">
        <v>35364244</v>
      </c>
      <c r="C804">
        <v>35384743</v>
      </c>
      <c r="D804">
        <v>35113206</v>
      </c>
      <c r="E804">
        <v>1</v>
      </c>
      <c r="F804">
        <v>1</v>
      </c>
      <c r="G804">
        <v>15872964</v>
      </c>
      <c r="H804">
        <v>2</v>
      </c>
      <c r="I804" t="s">
        <v>989</v>
      </c>
      <c r="J804" t="s">
        <v>990</v>
      </c>
      <c r="K804" t="s">
        <v>991</v>
      </c>
      <c r="L804">
        <v>1368</v>
      </c>
      <c r="N804">
        <v>1011</v>
      </c>
      <c r="O804" t="s">
        <v>988</v>
      </c>
      <c r="P804" t="s">
        <v>988</v>
      </c>
      <c r="Q804">
        <v>1</v>
      </c>
      <c r="W804">
        <v>0</v>
      </c>
      <c r="X804">
        <v>-1817365194</v>
      </c>
      <c r="Y804">
        <f>(AT804*0.2)</f>
        <v>8.0000000000000002E-3</v>
      </c>
      <c r="AA804">
        <v>0</v>
      </c>
      <c r="AB804">
        <v>4.72</v>
      </c>
      <c r="AC804">
        <v>0.1</v>
      </c>
      <c r="AD804">
        <v>0</v>
      </c>
      <c r="AE804">
        <v>0</v>
      </c>
      <c r="AF804">
        <v>4.72</v>
      </c>
      <c r="AG804">
        <v>0.1</v>
      </c>
      <c r="AH804">
        <v>0</v>
      </c>
      <c r="AI804">
        <v>1</v>
      </c>
      <c r="AJ804">
        <v>1</v>
      </c>
      <c r="AK804">
        <v>1</v>
      </c>
      <c r="AL804">
        <v>1</v>
      </c>
      <c r="AM804">
        <v>-2</v>
      </c>
      <c r="AN804">
        <v>0</v>
      </c>
      <c r="AO804">
        <v>1</v>
      </c>
      <c r="AP804">
        <v>1</v>
      </c>
      <c r="AQ804">
        <v>0</v>
      </c>
      <c r="AR804">
        <v>0</v>
      </c>
      <c r="AS804" t="s">
        <v>3</v>
      </c>
      <c r="AT804">
        <v>0.04</v>
      </c>
      <c r="AU804" t="s">
        <v>55</v>
      </c>
      <c r="AV804">
        <v>0</v>
      </c>
      <c r="AW804">
        <v>2</v>
      </c>
      <c r="AX804">
        <v>35384751</v>
      </c>
      <c r="AY804">
        <v>1</v>
      </c>
      <c r="AZ804">
        <v>0</v>
      </c>
      <c r="BA804">
        <v>804</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CV804">
        <v>0</v>
      </c>
      <c r="CW804">
        <f>ROUND(Y804*Source!I2487*DO804,9)</f>
        <v>0</v>
      </c>
      <c r="CX804">
        <f>ROUND(Y804*Source!I2487,9)</f>
        <v>0.12</v>
      </c>
      <c r="CY804">
        <f>AB804</f>
        <v>4.72</v>
      </c>
      <c r="CZ804">
        <f>AF804</f>
        <v>4.72</v>
      </c>
      <c r="DA804">
        <f>AJ804</f>
        <v>1</v>
      </c>
      <c r="DB804">
        <f>ROUND((ROUND(AT804*CZ804,2)*0.2),6)</f>
        <v>3.7999999999999999E-2</v>
      </c>
      <c r="DC804">
        <f>ROUND((ROUND(AT804*AG804,2)*0.2),6)</f>
        <v>0</v>
      </c>
      <c r="DD804" t="s">
        <v>3</v>
      </c>
      <c r="DE804" t="s">
        <v>3</v>
      </c>
      <c r="DF804">
        <f t="shared" si="170"/>
        <v>0</v>
      </c>
      <c r="DG804">
        <f t="shared" si="171"/>
        <v>0.56999999999999995</v>
      </c>
      <c r="DH804">
        <f t="shared" si="172"/>
        <v>0.01</v>
      </c>
      <c r="DI804">
        <f t="shared" si="173"/>
        <v>0</v>
      </c>
      <c r="DJ804">
        <f>DG804</f>
        <v>0.56999999999999995</v>
      </c>
      <c r="DK804">
        <v>0</v>
      </c>
      <c r="DL804" t="s">
        <v>3</v>
      </c>
      <c r="DM804">
        <v>0</v>
      </c>
      <c r="DN804" t="s">
        <v>3</v>
      </c>
      <c r="DO804">
        <v>0</v>
      </c>
    </row>
    <row r="805" spans="1:119" x14ac:dyDescent="0.2">
      <c r="A805">
        <f>ROW(Source!A2487)</f>
        <v>2487</v>
      </c>
      <c r="B805">
        <v>35364244</v>
      </c>
      <c r="C805">
        <v>35384743</v>
      </c>
      <c r="D805">
        <v>35113178</v>
      </c>
      <c r="E805">
        <v>1</v>
      </c>
      <c r="F805">
        <v>1</v>
      </c>
      <c r="G805">
        <v>15872964</v>
      </c>
      <c r="H805">
        <v>2</v>
      </c>
      <c r="I805" t="s">
        <v>1084</v>
      </c>
      <c r="J805" t="s">
        <v>1085</v>
      </c>
      <c r="K805" t="s">
        <v>1086</v>
      </c>
      <c r="L805">
        <v>1368</v>
      </c>
      <c r="N805">
        <v>1011</v>
      </c>
      <c r="O805" t="s">
        <v>988</v>
      </c>
      <c r="P805" t="s">
        <v>988</v>
      </c>
      <c r="Q805">
        <v>1</v>
      </c>
      <c r="W805">
        <v>0</v>
      </c>
      <c r="X805">
        <v>-385320760</v>
      </c>
      <c r="Y805">
        <f>(AT805*0.2)</f>
        <v>4.4000000000000004E-2</v>
      </c>
      <c r="AA805">
        <v>0</v>
      </c>
      <c r="AB805">
        <v>9.8699999999999992</v>
      </c>
      <c r="AC805">
        <v>0.49</v>
      </c>
      <c r="AD805">
        <v>0</v>
      </c>
      <c r="AE805">
        <v>0</v>
      </c>
      <c r="AF805">
        <v>9.8699999999999992</v>
      </c>
      <c r="AG805">
        <v>0.49</v>
      </c>
      <c r="AH805">
        <v>0</v>
      </c>
      <c r="AI805">
        <v>1</v>
      </c>
      <c r="AJ805">
        <v>1</v>
      </c>
      <c r="AK805">
        <v>1</v>
      </c>
      <c r="AL805">
        <v>1</v>
      </c>
      <c r="AM805">
        <v>-2</v>
      </c>
      <c r="AN805">
        <v>0</v>
      </c>
      <c r="AO805">
        <v>1</v>
      </c>
      <c r="AP805">
        <v>1</v>
      </c>
      <c r="AQ805">
        <v>0</v>
      </c>
      <c r="AR805">
        <v>0</v>
      </c>
      <c r="AS805" t="s">
        <v>3</v>
      </c>
      <c r="AT805">
        <v>0.22</v>
      </c>
      <c r="AU805" t="s">
        <v>55</v>
      </c>
      <c r="AV805">
        <v>0</v>
      </c>
      <c r="AW805">
        <v>2</v>
      </c>
      <c r="AX805">
        <v>35384752</v>
      </c>
      <c r="AY805">
        <v>1</v>
      </c>
      <c r="AZ805">
        <v>0</v>
      </c>
      <c r="BA805">
        <v>805</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CV805">
        <v>0</v>
      </c>
      <c r="CW805">
        <f>ROUND(Y805*Source!I2487*DO805,9)</f>
        <v>0</v>
      </c>
      <c r="CX805">
        <f>ROUND(Y805*Source!I2487,9)</f>
        <v>0.66</v>
      </c>
      <c r="CY805">
        <f>AB805</f>
        <v>9.8699999999999992</v>
      </c>
      <c r="CZ805">
        <f>AF805</f>
        <v>9.8699999999999992</v>
      </c>
      <c r="DA805">
        <f>AJ805</f>
        <v>1</v>
      </c>
      <c r="DB805">
        <f>ROUND((ROUND(AT805*CZ805,2)*0.2),6)</f>
        <v>0.434</v>
      </c>
      <c r="DC805">
        <f>ROUND((ROUND(AT805*AG805,2)*0.2),6)</f>
        <v>2.1999999999999999E-2</v>
      </c>
      <c r="DD805" t="s">
        <v>3</v>
      </c>
      <c r="DE805" t="s">
        <v>3</v>
      </c>
      <c r="DF805">
        <f t="shared" si="170"/>
        <v>0</v>
      </c>
      <c r="DG805">
        <f t="shared" si="171"/>
        <v>6.51</v>
      </c>
      <c r="DH805">
        <f t="shared" si="172"/>
        <v>0.32</v>
      </c>
      <c r="DI805">
        <f t="shared" si="173"/>
        <v>0</v>
      </c>
      <c r="DJ805">
        <f>DG805</f>
        <v>6.51</v>
      </c>
      <c r="DK805">
        <v>0</v>
      </c>
      <c r="DL805" t="s">
        <v>3</v>
      </c>
      <c r="DM805">
        <v>0</v>
      </c>
      <c r="DN805" t="s">
        <v>3</v>
      </c>
      <c r="DO805">
        <v>0</v>
      </c>
    </row>
    <row r="806" spans="1:119" x14ac:dyDescent="0.2">
      <c r="A806">
        <f>ROW(Source!A2487)</f>
        <v>2487</v>
      </c>
      <c r="B806">
        <v>35364244</v>
      </c>
      <c r="C806">
        <v>35384743</v>
      </c>
      <c r="D806">
        <v>35122221</v>
      </c>
      <c r="E806">
        <v>1</v>
      </c>
      <c r="F806">
        <v>1</v>
      </c>
      <c r="G806">
        <v>15872964</v>
      </c>
      <c r="H806">
        <v>3</v>
      </c>
      <c r="I806" t="s">
        <v>128</v>
      </c>
      <c r="J806" t="s">
        <v>130</v>
      </c>
      <c r="K806" t="s">
        <v>129</v>
      </c>
      <c r="L806">
        <v>1354</v>
      </c>
      <c r="N806">
        <v>1010</v>
      </c>
      <c r="O806" t="s">
        <v>52</v>
      </c>
      <c r="P806" t="s">
        <v>52</v>
      </c>
      <c r="Q806">
        <v>1</v>
      </c>
      <c r="W806">
        <v>0</v>
      </c>
      <c r="X806">
        <v>-2080535723</v>
      </c>
      <c r="Y806">
        <f>(AT806*0)</f>
        <v>0</v>
      </c>
      <c r="AA806">
        <v>2206.16</v>
      </c>
      <c r="AB806">
        <v>0</v>
      </c>
      <c r="AC806">
        <v>0</v>
      </c>
      <c r="AD806">
        <v>0</v>
      </c>
      <c r="AE806">
        <v>2206.16</v>
      </c>
      <c r="AF806">
        <v>0</v>
      </c>
      <c r="AG806">
        <v>0</v>
      </c>
      <c r="AH806">
        <v>0</v>
      </c>
      <c r="AI806">
        <v>1</v>
      </c>
      <c r="AJ806">
        <v>1</v>
      </c>
      <c r="AK806">
        <v>1</v>
      </c>
      <c r="AL806">
        <v>1</v>
      </c>
      <c r="AM806">
        <v>-2</v>
      </c>
      <c r="AN806">
        <v>0</v>
      </c>
      <c r="AO806">
        <v>1</v>
      </c>
      <c r="AP806">
        <v>1</v>
      </c>
      <c r="AQ806">
        <v>0</v>
      </c>
      <c r="AR806">
        <v>0</v>
      </c>
      <c r="AS806" t="s">
        <v>3</v>
      </c>
      <c r="AT806">
        <v>1</v>
      </c>
      <c r="AU806" t="s">
        <v>54</v>
      </c>
      <c r="AV806">
        <v>0</v>
      </c>
      <c r="AW806">
        <v>2</v>
      </c>
      <c r="AX806">
        <v>35384753</v>
      </c>
      <c r="AY806">
        <v>1</v>
      </c>
      <c r="AZ806">
        <v>0</v>
      </c>
      <c r="BA806">
        <v>806</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CV806">
        <v>0</v>
      </c>
      <c r="CW806">
        <v>0</v>
      </c>
      <c r="CX806">
        <f>ROUND(Y806*Source!I2487,9)</f>
        <v>0</v>
      </c>
      <c r="CY806">
        <f>AA806</f>
        <v>2206.16</v>
      </c>
      <c r="CZ806">
        <f>AE806</f>
        <v>2206.16</v>
      </c>
      <c r="DA806">
        <f>AI806</f>
        <v>1</v>
      </c>
      <c r="DB806">
        <f>ROUND((ROUND(AT806*CZ806,2)*0),6)</f>
        <v>0</v>
      </c>
      <c r="DC806">
        <f>ROUND((ROUND(AT806*AG806,2)*0),6)</f>
        <v>0</v>
      </c>
      <c r="DD806" t="s">
        <v>3</v>
      </c>
      <c r="DE806" t="s">
        <v>3</v>
      </c>
      <c r="DF806">
        <f t="shared" si="170"/>
        <v>0</v>
      </c>
      <c r="DG806">
        <f t="shared" si="171"/>
        <v>0</v>
      </c>
      <c r="DH806">
        <f t="shared" si="172"/>
        <v>0</v>
      </c>
      <c r="DI806">
        <f t="shared" si="173"/>
        <v>0</v>
      </c>
      <c r="DJ806">
        <f>DF806</f>
        <v>0</v>
      </c>
      <c r="DK806">
        <v>0</v>
      </c>
      <c r="DL806" t="s">
        <v>3</v>
      </c>
      <c r="DM806">
        <v>0</v>
      </c>
      <c r="DN806" t="s">
        <v>3</v>
      </c>
      <c r="DO806">
        <v>0</v>
      </c>
    </row>
    <row r="807" spans="1:119" x14ac:dyDescent="0.2">
      <c r="A807">
        <f>ROW(Source!A2488)</f>
        <v>2488</v>
      </c>
      <c r="B807">
        <v>35364244</v>
      </c>
      <c r="C807">
        <v>35384754</v>
      </c>
      <c r="D807">
        <v>35111398</v>
      </c>
      <c r="E807">
        <v>15872964</v>
      </c>
      <c r="F807">
        <v>1</v>
      </c>
      <c r="G807">
        <v>15872964</v>
      </c>
      <c r="H807">
        <v>1</v>
      </c>
      <c r="I807" t="s">
        <v>982</v>
      </c>
      <c r="J807" t="s">
        <v>3</v>
      </c>
      <c r="K807" t="s">
        <v>983</v>
      </c>
      <c r="L807">
        <v>1191</v>
      </c>
      <c r="N807">
        <v>1013</v>
      </c>
      <c r="O807" t="s">
        <v>984</v>
      </c>
      <c r="P807" t="s">
        <v>984</v>
      </c>
      <c r="Q807">
        <v>1</v>
      </c>
      <c r="W807">
        <v>0</v>
      </c>
      <c r="X807">
        <v>476480486</v>
      </c>
      <c r="Y807">
        <f>AT807</f>
        <v>2.2999999999999998</v>
      </c>
      <c r="AA807">
        <v>0</v>
      </c>
      <c r="AB807">
        <v>0</v>
      </c>
      <c r="AC807">
        <v>0</v>
      </c>
      <c r="AD807">
        <v>0</v>
      </c>
      <c r="AE807">
        <v>0</v>
      </c>
      <c r="AF807">
        <v>0</v>
      </c>
      <c r="AG807">
        <v>0</v>
      </c>
      <c r="AH807">
        <v>0</v>
      </c>
      <c r="AI807">
        <v>1</v>
      </c>
      <c r="AJ807">
        <v>1</v>
      </c>
      <c r="AK807">
        <v>1</v>
      </c>
      <c r="AL807">
        <v>1</v>
      </c>
      <c r="AM807">
        <v>-2</v>
      </c>
      <c r="AN807">
        <v>0</v>
      </c>
      <c r="AO807">
        <v>1</v>
      </c>
      <c r="AP807">
        <v>1</v>
      </c>
      <c r="AQ807">
        <v>0</v>
      </c>
      <c r="AR807">
        <v>0</v>
      </c>
      <c r="AS807" t="s">
        <v>3</v>
      </c>
      <c r="AT807">
        <v>2.2999999999999998</v>
      </c>
      <c r="AU807" t="s">
        <v>3</v>
      </c>
      <c r="AV807">
        <v>1</v>
      </c>
      <c r="AW807">
        <v>2</v>
      </c>
      <c r="AX807">
        <v>35384760</v>
      </c>
      <c r="AY807">
        <v>1</v>
      </c>
      <c r="AZ807">
        <v>0</v>
      </c>
      <c r="BA807">
        <v>807</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CU807">
        <f>ROUND(AT807*Source!I2488*AH807*AL807,2)</f>
        <v>0</v>
      </c>
      <c r="CV807">
        <f>ROUND(Y807*Source!I2488,9)</f>
        <v>34.5</v>
      </c>
      <c r="CW807">
        <v>0</v>
      </c>
      <c r="CX807">
        <f>ROUND(Y807*Source!I2488,9)</f>
        <v>34.5</v>
      </c>
      <c r="CY807">
        <f>AD807</f>
        <v>0</v>
      </c>
      <c r="CZ807">
        <f>AH807</f>
        <v>0</v>
      </c>
      <c r="DA807">
        <f>AL807</f>
        <v>1</v>
      </c>
      <c r="DB807">
        <f>ROUND(ROUND(AT807*CZ807,2),6)</f>
        <v>0</v>
      </c>
      <c r="DC807">
        <f>ROUND(ROUND(AT807*AG807,2),6)</f>
        <v>0</v>
      </c>
      <c r="DD807" t="s">
        <v>3</v>
      </c>
      <c r="DE807" t="s">
        <v>3</v>
      </c>
      <c r="DF807">
        <f t="shared" si="170"/>
        <v>0</v>
      </c>
      <c r="DG807">
        <f t="shared" si="171"/>
        <v>0</v>
      </c>
      <c r="DH807">
        <f t="shared" si="172"/>
        <v>0</v>
      </c>
      <c r="DI807">
        <f t="shared" si="173"/>
        <v>0</v>
      </c>
      <c r="DJ807">
        <f>DI807</f>
        <v>0</v>
      </c>
      <c r="DK807">
        <v>0</v>
      </c>
      <c r="DL807" t="s">
        <v>3</v>
      </c>
      <c r="DM807">
        <v>0</v>
      </c>
      <c r="DN807" t="s">
        <v>3</v>
      </c>
      <c r="DO807">
        <v>0</v>
      </c>
    </row>
    <row r="808" spans="1:119" x14ac:dyDescent="0.2">
      <c r="A808">
        <f>ROW(Source!A2488)</f>
        <v>2488</v>
      </c>
      <c r="B808">
        <v>35364244</v>
      </c>
      <c r="C808">
        <v>35384754</v>
      </c>
      <c r="D808">
        <v>35112768</v>
      </c>
      <c r="E808">
        <v>1</v>
      </c>
      <c r="F808">
        <v>1</v>
      </c>
      <c r="G808">
        <v>15872964</v>
      </c>
      <c r="H808">
        <v>2</v>
      </c>
      <c r="I808" t="s">
        <v>1081</v>
      </c>
      <c r="J808" t="s">
        <v>1082</v>
      </c>
      <c r="K808" t="s">
        <v>1083</v>
      </c>
      <c r="L808">
        <v>1368</v>
      </c>
      <c r="N808">
        <v>1011</v>
      </c>
      <c r="O808" t="s">
        <v>988</v>
      </c>
      <c r="P808" t="s">
        <v>988</v>
      </c>
      <c r="Q808">
        <v>1</v>
      </c>
      <c r="W808">
        <v>0</v>
      </c>
      <c r="X808">
        <v>-1503072827</v>
      </c>
      <c r="Y808">
        <f>AT808</f>
        <v>0.14000000000000001</v>
      </c>
      <c r="AA808">
        <v>0</v>
      </c>
      <c r="AB808">
        <v>456.39</v>
      </c>
      <c r="AC808">
        <v>1.4</v>
      </c>
      <c r="AD808">
        <v>0</v>
      </c>
      <c r="AE808">
        <v>0</v>
      </c>
      <c r="AF808">
        <v>456.39</v>
      </c>
      <c r="AG808">
        <v>1.4</v>
      </c>
      <c r="AH808">
        <v>0</v>
      </c>
      <c r="AI808">
        <v>1</v>
      </c>
      <c r="AJ808">
        <v>1</v>
      </c>
      <c r="AK808">
        <v>1</v>
      </c>
      <c r="AL808">
        <v>1</v>
      </c>
      <c r="AM808">
        <v>-2</v>
      </c>
      <c r="AN808">
        <v>0</v>
      </c>
      <c r="AO808">
        <v>1</v>
      </c>
      <c r="AP808">
        <v>1</v>
      </c>
      <c r="AQ808">
        <v>0</v>
      </c>
      <c r="AR808">
        <v>0</v>
      </c>
      <c r="AS808" t="s">
        <v>3</v>
      </c>
      <c r="AT808">
        <v>0.14000000000000001</v>
      </c>
      <c r="AU808" t="s">
        <v>3</v>
      </c>
      <c r="AV808">
        <v>0</v>
      </c>
      <c r="AW808">
        <v>2</v>
      </c>
      <c r="AX808">
        <v>35384761</v>
      </c>
      <c r="AY808">
        <v>1</v>
      </c>
      <c r="AZ808">
        <v>0</v>
      </c>
      <c r="BA808">
        <v>808</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CV808">
        <v>0</v>
      </c>
      <c r="CW808">
        <f>ROUND(Y808*Source!I2488*DO808,9)</f>
        <v>0</v>
      </c>
      <c r="CX808">
        <f>ROUND(Y808*Source!I2488,9)</f>
        <v>2.1</v>
      </c>
      <c r="CY808">
        <f>AB808</f>
        <v>456.39</v>
      </c>
      <c r="CZ808">
        <f>AF808</f>
        <v>456.39</v>
      </c>
      <c r="DA808">
        <f>AJ808</f>
        <v>1</v>
      </c>
      <c r="DB808">
        <f>ROUND(ROUND(AT808*CZ808,2),6)</f>
        <v>63.89</v>
      </c>
      <c r="DC808">
        <f>ROUND(ROUND(AT808*AG808,2),6)</f>
        <v>0.2</v>
      </c>
      <c r="DD808" t="s">
        <v>3</v>
      </c>
      <c r="DE808" t="s">
        <v>3</v>
      </c>
      <c r="DF808">
        <f t="shared" si="170"/>
        <v>0</v>
      </c>
      <c r="DG808">
        <f t="shared" si="171"/>
        <v>958.42</v>
      </c>
      <c r="DH808">
        <f t="shared" si="172"/>
        <v>2.94</v>
      </c>
      <c r="DI808">
        <f t="shared" si="173"/>
        <v>0</v>
      </c>
      <c r="DJ808">
        <f>DG808</f>
        <v>958.42</v>
      </c>
      <c r="DK808">
        <v>0</v>
      </c>
      <c r="DL808" t="s">
        <v>3</v>
      </c>
      <c r="DM808">
        <v>0</v>
      </c>
      <c r="DN808" t="s">
        <v>3</v>
      </c>
      <c r="DO808">
        <v>0</v>
      </c>
    </row>
    <row r="809" spans="1:119" x14ac:dyDescent="0.2">
      <c r="A809">
        <f>ROW(Source!A2488)</f>
        <v>2488</v>
      </c>
      <c r="B809">
        <v>35364244</v>
      </c>
      <c r="C809">
        <v>35384754</v>
      </c>
      <c r="D809">
        <v>35113206</v>
      </c>
      <c r="E809">
        <v>1</v>
      </c>
      <c r="F809">
        <v>1</v>
      </c>
      <c r="G809">
        <v>15872964</v>
      </c>
      <c r="H809">
        <v>2</v>
      </c>
      <c r="I809" t="s">
        <v>989</v>
      </c>
      <c r="J809" t="s">
        <v>990</v>
      </c>
      <c r="K809" t="s">
        <v>991</v>
      </c>
      <c r="L809">
        <v>1368</v>
      </c>
      <c r="N809">
        <v>1011</v>
      </c>
      <c r="O809" t="s">
        <v>988</v>
      </c>
      <c r="P809" t="s">
        <v>988</v>
      </c>
      <c r="Q809">
        <v>1</v>
      </c>
      <c r="W809">
        <v>0</v>
      </c>
      <c r="X809">
        <v>-1817365194</v>
      </c>
      <c r="Y809">
        <f>AT809</f>
        <v>0.04</v>
      </c>
      <c r="AA809">
        <v>0</v>
      </c>
      <c r="AB809">
        <v>4.72</v>
      </c>
      <c r="AC809">
        <v>0.1</v>
      </c>
      <c r="AD809">
        <v>0</v>
      </c>
      <c r="AE809">
        <v>0</v>
      </c>
      <c r="AF809">
        <v>4.72</v>
      </c>
      <c r="AG809">
        <v>0.1</v>
      </c>
      <c r="AH809">
        <v>0</v>
      </c>
      <c r="AI809">
        <v>1</v>
      </c>
      <c r="AJ809">
        <v>1</v>
      </c>
      <c r="AK809">
        <v>1</v>
      </c>
      <c r="AL809">
        <v>1</v>
      </c>
      <c r="AM809">
        <v>-2</v>
      </c>
      <c r="AN809">
        <v>0</v>
      </c>
      <c r="AO809">
        <v>1</v>
      </c>
      <c r="AP809">
        <v>1</v>
      </c>
      <c r="AQ809">
        <v>0</v>
      </c>
      <c r="AR809">
        <v>0</v>
      </c>
      <c r="AS809" t="s">
        <v>3</v>
      </c>
      <c r="AT809">
        <v>0.04</v>
      </c>
      <c r="AU809" t="s">
        <v>3</v>
      </c>
      <c r="AV809">
        <v>0</v>
      </c>
      <c r="AW809">
        <v>2</v>
      </c>
      <c r="AX809">
        <v>35384762</v>
      </c>
      <c r="AY809">
        <v>1</v>
      </c>
      <c r="AZ809">
        <v>0</v>
      </c>
      <c r="BA809">
        <v>809</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CV809">
        <v>0</v>
      </c>
      <c r="CW809">
        <f>ROUND(Y809*Source!I2488*DO809,9)</f>
        <v>0</v>
      </c>
      <c r="CX809">
        <f>ROUND(Y809*Source!I2488,9)</f>
        <v>0.6</v>
      </c>
      <c r="CY809">
        <f>AB809</f>
        <v>4.72</v>
      </c>
      <c r="CZ809">
        <f>AF809</f>
        <v>4.72</v>
      </c>
      <c r="DA809">
        <f>AJ809</f>
        <v>1</v>
      </c>
      <c r="DB809">
        <f>ROUND(ROUND(AT809*CZ809,2),6)</f>
        <v>0.19</v>
      </c>
      <c r="DC809">
        <f>ROUND(ROUND(AT809*AG809,2),6)</f>
        <v>0</v>
      </c>
      <c r="DD809" t="s">
        <v>3</v>
      </c>
      <c r="DE809" t="s">
        <v>3</v>
      </c>
      <c r="DF809">
        <f t="shared" si="170"/>
        <v>0</v>
      </c>
      <c r="DG809">
        <f t="shared" si="171"/>
        <v>2.83</v>
      </c>
      <c r="DH809">
        <f t="shared" si="172"/>
        <v>0.06</v>
      </c>
      <c r="DI809">
        <f t="shared" si="173"/>
        <v>0</v>
      </c>
      <c r="DJ809">
        <f>DG809</f>
        <v>2.83</v>
      </c>
      <c r="DK809">
        <v>0</v>
      </c>
      <c r="DL809" t="s">
        <v>3</v>
      </c>
      <c r="DM809">
        <v>0</v>
      </c>
      <c r="DN809" t="s">
        <v>3</v>
      </c>
      <c r="DO809">
        <v>0</v>
      </c>
    </row>
    <row r="810" spans="1:119" x14ac:dyDescent="0.2">
      <c r="A810">
        <f>ROW(Source!A2488)</f>
        <v>2488</v>
      </c>
      <c r="B810">
        <v>35364244</v>
      </c>
      <c r="C810">
        <v>35384754</v>
      </c>
      <c r="D810">
        <v>35113178</v>
      </c>
      <c r="E810">
        <v>1</v>
      </c>
      <c r="F810">
        <v>1</v>
      </c>
      <c r="G810">
        <v>15872964</v>
      </c>
      <c r="H810">
        <v>2</v>
      </c>
      <c r="I810" t="s">
        <v>1084</v>
      </c>
      <c r="J810" t="s">
        <v>1085</v>
      </c>
      <c r="K810" t="s">
        <v>1086</v>
      </c>
      <c r="L810">
        <v>1368</v>
      </c>
      <c r="N810">
        <v>1011</v>
      </c>
      <c r="O810" t="s">
        <v>988</v>
      </c>
      <c r="P810" t="s">
        <v>988</v>
      </c>
      <c r="Q810">
        <v>1</v>
      </c>
      <c r="W810">
        <v>0</v>
      </c>
      <c r="X810">
        <v>-385320760</v>
      </c>
      <c r="Y810">
        <f>AT810</f>
        <v>0.22</v>
      </c>
      <c r="AA810">
        <v>0</v>
      </c>
      <c r="AB810">
        <v>9.8699999999999992</v>
      </c>
      <c r="AC810">
        <v>0.49</v>
      </c>
      <c r="AD810">
        <v>0</v>
      </c>
      <c r="AE810">
        <v>0</v>
      </c>
      <c r="AF810">
        <v>9.8699999999999992</v>
      </c>
      <c r="AG810">
        <v>0.49</v>
      </c>
      <c r="AH810">
        <v>0</v>
      </c>
      <c r="AI810">
        <v>1</v>
      </c>
      <c r="AJ810">
        <v>1</v>
      </c>
      <c r="AK810">
        <v>1</v>
      </c>
      <c r="AL810">
        <v>1</v>
      </c>
      <c r="AM810">
        <v>-2</v>
      </c>
      <c r="AN810">
        <v>0</v>
      </c>
      <c r="AO810">
        <v>1</v>
      </c>
      <c r="AP810">
        <v>1</v>
      </c>
      <c r="AQ810">
        <v>0</v>
      </c>
      <c r="AR810">
        <v>0</v>
      </c>
      <c r="AS810" t="s">
        <v>3</v>
      </c>
      <c r="AT810">
        <v>0.22</v>
      </c>
      <c r="AU810" t="s">
        <v>3</v>
      </c>
      <c r="AV810">
        <v>0</v>
      </c>
      <c r="AW810">
        <v>2</v>
      </c>
      <c r="AX810">
        <v>35384763</v>
      </c>
      <c r="AY810">
        <v>1</v>
      </c>
      <c r="AZ810">
        <v>0</v>
      </c>
      <c r="BA810">
        <v>810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CV810">
        <v>0</v>
      </c>
      <c r="CW810">
        <f>ROUND(Y810*Source!I2488*DO810,9)</f>
        <v>0</v>
      </c>
      <c r="CX810">
        <f>ROUND(Y810*Source!I2488,9)</f>
        <v>3.3</v>
      </c>
      <c r="CY810">
        <f>AB810</f>
        <v>9.8699999999999992</v>
      </c>
      <c r="CZ810">
        <f>AF810</f>
        <v>9.8699999999999992</v>
      </c>
      <c r="DA810">
        <f>AJ810</f>
        <v>1</v>
      </c>
      <c r="DB810">
        <f>ROUND(ROUND(AT810*CZ810,2),6)</f>
        <v>2.17</v>
      </c>
      <c r="DC810">
        <f>ROUND(ROUND(AT810*AG810,2),6)</f>
        <v>0.11</v>
      </c>
      <c r="DD810" t="s">
        <v>3</v>
      </c>
      <c r="DE810" t="s">
        <v>3</v>
      </c>
      <c r="DF810">
        <f t="shared" si="170"/>
        <v>0</v>
      </c>
      <c r="DG810">
        <f t="shared" si="171"/>
        <v>32.57</v>
      </c>
      <c r="DH810">
        <f t="shared" si="172"/>
        <v>1.62</v>
      </c>
      <c r="DI810">
        <f t="shared" si="173"/>
        <v>0</v>
      </c>
      <c r="DJ810">
        <f>DG810</f>
        <v>32.57</v>
      </c>
      <c r="DK810">
        <v>0</v>
      </c>
      <c r="DL810" t="s">
        <v>3</v>
      </c>
      <c r="DM810">
        <v>0</v>
      </c>
      <c r="DN810" t="s">
        <v>3</v>
      </c>
      <c r="DO810">
        <v>0</v>
      </c>
    </row>
    <row r="811" spans="1:119" x14ac:dyDescent="0.2">
      <c r="A811">
        <f>ROW(Source!A2488)</f>
        <v>2488</v>
      </c>
      <c r="B811">
        <v>35364244</v>
      </c>
      <c r="C811">
        <v>35384754</v>
      </c>
      <c r="D811">
        <v>35122221</v>
      </c>
      <c r="E811">
        <v>1</v>
      </c>
      <c r="F811">
        <v>1</v>
      </c>
      <c r="G811">
        <v>15872964</v>
      </c>
      <c r="H811">
        <v>3</v>
      </c>
      <c r="I811" t="s">
        <v>128</v>
      </c>
      <c r="J811" t="s">
        <v>130</v>
      </c>
      <c r="K811" t="s">
        <v>129</v>
      </c>
      <c r="L811">
        <v>1354</v>
      </c>
      <c r="N811">
        <v>1010</v>
      </c>
      <c r="O811" t="s">
        <v>52</v>
      </c>
      <c r="P811" t="s">
        <v>52</v>
      </c>
      <c r="Q811">
        <v>1</v>
      </c>
      <c r="W811">
        <v>1</v>
      </c>
      <c r="X811">
        <v>-2080535723</v>
      </c>
      <c r="Y811">
        <f>AT811</f>
        <v>-1</v>
      </c>
      <c r="AA811">
        <v>2206.16</v>
      </c>
      <c r="AB811">
        <v>0</v>
      </c>
      <c r="AC811">
        <v>0</v>
      </c>
      <c r="AD811">
        <v>0</v>
      </c>
      <c r="AE811">
        <v>2206.16</v>
      </c>
      <c r="AF811">
        <v>0</v>
      </c>
      <c r="AG811">
        <v>0</v>
      </c>
      <c r="AH811">
        <v>0</v>
      </c>
      <c r="AI811">
        <v>1</v>
      </c>
      <c r="AJ811">
        <v>1</v>
      </c>
      <c r="AK811">
        <v>1</v>
      </c>
      <c r="AL811">
        <v>1</v>
      </c>
      <c r="AM811">
        <v>-2</v>
      </c>
      <c r="AN811">
        <v>0</v>
      </c>
      <c r="AO811">
        <v>1</v>
      </c>
      <c r="AP811">
        <v>1</v>
      </c>
      <c r="AQ811">
        <v>0</v>
      </c>
      <c r="AR811">
        <v>0</v>
      </c>
      <c r="AS811" t="s">
        <v>3</v>
      </c>
      <c r="AT811">
        <v>-1</v>
      </c>
      <c r="AU811" t="s">
        <v>3</v>
      </c>
      <c r="AV811">
        <v>0</v>
      </c>
      <c r="AW811">
        <v>2</v>
      </c>
      <c r="AX811">
        <v>35384764</v>
      </c>
      <c r="AY811">
        <v>1</v>
      </c>
      <c r="AZ811">
        <v>6144</v>
      </c>
      <c r="BA811">
        <v>811</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CV811">
        <v>0</v>
      </c>
      <c r="CW811">
        <v>0</v>
      </c>
      <c r="CX811">
        <f>ROUND(Y811*Source!I2488,9)</f>
        <v>-15</v>
      </c>
      <c r="CY811">
        <f>AA811</f>
        <v>2206.16</v>
      </c>
      <c r="CZ811">
        <f>AE811</f>
        <v>2206.16</v>
      </c>
      <c r="DA811">
        <f>AI811</f>
        <v>1</v>
      </c>
      <c r="DB811">
        <f>ROUND(ROUND(AT811*CZ811,2),6)</f>
        <v>-2206.16</v>
      </c>
      <c r="DC811">
        <f>ROUND(ROUND(AT811*AG811,2),6)</f>
        <v>0</v>
      </c>
      <c r="DD811" t="s">
        <v>3</v>
      </c>
      <c r="DE811" t="s">
        <v>3</v>
      </c>
      <c r="DF811">
        <f t="shared" si="170"/>
        <v>-33092.400000000001</v>
      </c>
      <c r="DG811">
        <f t="shared" si="171"/>
        <v>0</v>
      </c>
      <c r="DH811">
        <f t="shared" si="172"/>
        <v>0</v>
      </c>
      <c r="DI811">
        <f t="shared" si="173"/>
        <v>0</v>
      </c>
      <c r="DJ811">
        <f>DF811</f>
        <v>-33092.400000000001</v>
      </c>
      <c r="DK811">
        <v>0</v>
      </c>
      <c r="DL811" t="s">
        <v>3</v>
      </c>
      <c r="DM811">
        <v>0</v>
      </c>
      <c r="DN811" t="s">
        <v>3</v>
      </c>
      <c r="DO811">
        <v>0</v>
      </c>
    </row>
    <row r="812" spans="1:119" x14ac:dyDescent="0.2">
      <c r="A812">
        <f>ROW(Source!A2525)</f>
        <v>2525</v>
      </c>
      <c r="B812">
        <v>35364244</v>
      </c>
      <c r="C812">
        <v>35384824</v>
      </c>
      <c r="D812">
        <v>35111398</v>
      </c>
      <c r="E812">
        <v>15872964</v>
      </c>
      <c r="F812">
        <v>1</v>
      </c>
      <c r="G812">
        <v>15872964</v>
      </c>
      <c r="H812">
        <v>1</v>
      </c>
      <c r="I812" t="s">
        <v>982</v>
      </c>
      <c r="J812" t="s">
        <v>3</v>
      </c>
      <c r="K812" t="s">
        <v>983</v>
      </c>
      <c r="L812">
        <v>1191</v>
      </c>
      <c r="N812">
        <v>1013</v>
      </c>
      <c r="O812" t="s">
        <v>984</v>
      </c>
      <c r="P812" t="s">
        <v>984</v>
      </c>
      <c r="Q812">
        <v>1</v>
      </c>
      <c r="W812">
        <v>0</v>
      </c>
      <c r="X812">
        <v>476480486</v>
      </c>
      <c r="Y812">
        <f>(AT812*0.2)</f>
        <v>0.45999999999999996</v>
      </c>
      <c r="AA812">
        <v>0</v>
      </c>
      <c r="AB812">
        <v>0</v>
      </c>
      <c r="AC812">
        <v>0</v>
      </c>
      <c r="AD812">
        <v>0</v>
      </c>
      <c r="AE812">
        <v>0</v>
      </c>
      <c r="AF812">
        <v>0</v>
      </c>
      <c r="AG812">
        <v>0</v>
      </c>
      <c r="AH812">
        <v>0</v>
      </c>
      <c r="AI812">
        <v>1</v>
      </c>
      <c r="AJ812">
        <v>1</v>
      </c>
      <c r="AK812">
        <v>1</v>
      </c>
      <c r="AL812">
        <v>1</v>
      </c>
      <c r="AM812">
        <v>-2</v>
      </c>
      <c r="AN812">
        <v>0</v>
      </c>
      <c r="AO812">
        <v>1</v>
      </c>
      <c r="AP812">
        <v>1</v>
      </c>
      <c r="AQ812">
        <v>0</v>
      </c>
      <c r="AR812">
        <v>0</v>
      </c>
      <c r="AS812" t="s">
        <v>3</v>
      </c>
      <c r="AT812">
        <v>2.2999999999999998</v>
      </c>
      <c r="AU812" t="s">
        <v>55</v>
      </c>
      <c r="AV812">
        <v>1</v>
      </c>
      <c r="AW812">
        <v>2</v>
      </c>
      <c r="AX812">
        <v>35384830</v>
      </c>
      <c r="AY812">
        <v>1</v>
      </c>
      <c r="AZ812">
        <v>0</v>
      </c>
      <c r="BA812">
        <v>812</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CU812">
        <f>ROUND(AT812*Source!I2525*AH812*AL812,2)</f>
        <v>0</v>
      </c>
      <c r="CV812">
        <f>ROUND(Y812*Source!I2525,9)</f>
        <v>5.98</v>
      </c>
      <c r="CW812">
        <v>0</v>
      </c>
      <c r="CX812">
        <f>ROUND(Y812*Source!I2525,9)</f>
        <v>5.98</v>
      </c>
      <c r="CY812">
        <f>AD812</f>
        <v>0</v>
      </c>
      <c r="CZ812">
        <f>AH812</f>
        <v>0</v>
      </c>
      <c r="DA812">
        <f>AL812</f>
        <v>1</v>
      </c>
      <c r="DB812">
        <f>ROUND((ROUND(AT812*CZ812,2)*0.2),6)</f>
        <v>0</v>
      </c>
      <c r="DC812">
        <f>ROUND((ROUND(AT812*AG812,2)*0.2),6)</f>
        <v>0</v>
      </c>
      <c r="DD812" t="s">
        <v>3</v>
      </c>
      <c r="DE812" t="s">
        <v>3</v>
      </c>
      <c r="DF812">
        <f t="shared" si="170"/>
        <v>0</v>
      </c>
      <c r="DG812">
        <f t="shared" si="171"/>
        <v>0</v>
      </c>
      <c r="DH812">
        <f t="shared" si="172"/>
        <v>0</v>
      </c>
      <c r="DI812">
        <f t="shared" si="173"/>
        <v>0</v>
      </c>
      <c r="DJ812">
        <f>DI812</f>
        <v>0</v>
      </c>
      <c r="DK812">
        <v>0</v>
      </c>
      <c r="DL812" t="s">
        <v>3</v>
      </c>
      <c r="DM812">
        <v>0</v>
      </c>
      <c r="DN812" t="s">
        <v>3</v>
      </c>
      <c r="DO812">
        <v>0</v>
      </c>
    </row>
    <row r="813" spans="1:119" x14ac:dyDescent="0.2">
      <c r="A813">
        <f>ROW(Source!A2525)</f>
        <v>2525</v>
      </c>
      <c r="B813">
        <v>35364244</v>
      </c>
      <c r="C813">
        <v>35384824</v>
      </c>
      <c r="D813">
        <v>35112768</v>
      </c>
      <c r="E813">
        <v>1</v>
      </c>
      <c r="F813">
        <v>1</v>
      </c>
      <c r="G813">
        <v>15872964</v>
      </c>
      <c r="H813">
        <v>2</v>
      </c>
      <c r="I813" t="s">
        <v>1081</v>
      </c>
      <c r="J813" t="s">
        <v>1082</v>
      </c>
      <c r="K813" t="s">
        <v>1083</v>
      </c>
      <c r="L813">
        <v>1368</v>
      </c>
      <c r="N813">
        <v>1011</v>
      </c>
      <c r="O813" t="s">
        <v>988</v>
      </c>
      <c r="P813" t="s">
        <v>988</v>
      </c>
      <c r="Q813">
        <v>1</v>
      </c>
      <c r="W813">
        <v>0</v>
      </c>
      <c r="X813">
        <v>-1503072827</v>
      </c>
      <c r="Y813">
        <f>(AT813*0.2)</f>
        <v>2.8000000000000004E-2</v>
      </c>
      <c r="AA813">
        <v>0</v>
      </c>
      <c r="AB813">
        <v>456.39</v>
      </c>
      <c r="AC813">
        <v>1.4</v>
      </c>
      <c r="AD813">
        <v>0</v>
      </c>
      <c r="AE813">
        <v>0</v>
      </c>
      <c r="AF813">
        <v>456.39</v>
      </c>
      <c r="AG813">
        <v>1.4</v>
      </c>
      <c r="AH813">
        <v>0</v>
      </c>
      <c r="AI813">
        <v>1</v>
      </c>
      <c r="AJ813">
        <v>1</v>
      </c>
      <c r="AK813">
        <v>1</v>
      </c>
      <c r="AL813">
        <v>1</v>
      </c>
      <c r="AM813">
        <v>-2</v>
      </c>
      <c r="AN813">
        <v>0</v>
      </c>
      <c r="AO813">
        <v>1</v>
      </c>
      <c r="AP813">
        <v>1</v>
      </c>
      <c r="AQ813">
        <v>0</v>
      </c>
      <c r="AR813">
        <v>0</v>
      </c>
      <c r="AS813" t="s">
        <v>3</v>
      </c>
      <c r="AT813">
        <v>0.14000000000000001</v>
      </c>
      <c r="AU813" t="s">
        <v>55</v>
      </c>
      <c r="AV813">
        <v>0</v>
      </c>
      <c r="AW813">
        <v>2</v>
      </c>
      <c r="AX813">
        <v>35384831</v>
      </c>
      <c r="AY813">
        <v>1</v>
      </c>
      <c r="AZ813">
        <v>0</v>
      </c>
      <c r="BA813">
        <v>813</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CV813">
        <v>0</v>
      </c>
      <c r="CW813">
        <f>ROUND(Y813*Source!I2525*DO813,9)</f>
        <v>0</v>
      </c>
      <c r="CX813">
        <f>ROUND(Y813*Source!I2525,9)</f>
        <v>0.36399999999999999</v>
      </c>
      <c r="CY813">
        <f>AB813</f>
        <v>456.39</v>
      </c>
      <c r="CZ813">
        <f>AF813</f>
        <v>456.39</v>
      </c>
      <c r="DA813">
        <f>AJ813</f>
        <v>1</v>
      </c>
      <c r="DB813">
        <f>ROUND((ROUND(AT813*CZ813,2)*0.2),6)</f>
        <v>12.778</v>
      </c>
      <c r="DC813">
        <f>ROUND((ROUND(AT813*AG813,2)*0.2),6)</f>
        <v>0.04</v>
      </c>
      <c r="DD813" t="s">
        <v>3</v>
      </c>
      <c r="DE813" t="s">
        <v>3</v>
      </c>
      <c r="DF813">
        <f t="shared" si="170"/>
        <v>0</v>
      </c>
      <c r="DG813">
        <f t="shared" si="171"/>
        <v>166.13</v>
      </c>
      <c r="DH813">
        <f t="shared" si="172"/>
        <v>0.51</v>
      </c>
      <c r="DI813">
        <f t="shared" si="173"/>
        <v>0</v>
      </c>
      <c r="DJ813">
        <f>DG813</f>
        <v>166.13</v>
      </c>
      <c r="DK813">
        <v>0</v>
      </c>
      <c r="DL813" t="s">
        <v>3</v>
      </c>
      <c r="DM813">
        <v>0</v>
      </c>
      <c r="DN813" t="s">
        <v>3</v>
      </c>
      <c r="DO813">
        <v>0</v>
      </c>
    </row>
    <row r="814" spans="1:119" x14ac:dyDescent="0.2">
      <c r="A814">
        <f>ROW(Source!A2525)</f>
        <v>2525</v>
      </c>
      <c r="B814">
        <v>35364244</v>
      </c>
      <c r="C814">
        <v>35384824</v>
      </c>
      <c r="D814">
        <v>35113206</v>
      </c>
      <c r="E814">
        <v>1</v>
      </c>
      <c r="F814">
        <v>1</v>
      </c>
      <c r="G814">
        <v>15872964</v>
      </c>
      <c r="H814">
        <v>2</v>
      </c>
      <c r="I814" t="s">
        <v>989</v>
      </c>
      <c r="J814" t="s">
        <v>990</v>
      </c>
      <c r="K814" t="s">
        <v>991</v>
      </c>
      <c r="L814">
        <v>1368</v>
      </c>
      <c r="N814">
        <v>1011</v>
      </c>
      <c r="O814" t="s">
        <v>988</v>
      </c>
      <c r="P814" t="s">
        <v>988</v>
      </c>
      <c r="Q814">
        <v>1</v>
      </c>
      <c r="W814">
        <v>0</v>
      </c>
      <c r="X814">
        <v>-1817365194</v>
      </c>
      <c r="Y814">
        <f>(AT814*0.2)</f>
        <v>8.0000000000000002E-3</v>
      </c>
      <c r="AA814">
        <v>0</v>
      </c>
      <c r="AB814">
        <v>4.72</v>
      </c>
      <c r="AC814">
        <v>0.1</v>
      </c>
      <c r="AD814">
        <v>0</v>
      </c>
      <c r="AE814">
        <v>0</v>
      </c>
      <c r="AF814">
        <v>4.72</v>
      </c>
      <c r="AG814">
        <v>0.1</v>
      </c>
      <c r="AH814">
        <v>0</v>
      </c>
      <c r="AI814">
        <v>1</v>
      </c>
      <c r="AJ814">
        <v>1</v>
      </c>
      <c r="AK814">
        <v>1</v>
      </c>
      <c r="AL814">
        <v>1</v>
      </c>
      <c r="AM814">
        <v>-2</v>
      </c>
      <c r="AN814">
        <v>0</v>
      </c>
      <c r="AO814">
        <v>1</v>
      </c>
      <c r="AP814">
        <v>1</v>
      </c>
      <c r="AQ814">
        <v>0</v>
      </c>
      <c r="AR814">
        <v>0</v>
      </c>
      <c r="AS814" t="s">
        <v>3</v>
      </c>
      <c r="AT814">
        <v>0.04</v>
      </c>
      <c r="AU814" t="s">
        <v>55</v>
      </c>
      <c r="AV814">
        <v>0</v>
      </c>
      <c r="AW814">
        <v>2</v>
      </c>
      <c r="AX814">
        <v>35384832</v>
      </c>
      <c r="AY814">
        <v>1</v>
      </c>
      <c r="AZ814">
        <v>0</v>
      </c>
      <c r="BA814">
        <v>814</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CV814">
        <v>0</v>
      </c>
      <c r="CW814">
        <f>ROUND(Y814*Source!I2525*DO814,9)</f>
        <v>0</v>
      </c>
      <c r="CX814">
        <f>ROUND(Y814*Source!I2525,9)</f>
        <v>0.104</v>
      </c>
      <c r="CY814">
        <f>AB814</f>
        <v>4.72</v>
      </c>
      <c r="CZ814">
        <f>AF814</f>
        <v>4.72</v>
      </c>
      <c r="DA814">
        <f>AJ814</f>
        <v>1</v>
      </c>
      <c r="DB814">
        <f>ROUND((ROUND(AT814*CZ814,2)*0.2),6)</f>
        <v>3.7999999999999999E-2</v>
      </c>
      <c r="DC814">
        <f>ROUND((ROUND(AT814*AG814,2)*0.2),6)</f>
        <v>0</v>
      </c>
      <c r="DD814" t="s">
        <v>3</v>
      </c>
      <c r="DE814" t="s">
        <v>3</v>
      </c>
      <c r="DF814">
        <f t="shared" si="170"/>
        <v>0</v>
      </c>
      <c r="DG814">
        <f t="shared" si="171"/>
        <v>0.49</v>
      </c>
      <c r="DH814">
        <f t="shared" si="172"/>
        <v>0.01</v>
      </c>
      <c r="DI814">
        <f t="shared" si="173"/>
        <v>0</v>
      </c>
      <c r="DJ814">
        <f>DG814</f>
        <v>0.49</v>
      </c>
      <c r="DK814">
        <v>0</v>
      </c>
      <c r="DL814" t="s">
        <v>3</v>
      </c>
      <c r="DM814">
        <v>0</v>
      </c>
      <c r="DN814" t="s">
        <v>3</v>
      </c>
      <c r="DO814">
        <v>0</v>
      </c>
    </row>
    <row r="815" spans="1:119" x14ac:dyDescent="0.2">
      <c r="A815">
        <f>ROW(Source!A2525)</f>
        <v>2525</v>
      </c>
      <c r="B815">
        <v>35364244</v>
      </c>
      <c r="C815">
        <v>35384824</v>
      </c>
      <c r="D815">
        <v>35113178</v>
      </c>
      <c r="E815">
        <v>1</v>
      </c>
      <c r="F815">
        <v>1</v>
      </c>
      <c r="G815">
        <v>15872964</v>
      </c>
      <c r="H815">
        <v>2</v>
      </c>
      <c r="I815" t="s">
        <v>1084</v>
      </c>
      <c r="J815" t="s">
        <v>1085</v>
      </c>
      <c r="K815" t="s">
        <v>1086</v>
      </c>
      <c r="L815">
        <v>1368</v>
      </c>
      <c r="N815">
        <v>1011</v>
      </c>
      <c r="O815" t="s">
        <v>988</v>
      </c>
      <c r="P815" t="s">
        <v>988</v>
      </c>
      <c r="Q815">
        <v>1</v>
      </c>
      <c r="W815">
        <v>0</v>
      </c>
      <c r="X815">
        <v>-385320760</v>
      </c>
      <c r="Y815">
        <f>(AT815*0.2)</f>
        <v>4.4000000000000004E-2</v>
      </c>
      <c r="AA815">
        <v>0</v>
      </c>
      <c r="AB815">
        <v>9.8699999999999992</v>
      </c>
      <c r="AC815">
        <v>0.49</v>
      </c>
      <c r="AD815">
        <v>0</v>
      </c>
      <c r="AE815">
        <v>0</v>
      </c>
      <c r="AF815">
        <v>9.8699999999999992</v>
      </c>
      <c r="AG815">
        <v>0.49</v>
      </c>
      <c r="AH815">
        <v>0</v>
      </c>
      <c r="AI815">
        <v>1</v>
      </c>
      <c r="AJ815">
        <v>1</v>
      </c>
      <c r="AK815">
        <v>1</v>
      </c>
      <c r="AL815">
        <v>1</v>
      </c>
      <c r="AM815">
        <v>-2</v>
      </c>
      <c r="AN815">
        <v>0</v>
      </c>
      <c r="AO815">
        <v>1</v>
      </c>
      <c r="AP815">
        <v>1</v>
      </c>
      <c r="AQ815">
        <v>0</v>
      </c>
      <c r="AR815">
        <v>0</v>
      </c>
      <c r="AS815" t="s">
        <v>3</v>
      </c>
      <c r="AT815">
        <v>0.22</v>
      </c>
      <c r="AU815" t="s">
        <v>55</v>
      </c>
      <c r="AV815">
        <v>0</v>
      </c>
      <c r="AW815">
        <v>2</v>
      </c>
      <c r="AX815">
        <v>35384833</v>
      </c>
      <c r="AY815">
        <v>1</v>
      </c>
      <c r="AZ815">
        <v>0</v>
      </c>
      <c r="BA815">
        <v>815</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CV815">
        <v>0</v>
      </c>
      <c r="CW815">
        <f>ROUND(Y815*Source!I2525*DO815,9)</f>
        <v>0</v>
      </c>
      <c r="CX815">
        <f>ROUND(Y815*Source!I2525,9)</f>
        <v>0.57199999999999995</v>
      </c>
      <c r="CY815">
        <f>AB815</f>
        <v>9.8699999999999992</v>
      </c>
      <c r="CZ815">
        <f>AF815</f>
        <v>9.8699999999999992</v>
      </c>
      <c r="DA815">
        <f>AJ815</f>
        <v>1</v>
      </c>
      <c r="DB815">
        <f>ROUND((ROUND(AT815*CZ815,2)*0.2),6)</f>
        <v>0.434</v>
      </c>
      <c r="DC815">
        <f>ROUND((ROUND(AT815*AG815,2)*0.2),6)</f>
        <v>2.1999999999999999E-2</v>
      </c>
      <c r="DD815" t="s">
        <v>3</v>
      </c>
      <c r="DE815" t="s">
        <v>3</v>
      </c>
      <c r="DF815">
        <f t="shared" si="170"/>
        <v>0</v>
      </c>
      <c r="DG815">
        <f t="shared" si="171"/>
        <v>5.65</v>
      </c>
      <c r="DH815">
        <f t="shared" si="172"/>
        <v>0.28000000000000003</v>
      </c>
      <c r="DI815">
        <f t="shared" si="173"/>
        <v>0</v>
      </c>
      <c r="DJ815">
        <f>DG815</f>
        <v>5.65</v>
      </c>
      <c r="DK815">
        <v>0</v>
      </c>
      <c r="DL815" t="s">
        <v>3</v>
      </c>
      <c r="DM815">
        <v>0</v>
      </c>
      <c r="DN815" t="s">
        <v>3</v>
      </c>
      <c r="DO815">
        <v>0</v>
      </c>
    </row>
    <row r="816" spans="1:119" x14ac:dyDescent="0.2">
      <c r="A816">
        <f>ROW(Source!A2525)</f>
        <v>2525</v>
      </c>
      <c r="B816">
        <v>35364244</v>
      </c>
      <c r="C816">
        <v>35384824</v>
      </c>
      <c r="D816">
        <v>35122221</v>
      </c>
      <c r="E816">
        <v>1</v>
      </c>
      <c r="F816">
        <v>1</v>
      </c>
      <c r="G816">
        <v>15872964</v>
      </c>
      <c r="H816">
        <v>3</v>
      </c>
      <c r="I816" t="s">
        <v>128</v>
      </c>
      <c r="J816" t="s">
        <v>130</v>
      </c>
      <c r="K816" t="s">
        <v>129</v>
      </c>
      <c r="L816">
        <v>1354</v>
      </c>
      <c r="N816">
        <v>1010</v>
      </c>
      <c r="O816" t="s">
        <v>52</v>
      </c>
      <c r="P816" t="s">
        <v>52</v>
      </c>
      <c r="Q816">
        <v>1</v>
      </c>
      <c r="W816">
        <v>0</v>
      </c>
      <c r="X816">
        <v>-2080535723</v>
      </c>
      <c r="Y816">
        <f>(AT816*0)</f>
        <v>0</v>
      </c>
      <c r="AA816">
        <v>2206.16</v>
      </c>
      <c r="AB816">
        <v>0</v>
      </c>
      <c r="AC816">
        <v>0</v>
      </c>
      <c r="AD816">
        <v>0</v>
      </c>
      <c r="AE816">
        <v>2206.16</v>
      </c>
      <c r="AF816">
        <v>0</v>
      </c>
      <c r="AG816">
        <v>0</v>
      </c>
      <c r="AH816">
        <v>0</v>
      </c>
      <c r="AI816">
        <v>1</v>
      </c>
      <c r="AJ816">
        <v>1</v>
      </c>
      <c r="AK816">
        <v>1</v>
      </c>
      <c r="AL816">
        <v>1</v>
      </c>
      <c r="AM816">
        <v>-2</v>
      </c>
      <c r="AN816">
        <v>0</v>
      </c>
      <c r="AO816">
        <v>1</v>
      </c>
      <c r="AP816">
        <v>1</v>
      </c>
      <c r="AQ816">
        <v>0</v>
      </c>
      <c r="AR816">
        <v>0</v>
      </c>
      <c r="AS816" t="s">
        <v>3</v>
      </c>
      <c r="AT816">
        <v>1</v>
      </c>
      <c r="AU816" t="s">
        <v>54</v>
      </c>
      <c r="AV816">
        <v>0</v>
      </c>
      <c r="AW816">
        <v>2</v>
      </c>
      <c r="AX816">
        <v>35384834</v>
      </c>
      <c r="AY816">
        <v>1</v>
      </c>
      <c r="AZ816">
        <v>0</v>
      </c>
      <c r="BA816">
        <v>816</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CV816">
        <v>0</v>
      </c>
      <c r="CW816">
        <v>0</v>
      </c>
      <c r="CX816">
        <f>ROUND(Y816*Source!I2525,9)</f>
        <v>0</v>
      </c>
      <c r="CY816">
        <f>AA816</f>
        <v>2206.16</v>
      </c>
      <c r="CZ816">
        <f>AE816</f>
        <v>2206.16</v>
      </c>
      <c r="DA816">
        <f>AI816</f>
        <v>1</v>
      </c>
      <c r="DB816">
        <f>ROUND((ROUND(AT816*CZ816,2)*0),6)</f>
        <v>0</v>
      </c>
      <c r="DC816">
        <f>ROUND((ROUND(AT816*AG816,2)*0),6)</f>
        <v>0</v>
      </c>
      <c r="DD816" t="s">
        <v>3</v>
      </c>
      <c r="DE816" t="s">
        <v>3</v>
      </c>
      <c r="DF816">
        <f t="shared" si="170"/>
        <v>0</v>
      </c>
      <c r="DG816">
        <f t="shared" si="171"/>
        <v>0</v>
      </c>
      <c r="DH816">
        <f t="shared" si="172"/>
        <v>0</v>
      </c>
      <c r="DI816">
        <f t="shared" si="173"/>
        <v>0</v>
      </c>
      <c r="DJ816">
        <f>DF816</f>
        <v>0</v>
      </c>
      <c r="DK816">
        <v>0</v>
      </c>
      <c r="DL816" t="s">
        <v>3</v>
      </c>
      <c r="DM816">
        <v>0</v>
      </c>
      <c r="DN816" t="s">
        <v>3</v>
      </c>
      <c r="DO816">
        <v>0</v>
      </c>
    </row>
    <row r="817" spans="1:119" x14ac:dyDescent="0.2">
      <c r="A817">
        <f>ROW(Source!A2526)</f>
        <v>2526</v>
      </c>
      <c r="B817">
        <v>35364244</v>
      </c>
      <c r="C817">
        <v>35384835</v>
      </c>
      <c r="D817">
        <v>35111398</v>
      </c>
      <c r="E817">
        <v>15872964</v>
      </c>
      <c r="F817">
        <v>1</v>
      </c>
      <c r="G817">
        <v>15872964</v>
      </c>
      <c r="H817">
        <v>1</v>
      </c>
      <c r="I817" t="s">
        <v>982</v>
      </c>
      <c r="J817" t="s">
        <v>3</v>
      </c>
      <c r="K817" t="s">
        <v>983</v>
      </c>
      <c r="L817">
        <v>1191</v>
      </c>
      <c r="N817">
        <v>1013</v>
      </c>
      <c r="O817" t="s">
        <v>984</v>
      </c>
      <c r="P817" t="s">
        <v>984</v>
      </c>
      <c r="Q817">
        <v>1</v>
      </c>
      <c r="W817">
        <v>0</v>
      </c>
      <c r="X817">
        <v>476480486</v>
      </c>
      <c r="Y817">
        <f>AT817</f>
        <v>2.2999999999999998</v>
      </c>
      <c r="AA817">
        <v>0</v>
      </c>
      <c r="AB817">
        <v>0</v>
      </c>
      <c r="AC817">
        <v>0</v>
      </c>
      <c r="AD817">
        <v>0</v>
      </c>
      <c r="AE817">
        <v>0</v>
      </c>
      <c r="AF817">
        <v>0</v>
      </c>
      <c r="AG817">
        <v>0</v>
      </c>
      <c r="AH817">
        <v>0</v>
      </c>
      <c r="AI817">
        <v>1</v>
      </c>
      <c r="AJ817">
        <v>1</v>
      </c>
      <c r="AK817">
        <v>1</v>
      </c>
      <c r="AL817">
        <v>1</v>
      </c>
      <c r="AM817">
        <v>-2</v>
      </c>
      <c r="AN817">
        <v>0</v>
      </c>
      <c r="AO817">
        <v>1</v>
      </c>
      <c r="AP817">
        <v>1</v>
      </c>
      <c r="AQ817">
        <v>0</v>
      </c>
      <c r="AR817">
        <v>0</v>
      </c>
      <c r="AS817" t="s">
        <v>3</v>
      </c>
      <c r="AT817">
        <v>2.2999999999999998</v>
      </c>
      <c r="AU817" t="s">
        <v>3</v>
      </c>
      <c r="AV817">
        <v>1</v>
      </c>
      <c r="AW817">
        <v>2</v>
      </c>
      <c r="AX817">
        <v>35384841</v>
      </c>
      <c r="AY817">
        <v>1</v>
      </c>
      <c r="AZ817">
        <v>0</v>
      </c>
      <c r="BA817">
        <v>817</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CU817">
        <f>ROUND(AT817*Source!I2526*AH817*AL817,2)</f>
        <v>0</v>
      </c>
      <c r="CV817">
        <f>ROUND(Y817*Source!I2526,9)</f>
        <v>29.9</v>
      </c>
      <c r="CW817">
        <v>0</v>
      </c>
      <c r="CX817">
        <f>ROUND(Y817*Source!I2526,9)</f>
        <v>29.9</v>
      </c>
      <c r="CY817">
        <f>AD817</f>
        <v>0</v>
      </c>
      <c r="CZ817">
        <f>AH817</f>
        <v>0</v>
      </c>
      <c r="DA817">
        <f>AL817</f>
        <v>1</v>
      </c>
      <c r="DB817">
        <f>ROUND(ROUND(AT817*CZ817,2),6)</f>
        <v>0</v>
      </c>
      <c r="DC817">
        <f>ROUND(ROUND(AT817*AG817,2),6)</f>
        <v>0</v>
      </c>
      <c r="DD817" t="s">
        <v>3</v>
      </c>
      <c r="DE817" t="s">
        <v>3</v>
      </c>
      <c r="DF817">
        <f t="shared" si="170"/>
        <v>0</v>
      </c>
      <c r="DG817">
        <f t="shared" si="171"/>
        <v>0</v>
      </c>
      <c r="DH817">
        <f t="shared" si="172"/>
        <v>0</v>
      </c>
      <c r="DI817">
        <f t="shared" si="173"/>
        <v>0</v>
      </c>
      <c r="DJ817">
        <f>DI817</f>
        <v>0</v>
      </c>
      <c r="DK817">
        <v>0</v>
      </c>
      <c r="DL817" t="s">
        <v>3</v>
      </c>
      <c r="DM817">
        <v>0</v>
      </c>
      <c r="DN817" t="s">
        <v>3</v>
      </c>
      <c r="DO817">
        <v>0</v>
      </c>
    </row>
    <row r="818" spans="1:119" x14ac:dyDescent="0.2">
      <c r="A818">
        <f>ROW(Source!A2526)</f>
        <v>2526</v>
      </c>
      <c r="B818">
        <v>35364244</v>
      </c>
      <c r="C818">
        <v>35384835</v>
      </c>
      <c r="D818">
        <v>35112768</v>
      </c>
      <c r="E818">
        <v>1</v>
      </c>
      <c r="F818">
        <v>1</v>
      </c>
      <c r="G818">
        <v>15872964</v>
      </c>
      <c r="H818">
        <v>2</v>
      </c>
      <c r="I818" t="s">
        <v>1081</v>
      </c>
      <c r="J818" t="s">
        <v>1082</v>
      </c>
      <c r="K818" t="s">
        <v>1083</v>
      </c>
      <c r="L818">
        <v>1368</v>
      </c>
      <c r="N818">
        <v>1011</v>
      </c>
      <c r="O818" t="s">
        <v>988</v>
      </c>
      <c r="P818" t="s">
        <v>988</v>
      </c>
      <c r="Q818">
        <v>1</v>
      </c>
      <c r="W818">
        <v>0</v>
      </c>
      <c r="X818">
        <v>-1503072827</v>
      </c>
      <c r="Y818">
        <f>AT818</f>
        <v>0.14000000000000001</v>
      </c>
      <c r="AA818">
        <v>0</v>
      </c>
      <c r="AB818">
        <v>456.39</v>
      </c>
      <c r="AC818">
        <v>1.4</v>
      </c>
      <c r="AD818">
        <v>0</v>
      </c>
      <c r="AE818">
        <v>0</v>
      </c>
      <c r="AF818">
        <v>456.39</v>
      </c>
      <c r="AG818">
        <v>1.4</v>
      </c>
      <c r="AH818">
        <v>0</v>
      </c>
      <c r="AI818">
        <v>1</v>
      </c>
      <c r="AJ818">
        <v>1</v>
      </c>
      <c r="AK818">
        <v>1</v>
      </c>
      <c r="AL818">
        <v>1</v>
      </c>
      <c r="AM818">
        <v>-2</v>
      </c>
      <c r="AN818">
        <v>0</v>
      </c>
      <c r="AO818">
        <v>1</v>
      </c>
      <c r="AP818">
        <v>1</v>
      </c>
      <c r="AQ818">
        <v>0</v>
      </c>
      <c r="AR818">
        <v>0</v>
      </c>
      <c r="AS818" t="s">
        <v>3</v>
      </c>
      <c r="AT818">
        <v>0.14000000000000001</v>
      </c>
      <c r="AU818" t="s">
        <v>3</v>
      </c>
      <c r="AV818">
        <v>0</v>
      </c>
      <c r="AW818">
        <v>2</v>
      </c>
      <c r="AX818">
        <v>35384842</v>
      </c>
      <c r="AY818">
        <v>1</v>
      </c>
      <c r="AZ818">
        <v>0</v>
      </c>
      <c r="BA818">
        <v>818</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CV818">
        <v>0</v>
      </c>
      <c r="CW818">
        <f>ROUND(Y818*Source!I2526*DO818,9)</f>
        <v>0</v>
      </c>
      <c r="CX818">
        <f>ROUND(Y818*Source!I2526,9)</f>
        <v>1.82</v>
      </c>
      <c r="CY818">
        <f>AB818</f>
        <v>456.39</v>
      </c>
      <c r="CZ818">
        <f>AF818</f>
        <v>456.39</v>
      </c>
      <c r="DA818">
        <f>AJ818</f>
        <v>1</v>
      </c>
      <c r="DB818">
        <f>ROUND(ROUND(AT818*CZ818,2),6)</f>
        <v>63.89</v>
      </c>
      <c r="DC818">
        <f>ROUND(ROUND(AT818*AG818,2),6)</f>
        <v>0.2</v>
      </c>
      <c r="DD818" t="s">
        <v>3</v>
      </c>
      <c r="DE818" t="s">
        <v>3</v>
      </c>
      <c r="DF818">
        <f t="shared" si="170"/>
        <v>0</v>
      </c>
      <c r="DG818">
        <f t="shared" si="171"/>
        <v>830.63</v>
      </c>
      <c r="DH818">
        <f t="shared" si="172"/>
        <v>2.5499999999999998</v>
      </c>
      <c r="DI818">
        <f t="shared" si="173"/>
        <v>0</v>
      </c>
      <c r="DJ818">
        <f>DG818</f>
        <v>830.63</v>
      </c>
      <c r="DK818">
        <v>0</v>
      </c>
      <c r="DL818" t="s">
        <v>3</v>
      </c>
      <c r="DM818">
        <v>0</v>
      </c>
      <c r="DN818" t="s">
        <v>3</v>
      </c>
      <c r="DO818">
        <v>0</v>
      </c>
    </row>
    <row r="819" spans="1:119" x14ac:dyDescent="0.2">
      <c r="A819">
        <f>ROW(Source!A2526)</f>
        <v>2526</v>
      </c>
      <c r="B819">
        <v>35364244</v>
      </c>
      <c r="C819">
        <v>35384835</v>
      </c>
      <c r="D819">
        <v>35113206</v>
      </c>
      <c r="E819">
        <v>1</v>
      </c>
      <c r="F819">
        <v>1</v>
      </c>
      <c r="G819">
        <v>15872964</v>
      </c>
      <c r="H819">
        <v>2</v>
      </c>
      <c r="I819" t="s">
        <v>989</v>
      </c>
      <c r="J819" t="s">
        <v>990</v>
      </c>
      <c r="K819" t="s">
        <v>991</v>
      </c>
      <c r="L819">
        <v>1368</v>
      </c>
      <c r="N819">
        <v>1011</v>
      </c>
      <c r="O819" t="s">
        <v>988</v>
      </c>
      <c r="P819" t="s">
        <v>988</v>
      </c>
      <c r="Q819">
        <v>1</v>
      </c>
      <c r="W819">
        <v>0</v>
      </c>
      <c r="X819">
        <v>-1817365194</v>
      </c>
      <c r="Y819">
        <f>AT819</f>
        <v>0.04</v>
      </c>
      <c r="AA819">
        <v>0</v>
      </c>
      <c r="AB819">
        <v>4.72</v>
      </c>
      <c r="AC819">
        <v>0.1</v>
      </c>
      <c r="AD819">
        <v>0</v>
      </c>
      <c r="AE819">
        <v>0</v>
      </c>
      <c r="AF819">
        <v>4.72</v>
      </c>
      <c r="AG819">
        <v>0.1</v>
      </c>
      <c r="AH819">
        <v>0</v>
      </c>
      <c r="AI819">
        <v>1</v>
      </c>
      <c r="AJ819">
        <v>1</v>
      </c>
      <c r="AK819">
        <v>1</v>
      </c>
      <c r="AL819">
        <v>1</v>
      </c>
      <c r="AM819">
        <v>-2</v>
      </c>
      <c r="AN819">
        <v>0</v>
      </c>
      <c r="AO819">
        <v>1</v>
      </c>
      <c r="AP819">
        <v>1</v>
      </c>
      <c r="AQ819">
        <v>0</v>
      </c>
      <c r="AR819">
        <v>0</v>
      </c>
      <c r="AS819" t="s">
        <v>3</v>
      </c>
      <c r="AT819">
        <v>0.04</v>
      </c>
      <c r="AU819" t="s">
        <v>3</v>
      </c>
      <c r="AV819">
        <v>0</v>
      </c>
      <c r="AW819">
        <v>2</v>
      </c>
      <c r="AX819">
        <v>35384843</v>
      </c>
      <c r="AY819">
        <v>1</v>
      </c>
      <c r="AZ819">
        <v>0</v>
      </c>
      <c r="BA819">
        <v>819</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CV819">
        <v>0</v>
      </c>
      <c r="CW819">
        <f>ROUND(Y819*Source!I2526*DO819,9)</f>
        <v>0</v>
      </c>
      <c r="CX819">
        <f>ROUND(Y819*Source!I2526,9)</f>
        <v>0.52</v>
      </c>
      <c r="CY819">
        <f>AB819</f>
        <v>4.72</v>
      </c>
      <c r="CZ819">
        <f>AF819</f>
        <v>4.72</v>
      </c>
      <c r="DA819">
        <f>AJ819</f>
        <v>1</v>
      </c>
      <c r="DB819">
        <f>ROUND(ROUND(AT819*CZ819,2),6)</f>
        <v>0.19</v>
      </c>
      <c r="DC819">
        <f>ROUND(ROUND(AT819*AG819,2),6)</f>
        <v>0</v>
      </c>
      <c r="DD819" t="s">
        <v>3</v>
      </c>
      <c r="DE819" t="s">
        <v>3</v>
      </c>
      <c r="DF819">
        <f t="shared" si="170"/>
        <v>0</v>
      </c>
      <c r="DG819">
        <f t="shared" si="171"/>
        <v>2.4500000000000002</v>
      </c>
      <c r="DH819">
        <f t="shared" si="172"/>
        <v>0.05</v>
      </c>
      <c r="DI819">
        <f t="shared" si="173"/>
        <v>0</v>
      </c>
      <c r="DJ819">
        <f>DG819</f>
        <v>2.4500000000000002</v>
      </c>
      <c r="DK819">
        <v>0</v>
      </c>
      <c r="DL819" t="s">
        <v>3</v>
      </c>
      <c r="DM819">
        <v>0</v>
      </c>
      <c r="DN819" t="s">
        <v>3</v>
      </c>
      <c r="DO819">
        <v>0</v>
      </c>
    </row>
    <row r="820" spans="1:119" x14ac:dyDescent="0.2">
      <c r="A820">
        <f>ROW(Source!A2526)</f>
        <v>2526</v>
      </c>
      <c r="B820">
        <v>35364244</v>
      </c>
      <c r="C820">
        <v>35384835</v>
      </c>
      <c r="D820">
        <v>35113178</v>
      </c>
      <c r="E820">
        <v>1</v>
      </c>
      <c r="F820">
        <v>1</v>
      </c>
      <c r="G820">
        <v>15872964</v>
      </c>
      <c r="H820">
        <v>2</v>
      </c>
      <c r="I820" t="s">
        <v>1084</v>
      </c>
      <c r="J820" t="s">
        <v>1085</v>
      </c>
      <c r="K820" t="s">
        <v>1086</v>
      </c>
      <c r="L820">
        <v>1368</v>
      </c>
      <c r="N820">
        <v>1011</v>
      </c>
      <c r="O820" t="s">
        <v>988</v>
      </c>
      <c r="P820" t="s">
        <v>988</v>
      </c>
      <c r="Q820">
        <v>1</v>
      </c>
      <c r="W820">
        <v>0</v>
      </c>
      <c r="X820">
        <v>-385320760</v>
      </c>
      <c r="Y820">
        <f>AT820</f>
        <v>0.22</v>
      </c>
      <c r="AA820">
        <v>0</v>
      </c>
      <c r="AB820">
        <v>9.8699999999999992</v>
      </c>
      <c r="AC820">
        <v>0.49</v>
      </c>
      <c r="AD820">
        <v>0</v>
      </c>
      <c r="AE820">
        <v>0</v>
      </c>
      <c r="AF820">
        <v>9.8699999999999992</v>
      </c>
      <c r="AG820">
        <v>0.49</v>
      </c>
      <c r="AH820">
        <v>0</v>
      </c>
      <c r="AI820">
        <v>1</v>
      </c>
      <c r="AJ820">
        <v>1</v>
      </c>
      <c r="AK820">
        <v>1</v>
      </c>
      <c r="AL820">
        <v>1</v>
      </c>
      <c r="AM820">
        <v>-2</v>
      </c>
      <c r="AN820">
        <v>0</v>
      </c>
      <c r="AO820">
        <v>1</v>
      </c>
      <c r="AP820">
        <v>1</v>
      </c>
      <c r="AQ820">
        <v>0</v>
      </c>
      <c r="AR820">
        <v>0</v>
      </c>
      <c r="AS820" t="s">
        <v>3</v>
      </c>
      <c r="AT820">
        <v>0.22</v>
      </c>
      <c r="AU820" t="s">
        <v>3</v>
      </c>
      <c r="AV820">
        <v>0</v>
      </c>
      <c r="AW820">
        <v>2</v>
      </c>
      <c r="AX820">
        <v>35384844</v>
      </c>
      <c r="AY820">
        <v>1</v>
      </c>
      <c r="AZ820">
        <v>0</v>
      </c>
      <c r="BA820">
        <v>820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CV820">
        <v>0</v>
      </c>
      <c r="CW820">
        <f>ROUND(Y820*Source!I2526*DO820,9)</f>
        <v>0</v>
      </c>
      <c r="CX820">
        <f>ROUND(Y820*Source!I2526,9)</f>
        <v>2.86</v>
      </c>
      <c r="CY820">
        <f>AB820</f>
        <v>9.8699999999999992</v>
      </c>
      <c r="CZ820">
        <f>AF820</f>
        <v>9.8699999999999992</v>
      </c>
      <c r="DA820">
        <f>AJ820</f>
        <v>1</v>
      </c>
      <c r="DB820">
        <f>ROUND(ROUND(AT820*CZ820,2),6)</f>
        <v>2.17</v>
      </c>
      <c r="DC820">
        <f>ROUND(ROUND(AT820*AG820,2),6)</f>
        <v>0.11</v>
      </c>
      <c r="DD820" t="s">
        <v>3</v>
      </c>
      <c r="DE820" t="s">
        <v>3</v>
      </c>
      <c r="DF820">
        <f t="shared" si="170"/>
        <v>0</v>
      </c>
      <c r="DG820">
        <f t="shared" si="171"/>
        <v>28.23</v>
      </c>
      <c r="DH820">
        <f t="shared" si="172"/>
        <v>1.4</v>
      </c>
      <c r="DI820">
        <f t="shared" si="173"/>
        <v>0</v>
      </c>
      <c r="DJ820">
        <f>DG820</f>
        <v>28.23</v>
      </c>
      <c r="DK820">
        <v>0</v>
      </c>
      <c r="DL820" t="s">
        <v>3</v>
      </c>
      <c r="DM820">
        <v>0</v>
      </c>
      <c r="DN820" t="s">
        <v>3</v>
      </c>
      <c r="DO820">
        <v>0</v>
      </c>
    </row>
    <row r="821" spans="1:119" x14ac:dyDescent="0.2">
      <c r="A821">
        <f>ROW(Source!A2526)</f>
        <v>2526</v>
      </c>
      <c r="B821">
        <v>35364244</v>
      </c>
      <c r="C821">
        <v>35384835</v>
      </c>
      <c r="D821">
        <v>35122221</v>
      </c>
      <c r="E821">
        <v>1</v>
      </c>
      <c r="F821">
        <v>1</v>
      </c>
      <c r="G821">
        <v>15872964</v>
      </c>
      <c r="H821">
        <v>3</v>
      </c>
      <c r="I821" t="s">
        <v>128</v>
      </c>
      <c r="J821" t="s">
        <v>130</v>
      </c>
      <c r="K821" t="s">
        <v>129</v>
      </c>
      <c r="L821">
        <v>1354</v>
      </c>
      <c r="N821">
        <v>1010</v>
      </c>
      <c r="O821" t="s">
        <v>52</v>
      </c>
      <c r="P821" t="s">
        <v>52</v>
      </c>
      <c r="Q821">
        <v>1</v>
      </c>
      <c r="W821">
        <v>1</v>
      </c>
      <c r="X821">
        <v>-2080535723</v>
      </c>
      <c r="Y821">
        <f>AT821</f>
        <v>-1</v>
      </c>
      <c r="AA821">
        <v>2206.16</v>
      </c>
      <c r="AB821">
        <v>0</v>
      </c>
      <c r="AC821">
        <v>0</v>
      </c>
      <c r="AD821">
        <v>0</v>
      </c>
      <c r="AE821">
        <v>2206.16</v>
      </c>
      <c r="AF821">
        <v>0</v>
      </c>
      <c r="AG821">
        <v>0</v>
      </c>
      <c r="AH821">
        <v>0</v>
      </c>
      <c r="AI821">
        <v>1</v>
      </c>
      <c r="AJ821">
        <v>1</v>
      </c>
      <c r="AK821">
        <v>1</v>
      </c>
      <c r="AL821">
        <v>1</v>
      </c>
      <c r="AM821">
        <v>-2</v>
      </c>
      <c r="AN821">
        <v>0</v>
      </c>
      <c r="AO821">
        <v>1</v>
      </c>
      <c r="AP821">
        <v>1</v>
      </c>
      <c r="AQ821">
        <v>0</v>
      </c>
      <c r="AR821">
        <v>0</v>
      </c>
      <c r="AS821" t="s">
        <v>3</v>
      </c>
      <c r="AT821">
        <v>-1</v>
      </c>
      <c r="AU821" t="s">
        <v>3</v>
      </c>
      <c r="AV821">
        <v>0</v>
      </c>
      <c r="AW821">
        <v>2</v>
      </c>
      <c r="AX821">
        <v>35384845</v>
      </c>
      <c r="AY821">
        <v>1</v>
      </c>
      <c r="AZ821">
        <v>6144</v>
      </c>
      <c r="BA821">
        <v>821</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CV821">
        <v>0</v>
      </c>
      <c r="CW821">
        <v>0</v>
      </c>
      <c r="CX821">
        <f>ROUND(Y821*Source!I2526,9)</f>
        <v>-13</v>
      </c>
      <c r="CY821">
        <f>AA821</f>
        <v>2206.16</v>
      </c>
      <c r="CZ821">
        <f>AE821</f>
        <v>2206.16</v>
      </c>
      <c r="DA821">
        <f>AI821</f>
        <v>1</v>
      </c>
      <c r="DB821">
        <f>ROUND(ROUND(AT821*CZ821,2),6)</f>
        <v>-2206.16</v>
      </c>
      <c r="DC821">
        <f>ROUND(ROUND(AT821*AG821,2),6)</f>
        <v>0</v>
      </c>
      <c r="DD821" t="s">
        <v>3</v>
      </c>
      <c r="DE821" t="s">
        <v>3</v>
      </c>
      <c r="DF821">
        <f t="shared" si="170"/>
        <v>-28680.080000000002</v>
      </c>
      <c r="DG821">
        <f t="shared" si="171"/>
        <v>0</v>
      </c>
      <c r="DH821">
        <f t="shared" si="172"/>
        <v>0</v>
      </c>
      <c r="DI821">
        <f t="shared" si="173"/>
        <v>0</v>
      </c>
      <c r="DJ821">
        <f>DF821</f>
        <v>-28680.080000000002</v>
      </c>
      <c r="DK821">
        <v>0</v>
      </c>
      <c r="DL821" t="s">
        <v>3</v>
      </c>
      <c r="DM821">
        <v>0</v>
      </c>
      <c r="DN821" t="s">
        <v>3</v>
      </c>
      <c r="DO821">
        <v>0</v>
      </c>
    </row>
    <row r="822" spans="1:119" x14ac:dyDescent="0.2">
      <c r="A822">
        <f>ROW(Source!A2563)</f>
        <v>2563</v>
      </c>
      <c r="B822">
        <v>35364244</v>
      </c>
      <c r="C822">
        <v>35384905</v>
      </c>
      <c r="D822">
        <v>35111398</v>
      </c>
      <c r="E822">
        <v>15872964</v>
      </c>
      <c r="F822">
        <v>1</v>
      </c>
      <c r="G822">
        <v>15872964</v>
      </c>
      <c r="H822">
        <v>1</v>
      </c>
      <c r="I822" t="s">
        <v>982</v>
      </c>
      <c r="J822" t="s">
        <v>3</v>
      </c>
      <c r="K822" t="s">
        <v>983</v>
      </c>
      <c r="L822">
        <v>1191</v>
      </c>
      <c r="N822">
        <v>1013</v>
      </c>
      <c r="O822" t="s">
        <v>984</v>
      </c>
      <c r="P822" t="s">
        <v>984</v>
      </c>
      <c r="Q822">
        <v>1</v>
      </c>
      <c r="W822">
        <v>0</v>
      </c>
      <c r="X822">
        <v>476480486</v>
      </c>
      <c r="Y822">
        <f>(AT822*0.2)</f>
        <v>0.45999999999999996</v>
      </c>
      <c r="AA822">
        <v>0</v>
      </c>
      <c r="AB822">
        <v>0</v>
      </c>
      <c r="AC822">
        <v>0</v>
      </c>
      <c r="AD822">
        <v>0</v>
      </c>
      <c r="AE822">
        <v>0</v>
      </c>
      <c r="AF822">
        <v>0</v>
      </c>
      <c r="AG822">
        <v>0</v>
      </c>
      <c r="AH822">
        <v>0</v>
      </c>
      <c r="AI822">
        <v>1</v>
      </c>
      <c r="AJ822">
        <v>1</v>
      </c>
      <c r="AK822">
        <v>1</v>
      </c>
      <c r="AL822">
        <v>1</v>
      </c>
      <c r="AM822">
        <v>-2</v>
      </c>
      <c r="AN822">
        <v>0</v>
      </c>
      <c r="AO822">
        <v>1</v>
      </c>
      <c r="AP822">
        <v>1</v>
      </c>
      <c r="AQ822">
        <v>0</v>
      </c>
      <c r="AR822">
        <v>0</v>
      </c>
      <c r="AS822" t="s">
        <v>3</v>
      </c>
      <c r="AT822">
        <v>2.2999999999999998</v>
      </c>
      <c r="AU822" t="s">
        <v>55</v>
      </c>
      <c r="AV822">
        <v>1</v>
      </c>
      <c r="AW822">
        <v>2</v>
      </c>
      <c r="AX822">
        <v>35384911</v>
      </c>
      <c r="AY822">
        <v>1</v>
      </c>
      <c r="AZ822">
        <v>0</v>
      </c>
      <c r="BA822">
        <v>822</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CU822">
        <f>ROUND(AT822*Source!I2563*AH822*AL822,2)</f>
        <v>0</v>
      </c>
      <c r="CV822">
        <f>ROUND(Y822*Source!I2563,9)</f>
        <v>6.44</v>
      </c>
      <c r="CW822">
        <v>0</v>
      </c>
      <c r="CX822">
        <f>ROUND(Y822*Source!I2563,9)</f>
        <v>6.44</v>
      </c>
      <c r="CY822">
        <f>AD822</f>
        <v>0</v>
      </c>
      <c r="CZ822">
        <f>AH822</f>
        <v>0</v>
      </c>
      <c r="DA822">
        <f>AL822</f>
        <v>1</v>
      </c>
      <c r="DB822">
        <f>ROUND((ROUND(AT822*CZ822,2)*0.2),6)</f>
        <v>0</v>
      </c>
      <c r="DC822">
        <f>ROUND((ROUND(AT822*AG822,2)*0.2),6)</f>
        <v>0</v>
      </c>
      <c r="DD822" t="s">
        <v>3</v>
      </c>
      <c r="DE822" t="s">
        <v>3</v>
      </c>
      <c r="DF822">
        <f t="shared" si="170"/>
        <v>0</v>
      </c>
      <c r="DG822">
        <f t="shared" si="171"/>
        <v>0</v>
      </c>
      <c r="DH822">
        <f t="shared" si="172"/>
        <v>0</v>
      </c>
      <c r="DI822">
        <f t="shared" si="173"/>
        <v>0</v>
      </c>
      <c r="DJ822">
        <f>DI822</f>
        <v>0</v>
      </c>
      <c r="DK822">
        <v>0</v>
      </c>
      <c r="DL822" t="s">
        <v>3</v>
      </c>
      <c r="DM822">
        <v>0</v>
      </c>
      <c r="DN822" t="s">
        <v>3</v>
      </c>
      <c r="DO822">
        <v>0</v>
      </c>
    </row>
    <row r="823" spans="1:119" x14ac:dyDescent="0.2">
      <c r="A823">
        <f>ROW(Source!A2563)</f>
        <v>2563</v>
      </c>
      <c r="B823">
        <v>35364244</v>
      </c>
      <c r="C823">
        <v>35384905</v>
      </c>
      <c r="D823">
        <v>35112768</v>
      </c>
      <c r="E823">
        <v>1</v>
      </c>
      <c r="F823">
        <v>1</v>
      </c>
      <c r="G823">
        <v>15872964</v>
      </c>
      <c r="H823">
        <v>2</v>
      </c>
      <c r="I823" t="s">
        <v>1081</v>
      </c>
      <c r="J823" t="s">
        <v>1082</v>
      </c>
      <c r="K823" t="s">
        <v>1083</v>
      </c>
      <c r="L823">
        <v>1368</v>
      </c>
      <c r="N823">
        <v>1011</v>
      </c>
      <c r="O823" t="s">
        <v>988</v>
      </c>
      <c r="P823" t="s">
        <v>988</v>
      </c>
      <c r="Q823">
        <v>1</v>
      </c>
      <c r="W823">
        <v>0</v>
      </c>
      <c r="X823">
        <v>-1503072827</v>
      </c>
      <c r="Y823">
        <f>(AT823*0.2)</f>
        <v>2.8000000000000004E-2</v>
      </c>
      <c r="AA823">
        <v>0</v>
      </c>
      <c r="AB823">
        <v>456.39</v>
      </c>
      <c r="AC823">
        <v>1.4</v>
      </c>
      <c r="AD823">
        <v>0</v>
      </c>
      <c r="AE823">
        <v>0</v>
      </c>
      <c r="AF823">
        <v>456.39</v>
      </c>
      <c r="AG823">
        <v>1.4</v>
      </c>
      <c r="AH823">
        <v>0</v>
      </c>
      <c r="AI823">
        <v>1</v>
      </c>
      <c r="AJ823">
        <v>1</v>
      </c>
      <c r="AK823">
        <v>1</v>
      </c>
      <c r="AL823">
        <v>1</v>
      </c>
      <c r="AM823">
        <v>-2</v>
      </c>
      <c r="AN823">
        <v>0</v>
      </c>
      <c r="AO823">
        <v>1</v>
      </c>
      <c r="AP823">
        <v>1</v>
      </c>
      <c r="AQ823">
        <v>0</v>
      </c>
      <c r="AR823">
        <v>0</v>
      </c>
      <c r="AS823" t="s">
        <v>3</v>
      </c>
      <c r="AT823">
        <v>0.14000000000000001</v>
      </c>
      <c r="AU823" t="s">
        <v>55</v>
      </c>
      <c r="AV823">
        <v>0</v>
      </c>
      <c r="AW823">
        <v>2</v>
      </c>
      <c r="AX823">
        <v>35384912</v>
      </c>
      <c r="AY823">
        <v>1</v>
      </c>
      <c r="AZ823">
        <v>0</v>
      </c>
      <c r="BA823">
        <v>823</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CV823">
        <v>0</v>
      </c>
      <c r="CW823">
        <f>ROUND(Y823*Source!I2563*DO823,9)</f>
        <v>0</v>
      </c>
      <c r="CX823">
        <f>ROUND(Y823*Source!I2563,9)</f>
        <v>0.39200000000000002</v>
      </c>
      <c r="CY823">
        <f>AB823</f>
        <v>456.39</v>
      </c>
      <c r="CZ823">
        <f>AF823</f>
        <v>456.39</v>
      </c>
      <c r="DA823">
        <f>AJ823</f>
        <v>1</v>
      </c>
      <c r="DB823">
        <f>ROUND((ROUND(AT823*CZ823,2)*0.2),6)</f>
        <v>12.778</v>
      </c>
      <c r="DC823">
        <f>ROUND((ROUND(AT823*AG823,2)*0.2),6)</f>
        <v>0.04</v>
      </c>
      <c r="DD823" t="s">
        <v>3</v>
      </c>
      <c r="DE823" t="s">
        <v>3</v>
      </c>
      <c r="DF823">
        <f t="shared" si="170"/>
        <v>0</v>
      </c>
      <c r="DG823">
        <f t="shared" si="171"/>
        <v>178.9</v>
      </c>
      <c r="DH823">
        <f t="shared" si="172"/>
        <v>0.55000000000000004</v>
      </c>
      <c r="DI823">
        <f t="shared" si="173"/>
        <v>0</v>
      </c>
      <c r="DJ823">
        <f>DG823</f>
        <v>178.9</v>
      </c>
      <c r="DK823">
        <v>0</v>
      </c>
      <c r="DL823" t="s">
        <v>3</v>
      </c>
      <c r="DM823">
        <v>0</v>
      </c>
      <c r="DN823" t="s">
        <v>3</v>
      </c>
      <c r="DO823">
        <v>0</v>
      </c>
    </row>
    <row r="824" spans="1:119" x14ac:dyDescent="0.2">
      <c r="A824">
        <f>ROW(Source!A2563)</f>
        <v>2563</v>
      </c>
      <c r="B824">
        <v>35364244</v>
      </c>
      <c r="C824">
        <v>35384905</v>
      </c>
      <c r="D824">
        <v>35113206</v>
      </c>
      <c r="E824">
        <v>1</v>
      </c>
      <c r="F824">
        <v>1</v>
      </c>
      <c r="G824">
        <v>15872964</v>
      </c>
      <c r="H824">
        <v>2</v>
      </c>
      <c r="I824" t="s">
        <v>989</v>
      </c>
      <c r="J824" t="s">
        <v>990</v>
      </c>
      <c r="K824" t="s">
        <v>991</v>
      </c>
      <c r="L824">
        <v>1368</v>
      </c>
      <c r="N824">
        <v>1011</v>
      </c>
      <c r="O824" t="s">
        <v>988</v>
      </c>
      <c r="P824" t="s">
        <v>988</v>
      </c>
      <c r="Q824">
        <v>1</v>
      </c>
      <c r="W824">
        <v>0</v>
      </c>
      <c r="X824">
        <v>-1817365194</v>
      </c>
      <c r="Y824">
        <f>(AT824*0.2)</f>
        <v>8.0000000000000002E-3</v>
      </c>
      <c r="AA824">
        <v>0</v>
      </c>
      <c r="AB824">
        <v>4.72</v>
      </c>
      <c r="AC824">
        <v>0.1</v>
      </c>
      <c r="AD824">
        <v>0</v>
      </c>
      <c r="AE824">
        <v>0</v>
      </c>
      <c r="AF824">
        <v>4.72</v>
      </c>
      <c r="AG824">
        <v>0.1</v>
      </c>
      <c r="AH824">
        <v>0</v>
      </c>
      <c r="AI824">
        <v>1</v>
      </c>
      <c r="AJ824">
        <v>1</v>
      </c>
      <c r="AK824">
        <v>1</v>
      </c>
      <c r="AL824">
        <v>1</v>
      </c>
      <c r="AM824">
        <v>-2</v>
      </c>
      <c r="AN824">
        <v>0</v>
      </c>
      <c r="AO824">
        <v>1</v>
      </c>
      <c r="AP824">
        <v>1</v>
      </c>
      <c r="AQ824">
        <v>0</v>
      </c>
      <c r="AR824">
        <v>0</v>
      </c>
      <c r="AS824" t="s">
        <v>3</v>
      </c>
      <c r="AT824">
        <v>0.04</v>
      </c>
      <c r="AU824" t="s">
        <v>55</v>
      </c>
      <c r="AV824">
        <v>0</v>
      </c>
      <c r="AW824">
        <v>2</v>
      </c>
      <c r="AX824">
        <v>35384913</v>
      </c>
      <c r="AY824">
        <v>1</v>
      </c>
      <c r="AZ824">
        <v>0</v>
      </c>
      <c r="BA824">
        <v>824</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CV824">
        <v>0</v>
      </c>
      <c r="CW824">
        <f>ROUND(Y824*Source!I2563*DO824,9)</f>
        <v>0</v>
      </c>
      <c r="CX824">
        <f>ROUND(Y824*Source!I2563,9)</f>
        <v>0.112</v>
      </c>
      <c r="CY824">
        <f>AB824</f>
        <v>4.72</v>
      </c>
      <c r="CZ824">
        <f>AF824</f>
        <v>4.72</v>
      </c>
      <c r="DA824">
        <f>AJ824</f>
        <v>1</v>
      </c>
      <c r="DB824">
        <f>ROUND((ROUND(AT824*CZ824,2)*0.2),6)</f>
        <v>3.7999999999999999E-2</v>
      </c>
      <c r="DC824">
        <f>ROUND((ROUND(AT824*AG824,2)*0.2),6)</f>
        <v>0</v>
      </c>
      <c r="DD824" t="s">
        <v>3</v>
      </c>
      <c r="DE824" t="s">
        <v>3</v>
      </c>
      <c r="DF824">
        <f t="shared" si="170"/>
        <v>0</v>
      </c>
      <c r="DG824">
        <f t="shared" si="171"/>
        <v>0.53</v>
      </c>
      <c r="DH824">
        <f t="shared" si="172"/>
        <v>0.01</v>
      </c>
      <c r="DI824">
        <f t="shared" si="173"/>
        <v>0</v>
      </c>
      <c r="DJ824">
        <f>DG824</f>
        <v>0.53</v>
      </c>
      <c r="DK824">
        <v>0</v>
      </c>
      <c r="DL824" t="s">
        <v>3</v>
      </c>
      <c r="DM824">
        <v>0</v>
      </c>
      <c r="DN824" t="s">
        <v>3</v>
      </c>
      <c r="DO824">
        <v>0</v>
      </c>
    </row>
    <row r="825" spans="1:119" x14ac:dyDescent="0.2">
      <c r="A825">
        <f>ROW(Source!A2563)</f>
        <v>2563</v>
      </c>
      <c r="B825">
        <v>35364244</v>
      </c>
      <c r="C825">
        <v>35384905</v>
      </c>
      <c r="D825">
        <v>35113178</v>
      </c>
      <c r="E825">
        <v>1</v>
      </c>
      <c r="F825">
        <v>1</v>
      </c>
      <c r="G825">
        <v>15872964</v>
      </c>
      <c r="H825">
        <v>2</v>
      </c>
      <c r="I825" t="s">
        <v>1084</v>
      </c>
      <c r="J825" t="s">
        <v>1085</v>
      </c>
      <c r="K825" t="s">
        <v>1086</v>
      </c>
      <c r="L825">
        <v>1368</v>
      </c>
      <c r="N825">
        <v>1011</v>
      </c>
      <c r="O825" t="s">
        <v>988</v>
      </c>
      <c r="P825" t="s">
        <v>988</v>
      </c>
      <c r="Q825">
        <v>1</v>
      </c>
      <c r="W825">
        <v>0</v>
      </c>
      <c r="X825">
        <v>-385320760</v>
      </c>
      <c r="Y825">
        <f>(AT825*0.2)</f>
        <v>4.4000000000000004E-2</v>
      </c>
      <c r="AA825">
        <v>0</v>
      </c>
      <c r="AB825">
        <v>9.8699999999999992</v>
      </c>
      <c r="AC825">
        <v>0.49</v>
      </c>
      <c r="AD825">
        <v>0</v>
      </c>
      <c r="AE825">
        <v>0</v>
      </c>
      <c r="AF825">
        <v>9.8699999999999992</v>
      </c>
      <c r="AG825">
        <v>0.49</v>
      </c>
      <c r="AH825">
        <v>0</v>
      </c>
      <c r="AI825">
        <v>1</v>
      </c>
      <c r="AJ825">
        <v>1</v>
      </c>
      <c r="AK825">
        <v>1</v>
      </c>
      <c r="AL825">
        <v>1</v>
      </c>
      <c r="AM825">
        <v>-2</v>
      </c>
      <c r="AN825">
        <v>0</v>
      </c>
      <c r="AO825">
        <v>1</v>
      </c>
      <c r="AP825">
        <v>1</v>
      </c>
      <c r="AQ825">
        <v>0</v>
      </c>
      <c r="AR825">
        <v>0</v>
      </c>
      <c r="AS825" t="s">
        <v>3</v>
      </c>
      <c r="AT825">
        <v>0.22</v>
      </c>
      <c r="AU825" t="s">
        <v>55</v>
      </c>
      <c r="AV825">
        <v>0</v>
      </c>
      <c r="AW825">
        <v>2</v>
      </c>
      <c r="AX825">
        <v>35384914</v>
      </c>
      <c r="AY825">
        <v>1</v>
      </c>
      <c r="AZ825">
        <v>0</v>
      </c>
      <c r="BA825">
        <v>825</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CV825">
        <v>0</v>
      </c>
      <c r="CW825">
        <f>ROUND(Y825*Source!I2563*DO825,9)</f>
        <v>0</v>
      </c>
      <c r="CX825">
        <f>ROUND(Y825*Source!I2563,9)</f>
        <v>0.61599999999999999</v>
      </c>
      <c r="CY825">
        <f>AB825</f>
        <v>9.8699999999999992</v>
      </c>
      <c r="CZ825">
        <f>AF825</f>
        <v>9.8699999999999992</v>
      </c>
      <c r="DA825">
        <f>AJ825</f>
        <v>1</v>
      </c>
      <c r="DB825">
        <f>ROUND((ROUND(AT825*CZ825,2)*0.2),6)</f>
        <v>0.434</v>
      </c>
      <c r="DC825">
        <f>ROUND((ROUND(AT825*AG825,2)*0.2),6)</f>
        <v>2.1999999999999999E-2</v>
      </c>
      <c r="DD825" t="s">
        <v>3</v>
      </c>
      <c r="DE825" t="s">
        <v>3</v>
      </c>
      <c r="DF825">
        <f t="shared" si="170"/>
        <v>0</v>
      </c>
      <c r="DG825">
        <f t="shared" si="171"/>
        <v>6.08</v>
      </c>
      <c r="DH825">
        <f t="shared" si="172"/>
        <v>0.3</v>
      </c>
      <c r="DI825">
        <f t="shared" si="173"/>
        <v>0</v>
      </c>
      <c r="DJ825">
        <f>DG825</f>
        <v>6.08</v>
      </c>
      <c r="DK825">
        <v>0</v>
      </c>
      <c r="DL825" t="s">
        <v>3</v>
      </c>
      <c r="DM825">
        <v>0</v>
      </c>
      <c r="DN825" t="s">
        <v>3</v>
      </c>
      <c r="DO825">
        <v>0</v>
      </c>
    </row>
    <row r="826" spans="1:119" x14ac:dyDescent="0.2">
      <c r="A826">
        <f>ROW(Source!A2563)</f>
        <v>2563</v>
      </c>
      <c r="B826">
        <v>35364244</v>
      </c>
      <c r="C826">
        <v>35384905</v>
      </c>
      <c r="D826">
        <v>35122221</v>
      </c>
      <c r="E826">
        <v>1</v>
      </c>
      <c r="F826">
        <v>1</v>
      </c>
      <c r="G826">
        <v>15872964</v>
      </c>
      <c r="H826">
        <v>3</v>
      </c>
      <c r="I826" t="s">
        <v>128</v>
      </c>
      <c r="J826" t="s">
        <v>130</v>
      </c>
      <c r="K826" t="s">
        <v>129</v>
      </c>
      <c r="L826">
        <v>1354</v>
      </c>
      <c r="N826">
        <v>1010</v>
      </c>
      <c r="O826" t="s">
        <v>52</v>
      </c>
      <c r="P826" t="s">
        <v>52</v>
      </c>
      <c r="Q826">
        <v>1</v>
      </c>
      <c r="W826">
        <v>0</v>
      </c>
      <c r="X826">
        <v>-2080535723</v>
      </c>
      <c r="Y826">
        <f>(AT826*0)</f>
        <v>0</v>
      </c>
      <c r="AA826">
        <v>2206.16</v>
      </c>
      <c r="AB826">
        <v>0</v>
      </c>
      <c r="AC826">
        <v>0</v>
      </c>
      <c r="AD826">
        <v>0</v>
      </c>
      <c r="AE826">
        <v>2206.16</v>
      </c>
      <c r="AF826">
        <v>0</v>
      </c>
      <c r="AG826">
        <v>0</v>
      </c>
      <c r="AH826">
        <v>0</v>
      </c>
      <c r="AI826">
        <v>1</v>
      </c>
      <c r="AJ826">
        <v>1</v>
      </c>
      <c r="AK826">
        <v>1</v>
      </c>
      <c r="AL826">
        <v>1</v>
      </c>
      <c r="AM826">
        <v>-2</v>
      </c>
      <c r="AN826">
        <v>0</v>
      </c>
      <c r="AO826">
        <v>1</v>
      </c>
      <c r="AP826">
        <v>1</v>
      </c>
      <c r="AQ826">
        <v>0</v>
      </c>
      <c r="AR826">
        <v>0</v>
      </c>
      <c r="AS826" t="s">
        <v>3</v>
      </c>
      <c r="AT826">
        <v>1</v>
      </c>
      <c r="AU826" t="s">
        <v>54</v>
      </c>
      <c r="AV826">
        <v>0</v>
      </c>
      <c r="AW826">
        <v>2</v>
      </c>
      <c r="AX826">
        <v>35384915</v>
      </c>
      <c r="AY826">
        <v>1</v>
      </c>
      <c r="AZ826">
        <v>0</v>
      </c>
      <c r="BA826">
        <v>826</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CV826">
        <v>0</v>
      </c>
      <c r="CW826">
        <v>0</v>
      </c>
      <c r="CX826">
        <f>ROUND(Y826*Source!I2563,9)</f>
        <v>0</v>
      </c>
      <c r="CY826">
        <f>AA826</f>
        <v>2206.16</v>
      </c>
      <c r="CZ826">
        <f>AE826</f>
        <v>2206.16</v>
      </c>
      <c r="DA826">
        <f>AI826</f>
        <v>1</v>
      </c>
      <c r="DB826">
        <f>ROUND((ROUND(AT826*CZ826,2)*0),6)</f>
        <v>0</v>
      </c>
      <c r="DC826">
        <f>ROUND((ROUND(AT826*AG826,2)*0),6)</f>
        <v>0</v>
      </c>
      <c r="DD826" t="s">
        <v>3</v>
      </c>
      <c r="DE826" t="s">
        <v>3</v>
      </c>
      <c r="DF826">
        <f t="shared" si="170"/>
        <v>0</v>
      </c>
      <c r="DG826">
        <f t="shared" si="171"/>
        <v>0</v>
      </c>
      <c r="DH826">
        <f t="shared" si="172"/>
        <v>0</v>
      </c>
      <c r="DI826">
        <f t="shared" si="173"/>
        <v>0</v>
      </c>
      <c r="DJ826">
        <f>DF826</f>
        <v>0</v>
      </c>
      <c r="DK826">
        <v>0</v>
      </c>
      <c r="DL826" t="s">
        <v>3</v>
      </c>
      <c r="DM826">
        <v>0</v>
      </c>
      <c r="DN826" t="s">
        <v>3</v>
      </c>
      <c r="DO826">
        <v>0</v>
      </c>
    </row>
    <row r="827" spans="1:119" x14ac:dyDescent="0.2">
      <c r="A827">
        <f>ROW(Source!A2564)</f>
        <v>2564</v>
      </c>
      <c r="B827">
        <v>35364244</v>
      </c>
      <c r="C827">
        <v>35384916</v>
      </c>
      <c r="D827">
        <v>35111398</v>
      </c>
      <c r="E827">
        <v>15872964</v>
      </c>
      <c r="F827">
        <v>1</v>
      </c>
      <c r="G827">
        <v>15872964</v>
      </c>
      <c r="H827">
        <v>1</v>
      </c>
      <c r="I827" t="s">
        <v>982</v>
      </c>
      <c r="J827" t="s">
        <v>3</v>
      </c>
      <c r="K827" t="s">
        <v>983</v>
      </c>
      <c r="L827">
        <v>1191</v>
      </c>
      <c r="N827">
        <v>1013</v>
      </c>
      <c r="O827" t="s">
        <v>984</v>
      </c>
      <c r="P827" t="s">
        <v>984</v>
      </c>
      <c r="Q827">
        <v>1</v>
      </c>
      <c r="W827">
        <v>0</v>
      </c>
      <c r="X827">
        <v>476480486</v>
      </c>
      <c r="Y827">
        <f>AT827</f>
        <v>2.2999999999999998</v>
      </c>
      <c r="AA827">
        <v>0</v>
      </c>
      <c r="AB827">
        <v>0</v>
      </c>
      <c r="AC827">
        <v>0</v>
      </c>
      <c r="AD827">
        <v>0</v>
      </c>
      <c r="AE827">
        <v>0</v>
      </c>
      <c r="AF827">
        <v>0</v>
      </c>
      <c r="AG827">
        <v>0</v>
      </c>
      <c r="AH827">
        <v>0</v>
      </c>
      <c r="AI827">
        <v>1</v>
      </c>
      <c r="AJ827">
        <v>1</v>
      </c>
      <c r="AK827">
        <v>1</v>
      </c>
      <c r="AL827">
        <v>1</v>
      </c>
      <c r="AM827">
        <v>-2</v>
      </c>
      <c r="AN827">
        <v>0</v>
      </c>
      <c r="AO827">
        <v>1</v>
      </c>
      <c r="AP827">
        <v>1</v>
      </c>
      <c r="AQ827">
        <v>0</v>
      </c>
      <c r="AR827">
        <v>0</v>
      </c>
      <c r="AS827" t="s">
        <v>3</v>
      </c>
      <c r="AT827">
        <v>2.2999999999999998</v>
      </c>
      <c r="AU827" t="s">
        <v>3</v>
      </c>
      <c r="AV827">
        <v>1</v>
      </c>
      <c r="AW827">
        <v>2</v>
      </c>
      <c r="AX827">
        <v>35384922</v>
      </c>
      <c r="AY827">
        <v>1</v>
      </c>
      <c r="AZ827">
        <v>0</v>
      </c>
      <c r="BA827">
        <v>827</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CU827">
        <f>ROUND(AT827*Source!I2564*AH827*AL827,2)</f>
        <v>0</v>
      </c>
      <c r="CV827">
        <f>ROUND(Y827*Source!I2564,9)</f>
        <v>32.200000000000003</v>
      </c>
      <c r="CW827">
        <v>0</v>
      </c>
      <c r="CX827">
        <f>ROUND(Y827*Source!I2564,9)</f>
        <v>32.200000000000003</v>
      </c>
      <c r="CY827">
        <f>AD827</f>
        <v>0</v>
      </c>
      <c r="CZ827">
        <f>AH827</f>
        <v>0</v>
      </c>
      <c r="DA827">
        <f>AL827</f>
        <v>1</v>
      </c>
      <c r="DB827">
        <f>ROUND(ROUND(AT827*CZ827,2),6)</f>
        <v>0</v>
      </c>
      <c r="DC827">
        <f>ROUND(ROUND(AT827*AG827,2),6)</f>
        <v>0</v>
      </c>
      <c r="DD827" t="s">
        <v>3</v>
      </c>
      <c r="DE827" t="s">
        <v>3</v>
      </c>
      <c r="DF827">
        <f t="shared" si="170"/>
        <v>0</v>
      </c>
      <c r="DG827">
        <f t="shared" si="171"/>
        <v>0</v>
      </c>
      <c r="DH827">
        <f t="shared" si="172"/>
        <v>0</v>
      </c>
      <c r="DI827">
        <f t="shared" si="173"/>
        <v>0</v>
      </c>
      <c r="DJ827">
        <f>DI827</f>
        <v>0</v>
      </c>
      <c r="DK827">
        <v>0</v>
      </c>
      <c r="DL827" t="s">
        <v>3</v>
      </c>
      <c r="DM827">
        <v>0</v>
      </c>
      <c r="DN827" t="s">
        <v>3</v>
      </c>
      <c r="DO827">
        <v>0</v>
      </c>
    </row>
    <row r="828" spans="1:119" x14ac:dyDescent="0.2">
      <c r="A828">
        <f>ROW(Source!A2564)</f>
        <v>2564</v>
      </c>
      <c r="B828">
        <v>35364244</v>
      </c>
      <c r="C828">
        <v>35384916</v>
      </c>
      <c r="D828">
        <v>35112768</v>
      </c>
      <c r="E828">
        <v>1</v>
      </c>
      <c r="F828">
        <v>1</v>
      </c>
      <c r="G828">
        <v>15872964</v>
      </c>
      <c r="H828">
        <v>2</v>
      </c>
      <c r="I828" t="s">
        <v>1081</v>
      </c>
      <c r="J828" t="s">
        <v>1082</v>
      </c>
      <c r="K828" t="s">
        <v>1083</v>
      </c>
      <c r="L828">
        <v>1368</v>
      </c>
      <c r="N828">
        <v>1011</v>
      </c>
      <c r="O828" t="s">
        <v>988</v>
      </c>
      <c r="P828" t="s">
        <v>988</v>
      </c>
      <c r="Q828">
        <v>1</v>
      </c>
      <c r="W828">
        <v>0</v>
      </c>
      <c r="X828">
        <v>-1503072827</v>
      </c>
      <c r="Y828">
        <f>AT828</f>
        <v>0.14000000000000001</v>
      </c>
      <c r="AA828">
        <v>0</v>
      </c>
      <c r="AB828">
        <v>456.39</v>
      </c>
      <c r="AC828">
        <v>1.4</v>
      </c>
      <c r="AD828">
        <v>0</v>
      </c>
      <c r="AE828">
        <v>0</v>
      </c>
      <c r="AF828">
        <v>456.39</v>
      </c>
      <c r="AG828">
        <v>1.4</v>
      </c>
      <c r="AH828">
        <v>0</v>
      </c>
      <c r="AI828">
        <v>1</v>
      </c>
      <c r="AJ828">
        <v>1</v>
      </c>
      <c r="AK828">
        <v>1</v>
      </c>
      <c r="AL828">
        <v>1</v>
      </c>
      <c r="AM828">
        <v>-2</v>
      </c>
      <c r="AN828">
        <v>0</v>
      </c>
      <c r="AO828">
        <v>1</v>
      </c>
      <c r="AP828">
        <v>1</v>
      </c>
      <c r="AQ828">
        <v>0</v>
      </c>
      <c r="AR828">
        <v>0</v>
      </c>
      <c r="AS828" t="s">
        <v>3</v>
      </c>
      <c r="AT828">
        <v>0.14000000000000001</v>
      </c>
      <c r="AU828" t="s">
        <v>3</v>
      </c>
      <c r="AV828">
        <v>0</v>
      </c>
      <c r="AW828">
        <v>2</v>
      </c>
      <c r="AX828">
        <v>35384923</v>
      </c>
      <c r="AY828">
        <v>1</v>
      </c>
      <c r="AZ828">
        <v>0</v>
      </c>
      <c r="BA828">
        <v>828</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CV828">
        <v>0</v>
      </c>
      <c r="CW828">
        <f>ROUND(Y828*Source!I2564*DO828,9)</f>
        <v>0</v>
      </c>
      <c r="CX828">
        <f>ROUND(Y828*Source!I2564,9)</f>
        <v>1.96</v>
      </c>
      <c r="CY828">
        <f>AB828</f>
        <v>456.39</v>
      </c>
      <c r="CZ828">
        <f>AF828</f>
        <v>456.39</v>
      </c>
      <c r="DA828">
        <f>AJ828</f>
        <v>1</v>
      </c>
      <c r="DB828">
        <f>ROUND(ROUND(AT828*CZ828,2),6)</f>
        <v>63.89</v>
      </c>
      <c r="DC828">
        <f>ROUND(ROUND(AT828*AG828,2),6)</f>
        <v>0.2</v>
      </c>
      <c r="DD828" t="s">
        <v>3</v>
      </c>
      <c r="DE828" t="s">
        <v>3</v>
      </c>
      <c r="DF828">
        <f t="shared" si="170"/>
        <v>0</v>
      </c>
      <c r="DG828">
        <f t="shared" si="171"/>
        <v>894.52</v>
      </c>
      <c r="DH828">
        <f t="shared" si="172"/>
        <v>2.74</v>
      </c>
      <c r="DI828">
        <f t="shared" si="173"/>
        <v>0</v>
      </c>
      <c r="DJ828">
        <f>DG828</f>
        <v>894.52</v>
      </c>
      <c r="DK828">
        <v>0</v>
      </c>
      <c r="DL828" t="s">
        <v>3</v>
      </c>
      <c r="DM828">
        <v>0</v>
      </c>
      <c r="DN828" t="s">
        <v>3</v>
      </c>
      <c r="DO828">
        <v>0</v>
      </c>
    </row>
    <row r="829" spans="1:119" x14ac:dyDescent="0.2">
      <c r="A829">
        <f>ROW(Source!A2564)</f>
        <v>2564</v>
      </c>
      <c r="B829">
        <v>35364244</v>
      </c>
      <c r="C829">
        <v>35384916</v>
      </c>
      <c r="D829">
        <v>35113206</v>
      </c>
      <c r="E829">
        <v>1</v>
      </c>
      <c r="F829">
        <v>1</v>
      </c>
      <c r="G829">
        <v>15872964</v>
      </c>
      <c r="H829">
        <v>2</v>
      </c>
      <c r="I829" t="s">
        <v>989</v>
      </c>
      <c r="J829" t="s">
        <v>990</v>
      </c>
      <c r="K829" t="s">
        <v>991</v>
      </c>
      <c r="L829">
        <v>1368</v>
      </c>
      <c r="N829">
        <v>1011</v>
      </c>
      <c r="O829" t="s">
        <v>988</v>
      </c>
      <c r="P829" t="s">
        <v>988</v>
      </c>
      <c r="Q829">
        <v>1</v>
      </c>
      <c r="W829">
        <v>0</v>
      </c>
      <c r="X829">
        <v>-1817365194</v>
      </c>
      <c r="Y829">
        <f>AT829</f>
        <v>0.04</v>
      </c>
      <c r="AA829">
        <v>0</v>
      </c>
      <c r="AB829">
        <v>4.72</v>
      </c>
      <c r="AC829">
        <v>0.1</v>
      </c>
      <c r="AD829">
        <v>0</v>
      </c>
      <c r="AE829">
        <v>0</v>
      </c>
      <c r="AF829">
        <v>4.72</v>
      </c>
      <c r="AG829">
        <v>0.1</v>
      </c>
      <c r="AH829">
        <v>0</v>
      </c>
      <c r="AI829">
        <v>1</v>
      </c>
      <c r="AJ829">
        <v>1</v>
      </c>
      <c r="AK829">
        <v>1</v>
      </c>
      <c r="AL829">
        <v>1</v>
      </c>
      <c r="AM829">
        <v>-2</v>
      </c>
      <c r="AN829">
        <v>0</v>
      </c>
      <c r="AO829">
        <v>1</v>
      </c>
      <c r="AP829">
        <v>1</v>
      </c>
      <c r="AQ829">
        <v>0</v>
      </c>
      <c r="AR829">
        <v>0</v>
      </c>
      <c r="AS829" t="s">
        <v>3</v>
      </c>
      <c r="AT829">
        <v>0.04</v>
      </c>
      <c r="AU829" t="s">
        <v>3</v>
      </c>
      <c r="AV829">
        <v>0</v>
      </c>
      <c r="AW829">
        <v>2</v>
      </c>
      <c r="AX829">
        <v>35384924</v>
      </c>
      <c r="AY829">
        <v>1</v>
      </c>
      <c r="AZ829">
        <v>0</v>
      </c>
      <c r="BA829">
        <v>829</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CV829">
        <v>0</v>
      </c>
      <c r="CW829">
        <f>ROUND(Y829*Source!I2564*DO829,9)</f>
        <v>0</v>
      </c>
      <c r="CX829">
        <f>ROUND(Y829*Source!I2564,9)</f>
        <v>0.56000000000000005</v>
      </c>
      <c r="CY829">
        <f>AB829</f>
        <v>4.72</v>
      </c>
      <c r="CZ829">
        <f>AF829</f>
        <v>4.72</v>
      </c>
      <c r="DA829">
        <f>AJ829</f>
        <v>1</v>
      </c>
      <c r="DB829">
        <f>ROUND(ROUND(AT829*CZ829,2),6)</f>
        <v>0.19</v>
      </c>
      <c r="DC829">
        <f>ROUND(ROUND(AT829*AG829,2),6)</f>
        <v>0</v>
      </c>
      <c r="DD829" t="s">
        <v>3</v>
      </c>
      <c r="DE829" t="s">
        <v>3</v>
      </c>
      <c r="DF829">
        <f t="shared" si="170"/>
        <v>0</v>
      </c>
      <c r="DG829">
        <f t="shared" si="171"/>
        <v>2.64</v>
      </c>
      <c r="DH829">
        <f t="shared" si="172"/>
        <v>0.06</v>
      </c>
      <c r="DI829">
        <f t="shared" si="173"/>
        <v>0</v>
      </c>
      <c r="DJ829">
        <f>DG829</f>
        <v>2.64</v>
      </c>
      <c r="DK829">
        <v>0</v>
      </c>
      <c r="DL829" t="s">
        <v>3</v>
      </c>
      <c r="DM829">
        <v>0</v>
      </c>
      <c r="DN829" t="s">
        <v>3</v>
      </c>
      <c r="DO829">
        <v>0</v>
      </c>
    </row>
    <row r="830" spans="1:119" x14ac:dyDescent="0.2">
      <c r="A830">
        <f>ROW(Source!A2564)</f>
        <v>2564</v>
      </c>
      <c r="B830">
        <v>35364244</v>
      </c>
      <c r="C830">
        <v>35384916</v>
      </c>
      <c r="D830">
        <v>35113178</v>
      </c>
      <c r="E830">
        <v>1</v>
      </c>
      <c r="F830">
        <v>1</v>
      </c>
      <c r="G830">
        <v>15872964</v>
      </c>
      <c r="H830">
        <v>2</v>
      </c>
      <c r="I830" t="s">
        <v>1084</v>
      </c>
      <c r="J830" t="s">
        <v>1085</v>
      </c>
      <c r="K830" t="s">
        <v>1086</v>
      </c>
      <c r="L830">
        <v>1368</v>
      </c>
      <c r="N830">
        <v>1011</v>
      </c>
      <c r="O830" t="s">
        <v>988</v>
      </c>
      <c r="P830" t="s">
        <v>988</v>
      </c>
      <c r="Q830">
        <v>1</v>
      </c>
      <c r="W830">
        <v>0</v>
      </c>
      <c r="X830">
        <v>-385320760</v>
      </c>
      <c r="Y830">
        <f>AT830</f>
        <v>0.22</v>
      </c>
      <c r="AA830">
        <v>0</v>
      </c>
      <c r="AB830">
        <v>9.8699999999999992</v>
      </c>
      <c r="AC830">
        <v>0.49</v>
      </c>
      <c r="AD830">
        <v>0</v>
      </c>
      <c r="AE830">
        <v>0</v>
      </c>
      <c r="AF830">
        <v>9.8699999999999992</v>
      </c>
      <c r="AG830">
        <v>0.49</v>
      </c>
      <c r="AH830">
        <v>0</v>
      </c>
      <c r="AI830">
        <v>1</v>
      </c>
      <c r="AJ830">
        <v>1</v>
      </c>
      <c r="AK830">
        <v>1</v>
      </c>
      <c r="AL830">
        <v>1</v>
      </c>
      <c r="AM830">
        <v>-2</v>
      </c>
      <c r="AN830">
        <v>0</v>
      </c>
      <c r="AO830">
        <v>1</v>
      </c>
      <c r="AP830">
        <v>1</v>
      </c>
      <c r="AQ830">
        <v>0</v>
      </c>
      <c r="AR830">
        <v>0</v>
      </c>
      <c r="AS830" t="s">
        <v>3</v>
      </c>
      <c r="AT830">
        <v>0.22</v>
      </c>
      <c r="AU830" t="s">
        <v>3</v>
      </c>
      <c r="AV830">
        <v>0</v>
      </c>
      <c r="AW830">
        <v>2</v>
      </c>
      <c r="AX830">
        <v>35384925</v>
      </c>
      <c r="AY830">
        <v>1</v>
      </c>
      <c r="AZ830">
        <v>0</v>
      </c>
      <c r="BA830">
        <v>830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CV830">
        <v>0</v>
      </c>
      <c r="CW830">
        <f>ROUND(Y830*Source!I2564*DO830,9)</f>
        <v>0</v>
      </c>
      <c r="CX830">
        <f>ROUND(Y830*Source!I2564,9)</f>
        <v>3.08</v>
      </c>
      <c r="CY830">
        <f>AB830</f>
        <v>9.8699999999999992</v>
      </c>
      <c r="CZ830">
        <f>AF830</f>
        <v>9.8699999999999992</v>
      </c>
      <c r="DA830">
        <f>AJ830</f>
        <v>1</v>
      </c>
      <c r="DB830">
        <f>ROUND(ROUND(AT830*CZ830,2),6)</f>
        <v>2.17</v>
      </c>
      <c r="DC830">
        <f>ROUND(ROUND(AT830*AG830,2),6)</f>
        <v>0.11</v>
      </c>
      <c r="DD830" t="s">
        <v>3</v>
      </c>
      <c r="DE830" t="s">
        <v>3</v>
      </c>
      <c r="DF830">
        <f t="shared" si="170"/>
        <v>0</v>
      </c>
      <c r="DG830">
        <f t="shared" si="171"/>
        <v>30.4</v>
      </c>
      <c r="DH830">
        <f t="shared" si="172"/>
        <v>1.51</v>
      </c>
      <c r="DI830">
        <f t="shared" si="173"/>
        <v>0</v>
      </c>
      <c r="DJ830">
        <f>DG830</f>
        <v>30.4</v>
      </c>
      <c r="DK830">
        <v>0</v>
      </c>
      <c r="DL830" t="s">
        <v>3</v>
      </c>
      <c r="DM830">
        <v>0</v>
      </c>
      <c r="DN830" t="s">
        <v>3</v>
      </c>
      <c r="DO830">
        <v>0</v>
      </c>
    </row>
    <row r="831" spans="1:119" x14ac:dyDescent="0.2">
      <c r="A831">
        <f>ROW(Source!A2564)</f>
        <v>2564</v>
      </c>
      <c r="B831">
        <v>35364244</v>
      </c>
      <c r="C831">
        <v>35384916</v>
      </c>
      <c r="D831">
        <v>35122221</v>
      </c>
      <c r="E831">
        <v>1</v>
      </c>
      <c r="F831">
        <v>1</v>
      </c>
      <c r="G831">
        <v>15872964</v>
      </c>
      <c r="H831">
        <v>3</v>
      </c>
      <c r="I831" t="s">
        <v>128</v>
      </c>
      <c r="J831" t="s">
        <v>130</v>
      </c>
      <c r="K831" t="s">
        <v>129</v>
      </c>
      <c r="L831">
        <v>1354</v>
      </c>
      <c r="N831">
        <v>1010</v>
      </c>
      <c r="O831" t="s">
        <v>52</v>
      </c>
      <c r="P831" t="s">
        <v>52</v>
      </c>
      <c r="Q831">
        <v>1</v>
      </c>
      <c r="W831">
        <v>1</v>
      </c>
      <c r="X831">
        <v>-2080535723</v>
      </c>
      <c r="Y831">
        <f>AT831</f>
        <v>-1</v>
      </c>
      <c r="AA831">
        <v>2206.16</v>
      </c>
      <c r="AB831">
        <v>0</v>
      </c>
      <c r="AC831">
        <v>0</v>
      </c>
      <c r="AD831">
        <v>0</v>
      </c>
      <c r="AE831">
        <v>2206.16</v>
      </c>
      <c r="AF831">
        <v>0</v>
      </c>
      <c r="AG831">
        <v>0</v>
      </c>
      <c r="AH831">
        <v>0</v>
      </c>
      <c r="AI831">
        <v>1</v>
      </c>
      <c r="AJ831">
        <v>1</v>
      </c>
      <c r="AK831">
        <v>1</v>
      </c>
      <c r="AL831">
        <v>1</v>
      </c>
      <c r="AM831">
        <v>-2</v>
      </c>
      <c r="AN831">
        <v>0</v>
      </c>
      <c r="AO831">
        <v>1</v>
      </c>
      <c r="AP831">
        <v>1</v>
      </c>
      <c r="AQ831">
        <v>0</v>
      </c>
      <c r="AR831">
        <v>0</v>
      </c>
      <c r="AS831" t="s">
        <v>3</v>
      </c>
      <c r="AT831">
        <v>-1</v>
      </c>
      <c r="AU831" t="s">
        <v>3</v>
      </c>
      <c r="AV831">
        <v>0</v>
      </c>
      <c r="AW831">
        <v>2</v>
      </c>
      <c r="AX831">
        <v>35384926</v>
      </c>
      <c r="AY831">
        <v>1</v>
      </c>
      <c r="AZ831">
        <v>6144</v>
      </c>
      <c r="BA831">
        <v>831</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CV831">
        <v>0</v>
      </c>
      <c r="CW831">
        <v>0</v>
      </c>
      <c r="CX831">
        <f>ROUND(Y831*Source!I2564,9)</f>
        <v>-14</v>
      </c>
      <c r="CY831">
        <f>AA831</f>
        <v>2206.16</v>
      </c>
      <c r="CZ831">
        <f>AE831</f>
        <v>2206.16</v>
      </c>
      <c r="DA831">
        <f>AI831</f>
        <v>1</v>
      </c>
      <c r="DB831">
        <f>ROUND(ROUND(AT831*CZ831,2),6)</f>
        <v>-2206.16</v>
      </c>
      <c r="DC831">
        <f>ROUND(ROUND(AT831*AG831,2),6)</f>
        <v>0</v>
      </c>
      <c r="DD831" t="s">
        <v>3</v>
      </c>
      <c r="DE831" t="s">
        <v>3</v>
      </c>
      <c r="DF831">
        <f t="shared" si="170"/>
        <v>-30886.240000000002</v>
      </c>
      <c r="DG831">
        <f t="shared" si="171"/>
        <v>0</v>
      </c>
      <c r="DH831">
        <f t="shared" si="172"/>
        <v>0</v>
      </c>
      <c r="DI831">
        <f t="shared" si="173"/>
        <v>0</v>
      </c>
      <c r="DJ831">
        <f>DF831</f>
        <v>-30886.240000000002</v>
      </c>
      <c r="DK831">
        <v>0</v>
      </c>
      <c r="DL831" t="s">
        <v>3</v>
      </c>
      <c r="DM831">
        <v>0</v>
      </c>
      <c r="DN831" t="s">
        <v>3</v>
      </c>
      <c r="DO831">
        <v>0</v>
      </c>
    </row>
    <row r="832" spans="1:119" x14ac:dyDescent="0.2">
      <c r="A832">
        <f>ROW(Source!A2601)</f>
        <v>2601</v>
      </c>
      <c r="B832">
        <v>35364244</v>
      </c>
      <c r="C832">
        <v>35384986</v>
      </c>
      <c r="D832">
        <v>35111398</v>
      </c>
      <c r="E832">
        <v>15872964</v>
      </c>
      <c r="F832">
        <v>1</v>
      </c>
      <c r="G832">
        <v>15872964</v>
      </c>
      <c r="H832">
        <v>1</v>
      </c>
      <c r="I832" t="s">
        <v>982</v>
      </c>
      <c r="J832" t="s">
        <v>3</v>
      </c>
      <c r="K832" t="s">
        <v>983</v>
      </c>
      <c r="L832">
        <v>1191</v>
      </c>
      <c r="N832">
        <v>1013</v>
      </c>
      <c r="O832" t="s">
        <v>984</v>
      </c>
      <c r="P832" t="s">
        <v>984</v>
      </c>
      <c r="Q832">
        <v>1</v>
      </c>
      <c r="W832">
        <v>0</v>
      </c>
      <c r="X832">
        <v>476480486</v>
      </c>
      <c r="Y832">
        <f>(AT832*0.2)</f>
        <v>0.45999999999999996</v>
      </c>
      <c r="AA832">
        <v>0</v>
      </c>
      <c r="AB832">
        <v>0</v>
      </c>
      <c r="AC832">
        <v>0</v>
      </c>
      <c r="AD832">
        <v>0</v>
      </c>
      <c r="AE832">
        <v>0</v>
      </c>
      <c r="AF832">
        <v>0</v>
      </c>
      <c r="AG832">
        <v>0</v>
      </c>
      <c r="AH832">
        <v>0</v>
      </c>
      <c r="AI832">
        <v>1</v>
      </c>
      <c r="AJ832">
        <v>1</v>
      </c>
      <c r="AK832">
        <v>1</v>
      </c>
      <c r="AL832">
        <v>1</v>
      </c>
      <c r="AM832">
        <v>-2</v>
      </c>
      <c r="AN832">
        <v>0</v>
      </c>
      <c r="AO832">
        <v>1</v>
      </c>
      <c r="AP832">
        <v>1</v>
      </c>
      <c r="AQ832">
        <v>0</v>
      </c>
      <c r="AR832">
        <v>0</v>
      </c>
      <c r="AS832" t="s">
        <v>3</v>
      </c>
      <c r="AT832">
        <v>2.2999999999999998</v>
      </c>
      <c r="AU832" t="s">
        <v>55</v>
      </c>
      <c r="AV832">
        <v>1</v>
      </c>
      <c r="AW832">
        <v>2</v>
      </c>
      <c r="AX832">
        <v>35384992</v>
      </c>
      <c r="AY832">
        <v>1</v>
      </c>
      <c r="AZ832">
        <v>0</v>
      </c>
      <c r="BA832">
        <v>832</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CU832">
        <f>ROUND(AT832*Source!I2601*AH832*AL832,2)</f>
        <v>0</v>
      </c>
      <c r="CV832">
        <f>ROUND(Y832*Source!I2601,9)</f>
        <v>6.44</v>
      </c>
      <c r="CW832">
        <v>0</v>
      </c>
      <c r="CX832">
        <f>ROUND(Y832*Source!I2601,9)</f>
        <v>6.44</v>
      </c>
      <c r="CY832">
        <f>AD832</f>
        <v>0</v>
      </c>
      <c r="CZ832">
        <f>AH832</f>
        <v>0</v>
      </c>
      <c r="DA832">
        <f>AL832</f>
        <v>1</v>
      </c>
      <c r="DB832">
        <f>ROUND((ROUND(AT832*CZ832,2)*0.2),6)</f>
        <v>0</v>
      </c>
      <c r="DC832">
        <f>ROUND((ROUND(AT832*AG832,2)*0.2),6)</f>
        <v>0</v>
      </c>
      <c r="DD832" t="s">
        <v>3</v>
      </c>
      <c r="DE832" t="s">
        <v>3</v>
      </c>
      <c r="DF832">
        <f t="shared" si="170"/>
        <v>0</v>
      </c>
      <c r="DG832">
        <f t="shared" si="171"/>
        <v>0</v>
      </c>
      <c r="DH832">
        <f t="shared" si="172"/>
        <v>0</v>
      </c>
      <c r="DI832">
        <f t="shared" si="173"/>
        <v>0</v>
      </c>
      <c r="DJ832">
        <f>DI832</f>
        <v>0</v>
      </c>
      <c r="DK832">
        <v>0</v>
      </c>
      <c r="DL832" t="s">
        <v>3</v>
      </c>
      <c r="DM832">
        <v>0</v>
      </c>
      <c r="DN832" t="s">
        <v>3</v>
      </c>
      <c r="DO832">
        <v>0</v>
      </c>
    </row>
    <row r="833" spans="1:119" x14ac:dyDescent="0.2">
      <c r="A833">
        <f>ROW(Source!A2601)</f>
        <v>2601</v>
      </c>
      <c r="B833">
        <v>35364244</v>
      </c>
      <c r="C833">
        <v>35384986</v>
      </c>
      <c r="D833">
        <v>35112768</v>
      </c>
      <c r="E833">
        <v>1</v>
      </c>
      <c r="F833">
        <v>1</v>
      </c>
      <c r="G833">
        <v>15872964</v>
      </c>
      <c r="H833">
        <v>2</v>
      </c>
      <c r="I833" t="s">
        <v>1081</v>
      </c>
      <c r="J833" t="s">
        <v>1082</v>
      </c>
      <c r="K833" t="s">
        <v>1083</v>
      </c>
      <c r="L833">
        <v>1368</v>
      </c>
      <c r="N833">
        <v>1011</v>
      </c>
      <c r="O833" t="s">
        <v>988</v>
      </c>
      <c r="P833" t="s">
        <v>988</v>
      </c>
      <c r="Q833">
        <v>1</v>
      </c>
      <c r="W833">
        <v>0</v>
      </c>
      <c r="X833">
        <v>-1503072827</v>
      </c>
      <c r="Y833">
        <f>(AT833*0.2)</f>
        <v>2.8000000000000004E-2</v>
      </c>
      <c r="AA833">
        <v>0</v>
      </c>
      <c r="AB833">
        <v>456.39</v>
      </c>
      <c r="AC833">
        <v>1.4</v>
      </c>
      <c r="AD833">
        <v>0</v>
      </c>
      <c r="AE833">
        <v>0</v>
      </c>
      <c r="AF833">
        <v>456.39</v>
      </c>
      <c r="AG833">
        <v>1.4</v>
      </c>
      <c r="AH833">
        <v>0</v>
      </c>
      <c r="AI833">
        <v>1</v>
      </c>
      <c r="AJ833">
        <v>1</v>
      </c>
      <c r="AK833">
        <v>1</v>
      </c>
      <c r="AL833">
        <v>1</v>
      </c>
      <c r="AM833">
        <v>-2</v>
      </c>
      <c r="AN833">
        <v>0</v>
      </c>
      <c r="AO833">
        <v>1</v>
      </c>
      <c r="AP833">
        <v>1</v>
      </c>
      <c r="AQ833">
        <v>0</v>
      </c>
      <c r="AR833">
        <v>0</v>
      </c>
      <c r="AS833" t="s">
        <v>3</v>
      </c>
      <c r="AT833">
        <v>0.14000000000000001</v>
      </c>
      <c r="AU833" t="s">
        <v>55</v>
      </c>
      <c r="AV833">
        <v>0</v>
      </c>
      <c r="AW833">
        <v>2</v>
      </c>
      <c r="AX833">
        <v>35384993</v>
      </c>
      <c r="AY833">
        <v>1</v>
      </c>
      <c r="AZ833">
        <v>0</v>
      </c>
      <c r="BA833">
        <v>833</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CV833">
        <v>0</v>
      </c>
      <c r="CW833">
        <f>ROUND(Y833*Source!I2601*DO833,9)</f>
        <v>0</v>
      </c>
      <c r="CX833">
        <f>ROUND(Y833*Source!I2601,9)</f>
        <v>0.39200000000000002</v>
      </c>
      <c r="CY833">
        <f>AB833</f>
        <v>456.39</v>
      </c>
      <c r="CZ833">
        <f>AF833</f>
        <v>456.39</v>
      </c>
      <c r="DA833">
        <f>AJ833</f>
        <v>1</v>
      </c>
      <c r="DB833">
        <f>ROUND((ROUND(AT833*CZ833,2)*0.2),6)</f>
        <v>12.778</v>
      </c>
      <c r="DC833">
        <f>ROUND((ROUND(AT833*AG833,2)*0.2),6)</f>
        <v>0.04</v>
      </c>
      <c r="DD833" t="s">
        <v>3</v>
      </c>
      <c r="DE833" t="s">
        <v>3</v>
      </c>
      <c r="DF833">
        <f t="shared" ref="DF833:DF896" si="174">ROUND(ROUND(AE833,2)*CX833,2)</f>
        <v>0</v>
      </c>
      <c r="DG833">
        <f t="shared" ref="DG833:DG896" si="175">ROUND(ROUND(AF833,2)*CX833,2)</f>
        <v>178.9</v>
      </c>
      <c r="DH833">
        <f t="shared" ref="DH833:DH896" si="176">ROUND(ROUND(AG833,2)*CX833,2)</f>
        <v>0.55000000000000004</v>
      </c>
      <c r="DI833">
        <f t="shared" ref="DI833:DI896" si="177">ROUND(ROUND(AH833,2)*CX833,2)</f>
        <v>0</v>
      </c>
      <c r="DJ833">
        <f>DG833</f>
        <v>178.9</v>
      </c>
      <c r="DK833">
        <v>0</v>
      </c>
      <c r="DL833" t="s">
        <v>3</v>
      </c>
      <c r="DM833">
        <v>0</v>
      </c>
      <c r="DN833" t="s">
        <v>3</v>
      </c>
      <c r="DO833">
        <v>0</v>
      </c>
    </row>
    <row r="834" spans="1:119" x14ac:dyDescent="0.2">
      <c r="A834">
        <f>ROW(Source!A2601)</f>
        <v>2601</v>
      </c>
      <c r="B834">
        <v>35364244</v>
      </c>
      <c r="C834">
        <v>35384986</v>
      </c>
      <c r="D834">
        <v>35113206</v>
      </c>
      <c r="E834">
        <v>1</v>
      </c>
      <c r="F834">
        <v>1</v>
      </c>
      <c r="G834">
        <v>15872964</v>
      </c>
      <c r="H834">
        <v>2</v>
      </c>
      <c r="I834" t="s">
        <v>989</v>
      </c>
      <c r="J834" t="s">
        <v>990</v>
      </c>
      <c r="K834" t="s">
        <v>991</v>
      </c>
      <c r="L834">
        <v>1368</v>
      </c>
      <c r="N834">
        <v>1011</v>
      </c>
      <c r="O834" t="s">
        <v>988</v>
      </c>
      <c r="P834" t="s">
        <v>988</v>
      </c>
      <c r="Q834">
        <v>1</v>
      </c>
      <c r="W834">
        <v>0</v>
      </c>
      <c r="X834">
        <v>-1817365194</v>
      </c>
      <c r="Y834">
        <f>(AT834*0.2)</f>
        <v>8.0000000000000002E-3</v>
      </c>
      <c r="AA834">
        <v>0</v>
      </c>
      <c r="AB834">
        <v>4.72</v>
      </c>
      <c r="AC834">
        <v>0.1</v>
      </c>
      <c r="AD834">
        <v>0</v>
      </c>
      <c r="AE834">
        <v>0</v>
      </c>
      <c r="AF834">
        <v>4.72</v>
      </c>
      <c r="AG834">
        <v>0.1</v>
      </c>
      <c r="AH834">
        <v>0</v>
      </c>
      <c r="AI834">
        <v>1</v>
      </c>
      <c r="AJ834">
        <v>1</v>
      </c>
      <c r="AK834">
        <v>1</v>
      </c>
      <c r="AL834">
        <v>1</v>
      </c>
      <c r="AM834">
        <v>-2</v>
      </c>
      <c r="AN834">
        <v>0</v>
      </c>
      <c r="AO834">
        <v>1</v>
      </c>
      <c r="AP834">
        <v>1</v>
      </c>
      <c r="AQ834">
        <v>0</v>
      </c>
      <c r="AR834">
        <v>0</v>
      </c>
      <c r="AS834" t="s">
        <v>3</v>
      </c>
      <c r="AT834">
        <v>0.04</v>
      </c>
      <c r="AU834" t="s">
        <v>55</v>
      </c>
      <c r="AV834">
        <v>0</v>
      </c>
      <c r="AW834">
        <v>2</v>
      </c>
      <c r="AX834">
        <v>35384994</v>
      </c>
      <c r="AY834">
        <v>1</v>
      </c>
      <c r="AZ834">
        <v>0</v>
      </c>
      <c r="BA834">
        <v>834</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CV834">
        <v>0</v>
      </c>
      <c r="CW834">
        <f>ROUND(Y834*Source!I2601*DO834,9)</f>
        <v>0</v>
      </c>
      <c r="CX834">
        <f>ROUND(Y834*Source!I2601,9)</f>
        <v>0.112</v>
      </c>
      <c r="CY834">
        <f>AB834</f>
        <v>4.72</v>
      </c>
      <c r="CZ834">
        <f>AF834</f>
        <v>4.72</v>
      </c>
      <c r="DA834">
        <f>AJ834</f>
        <v>1</v>
      </c>
      <c r="DB834">
        <f>ROUND((ROUND(AT834*CZ834,2)*0.2),6)</f>
        <v>3.7999999999999999E-2</v>
      </c>
      <c r="DC834">
        <f>ROUND((ROUND(AT834*AG834,2)*0.2),6)</f>
        <v>0</v>
      </c>
      <c r="DD834" t="s">
        <v>3</v>
      </c>
      <c r="DE834" t="s">
        <v>3</v>
      </c>
      <c r="DF834">
        <f t="shared" si="174"/>
        <v>0</v>
      </c>
      <c r="DG834">
        <f t="shared" si="175"/>
        <v>0.53</v>
      </c>
      <c r="DH834">
        <f t="shared" si="176"/>
        <v>0.01</v>
      </c>
      <c r="DI834">
        <f t="shared" si="177"/>
        <v>0</v>
      </c>
      <c r="DJ834">
        <f>DG834</f>
        <v>0.53</v>
      </c>
      <c r="DK834">
        <v>0</v>
      </c>
      <c r="DL834" t="s">
        <v>3</v>
      </c>
      <c r="DM834">
        <v>0</v>
      </c>
      <c r="DN834" t="s">
        <v>3</v>
      </c>
      <c r="DO834">
        <v>0</v>
      </c>
    </row>
    <row r="835" spans="1:119" x14ac:dyDescent="0.2">
      <c r="A835">
        <f>ROW(Source!A2601)</f>
        <v>2601</v>
      </c>
      <c r="B835">
        <v>35364244</v>
      </c>
      <c r="C835">
        <v>35384986</v>
      </c>
      <c r="D835">
        <v>35113178</v>
      </c>
      <c r="E835">
        <v>1</v>
      </c>
      <c r="F835">
        <v>1</v>
      </c>
      <c r="G835">
        <v>15872964</v>
      </c>
      <c r="H835">
        <v>2</v>
      </c>
      <c r="I835" t="s">
        <v>1084</v>
      </c>
      <c r="J835" t="s">
        <v>1085</v>
      </c>
      <c r="K835" t="s">
        <v>1086</v>
      </c>
      <c r="L835">
        <v>1368</v>
      </c>
      <c r="N835">
        <v>1011</v>
      </c>
      <c r="O835" t="s">
        <v>988</v>
      </c>
      <c r="P835" t="s">
        <v>988</v>
      </c>
      <c r="Q835">
        <v>1</v>
      </c>
      <c r="W835">
        <v>0</v>
      </c>
      <c r="X835">
        <v>-385320760</v>
      </c>
      <c r="Y835">
        <f>(AT835*0.2)</f>
        <v>4.4000000000000004E-2</v>
      </c>
      <c r="AA835">
        <v>0</v>
      </c>
      <c r="AB835">
        <v>9.8699999999999992</v>
      </c>
      <c r="AC835">
        <v>0.49</v>
      </c>
      <c r="AD835">
        <v>0</v>
      </c>
      <c r="AE835">
        <v>0</v>
      </c>
      <c r="AF835">
        <v>9.8699999999999992</v>
      </c>
      <c r="AG835">
        <v>0.49</v>
      </c>
      <c r="AH835">
        <v>0</v>
      </c>
      <c r="AI835">
        <v>1</v>
      </c>
      <c r="AJ835">
        <v>1</v>
      </c>
      <c r="AK835">
        <v>1</v>
      </c>
      <c r="AL835">
        <v>1</v>
      </c>
      <c r="AM835">
        <v>-2</v>
      </c>
      <c r="AN835">
        <v>0</v>
      </c>
      <c r="AO835">
        <v>1</v>
      </c>
      <c r="AP835">
        <v>1</v>
      </c>
      <c r="AQ835">
        <v>0</v>
      </c>
      <c r="AR835">
        <v>0</v>
      </c>
      <c r="AS835" t="s">
        <v>3</v>
      </c>
      <c r="AT835">
        <v>0.22</v>
      </c>
      <c r="AU835" t="s">
        <v>55</v>
      </c>
      <c r="AV835">
        <v>0</v>
      </c>
      <c r="AW835">
        <v>2</v>
      </c>
      <c r="AX835">
        <v>35384995</v>
      </c>
      <c r="AY835">
        <v>1</v>
      </c>
      <c r="AZ835">
        <v>0</v>
      </c>
      <c r="BA835">
        <v>835</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CV835">
        <v>0</v>
      </c>
      <c r="CW835">
        <f>ROUND(Y835*Source!I2601*DO835,9)</f>
        <v>0</v>
      </c>
      <c r="CX835">
        <f>ROUND(Y835*Source!I2601,9)</f>
        <v>0.61599999999999999</v>
      </c>
      <c r="CY835">
        <f>AB835</f>
        <v>9.8699999999999992</v>
      </c>
      <c r="CZ835">
        <f>AF835</f>
        <v>9.8699999999999992</v>
      </c>
      <c r="DA835">
        <f>AJ835</f>
        <v>1</v>
      </c>
      <c r="DB835">
        <f>ROUND((ROUND(AT835*CZ835,2)*0.2),6)</f>
        <v>0.434</v>
      </c>
      <c r="DC835">
        <f>ROUND((ROUND(AT835*AG835,2)*0.2),6)</f>
        <v>2.1999999999999999E-2</v>
      </c>
      <c r="DD835" t="s">
        <v>3</v>
      </c>
      <c r="DE835" t="s">
        <v>3</v>
      </c>
      <c r="DF835">
        <f t="shared" si="174"/>
        <v>0</v>
      </c>
      <c r="DG835">
        <f t="shared" si="175"/>
        <v>6.08</v>
      </c>
      <c r="DH835">
        <f t="shared" si="176"/>
        <v>0.3</v>
      </c>
      <c r="DI835">
        <f t="shared" si="177"/>
        <v>0</v>
      </c>
      <c r="DJ835">
        <f>DG835</f>
        <v>6.08</v>
      </c>
      <c r="DK835">
        <v>0</v>
      </c>
      <c r="DL835" t="s">
        <v>3</v>
      </c>
      <c r="DM835">
        <v>0</v>
      </c>
      <c r="DN835" t="s">
        <v>3</v>
      </c>
      <c r="DO835">
        <v>0</v>
      </c>
    </row>
    <row r="836" spans="1:119" x14ac:dyDescent="0.2">
      <c r="A836">
        <f>ROW(Source!A2601)</f>
        <v>2601</v>
      </c>
      <c r="B836">
        <v>35364244</v>
      </c>
      <c r="C836">
        <v>35384986</v>
      </c>
      <c r="D836">
        <v>35122221</v>
      </c>
      <c r="E836">
        <v>1</v>
      </c>
      <c r="F836">
        <v>1</v>
      </c>
      <c r="G836">
        <v>15872964</v>
      </c>
      <c r="H836">
        <v>3</v>
      </c>
      <c r="I836" t="s">
        <v>128</v>
      </c>
      <c r="J836" t="s">
        <v>130</v>
      </c>
      <c r="K836" t="s">
        <v>129</v>
      </c>
      <c r="L836">
        <v>1354</v>
      </c>
      <c r="N836">
        <v>1010</v>
      </c>
      <c r="O836" t="s">
        <v>52</v>
      </c>
      <c r="P836" t="s">
        <v>52</v>
      </c>
      <c r="Q836">
        <v>1</v>
      </c>
      <c r="W836">
        <v>0</v>
      </c>
      <c r="X836">
        <v>-2080535723</v>
      </c>
      <c r="Y836">
        <f>(AT836*0)</f>
        <v>0</v>
      </c>
      <c r="AA836">
        <v>2206.16</v>
      </c>
      <c r="AB836">
        <v>0</v>
      </c>
      <c r="AC836">
        <v>0</v>
      </c>
      <c r="AD836">
        <v>0</v>
      </c>
      <c r="AE836">
        <v>2206.16</v>
      </c>
      <c r="AF836">
        <v>0</v>
      </c>
      <c r="AG836">
        <v>0</v>
      </c>
      <c r="AH836">
        <v>0</v>
      </c>
      <c r="AI836">
        <v>1</v>
      </c>
      <c r="AJ836">
        <v>1</v>
      </c>
      <c r="AK836">
        <v>1</v>
      </c>
      <c r="AL836">
        <v>1</v>
      </c>
      <c r="AM836">
        <v>-2</v>
      </c>
      <c r="AN836">
        <v>0</v>
      </c>
      <c r="AO836">
        <v>1</v>
      </c>
      <c r="AP836">
        <v>1</v>
      </c>
      <c r="AQ836">
        <v>0</v>
      </c>
      <c r="AR836">
        <v>0</v>
      </c>
      <c r="AS836" t="s">
        <v>3</v>
      </c>
      <c r="AT836">
        <v>1</v>
      </c>
      <c r="AU836" t="s">
        <v>54</v>
      </c>
      <c r="AV836">
        <v>0</v>
      </c>
      <c r="AW836">
        <v>2</v>
      </c>
      <c r="AX836">
        <v>35384996</v>
      </c>
      <c r="AY836">
        <v>1</v>
      </c>
      <c r="AZ836">
        <v>0</v>
      </c>
      <c r="BA836">
        <v>836</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CV836">
        <v>0</v>
      </c>
      <c r="CW836">
        <v>0</v>
      </c>
      <c r="CX836">
        <f>ROUND(Y836*Source!I2601,9)</f>
        <v>0</v>
      </c>
      <c r="CY836">
        <f>AA836</f>
        <v>2206.16</v>
      </c>
      <c r="CZ836">
        <f>AE836</f>
        <v>2206.16</v>
      </c>
      <c r="DA836">
        <f>AI836</f>
        <v>1</v>
      </c>
      <c r="DB836">
        <f>ROUND((ROUND(AT836*CZ836,2)*0),6)</f>
        <v>0</v>
      </c>
      <c r="DC836">
        <f>ROUND((ROUND(AT836*AG836,2)*0),6)</f>
        <v>0</v>
      </c>
      <c r="DD836" t="s">
        <v>3</v>
      </c>
      <c r="DE836" t="s">
        <v>3</v>
      </c>
      <c r="DF836">
        <f t="shared" si="174"/>
        <v>0</v>
      </c>
      <c r="DG836">
        <f t="shared" si="175"/>
        <v>0</v>
      </c>
      <c r="DH836">
        <f t="shared" si="176"/>
        <v>0</v>
      </c>
      <c r="DI836">
        <f t="shared" si="177"/>
        <v>0</v>
      </c>
      <c r="DJ836">
        <f>DF836</f>
        <v>0</v>
      </c>
      <c r="DK836">
        <v>0</v>
      </c>
      <c r="DL836" t="s">
        <v>3</v>
      </c>
      <c r="DM836">
        <v>0</v>
      </c>
      <c r="DN836" t="s">
        <v>3</v>
      </c>
      <c r="DO836">
        <v>0</v>
      </c>
    </row>
    <row r="837" spans="1:119" x14ac:dyDescent="0.2">
      <c r="A837">
        <f>ROW(Source!A2602)</f>
        <v>2602</v>
      </c>
      <c r="B837">
        <v>35364244</v>
      </c>
      <c r="C837">
        <v>35384997</v>
      </c>
      <c r="D837">
        <v>35111398</v>
      </c>
      <c r="E837">
        <v>15872964</v>
      </c>
      <c r="F837">
        <v>1</v>
      </c>
      <c r="G837">
        <v>15872964</v>
      </c>
      <c r="H837">
        <v>1</v>
      </c>
      <c r="I837" t="s">
        <v>982</v>
      </c>
      <c r="J837" t="s">
        <v>3</v>
      </c>
      <c r="K837" t="s">
        <v>983</v>
      </c>
      <c r="L837">
        <v>1191</v>
      </c>
      <c r="N837">
        <v>1013</v>
      </c>
      <c r="O837" t="s">
        <v>984</v>
      </c>
      <c r="P837" t="s">
        <v>984</v>
      </c>
      <c r="Q837">
        <v>1</v>
      </c>
      <c r="W837">
        <v>0</v>
      </c>
      <c r="X837">
        <v>476480486</v>
      </c>
      <c r="Y837">
        <f>AT837</f>
        <v>2.2999999999999998</v>
      </c>
      <c r="AA837">
        <v>0</v>
      </c>
      <c r="AB837">
        <v>0</v>
      </c>
      <c r="AC837">
        <v>0</v>
      </c>
      <c r="AD837">
        <v>0</v>
      </c>
      <c r="AE837">
        <v>0</v>
      </c>
      <c r="AF837">
        <v>0</v>
      </c>
      <c r="AG837">
        <v>0</v>
      </c>
      <c r="AH837">
        <v>0</v>
      </c>
      <c r="AI837">
        <v>1</v>
      </c>
      <c r="AJ837">
        <v>1</v>
      </c>
      <c r="AK837">
        <v>1</v>
      </c>
      <c r="AL837">
        <v>1</v>
      </c>
      <c r="AM837">
        <v>-2</v>
      </c>
      <c r="AN837">
        <v>0</v>
      </c>
      <c r="AO837">
        <v>1</v>
      </c>
      <c r="AP837">
        <v>1</v>
      </c>
      <c r="AQ837">
        <v>0</v>
      </c>
      <c r="AR837">
        <v>0</v>
      </c>
      <c r="AS837" t="s">
        <v>3</v>
      </c>
      <c r="AT837">
        <v>2.2999999999999998</v>
      </c>
      <c r="AU837" t="s">
        <v>3</v>
      </c>
      <c r="AV837">
        <v>1</v>
      </c>
      <c r="AW837">
        <v>2</v>
      </c>
      <c r="AX837">
        <v>35385003</v>
      </c>
      <c r="AY837">
        <v>1</v>
      </c>
      <c r="AZ837">
        <v>0</v>
      </c>
      <c r="BA837">
        <v>837</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CU837">
        <f>ROUND(AT837*Source!I2602*AH837*AL837,2)</f>
        <v>0</v>
      </c>
      <c r="CV837">
        <f>ROUND(Y837*Source!I2602,9)</f>
        <v>32.200000000000003</v>
      </c>
      <c r="CW837">
        <v>0</v>
      </c>
      <c r="CX837">
        <f>ROUND(Y837*Source!I2602,9)</f>
        <v>32.200000000000003</v>
      </c>
      <c r="CY837">
        <f>AD837</f>
        <v>0</v>
      </c>
      <c r="CZ837">
        <f>AH837</f>
        <v>0</v>
      </c>
      <c r="DA837">
        <f>AL837</f>
        <v>1</v>
      </c>
      <c r="DB837">
        <f>ROUND(ROUND(AT837*CZ837,2),6)</f>
        <v>0</v>
      </c>
      <c r="DC837">
        <f>ROUND(ROUND(AT837*AG837,2),6)</f>
        <v>0</v>
      </c>
      <c r="DD837" t="s">
        <v>3</v>
      </c>
      <c r="DE837" t="s">
        <v>3</v>
      </c>
      <c r="DF837">
        <f t="shared" si="174"/>
        <v>0</v>
      </c>
      <c r="DG837">
        <f t="shared" si="175"/>
        <v>0</v>
      </c>
      <c r="DH837">
        <f t="shared" si="176"/>
        <v>0</v>
      </c>
      <c r="DI837">
        <f t="shared" si="177"/>
        <v>0</v>
      </c>
      <c r="DJ837">
        <f>DI837</f>
        <v>0</v>
      </c>
      <c r="DK837">
        <v>0</v>
      </c>
      <c r="DL837" t="s">
        <v>3</v>
      </c>
      <c r="DM837">
        <v>0</v>
      </c>
      <c r="DN837" t="s">
        <v>3</v>
      </c>
      <c r="DO837">
        <v>0</v>
      </c>
    </row>
    <row r="838" spans="1:119" x14ac:dyDescent="0.2">
      <c r="A838">
        <f>ROW(Source!A2602)</f>
        <v>2602</v>
      </c>
      <c r="B838">
        <v>35364244</v>
      </c>
      <c r="C838">
        <v>35384997</v>
      </c>
      <c r="D838">
        <v>35112768</v>
      </c>
      <c r="E838">
        <v>1</v>
      </c>
      <c r="F838">
        <v>1</v>
      </c>
      <c r="G838">
        <v>15872964</v>
      </c>
      <c r="H838">
        <v>2</v>
      </c>
      <c r="I838" t="s">
        <v>1081</v>
      </c>
      <c r="J838" t="s">
        <v>1082</v>
      </c>
      <c r="K838" t="s">
        <v>1083</v>
      </c>
      <c r="L838">
        <v>1368</v>
      </c>
      <c r="N838">
        <v>1011</v>
      </c>
      <c r="O838" t="s">
        <v>988</v>
      </c>
      <c r="P838" t="s">
        <v>988</v>
      </c>
      <c r="Q838">
        <v>1</v>
      </c>
      <c r="W838">
        <v>0</v>
      </c>
      <c r="X838">
        <v>-1503072827</v>
      </c>
      <c r="Y838">
        <f>AT838</f>
        <v>0.14000000000000001</v>
      </c>
      <c r="AA838">
        <v>0</v>
      </c>
      <c r="AB838">
        <v>456.39</v>
      </c>
      <c r="AC838">
        <v>1.4</v>
      </c>
      <c r="AD838">
        <v>0</v>
      </c>
      <c r="AE838">
        <v>0</v>
      </c>
      <c r="AF838">
        <v>456.39</v>
      </c>
      <c r="AG838">
        <v>1.4</v>
      </c>
      <c r="AH838">
        <v>0</v>
      </c>
      <c r="AI838">
        <v>1</v>
      </c>
      <c r="AJ838">
        <v>1</v>
      </c>
      <c r="AK838">
        <v>1</v>
      </c>
      <c r="AL838">
        <v>1</v>
      </c>
      <c r="AM838">
        <v>-2</v>
      </c>
      <c r="AN838">
        <v>0</v>
      </c>
      <c r="AO838">
        <v>1</v>
      </c>
      <c r="AP838">
        <v>1</v>
      </c>
      <c r="AQ838">
        <v>0</v>
      </c>
      <c r="AR838">
        <v>0</v>
      </c>
      <c r="AS838" t="s">
        <v>3</v>
      </c>
      <c r="AT838">
        <v>0.14000000000000001</v>
      </c>
      <c r="AU838" t="s">
        <v>3</v>
      </c>
      <c r="AV838">
        <v>0</v>
      </c>
      <c r="AW838">
        <v>2</v>
      </c>
      <c r="AX838">
        <v>35385004</v>
      </c>
      <c r="AY838">
        <v>1</v>
      </c>
      <c r="AZ838">
        <v>0</v>
      </c>
      <c r="BA838">
        <v>838</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CV838">
        <v>0</v>
      </c>
      <c r="CW838">
        <f>ROUND(Y838*Source!I2602*DO838,9)</f>
        <v>0</v>
      </c>
      <c r="CX838">
        <f>ROUND(Y838*Source!I2602,9)</f>
        <v>1.96</v>
      </c>
      <c r="CY838">
        <f>AB838</f>
        <v>456.39</v>
      </c>
      <c r="CZ838">
        <f>AF838</f>
        <v>456.39</v>
      </c>
      <c r="DA838">
        <f>AJ838</f>
        <v>1</v>
      </c>
      <c r="DB838">
        <f>ROUND(ROUND(AT838*CZ838,2),6)</f>
        <v>63.89</v>
      </c>
      <c r="DC838">
        <f>ROUND(ROUND(AT838*AG838,2),6)</f>
        <v>0.2</v>
      </c>
      <c r="DD838" t="s">
        <v>3</v>
      </c>
      <c r="DE838" t="s">
        <v>3</v>
      </c>
      <c r="DF838">
        <f t="shared" si="174"/>
        <v>0</v>
      </c>
      <c r="DG838">
        <f t="shared" si="175"/>
        <v>894.52</v>
      </c>
      <c r="DH838">
        <f t="shared" si="176"/>
        <v>2.74</v>
      </c>
      <c r="DI838">
        <f t="shared" si="177"/>
        <v>0</v>
      </c>
      <c r="DJ838">
        <f>DG838</f>
        <v>894.52</v>
      </c>
      <c r="DK838">
        <v>0</v>
      </c>
      <c r="DL838" t="s">
        <v>3</v>
      </c>
      <c r="DM838">
        <v>0</v>
      </c>
      <c r="DN838" t="s">
        <v>3</v>
      </c>
      <c r="DO838">
        <v>0</v>
      </c>
    </row>
    <row r="839" spans="1:119" x14ac:dyDescent="0.2">
      <c r="A839">
        <f>ROW(Source!A2602)</f>
        <v>2602</v>
      </c>
      <c r="B839">
        <v>35364244</v>
      </c>
      <c r="C839">
        <v>35384997</v>
      </c>
      <c r="D839">
        <v>35113206</v>
      </c>
      <c r="E839">
        <v>1</v>
      </c>
      <c r="F839">
        <v>1</v>
      </c>
      <c r="G839">
        <v>15872964</v>
      </c>
      <c r="H839">
        <v>2</v>
      </c>
      <c r="I839" t="s">
        <v>989</v>
      </c>
      <c r="J839" t="s">
        <v>990</v>
      </c>
      <c r="K839" t="s">
        <v>991</v>
      </c>
      <c r="L839">
        <v>1368</v>
      </c>
      <c r="N839">
        <v>1011</v>
      </c>
      <c r="O839" t="s">
        <v>988</v>
      </c>
      <c r="P839" t="s">
        <v>988</v>
      </c>
      <c r="Q839">
        <v>1</v>
      </c>
      <c r="W839">
        <v>0</v>
      </c>
      <c r="X839">
        <v>-1817365194</v>
      </c>
      <c r="Y839">
        <f>AT839</f>
        <v>0.04</v>
      </c>
      <c r="AA839">
        <v>0</v>
      </c>
      <c r="AB839">
        <v>4.72</v>
      </c>
      <c r="AC839">
        <v>0.1</v>
      </c>
      <c r="AD839">
        <v>0</v>
      </c>
      <c r="AE839">
        <v>0</v>
      </c>
      <c r="AF839">
        <v>4.72</v>
      </c>
      <c r="AG839">
        <v>0.1</v>
      </c>
      <c r="AH839">
        <v>0</v>
      </c>
      <c r="AI839">
        <v>1</v>
      </c>
      <c r="AJ839">
        <v>1</v>
      </c>
      <c r="AK839">
        <v>1</v>
      </c>
      <c r="AL839">
        <v>1</v>
      </c>
      <c r="AM839">
        <v>-2</v>
      </c>
      <c r="AN839">
        <v>0</v>
      </c>
      <c r="AO839">
        <v>1</v>
      </c>
      <c r="AP839">
        <v>1</v>
      </c>
      <c r="AQ839">
        <v>0</v>
      </c>
      <c r="AR839">
        <v>0</v>
      </c>
      <c r="AS839" t="s">
        <v>3</v>
      </c>
      <c r="AT839">
        <v>0.04</v>
      </c>
      <c r="AU839" t="s">
        <v>3</v>
      </c>
      <c r="AV839">
        <v>0</v>
      </c>
      <c r="AW839">
        <v>2</v>
      </c>
      <c r="AX839">
        <v>35385005</v>
      </c>
      <c r="AY839">
        <v>1</v>
      </c>
      <c r="AZ839">
        <v>0</v>
      </c>
      <c r="BA839">
        <v>839</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CV839">
        <v>0</v>
      </c>
      <c r="CW839">
        <f>ROUND(Y839*Source!I2602*DO839,9)</f>
        <v>0</v>
      </c>
      <c r="CX839">
        <f>ROUND(Y839*Source!I2602,9)</f>
        <v>0.56000000000000005</v>
      </c>
      <c r="CY839">
        <f>AB839</f>
        <v>4.72</v>
      </c>
      <c r="CZ839">
        <f>AF839</f>
        <v>4.72</v>
      </c>
      <c r="DA839">
        <f>AJ839</f>
        <v>1</v>
      </c>
      <c r="DB839">
        <f>ROUND(ROUND(AT839*CZ839,2),6)</f>
        <v>0.19</v>
      </c>
      <c r="DC839">
        <f>ROUND(ROUND(AT839*AG839,2),6)</f>
        <v>0</v>
      </c>
      <c r="DD839" t="s">
        <v>3</v>
      </c>
      <c r="DE839" t="s">
        <v>3</v>
      </c>
      <c r="DF839">
        <f t="shared" si="174"/>
        <v>0</v>
      </c>
      <c r="DG839">
        <f t="shared" si="175"/>
        <v>2.64</v>
      </c>
      <c r="DH839">
        <f t="shared" si="176"/>
        <v>0.06</v>
      </c>
      <c r="DI839">
        <f t="shared" si="177"/>
        <v>0</v>
      </c>
      <c r="DJ839">
        <f>DG839</f>
        <v>2.64</v>
      </c>
      <c r="DK839">
        <v>0</v>
      </c>
      <c r="DL839" t="s">
        <v>3</v>
      </c>
      <c r="DM839">
        <v>0</v>
      </c>
      <c r="DN839" t="s">
        <v>3</v>
      </c>
      <c r="DO839">
        <v>0</v>
      </c>
    </row>
    <row r="840" spans="1:119" x14ac:dyDescent="0.2">
      <c r="A840">
        <f>ROW(Source!A2602)</f>
        <v>2602</v>
      </c>
      <c r="B840">
        <v>35364244</v>
      </c>
      <c r="C840">
        <v>35384997</v>
      </c>
      <c r="D840">
        <v>35113178</v>
      </c>
      <c r="E840">
        <v>1</v>
      </c>
      <c r="F840">
        <v>1</v>
      </c>
      <c r="G840">
        <v>15872964</v>
      </c>
      <c r="H840">
        <v>2</v>
      </c>
      <c r="I840" t="s">
        <v>1084</v>
      </c>
      <c r="J840" t="s">
        <v>1085</v>
      </c>
      <c r="K840" t="s">
        <v>1086</v>
      </c>
      <c r="L840">
        <v>1368</v>
      </c>
      <c r="N840">
        <v>1011</v>
      </c>
      <c r="O840" t="s">
        <v>988</v>
      </c>
      <c r="P840" t="s">
        <v>988</v>
      </c>
      <c r="Q840">
        <v>1</v>
      </c>
      <c r="W840">
        <v>0</v>
      </c>
      <c r="X840">
        <v>-385320760</v>
      </c>
      <c r="Y840">
        <f>AT840</f>
        <v>0.22</v>
      </c>
      <c r="AA840">
        <v>0</v>
      </c>
      <c r="AB840">
        <v>9.8699999999999992</v>
      </c>
      <c r="AC840">
        <v>0.49</v>
      </c>
      <c r="AD840">
        <v>0</v>
      </c>
      <c r="AE840">
        <v>0</v>
      </c>
      <c r="AF840">
        <v>9.8699999999999992</v>
      </c>
      <c r="AG840">
        <v>0.49</v>
      </c>
      <c r="AH840">
        <v>0</v>
      </c>
      <c r="AI840">
        <v>1</v>
      </c>
      <c r="AJ840">
        <v>1</v>
      </c>
      <c r="AK840">
        <v>1</v>
      </c>
      <c r="AL840">
        <v>1</v>
      </c>
      <c r="AM840">
        <v>-2</v>
      </c>
      <c r="AN840">
        <v>0</v>
      </c>
      <c r="AO840">
        <v>1</v>
      </c>
      <c r="AP840">
        <v>1</v>
      </c>
      <c r="AQ840">
        <v>0</v>
      </c>
      <c r="AR840">
        <v>0</v>
      </c>
      <c r="AS840" t="s">
        <v>3</v>
      </c>
      <c r="AT840">
        <v>0.22</v>
      </c>
      <c r="AU840" t="s">
        <v>3</v>
      </c>
      <c r="AV840">
        <v>0</v>
      </c>
      <c r="AW840">
        <v>2</v>
      </c>
      <c r="AX840">
        <v>35385006</v>
      </c>
      <c r="AY840">
        <v>1</v>
      </c>
      <c r="AZ840">
        <v>0</v>
      </c>
      <c r="BA840">
        <v>840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CV840">
        <v>0</v>
      </c>
      <c r="CW840">
        <f>ROUND(Y840*Source!I2602*DO840,9)</f>
        <v>0</v>
      </c>
      <c r="CX840">
        <f>ROUND(Y840*Source!I2602,9)</f>
        <v>3.08</v>
      </c>
      <c r="CY840">
        <f>AB840</f>
        <v>9.8699999999999992</v>
      </c>
      <c r="CZ840">
        <f>AF840</f>
        <v>9.8699999999999992</v>
      </c>
      <c r="DA840">
        <f>AJ840</f>
        <v>1</v>
      </c>
      <c r="DB840">
        <f>ROUND(ROUND(AT840*CZ840,2),6)</f>
        <v>2.17</v>
      </c>
      <c r="DC840">
        <f>ROUND(ROUND(AT840*AG840,2),6)</f>
        <v>0.11</v>
      </c>
      <c r="DD840" t="s">
        <v>3</v>
      </c>
      <c r="DE840" t="s">
        <v>3</v>
      </c>
      <c r="DF840">
        <f t="shared" si="174"/>
        <v>0</v>
      </c>
      <c r="DG840">
        <f t="shared" si="175"/>
        <v>30.4</v>
      </c>
      <c r="DH840">
        <f t="shared" si="176"/>
        <v>1.51</v>
      </c>
      <c r="DI840">
        <f t="shared" si="177"/>
        <v>0</v>
      </c>
      <c r="DJ840">
        <f>DG840</f>
        <v>30.4</v>
      </c>
      <c r="DK840">
        <v>0</v>
      </c>
      <c r="DL840" t="s">
        <v>3</v>
      </c>
      <c r="DM840">
        <v>0</v>
      </c>
      <c r="DN840" t="s">
        <v>3</v>
      </c>
      <c r="DO840">
        <v>0</v>
      </c>
    </row>
    <row r="841" spans="1:119" x14ac:dyDescent="0.2">
      <c r="A841">
        <f>ROW(Source!A2602)</f>
        <v>2602</v>
      </c>
      <c r="B841">
        <v>35364244</v>
      </c>
      <c r="C841">
        <v>35384997</v>
      </c>
      <c r="D841">
        <v>35122221</v>
      </c>
      <c r="E841">
        <v>1</v>
      </c>
      <c r="F841">
        <v>1</v>
      </c>
      <c r="G841">
        <v>15872964</v>
      </c>
      <c r="H841">
        <v>3</v>
      </c>
      <c r="I841" t="s">
        <v>128</v>
      </c>
      <c r="J841" t="s">
        <v>130</v>
      </c>
      <c r="K841" t="s">
        <v>129</v>
      </c>
      <c r="L841">
        <v>1354</v>
      </c>
      <c r="N841">
        <v>1010</v>
      </c>
      <c r="O841" t="s">
        <v>52</v>
      </c>
      <c r="P841" t="s">
        <v>52</v>
      </c>
      <c r="Q841">
        <v>1</v>
      </c>
      <c r="W841">
        <v>1</v>
      </c>
      <c r="X841">
        <v>-2080535723</v>
      </c>
      <c r="Y841">
        <f>AT841</f>
        <v>-1</v>
      </c>
      <c r="AA841">
        <v>2206.16</v>
      </c>
      <c r="AB841">
        <v>0</v>
      </c>
      <c r="AC841">
        <v>0</v>
      </c>
      <c r="AD841">
        <v>0</v>
      </c>
      <c r="AE841">
        <v>2206.16</v>
      </c>
      <c r="AF841">
        <v>0</v>
      </c>
      <c r="AG841">
        <v>0</v>
      </c>
      <c r="AH841">
        <v>0</v>
      </c>
      <c r="AI841">
        <v>1</v>
      </c>
      <c r="AJ841">
        <v>1</v>
      </c>
      <c r="AK841">
        <v>1</v>
      </c>
      <c r="AL841">
        <v>1</v>
      </c>
      <c r="AM841">
        <v>-2</v>
      </c>
      <c r="AN841">
        <v>0</v>
      </c>
      <c r="AO841">
        <v>1</v>
      </c>
      <c r="AP841">
        <v>1</v>
      </c>
      <c r="AQ841">
        <v>0</v>
      </c>
      <c r="AR841">
        <v>0</v>
      </c>
      <c r="AS841" t="s">
        <v>3</v>
      </c>
      <c r="AT841">
        <v>-1</v>
      </c>
      <c r="AU841" t="s">
        <v>3</v>
      </c>
      <c r="AV841">
        <v>0</v>
      </c>
      <c r="AW841">
        <v>2</v>
      </c>
      <c r="AX841">
        <v>35385007</v>
      </c>
      <c r="AY841">
        <v>1</v>
      </c>
      <c r="AZ841">
        <v>6144</v>
      </c>
      <c r="BA841">
        <v>841</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CV841">
        <v>0</v>
      </c>
      <c r="CW841">
        <v>0</v>
      </c>
      <c r="CX841">
        <f>ROUND(Y841*Source!I2602,9)</f>
        <v>-14</v>
      </c>
      <c r="CY841">
        <f>AA841</f>
        <v>2206.16</v>
      </c>
      <c r="CZ841">
        <f>AE841</f>
        <v>2206.16</v>
      </c>
      <c r="DA841">
        <f>AI841</f>
        <v>1</v>
      </c>
      <c r="DB841">
        <f>ROUND(ROUND(AT841*CZ841,2),6)</f>
        <v>-2206.16</v>
      </c>
      <c r="DC841">
        <f>ROUND(ROUND(AT841*AG841,2),6)</f>
        <v>0</v>
      </c>
      <c r="DD841" t="s">
        <v>3</v>
      </c>
      <c r="DE841" t="s">
        <v>3</v>
      </c>
      <c r="DF841">
        <f t="shared" si="174"/>
        <v>-30886.240000000002</v>
      </c>
      <c r="DG841">
        <f t="shared" si="175"/>
        <v>0</v>
      </c>
      <c r="DH841">
        <f t="shared" si="176"/>
        <v>0</v>
      </c>
      <c r="DI841">
        <f t="shared" si="177"/>
        <v>0</v>
      </c>
      <c r="DJ841">
        <f>DF841</f>
        <v>-30886.240000000002</v>
      </c>
      <c r="DK841">
        <v>0</v>
      </c>
      <c r="DL841" t="s">
        <v>3</v>
      </c>
      <c r="DM841">
        <v>0</v>
      </c>
      <c r="DN841" t="s">
        <v>3</v>
      </c>
      <c r="DO841">
        <v>0</v>
      </c>
    </row>
    <row r="842" spans="1:119" x14ac:dyDescent="0.2">
      <c r="A842">
        <f>ROW(Source!A2639)</f>
        <v>2639</v>
      </c>
      <c r="B842">
        <v>35364244</v>
      </c>
      <c r="C842">
        <v>35385067</v>
      </c>
      <c r="D842">
        <v>35111398</v>
      </c>
      <c r="E842">
        <v>15872964</v>
      </c>
      <c r="F842">
        <v>1</v>
      </c>
      <c r="G842">
        <v>15872964</v>
      </c>
      <c r="H842">
        <v>1</v>
      </c>
      <c r="I842" t="s">
        <v>982</v>
      </c>
      <c r="J842" t="s">
        <v>3</v>
      </c>
      <c r="K842" t="s">
        <v>983</v>
      </c>
      <c r="L842">
        <v>1191</v>
      </c>
      <c r="N842">
        <v>1013</v>
      </c>
      <c r="O842" t="s">
        <v>984</v>
      </c>
      <c r="P842" t="s">
        <v>984</v>
      </c>
      <c r="Q842">
        <v>1</v>
      </c>
      <c r="W842">
        <v>0</v>
      </c>
      <c r="X842">
        <v>476480486</v>
      </c>
      <c r="Y842">
        <f>(AT842*0.2)</f>
        <v>0.45999999999999996</v>
      </c>
      <c r="AA842">
        <v>0</v>
      </c>
      <c r="AB842">
        <v>0</v>
      </c>
      <c r="AC842">
        <v>0</v>
      </c>
      <c r="AD842">
        <v>0</v>
      </c>
      <c r="AE842">
        <v>0</v>
      </c>
      <c r="AF842">
        <v>0</v>
      </c>
      <c r="AG842">
        <v>0</v>
      </c>
      <c r="AH842">
        <v>0</v>
      </c>
      <c r="AI842">
        <v>1</v>
      </c>
      <c r="AJ842">
        <v>1</v>
      </c>
      <c r="AK842">
        <v>1</v>
      </c>
      <c r="AL842">
        <v>1</v>
      </c>
      <c r="AM842">
        <v>-2</v>
      </c>
      <c r="AN842">
        <v>0</v>
      </c>
      <c r="AO842">
        <v>1</v>
      </c>
      <c r="AP842">
        <v>1</v>
      </c>
      <c r="AQ842">
        <v>0</v>
      </c>
      <c r="AR842">
        <v>0</v>
      </c>
      <c r="AS842" t="s">
        <v>3</v>
      </c>
      <c r="AT842">
        <v>2.2999999999999998</v>
      </c>
      <c r="AU842" t="s">
        <v>55</v>
      </c>
      <c r="AV842">
        <v>1</v>
      </c>
      <c r="AW842">
        <v>2</v>
      </c>
      <c r="AX842">
        <v>35385073</v>
      </c>
      <c r="AY842">
        <v>1</v>
      </c>
      <c r="AZ842">
        <v>0</v>
      </c>
      <c r="BA842">
        <v>842</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CU842">
        <f>ROUND(AT842*Source!I2639*AH842*AL842,2)</f>
        <v>0</v>
      </c>
      <c r="CV842">
        <f>ROUND(Y842*Source!I2639,9)</f>
        <v>4.1399999999999997</v>
      </c>
      <c r="CW842">
        <v>0</v>
      </c>
      <c r="CX842">
        <f>ROUND(Y842*Source!I2639,9)</f>
        <v>4.1399999999999997</v>
      </c>
      <c r="CY842">
        <f>AD842</f>
        <v>0</v>
      </c>
      <c r="CZ842">
        <f>AH842</f>
        <v>0</v>
      </c>
      <c r="DA842">
        <f>AL842</f>
        <v>1</v>
      </c>
      <c r="DB842">
        <f>ROUND((ROUND(AT842*CZ842,2)*0.2),6)</f>
        <v>0</v>
      </c>
      <c r="DC842">
        <f>ROUND((ROUND(AT842*AG842,2)*0.2),6)</f>
        <v>0</v>
      </c>
      <c r="DD842" t="s">
        <v>3</v>
      </c>
      <c r="DE842" t="s">
        <v>3</v>
      </c>
      <c r="DF842">
        <f t="shared" si="174"/>
        <v>0</v>
      </c>
      <c r="DG842">
        <f t="shared" si="175"/>
        <v>0</v>
      </c>
      <c r="DH842">
        <f t="shared" si="176"/>
        <v>0</v>
      </c>
      <c r="DI842">
        <f t="shared" si="177"/>
        <v>0</v>
      </c>
      <c r="DJ842">
        <f>DI842</f>
        <v>0</v>
      </c>
      <c r="DK842">
        <v>0</v>
      </c>
      <c r="DL842" t="s">
        <v>3</v>
      </c>
      <c r="DM842">
        <v>0</v>
      </c>
      <c r="DN842" t="s">
        <v>3</v>
      </c>
      <c r="DO842">
        <v>0</v>
      </c>
    </row>
    <row r="843" spans="1:119" x14ac:dyDescent="0.2">
      <c r="A843">
        <f>ROW(Source!A2639)</f>
        <v>2639</v>
      </c>
      <c r="B843">
        <v>35364244</v>
      </c>
      <c r="C843">
        <v>35385067</v>
      </c>
      <c r="D843">
        <v>35112768</v>
      </c>
      <c r="E843">
        <v>1</v>
      </c>
      <c r="F843">
        <v>1</v>
      </c>
      <c r="G843">
        <v>15872964</v>
      </c>
      <c r="H843">
        <v>2</v>
      </c>
      <c r="I843" t="s">
        <v>1081</v>
      </c>
      <c r="J843" t="s">
        <v>1082</v>
      </c>
      <c r="K843" t="s">
        <v>1083</v>
      </c>
      <c r="L843">
        <v>1368</v>
      </c>
      <c r="N843">
        <v>1011</v>
      </c>
      <c r="O843" t="s">
        <v>988</v>
      </c>
      <c r="P843" t="s">
        <v>988</v>
      </c>
      <c r="Q843">
        <v>1</v>
      </c>
      <c r="W843">
        <v>0</v>
      </c>
      <c r="X843">
        <v>-1503072827</v>
      </c>
      <c r="Y843">
        <f>(AT843*0.2)</f>
        <v>2.8000000000000004E-2</v>
      </c>
      <c r="AA843">
        <v>0</v>
      </c>
      <c r="AB843">
        <v>456.39</v>
      </c>
      <c r="AC843">
        <v>1.4</v>
      </c>
      <c r="AD843">
        <v>0</v>
      </c>
      <c r="AE843">
        <v>0</v>
      </c>
      <c r="AF843">
        <v>456.39</v>
      </c>
      <c r="AG843">
        <v>1.4</v>
      </c>
      <c r="AH843">
        <v>0</v>
      </c>
      <c r="AI843">
        <v>1</v>
      </c>
      <c r="AJ843">
        <v>1</v>
      </c>
      <c r="AK843">
        <v>1</v>
      </c>
      <c r="AL843">
        <v>1</v>
      </c>
      <c r="AM843">
        <v>-2</v>
      </c>
      <c r="AN843">
        <v>0</v>
      </c>
      <c r="AO843">
        <v>1</v>
      </c>
      <c r="AP843">
        <v>1</v>
      </c>
      <c r="AQ843">
        <v>0</v>
      </c>
      <c r="AR843">
        <v>0</v>
      </c>
      <c r="AS843" t="s">
        <v>3</v>
      </c>
      <c r="AT843">
        <v>0.14000000000000001</v>
      </c>
      <c r="AU843" t="s">
        <v>55</v>
      </c>
      <c r="AV843">
        <v>0</v>
      </c>
      <c r="AW843">
        <v>2</v>
      </c>
      <c r="AX843">
        <v>35385074</v>
      </c>
      <c r="AY843">
        <v>1</v>
      </c>
      <c r="AZ843">
        <v>0</v>
      </c>
      <c r="BA843">
        <v>843</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CV843">
        <v>0</v>
      </c>
      <c r="CW843">
        <f>ROUND(Y843*Source!I2639*DO843,9)</f>
        <v>0</v>
      </c>
      <c r="CX843">
        <f>ROUND(Y843*Source!I2639,9)</f>
        <v>0.252</v>
      </c>
      <c r="CY843">
        <f>AB843</f>
        <v>456.39</v>
      </c>
      <c r="CZ843">
        <f>AF843</f>
        <v>456.39</v>
      </c>
      <c r="DA843">
        <f>AJ843</f>
        <v>1</v>
      </c>
      <c r="DB843">
        <f>ROUND((ROUND(AT843*CZ843,2)*0.2),6)</f>
        <v>12.778</v>
      </c>
      <c r="DC843">
        <f>ROUND((ROUND(AT843*AG843,2)*0.2),6)</f>
        <v>0.04</v>
      </c>
      <c r="DD843" t="s">
        <v>3</v>
      </c>
      <c r="DE843" t="s">
        <v>3</v>
      </c>
      <c r="DF843">
        <f t="shared" si="174"/>
        <v>0</v>
      </c>
      <c r="DG843">
        <f t="shared" si="175"/>
        <v>115.01</v>
      </c>
      <c r="DH843">
        <f t="shared" si="176"/>
        <v>0.35</v>
      </c>
      <c r="DI843">
        <f t="shared" si="177"/>
        <v>0</v>
      </c>
      <c r="DJ843">
        <f>DG843</f>
        <v>115.01</v>
      </c>
      <c r="DK843">
        <v>0</v>
      </c>
      <c r="DL843" t="s">
        <v>3</v>
      </c>
      <c r="DM843">
        <v>0</v>
      </c>
      <c r="DN843" t="s">
        <v>3</v>
      </c>
      <c r="DO843">
        <v>0</v>
      </c>
    </row>
    <row r="844" spans="1:119" x14ac:dyDescent="0.2">
      <c r="A844">
        <f>ROW(Source!A2639)</f>
        <v>2639</v>
      </c>
      <c r="B844">
        <v>35364244</v>
      </c>
      <c r="C844">
        <v>35385067</v>
      </c>
      <c r="D844">
        <v>35113206</v>
      </c>
      <c r="E844">
        <v>1</v>
      </c>
      <c r="F844">
        <v>1</v>
      </c>
      <c r="G844">
        <v>15872964</v>
      </c>
      <c r="H844">
        <v>2</v>
      </c>
      <c r="I844" t="s">
        <v>989</v>
      </c>
      <c r="J844" t="s">
        <v>990</v>
      </c>
      <c r="K844" t="s">
        <v>991</v>
      </c>
      <c r="L844">
        <v>1368</v>
      </c>
      <c r="N844">
        <v>1011</v>
      </c>
      <c r="O844" t="s">
        <v>988</v>
      </c>
      <c r="P844" t="s">
        <v>988</v>
      </c>
      <c r="Q844">
        <v>1</v>
      </c>
      <c r="W844">
        <v>0</v>
      </c>
      <c r="X844">
        <v>-1817365194</v>
      </c>
      <c r="Y844">
        <f>(AT844*0.2)</f>
        <v>8.0000000000000002E-3</v>
      </c>
      <c r="AA844">
        <v>0</v>
      </c>
      <c r="AB844">
        <v>4.72</v>
      </c>
      <c r="AC844">
        <v>0.1</v>
      </c>
      <c r="AD844">
        <v>0</v>
      </c>
      <c r="AE844">
        <v>0</v>
      </c>
      <c r="AF844">
        <v>4.72</v>
      </c>
      <c r="AG844">
        <v>0.1</v>
      </c>
      <c r="AH844">
        <v>0</v>
      </c>
      <c r="AI844">
        <v>1</v>
      </c>
      <c r="AJ844">
        <v>1</v>
      </c>
      <c r="AK844">
        <v>1</v>
      </c>
      <c r="AL844">
        <v>1</v>
      </c>
      <c r="AM844">
        <v>-2</v>
      </c>
      <c r="AN844">
        <v>0</v>
      </c>
      <c r="AO844">
        <v>1</v>
      </c>
      <c r="AP844">
        <v>1</v>
      </c>
      <c r="AQ844">
        <v>0</v>
      </c>
      <c r="AR844">
        <v>0</v>
      </c>
      <c r="AS844" t="s">
        <v>3</v>
      </c>
      <c r="AT844">
        <v>0.04</v>
      </c>
      <c r="AU844" t="s">
        <v>55</v>
      </c>
      <c r="AV844">
        <v>0</v>
      </c>
      <c r="AW844">
        <v>2</v>
      </c>
      <c r="AX844">
        <v>35385075</v>
      </c>
      <c r="AY844">
        <v>1</v>
      </c>
      <c r="AZ844">
        <v>0</v>
      </c>
      <c r="BA844">
        <v>844</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CV844">
        <v>0</v>
      </c>
      <c r="CW844">
        <f>ROUND(Y844*Source!I2639*DO844,9)</f>
        <v>0</v>
      </c>
      <c r="CX844">
        <f>ROUND(Y844*Source!I2639,9)</f>
        <v>7.1999999999999995E-2</v>
      </c>
      <c r="CY844">
        <f>AB844</f>
        <v>4.72</v>
      </c>
      <c r="CZ844">
        <f>AF844</f>
        <v>4.72</v>
      </c>
      <c r="DA844">
        <f>AJ844</f>
        <v>1</v>
      </c>
      <c r="DB844">
        <f>ROUND((ROUND(AT844*CZ844,2)*0.2),6)</f>
        <v>3.7999999999999999E-2</v>
      </c>
      <c r="DC844">
        <f>ROUND((ROUND(AT844*AG844,2)*0.2),6)</f>
        <v>0</v>
      </c>
      <c r="DD844" t="s">
        <v>3</v>
      </c>
      <c r="DE844" t="s">
        <v>3</v>
      </c>
      <c r="DF844">
        <f t="shared" si="174"/>
        <v>0</v>
      </c>
      <c r="DG844">
        <f t="shared" si="175"/>
        <v>0.34</v>
      </c>
      <c r="DH844">
        <f t="shared" si="176"/>
        <v>0.01</v>
      </c>
      <c r="DI844">
        <f t="shared" si="177"/>
        <v>0</v>
      </c>
      <c r="DJ844">
        <f>DG844</f>
        <v>0.34</v>
      </c>
      <c r="DK844">
        <v>0</v>
      </c>
      <c r="DL844" t="s">
        <v>3</v>
      </c>
      <c r="DM844">
        <v>0</v>
      </c>
      <c r="DN844" t="s">
        <v>3</v>
      </c>
      <c r="DO844">
        <v>0</v>
      </c>
    </row>
    <row r="845" spans="1:119" x14ac:dyDescent="0.2">
      <c r="A845">
        <f>ROW(Source!A2639)</f>
        <v>2639</v>
      </c>
      <c r="B845">
        <v>35364244</v>
      </c>
      <c r="C845">
        <v>35385067</v>
      </c>
      <c r="D845">
        <v>35113178</v>
      </c>
      <c r="E845">
        <v>1</v>
      </c>
      <c r="F845">
        <v>1</v>
      </c>
      <c r="G845">
        <v>15872964</v>
      </c>
      <c r="H845">
        <v>2</v>
      </c>
      <c r="I845" t="s">
        <v>1084</v>
      </c>
      <c r="J845" t="s">
        <v>1085</v>
      </c>
      <c r="K845" t="s">
        <v>1086</v>
      </c>
      <c r="L845">
        <v>1368</v>
      </c>
      <c r="N845">
        <v>1011</v>
      </c>
      <c r="O845" t="s">
        <v>988</v>
      </c>
      <c r="P845" t="s">
        <v>988</v>
      </c>
      <c r="Q845">
        <v>1</v>
      </c>
      <c r="W845">
        <v>0</v>
      </c>
      <c r="X845">
        <v>-385320760</v>
      </c>
      <c r="Y845">
        <f>(AT845*0.2)</f>
        <v>4.4000000000000004E-2</v>
      </c>
      <c r="AA845">
        <v>0</v>
      </c>
      <c r="AB845">
        <v>9.8699999999999992</v>
      </c>
      <c r="AC845">
        <v>0.49</v>
      </c>
      <c r="AD845">
        <v>0</v>
      </c>
      <c r="AE845">
        <v>0</v>
      </c>
      <c r="AF845">
        <v>9.8699999999999992</v>
      </c>
      <c r="AG845">
        <v>0.49</v>
      </c>
      <c r="AH845">
        <v>0</v>
      </c>
      <c r="AI845">
        <v>1</v>
      </c>
      <c r="AJ845">
        <v>1</v>
      </c>
      <c r="AK845">
        <v>1</v>
      </c>
      <c r="AL845">
        <v>1</v>
      </c>
      <c r="AM845">
        <v>-2</v>
      </c>
      <c r="AN845">
        <v>0</v>
      </c>
      <c r="AO845">
        <v>1</v>
      </c>
      <c r="AP845">
        <v>1</v>
      </c>
      <c r="AQ845">
        <v>0</v>
      </c>
      <c r="AR845">
        <v>0</v>
      </c>
      <c r="AS845" t="s">
        <v>3</v>
      </c>
      <c r="AT845">
        <v>0.22</v>
      </c>
      <c r="AU845" t="s">
        <v>55</v>
      </c>
      <c r="AV845">
        <v>0</v>
      </c>
      <c r="AW845">
        <v>2</v>
      </c>
      <c r="AX845">
        <v>35385076</v>
      </c>
      <c r="AY845">
        <v>1</v>
      </c>
      <c r="AZ845">
        <v>0</v>
      </c>
      <c r="BA845">
        <v>845</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CV845">
        <v>0</v>
      </c>
      <c r="CW845">
        <f>ROUND(Y845*Source!I2639*DO845,9)</f>
        <v>0</v>
      </c>
      <c r="CX845">
        <f>ROUND(Y845*Source!I2639,9)</f>
        <v>0.39600000000000002</v>
      </c>
      <c r="CY845">
        <f>AB845</f>
        <v>9.8699999999999992</v>
      </c>
      <c r="CZ845">
        <f>AF845</f>
        <v>9.8699999999999992</v>
      </c>
      <c r="DA845">
        <f>AJ845</f>
        <v>1</v>
      </c>
      <c r="DB845">
        <f>ROUND((ROUND(AT845*CZ845,2)*0.2),6)</f>
        <v>0.434</v>
      </c>
      <c r="DC845">
        <f>ROUND((ROUND(AT845*AG845,2)*0.2),6)</f>
        <v>2.1999999999999999E-2</v>
      </c>
      <c r="DD845" t="s">
        <v>3</v>
      </c>
      <c r="DE845" t="s">
        <v>3</v>
      </c>
      <c r="DF845">
        <f t="shared" si="174"/>
        <v>0</v>
      </c>
      <c r="DG845">
        <f t="shared" si="175"/>
        <v>3.91</v>
      </c>
      <c r="DH845">
        <f t="shared" si="176"/>
        <v>0.19</v>
      </c>
      <c r="DI845">
        <f t="shared" si="177"/>
        <v>0</v>
      </c>
      <c r="DJ845">
        <f>DG845</f>
        <v>3.91</v>
      </c>
      <c r="DK845">
        <v>0</v>
      </c>
      <c r="DL845" t="s">
        <v>3</v>
      </c>
      <c r="DM845">
        <v>0</v>
      </c>
      <c r="DN845" t="s">
        <v>3</v>
      </c>
      <c r="DO845">
        <v>0</v>
      </c>
    </row>
    <row r="846" spans="1:119" x14ac:dyDescent="0.2">
      <c r="A846">
        <f>ROW(Source!A2639)</f>
        <v>2639</v>
      </c>
      <c r="B846">
        <v>35364244</v>
      </c>
      <c r="C846">
        <v>35385067</v>
      </c>
      <c r="D846">
        <v>35122221</v>
      </c>
      <c r="E846">
        <v>1</v>
      </c>
      <c r="F846">
        <v>1</v>
      </c>
      <c r="G846">
        <v>15872964</v>
      </c>
      <c r="H846">
        <v>3</v>
      </c>
      <c r="I846" t="s">
        <v>128</v>
      </c>
      <c r="J846" t="s">
        <v>130</v>
      </c>
      <c r="K846" t="s">
        <v>129</v>
      </c>
      <c r="L846">
        <v>1354</v>
      </c>
      <c r="N846">
        <v>1010</v>
      </c>
      <c r="O846" t="s">
        <v>52</v>
      </c>
      <c r="P846" t="s">
        <v>52</v>
      </c>
      <c r="Q846">
        <v>1</v>
      </c>
      <c r="W846">
        <v>0</v>
      </c>
      <c r="X846">
        <v>-2080535723</v>
      </c>
      <c r="Y846">
        <f>(AT846*0)</f>
        <v>0</v>
      </c>
      <c r="AA846">
        <v>2206.16</v>
      </c>
      <c r="AB846">
        <v>0</v>
      </c>
      <c r="AC846">
        <v>0</v>
      </c>
      <c r="AD846">
        <v>0</v>
      </c>
      <c r="AE846">
        <v>2206.16</v>
      </c>
      <c r="AF846">
        <v>0</v>
      </c>
      <c r="AG846">
        <v>0</v>
      </c>
      <c r="AH846">
        <v>0</v>
      </c>
      <c r="AI846">
        <v>1</v>
      </c>
      <c r="AJ846">
        <v>1</v>
      </c>
      <c r="AK846">
        <v>1</v>
      </c>
      <c r="AL846">
        <v>1</v>
      </c>
      <c r="AM846">
        <v>-2</v>
      </c>
      <c r="AN846">
        <v>0</v>
      </c>
      <c r="AO846">
        <v>1</v>
      </c>
      <c r="AP846">
        <v>1</v>
      </c>
      <c r="AQ846">
        <v>0</v>
      </c>
      <c r="AR846">
        <v>0</v>
      </c>
      <c r="AS846" t="s">
        <v>3</v>
      </c>
      <c r="AT846">
        <v>1</v>
      </c>
      <c r="AU846" t="s">
        <v>54</v>
      </c>
      <c r="AV846">
        <v>0</v>
      </c>
      <c r="AW846">
        <v>2</v>
      </c>
      <c r="AX846">
        <v>35385077</v>
      </c>
      <c r="AY846">
        <v>1</v>
      </c>
      <c r="AZ846">
        <v>0</v>
      </c>
      <c r="BA846">
        <v>846</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CV846">
        <v>0</v>
      </c>
      <c r="CW846">
        <v>0</v>
      </c>
      <c r="CX846">
        <f>ROUND(Y846*Source!I2639,9)</f>
        <v>0</v>
      </c>
      <c r="CY846">
        <f>AA846</f>
        <v>2206.16</v>
      </c>
      <c r="CZ846">
        <f>AE846</f>
        <v>2206.16</v>
      </c>
      <c r="DA846">
        <f>AI846</f>
        <v>1</v>
      </c>
      <c r="DB846">
        <f>ROUND((ROUND(AT846*CZ846,2)*0),6)</f>
        <v>0</v>
      </c>
      <c r="DC846">
        <f>ROUND((ROUND(AT846*AG846,2)*0),6)</f>
        <v>0</v>
      </c>
      <c r="DD846" t="s">
        <v>3</v>
      </c>
      <c r="DE846" t="s">
        <v>3</v>
      </c>
      <c r="DF846">
        <f t="shared" si="174"/>
        <v>0</v>
      </c>
      <c r="DG846">
        <f t="shared" si="175"/>
        <v>0</v>
      </c>
      <c r="DH846">
        <f t="shared" si="176"/>
        <v>0</v>
      </c>
      <c r="DI846">
        <f t="shared" si="177"/>
        <v>0</v>
      </c>
      <c r="DJ846">
        <f>DF846</f>
        <v>0</v>
      </c>
      <c r="DK846">
        <v>0</v>
      </c>
      <c r="DL846" t="s">
        <v>3</v>
      </c>
      <c r="DM846">
        <v>0</v>
      </c>
      <c r="DN846" t="s">
        <v>3</v>
      </c>
      <c r="DO846">
        <v>0</v>
      </c>
    </row>
    <row r="847" spans="1:119" x14ac:dyDescent="0.2">
      <c r="A847">
        <f>ROW(Source!A2640)</f>
        <v>2640</v>
      </c>
      <c r="B847">
        <v>35364244</v>
      </c>
      <c r="C847">
        <v>35385078</v>
      </c>
      <c r="D847">
        <v>35111398</v>
      </c>
      <c r="E847">
        <v>15872964</v>
      </c>
      <c r="F847">
        <v>1</v>
      </c>
      <c r="G847">
        <v>15872964</v>
      </c>
      <c r="H847">
        <v>1</v>
      </c>
      <c r="I847" t="s">
        <v>982</v>
      </c>
      <c r="J847" t="s">
        <v>3</v>
      </c>
      <c r="K847" t="s">
        <v>983</v>
      </c>
      <c r="L847">
        <v>1191</v>
      </c>
      <c r="N847">
        <v>1013</v>
      </c>
      <c r="O847" t="s">
        <v>984</v>
      </c>
      <c r="P847" t="s">
        <v>984</v>
      </c>
      <c r="Q847">
        <v>1</v>
      </c>
      <c r="W847">
        <v>0</v>
      </c>
      <c r="X847">
        <v>476480486</v>
      </c>
      <c r="Y847">
        <f t="shared" ref="Y847:Y910" si="178">AT847</f>
        <v>2.2999999999999998</v>
      </c>
      <c r="AA847">
        <v>0</v>
      </c>
      <c r="AB847">
        <v>0</v>
      </c>
      <c r="AC847">
        <v>0</v>
      </c>
      <c r="AD847">
        <v>0</v>
      </c>
      <c r="AE847">
        <v>0</v>
      </c>
      <c r="AF847">
        <v>0</v>
      </c>
      <c r="AG847">
        <v>0</v>
      </c>
      <c r="AH847">
        <v>0</v>
      </c>
      <c r="AI847">
        <v>1</v>
      </c>
      <c r="AJ847">
        <v>1</v>
      </c>
      <c r="AK847">
        <v>1</v>
      </c>
      <c r="AL847">
        <v>1</v>
      </c>
      <c r="AM847">
        <v>-2</v>
      </c>
      <c r="AN847">
        <v>0</v>
      </c>
      <c r="AO847">
        <v>1</v>
      </c>
      <c r="AP847">
        <v>1</v>
      </c>
      <c r="AQ847">
        <v>0</v>
      </c>
      <c r="AR847">
        <v>0</v>
      </c>
      <c r="AS847" t="s">
        <v>3</v>
      </c>
      <c r="AT847">
        <v>2.2999999999999998</v>
      </c>
      <c r="AU847" t="s">
        <v>3</v>
      </c>
      <c r="AV847">
        <v>1</v>
      </c>
      <c r="AW847">
        <v>2</v>
      </c>
      <c r="AX847">
        <v>35385084</v>
      </c>
      <c r="AY847">
        <v>1</v>
      </c>
      <c r="AZ847">
        <v>0</v>
      </c>
      <c r="BA847">
        <v>847</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CU847">
        <f>ROUND(AT847*Source!I2640*AH847*AL847,2)</f>
        <v>0</v>
      </c>
      <c r="CV847">
        <f>ROUND(Y847*Source!I2640,9)</f>
        <v>20.7</v>
      </c>
      <c r="CW847">
        <v>0</v>
      </c>
      <c r="CX847">
        <f>ROUND(Y847*Source!I2640,9)</f>
        <v>20.7</v>
      </c>
      <c r="CY847">
        <f>AD847</f>
        <v>0</v>
      </c>
      <c r="CZ847">
        <f>AH847</f>
        <v>0</v>
      </c>
      <c r="DA847">
        <f>AL847</f>
        <v>1</v>
      </c>
      <c r="DB847">
        <f t="shared" ref="DB847:DB910" si="179">ROUND(ROUND(AT847*CZ847,2),6)</f>
        <v>0</v>
      </c>
      <c r="DC847">
        <f t="shared" ref="DC847:DC910" si="180">ROUND(ROUND(AT847*AG847,2),6)</f>
        <v>0</v>
      </c>
      <c r="DD847" t="s">
        <v>3</v>
      </c>
      <c r="DE847" t="s">
        <v>3</v>
      </c>
      <c r="DF847">
        <f t="shared" si="174"/>
        <v>0</v>
      </c>
      <c r="DG847">
        <f t="shared" si="175"/>
        <v>0</v>
      </c>
      <c r="DH847">
        <f t="shared" si="176"/>
        <v>0</v>
      </c>
      <c r="DI847">
        <f t="shared" si="177"/>
        <v>0</v>
      </c>
      <c r="DJ847">
        <f>DI847</f>
        <v>0</v>
      </c>
      <c r="DK847">
        <v>0</v>
      </c>
      <c r="DL847" t="s">
        <v>3</v>
      </c>
      <c r="DM847">
        <v>0</v>
      </c>
      <c r="DN847" t="s">
        <v>3</v>
      </c>
      <c r="DO847">
        <v>0</v>
      </c>
    </row>
    <row r="848" spans="1:119" x14ac:dyDescent="0.2">
      <c r="A848">
        <f>ROW(Source!A2640)</f>
        <v>2640</v>
      </c>
      <c r="B848">
        <v>35364244</v>
      </c>
      <c r="C848">
        <v>35385078</v>
      </c>
      <c r="D848">
        <v>35112768</v>
      </c>
      <c r="E848">
        <v>1</v>
      </c>
      <c r="F848">
        <v>1</v>
      </c>
      <c r="G848">
        <v>15872964</v>
      </c>
      <c r="H848">
        <v>2</v>
      </c>
      <c r="I848" t="s">
        <v>1081</v>
      </c>
      <c r="J848" t="s">
        <v>1082</v>
      </c>
      <c r="K848" t="s">
        <v>1083</v>
      </c>
      <c r="L848">
        <v>1368</v>
      </c>
      <c r="N848">
        <v>1011</v>
      </c>
      <c r="O848" t="s">
        <v>988</v>
      </c>
      <c r="P848" t="s">
        <v>988</v>
      </c>
      <c r="Q848">
        <v>1</v>
      </c>
      <c r="W848">
        <v>0</v>
      </c>
      <c r="X848">
        <v>-1503072827</v>
      </c>
      <c r="Y848">
        <f t="shared" si="178"/>
        <v>0.14000000000000001</v>
      </c>
      <c r="AA848">
        <v>0</v>
      </c>
      <c r="AB848">
        <v>456.39</v>
      </c>
      <c r="AC848">
        <v>1.4</v>
      </c>
      <c r="AD848">
        <v>0</v>
      </c>
      <c r="AE848">
        <v>0</v>
      </c>
      <c r="AF848">
        <v>456.39</v>
      </c>
      <c r="AG848">
        <v>1.4</v>
      </c>
      <c r="AH848">
        <v>0</v>
      </c>
      <c r="AI848">
        <v>1</v>
      </c>
      <c r="AJ848">
        <v>1</v>
      </c>
      <c r="AK848">
        <v>1</v>
      </c>
      <c r="AL848">
        <v>1</v>
      </c>
      <c r="AM848">
        <v>-2</v>
      </c>
      <c r="AN848">
        <v>0</v>
      </c>
      <c r="AO848">
        <v>1</v>
      </c>
      <c r="AP848">
        <v>1</v>
      </c>
      <c r="AQ848">
        <v>0</v>
      </c>
      <c r="AR848">
        <v>0</v>
      </c>
      <c r="AS848" t="s">
        <v>3</v>
      </c>
      <c r="AT848">
        <v>0.14000000000000001</v>
      </c>
      <c r="AU848" t="s">
        <v>3</v>
      </c>
      <c r="AV848">
        <v>0</v>
      </c>
      <c r="AW848">
        <v>2</v>
      </c>
      <c r="AX848">
        <v>35385085</v>
      </c>
      <c r="AY848">
        <v>1</v>
      </c>
      <c r="AZ848">
        <v>0</v>
      </c>
      <c r="BA848">
        <v>848</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CV848">
        <v>0</v>
      </c>
      <c r="CW848">
        <f>ROUND(Y848*Source!I2640*DO848,9)</f>
        <v>0</v>
      </c>
      <c r="CX848">
        <f>ROUND(Y848*Source!I2640,9)</f>
        <v>1.26</v>
      </c>
      <c r="CY848">
        <f>AB848</f>
        <v>456.39</v>
      </c>
      <c r="CZ848">
        <f>AF848</f>
        <v>456.39</v>
      </c>
      <c r="DA848">
        <f>AJ848</f>
        <v>1</v>
      </c>
      <c r="DB848">
        <f t="shared" si="179"/>
        <v>63.89</v>
      </c>
      <c r="DC848">
        <f t="shared" si="180"/>
        <v>0.2</v>
      </c>
      <c r="DD848" t="s">
        <v>3</v>
      </c>
      <c r="DE848" t="s">
        <v>3</v>
      </c>
      <c r="DF848">
        <f t="shared" si="174"/>
        <v>0</v>
      </c>
      <c r="DG848">
        <f t="shared" si="175"/>
        <v>575.04999999999995</v>
      </c>
      <c r="DH848">
        <f t="shared" si="176"/>
        <v>1.76</v>
      </c>
      <c r="DI848">
        <f t="shared" si="177"/>
        <v>0</v>
      </c>
      <c r="DJ848">
        <f>DG848</f>
        <v>575.04999999999995</v>
      </c>
      <c r="DK848">
        <v>0</v>
      </c>
      <c r="DL848" t="s">
        <v>3</v>
      </c>
      <c r="DM848">
        <v>0</v>
      </c>
      <c r="DN848" t="s">
        <v>3</v>
      </c>
      <c r="DO848">
        <v>0</v>
      </c>
    </row>
    <row r="849" spans="1:119" x14ac:dyDescent="0.2">
      <c r="A849">
        <f>ROW(Source!A2640)</f>
        <v>2640</v>
      </c>
      <c r="B849">
        <v>35364244</v>
      </c>
      <c r="C849">
        <v>35385078</v>
      </c>
      <c r="D849">
        <v>35113206</v>
      </c>
      <c r="E849">
        <v>1</v>
      </c>
      <c r="F849">
        <v>1</v>
      </c>
      <c r="G849">
        <v>15872964</v>
      </c>
      <c r="H849">
        <v>2</v>
      </c>
      <c r="I849" t="s">
        <v>989</v>
      </c>
      <c r="J849" t="s">
        <v>990</v>
      </c>
      <c r="K849" t="s">
        <v>991</v>
      </c>
      <c r="L849">
        <v>1368</v>
      </c>
      <c r="N849">
        <v>1011</v>
      </c>
      <c r="O849" t="s">
        <v>988</v>
      </c>
      <c r="P849" t="s">
        <v>988</v>
      </c>
      <c r="Q849">
        <v>1</v>
      </c>
      <c r="W849">
        <v>0</v>
      </c>
      <c r="X849">
        <v>-1817365194</v>
      </c>
      <c r="Y849">
        <f t="shared" si="178"/>
        <v>0.04</v>
      </c>
      <c r="AA849">
        <v>0</v>
      </c>
      <c r="AB849">
        <v>4.72</v>
      </c>
      <c r="AC849">
        <v>0.1</v>
      </c>
      <c r="AD849">
        <v>0</v>
      </c>
      <c r="AE849">
        <v>0</v>
      </c>
      <c r="AF849">
        <v>4.72</v>
      </c>
      <c r="AG849">
        <v>0.1</v>
      </c>
      <c r="AH849">
        <v>0</v>
      </c>
      <c r="AI849">
        <v>1</v>
      </c>
      <c r="AJ849">
        <v>1</v>
      </c>
      <c r="AK849">
        <v>1</v>
      </c>
      <c r="AL849">
        <v>1</v>
      </c>
      <c r="AM849">
        <v>-2</v>
      </c>
      <c r="AN849">
        <v>0</v>
      </c>
      <c r="AO849">
        <v>1</v>
      </c>
      <c r="AP849">
        <v>1</v>
      </c>
      <c r="AQ849">
        <v>0</v>
      </c>
      <c r="AR849">
        <v>0</v>
      </c>
      <c r="AS849" t="s">
        <v>3</v>
      </c>
      <c r="AT849">
        <v>0.04</v>
      </c>
      <c r="AU849" t="s">
        <v>3</v>
      </c>
      <c r="AV849">
        <v>0</v>
      </c>
      <c r="AW849">
        <v>2</v>
      </c>
      <c r="AX849">
        <v>35385086</v>
      </c>
      <c r="AY849">
        <v>1</v>
      </c>
      <c r="AZ849">
        <v>0</v>
      </c>
      <c r="BA849">
        <v>849</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CV849">
        <v>0</v>
      </c>
      <c r="CW849">
        <f>ROUND(Y849*Source!I2640*DO849,9)</f>
        <v>0</v>
      </c>
      <c r="CX849">
        <f>ROUND(Y849*Source!I2640,9)</f>
        <v>0.36</v>
      </c>
      <c r="CY849">
        <f>AB849</f>
        <v>4.72</v>
      </c>
      <c r="CZ849">
        <f>AF849</f>
        <v>4.72</v>
      </c>
      <c r="DA849">
        <f>AJ849</f>
        <v>1</v>
      </c>
      <c r="DB849">
        <f t="shared" si="179"/>
        <v>0.19</v>
      </c>
      <c r="DC849">
        <f t="shared" si="180"/>
        <v>0</v>
      </c>
      <c r="DD849" t="s">
        <v>3</v>
      </c>
      <c r="DE849" t="s">
        <v>3</v>
      </c>
      <c r="DF849">
        <f t="shared" si="174"/>
        <v>0</v>
      </c>
      <c r="DG849">
        <f t="shared" si="175"/>
        <v>1.7</v>
      </c>
      <c r="DH849">
        <f t="shared" si="176"/>
        <v>0.04</v>
      </c>
      <c r="DI849">
        <f t="shared" si="177"/>
        <v>0</v>
      </c>
      <c r="DJ849">
        <f>DG849</f>
        <v>1.7</v>
      </c>
      <c r="DK849">
        <v>0</v>
      </c>
      <c r="DL849" t="s">
        <v>3</v>
      </c>
      <c r="DM849">
        <v>0</v>
      </c>
      <c r="DN849" t="s">
        <v>3</v>
      </c>
      <c r="DO849">
        <v>0</v>
      </c>
    </row>
    <row r="850" spans="1:119" x14ac:dyDescent="0.2">
      <c r="A850">
        <f>ROW(Source!A2640)</f>
        <v>2640</v>
      </c>
      <c r="B850">
        <v>35364244</v>
      </c>
      <c r="C850">
        <v>35385078</v>
      </c>
      <c r="D850">
        <v>35113178</v>
      </c>
      <c r="E850">
        <v>1</v>
      </c>
      <c r="F850">
        <v>1</v>
      </c>
      <c r="G850">
        <v>15872964</v>
      </c>
      <c r="H850">
        <v>2</v>
      </c>
      <c r="I850" t="s">
        <v>1084</v>
      </c>
      <c r="J850" t="s">
        <v>1085</v>
      </c>
      <c r="K850" t="s">
        <v>1086</v>
      </c>
      <c r="L850">
        <v>1368</v>
      </c>
      <c r="N850">
        <v>1011</v>
      </c>
      <c r="O850" t="s">
        <v>988</v>
      </c>
      <c r="P850" t="s">
        <v>988</v>
      </c>
      <c r="Q850">
        <v>1</v>
      </c>
      <c r="W850">
        <v>0</v>
      </c>
      <c r="X850">
        <v>-385320760</v>
      </c>
      <c r="Y850">
        <f t="shared" si="178"/>
        <v>0.22</v>
      </c>
      <c r="AA850">
        <v>0</v>
      </c>
      <c r="AB850">
        <v>9.8699999999999992</v>
      </c>
      <c r="AC850">
        <v>0.49</v>
      </c>
      <c r="AD850">
        <v>0</v>
      </c>
      <c r="AE850">
        <v>0</v>
      </c>
      <c r="AF850">
        <v>9.8699999999999992</v>
      </c>
      <c r="AG850">
        <v>0.49</v>
      </c>
      <c r="AH850">
        <v>0</v>
      </c>
      <c r="AI850">
        <v>1</v>
      </c>
      <c r="AJ850">
        <v>1</v>
      </c>
      <c r="AK850">
        <v>1</v>
      </c>
      <c r="AL850">
        <v>1</v>
      </c>
      <c r="AM850">
        <v>-2</v>
      </c>
      <c r="AN850">
        <v>0</v>
      </c>
      <c r="AO850">
        <v>1</v>
      </c>
      <c r="AP850">
        <v>1</v>
      </c>
      <c r="AQ850">
        <v>0</v>
      </c>
      <c r="AR850">
        <v>0</v>
      </c>
      <c r="AS850" t="s">
        <v>3</v>
      </c>
      <c r="AT850">
        <v>0.22</v>
      </c>
      <c r="AU850" t="s">
        <v>3</v>
      </c>
      <c r="AV850">
        <v>0</v>
      </c>
      <c r="AW850">
        <v>2</v>
      </c>
      <c r="AX850">
        <v>35385087</v>
      </c>
      <c r="AY850">
        <v>1</v>
      </c>
      <c r="AZ850">
        <v>0</v>
      </c>
      <c r="BA850">
        <v>850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CV850">
        <v>0</v>
      </c>
      <c r="CW850">
        <f>ROUND(Y850*Source!I2640*DO850,9)</f>
        <v>0</v>
      </c>
      <c r="CX850">
        <f>ROUND(Y850*Source!I2640,9)</f>
        <v>1.98</v>
      </c>
      <c r="CY850">
        <f>AB850</f>
        <v>9.8699999999999992</v>
      </c>
      <c r="CZ850">
        <f>AF850</f>
        <v>9.8699999999999992</v>
      </c>
      <c r="DA850">
        <f>AJ850</f>
        <v>1</v>
      </c>
      <c r="DB850">
        <f t="shared" si="179"/>
        <v>2.17</v>
      </c>
      <c r="DC850">
        <f t="shared" si="180"/>
        <v>0.11</v>
      </c>
      <c r="DD850" t="s">
        <v>3</v>
      </c>
      <c r="DE850" t="s">
        <v>3</v>
      </c>
      <c r="DF850">
        <f t="shared" si="174"/>
        <v>0</v>
      </c>
      <c r="DG850">
        <f t="shared" si="175"/>
        <v>19.54</v>
      </c>
      <c r="DH850">
        <f t="shared" si="176"/>
        <v>0.97</v>
      </c>
      <c r="DI850">
        <f t="shared" si="177"/>
        <v>0</v>
      </c>
      <c r="DJ850">
        <f>DG850</f>
        <v>19.54</v>
      </c>
      <c r="DK850">
        <v>0</v>
      </c>
      <c r="DL850" t="s">
        <v>3</v>
      </c>
      <c r="DM850">
        <v>0</v>
      </c>
      <c r="DN850" t="s">
        <v>3</v>
      </c>
      <c r="DO850">
        <v>0</v>
      </c>
    </row>
    <row r="851" spans="1:119" x14ac:dyDescent="0.2">
      <c r="A851">
        <f>ROW(Source!A2640)</f>
        <v>2640</v>
      </c>
      <c r="B851">
        <v>35364244</v>
      </c>
      <c r="C851">
        <v>35385078</v>
      </c>
      <c r="D851">
        <v>35122221</v>
      </c>
      <c r="E851">
        <v>1</v>
      </c>
      <c r="F851">
        <v>1</v>
      </c>
      <c r="G851">
        <v>15872964</v>
      </c>
      <c r="H851">
        <v>3</v>
      </c>
      <c r="I851" t="s">
        <v>128</v>
      </c>
      <c r="J851" t="s">
        <v>130</v>
      </c>
      <c r="K851" t="s">
        <v>129</v>
      </c>
      <c r="L851">
        <v>1354</v>
      </c>
      <c r="N851">
        <v>1010</v>
      </c>
      <c r="O851" t="s">
        <v>52</v>
      </c>
      <c r="P851" t="s">
        <v>52</v>
      </c>
      <c r="Q851">
        <v>1</v>
      </c>
      <c r="W851">
        <v>1</v>
      </c>
      <c r="X851">
        <v>-2080535723</v>
      </c>
      <c r="Y851">
        <f t="shared" si="178"/>
        <v>-1</v>
      </c>
      <c r="AA851">
        <v>2206.16</v>
      </c>
      <c r="AB851">
        <v>0</v>
      </c>
      <c r="AC851">
        <v>0</v>
      </c>
      <c r="AD851">
        <v>0</v>
      </c>
      <c r="AE851">
        <v>2206.16</v>
      </c>
      <c r="AF851">
        <v>0</v>
      </c>
      <c r="AG851">
        <v>0</v>
      </c>
      <c r="AH851">
        <v>0</v>
      </c>
      <c r="AI851">
        <v>1</v>
      </c>
      <c r="AJ851">
        <v>1</v>
      </c>
      <c r="AK851">
        <v>1</v>
      </c>
      <c r="AL851">
        <v>1</v>
      </c>
      <c r="AM851">
        <v>-2</v>
      </c>
      <c r="AN851">
        <v>0</v>
      </c>
      <c r="AO851">
        <v>1</v>
      </c>
      <c r="AP851">
        <v>1</v>
      </c>
      <c r="AQ851">
        <v>0</v>
      </c>
      <c r="AR851">
        <v>0</v>
      </c>
      <c r="AS851" t="s">
        <v>3</v>
      </c>
      <c r="AT851">
        <v>-1</v>
      </c>
      <c r="AU851" t="s">
        <v>3</v>
      </c>
      <c r="AV851">
        <v>0</v>
      </c>
      <c r="AW851">
        <v>2</v>
      </c>
      <c r="AX851">
        <v>35385088</v>
      </c>
      <c r="AY851">
        <v>1</v>
      </c>
      <c r="AZ851">
        <v>6144</v>
      </c>
      <c r="BA851">
        <v>851</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CV851">
        <v>0</v>
      </c>
      <c r="CW851">
        <v>0</v>
      </c>
      <c r="CX851">
        <f>ROUND(Y851*Source!I2640,9)</f>
        <v>-9</v>
      </c>
      <c r="CY851">
        <f>AA851</f>
        <v>2206.16</v>
      </c>
      <c r="CZ851">
        <f>AE851</f>
        <v>2206.16</v>
      </c>
      <c r="DA851">
        <f>AI851</f>
        <v>1</v>
      </c>
      <c r="DB851">
        <f t="shared" si="179"/>
        <v>-2206.16</v>
      </c>
      <c r="DC851">
        <f t="shared" si="180"/>
        <v>0</v>
      </c>
      <c r="DD851" t="s">
        <v>3</v>
      </c>
      <c r="DE851" t="s">
        <v>3</v>
      </c>
      <c r="DF851">
        <f t="shared" si="174"/>
        <v>-19855.439999999999</v>
      </c>
      <c r="DG851">
        <f t="shared" si="175"/>
        <v>0</v>
      </c>
      <c r="DH851">
        <f t="shared" si="176"/>
        <v>0</v>
      </c>
      <c r="DI851">
        <f t="shared" si="177"/>
        <v>0</v>
      </c>
      <c r="DJ851">
        <f>DF851</f>
        <v>-19855.439999999999</v>
      </c>
      <c r="DK851">
        <v>0</v>
      </c>
      <c r="DL851" t="s">
        <v>3</v>
      </c>
      <c r="DM851">
        <v>0</v>
      </c>
      <c r="DN851" t="s">
        <v>3</v>
      </c>
      <c r="DO851">
        <v>0</v>
      </c>
    </row>
    <row r="852" spans="1:119" x14ac:dyDescent="0.2">
      <c r="A852">
        <f>ROW(Source!A2677)</f>
        <v>2677</v>
      </c>
      <c r="B852">
        <v>35364244</v>
      </c>
      <c r="C852">
        <v>35385148</v>
      </c>
      <c r="D852">
        <v>35111398</v>
      </c>
      <c r="E852">
        <v>15872964</v>
      </c>
      <c r="F852">
        <v>1</v>
      </c>
      <c r="G852">
        <v>15872964</v>
      </c>
      <c r="H852">
        <v>1</v>
      </c>
      <c r="I852" t="s">
        <v>982</v>
      </c>
      <c r="J852" t="s">
        <v>3</v>
      </c>
      <c r="K852" t="s">
        <v>983</v>
      </c>
      <c r="L852">
        <v>1191</v>
      </c>
      <c r="N852">
        <v>1013</v>
      </c>
      <c r="O852" t="s">
        <v>984</v>
      </c>
      <c r="P852" t="s">
        <v>984</v>
      </c>
      <c r="Q852">
        <v>1</v>
      </c>
      <c r="W852">
        <v>0</v>
      </c>
      <c r="X852">
        <v>476480486</v>
      </c>
      <c r="Y852">
        <f t="shared" si="178"/>
        <v>5.84</v>
      </c>
      <c r="AA852">
        <v>0</v>
      </c>
      <c r="AB852">
        <v>0</v>
      </c>
      <c r="AC852">
        <v>0</v>
      </c>
      <c r="AD852">
        <v>0</v>
      </c>
      <c r="AE852">
        <v>0</v>
      </c>
      <c r="AF852">
        <v>0</v>
      </c>
      <c r="AG852">
        <v>0</v>
      </c>
      <c r="AH852">
        <v>0</v>
      </c>
      <c r="AI852">
        <v>1</v>
      </c>
      <c r="AJ852">
        <v>1</v>
      </c>
      <c r="AK852">
        <v>1</v>
      </c>
      <c r="AL852">
        <v>1</v>
      </c>
      <c r="AM852">
        <v>-2</v>
      </c>
      <c r="AN852">
        <v>0</v>
      </c>
      <c r="AO852">
        <v>1</v>
      </c>
      <c r="AP852">
        <v>1</v>
      </c>
      <c r="AQ852">
        <v>0</v>
      </c>
      <c r="AR852">
        <v>0</v>
      </c>
      <c r="AS852" t="s">
        <v>3</v>
      </c>
      <c r="AT852">
        <v>5.84</v>
      </c>
      <c r="AU852" t="s">
        <v>3</v>
      </c>
      <c r="AV852">
        <v>1</v>
      </c>
      <c r="AW852">
        <v>2</v>
      </c>
      <c r="AX852">
        <v>35385150</v>
      </c>
      <c r="AY852">
        <v>1</v>
      </c>
      <c r="AZ852">
        <v>0</v>
      </c>
      <c r="BA852">
        <v>852</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CU852">
        <f>ROUND(AT852*Source!I2677*AH852*AL852,2)</f>
        <v>0</v>
      </c>
      <c r="CV852">
        <f>ROUND(Y852*Source!I2677,9)</f>
        <v>0.29199999999999998</v>
      </c>
      <c r="CW852">
        <v>0</v>
      </c>
      <c r="CX852">
        <f>ROUND(Y852*Source!I2677,9)</f>
        <v>0.29199999999999998</v>
      </c>
      <c r="CY852">
        <f>AD852</f>
        <v>0</v>
      </c>
      <c r="CZ852">
        <f>AH852</f>
        <v>0</v>
      </c>
      <c r="DA852">
        <f>AL852</f>
        <v>1</v>
      </c>
      <c r="DB852">
        <f t="shared" si="179"/>
        <v>0</v>
      </c>
      <c r="DC852">
        <f t="shared" si="180"/>
        <v>0</v>
      </c>
      <c r="DD852" t="s">
        <v>3</v>
      </c>
      <c r="DE852" t="s">
        <v>3</v>
      </c>
      <c r="DF852">
        <f t="shared" si="174"/>
        <v>0</v>
      </c>
      <c r="DG852">
        <f t="shared" si="175"/>
        <v>0</v>
      </c>
      <c r="DH852">
        <f t="shared" si="176"/>
        <v>0</v>
      </c>
      <c r="DI852">
        <f t="shared" si="177"/>
        <v>0</v>
      </c>
      <c r="DJ852">
        <f>DI852</f>
        <v>0</v>
      </c>
      <c r="DK852">
        <v>0</v>
      </c>
      <c r="DL852" t="s">
        <v>3</v>
      </c>
      <c r="DM852">
        <v>0</v>
      </c>
      <c r="DN852" t="s">
        <v>3</v>
      </c>
      <c r="DO852">
        <v>0</v>
      </c>
    </row>
    <row r="853" spans="1:119" x14ac:dyDescent="0.2">
      <c r="A853">
        <f>ROW(Source!A2678)</f>
        <v>2678</v>
      </c>
      <c r="B853">
        <v>35364244</v>
      </c>
      <c r="C853">
        <v>35385151</v>
      </c>
      <c r="D853">
        <v>35111398</v>
      </c>
      <c r="E853">
        <v>15872964</v>
      </c>
      <c r="F853">
        <v>1</v>
      </c>
      <c r="G853">
        <v>15872964</v>
      </c>
      <c r="H853">
        <v>1</v>
      </c>
      <c r="I853" t="s">
        <v>982</v>
      </c>
      <c r="J853" t="s">
        <v>3</v>
      </c>
      <c r="K853" t="s">
        <v>983</v>
      </c>
      <c r="L853">
        <v>1191</v>
      </c>
      <c r="N853">
        <v>1013</v>
      </c>
      <c r="O853" t="s">
        <v>984</v>
      </c>
      <c r="P853" t="s">
        <v>984</v>
      </c>
      <c r="Q853">
        <v>1</v>
      </c>
      <c r="W853">
        <v>0</v>
      </c>
      <c r="X853">
        <v>476480486</v>
      </c>
      <c r="Y853">
        <f t="shared" si="178"/>
        <v>0.42</v>
      </c>
      <c r="AA853">
        <v>0</v>
      </c>
      <c r="AB853">
        <v>0</v>
      </c>
      <c r="AC853">
        <v>0</v>
      </c>
      <c r="AD853">
        <v>0</v>
      </c>
      <c r="AE853">
        <v>0</v>
      </c>
      <c r="AF853">
        <v>0</v>
      </c>
      <c r="AG853">
        <v>0</v>
      </c>
      <c r="AH853">
        <v>0</v>
      </c>
      <c r="AI853">
        <v>1</v>
      </c>
      <c r="AJ853">
        <v>1</v>
      </c>
      <c r="AK853">
        <v>1</v>
      </c>
      <c r="AL853">
        <v>1</v>
      </c>
      <c r="AM853">
        <v>-2</v>
      </c>
      <c r="AN853">
        <v>0</v>
      </c>
      <c r="AO853">
        <v>1</v>
      </c>
      <c r="AP853">
        <v>0</v>
      </c>
      <c r="AQ853">
        <v>0</v>
      </c>
      <c r="AR853">
        <v>0</v>
      </c>
      <c r="AS853" t="s">
        <v>3</v>
      </c>
      <c r="AT853">
        <v>0.42</v>
      </c>
      <c r="AU853" t="s">
        <v>3</v>
      </c>
      <c r="AV853">
        <v>1</v>
      </c>
      <c r="AW853">
        <v>2</v>
      </c>
      <c r="AX853">
        <v>35385156</v>
      </c>
      <c r="AY853">
        <v>1</v>
      </c>
      <c r="AZ853">
        <v>0</v>
      </c>
      <c r="BA853">
        <v>853</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CU853">
        <f>ROUND(AT853*Source!I2678*AH853*AL853,2)</f>
        <v>0</v>
      </c>
      <c r="CV853">
        <f>ROUND(Y853*Source!I2678,9)</f>
        <v>8.4000000000000005E-2</v>
      </c>
      <c r="CW853">
        <v>0</v>
      </c>
      <c r="CX853">
        <f>ROUND(Y853*Source!I2678,9)</f>
        <v>8.4000000000000005E-2</v>
      </c>
      <c r="CY853">
        <f>AD853</f>
        <v>0</v>
      </c>
      <c r="CZ853">
        <f>AH853</f>
        <v>0</v>
      </c>
      <c r="DA853">
        <f>AL853</f>
        <v>1</v>
      </c>
      <c r="DB853">
        <f t="shared" si="179"/>
        <v>0</v>
      </c>
      <c r="DC853">
        <f t="shared" si="180"/>
        <v>0</v>
      </c>
      <c r="DD853" t="s">
        <v>3</v>
      </c>
      <c r="DE853" t="s">
        <v>3</v>
      </c>
      <c r="DF853">
        <f t="shared" si="174"/>
        <v>0</v>
      </c>
      <c r="DG853">
        <f t="shared" si="175"/>
        <v>0</v>
      </c>
      <c r="DH853">
        <f t="shared" si="176"/>
        <v>0</v>
      </c>
      <c r="DI853">
        <f t="shared" si="177"/>
        <v>0</v>
      </c>
      <c r="DJ853">
        <f>DI853</f>
        <v>0</v>
      </c>
      <c r="DK853">
        <v>0</v>
      </c>
      <c r="DL853" t="s">
        <v>3</v>
      </c>
      <c r="DM853">
        <v>0</v>
      </c>
      <c r="DN853" t="s">
        <v>3</v>
      </c>
      <c r="DO853">
        <v>0</v>
      </c>
    </row>
    <row r="854" spans="1:119" x14ac:dyDescent="0.2">
      <c r="A854">
        <f>ROW(Source!A2678)</f>
        <v>2678</v>
      </c>
      <c r="B854">
        <v>35364244</v>
      </c>
      <c r="C854">
        <v>35385151</v>
      </c>
      <c r="D854">
        <v>35113190</v>
      </c>
      <c r="E854">
        <v>1</v>
      </c>
      <c r="F854">
        <v>1</v>
      </c>
      <c r="G854">
        <v>15872964</v>
      </c>
      <c r="H854">
        <v>2</v>
      </c>
      <c r="I854" t="s">
        <v>1111</v>
      </c>
      <c r="J854" t="s">
        <v>1112</v>
      </c>
      <c r="K854" t="s">
        <v>1113</v>
      </c>
      <c r="L854">
        <v>1368</v>
      </c>
      <c r="N854">
        <v>1011</v>
      </c>
      <c r="O854" t="s">
        <v>988</v>
      </c>
      <c r="P854" t="s">
        <v>988</v>
      </c>
      <c r="Q854">
        <v>1</v>
      </c>
      <c r="W854">
        <v>0</v>
      </c>
      <c r="X854">
        <v>-1477704590</v>
      </c>
      <c r="Y854">
        <f t="shared" si="178"/>
        <v>0.2</v>
      </c>
      <c r="AA854">
        <v>0</v>
      </c>
      <c r="AB854">
        <v>44.94</v>
      </c>
      <c r="AC854">
        <v>0.64</v>
      </c>
      <c r="AD854">
        <v>0</v>
      </c>
      <c r="AE854">
        <v>0</v>
      </c>
      <c r="AF854">
        <v>44.94</v>
      </c>
      <c r="AG854">
        <v>0.64</v>
      </c>
      <c r="AH854">
        <v>0</v>
      </c>
      <c r="AI854">
        <v>1</v>
      </c>
      <c r="AJ854">
        <v>1</v>
      </c>
      <c r="AK854">
        <v>1</v>
      </c>
      <c r="AL854">
        <v>1</v>
      </c>
      <c r="AM854">
        <v>-2</v>
      </c>
      <c r="AN854">
        <v>0</v>
      </c>
      <c r="AO854">
        <v>1</v>
      </c>
      <c r="AP854">
        <v>0</v>
      </c>
      <c r="AQ854">
        <v>0</v>
      </c>
      <c r="AR854">
        <v>0</v>
      </c>
      <c r="AS854" t="s">
        <v>3</v>
      </c>
      <c r="AT854">
        <v>0.2</v>
      </c>
      <c r="AU854" t="s">
        <v>3</v>
      </c>
      <c r="AV854">
        <v>0</v>
      </c>
      <c r="AW854">
        <v>2</v>
      </c>
      <c r="AX854">
        <v>35385157</v>
      </c>
      <c r="AY854">
        <v>1</v>
      </c>
      <c r="AZ854">
        <v>0</v>
      </c>
      <c r="BA854">
        <v>854</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CV854">
        <v>0</v>
      </c>
      <c r="CW854">
        <f>ROUND(Y854*Source!I2678*DO854,9)</f>
        <v>0</v>
      </c>
      <c r="CX854">
        <f>ROUND(Y854*Source!I2678,9)</f>
        <v>0.04</v>
      </c>
      <c r="CY854">
        <f>AB854</f>
        <v>44.94</v>
      </c>
      <c r="CZ854">
        <f>AF854</f>
        <v>44.94</v>
      </c>
      <c r="DA854">
        <f>AJ854</f>
        <v>1</v>
      </c>
      <c r="DB854">
        <f t="shared" si="179"/>
        <v>8.99</v>
      </c>
      <c r="DC854">
        <f t="shared" si="180"/>
        <v>0.13</v>
      </c>
      <c r="DD854" t="s">
        <v>3</v>
      </c>
      <c r="DE854" t="s">
        <v>3</v>
      </c>
      <c r="DF854">
        <f t="shared" si="174"/>
        <v>0</v>
      </c>
      <c r="DG854">
        <f t="shared" si="175"/>
        <v>1.8</v>
      </c>
      <c r="DH854">
        <f t="shared" si="176"/>
        <v>0.03</v>
      </c>
      <c r="DI854">
        <f t="shared" si="177"/>
        <v>0</v>
      </c>
      <c r="DJ854">
        <f>DG854</f>
        <v>1.8</v>
      </c>
      <c r="DK854">
        <v>0</v>
      </c>
      <c r="DL854" t="s">
        <v>3</v>
      </c>
      <c r="DM854">
        <v>0</v>
      </c>
      <c r="DN854" t="s">
        <v>3</v>
      </c>
      <c r="DO854">
        <v>0</v>
      </c>
    </row>
    <row r="855" spans="1:119" x14ac:dyDescent="0.2">
      <c r="A855">
        <f>ROW(Source!A2678)</f>
        <v>2678</v>
      </c>
      <c r="B855">
        <v>35364244</v>
      </c>
      <c r="C855">
        <v>35385151</v>
      </c>
      <c r="D855">
        <v>35115233</v>
      </c>
      <c r="E855">
        <v>1</v>
      </c>
      <c r="F855">
        <v>1</v>
      </c>
      <c r="G855">
        <v>15872964</v>
      </c>
      <c r="H855">
        <v>3</v>
      </c>
      <c r="I855" t="s">
        <v>1114</v>
      </c>
      <c r="J855" t="s">
        <v>1115</v>
      </c>
      <c r="K855" t="s">
        <v>1116</v>
      </c>
      <c r="L855">
        <v>1339</v>
      </c>
      <c r="N855">
        <v>1007</v>
      </c>
      <c r="O855" t="s">
        <v>1117</v>
      </c>
      <c r="P855" t="s">
        <v>1117</v>
      </c>
      <c r="Q855">
        <v>1</v>
      </c>
      <c r="W855">
        <v>0</v>
      </c>
      <c r="X855">
        <v>-35091971</v>
      </c>
      <c r="Y855">
        <f t="shared" si="178"/>
        <v>1.7600000000000001E-2</v>
      </c>
      <c r="AA855">
        <v>54.81</v>
      </c>
      <c r="AB855">
        <v>0</v>
      </c>
      <c r="AC855">
        <v>0</v>
      </c>
      <c r="AD855">
        <v>0</v>
      </c>
      <c r="AE855">
        <v>54.81</v>
      </c>
      <c r="AF855">
        <v>0</v>
      </c>
      <c r="AG855">
        <v>0</v>
      </c>
      <c r="AH855">
        <v>0</v>
      </c>
      <c r="AI855">
        <v>1</v>
      </c>
      <c r="AJ855">
        <v>1</v>
      </c>
      <c r="AK855">
        <v>1</v>
      </c>
      <c r="AL855">
        <v>1</v>
      </c>
      <c r="AM855">
        <v>-2</v>
      </c>
      <c r="AN855">
        <v>0</v>
      </c>
      <c r="AO855">
        <v>1</v>
      </c>
      <c r="AP855">
        <v>0</v>
      </c>
      <c r="AQ855">
        <v>0</v>
      </c>
      <c r="AR855">
        <v>0</v>
      </c>
      <c r="AS855" t="s">
        <v>3</v>
      </c>
      <c r="AT855">
        <v>1.7600000000000001E-2</v>
      </c>
      <c r="AU855" t="s">
        <v>3</v>
      </c>
      <c r="AV855">
        <v>0</v>
      </c>
      <c r="AW855">
        <v>2</v>
      </c>
      <c r="AX855">
        <v>35385158</v>
      </c>
      <c r="AY855">
        <v>1</v>
      </c>
      <c r="AZ855">
        <v>0</v>
      </c>
      <c r="BA855">
        <v>855</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CV855">
        <v>0</v>
      </c>
      <c r="CW855">
        <v>0</v>
      </c>
      <c r="CX855">
        <f>ROUND(Y855*Source!I2678,9)</f>
        <v>3.5200000000000001E-3</v>
      </c>
      <c r="CY855">
        <f>AA855</f>
        <v>54.81</v>
      </c>
      <c r="CZ855">
        <f>AE855</f>
        <v>54.81</v>
      </c>
      <c r="DA855">
        <f>AI855</f>
        <v>1</v>
      </c>
      <c r="DB855">
        <f t="shared" si="179"/>
        <v>0.96</v>
      </c>
      <c r="DC855">
        <f t="shared" si="180"/>
        <v>0</v>
      </c>
      <c r="DD855" t="s">
        <v>3</v>
      </c>
      <c r="DE855" t="s">
        <v>3</v>
      </c>
      <c r="DF855">
        <f t="shared" si="174"/>
        <v>0.19</v>
      </c>
      <c r="DG855">
        <f t="shared" si="175"/>
        <v>0</v>
      </c>
      <c r="DH855">
        <f t="shared" si="176"/>
        <v>0</v>
      </c>
      <c r="DI855">
        <f t="shared" si="177"/>
        <v>0</v>
      </c>
      <c r="DJ855">
        <f>DF855</f>
        <v>0.19</v>
      </c>
      <c r="DK855">
        <v>0</v>
      </c>
      <c r="DL855" t="s">
        <v>3</v>
      </c>
      <c r="DM855">
        <v>0</v>
      </c>
      <c r="DN855" t="s">
        <v>3</v>
      </c>
      <c r="DO855">
        <v>0</v>
      </c>
    </row>
    <row r="856" spans="1:119" x14ac:dyDescent="0.2">
      <c r="A856">
        <f>ROW(Source!A2678)</f>
        <v>2678</v>
      </c>
      <c r="B856">
        <v>35364244</v>
      </c>
      <c r="C856">
        <v>35385151</v>
      </c>
      <c r="D856">
        <v>35117602</v>
      </c>
      <c r="E856">
        <v>1</v>
      </c>
      <c r="F856">
        <v>1</v>
      </c>
      <c r="G856">
        <v>15872964</v>
      </c>
      <c r="H856">
        <v>3</v>
      </c>
      <c r="I856" t="s">
        <v>1118</v>
      </c>
      <c r="J856" t="s">
        <v>1119</v>
      </c>
      <c r="K856" t="s">
        <v>1120</v>
      </c>
      <c r="L856">
        <v>1354</v>
      </c>
      <c r="N856">
        <v>1010</v>
      </c>
      <c r="O856" t="s">
        <v>52</v>
      </c>
      <c r="P856" t="s">
        <v>52</v>
      </c>
      <c r="Q856">
        <v>1</v>
      </c>
      <c r="W856">
        <v>0</v>
      </c>
      <c r="X856">
        <v>656259231</v>
      </c>
      <c r="Y856">
        <f t="shared" si="178"/>
        <v>6.7000000000000002E-3</v>
      </c>
      <c r="AA856">
        <v>16620.27</v>
      </c>
      <c r="AB856">
        <v>0</v>
      </c>
      <c r="AC856">
        <v>0</v>
      </c>
      <c r="AD856">
        <v>0</v>
      </c>
      <c r="AE856">
        <v>16620.27</v>
      </c>
      <c r="AF856">
        <v>0</v>
      </c>
      <c r="AG856">
        <v>0</v>
      </c>
      <c r="AH856">
        <v>0</v>
      </c>
      <c r="AI856">
        <v>1</v>
      </c>
      <c r="AJ856">
        <v>1</v>
      </c>
      <c r="AK856">
        <v>1</v>
      </c>
      <c r="AL856">
        <v>1</v>
      </c>
      <c r="AM856">
        <v>-2</v>
      </c>
      <c r="AN856">
        <v>0</v>
      </c>
      <c r="AO856">
        <v>1</v>
      </c>
      <c r="AP856">
        <v>0</v>
      </c>
      <c r="AQ856">
        <v>0</v>
      </c>
      <c r="AR856">
        <v>0</v>
      </c>
      <c r="AS856" t="s">
        <v>3</v>
      </c>
      <c r="AT856">
        <v>6.7000000000000002E-3</v>
      </c>
      <c r="AU856" t="s">
        <v>3</v>
      </c>
      <c r="AV856">
        <v>0</v>
      </c>
      <c r="AW856">
        <v>2</v>
      </c>
      <c r="AX856">
        <v>35385159</v>
      </c>
      <c r="AY856">
        <v>1</v>
      </c>
      <c r="AZ856">
        <v>0</v>
      </c>
      <c r="BA856">
        <v>856</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CV856">
        <v>0</v>
      </c>
      <c r="CW856">
        <v>0</v>
      </c>
      <c r="CX856">
        <f>ROUND(Y856*Source!I2678,9)</f>
        <v>1.34E-3</v>
      </c>
      <c r="CY856">
        <f>AA856</f>
        <v>16620.27</v>
      </c>
      <c r="CZ856">
        <f>AE856</f>
        <v>16620.27</v>
      </c>
      <c r="DA856">
        <f>AI856</f>
        <v>1</v>
      </c>
      <c r="DB856">
        <f t="shared" si="179"/>
        <v>111.36</v>
      </c>
      <c r="DC856">
        <f t="shared" si="180"/>
        <v>0</v>
      </c>
      <c r="DD856" t="s">
        <v>3</v>
      </c>
      <c r="DE856" t="s">
        <v>3</v>
      </c>
      <c r="DF856">
        <f t="shared" si="174"/>
        <v>22.27</v>
      </c>
      <c r="DG856">
        <f t="shared" si="175"/>
        <v>0</v>
      </c>
      <c r="DH856">
        <f t="shared" si="176"/>
        <v>0</v>
      </c>
      <c r="DI856">
        <f t="shared" si="177"/>
        <v>0</v>
      </c>
      <c r="DJ856">
        <f>DF856</f>
        <v>22.27</v>
      </c>
      <c r="DK856">
        <v>0</v>
      </c>
      <c r="DL856" t="s">
        <v>3</v>
      </c>
      <c r="DM856">
        <v>0</v>
      </c>
      <c r="DN856" t="s">
        <v>3</v>
      </c>
      <c r="DO856">
        <v>0</v>
      </c>
    </row>
    <row r="857" spans="1:119" x14ac:dyDescent="0.2">
      <c r="A857">
        <f>ROW(Source!A2679)</f>
        <v>2679</v>
      </c>
      <c r="B857">
        <v>35364244</v>
      </c>
      <c r="C857">
        <v>35385160</v>
      </c>
      <c r="D857">
        <v>35111398</v>
      </c>
      <c r="E857">
        <v>15872964</v>
      </c>
      <c r="F857">
        <v>1</v>
      </c>
      <c r="G857">
        <v>15872964</v>
      </c>
      <c r="H857">
        <v>1</v>
      </c>
      <c r="I857" t="s">
        <v>982</v>
      </c>
      <c r="J857" t="s">
        <v>3</v>
      </c>
      <c r="K857" t="s">
        <v>983</v>
      </c>
      <c r="L857">
        <v>1191</v>
      </c>
      <c r="N857">
        <v>1013</v>
      </c>
      <c r="O857" t="s">
        <v>984</v>
      </c>
      <c r="P857" t="s">
        <v>984</v>
      </c>
      <c r="Q857">
        <v>1</v>
      </c>
      <c r="W857">
        <v>0</v>
      </c>
      <c r="X857">
        <v>476480486</v>
      </c>
      <c r="Y857">
        <f t="shared" si="178"/>
        <v>14</v>
      </c>
      <c r="AA857">
        <v>0</v>
      </c>
      <c r="AB857">
        <v>0</v>
      </c>
      <c r="AC857">
        <v>0</v>
      </c>
      <c r="AD857">
        <v>0</v>
      </c>
      <c r="AE857">
        <v>0</v>
      </c>
      <c r="AF857">
        <v>0</v>
      </c>
      <c r="AG857">
        <v>0</v>
      </c>
      <c r="AH857">
        <v>0</v>
      </c>
      <c r="AI857">
        <v>1</v>
      </c>
      <c r="AJ857">
        <v>1</v>
      </c>
      <c r="AK857">
        <v>1</v>
      </c>
      <c r="AL857">
        <v>1</v>
      </c>
      <c r="AM857">
        <v>-2</v>
      </c>
      <c r="AN857">
        <v>0</v>
      </c>
      <c r="AO857">
        <v>1</v>
      </c>
      <c r="AP857">
        <v>1</v>
      </c>
      <c r="AQ857">
        <v>0</v>
      </c>
      <c r="AR857">
        <v>0</v>
      </c>
      <c r="AS857" t="s">
        <v>3</v>
      </c>
      <c r="AT857">
        <v>14</v>
      </c>
      <c r="AU857" t="s">
        <v>3</v>
      </c>
      <c r="AV857">
        <v>1</v>
      </c>
      <c r="AW857">
        <v>2</v>
      </c>
      <c r="AX857">
        <v>35385164</v>
      </c>
      <c r="AY857">
        <v>1</v>
      </c>
      <c r="AZ857">
        <v>0</v>
      </c>
      <c r="BA857">
        <v>857</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CU857">
        <f>ROUND(AT857*Source!I2679*AH857*AL857,2)</f>
        <v>0</v>
      </c>
      <c r="CV857">
        <f>ROUND(Y857*Source!I2679,9)</f>
        <v>0.84</v>
      </c>
      <c r="CW857">
        <v>0</v>
      </c>
      <c r="CX857">
        <f>ROUND(Y857*Source!I2679,9)</f>
        <v>0.84</v>
      </c>
      <c r="CY857">
        <f>AD857</f>
        <v>0</v>
      </c>
      <c r="CZ857">
        <f>AH857</f>
        <v>0</v>
      </c>
      <c r="DA857">
        <f>AL857</f>
        <v>1</v>
      </c>
      <c r="DB857">
        <f t="shared" si="179"/>
        <v>0</v>
      </c>
      <c r="DC857">
        <f t="shared" si="180"/>
        <v>0</v>
      </c>
      <c r="DD857" t="s">
        <v>3</v>
      </c>
      <c r="DE857" t="s">
        <v>3</v>
      </c>
      <c r="DF857">
        <f t="shared" si="174"/>
        <v>0</v>
      </c>
      <c r="DG857">
        <f t="shared" si="175"/>
        <v>0</v>
      </c>
      <c r="DH857">
        <f t="shared" si="176"/>
        <v>0</v>
      </c>
      <c r="DI857">
        <f t="shared" si="177"/>
        <v>0</v>
      </c>
      <c r="DJ857">
        <f>DI857</f>
        <v>0</v>
      </c>
      <c r="DK857">
        <v>0</v>
      </c>
      <c r="DL857" t="s">
        <v>3</v>
      </c>
      <c r="DM857">
        <v>0</v>
      </c>
      <c r="DN857" t="s">
        <v>3</v>
      </c>
      <c r="DO857">
        <v>0</v>
      </c>
    </row>
    <row r="858" spans="1:119" x14ac:dyDescent="0.2">
      <c r="A858">
        <f>ROW(Source!A2679)</f>
        <v>2679</v>
      </c>
      <c r="B858">
        <v>35364244</v>
      </c>
      <c r="C858">
        <v>35385160</v>
      </c>
      <c r="D858">
        <v>35112687</v>
      </c>
      <c r="E858">
        <v>1</v>
      </c>
      <c r="F858">
        <v>1</v>
      </c>
      <c r="G858">
        <v>15872964</v>
      </c>
      <c r="H858">
        <v>2</v>
      </c>
      <c r="I858" t="s">
        <v>1121</v>
      </c>
      <c r="J858" t="s">
        <v>1122</v>
      </c>
      <c r="K858" t="s">
        <v>1123</v>
      </c>
      <c r="L858">
        <v>1368</v>
      </c>
      <c r="N858">
        <v>1011</v>
      </c>
      <c r="O858" t="s">
        <v>988</v>
      </c>
      <c r="P858" t="s">
        <v>988</v>
      </c>
      <c r="Q858">
        <v>1</v>
      </c>
      <c r="W858">
        <v>0</v>
      </c>
      <c r="X858">
        <v>-1843499539</v>
      </c>
      <c r="Y858">
        <f t="shared" si="178"/>
        <v>3.65</v>
      </c>
      <c r="AA858">
        <v>0</v>
      </c>
      <c r="AB858">
        <v>1635</v>
      </c>
      <c r="AC858">
        <v>832.91</v>
      </c>
      <c r="AD858">
        <v>0</v>
      </c>
      <c r="AE858">
        <v>0</v>
      </c>
      <c r="AF858">
        <v>1635</v>
      </c>
      <c r="AG858">
        <v>832.91</v>
      </c>
      <c r="AH858">
        <v>0</v>
      </c>
      <c r="AI858">
        <v>1</v>
      </c>
      <c r="AJ858">
        <v>1</v>
      </c>
      <c r="AK858">
        <v>1</v>
      </c>
      <c r="AL858">
        <v>1</v>
      </c>
      <c r="AM858">
        <v>-2</v>
      </c>
      <c r="AN858">
        <v>0</v>
      </c>
      <c r="AO858">
        <v>1</v>
      </c>
      <c r="AP858">
        <v>1</v>
      </c>
      <c r="AQ858">
        <v>0</v>
      </c>
      <c r="AR858">
        <v>0</v>
      </c>
      <c r="AS858" t="s">
        <v>3</v>
      </c>
      <c r="AT858">
        <v>3.65</v>
      </c>
      <c r="AU858" t="s">
        <v>3</v>
      </c>
      <c r="AV858">
        <v>0</v>
      </c>
      <c r="AW858">
        <v>2</v>
      </c>
      <c r="AX858">
        <v>35385165</v>
      </c>
      <c r="AY858">
        <v>1</v>
      </c>
      <c r="AZ858">
        <v>0</v>
      </c>
      <c r="BA858">
        <v>858</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CV858">
        <v>0</v>
      </c>
      <c r="CW858">
        <f>ROUND(Y858*Source!I2679*DO858,9)</f>
        <v>0</v>
      </c>
      <c r="CX858">
        <f>ROUND(Y858*Source!I2679,9)</f>
        <v>0.219</v>
      </c>
      <c r="CY858">
        <f>AB858</f>
        <v>1635</v>
      </c>
      <c r="CZ858">
        <f>AF858</f>
        <v>1635</v>
      </c>
      <c r="DA858">
        <f>AJ858</f>
        <v>1</v>
      </c>
      <c r="DB858">
        <f t="shared" si="179"/>
        <v>5967.75</v>
      </c>
      <c r="DC858">
        <f t="shared" si="180"/>
        <v>3040.12</v>
      </c>
      <c r="DD858" t="s">
        <v>3</v>
      </c>
      <c r="DE858" t="s">
        <v>3</v>
      </c>
      <c r="DF858">
        <f t="shared" si="174"/>
        <v>0</v>
      </c>
      <c r="DG858">
        <f t="shared" si="175"/>
        <v>358.07</v>
      </c>
      <c r="DH858">
        <f t="shared" si="176"/>
        <v>182.41</v>
      </c>
      <c r="DI858">
        <f t="shared" si="177"/>
        <v>0</v>
      </c>
      <c r="DJ858">
        <f>DG858</f>
        <v>358.07</v>
      </c>
      <c r="DK858">
        <v>0</v>
      </c>
      <c r="DL858" t="s">
        <v>3</v>
      </c>
      <c r="DM858">
        <v>0</v>
      </c>
      <c r="DN858" t="s">
        <v>3</v>
      </c>
      <c r="DO858">
        <v>0</v>
      </c>
    </row>
    <row r="859" spans="1:119" x14ac:dyDescent="0.2">
      <c r="A859">
        <f>ROW(Source!A2679)</f>
        <v>2679</v>
      </c>
      <c r="B859">
        <v>35364244</v>
      </c>
      <c r="C859">
        <v>35385160</v>
      </c>
      <c r="D859">
        <v>35113169</v>
      </c>
      <c r="E859">
        <v>1</v>
      </c>
      <c r="F859">
        <v>1</v>
      </c>
      <c r="G859">
        <v>15872964</v>
      </c>
      <c r="H859">
        <v>2</v>
      </c>
      <c r="I859" t="s">
        <v>1124</v>
      </c>
      <c r="J859" t="s">
        <v>1125</v>
      </c>
      <c r="K859" t="s">
        <v>1126</v>
      </c>
      <c r="L859">
        <v>1368</v>
      </c>
      <c r="N859">
        <v>1011</v>
      </c>
      <c r="O859" t="s">
        <v>988</v>
      </c>
      <c r="P859" t="s">
        <v>988</v>
      </c>
      <c r="Q859">
        <v>1</v>
      </c>
      <c r="W859">
        <v>0</v>
      </c>
      <c r="X859">
        <v>-1505827316</v>
      </c>
      <c r="Y859">
        <f t="shared" si="178"/>
        <v>3.65</v>
      </c>
      <c r="AA859">
        <v>0</v>
      </c>
      <c r="AB859">
        <v>7.15</v>
      </c>
      <c r="AC859">
        <v>0.09</v>
      </c>
      <c r="AD859">
        <v>0</v>
      </c>
      <c r="AE859">
        <v>0</v>
      </c>
      <c r="AF859">
        <v>7.15</v>
      </c>
      <c r="AG859">
        <v>0.09</v>
      </c>
      <c r="AH859">
        <v>0</v>
      </c>
      <c r="AI859">
        <v>1</v>
      </c>
      <c r="AJ859">
        <v>1</v>
      </c>
      <c r="AK859">
        <v>1</v>
      </c>
      <c r="AL859">
        <v>1</v>
      </c>
      <c r="AM859">
        <v>-2</v>
      </c>
      <c r="AN859">
        <v>0</v>
      </c>
      <c r="AO859">
        <v>1</v>
      </c>
      <c r="AP859">
        <v>1</v>
      </c>
      <c r="AQ859">
        <v>0</v>
      </c>
      <c r="AR859">
        <v>0</v>
      </c>
      <c r="AS859" t="s">
        <v>3</v>
      </c>
      <c r="AT859">
        <v>3.65</v>
      </c>
      <c r="AU859" t="s">
        <v>3</v>
      </c>
      <c r="AV859">
        <v>0</v>
      </c>
      <c r="AW859">
        <v>2</v>
      </c>
      <c r="AX859">
        <v>35385166</v>
      </c>
      <c r="AY859">
        <v>1</v>
      </c>
      <c r="AZ859">
        <v>0</v>
      </c>
      <c r="BA859">
        <v>859</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CV859">
        <v>0</v>
      </c>
      <c r="CW859">
        <f>ROUND(Y859*Source!I2679*DO859,9)</f>
        <v>0</v>
      </c>
      <c r="CX859">
        <f>ROUND(Y859*Source!I2679,9)</f>
        <v>0.219</v>
      </c>
      <c r="CY859">
        <f>AB859</f>
        <v>7.15</v>
      </c>
      <c r="CZ859">
        <f>AF859</f>
        <v>7.15</v>
      </c>
      <c r="DA859">
        <f>AJ859</f>
        <v>1</v>
      </c>
      <c r="DB859">
        <f t="shared" si="179"/>
        <v>26.1</v>
      </c>
      <c r="DC859">
        <f t="shared" si="180"/>
        <v>0.33</v>
      </c>
      <c r="DD859" t="s">
        <v>3</v>
      </c>
      <c r="DE859" t="s">
        <v>3</v>
      </c>
      <c r="DF859">
        <f t="shared" si="174"/>
        <v>0</v>
      </c>
      <c r="DG859">
        <f t="shared" si="175"/>
        <v>1.57</v>
      </c>
      <c r="DH859">
        <f t="shared" si="176"/>
        <v>0.02</v>
      </c>
      <c r="DI859">
        <f t="shared" si="177"/>
        <v>0</v>
      </c>
      <c r="DJ859">
        <f>DG859</f>
        <v>1.57</v>
      </c>
      <c r="DK859">
        <v>0</v>
      </c>
      <c r="DL859" t="s">
        <v>3</v>
      </c>
      <c r="DM859">
        <v>0</v>
      </c>
      <c r="DN859" t="s">
        <v>3</v>
      </c>
      <c r="DO859">
        <v>0</v>
      </c>
    </row>
    <row r="860" spans="1:119" x14ac:dyDescent="0.2">
      <c r="A860">
        <f>ROW(Source!A2682)</f>
        <v>2682</v>
      </c>
      <c r="B860">
        <v>35364244</v>
      </c>
      <c r="C860">
        <v>35385169</v>
      </c>
      <c r="D860">
        <v>35111398</v>
      </c>
      <c r="E860">
        <v>15872964</v>
      </c>
      <c r="F860">
        <v>1</v>
      </c>
      <c r="G860">
        <v>15872964</v>
      </c>
      <c r="H860">
        <v>1</v>
      </c>
      <c r="I860" t="s">
        <v>982</v>
      </c>
      <c r="J860" t="s">
        <v>3</v>
      </c>
      <c r="K860" t="s">
        <v>983</v>
      </c>
      <c r="L860">
        <v>1191</v>
      </c>
      <c r="N860">
        <v>1013</v>
      </c>
      <c r="O860" t="s">
        <v>984</v>
      </c>
      <c r="P860" t="s">
        <v>984</v>
      </c>
      <c r="Q860">
        <v>1</v>
      </c>
      <c r="W860">
        <v>0</v>
      </c>
      <c r="X860">
        <v>476480486</v>
      </c>
      <c r="Y860">
        <f t="shared" si="178"/>
        <v>42.81</v>
      </c>
      <c r="AA860">
        <v>0</v>
      </c>
      <c r="AB860">
        <v>0</v>
      </c>
      <c r="AC860">
        <v>0</v>
      </c>
      <c r="AD860">
        <v>0</v>
      </c>
      <c r="AE860">
        <v>0</v>
      </c>
      <c r="AF860">
        <v>0</v>
      </c>
      <c r="AG860">
        <v>0</v>
      </c>
      <c r="AH860">
        <v>0</v>
      </c>
      <c r="AI860">
        <v>1</v>
      </c>
      <c r="AJ860">
        <v>1</v>
      </c>
      <c r="AK860">
        <v>1</v>
      </c>
      <c r="AL860">
        <v>1</v>
      </c>
      <c r="AM860">
        <v>-2</v>
      </c>
      <c r="AN860">
        <v>0</v>
      </c>
      <c r="AO860">
        <v>1</v>
      </c>
      <c r="AP860">
        <v>1</v>
      </c>
      <c r="AQ860">
        <v>0</v>
      </c>
      <c r="AR860">
        <v>0</v>
      </c>
      <c r="AS860" t="s">
        <v>3</v>
      </c>
      <c r="AT860">
        <v>42.81</v>
      </c>
      <c r="AU860" t="s">
        <v>3</v>
      </c>
      <c r="AV860">
        <v>1</v>
      </c>
      <c r="AW860">
        <v>2</v>
      </c>
      <c r="AX860">
        <v>35385172</v>
      </c>
      <c r="AY860">
        <v>1</v>
      </c>
      <c r="AZ860">
        <v>0</v>
      </c>
      <c r="BA860">
        <v>860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CU860">
        <f>ROUND(AT860*Source!I2682*AH860*AL860,2)</f>
        <v>0</v>
      </c>
      <c r="CV860">
        <f>ROUND(Y860*Source!I2682,9)</f>
        <v>2.1404999999999998</v>
      </c>
      <c r="CW860">
        <v>0</v>
      </c>
      <c r="CX860">
        <f>ROUND(Y860*Source!I2682,9)</f>
        <v>2.1404999999999998</v>
      </c>
      <c r="CY860">
        <f>AD860</f>
        <v>0</v>
      </c>
      <c r="CZ860">
        <f>AH860</f>
        <v>0</v>
      </c>
      <c r="DA860">
        <f>AL860</f>
        <v>1</v>
      </c>
      <c r="DB860">
        <f t="shared" si="179"/>
        <v>0</v>
      </c>
      <c r="DC860">
        <f t="shared" si="180"/>
        <v>0</v>
      </c>
      <c r="DD860" t="s">
        <v>3</v>
      </c>
      <c r="DE860" t="s">
        <v>3</v>
      </c>
      <c r="DF860">
        <f t="shared" si="174"/>
        <v>0</v>
      </c>
      <c r="DG860">
        <f t="shared" si="175"/>
        <v>0</v>
      </c>
      <c r="DH860">
        <f t="shared" si="176"/>
        <v>0</v>
      </c>
      <c r="DI860">
        <f t="shared" si="177"/>
        <v>0</v>
      </c>
      <c r="DJ860">
        <f>DI860</f>
        <v>0</v>
      </c>
      <c r="DK860">
        <v>0</v>
      </c>
      <c r="DL860" t="s">
        <v>3</v>
      </c>
      <c r="DM860">
        <v>0</v>
      </c>
      <c r="DN860" t="s">
        <v>3</v>
      </c>
      <c r="DO860">
        <v>0</v>
      </c>
    </row>
    <row r="861" spans="1:119" x14ac:dyDescent="0.2">
      <c r="A861">
        <f>ROW(Source!A2682)</f>
        <v>2682</v>
      </c>
      <c r="B861">
        <v>35364244</v>
      </c>
      <c r="C861">
        <v>35385169</v>
      </c>
      <c r="D861">
        <v>35113206</v>
      </c>
      <c r="E861">
        <v>1</v>
      </c>
      <c r="F861">
        <v>1</v>
      </c>
      <c r="G861">
        <v>15872964</v>
      </c>
      <c r="H861">
        <v>2</v>
      </c>
      <c r="I861" t="s">
        <v>989</v>
      </c>
      <c r="J861" t="s">
        <v>990</v>
      </c>
      <c r="K861" t="s">
        <v>991</v>
      </c>
      <c r="L861">
        <v>1368</v>
      </c>
      <c r="N861">
        <v>1011</v>
      </c>
      <c r="O861" t="s">
        <v>988</v>
      </c>
      <c r="P861" t="s">
        <v>988</v>
      </c>
      <c r="Q861">
        <v>1</v>
      </c>
      <c r="W861">
        <v>0</v>
      </c>
      <c r="X861">
        <v>-1817365194</v>
      </c>
      <c r="Y861">
        <f t="shared" si="178"/>
        <v>6.9</v>
      </c>
      <c r="AA861">
        <v>0</v>
      </c>
      <c r="AB861">
        <v>4.72</v>
      </c>
      <c r="AC861">
        <v>0.1</v>
      </c>
      <c r="AD861">
        <v>0</v>
      </c>
      <c r="AE861">
        <v>0</v>
      </c>
      <c r="AF861">
        <v>4.72</v>
      </c>
      <c r="AG861">
        <v>0.1</v>
      </c>
      <c r="AH861">
        <v>0</v>
      </c>
      <c r="AI861">
        <v>1</v>
      </c>
      <c r="AJ861">
        <v>1</v>
      </c>
      <c r="AK861">
        <v>1</v>
      </c>
      <c r="AL861">
        <v>1</v>
      </c>
      <c r="AM861">
        <v>-2</v>
      </c>
      <c r="AN861">
        <v>0</v>
      </c>
      <c r="AO861">
        <v>1</v>
      </c>
      <c r="AP861">
        <v>1</v>
      </c>
      <c r="AQ861">
        <v>0</v>
      </c>
      <c r="AR861">
        <v>0</v>
      </c>
      <c r="AS861" t="s">
        <v>3</v>
      </c>
      <c r="AT861">
        <v>6.9</v>
      </c>
      <c r="AU861" t="s">
        <v>3</v>
      </c>
      <c r="AV861">
        <v>0</v>
      </c>
      <c r="AW861">
        <v>2</v>
      </c>
      <c r="AX861">
        <v>35385173</v>
      </c>
      <c r="AY861">
        <v>1</v>
      </c>
      <c r="AZ861">
        <v>0</v>
      </c>
      <c r="BA861">
        <v>861</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CV861">
        <v>0</v>
      </c>
      <c r="CW861">
        <f>ROUND(Y861*Source!I2682*DO861,9)</f>
        <v>0</v>
      </c>
      <c r="CX861">
        <f>ROUND(Y861*Source!I2682,9)</f>
        <v>0.34499999999999997</v>
      </c>
      <c r="CY861">
        <f>AB861</f>
        <v>4.72</v>
      </c>
      <c r="CZ861">
        <f>AF861</f>
        <v>4.72</v>
      </c>
      <c r="DA861">
        <f>AJ861</f>
        <v>1</v>
      </c>
      <c r="DB861">
        <f t="shared" si="179"/>
        <v>32.57</v>
      </c>
      <c r="DC861">
        <f t="shared" si="180"/>
        <v>0.69</v>
      </c>
      <c r="DD861" t="s">
        <v>3</v>
      </c>
      <c r="DE861" t="s">
        <v>3</v>
      </c>
      <c r="DF861">
        <f t="shared" si="174"/>
        <v>0</v>
      </c>
      <c r="DG861">
        <f t="shared" si="175"/>
        <v>1.63</v>
      </c>
      <c r="DH861">
        <f t="shared" si="176"/>
        <v>0.03</v>
      </c>
      <c r="DI861">
        <f t="shared" si="177"/>
        <v>0</v>
      </c>
      <c r="DJ861">
        <f>DG861</f>
        <v>1.63</v>
      </c>
      <c r="DK861">
        <v>0</v>
      </c>
      <c r="DL861" t="s">
        <v>3</v>
      </c>
      <c r="DM861">
        <v>0</v>
      </c>
      <c r="DN861" t="s">
        <v>3</v>
      </c>
      <c r="DO861">
        <v>0</v>
      </c>
    </row>
    <row r="862" spans="1:119" x14ac:dyDescent="0.2">
      <c r="A862">
        <f>ROW(Source!A2683)</f>
        <v>2683</v>
      </c>
      <c r="B862">
        <v>35364244</v>
      </c>
      <c r="C862">
        <v>35385174</v>
      </c>
      <c r="D862">
        <v>35111398</v>
      </c>
      <c r="E862">
        <v>15872964</v>
      </c>
      <c r="F862">
        <v>1</v>
      </c>
      <c r="G862">
        <v>15872964</v>
      </c>
      <c r="H862">
        <v>1</v>
      </c>
      <c r="I862" t="s">
        <v>982</v>
      </c>
      <c r="J862" t="s">
        <v>3</v>
      </c>
      <c r="K862" t="s">
        <v>983</v>
      </c>
      <c r="L862">
        <v>1191</v>
      </c>
      <c r="N862">
        <v>1013</v>
      </c>
      <c r="O862" t="s">
        <v>984</v>
      </c>
      <c r="P862" t="s">
        <v>984</v>
      </c>
      <c r="Q862">
        <v>1</v>
      </c>
      <c r="W862">
        <v>0</v>
      </c>
      <c r="X862">
        <v>476480486</v>
      </c>
      <c r="Y862">
        <f t="shared" si="178"/>
        <v>39.22</v>
      </c>
      <c r="AA862">
        <v>0</v>
      </c>
      <c r="AB862">
        <v>0</v>
      </c>
      <c r="AC862">
        <v>0</v>
      </c>
      <c r="AD862">
        <v>0</v>
      </c>
      <c r="AE862">
        <v>0</v>
      </c>
      <c r="AF862">
        <v>0</v>
      </c>
      <c r="AG862">
        <v>0</v>
      </c>
      <c r="AH862">
        <v>0</v>
      </c>
      <c r="AI862">
        <v>1</v>
      </c>
      <c r="AJ862">
        <v>1</v>
      </c>
      <c r="AK862">
        <v>1</v>
      </c>
      <c r="AL862">
        <v>1</v>
      </c>
      <c r="AM862">
        <v>-2</v>
      </c>
      <c r="AN862">
        <v>0</v>
      </c>
      <c r="AO862">
        <v>1</v>
      </c>
      <c r="AP862">
        <v>1</v>
      </c>
      <c r="AQ862">
        <v>0</v>
      </c>
      <c r="AR862">
        <v>0</v>
      </c>
      <c r="AS862" t="s">
        <v>3</v>
      </c>
      <c r="AT862">
        <v>39.22</v>
      </c>
      <c r="AU862" t="s">
        <v>3</v>
      </c>
      <c r="AV862">
        <v>1</v>
      </c>
      <c r="AW862">
        <v>2</v>
      </c>
      <c r="AX862">
        <v>35385177</v>
      </c>
      <c r="AY862">
        <v>1</v>
      </c>
      <c r="AZ862">
        <v>0</v>
      </c>
      <c r="BA862">
        <v>862</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CU862">
        <f>ROUND(AT862*Source!I2683*AH862*AL862,2)</f>
        <v>0</v>
      </c>
      <c r="CV862">
        <f>ROUND(Y862*Source!I2683,9)</f>
        <v>0.39219999999999999</v>
      </c>
      <c r="CW862">
        <v>0</v>
      </c>
      <c r="CX862">
        <f>ROUND(Y862*Source!I2683,9)</f>
        <v>0.39219999999999999</v>
      </c>
      <c r="CY862">
        <f>AD862</f>
        <v>0</v>
      </c>
      <c r="CZ862">
        <f>AH862</f>
        <v>0</v>
      </c>
      <c r="DA862">
        <f>AL862</f>
        <v>1</v>
      </c>
      <c r="DB862">
        <f t="shared" si="179"/>
        <v>0</v>
      </c>
      <c r="DC862">
        <f t="shared" si="180"/>
        <v>0</v>
      </c>
      <c r="DD862" t="s">
        <v>3</v>
      </c>
      <c r="DE862" t="s">
        <v>3</v>
      </c>
      <c r="DF862">
        <f t="shared" si="174"/>
        <v>0</v>
      </c>
      <c r="DG862">
        <f t="shared" si="175"/>
        <v>0</v>
      </c>
      <c r="DH862">
        <f t="shared" si="176"/>
        <v>0</v>
      </c>
      <c r="DI862">
        <f t="shared" si="177"/>
        <v>0</v>
      </c>
      <c r="DJ862">
        <f>DI862</f>
        <v>0</v>
      </c>
      <c r="DK862">
        <v>0</v>
      </c>
      <c r="DL862" t="s">
        <v>3</v>
      </c>
      <c r="DM862">
        <v>0</v>
      </c>
      <c r="DN862" t="s">
        <v>3</v>
      </c>
      <c r="DO862">
        <v>0</v>
      </c>
    </row>
    <row r="863" spans="1:119" x14ac:dyDescent="0.2">
      <c r="A863">
        <f>ROW(Source!A2683)</f>
        <v>2683</v>
      </c>
      <c r="B863">
        <v>35364244</v>
      </c>
      <c r="C863">
        <v>35385174</v>
      </c>
      <c r="D863">
        <v>35113206</v>
      </c>
      <c r="E863">
        <v>1</v>
      </c>
      <c r="F863">
        <v>1</v>
      </c>
      <c r="G863">
        <v>15872964</v>
      </c>
      <c r="H863">
        <v>2</v>
      </c>
      <c r="I863" t="s">
        <v>989</v>
      </c>
      <c r="J863" t="s">
        <v>990</v>
      </c>
      <c r="K863" t="s">
        <v>991</v>
      </c>
      <c r="L863">
        <v>1368</v>
      </c>
      <c r="N863">
        <v>1011</v>
      </c>
      <c r="O863" t="s">
        <v>988</v>
      </c>
      <c r="P863" t="s">
        <v>988</v>
      </c>
      <c r="Q863">
        <v>1</v>
      </c>
      <c r="W863">
        <v>0</v>
      </c>
      <c r="X863">
        <v>-1817365194</v>
      </c>
      <c r="Y863">
        <f t="shared" si="178"/>
        <v>6.9</v>
      </c>
      <c r="AA863">
        <v>0</v>
      </c>
      <c r="AB863">
        <v>4.72</v>
      </c>
      <c r="AC863">
        <v>0.1</v>
      </c>
      <c r="AD863">
        <v>0</v>
      </c>
      <c r="AE863">
        <v>0</v>
      </c>
      <c r="AF863">
        <v>4.72</v>
      </c>
      <c r="AG863">
        <v>0.1</v>
      </c>
      <c r="AH863">
        <v>0</v>
      </c>
      <c r="AI863">
        <v>1</v>
      </c>
      <c r="AJ863">
        <v>1</v>
      </c>
      <c r="AK863">
        <v>1</v>
      </c>
      <c r="AL863">
        <v>1</v>
      </c>
      <c r="AM863">
        <v>-2</v>
      </c>
      <c r="AN863">
        <v>0</v>
      </c>
      <c r="AO863">
        <v>1</v>
      </c>
      <c r="AP863">
        <v>1</v>
      </c>
      <c r="AQ863">
        <v>0</v>
      </c>
      <c r="AR863">
        <v>0</v>
      </c>
      <c r="AS863" t="s">
        <v>3</v>
      </c>
      <c r="AT863">
        <v>6.9</v>
      </c>
      <c r="AU863" t="s">
        <v>3</v>
      </c>
      <c r="AV863">
        <v>0</v>
      </c>
      <c r="AW863">
        <v>2</v>
      </c>
      <c r="AX863">
        <v>35385178</v>
      </c>
      <c r="AY863">
        <v>1</v>
      </c>
      <c r="AZ863">
        <v>0</v>
      </c>
      <c r="BA863">
        <v>863</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CV863">
        <v>0</v>
      </c>
      <c r="CW863">
        <f>ROUND(Y863*Source!I2683*DO863,9)</f>
        <v>0</v>
      </c>
      <c r="CX863">
        <f>ROUND(Y863*Source!I2683,9)</f>
        <v>6.9000000000000006E-2</v>
      </c>
      <c r="CY863">
        <f>AB863</f>
        <v>4.72</v>
      </c>
      <c r="CZ863">
        <f>AF863</f>
        <v>4.72</v>
      </c>
      <c r="DA863">
        <f>AJ863</f>
        <v>1</v>
      </c>
      <c r="DB863">
        <f t="shared" si="179"/>
        <v>32.57</v>
      </c>
      <c r="DC863">
        <f t="shared" si="180"/>
        <v>0.69</v>
      </c>
      <c r="DD863" t="s">
        <v>3</v>
      </c>
      <c r="DE863" t="s">
        <v>3</v>
      </c>
      <c r="DF863">
        <f t="shared" si="174"/>
        <v>0</v>
      </c>
      <c r="DG863">
        <f t="shared" si="175"/>
        <v>0.33</v>
      </c>
      <c r="DH863">
        <f t="shared" si="176"/>
        <v>0.01</v>
      </c>
      <c r="DI863">
        <f t="shared" si="177"/>
        <v>0</v>
      </c>
      <c r="DJ863">
        <f>DG863</f>
        <v>0.33</v>
      </c>
      <c r="DK863">
        <v>0</v>
      </c>
      <c r="DL863" t="s">
        <v>3</v>
      </c>
      <c r="DM863">
        <v>0</v>
      </c>
      <c r="DN863" t="s">
        <v>3</v>
      </c>
      <c r="DO863">
        <v>0</v>
      </c>
    </row>
    <row r="864" spans="1:119" x14ac:dyDescent="0.2">
      <c r="A864">
        <f>ROW(Source!A2684)</f>
        <v>2684</v>
      </c>
      <c r="B864">
        <v>35364244</v>
      </c>
      <c r="C864">
        <v>35385179</v>
      </c>
      <c r="D864">
        <v>35111398</v>
      </c>
      <c r="E864">
        <v>15872964</v>
      </c>
      <c r="F864">
        <v>1</v>
      </c>
      <c r="G864">
        <v>15872964</v>
      </c>
      <c r="H864">
        <v>1</v>
      </c>
      <c r="I864" t="s">
        <v>982</v>
      </c>
      <c r="J864" t="s">
        <v>3</v>
      </c>
      <c r="K864" t="s">
        <v>983</v>
      </c>
      <c r="L864">
        <v>1191</v>
      </c>
      <c r="N864">
        <v>1013</v>
      </c>
      <c r="O864" t="s">
        <v>984</v>
      </c>
      <c r="P864" t="s">
        <v>984</v>
      </c>
      <c r="Q864">
        <v>1</v>
      </c>
      <c r="W864">
        <v>0</v>
      </c>
      <c r="X864">
        <v>476480486</v>
      </c>
      <c r="Y864">
        <f t="shared" si="178"/>
        <v>34.630000000000003</v>
      </c>
      <c r="AA864">
        <v>0</v>
      </c>
      <c r="AB864">
        <v>0</v>
      </c>
      <c r="AC864">
        <v>0</v>
      </c>
      <c r="AD864">
        <v>0</v>
      </c>
      <c r="AE864">
        <v>0</v>
      </c>
      <c r="AF864">
        <v>0</v>
      </c>
      <c r="AG864">
        <v>0</v>
      </c>
      <c r="AH864">
        <v>0</v>
      </c>
      <c r="AI864">
        <v>1</v>
      </c>
      <c r="AJ864">
        <v>1</v>
      </c>
      <c r="AK864">
        <v>1</v>
      </c>
      <c r="AL864">
        <v>1</v>
      </c>
      <c r="AM864">
        <v>-2</v>
      </c>
      <c r="AN864">
        <v>0</v>
      </c>
      <c r="AO864">
        <v>1</v>
      </c>
      <c r="AP864">
        <v>1</v>
      </c>
      <c r="AQ864">
        <v>0</v>
      </c>
      <c r="AR864">
        <v>0</v>
      </c>
      <c r="AS864" t="s">
        <v>3</v>
      </c>
      <c r="AT864">
        <v>34.630000000000003</v>
      </c>
      <c r="AU864" t="s">
        <v>3</v>
      </c>
      <c r="AV864">
        <v>1</v>
      </c>
      <c r="AW864">
        <v>2</v>
      </c>
      <c r="AX864">
        <v>35385181</v>
      </c>
      <c r="AY864">
        <v>1</v>
      </c>
      <c r="AZ864">
        <v>0</v>
      </c>
      <c r="BA864">
        <v>864</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CU864">
        <f>ROUND(AT864*Source!I2684*AH864*AL864,2)</f>
        <v>0</v>
      </c>
      <c r="CV864">
        <f>ROUND(Y864*Source!I2684,9)</f>
        <v>0.3463</v>
      </c>
      <c r="CW864">
        <v>0</v>
      </c>
      <c r="CX864">
        <f>ROUND(Y864*Source!I2684,9)</f>
        <v>0.3463</v>
      </c>
      <c r="CY864">
        <f>AD864</f>
        <v>0</v>
      </c>
      <c r="CZ864">
        <f>AH864</f>
        <v>0</v>
      </c>
      <c r="DA864">
        <f>AL864</f>
        <v>1</v>
      </c>
      <c r="DB864">
        <f t="shared" si="179"/>
        <v>0</v>
      </c>
      <c r="DC864">
        <f t="shared" si="180"/>
        <v>0</v>
      </c>
      <c r="DD864" t="s">
        <v>3</v>
      </c>
      <c r="DE864" t="s">
        <v>3</v>
      </c>
      <c r="DF864">
        <f t="shared" si="174"/>
        <v>0</v>
      </c>
      <c r="DG864">
        <f t="shared" si="175"/>
        <v>0</v>
      </c>
      <c r="DH864">
        <f t="shared" si="176"/>
        <v>0</v>
      </c>
      <c r="DI864">
        <f t="shared" si="177"/>
        <v>0</v>
      </c>
      <c r="DJ864">
        <f>DI864</f>
        <v>0</v>
      </c>
      <c r="DK864">
        <v>0</v>
      </c>
      <c r="DL864" t="s">
        <v>3</v>
      </c>
      <c r="DM864">
        <v>0</v>
      </c>
      <c r="DN864" t="s">
        <v>3</v>
      </c>
      <c r="DO864">
        <v>0</v>
      </c>
    </row>
    <row r="865" spans="1:119" x14ac:dyDescent="0.2">
      <c r="A865">
        <f>ROW(Source!A2685)</f>
        <v>2685</v>
      </c>
      <c r="B865">
        <v>35364244</v>
      </c>
      <c r="C865">
        <v>35385235</v>
      </c>
      <c r="D865">
        <v>35111398</v>
      </c>
      <c r="E865">
        <v>15872964</v>
      </c>
      <c r="F865">
        <v>1</v>
      </c>
      <c r="G865">
        <v>15872964</v>
      </c>
      <c r="H865">
        <v>1</v>
      </c>
      <c r="I865" t="s">
        <v>982</v>
      </c>
      <c r="J865" t="s">
        <v>3</v>
      </c>
      <c r="K865" t="s">
        <v>983</v>
      </c>
      <c r="L865">
        <v>1191</v>
      </c>
      <c r="N865">
        <v>1013</v>
      </c>
      <c r="O865" t="s">
        <v>984</v>
      </c>
      <c r="P865" t="s">
        <v>984</v>
      </c>
      <c r="Q865">
        <v>1</v>
      </c>
      <c r="W865">
        <v>0</v>
      </c>
      <c r="X865">
        <v>476480486</v>
      </c>
      <c r="Y865">
        <f t="shared" si="178"/>
        <v>5.92</v>
      </c>
      <c r="AA865">
        <v>0</v>
      </c>
      <c r="AB865">
        <v>0</v>
      </c>
      <c r="AC865">
        <v>0</v>
      </c>
      <c r="AD865">
        <v>0</v>
      </c>
      <c r="AE865">
        <v>0</v>
      </c>
      <c r="AF865">
        <v>0</v>
      </c>
      <c r="AG865">
        <v>0</v>
      </c>
      <c r="AH865">
        <v>0</v>
      </c>
      <c r="AI865">
        <v>1</v>
      </c>
      <c r="AJ865">
        <v>1</v>
      </c>
      <c r="AK865">
        <v>1</v>
      </c>
      <c r="AL865">
        <v>1</v>
      </c>
      <c r="AM865">
        <v>-2</v>
      </c>
      <c r="AN865">
        <v>0</v>
      </c>
      <c r="AO865">
        <v>1</v>
      </c>
      <c r="AP865">
        <v>1</v>
      </c>
      <c r="AQ865">
        <v>0</v>
      </c>
      <c r="AR865">
        <v>0</v>
      </c>
      <c r="AS865" t="s">
        <v>3</v>
      </c>
      <c r="AT865">
        <v>5.92</v>
      </c>
      <c r="AU865" t="s">
        <v>3</v>
      </c>
      <c r="AV865">
        <v>1</v>
      </c>
      <c r="AW865">
        <v>2</v>
      </c>
      <c r="AX865">
        <v>35385237</v>
      </c>
      <c r="AY865">
        <v>1</v>
      </c>
      <c r="AZ865">
        <v>0</v>
      </c>
      <c r="BA865">
        <v>865</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CU865">
        <f>ROUND(AT865*Source!I2685*AH865*AL865,2)</f>
        <v>0</v>
      </c>
      <c r="CV865">
        <f>ROUND(Y865*Source!I2685,9)</f>
        <v>1.1839999999999999</v>
      </c>
      <c r="CW865">
        <v>0</v>
      </c>
      <c r="CX865">
        <f>ROUND(Y865*Source!I2685,9)</f>
        <v>1.1839999999999999</v>
      </c>
      <c r="CY865">
        <f>AD865</f>
        <v>0</v>
      </c>
      <c r="CZ865">
        <f>AH865</f>
        <v>0</v>
      </c>
      <c r="DA865">
        <f>AL865</f>
        <v>1</v>
      </c>
      <c r="DB865">
        <f t="shared" si="179"/>
        <v>0</v>
      </c>
      <c r="DC865">
        <f t="shared" si="180"/>
        <v>0</v>
      </c>
      <c r="DD865" t="s">
        <v>3</v>
      </c>
      <c r="DE865" t="s">
        <v>3</v>
      </c>
      <c r="DF865">
        <f t="shared" si="174"/>
        <v>0</v>
      </c>
      <c r="DG865">
        <f t="shared" si="175"/>
        <v>0</v>
      </c>
      <c r="DH865">
        <f t="shared" si="176"/>
        <v>0</v>
      </c>
      <c r="DI865">
        <f t="shared" si="177"/>
        <v>0</v>
      </c>
      <c r="DJ865">
        <f>DI865</f>
        <v>0</v>
      </c>
      <c r="DK865">
        <v>0</v>
      </c>
      <c r="DL865" t="s">
        <v>3</v>
      </c>
      <c r="DM865">
        <v>0</v>
      </c>
      <c r="DN865" t="s">
        <v>3</v>
      </c>
      <c r="DO865">
        <v>0</v>
      </c>
    </row>
    <row r="866" spans="1:119" x14ac:dyDescent="0.2">
      <c r="A866">
        <f>ROW(Source!A2686)</f>
        <v>2686</v>
      </c>
      <c r="B866">
        <v>35364244</v>
      </c>
      <c r="C866">
        <v>35385209</v>
      </c>
      <c r="D866">
        <v>35111398</v>
      </c>
      <c r="E866">
        <v>15872964</v>
      </c>
      <c r="F866">
        <v>1</v>
      </c>
      <c r="G866">
        <v>15872964</v>
      </c>
      <c r="H866">
        <v>1</v>
      </c>
      <c r="I866" t="s">
        <v>982</v>
      </c>
      <c r="J866" t="s">
        <v>3</v>
      </c>
      <c r="K866" t="s">
        <v>983</v>
      </c>
      <c r="L866">
        <v>1191</v>
      </c>
      <c r="N866">
        <v>1013</v>
      </c>
      <c r="O866" t="s">
        <v>984</v>
      </c>
      <c r="P866" t="s">
        <v>984</v>
      </c>
      <c r="Q866">
        <v>1</v>
      </c>
      <c r="W866">
        <v>0</v>
      </c>
      <c r="X866">
        <v>476480486</v>
      </c>
      <c r="Y866">
        <f t="shared" si="178"/>
        <v>1.18</v>
      </c>
      <c r="AA866">
        <v>0</v>
      </c>
      <c r="AB866">
        <v>0</v>
      </c>
      <c r="AC866">
        <v>0</v>
      </c>
      <c r="AD866">
        <v>0</v>
      </c>
      <c r="AE866">
        <v>0</v>
      </c>
      <c r="AF866">
        <v>0</v>
      </c>
      <c r="AG866">
        <v>0</v>
      </c>
      <c r="AH866">
        <v>0</v>
      </c>
      <c r="AI866">
        <v>1</v>
      </c>
      <c r="AJ866">
        <v>1</v>
      </c>
      <c r="AK866">
        <v>1</v>
      </c>
      <c r="AL866">
        <v>1</v>
      </c>
      <c r="AM866">
        <v>-2</v>
      </c>
      <c r="AN866">
        <v>0</v>
      </c>
      <c r="AO866">
        <v>1</v>
      </c>
      <c r="AP866">
        <v>1</v>
      </c>
      <c r="AQ866">
        <v>0</v>
      </c>
      <c r="AR866">
        <v>0</v>
      </c>
      <c r="AS866" t="s">
        <v>3</v>
      </c>
      <c r="AT866">
        <v>1.18</v>
      </c>
      <c r="AU866" t="s">
        <v>3</v>
      </c>
      <c r="AV866">
        <v>1</v>
      </c>
      <c r="AW866">
        <v>2</v>
      </c>
      <c r="AX866">
        <v>35385219</v>
      </c>
      <c r="AY866">
        <v>1</v>
      </c>
      <c r="AZ866">
        <v>0</v>
      </c>
      <c r="BA866">
        <v>866</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CU866">
        <f>ROUND(AT866*Source!I2686*AH866*AL866,2)</f>
        <v>0</v>
      </c>
      <c r="CV866">
        <f>ROUND(Y866*Source!I2686,9)</f>
        <v>0.59</v>
      </c>
      <c r="CW866">
        <v>0</v>
      </c>
      <c r="CX866">
        <f>ROUND(Y866*Source!I2686,9)</f>
        <v>0.59</v>
      </c>
      <c r="CY866">
        <f>AD866</f>
        <v>0</v>
      </c>
      <c r="CZ866">
        <f>AH866</f>
        <v>0</v>
      </c>
      <c r="DA866">
        <f>AL866</f>
        <v>1</v>
      </c>
      <c r="DB866">
        <f t="shared" si="179"/>
        <v>0</v>
      </c>
      <c r="DC866">
        <f t="shared" si="180"/>
        <v>0</v>
      </c>
      <c r="DD866" t="s">
        <v>3</v>
      </c>
      <c r="DE866" t="s">
        <v>3</v>
      </c>
      <c r="DF866">
        <f t="shared" si="174"/>
        <v>0</v>
      </c>
      <c r="DG866">
        <f t="shared" si="175"/>
        <v>0</v>
      </c>
      <c r="DH866">
        <f t="shared" si="176"/>
        <v>0</v>
      </c>
      <c r="DI866">
        <f t="shared" si="177"/>
        <v>0</v>
      </c>
      <c r="DJ866">
        <f>DI866</f>
        <v>0</v>
      </c>
      <c r="DK866">
        <v>0</v>
      </c>
      <c r="DL866" t="s">
        <v>3</v>
      </c>
      <c r="DM866">
        <v>0</v>
      </c>
      <c r="DN866" t="s">
        <v>3</v>
      </c>
      <c r="DO866">
        <v>0</v>
      </c>
    </row>
    <row r="867" spans="1:119" x14ac:dyDescent="0.2">
      <c r="A867">
        <f>ROW(Source!A2686)</f>
        <v>2686</v>
      </c>
      <c r="B867">
        <v>35364244</v>
      </c>
      <c r="C867">
        <v>35385209</v>
      </c>
      <c r="D867">
        <v>35112486</v>
      </c>
      <c r="E867">
        <v>1</v>
      </c>
      <c r="F867">
        <v>1</v>
      </c>
      <c r="G867">
        <v>15872964</v>
      </c>
      <c r="H867">
        <v>2</v>
      </c>
      <c r="I867" t="s">
        <v>1024</v>
      </c>
      <c r="J867" t="s">
        <v>1025</v>
      </c>
      <c r="K867" t="s">
        <v>1026</v>
      </c>
      <c r="L867">
        <v>1368</v>
      </c>
      <c r="N867">
        <v>1011</v>
      </c>
      <c r="O867" t="s">
        <v>988</v>
      </c>
      <c r="P867" t="s">
        <v>988</v>
      </c>
      <c r="Q867">
        <v>1</v>
      </c>
      <c r="W867">
        <v>0</v>
      </c>
      <c r="X867">
        <v>284626939</v>
      </c>
      <c r="Y867">
        <f t="shared" si="178"/>
        <v>0.44</v>
      </c>
      <c r="AA867">
        <v>0</v>
      </c>
      <c r="AB867">
        <v>2026.34</v>
      </c>
      <c r="AC867">
        <v>1032.6099999999999</v>
      </c>
      <c r="AD867">
        <v>0</v>
      </c>
      <c r="AE867">
        <v>0</v>
      </c>
      <c r="AF867">
        <v>2026.34</v>
      </c>
      <c r="AG867">
        <v>1032.6099999999999</v>
      </c>
      <c r="AH867">
        <v>0</v>
      </c>
      <c r="AI867">
        <v>1</v>
      </c>
      <c r="AJ867">
        <v>1</v>
      </c>
      <c r="AK867">
        <v>1</v>
      </c>
      <c r="AL867">
        <v>1</v>
      </c>
      <c r="AM867">
        <v>-2</v>
      </c>
      <c r="AN867">
        <v>0</v>
      </c>
      <c r="AO867">
        <v>1</v>
      </c>
      <c r="AP867">
        <v>1</v>
      </c>
      <c r="AQ867">
        <v>0</v>
      </c>
      <c r="AR867">
        <v>0</v>
      </c>
      <c r="AS867" t="s">
        <v>3</v>
      </c>
      <c r="AT867">
        <v>0.44</v>
      </c>
      <c r="AU867" t="s">
        <v>3</v>
      </c>
      <c r="AV867">
        <v>0</v>
      </c>
      <c r="AW867">
        <v>2</v>
      </c>
      <c r="AX867">
        <v>35385220</v>
      </c>
      <c r="AY867">
        <v>1</v>
      </c>
      <c r="AZ867">
        <v>0</v>
      </c>
      <c r="BA867">
        <v>867</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CV867">
        <v>0</v>
      </c>
      <c r="CW867">
        <f>ROUND(Y867*Source!I2686*DO867,9)</f>
        <v>0</v>
      </c>
      <c r="CX867">
        <f>ROUND(Y867*Source!I2686,9)</f>
        <v>0.22</v>
      </c>
      <c r="CY867">
        <f>AB867</f>
        <v>2026.34</v>
      </c>
      <c r="CZ867">
        <f>AF867</f>
        <v>2026.34</v>
      </c>
      <c r="DA867">
        <f>AJ867</f>
        <v>1</v>
      </c>
      <c r="DB867">
        <f t="shared" si="179"/>
        <v>891.59</v>
      </c>
      <c r="DC867">
        <f t="shared" si="180"/>
        <v>454.35</v>
      </c>
      <c r="DD867" t="s">
        <v>3</v>
      </c>
      <c r="DE867" t="s">
        <v>3</v>
      </c>
      <c r="DF867">
        <f t="shared" si="174"/>
        <v>0</v>
      </c>
      <c r="DG867">
        <f t="shared" si="175"/>
        <v>445.79</v>
      </c>
      <c r="DH867">
        <f t="shared" si="176"/>
        <v>227.17</v>
      </c>
      <c r="DI867">
        <f t="shared" si="177"/>
        <v>0</v>
      </c>
      <c r="DJ867">
        <f>DG867</f>
        <v>445.79</v>
      </c>
      <c r="DK867">
        <v>0</v>
      </c>
      <c r="DL867" t="s">
        <v>3</v>
      </c>
      <c r="DM867">
        <v>0</v>
      </c>
      <c r="DN867" t="s">
        <v>3</v>
      </c>
      <c r="DO867">
        <v>0</v>
      </c>
    </row>
    <row r="868" spans="1:119" x14ac:dyDescent="0.2">
      <c r="A868">
        <f>ROW(Source!A2686)</f>
        <v>2686</v>
      </c>
      <c r="B868">
        <v>35364244</v>
      </c>
      <c r="C868">
        <v>35385209</v>
      </c>
      <c r="D868">
        <v>35115020</v>
      </c>
      <c r="E868">
        <v>1</v>
      </c>
      <c r="F868">
        <v>1</v>
      </c>
      <c r="G868">
        <v>15872964</v>
      </c>
      <c r="H868">
        <v>3</v>
      </c>
      <c r="I868" t="s">
        <v>1027</v>
      </c>
      <c r="J868" t="s">
        <v>1028</v>
      </c>
      <c r="K868" t="s">
        <v>1029</v>
      </c>
      <c r="L868">
        <v>1346</v>
      </c>
      <c r="N868">
        <v>1009</v>
      </c>
      <c r="O868" t="s">
        <v>1030</v>
      </c>
      <c r="P868" t="s">
        <v>1030</v>
      </c>
      <c r="Q868">
        <v>1</v>
      </c>
      <c r="W868">
        <v>0</v>
      </c>
      <c r="X868">
        <v>1719425291</v>
      </c>
      <c r="Y868">
        <f t="shared" si="178"/>
        <v>0.16</v>
      </c>
      <c r="AA868">
        <v>363.22</v>
      </c>
      <c r="AB868">
        <v>0</v>
      </c>
      <c r="AC868">
        <v>0</v>
      </c>
      <c r="AD868">
        <v>0</v>
      </c>
      <c r="AE868">
        <v>363.22</v>
      </c>
      <c r="AF868">
        <v>0</v>
      </c>
      <c r="AG868">
        <v>0</v>
      </c>
      <c r="AH868">
        <v>0</v>
      </c>
      <c r="AI868">
        <v>1</v>
      </c>
      <c r="AJ868">
        <v>1</v>
      </c>
      <c r="AK868">
        <v>1</v>
      </c>
      <c r="AL868">
        <v>1</v>
      </c>
      <c r="AM868">
        <v>-2</v>
      </c>
      <c r="AN868">
        <v>0</v>
      </c>
      <c r="AO868">
        <v>1</v>
      </c>
      <c r="AP868">
        <v>1</v>
      </c>
      <c r="AQ868">
        <v>0</v>
      </c>
      <c r="AR868">
        <v>0</v>
      </c>
      <c r="AS868" t="s">
        <v>3</v>
      </c>
      <c r="AT868">
        <v>0.16</v>
      </c>
      <c r="AU868" t="s">
        <v>3</v>
      </c>
      <c r="AV868">
        <v>0</v>
      </c>
      <c r="AW868">
        <v>2</v>
      </c>
      <c r="AX868">
        <v>35385221</v>
      </c>
      <c r="AY868">
        <v>1</v>
      </c>
      <c r="AZ868">
        <v>0</v>
      </c>
      <c r="BA868">
        <v>868</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CV868">
        <v>0</v>
      </c>
      <c r="CW868">
        <v>0</v>
      </c>
      <c r="CX868">
        <f>ROUND(Y868*Source!I2686,9)</f>
        <v>0.08</v>
      </c>
      <c r="CY868">
        <f t="shared" ref="CY868:CY874" si="181">AA868</f>
        <v>363.22</v>
      </c>
      <c r="CZ868">
        <f t="shared" ref="CZ868:CZ874" si="182">AE868</f>
        <v>363.22</v>
      </c>
      <c r="DA868">
        <f t="shared" ref="DA868:DA874" si="183">AI868</f>
        <v>1</v>
      </c>
      <c r="DB868">
        <f t="shared" si="179"/>
        <v>58.12</v>
      </c>
      <c r="DC868">
        <f t="shared" si="180"/>
        <v>0</v>
      </c>
      <c r="DD868" t="s">
        <v>3</v>
      </c>
      <c r="DE868" t="s">
        <v>3</v>
      </c>
      <c r="DF868">
        <f t="shared" si="174"/>
        <v>29.06</v>
      </c>
      <c r="DG868">
        <f t="shared" si="175"/>
        <v>0</v>
      </c>
      <c r="DH868">
        <f t="shared" si="176"/>
        <v>0</v>
      </c>
      <c r="DI868">
        <f t="shared" si="177"/>
        <v>0</v>
      </c>
      <c r="DJ868">
        <f t="shared" ref="DJ868:DJ874" si="184">DF868</f>
        <v>29.06</v>
      </c>
      <c r="DK868">
        <v>0</v>
      </c>
      <c r="DL868" t="s">
        <v>3</v>
      </c>
      <c r="DM868">
        <v>0</v>
      </c>
      <c r="DN868" t="s">
        <v>3</v>
      </c>
      <c r="DO868">
        <v>0</v>
      </c>
    </row>
    <row r="869" spans="1:119" x14ac:dyDescent="0.2">
      <c r="A869">
        <f>ROW(Source!A2686)</f>
        <v>2686</v>
      </c>
      <c r="B869">
        <v>35364244</v>
      </c>
      <c r="C869">
        <v>35385209</v>
      </c>
      <c r="D869">
        <v>35122310</v>
      </c>
      <c r="E869">
        <v>1</v>
      </c>
      <c r="F869">
        <v>1</v>
      </c>
      <c r="G869">
        <v>15872964</v>
      </c>
      <c r="H869">
        <v>3</v>
      </c>
      <c r="I869" t="s">
        <v>1031</v>
      </c>
      <c r="J869" t="s">
        <v>1032</v>
      </c>
      <c r="K869" t="s">
        <v>1033</v>
      </c>
      <c r="L869">
        <v>1301</v>
      </c>
      <c r="N869">
        <v>1003</v>
      </c>
      <c r="O869" t="s">
        <v>1002</v>
      </c>
      <c r="P869" t="s">
        <v>1002</v>
      </c>
      <c r="Q869">
        <v>1</v>
      </c>
      <c r="W869">
        <v>0</v>
      </c>
      <c r="X869">
        <v>-1189895200</v>
      </c>
      <c r="Y869">
        <f t="shared" si="178"/>
        <v>5</v>
      </c>
      <c r="AA869">
        <v>5.71</v>
      </c>
      <c r="AB869">
        <v>0</v>
      </c>
      <c r="AC869">
        <v>0</v>
      </c>
      <c r="AD869">
        <v>0</v>
      </c>
      <c r="AE869">
        <v>5.71</v>
      </c>
      <c r="AF869">
        <v>0</v>
      </c>
      <c r="AG869">
        <v>0</v>
      </c>
      <c r="AH869">
        <v>0</v>
      </c>
      <c r="AI869">
        <v>1</v>
      </c>
      <c r="AJ869">
        <v>1</v>
      </c>
      <c r="AK869">
        <v>1</v>
      </c>
      <c r="AL869">
        <v>1</v>
      </c>
      <c r="AM869">
        <v>-2</v>
      </c>
      <c r="AN869">
        <v>0</v>
      </c>
      <c r="AO869">
        <v>1</v>
      </c>
      <c r="AP869">
        <v>1</v>
      </c>
      <c r="AQ869">
        <v>0</v>
      </c>
      <c r="AR869">
        <v>0</v>
      </c>
      <c r="AS869" t="s">
        <v>3</v>
      </c>
      <c r="AT869">
        <v>5</v>
      </c>
      <c r="AU869" t="s">
        <v>3</v>
      </c>
      <c r="AV869">
        <v>0</v>
      </c>
      <c r="AW869">
        <v>2</v>
      </c>
      <c r="AX869">
        <v>35385222</v>
      </c>
      <c r="AY869">
        <v>1</v>
      </c>
      <c r="AZ869">
        <v>0</v>
      </c>
      <c r="BA869">
        <v>869</v>
      </c>
      <c r="BB869">
        <v>0</v>
      </c>
      <c r="BC869">
        <v>0</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CV869">
        <v>0</v>
      </c>
      <c r="CW869">
        <v>0</v>
      </c>
      <c r="CX869">
        <f>ROUND(Y869*Source!I2686,9)</f>
        <v>2.5</v>
      </c>
      <c r="CY869">
        <f t="shared" si="181"/>
        <v>5.71</v>
      </c>
      <c r="CZ869">
        <f t="shared" si="182"/>
        <v>5.71</v>
      </c>
      <c r="DA869">
        <f t="shared" si="183"/>
        <v>1</v>
      </c>
      <c r="DB869">
        <f t="shared" si="179"/>
        <v>28.55</v>
      </c>
      <c r="DC869">
        <f t="shared" si="180"/>
        <v>0</v>
      </c>
      <c r="DD869" t="s">
        <v>3</v>
      </c>
      <c r="DE869" t="s">
        <v>3</v>
      </c>
      <c r="DF869">
        <f t="shared" si="174"/>
        <v>14.28</v>
      </c>
      <c r="DG869">
        <f t="shared" si="175"/>
        <v>0</v>
      </c>
      <c r="DH869">
        <f t="shared" si="176"/>
        <v>0</v>
      </c>
      <c r="DI869">
        <f t="shared" si="177"/>
        <v>0</v>
      </c>
      <c r="DJ869">
        <f t="shared" si="184"/>
        <v>14.28</v>
      </c>
      <c r="DK869">
        <v>0</v>
      </c>
      <c r="DL869" t="s">
        <v>3</v>
      </c>
      <c r="DM869">
        <v>0</v>
      </c>
      <c r="DN869" t="s">
        <v>3</v>
      </c>
      <c r="DO869">
        <v>0</v>
      </c>
    </row>
    <row r="870" spans="1:119" x14ac:dyDescent="0.2">
      <c r="A870">
        <f>ROW(Source!A2686)</f>
        <v>2686</v>
      </c>
      <c r="B870">
        <v>35364244</v>
      </c>
      <c r="C870">
        <v>35385209</v>
      </c>
      <c r="D870">
        <v>35122207</v>
      </c>
      <c r="E870">
        <v>1</v>
      </c>
      <c r="F870">
        <v>1</v>
      </c>
      <c r="G870">
        <v>15872964</v>
      </c>
      <c r="H870">
        <v>3</v>
      </c>
      <c r="I870" t="s">
        <v>1034</v>
      </c>
      <c r="J870" t="s">
        <v>1035</v>
      </c>
      <c r="K870" t="s">
        <v>1036</v>
      </c>
      <c r="L870">
        <v>1356</v>
      </c>
      <c r="N870">
        <v>1010</v>
      </c>
      <c r="O870" t="s">
        <v>242</v>
      </c>
      <c r="P870" t="s">
        <v>242</v>
      </c>
      <c r="Q870">
        <v>1000</v>
      </c>
      <c r="W870">
        <v>0</v>
      </c>
      <c r="X870">
        <v>-1948375318</v>
      </c>
      <c r="Y870">
        <f t="shared" si="178"/>
        <v>5.0000000000000001E-3</v>
      </c>
      <c r="AA870">
        <v>718.56</v>
      </c>
      <c r="AB870">
        <v>0</v>
      </c>
      <c r="AC870">
        <v>0</v>
      </c>
      <c r="AD870">
        <v>0</v>
      </c>
      <c r="AE870">
        <v>718.56</v>
      </c>
      <c r="AF870">
        <v>0</v>
      </c>
      <c r="AG870">
        <v>0</v>
      </c>
      <c r="AH870">
        <v>0</v>
      </c>
      <c r="AI870">
        <v>1</v>
      </c>
      <c r="AJ870">
        <v>1</v>
      </c>
      <c r="AK870">
        <v>1</v>
      </c>
      <c r="AL870">
        <v>1</v>
      </c>
      <c r="AM870">
        <v>-2</v>
      </c>
      <c r="AN870">
        <v>0</v>
      </c>
      <c r="AO870">
        <v>1</v>
      </c>
      <c r="AP870">
        <v>1</v>
      </c>
      <c r="AQ870">
        <v>0</v>
      </c>
      <c r="AR870">
        <v>0</v>
      </c>
      <c r="AS870" t="s">
        <v>3</v>
      </c>
      <c r="AT870">
        <v>5.0000000000000001E-3</v>
      </c>
      <c r="AU870" t="s">
        <v>3</v>
      </c>
      <c r="AV870">
        <v>0</v>
      </c>
      <c r="AW870">
        <v>2</v>
      </c>
      <c r="AX870">
        <v>35385223</v>
      </c>
      <c r="AY870">
        <v>1</v>
      </c>
      <c r="AZ870">
        <v>0</v>
      </c>
      <c r="BA870">
        <v>870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CV870">
        <v>0</v>
      </c>
      <c r="CW870">
        <v>0</v>
      </c>
      <c r="CX870">
        <f>ROUND(Y870*Source!I2686,9)</f>
        <v>2.5000000000000001E-3</v>
      </c>
      <c r="CY870">
        <f t="shared" si="181"/>
        <v>718.56</v>
      </c>
      <c r="CZ870">
        <f t="shared" si="182"/>
        <v>718.56</v>
      </c>
      <c r="DA870">
        <f t="shared" si="183"/>
        <v>1</v>
      </c>
      <c r="DB870">
        <f t="shared" si="179"/>
        <v>3.59</v>
      </c>
      <c r="DC870">
        <f t="shared" si="180"/>
        <v>0</v>
      </c>
      <c r="DD870" t="s">
        <v>3</v>
      </c>
      <c r="DE870" t="s">
        <v>3</v>
      </c>
      <c r="DF870">
        <f t="shared" si="174"/>
        <v>1.8</v>
      </c>
      <c r="DG870">
        <f t="shared" si="175"/>
        <v>0</v>
      </c>
      <c r="DH870">
        <f t="shared" si="176"/>
        <v>0</v>
      </c>
      <c r="DI870">
        <f t="shared" si="177"/>
        <v>0</v>
      </c>
      <c r="DJ870">
        <f t="shared" si="184"/>
        <v>1.8</v>
      </c>
      <c r="DK870">
        <v>0</v>
      </c>
      <c r="DL870" t="s">
        <v>3</v>
      </c>
      <c r="DM870">
        <v>0</v>
      </c>
      <c r="DN870" t="s">
        <v>3</v>
      </c>
      <c r="DO870">
        <v>0</v>
      </c>
    </row>
    <row r="871" spans="1:119" x14ac:dyDescent="0.2">
      <c r="A871">
        <f>ROW(Source!A2686)</f>
        <v>2686</v>
      </c>
      <c r="B871">
        <v>35364244</v>
      </c>
      <c r="C871">
        <v>35385209</v>
      </c>
      <c r="D871">
        <v>35122491</v>
      </c>
      <c r="E871">
        <v>1</v>
      </c>
      <c r="F871">
        <v>1</v>
      </c>
      <c r="G871">
        <v>15872964</v>
      </c>
      <c r="H871">
        <v>3</v>
      </c>
      <c r="I871" t="s">
        <v>1037</v>
      </c>
      <c r="J871" t="s">
        <v>1038</v>
      </c>
      <c r="K871" t="s">
        <v>1039</v>
      </c>
      <c r="L871">
        <v>1354</v>
      </c>
      <c r="N871">
        <v>1010</v>
      </c>
      <c r="O871" t="s">
        <v>52</v>
      </c>
      <c r="P871" t="s">
        <v>52</v>
      </c>
      <c r="Q871">
        <v>1</v>
      </c>
      <c r="W871">
        <v>0</v>
      </c>
      <c r="X871">
        <v>1884843886</v>
      </c>
      <c r="Y871">
        <f t="shared" si="178"/>
        <v>10</v>
      </c>
      <c r="AA871">
        <v>29.36</v>
      </c>
      <c r="AB871">
        <v>0</v>
      </c>
      <c r="AC871">
        <v>0</v>
      </c>
      <c r="AD871">
        <v>0</v>
      </c>
      <c r="AE871">
        <v>29.36</v>
      </c>
      <c r="AF871">
        <v>0</v>
      </c>
      <c r="AG871">
        <v>0</v>
      </c>
      <c r="AH871">
        <v>0</v>
      </c>
      <c r="AI871">
        <v>1</v>
      </c>
      <c r="AJ871">
        <v>1</v>
      </c>
      <c r="AK871">
        <v>1</v>
      </c>
      <c r="AL871">
        <v>1</v>
      </c>
      <c r="AM871">
        <v>-2</v>
      </c>
      <c r="AN871">
        <v>0</v>
      </c>
      <c r="AO871">
        <v>1</v>
      </c>
      <c r="AP871">
        <v>1</v>
      </c>
      <c r="AQ871">
        <v>0</v>
      </c>
      <c r="AR871">
        <v>0</v>
      </c>
      <c r="AS871" t="s">
        <v>3</v>
      </c>
      <c r="AT871">
        <v>10</v>
      </c>
      <c r="AU871" t="s">
        <v>3</v>
      </c>
      <c r="AV871">
        <v>0</v>
      </c>
      <c r="AW871">
        <v>2</v>
      </c>
      <c r="AX871">
        <v>35385224</v>
      </c>
      <c r="AY871">
        <v>1</v>
      </c>
      <c r="AZ871">
        <v>0</v>
      </c>
      <c r="BA871">
        <v>871</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CV871">
        <v>0</v>
      </c>
      <c r="CW871">
        <v>0</v>
      </c>
      <c r="CX871">
        <f>ROUND(Y871*Source!I2686,9)</f>
        <v>5</v>
      </c>
      <c r="CY871">
        <f t="shared" si="181"/>
        <v>29.36</v>
      </c>
      <c r="CZ871">
        <f t="shared" si="182"/>
        <v>29.36</v>
      </c>
      <c r="DA871">
        <f t="shared" si="183"/>
        <v>1</v>
      </c>
      <c r="DB871">
        <f t="shared" si="179"/>
        <v>293.60000000000002</v>
      </c>
      <c r="DC871">
        <f t="shared" si="180"/>
        <v>0</v>
      </c>
      <c r="DD871" t="s">
        <v>3</v>
      </c>
      <c r="DE871" t="s">
        <v>3</v>
      </c>
      <c r="DF871">
        <f t="shared" si="174"/>
        <v>146.80000000000001</v>
      </c>
      <c r="DG871">
        <f t="shared" si="175"/>
        <v>0</v>
      </c>
      <c r="DH871">
        <f t="shared" si="176"/>
        <v>0</v>
      </c>
      <c r="DI871">
        <f t="shared" si="177"/>
        <v>0</v>
      </c>
      <c r="DJ871">
        <f t="shared" si="184"/>
        <v>146.80000000000001</v>
      </c>
      <c r="DK871">
        <v>0</v>
      </c>
      <c r="DL871" t="s">
        <v>3</v>
      </c>
      <c r="DM871">
        <v>0</v>
      </c>
      <c r="DN871" t="s">
        <v>3</v>
      </c>
      <c r="DO871">
        <v>0</v>
      </c>
    </row>
    <row r="872" spans="1:119" x14ac:dyDescent="0.2">
      <c r="A872">
        <f>ROW(Source!A2686)</f>
        <v>2686</v>
      </c>
      <c r="B872">
        <v>35364244</v>
      </c>
      <c r="C872">
        <v>35385209</v>
      </c>
      <c r="D872">
        <v>35122522</v>
      </c>
      <c r="E872">
        <v>1</v>
      </c>
      <c r="F872">
        <v>1</v>
      </c>
      <c r="G872">
        <v>15872964</v>
      </c>
      <c r="H872">
        <v>3</v>
      </c>
      <c r="I872" t="s">
        <v>1040</v>
      </c>
      <c r="J872" t="s">
        <v>1041</v>
      </c>
      <c r="K872" t="s">
        <v>1042</v>
      </c>
      <c r="L872">
        <v>1355</v>
      </c>
      <c r="N872">
        <v>1010</v>
      </c>
      <c r="O872" t="s">
        <v>18</v>
      </c>
      <c r="P872" t="s">
        <v>18</v>
      </c>
      <c r="Q872">
        <v>100</v>
      </c>
      <c r="W872">
        <v>0</v>
      </c>
      <c r="X872">
        <v>527662241</v>
      </c>
      <c r="Y872">
        <f t="shared" si="178"/>
        <v>0.26</v>
      </c>
      <c r="AA872">
        <v>127.48</v>
      </c>
      <c r="AB872">
        <v>0</v>
      </c>
      <c r="AC872">
        <v>0</v>
      </c>
      <c r="AD872">
        <v>0</v>
      </c>
      <c r="AE872">
        <v>127.48</v>
      </c>
      <c r="AF872">
        <v>0</v>
      </c>
      <c r="AG872">
        <v>0</v>
      </c>
      <c r="AH872">
        <v>0</v>
      </c>
      <c r="AI872">
        <v>1</v>
      </c>
      <c r="AJ872">
        <v>1</v>
      </c>
      <c r="AK872">
        <v>1</v>
      </c>
      <c r="AL872">
        <v>1</v>
      </c>
      <c r="AM872">
        <v>-2</v>
      </c>
      <c r="AN872">
        <v>0</v>
      </c>
      <c r="AO872">
        <v>1</v>
      </c>
      <c r="AP872">
        <v>1</v>
      </c>
      <c r="AQ872">
        <v>0</v>
      </c>
      <c r="AR872">
        <v>0</v>
      </c>
      <c r="AS872" t="s">
        <v>3</v>
      </c>
      <c r="AT872">
        <v>0.26</v>
      </c>
      <c r="AU872" t="s">
        <v>3</v>
      </c>
      <c r="AV872">
        <v>0</v>
      </c>
      <c r="AW872">
        <v>2</v>
      </c>
      <c r="AX872">
        <v>35385225</v>
      </c>
      <c r="AY872">
        <v>1</v>
      </c>
      <c r="AZ872">
        <v>0</v>
      </c>
      <c r="BA872">
        <v>872</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CV872">
        <v>0</v>
      </c>
      <c r="CW872">
        <v>0</v>
      </c>
      <c r="CX872">
        <f>ROUND(Y872*Source!I2686,9)</f>
        <v>0.13</v>
      </c>
      <c r="CY872">
        <f t="shared" si="181"/>
        <v>127.48</v>
      </c>
      <c r="CZ872">
        <f t="shared" si="182"/>
        <v>127.48</v>
      </c>
      <c r="DA872">
        <f t="shared" si="183"/>
        <v>1</v>
      </c>
      <c r="DB872">
        <f t="shared" si="179"/>
        <v>33.14</v>
      </c>
      <c r="DC872">
        <f t="shared" si="180"/>
        <v>0</v>
      </c>
      <c r="DD872" t="s">
        <v>3</v>
      </c>
      <c r="DE872" t="s">
        <v>3</v>
      </c>
      <c r="DF872">
        <f t="shared" si="174"/>
        <v>16.57</v>
      </c>
      <c r="DG872">
        <f t="shared" si="175"/>
        <v>0</v>
      </c>
      <c r="DH872">
        <f t="shared" si="176"/>
        <v>0</v>
      </c>
      <c r="DI872">
        <f t="shared" si="177"/>
        <v>0</v>
      </c>
      <c r="DJ872">
        <f t="shared" si="184"/>
        <v>16.57</v>
      </c>
      <c r="DK872">
        <v>0</v>
      </c>
      <c r="DL872" t="s">
        <v>3</v>
      </c>
      <c r="DM872">
        <v>0</v>
      </c>
      <c r="DN872" t="s">
        <v>3</v>
      </c>
      <c r="DO872">
        <v>0</v>
      </c>
    </row>
    <row r="873" spans="1:119" x14ac:dyDescent="0.2">
      <c r="A873">
        <f>ROW(Source!A2686)</f>
        <v>2686</v>
      </c>
      <c r="B873">
        <v>35364244</v>
      </c>
      <c r="C873">
        <v>35385209</v>
      </c>
      <c r="D873">
        <v>35122244</v>
      </c>
      <c r="E873">
        <v>1</v>
      </c>
      <c r="F873">
        <v>1</v>
      </c>
      <c r="G873">
        <v>15872964</v>
      </c>
      <c r="H873">
        <v>3</v>
      </c>
      <c r="I873" t="s">
        <v>1043</v>
      </c>
      <c r="J873" t="s">
        <v>1044</v>
      </c>
      <c r="K873" t="s">
        <v>1045</v>
      </c>
      <c r="L873">
        <v>1356</v>
      </c>
      <c r="N873">
        <v>1010</v>
      </c>
      <c r="O873" t="s">
        <v>242</v>
      </c>
      <c r="P873" t="s">
        <v>242</v>
      </c>
      <c r="Q873">
        <v>1000</v>
      </c>
      <c r="W873">
        <v>0</v>
      </c>
      <c r="X873">
        <v>-1680055193</v>
      </c>
      <c r="Y873">
        <f t="shared" si="178"/>
        <v>0.02</v>
      </c>
      <c r="AA873">
        <v>258.44</v>
      </c>
      <c r="AB873">
        <v>0</v>
      </c>
      <c r="AC873">
        <v>0</v>
      </c>
      <c r="AD873">
        <v>0</v>
      </c>
      <c r="AE873">
        <v>258.44</v>
      </c>
      <c r="AF873">
        <v>0</v>
      </c>
      <c r="AG873">
        <v>0</v>
      </c>
      <c r="AH873">
        <v>0</v>
      </c>
      <c r="AI873">
        <v>1</v>
      </c>
      <c r="AJ873">
        <v>1</v>
      </c>
      <c r="AK873">
        <v>1</v>
      </c>
      <c r="AL873">
        <v>1</v>
      </c>
      <c r="AM873">
        <v>-2</v>
      </c>
      <c r="AN873">
        <v>0</v>
      </c>
      <c r="AO873">
        <v>1</v>
      </c>
      <c r="AP873">
        <v>1</v>
      </c>
      <c r="AQ873">
        <v>0</v>
      </c>
      <c r="AR873">
        <v>0</v>
      </c>
      <c r="AS873" t="s">
        <v>3</v>
      </c>
      <c r="AT873">
        <v>0.02</v>
      </c>
      <c r="AU873" t="s">
        <v>3</v>
      </c>
      <c r="AV873">
        <v>0</v>
      </c>
      <c r="AW873">
        <v>2</v>
      </c>
      <c r="AX873">
        <v>35385226</v>
      </c>
      <c r="AY873">
        <v>1</v>
      </c>
      <c r="AZ873">
        <v>0</v>
      </c>
      <c r="BA873">
        <v>873</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CV873">
        <v>0</v>
      </c>
      <c r="CW873">
        <v>0</v>
      </c>
      <c r="CX873">
        <f>ROUND(Y873*Source!I2686,9)</f>
        <v>0.01</v>
      </c>
      <c r="CY873">
        <f t="shared" si="181"/>
        <v>258.44</v>
      </c>
      <c r="CZ873">
        <f t="shared" si="182"/>
        <v>258.44</v>
      </c>
      <c r="DA873">
        <f t="shared" si="183"/>
        <v>1</v>
      </c>
      <c r="DB873">
        <f t="shared" si="179"/>
        <v>5.17</v>
      </c>
      <c r="DC873">
        <f t="shared" si="180"/>
        <v>0</v>
      </c>
      <c r="DD873" t="s">
        <v>3</v>
      </c>
      <c r="DE873" t="s">
        <v>3</v>
      </c>
      <c r="DF873">
        <f t="shared" si="174"/>
        <v>2.58</v>
      </c>
      <c r="DG873">
        <f t="shared" si="175"/>
        <v>0</v>
      </c>
      <c r="DH873">
        <f t="shared" si="176"/>
        <v>0</v>
      </c>
      <c r="DI873">
        <f t="shared" si="177"/>
        <v>0</v>
      </c>
      <c r="DJ873">
        <f t="shared" si="184"/>
        <v>2.58</v>
      </c>
      <c r="DK873">
        <v>0</v>
      </c>
      <c r="DL873" t="s">
        <v>3</v>
      </c>
      <c r="DM873">
        <v>0</v>
      </c>
      <c r="DN873" t="s">
        <v>3</v>
      </c>
      <c r="DO873">
        <v>0</v>
      </c>
    </row>
    <row r="874" spans="1:119" x14ac:dyDescent="0.2">
      <c r="A874">
        <f>ROW(Source!A2686)</f>
        <v>2686</v>
      </c>
      <c r="B874">
        <v>35364244</v>
      </c>
      <c r="C874">
        <v>35385209</v>
      </c>
      <c r="D874">
        <v>35123597</v>
      </c>
      <c r="E874">
        <v>1</v>
      </c>
      <c r="F874">
        <v>1</v>
      </c>
      <c r="G874">
        <v>15872964</v>
      </c>
      <c r="H874">
        <v>3</v>
      </c>
      <c r="I874" t="s">
        <v>1046</v>
      </c>
      <c r="J874" t="s">
        <v>1047</v>
      </c>
      <c r="K874" t="s">
        <v>1048</v>
      </c>
      <c r="L874">
        <v>1303</v>
      </c>
      <c r="N874">
        <v>1003</v>
      </c>
      <c r="O874" t="s">
        <v>35</v>
      </c>
      <c r="P874" t="s">
        <v>35</v>
      </c>
      <c r="Q874">
        <v>1000</v>
      </c>
      <c r="W874">
        <v>0</v>
      </c>
      <c r="X874">
        <v>1173250179</v>
      </c>
      <c r="Y874">
        <f t="shared" si="178"/>
        <v>0.10299999999999999</v>
      </c>
      <c r="AA874">
        <v>99643.05</v>
      </c>
      <c r="AB874">
        <v>0</v>
      </c>
      <c r="AC874">
        <v>0</v>
      </c>
      <c r="AD874">
        <v>0</v>
      </c>
      <c r="AE874">
        <v>99643.05</v>
      </c>
      <c r="AF874">
        <v>0</v>
      </c>
      <c r="AG874">
        <v>0</v>
      </c>
      <c r="AH874">
        <v>0</v>
      </c>
      <c r="AI874">
        <v>1</v>
      </c>
      <c r="AJ874">
        <v>1</v>
      </c>
      <c r="AK874">
        <v>1</v>
      </c>
      <c r="AL874">
        <v>1</v>
      </c>
      <c r="AM874">
        <v>-2</v>
      </c>
      <c r="AN874">
        <v>0</v>
      </c>
      <c r="AO874">
        <v>1</v>
      </c>
      <c r="AP874">
        <v>1</v>
      </c>
      <c r="AQ874">
        <v>0</v>
      </c>
      <c r="AR874">
        <v>0</v>
      </c>
      <c r="AS874" t="s">
        <v>3</v>
      </c>
      <c r="AT874">
        <v>0.10299999999999999</v>
      </c>
      <c r="AU874" t="s">
        <v>3</v>
      </c>
      <c r="AV874">
        <v>0</v>
      </c>
      <c r="AW874">
        <v>2</v>
      </c>
      <c r="AX874">
        <v>35385227</v>
      </c>
      <c r="AY874">
        <v>1</v>
      </c>
      <c r="AZ874">
        <v>0</v>
      </c>
      <c r="BA874">
        <v>874</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CV874">
        <v>0</v>
      </c>
      <c r="CW874">
        <v>0</v>
      </c>
      <c r="CX874">
        <f>ROUND(Y874*Source!I2686,9)</f>
        <v>5.1499999999999997E-2</v>
      </c>
      <c r="CY874">
        <f t="shared" si="181"/>
        <v>99643.05</v>
      </c>
      <c r="CZ874">
        <f t="shared" si="182"/>
        <v>99643.05</v>
      </c>
      <c r="DA874">
        <f t="shared" si="183"/>
        <v>1</v>
      </c>
      <c r="DB874">
        <f t="shared" si="179"/>
        <v>10263.23</v>
      </c>
      <c r="DC874">
        <f t="shared" si="180"/>
        <v>0</v>
      </c>
      <c r="DD874" t="s">
        <v>3</v>
      </c>
      <c r="DE874" t="s">
        <v>3</v>
      </c>
      <c r="DF874">
        <f t="shared" si="174"/>
        <v>5131.62</v>
      </c>
      <c r="DG874">
        <f t="shared" si="175"/>
        <v>0</v>
      </c>
      <c r="DH874">
        <f t="shared" si="176"/>
        <v>0</v>
      </c>
      <c r="DI874">
        <f t="shared" si="177"/>
        <v>0</v>
      </c>
      <c r="DJ874">
        <f t="shared" si="184"/>
        <v>5131.62</v>
      </c>
      <c r="DK874">
        <v>0</v>
      </c>
      <c r="DL874" t="s">
        <v>3</v>
      </c>
      <c r="DM874">
        <v>0</v>
      </c>
      <c r="DN874" t="s">
        <v>3</v>
      </c>
      <c r="DO874">
        <v>0</v>
      </c>
    </row>
    <row r="875" spans="1:119" x14ac:dyDescent="0.2">
      <c r="A875">
        <f>ROW(Source!A2688)</f>
        <v>2688</v>
      </c>
      <c r="B875">
        <v>35364244</v>
      </c>
      <c r="C875">
        <v>35385229</v>
      </c>
      <c r="D875">
        <v>35111398</v>
      </c>
      <c r="E875">
        <v>15872964</v>
      </c>
      <c r="F875">
        <v>1</v>
      </c>
      <c r="G875">
        <v>15872964</v>
      </c>
      <c r="H875">
        <v>1</v>
      </c>
      <c r="I875" t="s">
        <v>982</v>
      </c>
      <c r="J875" t="s">
        <v>3</v>
      </c>
      <c r="K875" t="s">
        <v>983</v>
      </c>
      <c r="L875">
        <v>1191</v>
      </c>
      <c r="N875">
        <v>1013</v>
      </c>
      <c r="O875" t="s">
        <v>984</v>
      </c>
      <c r="P875" t="s">
        <v>984</v>
      </c>
      <c r="Q875">
        <v>1</v>
      </c>
      <c r="W875">
        <v>0</v>
      </c>
      <c r="X875">
        <v>476480486</v>
      </c>
      <c r="Y875">
        <f t="shared" si="178"/>
        <v>17.77</v>
      </c>
      <c r="AA875">
        <v>0</v>
      </c>
      <c r="AB875">
        <v>0</v>
      </c>
      <c r="AC875">
        <v>0</v>
      </c>
      <c r="AD875">
        <v>0</v>
      </c>
      <c r="AE875">
        <v>0</v>
      </c>
      <c r="AF875">
        <v>0</v>
      </c>
      <c r="AG875">
        <v>0</v>
      </c>
      <c r="AH875">
        <v>0</v>
      </c>
      <c r="AI875">
        <v>1</v>
      </c>
      <c r="AJ875">
        <v>1</v>
      </c>
      <c r="AK875">
        <v>1</v>
      </c>
      <c r="AL875">
        <v>1</v>
      </c>
      <c r="AM875">
        <v>-2</v>
      </c>
      <c r="AN875">
        <v>0</v>
      </c>
      <c r="AO875">
        <v>1</v>
      </c>
      <c r="AP875">
        <v>1</v>
      </c>
      <c r="AQ875">
        <v>0</v>
      </c>
      <c r="AR875">
        <v>0</v>
      </c>
      <c r="AS875" t="s">
        <v>3</v>
      </c>
      <c r="AT875">
        <v>17.77</v>
      </c>
      <c r="AU875" t="s">
        <v>3</v>
      </c>
      <c r="AV875">
        <v>1</v>
      </c>
      <c r="AW875">
        <v>2</v>
      </c>
      <c r="AX875">
        <v>35385231</v>
      </c>
      <c r="AY875">
        <v>1</v>
      </c>
      <c r="AZ875">
        <v>0</v>
      </c>
      <c r="BA875">
        <v>875</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CU875">
        <f>ROUND(AT875*Source!I2688*AH875*AL875,2)</f>
        <v>0</v>
      </c>
      <c r="CV875">
        <f>ROUND(Y875*Source!I2688,9)</f>
        <v>1.5992999999999999</v>
      </c>
      <c r="CW875">
        <v>0</v>
      </c>
      <c r="CX875">
        <f>ROUND(Y875*Source!I2688,9)</f>
        <v>1.5992999999999999</v>
      </c>
      <c r="CY875">
        <f>AD875</f>
        <v>0</v>
      </c>
      <c r="CZ875">
        <f>AH875</f>
        <v>0</v>
      </c>
      <c r="DA875">
        <f>AL875</f>
        <v>1</v>
      </c>
      <c r="DB875">
        <f t="shared" si="179"/>
        <v>0</v>
      </c>
      <c r="DC875">
        <f t="shared" si="180"/>
        <v>0</v>
      </c>
      <c r="DD875" t="s">
        <v>3</v>
      </c>
      <c r="DE875" t="s">
        <v>3</v>
      </c>
      <c r="DF875">
        <f t="shared" si="174"/>
        <v>0</v>
      </c>
      <c r="DG875">
        <f t="shared" si="175"/>
        <v>0</v>
      </c>
      <c r="DH875">
        <f t="shared" si="176"/>
        <v>0</v>
      </c>
      <c r="DI875">
        <f t="shared" si="177"/>
        <v>0</v>
      </c>
      <c r="DJ875">
        <f>DI875</f>
        <v>0</v>
      </c>
      <c r="DK875">
        <v>0</v>
      </c>
      <c r="DL875" t="s">
        <v>3</v>
      </c>
      <c r="DM875">
        <v>0</v>
      </c>
      <c r="DN875" t="s">
        <v>3</v>
      </c>
      <c r="DO875">
        <v>0</v>
      </c>
    </row>
    <row r="876" spans="1:119" x14ac:dyDescent="0.2">
      <c r="A876">
        <f>ROW(Source!A2724)</f>
        <v>2724</v>
      </c>
      <c r="B876">
        <v>35364244</v>
      </c>
      <c r="C876">
        <v>35385296</v>
      </c>
      <c r="D876">
        <v>35111398</v>
      </c>
      <c r="E876">
        <v>15872964</v>
      </c>
      <c r="F876">
        <v>1</v>
      </c>
      <c r="G876">
        <v>15872964</v>
      </c>
      <c r="H876">
        <v>1</v>
      </c>
      <c r="I876" t="s">
        <v>982</v>
      </c>
      <c r="J876" t="s">
        <v>3</v>
      </c>
      <c r="K876" t="s">
        <v>983</v>
      </c>
      <c r="L876">
        <v>1191</v>
      </c>
      <c r="N876">
        <v>1013</v>
      </c>
      <c r="O876" t="s">
        <v>984</v>
      </c>
      <c r="P876" t="s">
        <v>984</v>
      </c>
      <c r="Q876">
        <v>1</v>
      </c>
      <c r="W876">
        <v>0</v>
      </c>
      <c r="X876">
        <v>476480486</v>
      </c>
      <c r="Y876">
        <f t="shared" si="178"/>
        <v>5.84</v>
      </c>
      <c r="AA876">
        <v>0</v>
      </c>
      <c r="AB876">
        <v>0</v>
      </c>
      <c r="AC876">
        <v>0</v>
      </c>
      <c r="AD876">
        <v>0</v>
      </c>
      <c r="AE876">
        <v>0</v>
      </c>
      <c r="AF876">
        <v>0</v>
      </c>
      <c r="AG876">
        <v>0</v>
      </c>
      <c r="AH876">
        <v>0</v>
      </c>
      <c r="AI876">
        <v>1</v>
      </c>
      <c r="AJ876">
        <v>1</v>
      </c>
      <c r="AK876">
        <v>1</v>
      </c>
      <c r="AL876">
        <v>1</v>
      </c>
      <c r="AM876">
        <v>-2</v>
      </c>
      <c r="AN876">
        <v>0</v>
      </c>
      <c r="AO876">
        <v>1</v>
      </c>
      <c r="AP876">
        <v>1</v>
      </c>
      <c r="AQ876">
        <v>0</v>
      </c>
      <c r="AR876">
        <v>0</v>
      </c>
      <c r="AS876" t="s">
        <v>3</v>
      </c>
      <c r="AT876">
        <v>5.84</v>
      </c>
      <c r="AU876" t="s">
        <v>3</v>
      </c>
      <c r="AV876">
        <v>1</v>
      </c>
      <c r="AW876">
        <v>2</v>
      </c>
      <c r="AX876">
        <v>35385298</v>
      </c>
      <c r="AY876">
        <v>1</v>
      </c>
      <c r="AZ876">
        <v>0</v>
      </c>
      <c r="BA876">
        <v>876</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CU876">
        <f>ROUND(AT876*Source!I2724*AH876*AL876,2)</f>
        <v>0</v>
      </c>
      <c r="CV876">
        <f>ROUND(Y876*Source!I2724,9)</f>
        <v>0.29199999999999998</v>
      </c>
      <c r="CW876">
        <v>0</v>
      </c>
      <c r="CX876">
        <f>ROUND(Y876*Source!I2724,9)</f>
        <v>0.29199999999999998</v>
      </c>
      <c r="CY876">
        <f>AD876</f>
        <v>0</v>
      </c>
      <c r="CZ876">
        <f>AH876</f>
        <v>0</v>
      </c>
      <c r="DA876">
        <f>AL876</f>
        <v>1</v>
      </c>
      <c r="DB876">
        <f t="shared" si="179"/>
        <v>0</v>
      </c>
      <c r="DC876">
        <f t="shared" si="180"/>
        <v>0</v>
      </c>
      <c r="DD876" t="s">
        <v>3</v>
      </c>
      <c r="DE876" t="s">
        <v>3</v>
      </c>
      <c r="DF876">
        <f t="shared" si="174"/>
        <v>0</v>
      </c>
      <c r="DG876">
        <f t="shared" si="175"/>
        <v>0</v>
      </c>
      <c r="DH876">
        <f t="shared" si="176"/>
        <v>0</v>
      </c>
      <c r="DI876">
        <f t="shared" si="177"/>
        <v>0</v>
      </c>
      <c r="DJ876">
        <f>DI876</f>
        <v>0</v>
      </c>
      <c r="DK876">
        <v>0</v>
      </c>
      <c r="DL876" t="s">
        <v>3</v>
      </c>
      <c r="DM876">
        <v>0</v>
      </c>
      <c r="DN876" t="s">
        <v>3</v>
      </c>
      <c r="DO876">
        <v>0</v>
      </c>
    </row>
    <row r="877" spans="1:119" x14ac:dyDescent="0.2">
      <c r="A877">
        <f>ROW(Source!A2725)</f>
        <v>2725</v>
      </c>
      <c r="B877">
        <v>35364244</v>
      </c>
      <c r="C877">
        <v>35385299</v>
      </c>
      <c r="D877">
        <v>35111398</v>
      </c>
      <c r="E877">
        <v>15872964</v>
      </c>
      <c r="F877">
        <v>1</v>
      </c>
      <c r="G877">
        <v>15872964</v>
      </c>
      <c r="H877">
        <v>1</v>
      </c>
      <c r="I877" t="s">
        <v>982</v>
      </c>
      <c r="J877" t="s">
        <v>3</v>
      </c>
      <c r="K877" t="s">
        <v>983</v>
      </c>
      <c r="L877">
        <v>1191</v>
      </c>
      <c r="N877">
        <v>1013</v>
      </c>
      <c r="O877" t="s">
        <v>984</v>
      </c>
      <c r="P877" t="s">
        <v>984</v>
      </c>
      <c r="Q877">
        <v>1</v>
      </c>
      <c r="W877">
        <v>0</v>
      </c>
      <c r="X877">
        <v>476480486</v>
      </c>
      <c r="Y877">
        <f t="shared" si="178"/>
        <v>0.42</v>
      </c>
      <c r="AA877">
        <v>0</v>
      </c>
      <c r="AB877">
        <v>0</v>
      </c>
      <c r="AC877">
        <v>0</v>
      </c>
      <c r="AD877">
        <v>0</v>
      </c>
      <c r="AE877">
        <v>0</v>
      </c>
      <c r="AF877">
        <v>0</v>
      </c>
      <c r="AG877">
        <v>0</v>
      </c>
      <c r="AH877">
        <v>0</v>
      </c>
      <c r="AI877">
        <v>1</v>
      </c>
      <c r="AJ877">
        <v>1</v>
      </c>
      <c r="AK877">
        <v>1</v>
      </c>
      <c r="AL877">
        <v>1</v>
      </c>
      <c r="AM877">
        <v>-2</v>
      </c>
      <c r="AN877">
        <v>0</v>
      </c>
      <c r="AO877">
        <v>1</v>
      </c>
      <c r="AP877">
        <v>0</v>
      </c>
      <c r="AQ877">
        <v>0</v>
      </c>
      <c r="AR877">
        <v>0</v>
      </c>
      <c r="AS877" t="s">
        <v>3</v>
      </c>
      <c r="AT877">
        <v>0.42</v>
      </c>
      <c r="AU877" t="s">
        <v>3</v>
      </c>
      <c r="AV877">
        <v>1</v>
      </c>
      <c r="AW877">
        <v>2</v>
      </c>
      <c r="AX877">
        <v>35385304</v>
      </c>
      <c r="AY877">
        <v>1</v>
      </c>
      <c r="AZ877">
        <v>0</v>
      </c>
      <c r="BA877">
        <v>877</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CU877">
        <f>ROUND(AT877*Source!I2725*AH877*AL877,2)</f>
        <v>0</v>
      </c>
      <c r="CV877">
        <f>ROUND(Y877*Source!I2725,9)</f>
        <v>8.4000000000000005E-2</v>
      </c>
      <c r="CW877">
        <v>0</v>
      </c>
      <c r="CX877">
        <f>ROUND(Y877*Source!I2725,9)</f>
        <v>8.4000000000000005E-2</v>
      </c>
      <c r="CY877">
        <f>AD877</f>
        <v>0</v>
      </c>
      <c r="CZ877">
        <f>AH877</f>
        <v>0</v>
      </c>
      <c r="DA877">
        <f>AL877</f>
        <v>1</v>
      </c>
      <c r="DB877">
        <f t="shared" si="179"/>
        <v>0</v>
      </c>
      <c r="DC877">
        <f t="shared" si="180"/>
        <v>0</v>
      </c>
      <c r="DD877" t="s">
        <v>3</v>
      </c>
      <c r="DE877" t="s">
        <v>3</v>
      </c>
      <c r="DF877">
        <f t="shared" si="174"/>
        <v>0</v>
      </c>
      <c r="DG877">
        <f t="shared" si="175"/>
        <v>0</v>
      </c>
      <c r="DH877">
        <f t="shared" si="176"/>
        <v>0</v>
      </c>
      <c r="DI877">
        <f t="shared" si="177"/>
        <v>0</v>
      </c>
      <c r="DJ877">
        <f>DI877</f>
        <v>0</v>
      </c>
      <c r="DK877">
        <v>0</v>
      </c>
      <c r="DL877" t="s">
        <v>3</v>
      </c>
      <c r="DM877">
        <v>0</v>
      </c>
      <c r="DN877" t="s">
        <v>3</v>
      </c>
      <c r="DO877">
        <v>0</v>
      </c>
    </row>
    <row r="878" spans="1:119" x14ac:dyDescent="0.2">
      <c r="A878">
        <f>ROW(Source!A2725)</f>
        <v>2725</v>
      </c>
      <c r="B878">
        <v>35364244</v>
      </c>
      <c r="C878">
        <v>35385299</v>
      </c>
      <c r="D878">
        <v>35113190</v>
      </c>
      <c r="E878">
        <v>1</v>
      </c>
      <c r="F878">
        <v>1</v>
      </c>
      <c r="G878">
        <v>15872964</v>
      </c>
      <c r="H878">
        <v>2</v>
      </c>
      <c r="I878" t="s">
        <v>1111</v>
      </c>
      <c r="J878" t="s">
        <v>1112</v>
      </c>
      <c r="K878" t="s">
        <v>1113</v>
      </c>
      <c r="L878">
        <v>1368</v>
      </c>
      <c r="N878">
        <v>1011</v>
      </c>
      <c r="O878" t="s">
        <v>988</v>
      </c>
      <c r="P878" t="s">
        <v>988</v>
      </c>
      <c r="Q878">
        <v>1</v>
      </c>
      <c r="W878">
        <v>0</v>
      </c>
      <c r="X878">
        <v>-1477704590</v>
      </c>
      <c r="Y878">
        <f t="shared" si="178"/>
        <v>0.2</v>
      </c>
      <c r="AA878">
        <v>0</v>
      </c>
      <c r="AB878">
        <v>44.94</v>
      </c>
      <c r="AC878">
        <v>0.64</v>
      </c>
      <c r="AD878">
        <v>0</v>
      </c>
      <c r="AE878">
        <v>0</v>
      </c>
      <c r="AF878">
        <v>44.94</v>
      </c>
      <c r="AG878">
        <v>0.64</v>
      </c>
      <c r="AH878">
        <v>0</v>
      </c>
      <c r="AI878">
        <v>1</v>
      </c>
      <c r="AJ878">
        <v>1</v>
      </c>
      <c r="AK878">
        <v>1</v>
      </c>
      <c r="AL878">
        <v>1</v>
      </c>
      <c r="AM878">
        <v>-2</v>
      </c>
      <c r="AN878">
        <v>0</v>
      </c>
      <c r="AO878">
        <v>1</v>
      </c>
      <c r="AP878">
        <v>0</v>
      </c>
      <c r="AQ878">
        <v>0</v>
      </c>
      <c r="AR878">
        <v>0</v>
      </c>
      <c r="AS878" t="s">
        <v>3</v>
      </c>
      <c r="AT878">
        <v>0.2</v>
      </c>
      <c r="AU878" t="s">
        <v>3</v>
      </c>
      <c r="AV878">
        <v>0</v>
      </c>
      <c r="AW878">
        <v>2</v>
      </c>
      <c r="AX878">
        <v>35385305</v>
      </c>
      <c r="AY878">
        <v>1</v>
      </c>
      <c r="AZ878">
        <v>0</v>
      </c>
      <c r="BA878">
        <v>878</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CV878">
        <v>0</v>
      </c>
      <c r="CW878">
        <f>ROUND(Y878*Source!I2725*DO878,9)</f>
        <v>0</v>
      </c>
      <c r="CX878">
        <f>ROUND(Y878*Source!I2725,9)</f>
        <v>0.04</v>
      </c>
      <c r="CY878">
        <f>AB878</f>
        <v>44.94</v>
      </c>
      <c r="CZ878">
        <f>AF878</f>
        <v>44.94</v>
      </c>
      <c r="DA878">
        <f>AJ878</f>
        <v>1</v>
      </c>
      <c r="DB878">
        <f t="shared" si="179"/>
        <v>8.99</v>
      </c>
      <c r="DC878">
        <f t="shared" si="180"/>
        <v>0.13</v>
      </c>
      <c r="DD878" t="s">
        <v>3</v>
      </c>
      <c r="DE878" t="s">
        <v>3</v>
      </c>
      <c r="DF878">
        <f t="shared" si="174"/>
        <v>0</v>
      </c>
      <c r="DG878">
        <f t="shared" si="175"/>
        <v>1.8</v>
      </c>
      <c r="DH878">
        <f t="shared" si="176"/>
        <v>0.03</v>
      </c>
      <c r="DI878">
        <f t="shared" si="177"/>
        <v>0</v>
      </c>
      <c r="DJ878">
        <f>DG878</f>
        <v>1.8</v>
      </c>
      <c r="DK878">
        <v>0</v>
      </c>
      <c r="DL878" t="s">
        <v>3</v>
      </c>
      <c r="DM878">
        <v>0</v>
      </c>
      <c r="DN878" t="s">
        <v>3</v>
      </c>
      <c r="DO878">
        <v>0</v>
      </c>
    </row>
    <row r="879" spans="1:119" x14ac:dyDescent="0.2">
      <c r="A879">
        <f>ROW(Source!A2725)</f>
        <v>2725</v>
      </c>
      <c r="B879">
        <v>35364244</v>
      </c>
      <c r="C879">
        <v>35385299</v>
      </c>
      <c r="D879">
        <v>35115233</v>
      </c>
      <c r="E879">
        <v>1</v>
      </c>
      <c r="F879">
        <v>1</v>
      </c>
      <c r="G879">
        <v>15872964</v>
      </c>
      <c r="H879">
        <v>3</v>
      </c>
      <c r="I879" t="s">
        <v>1114</v>
      </c>
      <c r="J879" t="s">
        <v>1115</v>
      </c>
      <c r="K879" t="s">
        <v>1116</v>
      </c>
      <c r="L879">
        <v>1339</v>
      </c>
      <c r="N879">
        <v>1007</v>
      </c>
      <c r="O879" t="s">
        <v>1117</v>
      </c>
      <c r="P879" t="s">
        <v>1117</v>
      </c>
      <c r="Q879">
        <v>1</v>
      </c>
      <c r="W879">
        <v>0</v>
      </c>
      <c r="X879">
        <v>-35091971</v>
      </c>
      <c r="Y879">
        <f t="shared" si="178"/>
        <v>1.7600000000000001E-2</v>
      </c>
      <c r="AA879">
        <v>54.81</v>
      </c>
      <c r="AB879">
        <v>0</v>
      </c>
      <c r="AC879">
        <v>0</v>
      </c>
      <c r="AD879">
        <v>0</v>
      </c>
      <c r="AE879">
        <v>54.81</v>
      </c>
      <c r="AF879">
        <v>0</v>
      </c>
      <c r="AG879">
        <v>0</v>
      </c>
      <c r="AH879">
        <v>0</v>
      </c>
      <c r="AI879">
        <v>1</v>
      </c>
      <c r="AJ879">
        <v>1</v>
      </c>
      <c r="AK879">
        <v>1</v>
      </c>
      <c r="AL879">
        <v>1</v>
      </c>
      <c r="AM879">
        <v>-2</v>
      </c>
      <c r="AN879">
        <v>0</v>
      </c>
      <c r="AO879">
        <v>1</v>
      </c>
      <c r="AP879">
        <v>0</v>
      </c>
      <c r="AQ879">
        <v>0</v>
      </c>
      <c r="AR879">
        <v>0</v>
      </c>
      <c r="AS879" t="s">
        <v>3</v>
      </c>
      <c r="AT879">
        <v>1.7600000000000001E-2</v>
      </c>
      <c r="AU879" t="s">
        <v>3</v>
      </c>
      <c r="AV879">
        <v>0</v>
      </c>
      <c r="AW879">
        <v>2</v>
      </c>
      <c r="AX879">
        <v>35385306</v>
      </c>
      <c r="AY879">
        <v>1</v>
      </c>
      <c r="AZ879">
        <v>0</v>
      </c>
      <c r="BA879">
        <v>879</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CV879">
        <v>0</v>
      </c>
      <c r="CW879">
        <v>0</v>
      </c>
      <c r="CX879">
        <f>ROUND(Y879*Source!I2725,9)</f>
        <v>3.5200000000000001E-3</v>
      </c>
      <c r="CY879">
        <f>AA879</f>
        <v>54.81</v>
      </c>
      <c r="CZ879">
        <f>AE879</f>
        <v>54.81</v>
      </c>
      <c r="DA879">
        <f>AI879</f>
        <v>1</v>
      </c>
      <c r="DB879">
        <f t="shared" si="179"/>
        <v>0.96</v>
      </c>
      <c r="DC879">
        <f t="shared" si="180"/>
        <v>0</v>
      </c>
      <c r="DD879" t="s">
        <v>3</v>
      </c>
      <c r="DE879" t="s">
        <v>3</v>
      </c>
      <c r="DF879">
        <f t="shared" si="174"/>
        <v>0.19</v>
      </c>
      <c r="DG879">
        <f t="shared" si="175"/>
        <v>0</v>
      </c>
      <c r="DH879">
        <f t="shared" si="176"/>
        <v>0</v>
      </c>
      <c r="DI879">
        <f t="shared" si="177"/>
        <v>0</v>
      </c>
      <c r="DJ879">
        <f>DF879</f>
        <v>0.19</v>
      </c>
      <c r="DK879">
        <v>0</v>
      </c>
      <c r="DL879" t="s">
        <v>3</v>
      </c>
      <c r="DM879">
        <v>0</v>
      </c>
      <c r="DN879" t="s">
        <v>3</v>
      </c>
      <c r="DO879">
        <v>0</v>
      </c>
    </row>
    <row r="880" spans="1:119" x14ac:dyDescent="0.2">
      <c r="A880">
        <f>ROW(Source!A2725)</f>
        <v>2725</v>
      </c>
      <c r="B880">
        <v>35364244</v>
      </c>
      <c r="C880">
        <v>35385299</v>
      </c>
      <c r="D880">
        <v>35117602</v>
      </c>
      <c r="E880">
        <v>1</v>
      </c>
      <c r="F880">
        <v>1</v>
      </c>
      <c r="G880">
        <v>15872964</v>
      </c>
      <c r="H880">
        <v>3</v>
      </c>
      <c r="I880" t="s">
        <v>1118</v>
      </c>
      <c r="J880" t="s">
        <v>1119</v>
      </c>
      <c r="K880" t="s">
        <v>1120</v>
      </c>
      <c r="L880">
        <v>1354</v>
      </c>
      <c r="N880">
        <v>1010</v>
      </c>
      <c r="O880" t="s">
        <v>52</v>
      </c>
      <c r="P880" t="s">
        <v>52</v>
      </c>
      <c r="Q880">
        <v>1</v>
      </c>
      <c r="W880">
        <v>0</v>
      </c>
      <c r="X880">
        <v>656259231</v>
      </c>
      <c r="Y880">
        <f t="shared" si="178"/>
        <v>6.7000000000000002E-3</v>
      </c>
      <c r="AA880">
        <v>16620.27</v>
      </c>
      <c r="AB880">
        <v>0</v>
      </c>
      <c r="AC880">
        <v>0</v>
      </c>
      <c r="AD880">
        <v>0</v>
      </c>
      <c r="AE880">
        <v>16620.27</v>
      </c>
      <c r="AF880">
        <v>0</v>
      </c>
      <c r="AG880">
        <v>0</v>
      </c>
      <c r="AH880">
        <v>0</v>
      </c>
      <c r="AI880">
        <v>1</v>
      </c>
      <c r="AJ880">
        <v>1</v>
      </c>
      <c r="AK880">
        <v>1</v>
      </c>
      <c r="AL880">
        <v>1</v>
      </c>
      <c r="AM880">
        <v>-2</v>
      </c>
      <c r="AN880">
        <v>0</v>
      </c>
      <c r="AO880">
        <v>1</v>
      </c>
      <c r="AP880">
        <v>0</v>
      </c>
      <c r="AQ880">
        <v>0</v>
      </c>
      <c r="AR880">
        <v>0</v>
      </c>
      <c r="AS880" t="s">
        <v>3</v>
      </c>
      <c r="AT880">
        <v>6.7000000000000002E-3</v>
      </c>
      <c r="AU880" t="s">
        <v>3</v>
      </c>
      <c r="AV880">
        <v>0</v>
      </c>
      <c r="AW880">
        <v>2</v>
      </c>
      <c r="AX880">
        <v>35385307</v>
      </c>
      <c r="AY880">
        <v>1</v>
      </c>
      <c r="AZ880">
        <v>0</v>
      </c>
      <c r="BA880">
        <v>880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CV880">
        <v>0</v>
      </c>
      <c r="CW880">
        <v>0</v>
      </c>
      <c r="CX880">
        <f>ROUND(Y880*Source!I2725,9)</f>
        <v>1.34E-3</v>
      </c>
      <c r="CY880">
        <f>AA880</f>
        <v>16620.27</v>
      </c>
      <c r="CZ880">
        <f>AE880</f>
        <v>16620.27</v>
      </c>
      <c r="DA880">
        <f>AI880</f>
        <v>1</v>
      </c>
      <c r="DB880">
        <f t="shared" si="179"/>
        <v>111.36</v>
      </c>
      <c r="DC880">
        <f t="shared" si="180"/>
        <v>0</v>
      </c>
      <c r="DD880" t="s">
        <v>3</v>
      </c>
      <c r="DE880" t="s">
        <v>3</v>
      </c>
      <c r="DF880">
        <f t="shared" si="174"/>
        <v>22.27</v>
      </c>
      <c r="DG880">
        <f t="shared" si="175"/>
        <v>0</v>
      </c>
      <c r="DH880">
        <f t="shared" si="176"/>
        <v>0</v>
      </c>
      <c r="DI880">
        <f t="shared" si="177"/>
        <v>0</v>
      </c>
      <c r="DJ880">
        <f>DF880</f>
        <v>22.27</v>
      </c>
      <c r="DK880">
        <v>0</v>
      </c>
      <c r="DL880" t="s">
        <v>3</v>
      </c>
      <c r="DM880">
        <v>0</v>
      </c>
      <c r="DN880" t="s">
        <v>3</v>
      </c>
      <c r="DO880">
        <v>0</v>
      </c>
    </row>
    <row r="881" spans="1:119" x14ac:dyDescent="0.2">
      <c r="A881">
        <f>ROW(Source!A2726)</f>
        <v>2726</v>
      </c>
      <c r="B881">
        <v>35364244</v>
      </c>
      <c r="C881">
        <v>35385308</v>
      </c>
      <c r="D881">
        <v>35111398</v>
      </c>
      <c r="E881">
        <v>15872964</v>
      </c>
      <c r="F881">
        <v>1</v>
      </c>
      <c r="G881">
        <v>15872964</v>
      </c>
      <c r="H881">
        <v>1</v>
      </c>
      <c r="I881" t="s">
        <v>982</v>
      </c>
      <c r="J881" t="s">
        <v>3</v>
      </c>
      <c r="K881" t="s">
        <v>983</v>
      </c>
      <c r="L881">
        <v>1191</v>
      </c>
      <c r="N881">
        <v>1013</v>
      </c>
      <c r="O881" t="s">
        <v>984</v>
      </c>
      <c r="P881" t="s">
        <v>984</v>
      </c>
      <c r="Q881">
        <v>1</v>
      </c>
      <c r="W881">
        <v>0</v>
      </c>
      <c r="X881">
        <v>476480486</v>
      </c>
      <c r="Y881">
        <f t="shared" si="178"/>
        <v>14</v>
      </c>
      <c r="AA881">
        <v>0</v>
      </c>
      <c r="AB881">
        <v>0</v>
      </c>
      <c r="AC881">
        <v>0</v>
      </c>
      <c r="AD881">
        <v>0</v>
      </c>
      <c r="AE881">
        <v>0</v>
      </c>
      <c r="AF881">
        <v>0</v>
      </c>
      <c r="AG881">
        <v>0</v>
      </c>
      <c r="AH881">
        <v>0</v>
      </c>
      <c r="AI881">
        <v>1</v>
      </c>
      <c r="AJ881">
        <v>1</v>
      </c>
      <c r="AK881">
        <v>1</v>
      </c>
      <c r="AL881">
        <v>1</v>
      </c>
      <c r="AM881">
        <v>-2</v>
      </c>
      <c r="AN881">
        <v>0</v>
      </c>
      <c r="AO881">
        <v>1</v>
      </c>
      <c r="AP881">
        <v>1</v>
      </c>
      <c r="AQ881">
        <v>0</v>
      </c>
      <c r="AR881">
        <v>0</v>
      </c>
      <c r="AS881" t="s">
        <v>3</v>
      </c>
      <c r="AT881">
        <v>14</v>
      </c>
      <c r="AU881" t="s">
        <v>3</v>
      </c>
      <c r="AV881">
        <v>1</v>
      </c>
      <c r="AW881">
        <v>2</v>
      </c>
      <c r="AX881">
        <v>35385312</v>
      </c>
      <c r="AY881">
        <v>1</v>
      </c>
      <c r="AZ881">
        <v>0</v>
      </c>
      <c r="BA881">
        <v>881</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CU881">
        <f>ROUND(AT881*Source!I2726*AH881*AL881,2)</f>
        <v>0</v>
      </c>
      <c r="CV881">
        <f>ROUND(Y881*Source!I2726,9)</f>
        <v>0.14000000000000001</v>
      </c>
      <c r="CW881">
        <v>0</v>
      </c>
      <c r="CX881">
        <f>ROUND(Y881*Source!I2726,9)</f>
        <v>0.14000000000000001</v>
      </c>
      <c r="CY881">
        <f>AD881</f>
        <v>0</v>
      </c>
      <c r="CZ881">
        <f>AH881</f>
        <v>0</v>
      </c>
      <c r="DA881">
        <f>AL881</f>
        <v>1</v>
      </c>
      <c r="DB881">
        <f t="shared" si="179"/>
        <v>0</v>
      </c>
      <c r="DC881">
        <f t="shared" si="180"/>
        <v>0</v>
      </c>
      <c r="DD881" t="s">
        <v>3</v>
      </c>
      <c r="DE881" t="s">
        <v>3</v>
      </c>
      <c r="DF881">
        <f t="shared" si="174"/>
        <v>0</v>
      </c>
      <c r="DG881">
        <f t="shared" si="175"/>
        <v>0</v>
      </c>
      <c r="DH881">
        <f t="shared" si="176"/>
        <v>0</v>
      </c>
      <c r="DI881">
        <f t="shared" si="177"/>
        <v>0</v>
      </c>
      <c r="DJ881">
        <f>DI881</f>
        <v>0</v>
      </c>
      <c r="DK881">
        <v>0</v>
      </c>
      <c r="DL881" t="s">
        <v>3</v>
      </c>
      <c r="DM881">
        <v>0</v>
      </c>
      <c r="DN881" t="s">
        <v>3</v>
      </c>
      <c r="DO881">
        <v>0</v>
      </c>
    </row>
    <row r="882" spans="1:119" x14ac:dyDescent="0.2">
      <c r="A882">
        <f>ROW(Source!A2726)</f>
        <v>2726</v>
      </c>
      <c r="B882">
        <v>35364244</v>
      </c>
      <c r="C882">
        <v>35385308</v>
      </c>
      <c r="D882">
        <v>35112687</v>
      </c>
      <c r="E882">
        <v>1</v>
      </c>
      <c r="F882">
        <v>1</v>
      </c>
      <c r="G882">
        <v>15872964</v>
      </c>
      <c r="H882">
        <v>2</v>
      </c>
      <c r="I882" t="s">
        <v>1121</v>
      </c>
      <c r="J882" t="s">
        <v>1122</v>
      </c>
      <c r="K882" t="s">
        <v>1123</v>
      </c>
      <c r="L882">
        <v>1368</v>
      </c>
      <c r="N882">
        <v>1011</v>
      </c>
      <c r="O882" t="s">
        <v>988</v>
      </c>
      <c r="P882" t="s">
        <v>988</v>
      </c>
      <c r="Q882">
        <v>1</v>
      </c>
      <c r="W882">
        <v>0</v>
      </c>
      <c r="X882">
        <v>-1843499539</v>
      </c>
      <c r="Y882">
        <f t="shared" si="178"/>
        <v>3.65</v>
      </c>
      <c r="AA882">
        <v>0</v>
      </c>
      <c r="AB882">
        <v>1635</v>
      </c>
      <c r="AC882">
        <v>832.91</v>
      </c>
      <c r="AD882">
        <v>0</v>
      </c>
      <c r="AE882">
        <v>0</v>
      </c>
      <c r="AF882">
        <v>1635</v>
      </c>
      <c r="AG882">
        <v>832.91</v>
      </c>
      <c r="AH882">
        <v>0</v>
      </c>
      <c r="AI882">
        <v>1</v>
      </c>
      <c r="AJ882">
        <v>1</v>
      </c>
      <c r="AK882">
        <v>1</v>
      </c>
      <c r="AL882">
        <v>1</v>
      </c>
      <c r="AM882">
        <v>-2</v>
      </c>
      <c r="AN882">
        <v>0</v>
      </c>
      <c r="AO882">
        <v>1</v>
      </c>
      <c r="AP882">
        <v>1</v>
      </c>
      <c r="AQ882">
        <v>0</v>
      </c>
      <c r="AR882">
        <v>0</v>
      </c>
      <c r="AS882" t="s">
        <v>3</v>
      </c>
      <c r="AT882">
        <v>3.65</v>
      </c>
      <c r="AU882" t="s">
        <v>3</v>
      </c>
      <c r="AV882">
        <v>0</v>
      </c>
      <c r="AW882">
        <v>2</v>
      </c>
      <c r="AX882">
        <v>35385313</v>
      </c>
      <c r="AY882">
        <v>1</v>
      </c>
      <c r="AZ882">
        <v>0</v>
      </c>
      <c r="BA882">
        <v>882</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CV882">
        <v>0</v>
      </c>
      <c r="CW882">
        <f>ROUND(Y882*Source!I2726*DO882,9)</f>
        <v>0</v>
      </c>
      <c r="CX882">
        <f>ROUND(Y882*Source!I2726,9)</f>
        <v>3.6499999999999998E-2</v>
      </c>
      <c r="CY882">
        <f>AB882</f>
        <v>1635</v>
      </c>
      <c r="CZ882">
        <f>AF882</f>
        <v>1635</v>
      </c>
      <c r="DA882">
        <f>AJ882</f>
        <v>1</v>
      </c>
      <c r="DB882">
        <f t="shared" si="179"/>
        <v>5967.75</v>
      </c>
      <c r="DC882">
        <f t="shared" si="180"/>
        <v>3040.12</v>
      </c>
      <c r="DD882" t="s">
        <v>3</v>
      </c>
      <c r="DE882" t="s">
        <v>3</v>
      </c>
      <c r="DF882">
        <f t="shared" si="174"/>
        <v>0</v>
      </c>
      <c r="DG882">
        <f t="shared" si="175"/>
        <v>59.68</v>
      </c>
      <c r="DH882">
        <f t="shared" si="176"/>
        <v>30.4</v>
      </c>
      <c r="DI882">
        <f t="shared" si="177"/>
        <v>0</v>
      </c>
      <c r="DJ882">
        <f>DG882</f>
        <v>59.68</v>
      </c>
      <c r="DK882">
        <v>0</v>
      </c>
      <c r="DL882" t="s">
        <v>3</v>
      </c>
      <c r="DM882">
        <v>0</v>
      </c>
      <c r="DN882" t="s">
        <v>3</v>
      </c>
      <c r="DO882">
        <v>0</v>
      </c>
    </row>
    <row r="883" spans="1:119" x14ac:dyDescent="0.2">
      <c r="A883">
        <f>ROW(Source!A2726)</f>
        <v>2726</v>
      </c>
      <c r="B883">
        <v>35364244</v>
      </c>
      <c r="C883">
        <v>35385308</v>
      </c>
      <c r="D883">
        <v>35113169</v>
      </c>
      <c r="E883">
        <v>1</v>
      </c>
      <c r="F883">
        <v>1</v>
      </c>
      <c r="G883">
        <v>15872964</v>
      </c>
      <c r="H883">
        <v>2</v>
      </c>
      <c r="I883" t="s">
        <v>1124</v>
      </c>
      <c r="J883" t="s">
        <v>1125</v>
      </c>
      <c r="K883" t="s">
        <v>1126</v>
      </c>
      <c r="L883">
        <v>1368</v>
      </c>
      <c r="N883">
        <v>1011</v>
      </c>
      <c r="O883" t="s">
        <v>988</v>
      </c>
      <c r="P883" t="s">
        <v>988</v>
      </c>
      <c r="Q883">
        <v>1</v>
      </c>
      <c r="W883">
        <v>0</v>
      </c>
      <c r="X883">
        <v>-1505827316</v>
      </c>
      <c r="Y883">
        <f t="shared" si="178"/>
        <v>3.65</v>
      </c>
      <c r="AA883">
        <v>0</v>
      </c>
      <c r="AB883">
        <v>7.15</v>
      </c>
      <c r="AC883">
        <v>0.09</v>
      </c>
      <c r="AD883">
        <v>0</v>
      </c>
      <c r="AE883">
        <v>0</v>
      </c>
      <c r="AF883">
        <v>7.15</v>
      </c>
      <c r="AG883">
        <v>0.09</v>
      </c>
      <c r="AH883">
        <v>0</v>
      </c>
      <c r="AI883">
        <v>1</v>
      </c>
      <c r="AJ883">
        <v>1</v>
      </c>
      <c r="AK883">
        <v>1</v>
      </c>
      <c r="AL883">
        <v>1</v>
      </c>
      <c r="AM883">
        <v>-2</v>
      </c>
      <c r="AN883">
        <v>0</v>
      </c>
      <c r="AO883">
        <v>1</v>
      </c>
      <c r="AP883">
        <v>1</v>
      </c>
      <c r="AQ883">
        <v>0</v>
      </c>
      <c r="AR883">
        <v>0</v>
      </c>
      <c r="AS883" t="s">
        <v>3</v>
      </c>
      <c r="AT883">
        <v>3.65</v>
      </c>
      <c r="AU883" t="s">
        <v>3</v>
      </c>
      <c r="AV883">
        <v>0</v>
      </c>
      <c r="AW883">
        <v>2</v>
      </c>
      <c r="AX883">
        <v>35385314</v>
      </c>
      <c r="AY883">
        <v>1</v>
      </c>
      <c r="AZ883">
        <v>0</v>
      </c>
      <c r="BA883">
        <v>883</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CV883">
        <v>0</v>
      </c>
      <c r="CW883">
        <f>ROUND(Y883*Source!I2726*DO883,9)</f>
        <v>0</v>
      </c>
      <c r="CX883">
        <f>ROUND(Y883*Source!I2726,9)</f>
        <v>3.6499999999999998E-2</v>
      </c>
      <c r="CY883">
        <f>AB883</f>
        <v>7.15</v>
      </c>
      <c r="CZ883">
        <f>AF883</f>
        <v>7.15</v>
      </c>
      <c r="DA883">
        <f>AJ883</f>
        <v>1</v>
      </c>
      <c r="DB883">
        <f t="shared" si="179"/>
        <v>26.1</v>
      </c>
      <c r="DC883">
        <f t="shared" si="180"/>
        <v>0.33</v>
      </c>
      <c r="DD883" t="s">
        <v>3</v>
      </c>
      <c r="DE883" t="s">
        <v>3</v>
      </c>
      <c r="DF883">
        <f t="shared" si="174"/>
        <v>0</v>
      </c>
      <c r="DG883">
        <f t="shared" si="175"/>
        <v>0.26</v>
      </c>
      <c r="DH883">
        <f t="shared" si="176"/>
        <v>0</v>
      </c>
      <c r="DI883">
        <f t="shared" si="177"/>
        <v>0</v>
      </c>
      <c r="DJ883">
        <f>DG883</f>
        <v>0.26</v>
      </c>
      <c r="DK883">
        <v>0</v>
      </c>
      <c r="DL883" t="s">
        <v>3</v>
      </c>
      <c r="DM883">
        <v>0</v>
      </c>
      <c r="DN883" t="s">
        <v>3</v>
      </c>
      <c r="DO883">
        <v>0</v>
      </c>
    </row>
    <row r="884" spans="1:119" x14ac:dyDescent="0.2">
      <c r="A884">
        <f>ROW(Source!A2729)</f>
        <v>2729</v>
      </c>
      <c r="B884">
        <v>35364244</v>
      </c>
      <c r="C884">
        <v>35385317</v>
      </c>
      <c r="D884">
        <v>35111398</v>
      </c>
      <c r="E884">
        <v>15872964</v>
      </c>
      <c r="F884">
        <v>1</v>
      </c>
      <c r="G884">
        <v>15872964</v>
      </c>
      <c r="H884">
        <v>1</v>
      </c>
      <c r="I884" t="s">
        <v>982</v>
      </c>
      <c r="J884" t="s">
        <v>3</v>
      </c>
      <c r="K884" t="s">
        <v>983</v>
      </c>
      <c r="L884">
        <v>1191</v>
      </c>
      <c r="N884">
        <v>1013</v>
      </c>
      <c r="O884" t="s">
        <v>984</v>
      </c>
      <c r="P884" t="s">
        <v>984</v>
      </c>
      <c r="Q884">
        <v>1</v>
      </c>
      <c r="W884">
        <v>0</v>
      </c>
      <c r="X884">
        <v>476480486</v>
      </c>
      <c r="Y884">
        <f t="shared" si="178"/>
        <v>42.81</v>
      </c>
      <c r="AA884">
        <v>0</v>
      </c>
      <c r="AB884">
        <v>0</v>
      </c>
      <c r="AC884">
        <v>0</v>
      </c>
      <c r="AD884">
        <v>0</v>
      </c>
      <c r="AE884">
        <v>0</v>
      </c>
      <c r="AF884">
        <v>0</v>
      </c>
      <c r="AG884">
        <v>0</v>
      </c>
      <c r="AH884">
        <v>0</v>
      </c>
      <c r="AI884">
        <v>1</v>
      </c>
      <c r="AJ884">
        <v>1</v>
      </c>
      <c r="AK884">
        <v>1</v>
      </c>
      <c r="AL884">
        <v>1</v>
      </c>
      <c r="AM884">
        <v>-2</v>
      </c>
      <c r="AN884">
        <v>0</v>
      </c>
      <c r="AO884">
        <v>1</v>
      </c>
      <c r="AP884">
        <v>1</v>
      </c>
      <c r="AQ884">
        <v>0</v>
      </c>
      <c r="AR884">
        <v>0</v>
      </c>
      <c r="AS884" t="s">
        <v>3</v>
      </c>
      <c r="AT884">
        <v>42.81</v>
      </c>
      <c r="AU884" t="s">
        <v>3</v>
      </c>
      <c r="AV884">
        <v>1</v>
      </c>
      <c r="AW884">
        <v>2</v>
      </c>
      <c r="AX884">
        <v>35385320</v>
      </c>
      <c r="AY884">
        <v>1</v>
      </c>
      <c r="AZ884">
        <v>0</v>
      </c>
      <c r="BA884">
        <v>884</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CU884">
        <f>ROUND(AT884*Source!I2729*AH884*AL884,2)</f>
        <v>0</v>
      </c>
      <c r="CV884">
        <f>ROUND(Y884*Source!I2729,9)</f>
        <v>1.7123999999999999</v>
      </c>
      <c r="CW884">
        <v>0</v>
      </c>
      <c r="CX884">
        <f>ROUND(Y884*Source!I2729,9)</f>
        <v>1.7123999999999999</v>
      </c>
      <c r="CY884">
        <f>AD884</f>
        <v>0</v>
      </c>
      <c r="CZ884">
        <f>AH884</f>
        <v>0</v>
      </c>
      <c r="DA884">
        <f>AL884</f>
        <v>1</v>
      </c>
      <c r="DB884">
        <f t="shared" si="179"/>
        <v>0</v>
      </c>
      <c r="DC884">
        <f t="shared" si="180"/>
        <v>0</v>
      </c>
      <c r="DD884" t="s">
        <v>3</v>
      </c>
      <c r="DE884" t="s">
        <v>3</v>
      </c>
      <c r="DF884">
        <f t="shared" si="174"/>
        <v>0</v>
      </c>
      <c r="DG884">
        <f t="shared" si="175"/>
        <v>0</v>
      </c>
      <c r="DH884">
        <f t="shared" si="176"/>
        <v>0</v>
      </c>
      <c r="DI884">
        <f t="shared" si="177"/>
        <v>0</v>
      </c>
      <c r="DJ884">
        <f>DI884</f>
        <v>0</v>
      </c>
      <c r="DK884">
        <v>0</v>
      </c>
      <c r="DL884" t="s">
        <v>3</v>
      </c>
      <c r="DM884">
        <v>0</v>
      </c>
      <c r="DN884" t="s">
        <v>3</v>
      </c>
      <c r="DO884">
        <v>0</v>
      </c>
    </row>
    <row r="885" spans="1:119" x14ac:dyDescent="0.2">
      <c r="A885">
        <f>ROW(Source!A2729)</f>
        <v>2729</v>
      </c>
      <c r="B885">
        <v>35364244</v>
      </c>
      <c r="C885">
        <v>35385317</v>
      </c>
      <c r="D885">
        <v>35113206</v>
      </c>
      <c r="E885">
        <v>1</v>
      </c>
      <c r="F885">
        <v>1</v>
      </c>
      <c r="G885">
        <v>15872964</v>
      </c>
      <c r="H885">
        <v>2</v>
      </c>
      <c r="I885" t="s">
        <v>989</v>
      </c>
      <c r="J885" t="s">
        <v>990</v>
      </c>
      <c r="K885" t="s">
        <v>991</v>
      </c>
      <c r="L885">
        <v>1368</v>
      </c>
      <c r="N885">
        <v>1011</v>
      </c>
      <c r="O885" t="s">
        <v>988</v>
      </c>
      <c r="P885" t="s">
        <v>988</v>
      </c>
      <c r="Q885">
        <v>1</v>
      </c>
      <c r="W885">
        <v>0</v>
      </c>
      <c r="X885">
        <v>-1817365194</v>
      </c>
      <c r="Y885">
        <f t="shared" si="178"/>
        <v>6.9</v>
      </c>
      <c r="AA885">
        <v>0</v>
      </c>
      <c r="AB885">
        <v>4.72</v>
      </c>
      <c r="AC885">
        <v>0.1</v>
      </c>
      <c r="AD885">
        <v>0</v>
      </c>
      <c r="AE885">
        <v>0</v>
      </c>
      <c r="AF885">
        <v>4.72</v>
      </c>
      <c r="AG885">
        <v>0.1</v>
      </c>
      <c r="AH885">
        <v>0</v>
      </c>
      <c r="AI885">
        <v>1</v>
      </c>
      <c r="AJ885">
        <v>1</v>
      </c>
      <c r="AK885">
        <v>1</v>
      </c>
      <c r="AL885">
        <v>1</v>
      </c>
      <c r="AM885">
        <v>-2</v>
      </c>
      <c r="AN885">
        <v>0</v>
      </c>
      <c r="AO885">
        <v>1</v>
      </c>
      <c r="AP885">
        <v>1</v>
      </c>
      <c r="AQ885">
        <v>0</v>
      </c>
      <c r="AR885">
        <v>0</v>
      </c>
      <c r="AS885" t="s">
        <v>3</v>
      </c>
      <c r="AT885">
        <v>6.9</v>
      </c>
      <c r="AU885" t="s">
        <v>3</v>
      </c>
      <c r="AV885">
        <v>0</v>
      </c>
      <c r="AW885">
        <v>2</v>
      </c>
      <c r="AX885">
        <v>35385321</v>
      </c>
      <c r="AY885">
        <v>1</v>
      </c>
      <c r="AZ885">
        <v>0</v>
      </c>
      <c r="BA885">
        <v>885</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CV885">
        <v>0</v>
      </c>
      <c r="CW885">
        <f>ROUND(Y885*Source!I2729*DO885,9)</f>
        <v>0</v>
      </c>
      <c r="CX885">
        <f>ROUND(Y885*Source!I2729,9)</f>
        <v>0.27600000000000002</v>
      </c>
      <c r="CY885">
        <f>AB885</f>
        <v>4.72</v>
      </c>
      <c r="CZ885">
        <f>AF885</f>
        <v>4.72</v>
      </c>
      <c r="DA885">
        <f>AJ885</f>
        <v>1</v>
      </c>
      <c r="DB885">
        <f t="shared" si="179"/>
        <v>32.57</v>
      </c>
      <c r="DC885">
        <f t="shared" si="180"/>
        <v>0.69</v>
      </c>
      <c r="DD885" t="s">
        <v>3</v>
      </c>
      <c r="DE885" t="s">
        <v>3</v>
      </c>
      <c r="DF885">
        <f t="shared" si="174"/>
        <v>0</v>
      </c>
      <c r="DG885">
        <f t="shared" si="175"/>
        <v>1.3</v>
      </c>
      <c r="DH885">
        <f t="shared" si="176"/>
        <v>0.03</v>
      </c>
      <c r="DI885">
        <f t="shared" si="177"/>
        <v>0</v>
      </c>
      <c r="DJ885">
        <f>DG885</f>
        <v>1.3</v>
      </c>
      <c r="DK885">
        <v>0</v>
      </c>
      <c r="DL885" t="s">
        <v>3</v>
      </c>
      <c r="DM885">
        <v>0</v>
      </c>
      <c r="DN885" t="s">
        <v>3</v>
      </c>
      <c r="DO885">
        <v>0</v>
      </c>
    </row>
    <row r="886" spans="1:119" x14ac:dyDescent="0.2">
      <c r="A886">
        <f>ROW(Source!A2730)</f>
        <v>2730</v>
      </c>
      <c r="B886">
        <v>35364244</v>
      </c>
      <c r="C886">
        <v>35385322</v>
      </c>
      <c r="D886">
        <v>35111398</v>
      </c>
      <c r="E886">
        <v>15872964</v>
      </c>
      <c r="F886">
        <v>1</v>
      </c>
      <c r="G886">
        <v>15872964</v>
      </c>
      <c r="H886">
        <v>1</v>
      </c>
      <c r="I886" t="s">
        <v>982</v>
      </c>
      <c r="J886" t="s">
        <v>3</v>
      </c>
      <c r="K886" t="s">
        <v>983</v>
      </c>
      <c r="L886">
        <v>1191</v>
      </c>
      <c r="N886">
        <v>1013</v>
      </c>
      <c r="O886" t="s">
        <v>984</v>
      </c>
      <c r="P886" t="s">
        <v>984</v>
      </c>
      <c r="Q886">
        <v>1</v>
      </c>
      <c r="W886">
        <v>0</v>
      </c>
      <c r="X886">
        <v>476480486</v>
      </c>
      <c r="Y886">
        <f t="shared" si="178"/>
        <v>39.22</v>
      </c>
      <c r="AA886">
        <v>0</v>
      </c>
      <c r="AB886">
        <v>0</v>
      </c>
      <c r="AC886">
        <v>0</v>
      </c>
      <c r="AD886">
        <v>0</v>
      </c>
      <c r="AE886">
        <v>0</v>
      </c>
      <c r="AF886">
        <v>0</v>
      </c>
      <c r="AG886">
        <v>0</v>
      </c>
      <c r="AH886">
        <v>0</v>
      </c>
      <c r="AI886">
        <v>1</v>
      </c>
      <c r="AJ886">
        <v>1</v>
      </c>
      <c r="AK886">
        <v>1</v>
      </c>
      <c r="AL886">
        <v>1</v>
      </c>
      <c r="AM886">
        <v>-2</v>
      </c>
      <c r="AN886">
        <v>0</v>
      </c>
      <c r="AO886">
        <v>1</v>
      </c>
      <c r="AP886">
        <v>1</v>
      </c>
      <c r="AQ886">
        <v>0</v>
      </c>
      <c r="AR886">
        <v>0</v>
      </c>
      <c r="AS886" t="s">
        <v>3</v>
      </c>
      <c r="AT886">
        <v>39.22</v>
      </c>
      <c r="AU886" t="s">
        <v>3</v>
      </c>
      <c r="AV886">
        <v>1</v>
      </c>
      <c r="AW886">
        <v>2</v>
      </c>
      <c r="AX886">
        <v>35385325</v>
      </c>
      <c r="AY886">
        <v>1</v>
      </c>
      <c r="AZ886">
        <v>0</v>
      </c>
      <c r="BA886">
        <v>886</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CU886">
        <f>ROUND(AT886*Source!I2730*AH886*AL886,2)</f>
        <v>0</v>
      </c>
      <c r="CV886">
        <f>ROUND(Y886*Source!I2730,9)</f>
        <v>0.39219999999999999</v>
      </c>
      <c r="CW886">
        <v>0</v>
      </c>
      <c r="CX886">
        <f>ROUND(Y886*Source!I2730,9)</f>
        <v>0.39219999999999999</v>
      </c>
      <c r="CY886">
        <f>AD886</f>
        <v>0</v>
      </c>
      <c r="CZ886">
        <f>AH886</f>
        <v>0</v>
      </c>
      <c r="DA886">
        <f>AL886</f>
        <v>1</v>
      </c>
      <c r="DB886">
        <f t="shared" si="179"/>
        <v>0</v>
      </c>
      <c r="DC886">
        <f t="shared" si="180"/>
        <v>0</v>
      </c>
      <c r="DD886" t="s">
        <v>3</v>
      </c>
      <c r="DE886" t="s">
        <v>3</v>
      </c>
      <c r="DF886">
        <f t="shared" si="174"/>
        <v>0</v>
      </c>
      <c r="DG886">
        <f t="shared" si="175"/>
        <v>0</v>
      </c>
      <c r="DH886">
        <f t="shared" si="176"/>
        <v>0</v>
      </c>
      <c r="DI886">
        <f t="shared" si="177"/>
        <v>0</v>
      </c>
      <c r="DJ886">
        <f>DI886</f>
        <v>0</v>
      </c>
      <c r="DK886">
        <v>0</v>
      </c>
      <c r="DL886" t="s">
        <v>3</v>
      </c>
      <c r="DM886">
        <v>0</v>
      </c>
      <c r="DN886" t="s">
        <v>3</v>
      </c>
      <c r="DO886">
        <v>0</v>
      </c>
    </row>
    <row r="887" spans="1:119" x14ac:dyDescent="0.2">
      <c r="A887">
        <f>ROW(Source!A2730)</f>
        <v>2730</v>
      </c>
      <c r="B887">
        <v>35364244</v>
      </c>
      <c r="C887">
        <v>35385322</v>
      </c>
      <c r="D887">
        <v>35113206</v>
      </c>
      <c r="E887">
        <v>1</v>
      </c>
      <c r="F887">
        <v>1</v>
      </c>
      <c r="G887">
        <v>15872964</v>
      </c>
      <c r="H887">
        <v>2</v>
      </c>
      <c r="I887" t="s">
        <v>989</v>
      </c>
      <c r="J887" t="s">
        <v>990</v>
      </c>
      <c r="K887" t="s">
        <v>991</v>
      </c>
      <c r="L887">
        <v>1368</v>
      </c>
      <c r="N887">
        <v>1011</v>
      </c>
      <c r="O887" t="s">
        <v>988</v>
      </c>
      <c r="P887" t="s">
        <v>988</v>
      </c>
      <c r="Q887">
        <v>1</v>
      </c>
      <c r="W887">
        <v>0</v>
      </c>
      <c r="X887">
        <v>-1817365194</v>
      </c>
      <c r="Y887">
        <f t="shared" si="178"/>
        <v>6.9</v>
      </c>
      <c r="AA887">
        <v>0</v>
      </c>
      <c r="AB887">
        <v>4.72</v>
      </c>
      <c r="AC887">
        <v>0.1</v>
      </c>
      <c r="AD887">
        <v>0</v>
      </c>
      <c r="AE887">
        <v>0</v>
      </c>
      <c r="AF887">
        <v>4.72</v>
      </c>
      <c r="AG887">
        <v>0.1</v>
      </c>
      <c r="AH887">
        <v>0</v>
      </c>
      <c r="AI887">
        <v>1</v>
      </c>
      <c r="AJ887">
        <v>1</v>
      </c>
      <c r="AK887">
        <v>1</v>
      </c>
      <c r="AL887">
        <v>1</v>
      </c>
      <c r="AM887">
        <v>-2</v>
      </c>
      <c r="AN887">
        <v>0</v>
      </c>
      <c r="AO887">
        <v>1</v>
      </c>
      <c r="AP887">
        <v>1</v>
      </c>
      <c r="AQ887">
        <v>0</v>
      </c>
      <c r="AR887">
        <v>0</v>
      </c>
      <c r="AS887" t="s">
        <v>3</v>
      </c>
      <c r="AT887">
        <v>6.9</v>
      </c>
      <c r="AU887" t="s">
        <v>3</v>
      </c>
      <c r="AV887">
        <v>0</v>
      </c>
      <c r="AW887">
        <v>2</v>
      </c>
      <c r="AX887">
        <v>35385326</v>
      </c>
      <c r="AY887">
        <v>1</v>
      </c>
      <c r="AZ887">
        <v>0</v>
      </c>
      <c r="BA887">
        <v>887</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CV887">
        <v>0</v>
      </c>
      <c r="CW887">
        <f>ROUND(Y887*Source!I2730*DO887,9)</f>
        <v>0</v>
      </c>
      <c r="CX887">
        <f>ROUND(Y887*Source!I2730,9)</f>
        <v>6.9000000000000006E-2</v>
      </c>
      <c r="CY887">
        <f>AB887</f>
        <v>4.72</v>
      </c>
      <c r="CZ887">
        <f>AF887</f>
        <v>4.72</v>
      </c>
      <c r="DA887">
        <f>AJ887</f>
        <v>1</v>
      </c>
      <c r="DB887">
        <f t="shared" si="179"/>
        <v>32.57</v>
      </c>
      <c r="DC887">
        <f t="shared" si="180"/>
        <v>0.69</v>
      </c>
      <c r="DD887" t="s">
        <v>3</v>
      </c>
      <c r="DE887" t="s">
        <v>3</v>
      </c>
      <c r="DF887">
        <f t="shared" si="174"/>
        <v>0</v>
      </c>
      <c r="DG887">
        <f t="shared" si="175"/>
        <v>0.33</v>
      </c>
      <c r="DH887">
        <f t="shared" si="176"/>
        <v>0.01</v>
      </c>
      <c r="DI887">
        <f t="shared" si="177"/>
        <v>0</v>
      </c>
      <c r="DJ887">
        <f>DG887</f>
        <v>0.33</v>
      </c>
      <c r="DK887">
        <v>0</v>
      </c>
      <c r="DL887" t="s">
        <v>3</v>
      </c>
      <c r="DM887">
        <v>0</v>
      </c>
      <c r="DN887" t="s">
        <v>3</v>
      </c>
      <c r="DO887">
        <v>0</v>
      </c>
    </row>
    <row r="888" spans="1:119" x14ac:dyDescent="0.2">
      <c r="A888">
        <f>ROW(Source!A2731)</f>
        <v>2731</v>
      </c>
      <c r="B888">
        <v>35364244</v>
      </c>
      <c r="C888">
        <v>35385327</v>
      </c>
      <c r="D888">
        <v>35111398</v>
      </c>
      <c r="E888">
        <v>15872964</v>
      </c>
      <c r="F888">
        <v>1</v>
      </c>
      <c r="G888">
        <v>15872964</v>
      </c>
      <c r="H888">
        <v>1</v>
      </c>
      <c r="I888" t="s">
        <v>982</v>
      </c>
      <c r="J888" t="s">
        <v>3</v>
      </c>
      <c r="K888" t="s">
        <v>983</v>
      </c>
      <c r="L888">
        <v>1191</v>
      </c>
      <c r="N888">
        <v>1013</v>
      </c>
      <c r="O888" t="s">
        <v>984</v>
      </c>
      <c r="P888" t="s">
        <v>984</v>
      </c>
      <c r="Q888">
        <v>1</v>
      </c>
      <c r="W888">
        <v>0</v>
      </c>
      <c r="X888">
        <v>476480486</v>
      </c>
      <c r="Y888">
        <f t="shared" si="178"/>
        <v>34.630000000000003</v>
      </c>
      <c r="AA888">
        <v>0</v>
      </c>
      <c r="AB888">
        <v>0</v>
      </c>
      <c r="AC888">
        <v>0</v>
      </c>
      <c r="AD888">
        <v>0</v>
      </c>
      <c r="AE888">
        <v>0</v>
      </c>
      <c r="AF888">
        <v>0</v>
      </c>
      <c r="AG888">
        <v>0</v>
      </c>
      <c r="AH888">
        <v>0</v>
      </c>
      <c r="AI888">
        <v>1</v>
      </c>
      <c r="AJ888">
        <v>1</v>
      </c>
      <c r="AK888">
        <v>1</v>
      </c>
      <c r="AL888">
        <v>1</v>
      </c>
      <c r="AM888">
        <v>-2</v>
      </c>
      <c r="AN888">
        <v>0</v>
      </c>
      <c r="AO888">
        <v>1</v>
      </c>
      <c r="AP888">
        <v>1</v>
      </c>
      <c r="AQ888">
        <v>0</v>
      </c>
      <c r="AR888">
        <v>0</v>
      </c>
      <c r="AS888" t="s">
        <v>3</v>
      </c>
      <c r="AT888">
        <v>34.630000000000003</v>
      </c>
      <c r="AU888" t="s">
        <v>3</v>
      </c>
      <c r="AV888">
        <v>1</v>
      </c>
      <c r="AW888">
        <v>2</v>
      </c>
      <c r="AX888">
        <v>35385329</v>
      </c>
      <c r="AY888">
        <v>1</v>
      </c>
      <c r="AZ888">
        <v>0</v>
      </c>
      <c r="BA888">
        <v>888</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CU888">
        <f>ROUND(AT888*Source!I2731*AH888*AL888,2)</f>
        <v>0</v>
      </c>
      <c r="CV888">
        <f>ROUND(Y888*Source!I2731,9)</f>
        <v>0.3463</v>
      </c>
      <c r="CW888">
        <v>0</v>
      </c>
      <c r="CX888">
        <f>ROUND(Y888*Source!I2731,9)</f>
        <v>0.3463</v>
      </c>
      <c r="CY888">
        <f>AD888</f>
        <v>0</v>
      </c>
      <c r="CZ888">
        <f>AH888</f>
        <v>0</v>
      </c>
      <c r="DA888">
        <f>AL888</f>
        <v>1</v>
      </c>
      <c r="DB888">
        <f t="shared" si="179"/>
        <v>0</v>
      </c>
      <c r="DC888">
        <f t="shared" si="180"/>
        <v>0</v>
      </c>
      <c r="DD888" t="s">
        <v>3</v>
      </c>
      <c r="DE888" t="s">
        <v>3</v>
      </c>
      <c r="DF888">
        <f t="shared" si="174"/>
        <v>0</v>
      </c>
      <c r="DG888">
        <f t="shared" si="175"/>
        <v>0</v>
      </c>
      <c r="DH888">
        <f t="shared" si="176"/>
        <v>0</v>
      </c>
      <c r="DI888">
        <f t="shared" si="177"/>
        <v>0</v>
      </c>
      <c r="DJ888">
        <f>DI888</f>
        <v>0</v>
      </c>
      <c r="DK888">
        <v>0</v>
      </c>
      <c r="DL888" t="s">
        <v>3</v>
      </c>
      <c r="DM888">
        <v>0</v>
      </c>
      <c r="DN888" t="s">
        <v>3</v>
      </c>
      <c r="DO888">
        <v>0</v>
      </c>
    </row>
    <row r="889" spans="1:119" x14ac:dyDescent="0.2">
      <c r="A889">
        <f>ROW(Source!A2767)</f>
        <v>2767</v>
      </c>
      <c r="B889">
        <v>35364244</v>
      </c>
      <c r="C889">
        <v>35385388</v>
      </c>
      <c r="D889">
        <v>35111398</v>
      </c>
      <c r="E889">
        <v>15872964</v>
      </c>
      <c r="F889">
        <v>1</v>
      </c>
      <c r="G889">
        <v>15872964</v>
      </c>
      <c r="H889">
        <v>1</v>
      </c>
      <c r="I889" t="s">
        <v>982</v>
      </c>
      <c r="J889" t="s">
        <v>3</v>
      </c>
      <c r="K889" t="s">
        <v>983</v>
      </c>
      <c r="L889">
        <v>1191</v>
      </c>
      <c r="N889">
        <v>1013</v>
      </c>
      <c r="O889" t="s">
        <v>984</v>
      </c>
      <c r="P889" t="s">
        <v>984</v>
      </c>
      <c r="Q889">
        <v>1</v>
      </c>
      <c r="W889">
        <v>0</v>
      </c>
      <c r="X889">
        <v>476480486</v>
      </c>
      <c r="Y889">
        <f t="shared" si="178"/>
        <v>5.84</v>
      </c>
      <c r="AA889">
        <v>0</v>
      </c>
      <c r="AB889">
        <v>0</v>
      </c>
      <c r="AC889">
        <v>0</v>
      </c>
      <c r="AD889">
        <v>0</v>
      </c>
      <c r="AE889">
        <v>0</v>
      </c>
      <c r="AF889">
        <v>0</v>
      </c>
      <c r="AG889">
        <v>0</v>
      </c>
      <c r="AH889">
        <v>0</v>
      </c>
      <c r="AI889">
        <v>1</v>
      </c>
      <c r="AJ889">
        <v>1</v>
      </c>
      <c r="AK889">
        <v>1</v>
      </c>
      <c r="AL889">
        <v>1</v>
      </c>
      <c r="AM889">
        <v>-2</v>
      </c>
      <c r="AN889">
        <v>0</v>
      </c>
      <c r="AO889">
        <v>1</v>
      </c>
      <c r="AP889">
        <v>1</v>
      </c>
      <c r="AQ889">
        <v>0</v>
      </c>
      <c r="AR889">
        <v>0</v>
      </c>
      <c r="AS889" t="s">
        <v>3</v>
      </c>
      <c r="AT889">
        <v>5.84</v>
      </c>
      <c r="AU889" t="s">
        <v>3</v>
      </c>
      <c r="AV889">
        <v>1</v>
      </c>
      <c r="AW889">
        <v>2</v>
      </c>
      <c r="AX889">
        <v>35385390</v>
      </c>
      <c r="AY889">
        <v>1</v>
      </c>
      <c r="AZ889">
        <v>0</v>
      </c>
      <c r="BA889">
        <v>889</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CU889">
        <f>ROUND(AT889*Source!I2767*AH889*AL889,2)</f>
        <v>0</v>
      </c>
      <c r="CV889">
        <f>ROUND(Y889*Source!I2767,9)</f>
        <v>0.2336</v>
      </c>
      <c r="CW889">
        <v>0</v>
      </c>
      <c r="CX889">
        <f>ROUND(Y889*Source!I2767,9)</f>
        <v>0.2336</v>
      </c>
      <c r="CY889">
        <f>AD889</f>
        <v>0</v>
      </c>
      <c r="CZ889">
        <f>AH889</f>
        <v>0</v>
      </c>
      <c r="DA889">
        <f>AL889</f>
        <v>1</v>
      </c>
      <c r="DB889">
        <f t="shared" si="179"/>
        <v>0</v>
      </c>
      <c r="DC889">
        <f t="shared" si="180"/>
        <v>0</v>
      </c>
      <c r="DD889" t="s">
        <v>3</v>
      </c>
      <c r="DE889" t="s">
        <v>3</v>
      </c>
      <c r="DF889">
        <f t="shared" si="174"/>
        <v>0</v>
      </c>
      <c r="DG889">
        <f t="shared" si="175"/>
        <v>0</v>
      </c>
      <c r="DH889">
        <f t="shared" si="176"/>
        <v>0</v>
      </c>
      <c r="DI889">
        <f t="shared" si="177"/>
        <v>0</v>
      </c>
      <c r="DJ889">
        <f>DI889</f>
        <v>0</v>
      </c>
      <c r="DK889">
        <v>0</v>
      </c>
      <c r="DL889" t="s">
        <v>3</v>
      </c>
      <c r="DM889">
        <v>0</v>
      </c>
      <c r="DN889" t="s">
        <v>3</v>
      </c>
      <c r="DO889">
        <v>0</v>
      </c>
    </row>
    <row r="890" spans="1:119" x14ac:dyDescent="0.2">
      <c r="A890">
        <f>ROW(Source!A2768)</f>
        <v>2768</v>
      </c>
      <c r="B890">
        <v>35364244</v>
      </c>
      <c r="C890">
        <v>35385391</v>
      </c>
      <c r="D890">
        <v>35111398</v>
      </c>
      <c r="E890">
        <v>15872964</v>
      </c>
      <c r="F890">
        <v>1</v>
      </c>
      <c r="G890">
        <v>15872964</v>
      </c>
      <c r="H890">
        <v>1</v>
      </c>
      <c r="I890" t="s">
        <v>982</v>
      </c>
      <c r="J890" t="s">
        <v>3</v>
      </c>
      <c r="K890" t="s">
        <v>983</v>
      </c>
      <c r="L890">
        <v>1191</v>
      </c>
      <c r="N890">
        <v>1013</v>
      </c>
      <c r="O890" t="s">
        <v>984</v>
      </c>
      <c r="P890" t="s">
        <v>984</v>
      </c>
      <c r="Q890">
        <v>1</v>
      </c>
      <c r="W890">
        <v>0</v>
      </c>
      <c r="X890">
        <v>476480486</v>
      </c>
      <c r="Y890">
        <f t="shared" si="178"/>
        <v>39.22</v>
      </c>
      <c r="AA890">
        <v>0</v>
      </c>
      <c r="AB890">
        <v>0</v>
      </c>
      <c r="AC890">
        <v>0</v>
      </c>
      <c r="AD890">
        <v>0</v>
      </c>
      <c r="AE890">
        <v>0</v>
      </c>
      <c r="AF890">
        <v>0</v>
      </c>
      <c r="AG890">
        <v>0</v>
      </c>
      <c r="AH890">
        <v>0</v>
      </c>
      <c r="AI890">
        <v>1</v>
      </c>
      <c r="AJ890">
        <v>1</v>
      </c>
      <c r="AK890">
        <v>1</v>
      </c>
      <c r="AL890">
        <v>1</v>
      </c>
      <c r="AM890">
        <v>-2</v>
      </c>
      <c r="AN890">
        <v>0</v>
      </c>
      <c r="AO890">
        <v>1</v>
      </c>
      <c r="AP890">
        <v>1</v>
      </c>
      <c r="AQ890">
        <v>0</v>
      </c>
      <c r="AR890">
        <v>0</v>
      </c>
      <c r="AS890" t="s">
        <v>3</v>
      </c>
      <c r="AT890">
        <v>39.22</v>
      </c>
      <c r="AU890" t="s">
        <v>3</v>
      </c>
      <c r="AV890">
        <v>1</v>
      </c>
      <c r="AW890">
        <v>2</v>
      </c>
      <c r="AX890">
        <v>35385394</v>
      </c>
      <c r="AY890">
        <v>1</v>
      </c>
      <c r="AZ890">
        <v>0</v>
      </c>
      <c r="BA890">
        <v>890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CU890">
        <f>ROUND(AT890*Source!I2768*AH890*AL890,2)</f>
        <v>0</v>
      </c>
      <c r="CV890">
        <f>ROUND(Y890*Source!I2768,9)</f>
        <v>1.5688</v>
      </c>
      <c r="CW890">
        <v>0</v>
      </c>
      <c r="CX890">
        <f>ROUND(Y890*Source!I2768,9)</f>
        <v>1.5688</v>
      </c>
      <c r="CY890">
        <f>AD890</f>
        <v>0</v>
      </c>
      <c r="CZ890">
        <f>AH890</f>
        <v>0</v>
      </c>
      <c r="DA890">
        <f>AL890</f>
        <v>1</v>
      </c>
      <c r="DB890">
        <f t="shared" si="179"/>
        <v>0</v>
      </c>
      <c r="DC890">
        <f t="shared" si="180"/>
        <v>0</v>
      </c>
      <c r="DD890" t="s">
        <v>3</v>
      </c>
      <c r="DE890" t="s">
        <v>3</v>
      </c>
      <c r="DF890">
        <f t="shared" si="174"/>
        <v>0</v>
      </c>
      <c r="DG890">
        <f t="shared" si="175"/>
        <v>0</v>
      </c>
      <c r="DH890">
        <f t="shared" si="176"/>
        <v>0</v>
      </c>
      <c r="DI890">
        <f t="shared" si="177"/>
        <v>0</v>
      </c>
      <c r="DJ890">
        <f>DI890</f>
        <v>0</v>
      </c>
      <c r="DK890">
        <v>0</v>
      </c>
      <c r="DL890" t="s">
        <v>3</v>
      </c>
      <c r="DM890">
        <v>0</v>
      </c>
      <c r="DN890" t="s">
        <v>3</v>
      </c>
      <c r="DO890">
        <v>0</v>
      </c>
    </row>
    <row r="891" spans="1:119" x14ac:dyDescent="0.2">
      <c r="A891">
        <f>ROW(Source!A2768)</f>
        <v>2768</v>
      </c>
      <c r="B891">
        <v>35364244</v>
      </c>
      <c r="C891">
        <v>35385391</v>
      </c>
      <c r="D891">
        <v>35113206</v>
      </c>
      <c r="E891">
        <v>1</v>
      </c>
      <c r="F891">
        <v>1</v>
      </c>
      <c r="G891">
        <v>15872964</v>
      </c>
      <c r="H891">
        <v>2</v>
      </c>
      <c r="I891" t="s">
        <v>989</v>
      </c>
      <c r="J891" t="s">
        <v>990</v>
      </c>
      <c r="K891" t="s">
        <v>991</v>
      </c>
      <c r="L891">
        <v>1368</v>
      </c>
      <c r="N891">
        <v>1011</v>
      </c>
      <c r="O891" t="s">
        <v>988</v>
      </c>
      <c r="P891" t="s">
        <v>988</v>
      </c>
      <c r="Q891">
        <v>1</v>
      </c>
      <c r="W891">
        <v>0</v>
      </c>
      <c r="X891">
        <v>-1817365194</v>
      </c>
      <c r="Y891">
        <f t="shared" si="178"/>
        <v>6.9</v>
      </c>
      <c r="AA891">
        <v>0</v>
      </c>
      <c r="AB891">
        <v>4.72</v>
      </c>
      <c r="AC891">
        <v>0.1</v>
      </c>
      <c r="AD891">
        <v>0</v>
      </c>
      <c r="AE891">
        <v>0</v>
      </c>
      <c r="AF891">
        <v>4.72</v>
      </c>
      <c r="AG891">
        <v>0.1</v>
      </c>
      <c r="AH891">
        <v>0</v>
      </c>
      <c r="AI891">
        <v>1</v>
      </c>
      <c r="AJ891">
        <v>1</v>
      </c>
      <c r="AK891">
        <v>1</v>
      </c>
      <c r="AL891">
        <v>1</v>
      </c>
      <c r="AM891">
        <v>-2</v>
      </c>
      <c r="AN891">
        <v>0</v>
      </c>
      <c r="AO891">
        <v>1</v>
      </c>
      <c r="AP891">
        <v>1</v>
      </c>
      <c r="AQ891">
        <v>0</v>
      </c>
      <c r="AR891">
        <v>0</v>
      </c>
      <c r="AS891" t="s">
        <v>3</v>
      </c>
      <c r="AT891">
        <v>6.9</v>
      </c>
      <c r="AU891" t="s">
        <v>3</v>
      </c>
      <c r="AV891">
        <v>0</v>
      </c>
      <c r="AW891">
        <v>2</v>
      </c>
      <c r="AX891">
        <v>35385395</v>
      </c>
      <c r="AY891">
        <v>1</v>
      </c>
      <c r="AZ891">
        <v>0</v>
      </c>
      <c r="BA891">
        <v>891</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CV891">
        <v>0</v>
      </c>
      <c r="CW891">
        <f>ROUND(Y891*Source!I2768*DO891,9)</f>
        <v>0</v>
      </c>
      <c r="CX891">
        <f>ROUND(Y891*Source!I2768,9)</f>
        <v>0.27600000000000002</v>
      </c>
      <c r="CY891">
        <f>AB891</f>
        <v>4.72</v>
      </c>
      <c r="CZ891">
        <f>AF891</f>
        <v>4.72</v>
      </c>
      <c r="DA891">
        <f>AJ891</f>
        <v>1</v>
      </c>
      <c r="DB891">
        <f t="shared" si="179"/>
        <v>32.57</v>
      </c>
      <c r="DC891">
        <f t="shared" si="180"/>
        <v>0.69</v>
      </c>
      <c r="DD891" t="s">
        <v>3</v>
      </c>
      <c r="DE891" t="s">
        <v>3</v>
      </c>
      <c r="DF891">
        <f t="shared" si="174"/>
        <v>0</v>
      </c>
      <c r="DG891">
        <f t="shared" si="175"/>
        <v>1.3</v>
      </c>
      <c r="DH891">
        <f t="shared" si="176"/>
        <v>0.03</v>
      </c>
      <c r="DI891">
        <f t="shared" si="177"/>
        <v>0</v>
      </c>
      <c r="DJ891">
        <f>DG891</f>
        <v>1.3</v>
      </c>
      <c r="DK891">
        <v>0</v>
      </c>
      <c r="DL891" t="s">
        <v>3</v>
      </c>
      <c r="DM891">
        <v>0</v>
      </c>
      <c r="DN891" t="s">
        <v>3</v>
      </c>
      <c r="DO891">
        <v>0</v>
      </c>
    </row>
    <row r="892" spans="1:119" x14ac:dyDescent="0.2">
      <c r="A892">
        <f>ROW(Source!A2804)</f>
        <v>2804</v>
      </c>
      <c r="B892">
        <v>35364244</v>
      </c>
      <c r="C892">
        <v>35385454</v>
      </c>
      <c r="D892">
        <v>35111398</v>
      </c>
      <c r="E892">
        <v>15872964</v>
      </c>
      <c r="F892">
        <v>1</v>
      </c>
      <c r="G892">
        <v>15872964</v>
      </c>
      <c r="H892">
        <v>1</v>
      </c>
      <c r="I892" t="s">
        <v>982</v>
      </c>
      <c r="J892" t="s">
        <v>3</v>
      </c>
      <c r="K892" t="s">
        <v>983</v>
      </c>
      <c r="L892">
        <v>1191</v>
      </c>
      <c r="N892">
        <v>1013</v>
      </c>
      <c r="O892" t="s">
        <v>984</v>
      </c>
      <c r="P892" t="s">
        <v>984</v>
      </c>
      <c r="Q892">
        <v>1</v>
      </c>
      <c r="W892">
        <v>0</v>
      </c>
      <c r="X892">
        <v>476480486</v>
      </c>
      <c r="Y892">
        <f t="shared" si="178"/>
        <v>5.84</v>
      </c>
      <c r="AA892">
        <v>0</v>
      </c>
      <c r="AB892">
        <v>0</v>
      </c>
      <c r="AC892">
        <v>0</v>
      </c>
      <c r="AD892">
        <v>0</v>
      </c>
      <c r="AE892">
        <v>0</v>
      </c>
      <c r="AF892">
        <v>0</v>
      </c>
      <c r="AG892">
        <v>0</v>
      </c>
      <c r="AH892">
        <v>0</v>
      </c>
      <c r="AI892">
        <v>1</v>
      </c>
      <c r="AJ892">
        <v>1</v>
      </c>
      <c r="AK892">
        <v>1</v>
      </c>
      <c r="AL892">
        <v>1</v>
      </c>
      <c r="AM892">
        <v>-2</v>
      </c>
      <c r="AN892">
        <v>0</v>
      </c>
      <c r="AO892">
        <v>1</v>
      </c>
      <c r="AP892">
        <v>1</v>
      </c>
      <c r="AQ892">
        <v>0</v>
      </c>
      <c r="AR892">
        <v>0</v>
      </c>
      <c r="AS892" t="s">
        <v>3</v>
      </c>
      <c r="AT892">
        <v>5.84</v>
      </c>
      <c r="AU892" t="s">
        <v>3</v>
      </c>
      <c r="AV892">
        <v>1</v>
      </c>
      <c r="AW892">
        <v>2</v>
      </c>
      <c r="AX892">
        <v>35385456</v>
      </c>
      <c r="AY892">
        <v>1</v>
      </c>
      <c r="AZ892">
        <v>0</v>
      </c>
      <c r="BA892">
        <v>892</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CU892">
        <f>ROUND(AT892*Source!I2804*AH892*AL892,2)</f>
        <v>0</v>
      </c>
      <c r="CV892">
        <f>ROUND(Y892*Source!I2804,9)</f>
        <v>0.29199999999999998</v>
      </c>
      <c r="CW892">
        <v>0</v>
      </c>
      <c r="CX892">
        <f>ROUND(Y892*Source!I2804,9)</f>
        <v>0.29199999999999998</v>
      </c>
      <c r="CY892">
        <f>AD892</f>
        <v>0</v>
      </c>
      <c r="CZ892">
        <f>AH892</f>
        <v>0</v>
      </c>
      <c r="DA892">
        <f>AL892</f>
        <v>1</v>
      </c>
      <c r="DB892">
        <f t="shared" si="179"/>
        <v>0</v>
      </c>
      <c r="DC892">
        <f t="shared" si="180"/>
        <v>0</v>
      </c>
      <c r="DD892" t="s">
        <v>3</v>
      </c>
      <c r="DE892" t="s">
        <v>3</v>
      </c>
      <c r="DF892">
        <f t="shared" si="174"/>
        <v>0</v>
      </c>
      <c r="DG892">
        <f t="shared" si="175"/>
        <v>0</v>
      </c>
      <c r="DH892">
        <f t="shared" si="176"/>
        <v>0</v>
      </c>
      <c r="DI892">
        <f t="shared" si="177"/>
        <v>0</v>
      </c>
      <c r="DJ892">
        <f>DI892</f>
        <v>0</v>
      </c>
      <c r="DK892">
        <v>0</v>
      </c>
      <c r="DL892" t="s">
        <v>3</v>
      </c>
      <c r="DM892">
        <v>0</v>
      </c>
      <c r="DN892" t="s">
        <v>3</v>
      </c>
      <c r="DO892">
        <v>0</v>
      </c>
    </row>
    <row r="893" spans="1:119" x14ac:dyDescent="0.2">
      <c r="A893">
        <f>ROW(Source!A2805)</f>
        <v>2805</v>
      </c>
      <c r="B893">
        <v>35364244</v>
      </c>
      <c r="C893">
        <v>35385457</v>
      </c>
      <c r="D893">
        <v>35111398</v>
      </c>
      <c r="E893">
        <v>15872964</v>
      </c>
      <c r="F893">
        <v>1</v>
      </c>
      <c r="G893">
        <v>15872964</v>
      </c>
      <c r="H893">
        <v>1</v>
      </c>
      <c r="I893" t="s">
        <v>982</v>
      </c>
      <c r="J893" t="s">
        <v>3</v>
      </c>
      <c r="K893" t="s">
        <v>983</v>
      </c>
      <c r="L893">
        <v>1191</v>
      </c>
      <c r="N893">
        <v>1013</v>
      </c>
      <c r="O893" t="s">
        <v>984</v>
      </c>
      <c r="P893" t="s">
        <v>984</v>
      </c>
      <c r="Q893">
        <v>1</v>
      </c>
      <c r="W893">
        <v>0</v>
      </c>
      <c r="X893">
        <v>476480486</v>
      </c>
      <c r="Y893">
        <f t="shared" si="178"/>
        <v>0.42</v>
      </c>
      <c r="AA893">
        <v>0</v>
      </c>
      <c r="AB893">
        <v>0</v>
      </c>
      <c r="AC893">
        <v>0</v>
      </c>
      <c r="AD893">
        <v>0</v>
      </c>
      <c r="AE893">
        <v>0</v>
      </c>
      <c r="AF893">
        <v>0</v>
      </c>
      <c r="AG893">
        <v>0</v>
      </c>
      <c r="AH893">
        <v>0</v>
      </c>
      <c r="AI893">
        <v>1</v>
      </c>
      <c r="AJ893">
        <v>1</v>
      </c>
      <c r="AK893">
        <v>1</v>
      </c>
      <c r="AL893">
        <v>1</v>
      </c>
      <c r="AM893">
        <v>-2</v>
      </c>
      <c r="AN893">
        <v>0</v>
      </c>
      <c r="AO893">
        <v>1</v>
      </c>
      <c r="AP893">
        <v>0</v>
      </c>
      <c r="AQ893">
        <v>0</v>
      </c>
      <c r="AR893">
        <v>0</v>
      </c>
      <c r="AS893" t="s">
        <v>3</v>
      </c>
      <c r="AT893">
        <v>0.42</v>
      </c>
      <c r="AU893" t="s">
        <v>3</v>
      </c>
      <c r="AV893">
        <v>1</v>
      </c>
      <c r="AW893">
        <v>2</v>
      </c>
      <c r="AX893">
        <v>35385462</v>
      </c>
      <c r="AY893">
        <v>1</v>
      </c>
      <c r="AZ893">
        <v>0</v>
      </c>
      <c r="BA893">
        <v>893</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CU893">
        <f>ROUND(AT893*Source!I2805*AH893*AL893,2)</f>
        <v>0</v>
      </c>
      <c r="CV893">
        <f>ROUND(Y893*Source!I2805,9)</f>
        <v>8.4000000000000005E-2</v>
      </c>
      <c r="CW893">
        <v>0</v>
      </c>
      <c r="CX893">
        <f>ROUND(Y893*Source!I2805,9)</f>
        <v>8.4000000000000005E-2</v>
      </c>
      <c r="CY893">
        <f>AD893</f>
        <v>0</v>
      </c>
      <c r="CZ893">
        <f>AH893</f>
        <v>0</v>
      </c>
      <c r="DA893">
        <f>AL893</f>
        <v>1</v>
      </c>
      <c r="DB893">
        <f t="shared" si="179"/>
        <v>0</v>
      </c>
      <c r="DC893">
        <f t="shared" si="180"/>
        <v>0</v>
      </c>
      <c r="DD893" t="s">
        <v>3</v>
      </c>
      <c r="DE893" t="s">
        <v>3</v>
      </c>
      <c r="DF893">
        <f t="shared" si="174"/>
        <v>0</v>
      </c>
      <c r="DG893">
        <f t="shared" si="175"/>
        <v>0</v>
      </c>
      <c r="DH893">
        <f t="shared" si="176"/>
        <v>0</v>
      </c>
      <c r="DI893">
        <f t="shared" si="177"/>
        <v>0</v>
      </c>
      <c r="DJ893">
        <f>DI893</f>
        <v>0</v>
      </c>
      <c r="DK893">
        <v>0</v>
      </c>
      <c r="DL893" t="s">
        <v>3</v>
      </c>
      <c r="DM893">
        <v>0</v>
      </c>
      <c r="DN893" t="s">
        <v>3</v>
      </c>
      <c r="DO893">
        <v>0</v>
      </c>
    </row>
    <row r="894" spans="1:119" x14ac:dyDescent="0.2">
      <c r="A894">
        <f>ROW(Source!A2805)</f>
        <v>2805</v>
      </c>
      <c r="B894">
        <v>35364244</v>
      </c>
      <c r="C894">
        <v>35385457</v>
      </c>
      <c r="D894">
        <v>35113190</v>
      </c>
      <c r="E894">
        <v>1</v>
      </c>
      <c r="F894">
        <v>1</v>
      </c>
      <c r="G894">
        <v>15872964</v>
      </c>
      <c r="H894">
        <v>2</v>
      </c>
      <c r="I894" t="s">
        <v>1111</v>
      </c>
      <c r="J894" t="s">
        <v>1112</v>
      </c>
      <c r="K894" t="s">
        <v>1113</v>
      </c>
      <c r="L894">
        <v>1368</v>
      </c>
      <c r="N894">
        <v>1011</v>
      </c>
      <c r="O894" t="s">
        <v>988</v>
      </c>
      <c r="P894" t="s">
        <v>988</v>
      </c>
      <c r="Q894">
        <v>1</v>
      </c>
      <c r="W894">
        <v>0</v>
      </c>
      <c r="X894">
        <v>-1477704590</v>
      </c>
      <c r="Y894">
        <f t="shared" si="178"/>
        <v>0.2</v>
      </c>
      <c r="AA894">
        <v>0</v>
      </c>
      <c r="AB894">
        <v>44.94</v>
      </c>
      <c r="AC894">
        <v>0.64</v>
      </c>
      <c r="AD894">
        <v>0</v>
      </c>
      <c r="AE894">
        <v>0</v>
      </c>
      <c r="AF894">
        <v>44.94</v>
      </c>
      <c r="AG894">
        <v>0.64</v>
      </c>
      <c r="AH894">
        <v>0</v>
      </c>
      <c r="AI894">
        <v>1</v>
      </c>
      <c r="AJ894">
        <v>1</v>
      </c>
      <c r="AK894">
        <v>1</v>
      </c>
      <c r="AL894">
        <v>1</v>
      </c>
      <c r="AM894">
        <v>-2</v>
      </c>
      <c r="AN894">
        <v>0</v>
      </c>
      <c r="AO894">
        <v>1</v>
      </c>
      <c r="AP894">
        <v>0</v>
      </c>
      <c r="AQ894">
        <v>0</v>
      </c>
      <c r="AR894">
        <v>0</v>
      </c>
      <c r="AS894" t="s">
        <v>3</v>
      </c>
      <c r="AT894">
        <v>0.2</v>
      </c>
      <c r="AU894" t="s">
        <v>3</v>
      </c>
      <c r="AV894">
        <v>0</v>
      </c>
      <c r="AW894">
        <v>2</v>
      </c>
      <c r="AX894">
        <v>35385463</v>
      </c>
      <c r="AY894">
        <v>1</v>
      </c>
      <c r="AZ894">
        <v>0</v>
      </c>
      <c r="BA894">
        <v>894</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CV894">
        <v>0</v>
      </c>
      <c r="CW894">
        <f>ROUND(Y894*Source!I2805*DO894,9)</f>
        <v>0</v>
      </c>
      <c r="CX894">
        <f>ROUND(Y894*Source!I2805,9)</f>
        <v>0.04</v>
      </c>
      <c r="CY894">
        <f>AB894</f>
        <v>44.94</v>
      </c>
      <c r="CZ894">
        <f>AF894</f>
        <v>44.94</v>
      </c>
      <c r="DA894">
        <f>AJ894</f>
        <v>1</v>
      </c>
      <c r="DB894">
        <f t="shared" si="179"/>
        <v>8.99</v>
      </c>
      <c r="DC894">
        <f t="shared" si="180"/>
        <v>0.13</v>
      </c>
      <c r="DD894" t="s">
        <v>3</v>
      </c>
      <c r="DE894" t="s">
        <v>3</v>
      </c>
      <c r="DF894">
        <f t="shared" si="174"/>
        <v>0</v>
      </c>
      <c r="DG894">
        <f t="shared" si="175"/>
        <v>1.8</v>
      </c>
      <c r="DH894">
        <f t="shared" si="176"/>
        <v>0.03</v>
      </c>
      <c r="DI894">
        <f t="shared" si="177"/>
        <v>0</v>
      </c>
      <c r="DJ894">
        <f>DG894</f>
        <v>1.8</v>
      </c>
      <c r="DK894">
        <v>0</v>
      </c>
      <c r="DL894" t="s">
        <v>3</v>
      </c>
      <c r="DM894">
        <v>0</v>
      </c>
      <c r="DN894" t="s">
        <v>3</v>
      </c>
      <c r="DO894">
        <v>0</v>
      </c>
    </row>
    <row r="895" spans="1:119" x14ac:dyDescent="0.2">
      <c r="A895">
        <f>ROW(Source!A2805)</f>
        <v>2805</v>
      </c>
      <c r="B895">
        <v>35364244</v>
      </c>
      <c r="C895">
        <v>35385457</v>
      </c>
      <c r="D895">
        <v>35115233</v>
      </c>
      <c r="E895">
        <v>1</v>
      </c>
      <c r="F895">
        <v>1</v>
      </c>
      <c r="G895">
        <v>15872964</v>
      </c>
      <c r="H895">
        <v>3</v>
      </c>
      <c r="I895" t="s">
        <v>1114</v>
      </c>
      <c r="J895" t="s">
        <v>1115</v>
      </c>
      <c r="K895" t="s">
        <v>1116</v>
      </c>
      <c r="L895">
        <v>1339</v>
      </c>
      <c r="N895">
        <v>1007</v>
      </c>
      <c r="O895" t="s">
        <v>1117</v>
      </c>
      <c r="P895" t="s">
        <v>1117</v>
      </c>
      <c r="Q895">
        <v>1</v>
      </c>
      <c r="W895">
        <v>0</v>
      </c>
      <c r="X895">
        <v>-35091971</v>
      </c>
      <c r="Y895">
        <f t="shared" si="178"/>
        <v>1.7600000000000001E-2</v>
      </c>
      <c r="AA895">
        <v>54.81</v>
      </c>
      <c r="AB895">
        <v>0</v>
      </c>
      <c r="AC895">
        <v>0</v>
      </c>
      <c r="AD895">
        <v>0</v>
      </c>
      <c r="AE895">
        <v>54.81</v>
      </c>
      <c r="AF895">
        <v>0</v>
      </c>
      <c r="AG895">
        <v>0</v>
      </c>
      <c r="AH895">
        <v>0</v>
      </c>
      <c r="AI895">
        <v>1</v>
      </c>
      <c r="AJ895">
        <v>1</v>
      </c>
      <c r="AK895">
        <v>1</v>
      </c>
      <c r="AL895">
        <v>1</v>
      </c>
      <c r="AM895">
        <v>-2</v>
      </c>
      <c r="AN895">
        <v>0</v>
      </c>
      <c r="AO895">
        <v>1</v>
      </c>
      <c r="AP895">
        <v>0</v>
      </c>
      <c r="AQ895">
        <v>0</v>
      </c>
      <c r="AR895">
        <v>0</v>
      </c>
      <c r="AS895" t="s">
        <v>3</v>
      </c>
      <c r="AT895">
        <v>1.7600000000000001E-2</v>
      </c>
      <c r="AU895" t="s">
        <v>3</v>
      </c>
      <c r="AV895">
        <v>0</v>
      </c>
      <c r="AW895">
        <v>2</v>
      </c>
      <c r="AX895">
        <v>35385464</v>
      </c>
      <c r="AY895">
        <v>1</v>
      </c>
      <c r="AZ895">
        <v>0</v>
      </c>
      <c r="BA895">
        <v>895</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CV895">
        <v>0</v>
      </c>
      <c r="CW895">
        <v>0</v>
      </c>
      <c r="CX895">
        <f>ROUND(Y895*Source!I2805,9)</f>
        <v>3.5200000000000001E-3</v>
      </c>
      <c r="CY895">
        <f>AA895</f>
        <v>54.81</v>
      </c>
      <c r="CZ895">
        <f>AE895</f>
        <v>54.81</v>
      </c>
      <c r="DA895">
        <f>AI895</f>
        <v>1</v>
      </c>
      <c r="DB895">
        <f t="shared" si="179"/>
        <v>0.96</v>
      </c>
      <c r="DC895">
        <f t="shared" si="180"/>
        <v>0</v>
      </c>
      <c r="DD895" t="s">
        <v>3</v>
      </c>
      <c r="DE895" t="s">
        <v>3</v>
      </c>
      <c r="DF895">
        <f t="shared" si="174"/>
        <v>0.19</v>
      </c>
      <c r="DG895">
        <f t="shared" si="175"/>
        <v>0</v>
      </c>
      <c r="DH895">
        <f t="shared" si="176"/>
        <v>0</v>
      </c>
      <c r="DI895">
        <f t="shared" si="177"/>
        <v>0</v>
      </c>
      <c r="DJ895">
        <f>DF895</f>
        <v>0.19</v>
      </c>
      <c r="DK895">
        <v>0</v>
      </c>
      <c r="DL895" t="s">
        <v>3</v>
      </c>
      <c r="DM895">
        <v>0</v>
      </c>
      <c r="DN895" t="s">
        <v>3</v>
      </c>
      <c r="DO895">
        <v>0</v>
      </c>
    </row>
    <row r="896" spans="1:119" x14ac:dyDescent="0.2">
      <c r="A896">
        <f>ROW(Source!A2805)</f>
        <v>2805</v>
      </c>
      <c r="B896">
        <v>35364244</v>
      </c>
      <c r="C896">
        <v>35385457</v>
      </c>
      <c r="D896">
        <v>35117602</v>
      </c>
      <c r="E896">
        <v>1</v>
      </c>
      <c r="F896">
        <v>1</v>
      </c>
      <c r="G896">
        <v>15872964</v>
      </c>
      <c r="H896">
        <v>3</v>
      </c>
      <c r="I896" t="s">
        <v>1118</v>
      </c>
      <c r="J896" t="s">
        <v>1119</v>
      </c>
      <c r="K896" t="s">
        <v>1120</v>
      </c>
      <c r="L896">
        <v>1354</v>
      </c>
      <c r="N896">
        <v>1010</v>
      </c>
      <c r="O896" t="s">
        <v>52</v>
      </c>
      <c r="P896" t="s">
        <v>52</v>
      </c>
      <c r="Q896">
        <v>1</v>
      </c>
      <c r="W896">
        <v>0</v>
      </c>
      <c r="X896">
        <v>656259231</v>
      </c>
      <c r="Y896">
        <f t="shared" si="178"/>
        <v>6.7000000000000002E-3</v>
      </c>
      <c r="AA896">
        <v>16620.27</v>
      </c>
      <c r="AB896">
        <v>0</v>
      </c>
      <c r="AC896">
        <v>0</v>
      </c>
      <c r="AD896">
        <v>0</v>
      </c>
      <c r="AE896">
        <v>16620.27</v>
      </c>
      <c r="AF896">
        <v>0</v>
      </c>
      <c r="AG896">
        <v>0</v>
      </c>
      <c r="AH896">
        <v>0</v>
      </c>
      <c r="AI896">
        <v>1</v>
      </c>
      <c r="AJ896">
        <v>1</v>
      </c>
      <c r="AK896">
        <v>1</v>
      </c>
      <c r="AL896">
        <v>1</v>
      </c>
      <c r="AM896">
        <v>-2</v>
      </c>
      <c r="AN896">
        <v>0</v>
      </c>
      <c r="AO896">
        <v>1</v>
      </c>
      <c r="AP896">
        <v>0</v>
      </c>
      <c r="AQ896">
        <v>0</v>
      </c>
      <c r="AR896">
        <v>0</v>
      </c>
      <c r="AS896" t="s">
        <v>3</v>
      </c>
      <c r="AT896">
        <v>6.7000000000000002E-3</v>
      </c>
      <c r="AU896" t="s">
        <v>3</v>
      </c>
      <c r="AV896">
        <v>0</v>
      </c>
      <c r="AW896">
        <v>2</v>
      </c>
      <c r="AX896">
        <v>35385465</v>
      </c>
      <c r="AY896">
        <v>1</v>
      </c>
      <c r="AZ896">
        <v>0</v>
      </c>
      <c r="BA896">
        <v>896</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CV896">
        <v>0</v>
      </c>
      <c r="CW896">
        <v>0</v>
      </c>
      <c r="CX896">
        <f>ROUND(Y896*Source!I2805,9)</f>
        <v>1.34E-3</v>
      </c>
      <c r="CY896">
        <f>AA896</f>
        <v>16620.27</v>
      </c>
      <c r="CZ896">
        <f>AE896</f>
        <v>16620.27</v>
      </c>
      <c r="DA896">
        <f>AI896</f>
        <v>1</v>
      </c>
      <c r="DB896">
        <f t="shared" si="179"/>
        <v>111.36</v>
      </c>
      <c r="DC896">
        <f t="shared" si="180"/>
        <v>0</v>
      </c>
      <c r="DD896" t="s">
        <v>3</v>
      </c>
      <c r="DE896" t="s">
        <v>3</v>
      </c>
      <c r="DF896">
        <f t="shared" si="174"/>
        <v>22.27</v>
      </c>
      <c r="DG896">
        <f t="shared" si="175"/>
        <v>0</v>
      </c>
      <c r="DH896">
        <f t="shared" si="176"/>
        <v>0</v>
      </c>
      <c r="DI896">
        <f t="shared" si="177"/>
        <v>0</v>
      </c>
      <c r="DJ896">
        <f>DF896</f>
        <v>22.27</v>
      </c>
      <c r="DK896">
        <v>0</v>
      </c>
      <c r="DL896" t="s">
        <v>3</v>
      </c>
      <c r="DM896">
        <v>0</v>
      </c>
      <c r="DN896" t="s">
        <v>3</v>
      </c>
      <c r="DO896">
        <v>0</v>
      </c>
    </row>
    <row r="897" spans="1:119" x14ac:dyDescent="0.2">
      <c r="A897">
        <f>ROW(Source!A2806)</f>
        <v>2806</v>
      </c>
      <c r="B897">
        <v>35364244</v>
      </c>
      <c r="C897">
        <v>35385466</v>
      </c>
      <c r="D897">
        <v>35111398</v>
      </c>
      <c r="E897">
        <v>15872964</v>
      </c>
      <c r="F897">
        <v>1</v>
      </c>
      <c r="G897">
        <v>15872964</v>
      </c>
      <c r="H897">
        <v>1</v>
      </c>
      <c r="I897" t="s">
        <v>982</v>
      </c>
      <c r="J897" t="s">
        <v>3</v>
      </c>
      <c r="K897" t="s">
        <v>983</v>
      </c>
      <c r="L897">
        <v>1191</v>
      </c>
      <c r="N897">
        <v>1013</v>
      </c>
      <c r="O897" t="s">
        <v>984</v>
      </c>
      <c r="P897" t="s">
        <v>984</v>
      </c>
      <c r="Q897">
        <v>1</v>
      </c>
      <c r="W897">
        <v>0</v>
      </c>
      <c r="X897">
        <v>476480486</v>
      </c>
      <c r="Y897">
        <f t="shared" si="178"/>
        <v>14</v>
      </c>
      <c r="AA897">
        <v>0</v>
      </c>
      <c r="AB897">
        <v>0</v>
      </c>
      <c r="AC897">
        <v>0</v>
      </c>
      <c r="AD897">
        <v>0</v>
      </c>
      <c r="AE897">
        <v>0</v>
      </c>
      <c r="AF897">
        <v>0</v>
      </c>
      <c r="AG897">
        <v>0</v>
      </c>
      <c r="AH897">
        <v>0</v>
      </c>
      <c r="AI897">
        <v>1</v>
      </c>
      <c r="AJ897">
        <v>1</v>
      </c>
      <c r="AK897">
        <v>1</v>
      </c>
      <c r="AL897">
        <v>1</v>
      </c>
      <c r="AM897">
        <v>-2</v>
      </c>
      <c r="AN897">
        <v>0</v>
      </c>
      <c r="AO897">
        <v>1</v>
      </c>
      <c r="AP897">
        <v>1</v>
      </c>
      <c r="AQ897">
        <v>0</v>
      </c>
      <c r="AR897">
        <v>0</v>
      </c>
      <c r="AS897" t="s">
        <v>3</v>
      </c>
      <c r="AT897">
        <v>14</v>
      </c>
      <c r="AU897" t="s">
        <v>3</v>
      </c>
      <c r="AV897">
        <v>1</v>
      </c>
      <c r="AW897">
        <v>2</v>
      </c>
      <c r="AX897">
        <v>35385470</v>
      </c>
      <c r="AY897">
        <v>1</v>
      </c>
      <c r="AZ897">
        <v>0</v>
      </c>
      <c r="BA897">
        <v>897</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CU897">
        <f>ROUND(AT897*Source!I2806*AH897*AL897,2)</f>
        <v>0</v>
      </c>
      <c r="CV897">
        <f>ROUND(Y897*Source!I2806,9)</f>
        <v>0.14000000000000001</v>
      </c>
      <c r="CW897">
        <v>0</v>
      </c>
      <c r="CX897">
        <f>ROUND(Y897*Source!I2806,9)</f>
        <v>0.14000000000000001</v>
      </c>
      <c r="CY897">
        <f>AD897</f>
        <v>0</v>
      </c>
      <c r="CZ897">
        <f>AH897</f>
        <v>0</v>
      </c>
      <c r="DA897">
        <f>AL897</f>
        <v>1</v>
      </c>
      <c r="DB897">
        <f t="shared" si="179"/>
        <v>0</v>
      </c>
      <c r="DC897">
        <f t="shared" si="180"/>
        <v>0</v>
      </c>
      <c r="DD897" t="s">
        <v>3</v>
      </c>
      <c r="DE897" t="s">
        <v>3</v>
      </c>
      <c r="DF897">
        <f t="shared" ref="DF897:DF960" si="185">ROUND(ROUND(AE897,2)*CX897,2)</f>
        <v>0</v>
      </c>
      <c r="DG897">
        <f t="shared" ref="DG897:DG960" si="186">ROUND(ROUND(AF897,2)*CX897,2)</f>
        <v>0</v>
      </c>
      <c r="DH897">
        <f t="shared" ref="DH897:DH960" si="187">ROUND(ROUND(AG897,2)*CX897,2)</f>
        <v>0</v>
      </c>
      <c r="DI897">
        <f t="shared" ref="DI897:DI960" si="188">ROUND(ROUND(AH897,2)*CX897,2)</f>
        <v>0</v>
      </c>
      <c r="DJ897">
        <f>DI897</f>
        <v>0</v>
      </c>
      <c r="DK897">
        <v>0</v>
      </c>
      <c r="DL897" t="s">
        <v>3</v>
      </c>
      <c r="DM897">
        <v>0</v>
      </c>
      <c r="DN897" t="s">
        <v>3</v>
      </c>
      <c r="DO897">
        <v>0</v>
      </c>
    </row>
    <row r="898" spans="1:119" x14ac:dyDescent="0.2">
      <c r="A898">
        <f>ROW(Source!A2806)</f>
        <v>2806</v>
      </c>
      <c r="B898">
        <v>35364244</v>
      </c>
      <c r="C898">
        <v>35385466</v>
      </c>
      <c r="D898">
        <v>35112687</v>
      </c>
      <c r="E898">
        <v>1</v>
      </c>
      <c r="F898">
        <v>1</v>
      </c>
      <c r="G898">
        <v>15872964</v>
      </c>
      <c r="H898">
        <v>2</v>
      </c>
      <c r="I898" t="s">
        <v>1121</v>
      </c>
      <c r="J898" t="s">
        <v>1122</v>
      </c>
      <c r="K898" t="s">
        <v>1123</v>
      </c>
      <c r="L898">
        <v>1368</v>
      </c>
      <c r="N898">
        <v>1011</v>
      </c>
      <c r="O898" t="s">
        <v>988</v>
      </c>
      <c r="P898" t="s">
        <v>988</v>
      </c>
      <c r="Q898">
        <v>1</v>
      </c>
      <c r="W898">
        <v>0</v>
      </c>
      <c r="X898">
        <v>-1843499539</v>
      </c>
      <c r="Y898">
        <f t="shared" si="178"/>
        <v>3.65</v>
      </c>
      <c r="AA898">
        <v>0</v>
      </c>
      <c r="AB898">
        <v>1635</v>
      </c>
      <c r="AC898">
        <v>832.91</v>
      </c>
      <c r="AD898">
        <v>0</v>
      </c>
      <c r="AE898">
        <v>0</v>
      </c>
      <c r="AF898">
        <v>1635</v>
      </c>
      <c r="AG898">
        <v>832.91</v>
      </c>
      <c r="AH898">
        <v>0</v>
      </c>
      <c r="AI898">
        <v>1</v>
      </c>
      <c r="AJ898">
        <v>1</v>
      </c>
      <c r="AK898">
        <v>1</v>
      </c>
      <c r="AL898">
        <v>1</v>
      </c>
      <c r="AM898">
        <v>-2</v>
      </c>
      <c r="AN898">
        <v>0</v>
      </c>
      <c r="AO898">
        <v>1</v>
      </c>
      <c r="AP898">
        <v>1</v>
      </c>
      <c r="AQ898">
        <v>0</v>
      </c>
      <c r="AR898">
        <v>0</v>
      </c>
      <c r="AS898" t="s">
        <v>3</v>
      </c>
      <c r="AT898">
        <v>3.65</v>
      </c>
      <c r="AU898" t="s">
        <v>3</v>
      </c>
      <c r="AV898">
        <v>0</v>
      </c>
      <c r="AW898">
        <v>2</v>
      </c>
      <c r="AX898">
        <v>35385471</v>
      </c>
      <c r="AY898">
        <v>1</v>
      </c>
      <c r="AZ898">
        <v>0</v>
      </c>
      <c r="BA898">
        <v>898</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CV898">
        <v>0</v>
      </c>
      <c r="CW898">
        <f>ROUND(Y898*Source!I2806*DO898,9)</f>
        <v>0</v>
      </c>
      <c r="CX898">
        <f>ROUND(Y898*Source!I2806,9)</f>
        <v>3.6499999999999998E-2</v>
      </c>
      <c r="CY898">
        <f>AB898</f>
        <v>1635</v>
      </c>
      <c r="CZ898">
        <f>AF898</f>
        <v>1635</v>
      </c>
      <c r="DA898">
        <f>AJ898</f>
        <v>1</v>
      </c>
      <c r="DB898">
        <f t="shared" si="179"/>
        <v>5967.75</v>
      </c>
      <c r="DC898">
        <f t="shared" si="180"/>
        <v>3040.12</v>
      </c>
      <c r="DD898" t="s">
        <v>3</v>
      </c>
      <c r="DE898" t="s">
        <v>3</v>
      </c>
      <c r="DF898">
        <f t="shared" si="185"/>
        <v>0</v>
      </c>
      <c r="DG898">
        <f t="shared" si="186"/>
        <v>59.68</v>
      </c>
      <c r="DH898">
        <f t="shared" si="187"/>
        <v>30.4</v>
      </c>
      <c r="DI898">
        <f t="shared" si="188"/>
        <v>0</v>
      </c>
      <c r="DJ898">
        <f>DG898</f>
        <v>59.68</v>
      </c>
      <c r="DK898">
        <v>0</v>
      </c>
      <c r="DL898" t="s">
        <v>3</v>
      </c>
      <c r="DM898">
        <v>0</v>
      </c>
      <c r="DN898" t="s">
        <v>3</v>
      </c>
      <c r="DO898">
        <v>0</v>
      </c>
    </row>
    <row r="899" spans="1:119" x14ac:dyDescent="0.2">
      <c r="A899">
        <f>ROW(Source!A2806)</f>
        <v>2806</v>
      </c>
      <c r="B899">
        <v>35364244</v>
      </c>
      <c r="C899">
        <v>35385466</v>
      </c>
      <c r="D899">
        <v>35113169</v>
      </c>
      <c r="E899">
        <v>1</v>
      </c>
      <c r="F899">
        <v>1</v>
      </c>
      <c r="G899">
        <v>15872964</v>
      </c>
      <c r="H899">
        <v>2</v>
      </c>
      <c r="I899" t="s">
        <v>1124</v>
      </c>
      <c r="J899" t="s">
        <v>1125</v>
      </c>
      <c r="K899" t="s">
        <v>1126</v>
      </c>
      <c r="L899">
        <v>1368</v>
      </c>
      <c r="N899">
        <v>1011</v>
      </c>
      <c r="O899" t="s">
        <v>988</v>
      </c>
      <c r="P899" t="s">
        <v>988</v>
      </c>
      <c r="Q899">
        <v>1</v>
      </c>
      <c r="W899">
        <v>0</v>
      </c>
      <c r="X899">
        <v>-1505827316</v>
      </c>
      <c r="Y899">
        <f t="shared" si="178"/>
        <v>3.65</v>
      </c>
      <c r="AA899">
        <v>0</v>
      </c>
      <c r="AB899">
        <v>7.15</v>
      </c>
      <c r="AC899">
        <v>0.09</v>
      </c>
      <c r="AD899">
        <v>0</v>
      </c>
      <c r="AE899">
        <v>0</v>
      </c>
      <c r="AF899">
        <v>7.15</v>
      </c>
      <c r="AG899">
        <v>0.09</v>
      </c>
      <c r="AH899">
        <v>0</v>
      </c>
      <c r="AI899">
        <v>1</v>
      </c>
      <c r="AJ899">
        <v>1</v>
      </c>
      <c r="AK899">
        <v>1</v>
      </c>
      <c r="AL899">
        <v>1</v>
      </c>
      <c r="AM899">
        <v>-2</v>
      </c>
      <c r="AN899">
        <v>0</v>
      </c>
      <c r="AO899">
        <v>1</v>
      </c>
      <c r="AP899">
        <v>1</v>
      </c>
      <c r="AQ899">
        <v>0</v>
      </c>
      <c r="AR899">
        <v>0</v>
      </c>
      <c r="AS899" t="s">
        <v>3</v>
      </c>
      <c r="AT899">
        <v>3.65</v>
      </c>
      <c r="AU899" t="s">
        <v>3</v>
      </c>
      <c r="AV899">
        <v>0</v>
      </c>
      <c r="AW899">
        <v>2</v>
      </c>
      <c r="AX899">
        <v>35385472</v>
      </c>
      <c r="AY899">
        <v>1</v>
      </c>
      <c r="AZ899">
        <v>0</v>
      </c>
      <c r="BA899">
        <v>899</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CV899">
        <v>0</v>
      </c>
      <c r="CW899">
        <f>ROUND(Y899*Source!I2806*DO899,9)</f>
        <v>0</v>
      </c>
      <c r="CX899">
        <f>ROUND(Y899*Source!I2806,9)</f>
        <v>3.6499999999999998E-2</v>
      </c>
      <c r="CY899">
        <f>AB899</f>
        <v>7.15</v>
      </c>
      <c r="CZ899">
        <f>AF899</f>
        <v>7.15</v>
      </c>
      <c r="DA899">
        <f>AJ899</f>
        <v>1</v>
      </c>
      <c r="DB899">
        <f t="shared" si="179"/>
        <v>26.1</v>
      </c>
      <c r="DC899">
        <f t="shared" si="180"/>
        <v>0.33</v>
      </c>
      <c r="DD899" t="s">
        <v>3</v>
      </c>
      <c r="DE899" t="s">
        <v>3</v>
      </c>
      <c r="DF899">
        <f t="shared" si="185"/>
        <v>0</v>
      </c>
      <c r="DG899">
        <f t="shared" si="186"/>
        <v>0.26</v>
      </c>
      <c r="DH899">
        <f t="shared" si="187"/>
        <v>0</v>
      </c>
      <c r="DI899">
        <f t="shared" si="188"/>
        <v>0</v>
      </c>
      <c r="DJ899">
        <f>DG899</f>
        <v>0.26</v>
      </c>
      <c r="DK899">
        <v>0</v>
      </c>
      <c r="DL899" t="s">
        <v>3</v>
      </c>
      <c r="DM899">
        <v>0</v>
      </c>
      <c r="DN899" t="s">
        <v>3</v>
      </c>
      <c r="DO899">
        <v>0</v>
      </c>
    </row>
    <row r="900" spans="1:119" x14ac:dyDescent="0.2">
      <c r="A900">
        <f>ROW(Source!A2809)</f>
        <v>2809</v>
      </c>
      <c r="B900">
        <v>35364244</v>
      </c>
      <c r="C900">
        <v>35385475</v>
      </c>
      <c r="D900">
        <v>35111398</v>
      </c>
      <c r="E900">
        <v>15872964</v>
      </c>
      <c r="F900">
        <v>1</v>
      </c>
      <c r="G900">
        <v>15872964</v>
      </c>
      <c r="H900">
        <v>1</v>
      </c>
      <c r="I900" t="s">
        <v>982</v>
      </c>
      <c r="J900" t="s">
        <v>3</v>
      </c>
      <c r="K900" t="s">
        <v>983</v>
      </c>
      <c r="L900">
        <v>1191</v>
      </c>
      <c r="N900">
        <v>1013</v>
      </c>
      <c r="O900" t="s">
        <v>984</v>
      </c>
      <c r="P900" t="s">
        <v>984</v>
      </c>
      <c r="Q900">
        <v>1</v>
      </c>
      <c r="W900">
        <v>0</v>
      </c>
      <c r="X900">
        <v>476480486</v>
      </c>
      <c r="Y900">
        <f t="shared" si="178"/>
        <v>42.81</v>
      </c>
      <c r="AA900">
        <v>0</v>
      </c>
      <c r="AB900">
        <v>0</v>
      </c>
      <c r="AC900">
        <v>0</v>
      </c>
      <c r="AD900">
        <v>0</v>
      </c>
      <c r="AE900">
        <v>0</v>
      </c>
      <c r="AF900">
        <v>0</v>
      </c>
      <c r="AG900">
        <v>0</v>
      </c>
      <c r="AH900">
        <v>0</v>
      </c>
      <c r="AI900">
        <v>1</v>
      </c>
      <c r="AJ900">
        <v>1</v>
      </c>
      <c r="AK900">
        <v>1</v>
      </c>
      <c r="AL900">
        <v>1</v>
      </c>
      <c r="AM900">
        <v>-2</v>
      </c>
      <c r="AN900">
        <v>0</v>
      </c>
      <c r="AO900">
        <v>1</v>
      </c>
      <c r="AP900">
        <v>1</v>
      </c>
      <c r="AQ900">
        <v>0</v>
      </c>
      <c r="AR900">
        <v>0</v>
      </c>
      <c r="AS900" t="s">
        <v>3</v>
      </c>
      <c r="AT900">
        <v>42.81</v>
      </c>
      <c r="AU900" t="s">
        <v>3</v>
      </c>
      <c r="AV900">
        <v>1</v>
      </c>
      <c r="AW900">
        <v>2</v>
      </c>
      <c r="AX900">
        <v>35385478</v>
      </c>
      <c r="AY900">
        <v>1</v>
      </c>
      <c r="AZ900">
        <v>0</v>
      </c>
      <c r="BA900">
        <v>900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CU900">
        <f>ROUND(AT900*Source!I2809*AH900*AL900,2)</f>
        <v>0</v>
      </c>
      <c r="CV900">
        <f>ROUND(Y900*Source!I2809,9)</f>
        <v>1.7123999999999999</v>
      </c>
      <c r="CW900">
        <v>0</v>
      </c>
      <c r="CX900">
        <f>ROUND(Y900*Source!I2809,9)</f>
        <v>1.7123999999999999</v>
      </c>
      <c r="CY900">
        <f>AD900</f>
        <v>0</v>
      </c>
      <c r="CZ900">
        <f>AH900</f>
        <v>0</v>
      </c>
      <c r="DA900">
        <f>AL900</f>
        <v>1</v>
      </c>
      <c r="DB900">
        <f t="shared" si="179"/>
        <v>0</v>
      </c>
      <c r="DC900">
        <f t="shared" si="180"/>
        <v>0</v>
      </c>
      <c r="DD900" t="s">
        <v>3</v>
      </c>
      <c r="DE900" t="s">
        <v>3</v>
      </c>
      <c r="DF900">
        <f t="shared" si="185"/>
        <v>0</v>
      </c>
      <c r="DG900">
        <f t="shared" si="186"/>
        <v>0</v>
      </c>
      <c r="DH900">
        <f t="shared" si="187"/>
        <v>0</v>
      </c>
      <c r="DI900">
        <f t="shared" si="188"/>
        <v>0</v>
      </c>
      <c r="DJ900">
        <f>DI900</f>
        <v>0</v>
      </c>
      <c r="DK900">
        <v>0</v>
      </c>
      <c r="DL900" t="s">
        <v>3</v>
      </c>
      <c r="DM900">
        <v>0</v>
      </c>
      <c r="DN900" t="s">
        <v>3</v>
      </c>
      <c r="DO900">
        <v>0</v>
      </c>
    </row>
    <row r="901" spans="1:119" x14ac:dyDescent="0.2">
      <c r="A901">
        <f>ROW(Source!A2809)</f>
        <v>2809</v>
      </c>
      <c r="B901">
        <v>35364244</v>
      </c>
      <c r="C901">
        <v>35385475</v>
      </c>
      <c r="D901">
        <v>35113206</v>
      </c>
      <c r="E901">
        <v>1</v>
      </c>
      <c r="F901">
        <v>1</v>
      </c>
      <c r="G901">
        <v>15872964</v>
      </c>
      <c r="H901">
        <v>2</v>
      </c>
      <c r="I901" t="s">
        <v>989</v>
      </c>
      <c r="J901" t="s">
        <v>990</v>
      </c>
      <c r="K901" t="s">
        <v>991</v>
      </c>
      <c r="L901">
        <v>1368</v>
      </c>
      <c r="N901">
        <v>1011</v>
      </c>
      <c r="O901" t="s">
        <v>988</v>
      </c>
      <c r="P901" t="s">
        <v>988</v>
      </c>
      <c r="Q901">
        <v>1</v>
      </c>
      <c r="W901">
        <v>0</v>
      </c>
      <c r="X901">
        <v>-1817365194</v>
      </c>
      <c r="Y901">
        <f t="shared" si="178"/>
        <v>6.9</v>
      </c>
      <c r="AA901">
        <v>0</v>
      </c>
      <c r="AB901">
        <v>4.72</v>
      </c>
      <c r="AC901">
        <v>0.1</v>
      </c>
      <c r="AD901">
        <v>0</v>
      </c>
      <c r="AE901">
        <v>0</v>
      </c>
      <c r="AF901">
        <v>4.72</v>
      </c>
      <c r="AG901">
        <v>0.1</v>
      </c>
      <c r="AH901">
        <v>0</v>
      </c>
      <c r="AI901">
        <v>1</v>
      </c>
      <c r="AJ901">
        <v>1</v>
      </c>
      <c r="AK901">
        <v>1</v>
      </c>
      <c r="AL901">
        <v>1</v>
      </c>
      <c r="AM901">
        <v>-2</v>
      </c>
      <c r="AN901">
        <v>0</v>
      </c>
      <c r="AO901">
        <v>1</v>
      </c>
      <c r="AP901">
        <v>1</v>
      </c>
      <c r="AQ901">
        <v>0</v>
      </c>
      <c r="AR901">
        <v>0</v>
      </c>
      <c r="AS901" t="s">
        <v>3</v>
      </c>
      <c r="AT901">
        <v>6.9</v>
      </c>
      <c r="AU901" t="s">
        <v>3</v>
      </c>
      <c r="AV901">
        <v>0</v>
      </c>
      <c r="AW901">
        <v>2</v>
      </c>
      <c r="AX901">
        <v>35385479</v>
      </c>
      <c r="AY901">
        <v>1</v>
      </c>
      <c r="AZ901">
        <v>0</v>
      </c>
      <c r="BA901">
        <v>901</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CV901">
        <v>0</v>
      </c>
      <c r="CW901">
        <f>ROUND(Y901*Source!I2809*DO901,9)</f>
        <v>0</v>
      </c>
      <c r="CX901">
        <f>ROUND(Y901*Source!I2809,9)</f>
        <v>0.27600000000000002</v>
      </c>
      <c r="CY901">
        <f>AB901</f>
        <v>4.72</v>
      </c>
      <c r="CZ901">
        <f>AF901</f>
        <v>4.72</v>
      </c>
      <c r="DA901">
        <f>AJ901</f>
        <v>1</v>
      </c>
      <c r="DB901">
        <f t="shared" si="179"/>
        <v>32.57</v>
      </c>
      <c r="DC901">
        <f t="shared" si="180"/>
        <v>0.69</v>
      </c>
      <c r="DD901" t="s">
        <v>3</v>
      </c>
      <c r="DE901" t="s">
        <v>3</v>
      </c>
      <c r="DF901">
        <f t="shared" si="185"/>
        <v>0</v>
      </c>
      <c r="DG901">
        <f t="shared" si="186"/>
        <v>1.3</v>
      </c>
      <c r="DH901">
        <f t="shared" si="187"/>
        <v>0.03</v>
      </c>
      <c r="DI901">
        <f t="shared" si="188"/>
        <v>0</v>
      </c>
      <c r="DJ901">
        <f>DG901</f>
        <v>1.3</v>
      </c>
      <c r="DK901">
        <v>0</v>
      </c>
      <c r="DL901" t="s">
        <v>3</v>
      </c>
      <c r="DM901">
        <v>0</v>
      </c>
      <c r="DN901" t="s">
        <v>3</v>
      </c>
      <c r="DO901">
        <v>0</v>
      </c>
    </row>
    <row r="902" spans="1:119" x14ac:dyDescent="0.2">
      <c r="A902">
        <f>ROW(Source!A2810)</f>
        <v>2810</v>
      </c>
      <c r="B902">
        <v>35364244</v>
      </c>
      <c r="C902">
        <v>35385480</v>
      </c>
      <c r="D902">
        <v>35111398</v>
      </c>
      <c r="E902">
        <v>15872964</v>
      </c>
      <c r="F902">
        <v>1</v>
      </c>
      <c r="G902">
        <v>15872964</v>
      </c>
      <c r="H902">
        <v>1</v>
      </c>
      <c r="I902" t="s">
        <v>982</v>
      </c>
      <c r="J902" t="s">
        <v>3</v>
      </c>
      <c r="K902" t="s">
        <v>983</v>
      </c>
      <c r="L902">
        <v>1191</v>
      </c>
      <c r="N902">
        <v>1013</v>
      </c>
      <c r="O902" t="s">
        <v>984</v>
      </c>
      <c r="P902" t="s">
        <v>984</v>
      </c>
      <c r="Q902">
        <v>1</v>
      </c>
      <c r="W902">
        <v>0</v>
      </c>
      <c r="X902">
        <v>476480486</v>
      </c>
      <c r="Y902">
        <f t="shared" si="178"/>
        <v>39.22</v>
      </c>
      <c r="AA902">
        <v>0</v>
      </c>
      <c r="AB902">
        <v>0</v>
      </c>
      <c r="AC902">
        <v>0</v>
      </c>
      <c r="AD902">
        <v>0</v>
      </c>
      <c r="AE902">
        <v>0</v>
      </c>
      <c r="AF902">
        <v>0</v>
      </c>
      <c r="AG902">
        <v>0</v>
      </c>
      <c r="AH902">
        <v>0</v>
      </c>
      <c r="AI902">
        <v>1</v>
      </c>
      <c r="AJ902">
        <v>1</v>
      </c>
      <c r="AK902">
        <v>1</v>
      </c>
      <c r="AL902">
        <v>1</v>
      </c>
      <c r="AM902">
        <v>-2</v>
      </c>
      <c r="AN902">
        <v>0</v>
      </c>
      <c r="AO902">
        <v>1</v>
      </c>
      <c r="AP902">
        <v>1</v>
      </c>
      <c r="AQ902">
        <v>0</v>
      </c>
      <c r="AR902">
        <v>0</v>
      </c>
      <c r="AS902" t="s">
        <v>3</v>
      </c>
      <c r="AT902">
        <v>39.22</v>
      </c>
      <c r="AU902" t="s">
        <v>3</v>
      </c>
      <c r="AV902">
        <v>1</v>
      </c>
      <c r="AW902">
        <v>2</v>
      </c>
      <c r="AX902">
        <v>35385483</v>
      </c>
      <c r="AY902">
        <v>1</v>
      </c>
      <c r="AZ902">
        <v>0</v>
      </c>
      <c r="BA902">
        <v>902</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CU902">
        <f>ROUND(AT902*Source!I2810*AH902*AL902,2)</f>
        <v>0</v>
      </c>
      <c r="CV902">
        <f>ROUND(Y902*Source!I2810,9)</f>
        <v>0.39219999999999999</v>
      </c>
      <c r="CW902">
        <v>0</v>
      </c>
      <c r="CX902">
        <f>ROUND(Y902*Source!I2810,9)</f>
        <v>0.39219999999999999</v>
      </c>
      <c r="CY902">
        <f>AD902</f>
        <v>0</v>
      </c>
      <c r="CZ902">
        <f>AH902</f>
        <v>0</v>
      </c>
      <c r="DA902">
        <f>AL902</f>
        <v>1</v>
      </c>
      <c r="DB902">
        <f t="shared" si="179"/>
        <v>0</v>
      </c>
      <c r="DC902">
        <f t="shared" si="180"/>
        <v>0</v>
      </c>
      <c r="DD902" t="s">
        <v>3</v>
      </c>
      <c r="DE902" t="s">
        <v>3</v>
      </c>
      <c r="DF902">
        <f t="shared" si="185"/>
        <v>0</v>
      </c>
      <c r="DG902">
        <f t="shared" si="186"/>
        <v>0</v>
      </c>
      <c r="DH902">
        <f t="shared" si="187"/>
        <v>0</v>
      </c>
      <c r="DI902">
        <f t="shared" si="188"/>
        <v>0</v>
      </c>
      <c r="DJ902">
        <f>DI902</f>
        <v>0</v>
      </c>
      <c r="DK902">
        <v>0</v>
      </c>
      <c r="DL902" t="s">
        <v>3</v>
      </c>
      <c r="DM902">
        <v>0</v>
      </c>
      <c r="DN902" t="s">
        <v>3</v>
      </c>
      <c r="DO902">
        <v>0</v>
      </c>
    </row>
    <row r="903" spans="1:119" x14ac:dyDescent="0.2">
      <c r="A903">
        <f>ROW(Source!A2810)</f>
        <v>2810</v>
      </c>
      <c r="B903">
        <v>35364244</v>
      </c>
      <c r="C903">
        <v>35385480</v>
      </c>
      <c r="D903">
        <v>35113206</v>
      </c>
      <c r="E903">
        <v>1</v>
      </c>
      <c r="F903">
        <v>1</v>
      </c>
      <c r="G903">
        <v>15872964</v>
      </c>
      <c r="H903">
        <v>2</v>
      </c>
      <c r="I903" t="s">
        <v>989</v>
      </c>
      <c r="J903" t="s">
        <v>990</v>
      </c>
      <c r="K903" t="s">
        <v>991</v>
      </c>
      <c r="L903">
        <v>1368</v>
      </c>
      <c r="N903">
        <v>1011</v>
      </c>
      <c r="O903" t="s">
        <v>988</v>
      </c>
      <c r="P903" t="s">
        <v>988</v>
      </c>
      <c r="Q903">
        <v>1</v>
      </c>
      <c r="W903">
        <v>0</v>
      </c>
      <c r="X903">
        <v>-1817365194</v>
      </c>
      <c r="Y903">
        <f t="shared" si="178"/>
        <v>6.9</v>
      </c>
      <c r="AA903">
        <v>0</v>
      </c>
      <c r="AB903">
        <v>4.72</v>
      </c>
      <c r="AC903">
        <v>0.1</v>
      </c>
      <c r="AD903">
        <v>0</v>
      </c>
      <c r="AE903">
        <v>0</v>
      </c>
      <c r="AF903">
        <v>4.72</v>
      </c>
      <c r="AG903">
        <v>0.1</v>
      </c>
      <c r="AH903">
        <v>0</v>
      </c>
      <c r="AI903">
        <v>1</v>
      </c>
      <c r="AJ903">
        <v>1</v>
      </c>
      <c r="AK903">
        <v>1</v>
      </c>
      <c r="AL903">
        <v>1</v>
      </c>
      <c r="AM903">
        <v>-2</v>
      </c>
      <c r="AN903">
        <v>0</v>
      </c>
      <c r="AO903">
        <v>1</v>
      </c>
      <c r="AP903">
        <v>1</v>
      </c>
      <c r="AQ903">
        <v>0</v>
      </c>
      <c r="AR903">
        <v>0</v>
      </c>
      <c r="AS903" t="s">
        <v>3</v>
      </c>
      <c r="AT903">
        <v>6.9</v>
      </c>
      <c r="AU903" t="s">
        <v>3</v>
      </c>
      <c r="AV903">
        <v>0</v>
      </c>
      <c r="AW903">
        <v>2</v>
      </c>
      <c r="AX903">
        <v>35385484</v>
      </c>
      <c r="AY903">
        <v>1</v>
      </c>
      <c r="AZ903">
        <v>0</v>
      </c>
      <c r="BA903">
        <v>903</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CV903">
        <v>0</v>
      </c>
      <c r="CW903">
        <f>ROUND(Y903*Source!I2810*DO903,9)</f>
        <v>0</v>
      </c>
      <c r="CX903">
        <f>ROUND(Y903*Source!I2810,9)</f>
        <v>6.9000000000000006E-2</v>
      </c>
      <c r="CY903">
        <f>AB903</f>
        <v>4.72</v>
      </c>
      <c r="CZ903">
        <f>AF903</f>
        <v>4.72</v>
      </c>
      <c r="DA903">
        <f>AJ903</f>
        <v>1</v>
      </c>
      <c r="DB903">
        <f t="shared" si="179"/>
        <v>32.57</v>
      </c>
      <c r="DC903">
        <f t="shared" si="180"/>
        <v>0.69</v>
      </c>
      <c r="DD903" t="s">
        <v>3</v>
      </c>
      <c r="DE903" t="s">
        <v>3</v>
      </c>
      <c r="DF903">
        <f t="shared" si="185"/>
        <v>0</v>
      </c>
      <c r="DG903">
        <f t="shared" si="186"/>
        <v>0.33</v>
      </c>
      <c r="DH903">
        <f t="shared" si="187"/>
        <v>0.01</v>
      </c>
      <c r="DI903">
        <f t="shared" si="188"/>
        <v>0</v>
      </c>
      <c r="DJ903">
        <f>DG903</f>
        <v>0.33</v>
      </c>
      <c r="DK903">
        <v>0</v>
      </c>
      <c r="DL903" t="s">
        <v>3</v>
      </c>
      <c r="DM903">
        <v>0</v>
      </c>
      <c r="DN903" t="s">
        <v>3</v>
      </c>
      <c r="DO903">
        <v>0</v>
      </c>
    </row>
    <row r="904" spans="1:119" x14ac:dyDescent="0.2">
      <c r="A904">
        <f>ROW(Source!A2811)</f>
        <v>2811</v>
      </c>
      <c r="B904">
        <v>35364244</v>
      </c>
      <c r="C904">
        <v>35385485</v>
      </c>
      <c r="D904">
        <v>35111398</v>
      </c>
      <c r="E904">
        <v>15872964</v>
      </c>
      <c r="F904">
        <v>1</v>
      </c>
      <c r="G904">
        <v>15872964</v>
      </c>
      <c r="H904">
        <v>1</v>
      </c>
      <c r="I904" t="s">
        <v>982</v>
      </c>
      <c r="J904" t="s">
        <v>3</v>
      </c>
      <c r="K904" t="s">
        <v>983</v>
      </c>
      <c r="L904">
        <v>1191</v>
      </c>
      <c r="N904">
        <v>1013</v>
      </c>
      <c r="O904" t="s">
        <v>984</v>
      </c>
      <c r="P904" t="s">
        <v>984</v>
      </c>
      <c r="Q904">
        <v>1</v>
      </c>
      <c r="W904">
        <v>0</v>
      </c>
      <c r="X904">
        <v>476480486</v>
      </c>
      <c r="Y904">
        <f t="shared" si="178"/>
        <v>34.630000000000003</v>
      </c>
      <c r="AA904">
        <v>0</v>
      </c>
      <c r="AB904">
        <v>0</v>
      </c>
      <c r="AC904">
        <v>0</v>
      </c>
      <c r="AD904">
        <v>0</v>
      </c>
      <c r="AE904">
        <v>0</v>
      </c>
      <c r="AF904">
        <v>0</v>
      </c>
      <c r="AG904">
        <v>0</v>
      </c>
      <c r="AH904">
        <v>0</v>
      </c>
      <c r="AI904">
        <v>1</v>
      </c>
      <c r="AJ904">
        <v>1</v>
      </c>
      <c r="AK904">
        <v>1</v>
      </c>
      <c r="AL904">
        <v>1</v>
      </c>
      <c r="AM904">
        <v>-2</v>
      </c>
      <c r="AN904">
        <v>0</v>
      </c>
      <c r="AO904">
        <v>1</v>
      </c>
      <c r="AP904">
        <v>1</v>
      </c>
      <c r="AQ904">
        <v>0</v>
      </c>
      <c r="AR904">
        <v>0</v>
      </c>
      <c r="AS904" t="s">
        <v>3</v>
      </c>
      <c r="AT904">
        <v>34.630000000000003</v>
      </c>
      <c r="AU904" t="s">
        <v>3</v>
      </c>
      <c r="AV904">
        <v>1</v>
      </c>
      <c r="AW904">
        <v>2</v>
      </c>
      <c r="AX904">
        <v>35385487</v>
      </c>
      <c r="AY904">
        <v>1</v>
      </c>
      <c r="AZ904">
        <v>0</v>
      </c>
      <c r="BA904">
        <v>904</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CU904">
        <f>ROUND(AT904*Source!I2811*AH904*AL904,2)</f>
        <v>0</v>
      </c>
      <c r="CV904">
        <f>ROUND(Y904*Source!I2811,9)</f>
        <v>0.3463</v>
      </c>
      <c r="CW904">
        <v>0</v>
      </c>
      <c r="CX904">
        <f>ROUND(Y904*Source!I2811,9)</f>
        <v>0.3463</v>
      </c>
      <c r="CY904">
        <f>AD904</f>
        <v>0</v>
      </c>
      <c r="CZ904">
        <f>AH904</f>
        <v>0</v>
      </c>
      <c r="DA904">
        <f>AL904</f>
        <v>1</v>
      </c>
      <c r="DB904">
        <f t="shared" si="179"/>
        <v>0</v>
      </c>
      <c r="DC904">
        <f t="shared" si="180"/>
        <v>0</v>
      </c>
      <c r="DD904" t="s">
        <v>3</v>
      </c>
      <c r="DE904" t="s">
        <v>3</v>
      </c>
      <c r="DF904">
        <f t="shared" si="185"/>
        <v>0</v>
      </c>
      <c r="DG904">
        <f t="shared" si="186"/>
        <v>0</v>
      </c>
      <c r="DH904">
        <f t="shared" si="187"/>
        <v>0</v>
      </c>
      <c r="DI904">
        <f t="shared" si="188"/>
        <v>0</v>
      </c>
      <c r="DJ904">
        <f>DI904</f>
        <v>0</v>
      </c>
      <c r="DK904">
        <v>0</v>
      </c>
      <c r="DL904" t="s">
        <v>3</v>
      </c>
      <c r="DM904">
        <v>0</v>
      </c>
      <c r="DN904" t="s">
        <v>3</v>
      </c>
      <c r="DO904">
        <v>0</v>
      </c>
    </row>
    <row r="905" spans="1:119" x14ac:dyDescent="0.2">
      <c r="A905">
        <f>ROW(Source!A2847)</f>
        <v>2847</v>
      </c>
      <c r="B905">
        <v>35364244</v>
      </c>
      <c r="C905">
        <v>35385546</v>
      </c>
      <c r="D905">
        <v>35111398</v>
      </c>
      <c r="E905">
        <v>15872964</v>
      </c>
      <c r="F905">
        <v>1</v>
      </c>
      <c r="G905">
        <v>15872964</v>
      </c>
      <c r="H905">
        <v>1</v>
      </c>
      <c r="I905" t="s">
        <v>982</v>
      </c>
      <c r="J905" t="s">
        <v>3</v>
      </c>
      <c r="K905" t="s">
        <v>983</v>
      </c>
      <c r="L905">
        <v>1191</v>
      </c>
      <c r="N905">
        <v>1013</v>
      </c>
      <c r="O905" t="s">
        <v>984</v>
      </c>
      <c r="P905" t="s">
        <v>984</v>
      </c>
      <c r="Q905">
        <v>1</v>
      </c>
      <c r="W905">
        <v>0</v>
      </c>
      <c r="X905">
        <v>476480486</v>
      </c>
      <c r="Y905">
        <f t="shared" si="178"/>
        <v>5.84</v>
      </c>
      <c r="AA905">
        <v>0</v>
      </c>
      <c r="AB905">
        <v>0</v>
      </c>
      <c r="AC905">
        <v>0</v>
      </c>
      <c r="AD905">
        <v>0</v>
      </c>
      <c r="AE905">
        <v>0</v>
      </c>
      <c r="AF905">
        <v>0</v>
      </c>
      <c r="AG905">
        <v>0</v>
      </c>
      <c r="AH905">
        <v>0</v>
      </c>
      <c r="AI905">
        <v>1</v>
      </c>
      <c r="AJ905">
        <v>1</v>
      </c>
      <c r="AK905">
        <v>1</v>
      </c>
      <c r="AL905">
        <v>1</v>
      </c>
      <c r="AM905">
        <v>-2</v>
      </c>
      <c r="AN905">
        <v>0</v>
      </c>
      <c r="AO905">
        <v>1</v>
      </c>
      <c r="AP905">
        <v>1</v>
      </c>
      <c r="AQ905">
        <v>0</v>
      </c>
      <c r="AR905">
        <v>0</v>
      </c>
      <c r="AS905" t="s">
        <v>3</v>
      </c>
      <c r="AT905">
        <v>5.84</v>
      </c>
      <c r="AU905" t="s">
        <v>3</v>
      </c>
      <c r="AV905">
        <v>1</v>
      </c>
      <c r="AW905">
        <v>2</v>
      </c>
      <c r="AX905">
        <v>35385548</v>
      </c>
      <c r="AY905">
        <v>1</v>
      </c>
      <c r="AZ905">
        <v>0</v>
      </c>
      <c r="BA905">
        <v>905</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CU905">
        <f>ROUND(AT905*Source!I2847*AH905*AL905,2)</f>
        <v>0</v>
      </c>
      <c r="CV905">
        <f>ROUND(Y905*Source!I2847,9)</f>
        <v>0.29199999999999998</v>
      </c>
      <c r="CW905">
        <v>0</v>
      </c>
      <c r="CX905">
        <f>ROUND(Y905*Source!I2847,9)</f>
        <v>0.29199999999999998</v>
      </c>
      <c r="CY905">
        <f>AD905</f>
        <v>0</v>
      </c>
      <c r="CZ905">
        <f>AH905</f>
        <v>0</v>
      </c>
      <c r="DA905">
        <f>AL905</f>
        <v>1</v>
      </c>
      <c r="DB905">
        <f t="shared" si="179"/>
        <v>0</v>
      </c>
      <c r="DC905">
        <f t="shared" si="180"/>
        <v>0</v>
      </c>
      <c r="DD905" t="s">
        <v>3</v>
      </c>
      <c r="DE905" t="s">
        <v>3</v>
      </c>
      <c r="DF905">
        <f t="shared" si="185"/>
        <v>0</v>
      </c>
      <c r="DG905">
        <f t="shared" si="186"/>
        <v>0</v>
      </c>
      <c r="DH905">
        <f t="shared" si="187"/>
        <v>0</v>
      </c>
      <c r="DI905">
        <f t="shared" si="188"/>
        <v>0</v>
      </c>
      <c r="DJ905">
        <f>DI905</f>
        <v>0</v>
      </c>
      <c r="DK905">
        <v>0</v>
      </c>
      <c r="DL905" t="s">
        <v>3</v>
      </c>
      <c r="DM905">
        <v>0</v>
      </c>
      <c r="DN905" t="s">
        <v>3</v>
      </c>
      <c r="DO905">
        <v>0</v>
      </c>
    </row>
    <row r="906" spans="1:119" x14ac:dyDescent="0.2">
      <c r="A906">
        <f>ROW(Source!A2848)</f>
        <v>2848</v>
      </c>
      <c r="B906">
        <v>35364244</v>
      </c>
      <c r="C906">
        <v>35385549</v>
      </c>
      <c r="D906">
        <v>35111398</v>
      </c>
      <c r="E906">
        <v>15872964</v>
      </c>
      <c r="F906">
        <v>1</v>
      </c>
      <c r="G906">
        <v>15872964</v>
      </c>
      <c r="H906">
        <v>1</v>
      </c>
      <c r="I906" t="s">
        <v>982</v>
      </c>
      <c r="J906" t="s">
        <v>3</v>
      </c>
      <c r="K906" t="s">
        <v>983</v>
      </c>
      <c r="L906">
        <v>1191</v>
      </c>
      <c r="N906">
        <v>1013</v>
      </c>
      <c r="O906" t="s">
        <v>984</v>
      </c>
      <c r="P906" t="s">
        <v>984</v>
      </c>
      <c r="Q906">
        <v>1</v>
      </c>
      <c r="W906">
        <v>0</v>
      </c>
      <c r="X906">
        <v>476480486</v>
      </c>
      <c r="Y906">
        <f t="shared" si="178"/>
        <v>0.42</v>
      </c>
      <c r="AA906">
        <v>0</v>
      </c>
      <c r="AB906">
        <v>0</v>
      </c>
      <c r="AC906">
        <v>0</v>
      </c>
      <c r="AD906">
        <v>0</v>
      </c>
      <c r="AE906">
        <v>0</v>
      </c>
      <c r="AF906">
        <v>0</v>
      </c>
      <c r="AG906">
        <v>0</v>
      </c>
      <c r="AH906">
        <v>0</v>
      </c>
      <c r="AI906">
        <v>1</v>
      </c>
      <c r="AJ906">
        <v>1</v>
      </c>
      <c r="AK906">
        <v>1</v>
      </c>
      <c r="AL906">
        <v>1</v>
      </c>
      <c r="AM906">
        <v>-2</v>
      </c>
      <c r="AN906">
        <v>0</v>
      </c>
      <c r="AO906">
        <v>1</v>
      </c>
      <c r="AP906">
        <v>0</v>
      </c>
      <c r="AQ906">
        <v>0</v>
      </c>
      <c r="AR906">
        <v>0</v>
      </c>
      <c r="AS906" t="s">
        <v>3</v>
      </c>
      <c r="AT906">
        <v>0.42</v>
      </c>
      <c r="AU906" t="s">
        <v>3</v>
      </c>
      <c r="AV906">
        <v>1</v>
      </c>
      <c r="AW906">
        <v>2</v>
      </c>
      <c r="AX906">
        <v>35385554</v>
      </c>
      <c r="AY906">
        <v>1</v>
      </c>
      <c r="AZ906">
        <v>0</v>
      </c>
      <c r="BA906">
        <v>906</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CU906">
        <f>ROUND(AT906*Source!I2848*AH906*AL906,2)</f>
        <v>0</v>
      </c>
      <c r="CV906">
        <f>ROUND(Y906*Source!I2848,9)</f>
        <v>8.4000000000000005E-2</v>
      </c>
      <c r="CW906">
        <v>0</v>
      </c>
      <c r="CX906">
        <f>ROUND(Y906*Source!I2848,9)</f>
        <v>8.4000000000000005E-2</v>
      </c>
      <c r="CY906">
        <f>AD906</f>
        <v>0</v>
      </c>
      <c r="CZ906">
        <f>AH906</f>
        <v>0</v>
      </c>
      <c r="DA906">
        <f>AL906</f>
        <v>1</v>
      </c>
      <c r="DB906">
        <f t="shared" si="179"/>
        <v>0</v>
      </c>
      <c r="DC906">
        <f t="shared" si="180"/>
        <v>0</v>
      </c>
      <c r="DD906" t="s">
        <v>3</v>
      </c>
      <c r="DE906" t="s">
        <v>3</v>
      </c>
      <c r="DF906">
        <f t="shared" si="185"/>
        <v>0</v>
      </c>
      <c r="DG906">
        <f t="shared" si="186"/>
        <v>0</v>
      </c>
      <c r="DH906">
        <f t="shared" si="187"/>
        <v>0</v>
      </c>
      <c r="DI906">
        <f t="shared" si="188"/>
        <v>0</v>
      </c>
      <c r="DJ906">
        <f>DI906</f>
        <v>0</v>
      </c>
      <c r="DK906">
        <v>0</v>
      </c>
      <c r="DL906" t="s">
        <v>3</v>
      </c>
      <c r="DM906">
        <v>0</v>
      </c>
      <c r="DN906" t="s">
        <v>3</v>
      </c>
      <c r="DO906">
        <v>0</v>
      </c>
    </row>
    <row r="907" spans="1:119" x14ac:dyDescent="0.2">
      <c r="A907">
        <f>ROW(Source!A2848)</f>
        <v>2848</v>
      </c>
      <c r="B907">
        <v>35364244</v>
      </c>
      <c r="C907">
        <v>35385549</v>
      </c>
      <c r="D907">
        <v>35113190</v>
      </c>
      <c r="E907">
        <v>1</v>
      </c>
      <c r="F907">
        <v>1</v>
      </c>
      <c r="G907">
        <v>15872964</v>
      </c>
      <c r="H907">
        <v>2</v>
      </c>
      <c r="I907" t="s">
        <v>1111</v>
      </c>
      <c r="J907" t="s">
        <v>1112</v>
      </c>
      <c r="K907" t="s">
        <v>1113</v>
      </c>
      <c r="L907">
        <v>1368</v>
      </c>
      <c r="N907">
        <v>1011</v>
      </c>
      <c r="O907" t="s">
        <v>988</v>
      </c>
      <c r="P907" t="s">
        <v>988</v>
      </c>
      <c r="Q907">
        <v>1</v>
      </c>
      <c r="W907">
        <v>0</v>
      </c>
      <c r="X907">
        <v>-1477704590</v>
      </c>
      <c r="Y907">
        <f t="shared" si="178"/>
        <v>0.2</v>
      </c>
      <c r="AA907">
        <v>0</v>
      </c>
      <c r="AB907">
        <v>44.94</v>
      </c>
      <c r="AC907">
        <v>0.64</v>
      </c>
      <c r="AD907">
        <v>0</v>
      </c>
      <c r="AE907">
        <v>0</v>
      </c>
      <c r="AF907">
        <v>44.94</v>
      </c>
      <c r="AG907">
        <v>0.64</v>
      </c>
      <c r="AH907">
        <v>0</v>
      </c>
      <c r="AI907">
        <v>1</v>
      </c>
      <c r="AJ907">
        <v>1</v>
      </c>
      <c r="AK907">
        <v>1</v>
      </c>
      <c r="AL907">
        <v>1</v>
      </c>
      <c r="AM907">
        <v>-2</v>
      </c>
      <c r="AN907">
        <v>0</v>
      </c>
      <c r="AO907">
        <v>1</v>
      </c>
      <c r="AP907">
        <v>0</v>
      </c>
      <c r="AQ907">
        <v>0</v>
      </c>
      <c r="AR907">
        <v>0</v>
      </c>
      <c r="AS907" t="s">
        <v>3</v>
      </c>
      <c r="AT907">
        <v>0.2</v>
      </c>
      <c r="AU907" t="s">
        <v>3</v>
      </c>
      <c r="AV907">
        <v>0</v>
      </c>
      <c r="AW907">
        <v>2</v>
      </c>
      <c r="AX907">
        <v>35385555</v>
      </c>
      <c r="AY907">
        <v>1</v>
      </c>
      <c r="AZ907">
        <v>0</v>
      </c>
      <c r="BA907">
        <v>907</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CV907">
        <v>0</v>
      </c>
      <c r="CW907">
        <f>ROUND(Y907*Source!I2848*DO907,9)</f>
        <v>0</v>
      </c>
      <c r="CX907">
        <f>ROUND(Y907*Source!I2848,9)</f>
        <v>0.04</v>
      </c>
      <c r="CY907">
        <f>AB907</f>
        <v>44.94</v>
      </c>
      <c r="CZ907">
        <f>AF907</f>
        <v>44.94</v>
      </c>
      <c r="DA907">
        <f>AJ907</f>
        <v>1</v>
      </c>
      <c r="DB907">
        <f t="shared" si="179"/>
        <v>8.99</v>
      </c>
      <c r="DC907">
        <f t="shared" si="180"/>
        <v>0.13</v>
      </c>
      <c r="DD907" t="s">
        <v>3</v>
      </c>
      <c r="DE907" t="s">
        <v>3</v>
      </c>
      <c r="DF907">
        <f t="shared" si="185"/>
        <v>0</v>
      </c>
      <c r="DG907">
        <f t="shared" si="186"/>
        <v>1.8</v>
      </c>
      <c r="DH907">
        <f t="shared" si="187"/>
        <v>0.03</v>
      </c>
      <c r="DI907">
        <f t="shared" si="188"/>
        <v>0</v>
      </c>
      <c r="DJ907">
        <f>DG907</f>
        <v>1.8</v>
      </c>
      <c r="DK907">
        <v>0</v>
      </c>
      <c r="DL907" t="s">
        <v>3</v>
      </c>
      <c r="DM907">
        <v>0</v>
      </c>
      <c r="DN907" t="s">
        <v>3</v>
      </c>
      <c r="DO907">
        <v>0</v>
      </c>
    </row>
    <row r="908" spans="1:119" x14ac:dyDescent="0.2">
      <c r="A908">
        <f>ROW(Source!A2848)</f>
        <v>2848</v>
      </c>
      <c r="B908">
        <v>35364244</v>
      </c>
      <c r="C908">
        <v>35385549</v>
      </c>
      <c r="D908">
        <v>35115233</v>
      </c>
      <c r="E908">
        <v>1</v>
      </c>
      <c r="F908">
        <v>1</v>
      </c>
      <c r="G908">
        <v>15872964</v>
      </c>
      <c r="H908">
        <v>3</v>
      </c>
      <c r="I908" t="s">
        <v>1114</v>
      </c>
      <c r="J908" t="s">
        <v>1115</v>
      </c>
      <c r="K908" t="s">
        <v>1116</v>
      </c>
      <c r="L908">
        <v>1339</v>
      </c>
      <c r="N908">
        <v>1007</v>
      </c>
      <c r="O908" t="s">
        <v>1117</v>
      </c>
      <c r="P908" t="s">
        <v>1117</v>
      </c>
      <c r="Q908">
        <v>1</v>
      </c>
      <c r="W908">
        <v>0</v>
      </c>
      <c r="X908">
        <v>-35091971</v>
      </c>
      <c r="Y908">
        <f t="shared" si="178"/>
        <v>1.7600000000000001E-2</v>
      </c>
      <c r="AA908">
        <v>54.81</v>
      </c>
      <c r="AB908">
        <v>0</v>
      </c>
      <c r="AC908">
        <v>0</v>
      </c>
      <c r="AD908">
        <v>0</v>
      </c>
      <c r="AE908">
        <v>54.81</v>
      </c>
      <c r="AF908">
        <v>0</v>
      </c>
      <c r="AG908">
        <v>0</v>
      </c>
      <c r="AH908">
        <v>0</v>
      </c>
      <c r="AI908">
        <v>1</v>
      </c>
      <c r="AJ908">
        <v>1</v>
      </c>
      <c r="AK908">
        <v>1</v>
      </c>
      <c r="AL908">
        <v>1</v>
      </c>
      <c r="AM908">
        <v>-2</v>
      </c>
      <c r="AN908">
        <v>0</v>
      </c>
      <c r="AO908">
        <v>1</v>
      </c>
      <c r="AP908">
        <v>0</v>
      </c>
      <c r="AQ908">
        <v>0</v>
      </c>
      <c r="AR908">
        <v>0</v>
      </c>
      <c r="AS908" t="s">
        <v>3</v>
      </c>
      <c r="AT908">
        <v>1.7600000000000001E-2</v>
      </c>
      <c r="AU908" t="s">
        <v>3</v>
      </c>
      <c r="AV908">
        <v>0</v>
      </c>
      <c r="AW908">
        <v>2</v>
      </c>
      <c r="AX908">
        <v>35385556</v>
      </c>
      <c r="AY908">
        <v>1</v>
      </c>
      <c r="AZ908">
        <v>0</v>
      </c>
      <c r="BA908">
        <v>908</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CV908">
        <v>0</v>
      </c>
      <c r="CW908">
        <v>0</v>
      </c>
      <c r="CX908">
        <f>ROUND(Y908*Source!I2848,9)</f>
        <v>3.5200000000000001E-3</v>
      </c>
      <c r="CY908">
        <f>AA908</f>
        <v>54.81</v>
      </c>
      <c r="CZ908">
        <f>AE908</f>
        <v>54.81</v>
      </c>
      <c r="DA908">
        <f>AI908</f>
        <v>1</v>
      </c>
      <c r="DB908">
        <f t="shared" si="179"/>
        <v>0.96</v>
      </c>
      <c r="DC908">
        <f t="shared" si="180"/>
        <v>0</v>
      </c>
      <c r="DD908" t="s">
        <v>3</v>
      </c>
      <c r="DE908" t="s">
        <v>3</v>
      </c>
      <c r="DF908">
        <f t="shared" si="185"/>
        <v>0.19</v>
      </c>
      <c r="DG908">
        <f t="shared" si="186"/>
        <v>0</v>
      </c>
      <c r="DH908">
        <f t="shared" si="187"/>
        <v>0</v>
      </c>
      <c r="DI908">
        <f t="shared" si="188"/>
        <v>0</v>
      </c>
      <c r="DJ908">
        <f>DF908</f>
        <v>0.19</v>
      </c>
      <c r="DK908">
        <v>0</v>
      </c>
      <c r="DL908" t="s">
        <v>3</v>
      </c>
      <c r="DM908">
        <v>0</v>
      </c>
      <c r="DN908" t="s">
        <v>3</v>
      </c>
      <c r="DO908">
        <v>0</v>
      </c>
    </row>
    <row r="909" spans="1:119" x14ac:dyDescent="0.2">
      <c r="A909">
        <f>ROW(Source!A2848)</f>
        <v>2848</v>
      </c>
      <c r="B909">
        <v>35364244</v>
      </c>
      <c r="C909">
        <v>35385549</v>
      </c>
      <c r="D909">
        <v>35117602</v>
      </c>
      <c r="E909">
        <v>1</v>
      </c>
      <c r="F909">
        <v>1</v>
      </c>
      <c r="G909">
        <v>15872964</v>
      </c>
      <c r="H909">
        <v>3</v>
      </c>
      <c r="I909" t="s">
        <v>1118</v>
      </c>
      <c r="J909" t="s">
        <v>1119</v>
      </c>
      <c r="K909" t="s">
        <v>1120</v>
      </c>
      <c r="L909">
        <v>1354</v>
      </c>
      <c r="N909">
        <v>1010</v>
      </c>
      <c r="O909" t="s">
        <v>52</v>
      </c>
      <c r="P909" t="s">
        <v>52</v>
      </c>
      <c r="Q909">
        <v>1</v>
      </c>
      <c r="W909">
        <v>0</v>
      </c>
      <c r="X909">
        <v>656259231</v>
      </c>
      <c r="Y909">
        <f t="shared" si="178"/>
        <v>6.7000000000000002E-3</v>
      </c>
      <c r="AA909">
        <v>16620.27</v>
      </c>
      <c r="AB909">
        <v>0</v>
      </c>
      <c r="AC909">
        <v>0</v>
      </c>
      <c r="AD909">
        <v>0</v>
      </c>
      <c r="AE909">
        <v>16620.27</v>
      </c>
      <c r="AF909">
        <v>0</v>
      </c>
      <c r="AG909">
        <v>0</v>
      </c>
      <c r="AH909">
        <v>0</v>
      </c>
      <c r="AI909">
        <v>1</v>
      </c>
      <c r="AJ909">
        <v>1</v>
      </c>
      <c r="AK909">
        <v>1</v>
      </c>
      <c r="AL909">
        <v>1</v>
      </c>
      <c r="AM909">
        <v>-2</v>
      </c>
      <c r="AN909">
        <v>0</v>
      </c>
      <c r="AO909">
        <v>1</v>
      </c>
      <c r="AP909">
        <v>0</v>
      </c>
      <c r="AQ909">
        <v>0</v>
      </c>
      <c r="AR909">
        <v>0</v>
      </c>
      <c r="AS909" t="s">
        <v>3</v>
      </c>
      <c r="AT909">
        <v>6.7000000000000002E-3</v>
      </c>
      <c r="AU909" t="s">
        <v>3</v>
      </c>
      <c r="AV909">
        <v>0</v>
      </c>
      <c r="AW909">
        <v>2</v>
      </c>
      <c r="AX909">
        <v>35385557</v>
      </c>
      <c r="AY909">
        <v>1</v>
      </c>
      <c r="AZ909">
        <v>0</v>
      </c>
      <c r="BA909">
        <v>909</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CV909">
        <v>0</v>
      </c>
      <c r="CW909">
        <v>0</v>
      </c>
      <c r="CX909">
        <f>ROUND(Y909*Source!I2848,9)</f>
        <v>1.34E-3</v>
      </c>
      <c r="CY909">
        <f>AA909</f>
        <v>16620.27</v>
      </c>
      <c r="CZ909">
        <f>AE909</f>
        <v>16620.27</v>
      </c>
      <c r="DA909">
        <f>AI909</f>
        <v>1</v>
      </c>
      <c r="DB909">
        <f t="shared" si="179"/>
        <v>111.36</v>
      </c>
      <c r="DC909">
        <f t="shared" si="180"/>
        <v>0</v>
      </c>
      <c r="DD909" t="s">
        <v>3</v>
      </c>
      <c r="DE909" t="s">
        <v>3</v>
      </c>
      <c r="DF909">
        <f t="shared" si="185"/>
        <v>22.27</v>
      </c>
      <c r="DG909">
        <f t="shared" si="186"/>
        <v>0</v>
      </c>
      <c r="DH909">
        <f t="shared" si="187"/>
        <v>0</v>
      </c>
      <c r="DI909">
        <f t="shared" si="188"/>
        <v>0</v>
      </c>
      <c r="DJ909">
        <f>DF909</f>
        <v>22.27</v>
      </c>
      <c r="DK909">
        <v>0</v>
      </c>
      <c r="DL909" t="s">
        <v>3</v>
      </c>
      <c r="DM909">
        <v>0</v>
      </c>
      <c r="DN909" t="s">
        <v>3</v>
      </c>
      <c r="DO909">
        <v>0</v>
      </c>
    </row>
    <row r="910" spans="1:119" x14ac:dyDescent="0.2">
      <c r="A910">
        <f>ROW(Source!A2849)</f>
        <v>2849</v>
      </c>
      <c r="B910">
        <v>35364244</v>
      </c>
      <c r="C910">
        <v>35385558</v>
      </c>
      <c r="D910">
        <v>35111398</v>
      </c>
      <c r="E910">
        <v>15872964</v>
      </c>
      <c r="F910">
        <v>1</v>
      </c>
      <c r="G910">
        <v>15872964</v>
      </c>
      <c r="H910">
        <v>1</v>
      </c>
      <c r="I910" t="s">
        <v>982</v>
      </c>
      <c r="J910" t="s">
        <v>3</v>
      </c>
      <c r="K910" t="s">
        <v>983</v>
      </c>
      <c r="L910">
        <v>1191</v>
      </c>
      <c r="N910">
        <v>1013</v>
      </c>
      <c r="O910" t="s">
        <v>984</v>
      </c>
      <c r="P910" t="s">
        <v>984</v>
      </c>
      <c r="Q910">
        <v>1</v>
      </c>
      <c r="W910">
        <v>0</v>
      </c>
      <c r="X910">
        <v>476480486</v>
      </c>
      <c r="Y910">
        <f t="shared" si="178"/>
        <v>14</v>
      </c>
      <c r="AA910">
        <v>0</v>
      </c>
      <c r="AB910">
        <v>0</v>
      </c>
      <c r="AC910">
        <v>0</v>
      </c>
      <c r="AD910">
        <v>0</v>
      </c>
      <c r="AE910">
        <v>0</v>
      </c>
      <c r="AF910">
        <v>0</v>
      </c>
      <c r="AG910">
        <v>0</v>
      </c>
      <c r="AH910">
        <v>0</v>
      </c>
      <c r="AI910">
        <v>1</v>
      </c>
      <c r="AJ910">
        <v>1</v>
      </c>
      <c r="AK910">
        <v>1</v>
      </c>
      <c r="AL910">
        <v>1</v>
      </c>
      <c r="AM910">
        <v>-2</v>
      </c>
      <c r="AN910">
        <v>0</v>
      </c>
      <c r="AO910">
        <v>1</v>
      </c>
      <c r="AP910">
        <v>1</v>
      </c>
      <c r="AQ910">
        <v>0</v>
      </c>
      <c r="AR910">
        <v>0</v>
      </c>
      <c r="AS910" t="s">
        <v>3</v>
      </c>
      <c r="AT910">
        <v>14</v>
      </c>
      <c r="AU910" t="s">
        <v>3</v>
      </c>
      <c r="AV910">
        <v>1</v>
      </c>
      <c r="AW910">
        <v>2</v>
      </c>
      <c r="AX910">
        <v>35385562</v>
      </c>
      <c r="AY910">
        <v>1</v>
      </c>
      <c r="AZ910">
        <v>0</v>
      </c>
      <c r="BA910">
        <v>910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CU910">
        <f>ROUND(AT910*Source!I2849*AH910*AL910,2)</f>
        <v>0</v>
      </c>
      <c r="CV910">
        <f>ROUND(Y910*Source!I2849,9)</f>
        <v>0.14000000000000001</v>
      </c>
      <c r="CW910">
        <v>0</v>
      </c>
      <c r="CX910">
        <f>ROUND(Y910*Source!I2849,9)</f>
        <v>0.14000000000000001</v>
      </c>
      <c r="CY910">
        <f>AD910</f>
        <v>0</v>
      </c>
      <c r="CZ910">
        <f>AH910</f>
        <v>0</v>
      </c>
      <c r="DA910">
        <f>AL910</f>
        <v>1</v>
      </c>
      <c r="DB910">
        <f t="shared" si="179"/>
        <v>0</v>
      </c>
      <c r="DC910">
        <f t="shared" si="180"/>
        <v>0</v>
      </c>
      <c r="DD910" t="s">
        <v>3</v>
      </c>
      <c r="DE910" t="s">
        <v>3</v>
      </c>
      <c r="DF910">
        <f t="shared" si="185"/>
        <v>0</v>
      </c>
      <c r="DG910">
        <f t="shared" si="186"/>
        <v>0</v>
      </c>
      <c r="DH910">
        <f t="shared" si="187"/>
        <v>0</v>
      </c>
      <c r="DI910">
        <f t="shared" si="188"/>
        <v>0</v>
      </c>
      <c r="DJ910">
        <f>DI910</f>
        <v>0</v>
      </c>
      <c r="DK910">
        <v>0</v>
      </c>
      <c r="DL910" t="s">
        <v>3</v>
      </c>
      <c r="DM910">
        <v>0</v>
      </c>
      <c r="DN910" t="s">
        <v>3</v>
      </c>
      <c r="DO910">
        <v>0</v>
      </c>
    </row>
    <row r="911" spans="1:119" x14ac:dyDescent="0.2">
      <c r="A911">
        <f>ROW(Source!A2849)</f>
        <v>2849</v>
      </c>
      <c r="B911">
        <v>35364244</v>
      </c>
      <c r="C911">
        <v>35385558</v>
      </c>
      <c r="D911">
        <v>35112687</v>
      </c>
      <c r="E911">
        <v>1</v>
      </c>
      <c r="F911">
        <v>1</v>
      </c>
      <c r="G911">
        <v>15872964</v>
      </c>
      <c r="H911">
        <v>2</v>
      </c>
      <c r="I911" t="s">
        <v>1121</v>
      </c>
      <c r="J911" t="s">
        <v>1122</v>
      </c>
      <c r="K911" t="s">
        <v>1123</v>
      </c>
      <c r="L911">
        <v>1368</v>
      </c>
      <c r="N911">
        <v>1011</v>
      </c>
      <c r="O911" t="s">
        <v>988</v>
      </c>
      <c r="P911" t="s">
        <v>988</v>
      </c>
      <c r="Q911">
        <v>1</v>
      </c>
      <c r="W911">
        <v>0</v>
      </c>
      <c r="X911">
        <v>-1843499539</v>
      </c>
      <c r="Y911">
        <f t="shared" ref="Y911:Y974" si="189">AT911</f>
        <v>3.65</v>
      </c>
      <c r="AA911">
        <v>0</v>
      </c>
      <c r="AB911">
        <v>1635</v>
      </c>
      <c r="AC911">
        <v>832.91</v>
      </c>
      <c r="AD911">
        <v>0</v>
      </c>
      <c r="AE911">
        <v>0</v>
      </c>
      <c r="AF911">
        <v>1635</v>
      </c>
      <c r="AG911">
        <v>832.91</v>
      </c>
      <c r="AH911">
        <v>0</v>
      </c>
      <c r="AI911">
        <v>1</v>
      </c>
      <c r="AJ911">
        <v>1</v>
      </c>
      <c r="AK911">
        <v>1</v>
      </c>
      <c r="AL911">
        <v>1</v>
      </c>
      <c r="AM911">
        <v>-2</v>
      </c>
      <c r="AN911">
        <v>0</v>
      </c>
      <c r="AO911">
        <v>1</v>
      </c>
      <c r="AP911">
        <v>1</v>
      </c>
      <c r="AQ911">
        <v>0</v>
      </c>
      <c r="AR911">
        <v>0</v>
      </c>
      <c r="AS911" t="s">
        <v>3</v>
      </c>
      <c r="AT911">
        <v>3.65</v>
      </c>
      <c r="AU911" t="s">
        <v>3</v>
      </c>
      <c r="AV911">
        <v>0</v>
      </c>
      <c r="AW911">
        <v>2</v>
      </c>
      <c r="AX911">
        <v>35385563</v>
      </c>
      <c r="AY911">
        <v>1</v>
      </c>
      <c r="AZ911">
        <v>0</v>
      </c>
      <c r="BA911">
        <v>911</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CV911">
        <v>0</v>
      </c>
      <c r="CW911">
        <f>ROUND(Y911*Source!I2849*DO911,9)</f>
        <v>0</v>
      </c>
      <c r="CX911">
        <f>ROUND(Y911*Source!I2849,9)</f>
        <v>3.6499999999999998E-2</v>
      </c>
      <c r="CY911">
        <f>AB911</f>
        <v>1635</v>
      </c>
      <c r="CZ911">
        <f>AF911</f>
        <v>1635</v>
      </c>
      <c r="DA911">
        <f>AJ911</f>
        <v>1</v>
      </c>
      <c r="DB911">
        <f t="shared" ref="DB911:DB974" si="190">ROUND(ROUND(AT911*CZ911,2),6)</f>
        <v>5967.75</v>
      </c>
      <c r="DC911">
        <f t="shared" ref="DC911:DC974" si="191">ROUND(ROUND(AT911*AG911,2),6)</f>
        <v>3040.12</v>
      </c>
      <c r="DD911" t="s">
        <v>3</v>
      </c>
      <c r="DE911" t="s">
        <v>3</v>
      </c>
      <c r="DF911">
        <f t="shared" si="185"/>
        <v>0</v>
      </c>
      <c r="DG911">
        <f t="shared" si="186"/>
        <v>59.68</v>
      </c>
      <c r="DH911">
        <f t="shared" si="187"/>
        <v>30.4</v>
      </c>
      <c r="DI911">
        <f t="shared" si="188"/>
        <v>0</v>
      </c>
      <c r="DJ911">
        <f>DG911</f>
        <v>59.68</v>
      </c>
      <c r="DK911">
        <v>0</v>
      </c>
      <c r="DL911" t="s">
        <v>3</v>
      </c>
      <c r="DM911">
        <v>0</v>
      </c>
      <c r="DN911" t="s">
        <v>3</v>
      </c>
      <c r="DO911">
        <v>0</v>
      </c>
    </row>
    <row r="912" spans="1:119" x14ac:dyDescent="0.2">
      <c r="A912">
        <f>ROW(Source!A2849)</f>
        <v>2849</v>
      </c>
      <c r="B912">
        <v>35364244</v>
      </c>
      <c r="C912">
        <v>35385558</v>
      </c>
      <c r="D912">
        <v>35113169</v>
      </c>
      <c r="E912">
        <v>1</v>
      </c>
      <c r="F912">
        <v>1</v>
      </c>
      <c r="G912">
        <v>15872964</v>
      </c>
      <c r="H912">
        <v>2</v>
      </c>
      <c r="I912" t="s">
        <v>1124</v>
      </c>
      <c r="J912" t="s">
        <v>1125</v>
      </c>
      <c r="K912" t="s">
        <v>1126</v>
      </c>
      <c r="L912">
        <v>1368</v>
      </c>
      <c r="N912">
        <v>1011</v>
      </c>
      <c r="O912" t="s">
        <v>988</v>
      </c>
      <c r="P912" t="s">
        <v>988</v>
      </c>
      <c r="Q912">
        <v>1</v>
      </c>
      <c r="W912">
        <v>0</v>
      </c>
      <c r="X912">
        <v>-1505827316</v>
      </c>
      <c r="Y912">
        <f t="shared" si="189"/>
        <v>3.65</v>
      </c>
      <c r="AA912">
        <v>0</v>
      </c>
      <c r="AB912">
        <v>7.15</v>
      </c>
      <c r="AC912">
        <v>0.09</v>
      </c>
      <c r="AD912">
        <v>0</v>
      </c>
      <c r="AE912">
        <v>0</v>
      </c>
      <c r="AF912">
        <v>7.15</v>
      </c>
      <c r="AG912">
        <v>0.09</v>
      </c>
      <c r="AH912">
        <v>0</v>
      </c>
      <c r="AI912">
        <v>1</v>
      </c>
      <c r="AJ912">
        <v>1</v>
      </c>
      <c r="AK912">
        <v>1</v>
      </c>
      <c r="AL912">
        <v>1</v>
      </c>
      <c r="AM912">
        <v>-2</v>
      </c>
      <c r="AN912">
        <v>0</v>
      </c>
      <c r="AO912">
        <v>1</v>
      </c>
      <c r="AP912">
        <v>1</v>
      </c>
      <c r="AQ912">
        <v>0</v>
      </c>
      <c r="AR912">
        <v>0</v>
      </c>
      <c r="AS912" t="s">
        <v>3</v>
      </c>
      <c r="AT912">
        <v>3.65</v>
      </c>
      <c r="AU912" t="s">
        <v>3</v>
      </c>
      <c r="AV912">
        <v>0</v>
      </c>
      <c r="AW912">
        <v>2</v>
      </c>
      <c r="AX912">
        <v>35385564</v>
      </c>
      <c r="AY912">
        <v>1</v>
      </c>
      <c r="AZ912">
        <v>0</v>
      </c>
      <c r="BA912">
        <v>912</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CV912">
        <v>0</v>
      </c>
      <c r="CW912">
        <f>ROUND(Y912*Source!I2849*DO912,9)</f>
        <v>0</v>
      </c>
      <c r="CX912">
        <f>ROUND(Y912*Source!I2849,9)</f>
        <v>3.6499999999999998E-2</v>
      </c>
      <c r="CY912">
        <f>AB912</f>
        <v>7.15</v>
      </c>
      <c r="CZ912">
        <f>AF912</f>
        <v>7.15</v>
      </c>
      <c r="DA912">
        <f>AJ912</f>
        <v>1</v>
      </c>
      <c r="DB912">
        <f t="shared" si="190"/>
        <v>26.1</v>
      </c>
      <c r="DC912">
        <f t="shared" si="191"/>
        <v>0.33</v>
      </c>
      <c r="DD912" t="s">
        <v>3</v>
      </c>
      <c r="DE912" t="s">
        <v>3</v>
      </c>
      <c r="DF912">
        <f t="shared" si="185"/>
        <v>0</v>
      </c>
      <c r="DG912">
        <f t="shared" si="186"/>
        <v>0.26</v>
      </c>
      <c r="DH912">
        <f t="shared" si="187"/>
        <v>0</v>
      </c>
      <c r="DI912">
        <f t="shared" si="188"/>
        <v>0</v>
      </c>
      <c r="DJ912">
        <f>DG912</f>
        <v>0.26</v>
      </c>
      <c r="DK912">
        <v>0</v>
      </c>
      <c r="DL912" t="s">
        <v>3</v>
      </c>
      <c r="DM912">
        <v>0</v>
      </c>
      <c r="DN912" t="s">
        <v>3</v>
      </c>
      <c r="DO912">
        <v>0</v>
      </c>
    </row>
    <row r="913" spans="1:119" x14ac:dyDescent="0.2">
      <c r="A913">
        <f>ROW(Source!A2852)</f>
        <v>2852</v>
      </c>
      <c r="B913">
        <v>35364244</v>
      </c>
      <c r="C913">
        <v>35385567</v>
      </c>
      <c r="D913">
        <v>35111398</v>
      </c>
      <c r="E913">
        <v>15872964</v>
      </c>
      <c r="F913">
        <v>1</v>
      </c>
      <c r="G913">
        <v>15872964</v>
      </c>
      <c r="H913">
        <v>1</v>
      </c>
      <c r="I913" t="s">
        <v>982</v>
      </c>
      <c r="J913" t="s">
        <v>3</v>
      </c>
      <c r="K913" t="s">
        <v>983</v>
      </c>
      <c r="L913">
        <v>1191</v>
      </c>
      <c r="N913">
        <v>1013</v>
      </c>
      <c r="O913" t="s">
        <v>984</v>
      </c>
      <c r="P913" t="s">
        <v>984</v>
      </c>
      <c r="Q913">
        <v>1</v>
      </c>
      <c r="W913">
        <v>0</v>
      </c>
      <c r="X913">
        <v>476480486</v>
      </c>
      <c r="Y913">
        <f t="shared" si="189"/>
        <v>42.81</v>
      </c>
      <c r="AA913">
        <v>0</v>
      </c>
      <c r="AB913">
        <v>0</v>
      </c>
      <c r="AC913">
        <v>0</v>
      </c>
      <c r="AD913">
        <v>0</v>
      </c>
      <c r="AE913">
        <v>0</v>
      </c>
      <c r="AF913">
        <v>0</v>
      </c>
      <c r="AG913">
        <v>0</v>
      </c>
      <c r="AH913">
        <v>0</v>
      </c>
      <c r="AI913">
        <v>1</v>
      </c>
      <c r="AJ913">
        <v>1</v>
      </c>
      <c r="AK913">
        <v>1</v>
      </c>
      <c r="AL913">
        <v>1</v>
      </c>
      <c r="AM913">
        <v>-2</v>
      </c>
      <c r="AN913">
        <v>0</v>
      </c>
      <c r="AO913">
        <v>1</v>
      </c>
      <c r="AP913">
        <v>1</v>
      </c>
      <c r="AQ913">
        <v>0</v>
      </c>
      <c r="AR913">
        <v>0</v>
      </c>
      <c r="AS913" t="s">
        <v>3</v>
      </c>
      <c r="AT913">
        <v>42.81</v>
      </c>
      <c r="AU913" t="s">
        <v>3</v>
      </c>
      <c r="AV913">
        <v>1</v>
      </c>
      <c r="AW913">
        <v>2</v>
      </c>
      <c r="AX913">
        <v>35385570</v>
      </c>
      <c r="AY913">
        <v>1</v>
      </c>
      <c r="AZ913">
        <v>0</v>
      </c>
      <c r="BA913">
        <v>913</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CU913">
        <f>ROUND(AT913*Source!I2852*AH913*AL913,2)</f>
        <v>0</v>
      </c>
      <c r="CV913">
        <f>ROUND(Y913*Source!I2852,9)</f>
        <v>1.7123999999999999</v>
      </c>
      <c r="CW913">
        <v>0</v>
      </c>
      <c r="CX913">
        <f>ROUND(Y913*Source!I2852,9)</f>
        <v>1.7123999999999999</v>
      </c>
      <c r="CY913">
        <f>AD913</f>
        <v>0</v>
      </c>
      <c r="CZ913">
        <f>AH913</f>
        <v>0</v>
      </c>
      <c r="DA913">
        <f>AL913</f>
        <v>1</v>
      </c>
      <c r="DB913">
        <f t="shared" si="190"/>
        <v>0</v>
      </c>
      <c r="DC913">
        <f t="shared" si="191"/>
        <v>0</v>
      </c>
      <c r="DD913" t="s">
        <v>3</v>
      </c>
      <c r="DE913" t="s">
        <v>3</v>
      </c>
      <c r="DF913">
        <f t="shared" si="185"/>
        <v>0</v>
      </c>
      <c r="DG913">
        <f t="shared" si="186"/>
        <v>0</v>
      </c>
      <c r="DH913">
        <f t="shared" si="187"/>
        <v>0</v>
      </c>
      <c r="DI913">
        <f t="shared" si="188"/>
        <v>0</v>
      </c>
      <c r="DJ913">
        <f>DI913</f>
        <v>0</v>
      </c>
      <c r="DK913">
        <v>0</v>
      </c>
      <c r="DL913" t="s">
        <v>3</v>
      </c>
      <c r="DM913">
        <v>0</v>
      </c>
      <c r="DN913" t="s">
        <v>3</v>
      </c>
      <c r="DO913">
        <v>0</v>
      </c>
    </row>
    <row r="914" spans="1:119" x14ac:dyDescent="0.2">
      <c r="A914">
        <f>ROW(Source!A2852)</f>
        <v>2852</v>
      </c>
      <c r="B914">
        <v>35364244</v>
      </c>
      <c r="C914">
        <v>35385567</v>
      </c>
      <c r="D914">
        <v>35113206</v>
      </c>
      <c r="E914">
        <v>1</v>
      </c>
      <c r="F914">
        <v>1</v>
      </c>
      <c r="G914">
        <v>15872964</v>
      </c>
      <c r="H914">
        <v>2</v>
      </c>
      <c r="I914" t="s">
        <v>989</v>
      </c>
      <c r="J914" t="s">
        <v>990</v>
      </c>
      <c r="K914" t="s">
        <v>991</v>
      </c>
      <c r="L914">
        <v>1368</v>
      </c>
      <c r="N914">
        <v>1011</v>
      </c>
      <c r="O914" t="s">
        <v>988</v>
      </c>
      <c r="P914" t="s">
        <v>988</v>
      </c>
      <c r="Q914">
        <v>1</v>
      </c>
      <c r="W914">
        <v>0</v>
      </c>
      <c r="X914">
        <v>-1817365194</v>
      </c>
      <c r="Y914">
        <f t="shared" si="189"/>
        <v>6.9</v>
      </c>
      <c r="AA914">
        <v>0</v>
      </c>
      <c r="AB914">
        <v>4.72</v>
      </c>
      <c r="AC914">
        <v>0.1</v>
      </c>
      <c r="AD914">
        <v>0</v>
      </c>
      <c r="AE914">
        <v>0</v>
      </c>
      <c r="AF914">
        <v>4.72</v>
      </c>
      <c r="AG914">
        <v>0.1</v>
      </c>
      <c r="AH914">
        <v>0</v>
      </c>
      <c r="AI914">
        <v>1</v>
      </c>
      <c r="AJ914">
        <v>1</v>
      </c>
      <c r="AK914">
        <v>1</v>
      </c>
      <c r="AL914">
        <v>1</v>
      </c>
      <c r="AM914">
        <v>-2</v>
      </c>
      <c r="AN914">
        <v>0</v>
      </c>
      <c r="AO914">
        <v>1</v>
      </c>
      <c r="AP914">
        <v>1</v>
      </c>
      <c r="AQ914">
        <v>0</v>
      </c>
      <c r="AR914">
        <v>0</v>
      </c>
      <c r="AS914" t="s">
        <v>3</v>
      </c>
      <c r="AT914">
        <v>6.9</v>
      </c>
      <c r="AU914" t="s">
        <v>3</v>
      </c>
      <c r="AV914">
        <v>0</v>
      </c>
      <c r="AW914">
        <v>2</v>
      </c>
      <c r="AX914">
        <v>35385571</v>
      </c>
      <c r="AY914">
        <v>1</v>
      </c>
      <c r="AZ914">
        <v>0</v>
      </c>
      <c r="BA914">
        <v>914</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CV914">
        <v>0</v>
      </c>
      <c r="CW914">
        <f>ROUND(Y914*Source!I2852*DO914,9)</f>
        <v>0</v>
      </c>
      <c r="CX914">
        <f>ROUND(Y914*Source!I2852,9)</f>
        <v>0.27600000000000002</v>
      </c>
      <c r="CY914">
        <f>AB914</f>
        <v>4.72</v>
      </c>
      <c r="CZ914">
        <f>AF914</f>
        <v>4.72</v>
      </c>
      <c r="DA914">
        <f>AJ914</f>
        <v>1</v>
      </c>
      <c r="DB914">
        <f t="shared" si="190"/>
        <v>32.57</v>
      </c>
      <c r="DC914">
        <f t="shared" si="191"/>
        <v>0.69</v>
      </c>
      <c r="DD914" t="s">
        <v>3</v>
      </c>
      <c r="DE914" t="s">
        <v>3</v>
      </c>
      <c r="DF914">
        <f t="shared" si="185"/>
        <v>0</v>
      </c>
      <c r="DG914">
        <f t="shared" si="186"/>
        <v>1.3</v>
      </c>
      <c r="DH914">
        <f t="shared" si="187"/>
        <v>0.03</v>
      </c>
      <c r="DI914">
        <f t="shared" si="188"/>
        <v>0</v>
      </c>
      <c r="DJ914">
        <f>DG914</f>
        <v>1.3</v>
      </c>
      <c r="DK914">
        <v>0</v>
      </c>
      <c r="DL914" t="s">
        <v>3</v>
      </c>
      <c r="DM914">
        <v>0</v>
      </c>
      <c r="DN914" t="s">
        <v>3</v>
      </c>
      <c r="DO914">
        <v>0</v>
      </c>
    </row>
    <row r="915" spans="1:119" x14ac:dyDescent="0.2">
      <c r="A915">
        <f>ROW(Source!A2853)</f>
        <v>2853</v>
      </c>
      <c r="B915">
        <v>35364244</v>
      </c>
      <c r="C915">
        <v>35385572</v>
      </c>
      <c r="D915">
        <v>35111398</v>
      </c>
      <c r="E915">
        <v>15872964</v>
      </c>
      <c r="F915">
        <v>1</v>
      </c>
      <c r="G915">
        <v>15872964</v>
      </c>
      <c r="H915">
        <v>1</v>
      </c>
      <c r="I915" t="s">
        <v>982</v>
      </c>
      <c r="J915" t="s">
        <v>3</v>
      </c>
      <c r="K915" t="s">
        <v>983</v>
      </c>
      <c r="L915">
        <v>1191</v>
      </c>
      <c r="N915">
        <v>1013</v>
      </c>
      <c r="O915" t="s">
        <v>984</v>
      </c>
      <c r="P915" t="s">
        <v>984</v>
      </c>
      <c r="Q915">
        <v>1</v>
      </c>
      <c r="W915">
        <v>0</v>
      </c>
      <c r="X915">
        <v>476480486</v>
      </c>
      <c r="Y915">
        <f t="shared" si="189"/>
        <v>39.22</v>
      </c>
      <c r="AA915">
        <v>0</v>
      </c>
      <c r="AB915">
        <v>0</v>
      </c>
      <c r="AC915">
        <v>0</v>
      </c>
      <c r="AD915">
        <v>0</v>
      </c>
      <c r="AE915">
        <v>0</v>
      </c>
      <c r="AF915">
        <v>0</v>
      </c>
      <c r="AG915">
        <v>0</v>
      </c>
      <c r="AH915">
        <v>0</v>
      </c>
      <c r="AI915">
        <v>1</v>
      </c>
      <c r="AJ915">
        <v>1</v>
      </c>
      <c r="AK915">
        <v>1</v>
      </c>
      <c r="AL915">
        <v>1</v>
      </c>
      <c r="AM915">
        <v>-2</v>
      </c>
      <c r="AN915">
        <v>0</v>
      </c>
      <c r="AO915">
        <v>1</v>
      </c>
      <c r="AP915">
        <v>1</v>
      </c>
      <c r="AQ915">
        <v>0</v>
      </c>
      <c r="AR915">
        <v>0</v>
      </c>
      <c r="AS915" t="s">
        <v>3</v>
      </c>
      <c r="AT915">
        <v>39.22</v>
      </c>
      <c r="AU915" t="s">
        <v>3</v>
      </c>
      <c r="AV915">
        <v>1</v>
      </c>
      <c r="AW915">
        <v>2</v>
      </c>
      <c r="AX915">
        <v>35385575</v>
      </c>
      <c r="AY915">
        <v>1</v>
      </c>
      <c r="AZ915">
        <v>0</v>
      </c>
      <c r="BA915">
        <v>915</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CU915">
        <f>ROUND(AT915*Source!I2853*AH915*AL915,2)</f>
        <v>0</v>
      </c>
      <c r="CV915">
        <f>ROUND(Y915*Source!I2853,9)</f>
        <v>0.39219999999999999</v>
      </c>
      <c r="CW915">
        <v>0</v>
      </c>
      <c r="CX915">
        <f>ROUND(Y915*Source!I2853,9)</f>
        <v>0.39219999999999999</v>
      </c>
      <c r="CY915">
        <f>AD915</f>
        <v>0</v>
      </c>
      <c r="CZ915">
        <f>AH915</f>
        <v>0</v>
      </c>
      <c r="DA915">
        <f>AL915</f>
        <v>1</v>
      </c>
      <c r="DB915">
        <f t="shared" si="190"/>
        <v>0</v>
      </c>
      <c r="DC915">
        <f t="shared" si="191"/>
        <v>0</v>
      </c>
      <c r="DD915" t="s">
        <v>3</v>
      </c>
      <c r="DE915" t="s">
        <v>3</v>
      </c>
      <c r="DF915">
        <f t="shared" si="185"/>
        <v>0</v>
      </c>
      <c r="DG915">
        <f t="shared" si="186"/>
        <v>0</v>
      </c>
      <c r="DH915">
        <f t="shared" si="187"/>
        <v>0</v>
      </c>
      <c r="DI915">
        <f t="shared" si="188"/>
        <v>0</v>
      </c>
      <c r="DJ915">
        <f>DI915</f>
        <v>0</v>
      </c>
      <c r="DK915">
        <v>0</v>
      </c>
      <c r="DL915" t="s">
        <v>3</v>
      </c>
      <c r="DM915">
        <v>0</v>
      </c>
      <c r="DN915" t="s">
        <v>3</v>
      </c>
      <c r="DO915">
        <v>0</v>
      </c>
    </row>
    <row r="916" spans="1:119" x14ac:dyDescent="0.2">
      <c r="A916">
        <f>ROW(Source!A2853)</f>
        <v>2853</v>
      </c>
      <c r="B916">
        <v>35364244</v>
      </c>
      <c r="C916">
        <v>35385572</v>
      </c>
      <c r="D916">
        <v>35113206</v>
      </c>
      <c r="E916">
        <v>1</v>
      </c>
      <c r="F916">
        <v>1</v>
      </c>
      <c r="G916">
        <v>15872964</v>
      </c>
      <c r="H916">
        <v>2</v>
      </c>
      <c r="I916" t="s">
        <v>989</v>
      </c>
      <c r="J916" t="s">
        <v>990</v>
      </c>
      <c r="K916" t="s">
        <v>991</v>
      </c>
      <c r="L916">
        <v>1368</v>
      </c>
      <c r="N916">
        <v>1011</v>
      </c>
      <c r="O916" t="s">
        <v>988</v>
      </c>
      <c r="P916" t="s">
        <v>988</v>
      </c>
      <c r="Q916">
        <v>1</v>
      </c>
      <c r="W916">
        <v>0</v>
      </c>
      <c r="X916">
        <v>-1817365194</v>
      </c>
      <c r="Y916">
        <f t="shared" si="189"/>
        <v>6.9</v>
      </c>
      <c r="AA916">
        <v>0</v>
      </c>
      <c r="AB916">
        <v>4.72</v>
      </c>
      <c r="AC916">
        <v>0.1</v>
      </c>
      <c r="AD916">
        <v>0</v>
      </c>
      <c r="AE916">
        <v>0</v>
      </c>
      <c r="AF916">
        <v>4.72</v>
      </c>
      <c r="AG916">
        <v>0.1</v>
      </c>
      <c r="AH916">
        <v>0</v>
      </c>
      <c r="AI916">
        <v>1</v>
      </c>
      <c r="AJ916">
        <v>1</v>
      </c>
      <c r="AK916">
        <v>1</v>
      </c>
      <c r="AL916">
        <v>1</v>
      </c>
      <c r="AM916">
        <v>-2</v>
      </c>
      <c r="AN916">
        <v>0</v>
      </c>
      <c r="AO916">
        <v>1</v>
      </c>
      <c r="AP916">
        <v>1</v>
      </c>
      <c r="AQ916">
        <v>0</v>
      </c>
      <c r="AR916">
        <v>0</v>
      </c>
      <c r="AS916" t="s">
        <v>3</v>
      </c>
      <c r="AT916">
        <v>6.9</v>
      </c>
      <c r="AU916" t="s">
        <v>3</v>
      </c>
      <c r="AV916">
        <v>0</v>
      </c>
      <c r="AW916">
        <v>2</v>
      </c>
      <c r="AX916">
        <v>35385576</v>
      </c>
      <c r="AY916">
        <v>1</v>
      </c>
      <c r="AZ916">
        <v>0</v>
      </c>
      <c r="BA916">
        <v>916</v>
      </c>
      <c r="BB916">
        <v>0</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0</v>
      </c>
      <c r="BW916">
        <v>0</v>
      </c>
      <c r="CV916">
        <v>0</v>
      </c>
      <c r="CW916">
        <f>ROUND(Y916*Source!I2853*DO916,9)</f>
        <v>0</v>
      </c>
      <c r="CX916">
        <f>ROUND(Y916*Source!I2853,9)</f>
        <v>6.9000000000000006E-2</v>
      </c>
      <c r="CY916">
        <f>AB916</f>
        <v>4.72</v>
      </c>
      <c r="CZ916">
        <f>AF916</f>
        <v>4.72</v>
      </c>
      <c r="DA916">
        <f>AJ916</f>
        <v>1</v>
      </c>
      <c r="DB916">
        <f t="shared" si="190"/>
        <v>32.57</v>
      </c>
      <c r="DC916">
        <f t="shared" si="191"/>
        <v>0.69</v>
      </c>
      <c r="DD916" t="s">
        <v>3</v>
      </c>
      <c r="DE916" t="s">
        <v>3</v>
      </c>
      <c r="DF916">
        <f t="shared" si="185"/>
        <v>0</v>
      </c>
      <c r="DG916">
        <f t="shared" si="186"/>
        <v>0.33</v>
      </c>
      <c r="DH916">
        <f t="shared" si="187"/>
        <v>0.01</v>
      </c>
      <c r="DI916">
        <f t="shared" si="188"/>
        <v>0</v>
      </c>
      <c r="DJ916">
        <f>DG916</f>
        <v>0.33</v>
      </c>
      <c r="DK916">
        <v>0</v>
      </c>
      <c r="DL916" t="s">
        <v>3</v>
      </c>
      <c r="DM916">
        <v>0</v>
      </c>
      <c r="DN916" t="s">
        <v>3</v>
      </c>
      <c r="DO916">
        <v>0</v>
      </c>
    </row>
    <row r="917" spans="1:119" x14ac:dyDescent="0.2">
      <c r="A917">
        <f>ROW(Source!A2854)</f>
        <v>2854</v>
      </c>
      <c r="B917">
        <v>35364244</v>
      </c>
      <c r="C917">
        <v>35385577</v>
      </c>
      <c r="D917">
        <v>35111398</v>
      </c>
      <c r="E917">
        <v>15872964</v>
      </c>
      <c r="F917">
        <v>1</v>
      </c>
      <c r="G917">
        <v>15872964</v>
      </c>
      <c r="H917">
        <v>1</v>
      </c>
      <c r="I917" t="s">
        <v>982</v>
      </c>
      <c r="J917" t="s">
        <v>3</v>
      </c>
      <c r="K917" t="s">
        <v>983</v>
      </c>
      <c r="L917">
        <v>1191</v>
      </c>
      <c r="N917">
        <v>1013</v>
      </c>
      <c r="O917" t="s">
        <v>984</v>
      </c>
      <c r="P917" t="s">
        <v>984</v>
      </c>
      <c r="Q917">
        <v>1</v>
      </c>
      <c r="W917">
        <v>0</v>
      </c>
      <c r="X917">
        <v>476480486</v>
      </c>
      <c r="Y917">
        <f t="shared" si="189"/>
        <v>34.630000000000003</v>
      </c>
      <c r="AA917">
        <v>0</v>
      </c>
      <c r="AB917">
        <v>0</v>
      </c>
      <c r="AC917">
        <v>0</v>
      </c>
      <c r="AD917">
        <v>0</v>
      </c>
      <c r="AE917">
        <v>0</v>
      </c>
      <c r="AF917">
        <v>0</v>
      </c>
      <c r="AG917">
        <v>0</v>
      </c>
      <c r="AH917">
        <v>0</v>
      </c>
      <c r="AI917">
        <v>1</v>
      </c>
      <c r="AJ917">
        <v>1</v>
      </c>
      <c r="AK917">
        <v>1</v>
      </c>
      <c r="AL917">
        <v>1</v>
      </c>
      <c r="AM917">
        <v>-2</v>
      </c>
      <c r="AN917">
        <v>0</v>
      </c>
      <c r="AO917">
        <v>1</v>
      </c>
      <c r="AP917">
        <v>1</v>
      </c>
      <c r="AQ917">
        <v>0</v>
      </c>
      <c r="AR917">
        <v>0</v>
      </c>
      <c r="AS917" t="s">
        <v>3</v>
      </c>
      <c r="AT917">
        <v>34.630000000000003</v>
      </c>
      <c r="AU917" t="s">
        <v>3</v>
      </c>
      <c r="AV917">
        <v>1</v>
      </c>
      <c r="AW917">
        <v>2</v>
      </c>
      <c r="AX917">
        <v>35385579</v>
      </c>
      <c r="AY917">
        <v>1</v>
      </c>
      <c r="AZ917">
        <v>0</v>
      </c>
      <c r="BA917">
        <v>917</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CU917">
        <f>ROUND(AT917*Source!I2854*AH917*AL917,2)</f>
        <v>0</v>
      </c>
      <c r="CV917">
        <f>ROUND(Y917*Source!I2854,9)</f>
        <v>0.3463</v>
      </c>
      <c r="CW917">
        <v>0</v>
      </c>
      <c r="CX917">
        <f>ROUND(Y917*Source!I2854,9)</f>
        <v>0.3463</v>
      </c>
      <c r="CY917">
        <f>AD917</f>
        <v>0</v>
      </c>
      <c r="CZ917">
        <f>AH917</f>
        <v>0</v>
      </c>
      <c r="DA917">
        <f>AL917</f>
        <v>1</v>
      </c>
      <c r="DB917">
        <f t="shared" si="190"/>
        <v>0</v>
      </c>
      <c r="DC917">
        <f t="shared" si="191"/>
        <v>0</v>
      </c>
      <c r="DD917" t="s">
        <v>3</v>
      </c>
      <c r="DE917" t="s">
        <v>3</v>
      </c>
      <c r="DF917">
        <f t="shared" si="185"/>
        <v>0</v>
      </c>
      <c r="DG917">
        <f t="shared" si="186"/>
        <v>0</v>
      </c>
      <c r="DH917">
        <f t="shared" si="187"/>
        <v>0</v>
      </c>
      <c r="DI917">
        <f t="shared" si="188"/>
        <v>0</v>
      </c>
      <c r="DJ917">
        <f>DI917</f>
        <v>0</v>
      </c>
      <c r="DK917">
        <v>0</v>
      </c>
      <c r="DL917" t="s">
        <v>3</v>
      </c>
      <c r="DM917">
        <v>0</v>
      </c>
      <c r="DN917" t="s">
        <v>3</v>
      </c>
      <c r="DO917">
        <v>0</v>
      </c>
    </row>
    <row r="918" spans="1:119" x14ac:dyDescent="0.2">
      <c r="A918">
        <f>ROW(Source!A2890)</f>
        <v>2890</v>
      </c>
      <c r="B918">
        <v>35364244</v>
      </c>
      <c r="C918">
        <v>35385638</v>
      </c>
      <c r="D918">
        <v>35111398</v>
      </c>
      <c r="E918">
        <v>15872964</v>
      </c>
      <c r="F918">
        <v>1</v>
      </c>
      <c r="G918">
        <v>15872964</v>
      </c>
      <c r="H918">
        <v>1</v>
      </c>
      <c r="I918" t="s">
        <v>982</v>
      </c>
      <c r="J918" t="s">
        <v>3</v>
      </c>
      <c r="K918" t="s">
        <v>983</v>
      </c>
      <c r="L918">
        <v>1191</v>
      </c>
      <c r="N918">
        <v>1013</v>
      </c>
      <c r="O918" t="s">
        <v>984</v>
      </c>
      <c r="P918" t="s">
        <v>984</v>
      </c>
      <c r="Q918">
        <v>1</v>
      </c>
      <c r="W918">
        <v>0</v>
      </c>
      <c r="X918">
        <v>476480486</v>
      </c>
      <c r="Y918">
        <f t="shared" si="189"/>
        <v>5.84</v>
      </c>
      <c r="AA918">
        <v>0</v>
      </c>
      <c r="AB918">
        <v>0</v>
      </c>
      <c r="AC918">
        <v>0</v>
      </c>
      <c r="AD918">
        <v>0</v>
      </c>
      <c r="AE918">
        <v>0</v>
      </c>
      <c r="AF918">
        <v>0</v>
      </c>
      <c r="AG918">
        <v>0</v>
      </c>
      <c r="AH918">
        <v>0</v>
      </c>
      <c r="AI918">
        <v>1</v>
      </c>
      <c r="AJ918">
        <v>1</v>
      </c>
      <c r="AK918">
        <v>1</v>
      </c>
      <c r="AL918">
        <v>1</v>
      </c>
      <c r="AM918">
        <v>-2</v>
      </c>
      <c r="AN918">
        <v>0</v>
      </c>
      <c r="AO918">
        <v>1</v>
      </c>
      <c r="AP918">
        <v>1</v>
      </c>
      <c r="AQ918">
        <v>0</v>
      </c>
      <c r="AR918">
        <v>0</v>
      </c>
      <c r="AS918" t="s">
        <v>3</v>
      </c>
      <c r="AT918">
        <v>5.84</v>
      </c>
      <c r="AU918" t="s">
        <v>3</v>
      </c>
      <c r="AV918">
        <v>1</v>
      </c>
      <c r="AW918">
        <v>2</v>
      </c>
      <c r="AX918">
        <v>35385640</v>
      </c>
      <c r="AY918">
        <v>1</v>
      </c>
      <c r="AZ918">
        <v>0</v>
      </c>
      <c r="BA918">
        <v>918</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CU918">
        <f>ROUND(AT918*Source!I2890*AH918*AL918,2)</f>
        <v>0</v>
      </c>
      <c r="CV918">
        <f>ROUND(Y918*Source!I2890,9)</f>
        <v>0.35039999999999999</v>
      </c>
      <c r="CW918">
        <v>0</v>
      </c>
      <c r="CX918">
        <f>ROUND(Y918*Source!I2890,9)</f>
        <v>0.35039999999999999</v>
      </c>
      <c r="CY918">
        <f>AD918</f>
        <v>0</v>
      </c>
      <c r="CZ918">
        <f>AH918</f>
        <v>0</v>
      </c>
      <c r="DA918">
        <f>AL918</f>
        <v>1</v>
      </c>
      <c r="DB918">
        <f t="shared" si="190"/>
        <v>0</v>
      </c>
      <c r="DC918">
        <f t="shared" si="191"/>
        <v>0</v>
      </c>
      <c r="DD918" t="s">
        <v>3</v>
      </c>
      <c r="DE918" t="s">
        <v>3</v>
      </c>
      <c r="DF918">
        <f t="shared" si="185"/>
        <v>0</v>
      </c>
      <c r="DG918">
        <f t="shared" si="186"/>
        <v>0</v>
      </c>
      <c r="DH918">
        <f t="shared" si="187"/>
        <v>0</v>
      </c>
      <c r="DI918">
        <f t="shared" si="188"/>
        <v>0</v>
      </c>
      <c r="DJ918">
        <f>DI918</f>
        <v>0</v>
      </c>
      <c r="DK918">
        <v>0</v>
      </c>
      <c r="DL918" t="s">
        <v>3</v>
      </c>
      <c r="DM918">
        <v>0</v>
      </c>
      <c r="DN918" t="s">
        <v>3</v>
      </c>
      <c r="DO918">
        <v>0</v>
      </c>
    </row>
    <row r="919" spans="1:119" x14ac:dyDescent="0.2">
      <c r="A919">
        <f>ROW(Source!A2891)</f>
        <v>2891</v>
      </c>
      <c r="B919">
        <v>35364244</v>
      </c>
      <c r="C919">
        <v>35385641</v>
      </c>
      <c r="D919">
        <v>35111398</v>
      </c>
      <c r="E919">
        <v>15872964</v>
      </c>
      <c r="F919">
        <v>1</v>
      </c>
      <c r="G919">
        <v>15872964</v>
      </c>
      <c r="H919">
        <v>1</v>
      </c>
      <c r="I919" t="s">
        <v>982</v>
      </c>
      <c r="J919" t="s">
        <v>3</v>
      </c>
      <c r="K919" t="s">
        <v>983</v>
      </c>
      <c r="L919">
        <v>1191</v>
      </c>
      <c r="N919">
        <v>1013</v>
      </c>
      <c r="O919" t="s">
        <v>984</v>
      </c>
      <c r="P919" t="s">
        <v>984</v>
      </c>
      <c r="Q919">
        <v>1</v>
      </c>
      <c r="W919">
        <v>0</v>
      </c>
      <c r="X919">
        <v>476480486</v>
      </c>
      <c r="Y919">
        <f t="shared" si="189"/>
        <v>0.42</v>
      </c>
      <c r="AA919">
        <v>0</v>
      </c>
      <c r="AB919">
        <v>0</v>
      </c>
      <c r="AC919">
        <v>0</v>
      </c>
      <c r="AD919">
        <v>0</v>
      </c>
      <c r="AE919">
        <v>0</v>
      </c>
      <c r="AF919">
        <v>0</v>
      </c>
      <c r="AG919">
        <v>0</v>
      </c>
      <c r="AH919">
        <v>0</v>
      </c>
      <c r="AI919">
        <v>1</v>
      </c>
      <c r="AJ919">
        <v>1</v>
      </c>
      <c r="AK919">
        <v>1</v>
      </c>
      <c r="AL919">
        <v>1</v>
      </c>
      <c r="AM919">
        <v>-2</v>
      </c>
      <c r="AN919">
        <v>0</v>
      </c>
      <c r="AO919">
        <v>1</v>
      </c>
      <c r="AP919">
        <v>0</v>
      </c>
      <c r="AQ919">
        <v>0</v>
      </c>
      <c r="AR919">
        <v>0</v>
      </c>
      <c r="AS919" t="s">
        <v>3</v>
      </c>
      <c r="AT919">
        <v>0.42</v>
      </c>
      <c r="AU919" t="s">
        <v>3</v>
      </c>
      <c r="AV919">
        <v>1</v>
      </c>
      <c r="AW919">
        <v>2</v>
      </c>
      <c r="AX919">
        <v>35385646</v>
      </c>
      <c r="AY919">
        <v>1</v>
      </c>
      <c r="AZ919">
        <v>0</v>
      </c>
      <c r="BA919">
        <v>919</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CU919">
        <f>ROUND(AT919*Source!I2891*AH919*AL919,2)</f>
        <v>0</v>
      </c>
      <c r="CV919">
        <f>ROUND(Y919*Source!I2891,9)</f>
        <v>1.26</v>
      </c>
      <c r="CW919">
        <v>0</v>
      </c>
      <c r="CX919">
        <f>ROUND(Y919*Source!I2891,9)</f>
        <v>1.26</v>
      </c>
      <c r="CY919">
        <f>AD919</f>
        <v>0</v>
      </c>
      <c r="CZ919">
        <f>AH919</f>
        <v>0</v>
      </c>
      <c r="DA919">
        <f>AL919</f>
        <v>1</v>
      </c>
      <c r="DB919">
        <f t="shared" si="190"/>
        <v>0</v>
      </c>
      <c r="DC919">
        <f t="shared" si="191"/>
        <v>0</v>
      </c>
      <c r="DD919" t="s">
        <v>3</v>
      </c>
      <c r="DE919" t="s">
        <v>3</v>
      </c>
      <c r="DF919">
        <f t="shared" si="185"/>
        <v>0</v>
      </c>
      <c r="DG919">
        <f t="shared" si="186"/>
        <v>0</v>
      </c>
      <c r="DH919">
        <f t="shared" si="187"/>
        <v>0</v>
      </c>
      <c r="DI919">
        <f t="shared" si="188"/>
        <v>0</v>
      </c>
      <c r="DJ919">
        <f>DI919</f>
        <v>0</v>
      </c>
      <c r="DK919">
        <v>0</v>
      </c>
      <c r="DL919" t="s">
        <v>3</v>
      </c>
      <c r="DM919">
        <v>0</v>
      </c>
      <c r="DN919" t="s">
        <v>3</v>
      </c>
      <c r="DO919">
        <v>0</v>
      </c>
    </row>
    <row r="920" spans="1:119" x14ac:dyDescent="0.2">
      <c r="A920">
        <f>ROW(Source!A2891)</f>
        <v>2891</v>
      </c>
      <c r="B920">
        <v>35364244</v>
      </c>
      <c r="C920">
        <v>35385641</v>
      </c>
      <c r="D920">
        <v>35113190</v>
      </c>
      <c r="E920">
        <v>1</v>
      </c>
      <c r="F920">
        <v>1</v>
      </c>
      <c r="G920">
        <v>15872964</v>
      </c>
      <c r="H920">
        <v>2</v>
      </c>
      <c r="I920" t="s">
        <v>1111</v>
      </c>
      <c r="J920" t="s">
        <v>1112</v>
      </c>
      <c r="K920" t="s">
        <v>1113</v>
      </c>
      <c r="L920">
        <v>1368</v>
      </c>
      <c r="N920">
        <v>1011</v>
      </c>
      <c r="O920" t="s">
        <v>988</v>
      </c>
      <c r="P920" t="s">
        <v>988</v>
      </c>
      <c r="Q920">
        <v>1</v>
      </c>
      <c r="W920">
        <v>0</v>
      </c>
      <c r="X920">
        <v>-1477704590</v>
      </c>
      <c r="Y920">
        <f t="shared" si="189"/>
        <v>0.2</v>
      </c>
      <c r="AA920">
        <v>0</v>
      </c>
      <c r="AB920">
        <v>44.94</v>
      </c>
      <c r="AC920">
        <v>0.64</v>
      </c>
      <c r="AD920">
        <v>0</v>
      </c>
      <c r="AE920">
        <v>0</v>
      </c>
      <c r="AF920">
        <v>44.94</v>
      </c>
      <c r="AG920">
        <v>0.64</v>
      </c>
      <c r="AH920">
        <v>0</v>
      </c>
      <c r="AI920">
        <v>1</v>
      </c>
      <c r="AJ920">
        <v>1</v>
      </c>
      <c r="AK920">
        <v>1</v>
      </c>
      <c r="AL920">
        <v>1</v>
      </c>
      <c r="AM920">
        <v>-2</v>
      </c>
      <c r="AN920">
        <v>0</v>
      </c>
      <c r="AO920">
        <v>1</v>
      </c>
      <c r="AP920">
        <v>0</v>
      </c>
      <c r="AQ920">
        <v>0</v>
      </c>
      <c r="AR920">
        <v>0</v>
      </c>
      <c r="AS920" t="s">
        <v>3</v>
      </c>
      <c r="AT920">
        <v>0.2</v>
      </c>
      <c r="AU920" t="s">
        <v>3</v>
      </c>
      <c r="AV920">
        <v>0</v>
      </c>
      <c r="AW920">
        <v>2</v>
      </c>
      <c r="AX920">
        <v>35385647</v>
      </c>
      <c r="AY920">
        <v>1</v>
      </c>
      <c r="AZ920">
        <v>0</v>
      </c>
      <c r="BA920">
        <v>920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CV920">
        <v>0</v>
      </c>
      <c r="CW920">
        <f>ROUND(Y920*Source!I2891*DO920,9)</f>
        <v>0</v>
      </c>
      <c r="CX920">
        <f>ROUND(Y920*Source!I2891,9)</f>
        <v>0.6</v>
      </c>
      <c r="CY920">
        <f>AB920</f>
        <v>44.94</v>
      </c>
      <c r="CZ920">
        <f>AF920</f>
        <v>44.94</v>
      </c>
      <c r="DA920">
        <f>AJ920</f>
        <v>1</v>
      </c>
      <c r="DB920">
        <f t="shared" si="190"/>
        <v>8.99</v>
      </c>
      <c r="DC920">
        <f t="shared" si="191"/>
        <v>0.13</v>
      </c>
      <c r="DD920" t="s">
        <v>3</v>
      </c>
      <c r="DE920" t="s">
        <v>3</v>
      </c>
      <c r="DF920">
        <f t="shared" si="185"/>
        <v>0</v>
      </c>
      <c r="DG920">
        <f t="shared" si="186"/>
        <v>26.96</v>
      </c>
      <c r="DH920">
        <f t="shared" si="187"/>
        <v>0.38</v>
      </c>
      <c r="DI920">
        <f t="shared" si="188"/>
        <v>0</v>
      </c>
      <c r="DJ920">
        <f>DG920</f>
        <v>26.96</v>
      </c>
      <c r="DK920">
        <v>0</v>
      </c>
      <c r="DL920" t="s">
        <v>3</v>
      </c>
      <c r="DM920">
        <v>0</v>
      </c>
      <c r="DN920" t="s">
        <v>3</v>
      </c>
      <c r="DO920">
        <v>0</v>
      </c>
    </row>
    <row r="921" spans="1:119" x14ac:dyDescent="0.2">
      <c r="A921">
        <f>ROW(Source!A2891)</f>
        <v>2891</v>
      </c>
      <c r="B921">
        <v>35364244</v>
      </c>
      <c r="C921">
        <v>35385641</v>
      </c>
      <c r="D921">
        <v>35115233</v>
      </c>
      <c r="E921">
        <v>1</v>
      </c>
      <c r="F921">
        <v>1</v>
      </c>
      <c r="G921">
        <v>15872964</v>
      </c>
      <c r="H921">
        <v>3</v>
      </c>
      <c r="I921" t="s">
        <v>1114</v>
      </c>
      <c r="J921" t="s">
        <v>1115</v>
      </c>
      <c r="K921" t="s">
        <v>1116</v>
      </c>
      <c r="L921">
        <v>1339</v>
      </c>
      <c r="N921">
        <v>1007</v>
      </c>
      <c r="O921" t="s">
        <v>1117</v>
      </c>
      <c r="P921" t="s">
        <v>1117</v>
      </c>
      <c r="Q921">
        <v>1</v>
      </c>
      <c r="W921">
        <v>0</v>
      </c>
      <c r="X921">
        <v>-35091971</v>
      </c>
      <c r="Y921">
        <f t="shared" si="189"/>
        <v>1.7600000000000001E-2</v>
      </c>
      <c r="AA921">
        <v>54.81</v>
      </c>
      <c r="AB921">
        <v>0</v>
      </c>
      <c r="AC921">
        <v>0</v>
      </c>
      <c r="AD921">
        <v>0</v>
      </c>
      <c r="AE921">
        <v>54.81</v>
      </c>
      <c r="AF921">
        <v>0</v>
      </c>
      <c r="AG921">
        <v>0</v>
      </c>
      <c r="AH921">
        <v>0</v>
      </c>
      <c r="AI921">
        <v>1</v>
      </c>
      <c r="AJ921">
        <v>1</v>
      </c>
      <c r="AK921">
        <v>1</v>
      </c>
      <c r="AL921">
        <v>1</v>
      </c>
      <c r="AM921">
        <v>-2</v>
      </c>
      <c r="AN921">
        <v>0</v>
      </c>
      <c r="AO921">
        <v>1</v>
      </c>
      <c r="AP921">
        <v>0</v>
      </c>
      <c r="AQ921">
        <v>0</v>
      </c>
      <c r="AR921">
        <v>0</v>
      </c>
      <c r="AS921" t="s">
        <v>3</v>
      </c>
      <c r="AT921">
        <v>1.7600000000000001E-2</v>
      </c>
      <c r="AU921" t="s">
        <v>3</v>
      </c>
      <c r="AV921">
        <v>0</v>
      </c>
      <c r="AW921">
        <v>2</v>
      </c>
      <c r="AX921">
        <v>35385648</v>
      </c>
      <c r="AY921">
        <v>1</v>
      </c>
      <c r="AZ921">
        <v>0</v>
      </c>
      <c r="BA921">
        <v>921</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CV921">
        <v>0</v>
      </c>
      <c r="CW921">
        <v>0</v>
      </c>
      <c r="CX921">
        <f>ROUND(Y921*Source!I2891,9)</f>
        <v>5.28E-2</v>
      </c>
      <c r="CY921">
        <f>AA921</f>
        <v>54.81</v>
      </c>
      <c r="CZ921">
        <f>AE921</f>
        <v>54.81</v>
      </c>
      <c r="DA921">
        <f>AI921</f>
        <v>1</v>
      </c>
      <c r="DB921">
        <f t="shared" si="190"/>
        <v>0.96</v>
      </c>
      <c r="DC921">
        <f t="shared" si="191"/>
        <v>0</v>
      </c>
      <c r="DD921" t="s">
        <v>3</v>
      </c>
      <c r="DE921" t="s">
        <v>3</v>
      </c>
      <c r="DF921">
        <f t="shared" si="185"/>
        <v>2.89</v>
      </c>
      <c r="DG921">
        <f t="shared" si="186"/>
        <v>0</v>
      </c>
      <c r="DH921">
        <f t="shared" si="187"/>
        <v>0</v>
      </c>
      <c r="DI921">
        <f t="shared" si="188"/>
        <v>0</v>
      </c>
      <c r="DJ921">
        <f>DF921</f>
        <v>2.89</v>
      </c>
      <c r="DK921">
        <v>0</v>
      </c>
      <c r="DL921" t="s">
        <v>3</v>
      </c>
      <c r="DM921">
        <v>0</v>
      </c>
      <c r="DN921" t="s">
        <v>3</v>
      </c>
      <c r="DO921">
        <v>0</v>
      </c>
    </row>
    <row r="922" spans="1:119" x14ac:dyDescent="0.2">
      <c r="A922">
        <f>ROW(Source!A2891)</f>
        <v>2891</v>
      </c>
      <c r="B922">
        <v>35364244</v>
      </c>
      <c r="C922">
        <v>35385641</v>
      </c>
      <c r="D922">
        <v>35117602</v>
      </c>
      <c r="E922">
        <v>1</v>
      </c>
      <c r="F922">
        <v>1</v>
      </c>
      <c r="G922">
        <v>15872964</v>
      </c>
      <c r="H922">
        <v>3</v>
      </c>
      <c r="I922" t="s">
        <v>1118</v>
      </c>
      <c r="J922" t="s">
        <v>1119</v>
      </c>
      <c r="K922" t="s">
        <v>1120</v>
      </c>
      <c r="L922">
        <v>1354</v>
      </c>
      <c r="N922">
        <v>1010</v>
      </c>
      <c r="O922" t="s">
        <v>52</v>
      </c>
      <c r="P922" t="s">
        <v>52</v>
      </c>
      <c r="Q922">
        <v>1</v>
      </c>
      <c r="W922">
        <v>0</v>
      </c>
      <c r="X922">
        <v>656259231</v>
      </c>
      <c r="Y922">
        <f t="shared" si="189"/>
        <v>6.7000000000000002E-3</v>
      </c>
      <c r="AA922">
        <v>16620.27</v>
      </c>
      <c r="AB922">
        <v>0</v>
      </c>
      <c r="AC922">
        <v>0</v>
      </c>
      <c r="AD922">
        <v>0</v>
      </c>
      <c r="AE922">
        <v>16620.27</v>
      </c>
      <c r="AF922">
        <v>0</v>
      </c>
      <c r="AG922">
        <v>0</v>
      </c>
      <c r="AH922">
        <v>0</v>
      </c>
      <c r="AI922">
        <v>1</v>
      </c>
      <c r="AJ922">
        <v>1</v>
      </c>
      <c r="AK922">
        <v>1</v>
      </c>
      <c r="AL922">
        <v>1</v>
      </c>
      <c r="AM922">
        <v>-2</v>
      </c>
      <c r="AN922">
        <v>0</v>
      </c>
      <c r="AO922">
        <v>1</v>
      </c>
      <c r="AP922">
        <v>0</v>
      </c>
      <c r="AQ922">
        <v>0</v>
      </c>
      <c r="AR922">
        <v>0</v>
      </c>
      <c r="AS922" t="s">
        <v>3</v>
      </c>
      <c r="AT922">
        <v>6.7000000000000002E-3</v>
      </c>
      <c r="AU922" t="s">
        <v>3</v>
      </c>
      <c r="AV922">
        <v>0</v>
      </c>
      <c r="AW922">
        <v>2</v>
      </c>
      <c r="AX922">
        <v>35385649</v>
      </c>
      <c r="AY922">
        <v>1</v>
      </c>
      <c r="AZ922">
        <v>0</v>
      </c>
      <c r="BA922">
        <v>922</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CV922">
        <v>0</v>
      </c>
      <c r="CW922">
        <v>0</v>
      </c>
      <c r="CX922">
        <f>ROUND(Y922*Source!I2891,9)</f>
        <v>2.01E-2</v>
      </c>
      <c r="CY922">
        <f>AA922</f>
        <v>16620.27</v>
      </c>
      <c r="CZ922">
        <f>AE922</f>
        <v>16620.27</v>
      </c>
      <c r="DA922">
        <f>AI922</f>
        <v>1</v>
      </c>
      <c r="DB922">
        <f t="shared" si="190"/>
        <v>111.36</v>
      </c>
      <c r="DC922">
        <f t="shared" si="191"/>
        <v>0</v>
      </c>
      <c r="DD922" t="s">
        <v>3</v>
      </c>
      <c r="DE922" t="s">
        <v>3</v>
      </c>
      <c r="DF922">
        <f t="shared" si="185"/>
        <v>334.07</v>
      </c>
      <c r="DG922">
        <f t="shared" si="186"/>
        <v>0</v>
      </c>
      <c r="DH922">
        <f t="shared" si="187"/>
        <v>0</v>
      </c>
      <c r="DI922">
        <f t="shared" si="188"/>
        <v>0</v>
      </c>
      <c r="DJ922">
        <f>DF922</f>
        <v>334.07</v>
      </c>
      <c r="DK922">
        <v>0</v>
      </c>
      <c r="DL922" t="s">
        <v>3</v>
      </c>
      <c r="DM922">
        <v>0</v>
      </c>
      <c r="DN922" t="s">
        <v>3</v>
      </c>
      <c r="DO922">
        <v>0</v>
      </c>
    </row>
    <row r="923" spans="1:119" x14ac:dyDescent="0.2">
      <c r="A923">
        <f>ROW(Source!A2894)</f>
        <v>2894</v>
      </c>
      <c r="B923">
        <v>35364244</v>
      </c>
      <c r="C923">
        <v>35385659</v>
      </c>
      <c r="D923">
        <v>35111398</v>
      </c>
      <c r="E923">
        <v>15872964</v>
      </c>
      <c r="F923">
        <v>1</v>
      </c>
      <c r="G923">
        <v>15872964</v>
      </c>
      <c r="H923">
        <v>1</v>
      </c>
      <c r="I923" t="s">
        <v>982</v>
      </c>
      <c r="J923" t="s">
        <v>3</v>
      </c>
      <c r="K923" t="s">
        <v>983</v>
      </c>
      <c r="L923">
        <v>1191</v>
      </c>
      <c r="N923">
        <v>1013</v>
      </c>
      <c r="O923" t="s">
        <v>984</v>
      </c>
      <c r="P923" t="s">
        <v>984</v>
      </c>
      <c r="Q923">
        <v>1</v>
      </c>
      <c r="W923">
        <v>0</v>
      </c>
      <c r="X923">
        <v>476480486</v>
      </c>
      <c r="Y923">
        <f t="shared" si="189"/>
        <v>42.81</v>
      </c>
      <c r="AA923">
        <v>0</v>
      </c>
      <c r="AB923">
        <v>0</v>
      </c>
      <c r="AC923">
        <v>0</v>
      </c>
      <c r="AD923">
        <v>0</v>
      </c>
      <c r="AE923">
        <v>0</v>
      </c>
      <c r="AF923">
        <v>0</v>
      </c>
      <c r="AG923">
        <v>0</v>
      </c>
      <c r="AH923">
        <v>0</v>
      </c>
      <c r="AI923">
        <v>1</v>
      </c>
      <c r="AJ923">
        <v>1</v>
      </c>
      <c r="AK923">
        <v>1</v>
      </c>
      <c r="AL923">
        <v>1</v>
      </c>
      <c r="AM923">
        <v>-2</v>
      </c>
      <c r="AN923">
        <v>0</v>
      </c>
      <c r="AO923">
        <v>1</v>
      </c>
      <c r="AP923">
        <v>1</v>
      </c>
      <c r="AQ923">
        <v>0</v>
      </c>
      <c r="AR923">
        <v>0</v>
      </c>
      <c r="AS923" t="s">
        <v>3</v>
      </c>
      <c r="AT923">
        <v>42.81</v>
      </c>
      <c r="AU923" t="s">
        <v>3</v>
      </c>
      <c r="AV923">
        <v>1</v>
      </c>
      <c r="AW923">
        <v>2</v>
      </c>
      <c r="AX923">
        <v>35385662</v>
      </c>
      <c r="AY923">
        <v>1</v>
      </c>
      <c r="AZ923">
        <v>0</v>
      </c>
      <c r="BA923">
        <v>923</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CU923">
        <f>ROUND(AT923*Source!I2894*AH923*AL923,2)</f>
        <v>0</v>
      </c>
      <c r="CV923">
        <f>ROUND(Y923*Source!I2894,9)</f>
        <v>1.7123999999999999</v>
      </c>
      <c r="CW923">
        <v>0</v>
      </c>
      <c r="CX923">
        <f>ROUND(Y923*Source!I2894,9)</f>
        <v>1.7123999999999999</v>
      </c>
      <c r="CY923">
        <f>AD923</f>
        <v>0</v>
      </c>
      <c r="CZ923">
        <f>AH923</f>
        <v>0</v>
      </c>
      <c r="DA923">
        <f>AL923</f>
        <v>1</v>
      </c>
      <c r="DB923">
        <f t="shared" si="190"/>
        <v>0</v>
      </c>
      <c r="DC923">
        <f t="shared" si="191"/>
        <v>0</v>
      </c>
      <c r="DD923" t="s">
        <v>3</v>
      </c>
      <c r="DE923" t="s">
        <v>3</v>
      </c>
      <c r="DF923">
        <f t="shared" si="185"/>
        <v>0</v>
      </c>
      <c r="DG923">
        <f t="shared" si="186"/>
        <v>0</v>
      </c>
      <c r="DH923">
        <f t="shared" si="187"/>
        <v>0</v>
      </c>
      <c r="DI923">
        <f t="shared" si="188"/>
        <v>0</v>
      </c>
      <c r="DJ923">
        <f>DI923</f>
        <v>0</v>
      </c>
      <c r="DK923">
        <v>0</v>
      </c>
      <c r="DL923" t="s">
        <v>3</v>
      </c>
      <c r="DM923">
        <v>0</v>
      </c>
      <c r="DN923" t="s">
        <v>3</v>
      </c>
      <c r="DO923">
        <v>0</v>
      </c>
    </row>
    <row r="924" spans="1:119" x14ac:dyDescent="0.2">
      <c r="A924">
        <f>ROW(Source!A2894)</f>
        <v>2894</v>
      </c>
      <c r="B924">
        <v>35364244</v>
      </c>
      <c r="C924">
        <v>35385659</v>
      </c>
      <c r="D924">
        <v>35113206</v>
      </c>
      <c r="E924">
        <v>1</v>
      </c>
      <c r="F924">
        <v>1</v>
      </c>
      <c r="G924">
        <v>15872964</v>
      </c>
      <c r="H924">
        <v>2</v>
      </c>
      <c r="I924" t="s">
        <v>989</v>
      </c>
      <c r="J924" t="s">
        <v>990</v>
      </c>
      <c r="K924" t="s">
        <v>991</v>
      </c>
      <c r="L924">
        <v>1368</v>
      </c>
      <c r="N924">
        <v>1011</v>
      </c>
      <c r="O924" t="s">
        <v>988</v>
      </c>
      <c r="P924" t="s">
        <v>988</v>
      </c>
      <c r="Q924">
        <v>1</v>
      </c>
      <c r="W924">
        <v>0</v>
      </c>
      <c r="X924">
        <v>-1817365194</v>
      </c>
      <c r="Y924">
        <f t="shared" si="189"/>
        <v>6.9</v>
      </c>
      <c r="AA924">
        <v>0</v>
      </c>
      <c r="AB924">
        <v>4.72</v>
      </c>
      <c r="AC924">
        <v>0.1</v>
      </c>
      <c r="AD924">
        <v>0</v>
      </c>
      <c r="AE924">
        <v>0</v>
      </c>
      <c r="AF924">
        <v>4.72</v>
      </c>
      <c r="AG924">
        <v>0.1</v>
      </c>
      <c r="AH924">
        <v>0</v>
      </c>
      <c r="AI924">
        <v>1</v>
      </c>
      <c r="AJ924">
        <v>1</v>
      </c>
      <c r="AK924">
        <v>1</v>
      </c>
      <c r="AL924">
        <v>1</v>
      </c>
      <c r="AM924">
        <v>-2</v>
      </c>
      <c r="AN924">
        <v>0</v>
      </c>
      <c r="AO924">
        <v>1</v>
      </c>
      <c r="AP924">
        <v>1</v>
      </c>
      <c r="AQ924">
        <v>0</v>
      </c>
      <c r="AR924">
        <v>0</v>
      </c>
      <c r="AS924" t="s">
        <v>3</v>
      </c>
      <c r="AT924">
        <v>6.9</v>
      </c>
      <c r="AU924" t="s">
        <v>3</v>
      </c>
      <c r="AV924">
        <v>0</v>
      </c>
      <c r="AW924">
        <v>2</v>
      </c>
      <c r="AX924">
        <v>35385663</v>
      </c>
      <c r="AY924">
        <v>1</v>
      </c>
      <c r="AZ924">
        <v>0</v>
      </c>
      <c r="BA924">
        <v>924</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CV924">
        <v>0</v>
      </c>
      <c r="CW924">
        <f>ROUND(Y924*Source!I2894*DO924,9)</f>
        <v>0</v>
      </c>
      <c r="CX924">
        <f>ROUND(Y924*Source!I2894,9)</f>
        <v>0.27600000000000002</v>
      </c>
      <c r="CY924">
        <f>AB924</f>
        <v>4.72</v>
      </c>
      <c r="CZ924">
        <f>AF924</f>
        <v>4.72</v>
      </c>
      <c r="DA924">
        <f>AJ924</f>
        <v>1</v>
      </c>
      <c r="DB924">
        <f t="shared" si="190"/>
        <v>32.57</v>
      </c>
      <c r="DC924">
        <f t="shared" si="191"/>
        <v>0.69</v>
      </c>
      <c r="DD924" t="s">
        <v>3</v>
      </c>
      <c r="DE924" t="s">
        <v>3</v>
      </c>
      <c r="DF924">
        <f t="shared" si="185"/>
        <v>0</v>
      </c>
      <c r="DG924">
        <f t="shared" si="186"/>
        <v>1.3</v>
      </c>
      <c r="DH924">
        <f t="shared" si="187"/>
        <v>0.03</v>
      </c>
      <c r="DI924">
        <f t="shared" si="188"/>
        <v>0</v>
      </c>
      <c r="DJ924">
        <f>DG924</f>
        <v>1.3</v>
      </c>
      <c r="DK924">
        <v>0</v>
      </c>
      <c r="DL924" t="s">
        <v>3</v>
      </c>
      <c r="DM924">
        <v>0</v>
      </c>
      <c r="DN924" t="s">
        <v>3</v>
      </c>
      <c r="DO924">
        <v>0</v>
      </c>
    </row>
    <row r="925" spans="1:119" x14ac:dyDescent="0.2">
      <c r="A925">
        <f>ROW(Source!A2895)</f>
        <v>2895</v>
      </c>
      <c r="B925">
        <v>35364244</v>
      </c>
      <c r="C925">
        <v>35385664</v>
      </c>
      <c r="D925">
        <v>35111398</v>
      </c>
      <c r="E925">
        <v>15872964</v>
      </c>
      <c r="F925">
        <v>1</v>
      </c>
      <c r="G925">
        <v>15872964</v>
      </c>
      <c r="H925">
        <v>1</v>
      </c>
      <c r="I925" t="s">
        <v>982</v>
      </c>
      <c r="J925" t="s">
        <v>3</v>
      </c>
      <c r="K925" t="s">
        <v>983</v>
      </c>
      <c r="L925">
        <v>1191</v>
      </c>
      <c r="N925">
        <v>1013</v>
      </c>
      <c r="O925" t="s">
        <v>984</v>
      </c>
      <c r="P925" t="s">
        <v>984</v>
      </c>
      <c r="Q925">
        <v>1</v>
      </c>
      <c r="W925">
        <v>0</v>
      </c>
      <c r="X925">
        <v>476480486</v>
      </c>
      <c r="Y925">
        <f t="shared" si="189"/>
        <v>39.22</v>
      </c>
      <c r="AA925">
        <v>0</v>
      </c>
      <c r="AB925">
        <v>0</v>
      </c>
      <c r="AC925">
        <v>0</v>
      </c>
      <c r="AD925">
        <v>0</v>
      </c>
      <c r="AE925">
        <v>0</v>
      </c>
      <c r="AF925">
        <v>0</v>
      </c>
      <c r="AG925">
        <v>0</v>
      </c>
      <c r="AH925">
        <v>0</v>
      </c>
      <c r="AI925">
        <v>1</v>
      </c>
      <c r="AJ925">
        <v>1</v>
      </c>
      <c r="AK925">
        <v>1</v>
      </c>
      <c r="AL925">
        <v>1</v>
      </c>
      <c r="AM925">
        <v>-2</v>
      </c>
      <c r="AN925">
        <v>0</v>
      </c>
      <c r="AO925">
        <v>1</v>
      </c>
      <c r="AP925">
        <v>1</v>
      </c>
      <c r="AQ925">
        <v>0</v>
      </c>
      <c r="AR925">
        <v>0</v>
      </c>
      <c r="AS925" t="s">
        <v>3</v>
      </c>
      <c r="AT925">
        <v>39.22</v>
      </c>
      <c r="AU925" t="s">
        <v>3</v>
      </c>
      <c r="AV925">
        <v>1</v>
      </c>
      <c r="AW925">
        <v>2</v>
      </c>
      <c r="AX925">
        <v>35385667</v>
      </c>
      <c r="AY925">
        <v>1</v>
      </c>
      <c r="AZ925">
        <v>0</v>
      </c>
      <c r="BA925">
        <v>925</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CU925">
        <f>ROUND(AT925*Source!I2895*AH925*AL925,2)</f>
        <v>0</v>
      </c>
      <c r="CV925">
        <f>ROUND(Y925*Source!I2895,9)</f>
        <v>1.5688</v>
      </c>
      <c r="CW925">
        <v>0</v>
      </c>
      <c r="CX925">
        <f>ROUND(Y925*Source!I2895,9)</f>
        <v>1.5688</v>
      </c>
      <c r="CY925">
        <f>AD925</f>
        <v>0</v>
      </c>
      <c r="CZ925">
        <f>AH925</f>
        <v>0</v>
      </c>
      <c r="DA925">
        <f>AL925</f>
        <v>1</v>
      </c>
      <c r="DB925">
        <f t="shared" si="190"/>
        <v>0</v>
      </c>
      <c r="DC925">
        <f t="shared" si="191"/>
        <v>0</v>
      </c>
      <c r="DD925" t="s">
        <v>3</v>
      </c>
      <c r="DE925" t="s">
        <v>3</v>
      </c>
      <c r="DF925">
        <f t="shared" si="185"/>
        <v>0</v>
      </c>
      <c r="DG925">
        <f t="shared" si="186"/>
        <v>0</v>
      </c>
      <c r="DH925">
        <f t="shared" si="187"/>
        <v>0</v>
      </c>
      <c r="DI925">
        <f t="shared" si="188"/>
        <v>0</v>
      </c>
      <c r="DJ925">
        <f>DI925</f>
        <v>0</v>
      </c>
      <c r="DK925">
        <v>0</v>
      </c>
      <c r="DL925" t="s">
        <v>3</v>
      </c>
      <c r="DM925">
        <v>0</v>
      </c>
      <c r="DN925" t="s">
        <v>3</v>
      </c>
      <c r="DO925">
        <v>0</v>
      </c>
    </row>
    <row r="926" spans="1:119" x14ac:dyDescent="0.2">
      <c r="A926">
        <f>ROW(Source!A2895)</f>
        <v>2895</v>
      </c>
      <c r="B926">
        <v>35364244</v>
      </c>
      <c r="C926">
        <v>35385664</v>
      </c>
      <c r="D926">
        <v>35113206</v>
      </c>
      <c r="E926">
        <v>1</v>
      </c>
      <c r="F926">
        <v>1</v>
      </c>
      <c r="G926">
        <v>15872964</v>
      </c>
      <c r="H926">
        <v>2</v>
      </c>
      <c r="I926" t="s">
        <v>989</v>
      </c>
      <c r="J926" t="s">
        <v>990</v>
      </c>
      <c r="K926" t="s">
        <v>991</v>
      </c>
      <c r="L926">
        <v>1368</v>
      </c>
      <c r="N926">
        <v>1011</v>
      </c>
      <c r="O926" t="s">
        <v>988</v>
      </c>
      <c r="P926" t="s">
        <v>988</v>
      </c>
      <c r="Q926">
        <v>1</v>
      </c>
      <c r="W926">
        <v>0</v>
      </c>
      <c r="X926">
        <v>-1817365194</v>
      </c>
      <c r="Y926">
        <f t="shared" si="189"/>
        <v>6.9</v>
      </c>
      <c r="AA926">
        <v>0</v>
      </c>
      <c r="AB926">
        <v>4.72</v>
      </c>
      <c r="AC926">
        <v>0.1</v>
      </c>
      <c r="AD926">
        <v>0</v>
      </c>
      <c r="AE926">
        <v>0</v>
      </c>
      <c r="AF926">
        <v>4.72</v>
      </c>
      <c r="AG926">
        <v>0.1</v>
      </c>
      <c r="AH926">
        <v>0</v>
      </c>
      <c r="AI926">
        <v>1</v>
      </c>
      <c r="AJ926">
        <v>1</v>
      </c>
      <c r="AK926">
        <v>1</v>
      </c>
      <c r="AL926">
        <v>1</v>
      </c>
      <c r="AM926">
        <v>-2</v>
      </c>
      <c r="AN926">
        <v>0</v>
      </c>
      <c r="AO926">
        <v>1</v>
      </c>
      <c r="AP926">
        <v>1</v>
      </c>
      <c r="AQ926">
        <v>0</v>
      </c>
      <c r="AR926">
        <v>0</v>
      </c>
      <c r="AS926" t="s">
        <v>3</v>
      </c>
      <c r="AT926">
        <v>6.9</v>
      </c>
      <c r="AU926" t="s">
        <v>3</v>
      </c>
      <c r="AV926">
        <v>0</v>
      </c>
      <c r="AW926">
        <v>2</v>
      </c>
      <c r="AX926">
        <v>35385668</v>
      </c>
      <c r="AY926">
        <v>1</v>
      </c>
      <c r="AZ926">
        <v>0</v>
      </c>
      <c r="BA926">
        <v>926</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CV926">
        <v>0</v>
      </c>
      <c r="CW926">
        <f>ROUND(Y926*Source!I2895*DO926,9)</f>
        <v>0</v>
      </c>
      <c r="CX926">
        <f>ROUND(Y926*Source!I2895,9)</f>
        <v>0.27600000000000002</v>
      </c>
      <c r="CY926">
        <f>AB926</f>
        <v>4.72</v>
      </c>
      <c r="CZ926">
        <f>AF926</f>
        <v>4.72</v>
      </c>
      <c r="DA926">
        <f>AJ926</f>
        <v>1</v>
      </c>
      <c r="DB926">
        <f t="shared" si="190"/>
        <v>32.57</v>
      </c>
      <c r="DC926">
        <f t="shared" si="191"/>
        <v>0.69</v>
      </c>
      <c r="DD926" t="s">
        <v>3</v>
      </c>
      <c r="DE926" t="s">
        <v>3</v>
      </c>
      <c r="DF926">
        <f t="shared" si="185"/>
        <v>0</v>
      </c>
      <c r="DG926">
        <f t="shared" si="186"/>
        <v>1.3</v>
      </c>
      <c r="DH926">
        <f t="shared" si="187"/>
        <v>0.03</v>
      </c>
      <c r="DI926">
        <f t="shared" si="188"/>
        <v>0</v>
      </c>
      <c r="DJ926">
        <f>DG926</f>
        <v>1.3</v>
      </c>
      <c r="DK926">
        <v>0</v>
      </c>
      <c r="DL926" t="s">
        <v>3</v>
      </c>
      <c r="DM926">
        <v>0</v>
      </c>
      <c r="DN926" t="s">
        <v>3</v>
      </c>
      <c r="DO926">
        <v>0</v>
      </c>
    </row>
    <row r="927" spans="1:119" x14ac:dyDescent="0.2">
      <c r="A927">
        <f>ROW(Source!A2896)</f>
        <v>2896</v>
      </c>
      <c r="B927">
        <v>35364244</v>
      </c>
      <c r="C927">
        <v>35385669</v>
      </c>
      <c r="D927">
        <v>35111398</v>
      </c>
      <c r="E927">
        <v>15872964</v>
      </c>
      <c r="F927">
        <v>1</v>
      </c>
      <c r="G927">
        <v>15872964</v>
      </c>
      <c r="H927">
        <v>1</v>
      </c>
      <c r="I927" t="s">
        <v>982</v>
      </c>
      <c r="J927" t="s">
        <v>3</v>
      </c>
      <c r="K927" t="s">
        <v>983</v>
      </c>
      <c r="L927">
        <v>1191</v>
      </c>
      <c r="N927">
        <v>1013</v>
      </c>
      <c r="O927" t="s">
        <v>984</v>
      </c>
      <c r="P927" t="s">
        <v>984</v>
      </c>
      <c r="Q927">
        <v>1</v>
      </c>
      <c r="W927">
        <v>0</v>
      </c>
      <c r="X927">
        <v>476480486</v>
      </c>
      <c r="Y927">
        <f t="shared" si="189"/>
        <v>34.630000000000003</v>
      </c>
      <c r="AA927">
        <v>0</v>
      </c>
      <c r="AB927">
        <v>0</v>
      </c>
      <c r="AC927">
        <v>0</v>
      </c>
      <c r="AD927">
        <v>0</v>
      </c>
      <c r="AE927">
        <v>0</v>
      </c>
      <c r="AF927">
        <v>0</v>
      </c>
      <c r="AG927">
        <v>0</v>
      </c>
      <c r="AH927">
        <v>0</v>
      </c>
      <c r="AI927">
        <v>1</v>
      </c>
      <c r="AJ927">
        <v>1</v>
      </c>
      <c r="AK927">
        <v>1</v>
      </c>
      <c r="AL927">
        <v>1</v>
      </c>
      <c r="AM927">
        <v>-2</v>
      </c>
      <c r="AN927">
        <v>0</v>
      </c>
      <c r="AO927">
        <v>1</v>
      </c>
      <c r="AP927">
        <v>1</v>
      </c>
      <c r="AQ927">
        <v>0</v>
      </c>
      <c r="AR927">
        <v>0</v>
      </c>
      <c r="AS927" t="s">
        <v>3</v>
      </c>
      <c r="AT927">
        <v>34.630000000000003</v>
      </c>
      <c r="AU927" t="s">
        <v>3</v>
      </c>
      <c r="AV927">
        <v>1</v>
      </c>
      <c r="AW927">
        <v>2</v>
      </c>
      <c r="AX927">
        <v>35385671</v>
      </c>
      <c r="AY927">
        <v>1</v>
      </c>
      <c r="AZ927">
        <v>0</v>
      </c>
      <c r="BA927">
        <v>927</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CU927">
        <f>ROUND(AT927*Source!I2896*AH927*AL927,2)</f>
        <v>0</v>
      </c>
      <c r="CV927">
        <f>ROUND(Y927*Source!I2896,9)</f>
        <v>0.69259999999999999</v>
      </c>
      <c r="CW927">
        <v>0</v>
      </c>
      <c r="CX927">
        <f>ROUND(Y927*Source!I2896,9)</f>
        <v>0.69259999999999999</v>
      </c>
      <c r="CY927">
        <f>AD927</f>
        <v>0</v>
      </c>
      <c r="CZ927">
        <f>AH927</f>
        <v>0</v>
      </c>
      <c r="DA927">
        <f>AL927</f>
        <v>1</v>
      </c>
      <c r="DB927">
        <f t="shared" si="190"/>
        <v>0</v>
      </c>
      <c r="DC927">
        <f t="shared" si="191"/>
        <v>0</v>
      </c>
      <c r="DD927" t="s">
        <v>3</v>
      </c>
      <c r="DE927" t="s">
        <v>3</v>
      </c>
      <c r="DF927">
        <f t="shared" si="185"/>
        <v>0</v>
      </c>
      <c r="DG927">
        <f t="shared" si="186"/>
        <v>0</v>
      </c>
      <c r="DH927">
        <f t="shared" si="187"/>
        <v>0</v>
      </c>
      <c r="DI927">
        <f t="shared" si="188"/>
        <v>0</v>
      </c>
      <c r="DJ927">
        <f>DI927</f>
        <v>0</v>
      </c>
      <c r="DK927">
        <v>0</v>
      </c>
      <c r="DL927" t="s">
        <v>3</v>
      </c>
      <c r="DM927">
        <v>0</v>
      </c>
      <c r="DN927" t="s">
        <v>3</v>
      </c>
      <c r="DO927">
        <v>0</v>
      </c>
    </row>
    <row r="928" spans="1:119" x14ac:dyDescent="0.2">
      <c r="A928">
        <f>ROW(Source!A2897)</f>
        <v>2897</v>
      </c>
      <c r="B928">
        <v>35364244</v>
      </c>
      <c r="C928">
        <v>35385672</v>
      </c>
      <c r="D928">
        <v>35111398</v>
      </c>
      <c r="E928">
        <v>15872964</v>
      </c>
      <c r="F928">
        <v>1</v>
      </c>
      <c r="G928">
        <v>15872964</v>
      </c>
      <c r="H928">
        <v>1</v>
      </c>
      <c r="I928" t="s">
        <v>982</v>
      </c>
      <c r="J928" t="s">
        <v>3</v>
      </c>
      <c r="K928" t="s">
        <v>983</v>
      </c>
      <c r="L928">
        <v>1191</v>
      </c>
      <c r="N928">
        <v>1013</v>
      </c>
      <c r="O928" t="s">
        <v>984</v>
      </c>
      <c r="P928" t="s">
        <v>984</v>
      </c>
      <c r="Q928">
        <v>1</v>
      </c>
      <c r="W928">
        <v>0</v>
      </c>
      <c r="X928">
        <v>476480486</v>
      </c>
      <c r="Y928">
        <f t="shared" si="189"/>
        <v>5.92</v>
      </c>
      <c r="AA928">
        <v>0</v>
      </c>
      <c r="AB928">
        <v>0</v>
      </c>
      <c r="AC928">
        <v>0</v>
      </c>
      <c r="AD928">
        <v>0</v>
      </c>
      <c r="AE928">
        <v>0</v>
      </c>
      <c r="AF928">
        <v>0</v>
      </c>
      <c r="AG928">
        <v>0</v>
      </c>
      <c r="AH928">
        <v>0</v>
      </c>
      <c r="AI928">
        <v>1</v>
      </c>
      <c r="AJ928">
        <v>1</v>
      </c>
      <c r="AK928">
        <v>1</v>
      </c>
      <c r="AL928">
        <v>1</v>
      </c>
      <c r="AM928">
        <v>-2</v>
      </c>
      <c r="AN928">
        <v>0</v>
      </c>
      <c r="AO928">
        <v>1</v>
      </c>
      <c r="AP928">
        <v>1</v>
      </c>
      <c r="AQ928">
        <v>0</v>
      </c>
      <c r="AR928">
        <v>0</v>
      </c>
      <c r="AS928" t="s">
        <v>3</v>
      </c>
      <c r="AT928">
        <v>5.92</v>
      </c>
      <c r="AU928" t="s">
        <v>3</v>
      </c>
      <c r="AV928">
        <v>1</v>
      </c>
      <c r="AW928">
        <v>2</v>
      </c>
      <c r="AX928">
        <v>35385674</v>
      </c>
      <c r="AY928">
        <v>1</v>
      </c>
      <c r="AZ928">
        <v>0</v>
      </c>
      <c r="BA928">
        <v>928</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CU928">
        <f>ROUND(AT928*Source!I2897*AH928*AL928,2)</f>
        <v>0</v>
      </c>
      <c r="CV928">
        <f>ROUND(Y928*Source!I2897,9)</f>
        <v>1.1839999999999999</v>
      </c>
      <c r="CW928">
        <v>0</v>
      </c>
      <c r="CX928">
        <f>ROUND(Y928*Source!I2897,9)</f>
        <v>1.1839999999999999</v>
      </c>
      <c r="CY928">
        <f>AD928</f>
        <v>0</v>
      </c>
      <c r="CZ928">
        <f>AH928</f>
        <v>0</v>
      </c>
      <c r="DA928">
        <f>AL928</f>
        <v>1</v>
      </c>
      <c r="DB928">
        <f t="shared" si="190"/>
        <v>0</v>
      </c>
      <c r="DC928">
        <f t="shared" si="191"/>
        <v>0</v>
      </c>
      <c r="DD928" t="s">
        <v>3</v>
      </c>
      <c r="DE928" t="s">
        <v>3</v>
      </c>
      <c r="DF928">
        <f t="shared" si="185"/>
        <v>0</v>
      </c>
      <c r="DG928">
        <f t="shared" si="186"/>
        <v>0</v>
      </c>
      <c r="DH928">
        <f t="shared" si="187"/>
        <v>0</v>
      </c>
      <c r="DI928">
        <f t="shared" si="188"/>
        <v>0</v>
      </c>
      <c r="DJ928">
        <f>DI928</f>
        <v>0</v>
      </c>
      <c r="DK928">
        <v>0</v>
      </c>
      <c r="DL928" t="s">
        <v>3</v>
      </c>
      <c r="DM928">
        <v>0</v>
      </c>
      <c r="DN928" t="s">
        <v>3</v>
      </c>
      <c r="DO928">
        <v>0</v>
      </c>
    </row>
    <row r="929" spans="1:119" x14ac:dyDescent="0.2">
      <c r="A929">
        <f>ROW(Source!A2898)</f>
        <v>2898</v>
      </c>
      <c r="B929">
        <v>35364244</v>
      </c>
      <c r="C929">
        <v>35385675</v>
      </c>
      <c r="D929">
        <v>35111398</v>
      </c>
      <c r="E929">
        <v>15872964</v>
      </c>
      <c r="F929">
        <v>1</v>
      </c>
      <c r="G929">
        <v>15872964</v>
      </c>
      <c r="H929">
        <v>1</v>
      </c>
      <c r="I929" t="s">
        <v>982</v>
      </c>
      <c r="J929" t="s">
        <v>3</v>
      </c>
      <c r="K929" t="s">
        <v>983</v>
      </c>
      <c r="L929">
        <v>1191</v>
      </c>
      <c r="N929">
        <v>1013</v>
      </c>
      <c r="O929" t="s">
        <v>984</v>
      </c>
      <c r="P929" t="s">
        <v>984</v>
      </c>
      <c r="Q929">
        <v>1</v>
      </c>
      <c r="W929">
        <v>0</v>
      </c>
      <c r="X929">
        <v>476480486</v>
      </c>
      <c r="Y929">
        <f t="shared" si="189"/>
        <v>1.18</v>
      </c>
      <c r="AA929">
        <v>0</v>
      </c>
      <c r="AB929">
        <v>0</v>
      </c>
      <c r="AC929">
        <v>0</v>
      </c>
      <c r="AD929">
        <v>0</v>
      </c>
      <c r="AE929">
        <v>0</v>
      </c>
      <c r="AF929">
        <v>0</v>
      </c>
      <c r="AG929">
        <v>0</v>
      </c>
      <c r="AH929">
        <v>0</v>
      </c>
      <c r="AI929">
        <v>1</v>
      </c>
      <c r="AJ929">
        <v>1</v>
      </c>
      <c r="AK929">
        <v>1</v>
      </c>
      <c r="AL929">
        <v>1</v>
      </c>
      <c r="AM929">
        <v>-2</v>
      </c>
      <c r="AN929">
        <v>0</v>
      </c>
      <c r="AO929">
        <v>1</v>
      </c>
      <c r="AP929">
        <v>1</v>
      </c>
      <c r="AQ929">
        <v>0</v>
      </c>
      <c r="AR929">
        <v>0</v>
      </c>
      <c r="AS929" t="s">
        <v>3</v>
      </c>
      <c r="AT929">
        <v>1.18</v>
      </c>
      <c r="AU929" t="s">
        <v>3</v>
      </c>
      <c r="AV929">
        <v>1</v>
      </c>
      <c r="AW929">
        <v>2</v>
      </c>
      <c r="AX929">
        <v>35385685</v>
      </c>
      <c r="AY929">
        <v>1</v>
      </c>
      <c r="AZ929">
        <v>0</v>
      </c>
      <c r="BA929">
        <v>929</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CU929">
        <f>ROUND(AT929*Source!I2898*AH929*AL929,2)</f>
        <v>0</v>
      </c>
      <c r="CV929">
        <f>ROUND(Y929*Source!I2898,9)</f>
        <v>0.59</v>
      </c>
      <c r="CW929">
        <v>0</v>
      </c>
      <c r="CX929">
        <f>ROUND(Y929*Source!I2898,9)</f>
        <v>0.59</v>
      </c>
      <c r="CY929">
        <f>AD929</f>
        <v>0</v>
      </c>
      <c r="CZ929">
        <f>AH929</f>
        <v>0</v>
      </c>
      <c r="DA929">
        <f>AL929</f>
        <v>1</v>
      </c>
      <c r="DB929">
        <f t="shared" si="190"/>
        <v>0</v>
      </c>
      <c r="DC929">
        <f t="shared" si="191"/>
        <v>0</v>
      </c>
      <c r="DD929" t="s">
        <v>3</v>
      </c>
      <c r="DE929" t="s">
        <v>3</v>
      </c>
      <c r="DF929">
        <f t="shared" si="185"/>
        <v>0</v>
      </c>
      <c r="DG929">
        <f t="shared" si="186"/>
        <v>0</v>
      </c>
      <c r="DH929">
        <f t="shared" si="187"/>
        <v>0</v>
      </c>
      <c r="DI929">
        <f t="shared" si="188"/>
        <v>0</v>
      </c>
      <c r="DJ929">
        <f>DI929</f>
        <v>0</v>
      </c>
      <c r="DK929">
        <v>0</v>
      </c>
      <c r="DL929" t="s">
        <v>3</v>
      </c>
      <c r="DM929">
        <v>0</v>
      </c>
      <c r="DN929" t="s">
        <v>3</v>
      </c>
      <c r="DO929">
        <v>0</v>
      </c>
    </row>
    <row r="930" spans="1:119" x14ac:dyDescent="0.2">
      <c r="A930">
        <f>ROW(Source!A2898)</f>
        <v>2898</v>
      </c>
      <c r="B930">
        <v>35364244</v>
      </c>
      <c r="C930">
        <v>35385675</v>
      </c>
      <c r="D930">
        <v>35112486</v>
      </c>
      <c r="E930">
        <v>1</v>
      </c>
      <c r="F930">
        <v>1</v>
      </c>
      <c r="G930">
        <v>15872964</v>
      </c>
      <c r="H930">
        <v>2</v>
      </c>
      <c r="I930" t="s">
        <v>1024</v>
      </c>
      <c r="J930" t="s">
        <v>1025</v>
      </c>
      <c r="K930" t="s">
        <v>1026</v>
      </c>
      <c r="L930">
        <v>1368</v>
      </c>
      <c r="N930">
        <v>1011</v>
      </c>
      <c r="O930" t="s">
        <v>988</v>
      </c>
      <c r="P930" t="s">
        <v>988</v>
      </c>
      <c r="Q930">
        <v>1</v>
      </c>
      <c r="W930">
        <v>0</v>
      </c>
      <c r="X930">
        <v>284626939</v>
      </c>
      <c r="Y930">
        <f t="shared" si="189"/>
        <v>0.44</v>
      </c>
      <c r="AA930">
        <v>0</v>
      </c>
      <c r="AB930">
        <v>2026.34</v>
      </c>
      <c r="AC930">
        <v>1032.6099999999999</v>
      </c>
      <c r="AD930">
        <v>0</v>
      </c>
      <c r="AE930">
        <v>0</v>
      </c>
      <c r="AF930">
        <v>2026.34</v>
      </c>
      <c r="AG930">
        <v>1032.6099999999999</v>
      </c>
      <c r="AH930">
        <v>0</v>
      </c>
      <c r="AI930">
        <v>1</v>
      </c>
      <c r="AJ930">
        <v>1</v>
      </c>
      <c r="AK930">
        <v>1</v>
      </c>
      <c r="AL930">
        <v>1</v>
      </c>
      <c r="AM930">
        <v>-2</v>
      </c>
      <c r="AN930">
        <v>0</v>
      </c>
      <c r="AO930">
        <v>1</v>
      </c>
      <c r="AP930">
        <v>1</v>
      </c>
      <c r="AQ930">
        <v>0</v>
      </c>
      <c r="AR930">
        <v>0</v>
      </c>
      <c r="AS930" t="s">
        <v>3</v>
      </c>
      <c r="AT930">
        <v>0.44</v>
      </c>
      <c r="AU930" t="s">
        <v>3</v>
      </c>
      <c r="AV930">
        <v>0</v>
      </c>
      <c r="AW930">
        <v>2</v>
      </c>
      <c r="AX930">
        <v>35385686</v>
      </c>
      <c r="AY930">
        <v>1</v>
      </c>
      <c r="AZ930">
        <v>0</v>
      </c>
      <c r="BA930">
        <v>930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CV930">
        <v>0</v>
      </c>
      <c r="CW930">
        <f>ROUND(Y930*Source!I2898*DO930,9)</f>
        <v>0</v>
      </c>
      <c r="CX930">
        <f>ROUND(Y930*Source!I2898,9)</f>
        <v>0.22</v>
      </c>
      <c r="CY930">
        <f>AB930</f>
        <v>2026.34</v>
      </c>
      <c r="CZ930">
        <f>AF930</f>
        <v>2026.34</v>
      </c>
      <c r="DA930">
        <f>AJ930</f>
        <v>1</v>
      </c>
      <c r="DB930">
        <f t="shared" si="190"/>
        <v>891.59</v>
      </c>
      <c r="DC930">
        <f t="shared" si="191"/>
        <v>454.35</v>
      </c>
      <c r="DD930" t="s">
        <v>3</v>
      </c>
      <c r="DE930" t="s">
        <v>3</v>
      </c>
      <c r="DF930">
        <f t="shared" si="185"/>
        <v>0</v>
      </c>
      <c r="DG930">
        <f t="shared" si="186"/>
        <v>445.79</v>
      </c>
      <c r="DH930">
        <f t="shared" si="187"/>
        <v>227.17</v>
      </c>
      <c r="DI930">
        <f t="shared" si="188"/>
        <v>0</v>
      </c>
      <c r="DJ930">
        <f>DG930</f>
        <v>445.79</v>
      </c>
      <c r="DK930">
        <v>0</v>
      </c>
      <c r="DL930" t="s">
        <v>3</v>
      </c>
      <c r="DM930">
        <v>0</v>
      </c>
      <c r="DN930" t="s">
        <v>3</v>
      </c>
      <c r="DO930">
        <v>0</v>
      </c>
    </row>
    <row r="931" spans="1:119" x14ac:dyDescent="0.2">
      <c r="A931">
        <f>ROW(Source!A2898)</f>
        <v>2898</v>
      </c>
      <c r="B931">
        <v>35364244</v>
      </c>
      <c r="C931">
        <v>35385675</v>
      </c>
      <c r="D931">
        <v>35115020</v>
      </c>
      <c r="E931">
        <v>1</v>
      </c>
      <c r="F931">
        <v>1</v>
      </c>
      <c r="G931">
        <v>15872964</v>
      </c>
      <c r="H931">
        <v>3</v>
      </c>
      <c r="I931" t="s">
        <v>1027</v>
      </c>
      <c r="J931" t="s">
        <v>1028</v>
      </c>
      <c r="K931" t="s">
        <v>1029</v>
      </c>
      <c r="L931">
        <v>1346</v>
      </c>
      <c r="N931">
        <v>1009</v>
      </c>
      <c r="O931" t="s">
        <v>1030</v>
      </c>
      <c r="P931" t="s">
        <v>1030</v>
      </c>
      <c r="Q931">
        <v>1</v>
      </c>
      <c r="W931">
        <v>0</v>
      </c>
      <c r="X931">
        <v>1719425291</v>
      </c>
      <c r="Y931">
        <f t="shared" si="189"/>
        <v>0.16</v>
      </c>
      <c r="AA931">
        <v>363.22</v>
      </c>
      <c r="AB931">
        <v>0</v>
      </c>
      <c r="AC931">
        <v>0</v>
      </c>
      <c r="AD931">
        <v>0</v>
      </c>
      <c r="AE931">
        <v>363.22</v>
      </c>
      <c r="AF931">
        <v>0</v>
      </c>
      <c r="AG931">
        <v>0</v>
      </c>
      <c r="AH931">
        <v>0</v>
      </c>
      <c r="AI931">
        <v>1</v>
      </c>
      <c r="AJ931">
        <v>1</v>
      </c>
      <c r="AK931">
        <v>1</v>
      </c>
      <c r="AL931">
        <v>1</v>
      </c>
      <c r="AM931">
        <v>-2</v>
      </c>
      <c r="AN931">
        <v>0</v>
      </c>
      <c r="AO931">
        <v>1</v>
      </c>
      <c r="AP931">
        <v>1</v>
      </c>
      <c r="AQ931">
        <v>0</v>
      </c>
      <c r="AR931">
        <v>0</v>
      </c>
      <c r="AS931" t="s">
        <v>3</v>
      </c>
      <c r="AT931">
        <v>0.16</v>
      </c>
      <c r="AU931" t="s">
        <v>3</v>
      </c>
      <c r="AV931">
        <v>0</v>
      </c>
      <c r="AW931">
        <v>2</v>
      </c>
      <c r="AX931">
        <v>35385687</v>
      </c>
      <c r="AY931">
        <v>1</v>
      </c>
      <c r="AZ931">
        <v>0</v>
      </c>
      <c r="BA931">
        <v>931</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CV931">
        <v>0</v>
      </c>
      <c r="CW931">
        <v>0</v>
      </c>
      <c r="CX931">
        <f>ROUND(Y931*Source!I2898,9)</f>
        <v>0.08</v>
      </c>
      <c r="CY931">
        <f t="shared" ref="CY931:CY937" si="192">AA931</f>
        <v>363.22</v>
      </c>
      <c r="CZ931">
        <f t="shared" ref="CZ931:CZ937" si="193">AE931</f>
        <v>363.22</v>
      </c>
      <c r="DA931">
        <f t="shared" ref="DA931:DA937" si="194">AI931</f>
        <v>1</v>
      </c>
      <c r="DB931">
        <f t="shared" si="190"/>
        <v>58.12</v>
      </c>
      <c r="DC931">
        <f t="shared" si="191"/>
        <v>0</v>
      </c>
      <c r="DD931" t="s">
        <v>3</v>
      </c>
      <c r="DE931" t="s">
        <v>3</v>
      </c>
      <c r="DF931">
        <f t="shared" si="185"/>
        <v>29.06</v>
      </c>
      <c r="DG931">
        <f t="shared" si="186"/>
        <v>0</v>
      </c>
      <c r="DH931">
        <f t="shared" si="187"/>
        <v>0</v>
      </c>
      <c r="DI931">
        <f t="shared" si="188"/>
        <v>0</v>
      </c>
      <c r="DJ931">
        <f t="shared" ref="DJ931:DJ937" si="195">DF931</f>
        <v>29.06</v>
      </c>
      <c r="DK931">
        <v>0</v>
      </c>
      <c r="DL931" t="s">
        <v>3</v>
      </c>
      <c r="DM931">
        <v>0</v>
      </c>
      <c r="DN931" t="s">
        <v>3</v>
      </c>
      <c r="DO931">
        <v>0</v>
      </c>
    </row>
    <row r="932" spans="1:119" x14ac:dyDescent="0.2">
      <c r="A932">
        <f>ROW(Source!A2898)</f>
        <v>2898</v>
      </c>
      <c r="B932">
        <v>35364244</v>
      </c>
      <c r="C932">
        <v>35385675</v>
      </c>
      <c r="D932">
        <v>35122310</v>
      </c>
      <c r="E932">
        <v>1</v>
      </c>
      <c r="F932">
        <v>1</v>
      </c>
      <c r="G932">
        <v>15872964</v>
      </c>
      <c r="H932">
        <v>3</v>
      </c>
      <c r="I932" t="s">
        <v>1031</v>
      </c>
      <c r="J932" t="s">
        <v>1032</v>
      </c>
      <c r="K932" t="s">
        <v>1033</v>
      </c>
      <c r="L932">
        <v>1301</v>
      </c>
      <c r="N932">
        <v>1003</v>
      </c>
      <c r="O932" t="s">
        <v>1002</v>
      </c>
      <c r="P932" t="s">
        <v>1002</v>
      </c>
      <c r="Q932">
        <v>1</v>
      </c>
      <c r="W932">
        <v>0</v>
      </c>
      <c r="X932">
        <v>-1189895200</v>
      </c>
      <c r="Y932">
        <f t="shared" si="189"/>
        <v>5</v>
      </c>
      <c r="AA932">
        <v>5.71</v>
      </c>
      <c r="AB932">
        <v>0</v>
      </c>
      <c r="AC932">
        <v>0</v>
      </c>
      <c r="AD932">
        <v>0</v>
      </c>
      <c r="AE932">
        <v>5.71</v>
      </c>
      <c r="AF932">
        <v>0</v>
      </c>
      <c r="AG932">
        <v>0</v>
      </c>
      <c r="AH932">
        <v>0</v>
      </c>
      <c r="AI932">
        <v>1</v>
      </c>
      <c r="AJ932">
        <v>1</v>
      </c>
      <c r="AK932">
        <v>1</v>
      </c>
      <c r="AL932">
        <v>1</v>
      </c>
      <c r="AM932">
        <v>-2</v>
      </c>
      <c r="AN932">
        <v>0</v>
      </c>
      <c r="AO932">
        <v>1</v>
      </c>
      <c r="AP932">
        <v>1</v>
      </c>
      <c r="AQ932">
        <v>0</v>
      </c>
      <c r="AR932">
        <v>0</v>
      </c>
      <c r="AS932" t="s">
        <v>3</v>
      </c>
      <c r="AT932">
        <v>5</v>
      </c>
      <c r="AU932" t="s">
        <v>3</v>
      </c>
      <c r="AV932">
        <v>0</v>
      </c>
      <c r="AW932">
        <v>2</v>
      </c>
      <c r="AX932">
        <v>35385688</v>
      </c>
      <c r="AY932">
        <v>1</v>
      </c>
      <c r="AZ932">
        <v>0</v>
      </c>
      <c r="BA932">
        <v>932</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CV932">
        <v>0</v>
      </c>
      <c r="CW932">
        <v>0</v>
      </c>
      <c r="CX932">
        <f>ROUND(Y932*Source!I2898,9)</f>
        <v>2.5</v>
      </c>
      <c r="CY932">
        <f t="shared" si="192"/>
        <v>5.71</v>
      </c>
      <c r="CZ932">
        <f t="shared" si="193"/>
        <v>5.71</v>
      </c>
      <c r="DA932">
        <f t="shared" si="194"/>
        <v>1</v>
      </c>
      <c r="DB932">
        <f t="shared" si="190"/>
        <v>28.55</v>
      </c>
      <c r="DC932">
        <f t="shared" si="191"/>
        <v>0</v>
      </c>
      <c r="DD932" t="s">
        <v>3</v>
      </c>
      <c r="DE932" t="s">
        <v>3</v>
      </c>
      <c r="DF932">
        <f t="shared" si="185"/>
        <v>14.28</v>
      </c>
      <c r="DG932">
        <f t="shared" si="186"/>
        <v>0</v>
      </c>
      <c r="DH932">
        <f t="shared" si="187"/>
        <v>0</v>
      </c>
      <c r="DI932">
        <f t="shared" si="188"/>
        <v>0</v>
      </c>
      <c r="DJ932">
        <f t="shared" si="195"/>
        <v>14.28</v>
      </c>
      <c r="DK932">
        <v>0</v>
      </c>
      <c r="DL932" t="s">
        <v>3</v>
      </c>
      <c r="DM932">
        <v>0</v>
      </c>
      <c r="DN932" t="s">
        <v>3</v>
      </c>
      <c r="DO932">
        <v>0</v>
      </c>
    </row>
    <row r="933" spans="1:119" x14ac:dyDescent="0.2">
      <c r="A933">
        <f>ROW(Source!A2898)</f>
        <v>2898</v>
      </c>
      <c r="B933">
        <v>35364244</v>
      </c>
      <c r="C933">
        <v>35385675</v>
      </c>
      <c r="D933">
        <v>35122207</v>
      </c>
      <c r="E933">
        <v>1</v>
      </c>
      <c r="F933">
        <v>1</v>
      </c>
      <c r="G933">
        <v>15872964</v>
      </c>
      <c r="H933">
        <v>3</v>
      </c>
      <c r="I933" t="s">
        <v>1034</v>
      </c>
      <c r="J933" t="s">
        <v>1035</v>
      </c>
      <c r="K933" t="s">
        <v>1036</v>
      </c>
      <c r="L933">
        <v>1356</v>
      </c>
      <c r="N933">
        <v>1010</v>
      </c>
      <c r="O933" t="s">
        <v>242</v>
      </c>
      <c r="P933" t="s">
        <v>242</v>
      </c>
      <c r="Q933">
        <v>1000</v>
      </c>
      <c r="W933">
        <v>0</v>
      </c>
      <c r="X933">
        <v>-1948375318</v>
      </c>
      <c r="Y933">
        <f t="shared" si="189"/>
        <v>5.0000000000000001E-3</v>
      </c>
      <c r="AA933">
        <v>718.56</v>
      </c>
      <c r="AB933">
        <v>0</v>
      </c>
      <c r="AC933">
        <v>0</v>
      </c>
      <c r="AD933">
        <v>0</v>
      </c>
      <c r="AE933">
        <v>718.56</v>
      </c>
      <c r="AF933">
        <v>0</v>
      </c>
      <c r="AG933">
        <v>0</v>
      </c>
      <c r="AH933">
        <v>0</v>
      </c>
      <c r="AI933">
        <v>1</v>
      </c>
      <c r="AJ933">
        <v>1</v>
      </c>
      <c r="AK933">
        <v>1</v>
      </c>
      <c r="AL933">
        <v>1</v>
      </c>
      <c r="AM933">
        <v>-2</v>
      </c>
      <c r="AN933">
        <v>0</v>
      </c>
      <c r="AO933">
        <v>1</v>
      </c>
      <c r="AP933">
        <v>1</v>
      </c>
      <c r="AQ933">
        <v>0</v>
      </c>
      <c r="AR933">
        <v>0</v>
      </c>
      <c r="AS933" t="s">
        <v>3</v>
      </c>
      <c r="AT933">
        <v>5.0000000000000001E-3</v>
      </c>
      <c r="AU933" t="s">
        <v>3</v>
      </c>
      <c r="AV933">
        <v>0</v>
      </c>
      <c r="AW933">
        <v>2</v>
      </c>
      <c r="AX933">
        <v>35385689</v>
      </c>
      <c r="AY933">
        <v>1</v>
      </c>
      <c r="AZ933">
        <v>0</v>
      </c>
      <c r="BA933">
        <v>933</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CV933">
        <v>0</v>
      </c>
      <c r="CW933">
        <v>0</v>
      </c>
      <c r="CX933">
        <f>ROUND(Y933*Source!I2898,9)</f>
        <v>2.5000000000000001E-3</v>
      </c>
      <c r="CY933">
        <f t="shared" si="192"/>
        <v>718.56</v>
      </c>
      <c r="CZ933">
        <f t="shared" si="193"/>
        <v>718.56</v>
      </c>
      <c r="DA933">
        <f t="shared" si="194"/>
        <v>1</v>
      </c>
      <c r="DB933">
        <f t="shared" si="190"/>
        <v>3.59</v>
      </c>
      <c r="DC933">
        <f t="shared" si="191"/>
        <v>0</v>
      </c>
      <c r="DD933" t="s">
        <v>3</v>
      </c>
      <c r="DE933" t="s">
        <v>3</v>
      </c>
      <c r="DF933">
        <f t="shared" si="185"/>
        <v>1.8</v>
      </c>
      <c r="DG933">
        <f t="shared" si="186"/>
        <v>0</v>
      </c>
      <c r="DH933">
        <f t="shared" si="187"/>
        <v>0</v>
      </c>
      <c r="DI933">
        <f t="shared" si="188"/>
        <v>0</v>
      </c>
      <c r="DJ933">
        <f t="shared" si="195"/>
        <v>1.8</v>
      </c>
      <c r="DK933">
        <v>0</v>
      </c>
      <c r="DL933" t="s">
        <v>3</v>
      </c>
      <c r="DM933">
        <v>0</v>
      </c>
      <c r="DN933" t="s">
        <v>3</v>
      </c>
      <c r="DO933">
        <v>0</v>
      </c>
    </row>
    <row r="934" spans="1:119" x14ac:dyDescent="0.2">
      <c r="A934">
        <f>ROW(Source!A2898)</f>
        <v>2898</v>
      </c>
      <c r="B934">
        <v>35364244</v>
      </c>
      <c r="C934">
        <v>35385675</v>
      </c>
      <c r="D934">
        <v>35122491</v>
      </c>
      <c r="E934">
        <v>1</v>
      </c>
      <c r="F934">
        <v>1</v>
      </c>
      <c r="G934">
        <v>15872964</v>
      </c>
      <c r="H934">
        <v>3</v>
      </c>
      <c r="I934" t="s">
        <v>1037</v>
      </c>
      <c r="J934" t="s">
        <v>1038</v>
      </c>
      <c r="K934" t="s">
        <v>1039</v>
      </c>
      <c r="L934">
        <v>1354</v>
      </c>
      <c r="N934">
        <v>1010</v>
      </c>
      <c r="O934" t="s">
        <v>52</v>
      </c>
      <c r="P934" t="s">
        <v>52</v>
      </c>
      <c r="Q934">
        <v>1</v>
      </c>
      <c r="W934">
        <v>0</v>
      </c>
      <c r="X934">
        <v>1884843886</v>
      </c>
      <c r="Y934">
        <f t="shared" si="189"/>
        <v>10</v>
      </c>
      <c r="AA934">
        <v>29.36</v>
      </c>
      <c r="AB934">
        <v>0</v>
      </c>
      <c r="AC934">
        <v>0</v>
      </c>
      <c r="AD934">
        <v>0</v>
      </c>
      <c r="AE934">
        <v>29.36</v>
      </c>
      <c r="AF934">
        <v>0</v>
      </c>
      <c r="AG934">
        <v>0</v>
      </c>
      <c r="AH934">
        <v>0</v>
      </c>
      <c r="AI934">
        <v>1</v>
      </c>
      <c r="AJ934">
        <v>1</v>
      </c>
      <c r="AK934">
        <v>1</v>
      </c>
      <c r="AL934">
        <v>1</v>
      </c>
      <c r="AM934">
        <v>-2</v>
      </c>
      <c r="AN934">
        <v>0</v>
      </c>
      <c r="AO934">
        <v>1</v>
      </c>
      <c r="AP934">
        <v>1</v>
      </c>
      <c r="AQ934">
        <v>0</v>
      </c>
      <c r="AR934">
        <v>0</v>
      </c>
      <c r="AS934" t="s">
        <v>3</v>
      </c>
      <c r="AT934">
        <v>10</v>
      </c>
      <c r="AU934" t="s">
        <v>3</v>
      </c>
      <c r="AV934">
        <v>0</v>
      </c>
      <c r="AW934">
        <v>2</v>
      </c>
      <c r="AX934">
        <v>35385690</v>
      </c>
      <c r="AY934">
        <v>1</v>
      </c>
      <c r="AZ934">
        <v>0</v>
      </c>
      <c r="BA934">
        <v>934</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CV934">
        <v>0</v>
      </c>
      <c r="CW934">
        <v>0</v>
      </c>
      <c r="CX934">
        <f>ROUND(Y934*Source!I2898,9)</f>
        <v>5</v>
      </c>
      <c r="CY934">
        <f t="shared" si="192"/>
        <v>29.36</v>
      </c>
      <c r="CZ934">
        <f t="shared" si="193"/>
        <v>29.36</v>
      </c>
      <c r="DA934">
        <f t="shared" si="194"/>
        <v>1</v>
      </c>
      <c r="DB934">
        <f t="shared" si="190"/>
        <v>293.60000000000002</v>
      </c>
      <c r="DC934">
        <f t="shared" si="191"/>
        <v>0</v>
      </c>
      <c r="DD934" t="s">
        <v>3</v>
      </c>
      <c r="DE934" t="s">
        <v>3</v>
      </c>
      <c r="DF934">
        <f t="shared" si="185"/>
        <v>146.80000000000001</v>
      </c>
      <c r="DG934">
        <f t="shared" si="186"/>
        <v>0</v>
      </c>
      <c r="DH934">
        <f t="shared" si="187"/>
        <v>0</v>
      </c>
      <c r="DI934">
        <f t="shared" si="188"/>
        <v>0</v>
      </c>
      <c r="DJ934">
        <f t="shared" si="195"/>
        <v>146.80000000000001</v>
      </c>
      <c r="DK934">
        <v>0</v>
      </c>
      <c r="DL934" t="s">
        <v>3</v>
      </c>
      <c r="DM934">
        <v>0</v>
      </c>
      <c r="DN934" t="s">
        <v>3</v>
      </c>
      <c r="DO934">
        <v>0</v>
      </c>
    </row>
    <row r="935" spans="1:119" x14ac:dyDescent="0.2">
      <c r="A935">
        <f>ROW(Source!A2898)</f>
        <v>2898</v>
      </c>
      <c r="B935">
        <v>35364244</v>
      </c>
      <c r="C935">
        <v>35385675</v>
      </c>
      <c r="D935">
        <v>35122522</v>
      </c>
      <c r="E935">
        <v>1</v>
      </c>
      <c r="F935">
        <v>1</v>
      </c>
      <c r="G935">
        <v>15872964</v>
      </c>
      <c r="H935">
        <v>3</v>
      </c>
      <c r="I935" t="s">
        <v>1040</v>
      </c>
      <c r="J935" t="s">
        <v>1041</v>
      </c>
      <c r="K935" t="s">
        <v>1042</v>
      </c>
      <c r="L935">
        <v>1355</v>
      </c>
      <c r="N935">
        <v>1010</v>
      </c>
      <c r="O935" t="s">
        <v>18</v>
      </c>
      <c r="P935" t="s">
        <v>18</v>
      </c>
      <c r="Q935">
        <v>100</v>
      </c>
      <c r="W935">
        <v>0</v>
      </c>
      <c r="X935">
        <v>527662241</v>
      </c>
      <c r="Y935">
        <f t="shared" si="189"/>
        <v>0.26</v>
      </c>
      <c r="AA935">
        <v>127.48</v>
      </c>
      <c r="AB935">
        <v>0</v>
      </c>
      <c r="AC935">
        <v>0</v>
      </c>
      <c r="AD935">
        <v>0</v>
      </c>
      <c r="AE935">
        <v>127.48</v>
      </c>
      <c r="AF935">
        <v>0</v>
      </c>
      <c r="AG935">
        <v>0</v>
      </c>
      <c r="AH935">
        <v>0</v>
      </c>
      <c r="AI935">
        <v>1</v>
      </c>
      <c r="AJ935">
        <v>1</v>
      </c>
      <c r="AK935">
        <v>1</v>
      </c>
      <c r="AL935">
        <v>1</v>
      </c>
      <c r="AM935">
        <v>-2</v>
      </c>
      <c r="AN935">
        <v>0</v>
      </c>
      <c r="AO935">
        <v>1</v>
      </c>
      <c r="AP935">
        <v>1</v>
      </c>
      <c r="AQ935">
        <v>0</v>
      </c>
      <c r="AR935">
        <v>0</v>
      </c>
      <c r="AS935" t="s">
        <v>3</v>
      </c>
      <c r="AT935">
        <v>0.26</v>
      </c>
      <c r="AU935" t="s">
        <v>3</v>
      </c>
      <c r="AV935">
        <v>0</v>
      </c>
      <c r="AW935">
        <v>2</v>
      </c>
      <c r="AX935">
        <v>35385691</v>
      </c>
      <c r="AY935">
        <v>1</v>
      </c>
      <c r="AZ935">
        <v>0</v>
      </c>
      <c r="BA935">
        <v>935</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CV935">
        <v>0</v>
      </c>
      <c r="CW935">
        <v>0</v>
      </c>
      <c r="CX935">
        <f>ROUND(Y935*Source!I2898,9)</f>
        <v>0.13</v>
      </c>
      <c r="CY935">
        <f t="shared" si="192"/>
        <v>127.48</v>
      </c>
      <c r="CZ935">
        <f t="shared" si="193"/>
        <v>127.48</v>
      </c>
      <c r="DA935">
        <f t="shared" si="194"/>
        <v>1</v>
      </c>
      <c r="DB935">
        <f t="shared" si="190"/>
        <v>33.14</v>
      </c>
      <c r="DC935">
        <f t="shared" si="191"/>
        <v>0</v>
      </c>
      <c r="DD935" t="s">
        <v>3</v>
      </c>
      <c r="DE935" t="s">
        <v>3</v>
      </c>
      <c r="DF935">
        <f t="shared" si="185"/>
        <v>16.57</v>
      </c>
      <c r="DG935">
        <f t="shared" si="186"/>
        <v>0</v>
      </c>
      <c r="DH935">
        <f t="shared" si="187"/>
        <v>0</v>
      </c>
      <c r="DI935">
        <f t="shared" si="188"/>
        <v>0</v>
      </c>
      <c r="DJ935">
        <f t="shared" si="195"/>
        <v>16.57</v>
      </c>
      <c r="DK935">
        <v>0</v>
      </c>
      <c r="DL935" t="s">
        <v>3</v>
      </c>
      <c r="DM935">
        <v>0</v>
      </c>
      <c r="DN935" t="s">
        <v>3</v>
      </c>
      <c r="DO935">
        <v>0</v>
      </c>
    </row>
    <row r="936" spans="1:119" x14ac:dyDescent="0.2">
      <c r="A936">
        <f>ROW(Source!A2898)</f>
        <v>2898</v>
      </c>
      <c r="B936">
        <v>35364244</v>
      </c>
      <c r="C936">
        <v>35385675</v>
      </c>
      <c r="D936">
        <v>35122244</v>
      </c>
      <c r="E936">
        <v>1</v>
      </c>
      <c r="F936">
        <v>1</v>
      </c>
      <c r="G936">
        <v>15872964</v>
      </c>
      <c r="H936">
        <v>3</v>
      </c>
      <c r="I936" t="s">
        <v>1043</v>
      </c>
      <c r="J936" t="s">
        <v>1044</v>
      </c>
      <c r="K936" t="s">
        <v>1045</v>
      </c>
      <c r="L936">
        <v>1356</v>
      </c>
      <c r="N936">
        <v>1010</v>
      </c>
      <c r="O936" t="s">
        <v>242</v>
      </c>
      <c r="P936" t="s">
        <v>242</v>
      </c>
      <c r="Q936">
        <v>1000</v>
      </c>
      <c r="W936">
        <v>0</v>
      </c>
      <c r="X936">
        <v>-1680055193</v>
      </c>
      <c r="Y936">
        <f t="shared" si="189"/>
        <v>0.02</v>
      </c>
      <c r="AA936">
        <v>258.44</v>
      </c>
      <c r="AB936">
        <v>0</v>
      </c>
      <c r="AC936">
        <v>0</v>
      </c>
      <c r="AD936">
        <v>0</v>
      </c>
      <c r="AE936">
        <v>258.44</v>
      </c>
      <c r="AF936">
        <v>0</v>
      </c>
      <c r="AG936">
        <v>0</v>
      </c>
      <c r="AH936">
        <v>0</v>
      </c>
      <c r="AI936">
        <v>1</v>
      </c>
      <c r="AJ936">
        <v>1</v>
      </c>
      <c r="AK936">
        <v>1</v>
      </c>
      <c r="AL936">
        <v>1</v>
      </c>
      <c r="AM936">
        <v>-2</v>
      </c>
      <c r="AN936">
        <v>0</v>
      </c>
      <c r="AO936">
        <v>1</v>
      </c>
      <c r="AP936">
        <v>1</v>
      </c>
      <c r="AQ936">
        <v>0</v>
      </c>
      <c r="AR936">
        <v>0</v>
      </c>
      <c r="AS936" t="s">
        <v>3</v>
      </c>
      <c r="AT936">
        <v>0.02</v>
      </c>
      <c r="AU936" t="s">
        <v>3</v>
      </c>
      <c r="AV936">
        <v>0</v>
      </c>
      <c r="AW936">
        <v>2</v>
      </c>
      <c r="AX936">
        <v>35385692</v>
      </c>
      <c r="AY936">
        <v>1</v>
      </c>
      <c r="AZ936">
        <v>0</v>
      </c>
      <c r="BA936">
        <v>936</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CV936">
        <v>0</v>
      </c>
      <c r="CW936">
        <v>0</v>
      </c>
      <c r="CX936">
        <f>ROUND(Y936*Source!I2898,9)</f>
        <v>0.01</v>
      </c>
      <c r="CY936">
        <f t="shared" si="192"/>
        <v>258.44</v>
      </c>
      <c r="CZ936">
        <f t="shared" si="193"/>
        <v>258.44</v>
      </c>
      <c r="DA936">
        <f t="shared" si="194"/>
        <v>1</v>
      </c>
      <c r="DB936">
        <f t="shared" si="190"/>
        <v>5.17</v>
      </c>
      <c r="DC936">
        <f t="shared" si="191"/>
        <v>0</v>
      </c>
      <c r="DD936" t="s">
        <v>3</v>
      </c>
      <c r="DE936" t="s">
        <v>3</v>
      </c>
      <c r="DF936">
        <f t="shared" si="185"/>
        <v>2.58</v>
      </c>
      <c r="DG936">
        <f t="shared" si="186"/>
        <v>0</v>
      </c>
      <c r="DH936">
        <f t="shared" si="187"/>
        <v>0</v>
      </c>
      <c r="DI936">
        <f t="shared" si="188"/>
        <v>0</v>
      </c>
      <c r="DJ936">
        <f t="shared" si="195"/>
        <v>2.58</v>
      </c>
      <c r="DK936">
        <v>0</v>
      </c>
      <c r="DL936" t="s">
        <v>3</v>
      </c>
      <c r="DM936">
        <v>0</v>
      </c>
      <c r="DN936" t="s">
        <v>3</v>
      </c>
      <c r="DO936">
        <v>0</v>
      </c>
    </row>
    <row r="937" spans="1:119" x14ac:dyDescent="0.2">
      <c r="A937">
        <f>ROW(Source!A2898)</f>
        <v>2898</v>
      </c>
      <c r="B937">
        <v>35364244</v>
      </c>
      <c r="C937">
        <v>35385675</v>
      </c>
      <c r="D937">
        <v>35123597</v>
      </c>
      <c r="E937">
        <v>1</v>
      </c>
      <c r="F937">
        <v>1</v>
      </c>
      <c r="G937">
        <v>15872964</v>
      </c>
      <c r="H937">
        <v>3</v>
      </c>
      <c r="I937" t="s">
        <v>1046</v>
      </c>
      <c r="J937" t="s">
        <v>1047</v>
      </c>
      <c r="K937" t="s">
        <v>1048</v>
      </c>
      <c r="L937">
        <v>1303</v>
      </c>
      <c r="N937">
        <v>1003</v>
      </c>
      <c r="O937" t="s">
        <v>35</v>
      </c>
      <c r="P937" t="s">
        <v>35</v>
      </c>
      <c r="Q937">
        <v>1000</v>
      </c>
      <c r="W937">
        <v>0</v>
      </c>
      <c r="X937">
        <v>1173250179</v>
      </c>
      <c r="Y937">
        <f t="shared" si="189"/>
        <v>0.10299999999999999</v>
      </c>
      <c r="AA937">
        <v>99643.05</v>
      </c>
      <c r="AB937">
        <v>0</v>
      </c>
      <c r="AC937">
        <v>0</v>
      </c>
      <c r="AD937">
        <v>0</v>
      </c>
      <c r="AE937">
        <v>99643.05</v>
      </c>
      <c r="AF937">
        <v>0</v>
      </c>
      <c r="AG937">
        <v>0</v>
      </c>
      <c r="AH937">
        <v>0</v>
      </c>
      <c r="AI937">
        <v>1</v>
      </c>
      <c r="AJ937">
        <v>1</v>
      </c>
      <c r="AK937">
        <v>1</v>
      </c>
      <c r="AL937">
        <v>1</v>
      </c>
      <c r="AM937">
        <v>-2</v>
      </c>
      <c r="AN937">
        <v>0</v>
      </c>
      <c r="AO937">
        <v>1</v>
      </c>
      <c r="AP937">
        <v>1</v>
      </c>
      <c r="AQ937">
        <v>0</v>
      </c>
      <c r="AR937">
        <v>0</v>
      </c>
      <c r="AS937" t="s">
        <v>3</v>
      </c>
      <c r="AT937">
        <v>0.10299999999999999</v>
      </c>
      <c r="AU937" t="s">
        <v>3</v>
      </c>
      <c r="AV937">
        <v>0</v>
      </c>
      <c r="AW937">
        <v>2</v>
      </c>
      <c r="AX937">
        <v>35385693</v>
      </c>
      <c r="AY937">
        <v>1</v>
      </c>
      <c r="AZ937">
        <v>0</v>
      </c>
      <c r="BA937">
        <v>937</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CV937">
        <v>0</v>
      </c>
      <c r="CW937">
        <v>0</v>
      </c>
      <c r="CX937">
        <f>ROUND(Y937*Source!I2898,9)</f>
        <v>5.1499999999999997E-2</v>
      </c>
      <c r="CY937">
        <f t="shared" si="192"/>
        <v>99643.05</v>
      </c>
      <c r="CZ937">
        <f t="shared" si="193"/>
        <v>99643.05</v>
      </c>
      <c r="DA937">
        <f t="shared" si="194"/>
        <v>1</v>
      </c>
      <c r="DB937">
        <f t="shared" si="190"/>
        <v>10263.23</v>
      </c>
      <c r="DC937">
        <f t="shared" si="191"/>
        <v>0</v>
      </c>
      <c r="DD937" t="s">
        <v>3</v>
      </c>
      <c r="DE937" t="s">
        <v>3</v>
      </c>
      <c r="DF937">
        <f t="shared" si="185"/>
        <v>5131.62</v>
      </c>
      <c r="DG937">
        <f t="shared" si="186"/>
        <v>0</v>
      </c>
      <c r="DH937">
        <f t="shared" si="187"/>
        <v>0</v>
      </c>
      <c r="DI937">
        <f t="shared" si="188"/>
        <v>0</v>
      </c>
      <c r="DJ937">
        <f t="shared" si="195"/>
        <v>5131.62</v>
      </c>
      <c r="DK937">
        <v>0</v>
      </c>
      <c r="DL937" t="s">
        <v>3</v>
      </c>
      <c r="DM937">
        <v>0</v>
      </c>
      <c r="DN937" t="s">
        <v>3</v>
      </c>
      <c r="DO937">
        <v>0</v>
      </c>
    </row>
    <row r="938" spans="1:119" x14ac:dyDescent="0.2">
      <c r="A938">
        <f>ROW(Source!A2900)</f>
        <v>2900</v>
      </c>
      <c r="B938">
        <v>35364244</v>
      </c>
      <c r="C938">
        <v>35385695</v>
      </c>
      <c r="D938">
        <v>35111398</v>
      </c>
      <c r="E938">
        <v>15872964</v>
      </c>
      <c r="F938">
        <v>1</v>
      </c>
      <c r="G938">
        <v>15872964</v>
      </c>
      <c r="H938">
        <v>1</v>
      </c>
      <c r="I938" t="s">
        <v>982</v>
      </c>
      <c r="J938" t="s">
        <v>3</v>
      </c>
      <c r="K938" t="s">
        <v>983</v>
      </c>
      <c r="L938">
        <v>1191</v>
      </c>
      <c r="N938">
        <v>1013</v>
      </c>
      <c r="O938" t="s">
        <v>984</v>
      </c>
      <c r="P938" t="s">
        <v>984</v>
      </c>
      <c r="Q938">
        <v>1</v>
      </c>
      <c r="W938">
        <v>0</v>
      </c>
      <c r="X938">
        <v>476480486</v>
      </c>
      <c r="Y938">
        <f t="shared" si="189"/>
        <v>17.77</v>
      </c>
      <c r="AA938">
        <v>0</v>
      </c>
      <c r="AB938">
        <v>0</v>
      </c>
      <c r="AC938">
        <v>0</v>
      </c>
      <c r="AD938">
        <v>0</v>
      </c>
      <c r="AE938">
        <v>0</v>
      </c>
      <c r="AF938">
        <v>0</v>
      </c>
      <c r="AG938">
        <v>0</v>
      </c>
      <c r="AH938">
        <v>0</v>
      </c>
      <c r="AI938">
        <v>1</v>
      </c>
      <c r="AJ938">
        <v>1</v>
      </c>
      <c r="AK938">
        <v>1</v>
      </c>
      <c r="AL938">
        <v>1</v>
      </c>
      <c r="AM938">
        <v>-2</v>
      </c>
      <c r="AN938">
        <v>0</v>
      </c>
      <c r="AO938">
        <v>1</v>
      </c>
      <c r="AP938">
        <v>1</v>
      </c>
      <c r="AQ938">
        <v>0</v>
      </c>
      <c r="AR938">
        <v>0</v>
      </c>
      <c r="AS938" t="s">
        <v>3</v>
      </c>
      <c r="AT938">
        <v>17.77</v>
      </c>
      <c r="AU938" t="s">
        <v>3</v>
      </c>
      <c r="AV938">
        <v>1</v>
      </c>
      <c r="AW938">
        <v>2</v>
      </c>
      <c r="AX938">
        <v>35385697</v>
      </c>
      <c r="AY938">
        <v>1</v>
      </c>
      <c r="AZ938">
        <v>0</v>
      </c>
      <c r="BA938">
        <v>938</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CU938">
        <f>ROUND(AT938*Source!I2900*AH938*AL938,2)</f>
        <v>0</v>
      </c>
      <c r="CV938">
        <f>ROUND(Y938*Source!I2900,9)</f>
        <v>3.1985999999999999</v>
      </c>
      <c r="CW938">
        <v>0</v>
      </c>
      <c r="CX938">
        <f>ROUND(Y938*Source!I2900,9)</f>
        <v>3.1985999999999999</v>
      </c>
      <c r="CY938">
        <f>AD938</f>
        <v>0</v>
      </c>
      <c r="CZ938">
        <f>AH938</f>
        <v>0</v>
      </c>
      <c r="DA938">
        <f>AL938</f>
        <v>1</v>
      </c>
      <c r="DB938">
        <f t="shared" si="190"/>
        <v>0</v>
      </c>
      <c r="DC938">
        <f t="shared" si="191"/>
        <v>0</v>
      </c>
      <c r="DD938" t="s">
        <v>3</v>
      </c>
      <c r="DE938" t="s">
        <v>3</v>
      </c>
      <c r="DF938">
        <f t="shared" si="185"/>
        <v>0</v>
      </c>
      <c r="DG938">
        <f t="shared" si="186"/>
        <v>0</v>
      </c>
      <c r="DH938">
        <f t="shared" si="187"/>
        <v>0</v>
      </c>
      <c r="DI938">
        <f t="shared" si="188"/>
        <v>0</v>
      </c>
      <c r="DJ938">
        <f>DI938</f>
        <v>0</v>
      </c>
      <c r="DK938">
        <v>0</v>
      </c>
      <c r="DL938" t="s">
        <v>3</v>
      </c>
      <c r="DM938">
        <v>0</v>
      </c>
      <c r="DN938" t="s">
        <v>3</v>
      </c>
      <c r="DO938">
        <v>0</v>
      </c>
    </row>
    <row r="939" spans="1:119" x14ac:dyDescent="0.2">
      <c r="A939">
        <f>ROW(Source!A2936)</f>
        <v>2936</v>
      </c>
      <c r="B939">
        <v>35364244</v>
      </c>
      <c r="C939">
        <v>35385918</v>
      </c>
      <c r="D939">
        <v>35111398</v>
      </c>
      <c r="E939">
        <v>15872964</v>
      </c>
      <c r="F939">
        <v>1</v>
      </c>
      <c r="G939">
        <v>15872964</v>
      </c>
      <c r="H939">
        <v>1</v>
      </c>
      <c r="I939" t="s">
        <v>982</v>
      </c>
      <c r="J939" t="s">
        <v>3</v>
      </c>
      <c r="K939" t="s">
        <v>983</v>
      </c>
      <c r="L939">
        <v>1191</v>
      </c>
      <c r="N939">
        <v>1013</v>
      </c>
      <c r="O939" t="s">
        <v>984</v>
      </c>
      <c r="P939" t="s">
        <v>984</v>
      </c>
      <c r="Q939">
        <v>1</v>
      </c>
      <c r="W939">
        <v>0</v>
      </c>
      <c r="X939">
        <v>476480486</v>
      </c>
      <c r="Y939">
        <f t="shared" si="189"/>
        <v>5.84</v>
      </c>
      <c r="AA939">
        <v>0</v>
      </c>
      <c r="AB939">
        <v>0</v>
      </c>
      <c r="AC939">
        <v>0</v>
      </c>
      <c r="AD939">
        <v>0</v>
      </c>
      <c r="AE939">
        <v>0</v>
      </c>
      <c r="AF939">
        <v>0</v>
      </c>
      <c r="AG939">
        <v>0</v>
      </c>
      <c r="AH939">
        <v>0</v>
      </c>
      <c r="AI939">
        <v>1</v>
      </c>
      <c r="AJ939">
        <v>1</v>
      </c>
      <c r="AK939">
        <v>1</v>
      </c>
      <c r="AL939">
        <v>1</v>
      </c>
      <c r="AM939">
        <v>-2</v>
      </c>
      <c r="AN939">
        <v>0</v>
      </c>
      <c r="AO939">
        <v>1</v>
      </c>
      <c r="AP939">
        <v>1</v>
      </c>
      <c r="AQ939">
        <v>0</v>
      </c>
      <c r="AR939">
        <v>0</v>
      </c>
      <c r="AS939" t="s">
        <v>3</v>
      </c>
      <c r="AT939">
        <v>5.84</v>
      </c>
      <c r="AU939" t="s">
        <v>3</v>
      </c>
      <c r="AV939">
        <v>1</v>
      </c>
      <c r="AW939">
        <v>2</v>
      </c>
      <c r="AX939">
        <v>35385920</v>
      </c>
      <c r="AY939">
        <v>1</v>
      </c>
      <c r="AZ939">
        <v>0</v>
      </c>
      <c r="BA939">
        <v>939</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CU939">
        <f>ROUND(AT939*Source!I2936*AH939*AL939,2)</f>
        <v>0</v>
      </c>
      <c r="CV939">
        <f>ROUND(Y939*Source!I2936,9)</f>
        <v>0.29199999999999998</v>
      </c>
      <c r="CW939">
        <v>0</v>
      </c>
      <c r="CX939">
        <f>ROUND(Y939*Source!I2936,9)</f>
        <v>0.29199999999999998</v>
      </c>
      <c r="CY939">
        <f>AD939</f>
        <v>0</v>
      </c>
      <c r="CZ939">
        <f>AH939</f>
        <v>0</v>
      </c>
      <c r="DA939">
        <f>AL939</f>
        <v>1</v>
      </c>
      <c r="DB939">
        <f t="shared" si="190"/>
        <v>0</v>
      </c>
      <c r="DC939">
        <f t="shared" si="191"/>
        <v>0</v>
      </c>
      <c r="DD939" t="s">
        <v>3</v>
      </c>
      <c r="DE939" t="s">
        <v>3</v>
      </c>
      <c r="DF939">
        <f t="shared" si="185"/>
        <v>0</v>
      </c>
      <c r="DG939">
        <f t="shared" si="186"/>
        <v>0</v>
      </c>
      <c r="DH939">
        <f t="shared" si="187"/>
        <v>0</v>
      </c>
      <c r="DI939">
        <f t="shared" si="188"/>
        <v>0</v>
      </c>
      <c r="DJ939">
        <f>DI939</f>
        <v>0</v>
      </c>
      <c r="DK939">
        <v>0</v>
      </c>
      <c r="DL939" t="s">
        <v>3</v>
      </c>
      <c r="DM939">
        <v>0</v>
      </c>
      <c r="DN939" t="s">
        <v>3</v>
      </c>
      <c r="DO939">
        <v>0</v>
      </c>
    </row>
    <row r="940" spans="1:119" x14ac:dyDescent="0.2">
      <c r="A940">
        <f>ROW(Source!A2937)</f>
        <v>2937</v>
      </c>
      <c r="B940">
        <v>35364244</v>
      </c>
      <c r="C940">
        <v>35385921</v>
      </c>
      <c r="D940">
        <v>35111398</v>
      </c>
      <c r="E940">
        <v>15872964</v>
      </c>
      <c r="F940">
        <v>1</v>
      </c>
      <c r="G940">
        <v>15872964</v>
      </c>
      <c r="H940">
        <v>1</v>
      </c>
      <c r="I940" t="s">
        <v>982</v>
      </c>
      <c r="J940" t="s">
        <v>3</v>
      </c>
      <c r="K940" t="s">
        <v>983</v>
      </c>
      <c r="L940">
        <v>1191</v>
      </c>
      <c r="N940">
        <v>1013</v>
      </c>
      <c r="O940" t="s">
        <v>984</v>
      </c>
      <c r="P940" t="s">
        <v>984</v>
      </c>
      <c r="Q940">
        <v>1</v>
      </c>
      <c r="W940">
        <v>0</v>
      </c>
      <c r="X940">
        <v>476480486</v>
      </c>
      <c r="Y940">
        <f t="shared" si="189"/>
        <v>0.42</v>
      </c>
      <c r="AA940">
        <v>0</v>
      </c>
      <c r="AB940">
        <v>0</v>
      </c>
      <c r="AC940">
        <v>0</v>
      </c>
      <c r="AD940">
        <v>0</v>
      </c>
      <c r="AE940">
        <v>0</v>
      </c>
      <c r="AF940">
        <v>0</v>
      </c>
      <c r="AG940">
        <v>0</v>
      </c>
      <c r="AH940">
        <v>0</v>
      </c>
      <c r="AI940">
        <v>1</v>
      </c>
      <c r="AJ940">
        <v>1</v>
      </c>
      <c r="AK940">
        <v>1</v>
      </c>
      <c r="AL940">
        <v>1</v>
      </c>
      <c r="AM940">
        <v>-2</v>
      </c>
      <c r="AN940">
        <v>0</v>
      </c>
      <c r="AO940">
        <v>1</v>
      </c>
      <c r="AP940">
        <v>0</v>
      </c>
      <c r="AQ940">
        <v>0</v>
      </c>
      <c r="AR940">
        <v>0</v>
      </c>
      <c r="AS940" t="s">
        <v>3</v>
      </c>
      <c r="AT940">
        <v>0.42</v>
      </c>
      <c r="AU940" t="s">
        <v>3</v>
      </c>
      <c r="AV940">
        <v>1</v>
      </c>
      <c r="AW940">
        <v>2</v>
      </c>
      <c r="AX940">
        <v>35385926</v>
      </c>
      <c r="AY940">
        <v>1</v>
      </c>
      <c r="AZ940">
        <v>0</v>
      </c>
      <c r="BA940">
        <v>940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CU940">
        <f>ROUND(AT940*Source!I2937*AH940*AL940,2)</f>
        <v>0</v>
      </c>
      <c r="CV940">
        <f>ROUND(Y940*Source!I2937,9)</f>
        <v>8.4000000000000005E-2</v>
      </c>
      <c r="CW940">
        <v>0</v>
      </c>
      <c r="CX940">
        <f>ROUND(Y940*Source!I2937,9)</f>
        <v>8.4000000000000005E-2</v>
      </c>
      <c r="CY940">
        <f>AD940</f>
        <v>0</v>
      </c>
      <c r="CZ940">
        <f>AH940</f>
        <v>0</v>
      </c>
      <c r="DA940">
        <f>AL940</f>
        <v>1</v>
      </c>
      <c r="DB940">
        <f t="shared" si="190"/>
        <v>0</v>
      </c>
      <c r="DC940">
        <f t="shared" si="191"/>
        <v>0</v>
      </c>
      <c r="DD940" t="s">
        <v>3</v>
      </c>
      <c r="DE940" t="s">
        <v>3</v>
      </c>
      <c r="DF940">
        <f t="shared" si="185"/>
        <v>0</v>
      </c>
      <c r="DG940">
        <f t="shared" si="186"/>
        <v>0</v>
      </c>
      <c r="DH940">
        <f t="shared" si="187"/>
        <v>0</v>
      </c>
      <c r="DI940">
        <f t="shared" si="188"/>
        <v>0</v>
      </c>
      <c r="DJ940">
        <f>DI940</f>
        <v>0</v>
      </c>
      <c r="DK940">
        <v>0</v>
      </c>
      <c r="DL940" t="s">
        <v>3</v>
      </c>
      <c r="DM940">
        <v>0</v>
      </c>
      <c r="DN940" t="s">
        <v>3</v>
      </c>
      <c r="DO940">
        <v>0</v>
      </c>
    </row>
    <row r="941" spans="1:119" x14ac:dyDescent="0.2">
      <c r="A941">
        <f>ROW(Source!A2937)</f>
        <v>2937</v>
      </c>
      <c r="B941">
        <v>35364244</v>
      </c>
      <c r="C941">
        <v>35385921</v>
      </c>
      <c r="D941">
        <v>35113190</v>
      </c>
      <c r="E941">
        <v>1</v>
      </c>
      <c r="F941">
        <v>1</v>
      </c>
      <c r="G941">
        <v>15872964</v>
      </c>
      <c r="H941">
        <v>2</v>
      </c>
      <c r="I941" t="s">
        <v>1111</v>
      </c>
      <c r="J941" t="s">
        <v>1112</v>
      </c>
      <c r="K941" t="s">
        <v>1113</v>
      </c>
      <c r="L941">
        <v>1368</v>
      </c>
      <c r="N941">
        <v>1011</v>
      </c>
      <c r="O941" t="s">
        <v>988</v>
      </c>
      <c r="P941" t="s">
        <v>988</v>
      </c>
      <c r="Q941">
        <v>1</v>
      </c>
      <c r="W941">
        <v>0</v>
      </c>
      <c r="X941">
        <v>-1477704590</v>
      </c>
      <c r="Y941">
        <f t="shared" si="189"/>
        <v>0.2</v>
      </c>
      <c r="AA941">
        <v>0</v>
      </c>
      <c r="AB941">
        <v>44.94</v>
      </c>
      <c r="AC941">
        <v>0.64</v>
      </c>
      <c r="AD941">
        <v>0</v>
      </c>
      <c r="AE941">
        <v>0</v>
      </c>
      <c r="AF941">
        <v>44.94</v>
      </c>
      <c r="AG941">
        <v>0.64</v>
      </c>
      <c r="AH941">
        <v>0</v>
      </c>
      <c r="AI941">
        <v>1</v>
      </c>
      <c r="AJ941">
        <v>1</v>
      </c>
      <c r="AK941">
        <v>1</v>
      </c>
      <c r="AL941">
        <v>1</v>
      </c>
      <c r="AM941">
        <v>-2</v>
      </c>
      <c r="AN941">
        <v>0</v>
      </c>
      <c r="AO941">
        <v>1</v>
      </c>
      <c r="AP941">
        <v>0</v>
      </c>
      <c r="AQ941">
        <v>0</v>
      </c>
      <c r="AR941">
        <v>0</v>
      </c>
      <c r="AS941" t="s">
        <v>3</v>
      </c>
      <c r="AT941">
        <v>0.2</v>
      </c>
      <c r="AU941" t="s">
        <v>3</v>
      </c>
      <c r="AV941">
        <v>0</v>
      </c>
      <c r="AW941">
        <v>2</v>
      </c>
      <c r="AX941">
        <v>35385927</v>
      </c>
      <c r="AY941">
        <v>1</v>
      </c>
      <c r="AZ941">
        <v>0</v>
      </c>
      <c r="BA941">
        <v>941</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CV941">
        <v>0</v>
      </c>
      <c r="CW941">
        <f>ROUND(Y941*Source!I2937*DO941,9)</f>
        <v>0</v>
      </c>
      <c r="CX941">
        <f>ROUND(Y941*Source!I2937,9)</f>
        <v>0.04</v>
      </c>
      <c r="CY941">
        <f>AB941</f>
        <v>44.94</v>
      </c>
      <c r="CZ941">
        <f>AF941</f>
        <v>44.94</v>
      </c>
      <c r="DA941">
        <f>AJ941</f>
        <v>1</v>
      </c>
      <c r="DB941">
        <f t="shared" si="190"/>
        <v>8.99</v>
      </c>
      <c r="DC941">
        <f t="shared" si="191"/>
        <v>0.13</v>
      </c>
      <c r="DD941" t="s">
        <v>3</v>
      </c>
      <c r="DE941" t="s">
        <v>3</v>
      </c>
      <c r="DF941">
        <f t="shared" si="185"/>
        <v>0</v>
      </c>
      <c r="DG941">
        <f t="shared" si="186"/>
        <v>1.8</v>
      </c>
      <c r="DH941">
        <f t="shared" si="187"/>
        <v>0.03</v>
      </c>
      <c r="DI941">
        <f t="shared" si="188"/>
        <v>0</v>
      </c>
      <c r="DJ941">
        <f>DG941</f>
        <v>1.8</v>
      </c>
      <c r="DK941">
        <v>0</v>
      </c>
      <c r="DL941" t="s">
        <v>3</v>
      </c>
      <c r="DM941">
        <v>0</v>
      </c>
      <c r="DN941" t="s">
        <v>3</v>
      </c>
      <c r="DO941">
        <v>0</v>
      </c>
    </row>
    <row r="942" spans="1:119" x14ac:dyDescent="0.2">
      <c r="A942">
        <f>ROW(Source!A2937)</f>
        <v>2937</v>
      </c>
      <c r="B942">
        <v>35364244</v>
      </c>
      <c r="C942">
        <v>35385921</v>
      </c>
      <c r="D942">
        <v>35115233</v>
      </c>
      <c r="E942">
        <v>1</v>
      </c>
      <c r="F942">
        <v>1</v>
      </c>
      <c r="G942">
        <v>15872964</v>
      </c>
      <c r="H942">
        <v>3</v>
      </c>
      <c r="I942" t="s">
        <v>1114</v>
      </c>
      <c r="J942" t="s">
        <v>1115</v>
      </c>
      <c r="K942" t="s">
        <v>1116</v>
      </c>
      <c r="L942">
        <v>1339</v>
      </c>
      <c r="N942">
        <v>1007</v>
      </c>
      <c r="O942" t="s">
        <v>1117</v>
      </c>
      <c r="P942" t="s">
        <v>1117</v>
      </c>
      <c r="Q942">
        <v>1</v>
      </c>
      <c r="W942">
        <v>0</v>
      </c>
      <c r="X942">
        <v>-35091971</v>
      </c>
      <c r="Y942">
        <f t="shared" si="189"/>
        <v>1.7600000000000001E-2</v>
      </c>
      <c r="AA942">
        <v>54.81</v>
      </c>
      <c r="AB942">
        <v>0</v>
      </c>
      <c r="AC942">
        <v>0</v>
      </c>
      <c r="AD942">
        <v>0</v>
      </c>
      <c r="AE942">
        <v>54.81</v>
      </c>
      <c r="AF942">
        <v>0</v>
      </c>
      <c r="AG942">
        <v>0</v>
      </c>
      <c r="AH942">
        <v>0</v>
      </c>
      <c r="AI942">
        <v>1</v>
      </c>
      <c r="AJ942">
        <v>1</v>
      </c>
      <c r="AK942">
        <v>1</v>
      </c>
      <c r="AL942">
        <v>1</v>
      </c>
      <c r="AM942">
        <v>-2</v>
      </c>
      <c r="AN942">
        <v>0</v>
      </c>
      <c r="AO942">
        <v>1</v>
      </c>
      <c r="AP942">
        <v>0</v>
      </c>
      <c r="AQ942">
        <v>0</v>
      </c>
      <c r="AR942">
        <v>0</v>
      </c>
      <c r="AS942" t="s">
        <v>3</v>
      </c>
      <c r="AT942">
        <v>1.7600000000000001E-2</v>
      </c>
      <c r="AU942" t="s">
        <v>3</v>
      </c>
      <c r="AV942">
        <v>0</v>
      </c>
      <c r="AW942">
        <v>2</v>
      </c>
      <c r="AX942">
        <v>35385928</v>
      </c>
      <c r="AY942">
        <v>1</v>
      </c>
      <c r="AZ942">
        <v>0</v>
      </c>
      <c r="BA942">
        <v>942</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CV942">
        <v>0</v>
      </c>
      <c r="CW942">
        <v>0</v>
      </c>
      <c r="CX942">
        <f>ROUND(Y942*Source!I2937,9)</f>
        <v>3.5200000000000001E-3</v>
      </c>
      <c r="CY942">
        <f>AA942</f>
        <v>54.81</v>
      </c>
      <c r="CZ942">
        <f>AE942</f>
        <v>54.81</v>
      </c>
      <c r="DA942">
        <f>AI942</f>
        <v>1</v>
      </c>
      <c r="DB942">
        <f t="shared" si="190"/>
        <v>0.96</v>
      </c>
      <c r="DC942">
        <f t="shared" si="191"/>
        <v>0</v>
      </c>
      <c r="DD942" t="s">
        <v>3</v>
      </c>
      <c r="DE942" t="s">
        <v>3</v>
      </c>
      <c r="DF942">
        <f t="shared" si="185"/>
        <v>0.19</v>
      </c>
      <c r="DG942">
        <f t="shared" si="186"/>
        <v>0</v>
      </c>
      <c r="DH942">
        <f t="shared" si="187"/>
        <v>0</v>
      </c>
      <c r="DI942">
        <f t="shared" si="188"/>
        <v>0</v>
      </c>
      <c r="DJ942">
        <f>DF942</f>
        <v>0.19</v>
      </c>
      <c r="DK942">
        <v>0</v>
      </c>
      <c r="DL942" t="s">
        <v>3</v>
      </c>
      <c r="DM942">
        <v>0</v>
      </c>
      <c r="DN942" t="s">
        <v>3</v>
      </c>
      <c r="DO942">
        <v>0</v>
      </c>
    </row>
    <row r="943" spans="1:119" x14ac:dyDescent="0.2">
      <c r="A943">
        <f>ROW(Source!A2937)</f>
        <v>2937</v>
      </c>
      <c r="B943">
        <v>35364244</v>
      </c>
      <c r="C943">
        <v>35385921</v>
      </c>
      <c r="D943">
        <v>35117602</v>
      </c>
      <c r="E943">
        <v>1</v>
      </c>
      <c r="F943">
        <v>1</v>
      </c>
      <c r="G943">
        <v>15872964</v>
      </c>
      <c r="H943">
        <v>3</v>
      </c>
      <c r="I943" t="s">
        <v>1118</v>
      </c>
      <c r="J943" t="s">
        <v>1119</v>
      </c>
      <c r="K943" t="s">
        <v>1120</v>
      </c>
      <c r="L943">
        <v>1354</v>
      </c>
      <c r="N943">
        <v>1010</v>
      </c>
      <c r="O943" t="s">
        <v>52</v>
      </c>
      <c r="P943" t="s">
        <v>52</v>
      </c>
      <c r="Q943">
        <v>1</v>
      </c>
      <c r="W943">
        <v>0</v>
      </c>
      <c r="X943">
        <v>656259231</v>
      </c>
      <c r="Y943">
        <f t="shared" si="189"/>
        <v>6.7000000000000002E-3</v>
      </c>
      <c r="AA943">
        <v>16620.27</v>
      </c>
      <c r="AB943">
        <v>0</v>
      </c>
      <c r="AC943">
        <v>0</v>
      </c>
      <c r="AD943">
        <v>0</v>
      </c>
      <c r="AE943">
        <v>16620.27</v>
      </c>
      <c r="AF943">
        <v>0</v>
      </c>
      <c r="AG943">
        <v>0</v>
      </c>
      <c r="AH943">
        <v>0</v>
      </c>
      <c r="AI943">
        <v>1</v>
      </c>
      <c r="AJ943">
        <v>1</v>
      </c>
      <c r="AK943">
        <v>1</v>
      </c>
      <c r="AL943">
        <v>1</v>
      </c>
      <c r="AM943">
        <v>-2</v>
      </c>
      <c r="AN943">
        <v>0</v>
      </c>
      <c r="AO943">
        <v>1</v>
      </c>
      <c r="AP943">
        <v>0</v>
      </c>
      <c r="AQ943">
        <v>0</v>
      </c>
      <c r="AR943">
        <v>0</v>
      </c>
      <c r="AS943" t="s">
        <v>3</v>
      </c>
      <c r="AT943">
        <v>6.7000000000000002E-3</v>
      </c>
      <c r="AU943" t="s">
        <v>3</v>
      </c>
      <c r="AV943">
        <v>0</v>
      </c>
      <c r="AW943">
        <v>2</v>
      </c>
      <c r="AX943">
        <v>35385929</v>
      </c>
      <c r="AY943">
        <v>1</v>
      </c>
      <c r="AZ943">
        <v>0</v>
      </c>
      <c r="BA943">
        <v>943</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CV943">
        <v>0</v>
      </c>
      <c r="CW943">
        <v>0</v>
      </c>
      <c r="CX943">
        <f>ROUND(Y943*Source!I2937,9)</f>
        <v>1.34E-3</v>
      </c>
      <c r="CY943">
        <f>AA943</f>
        <v>16620.27</v>
      </c>
      <c r="CZ943">
        <f>AE943</f>
        <v>16620.27</v>
      </c>
      <c r="DA943">
        <f>AI943</f>
        <v>1</v>
      </c>
      <c r="DB943">
        <f t="shared" si="190"/>
        <v>111.36</v>
      </c>
      <c r="DC943">
        <f t="shared" si="191"/>
        <v>0</v>
      </c>
      <c r="DD943" t="s">
        <v>3</v>
      </c>
      <c r="DE943" t="s">
        <v>3</v>
      </c>
      <c r="DF943">
        <f t="shared" si="185"/>
        <v>22.27</v>
      </c>
      <c r="DG943">
        <f t="shared" si="186"/>
        <v>0</v>
      </c>
      <c r="DH943">
        <f t="shared" si="187"/>
        <v>0</v>
      </c>
      <c r="DI943">
        <f t="shared" si="188"/>
        <v>0</v>
      </c>
      <c r="DJ943">
        <f>DF943</f>
        <v>22.27</v>
      </c>
      <c r="DK943">
        <v>0</v>
      </c>
      <c r="DL943" t="s">
        <v>3</v>
      </c>
      <c r="DM943">
        <v>0</v>
      </c>
      <c r="DN943" t="s">
        <v>3</v>
      </c>
      <c r="DO943">
        <v>0</v>
      </c>
    </row>
    <row r="944" spans="1:119" x14ac:dyDescent="0.2">
      <c r="A944">
        <f>ROW(Source!A2938)</f>
        <v>2938</v>
      </c>
      <c r="B944">
        <v>35364244</v>
      </c>
      <c r="C944">
        <v>35385930</v>
      </c>
      <c r="D944">
        <v>35111398</v>
      </c>
      <c r="E944">
        <v>15872964</v>
      </c>
      <c r="F944">
        <v>1</v>
      </c>
      <c r="G944">
        <v>15872964</v>
      </c>
      <c r="H944">
        <v>1</v>
      </c>
      <c r="I944" t="s">
        <v>982</v>
      </c>
      <c r="J944" t="s">
        <v>3</v>
      </c>
      <c r="K944" t="s">
        <v>983</v>
      </c>
      <c r="L944">
        <v>1191</v>
      </c>
      <c r="N944">
        <v>1013</v>
      </c>
      <c r="O944" t="s">
        <v>984</v>
      </c>
      <c r="P944" t="s">
        <v>984</v>
      </c>
      <c r="Q944">
        <v>1</v>
      </c>
      <c r="W944">
        <v>0</v>
      </c>
      <c r="X944">
        <v>476480486</v>
      </c>
      <c r="Y944">
        <f t="shared" si="189"/>
        <v>14</v>
      </c>
      <c r="AA944">
        <v>0</v>
      </c>
      <c r="AB944">
        <v>0</v>
      </c>
      <c r="AC944">
        <v>0</v>
      </c>
      <c r="AD944">
        <v>0</v>
      </c>
      <c r="AE944">
        <v>0</v>
      </c>
      <c r="AF944">
        <v>0</v>
      </c>
      <c r="AG944">
        <v>0</v>
      </c>
      <c r="AH944">
        <v>0</v>
      </c>
      <c r="AI944">
        <v>1</v>
      </c>
      <c r="AJ944">
        <v>1</v>
      </c>
      <c r="AK944">
        <v>1</v>
      </c>
      <c r="AL944">
        <v>1</v>
      </c>
      <c r="AM944">
        <v>-2</v>
      </c>
      <c r="AN944">
        <v>0</v>
      </c>
      <c r="AO944">
        <v>1</v>
      </c>
      <c r="AP944">
        <v>1</v>
      </c>
      <c r="AQ944">
        <v>0</v>
      </c>
      <c r="AR944">
        <v>0</v>
      </c>
      <c r="AS944" t="s">
        <v>3</v>
      </c>
      <c r="AT944">
        <v>14</v>
      </c>
      <c r="AU944" t="s">
        <v>3</v>
      </c>
      <c r="AV944">
        <v>1</v>
      </c>
      <c r="AW944">
        <v>2</v>
      </c>
      <c r="AX944">
        <v>35385934</v>
      </c>
      <c r="AY944">
        <v>1</v>
      </c>
      <c r="AZ944">
        <v>0</v>
      </c>
      <c r="BA944">
        <v>944</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CU944">
        <f>ROUND(AT944*Source!I2938*AH944*AL944,2)</f>
        <v>0</v>
      </c>
      <c r="CV944">
        <f>ROUND(Y944*Source!I2938,9)</f>
        <v>0.14000000000000001</v>
      </c>
      <c r="CW944">
        <v>0</v>
      </c>
      <c r="CX944">
        <f>ROUND(Y944*Source!I2938,9)</f>
        <v>0.14000000000000001</v>
      </c>
      <c r="CY944">
        <f>AD944</f>
        <v>0</v>
      </c>
      <c r="CZ944">
        <f>AH944</f>
        <v>0</v>
      </c>
      <c r="DA944">
        <f>AL944</f>
        <v>1</v>
      </c>
      <c r="DB944">
        <f t="shared" si="190"/>
        <v>0</v>
      </c>
      <c r="DC944">
        <f t="shared" si="191"/>
        <v>0</v>
      </c>
      <c r="DD944" t="s">
        <v>3</v>
      </c>
      <c r="DE944" t="s">
        <v>3</v>
      </c>
      <c r="DF944">
        <f t="shared" si="185"/>
        <v>0</v>
      </c>
      <c r="DG944">
        <f t="shared" si="186"/>
        <v>0</v>
      </c>
      <c r="DH944">
        <f t="shared" si="187"/>
        <v>0</v>
      </c>
      <c r="DI944">
        <f t="shared" si="188"/>
        <v>0</v>
      </c>
      <c r="DJ944">
        <f>DI944</f>
        <v>0</v>
      </c>
      <c r="DK944">
        <v>0</v>
      </c>
      <c r="DL944" t="s">
        <v>3</v>
      </c>
      <c r="DM944">
        <v>0</v>
      </c>
      <c r="DN944" t="s">
        <v>3</v>
      </c>
      <c r="DO944">
        <v>0</v>
      </c>
    </row>
    <row r="945" spans="1:119" x14ac:dyDescent="0.2">
      <c r="A945">
        <f>ROW(Source!A2938)</f>
        <v>2938</v>
      </c>
      <c r="B945">
        <v>35364244</v>
      </c>
      <c r="C945">
        <v>35385930</v>
      </c>
      <c r="D945">
        <v>35112687</v>
      </c>
      <c r="E945">
        <v>1</v>
      </c>
      <c r="F945">
        <v>1</v>
      </c>
      <c r="G945">
        <v>15872964</v>
      </c>
      <c r="H945">
        <v>2</v>
      </c>
      <c r="I945" t="s">
        <v>1121</v>
      </c>
      <c r="J945" t="s">
        <v>1122</v>
      </c>
      <c r="K945" t="s">
        <v>1123</v>
      </c>
      <c r="L945">
        <v>1368</v>
      </c>
      <c r="N945">
        <v>1011</v>
      </c>
      <c r="O945" t="s">
        <v>988</v>
      </c>
      <c r="P945" t="s">
        <v>988</v>
      </c>
      <c r="Q945">
        <v>1</v>
      </c>
      <c r="W945">
        <v>0</v>
      </c>
      <c r="X945">
        <v>-1843499539</v>
      </c>
      <c r="Y945">
        <f t="shared" si="189"/>
        <v>3.65</v>
      </c>
      <c r="AA945">
        <v>0</v>
      </c>
      <c r="AB945">
        <v>1635</v>
      </c>
      <c r="AC945">
        <v>832.91</v>
      </c>
      <c r="AD945">
        <v>0</v>
      </c>
      <c r="AE945">
        <v>0</v>
      </c>
      <c r="AF945">
        <v>1635</v>
      </c>
      <c r="AG945">
        <v>832.91</v>
      </c>
      <c r="AH945">
        <v>0</v>
      </c>
      <c r="AI945">
        <v>1</v>
      </c>
      <c r="AJ945">
        <v>1</v>
      </c>
      <c r="AK945">
        <v>1</v>
      </c>
      <c r="AL945">
        <v>1</v>
      </c>
      <c r="AM945">
        <v>-2</v>
      </c>
      <c r="AN945">
        <v>0</v>
      </c>
      <c r="AO945">
        <v>1</v>
      </c>
      <c r="AP945">
        <v>1</v>
      </c>
      <c r="AQ945">
        <v>0</v>
      </c>
      <c r="AR945">
        <v>0</v>
      </c>
      <c r="AS945" t="s">
        <v>3</v>
      </c>
      <c r="AT945">
        <v>3.65</v>
      </c>
      <c r="AU945" t="s">
        <v>3</v>
      </c>
      <c r="AV945">
        <v>0</v>
      </c>
      <c r="AW945">
        <v>2</v>
      </c>
      <c r="AX945">
        <v>35385935</v>
      </c>
      <c r="AY945">
        <v>1</v>
      </c>
      <c r="AZ945">
        <v>0</v>
      </c>
      <c r="BA945">
        <v>945</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0</v>
      </c>
      <c r="CV945">
        <v>0</v>
      </c>
      <c r="CW945">
        <f>ROUND(Y945*Source!I2938*DO945,9)</f>
        <v>0</v>
      </c>
      <c r="CX945">
        <f>ROUND(Y945*Source!I2938,9)</f>
        <v>3.6499999999999998E-2</v>
      </c>
      <c r="CY945">
        <f>AB945</f>
        <v>1635</v>
      </c>
      <c r="CZ945">
        <f>AF945</f>
        <v>1635</v>
      </c>
      <c r="DA945">
        <f>AJ945</f>
        <v>1</v>
      </c>
      <c r="DB945">
        <f t="shared" si="190"/>
        <v>5967.75</v>
      </c>
      <c r="DC945">
        <f t="shared" si="191"/>
        <v>3040.12</v>
      </c>
      <c r="DD945" t="s">
        <v>3</v>
      </c>
      <c r="DE945" t="s">
        <v>3</v>
      </c>
      <c r="DF945">
        <f t="shared" si="185"/>
        <v>0</v>
      </c>
      <c r="DG945">
        <f t="shared" si="186"/>
        <v>59.68</v>
      </c>
      <c r="DH945">
        <f t="shared" si="187"/>
        <v>30.4</v>
      </c>
      <c r="DI945">
        <f t="shared" si="188"/>
        <v>0</v>
      </c>
      <c r="DJ945">
        <f>DG945</f>
        <v>59.68</v>
      </c>
      <c r="DK945">
        <v>0</v>
      </c>
      <c r="DL945" t="s">
        <v>3</v>
      </c>
      <c r="DM945">
        <v>0</v>
      </c>
      <c r="DN945" t="s">
        <v>3</v>
      </c>
      <c r="DO945">
        <v>0</v>
      </c>
    </row>
    <row r="946" spans="1:119" x14ac:dyDescent="0.2">
      <c r="A946">
        <f>ROW(Source!A2938)</f>
        <v>2938</v>
      </c>
      <c r="B946">
        <v>35364244</v>
      </c>
      <c r="C946">
        <v>35385930</v>
      </c>
      <c r="D946">
        <v>35113169</v>
      </c>
      <c r="E946">
        <v>1</v>
      </c>
      <c r="F946">
        <v>1</v>
      </c>
      <c r="G946">
        <v>15872964</v>
      </c>
      <c r="H946">
        <v>2</v>
      </c>
      <c r="I946" t="s">
        <v>1124</v>
      </c>
      <c r="J946" t="s">
        <v>1125</v>
      </c>
      <c r="K946" t="s">
        <v>1126</v>
      </c>
      <c r="L946">
        <v>1368</v>
      </c>
      <c r="N946">
        <v>1011</v>
      </c>
      <c r="O946" t="s">
        <v>988</v>
      </c>
      <c r="P946" t="s">
        <v>988</v>
      </c>
      <c r="Q946">
        <v>1</v>
      </c>
      <c r="W946">
        <v>0</v>
      </c>
      <c r="X946">
        <v>-1505827316</v>
      </c>
      <c r="Y946">
        <f t="shared" si="189"/>
        <v>3.65</v>
      </c>
      <c r="AA946">
        <v>0</v>
      </c>
      <c r="AB946">
        <v>7.15</v>
      </c>
      <c r="AC946">
        <v>0.09</v>
      </c>
      <c r="AD946">
        <v>0</v>
      </c>
      <c r="AE946">
        <v>0</v>
      </c>
      <c r="AF946">
        <v>7.15</v>
      </c>
      <c r="AG946">
        <v>0.09</v>
      </c>
      <c r="AH946">
        <v>0</v>
      </c>
      <c r="AI946">
        <v>1</v>
      </c>
      <c r="AJ946">
        <v>1</v>
      </c>
      <c r="AK946">
        <v>1</v>
      </c>
      <c r="AL946">
        <v>1</v>
      </c>
      <c r="AM946">
        <v>-2</v>
      </c>
      <c r="AN946">
        <v>0</v>
      </c>
      <c r="AO946">
        <v>1</v>
      </c>
      <c r="AP946">
        <v>1</v>
      </c>
      <c r="AQ946">
        <v>0</v>
      </c>
      <c r="AR946">
        <v>0</v>
      </c>
      <c r="AS946" t="s">
        <v>3</v>
      </c>
      <c r="AT946">
        <v>3.65</v>
      </c>
      <c r="AU946" t="s">
        <v>3</v>
      </c>
      <c r="AV946">
        <v>0</v>
      </c>
      <c r="AW946">
        <v>2</v>
      </c>
      <c r="AX946">
        <v>35385936</v>
      </c>
      <c r="AY946">
        <v>1</v>
      </c>
      <c r="AZ946">
        <v>0</v>
      </c>
      <c r="BA946">
        <v>946</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CV946">
        <v>0</v>
      </c>
      <c r="CW946">
        <f>ROUND(Y946*Source!I2938*DO946,9)</f>
        <v>0</v>
      </c>
      <c r="CX946">
        <f>ROUND(Y946*Source!I2938,9)</f>
        <v>3.6499999999999998E-2</v>
      </c>
      <c r="CY946">
        <f>AB946</f>
        <v>7.15</v>
      </c>
      <c r="CZ946">
        <f>AF946</f>
        <v>7.15</v>
      </c>
      <c r="DA946">
        <f>AJ946</f>
        <v>1</v>
      </c>
      <c r="DB946">
        <f t="shared" si="190"/>
        <v>26.1</v>
      </c>
      <c r="DC946">
        <f t="shared" si="191"/>
        <v>0.33</v>
      </c>
      <c r="DD946" t="s">
        <v>3</v>
      </c>
      <c r="DE946" t="s">
        <v>3</v>
      </c>
      <c r="DF946">
        <f t="shared" si="185"/>
        <v>0</v>
      </c>
      <c r="DG946">
        <f t="shared" si="186"/>
        <v>0.26</v>
      </c>
      <c r="DH946">
        <f t="shared" si="187"/>
        <v>0</v>
      </c>
      <c r="DI946">
        <f t="shared" si="188"/>
        <v>0</v>
      </c>
      <c r="DJ946">
        <f>DG946</f>
        <v>0.26</v>
      </c>
      <c r="DK946">
        <v>0</v>
      </c>
      <c r="DL946" t="s">
        <v>3</v>
      </c>
      <c r="DM946">
        <v>0</v>
      </c>
      <c r="DN946" t="s">
        <v>3</v>
      </c>
      <c r="DO946">
        <v>0</v>
      </c>
    </row>
    <row r="947" spans="1:119" x14ac:dyDescent="0.2">
      <c r="A947">
        <f>ROW(Source!A2941)</f>
        <v>2941</v>
      </c>
      <c r="B947">
        <v>35364244</v>
      </c>
      <c r="C947">
        <v>35385939</v>
      </c>
      <c r="D947">
        <v>35111398</v>
      </c>
      <c r="E947">
        <v>15872964</v>
      </c>
      <c r="F947">
        <v>1</v>
      </c>
      <c r="G947">
        <v>15872964</v>
      </c>
      <c r="H947">
        <v>1</v>
      </c>
      <c r="I947" t="s">
        <v>982</v>
      </c>
      <c r="J947" t="s">
        <v>3</v>
      </c>
      <c r="K947" t="s">
        <v>983</v>
      </c>
      <c r="L947">
        <v>1191</v>
      </c>
      <c r="N947">
        <v>1013</v>
      </c>
      <c r="O947" t="s">
        <v>984</v>
      </c>
      <c r="P947" t="s">
        <v>984</v>
      </c>
      <c r="Q947">
        <v>1</v>
      </c>
      <c r="W947">
        <v>0</v>
      </c>
      <c r="X947">
        <v>476480486</v>
      </c>
      <c r="Y947">
        <f t="shared" si="189"/>
        <v>42.81</v>
      </c>
      <c r="AA947">
        <v>0</v>
      </c>
      <c r="AB947">
        <v>0</v>
      </c>
      <c r="AC947">
        <v>0</v>
      </c>
      <c r="AD947">
        <v>0</v>
      </c>
      <c r="AE947">
        <v>0</v>
      </c>
      <c r="AF947">
        <v>0</v>
      </c>
      <c r="AG947">
        <v>0</v>
      </c>
      <c r="AH947">
        <v>0</v>
      </c>
      <c r="AI947">
        <v>1</v>
      </c>
      <c r="AJ947">
        <v>1</v>
      </c>
      <c r="AK947">
        <v>1</v>
      </c>
      <c r="AL947">
        <v>1</v>
      </c>
      <c r="AM947">
        <v>-2</v>
      </c>
      <c r="AN947">
        <v>0</v>
      </c>
      <c r="AO947">
        <v>1</v>
      </c>
      <c r="AP947">
        <v>1</v>
      </c>
      <c r="AQ947">
        <v>0</v>
      </c>
      <c r="AR947">
        <v>0</v>
      </c>
      <c r="AS947" t="s">
        <v>3</v>
      </c>
      <c r="AT947">
        <v>42.81</v>
      </c>
      <c r="AU947" t="s">
        <v>3</v>
      </c>
      <c r="AV947">
        <v>1</v>
      </c>
      <c r="AW947">
        <v>2</v>
      </c>
      <c r="AX947">
        <v>35385942</v>
      </c>
      <c r="AY947">
        <v>1</v>
      </c>
      <c r="AZ947">
        <v>0</v>
      </c>
      <c r="BA947">
        <v>947</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CU947">
        <f>ROUND(AT947*Source!I2941*AH947*AL947,2)</f>
        <v>0</v>
      </c>
      <c r="CV947">
        <f>ROUND(Y947*Source!I2941,9)</f>
        <v>1.7123999999999999</v>
      </c>
      <c r="CW947">
        <v>0</v>
      </c>
      <c r="CX947">
        <f>ROUND(Y947*Source!I2941,9)</f>
        <v>1.7123999999999999</v>
      </c>
      <c r="CY947">
        <f>AD947</f>
        <v>0</v>
      </c>
      <c r="CZ947">
        <f>AH947</f>
        <v>0</v>
      </c>
      <c r="DA947">
        <f>AL947</f>
        <v>1</v>
      </c>
      <c r="DB947">
        <f t="shared" si="190"/>
        <v>0</v>
      </c>
      <c r="DC947">
        <f t="shared" si="191"/>
        <v>0</v>
      </c>
      <c r="DD947" t="s">
        <v>3</v>
      </c>
      <c r="DE947" t="s">
        <v>3</v>
      </c>
      <c r="DF947">
        <f t="shared" si="185"/>
        <v>0</v>
      </c>
      <c r="DG947">
        <f t="shared" si="186"/>
        <v>0</v>
      </c>
      <c r="DH947">
        <f t="shared" si="187"/>
        <v>0</v>
      </c>
      <c r="DI947">
        <f t="shared" si="188"/>
        <v>0</v>
      </c>
      <c r="DJ947">
        <f>DI947</f>
        <v>0</v>
      </c>
      <c r="DK947">
        <v>0</v>
      </c>
      <c r="DL947" t="s">
        <v>3</v>
      </c>
      <c r="DM947">
        <v>0</v>
      </c>
      <c r="DN947" t="s">
        <v>3</v>
      </c>
      <c r="DO947">
        <v>0</v>
      </c>
    </row>
    <row r="948" spans="1:119" x14ac:dyDescent="0.2">
      <c r="A948">
        <f>ROW(Source!A2941)</f>
        <v>2941</v>
      </c>
      <c r="B948">
        <v>35364244</v>
      </c>
      <c r="C948">
        <v>35385939</v>
      </c>
      <c r="D948">
        <v>35113206</v>
      </c>
      <c r="E948">
        <v>1</v>
      </c>
      <c r="F948">
        <v>1</v>
      </c>
      <c r="G948">
        <v>15872964</v>
      </c>
      <c r="H948">
        <v>2</v>
      </c>
      <c r="I948" t="s">
        <v>989</v>
      </c>
      <c r="J948" t="s">
        <v>990</v>
      </c>
      <c r="K948" t="s">
        <v>991</v>
      </c>
      <c r="L948">
        <v>1368</v>
      </c>
      <c r="N948">
        <v>1011</v>
      </c>
      <c r="O948" t="s">
        <v>988</v>
      </c>
      <c r="P948" t="s">
        <v>988</v>
      </c>
      <c r="Q948">
        <v>1</v>
      </c>
      <c r="W948">
        <v>0</v>
      </c>
      <c r="X948">
        <v>-1817365194</v>
      </c>
      <c r="Y948">
        <f t="shared" si="189"/>
        <v>6.9</v>
      </c>
      <c r="AA948">
        <v>0</v>
      </c>
      <c r="AB948">
        <v>4.72</v>
      </c>
      <c r="AC948">
        <v>0.1</v>
      </c>
      <c r="AD948">
        <v>0</v>
      </c>
      <c r="AE948">
        <v>0</v>
      </c>
      <c r="AF948">
        <v>4.72</v>
      </c>
      <c r="AG948">
        <v>0.1</v>
      </c>
      <c r="AH948">
        <v>0</v>
      </c>
      <c r="AI948">
        <v>1</v>
      </c>
      <c r="AJ948">
        <v>1</v>
      </c>
      <c r="AK948">
        <v>1</v>
      </c>
      <c r="AL948">
        <v>1</v>
      </c>
      <c r="AM948">
        <v>-2</v>
      </c>
      <c r="AN948">
        <v>0</v>
      </c>
      <c r="AO948">
        <v>1</v>
      </c>
      <c r="AP948">
        <v>1</v>
      </c>
      <c r="AQ948">
        <v>0</v>
      </c>
      <c r="AR948">
        <v>0</v>
      </c>
      <c r="AS948" t="s">
        <v>3</v>
      </c>
      <c r="AT948">
        <v>6.9</v>
      </c>
      <c r="AU948" t="s">
        <v>3</v>
      </c>
      <c r="AV948">
        <v>0</v>
      </c>
      <c r="AW948">
        <v>2</v>
      </c>
      <c r="AX948">
        <v>35385943</v>
      </c>
      <c r="AY948">
        <v>1</v>
      </c>
      <c r="AZ948">
        <v>0</v>
      </c>
      <c r="BA948">
        <v>948</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CV948">
        <v>0</v>
      </c>
      <c r="CW948">
        <f>ROUND(Y948*Source!I2941*DO948,9)</f>
        <v>0</v>
      </c>
      <c r="CX948">
        <f>ROUND(Y948*Source!I2941,9)</f>
        <v>0.27600000000000002</v>
      </c>
      <c r="CY948">
        <f>AB948</f>
        <v>4.72</v>
      </c>
      <c r="CZ948">
        <f>AF948</f>
        <v>4.72</v>
      </c>
      <c r="DA948">
        <f>AJ948</f>
        <v>1</v>
      </c>
      <c r="DB948">
        <f t="shared" si="190"/>
        <v>32.57</v>
      </c>
      <c r="DC948">
        <f t="shared" si="191"/>
        <v>0.69</v>
      </c>
      <c r="DD948" t="s">
        <v>3</v>
      </c>
      <c r="DE948" t="s">
        <v>3</v>
      </c>
      <c r="DF948">
        <f t="shared" si="185"/>
        <v>0</v>
      </c>
      <c r="DG948">
        <f t="shared" si="186"/>
        <v>1.3</v>
      </c>
      <c r="DH948">
        <f t="shared" si="187"/>
        <v>0.03</v>
      </c>
      <c r="DI948">
        <f t="shared" si="188"/>
        <v>0</v>
      </c>
      <c r="DJ948">
        <f>DG948</f>
        <v>1.3</v>
      </c>
      <c r="DK948">
        <v>0</v>
      </c>
      <c r="DL948" t="s">
        <v>3</v>
      </c>
      <c r="DM948">
        <v>0</v>
      </c>
      <c r="DN948" t="s">
        <v>3</v>
      </c>
      <c r="DO948">
        <v>0</v>
      </c>
    </row>
    <row r="949" spans="1:119" x14ac:dyDescent="0.2">
      <c r="A949">
        <f>ROW(Source!A2942)</f>
        <v>2942</v>
      </c>
      <c r="B949">
        <v>35364244</v>
      </c>
      <c r="C949">
        <v>35385944</v>
      </c>
      <c r="D949">
        <v>35111398</v>
      </c>
      <c r="E949">
        <v>15872964</v>
      </c>
      <c r="F949">
        <v>1</v>
      </c>
      <c r="G949">
        <v>15872964</v>
      </c>
      <c r="H949">
        <v>1</v>
      </c>
      <c r="I949" t="s">
        <v>982</v>
      </c>
      <c r="J949" t="s">
        <v>3</v>
      </c>
      <c r="K949" t="s">
        <v>983</v>
      </c>
      <c r="L949">
        <v>1191</v>
      </c>
      <c r="N949">
        <v>1013</v>
      </c>
      <c r="O949" t="s">
        <v>984</v>
      </c>
      <c r="P949" t="s">
        <v>984</v>
      </c>
      <c r="Q949">
        <v>1</v>
      </c>
      <c r="W949">
        <v>0</v>
      </c>
      <c r="X949">
        <v>476480486</v>
      </c>
      <c r="Y949">
        <f t="shared" si="189"/>
        <v>39.22</v>
      </c>
      <c r="AA949">
        <v>0</v>
      </c>
      <c r="AB949">
        <v>0</v>
      </c>
      <c r="AC949">
        <v>0</v>
      </c>
      <c r="AD949">
        <v>0</v>
      </c>
      <c r="AE949">
        <v>0</v>
      </c>
      <c r="AF949">
        <v>0</v>
      </c>
      <c r="AG949">
        <v>0</v>
      </c>
      <c r="AH949">
        <v>0</v>
      </c>
      <c r="AI949">
        <v>1</v>
      </c>
      <c r="AJ949">
        <v>1</v>
      </c>
      <c r="AK949">
        <v>1</v>
      </c>
      <c r="AL949">
        <v>1</v>
      </c>
      <c r="AM949">
        <v>-2</v>
      </c>
      <c r="AN949">
        <v>0</v>
      </c>
      <c r="AO949">
        <v>1</v>
      </c>
      <c r="AP949">
        <v>1</v>
      </c>
      <c r="AQ949">
        <v>0</v>
      </c>
      <c r="AR949">
        <v>0</v>
      </c>
      <c r="AS949" t="s">
        <v>3</v>
      </c>
      <c r="AT949">
        <v>39.22</v>
      </c>
      <c r="AU949" t="s">
        <v>3</v>
      </c>
      <c r="AV949">
        <v>1</v>
      </c>
      <c r="AW949">
        <v>2</v>
      </c>
      <c r="AX949">
        <v>35385947</v>
      </c>
      <c r="AY949">
        <v>1</v>
      </c>
      <c r="AZ949">
        <v>0</v>
      </c>
      <c r="BA949">
        <v>949</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CU949">
        <f>ROUND(AT949*Source!I2942*AH949*AL949,2)</f>
        <v>0</v>
      </c>
      <c r="CV949">
        <f>ROUND(Y949*Source!I2942,9)</f>
        <v>0.39219999999999999</v>
      </c>
      <c r="CW949">
        <v>0</v>
      </c>
      <c r="CX949">
        <f>ROUND(Y949*Source!I2942,9)</f>
        <v>0.39219999999999999</v>
      </c>
      <c r="CY949">
        <f>AD949</f>
        <v>0</v>
      </c>
      <c r="CZ949">
        <f>AH949</f>
        <v>0</v>
      </c>
      <c r="DA949">
        <f>AL949</f>
        <v>1</v>
      </c>
      <c r="DB949">
        <f t="shared" si="190"/>
        <v>0</v>
      </c>
      <c r="DC949">
        <f t="shared" si="191"/>
        <v>0</v>
      </c>
      <c r="DD949" t="s">
        <v>3</v>
      </c>
      <c r="DE949" t="s">
        <v>3</v>
      </c>
      <c r="DF949">
        <f t="shared" si="185"/>
        <v>0</v>
      </c>
      <c r="DG949">
        <f t="shared" si="186"/>
        <v>0</v>
      </c>
      <c r="DH949">
        <f t="shared" si="187"/>
        <v>0</v>
      </c>
      <c r="DI949">
        <f t="shared" si="188"/>
        <v>0</v>
      </c>
      <c r="DJ949">
        <f>DI949</f>
        <v>0</v>
      </c>
      <c r="DK949">
        <v>0</v>
      </c>
      <c r="DL949" t="s">
        <v>3</v>
      </c>
      <c r="DM949">
        <v>0</v>
      </c>
      <c r="DN949" t="s">
        <v>3</v>
      </c>
      <c r="DO949">
        <v>0</v>
      </c>
    </row>
    <row r="950" spans="1:119" x14ac:dyDescent="0.2">
      <c r="A950">
        <f>ROW(Source!A2942)</f>
        <v>2942</v>
      </c>
      <c r="B950">
        <v>35364244</v>
      </c>
      <c r="C950">
        <v>35385944</v>
      </c>
      <c r="D950">
        <v>35113206</v>
      </c>
      <c r="E950">
        <v>1</v>
      </c>
      <c r="F950">
        <v>1</v>
      </c>
      <c r="G950">
        <v>15872964</v>
      </c>
      <c r="H950">
        <v>2</v>
      </c>
      <c r="I950" t="s">
        <v>989</v>
      </c>
      <c r="J950" t="s">
        <v>990</v>
      </c>
      <c r="K950" t="s">
        <v>991</v>
      </c>
      <c r="L950">
        <v>1368</v>
      </c>
      <c r="N950">
        <v>1011</v>
      </c>
      <c r="O950" t="s">
        <v>988</v>
      </c>
      <c r="P950" t="s">
        <v>988</v>
      </c>
      <c r="Q950">
        <v>1</v>
      </c>
      <c r="W950">
        <v>0</v>
      </c>
      <c r="X950">
        <v>-1817365194</v>
      </c>
      <c r="Y950">
        <f t="shared" si="189"/>
        <v>6.9</v>
      </c>
      <c r="AA950">
        <v>0</v>
      </c>
      <c r="AB950">
        <v>4.72</v>
      </c>
      <c r="AC950">
        <v>0.1</v>
      </c>
      <c r="AD950">
        <v>0</v>
      </c>
      <c r="AE950">
        <v>0</v>
      </c>
      <c r="AF950">
        <v>4.72</v>
      </c>
      <c r="AG950">
        <v>0.1</v>
      </c>
      <c r="AH950">
        <v>0</v>
      </c>
      <c r="AI950">
        <v>1</v>
      </c>
      <c r="AJ950">
        <v>1</v>
      </c>
      <c r="AK950">
        <v>1</v>
      </c>
      <c r="AL950">
        <v>1</v>
      </c>
      <c r="AM950">
        <v>-2</v>
      </c>
      <c r="AN950">
        <v>0</v>
      </c>
      <c r="AO950">
        <v>1</v>
      </c>
      <c r="AP950">
        <v>1</v>
      </c>
      <c r="AQ950">
        <v>0</v>
      </c>
      <c r="AR950">
        <v>0</v>
      </c>
      <c r="AS950" t="s">
        <v>3</v>
      </c>
      <c r="AT950">
        <v>6.9</v>
      </c>
      <c r="AU950" t="s">
        <v>3</v>
      </c>
      <c r="AV950">
        <v>0</v>
      </c>
      <c r="AW950">
        <v>2</v>
      </c>
      <c r="AX950">
        <v>35385948</v>
      </c>
      <c r="AY950">
        <v>1</v>
      </c>
      <c r="AZ950">
        <v>0</v>
      </c>
      <c r="BA950">
        <v>950</v>
      </c>
      <c r="BB950">
        <v>0</v>
      </c>
      <c r="BC950">
        <v>0</v>
      </c>
      <c r="BD950">
        <v>0</v>
      </c>
      <c r="BE950">
        <v>0</v>
      </c>
      <c r="BF950">
        <v>0</v>
      </c>
      <c r="BG950">
        <v>0</v>
      </c>
      <c r="BH950">
        <v>0</v>
      </c>
      <c r="BI950">
        <v>0</v>
      </c>
      <c r="BJ950">
        <v>0</v>
      </c>
      <c r="BK950">
        <v>0</v>
      </c>
      <c r="BL950">
        <v>0</v>
      </c>
      <c r="BM950">
        <v>0</v>
      </c>
      <c r="BN950">
        <v>0</v>
      </c>
      <c r="BO950">
        <v>0</v>
      </c>
      <c r="BP950">
        <v>0</v>
      </c>
      <c r="BQ950">
        <v>0</v>
      </c>
      <c r="BR950">
        <v>0</v>
      </c>
      <c r="BS950">
        <v>0</v>
      </c>
      <c r="BT950">
        <v>0</v>
      </c>
      <c r="BU950">
        <v>0</v>
      </c>
      <c r="BV950">
        <v>0</v>
      </c>
      <c r="BW950">
        <v>0</v>
      </c>
      <c r="CV950">
        <v>0</v>
      </c>
      <c r="CW950">
        <f>ROUND(Y950*Source!I2942*DO950,9)</f>
        <v>0</v>
      </c>
      <c r="CX950">
        <f>ROUND(Y950*Source!I2942,9)</f>
        <v>6.9000000000000006E-2</v>
      </c>
      <c r="CY950">
        <f>AB950</f>
        <v>4.72</v>
      </c>
      <c r="CZ950">
        <f>AF950</f>
        <v>4.72</v>
      </c>
      <c r="DA950">
        <f>AJ950</f>
        <v>1</v>
      </c>
      <c r="DB950">
        <f t="shared" si="190"/>
        <v>32.57</v>
      </c>
      <c r="DC950">
        <f t="shared" si="191"/>
        <v>0.69</v>
      </c>
      <c r="DD950" t="s">
        <v>3</v>
      </c>
      <c r="DE950" t="s">
        <v>3</v>
      </c>
      <c r="DF950">
        <f t="shared" si="185"/>
        <v>0</v>
      </c>
      <c r="DG950">
        <f t="shared" si="186"/>
        <v>0.33</v>
      </c>
      <c r="DH950">
        <f t="shared" si="187"/>
        <v>0.01</v>
      </c>
      <c r="DI950">
        <f t="shared" si="188"/>
        <v>0</v>
      </c>
      <c r="DJ950">
        <f>DG950</f>
        <v>0.33</v>
      </c>
      <c r="DK950">
        <v>0</v>
      </c>
      <c r="DL950" t="s">
        <v>3</v>
      </c>
      <c r="DM950">
        <v>0</v>
      </c>
      <c r="DN950" t="s">
        <v>3</v>
      </c>
      <c r="DO950">
        <v>0</v>
      </c>
    </row>
    <row r="951" spans="1:119" x14ac:dyDescent="0.2">
      <c r="A951">
        <f>ROW(Source!A2943)</f>
        <v>2943</v>
      </c>
      <c r="B951">
        <v>35364244</v>
      </c>
      <c r="C951">
        <v>35385949</v>
      </c>
      <c r="D951">
        <v>35111398</v>
      </c>
      <c r="E951">
        <v>15872964</v>
      </c>
      <c r="F951">
        <v>1</v>
      </c>
      <c r="G951">
        <v>15872964</v>
      </c>
      <c r="H951">
        <v>1</v>
      </c>
      <c r="I951" t="s">
        <v>982</v>
      </c>
      <c r="J951" t="s">
        <v>3</v>
      </c>
      <c r="K951" t="s">
        <v>983</v>
      </c>
      <c r="L951">
        <v>1191</v>
      </c>
      <c r="N951">
        <v>1013</v>
      </c>
      <c r="O951" t="s">
        <v>984</v>
      </c>
      <c r="P951" t="s">
        <v>984</v>
      </c>
      <c r="Q951">
        <v>1</v>
      </c>
      <c r="W951">
        <v>0</v>
      </c>
      <c r="X951">
        <v>476480486</v>
      </c>
      <c r="Y951">
        <f t="shared" si="189"/>
        <v>34.630000000000003</v>
      </c>
      <c r="AA951">
        <v>0</v>
      </c>
      <c r="AB951">
        <v>0</v>
      </c>
      <c r="AC951">
        <v>0</v>
      </c>
      <c r="AD951">
        <v>0</v>
      </c>
      <c r="AE951">
        <v>0</v>
      </c>
      <c r="AF951">
        <v>0</v>
      </c>
      <c r="AG951">
        <v>0</v>
      </c>
      <c r="AH951">
        <v>0</v>
      </c>
      <c r="AI951">
        <v>1</v>
      </c>
      <c r="AJ951">
        <v>1</v>
      </c>
      <c r="AK951">
        <v>1</v>
      </c>
      <c r="AL951">
        <v>1</v>
      </c>
      <c r="AM951">
        <v>-2</v>
      </c>
      <c r="AN951">
        <v>0</v>
      </c>
      <c r="AO951">
        <v>1</v>
      </c>
      <c r="AP951">
        <v>1</v>
      </c>
      <c r="AQ951">
        <v>0</v>
      </c>
      <c r="AR951">
        <v>0</v>
      </c>
      <c r="AS951" t="s">
        <v>3</v>
      </c>
      <c r="AT951">
        <v>34.630000000000003</v>
      </c>
      <c r="AU951" t="s">
        <v>3</v>
      </c>
      <c r="AV951">
        <v>1</v>
      </c>
      <c r="AW951">
        <v>2</v>
      </c>
      <c r="AX951">
        <v>35385951</v>
      </c>
      <c r="AY951">
        <v>1</v>
      </c>
      <c r="AZ951">
        <v>0</v>
      </c>
      <c r="BA951">
        <v>951</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0</v>
      </c>
      <c r="CU951">
        <f>ROUND(AT951*Source!I2943*AH951*AL951,2)</f>
        <v>0</v>
      </c>
      <c r="CV951">
        <f>ROUND(Y951*Source!I2943,9)</f>
        <v>0.3463</v>
      </c>
      <c r="CW951">
        <v>0</v>
      </c>
      <c r="CX951">
        <f>ROUND(Y951*Source!I2943,9)</f>
        <v>0.3463</v>
      </c>
      <c r="CY951">
        <f>AD951</f>
        <v>0</v>
      </c>
      <c r="CZ951">
        <f>AH951</f>
        <v>0</v>
      </c>
      <c r="DA951">
        <f>AL951</f>
        <v>1</v>
      </c>
      <c r="DB951">
        <f t="shared" si="190"/>
        <v>0</v>
      </c>
      <c r="DC951">
        <f t="shared" si="191"/>
        <v>0</v>
      </c>
      <c r="DD951" t="s">
        <v>3</v>
      </c>
      <c r="DE951" t="s">
        <v>3</v>
      </c>
      <c r="DF951">
        <f t="shared" si="185"/>
        <v>0</v>
      </c>
      <c r="DG951">
        <f t="shared" si="186"/>
        <v>0</v>
      </c>
      <c r="DH951">
        <f t="shared" si="187"/>
        <v>0</v>
      </c>
      <c r="DI951">
        <f t="shared" si="188"/>
        <v>0</v>
      </c>
      <c r="DJ951">
        <f>DI951</f>
        <v>0</v>
      </c>
      <c r="DK951">
        <v>0</v>
      </c>
      <c r="DL951" t="s">
        <v>3</v>
      </c>
      <c r="DM951">
        <v>0</v>
      </c>
      <c r="DN951" t="s">
        <v>3</v>
      </c>
      <c r="DO951">
        <v>0</v>
      </c>
    </row>
    <row r="952" spans="1:119" x14ac:dyDescent="0.2">
      <c r="A952">
        <f>ROW(Source!A2979)</f>
        <v>2979</v>
      </c>
      <c r="B952">
        <v>35364244</v>
      </c>
      <c r="C952">
        <v>35386010</v>
      </c>
      <c r="D952">
        <v>35111398</v>
      </c>
      <c r="E952">
        <v>15872964</v>
      </c>
      <c r="F952">
        <v>1</v>
      </c>
      <c r="G952">
        <v>15872964</v>
      </c>
      <c r="H952">
        <v>1</v>
      </c>
      <c r="I952" t="s">
        <v>982</v>
      </c>
      <c r="J952" t="s">
        <v>3</v>
      </c>
      <c r="K952" t="s">
        <v>983</v>
      </c>
      <c r="L952">
        <v>1191</v>
      </c>
      <c r="N952">
        <v>1013</v>
      </c>
      <c r="O952" t="s">
        <v>984</v>
      </c>
      <c r="P952" t="s">
        <v>984</v>
      </c>
      <c r="Q952">
        <v>1</v>
      </c>
      <c r="W952">
        <v>0</v>
      </c>
      <c r="X952">
        <v>476480486</v>
      </c>
      <c r="Y952">
        <f t="shared" si="189"/>
        <v>5.84</v>
      </c>
      <c r="AA952">
        <v>0</v>
      </c>
      <c r="AB952">
        <v>0</v>
      </c>
      <c r="AC952">
        <v>0</v>
      </c>
      <c r="AD952">
        <v>0</v>
      </c>
      <c r="AE952">
        <v>0</v>
      </c>
      <c r="AF952">
        <v>0</v>
      </c>
      <c r="AG952">
        <v>0</v>
      </c>
      <c r="AH952">
        <v>0</v>
      </c>
      <c r="AI952">
        <v>1</v>
      </c>
      <c r="AJ952">
        <v>1</v>
      </c>
      <c r="AK952">
        <v>1</v>
      </c>
      <c r="AL952">
        <v>1</v>
      </c>
      <c r="AM952">
        <v>-2</v>
      </c>
      <c r="AN952">
        <v>0</v>
      </c>
      <c r="AO952">
        <v>1</v>
      </c>
      <c r="AP952">
        <v>1</v>
      </c>
      <c r="AQ952">
        <v>0</v>
      </c>
      <c r="AR952">
        <v>0</v>
      </c>
      <c r="AS952" t="s">
        <v>3</v>
      </c>
      <c r="AT952">
        <v>5.84</v>
      </c>
      <c r="AU952" t="s">
        <v>3</v>
      </c>
      <c r="AV952">
        <v>1</v>
      </c>
      <c r="AW952">
        <v>2</v>
      </c>
      <c r="AX952">
        <v>35386012</v>
      </c>
      <c r="AY952">
        <v>1</v>
      </c>
      <c r="AZ952">
        <v>0</v>
      </c>
      <c r="BA952">
        <v>952</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0</v>
      </c>
      <c r="CU952">
        <f>ROUND(AT952*Source!I2979*AH952*AL952,2)</f>
        <v>0</v>
      </c>
      <c r="CV952">
        <f>ROUND(Y952*Source!I2979,9)</f>
        <v>0.29199999999999998</v>
      </c>
      <c r="CW952">
        <v>0</v>
      </c>
      <c r="CX952">
        <f>ROUND(Y952*Source!I2979,9)</f>
        <v>0.29199999999999998</v>
      </c>
      <c r="CY952">
        <f>AD952</f>
        <v>0</v>
      </c>
      <c r="CZ952">
        <f>AH952</f>
        <v>0</v>
      </c>
      <c r="DA952">
        <f>AL952</f>
        <v>1</v>
      </c>
      <c r="DB952">
        <f t="shared" si="190"/>
        <v>0</v>
      </c>
      <c r="DC952">
        <f t="shared" si="191"/>
        <v>0</v>
      </c>
      <c r="DD952" t="s">
        <v>3</v>
      </c>
      <c r="DE952" t="s">
        <v>3</v>
      </c>
      <c r="DF952">
        <f t="shared" si="185"/>
        <v>0</v>
      </c>
      <c r="DG952">
        <f t="shared" si="186"/>
        <v>0</v>
      </c>
      <c r="DH952">
        <f t="shared" si="187"/>
        <v>0</v>
      </c>
      <c r="DI952">
        <f t="shared" si="188"/>
        <v>0</v>
      </c>
      <c r="DJ952">
        <f>DI952</f>
        <v>0</v>
      </c>
      <c r="DK952">
        <v>0</v>
      </c>
      <c r="DL952" t="s">
        <v>3</v>
      </c>
      <c r="DM952">
        <v>0</v>
      </c>
      <c r="DN952" t="s">
        <v>3</v>
      </c>
      <c r="DO952">
        <v>0</v>
      </c>
    </row>
    <row r="953" spans="1:119" x14ac:dyDescent="0.2">
      <c r="A953">
        <f>ROW(Source!A2980)</f>
        <v>2980</v>
      </c>
      <c r="B953">
        <v>35364244</v>
      </c>
      <c r="C953">
        <v>35386013</v>
      </c>
      <c r="D953">
        <v>35111398</v>
      </c>
      <c r="E953">
        <v>15872964</v>
      </c>
      <c r="F953">
        <v>1</v>
      </c>
      <c r="G953">
        <v>15872964</v>
      </c>
      <c r="H953">
        <v>1</v>
      </c>
      <c r="I953" t="s">
        <v>982</v>
      </c>
      <c r="J953" t="s">
        <v>3</v>
      </c>
      <c r="K953" t="s">
        <v>983</v>
      </c>
      <c r="L953">
        <v>1191</v>
      </c>
      <c r="N953">
        <v>1013</v>
      </c>
      <c r="O953" t="s">
        <v>984</v>
      </c>
      <c r="P953" t="s">
        <v>984</v>
      </c>
      <c r="Q953">
        <v>1</v>
      </c>
      <c r="W953">
        <v>0</v>
      </c>
      <c r="X953">
        <v>476480486</v>
      </c>
      <c r="Y953">
        <f t="shared" si="189"/>
        <v>0.42</v>
      </c>
      <c r="AA953">
        <v>0</v>
      </c>
      <c r="AB953">
        <v>0</v>
      </c>
      <c r="AC953">
        <v>0</v>
      </c>
      <c r="AD953">
        <v>0</v>
      </c>
      <c r="AE953">
        <v>0</v>
      </c>
      <c r="AF953">
        <v>0</v>
      </c>
      <c r="AG953">
        <v>0</v>
      </c>
      <c r="AH953">
        <v>0</v>
      </c>
      <c r="AI953">
        <v>1</v>
      </c>
      <c r="AJ953">
        <v>1</v>
      </c>
      <c r="AK953">
        <v>1</v>
      </c>
      <c r="AL953">
        <v>1</v>
      </c>
      <c r="AM953">
        <v>-2</v>
      </c>
      <c r="AN953">
        <v>0</v>
      </c>
      <c r="AO953">
        <v>1</v>
      </c>
      <c r="AP953">
        <v>0</v>
      </c>
      <c r="AQ953">
        <v>0</v>
      </c>
      <c r="AR953">
        <v>0</v>
      </c>
      <c r="AS953" t="s">
        <v>3</v>
      </c>
      <c r="AT953">
        <v>0.42</v>
      </c>
      <c r="AU953" t="s">
        <v>3</v>
      </c>
      <c r="AV953">
        <v>1</v>
      </c>
      <c r="AW953">
        <v>2</v>
      </c>
      <c r="AX953">
        <v>35386018</v>
      </c>
      <c r="AY953">
        <v>1</v>
      </c>
      <c r="AZ953">
        <v>0</v>
      </c>
      <c r="BA953">
        <v>953</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0</v>
      </c>
      <c r="CU953">
        <f>ROUND(AT953*Source!I2980*AH953*AL953,2)</f>
        <v>0</v>
      </c>
      <c r="CV953">
        <f>ROUND(Y953*Source!I2980,9)</f>
        <v>8.4000000000000005E-2</v>
      </c>
      <c r="CW953">
        <v>0</v>
      </c>
      <c r="CX953">
        <f>ROUND(Y953*Source!I2980,9)</f>
        <v>8.4000000000000005E-2</v>
      </c>
      <c r="CY953">
        <f>AD953</f>
        <v>0</v>
      </c>
      <c r="CZ953">
        <f>AH953</f>
        <v>0</v>
      </c>
      <c r="DA953">
        <f>AL953</f>
        <v>1</v>
      </c>
      <c r="DB953">
        <f t="shared" si="190"/>
        <v>0</v>
      </c>
      <c r="DC953">
        <f t="shared" si="191"/>
        <v>0</v>
      </c>
      <c r="DD953" t="s">
        <v>3</v>
      </c>
      <c r="DE953" t="s">
        <v>3</v>
      </c>
      <c r="DF953">
        <f t="shared" si="185"/>
        <v>0</v>
      </c>
      <c r="DG953">
        <f t="shared" si="186"/>
        <v>0</v>
      </c>
      <c r="DH953">
        <f t="shared" si="187"/>
        <v>0</v>
      </c>
      <c r="DI953">
        <f t="shared" si="188"/>
        <v>0</v>
      </c>
      <c r="DJ953">
        <f>DI953</f>
        <v>0</v>
      </c>
      <c r="DK953">
        <v>0</v>
      </c>
      <c r="DL953" t="s">
        <v>3</v>
      </c>
      <c r="DM953">
        <v>0</v>
      </c>
      <c r="DN953" t="s">
        <v>3</v>
      </c>
      <c r="DO953">
        <v>0</v>
      </c>
    </row>
    <row r="954" spans="1:119" x14ac:dyDescent="0.2">
      <c r="A954">
        <f>ROW(Source!A2980)</f>
        <v>2980</v>
      </c>
      <c r="B954">
        <v>35364244</v>
      </c>
      <c r="C954">
        <v>35386013</v>
      </c>
      <c r="D954">
        <v>35113190</v>
      </c>
      <c r="E954">
        <v>1</v>
      </c>
      <c r="F954">
        <v>1</v>
      </c>
      <c r="G954">
        <v>15872964</v>
      </c>
      <c r="H954">
        <v>2</v>
      </c>
      <c r="I954" t="s">
        <v>1111</v>
      </c>
      <c r="J954" t="s">
        <v>1112</v>
      </c>
      <c r="K954" t="s">
        <v>1113</v>
      </c>
      <c r="L954">
        <v>1368</v>
      </c>
      <c r="N954">
        <v>1011</v>
      </c>
      <c r="O954" t="s">
        <v>988</v>
      </c>
      <c r="P954" t="s">
        <v>988</v>
      </c>
      <c r="Q954">
        <v>1</v>
      </c>
      <c r="W954">
        <v>0</v>
      </c>
      <c r="X954">
        <v>-1477704590</v>
      </c>
      <c r="Y954">
        <f t="shared" si="189"/>
        <v>0.2</v>
      </c>
      <c r="AA954">
        <v>0</v>
      </c>
      <c r="AB954">
        <v>44.94</v>
      </c>
      <c r="AC954">
        <v>0.64</v>
      </c>
      <c r="AD954">
        <v>0</v>
      </c>
      <c r="AE954">
        <v>0</v>
      </c>
      <c r="AF954">
        <v>44.94</v>
      </c>
      <c r="AG954">
        <v>0.64</v>
      </c>
      <c r="AH954">
        <v>0</v>
      </c>
      <c r="AI954">
        <v>1</v>
      </c>
      <c r="AJ954">
        <v>1</v>
      </c>
      <c r="AK954">
        <v>1</v>
      </c>
      <c r="AL954">
        <v>1</v>
      </c>
      <c r="AM954">
        <v>-2</v>
      </c>
      <c r="AN954">
        <v>0</v>
      </c>
      <c r="AO954">
        <v>1</v>
      </c>
      <c r="AP954">
        <v>0</v>
      </c>
      <c r="AQ954">
        <v>0</v>
      </c>
      <c r="AR954">
        <v>0</v>
      </c>
      <c r="AS954" t="s">
        <v>3</v>
      </c>
      <c r="AT954">
        <v>0.2</v>
      </c>
      <c r="AU954" t="s">
        <v>3</v>
      </c>
      <c r="AV954">
        <v>0</v>
      </c>
      <c r="AW954">
        <v>2</v>
      </c>
      <c r="AX954">
        <v>35386019</v>
      </c>
      <c r="AY954">
        <v>1</v>
      </c>
      <c r="AZ954">
        <v>0</v>
      </c>
      <c r="BA954">
        <v>954</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CV954">
        <v>0</v>
      </c>
      <c r="CW954">
        <f>ROUND(Y954*Source!I2980*DO954,9)</f>
        <v>0</v>
      </c>
      <c r="CX954">
        <f>ROUND(Y954*Source!I2980,9)</f>
        <v>0.04</v>
      </c>
      <c r="CY954">
        <f>AB954</f>
        <v>44.94</v>
      </c>
      <c r="CZ954">
        <f>AF954</f>
        <v>44.94</v>
      </c>
      <c r="DA954">
        <f>AJ954</f>
        <v>1</v>
      </c>
      <c r="DB954">
        <f t="shared" si="190"/>
        <v>8.99</v>
      </c>
      <c r="DC954">
        <f t="shared" si="191"/>
        <v>0.13</v>
      </c>
      <c r="DD954" t="s">
        <v>3</v>
      </c>
      <c r="DE954" t="s">
        <v>3</v>
      </c>
      <c r="DF954">
        <f t="shared" si="185"/>
        <v>0</v>
      </c>
      <c r="DG954">
        <f t="shared" si="186"/>
        <v>1.8</v>
      </c>
      <c r="DH954">
        <f t="shared" si="187"/>
        <v>0.03</v>
      </c>
      <c r="DI954">
        <f t="shared" si="188"/>
        <v>0</v>
      </c>
      <c r="DJ954">
        <f>DG954</f>
        <v>1.8</v>
      </c>
      <c r="DK954">
        <v>0</v>
      </c>
      <c r="DL954" t="s">
        <v>3</v>
      </c>
      <c r="DM954">
        <v>0</v>
      </c>
      <c r="DN954" t="s">
        <v>3</v>
      </c>
      <c r="DO954">
        <v>0</v>
      </c>
    </row>
    <row r="955" spans="1:119" x14ac:dyDescent="0.2">
      <c r="A955">
        <f>ROW(Source!A2980)</f>
        <v>2980</v>
      </c>
      <c r="B955">
        <v>35364244</v>
      </c>
      <c r="C955">
        <v>35386013</v>
      </c>
      <c r="D955">
        <v>35115233</v>
      </c>
      <c r="E955">
        <v>1</v>
      </c>
      <c r="F955">
        <v>1</v>
      </c>
      <c r="G955">
        <v>15872964</v>
      </c>
      <c r="H955">
        <v>3</v>
      </c>
      <c r="I955" t="s">
        <v>1114</v>
      </c>
      <c r="J955" t="s">
        <v>1115</v>
      </c>
      <c r="K955" t="s">
        <v>1116</v>
      </c>
      <c r="L955">
        <v>1339</v>
      </c>
      <c r="N955">
        <v>1007</v>
      </c>
      <c r="O955" t="s">
        <v>1117</v>
      </c>
      <c r="P955" t="s">
        <v>1117</v>
      </c>
      <c r="Q955">
        <v>1</v>
      </c>
      <c r="W955">
        <v>0</v>
      </c>
      <c r="X955">
        <v>-35091971</v>
      </c>
      <c r="Y955">
        <f t="shared" si="189"/>
        <v>1.7600000000000001E-2</v>
      </c>
      <c r="AA955">
        <v>54.81</v>
      </c>
      <c r="AB955">
        <v>0</v>
      </c>
      <c r="AC955">
        <v>0</v>
      </c>
      <c r="AD955">
        <v>0</v>
      </c>
      <c r="AE955">
        <v>54.81</v>
      </c>
      <c r="AF955">
        <v>0</v>
      </c>
      <c r="AG955">
        <v>0</v>
      </c>
      <c r="AH955">
        <v>0</v>
      </c>
      <c r="AI955">
        <v>1</v>
      </c>
      <c r="AJ955">
        <v>1</v>
      </c>
      <c r="AK955">
        <v>1</v>
      </c>
      <c r="AL955">
        <v>1</v>
      </c>
      <c r="AM955">
        <v>-2</v>
      </c>
      <c r="AN955">
        <v>0</v>
      </c>
      <c r="AO955">
        <v>1</v>
      </c>
      <c r="AP955">
        <v>0</v>
      </c>
      <c r="AQ955">
        <v>0</v>
      </c>
      <c r="AR955">
        <v>0</v>
      </c>
      <c r="AS955" t="s">
        <v>3</v>
      </c>
      <c r="AT955">
        <v>1.7600000000000001E-2</v>
      </c>
      <c r="AU955" t="s">
        <v>3</v>
      </c>
      <c r="AV955">
        <v>0</v>
      </c>
      <c r="AW955">
        <v>2</v>
      </c>
      <c r="AX955">
        <v>35386020</v>
      </c>
      <c r="AY955">
        <v>1</v>
      </c>
      <c r="AZ955">
        <v>0</v>
      </c>
      <c r="BA955">
        <v>955</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CV955">
        <v>0</v>
      </c>
      <c r="CW955">
        <v>0</v>
      </c>
      <c r="CX955">
        <f>ROUND(Y955*Source!I2980,9)</f>
        <v>3.5200000000000001E-3</v>
      </c>
      <c r="CY955">
        <f>AA955</f>
        <v>54.81</v>
      </c>
      <c r="CZ955">
        <f>AE955</f>
        <v>54.81</v>
      </c>
      <c r="DA955">
        <f>AI955</f>
        <v>1</v>
      </c>
      <c r="DB955">
        <f t="shared" si="190"/>
        <v>0.96</v>
      </c>
      <c r="DC955">
        <f t="shared" si="191"/>
        <v>0</v>
      </c>
      <c r="DD955" t="s">
        <v>3</v>
      </c>
      <c r="DE955" t="s">
        <v>3</v>
      </c>
      <c r="DF955">
        <f t="shared" si="185"/>
        <v>0.19</v>
      </c>
      <c r="DG955">
        <f t="shared" si="186"/>
        <v>0</v>
      </c>
      <c r="DH955">
        <f t="shared" si="187"/>
        <v>0</v>
      </c>
      <c r="DI955">
        <f t="shared" si="188"/>
        <v>0</v>
      </c>
      <c r="DJ955">
        <f>DF955</f>
        <v>0.19</v>
      </c>
      <c r="DK955">
        <v>0</v>
      </c>
      <c r="DL955" t="s">
        <v>3</v>
      </c>
      <c r="DM955">
        <v>0</v>
      </c>
      <c r="DN955" t="s">
        <v>3</v>
      </c>
      <c r="DO955">
        <v>0</v>
      </c>
    </row>
    <row r="956" spans="1:119" x14ac:dyDescent="0.2">
      <c r="A956">
        <f>ROW(Source!A2980)</f>
        <v>2980</v>
      </c>
      <c r="B956">
        <v>35364244</v>
      </c>
      <c r="C956">
        <v>35386013</v>
      </c>
      <c r="D956">
        <v>35117602</v>
      </c>
      <c r="E956">
        <v>1</v>
      </c>
      <c r="F956">
        <v>1</v>
      </c>
      <c r="G956">
        <v>15872964</v>
      </c>
      <c r="H956">
        <v>3</v>
      </c>
      <c r="I956" t="s">
        <v>1118</v>
      </c>
      <c r="J956" t="s">
        <v>1119</v>
      </c>
      <c r="K956" t="s">
        <v>1120</v>
      </c>
      <c r="L956">
        <v>1354</v>
      </c>
      <c r="N956">
        <v>1010</v>
      </c>
      <c r="O956" t="s">
        <v>52</v>
      </c>
      <c r="P956" t="s">
        <v>52</v>
      </c>
      <c r="Q956">
        <v>1</v>
      </c>
      <c r="W956">
        <v>0</v>
      </c>
      <c r="X956">
        <v>656259231</v>
      </c>
      <c r="Y956">
        <f t="shared" si="189"/>
        <v>6.7000000000000002E-3</v>
      </c>
      <c r="AA956">
        <v>16620.27</v>
      </c>
      <c r="AB956">
        <v>0</v>
      </c>
      <c r="AC956">
        <v>0</v>
      </c>
      <c r="AD956">
        <v>0</v>
      </c>
      <c r="AE956">
        <v>16620.27</v>
      </c>
      <c r="AF956">
        <v>0</v>
      </c>
      <c r="AG956">
        <v>0</v>
      </c>
      <c r="AH956">
        <v>0</v>
      </c>
      <c r="AI956">
        <v>1</v>
      </c>
      <c r="AJ956">
        <v>1</v>
      </c>
      <c r="AK956">
        <v>1</v>
      </c>
      <c r="AL956">
        <v>1</v>
      </c>
      <c r="AM956">
        <v>-2</v>
      </c>
      <c r="AN956">
        <v>0</v>
      </c>
      <c r="AO956">
        <v>1</v>
      </c>
      <c r="AP956">
        <v>0</v>
      </c>
      <c r="AQ956">
        <v>0</v>
      </c>
      <c r="AR956">
        <v>0</v>
      </c>
      <c r="AS956" t="s">
        <v>3</v>
      </c>
      <c r="AT956">
        <v>6.7000000000000002E-3</v>
      </c>
      <c r="AU956" t="s">
        <v>3</v>
      </c>
      <c r="AV956">
        <v>0</v>
      </c>
      <c r="AW956">
        <v>2</v>
      </c>
      <c r="AX956">
        <v>35386021</v>
      </c>
      <c r="AY956">
        <v>1</v>
      </c>
      <c r="AZ956">
        <v>0</v>
      </c>
      <c r="BA956">
        <v>956</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CV956">
        <v>0</v>
      </c>
      <c r="CW956">
        <v>0</v>
      </c>
      <c r="CX956">
        <f>ROUND(Y956*Source!I2980,9)</f>
        <v>1.34E-3</v>
      </c>
      <c r="CY956">
        <f>AA956</f>
        <v>16620.27</v>
      </c>
      <c r="CZ956">
        <f>AE956</f>
        <v>16620.27</v>
      </c>
      <c r="DA956">
        <f>AI956</f>
        <v>1</v>
      </c>
      <c r="DB956">
        <f t="shared" si="190"/>
        <v>111.36</v>
      </c>
      <c r="DC956">
        <f t="shared" si="191"/>
        <v>0</v>
      </c>
      <c r="DD956" t="s">
        <v>3</v>
      </c>
      <c r="DE956" t="s">
        <v>3</v>
      </c>
      <c r="DF956">
        <f t="shared" si="185"/>
        <v>22.27</v>
      </c>
      <c r="DG956">
        <f t="shared" si="186"/>
        <v>0</v>
      </c>
      <c r="DH956">
        <f t="shared" si="187"/>
        <v>0</v>
      </c>
      <c r="DI956">
        <f t="shared" si="188"/>
        <v>0</v>
      </c>
      <c r="DJ956">
        <f>DF956</f>
        <v>22.27</v>
      </c>
      <c r="DK956">
        <v>0</v>
      </c>
      <c r="DL956" t="s">
        <v>3</v>
      </c>
      <c r="DM956">
        <v>0</v>
      </c>
      <c r="DN956" t="s">
        <v>3</v>
      </c>
      <c r="DO956">
        <v>0</v>
      </c>
    </row>
    <row r="957" spans="1:119" x14ac:dyDescent="0.2">
      <c r="A957">
        <f>ROW(Source!A2981)</f>
        <v>2981</v>
      </c>
      <c r="B957">
        <v>35364244</v>
      </c>
      <c r="C957">
        <v>35386022</v>
      </c>
      <c r="D957">
        <v>35111398</v>
      </c>
      <c r="E957">
        <v>15872964</v>
      </c>
      <c r="F957">
        <v>1</v>
      </c>
      <c r="G957">
        <v>15872964</v>
      </c>
      <c r="H957">
        <v>1</v>
      </c>
      <c r="I957" t="s">
        <v>982</v>
      </c>
      <c r="J957" t="s">
        <v>3</v>
      </c>
      <c r="K957" t="s">
        <v>983</v>
      </c>
      <c r="L957">
        <v>1191</v>
      </c>
      <c r="N957">
        <v>1013</v>
      </c>
      <c r="O957" t="s">
        <v>984</v>
      </c>
      <c r="P957" t="s">
        <v>984</v>
      </c>
      <c r="Q957">
        <v>1</v>
      </c>
      <c r="W957">
        <v>0</v>
      </c>
      <c r="X957">
        <v>476480486</v>
      </c>
      <c r="Y957">
        <f t="shared" si="189"/>
        <v>14</v>
      </c>
      <c r="AA957">
        <v>0</v>
      </c>
      <c r="AB957">
        <v>0</v>
      </c>
      <c r="AC957">
        <v>0</v>
      </c>
      <c r="AD957">
        <v>0</v>
      </c>
      <c r="AE957">
        <v>0</v>
      </c>
      <c r="AF957">
        <v>0</v>
      </c>
      <c r="AG957">
        <v>0</v>
      </c>
      <c r="AH957">
        <v>0</v>
      </c>
      <c r="AI957">
        <v>1</v>
      </c>
      <c r="AJ957">
        <v>1</v>
      </c>
      <c r="AK957">
        <v>1</v>
      </c>
      <c r="AL957">
        <v>1</v>
      </c>
      <c r="AM957">
        <v>-2</v>
      </c>
      <c r="AN957">
        <v>0</v>
      </c>
      <c r="AO957">
        <v>1</v>
      </c>
      <c r="AP957">
        <v>1</v>
      </c>
      <c r="AQ957">
        <v>0</v>
      </c>
      <c r="AR957">
        <v>0</v>
      </c>
      <c r="AS957" t="s">
        <v>3</v>
      </c>
      <c r="AT957">
        <v>14</v>
      </c>
      <c r="AU957" t="s">
        <v>3</v>
      </c>
      <c r="AV957">
        <v>1</v>
      </c>
      <c r="AW957">
        <v>2</v>
      </c>
      <c r="AX957">
        <v>35386026</v>
      </c>
      <c r="AY957">
        <v>1</v>
      </c>
      <c r="AZ957">
        <v>0</v>
      </c>
      <c r="BA957">
        <v>957</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CU957">
        <f>ROUND(AT957*Source!I2981*AH957*AL957,2)</f>
        <v>0</v>
      </c>
      <c r="CV957">
        <f>ROUND(Y957*Source!I2981,9)</f>
        <v>0.14000000000000001</v>
      </c>
      <c r="CW957">
        <v>0</v>
      </c>
      <c r="CX957">
        <f>ROUND(Y957*Source!I2981,9)</f>
        <v>0.14000000000000001</v>
      </c>
      <c r="CY957">
        <f>AD957</f>
        <v>0</v>
      </c>
      <c r="CZ957">
        <f>AH957</f>
        <v>0</v>
      </c>
      <c r="DA957">
        <f>AL957</f>
        <v>1</v>
      </c>
      <c r="DB957">
        <f t="shared" si="190"/>
        <v>0</v>
      </c>
      <c r="DC957">
        <f t="shared" si="191"/>
        <v>0</v>
      </c>
      <c r="DD957" t="s">
        <v>3</v>
      </c>
      <c r="DE957" t="s">
        <v>3</v>
      </c>
      <c r="DF957">
        <f t="shared" si="185"/>
        <v>0</v>
      </c>
      <c r="DG957">
        <f t="shared" si="186"/>
        <v>0</v>
      </c>
      <c r="DH957">
        <f t="shared" si="187"/>
        <v>0</v>
      </c>
      <c r="DI957">
        <f t="shared" si="188"/>
        <v>0</v>
      </c>
      <c r="DJ957">
        <f>DI957</f>
        <v>0</v>
      </c>
      <c r="DK957">
        <v>0</v>
      </c>
      <c r="DL957" t="s">
        <v>3</v>
      </c>
      <c r="DM957">
        <v>0</v>
      </c>
      <c r="DN957" t="s">
        <v>3</v>
      </c>
      <c r="DO957">
        <v>0</v>
      </c>
    </row>
    <row r="958" spans="1:119" x14ac:dyDescent="0.2">
      <c r="A958">
        <f>ROW(Source!A2981)</f>
        <v>2981</v>
      </c>
      <c r="B958">
        <v>35364244</v>
      </c>
      <c r="C958">
        <v>35386022</v>
      </c>
      <c r="D958">
        <v>35112687</v>
      </c>
      <c r="E958">
        <v>1</v>
      </c>
      <c r="F958">
        <v>1</v>
      </c>
      <c r="G958">
        <v>15872964</v>
      </c>
      <c r="H958">
        <v>2</v>
      </c>
      <c r="I958" t="s">
        <v>1121</v>
      </c>
      <c r="J958" t="s">
        <v>1122</v>
      </c>
      <c r="K958" t="s">
        <v>1123</v>
      </c>
      <c r="L958">
        <v>1368</v>
      </c>
      <c r="N958">
        <v>1011</v>
      </c>
      <c r="O958" t="s">
        <v>988</v>
      </c>
      <c r="P958" t="s">
        <v>988</v>
      </c>
      <c r="Q958">
        <v>1</v>
      </c>
      <c r="W958">
        <v>0</v>
      </c>
      <c r="X958">
        <v>-1843499539</v>
      </c>
      <c r="Y958">
        <f t="shared" si="189"/>
        <v>3.65</v>
      </c>
      <c r="AA958">
        <v>0</v>
      </c>
      <c r="AB958">
        <v>1635</v>
      </c>
      <c r="AC958">
        <v>832.91</v>
      </c>
      <c r="AD958">
        <v>0</v>
      </c>
      <c r="AE958">
        <v>0</v>
      </c>
      <c r="AF958">
        <v>1635</v>
      </c>
      <c r="AG958">
        <v>832.91</v>
      </c>
      <c r="AH958">
        <v>0</v>
      </c>
      <c r="AI958">
        <v>1</v>
      </c>
      <c r="AJ958">
        <v>1</v>
      </c>
      <c r="AK958">
        <v>1</v>
      </c>
      <c r="AL958">
        <v>1</v>
      </c>
      <c r="AM958">
        <v>-2</v>
      </c>
      <c r="AN958">
        <v>0</v>
      </c>
      <c r="AO958">
        <v>1</v>
      </c>
      <c r="AP958">
        <v>1</v>
      </c>
      <c r="AQ958">
        <v>0</v>
      </c>
      <c r="AR958">
        <v>0</v>
      </c>
      <c r="AS958" t="s">
        <v>3</v>
      </c>
      <c r="AT958">
        <v>3.65</v>
      </c>
      <c r="AU958" t="s">
        <v>3</v>
      </c>
      <c r="AV958">
        <v>0</v>
      </c>
      <c r="AW958">
        <v>2</v>
      </c>
      <c r="AX958">
        <v>35386027</v>
      </c>
      <c r="AY958">
        <v>1</v>
      </c>
      <c r="AZ958">
        <v>0</v>
      </c>
      <c r="BA958">
        <v>958</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CV958">
        <v>0</v>
      </c>
      <c r="CW958">
        <f>ROUND(Y958*Source!I2981*DO958,9)</f>
        <v>0</v>
      </c>
      <c r="CX958">
        <f>ROUND(Y958*Source!I2981,9)</f>
        <v>3.6499999999999998E-2</v>
      </c>
      <c r="CY958">
        <f>AB958</f>
        <v>1635</v>
      </c>
      <c r="CZ958">
        <f>AF958</f>
        <v>1635</v>
      </c>
      <c r="DA958">
        <f>AJ958</f>
        <v>1</v>
      </c>
      <c r="DB958">
        <f t="shared" si="190"/>
        <v>5967.75</v>
      </c>
      <c r="DC958">
        <f t="shared" si="191"/>
        <v>3040.12</v>
      </c>
      <c r="DD958" t="s">
        <v>3</v>
      </c>
      <c r="DE958" t="s">
        <v>3</v>
      </c>
      <c r="DF958">
        <f t="shared" si="185"/>
        <v>0</v>
      </c>
      <c r="DG958">
        <f t="shared" si="186"/>
        <v>59.68</v>
      </c>
      <c r="DH958">
        <f t="shared" si="187"/>
        <v>30.4</v>
      </c>
      <c r="DI958">
        <f t="shared" si="188"/>
        <v>0</v>
      </c>
      <c r="DJ958">
        <f>DG958</f>
        <v>59.68</v>
      </c>
      <c r="DK958">
        <v>0</v>
      </c>
      <c r="DL958" t="s">
        <v>3</v>
      </c>
      <c r="DM958">
        <v>0</v>
      </c>
      <c r="DN958" t="s">
        <v>3</v>
      </c>
      <c r="DO958">
        <v>0</v>
      </c>
    </row>
    <row r="959" spans="1:119" x14ac:dyDescent="0.2">
      <c r="A959">
        <f>ROW(Source!A2981)</f>
        <v>2981</v>
      </c>
      <c r="B959">
        <v>35364244</v>
      </c>
      <c r="C959">
        <v>35386022</v>
      </c>
      <c r="D959">
        <v>35113169</v>
      </c>
      <c r="E959">
        <v>1</v>
      </c>
      <c r="F959">
        <v>1</v>
      </c>
      <c r="G959">
        <v>15872964</v>
      </c>
      <c r="H959">
        <v>2</v>
      </c>
      <c r="I959" t="s">
        <v>1124</v>
      </c>
      <c r="J959" t="s">
        <v>1125</v>
      </c>
      <c r="K959" t="s">
        <v>1126</v>
      </c>
      <c r="L959">
        <v>1368</v>
      </c>
      <c r="N959">
        <v>1011</v>
      </c>
      <c r="O959" t="s">
        <v>988</v>
      </c>
      <c r="P959" t="s">
        <v>988</v>
      </c>
      <c r="Q959">
        <v>1</v>
      </c>
      <c r="W959">
        <v>0</v>
      </c>
      <c r="X959">
        <v>-1505827316</v>
      </c>
      <c r="Y959">
        <f t="shared" si="189"/>
        <v>3.65</v>
      </c>
      <c r="AA959">
        <v>0</v>
      </c>
      <c r="AB959">
        <v>7.15</v>
      </c>
      <c r="AC959">
        <v>0.09</v>
      </c>
      <c r="AD959">
        <v>0</v>
      </c>
      <c r="AE959">
        <v>0</v>
      </c>
      <c r="AF959">
        <v>7.15</v>
      </c>
      <c r="AG959">
        <v>0.09</v>
      </c>
      <c r="AH959">
        <v>0</v>
      </c>
      <c r="AI959">
        <v>1</v>
      </c>
      <c r="AJ959">
        <v>1</v>
      </c>
      <c r="AK959">
        <v>1</v>
      </c>
      <c r="AL959">
        <v>1</v>
      </c>
      <c r="AM959">
        <v>-2</v>
      </c>
      <c r="AN959">
        <v>0</v>
      </c>
      <c r="AO959">
        <v>1</v>
      </c>
      <c r="AP959">
        <v>1</v>
      </c>
      <c r="AQ959">
        <v>0</v>
      </c>
      <c r="AR959">
        <v>0</v>
      </c>
      <c r="AS959" t="s">
        <v>3</v>
      </c>
      <c r="AT959">
        <v>3.65</v>
      </c>
      <c r="AU959" t="s">
        <v>3</v>
      </c>
      <c r="AV959">
        <v>0</v>
      </c>
      <c r="AW959">
        <v>2</v>
      </c>
      <c r="AX959">
        <v>35386028</v>
      </c>
      <c r="AY959">
        <v>1</v>
      </c>
      <c r="AZ959">
        <v>0</v>
      </c>
      <c r="BA959">
        <v>959</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CV959">
        <v>0</v>
      </c>
      <c r="CW959">
        <f>ROUND(Y959*Source!I2981*DO959,9)</f>
        <v>0</v>
      </c>
      <c r="CX959">
        <f>ROUND(Y959*Source!I2981,9)</f>
        <v>3.6499999999999998E-2</v>
      </c>
      <c r="CY959">
        <f>AB959</f>
        <v>7.15</v>
      </c>
      <c r="CZ959">
        <f>AF959</f>
        <v>7.15</v>
      </c>
      <c r="DA959">
        <f>AJ959</f>
        <v>1</v>
      </c>
      <c r="DB959">
        <f t="shared" si="190"/>
        <v>26.1</v>
      </c>
      <c r="DC959">
        <f t="shared" si="191"/>
        <v>0.33</v>
      </c>
      <c r="DD959" t="s">
        <v>3</v>
      </c>
      <c r="DE959" t="s">
        <v>3</v>
      </c>
      <c r="DF959">
        <f t="shared" si="185"/>
        <v>0</v>
      </c>
      <c r="DG959">
        <f t="shared" si="186"/>
        <v>0.26</v>
      </c>
      <c r="DH959">
        <f t="shared" si="187"/>
        <v>0</v>
      </c>
      <c r="DI959">
        <f t="shared" si="188"/>
        <v>0</v>
      </c>
      <c r="DJ959">
        <f>DG959</f>
        <v>0.26</v>
      </c>
      <c r="DK959">
        <v>0</v>
      </c>
      <c r="DL959" t="s">
        <v>3</v>
      </c>
      <c r="DM959">
        <v>0</v>
      </c>
      <c r="DN959" t="s">
        <v>3</v>
      </c>
      <c r="DO959">
        <v>0</v>
      </c>
    </row>
    <row r="960" spans="1:119" x14ac:dyDescent="0.2">
      <c r="A960">
        <f>ROW(Source!A2984)</f>
        <v>2984</v>
      </c>
      <c r="B960">
        <v>35364244</v>
      </c>
      <c r="C960">
        <v>35386031</v>
      </c>
      <c r="D960">
        <v>35111398</v>
      </c>
      <c r="E960">
        <v>15872964</v>
      </c>
      <c r="F960">
        <v>1</v>
      </c>
      <c r="G960">
        <v>15872964</v>
      </c>
      <c r="H960">
        <v>1</v>
      </c>
      <c r="I960" t="s">
        <v>982</v>
      </c>
      <c r="J960" t="s">
        <v>3</v>
      </c>
      <c r="K960" t="s">
        <v>983</v>
      </c>
      <c r="L960">
        <v>1191</v>
      </c>
      <c r="N960">
        <v>1013</v>
      </c>
      <c r="O960" t="s">
        <v>984</v>
      </c>
      <c r="P960" t="s">
        <v>984</v>
      </c>
      <c r="Q960">
        <v>1</v>
      </c>
      <c r="W960">
        <v>0</v>
      </c>
      <c r="X960">
        <v>476480486</v>
      </c>
      <c r="Y960">
        <f t="shared" si="189"/>
        <v>42.81</v>
      </c>
      <c r="AA960">
        <v>0</v>
      </c>
      <c r="AB960">
        <v>0</v>
      </c>
      <c r="AC960">
        <v>0</v>
      </c>
      <c r="AD960">
        <v>0</v>
      </c>
      <c r="AE960">
        <v>0</v>
      </c>
      <c r="AF960">
        <v>0</v>
      </c>
      <c r="AG960">
        <v>0</v>
      </c>
      <c r="AH960">
        <v>0</v>
      </c>
      <c r="AI960">
        <v>1</v>
      </c>
      <c r="AJ960">
        <v>1</v>
      </c>
      <c r="AK960">
        <v>1</v>
      </c>
      <c r="AL960">
        <v>1</v>
      </c>
      <c r="AM960">
        <v>-2</v>
      </c>
      <c r="AN960">
        <v>0</v>
      </c>
      <c r="AO960">
        <v>1</v>
      </c>
      <c r="AP960">
        <v>1</v>
      </c>
      <c r="AQ960">
        <v>0</v>
      </c>
      <c r="AR960">
        <v>0</v>
      </c>
      <c r="AS960" t="s">
        <v>3</v>
      </c>
      <c r="AT960">
        <v>42.81</v>
      </c>
      <c r="AU960" t="s">
        <v>3</v>
      </c>
      <c r="AV960">
        <v>1</v>
      </c>
      <c r="AW960">
        <v>2</v>
      </c>
      <c r="AX960">
        <v>35386034</v>
      </c>
      <c r="AY960">
        <v>1</v>
      </c>
      <c r="AZ960">
        <v>0</v>
      </c>
      <c r="BA960">
        <v>960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CU960">
        <f>ROUND(AT960*Source!I2984*AH960*AL960,2)</f>
        <v>0</v>
      </c>
      <c r="CV960">
        <f>ROUND(Y960*Source!I2984,9)</f>
        <v>1.7123999999999999</v>
      </c>
      <c r="CW960">
        <v>0</v>
      </c>
      <c r="CX960">
        <f>ROUND(Y960*Source!I2984,9)</f>
        <v>1.7123999999999999</v>
      </c>
      <c r="CY960">
        <f>AD960</f>
        <v>0</v>
      </c>
      <c r="CZ960">
        <f>AH960</f>
        <v>0</v>
      </c>
      <c r="DA960">
        <f>AL960</f>
        <v>1</v>
      </c>
      <c r="DB960">
        <f t="shared" si="190"/>
        <v>0</v>
      </c>
      <c r="DC960">
        <f t="shared" si="191"/>
        <v>0</v>
      </c>
      <c r="DD960" t="s">
        <v>3</v>
      </c>
      <c r="DE960" t="s">
        <v>3</v>
      </c>
      <c r="DF960">
        <f t="shared" si="185"/>
        <v>0</v>
      </c>
      <c r="DG960">
        <f t="shared" si="186"/>
        <v>0</v>
      </c>
      <c r="DH960">
        <f t="shared" si="187"/>
        <v>0</v>
      </c>
      <c r="DI960">
        <f t="shared" si="188"/>
        <v>0</v>
      </c>
      <c r="DJ960">
        <f>DI960</f>
        <v>0</v>
      </c>
      <c r="DK960">
        <v>0</v>
      </c>
      <c r="DL960" t="s">
        <v>3</v>
      </c>
      <c r="DM960">
        <v>0</v>
      </c>
      <c r="DN960" t="s">
        <v>3</v>
      </c>
      <c r="DO960">
        <v>0</v>
      </c>
    </row>
    <row r="961" spans="1:119" x14ac:dyDescent="0.2">
      <c r="A961">
        <f>ROW(Source!A2984)</f>
        <v>2984</v>
      </c>
      <c r="B961">
        <v>35364244</v>
      </c>
      <c r="C961">
        <v>35386031</v>
      </c>
      <c r="D961">
        <v>35113206</v>
      </c>
      <c r="E961">
        <v>1</v>
      </c>
      <c r="F961">
        <v>1</v>
      </c>
      <c r="G961">
        <v>15872964</v>
      </c>
      <c r="H961">
        <v>2</v>
      </c>
      <c r="I961" t="s">
        <v>989</v>
      </c>
      <c r="J961" t="s">
        <v>990</v>
      </c>
      <c r="K961" t="s">
        <v>991</v>
      </c>
      <c r="L961">
        <v>1368</v>
      </c>
      <c r="N961">
        <v>1011</v>
      </c>
      <c r="O961" t="s">
        <v>988</v>
      </c>
      <c r="P961" t="s">
        <v>988</v>
      </c>
      <c r="Q961">
        <v>1</v>
      </c>
      <c r="W961">
        <v>0</v>
      </c>
      <c r="X961">
        <v>-1817365194</v>
      </c>
      <c r="Y961">
        <f t="shared" si="189"/>
        <v>6.9</v>
      </c>
      <c r="AA961">
        <v>0</v>
      </c>
      <c r="AB961">
        <v>4.72</v>
      </c>
      <c r="AC961">
        <v>0.1</v>
      </c>
      <c r="AD961">
        <v>0</v>
      </c>
      <c r="AE961">
        <v>0</v>
      </c>
      <c r="AF961">
        <v>4.72</v>
      </c>
      <c r="AG961">
        <v>0.1</v>
      </c>
      <c r="AH961">
        <v>0</v>
      </c>
      <c r="AI961">
        <v>1</v>
      </c>
      <c r="AJ961">
        <v>1</v>
      </c>
      <c r="AK961">
        <v>1</v>
      </c>
      <c r="AL961">
        <v>1</v>
      </c>
      <c r="AM961">
        <v>-2</v>
      </c>
      <c r="AN961">
        <v>0</v>
      </c>
      <c r="AO961">
        <v>1</v>
      </c>
      <c r="AP961">
        <v>1</v>
      </c>
      <c r="AQ961">
        <v>0</v>
      </c>
      <c r="AR961">
        <v>0</v>
      </c>
      <c r="AS961" t="s">
        <v>3</v>
      </c>
      <c r="AT961">
        <v>6.9</v>
      </c>
      <c r="AU961" t="s">
        <v>3</v>
      </c>
      <c r="AV961">
        <v>0</v>
      </c>
      <c r="AW961">
        <v>2</v>
      </c>
      <c r="AX961">
        <v>35386035</v>
      </c>
      <c r="AY961">
        <v>1</v>
      </c>
      <c r="AZ961">
        <v>0</v>
      </c>
      <c r="BA961">
        <v>961</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CV961">
        <v>0</v>
      </c>
      <c r="CW961">
        <f>ROUND(Y961*Source!I2984*DO961,9)</f>
        <v>0</v>
      </c>
      <c r="CX961">
        <f>ROUND(Y961*Source!I2984,9)</f>
        <v>0.27600000000000002</v>
      </c>
      <c r="CY961">
        <f>AB961</f>
        <v>4.72</v>
      </c>
      <c r="CZ961">
        <f>AF961</f>
        <v>4.72</v>
      </c>
      <c r="DA961">
        <f>AJ961</f>
        <v>1</v>
      </c>
      <c r="DB961">
        <f t="shared" si="190"/>
        <v>32.57</v>
      </c>
      <c r="DC961">
        <f t="shared" si="191"/>
        <v>0.69</v>
      </c>
      <c r="DD961" t="s">
        <v>3</v>
      </c>
      <c r="DE961" t="s">
        <v>3</v>
      </c>
      <c r="DF961">
        <f t="shared" ref="DF961:DF1024" si="196">ROUND(ROUND(AE961,2)*CX961,2)</f>
        <v>0</v>
      </c>
      <c r="DG961">
        <f t="shared" ref="DG961:DG1024" si="197">ROUND(ROUND(AF961,2)*CX961,2)</f>
        <v>1.3</v>
      </c>
      <c r="DH961">
        <f t="shared" ref="DH961:DH1024" si="198">ROUND(ROUND(AG961,2)*CX961,2)</f>
        <v>0.03</v>
      </c>
      <c r="DI961">
        <f t="shared" ref="DI961:DI1024" si="199">ROUND(ROUND(AH961,2)*CX961,2)</f>
        <v>0</v>
      </c>
      <c r="DJ961">
        <f>DG961</f>
        <v>1.3</v>
      </c>
      <c r="DK961">
        <v>0</v>
      </c>
      <c r="DL961" t="s">
        <v>3</v>
      </c>
      <c r="DM961">
        <v>0</v>
      </c>
      <c r="DN961" t="s">
        <v>3</v>
      </c>
      <c r="DO961">
        <v>0</v>
      </c>
    </row>
    <row r="962" spans="1:119" x14ac:dyDescent="0.2">
      <c r="A962">
        <f>ROW(Source!A2985)</f>
        <v>2985</v>
      </c>
      <c r="B962">
        <v>35364244</v>
      </c>
      <c r="C962">
        <v>35386036</v>
      </c>
      <c r="D962">
        <v>35111398</v>
      </c>
      <c r="E962">
        <v>15872964</v>
      </c>
      <c r="F962">
        <v>1</v>
      </c>
      <c r="G962">
        <v>15872964</v>
      </c>
      <c r="H962">
        <v>1</v>
      </c>
      <c r="I962" t="s">
        <v>982</v>
      </c>
      <c r="J962" t="s">
        <v>3</v>
      </c>
      <c r="K962" t="s">
        <v>983</v>
      </c>
      <c r="L962">
        <v>1191</v>
      </c>
      <c r="N962">
        <v>1013</v>
      </c>
      <c r="O962" t="s">
        <v>984</v>
      </c>
      <c r="P962" t="s">
        <v>984</v>
      </c>
      <c r="Q962">
        <v>1</v>
      </c>
      <c r="W962">
        <v>0</v>
      </c>
      <c r="X962">
        <v>476480486</v>
      </c>
      <c r="Y962">
        <f t="shared" si="189"/>
        <v>39.22</v>
      </c>
      <c r="AA962">
        <v>0</v>
      </c>
      <c r="AB962">
        <v>0</v>
      </c>
      <c r="AC962">
        <v>0</v>
      </c>
      <c r="AD962">
        <v>0</v>
      </c>
      <c r="AE962">
        <v>0</v>
      </c>
      <c r="AF962">
        <v>0</v>
      </c>
      <c r="AG962">
        <v>0</v>
      </c>
      <c r="AH962">
        <v>0</v>
      </c>
      <c r="AI962">
        <v>1</v>
      </c>
      <c r="AJ962">
        <v>1</v>
      </c>
      <c r="AK962">
        <v>1</v>
      </c>
      <c r="AL962">
        <v>1</v>
      </c>
      <c r="AM962">
        <v>-2</v>
      </c>
      <c r="AN962">
        <v>0</v>
      </c>
      <c r="AO962">
        <v>1</v>
      </c>
      <c r="AP962">
        <v>1</v>
      </c>
      <c r="AQ962">
        <v>0</v>
      </c>
      <c r="AR962">
        <v>0</v>
      </c>
      <c r="AS962" t="s">
        <v>3</v>
      </c>
      <c r="AT962">
        <v>39.22</v>
      </c>
      <c r="AU962" t="s">
        <v>3</v>
      </c>
      <c r="AV962">
        <v>1</v>
      </c>
      <c r="AW962">
        <v>2</v>
      </c>
      <c r="AX962">
        <v>35386039</v>
      </c>
      <c r="AY962">
        <v>1</v>
      </c>
      <c r="AZ962">
        <v>0</v>
      </c>
      <c r="BA962">
        <v>962</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CU962">
        <f>ROUND(AT962*Source!I2985*AH962*AL962,2)</f>
        <v>0</v>
      </c>
      <c r="CV962">
        <f>ROUND(Y962*Source!I2985,9)</f>
        <v>0.39219999999999999</v>
      </c>
      <c r="CW962">
        <v>0</v>
      </c>
      <c r="CX962">
        <f>ROUND(Y962*Source!I2985,9)</f>
        <v>0.39219999999999999</v>
      </c>
      <c r="CY962">
        <f>AD962</f>
        <v>0</v>
      </c>
      <c r="CZ962">
        <f>AH962</f>
        <v>0</v>
      </c>
      <c r="DA962">
        <f>AL962</f>
        <v>1</v>
      </c>
      <c r="DB962">
        <f t="shared" si="190"/>
        <v>0</v>
      </c>
      <c r="DC962">
        <f t="shared" si="191"/>
        <v>0</v>
      </c>
      <c r="DD962" t="s">
        <v>3</v>
      </c>
      <c r="DE962" t="s">
        <v>3</v>
      </c>
      <c r="DF962">
        <f t="shared" si="196"/>
        <v>0</v>
      </c>
      <c r="DG962">
        <f t="shared" si="197"/>
        <v>0</v>
      </c>
      <c r="DH962">
        <f t="shared" si="198"/>
        <v>0</v>
      </c>
      <c r="DI962">
        <f t="shared" si="199"/>
        <v>0</v>
      </c>
      <c r="DJ962">
        <f>DI962</f>
        <v>0</v>
      </c>
      <c r="DK962">
        <v>0</v>
      </c>
      <c r="DL962" t="s">
        <v>3</v>
      </c>
      <c r="DM962">
        <v>0</v>
      </c>
      <c r="DN962" t="s">
        <v>3</v>
      </c>
      <c r="DO962">
        <v>0</v>
      </c>
    </row>
    <row r="963" spans="1:119" x14ac:dyDescent="0.2">
      <c r="A963">
        <f>ROW(Source!A2985)</f>
        <v>2985</v>
      </c>
      <c r="B963">
        <v>35364244</v>
      </c>
      <c r="C963">
        <v>35386036</v>
      </c>
      <c r="D963">
        <v>35113206</v>
      </c>
      <c r="E963">
        <v>1</v>
      </c>
      <c r="F963">
        <v>1</v>
      </c>
      <c r="G963">
        <v>15872964</v>
      </c>
      <c r="H963">
        <v>2</v>
      </c>
      <c r="I963" t="s">
        <v>989</v>
      </c>
      <c r="J963" t="s">
        <v>990</v>
      </c>
      <c r="K963" t="s">
        <v>991</v>
      </c>
      <c r="L963">
        <v>1368</v>
      </c>
      <c r="N963">
        <v>1011</v>
      </c>
      <c r="O963" t="s">
        <v>988</v>
      </c>
      <c r="P963" t="s">
        <v>988</v>
      </c>
      <c r="Q963">
        <v>1</v>
      </c>
      <c r="W963">
        <v>0</v>
      </c>
      <c r="X963">
        <v>-1817365194</v>
      </c>
      <c r="Y963">
        <f t="shared" si="189"/>
        <v>6.9</v>
      </c>
      <c r="AA963">
        <v>0</v>
      </c>
      <c r="AB963">
        <v>4.72</v>
      </c>
      <c r="AC963">
        <v>0.1</v>
      </c>
      <c r="AD963">
        <v>0</v>
      </c>
      <c r="AE963">
        <v>0</v>
      </c>
      <c r="AF963">
        <v>4.72</v>
      </c>
      <c r="AG963">
        <v>0.1</v>
      </c>
      <c r="AH963">
        <v>0</v>
      </c>
      <c r="AI963">
        <v>1</v>
      </c>
      <c r="AJ963">
        <v>1</v>
      </c>
      <c r="AK963">
        <v>1</v>
      </c>
      <c r="AL963">
        <v>1</v>
      </c>
      <c r="AM963">
        <v>-2</v>
      </c>
      <c r="AN963">
        <v>0</v>
      </c>
      <c r="AO963">
        <v>1</v>
      </c>
      <c r="AP963">
        <v>1</v>
      </c>
      <c r="AQ963">
        <v>0</v>
      </c>
      <c r="AR963">
        <v>0</v>
      </c>
      <c r="AS963" t="s">
        <v>3</v>
      </c>
      <c r="AT963">
        <v>6.9</v>
      </c>
      <c r="AU963" t="s">
        <v>3</v>
      </c>
      <c r="AV963">
        <v>0</v>
      </c>
      <c r="AW963">
        <v>2</v>
      </c>
      <c r="AX963">
        <v>35386040</v>
      </c>
      <c r="AY963">
        <v>1</v>
      </c>
      <c r="AZ963">
        <v>0</v>
      </c>
      <c r="BA963">
        <v>963</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CV963">
        <v>0</v>
      </c>
      <c r="CW963">
        <f>ROUND(Y963*Source!I2985*DO963,9)</f>
        <v>0</v>
      </c>
      <c r="CX963">
        <f>ROUND(Y963*Source!I2985,9)</f>
        <v>6.9000000000000006E-2</v>
      </c>
      <c r="CY963">
        <f>AB963</f>
        <v>4.72</v>
      </c>
      <c r="CZ963">
        <f>AF963</f>
        <v>4.72</v>
      </c>
      <c r="DA963">
        <f>AJ963</f>
        <v>1</v>
      </c>
      <c r="DB963">
        <f t="shared" si="190"/>
        <v>32.57</v>
      </c>
      <c r="DC963">
        <f t="shared" si="191"/>
        <v>0.69</v>
      </c>
      <c r="DD963" t="s">
        <v>3</v>
      </c>
      <c r="DE963" t="s">
        <v>3</v>
      </c>
      <c r="DF963">
        <f t="shared" si="196"/>
        <v>0</v>
      </c>
      <c r="DG963">
        <f t="shared" si="197"/>
        <v>0.33</v>
      </c>
      <c r="DH963">
        <f t="shared" si="198"/>
        <v>0.01</v>
      </c>
      <c r="DI963">
        <f t="shared" si="199"/>
        <v>0</v>
      </c>
      <c r="DJ963">
        <f>DG963</f>
        <v>0.33</v>
      </c>
      <c r="DK963">
        <v>0</v>
      </c>
      <c r="DL963" t="s">
        <v>3</v>
      </c>
      <c r="DM963">
        <v>0</v>
      </c>
      <c r="DN963" t="s">
        <v>3</v>
      </c>
      <c r="DO963">
        <v>0</v>
      </c>
    </row>
    <row r="964" spans="1:119" x14ac:dyDescent="0.2">
      <c r="A964">
        <f>ROW(Source!A2986)</f>
        <v>2986</v>
      </c>
      <c r="B964">
        <v>35364244</v>
      </c>
      <c r="C964">
        <v>35386041</v>
      </c>
      <c r="D964">
        <v>35111398</v>
      </c>
      <c r="E964">
        <v>15872964</v>
      </c>
      <c r="F964">
        <v>1</v>
      </c>
      <c r="G964">
        <v>15872964</v>
      </c>
      <c r="H964">
        <v>1</v>
      </c>
      <c r="I964" t="s">
        <v>982</v>
      </c>
      <c r="J964" t="s">
        <v>3</v>
      </c>
      <c r="K964" t="s">
        <v>983</v>
      </c>
      <c r="L964">
        <v>1191</v>
      </c>
      <c r="N964">
        <v>1013</v>
      </c>
      <c r="O964" t="s">
        <v>984</v>
      </c>
      <c r="P964" t="s">
        <v>984</v>
      </c>
      <c r="Q964">
        <v>1</v>
      </c>
      <c r="W964">
        <v>0</v>
      </c>
      <c r="X964">
        <v>476480486</v>
      </c>
      <c r="Y964">
        <f t="shared" si="189"/>
        <v>34.630000000000003</v>
      </c>
      <c r="AA964">
        <v>0</v>
      </c>
      <c r="AB964">
        <v>0</v>
      </c>
      <c r="AC964">
        <v>0</v>
      </c>
      <c r="AD964">
        <v>0</v>
      </c>
      <c r="AE964">
        <v>0</v>
      </c>
      <c r="AF964">
        <v>0</v>
      </c>
      <c r="AG964">
        <v>0</v>
      </c>
      <c r="AH964">
        <v>0</v>
      </c>
      <c r="AI964">
        <v>1</v>
      </c>
      <c r="AJ964">
        <v>1</v>
      </c>
      <c r="AK964">
        <v>1</v>
      </c>
      <c r="AL964">
        <v>1</v>
      </c>
      <c r="AM964">
        <v>-2</v>
      </c>
      <c r="AN964">
        <v>0</v>
      </c>
      <c r="AO964">
        <v>1</v>
      </c>
      <c r="AP964">
        <v>1</v>
      </c>
      <c r="AQ964">
        <v>0</v>
      </c>
      <c r="AR964">
        <v>0</v>
      </c>
      <c r="AS964" t="s">
        <v>3</v>
      </c>
      <c r="AT964">
        <v>34.630000000000003</v>
      </c>
      <c r="AU964" t="s">
        <v>3</v>
      </c>
      <c r="AV964">
        <v>1</v>
      </c>
      <c r="AW964">
        <v>2</v>
      </c>
      <c r="AX964">
        <v>35386043</v>
      </c>
      <c r="AY964">
        <v>1</v>
      </c>
      <c r="AZ964">
        <v>0</v>
      </c>
      <c r="BA964">
        <v>964</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CU964">
        <f>ROUND(AT964*Source!I2986*AH964*AL964,2)</f>
        <v>0</v>
      </c>
      <c r="CV964">
        <f>ROUND(Y964*Source!I2986,9)</f>
        <v>0.3463</v>
      </c>
      <c r="CW964">
        <v>0</v>
      </c>
      <c r="CX964">
        <f>ROUND(Y964*Source!I2986,9)</f>
        <v>0.3463</v>
      </c>
      <c r="CY964">
        <f>AD964</f>
        <v>0</v>
      </c>
      <c r="CZ964">
        <f>AH964</f>
        <v>0</v>
      </c>
      <c r="DA964">
        <f>AL964</f>
        <v>1</v>
      </c>
      <c r="DB964">
        <f t="shared" si="190"/>
        <v>0</v>
      </c>
      <c r="DC964">
        <f t="shared" si="191"/>
        <v>0</v>
      </c>
      <c r="DD964" t="s">
        <v>3</v>
      </c>
      <c r="DE964" t="s">
        <v>3</v>
      </c>
      <c r="DF964">
        <f t="shared" si="196"/>
        <v>0</v>
      </c>
      <c r="DG964">
        <f t="shared" si="197"/>
        <v>0</v>
      </c>
      <c r="DH964">
        <f t="shared" si="198"/>
        <v>0</v>
      </c>
      <c r="DI964">
        <f t="shared" si="199"/>
        <v>0</v>
      </c>
      <c r="DJ964">
        <f>DI964</f>
        <v>0</v>
      </c>
      <c r="DK964">
        <v>0</v>
      </c>
      <c r="DL964" t="s">
        <v>3</v>
      </c>
      <c r="DM964">
        <v>0</v>
      </c>
      <c r="DN964" t="s">
        <v>3</v>
      </c>
      <c r="DO964">
        <v>0</v>
      </c>
    </row>
    <row r="965" spans="1:119" x14ac:dyDescent="0.2">
      <c r="A965">
        <f>ROW(Source!A3022)</f>
        <v>3022</v>
      </c>
      <c r="B965">
        <v>35364244</v>
      </c>
      <c r="C965">
        <v>35386102</v>
      </c>
      <c r="D965">
        <v>35111398</v>
      </c>
      <c r="E965">
        <v>15872964</v>
      </c>
      <c r="F965">
        <v>1</v>
      </c>
      <c r="G965">
        <v>15872964</v>
      </c>
      <c r="H965">
        <v>1</v>
      </c>
      <c r="I965" t="s">
        <v>982</v>
      </c>
      <c r="J965" t="s">
        <v>3</v>
      </c>
      <c r="K965" t="s">
        <v>983</v>
      </c>
      <c r="L965">
        <v>1191</v>
      </c>
      <c r="N965">
        <v>1013</v>
      </c>
      <c r="O965" t="s">
        <v>984</v>
      </c>
      <c r="P965" t="s">
        <v>984</v>
      </c>
      <c r="Q965">
        <v>1</v>
      </c>
      <c r="W965">
        <v>0</v>
      </c>
      <c r="X965">
        <v>476480486</v>
      </c>
      <c r="Y965">
        <f t="shared" si="189"/>
        <v>5.84</v>
      </c>
      <c r="AA965">
        <v>0</v>
      </c>
      <c r="AB965">
        <v>0</v>
      </c>
      <c r="AC965">
        <v>0</v>
      </c>
      <c r="AD965">
        <v>0</v>
      </c>
      <c r="AE965">
        <v>0</v>
      </c>
      <c r="AF965">
        <v>0</v>
      </c>
      <c r="AG965">
        <v>0</v>
      </c>
      <c r="AH965">
        <v>0</v>
      </c>
      <c r="AI965">
        <v>1</v>
      </c>
      <c r="AJ965">
        <v>1</v>
      </c>
      <c r="AK965">
        <v>1</v>
      </c>
      <c r="AL965">
        <v>1</v>
      </c>
      <c r="AM965">
        <v>-2</v>
      </c>
      <c r="AN965">
        <v>0</v>
      </c>
      <c r="AO965">
        <v>1</v>
      </c>
      <c r="AP965">
        <v>1</v>
      </c>
      <c r="AQ965">
        <v>0</v>
      </c>
      <c r="AR965">
        <v>0</v>
      </c>
      <c r="AS965" t="s">
        <v>3</v>
      </c>
      <c r="AT965">
        <v>5.84</v>
      </c>
      <c r="AU965" t="s">
        <v>3</v>
      </c>
      <c r="AV965">
        <v>1</v>
      </c>
      <c r="AW965">
        <v>2</v>
      </c>
      <c r="AX965">
        <v>35386104</v>
      </c>
      <c r="AY965">
        <v>1</v>
      </c>
      <c r="AZ965">
        <v>0</v>
      </c>
      <c r="BA965">
        <v>965</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CU965">
        <f>ROUND(AT965*Source!I3022*AH965*AL965,2)</f>
        <v>0</v>
      </c>
      <c r="CV965">
        <f>ROUND(Y965*Source!I3022,9)</f>
        <v>0.29199999999999998</v>
      </c>
      <c r="CW965">
        <v>0</v>
      </c>
      <c r="CX965">
        <f>ROUND(Y965*Source!I3022,9)</f>
        <v>0.29199999999999998</v>
      </c>
      <c r="CY965">
        <f>AD965</f>
        <v>0</v>
      </c>
      <c r="CZ965">
        <f>AH965</f>
        <v>0</v>
      </c>
      <c r="DA965">
        <f>AL965</f>
        <v>1</v>
      </c>
      <c r="DB965">
        <f t="shared" si="190"/>
        <v>0</v>
      </c>
      <c r="DC965">
        <f t="shared" si="191"/>
        <v>0</v>
      </c>
      <c r="DD965" t="s">
        <v>3</v>
      </c>
      <c r="DE965" t="s">
        <v>3</v>
      </c>
      <c r="DF965">
        <f t="shared" si="196"/>
        <v>0</v>
      </c>
      <c r="DG965">
        <f t="shared" si="197"/>
        <v>0</v>
      </c>
      <c r="DH965">
        <f t="shared" si="198"/>
        <v>0</v>
      </c>
      <c r="DI965">
        <f t="shared" si="199"/>
        <v>0</v>
      </c>
      <c r="DJ965">
        <f>DI965</f>
        <v>0</v>
      </c>
      <c r="DK965">
        <v>0</v>
      </c>
      <c r="DL965" t="s">
        <v>3</v>
      </c>
      <c r="DM965">
        <v>0</v>
      </c>
      <c r="DN965" t="s">
        <v>3</v>
      </c>
      <c r="DO965">
        <v>0</v>
      </c>
    </row>
    <row r="966" spans="1:119" x14ac:dyDescent="0.2">
      <c r="A966">
        <f>ROW(Source!A3023)</f>
        <v>3023</v>
      </c>
      <c r="B966">
        <v>35364244</v>
      </c>
      <c r="C966">
        <v>35386105</v>
      </c>
      <c r="D966">
        <v>35111398</v>
      </c>
      <c r="E966">
        <v>15872964</v>
      </c>
      <c r="F966">
        <v>1</v>
      </c>
      <c r="G966">
        <v>15872964</v>
      </c>
      <c r="H966">
        <v>1</v>
      </c>
      <c r="I966" t="s">
        <v>982</v>
      </c>
      <c r="J966" t="s">
        <v>3</v>
      </c>
      <c r="K966" t="s">
        <v>983</v>
      </c>
      <c r="L966">
        <v>1191</v>
      </c>
      <c r="N966">
        <v>1013</v>
      </c>
      <c r="O966" t="s">
        <v>984</v>
      </c>
      <c r="P966" t="s">
        <v>984</v>
      </c>
      <c r="Q966">
        <v>1</v>
      </c>
      <c r="W966">
        <v>0</v>
      </c>
      <c r="X966">
        <v>476480486</v>
      </c>
      <c r="Y966">
        <f t="shared" si="189"/>
        <v>0.42</v>
      </c>
      <c r="AA966">
        <v>0</v>
      </c>
      <c r="AB966">
        <v>0</v>
      </c>
      <c r="AC966">
        <v>0</v>
      </c>
      <c r="AD966">
        <v>0</v>
      </c>
      <c r="AE966">
        <v>0</v>
      </c>
      <c r="AF966">
        <v>0</v>
      </c>
      <c r="AG966">
        <v>0</v>
      </c>
      <c r="AH966">
        <v>0</v>
      </c>
      <c r="AI966">
        <v>1</v>
      </c>
      <c r="AJ966">
        <v>1</v>
      </c>
      <c r="AK966">
        <v>1</v>
      </c>
      <c r="AL966">
        <v>1</v>
      </c>
      <c r="AM966">
        <v>-2</v>
      </c>
      <c r="AN966">
        <v>0</v>
      </c>
      <c r="AO966">
        <v>1</v>
      </c>
      <c r="AP966">
        <v>0</v>
      </c>
      <c r="AQ966">
        <v>0</v>
      </c>
      <c r="AR966">
        <v>0</v>
      </c>
      <c r="AS966" t="s">
        <v>3</v>
      </c>
      <c r="AT966">
        <v>0.42</v>
      </c>
      <c r="AU966" t="s">
        <v>3</v>
      </c>
      <c r="AV966">
        <v>1</v>
      </c>
      <c r="AW966">
        <v>2</v>
      </c>
      <c r="AX966">
        <v>35386110</v>
      </c>
      <c r="AY966">
        <v>1</v>
      </c>
      <c r="AZ966">
        <v>0</v>
      </c>
      <c r="BA966">
        <v>966</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CU966">
        <f>ROUND(AT966*Source!I3023*AH966*AL966,2)</f>
        <v>0</v>
      </c>
      <c r="CV966">
        <f>ROUND(Y966*Source!I3023,9)</f>
        <v>8.4000000000000005E-2</v>
      </c>
      <c r="CW966">
        <v>0</v>
      </c>
      <c r="CX966">
        <f>ROUND(Y966*Source!I3023,9)</f>
        <v>8.4000000000000005E-2</v>
      </c>
      <c r="CY966">
        <f>AD966</f>
        <v>0</v>
      </c>
      <c r="CZ966">
        <f>AH966</f>
        <v>0</v>
      </c>
      <c r="DA966">
        <f>AL966</f>
        <v>1</v>
      </c>
      <c r="DB966">
        <f t="shared" si="190"/>
        <v>0</v>
      </c>
      <c r="DC966">
        <f t="shared" si="191"/>
        <v>0</v>
      </c>
      <c r="DD966" t="s">
        <v>3</v>
      </c>
      <c r="DE966" t="s">
        <v>3</v>
      </c>
      <c r="DF966">
        <f t="shared" si="196"/>
        <v>0</v>
      </c>
      <c r="DG966">
        <f t="shared" si="197"/>
        <v>0</v>
      </c>
      <c r="DH966">
        <f t="shared" si="198"/>
        <v>0</v>
      </c>
      <c r="DI966">
        <f t="shared" si="199"/>
        <v>0</v>
      </c>
      <c r="DJ966">
        <f>DI966</f>
        <v>0</v>
      </c>
      <c r="DK966">
        <v>0</v>
      </c>
      <c r="DL966" t="s">
        <v>3</v>
      </c>
      <c r="DM966">
        <v>0</v>
      </c>
      <c r="DN966" t="s">
        <v>3</v>
      </c>
      <c r="DO966">
        <v>0</v>
      </c>
    </row>
    <row r="967" spans="1:119" x14ac:dyDescent="0.2">
      <c r="A967">
        <f>ROW(Source!A3023)</f>
        <v>3023</v>
      </c>
      <c r="B967">
        <v>35364244</v>
      </c>
      <c r="C967">
        <v>35386105</v>
      </c>
      <c r="D967">
        <v>35113190</v>
      </c>
      <c r="E967">
        <v>1</v>
      </c>
      <c r="F967">
        <v>1</v>
      </c>
      <c r="G967">
        <v>15872964</v>
      </c>
      <c r="H967">
        <v>2</v>
      </c>
      <c r="I967" t="s">
        <v>1111</v>
      </c>
      <c r="J967" t="s">
        <v>1112</v>
      </c>
      <c r="K967" t="s">
        <v>1113</v>
      </c>
      <c r="L967">
        <v>1368</v>
      </c>
      <c r="N967">
        <v>1011</v>
      </c>
      <c r="O967" t="s">
        <v>988</v>
      </c>
      <c r="P967" t="s">
        <v>988</v>
      </c>
      <c r="Q967">
        <v>1</v>
      </c>
      <c r="W967">
        <v>0</v>
      </c>
      <c r="X967">
        <v>-1477704590</v>
      </c>
      <c r="Y967">
        <f t="shared" si="189"/>
        <v>0.2</v>
      </c>
      <c r="AA967">
        <v>0</v>
      </c>
      <c r="AB967">
        <v>44.94</v>
      </c>
      <c r="AC967">
        <v>0.64</v>
      </c>
      <c r="AD967">
        <v>0</v>
      </c>
      <c r="AE967">
        <v>0</v>
      </c>
      <c r="AF967">
        <v>44.94</v>
      </c>
      <c r="AG967">
        <v>0.64</v>
      </c>
      <c r="AH967">
        <v>0</v>
      </c>
      <c r="AI967">
        <v>1</v>
      </c>
      <c r="AJ967">
        <v>1</v>
      </c>
      <c r="AK967">
        <v>1</v>
      </c>
      <c r="AL967">
        <v>1</v>
      </c>
      <c r="AM967">
        <v>-2</v>
      </c>
      <c r="AN967">
        <v>0</v>
      </c>
      <c r="AO967">
        <v>1</v>
      </c>
      <c r="AP967">
        <v>0</v>
      </c>
      <c r="AQ967">
        <v>0</v>
      </c>
      <c r="AR967">
        <v>0</v>
      </c>
      <c r="AS967" t="s">
        <v>3</v>
      </c>
      <c r="AT967">
        <v>0.2</v>
      </c>
      <c r="AU967" t="s">
        <v>3</v>
      </c>
      <c r="AV967">
        <v>0</v>
      </c>
      <c r="AW967">
        <v>2</v>
      </c>
      <c r="AX967">
        <v>35386111</v>
      </c>
      <c r="AY967">
        <v>1</v>
      </c>
      <c r="AZ967">
        <v>0</v>
      </c>
      <c r="BA967">
        <v>967</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CV967">
        <v>0</v>
      </c>
      <c r="CW967">
        <f>ROUND(Y967*Source!I3023*DO967,9)</f>
        <v>0</v>
      </c>
      <c r="CX967">
        <f>ROUND(Y967*Source!I3023,9)</f>
        <v>0.04</v>
      </c>
      <c r="CY967">
        <f>AB967</f>
        <v>44.94</v>
      </c>
      <c r="CZ967">
        <f>AF967</f>
        <v>44.94</v>
      </c>
      <c r="DA967">
        <f>AJ967</f>
        <v>1</v>
      </c>
      <c r="DB967">
        <f t="shared" si="190"/>
        <v>8.99</v>
      </c>
      <c r="DC967">
        <f t="shared" si="191"/>
        <v>0.13</v>
      </c>
      <c r="DD967" t="s">
        <v>3</v>
      </c>
      <c r="DE967" t="s">
        <v>3</v>
      </c>
      <c r="DF967">
        <f t="shared" si="196"/>
        <v>0</v>
      </c>
      <c r="DG967">
        <f t="shared" si="197"/>
        <v>1.8</v>
      </c>
      <c r="DH967">
        <f t="shared" si="198"/>
        <v>0.03</v>
      </c>
      <c r="DI967">
        <f t="shared" si="199"/>
        <v>0</v>
      </c>
      <c r="DJ967">
        <f>DG967</f>
        <v>1.8</v>
      </c>
      <c r="DK967">
        <v>0</v>
      </c>
      <c r="DL967" t="s">
        <v>3</v>
      </c>
      <c r="DM967">
        <v>0</v>
      </c>
      <c r="DN967" t="s">
        <v>3</v>
      </c>
      <c r="DO967">
        <v>0</v>
      </c>
    </row>
    <row r="968" spans="1:119" x14ac:dyDescent="0.2">
      <c r="A968">
        <f>ROW(Source!A3023)</f>
        <v>3023</v>
      </c>
      <c r="B968">
        <v>35364244</v>
      </c>
      <c r="C968">
        <v>35386105</v>
      </c>
      <c r="D968">
        <v>35115233</v>
      </c>
      <c r="E968">
        <v>1</v>
      </c>
      <c r="F968">
        <v>1</v>
      </c>
      <c r="G968">
        <v>15872964</v>
      </c>
      <c r="H968">
        <v>3</v>
      </c>
      <c r="I968" t="s">
        <v>1114</v>
      </c>
      <c r="J968" t="s">
        <v>1115</v>
      </c>
      <c r="K968" t="s">
        <v>1116</v>
      </c>
      <c r="L968">
        <v>1339</v>
      </c>
      <c r="N968">
        <v>1007</v>
      </c>
      <c r="O968" t="s">
        <v>1117</v>
      </c>
      <c r="P968" t="s">
        <v>1117</v>
      </c>
      <c r="Q968">
        <v>1</v>
      </c>
      <c r="W968">
        <v>0</v>
      </c>
      <c r="X968">
        <v>-35091971</v>
      </c>
      <c r="Y968">
        <f t="shared" si="189"/>
        <v>1.7600000000000001E-2</v>
      </c>
      <c r="AA968">
        <v>54.81</v>
      </c>
      <c r="AB968">
        <v>0</v>
      </c>
      <c r="AC968">
        <v>0</v>
      </c>
      <c r="AD968">
        <v>0</v>
      </c>
      <c r="AE968">
        <v>54.81</v>
      </c>
      <c r="AF968">
        <v>0</v>
      </c>
      <c r="AG968">
        <v>0</v>
      </c>
      <c r="AH968">
        <v>0</v>
      </c>
      <c r="AI968">
        <v>1</v>
      </c>
      <c r="AJ968">
        <v>1</v>
      </c>
      <c r="AK968">
        <v>1</v>
      </c>
      <c r="AL968">
        <v>1</v>
      </c>
      <c r="AM968">
        <v>-2</v>
      </c>
      <c r="AN968">
        <v>0</v>
      </c>
      <c r="AO968">
        <v>1</v>
      </c>
      <c r="AP968">
        <v>0</v>
      </c>
      <c r="AQ968">
        <v>0</v>
      </c>
      <c r="AR968">
        <v>0</v>
      </c>
      <c r="AS968" t="s">
        <v>3</v>
      </c>
      <c r="AT968">
        <v>1.7600000000000001E-2</v>
      </c>
      <c r="AU968" t="s">
        <v>3</v>
      </c>
      <c r="AV968">
        <v>0</v>
      </c>
      <c r="AW968">
        <v>2</v>
      </c>
      <c r="AX968">
        <v>35386112</v>
      </c>
      <c r="AY968">
        <v>1</v>
      </c>
      <c r="AZ968">
        <v>0</v>
      </c>
      <c r="BA968">
        <v>968</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CV968">
        <v>0</v>
      </c>
      <c r="CW968">
        <v>0</v>
      </c>
      <c r="CX968">
        <f>ROUND(Y968*Source!I3023,9)</f>
        <v>3.5200000000000001E-3</v>
      </c>
      <c r="CY968">
        <f>AA968</f>
        <v>54.81</v>
      </c>
      <c r="CZ968">
        <f>AE968</f>
        <v>54.81</v>
      </c>
      <c r="DA968">
        <f>AI968</f>
        <v>1</v>
      </c>
      <c r="DB968">
        <f t="shared" si="190"/>
        <v>0.96</v>
      </c>
      <c r="DC968">
        <f t="shared" si="191"/>
        <v>0</v>
      </c>
      <c r="DD968" t="s">
        <v>3</v>
      </c>
      <c r="DE968" t="s">
        <v>3</v>
      </c>
      <c r="DF968">
        <f t="shared" si="196"/>
        <v>0.19</v>
      </c>
      <c r="DG968">
        <f t="shared" si="197"/>
        <v>0</v>
      </c>
      <c r="DH968">
        <f t="shared" si="198"/>
        <v>0</v>
      </c>
      <c r="DI968">
        <f t="shared" si="199"/>
        <v>0</v>
      </c>
      <c r="DJ968">
        <f>DF968</f>
        <v>0.19</v>
      </c>
      <c r="DK968">
        <v>0</v>
      </c>
      <c r="DL968" t="s">
        <v>3</v>
      </c>
      <c r="DM968">
        <v>0</v>
      </c>
      <c r="DN968" t="s">
        <v>3</v>
      </c>
      <c r="DO968">
        <v>0</v>
      </c>
    </row>
    <row r="969" spans="1:119" x14ac:dyDescent="0.2">
      <c r="A969">
        <f>ROW(Source!A3023)</f>
        <v>3023</v>
      </c>
      <c r="B969">
        <v>35364244</v>
      </c>
      <c r="C969">
        <v>35386105</v>
      </c>
      <c r="D969">
        <v>35117602</v>
      </c>
      <c r="E969">
        <v>1</v>
      </c>
      <c r="F969">
        <v>1</v>
      </c>
      <c r="G969">
        <v>15872964</v>
      </c>
      <c r="H969">
        <v>3</v>
      </c>
      <c r="I969" t="s">
        <v>1118</v>
      </c>
      <c r="J969" t="s">
        <v>1119</v>
      </c>
      <c r="K969" t="s">
        <v>1120</v>
      </c>
      <c r="L969">
        <v>1354</v>
      </c>
      <c r="N969">
        <v>1010</v>
      </c>
      <c r="O969" t="s">
        <v>52</v>
      </c>
      <c r="P969" t="s">
        <v>52</v>
      </c>
      <c r="Q969">
        <v>1</v>
      </c>
      <c r="W969">
        <v>0</v>
      </c>
      <c r="X969">
        <v>656259231</v>
      </c>
      <c r="Y969">
        <f t="shared" si="189"/>
        <v>6.7000000000000002E-3</v>
      </c>
      <c r="AA969">
        <v>16620.27</v>
      </c>
      <c r="AB969">
        <v>0</v>
      </c>
      <c r="AC969">
        <v>0</v>
      </c>
      <c r="AD969">
        <v>0</v>
      </c>
      <c r="AE969">
        <v>16620.27</v>
      </c>
      <c r="AF969">
        <v>0</v>
      </c>
      <c r="AG969">
        <v>0</v>
      </c>
      <c r="AH969">
        <v>0</v>
      </c>
      <c r="AI969">
        <v>1</v>
      </c>
      <c r="AJ969">
        <v>1</v>
      </c>
      <c r="AK969">
        <v>1</v>
      </c>
      <c r="AL969">
        <v>1</v>
      </c>
      <c r="AM969">
        <v>-2</v>
      </c>
      <c r="AN969">
        <v>0</v>
      </c>
      <c r="AO969">
        <v>1</v>
      </c>
      <c r="AP969">
        <v>0</v>
      </c>
      <c r="AQ969">
        <v>0</v>
      </c>
      <c r="AR969">
        <v>0</v>
      </c>
      <c r="AS969" t="s">
        <v>3</v>
      </c>
      <c r="AT969">
        <v>6.7000000000000002E-3</v>
      </c>
      <c r="AU969" t="s">
        <v>3</v>
      </c>
      <c r="AV969">
        <v>0</v>
      </c>
      <c r="AW969">
        <v>2</v>
      </c>
      <c r="AX969">
        <v>35386113</v>
      </c>
      <c r="AY969">
        <v>1</v>
      </c>
      <c r="AZ969">
        <v>0</v>
      </c>
      <c r="BA969">
        <v>969</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CV969">
        <v>0</v>
      </c>
      <c r="CW969">
        <v>0</v>
      </c>
      <c r="CX969">
        <f>ROUND(Y969*Source!I3023,9)</f>
        <v>1.34E-3</v>
      </c>
      <c r="CY969">
        <f>AA969</f>
        <v>16620.27</v>
      </c>
      <c r="CZ969">
        <f>AE969</f>
        <v>16620.27</v>
      </c>
      <c r="DA969">
        <f>AI969</f>
        <v>1</v>
      </c>
      <c r="DB969">
        <f t="shared" si="190"/>
        <v>111.36</v>
      </c>
      <c r="DC969">
        <f t="shared" si="191"/>
        <v>0</v>
      </c>
      <c r="DD969" t="s">
        <v>3</v>
      </c>
      <c r="DE969" t="s">
        <v>3</v>
      </c>
      <c r="DF969">
        <f t="shared" si="196"/>
        <v>22.27</v>
      </c>
      <c r="DG969">
        <f t="shared" si="197"/>
        <v>0</v>
      </c>
      <c r="DH969">
        <f t="shared" si="198"/>
        <v>0</v>
      </c>
      <c r="DI969">
        <f t="shared" si="199"/>
        <v>0</v>
      </c>
      <c r="DJ969">
        <f>DF969</f>
        <v>22.27</v>
      </c>
      <c r="DK969">
        <v>0</v>
      </c>
      <c r="DL969" t="s">
        <v>3</v>
      </c>
      <c r="DM969">
        <v>0</v>
      </c>
      <c r="DN969" t="s">
        <v>3</v>
      </c>
      <c r="DO969">
        <v>0</v>
      </c>
    </row>
    <row r="970" spans="1:119" x14ac:dyDescent="0.2">
      <c r="A970">
        <f>ROW(Source!A3024)</f>
        <v>3024</v>
      </c>
      <c r="B970">
        <v>35364244</v>
      </c>
      <c r="C970">
        <v>35386114</v>
      </c>
      <c r="D970">
        <v>35111398</v>
      </c>
      <c r="E970">
        <v>15872964</v>
      </c>
      <c r="F970">
        <v>1</v>
      </c>
      <c r="G970">
        <v>15872964</v>
      </c>
      <c r="H970">
        <v>1</v>
      </c>
      <c r="I970" t="s">
        <v>982</v>
      </c>
      <c r="J970" t="s">
        <v>3</v>
      </c>
      <c r="K970" t="s">
        <v>983</v>
      </c>
      <c r="L970">
        <v>1191</v>
      </c>
      <c r="N970">
        <v>1013</v>
      </c>
      <c r="O970" t="s">
        <v>984</v>
      </c>
      <c r="P970" t="s">
        <v>984</v>
      </c>
      <c r="Q970">
        <v>1</v>
      </c>
      <c r="W970">
        <v>0</v>
      </c>
      <c r="X970">
        <v>476480486</v>
      </c>
      <c r="Y970">
        <f t="shared" si="189"/>
        <v>14</v>
      </c>
      <c r="AA970">
        <v>0</v>
      </c>
      <c r="AB970">
        <v>0</v>
      </c>
      <c r="AC970">
        <v>0</v>
      </c>
      <c r="AD970">
        <v>0</v>
      </c>
      <c r="AE970">
        <v>0</v>
      </c>
      <c r="AF970">
        <v>0</v>
      </c>
      <c r="AG970">
        <v>0</v>
      </c>
      <c r="AH970">
        <v>0</v>
      </c>
      <c r="AI970">
        <v>1</v>
      </c>
      <c r="AJ970">
        <v>1</v>
      </c>
      <c r="AK970">
        <v>1</v>
      </c>
      <c r="AL970">
        <v>1</v>
      </c>
      <c r="AM970">
        <v>-2</v>
      </c>
      <c r="AN970">
        <v>0</v>
      </c>
      <c r="AO970">
        <v>1</v>
      </c>
      <c r="AP970">
        <v>1</v>
      </c>
      <c r="AQ970">
        <v>0</v>
      </c>
      <c r="AR970">
        <v>0</v>
      </c>
      <c r="AS970" t="s">
        <v>3</v>
      </c>
      <c r="AT970">
        <v>14</v>
      </c>
      <c r="AU970" t="s">
        <v>3</v>
      </c>
      <c r="AV970">
        <v>1</v>
      </c>
      <c r="AW970">
        <v>2</v>
      </c>
      <c r="AX970">
        <v>35386118</v>
      </c>
      <c r="AY970">
        <v>1</v>
      </c>
      <c r="AZ970">
        <v>0</v>
      </c>
      <c r="BA970">
        <v>970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CU970">
        <f>ROUND(AT970*Source!I3024*AH970*AL970,2)</f>
        <v>0</v>
      </c>
      <c r="CV970">
        <f>ROUND(Y970*Source!I3024,9)</f>
        <v>0.14000000000000001</v>
      </c>
      <c r="CW970">
        <v>0</v>
      </c>
      <c r="CX970">
        <f>ROUND(Y970*Source!I3024,9)</f>
        <v>0.14000000000000001</v>
      </c>
      <c r="CY970">
        <f>AD970</f>
        <v>0</v>
      </c>
      <c r="CZ970">
        <f>AH970</f>
        <v>0</v>
      </c>
      <c r="DA970">
        <f>AL970</f>
        <v>1</v>
      </c>
      <c r="DB970">
        <f t="shared" si="190"/>
        <v>0</v>
      </c>
      <c r="DC970">
        <f t="shared" si="191"/>
        <v>0</v>
      </c>
      <c r="DD970" t="s">
        <v>3</v>
      </c>
      <c r="DE970" t="s">
        <v>3</v>
      </c>
      <c r="DF970">
        <f t="shared" si="196"/>
        <v>0</v>
      </c>
      <c r="DG970">
        <f t="shared" si="197"/>
        <v>0</v>
      </c>
      <c r="DH970">
        <f t="shared" si="198"/>
        <v>0</v>
      </c>
      <c r="DI970">
        <f t="shared" si="199"/>
        <v>0</v>
      </c>
      <c r="DJ970">
        <f>DI970</f>
        <v>0</v>
      </c>
      <c r="DK970">
        <v>0</v>
      </c>
      <c r="DL970" t="s">
        <v>3</v>
      </c>
      <c r="DM970">
        <v>0</v>
      </c>
      <c r="DN970" t="s">
        <v>3</v>
      </c>
      <c r="DO970">
        <v>0</v>
      </c>
    </row>
    <row r="971" spans="1:119" x14ac:dyDescent="0.2">
      <c r="A971">
        <f>ROW(Source!A3024)</f>
        <v>3024</v>
      </c>
      <c r="B971">
        <v>35364244</v>
      </c>
      <c r="C971">
        <v>35386114</v>
      </c>
      <c r="D971">
        <v>35112687</v>
      </c>
      <c r="E971">
        <v>1</v>
      </c>
      <c r="F971">
        <v>1</v>
      </c>
      <c r="G971">
        <v>15872964</v>
      </c>
      <c r="H971">
        <v>2</v>
      </c>
      <c r="I971" t="s">
        <v>1121</v>
      </c>
      <c r="J971" t="s">
        <v>1122</v>
      </c>
      <c r="K971" t="s">
        <v>1123</v>
      </c>
      <c r="L971">
        <v>1368</v>
      </c>
      <c r="N971">
        <v>1011</v>
      </c>
      <c r="O971" t="s">
        <v>988</v>
      </c>
      <c r="P971" t="s">
        <v>988</v>
      </c>
      <c r="Q971">
        <v>1</v>
      </c>
      <c r="W971">
        <v>0</v>
      </c>
      <c r="X971">
        <v>-1843499539</v>
      </c>
      <c r="Y971">
        <f t="shared" si="189"/>
        <v>3.65</v>
      </c>
      <c r="AA971">
        <v>0</v>
      </c>
      <c r="AB971">
        <v>1635</v>
      </c>
      <c r="AC971">
        <v>832.91</v>
      </c>
      <c r="AD971">
        <v>0</v>
      </c>
      <c r="AE971">
        <v>0</v>
      </c>
      <c r="AF971">
        <v>1635</v>
      </c>
      <c r="AG971">
        <v>832.91</v>
      </c>
      <c r="AH971">
        <v>0</v>
      </c>
      <c r="AI971">
        <v>1</v>
      </c>
      <c r="AJ971">
        <v>1</v>
      </c>
      <c r="AK971">
        <v>1</v>
      </c>
      <c r="AL971">
        <v>1</v>
      </c>
      <c r="AM971">
        <v>-2</v>
      </c>
      <c r="AN971">
        <v>0</v>
      </c>
      <c r="AO971">
        <v>1</v>
      </c>
      <c r="AP971">
        <v>1</v>
      </c>
      <c r="AQ971">
        <v>0</v>
      </c>
      <c r="AR971">
        <v>0</v>
      </c>
      <c r="AS971" t="s">
        <v>3</v>
      </c>
      <c r="AT971">
        <v>3.65</v>
      </c>
      <c r="AU971" t="s">
        <v>3</v>
      </c>
      <c r="AV971">
        <v>0</v>
      </c>
      <c r="AW971">
        <v>2</v>
      </c>
      <c r="AX971">
        <v>35386119</v>
      </c>
      <c r="AY971">
        <v>1</v>
      </c>
      <c r="AZ971">
        <v>0</v>
      </c>
      <c r="BA971">
        <v>971</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CV971">
        <v>0</v>
      </c>
      <c r="CW971">
        <f>ROUND(Y971*Source!I3024*DO971,9)</f>
        <v>0</v>
      </c>
      <c r="CX971">
        <f>ROUND(Y971*Source!I3024,9)</f>
        <v>3.6499999999999998E-2</v>
      </c>
      <c r="CY971">
        <f>AB971</f>
        <v>1635</v>
      </c>
      <c r="CZ971">
        <f>AF971</f>
        <v>1635</v>
      </c>
      <c r="DA971">
        <f>AJ971</f>
        <v>1</v>
      </c>
      <c r="DB971">
        <f t="shared" si="190"/>
        <v>5967.75</v>
      </c>
      <c r="DC971">
        <f t="shared" si="191"/>
        <v>3040.12</v>
      </c>
      <c r="DD971" t="s">
        <v>3</v>
      </c>
      <c r="DE971" t="s">
        <v>3</v>
      </c>
      <c r="DF971">
        <f t="shared" si="196"/>
        <v>0</v>
      </c>
      <c r="DG971">
        <f t="shared" si="197"/>
        <v>59.68</v>
      </c>
      <c r="DH971">
        <f t="shared" si="198"/>
        <v>30.4</v>
      </c>
      <c r="DI971">
        <f t="shared" si="199"/>
        <v>0</v>
      </c>
      <c r="DJ971">
        <f>DG971</f>
        <v>59.68</v>
      </c>
      <c r="DK971">
        <v>0</v>
      </c>
      <c r="DL971" t="s">
        <v>3</v>
      </c>
      <c r="DM971">
        <v>0</v>
      </c>
      <c r="DN971" t="s">
        <v>3</v>
      </c>
      <c r="DO971">
        <v>0</v>
      </c>
    </row>
    <row r="972" spans="1:119" x14ac:dyDescent="0.2">
      <c r="A972">
        <f>ROW(Source!A3024)</f>
        <v>3024</v>
      </c>
      <c r="B972">
        <v>35364244</v>
      </c>
      <c r="C972">
        <v>35386114</v>
      </c>
      <c r="D972">
        <v>35113169</v>
      </c>
      <c r="E972">
        <v>1</v>
      </c>
      <c r="F972">
        <v>1</v>
      </c>
      <c r="G972">
        <v>15872964</v>
      </c>
      <c r="H972">
        <v>2</v>
      </c>
      <c r="I972" t="s">
        <v>1124</v>
      </c>
      <c r="J972" t="s">
        <v>1125</v>
      </c>
      <c r="K972" t="s">
        <v>1126</v>
      </c>
      <c r="L972">
        <v>1368</v>
      </c>
      <c r="N972">
        <v>1011</v>
      </c>
      <c r="O972" t="s">
        <v>988</v>
      </c>
      <c r="P972" t="s">
        <v>988</v>
      </c>
      <c r="Q972">
        <v>1</v>
      </c>
      <c r="W972">
        <v>0</v>
      </c>
      <c r="X972">
        <v>-1505827316</v>
      </c>
      <c r="Y972">
        <f t="shared" si="189"/>
        <v>3.65</v>
      </c>
      <c r="AA972">
        <v>0</v>
      </c>
      <c r="AB972">
        <v>7.15</v>
      </c>
      <c r="AC972">
        <v>0.09</v>
      </c>
      <c r="AD972">
        <v>0</v>
      </c>
      <c r="AE972">
        <v>0</v>
      </c>
      <c r="AF972">
        <v>7.15</v>
      </c>
      <c r="AG972">
        <v>0.09</v>
      </c>
      <c r="AH972">
        <v>0</v>
      </c>
      <c r="AI972">
        <v>1</v>
      </c>
      <c r="AJ972">
        <v>1</v>
      </c>
      <c r="AK972">
        <v>1</v>
      </c>
      <c r="AL972">
        <v>1</v>
      </c>
      <c r="AM972">
        <v>-2</v>
      </c>
      <c r="AN972">
        <v>0</v>
      </c>
      <c r="AO972">
        <v>1</v>
      </c>
      <c r="AP972">
        <v>1</v>
      </c>
      <c r="AQ972">
        <v>0</v>
      </c>
      <c r="AR972">
        <v>0</v>
      </c>
      <c r="AS972" t="s">
        <v>3</v>
      </c>
      <c r="AT972">
        <v>3.65</v>
      </c>
      <c r="AU972" t="s">
        <v>3</v>
      </c>
      <c r="AV972">
        <v>0</v>
      </c>
      <c r="AW972">
        <v>2</v>
      </c>
      <c r="AX972">
        <v>35386120</v>
      </c>
      <c r="AY972">
        <v>1</v>
      </c>
      <c r="AZ972">
        <v>0</v>
      </c>
      <c r="BA972">
        <v>972</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CV972">
        <v>0</v>
      </c>
      <c r="CW972">
        <f>ROUND(Y972*Source!I3024*DO972,9)</f>
        <v>0</v>
      </c>
      <c r="CX972">
        <f>ROUND(Y972*Source!I3024,9)</f>
        <v>3.6499999999999998E-2</v>
      </c>
      <c r="CY972">
        <f>AB972</f>
        <v>7.15</v>
      </c>
      <c r="CZ972">
        <f>AF972</f>
        <v>7.15</v>
      </c>
      <c r="DA972">
        <f>AJ972</f>
        <v>1</v>
      </c>
      <c r="DB972">
        <f t="shared" si="190"/>
        <v>26.1</v>
      </c>
      <c r="DC972">
        <f t="shared" si="191"/>
        <v>0.33</v>
      </c>
      <c r="DD972" t="s">
        <v>3</v>
      </c>
      <c r="DE972" t="s">
        <v>3</v>
      </c>
      <c r="DF972">
        <f t="shared" si="196"/>
        <v>0</v>
      </c>
      <c r="DG972">
        <f t="shared" si="197"/>
        <v>0.26</v>
      </c>
      <c r="DH972">
        <f t="shared" si="198"/>
        <v>0</v>
      </c>
      <c r="DI972">
        <f t="shared" si="199"/>
        <v>0</v>
      </c>
      <c r="DJ972">
        <f>DG972</f>
        <v>0.26</v>
      </c>
      <c r="DK972">
        <v>0</v>
      </c>
      <c r="DL972" t="s">
        <v>3</v>
      </c>
      <c r="DM972">
        <v>0</v>
      </c>
      <c r="DN972" t="s">
        <v>3</v>
      </c>
      <c r="DO972">
        <v>0</v>
      </c>
    </row>
    <row r="973" spans="1:119" x14ac:dyDescent="0.2">
      <c r="A973">
        <f>ROW(Source!A3027)</f>
        <v>3027</v>
      </c>
      <c r="B973">
        <v>35364244</v>
      </c>
      <c r="C973">
        <v>35386123</v>
      </c>
      <c r="D973">
        <v>35111398</v>
      </c>
      <c r="E973">
        <v>15872964</v>
      </c>
      <c r="F973">
        <v>1</v>
      </c>
      <c r="G973">
        <v>15872964</v>
      </c>
      <c r="H973">
        <v>1</v>
      </c>
      <c r="I973" t="s">
        <v>982</v>
      </c>
      <c r="J973" t="s">
        <v>3</v>
      </c>
      <c r="K973" t="s">
        <v>983</v>
      </c>
      <c r="L973">
        <v>1191</v>
      </c>
      <c r="N973">
        <v>1013</v>
      </c>
      <c r="O973" t="s">
        <v>984</v>
      </c>
      <c r="P973" t="s">
        <v>984</v>
      </c>
      <c r="Q973">
        <v>1</v>
      </c>
      <c r="W973">
        <v>0</v>
      </c>
      <c r="X973">
        <v>476480486</v>
      </c>
      <c r="Y973">
        <f t="shared" si="189"/>
        <v>42.81</v>
      </c>
      <c r="AA973">
        <v>0</v>
      </c>
      <c r="AB973">
        <v>0</v>
      </c>
      <c r="AC973">
        <v>0</v>
      </c>
      <c r="AD973">
        <v>0</v>
      </c>
      <c r="AE973">
        <v>0</v>
      </c>
      <c r="AF973">
        <v>0</v>
      </c>
      <c r="AG973">
        <v>0</v>
      </c>
      <c r="AH973">
        <v>0</v>
      </c>
      <c r="AI973">
        <v>1</v>
      </c>
      <c r="AJ973">
        <v>1</v>
      </c>
      <c r="AK973">
        <v>1</v>
      </c>
      <c r="AL973">
        <v>1</v>
      </c>
      <c r="AM973">
        <v>-2</v>
      </c>
      <c r="AN973">
        <v>0</v>
      </c>
      <c r="AO973">
        <v>1</v>
      </c>
      <c r="AP973">
        <v>1</v>
      </c>
      <c r="AQ973">
        <v>0</v>
      </c>
      <c r="AR973">
        <v>0</v>
      </c>
      <c r="AS973" t="s">
        <v>3</v>
      </c>
      <c r="AT973">
        <v>42.81</v>
      </c>
      <c r="AU973" t="s">
        <v>3</v>
      </c>
      <c r="AV973">
        <v>1</v>
      </c>
      <c r="AW973">
        <v>2</v>
      </c>
      <c r="AX973">
        <v>35386126</v>
      </c>
      <c r="AY973">
        <v>1</v>
      </c>
      <c r="AZ973">
        <v>0</v>
      </c>
      <c r="BA973">
        <v>973</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CU973">
        <f>ROUND(AT973*Source!I3027*AH973*AL973,2)</f>
        <v>0</v>
      </c>
      <c r="CV973">
        <f>ROUND(Y973*Source!I3027,9)</f>
        <v>1.7123999999999999</v>
      </c>
      <c r="CW973">
        <v>0</v>
      </c>
      <c r="CX973">
        <f>ROUND(Y973*Source!I3027,9)</f>
        <v>1.7123999999999999</v>
      </c>
      <c r="CY973">
        <f>AD973</f>
        <v>0</v>
      </c>
      <c r="CZ973">
        <f>AH973</f>
        <v>0</v>
      </c>
      <c r="DA973">
        <f>AL973</f>
        <v>1</v>
      </c>
      <c r="DB973">
        <f t="shared" si="190"/>
        <v>0</v>
      </c>
      <c r="DC973">
        <f t="shared" si="191"/>
        <v>0</v>
      </c>
      <c r="DD973" t="s">
        <v>3</v>
      </c>
      <c r="DE973" t="s">
        <v>3</v>
      </c>
      <c r="DF973">
        <f t="shared" si="196"/>
        <v>0</v>
      </c>
      <c r="DG973">
        <f t="shared" si="197"/>
        <v>0</v>
      </c>
      <c r="DH973">
        <f t="shared" si="198"/>
        <v>0</v>
      </c>
      <c r="DI973">
        <f t="shared" si="199"/>
        <v>0</v>
      </c>
      <c r="DJ973">
        <f>DI973</f>
        <v>0</v>
      </c>
      <c r="DK973">
        <v>0</v>
      </c>
      <c r="DL973" t="s">
        <v>3</v>
      </c>
      <c r="DM973">
        <v>0</v>
      </c>
      <c r="DN973" t="s">
        <v>3</v>
      </c>
      <c r="DO973">
        <v>0</v>
      </c>
    </row>
    <row r="974" spans="1:119" x14ac:dyDescent="0.2">
      <c r="A974">
        <f>ROW(Source!A3027)</f>
        <v>3027</v>
      </c>
      <c r="B974">
        <v>35364244</v>
      </c>
      <c r="C974">
        <v>35386123</v>
      </c>
      <c r="D974">
        <v>35113206</v>
      </c>
      <c r="E974">
        <v>1</v>
      </c>
      <c r="F974">
        <v>1</v>
      </c>
      <c r="G974">
        <v>15872964</v>
      </c>
      <c r="H974">
        <v>2</v>
      </c>
      <c r="I974" t="s">
        <v>989</v>
      </c>
      <c r="J974" t="s">
        <v>990</v>
      </c>
      <c r="K974" t="s">
        <v>991</v>
      </c>
      <c r="L974">
        <v>1368</v>
      </c>
      <c r="N974">
        <v>1011</v>
      </c>
      <c r="O974" t="s">
        <v>988</v>
      </c>
      <c r="P974" t="s">
        <v>988</v>
      </c>
      <c r="Q974">
        <v>1</v>
      </c>
      <c r="W974">
        <v>0</v>
      </c>
      <c r="X974">
        <v>-1817365194</v>
      </c>
      <c r="Y974">
        <f t="shared" si="189"/>
        <v>6.9</v>
      </c>
      <c r="AA974">
        <v>0</v>
      </c>
      <c r="AB974">
        <v>4.72</v>
      </c>
      <c r="AC974">
        <v>0.1</v>
      </c>
      <c r="AD974">
        <v>0</v>
      </c>
      <c r="AE974">
        <v>0</v>
      </c>
      <c r="AF974">
        <v>4.72</v>
      </c>
      <c r="AG974">
        <v>0.1</v>
      </c>
      <c r="AH974">
        <v>0</v>
      </c>
      <c r="AI974">
        <v>1</v>
      </c>
      <c r="AJ974">
        <v>1</v>
      </c>
      <c r="AK974">
        <v>1</v>
      </c>
      <c r="AL974">
        <v>1</v>
      </c>
      <c r="AM974">
        <v>-2</v>
      </c>
      <c r="AN974">
        <v>0</v>
      </c>
      <c r="AO974">
        <v>1</v>
      </c>
      <c r="AP974">
        <v>1</v>
      </c>
      <c r="AQ974">
        <v>0</v>
      </c>
      <c r="AR974">
        <v>0</v>
      </c>
      <c r="AS974" t="s">
        <v>3</v>
      </c>
      <c r="AT974">
        <v>6.9</v>
      </c>
      <c r="AU974" t="s">
        <v>3</v>
      </c>
      <c r="AV974">
        <v>0</v>
      </c>
      <c r="AW974">
        <v>2</v>
      </c>
      <c r="AX974">
        <v>35386127</v>
      </c>
      <c r="AY974">
        <v>1</v>
      </c>
      <c r="AZ974">
        <v>0</v>
      </c>
      <c r="BA974">
        <v>974</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CV974">
        <v>0</v>
      </c>
      <c r="CW974">
        <f>ROUND(Y974*Source!I3027*DO974,9)</f>
        <v>0</v>
      </c>
      <c r="CX974">
        <f>ROUND(Y974*Source!I3027,9)</f>
        <v>0.27600000000000002</v>
      </c>
      <c r="CY974">
        <f>AB974</f>
        <v>4.72</v>
      </c>
      <c r="CZ974">
        <f>AF974</f>
        <v>4.72</v>
      </c>
      <c r="DA974">
        <f>AJ974</f>
        <v>1</v>
      </c>
      <c r="DB974">
        <f t="shared" si="190"/>
        <v>32.57</v>
      </c>
      <c r="DC974">
        <f t="shared" si="191"/>
        <v>0.69</v>
      </c>
      <c r="DD974" t="s">
        <v>3</v>
      </c>
      <c r="DE974" t="s">
        <v>3</v>
      </c>
      <c r="DF974">
        <f t="shared" si="196"/>
        <v>0</v>
      </c>
      <c r="DG974">
        <f t="shared" si="197"/>
        <v>1.3</v>
      </c>
      <c r="DH974">
        <f t="shared" si="198"/>
        <v>0.03</v>
      </c>
      <c r="DI974">
        <f t="shared" si="199"/>
        <v>0</v>
      </c>
      <c r="DJ974">
        <f>DG974</f>
        <v>1.3</v>
      </c>
      <c r="DK974">
        <v>0</v>
      </c>
      <c r="DL974" t="s">
        <v>3</v>
      </c>
      <c r="DM974">
        <v>0</v>
      </c>
      <c r="DN974" t="s">
        <v>3</v>
      </c>
      <c r="DO974">
        <v>0</v>
      </c>
    </row>
    <row r="975" spans="1:119" x14ac:dyDescent="0.2">
      <c r="A975">
        <f>ROW(Source!A3028)</f>
        <v>3028</v>
      </c>
      <c r="B975">
        <v>35364244</v>
      </c>
      <c r="C975">
        <v>35386128</v>
      </c>
      <c r="D975">
        <v>35111398</v>
      </c>
      <c r="E975">
        <v>15872964</v>
      </c>
      <c r="F975">
        <v>1</v>
      </c>
      <c r="G975">
        <v>15872964</v>
      </c>
      <c r="H975">
        <v>1</v>
      </c>
      <c r="I975" t="s">
        <v>982</v>
      </c>
      <c r="J975" t="s">
        <v>3</v>
      </c>
      <c r="K975" t="s">
        <v>983</v>
      </c>
      <c r="L975">
        <v>1191</v>
      </c>
      <c r="N975">
        <v>1013</v>
      </c>
      <c r="O975" t="s">
        <v>984</v>
      </c>
      <c r="P975" t="s">
        <v>984</v>
      </c>
      <c r="Q975">
        <v>1</v>
      </c>
      <c r="W975">
        <v>0</v>
      </c>
      <c r="X975">
        <v>476480486</v>
      </c>
      <c r="Y975">
        <f t="shared" ref="Y975:Y1038" si="200">AT975</f>
        <v>39.22</v>
      </c>
      <c r="AA975">
        <v>0</v>
      </c>
      <c r="AB975">
        <v>0</v>
      </c>
      <c r="AC975">
        <v>0</v>
      </c>
      <c r="AD975">
        <v>0</v>
      </c>
      <c r="AE975">
        <v>0</v>
      </c>
      <c r="AF975">
        <v>0</v>
      </c>
      <c r="AG975">
        <v>0</v>
      </c>
      <c r="AH975">
        <v>0</v>
      </c>
      <c r="AI975">
        <v>1</v>
      </c>
      <c r="AJ975">
        <v>1</v>
      </c>
      <c r="AK975">
        <v>1</v>
      </c>
      <c r="AL975">
        <v>1</v>
      </c>
      <c r="AM975">
        <v>-2</v>
      </c>
      <c r="AN975">
        <v>0</v>
      </c>
      <c r="AO975">
        <v>1</v>
      </c>
      <c r="AP975">
        <v>1</v>
      </c>
      <c r="AQ975">
        <v>0</v>
      </c>
      <c r="AR975">
        <v>0</v>
      </c>
      <c r="AS975" t="s">
        <v>3</v>
      </c>
      <c r="AT975">
        <v>39.22</v>
      </c>
      <c r="AU975" t="s">
        <v>3</v>
      </c>
      <c r="AV975">
        <v>1</v>
      </c>
      <c r="AW975">
        <v>2</v>
      </c>
      <c r="AX975">
        <v>35386131</v>
      </c>
      <c r="AY975">
        <v>1</v>
      </c>
      <c r="AZ975">
        <v>0</v>
      </c>
      <c r="BA975">
        <v>975</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CU975">
        <f>ROUND(AT975*Source!I3028*AH975*AL975,2)</f>
        <v>0</v>
      </c>
      <c r="CV975">
        <f>ROUND(Y975*Source!I3028,9)</f>
        <v>0.39219999999999999</v>
      </c>
      <c r="CW975">
        <v>0</v>
      </c>
      <c r="CX975">
        <f>ROUND(Y975*Source!I3028,9)</f>
        <v>0.39219999999999999</v>
      </c>
      <c r="CY975">
        <f>AD975</f>
        <v>0</v>
      </c>
      <c r="CZ975">
        <f>AH975</f>
        <v>0</v>
      </c>
      <c r="DA975">
        <f>AL975</f>
        <v>1</v>
      </c>
      <c r="DB975">
        <f t="shared" ref="DB975:DB1038" si="201">ROUND(ROUND(AT975*CZ975,2),6)</f>
        <v>0</v>
      </c>
      <c r="DC975">
        <f t="shared" ref="DC975:DC1038" si="202">ROUND(ROUND(AT975*AG975,2),6)</f>
        <v>0</v>
      </c>
      <c r="DD975" t="s">
        <v>3</v>
      </c>
      <c r="DE975" t="s">
        <v>3</v>
      </c>
      <c r="DF975">
        <f t="shared" si="196"/>
        <v>0</v>
      </c>
      <c r="DG975">
        <f t="shared" si="197"/>
        <v>0</v>
      </c>
      <c r="DH975">
        <f t="shared" si="198"/>
        <v>0</v>
      </c>
      <c r="DI975">
        <f t="shared" si="199"/>
        <v>0</v>
      </c>
      <c r="DJ975">
        <f>DI975</f>
        <v>0</v>
      </c>
      <c r="DK975">
        <v>0</v>
      </c>
      <c r="DL975" t="s">
        <v>3</v>
      </c>
      <c r="DM975">
        <v>0</v>
      </c>
      <c r="DN975" t="s">
        <v>3</v>
      </c>
      <c r="DO975">
        <v>0</v>
      </c>
    </row>
    <row r="976" spans="1:119" x14ac:dyDescent="0.2">
      <c r="A976">
        <f>ROW(Source!A3028)</f>
        <v>3028</v>
      </c>
      <c r="B976">
        <v>35364244</v>
      </c>
      <c r="C976">
        <v>35386128</v>
      </c>
      <c r="D976">
        <v>35113206</v>
      </c>
      <c r="E976">
        <v>1</v>
      </c>
      <c r="F976">
        <v>1</v>
      </c>
      <c r="G976">
        <v>15872964</v>
      </c>
      <c r="H976">
        <v>2</v>
      </c>
      <c r="I976" t="s">
        <v>989</v>
      </c>
      <c r="J976" t="s">
        <v>990</v>
      </c>
      <c r="K976" t="s">
        <v>991</v>
      </c>
      <c r="L976">
        <v>1368</v>
      </c>
      <c r="N976">
        <v>1011</v>
      </c>
      <c r="O976" t="s">
        <v>988</v>
      </c>
      <c r="P976" t="s">
        <v>988</v>
      </c>
      <c r="Q976">
        <v>1</v>
      </c>
      <c r="W976">
        <v>0</v>
      </c>
      <c r="X976">
        <v>-1817365194</v>
      </c>
      <c r="Y976">
        <f t="shared" si="200"/>
        <v>6.9</v>
      </c>
      <c r="AA976">
        <v>0</v>
      </c>
      <c r="AB976">
        <v>4.72</v>
      </c>
      <c r="AC976">
        <v>0.1</v>
      </c>
      <c r="AD976">
        <v>0</v>
      </c>
      <c r="AE976">
        <v>0</v>
      </c>
      <c r="AF976">
        <v>4.72</v>
      </c>
      <c r="AG976">
        <v>0.1</v>
      </c>
      <c r="AH976">
        <v>0</v>
      </c>
      <c r="AI976">
        <v>1</v>
      </c>
      <c r="AJ976">
        <v>1</v>
      </c>
      <c r="AK976">
        <v>1</v>
      </c>
      <c r="AL976">
        <v>1</v>
      </c>
      <c r="AM976">
        <v>-2</v>
      </c>
      <c r="AN976">
        <v>0</v>
      </c>
      <c r="AO976">
        <v>1</v>
      </c>
      <c r="AP976">
        <v>1</v>
      </c>
      <c r="AQ976">
        <v>0</v>
      </c>
      <c r="AR976">
        <v>0</v>
      </c>
      <c r="AS976" t="s">
        <v>3</v>
      </c>
      <c r="AT976">
        <v>6.9</v>
      </c>
      <c r="AU976" t="s">
        <v>3</v>
      </c>
      <c r="AV976">
        <v>0</v>
      </c>
      <c r="AW976">
        <v>2</v>
      </c>
      <c r="AX976">
        <v>35386132</v>
      </c>
      <c r="AY976">
        <v>1</v>
      </c>
      <c r="AZ976">
        <v>0</v>
      </c>
      <c r="BA976">
        <v>976</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CV976">
        <v>0</v>
      </c>
      <c r="CW976">
        <f>ROUND(Y976*Source!I3028*DO976,9)</f>
        <v>0</v>
      </c>
      <c r="CX976">
        <f>ROUND(Y976*Source!I3028,9)</f>
        <v>6.9000000000000006E-2</v>
      </c>
      <c r="CY976">
        <f>AB976</f>
        <v>4.72</v>
      </c>
      <c r="CZ976">
        <f>AF976</f>
        <v>4.72</v>
      </c>
      <c r="DA976">
        <f>AJ976</f>
        <v>1</v>
      </c>
      <c r="DB976">
        <f t="shared" si="201"/>
        <v>32.57</v>
      </c>
      <c r="DC976">
        <f t="shared" si="202"/>
        <v>0.69</v>
      </c>
      <c r="DD976" t="s">
        <v>3</v>
      </c>
      <c r="DE976" t="s">
        <v>3</v>
      </c>
      <c r="DF976">
        <f t="shared" si="196"/>
        <v>0</v>
      </c>
      <c r="DG976">
        <f t="shared" si="197"/>
        <v>0.33</v>
      </c>
      <c r="DH976">
        <f t="shared" si="198"/>
        <v>0.01</v>
      </c>
      <c r="DI976">
        <f t="shared" si="199"/>
        <v>0</v>
      </c>
      <c r="DJ976">
        <f>DG976</f>
        <v>0.33</v>
      </c>
      <c r="DK976">
        <v>0</v>
      </c>
      <c r="DL976" t="s">
        <v>3</v>
      </c>
      <c r="DM976">
        <v>0</v>
      </c>
      <c r="DN976" t="s">
        <v>3</v>
      </c>
      <c r="DO976">
        <v>0</v>
      </c>
    </row>
    <row r="977" spans="1:119" x14ac:dyDescent="0.2">
      <c r="A977">
        <f>ROW(Source!A3029)</f>
        <v>3029</v>
      </c>
      <c r="B977">
        <v>35364244</v>
      </c>
      <c r="C977">
        <v>35386133</v>
      </c>
      <c r="D977">
        <v>35111398</v>
      </c>
      <c r="E977">
        <v>15872964</v>
      </c>
      <c r="F977">
        <v>1</v>
      </c>
      <c r="G977">
        <v>15872964</v>
      </c>
      <c r="H977">
        <v>1</v>
      </c>
      <c r="I977" t="s">
        <v>982</v>
      </c>
      <c r="J977" t="s">
        <v>3</v>
      </c>
      <c r="K977" t="s">
        <v>983</v>
      </c>
      <c r="L977">
        <v>1191</v>
      </c>
      <c r="N977">
        <v>1013</v>
      </c>
      <c r="O977" t="s">
        <v>984</v>
      </c>
      <c r="P977" t="s">
        <v>984</v>
      </c>
      <c r="Q977">
        <v>1</v>
      </c>
      <c r="W977">
        <v>0</v>
      </c>
      <c r="X977">
        <v>476480486</v>
      </c>
      <c r="Y977">
        <f t="shared" si="200"/>
        <v>34.630000000000003</v>
      </c>
      <c r="AA977">
        <v>0</v>
      </c>
      <c r="AB977">
        <v>0</v>
      </c>
      <c r="AC977">
        <v>0</v>
      </c>
      <c r="AD977">
        <v>0</v>
      </c>
      <c r="AE977">
        <v>0</v>
      </c>
      <c r="AF977">
        <v>0</v>
      </c>
      <c r="AG977">
        <v>0</v>
      </c>
      <c r="AH977">
        <v>0</v>
      </c>
      <c r="AI977">
        <v>1</v>
      </c>
      <c r="AJ977">
        <v>1</v>
      </c>
      <c r="AK977">
        <v>1</v>
      </c>
      <c r="AL977">
        <v>1</v>
      </c>
      <c r="AM977">
        <v>-2</v>
      </c>
      <c r="AN977">
        <v>0</v>
      </c>
      <c r="AO977">
        <v>1</v>
      </c>
      <c r="AP977">
        <v>1</v>
      </c>
      <c r="AQ977">
        <v>0</v>
      </c>
      <c r="AR977">
        <v>0</v>
      </c>
      <c r="AS977" t="s">
        <v>3</v>
      </c>
      <c r="AT977">
        <v>34.630000000000003</v>
      </c>
      <c r="AU977" t="s">
        <v>3</v>
      </c>
      <c r="AV977">
        <v>1</v>
      </c>
      <c r="AW977">
        <v>2</v>
      </c>
      <c r="AX977">
        <v>35386135</v>
      </c>
      <c r="AY977">
        <v>1</v>
      </c>
      <c r="AZ977">
        <v>0</v>
      </c>
      <c r="BA977">
        <v>977</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CU977">
        <f>ROUND(AT977*Source!I3029*AH977*AL977,2)</f>
        <v>0</v>
      </c>
      <c r="CV977">
        <f>ROUND(Y977*Source!I3029,9)</f>
        <v>0.3463</v>
      </c>
      <c r="CW977">
        <v>0</v>
      </c>
      <c r="CX977">
        <f>ROUND(Y977*Source!I3029,9)</f>
        <v>0.3463</v>
      </c>
      <c r="CY977">
        <f>AD977</f>
        <v>0</v>
      </c>
      <c r="CZ977">
        <f>AH977</f>
        <v>0</v>
      </c>
      <c r="DA977">
        <f>AL977</f>
        <v>1</v>
      </c>
      <c r="DB977">
        <f t="shared" si="201"/>
        <v>0</v>
      </c>
      <c r="DC977">
        <f t="shared" si="202"/>
        <v>0</v>
      </c>
      <c r="DD977" t="s">
        <v>3</v>
      </c>
      <c r="DE977" t="s">
        <v>3</v>
      </c>
      <c r="DF977">
        <f t="shared" si="196"/>
        <v>0</v>
      </c>
      <c r="DG977">
        <f t="shared" si="197"/>
        <v>0</v>
      </c>
      <c r="DH977">
        <f t="shared" si="198"/>
        <v>0</v>
      </c>
      <c r="DI977">
        <f t="shared" si="199"/>
        <v>0</v>
      </c>
      <c r="DJ977">
        <f>DI977</f>
        <v>0</v>
      </c>
      <c r="DK977">
        <v>0</v>
      </c>
      <c r="DL977" t="s">
        <v>3</v>
      </c>
      <c r="DM977">
        <v>0</v>
      </c>
      <c r="DN977" t="s">
        <v>3</v>
      </c>
      <c r="DO977">
        <v>0</v>
      </c>
    </row>
    <row r="978" spans="1:119" x14ac:dyDescent="0.2">
      <c r="A978">
        <f>ROW(Source!A3065)</f>
        <v>3065</v>
      </c>
      <c r="B978">
        <v>35364244</v>
      </c>
      <c r="C978">
        <v>35386194</v>
      </c>
      <c r="D978">
        <v>35111398</v>
      </c>
      <c r="E978">
        <v>15872964</v>
      </c>
      <c r="F978">
        <v>1</v>
      </c>
      <c r="G978">
        <v>15872964</v>
      </c>
      <c r="H978">
        <v>1</v>
      </c>
      <c r="I978" t="s">
        <v>982</v>
      </c>
      <c r="J978" t="s">
        <v>3</v>
      </c>
      <c r="K978" t="s">
        <v>983</v>
      </c>
      <c r="L978">
        <v>1191</v>
      </c>
      <c r="N978">
        <v>1013</v>
      </c>
      <c r="O978" t="s">
        <v>984</v>
      </c>
      <c r="P978" t="s">
        <v>984</v>
      </c>
      <c r="Q978">
        <v>1</v>
      </c>
      <c r="W978">
        <v>0</v>
      </c>
      <c r="X978">
        <v>476480486</v>
      </c>
      <c r="Y978">
        <f t="shared" si="200"/>
        <v>5.84</v>
      </c>
      <c r="AA978">
        <v>0</v>
      </c>
      <c r="AB978">
        <v>0</v>
      </c>
      <c r="AC978">
        <v>0</v>
      </c>
      <c r="AD978">
        <v>0</v>
      </c>
      <c r="AE978">
        <v>0</v>
      </c>
      <c r="AF978">
        <v>0</v>
      </c>
      <c r="AG978">
        <v>0</v>
      </c>
      <c r="AH978">
        <v>0</v>
      </c>
      <c r="AI978">
        <v>1</v>
      </c>
      <c r="AJ978">
        <v>1</v>
      </c>
      <c r="AK978">
        <v>1</v>
      </c>
      <c r="AL978">
        <v>1</v>
      </c>
      <c r="AM978">
        <v>-2</v>
      </c>
      <c r="AN978">
        <v>0</v>
      </c>
      <c r="AO978">
        <v>1</v>
      </c>
      <c r="AP978">
        <v>1</v>
      </c>
      <c r="AQ978">
        <v>0</v>
      </c>
      <c r="AR978">
        <v>0</v>
      </c>
      <c r="AS978" t="s">
        <v>3</v>
      </c>
      <c r="AT978">
        <v>5.84</v>
      </c>
      <c r="AU978" t="s">
        <v>3</v>
      </c>
      <c r="AV978">
        <v>1</v>
      </c>
      <c r="AW978">
        <v>2</v>
      </c>
      <c r="AX978">
        <v>35386196</v>
      </c>
      <c r="AY978">
        <v>1</v>
      </c>
      <c r="AZ978">
        <v>0</v>
      </c>
      <c r="BA978">
        <v>978</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CU978">
        <f>ROUND(AT978*Source!I3065*AH978*AL978,2)</f>
        <v>0</v>
      </c>
      <c r="CV978">
        <f>ROUND(Y978*Source!I3065,9)</f>
        <v>0.29199999999999998</v>
      </c>
      <c r="CW978">
        <v>0</v>
      </c>
      <c r="CX978">
        <f>ROUND(Y978*Source!I3065,9)</f>
        <v>0.29199999999999998</v>
      </c>
      <c r="CY978">
        <f>AD978</f>
        <v>0</v>
      </c>
      <c r="CZ978">
        <f>AH978</f>
        <v>0</v>
      </c>
      <c r="DA978">
        <f>AL978</f>
        <v>1</v>
      </c>
      <c r="DB978">
        <f t="shared" si="201"/>
        <v>0</v>
      </c>
      <c r="DC978">
        <f t="shared" si="202"/>
        <v>0</v>
      </c>
      <c r="DD978" t="s">
        <v>3</v>
      </c>
      <c r="DE978" t="s">
        <v>3</v>
      </c>
      <c r="DF978">
        <f t="shared" si="196"/>
        <v>0</v>
      </c>
      <c r="DG978">
        <f t="shared" si="197"/>
        <v>0</v>
      </c>
      <c r="DH978">
        <f t="shared" si="198"/>
        <v>0</v>
      </c>
      <c r="DI978">
        <f t="shared" si="199"/>
        <v>0</v>
      </c>
      <c r="DJ978">
        <f>DI978</f>
        <v>0</v>
      </c>
      <c r="DK978">
        <v>0</v>
      </c>
      <c r="DL978" t="s">
        <v>3</v>
      </c>
      <c r="DM978">
        <v>0</v>
      </c>
      <c r="DN978" t="s">
        <v>3</v>
      </c>
      <c r="DO978">
        <v>0</v>
      </c>
    </row>
    <row r="979" spans="1:119" x14ac:dyDescent="0.2">
      <c r="A979">
        <f>ROW(Source!A3066)</f>
        <v>3066</v>
      </c>
      <c r="B979">
        <v>35364244</v>
      </c>
      <c r="C979">
        <v>35386197</v>
      </c>
      <c r="D979">
        <v>35111398</v>
      </c>
      <c r="E979">
        <v>15872964</v>
      </c>
      <c r="F979">
        <v>1</v>
      </c>
      <c r="G979">
        <v>15872964</v>
      </c>
      <c r="H979">
        <v>1</v>
      </c>
      <c r="I979" t="s">
        <v>982</v>
      </c>
      <c r="J979" t="s">
        <v>3</v>
      </c>
      <c r="K979" t="s">
        <v>983</v>
      </c>
      <c r="L979">
        <v>1191</v>
      </c>
      <c r="N979">
        <v>1013</v>
      </c>
      <c r="O979" t="s">
        <v>984</v>
      </c>
      <c r="P979" t="s">
        <v>984</v>
      </c>
      <c r="Q979">
        <v>1</v>
      </c>
      <c r="W979">
        <v>0</v>
      </c>
      <c r="X979">
        <v>476480486</v>
      </c>
      <c r="Y979">
        <f t="shared" si="200"/>
        <v>0.42</v>
      </c>
      <c r="AA979">
        <v>0</v>
      </c>
      <c r="AB979">
        <v>0</v>
      </c>
      <c r="AC979">
        <v>0</v>
      </c>
      <c r="AD979">
        <v>0</v>
      </c>
      <c r="AE979">
        <v>0</v>
      </c>
      <c r="AF979">
        <v>0</v>
      </c>
      <c r="AG979">
        <v>0</v>
      </c>
      <c r="AH979">
        <v>0</v>
      </c>
      <c r="AI979">
        <v>1</v>
      </c>
      <c r="AJ979">
        <v>1</v>
      </c>
      <c r="AK979">
        <v>1</v>
      </c>
      <c r="AL979">
        <v>1</v>
      </c>
      <c r="AM979">
        <v>-2</v>
      </c>
      <c r="AN979">
        <v>0</v>
      </c>
      <c r="AO979">
        <v>1</v>
      </c>
      <c r="AP979">
        <v>0</v>
      </c>
      <c r="AQ979">
        <v>0</v>
      </c>
      <c r="AR979">
        <v>0</v>
      </c>
      <c r="AS979" t="s">
        <v>3</v>
      </c>
      <c r="AT979">
        <v>0.42</v>
      </c>
      <c r="AU979" t="s">
        <v>3</v>
      </c>
      <c r="AV979">
        <v>1</v>
      </c>
      <c r="AW979">
        <v>2</v>
      </c>
      <c r="AX979">
        <v>35386202</v>
      </c>
      <c r="AY979">
        <v>1</v>
      </c>
      <c r="AZ979">
        <v>0</v>
      </c>
      <c r="BA979">
        <v>979</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CU979">
        <f>ROUND(AT979*Source!I3066*AH979*AL979,2)</f>
        <v>0</v>
      </c>
      <c r="CV979">
        <f>ROUND(Y979*Source!I3066,9)</f>
        <v>8.4000000000000005E-2</v>
      </c>
      <c r="CW979">
        <v>0</v>
      </c>
      <c r="CX979">
        <f>ROUND(Y979*Source!I3066,9)</f>
        <v>8.4000000000000005E-2</v>
      </c>
      <c r="CY979">
        <f>AD979</f>
        <v>0</v>
      </c>
      <c r="CZ979">
        <f>AH979</f>
        <v>0</v>
      </c>
      <c r="DA979">
        <f>AL979</f>
        <v>1</v>
      </c>
      <c r="DB979">
        <f t="shared" si="201"/>
        <v>0</v>
      </c>
      <c r="DC979">
        <f t="shared" si="202"/>
        <v>0</v>
      </c>
      <c r="DD979" t="s">
        <v>3</v>
      </c>
      <c r="DE979" t="s">
        <v>3</v>
      </c>
      <c r="DF979">
        <f t="shared" si="196"/>
        <v>0</v>
      </c>
      <c r="DG979">
        <f t="shared" si="197"/>
        <v>0</v>
      </c>
      <c r="DH979">
        <f t="shared" si="198"/>
        <v>0</v>
      </c>
      <c r="DI979">
        <f t="shared" si="199"/>
        <v>0</v>
      </c>
      <c r="DJ979">
        <f>DI979</f>
        <v>0</v>
      </c>
      <c r="DK979">
        <v>0</v>
      </c>
      <c r="DL979" t="s">
        <v>3</v>
      </c>
      <c r="DM979">
        <v>0</v>
      </c>
      <c r="DN979" t="s">
        <v>3</v>
      </c>
      <c r="DO979">
        <v>0</v>
      </c>
    </row>
    <row r="980" spans="1:119" x14ac:dyDescent="0.2">
      <c r="A980">
        <f>ROW(Source!A3066)</f>
        <v>3066</v>
      </c>
      <c r="B980">
        <v>35364244</v>
      </c>
      <c r="C980">
        <v>35386197</v>
      </c>
      <c r="D980">
        <v>35113190</v>
      </c>
      <c r="E980">
        <v>1</v>
      </c>
      <c r="F980">
        <v>1</v>
      </c>
      <c r="G980">
        <v>15872964</v>
      </c>
      <c r="H980">
        <v>2</v>
      </c>
      <c r="I980" t="s">
        <v>1111</v>
      </c>
      <c r="J980" t="s">
        <v>1112</v>
      </c>
      <c r="K980" t="s">
        <v>1113</v>
      </c>
      <c r="L980">
        <v>1368</v>
      </c>
      <c r="N980">
        <v>1011</v>
      </c>
      <c r="O980" t="s">
        <v>988</v>
      </c>
      <c r="P980" t="s">
        <v>988</v>
      </c>
      <c r="Q980">
        <v>1</v>
      </c>
      <c r="W980">
        <v>0</v>
      </c>
      <c r="X980">
        <v>-1477704590</v>
      </c>
      <c r="Y980">
        <f t="shared" si="200"/>
        <v>0.2</v>
      </c>
      <c r="AA980">
        <v>0</v>
      </c>
      <c r="AB980">
        <v>44.94</v>
      </c>
      <c r="AC980">
        <v>0.64</v>
      </c>
      <c r="AD980">
        <v>0</v>
      </c>
      <c r="AE980">
        <v>0</v>
      </c>
      <c r="AF980">
        <v>44.94</v>
      </c>
      <c r="AG980">
        <v>0.64</v>
      </c>
      <c r="AH980">
        <v>0</v>
      </c>
      <c r="AI980">
        <v>1</v>
      </c>
      <c r="AJ980">
        <v>1</v>
      </c>
      <c r="AK980">
        <v>1</v>
      </c>
      <c r="AL980">
        <v>1</v>
      </c>
      <c r="AM980">
        <v>-2</v>
      </c>
      <c r="AN980">
        <v>0</v>
      </c>
      <c r="AO980">
        <v>1</v>
      </c>
      <c r="AP980">
        <v>0</v>
      </c>
      <c r="AQ980">
        <v>0</v>
      </c>
      <c r="AR980">
        <v>0</v>
      </c>
      <c r="AS980" t="s">
        <v>3</v>
      </c>
      <c r="AT980">
        <v>0.2</v>
      </c>
      <c r="AU980" t="s">
        <v>3</v>
      </c>
      <c r="AV980">
        <v>0</v>
      </c>
      <c r="AW980">
        <v>2</v>
      </c>
      <c r="AX980">
        <v>35386203</v>
      </c>
      <c r="AY980">
        <v>1</v>
      </c>
      <c r="AZ980">
        <v>0</v>
      </c>
      <c r="BA980">
        <v>980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CV980">
        <v>0</v>
      </c>
      <c r="CW980">
        <f>ROUND(Y980*Source!I3066*DO980,9)</f>
        <v>0</v>
      </c>
      <c r="CX980">
        <f>ROUND(Y980*Source!I3066,9)</f>
        <v>0.04</v>
      </c>
      <c r="CY980">
        <f>AB980</f>
        <v>44.94</v>
      </c>
      <c r="CZ980">
        <f>AF980</f>
        <v>44.94</v>
      </c>
      <c r="DA980">
        <f>AJ980</f>
        <v>1</v>
      </c>
      <c r="DB980">
        <f t="shared" si="201"/>
        <v>8.99</v>
      </c>
      <c r="DC980">
        <f t="shared" si="202"/>
        <v>0.13</v>
      </c>
      <c r="DD980" t="s">
        <v>3</v>
      </c>
      <c r="DE980" t="s">
        <v>3</v>
      </c>
      <c r="DF980">
        <f t="shared" si="196"/>
        <v>0</v>
      </c>
      <c r="DG980">
        <f t="shared" si="197"/>
        <v>1.8</v>
      </c>
      <c r="DH980">
        <f t="shared" si="198"/>
        <v>0.03</v>
      </c>
      <c r="DI980">
        <f t="shared" si="199"/>
        <v>0</v>
      </c>
      <c r="DJ980">
        <f>DG980</f>
        <v>1.8</v>
      </c>
      <c r="DK980">
        <v>0</v>
      </c>
      <c r="DL980" t="s">
        <v>3</v>
      </c>
      <c r="DM980">
        <v>0</v>
      </c>
      <c r="DN980" t="s">
        <v>3</v>
      </c>
      <c r="DO980">
        <v>0</v>
      </c>
    </row>
    <row r="981" spans="1:119" x14ac:dyDescent="0.2">
      <c r="A981">
        <f>ROW(Source!A3066)</f>
        <v>3066</v>
      </c>
      <c r="B981">
        <v>35364244</v>
      </c>
      <c r="C981">
        <v>35386197</v>
      </c>
      <c r="D981">
        <v>35115233</v>
      </c>
      <c r="E981">
        <v>1</v>
      </c>
      <c r="F981">
        <v>1</v>
      </c>
      <c r="G981">
        <v>15872964</v>
      </c>
      <c r="H981">
        <v>3</v>
      </c>
      <c r="I981" t="s">
        <v>1114</v>
      </c>
      <c r="J981" t="s">
        <v>1115</v>
      </c>
      <c r="K981" t="s">
        <v>1116</v>
      </c>
      <c r="L981">
        <v>1339</v>
      </c>
      <c r="N981">
        <v>1007</v>
      </c>
      <c r="O981" t="s">
        <v>1117</v>
      </c>
      <c r="P981" t="s">
        <v>1117</v>
      </c>
      <c r="Q981">
        <v>1</v>
      </c>
      <c r="W981">
        <v>0</v>
      </c>
      <c r="X981">
        <v>-35091971</v>
      </c>
      <c r="Y981">
        <f t="shared" si="200"/>
        <v>1.7600000000000001E-2</v>
      </c>
      <c r="AA981">
        <v>54.81</v>
      </c>
      <c r="AB981">
        <v>0</v>
      </c>
      <c r="AC981">
        <v>0</v>
      </c>
      <c r="AD981">
        <v>0</v>
      </c>
      <c r="AE981">
        <v>54.81</v>
      </c>
      <c r="AF981">
        <v>0</v>
      </c>
      <c r="AG981">
        <v>0</v>
      </c>
      <c r="AH981">
        <v>0</v>
      </c>
      <c r="AI981">
        <v>1</v>
      </c>
      <c r="AJ981">
        <v>1</v>
      </c>
      <c r="AK981">
        <v>1</v>
      </c>
      <c r="AL981">
        <v>1</v>
      </c>
      <c r="AM981">
        <v>-2</v>
      </c>
      <c r="AN981">
        <v>0</v>
      </c>
      <c r="AO981">
        <v>1</v>
      </c>
      <c r="AP981">
        <v>0</v>
      </c>
      <c r="AQ981">
        <v>0</v>
      </c>
      <c r="AR981">
        <v>0</v>
      </c>
      <c r="AS981" t="s">
        <v>3</v>
      </c>
      <c r="AT981">
        <v>1.7600000000000001E-2</v>
      </c>
      <c r="AU981" t="s">
        <v>3</v>
      </c>
      <c r="AV981">
        <v>0</v>
      </c>
      <c r="AW981">
        <v>2</v>
      </c>
      <c r="AX981">
        <v>35386204</v>
      </c>
      <c r="AY981">
        <v>1</v>
      </c>
      <c r="AZ981">
        <v>0</v>
      </c>
      <c r="BA981">
        <v>981</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CV981">
        <v>0</v>
      </c>
      <c r="CW981">
        <v>0</v>
      </c>
      <c r="CX981">
        <f>ROUND(Y981*Source!I3066,9)</f>
        <v>3.5200000000000001E-3</v>
      </c>
      <c r="CY981">
        <f>AA981</f>
        <v>54.81</v>
      </c>
      <c r="CZ981">
        <f>AE981</f>
        <v>54.81</v>
      </c>
      <c r="DA981">
        <f>AI981</f>
        <v>1</v>
      </c>
      <c r="DB981">
        <f t="shared" si="201"/>
        <v>0.96</v>
      </c>
      <c r="DC981">
        <f t="shared" si="202"/>
        <v>0</v>
      </c>
      <c r="DD981" t="s">
        <v>3</v>
      </c>
      <c r="DE981" t="s">
        <v>3</v>
      </c>
      <c r="DF981">
        <f t="shared" si="196"/>
        <v>0.19</v>
      </c>
      <c r="DG981">
        <f t="shared" si="197"/>
        <v>0</v>
      </c>
      <c r="DH981">
        <f t="shared" si="198"/>
        <v>0</v>
      </c>
      <c r="DI981">
        <f t="shared" si="199"/>
        <v>0</v>
      </c>
      <c r="DJ981">
        <f>DF981</f>
        <v>0.19</v>
      </c>
      <c r="DK981">
        <v>0</v>
      </c>
      <c r="DL981" t="s">
        <v>3</v>
      </c>
      <c r="DM981">
        <v>0</v>
      </c>
      <c r="DN981" t="s">
        <v>3</v>
      </c>
      <c r="DO981">
        <v>0</v>
      </c>
    </row>
    <row r="982" spans="1:119" x14ac:dyDescent="0.2">
      <c r="A982">
        <f>ROW(Source!A3066)</f>
        <v>3066</v>
      </c>
      <c r="B982">
        <v>35364244</v>
      </c>
      <c r="C982">
        <v>35386197</v>
      </c>
      <c r="D982">
        <v>35117602</v>
      </c>
      <c r="E982">
        <v>1</v>
      </c>
      <c r="F982">
        <v>1</v>
      </c>
      <c r="G982">
        <v>15872964</v>
      </c>
      <c r="H982">
        <v>3</v>
      </c>
      <c r="I982" t="s">
        <v>1118</v>
      </c>
      <c r="J982" t="s">
        <v>1119</v>
      </c>
      <c r="K982" t="s">
        <v>1120</v>
      </c>
      <c r="L982">
        <v>1354</v>
      </c>
      <c r="N982">
        <v>1010</v>
      </c>
      <c r="O982" t="s">
        <v>52</v>
      </c>
      <c r="P982" t="s">
        <v>52</v>
      </c>
      <c r="Q982">
        <v>1</v>
      </c>
      <c r="W982">
        <v>0</v>
      </c>
      <c r="X982">
        <v>656259231</v>
      </c>
      <c r="Y982">
        <f t="shared" si="200"/>
        <v>6.7000000000000002E-3</v>
      </c>
      <c r="AA982">
        <v>16620.27</v>
      </c>
      <c r="AB982">
        <v>0</v>
      </c>
      <c r="AC982">
        <v>0</v>
      </c>
      <c r="AD982">
        <v>0</v>
      </c>
      <c r="AE982">
        <v>16620.27</v>
      </c>
      <c r="AF982">
        <v>0</v>
      </c>
      <c r="AG982">
        <v>0</v>
      </c>
      <c r="AH982">
        <v>0</v>
      </c>
      <c r="AI982">
        <v>1</v>
      </c>
      <c r="AJ982">
        <v>1</v>
      </c>
      <c r="AK982">
        <v>1</v>
      </c>
      <c r="AL982">
        <v>1</v>
      </c>
      <c r="AM982">
        <v>-2</v>
      </c>
      <c r="AN982">
        <v>0</v>
      </c>
      <c r="AO982">
        <v>1</v>
      </c>
      <c r="AP982">
        <v>0</v>
      </c>
      <c r="AQ982">
        <v>0</v>
      </c>
      <c r="AR982">
        <v>0</v>
      </c>
      <c r="AS982" t="s">
        <v>3</v>
      </c>
      <c r="AT982">
        <v>6.7000000000000002E-3</v>
      </c>
      <c r="AU982" t="s">
        <v>3</v>
      </c>
      <c r="AV982">
        <v>0</v>
      </c>
      <c r="AW982">
        <v>2</v>
      </c>
      <c r="AX982">
        <v>35386205</v>
      </c>
      <c r="AY982">
        <v>1</v>
      </c>
      <c r="AZ982">
        <v>0</v>
      </c>
      <c r="BA982">
        <v>982</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CV982">
        <v>0</v>
      </c>
      <c r="CW982">
        <v>0</v>
      </c>
      <c r="CX982">
        <f>ROUND(Y982*Source!I3066,9)</f>
        <v>1.34E-3</v>
      </c>
      <c r="CY982">
        <f>AA982</f>
        <v>16620.27</v>
      </c>
      <c r="CZ982">
        <f>AE982</f>
        <v>16620.27</v>
      </c>
      <c r="DA982">
        <f>AI982</f>
        <v>1</v>
      </c>
      <c r="DB982">
        <f t="shared" si="201"/>
        <v>111.36</v>
      </c>
      <c r="DC982">
        <f t="shared" si="202"/>
        <v>0</v>
      </c>
      <c r="DD982" t="s">
        <v>3</v>
      </c>
      <c r="DE982" t="s">
        <v>3</v>
      </c>
      <c r="DF982">
        <f t="shared" si="196"/>
        <v>22.27</v>
      </c>
      <c r="DG982">
        <f t="shared" si="197"/>
        <v>0</v>
      </c>
      <c r="DH982">
        <f t="shared" si="198"/>
        <v>0</v>
      </c>
      <c r="DI982">
        <f t="shared" si="199"/>
        <v>0</v>
      </c>
      <c r="DJ982">
        <f>DF982</f>
        <v>22.27</v>
      </c>
      <c r="DK982">
        <v>0</v>
      </c>
      <c r="DL982" t="s">
        <v>3</v>
      </c>
      <c r="DM982">
        <v>0</v>
      </c>
      <c r="DN982" t="s">
        <v>3</v>
      </c>
      <c r="DO982">
        <v>0</v>
      </c>
    </row>
    <row r="983" spans="1:119" x14ac:dyDescent="0.2">
      <c r="A983">
        <f>ROW(Source!A3067)</f>
        <v>3067</v>
      </c>
      <c r="B983">
        <v>35364244</v>
      </c>
      <c r="C983">
        <v>35386206</v>
      </c>
      <c r="D983">
        <v>35111398</v>
      </c>
      <c r="E983">
        <v>15872964</v>
      </c>
      <c r="F983">
        <v>1</v>
      </c>
      <c r="G983">
        <v>15872964</v>
      </c>
      <c r="H983">
        <v>1</v>
      </c>
      <c r="I983" t="s">
        <v>982</v>
      </c>
      <c r="J983" t="s">
        <v>3</v>
      </c>
      <c r="K983" t="s">
        <v>983</v>
      </c>
      <c r="L983">
        <v>1191</v>
      </c>
      <c r="N983">
        <v>1013</v>
      </c>
      <c r="O983" t="s">
        <v>984</v>
      </c>
      <c r="P983" t="s">
        <v>984</v>
      </c>
      <c r="Q983">
        <v>1</v>
      </c>
      <c r="W983">
        <v>0</v>
      </c>
      <c r="X983">
        <v>476480486</v>
      </c>
      <c r="Y983">
        <f t="shared" si="200"/>
        <v>14</v>
      </c>
      <c r="AA983">
        <v>0</v>
      </c>
      <c r="AB983">
        <v>0</v>
      </c>
      <c r="AC983">
        <v>0</v>
      </c>
      <c r="AD983">
        <v>0</v>
      </c>
      <c r="AE983">
        <v>0</v>
      </c>
      <c r="AF983">
        <v>0</v>
      </c>
      <c r="AG983">
        <v>0</v>
      </c>
      <c r="AH983">
        <v>0</v>
      </c>
      <c r="AI983">
        <v>1</v>
      </c>
      <c r="AJ983">
        <v>1</v>
      </c>
      <c r="AK983">
        <v>1</v>
      </c>
      <c r="AL983">
        <v>1</v>
      </c>
      <c r="AM983">
        <v>-2</v>
      </c>
      <c r="AN983">
        <v>0</v>
      </c>
      <c r="AO983">
        <v>1</v>
      </c>
      <c r="AP983">
        <v>1</v>
      </c>
      <c r="AQ983">
        <v>0</v>
      </c>
      <c r="AR983">
        <v>0</v>
      </c>
      <c r="AS983" t="s">
        <v>3</v>
      </c>
      <c r="AT983">
        <v>14</v>
      </c>
      <c r="AU983" t="s">
        <v>3</v>
      </c>
      <c r="AV983">
        <v>1</v>
      </c>
      <c r="AW983">
        <v>2</v>
      </c>
      <c r="AX983">
        <v>35386210</v>
      </c>
      <c r="AY983">
        <v>1</v>
      </c>
      <c r="AZ983">
        <v>0</v>
      </c>
      <c r="BA983">
        <v>983</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CU983">
        <f>ROUND(AT983*Source!I3067*AH983*AL983,2)</f>
        <v>0</v>
      </c>
      <c r="CV983">
        <f>ROUND(Y983*Source!I3067,9)</f>
        <v>0.14000000000000001</v>
      </c>
      <c r="CW983">
        <v>0</v>
      </c>
      <c r="CX983">
        <f>ROUND(Y983*Source!I3067,9)</f>
        <v>0.14000000000000001</v>
      </c>
      <c r="CY983">
        <f>AD983</f>
        <v>0</v>
      </c>
      <c r="CZ983">
        <f>AH983</f>
        <v>0</v>
      </c>
      <c r="DA983">
        <f>AL983</f>
        <v>1</v>
      </c>
      <c r="DB983">
        <f t="shared" si="201"/>
        <v>0</v>
      </c>
      <c r="DC983">
        <f t="shared" si="202"/>
        <v>0</v>
      </c>
      <c r="DD983" t="s">
        <v>3</v>
      </c>
      <c r="DE983" t="s">
        <v>3</v>
      </c>
      <c r="DF983">
        <f t="shared" si="196"/>
        <v>0</v>
      </c>
      <c r="DG983">
        <f t="shared" si="197"/>
        <v>0</v>
      </c>
      <c r="DH983">
        <f t="shared" si="198"/>
        <v>0</v>
      </c>
      <c r="DI983">
        <f t="shared" si="199"/>
        <v>0</v>
      </c>
      <c r="DJ983">
        <f>DI983</f>
        <v>0</v>
      </c>
      <c r="DK983">
        <v>0</v>
      </c>
      <c r="DL983" t="s">
        <v>3</v>
      </c>
      <c r="DM983">
        <v>0</v>
      </c>
      <c r="DN983" t="s">
        <v>3</v>
      </c>
      <c r="DO983">
        <v>0</v>
      </c>
    </row>
    <row r="984" spans="1:119" x14ac:dyDescent="0.2">
      <c r="A984">
        <f>ROW(Source!A3067)</f>
        <v>3067</v>
      </c>
      <c r="B984">
        <v>35364244</v>
      </c>
      <c r="C984">
        <v>35386206</v>
      </c>
      <c r="D984">
        <v>35112687</v>
      </c>
      <c r="E984">
        <v>1</v>
      </c>
      <c r="F984">
        <v>1</v>
      </c>
      <c r="G984">
        <v>15872964</v>
      </c>
      <c r="H984">
        <v>2</v>
      </c>
      <c r="I984" t="s">
        <v>1121</v>
      </c>
      <c r="J984" t="s">
        <v>1122</v>
      </c>
      <c r="K984" t="s">
        <v>1123</v>
      </c>
      <c r="L984">
        <v>1368</v>
      </c>
      <c r="N984">
        <v>1011</v>
      </c>
      <c r="O984" t="s">
        <v>988</v>
      </c>
      <c r="P984" t="s">
        <v>988</v>
      </c>
      <c r="Q984">
        <v>1</v>
      </c>
      <c r="W984">
        <v>0</v>
      </c>
      <c r="X984">
        <v>-1843499539</v>
      </c>
      <c r="Y984">
        <f t="shared" si="200"/>
        <v>3.65</v>
      </c>
      <c r="AA984">
        <v>0</v>
      </c>
      <c r="AB984">
        <v>1635</v>
      </c>
      <c r="AC984">
        <v>832.91</v>
      </c>
      <c r="AD984">
        <v>0</v>
      </c>
      <c r="AE984">
        <v>0</v>
      </c>
      <c r="AF984">
        <v>1635</v>
      </c>
      <c r="AG984">
        <v>832.91</v>
      </c>
      <c r="AH984">
        <v>0</v>
      </c>
      <c r="AI984">
        <v>1</v>
      </c>
      <c r="AJ984">
        <v>1</v>
      </c>
      <c r="AK984">
        <v>1</v>
      </c>
      <c r="AL984">
        <v>1</v>
      </c>
      <c r="AM984">
        <v>-2</v>
      </c>
      <c r="AN984">
        <v>0</v>
      </c>
      <c r="AO984">
        <v>1</v>
      </c>
      <c r="AP984">
        <v>1</v>
      </c>
      <c r="AQ984">
        <v>0</v>
      </c>
      <c r="AR984">
        <v>0</v>
      </c>
      <c r="AS984" t="s">
        <v>3</v>
      </c>
      <c r="AT984">
        <v>3.65</v>
      </c>
      <c r="AU984" t="s">
        <v>3</v>
      </c>
      <c r="AV984">
        <v>0</v>
      </c>
      <c r="AW984">
        <v>2</v>
      </c>
      <c r="AX984">
        <v>35386211</v>
      </c>
      <c r="AY984">
        <v>1</v>
      </c>
      <c r="AZ984">
        <v>0</v>
      </c>
      <c r="BA984">
        <v>984</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CV984">
        <v>0</v>
      </c>
      <c r="CW984">
        <f>ROUND(Y984*Source!I3067*DO984,9)</f>
        <v>0</v>
      </c>
      <c r="CX984">
        <f>ROUND(Y984*Source!I3067,9)</f>
        <v>3.6499999999999998E-2</v>
      </c>
      <c r="CY984">
        <f>AB984</f>
        <v>1635</v>
      </c>
      <c r="CZ984">
        <f>AF984</f>
        <v>1635</v>
      </c>
      <c r="DA984">
        <f>AJ984</f>
        <v>1</v>
      </c>
      <c r="DB984">
        <f t="shared" si="201"/>
        <v>5967.75</v>
      </c>
      <c r="DC984">
        <f t="shared" si="202"/>
        <v>3040.12</v>
      </c>
      <c r="DD984" t="s">
        <v>3</v>
      </c>
      <c r="DE984" t="s">
        <v>3</v>
      </c>
      <c r="DF984">
        <f t="shared" si="196"/>
        <v>0</v>
      </c>
      <c r="DG984">
        <f t="shared" si="197"/>
        <v>59.68</v>
      </c>
      <c r="DH984">
        <f t="shared" si="198"/>
        <v>30.4</v>
      </c>
      <c r="DI984">
        <f t="shared" si="199"/>
        <v>0</v>
      </c>
      <c r="DJ984">
        <f>DG984</f>
        <v>59.68</v>
      </c>
      <c r="DK984">
        <v>0</v>
      </c>
      <c r="DL984" t="s">
        <v>3</v>
      </c>
      <c r="DM984">
        <v>0</v>
      </c>
      <c r="DN984" t="s">
        <v>3</v>
      </c>
      <c r="DO984">
        <v>0</v>
      </c>
    </row>
    <row r="985" spans="1:119" x14ac:dyDescent="0.2">
      <c r="A985">
        <f>ROW(Source!A3067)</f>
        <v>3067</v>
      </c>
      <c r="B985">
        <v>35364244</v>
      </c>
      <c r="C985">
        <v>35386206</v>
      </c>
      <c r="D985">
        <v>35113169</v>
      </c>
      <c r="E985">
        <v>1</v>
      </c>
      <c r="F985">
        <v>1</v>
      </c>
      <c r="G985">
        <v>15872964</v>
      </c>
      <c r="H985">
        <v>2</v>
      </c>
      <c r="I985" t="s">
        <v>1124</v>
      </c>
      <c r="J985" t="s">
        <v>1125</v>
      </c>
      <c r="K985" t="s">
        <v>1126</v>
      </c>
      <c r="L985">
        <v>1368</v>
      </c>
      <c r="N985">
        <v>1011</v>
      </c>
      <c r="O985" t="s">
        <v>988</v>
      </c>
      <c r="P985" t="s">
        <v>988</v>
      </c>
      <c r="Q985">
        <v>1</v>
      </c>
      <c r="W985">
        <v>0</v>
      </c>
      <c r="X985">
        <v>-1505827316</v>
      </c>
      <c r="Y985">
        <f t="shared" si="200"/>
        <v>3.65</v>
      </c>
      <c r="AA985">
        <v>0</v>
      </c>
      <c r="AB985">
        <v>7.15</v>
      </c>
      <c r="AC985">
        <v>0.09</v>
      </c>
      <c r="AD985">
        <v>0</v>
      </c>
      <c r="AE985">
        <v>0</v>
      </c>
      <c r="AF985">
        <v>7.15</v>
      </c>
      <c r="AG985">
        <v>0.09</v>
      </c>
      <c r="AH985">
        <v>0</v>
      </c>
      <c r="AI985">
        <v>1</v>
      </c>
      <c r="AJ985">
        <v>1</v>
      </c>
      <c r="AK985">
        <v>1</v>
      </c>
      <c r="AL985">
        <v>1</v>
      </c>
      <c r="AM985">
        <v>-2</v>
      </c>
      <c r="AN985">
        <v>0</v>
      </c>
      <c r="AO985">
        <v>1</v>
      </c>
      <c r="AP985">
        <v>1</v>
      </c>
      <c r="AQ985">
        <v>0</v>
      </c>
      <c r="AR985">
        <v>0</v>
      </c>
      <c r="AS985" t="s">
        <v>3</v>
      </c>
      <c r="AT985">
        <v>3.65</v>
      </c>
      <c r="AU985" t="s">
        <v>3</v>
      </c>
      <c r="AV985">
        <v>0</v>
      </c>
      <c r="AW985">
        <v>2</v>
      </c>
      <c r="AX985">
        <v>35386212</v>
      </c>
      <c r="AY985">
        <v>1</v>
      </c>
      <c r="AZ985">
        <v>0</v>
      </c>
      <c r="BA985">
        <v>985</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CV985">
        <v>0</v>
      </c>
      <c r="CW985">
        <f>ROUND(Y985*Source!I3067*DO985,9)</f>
        <v>0</v>
      </c>
      <c r="CX985">
        <f>ROUND(Y985*Source!I3067,9)</f>
        <v>3.6499999999999998E-2</v>
      </c>
      <c r="CY985">
        <f>AB985</f>
        <v>7.15</v>
      </c>
      <c r="CZ985">
        <f>AF985</f>
        <v>7.15</v>
      </c>
      <c r="DA985">
        <f>AJ985</f>
        <v>1</v>
      </c>
      <c r="DB985">
        <f t="shared" si="201"/>
        <v>26.1</v>
      </c>
      <c r="DC985">
        <f t="shared" si="202"/>
        <v>0.33</v>
      </c>
      <c r="DD985" t="s">
        <v>3</v>
      </c>
      <c r="DE985" t="s">
        <v>3</v>
      </c>
      <c r="DF985">
        <f t="shared" si="196"/>
        <v>0</v>
      </c>
      <c r="DG985">
        <f t="shared" si="197"/>
        <v>0.26</v>
      </c>
      <c r="DH985">
        <f t="shared" si="198"/>
        <v>0</v>
      </c>
      <c r="DI985">
        <f t="shared" si="199"/>
        <v>0</v>
      </c>
      <c r="DJ985">
        <f>DG985</f>
        <v>0.26</v>
      </c>
      <c r="DK985">
        <v>0</v>
      </c>
      <c r="DL985" t="s">
        <v>3</v>
      </c>
      <c r="DM985">
        <v>0</v>
      </c>
      <c r="DN985" t="s">
        <v>3</v>
      </c>
      <c r="DO985">
        <v>0</v>
      </c>
    </row>
    <row r="986" spans="1:119" x14ac:dyDescent="0.2">
      <c r="A986">
        <f>ROW(Source!A3070)</f>
        <v>3070</v>
      </c>
      <c r="B986">
        <v>35364244</v>
      </c>
      <c r="C986">
        <v>35386215</v>
      </c>
      <c r="D986">
        <v>35111398</v>
      </c>
      <c r="E986">
        <v>15872964</v>
      </c>
      <c r="F986">
        <v>1</v>
      </c>
      <c r="G986">
        <v>15872964</v>
      </c>
      <c r="H986">
        <v>1</v>
      </c>
      <c r="I986" t="s">
        <v>982</v>
      </c>
      <c r="J986" t="s">
        <v>3</v>
      </c>
      <c r="K986" t="s">
        <v>983</v>
      </c>
      <c r="L986">
        <v>1191</v>
      </c>
      <c r="N986">
        <v>1013</v>
      </c>
      <c r="O986" t="s">
        <v>984</v>
      </c>
      <c r="P986" t="s">
        <v>984</v>
      </c>
      <c r="Q986">
        <v>1</v>
      </c>
      <c r="W986">
        <v>0</v>
      </c>
      <c r="X986">
        <v>476480486</v>
      </c>
      <c r="Y986">
        <f t="shared" si="200"/>
        <v>42.81</v>
      </c>
      <c r="AA986">
        <v>0</v>
      </c>
      <c r="AB986">
        <v>0</v>
      </c>
      <c r="AC986">
        <v>0</v>
      </c>
      <c r="AD986">
        <v>0</v>
      </c>
      <c r="AE986">
        <v>0</v>
      </c>
      <c r="AF986">
        <v>0</v>
      </c>
      <c r="AG986">
        <v>0</v>
      </c>
      <c r="AH986">
        <v>0</v>
      </c>
      <c r="AI986">
        <v>1</v>
      </c>
      <c r="AJ986">
        <v>1</v>
      </c>
      <c r="AK986">
        <v>1</v>
      </c>
      <c r="AL986">
        <v>1</v>
      </c>
      <c r="AM986">
        <v>-2</v>
      </c>
      <c r="AN986">
        <v>0</v>
      </c>
      <c r="AO986">
        <v>1</v>
      </c>
      <c r="AP986">
        <v>1</v>
      </c>
      <c r="AQ986">
        <v>0</v>
      </c>
      <c r="AR986">
        <v>0</v>
      </c>
      <c r="AS986" t="s">
        <v>3</v>
      </c>
      <c r="AT986">
        <v>42.81</v>
      </c>
      <c r="AU986" t="s">
        <v>3</v>
      </c>
      <c r="AV986">
        <v>1</v>
      </c>
      <c r="AW986">
        <v>2</v>
      </c>
      <c r="AX986">
        <v>35386218</v>
      </c>
      <c r="AY986">
        <v>1</v>
      </c>
      <c r="AZ986">
        <v>0</v>
      </c>
      <c r="BA986">
        <v>986</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CU986">
        <f>ROUND(AT986*Source!I3070*AH986*AL986,2)</f>
        <v>0</v>
      </c>
      <c r="CV986">
        <f>ROUND(Y986*Source!I3070,9)</f>
        <v>1.7123999999999999</v>
      </c>
      <c r="CW986">
        <v>0</v>
      </c>
      <c r="CX986">
        <f>ROUND(Y986*Source!I3070,9)</f>
        <v>1.7123999999999999</v>
      </c>
      <c r="CY986">
        <f>AD986</f>
        <v>0</v>
      </c>
      <c r="CZ986">
        <f>AH986</f>
        <v>0</v>
      </c>
      <c r="DA986">
        <f>AL986</f>
        <v>1</v>
      </c>
      <c r="DB986">
        <f t="shared" si="201"/>
        <v>0</v>
      </c>
      <c r="DC986">
        <f t="shared" si="202"/>
        <v>0</v>
      </c>
      <c r="DD986" t="s">
        <v>3</v>
      </c>
      <c r="DE986" t="s">
        <v>3</v>
      </c>
      <c r="DF986">
        <f t="shared" si="196"/>
        <v>0</v>
      </c>
      <c r="DG986">
        <f t="shared" si="197"/>
        <v>0</v>
      </c>
      <c r="DH986">
        <f t="shared" si="198"/>
        <v>0</v>
      </c>
      <c r="DI986">
        <f t="shared" si="199"/>
        <v>0</v>
      </c>
      <c r="DJ986">
        <f>DI986</f>
        <v>0</v>
      </c>
      <c r="DK986">
        <v>0</v>
      </c>
      <c r="DL986" t="s">
        <v>3</v>
      </c>
      <c r="DM986">
        <v>0</v>
      </c>
      <c r="DN986" t="s">
        <v>3</v>
      </c>
      <c r="DO986">
        <v>0</v>
      </c>
    </row>
    <row r="987" spans="1:119" x14ac:dyDescent="0.2">
      <c r="A987">
        <f>ROW(Source!A3070)</f>
        <v>3070</v>
      </c>
      <c r="B987">
        <v>35364244</v>
      </c>
      <c r="C987">
        <v>35386215</v>
      </c>
      <c r="D987">
        <v>35113206</v>
      </c>
      <c r="E987">
        <v>1</v>
      </c>
      <c r="F987">
        <v>1</v>
      </c>
      <c r="G987">
        <v>15872964</v>
      </c>
      <c r="H987">
        <v>2</v>
      </c>
      <c r="I987" t="s">
        <v>989</v>
      </c>
      <c r="J987" t="s">
        <v>990</v>
      </c>
      <c r="K987" t="s">
        <v>991</v>
      </c>
      <c r="L987">
        <v>1368</v>
      </c>
      <c r="N987">
        <v>1011</v>
      </c>
      <c r="O987" t="s">
        <v>988</v>
      </c>
      <c r="P987" t="s">
        <v>988</v>
      </c>
      <c r="Q987">
        <v>1</v>
      </c>
      <c r="W987">
        <v>0</v>
      </c>
      <c r="X987">
        <v>-1817365194</v>
      </c>
      <c r="Y987">
        <f t="shared" si="200"/>
        <v>6.9</v>
      </c>
      <c r="AA987">
        <v>0</v>
      </c>
      <c r="AB987">
        <v>4.72</v>
      </c>
      <c r="AC987">
        <v>0.1</v>
      </c>
      <c r="AD987">
        <v>0</v>
      </c>
      <c r="AE987">
        <v>0</v>
      </c>
      <c r="AF987">
        <v>4.72</v>
      </c>
      <c r="AG987">
        <v>0.1</v>
      </c>
      <c r="AH987">
        <v>0</v>
      </c>
      <c r="AI987">
        <v>1</v>
      </c>
      <c r="AJ987">
        <v>1</v>
      </c>
      <c r="AK987">
        <v>1</v>
      </c>
      <c r="AL987">
        <v>1</v>
      </c>
      <c r="AM987">
        <v>-2</v>
      </c>
      <c r="AN987">
        <v>0</v>
      </c>
      <c r="AO987">
        <v>1</v>
      </c>
      <c r="AP987">
        <v>1</v>
      </c>
      <c r="AQ987">
        <v>0</v>
      </c>
      <c r="AR987">
        <v>0</v>
      </c>
      <c r="AS987" t="s">
        <v>3</v>
      </c>
      <c r="AT987">
        <v>6.9</v>
      </c>
      <c r="AU987" t="s">
        <v>3</v>
      </c>
      <c r="AV987">
        <v>0</v>
      </c>
      <c r="AW987">
        <v>2</v>
      </c>
      <c r="AX987">
        <v>35386219</v>
      </c>
      <c r="AY987">
        <v>1</v>
      </c>
      <c r="AZ987">
        <v>0</v>
      </c>
      <c r="BA987">
        <v>987</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CV987">
        <v>0</v>
      </c>
      <c r="CW987">
        <f>ROUND(Y987*Source!I3070*DO987,9)</f>
        <v>0</v>
      </c>
      <c r="CX987">
        <f>ROUND(Y987*Source!I3070,9)</f>
        <v>0.27600000000000002</v>
      </c>
      <c r="CY987">
        <f>AB987</f>
        <v>4.72</v>
      </c>
      <c r="CZ987">
        <f>AF987</f>
        <v>4.72</v>
      </c>
      <c r="DA987">
        <f>AJ987</f>
        <v>1</v>
      </c>
      <c r="DB987">
        <f t="shared" si="201"/>
        <v>32.57</v>
      </c>
      <c r="DC987">
        <f t="shared" si="202"/>
        <v>0.69</v>
      </c>
      <c r="DD987" t="s">
        <v>3</v>
      </c>
      <c r="DE987" t="s">
        <v>3</v>
      </c>
      <c r="DF987">
        <f t="shared" si="196"/>
        <v>0</v>
      </c>
      <c r="DG987">
        <f t="shared" si="197"/>
        <v>1.3</v>
      </c>
      <c r="DH987">
        <f t="shared" si="198"/>
        <v>0.03</v>
      </c>
      <c r="DI987">
        <f t="shared" si="199"/>
        <v>0</v>
      </c>
      <c r="DJ987">
        <f>DG987</f>
        <v>1.3</v>
      </c>
      <c r="DK987">
        <v>0</v>
      </c>
      <c r="DL987" t="s">
        <v>3</v>
      </c>
      <c r="DM987">
        <v>0</v>
      </c>
      <c r="DN987" t="s">
        <v>3</v>
      </c>
      <c r="DO987">
        <v>0</v>
      </c>
    </row>
    <row r="988" spans="1:119" x14ac:dyDescent="0.2">
      <c r="A988">
        <f>ROW(Source!A3071)</f>
        <v>3071</v>
      </c>
      <c r="B988">
        <v>35364244</v>
      </c>
      <c r="C988">
        <v>35386220</v>
      </c>
      <c r="D988">
        <v>35111398</v>
      </c>
      <c r="E988">
        <v>15872964</v>
      </c>
      <c r="F988">
        <v>1</v>
      </c>
      <c r="G988">
        <v>15872964</v>
      </c>
      <c r="H988">
        <v>1</v>
      </c>
      <c r="I988" t="s">
        <v>982</v>
      </c>
      <c r="J988" t="s">
        <v>3</v>
      </c>
      <c r="K988" t="s">
        <v>983</v>
      </c>
      <c r="L988">
        <v>1191</v>
      </c>
      <c r="N988">
        <v>1013</v>
      </c>
      <c r="O988" t="s">
        <v>984</v>
      </c>
      <c r="P988" t="s">
        <v>984</v>
      </c>
      <c r="Q988">
        <v>1</v>
      </c>
      <c r="W988">
        <v>0</v>
      </c>
      <c r="X988">
        <v>476480486</v>
      </c>
      <c r="Y988">
        <f t="shared" si="200"/>
        <v>39.22</v>
      </c>
      <c r="AA988">
        <v>0</v>
      </c>
      <c r="AB988">
        <v>0</v>
      </c>
      <c r="AC988">
        <v>0</v>
      </c>
      <c r="AD988">
        <v>0</v>
      </c>
      <c r="AE988">
        <v>0</v>
      </c>
      <c r="AF988">
        <v>0</v>
      </c>
      <c r="AG988">
        <v>0</v>
      </c>
      <c r="AH988">
        <v>0</v>
      </c>
      <c r="AI988">
        <v>1</v>
      </c>
      <c r="AJ988">
        <v>1</v>
      </c>
      <c r="AK988">
        <v>1</v>
      </c>
      <c r="AL988">
        <v>1</v>
      </c>
      <c r="AM988">
        <v>-2</v>
      </c>
      <c r="AN988">
        <v>0</v>
      </c>
      <c r="AO988">
        <v>1</v>
      </c>
      <c r="AP988">
        <v>1</v>
      </c>
      <c r="AQ988">
        <v>0</v>
      </c>
      <c r="AR988">
        <v>0</v>
      </c>
      <c r="AS988" t="s">
        <v>3</v>
      </c>
      <c r="AT988">
        <v>39.22</v>
      </c>
      <c r="AU988" t="s">
        <v>3</v>
      </c>
      <c r="AV988">
        <v>1</v>
      </c>
      <c r="AW988">
        <v>2</v>
      </c>
      <c r="AX988">
        <v>35386223</v>
      </c>
      <c r="AY988">
        <v>1</v>
      </c>
      <c r="AZ988">
        <v>0</v>
      </c>
      <c r="BA988">
        <v>988</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CU988">
        <f>ROUND(AT988*Source!I3071*AH988*AL988,2)</f>
        <v>0</v>
      </c>
      <c r="CV988">
        <f>ROUND(Y988*Source!I3071,9)</f>
        <v>0.39219999999999999</v>
      </c>
      <c r="CW988">
        <v>0</v>
      </c>
      <c r="CX988">
        <f>ROUND(Y988*Source!I3071,9)</f>
        <v>0.39219999999999999</v>
      </c>
      <c r="CY988">
        <f>AD988</f>
        <v>0</v>
      </c>
      <c r="CZ988">
        <f>AH988</f>
        <v>0</v>
      </c>
      <c r="DA988">
        <f>AL988</f>
        <v>1</v>
      </c>
      <c r="DB988">
        <f t="shared" si="201"/>
        <v>0</v>
      </c>
      <c r="DC988">
        <f t="shared" si="202"/>
        <v>0</v>
      </c>
      <c r="DD988" t="s">
        <v>3</v>
      </c>
      <c r="DE988" t="s">
        <v>3</v>
      </c>
      <c r="DF988">
        <f t="shared" si="196"/>
        <v>0</v>
      </c>
      <c r="DG988">
        <f t="shared" si="197"/>
        <v>0</v>
      </c>
      <c r="DH988">
        <f t="shared" si="198"/>
        <v>0</v>
      </c>
      <c r="DI988">
        <f t="shared" si="199"/>
        <v>0</v>
      </c>
      <c r="DJ988">
        <f>DI988</f>
        <v>0</v>
      </c>
      <c r="DK988">
        <v>0</v>
      </c>
      <c r="DL988" t="s">
        <v>3</v>
      </c>
      <c r="DM988">
        <v>0</v>
      </c>
      <c r="DN988" t="s">
        <v>3</v>
      </c>
      <c r="DO988">
        <v>0</v>
      </c>
    </row>
    <row r="989" spans="1:119" x14ac:dyDescent="0.2">
      <c r="A989">
        <f>ROW(Source!A3071)</f>
        <v>3071</v>
      </c>
      <c r="B989">
        <v>35364244</v>
      </c>
      <c r="C989">
        <v>35386220</v>
      </c>
      <c r="D989">
        <v>35113206</v>
      </c>
      <c r="E989">
        <v>1</v>
      </c>
      <c r="F989">
        <v>1</v>
      </c>
      <c r="G989">
        <v>15872964</v>
      </c>
      <c r="H989">
        <v>2</v>
      </c>
      <c r="I989" t="s">
        <v>989</v>
      </c>
      <c r="J989" t="s">
        <v>990</v>
      </c>
      <c r="K989" t="s">
        <v>991</v>
      </c>
      <c r="L989">
        <v>1368</v>
      </c>
      <c r="N989">
        <v>1011</v>
      </c>
      <c r="O989" t="s">
        <v>988</v>
      </c>
      <c r="P989" t="s">
        <v>988</v>
      </c>
      <c r="Q989">
        <v>1</v>
      </c>
      <c r="W989">
        <v>0</v>
      </c>
      <c r="X989">
        <v>-1817365194</v>
      </c>
      <c r="Y989">
        <f t="shared" si="200"/>
        <v>6.9</v>
      </c>
      <c r="AA989">
        <v>0</v>
      </c>
      <c r="AB989">
        <v>4.72</v>
      </c>
      <c r="AC989">
        <v>0.1</v>
      </c>
      <c r="AD989">
        <v>0</v>
      </c>
      <c r="AE989">
        <v>0</v>
      </c>
      <c r="AF989">
        <v>4.72</v>
      </c>
      <c r="AG989">
        <v>0.1</v>
      </c>
      <c r="AH989">
        <v>0</v>
      </c>
      <c r="AI989">
        <v>1</v>
      </c>
      <c r="AJ989">
        <v>1</v>
      </c>
      <c r="AK989">
        <v>1</v>
      </c>
      <c r="AL989">
        <v>1</v>
      </c>
      <c r="AM989">
        <v>-2</v>
      </c>
      <c r="AN989">
        <v>0</v>
      </c>
      <c r="AO989">
        <v>1</v>
      </c>
      <c r="AP989">
        <v>1</v>
      </c>
      <c r="AQ989">
        <v>0</v>
      </c>
      <c r="AR989">
        <v>0</v>
      </c>
      <c r="AS989" t="s">
        <v>3</v>
      </c>
      <c r="AT989">
        <v>6.9</v>
      </c>
      <c r="AU989" t="s">
        <v>3</v>
      </c>
      <c r="AV989">
        <v>0</v>
      </c>
      <c r="AW989">
        <v>2</v>
      </c>
      <c r="AX989">
        <v>35386224</v>
      </c>
      <c r="AY989">
        <v>1</v>
      </c>
      <c r="AZ989">
        <v>0</v>
      </c>
      <c r="BA989">
        <v>989</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CV989">
        <v>0</v>
      </c>
      <c r="CW989">
        <f>ROUND(Y989*Source!I3071*DO989,9)</f>
        <v>0</v>
      </c>
      <c r="CX989">
        <f>ROUND(Y989*Source!I3071,9)</f>
        <v>6.9000000000000006E-2</v>
      </c>
      <c r="CY989">
        <f>AB989</f>
        <v>4.72</v>
      </c>
      <c r="CZ989">
        <f>AF989</f>
        <v>4.72</v>
      </c>
      <c r="DA989">
        <f>AJ989</f>
        <v>1</v>
      </c>
      <c r="DB989">
        <f t="shared" si="201"/>
        <v>32.57</v>
      </c>
      <c r="DC989">
        <f t="shared" si="202"/>
        <v>0.69</v>
      </c>
      <c r="DD989" t="s">
        <v>3</v>
      </c>
      <c r="DE989" t="s">
        <v>3</v>
      </c>
      <c r="DF989">
        <f t="shared" si="196"/>
        <v>0</v>
      </c>
      <c r="DG989">
        <f t="shared" si="197"/>
        <v>0.33</v>
      </c>
      <c r="DH989">
        <f t="shared" si="198"/>
        <v>0.01</v>
      </c>
      <c r="DI989">
        <f t="shared" si="199"/>
        <v>0</v>
      </c>
      <c r="DJ989">
        <f>DG989</f>
        <v>0.33</v>
      </c>
      <c r="DK989">
        <v>0</v>
      </c>
      <c r="DL989" t="s">
        <v>3</v>
      </c>
      <c r="DM989">
        <v>0</v>
      </c>
      <c r="DN989" t="s">
        <v>3</v>
      </c>
      <c r="DO989">
        <v>0</v>
      </c>
    </row>
    <row r="990" spans="1:119" x14ac:dyDescent="0.2">
      <c r="A990">
        <f>ROW(Source!A3072)</f>
        <v>3072</v>
      </c>
      <c r="B990">
        <v>35364244</v>
      </c>
      <c r="C990">
        <v>35386225</v>
      </c>
      <c r="D990">
        <v>35111398</v>
      </c>
      <c r="E990">
        <v>15872964</v>
      </c>
      <c r="F990">
        <v>1</v>
      </c>
      <c r="G990">
        <v>15872964</v>
      </c>
      <c r="H990">
        <v>1</v>
      </c>
      <c r="I990" t="s">
        <v>982</v>
      </c>
      <c r="J990" t="s">
        <v>3</v>
      </c>
      <c r="K990" t="s">
        <v>983</v>
      </c>
      <c r="L990">
        <v>1191</v>
      </c>
      <c r="N990">
        <v>1013</v>
      </c>
      <c r="O990" t="s">
        <v>984</v>
      </c>
      <c r="P990" t="s">
        <v>984</v>
      </c>
      <c r="Q990">
        <v>1</v>
      </c>
      <c r="W990">
        <v>0</v>
      </c>
      <c r="X990">
        <v>476480486</v>
      </c>
      <c r="Y990">
        <f t="shared" si="200"/>
        <v>34.630000000000003</v>
      </c>
      <c r="AA990">
        <v>0</v>
      </c>
      <c r="AB990">
        <v>0</v>
      </c>
      <c r="AC990">
        <v>0</v>
      </c>
      <c r="AD990">
        <v>0</v>
      </c>
      <c r="AE990">
        <v>0</v>
      </c>
      <c r="AF990">
        <v>0</v>
      </c>
      <c r="AG990">
        <v>0</v>
      </c>
      <c r="AH990">
        <v>0</v>
      </c>
      <c r="AI990">
        <v>1</v>
      </c>
      <c r="AJ990">
        <v>1</v>
      </c>
      <c r="AK990">
        <v>1</v>
      </c>
      <c r="AL990">
        <v>1</v>
      </c>
      <c r="AM990">
        <v>-2</v>
      </c>
      <c r="AN990">
        <v>0</v>
      </c>
      <c r="AO990">
        <v>1</v>
      </c>
      <c r="AP990">
        <v>1</v>
      </c>
      <c r="AQ990">
        <v>0</v>
      </c>
      <c r="AR990">
        <v>0</v>
      </c>
      <c r="AS990" t="s">
        <v>3</v>
      </c>
      <c r="AT990">
        <v>34.630000000000003</v>
      </c>
      <c r="AU990" t="s">
        <v>3</v>
      </c>
      <c r="AV990">
        <v>1</v>
      </c>
      <c r="AW990">
        <v>2</v>
      </c>
      <c r="AX990">
        <v>35386227</v>
      </c>
      <c r="AY990">
        <v>1</v>
      </c>
      <c r="AZ990">
        <v>0</v>
      </c>
      <c r="BA990">
        <v>990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CU990">
        <f>ROUND(AT990*Source!I3072*AH990*AL990,2)</f>
        <v>0</v>
      </c>
      <c r="CV990">
        <f>ROUND(Y990*Source!I3072,9)</f>
        <v>0.3463</v>
      </c>
      <c r="CW990">
        <v>0</v>
      </c>
      <c r="CX990">
        <f>ROUND(Y990*Source!I3072,9)</f>
        <v>0.3463</v>
      </c>
      <c r="CY990">
        <f>AD990</f>
        <v>0</v>
      </c>
      <c r="CZ990">
        <f>AH990</f>
        <v>0</v>
      </c>
      <c r="DA990">
        <f>AL990</f>
        <v>1</v>
      </c>
      <c r="DB990">
        <f t="shared" si="201"/>
        <v>0</v>
      </c>
      <c r="DC990">
        <f t="shared" si="202"/>
        <v>0</v>
      </c>
      <c r="DD990" t="s">
        <v>3</v>
      </c>
      <c r="DE990" t="s">
        <v>3</v>
      </c>
      <c r="DF990">
        <f t="shared" si="196"/>
        <v>0</v>
      </c>
      <c r="DG990">
        <f t="shared" si="197"/>
        <v>0</v>
      </c>
      <c r="DH990">
        <f t="shared" si="198"/>
        <v>0</v>
      </c>
      <c r="DI990">
        <f t="shared" si="199"/>
        <v>0</v>
      </c>
      <c r="DJ990">
        <f>DI990</f>
        <v>0</v>
      </c>
      <c r="DK990">
        <v>0</v>
      </c>
      <c r="DL990" t="s">
        <v>3</v>
      </c>
      <c r="DM990">
        <v>0</v>
      </c>
      <c r="DN990" t="s">
        <v>3</v>
      </c>
      <c r="DO990">
        <v>0</v>
      </c>
    </row>
    <row r="991" spans="1:119" x14ac:dyDescent="0.2">
      <c r="A991">
        <f>ROW(Source!A3108)</f>
        <v>3108</v>
      </c>
      <c r="B991">
        <v>35364244</v>
      </c>
      <c r="C991">
        <v>35386286</v>
      </c>
      <c r="D991">
        <v>35111398</v>
      </c>
      <c r="E991">
        <v>15872964</v>
      </c>
      <c r="F991">
        <v>1</v>
      </c>
      <c r="G991">
        <v>15872964</v>
      </c>
      <c r="H991">
        <v>1</v>
      </c>
      <c r="I991" t="s">
        <v>982</v>
      </c>
      <c r="J991" t="s">
        <v>3</v>
      </c>
      <c r="K991" t="s">
        <v>983</v>
      </c>
      <c r="L991">
        <v>1191</v>
      </c>
      <c r="N991">
        <v>1013</v>
      </c>
      <c r="O991" t="s">
        <v>984</v>
      </c>
      <c r="P991" t="s">
        <v>984</v>
      </c>
      <c r="Q991">
        <v>1</v>
      </c>
      <c r="W991">
        <v>0</v>
      </c>
      <c r="X991">
        <v>476480486</v>
      </c>
      <c r="Y991">
        <f t="shared" si="200"/>
        <v>5.84</v>
      </c>
      <c r="AA991">
        <v>0</v>
      </c>
      <c r="AB991">
        <v>0</v>
      </c>
      <c r="AC991">
        <v>0</v>
      </c>
      <c r="AD991">
        <v>0</v>
      </c>
      <c r="AE991">
        <v>0</v>
      </c>
      <c r="AF991">
        <v>0</v>
      </c>
      <c r="AG991">
        <v>0</v>
      </c>
      <c r="AH991">
        <v>0</v>
      </c>
      <c r="AI991">
        <v>1</v>
      </c>
      <c r="AJ991">
        <v>1</v>
      </c>
      <c r="AK991">
        <v>1</v>
      </c>
      <c r="AL991">
        <v>1</v>
      </c>
      <c r="AM991">
        <v>-2</v>
      </c>
      <c r="AN991">
        <v>0</v>
      </c>
      <c r="AO991">
        <v>1</v>
      </c>
      <c r="AP991">
        <v>1</v>
      </c>
      <c r="AQ991">
        <v>0</v>
      </c>
      <c r="AR991">
        <v>0</v>
      </c>
      <c r="AS991" t="s">
        <v>3</v>
      </c>
      <c r="AT991">
        <v>5.84</v>
      </c>
      <c r="AU991" t="s">
        <v>3</v>
      </c>
      <c r="AV991">
        <v>1</v>
      </c>
      <c r="AW991">
        <v>2</v>
      </c>
      <c r="AX991">
        <v>35386288</v>
      </c>
      <c r="AY991">
        <v>1</v>
      </c>
      <c r="AZ991">
        <v>0</v>
      </c>
      <c r="BA991">
        <v>991</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CU991">
        <f>ROUND(AT991*Source!I3108*AH991*AL991,2)</f>
        <v>0</v>
      </c>
      <c r="CV991">
        <f>ROUND(Y991*Source!I3108,9)</f>
        <v>0.29199999999999998</v>
      </c>
      <c r="CW991">
        <v>0</v>
      </c>
      <c r="CX991">
        <f>ROUND(Y991*Source!I3108,9)</f>
        <v>0.29199999999999998</v>
      </c>
      <c r="CY991">
        <f>AD991</f>
        <v>0</v>
      </c>
      <c r="CZ991">
        <f>AH991</f>
        <v>0</v>
      </c>
      <c r="DA991">
        <f>AL991</f>
        <v>1</v>
      </c>
      <c r="DB991">
        <f t="shared" si="201"/>
        <v>0</v>
      </c>
      <c r="DC991">
        <f t="shared" si="202"/>
        <v>0</v>
      </c>
      <c r="DD991" t="s">
        <v>3</v>
      </c>
      <c r="DE991" t="s">
        <v>3</v>
      </c>
      <c r="DF991">
        <f t="shared" si="196"/>
        <v>0</v>
      </c>
      <c r="DG991">
        <f t="shared" si="197"/>
        <v>0</v>
      </c>
      <c r="DH991">
        <f t="shared" si="198"/>
        <v>0</v>
      </c>
      <c r="DI991">
        <f t="shared" si="199"/>
        <v>0</v>
      </c>
      <c r="DJ991">
        <f>DI991</f>
        <v>0</v>
      </c>
      <c r="DK991">
        <v>0</v>
      </c>
      <c r="DL991" t="s">
        <v>3</v>
      </c>
      <c r="DM991">
        <v>0</v>
      </c>
      <c r="DN991" t="s">
        <v>3</v>
      </c>
      <c r="DO991">
        <v>0</v>
      </c>
    </row>
    <row r="992" spans="1:119" x14ac:dyDescent="0.2">
      <c r="A992">
        <f>ROW(Source!A3109)</f>
        <v>3109</v>
      </c>
      <c r="B992">
        <v>35364244</v>
      </c>
      <c r="C992">
        <v>35386289</v>
      </c>
      <c r="D992">
        <v>35111398</v>
      </c>
      <c r="E992">
        <v>15872964</v>
      </c>
      <c r="F992">
        <v>1</v>
      </c>
      <c r="G992">
        <v>15872964</v>
      </c>
      <c r="H992">
        <v>1</v>
      </c>
      <c r="I992" t="s">
        <v>982</v>
      </c>
      <c r="J992" t="s">
        <v>3</v>
      </c>
      <c r="K992" t="s">
        <v>983</v>
      </c>
      <c r="L992">
        <v>1191</v>
      </c>
      <c r="N992">
        <v>1013</v>
      </c>
      <c r="O992" t="s">
        <v>984</v>
      </c>
      <c r="P992" t="s">
        <v>984</v>
      </c>
      <c r="Q992">
        <v>1</v>
      </c>
      <c r="W992">
        <v>0</v>
      </c>
      <c r="X992">
        <v>476480486</v>
      </c>
      <c r="Y992">
        <f t="shared" si="200"/>
        <v>0.42</v>
      </c>
      <c r="AA992">
        <v>0</v>
      </c>
      <c r="AB992">
        <v>0</v>
      </c>
      <c r="AC992">
        <v>0</v>
      </c>
      <c r="AD992">
        <v>0</v>
      </c>
      <c r="AE992">
        <v>0</v>
      </c>
      <c r="AF992">
        <v>0</v>
      </c>
      <c r="AG992">
        <v>0</v>
      </c>
      <c r="AH992">
        <v>0</v>
      </c>
      <c r="AI992">
        <v>1</v>
      </c>
      <c r="AJ992">
        <v>1</v>
      </c>
      <c r="AK992">
        <v>1</v>
      </c>
      <c r="AL992">
        <v>1</v>
      </c>
      <c r="AM992">
        <v>-2</v>
      </c>
      <c r="AN992">
        <v>0</v>
      </c>
      <c r="AO992">
        <v>1</v>
      </c>
      <c r="AP992">
        <v>0</v>
      </c>
      <c r="AQ992">
        <v>0</v>
      </c>
      <c r="AR992">
        <v>0</v>
      </c>
      <c r="AS992" t="s">
        <v>3</v>
      </c>
      <c r="AT992">
        <v>0.42</v>
      </c>
      <c r="AU992" t="s">
        <v>3</v>
      </c>
      <c r="AV992">
        <v>1</v>
      </c>
      <c r="AW992">
        <v>2</v>
      </c>
      <c r="AX992">
        <v>35386294</v>
      </c>
      <c r="AY992">
        <v>1</v>
      </c>
      <c r="AZ992">
        <v>0</v>
      </c>
      <c r="BA992">
        <v>992</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CU992">
        <f>ROUND(AT992*Source!I3109*AH992*AL992,2)</f>
        <v>0</v>
      </c>
      <c r="CV992">
        <f>ROUND(Y992*Source!I3109,9)</f>
        <v>8.4000000000000005E-2</v>
      </c>
      <c r="CW992">
        <v>0</v>
      </c>
      <c r="CX992">
        <f>ROUND(Y992*Source!I3109,9)</f>
        <v>8.4000000000000005E-2</v>
      </c>
      <c r="CY992">
        <f>AD992</f>
        <v>0</v>
      </c>
      <c r="CZ992">
        <f>AH992</f>
        <v>0</v>
      </c>
      <c r="DA992">
        <f>AL992</f>
        <v>1</v>
      </c>
      <c r="DB992">
        <f t="shared" si="201"/>
        <v>0</v>
      </c>
      <c r="DC992">
        <f t="shared" si="202"/>
        <v>0</v>
      </c>
      <c r="DD992" t="s">
        <v>3</v>
      </c>
      <c r="DE992" t="s">
        <v>3</v>
      </c>
      <c r="DF992">
        <f t="shared" si="196"/>
        <v>0</v>
      </c>
      <c r="DG992">
        <f t="shared" si="197"/>
        <v>0</v>
      </c>
      <c r="DH992">
        <f t="shared" si="198"/>
        <v>0</v>
      </c>
      <c r="DI992">
        <f t="shared" si="199"/>
        <v>0</v>
      </c>
      <c r="DJ992">
        <f>DI992</f>
        <v>0</v>
      </c>
      <c r="DK992">
        <v>0</v>
      </c>
      <c r="DL992" t="s">
        <v>3</v>
      </c>
      <c r="DM992">
        <v>0</v>
      </c>
      <c r="DN992" t="s">
        <v>3</v>
      </c>
      <c r="DO992">
        <v>0</v>
      </c>
    </row>
    <row r="993" spans="1:119" x14ac:dyDescent="0.2">
      <c r="A993">
        <f>ROW(Source!A3109)</f>
        <v>3109</v>
      </c>
      <c r="B993">
        <v>35364244</v>
      </c>
      <c r="C993">
        <v>35386289</v>
      </c>
      <c r="D993">
        <v>35113190</v>
      </c>
      <c r="E993">
        <v>1</v>
      </c>
      <c r="F993">
        <v>1</v>
      </c>
      <c r="G993">
        <v>15872964</v>
      </c>
      <c r="H993">
        <v>2</v>
      </c>
      <c r="I993" t="s">
        <v>1111</v>
      </c>
      <c r="J993" t="s">
        <v>1112</v>
      </c>
      <c r="K993" t="s">
        <v>1113</v>
      </c>
      <c r="L993">
        <v>1368</v>
      </c>
      <c r="N993">
        <v>1011</v>
      </c>
      <c r="O993" t="s">
        <v>988</v>
      </c>
      <c r="P993" t="s">
        <v>988</v>
      </c>
      <c r="Q993">
        <v>1</v>
      </c>
      <c r="W993">
        <v>0</v>
      </c>
      <c r="X993">
        <v>-1477704590</v>
      </c>
      <c r="Y993">
        <f t="shared" si="200"/>
        <v>0.2</v>
      </c>
      <c r="AA993">
        <v>0</v>
      </c>
      <c r="AB993">
        <v>44.94</v>
      </c>
      <c r="AC993">
        <v>0.64</v>
      </c>
      <c r="AD993">
        <v>0</v>
      </c>
      <c r="AE993">
        <v>0</v>
      </c>
      <c r="AF993">
        <v>44.94</v>
      </c>
      <c r="AG993">
        <v>0.64</v>
      </c>
      <c r="AH993">
        <v>0</v>
      </c>
      <c r="AI993">
        <v>1</v>
      </c>
      <c r="AJ993">
        <v>1</v>
      </c>
      <c r="AK993">
        <v>1</v>
      </c>
      <c r="AL993">
        <v>1</v>
      </c>
      <c r="AM993">
        <v>-2</v>
      </c>
      <c r="AN993">
        <v>0</v>
      </c>
      <c r="AO993">
        <v>1</v>
      </c>
      <c r="AP993">
        <v>0</v>
      </c>
      <c r="AQ993">
        <v>0</v>
      </c>
      <c r="AR993">
        <v>0</v>
      </c>
      <c r="AS993" t="s">
        <v>3</v>
      </c>
      <c r="AT993">
        <v>0.2</v>
      </c>
      <c r="AU993" t="s">
        <v>3</v>
      </c>
      <c r="AV993">
        <v>0</v>
      </c>
      <c r="AW993">
        <v>2</v>
      </c>
      <c r="AX993">
        <v>35386295</v>
      </c>
      <c r="AY993">
        <v>1</v>
      </c>
      <c r="AZ993">
        <v>0</v>
      </c>
      <c r="BA993">
        <v>993</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0</v>
      </c>
      <c r="CV993">
        <v>0</v>
      </c>
      <c r="CW993">
        <f>ROUND(Y993*Source!I3109*DO993,9)</f>
        <v>0</v>
      </c>
      <c r="CX993">
        <f>ROUND(Y993*Source!I3109,9)</f>
        <v>0.04</v>
      </c>
      <c r="CY993">
        <f>AB993</f>
        <v>44.94</v>
      </c>
      <c r="CZ993">
        <f>AF993</f>
        <v>44.94</v>
      </c>
      <c r="DA993">
        <f>AJ993</f>
        <v>1</v>
      </c>
      <c r="DB993">
        <f t="shared" si="201"/>
        <v>8.99</v>
      </c>
      <c r="DC993">
        <f t="shared" si="202"/>
        <v>0.13</v>
      </c>
      <c r="DD993" t="s">
        <v>3</v>
      </c>
      <c r="DE993" t="s">
        <v>3</v>
      </c>
      <c r="DF993">
        <f t="shared" si="196"/>
        <v>0</v>
      </c>
      <c r="DG993">
        <f t="shared" si="197"/>
        <v>1.8</v>
      </c>
      <c r="DH993">
        <f t="shared" si="198"/>
        <v>0.03</v>
      </c>
      <c r="DI993">
        <f t="shared" si="199"/>
        <v>0</v>
      </c>
      <c r="DJ993">
        <f>DG993</f>
        <v>1.8</v>
      </c>
      <c r="DK993">
        <v>0</v>
      </c>
      <c r="DL993" t="s">
        <v>3</v>
      </c>
      <c r="DM993">
        <v>0</v>
      </c>
      <c r="DN993" t="s">
        <v>3</v>
      </c>
      <c r="DO993">
        <v>0</v>
      </c>
    </row>
    <row r="994" spans="1:119" x14ac:dyDescent="0.2">
      <c r="A994">
        <f>ROW(Source!A3109)</f>
        <v>3109</v>
      </c>
      <c r="B994">
        <v>35364244</v>
      </c>
      <c r="C994">
        <v>35386289</v>
      </c>
      <c r="D994">
        <v>35115233</v>
      </c>
      <c r="E994">
        <v>1</v>
      </c>
      <c r="F994">
        <v>1</v>
      </c>
      <c r="G994">
        <v>15872964</v>
      </c>
      <c r="H994">
        <v>3</v>
      </c>
      <c r="I994" t="s">
        <v>1114</v>
      </c>
      <c r="J994" t="s">
        <v>1115</v>
      </c>
      <c r="K994" t="s">
        <v>1116</v>
      </c>
      <c r="L994">
        <v>1339</v>
      </c>
      <c r="N994">
        <v>1007</v>
      </c>
      <c r="O994" t="s">
        <v>1117</v>
      </c>
      <c r="P994" t="s">
        <v>1117</v>
      </c>
      <c r="Q994">
        <v>1</v>
      </c>
      <c r="W994">
        <v>0</v>
      </c>
      <c r="X994">
        <v>-35091971</v>
      </c>
      <c r="Y994">
        <f t="shared" si="200"/>
        <v>1.7600000000000001E-2</v>
      </c>
      <c r="AA994">
        <v>54.81</v>
      </c>
      <c r="AB994">
        <v>0</v>
      </c>
      <c r="AC994">
        <v>0</v>
      </c>
      <c r="AD994">
        <v>0</v>
      </c>
      <c r="AE994">
        <v>54.81</v>
      </c>
      <c r="AF994">
        <v>0</v>
      </c>
      <c r="AG994">
        <v>0</v>
      </c>
      <c r="AH994">
        <v>0</v>
      </c>
      <c r="AI994">
        <v>1</v>
      </c>
      <c r="AJ994">
        <v>1</v>
      </c>
      <c r="AK994">
        <v>1</v>
      </c>
      <c r="AL994">
        <v>1</v>
      </c>
      <c r="AM994">
        <v>-2</v>
      </c>
      <c r="AN994">
        <v>0</v>
      </c>
      <c r="AO994">
        <v>1</v>
      </c>
      <c r="AP994">
        <v>0</v>
      </c>
      <c r="AQ994">
        <v>0</v>
      </c>
      <c r="AR994">
        <v>0</v>
      </c>
      <c r="AS994" t="s">
        <v>3</v>
      </c>
      <c r="AT994">
        <v>1.7600000000000001E-2</v>
      </c>
      <c r="AU994" t="s">
        <v>3</v>
      </c>
      <c r="AV994">
        <v>0</v>
      </c>
      <c r="AW994">
        <v>2</v>
      </c>
      <c r="AX994">
        <v>35386296</v>
      </c>
      <c r="AY994">
        <v>1</v>
      </c>
      <c r="AZ994">
        <v>0</v>
      </c>
      <c r="BA994">
        <v>994</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CV994">
        <v>0</v>
      </c>
      <c r="CW994">
        <v>0</v>
      </c>
      <c r="CX994">
        <f>ROUND(Y994*Source!I3109,9)</f>
        <v>3.5200000000000001E-3</v>
      </c>
      <c r="CY994">
        <f>AA994</f>
        <v>54.81</v>
      </c>
      <c r="CZ994">
        <f>AE994</f>
        <v>54.81</v>
      </c>
      <c r="DA994">
        <f>AI994</f>
        <v>1</v>
      </c>
      <c r="DB994">
        <f t="shared" si="201"/>
        <v>0.96</v>
      </c>
      <c r="DC994">
        <f t="shared" si="202"/>
        <v>0</v>
      </c>
      <c r="DD994" t="s">
        <v>3</v>
      </c>
      <c r="DE994" t="s">
        <v>3</v>
      </c>
      <c r="DF994">
        <f t="shared" si="196"/>
        <v>0.19</v>
      </c>
      <c r="DG994">
        <f t="shared" si="197"/>
        <v>0</v>
      </c>
      <c r="DH994">
        <f t="shared" si="198"/>
        <v>0</v>
      </c>
      <c r="DI994">
        <f t="shared" si="199"/>
        <v>0</v>
      </c>
      <c r="DJ994">
        <f>DF994</f>
        <v>0.19</v>
      </c>
      <c r="DK994">
        <v>0</v>
      </c>
      <c r="DL994" t="s">
        <v>3</v>
      </c>
      <c r="DM994">
        <v>0</v>
      </c>
      <c r="DN994" t="s">
        <v>3</v>
      </c>
      <c r="DO994">
        <v>0</v>
      </c>
    </row>
    <row r="995" spans="1:119" x14ac:dyDescent="0.2">
      <c r="A995">
        <f>ROW(Source!A3109)</f>
        <v>3109</v>
      </c>
      <c r="B995">
        <v>35364244</v>
      </c>
      <c r="C995">
        <v>35386289</v>
      </c>
      <c r="D995">
        <v>35117602</v>
      </c>
      <c r="E995">
        <v>1</v>
      </c>
      <c r="F995">
        <v>1</v>
      </c>
      <c r="G995">
        <v>15872964</v>
      </c>
      <c r="H995">
        <v>3</v>
      </c>
      <c r="I995" t="s">
        <v>1118</v>
      </c>
      <c r="J995" t="s">
        <v>1119</v>
      </c>
      <c r="K995" t="s">
        <v>1120</v>
      </c>
      <c r="L995">
        <v>1354</v>
      </c>
      <c r="N995">
        <v>1010</v>
      </c>
      <c r="O995" t="s">
        <v>52</v>
      </c>
      <c r="P995" t="s">
        <v>52</v>
      </c>
      <c r="Q995">
        <v>1</v>
      </c>
      <c r="W995">
        <v>0</v>
      </c>
      <c r="X995">
        <v>656259231</v>
      </c>
      <c r="Y995">
        <f t="shared" si="200"/>
        <v>6.7000000000000002E-3</v>
      </c>
      <c r="AA995">
        <v>16620.27</v>
      </c>
      <c r="AB995">
        <v>0</v>
      </c>
      <c r="AC995">
        <v>0</v>
      </c>
      <c r="AD995">
        <v>0</v>
      </c>
      <c r="AE995">
        <v>16620.27</v>
      </c>
      <c r="AF995">
        <v>0</v>
      </c>
      <c r="AG995">
        <v>0</v>
      </c>
      <c r="AH995">
        <v>0</v>
      </c>
      <c r="AI995">
        <v>1</v>
      </c>
      <c r="AJ995">
        <v>1</v>
      </c>
      <c r="AK995">
        <v>1</v>
      </c>
      <c r="AL995">
        <v>1</v>
      </c>
      <c r="AM995">
        <v>-2</v>
      </c>
      <c r="AN995">
        <v>0</v>
      </c>
      <c r="AO995">
        <v>1</v>
      </c>
      <c r="AP995">
        <v>0</v>
      </c>
      <c r="AQ995">
        <v>0</v>
      </c>
      <c r="AR995">
        <v>0</v>
      </c>
      <c r="AS995" t="s">
        <v>3</v>
      </c>
      <c r="AT995">
        <v>6.7000000000000002E-3</v>
      </c>
      <c r="AU995" t="s">
        <v>3</v>
      </c>
      <c r="AV995">
        <v>0</v>
      </c>
      <c r="AW995">
        <v>2</v>
      </c>
      <c r="AX995">
        <v>35386297</v>
      </c>
      <c r="AY995">
        <v>1</v>
      </c>
      <c r="AZ995">
        <v>0</v>
      </c>
      <c r="BA995">
        <v>995</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CV995">
        <v>0</v>
      </c>
      <c r="CW995">
        <v>0</v>
      </c>
      <c r="CX995">
        <f>ROUND(Y995*Source!I3109,9)</f>
        <v>1.34E-3</v>
      </c>
      <c r="CY995">
        <f>AA995</f>
        <v>16620.27</v>
      </c>
      <c r="CZ995">
        <f>AE995</f>
        <v>16620.27</v>
      </c>
      <c r="DA995">
        <f>AI995</f>
        <v>1</v>
      </c>
      <c r="DB995">
        <f t="shared" si="201"/>
        <v>111.36</v>
      </c>
      <c r="DC995">
        <f t="shared" si="202"/>
        <v>0</v>
      </c>
      <c r="DD995" t="s">
        <v>3</v>
      </c>
      <c r="DE995" t="s">
        <v>3</v>
      </c>
      <c r="DF995">
        <f t="shared" si="196"/>
        <v>22.27</v>
      </c>
      <c r="DG995">
        <f t="shared" si="197"/>
        <v>0</v>
      </c>
      <c r="DH995">
        <f t="shared" si="198"/>
        <v>0</v>
      </c>
      <c r="DI995">
        <f t="shared" si="199"/>
        <v>0</v>
      </c>
      <c r="DJ995">
        <f>DF995</f>
        <v>22.27</v>
      </c>
      <c r="DK995">
        <v>0</v>
      </c>
      <c r="DL995" t="s">
        <v>3</v>
      </c>
      <c r="DM995">
        <v>0</v>
      </c>
      <c r="DN995" t="s">
        <v>3</v>
      </c>
      <c r="DO995">
        <v>0</v>
      </c>
    </row>
    <row r="996" spans="1:119" x14ac:dyDescent="0.2">
      <c r="A996">
        <f>ROW(Source!A3110)</f>
        <v>3110</v>
      </c>
      <c r="B996">
        <v>35364244</v>
      </c>
      <c r="C996">
        <v>35386298</v>
      </c>
      <c r="D996">
        <v>35111398</v>
      </c>
      <c r="E996">
        <v>15872964</v>
      </c>
      <c r="F996">
        <v>1</v>
      </c>
      <c r="G996">
        <v>15872964</v>
      </c>
      <c r="H996">
        <v>1</v>
      </c>
      <c r="I996" t="s">
        <v>982</v>
      </c>
      <c r="J996" t="s">
        <v>3</v>
      </c>
      <c r="K996" t="s">
        <v>983</v>
      </c>
      <c r="L996">
        <v>1191</v>
      </c>
      <c r="N996">
        <v>1013</v>
      </c>
      <c r="O996" t="s">
        <v>984</v>
      </c>
      <c r="P996" t="s">
        <v>984</v>
      </c>
      <c r="Q996">
        <v>1</v>
      </c>
      <c r="W996">
        <v>0</v>
      </c>
      <c r="X996">
        <v>476480486</v>
      </c>
      <c r="Y996">
        <f t="shared" si="200"/>
        <v>14</v>
      </c>
      <c r="AA996">
        <v>0</v>
      </c>
      <c r="AB996">
        <v>0</v>
      </c>
      <c r="AC996">
        <v>0</v>
      </c>
      <c r="AD996">
        <v>0</v>
      </c>
      <c r="AE996">
        <v>0</v>
      </c>
      <c r="AF996">
        <v>0</v>
      </c>
      <c r="AG996">
        <v>0</v>
      </c>
      <c r="AH996">
        <v>0</v>
      </c>
      <c r="AI996">
        <v>1</v>
      </c>
      <c r="AJ996">
        <v>1</v>
      </c>
      <c r="AK996">
        <v>1</v>
      </c>
      <c r="AL996">
        <v>1</v>
      </c>
      <c r="AM996">
        <v>-2</v>
      </c>
      <c r="AN996">
        <v>0</v>
      </c>
      <c r="AO996">
        <v>1</v>
      </c>
      <c r="AP996">
        <v>1</v>
      </c>
      <c r="AQ996">
        <v>0</v>
      </c>
      <c r="AR996">
        <v>0</v>
      </c>
      <c r="AS996" t="s">
        <v>3</v>
      </c>
      <c r="AT996">
        <v>14</v>
      </c>
      <c r="AU996" t="s">
        <v>3</v>
      </c>
      <c r="AV996">
        <v>1</v>
      </c>
      <c r="AW996">
        <v>2</v>
      </c>
      <c r="AX996">
        <v>35386302</v>
      </c>
      <c r="AY996">
        <v>1</v>
      </c>
      <c r="AZ996">
        <v>0</v>
      </c>
      <c r="BA996">
        <v>996</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CU996">
        <f>ROUND(AT996*Source!I3110*AH996*AL996,2)</f>
        <v>0</v>
      </c>
      <c r="CV996">
        <f>ROUND(Y996*Source!I3110,9)</f>
        <v>0.14000000000000001</v>
      </c>
      <c r="CW996">
        <v>0</v>
      </c>
      <c r="CX996">
        <f>ROUND(Y996*Source!I3110,9)</f>
        <v>0.14000000000000001</v>
      </c>
      <c r="CY996">
        <f>AD996</f>
        <v>0</v>
      </c>
      <c r="CZ996">
        <f>AH996</f>
        <v>0</v>
      </c>
      <c r="DA996">
        <f>AL996</f>
        <v>1</v>
      </c>
      <c r="DB996">
        <f t="shared" si="201"/>
        <v>0</v>
      </c>
      <c r="DC996">
        <f t="shared" si="202"/>
        <v>0</v>
      </c>
      <c r="DD996" t="s">
        <v>3</v>
      </c>
      <c r="DE996" t="s">
        <v>3</v>
      </c>
      <c r="DF996">
        <f t="shared" si="196"/>
        <v>0</v>
      </c>
      <c r="DG996">
        <f t="shared" si="197"/>
        <v>0</v>
      </c>
      <c r="DH996">
        <f t="shared" si="198"/>
        <v>0</v>
      </c>
      <c r="DI996">
        <f t="shared" si="199"/>
        <v>0</v>
      </c>
      <c r="DJ996">
        <f>DI996</f>
        <v>0</v>
      </c>
      <c r="DK996">
        <v>0</v>
      </c>
      <c r="DL996" t="s">
        <v>3</v>
      </c>
      <c r="DM996">
        <v>0</v>
      </c>
      <c r="DN996" t="s">
        <v>3</v>
      </c>
      <c r="DO996">
        <v>0</v>
      </c>
    </row>
    <row r="997" spans="1:119" x14ac:dyDescent="0.2">
      <c r="A997">
        <f>ROW(Source!A3110)</f>
        <v>3110</v>
      </c>
      <c r="B997">
        <v>35364244</v>
      </c>
      <c r="C997">
        <v>35386298</v>
      </c>
      <c r="D997">
        <v>35112687</v>
      </c>
      <c r="E997">
        <v>1</v>
      </c>
      <c r="F997">
        <v>1</v>
      </c>
      <c r="G997">
        <v>15872964</v>
      </c>
      <c r="H997">
        <v>2</v>
      </c>
      <c r="I997" t="s">
        <v>1121</v>
      </c>
      <c r="J997" t="s">
        <v>1122</v>
      </c>
      <c r="K997" t="s">
        <v>1123</v>
      </c>
      <c r="L997">
        <v>1368</v>
      </c>
      <c r="N997">
        <v>1011</v>
      </c>
      <c r="O997" t="s">
        <v>988</v>
      </c>
      <c r="P997" t="s">
        <v>988</v>
      </c>
      <c r="Q997">
        <v>1</v>
      </c>
      <c r="W997">
        <v>0</v>
      </c>
      <c r="X997">
        <v>-1843499539</v>
      </c>
      <c r="Y997">
        <f t="shared" si="200"/>
        <v>3.65</v>
      </c>
      <c r="AA997">
        <v>0</v>
      </c>
      <c r="AB997">
        <v>1635</v>
      </c>
      <c r="AC997">
        <v>832.91</v>
      </c>
      <c r="AD997">
        <v>0</v>
      </c>
      <c r="AE997">
        <v>0</v>
      </c>
      <c r="AF997">
        <v>1635</v>
      </c>
      <c r="AG997">
        <v>832.91</v>
      </c>
      <c r="AH997">
        <v>0</v>
      </c>
      <c r="AI997">
        <v>1</v>
      </c>
      <c r="AJ997">
        <v>1</v>
      </c>
      <c r="AK997">
        <v>1</v>
      </c>
      <c r="AL997">
        <v>1</v>
      </c>
      <c r="AM997">
        <v>-2</v>
      </c>
      <c r="AN997">
        <v>0</v>
      </c>
      <c r="AO997">
        <v>1</v>
      </c>
      <c r="AP997">
        <v>1</v>
      </c>
      <c r="AQ997">
        <v>0</v>
      </c>
      <c r="AR997">
        <v>0</v>
      </c>
      <c r="AS997" t="s">
        <v>3</v>
      </c>
      <c r="AT997">
        <v>3.65</v>
      </c>
      <c r="AU997" t="s">
        <v>3</v>
      </c>
      <c r="AV997">
        <v>0</v>
      </c>
      <c r="AW997">
        <v>2</v>
      </c>
      <c r="AX997">
        <v>35386303</v>
      </c>
      <c r="AY997">
        <v>1</v>
      </c>
      <c r="AZ997">
        <v>0</v>
      </c>
      <c r="BA997">
        <v>997</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CV997">
        <v>0</v>
      </c>
      <c r="CW997">
        <f>ROUND(Y997*Source!I3110*DO997,9)</f>
        <v>0</v>
      </c>
      <c r="CX997">
        <f>ROUND(Y997*Source!I3110,9)</f>
        <v>3.6499999999999998E-2</v>
      </c>
      <c r="CY997">
        <f>AB997</f>
        <v>1635</v>
      </c>
      <c r="CZ997">
        <f>AF997</f>
        <v>1635</v>
      </c>
      <c r="DA997">
        <f>AJ997</f>
        <v>1</v>
      </c>
      <c r="DB997">
        <f t="shared" si="201"/>
        <v>5967.75</v>
      </c>
      <c r="DC997">
        <f t="shared" si="202"/>
        <v>3040.12</v>
      </c>
      <c r="DD997" t="s">
        <v>3</v>
      </c>
      <c r="DE997" t="s">
        <v>3</v>
      </c>
      <c r="DF997">
        <f t="shared" si="196"/>
        <v>0</v>
      </c>
      <c r="DG997">
        <f t="shared" si="197"/>
        <v>59.68</v>
      </c>
      <c r="DH997">
        <f t="shared" si="198"/>
        <v>30.4</v>
      </c>
      <c r="DI997">
        <f t="shared" si="199"/>
        <v>0</v>
      </c>
      <c r="DJ997">
        <f>DG997</f>
        <v>59.68</v>
      </c>
      <c r="DK997">
        <v>0</v>
      </c>
      <c r="DL997" t="s">
        <v>3</v>
      </c>
      <c r="DM997">
        <v>0</v>
      </c>
      <c r="DN997" t="s">
        <v>3</v>
      </c>
      <c r="DO997">
        <v>0</v>
      </c>
    </row>
    <row r="998" spans="1:119" x14ac:dyDescent="0.2">
      <c r="A998">
        <f>ROW(Source!A3110)</f>
        <v>3110</v>
      </c>
      <c r="B998">
        <v>35364244</v>
      </c>
      <c r="C998">
        <v>35386298</v>
      </c>
      <c r="D998">
        <v>35113169</v>
      </c>
      <c r="E998">
        <v>1</v>
      </c>
      <c r="F998">
        <v>1</v>
      </c>
      <c r="G998">
        <v>15872964</v>
      </c>
      <c r="H998">
        <v>2</v>
      </c>
      <c r="I998" t="s">
        <v>1124</v>
      </c>
      <c r="J998" t="s">
        <v>1125</v>
      </c>
      <c r="K998" t="s">
        <v>1126</v>
      </c>
      <c r="L998">
        <v>1368</v>
      </c>
      <c r="N998">
        <v>1011</v>
      </c>
      <c r="O998" t="s">
        <v>988</v>
      </c>
      <c r="P998" t="s">
        <v>988</v>
      </c>
      <c r="Q998">
        <v>1</v>
      </c>
      <c r="W998">
        <v>0</v>
      </c>
      <c r="X998">
        <v>-1505827316</v>
      </c>
      <c r="Y998">
        <f t="shared" si="200"/>
        <v>3.65</v>
      </c>
      <c r="AA998">
        <v>0</v>
      </c>
      <c r="AB998">
        <v>7.15</v>
      </c>
      <c r="AC998">
        <v>0.09</v>
      </c>
      <c r="AD998">
        <v>0</v>
      </c>
      <c r="AE998">
        <v>0</v>
      </c>
      <c r="AF998">
        <v>7.15</v>
      </c>
      <c r="AG998">
        <v>0.09</v>
      </c>
      <c r="AH998">
        <v>0</v>
      </c>
      <c r="AI998">
        <v>1</v>
      </c>
      <c r="AJ998">
        <v>1</v>
      </c>
      <c r="AK998">
        <v>1</v>
      </c>
      <c r="AL998">
        <v>1</v>
      </c>
      <c r="AM998">
        <v>-2</v>
      </c>
      <c r="AN998">
        <v>0</v>
      </c>
      <c r="AO998">
        <v>1</v>
      </c>
      <c r="AP998">
        <v>1</v>
      </c>
      <c r="AQ998">
        <v>0</v>
      </c>
      <c r="AR998">
        <v>0</v>
      </c>
      <c r="AS998" t="s">
        <v>3</v>
      </c>
      <c r="AT998">
        <v>3.65</v>
      </c>
      <c r="AU998" t="s">
        <v>3</v>
      </c>
      <c r="AV998">
        <v>0</v>
      </c>
      <c r="AW998">
        <v>2</v>
      </c>
      <c r="AX998">
        <v>35386304</v>
      </c>
      <c r="AY998">
        <v>1</v>
      </c>
      <c r="AZ998">
        <v>0</v>
      </c>
      <c r="BA998">
        <v>998</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CV998">
        <v>0</v>
      </c>
      <c r="CW998">
        <f>ROUND(Y998*Source!I3110*DO998,9)</f>
        <v>0</v>
      </c>
      <c r="CX998">
        <f>ROUND(Y998*Source!I3110,9)</f>
        <v>3.6499999999999998E-2</v>
      </c>
      <c r="CY998">
        <f>AB998</f>
        <v>7.15</v>
      </c>
      <c r="CZ998">
        <f>AF998</f>
        <v>7.15</v>
      </c>
      <c r="DA998">
        <f>AJ998</f>
        <v>1</v>
      </c>
      <c r="DB998">
        <f t="shared" si="201"/>
        <v>26.1</v>
      </c>
      <c r="DC998">
        <f t="shared" si="202"/>
        <v>0.33</v>
      </c>
      <c r="DD998" t="s">
        <v>3</v>
      </c>
      <c r="DE998" t="s">
        <v>3</v>
      </c>
      <c r="DF998">
        <f t="shared" si="196"/>
        <v>0</v>
      </c>
      <c r="DG998">
        <f t="shared" si="197"/>
        <v>0.26</v>
      </c>
      <c r="DH998">
        <f t="shared" si="198"/>
        <v>0</v>
      </c>
      <c r="DI998">
        <f t="shared" si="199"/>
        <v>0</v>
      </c>
      <c r="DJ998">
        <f>DG998</f>
        <v>0.26</v>
      </c>
      <c r="DK998">
        <v>0</v>
      </c>
      <c r="DL998" t="s">
        <v>3</v>
      </c>
      <c r="DM998">
        <v>0</v>
      </c>
      <c r="DN998" t="s">
        <v>3</v>
      </c>
      <c r="DO998">
        <v>0</v>
      </c>
    </row>
    <row r="999" spans="1:119" x14ac:dyDescent="0.2">
      <c r="A999">
        <f>ROW(Source!A3113)</f>
        <v>3113</v>
      </c>
      <c r="B999">
        <v>35364244</v>
      </c>
      <c r="C999">
        <v>35386307</v>
      </c>
      <c r="D999">
        <v>35111398</v>
      </c>
      <c r="E999">
        <v>15872964</v>
      </c>
      <c r="F999">
        <v>1</v>
      </c>
      <c r="G999">
        <v>15872964</v>
      </c>
      <c r="H999">
        <v>1</v>
      </c>
      <c r="I999" t="s">
        <v>982</v>
      </c>
      <c r="J999" t="s">
        <v>3</v>
      </c>
      <c r="K999" t="s">
        <v>983</v>
      </c>
      <c r="L999">
        <v>1191</v>
      </c>
      <c r="N999">
        <v>1013</v>
      </c>
      <c r="O999" t="s">
        <v>984</v>
      </c>
      <c r="P999" t="s">
        <v>984</v>
      </c>
      <c r="Q999">
        <v>1</v>
      </c>
      <c r="W999">
        <v>0</v>
      </c>
      <c r="X999">
        <v>476480486</v>
      </c>
      <c r="Y999">
        <f t="shared" si="200"/>
        <v>42.81</v>
      </c>
      <c r="AA999">
        <v>0</v>
      </c>
      <c r="AB999">
        <v>0</v>
      </c>
      <c r="AC999">
        <v>0</v>
      </c>
      <c r="AD999">
        <v>0</v>
      </c>
      <c r="AE999">
        <v>0</v>
      </c>
      <c r="AF999">
        <v>0</v>
      </c>
      <c r="AG999">
        <v>0</v>
      </c>
      <c r="AH999">
        <v>0</v>
      </c>
      <c r="AI999">
        <v>1</v>
      </c>
      <c r="AJ999">
        <v>1</v>
      </c>
      <c r="AK999">
        <v>1</v>
      </c>
      <c r="AL999">
        <v>1</v>
      </c>
      <c r="AM999">
        <v>-2</v>
      </c>
      <c r="AN999">
        <v>0</v>
      </c>
      <c r="AO999">
        <v>1</v>
      </c>
      <c r="AP999">
        <v>1</v>
      </c>
      <c r="AQ999">
        <v>0</v>
      </c>
      <c r="AR999">
        <v>0</v>
      </c>
      <c r="AS999" t="s">
        <v>3</v>
      </c>
      <c r="AT999">
        <v>42.81</v>
      </c>
      <c r="AU999" t="s">
        <v>3</v>
      </c>
      <c r="AV999">
        <v>1</v>
      </c>
      <c r="AW999">
        <v>2</v>
      </c>
      <c r="AX999">
        <v>35386310</v>
      </c>
      <c r="AY999">
        <v>1</v>
      </c>
      <c r="AZ999">
        <v>0</v>
      </c>
      <c r="BA999">
        <v>999</v>
      </c>
      <c r="BB999">
        <v>0</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CU999">
        <f>ROUND(AT999*Source!I3113*AH999*AL999,2)</f>
        <v>0</v>
      </c>
      <c r="CV999">
        <f>ROUND(Y999*Source!I3113,9)</f>
        <v>1.7123999999999999</v>
      </c>
      <c r="CW999">
        <v>0</v>
      </c>
      <c r="CX999">
        <f>ROUND(Y999*Source!I3113,9)</f>
        <v>1.7123999999999999</v>
      </c>
      <c r="CY999">
        <f>AD999</f>
        <v>0</v>
      </c>
      <c r="CZ999">
        <f>AH999</f>
        <v>0</v>
      </c>
      <c r="DA999">
        <f>AL999</f>
        <v>1</v>
      </c>
      <c r="DB999">
        <f t="shared" si="201"/>
        <v>0</v>
      </c>
      <c r="DC999">
        <f t="shared" si="202"/>
        <v>0</v>
      </c>
      <c r="DD999" t="s">
        <v>3</v>
      </c>
      <c r="DE999" t="s">
        <v>3</v>
      </c>
      <c r="DF999">
        <f t="shared" si="196"/>
        <v>0</v>
      </c>
      <c r="DG999">
        <f t="shared" si="197"/>
        <v>0</v>
      </c>
      <c r="DH999">
        <f t="shared" si="198"/>
        <v>0</v>
      </c>
      <c r="DI999">
        <f t="shared" si="199"/>
        <v>0</v>
      </c>
      <c r="DJ999">
        <f>DI999</f>
        <v>0</v>
      </c>
      <c r="DK999">
        <v>0</v>
      </c>
      <c r="DL999" t="s">
        <v>3</v>
      </c>
      <c r="DM999">
        <v>0</v>
      </c>
      <c r="DN999" t="s">
        <v>3</v>
      </c>
      <c r="DO999">
        <v>0</v>
      </c>
    </row>
    <row r="1000" spans="1:119" x14ac:dyDescent="0.2">
      <c r="A1000">
        <f>ROW(Source!A3113)</f>
        <v>3113</v>
      </c>
      <c r="B1000">
        <v>35364244</v>
      </c>
      <c r="C1000">
        <v>35386307</v>
      </c>
      <c r="D1000">
        <v>35113206</v>
      </c>
      <c r="E1000">
        <v>1</v>
      </c>
      <c r="F1000">
        <v>1</v>
      </c>
      <c r="G1000">
        <v>15872964</v>
      </c>
      <c r="H1000">
        <v>2</v>
      </c>
      <c r="I1000" t="s">
        <v>989</v>
      </c>
      <c r="J1000" t="s">
        <v>990</v>
      </c>
      <c r="K1000" t="s">
        <v>991</v>
      </c>
      <c r="L1000">
        <v>1368</v>
      </c>
      <c r="N1000">
        <v>1011</v>
      </c>
      <c r="O1000" t="s">
        <v>988</v>
      </c>
      <c r="P1000" t="s">
        <v>988</v>
      </c>
      <c r="Q1000">
        <v>1</v>
      </c>
      <c r="W1000">
        <v>0</v>
      </c>
      <c r="X1000">
        <v>-1817365194</v>
      </c>
      <c r="Y1000">
        <f t="shared" si="200"/>
        <v>6.9</v>
      </c>
      <c r="AA1000">
        <v>0</v>
      </c>
      <c r="AB1000">
        <v>4.72</v>
      </c>
      <c r="AC1000">
        <v>0.1</v>
      </c>
      <c r="AD1000">
        <v>0</v>
      </c>
      <c r="AE1000">
        <v>0</v>
      </c>
      <c r="AF1000">
        <v>4.72</v>
      </c>
      <c r="AG1000">
        <v>0.1</v>
      </c>
      <c r="AH1000">
        <v>0</v>
      </c>
      <c r="AI1000">
        <v>1</v>
      </c>
      <c r="AJ1000">
        <v>1</v>
      </c>
      <c r="AK1000">
        <v>1</v>
      </c>
      <c r="AL1000">
        <v>1</v>
      </c>
      <c r="AM1000">
        <v>-2</v>
      </c>
      <c r="AN1000">
        <v>0</v>
      </c>
      <c r="AO1000">
        <v>1</v>
      </c>
      <c r="AP1000">
        <v>1</v>
      </c>
      <c r="AQ1000">
        <v>0</v>
      </c>
      <c r="AR1000">
        <v>0</v>
      </c>
      <c r="AS1000" t="s">
        <v>3</v>
      </c>
      <c r="AT1000">
        <v>6.9</v>
      </c>
      <c r="AU1000" t="s">
        <v>3</v>
      </c>
      <c r="AV1000">
        <v>0</v>
      </c>
      <c r="AW1000">
        <v>2</v>
      </c>
      <c r="AX1000">
        <v>35386311</v>
      </c>
      <c r="AY1000">
        <v>1</v>
      </c>
      <c r="AZ1000">
        <v>0</v>
      </c>
      <c r="BA1000">
        <v>1000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CV1000">
        <v>0</v>
      </c>
      <c r="CW1000">
        <f>ROUND(Y1000*Source!I3113*DO1000,9)</f>
        <v>0</v>
      </c>
      <c r="CX1000">
        <f>ROUND(Y1000*Source!I3113,9)</f>
        <v>0.27600000000000002</v>
      </c>
      <c r="CY1000">
        <f>AB1000</f>
        <v>4.72</v>
      </c>
      <c r="CZ1000">
        <f>AF1000</f>
        <v>4.72</v>
      </c>
      <c r="DA1000">
        <f>AJ1000</f>
        <v>1</v>
      </c>
      <c r="DB1000">
        <f t="shared" si="201"/>
        <v>32.57</v>
      </c>
      <c r="DC1000">
        <f t="shared" si="202"/>
        <v>0.69</v>
      </c>
      <c r="DD1000" t="s">
        <v>3</v>
      </c>
      <c r="DE1000" t="s">
        <v>3</v>
      </c>
      <c r="DF1000">
        <f t="shared" si="196"/>
        <v>0</v>
      </c>
      <c r="DG1000">
        <f t="shared" si="197"/>
        <v>1.3</v>
      </c>
      <c r="DH1000">
        <f t="shared" si="198"/>
        <v>0.03</v>
      </c>
      <c r="DI1000">
        <f t="shared" si="199"/>
        <v>0</v>
      </c>
      <c r="DJ1000">
        <f>DG1000</f>
        <v>1.3</v>
      </c>
      <c r="DK1000">
        <v>0</v>
      </c>
      <c r="DL1000" t="s">
        <v>3</v>
      </c>
      <c r="DM1000">
        <v>0</v>
      </c>
      <c r="DN1000" t="s">
        <v>3</v>
      </c>
      <c r="DO1000">
        <v>0</v>
      </c>
    </row>
    <row r="1001" spans="1:119" x14ac:dyDescent="0.2">
      <c r="A1001">
        <f>ROW(Source!A3114)</f>
        <v>3114</v>
      </c>
      <c r="B1001">
        <v>35364244</v>
      </c>
      <c r="C1001">
        <v>35386312</v>
      </c>
      <c r="D1001">
        <v>35111398</v>
      </c>
      <c r="E1001">
        <v>15872964</v>
      </c>
      <c r="F1001">
        <v>1</v>
      </c>
      <c r="G1001">
        <v>15872964</v>
      </c>
      <c r="H1001">
        <v>1</v>
      </c>
      <c r="I1001" t="s">
        <v>982</v>
      </c>
      <c r="J1001" t="s">
        <v>3</v>
      </c>
      <c r="K1001" t="s">
        <v>983</v>
      </c>
      <c r="L1001">
        <v>1191</v>
      </c>
      <c r="N1001">
        <v>1013</v>
      </c>
      <c r="O1001" t="s">
        <v>984</v>
      </c>
      <c r="P1001" t="s">
        <v>984</v>
      </c>
      <c r="Q1001">
        <v>1</v>
      </c>
      <c r="W1001">
        <v>0</v>
      </c>
      <c r="X1001">
        <v>476480486</v>
      </c>
      <c r="Y1001">
        <f t="shared" si="200"/>
        <v>39.22</v>
      </c>
      <c r="AA1001">
        <v>0</v>
      </c>
      <c r="AB1001">
        <v>0</v>
      </c>
      <c r="AC1001">
        <v>0</v>
      </c>
      <c r="AD1001">
        <v>0</v>
      </c>
      <c r="AE1001">
        <v>0</v>
      </c>
      <c r="AF1001">
        <v>0</v>
      </c>
      <c r="AG1001">
        <v>0</v>
      </c>
      <c r="AH1001">
        <v>0</v>
      </c>
      <c r="AI1001">
        <v>1</v>
      </c>
      <c r="AJ1001">
        <v>1</v>
      </c>
      <c r="AK1001">
        <v>1</v>
      </c>
      <c r="AL1001">
        <v>1</v>
      </c>
      <c r="AM1001">
        <v>-2</v>
      </c>
      <c r="AN1001">
        <v>0</v>
      </c>
      <c r="AO1001">
        <v>1</v>
      </c>
      <c r="AP1001">
        <v>1</v>
      </c>
      <c r="AQ1001">
        <v>0</v>
      </c>
      <c r="AR1001">
        <v>0</v>
      </c>
      <c r="AS1001" t="s">
        <v>3</v>
      </c>
      <c r="AT1001">
        <v>39.22</v>
      </c>
      <c r="AU1001" t="s">
        <v>3</v>
      </c>
      <c r="AV1001">
        <v>1</v>
      </c>
      <c r="AW1001">
        <v>2</v>
      </c>
      <c r="AX1001">
        <v>35386315</v>
      </c>
      <c r="AY1001">
        <v>1</v>
      </c>
      <c r="AZ1001">
        <v>0</v>
      </c>
      <c r="BA1001">
        <v>1001</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0</v>
      </c>
      <c r="BW1001">
        <v>0</v>
      </c>
      <c r="CU1001">
        <f>ROUND(AT1001*Source!I3114*AH1001*AL1001,2)</f>
        <v>0</v>
      </c>
      <c r="CV1001">
        <f>ROUND(Y1001*Source!I3114,9)</f>
        <v>0.39219999999999999</v>
      </c>
      <c r="CW1001">
        <v>0</v>
      </c>
      <c r="CX1001">
        <f>ROUND(Y1001*Source!I3114,9)</f>
        <v>0.39219999999999999</v>
      </c>
      <c r="CY1001">
        <f>AD1001</f>
        <v>0</v>
      </c>
      <c r="CZ1001">
        <f>AH1001</f>
        <v>0</v>
      </c>
      <c r="DA1001">
        <f>AL1001</f>
        <v>1</v>
      </c>
      <c r="DB1001">
        <f t="shared" si="201"/>
        <v>0</v>
      </c>
      <c r="DC1001">
        <f t="shared" si="202"/>
        <v>0</v>
      </c>
      <c r="DD1001" t="s">
        <v>3</v>
      </c>
      <c r="DE1001" t="s">
        <v>3</v>
      </c>
      <c r="DF1001">
        <f t="shared" si="196"/>
        <v>0</v>
      </c>
      <c r="DG1001">
        <f t="shared" si="197"/>
        <v>0</v>
      </c>
      <c r="DH1001">
        <f t="shared" si="198"/>
        <v>0</v>
      </c>
      <c r="DI1001">
        <f t="shared" si="199"/>
        <v>0</v>
      </c>
      <c r="DJ1001">
        <f>DI1001</f>
        <v>0</v>
      </c>
      <c r="DK1001">
        <v>0</v>
      </c>
      <c r="DL1001" t="s">
        <v>3</v>
      </c>
      <c r="DM1001">
        <v>0</v>
      </c>
      <c r="DN1001" t="s">
        <v>3</v>
      </c>
      <c r="DO1001">
        <v>0</v>
      </c>
    </row>
    <row r="1002" spans="1:119" x14ac:dyDescent="0.2">
      <c r="A1002">
        <f>ROW(Source!A3114)</f>
        <v>3114</v>
      </c>
      <c r="B1002">
        <v>35364244</v>
      </c>
      <c r="C1002">
        <v>35386312</v>
      </c>
      <c r="D1002">
        <v>35113206</v>
      </c>
      <c r="E1002">
        <v>1</v>
      </c>
      <c r="F1002">
        <v>1</v>
      </c>
      <c r="G1002">
        <v>15872964</v>
      </c>
      <c r="H1002">
        <v>2</v>
      </c>
      <c r="I1002" t="s">
        <v>989</v>
      </c>
      <c r="J1002" t="s">
        <v>990</v>
      </c>
      <c r="K1002" t="s">
        <v>991</v>
      </c>
      <c r="L1002">
        <v>1368</v>
      </c>
      <c r="N1002">
        <v>1011</v>
      </c>
      <c r="O1002" t="s">
        <v>988</v>
      </c>
      <c r="P1002" t="s">
        <v>988</v>
      </c>
      <c r="Q1002">
        <v>1</v>
      </c>
      <c r="W1002">
        <v>0</v>
      </c>
      <c r="X1002">
        <v>-1817365194</v>
      </c>
      <c r="Y1002">
        <f t="shared" si="200"/>
        <v>6.9</v>
      </c>
      <c r="AA1002">
        <v>0</v>
      </c>
      <c r="AB1002">
        <v>4.72</v>
      </c>
      <c r="AC1002">
        <v>0.1</v>
      </c>
      <c r="AD1002">
        <v>0</v>
      </c>
      <c r="AE1002">
        <v>0</v>
      </c>
      <c r="AF1002">
        <v>4.72</v>
      </c>
      <c r="AG1002">
        <v>0.1</v>
      </c>
      <c r="AH1002">
        <v>0</v>
      </c>
      <c r="AI1002">
        <v>1</v>
      </c>
      <c r="AJ1002">
        <v>1</v>
      </c>
      <c r="AK1002">
        <v>1</v>
      </c>
      <c r="AL1002">
        <v>1</v>
      </c>
      <c r="AM1002">
        <v>-2</v>
      </c>
      <c r="AN1002">
        <v>0</v>
      </c>
      <c r="AO1002">
        <v>1</v>
      </c>
      <c r="AP1002">
        <v>1</v>
      </c>
      <c r="AQ1002">
        <v>0</v>
      </c>
      <c r="AR1002">
        <v>0</v>
      </c>
      <c r="AS1002" t="s">
        <v>3</v>
      </c>
      <c r="AT1002">
        <v>6.9</v>
      </c>
      <c r="AU1002" t="s">
        <v>3</v>
      </c>
      <c r="AV1002">
        <v>0</v>
      </c>
      <c r="AW1002">
        <v>2</v>
      </c>
      <c r="AX1002">
        <v>35386316</v>
      </c>
      <c r="AY1002">
        <v>1</v>
      </c>
      <c r="AZ1002">
        <v>0</v>
      </c>
      <c r="BA1002">
        <v>1002</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CV1002">
        <v>0</v>
      </c>
      <c r="CW1002">
        <f>ROUND(Y1002*Source!I3114*DO1002,9)</f>
        <v>0</v>
      </c>
      <c r="CX1002">
        <f>ROUND(Y1002*Source!I3114,9)</f>
        <v>6.9000000000000006E-2</v>
      </c>
      <c r="CY1002">
        <f>AB1002</f>
        <v>4.72</v>
      </c>
      <c r="CZ1002">
        <f>AF1002</f>
        <v>4.72</v>
      </c>
      <c r="DA1002">
        <f>AJ1002</f>
        <v>1</v>
      </c>
      <c r="DB1002">
        <f t="shared" si="201"/>
        <v>32.57</v>
      </c>
      <c r="DC1002">
        <f t="shared" si="202"/>
        <v>0.69</v>
      </c>
      <c r="DD1002" t="s">
        <v>3</v>
      </c>
      <c r="DE1002" t="s">
        <v>3</v>
      </c>
      <c r="DF1002">
        <f t="shared" si="196"/>
        <v>0</v>
      </c>
      <c r="DG1002">
        <f t="shared" si="197"/>
        <v>0.33</v>
      </c>
      <c r="DH1002">
        <f t="shared" si="198"/>
        <v>0.01</v>
      </c>
      <c r="DI1002">
        <f t="shared" si="199"/>
        <v>0</v>
      </c>
      <c r="DJ1002">
        <f>DG1002</f>
        <v>0.33</v>
      </c>
      <c r="DK1002">
        <v>0</v>
      </c>
      <c r="DL1002" t="s">
        <v>3</v>
      </c>
      <c r="DM1002">
        <v>0</v>
      </c>
      <c r="DN1002" t="s">
        <v>3</v>
      </c>
      <c r="DO1002">
        <v>0</v>
      </c>
    </row>
    <row r="1003" spans="1:119" x14ac:dyDescent="0.2">
      <c r="A1003">
        <f>ROW(Source!A3115)</f>
        <v>3115</v>
      </c>
      <c r="B1003">
        <v>35364244</v>
      </c>
      <c r="C1003">
        <v>35386317</v>
      </c>
      <c r="D1003">
        <v>35111398</v>
      </c>
      <c r="E1003">
        <v>15872964</v>
      </c>
      <c r="F1003">
        <v>1</v>
      </c>
      <c r="G1003">
        <v>15872964</v>
      </c>
      <c r="H1003">
        <v>1</v>
      </c>
      <c r="I1003" t="s">
        <v>982</v>
      </c>
      <c r="J1003" t="s">
        <v>3</v>
      </c>
      <c r="K1003" t="s">
        <v>983</v>
      </c>
      <c r="L1003">
        <v>1191</v>
      </c>
      <c r="N1003">
        <v>1013</v>
      </c>
      <c r="O1003" t="s">
        <v>984</v>
      </c>
      <c r="P1003" t="s">
        <v>984</v>
      </c>
      <c r="Q1003">
        <v>1</v>
      </c>
      <c r="W1003">
        <v>0</v>
      </c>
      <c r="X1003">
        <v>476480486</v>
      </c>
      <c r="Y1003">
        <f t="shared" si="200"/>
        <v>34.630000000000003</v>
      </c>
      <c r="AA1003">
        <v>0</v>
      </c>
      <c r="AB1003">
        <v>0</v>
      </c>
      <c r="AC1003">
        <v>0</v>
      </c>
      <c r="AD1003">
        <v>0</v>
      </c>
      <c r="AE1003">
        <v>0</v>
      </c>
      <c r="AF1003">
        <v>0</v>
      </c>
      <c r="AG1003">
        <v>0</v>
      </c>
      <c r="AH1003">
        <v>0</v>
      </c>
      <c r="AI1003">
        <v>1</v>
      </c>
      <c r="AJ1003">
        <v>1</v>
      </c>
      <c r="AK1003">
        <v>1</v>
      </c>
      <c r="AL1003">
        <v>1</v>
      </c>
      <c r="AM1003">
        <v>-2</v>
      </c>
      <c r="AN1003">
        <v>0</v>
      </c>
      <c r="AO1003">
        <v>1</v>
      </c>
      <c r="AP1003">
        <v>1</v>
      </c>
      <c r="AQ1003">
        <v>0</v>
      </c>
      <c r="AR1003">
        <v>0</v>
      </c>
      <c r="AS1003" t="s">
        <v>3</v>
      </c>
      <c r="AT1003">
        <v>34.630000000000003</v>
      </c>
      <c r="AU1003" t="s">
        <v>3</v>
      </c>
      <c r="AV1003">
        <v>1</v>
      </c>
      <c r="AW1003">
        <v>2</v>
      </c>
      <c r="AX1003">
        <v>35386319</v>
      </c>
      <c r="AY1003">
        <v>1</v>
      </c>
      <c r="AZ1003">
        <v>0</v>
      </c>
      <c r="BA1003">
        <v>1003</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CU1003">
        <f>ROUND(AT1003*Source!I3115*AH1003*AL1003,2)</f>
        <v>0</v>
      </c>
      <c r="CV1003">
        <f>ROUND(Y1003*Source!I3115,9)</f>
        <v>0.3463</v>
      </c>
      <c r="CW1003">
        <v>0</v>
      </c>
      <c r="CX1003">
        <f>ROUND(Y1003*Source!I3115,9)</f>
        <v>0.3463</v>
      </c>
      <c r="CY1003">
        <f>AD1003</f>
        <v>0</v>
      </c>
      <c r="CZ1003">
        <f>AH1003</f>
        <v>0</v>
      </c>
      <c r="DA1003">
        <f>AL1003</f>
        <v>1</v>
      </c>
      <c r="DB1003">
        <f t="shared" si="201"/>
        <v>0</v>
      </c>
      <c r="DC1003">
        <f t="shared" si="202"/>
        <v>0</v>
      </c>
      <c r="DD1003" t="s">
        <v>3</v>
      </c>
      <c r="DE1003" t="s">
        <v>3</v>
      </c>
      <c r="DF1003">
        <f t="shared" si="196"/>
        <v>0</v>
      </c>
      <c r="DG1003">
        <f t="shared" si="197"/>
        <v>0</v>
      </c>
      <c r="DH1003">
        <f t="shared" si="198"/>
        <v>0</v>
      </c>
      <c r="DI1003">
        <f t="shared" si="199"/>
        <v>0</v>
      </c>
      <c r="DJ1003">
        <f>DI1003</f>
        <v>0</v>
      </c>
      <c r="DK1003">
        <v>0</v>
      </c>
      <c r="DL1003" t="s">
        <v>3</v>
      </c>
      <c r="DM1003">
        <v>0</v>
      </c>
      <c r="DN1003" t="s">
        <v>3</v>
      </c>
      <c r="DO1003">
        <v>0</v>
      </c>
    </row>
    <row r="1004" spans="1:119" x14ac:dyDescent="0.2">
      <c r="A1004">
        <f>ROW(Source!A3151)</f>
        <v>3151</v>
      </c>
      <c r="B1004">
        <v>35364244</v>
      </c>
      <c r="C1004">
        <v>35386378</v>
      </c>
      <c r="D1004">
        <v>35111398</v>
      </c>
      <c r="E1004">
        <v>15872964</v>
      </c>
      <c r="F1004">
        <v>1</v>
      </c>
      <c r="G1004">
        <v>15872964</v>
      </c>
      <c r="H1004">
        <v>1</v>
      </c>
      <c r="I1004" t="s">
        <v>982</v>
      </c>
      <c r="J1004" t="s">
        <v>3</v>
      </c>
      <c r="K1004" t="s">
        <v>983</v>
      </c>
      <c r="L1004">
        <v>1191</v>
      </c>
      <c r="N1004">
        <v>1013</v>
      </c>
      <c r="O1004" t="s">
        <v>984</v>
      </c>
      <c r="P1004" t="s">
        <v>984</v>
      </c>
      <c r="Q1004">
        <v>1</v>
      </c>
      <c r="W1004">
        <v>0</v>
      </c>
      <c r="X1004">
        <v>476480486</v>
      </c>
      <c r="Y1004">
        <f t="shared" si="200"/>
        <v>5.84</v>
      </c>
      <c r="AA1004">
        <v>0</v>
      </c>
      <c r="AB1004">
        <v>0</v>
      </c>
      <c r="AC1004">
        <v>0</v>
      </c>
      <c r="AD1004">
        <v>0</v>
      </c>
      <c r="AE1004">
        <v>0</v>
      </c>
      <c r="AF1004">
        <v>0</v>
      </c>
      <c r="AG1004">
        <v>0</v>
      </c>
      <c r="AH1004">
        <v>0</v>
      </c>
      <c r="AI1004">
        <v>1</v>
      </c>
      <c r="AJ1004">
        <v>1</v>
      </c>
      <c r="AK1004">
        <v>1</v>
      </c>
      <c r="AL1004">
        <v>1</v>
      </c>
      <c r="AM1004">
        <v>-2</v>
      </c>
      <c r="AN1004">
        <v>0</v>
      </c>
      <c r="AO1004">
        <v>1</v>
      </c>
      <c r="AP1004">
        <v>1</v>
      </c>
      <c r="AQ1004">
        <v>0</v>
      </c>
      <c r="AR1004">
        <v>0</v>
      </c>
      <c r="AS1004" t="s">
        <v>3</v>
      </c>
      <c r="AT1004">
        <v>5.84</v>
      </c>
      <c r="AU1004" t="s">
        <v>3</v>
      </c>
      <c r="AV1004">
        <v>1</v>
      </c>
      <c r="AW1004">
        <v>2</v>
      </c>
      <c r="AX1004">
        <v>35386380</v>
      </c>
      <c r="AY1004">
        <v>1</v>
      </c>
      <c r="AZ1004">
        <v>0</v>
      </c>
      <c r="BA1004">
        <v>1004</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CU1004">
        <f>ROUND(AT1004*Source!I3151*AH1004*AL1004,2)</f>
        <v>0</v>
      </c>
      <c r="CV1004">
        <f>ROUND(Y1004*Source!I3151,9)</f>
        <v>0.29199999999999998</v>
      </c>
      <c r="CW1004">
        <v>0</v>
      </c>
      <c r="CX1004">
        <f>ROUND(Y1004*Source!I3151,9)</f>
        <v>0.29199999999999998</v>
      </c>
      <c r="CY1004">
        <f>AD1004</f>
        <v>0</v>
      </c>
      <c r="CZ1004">
        <f>AH1004</f>
        <v>0</v>
      </c>
      <c r="DA1004">
        <f>AL1004</f>
        <v>1</v>
      </c>
      <c r="DB1004">
        <f t="shared" si="201"/>
        <v>0</v>
      </c>
      <c r="DC1004">
        <f t="shared" si="202"/>
        <v>0</v>
      </c>
      <c r="DD1004" t="s">
        <v>3</v>
      </c>
      <c r="DE1004" t="s">
        <v>3</v>
      </c>
      <c r="DF1004">
        <f t="shared" si="196"/>
        <v>0</v>
      </c>
      <c r="DG1004">
        <f t="shared" si="197"/>
        <v>0</v>
      </c>
      <c r="DH1004">
        <f t="shared" si="198"/>
        <v>0</v>
      </c>
      <c r="DI1004">
        <f t="shared" si="199"/>
        <v>0</v>
      </c>
      <c r="DJ1004">
        <f>DI1004</f>
        <v>0</v>
      </c>
      <c r="DK1004">
        <v>0</v>
      </c>
      <c r="DL1004" t="s">
        <v>3</v>
      </c>
      <c r="DM1004">
        <v>0</v>
      </c>
      <c r="DN1004" t="s">
        <v>3</v>
      </c>
      <c r="DO1004">
        <v>0</v>
      </c>
    </row>
    <row r="1005" spans="1:119" x14ac:dyDescent="0.2">
      <c r="A1005">
        <f>ROW(Source!A3152)</f>
        <v>3152</v>
      </c>
      <c r="B1005">
        <v>35364244</v>
      </c>
      <c r="C1005">
        <v>35386381</v>
      </c>
      <c r="D1005">
        <v>35111398</v>
      </c>
      <c r="E1005">
        <v>15872964</v>
      </c>
      <c r="F1005">
        <v>1</v>
      </c>
      <c r="G1005">
        <v>15872964</v>
      </c>
      <c r="H1005">
        <v>1</v>
      </c>
      <c r="I1005" t="s">
        <v>982</v>
      </c>
      <c r="J1005" t="s">
        <v>3</v>
      </c>
      <c r="K1005" t="s">
        <v>983</v>
      </c>
      <c r="L1005">
        <v>1191</v>
      </c>
      <c r="N1005">
        <v>1013</v>
      </c>
      <c r="O1005" t="s">
        <v>984</v>
      </c>
      <c r="P1005" t="s">
        <v>984</v>
      </c>
      <c r="Q1005">
        <v>1</v>
      </c>
      <c r="W1005">
        <v>0</v>
      </c>
      <c r="X1005">
        <v>476480486</v>
      </c>
      <c r="Y1005">
        <f t="shared" si="200"/>
        <v>0.42</v>
      </c>
      <c r="AA1005">
        <v>0</v>
      </c>
      <c r="AB1005">
        <v>0</v>
      </c>
      <c r="AC1005">
        <v>0</v>
      </c>
      <c r="AD1005">
        <v>0</v>
      </c>
      <c r="AE1005">
        <v>0</v>
      </c>
      <c r="AF1005">
        <v>0</v>
      </c>
      <c r="AG1005">
        <v>0</v>
      </c>
      <c r="AH1005">
        <v>0</v>
      </c>
      <c r="AI1005">
        <v>1</v>
      </c>
      <c r="AJ1005">
        <v>1</v>
      </c>
      <c r="AK1005">
        <v>1</v>
      </c>
      <c r="AL1005">
        <v>1</v>
      </c>
      <c r="AM1005">
        <v>-2</v>
      </c>
      <c r="AN1005">
        <v>0</v>
      </c>
      <c r="AO1005">
        <v>1</v>
      </c>
      <c r="AP1005">
        <v>0</v>
      </c>
      <c r="AQ1005">
        <v>0</v>
      </c>
      <c r="AR1005">
        <v>0</v>
      </c>
      <c r="AS1005" t="s">
        <v>3</v>
      </c>
      <c r="AT1005">
        <v>0.42</v>
      </c>
      <c r="AU1005" t="s">
        <v>3</v>
      </c>
      <c r="AV1005">
        <v>1</v>
      </c>
      <c r="AW1005">
        <v>2</v>
      </c>
      <c r="AX1005">
        <v>35386386</v>
      </c>
      <c r="AY1005">
        <v>1</v>
      </c>
      <c r="AZ1005">
        <v>0</v>
      </c>
      <c r="BA1005">
        <v>1005</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CU1005">
        <f>ROUND(AT1005*Source!I3152*AH1005*AL1005,2)</f>
        <v>0</v>
      </c>
      <c r="CV1005">
        <f>ROUND(Y1005*Source!I3152,9)</f>
        <v>8.4000000000000005E-2</v>
      </c>
      <c r="CW1005">
        <v>0</v>
      </c>
      <c r="CX1005">
        <f>ROUND(Y1005*Source!I3152,9)</f>
        <v>8.4000000000000005E-2</v>
      </c>
      <c r="CY1005">
        <f>AD1005</f>
        <v>0</v>
      </c>
      <c r="CZ1005">
        <f>AH1005</f>
        <v>0</v>
      </c>
      <c r="DA1005">
        <f>AL1005</f>
        <v>1</v>
      </c>
      <c r="DB1005">
        <f t="shared" si="201"/>
        <v>0</v>
      </c>
      <c r="DC1005">
        <f t="shared" si="202"/>
        <v>0</v>
      </c>
      <c r="DD1005" t="s">
        <v>3</v>
      </c>
      <c r="DE1005" t="s">
        <v>3</v>
      </c>
      <c r="DF1005">
        <f t="shared" si="196"/>
        <v>0</v>
      </c>
      <c r="DG1005">
        <f t="shared" si="197"/>
        <v>0</v>
      </c>
      <c r="DH1005">
        <f t="shared" si="198"/>
        <v>0</v>
      </c>
      <c r="DI1005">
        <f t="shared" si="199"/>
        <v>0</v>
      </c>
      <c r="DJ1005">
        <f>DI1005</f>
        <v>0</v>
      </c>
      <c r="DK1005">
        <v>0</v>
      </c>
      <c r="DL1005" t="s">
        <v>3</v>
      </c>
      <c r="DM1005">
        <v>0</v>
      </c>
      <c r="DN1005" t="s">
        <v>3</v>
      </c>
      <c r="DO1005">
        <v>0</v>
      </c>
    </row>
    <row r="1006" spans="1:119" x14ac:dyDescent="0.2">
      <c r="A1006">
        <f>ROW(Source!A3152)</f>
        <v>3152</v>
      </c>
      <c r="B1006">
        <v>35364244</v>
      </c>
      <c r="C1006">
        <v>35386381</v>
      </c>
      <c r="D1006">
        <v>35113190</v>
      </c>
      <c r="E1006">
        <v>1</v>
      </c>
      <c r="F1006">
        <v>1</v>
      </c>
      <c r="G1006">
        <v>15872964</v>
      </c>
      <c r="H1006">
        <v>2</v>
      </c>
      <c r="I1006" t="s">
        <v>1111</v>
      </c>
      <c r="J1006" t="s">
        <v>1112</v>
      </c>
      <c r="K1006" t="s">
        <v>1113</v>
      </c>
      <c r="L1006">
        <v>1368</v>
      </c>
      <c r="N1006">
        <v>1011</v>
      </c>
      <c r="O1006" t="s">
        <v>988</v>
      </c>
      <c r="P1006" t="s">
        <v>988</v>
      </c>
      <c r="Q1006">
        <v>1</v>
      </c>
      <c r="W1006">
        <v>0</v>
      </c>
      <c r="X1006">
        <v>-1477704590</v>
      </c>
      <c r="Y1006">
        <f t="shared" si="200"/>
        <v>0.2</v>
      </c>
      <c r="AA1006">
        <v>0</v>
      </c>
      <c r="AB1006">
        <v>44.94</v>
      </c>
      <c r="AC1006">
        <v>0.64</v>
      </c>
      <c r="AD1006">
        <v>0</v>
      </c>
      <c r="AE1006">
        <v>0</v>
      </c>
      <c r="AF1006">
        <v>44.94</v>
      </c>
      <c r="AG1006">
        <v>0.64</v>
      </c>
      <c r="AH1006">
        <v>0</v>
      </c>
      <c r="AI1006">
        <v>1</v>
      </c>
      <c r="AJ1006">
        <v>1</v>
      </c>
      <c r="AK1006">
        <v>1</v>
      </c>
      <c r="AL1006">
        <v>1</v>
      </c>
      <c r="AM1006">
        <v>-2</v>
      </c>
      <c r="AN1006">
        <v>0</v>
      </c>
      <c r="AO1006">
        <v>1</v>
      </c>
      <c r="AP1006">
        <v>0</v>
      </c>
      <c r="AQ1006">
        <v>0</v>
      </c>
      <c r="AR1006">
        <v>0</v>
      </c>
      <c r="AS1006" t="s">
        <v>3</v>
      </c>
      <c r="AT1006">
        <v>0.2</v>
      </c>
      <c r="AU1006" t="s">
        <v>3</v>
      </c>
      <c r="AV1006">
        <v>0</v>
      </c>
      <c r="AW1006">
        <v>2</v>
      </c>
      <c r="AX1006">
        <v>35386387</v>
      </c>
      <c r="AY1006">
        <v>1</v>
      </c>
      <c r="AZ1006">
        <v>0</v>
      </c>
      <c r="BA1006">
        <v>1006</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CV1006">
        <v>0</v>
      </c>
      <c r="CW1006">
        <f>ROUND(Y1006*Source!I3152*DO1006,9)</f>
        <v>0</v>
      </c>
      <c r="CX1006">
        <f>ROUND(Y1006*Source!I3152,9)</f>
        <v>0.04</v>
      </c>
      <c r="CY1006">
        <f>AB1006</f>
        <v>44.94</v>
      </c>
      <c r="CZ1006">
        <f>AF1006</f>
        <v>44.94</v>
      </c>
      <c r="DA1006">
        <f>AJ1006</f>
        <v>1</v>
      </c>
      <c r="DB1006">
        <f t="shared" si="201"/>
        <v>8.99</v>
      </c>
      <c r="DC1006">
        <f t="shared" si="202"/>
        <v>0.13</v>
      </c>
      <c r="DD1006" t="s">
        <v>3</v>
      </c>
      <c r="DE1006" t="s">
        <v>3</v>
      </c>
      <c r="DF1006">
        <f t="shared" si="196"/>
        <v>0</v>
      </c>
      <c r="DG1006">
        <f t="shared" si="197"/>
        <v>1.8</v>
      </c>
      <c r="DH1006">
        <f t="shared" si="198"/>
        <v>0.03</v>
      </c>
      <c r="DI1006">
        <f t="shared" si="199"/>
        <v>0</v>
      </c>
      <c r="DJ1006">
        <f>DG1006</f>
        <v>1.8</v>
      </c>
      <c r="DK1006">
        <v>0</v>
      </c>
      <c r="DL1006" t="s">
        <v>3</v>
      </c>
      <c r="DM1006">
        <v>0</v>
      </c>
      <c r="DN1006" t="s">
        <v>3</v>
      </c>
      <c r="DO1006">
        <v>0</v>
      </c>
    </row>
    <row r="1007" spans="1:119" x14ac:dyDescent="0.2">
      <c r="A1007">
        <f>ROW(Source!A3152)</f>
        <v>3152</v>
      </c>
      <c r="B1007">
        <v>35364244</v>
      </c>
      <c r="C1007">
        <v>35386381</v>
      </c>
      <c r="D1007">
        <v>35115233</v>
      </c>
      <c r="E1007">
        <v>1</v>
      </c>
      <c r="F1007">
        <v>1</v>
      </c>
      <c r="G1007">
        <v>15872964</v>
      </c>
      <c r="H1007">
        <v>3</v>
      </c>
      <c r="I1007" t="s">
        <v>1114</v>
      </c>
      <c r="J1007" t="s">
        <v>1115</v>
      </c>
      <c r="K1007" t="s">
        <v>1116</v>
      </c>
      <c r="L1007">
        <v>1339</v>
      </c>
      <c r="N1007">
        <v>1007</v>
      </c>
      <c r="O1007" t="s">
        <v>1117</v>
      </c>
      <c r="P1007" t="s">
        <v>1117</v>
      </c>
      <c r="Q1007">
        <v>1</v>
      </c>
      <c r="W1007">
        <v>0</v>
      </c>
      <c r="X1007">
        <v>-35091971</v>
      </c>
      <c r="Y1007">
        <f t="shared" si="200"/>
        <v>1.7600000000000001E-2</v>
      </c>
      <c r="AA1007">
        <v>54.81</v>
      </c>
      <c r="AB1007">
        <v>0</v>
      </c>
      <c r="AC1007">
        <v>0</v>
      </c>
      <c r="AD1007">
        <v>0</v>
      </c>
      <c r="AE1007">
        <v>54.81</v>
      </c>
      <c r="AF1007">
        <v>0</v>
      </c>
      <c r="AG1007">
        <v>0</v>
      </c>
      <c r="AH1007">
        <v>0</v>
      </c>
      <c r="AI1007">
        <v>1</v>
      </c>
      <c r="AJ1007">
        <v>1</v>
      </c>
      <c r="AK1007">
        <v>1</v>
      </c>
      <c r="AL1007">
        <v>1</v>
      </c>
      <c r="AM1007">
        <v>-2</v>
      </c>
      <c r="AN1007">
        <v>0</v>
      </c>
      <c r="AO1007">
        <v>1</v>
      </c>
      <c r="AP1007">
        <v>0</v>
      </c>
      <c r="AQ1007">
        <v>0</v>
      </c>
      <c r="AR1007">
        <v>0</v>
      </c>
      <c r="AS1007" t="s">
        <v>3</v>
      </c>
      <c r="AT1007">
        <v>1.7600000000000001E-2</v>
      </c>
      <c r="AU1007" t="s">
        <v>3</v>
      </c>
      <c r="AV1007">
        <v>0</v>
      </c>
      <c r="AW1007">
        <v>2</v>
      </c>
      <c r="AX1007">
        <v>35386388</v>
      </c>
      <c r="AY1007">
        <v>1</v>
      </c>
      <c r="AZ1007">
        <v>0</v>
      </c>
      <c r="BA1007">
        <v>1007</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CV1007">
        <v>0</v>
      </c>
      <c r="CW1007">
        <v>0</v>
      </c>
      <c r="CX1007">
        <f>ROUND(Y1007*Source!I3152,9)</f>
        <v>3.5200000000000001E-3</v>
      </c>
      <c r="CY1007">
        <f>AA1007</f>
        <v>54.81</v>
      </c>
      <c r="CZ1007">
        <f>AE1007</f>
        <v>54.81</v>
      </c>
      <c r="DA1007">
        <f>AI1007</f>
        <v>1</v>
      </c>
      <c r="DB1007">
        <f t="shared" si="201"/>
        <v>0.96</v>
      </c>
      <c r="DC1007">
        <f t="shared" si="202"/>
        <v>0</v>
      </c>
      <c r="DD1007" t="s">
        <v>3</v>
      </c>
      <c r="DE1007" t="s">
        <v>3</v>
      </c>
      <c r="DF1007">
        <f t="shared" si="196"/>
        <v>0.19</v>
      </c>
      <c r="DG1007">
        <f t="shared" si="197"/>
        <v>0</v>
      </c>
      <c r="DH1007">
        <f t="shared" si="198"/>
        <v>0</v>
      </c>
      <c r="DI1007">
        <f t="shared" si="199"/>
        <v>0</v>
      </c>
      <c r="DJ1007">
        <f>DF1007</f>
        <v>0.19</v>
      </c>
      <c r="DK1007">
        <v>0</v>
      </c>
      <c r="DL1007" t="s">
        <v>3</v>
      </c>
      <c r="DM1007">
        <v>0</v>
      </c>
      <c r="DN1007" t="s">
        <v>3</v>
      </c>
      <c r="DO1007">
        <v>0</v>
      </c>
    </row>
    <row r="1008" spans="1:119" x14ac:dyDescent="0.2">
      <c r="A1008">
        <f>ROW(Source!A3152)</f>
        <v>3152</v>
      </c>
      <c r="B1008">
        <v>35364244</v>
      </c>
      <c r="C1008">
        <v>35386381</v>
      </c>
      <c r="D1008">
        <v>35117602</v>
      </c>
      <c r="E1008">
        <v>1</v>
      </c>
      <c r="F1008">
        <v>1</v>
      </c>
      <c r="G1008">
        <v>15872964</v>
      </c>
      <c r="H1008">
        <v>3</v>
      </c>
      <c r="I1008" t="s">
        <v>1118</v>
      </c>
      <c r="J1008" t="s">
        <v>1119</v>
      </c>
      <c r="K1008" t="s">
        <v>1120</v>
      </c>
      <c r="L1008">
        <v>1354</v>
      </c>
      <c r="N1008">
        <v>1010</v>
      </c>
      <c r="O1008" t="s">
        <v>52</v>
      </c>
      <c r="P1008" t="s">
        <v>52</v>
      </c>
      <c r="Q1008">
        <v>1</v>
      </c>
      <c r="W1008">
        <v>0</v>
      </c>
      <c r="X1008">
        <v>656259231</v>
      </c>
      <c r="Y1008">
        <f t="shared" si="200"/>
        <v>6.7000000000000002E-3</v>
      </c>
      <c r="AA1008">
        <v>16620.27</v>
      </c>
      <c r="AB1008">
        <v>0</v>
      </c>
      <c r="AC1008">
        <v>0</v>
      </c>
      <c r="AD1008">
        <v>0</v>
      </c>
      <c r="AE1008">
        <v>16620.27</v>
      </c>
      <c r="AF1008">
        <v>0</v>
      </c>
      <c r="AG1008">
        <v>0</v>
      </c>
      <c r="AH1008">
        <v>0</v>
      </c>
      <c r="AI1008">
        <v>1</v>
      </c>
      <c r="AJ1008">
        <v>1</v>
      </c>
      <c r="AK1008">
        <v>1</v>
      </c>
      <c r="AL1008">
        <v>1</v>
      </c>
      <c r="AM1008">
        <v>-2</v>
      </c>
      <c r="AN1008">
        <v>0</v>
      </c>
      <c r="AO1008">
        <v>1</v>
      </c>
      <c r="AP1008">
        <v>0</v>
      </c>
      <c r="AQ1008">
        <v>0</v>
      </c>
      <c r="AR1008">
        <v>0</v>
      </c>
      <c r="AS1008" t="s">
        <v>3</v>
      </c>
      <c r="AT1008">
        <v>6.7000000000000002E-3</v>
      </c>
      <c r="AU1008" t="s">
        <v>3</v>
      </c>
      <c r="AV1008">
        <v>0</v>
      </c>
      <c r="AW1008">
        <v>2</v>
      </c>
      <c r="AX1008">
        <v>35386389</v>
      </c>
      <c r="AY1008">
        <v>1</v>
      </c>
      <c r="AZ1008">
        <v>0</v>
      </c>
      <c r="BA1008">
        <v>1008</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CV1008">
        <v>0</v>
      </c>
      <c r="CW1008">
        <v>0</v>
      </c>
      <c r="CX1008">
        <f>ROUND(Y1008*Source!I3152,9)</f>
        <v>1.34E-3</v>
      </c>
      <c r="CY1008">
        <f>AA1008</f>
        <v>16620.27</v>
      </c>
      <c r="CZ1008">
        <f>AE1008</f>
        <v>16620.27</v>
      </c>
      <c r="DA1008">
        <f>AI1008</f>
        <v>1</v>
      </c>
      <c r="DB1008">
        <f t="shared" si="201"/>
        <v>111.36</v>
      </c>
      <c r="DC1008">
        <f t="shared" si="202"/>
        <v>0</v>
      </c>
      <c r="DD1008" t="s">
        <v>3</v>
      </c>
      <c r="DE1008" t="s">
        <v>3</v>
      </c>
      <c r="DF1008">
        <f t="shared" si="196"/>
        <v>22.27</v>
      </c>
      <c r="DG1008">
        <f t="shared" si="197"/>
        <v>0</v>
      </c>
      <c r="DH1008">
        <f t="shared" si="198"/>
        <v>0</v>
      </c>
      <c r="DI1008">
        <f t="shared" si="199"/>
        <v>0</v>
      </c>
      <c r="DJ1008">
        <f>DF1008</f>
        <v>22.27</v>
      </c>
      <c r="DK1008">
        <v>0</v>
      </c>
      <c r="DL1008" t="s">
        <v>3</v>
      </c>
      <c r="DM1008">
        <v>0</v>
      </c>
      <c r="DN1008" t="s">
        <v>3</v>
      </c>
      <c r="DO1008">
        <v>0</v>
      </c>
    </row>
    <row r="1009" spans="1:119" x14ac:dyDescent="0.2">
      <c r="A1009">
        <f>ROW(Source!A3153)</f>
        <v>3153</v>
      </c>
      <c r="B1009">
        <v>35364244</v>
      </c>
      <c r="C1009">
        <v>35386390</v>
      </c>
      <c r="D1009">
        <v>35111398</v>
      </c>
      <c r="E1009">
        <v>15872964</v>
      </c>
      <c r="F1009">
        <v>1</v>
      </c>
      <c r="G1009">
        <v>15872964</v>
      </c>
      <c r="H1009">
        <v>1</v>
      </c>
      <c r="I1009" t="s">
        <v>982</v>
      </c>
      <c r="J1009" t="s">
        <v>3</v>
      </c>
      <c r="K1009" t="s">
        <v>983</v>
      </c>
      <c r="L1009">
        <v>1191</v>
      </c>
      <c r="N1009">
        <v>1013</v>
      </c>
      <c r="O1009" t="s">
        <v>984</v>
      </c>
      <c r="P1009" t="s">
        <v>984</v>
      </c>
      <c r="Q1009">
        <v>1</v>
      </c>
      <c r="W1009">
        <v>0</v>
      </c>
      <c r="X1009">
        <v>476480486</v>
      </c>
      <c r="Y1009">
        <f t="shared" si="200"/>
        <v>14</v>
      </c>
      <c r="AA1009">
        <v>0</v>
      </c>
      <c r="AB1009">
        <v>0</v>
      </c>
      <c r="AC1009">
        <v>0</v>
      </c>
      <c r="AD1009">
        <v>0</v>
      </c>
      <c r="AE1009">
        <v>0</v>
      </c>
      <c r="AF1009">
        <v>0</v>
      </c>
      <c r="AG1009">
        <v>0</v>
      </c>
      <c r="AH1009">
        <v>0</v>
      </c>
      <c r="AI1009">
        <v>1</v>
      </c>
      <c r="AJ1009">
        <v>1</v>
      </c>
      <c r="AK1009">
        <v>1</v>
      </c>
      <c r="AL1009">
        <v>1</v>
      </c>
      <c r="AM1009">
        <v>-2</v>
      </c>
      <c r="AN1009">
        <v>0</v>
      </c>
      <c r="AO1009">
        <v>1</v>
      </c>
      <c r="AP1009">
        <v>1</v>
      </c>
      <c r="AQ1009">
        <v>0</v>
      </c>
      <c r="AR1009">
        <v>0</v>
      </c>
      <c r="AS1009" t="s">
        <v>3</v>
      </c>
      <c r="AT1009">
        <v>14</v>
      </c>
      <c r="AU1009" t="s">
        <v>3</v>
      </c>
      <c r="AV1009">
        <v>1</v>
      </c>
      <c r="AW1009">
        <v>2</v>
      </c>
      <c r="AX1009">
        <v>35386394</v>
      </c>
      <c r="AY1009">
        <v>1</v>
      </c>
      <c r="AZ1009">
        <v>0</v>
      </c>
      <c r="BA1009">
        <v>1009</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CU1009">
        <f>ROUND(AT1009*Source!I3153*AH1009*AL1009,2)</f>
        <v>0</v>
      </c>
      <c r="CV1009">
        <f>ROUND(Y1009*Source!I3153,9)</f>
        <v>0.14000000000000001</v>
      </c>
      <c r="CW1009">
        <v>0</v>
      </c>
      <c r="CX1009">
        <f>ROUND(Y1009*Source!I3153,9)</f>
        <v>0.14000000000000001</v>
      </c>
      <c r="CY1009">
        <f>AD1009</f>
        <v>0</v>
      </c>
      <c r="CZ1009">
        <f>AH1009</f>
        <v>0</v>
      </c>
      <c r="DA1009">
        <f>AL1009</f>
        <v>1</v>
      </c>
      <c r="DB1009">
        <f t="shared" si="201"/>
        <v>0</v>
      </c>
      <c r="DC1009">
        <f t="shared" si="202"/>
        <v>0</v>
      </c>
      <c r="DD1009" t="s">
        <v>3</v>
      </c>
      <c r="DE1009" t="s">
        <v>3</v>
      </c>
      <c r="DF1009">
        <f t="shared" si="196"/>
        <v>0</v>
      </c>
      <c r="DG1009">
        <f t="shared" si="197"/>
        <v>0</v>
      </c>
      <c r="DH1009">
        <f t="shared" si="198"/>
        <v>0</v>
      </c>
      <c r="DI1009">
        <f t="shared" si="199"/>
        <v>0</v>
      </c>
      <c r="DJ1009">
        <f>DI1009</f>
        <v>0</v>
      </c>
      <c r="DK1009">
        <v>0</v>
      </c>
      <c r="DL1009" t="s">
        <v>3</v>
      </c>
      <c r="DM1009">
        <v>0</v>
      </c>
      <c r="DN1009" t="s">
        <v>3</v>
      </c>
      <c r="DO1009">
        <v>0</v>
      </c>
    </row>
    <row r="1010" spans="1:119" x14ac:dyDescent="0.2">
      <c r="A1010">
        <f>ROW(Source!A3153)</f>
        <v>3153</v>
      </c>
      <c r="B1010">
        <v>35364244</v>
      </c>
      <c r="C1010">
        <v>35386390</v>
      </c>
      <c r="D1010">
        <v>35112687</v>
      </c>
      <c r="E1010">
        <v>1</v>
      </c>
      <c r="F1010">
        <v>1</v>
      </c>
      <c r="G1010">
        <v>15872964</v>
      </c>
      <c r="H1010">
        <v>2</v>
      </c>
      <c r="I1010" t="s">
        <v>1121</v>
      </c>
      <c r="J1010" t="s">
        <v>1122</v>
      </c>
      <c r="K1010" t="s">
        <v>1123</v>
      </c>
      <c r="L1010">
        <v>1368</v>
      </c>
      <c r="N1010">
        <v>1011</v>
      </c>
      <c r="O1010" t="s">
        <v>988</v>
      </c>
      <c r="P1010" t="s">
        <v>988</v>
      </c>
      <c r="Q1010">
        <v>1</v>
      </c>
      <c r="W1010">
        <v>0</v>
      </c>
      <c r="X1010">
        <v>-1843499539</v>
      </c>
      <c r="Y1010">
        <f t="shared" si="200"/>
        <v>3.65</v>
      </c>
      <c r="AA1010">
        <v>0</v>
      </c>
      <c r="AB1010">
        <v>1635</v>
      </c>
      <c r="AC1010">
        <v>832.91</v>
      </c>
      <c r="AD1010">
        <v>0</v>
      </c>
      <c r="AE1010">
        <v>0</v>
      </c>
      <c r="AF1010">
        <v>1635</v>
      </c>
      <c r="AG1010">
        <v>832.91</v>
      </c>
      <c r="AH1010">
        <v>0</v>
      </c>
      <c r="AI1010">
        <v>1</v>
      </c>
      <c r="AJ1010">
        <v>1</v>
      </c>
      <c r="AK1010">
        <v>1</v>
      </c>
      <c r="AL1010">
        <v>1</v>
      </c>
      <c r="AM1010">
        <v>-2</v>
      </c>
      <c r="AN1010">
        <v>0</v>
      </c>
      <c r="AO1010">
        <v>1</v>
      </c>
      <c r="AP1010">
        <v>1</v>
      </c>
      <c r="AQ1010">
        <v>0</v>
      </c>
      <c r="AR1010">
        <v>0</v>
      </c>
      <c r="AS1010" t="s">
        <v>3</v>
      </c>
      <c r="AT1010">
        <v>3.65</v>
      </c>
      <c r="AU1010" t="s">
        <v>3</v>
      </c>
      <c r="AV1010">
        <v>0</v>
      </c>
      <c r="AW1010">
        <v>2</v>
      </c>
      <c r="AX1010">
        <v>35386395</v>
      </c>
      <c r="AY1010">
        <v>1</v>
      </c>
      <c r="AZ1010">
        <v>0</v>
      </c>
      <c r="BA1010">
        <v>1010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CV1010">
        <v>0</v>
      </c>
      <c r="CW1010">
        <f>ROUND(Y1010*Source!I3153*DO1010,9)</f>
        <v>0</v>
      </c>
      <c r="CX1010">
        <f>ROUND(Y1010*Source!I3153,9)</f>
        <v>3.6499999999999998E-2</v>
      </c>
      <c r="CY1010">
        <f>AB1010</f>
        <v>1635</v>
      </c>
      <c r="CZ1010">
        <f>AF1010</f>
        <v>1635</v>
      </c>
      <c r="DA1010">
        <f>AJ1010</f>
        <v>1</v>
      </c>
      <c r="DB1010">
        <f t="shared" si="201"/>
        <v>5967.75</v>
      </c>
      <c r="DC1010">
        <f t="shared" si="202"/>
        <v>3040.12</v>
      </c>
      <c r="DD1010" t="s">
        <v>3</v>
      </c>
      <c r="DE1010" t="s">
        <v>3</v>
      </c>
      <c r="DF1010">
        <f t="shared" si="196"/>
        <v>0</v>
      </c>
      <c r="DG1010">
        <f t="shared" si="197"/>
        <v>59.68</v>
      </c>
      <c r="DH1010">
        <f t="shared" si="198"/>
        <v>30.4</v>
      </c>
      <c r="DI1010">
        <f t="shared" si="199"/>
        <v>0</v>
      </c>
      <c r="DJ1010">
        <f>DG1010</f>
        <v>59.68</v>
      </c>
      <c r="DK1010">
        <v>0</v>
      </c>
      <c r="DL1010" t="s">
        <v>3</v>
      </c>
      <c r="DM1010">
        <v>0</v>
      </c>
      <c r="DN1010" t="s">
        <v>3</v>
      </c>
      <c r="DO1010">
        <v>0</v>
      </c>
    </row>
    <row r="1011" spans="1:119" x14ac:dyDescent="0.2">
      <c r="A1011">
        <f>ROW(Source!A3153)</f>
        <v>3153</v>
      </c>
      <c r="B1011">
        <v>35364244</v>
      </c>
      <c r="C1011">
        <v>35386390</v>
      </c>
      <c r="D1011">
        <v>35113169</v>
      </c>
      <c r="E1011">
        <v>1</v>
      </c>
      <c r="F1011">
        <v>1</v>
      </c>
      <c r="G1011">
        <v>15872964</v>
      </c>
      <c r="H1011">
        <v>2</v>
      </c>
      <c r="I1011" t="s">
        <v>1124</v>
      </c>
      <c r="J1011" t="s">
        <v>1125</v>
      </c>
      <c r="K1011" t="s">
        <v>1126</v>
      </c>
      <c r="L1011">
        <v>1368</v>
      </c>
      <c r="N1011">
        <v>1011</v>
      </c>
      <c r="O1011" t="s">
        <v>988</v>
      </c>
      <c r="P1011" t="s">
        <v>988</v>
      </c>
      <c r="Q1011">
        <v>1</v>
      </c>
      <c r="W1011">
        <v>0</v>
      </c>
      <c r="X1011">
        <v>-1505827316</v>
      </c>
      <c r="Y1011">
        <f t="shared" si="200"/>
        <v>3.65</v>
      </c>
      <c r="AA1011">
        <v>0</v>
      </c>
      <c r="AB1011">
        <v>7.15</v>
      </c>
      <c r="AC1011">
        <v>0.09</v>
      </c>
      <c r="AD1011">
        <v>0</v>
      </c>
      <c r="AE1011">
        <v>0</v>
      </c>
      <c r="AF1011">
        <v>7.15</v>
      </c>
      <c r="AG1011">
        <v>0.09</v>
      </c>
      <c r="AH1011">
        <v>0</v>
      </c>
      <c r="AI1011">
        <v>1</v>
      </c>
      <c r="AJ1011">
        <v>1</v>
      </c>
      <c r="AK1011">
        <v>1</v>
      </c>
      <c r="AL1011">
        <v>1</v>
      </c>
      <c r="AM1011">
        <v>-2</v>
      </c>
      <c r="AN1011">
        <v>0</v>
      </c>
      <c r="AO1011">
        <v>1</v>
      </c>
      <c r="AP1011">
        <v>1</v>
      </c>
      <c r="AQ1011">
        <v>0</v>
      </c>
      <c r="AR1011">
        <v>0</v>
      </c>
      <c r="AS1011" t="s">
        <v>3</v>
      </c>
      <c r="AT1011">
        <v>3.65</v>
      </c>
      <c r="AU1011" t="s">
        <v>3</v>
      </c>
      <c r="AV1011">
        <v>0</v>
      </c>
      <c r="AW1011">
        <v>2</v>
      </c>
      <c r="AX1011">
        <v>35386396</v>
      </c>
      <c r="AY1011">
        <v>1</v>
      </c>
      <c r="AZ1011">
        <v>0</v>
      </c>
      <c r="BA1011">
        <v>1011</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CV1011">
        <v>0</v>
      </c>
      <c r="CW1011">
        <f>ROUND(Y1011*Source!I3153*DO1011,9)</f>
        <v>0</v>
      </c>
      <c r="CX1011">
        <f>ROUND(Y1011*Source!I3153,9)</f>
        <v>3.6499999999999998E-2</v>
      </c>
      <c r="CY1011">
        <f>AB1011</f>
        <v>7.15</v>
      </c>
      <c r="CZ1011">
        <f>AF1011</f>
        <v>7.15</v>
      </c>
      <c r="DA1011">
        <f>AJ1011</f>
        <v>1</v>
      </c>
      <c r="DB1011">
        <f t="shared" si="201"/>
        <v>26.1</v>
      </c>
      <c r="DC1011">
        <f t="shared" si="202"/>
        <v>0.33</v>
      </c>
      <c r="DD1011" t="s">
        <v>3</v>
      </c>
      <c r="DE1011" t="s">
        <v>3</v>
      </c>
      <c r="DF1011">
        <f t="shared" si="196"/>
        <v>0</v>
      </c>
      <c r="DG1011">
        <f t="shared" si="197"/>
        <v>0.26</v>
      </c>
      <c r="DH1011">
        <f t="shared" si="198"/>
        <v>0</v>
      </c>
      <c r="DI1011">
        <f t="shared" si="199"/>
        <v>0</v>
      </c>
      <c r="DJ1011">
        <f>DG1011</f>
        <v>0.26</v>
      </c>
      <c r="DK1011">
        <v>0</v>
      </c>
      <c r="DL1011" t="s">
        <v>3</v>
      </c>
      <c r="DM1011">
        <v>0</v>
      </c>
      <c r="DN1011" t="s">
        <v>3</v>
      </c>
      <c r="DO1011">
        <v>0</v>
      </c>
    </row>
    <row r="1012" spans="1:119" x14ac:dyDescent="0.2">
      <c r="A1012">
        <f>ROW(Source!A3156)</f>
        <v>3156</v>
      </c>
      <c r="B1012">
        <v>35364244</v>
      </c>
      <c r="C1012">
        <v>35386399</v>
      </c>
      <c r="D1012">
        <v>35111398</v>
      </c>
      <c r="E1012">
        <v>15872964</v>
      </c>
      <c r="F1012">
        <v>1</v>
      </c>
      <c r="G1012">
        <v>15872964</v>
      </c>
      <c r="H1012">
        <v>1</v>
      </c>
      <c r="I1012" t="s">
        <v>982</v>
      </c>
      <c r="J1012" t="s">
        <v>3</v>
      </c>
      <c r="K1012" t="s">
        <v>983</v>
      </c>
      <c r="L1012">
        <v>1191</v>
      </c>
      <c r="N1012">
        <v>1013</v>
      </c>
      <c r="O1012" t="s">
        <v>984</v>
      </c>
      <c r="P1012" t="s">
        <v>984</v>
      </c>
      <c r="Q1012">
        <v>1</v>
      </c>
      <c r="W1012">
        <v>0</v>
      </c>
      <c r="X1012">
        <v>476480486</v>
      </c>
      <c r="Y1012">
        <f t="shared" si="200"/>
        <v>42.81</v>
      </c>
      <c r="AA1012">
        <v>0</v>
      </c>
      <c r="AB1012">
        <v>0</v>
      </c>
      <c r="AC1012">
        <v>0</v>
      </c>
      <c r="AD1012">
        <v>0</v>
      </c>
      <c r="AE1012">
        <v>0</v>
      </c>
      <c r="AF1012">
        <v>0</v>
      </c>
      <c r="AG1012">
        <v>0</v>
      </c>
      <c r="AH1012">
        <v>0</v>
      </c>
      <c r="AI1012">
        <v>1</v>
      </c>
      <c r="AJ1012">
        <v>1</v>
      </c>
      <c r="AK1012">
        <v>1</v>
      </c>
      <c r="AL1012">
        <v>1</v>
      </c>
      <c r="AM1012">
        <v>-2</v>
      </c>
      <c r="AN1012">
        <v>0</v>
      </c>
      <c r="AO1012">
        <v>1</v>
      </c>
      <c r="AP1012">
        <v>1</v>
      </c>
      <c r="AQ1012">
        <v>0</v>
      </c>
      <c r="AR1012">
        <v>0</v>
      </c>
      <c r="AS1012" t="s">
        <v>3</v>
      </c>
      <c r="AT1012">
        <v>42.81</v>
      </c>
      <c r="AU1012" t="s">
        <v>3</v>
      </c>
      <c r="AV1012">
        <v>1</v>
      </c>
      <c r="AW1012">
        <v>2</v>
      </c>
      <c r="AX1012">
        <v>35386402</v>
      </c>
      <c r="AY1012">
        <v>1</v>
      </c>
      <c r="AZ1012">
        <v>0</v>
      </c>
      <c r="BA1012">
        <v>1012</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CU1012">
        <f>ROUND(AT1012*Source!I3156*AH1012*AL1012,2)</f>
        <v>0</v>
      </c>
      <c r="CV1012">
        <f>ROUND(Y1012*Source!I3156,9)</f>
        <v>1.7123999999999999</v>
      </c>
      <c r="CW1012">
        <v>0</v>
      </c>
      <c r="CX1012">
        <f>ROUND(Y1012*Source!I3156,9)</f>
        <v>1.7123999999999999</v>
      </c>
      <c r="CY1012">
        <f>AD1012</f>
        <v>0</v>
      </c>
      <c r="CZ1012">
        <f>AH1012</f>
        <v>0</v>
      </c>
      <c r="DA1012">
        <f>AL1012</f>
        <v>1</v>
      </c>
      <c r="DB1012">
        <f t="shared" si="201"/>
        <v>0</v>
      </c>
      <c r="DC1012">
        <f t="shared" si="202"/>
        <v>0</v>
      </c>
      <c r="DD1012" t="s">
        <v>3</v>
      </c>
      <c r="DE1012" t="s">
        <v>3</v>
      </c>
      <c r="DF1012">
        <f t="shared" si="196"/>
        <v>0</v>
      </c>
      <c r="DG1012">
        <f t="shared" si="197"/>
        <v>0</v>
      </c>
      <c r="DH1012">
        <f t="shared" si="198"/>
        <v>0</v>
      </c>
      <c r="DI1012">
        <f t="shared" si="199"/>
        <v>0</v>
      </c>
      <c r="DJ1012">
        <f>DI1012</f>
        <v>0</v>
      </c>
      <c r="DK1012">
        <v>0</v>
      </c>
      <c r="DL1012" t="s">
        <v>3</v>
      </c>
      <c r="DM1012">
        <v>0</v>
      </c>
      <c r="DN1012" t="s">
        <v>3</v>
      </c>
      <c r="DO1012">
        <v>0</v>
      </c>
    </row>
    <row r="1013" spans="1:119" x14ac:dyDescent="0.2">
      <c r="A1013">
        <f>ROW(Source!A3156)</f>
        <v>3156</v>
      </c>
      <c r="B1013">
        <v>35364244</v>
      </c>
      <c r="C1013">
        <v>35386399</v>
      </c>
      <c r="D1013">
        <v>35113206</v>
      </c>
      <c r="E1013">
        <v>1</v>
      </c>
      <c r="F1013">
        <v>1</v>
      </c>
      <c r="G1013">
        <v>15872964</v>
      </c>
      <c r="H1013">
        <v>2</v>
      </c>
      <c r="I1013" t="s">
        <v>989</v>
      </c>
      <c r="J1013" t="s">
        <v>990</v>
      </c>
      <c r="K1013" t="s">
        <v>991</v>
      </c>
      <c r="L1013">
        <v>1368</v>
      </c>
      <c r="N1013">
        <v>1011</v>
      </c>
      <c r="O1013" t="s">
        <v>988</v>
      </c>
      <c r="P1013" t="s">
        <v>988</v>
      </c>
      <c r="Q1013">
        <v>1</v>
      </c>
      <c r="W1013">
        <v>0</v>
      </c>
      <c r="X1013">
        <v>-1817365194</v>
      </c>
      <c r="Y1013">
        <f t="shared" si="200"/>
        <v>6.9</v>
      </c>
      <c r="AA1013">
        <v>0</v>
      </c>
      <c r="AB1013">
        <v>4.72</v>
      </c>
      <c r="AC1013">
        <v>0.1</v>
      </c>
      <c r="AD1013">
        <v>0</v>
      </c>
      <c r="AE1013">
        <v>0</v>
      </c>
      <c r="AF1013">
        <v>4.72</v>
      </c>
      <c r="AG1013">
        <v>0.1</v>
      </c>
      <c r="AH1013">
        <v>0</v>
      </c>
      <c r="AI1013">
        <v>1</v>
      </c>
      <c r="AJ1013">
        <v>1</v>
      </c>
      <c r="AK1013">
        <v>1</v>
      </c>
      <c r="AL1013">
        <v>1</v>
      </c>
      <c r="AM1013">
        <v>-2</v>
      </c>
      <c r="AN1013">
        <v>0</v>
      </c>
      <c r="AO1013">
        <v>1</v>
      </c>
      <c r="AP1013">
        <v>1</v>
      </c>
      <c r="AQ1013">
        <v>0</v>
      </c>
      <c r="AR1013">
        <v>0</v>
      </c>
      <c r="AS1013" t="s">
        <v>3</v>
      </c>
      <c r="AT1013">
        <v>6.9</v>
      </c>
      <c r="AU1013" t="s">
        <v>3</v>
      </c>
      <c r="AV1013">
        <v>0</v>
      </c>
      <c r="AW1013">
        <v>2</v>
      </c>
      <c r="AX1013">
        <v>35386403</v>
      </c>
      <c r="AY1013">
        <v>1</v>
      </c>
      <c r="AZ1013">
        <v>0</v>
      </c>
      <c r="BA1013">
        <v>1013</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CV1013">
        <v>0</v>
      </c>
      <c r="CW1013">
        <f>ROUND(Y1013*Source!I3156*DO1013,9)</f>
        <v>0</v>
      </c>
      <c r="CX1013">
        <f>ROUND(Y1013*Source!I3156,9)</f>
        <v>0.27600000000000002</v>
      </c>
      <c r="CY1013">
        <f>AB1013</f>
        <v>4.72</v>
      </c>
      <c r="CZ1013">
        <f>AF1013</f>
        <v>4.72</v>
      </c>
      <c r="DA1013">
        <f>AJ1013</f>
        <v>1</v>
      </c>
      <c r="DB1013">
        <f t="shared" si="201"/>
        <v>32.57</v>
      </c>
      <c r="DC1013">
        <f t="shared" si="202"/>
        <v>0.69</v>
      </c>
      <c r="DD1013" t="s">
        <v>3</v>
      </c>
      <c r="DE1013" t="s">
        <v>3</v>
      </c>
      <c r="DF1013">
        <f t="shared" si="196"/>
        <v>0</v>
      </c>
      <c r="DG1013">
        <f t="shared" si="197"/>
        <v>1.3</v>
      </c>
      <c r="DH1013">
        <f t="shared" si="198"/>
        <v>0.03</v>
      </c>
      <c r="DI1013">
        <f t="shared" si="199"/>
        <v>0</v>
      </c>
      <c r="DJ1013">
        <f>DG1013</f>
        <v>1.3</v>
      </c>
      <c r="DK1013">
        <v>0</v>
      </c>
      <c r="DL1013" t="s">
        <v>3</v>
      </c>
      <c r="DM1013">
        <v>0</v>
      </c>
      <c r="DN1013" t="s">
        <v>3</v>
      </c>
      <c r="DO1013">
        <v>0</v>
      </c>
    </row>
    <row r="1014" spans="1:119" x14ac:dyDescent="0.2">
      <c r="A1014">
        <f>ROW(Source!A3157)</f>
        <v>3157</v>
      </c>
      <c r="B1014">
        <v>35364244</v>
      </c>
      <c r="C1014">
        <v>35386404</v>
      </c>
      <c r="D1014">
        <v>35111398</v>
      </c>
      <c r="E1014">
        <v>15872964</v>
      </c>
      <c r="F1014">
        <v>1</v>
      </c>
      <c r="G1014">
        <v>15872964</v>
      </c>
      <c r="H1014">
        <v>1</v>
      </c>
      <c r="I1014" t="s">
        <v>982</v>
      </c>
      <c r="J1014" t="s">
        <v>3</v>
      </c>
      <c r="K1014" t="s">
        <v>983</v>
      </c>
      <c r="L1014">
        <v>1191</v>
      </c>
      <c r="N1014">
        <v>1013</v>
      </c>
      <c r="O1014" t="s">
        <v>984</v>
      </c>
      <c r="P1014" t="s">
        <v>984</v>
      </c>
      <c r="Q1014">
        <v>1</v>
      </c>
      <c r="W1014">
        <v>0</v>
      </c>
      <c r="X1014">
        <v>476480486</v>
      </c>
      <c r="Y1014">
        <f t="shared" si="200"/>
        <v>39.22</v>
      </c>
      <c r="AA1014">
        <v>0</v>
      </c>
      <c r="AB1014">
        <v>0</v>
      </c>
      <c r="AC1014">
        <v>0</v>
      </c>
      <c r="AD1014">
        <v>0</v>
      </c>
      <c r="AE1014">
        <v>0</v>
      </c>
      <c r="AF1014">
        <v>0</v>
      </c>
      <c r="AG1014">
        <v>0</v>
      </c>
      <c r="AH1014">
        <v>0</v>
      </c>
      <c r="AI1014">
        <v>1</v>
      </c>
      <c r="AJ1014">
        <v>1</v>
      </c>
      <c r="AK1014">
        <v>1</v>
      </c>
      <c r="AL1014">
        <v>1</v>
      </c>
      <c r="AM1014">
        <v>-2</v>
      </c>
      <c r="AN1014">
        <v>0</v>
      </c>
      <c r="AO1014">
        <v>1</v>
      </c>
      <c r="AP1014">
        <v>1</v>
      </c>
      <c r="AQ1014">
        <v>0</v>
      </c>
      <c r="AR1014">
        <v>0</v>
      </c>
      <c r="AS1014" t="s">
        <v>3</v>
      </c>
      <c r="AT1014">
        <v>39.22</v>
      </c>
      <c r="AU1014" t="s">
        <v>3</v>
      </c>
      <c r="AV1014">
        <v>1</v>
      </c>
      <c r="AW1014">
        <v>2</v>
      </c>
      <c r="AX1014">
        <v>35386407</v>
      </c>
      <c r="AY1014">
        <v>1</v>
      </c>
      <c r="AZ1014">
        <v>0</v>
      </c>
      <c r="BA1014">
        <v>1014</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CU1014">
        <f>ROUND(AT1014*Source!I3157*AH1014*AL1014,2)</f>
        <v>0</v>
      </c>
      <c r="CV1014">
        <f>ROUND(Y1014*Source!I3157,9)</f>
        <v>0.39219999999999999</v>
      </c>
      <c r="CW1014">
        <v>0</v>
      </c>
      <c r="CX1014">
        <f>ROUND(Y1014*Source!I3157,9)</f>
        <v>0.39219999999999999</v>
      </c>
      <c r="CY1014">
        <f>AD1014</f>
        <v>0</v>
      </c>
      <c r="CZ1014">
        <f>AH1014</f>
        <v>0</v>
      </c>
      <c r="DA1014">
        <f>AL1014</f>
        <v>1</v>
      </c>
      <c r="DB1014">
        <f t="shared" si="201"/>
        <v>0</v>
      </c>
      <c r="DC1014">
        <f t="shared" si="202"/>
        <v>0</v>
      </c>
      <c r="DD1014" t="s">
        <v>3</v>
      </c>
      <c r="DE1014" t="s">
        <v>3</v>
      </c>
      <c r="DF1014">
        <f t="shared" si="196"/>
        <v>0</v>
      </c>
      <c r="DG1014">
        <f t="shared" si="197"/>
        <v>0</v>
      </c>
      <c r="DH1014">
        <f t="shared" si="198"/>
        <v>0</v>
      </c>
      <c r="DI1014">
        <f t="shared" si="199"/>
        <v>0</v>
      </c>
      <c r="DJ1014">
        <f>DI1014</f>
        <v>0</v>
      </c>
      <c r="DK1014">
        <v>0</v>
      </c>
      <c r="DL1014" t="s">
        <v>3</v>
      </c>
      <c r="DM1014">
        <v>0</v>
      </c>
      <c r="DN1014" t="s">
        <v>3</v>
      </c>
      <c r="DO1014">
        <v>0</v>
      </c>
    </row>
    <row r="1015" spans="1:119" x14ac:dyDescent="0.2">
      <c r="A1015">
        <f>ROW(Source!A3157)</f>
        <v>3157</v>
      </c>
      <c r="B1015">
        <v>35364244</v>
      </c>
      <c r="C1015">
        <v>35386404</v>
      </c>
      <c r="D1015">
        <v>35113206</v>
      </c>
      <c r="E1015">
        <v>1</v>
      </c>
      <c r="F1015">
        <v>1</v>
      </c>
      <c r="G1015">
        <v>15872964</v>
      </c>
      <c r="H1015">
        <v>2</v>
      </c>
      <c r="I1015" t="s">
        <v>989</v>
      </c>
      <c r="J1015" t="s">
        <v>990</v>
      </c>
      <c r="K1015" t="s">
        <v>991</v>
      </c>
      <c r="L1015">
        <v>1368</v>
      </c>
      <c r="N1015">
        <v>1011</v>
      </c>
      <c r="O1015" t="s">
        <v>988</v>
      </c>
      <c r="P1015" t="s">
        <v>988</v>
      </c>
      <c r="Q1015">
        <v>1</v>
      </c>
      <c r="W1015">
        <v>0</v>
      </c>
      <c r="X1015">
        <v>-1817365194</v>
      </c>
      <c r="Y1015">
        <f t="shared" si="200"/>
        <v>6.9</v>
      </c>
      <c r="AA1015">
        <v>0</v>
      </c>
      <c r="AB1015">
        <v>4.72</v>
      </c>
      <c r="AC1015">
        <v>0.1</v>
      </c>
      <c r="AD1015">
        <v>0</v>
      </c>
      <c r="AE1015">
        <v>0</v>
      </c>
      <c r="AF1015">
        <v>4.72</v>
      </c>
      <c r="AG1015">
        <v>0.1</v>
      </c>
      <c r="AH1015">
        <v>0</v>
      </c>
      <c r="AI1015">
        <v>1</v>
      </c>
      <c r="AJ1015">
        <v>1</v>
      </c>
      <c r="AK1015">
        <v>1</v>
      </c>
      <c r="AL1015">
        <v>1</v>
      </c>
      <c r="AM1015">
        <v>-2</v>
      </c>
      <c r="AN1015">
        <v>0</v>
      </c>
      <c r="AO1015">
        <v>1</v>
      </c>
      <c r="AP1015">
        <v>1</v>
      </c>
      <c r="AQ1015">
        <v>0</v>
      </c>
      <c r="AR1015">
        <v>0</v>
      </c>
      <c r="AS1015" t="s">
        <v>3</v>
      </c>
      <c r="AT1015">
        <v>6.9</v>
      </c>
      <c r="AU1015" t="s">
        <v>3</v>
      </c>
      <c r="AV1015">
        <v>0</v>
      </c>
      <c r="AW1015">
        <v>2</v>
      </c>
      <c r="AX1015">
        <v>35386408</v>
      </c>
      <c r="AY1015">
        <v>1</v>
      </c>
      <c r="AZ1015">
        <v>0</v>
      </c>
      <c r="BA1015">
        <v>1015</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CV1015">
        <v>0</v>
      </c>
      <c r="CW1015">
        <f>ROUND(Y1015*Source!I3157*DO1015,9)</f>
        <v>0</v>
      </c>
      <c r="CX1015">
        <f>ROUND(Y1015*Source!I3157,9)</f>
        <v>6.9000000000000006E-2</v>
      </c>
      <c r="CY1015">
        <f>AB1015</f>
        <v>4.72</v>
      </c>
      <c r="CZ1015">
        <f>AF1015</f>
        <v>4.72</v>
      </c>
      <c r="DA1015">
        <f>AJ1015</f>
        <v>1</v>
      </c>
      <c r="DB1015">
        <f t="shared" si="201"/>
        <v>32.57</v>
      </c>
      <c r="DC1015">
        <f t="shared" si="202"/>
        <v>0.69</v>
      </c>
      <c r="DD1015" t="s">
        <v>3</v>
      </c>
      <c r="DE1015" t="s">
        <v>3</v>
      </c>
      <c r="DF1015">
        <f t="shared" si="196"/>
        <v>0</v>
      </c>
      <c r="DG1015">
        <f t="shared" si="197"/>
        <v>0.33</v>
      </c>
      <c r="DH1015">
        <f t="shared" si="198"/>
        <v>0.01</v>
      </c>
      <c r="DI1015">
        <f t="shared" si="199"/>
        <v>0</v>
      </c>
      <c r="DJ1015">
        <f>DG1015</f>
        <v>0.33</v>
      </c>
      <c r="DK1015">
        <v>0</v>
      </c>
      <c r="DL1015" t="s">
        <v>3</v>
      </c>
      <c r="DM1015">
        <v>0</v>
      </c>
      <c r="DN1015" t="s">
        <v>3</v>
      </c>
      <c r="DO1015">
        <v>0</v>
      </c>
    </row>
    <row r="1016" spans="1:119" x14ac:dyDescent="0.2">
      <c r="A1016">
        <f>ROW(Source!A3158)</f>
        <v>3158</v>
      </c>
      <c r="B1016">
        <v>35364244</v>
      </c>
      <c r="C1016">
        <v>35386409</v>
      </c>
      <c r="D1016">
        <v>35111398</v>
      </c>
      <c r="E1016">
        <v>15872964</v>
      </c>
      <c r="F1016">
        <v>1</v>
      </c>
      <c r="G1016">
        <v>15872964</v>
      </c>
      <c r="H1016">
        <v>1</v>
      </c>
      <c r="I1016" t="s">
        <v>982</v>
      </c>
      <c r="J1016" t="s">
        <v>3</v>
      </c>
      <c r="K1016" t="s">
        <v>983</v>
      </c>
      <c r="L1016">
        <v>1191</v>
      </c>
      <c r="N1016">
        <v>1013</v>
      </c>
      <c r="O1016" t="s">
        <v>984</v>
      </c>
      <c r="P1016" t="s">
        <v>984</v>
      </c>
      <c r="Q1016">
        <v>1</v>
      </c>
      <c r="W1016">
        <v>0</v>
      </c>
      <c r="X1016">
        <v>476480486</v>
      </c>
      <c r="Y1016">
        <f t="shared" si="200"/>
        <v>34.630000000000003</v>
      </c>
      <c r="AA1016">
        <v>0</v>
      </c>
      <c r="AB1016">
        <v>0</v>
      </c>
      <c r="AC1016">
        <v>0</v>
      </c>
      <c r="AD1016">
        <v>0</v>
      </c>
      <c r="AE1016">
        <v>0</v>
      </c>
      <c r="AF1016">
        <v>0</v>
      </c>
      <c r="AG1016">
        <v>0</v>
      </c>
      <c r="AH1016">
        <v>0</v>
      </c>
      <c r="AI1016">
        <v>1</v>
      </c>
      <c r="AJ1016">
        <v>1</v>
      </c>
      <c r="AK1016">
        <v>1</v>
      </c>
      <c r="AL1016">
        <v>1</v>
      </c>
      <c r="AM1016">
        <v>-2</v>
      </c>
      <c r="AN1016">
        <v>0</v>
      </c>
      <c r="AO1016">
        <v>1</v>
      </c>
      <c r="AP1016">
        <v>1</v>
      </c>
      <c r="AQ1016">
        <v>0</v>
      </c>
      <c r="AR1016">
        <v>0</v>
      </c>
      <c r="AS1016" t="s">
        <v>3</v>
      </c>
      <c r="AT1016">
        <v>34.630000000000003</v>
      </c>
      <c r="AU1016" t="s">
        <v>3</v>
      </c>
      <c r="AV1016">
        <v>1</v>
      </c>
      <c r="AW1016">
        <v>2</v>
      </c>
      <c r="AX1016">
        <v>35386411</v>
      </c>
      <c r="AY1016">
        <v>1</v>
      </c>
      <c r="AZ1016">
        <v>0</v>
      </c>
      <c r="BA1016">
        <v>1016</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CU1016">
        <f>ROUND(AT1016*Source!I3158*AH1016*AL1016,2)</f>
        <v>0</v>
      </c>
      <c r="CV1016">
        <f>ROUND(Y1016*Source!I3158,9)</f>
        <v>0.3463</v>
      </c>
      <c r="CW1016">
        <v>0</v>
      </c>
      <c r="CX1016">
        <f>ROUND(Y1016*Source!I3158,9)</f>
        <v>0.3463</v>
      </c>
      <c r="CY1016">
        <f>AD1016</f>
        <v>0</v>
      </c>
      <c r="CZ1016">
        <f>AH1016</f>
        <v>0</v>
      </c>
      <c r="DA1016">
        <f>AL1016</f>
        <v>1</v>
      </c>
      <c r="DB1016">
        <f t="shared" si="201"/>
        <v>0</v>
      </c>
      <c r="DC1016">
        <f t="shared" si="202"/>
        <v>0</v>
      </c>
      <c r="DD1016" t="s">
        <v>3</v>
      </c>
      <c r="DE1016" t="s">
        <v>3</v>
      </c>
      <c r="DF1016">
        <f t="shared" si="196"/>
        <v>0</v>
      </c>
      <c r="DG1016">
        <f t="shared" si="197"/>
        <v>0</v>
      </c>
      <c r="DH1016">
        <f t="shared" si="198"/>
        <v>0</v>
      </c>
      <c r="DI1016">
        <f t="shared" si="199"/>
        <v>0</v>
      </c>
      <c r="DJ1016">
        <f>DI1016</f>
        <v>0</v>
      </c>
      <c r="DK1016">
        <v>0</v>
      </c>
      <c r="DL1016" t="s">
        <v>3</v>
      </c>
      <c r="DM1016">
        <v>0</v>
      </c>
      <c r="DN1016" t="s">
        <v>3</v>
      </c>
      <c r="DO1016">
        <v>0</v>
      </c>
    </row>
    <row r="1017" spans="1:119" x14ac:dyDescent="0.2">
      <c r="A1017">
        <f>ROW(Source!A3194)</f>
        <v>3194</v>
      </c>
      <c r="B1017">
        <v>35364244</v>
      </c>
      <c r="C1017">
        <v>35386470</v>
      </c>
      <c r="D1017">
        <v>35111398</v>
      </c>
      <c r="E1017">
        <v>15872964</v>
      </c>
      <c r="F1017">
        <v>1</v>
      </c>
      <c r="G1017">
        <v>15872964</v>
      </c>
      <c r="H1017">
        <v>1</v>
      </c>
      <c r="I1017" t="s">
        <v>982</v>
      </c>
      <c r="J1017" t="s">
        <v>3</v>
      </c>
      <c r="K1017" t="s">
        <v>983</v>
      </c>
      <c r="L1017">
        <v>1191</v>
      </c>
      <c r="N1017">
        <v>1013</v>
      </c>
      <c r="O1017" t="s">
        <v>984</v>
      </c>
      <c r="P1017" t="s">
        <v>984</v>
      </c>
      <c r="Q1017">
        <v>1</v>
      </c>
      <c r="W1017">
        <v>0</v>
      </c>
      <c r="X1017">
        <v>476480486</v>
      </c>
      <c r="Y1017">
        <f t="shared" si="200"/>
        <v>5.84</v>
      </c>
      <c r="AA1017">
        <v>0</v>
      </c>
      <c r="AB1017">
        <v>0</v>
      </c>
      <c r="AC1017">
        <v>0</v>
      </c>
      <c r="AD1017">
        <v>0</v>
      </c>
      <c r="AE1017">
        <v>0</v>
      </c>
      <c r="AF1017">
        <v>0</v>
      </c>
      <c r="AG1017">
        <v>0</v>
      </c>
      <c r="AH1017">
        <v>0</v>
      </c>
      <c r="AI1017">
        <v>1</v>
      </c>
      <c r="AJ1017">
        <v>1</v>
      </c>
      <c r="AK1017">
        <v>1</v>
      </c>
      <c r="AL1017">
        <v>1</v>
      </c>
      <c r="AM1017">
        <v>-2</v>
      </c>
      <c r="AN1017">
        <v>0</v>
      </c>
      <c r="AO1017">
        <v>1</v>
      </c>
      <c r="AP1017">
        <v>1</v>
      </c>
      <c r="AQ1017">
        <v>0</v>
      </c>
      <c r="AR1017">
        <v>0</v>
      </c>
      <c r="AS1017" t="s">
        <v>3</v>
      </c>
      <c r="AT1017">
        <v>5.84</v>
      </c>
      <c r="AU1017" t="s">
        <v>3</v>
      </c>
      <c r="AV1017">
        <v>1</v>
      </c>
      <c r="AW1017">
        <v>2</v>
      </c>
      <c r="AX1017">
        <v>35386472</v>
      </c>
      <c r="AY1017">
        <v>1</v>
      </c>
      <c r="AZ1017">
        <v>0</v>
      </c>
      <c r="BA1017">
        <v>1017</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CU1017">
        <f>ROUND(AT1017*Source!I3194*AH1017*AL1017,2)</f>
        <v>0</v>
      </c>
      <c r="CV1017">
        <f>ROUND(Y1017*Source!I3194,9)</f>
        <v>0.29199999999999998</v>
      </c>
      <c r="CW1017">
        <v>0</v>
      </c>
      <c r="CX1017">
        <f>ROUND(Y1017*Source!I3194,9)</f>
        <v>0.29199999999999998</v>
      </c>
      <c r="CY1017">
        <f>AD1017</f>
        <v>0</v>
      </c>
      <c r="CZ1017">
        <f>AH1017</f>
        <v>0</v>
      </c>
      <c r="DA1017">
        <f>AL1017</f>
        <v>1</v>
      </c>
      <c r="DB1017">
        <f t="shared" si="201"/>
        <v>0</v>
      </c>
      <c r="DC1017">
        <f t="shared" si="202"/>
        <v>0</v>
      </c>
      <c r="DD1017" t="s">
        <v>3</v>
      </c>
      <c r="DE1017" t="s">
        <v>3</v>
      </c>
      <c r="DF1017">
        <f t="shared" si="196"/>
        <v>0</v>
      </c>
      <c r="DG1017">
        <f t="shared" si="197"/>
        <v>0</v>
      </c>
      <c r="DH1017">
        <f t="shared" si="198"/>
        <v>0</v>
      </c>
      <c r="DI1017">
        <f t="shared" si="199"/>
        <v>0</v>
      </c>
      <c r="DJ1017">
        <f>DI1017</f>
        <v>0</v>
      </c>
      <c r="DK1017">
        <v>0</v>
      </c>
      <c r="DL1017" t="s">
        <v>3</v>
      </c>
      <c r="DM1017">
        <v>0</v>
      </c>
      <c r="DN1017" t="s">
        <v>3</v>
      </c>
      <c r="DO1017">
        <v>0</v>
      </c>
    </row>
    <row r="1018" spans="1:119" x14ac:dyDescent="0.2">
      <c r="A1018">
        <f>ROW(Source!A3195)</f>
        <v>3195</v>
      </c>
      <c r="B1018">
        <v>35364244</v>
      </c>
      <c r="C1018">
        <v>35386473</v>
      </c>
      <c r="D1018">
        <v>35111398</v>
      </c>
      <c r="E1018">
        <v>15872964</v>
      </c>
      <c r="F1018">
        <v>1</v>
      </c>
      <c r="G1018">
        <v>15872964</v>
      </c>
      <c r="H1018">
        <v>1</v>
      </c>
      <c r="I1018" t="s">
        <v>982</v>
      </c>
      <c r="J1018" t="s">
        <v>3</v>
      </c>
      <c r="K1018" t="s">
        <v>983</v>
      </c>
      <c r="L1018">
        <v>1191</v>
      </c>
      <c r="N1018">
        <v>1013</v>
      </c>
      <c r="O1018" t="s">
        <v>984</v>
      </c>
      <c r="P1018" t="s">
        <v>984</v>
      </c>
      <c r="Q1018">
        <v>1</v>
      </c>
      <c r="W1018">
        <v>0</v>
      </c>
      <c r="X1018">
        <v>476480486</v>
      </c>
      <c r="Y1018">
        <f t="shared" si="200"/>
        <v>0.42</v>
      </c>
      <c r="AA1018">
        <v>0</v>
      </c>
      <c r="AB1018">
        <v>0</v>
      </c>
      <c r="AC1018">
        <v>0</v>
      </c>
      <c r="AD1018">
        <v>0</v>
      </c>
      <c r="AE1018">
        <v>0</v>
      </c>
      <c r="AF1018">
        <v>0</v>
      </c>
      <c r="AG1018">
        <v>0</v>
      </c>
      <c r="AH1018">
        <v>0</v>
      </c>
      <c r="AI1018">
        <v>1</v>
      </c>
      <c r="AJ1018">
        <v>1</v>
      </c>
      <c r="AK1018">
        <v>1</v>
      </c>
      <c r="AL1018">
        <v>1</v>
      </c>
      <c r="AM1018">
        <v>-2</v>
      </c>
      <c r="AN1018">
        <v>0</v>
      </c>
      <c r="AO1018">
        <v>1</v>
      </c>
      <c r="AP1018">
        <v>0</v>
      </c>
      <c r="AQ1018">
        <v>0</v>
      </c>
      <c r="AR1018">
        <v>0</v>
      </c>
      <c r="AS1018" t="s">
        <v>3</v>
      </c>
      <c r="AT1018">
        <v>0.42</v>
      </c>
      <c r="AU1018" t="s">
        <v>3</v>
      </c>
      <c r="AV1018">
        <v>1</v>
      </c>
      <c r="AW1018">
        <v>2</v>
      </c>
      <c r="AX1018">
        <v>35386478</v>
      </c>
      <c r="AY1018">
        <v>1</v>
      </c>
      <c r="AZ1018">
        <v>0</v>
      </c>
      <c r="BA1018">
        <v>1018</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CU1018">
        <f>ROUND(AT1018*Source!I3195*AH1018*AL1018,2)</f>
        <v>0</v>
      </c>
      <c r="CV1018">
        <f>ROUND(Y1018*Source!I3195,9)</f>
        <v>8.4000000000000005E-2</v>
      </c>
      <c r="CW1018">
        <v>0</v>
      </c>
      <c r="CX1018">
        <f>ROUND(Y1018*Source!I3195,9)</f>
        <v>8.4000000000000005E-2</v>
      </c>
      <c r="CY1018">
        <f>AD1018</f>
        <v>0</v>
      </c>
      <c r="CZ1018">
        <f>AH1018</f>
        <v>0</v>
      </c>
      <c r="DA1018">
        <f>AL1018</f>
        <v>1</v>
      </c>
      <c r="DB1018">
        <f t="shared" si="201"/>
        <v>0</v>
      </c>
      <c r="DC1018">
        <f t="shared" si="202"/>
        <v>0</v>
      </c>
      <c r="DD1018" t="s">
        <v>3</v>
      </c>
      <c r="DE1018" t="s">
        <v>3</v>
      </c>
      <c r="DF1018">
        <f t="shared" si="196"/>
        <v>0</v>
      </c>
      <c r="DG1018">
        <f t="shared" si="197"/>
        <v>0</v>
      </c>
      <c r="DH1018">
        <f t="shared" si="198"/>
        <v>0</v>
      </c>
      <c r="DI1018">
        <f t="shared" si="199"/>
        <v>0</v>
      </c>
      <c r="DJ1018">
        <f>DI1018</f>
        <v>0</v>
      </c>
      <c r="DK1018">
        <v>0</v>
      </c>
      <c r="DL1018" t="s">
        <v>3</v>
      </c>
      <c r="DM1018">
        <v>0</v>
      </c>
      <c r="DN1018" t="s">
        <v>3</v>
      </c>
      <c r="DO1018">
        <v>0</v>
      </c>
    </row>
    <row r="1019" spans="1:119" x14ac:dyDescent="0.2">
      <c r="A1019">
        <f>ROW(Source!A3195)</f>
        <v>3195</v>
      </c>
      <c r="B1019">
        <v>35364244</v>
      </c>
      <c r="C1019">
        <v>35386473</v>
      </c>
      <c r="D1019">
        <v>35113190</v>
      </c>
      <c r="E1019">
        <v>1</v>
      </c>
      <c r="F1019">
        <v>1</v>
      </c>
      <c r="G1019">
        <v>15872964</v>
      </c>
      <c r="H1019">
        <v>2</v>
      </c>
      <c r="I1019" t="s">
        <v>1111</v>
      </c>
      <c r="J1019" t="s">
        <v>1112</v>
      </c>
      <c r="K1019" t="s">
        <v>1113</v>
      </c>
      <c r="L1019">
        <v>1368</v>
      </c>
      <c r="N1019">
        <v>1011</v>
      </c>
      <c r="O1019" t="s">
        <v>988</v>
      </c>
      <c r="P1019" t="s">
        <v>988</v>
      </c>
      <c r="Q1019">
        <v>1</v>
      </c>
      <c r="W1019">
        <v>0</v>
      </c>
      <c r="X1019">
        <v>-1477704590</v>
      </c>
      <c r="Y1019">
        <f t="shared" si="200"/>
        <v>0.2</v>
      </c>
      <c r="AA1019">
        <v>0</v>
      </c>
      <c r="AB1019">
        <v>44.94</v>
      </c>
      <c r="AC1019">
        <v>0.64</v>
      </c>
      <c r="AD1019">
        <v>0</v>
      </c>
      <c r="AE1019">
        <v>0</v>
      </c>
      <c r="AF1019">
        <v>44.94</v>
      </c>
      <c r="AG1019">
        <v>0.64</v>
      </c>
      <c r="AH1019">
        <v>0</v>
      </c>
      <c r="AI1019">
        <v>1</v>
      </c>
      <c r="AJ1019">
        <v>1</v>
      </c>
      <c r="AK1019">
        <v>1</v>
      </c>
      <c r="AL1019">
        <v>1</v>
      </c>
      <c r="AM1019">
        <v>-2</v>
      </c>
      <c r="AN1019">
        <v>0</v>
      </c>
      <c r="AO1019">
        <v>1</v>
      </c>
      <c r="AP1019">
        <v>0</v>
      </c>
      <c r="AQ1019">
        <v>0</v>
      </c>
      <c r="AR1019">
        <v>0</v>
      </c>
      <c r="AS1019" t="s">
        <v>3</v>
      </c>
      <c r="AT1019">
        <v>0.2</v>
      </c>
      <c r="AU1019" t="s">
        <v>3</v>
      </c>
      <c r="AV1019">
        <v>0</v>
      </c>
      <c r="AW1019">
        <v>2</v>
      </c>
      <c r="AX1019">
        <v>35386479</v>
      </c>
      <c r="AY1019">
        <v>1</v>
      </c>
      <c r="AZ1019">
        <v>0</v>
      </c>
      <c r="BA1019">
        <v>1019</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CV1019">
        <v>0</v>
      </c>
      <c r="CW1019">
        <f>ROUND(Y1019*Source!I3195*DO1019,9)</f>
        <v>0</v>
      </c>
      <c r="CX1019">
        <f>ROUND(Y1019*Source!I3195,9)</f>
        <v>0.04</v>
      </c>
      <c r="CY1019">
        <f>AB1019</f>
        <v>44.94</v>
      </c>
      <c r="CZ1019">
        <f>AF1019</f>
        <v>44.94</v>
      </c>
      <c r="DA1019">
        <f>AJ1019</f>
        <v>1</v>
      </c>
      <c r="DB1019">
        <f t="shared" si="201"/>
        <v>8.99</v>
      </c>
      <c r="DC1019">
        <f t="shared" si="202"/>
        <v>0.13</v>
      </c>
      <c r="DD1019" t="s">
        <v>3</v>
      </c>
      <c r="DE1019" t="s">
        <v>3</v>
      </c>
      <c r="DF1019">
        <f t="shared" si="196"/>
        <v>0</v>
      </c>
      <c r="DG1019">
        <f t="shared" si="197"/>
        <v>1.8</v>
      </c>
      <c r="DH1019">
        <f t="shared" si="198"/>
        <v>0.03</v>
      </c>
      <c r="DI1019">
        <f t="shared" si="199"/>
        <v>0</v>
      </c>
      <c r="DJ1019">
        <f>DG1019</f>
        <v>1.8</v>
      </c>
      <c r="DK1019">
        <v>0</v>
      </c>
      <c r="DL1019" t="s">
        <v>3</v>
      </c>
      <c r="DM1019">
        <v>0</v>
      </c>
      <c r="DN1019" t="s">
        <v>3</v>
      </c>
      <c r="DO1019">
        <v>0</v>
      </c>
    </row>
    <row r="1020" spans="1:119" x14ac:dyDescent="0.2">
      <c r="A1020">
        <f>ROW(Source!A3195)</f>
        <v>3195</v>
      </c>
      <c r="B1020">
        <v>35364244</v>
      </c>
      <c r="C1020">
        <v>35386473</v>
      </c>
      <c r="D1020">
        <v>35115233</v>
      </c>
      <c r="E1020">
        <v>1</v>
      </c>
      <c r="F1020">
        <v>1</v>
      </c>
      <c r="G1020">
        <v>15872964</v>
      </c>
      <c r="H1020">
        <v>3</v>
      </c>
      <c r="I1020" t="s">
        <v>1114</v>
      </c>
      <c r="J1020" t="s">
        <v>1115</v>
      </c>
      <c r="K1020" t="s">
        <v>1116</v>
      </c>
      <c r="L1020">
        <v>1339</v>
      </c>
      <c r="N1020">
        <v>1007</v>
      </c>
      <c r="O1020" t="s">
        <v>1117</v>
      </c>
      <c r="P1020" t="s">
        <v>1117</v>
      </c>
      <c r="Q1020">
        <v>1</v>
      </c>
      <c r="W1020">
        <v>0</v>
      </c>
      <c r="X1020">
        <v>-35091971</v>
      </c>
      <c r="Y1020">
        <f t="shared" si="200"/>
        <v>1.7600000000000001E-2</v>
      </c>
      <c r="AA1020">
        <v>54.81</v>
      </c>
      <c r="AB1020">
        <v>0</v>
      </c>
      <c r="AC1020">
        <v>0</v>
      </c>
      <c r="AD1020">
        <v>0</v>
      </c>
      <c r="AE1020">
        <v>54.81</v>
      </c>
      <c r="AF1020">
        <v>0</v>
      </c>
      <c r="AG1020">
        <v>0</v>
      </c>
      <c r="AH1020">
        <v>0</v>
      </c>
      <c r="AI1020">
        <v>1</v>
      </c>
      <c r="AJ1020">
        <v>1</v>
      </c>
      <c r="AK1020">
        <v>1</v>
      </c>
      <c r="AL1020">
        <v>1</v>
      </c>
      <c r="AM1020">
        <v>-2</v>
      </c>
      <c r="AN1020">
        <v>0</v>
      </c>
      <c r="AO1020">
        <v>1</v>
      </c>
      <c r="AP1020">
        <v>0</v>
      </c>
      <c r="AQ1020">
        <v>0</v>
      </c>
      <c r="AR1020">
        <v>0</v>
      </c>
      <c r="AS1020" t="s">
        <v>3</v>
      </c>
      <c r="AT1020">
        <v>1.7600000000000001E-2</v>
      </c>
      <c r="AU1020" t="s">
        <v>3</v>
      </c>
      <c r="AV1020">
        <v>0</v>
      </c>
      <c r="AW1020">
        <v>2</v>
      </c>
      <c r="AX1020">
        <v>35386480</v>
      </c>
      <c r="AY1020">
        <v>1</v>
      </c>
      <c r="AZ1020">
        <v>0</v>
      </c>
      <c r="BA1020">
        <v>1020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CV1020">
        <v>0</v>
      </c>
      <c r="CW1020">
        <v>0</v>
      </c>
      <c r="CX1020">
        <f>ROUND(Y1020*Source!I3195,9)</f>
        <v>3.5200000000000001E-3</v>
      </c>
      <c r="CY1020">
        <f>AA1020</f>
        <v>54.81</v>
      </c>
      <c r="CZ1020">
        <f>AE1020</f>
        <v>54.81</v>
      </c>
      <c r="DA1020">
        <f>AI1020</f>
        <v>1</v>
      </c>
      <c r="DB1020">
        <f t="shared" si="201"/>
        <v>0.96</v>
      </c>
      <c r="DC1020">
        <f t="shared" si="202"/>
        <v>0</v>
      </c>
      <c r="DD1020" t="s">
        <v>3</v>
      </c>
      <c r="DE1020" t="s">
        <v>3</v>
      </c>
      <c r="DF1020">
        <f t="shared" si="196"/>
        <v>0.19</v>
      </c>
      <c r="DG1020">
        <f t="shared" si="197"/>
        <v>0</v>
      </c>
      <c r="DH1020">
        <f t="shared" si="198"/>
        <v>0</v>
      </c>
      <c r="DI1020">
        <f t="shared" si="199"/>
        <v>0</v>
      </c>
      <c r="DJ1020">
        <f>DF1020</f>
        <v>0.19</v>
      </c>
      <c r="DK1020">
        <v>0</v>
      </c>
      <c r="DL1020" t="s">
        <v>3</v>
      </c>
      <c r="DM1020">
        <v>0</v>
      </c>
      <c r="DN1020" t="s">
        <v>3</v>
      </c>
      <c r="DO1020">
        <v>0</v>
      </c>
    </row>
    <row r="1021" spans="1:119" x14ac:dyDescent="0.2">
      <c r="A1021">
        <f>ROW(Source!A3195)</f>
        <v>3195</v>
      </c>
      <c r="B1021">
        <v>35364244</v>
      </c>
      <c r="C1021">
        <v>35386473</v>
      </c>
      <c r="D1021">
        <v>35117602</v>
      </c>
      <c r="E1021">
        <v>1</v>
      </c>
      <c r="F1021">
        <v>1</v>
      </c>
      <c r="G1021">
        <v>15872964</v>
      </c>
      <c r="H1021">
        <v>3</v>
      </c>
      <c r="I1021" t="s">
        <v>1118</v>
      </c>
      <c r="J1021" t="s">
        <v>1119</v>
      </c>
      <c r="K1021" t="s">
        <v>1120</v>
      </c>
      <c r="L1021">
        <v>1354</v>
      </c>
      <c r="N1021">
        <v>1010</v>
      </c>
      <c r="O1021" t="s">
        <v>52</v>
      </c>
      <c r="P1021" t="s">
        <v>52</v>
      </c>
      <c r="Q1021">
        <v>1</v>
      </c>
      <c r="W1021">
        <v>0</v>
      </c>
      <c r="X1021">
        <v>656259231</v>
      </c>
      <c r="Y1021">
        <f t="shared" si="200"/>
        <v>6.7000000000000002E-3</v>
      </c>
      <c r="AA1021">
        <v>16620.27</v>
      </c>
      <c r="AB1021">
        <v>0</v>
      </c>
      <c r="AC1021">
        <v>0</v>
      </c>
      <c r="AD1021">
        <v>0</v>
      </c>
      <c r="AE1021">
        <v>16620.27</v>
      </c>
      <c r="AF1021">
        <v>0</v>
      </c>
      <c r="AG1021">
        <v>0</v>
      </c>
      <c r="AH1021">
        <v>0</v>
      </c>
      <c r="AI1021">
        <v>1</v>
      </c>
      <c r="AJ1021">
        <v>1</v>
      </c>
      <c r="AK1021">
        <v>1</v>
      </c>
      <c r="AL1021">
        <v>1</v>
      </c>
      <c r="AM1021">
        <v>-2</v>
      </c>
      <c r="AN1021">
        <v>0</v>
      </c>
      <c r="AO1021">
        <v>1</v>
      </c>
      <c r="AP1021">
        <v>0</v>
      </c>
      <c r="AQ1021">
        <v>0</v>
      </c>
      <c r="AR1021">
        <v>0</v>
      </c>
      <c r="AS1021" t="s">
        <v>3</v>
      </c>
      <c r="AT1021">
        <v>6.7000000000000002E-3</v>
      </c>
      <c r="AU1021" t="s">
        <v>3</v>
      </c>
      <c r="AV1021">
        <v>0</v>
      </c>
      <c r="AW1021">
        <v>2</v>
      </c>
      <c r="AX1021">
        <v>35386481</v>
      </c>
      <c r="AY1021">
        <v>1</v>
      </c>
      <c r="AZ1021">
        <v>0</v>
      </c>
      <c r="BA1021">
        <v>1021</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CV1021">
        <v>0</v>
      </c>
      <c r="CW1021">
        <v>0</v>
      </c>
      <c r="CX1021">
        <f>ROUND(Y1021*Source!I3195,9)</f>
        <v>1.34E-3</v>
      </c>
      <c r="CY1021">
        <f>AA1021</f>
        <v>16620.27</v>
      </c>
      <c r="CZ1021">
        <f>AE1021</f>
        <v>16620.27</v>
      </c>
      <c r="DA1021">
        <f>AI1021</f>
        <v>1</v>
      </c>
      <c r="DB1021">
        <f t="shared" si="201"/>
        <v>111.36</v>
      </c>
      <c r="DC1021">
        <f t="shared" si="202"/>
        <v>0</v>
      </c>
      <c r="DD1021" t="s">
        <v>3</v>
      </c>
      <c r="DE1021" t="s">
        <v>3</v>
      </c>
      <c r="DF1021">
        <f t="shared" si="196"/>
        <v>22.27</v>
      </c>
      <c r="DG1021">
        <f t="shared" si="197"/>
        <v>0</v>
      </c>
      <c r="DH1021">
        <f t="shared" si="198"/>
        <v>0</v>
      </c>
      <c r="DI1021">
        <f t="shared" si="199"/>
        <v>0</v>
      </c>
      <c r="DJ1021">
        <f>DF1021</f>
        <v>22.27</v>
      </c>
      <c r="DK1021">
        <v>0</v>
      </c>
      <c r="DL1021" t="s">
        <v>3</v>
      </c>
      <c r="DM1021">
        <v>0</v>
      </c>
      <c r="DN1021" t="s">
        <v>3</v>
      </c>
      <c r="DO1021">
        <v>0</v>
      </c>
    </row>
    <row r="1022" spans="1:119" x14ac:dyDescent="0.2">
      <c r="A1022">
        <f>ROW(Source!A3196)</f>
        <v>3196</v>
      </c>
      <c r="B1022">
        <v>35364244</v>
      </c>
      <c r="C1022">
        <v>35386482</v>
      </c>
      <c r="D1022">
        <v>35111398</v>
      </c>
      <c r="E1022">
        <v>15872964</v>
      </c>
      <c r="F1022">
        <v>1</v>
      </c>
      <c r="G1022">
        <v>15872964</v>
      </c>
      <c r="H1022">
        <v>1</v>
      </c>
      <c r="I1022" t="s">
        <v>982</v>
      </c>
      <c r="J1022" t="s">
        <v>3</v>
      </c>
      <c r="K1022" t="s">
        <v>983</v>
      </c>
      <c r="L1022">
        <v>1191</v>
      </c>
      <c r="N1022">
        <v>1013</v>
      </c>
      <c r="O1022" t="s">
        <v>984</v>
      </c>
      <c r="P1022" t="s">
        <v>984</v>
      </c>
      <c r="Q1022">
        <v>1</v>
      </c>
      <c r="W1022">
        <v>0</v>
      </c>
      <c r="X1022">
        <v>476480486</v>
      </c>
      <c r="Y1022">
        <f t="shared" si="200"/>
        <v>14</v>
      </c>
      <c r="AA1022">
        <v>0</v>
      </c>
      <c r="AB1022">
        <v>0</v>
      </c>
      <c r="AC1022">
        <v>0</v>
      </c>
      <c r="AD1022">
        <v>0</v>
      </c>
      <c r="AE1022">
        <v>0</v>
      </c>
      <c r="AF1022">
        <v>0</v>
      </c>
      <c r="AG1022">
        <v>0</v>
      </c>
      <c r="AH1022">
        <v>0</v>
      </c>
      <c r="AI1022">
        <v>1</v>
      </c>
      <c r="AJ1022">
        <v>1</v>
      </c>
      <c r="AK1022">
        <v>1</v>
      </c>
      <c r="AL1022">
        <v>1</v>
      </c>
      <c r="AM1022">
        <v>-2</v>
      </c>
      <c r="AN1022">
        <v>0</v>
      </c>
      <c r="AO1022">
        <v>1</v>
      </c>
      <c r="AP1022">
        <v>1</v>
      </c>
      <c r="AQ1022">
        <v>0</v>
      </c>
      <c r="AR1022">
        <v>0</v>
      </c>
      <c r="AS1022" t="s">
        <v>3</v>
      </c>
      <c r="AT1022">
        <v>14</v>
      </c>
      <c r="AU1022" t="s">
        <v>3</v>
      </c>
      <c r="AV1022">
        <v>1</v>
      </c>
      <c r="AW1022">
        <v>2</v>
      </c>
      <c r="AX1022">
        <v>35386486</v>
      </c>
      <c r="AY1022">
        <v>1</v>
      </c>
      <c r="AZ1022">
        <v>0</v>
      </c>
      <c r="BA1022">
        <v>1022</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CU1022">
        <f>ROUND(AT1022*Source!I3196*AH1022*AL1022,2)</f>
        <v>0</v>
      </c>
      <c r="CV1022">
        <f>ROUND(Y1022*Source!I3196,9)</f>
        <v>0.14000000000000001</v>
      </c>
      <c r="CW1022">
        <v>0</v>
      </c>
      <c r="CX1022">
        <f>ROUND(Y1022*Source!I3196,9)</f>
        <v>0.14000000000000001</v>
      </c>
      <c r="CY1022">
        <f>AD1022</f>
        <v>0</v>
      </c>
      <c r="CZ1022">
        <f>AH1022</f>
        <v>0</v>
      </c>
      <c r="DA1022">
        <f>AL1022</f>
        <v>1</v>
      </c>
      <c r="DB1022">
        <f t="shared" si="201"/>
        <v>0</v>
      </c>
      <c r="DC1022">
        <f t="shared" si="202"/>
        <v>0</v>
      </c>
      <c r="DD1022" t="s">
        <v>3</v>
      </c>
      <c r="DE1022" t="s">
        <v>3</v>
      </c>
      <c r="DF1022">
        <f t="shared" si="196"/>
        <v>0</v>
      </c>
      <c r="DG1022">
        <f t="shared" si="197"/>
        <v>0</v>
      </c>
      <c r="DH1022">
        <f t="shared" si="198"/>
        <v>0</v>
      </c>
      <c r="DI1022">
        <f t="shared" si="199"/>
        <v>0</v>
      </c>
      <c r="DJ1022">
        <f>DI1022</f>
        <v>0</v>
      </c>
      <c r="DK1022">
        <v>0</v>
      </c>
      <c r="DL1022" t="s">
        <v>3</v>
      </c>
      <c r="DM1022">
        <v>0</v>
      </c>
      <c r="DN1022" t="s">
        <v>3</v>
      </c>
      <c r="DO1022">
        <v>0</v>
      </c>
    </row>
    <row r="1023" spans="1:119" x14ac:dyDescent="0.2">
      <c r="A1023">
        <f>ROW(Source!A3196)</f>
        <v>3196</v>
      </c>
      <c r="B1023">
        <v>35364244</v>
      </c>
      <c r="C1023">
        <v>35386482</v>
      </c>
      <c r="D1023">
        <v>35112687</v>
      </c>
      <c r="E1023">
        <v>1</v>
      </c>
      <c r="F1023">
        <v>1</v>
      </c>
      <c r="G1023">
        <v>15872964</v>
      </c>
      <c r="H1023">
        <v>2</v>
      </c>
      <c r="I1023" t="s">
        <v>1121</v>
      </c>
      <c r="J1023" t="s">
        <v>1122</v>
      </c>
      <c r="K1023" t="s">
        <v>1123</v>
      </c>
      <c r="L1023">
        <v>1368</v>
      </c>
      <c r="N1023">
        <v>1011</v>
      </c>
      <c r="O1023" t="s">
        <v>988</v>
      </c>
      <c r="P1023" t="s">
        <v>988</v>
      </c>
      <c r="Q1023">
        <v>1</v>
      </c>
      <c r="W1023">
        <v>0</v>
      </c>
      <c r="X1023">
        <v>-1843499539</v>
      </c>
      <c r="Y1023">
        <f t="shared" si="200"/>
        <v>3.65</v>
      </c>
      <c r="AA1023">
        <v>0</v>
      </c>
      <c r="AB1023">
        <v>1635</v>
      </c>
      <c r="AC1023">
        <v>832.91</v>
      </c>
      <c r="AD1023">
        <v>0</v>
      </c>
      <c r="AE1023">
        <v>0</v>
      </c>
      <c r="AF1023">
        <v>1635</v>
      </c>
      <c r="AG1023">
        <v>832.91</v>
      </c>
      <c r="AH1023">
        <v>0</v>
      </c>
      <c r="AI1023">
        <v>1</v>
      </c>
      <c r="AJ1023">
        <v>1</v>
      </c>
      <c r="AK1023">
        <v>1</v>
      </c>
      <c r="AL1023">
        <v>1</v>
      </c>
      <c r="AM1023">
        <v>-2</v>
      </c>
      <c r="AN1023">
        <v>0</v>
      </c>
      <c r="AO1023">
        <v>1</v>
      </c>
      <c r="AP1023">
        <v>1</v>
      </c>
      <c r="AQ1023">
        <v>0</v>
      </c>
      <c r="AR1023">
        <v>0</v>
      </c>
      <c r="AS1023" t="s">
        <v>3</v>
      </c>
      <c r="AT1023">
        <v>3.65</v>
      </c>
      <c r="AU1023" t="s">
        <v>3</v>
      </c>
      <c r="AV1023">
        <v>0</v>
      </c>
      <c r="AW1023">
        <v>2</v>
      </c>
      <c r="AX1023">
        <v>35386487</v>
      </c>
      <c r="AY1023">
        <v>1</v>
      </c>
      <c r="AZ1023">
        <v>0</v>
      </c>
      <c r="BA1023">
        <v>1023</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CV1023">
        <v>0</v>
      </c>
      <c r="CW1023">
        <f>ROUND(Y1023*Source!I3196*DO1023,9)</f>
        <v>0</v>
      </c>
      <c r="CX1023">
        <f>ROUND(Y1023*Source!I3196,9)</f>
        <v>3.6499999999999998E-2</v>
      </c>
      <c r="CY1023">
        <f>AB1023</f>
        <v>1635</v>
      </c>
      <c r="CZ1023">
        <f>AF1023</f>
        <v>1635</v>
      </c>
      <c r="DA1023">
        <f>AJ1023</f>
        <v>1</v>
      </c>
      <c r="DB1023">
        <f t="shared" si="201"/>
        <v>5967.75</v>
      </c>
      <c r="DC1023">
        <f t="shared" si="202"/>
        <v>3040.12</v>
      </c>
      <c r="DD1023" t="s">
        <v>3</v>
      </c>
      <c r="DE1023" t="s">
        <v>3</v>
      </c>
      <c r="DF1023">
        <f t="shared" si="196"/>
        <v>0</v>
      </c>
      <c r="DG1023">
        <f t="shared" si="197"/>
        <v>59.68</v>
      </c>
      <c r="DH1023">
        <f t="shared" si="198"/>
        <v>30.4</v>
      </c>
      <c r="DI1023">
        <f t="shared" si="199"/>
        <v>0</v>
      </c>
      <c r="DJ1023">
        <f>DG1023</f>
        <v>59.68</v>
      </c>
      <c r="DK1023">
        <v>0</v>
      </c>
      <c r="DL1023" t="s">
        <v>3</v>
      </c>
      <c r="DM1023">
        <v>0</v>
      </c>
      <c r="DN1023" t="s">
        <v>3</v>
      </c>
      <c r="DO1023">
        <v>0</v>
      </c>
    </row>
    <row r="1024" spans="1:119" x14ac:dyDescent="0.2">
      <c r="A1024">
        <f>ROW(Source!A3196)</f>
        <v>3196</v>
      </c>
      <c r="B1024">
        <v>35364244</v>
      </c>
      <c r="C1024">
        <v>35386482</v>
      </c>
      <c r="D1024">
        <v>35113169</v>
      </c>
      <c r="E1024">
        <v>1</v>
      </c>
      <c r="F1024">
        <v>1</v>
      </c>
      <c r="G1024">
        <v>15872964</v>
      </c>
      <c r="H1024">
        <v>2</v>
      </c>
      <c r="I1024" t="s">
        <v>1124</v>
      </c>
      <c r="J1024" t="s">
        <v>1125</v>
      </c>
      <c r="K1024" t="s">
        <v>1126</v>
      </c>
      <c r="L1024">
        <v>1368</v>
      </c>
      <c r="N1024">
        <v>1011</v>
      </c>
      <c r="O1024" t="s">
        <v>988</v>
      </c>
      <c r="P1024" t="s">
        <v>988</v>
      </c>
      <c r="Q1024">
        <v>1</v>
      </c>
      <c r="W1024">
        <v>0</v>
      </c>
      <c r="X1024">
        <v>-1505827316</v>
      </c>
      <c r="Y1024">
        <f t="shared" si="200"/>
        <v>3.65</v>
      </c>
      <c r="AA1024">
        <v>0</v>
      </c>
      <c r="AB1024">
        <v>7.15</v>
      </c>
      <c r="AC1024">
        <v>0.09</v>
      </c>
      <c r="AD1024">
        <v>0</v>
      </c>
      <c r="AE1024">
        <v>0</v>
      </c>
      <c r="AF1024">
        <v>7.15</v>
      </c>
      <c r="AG1024">
        <v>0.09</v>
      </c>
      <c r="AH1024">
        <v>0</v>
      </c>
      <c r="AI1024">
        <v>1</v>
      </c>
      <c r="AJ1024">
        <v>1</v>
      </c>
      <c r="AK1024">
        <v>1</v>
      </c>
      <c r="AL1024">
        <v>1</v>
      </c>
      <c r="AM1024">
        <v>-2</v>
      </c>
      <c r="AN1024">
        <v>0</v>
      </c>
      <c r="AO1024">
        <v>1</v>
      </c>
      <c r="AP1024">
        <v>1</v>
      </c>
      <c r="AQ1024">
        <v>0</v>
      </c>
      <c r="AR1024">
        <v>0</v>
      </c>
      <c r="AS1024" t="s">
        <v>3</v>
      </c>
      <c r="AT1024">
        <v>3.65</v>
      </c>
      <c r="AU1024" t="s">
        <v>3</v>
      </c>
      <c r="AV1024">
        <v>0</v>
      </c>
      <c r="AW1024">
        <v>2</v>
      </c>
      <c r="AX1024">
        <v>35386488</v>
      </c>
      <c r="AY1024">
        <v>1</v>
      </c>
      <c r="AZ1024">
        <v>0</v>
      </c>
      <c r="BA1024">
        <v>1024</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CV1024">
        <v>0</v>
      </c>
      <c r="CW1024">
        <f>ROUND(Y1024*Source!I3196*DO1024,9)</f>
        <v>0</v>
      </c>
      <c r="CX1024">
        <f>ROUND(Y1024*Source!I3196,9)</f>
        <v>3.6499999999999998E-2</v>
      </c>
      <c r="CY1024">
        <f>AB1024</f>
        <v>7.15</v>
      </c>
      <c r="CZ1024">
        <f>AF1024</f>
        <v>7.15</v>
      </c>
      <c r="DA1024">
        <f>AJ1024</f>
        <v>1</v>
      </c>
      <c r="DB1024">
        <f t="shared" si="201"/>
        <v>26.1</v>
      </c>
      <c r="DC1024">
        <f t="shared" si="202"/>
        <v>0.33</v>
      </c>
      <c r="DD1024" t="s">
        <v>3</v>
      </c>
      <c r="DE1024" t="s">
        <v>3</v>
      </c>
      <c r="DF1024">
        <f t="shared" si="196"/>
        <v>0</v>
      </c>
      <c r="DG1024">
        <f t="shared" si="197"/>
        <v>0.26</v>
      </c>
      <c r="DH1024">
        <f t="shared" si="198"/>
        <v>0</v>
      </c>
      <c r="DI1024">
        <f t="shared" si="199"/>
        <v>0</v>
      </c>
      <c r="DJ1024">
        <f>DG1024</f>
        <v>0.26</v>
      </c>
      <c r="DK1024">
        <v>0</v>
      </c>
      <c r="DL1024" t="s">
        <v>3</v>
      </c>
      <c r="DM1024">
        <v>0</v>
      </c>
      <c r="DN1024" t="s">
        <v>3</v>
      </c>
      <c r="DO1024">
        <v>0</v>
      </c>
    </row>
    <row r="1025" spans="1:119" x14ac:dyDescent="0.2">
      <c r="A1025">
        <f>ROW(Source!A3199)</f>
        <v>3199</v>
      </c>
      <c r="B1025">
        <v>35364244</v>
      </c>
      <c r="C1025">
        <v>35386491</v>
      </c>
      <c r="D1025">
        <v>35111398</v>
      </c>
      <c r="E1025">
        <v>15872964</v>
      </c>
      <c r="F1025">
        <v>1</v>
      </c>
      <c r="G1025">
        <v>15872964</v>
      </c>
      <c r="H1025">
        <v>1</v>
      </c>
      <c r="I1025" t="s">
        <v>982</v>
      </c>
      <c r="J1025" t="s">
        <v>3</v>
      </c>
      <c r="K1025" t="s">
        <v>983</v>
      </c>
      <c r="L1025">
        <v>1191</v>
      </c>
      <c r="N1025">
        <v>1013</v>
      </c>
      <c r="O1025" t="s">
        <v>984</v>
      </c>
      <c r="P1025" t="s">
        <v>984</v>
      </c>
      <c r="Q1025">
        <v>1</v>
      </c>
      <c r="W1025">
        <v>0</v>
      </c>
      <c r="X1025">
        <v>476480486</v>
      </c>
      <c r="Y1025">
        <f t="shared" si="200"/>
        <v>42.81</v>
      </c>
      <c r="AA1025">
        <v>0</v>
      </c>
      <c r="AB1025">
        <v>0</v>
      </c>
      <c r="AC1025">
        <v>0</v>
      </c>
      <c r="AD1025">
        <v>0</v>
      </c>
      <c r="AE1025">
        <v>0</v>
      </c>
      <c r="AF1025">
        <v>0</v>
      </c>
      <c r="AG1025">
        <v>0</v>
      </c>
      <c r="AH1025">
        <v>0</v>
      </c>
      <c r="AI1025">
        <v>1</v>
      </c>
      <c r="AJ1025">
        <v>1</v>
      </c>
      <c r="AK1025">
        <v>1</v>
      </c>
      <c r="AL1025">
        <v>1</v>
      </c>
      <c r="AM1025">
        <v>-2</v>
      </c>
      <c r="AN1025">
        <v>0</v>
      </c>
      <c r="AO1025">
        <v>1</v>
      </c>
      <c r="AP1025">
        <v>1</v>
      </c>
      <c r="AQ1025">
        <v>0</v>
      </c>
      <c r="AR1025">
        <v>0</v>
      </c>
      <c r="AS1025" t="s">
        <v>3</v>
      </c>
      <c r="AT1025">
        <v>42.81</v>
      </c>
      <c r="AU1025" t="s">
        <v>3</v>
      </c>
      <c r="AV1025">
        <v>1</v>
      </c>
      <c r="AW1025">
        <v>2</v>
      </c>
      <c r="AX1025">
        <v>35386494</v>
      </c>
      <c r="AY1025">
        <v>1</v>
      </c>
      <c r="AZ1025">
        <v>0</v>
      </c>
      <c r="BA1025">
        <v>1025</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c r="BV1025">
        <v>0</v>
      </c>
      <c r="BW1025">
        <v>0</v>
      </c>
      <c r="CU1025">
        <f>ROUND(AT1025*Source!I3199*AH1025*AL1025,2)</f>
        <v>0</v>
      </c>
      <c r="CV1025">
        <f>ROUND(Y1025*Source!I3199,9)</f>
        <v>1.7123999999999999</v>
      </c>
      <c r="CW1025">
        <v>0</v>
      </c>
      <c r="CX1025">
        <f>ROUND(Y1025*Source!I3199,9)</f>
        <v>1.7123999999999999</v>
      </c>
      <c r="CY1025">
        <f>AD1025</f>
        <v>0</v>
      </c>
      <c r="CZ1025">
        <f>AH1025</f>
        <v>0</v>
      </c>
      <c r="DA1025">
        <f>AL1025</f>
        <v>1</v>
      </c>
      <c r="DB1025">
        <f t="shared" si="201"/>
        <v>0</v>
      </c>
      <c r="DC1025">
        <f t="shared" si="202"/>
        <v>0</v>
      </c>
      <c r="DD1025" t="s">
        <v>3</v>
      </c>
      <c r="DE1025" t="s">
        <v>3</v>
      </c>
      <c r="DF1025">
        <f t="shared" ref="DF1025:DF1088" si="203">ROUND(ROUND(AE1025,2)*CX1025,2)</f>
        <v>0</v>
      </c>
      <c r="DG1025">
        <f t="shared" ref="DG1025:DG1088" si="204">ROUND(ROUND(AF1025,2)*CX1025,2)</f>
        <v>0</v>
      </c>
      <c r="DH1025">
        <f t="shared" ref="DH1025:DH1088" si="205">ROUND(ROUND(AG1025,2)*CX1025,2)</f>
        <v>0</v>
      </c>
      <c r="DI1025">
        <f t="shared" ref="DI1025:DI1088" si="206">ROUND(ROUND(AH1025,2)*CX1025,2)</f>
        <v>0</v>
      </c>
      <c r="DJ1025">
        <f>DI1025</f>
        <v>0</v>
      </c>
      <c r="DK1025">
        <v>0</v>
      </c>
      <c r="DL1025" t="s">
        <v>3</v>
      </c>
      <c r="DM1025">
        <v>0</v>
      </c>
      <c r="DN1025" t="s">
        <v>3</v>
      </c>
      <c r="DO1025">
        <v>0</v>
      </c>
    </row>
    <row r="1026" spans="1:119" x14ac:dyDescent="0.2">
      <c r="A1026">
        <f>ROW(Source!A3199)</f>
        <v>3199</v>
      </c>
      <c r="B1026">
        <v>35364244</v>
      </c>
      <c r="C1026">
        <v>35386491</v>
      </c>
      <c r="D1026">
        <v>35113206</v>
      </c>
      <c r="E1026">
        <v>1</v>
      </c>
      <c r="F1026">
        <v>1</v>
      </c>
      <c r="G1026">
        <v>15872964</v>
      </c>
      <c r="H1026">
        <v>2</v>
      </c>
      <c r="I1026" t="s">
        <v>989</v>
      </c>
      <c r="J1026" t="s">
        <v>990</v>
      </c>
      <c r="K1026" t="s">
        <v>991</v>
      </c>
      <c r="L1026">
        <v>1368</v>
      </c>
      <c r="N1026">
        <v>1011</v>
      </c>
      <c r="O1026" t="s">
        <v>988</v>
      </c>
      <c r="P1026" t="s">
        <v>988</v>
      </c>
      <c r="Q1026">
        <v>1</v>
      </c>
      <c r="W1026">
        <v>0</v>
      </c>
      <c r="X1026">
        <v>-1817365194</v>
      </c>
      <c r="Y1026">
        <f t="shared" si="200"/>
        <v>6.9</v>
      </c>
      <c r="AA1026">
        <v>0</v>
      </c>
      <c r="AB1026">
        <v>4.72</v>
      </c>
      <c r="AC1026">
        <v>0.1</v>
      </c>
      <c r="AD1026">
        <v>0</v>
      </c>
      <c r="AE1026">
        <v>0</v>
      </c>
      <c r="AF1026">
        <v>4.72</v>
      </c>
      <c r="AG1026">
        <v>0.1</v>
      </c>
      <c r="AH1026">
        <v>0</v>
      </c>
      <c r="AI1026">
        <v>1</v>
      </c>
      <c r="AJ1026">
        <v>1</v>
      </c>
      <c r="AK1026">
        <v>1</v>
      </c>
      <c r="AL1026">
        <v>1</v>
      </c>
      <c r="AM1026">
        <v>-2</v>
      </c>
      <c r="AN1026">
        <v>0</v>
      </c>
      <c r="AO1026">
        <v>1</v>
      </c>
      <c r="AP1026">
        <v>1</v>
      </c>
      <c r="AQ1026">
        <v>0</v>
      </c>
      <c r="AR1026">
        <v>0</v>
      </c>
      <c r="AS1026" t="s">
        <v>3</v>
      </c>
      <c r="AT1026">
        <v>6.9</v>
      </c>
      <c r="AU1026" t="s">
        <v>3</v>
      </c>
      <c r="AV1026">
        <v>0</v>
      </c>
      <c r="AW1026">
        <v>2</v>
      </c>
      <c r="AX1026">
        <v>35386495</v>
      </c>
      <c r="AY1026">
        <v>1</v>
      </c>
      <c r="AZ1026">
        <v>0</v>
      </c>
      <c r="BA1026">
        <v>1026</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CV1026">
        <v>0</v>
      </c>
      <c r="CW1026">
        <f>ROUND(Y1026*Source!I3199*DO1026,9)</f>
        <v>0</v>
      </c>
      <c r="CX1026">
        <f>ROUND(Y1026*Source!I3199,9)</f>
        <v>0.27600000000000002</v>
      </c>
      <c r="CY1026">
        <f>AB1026</f>
        <v>4.72</v>
      </c>
      <c r="CZ1026">
        <f>AF1026</f>
        <v>4.72</v>
      </c>
      <c r="DA1026">
        <f>AJ1026</f>
        <v>1</v>
      </c>
      <c r="DB1026">
        <f t="shared" si="201"/>
        <v>32.57</v>
      </c>
      <c r="DC1026">
        <f t="shared" si="202"/>
        <v>0.69</v>
      </c>
      <c r="DD1026" t="s">
        <v>3</v>
      </c>
      <c r="DE1026" t="s">
        <v>3</v>
      </c>
      <c r="DF1026">
        <f t="shared" si="203"/>
        <v>0</v>
      </c>
      <c r="DG1026">
        <f t="shared" si="204"/>
        <v>1.3</v>
      </c>
      <c r="DH1026">
        <f t="shared" si="205"/>
        <v>0.03</v>
      </c>
      <c r="DI1026">
        <f t="shared" si="206"/>
        <v>0</v>
      </c>
      <c r="DJ1026">
        <f>DG1026</f>
        <v>1.3</v>
      </c>
      <c r="DK1026">
        <v>0</v>
      </c>
      <c r="DL1026" t="s">
        <v>3</v>
      </c>
      <c r="DM1026">
        <v>0</v>
      </c>
      <c r="DN1026" t="s">
        <v>3</v>
      </c>
      <c r="DO1026">
        <v>0</v>
      </c>
    </row>
    <row r="1027" spans="1:119" x14ac:dyDescent="0.2">
      <c r="A1027">
        <f>ROW(Source!A3200)</f>
        <v>3200</v>
      </c>
      <c r="B1027">
        <v>35364244</v>
      </c>
      <c r="C1027">
        <v>35386496</v>
      </c>
      <c r="D1027">
        <v>35111398</v>
      </c>
      <c r="E1027">
        <v>15872964</v>
      </c>
      <c r="F1027">
        <v>1</v>
      </c>
      <c r="G1027">
        <v>15872964</v>
      </c>
      <c r="H1027">
        <v>1</v>
      </c>
      <c r="I1027" t="s">
        <v>982</v>
      </c>
      <c r="J1027" t="s">
        <v>3</v>
      </c>
      <c r="K1027" t="s">
        <v>983</v>
      </c>
      <c r="L1027">
        <v>1191</v>
      </c>
      <c r="N1027">
        <v>1013</v>
      </c>
      <c r="O1027" t="s">
        <v>984</v>
      </c>
      <c r="P1027" t="s">
        <v>984</v>
      </c>
      <c r="Q1027">
        <v>1</v>
      </c>
      <c r="W1027">
        <v>0</v>
      </c>
      <c r="X1027">
        <v>476480486</v>
      </c>
      <c r="Y1027">
        <f t="shared" si="200"/>
        <v>39.22</v>
      </c>
      <c r="AA1027">
        <v>0</v>
      </c>
      <c r="AB1027">
        <v>0</v>
      </c>
      <c r="AC1027">
        <v>0</v>
      </c>
      <c r="AD1027">
        <v>0</v>
      </c>
      <c r="AE1027">
        <v>0</v>
      </c>
      <c r="AF1027">
        <v>0</v>
      </c>
      <c r="AG1027">
        <v>0</v>
      </c>
      <c r="AH1027">
        <v>0</v>
      </c>
      <c r="AI1027">
        <v>1</v>
      </c>
      <c r="AJ1027">
        <v>1</v>
      </c>
      <c r="AK1027">
        <v>1</v>
      </c>
      <c r="AL1027">
        <v>1</v>
      </c>
      <c r="AM1027">
        <v>-2</v>
      </c>
      <c r="AN1027">
        <v>0</v>
      </c>
      <c r="AO1027">
        <v>1</v>
      </c>
      <c r="AP1027">
        <v>1</v>
      </c>
      <c r="AQ1027">
        <v>0</v>
      </c>
      <c r="AR1027">
        <v>0</v>
      </c>
      <c r="AS1027" t="s">
        <v>3</v>
      </c>
      <c r="AT1027">
        <v>39.22</v>
      </c>
      <c r="AU1027" t="s">
        <v>3</v>
      </c>
      <c r="AV1027">
        <v>1</v>
      </c>
      <c r="AW1027">
        <v>2</v>
      </c>
      <c r="AX1027">
        <v>35386499</v>
      </c>
      <c r="AY1027">
        <v>1</v>
      </c>
      <c r="AZ1027">
        <v>0</v>
      </c>
      <c r="BA1027">
        <v>1027</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CU1027">
        <f>ROUND(AT1027*Source!I3200*AH1027*AL1027,2)</f>
        <v>0</v>
      </c>
      <c r="CV1027">
        <f>ROUND(Y1027*Source!I3200,9)</f>
        <v>0.39219999999999999</v>
      </c>
      <c r="CW1027">
        <v>0</v>
      </c>
      <c r="CX1027">
        <f>ROUND(Y1027*Source!I3200,9)</f>
        <v>0.39219999999999999</v>
      </c>
      <c r="CY1027">
        <f>AD1027</f>
        <v>0</v>
      </c>
      <c r="CZ1027">
        <f>AH1027</f>
        <v>0</v>
      </c>
      <c r="DA1027">
        <f>AL1027</f>
        <v>1</v>
      </c>
      <c r="DB1027">
        <f t="shared" si="201"/>
        <v>0</v>
      </c>
      <c r="DC1027">
        <f t="shared" si="202"/>
        <v>0</v>
      </c>
      <c r="DD1027" t="s">
        <v>3</v>
      </c>
      <c r="DE1027" t="s">
        <v>3</v>
      </c>
      <c r="DF1027">
        <f t="shared" si="203"/>
        <v>0</v>
      </c>
      <c r="DG1027">
        <f t="shared" si="204"/>
        <v>0</v>
      </c>
      <c r="DH1027">
        <f t="shared" si="205"/>
        <v>0</v>
      </c>
      <c r="DI1027">
        <f t="shared" si="206"/>
        <v>0</v>
      </c>
      <c r="DJ1027">
        <f>DI1027</f>
        <v>0</v>
      </c>
      <c r="DK1027">
        <v>0</v>
      </c>
      <c r="DL1027" t="s">
        <v>3</v>
      </c>
      <c r="DM1027">
        <v>0</v>
      </c>
      <c r="DN1027" t="s">
        <v>3</v>
      </c>
      <c r="DO1027">
        <v>0</v>
      </c>
    </row>
    <row r="1028" spans="1:119" x14ac:dyDescent="0.2">
      <c r="A1028">
        <f>ROW(Source!A3200)</f>
        <v>3200</v>
      </c>
      <c r="B1028">
        <v>35364244</v>
      </c>
      <c r="C1028">
        <v>35386496</v>
      </c>
      <c r="D1028">
        <v>35113206</v>
      </c>
      <c r="E1028">
        <v>1</v>
      </c>
      <c r="F1028">
        <v>1</v>
      </c>
      <c r="G1028">
        <v>15872964</v>
      </c>
      <c r="H1028">
        <v>2</v>
      </c>
      <c r="I1028" t="s">
        <v>989</v>
      </c>
      <c r="J1028" t="s">
        <v>990</v>
      </c>
      <c r="K1028" t="s">
        <v>991</v>
      </c>
      <c r="L1028">
        <v>1368</v>
      </c>
      <c r="N1028">
        <v>1011</v>
      </c>
      <c r="O1028" t="s">
        <v>988</v>
      </c>
      <c r="P1028" t="s">
        <v>988</v>
      </c>
      <c r="Q1028">
        <v>1</v>
      </c>
      <c r="W1028">
        <v>0</v>
      </c>
      <c r="X1028">
        <v>-1817365194</v>
      </c>
      <c r="Y1028">
        <f t="shared" si="200"/>
        <v>6.9</v>
      </c>
      <c r="AA1028">
        <v>0</v>
      </c>
      <c r="AB1028">
        <v>4.72</v>
      </c>
      <c r="AC1028">
        <v>0.1</v>
      </c>
      <c r="AD1028">
        <v>0</v>
      </c>
      <c r="AE1028">
        <v>0</v>
      </c>
      <c r="AF1028">
        <v>4.72</v>
      </c>
      <c r="AG1028">
        <v>0.1</v>
      </c>
      <c r="AH1028">
        <v>0</v>
      </c>
      <c r="AI1028">
        <v>1</v>
      </c>
      <c r="AJ1028">
        <v>1</v>
      </c>
      <c r="AK1028">
        <v>1</v>
      </c>
      <c r="AL1028">
        <v>1</v>
      </c>
      <c r="AM1028">
        <v>-2</v>
      </c>
      <c r="AN1028">
        <v>0</v>
      </c>
      <c r="AO1028">
        <v>1</v>
      </c>
      <c r="AP1028">
        <v>1</v>
      </c>
      <c r="AQ1028">
        <v>0</v>
      </c>
      <c r="AR1028">
        <v>0</v>
      </c>
      <c r="AS1028" t="s">
        <v>3</v>
      </c>
      <c r="AT1028">
        <v>6.9</v>
      </c>
      <c r="AU1028" t="s">
        <v>3</v>
      </c>
      <c r="AV1028">
        <v>0</v>
      </c>
      <c r="AW1028">
        <v>2</v>
      </c>
      <c r="AX1028">
        <v>35386500</v>
      </c>
      <c r="AY1028">
        <v>1</v>
      </c>
      <c r="AZ1028">
        <v>0</v>
      </c>
      <c r="BA1028">
        <v>1028</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CV1028">
        <v>0</v>
      </c>
      <c r="CW1028">
        <f>ROUND(Y1028*Source!I3200*DO1028,9)</f>
        <v>0</v>
      </c>
      <c r="CX1028">
        <f>ROUND(Y1028*Source!I3200,9)</f>
        <v>6.9000000000000006E-2</v>
      </c>
      <c r="CY1028">
        <f>AB1028</f>
        <v>4.72</v>
      </c>
      <c r="CZ1028">
        <f>AF1028</f>
        <v>4.72</v>
      </c>
      <c r="DA1028">
        <f>AJ1028</f>
        <v>1</v>
      </c>
      <c r="DB1028">
        <f t="shared" si="201"/>
        <v>32.57</v>
      </c>
      <c r="DC1028">
        <f t="shared" si="202"/>
        <v>0.69</v>
      </c>
      <c r="DD1028" t="s">
        <v>3</v>
      </c>
      <c r="DE1028" t="s">
        <v>3</v>
      </c>
      <c r="DF1028">
        <f t="shared" si="203"/>
        <v>0</v>
      </c>
      <c r="DG1028">
        <f t="shared" si="204"/>
        <v>0.33</v>
      </c>
      <c r="DH1028">
        <f t="shared" si="205"/>
        <v>0.01</v>
      </c>
      <c r="DI1028">
        <f t="shared" si="206"/>
        <v>0</v>
      </c>
      <c r="DJ1028">
        <f>DG1028</f>
        <v>0.33</v>
      </c>
      <c r="DK1028">
        <v>0</v>
      </c>
      <c r="DL1028" t="s">
        <v>3</v>
      </c>
      <c r="DM1028">
        <v>0</v>
      </c>
      <c r="DN1028" t="s">
        <v>3</v>
      </c>
      <c r="DO1028">
        <v>0</v>
      </c>
    </row>
    <row r="1029" spans="1:119" x14ac:dyDescent="0.2">
      <c r="A1029">
        <f>ROW(Source!A3201)</f>
        <v>3201</v>
      </c>
      <c r="B1029">
        <v>35364244</v>
      </c>
      <c r="C1029">
        <v>35386501</v>
      </c>
      <c r="D1029">
        <v>35111398</v>
      </c>
      <c r="E1029">
        <v>15872964</v>
      </c>
      <c r="F1029">
        <v>1</v>
      </c>
      <c r="G1029">
        <v>15872964</v>
      </c>
      <c r="H1029">
        <v>1</v>
      </c>
      <c r="I1029" t="s">
        <v>982</v>
      </c>
      <c r="J1029" t="s">
        <v>3</v>
      </c>
      <c r="K1029" t="s">
        <v>983</v>
      </c>
      <c r="L1029">
        <v>1191</v>
      </c>
      <c r="N1029">
        <v>1013</v>
      </c>
      <c r="O1029" t="s">
        <v>984</v>
      </c>
      <c r="P1029" t="s">
        <v>984</v>
      </c>
      <c r="Q1029">
        <v>1</v>
      </c>
      <c r="W1029">
        <v>0</v>
      </c>
      <c r="X1029">
        <v>476480486</v>
      </c>
      <c r="Y1029">
        <f t="shared" si="200"/>
        <v>34.630000000000003</v>
      </c>
      <c r="AA1029">
        <v>0</v>
      </c>
      <c r="AB1029">
        <v>0</v>
      </c>
      <c r="AC1029">
        <v>0</v>
      </c>
      <c r="AD1029">
        <v>0</v>
      </c>
      <c r="AE1029">
        <v>0</v>
      </c>
      <c r="AF1029">
        <v>0</v>
      </c>
      <c r="AG1029">
        <v>0</v>
      </c>
      <c r="AH1029">
        <v>0</v>
      </c>
      <c r="AI1029">
        <v>1</v>
      </c>
      <c r="AJ1029">
        <v>1</v>
      </c>
      <c r="AK1029">
        <v>1</v>
      </c>
      <c r="AL1029">
        <v>1</v>
      </c>
      <c r="AM1029">
        <v>-2</v>
      </c>
      <c r="AN1029">
        <v>0</v>
      </c>
      <c r="AO1029">
        <v>1</v>
      </c>
      <c r="AP1029">
        <v>1</v>
      </c>
      <c r="AQ1029">
        <v>0</v>
      </c>
      <c r="AR1029">
        <v>0</v>
      </c>
      <c r="AS1029" t="s">
        <v>3</v>
      </c>
      <c r="AT1029">
        <v>34.630000000000003</v>
      </c>
      <c r="AU1029" t="s">
        <v>3</v>
      </c>
      <c r="AV1029">
        <v>1</v>
      </c>
      <c r="AW1029">
        <v>2</v>
      </c>
      <c r="AX1029">
        <v>35386503</v>
      </c>
      <c r="AY1029">
        <v>1</v>
      </c>
      <c r="AZ1029">
        <v>0</v>
      </c>
      <c r="BA1029">
        <v>1029</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CU1029">
        <f>ROUND(AT1029*Source!I3201*AH1029*AL1029,2)</f>
        <v>0</v>
      </c>
      <c r="CV1029">
        <f>ROUND(Y1029*Source!I3201,9)</f>
        <v>0.3463</v>
      </c>
      <c r="CW1029">
        <v>0</v>
      </c>
      <c r="CX1029">
        <f>ROUND(Y1029*Source!I3201,9)</f>
        <v>0.3463</v>
      </c>
      <c r="CY1029">
        <f>AD1029</f>
        <v>0</v>
      </c>
      <c r="CZ1029">
        <f>AH1029</f>
        <v>0</v>
      </c>
      <c r="DA1029">
        <f>AL1029</f>
        <v>1</v>
      </c>
      <c r="DB1029">
        <f t="shared" si="201"/>
        <v>0</v>
      </c>
      <c r="DC1029">
        <f t="shared" si="202"/>
        <v>0</v>
      </c>
      <c r="DD1029" t="s">
        <v>3</v>
      </c>
      <c r="DE1029" t="s">
        <v>3</v>
      </c>
      <c r="DF1029">
        <f t="shared" si="203"/>
        <v>0</v>
      </c>
      <c r="DG1029">
        <f t="shared" si="204"/>
        <v>0</v>
      </c>
      <c r="DH1029">
        <f t="shared" si="205"/>
        <v>0</v>
      </c>
      <c r="DI1029">
        <f t="shared" si="206"/>
        <v>0</v>
      </c>
      <c r="DJ1029">
        <f>DI1029</f>
        <v>0</v>
      </c>
      <c r="DK1029">
        <v>0</v>
      </c>
      <c r="DL1029" t="s">
        <v>3</v>
      </c>
      <c r="DM1029">
        <v>0</v>
      </c>
      <c r="DN1029" t="s">
        <v>3</v>
      </c>
      <c r="DO1029">
        <v>0</v>
      </c>
    </row>
    <row r="1030" spans="1:119" x14ac:dyDescent="0.2">
      <c r="A1030">
        <f>ROW(Source!A3237)</f>
        <v>3237</v>
      </c>
      <c r="B1030">
        <v>35364244</v>
      </c>
      <c r="C1030">
        <v>35386562</v>
      </c>
      <c r="D1030">
        <v>35111398</v>
      </c>
      <c r="E1030">
        <v>15872964</v>
      </c>
      <c r="F1030">
        <v>1</v>
      </c>
      <c r="G1030">
        <v>15872964</v>
      </c>
      <c r="H1030">
        <v>1</v>
      </c>
      <c r="I1030" t="s">
        <v>982</v>
      </c>
      <c r="J1030" t="s">
        <v>3</v>
      </c>
      <c r="K1030" t="s">
        <v>983</v>
      </c>
      <c r="L1030">
        <v>1191</v>
      </c>
      <c r="N1030">
        <v>1013</v>
      </c>
      <c r="O1030" t="s">
        <v>984</v>
      </c>
      <c r="P1030" t="s">
        <v>984</v>
      </c>
      <c r="Q1030">
        <v>1</v>
      </c>
      <c r="W1030">
        <v>0</v>
      </c>
      <c r="X1030">
        <v>476480486</v>
      </c>
      <c r="Y1030">
        <f t="shared" si="200"/>
        <v>5.84</v>
      </c>
      <c r="AA1030">
        <v>0</v>
      </c>
      <c r="AB1030">
        <v>0</v>
      </c>
      <c r="AC1030">
        <v>0</v>
      </c>
      <c r="AD1030">
        <v>0</v>
      </c>
      <c r="AE1030">
        <v>0</v>
      </c>
      <c r="AF1030">
        <v>0</v>
      </c>
      <c r="AG1030">
        <v>0</v>
      </c>
      <c r="AH1030">
        <v>0</v>
      </c>
      <c r="AI1030">
        <v>1</v>
      </c>
      <c r="AJ1030">
        <v>1</v>
      </c>
      <c r="AK1030">
        <v>1</v>
      </c>
      <c r="AL1030">
        <v>1</v>
      </c>
      <c r="AM1030">
        <v>-2</v>
      </c>
      <c r="AN1030">
        <v>0</v>
      </c>
      <c r="AO1030">
        <v>1</v>
      </c>
      <c r="AP1030">
        <v>1</v>
      </c>
      <c r="AQ1030">
        <v>0</v>
      </c>
      <c r="AR1030">
        <v>0</v>
      </c>
      <c r="AS1030" t="s">
        <v>3</v>
      </c>
      <c r="AT1030">
        <v>5.84</v>
      </c>
      <c r="AU1030" t="s">
        <v>3</v>
      </c>
      <c r="AV1030">
        <v>1</v>
      </c>
      <c r="AW1030">
        <v>2</v>
      </c>
      <c r="AX1030">
        <v>35386564</v>
      </c>
      <c r="AY1030">
        <v>1</v>
      </c>
      <c r="AZ1030">
        <v>0</v>
      </c>
      <c r="BA1030">
        <v>1030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CU1030">
        <f>ROUND(AT1030*Source!I3237*AH1030*AL1030,2)</f>
        <v>0</v>
      </c>
      <c r="CV1030">
        <f>ROUND(Y1030*Source!I3237,9)</f>
        <v>0.29199999999999998</v>
      </c>
      <c r="CW1030">
        <v>0</v>
      </c>
      <c r="CX1030">
        <f>ROUND(Y1030*Source!I3237,9)</f>
        <v>0.29199999999999998</v>
      </c>
      <c r="CY1030">
        <f>AD1030</f>
        <v>0</v>
      </c>
      <c r="CZ1030">
        <f>AH1030</f>
        <v>0</v>
      </c>
      <c r="DA1030">
        <f>AL1030</f>
        <v>1</v>
      </c>
      <c r="DB1030">
        <f t="shared" si="201"/>
        <v>0</v>
      </c>
      <c r="DC1030">
        <f t="shared" si="202"/>
        <v>0</v>
      </c>
      <c r="DD1030" t="s">
        <v>3</v>
      </c>
      <c r="DE1030" t="s">
        <v>3</v>
      </c>
      <c r="DF1030">
        <f t="shared" si="203"/>
        <v>0</v>
      </c>
      <c r="DG1030">
        <f t="shared" si="204"/>
        <v>0</v>
      </c>
      <c r="DH1030">
        <f t="shared" si="205"/>
        <v>0</v>
      </c>
      <c r="DI1030">
        <f t="shared" si="206"/>
        <v>0</v>
      </c>
      <c r="DJ1030">
        <f>DI1030</f>
        <v>0</v>
      </c>
      <c r="DK1030">
        <v>0</v>
      </c>
      <c r="DL1030" t="s">
        <v>3</v>
      </c>
      <c r="DM1030">
        <v>0</v>
      </c>
      <c r="DN1030" t="s">
        <v>3</v>
      </c>
      <c r="DO1030">
        <v>0</v>
      </c>
    </row>
    <row r="1031" spans="1:119" x14ac:dyDescent="0.2">
      <c r="A1031">
        <f>ROW(Source!A3238)</f>
        <v>3238</v>
      </c>
      <c r="B1031">
        <v>35364244</v>
      </c>
      <c r="C1031">
        <v>35386565</v>
      </c>
      <c r="D1031">
        <v>35111398</v>
      </c>
      <c r="E1031">
        <v>15872964</v>
      </c>
      <c r="F1031">
        <v>1</v>
      </c>
      <c r="G1031">
        <v>15872964</v>
      </c>
      <c r="H1031">
        <v>1</v>
      </c>
      <c r="I1031" t="s">
        <v>982</v>
      </c>
      <c r="J1031" t="s">
        <v>3</v>
      </c>
      <c r="K1031" t="s">
        <v>983</v>
      </c>
      <c r="L1031">
        <v>1191</v>
      </c>
      <c r="N1031">
        <v>1013</v>
      </c>
      <c r="O1031" t="s">
        <v>984</v>
      </c>
      <c r="P1031" t="s">
        <v>984</v>
      </c>
      <c r="Q1031">
        <v>1</v>
      </c>
      <c r="W1031">
        <v>0</v>
      </c>
      <c r="X1031">
        <v>476480486</v>
      </c>
      <c r="Y1031">
        <f t="shared" si="200"/>
        <v>0.42</v>
      </c>
      <c r="AA1031">
        <v>0</v>
      </c>
      <c r="AB1031">
        <v>0</v>
      </c>
      <c r="AC1031">
        <v>0</v>
      </c>
      <c r="AD1031">
        <v>0</v>
      </c>
      <c r="AE1031">
        <v>0</v>
      </c>
      <c r="AF1031">
        <v>0</v>
      </c>
      <c r="AG1031">
        <v>0</v>
      </c>
      <c r="AH1031">
        <v>0</v>
      </c>
      <c r="AI1031">
        <v>1</v>
      </c>
      <c r="AJ1031">
        <v>1</v>
      </c>
      <c r="AK1031">
        <v>1</v>
      </c>
      <c r="AL1031">
        <v>1</v>
      </c>
      <c r="AM1031">
        <v>-2</v>
      </c>
      <c r="AN1031">
        <v>0</v>
      </c>
      <c r="AO1031">
        <v>1</v>
      </c>
      <c r="AP1031">
        <v>0</v>
      </c>
      <c r="AQ1031">
        <v>0</v>
      </c>
      <c r="AR1031">
        <v>0</v>
      </c>
      <c r="AS1031" t="s">
        <v>3</v>
      </c>
      <c r="AT1031">
        <v>0.42</v>
      </c>
      <c r="AU1031" t="s">
        <v>3</v>
      </c>
      <c r="AV1031">
        <v>1</v>
      </c>
      <c r="AW1031">
        <v>2</v>
      </c>
      <c r="AX1031">
        <v>35386570</v>
      </c>
      <c r="AY1031">
        <v>1</v>
      </c>
      <c r="AZ1031">
        <v>0</v>
      </c>
      <c r="BA1031">
        <v>1031</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CU1031">
        <f>ROUND(AT1031*Source!I3238*AH1031*AL1031,2)</f>
        <v>0</v>
      </c>
      <c r="CV1031">
        <f>ROUND(Y1031*Source!I3238,9)</f>
        <v>8.4000000000000005E-2</v>
      </c>
      <c r="CW1031">
        <v>0</v>
      </c>
      <c r="CX1031">
        <f>ROUND(Y1031*Source!I3238,9)</f>
        <v>8.4000000000000005E-2</v>
      </c>
      <c r="CY1031">
        <f>AD1031</f>
        <v>0</v>
      </c>
      <c r="CZ1031">
        <f>AH1031</f>
        <v>0</v>
      </c>
      <c r="DA1031">
        <f>AL1031</f>
        <v>1</v>
      </c>
      <c r="DB1031">
        <f t="shared" si="201"/>
        <v>0</v>
      </c>
      <c r="DC1031">
        <f t="shared" si="202"/>
        <v>0</v>
      </c>
      <c r="DD1031" t="s">
        <v>3</v>
      </c>
      <c r="DE1031" t="s">
        <v>3</v>
      </c>
      <c r="DF1031">
        <f t="shared" si="203"/>
        <v>0</v>
      </c>
      <c r="DG1031">
        <f t="shared" si="204"/>
        <v>0</v>
      </c>
      <c r="DH1031">
        <f t="shared" si="205"/>
        <v>0</v>
      </c>
      <c r="DI1031">
        <f t="shared" si="206"/>
        <v>0</v>
      </c>
      <c r="DJ1031">
        <f>DI1031</f>
        <v>0</v>
      </c>
      <c r="DK1031">
        <v>0</v>
      </c>
      <c r="DL1031" t="s">
        <v>3</v>
      </c>
      <c r="DM1031">
        <v>0</v>
      </c>
      <c r="DN1031" t="s">
        <v>3</v>
      </c>
      <c r="DO1031">
        <v>0</v>
      </c>
    </row>
    <row r="1032" spans="1:119" x14ac:dyDescent="0.2">
      <c r="A1032">
        <f>ROW(Source!A3238)</f>
        <v>3238</v>
      </c>
      <c r="B1032">
        <v>35364244</v>
      </c>
      <c r="C1032">
        <v>35386565</v>
      </c>
      <c r="D1032">
        <v>35113190</v>
      </c>
      <c r="E1032">
        <v>1</v>
      </c>
      <c r="F1032">
        <v>1</v>
      </c>
      <c r="G1032">
        <v>15872964</v>
      </c>
      <c r="H1032">
        <v>2</v>
      </c>
      <c r="I1032" t="s">
        <v>1111</v>
      </c>
      <c r="J1032" t="s">
        <v>1112</v>
      </c>
      <c r="K1032" t="s">
        <v>1113</v>
      </c>
      <c r="L1032">
        <v>1368</v>
      </c>
      <c r="N1032">
        <v>1011</v>
      </c>
      <c r="O1032" t="s">
        <v>988</v>
      </c>
      <c r="P1032" t="s">
        <v>988</v>
      </c>
      <c r="Q1032">
        <v>1</v>
      </c>
      <c r="W1032">
        <v>0</v>
      </c>
      <c r="X1032">
        <v>-1477704590</v>
      </c>
      <c r="Y1032">
        <f t="shared" si="200"/>
        <v>0.2</v>
      </c>
      <c r="AA1032">
        <v>0</v>
      </c>
      <c r="AB1032">
        <v>44.94</v>
      </c>
      <c r="AC1032">
        <v>0.64</v>
      </c>
      <c r="AD1032">
        <v>0</v>
      </c>
      <c r="AE1032">
        <v>0</v>
      </c>
      <c r="AF1032">
        <v>44.94</v>
      </c>
      <c r="AG1032">
        <v>0.64</v>
      </c>
      <c r="AH1032">
        <v>0</v>
      </c>
      <c r="AI1032">
        <v>1</v>
      </c>
      <c r="AJ1032">
        <v>1</v>
      </c>
      <c r="AK1032">
        <v>1</v>
      </c>
      <c r="AL1032">
        <v>1</v>
      </c>
      <c r="AM1032">
        <v>-2</v>
      </c>
      <c r="AN1032">
        <v>0</v>
      </c>
      <c r="AO1032">
        <v>1</v>
      </c>
      <c r="AP1032">
        <v>0</v>
      </c>
      <c r="AQ1032">
        <v>0</v>
      </c>
      <c r="AR1032">
        <v>0</v>
      </c>
      <c r="AS1032" t="s">
        <v>3</v>
      </c>
      <c r="AT1032">
        <v>0.2</v>
      </c>
      <c r="AU1032" t="s">
        <v>3</v>
      </c>
      <c r="AV1032">
        <v>0</v>
      </c>
      <c r="AW1032">
        <v>2</v>
      </c>
      <c r="AX1032">
        <v>35386571</v>
      </c>
      <c r="AY1032">
        <v>1</v>
      </c>
      <c r="AZ1032">
        <v>0</v>
      </c>
      <c r="BA1032">
        <v>1032</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CV1032">
        <v>0</v>
      </c>
      <c r="CW1032">
        <f>ROUND(Y1032*Source!I3238*DO1032,9)</f>
        <v>0</v>
      </c>
      <c r="CX1032">
        <f>ROUND(Y1032*Source!I3238,9)</f>
        <v>0.04</v>
      </c>
      <c r="CY1032">
        <f>AB1032</f>
        <v>44.94</v>
      </c>
      <c r="CZ1032">
        <f>AF1032</f>
        <v>44.94</v>
      </c>
      <c r="DA1032">
        <f>AJ1032</f>
        <v>1</v>
      </c>
      <c r="DB1032">
        <f t="shared" si="201"/>
        <v>8.99</v>
      </c>
      <c r="DC1032">
        <f t="shared" si="202"/>
        <v>0.13</v>
      </c>
      <c r="DD1032" t="s">
        <v>3</v>
      </c>
      <c r="DE1032" t="s">
        <v>3</v>
      </c>
      <c r="DF1032">
        <f t="shared" si="203"/>
        <v>0</v>
      </c>
      <c r="DG1032">
        <f t="shared" si="204"/>
        <v>1.8</v>
      </c>
      <c r="DH1032">
        <f t="shared" si="205"/>
        <v>0.03</v>
      </c>
      <c r="DI1032">
        <f t="shared" si="206"/>
        <v>0</v>
      </c>
      <c r="DJ1032">
        <f>DG1032</f>
        <v>1.8</v>
      </c>
      <c r="DK1032">
        <v>0</v>
      </c>
      <c r="DL1032" t="s">
        <v>3</v>
      </c>
      <c r="DM1032">
        <v>0</v>
      </c>
      <c r="DN1032" t="s">
        <v>3</v>
      </c>
      <c r="DO1032">
        <v>0</v>
      </c>
    </row>
    <row r="1033" spans="1:119" x14ac:dyDescent="0.2">
      <c r="A1033">
        <f>ROW(Source!A3238)</f>
        <v>3238</v>
      </c>
      <c r="B1033">
        <v>35364244</v>
      </c>
      <c r="C1033">
        <v>35386565</v>
      </c>
      <c r="D1033">
        <v>35115233</v>
      </c>
      <c r="E1033">
        <v>1</v>
      </c>
      <c r="F1033">
        <v>1</v>
      </c>
      <c r="G1033">
        <v>15872964</v>
      </c>
      <c r="H1033">
        <v>3</v>
      </c>
      <c r="I1033" t="s">
        <v>1114</v>
      </c>
      <c r="J1033" t="s">
        <v>1115</v>
      </c>
      <c r="K1033" t="s">
        <v>1116</v>
      </c>
      <c r="L1033">
        <v>1339</v>
      </c>
      <c r="N1033">
        <v>1007</v>
      </c>
      <c r="O1033" t="s">
        <v>1117</v>
      </c>
      <c r="P1033" t="s">
        <v>1117</v>
      </c>
      <c r="Q1033">
        <v>1</v>
      </c>
      <c r="W1033">
        <v>0</v>
      </c>
      <c r="X1033">
        <v>-35091971</v>
      </c>
      <c r="Y1033">
        <f t="shared" si="200"/>
        <v>1.7600000000000001E-2</v>
      </c>
      <c r="AA1033">
        <v>54.81</v>
      </c>
      <c r="AB1033">
        <v>0</v>
      </c>
      <c r="AC1033">
        <v>0</v>
      </c>
      <c r="AD1033">
        <v>0</v>
      </c>
      <c r="AE1033">
        <v>54.81</v>
      </c>
      <c r="AF1033">
        <v>0</v>
      </c>
      <c r="AG1033">
        <v>0</v>
      </c>
      <c r="AH1033">
        <v>0</v>
      </c>
      <c r="AI1033">
        <v>1</v>
      </c>
      <c r="AJ1033">
        <v>1</v>
      </c>
      <c r="AK1033">
        <v>1</v>
      </c>
      <c r="AL1033">
        <v>1</v>
      </c>
      <c r="AM1033">
        <v>-2</v>
      </c>
      <c r="AN1033">
        <v>0</v>
      </c>
      <c r="AO1033">
        <v>1</v>
      </c>
      <c r="AP1033">
        <v>0</v>
      </c>
      <c r="AQ1033">
        <v>0</v>
      </c>
      <c r="AR1033">
        <v>0</v>
      </c>
      <c r="AS1033" t="s">
        <v>3</v>
      </c>
      <c r="AT1033">
        <v>1.7600000000000001E-2</v>
      </c>
      <c r="AU1033" t="s">
        <v>3</v>
      </c>
      <c r="AV1033">
        <v>0</v>
      </c>
      <c r="AW1033">
        <v>2</v>
      </c>
      <c r="AX1033">
        <v>35386572</v>
      </c>
      <c r="AY1033">
        <v>1</v>
      </c>
      <c r="AZ1033">
        <v>0</v>
      </c>
      <c r="BA1033">
        <v>1033</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CV1033">
        <v>0</v>
      </c>
      <c r="CW1033">
        <v>0</v>
      </c>
      <c r="CX1033">
        <f>ROUND(Y1033*Source!I3238,9)</f>
        <v>3.5200000000000001E-3</v>
      </c>
      <c r="CY1033">
        <f>AA1033</f>
        <v>54.81</v>
      </c>
      <c r="CZ1033">
        <f>AE1033</f>
        <v>54.81</v>
      </c>
      <c r="DA1033">
        <f>AI1033</f>
        <v>1</v>
      </c>
      <c r="DB1033">
        <f t="shared" si="201"/>
        <v>0.96</v>
      </c>
      <c r="DC1033">
        <f t="shared" si="202"/>
        <v>0</v>
      </c>
      <c r="DD1033" t="s">
        <v>3</v>
      </c>
      <c r="DE1033" t="s">
        <v>3</v>
      </c>
      <c r="DF1033">
        <f t="shared" si="203"/>
        <v>0.19</v>
      </c>
      <c r="DG1033">
        <f t="shared" si="204"/>
        <v>0</v>
      </c>
      <c r="DH1033">
        <f t="shared" si="205"/>
        <v>0</v>
      </c>
      <c r="DI1033">
        <f t="shared" si="206"/>
        <v>0</v>
      </c>
      <c r="DJ1033">
        <f>DF1033</f>
        <v>0.19</v>
      </c>
      <c r="DK1033">
        <v>0</v>
      </c>
      <c r="DL1033" t="s">
        <v>3</v>
      </c>
      <c r="DM1033">
        <v>0</v>
      </c>
      <c r="DN1033" t="s">
        <v>3</v>
      </c>
      <c r="DO1033">
        <v>0</v>
      </c>
    </row>
    <row r="1034" spans="1:119" x14ac:dyDescent="0.2">
      <c r="A1034">
        <f>ROW(Source!A3238)</f>
        <v>3238</v>
      </c>
      <c r="B1034">
        <v>35364244</v>
      </c>
      <c r="C1034">
        <v>35386565</v>
      </c>
      <c r="D1034">
        <v>35117602</v>
      </c>
      <c r="E1034">
        <v>1</v>
      </c>
      <c r="F1034">
        <v>1</v>
      </c>
      <c r="G1034">
        <v>15872964</v>
      </c>
      <c r="H1034">
        <v>3</v>
      </c>
      <c r="I1034" t="s">
        <v>1118</v>
      </c>
      <c r="J1034" t="s">
        <v>1119</v>
      </c>
      <c r="K1034" t="s">
        <v>1120</v>
      </c>
      <c r="L1034">
        <v>1354</v>
      </c>
      <c r="N1034">
        <v>1010</v>
      </c>
      <c r="O1034" t="s">
        <v>52</v>
      </c>
      <c r="P1034" t="s">
        <v>52</v>
      </c>
      <c r="Q1034">
        <v>1</v>
      </c>
      <c r="W1034">
        <v>0</v>
      </c>
      <c r="X1034">
        <v>656259231</v>
      </c>
      <c r="Y1034">
        <f t="shared" si="200"/>
        <v>6.7000000000000002E-3</v>
      </c>
      <c r="AA1034">
        <v>16620.27</v>
      </c>
      <c r="AB1034">
        <v>0</v>
      </c>
      <c r="AC1034">
        <v>0</v>
      </c>
      <c r="AD1034">
        <v>0</v>
      </c>
      <c r="AE1034">
        <v>16620.27</v>
      </c>
      <c r="AF1034">
        <v>0</v>
      </c>
      <c r="AG1034">
        <v>0</v>
      </c>
      <c r="AH1034">
        <v>0</v>
      </c>
      <c r="AI1034">
        <v>1</v>
      </c>
      <c r="AJ1034">
        <v>1</v>
      </c>
      <c r="AK1034">
        <v>1</v>
      </c>
      <c r="AL1034">
        <v>1</v>
      </c>
      <c r="AM1034">
        <v>-2</v>
      </c>
      <c r="AN1034">
        <v>0</v>
      </c>
      <c r="AO1034">
        <v>1</v>
      </c>
      <c r="AP1034">
        <v>0</v>
      </c>
      <c r="AQ1034">
        <v>0</v>
      </c>
      <c r="AR1034">
        <v>0</v>
      </c>
      <c r="AS1034" t="s">
        <v>3</v>
      </c>
      <c r="AT1034">
        <v>6.7000000000000002E-3</v>
      </c>
      <c r="AU1034" t="s">
        <v>3</v>
      </c>
      <c r="AV1034">
        <v>0</v>
      </c>
      <c r="AW1034">
        <v>2</v>
      </c>
      <c r="AX1034">
        <v>35386573</v>
      </c>
      <c r="AY1034">
        <v>1</v>
      </c>
      <c r="AZ1034">
        <v>0</v>
      </c>
      <c r="BA1034">
        <v>1034</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CV1034">
        <v>0</v>
      </c>
      <c r="CW1034">
        <v>0</v>
      </c>
      <c r="CX1034">
        <f>ROUND(Y1034*Source!I3238,9)</f>
        <v>1.34E-3</v>
      </c>
      <c r="CY1034">
        <f>AA1034</f>
        <v>16620.27</v>
      </c>
      <c r="CZ1034">
        <f>AE1034</f>
        <v>16620.27</v>
      </c>
      <c r="DA1034">
        <f>AI1034</f>
        <v>1</v>
      </c>
      <c r="DB1034">
        <f t="shared" si="201"/>
        <v>111.36</v>
      </c>
      <c r="DC1034">
        <f t="shared" si="202"/>
        <v>0</v>
      </c>
      <c r="DD1034" t="s">
        <v>3</v>
      </c>
      <c r="DE1034" t="s">
        <v>3</v>
      </c>
      <c r="DF1034">
        <f t="shared" si="203"/>
        <v>22.27</v>
      </c>
      <c r="DG1034">
        <f t="shared" si="204"/>
        <v>0</v>
      </c>
      <c r="DH1034">
        <f t="shared" si="205"/>
        <v>0</v>
      </c>
      <c r="DI1034">
        <f t="shared" si="206"/>
        <v>0</v>
      </c>
      <c r="DJ1034">
        <f>DF1034</f>
        <v>22.27</v>
      </c>
      <c r="DK1034">
        <v>0</v>
      </c>
      <c r="DL1034" t="s">
        <v>3</v>
      </c>
      <c r="DM1034">
        <v>0</v>
      </c>
      <c r="DN1034" t="s">
        <v>3</v>
      </c>
      <c r="DO1034">
        <v>0</v>
      </c>
    </row>
    <row r="1035" spans="1:119" x14ac:dyDescent="0.2">
      <c r="A1035">
        <f>ROW(Source!A3239)</f>
        <v>3239</v>
      </c>
      <c r="B1035">
        <v>35364244</v>
      </c>
      <c r="C1035">
        <v>35386574</v>
      </c>
      <c r="D1035">
        <v>35111398</v>
      </c>
      <c r="E1035">
        <v>15872964</v>
      </c>
      <c r="F1035">
        <v>1</v>
      </c>
      <c r="G1035">
        <v>15872964</v>
      </c>
      <c r="H1035">
        <v>1</v>
      </c>
      <c r="I1035" t="s">
        <v>982</v>
      </c>
      <c r="J1035" t="s">
        <v>3</v>
      </c>
      <c r="K1035" t="s">
        <v>983</v>
      </c>
      <c r="L1035">
        <v>1191</v>
      </c>
      <c r="N1035">
        <v>1013</v>
      </c>
      <c r="O1035" t="s">
        <v>984</v>
      </c>
      <c r="P1035" t="s">
        <v>984</v>
      </c>
      <c r="Q1035">
        <v>1</v>
      </c>
      <c r="W1035">
        <v>0</v>
      </c>
      <c r="X1035">
        <v>476480486</v>
      </c>
      <c r="Y1035">
        <f t="shared" si="200"/>
        <v>14</v>
      </c>
      <c r="AA1035">
        <v>0</v>
      </c>
      <c r="AB1035">
        <v>0</v>
      </c>
      <c r="AC1035">
        <v>0</v>
      </c>
      <c r="AD1035">
        <v>0</v>
      </c>
      <c r="AE1035">
        <v>0</v>
      </c>
      <c r="AF1035">
        <v>0</v>
      </c>
      <c r="AG1035">
        <v>0</v>
      </c>
      <c r="AH1035">
        <v>0</v>
      </c>
      <c r="AI1035">
        <v>1</v>
      </c>
      <c r="AJ1035">
        <v>1</v>
      </c>
      <c r="AK1035">
        <v>1</v>
      </c>
      <c r="AL1035">
        <v>1</v>
      </c>
      <c r="AM1035">
        <v>-2</v>
      </c>
      <c r="AN1035">
        <v>0</v>
      </c>
      <c r="AO1035">
        <v>1</v>
      </c>
      <c r="AP1035">
        <v>1</v>
      </c>
      <c r="AQ1035">
        <v>0</v>
      </c>
      <c r="AR1035">
        <v>0</v>
      </c>
      <c r="AS1035" t="s">
        <v>3</v>
      </c>
      <c r="AT1035">
        <v>14</v>
      </c>
      <c r="AU1035" t="s">
        <v>3</v>
      </c>
      <c r="AV1035">
        <v>1</v>
      </c>
      <c r="AW1035">
        <v>2</v>
      </c>
      <c r="AX1035">
        <v>35386578</v>
      </c>
      <c r="AY1035">
        <v>1</v>
      </c>
      <c r="AZ1035">
        <v>0</v>
      </c>
      <c r="BA1035">
        <v>1035</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CU1035">
        <f>ROUND(AT1035*Source!I3239*AH1035*AL1035,2)</f>
        <v>0</v>
      </c>
      <c r="CV1035">
        <f>ROUND(Y1035*Source!I3239,9)</f>
        <v>0.14000000000000001</v>
      </c>
      <c r="CW1035">
        <v>0</v>
      </c>
      <c r="CX1035">
        <f>ROUND(Y1035*Source!I3239,9)</f>
        <v>0.14000000000000001</v>
      </c>
      <c r="CY1035">
        <f>AD1035</f>
        <v>0</v>
      </c>
      <c r="CZ1035">
        <f>AH1035</f>
        <v>0</v>
      </c>
      <c r="DA1035">
        <f>AL1035</f>
        <v>1</v>
      </c>
      <c r="DB1035">
        <f t="shared" si="201"/>
        <v>0</v>
      </c>
      <c r="DC1035">
        <f t="shared" si="202"/>
        <v>0</v>
      </c>
      <c r="DD1035" t="s">
        <v>3</v>
      </c>
      <c r="DE1035" t="s">
        <v>3</v>
      </c>
      <c r="DF1035">
        <f t="shared" si="203"/>
        <v>0</v>
      </c>
      <c r="DG1035">
        <f t="shared" si="204"/>
        <v>0</v>
      </c>
      <c r="DH1035">
        <f t="shared" si="205"/>
        <v>0</v>
      </c>
      <c r="DI1035">
        <f t="shared" si="206"/>
        <v>0</v>
      </c>
      <c r="DJ1035">
        <f>DI1035</f>
        <v>0</v>
      </c>
      <c r="DK1035">
        <v>0</v>
      </c>
      <c r="DL1035" t="s">
        <v>3</v>
      </c>
      <c r="DM1035">
        <v>0</v>
      </c>
      <c r="DN1035" t="s">
        <v>3</v>
      </c>
      <c r="DO1035">
        <v>0</v>
      </c>
    </row>
    <row r="1036" spans="1:119" x14ac:dyDescent="0.2">
      <c r="A1036">
        <f>ROW(Source!A3239)</f>
        <v>3239</v>
      </c>
      <c r="B1036">
        <v>35364244</v>
      </c>
      <c r="C1036">
        <v>35386574</v>
      </c>
      <c r="D1036">
        <v>35112687</v>
      </c>
      <c r="E1036">
        <v>1</v>
      </c>
      <c r="F1036">
        <v>1</v>
      </c>
      <c r="G1036">
        <v>15872964</v>
      </c>
      <c r="H1036">
        <v>2</v>
      </c>
      <c r="I1036" t="s">
        <v>1121</v>
      </c>
      <c r="J1036" t="s">
        <v>1122</v>
      </c>
      <c r="K1036" t="s">
        <v>1123</v>
      </c>
      <c r="L1036">
        <v>1368</v>
      </c>
      <c r="N1036">
        <v>1011</v>
      </c>
      <c r="O1036" t="s">
        <v>988</v>
      </c>
      <c r="P1036" t="s">
        <v>988</v>
      </c>
      <c r="Q1036">
        <v>1</v>
      </c>
      <c r="W1036">
        <v>0</v>
      </c>
      <c r="X1036">
        <v>-1843499539</v>
      </c>
      <c r="Y1036">
        <f t="shared" si="200"/>
        <v>3.65</v>
      </c>
      <c r="AA1036">
        <v>0</v>
      </c>
      <c r="AB1036">
        <v>1635</v>
      </c>
      <c r="AC1036">
        <v>832.91</v>
      </c>
      <c r="AD1036">
        <v>0</v>
      </c>
      <c r="AE1036">
        <v>0</v>
      </c>
      <c r="AF1036">
        <v>1635</v>
      </c>
      <c r="AG1036">
        <v>832.91</v>
      </c>
      <c r="AH1036">
        <v>0</v>
      </c>
      <c r="AI1036">
        <v>1</v>
      </c>
      <c r="AJ1036">
        <v>1</v>
      </c>
      <c r="AK1036">
        <v>1</v>
      </c>
      <c r="AL1036">
        <v>1</v>
      </c>
      <c r="AM1036">
        <v>-2</v>
      </c>
      <c r="AN1036">
        <v>0</v>
      </c>
      <c r="AO1036">
        <v>1</v>
      </c>
      <c r="AP1036">
        <v>1</v>
      </c>
      <c r="AQ1036">
        <v>0</v>
      </c>
      <c r="AR1036">
        <v>0</v>
      </c>
      <c r="AS1036" t="s">
        <v>3</v>
      </c>
      <c r="AT1036">
        <v>3.65</v>
      </c>
      <c r="AU1036" t="s">
        <v>3</v>
      </c>
      <c r="AV1036">
        <v>0</v>
      </c>
      <c r="AW1036">
        <v>2</v>
      </c>
      <c r="AX1036">
        <v>35386579</v>
      </c>
      <c r="AY1036">
        <v>1</v>
      </c>
      <c r="AZ1036">
        <v>0</v>
      </c>
      <c r="BA1036">
        <v>1036</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CV1036">
        <v>0</v>
      </c>
      <c r="CW1036">
        <f>ROUND(Y1036*Source!I3239*DO1036,9)</f>
        <v>0</v>
      </c>
      <c r="CX1036">
        <f>ROUND(Y1036*Source!I3239,9)</f>
        <v>3.6499999999999998E-2</v>
      </c>
      <c r="CY1036">
        <f>AB1036</f>
        <v>1635</v>
      </c>
      <c r="CZ1036">
        <f>AF1036</f>
        <v>1635</v>
      </c>
      <c r="DA1036">
        <f>AJ1036</f>
        <v>1</v>
      </c>
      <c r="DB1036">
        <f t="shared" si="201"/>
        <v>5967.75</v>
      </c>
      <c r="DC1036">
        <f t="shared" si="202"/>
        <v>3040.12</v>
      </c>
      <c r="DD1036" t="s">
        <v>3</v>
      </c>
      <c r="DE1036" t="s">
        <v>3</v>
      </c>
      <c r="DF1036">
        <f t="shared" si="203"/>
        <v>0</v>
      </c>
      <c r="DG1036">
        <f t="shared" si="204"/>
        <v>59.68</v>
      </c>
      <c r="DH1036">
        <f t="shared" si="205"/>
        <v>30.4</v>
      </c>
      <c r="DI1036">
        <f t="shared" si="206"/>
        <v>0</v>
      </c>
      <c r="DJ1036">
        <f>DG1036</f>
        <v>59.68</v>
      </c>
      <c r="DK1036">
        <v>0</v>
      </c>
      <c r="DL1036" t="s">
        <v>3</v>
      </c>
      <c r="DM1036">
        <v>0</v>
      </c>
      <c r="DN1036" t="s">
        <v>3</v>
      </c>
      <c r="DO1036">
        <v>0</v>
      </c>
    </row>
    <row r="1037" spans="1:119" x14ac:dyDescent="0.2">
      <c r="A1037">
        <f>ROW(Source!A3239)</f>
        <v>3239</v>
      </c>
      <c r="B1037">
        <v>35364244</v>
      </c>
      <c r="C1037">
        <v>35386574</v>
      </c>
      <c r="D1037">
        <v>35113169</v>
      </c>
      <c r="E1037">
        <v>1</v>
      </c>
      <c r="F1037">
        <v>1</v>
      </c>
      <c r="G1037">
        <v>15872964</v>
      </c>
      <c r="H1037">
        <v>2</v>
      </c>
      <c r="I1037" t="s">
        <v>1124</v>
      </c>
      <c r="J1037" t="s">
        <v>1125</v>
      </c>
      <c r="K1037" t="s">
        <v>1126</v>
      </c>
      <c r="L1037">
        <v>1368</v>
      </c>
      <c r="N1037">
        <v>1011</v>
      </c>
      <c r="O1037" t="s">
        <v>988</v>
      </c>
      <c r="P1037" t="s">
        <v>988</v>
      </c>
      <c r="Q1037">
        <v>1</v>
      </c>
      <c r="W1037">
        <v>0</v>
      </c>
      <c r="X1037">
        <v>-1505827316</v>
      </c>
      <c r="Y1037">
        <f t="shared" si="200"/>
        <v>3.65</v>
      </c>
      <c r="AA1037">
        <v>0</v>
      </c>
      <c r="AB1037">
        <v>7.15</v>
      </c>
      <c r="AC1037">
        <v>0.09</v>
      </c>
      <c r="AD1037">
        <v>0</v>
      </c>
      <c r="AE1037">
        <v>0</v>
      </c>
      <c r="AF1037">
        <v>7.15</v>
      </c>
      <c r="AG1037">
        <v>0.09</v>
      </c>
      <c r="AH1037">
        <v>0</v>
      </c>
      <c r="AI1037">
        <v>1</v>
      </c>
      <c r="AJ1037">
        <v>1</v>
      </c>
      <c r="AK1037">
        <v>1</v>
      </c>
      <c r="AL1037">
        <v>1</v>
      </c>
      <c r="AM1037">
        <v>-2</v>
      </c>
      <c r="AN1037">
        <v>0</v>
      </c>
      <c r="AO1037">
        <v>1</v>
      </c>
      <c r="AP1037">
        <v>1</v>
      </c>
      <c r="AQ1037">
        <v>0</v>
      </c>
      <c r="AR1037">
        <v>0</v>
      </c>
      <c r="AS1037" t="s">
        <v>3</v>
      </c>
      <c r="AT1037">
        <v>3.65</v>
      </c>
      <c r="AU1037" t="s">
        <v>3</v>
      </c>
      <c r="AV1037">
        <v>0</v>
      </c>
      <c r="AW1037">
        <v>2</v>
      </c>
      <c r="AX1037">
        <v>35386580</v>
      </c>
      <c r="AY1037">
        <v>1</v>
      </c>
      <c r="AZ1037">
        <v>0</v>
      </c>
      <c r="BA1037">
        <v>1037</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CV1037">
        <v>0</v>
      </c>
      <c r="CW1037">
        <f>ROUND(Y1037*Source!I3239*DO1037,9)</f>
        <v>0</v>
      </c>
      <c r="CX1037">
        <f>ROUND(Y1037*Source!I3239,9)</f>
        <v>3.6499999999999998E-2</v>
      </c>
      <c r="CY1037">
        <f>AB1037</f>
        <v>7.15</v>
      </c>
      <c r="CZ1037">
        <f>AF1037</f>
        <v>7.15</v>
      </c>
      <c r="DA1037">
        <f>AJ1037</f>
        <v>1</v>
      </c>
      <c r="DB1037">
        <f t="shared" si="201"/>
        <v>26.1</v>
      </c>
      <c r="DC1037">
        <f t="shared" si="202"/>
        <v>0.33</v>
      </c>
      <c r="DD1037" t="s">
        <v>3</v>
      </c>
      <c r="DE1037" t="s">
        <v>3</v>
      </c>
      <c r="DF1037">
        <f t="shared" si="203"/>
        <v>0</v>
      </c>
      <c r="DG1037">
        <f t="shared" si="204"/>
        <v>0.26</v>
      </c>
      <c r="DH1037">
        <f t="shared" si="205"/>
        <v>0</v>
      </c>
      <c r="DI1037">
        <f t="shared" si="206"/>
        <v>0</v>
      </c>
      <c r="DJ1037">
        <f>DG1037</f>
        <v>0.26</v>
      </c>
      <c r="DK1037">
        <v>0</v>
      </c>
      <c r="DL1037" t="s">
        <v>3</v>
      </c>
      <c r="DM1037">
        <v>0</v>
      </c>
      <c r="DN1037" t="s">
        <v>3</v>
      </c>
      <c r="DO1037">
        <v>0</v>
      </c>
    </row>
    <row r="1038" spans="1:119" x14ac:dyDescent="0.2">
      <c r="A1038">
        <f>ROW(Source!A3242)</f>
        <v>3242</v>
      </c>
      <c r="B1038">
        <v>35364244</v>
      </c>
      <c r="C1038">
        <v>35386583</v>
      </c>
      <c r="D1038">
        <v>35111398</v>
      </c>
      <c r="E1038">
        <v>15872964</v>
      </c>
      <c r="F1038">
        <v>1</v>
      </c>
      <c r="G1038">
        <v>15872964</v>
      </c>
      <c r="H1038">
        <v>1</v>
      </c>
      <c r="I1038" t="s">
        <v>982</v>
      </c>
      <c r="J1038" t="s">
        <v>3</v>
      </c>
      <c r="K1038" t="s">
        <v>983</v>
      </c>
      <c r="L1038">
        <v>1191</v>
      </c>
      <c r="N1038">
        <v>1013</v>
      </c>
      <c r="O1038" t="s">
        <v>984</v>
      </c>
      <c r="P1038" t="s">
        <v>984</v>
      </c>
      <c r="Q1038">
        <v>1</v>
      </c>
      <c r="W1038">
        <v>0</v>
      </c>
      <c r="X1038">
        <v>476480486</v>
      </c>
      <c r="Y1038">
        <f t="shared" si="200"/>
        <v>42.81</v>
      </c>
      <c r="AA1038">
        <v>0</v>
      </c>
      <c r="AB1038">
        <v>0</v>
      </c>
      <c r="AC1038">
        <v>0</v>
      </c>
      <c r="AD1038">
        <v>0</v>
      </c>
      <c r="AE1038">
        <v>0</v>
      </c>
      <c r="AF1038">
        <v>0</v>
      </c>
      <c r="AG1038">
        <v>0</v>
      </c>
      <c r="AH1038">
        <v>0</v>
      </c>
      <c r="AI1038">
        <v>1</v>
      </c>
      <c r="AJ1038">
        <v>1</v>
      </c>
      <c r="AK1038">
        <v>1</v>
      </c>
      <c r="AL1038">
        <v>1</v>
      </c>
      <c r="AM1038">
        <v>-2</v>
      </c>
      <c r="AN1038">
        <v>0</v>
      </c>
      <c r="AO1038">
        <v>1</v>
      </c>
      <c r="AP1038">
        <v>1</v>
      </c>
      <c r="AQ1038">
        <v>0</v>
      </c>
      <c r="AR1038">
        <v>0</v>
      </c>
      <c r="AS1038" t="s">
        <v>3</v>
      </c>
      <c r="AT1038">
        <v>42.81</v>
      </c>
      <c r="AU1038" t="s">
        <v>3</v>
      </c>
      <c r="AV1038">
        <v>1</v>
      </c>
      <c r="AW1038">
        <v>2</v>
      </c>
      <c r="AX1038">
        <v>35386586</v>
      </c>
      <c r="AY1038">
        <v>1</v>
      </c>
      <c r="AZ1038">
        <v>0</v>
      </c>
      <c r="BA1038">
        <v>1038</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CU1038">
        <f>ROUND(AT1038*Source!I3242*AH1038*AL1038,2)</f>
        <v>0</v>
      </c>
      <c r="CV1038">
        <f>ROUND(Y1038*Source!I3242,9)</f>
        <v>1.7123999999999999</v>
      </c>
      <c r="CW1038">
        <v>0</v>
      </c>
      <c r="CX1038">
        <f>ROUND(Y1038*Source!I3242,9)</f>
        <v>1.7123999999999999</v>
      </c>
      <c r="CY1038">
        <f>AD1038</f>
        <v>0</v>
      </c>
      <c r="CZ1038">
        <f>AH1038</f>
        <v>0</v>
      </c>
      <c r="DA1038">
        <f>AL1038</f>
        <v>1</v>
      </c>
      <c r="DB1038">
        <f t="shared" si="201"/>
        <v>0</v>
      </c>
      <c r="DC1038">
        <f t="shared" si="202"/>
        <v>0</v>
      </c>
      <c r="DD1038" t="s">
        <v>3</v>
      </c>
      <c r="DE1038" t="s">
        <v>3</v>
      </c>
      <c r="DF1038">
        <f t="shared" si="203"/>
        <v>0</v>
      </c>
      <c r="DG1038">
        <f t="shared" si="204"/>
        <v>0</v>
      </c>
      <c r="DH1038">
        <f t="shared" si="205"/>
        <v>0</v>
      </c>
      <c r="DI1038">
        <f t="shared" si="206"/>
        <v>0</v>
      </c>
      <c r="DJ1038">
        <f>DI1038</f>
        <v>0</v>
      </c>
      <c r="DK1038">
        <v>0</v>
      </c>
      <c r="DL1038" t="s">
        <v>3</v>
      </c>
      <c r="DM1038">
        <v>0</v>
      </c>
      <c r="DN1038" t="s">
        <v>3</v>
      </c>
      <c r="DO1038">
        <v>0</v>
      </c>
    </row>
    <row r="1039" spans="1:119" x14ac:dyDescent="0.2">
      <c r="A1039">
        <f>ROW(Source!A3242)</f>
        <v>3242</v>
      </c>
      <c r="B1039">
        <v>35364244</v>
      </c>
      <c r="C1039">
        <v>35386583</v>
      </c>
      <c r="D1039">
        <v>35113206</v>
      </c>
      <c r="E1039">
        <v>1</v>
      </c>
      <c r="F1039">
        <v>1</v>
      </c>
      <c r="G1039">
        <v>15872964</v>
      </c>
      <c r="H1039">
        <v>2</v>
      </c>
      <c r="I1039" t="s">
        <v>989</v>
      </c>
      <c r="J1039" t="s">
        <v>990</v>
      </c>
      <c r="K1039" t="s">
        <v>991</v>
      </c>
      <c r="L1039">
        <v>1368</v>
      </c>
      <c r="N1039">
        <v>1011</v>
      </c>
      <c r="O1039" t="s">
        <v>988</v>
      </c>
      <c r="P1039" t="s">
        <v>988</v>
      </c>
      <c r="Q1039">
        <v>1</v>
      </c>
      <c r="W1039">
        <v>0</v>
      </c>
      <c r="X1039">
        <v>-1817365194</v>
      </c>
      <c r="Y1039">
        <f t="shared" ref="Y1039:Y1102" si="207">AT1039</f>
        <v>6.9</v>
      </c>
      <c r="AA1039">
        <v>0</v>
      </c>
      <c r="AB1039">
        <v>4.72</v>
      </c>
      <c r="AC1039">
        <v>0.1</v>
      </c>
      <c r="AD1039">
        <v>0</v>
      </c>
      <c r="AE1039">
        <v>0</v>
      </c>
      <c r="AF1039">
        <v>4.72</v>
      </c>
      <c r="AG1039">
        <v>0.1</v>
      </c>
      <c r="AH1039">
        <v>0</v>
      </c>
      <c r="AI1039">
        <v>1</v>
      </c>
      <c r="AJ1039">
        <v>1</v>
      </c>
      <c r="AK1039">
        <v>1</v>
      </c>
      <c r="AL1039">
        <v>1</v>
      </c>
      <c r="AM1039">
        <v>-2</v>
      </c>
      <c r="AN1039">
        <v>0</v>
      </c>
      <c r="AO1039">
        <v>1</v>
      </c>
      <c r="AP1039">
        <v>1</v>
      </c>
      <c r="AQ1039">
        <v>0</v>
      </c>
      <c r="AR1039">
        <v>0</v>
      </c>
      <c r="AS1039" t="s">
        <v>3</v>
      </c>
      <c r="AT1039">
        <v>6.9</v>
      </c>
      <c r="AU1039" t="s">
        <v>3</v>
      </c>
      <c r="AV1039">
        <v>0</v>
      </c>
      <c r="AW1039">
        <v>2</v>
      </c>
      <c r="AX1039">
        <v>35386587</v>
      </c>
      <c r="AY1039">
        <v>1</v>
      </c>
      <c r="AZ1039">
        <v>0</v>
      </c>
      <c r="BA1039">
        <v>1039</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CV1039">
        <v>0</v>
      </c>
      <c r="CW1039">
        <f>ROUND(Y1039*Source!I3242*DO1039,9)</f>
        <v>0</v>
      </c>
      <c r="CX1039">
        <f>ROUND(Y1039*Source!I3242,9)</f>
        <v>0.27600000000000002</v>
      </c>
      <c r="CY1039">
        <f>AB1039</f>
        <v>4.72</v>
      </c>
      <c r="CZ1039">
        <f>AF1039</f>
        <v>4.72</v>
      </c>
      <c r="DA1039">
        <f>AJ1039</f>
        <v>1</v>
      </c>
      <c r="DB1039">
        <f t="shared" ref="DB1039:DB1102" si="208">ROUND(ROUND(AT1039*CZ1039,2),6)</f>
        <v>32.57</v>
      </c>
      <c r="DC1039">
        <f t="shared" ref="DC1039:DC1102" si="209">ROUND(ROUND(AT1039*AG1039,2),6)</f>
        <v>0.69</v>
      </c>
      <c r="DD1039" t="s">
        <v>3</v>
      </c>
      <c r="DE1039" t="s">
        <v>3</v>
      </c>
      <c r="DF1039">
        <f t="shared" si="203"/>
        <v>0</v>
      </c>
      <c r="DG1039">
        <f t="shared" si="204"/>
        <v>1.3</v>
      </c>
      <c r="DH1039">
        <f t="shared" si="205"/>
        <v>0.03</v>
      </c>
      <c r="DI1039">
        <f t="shared" si="206"/>
        <v>0</v>
      </c>
      <c r="DJ1039">
        <f>DG1039</f>
        <v>1.3</v>
      </c>
      <c r="DK1039">
        <v>0</v>
      </c>
      <c r="DL1039" t="s">
        <v>3</v>
      </c>
      <c r="DM1039">
        <v>0</v>
      </c>
      <c r="DN1039" t="s">
        <v>3</v>
      </c>
      <c r="DO1039">
        <v>0</v>
      </c>
    </row>
    <row r="1040" spans="1:119" x14ac:dyDescent="0.2">
      <c r="A1040">
        <f>ROW(Source!A3243)</f>
        <v>3243</v>
      </c>
      <c r="B1040">
        <v>35364244</v>
      </c>
      <c r="C1040">
        <v>35386588</v>
      </c>
      <c r="D1040">
        <v>35111398</v>
      </c>
      <c r="E1040">
        <v>15872964</v>
      </c>
      <c r="F1040">
        <v>1</v>
      </c>
      <c r="G1040">
        <v>15872964</v>
      </c>
      <c r="H1040">
        <v>1</v>
      </c>
      <c r="I1040" t="s">
        <v>982</v>
      </c>
      <c r="J1040" t="s">
        <v>3</v>
      </c>
      <c r="K1040" t="s">
        <v>983</v>
      </c>
      <c r="L1040">
        <v>1191</v>
      </c>
      <c r="N1040">
        <v>1013</v>
      </c>
      <c r="O1040" t="s">
        <v>984</v>
      </c>
      <c r="P1040" t="s">
        <v>984</v>
      </c>
      <c r="Q1040">
        <v>1</v>
      </c>
      <c r="W1040">
        <v>0</v>
      </c>
      <c r="X1040">
        <v>476480486</v>
      </c>
      <c r="Y1040">
        <f t="shared" si="207"/>
        <v>39.22</v>
      </c>
      <c r="AA1040">
        <v>0</v>
      </c>
      <c r="AB1040">
        <v>0</v>
      </c>
      <c r="AC1040">
        <v>0</v>
      </c>
      <c r="AD1040">
        <v>0</v>
      </c>
      <c r="AE1040">
        <v>0</v>
      </c>
      <c r="AF1040">
        <v>0</v>
      </c>
      <c r="AG1040">
        <v>0</v>
      </c>
      <c r="AH1040">
        <v>0</v>
      </c>
      <c r="AI1040">
        <v>1</v>
      </c>
      <c r="AJ1040">
        <v>1</v>
      </c>
      <c r="AK1040">
        <v>1</v>
      </c>
      <c r="AL1040">
        <v>1</v>
      </c>
      <c r="AM1040">
        <v>-2</v>
      </c>
      <c r="AN1040">
        <v>0</v>
      </c>
      <c r="AO1040">
        <v>1</v>
      </c>
      <c r="AP1040">
        <v>1</v>
      </c>
      <c r="AQ1040">
        <v>0</v>
      </c>
      <c r="AR1040">
        <v>0</v>
      </c>
      <c r="AS1040" t="s">
        <v>3</v>
      </c>
      <c r="AT1040">
        <v>39.22</v>
      </c>
      <c r="AU1040" t="s">
        <v>3</v>
      </c>
      <c r="AV1040">
        <v>1</v>
      </c>
      <c r="AW1040">
        <v>2</v>
      </c>
      <c r="AX1040">
        <v>35386591</v>
      </c>
      <c r="AY1040">
        <v>1</v>
      </c>
      <c r="AZ1040">
        <v>0</v>
      </c>
      <c r="BA1040">
        <v>1040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CU1040">
        <f>ROUND(AT1040*Source!I3243*AH1040*AL1040,2)</f>
        <v>0</v>
      </c>
      <c r="CV1040">
        <f>ROUND(Y1040*Source!I3243,9)</f>
        <v>0.39219999999999999</v>
      </c>
      <c r="CW1040">
        <v>0</v>
      </c>
      <c r="CX1040">
        <f>ROUND(Y1040*Source!I3243,9)</f>
        <v>0.39219999999999999</v>
      </c>
      <c r="CY1040">
        <f>AD1040</f>
        <v>0</v>
      </c>
      <c r="CZ1040">
        <f>AH1040</f>
        <v>0</v>
      </c>
      <c r="DA1040">
        <f>AL1040</f>
        <v>1</v>
      </c>
      <c r="DB1040">
        <f t="shared" si="208"/>
        <v>0</v>
      </c>
      <c r="DC1040">
        <f t="shared" si="209"/>
        <v>0</v>
      </c>
      <c r="DD1040" t="s">
        <v>3</v>
      </c>
      <c r="DE1040" t="s">
        <v>3</v>
      </c>
      <c r="DF1040">
        <f t="shared" si="203"/>
        <v>0</v>
      </c>
      <c r="DG1040">
        <f t="shared" si="204"/>
        <v>0</v>
      </c>
      <c r="DH1040">
        <f t="shared" si="205"/>
        <v>0</v>
      </c>
      <c r="DI1040">
        <f t="shared" si="206"/>
        <v>0</v>
      </c>
      <c r="DJ1040">
        <f>DI1040</f>
        <v>0</v>
      </c>
      <c r="DK1040">
        <v>0</v>
      </c>
      <c r="DL1040" t="s">
        <v>3</v>
      </c>
      <c r="DM1040">
        <v>0</v>
      </c>
      <c r="DN1040" t="s">
        <v>3</v>
      </c>
      <c r="DO1040">
        <v>0</v>
      </c>
    </row>
    <row r="1041" spans="1:119" x14ac:dyDescent="0.2">
      <c r="A1041">
        <f>ROW(Source!A3243)</f>
        <v>3243</v>
      </c>
      <c r="B1041">
        <v>35364244</v>
      </c>
      <c r="C1041">
        <v>35386588</v>
      </c>
      <c r="D1041">
        <v>35113206</v>
      </c>
      <c r="E1041">
        <v>1</v>
      </c>
      <c r="F1041">
        <v>1</v>
      </c>
      <c r="G1041">
        <v>15872964</v>
      </c>
      <c r="H1041">
        <v>2</v>
      </c>
      <c r="I1041" t="s">
        <v>989</v>
      </c>
      <c r="J1041" t="s">
        <v>990</v>
      </c>
      <c r="K1041" t="s">
        <v>991</v>
      </c>
      <c r="L1041">
        <v>1368</v>
      </c>
      <c r="N1041">
        <v>1011</v>
      </c>
      <c r="O1041" t="s">
        <v>988</v>
      </c>
      <c r="P1041" t="s">
        <v>988</v>
      </c>
      <c r="Q1041">
        <v>1</v>
      </c>
      <c r="W1041">
        <v>0</v>
      </c>
      <c r="X1041">
        <v>-1817365194</v>
      </c>
      <c r="Y1041">
        <f t="shared" si="207"/>
        <v>6.9</v>
      </c>
      <c r="AA1041">
        <v>0</v>
      </c>
      <c r="AB1041">
        <v>4.72</v>
      </c>
      <c r="AC1041">
        <v>0.1</v>
      </c>
      <c r="AD1041">
        <v>0</v>
      </c>
      <c r="AE1041">
        <v>0</v>
      </c>
      <c r="AF1041">
        <v>4.72</v>
      </c>
      <c r="AG1041">
        <v>0.1</v>
      </c>
      <c r="AH1041">
        <v>0</v>
      </c>
      <c r="AI1041">
        <v>1</v>
      </c>
      <c r="AJ1041">
        <v>1</v>
      </c>
      <c r="AK1041">
        <v>1</v>
      </c>
      <c r="AL1041">
        <v>1</v>
      </c>
      <c r="AM1041">
        <v>-2</v>
      </c>
      <c r="AN1041">
        <v>0</v>
      </c>
      <c r="AO1041">
        <v>1</v>
      </c>
      <c r="AP1041">
        <v>1</v>
      </c>
      <c r="AQ1041">
        <v>0</v>
      </c>
      <c r="AR1041">
        <v>0</v>
      </c>
      <c r="AS1041" t="s">
        <v>3</v>
      </c>
      <c r="AT1041">
        <v>6.9</v>
      </c>
      <c r="AU1041" t="s">
        <v>3</v>
      </c>
      <c r="AV1041">
        <v>0</v>
      </c>
      <c r="AW1041">
        <v>2</v>
      </c>
      <c r="AX1041">
        <v>35386592</v>
      </c>
      <c r="AY1041">
        <v>1</v>
      </c>
      <c r="AZ1041">
        <v>0</v>
      </c>
      <c r="BA1041">
        <v>1041</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CV1041">
        <v>0</v>
      </c>
      <c r="CW1041">
        <f>ROUND(Y1041*Source!I3243*DO1041,9)</f>
        <v>0</v>
      </c>
      <c r="CX1041">
        <f>ROUND(Y1041*Source!I3243,9)</f>
        <v>6.9000000000000006E-2</v>
      </c>
      <c r="CY1041">
        <f>AB1041</f>
        <v>4.72</v>
      </c>
      <c r="CZ1041">
        <f>AF1041</f>
        <v>4.72</v>
      </c>
      <c r="DA1041">
        <f>AJ1041</f>
        <v>1</v>
      </c>
      <c r="DB1041">
        <f t="shared" si="208"/>
        <v>32.57</v>
      </c>
      <c r="DC1041">
        <f t="shared" si="209"/>
        <v>0.69</v>
      </c>
      <c r="DD1041" t="s">
        <v>3</v>
      </c>
      <c r="DE1041" t="s">
        <v>3</v>
      </c>
      <c r="DF1041">
        <f t="shared" si="203"/>
        <v>0</v>
      </c>
      <c r="DG1041">
        <f t="shared" si="204"/>
        <v>0.33</v>
      </c>
      <c r="DH1041">
        <f t="shared" si="205"/>
        <v>0.01</v>
      </c>
      <c r="DI1041">
        <f t="shared" si="206"/>
        <v>0</v>
      </c>
      <c r="DJ1041">
        <f>DG1041</f>
        <v>0.33</v>
      </c>
      <c r="DK1041">
        <v>0</v>
      </c>
      <c r="DL1041" t="s">
        <v>3</v>
      </c>
      <c r="DM1041">
        <v>0</v>
      </c>
      <c r="DN1041" t="s">
        <v>3</v>
      </c>
      <c r="DO1041">
        <v>0</v>
      </c>
    </row>
    <row r="1042" spans="1:119" x14ac:dyDescent="0.2">
      <c r="A1042">
        <f>ROW(Source!A3244)</f>
        <v>3244</v>
      </c>
      <c r="B1042">
        <v>35364244</v>
      </c>
      <c r="C1042">
        <v>35386593</v>
      </c>
      <c r="D1042">
        <v>35111398</v>
      </c>
      <c r="E1042">
        <v>15872964</v>
      </c>
      <c r="F1042">
        <v>1</v>
      </c>
      <c r="G1042">
        <v>15872964</v>
      </c>
      <c r="H1042">
        <v>1</v>
      </c>
      <c r="I1042" t="s">
        <v>982</v>
      </c>
      <c r="J1042" t="s">
        <v>3</v>
      </c>
      <c r="K1042" t="s">
        <v>983</v>
      </c>
      <c r="L1042">
        <v>1191</v>
      </c>
      <c r="N1042">
        <v>1013</v>
      </c>
      <c r="O1042" t="s">
        <v>984</v>
      </c>
      <c r="P1042" t="s">
        <v>984</v>
      </c>
      <c r="Q1042">
        <v>1</v>
      </c>
      <c r="W1042">
        <v>0</v>
      </c>
      <c r="X1042">
        <v>476480486</v>
      </c>
      <c r="Y1042">
        <f t="shared" si="207"/>
        <v>34.630000000000003</v>
      </c>
      <c r="AA1042">
        <v>0</v>
      </c>
      <c r="AB1042">
        <v>0</v>
      </c>
      <c r="AC1042">
        <v>0</v>
      </c>
      <c r="AD1042">
        <v>0</v>
      </c>
      <c r="AE1042">
        <v>0</v>
      </c>
      <c r="AF1042">
        <v>0</v>
      </c>
      <c r="AG1042">
        <v>0</v>
      </c>
      <c r="AH1042">
        <v>0</v>
      </c>
      <c r="AI1042">
        <v>1</v>
      </c>
      <c r="AJ1042">
        <v>1</v>
      </c>
      <c r="AK1042">
        <v>1</v>
      </c>
      <c r="AL1042">
        <v>1</v>
      </c>
      <c r="AM1042">
        <v>-2</v>
      </c>
      <c r="AN1042">
        <v>0</v>
      </c>
      <c r="AO1042">
        <v>1</v>
      </c>
      <c r="AP1042">
        <v>1</v>
      </c>
      <c r="AQ1042">
        <v>0</v>
      </c>
      <c r="AR1042">
        <v>0</v>
      </c>
      <c r="AS1042" t="s">
        <v>3</v>
      </c>
      <c r="AT1042">
        <v>34.630000000000003</v>
      </c>
      <c r="AU1042" t="s">
        <v>3</v>
      </c>
      <c r="AV1042">
        <v>1</v>
      </c>
      <c r="AW1042">
        <v>2</v>
      </c>
      <c r="AX1042">
        <v>35386595</v>
      </c>
      <c r="AY1042">
        <v>1</v>
      </c>
      <c r="AZ1042">
        <v>0</v>
      </c>
      <c r="BA1042">
        <v>1042</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CU1042">
        <f>ROUND(AT1042*Source!I3244*AH1042*AL1042,2)</f>
        <v>0</v>
      </c>
      <c r="CV1042">
        <f>ROUND(Y1042*Source!I3244,9)</f>
        <v>0.3463</v>
      </c>
      <c r="CW1042">
        <v>0</v>
      </c>
      <c r="CX1042">
        <f>ROUND(Y1042*Source!I3244,9)</f>
        <v>0.3463</v>
      </c>
      <c r="CY1042">
        <f>AD1042</f>
        <v>0</v>
      </c>
      <c r="CZ1042">
        <f>AH1042</f>
        <v>0</v>
      </c>
      <c r="DA1042">
        <f>AL1042</f>
        <v>1</v>
      </c>
      <c r="DB1042">
        <f t="shared" si="208"/>
        <v>0</v>
      </c>
      <c r="DC1042">
        <f t="shared" si="209"/>
        <v>0</v>
      </c>
      <c r="DD1042" t="s">
        <v>3</v>
      </c>
      <c r="DE1042" t="s">
        <v>3</v>
      </c>
      <c r="DF1042">
        <f t="shared" si="203"/>
        <v>0</v>
      </c>
      <c r="DG1042">
        <f t="shared" si="204"/>
        <v>0</v>
      </c>
      <c r="DH1042">
        <f t="shared" si="205"/>
        <v>0</v>
      </c>
      <c r="DI1042">
        <f t="shared" si="206"/>
        <v>0</v>
      </c>
      <c r="DJ1042">
        <f>DI1042</f>
        <v>0</v>
      </c>
      <c r="DK1042">
        <v>0</v>
      </c>
      <c r="DL1042" t="s">
        <v>3</v>
      </c>
      <c r="DM1042">
        <v>0</v>
      </c>
      <c r="DN1042" t="s">
        <v>3</v>
      </c>
      <c r="DO1042">
        <v>0</v>
      </c>
    </row>
    <row r="1043" spans="1:119" x14ac:dyDescent="0.2">
      <c r="A1043">
        <f>ROW(Source!A3280)</f>
        <v>3280</v>
      </c>
      <c r="B1043">
        <v>35364244</v>
      </c>
      <c r="C1043">
        <v>35386654</v>
      </c>
      <c r="D1043">
        <v>35111398</v>
      </c>
      <c r="E1043">
        <v>15872964</v>
      </c>
      <c r="F1043">
        <v>1</v>
      </c>
      <c r="G1043">
        <v>15872964</v>
      </c>
      <c r="H1043">
        <v>1</v>
      </c>
      <c r="I1043" t="s">
        <v>982</v>
      </c>
      <c r="J1043" t="s">
        <v>3</v>
      </c>
      <c r="K1043" t="s">
        <v>983</v>
      </c>
      <c r="L1043">
        <v>1191</v>
      </c>
      <c r="N1043">
        <v>1013</v>
      </c>
      <c r="O1043" t="s">
        <v>984</v>
      </c>
      <c r="P1043" t="s">
        <v>984</v>
      </c>
      <c r="Q1043">
        <v>1</v>
      </c>
      <c r="W1043">
        <v>0</v>
      </c>
      <c r="X1043">
        <v>476480486</v>
      </c>
      <c r="Y1043">
        <f t="shared" si="207"/>
        <v>5.84</v>
      </c>
      <c r="AA1043">
        <v>0</v>
      </c>
      <c r="AB1043">
        <v>0</v>
      </c>
      <c r="AC1043">
        <v>0</v>
      </c>
      <c r="AD1043">
        <v>0</v>
      </c>
      <c r="AE1043">
        <v>0</v>
      </c>
      <c r="AF1043">
        <v>0</v>
      </c>
      <c r="AG1043">
        <v>0</v>
      </c>
      <c r="AH1043">
        <v>0</v>
      </c>
      <c r="AI1043">
        <v>1</v>
      </c>
      <c r="AJ1043">
        <v>1</v>
      </c>
      <c r="AK1043">
        <v>1</v>
      </c>
      <c r="AL1043">
        <v>1</v>
      </c>
      <c r="AM1043">
        <v>-2</v>
      </c>
      <c r="AN1043">
        <v>0</v>
      </c>
      <c r="AO1043">
        <v>1</v>
      </c>
      <c r="AP1043">
        <v>1</v>
      </c>
      <c r="AQ1043">
        <v>0</v>
      </c>
      <c r="AR1043">
        <v>0</v>
      </c>
      <c r="AS1043" t="s">
        <v>3</v>
      </c>
      <c r="AT1043">
        <v>5.84</v>
      </c>
      <c r="AU1043" t="s">
        <v>3</v>
      </c>
      <c r="AV1043">
        <v>1</v>
      </c>
      <c r="AW1043">
        <v>2</v>
      </c>
      <c r="AX1043">
        <v>35386656</v>
      </c>
      <c r="AY1043">
        <v>1</v>
      </c>
      <c r="AZ1043">
        <v>0</v>
      </c>
      <c r="BA1043">
        <v>1043</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CU1043">
        <f>ROUND(AT1043*Source!I3280*AH1043*AL1043,2)</f>
        <v>0</v>
      </c>
      <c r="CV1043">
        <f>ROUND(Y1043*Source!I3280,9)</f>
        <v>0.2336</v>
      </c>
      <c r="CW1043">
        <v>0</v>
      </c>
      <c r="CX1043">
        <f>ROUND(Y1043*Source!I3280,9)</f>
        <v>0.2336</v>
      </c>
      <c r="CY1043">
        <f>AD1043</f>
        <v>0</v>
      </c>
      <c r="CZ1043">
        <f>AH1043</f>
        <v>0</v>
      </c>
      <c r="DA1043">
        <f>AL1043</f>
        <v>1</v>
      </c>
      <c r="DB1043">
        <f t="shared" si="208"/>
        <v>0</v>
      </c>
      <c r="DC1043">
        <f t="shared" si="209"/>
        <v>0</v>
      </c>
      <c r="DD1043" t="s">
        <v>3</v>
      </c>
      <c r="DE1043" t="s">
        <v>3</v>
      </c>
      <c r="DF1043">
        <f t="shared" si="203"/>
        <v>0</v>
      </c>
      <c r="DG1043">
        <f t="shared" si="204"/>
        <v>0</v>
      </c>
      <c r="DH1043">
        <f t="shared" si="205"/>
        <v>0</v>
      </c>
      <c r="DI1043">
        <f t="shared" si="206"/>
        <v>0</v>
      </c>
      <c r="DJ1043">
        <f>DI1043</f>
        <v>0</v>
      </c>
      <c r="DK1043">
        <v>0</v>
      </c>
      <c r="DL1043" t="s">
        <v>3</v>
      </c>
      <c r="DM1043">
        <v>0</v>
      </c>
      <c r="DN1043" t="s">
        <v>3</v>
      </c>
      <c r="DO1043">
        <v>0</v>
      </c>
    </row>
    <row r="1044" spans="1:119" x14ac:dyDescent="0.2">
      <c r="A1044">
        <f>ROW(Source!A3281)</f>
        <v>3281</v>
      </c>
      <c r="B1044">
        <v>35364244</v>
      </c>
      <c r="C1044">
        <v>35386657</v>
      </c>
      <c r="D1044">
        <v>35111398</v>
      </c>
      <c r="E1044">
        <v>15872964</v>
      </c>
      <c r="F1044">
        <v>1</v>
      </c>
      <c r="G1044">
        <v>15872964</v>
      </c>
      <c r="H1044">
        <v>1</v>
      </c>
      <c r="I1044" t="s">
        <v>982</v>
      </c>
      <c r="J1044" t="s">
        <v>3</v>
      </c>
      <c r="K1044" t="s">
        <v>983</v>
      </c>
      <c r="L1044">
        <v>1191</v>
      </c>
      <c r="N1044">
        <v>1013</v>
      </c>
      <c r="O1044" t="s">
        <v>984</v>
      </c>
      <c r="P1044" t="s">
        <v>984</v>
      </c>
      <c r="Q1044">
        <v>1</v>
      </c>
      <c r="W1044">
        <v>0</v>
      </c>
      <c r="X1044">
        <v>476480486</v>
      </c>
      <c r="Y1044">
        <f t="shared" si="207"/>
        <v>0.42</v>
      </c>
      <c r="AA1044">
        <v>0</v>
      </c>
      <c r="AB1044">
        <v>0</v>
      </c>
      <c r="AC1044">
        <v>0</v>
      </c>
      <c r="AD1044">
        <v>0</v>
      </c>
      <c r="AE1044">
        <v>0</v>
      </c>
      <c r="AF1044">
        <v>0</v>
      </c>
      <c r="AG1044">
        <v>0</v>
      </c>
      <c r="AH1044">
        <v>0</v>
      </c>
      <c r="AI1044">
        <v>1</v>
      </c>
      <c r="AJ1044">
        <v>1</v>
      </c>
      <c r="AK1044">
        <v>1</v>
      </c>
      <c r="AL1044">
        <v>1</v>
      </c>
      <c r="AM1044">
        <v>-2</v>
      </c>
      <c r="AN1044">
        <v>0</v>
      </c>
      <c r="AO1044">
        <v>1</v>
      </c>
      <c r="AP1044">
        <v>0</v>
      </c>
      <c r="AQ1044">
        <v>0</v>
      </c>
      <c r="AR1044">
        <v>0</v>
      </c>
      <c r="AS1044" t="s">
        <v>3</v>
      </c>
      <c r="AT1044">
        <v>0.42</v>
      </c>
      <c r="AU1044" t="s">
        <v>3</v>
      </c>
      <c r="AV1044">
        <v>1</v>
      </c>
      <c r="AW1044">
        <v>2</v>
      </c>
      <c r="AX1044">
        <v>35386662</v>
      </c>
      <c r="AY1044">
        <v>1</v>
      </c>
      <c r="AZ1044">
        <v>0</v>
      </c>
      <c r="BA1044">
        <v>1044</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CU1044">
        <f>ROUND(AT1044*Source!I3281*AH1044*AL1044,2)</f>
        <v>0</v>
      </c>
      <c r="CV1044">
        <f>ROUND(Y1044*Source!I3281,9)</f>
        <v>8.4000000000000005E-2</v>
      </c>
      <c r="CW1044">
        <v>0</v>
      </c>
      <c r="CX1044">
        <f>ROUND(Y1044*Source!I3281,9)</f>
        <v>8.4000000000000005E-2</v>
      </c>
      <c r="CY1044">
        <f>AD1044</f>
        <v>0</v>
      </c>
      <c r="CZ1044">
        <f>AH1044</f>
        <v>0</v>
      </c>
      <c r="DA1044">
        <f>AL1044</f>
        <v>1</v>
      </c>
      <c r="DB1044">
        <f t="shared" si="208"/>
        <v>0</v>
      </c>
      <c r="DC1044">
        <f t="shared" si="209"/>
        <v>0</v>
      </c>
      <c r="DD1044" t="s">
        <v>3</v>
      </c>
      <c r="DE1044" t="s">
        <v>3</v>
      </c>
      <c r="DF1044">
        <f t="shared" si="203"/>
        <v>0</v>
      </c>
      <c r="DG1044">
        <f t="shared" si="204"/>
        <v>0</v>
      </c>
      <c r="DH1044">
        <f t="shared" si="205"/>
        <v>0</v>
      </c>
      <c r="DI1044">
        <f t="shared" si="206"/>
        <v>0</v>
      </c>
      <c r="DJ1044">
        <f>DI1044</f>
        <v>0</v>
      </c>
      <c r="DK1044">
        <v>0</v>
      </c>
      <c r="DL1044" t="s">
        <v>3</v>
      </c>
      <c r="DM1044">
        <v>0</v>
      </c>
      <c r="DN1044" t="s">
        <v>3</v>
      </c>
      <c r="DO1044">
        <v>0</v>
      </c>
    </row>
    <row r="1045" spans="1:119" x14ac:dyDescent="0.2">
      <c r="A1045">
        <f>ROW(Source!A3281)</f>
        <v>3281</v>
      </c>
      <c r="B1045">
        <v>35364244</v>
      </c>
      <c r="C1045">
        <v>35386657</v>
      </c>
      <c r="D1045">
        <v>35113190</v>
      </c>
      <c r="E1045">
        <v>1</v>
      </c>
      <c r="F1045">
        <v>1</v>
      </c>
      <c r="G1045">
        <v>15872964</v>
      </c>
      <c r="H1045">
        <v>2</v>
      </c>
      <c r="I1045" t="s">
        <v>1111</v>
      </c>
      <c r="J1045" t="s">
        <v>1112</v>
      </c>
      <c r="K1045" t="s">
        <v>1113</v>
      </c>
      <c r="L1045">
        <v>1368</v>
      </c>
      <c r="N1045">
        <v>1011</v>
      </c>
      <c r="O1045" t="s">
        <v>988</v>
      </c>
      <c r="P1045" t="s">
        <v>988</v>
      </c>
      <c r="Q1045">
        <v>1</v>
      </c>
      <c r="W1045">
        <v>0</v>
      </c>
      <c r="X1045">
        <v>-1477704590</v>
      </c>
      <c r="Y1045">
        <f t="shared" si="207"/>
        <v>0.2</v>
      </c>
      <c r="AA1045">
        <v>0</v>
      </c>
      <c r="AB1045">
        <v>44.94</v>
      </c>
      <c r="AC1045">
        <v>0.64</v>
      </c>
      <c r="AD1045">
        <v>0</v>
      </c>
      <c r="AE1045">
        <v>0</v>
      </c>
      <c r="AF1045">
        <v>44.94</v>
      </c>
      <c r="AG1045">
        <v>0.64</v>
      </c>
      <c r="AH1045">
        <v>0</v>
      </c>
      <c r="AI1045">
        <v>1</v>
      </c>
      <c r="AJ1045">
        <v>1</v>
      </c>
      <c r="AK1045">
        <v>1</v>
      </c>
      <c r="AL1045">
        <v>1</v>
      </c>
      <c r="AM1045">
        <v>-2</v>
      </c>
      <c r="AN1045">
        <v>0</v>
      </c>
      <c r="AO1045">
        <v>1</v>
      </c>
      <c r="AP1045">
        <v>0</v>
      </c>
      <c r="AQ1045">
        <v>0</v>
      </c>
      <c r="AR1045">
        <v>0</v>
      </c>
      <c r="AS1045" t="s">
        <v>3</v>
      </c>
      <c r="AT1045">
        <v>0.2</v>
      </c>
      <c r="AU1045" t="s">
        <v>3</v>
      </c>
      <c r="AV1045">
        <v>0</v>
      </c>
      <c r="AW1045">
        <v>2</v>
      </c>
      <c r="AX1045">
        <v>35386663</v>
      </c>
      <c r="AY1045">
        <v>1</v>
      </c>
      <c r="AZ1045">
        <v>0</v>
      </c>
      <c r="BA1045">
        <v>1045</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CV1045">
        <v>0</v>
      </c>
      <c r="CW1045">
        <f>ROUND(Y1045*Source!I3281*DO1045,9)</f>
        <v>0</v>
      </c>
      <c r="CX1045">
        <f>ROUND(Y1045*Source!I3281,9)</f>
        <v>0.04</v>
      </c>
      <c r="CY1045">
        <f>AB1045</f>
        <v>44.94</v>
      </c>
      <c r="CZ1045">
        <f>AF1045</f>
        <v>44.94</v>
      </c>
      <c r="DA1045">
        <f>AJ1045</f>
        <v>1</v>
      </c>
      <c r="DB1045">
        <f t="shared" si="208"/>
        <v>8.99</v>
      </c>
      <c r="DC1045">
        <f t="shared" si="209"/>
        <v>0.13</v>
      </c>
      <c r="DD1045" t="s">
        <v>3</v>
      </c>
      <c r="DE1045" t="s">
        <v>3</v>
      </c>
      <c r="DF1045">
        <f t="shared" si="203"/>
        <v>0</v>
      </c>
      <c r="DG1045">
        <f t="shared" si="204"/>
        <v>1.8</v>
      </c>
      <c r="DH1045">
        <f t="shared" si="205"/>
        <v>0.03</v>
      </c>
      <c r="DI1045">
        <f t="shared" si="206"/>
        <v>0</v>
      </c>
      <c r="DJ1045">
        <f>DG1045</f>
        <v>1.8</v>
      </c>
      <c r="DK1045">
        <v>0</v>
      </c>
      <c r="DL1045" t="s">
        <v>3</v>
      </c>
      <c r="DM1045">
        <v>0</v>
      </c>
      <c r="DN1045" t="s">
        <v>3</v>
      </c>
      <c r="DO1045">
        <v>0</v>
      </c>
    </row>
    <row r="1046" spans="1:119" x14ac:dyDescent="0.2">
      <c r="A1046">
        <f>ROW(Source!A3281)</f>
        <v>3281</v>
      </c>
      <c r="B1046">
        <v>35364244</v>
      </c>
      <c r="C1046">
        <v>35386657</v>
      </c>
      <c r="D1046">
        <v>35115233</v>
      </c>
      <c r="E1046">
        <v>1</v>
      </c>
      <c r="F1046">
        <v>1</v>
      </c>
      <c r="G1046">
        <v>15872964</v>
      </c>
      <c r="H1046">
        <v>3</v>
      </c>
      <c r="I1046" t="s">
        <v>1114</v>
      </c>
      <c r="J1046" t="s">
        <v>1115</v>
      </c>
      <c r="K1046" t="s">
        <v>1116</v>
      </c>
      <c r="L1046">
        <v>1339</v>
      </c>
      <c r="N1046">
        <v>1007</v>
      </c>
      <c r="O1046" t="s">
        <v>1117</v>
      </c>
      <c r="P1046" t="s">
        <v>1117</v>
      </c>
      <c r="Q1046">
        <v>1</v>
      </c>
      <c r="W1046">
        <v>0</v>
      </c>
      <c r="X1046">
        <v>-35091971</v>
      </c>
      <c r="Y1046">
        <f t="shared" si="207"/>
        <v>1.7600000000000001E-2</v>
      </c>
      <c r="AA1046">
        <v>54.81</v>
      </c>
      <c r="AB1046">
        <v>0</v>
      </c>
      <c r="AC1046">
        <v>0</v>
      </c>
      <c r="AD1046">
        <v>0</v>
      </c>
      <c r="AE1046">
        <v>54.81</v>
      </c>
      <c r="AF1046">
        <v>0</v>
      </c>
      <c r="AG1046">
        <v>0</v>
      </c>
      <c r="AH1046">
        <v>0</v>
      </c>
      <c r="AI1046">
        <v>1</v>
      </c>
      <c r="AJ1046">
        <v>1</v>
      </c>
      <c r="AK1046">
        <v>1</v>
      </c>
      <c r="AL1046">
        <v>1</v>
      </c>
      <c r="AM1046">
        <v>-2</v>
      </c>
      <c r="AN1046">
        <v>0</v>
      </c>
      <c r="AO1046">
        <v>1</v>
      </c>
      <c r="AP1046">
        <v>0</v>
      </c>
      <c r="AQ1046">
        <v>0</v>
      </c>
      <c r="AR1046">
        <v>0</v>
      </c>
      <c r="AS1046" t="s">
        <v>3</v>
      </c>
      <c r="AT1046">
        <v>1.7600000000000001E-2</v>
      </c>
      <c r="AU1046" t="s">
        <v>3</v>
      </c>
      <c r="AV1046">
        <v>0</v>
      </c>
      <c r="AW1046">
        <v>2</v>
      </c>
      <c r="AX1046">
        <v>35386664</v>
      </c>
      <c r="AY1046">
        <v>1</v>
      </c>
      <c r="AZ1046">
        <v>0</v>
      </c>
      <c r="BA1046">
        <v>1046</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CV1046">
        <v>0</v>
      </c>
      <c r="CW1046">
        <v>0</v>
      </c>
      <c r="CX1046">
        <f>ROUND(Y1046*Source!I3281,9)</f>
        <v>3.5200000000000001E-3</v>
      </c>
      <c r="CY1046">
        <f>AA1046</f>
        <v>54.81</v>
      </c>
      <c r="CZ1046">
        <f>AE1046</f>
        <v>54.81</v>
      </c>
      <c r="DA1046">
        <f>AI1046</f>
        <v>1</v>
      </c>
      <c r="DB1046">
        <f t="shared" si="208"/>
        <v>0.96</v>
      </c>
      <c r="DC1046">
        <f t="shared" si="209"/>
        <v>0</v>
      </c>
      <c r="DD1046" t="s">
        <v>3</v>
      </c>
      <c r="DE1046" t="s">
        <v>3</v>
      </c>
      <c r="DF1046">
        <f t="shared" si="203"/>
        <v>0.19</v>
      </c>
      <c r="DG1046">
        <f t="shared" si="204"/>
        <v>0</v>
      </c>
      <c r="DH1046">
        <f t="shared" si="205"/>
        <v>0</v>
      </c>
      <c r="DI1046">
        <f t="shared" si="206"/>
        <v>0</v>
      </c>
      <c r="DJ1046">
        <f>DF1046</f>
        <v>0.19</v>
      </c>
      <c r="DK1046">
        <v>0</v>
      </c>
      <c r="DL1046" t="s">
        <v>3</v>
      </c>
      <c r="DM1046">
        <v>0</v>
      </c>
      <c r="DN1046" t="s">
        <v>3</v>
      </c>
      <c r="DO1046">
        <v>0</v>
      </c>
    </row>
    <row r="1047" spans="1:119" x14ac:dyDescent="0.2">
      <c r="A1047">
        <f>ROW(Source!A3281)</f>
        <v>3281</v>
      </c>
      <c r="B1047">
        <v>35364244</v>
      </c>
      <c r="C1047">
        <v>35386657</v>
      </c>
      <c r="D1047">
        <v>35117602</v>
      </c>
      <c r="E1047">
        <v>1</v>
      </c>
      <c r="F1047">
        <v>1</v>
      </c>
      <c r="G1047">
        <v>15872964</v>
      </c>
      <c r="H1047">
        <v>3</v>
      </c>
      <c r="I1047" t="s">
        <v>1118</v>
      </c>
      <c r="J1047" t="s">
        <v>1119</v>
      </c>
      <c r="K1047" t="s">
        <v>1120</v>
      </c>
      <c r="L1047">
        <v>1354</v>
      </c>
      <c r="N1047">
        <v>1010</v>
      </c>
      <c r="O1047" t="s">
        <v>52</v>
      </c>
      <c r="P1047" t="s">
        <v>52</v>
      </c>
      <c r="Q1047">
        <v>1</v>
      </c>
      <c r="W1047">
        <v>0</v>
      </c>
      <c r="X1047">
        <v>656259231</v>
      </c>
      <c r="Y1047">
        <f t="shared" si="207"/>
        <v>6.7000000000000002E-3</v>
      </c>
      <c r="AA1047">
        <v>16620.27</v>
      </c>
      <c r="AB1047">
        <v>0</v>
      </c>
      <c r="AC1047">
        <v>0</v>
      </c>
      <c r="AD1047">
        <v>0</v>
      </c>
      <c r="AE1047">
        <v>16620.27</v>
      </c>
      <c r="AF1047">
        <v>0</v>
      </c>
      <c r="AG1047">
        <v>0</v>
      </c>
      <c r="AH1047">
        <v>0</v>
      </c>
      <c r="AI1047">
        <v>1</v>
      </c>
      <c r="AJ1047">
        <v>1</v>
      </c>
      <c r="AK1047">
        <v>1</v>
      </c>
      <c r="AL1047">
        <v>1</v>
      </c>
      <c r="AM1047">
        <v>-2</v>
      </c>
      <c r="AN1047">
        <v>0</v>
      </c>
      <c r="AO1047">
        <v>1</v>
      </c>
      <c r="AP1047">
        <v>0</v>
      </c>
      <c r="AQ1047">
        <v>0</v>
      </c>
      <c r="AR1047">
        <v>0</v>
      </c>
      <c r="AS1047" t="s">
        <v>3</v>
      </c>
      <c r="AT1047">
        <v>6.7000000000000002E-3</v>
      </c>
      <c r="AU1047" t="s">
        <v>3</v>
      </c>
      <c r="AV1047">
        <v>0</v>
      </c>
      <c r="AW1047">
        <v>2</v>
      </c>
      <c r="AX1047">
        <v>35386665</v>
      </c>
      <c r="AY1047">
        <v>1</v>
      </c>
      <c r="AZ1047">
        <v>0</v>
      </c>
      <c r="BA1047">
        <v>1047</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CV1047">
        <v>0</v>
      </c>
      <c r="CW1047">
        <v>0</v>
      </c>
      <c r="CX1047">
        <f>ROUND(Y1047*Source!I3281,9)</f>
        <v>1.34E-3</v>
      </c>
      <c r="CY1047">
        <f>AA1047</f>
        <v>16620.27</v>
      </c>
      <c r="CZ1047">
        <f>AE1047</f>
        <v>16620.27</v>
      </c>
      <c r="DA1047">
        <f>AI1047</f>
        <v>1</v>
      </c>
      <c r="DB1047">
        <f t="shared" si="208"/>
        <v>111.36</v>
      </c>
      <c r="DC1047">
        <f t="shared" si="209"/>
        <v>0</v>
      </c>
      <c r="DD1047" t="s">
        <v>3</v>
      </c>
      <c r="DE1047" t="s">
        <v>3</v>
      </c>
      <c r="DF1047">
        <f t="shared" si="203"/>
        <v>22.27</v>
      </c>
      <c r="DG1047">
        <f t="shared" si="204"/>
        <v>0</v>
      </c>
      <c r="DH1047">
        <f t="shared" si="205"/>
        <v>0</v>
      </c>
      <c r="DI1047">
        <f t="shared" si="206"/>
        <v>0</v>
      </c>
      <c r="DJ1047">
        <f>DF1047</f>
        <v>22.27</v>
      </c>
      <c r="DK1047">
        <v>0</v>
      </c>
      <c r="DL1047" t="s">
        <v>3</v>
      </c>
      <c r="DM1047">
        <v>0</v>
      </c>
      <c r="DN1047" t="s">
        <v>3</v>
      </c>
      <c r="DO1047">
        <v>0</v>
      </c>
    </row>
    <row r="1048" spans="1:119" x14ac:dyDescent="0.2">
      <c r="A1048">
        <f>ROW(Source!A3282)</f>
        <v>3282</v>
      </c>
      <c r="B1048">
        <v>35364244</v>
      </c>
      <c r="C1048">
        <v>35386666</v>
      </c>
      <c r="D1048">
        <v>35111398</v>
      </c>
      <c r="E1048">
        <v>15872964</v>
      </c>
      <c r="F1048">
        <v>1</v>
      </c>
      <c r="G1048">
        <v>15872964</v>
      </c>
      <c r="H1048">
        <v>1</v>
      </c>
      <c r="I1048" t="s">
        <v>982</v>
      </c>
      <c r="J1048" t="s">
        <v>3</v>
      </c>
      <c r="K1048" t="s">
        <v>983</v>
      </c>
      <c r="L1048">
        <v>1191</v>
      </c>
      <c r="N1048">
        <v>1013</v>
      </c>
      <c r="O1048" t="s">
        <v>984</v>
      </c>
      <c r="P1048" t="s">
        <v>984</v>
      </c>
      <c r="Q1048">
        <v>1</v>
      </c>
      <c r="W1048">
        <v>0</v>
      </c>
      <c r="X1048">
        <v>476480486</v>
      </c>
      <c r="Y1048">
        <f t="shared" si="207"/>
        <v>14</v>
      </c>
      <c r="AA1048">
        <v>0</v>
      </c>
      <c r="AB1048">
        <v>0</v>
      </c>
      <c r="AC1048">
        <v>0</v>
      </c>
      <c r="AD1048">
        <v>0</v>
      </c>
      <c r="AE1048">
        <v>0</v>
      </c>
      <c r="AF1048">
        <v>0</v>
      </c>
      <c r="AG1048">
        <v>0</v>
      </c>
      <c r="AH1048">
        <v>0</v>
      </c>
      <c r="AI1048">
        <v>1</v>
      </c>
      <c r="AJ1048">
        <v>1</v>
      </c>
      <c r="AK1048">
        <v>1</v>
      </c>
      <c r="AL1048">
        <v>1</v>
      </c>
      <c r="AM1048">
        <v>-2</v>
      </c>
      <c r="AN1048">
        <v>0</v>
      </c>
      <c r="AO1048">
        <v>1</v>
      </c>
      <c r="AP1048">
        <v>1</v>
      </c>
      <c r="AQ1048">
        <v>0</v>
      </c>
      <c r="AR1048">
        <v>0</v>
      </c>
      <c r="AS1048" t="s">
        <v>3</v>
      </c>
      <c r="AT1048">
        <v>14</v>
      </c>
      <c r="AU1048" t="s">
        <v>3</v>
      </c>
      <c r="AV1048">
        <v>1</v>
      </c>
      <c r="AW1048">
        <v>2</v>
      </c>
      <c r="AX1048">
        <v>35386670</v>
      </c>
      <c r="AY1048">
        <v>1</v>
      </c>
      <c r="AZ1048">
        <v>0</v>
      </c>
      <c r="BA1048">
        <v>1048</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CU1048">
        <f>ROUND(AT1048*Source!I3282*AH1048*AL1048,2)</f>
        <v>0</v>
      </c>
      <c r="CV1048">
        <f>ROUND(Y1048*Source!I3282,9)</f>
        <v>0.28000000000000003</v>
      </c>
      <c r="CW1048">
        <v>0</v>
      </c>
      <c r="CX1048">
        <f>ROUND(Y1048*Source!I3282,9)</f>
        <v>0.28000000000000003</v>
      </c>
      <c r="CY1048">
        <f>AD1048</f>
        <v>0</v>
      </c>
      <c r="CZ1048">
        <f>AH1048</f>
        <v>0</v>
      </c>
      <c r="DA1048">
        <f>AL1048</f>
        <v>1</v>
      </c>
      <c r="DB1048">
        <f t="shared" si="208"/>
        <v>0</v>
      </c>
      <c r="DC1048">
        <f t="shared" si="209"/>
        <v>0</v>
      </c>
      <c r="DD1048" t="s">
        <v>3</v>
      </c>
      <c r="DE1048" t="s">
        <v>3</v>
      </c>
      <c r="DF1048">
        <f t="shared" si="203"/>
        <v>0</v>
      </c>
      <c r="DG1048">
        <f t="shared" si="204"/>
        <v>0</v>
      </c>
      <c r="DH1048">
        <f t="shared" si="205"/>
        <v>0</v>
      </c>
      <c r="DI1048">
        <f t="shared" si="206"/>
        <v>0</v>
      </c>
      <c r="DJ1048">
        <f>DI1048</f>
        <v>0</v>
      </c>
      <c r="DK1048">
        <v>0</v>
      </c>
      <c r="DL1048" t="s">
        <v>3</v>
      </c>
      <c r="DM1048">
        <v>0</v>
      </c>
      <c r="DN1048" t="s">
        <v>3</v>
      </c>
      <c r="DO1048">
        <v>0</v>
      </c>
    </row>
    <row r="1049" spans="1:119" x14ac:dyDescent="0.2">
      <c r="A1049">
        <f>ROW(Source!A3282)</f>
        <v>3282</v>
      </c>
      <c r="B1049">
        <v>35364244</v>
      </c>
      <c r="C1049">
        <v>35386666</v>
      </c>
      <c r="D1049">
        <v>35112687</v>
      </c>
      <c r="E1049">
        <v>1</v>
      </c>
      <c r="F1049">
        <v>1</v>
      </c>
      <c r="G1049">
        <v>15872964</v>
      </c>
      <c r="H1049">
        <v>2</v>
      </c>
      <c r="I1049" t="s">
        <v>1121</v>
      </c>
      <c r="J1049" t="s">
        <v>1122</v>
      </c>
      <c r="K1049" t="s">
        <v>1123</v>
      </c>
      <c r="L1049">
        <v>1368</v>
      </c>
      <c r="N1049">
        <v>1011</v>
      </c>
      <c r="O1049" t="s">
        <v>988</v>
      </c>
      <c r="P1049" t="s">
        <v>988</v>
      </c>
      <c r="Q1049">
        <v>1</v>
      </c>
      <c r="W1049">
        <v>0</v>
      </c>
      <c r="X1049">
        <v>-1843499539</v>
      </c>
      <c r="Y1049">
        <f t="shared" si="207"/>
        <v>3.65</v>
      </c>
      <c r="AA1049">
        <v>0</v>
      </c>
      <c r="AB1049">
        <v>1635</v>
      </c>
      <c r="AC1049">
        <v>832.91</v>
      </c>
      <c r="AD1049">
        <v>0</v>
      </c>
      <c r="AE1049">
        <v>0</v>
      </c>
      <c r="AF1049">
        <v>1635</v>
      </c>
      <c r="AG1049">
        <v>832.91</v>
      </c>
      <c r="AH1049">
        <v>0</v>
      </c>
      <c r="AI1049">
        <v>1</v>
      </c>
      <c r="AJ1049">
        <v>1</v>
      </c>
      <c r="AK1049">
        <v>1</v>
      </c>
      <c r="AL1049">
        <v>1</v>
      </c>
      <c r="AM1049">
        <v>-2</v>
      </c>
      <c r="AN1049">
        <v>0</v>
      </c>
      <c r="AO1049">
        <v>1</v>
      </c>
      <c r="AP1049">
        <v>1</v>
      </c>
      <c r="AQ1049">
        <v>0</v>
      </c>
      <c r="AR1049">
        <v>0</v>
      </c>
      <c r="AS1049" t="s">
        <v>3</v>
      </c>
      <c r="AT1049">
        <v>3.65</v>
      </c>
      <c r="AU1049" t="s">
        <v>3</v>
      </c>
      <c r="AV1049">
        <v>0</v>
      </c>
      <c r="AW1049">
        <v>2</v>
      </c>
      <c r="AX1049">
        <v>35386671</v>
      </c>
      <c r="AY1049">
        <v>1</v>
      </c>
      <c r="AZ1049">
        <v>0</v>
      </c>
      <c r="BA1049">
        <v>1049</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CV1049">
        <v>0</v>
      </c>
      <c r="CW1049">
        <f>ROUND(Y1049*Source!I3282*DO1049,9)</f>
        <v>0</v>
      </c>
      <c r="CX1049">
        <f>ROUND(Y1049*Source!I3282,9)</f>
        <v>7.2999999999999995E-2</v>
      </c>
      <c r="CY1049">
        <f>AB1049</f>
        <v>1635</v>
      </c>
      <c r="CZ1049">
        <f>AF1049</f>
        <v>1635</v>
      </c>
      <c r="DA1049">
        <f>AJ1049</f>
        <v>1</v>
      </c>
      <c r="DB1049">
        <f t="shared" si="208"/>
        <v>5967.75</v>
      </c>
      <c r="DC1049">
        <f t="shared" si="209"/>
        <v>3040.12</v>
      </c>
      <c r="DD1049" t="s">
        <v>3</v>
      </c>
      <c r="DE1049" t="s">
        <v>3</v>
      </c>
      <c r="DF1049">
        <f t="shared" si="203"/>
        <v>0</v>
      </c>
      <c r="DG1049">
        <f t="shared" si="204"/>
        <v>119.36</v>
      </c>
      <c r="DH1049">
        <f t="shared" si="205"/>
        <v>60.8</v>
      </c>
      <c r="DI1049">
        <f t="shared" si="206"/>
        <v>0</v>
      </c>
      <c r="DJ1049">
        <f>DG1049</f>
        <v>119.36</v>
      </c>
      <c r="DK1049">
        <v>0</v>
      </c>
      <c r="DL1049" t="s">
        <v>3</v>
      </c>
      <c r="DM1049">
        <v>0</v>
      </c>
      <c r="DN1049" t="s">
        <v>3</v>
      </c>
      <c r="DO1049">
        <v>0</v>
      </c>
    </row>
    <row r="1050" spans="1:119" x14ac:dyDescent="0.2">
      <c r="A1050">
        <f>ROW(Source!A3282)</f>
        <v>3282</v>
      </c>
      <c r="B1050">
        <v>35364244</v>
      </c>
      <c r="C1050">
        <v>35386666</v>
      </c>
      <c r="D1050">
        <v>35113169</v>
      </c>
      <c r="E1050">
        <v>1</v>
      </c>
      <c r="F1050">
        <v>1</v>
      </c>
      <c r="G1050">
        <v>15872964</v>
      </c>
      <c r="H1050">
        <v>2</v>
      </c>
      <c r="I1050" t="s">
        <v>1124</v>
      </c>
      <c r="J1050" t="s">
        <v>1125</v>
      </c>
      <c r="K1050" t="s">
        <v>1126</v>
      </c>
      <c r="L1050">
        <v>1368</v>
      </c>
      <c r="N1050">
        <v>1011</v>
      </c>
      <c r="O1050" t="s">
        <v>988</v>
      </c>
      <c r="P1050" t="s">
        <v>988</v>
      </c>
      <c r="Q1050">
        <v>1</v>
      </c>
      <c r="W1050">
        <v>0</v>
      </c>
      <c r="X1050">
        <v>-1505827316</v>
      </c>
      <c r="Y1050">
        <f t="shared" si="207"/>
        <v>3.65</v>
      </c>
      <c r="AA1050">
        <v>0</v>
      </c>
      <c r="AB1050">
        <v>7.15</v>
      </c>
      <c r="AC1050">
        <v>0.09</v>
      </c>
      <c r="AD1050">
        <v>0</v>
      </c>
      <c r="AE1050">
        <v>0</v>
      </c>
      <c r="AF1050">
        <v>7.15</v>
      </c>
      <c r="AG1050">
        <v>0.09</v>
      </c>
      <c r="AH1050">
        <v>0</v>
      </c>
      <c r="AI1050">
        <v>1</v>
      </c>
      <c r="AJ1050">
        <v>1</v>
      </c>
      <c r="AK1050">
        <v>1</v>
      </c>
      <c r="AL1050">
        <v>1</v>
      </c>
      <c r="AM1050">
        <v>-2</v>
      </c>
      <c r="AN1050">
        <v>0</v>
      </c>
      <c r="AO1050">
        <v>1</v>
      </c>
      <c r="AP1050">
        <v>1</v>
      </c>
      <c r="AQ1050">
        <v>0</v>
      </c>
      <c r="AR1050">
        <v>0</v>
      </c>
      <c r="AS1050" t="s">
        <v>3</v>
      </c>
      <c r="AT1050">
        <v>3.65</v>
      </c>
      <c r="AU1050" t="s">
        <v>3</v>
      </c>
      <c r="AV1050">
        <v>0</v>
      </c>
      <c r="AW1050">
        <v>2</v>
      </c>
      <c r="AX1050">
        <v>35386672</v>
      </c>
      <c r="AY1050">
        <v>1</v>
      </c>
      <c r="AZ1050">
        <v>0</v>
      </c>
      <c r="BA1050">
        <v>1050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CV1050">
        <v>0</v>
      </c>
      <c r="CW1050">
        <f>ROUND(Y1050*Source!I3282*DO1050,9)</f>
        <v>0</v>
      </c>
      <c r="CX1050">
        <f>ROUND(Y1050*Source!I3282,9)</f>
        <v>7.2999999999999995E-2</v>
      </c>
      <c r="CY1050">
        <f>AB1050</f>
        <v>7.15</v>
      </c>
      <c r="CZ1050">
        <f>AF1050</f>
        <v>7.15</v>
      </c>
      <c r="DA1050">
        <f>AJ1050</f>
        <v>1</v>
      </c>
      <c r="DB1050">
        <f t="shared" si="208"/>
        <v>26.1</v>
      </c>
      <c r="DC1050">
        <f t="shared" si="209"/>
        <v>0.33</v>
      </c>
      <c r="DD1050" t="s">
        <v>3</v>
      </c>
      <c r="DE1050" t="s">
        <v>3</v>
      </c>
      <c r="DF1050">
        <f t="shared" si="203"/>
        <v>0</v>
      </c>
      <c r="DG1050">
        <f t="shared" si="204"/>
        <v>0.52</v>
      </c>
      <c r="DH1050">
        <f t="shared" si="205"/>
        <v>0.01</v>
      </c>
      <c r="DI1050">
        <f t="shared" si="206"/>
        <v>0</v>
      </c>
      <c r="DJ1050">
        <f>DG1050</f>
        <v>0.52</v>
      </c>
      <c r="DK1050">
        <v>0</v>
      </c>
      <c r="DL1050" t="s">
        <v>3</v>
      </c>
      <c r="DM1050">
        <v>0</v>
      </c>
      <c r="DN1050" t="s">
        <v>3</v>
      </c>
      <c r="DO1050">
        <v>0</v>
      </c>
    </row>
    <row r="1051" spans="1:119" x14ac:dyDescent="0.2">
      <c r="A1051">
        <f>ROW(Source!A3285)</f>
        <v>3285</v>
      </c>
      <c r="B1051">
        <v>35364244</v>
      </c>
      <c r="C1051">
        <v>35386675</v>
      </c>
      <c r="D1051">
        <v>35111398</v>
      </c>
      <c r="E1051">
        <v>15872964</v>
      </c>
      <c r="F1051">
        <v>1</v>
      </c>
      <c r="G1051">
        <v>15872964</v>
      </c>
      <c r="H1051">
        <v>1</v>
      </c>
      <c r="I1051" t="s">
        <v>982</v>
      </c>
      <c r="J1051" t="s">
        <v>3</v>
      </c>
      <c r="K1051" t="s">
        <v>983</v>
      </c>
      <c r="L1051">
        <v>1191</v>
      </c>
      <c r="N1051">
        <v>1013</v>
      </c>
      <c r="O1051" t="s">
        <v>984</v>
      </c>
      <c r="P1051" t="s">
        <v>984</v>
      </c>
      <c r="Q1051">
        <v>1</v>
      </c>
      <c r="W1051">
        <v>0</v>
      </c>
      <c r="X1051">
        <v>476480486</v>
      </c>
      <c r="Y1051">
        <f t="shared" si="207"/>
        <v>42.81</v>
      </c>
      <c r="AA1051">
        <v>0</v>
      </c>
      <c r="AB1051">
        <v>0</v>
      </c>
      <c r="AC1051">
        <v>0</v>
      </c>
      <c r="AD1051">
        <v>0</v>
      </c>
      <c r="AE1051">
        <v>0</v>
      </c>
      <c r="AF1051">
        <v>0</v>
      </c>
      <c r="AG1051">
        <v>0</v>
      </c>
      <c r="AH1051">
        <v>0</v>
      </c>
      <c r="AI1051">
        <v>1</v>
      </c>
      <c r="AJ1051">
        <v>1</v>
      </c>
      <c r="AK1051">
        <v>1</v>
      </c>
      <c r="AL1051">
        <v>1</v>
      </c>
      <c r="AM1051">
        <v>-2</v>
      </c>
      <c r="AN1051">
        <v>0</v>
      </c>
      <c r="AO1051">
        <v>1</v>
      </c>
      <c r="AP1051">
        <v>1</v>
      </c>
      <c r="AQ1051">
        <v>0</v>
      </c>
      <c r="AR1051">
        <v>0</v>
      </c>
      <c r="AS1051" t="s">
        <v>3</v>
      </c>
      <c r="AT1051">
        <v>42.81</v>
      </c>
      <c r="AU1051" t="s">
        <v>3</v>
      </c>
      <c r="AV1051">
        <v>1</v>
      </c>
      <c r="AW1051">
        <v>2</v>
      </c>
      <c r="AX1051">
        <v>35386678</v>
      </c>
      <c r="AY1051">
        <v>1</v>
      </c>
      <c r="AZ1051">
        <v>0</v>
      </c>
      <c r="BA1051">
        <v>1051</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CU1051">
        <f>ROUND(AT1051*Source!I3285*AH1051*AL1051,2)</f>
        <v>0</v>
      </c>
      <c r="CV1051">
        <f>ROUND(Y1051*Source!I3285,9)</f>
        <v>14.555400000000001</v>
      </c>
      <c r="CW1051">
        <v>0</v>
      </c>
      <c r="CX1051">
        <f>ROUND(Y1051*Source!I3285,9)</f>
        <v>14.555400000000001</v>
      </c>
      <c r="CY1051">
        <f>AD1051</f>
        <v>0</v>
      </c>
      <c r="CZ1051">
        <f>AH1051</f>
        <v>0</v>
      </c>
      <c r="DA1051">
        <f>AL1051</f>
        <v>1</v>
      </c>
      <c r="DB1051">
        <f t="shared" si="208"/>
        <v>0</v>
      </c>
      <c r="DC1051">
        <f t="shared" si="209"/>
        <v>0</v>
      </c>
      <c r="DD1051" t="s">
        <v>3</v>
      </c>
      <c r="DE1051" t="s">
        <v>3</v>
      </c>
      <c r="DF1051">
        <f t="shared" si="203"/>
        <v>0</v>
      </c>
      <c r="DG1051">
        <f t="shared" si="204"/>
        <v>0</v>
      </c>
      <c r="DH1051">
        <f t="shared" si="205"/>
        <v>0</v>
      </c>
      <c r="DI1051">
        <f t="shared" si="206"/>
        <v>0</v>
      </c>
      <c r="DJ1051">
        <f>DI1051</f>
        <v>0</v>
      </c>
      <c r="DK1051">
        <v>0</v>
      </c>
      <c r="DL1051" t="s">
        <v>3</v>
      </c>
      <c r="DM1051">
        <v>0</v>
      </c>
      <c r="DN1051" t="s">
        <v>3</v>
      </c>
      <c r="DO1051">
        <v>0</v>
      </c>
    </row>
    <row r="1052" spans="1:119" x14ac:dyDescent="0.2">
      <c r="A1052">
        <f>ROW(Source!A3285)</f>
        <v>3285</v>
      </c>
      <c r="B1052">
        <v>35364244</v>
      </c>
      <c r="C1052">
        <v>35386675</v>
      </c>
      <c r="D1052">
        <v>35113206</v>
      </c>
      <c r="E1052">
        <v>1</v>
      </c>
      <c r="F1052">
        <v>1</v>
      </c>
      <c r="G1052">
        <v>15872964</v>
      </c>
      <c r="H1052">
        <v>2</v>
      </c>
      <c r="I1052" t="s">
        <v>989</v>
      </c>
      <c r="J1052" t="s">
        <v>990</v>
      </c>
      <c r="K1052" t="s">
        <v>991</v>
      </c>
      <c r="L1052">
        <v>1368</v>
      </c>
      <c r="N1052">
        <v>1011</v>
      </c>
      <c r="O1052" t="s">
        <v>988</v>
      </c>
      <c r="P1052" t="s">
        <v>988</v>
      </c>
      <c r="Q1052">
        <v>1</v>
      </c>
      <c r="W1052">
        <v>0</v>
      </c>
      <c r="X1052">
        <v>-1817365194</v>
      </c>
      <c r="Y1052">
        <f t="shared" si="207"/>
        <v>6.9</v>
      </c>
      <c r="AA1052">
        <v>0</v>
      </c>
      <c r="AB1052">
        <v>4.72</v>
      </c>
      <c r="AC1052">
        <v>0.1</v>
      </c>
      <c r="AD1052">
        <v>0</v>
      </c>
      <c r="AE1052">
        <v>0</v>
      </c>
      <c r="AF1052">
        <v>4.72</v>
      </c>
      <c r="AG1052">
        <v>0.1</v>
      </c>
      <c r="AH1052">
        <v>0</v>
      </c>
      <c r="AI1052">
        <v>1</v>
      </c>
      <c r="AJ1052">
        <v>1</v>
      </c>
      <c r="AK1052">
        <v>1</v>
      </c>
      <c r="AL1052">
        <v>1</v>
      </c>
      <c r="AM1052">
        <v>-2</v>
      </c>
      <c r="AN1052">
        <v>0</v>
      </c>
      <c r="AO1052">
        <v>1</v>
      </c>
      <c r="AP1052">
        <v>1</v>
      </c>
      <c r="AQ1052">
        <v>0</v>
      </c>
      <c r="AR1052">
        <v>0</v>
      </c>
      <c r="AS1052" t="s">
        <v>3</v>
      </c>
      <c r="AT1052">
        <v>6.9</v>
      </c>
      <c r="AU1052" t="s">
        <v>3</v>
      </c>
      <c r="AV1052">
        <v>0</v>
      </c>
      <c r="AW1052">
        <v>2</v>
      </c>
      <c r="AX1052">
        <v>35386679</v>
      </c>
      <c r="AY1052">
        <v>1</v>
      </c>
      <c r="AZ1052">
        <v>0</v>
      </c>
      <c r="BA1052">
        <v>1052</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CV1052">
        <v>0</v>
      </c>
      <c r="CW1052">
        <f>ROUND(Y1052*Source!I3285*DO1052,9)</f>
        <v>0</v>
      </c>
      <c r="CX1052">
        <f>ROUND(Y1052*Source!I3285,9)</f>
        <v>2.3460000000000001</v>
      </c>
      <c r="CY1052">
        <f>AB1052</f>
        <v>4.72</v>
      </c>
      <c r="CZ1052">
        <f>AF1052</f>
        <v>4.72</v>
      </c>
      <c r="DA1052">
        <f>AJ1052</f>
        <v>1</v>
      </c>
      <c r="DB1052">
        <f t="shared" si="208"/>
        <v>32.57</v>
      </c>
      <c r="DC1052">
        <f t="shared" si="209"/>
        <v>0.69</v>
      </c>
      <c r="DD1052" t="s">
        <v>3</v>
      </c>
      <c r="DE1052" t="s">
        <v>3</v>
      </c>
      <c r="DF1052">
        <f t="shared" si="203"/>
        <v>0</v>
      </c>
      <c r="DG1052">
        <f t="shared" si="204"/>
        <v>11.07</v>
      </c>
      <c r="DH1052">
        <f t="shared" si="205"/>
        <v>0.23</v>
      </c>
      <c r="DI1052">
        <f t="shared" si="206"/>
        <v>0</v>
      </c>
      <c r="DJ1052">
        <f>DG1052</f>
        <v>11.07</v>
      </c>
      <c r="DK1052">
        <v>0</v>
      </c>
      <c r="DL1052" t="s">
        <v>3</v>
      </c>
      <c r="DM1052">
        <v>0</v>
      </c>
      <c r="DN1052" t="s">
        <v>3</v>
      </c>
      <c r="DO1052">
        <v>0</v>
      </c>
    </row>
    <row r="1053" spans="1:119" x14ac:dyDescent="0.2">
      <c r="A1053">
        <f>ROW(Source!A3286)</f>
        <v>3286</v>
      </c>
      <c r="B1053">
        <v>35364244</v>
      </c>
      <c r="C1053">
        <v>35386680</v>
      </c>
      <c r="D1053">
        <v>35111398</v>
      </c>
      <c r="E1053">
        <v>15872964</v>
      </c>
      <c r="F1053">
        <v>1</v>
      </c>
      <c r="G1053">
        <v>15872964</v>
      </c>
      <c r="H1053">
        <v>1</v>
      </c>
      <c r="I1053" t="s">
        <v>982</v>
      </c>
      <c r="J1053" t="s">
        <v>3</v>
      </c>
      <c r="K1053" t="s">
        <v>983</v>
      </c>
      <c r="L1053">
        <v>1191</v>
      </c>
      <c r="N1053">
        <v>1013</v>
      </c>
      <c r="O1053" t="s">
        <v>984</v>
      </c>
      <c r="P1053" t="s">
        <v>984</v>
      </c>
      <c r="Q1053">
        <v>1</v>
      </c>
      <c r="W1053">
        <v>0</v>
      </c>
      <c r="X1053">
        <v>476480486</v>
      </c>
      <c r="Y1053">
        <f t="shared" si="207"/>
        <v>39.22</v>
      </c>
      <c r="AA1053">
        <v>0</v>
      </c>
      <c r="AB1053">
        <v>0</v>
      </c>
      <c r="AC1053">
        <v>0</v>
      </c>
      <c r="AD1053">
        <v>0</v>
      </c>
      <c r="AE1053">
        <v>0</v>
      </c>
      <c r="AF1053">
        <v>0</v>
      </c>
      <c r="AG1053">
        <v>0</v>
      </c>
      <c r="AH1053">
        <v>0</v>
      </c>
      <c r="AI1053">
        <v>1</v>
      </c>
      <c r="AJ1053">
        <v>1</v>
      </c>
      <c r="AK1053">
        <v>1</v>
      </c>
      <c r="AL1053">
        <v>1</v>
      </c>
      <c r="AM1053">
        <v>-2</v>
      </c>
      <c r="AN1053">
        <v>0</v>
      </c>
      <c r="AO1053">
        <v>1</v>
      </c>
      <c r="AP1053">
        <v>1</v>
      </c>
      <c r="AQ1053">
        <v>0</v>
      </c>
      <c r="AR1053">
        <v>0</v>
      </c>
      <c r="AS1053" t="s">
        <v>3</v>
      </c>
      <c r="AT1053">
        <v>39.22</v>
      </c>
      <c r="AU1053" t="s">
        <v>3</v>
      </c>
      <c r="AV1053">
        <v>1</v>
      </c>
      <c r="AW1053">
        <v>2</v>
      </c>
      <c r="AX1053">
        <v>35386683</v>
      </c>
      <c r="AY1053">
        <v>1</v>
      </c>
      <c r="AZ1053">
        <v>0</v>
      </c>
      <c r="BA1053">
        <v>1053</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CU1053">
        <f>ROUND(AT1053*Source!I3286*AH1053*AL1053,2)</f>
        <v>0</v>
      </c>
      <c r="CV1053">
        <f>ROUND(Y1053*Source!I3286,9)</f>
        <v>0.39219999999999999</v>
      </c>
      <c r="CW1053">
        <v>0</v>
      </c>
      <c r="CX1053">
        <f>ROUND(Y1053*Source!I3286,9)</f>
        <v>0.39219999999999999</v>
      </c>
      <c r="CY1053">
        <f>AD1053</f>
        <v>0</v>
      </c>
      <c r="CZ1053">
        <f>AH1053</f>
        <v>0</v>
      </c>
      <c r="DA1053">
        <f>AL1053</f>
        <v>1</v>
      </c>
      <c r="DB1053">
        <f t="shared" si="208"/>
        <v>0</v>
      </c>
      <c r="DC1053">
        <f t="shared" si="209"/>
        <v>0</v>
      </c>
      <c r="DD1053" t="s">
        <v>3</v>
      </c>
      <c r="DE1053" t="s">
        <v>3</v>
      </c>
      <c r="DF1053">
        <f t="shared" si="203"/>
        <v>0</v>
      </c>
      <c r="DG1053">
        <f t="shared" si="204"/>
        <v>0</v>
      </c>
      <c r="DH1053">
        <f t="shared" si="205"/>
        <v>0</v>
      </c>
      <c r="DI1053">
        <f t="shared" si="206"/>
        <v>0</v>
      </c>
      <c r="DJ1053">
        <f>DI1053</f>
        <v>0</v>
      </c>
      <c r="DK1053">
        <v>0</v>
      </c>
      <c r="DL1053" t="s">
        <v>3</v>
      </c>
      <c r="DM1053">
        <v>0</v>
      </c>
      <c r="DN1053" t="s">
        <v>3</v>
      </c>
      <c r="DO1053">
        <v>0</v>
      </c>
    </row>
    <row r="1054" spans="1:119" x14ac:dyDescent="0.2">
      <c r="A1054">
        <f>ROW(Source!A3286)</f>
        <v>3286</v>
      </c>
      <c r="B1054">
        <v>35364244</v>
      </c>
      <c r="C1054">
        <v>35386680</v>
      </c>
      <c r="D1054">
        <v>35113206</v>
      </c>
      <c r="E1054">
        <v>1</v>
      </c>
      <c r="F1054">
        <v>1</v>
      </c>
      <c r="G1054">
        <v>15872964</v>
      </c>
      <c r="H1054">
        <v>2</v>
      </c>
      <c r="I1054" t="s">
        <v>989</v>
      </c>
      <c r="J1054" t="s">
        <v>990</v>
      </c>
      <c r="K1054" t="s">
        <v>991</v>
      </c>
      <c r="L1054">
        <v>1368</v>
      </c>
      <c r="N1054">
        <v>1011</v>
      </c>
      <c r="O1054" t="s">
        <v>988</v>
      </c>
      <c r="P1054" t="s">
        <v>988</v>
      </c>
      <c r="Q1054">
        <v>1</v>
      </c>
      <c r="W1054">
        <v>0</v>
      </c>
      <c r="X1054">
        <v>-1817365194</v>
      </c>
      <c r="Y1054">
        <f t="shared" si="207"/>
        <v>6.9</v>
      </c>
      <c r="AA1054">
        <v>0</v>
      </c>
      <c r="AB1054">
        <v>4.72</v>
      </c>
      <c r="AC1054">
        <v>0.1</v>
      </c>
      <c r="AD1054">
        <v>0</v>
      </c>
      <c r="AE1054">
        <v>0</v>
      </c>
      <c r="AF1054">
        <v>4.72</v>
      </c>
      <c r="AG1054">
        <v>0.1</v>
      </c>
      <c r="AH1054">
        <v>0</v>
      </c>
      <c r="AI1054">
        <v>1</v>
      </c>
      <c r="AJ1054">
        <v>1</v>
      </c>
      <c r="AK1054">
        <v>1</v>
      </c>
      <c r="AL1054">
        <v>1</v>
      </c>
      <c r="AM1054">
        <v>-2</v>
      </c>
      <c r="AN1054">
        <v>0</v>
      </c>
      <c r="AO1054">
        <v>1</v>
      </c>
      <c r="AP1054">
        <v>1</v>
      </c>
      <c r="AQ1054">
        <v>0</v>
      </c>
      <c r="AR1054">
        <v>0</v>
      </c>
      <c r="AS1054" t="s">
        <v>3</v>
      </c>
      <c r="AT1054">
        <v>6.9</v>
      </c>
      <c r="AU1054" t="s">
        <v>3</v>
      </c>
      <c r="AV1054">
        <v>0</v>
      </c>
      <c r="AW1054">
        <v>2</v>
      </c>
      <c r="AX1054">
        <v>35386684</v>
      </c>
      <c r="AY1054">
        <v>1</v>
      </c>
      <c r="AZ1054">
        <v>0</v>
      </c>
      <c r="BA1054">
        <v>1054</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CV1054">
        <v>0</v>
      </c>
      <c r="CW1054">
        <f>ROUND(Y1054*Source!I3286*DO1054,9)</f>
        <v>0</v>
      </c>
      <c r="CX1054">
        <f>ROUND(Y1054*Source!I3286,9)</f>
        <v>6.9000000000000006E-2</v>
      </c>
      <c r="CY1054">
        <f>AB1054</f>
        <v>4.72</v>
      </c>
      <c r="CZ1054">
        <f>AF1054</f>
        <v>4.72</v>
      </c>
      <c r="DA1054">
        <f>AJ1054</f>
        <v>1</v>
      </c>
      <c r="DB1054">
        <f t="shared" si="208"/>
        <v>32.57</v>
      </c>
      <c r="DC1054">
        <f t="shared" si="209"/>
        <v>0.69</v>
      </c>
      <c r="DD1054" t="s">
        <v>3</v>
      </c>
      <c r="DE1054" t="s">
        <v>3</v>
      </c>
      <c r="DF1054">
        <f t="shared" si="203"/>
        <v>0</v>
      </c>
      <c r="DG1054">
        <f t="shared" si="204"/>
        <v>0.33</v>
      </c>
      <c r="DH1054">
        <f t="shared" si="205"/>
        <v>0.01</v>
      </c>
      <c r="DI1054">
        <f t="shared" si="206"/>
        <v>0</v>
      </c>
      <c r="DJ1054">
        <f>DG1054</f>
        <v>0.33</v>
      </c>
      <c r="DK1054">
        <v>0</v>
      </c>
      <c r="DL1054" t="s">
        <v>3</v>
      </c>
      <c r="DM1054">
        <v>0</v>
      </c>
      <c r="DN1054" t="s">
        <v>3</v>
      </c>
      <c r="DO1054">
        <v>0</v>
      </c>
    </row>
    <row r="1055" spans="1:119" x14ac:dyDescent="0.2">
      <c r="A1055">
        <f>ROW(Source!A3287)</f>
        <v>3287</v>
      </c>
      <c r="B1055">
        <v>35364244</v>
      </c>
      <c r="C1055">
        <v>35386685</v>
      </c>
      <c r="D1055">
        <v>35111398</v>
      </c>
      <c r="E1055">
        <v>15872964</v>
      </c>
      <c r="F1055">
        <v>1</v>
      </c>
      <c r="G1055">
        <v>15872964</v>
      </c>
      <c r="H1055">
        <v>1</v>
      </c>
      <c r="I1055" t="s">
        <v>982</v>
      </c>
      <c r="J1055" t="s">
        <v>3</v>
      </c>
      <c r="K1055" t="s">
        <v>983</v>
      </c>
      <c r="L1055">
        <v>1191</v>
      </c>
      <c r="N1055">
        <v>1013</v>
      </c>
      <c r="O1055" t="s">
        <v>984</v>
      </c>
      <c r="P1055" t="s">
        <v>984</v>
      </c>
      <c r="Q1055">
        <v>1</v>
      </c>
      <c r="W1055">
        <v>0</v>
      </c>
      <c r="X1055">
        <v>476480486</v>
      </c>
      <c r="Y1055">
        <f t="shared" si="207"/>
        <v>34.630000000000003</v>
      </c>
      <c r="AA1055">
        <v>0</v>
      </c>
      <c r="AB1055">
        <v>0</v>
      </c>
      <c r="AC1055">
        <v>0</v>
      </c>
      <c r="AD1055">
        <v>0</v>
      </c>
      <c r="AE1055">
        <v>0</v>
      </c>
      <c r="AF1055">
        <v>0</v>
      </c>
      <c r="AG1055">
        <v>0</v>
      </c>
      <c r="AH1055">
        <v>0</v>
      </c>
      <c r="AI1055">
        <v>1</v>
      </c>
      <c r="AJ1055">
        <v>1</v>
      </c>
      <c r="AK1055">
        <v>1</v>
      </c>
      <c r="AL1055">
        <v>1</v>
      </c>
      <c r="AM1055">
        <v>-2</v>
      </c>
      <c r="AN1055">
        <v>0</v>
      </c>
      <c r="AO1055">
        <v>1</v>
      </c>
      <c r="AP1055">
        <v>1</v>
      </c>
      <c r="AQ1055">
        <v>0</v>
      </c>
      <c r="AR1055">
        <v>0</v>
      </c>
      <c r="AS1055" t="s">
        <v>3</v>
      </c>
      <c r="AT1055">
        <v>34.630000000000003</v>
      </c>
      <c r="AU1055" t="s">
        <v>3</v>
      </c>
      <c r="AV1055">
        <v>1</v>
      </c>
      <c r="AW1055">
        <v>2</v>
      </c>
      <c r="AX1055">
        <v>35386687</v>
      </c>
      <c r="AY1055">
        <v>1</v>
      </c>
      <c r="AZ1055">
        <v>0</v>
      </c>
      <c r="BA1055">
        <v>1055</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CU1055">
        <f>ROUND(AT1055*Source!I3287*AH1055*AL1055,2)</f>
        <v>0</v>
      </c>
      <c r="CV1055">
        <f>ROUND(Y1055*Source!I3287,9)</f>
        <v>0.3463</v>
      </c>
      <c r="CW1055">
        <v>0</v>
      </c>
      <c r="CX1055">
        <f>ROUND(Y1055*Source!I3287,9)</f>
        <v>0.3463</v>
      </c>
      <c r="CY1055">
        <f>AD1055</f>
        <v>0</v>
      </c>
      <c r="CZ1055">
        <f>AH1055</f>
        <v>0</v>
      </c>
      <c r="DA1055">
        <f>AL1055</f>
        <v>1</v>
      </c>
      <c r="DB1055">
        <f t="shared" si="208"/>
        <v>0</v>
      </c>
      <c r="DC1055">
        <f t="shared" si="209"/>
        <v>0</v>
      </c>
      <c r="DD1055" t="s">
        <v>3</v>
      </c>
      <c r="DE1055" t="s">
        <v>3</v>
      </c>
      <c r="DF1055">
        <f t="shared" si="203"/>
        <v>0</v>
      </c>
      <c r="DG1055">
        <f t="shared" si="204"/>
        <v>0</v>
      </c>
      <c r="DH1055">
        <f t="shared" si="205"/>
        <v>0</v>
      </c>
      <c r="DI1055">
        <f t="shared" si="206"/>
        <v>0</v>
      </c>
      <c r="DJ1055">
        <f>DI1055</f>
        <v>0</v>
      </c>
      <c r="DK1055">
        <v>0</v>
      </c>
      <c r="DL1055" t="s">
        <v>3</v>
      </c>
      <c r="DM1055">
        <v>0</v>
      </c>
      <c r="DN1055" t="s">
        <v>3</v>
      </c>
      <c r="DO1055">
        <v>0</v>
      </c>
    </row>
    <row r="1056" spans="1:119" x14ac:dyDescent="0.2">
      <c r="A1056">
        <f>ROW(Source!A3288)</f>
        <v>3288</v>
      </c>
      <c r="B1056">
        <v>35364244</v>
      </c>
      <c r="C1056">
        <v>35386688</v>
      </c>
      <c r="D1056">
        <v>35111398</v>
      </c>
      <c r="E1056">
        <v>15872964</v>
      </c>
      <c r="F1056">
        <v>1</v>
      </c>
      <c r="G1056">
        <v>15872964</v>
      </c>
      <c r="H1056">
        <v>1</v>
      </c>
      <c r="I1056" t="s">
        <v>982</v>
      </c>
      <c r="J1056" t="s">
        <v>3</v>
      </c>
      <c r="K1056" t="s">
        <v>983</v>
      </c>
      <c r="L1056">
        <v>1191</v>
      </c>
      <c r="N1056">
        <v>1013</v>
      </c>
      <c r="O1056" t="s">
        <v>984</v>
      </c>
      <c r="P1056" t="s">
        <v>984</v>
      </c>
      <c r="Q1056">
        <v>1</v>
      </c>
      <c r="W1056">
        <v>0</v>
      </c>
      <c r="X1056">
        <v>476480486</v>
      </c>
      <c r="Y1056">
        <f t="shared" si="207"/>
        <v>38.86</v>
      </c>
      <c r="AA1056">
        <v>0</v>
      </c>
      <c r="AB1056">
        <v>0</v>
      </c>
      <c r="AC1056">
        <v>0</v>
      </c>
      <c r="AD1056">
        <v>0</v>
      </c>
      <c r="AE1056">
        <v>0</v>
      </c>
      <c r="AF1056">
        <v>0</v>
      </c>
      <c r="AG1056">
        <v>0</v>
      </c>
      <c r="AH1056">
        <v>0</v>
      </c>
      <c r="AI1056">
        <v>1</v>
      </c>
      <c r="AJ1056">
        <v>1</v>
      </c>
      <c r="AK1056">
        <v>1</v>
      </c>
      <c r="AL1056">
        <v>1</v>
      </c>
      <c r="AM1056">
        <v>-2</v>
      </c>
      <c r="AN1056">
        <v>0</v>
      </c>
      <c r="AO1056">
        <v>1</v>
      </c>
      <c r="AP1056">
        <v>1</v>
      </c>
      <c r="AQ1056">
        <v>0</v>
      </c>
      <c r="AR1056">
        <v>0</v>
      </c>
      <c r="AS1056" t="s">
        <v>3</v>
      </c>
      <c r="AT1056">
        <v>38.86</v>
      </c>
      <c r="AU1056" t="s">
        <v>3</v>
      </c>
      <c r="AV1056">
        <v>1</v>
      </c>
      <c r="AW1056">
        <v>2</v>
      </c>
      <c r="AX1056">
        <v>35386702</v>
      </c>
      <c r="AY1056">
        <v>1</v>
      </c>
      <c r="AZ1056">
        <v>0</v>
      </c>
      <c r="BA1056">
        <v>1056</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CU1056">
        <f>ROUND(AT1056*Source!I3288*AH1056*AL1056,2)</f>
        <v>0</v>
      </c>
      <c r="CV1056">
        <f>ROUND(Y1056*Source!I3288,9)</f>
        <v>40.802999999999997</v>
      </c>
      <c r="CW1056">
        <v>0</v>
      </c>
      <c r="CX1056">
        <f>ROUND(Y1056*Source!I3288,9)</f>
        <v>40.802999999999997</v>
      </c>
      <c r="CY1056">
        <f>AD1056</f>
        <v>0</v>
      </c>
      <c r="CZ1056">
        <f>AH1056</f>
        <v>0</v>
      </c>
      <c r="DA1056">
        <f>AL1056</f>
        <v>1</v>
      </c>
      <c r="DB1056">
        <f t="shared" si="208"/>
        <v>0</v>
      </c>
      <c r="DC1056">
        <f t="shared" si="209"/>
        <v>0</v>
      </c>
      <c r="DD1056" t="s">
        <v>3</v>
      </c>
      <c r="DE1056" t="s">
        <v>3</v>
      </c>
      <c r="DF1056">
        <f t="shared" si="203"/>
        <v>0</v>
      </c>
      <c r="DG1056">
        <f t="shared" si="204"/>
        <v>0</v>
      </c>
      <c r="DH1056">
        <f t="shared" si="205"/>
        <v>0</v>
      </c>
      <c r="DI1056">
        <f t="shared" si="206"/>
        <v>0</v>
      </c>
      <c r="DJ1056">
        <f>DI1056</f>
        <v>0</v>
      </c>
      <c r="DK1056">
        <v>0</v>
      </c>
      <c r="DL1056" t="s">
        <v>3</v>
      </c>
      <c r="DM1056">
        <v>0</v>
      </c>
      <c r="DN1056" t="s">
        <v>3</v>
      </c>
      <c r="DO1056">
        <v>0</v>
      </c>
    </row>
    <row r="1057" spans="1:119" x14ac:dyDescent="0.2">
      <c r="A1057">
        <f>ROW(Source!A3288)</f>
        <v>3288</v>
      </c>
      <c r="B1057">
        <v>35364244</v>
      </c>
      <c r="C1057">
        <v>35386688</v>
      </c>
      <c r="D1057">
        <v>35113133</v>
      </c>
      <c r="E1057">
        <v>1</v>
      </c>
      <c r="F1057">
        <v>1</v>
      </c>
      <c r="G1057">
        <v>15872964</v>
      </c>
      <c r="H1057">
        <v>2</v>
      </c>
      <c r="I1057" t="s">
        <v>985</v>
      </c>
      <c r="J1057" t="s">
        <v>986</v>
      </c>
      <c r="K1057" t="s">
        <v>987</v>
      </c>
      <c r="L1057">
        <v>1368</v>
      </c>
      <c r="N1057">
        <v>1011</v>
      </c>
      <c r="O1057" t="s">
        <v>988</v>
      </c>
      <c r="P1057" t="s">
        <v>988</v>
      </c>
      <c r="Q1057">
        <v>1</v>
      </c>
      <c r="W1057">
        <v>0</v>
      </c>
      <c r="X1057">
        <v>71529876</v>
      </c>
      <c r="Y1057">
        <f t="shared" si="207"/>
        <v>9.1</v>
      </c>
      <c r="AA1057">
        <v>0</v>
      </c>
      <c r="AB1057">
        <v>5.13</v>
      </c>
      <c r="AC1057">
        <v>7.0000000000000007E-2</v>
      </c>
      <c r="AD1057">
        <v>0</v>
      </c>
      <c r="AE1057">
        <v>0</v>
      </c>
      <c r="AF1057">
        <v>5.13</v>
      </c>
      <c r="AG1057">
        <v>7.0000000000000007E-2</v>
      </c>
      <c r="AH1057">
        <v>0</v>
      </c>
      <c r="AI1057">
        <v>1</v>
      </c>
      <c r="AJ1057">
        <v>1</v>
      </c>
      <c r="AK1057">
        <v>1</v>
      </c>
      <c r="AL1057">
        <v>1</v>
      </c>
      <c r="AM1057">
        <v>-2</v>
      </c>
      <c r="AN1057">
        <v>0</v>
      </c>
      <c r="AO1057">
        <v>1</v>
      </c>
      <c r="AP1057">
        <v>1</v>
      </c>
      <c r="AQ1057">
        <v>0</v>
      </c>
      <c r="AR1057">
        <v>0</v>
      </c>
      <c r="AS1057" t="s">
        <v>3</v>
      </c>
      <c r="AT1057">
        <v>9.1</v>
      </c>
      <c r="AU1057" t="s">
        <v>3</v>
      </c>
      <c r="AV1057">
        <v>0</v>
      </c>
      <c r="AW1057">
        <v>2</v>
      </c>
      <c r="AX1057">
        <v>35386703</v>
      </c>
      <c r="AY1057">
        <v>1</v>
      </c>
      <c r="AZ1057">
        <v>0</v>
      </c>
      <c r="BA1057">
        <v>1057</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CV1057">
        <v>0</v>
      </c>
      <c r="CW1057">
        <f>ROUND(Y1057*Source!I3288*DO1057,9)</f>
        <v>0</v>
      </c>
      <c r="CX1057">
        <f>ROUND(Y1057*Source!I3288,9)</f>
        <v>9.5549999999999997</v>
      </c>
      <c r="CY1057">
        <f>AB1057</f>
        <v>5.13</v>
      </c>
      <c r="CZ1057">
        <f>AF1057</f>
        <v>5.13</v>
      </c>
      <c r="DA1057">
        <f>AJ1057</f>
        <v>1</v>
      </c>
      <c r="DB1057">
        <f t="shared" si="208"/>
        <v>46.68</v>
      </c>
      <c r="DC1057">
        <f t="shared" si="209"/>
        <v>0.64</v>
      </c>
      <c r="DD1057" t="s">
        <v>3</v>
      </c>
      <c r="DE1057" t="s">
        <v>3</v>
      </c>
      <c r="DF1057">
        <f t="shared" si="203"/>
        <v>0</v>
      </c>
      <c r="DG1057">
        <f t="shared" si="204"/>
        <v>49.02</v>
      </c>
      <c r="DH1057">
        <f t="shared" si="205"/>
        <v>0.67</v>
      </c>
      <c r="DI1057">
        <f t="shared" si="206"/>
        <v>0</v>
      </c>
      <c r="DJ1057">
        <f>DG1057</f>
        <v>49.02</v>
      </c>
      <c r="DK1057">
        <v>0</v>
      </c>
      <c r="DL1057" t="s">
        <v>3</v>
      </c>
      <c r="DM1057">
        <v>0</v>
      </c>
      <c r="DN1057" t="s">
        <v>3</v>
      </c>
      <c r="DO1057">
        <v>0</v>
      </c>
    </row>
    <row r="1058" spans="1:119" x14ac:dyDescent="0.2">
      <c r="A1058">
        <f>ROW(Source!A3288)</f>
        <v>3288</v>
      </c>
      <c r="B1058">
        <v>35364244</v>
      </c>
      <c r="C1058">
        <v>35386688</v>
      </c>
      <c r="D1058">
        <v>35113206</v>
      </c>
      <c r="E1058">
        <v>1</v>
      </c>
      <c r="F1058">
        <v>1</v>
      </c>
      <c r="G1058">
        <v>15872964</v>
      </c>
      <c r="H1058">
        <v>2</v>
      </c>
      <c r="I1058" t="s">
        <v>989</v>
      </c>
      <c r="J1058" t="s">
        <v>990</v>
      </c>
      <c r="K1058" t="s">
        <v>991</v>
      </c>
      <c r="L1058">
        <v>1368</v>
      </c>
      <c r="N1058">
        <v>1011</v>
      </c>
      <c r="O1058" t="s">
        <v>988</v>
      </c>
      <c r="P1058" t="s">
        <v>988</v>
      </c>
      <c r="Q1058">
        <v>1</v>
      </c>
      <c r="W1058">
        <v>0</v>
      </c>
      <c r="X1058">
        <v>-1817365194</v>
      </c>
      <c r="Y1058">
        <f t="shared" si="207"/>
        <v>0.15</v>
      </c>
      <c r="AA1058">
        <v>0</v>
      </c>
      <c r="AB1058">
        <v>4.72</v>
      </c>
      <c r="AC1058">
        <v>0.1</v>
      </c>
      <c r="AD1058">
        <v>0</v>
      </c>
      <c r="AE1058">
        <v>0</v>
      </c>
      <c r="AF1058">
        <v>4.72</v>
      </c>
      <c r="AG1058">
        <v>0.1</v>
      </c>
      <c r="AH1058">
        <v>0</v>
      </c>
      <c r="AI1058">
        <v>1</v>
      </c>
      <c r="AJ1058">
        <v>1</v>
      </c>
      <c r="AK1058">
        <v>1</v>
      </c>
      <c r="AL1058">
        <v>1</v>
      </c>
      <c r="AM1058">
        <v>-2</v>
      </c>
      <c r="AN1058">
        <v>0</v>
      </c>
      <c r="AO1058">
        <v>1</v>
      </c>
      <c r="AP1058">
        <v>1</v>
      </c>
      <c r="AQ1058">
        <v>0</v>
      </c>
      <c r="AR1058">
        <v>0</v>
      </c>
      <c r="AS1058" t="s">
        <v>3</v>
      </c>
      <c r="AT1058">
        <v>0.15</v>
      </c>
      <c r="AU1058" t="s">
        <v>3</v>
      </c>
      <c r="AV1058">
        <v>0</v>
      </c>
      <c r="AW1058">
        <v>2</v>
      </c>
      <c r="AX1058">
        <v>35386704</v>
      </c>
      <c r="AY1058">
        <v>1</v>
      </c>
      <c r="AZ1058">
        <v>0</v>
      </c>
      <c r="BA1058">
        <v>1058</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CV1058">
        <v>0</v>
      </c>
      <c r="CW1058">
        <f>ROUND(Y1058*Source!I3288*DO1058,9)</f>
        <v>0</v>
      </c>
      <c r="CX1058">
        <f>ROUND(Y1058*Source!I3288,9)</f>
        <v>0.1575</v>
      </c>
      <c r="CY1058">
        <f>AB1058</f>
        <v>4.72</v>
      </c>
      <c r="CZ1058">
        <f>AF1058</f>
        <v>4.72</v>
      </c>
      <c r="DA1058">
        <f>AJ1058</f>
        <v>1</v>
      </c>
      <c r="DB1058">
        <f t="shared" si="208"/>
        <v>0.71</v>
      </c>
      <c r="DC1058">
        <f t="shared" si="209"/>
        <v>0.02</v>
      </c>
      <c r="DD1058" t="s">
        <v>3</v>
      </c>
      <c r="DE1058" t="s">
        <v>3</v>
      </c>
      <c r="DF1058">
        <f t="shared" si="203"/>
        <v>0</v>
      </c>
      <c r="DG1058">
        <f t="shared" si="204"/>
        <v>0.74</v>
      </c>
      <c r="DH1058">
        <f t="shared" si="205"/>
        <v>0.02</v>
      </c>
      <c r="DI1058">
        <f t="shared" si="206"/>
        <v>0</v>
      </c>
      <c r="DJ1058">
        <f>DG1058</f>
        <v>0.74</v>
      </c>
      <c r="DK1058">
        <v>0</v>
      </c>
      <c r="DL1058" t="s">
        <v>3</v>
      </c>
      <c r="DM1058">
        <v>0</v>
      </c>
      <c r="DN1058" t="s">
        <v>3</v>
      </c>
      <c r="DO1058">
        <v>0</v>
      </c>
    </row>
    <row r="1059" spans="1:119" x14ac:dyDescent="0.2">
      <c r="A1059">
        <f>ROW(Source!A3288)</f>
        <v>3288</v>
      </c>
      <c r="B1059">
        <v>35364244</v>
      </c>
      <c r="C1059">
        <v>35386688</v>
      </c>
      <c r="D1059">
        <v>35113368</v>
      </c>
      <c r="E1059">
        <v>1</v>
      </c>
      <c r="F1059">
        <v>1</v>
      </c>
      <c r="G1059">
        <v>15872964</v>
      </c>
      <c r="H1059">
        <v>3</v>
      </c>
      <c r="I1059" t="s">
        <v>1087</v>
      </c>
      <c r="J1059" t="s">
        <v>1088</v>
      </c>
      <c r="K1059" t="s">
        <v>1089</v>
      </c>
      <c r="L1059">
        <v>1354</v>
      </c>
      <c r="N1059">
        <v>1010</v>
      </c>
      <c r="O1059" t="s">
        <v>52</v>
      </c>
      <c r="P1059" t="s">
        <v>52</v>
      </c>
      <c r="Q1059">
        <v>1</v>
      </c>
      <c r="W1059">
        <v>0</v>
      </c>
      <c r="X1059">
        <v>-1464590454</v>
      </c>
      <c r="Y1059">
        <f t="shared" si="207"/>
        <v>2</v>
      </c>
      <c r="AA1059">
        <v>1415.18</v>
      </c>
      <c r="AB1059">
        <v>0</v>
      </c>
      <c r="AC1059">
        <v>0</v>
      </c>
      <c r="AD1059">
        <v>0</v>
      </c>
      <c r="AE1059">
        <v>1415.18</v>
      </c>
      <c r="AF1059">
        <v>0</v>
      </c>
      <c r="AG1059">
        <v>0</v>
      </c>
      <c r="AH1059">
        <v>0</v>
      </c>
      <c r="AI1059">
        <v>1</v>
      </c>
      <c r="AJ1059">
        <v>1</v>
      </c>
      <c r="AK1059">
        <v>1</v>
      </c>
      <c r="AL1059">
        <v>1</v>
      </c>
      <c r="AM1059">
        <v>-2</v>
      </c>
      <c r="AN1059">
        <v>0</v>
      </c>
      <c r="AO1059">
        <v>1</v>
      </c>
      <c r="AP1059">
        <v>1</v>
      </c>
      <c r="AQ1059">
        <v>0</v>
      </c>
      <c r="AR1059">
        <v>0</v>
      </c>
      <c r="AS1059" t="s">
        <v>3</v>
      </c>
      <c r="AT1059">
        <v>2</v>
      </c>
      <c r="AU1059" t="s">
        <v>3</v>
      </c>
      <c r="AV1059">
        <v>0</v>
      </c>
      <c r="AW1059">
        <v>2</v>
      </c>
      <c r="AX1059">
        <v>35386705</v>
      </c>
      <c r="AY1059">
        <v>1</v>
      </c>
      <c r="AZ1059">
        <v>0</v>
      </c>
      <c r="BA1059">
        <v>1059</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CV1059">
        <v>0</v>
      </c>
      <c r="CW1059">
        <v>0</v>
      </c>
      <c r="CX1059">
        <f>ROUND(Y1059*Source!I3288,9)</f>
        <v>2.1</v>
      </c>
      <c r="CY1059">
        <f t="shared" ref="CY1059:CY1068" si="210">AA1059</f>
        <v>1415.18</v>
      </c>
      <c r="CZ1059">
        <f t="shared" ref="CZ1059:CZ1068" si="211">AE1059</f>
        <v>1415.18</v>
      </c>
      <c r="DA1059">
        <f t="shared" ref="DA1059:DA1068" si="212">AI1059</f>
        <v>1</v>
      </c>
      <c r="DB1059">
        <f t="shared" si="208"/>
        <v>2830.36</v>
      </c>
      <c r="DC1059">
        <f t="shared" si="209"/>
        <v>0</v>
      </c>
      <c r="DD1059" t="s">
        <v>3</v>
      </c>
      <c r="DE1059" t="s">
        <v>3</v>
      </c>
      <c r="DF1059">
        <f t="shared" si="203"/>
        <v>2971.88</v>
      </c>
      <c r="DG1059">
        <f t="shared" si="204"/>
        <v>0</v>
      </c>
      <c r="DH1059">
        <f t="shared" si="205"/>
        <v>0</v>
      </c>
      <c r="DI1059">
        <f t="shared" si="206"/>
        <v>0</v>
      </c>
      <c r="DJ1059">
        <f t="shared" ref="DJ1059:DJ1068" si="213">DF1059</f>
        <v>2971.88</v>
      </c>
      <c r="DK1059">
        <v>0</v>
      </c>
      <c r="DL1059" t="s">
        <v>3</v>
      </c>
      <c r="DM1059">
        <v>0</v>
      </c>
      <c r="DN1059" t="s">
        <v>3</v>
      </c>
      <c r="DO1059">
        <v>0</v>
      </c>
    </row>
    <row r="1060" spans="1:119" x14ac:dyDescent="0.2">
      <c r="A1060">
        <f>ROW(Source!A3288)</f>
        <v>3288</v>
      </c>
      <c r="B1060">
        <v>35364244</v>
      </c>
      <c r="C1060">
        <v>35386688</v>
      </c>
      <c r="D1060">
        <v>35114359</v>
      </c>
      <c r="E1060">
        <v>1</v>
      </c>
      <c r="F1060">
        <v>1</v>
      </c>
      <c r="G1060">
        <v>15872964</v>
      </c>
      <c r="H1060">
        <v>3</v>
      </c>
      <c r="I1060" t="s">
        <v>992</v>
      </c>
      <c r="J1060" t="s">
        <v>993</v>
      </c>
      <c r="K1060" t="s">
        <v>994</v>
      </c>
      <c r="L1060">
        <v>1348</v>
      </c>
      <c r="N1060">
        <v>1009</v>
      </c>
      <c r="O1060" t="s">
        <v>995</v>
      </c>
      <c r="P1060" t="s">
        <v>995</v>
      </c>
      <c r="Q1060">
        <v>1000</v>
      </c>
      <c r="W1060">
        <v>0</v>
      </c>
      <c r="X1060">
        <v>-181271767</v>
      </c>
      <c r="Y1060">
        <f t="shared" si="207"/>
        <v>7.3999999999999999E-4</v>
      </c>
      <c r="AA1060">
        <v>190540.34</v>
      </c>
      <c r="AB1060">
        <v>0</v>
      </c>
      <c r="AC1060">
        <v>0</v>
      </c>
      <c r="AD1060">
        <v>0</v>
      </c>
      <c r="AE1060">
        <v>190540.34</v>
      </c>
      <c r="AF1060">
        <v>0</v>
      </c>
      <c r="AG1060">
        <v>0</v>
      </c>
      <c r="AH1060">
        <v>0</v>
      </c>
      <c r="AI1060">
        <v>1</v>
      </c>
      <c r="AJ1060">
        <v>1</v>
      </c>
      <c r="AK1060">
        <v>1</v>
      </c>
      <c r="AL1060">
        <v>1</v>
      </c>
      <c r="AM1060">
        <v>-2</v>
      </c>
      <c r="AN1060">
        <v>0</v>
      </c>
      <c r="AO1060">
        <v>1</v>
      </c>
      <c r="AP1060">
        <v>1</v>
      </c>
      <c r="AQ1060">
        <v>0</v>
      </c>
      <c r="AR1060">
        <v>0</v>
      </c>
      <c r="AS1060" t="s">
        <v>3</v>
      </c>
      <c r="AT1060">
        <v>7.3999999999999999E-4</v>
      </c>
      <c r="AU1060" t="s">
        <v>3</v>
      </c>
      <c r="AV1060">
        <v>0</v>
      </c>
      <c r="AW1060">
        <v>2</v>
      </c>
      <c r="AX1060">
        <v>35386706</v>
      </c>
      <c r="AY1060">
        <v>1</v>
      </c>
      <c r="AZ1060">
        <v>0</v>
      </c>
      <c r="BA1060">
        <v>1060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CV1060">
        <v>0</v>
      </c>
      <c r="CW1060">
        <v>0</v>
      </c>
      <c r="CX1060">
        <f>ROUND(Y1060*Source!I3288,9)</f>
        <v>7.7700000000000002E-4</v>
      </c>
      <c r="CY1060">
        <f t="shared" si="210"/>
        <v>190540.34</v>
      </c>
      <c r="CZ1060">
        <f t="shared" si="211"/>
        <v>190540.34</v>
      </c>
      <c r="DA1060">
        <f t="shared" si="212"/>
        <v>1</v>
      </c>
      <c r="DB1060">
        <f t="shared" si="208"/>
        <v>141</v>
      </c>
      <c r="DC1060">
        <f t="shared" si="209"/>
        <v>0</v>
      </c>
      <c r="DD1060" t="s">
        <v>3</v>
      </c>
      <c r="DE1060" t="s">
        <v>3</v>
      </c>
      <c r="DF1060">
        <f t="shared" si="203"/>
        <v>148.05000000000001</v>
      </c>
      <c r="DG1060">
        <f t="shared" si="204"/>
        <v>0</v>
      </c>
      <c r="DH1060">
        <f t="shared" si="205"/>
        <v>0</v>
      </c>
      <c r="DI1060">
        <f t="shared" si="206"/>
        <v>0</v>
      </c>
      <c r="DJ1060">
        <f t="shared" si="213"/>
        <v>148.05000000000001</v>
      </c>
      <c r="DK1060">
        <v>0</v>
      </c>
      <c r="DL1060" t="s">
        <v>3</v>
      </c>
      <c r="DM1060">
        <v>0</v>
      </c>
      <c r="DN1060" t="s">
        <v>3</v>
      </c>
      <c r="DO1060">
        <v>0</v>
      </c>
    </row>
    <row r="1061" spans="1:119" x14ac:dyDescent="0.2">
      <c r="A1061">
        <f>ROW(Source!A3288)</f>
        <v>3288</v>
      </c>
      <c r="B1061">
        <v>35364244</v>
      </c>
      <c r="C1061">
        <v>35386688</v>
      </c>
      <c r="D1061">
        <v>35114332</v>
      </c>
      <c r="E1061">
        <v>1</v>
      </c>
      <c r="F1061">
        <v>1</v>
      </c>
      <c r="G1061">
        <v>15872964</v>
      </c>
      <c r="H1061">
        <v>3</v>
      </c>
      <c r="I1061" t="s">
        <v>996</v>
      </c>
      <c r="J1061" t="s">
        <v>997</v>
      </c>
      <c r="K1061" t="s">
        <v>998</v>
      </c>
      <c r="L1061">
        <v>1355</v>
      </c>
      <c r="N1061">
        <v>1010</v>
      </c>
      <c r="O1061" t="s">
        <v>18</v>
      </c>
      <c r="P1061" t="s">
        <v>18</v>
      </c>
      <c r="Q1061">
        <v>100</v>
      </c>
      <c r="W1061">
        <v>0</v>
      </c>
      <c r="X1061">
        <v>1583670906</v>
      </c>
      <c r="Y1061">
        <f t="shared" si="207"/>
        <v>4</v>
      </c>
      <c r="AA1061">
        <v>997.35</v>
      </c>
      <c r="AB1061">
        <v>0</v>
      </c>
      <c r="AC1061">
        <v>0</v>
      </c>
      <c r="AD1061">
        <v>0</v>
      </c>
      <c r="AE1061">
        <v>997.35</v>
      </c>
      <c r="AF1061">
        <v>0</v>
      </c>
      <c r="AG1061">
        <v>0</v>
      </c>
      <c r="AH1061">
        <v>0</v>
      </c>
      <c r="AI1061">
        <v>1</v>
      </c>
      <c r="AJ1061">
        <v>1</v>
      </c>
      <c r="AK1061">
        <v>1</v>
      </c>
      <c r="AL1061">
        <v>1</v>
      </c>
      <c r="AM1061">
        <v>-2</v>
      </c>
      <c r="AN1061">
        <v>0</v>
      </c>
      <c r="AO1061">
        <v>1</v>
      </c>
      <c r="AP1061">
        <v>1</v>
      </c>
      <c r="AQ1061">
        <v>0</v>
      </c>
      <c r="AR1061">
        <v>0</v>
      </c>
      <c r="AS1061" t="s">
        <v>3</v>
      </c>
      <c r="AT1061">
        <v>4</v>
      </c>
      <c r="AU1061" t="s">
        <v>3</v>
      </c>
      <c r="AV1061">
        <v>0</v>
      </c>
      <c r="AW1061">
        <v>2</v>
      </c>
      <c r="AX1061">
        <v>35386707</v>
      </c>
      <c r="AY1061">
        <v>1</v>
      </c>
      <c r="AZ1061">
        <v>0</v>
      </c>
      <c r="BA1061">
        <v>1061</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CV1061">
        <v>0</v>
      </c>
      <c r="CW1061">
        <v>0</v>
      </c>
      <c r="CX1061">
        <f>ROUND(Y1061*Source!I3288,9)</f>
        <v>4.2</v>
      </c>
      <c r="CY1061">
        <f t="shared" si="210"/>
        <v>997.35</v>
      </c>
      <c r="CZ1061">
        <f t="shared" si="211"/>
        <v>997.35</v>
      </c>
      <c r="DA1061">
        <f t="shared" si="212"/>
        <v>1</v>
      </c>
      <c r="DB1061">
        <f t="shared" si="208"/>
        <v>3989.4</v>
      </c>
      <c r="DC1061">
        <f t="shared" si="209"/>
        <v>0</v>
      </c>
      <c r="DD1061" t="s">
        <v>3</v>
      </c>
      <c r="DE1061" t="s">
        <v>3</v>
      </c>
      <c r="DF1061">
        <f t="shared" si="203"/>
        <v>4188.87</v>
      </c>
      <c r="DG1061">
        <f t="shared" si="204"/>
        <v>0</v>
      </c>
      <c r="DH1061">
        <f t="shared" si="205"/>
        <v>0</v>
      </c>
      <c r="DI1061">
        <f t="shared" si="206"/>
        <v>0</v>
      </c>
      <c r="DJ1061">
        <f t="shared" si="213"/>
        <v>4188.87</v>
      </c>
      <c r="DK1061">
        <v>0</v>
      </c>
      <c r="DL1061" t="s">
        <v>3</v>
      </c>
      <c r="DM1061">
        <v>0</v>
      </c>
      <c r="DN1061" t="s">
        <v>3</v>
      </c>
      <c r="DO1061">
        <v>0</v>
      </c>
    </row>
    <row r="1062" spans="1:119" x14ac:dyDescent="0.2">
      <c r="A1062">
        <f>ROW(Source!A3288)</f>
        <v>3288</v>
      </c>
      <c r="B1062">
        <v>35364244</v>
      </c>
      <c r="C1062">
        <v>35386688</v>
      </c>
      <c r="D1062">
        <v>35116002</v>
      </c>
      <c r="E1062">
        <v>1</v>
      </c>
      <c r="F1062">
        <v>1</v>
      </c>
      <c r="G1062">
        <v>15872964</v>
      </c>
      <c r="H1062">
        <v>3</v>
      </c>
      <c r="I1062" t="s">
        <v>1090</v>
      </c>
      <c r="J1062" t="s">
        <v>1091</v>
      </c>
      <c r="K1062" t="s">
        <v>1092</v>
      </c>
      <c r="L1062">
        <v>1301</v>
      </c>
      <c r="N1062">
        <v>1003</v>
      </c>
      <c r="O1062" t="s">
        <v>1002</v>
      </c>
      <c r="P1062" t="s">
        <v>1002</v>
      </c>
      <c r="Q1062">
        <v>1</v>
      </c>
      <c r="W1062">
        <v>0</v>
      </c>
      <c r="X1062">
        <v>1505022798</v>
      </c>
      <c r="Y1062">
        <f t="shared" si="207"/>
        <v>100</v>
      </c>
      <c r="AA1062">
        <v>658.59</v>
      </c>
      <c r="AB1062">
        <v>0</v>
      </c>
      <c r="AC1062">
        <v>0</v>
      </c>
      <c r="AD1062">
        <v>0</v>
      </c>
      <c r="AE1062">
        <v>658.59</v>
      </c>
      <c r="AF1062">
        <v>0</v>
      </c>
      <c r="AG1062">
        <v>0</v>
      </c>
      <c r="AH1062">
        <v>0</v>
      </c>
      <c r="AI1062">
        <v>1</v>
      </c>
      <c r="AJ1062">
        <v>1</v>
      </c>
      <c r="AK1062">
        <v>1</v>
      </c>
      <c r="AL1062">
        <v>1</v>
      </c>
      <c r="AM1062">
        <v>-2</v>
      </c>
      <c r="AN1062">
        <v>0</v>
      </c>
      <c r="AO1062">
        <v>1</v>
      </c>
      <c r="AP1062">
        <v>1</v>
      </c>
      <c r="AQ1062">
        <v>0</v>
      </c>
      <c r="AR1062">
        <v>0</v>
      </c>
      <c r="AS1062" t="s">
        <v>3</v>
      </c>
      <c r="AT1062">
        <v>100</v>
      </c>
      <c r="AU1062" t="s">
        <v>3</v>
      </c>
      <c r="AV1062">
        <v>0</v>
      </c>
      <c r="AW1062">
        <v>2</v>
      </c>
      <c r="AX1062">
        <v>35386708</v>
      </c>
      <c r="AY1062">
        <v>1</v>
      </c>
      <c r="AZ1062">
        <v>0</v>
      </c>
      <c r="BA1062">
        <v>1062</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CV1062">
        <v>0</v>
      </c>
      <c r="CW1062">
        <v>0</v>
      </c>
      <c r="CX1062">
        <f>ROUND(Y1062*Source!I3288,9)</f>
        <v>105</v>
      </c>
      <c r="CY1062">
        <f t="shared" si="210"/>
        <v>658.59</v>
      </c>
      <c r="CZ1062">
        <f t="shared" si="211"/>
        <v>658.59</v>
      </c>
      <c r="DA1062">
        <f t="shared" si="212"/>
        <v>1</v>
      </c>
      <c r="DB1062">
        <f t="shared" si="208"/>
        <v>65859</v>
      </c>
      <c r="DC1062">
        <f t="shared" si="209"/>
        <v>0</v>
      </c>
      <c r="DD1062" t="s">
        <v>3</v>
      </c>
      <c r="DE1062" t="s">
        <v>3</v>
      </c>
      <c r="DF1062">
        <f t="shared" si="203"/>
        <v>69151.95</v>
      </c>
      <c r="DG1062">
        <f t="shared" si="204"/>
        <v>0</v>
      </c>
      <c r="DH1062">
        <f t="shared" si="205"/>
        <v>0</v>
      </c>
      <c r="DI1062">
        <f t="shared" si="206"/>
        <v>0</v>
      </c>
      <c r="DJ1062">
        <f t="shared" si="213"/>
        <v>69151.95</v>
      </c>
      <c r="DK1062">
        <v>0</v>
      </c>
      <c r="DL1062" t="s">
        <v>3</v>
      </c>
      <c r="DM1062">
        <v>0</v>
      </c>
      <c r="DN1062" t="s">
        <v>3</v>
      </c>
      <c r="DO1062">
        <v>0</v>
      </c>
    </row>
    <row r="1063" spans="1:119" x14ac:dyDescent="0.2">
      <c r="A1063">
        <f>ROW(Source!A3288)</f>
        <v>3288</v>
      </c>
      <c r="B1063">
        <v>35364244</v>
      </c>
      <c r="C1063">
        <v>35386688</v>
      </c>
      <c r="D1063">
        <v>35116003</v>
      </c>
      <c r="E1063">
        <v>1</v>
      </c>
      <c r="F1063">
        <v>1</v>
      </c>
      <c r="G1063">
        <v>15872964</v>
      </c>
      <c r="H1063">
        <v>3</v>
      </c>
      <c r="I1063" t="s">
        <v>1093</v>
      </c>
      <c r="J1063" t="s">
        <v>1094</v>
      </c>
      <c r="K1063" t="s">
        <v>1095</v>
      </c>
      <c r="L1063">
        <v>1354</v>
      </c>
      <c r="N1063">
        <v>1010</v>
      </c>
      <c r="O1063" t="s">
        <v>52</v>
      </c>
      <c r="P1063" t="s">
        <v>52</v>
      </c>
      <c r="Q1063">
        <v>1</v>
      </c>
      <c r="W1063">
        <v>0</v>
      </c>
      <c r="X1063">
        <v>1594614613</v>
      </c>
      <c r="Y1063">
        <f t="shared" si="207"/>
        <v>15</v>
      </c>
      <c r="AA1063">
        <v>153.13</v>
      </c>
      <c r="AB1063">
        <v>0</v>
      </c>
      <c r="AC1063">
        <v>0</v>
      </c>
      <c r="AD1063">
        <v>0</v>
      </c>
      <c r="AE1063">
        <v>153.13</v>
      </c>
      <c r="AF1063">
        <v>0</v>
      </c>
      <c r="AG1063">
        <v>0</v>
      </c>
      <c r="AH1063">
        <v>0</v>
      </c>
      <c r="AI1063">
        <v>1</v>
      </c>
      <c r="AJ1063">
        <v>1</v>
      </c>
      <c r="AK1063">
        <v>1</v>
      </c>
      <c r="AL1063">
        <v>1</v>
      </c>
      <c r="AM1063">
        <v>-2</v>
      </c>
      <c r="AN1063">
        <v>0</v>
      </c>
      <c r="AO1063">
        <v>1</v>
      </c>
      <c r="AP1063">
        <v>1</v>
      </c>
      <c r="AQ1063">
        <v>0</v>
      </c>
      <c r="AR1063">
        <v>0</v>
      </c>
      <c r="AS1063" t="s">
        <v>3</v>
      </c>
      <c r="AT1063">
        <v>15</v>
      </c>
      <c r="AU1063" t="s">
        <v>3</v>
      </c>
      <c r="AV1063">
        <v>0</v>
      </c>
      <c r="AW1063">
        <v>2</v>
      </c>
      <c r="AX1063">
        <v>35386709</v>
      </c>
      <c r="AY1063">
        <v>1</v>
      </c>
      <c r="AZ1063">
        <v>0</v>
      </c>
      <c r="BA1063">
        <v>1063</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CV1063">
        <v>0</v>
      </c>
      <c r="CW1063">
        <v>0</v>
      </c>
      <c r="CX1063">
        <f>ROUND(Y1063*Source!I3288,9)</f>
        <v>15.75</v>
      </c>
      <c r="CY1063">
        <f t="shared" si="210"/>
        <v>153.13</v>
      </c>
      <c r="CZ1063">
        <f t="shared" si="211"/>
        <v>153.13</v>
      </c>
      <c r="DA1063">
        <f t="shared" si="212"/>
        <v>1</v>
      </c>
      <c r="DB1063">
        <f t="shared" si="208"/>
        <v>2296.9499999999998</v>
      </c>
      <c r="DC1063">
        <f t="shared" si="209"/>
        <v>0</v>
      </c>
      <c r="DD1063" t="s">
        <v>3</v>
      </c>
      <c r="DE1063" t="s">
        <v>3</v>
      </c>
      <c r="DF1063">
        <f t="shared" si="203"/>
        <v>2411.8000000000002</v>
      </c>
      <c r="DG1063">
        <f t="shared" si="204"/>
        <v>0</v>
      </c>
      <c r="DH1063">
        <f t="shared" si="205"/>
        <v>0</v>
      </c>
      <c r="DI1063">
        <f t="shared" si="206"/>
        <v>0</v>
      </c>
      <c r="DJ1063">
        <f t="shared" si="213"/>
        <v>2411.8000000000002</v>
      </c>
      <c r="DK1063">
        <v>0</v>
      </c>
      <c r="DL1063" t="s">
        <v>3</v>
      </c>
      <c r="DM1063">
        <v>0</v>
      </c>
      <c r="DN1063" t="s">
        <v>3</v>
      </c>
      <c r="DO1063">
        <v>0</v>
      </c>
    </row>
    <row r="1064" spans="1:119" x14ac:dyDescent="0.2">
      <c r="A1064">
        <f>ROW(Source!A3288)</f>
        <v>3288</v>
      </c>
      <c r="B1064">
        <v>35364244</v>
      </c>
      <c r="C1064">
        <v>35386688</v>
      </c>
      <c r="D1064">
        <v>35116004</v>
      </c>
      <c r="E1064">
        <v>1</v>
      </c>
      <c r="F1064">
        <v>1</v>
      </c>
      <c r="G1064">
        <v>15872964</v>
      </c>
      <c r="H1064">
        <v>3</v>
      </c>
      <c r="I1064" t="s">
        <v>1096</v>
      </c>
      <c r="J1064" t="s">
        <v>1097</v>
      </c>
      <c r="K1064" t="s">
        <v>1098</v>
      </c>
      <c r="L1064">
        <v>1354</v>
      </c>
      <c r="N1064">
        <v>1010</v>
      </c>
      <c r="O1064" t="s">
        <v>52</v>
      </c>
      <c r="P1064" t="s">
        <v>52</v>
      </c>
      <c r="Q1064">
        <v>1</v>
      </c>
      <c r="W1064">
        <v>0</v>
      </c>
      <c r="X1064">
        <v>1474194811</v>
      </c>
      <c r="Y1064">
        <f t="shared" si="207"/>
        <v>4</v>
      </c>
      <c r="AA1064">
        <v>172.42</v>
      </c>
      <c r="AB1064">
        <v>0</v>
      </c>
      <c r="AC1064">
        <v>0</v>
      </c>
      <c r="AD1064">
        <v>0</v>
      </c>
      <c r="AE1064">
        <v>172.42</v>
      </c>
      <c r="AF1064">
        <v>0</v>
      </c>
      <c r="AG1064">
        <v>0</v>
      </c>
      <c r="AH1064">
        <v>0</v>
      </c>
      <c r="AI1064">
        <v>1</v>
      </c>
      <c r="AJ1064">
        <v>1</v>
      </c>
      <c r="AK1064">
        <v>1</v>
      </c>
      <c r="AL1064">
        <v>1</v>
      </c>
      <c r="AM1064">
        <v>-2</v>
      </c>
      <c r="AN1064">
        <v>0</v>
      </c>
      <c r="AO1064">
        <v>1</v>
      </c>
      <c r="AP1064">
        <v>1</v>
      </c>
      <c r="AQ1064">
        <v>0</v>
      </c>
      <c r="AR1064">
        <v>0</v>
      </c>
      <c r="AS1064" t="s">
        <v>3</v>
      </c>
      <c r="AT1064">
        <v>4</v>
      </c>
      <c r="AU1064" t="s">
        <v>3</v>
      </c>
      <c r="AV1064">
        <v>0</v>
      </c>
      <c r="AW1064">
        <v>2</v>
      </c>
      <c r="AX1064">
        <v>35386710</v>
      </c>
      <c r="AY1064">
        <v>1</v>
      </c>
      <c r="AZ1064">
        <v>0</v>
      </c>
      <c r="BA1064">
        <v>1064</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CV1064">
        <v>0</v>
      </c>
      <c r="CW1064">
        <v>0</v>
      </c>
      <c r="CX1064">
        <f>ROUND(Y1064*Source!I3288,9)</f>
        <v>4.2</v>
      </c>
      <c r="CY1064">
        <f t="shared" si="210"/>
        <v>172.42</v>
      </c>
      <c r="CZ1064">
        <f t="shared" si="211"/>
        <v>172.42</v>
      </c>
      <c r="DA1064">
        <f t="shared" si="212"/>
        <v>1</v>
      </c>
      <c r="DB1064">
        <f t="shared" si="208"/>
        <v>689.68</v>
      </c>
      <c r="DC1064">
        <f t="shared" si="209"/>
        <v>0</v>
      </c>
      <c r="DD1064" t="s">
        <v>3</v>
      </c>
      <c r="DE1064" t="s">
        <v>3</v>
      </c>
      <c r="DF1064">
        <f t="shared" si="203"/>
        <v>724.16</v>
      </c>
      <c r="DG1064">
        <f t="shared" si="204"/>
        <v>0</v>
      </c>
      <c r="DH1064">
        <f t="shared" si="205"/>
        <v>0</v>
      </c>
      <c r="DI1064">
        <f t="shared" si="206"/>
        <v>0</v>
      </c>
      <c r="DJ1064">
        <f t="shared" si="213"/>
        <v>724.16</v>
      </c>
      <c r="DK1064">
        <v>0</v>
      </c>
      <c r="DL1064" t="s">
        <v>3</v>
      </c>
      <c r="DM1064">
        <v>0</v>
      </c>
      <c r="DN1064" t="s">
        <v>3</v>
      </c>
      <c r="DO1064">
        <v>0</v>
      </c>
    </row>
    <row r="1065" spans="1:119" x14ac:dyDescent="0.2">
      <c r="A1065">
        <f>ROW(Source!A3288)</f>
        <v>3288</v>
      </c>
      <c r="B1065">
        <v>35364244</v>
      </c>
      <c r="C1065">
        <v>35386688</v>
      </c>
      <c r="D1065">
        <v>35116005</v>
      </c>
      <c r="E1065">
        <v>1</v>
      </c>
      <c r="F1065">
        <v>1</v>
      </c>
      <c r="G1065">
        <v>15872964</v>
      </c>
      <c r="H1065">
        <v>3</v>
      </c>
      <c r="I1065" t="s">
        <v>1099</v>
      </c>
      <c r="J1065" t="s">
        <v>1100</v>
      </c>
      <c r="K1065" t="s">
        <v>1101</v>
      </c>
      <c r="L1065">
        <v>1354</v>
      </c>
      <c r="N1065">
        <v>1010</v>
      </c>
      <c r="O1065" t="s">
        <v>52</v>
      </c>
      <c r="P1065" t="s">
        <v>52</v>
      </c>
      <c r="Q1065">
        <v>1</v>
      </c>
      <c r="W1065">
        <v>0</v>
      </c>
      <c r="X1065">
        <v>-2070555848</v>
      </c>
      <c r="Y1065">
        <f t="shared" si="207"/>
        <v>4</v>
      </c>
      <c r="AA1065">
        <v>54.24</v>
      </c>
      <c r="AB1065">
        <v>0</v>
      </c>
      <c r="AC1065">
        <v>0</v>
      </c>
      <c r="AD1065">
        <v>0</v>
      </c>
      <c r="AE1065">
        <v>54.24</v>
      </c>
      <c r="AF1065">
        <v>0</v>
      </c>
      <c r="AG1065">
        <v>0</v>
      </c>
      <c r="AH1065">
        <v>0</v>
      </c>
      <c r="AI1065">
        <v>1</v>
      </c>
      <c r="AJ1065">
        <v>1</v>
      </c>
      <c r="AK1065">
        <v>1</v>
      </c>
      <c r="AL1065">
        <v>1</v>
      </c>
      <c r="AM1065">
        <v>-2</v>
      </c>
      <c r="AN1065">
        <v>0</v>
      </c>
      <c r="AO1065">
        <v>1</v>
      </c>
      <c r="AP1065">
        <v>1</v>
      </c>
      <c r="AQ1065">
        <v>0</v>
      </c>
      <c r="AR1065">
        <v>0</v>
      </c>
      <c r="AS1065" t="s">
        <v>3</v>
      </c>
      <c r="AT1065">
        <v>4</v>
      </c>
      <c r="AU1065" t="s">
        <v>3</v>
      </c>
      <c r="AV1065">
        <v>0</v>
      </c>
      <c r="AW1065">
        <v>2</v>
      </c>
      <c r="AX1065">
        <v>35386711</v>
      </c>
      <c r="AY1065">
        <v>1</v>
      </c>
      <c r="AZ1065">
        <v>0</v>
      </c>
      <c r="BA1065">
        <v>1065</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CV1065">
        <v>0</v>
      </c>
      <c r="CW1065">
        <v>0</v>
      </c>
      <c r="CX1065">
        <f>ROUND(Y1065*Source!I3288,9)</f>
        <v>4.2</v>
      </c>
      <c r="CY1065">
        <f t="shared" si="210"/>
        <v>54.24</v>
      </c>
      <c r="CZ1065">
        <f t="shared" si="211"/>
        <v>54.24</v>
      </c>
      <c r="DA1065">
        <f t="shared" si="212"/>
        <v>1</v>
      </c>
      <c r="DB1065">
        <f t="shared" si="208"/>
        <v>216.96</v>
      </c>
      <c r="DC1065">
        <f t="shared" si="209"/>
        <v>0</v>
      </c>
      <c r="DD1065" t="s">
        <v>3</v>
      </c>
      <c r="DE1065" t="s">
        <v>3</v>
      </c>
      <c r="DF1065">
        <f t="shared" si="203"/>
        <v>227.81</v>
      </c>
      <c r="DG1065">
        <f t="shared" si="204"/>
        <v>0</v>
      </c>
      <c r="DH1065">
        <f t="shared" si="205"/>
        <v>0</v>
      </c>
      <c r="DI1065">
        <f t="shared" si="206"/>
        <v>0</v>
      </c>
      <c r="DJ1065">
        <f t="shared" si="213"/>
        <v>227.81</v>
      </c>
      <c r="DK1065">
        <v>0</v>
      </c>
      <c r="DL1065" t="s">
        <v>3</v>
      </c>
      <c r="DM1065">
        <v>0</v>
      </c>
      <c r="DN1065" t="s">
        <v>3</v>
      </c>
      <c r="DO1065">
        <v>0</v>
      </c>
    </row>
    <row r="1066" spans="1:119" x14ac:dyDescent="0.2">
      <c r="A1066">
        <f>ROW(Source!A3288)</f>
        <v>3288</v>
      </c>
      <c r="B1066">
        <v>35364244</v>
      </c>
      <c r="C1066">
        <v>35386688</v>
      </c>
      <c r="D1066">
        <v>35116007</v>
      </c>
      <c r="E1066">
        <v>1</v>
      </c>
      <c r="F1066">
        <v>1</v>
      </c>
      <c r="G1066">
        <v>15872964</v>
      </c>
      <c r="H1066">
        <v>3</v>
      </c>
      <c r="I1066" t="s">
        <v>1102</v>
      </c>
      <c r="J1066" t="s">
        <v>1103</v>
      </c>
      <c r="K1066" t="s">
        <v>1104</v>
      </c>
      <c r="L1066">
        <v>1354</v>
      </c>
      <c r="N1066">
        <v>1010</v>
      </c>
      <c r="O1066" t="s">
        <v>52</v>
      </c>
      <c r="P1066" t="s">
        <v>52</v>
      </c>
      <c r="Q1066">
        <v>1</v>
      </c>
      <c r="W1066">
        <v>0</v>
      </c>
      <c r="X1066">
        <v>1509415827</v>
      </c>
      <c r="Y1066">
        <f t="shared" si="207"/>
        <v>2</v>
      </c>
      <c r="AA1066">
        <v>666.11</v>
      </c>
      <c r="AB1066">
        <v>0</v>
      </c>
      <c r="AC1066">
        <v>0</v>
      </c>
      <c r="AD1066">
        <v>0</v>
      </c>
      <c r="AE1066">
        <v>666.11</v>
      </c>
      <c r="AF1066">
        <v>0</v>
      </c>
      <c r="AG1066">
        <v>0</v>
      </c>
      <c r="AH1066">
        <v>0</v>
      </c>
      <c r="AI1066">
        <v>1</v>
      </c>
      <c r="AJ1066">
        <v>1</v>
      </c>
      <c r="AK1066">
        <v>1</v>
      </c>
      <c r="AL1066">
        <v>1</v>
      </c>
      <c r="AM1066">
        <v>-2</v>
      </c>
      <c r="AN1066">
        <v>0</v>
      </c>
      <c r="AO1066">
        <v>1</v>
      </c>
      <c r="AP1066">
        <v>1</v>
      </c>
      <c r="AQ1066">
        <v>0</v>
      </c>
      <c r="AR1066">
        <v>0</v>
      </c>
      <c r="AS1066" t="s">
        <v>3</v>
      </c>
      <c r="AT1066">
        <v>2</v>
      </c>
      <c r="AU1066" t="s">
        <v>3</v>
      </c>
      <c r="AV1066">
        <v>0</v>
      </c>
      <c r="AW1066">
        <v>2</v>
      </c>
      <c r="AX1066">
        <v>35386712</v>
      </c>
      <c r="AY1066">
        <v>1</v>
      </c>
      <c r="AZ1066">
        <v>0</v>
      </c>
      <c r="BA1066">
        <v>1066</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CV1066">
        <v>0</v>
      </c>
      <c r="CW1066">
        <v>0</v>
      </c>
      <c r="CX1066">
        <f>ROUND(Y1066*Source!I3288,9)</f>
        <v>2.1</v>
      </c>
      <c r="CY1066">
        <f t="shared" si="210"/>
        <v>666.11</v>
      </c>
      <c r="CZ1066">
        <f t="shared" si="211"/>
        <v>666.11</v>
      </c>
      <c r="DA1066">
        <f t="shared" si="212"/>
        <v>1</v>
      </c>
      <c r="DB1066">
        <f t="shared" si="208"/>
        <v>1332.22</v>
      </c>
      <c r="DC1066">
        <f t="shared" si="209"/>
        <v>0</v>
      </c>
      <c r="DD1066" t="s">
        <v>3</v>
      </c>
      <c r="DE1066" t="s">
        <v>3</v>
      </c>
      <c r="DF1066">
        <f t="shared" si="203"/>
        <v>1398.83</v>
      </c>
      <c r="DG1066">
        <f t="shared" si="204"/>
        <v>0</v>
      </c>
      <c r="DH1066">
        <f t="shared" si="205"/>
        <v>0</v>
      </c>
      <c r="DI1066">
        <f t="shared" si="206"/>
        <v>0</v>
      </c>
      <c r="DJ1066">
        <f t="shared" si="213"/>
        <v>1398.83</v>
      </c>
      <c r="DK1066">
        <v>0</v>
      </c>
      <c r="DL1066" t="s">
        <v>3</v>
      </c>
      <c r="DM1066">
        <v>0</v>
      </c>
      <c r="DN1066" t="s">
        <v>3</v>
      </c>
      <c r="DO1066">
        <v>0</v>
      </c>
    </row>
    <row r="1067" spans="1:119" x14ac:dyDescent="0.2">
      <c r="A1067">
        <f>ROW(Source!A3288)</f>
        <v>3288</v>
      </c>
      <c r="B1067">
        <v>35364244</v>
      </c>
      <c r="C1067">
        <v>35386688</v>
      </c>
      <c r="D1067">
        <v>35116008</v>
      </c>
      <c r="E1067">
        <v>1</v>
      </c>
      <c r="F1067">
        <v>1</v>
      </c>
      <c r="G1067">
        <v>15872964</v>
      </c>
      <c r="H1067">
        <v>3</v>
      </c>
      <c r="I1067" t="s">
        <v>1105</v>
      </c>
      <c r="J1067" t="s">
        <v>1106</v>
      </c>
      <c r="K1067" t="s">
        <v>1107</v>
      </c>
      <c r="L1067">
        <v>1354</v>
      </c>
      <c r="N1067">
        <v>1010</v>
      </c>
      <c r="O1067" t="s">
        <v>52</v>
      </c>
      <c r="P1067" t="s">
        <v>52</v>
      </c>
      <c r="Q1067">
        <v>1</v>
      </c>
      <c r="W1067">
        <v>0</v>
      </c>
      <c r="X1067">
        <v>-1994768362</v>
      </c>
      <c r="Y1067">
        <f t="shared" si="207"/>
        <v>15</v>
      </c>
      <c r="AA1067">
        <v>776.23</v>
      </c>
      <c r="AB1067">
        <v>0</v>
      </c>
      <c r="AC1067">
        <v>0</v>
      </c>
      <c r="AD1067">
        <v>0</v>
      </c>
      <c r="AE1067">
        <v>776.23</v>
      </c>
      <c r="AF1067">
        <v>0</v>
      </c>
      <c r="AG1067">
        <v>0</v>
      </c>
      <c r="AH1067">
        <v>0</v>
      </c>
      <c r="AI1067">
        <v>1</v>
      </c>
      <c r="AJ1067">
        <v>1</v>
      </c>
      <c r="AK1067">
        <v>1</v>
      </c>
      <c r="AL1067">
        <v>1</v>
      </c>
      <c r="AM1067">
        <v>-2</v>
      </c>
      <c r="AN1067">
        <v>0</v>
      </c>
      <c r="AO1067">
        <v>1</v>
      </c>
      <c r="AP1067">
        <v>1</v>
      </c>
      <c r="AQ1067">
        <v>0</v>
      </c>
      <c r="AR1067">
        <v>0</v>
      </c>
      <c r="AS1067" t="s">
        <v>3</v>
      </c>
      <c r="AT1067">
        <v>15</v>
      </c>
      <c r="AU1067" t="s">
        <v>3</v>
      </c>
      <c r="AV1067">
        <v>0</v>
      </c>
      <c r="AW1067">
        <v>2</v>
      </c>
      <c r="AX1067">
        <v>35386713</v>
      </c>
      <c r="AY1067">
        <v>1</v>
      </c>
      <c r="AZ1067">
        <v>0</v>
      </c>
      <c r="BA1067">
        <v>1067</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CV1067">
        <v>0</v>
      </c>
      <c r="CW1067">
        <v>0</v>
      </c>
      <c r="CX1067">
        <f>ROUND(Y1067*Source!I3288,9)</f>
        <v>15.75</v>
      </c>
      <c r="CY1067">
        <f t="shared" si="210"/>
        <v>776.23</v>
      </c>
      <c r="CZ1067">
        <f t="shared" si="211"/>
        <v>776.23</v>
      </c>
      <c r="DA1067">
        <f t="shared" si="212"/>
        <v>1</v>
      </c>
      <c r="DB1067">
        <f t="shared" si="208"/>
        <v>11643.45</v>
      </c>
      <c r="DC1067">
        <f t="shared" si="209"/>
        <v>0</v>
      </c>
      <c r="DD1067" t="s">
        <v>3</v>
      </c>
      <c r="DE1067" t="s">
        <v>3</v>
      </c>
      <c r="DF1067">
        <f t="shared" si="203"/>
        <v>12225.62</v>
      </c>
      <c r="DG1067">
        <f t="shared" si="204"/>
        <v>0</v>
      </c>
      <c r="DH1067">
        <f t="shared" si="205"/>
        <v>0</v>
      </c>
      <c r="DI1067">
        <f t="shared" si="206"/>
        <v>0</v>
      </c>
      <c r="DJ1067">
        <f t="shared" si="213"/>
        <v>12225.62</v>
      </c>
      <c r="DK1067">
        <v>0</v>
      </c>
      <c r="DL1067" t="s">
        <v>3</v>
      </c>
      <c r="DM1067">
        <v>0</v>
      </c>
      <c r="DN1067" t="s">
        <v>3</v>
      </c>
      <c r="DO1067">
        <v>0</v>
      </c>
    </row>
    <row r="1068" spans="1:119" x14ac:dyDescent="0.2">
      <c r="A1068">
        <f>ROW(Source!A3288)</f>
        <v>3288</v>
      </c>
      <c r="B1068">
        <v>35364244</v>
      </c>
      <c r="C1068">
        <v>35386688</v>
      </c>
      <c r="D1068">
        <v>35116009</v>
      </c>
      <c r="E1068">
        <v>1</v>
      </c>
      <c r="F1068">
        <v>1</v>
      </c>
      <c r="G1068">
        <v>15872964</v>
      </c>
      <c r="H1068">
        <v>3</v>
      </c>
      <c r="I1068" t="s">
        <v>1108</v>
      </c>
      <c r="J1068" t="s">
        <v>1109</v>
      </c>
      <c r="K1068" t="s">
        <v>1110</v>
      </c>
      <c r="L1068">
        <v>1354</v>
      </c>
      <c r="N1068">
        <v>1010</v>
      </c>
      <c r="O1068" t="s">
        <v>52</v>
      </c>
      <c r="P1068" t="s">
        <v>52</v>
      </c>
      <c r="Q1068">
        <v>1</v>
      </c>
      <c r="W1068">
        <v>0</v>
      </c>
      <c r="X1068">
        <v>1625024360</v>
      </c>
      <c r="Y1068">
        <f t="shared" si="207"/>
        <v>2</v>
      </c>
      <c r="AA1068">
        <v>947.75</v>
      </c>
      <c r="AB1068">
        <v>0</v>
      </c>
      <c r="AC1068">
        <v>0</v>
      </c>
      <c r="AD1068">
        <v>0</v>
      </c>
      <c r="AE1068">
        <v>947.75</v>
      </c>
      <c r="AF1068">
        <v>0</v>
      </c>
      <c r="AG1068">
        <v>0</v>
      </c>
      <c r="AH1068">
        <v>0</v>
      </c>
      <c r="AI1068">
        <v>1</v>
      </c>
      <c r="AJ1068">
        <v>1</v>
      </c>
      <c r="AK1068">
        <v>1</v>
      </c>
      <c r="AL1068">
        <v>1</v>
      </c>
      <c r="AM1068">
        <v>-2</v>
      </c>
      <c r="AN1068">
        <v>0</v>
      </c>
      <c r="AO1068">
        <v>1</v>
      </c>
      <c r="AP1068">
        <v>1</v>
      </c>
      <c r="AQ1068">
        <v>0</v>
      </c>
      <c r="AR1068">
        <v>0</v>
      </c>
      <c r="AS1068" t="s">
        <v>3</v>
      </c>
      <c r="AT1068">
        <v>2</v>
      </c>
      <c r="AU1068" t="s">
        <v>3</v>
      </c>
      <c r="AV1068">
        <v>0</v>
      </c>
      <c r="AW1068">
        <v>2</v>
      </c>
      <c r="AX1068">
        <v>35386714</v>
      </c>
      <c r="AY1068">
        <v>1</v>
      </c>
      <c r="AZ1068">
        <v>0</v>
      </c>
      <c r="BA1068">
        <v>1068</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CV1068">
        <v>0</v>
      </c>
      <c r="CW1068">
        <v>0</v>
      </c>
      <c r="CX1068">
        <f>ROUND(Y1068*Source!I3288,9)</f>
        <v>2.1</v>
      </c>
      <c r="CY1068">
        <f t="shared" si="210"/>
        <v>947.75</v>
      </c>
      <c r="CZ1068">
        <f t="shared" si="211"/>
        <v>947.75</v>
      </c>
      <c r="DA1068">
        <f t="shared" si="212"/>
        <v>1</v>
      </c>
      <c r="DB1068">
        <f t="shared" si="208"/>
        <v>1895.5</v>
      </c>
      <c r="DC1068">
        <f t="shared" si="209"/>
        <v>0</v>
      </c>
      <c r="DD1068" t="s">
        <v>3</v>
      </c>
      <c r="DE1068" t="s">
        <v>3</v>
      </c>
      <c r="DF1068">
        <f t="shared" si="203"/>
        <v>1990.28</v>
      </c>
      <c r="DG1068">
        <f t="shared" si="204"/>
        <v>0</v>
      </c>
      <c r="DH1068">
        <f t="shared" si="205"/>
        <v>0</v>
      </c>
      <c r="DI1068">
        <f t="shared" si="206"/>
        <v>0</v>
      </c>
      <c r="DJ1068">
        <f t="shared" si="213"/>
        <v>1990.28</v>
      </c>
      <c r="DK1068">
        <v>0</v>
      </c>
      <c r="DL1068" t="s">
        <v>3</v>
      </c>
      <c r="DM1068">
        <v>0</v>
      </c>
      <c r="DN1068" t="s">
        <v>3</v>
      </c>
      <c r="DO1068">
        <v>0</v>
      </c>
    </row>
    <row r="1069" spans="1:119" x14ac:dyDescent="0.2">
      <c r="A1069">
        <f>ROW(Source!A3289)</f>
        <v>3289</v>
      </c>
      <c r="B1069">
        <v>35364244</v>
      </c>
      <c r="C1069">
        <v>35386715</v>
      </c>
      <c r="D1069">
        <v>35111398</v>
      </c>
      <c r="E1069">
        <v>15872964</v>
      </c>
      <c r="F1069">
        <v>1</v>
      </c>
      <c r="G1069">
        <v>15872964</v>
      </c>
      <c r="H1069">
        <v>1</v>
      </c>
      <c r="I1069" t="s">
        <v>982</v>
      </c>
      <c r="J1069" t="s">
        <v>3</v>
      </c>
      <c r="K1069" t="s">
        <v>983</v>
      </c>
      <c r="L1069">
        <v>1191</v>
      </c>
      <c r="N1069">
        <v>1013</v>
      </c>
      <c r="O1069" t="s">
        <v>984</v>
      </c>
      <c r="P1069" t="s">
        <v>984</v>
      </c>
      <c r="Q1069">
        <v>1</v>
      </c>
      <c r="W1069">
        <v>0</v>
      </c>
      <c r="X1069">
        <v>476480486</v>
      </c>
      <c r="Y1069">
        <f t="shared" si="207"/>
        <v>1.18</v>
      </c>
      <c r="AA1069">
        <v>0</v>
      </c>
      <c r="AB1069">
        <v>0</v>
      </c>
      <c r="AC1069">
        <v>0</v>
      </c>
      <c r="AD1069">
        <v>0</v>
      </c>
      <c r="AE1069">
        <v>0</v>
      </c>
      <c r="AF1069">
        <v>0</v>
      </c>
      <c r="AG1069">
        <v>0</v>
      </c>
      <c r="AH1069">
        <v>0</v>
      </c>
      <c r="AI1069">
        <v>1</v>
      </c>
      <c r="AJ1069">
        <v>1</v>
      </c>
      <c r="AK1069">
        <v>1</v>
      </c>
      <c r="AL1069">
        <v>1</v>
      </c>
      <c r="AM1069">
        <v>-2</v>
      </c>
      <c r="AN1069">
        <v>0</v>
      </c>
      <c r="AO1069">
        <v>1</v>
      </c>
      <c r="AP1069">
        <v>1</v>
      </c>
      <c r="AQ1069">
        <v>0</v>
      </c>
      <c r="AR1069">
        <v>0</v>
      </c>
      <c r="AS1069" t="s">
        <v>3</v>
      </c>
      <c r="AT1069">
        <v>1.18</v>
      </c>
      <c r="AU1069" t="s">
        <v>3</v>
      </c>
      <c r="AV1069">
        <v>1</v>
      </c>
      <c r="AW1069">
        <v>2</v>
      </c>
      <c r="AX1069">
        <v>35386725</v>
      </c>
      <c r="AY1069">
        <v>1</v>
      </c>
      <c r="AZ1069">
        <v>0</v>
      </c>
      <c r="BA1069">
        <v>1069</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0</v>
      </c>
      <c r="BT1069">
        <v>0</v>
      </c>
      <c r="BU1069">
        <v>0</v>
      </c>
      <c r="BV1069">
        <v>0</v>
      </c>
      <c r="BW1069">
        <v>0</v>
      </c>
      <c r="CU1069">
        <f>ROUND(AT1069*Source!I3289*AH1069*AL1069,2)</f>
        <v>0</v>
      </c>
      <c r="CV1069">
        <f>ROUND(Y1069*Source!I3289,9)</f>
        <v>0.59</v>
      </c>
      <c r="CW1069">
        <v>0</v>
      </c>
      <c r="CX1069">
        <f>ROUND(Y1069*Source!I3289,9)</f>
        <v>0.59</v>
      </c>
      <c r="CY1069">
        <f>AD1069</f>
        <v>0</v>
      </c>
      <c r="CZ1069">
        <f>AH1069</f>
        <v>0</v>
      </c>
      <c r="DA1069">
        <f>AL1069</f>
        <v>1</v>
      </c>
      <c r="DB1069">
        <f t="shared" si="208"/>
        <v>0</v>
      </c>
      <c r="DC1069">
        <f t="shared" si="209"/>
        <v>0</v>
      </c>
      <c r="DD1069" t="s">
        <v>3</v>
      </c>
      <c r="DE1069" t="s">
        <v>3</v>
      </c>
      <c r="DF1069">
        <f t="shared" si="203"/>
        <v>0</v>
      </c>
      <c r="DG1069">
        <f t="shared" si="204"/>
        <v>0</v>
      </c>
      <c r="DH1069">
        <f t="shared" si="205"/>
        <v>0</v>
      </c>
      <c r="DI1069">
        <f t="shared" si="206"/>
        <v>0</v>
      </c>
      <c r="DJ1069">
        <f>DI1069</f>
        <v>0</v>
      </c>
      <c r="DK1069">
        <v>0</v>
      </c>
      <c r="DL1069" t="s">
        <v>3</v>
      </c>
      <c r="DM1069">
        <v>0</v>
      </c>
      <c r="DN1069" t="s">
        <v>3</v>
      </c>
      <c r="DO1069">
        <v>0</v>
      </c>
    </row>
    <row r="1070" spans="1:119" x14ac:dyDescent="0.2">
      <c r="A1070">
        <f>ROW(Source!A3289)</f>
        <v>3289</v>
      </c>
      <c r="B1070">
        <v>35364244</v>
      </c>
      <c r="C1070">
        <v>35386715</v>
      </c>
      <c r="D1070">
        <v>35112486</v>
      </c>
      <c r="E1070">
        <v>1</v>
      </c>
      <c r="F1070">
        <v>1</v>
      </c>
      <c r="G1070">
        <v>15872964</v>
      </c>
      <c r="H1070">
        <v>2</v>
      </c>
      <c r="I1070" t="s">
        <v>1024</v>
      </c>
      <c r="J1070" t="s">
        <v>1025</v>
      </c>
      <c r="K1070" t="s">
        <v>1026</v>
      </c>
      <c r="L1070">
        <v>1368</v>
      </c>
      <c r="N1070">
        <v>1011</v>
      </c>
      <c r="O1070" t="s">
        <v>988</v>
      </c>
      <c r="P1070" t="s">
        <v>988</v>
      </c>
      <c r="Q1070">
        <v>1</v>
      </c>
      <c r="W1070">
        <v>0</v>
      </c>
      <c r="X1070">
        <v>284626939</v>
      </c>
      <c r="Y1070">
        <f t="shared" si="207"/>
        <v>0.44</v>
      </c>
      <c r="AA1070">
        <v>0</v>
      </c>
      <c r="AB1070">
        <v>2026.34</v>
      </c>
      <c r="AC1070">
        <v>1032.6099999999999</v>
      </c>
      <c r="AD1070">
        <v>0</v>
      </c>
      <c r="AE1070">
        <v>0</v>
      </c>
      <c r="AF1070">
        <v>2026.34</v>
      </c>
      <c r="AG1070">
        <v>1032.6099999999999</v>
      </c>
      <c r="AH1070">
        <v>0</v>
      </c>
      <c r="AI1070">
        <v>1</v>
      </c>
      <c r="AJ1070">
        <v>1</v>
      </c>
      <c r="AK1070">
        <v>1</v>
      </c>
      <c r="AL1070">
        <v>1</v>
      </c>
      <c r="AM1070">
        <v>-2</v>
      </c>
      <c r="AN1070">
        <v>0</v>
      </c>
      <c r="AO1070">
        <v>1</v>
      </c>
      <c r="AP1070">
        <v>1</v>
      </c>
      <c r="AQ1070">
        <v>0</v>
      </c>
      <c r="AR1070">
        <v>0</v>
      </c>
      <c r="AS1070" t="s">
        <v>3</v>
      </c>
      <c r="AT1070">
        <v>0.44</v>
      </c>
      <c r="AU1070" t="s">
        <v>3</v>
      </c>
      <c r="AV1070">
        <v>0</v>
      </c>
      <c r="AW1070">
        <v>2</v>
      </c>
      <c r="AX1070">
        <v>35386726</v>
      </c>
      <c r="AY1070">
        <v>1</v>
      </c>
      <c r="AZ1070">
        <v>0</v>
      </c>
      <c r="BA1070">
        <v>1070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CV1070">
        <v>0</v>
      </c>
      <c r="CW1070">
        <f>ROUND(Y1070*Source!I3289*DO1070,9)</f>
        <v>0</v>
      </c>
      <c r="CX1070">
        <f>ROUND(Y1070*Source!I3289,9)</f>
        <v>0.22</v>
      </c>
      <c r="CY1070">
        <f>AB1070</f>
        <v>2026.34</v>
      </c>
      <c r="CZ1070">
        <f>AF1070</f>
        <v>2026.34</v>
      </c>
      <c r="DA1070">
        <f>AJ1070</f>
        <v>1</v>
      </c>
      <c r="DB1070">
        <f t="shared" si="208"/>
        <v>891.59</v>
      </c>
      <c r="DC1070">
        <f t="shared" si="209"/>
        <v>454.35</v>
      </c>
      <c r="DD1070" t="s">
        <v>3</v>
      </c>
      <c r="DE1070" t="s">
        <v>3</v>
      </c>
      <c r="DF1070">
        <f t="shared" si="203"/>
        <v>0</v>
      </c>
      <c r="DG1070">
        <f t="shared" si="204"/>
        <v>445.79</v>
      </c>
      <c r="DH1070">
        <f t="shared" si="205"/>
        <v>227.17</v>
      </c>
      <c r="DI1070">
        <f t="shared" si="206"/>
        <v>0</v>
      </c>
      <c r="DJ1070">
        <f>DG1070</f>
        <v>445.79</v>
      </c>
      <c r="DK1070">
        <v>0</v>
      </c>
      <c r="DL1070" t="s">
        <v>3</v>
      </c>
      <c r="DM1070">
        <v>0</v>
      </c>
      <c r="DN1070" t="s">
        <v>3</v>
      </c>
      <c r="DO1070">
        <v>0</v>
      </c>
    </row>
    <row r="1071" spans="1:119" x14ac:dyDescent="0.2">
      <c r="A1071">
        <f>ROW(Source!A3289)</f>
        <v>3289</v>
      </c>
      <c r="B1071">
        <v>35364244</v>
      </c>
      <c r="C1071">
        <v>35386715</v>
      </c>
      <c r="D1071">
        <v>35115020</v>
      </c>
      <c r="E1071">
        <v>1</v>
      </c>
      <c r="F1071">
        <v>1</v>
      </c>
      <c r="G1071">
        <v>15872964</v>
      </c>
      <c r="H1071">
        <v>3</v>
      </c>
      <c r="I1071" t="s">
        <v>1027</v>
      </c>
      <c r="J1071" t="s">
        <v>1028</v>
      </c>
      <c r="K1071" t="s">
        <v>1029</v>
      </c>
      <c r="L1071">
        <v>1346</v>
      </c>
      <c r="N1071">
        <v>1009</v>
      </c>
      <c r="O1071" t="s">
        <v>1030</v>
      </c>
      <c r="P1071" t="s">
        <v>1030</v>
      </c>
      <c r="Q1071">
        <v>1</v>
      </c>
      <c r="W1071">
        <v>0</v>
      </c>
      <c r="X1071">
        <v>1719425291</v>
      </c>
      <c r="Y1071">
        <f t="shared" si="207"/>
        <v>0.16</v>
      </c>
      <c r="AA1071">
        <v>363.22</v>
      </c>
      <c r="AB1071">
        <v>0</v>
      </c>
      <c r="AC1071">
        <v>0</v>
      </c>
      <c r="AD1071">
        <v>0</v>
      </c>
      <c r="AE1071">
        <v>363.22</v>
      </c>
      <c r="AF1071">
        <v>0</v>
      </c>
      <c r="AG1071">
        <v>0</v>
      </c>
      <c r="AH1071">
        <v>0</v>
      </c>
      <c r="AI1071">
        <v>1</v>
      </c>
      <c r="AJ1071">
        <v>1</v>
      </c>
      <c r="AK1071">
        <v>1</v>
      </c>
      <c r="AL1071">
        <v>1</v>
      </c>
      <c r="AM1071">
        <v>-2</v>
      </c>
      <c r="AN1071">
        <v>0</v>
      </c>
      <c r="AO1071">
        <v>1</v>
      </c>
      <c r="AP1071">
        <v>1</v>
      </c>
      <c r="AQ1071">
        <v>0</v>
      </c>
      <c r="AR1071">
        <v>0</v>
      </c>
      <c r="AS1071" t="s">
        <v>3</v>
      </c>
      <c r="AT1071">
        <v>0.16</v>
      </c>
      <c r="AU1071" t="s">
        <v>3</v>
      </c>
      <c r="AV1071">
        <v>0</v>
      </c>
      <c r="AW1071">
        <v>2</v>
      </c>
      <c r="AX1071">
        <v>35386727</v>
      </c>
      <c r="AY1071">
        <v>1</v>
      </c>
      <c r="AZ1071">
        <v>0</v>
      </c>
      <c r="BA1071">
        <v>1071</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CV1071">
        <v>0</v>
      </c>
      <c r="CW1071">
        <v>0</v>
      </c>
      <c r="CX1071">
        <f>ROUND(Y1071*Source!I3289,9)</f>
        <v>0.08</v>
      </c>
      <c r="CY1071">
        <f t="shared" ref="CY1071:CY1077" si="214">AA1071</f>
        <v>363.22</v>
      </c>
      <c r="CZ1071">
        <f t="shared" ref="CZ1071:CZ1077" si="215">AE1071</f>
        <v>363.22</v>
      </c>
      <c r="DA1071">
        <f t="shared" ref="DA1071:DA1077" si="216">AI1071</f>
        <v>1</v>
      </c>
      <c r="DB1071">
        <f t="shared" si="208"/>
        <v>58.12</v>
      </c>
      <c r="DC1071">
        <f t="shared" si="209"/>
        <v>0</v>
      </c>
      <c r="DD1071" t="s">
        <v>3</v>
      </c>
      <c r="DE1071" t="s">
        <v>3</v>
      </c>
      <c r="DF1071">
        <f t="shared" si="203"/>
        <v>29.06</v>
      </c>
      <c r="DG1071">
        <f t="shared" si="204"/>
        <v>0</v>
      </c>
      <c r="DH1071">
        <f t="shared" si="205"/>
        <v>0</v>
      </c>
      <c r="DI1071">
        <f t="shared" si="206"/>
        <v>0</v>
      </c>
      <c r="DJ1071">
        <f t="shared" ref="DJ1071:DJ1077" si="217">DF1071</f>
        <v>29.06</v>
      </c>
      <c r="DK1071">
        <v>0</v>
      </c>
      <c r="DL1071" t="s">
        <v>3</v>
      </c>
      <c r="DM1071">
        <v>0</v>
      </c>
      <c r="DN1071" t="s">
        <v>3</v>
      </c>
      <c r="DO1071">
        <v>0</v>
      </c>
    </row>
    <row r="1072" spans="1:119" x14ac:dyDescent="0.2">
      <c r="A1072">
        <f>ROW(Source!A3289)</f>
        <v>3289</v>
      </c>
      <c r="B1072">
        <v>35364244</v>
      </c>
      <c r="C1072">
        <v>35386715</v>
      </c>
      <c r="D1072">
        <v>35122310</v>
      </c>
      <c r="E1072">
        <v>1</v>
      </c>
      <c r="F1072">
        <v>1</v>
      </c>
      <c r="G1072">
        <v>15872964</v>
      </c>
      <c r="H1072">
        <v>3</v>
      </c>
      <c r="I1072" t="s">
        <v>1031</v>
      </c>
      <c r="J1072" t="s">
        <v>1032</v>
      </c>
      <c r="K1072" t="s">
        <v>1033</v>
      </c>
      <c r="L1072">
        <v>1301</v>
      </c>
      <c r="N1072">
        <v>1003</v>
      </c>
      <c r="O1072" t="s">
        <v>1002</v>
      </c>
      <c r="P1072" t="s">
        <v>1002</v>
      </c>
      <c r="Q1072">
        <v>1</v>
      </c>
      <c r="W1072">
        <v>0</v>
      </c>
      <c r="X1072">
        <v>-1189895200</v>
      </c>
      <c r="Y1072">
        <f t="shared" si="207"/>
        <v>5</v>
      </c>
      <c r="AA1072">
        <v>5.71</v>
      </c>
      <c r="AB1072">
        <v>0</v>
      </c>
      <c r="AC1072">
        <v>0</v>
      </c>
      <c r="AD1072">
        <v>0</v>
      </c>
      <c r="AE1072">
        <v>5.71</v>
      </c>
      <c r="AF1072">
        <v>0</v>
      </c>
      <c r="AG1072">
        <v>0</v>
      </c>
      <c r="AH1072">
        <v>0</v>
      </c>
      <c r="AI1072">
        <v>1</v>
      </c>
      <c r="AJ1072">
        <v>1</v>
      </c>
      <c r="AK1072">
        <v>1</v>
      </c>
      <c r="AL1072">
        <v>1</v>
      </c>
      <c r="AM1072">
        <v>-2</v>
      </c>
      <c r="AN1072">
        <v>0</v>
      </c>
      <c r="AO1072">
        <v>1</v>
      </c>
      <c r="AP1072">
        <v>1</v>
      </c>
      <c r="AQ1072">
        <v>0</v>
      </c>
      <c r="AR1072">
        <v>0</v>
      </c>
      <c r="AS1072" t="s">
        <v>3</v>
      </c>
      <c r="AT1072">
        <v>5</v>
      </c>
      <c r="AU1072" t="s">
        <v>3</v>
      </c>
      <c r="AV1072">
        <v>0</v>
      </c>
      <c r="AW1072">
        <v>2</v>
      </c>
      <c r="AX1072">
        <v>35386728</v>
      </c>
      <c r="AY1072">
        <v>1</v>
      </c>
      <c r="AZ1072">
        <v>0</v>
      </c>
      <c r="BA1072">
        <v>1072</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CV1072">
        <v>0</v>
      </c>
      <c r="CW1072">
        <v>0</v>
      </c>
      <c r="CX1072">
        <f>ROUND(Y1072*Source!I3289,9)</f>
        <v>2.5</v>
      </c>
      <c r="CY1072">
        <f t="shared" si="214"/>
        <v>5.71</v>
      </c>
      <c r="CZ1072">
        <f t="shared" si="215"/>
        <v>5.71</v>
      </c>
      <c r="DA1072">
        <f t="shared" si="216"/>
        <v>1</v>
      </c>
      <c r="DB1072">
        <f t="shared" si="208"/>
        <v>28.55</v>
      </c>
      <c r="DC1072">
        <f t="shared" si="209"/>
        <v>0</v>
      </c>
      <c r="DD1072" t="s">
        <v>3</v>
      </c>
      <c r="DE1072" t="s">
        <v>3</v>
      </c>
      <c r="DF1072">
        <f t="shared" si="203"/>
        <v>14.28</v>
      </c>
      <c r="DG1072">
        <f t="shared" si="204"/>
        <v>0</v>
      </c>
      <c r="DH1072">
        <f t="shared" si="205"/>
        <v>0</v>
      </c>
      <c r="DI1072">
        <f t="shared" si="206"/>
        <v>0</v>
      </c>
      <c r="DJ1072">
        <f t="shared" si="217"/>
        <v>14.28</v>
      </c>
      <c r="DK1072">
        <v>0</v>
      </c>
      <c r="DL1072" t="s">
        <v>3</v>
      </c>
      <c r="DM1072">
        <v>0</v>
      </c>
      <c r="DN1072" t="s">
        <v>3</v>
      </c>
      <c r="DO1072">
        <v>0</v>
      </c>
    </row>
    <row r="1073" spans="1:119" x14ac:dyDescent="0.2">
      <c r="A1073">
        <f>ROW(Source!A3289)</f>
        <v>3289</v>
      </c>
      <c r="B1073">
        <v>35364244</v>
      </c>
      <c r="C1073">
        <v>35386715</v>
      </c>
      <c r="D1073">
        <v>35122207</v>
      </c>
      <c r="E1073">
        <v>1</v>
      </c>
      <c r="F1073">
        <v>1</v>
      </c>
      <c r="G1073">
        <v>15872964</v>
      </c>
      <c r="H1073">
        <v>3</v>
      </c>
      <c r="I1073" t="s">
        <v>1034</v>
      </c>
      <c r="J1073" t="s">
        <v>1035</v>
      </c>
      <c r="K1073" t="s">
        <v>1036</v>
      </c>
      <c r="L1073">
        <v>1356</v>
      </c>
      <c r="N1073">
        <v>1010</v>
      </c>
      <c r="O1073" t="s">
        <v>242</v>
      </c>
      <c r="P1073" t="s">
        <v>242</v>
      </c>
      <c r="Q1073">
        <v>1000</v>
      </c>
      <c r="W1073">
        <v>0</v>
      </c>
      <c r="X1073">
        <v>-1948375318</v>
      </c>
      <c r="Y1073">
        <f t="shared" si="207"/>
        <v>5.0000000000000001E-3</v>
      </c>
      <c r="AA1073">
        <v>718.56</v>
      </c>
      <c r="AB1073">
        <v>0</v>
      </c>
      <c r="AC1073">
        <v>0</v>
      </c>
      <c r="AD1073">
        <v>0</v>
      </c>
      <c r="AE1073">
        <v>718.56</v>
      </c>
      <c r="AF1073">
        <v>0</v>
      </c>
      <c r="AG1073">
        <v>0</v>
      </c>
      <c r="AH1073">
        <v>0</v>
      </c>
      <c r="AI1073">
        <v>1</v>
      </c>
      <c r="AJ1073">
        <v>1</v>
      </c>
      <c r="AK1073">
        <v>1</v>
      </c>
      <c r="AL1073">
        <v>1</v>
      </c>
      <c r="AM1073">
        <v>-2</v>
      </c>
      <c r="AN1073">
        <v>0</v>
      </c>
      <c r="AO1073">
        <v>1</v>
      </c>
      <c r="AP1073">
        <v>1</v>
      </c>
      <c r="AQ1073">
        <v>0</v>
      </c>
      <c r="AR1073">
        <v>0</v>
      </c>
      <c r="AS1073" t="s">
        <v>3</v>
      </c>
      <c r="AT1073">
        <v>5.0000000000000001E-3</v>
      </c>
      <c r="AU1073" t="s">
        <v>3</v>
      </c>
      <c r="AV1073">
        <v>0</v>
      </c>
      <c r="AW1073">
        <v>2</v>
      </c>
      <c r="AX1073">
        <v>35386729</v>
      </c>
      <c r="AY1073">
        <v>1</v>
      </c>
      <c r="AZ1073">
        <v>0</v>
      </c>
      <c r="BA1073">
        <v>1073</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CV1073">
        <v>0</v>
      </c>
      <c r="CW1073">
        <v>0</v>
      </c>
      <c r="CX1073">
        <f>ROUND(Y1073*Source!I3289,9)</f>
        <v>2.5000000000000001E-3</v>
      </c>
      <c r="CY1073">
        <f t="shared" si="214"/>
        <v>718.56</v>
      </c>
      <c r="CZ1073">
        <f t="shared" si="215"/>
        <v>718.56</v>
      </c>
      <c r="DA1073">
        <f t="shared" si="216"/>
        <v>1</v>
      </c>
      <c r="DB1073">
        <f t="shared" si="208"/>
        <v>3.59</v>
      </c>
      <c r="DC1073">
        <f t="shared" si="209"/>
        <v>0</v>
      </c>
      <c r="DD1073" t="s">
        <v>3</v>
      </c>
      <c r="DE1073" t="s">
        <v>3</v>
      </c>
      <c r="DF1073">
        <f t="shared" si="203"/>
        <v>1.8</v>
      </c>
      <c r="DG1073">
        <f t="shared" si="204"/>
        <v>0</v>
      </c>
      <c r="DH1073">
        <f t="shared" si="205"/>
        <v>0</v>
      </c>
      <c r="DI1073">
        <f t="shared" si="206"/>
        <v>0</v>
      </c>
      <c r="DJ1073">
        <f t="shared" si="217"/>
        <v>1.8</v>
      </c>
      <c r="DK1073">
        <v>0</v>
      </c>
      <c r="DL1073" t="s">
        <v>3</v>
      </c>
      <c r="DM1073">
        <v>0</v>
      </c>
      <c r="DN1073" t="s">
        <v>3</v>
      </c>
      <c r="DO1073">
        <v>0</v>
      </c>
    </row>
    <row r="1074" spans="1:119" x14ac:dyDescent="0.2">
      <c r="A1074">
        <f>ROW(Source!A3289)</f>
        <v>3289</v>
      </c>
      <c r="B1074">
        <v>35364244</v>
      </c>
      <c r="C1074">
        <v>35386715</v>
      </c>
      <c r="D1074">
        <v>35122491</v>
      </c>
      <c r="E1074">
        <v>1</v>
      </c>
      <c r="F1074">
        <v>1</v>
      </c>
      <c r="G1074">
        <v>15872964</v>
      </c>
      <c r="H1074">
        <v>3</v>
      </c>
      <c r="I1074" t="s">
        <v>1037</v>
      </c>
      <c r="J1074" t="s">
        <v>1038</v>
      </c>
      <c r="K1074" t="s">
        <v>1039</v>
      </c>
      <c r="L1074">
        <v>1354</v>
      </c>
      <c r="N1074">
        <v>1010</v>
      </c>
      <c r="O1074" t="s">
        <v>52</v>
      </c>
      <c r="P1074" t="s">
        <v>52</v>
      </c>
      <c r="Q1074">
        <v>1</v>
      </c>
      <c r="W1074">
        <v>0</v>
      </c>
      <c r="X1074">
        <v>1884843886</v>
      </c>
      <c r="Y1074">
        <f t="shared" si="207"/>
        <v>10</v>
      </c>
      <c r="AA1074">
        <v>29.36</v>
      </c>
      <c r="AB1074">
        <v>0</v>
      </c>
      <c r="AC1074">
        <v>0</v>
      </c>
      <c r="AD1074">
        <v>0</v>
      </c>
      <c r="AE1074">
        <v>29.36</v>
      </c>
      <c r="AF1074">
        <v>0</v>
      </c>
      <c r="AG1074">
        <v>0</v>
      </c>
      <c r="AH1074">
        <v>0</v>
      </c>
      <c r="AI1074">
        <v>1</v>
      </c>
      <c r="AJ1074">
        <v>1</v>
      </c>
      <c r="AK1074">
        <v>1</v>
      </c>
      <c r="AL1074">
        <v>1</v>
      </c>
      <c r="AM1074">
        <v>-2</v>
      </c>
      <c r="AN1074">
        <v>0</v>
      </c>
      <c r="AO1074">
        <v>1</v>
      </c>
      <c r="AP1074">
        <v>1</v>
      </c>
      <c r="AQ1074">
        <v>0</v>
      </c>
      <c r="AR1074">
        <v>0</v>
      </c>
      <c r="AS1074" t="s">
        <v>3</v>
      </c>
      <c r="AT1074">
        <v>10</v>
      </c>
      <c r="AU1074" t="s">
        <v>3</v>
      </c>
      <c r="AV1074">
        <v>0</v>
      </c>
      <c r="AW1074">
        <v>2</v>
      </c>
      <c r="AX1074">
        <v>35386730</v>
      </c>
      <c r="AY1074">
        <v>1</v>
      </c>
      <c r="AZ1074">
        <v>0</v>
      </c>
      <c r="BA1074">
        <v>1074</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CV1074">
        <v>0</v>
      </c>
      <c r="CW1074">
        <v>0</v>
      </c>
      <c r="CX1074">
        <f>ROUND(Y1074*Source!I3289,9)</f>
        <v>5</v>
      </c>
      <c r="CY1074">
        <f t="shared" si="214"/>
        <v>29.36</v>
      </c>
      <c r="CZ1074">
        <f t="shared" si="215"/>
        <v>29.36</v>
      </c>
      <c r="DA1074">
        <f t="shared" si="216"/>
        <v>1</v>
      </c>
      <c r="DB1074">
        <f t="shared" si="208"/>
        <v>293.60000000000002</v>
      </c>
      <c r="DC1074">
        <f t="shared" si="209"/>
        <v>0</v>
      </c>
      <c r="DD1074" t="s">
        <v>3</v>
      </c>
      <c r="DE1074" t="s">
        <v>3</v>
      </c>
      <c r="DF1074">
        <f t="shared" si="203"/>
        <v>146.80000000000001</v>
      </c>
      <c r="DG1074">
        <f t="shared" si="204"/>
        <v>0</v>
      </c>
      <c r="DH1074">
        <f t="shared" si="205"/>
        <v>0</v>
      </c>
      <c r="DI1074">
        <f t="shared" si="206"/>
        <v>0</v>
      </c>
      <c r="DJ1074">
        <f t="shared" si="217"/>
        <v>146.80000000000001</v>
      </c>
      <c r="DK1074">
        <v>0</v>
      </c>
      <c r="DL1074" t="s">
        <v>3</v>
      </c>
      <c r="DM1074">
        <v>0</v>
      </c>
      <c r="DN1074" t="s">
        <v>3</v>
      </c>
      <c r="DO1074">
        <v>0</v>
      </c>
    </row>
    <row r="1075" spans="1:119" x14ac:dyDescent="0.2">
      <c r="A1075">
        <f>ROW(Source!A3289)</f>
        <v>3289</v>
      </c>
      <c r="B1075">
        <v>35364244</v>
      </c>
      <c r="C1075">
        <v>35386715</v>
      </c>
      <c r="D1075">
        <v>35122522</v>
      </c>
      <c r="E1075">
        <v>1</v>
      </c>
      <c r="F1075">
        <v>1</v>
      </c>
      <c r="G1075">
        <v>15872964</v>
      </c>
      <c r="H1075">
        <v>3</v>
      </c>
      <c r="I1075" t="s">
        <v>1040</v>
      </c>
      <c r="J1075" t="s">
        <v>1041</v>
      </c>
      <c r="K1075" t="s">
        <v>1042</v>
      </c>
      <c r="L1075">
        <v>1355</v>
      </c>
      <c r="N1075">
        <v>1010</v>
      </c>
      <c r="O1075" t="s">
        <v>18</v>
      </c>
      <c r="P1075" t="s">
        <v>18</v>
      </c>
      <c r="Q1075">
        <v>100</v>
      </c>
      <c r="W1075">
        <v>0</v>
      </c>
      <c r="X1075">
        <v>527662241</v>
      </c>
      <c r="Y1075">
        <f t="shared" si="207"/>
        <v>0.26</v>
      </c>
      <c r="AA1075">
        <v>127.48</v>
      </c>
      <c r="AB1075">
        <v>0</v>
      </c>
      <c r="AC1075">
        <v>0</v>
      </c>
      <c r="AD1075">
        <v>0</v>
      </c>
      <c r="AE1075">
        <v>127.48</v>
      </c>
      <c r="AF1075">
        <v>0</v>
      </c>
      <c r="AG1075">
        <v>0</v>
      </c>
      <c r="AH1075">
        <v>0</v>
      </c>
      <c r="AI1075">
        <v>1</v>
      </c>
      <c r="AJ1075">
        <v>1</v>
      </c>
      <c r="AK1075">
        <v>1</v>
      </c>
      <c r="AL1075">
        <v>1</v>
      </c>
      <c r="AM1075">
        <v>-2</v>
      </c>
      <c r="AN1075">
        <v>0</v>
      </c>
      <c r="AO1075">
        <v>1</v>
      </c>
      <c r="AP1075">
        <v>1</v>
      </c>
      <c r="AQ1075">
        <v>0</v>
      </c>
      <c r="AR1075">
        <v>0</v>
      </c>
      <c r="AS1075" t="s">
        <v>3</v>
      </c>
      <c r="AT1075">
        <v>0.26</v>
      </c>
      <c r="AU1075" t="s">
        <v>3</v>
      </c>
      <c r="AV1075">
        <v>0</v>
      </c>
      <c r="AW1075">
        <v>2</v>
      </c>
      <c r="AX1075">
        <v>35386731</v>
      </c>
      <c r="AY1075">
        <v>1</v>
      </c>
      <c r="AZ1075">
        <v>0</v>
      </c>
      <c r="BA1075">
        <v>1075</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CV1075">
        <v>0</v>
      </c>
      <c r="CW1075">
        <v>0</v>
      </c>
      <c r="CX1075">
        <f>ROUND(Y1075*Source!I3289,9)</f>
        <v>0.13</v>
      </c>
      <c r="CY1075">
        <f t="shared" si="214"/>
        <v>127.48</v>
      </c>
      <c r="CZ1075">
        <f t="shared" si="215"/>
        <v>127.48</v>
      </c>
      <c r="DA1075">
        <f t="shared" si="216"/>
        <v>1</v>
      </c>
      <c r="DB1075">
        <f t="shared" si="208"/>
        <v>33.14</v>
      </c>
      <c r="DC1075">
        <f t="shared" si="209"/>
        <v>0</v>
      </c>
      <c r="DD1075" t="s">
        <v>3</v>
      </c>
      <c r="DE1075" t="s">
        <v>3</v>
      </c>
      <c r="DF1075">
        <f t="shared" si="203"/>
        <v>16.57</v>
      </c>
      <c r="DG1075">
        <f t="shared" si="204"/>
        <v>0</v>
      </c>
      <c r="DH1075">
        <f t="shared" si="205"/>
        <v>0</v>
      </c>
      <c r="DI1075">
        <f t="shared" si="206"/>
        <v>0</v>
      </c>
      <c r="DJ1075">
        <f t="shared" si="217"/>
        <v>16.57</v>
      </c>
      <c r="DK1075">
        <v>0</v>
      </c>
      <c r="DL1075" t="s">
        <v>3</v>
      </c>
      <c r="DM1075">
        <v>0</v>
      </c>
      <c r="DN1075" t="s">
        <v>3</v>
      </c>
      <c r="DO1075">
        <v>0</v>
      </c>
    </row>
    <row r="1076" spans="1:119" x14ac:dyDescent="0.2">
      <c r="A1076">
        <f>ROW(Source!A3289)</f>
        <v>3289</v>
      </c>
      <c r="B1076">
        <v>35364244</v>
      </c>
      <c r="C1076">
        <v>35386715</v>
      </c>
      <c r="D1076">
        <v>35122244</v>
      </c>
      <c r="E1076">
        <v>1</v>
      </c>
      <c r="F1076">
        <v>1</v>
      </c>
      <c r="G1076">
        <v>15872964</v>
      </c>
      <c r="H1076">
        <v>3</v>
      </c>
      <c r="I1076" t="s">
        <v>1043</v>
      </c>
      <c r="J1076" t="s">
        <v>1044</v>
      </c>
      <c r="K1076" t="s">
        <v>1045</v>
      </c>
      <c r="L1076">
        <v>1356</v>
      </c>
      <c r="N1076">
        <v>1010</v>
      </c>
      <c r="O1076" t="s">
        <v>242</v>
      </c>
      <c r="P1076" t="s">
        <v>242</v>
      </c>
      <c r="Q1076">
        <v>1000</v>
      </c>
      <c r="W1076">
        <v>0</v>
      </c>
      <c r="X1076">
        <v>-1680055193</v>
      </c>
      <c r="Y1076">
        <f t="shared" si="207"/>
        <v>0.02</v>
      </c>
      <c r="AA1076">
        <v>258.44</v>
      </c>
      <c r="AB1076">
        <v>0</v>
      </c>
      <c r="AC1076">
        <v>0</v>
      </c>
      <c r="AD1076">
        <v>0</v>
      </c>
      <c r="AE1076">
        <v>258.44</v>
      </c>
      <c r="AF1076">
        <v>0</v>
      </c>
      <c r="AG1076">
        <v>0</v>
      </c>
      <c r="AH1076">
        <v>0</v>
      </c>
      <c r="AI1076">
        <v>1</v>
      </c>
      <c r="AJ1076">
        <v>1</v>
      </c>
      <c r="AK1076">
        <v>1</v>
      </c>
      <c r="AL1076">
        <v>1</v>
      </c>
      <c r="AM1076">
        <v>-2</v>
      </c>
      <c r="AN1076">
        <v>0</v>
      </c>
      <c r="AO1076">
        <v>1</v>
      </c>
      <c r="AP1076">
        <v>1</v>
      </c>
      <c r="AQ1076">
        <v>0</v>
      </c>
      <c r="AR1076">
        <v>0</v>
      </c>
      <c r="AS1076" t="s">
        <v>3</v>
      </c>
      <c r="AT1076">
        <v>0.02</v>
      </c>
      <c r="AU1076" t="s">
        <v>3</v>
      </c>
      <c r="AV1076">
        <v>0</v>
      </c>
      <c r="AW1076">
        <v>2</v>
      </c>
      <c r="AX1076">
        <v>35386732</v>
      </c>
      <c r="AY1076">
        <v>1</v>
      </c>
      <c r="AZ1076">
        <v>0</v>
      </c>
      <c r="BA1076">
        <v>1076</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CV1076">
        <v>0</v>
      </c>
      <c r="CW1076">
        <v>0</v>
      </c>
      <c r="CX1076">
        <f>ROUND(Y1076*Source!I3289,9)</f>
        <v>0.01</v>
      </c>
      <c r="CY1076">
        <f t="shared" si="214"/>
        <v>258.44</v>
      </c>
      <c r="CZ1076">
        <f t="shared" si="215"/>
        <v>258.44</v>
      </c>
      <c r="DA1076">
        <f t="shared" si="216"/>
        <v>1</v>
      </c>
      <c r="DB1076">
        <f t="shared" si="208"/>
        <v>5.17</v>
      </c>
      <c r="DC1076">
        <f t="shared" si="209"/>
        <v>0</v>
      </c>
      <c r="DD1076" t="s">
        <v>3</v>
      </c>
      <c r="DE1076" t="s">
        <v>3</v>
      </c>
      <c r="DF1076">
        <f t="shared" si="203"/>
        <v>2.58</v>
      </c>
      <c r="DG1076">
        <f t="shared" si="204"/>
        <v>0</v>
      </c>
      <c r="DH1076">
        <f t="shared" si="205"/>
        <v>0</v>
      </c>
      <c r="DI1076">
        <f t="shared" si="206"/>
        <v>0</v>
      </c>
      <c r="DJ1076">
        <f t="shared" si="217"/>
        <v>2.58</v>
      </c>
      <c r="DK1076">
        <v>0</v>
      </c>
      <c r="DL1076" t="s">
        <v>3</v>
      </c>
      <c r="DM1076">
        <v>0</v>
      </c>
      <c r="DN1076" t="s">
        <v>3</v>
      </c>
      <c r="DO1076">
        <v>0</v>
      </c>
    </row>
    <row r="1077" spans="1:119" x14ac:dyDescent="0.2">
      <c r="A1077">
        <f>ROW(Source!A3289)</f>
        <v>3289</v>
      </c>
      <c r="B1077">
        <v>35364244</v>
      </c>
      <c r="C1077">
        <v>35386715</v>
      </c>
      <c r="D1077">
        <v>35123597</v>
      </c>
      <c r="E1077">
        <v>1</v>
      </c>
      <c r="F1077">
        <v>1</v>
      </c>
      <c r="G1077">
        <v>15872964</v>
      </c>
      <c r="H1077">
        <v>3</v>
      </c>
      <c r="I1077" t="s">
        <v>1046</v>
      </c>
      <c r="J1077" t="s">
        <v>1047</v>
      </c>
      <c r="K1077" t="s">
        <v>1048</v>
      </c>
      <c r="L1077">
        <v>1303</v>
      </c>
      <c r="N1077">
        <v>1003</v>
      </c>
      <c r="O1077" t="s">
        <v>35</v>
      </c>
      <c r="P1077" t="s">
        <v>35</v>
      </c>
      <c r="Q1077">
        <v>1000</v>
      </c>
      <c r="W1077">
        <v>0</v>
      </c>
      <c r="X1077">
        <v>1173250179</v>
      </c>
      <c r="Y1077">
        <f t="shared" si="207"/>
        <v>0.10299999999999999</v>
      </c>
      <c r="AA1077">
        <v>99643.05</v>
      </c>
      <c r="AB1077">
        <v>0</v>
      </c>
      <c r="AC1077">
        <v>0</v>
      </c>
      <c r="AD1077">
        <v>0</v>
      </c>
      <c r="AE1077">
        <v>99643.05</v>
      </c>
      <c r="AF1077">
        <v>0</v>
      </c>
      <c r="AG1077">
        <v>0</v>
      </c>
      <c r="AH1077">
        <v>0</v>
      </c>
      <c r="AI1077">
        <v>1</v>
      </c>
      <c r="AJ1077">
        <v>1</v>
      </c>
      <c r="AK1077">
        <v>1</v>
      </c>
      <c r="AL1077">
        <v>1</v>
      </c>
      <c r="AM1077">
        <v>-2</v>
      </c>
      <c r="AN1077">
        <v>0</v>
      </c>
      <c r="AO1077">
        <v>1</v>
      </c>
      <c r="AP1077">
        <v>1</v>
      </c>
      <c r="AQ1077">
        <v>0</v>
      </c>
      <c r="AR1077">
        <v>0</v>
      </c>
      <c r="AS1077" t="s">
        <v>3</v>
      </c>
      <c r="AT1077">
        <v>0.10299999999999999</v>
      </c>
      <c r="AU1077" t="s">
        <v>3</v>
      </c>
      <c r="AV1077">
        <v>0</v>
      </c>
      <c r="AW1077">
        <v>2</v>
      </c>
      <c r="AX1077">
        <v>35386733</v>
      </c>
      <c r="AY1077">
        <v>1</v>
      </c>
      <c r="AZ1077">
        <v>0</v>
      </c>
      <c r="BA1077">
        <v>1077</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CV1077">
        <v>0</v>
      </c>
      <c r="CW1077">
        <v>0</v>
      </c>
      <c r="CX1077">
        <f>ROUND(Y1077*Source!I3289,9)</f>
        <v>5.1499999999999997E-2</v>
      </c>
      <c r="CY1077">
        <f t="shared" si="214"/>
        <v>99643.05</v>
      </c>
      <c r="CZ1077">
        <f t="shared" si="215"/>
        <v>99643.05</v>
      </c>
      <c r="DA1077">
        <f t="shared" si="216"/>
        <v>1</v>
      </c>
      <c r="DB1077">
        <f t="shared" si="208"/>
        <v>10263.23</v>
      </c>
      <c r="DC1077">
        <f t="shared" si="209"/>
        <v>0</v>
      </c>
      <c r="DD1077" t="s">
        <v>3</v>
      </c>
      <c r="DE1077" t="s">
        <v>3</v>
      </c>
      <c r="DF1077">
        <f t="shared" si="203"/>
        <v>5131.62</v>
      </c>
      <c r="DG1077">
        <f t="shared" si="204"/>
        <v>0</v>
      </c>
      <c r="DH1077">
        <f t="shared" si="205"/>
        <v>0</v>
      </c>
      <c r="DI1077">
        <f t="shared" si="206"/>
        <v>0</v>
      </c>
      <c r="DJ1077">
        <f t="shared" si="217"/>
        <v>5131.62</v>
      </c>
      <c r="DK1077">
        <v>0</v>
      </c>
      <c r="DL1077" t="s">
        <v>3</v>
      </c>
      <c r="DM1077">
        <v>0</v>
      </c>
      <c r="DN1077" t="s">
        <v>3</v>
      </c>
      <c r="DO1077">
        <v>0</v>
      </c>
    </row>
    <row r="1078" spans="1:119" x14ac:dyDescent="0.2">
      <c r="A1078">
        <f>ROW(Source!A3291)</f>
        <v>3291</v>
      </c>
      <c r="B1078">
        <v>35364244</v>
      </c>
      <c r="C1078">
        <v>35386735</v>
      </c>
      <c r="D1078">
        <v>35111398</v>
      </c>
      <c r="E1078">
        <v>15872964</v>
      </c>
      <c r="F1078">
        <v>1</v>
      </c>
      <c r="G1078">
        <v>15872964</v>
      </c>
      <c r="H1078">
        <v>1</v>
      </c>
      <c r="I1078" t="s">
        <v>982</v>
      </c>
      <c r="J1078" t="s">
        <v>3</v>
      </c>
      <c r="K1078" t="s">
        <v>983</v>
      </c>
      <c r="L1078">
        <v>1191</v>
      </c>
      <c r="N1078">
        <v>1013</v>
      </c>
      <c r="O1078" t="s">
        <v>984</v>
      </c>
      <c r="P1078" t="s">
        <v>984</v>
      </c>
      <c r="Q1078">
        <v>1</v>
      </c>
      <c r="W1078">
        <v>0</v>
      </c>
      <c r="X1078">
        <v>476480486</v>
      </c>
      <c r="Y1078">
        <f t="shared" si="207"/>
        <v>17.77</v>
      </c>
      <c r="AA1078">
        <v>0</v>
      </c>
      <c r="AB1078">
        <v>0</v>
      </c>
      <c r="AC1078">
        <v>0</v>
      </c>
      <c r="AD1078">
        <v>0</v>
      </c>
      <c r="AE1078">
        <v>0</v>
      </c>
      <c r="AF1078">
        <v>0</v>
      </c>
      <c r="AG1078">
        <v>0</v>
      </c>
      <c r="AH1078">
        <v>0</v>
      </c>
      <c r="AI1078">
        <v>1</v>
      </c>
      <c r="AJ1078">
        <v>1</v>
      </c>
      <c r="AK1078">
        <v>1</v>
      </c>
      <c r="AL1078">
        <v>1</v>
      </c>
      <c r="AM1078">
        <v>-2</v>
      </c>
      <c r="AN1078">
        <v>0</v>
      </c>
      <c r="AO1078">
        <v>1</v>
      </c>
      <c r="AP1078">
        <v>1</v>
      </c>
      <c r="AQ1078">
        <v>0</v>
      </c>
      <c r="AR1078">
        <v>0</v>
      </c>
      <c r="AS1078" t="s">
        <v>3</v>
      </c>
      <c r="AT1078">
        <v>17.77</v>
      </c>
      <c r="AU1078" t="s">
        <v>3</v>
      </c>
      <c r="AV1078">
        <v>1</v>
      </c>
      <c r="AW1078">
        <v>2</v>
      </c>
      <c r="AX1078">
        <v>35386737</v>
      </c>
      <c r="AY1078">
        <v>1</v>
      </c>
      <c r="AZ1078">
        <v>0</v>
      </c>
      <c r="BA1078">
        <v>1078</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CU1078">
        <f>ROUND(AT1078*Source!I3291*AH1078*AL1078,2)</f>
        <v>0</v>
      </c>
      <c r="CV1078">
        <f>ROUND(Y1078*Source!I3291,9)</f>
        <v>1.5992999999999999</v>
      </c>
      <c r="CW1078">
        <v>0</v>
      </c>
      <c r="CX1078">
        <f>ROUND(Y1078*Source!I3291,9)</f>
        <v>1.5992999999999999</v>
      </c>
      <c r="CY1078">
        <f>AD1078</f>
        <v>0</v>
      </c>
      <c r="CZ1078">
        <f>AH1078</f>
        <v>0</v>
      </c>
      <c r="DA1078">
        <f>AL1078</f>
        <v>1</v>
      </c>
      <c r="DB1078">
        <f t="shared" si="208"/>
        <v>0</v>
      </c>
      <c r="DC1078">
        <f t="shared" si="209"/>
        <v>0</v>
      </c>
      <c r="DD1078" t="s">
        <v>3</v>
      </c>
      <c r="DE1078" t="s">
        <v>3</v>
      </c>
      <c r="DF1078">
        <f t="shared" si="203"/>
        <v>0</v>
      </c>
      <c r="DG1078">
        <f t="shared" si="204"/>
        <v>0</v>
      </c>
      <c r="DH1078">
        <f t="shared" si="205"/>
        <v>0</v>
      </c>
      <c r="DI1078">
        <f t="shared" si="206"/>
        <v>0</v>
      </c>
      <c r="DJ1078">
        <f>DI1078</f>
        <v>0</v>
      </c>
      <c r="DK1078">
        <v>0</v>
      </c>
      <c r="DL1078" t="s">
        <v>3</v>
      </c>
      <c r="DM1078">
        <v>0</v>
      </c>
      <c r="DN1078" t="s">
        <v>3</v>
      </c>
      <c r="DO1078">
        <v>0</v>
      </c>
    </row>
    <row r="1079" spans="1:119" x14ac:dyDescent="0.2">
      <c r="A1079">
        <f>ROW(Source!A3292)</f>
        <v>3292</v>
      </c>
      <c r="B1079">
        <v>35364244</v>
      </c>
      <c r="C1079">
        <v>35386738</v>
      </c>
      <c r="D1079">
        <v>35111398</v>
      </c>
      <c r="E1079">
        <v>15872964</v>
      </c>
      <c r="F1079">
        <v>1</v>
      </c>
      <c r="G1079">
        <v>15872964</v>
      </c>
      <c r="H1079">
        <v>1</v>
      </c>
      <c r="I1079" t="s">
        <v>982</v>
      </c>
      <c r="J1079" t="s">
        <v>3</v>
      </c>
      <c r="K1079" t="s">
        <v>983</v>
      </c>
      <c r="L1079">
        <v>1191</v>
      </c>
      <c r="N1079">
        <v>1013</v>
      </c>
      <c r="O1079" t="s">
        <v>984</v>
      </c>
      <c r="P1079" t="s">
        <v>984</v>
      </c>
      <c r="Q1079">
        <v>1</v>
      </c>
      <c r="W1079">
        <v>0</v>
      </c>
      <c r="X1079">
        <v>476480486</v>
      </c>
      <c r="Y1079">
        <f t="shared" si="207"/>
        <v>5.92</v>
      </c>
      <c r="AA1079">
        <v>0</v>
      </c>
      <c r="AB1079">
        <v>0</v>
      </c>
      <c r="AC1079">
        <v>0</v>
      </c>
      <c r="AD1079">
        <v>0</v>
      </c>
      <c r="AE1079">
        <v>0</v>
      </c>
      <c r="AF1079">
        <v>0</v>
      </c>
      <c r="AG1079">
        <v>0</v>
      </c>
      <c r="AH1079">
        <v>0</v>
      </c>
      <c r="AI1079">
        <v>1</v>
      </c>
      <c r="AJ1079">
        <v>1</v>
      </c>
      <c r="AK1079">
        <v>1</v>
      </c>
      <c r="AL1079">
        <v>1</v>
      </c>
      <c r="AM1079">
        <v>-2</v>
      </c>
      <c r="AN1079">
        <v>0</v>
      </c>
      <c r="AO1079">
        <v>1</v>
      </c>
      <c r="AP1079">
        <v>1</v>
      </c>
      <c r="AQ1079">
        <v>0</v>
      </c>
      <c r="AR1079">
        <v>0</v>
      </c>
      <c r="AS1079" t="s">
        <v>3</v>
      </c>
      <c r="AT1079">
        <v>5.92</v>
      </c>
      <c r="AU1079" t="s">
        <v>3</v>
      </c>
      <c r="AV1079">
        <v>1</v>
      </c>
      <c r="AW1079">
        <v>2</v>
      </c>
      <c r="AX1079">
        <v>35386740</v>
      </c>
      <c r="AY1079">
        <v>1</v>
      </c>
      <c r="AZ1079">
        <v>0</v>
      </c>
      <c r="BA1079">
        <v>1079</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CU1079">
        <f>ROUND(AT1079*Source!I3292*AH1079*AL1079,2)</f>
        <v>0</v>
      </c>
      <c r="CV1079">
        <f>ROUND(Y1079*Source!I3292,9)</f>
        <v>35.520000000000003</v>
      </c>
      <c r="CW1079">
        <v>0</v>
      </c>
      <c r="CX1079">
        <f>ROUND(Y1079*Source!I3292,9)</f>
        <v>35.520000000000003</v>
      </c>
      <c r="CY1079">
        <f>AD1079</f>
        <v>0</v>
      </c>
      <c r="CZ1079">
        <f>AH1079</f>
        <v>0</v>
      </c>
      <c r="DA1079">
        <f>AL1079</f>
        <v>1</v>
      </c>
      <c r="DB1079">
        <f t="shared" si="208"/>
        <v>0</v>
      </c>
      <c r="DC1079">
        <f t="shared" si="209"/>
        <v>0</v>
      </c>
      <c r="DD1079" t="s">
        <v>3</v>
      </c>
      <c r="DE1079" t="s">
        <v>3</v>
      </c>
      <c r="DF1079">
        <f t="shared" si="203"/>
        <v>0</v>
      </c>
      <c r="DG1079">
        <f t="shared" si="204"/>
        <v>0</v>
      </c>
      <c r="DH1079">
        <f t="shared" si="205"/>
        <v>0</v>
      </c>
      <c r="DI1079">
        <f t="shared" si="206"/>
        <v>0</v>
      </c>
      <c r="DJ1079">
        <f>DI1079</f>
        <v>0</v>
      </c>
      <c r="DK1079">
        <v>0</v>
      </c>
      <c r="DL1079" t="s">
        <v>3</v>
      </c>
      <c r="DM1079">
        <v>0</v>
      </c>
      <c r="DN1079" t="s">
        <v>3</v>
      </c>
      <c r="DO1079">
        <v>0</v>
      </c>
    </row>
    <row r="1080" spans="1:119" x14ac:dyDescent="0.2">
      <c r="A1080">
        <f>ROW(Source!A3328)</f>
        <v>3328</v>
      </c>
      <c r="B1080">
        <v>35364244</v>
      </c>
      <c r="C1080">
        <v>35386799</v>
      </c>
      <c r="D1080">
        <v>35111398</v>
      </c>
      <c r="E1080">
        <v>15872964</v>
      </c>
      <c r="F1080">
        <v>1</v>
      </c>
      <c r="G1080">
        <v>15872964</v>
      </c>
      <c r="H1080">
        <v>1</v>
      </c>
      <c r="I1080" t="s">
        <v>982</v>
      </c>
      <c r="J1080" t="s">
        <v>3</v>
      </c>
      <c r="K1080" t="s">
        <v>983</v>
      </c>
      <c r="L1080">
        <v>1191</v>
      </c>
      <c r="N1080">
        <v>1013</v>
      </c>
      <c r="O1080" t="s">
        <v>984</v>
      </c>
      <c r="P1080" t="s">
        <v>984</v>
      </c>
      <c r="Q1080">
        <v>1</v>
      </c>
      <c r="W1080">
        <v>0</v>
      </c>
      <c r="X1080">
        <v>476480486</v>
      </c>
      <c r="Y1080">
        <f t="shared" si="207"/>
        <v>5.84</v>
      </c>
      <c r="AA1080">
        <v>0</v>
      </c>
      <c r="AB1080">
        <v>0</v>
      </c>
      <c r="AC1080">
        <v>0</v>
      </c>
      <c r="AD1080">
        <v>0</v>
      </c>
      <c r="AE1080">
        <v>0</v>
      </c>
      <c r="AF1080">
        <v>0</v>
      </c>
      <c r="AG1080">
        <v>0</v>
      </c>
      <c r="AH1080">
        <v>0</v>
      </c>
      <c r="AI1080">
        <v>1</v>
      </c>
      <c r="AJ1080">
        <v>1</v>
      </c>
      <c r="AK1080">
        <v>1</v>
      </c>
      <c r="AL1080">
        <v>1</v>
      </c>
      <c r="AM1080">
        <v>-2</v>
      </c>
      <c r="AN1080">
        <v>0</v>
      </c>
      <c r="AO1080">
        <v>1</v>
      </c>
      <c r="AP1080">
        <v>1</v>
      </c>
      <c r="AQ1080">
        <v>0</v>
      </c>
      <c r="AR1080">
        <v>0</v>
      </c>
      <c r="AS1080" t="s">
        <v>3</v>
      </c>
      <c r="AT1080">
        <v>5.84</v>
      </c>
      <c r="AU1080" t="s">
        <v>3</v>
      </c>
      <c r="AV1080">
        <v>1</v>
      </c>
      <c r="AW1080">
        <v>2</v>
      </c>
      <c r="AX1080">
        <v>35386801</v>
      </c>
      <c r="AY1080">
        <v>1</v>
      </c>
      <c r="AZ1080">
        <v>0</v>
      </c>
      <c r="BA1080">
        <v>1080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CU1080">
        <f>ROUND(AT1080*Source!I3328*AH1080*AL1080,2)</f>
        <v>0</v>
      </c>
      <c r="CV1080">
        <f>ROUND(Y1080*Source!I3328,9)</f>
        <v>0.2336</v>
      </c>
      <c r="CW1080">
        <v>0</v>
      </c>
      <c r="CX1080">
        <f>ROUND(Y1080*Source!I3328,9)</f>
        <v>0.2336</v>
      </c>
      <c r="CY1080">
        <f>AD1080</f>
        <v>0</v>
      </c>
      <c r="CZ1080">
        <f>AH1080</f>
        <v>0</v>
      </c>
      <c r="DA1080">
        <f>AL1080</f>
        <v>1</v>
      </c>
      <c r="DB1080">
        <f t="shared" si="208"/>
        <v>0</v>
      </c>
      <c r="DC1080">
        <f t="shared" si="209"/>
        <v>0</v>
      </c>
      <c r="DD1080" t="s">
        <v>3</v>
      </c>
      <c r="DE1080" t="s">
        <v>3</v>
      </c>
      <c r="DF1080">
        <f t="shared" si="203"/>
        <v>0</v>
      </c>
      <c r="DG1080">
        <f t="shared" si="204"/>
        <v>0</v>
      </c>
      <c r="DH1080">
        <f t="shared" si="205"/>
        <v>0</v>
      </c>
      <c r="DI1080">
        <f t="shared" si="206"/>
        <v>0</v>
      </c>
      <c r="DJ1080">
        <f>DI1080</f>
        <v>0</v>
      </c>
      <c r="DK1080">
        <v>0</v>
      </c>
      <c r="DL1080" t="s">
        <v>3</v>
      </c>
      <c r="DM1080">
        <v>0</v>
      </c>
      <c r="DN1080" t="s">
        <v>3</v>
      </c>
      <c r="DO1080">
        <v>0</v>
      </c>
    </row>
    <row r="1081" spans="1:119" x14ac:dyDescent="0.2">
      <c r="A1081">
        <f>ROW(Source!A3329)</f>
        <v>3329</v>
      </c>
      <c r="B1081">
        <v>35364244</v>
      </c>
      <c r="C1081">
        <v>35386802</v>
      </c>
      <c r="D1081">
        <v>35111398</v>
      </c>
      <c r="E1081">
        <v>15872964</v>
      </c>
      <c r="F1081">
        <v>1</v>
      </c>
      <c r="G1081">
        <v>15872964</v>
      </c>
      <c r="H1081">
        <v>1</v>
      </c>
      <c r="I1081" t="s">
        <v>982</v>
      </c>
      <c r="J1081" t="s">
        <v>3</v>
      </c>
      <c r="K1081" t="s">
        <v>983</v>
      </c>
      <c r="L1081">
        <v>1191</v>
      </c>
      <c r="N1081">
        <v>1013</v>
      </c>
      <c r="O1081" t="s">
        <v>984</v>
      </c>
      <c r="P1081" t="s">
        <v>984</v>
      </c>
      <c r="Q1081">
        <v>1</v>
      </c>
      <c r="W1081">
        <v>0</v>
      </c>
      <c r="X1081">
        <v>476480486</v>
      </c>
      <c r="Y1081">
        <f t="shared" si="207"/>
        <v>0.42</v>
      </c>
      <c r="AA1081">
        <v>0</v>
      </c>
      <c r="AB1081">
        <v>0</v>
      </c>
      <c r="AC1081">
        <v>0</v>
      </c>
      <c r="AD1081">
        <v>0</v>
      </c>
      <c r="AE1081">
        <v>0</v>
      </c>
      <c r="AF1081">
        <v>0</v>
      </c>
      <c r="AG1081">
        <v>0</v>
      </c>
      <c r="AH1081">
        <v>0</v>
      </c>
      <c r="AI1081">
        <v>1</v>
      </c>
      <c r="AJ1081">
        <v>1</v>
      </c>
      <c r="AK1081">
        <v>1</v>
      </c>
      <c r="AL1081">
        <v>1</v>
      </c>
      <c r="AM1081">
        <v>-2</v>
      </c>
      <c r="AN1081">
        <v>0</v>
      </c>
      <c r="AO1081">
        <v>1</v>
      </c>
      <c r="AP1081">
        <v>0</v>
      </c>
      <c r="AQ1081">
        <v>0</v>
      </c>
      <c r="AR1081">
        <v>0</v>
      </c>
      <c r="AS1081" t="s">
        <v>3</v>
      </c>
      <c r="AT1081">
        <v>0.42</v>
      </c>
      <c r="AU1081" t="s">
        <v>3</v>
      </c>
      <c r="AV1081">
        <v>1</v>
      </c>
      <c r="AW1081">
        <v>2</v>
      </c>
      <c r="AX1081">
        <v>35386807</v>
      </c>
      <c r="AY1081">
        <v>1</v>
      </c>
      <c r="AZ1081">
        <v>0</v>
      </c>
      <c r="BA1081">
        <v>1081</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CU1081">
        <f>ROUND(AT1081*Source!I3329*AH1081*AL1081,2)</f>
        <v>0</v>
      </c>
      <c r="CV1081">
        <f>ROUND(Y1081*Source!I3329,9)</f>
        <v>8.4000000000000005E-2</v>
      </c>
      <c r="CW1081">
        <v>0</v>
      </c>
      <c r="CX1081">
        <f>ROUND(Y1081*Source!I3329,9)</f>
        <v>8.4000000000000005E-2</v>
      </c>
      <c r="CY1081">
        <f>AD1081</f>
        <v>0</v>
      </c>
      <c r="CZ1081">
        <f>AH1081</f>
        <v>0</v>
      </c>
      <c r="DA1081">
        <f>AL1081</f>
        <v>1</v>
      </c>
      <c r="DB1081">
        <f t="shared" si="208"/>
        <v>0</v>
      </c>
      <c r="DC1081">
        <f t="shared" si="209"/>
        <v>0</v>
      </c>
      <c r="DD1081" t="s">
        <v>3</v>
      </c>
      <c r="DE1081" t="s">
        <v>3</v>
      </c>
      <c r="DF1081">
        <f t="shared" si="203"/>
        <v>0</v>
      </c>
      <c r="DG1081">
        <f t="shared" si="204"/>
        <v>0</v>
      </c>
      <c r="DH1081">
        <f t="shared" si="205"/>
        <v>0</v>
      </c>
      <c r="DI1081">
        <f t="shared" si="206"/>
        <v>0</v>
      </c>
      <c r="DJ1081">
        <f>DI1081</f>
        <v>0</v>
      </c>
      <c r="DK1081">
        <v>0</v>
      </c>
      <c r="DL1081" t="s">
        <v>3</v>
      </c>
      <c r="DM1081">
        <v>0</v>
      </c>
      <c r="DN1081" t="s">
        <v>3</v>
      </c>
      <c r="DO1081">
        <v>0</v>
      </c>
    </row>
    <row r="1082" spans="1:119" x14ac:dyDescent="0.2">
      <c r="A1082">
        <f>ROW(Source!A3329)</f>
        <v>3329</v>
      </c>
      <c r="B1082">
        <v>35364244</v>
      </c>
      <c r="C1082">
        <v>35386802</v>
      </c>
      <c r="D1082">
        <v>35113190</v>
      </c>
      <c r="E1082">
        <v>1</v>
      </c>
      <c r="F1082">
        <v>1</v>
      </c>
      <c r="G1082">
        <v>15872964</v>
      </c>
      <c r="H1082">
        <v>2</v>
      </c>
      <c r="I1082" t="s">
        <v>1111</v>
      </c>
      <c r="J1082" t="s">
        <v>1112</v>
      </c>
      <c r="K1082" t="s">
        <v>1113</v>
      </c>
      <c r="L1082">
        <v>1368</v>
      </c>
      <c r="N1082">
        <v>1011</v>
      </c>
      <c r="O1082" t="s">
        <v>988</v>
      </c>
      <c r="P1082" t="s">
        <v>988</v>
      </c>
      <c r="Q1082">
        <v>1</v>
      </c>
      <c r="W1082">
        <v>0</v>
      </c>
      <c r="X1082">
        <v>-1477704590</v>
      </c>
      <c r="Y1082">
        <f t="shared" si="207"/>
        <v>0.2</v>
      </c>
      <c r="AA1082">
        <v>0</v>
      </c>
      <c r="AB1082">
        <v>44.94</v>
      </c>
      <c r="AC1082">
        <v>0.64</v>
      </c>
      <c r="AD1082">
        <v>0</v>
      </c>
      <c r="AE1082">
        <v>0</v>
      </c>
      <c r="AF1082">
        <v>44.94</v>
      </c>
      <c r="AG1082">
        <v>0.64</v>
      </c>
      <c r="AH1082">
        <v>0</v>
      </c>
      <c r="AI1082">
        <v>1</v>
      </c>
      <c r="AJ1082">
        <v>1</v>
      </c>
      <c r="AK1082">
        <v>1</v>
      </c>
      <c r="AL1082">
        <v>1</v>
      </c>
      <c r="AM1082">
        <v>-2</v>
      </c>
      <c r="AN1082">
        <v>0</v>
      </c>
      <c r="AO1082">
        <v>1</v>
      </c>
      <c r="AP1082">
        <v>0</v>
      </c>
      <c r="AQ1082">
        <v>0</v>
      </c>
      <c r="AR1082">
        <v>0</v>
      </c>
      <c r="AS1082" t="s">
        <v>3</v>
      </c>
      <c r="AT1082">
        <v>0.2</v>
      </c>
      <c r="AU1082" t="s">
        <v>3</v>
      </c>
      <c r="AV1082">
        <v>0</v>
      </c>
      <c r="AW1082">
        <v>2</v>
      </c>
      <c r="AX1082">
        <v>35386808</v>
      </c>
      <c r="AY1082">
        <v>1</v>
      </c>
      <c r="AZ1082">
        <v>0</v>
      </c>
      <c r="BA1082">
        <v>1082</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CV1082">
        <v>0</v>
      </c>
      <c r="CW1082">
        <f>ROUND(Y1082*Source!I3329*DO1082,9)</f>
        <v>0</v>
      </c>
      <c r="CX1082">
        <f>ROUND(Y1082*Source!I3329,9)</f>
        <v>0.04</v>
      </c>
      <c r="CY1082">
        <f>AB1082</f>
        <v>44.94</v>
      </c>
      <c r="CZ1082">
        <f>AF1082</f>
        <v>44.94</v>
      </c>
      <c r="DA1082">
        <f>AJ1082</f>
        <v>1</v>
      </c>
      <c r="DB1082">
        <f t="shared" si="208"/>
        <v>8.99</v>
      </c>
      <c r="DC1082">
        <f t="shared" si="209"/>
        <v>0.13</v>
      </c>
      <c r="DD1082" t="s">
        <v>3</v>
      </c>
      <c r="DE1082" t="s">
        <v>3</v>
      </c>
      <c r="DF1082">
        <f t="shared" si="203"/>
        <v>0</v>
      </c>
      <c r="DG1082">
        <f t="shared" si="204"/>
        <v>1.8</v>
      </c>
      <c r="DH1082">
        <f t="shared" si="205"/>
        <v>0.03</v>
      </c>
      <c r="DI1082">
        <f t="shared" si="206"/>
        <v>0</v>
      </c>
      <c r="DJ1082">
        <f>DG1082</f>
        <v>1.8</v>
      </c>
      <c r="DK1082">
        <v>0</v>
      </c>
      <c r="DL1082" t="s">
        <v>3</v>
      </c>
      <c r="DM1082">
        <v>0</v>
      </c>
      <c r="DN1082" t="s">
        <v>3</v>
      </c>
      <c r="DO1082">
        <v>0</v>
      </c>
    </row>
    <row r="1083" spans="1:119" x14ac:dyDescent="0.2">
      <c r="A1083">
        <f>ROW(Source!A3329)</f>
        <v>3329</v>
      </c>
      <c r="B1083">
        <v>35364244</v>
      </c>
      <c r="C1083">
        <v>35386802</v>
      </c>
      <c r="D1083">
        <v>35115233</v>
      </c>
      <c r="E1083">
        <v>1</v>
      </c>
      <c r="F1083">
        <v>1</v>
      </c>
      <c r="G1083">
        <v>15872964</v>
      </c>
      <c r="H1083">
        <v>3</v>
      </c>
      <c r="I1083" t="s">
        <v>1114</v>
      </c>
      <c r="J1083" t="s">
        <v>1115</v>
      </c>
      <c r="K1083" t="s">
        <v>1116</v>
      </c>
      <c r="L1083">
        <v>1339</v>
      </c>
      <c r="N1083">
        <v>1007</v>
      </c>
      <c r="O1083" t="s">
        <v>1117</v>
      </c>
      <c r="P1083" t="s">
        <v>1117</v>
      </c>
      <c r="Q1083">
        <v>1</v>
      </c>
      <c r="W1083">
        <v>0</v>
      </c>
      <c r="X1083">
        <v>-35091971</v>
      </c>
      <c r="Y1083">
        <f t="shared" si="207"/>
        <v>1.7600000000000001E-2</v>
      </c>
      <c r="AA1083">
        <v>54.81</v>
      </c>
      <c r="AB1083">
        <v>0</v>
      </c>
      <c r="AC1083">
        <v>0</v>
      </c>
      <c r="AD1083">
        <v>0</v>
      </c>
      <c r="AE1083">
        <v>54.81</v>
      </c>
      <c r="AF1083">
        <v>0</v>
      </c>
      <c r="AG1083">
        <v>0</v>
      </c>
      <c r="AH1083">
        <v>0</v>
      </c>
      <c r="AI1083">
        <v>1</v>
      </c>
      <c r="AJ1083">
        <v>1</v>
      </c>
      <c r="AK1083">
        <v>1</v>
      </c>
      <c r="AL1083">
        <v>1</v>
      </c>
      <c r="AM1083">
        <v>-2</v>
      </c>
      <c r="AN1083">
        <v>0</v>
      </c>
      <c r="AO1083">
        <v>1</v>
      </c>
      <c r="AP1083">
        <v>0</v>
      </c>
      <c r="AQ1083">
        <v>0</v>
      </c>
      <c r="AR1083">
        <v>0</v>
      </c>
      <c r="AS1083" t="s">
        <v>3</v>
      </c>
      <c r="AT1083">
        <v>1.7600000000000001E-2</v>
      </c>
      <c r="AU1083" t="s">
        <v>3</v>
      </c>
      <c r="AV1083">
        <v>0</v>
      </c>
      <c r="AW1083">
        <v>2</v>
      </c>
      <c r="AX1083">
        <v>35386809</v>
      </c>
      <c r="AY1083">
        <v>1</v>
      </c>
      <c r="AZ1083">
        <v>0</v>
      </c>
      <c r="BA1083">
        <v>1083</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CV1083">
        <v>0</v>
      </c>
      <c r="CW1083">
        <v>0</v>
      </c>
      <c r="CX1083">
        <f>ROUND(Y1083*Source!I3329,9)</f>
        <v>3.5200000000000001E-3</v>
      </c>
      <c r="CY1083">
        <f>AA1083</f>
        <v>54.81</v>
      </c>
      <c r="CZ1083">
        <f>AE1083</f>
        <v>54.81</v>
      </c>
      <c r="DA1083">
        <f>AI1083</f>
        <v>1</v>
      </c>
      <c r="DB1083">
        <f t="shared" si="208"/>
        <v>0.96</v>
      </c>
      <c r="DC1083">
        <f t="shared" si="209"/>
        <v>0</v>
      </c>
      <c r="DD1083" t="s">
        <v>3</v>
      </c>
      <c r="DE1083" t="s">
        <v>3</v>
      </c>
      <c r="DF1083">
        <f t="shared" si="203"/>
        <v>0.19</v>
      </c>
      <c r="DG1083">
        <f t="shared" si="204"/>
        <v>0</v>
      </c>
      <c r="DH1083">
        <f t="shared" si="205"/>
        <v>0</v>
      </c>
      <c r="DI1083">
        <f t="shared" si="206"/>
        <v>0</v>
      </c>
      <c r="DJ1083">
        <f>DF1083</f>
        <v>0.19</v>
      </c>
      <c r="DK1083">
        <v>0</v>
      </c>
      <c r="DL1083" t="s">
        <v>3</v>
      </c>
      <c r="DM1083">
        <v>0</v>
      </c>
      <c r="DN1083" t="s">
        <v>3</v>
      </c>
      <c r="DO1083">
        <v>0</v>
      </c>
    </row>
    <row r="1084" spans="1:119" x14ac:dyDescent="0.2">
      <c r="A1084">
        <f>ROW(Source!A3329)</f>
        <v>3329</v>
      </c>
      <c r="B1084">
        <v>35364244</v>
      </c>
      <c r="C1084">
        <v>35386802</v>
      </c>
      <c r="D1084">
        <v>35117602</v>
      </c>
      <c r="E1084">
        <v>1</v>
      </c>
      <c r="F1084">
        <v>1</v>
      </c>
      <c r="G1084">
        <v>15872964</v>
      </c>
      <c r="H1084">
        <v>3</v>
      </c>
      <c r="I1084" t="s">
        <v>1118</v>
      </c>
      <c r="J1084" t="s">
        <v>1119</v>
      </c>
      <c r="K1084" t="s">
        <v>1120</v>
      </c>
      <c r="L1084">
        <v>1354</v>
      </c>
      <c r="N1084">
        <v>1010</v>
      </c>
      <c r="O1084" t="s">
        <v>52</v>
      </c>
      <c r="P1084" t="s">
        <v>52</v>
      </c>
      <c r="Q1084">
        <v>1</v>
      </c>
      <c r="W1084">
        <v>0</v>
      </c>
      <c r="X1084">
        <v>656259231</v>
      </c>
      <c r="Y1084">
        <f t="shared" si="207"/>
        <v>6.7000000000000002E-3</v>
      </c>
      <c r="AA1084">
        <v>16620.27</v>
      </c>
      <c r="AB1084">
        <v>0</v>
      </c>
      <c r="AC1084">
        <v>0</v>
      </c>
      <c r="AD1084">
        <v>0</v>
      </c>
      <c r="AE1084">
        <v>16620.27</v>
      </c>
      <c r="AF1084">
        <v>0</v>
      </c>
      <c r="AG1084">
        <v>0</v>
      </c>
      <c r="AH1084">
        <v>0</v>
      </c>
      <c r="AI1084">
        <v>1</v>
      </c>
      <c r="AJ1084">
        <v>1</v>
      </c>
      <c r="AK1084">
        <v>1</v>
      </c>
      <c r="AL1084">
        <v>1</v>
      </c>
      <c r="AM1084">
        <v>-2</v>
      </c>
      <c r="AN1084">
        <v>0</v>
      </c>
      <c r="AO1084">
        <v>1</v>
      </c>
      <c r="AP1084">
        <v>0</v>
      </c>
      <c r="AQ1084">
        <v>0</v>
      </c>
      <c r="AR1084">
        <v>0</v>
      </c>
      <c r="AS1084" t="s">
        <v>3</v>
      </c>
      <c r="AT1084">
        <v>6.7000000000000002E-3</v>
      </c>
      <c r="AU1084" t="s">
        <v>3</v>
      </c>
      <c r="AV1084">
        <v>0</v>
      </c>
      <c r="AW1084">
        <v>2</v>
      </c>
      <c r="AX1084">
        <v>35386810</v>
      </c>
      <c r="AY1084">
        <v>1</v>
      </c>
      <c r="AZ1084">
        <v>0</v>
      </c>
      <c r="BA1084">
        <v>1084</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CV1084">
        <v>0</v>
      </c>
      <c r="CW1084">
        <v>0</v>
      </c>
      <c r="CX1084">
        <f>ROUND(Y1084*Source!I3329,9)</f>
        <v>1.34E-3</v>
      </c>
      <c r="CY1084">
        <f>AA1084</f>
        <v>16620.27</v>
      </c>
      <c r="CZ1084">
        <f>AE1084</f>
        <v>16620.27</v>
      </c>
      <c r="DA1084">
        <f>AI1084</f>
        <v>1</v>
      </c>
      <c r="DB1084">
        <f t="shared" si="208"/>
        <v>111.36</v>
      </c>
      <c r="DC1084">
        <f t="shared" si="209"/>
        <v>0</v>
      </c>
      <c r="DD1084" t="s">
        <v>3</v>
      </c>
      <c r="DE1084" t="s">
        <v>3</v>
      </c>
      <c r="DF1084">
        <f t="shared" si="203"/>
        <v>22.27</v>
      </c>
      <c r="DG1084">
        <f t="shared" si="204"/>
        <v>0</v>
      </c>
      <c r="DH1084">
        <f t="shared" si="205"/>
        <v>0</v>
      </c>
      <c r="DI1084">
        <f t="shared" si="206"/>
        <v>0</v>
      </c>
      <c r="DJ1084">
        <f>DF1084</f>
        <v>22.27</v>
      </c>
      <c r="DK1084">
        <v>0</v>
      </c>
      <c r="DL1084" t="s">
        <v>3</v>
      </c>
      <c r="DM1084">
        <v>0</v>
      </c>
      <c r="DN1084" t="s">
        <v>3</v>
      </c>
      <c r="DO1084">
        <v>0</v>
      </c>
    </row>
    <row r="1085" spans="1:119" x14ac:dyDescent="0.2">
      <c r="A1085">
        <f>ROW(Source!A3330)</f>
        <v>3330</v>
      </c>
      <c r="B1085">
        <v>35364244</v>
      </c>
      <c r="C1085">
        <v>35386811</v>
      </c>
      <c r="D1085">
        <v>35111398</v>
      </c>
      <c r="E1085">
        <v>15872964</v>
      </c>
      <c r="F1085">
        <v>1</v>
      </c>
      <c r="G1085">
        <v>15872964</v>
      </c>
      <c r="H1085">
        <v>1</v>
      </c>
      <c r="I1085" t="s">
        <v>982</v>
      </c>
      <c r="J1085" t="s">
        <v>3</v>
      </c>
      <c r="K1085" t="s">
        <v>983</v>
      </c>
      <c r="L1085">
        <v>1191</v>
      </c>
      <c r="N1085">
        <v>1013</v>
      </c>
      <c r="O1085" t="s">
        <v>984</v>
      </c>
      <c r="P1085" t="s">
        <v>984</v>
      </c>
      <c r="Q1085">
        <v>1</v>
      </c>
      <c r="W1085">
        <v>0</v>
      </c>
      <c r="X1085">
        <v>476480486</v>
      </c>
      <c r="Y1085">
        <f t="shared" si="207"/>
        <v>14</v>
      </c>
      <c r="AA1085">
        <v>0</v>
      </c>
      <c r="AB1085">
        <v>0</v>
      </c>
      <c r="AC1085">
        <v>0</v>
      </c>
      <c r="AD1085">
        <v>0</v>
      </c>
      <c r="AE1085">
        <v>0</v>
      </c>
      <c r="AF1085">
        <v>0</v>
      </c>
      <c r="AG1085">
        <v>0</v>
      </c>
      <c r="AH1085">
        <v>0</v>
      </c>
      <c r="AI1085">
        <v>1</v>
      </c>
      <c r="AJ1085">
        <v>1</v>
      </c>
      <c r="AK1085">
        <v>1</v>
      </c>
      <c r="AL1085">
        <v>1</v>
      </c>
      <c r="AM1085">
        <v>-2</v>
      </c>
      <c r="AN1085">
        <v>0</v>
      </c>
      <c r="AO1085">
        <v>1</v>
      </c>
      <c r="AP1085">
        <v>1</v>
      </c>
      <c r="AQ1085">
        <v>0</v>
      </c>
      <c r="AR1085">
        <v>0</v>
      </c>
      <c r="AS1085" t="s">
        <v>3</v>
      </c>
      <c r="AT1085">
        <v>14</v>
      </c>
      <c r="AU1085" t="s">
        <v>3</v>
      </c>
      <c r="AV1085">
        <v>1</v>
      </c>
      <c r="AW1085">
        <v>2</v>
      </c>
      <c r="AX1085">
        <v>35386815</v>
      </c>
      <c r="AY1085">
        <v>1</v>
      </c>
      <c r="AZ1085">
        <v>0</v>
      </c>
      <c r="BA1085">
        <v>1085</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CU1085">
        <f>ROUND(AT1085*Source!I3330*AH1085*AL1085,2)</f>
        <v>0</v>
      </c>
      <c r="CV1085">
        <f>ROUND(Y1085*Source!I3330,9)</f>
        <v>0.28000000000000003</v>
      </c>
      <c r="CW1085">
        <v>0</v>
      </c>
      <c r="CX1085">
        <f>ROUND(Y1085*Source!I3330,9)</f>
        <v>0.28000000000000003</v>
      </c>
      <c r="CY1085">
        <f>AD1085</f>
        <v>0</v>
      </c>
      <c r="CZ1085">
        <f>AH1085</f>
        <v>0</v>
      </c>
      <c r="DA1085">
        <f>AL1085</f>
        <v>1</v>
      </c>
      <c r="DB1085">
        <f t="shared" si="208"/>
        <v>0</v>
      </c>
      <c r="DC1085">
        <f t="shared" si="209"/>
        <v>0</v>
      </c>
      <c r="DD1085" t="s">
        <v>3</v>
      </c>
      <c r="DE1085" t="s">
        <v>3</v>
      </c>
      <c r="DF1085">
        <f t="shared" si="203"/>
        <v>0</v>
      </c>
      <c r="DG1085">
        <f t="shared" si="204"/>
        <v>0</v>
      </c>
      <c r="DH1085">
        <f t="shared" si="205"/>
        <v>0</v>
      </c>
      <c r="DI1085">
        <f t="shared" si="206"/>
        <v>0</v>
      </c>
      <c r="DJ1085">
        <f>DI1085</f>
        <v>0</v>
      </c>
      <c r="DK1085">
        <v>0</v>
      </c>
      <c r="DL1085" t="s">
        <v>3</v>
      </c>
      <c r="DM1085">
        <v>0</v>
      </c>
      <c r="DN1085" t="s">
        <v>3</v>
      </c>
      <c r="DO1085">
        <v>0</v>
      </c>
    </row>
    <row r="1086" spans="1:119" x14ac:dyDescent="0.2">
      <c r="A1086">
        <f>ROW(Source!A3330)</f>
        <v>3330</v>
      </c>
      <c r="B1086">
        <v>35364244</v>
      </c>
      <c r="C1086">
        <v>35386811</v>
      </c>
      <c r="D1086">
        <v>35112687</v>
      </c>
      <c r="E1086">
        <v>1</v>
      </c>
      <c r="F1086">
        <v>1</v>
      </c>
      <c r="G1086">
        <v>15872964</v>
      </c>
      <c r="H1086">
        <v>2</v>
      </c>
      <c r="I1086" t="s">
        <v>1121</v>
      </c>
      <c r="J1086" t="s">
        <v>1122</v>
      </c>
      <c r="K1086" t="s">
        <v>1123</v>
      </c>
      <c r="L1086">
        <v>1368</v>
      </c>
      <c r="N1086">
        <v>1011</v>
      </c>
      <c r="O1086" t="s">
        <v>988</v>
      </c>
      <c r="P1086" t="s">
        <v>988</v>
      </c>
      <c r="Q1086">
        <v>1</v>
      </c>
      <c r="W1086">
        <v>0</v>
      </c>
      <c r="X1086">
        <v>-1843499539</v>
      </c>
      <c r="Y1086">
        <f t="shared" si="207"/>
        <v>3.65</v>
      </c>
      <c r="AA1086">
        <v>0</v>
      </c>
      <c r="AB1086">
        <v>1635</v>
      </c>
      <c r="AC1086">
        <v>832.91</v>
      </c>
      <c r="AD1086">
        <v>0</v>
      </c>
      <c r="AE1086">
        <v>0</v>
      </c>
      <c r="AF1086">
        <v>1635</v>
      </c>
      <c r="AG1086">
        <v>832.91</v>
      </c>
      <c r="AH1086">
        <v>0</v>
      </c>
      <c r="AI1086">
        <v>1</v>
      </c>
      <c r="AJ1086">
        <v>1</v>
      </c>
      <c r="AK1086">
        <v>1</v>
      </c>
      <c r="AL1086">
        <v>1</v>
      </c>
      <c r="AM1086">
        <v>-2</v>
      </c>
      <c r="AN1086">
        <v>0</v>
      </c>
      <c r="AO1086">
        <v>1</v>
      </c>
      <c r="AP1086">
        <v>1</v>
      </c>
      <c r="AQ1086">
        <v>0</v>
      </c>
      <c r="AR1086">
        <v>0</v>
      </c>
      <c r="AS1086" t="s">
        <v>3</v>
      </c>
      <c r="AT1086">
        <v>3.65</v>
      </c>
      <c r="AU1086" t="s">
        <v>3</v>
      </c>
      <c r="AV1086">
        <v>0</v>
      </c>
      <c r="AW1086">
        <v>2</v>
      </c>
      <c r="AX1086">
        <v>35386816</v>
      </c>
      <c r="AY1086">
        <v>1</v>
      </c>
      <c r="AZ1086">
        <v>0</v>
      </c>
      <c r="BA1086">
        <v>1086</v>
      </c>
      <c r="BB1086">
        <v>0</v>
      </c>
      <c r="BC1086">
        <v>0</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CV1086">
        <v>0</v>
      </c>
      <c r="CW1086">
        <f>ROUND(Y1086*Source!I3330*DO1086,9)</f>
        <v>0</v>
      </c>
      <c r="CX1086">
        <f>ROUND(Y1086*Source!I3330,9)</f>
        <v>7.2999999999999995E-2</v>
      </c>
      <c r="CY1086">
        <f>AB1086</f>
        <v>1635</v>
      </c>
      <c r="CZ1086">
        <f>AF1086</f>
        <v>1635</v>
      </c>
      <c r="DA1086">
        <f>AJ1086</f>
        <v>1</v>
      </c>
      <c r="DB1086">
        <f t="shared" si="208"/>
        <v>5967.75</v>
      </c>
      <c r="DC1086">
        <f t="shared" si="209"/>
        <v>3040.12</v>
      </c>
      <c r="DD1086" t="s">
        <v>3</v>
      </c>
      <c r="DE1086" t="s">
        <v>3</v>
      </c>
      <c r="DF1086">
        <f t="shared" si="203"/>
        <v>0</v>
      </c>
      <c r="DG1086">
        <f t="shared" si="204"/>
        <v>119.36</v>
      </c>
      <c r="DH1086">
        <f t="shared" si="205"/>
        <v>60.8</v>
      </c>
      <c r="DI1086">
        <f t="shared" si="206"/>
        <v>0</v>
      </c>
      <c r="DJ1086">
        <f>DG1086</f>
        <v>119.36</v>
      </c>
      <c r="DK1086">
        <v>0</v>
      </c>
      <c r="DL1086" t="s">
        <v>3</v>
      </c>
      <c r="DM1086">
        <v>0</v>
      </c>
      <c r="DN1086" t="s">
        <v>3</v>
      </c>
      <c r="DO1086">
        <v>0</v>
      </c>
    </row>
    <row r="1087" spans="1:119" x14ac:dyDescent="0.2">
      <c r="A1087">
        <f>ROW(Source!A3330)</f>
        <v>3330</v>
      </c>
      <c r="B1087">
        <v>35364244</v>
      </c>
      <c r="C1087">
        <v>35386811</v>
      </c>
      <c r="D1087">
        <v>35113169</v>
      </c>
      <c r="E1087">
        <v>1</v>
      </c>
      <c r="F1087">
        <v>1</v>
      </c>
      <c r="G1087">
        <v>15872964</v>
      </c>
      <c r="H1087">
        <v>2</v>
      </c>
      <c r="I1087" t="s">
        <v>1124</v>
      </c>
      <c r="J1087" t="s">
        <v>1125</v>
      </c>
      <c r="K1087" t="s">
        <v>1126</v>
      </c>
      <c r="L1087">
        <v>1368</v>
      </c>
      <c r="N1087">
        <v>1011</v>
      </c>
      <c r="O1087" t="s">
        <v>988</v>
      </c>
      <c r="P1087" t="s">
        <v>988</v>
      </c>
      <c r="Q1087">
        <v>1</v>
      </c>
      <c r="W1087">
        <v>0</v>
      </c>
      <c r="X1087">
        <v>-1505827316</v>
      </c>
      <c r="Y1087">
        <f t="shared" si="207"/>
        <v>3.65</v>
      </c>
      <c r="AA1087">
        <v>0</v>
      </c>
      <c r="AB1087">
        <v>7.15</v>
      </c>
      <c r="AC1087">
        <v>0.09</v>
      </c>
      <c r="AD1087">
        <v>0</v>
      </c>
      <c r="AE1087">
        <v>0</v>
      </c>
      <c r="AF1087">
        <v>7.15</v>
      </c>
      <c r="AG1087">
        <v>0.09</v>
      </c>
      <c r="AH1087">
        <v>0</v>
      </c>
      <c r="AI1087">
        <v>1</v>
      </c>
      <c r="AJ1087">
        <v>1</v>
      </c>
      <c r="AK1087">
        <v>1</v>
      </c>
      <c r="AL1087">
        <v>1</v>
      </c>
      <c r="AM1087">
        <v>-2</v>
      </c>
      <c r="AN1087">
        <v>0</v>
      </c>
      <c r="AO1087">
        <v>1</v>
      </c>
      <c r="AP1087">
        <v>1</v>
      </c>
      <c r="AQ1087">
        <v>0</v>
      </c>
      <c r="AR1087">
        <v>0</v>
      </c>
      <c r="AS1087" t="s">
        <v>3</v>
      </c>
      <c r="AT1087">
        <v>3.65</v>
      </c>
      <c r="AU1087" t="s">
        <v>3</v>
      </c>
      <c r="AV1087">
        <v>0</v>
      </c>
      <c r="AW1087">
        <v>2</v>
      </c>
      <c r="AX1087">
        <v>35386817</v>
      </c>
      <c r="AY1087">
        <v>1</v>
      </c>
      <c r="AZ1087">
        <v>0</v>
      </c>
      <c r="BA1087">
        <v>1087</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CV1087">
        <v>0</v>
      </c>
      <c r="CW1087">
        <f>ROUND(Y1087*Source!I3330*DO1087,9)</f>
        <v>0</v>
      </c>
      <c r="CX1087">
        <f>ROUND(Y1087*Source!I3330,9)</f>
        <v>7.2999999999999995E-2</v>
      </c>
      <c r="CY1087">
        <f>AB1087</f>
        <v>7.15</v>
      </c>
      <c r="CZ1087">
        <f>AF1087</f>
        <v>7.15</v>
      </c>
      <c r="DA1087">
        <f>AJ1087</f>
        <v>1</v>
      </c>
      <c r="DB1087">
        <f t="shared" si="208"/>
        <v>26.1</v>
      </c>
      <c r="DC1087">
        <f t="shared" si="209"/>
        <v>0.33</v>
      </c>
      <c r="DD1087" t="s">
        <v>3</v>
      </c>
      <c r="DE1087" t="s">
        <v>3</v>
      </c>
      <c r="DF1087">
        <f t="shared" si="203"/>
        <v>0</v>
      </c>
      <c r="DG1087">
        <f t="shared" si="204"/>
        <v>0.52</v>
      </c>
      <c r="DH1087">
        <f t="shared" si="205"/>
        <v>0.01</v>
      </c>
      <c r="DI1087">
        <f t="shared" si="206"/>
        <v>0</v>
      </c>
      <c r="DJ1087">
        <f>DG1087</f>
        <v>0.52</v>
      </c>
      <c r="DK1087">
        <v>0</v>
      </c>
      <c r="DL1087" t="s">
        <v>3</v>
      </c>
      <c r="DM1087">
        <v>0</v>
      </c>
      <c r="DN1087" t="s">
        <v>3</v>
      </c>
      <c r="DO1087">
        <v>0</v>
      </c>
    </row>
    <row r="1088" spans="1:119" x14ac:dyDescent="0.2">
      <c r="A1088">
        <f>ROW(Source!A3333)</f>
        <v>3333</v>
      </c>
      <c r="B1088">
        <v>35364244</v>
      </c>
      <c r="C1088">
        <v>35386820</v>
      </c>
      <c r="D1088">
        <v>35111398</v>
      </c>
      <c r="E1088">
        <v>15872964</v>
      </c>
      <c r="F1088">
        <v>1</v>
      </c>
      <c r="G1088">
        <v>15872964</v>
      </c>
      <c r="H1088">
        <v>1</v>
      </c>
      <c r="I1088" t="s">
        <v>982</v>
      </c>
      <c r="J1088" t="s">
        <v>3</v>
      </c>
      <c r="K1088" t="s">
        <v>983</v>
      </c>
      <c r="L1088">
        <v>1191</v>
      </c>
      <c r="N1088">
        <v>1013</v>
      </c>
      <c r="O1088" t="s">
        <v>984</v>
      </c>
      <c r="P1088" t="s">
        <v>984</v>
      </c>
      <c r="Q1088">
        <v>1</v>
      </c>
      <c r="W1088">
        <v>0</v>
      </c>
      <c r="X1088">
        <v>476480486</v>
      </c>
      <c r="Y1088">
        <f t="shared" si="207"/>
        <v>42.81</v>
      </c>
      <c r="AA1088">
        <v>0</v>
      </c>
      <c r="AB1088">
        <v>0</v>
      </c>
      <c r="AC1088">
        <v>0</v>
      </c>
      <c r="AD1088">
        <v>0</v>
      </c>
      <c r="AE1088">
        <v>0</v>
      </c>
      <c r="AF1088">
        <v>0</v>
      </c>
      <c r="AG1088">
        <v>0</v>
      </c>
      <c r="AH1088">
        <v>0</v>
      </c>
      <c r="AI1088">
        <v>1</v>
      </c>
      <c r="AJ1088">
        <v>1</v>
      </c>
      <c r="AK1088">
        <v>1</v>
      </c>
      <c r="AL1088">
        <v>1</v>
      </c>
      <c r="AM1088">
        <v>-2</v>
      </c>
      <c r="AN1088">
        <v>0</v>
      </c>
      <c r="AO1088">
        <v>1</v>
      </c>
      <c r="AP1088">
        <v>1</v>
      </c>
      <c r="AQ1088">
        <v>0</v>
      </c>
      <c r="AR1088">
        <v>0</v>
      </c>
      <c r="AS1088" t="s">
        <v>3</v>
      </c>
      <c r="AT1088">
        <v>42.81</v>
      </c>
      <c r="AU1088" t="s">
        <v>3</v>
      </c>
      <c r="AV1088">
        <v>1</v>
      </c>
      <c r="AW1088">
        <v>2</v>
      </c>
      <c r="AX1088">
        <v>35386823</v>
      </c>
      <c r="AY1088">
        <v>1</v>
      </c>
      <c r="AZ1088">
        <v>0</v>
      </c>
      <c r="BA1088">
        <v>1088</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CU1088">
        <f>ROUND(AT1088*Source!I3333*AH1088*AL1088,2)</f>
        <v>0</v>
      </c>
      <c r="CV1088">
        <f>ROUND(Y1088*Source!I3333,9)</f>
        <v>14.555400000000001</v>
      </c>
      <c r="CW1088">
        <v>0</v>
      </c>
      <c r="CX1088">
        <f>ROUND(Y1088*Source!I3333,9)</f>
        <v>14.555400000000001</v>
      </c>
      <c r="CY1088">
        <f>AD1088</f>
        <v>0</v>
      </c>
      <c r="CZ1088">
        <f>AH1088</f>
        <v>0</v>
      </c>
      <c r="DA1088">
        <f>AL1088</f>
        <v>1</v>
      </c>
      <c r="DB1088">
        <f t="shared" si="208"/>
        <v>0</v>
      </c>
      <c r="DC1088">
        <f t="shared" si="209"/>
        <v>0</v>
      </c>
      <c r="DD1088" t="s">
        <v>3</v>
      </c>
      <c r="DE1088" t="s">
        <v>3</v>
      </c>
      <c r="DF1088">
        <f t="shared" si="203"/>
        <v>0</v>
      </c>
      <c r="DG1088">
        <f t="shared" si="204"/>
        <v>0</v>
      </c>
      <c r="DH1088">
        <f t="shared" si="205"/>
        <v>0</v>
      </c>
      <c r="DI1088">
        <f t="shared" si="206"/>
        <v>0</v>
      </c>
      <c r="DJ1088">
        <f>DI1088</f>
        <v>0</v>
      </c>
      <c r="DK1088">
        <v>0</v>
      </c>
      <c r="DL1088" t="s">
        <v>3</v>
      </c>
      <c r="DM1088">
        <v>0</v>
      </c>
      <c r="DN1088" t="s">
        <v>3</v>
      </c>
      <c r="DO1088">
        <v>0</v>
      </c>
    </row>
    <row r="1089" spans="1:119" x14ac:dyDescent="0.2">
      <c r="A1089">
        <f>ROW(Source!A3333)</f>
        <v>3333</v>
      </c>
      <c r="B1089">
        <v>35364244</v>
      </c>
      <c r="C1089">
        <v>35386820</v>
      </c>
      <c r="D1089">
        <v>35113206</v>
      </c>
      <c r="E1089">
        <v>1</v>
      </c>
      <c r="F1089">
        <v>1</v>
      </c>
      <c r="G1089">
        <v>15872964</v>
      </c>
      <c r="H1089">
        <v>2</v>
      </c>
      <c r="I1089" t="s">
        <v>989</v>
      </c>
      <c r="J1089" t="s">
        <v>990</v>
      </c>
      <c r="K1089" t="s">
        <v>991</v>
      </c>
      <c r="L1089">
        <v>1368</v>
      </c>
      <c r="N1089">
        <v>1011</v>
      </c>
      <c r="O1089" t="s">
        <v>988</v>
      </c>
      <c r="P1089" t="s">
        <v>988</v>
      </c>
      <c r="Q1089">
        <v>1</v>
      </c>
      <c r="W1089">
        <v>0</v>
      </c>
      <c r="X1089">
        <v>-1817365194</v>
      </c>
      <c r="Y1089">
        <f t="shared" si="207"/>
        <v>6.9</v>
      </c>
      <c r="AA1089">
        <v>0</v>
      </c>
      <c r="AB1089">
        <v>4.72</v>
      </c>
      <c r="AC1089">
        <v>0.1</v>
      </c>
      <c r="AD1089">
        <v>0</v>
      </c>
      <c r="AE1089">
        <v>0</v>
      </c>
      <c r="AF1089">
        <v>4.72</v>
      </c>
      <c r="AG1089">
        <v>0.1</v>
      </c>
      <c r="AH1089">
        <v>0</v>
      </c>
      <c r="AI1089">
        <v>1</v>
      </c>
      <c r="AJ1089">
        <v>1</v>
      </c>
      <c r="AK1089">
        <v>1</v>
      </c>
      <c r="AL1089">
        <v>1</v>
      </c>
      <c r="AM1089">
        <v>-2</v>
      </c>
      <c r="AN1089">
        <v>0</v>
      </c>
      <c r="AO1089">
        <v>1</v>
      </c>
      <c r="AP1089">
        <v>1</v>
      </c>
      <c r="AQ1089">
        <v>0</v>
      </c>
      <c r="AR1089">
        <v>0</v>
      </c>
      <c r="AS1089" t="s">
        <v>3</v>
      </c>
      <c r="AT1089">
        <v>6.9</v>
      </c>
      <c r="AU1089" t="s">
        <v>3</v>
      </c>
      <c r="AV1089">
        <v>0</v>
      </c>
      <c r="AW1089">
        <v>2</v>
      </c>
      <c r="AX1089">
        <v>35386824</v>
      </c>
      <c r="AY1089">
        <v>1</v>
      </c>
      <c r="AZ1089">
        <v>0</v>
      </c>
      <c r="BA1089">
        <v>1089</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CV1089">
        <v>0</v>
      </c>
      <c r="CW1089">
        <f>ROUND(Y1089*Source!I3333*DO1089,9)</f>
        <v>0</v>
      </c>
      <c r="CX1089">
        <f>ROUND(Y1089*Source!I3333,9)</f>
        <v>2.3460000000000001</v>
      </c>
      <c r="CY1089">
        <f>AB1089</f>
        <v>4.72</v>
      </c>
      <c r="CZ1089">
        <f>AF1089</f>
        <v>4.72</v>
      </c>
      <c r="DA1089">
        <f>AJ1089</f>
        <v>1</v>
      </c>
      <c r="DB1089">
        <f t="shared" si="208"/>
        <v>32.57</v>
      </c>
      <c r="DC1089">
        <f t="shared" si="209"/>
        <v>0.69</v>
      </c>
      <c r="DD1089" t="s">
        <v>3</v>
      </c>
      <c r="DE1089" t="s">
        <v>3</v>
      </c>
      <c r="DF1089">
        <f t="shared" ref="DF1089:DF1152" si="218">ROUND(ROUND(AE1089,2)*CX1089,2)</f>
        <v>0</v>
      </c>
      <c r="DG1089">
        <f t="shared" ref="DG1089:DG1152" si="219">ROUND(ROUND(AF1089,2)*CX1089,2)</f>
        <v>11.07</v>
      </c>
      <c r="DH1089">
        <f t="shared" ref="DH1089:DH1152" si="220">ROUND(ROUND(AG1089,2)*CX1089,2)</f>
        <v>0.23</v>
      </c>
      <c r="DI1089">
        <f t="shared" ref="DI1089:DI1152" si="221">ROUND(ROUND(AH1089,2)*CX1089,2)</f>
        <v>0</v>
      </c>
      <c r="DJ1089">
        <f>DG1089</f>
        <v>11.07</v>
      </c>
      <c r="DK1089">
        <v>0</v>
      </c>
      <c r="DL1089" t="s">
        <v>3</v>
      </c>
      <c r="DM1089">
        <v>0</v>
      </c>
      <c r="DN1089" t="s">
        <v>3</v>
      </c>
      <c r="DO1089">
        <v>0</v>
      </c>
    </row>
    <row r="1090" spans="1:119" x14ac:dyDescent="0.2">
      <c r="A1090">
        <f>ROW(Source!A3334)</f>
        <v>3334</v>
      </c>
      <c r="B1090">
        <v>35364244</v>
      </c>
      <c r="C1090">
        <v>35386825</v>
      </c>
      <c r="D1090">
        <v>35111398</v>
      </c>
      <c r="E1090">
        <v>15872964</v>
      </c>
      <c r="F1090">
        <v>1</v>
      </c>
      <c r="G1090">
        <v>15872964</v>
      </c>
      <c r="H1090">
        <v>1</v>
      </c>
      <c r="I1090" t="s">
        <v>982</v>
      </c>
      <c r="J1090" t="s">
        <v>3</v>
      </c>
      <c r="K1090" t="s">
        <v>983</v>
      </c>
      <c r="L1090">
        <v>1191</v>
      </c>
      <c r="N1090">
        <v>1013</v>
      </c>
      <c r="O1090" t="s">
        <v>984</v>
      </c>
      <c r="P1090" t="s">
        <v>984</v>
      </c>
      <c r="Q1090">
        <v>1</v>
      </c>
      <c r="W1090">
        <v>0</v>
      </c>
      <c r="X1090">
        <v>476480486</v>
      </c>
      <c r="Y1090">
        <f t="shared" si="207"/>
        <v>39.22</v>
      </c>
      <c r="AA1090">
        <v>0</v>
      </c>
      <c r="AB1090">
        <v>0</v>
      </c>
      <c r="AC1090">
        <v>0</v>
      </c>
      <c r="AD1090">
        <v>0</v>
      </c>
      <c r="AE1090">
        <v>0</v>
      </c>
      <c r="AF1090">
        <v>0</v>
      </c>
      <c r="AG1090">
        <v>0</v>
      </c>
      <c r="AH1090">
        <v>0</v>
      </c>
      <c r="AI1090">
        <v>1</v>
      </c>
      <c r="AJ1090">
        <v>1</v>
      </c>
      <c r="AK1090">
        <v>1</v>
      </c>
      <c r="AL1090">
        <v>1</v>
      </c>
      <c r="AM1090">
        <v>-2</v>
      </c>
      <c r="AN1090">
        <v>0</v>
      </c>
      <c r="AO1090">
        <v>1</v>
      </c>
      <c r="AP1090">
        <v>1</v>
      </c>
      <c r="AQ1090">
        <v>0</v>
      </c>
      <c r="AR1090">
        <v>0</v>
      </c>
      <c r="AS1090" t="s">
        <v>3</v>
      </c>
      <c r="AT1090">
        <v>39.22</v>
      </c>
      <c r="AU1090" t="s">
        <v>3</v>
      </c>
      <c r="AV1090">
        <v>1</v>
      </c>
      <c r="AW1090">
        <v>2</v>
      </c>
      <c r="AX1090">
        <v>35386828</v>
      </c>
      <c r="AY1090">
        <v>1</v>
      </c>
      <c r="AZ1090">
        <v>0</v>
      </c>
      <c r="BA1090">
        <v>1090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CU1090">
        <f>ROUND(AT1090*Source!I3334*AH1090*AL1090,2)</f>
        <v>0</v>
      </c>
      <c r="CV1090">
        <f>ROUND(Y1090*Source!I3334,9)</f>
        <v>0.39219999999999999</v>
      </c>
      <c r="CW1090">
        <v>0</v>
      </c>
      <c r="CX1090">
        <f>ROUND(Y1090*Source!I3334,9)</f>
        <v>0.39219999999999999</v>
      </c>
      <c r="CY1090">
        <f>AD1090</f>
        <v>0</v>
      </c>
      <c r="CZ1090">
        <f>AH1090</f>
        <v>0</v>
      </c>
      <c r="DA1090">
        <f>AL1090</f>
        <v>1</v>
      </c>
      <c r="DB1090">
        <f t="shared" si="208"/>
        <v>0</v>
      </c>
      <c r="DC1090">
        <f t="shared" si="209"/>
        <v>0</v>
      </c>
      <c r="DD1090" t="s">
        <v>3</v>
      </c>
      <c r="DE1090" t="s">
        <v>3</v>
      </c>
      <c r="DF1090">
        <f t="shared" si="218"/>
        <v>0</v>
      </c>
      <c r="DG1090">
        <f t="shared" si="219"/>
        <v>0</v>
      </c>
      <c r="DH1090">
        <f t="shared" si="220"/>
        <v>0</v>
      </c>
      <c r="DI1090">
        <f t="shared" si="221"/>
        <v>0</v>
      </c>
      <c r="DJ1090">
        <f>DI1090</f>
        <v>0</v>
      </c>
      <c r="DK1090">
        <v>0</v>
      </c>
      <c r="DL1090" t="s">
        <v>3</v>
      </c>
      <c r="DM1090">
        <v>0</v>
      </c>
      <c r="DN1090" t="s">
        <v>3</v>
      </c>
      <c r="DO1090">
        <v>0</v>
      </c>
    </row>
    <row r="1091" spans="1:119" x14ac:dyDescent="0.2">
      <c r="A1091">
        <f>ROW(Source!A3334)</f>
        <v>3334</v>
      </c>
      <c r="B1091">
        <v>35364244</v>
      </c>
      <c r="C1091">
        <v>35386825</v>
      </c>
      <c r="D1091">
        <v>35113206</v>
      </c>
      <c r="E1091">
        <v>1</v>
      </c>
      <c r="F1091">
        <v>1</v>
      </c>
      <c r="G1091">
        <v>15872964</v>
      </c>
      <c r="H1091">
        <v>2</v>
      </c>
      <c r="I1091" t="s">
        <v>989</v>
      </c>
      <c r="J1091" t="s">
        <v>990</v>
      </c>
      <c r="K1091" t="s">
        <v>991</v>
      </c>
      <c r="L1091">
        <v>1368</v>
      </c>
      <c r="N1091">
        <v>1011</v>
      </c>
      <c r="O1091" t="s">
        <v>988</v>
      </c>
      <c r="P1091" t="s">
        <v>988</v>
      </c>
      <c r="Q1091">
        <v>1</v>
      </c>
      <c r="W1091">
        <v>0</v>
      </c>
      <c r="X1091">
        <v>-1817365194</v>
      </c>
      <c r="Y1091">
        <f t="shared" si="207"/>
        <v>6.9</v>
      </c>
      <c r="AA1091">
        <v>0</v>
      </c>
      <c r="AB1091">
        <v>4.72</v>
      </c>
      <c r="AC1091">
        <v>0.1</v>
      </c>
      <c r="AD1091">
        <v>0</v>
      </c>
      <c r="AE1091">
        <v>0</v>
      </c>
      <c r="AF1091">
        <v>4.72</v>
      </c>
      <c r="AG1091">
        <v>0.1</v>
      </c>
      <c r="AH1091">
        <v>0</v>
      </c>
      <c r="AI1091">
        <v>1</v>
      </c>
      <c r="AJ1091">
        <v>1</v>
      </c>
      <c r="AK1091">
        <v>1</v>
      </c>
      <c r="AL1091">
        <v>1</v>
      </c>
      <c r="AM1091">
        <v>-2</v>
      </c>
      <c r="AN1091">
        <v>0</v>
      </c>
      <c r="AO1091">
        <v>1</v>
      </c>
      <c r="AP1091">
        <v>1</v>
      </c>
      <c r="AQ1091">
        <v>0</v>
      </c>
      <c r="AR1091">
        <v>0</v>
      </c>
      <c r="AS1091" t="s">
        <v>3</v>
      </c>
      <c r="AT1091">
        <v>6.9</v>
      </c>
      <c r="AU1091" t="s">
        <v>3</v>
      </c>
      <c r="AV1091">
        <v>0</v>
      </c>
      <c r="AW1091">
        <v>2</v>
      </c>
      <c r="AX1091">
        <v>35386829</v>
      </c>
      <c r="AY1091">
        <v>1</v>
      </c>
      <c r="AZ1091">
        <v>0</v>
      </c>
      <c r="BA1091">
        <v>1091</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CV1091">
        <v>0</v>
      </c>
      <c r="CW1091">
        <f>ROUND(Y1091*Source!I3334*DO1091,9)</f>
        <v>0</v>
      </c>
      <c r="CX1091">
        <f>ROUND(Y1091*Source!I3334,9)</f>
        <v>6.9000000000000006E-2</v>
      </c>
      <c r="CY1091">
        <f>AB1091</f>
        <v>4.72</v>
      </c>
      <c r="CZ1091">
        <f>AF1091</f>
        <v>4.72</v>
      </c>
      <c r="DA1091">
        <f>AJ1091</f>
        <v>1</v>
      </c>
      <c r="DB1091">
        <f t="shared" si="208"/>
        <v>32.57</v>
      </c>
      <c r="DC1091">
        <f t="shared" si="209"/>
        <v>0.69</v>
      </c>
      <c r="DD1091" t="s">
        <v>3</v>
      </c>
      <c r="DE1091" t="s">
        <v>3</v>
      </c>
      <c r="DF1091">
        <f t="shared" si="218"/>
        <v>0</v>
      </c>
      <c r="DG1091">
        <f t="shared" si="219"/>
        <v>0.33</v>
      </c>
      <c r="DH1091">
        <f t="shared" si="220"/>
        <v>0.01</v>
      </c>
      <c r="DI1091">
        <f t="shared" si="221"/>
        <v>0</v>
      </c>
      <c r="DJ1091">
        <f>DG1091</f>
        <v>0.33</v>
      </c>
      <c r="DK1091">
        <v>0</v>
      </c>
      <c r="DL1091" t="s">
        <v>3</v>
      </c>
      <c r="DM1091">
        <v>0</v>
      </c>
      <c r="DN1091" t="s">
        <v>3</v>
      </c>
      <c r="DO1091">
        <v>0</v>
      </c>
    </row>
    <row r="1092" spans="1:119" x14ac:dyDescent="0.2">
      <c r="A1092">
        <f>ROW(Source!A3335)</f>
        <v>3335</v>
      </c>
      <c r="B1092">
        <v>35364244</v>
      </c>
      <c r="C1092">
        <v>35386830</v>
      </c>
      <c r="D1092">
        <v>35111398</v>
      </c>
      <c r="E1092">
        <v>15872964</v>
      </c>
      <c r="F1092">
        <v>1</v>
      </c>
      <c r="G1092">
        <v>15872964</v>
      </c>
      <c r="H1092">
        <v>1</v>
      </c>
      <c r="I1092" t="s">
        <v>982</v>
      </c>
      <c r="J1092" t="s">
        <v>3</v>
      </c>
      <c r="K1092" t="s">
        <v>983</v>
      </c>
      <c r="L1092">
        <v>1191</v>
      </c>
      <c r="N1092">
        <v>1013</v>
      </c>
      <c r="O1092" t="s">
        <v>984</v>
      </c>
      <c r="P1092" t="s">
        <v>984</v>
      </c>
      <c r="Q1092">
        <v>1</v>
      </c>
      <c r="W1092">
        <v>0</v>
      </c>
      <c r="X1092">
        <v>476480486</v>
      </c>
      <c r="Y1092">
        <f t="shared" si="207"/>
        <v>34.630000000000003</v>
      </c>
      <c r="AA1092">
        <v>0</v>
      </c>
      <c r="AB1092">
        <v>0</v>
      </c>
      <c r="AC1092">
        <v>0</v>
      </c>
      <c r="AD1092">
        <v>0</v>
      </c>
      <c r="AE1092">
        <v>0</v>
      </c>
      <c r="AF1092">
        <v>0</v>
      </c>
      <c r="AG1092">
        <v>0</v>
      </c>
      <c r="AH1092">
        <v>0</v>
      </c>
      <c r="AI1092">
        <v>1</v>
      </c>
      <c r="AJ1092">
        <v>1</v>
      </c>
      <c r="AK1092">
        <v>1</v>
      </c>
      <c r="AL1092">
        <v>1</v>
      </c>
      <c r="AM1092">
        <v>-2</v>
      </c>
      <c r="AN1092">
        <v>0</v>
      </c>
      <c r="AO1092">
        <v>1</v>
      </c>
      <c r="AP1092">
        <v>1</v>
      </c>
      <c r="AQ1092">
        <v>0</v>
      </c>
      <c r="AR1092">
        <v>0</v>
      </c>
      <c r="AS1092" t="s">
        <v>3</v>
      </c>
      <c r="AT1092">
        <v>34.630000000000003</v>
      </c>
      <c r="AU1092" t="s">
        <v>3</v>
      </c>
      <c r="AV1092">
        <v>1</v>
      </c>
      <c r="AW1092">
        <v>2</v>
      </c>
      <c r="AX1092">
        <v>35386832</v>
      </c>
      <c r="AY1092">
        <v>1</v>
      </c>
      <c r="AZ1092">
        <v>0</v>
      </c>
      <c r="BA1092">
        <v>1092</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0</v>
      </c>
      <c r="BT1092">
        <v>0</v>
      </c>
      <c r="BU1092">
        <v>0</v>
      </c>
      <c r="BV1092">
        <v>0</v>
      </c>
      <c r="BW1092">
        <v>0</v>
      </c>
      <c r="CU1092">
        <f>ROUND(AT1092*Source!I3335*AH1092*AL1092,2)</f>
        <v>0</v>
      </c>
      <c r="CV1092">
        <f>ROUND(Y1092*Source!I3335,9)</f>
        <v>0.3463</v>
      </c>
      <c r="CW1092">
        <v>0</v>
      </c>
      <c r="CX1092">
        <f>ROUND(Y1092*Source!I3335,9)</f>
        <v>0.3463</v>
      </c>
      <c r="CY1092">
        <f>AD1092</f>
        <v>0</v>
      </c>
      <c r="CZ1092">
        <f>AH1092</f>
        <v>0</v>
      </c>
      <c r="DA1092">
        <f>AL1092</f>
        <v>1</v>
      </c>
      <c r="DB1092">
        <f t="shared" si="208"/>
        <v>0</v>
      </c>
      <c r="DC1092">
        <f t="shared" si="209"/>
        <v>0</v>
      </c>
      <c r="DD1092" t="s">
        <v>3</v>
      </c>
      <c r="DE1092" t="s">
        <v>3</v>
      </c>
      <c r="DF1092">
        <f t="shared" si="218"/>
        <v>0</v>
      </c>
      <c r="DG1092">
        <f t="shared" si="219"/>
        <v>0</v>
      </c>
      <c r="DH1092">
        <f t="shared" si="220"/>
        <v>0</v>
      </c>
      <c r="DI1092">
        <f t="shared" si="221"/>
        <v>0</v>
      </c>
      <c r="DJ1092">
        <f>DI1092</f>
        <v>0</v>
      </c>
      <c r="DK1092">
        <v>0</v>
      </c>
      <c r="DL1092" t="s">
        <v>3</v>
      </c>
      <c r="DM1092">
        <v>0</v>
      </c>
      <c r="DN1092" t="s">
        <v>3</v>
      </c>
      <c r="DO1092">
        <v>0</v>
      </c>
    </row>
    <row r="1093" spans="1:119" x14ac:dyDescent="0.2">
      <c r="A1093">
        <f>ROW(Source!A3336)</f>
        <v>3336</v>
      </c>
      <c r="B1093">
        <v>35364244</v>
      </c>
      <c r="C1093">
        <v>35386833</v>
      </c>
      <c r="D1093">
        <v>35111398</v>
      </c>
      <c r="E1093">
        <v>15872964</v>
      </c>
      <c r="F1093">
        <v>1</v>
      </c>
      <c r="G1093">
        <v>15872964</v>
      </c>
      <c r="H1093">
        <v>1</v>
      </c>
      <c r="I1093" t="s">
        <v>982</v>
      </c>
      <c r="J1093" t="s">
        <v>3</v>
      </c>
      <c r="K1093" t="s">
        <v>983</v>
      </c>
      <c r="L1093">
        <v>1191</v>
      </c>
      <c r="N1093">
        <v>1013</v>
      </c>
      <c r="O1093" t="s">
        <v>984</v>
      </c>
      <c r="P1093" t="s">
        <v>984</v>
      </c>
      <c r="Q1093">
        <v>1</v>
      </c>
      <c r="W1093">
        <v>0</v>
      </c>
      <c r="X1093">
        <v>476480486</v>
      </c>
      <c r="Y1093">
        <f t="shared" si="207"/>
        <v>38.86</v>
      </c>
      <c r="AA1093">
        <v>0</v>
      </c>
      <c r="AB1093">
        <v>0</v>
      </c>
      <c r="AC1093">
        <v>0</v>
      </c>
      <c r="AD1093">
        <v>0</v>
      </c>
      <c r="AE1093">
        <v>0</v>
      </c>
      <c r="AF1093">
        <v>0</v>
      </c>
      <c r="AG1093">
        <v>0</v>
      </c>
      <c r="AH1093">
        <v>0</v>
      </c>
      <c r="AI1093">
        <v>1</v>
      </c>
      <c r="AJ1093">
        <v>1</v>
      </c>
      <c r="AK1093">
        <v>1</v>
      </c>
      <c r="AL1093">
        <v>1</v>
      </c>
      <c r="AM1093">
        <v>-2</v>
      </c>
      <c r="AN1093">
        <v>0</v>
      </c>
      <c r="AO1093">
        <v>1</v>
      </c>
      <c r="AP1093">
        <v>1</v>
      </c>
      <c r="AQ1093">
        <v>0</v>
      </c>
      <c r="AR1093">
        <v>0</v>
      </c>
      <c r="AS1093" t="s">
        <v>3</v>
      </c>
      <c r="AT1093">
        <v>38.86</v>
      </c>
      <c r="AU1093" t="s">
        <v>3</v>
      </c>
      <c r="AV1093">
        <v>1</v>
      </c>
      <c r="AW1093">
        <v>2</v>
      </c>
      <c r="AX1093">
        <v>35386847</v>
      </c>
      <c r="AY1093">
        <v>1</v>
      </c>
      <c r="AZ1093">
        <v>0</v>
      </c>
      <c r="BA1093">
        <v>1093</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CU1093">
        <f>ROUND(AT1093*Source!I3336*AH1093*AL1093,2)</f>
        <v>0</v>
      </c>
      <c r="CV1093">
        <f>ROUND(Y1093*Source!I3336,9)</f>
        <v>40.802999999999997</v>
      </c>
      <c r="CW1093">
        <v>0</v>
      </c>
      <c r="CX1093">
        <f>ROUND(Y1093*Source!I3336,9)</f>
        <v>40.802999999999997</v>
      </c>
      <c r="CY1093">
        <f>AD1093</f>
        <v>0</v>
      </c>
      <c r="CZ1093">
        <f>AH1093</f>
        <v>0</v>
      </c>
      <c r="DA1093">
        <f>AL1093</f>
        <v>1</v>
      </c>
      <c r="DB1093">
        <f t="shared" si="208"/>
        <v>0</v>
      </c>
      <c r="DC1093">
        <f t="shared" si="209"/>
        <v>0</v>
      </c>
      <c r="DD1093" t="s">
        <v>3</v>
      </c>
      <c r="DE1093" t="s">
        <v>3</v>
      </c>
      <c r="DF1093">
        <f t="shared" si="218"/>
        <v>0</v>
      </c>
      <c r="DG1093">
        <f t="shared" si="219"/>
        <v>0</v>
      </c>
      <c r="DH1093">
        <f t="shared" si="220"/>
        <v>0</v>
      </c>
      <c r="DI1093">
        <f t="shared" si="221"/>
        <v>0</v>
      </c>
      <c r="DJ1093">
        <f>DI1093</f>
        <v>0</v>
      </c>
      <c r="DK1093">
        <v>0</v>
      </c>
      <c r="DL1093" t="s">
        <v>3</v>
      </c>
      <c r="DM1093">
        <v>0</v>
      </c>
      <c r="DN1093" t="s">
        <v>3</v>
      </c>
      <c r="DO1093">
        <v>0</v>
      </c>
    </row>
    <row r="1094" spans="1:119" x14ac:dyDescent="0.2">
      <c r="A1094">
        <f>ROW(Source!A3336)</f>
        <v>3336</v>
      </c>
      <c r="B1094">
        <v>35364244</v>
      </c>
      <c r="C1094">
        <v>35386833</v>
      </c>
      <c r="D1094">
        <v>35113133</v>
      </c>
      <c r="E1094">
        <v>1</v>
      </c>
      <c r="F1094">
        <v>1</v>
      </c>
      <c r="G1094">
        <v>15872964</v>
      </c>
      <c r="H1094">
        <v>2</v>
      </c>
      <c r="I1094" t="s">
        <v>985</v>
      </c>
      <c r="J1094" t="s">
        <v>986</v>
      </c>
      <c r="K1094" t="s">
        <v>987</v>
      </c>
      <c r="L1094">
        <v>1368</v>
      </c>
      <c r="N1094">
        <v>1011</v>
      </c>
      <c r="O1094" t="s">
        <v>988</v>
      </c>
      <c r="P1094" t="s">
        <v>988</v>
      </c>
      <c r="Q1094">
        <v>1</v>
      </c>
      <c r="W1094">
        <v>0</v>
      </c>
      <c r="X1094">
        <v>71529876</v>
      </c>
      <c r="Y1094">
        <f t="shared" si="207"/>
        <v>9.1</v>
      </c>
      <c r="AA1094">
        <v>0</v>
      </c>
      <c r="AB1094">
        <v>5.13</v>
      </c>
      <c r="AC1094">
        <v>7.0000000000000007E-2</v>
      </c>
      <c r="AD1094">
        <v>0</v>
      </c>
      <c r="AE1094">
        <v>0</v>
      </c>
      <c r="AF1094">
        <v>5.13</v>
      </c>
      <c r="AG1094">
        <v>7.0000000000000007E-2</v>
      </c>
      <c r="AH1094">
        <v>0</v>
      </c>
      <c r="AI1094">
        <v>1</v>
      </c>
      <c r="AJ1094">
        <v>1</v>
      </c>
      <c r="AK1094">
        <v>1</v>
      </c>
      <c r="AL1094">
        <v>1</v>
      </c>
      <c r="AM1094">
        <v>-2</v>
      </c>
      <c r="AN1094">
        <v>0</v>
      </c>
      <c r="AO1094">
        <v>1</v>
      </c>
      <c r="AP1094">
        <v>1</v>
      </c>
      <c r="AQ1094">
        <v>0</v>
      </c>
      <c r="AR1094">
        <v>0</v>
      </c>
      <c r="AS1094" t="s">
        <v>3</v>
      </c>
      <c r="AT1094">
        <v>9.1</v>
      </c>
      <c r="AU1094" t="s">
        <v>3</v>
      </c>
      <c r="AV1094">
        <v>0</v>
      </c>
      <c r="AW1094">
        <v>2</v>
      </c>
      <c r="AX1094">
        <v>35386848</v>
      </c>
      <c r="AY1094">
        <v>1</v>
      </c>
      <c r="AZ1094">
        <v>0</v>
      </c>
      <c r="BA1094">
        <v>1094</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CV1094">
        <v>0</v>
      </c>
      <c r="CW1094">
        <f>ROUND(Y1094*Source!I3336*DO1094,9)</f>
        <v>0</v>
      </c>
      <c r="CX1094">
        <f>ROUND(Y1094*Source!I3336,9)</f>
        <v>9.5549999999999997</v>
      </c>
      <c r="CY1094">
        <f>AB1094</f>
        <v>5.13</v>
      </c>
      <c r="CZ1094">
        <f>AF1094</f>
        <v>5.13</v>
      </c>
      <c r="DA1094">
        <f>AJ1094</f>
        <v>1</v>
      </c>
      <c r="DB1094">
        <f t="shared" si="208"/>
        <v>46.68</v>
      </c>
      <c r="DC1094">
        <f t="shared" si="209"/>
        <v>0.64</v>
      </c>
      <c r="DD1094" t="s">
        <v>3</v>
      </c>
      <c r="DE1094" t="s">
        <v>3</v>
      </c>
      <c r="DF1094">
        <f t="shared" si="218"/>
        <v>0</v>
      </c>
      <c r="DG1094">
        <f t="shared" si="219"/>
        <v>49.02</v>
      </c>
      <c r="DH1094">
        <f t="shared" si="220"/>
        <v>0.67</v>
      </c>
      <c r="DI1094">
        <f t="shared" si="221"/>
        <v>0</v>
      </c>
      <c r="DJ1094">
        <f>DG1094</f>
        <v>49.02</v>
      </c>
      <c r="DK1094">
        <v>0</v>
      </c>
      <c r="DL1094" t="s">
        <v>3</v>
      </c>
      <c r="DM1094">
        <v>0</v>
      </c>
      <c r="DN1094" t="s">
        <v>3</v>
      </c>
      <c r="DO1094">
        <v>0</v>
      </c>
    </row>
    <row r="1095" spans="1:119" x14ac:dyDescent="0.2">
      <c r="A1095">
        <f>ROW(Source!A3336)</f>
        <v>3336</v>
      </c>
      <c r="B1095">
        <v>35364244</v>
      </c>
      <c r="C1095">
        <v>35386833</v>
      </c>
      <c r="D1095">
        <v>35113206</v>
      </c>
      <c r="E1095">
        <v>1</v>
      </c>
      <c r="F1095">
        <v>1</v>
      </c>
      <c r="G1095">
        <v>15872964</v>
      </c>
      <c r="H1095">
        <v>2</v>
      </c>
      <c r="I1095" t="s">
        <v>989</v>
      </c>
      <c r="J1095" t="s">
        <v>990</v>
      </c>
      <c r="K1095" t="s">
        <v>991</v>
      </c>
      <c r="L1095">
        <v>1368</v>
      </c>
      <c r="N1095">
        <v>1011</v>
      </c>
      <c r="O1095" t="s">
        <v>988</v>
      </c>
      <c r="P1095" t="s">
        <v>988</v>
      </c>
      <c r="Q1095">
        <v>1</v>
      </c>
      <c r="W1095">
        <v>0</v>
      </c>
      <c r="X1095">
        <v>-1817365194</v>
      </c>
      <c r="Y1095">
        <f t="shared" si="207"/>
        <v>0.15</v>
      </c>
      <c r="AA1095">
        <v>0</v>
      </c>
      <c r="AB1095">
        <v>4.72</v>
      </c>
      <c r="AC1095">
        <v>0.1</v>
      </c>
      <c r="AD1095">
        <v>0</v>
      </c>
      <c r="AE1095">
        <v>0</v>
      </c>
      <c r="AF1095">
        <v>4.72</v>
      </c>
      <c r="AG1095">
        <v>0.1</v>
      </c>
      <c r="AH1095">
        <v>0</v>
      </c>
      <c r="AI1095">
        <v>1</v>
      </c>
      <c r="AJ1095">
        <v>1</v>
      </c>
      <c r="AK1095">
        <v>1</v>
      </c>
      <c r="AL1095">
        <v>1</v>
      </c>
      <c r="AM1095">
        <v>-2</v>
      </c>
      <c r="AN1095">
        <v>0</v>
      </c>
      <c r="AO1095">
        <v>1</v>
      </c>
      <c r="AP1095">
        <v>1</v>
      </c>
      <c r="AQ1095">
        <v>0</v>
      </c>
      <c r="AR1095">
        <v>0</v>
      </c>
      <c r="AS1095" t="s">
        <v>3</v>
      </c>
      <c r="AT1095">
        <v>0.15</v>
      </c>
      <c r="AU1095" t="s">
        <v>3</v>
      </c>
      <c r="AV1095">
        <v>0</v>
      </c>
      <c r="AW1095">
        <v>2</v>
      </c>
      <c r="AX1095">
        <v>35386849</v>
      </c>
      <c r="AY1095">
        <v>1</v>
      </c>
      <c r="AZ1095">
        <v>0</v>
      </c>
      <c r="BA1095">
        <v>1095</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CV1095">
        <v>0</v>
      </c>
      <c r="CW1095">
        <f>ROUND(Y1095*Source!I3336*DO1095,9)</f>
        <v>0</v>
      </c>
      <c r="CX1095">
        <f>ROUND(Y1095*Source!I3336,9)</f>
        <v>0.1575</v>
      </c>
      <c r="CY1095">
        <f>AB1095</f>
        <v>4.72</v>
      </c>
      <c r="CZ1095">
        <f>AF1095</f>
        <v>4.72</v>
      </c>
      <c r="DA1095">
        <f>AJ1095</f>
        <v>1</v>
      </c>
      <c r="DB1095">
        <f t="shared" si="208"/>
        <v>0.71</v>
      </c>
      <c r="DC1095">
        <f t="shared" si="209"/>
        <v>0.02</v>
      </c>
      <c r="DD1095" t="s">
        <v>3</v>
      </c>
      <c r="DE1095" t="s">
        <v>3</v>
      </c>
      <c r="DF1095">
        <f t="shared" si="218"/>
        <v>0</v>
      </c>
      <c r="DG1095">
        <f t="shared" si="219"/>
        <v>0.74</v>
      </c>
      <c r="DH1095">
        <f t="shared" si="220"/>
        <v>0.02</v>
      </c>
      <c r="DI1095">
        <f t="shared" si="221"/>
        <v>0</v>
      </c>
      <c r="DJ1095">
        <f>DG1095</f>
        <v>0.74</v>
      </c>
      <c r="DK1095">
        <v>0</v>
      </c>
      <c r="DL1095" t="s">
        <v>3</v>
      </c>
      <c r="DM1095">
        <v>0</v>
      </c>
      <c r="DN1095" t="s">
        <v>3</v>
      </c>
      <c r="DO1095">
        <v>0</v>
      </c>
    </row>
    <row r="1096" spans="1:119" x14ac:dyDescent="0.2">
      <c r="A1096">
        <f>ROW(Source!A3336)</f>
        <v>3336</v>
      </c>
      <c r="B1096">
        <v>35364244</v>
      </c>
      <c r="C1096">
        <v>35386833</v>
      </c>
      <c r="D1096">
        <v>35113368</v>
      </c>
      <c r="E1096">
        <v>1</v>
      </c>
      <c r="F1096">
        <v>1</v>
      </c>
      <c r="G1096">
        <v>15872964</v>
      </c>
      <c r="H1096">
        <v>3</v>
      </c>
      <c r="I1096" t="s">
        <v>1087</v>
      </c>
      <c r="J1096" t="s">
        <v>1088</v>
      </c>
      <c r="K1096" t="s">
        <v>1089</v>
      </c>
      <c r="L1096">
        <v>1354</v>
      </c>
      <c r="N1096">
        <v>1010</v>
      </c>
      <c r="O1096" t="s">
        <v>52</v>
      </c>
      <c r="P1096" t="s">
        <v>52</v>
      </c>
      <c r="Q1096">
        <v>1</v>
      </c>
      <c r="W1096">
        <v>0</v>
      </c>
      <c r="X1096">
        <v>-1464590454</v>
      </c>
      <c r="Y1096">
        <f t="shared" si="207"/>
        <v>2</v>
      </c>
      <c r="AA1096">
        <v>1415.18</v>
      </c>
      <c r="AB1096">
        <v>0</v>
      </c>
      <c r="AC1096">
        <v>0</v>
      </c>
      <c r="AD1096">
        <v>0</v>
      </c>
      <c r="AE1096">
        <v>1415.18</v>
      </c>
      <c r="AF1096">
        <v>0</v>
      </c>
      <c r="AG1096">
        <v>0</v>
      </c>
      <c r="AH1096">
        <v>0</v>
      </c>
      <c r="AI1096">
        <v>1</v>
      </c>
      <c r="AJ1096">
        <v>1</v>
      </c>
      <c r="AK1096">
        <v>1</v>
      </c>
      <c r="AL1096">
        <v>1</v>
      </c>
      <c r="AM1096">
        <v>-2</v>
      </c>
      <c r="AN1096">
        <v>0</v>
      </c>
      <c r="AO1096">
        <v>1</v>
      </c>
      <c r="AP1096">
        <v>1</v>
      </c>
      <c r="AQ1096">
        <v>0</v>
      </c>
      <c r="AR1096">
        <v>0</v>
      </c>
      <c r="AS1096" t="s">
        <v>3</v>
      </c>
      <c r="AT1096">
        <v>2</v>
      </c>
      <c r="AU1096" t="s">
        <v>3</v>
      </c>
      <c r="AV1096">
        <v>0</v>
      </c>
      <c r="AW1096">
        <v>2</v>
      </c>
      <c r="AX1096">
        <v>35386850</v>
      </c>
      <c r="AY1096">
        <v>1</v>
      </c>
      <c r="AZ1096">
        <v>0</v>
      </c>
      <c r="BA1096">
        <v>1096</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CV1096">
        <v>0</v>
      </c>
      <c r="CW1096">
        <v>0</v>
      </c>
      <c r="CX1096">
        <f>ROUND(Y1096*Source!I3336,9)</f>
        <v>2.1</v>
      </c>
      <c r="CY1096">
        <f t="shared" ref="CY1096:CY1105" si="222">AA1096</f>
        <v>1415.18</v>
      </c>
      <c r="CZ1096">
        <f t="shared" ref="CZ1096:CZ1105" si="223">AE1096</f>
        <v>1415.18</v>
      </c>
      <c r="DA1096">
        <f t="shared" ref="DA1096:DA1105" si="224">AI1096</f>
        <v>1</v>
      </c>
      <c r="DB1096">
        <f t="shared" si="208"/>
        <v>2830.36</v>
      </c>
      <c r="DC1096">
        <f t="shared" si="209"/>
        <v>0</v>
      </c>
      <c r="DD1096" t="s">
        <v>3</v>
      </c>
      <c r="DE1096" t="s">
        <v>3</v>
      </c>
      <c r="DF1096">
        <f t="shared" si="218"/>
        <v>2971.88</v>
      </c>
      <c r="DG1096">
        <f t="shared" si="219"/>
        <v>0</v>
      </c>
      <c r="DH1096">
        <f t="shared" si="220"/>
        <v>0</v>
      </c>
      <c r="DI1096">
        <f t="shared" si="221"/>
        <v>0</v>
      </c>
      <c r="DJ1096">
        <f t="shared" ref="DJ1096:DJ1105" si="225">DF1096</f>
        <v>2971.88</v>
      </c>
      <c r="DK1096">
        <v>0</v>
      </c>
      <c r="DL1096" t="s">
        <v>3</v>
      </c>
      <c r="DM1096">
        <v>0</v>
      </c>
      <c r="DN1096" t="s">
        <v>3</v>
      </c>
      <c r="DO1096">
        <v>0</v>
      </c>
    </row>
    <row r="1097" spans="1:119" x14ac:dyDescent="0.2">
      <c r="A1097">
        <f>ROW(Source!A3336)</f>
        <v>3336</v>
      </c>
      <c r="B1097">
        <v>35364244</v>
      </c>
      <c r="C1097">
        <v>35386833</v>
      </c>
      <c r="D1097">
        <v>35114359</v>
      </c>
      <c r="E1097">
        <v>1</v>
      </c>
      <c r="F1097">
        <v>1</v>
      </c>
      <c r="G1097">
        <v>15872964</v>
      </c>
      <c r="H1097">
        <v>3</v>
      </c>
      <c r="I1097" t="s">
        <v>992</v>
      </c>
      <c r="J1097" t="s">
        <v>993</v>
      </c>
      <c r="K1097" t="s">
        <v>994</v>
      </c>
      <c r="L1097">
        <v>1348</v>
      </c>
      <c r="N1097">
        <v>1009</v>
      </c>
      <c r="O1097" t="s">
        <v>995</v>
      </c>
      <c r="P1097" t="s">
        <v>995</v>
      </c>
      <c r="Q1097">
        <v>1000</v>
      </c>
      <c r="W1097">
        <v>0</v>
      </c>
      <c r="X1097">
        <v>-181271767</v>
      </c>
      <c r="Y1097">
        <f t="shared" si="207"/>
        <v>7.3999999999999999E-4</v>
      </c>
      <c r="AA1097">
        <v>190540.34</v>
      </c>
      <c r="AB1097">
        <v>0</v>
      </c>
      <c r="AC1097">
        <v>0</v>
      </c>
      <c r="AD1097">
        <v>0</v>
      </c>
      <c r="AE1097">
        <v>190540.34</v>
      </c>
      <c r="AF1097">
        <v>0</v>
      </c>
      <c r="AG1097">
        <v>0</v>
      </c>
      <c r="AH1097">
        <v>0</v>
      </c>
      <c r="AI1097">
        <v>1</v>
      </c>
      <c r="AJ1097">
        <v>1</v>
      </c>
      <c r="AK1097">
        <v>1</v>
      </c>
      <c r="AL1097">
        <v>1</v>
      </c>
      <c r="AM1097">
        <v>-2</v>
      </c>
      <c r="AN1097">
        <v>0</v>
      </c>
      <c r="AO1097">
        <v>1</v>
      </c>
      <c r="AP1097">
        <v>1</v>
      </c>
      <c r="AQ1097">
        <v>0</v>
      </c>
      <c r="AR1097">
        <v>0</v>
      </c>
      <c r="AS1097" t="s">
        <v>3</v>
      </c>
      <c r="AT1097">
        <v>7.3999999999999999E-4</v>
      </c>
      <c r="AU1097" t="s">
        <v>3</v>
      </c>
      <c r="AV1097">
        <v>0</v>
      </c>
      <c r="AW1097">
        <v>2</v>
      </c>
      <c r="AX1097">
        <v>35386851</v>
      </c>
      <c r="AY1097">
        <v>1</v>
      </c>
      <c r="AZ1097">
        <v>0</v>
      </c>
      <c r="BA1097">
        <v>1097</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CV1097">
        <v>0</v>
      </c>
      <c r="CW1097">
        <v>0</v>
      </c>
      <c r="CX1097">
        <f>ROUND(Y1097*Source!I3336,9)</f>
        <v>7.7700000000000002E-4</v>
      </c>
      <c r="CY1097">
        <f t="shared" si="222"/>
        <v>190540.34</v>
      </c>
      <c r="CZ1097">
        <f t="shared" si="223"/>
        <v>190540.34</v>
      </c>
      <c r="DA1097">
        <f t="shared" si="224"/>
        <v>1</v>
      </c>
      <c r="DB1097">
        <f t="shared" si="208"/>
        <v>141</v>
      </c>
      <c r="DC1097">
        <f t="shared" si="209"/>
        <v>0</v>
      </c>
      <c r="DD1097" t="s">
        <v>3</v>
      </c>
      <c r="DE1097" t="s">
        <v>3</v>
      </c>
      <c r="DF1097">
        <f t="shared" si="218"/>
        <v>148.05000000000001</v>
      </c>
      <c r="DG1097">
        <f t="shared" si="219"/>
        <v>0</v>
      </c>
      <c r="DH1097">
        <f t="shared" si="220"/>
        <v>0</v>
      </c>
      <c r="DI1097">
        <f t="shared" si="221"/>
        <v>0</v>
      </c>
      <c r="DJ1097">
        <f t="shared" si="225"/>
        <v>148.05000000000001</v>
      </c>
      <c r="DK1097">
        <v>0</v>
      </c>
      <c r="DL1097" t="s">
        <v>3</v>
      </c>
      <c r="DM1097">
        <v>0</v>
      </c>
      <c r="DN1097" t="s">
        <v>3</v>
      </c>
      <c r="DO1097">
        <v>0</v>
      </c>
    </row>
    <row r="1098" spans="1:119" x14ac:dyDescent="0.2">
      <c r="A1098">
        <f>ROW(Source!A3336)</f>
        <v>3336</v>
      </c>
      <c r="B1098">
        <v>35364244</v>
      </c>
      <c r="C1098">
        <v>35386833</v>
      </c>
      <c r="D1098">
        <v>35114332</v>
      </c>
      <c r="E1098">
        <v>1</v>
      </c>
      <c r="F1098">
        <v>1</v>
      </c>
      <c r="G1098">
        <v>15872964</v>
      </c>
      <c r="H1098">
        <v>3</v>
      </c>
      <c r="I1098" t="s">
        <v>996</v>
      </c>
      <c r="J1098" t="s">
        <v>997</v>
      </c>
      <c r="K1098" t="s">
        <v>998</v>
      </c>
      <c r="L1098">
        <v>1355</v>
      </c>
      <c r="N1098">
        <v>1010</v>
      </c>
      <c r="O1098" t="s">
        <v>18</v>
      </c>
      <c r="P1098" t="s">
        <v>18</v>
      </c>
      <c r="Q1098">
        <v>100</v>
      </c>
      <c r="W1098">
        <v>0</v>
      </c>
      <c r="X1098">
        <v>1583670906</v>
      </c>
      <c r="Y1098">
        <f t="shared" si="207"/>
        <v>4</v>
      </c>
      <c r="AA1098">
        <v>997.35</v>
      </c>
      <c r="AB1098">
        <v>0</v>
      </c>
      <c r="AC1098">
        <v>0</v>
      </c>
      <c r="AD1098">
        <v>0</v>
      </c>
      <c r="AE1098">
        <v>997.35</v>
      </c>
      <c r="AF1098">
        <v>0</v>
      </c>
      <c r="AG1098">
        <v>0</v>
      </c>
      <c r="AH1098">
        <v>0</v>
      </c>
      <c r="AI1098">
        <v>1</v>
      </c>
      <c r="AJ1098">
        <v>1</v>
      </c>
      <c r="AK1098">
        <v>1</v>
      </c>
      <c r="AL1098">
        <v>1</v>
      </c>
      <c r="AM1098">
        <v>-2</v>
      </c>
      <c r="AN1098">
        <v>0</v>
      </c>
      <c r="AO1098">
        <v>1</v>
      </c>
      <c r="AP1098">
        <v>1</v>
      </c>
      <c r="AQ1098">
        <v>0</v>
      </c>
      <c r="AR1098">
        <v>0</v>
      </c>
      <c r="AS1098" t="s">
        <v>3</v>
      </c>
      <c r="AT1098">
        <v>4</v>
      </c>
      <c r="AU1098" t="s">
        <v>3</v>
      </c>
      <c r="AV1098">
        <v>0</v>
      </c>
      <c r="AW1098">
        <v>2</v>
      </c>
      <c r="AX1098">
        <v>35386852</v>
      </c>
      <c r="AY1098">
        <v>1</v>
      </c>
      <c r="AZ1098">
        <v>0</v>
      </c>
      <c r="BA1098">
        <v>1098</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CV1098">
        <v>0</v>
      </c>
      <c r="CW1098">
        <v>0</v>
      </c>
      <c r="CX1098">
        <f>ROUND(Y1098*Source!I3336,9)</f>
        <v>4.2</v>
      </c>
      <c r="CY1098">
        <f t="shared" si="222"/>
        <v>997.35</v>
      </c>
      <c r="CZ1098">
        <f t="shared" si="223"/>
        <v>997.35</v>
      </c>
      <c r="DA1098">
        <f t="shared" si="224"/>
        <v>1</v>
      </c>
      <c r="DB1098">
        <f t="shared" si="208"/>
        <v>3989.4</v>
      </c>
      <c r="DC1098">
        <f t="shared" si="209"/>
        <v>0</v>
      </c>
      <c r="DD1098" t="s">
        <v>3</v>
      </c>
      <c r="DE1098" t="s">
        <v>3</v>
      </c>
      <c r="DF1098">
        <f t="shared" si="218"/>
        <v>4188.87</v>
      </c>
      <c r="DG1098">
        <f t="shared" si="219"/>
        <v>0</v>
      </c>
      <c r="DH1098">
        <f t="shared" si="220"/>
        <v>0</v>
      </c>
      <c r="DI1098">
        <f t="shared" si="221"/>
        <v>0</v>
      </c>
      <c r="DJ1098">
        <f t="shared" si="225"/>
        <v>4188.87</v>
      </c>
      <c r="DK1098">
        <v>0</v>
      </c>
      <c r="DL1098" t="s">
        <v>3</v>
      </c>
      <c r="DM1098">
        <v>0</v>
      </c>
      <c r="DN1098" t="s">
        <v>3</v>
      </c>
      <c r="DO1098">
        <v>0</v>
      </c>
    </row>
    <row r="1099" spans="1:119" x14ac:dyDescent="0.2">
      <c r="A1099">
        <f>ROW(Source!A3336)</f>
        <v>3336</v>
      </c>
      <c r="B1099">
        <v>35364244</v>
      </c>
      <c r="C1099">
        <v>35386833</v>
      </c>
      <c r="D1099">
        <v>35116002</v>
      </c>
      <c r="E1099">
        <v>1</v>
      </c>
      <c r="F1099">
        <v>1</v>
      </c>
      <c r="G1099">
        <v>15872964</v>
      </c>
      <c r="H1099">
        <v>3</v>
      </c>
      <c r="I1099" t="s">
        <v>1090</v>
      </c>
      <c r="J1099" t="s">
        <v>1091</v>
      </c>
      <c r="K1099" t="s">
        <v>1092</v>
      </c>
      <c r="L1099">
        <v>1301</v>
      </c>
      <c r="N1099">
        <v>1003</v>
      </c>
      <c r="O1099" t="s">
        <v>1002</v>
      </c>
      <c r="P1099" t="s">
        <v>1002</v>
      </c>
      <c r="Q1099">
        <v>1</v>
      </c>
      <c r="W1099">
        <v>0</v>
      </c>
      <c r="X1099">
        <v>1505022798</v>
      </c>
      <c r="Y1099">
        <f t="shared" si="207"/>
        <v>100</v>
      </c>
      <c r="AA1099">
        <v>658.59</v>
      </c>
      <c r="AB1099">
        <v>0</v>
      </c>
      <c r="AC1099">
        <v>0</v>
      </c>
      <c r="AD1099">
        <v>0</v>
      </c>
      <c r="AE1099">
        <v>658.59</v>
      </c>
      <c r="AF1099">
        <v>0</v>
      </c>
      <c r="AG1099">
        <v>0</v>
      </c>
      <c r="AH1099">
        <v>0</v>
      </c>
      <c r="AI1099">
        <v>1</v>
      </c>
      <c r="AJ1099">
        <v>1</v>
      </c>
      <c r="AK1099">
        <v>1</v>
      </c>
      <c r="AL1099">
        <v>1</v>
      </c>
      <c r="AM1099">
        <v>-2</v>
      </c>
      <c r="AN1099">
        <v>0</v>
      </c>
      <c r="AO1099">
        <v>1</v>
      </c>
      <c r="AP1099">
        <v>1</v>
      </c>
      <c r="AQ1099">
        <v>0</v>
      </c>
      <c r="AR1099">
        <v>0</v>
      </c>
      <c r="AS1099" t="s">
        <v>3</v>
      </c>
      <c r="AT1099">
        <v>100</v>
      </c>
      <c r="AU1099" t="s">
        <v>3</v>
      </c>
      <c r="AV1099">
        <v>0</v>
      </c>
      <c r="AW1099">
        <v>2</v>
      </c>
      <c r="AX1099">
        <v>35386853</v>
      </c>
      <c r="AY1099">
        <v>1</v>
      </c>
      <c r="AZ1099">
        <v>0</v>
      </c>
      <c r="BA1099">
        <v>1099</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CV1099">
        <v>0</v>
      </c>
      <c r="CW1099">
        <v>0</v>
      </c>
      <c r="CX1099">
        <f>ROUND(Y1099*Source!I3336,9)</f>
        <v>105</v>
      </c>
      <c r="CY1099">
        <f t="shared" si="222"/>
        <v>658.59</v>
      </c>
      <c r="CZ1099">
        <f t="shared" si="223"/>
        <v>658.59</v>
      </c>
      <c r="DA1099">
        <f t="shared" si="224"/>
        <v>1</v>
      </c>
      <c r="DB1099">
        <f t="shared" si="208"/>
        <v>65859</v>
      </c>
      <c r="DC1099">
        <f t="shared" si="209"/>
        <v>0</v>
      </c>
      <c r="DD1099" t="s">
        <v>3</v>
      </c>
      <c r="DE1099" t="s">
        <v>3</v>
      </c>
      <c r="DF1099">
        <f t="shared" si="218"/>
        <v>69151.95</v>
      </c>
      <c r="DG1099">
        <f t="shared" si="219"/>
        <v>0</v>
      </c>
      <c r="DH1099">
        <f t="shared" si="220"/>
        <v>0</v>
      </c>
      <c r="DI1099">
        <f t="shared" si="221"/>
        <v>0</v>
      </c>
      <c r="DJ1099">
        <f t="shared" si="225"/>
        <v>69151.95</v>
      </c>
      <c r="DK1099">
        <v>0</v>
      </c>
      <c r="DL1099" t="s">
        <v>3</v>
      </c>
      <c r="DM1099">
        <v>0</v>
      </c>
      <c r="DN1099" t="s">
        <v>3</v>
      </c>
      <c r="DO1099">
        <v>0</v>
      </c>
    </row>
    <row r="1100" spans="1:119" x14ac:dyDescent="0.2">
      <c r="A1100">
        <f>ROW(Source!A3336)</f>
        <v>3336</v>
      </c>
      <c r="B1100">
        <v>35364244</v>
      </c>
      <c r="C1100">
        <v>35386833</v>
      </c>
      <c r="D1100">
        <v>35116003</v>
      </c>
      <c r="E1100">
        <v>1</v>
      </c>
      <c r="F1100">
        <v>1</v>
      </c>
      <c r="G1100">
        <v>15872964</v>
      </c>
      <c r="H1100">
        <v>3</v>
      </c>
      <c r="I1100" t="s">
        <v>1093</v>
      </c>
      <c r="J1100" t="s">
        <v>1094</v>
      </c>
      <c r="K1100" t="s">
        <v>1095</v>
      </c>
      <c r="L1100">
        <v>1354</v>
      </c>
      <c r="N1100">
        <v>1010</v>
      </c>
      <c r="O1100" t="s">
        <v>52</v>
      </c>
      <c r="P1100" t="s">
        <v>52</v>
      </c>
      <c r="Q1100">
        <v>1</v>
      </c>
      <c r="W1100">
        <v>0</v>
      </c>
      <c r="X1100">
        <v>1594614613</v>
      </c>
      <c r="Y1100">
        <f t="shared" si="207"/>
        <v>15</v>
      </c>
      <c r="AA1100">
        <v>153.13</v>
      </c>
      <c r="AB1100">
        <v>0</v>
      </c>
      <c r="AC1100">
        <v>0</v>
      </c>
      <c r="AD1100">
        <v>0</v>
      </c>
      <c r="AE1100">
        <v>153.13</v>
      </c>
      <c r="AF1100">
        <v>0</v>
      </c>
      <c r="AG1100">
        <v>0</v>
      </c>
      <c r="AH1100">
        <v>0</v>
      </c>
      <c r="AI1100">
        <v>1</v>
      </c>
      <c r="AJ1100">
        <v>1</v>
      </c>
      <c r="AK1100">
        <v>1</v>
      </c>
      <c r="AL1100">
        <v>1</v>
      </c>
      <c r="AM1100">
        <v>-2</v>
      </c>
      <c r="AN1100">
        <v>0</v>
      </c>
      <c r="AO1100">
        <v>1</v>
      </c>
      <c r="AP1100">
        <v>1</v>
      </c>
      <c r="AQ1100">
        <v>0</v>
      </c>
      <c r="AR1100">
        <v>0</v>
      </c>
      <c r="AS1100" t="s">
        <v>3</v>
      </c>
      <c r="AT1100">
        <v>15</v>
      </c>
      <c r="AU1100" t="s">
        <v>3</v>
      </c>
      <c r="AV1100">
        <v>0</v>
      </c>
      <c r="AW1100">
        <v>2</v>
      </c>
      <c r="AX1100">
        <v>35386854</v>
      </c>
      <c r="AY1100">
        <v>1</v>
      </c>
      <c r="AZ1100">
        <v>0</v>
      </c>
      <c r="BA1100">
        <v>1100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CV1100">
        <v>0</v>
      </c>
      <c r="CW1100">
        <v>0</v>
      </c>
      <c r="CX1100">
        <f>ROUND(Y1100*Source!I3336,9)</f>
        <v>15.75</v>
      </c>
      <c r="CY1100">
        <f t="shared" si="222"/>
        <v>153.13</v>
      </c>
      <c r="CZ1100">
        <f t="shared" si="223"/>
        <v>153.13</v>
      </c>
      <c r="DA1100">
        <f t="shared" si="224"/>
        <v>1</v>
      </c>
      <c r="DB1100">
        <f t="shared" si="208"/>
        <v>2296.9499999999998</v>
      </c>
      <c r="DC1100">
        <f t="shared" si="209"/>
        <v>0</v>
      </c>
      <c r="DD1100" t="s">
        <v>3</v>
      </c>
      <c r="DE1100" t="s">
        <v>3</v>
      </c>
      <c r="DF1100">
        <f t="shared" si="218"/>
        <v>2411.8000000000002</v>
      </c>
      <c r="DG1100">
        <f t="shared" si="219"/>
        <v>0</v>
      </c>
      <c r="DH1100">
        <f t="shared" si="220"/>
        <v>0</v>
      </c>
      <c r="DI1100">
        <f t="shared" si="221"/>
        <v>0</v>
      </c>
      <c r="DJ1100">
        <f t="shared" si="225"/>
        <v>2411.8000000000002</v>
      </c>
      <c r="DK1100">
        <v>0</v>
      </c>
      <c r="DL1100" t="s">
        <v>3</v>
      </c>
      <c r="DM1100">
        <v>0</v>
      </c>
      <c r="DN1100" t="s">
        <v>3</v>
      </c>
      <c r="DO1100">
        <v>0</v>
      </c>
    </row>
    <row r="1101" spans="1:119" x14ac:dyDescent="0.2">
      <c r="A1101">
        <f>ROW(Source!A3336)</f>
        <v>3336</v>
      </c>
      <c r="B1101">
        <v>35364244</v>
      </c>
      <c r="C1101">
        <v>35386833</v>
      </c>
      <c r="D1101">
        <v>35116004</v>
      </c>
      <c r="E1101">
        <v>1</v>
      </c>
      <c r="F1101">
        <v>1</v>
      </c>
      <c r="G1101">
        <v>15872964</v>
      </c>
      <c r="H1101">
        <v>3</v>
      </c>
      <c r="I1101" t="s">
        <v>1096</v>
      </c>
      <c r="J1101" t="s">
        <v>1097</v>
      </c>
      <c r="K1101" t="s">
        <v>1098</v>
      </c>
      <c r="L1101">
        <v>1354</v>
      </c>
      <c r="N1101">
        <v>1010</v>
      </c>
      <c r="O1101" t="s">
        <v>52</v>
      </c>
      <c r="P1101" t="s">
        <v>52</v>
      </c>
      <c r="Q1101">
        <v>1</v>
      </c>
      <c r="W1101">
        <v>0</v>
      </c>
      <c r="X1101">
        <v>1474194811</v>
      </c>
      <c r="Y1101">
        <f t="shared" si="207"/>
        <v>4</v>
      </c>
      <c r="AA1101">
        <v>172.42</v>
      </c>
      <c r="AB1101">
        <v>0</v>
      </c>
      <c r="AC1101">
        <v>0</v>
      </c>
      <c r="AD1101">
        <v>0</v>
      </c>
      <c r="AE1101">
        <v>172.42</v>
      </c>
      <c r="AF1101">
        <v>0</v>
      </c>
      <c r="AG1101">
        <v>0</v>
      </c>
      <c r="AH1101">
        <v>0</v>
      </c>
      <c r="AI1101">
        <v>1</v>
      </c>
      <c r="AJ1101">
        <v>1</v>
      </c>
      <c r="AK1101">
        <v>1</v>
      </c>
      <c r="AL1101">
        <v>1</v>
      </c>
      <c r="AM1101">
        <v>-2</v>
      </c>
      <c r="AN1101">
        <v>0</v>
      </c>
      <c r="AO1101">
        <v>1</v>
      </c>
      <c r="AP1101">
        <v>1</v>
      </c>
      <c r="AQ1101">
        <v>0</v>
      </c>
      <c r="AR1101">
        <v>0</v>
      </c>
      <c r="AS1101" t="s">
        <v>3</v>
      </c>
      <c r="AT1101">
        <v>4</v>
      </c>
      <c r="AU1101" t="s">
        <v>3</v>
      </c>
      <c r="AV1101">
        <v>0</v>
      </c>
      <c r="AW1101">
        <v>2</v>
      </c>
      <c r="AX1101">
        <v>35386855</v>
      </c>
      <c r="AY1101">
        <v>1</v>
      </c>
      <c r="AZ1101">
        <v>0</v>
      </c>
      <c r="BA1101">
        <v>1101</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CV1101">
        <v>0</v>
      </c>
      <c r="CW1101">
        <v>0</v>
      </c>
      <c r="CX1101">
        <f>ROUND(Y1101*Source!I3336,9)</f>
        <v>4.2</v>
      </c>
      <c r="CY1101">
        <f t="shared" si="222"/>
        <v>172.42</v>
      </c>
      <c r="CZ1101">
        <f t="shared" si="223"/>
        <v>172.42</v>
      </c>
      <c r="DA1101">
        <f t="shared" si="224"/>
        <v>1</v>
      </c>
      <c r="DB1101">
        <f t="shared" si="208"/>
        <v>689.68</v>
      </c>
      <c r="DC1101">
        <f t="shared" si="209"/>
        <v>0</v>
      </c>
      <c r="DD1101" t="s">
        <v>3</v>
      </c>
      <c r="DE1101" t="s">
        <v>3</v>
      </c>
      <c r="DF1101">
        <f t="shared" si="218"/>
        <v>724.16</v>
      </c>
      <c r="DG1101">
        <f t="shared" si="219"/>
        <v>0</v>
      </c>
      <c r="DH1101">
        <f t="shared" si="220"/>
        <v>0</v>
      </c>
      <c r="DI1101">
        <f t="shared" si="221"/>
        <v>0</v>
      </c>
      <c r="DJ1101">
        <f t="shared" si="225"/>
        <v>724.16</v>
      </c>
      <c r="DK1101">
        <v>0</v>
      </c>
      <c r="DL1101" t="s">
        <v>3</v>
      </c>
      <c r="DM1101">
        <v>0</v>
      </c>
      <c r="DN1101" t="s">
        <v>3</v>
      </c>
      <c r="DO1101">
        <v>0</v>
      </c>
    </row>
    <row r="1102" spans="1:119" x14ac:dyDescent="0.2">
      <c r="A1102">
        <f>ROW(Source!A3336)</f>
        <v>3336</v>
      </c>
      <c r="B1102">
        <v>35364244</v>
      </c>
      <c r="C1102">
        <v>35386833</v>
      </c>
      <c r="D1102">
        <v>35116005</v>
      </c>
      <c r="E1102">
        <v>1</v>
      </c>
      <c r="F1102">
        <v>1</v>
      </c>
      <c r="G1102">
        <v>15872964</v>
      </c>
      <c r="H1102">
        <v>3</v>
      </c>
      <c r="I1102" t="s">
        <v>1099</v>
      </c>
      <c r="J1102" t="s">
        <v>1100</v>
      </c>
      <c r="K1102" t="s">
        <v>1101</v>
      </c>
      <c r="L1102">
        <v>1354</v>
      </c>
      <c r="N1102">
        <v>1010</v>
      </c>
      <c r="O1102" t="s">
        <v>52</v>
      </c>
      <c r="P1102" t="s">
        <v>52</v>
      </c>
      <c r="Q1102">
        <v>1</v>
      </c>
      <c r="W1102">
        <v>0</v>
      </c>
      <c r="X1102">
        <v>-2070555848</v>
      </c>
      <c r="Y1102">
        <f t="shared" si="207"/>
        <v>4</v>
      </c>
      <c r="AA1102">
        <v>54.24</v>
      </c>
      <c r="AB1102">
        <v>0</v>
      </c>
      <c r="AC1102">
        <v>0</v>
      </c>
      <c r="AD1102">
        <v>0</v>
      </c>
      <c r="AE1102">
        <v>54.24</v>
      </c>
      <c r="AF1102">
        <v>0</v>
      </c>
      <c r="AG1102">
        <v>0</v>
      </c>
      <c r="AH1102">
        <v>0</v>
      </c>
      <c r="AI1102">
        <v>1</v>
      </c>
      <c r="AJ1102">
        <v>1</v>
      </c>
      <c r="AK1102">
        <v>1</v>
      </c>
      <c r="AL1102">
        <v>1</v>
      </c>
      <c r="AM1102">
        <v>-2</v>
      </c>
      <c r="AN1102">
        <v>0</v>
      </c>
      <c r="AO1102">
        <v>1</v>
      </c>
      <c r="AP1102">
        <v>1</v>
      </c>
      <c r="AQ1102">
        <v>0</v>
      </c>
      <c r="AR1102">
        <v>0</v>
      </c>
      <c r="AS1102" t="s">
        <v>3</v>
      </c>
      <c r="AT1102">
        <v>4</v>
      </c>
      <c r="AU1102" t="s">
        <v>3</v>
      </c>
      <c r="AV1102">
        <v>0</v>
      </c>
      <c r="AW1102">
        <v>2</v>
      </c>
      <c r="AX1102">
        <v>35386856</v>
      </c>
      <c r="AY1102">
        <v>1</v>
      </c>
      <c r="AZ1102">
        <v>0</v>
      </c>
      <c r="BA1102">
        <v>1102</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CV1102">
        <v>0</v>
      </c>
      <c r="CW1102">
        <v>0</v>
      </c>
      <c r="CX1102">
        <f>ROUND(Y1102*Source!I3336,9)</f>
        <v>4.2</v>
      </c>
      <c r="CY1102">
        <f t="shared" si="222"/>
        <v>54.24</v>
      </c>
      <c r="CZ1102">
        <f t="shared" si="223"/>
        <v>54.24</v>
      </c>
      <c r="DA1102">
        <f t="shared" si="224"/>
        <v>1</v>
      </c>
      <c r="DB1102">
        <f t="shared" si="208"/>
        <v>216.96</v>
      </c>
      <c r="DC1102">
        <f t="shared" si="209"/>
        <v>0</v>
      </c>
      <c r="DD1102" t="s">
        <v>3</v>
      </c>
      <c r="DE1102" t="s">
        <v>3</v>
      </c>
      <c r="DF1102">
        <f t="shared" si="218"/>
        <v>227.81</v>
      </c>
      <c r="DG1102">
        <f t="shared" si="219"/>
        <v>0</v>
      </c>
      <c r="DH1102">
        <f t="shared" si="220"/>
        <v>0</v>
      </c>
      <c r="DI1102">
        <f t="shared" si="221"/>
        <v>0</v>
      </c>
      <c r="DJ1102">
        <f t="shared" si="225"/>
        <v>227.81</v>
      </c>
      <c r="DK1102">
        <v>0</v>
      </c>
      <c r="DL1102" t="s">
        <v>3</v>
      </c>
      <c r="DM1102">
        <v>0</v>
      </c>
      <c r="DN1102" t="s">
        <v>3</v>
      </c>
      <c r="DO1102">
        <v>0</v>
      </c>
    </row>
    <row r="1103" spans="1:119" x14ac:dyDescent="0.2">
      <c r="A1103">
        <f>ROW(Source!A3336)</f>
        <v>3336</v>
      </c>
      <c r="B1103">
        <v>35364244</v>
      </c>
      <c r="C1103">
        <v>35386833</v>
      </c>
      <c r="D1103">
        <v>35116007</v>
      </c>
      <c r="E1103">
        <v>1</v>
      </c>
      <c r="F1103">
        <v>1</v>
      </c>
      <c r="G1103">
        <v>15872964</v>
      </c>
      <c r="H1103">
        <v>3</v>
      </c>
      <c r="I1103" t="s">
        <v>1102</v>
      </c>
      <c r="J1103" t="s">
        <v>1103</v>
      </c>
      <c r="K1103" t="s">
        <v>1104</v>
      </c>
      <c r="L1103">
        <v>1354</v>
      </c>
      <c r="N1103">
        <v>1010</v>
      </c>
      <c r="O1103" t="s">
        <v>52</v>
      </c>
      <c r="P1103" t="s">
        <v>52</v>
      </c>
      <c r="Q1103">
        <v>1</v>
      </c>
      <c r="W1103">
        <v>0</v>
      </c>
      <c r="X1103">
        <v>1509415827</v>
      </c>
      <c r="Y1103">
        <f t="shared" ref="Y1103:Y1155" si="226">AT1103</f>
        <v>2</v>
      </c>
      <c r="AA1103">
        <v>666.11</v>
      </c>
      <c r="AB1103">
        <v>0</v>
      </c>
      <c r="AC1103">
        <v>0</v>
      </c>
      <c r="AD1103">
        <v>0</v>
      </c>
      <c r="AE1103">
        <v>666.11</v>
      </c>
      <c r="AF1103">
        <v>0</v>
      </c>
      <c r="AG1103">
        <v>0</v>
      </c>
      <c r="AH1103">
        <v>0</v>
      </c>
      <c r="AI1103">
        <v>1</v>
      </c>
      <c r="AJ1103">
        <v>1</v>
      </c>
      <c r="AK1103">
        <v>1</v>
      </c>
      <c r="AL1103">
        <v>1</v>
      </c>
      <c r="AM1103">
        <v>-2</v>
      </c>
      <c r="AN1103">
        <v>0</v>
      </c>
      <c r="AO1103">
        <v>1</v>
      </c>
      <c r="AP1103">
        <v>1</v>
      </c>
      <c r="AQ1103">
        <v>0</v>
      </c>
      <c r="AR1103">
        <v>0</v>
      </c>
      <c r="AS1103" t="s">
        <v>3</v>
      </c>
      <c r="AT1103">
        <v>2</v>
      </c>
      <c r="AU1103" t="s">
        <v>3</v>
      </c>
      <c r="AV1103">
        <v>0</v>
      </c>
      <c r="AW1103">
        <v>2</v>
      </c>
      <c r="AX1103">
        <v>35386857</v>
      </c>
      <c r="AY1103">
        <v>1</v>
      </c>
      <c r="AZ1103">
        <v>0</v>
      </c>
      <c r="BA1103">
        <v>1103</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CV1103">
        <v>0</v>
      </c>
      <c r="CW1103">
        <v>0</v>
      </c>
      <c r="CX1103">
        <f>ROUND(Y1103*Source!I3336,9)</f>
        <v>2.1</v>
      </c>
      <c r="CY1103">
        <f t="shared" si="222"/>
        <v>666.11</v>
      </c>
      <c r="CZ1103">
        <f t="shared" si="223"/>
        <v>666.11</v>
      </c>
      <c r="DA1103">
        <f t="shared" si="224"/>
        <v>1</v>
      </c>
      <c r="DB1103">
        <f t="shared" ref="DB1103:DB1155" si="227">ROUND(ROUND(AT1103*CZ1103,2),6)</f>
        <v>1332.22</v>
      </c>
      <c r="DC1103">
        <f t="shared" ref="DC1103:DC1155" si="228">ROUND(ROUND(AT1103*AG1103,2),6)</f>
        <v>0</v>
      </c>
      <c r="DD1103" t="s">
        <v>3</v>
      </c>
      <c r="DE1103" t="s">
        <v>3</v>
      </c>
      <c r="DF1103">
        <f t="shared" si="218"/>
        <v>1398.83</v>
      </c>
      <c r="DG1103">
        <f t="shared" si="219"/>
        <v>0</v>
      </c>
      <c r="DH1103">
        <f t="shared" si="220"/>
        <v>0</v>
      </c>
      <c r="DI1103">
        <f t="shared" si="221"/>
        <v>0</v>
      </c>
      <c r="DJ1103">
        <f t="shared" si="225"/>
        <v>1398.83</v>
      </c>
      <c r="DK1103">
        <v>0</v>
      </c>
      <c r="DL1103" t="s">
        <v>3</v>
      </c>
      <c r="DM1103">
        <v>0</v>
      </c>
      <c r="DN1103" t="s">
        <v>3</v>
      </c>
      <c r="DO1103">
        <v>0</v>
      </c>
    </row>
    <row r="1104" spans="1:119" x14ac:dyDescent="0.2">
      <c r="A1104">
        <f>ROW(Source!A3336)</f>
        <v>3336</v>
      </c>
      <c r="B1104">
        <v>35364244</v>
      </c>
      <c r="C1104">
        <v>35386833</v>
      </c>
      <c r="D1104">
        <v>35116008</v>
      </c>
      <c r="E1104">
        <v>1</v>
      </c>
      <c r="F1104">
        <v>1</v>
      </c>
      <c r="G1104">
        <v>15872964</v>
      </c>
      <c r="H1104">
        <v>3</v>
      </c>
      <c r="I1104" t="s">
        <v>1105</v>
      </c>
      <c r="J1104" t="s">
        <v>1106</v>
      </c>
      <c r="K1104" t="s">
        <v>1107</v>
      </c>
      <c r="L1104">
        <v>1354</v>
      </c>
      <c r="N1104">
        <v>1010</v>
      </c>
      <c r="O1104" t="s">
        <v>52</v>
      </c>
      <c r="P1104" t="s">
        <v>52</v>
      </c>
      <c r="Q1104">
        <v>1</v>
      </c>
      <c r="W1104">
        <v>0</v>
      </c>
      <c r="X1104">
        <v>-1994768362</v>
      </c>
      <c r="Y1104">
        <f t="shared" si="226"/>
        <v>15</v>
      </c>
      <c r="AA1104">
        <v>776.23</v>
      </c>
      <c r="AB1104">
        <v>0</v>
      </c>
      <c r="AC1104">
        <v>0</v>
      </c>
      <c r="AD1104">
        <v>0</v>
      </c>
      <c r="AE1104">
        <v>776.23</v>
      </c>
      <c r="AF1104">
        <v>0</v>
      </c>
      <c r="AG1104">
        <v>0</v>
      </c>
      <c r="AH1104">
        <v>0</v>
      </c>
      <c r="AI1104">
        <v>1</v>
      </c>
      <c r="AJ1104">
        <v>1</v>
      </c>
      <c r="AK1104">
        <v>1</v>
      </c>
      <c r="AL1104">
        <v>1</v>
      </c>
      <c r="AM1104">
        <v>-2</v>
      </c>
      <c r="AN1104">
        <v>0</v>
      </c>
      <c r="AO1104">
        <v>1</v>
      </c>
      <c r="AP1104">
        <v>1</v>
      </c>
      <c r="AQ1104">
        <v>0</v>
      </c>
      <c r="AR1104">
        <v>0</v>
      </c>
      <c r="AS1104" t="s">
        <v>3</v>
      </c>
      <c r="AT1104">
        <v>15</v>
      </c>
      <c r="AU1104" t="s">
        <v>3</v>
      </c>
      <c r="AV1104">
        <v>0</v>
      </c>
      <c r="AW1104">
        <v>2</v>
      </c>
      <c r="AX1104">
        <v>35386858</v>
      </c>
      <c r="AY1104">
        <v>1</v>
      </c>
      <c r="AZ1104">
        <v>0</v>
      </c>
      <c r="BA1104">
        <v>1104</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CV1104">
        <v>0</v>
      </c>
      <c r="CW1104">
        <v>0</v>
      </c>
      <c r="CX1104">
        <f>ROUND(Y1104*Source!I3336,9)</f>
        <v>15.75</v>
      </c>
      <c r="CY1104">
        <f t="shared" si="222"/>
        <v>776.23</v>
      </c>
      <c r="CZ1104">
        <f t="shared" si="223"/>
        <v>776.23</v>
      </c>
      <c r="DA1104">
        <f t="shared" si="224"/>
        <v>1</v>
      </c>
      <c r="DB1104">
        <f t="shared" si="227"/>
        <v>11643.45</v>
      </c>
      <c r="DC1104">
        <f t="shared" si="228"/>
        <v>0</v>
      </c>
      <c r="DD1104" t="s">
        <v>3</v>
      </c>
      <c r="DE1104" t="s">
        <v>3</v>
      </c>
      <c r="DF1104">
        <f t="shared" si="218"/>
        <v>12225.62</v>
      </c>
      <c r="DG1104">
        <f t="shared" si="219"/>
        <v>0</v>
      </c>
      <c r="DH1104">
        <f t="shared" si="220"/>
        <v>0</v>
      </c>
      <c r="DI1104">
        <f t="shared" si="221"/>
        <v>0</v>
      </c>
      <c r="DJ1104">
        <f t="shared" si="225"/>
        <v>12225.62</v>
      </c>
      <c r="DK1104">
        <v>0</v>
      </c>
      <c r="DL1104" t="s">
        <v>3</v>
      </c>
      <c r="DM1104">
        <v>0</v>
      </c>
      <c r="DN1104" t="s">
        <v>3</v>
      </c>
      <c r="DO1104">
        <v>0</v>
      </c>
    </row>
    <row r="1105" spans="1:119" x14ac:dyDescent="0.2">
      <c r="A1105">
        <f>ROW(Source!A3336)</f>
        <v>3336</v>
      </c>
      <c r="B1105">
        <v>35364244</v>
      </c>
      <c r="C1105">
        <v>35386833</v>
      </c>
      <c r="D1105">
        <v>35116009</v>
      </c>
      <c r="E1105">
        <v>1</v>
      </c>
      <c r="F1105">
        <v>1</v>
      </c>
      <c r="G1105">
        <v>15872964</v>
      </c>
      <c r="H1105">
        <v>3</v>
      </c>
      <c r="I1105" t="s">
        <v>1108</v>
      </c>
      <c r="J1105" t="s">
        <v>1109</v>
      </c>
      <c r="K1105" t="s">
        <v>1110</v>
      </c>
      <c r="L1105">
        <v>1354</v>
      </c>
      <c r="N1105">
        <v>1010</v>
      </c>
      <c r="O1105" t="s">
        <v>52</v>
      </c>
      <c r="P1105" t="s">
        <v>52</v>
      </c>
      <c r="Q1105">
        <v>1</v>
      </c>
      <c r="W1105">
        <v>0</v>
      </c>
      <c r="X1105">
        <v>1625024360</v>
      </c>
      <c r="Y1105">
        <f t="shared" si="226"/>
        <v>2</v>
      </c>
      <c r="AA1105">
        <v>947.75</v>
      </c>
      <c r="AB1105">
        <v>0</v>
      </c>
      <c r="AC1105">
        <v>0</v>
      </c>
      <c r="AD1105">
        <v>0</v>
      </c>
      <c r="AE1105">
        <v>947.75</v>
      </c>
      <c r="AF1105">
        <v>0</v>
      </c>
      <c r="AG1105">
        <v>0</v>
      </c>
      <c r="AH1105">
        <v>0</v>
      </c>
      <c r="AI1105">
        <v>1</v>
      </c>
      <c r="AJ1105">
        <v>1</v>
      </c>
      <c r="AK1105">
        <v>1</v>
      </c>
      <c r="AL1105">
        <v>1</v>
      </c>
      <c r="AM1105">
        <v>-2</v>
      </c>
      <c r="AN1105">
        <v>0</v>
      </c>
      <c r="AO1105">
        <v>1</v>
      </c>
      <c r="AP1105">
        <v>1</v>
      </c>
      <c r="AQ1105">
        <v>0</v>
      </c>
      <c r="AR1105">
        <v>0</v>
      </c>
      <c r="AS1105" t="s">
        <v>3</v>
      </c>
      <c r="AT1105">
        <v>2</v>
      </c>
      <c r="AU1105" t="s">
        <v>3</v>
      </c>
      <c r="AV1105">
        <v>0</v>
      </c>
      <c r="AW1105">
        <v>2</v>
      </c>
      <c r="AX1105">
        <v>35386859</v>
      </c>
      <c r="AY1105">
        <v>1</v>
      </c>
      <c r="AZ1105">
        <v>0</v>
      </c>
      <c r="BA1105">
        <v>1105</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CV1105">
        <v>0</v>
      </c>
      <c r="CW1105">
        <v>0</v>
      </c>
      <c r="CX1105">
        <f>ROUND(Y1105*Source!I3336,9)</f>
        <v>2.1</v>
      </c>
      <c r="CY1105">
        <f t="shared" si="222"/>
        <v>947.75</v>
      </c>
      <c r="CZ1105">
        <f t="shared" si="223"/>
        <v>947.75</v>
      </c>
      <c r="DA1105">
        <f t="shared" si="224"/>
        <v>1</v>
      </c>
      <c r="DB1105">
        <f t="shared" si="227"/>
        <v>1895.5</v>
      </c>
      <c r="DC1105">
        <f t="shared" si="228"/>
        <v>0</v>
      </c>
      <c r="DD1105" t="s">
        <v>3</v>
      </c>
      <c r="DE1105" t="s">
        <v>3</v>
      </c>
      <c r="DF1105">
        <f t="shared" si="218"/>
        <v>1990.28</v>
      </c>
      <c r="DG1105">
        <f t="shared" si="219"/>
        <v>0</v>
      </c>
      <c r="DH1105">
        <f t="shared" si="220"/>
        <v>0</v>
      </c>
      <c r="DI1105">
        <f t="shared" si="221"/>
        <v>0</v>
      </c>
      <c r="DJ1105">
        <f t="shared" si="225"/>
        <v>1990.28</v>
      </c>
      <c r="DK1105">
        <v>0</v>
      </c>
      <c r="DL1105" t="s">
        <v>3</v>
      </c>
      <c r="DM1105">
        <v>0</v>
      </c>
      <c r="DN1105" t="s">
        <v>3</v>
      </c>
      <c r="DO1105">
        <v>0</v>
      </c>
    </row>
    <row r="1106" spans="1:119" x14ac:dyDescent="0.2">
      <c r="A1106">
        <f>ROW(Source!A3337)</f>
        <v>3337</v>
      </c>
      <c r="B1106">
        <v>35364244</v>
      </c>
      <c r="C1106">
        <v>35386860</v>
      </c>
      <c r="D1106">
        <v>35111398</v>
      </c>
      <c r="E1106">
        <v>15872964</v>
      </c>
      <c r="F1106">
        <v>1</v>
      </c>
      <c r="G1106">
        <v>15872964</v>
      </c>
      <c r="H1106">
        <v>1</v>
      </c>
      <c r="I1106" t="s">
        <v>982</v>
      </c>
      <c r="J1106" t="s">
        <v>3</v>
      </c>
      <c r="K1106" t="s">
        <v>983</v>
      </c>
      <c r="L1106">
        <v>1191</v>
      </c>
      <c r="N1106">
        <v>1013</v>
      </c>
      <c r="O1106" t="s">
        <v>984</v>
      </c>
      <c r="P1106" t="s">
        <v>984</v>
      </c>
      <c r="Q1106">
        <v>1</v>
      </c>
      <c r="W1106">
        <v>0</v>
      </c>
      <c r="X1106">
        <v>476480486</v>
      </c>
      <c r="Y1106">
        <f t="shared" si="226"/>
        <v>1.18</v>
      </c>
      <c r="AA1106">
        <v>0</v>
      </c>
      <c r="AB1106">
        <v>0</v>
      </c>
      <c r="AC1106">
        <v>0</v>
      </c>
      <c r="AD1106">
        <v>0</v>
      </c>
      <c r="AE1106">
        <v>0</v>
      </c>
      <c r="AF1106">
        <v>0</v>
      </c>
      <c r="AG1106">
        <v>0</v>
      </c>
      <c r="AH1106">
        <v>0</v>
      </c>
      <c r="AI1106">
        <v>1</v>
      </c>
      <c r="AJ1106">
        <v>1</v>
      </c>
      <c r="AK1106">
        <v>1</v>
      </c>
      <c r="AL1106">
        <v>1</v>
      </c>
      <c r="AM1106">
        <v>-2</v>
      </c>
      <c r="AN1106">
        <v>0</v>
      </c>
      <c r="AO1106">
        <v>1</v>
      </c>
      <c r="AP1106">
        <v>1</v>
      </c>
      <c r="AQ1106">
        <v>0</v>
      </c>
      <c r="AR1106">
        <v>0</v>
      </c>
      <c r="AS1106" t="s">
        <v>3</v>
      </c>
      <c r="AT1106">
        <v>1.18</v>
      </c>
      <c r="AU1106" t="s">
        <v>3</v>
      </c>
      <c r="AV1106">
        <v>1</v>
      </c>
      <c r="AW1106">
        <v>2</v>
      </c>
      <c r="AX1106">
        <v>35386870</v>
      </c>
      <c r="AY1106">
        <v>1</v>
      </c>
      <c r="AZ1106">
        <v>0</v>
      </c>
      <c r="BA1106">
        <v>1106</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CU1106">
        <f>ROUND(AT1106*Source!I3337*AH1106*AL1106,2)</f>
        <v>0</v>
      </c>
      <c r="CV1106">
        <f>ROUND(Y1106*Source!I3337,9)</f>
        <v>0.59</v>
      </c>
      <c r="CW1106">
        <v>0</v>
      </c>
      <c r="CX1106">
        <f>ROUND(Y1106*Source!I3337,9)</f>
        <v>0.59</v>
      </c>
      <c r="CY1106">
        <f>AD1106</f>
        <v>0</v>
      </c>
      <c r="CZ1106">
        <f>AH1106</f>
        <v>0</v>
      </c>
      <c r="DA1106">
        <f>AL1106</f>
        <v>1</v>
      </c>
      <c r="DB1106">
        <f t="shared" si="227"/>
        <v>0</v>
      </c>
      <c r="DC1106">
        <f t="shared" si="228"/>
        <v>0</v>
      </c>
      <c r="DD1106" t="s">
        <v>3</v>
      </c>
      <c r="DE1106" t="s">
        <v>3</v>
      </c>
      <c r="DF1106">
        <f t="shared" si="218"/>
        <v>0</v>
      </c>
      <c r="DG1106">
        <f t="shared" si="219"/>
        <v>0</v>
      </c>
      <c r="DH1106">
        <f t="shared" si="220"/>
        <v>0</v>
      </c>
      <c r="DI1106">
        <f t="shared" si="221"/>
        <v>0</v>
      </c>
      <c r="DJ1106">
        <f>DI1106</f>
        <v>0</v>
      </c>
      <c r="DK1106">
        <v>0</v>
      </c>
      <c r="DL1106" t="s">
        <v>3</v>
      </c>
      <c r="DM1106">
        <v>0</v>
      </c>
      <c r="DN1106" t="s">
        <v>3</v>
      </c>
      <c r="DO1106">
        <v>0</v>
      </c>
    </row>
    <row r="1107" spans="1:119" x14ac:dyDescent="0.2">
      <c r="A1107">
        <f>ROW(Source!A3337)</f>
        <v>3337</v>
      </c>
      <c r="B1107">
        <v>35364244</v>
      </c>
      <c r="C1107">
        <v>35386860</v>
      </c>
      <c r="D1107">
        <v>35112486</v>
      </c>
      <c r="E1107">
        <v>1</v>
      </c>
      <c r="F1107">
        <v>1</v>
      </c>
      <c r="G1107">
        <v>15872964</v>
      </c>
      <c r="H1107">
        <v>2</v>
      </c>
      <c r="I1107" t="s">
        <v>1024</v>
      </c>
      <c r="J1107" t="s">
        <v>1025</v>
      </c>
      <c r="K1107" t="s">
        <v>1026</v>
      </c>
      <c r="L1107">
        <v>1368</v>
      </c>
      <c r="N1107">
        <v>1011</v>
      </c>
      <c r="O1107" t="s">
        <v>988</v>
      </c>
      <c r="P1107" t="s">
        <v>988</v>
      </c>
      <c r="Q1107">
        <v>1</v>
      </c>
      <c r="W1107">
        <v>0</v>
      </c>
      <c r="X1107">
        <v>284626939</v>
      </c>
      <c r="Y1107">
        <f t="shared" si="226"/>
        <v>0.44</v>
      </c>
      <c r="AA1107">
        <v>0</v>
      </c>
      <c r="AB1107">
        <v>2026.34</v>
      </c>
      <c r="AC1107">
        <v>1032.6099999999999</v>
      </c>
      <c r="AD1107">
        <v>0</v>
      </c>
      <c r="AE1107">
        <v>0</v>
      </c>
      <c r="AF1107">
        <v>2026.34</v>
      </c>
      <c r="AG1107">
        <v>1032.6099999999999</v>
      </c>
      <c r="AH1107">
        <v>0</v>
      </c>
      <c r="AI1107">
        <v>1</v>
      </c>
      <c r="AJ1107">
        <v>1</v>
      </c>
      <c r="AK1107">
        <v>1</v>
      </c>
      <c r="AL1107">
        <v>1</v>
      </c>
      <c r="AM1107">
        <v>-2</v>
      </c>
      <c r="AN1107">
        <v>0</v>
      </c>
      <c r="AO1107">
        <v>1</v>
      </c>
      <c r="AP1107">
        <v>1</v>
      </c>
      <c r="AQ1107">
        <v>0</v>
      </c>
      <c r="AR1107">
        <v>0</v>
      </c>
      <c r="AS1107" t="s">
        <v>3</v>
      </c>
      <c r="AT1107">
        <v>0.44</v>
      </c>
      <c r="AU1107" t="s">
        <v>3</v>
      </c>
      <c r="AV1107">
        <v>0</v>
      </c>
      <c r="AW1107">
        <v>2</v>
      </c>
      <c r="AX1107">
        <v>35386871</v>
      </c>
      <c r="AY1107">
        <v>1</v>
      </c>
      <c r="AZ1107">
        <v>0</v>
      </c>
      <c r="BA1107">
        <v>1107</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CV1107">
        <v>0</v>
      </c>
      <c r="CW1107">
        <f>ROUND(Y1107*Source!I3337*DO1107,9)</f>
        <v>0</v>
      </c>
      <c r="CX1107">
        <f>ROUND(Y1107*Source!I3337,9)</f>
        <v>0.22</v>
      </c>
      <c r="CY1107">
        <f>AB1107</f>
        <v>2026.34</v>
      </c>
      <c r="CZ1107">
        <f>AF1107</f>
        <v>2026.34</v>
      </c>
      <c r="DA1107">
        <f>AJ1107</f>
        <v>1</v>
      </c>
      <c r="DB1107">
        <f t="shared" si="227"/>
        <v>891.59</v>
      </c>
      <c r="DC1107">
        <f t="shared" si="228"/>
        <v>454.35</v>
      </c>
      <c r="DD1107" t="s">
        <v>3</v>
      </c>
      <c r="DE1107" t="s">
        <v>3</v>
      </c>
      <c r="DF1107">
        <f t="shared" si="218"/>
        <v>0</v>
      </c>
      <c r="DG1107">
        <f t="shared" si="219"/>
        <v>445.79</v>
      </c>
      <c r="DH1107">
        <f t="shared" si="220"/>
        <v>227.17</v>
      </c>
      <c r="DI1107">
        <f t="shared" si="221"/>
        <v>0</v>
      </c>
      <c r="DJ1107">
        <f>DG1107</f>
        <v>445.79</v>
      </c>
      <c r="DK1107">
        <v>0</v>
      </c>
      <c r="DL1107" t="s">
        <v>3</v>
      </c>
      <c r="DM1107">
        <v>0</v>
      </c>
      <c r="DN1107" t="s">
        <v>3</v>
      </c>
      <c r="DO1107">
        <v>0</v>
      </c>
    </row>
    <row r="1108" spans="1:119" x14ac:dyDescent="0.2">
      <c r="A1108">
        <f>ROW(Source!A3337)</f>
        <v>3337</v>
      </c>
      <c r="B1108">
        <v>35364244</v>
      </c>
      <c r="C1108">
        <v>35386860</v>
      </c>
      <c r="D1108">
        <v>35115020</v>
      </c>
      <c r="E1108">
        <v>1</v>
      </c>
      <c r="F1108">
        <v>1</v>
      </c>
      <c r="G1108">
        <v>15872964</v>
      </c>
      <c r="H1108">
        <v>3</v>
      </c>
      <c r="I1108" t="s">
        <v>1027</v>
      </c>
      <c r="J1108" t="s">
        <v>1028</v>
      </c>
      <c r="K1108" t="s">
        <v>1029</v>
      </c>
      <c r="L1108">
        <v>1346</v>
      </c>
      <c r="N1108">
        <v>1009</v>
      </c>
      <c r="O1108" t="s">
        <v>1030</v>
      </c>
      <c r="P1108" t="s">
        <v>1030</v>
      </c>
      <c r="Q1108">
        <v>1</v>
      </c>
      <c r="W1108">
        <v>0</v>
      </c>
      <c r="X1108">
        <v>1719425291</v>
      </c>
      <c r="Y1108">
        <f t="shared" si="226"/>
        <v>0.16</v>
      </c>
      <c r="AA1108">
        <v>363.22</v>
      </c>
      <c r="AB1108">
        <v>0</v>
      </c>
      <c r="AC1108">
        <v>0</v>
      </c>
      <c r="AD1108">
        <v>0</v>
      </c>
      <c r="AE1108">
        <v>363.22</v>
      </c>
      <c r="AF1108">
        <v>0</v>
      </c>
      <c r="AG1108">
        <v>0</v>
      </c>
      <c r="AH1108">
        <v>0</v>
      </c>
      <c r="AI1108">
        <v>1</v>
      </c>
      <c r="AJ1108">
        <v>1</v>
      </c>
      <c r="AK1108">
        <v>1</v>
      </c>
      <c r="AL1108">
        <v>1</v>
      </c>
      <c r="AM1108">
        <v>-2</v>
      </c>
      <c r="AN1108">
        <v>0</v>
      </c>
      <c r="AO1108">
        <v>1</v>
      </c>
      <c r="AP1108">
        <v>1</v>
      </c>
      <c r="AQ1108">
        <v>0</v>
      </c>
      <c r="AR1108">
        <v>0</v>
      </c>
      <c r="AS1108" t="s">
        <v>3</v>
      </c>
      <c r="AT1108">
        <v>0.16</v>
      </c>
      <c r="AU1108" t="s">
        <v>3</v>
      </c>
      <c r="AV1108">
        <v>0</v>
      </c>
      <c r="AW1108">
        <v>2</v>
      </c>
      <c r="AX1108">
        <v>35386872</v>
      </c>
      <c r="AY1108">
        <v>1</v>
      </c>
      <c r="AZ1108">
        <v>0</v>
      </c>
      <c r="BA1108">
        <v>1108</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CV1108">
        <v>0</v>
      </c>
      <c r="CW1108">
        <v>0</v>
      </c>
      <c r="CX1108">
        <f>ROUND(Y1108*Source!I3337,9)</f>
        <v>0.08</v>
      </c>
      <c r="CY1108">
        <f t="shared" ref="CY1108:CY1114" si="229">AA1108</f>
        <v>363.22</v>
      </c>
      <c r="CZ1108">
        <f t="shared" ref="CZ1108:CZ1114" si="230">AE1108</f>
        <v>363.22</v>
      </c>
      <c r="DA1108">
        <f t="shared" ref="DA1108:DA1114" si="231">AI1108</f>
        <v>1</v>
      </c>
      <c r="DB1108">
        <f t="shared" si="227"/>
        <v>58.12</v>
      </c>
      <c r="DC1108">
        <f t="shared" si="228"/>
        <v>0</v>
      </c>
      <c r="DD1108" t="s">
        <v>3</v>
      </c>
      <c r="DE1108" t="s">
        <v>3</v>
      </c>
      <c r="DF1108">
        <f t="shared" si="218"/>
        <v>29.06</v>
      </c>
      <c r="DG1108">
        <f t="shared" si="219"/>
        <v>0</v>
      </c>
      <c r="DH1108">
        <f t="shared" si="220"/>
        <v>0</v>
      </c>
      <c r="DI1108">
        <f t="shared" si="221"/>
        <v>0</v>
      </c>
      <c r="DJ1108">
        <f t="shared" ref="DJ1108:DJ1114" si="232">DF1108</f>
        <v>29.06</v>
      </c>
      <c r="DK1108">
        <v>0</v>
      </c>
      <c r="DL1108" t="s">
        <v>3</v>
      </c>
      <c r="DM1108">
        <v>0</v>
      </c>
      <c r="DN1108" t="s">
        <v>3</v>
      </c>
      <c r="DO1108">
        <v>0</v>
      </c>
    </row>
    <row r="1109" spans="1:119" x14ac:dyDescent="0.2">
      <c r="A1109">
        <f>ROW(Source!A3337)</f>
        <v>3337</v>
      </c>
      <c r="B1109">
        <v>35364244</v>
      </c>
      <c r="C1109">
        <v>35386860</v>
      </c>
      <c r="D1109">
        <v>35122310</v>
      </c>
      <c r="E1109">
        <v>1</v>
      </c>
      <c r="F1109">
        <v>1</v>
      </c>
      <c r="G1109">
        <v>15872964</v>
      </c>
      <c r="H1109">
        <v>3</v>
      </c>
      <c r="I1109" t="s">
        <v>1031</v>
      </c>
      <c r="J1109" t="s">
        <v>1032</v>
      </c>
      <c r="K1109" t="s">
        <v>1033</v>
      </c>
      <c r="L1109">
        <v>1301</v>
      </c>
      <c r="N1109">
        <v>1003</v>
      </c>
      <c r="O1109" t="s">
        <v>1002</v>
      </c>
      <c r="P1109" t="s">
        <v>1002</v>
      </c>
      <c r="Q1109">
        <v>1</v>
      </c>
      <c r="W1109">
        <v>0</v>
      </c>
      <c r="X1109">
        <v>-1189895200</v>
      </c>
      <c r="Y1109">
        <f t="shared" si="226"/>
        <v>5</v>
      </c>
      <c r="AA1109">
        <v>5.71</v>
      </c>
      <c r="AB1109">
        <v>0</v>
      </c>
      <c r="AC1109">
        <v>0</v>
      </c>
      <c r="AD1109">
        <v>0</v>
      </c>
      <c r="AE1109">
        <v>5.71</v>
      </c>
      <c r="AF1109">
        <v>0</v>
      </c>
      <c r="AG1109">
        <v>0</v>
      </c>
      <c r="AH1109">
        <v>0</v>
      </c>
      <c r="AI1109">
        <v>1</v>
      </c>
      <c r="AJ1109">
        <v>1</v>
      </c>
      <c r="AK1109">
        <v>1</v>
      </c>
      <c r="AL1109">
        <v>1</v>
      </c>
      <c r="AM1109">
        <v>-2</v>
      </c>
      <c r="AN1109">
        <v>0</v>
      </c>
      <c r="AO1109">
        <v>1</v>
      </c>
      <c r="AP1109">
        <v>1</v>
      </c>
      <c r="AQ1109">
        <v>0</v>
      </c>
      <c r="AR1109">
        <v>0</v>
      </c>
      <c r="AS1109" t="s">
        <v>3</v>
      </c>
      <c r="AT1109">
        <v>5</v>
      </c>
      <c r="AU1109" t="s">
        <v>3</v>
      </c>
      <c r="AV1109">
        <v>0</v>
      </c>
      <c r="AW1109">
        <v>2</v>
      </c>
      <c r="AX1109">
        <v>35386873</v>
      </c>
      <c r="AY1109">
        <v>1</v>
      </c>
      <c r="AZ1109">
        <v>0</v>
      </c>
      <c r="BA1109">
        <v>1109</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CV1109">
        <v>0</v>
      </c>
      <c r="CW1109">
        <v>0</v>
      </c>
      <c r="CX1109">
        <f>ROUND(Y1109*Source!I3337,9)</f>
        <v>2.5</v>
      </c>
      <c r="CY1109">
        <f t="shared" si="229"/>
        <v>5.71</v>
      </c>
      <c r="CZ1109">
        <f t="shared" si="230"/>
        <v>5.71</v>
      </c>
      <c r="DA1109">
        <f t="shared" si="231"/>
        <v>1</v>
      </c>
      <c r="DB1109">
        <f t="shared" si="227"/>
        <v>28.55</v>
      </c>
      <c r="DC1109">
        <f t="shared" si="228"/>
        <v>0</v>
      </c>
      <c r="DD1109" t="s">
        <v>3</v>
      </c>
      <c r="DE1109" t="s">
        <v>3</v>
      </c>
      <c r="DF1109">
        <f t="shared" si="218"/>
        <v>14.28</v>
      </c>
      <c r="DG1109">
        <f t="shared" si="219"/>
        <v>0</v>
      </c>
      <c r="DH1109">
        <f t="shared" si="220"/>
        <v>0</v>
      </c>
      <c r="DI1109">
        <f t="shared" si="221"/>
        <v>0</v>
      </c>
      <c r="DJ1109">
        <f t="shared" si="232"/>
        <v>14.28</v>
      </c>
      <c r="DK1109">
        <v>0</v>
      </c>
      <c r="DL1109" t="s">
        <v>3</v>
      </c>
      <c r="DM1109">
        <v>0</v>
      </c>
      <c r="DN1109" t="s">
        <v>3</v>
      </c>
      <c r="DO1109">
        <v>0</v>
      </c>
    </row>
    <row r="1110" spans="1:119" x14ac:dyDescent="0.2">
      <c r="A1110">
        <f>ROW(Source!A3337)</f>
        <v>3337</v>
      </c>
      <c r="B1110">
        <v>35364244</v>
      </c>
      <c r="C1110">
        <v>35386860</v>
      </c>
      <c r="D1110">
        <v>35122207</v>
      </c>
      <c r="E1110">
        <v>1</v>
      </c>
      <c r="F1110">
        <v>1</v>
      </c>
      <c r="G1110">
        <v>15872964</v>
      </c>
      <c r="H1110">
        <v>3</v>
      </c>
      <c r="I1110" t="s">
        <v>1034</v>
      </c>
      <c r="J1110" t="s">
        <v>1035</v>
      </c>
      <c r="K1110" t="s">
        <v>1036</v>
      </c>
      <c r="L1110">
        <v>1356</v>
      </c>
      <c r="N1110">
        <v>1010</v>
      </c>
      <c r="O1110" t="s">
        <v>242</v>
      </c>
      <c r="P1110" t="s">
        <v>242</v>
      </c>
      <c r="Q1110">
        <v>1000</v>
      </c>
      <c r="W1110">
        <v>0</v>
      </c>
      <c r="X1110">
        <v>-1948375318</v>
      </c>
      <c r="Y1110">
        <f t="shared" si="226"/>
        <v>5.0000000000000001E-3</v>
      </c>
      <c r="AA1110">
        <v>718.56</v>
      </c>
      <c r="AB1110">
        <v>0</v>
      </c>
      <c r="AC1110">
        <v>0</v>
      </c>
      <c r="AD1110">
        <v>0</v>
      </c>
      <c r="AE1110">
        <v>718.56</v>
      </c>
      <c r="AF1110">
        <v>0</v>
      </c>
      <c r="AG1110">
        <v>0</v>
      </c>
      <c r="AH1110">
        <v>0</v>
      </c>
      <c r="AI1110">
        <v>1</v>
      </c>
      <c r="AJ1110">
        <v>1</v>
      </c>
      <c r="AK1110">
        <v>1</v>
      </c>
      <c r="AL1110">
        <v>1</v>
      </c>
      <c r="AM1110">
        <v>-2</v>
      </c>
      <c r="AN1110">
        <v>0</v>
      </c>
      <c r="AO1110">
        <v>1</v>
      </c>
      <c r="AP1110">
        <v>1</v>
      </c>
      <c r="AQ1110">
        <v>0</v>
      </c>
      <c r="AR1110">
        <v>0</v>
      </c>
      <c r="AS1110" t="s">
        <v>3</v>
      </c>
      <c r="AT1110">
        <v>5.0000000000000001E-3</v>
      </c>
      <c r="AU1110" t="s">
        <v>3</v>
      </c>
      <c r="AV1110">
        <v>0</v>
      </c>
      <c r="AW1110">
        <v>2</v>
      </c>
      <c r="AX1110">
        <v>35386874</v>
      </c>
      <c r="AY1110">
        <v>1</v>
      </c>
      <c r="AZ1110">
        <v>0</v>
      </c>
      <c r="BA1110">
        <v>1110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CV1110">
        <v>0</v>
      </c>
      <c r="CW1110">
        <v>0</v>
      </c>
      <c r="CX1110">
        <f>ROUND(Y1110*Source!I3337,9)</f>
        <v>2.5000000000000001E-3</v>
      </c>
      <c r="CY1110">
        <f t="shared" si="229"/>
        <v>718.56</v>
      </c>
      <c r="CZ1110">
        <f t="shared" si="230"/>
        <v>718.56</v>
      </c>
      <c r="DA1110">
        <f t="shared" si="231"/>
        <v>1</v>
      </c>
      <c r="DB1110">
        <f t="shared" si="227"/>
        <v>3.59</v>
      </c>
      <c r="DC1110">
        <f t="shared" si="228"/>
        <v>0</v>
      </c>
      <c r="DD1110" t="s">
        <v>3</v>
      </c>
      <c r="DE1110" t="s">
        <v>3</v>
      </c>
      <c r="DF1110">
        <f t="shared" si="218"/>
        <v>1.8</v>
      </c>
      <c r="DG1110">
        <f t="shared" si="219"/>
        <v>0</v>
      </c>
      <c r="DH1110">
        <f t="shared" si="220"/>
        <v>0</v>
      </c>
      <c r="DI1110">
        <f t="shared" si="221"/>
        <v>0</v>
      </c>
      <c r="DJ1110">
        <f t="shared" si="232"/>
        <v>1.8</v>
      </c>
      <c r="DK1110">
        <v>0</v>
      </c>
      <c r="DL1110" t="s">
        <v>3</v>
      </c>
      <c r="DM1110">
        <v>0</v>
      </c>
      <c r="DN1110" t="s">
        <v>3</v>
      </c>
      <c r="DO1110">
        <v>0</v>
      </c>
    </row>
    <row r="1111" spans="1:119" x14ac:dyDescent="0.2">
      <c r="A1111">
        <f>ROW(Source!A3337)</f>
        <v>3337</v>
      </c>
      <c r="B1111">
        <v>35364244</v>
      </c>
      <c r="C1111">
        <v>35386860</v>
      </c>
      <c r="D1111">
        <v>35122491</v>
      </c>
      <c r="E1111">
        <v>1</v>
      </c>
      <c r="F1111">
        <v>1</v>
      </c>
      <c r="G1111">
        <v>15872964</v>
      </c>
      <c r="H1111">
        <v>3</v>
      </c>
      <c r="I1111" t="s">
        <v>1037</v>
      </c>
      <c r="J1111" t="s">
        <v>1038</v>
      </c>
      <c r="K1111" t="s">
        <v>1039</v>
      </c>
      <c r="L1111">
        <v>1354</v>
      </c>
      <c r="N1111">
        <v>1010</v>
      </c>
      <c r="O1111" t="s">
        <v>52</v>
      </c>
      <c r="P1111" t="s">
        <v>52</v>
      </c>
      <c r="Q1111">
        <v>1</v>
      </c>
      <c r="W1111">
        <v>0</v>
      </c>
      <c r="X1111">
        <v>1884843886</v>
      </c>
      <c r="Y1111">
        <f t="shared" si="226"/>
        <v>10</v>
      </c>
      <c r="AA1111">
        <v>29.36</v>
      </c>
      <c r="AB1111">
        <v>0</v>
      </c>
      <c r="AC1111">
        <v>0</v>
      </c>
      <c r="AD1111">
        <v>0</v>
      </c>
      <c r="AE1111">
        <v>29.36</v>
      </c>
      <c r="AF1111">
        <v>0</v>
      </c>
      <c r="AG1111">
        <v>0</v>
      </c>
      <c r="AH1111">
        <v>0</v>
      </c>
      <c r="AI1111">
        <v>1</v>
      </c>
      <c r="AJ1111">
        <v>1</v>
      </c>
      <c r="AK1111">
        <v>1</v>
      </c>
      <c r="AL1111">
        <v>1</v>
      </c>
      <c r="AM1111">
        <v>-2</v>
      </c>
      <c r="AN1111">
        <v>0</v>
      </c>
      <c r="AO1111">
        <v>1</v>
      </c>
      <c r="AP1111">
        <v>1</v>
      </c>
      <c r="AQ1111">
        <v>0</v>
      </c>
      <c r="AR1111">
        <v>0</v>
      </c>
      <c r="AS1111" t="s">
        <v>3</v>
      </c>
      <c r="AT1111">
        <v>10</v>
      </c>
      <c r="AU1111" t="s">
        <v>3</v>
      </c>
      <c r="AV1111">
        <v>0</v>
      </c>
      <c r="AW1111">
        <v>2</v>
      </c>
      <c r="AX1111">
        <v>35386875</v>
      </c>
      <c r="AY1111">
        <v>1</v>
      </c>
      <c r="AZ1111">
        <v>0</v>
      </c>
      <c r="BA1111">
        <v>1111</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CV1111">
        <v>0</v>
      </c>
      <c r="CW1111">
        <v>0</v>
      </c>
      <c r="CX1111">
        <f>ROUND(Y1111*Source!I3337,9)</f>
        <v>5</v>
      </c>
      <c r="CY1111">
        <f t="shared" si="229"/>
        <v>29.36</v>
      </c>
      <c r="CZ1111">
        <f t="shared" si="230"/>
        <v>29.36</v>
      </c>
      <c r="DA1111">
        <f t="shared" si="231"/>
        <v>1</v>
      </c>
      <c r="DB1111">
        <f t="shared" si="227"/>
        <v>293.60000000000002</v>
      </c>
      <c r="DC1111">
        <f t="shared" si="228"/>
        <v>0</v>
      </c>
      <c r="DD1111" t="s">
        <v>3</v>
      </c>
      <c r="DE1111" t="s">
        <v>3</v>
      </c>
      <c r="DF1111">
        <f t="shared" si="218"/>
        <v>146.80000000000001</v>
      </c>
      <c r="DG1111">
        <f t="shared" si="219"/>
        <v>0</v>
      </c>
      <c r="DH1111">
        <f t="shared" si="220"/>
        <v>0</v>
      </c>
      <c r="DI1111">
        <f t="shared" si="221"/>
        <v>0</v>
      </c>
      <c r="DJ1111">
        <f t="shared" si="232"/>
        <v>146.80000000000001</v>
      </c>
      <c r="DK1111">
        <v>0</v>
      </c>
      <c r="DL1111" t="s">
        <v>3</v>
      </c>
      <c r="DM1111">
        <v>0</v>
      </c>
      <c r="DN1111" t="s">
        <v>3</v>
      </c>
      <c r="DO1111">
        <v>0</v>
      </c>
    </row>
    <row r="1112" spans="1:119" x14ac:dyDescent="0.2">
      <c r="A1112">
        <f>ROW(Source!A3337)</f>
        <v>3337</v>
      </c>
      <c r="B1112">
        <v>35364244</v>
      </c>
      <c r="C1112">
        <v>35386860</v>
      </c>
      <c r="D1112">
        <v>35122522</v>
      </c>
      <c r="E1112">
        <v>1</v>
      </c>
      <c r="F1112">
        <v>1</v>
      </c>
      <c r="G1112">
        <v>15872964</v>
      </c>
      <c r="H1112">
        <v>3</v>
      </c>
      <c r="I1112" t="s">
        <v>1040</v>
      </c>
      <c r="J1112" t="s">
        <v>1041</v>
      </c>
      <c r="K1112" t="s">
        <v>1042</v>
      </c>
      <c r="L1112">
        <v>1355</v>
      </c>
      <c r="N1112">
        <v>1010</v>
      </c>
      <c r="O1112" t="s">
        <v>18</v>
      </c>
      <c r="P1112" t="s">
        <v>18</v>
      </c>
      <c r="Q1112">
        <v>100</v>
      </c>
      <c r="W1112">
        <v>0</v>
      </c>
      <c r="X1112">
        <v>527662241</v>
      </c>
      <c r="Y1112">
        <f t="shared" si="226"/>
        <v>0.26</v>
      </c>
      <c r="AA1112">
        <v>127.48</v>
      </c>
      <c r="AB1112">
        <v>0</v>
      </c>
      <c r="AC1112">
        <v>0</v>
      </c>
      <c r="AD1112">
        <v>0</v>
      </c>
      <c r="AE1112">
        <v>127.48</v>
      </c>
      <c r="AF1112">
        <v>0</v>
      </c>
      <c r="AG1112">
        <v>0</v>
      </c>
      <c r="AH1112">
        <v>0</v>
      </c>
      <c r="AI1112">
        <v>1</v>
      </c>
      <c r="AJ1112">
        <v>1</v>
      </c>
      <c r="AK1112">
        <v>1</v>
      </c>
      <c r="AL1112">
        <v>1</v>
      </c>
      <c r="AM1112">
        <v>-2</v>
      </c>
      <c r="AN1112">
        <v>0</v>
      </c>
      <c r="AO1112">
        <v>1</v>
      </c>
      <c r="AP1112">
        <v>1</v>
      </c>
      <c r="AQ1112">
        <v>0</v>
      </c>
      <c r="AR1112">
        <v>0</v>
      </c>
      <c r="AS1112" t="s">
        <v>3</v>
      </c>
      <c r="AT1112">
        <v>0.26</v>
      </c>
      <c r="AU1112" t="s">
        <v>3</v>
      </c>
      <c r="AV1112">
        <v>0</v>
      </c>
      <c r="AW1112">
        <v>2</v>
      </c>
      <c r="AX1112">
        <v>35386876</v>
      </c>
      <c r="AY1112">
        <v>1</v>
      </c>
      <c r="AZ1112">
        <v>0</v>
      </c>
      <c r="BA1112">
        <v>1112</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CV1112">
        <v>0</v>
      </c>
      <c r="CW1112">
        <v>0</v>
      </c>
      <c r="CX1112">
        <f>ROUND(Y1112*Source!I3337,9)</f>
        <v>0.13</v>
      </c>
      <c r="CY1112">
        <f t="shared" si="229"/>
        <v>127.48</v>
      </c>
      <c r="CZ1112">
        <f t="shared" si="230"/>
        <v>127.48</v>
      </c>
      <c r="DA1112">
        <f t="shared" si="231"/>
        <v>1</v>
      </c>
      <c r="DB1112">
        <f t="shared" si="227"/>
        <v>33.14</v>
      </c>
      <c r="DC1112">
        <f t="shared" si="228"/>
        <v>0</v>
      </c>
      <c r="DD1112" t="s">
        <v>3</v>
      </c>
      <c r="DE1112" t="s">
        <v>3</v>
      </c>
      <c r="DF1112">
        <f t="shared" si="218"/>
        <v>16.57</v>
      </c>
      <c r="DG1112">
        <f t="shared" si="219"/>
        <v>0</v>
      </c>
      <c r="DH1112">
        <f t="shared" si="220"/>
        <v>0</v>
      </c>
      <c r="DI1112">
        <f t="shared" si="221"/>
        <v>0</v>
      </c>
      <c r="DJ1112">
        <f t="shared" si="232"/>
        <v>16.57</v>
      </c>
      <c r="DK1112">
        <v>0</v>
      </c>
      <c r="DL1112" t="s">
        <v>3</v>
      </c>
      <c r="DM1112">
        <v>0</v>
      </c>
      <c r="DN1112" t="s">
        <v>3</v>
      </c>
      <c r="DO1112">
        <v>0</v>
      </c>
    </row>
    <row r="1113" spans="1:119" x14ac:dyDescent="0.2">
      <c r="A1113">
        <f>ROW(Source!A3337)</f>
        <v>3337</v>
      </c>
      <c r="B1113">
        <v>35364244</v>
      </c>
      <c r="C1113">
        <v>35386860</v>
      </c>
      <c r="D1113">
        <v>35122244</v>
      </c>
      <c r="E1113">
        <v>1</v>
      </c>
      <c r="F1113">
        <v>1</v>
      </c>
      <c r="G1113">
        <v>15872964</v>
      </c>
      <c r="H1113">
        <v>3</v>
      </c>
      <c r="I1113" t="s">
        <v>1043</v>
      </c>
      <c r="J1113" t="s">
        <v>1044</v>
      </c>
      <c r="K1113" t="s">
        <v>1045</v>
      </c>
      <c r="L1113">
        <v>1356</v>
      </c>
      <c r="N1113">
        <v>1010</v>
      </c>
      <c r="O1113" t="s">
        <v>242</v>
      </c>
      <c r="P1113" t="s">
        <v>242</v>
      </c>
      <c r="Q1113">
        <v>1000</v>
      </c>
      <c r="W1113">
        <v>0</v>
      </c>
      <c r="X1113">
        <v>-1680055193</v>
      </c>
      <c r="Y1113">
        <f t="shared" si="226"/>
        <v>0.02</v>
      </c>
      <c r="AA1113">
        <v>258.44</v>
      </c>
      <c r="AB1113">
        <v>0</v>
      </c>
      <c r="AC1113">
        <v>0</v>
      </c>
      <c r="AD1113">
        <v>0</v>
      </c>
      <c r="AE1113">
        <v>258.44</v>
      </c>
      <c r="AF1113">
        <v>0</v>
      </c>
      <c r="AG1113">
        <v>0</v>
      </c>
      <c r="AH1113">
        <v>0</v>
      </c>
      <c r="AI1113">
        <v>1</v>
      </c>
      <c r="AJ1113">
        <v>1</v>
      </c>
      <c r="AK1113">
        <v>1</v>
      </c>
      <c r="AL1113">
        <v>1</v>
      </c>
      <c r="AM1113">
        <v>-2</v>
      </c>
      <c r="AN1113">
        <v>0</v>
      </c>
      <c r="AO1113">
        <v>1</v>
      </c>
      <c r="AP1113">
        <v>1</v>
      </c>
      <c r="AQ1113">
        <v>0</v>
      </c>
      <c r="AR1113">
        <v>0</v>
      </c>
      <c r="AS1113" t="s">
        <v>3</v>
      </c>
      <c r="AT1113">
        <v>0.02</v>
      </c>
      <c r="AU1113" t="s">
        <v>3</v>
      </c>
      <c r="AV1113">
        <v>0</v>
      </c>
      <c r="AW1113">
        <v>2</v>
      </c>
      <c r="AX1113">
        <v>35386877</v>
      </c>
      <c r="AY1113">
        <v>1</v>
      </c>
      <c r="AZ1113">
        <v>0</v>
      </c>
      <c r="BA1113">
        <v>1113</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CV1113">
        <v>0</v>
      </c>
      <c r="CW1113">
        <v>0</v>
      </c>
      <c r="CX1113">
        <f>ROUND(Y1113*Source!I3337,9)</f>
        <v>0.01</v>
      </c>
      <c r="CY1113">
        <f t="shared" si="229"/>
        <v>258.44</v>
      </c>
      <c r="CZ1113">
        <f t="shared" si="230"/>
        <v>258.44</v>
      </c>
      <c r="DA1113">
        <f t="shared" si="231"/>
        <v>1</v>
      </c>
      <c r="DB1113">
        <f t="shared" si="227"/>
        <v>5.17</v>
      </c>
      <c r="DC1113">
        <f t="shared" si="228"/>
        <v>0</v>
      </c>
      <c r="DD1113" t="s">
        <v>3</v>
      </c>
      <c r="DE1113" t="s">
        <v>3</v>
      </c>
      <c r="DF1113">
        <f t="shared" si="218"/>
        <v>2.58</v>
      </c>
      <c r="DG1113">
        <f t="shared" si="219"/>
        <v>0</v>
      </c>
      <c r="DH1113">
        <f t="shared" si="220"/>
        <v>0</v>
      </c>
      <c r="DI1113">
        <f t="shared" si="221"/>
        <v>0</v>
      </c>
      <c r="DJ1113">
        <f t="shared" si="232"/>
        <v>2.58</v>
      </c>
      <c r="DK1113">
        <v>0</v>
      </c>
      <c r="DL1113" t="s">
        <v>3</v>
      </c>
      <c r="DM1113">
        <v>0</v>
      </c>
      <c r="DN1113" t="s">
        <v>3</v>
      </c>
      <c r="DO1113">
        <v>0</v>
      </c>
    </row>
    <row r="1114" spans="1:119" x14ac:dyDescent="0.2">
      <c r="A1114">
        <f>ROW(Source!A3337)</f>
        <v>3337</v>
      </c>
      <c r="B1114">
        <v>35364244</v>
      </c>
      <c r="C1114">
        <v>35386860</v>
      </c>
      <c r="D1114">
        <v>35123597</v>
      </c>
      <c r="E1114">
        <v>1</v>
      </c>
      <c r="F1114">
        <v>1</v>
      </c>
      <c r="G1114">
        <v>15872964</v>
      </c>
      <c r="H1114">
        <v>3</v>
      </c>
      <c r="I1114" t="s">
        <v>1046</v>
      </c>
      <c r="J1114" t="s">
        <v>1047</v>
      </c>
      <c r="K1114" t="s">
        <v>1048</v>
      </c>
      <c r="L1114">
        <v>1303</v>
      </c>
      <c r="N1114">
        <v>1003</v>
      </c>
      <c r="O1114" t="s">
        <v>35</v>
      </c>
      <c r="P1114" t="s">
        <v>35</v>
      </c>
      <c r="Q1114">
        <v>1000</v>
      </c>
      <c r="W1114">
        <v>0</v>
      </c>
      <c r="X1114">
        <v>1173250179</v>
      </c>
      <c r="Y1114">
        <f t="shared" si="226"/>
        <v>0.10299999999999999</v>
      </c>
      <c r="AA1114">
        <v>99643.05</v>
      </c>
      <c r="AB1114">
        <v>0</v>
      </c>
      <c r="AC1114">
        <v>0</v>
      </c>
      <c r="AD1114">
        <v>0</v>
      </c>
      <c r="AE1114">
        <v>99643.05</v>
      </c>
      <c r="AF1114">
        <v>0</v>
      </c>
      <c r="AG1114">
        <v>0</v>
      </c>
      <c r="AH1114">
        <v>0</v>
      </c>
      <c r="AI1114">
        <v>1</v>
      </c>
      <c r="AJ1114">
        <v>1</v>
      </c>
      <c r="AK1114">
        <v>1</v>
      </c>
      <c r="AL1114">
        <v>1</v>
      </c>
      <c r="AM1114">
        <v>-2</v>
      </c>
      <c r="AN1114">
        <v>0</v>
      </c>
      <c r="AO1114">
        <v>1</v>
      </c>
      <c r="AP1114">
        <v>1</v>
      </c>
      <c r="AQ1114">
        <v>0</v>
      </c>
      <c r="AR1114">
        <v>0</v>
      </c>
      <c r="AS1114" t="s">
        <v>3</v>
      </c>
      <c r="AT1114">
        <v>0.10299999999999999</v>
      </c>
      <c r="AU1114" t="s">
        <v>3</v>
      </c>
      <c r="AV1114">
        <v>0</v>
      </c>
      <c r="AW1114">
        <v>2</v>
      </c>
      <c r="AX1114">
        <v>35386878</v>
      </c>
      <c r="AY1114">
        <v>1</v>
      </c>
      <c r="AZ1114">
        <v>0</v>
      </c>
      <c r="BA1114">
        <v>1114</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CV1114">
        <v>0</v>
      </c>
      <c r="CW1114">
        <v>0</v>
      </c>
      <c r="CX1114">
        <f>ROUND(Y1114*Source!I3337,9)</f>
        <v>5.1499999999999997E-2</v>
      </c>
      <c r="CY1114">
        <f t="shared" si="229"/>
        <v>99643.05</v>
      </c>
      <c r="CZ1114">
        <f t="shared" si="230"/>
        <v>99643.05</v>
      </c>
      <c r="DA1114">
        <f t="shared" si="231"/>
        <v>1</v>
      </c>
      <c r="DB1114">
        <f t="shared" si="227"/>
        <v>10263.23</v>
      </c>
      <c r="DC1114">
        <f t="shared" si="228"/>
        <v>0</v>
      </c>
      <c r="DD1114" t="s">
        <v>3</v>
      </c>
      <c r="DE1114" t="s">
        <v>3</v>
      </c>
      <c r="DF1114">
        <f t="shared" si="218"/>
        <v>5131.62</v>
      </c>
      <c r="DG1114">
        <f t="shared" si="219"/>
        <v>0</v>
      </c>
      <c r="DH1114">
        <f t="shared" si="220"/>
        <v>0</v>
      </c>
      <c r="DI1114">
        <f t="shared" si="221"/>
        <v>0</v>
      </c>
      <c r="DJ1114">
        <f t="shared" si="232"/>
        <v>5131.62</v>
      </c>
      <c r="DK1114">
        <v>0</v>
      </c>
      <c r="DL1114" t="s">
        <v>3</v>
      </c>
      <c r="DM1114">
        <v>0</v>
      </c>
      <c r="DN1114" t="s">
        <v>3</v>
      </c>
      <c r="DO1114">
        <v>0</v>
      </c>
    </row>
    <row r="1115" spans="1:119" x14ac:dyDescent="0.2">
      <c r="A1115">
        <f>ROW(Source!A3339)</f>
        <v>3339</v>
      </c>
      <c r="B1115">
        <v>35364244</v>
      </c>
      <c r="C1115">
        <v>35386880</v>
      </c>
      <c r="D1115">
        <v>35111398</v>
      </c>
      <c r="E1115">
        <v>15872964</v>
      </c>
      <c r="F1115">
        <v>1</v>
      </c>
      <c r="G1115">
        <v>15872964</v>
      </c>
      <c r="H1115">
        <v>1</v>
      </c>
      <c r="I1115" t="s">
        <v>982</v>
      </c>
      <c r="J1115" t="s">
        <v>3</v>
      </c>
      <c r="K1115" t="s">
        <v>983</v>
      </c>
      <c r="L1115">
        <v>1191</v>
      </c>
      <c r="N1115">
        <v>1013</v>
      </c>
      <c r="O1115" t="s">
        <v>984</v>
      </c>
      <c r="P1115" t="s">
        <v>984</v>
      </c>
      <c r="Q1115">
        <v>1</v>
      </c>
      <c r="W1115">
        <v>0</v>
      </c>
      <c r="X1115">
        <v>476480486</v>
      </c>
      <c r="Y1115">
        <f t="shared" si="226"/>
        <v>17.77</v>
      </c>
      <c r="AA1115">
        <v>0</v>
      </c>
      <c r="AB1115">
        <v>0</v>
      </c>
      <c r="AC1115">
        <v>0</v>
      </c>
      <c r="AD1115">
        <v>0</v>
      </c>
      <c r="AE1115">
        <v>0</v>
      </c>
      <c r="AF1115">
        <v>0</v>
      </c>
      <c r="AG1115">
        <v>0</v>
      </c>
      <c r="AH1115">
        <v>0</v>
      </c>
      <c r="AI1115">
        <v>1</v>
      </c>
      <c r="AJ1115">
        <v>1</v>
      </c>
      <c r="AK1115">
        <v>1</v>
      </c>
      <c r="AL1115">
        <v>1</v>
      </c>
      <c r="AM1115">
        <v>-2</v>
      </c>
      <c r="AN1115">
        <v>0</v>
      </c>
      <c r="AO1115">
        <v>1</v>
      </c>
      <c r="AP1115">
        <v>1</v>
      </c>
      <c r="AQ1115">
        <v>0</v>
      </c>
      <c r="AR1115">
        <v>0</v>
      </c>
      <c r="AS1115" t="s">
        <v>3</v>
      </c>
      <c r="AT1115">
        <v>17.77</v>
      </c>
      <c r="AU1115" t="s">
        <v>3</v>
      </c>
      <c r="AV1115">
        <v>1</v>
      </c>
      <c r="AW1115">
        <v>2</v>
      </c>
      <c r="AX1115">
        <v>35386882</v>
      </c>
      <c r="AY1115">
        <v>1</v>
      </c>
      <c r="AZ1115">
        <v>0</v>
      </c>
      <c r="BA1115">
        <v>1115</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CU1115">
        <f>ROUND(AT1115*Source!I3339*AH1115*AL1115,2)</f>
        <v>0</v>
      </c>
      <c r="CV1115">
        <f>ROUND(Y1115*Source!I3339,9)</f>
        <v>1.5992999999999999</v>
      </c>
      <c r="CW1115">
        <v>0</v>
      </c>
      <c r="CX1115">
        <f>ROUND(Y1115*Source!I3339,9)</f>
        <v>1.5992999999999999</v>
      </c>
      <c r="CY1115">
        <f t="shared" ref="CY1115:CY1120" si="233">AD1115</f>
        <v>0</v>
      </c>
      <c r="CZ1115">
        <f t="shared" ref="CZ1115:CZ1120" si="234">AH1115</f>
        <v>0</v>
      </c>
      <c r="DA1115">
        <f t="shared" ref="DA1115:DA1120" si="235">AL1115</f>
        <v>1</v>
      </c>
      <c r="DB1115">
        <f t="shared" si="227"/>
        <v>0</v>
      </c>
      <c r="DC1115">
        <f t="shared" si="228"/>
        <v>0</v>
      </c>
      <c r="DD1115" t="s">
        <v>3</v>
      </c>
      <c r="DE1115" t="s">
        <v>3</v>
      </c>
      <c r="DF1115">
        <f t="shared" si="218"/>
        <v>0</v>
      </c>
      <c r="DG1115">
        <f t="shared" si="219"/>
        <v>0</v>
      </c>
      <c r="DH1115">
        <f t="shared" si="220"/>
        <v>0</v>
      </c>
      <c r="DI1115">
        <f t="shared" si="221"/>
        <v>0</v>
      </c>
      <c r="DJ1115">
        <f t="shared" ref="DJ1115:DJ1120" si="236">DI1115</f>
        <v>0</v>
      </c>
      <c r="DK1115">
        <v>0</v>
      </c>
      <c r="DL1115" t="s">
        <v>3</v>
      </c>
      <c r="DM1115">
        <v>0</v>
      </c>
      <c r="DN1115" t="s">
        <v>3</v>
      </c>
      <c r="DO1115">
        <v>0</v>
      </c>
    </row>
    <row r="1116" spans="1:119" x14ac:dyDescent="0.2">
      <c r="A1116">
        <f>ROW(Source!A3340)</f>
        <v>3340</v>
      </c>
      <c r="B1116">
        <v>35364244</v>
      </c>
      <c r="C1116">
        <v>35386883</v>
      </c>
      <c r="D1116">
        <v>35111398</v>
      </c>
      <c r="E1116">
        <v>15872964</v>
      </c>
      <c r="F1116">
        <v>1</v>
      </c>
      <c r="G1116">
        <v>15872964</v>
      </c>
      <c r="H1116">
        <v>1</v>
      </c>
      <c r="I1116" t="s">
        <v>982</v>
      </c>
      <c r="J1116" t="s">
        <v>3</v>
      </c>
      <c r="K1116" t="s">
        <v>983</v>
      </c>
      <c r="L1116">
        <v>1191</v>
      </c>
      <c r="N1116">
        <v>1013</v>
      </c>
      <c r="O1116" t="s">
        <v>984</v>
      </c>
      <c r="P1116" t="s">
        <v>984</v>
      </c>
      <c r="Q1116">
        <v>1</v>
      </c>
      <c r="W1116">
        <v>0</v>
      </c>
      <c r="X1116">
        <v>476480486</v>
      </c>
      <c r="Y1116">
        <f t="shared" si="226"/>
        <v>5.92</v>
      </c>
      <c r="AA1116">
        <v>0</v>
      </c>
      <c r="AB1116">
        <v>0</v>
      </c>
      <c r="AC1116">
        <v>0</v>
      </c>
      <c r="AD1116">
        <v>0</v>
      </c>
      <c r="AE1116">
        <v>0</v>
      </c>
      <c r="AF1116">
        <v>0</v>
      </c>
      <c r="AG1116">
        <v>0</v>
      </c>
      <c r="AH1116">
        <v>0</v>
      </c>
      <c r="AI1116">
        <v>1</v>
      </c>
      <c r="AJ1116">
        <v>1</v>
      </c>
      <c r="AK1116">
        <v>1</v>
      </c>
      <c r="AL1116">
        <v>1</v>
      </c>
      <c r="AM1116">
        <v>-2</v>
      </c>
      <c r="AN1116">
        <v>0</v>
      </c>
      <c r="AO1116">
        <v>1</v>
      </c>
      <c r="AP1116">
        <v>1</v>
      </c>
      <c r="AQ1116">
        <v>0</v>
      </c>
      <c r="AR1116">
        <v>0</v>
      </c>
      <c r="AS1116" t="s">
        <v>3</v>
      </c>
      <c r="AT1116">
        <v>5.92</v>
      </c>
      <c r="AU1116" t="s">
        <v>3</v>
      </c>
      <c r="AV1116">
        <v>1</v>
      </c>
      <c r="AW1116">
        <v>2</v>
      </c>
      <c r="AX1116">
        <v>35386885</v>
      </c>
      <c r="AY1116">
        <v>1</v>
      </c>
      <c r="AZ1116">
        <v>0</v>
      </c>
      <c r="BA1116">
        <v>1116</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CU1116">
        <f>ROUND(AT1116*Source!I3340*AH1116*AL1116,2)</f>
        <v>0</v>
      </c>
      <c r="CV1116">
        <f>ROUND(Y1116*Source!I3340,9)</f>
        <v>35.520000000000003</v>
      </c>
      <c r="CW1116">
        <v>0</v>
      </c>
      <c r="CX1116">
        <f>ROUND(Y1116*Source!I3340,9)</f>
        <v>35.520000000000003</v>
      </c>
      <c r="CY1116">
        <f t="shared" si="233"/>
        <v>0</v>
      </c>
      <c r="CZ1116">
        <f t="shared" si="234"/>
        <v>0</v>
      </c>
      <c r="DA1116">
        <f t="shared" si="235"/>
        <v>1</v>
      </c>
      <c r="DB1116">
        <f t="shared" si="227"/>
        <v>0</v>
      </c>
      <c r="DC1116">
        <f t="shared" si="228"/>
        <v>0</v>
      </c>
      <c r="DD1116" t="s">
        <v>3</v>
      </c>
      <c r="DE1116" t="s">
        <v>3</v>
      </c>
      <c r="DF1116">
        <f t="shared" si="218"/>
        <v>0</v>
      </c>
      <c r="DG1116">
        <f t="shared" si="219"/>
        <v>0</v>
      </c>
      <c r="DH1116">
        <f t="shared" si="220"/>
        <v>0</v>
      </c>
      <c r="DI1116">
        <f t="shared" si="221"/>
        <v>0</v>
      </c>
      <c r="DJ1116">
        <f t="shared" si="236"/>
        <v>0</v>
      </c>
      <c r="DK1116">
        <v>0</v>
      </c>
      <c r="DL1116" t="s">
        <v>3</v>
      </c>
      <c r="DM1116">
        <v>0</v>
      </c>
      <c r="DN1116" t="s">
        <v>3</v>
      </c>
      <c r="DO1116">
        <v>0</v>
      </c>
    </row>
    <row r="1117" spans="1:119" x14ac:dyDescent="0.2">
      <c r="A1117">
        <f>ROW(Source!A3376)</f>
        <v>3376</v>
      </c>
      <c r="B1117">
        <v>35364244</v>
      </c>
      <c r="C1117">
        <v>35386944</v>
      </c>
      <c r="D1117">
        <v>35111398</v>
      </c>
      <c r="E1117">
        <v>15872964</v>
      </c>
      <c r="F1117">
        <v>1</v>
      </c>
      <c r="G1117">
        <v>15872964</v>
      </c>
      <c r="H1117">
        <v>1</v>
      </c>
      <c r="I1117" t="s">
        <v>982</v>
      </c>
      <c r="J1117" t="s">
        <v>3</v>
      </c>
      <c r="K1117" t="s">
        <v>983</v>
      </c>
      <c r="L1117">
        <v>1191</v>
      </c>
      <c r="N1117">
        <v>1013</v>
      </c>
      <c r="O1117" t="s">
        <v>984</v>
      </c>
      <c r="P1117" t="s">
        <v>984</v>
      </c>
      <c r="Q1117">
        <v>1</v>
      </c>
      <c r="W1117">
        <v>0</v>
      </c>
      <c r="X1117">
        <v>476480486</v>
      </c>
      <c r="Y1117">
        <f t="shared" si="226"/>
        <v>5.84</v>
      </c>
      <c r="AA1117">
        <v>0</v>
      </c>
      <c r="AB1117">
        <v>0</v>
      </c>
      <c r="AC1117">
        <v>0</v>
      </c>
      <c r="AD1117">
        <v>0</v>
      </c>
      <c r="AE1117">
        <v>0</v>
      </c>
      <c r="AF1117">
        <v>0</v>
      </c>
      <c r="AG1117">
        <v>0</v>
      </c>
      <c r="AH1117">
        <v>0</v>
      </c>
      <c r="AI1117">
        <v>1</v>
      </c>
      <c r="AJ1117">
        <v>1</v>
      </c>
      <c r="AK1117">
        <v>1</v>
      </c>
      <c r="AL1117">
        <v>1</v>
      </c>
      <c r="AM1117">
        <v>-2</v>
      </c>
      <c r="AN1117">
        <v>0</v>
      </c>
      <c r="AO1117">
        <v>1</v>
      </c>
      <c r="AP1117">
        <v>1</v>
      </c>
      <c r="AQ1117">
        <v>0</v>
      </c>
      <c r="AR1117">
        <v>0</v>
      </c>
      <c r="AS1117" t="s">
        <v>3</v>
      </c>
      <c r="AT1117">
        <v>5.84</v>
      </c>
      <c r="AU1117" t="s">
        <v>3</v>
      </c>
      <c r="AV1117">
        <v>1</v>
      </c>
      <c r="AW1117">
        <v>2</v>
      </c>
      <c r="AX1117">
        <v>35386947</v>
      </c>
      <c r="AY1117">
        <v>1</v>
      </c>
      <c r="AZ1117">
        <v>0</v>
      </c>
      <c r="BA1117">
        <v>1117</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CU1117">
        <f>ROUND(AT1117*Source!I3376*AH1117*AL1117,2)</f>
        <v>0</v>
      </c>
      <c r="CV1117">
        <f>ROUND(Y1117*Source!I3376,9)</f>
        <v>0.2336</v>
      </c>
      <c r="CW1117">
        <v>0</v>
      </c>
      <c r="CX1117">
        <f>ROUND(Y1117*Source!I3376,9)</f>
        <v>0.2336</v>
      </c>
      <c r="CY1117">
        <f t="shared" si="233"/>
        <v>0</v>
      </c>
      <c r="CZ1117">
        <f t="shared" si="234"/>
        <v>0</v>
      </c>
      <c r="DA1117">
        <f t="shared" si="235"/>
        <v>1</v>
      </c>
      <c r="DB1117">
        <f t="shared" si="227"/>
        <v>0</v>
      </c>
      <c r="DC1117">
        <f t="shared" si="228"/>
        <v>0</v>
      </c>
      <c r="DD1117" t="s">
        <v>3</v>
      </c>
      <c r="DE1117" t="s">
        <v>3</v>
      </c>
      <c r="DF1117">
        <f t="shared" si="218"/>
        <v>0</v>
      </c>
      <c r="DG1117">
        <f t="shared" si="219"/>
        <v>0</v>
      </c>
      <c r="DH1117">
        <f t="shared" si="220"/>
        <v>0</v>
      </c>
      <c r="DI1117">
        <f t="shared" si="221"/>
        <v>0</v>
      </c>
      <c r="DJ1117">
        <f t="shared" si="236"/>
        <v>0</v>
      </c>
      <c r="DK1117">
        <v>0</v>
      </c>
      <c r="DL1117" t="s">
        <v>3</v>
      </c>
      <c r="DM1117">
        <v>0</v>
      </c>
      <c r="DN1117" t="s">
        <v>3</v>
      </c>
      <c r="DO1117">
        <v>0</v>
      </c>
    </row>
    <row r="1118" spans="1:119" x14ac:dyDescent="0.2">
      <c r="A1118">
        <f>ROW(Source!A3377)</f>
        <v>3377</v>
      </c>
      <c r="B1118">
        <v>35364244</v>
      </c>
      <c r="C1118">
        <v>35386945</v>
      </c>
      <c r="D1118">
        <v>35111398</v>
      </c>
      <c r="E1118">
        <v>15872964</v>
      </c>
      <c r="F1118">
        <v>1</v>
      </c>
      <c r="G1118">
        <v>15872964</v>
      </c>
      <c r="H1118">
        <v>1</v>
      </c>
      <c r="I1118" t="s">
        <v>982</v>
      </c>
      <c r="J1118" t="s">
        <v>3</v>
      </c>
      <c r="K1118" t="s">
        <v>983</v>
      </c>
      <c r="L1118">
        <v>1191</v>
      </c>
      <c r="N1118">
        <v>1013</v>
      </c>
      <c r="O1118" t="s">
        <v>984</v>
      </c>
      <c r="P1118" t="s">
        <v>984</v>
      </c>
      <c r="Q1118">
        <v>1</v>
      </c>
      <c r="W1118">
        <v>0</v>
      </c>
      <c r="X1118">
        <v>476480486</v>
      </c>
      <c r="Y1118">
        <f t="shared" si="226"/>
        <v>34.5</v>
      </c>
      <c r="AA1118">
        <v>0</v>
      </c>
      <c r="AB1118">
        <v>0</v>
      </c>
      <c r="AC1118">
        <v>0</v>
      </c>
      <c r="AD1118">
        <v>0</v>
      </c>
      <c r="AE1118">
        <v>0</v>
      </c>
      <c r="AF1118">
        <v>0</v>
      </c>
      <c r="AG1118">
        <v>0</v>
      </c>
      <c r="AH1118">
        <v>0</v>
      </c>
      <c r="AI1118">
        <v>1</v>
      </c>
      <c r="AJ1118">
        <v>1</v>
      </c>
      <c r="AK1118">
        <v>1</v>
      </c>
      <c r="AL1118">
        <v>1</v>
      </c>
      <c r="AM1118">
        <v>-2</v>
      </c>
      <c r="AN1118">
        <v>0</v>
      </c>
      <c r="AO1118">
        <v>1</v>
      </c>
      <c r="AP1118">
        <v>1</v>
      </c>
      <c r="AQ1118">
        <v>0</v>
      </c>
      <c r="AR1118">
        <v>0</v>
      </c>
      <c r="AS1118" t="s">
        <v>3</v>
      </c>
      <c r="AT1118">
        <v>34.5</v>
      </c>
      <c r="AU1118" t="s">
        <v>3</v>
      </c>
      <c r="AV1118">
        <v>1</v>
      </c>
      <c r="AW1118">
        <v>2</v>
      </c>
      <c r="AX1118">
        <v>35386949</v>
      </c>
      <c r="AY1118">
        <v>1</v>
      </c>
      <c r="AZ1118">
        <v>0</v>
      </c>
      <c r="BA1118">
        <v>1118</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CU1118">
        <f>ROUND(AT1118*Source!I3377*AH1118*AL1118,2)</f>
        <v>0</v>
      </c>
      <c r="CV1118">
        <f>ROUND(Y1118*Source!I3377,9)</f>
        <v>1.38</v>
      </c>
      <c r="CW1118">
        <v>0</v>
      </c>
      <c r="CX1118">
        <f>ROUND(Y1118*Source!I3377,9)</f>
        <v>1.38</v>
      </c>
      <c r="CY1118">
        <f t="shared" si="233"/>
        <v>0</v>
      </c>
      <c r="CZ1118">
        <f t="shared" si="234"/>
        <v>0</v>
      </c>
      <c r="DA1118">
        <f t="shared" si="235"/>
        <v>1</v>
      </c>
      <c r="DB1118">
        <f t="shared" si="227"/>
        <v>0</v>
      </c>
      <c r="DC1118">
        <f t="shared" si="228"/>
        <v>0</v>
      </c>
      <c r="DD1118" t="s">
        <v>3</v>
      </c>
      <c r="DE1118" t="s">
        <v>3</v>
      </c>
      <c r="DF1118">
        <f t="shared" si="218"/>
        <v>0</v>
      </c>
      <c r="DG1118">
        <f t="shared" si="219"/>
        <v>0</v>
      </c>
      <c r="DH1118">
        <f t="shared" si="220"/>
        <v>0</v>
      </c>
      <c r="DI1118">
        <f t="shared" si="221"/>
        <v>0</v>
      </c>
      <c r="DJ1118">
        <f t="shared" si="236"/>
        <v>0</v>
      </c>
      <c r="DK1118">
        <v>0</v>
      </c>
      <c r="DL1118" t="s">
        <v>3</v>
      </c>
      <c r="DM1118">
        <v>0</v>
      </c>
      <c r="DN1118" t="s">
        <v>3</v>
      </c>
      <c r="DO1118">
        <v>0</v>
      </c>
    </row>
    <row r="1119" spans="1:119" x14ac:dyDescent="0.2">
      <c r="A1119">
        <f>ROW(Source!A3413)</f>
        <v>3413</v>
      </c>
      <c r="B1119">
        <v>35364244</v>
      </c>
      <c r="C1119">
        <v>35387106</v>
      </c>
      <c r="D1119">
        <v>35111398</v>
      </c>
      <c r="E1119">
        <v>15872964</v>
      </c>
      <c r="F1119">
        <v>1</v>
      </c>
      <c r="G1119">
        <v>15872964</v>
      </c>
      <c r="H1119">
        <v>1</v>
      </c>
      <c r="I1119" t="s">
        <v>982</v>
      </c>
      <c r="J1119" t="s">
        <v>3</v>
      </c>
      <c r="K1119" t="s">
        <v>983</v>
      </c>
      <c r="L1119">
        <v>1191</v>
      </c>
      <c r="N1119">
        <v>1013</v>
      </c>
      <c r="O1119" t="s">
        <v>984</v>
      </c>
      <c r="P1119" t="s">
        <v>984</v>
      </c>
      <c r="Q1119">
        <v>1</v>
      </c>
      <c r="W1119">
        <v>0</v>
      </c>
      <c r="X1119">
        <v>476480486</v>
      </c>
      <c r="Y1119">
        <f t="shared" si="226"/>
        <v>5.84</v>
      </c>
      <c r="AA1119">
        <v>0</v>
      </c>
      <c r="AB1119">
        <v>0</v>
      </c>
      <c r="AC1119">
        <v>0</v>
      </c>
      <c r="AD1119">
        <v>0</v>
      </c>
      <c r="AE1119">
        <v>0</v>
      </c>
      <c r="AF1119">
        <v>0</v>
      </c>
      <c r="AG1119">
        <v>0</v>
      </c>
      <c r="AH1119">
        <v>0</v>
      </c>
      <c r="AI1119">
        <v>1</v>
      </c>
      <c r="AJ1119">
        <v>1</v>
      </c>
      <c r="AK1119">
        <v>1</v>
      </c>
      <c r="AL1119">
        <v>1</v>
      </c>
      <c r="AM1119">
        <v>-2</v>
      </c>
      <c r="AN1119">
        <v>0</v>
      </c>
      <c r="AO1119">
        <v>1</v>
      </c>
      <c r="AP1119">
        <v>1</v>
      </c>
      <c r="AQ1119">
        <v>0</v>
      </c>
      <c r="AR1119">
        <v>0</v>
      </c>
      <c r="AS1119" t="s">
        <v>3</v>
      </c>
      <c r="AT1119">
        <v>5.84</v>
      </c>
      <c r="AU1119" t="s">
        <v>3</v>
      </c>
      <c r="AV1119">
        <v>1</v>
      </c>
      <c r="AW1119">
        <v>2</v>
      </c>
      <c r="AX1119">
        <v>35387108</v>
      </c>
      <c r="AY1119">
        <v>1</v>
      </c>
      <c r="AZ1119">
        <v>0</v>
      </c>
      <c r="BA1119">
        <v>1119</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CU1119">
        <f>ROUND(AT1119*Source!I3413*AH1119*AL1119,2)</f>
        <v>0</v>
      </c>
      <c r="CV1119">
        <f>ROUND(Y1119*Source!I3413,9)</f>
        <v>0.2336</v>
      </c>
      <c r="CW1119">
        <v>0</v>
      </c>
      <c r="CX1119">
        <f>ROUND(Y1119*Source!I3413,9)</f>
        <v>0.2336</v>
      </c>
      <c r="CY1119">
        <f t="shared" si="233"/>
        <v>0</v>
      </c>
      <c r="CZ1119">
        <f t="shared" si="234"/>
        <v>0</v>
      </c>
      <c r="DA1119">
        <f t="shared" si="235"/>
        <v>1</v>
      </c>
      <c r="DB1119">
        <f t="shared" si="227"/>
        <v>0</v>
      </c>
      <c r="DC1119">
        <f t="shared" si="228"/>
        <v>0</v>
      </c>
      <c r="DD1119" t="s">
        <v>3</v>
      </c>
      <c r="DE1119" t="s">
        <v>3</v>
      </c>
      <c r="DF1119">
        <f t="shared" si="218"/>
        <v>0</v>
      </c>
      <c r="DG1119">
        <f t="shared" si="219"/>
        <v>0</v>
      </c>
      <c r="DH1119">
        <f t="shared" si="220"/>
        <v>0</v>
      </c>
      <c r="DI1119">
        <f t="shared" si="221"/>
        <v>0</v>
      </c>
      <c r="DJ1119">
        <f t="shared" si="236"/>
        <v>0</v>
      </c>
      <c r="DK1119">
        <v>0</v>
      </c>
      <c r="DL1119" t="s">
        <v>3</v>
      </c>
      <c r="DM1119">
        <v>0</v>
      </c>
      <c r="DN1119" t="s">
        <v>3</v>
      </c>
      <c r="DO1119">
        <v>0</v>
      </c>
    </row>
    <row r="1120" spans="1:119" x14ac:dyDescent="0.2">
      <c r="A1120">
        <f>ROW(Source!A3414)</f>
        <v>3414</v>
      </c>
      <c r="B1120">
        <v>35364244</v>
      </c>
      <c r="C1120">
        <v>35387109</v>
      </c>
      <c r="D1120">
        <v>35111398</v>
      </c>
      <c r="E1120">
        <v>15872964</v>
      </c>
      <c r="F1120">
        <v>1</v>
      </c>
      <c r="G1120">
        <v>15872964</v>
      </c>
      <c r="H1120">
        <v>1</v>
      </c>
      <c r="I1120" t="s">
        <v>982</v>
      </c>
      <c r="J1120" t="s">
        <v>3</v>
      </c>
      <c r="K1120" t="s">
        <v>983</v>
      </c>
      <c r="L1120">
        <v>1191</v>
      </c>
      <c r="N1120">
        <v>1013</v>
      </c>
      <c r="O1120" t="s">
        <v>984</v>
      </c>
      <c r="P1120" t="s">
        <v>984</v>
      </c>
      <c r="Q1120">
        <v>1</v>
      </c>
      <c r="W1120">
        <v>0</v>
      </c>
      <c r="X1120">
        <v>476480486</v>
      </c>
      <c r="Y1120">
        <f t="shared" si="226"/>
        <v>0.42</v>
      </c>
      <c r="AA1120">
        <v>0</v>
      </c>
      <c r="AB1120">
        <v>0</v>
      </c>
      <c r="AC1120">
        <v>0</v>
      </c>
      <c r="AD1120">
        <v>0</v>
      </c>
      <c r="AE1120">
        <v>0</v>
      </c>
      <c r="AF1120">
        <v>0</v>
      </c>
      <c r="AG1120">
        <v>0</v>
      </c>
      <c r="AH1120">
        <v>0</v>
      </c>
      <c r="AI1120">
        <v>1</v>
      </c>
      <c r="AJ1120">
        <v>1</v>
      </c>
      <c r="AK1120">
        <v>1</v>
      </c>
      <c r="AL1120">
        <v>1</v>
      </c>
      <c r="AM1120">
        <v>-2</v>
      </c>
      <c r="AN1120">
        <v>0</v>
      </c>
      <c r="AO1120">
        <v>1</v>
      </c>
      <c r="AP1120">
        <v>0</v>
      </c>
      <c r="AQ1120">
        <v>0</v>
      </c>
      <c r="AR1120">
        <v>0</v>
      </c>
      <c r="AS1120" t="s">
        <v>3</v>
      </c>
      <c r="AT1120">
        <v>0.42</v>
      </c>
      <c r="AU1120" t="s">
        <v>3</v>
      </c>
      <c r="AV1120">
        <v>1</v>
      </c>
      <c r="AW1120">
        <v>2</v>
      </c>
      <c r="AX1120">
        <v>35387114</v>
      </c>
      <c r="AY1120">
        <v>1</v>
      </c>
      <c r="AZ1120">
        <v>0</v>
      </c>
      <c r="BA1120">
        <v>1120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CU1120">
        <f>ROUND(AT1120*Source!I3414*AH1120*AL1120,2)</f>
        <v>0</v>
      </c>
      <c r="CV1120">
        <f>ROUND(Y1120*Source!I3414,9)</f>
        <v>8.4000000000000005E-2</v>
      </c>
      <c r="CW1120">
        <v>0</v>
      </c>
      <c r="CX1120">
        <f>ROUND(Y1120*Source!I3414,9)</f>
        <v>8.4000000000000005E-2</v>
      </c>
      <c r="CY1120">
        <f t="shared" si="233"/>
        <v>0</v>
      </c>
      <c r="CZ1120">
        <f t="shared" si="234"/>
        <v>0</v>
      </c>
      <c r="DA1120">
        <f t="shared" si="235"/>
        <v>1</v>
      </c>
      <c r="DB1120">
        <f t="shared" si="227"/>
        <v>0</v>
      </c>
      <c r="DC1120">
        <f t="shared" si="228"/>
        <v>0</v>
      </c>
      <c r="DD1120" t="s">
        <v>3</v>
      </c>
      <c r="DE1120" t="s">
        <v>3</v>
      </c>
      <c r="DF1120">
        <f t="shared" si="218"/>
        <v>0</v>
      </c>
      <c r="DG1120">
        <f t="shared" si="219"/>
        <v>0</v>
      </c>
      <c r="DH1120">
        <f t="shared" si="220"/>
        <v>0</v>
      </c>
      <c r="DI1120">
        <f t="shared" si="221"/>
        <v>0</v>
      </c>
      <c r="DJ1120">
        <f t="shared" si="236"/>
        <v>0</v>
      </c>
      <c r="DK1120">
        <v>0</v>
      </c>
      <c r="DL1120" t="s">
        <v>3</v>
      </c>
      <c r="DM1120">
        <v>0</v>
      </c>
      <c r="DN1120" t="s">
        <v>3</v>
      </c>
      <c r="DO1120">
        <v>0</v>
      </c>
    </row>
    <row r="1121" spans="1:119" x14ac:dyDescent="0.2">
      <c r="A1121">
        <f>ROW(Source!A3414)</f>
        <v>3414</v>
      </c>
      <c r="B1121">
        <v>35364244</v>
      </c>
      <c r="C1121">
        <v>35387109</v>
      </c>
      <c r="D1121">
        <v>35113190</v>
      </c>
      <c r="E1121">
        <v>1</v>
      </c>
      <c r="F1121">
        <v>1</v>
      </c>
      <c r="G1121">
        <v>15872964</v>
      </c>
      <c r="H1121">
        <v>2</v>
      </c>
      <c r="I1121" t="s">
        <v>1111</v>
      </c>
      <c r="J1121" t="s">
        <v>1112</v>
      </c>
      <c r="K1121" t="s">
        <v>1113</v>
      </c>
      <c r="L1121">
        <v>1368</v>
      </c>
      <c r="N1121">
        <v>1011</v>
      </c>
      <c r="O1121" t="s">
        <v>988</v>
      </c>
      <c r="P1121" t="s">
        <v>988</v>
      </c>
      <c r="Q1121">
        <v>1</v>
      </c>
      <c r="W1121">
        <v>0</v>
      </c>
      <c r="X1121">
        <v>-1477704590</v>
      </c>
      <c r="Y1121">
        <f t="shared" si="226"/>
        <v>0.2</v>
      </c>
      <c r="AA1121">
        <v>0</v>
      </c>
      <c r="AB1121">
        <v>44.94</v>
      </c>
      <c r="AC1121">
        <v>0.64</v>
      </c>
      <c r="AD1121">
        <v>0</v>
      </c>
      <c r="AE1121">
        <v>0</v>
      </c>
      <c r="AF1121">
        <v>44.94</v>
      </c>
      <c r="AG1121">
        <v>0.64</v>
      </c>
      <c r="AH1121">
        <v>0</v>
      </c>
      <c r="AI1121">
        <v>1</v>
      </c>
      <c r="AJ1121">
        <v>1</v>
      </c>
      <c r="AK1121">
        <v>1</v>
      </c>
      <c r="AL1121">
        <v>1</v>
      </c>
      <c r="AM1121">
        <v>-2</v>
      </c>
      <c r="AN1121">
        <v>0</v>
      </c>
      <c r="AO1121">
        <v>1</v>
      </c>
      <c r="AP1121">
        <v>0</v>
      </c>
      <c r="AQ1121">
        <v>0</v>
      </c>
      <c r="AR1121">
        <v>0</v>
      </c>
      <c r="AS1121" t="s">
        <v>3</v>
      </c>
      <c r="AT1121">
        <v>0.2</v>
      </c>
      <c r="AU1121" t="s">
        <v>3</v>
      </c>
      <c r="AV1121">
        <v>0</v>
      </c>
      <c r="AW1121">
        <v>2</v>
      </c>
      <c r="AX1121">
        <v>35387115</v>
      </c>
      <c r="AY1121">
        <v>1</v>
      </c>
      <c r="AZ1121">
        <v>0</v>
      </c>
      <c r="BA1121">
        <v>1121</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CV1121">
        <v>0</v>
      </c>
      <c r="CW1121">
        <f>ROUND(Y1121*Source!I3414*DO1121,9)</f>
        <v>0</v>
      </c>
      <c r="CX1121">
        <f>ROUND(Y1121*Source!I3414,9)</f>
        <v>0.04</v>
      </c>
      <c r="CY1121">
        <f>AB1121</f>
        <v>44.94</v>
      </c>
      <c r="CZ1121">
        <f>AF1121</f>
        <v>44.94</v>
      </c>
      <c r="DA1121">
        <f>AJ1121</f>
        <v>1</v>
      </c>
      <c r="DB1121">
        <f t="shared" si="227"/>
        <v>8.99</v>
      </c>
      <c r="DC1121">
        <f t="shared" si="228"/>
        <v>0.13</v>
      </c>
      <c r="DD1121" t="s">
        <v>3</v>
      </c>
      <c r="DE1121" t="s">
        <v>3</v>
      </c>
      <c r="DF1121">
        <f t="shared" si="218"/>
        <v>0</v>
      </c>
      <c r="DG1121">
        <f t="shared" si="219"/>
        <v>1.8</v>
      </c>
      <c r="DH1121">
        <f t="shared" si="220"/>
        <v>0.03</v>
      </c>
      <c r="DI1121">
        <f t="shared" si="221"/>
        <v>0</v>
      </c>
      <c r="DJ1121">
        <f>DG1121</f>
        <v>1.8</v>
      </c>
      <c r="DK1121">
        <v>0</v>
      </c>
      <c r="DL1121" t="s">
        <v>3</v>
      </c>
      <c r="DM1121">
        <v>0</v>
      </c>
      <c r="DN1121" t="s">
        <v>3</v>
      </c>
      <c r="DO1121">
        <v>0</v>
      </c>
    </row>
    <row r="1122" spans="1:119" x14ac:dyDescent="0.2">
      <c r="A1122">
        <f>ROW(Source!A3414)</f>
        <v>3414</v>
      </c>
      <c r="B1122">
        <v>35364244</v>
      </c>
      <c r="C1122">
        <v>35387109</v>
      </c>
      <c r="D1122">
        <v>35115233</v>
      </c>
      <c r="E1122">
        <v>1</v>
      </c>
      <c r="F1122">
        <v>1</v>
      </c>
      <c r="G1122">
        <v>15872964</v>
      </c>
      <c r="H1122">
        <v>3</v>
      </c>
      <c r="I1122" t="s">
        <v>1114</v>
      </c>
      <c r="J1122" t="s">
        <v>1115</v>
      </c>
      <c r="K1122" t="s">
        <v>1116</v>
      </c>
      <c r="L1122">
        <v>1339</v>
      </c>
      <c r="N1122">
        <v>1007</v>
      </c>
      <c r="O1122" t="s">
        <v>1117</v>
      </c>
      <c r="P1122" t="s">
        <v>1117</v>
      </c>
      <c r="Q1122">
        <v>1</v>
      </c>
      <c r="W1122">
        <v>0</v>
      </c>
      <c r="X1122">
        <v>-35091971</v>
      </c>
      <c r="Y1122">
        <f t="shared" si="226"/>
        <v>1.7600000000000001E-2</v>
      </c>
      <c r="AA1122">
        <v>54.81</v>
      </c>
      <c r="AB1122">
        <v>0</v>
      </c>
      <c r="AC1122">
        <v>0</v>
      </c>
      <c r="AD1122">
        <v>0</v>
      </c>
      <c r="AE1122">
        <v>54.81</v>
      </c>
      <c r="AF1122">
        <v>0</v>
      </c>
      <c r="AG1122">
        <v>0</v>
      </c>
      <c r="AH1122">
        <v>0</v>
      </c>
      <c r="AI1122">
        <v>1</v>
      </c>
      <c r="AJ1122">
        <v>1</v>
      </c>
      <c r="AK1122">
        <v>1</v>
      </c>
      <c r="AL1122">
        <v>1</v>
      </c>
      <c r="AM1122">
        <v>-2</v>
      </c>
      <c r="AN1122">
        <v>0</v>
      </c>
      <c r="AO1122">
        <v>1</v>
      </c>
      <c r="AP1122">
        <v>0</v>
      </c>
      <c r="AQ1122">
        <v>0</v>
      </c>
      <c r="AR1122">
        <v>0</v>
      </c>
      <c r="AS1122" t="s">
        <v>3</v>
      </c>
      <c r="AT1122">
        <v>1.7600000000000001E-2</v>
      </c>
      <c r="AU1122" t="s">
        <v>3</v>
      </c>
      <c r="AV1122">
        <v>0</v>
      </c>
      <c r="AW1122">
        <v>2</v>
      </c>
      <c r="AX1122">
        <v>35387116</v>
      </c>
      <c r="AY1122">
        <v>1</v>
      </c>
      <c r="AZ1122">
        <v>0</v>
      </c>
      <c r="BA1122">
        <v>1122</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CV1122">
        <v>0</v>
      </c>
      <c r="CW1122">
        <v>0</v>
      </c>
      <c r="CX1122">
        <f>ROUND(Y1122*Source!I3414,9)</f>
        <v>3.5200000000000001E-3</v>
      </c>
      <c r="CY1122">
        <f>AA1122</f>
        <v>54.81</v>
      </c>
      <c r="CZ1122">
        <f>AE1122</f>
        <v>54.81</v>
      </c>
      <c r="DA1122">
        <f>AI1122</f>
        <v>1</v>
      </c>
      <c r="DB1122">
        <f t="shared" si="227"/>
        <v>0.96</v>
      </c>
      <c r="DC1122">
        <f t="shared" si="228"/>
        <v>0</v>
      </c>
      <c r="DD1122" t="s">
        <v>3</v>
      </c>
      <c r="DE1122" t="s">
        <v>3</v>
      </c>
      <c r="DF1122">
        <f t="shared" si="218"/>
        <v>0.19</v>
      </c>
      <c r="DG1122">
        <f t="shared" si="219"/>
        <v>0</v>
      </c>
      <c r="DH1122">
        <f t="shared" si="220"/>
        <v>0</v>
      </c>
      <c r="DI1122">
        <f t="shared" si="221"/>
        <v>0</v>
      </c>
      <c r="DJ1122">
        <f>DF1122</f>
        <v>0.19</v>
      </c>
      <c r="DK1122">
        <v>0</v>
      </c>
      <c r="DL1122" t="s">
        <v>3</v>
      </c>
      <c r="DM1122">
        <v>0</v>
      </c>
      <c r="DN1122" t="s">
        <v>3</v>
      </c>
      <c r="DO1122">
        <v>0</v>
      </c>
    </row>
    <row r="1123" spans="1:119" x14ac:dyDescent="0.2">
      <c r="A1123">
        <f>ROW(Source!A3414)</f>
        <v>3414</v>
      </c>
      <c r="B1123">
        <v>35364244</v>
      </c>
      <c r="C1123">
        <v>35387109</v>
      </c>
      <c r="D1123">
        <v>35117602</v>
      </c>
      <c r="E1123">
        <v>1</v>
      </c>
      <c r="F1123">
        <v>1</v>
      </c>
      <c r="G1123">
        <v>15872964</v>
      </c>
      <c r="H1123">
        <v>3</v>
      </c>
      <c r="I1123" t="s">
        <v>1118</v>
      </c>
      <c r="J1123" t="s">
        <v>1119</v>
      </c>
      <c r="K1123" t="s">
        <v>1120</v>
      </c>
      <c r="L1123">
        <v>1354</v>
      </c>
      <c r="N1123">
        <v>1010</v>
      </c>
      <c r="O1123" t="s">
        <v>52</v>
      </c>
      <c r="P1123" t="s">
        <v>52</v>
      </c>
      <c r="Q1123">
        <v>1</v>
      </c>
      <c r="W1123">
        <v>0</v>
      </c>
      <c r="X1123">
        <v>656259231</v>
      </c>
      <c r="Y1123">
        <f t="shared" si="226"/>
        <v>6.7000000000000002E-3</v>
      </c>
      <c r="AA1123">
        <v>16620.27</v>
      </c>
      <c r="AB1123">
        <v>0</v>
      </c>
      <c r="AC1123">
        <v>0</v>
      </c>
      <c r="AD1123">
        <v>0</v>
      </c>
      <c r="AE1123">
        <v>16620.27</v>
      </c>
      <c r="AF1123">
        <v>0</v>
      </c>
      <c r="AG1123">
        <v>0</v>
      </c>
      <c r="AH1123">
        <v>0</v>
      </c>
      <c r="AI1123">
        <v>1</v>
      </c>
      <c r="AJ1123">
        <v>1</v>
      </c>
      <c r="AK1123">
        <v>1</v>
      </c>
      <c r="AL1123">
        <v>1</v>
      </c>
      <c r="AM1123">
        <v>-2</v>
      </c>
      <c r="AN1123">
        <v>0</v>
      </c>
      <c r="AO1123">
        <v>1</v>
      </c>
      <c r="AP1123">
        <v>0</v>
      </c>
      <c r="AQ1123">
        <v>0</v>
      </c>
      <c r="AR1123">
        <v>0</v>
      </c>
      <c r="AS1123" t="s">
        <v>3</v>
      </c>
      <c r="AT1123">
        <v>6.7000000000000002E-3</v>
      </c>
      <c r="AU1123" t="s">
        <v>3</v>
      </c>
      <c r="AV1123">
        <v>0</v>
      </c>
      <c r="AW1123">
        <v>2</v>
      </c>
      <c r="AX1123">
        <v>35387117</v>
      </c>
      <c r="AY1123">
        <v>1</v>
      </c>
      <c r="AZ1123">
        <v>0</v>
      </c>
      <c r="BA1123">
        <v>1123</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CV1123">
        <v>0</v>
      </c>
      <c r="CW1123">
        <v>0</v>
      </c>
      <c r="CX1123">
        <f>ROUND(Y1123*Source!I3414,9)</f>
        <v>1.34E-3</v>
      </c>
      <c r="CY1123">
        <f>AA1123</f>
        <v>16620.27</v>
      </c>
      <c r="CZ1123">
        <f>AE1123</f>
        <v>16620.27</v>
      </c>
      <c r="DA1123">
        <f>AI1123</f>
        <v>1</v>
      </c>
      <c r="DB1123">
        <f t="shared" si="227"/>
        <v>111.36</v>
      </c>
      <c r="DC1123">
        <f t="shared" si="228"/>
        <v>0</v>
      </c>
      <c r="DD1123" t="s">
        <v>3</v>
      </c>
      <c r="DE1123" t="s">
        <v>3</v>
      </c>
      <c r="DF1123">
        <f t="shared" si="218"/>
        <v>22.27</v>
      </c>
      <c r="DG1123">
        <f t="shared" si="219"/>
        <v>0</v>
      </c>
      <c r="DH1123">
        <f t="shared" si="220"/>
        <v>0</v>
      </c>
      <c r="DI1123">
        <f t="shared" si="221"/>
        <v>0</v>
      </c>
      <c r="DJ1123">
        <f>DF1123</f>
        <v>22.27</v>
      </c>
      <c r="DK1123">
        <v>0</v>
      </c>
      <c r="DL1123" t="s">
        <v>3</v>
      </c>
      <c r="DM1123">
        <v>0</v>
      </c>
      <c r="DN1123" t="s">
        <v>3</v>
      </c>
      <c r="DO1123">
        <v>0</v>
      </c>
    </row>
    <row r="1124" spans="1:119" x14ac:dyDescent="0.2">
      <c r="A1124">
        <f>ROW(Source!A3415)</f>
        <v>3415</v>
      </c>
      <c r="B1124">
        <v>35364244</v>
      </c>
      <c r="C1124">
        <v>35387118</v>
      </c>
      <c r="D1124">
        <v>35111398</v>
      </c>
      <c r="E1124">
        <v>15872964</v>
      </c>
      <c r="F1124">
        <v>1</v>
      </c>
      <c r="G1124">
        <v>15872964</v>
      </c>
      <c r="H1124">
        <v>1</v>
      </c>
      <c r="I1124" t="s">
        <v>982</v>
      </c>
      <c r="J1124" t="s">
        <v>3</v>
      </c>
      <c r="K1124" t="s">
        <v>983</v>
      </c>
      <c r="L1124">
        <v>1191</v>
      </c>
      <c r="N1124">
        <v>1013</v>
      </c>
      <c r="O1124" t="s">
        <v>984</v>
      </c>
      <c r="P1124" t="s">
        <v>984</v>
      </c>
      <c r="Q1124">
        <v>1</v>
      </c>
      <c r="W1124">
        <v>0</v>
      </c>
      <c r="X1124">
        <v>476480486</v>
      </c>
      <c r="Y1124">
        <f t="shared" si="226"/>
        <v>14</v>
      </c>
      <c r="AA1124">
        <v>0</v>
      </c>
      <c r="AB1124">
        <v>0</v>
      </c>
      <c r="AC1124">
        <v>0</v>
      </c>
      <c r="AD1124">
        <v>0</v>
      </c>
      <c r="AE1124">
        <v>0</v>
      </c>
      <c r="AF1124">
        <v>0</v>
      </c>
      <c r="AG1124">
        <v>0</v>
      </c>
      <c r="AH1124">
        <v>0</v>
      </c>
      <c r="AI1124">
        <v>1</v>
      </c>
      <c r="AJ1124">
        <v>1</v>
      </c>
      <c r="AK1124">
        <v>1</v>
      </c>
      <c r="AL1124">
        <v>1</v>
      </c>
      <c r="AM1124">
        <v>-2</v>
      </c>
      <c r="AN1124">
        <v>0</v>
      </c>
      <c r="AO1124">
        <v>1</v>
      </c>
      <c r="AP1124">
        <v>1</v>
      </c>
      <c r="AQ1124">
        <v>0</v>
      </c>
      <c r="AR1124">
        <v>0</v>
      </c>
      <c r="AS1124" t="s">
        <v>3</v>
      </c>
      <c r="AT1124">
        <v>14</v>
      </c>
      <c r="AU1124" t="s">
        <v>3</v>
      </c>
      <c r="AV1124">
        <v>1</v>
      </c>
      <c r="AW1124">
        <v>2</v>
      </c>
      <c r="AX1124">
        <v>35387122</v>
      </c>
      <c r="AY1124">
        <v>1</v>
      </c>
      <c r="AZ1124">
        <v>0</v>
      </c>
      <c r="BA1124">
        <v>1124</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CU1124">
        <f>ROUND(AT1124*Source!I3415*AH1124*AL1124,2)</f>
        <v>0</v>
      </c>
      <c r="CV1124">
        <f>ROUND(Y1124*Source!I3415,9)</f>
        <v>0.28000000000000003</v>
      </c>
      <c r="CW1124">
        <v>0</v>
      </c>
      <c r="CX1124">
        <f>ROUND(Y1124*Source!I3415,9)</f>
        <v>0.28000000000000003</v>
      </c>
      <c r="CY1124">
        <f>AD1124</f>
        <v>0</v>
      </c>
      <c r="CZ1124">
        <f>AH1124</f>
        <v>0</v>
      </c>
      <c r="DA1124">
        <f>AL1124</f>
        <v>1</v>
      </c>
      <c r="DB1124">
        <f t="shared" si="227"/>
        <v>0</v>
      </c>
      <c r="DC1124">
        <f t="shared" si="228"/>
        <v>0</v>
      </c>
      <c r="DD1124" t="s">
        <v>3</v>
      </c>
      <c r="DE1124" t="s">
        <v>3</v>
      </c>
      <c r="DF1124">
        <f t="shared" si="218"/>
        <v>0</v>
      </c>
      <c r="DG1124">
        <f t="shared" si="219"/>
        <v>0</v>
      </c>
      <c r="DH1124">
        <f t="shared" si="220"/>
        <v>0</v>
      </c>
      <c r="DI1124">
        <f t="shared" si="221"/>
        <v>0</v>
      </c>
      <c r="DJ1124">
        <f>DI1124</f>
        <v>0</v>
      </c>
      <c r="DK1124">
        <v>0</v>
      </c>
      <c r="DL1124" t="s">
        <v>3</v>
      </c>
      <c r="DM1124">
        <v>0</v>
      </c>
      <c r="DN1124" t="s">
        <v>3</v>
      </c>
      <c r="DO1124">
        <v>0</v>
      </c>
    </row>
    <row r="1125" spans="1:119" x14ac:dyDescent="0.2">
      <c r="A1125">
        <f>ROW(Source!A3415)</f>
        <v>3415</v>
      </c>
      <c r="B1125">
        <v>35364244</v>
      </c>
      <c r="C1125">
        <v>35387118</v>
      </c>
      <c r="D1125">
        <v>35112687</v>
      </c>
      <c r="E1125">
        <v>1</v>
      </c>
      <c r="F1125">
        <v>1</v>
      </c>
      <c r="G1125">
        <v>15872964</v>
      </c>
      <c r="H1125">
        <v>2</v>
      </c>
      <c r="I1125" t="s">
        <v>1121</v>
      </c>
      <c r="J1125" t="s">
        <v>1122</v>
      </c>
      <c r="K1125" t="s">
        <v>1123</v>
      </c>
      <c r="L1125">
        <v>1368</v>
      </c>
      <c r="N1125">
        <v>1011</v>
      </c>
      <c r="O1125" t="s">
        <v>988</v>
      </c>
      <c r="P1125" t="s">
        <v>988</v>
      </c>
      <c r="Q1125">
        <v>1</v>
      </c>
      <c r="W1125">
        <v>0</v>
      </c>
      <c r="X1125">
        <v>-1843499539</v>
      </c>
      <c r="Y1125">
        <f t="shared" si="226"/>
        <v>3.65</v>
      </c>
      <c r="AA1125">
        <v>0</v>
      </c>
      <c r="AB1125">
        <v>1635</v>
      </c>
      <c r="AC1125">
        <v>832.91</v>
      </c>
      <c r="AD1125">
        <v>0</v>
      </c>
      <c r="AE1125">
        <v>0</v>
      </c>
      <c r="AF1125">
        <v>1635</v>
      </c>
      <c r="AG1125">
        <v>832.91</v>
      </c>
      <c r="AH1125">
        <v>0</v>
      </c>
      <c r="AI1125">
        <v>1</v>
      </c>
      <c r="AJ1125">
        <v>1</v>
      </c>
      <c r="AK1125">
        <v>1</v>
      </c>
      <c r="AL1125">
        <v>1</v>
      </c>
      <c r="AM1125">
        <v>-2</v>
      </c>
      <c r="AN1125">
        <v>0</v>
      </c>
      <c r="AO1125">
        <v>1</v>
      </c>
      <c r="AP1125">
        <v>1</v>
      </c>
      <c r="AQ1125">
        <v>0</v>
      </c>
      <c r="AR1125">
        <v>0</v>
      </c>
      <c r="AS1125" t="s">
        <v>3</v>
      </c>
      <c r="AT1125">
        <v>3.65</v>
      </c>
      <c r="AU1125" t="s">
        <v>3</v>
      </c>
      <c r="AV1125">
        <v>0</v>
      </c>
      <c r="AW1125">
        <v>2</v>
      </c>
      <c r="AX1125">
        <v>35387123</v>
      </c>
      <c r="AY1125">
        <v>1</v>
      </c>
      <c r="AZ1125">
        <v>0</v>
      </c>
      <c r="BA1125">
        <v>1125</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CV1125">
        <v>0</v>
      </c>
      <c r="CW1125">
        <f>ROUND(Y1125*Source!I3415*DO1125,9)</f>
        <v>0</v>
      </c>
      <c r="CX1125">
        <f>ROUND(Y1125*Source!I3415,9)</f>
        <v>7.2999999999999995E-2</v>
      </c>
      <c r="CY1125">
        <f>AB1125</f>
        <v>1635</v>
      </c>
      <c r="CZ1125">
        <f>AF1125</f>
        <v>1635</v>
      </c>
      <c r="DA1125">
        <f>AJ1125</f>
        <v>1</v>
      </c>
      <c r="DB1125">
        <f t="shared" si="227"/>
        <v>5967.75</v>
      </c>
      <c r="DC1125">
        <f t="shared" si="228"/>
        <v>3040.12</v>
      </c>
      <c r="DD1125" t="s">
        <v>3</v>
      </c>
      <c r="DE1125" t="s">
        <v>3</v>
      </c>
      <c r="DF1125">
        <f t="shared" si="218"/>
        <v>0</v>
      </c>
      <c r="DG1125">
        <f t="shared" si="219"/>
        <v>119.36</v>
      </c>
      <c r="DH1125">
        <f t="shared" si="220"/>
        <v>60.8</v>
      </c>
      <c r="DI1125">
        <f t="shared" si="221"/>
        <v>0</v>
      </c>
      <c r="DJ1125">
        <f>DG1125</f>
        <v>119.36</v>
      </c>
      <c r="DK1125">
        <v>0</v>
      </c>
      <c r="DL1125" t="s">
        <v>3</v>
      </c>
      <c r="DM1125">
        <v>0</v>
      </c>
      <c r="DN1125" t="s">
        <v>3</v>
      </c>
      <c r="DO1125">
        <v>0</v>
      </c>
    </row>
    <row r="1126" spans="1:119" x14ac:dyDescent="0.2">
      <c r="A1126">
        <f>ROW(Source!A3415)</f>
        <v>3415</v>
      </c>
      <c r="B1126">
        <v>35364244</v>
      </c>
      <c r="C1126">
        <v>35387118</v>
      </c>
      <c r="D1126">
        <v>35113169</v>
      </c>
      <c r="E1126">
        <v>1</v>
      </c>
      <c r="F1126">
        <v>1</v>
      </c>
      <c r="G1126">
        <v>15872964</v>
      </c>
      <c r="H1126">
        <v>2</v>
      </c>
      <c r="I1126" t="s">
        <v>1124</v>
      </c>
      <c r="J1126" t="s">
        <v>1125</v>
      </c>
      <c r="K1126" t="s">
        <v>1126</v>
      </c>
      <c r="L1126">
        <v>1368</v>
      </c>
      <c r="N1126">
        <v>1011</v>
      </c>
      <c r="O1126" t="s">
        <v>988</v>
      </c>
      <c r="P1126" t="s">
        <v>988</v>
      </c>
      <c r="Q1126">
        <v>1</v>
      </c>
      <c r="W1126">
        <v>0</v>
      </c>
      <c r="X1126">
        <v>-1505827316</v>
      </c>
      <c r="Y1126">
        <f t="shared" si="226"/>
        <v>3.65</v>
      </c>
      <c r="AA1126">
        <v>0</v>
      </c>
      <c r="AB1126">
        <v>7.15</v>
      </c>
      <c r="AC1126">
        <v>0.09</v>
      </c>
      <c r="AD1126">
        <v>0</v>
      </c>
      <c r="AE1126">
        <v>0</v>
      </c>
      <c r="AF1126">
        <v>7.15</v>
      </c>
      <c r="AG1126">
        <v>0.09</v>
      </c>
      <c r="AH1126">
        <v>0</v>
      </c>
      <c r="AI1126">
        <v>1</v>
      </c>
      <c r="AJ1126">
        <v>1</v>
      </c>
      <c r="AK1126">
        <v>1</v>
      </c>
      <c r="AL1126">
        <v>1</v>
      </c>
      <c r="AM1126">
        <v>-2</v>
      </c>
      <c r="AN1126">
        <v>0</v>
      </c>
      <c r="AO1126">
        <v>1</v>
      </c>
      <c r="AP1126">
        <v>1</v>
      </c>
      <c r="AQ1126">
        <v>0</v>
      </c>
      <c r="AR1126">
        <v>0</v>
      </c>
      <c r="AS1126" t="s">
        <v>3</v>
      </c>
      <c r="AT1126">
        <v>3.65</v>
      </c>
      <c r="AU1126" t="s">
        <v>3</v>
      </c>
      <c r="AV1126">
        <v>0</v>
      </c>
      <c r="AW1126">
        <v>2</v>
      </c>
      <c r="AX1126">
        <v>35387124</v>
      </c>
      <c r="AY1126">
        <v>1</v>
      </c>
      <c r="AZ1126">
        <v>0</v>
      </c>
      <c r="BA1126">
        <v>1126</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CV1126">
        <v>0</v>
      </c>
      <c r="CW1126">
        <f>ROUND(Y1126*Source!I3415*DO1126,9)</f>
        <v>0</v>
      </c>
      <c r="CX1126">
        <f>ROUND(Y1126*Source!I3415,9)</f>
        <v>7.2999999999999995E-2</v>
      </c>
      <c r="CY1126">
        <f>AB1126</f>
        <v>7.15</v>
      </c>
      <c r="CZ1126">
        <f>AF1126</f>
        <v>7.15</v>
      </c>
      <c r="DA1126">
        <f>AJ1126</f>
        <v>1</v>
      </c>
      <c r="DB1126">
        <f t="shared" si="227"/>
        <v>26.1</v>
      </c>
      <c r="DC1126">
        <f t="shared" si="228"/>
        <v>0.33</v>
      </c>
      <c r="DD1126" t="s">
        <v>3</v>
      </c>
      <c r="DE1126" t="s">
        <v>3</v>
      </c>
      <c r="DF1126">
        <f t="shared" si="218"/>
        <v>0</v>
      </c>
      <c r="DG1126">
        <f t="shared" si="219"/>
        <v>0.52</v>
      </c>
      <c r="DH1126">
        <f t="shared" si="220"/>
        <v>0.01</v>
      </c>
      <c r="DI1126">
        <f t="shared" si="221"/>
        <v>0</v>
      </c>
      <c r="DJ1126">
        <f>DG1126</f>
        <v>0.52</v>
      </c>
      <c r="DK1126">
        <v>0</v>
      </c>
      <c r="DL1126" t="s">
        <v>3</v>
      </c>
      <c r="DM1126">
        <v>0</v>
      </c>
      <c r="DN1126" t="s">
        <v>3</v>
      </c>
      <c r="DO1126">
        <v>0</v>
      </c>
    </row>
    <row r="1127" spans="1:119" x14ac:dyDescent="0.2">
      <c r="A1127">
        <f>ROW(Source!A3418)</f>
        <v>3418</v>
      </c>
      <c r="B1127">
        <v>35364244</v>
      </c>
      <c r="C1127">
        <v>35387127</v>
      </c>
      <c r="D1127">
        <v>35111398</v>
      </c>
      <c r="E1127">
        <v>15872964</v>
      </c>
      <c r="F1127">
        <v>1</v>
      </c>
      <c r="G1127">
        <v>15872964</v>
      </c>
      <c r="H1127">
        <v>1</v>
      </c>
      <c r="I1127" t="s">
        <v>982</v>
      </c>
      <c r="J1127" t="s">
        <v>3</v>
      </c>
      <c r="K1127" t="s">
        <v>983</v>
      </c>
      <c r="L1127">
        <v>1191</v>
      </c>
      <c r="N1127">
        <v>1013</v>
      </c>
      <c r="O1127" t="s">
        <v>984</v>
      </c>
      <c r="P1127" t="s">
        <v>984</v>
      </c>
      <c r="Q1127">
        <v>1</v>
      </c>
      <c r="W1127">
        <v>0</v>
      </c>
      <c r="X1127">
        <v>476480486</v>
      </c>
      <c r="Y1127">
        <f t="shared" si="226"/>
        <v>42.81</v>
      </c>
      <c r="AA1127">
        <v>0</v>
      </c>
      <c r="AB1127">
        <v>0</v>
      </c>
      <c r="AC1127">
        <v>0</v>
      </c>
      <c r="AD1127">
        <v>0</v>
      </c>
      <c r="AE1127">
        <v>0</v>
      </c>
      <c r="AF1127">
        <v>0</v>
      </c>
      <c r="AG1127">
        <v>0</v>
      </c>
      <c r="AH1127">
        <v>0</v>
      </c>
      <c r="AI1127">
        <v>1</v>
      </c>
      <c r="AJ1127">
        <v>1</v>
      </c>
      <c r="AK1127">
        <v>1</v>
      </c>
      <c r="AL1127">
        <v>1</v>
      </c>
      <c r="AM1127">
        <v>-2</v>
      </c>
      <c r="AN1127">
        <v>0</v>
      </c>
      <c r="AO1127">
        <v>1</v>
      </c>
      <c r="AP1127">
        <v>1</v>
      </c>
      <c r="AQ1127">
        <v>0</v>
      </c>
      <c r="AR1127">
        <v>0</v>
      </c>
      <c r="AS1127" t="s">
        <v>3</v>
      </c>
      <c r="AT1127">
        <v>42.81</v>
      </c>
      <c r="AU1127" t="s">
        <v>3</v>
      </c>
      <c r="AV1127">
        <v>1</v>
      </c>
      <c r="AW1127">
        <v>2</v>
      </c>
      <c r="AX1127">
        <v>35387130</v>
      </c>
      <c r="AY1127">
        <v>1</v>
      </c>
      <c r="AZ1127">
        <v>0</v>
      </c>
      <c r="BA1127">
        <v>1127</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CU1127">
        <f>ROUND(AT1127*Source!I3418*AH1127*AL1127,2)</f>
        <v>0</v>
      </c>
      <c r="CV1127">
        <f>ROUND(Y1127*Source!I3418,9)</f>
        <v>14.555400000000001</v>
      </c>
      <c r="CW1127">
        <v>0</v>
      </c>
      <c r="CX1127">
        <f>ROUND(Y1127*Source!I3418,9)</f>
        <v>14.555400000000001</v>
      </c>
      <c r="CY1127">
        <f>AD1127</f>
        <v>0</v>
      </c>
      <c r="CZ1127">
        <f>AH1127</f>
        <v>0</v>
      </c>
      <c r="DA1127">
        <f>AL1127</f>
        <v>1</v>
      </c>
      <c r="DB1127">
        <f t="shared" si="227"/>
        <v>0</v>
      </c>
      <c r="DC1127">
        <f t="shared" si="228"/>
        <v>0</v>
      </c>
      <c r="DD1127" t="s">
        <v>3</v>
      </c>
      <c r="DE1127" t="s">
        <v>3</v>
      </c>
      <c r="DF1127">
        <f t="shared" si="218"/>
        <v>0</v>
      </c>
      <c r="DG1127">
        <f t="shared" si="219"/>
        <v>0</v>
      </c>
      <c r="DH1127">
        <f t="shared" si="220"/>
        <v>0</v>
      </c>
      <c r="DI1127">
        <f t="shared" si="221"/>
        <v>0</v>
      </c>
      <c r="DJ1127">
        <f>DI1127</f>
        <v>0</v>
      </c>
      <c r="DK1127">
        <v>0</v>
      </c>
      <c r="DL1127" t="s">
        <v>3</v>
      </c>
      <c r="DM1127">
        <v>0</v>
      </c>
      <c r="DN1127" t="s">
        <v>3</v>
      </c>
      <c r="DO1127">
        <v>0</v>
      </c>
    </row>
    <row r="1128" spans="1:119" x14ac:dyDescent="0.2">
      <c r="A1128">
        <f>ROW(Source!A3418)</f>
        <v>3418</v>
      </c>
      <c r="B1128">
        <v>35364244</v>
      </c>
      <c r="C1128">
        <v>35387127</v>
      </c>
      <c r="D1128">
        <v>35113206</v>
      </c>
      <c r="E1128">
        <v>1</v>
      </c>
      <c r="F1128">
        <v>1</v>
      </c>
      <c r="G1128">
        <v>15872964</v>
      </c>
      <c r="H1128">
        <v>2</v>
      </c>
      <c r="I1128" t="s">
        <v>989</v>
      </c>
      <c r="J1128" t="s">
        <v>990</v>
      </c>
      <c r="K1128" t="s">
        <v>991</v>
      </c>
      <c r="L1128">
        <v>1368</v>
      </c>
      <c r="N1128">
        <v>1011</v>
      </c>
      <c r="O1128" t="s">
        <v>988</v>
      </c>
      <c r="P1128" t="s">
        <v>988</v>
      </c>
      <c r="Q1128">
        <v>1</v>
      </c>
      <c r="W1128">
        <v>0</v>
      </c>
      <c r="X1128">
        <v>-1817365194</v>
      </c>
      <c r="Y1128">
        <f t="shared" si="226"/>
        <v>6.9</v>
      </c>
      <c r="AA1128">
        <v>0</v>
      </c>
      <c r="AB1128">
        <v>4.72</v>
      </c>
      <c r="AC1128">
        <v>0.1</v>
      </c>
      <c r="AD1128">
        <v>0</v>
      </c>
      <c r="AE1128">
        <v>0</v>
      </c>
      <c r="AF1128">
        <v>4.72</v>
      </c>
      <c r="AG1128">
        <v>0.1</v>
      </c>
      <c r="AH1128">
        <v>0</v>
      </c>
      <c r="AI1128">
        <v>1</v>
      </c>
      <c r="AJ1128">
        <v>1</v>
      </c>
      <c r="AK1128">
        <v>1</v>
      </c>
      <c r="AL1128">
        <v>1</v>
      </c>
      <c r="AM1128">
        <v>-2</v>
      </c>
      <c r="AN1128">
        <v>0</v>
      </c>
      <c r="AO1128">
        <v>1</v>
      </c>
      <c r="AP1128">
        <v>1</v>
      </c>
      <c r="AQ1128">
        <v>0</v>
      </c>
      <c r="AR1128">
        <v>0</v>
      </c>
      <c r="AS1128" t="s">
        <v>3</v>
      </c>
      <c r="AT1128">
        <v>6.9</v>
      </c>
      <c r="AU1128" t="s">
        <v>3</v>
      </c>
      <c r="AV1128">
        <v>0</v>
      </c>
      <c r="AW1128">
        <v>2</v>
      </c>
      <c r="AX1128">
        <v>35387131</v>
      </c>
      <c r="AY1128">
        <v>1</v>
      </c>
      <c r="AZ1128">
        <v>0</v>
      </c>
      <c r="BA1128">
        <v>1128</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CV1128">
        <v>0</v>
      </c>
      <c r="CW1128">
        <f>ROUND(Y1128*Source!I3418*DO1128,9)</f>
        <v>0</v>
      </c>
      <c r="CX1128">
        <f>ROUND(Y1128*Source!I3418,9)</f>
        <v>2.3460000000000001</v>
      </c>
      <c r="CY1128">
        <f>AB1128</f>
        <v>4.72</v>
      </c>
      <c r="CZ1128">
        <f>AF1128</f>
        <v>4.72</v>
      </c>
      <c r="DA1128">
        <f>AJ1128</f>
        <v>1</v>
      </c>
      <c r="DB1128">
        <f t="shared" si="227"/>
        <v>32.57</v>
      </c>
      <c r="DC1128">
        <f t="shared" si="228"/>
        <v>0.69</v>
      </c>
      <c r="DD1128" t="s">
        <v>3</v>
      </c>
      <c r="DE1128" t="s">
        <v>3</v>
      </c>
      <c r="DF1128">
        <f t="shared" si="218"/>
        <v>0</v>
      </c>
      <c r="DG1128">
        <f t="shared" si="219"/>
        <v>11.07</v>
      </c>
      <c r="DH1128">
        <f t="shared" si="220"/>
        <v>0.23</v>
      </c>
      <c r="DI1128">
        <f t="shared" si="221"/>
        <v>0</v>
      </c>
      <c r="DJ1128">
        <f>DG1128</f>
        <v>11.07</v>
      </c>
      <c r="DK1128">
        <v>0</v>
      </c>
      <c r="DL1128" t="s">
        <v>3</v>
      </c>
      <c r="DM1128">
        <v>0</v>
      </c>
      <c r="DN1128" t="s">
        <v>3</v>
      </c>
      <c r="DO1128">
        <v>0</v>
      </c>
    </row>
    <row r="1129" spans="1:119" x14ac:dyDescent="0.2">
      <c r="A1129">
        <f>ROW(Source!A3419)</f>
        <v>3419</v>
      </c>
      <c r="B1129">
        <v>35364244</v>
      </c>
      <c r="C1129">
        <v>35387132</v>
      </c>
      <c r="D1129">
        <v>35111398</v>
      </c>
      <c r="E1129">
        <v>15872964</v>
      </c>
      <c r="F1129">
        <v>1</v>
      </c>
      <c r="G1129">
        <v>15872964</v>
      </c>
      <c r="H1129">
        <v>1</v>
      </c>
      <c r="I1129" t="s">
        <v>982</v>
      </c>
      <c r="J1129" t="s">
        <v>3</v>
      </c>
      <c r="K1129" t="s">
        <v>983</v>
      </c>
      <c r="L1129">
        <v>1191</v>
      </c>
      <c r="N1129">
        <v>1013</v>
      </c>
      <c r="O1129" t="s">
        <v>984</v>
      </c>
      <c r="P1129" t="s">
        <v>984</v>
      </c>
      <c r="Q1129">
        <v>1</v>
      </c>
      <c r="W1129">
        <v>0</v>
      </c>
      <c r="X1129">
        <v>476480486</v>
      </c>
      <c r="Y1129">
        <f t="shared" si="226"/>
        <v>39.22</v>
      </c>
      <c r="AA1129">
        <v>0</v>
      </c>
      <c r="AB1129">
        <v>0</v>
      </c>
      <c r="AC1129">
        <v>0</v>
      </c>
      <c r="AD1129">
        <v>0</v>
      </c>
      <c r="AE1129">
        <v>0</v>
      </c>
      <c r="AF1129">
        <v>0</v>
      </c>
      <c r="AG1129">
        <v>0</v>
      </c>
      <c r="AH1129">
        <v>0</v>
      </c>
      <c r="AI1129">
        <v>1</v>
      </c>
      <c r="AJ1129">
        <v>1</v>
      </c>
      <c r="AK1129">
        <v>1</v>
      </c>
      <c r="AL1129">
        <v>1</v>
      </c>
      <c r="AM1129">
        <v>-2</v>
      </c>
      <c r="AN1129">
        <v>0</v>
      </c>
      <c r="AO1129">
        <v>1</v>
      </c>
      <c r="AP1129">
        <v>1</v>
      </c>
      <c r="AQ1129">
        <v>0</v>
      </c>
      <c r="AR1129">
        <v>0</v>
      </c>
      <c r="AS1129" t="s">
        <v>3</v>
      </c>
      <c r="AT1129">
        <v>39.22</v>
      </c>
      <c r="AU1129" t="s">
        <v>3</v>
      </c>
      <c r="AV1129">
        <v>1</v>
      </c>
      <c r="AW1129">
        <v>2</v>
      </c>
      <c r="AX1129">
        <v>35387135</v>
      </c>
      <c r="AY1129">
        <v>1</v>
      </c>
      <c r="AZ1129">
        <v>0</v>
      </c>
      <c r="BA1129">
        <v>1129</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CU1129">
        <f>ROUND(AT1129*Source!I3419*AH1129*AL1129,2)</f>
        <v>0</v>
      </c>
      <c r="CV1129">
        <f>ROUND(Y1129*Source!I3419,9)</f>
        <v>0.39219999999999999</v>
      </c>
      <c r="CW1129">
        <v>0</v>
      </c>
      <c r="CX1129">
        <f>ROUND(Y1129*Source!I3419,9)</f>
        <v>0.39219999999999999</v>
      </c>
      <c r="CY1129">
        <f>AD1129</f>
        <v>0</v>
      </c>
      <c r="CZ1129">
        <f>AH1129</f>
        <v>0</v>
      </c>
      <c r="DA1129">
        <f>AL1129</f>
        <v>1</v>
      </c>
      <c r="DB1129">
        <f t="shared" si="227"/>
        <v>0</v>
      </c>
      <c r="DC1129">
        <f t="shared" si="228"/>
        <v>0</v>
      </c>
      <c r="DD1129" t="s">
        <v>3</v>
      </c>
      <c r="DE1129" t="s">
        <v>3</v>
      </c>
      <c r="DF1129">
        <f t="shared" si="218"/>
        <v>0</v>
      </c>
      <c r="DG1129">
        <f t="shared" si="219"/>
        <v>0</v>
      </c>
      <c r="DH1129">
        <f t="shared" si="220"/>
        <v>0</v>
      </c>
      <c r="DI1129">
        <f t="shared" si="221"/>
        <v>0</v>
      </c>
      <c r="DJ1129">
        <f>DI1129</f>
        <v>0</v>
      </c>
      <c r="DK1129">
        <v>0</v>
      </c>
      <c r="DL1129" t="s">
        <v>3</v>
      </c>
      <c r="DM1129">
        <v>0</v>
      </c>
      <c r="DN1129" t="s">
        <v>3</v>
      </c>
      <c r="DO1129">
        <v>0</v>
      </c>
    </row>
    <row r="1130" spans="1:119" x14ac:dyDescent="0.2">
      <c r="A1130">
        <f>ROW(Source!A3419)</f>
        <v>3419</v>
      </c>
      <c r="B1130">
        <v>35364244</v>
      </c>
      <c r="C1130">
        <v>35387132</v>
      </c>
      <c r="D1130">
        <v>35113206</v>
      </c>
      <c r="E1130">
        <v>1</v>
      </c>
      <c r="F1130">
        <v>1</v>
      </c>
      <c r="G1130">
        <v>15872964</v>
      </c>
      <c r="H1130">
        <v>2</v>
      </c>
      <c r="I1130" t="s">
        <v>989</v>
      </c>
      <c r="J1130" t="s">
        <v>990</v>
      </c>
      <c r="K1130" t="s">
        <v>991</v>
      </c>
      <c r="L1130">
        <v>1368</v>
      </c>
      <c r="N1130">
        <v>1011</v>
      </c>
      <c r="O1130" t="s">
        <v>988</v>
      </c>
      <c r="P1130" t="s">
        <v>988</v>
      </c>
      <c r="Q1130">
        <v>1</v>
      </c>
      <c r="W1130">
        <v>0</v>
      </c>
      <c r="X1130">
        <v>-1817365194</v>
      </c>
      <c r="Y1130">
        <f t="shared" si="226"/>
        <v>6.9</v>
      </c>
      <c r="AA1130">
        <v>0</v>
      </c>
      <c r="AB1130">
        <v>4.72</v>
      </c>
      <c r="AC1130">
        <v>0.1</v>
      </c>
      <c r="AD1130">
        <v>0</v>
      </c>
      <c r="AE1130">
        <v>0</v>
      </c>
      <c r="AF1130">
        <v>4.72</v>
      </c>
      <c r="AG1130">
        <v>0.1</v>
      </c>
      <c r="AH1130">
        <v>0</v>
      </c>
      <c r="AI1130">
        <v>1</v>
      </c>
      <c r="AJ1130">
        <v>1</v>
      </c>
      <c r="AK1130">
        <v>1</v>
      </c>
      <c r="AL1130">
        <v>1</v>
      </c>
      <c r="AM1130">
        <v>-2</v>
      </c>
      <c r="AN1130">
        <v>0</v>
      </c>
      <c r="AO1130">
        <v>1</v>
      </c>
      <c r="AP1130">
        <v>1</v>
      </c>
      <c r="AQ1130">
        <v>0</v>
      </c>
      <c r="AR1130">
        <v>0</v>
      </c>
      <c r="AS1130" t="s">
        <v>3</v>
      </c>
      <c r="AT1130">
        <v>6.9</v>
      </c>
      <c r="AU1130" t="s">
        <v>3</v>
      </c>
      <c r="AV1130">
        <v>0</v>
      </c>
      <c r="AW1130">
        <v>2</v>
      </c>
      <c r="AX1130">
        <v>35387136</v>
      </c>
      <c r="AY1130">
        <v>1</v>
      </c>
      <c r="AZ1130">
        <v>0</v>
      </c>
      <c r="BA1130">
        <v>1130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CV1130">
        <v>0</v>
      </c>
      <c r="CW1130">
        <f>ROUND(Y1130*Source!I3419*DO1130,9)</f>
        <v>0</v>
      </c>
      <c r="CX1130">
        <f>ROUND(Y1130*Source!I3419,9)</f>
        <v>6.9000000000000006E-2</v>
      </c>
      <c r="CY1130">
        <f>AB1130</f>
        <v>4.72</v>
      </c>
      <c r="CZ1130">
        <f>AF1130</f>
        <v>4.72</v>
      </c>
      <c r="DA1130">
        <f>AJ1130</f>
        <v>1</v>
      </c>
      <c r="DB1130">
        <f t="shared" si="227"/>
        <v>32.57</v>
      </c>
      <c r="DC1130">
        <f t="shared" si="228"/>
        <v>0.69</v>
      </c>
      <c r="DD1130" t="s">
        <v>3</v>
      </c>
      <c r="DE1130" t="s">
        <v>3</v>
      </c>
      <c r="DF1130">
        <f t="shared" si="218"/>
        <v>0</v>
      </c>
      <c r="DG1130">
        <f t="shared" si="219"/>
        <v>0.33</v>
      </c>
      <c r="DH1130">
        <f t="shared" si="220"/>
        <v>0.01</v>
      </c>
      <c r="DI1130">
        <f t="shared" si="221"/>
        <v>0</v>
      </c>
      <c r="DJ1130">
        <f>DG1130</f>
        <v>0.33</v>
      </c>
      <c r="DK1130">
        <v>0</v>
      </c>
      <c r="DL1130" t="s">
        <v>3</v>
      </c>
      <c r="DM1130">
        <v>0</v>
      </c>
      <c r="DN1130" t="s">
        <v>3</v>
      </c>
      <c r="DO1130">
        <v>0</v>
      </c>
    </row>
    <row r="1131" spans="1:119" x14ac:dyDescent="0.2">
      <c r="A1131">
        <f>ROW(Source!A3420)</f>
        <v>3420</v>
      </c>
      <c r="B1131">
        <v>35364244</v>
      </c>
      <c r="C1131">
        <v>35387137</v>
      </c>
      <c r="D1131">
        <v>35111398</v>
      </c>
      <c r="E1131">
        <v>15872964</v>
      </c>
      <c r="F1131">
        <v>1</v>
      </c>
      <c r="G1131">
        <v>15872964</v>
      </c>
      <c r="H1131">
        <v>1</v>
      </c>
      <c r="I1131" t="s">
        <v>982</v>
      </c>
      <c r="J1131" t="s">
        <v>3</v>
      </c>
      <c r="K1131" t="s">
        <v>983</v>
      </c>
      <c r="L1131">
        <v>1191</v>
      </c>
      <c r="N1131">
        <v>1013</v>
      </c>
      <c r="O1131" t="s">
        <v>984</v>
      </c>
      <c r="P1131" t="s">
        <v>984</v>
      </c>
      <c r="Q1131">
        <v>1</v>
      </c>
      <c r="W1131">
        <v>0</v>
      </c>
      <c r="X1131">
        <v>476480486</v>
      </c>
      <c r="Y1131">
        <f t="shared" si="226"/>
        <v>34.630000000000003</v>
      </c>
      <c r="AA1131">
        <v>0</v>
      </c>
      <c r="AB1131">
        <v>0</v>
      </c>
      <c r="AC1131">
        <v>0</v>
      </c>
      <c r="AD1131">
        <v>0</v>
      </c>
      <c r="AE1131">
        <v>0</v>
      </c>
      <c r="AF1131">
        <v>0</v>
      </c>
      <c r="AG1131">
        <v>0</v>
      </c>
      <c r="AH1131">
        <v>0</v>
      </c>
      <c r="AI1131">
        <v>1</v>
      </c>
      <c r="AJ1131">
        <v>1</v>
      </c>
      <c r="AK1131">
        <v>1</v>
      </c>
      <c r="AL1131">
        <v>1</v>
      </c>
      <c r="AM1131">
        <v>-2</v>
      </c>
      <c r="AN1131">
        <v>0</v>
      </c>
      <c r="AO1131">
        <v>1</v>
      </c>
      <c r="AP1131">
        <v>1</v>
      </c>
      <c r="AQ1131">
        <v>0</v>
      </c>
      <c r="AR1131">
        <v>0</v>
      </c>
      <c r="AS1131" t="s">
        <v>3</v>
      </c>
      <c r="AT1131">
        <v>34.630000000000003</v>
      </c>
      <c r="AU1131" t="s">
        <v>3</v>
      </c>
      <c r="AV1131">
        <v>1</v>
      </c>
      <c r="AW1131">
        <v>2</v>
      </c>
      <c r="AX1131">
        <v>35387139</v>
      </c>
      <c r="AY1131">
        <v>1</v>
      </c>
      <c r="AZ1131">
        <v>0</v>
      </c>
      <c r="BA1131">
        <v>1131</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CU1131">
        <f>ROUND(AT1131*Source!I3420*AH1131*AL1131,2)</f>
        <v>0</v>
      </c>
      <c r="CV1131">
        <f>ROUND(Y1131*Source!I3420,9)</f>
        <v>0.3463</v>
      </c>
      <c r="CW1131">
        <v>0</v>
      </c>
      <c r="CX1131">
        <f>ROUND(Y1131*Source!I3420,9)</f>
        <v>0.3463</v>
      </c>
      <c r="CY1131">
        <f>AD1131</f>
        <v>0</v>
      </c>
      <c r="CZ1131">
        <f>AH1131</f>
        <v>0</v>
      </c>
      <c r="DA1131">
        <f>AL1131</f>
        <v>1</v>
      </c>
      <c r="DB1131">
        <f t="shared" si="227"/>
        <v>0</v>
      </c>
      <c r="DC1131">
        <f t="shared" si="228"/>
        <v>0</v>
      </c>
      <c r="DD1131" t="s">
        <v>3</v>
      </c>
      <c r="DE1131" t="s">
        <v>3</v>
      </c>
      <c r="DF1131">
        <f t="shared" si="218"/>
        <v>0</v>
      </c>
      <c r="DG1131">
        <f t="shared" si="219"/>
        <v>0</v>
      </c>
      <c r="DH1131">
        <f t="shared" si="220"/>
        <v>0</v>
      </c>
      <c r="DI1131">
        <f t="shared" si="221"/>
        <v>0</v>
      </c>
      <c r="DJ1131">
        <f>DI1131</f>
        <v>0</v>
      </c>
      <c r="DK1131">
        <v>0</v>
      </c>
      <c r="DL1131" t="s">
        <v>3</v>
      </c>
      <c r="DM1131">
        <v>0</v>
      </c>
      <c r="DN1131" t="s">
        <v>3</v>
      </c>
      <c r="DO1131">
        <v>0</v>
      </c>
    </row>
    <row r="1132" spans="1:119" x14ac:dyDescent="0.2">
      <c r="A1132">
        <f>ROW(Source!A3421)</f>
        <v>3421</v>
      </c>
      <c r="B1132">
        <v>35364244</v>
      </c>
      <c r="C1132">
        <v>35387140</v>
      </c>
      <c r="D1132">
        <v>35111398</v>
      </c>
      <c r="E1132">
        <v>15872964</v>
      </c>
      <c r="F1132">
        <v>1</v>
      </c>
      <c r="G1132">
        <v>15872964</v>
      </c>
      <c r="H1132">
        <v>1</v>
      </c>
      <c r="I1132" t="s">
        <v>982</v>
      </c>
      <c r="J1132" t="s">
        <v>3</v>
      </c>
      <c r="K1132" t="s">
        <v>983</v>
      </c>
      <c r="L1132">
        <v>1191</v>
      </c>
      <c r="N1132">
        <v>1013</v>
      </c>
      <c r="O1132" t="s">
        <v>984</v>
      </c>
      <c r="P1132" t="s">
        <v>984</v>
      </c>
      <c r="Q1132">
        <v>1</v>
      </c>
      <c r="W1132">
        <v>0</v>
      </c>
      <c r="X1132">
        <v>476480486</v>
      </c>
      <c r="Y1132">
        <f t="shared" si="226"/>
        <v>38.86</v>
      </c>
      <c r="AA1132">
        <v>0</v>
      </c>
      <c r="AB1132">
        <v>0</v>
      </c>
      <c r="AC1132">
        <v>0</v>
      </c>
      <c r="AD1132">
        <v>0</v>
      </c>
      <c r="AE1132">
        <v>0</v>
      </c>
      <c r="AF1132">
        <v>0</v>
      </c>
      <c r="AG1132">
        <v>0</v>
      </c>
      <c r="AH1132">
        <v>0</v>
      </c>
      <c r="AI1132">
        <v>1</v>
      </c>
      <c r="AJ1132">
        <v>1</v>
      </c>
      <c r="AK1132">
        <v>1</v>
      </c>
      <c r="AL1132">
        <v>1</v>
      </c>
      <c r="AM1132">
        <v>-2</v>
      </c>
      <c r="AN1132">
        <v>0</v>
      </c>
      <c r="AO1132">
        <v>1</v>
      </c>
      <c r="AP1132">
        <v>1</v>
      </c>
      <c r="AQ1132">
        <v>0</v>
      </c>
      <c r="AR1132">
        <v>0</v>
      </c>
      <c r="AS1132" t="s">
        <v>3</v>
      </c>
      <c r="AT1132">
        <v>38.86</v>
      </c>
      <c r="AU1132" t="s">
        <v>3</v>
      </c>
      <c r="AV1132">
        <v>1</v>
      </c>
      <c r="AW1132">
        <v>2</v>
      </c>
      <c r="AX1132">
        <v>35387154</v>
      </c>
      <c r="AY1132">
        <v>1</v>
      </c>
      <c r="AZ1132">
        <v>0</v>
      </c>
      <c r="BA1132">
        <v>1132</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CU1132">
        <f>ROUND(AT1132*Source!I3421*AH1132*AL1132,2)</f>
        <v>0</v>
      </c>
      <c r="CV1132">
        <f>ROUND(Y1132*Source!I3421,9)</f>
        <v>40.802999999999997</v>
      </c>
      <c r="CW1132">
        <v>0</v>
      </c>
      <c r="CX1132">
        <f>ROUND(Y1132*Source!I3421,9)</f>
        <v>40.802999999999997</v>
      </c>
      <c r="CY1132">
        <f>AD1132</f>
        <v>0</v>
      </c>
      <c r="CZ1132">
        <f>AH1132</f>
        <v>0</v>
      </c>
      <c r="DA1132">
        <f>AL1132</f>
        <v>1</v>
      </c>
      <c r="DB1132">
        <f t="shared" si="227"/>
        <v>0</v>
      </c>
      <c r="DC1132">
        <f t="shared" si="228"/>
        <v>0</v>
      </c>
      <c r="DD1132" t="s">
        <v>3</v>
      </c>
      <c r="DE1132" t="s">
        <v>3</v>
      </c>
      <c r="DF1132">
        <f t="shared" si="218"/>
        <v>0</v>
      </c>
      <c r="DG1132">
        <f t="shared" si="219"/>
        <v>0</v>
      </c>
      <c r="DH1132">
        <f t="shared" si="220"/>
        <v>0</v>
      </c>
      <c r="DI1132">
        <f t="shared" si="221"/>
        <v>0</v>
      </c>
      <c r="DJ1132">
        <f>DI1132</f>
        <v>0</v>
      </c>
      <c r="DK1132">
        <v>0</v>
      </c>
      <c r="DL1132" t="s">
        <v>3</v>
      </c>
      <c r="DM1132">
        <v>0</v>
      </c>
      <c r="DN1132" t="s">
        <v>3</v>
      </c>
      <c r="DO1132">
        <v>0</v>
      </c>
    </row>
    <row r="1133" spans="1:119" x14ac:dyDescent="0.2">
      <c r="A1133">
        <f>ROW(Source!A3421)</f>
        <v>3421</v>
      </c>
      <c r="B1133">
        <v>35364244</v>
      </c>
      <c r="C1133">
        <v>35387140</v>
      </c>
      <c r="D1133">
        <v>35113133</v>
      </c>
      <c r="E1133">
        <v>1</v>
      </c>
      <c r="F1133">
        <v>1</v>
      </c>
      <c r="G1133">
        <v>15872964</v>
      </c>
      <c r="H1133">
        <v>2</v>
      </c>
      <c r="I1133" t="s">
        <v>985</v>
      </c>
      <c r="J1133" t="s">
        <v>986</v>
      </c>
      <c r="K1133" t="s">
        <v>987</v>
      </c>
      <c r="L1133">
        <v>1368</v>
      </c>
      <c r="N1133">
        <v>1011</v>
      </c>
      <c r="O1133" t="s">
        <v>988</v>
      </c>
      <c r="P1133" t="s">
        <v>988</v>
      </c>
      <c r="Q1133">
        <v>1</v>
      </c>
      <c r="W1133">
        <v>0</v>
      </c>
      <c r="X1133">
        <v>71529876</v>
      </c>
      <c r="Y1133">
        <f t="shared" si="226"/>
        <v>9.1</v>
      </c>
      <c r="AA1133">
        <v>0</v>
      </c>
      <c r="AB1133">
        <v>5.13</v>
      </c>
      <c r="AC1133">
        <v>7.0000000000000007E-2</v>
      </c>
      <c r="AD1133">
        <v>0</v>
      </c>
      <c r="AE1133">
        <v>0</v>
      </c>
      <c r="AF1133">
        <v>5.13</v>
      </c>
      <c r="AG1133">
        <v>7.0000000000000007E-2</v>
      </c>
      <c r="AH1133">
        <v>0</v>
      </c>
      <c r="AI1133">
        <v>1</v>
      </c>
      <c r="AJ1133">
        <v>1</v>
      </c>
      <c r="AK1133">
        <v>1</v>
      </c>
      <c r="AL1133">
        <v>1</v>
      </c>
      <c r="AM1133">
        <v>-2</v>
      </c>
      <c r="AN1133">
        <v>0</v>
      </c>
      <c r="AO1133">
        <v>1</v>
      </c>
      <c r="AP1133">
        <v>1</v>
      </c>
      <c r="AQ1133">
        <v>0</v>
      </c>
      <c r="AR1133">
        <v>0</v>
      </c>
      <c r="AS1133" t="s">
        <v>3</v>
      </c>
      <c r="AT1133">
        <v>9.1</v>
      </c>
      <c r="AU1133" t="s">
        <v>3</v>
      </c>
      <c r="AV1133">
        <v>0</v>
      </c>
      <c r="AW1133">
        <v>2</v>
      </c>
      <c r="AX1133">
        <v>35387155</v>
      </c>
      <c r="AY1133">
        <v>1</v>
      </c>
      <c r="AZ1133">
        <v>0</v>
      </c>
      <c r="BA1133">
        <v>1133</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CV1133">
        <v>0</v>
      </c>
      <c r="CW1133">
        <f>ROUND(Y1133*Source!I3421*DO1133,9)</f>
        <v>0</v>
      </c>
      <c r="CX1133">
        <f>ROUND(Y1133*Source!I3421,9)</f>
        <v>9.5549999999999997</v>
      </c>
      <c r="CY1133">
        <f>AB1133</f>
        <v>5.13</v>
      </c>
      <c r="CZ1133">
        <f>AF1133</f>
        <v>5.13</v>
      </c>
      <c r="DA1133">
        <f>AJ1133</f>
        <v>1</v>
      </c>
      <c r="DB1133">
        <f t="shared" si="227"/>
        <v>46.68</v>
      </c>
      <c r="DC1133">
        <f t="shared" si="228"/>
        <v>0.64</v>
      </c>
      <c r="DD1133" t="s">
        <v>3</v>
      </c>
      <c r="DE1133" t="s">
        <v>3</v>
      </c>
      <c r="DF1133">
        <f t="shared" si="218"/>
        <v>0</v>
      </c>
      <c r="DG1133">
        <f t="shared" si="219"/>
        <v>49.02</v>
      </c>
      <c r="DH1133">
        <f t="shared" si="220"/>
        <v>0.67</v>
      </c>
      <c r="DI1133">
        <f t="shared" si="221"/>
        <v>0</v>
      </c>
      <c r="DJ1133">
        <f>DG1133</f>
        <v>49.02</v>
      </c>
      <c r="DK1133">
        <v>0</v>
      </c>
      <c r="DL1133" t="s">
        <v>3</v>
      </c>
      <c r="DM1133">
        <v>0</v>
      </c>
      <c r="DN1133" t="s">
        <v>3</v>
      </c>
      <c r="DO1133">
        <v>0</v>
      </c>
    </row>
    <row r="1134" spans="1:119" x14ac:dyDescent="0.2">
      <c r="A1134">
        <f>ROW(Source!A3421)</f>
        <v>3421</v>
      </c>
      <c r="B1134">
        <v>35364244</v>
      </c>
      <c r="C1134">
        <v>35387140</v>
      </c>
      <c r="D1134">
        <v>35113206</v>
      </c>
      <c r="E1134">
        <v>1</v>
      </c>
      <c r="F1134">
        <v>1</v>
      </c>
      <c r="G1134">
        <v>15872964</v>
      </c>
      <c r="H1134">
        <v>2</v>
      </c>
      <c r="I1134" t="s">
        <v>989</v>
      </c>
      <c r="J1134" t="s">
        <v>990</v>
      </c>
      <c r="K1134" t="s">
        <v>991</v>
      </c>
      <c r="L1134">
        <v>1368</v>
      </c>
      <c r="N1134">
        <v>1011</v>
      </c>
      <c r="O1134" t="s">
        <v>988</v>
      </c>
      <c r="P1134" t="s">
        <v>988</v>
      </c>
      <c r="Q1134">
        <v>1</v>
      </c>
      <c r="W1134">
        <v>0</v>
      </c>
      <c r="X1134">
        <v>-1817365194</v>
      </c>
      <c r="Y1134">
        <f t="shared" si="226"/>
        <v>0.15</v>
      </c>
      <c r="AA1134">
        <v>0</v>
      </c>
      <c r="AB1134">
        <v>4.72</v>
      </c>
      <c r="AC1134">
        <v>0.1</v>
      </c>
      <c r="AD1134">
        <v>0</v>
      </c>
      <c r="AE1134">
        <v>0</v>
      </c>
      <c r="AF1134">
        <v>4.72</v>
      </c>
      <c r="AG1134">
        <v>0.1</v>
      </c>
      <c r="AH1134">
        <v>0</v>
      </c>
      <c r="AI1134">
        <v>1</v>
      </c>
      <c r="AJ1134">
        <v>1</v>
      </c>
      <c r="AK1134">
        <v>1</v>
      </c>
      <c r="AL1134">
        <v>1</v>
      </c>
      <c r="AM1134">
        <v>-2</v>
      </c>
      <c r="AN1134">
        <v>0</v>
      </c>
      <c r="AO1134">
        <v>1</v>
      </c>
      <c r="AP1134">
        <v>1</v>
      </c>
      <c r="AQ1134">
        <v>0</v>
      </c>
      <c r="AR1134">
        <v>0</v>
      </c>
      <c r="AS1134" t="s">
        <v>3</v>
      </c>
      <c r="AT1134">
        <v>0.15</v>
      </c>
      <c r="AU1134" t="s">
        <v>3</v>
      </c>
      <c r="AV1134">
        <v>0</v>
      </c>
      <c r="AW1134">
        <v>2</v>
      </c>
      <c r="AX1134">
        <v>35387156</v>
      </c>
      <c r="AY1134">
        <v>1</v>
      </c>
      <c r="AZ1134">
        <v>0</v>
      </c>
      <c r="BA1134">
        <v>1134</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c r="BV1134">
        <v>0</v>
      </c>
      <c r="BW1134">
        <v>0</v>
      </c>
      <c r="CV1134">
        <v>0</v>
      </c>
      <c r="CW1134">
        <f>ROUND(Y1134*Source!I3421*DO1134,9)</f>
        <v>0</v>
      </c>
      <c r="CX1134">
        <f>ROUND(Y1134*Source!I3421,9)</f>
        <v>0.1575</v>
      </c>
      <c r="CY1134">
        <f>AB1134</f>
        <v>4.72</v>
      </c>
      <c r="CZ1134">
        <f>AF1134</f>
        <v>4.72</v>
      </c>
      <c r="DA1134">
        <f>AJ1134</f>
        <v>1</v>
      </c>
      <c r="DB1134">
        <f t="shared" si="227"/>
        <v>0.71</v>
      </c>
      <c r="DC1134">
        <f t="shared" si="228"/>
        <v>0.02</v>
      </c>
      <c r="DD1134" t="s">
        <v>3</v>
      </c>
      <c r="DE1134" t="s">
        <v>3</v>
      </c>
      <c r="DF1134">
        <f t="shared" si="218"/>
        <v>0</v>
      </c>
      <c r="DG1134">
        <f t="shared" si="219"/>
        <v>0.74</v>
      </c>
      <c r="DH1134">
        <f t="shared" si="220"/>
        <v>0.02</v>
      </c>
      <c r="DI1134">
        <f t="shared" si="221"/>
        <v>0</v>
      </c>
      <c r="DJ1134">
        <f>DG1134</f>
        <v>0.74</v>
      </c>
      <c r="DK1134">
        <v>0</v>
      </c>
      <c r="DL1134" t="s">
        <v>3</v>
      </c>
      <c r="DM1134">
        <v>0</v>
      </c>
      <c r="DN1134" t="s">
        <v>3</v>
      </c>
      <c r="DO1134">
        <v>0</v>
      </c>
    </row>
    <row r="1135" spans="1:119" x14ac:dyDescent="0.2">
      <c r="A1135">
        <f>ROW(Source!A3421)</f>
        <v>3421</v>
      </c>
      <c r="B1135">
        <v>35364244</v>
      </c>
      <c r="C1135">
        <v>35387140</v>
      </c>
      <c r="D1135">
        <v>35113368</v>
      </c>
      <c r="E1135">
        <v>1</v>
      </c>
      <c r="F1135">
        <v>1</v>
      </c>
      <c r="G1135">
        <v>15872964</v>
      </c>
      <c r="H1135">
        <v>3</v>
      </c>
      <c r="I1135" t="s">
        <v>1087</v>
      </c>
      <c r="J1135" t="s">
        <v>1088</v>
      </c>
      <c r="K1135" t="s">
        <v>1089</v>
      </c>
      <c r="L1135">
        <v>1354</v>
      </c>
      <c r="N1135">
        <v>1010</v>
      </c>
      <c r="O1135" t="s">
        <v>52</v>
      </c>
      <c r="P1135" t="s">
        <v>52</v>
      </c>
      <c r="Q1135">
        <v>1</v>
      </c>
      <c r="W1135">
        <v>0</v>
      </c>
      <c r="X1135">
        <v>-1464590454</v>
      </c>
      <c r="Y1135">
        <f t="shared" si="226"/>
        <v>2</v>
      </c>
      <c r="AA1135">
        <v>1415.18</v>
      </c>
      <c r="AB1135">
        <v>0</v>
      </c>
      <c r="AC1135">
        <v>0</v>
      </c>
      <c r="AD1135">
        <v>0</v>
      </c>
      <c r="AE1135">
        <v>1415.18</v>
      </c>
      <c r="AF1135">
        <v>0</v>
      </c>
      <c r="AG1135">
        <v>0</v>
      </c>
      <c r="AH1135">
        <v>0</v>
      </c>
      <c r="AI1135">
        <v>1</v>
      </c>
      <c r="AJ1135">
        <v>1</v>
      </c>
      <c r="AK1135">
        <v>1</v>
      </c>
      <c r="AL1135">
        <v>1</v>
      </c>
      <c r="AM1135">
        <v>-2</v>
      </c>
      <c r="AN1135">
        <v>0</v>
      </c>
      <c r="AO1135">
        <v>1</v>
      </c>
      <c r="AP1135">
        <v>1</v>
      </c>
      <c r="AQ1135">
        <v>0</v>
      </c>
      <c r="AR1135">
        <v>0</v>
      </c>
      <c r="AS1135" t="s">
        <v>3</v>
      </c>
      <c r="AT1135">
        <v>2</v>
      </c>
      <c r="AU1135" t="s">
        <v>3</v>
      </c>
      <c r="AV1135">
        <v>0</v>
      </c>
      <c r="AW1135">
        <v>2</v>
      </c>
      <c r="AX1135">
        <v>35387157</v>
      </c>
      <c r="AY1135">
        <v>1</v>
      </c>
      <c r="AZ1135">
        <v>0</v>
      </c>
      <c r="BA1135">
        <v>1135</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CV1135">
        <v>0</v>
      </c>
      <c r="CW1135">
        <v>0</v>
      </c>
      <c r="CX1135">
        <f>ROUND(Y1135*Source!I3421,9)</f>
        <v>2.1</v>
      </c>
      <c r="CY1135">
        <f t="shared" ref="CY1135:CY1144" si="237">AA1135</f>
        <v>1415.18</v>
      </c>
      <c r="CZ1135">
        <f t="shared" ref="CZ1135:CZ1144" si="238">AE1135</f>
        <v>1415.18</v>
      </c>
      <c r="DA1135">
        <f t="shared" ref="DA1135:DA1144" si="239">AI1135</f>
        <v>1</v>
      </c>
      <c r="DB1135">
        <f t="shared" si="227"/>
        <v>2830.36</v>
      </c>
      <c r="DC1135">
        <f t="shared" si="228"/>
        <v>0</v>
      </c>
      <c r="DD1135" t="s">
        <v>3</v>
      </c>
      <c r="DE1135" t="s">
        <v>3</v>
      </c>
      <c r="DF1135">
        <f t="shared" si="218"/>
        <v>2971.88</v>
      </c>
      <c r="DG1135">
        <f t="shared" si="219"/>
        <v>0</v>
      </c>
      <c r="DH1135">
        <f t="shared" si="220"/>
        <v>0</v>
      </c>
      <c r="DI1135">
        <f t="shared" si="221"/>
        <v>0</v>
      </c>
      <c r="DJ1135">
        <f t="shared" ref="DJ1135:DJ1144" si="240">DF1135</f>
        <v>2971.88</v>
      </c>
      <c r="DK1135">
        <v>0</v>
      </c>
      <c r="DL1135" t="s">
        <v>3</v>
      </c>
      <c r="DM1135">
        <v>0</v>
      </c>
      <c r="DN1135" t="s">
        <v>3</v>
      </c>
      <c r="DO1135">
        <v>0</v>
      </c>
    </row>
    <row r="1136" spans="1:119" x14ac:dyDescent="0.2">
      <c r="A1136">
        <f>ROW(Source!A3421)</f>
        <v>3421</v>
      </c>
      <c r="B1136">
        <v>35364244</v>
      </c>
      <c r="C1136">
        <v>35387140</v>
      </c>
      <c r="D1136">
        <v>35114359</v>
      </c>
      <c r="E1136">
        <v>1</v>
      </c>
      <c r="F1136">
        <v>1</v>
      </c>
      <c r="G1136">
        <v>15872964</v>
      </c>
      <c r="H1136">
        <v>3</v>
      </c>
      <c r="I1136" t="s">
        <v>992</v>
      </c>
      <c r="J1136" t="s">
        <v>993</v>
      </c>
      <c r="K1136" t="s">
        <v>994</v>
      </c>
      <c r="L1136">
        <v>1348</v>
      </c>
      <c r="N1136">
        <v>1009</v>
      </c>
      <c r="O1136" t="s">
        <v>995</v>
      </c>
      <c r="P1136" t="s">
        <v>995</v>
      </c>
      <c r="Q1136">
        <v>1000</v>
      </c>
      <c r="W1136">
        <v>0</v>
      </c>
      <c r="X1136">
        <v>-181271767</v>
      </c>
      <c r="Y1136">
        <f t="shared" si="226"/>
        <v>7.3999999999999999E-4</v>
      </c>
      <c r="AA1136">
        <v>190540.34</v>
      </c>
      <c r="AB1136">
        <v>0</v>
      </c>
      <c r="AC1136">
        <v>0</v>
      </c>
      <c r="AD1136">
        <v>0</v>
      </c>
      <c r="AE1136">
        <v>190540.34</v>
      </c>
      <c r="AF1136">
        <v>0</v>
      </c>
      <c r="AG1136">
        <v>0</v>
      </c>
      <c r="AH1136">
        <v>0</v>
      </c>
      <c r="AI1136">
        <v>1</v>
      </c>
      <c r="AJ1136">
        <v>1</v>
      </c>
      <c r="AK1136">
        <v>1</v>
      </c>
      <c r="AL1136">
        <v>1</v>
      </c>
      <c r="AM1136">
        <v>-2</v>
      </c>
      <c r="AN1136">
        <v>0</v>
      </c>
      <c r="AO1136">
        <v>1</v>
      </c>
      <c r="AP1136">
        <v>1</v>
      </c>
      <c r="AQ1136">
        <v>0</v>
      </c>
      <c r="AR1136">
        <v>0</v>
      </c>
      <c r="AS1136" t="s">
        <v>3</v>
      </c>
      <c r="AT1136">
        <v>7.3999999999999999E-4</v>
      </c>
      <c r="AU1136" t="s">
        <v>3</v>
      </c>
      <c r="AV1136">
        <v>0</v>
      </c>
      <c r="AW1136">
        <v>2</v>
      </c>
      <c r="AX1136">
        <v>35387158</v>
      </c>
      <c r="AY1136">
        <v>1</v>
      </c>
      <c r="AZ1136">
        <v>0</v>
      </c>
      <c r="BA1136">
        <v>1136</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CV1136">
        <v>0</v>
      </c>
      <c r="CW1136">
        <v>0</v>
      </c>
      <c r="CX1136">
        <f>ROUND(Y1136*Source!I3421,9)</f>
        <v>7.7700000000000002E-4</v>
      </c>
      <c r="CY1136">
        <f t="shared" si="237"/>
        <v>190540.34</v>
      </c>
      <c r="CZ1136">
        <f t="shared" si="238"/>
        <v>190540.34</v>
      </c>
      <c r="DA1136">
        <f t="shared" si="239"/>
        <v>1</v>
      </c>
      <c r="DB1136">
        <f t="shared" si="227"/>
        <v>141</v>
      </c>
      <c r="DC1136">
        <f t="shared" si="228"/>
        <v>0</v>
      </c>
      <c r="DD1136" t="s">
        <v>3</v>
      </c>
      <c r="DE1136" t="s">
        <v>3</v>
      </c>
      <c r="DF1136">
        <f t="shared" si="218"/>
        <v>148.05000000000001</v>
      </c>
      <c r="DG1136">
        <f t="shared" si="219"/>
        <v>0</v>
      </c>
      <c r="DH1136">
        <f t="shared" si="220"/>
        <v>0</v>
      </c>
      <c r="DI1136">
        <f t="shared" si="221"/>
        <v>0</v>
      </c>
      <c r="DJ1136">
        <f t="shared" si="240"/>
        <v>148.05000000000001</v>
      </c>
      <c r="DK1136">
        <v>0</v>
      </c>
      <c r="DL1136" t="s">
        <v>3</v>
      </c>
      <c r="DM1136">
        <v>0</v>
      </c>
      <c r="DN1136" t="s">
        <v>3</v>
      </c>
      <c r="DO1136">
        <v>0</v>
      </c>
    </row>
    <row r="1137" spans="1:119" x14ac:dyDescent="0.2">
      <c r="A1137">
        <f>ROW(Source!A3421)</f>
        <v>3421</v>
      </c>
      <c r="B1137">
        <v>35364244</v>
      </c>
      <c r="C1137">
        <v>35387140</v>
      </c>
      <c r="D1137">
        <v>35114332</v>
      </c>
      <c r="E1137">
        <v>1</v>
      </c>
      <c r="F1137">
        <v>1</v>
      </c>
      <c r="G1137">
        <v>15872964</v>
      </c>
      <c r="H1137">
        <v>3</v>
      </c>
      <c r="I1137" t="s">
        <v>996</v>
      </c>
      <c r="J1137" t="s">
        <v>997</v>
      </c>
      <c r="K1137" t="s">
        <v>998</v>
      </c>
      <c r="L1137">
        <v>1355</v>
      </c>
      <c r="N1137">
        <v>1010</v>
      </c>
      <c r="O1137" t="s">
        <v>18</v>
      </c>
      <c r="P1137" t="s">
        <v>18</v>
      </c>
      <c r="Q1137">
        <v>100</v>
      </c>
      <c r="W1137">
        <v>0</v>
      </c>
      <c r="X1137">
        <v>1583670906</v>
      </c>
      <c r="Y1137">
        <f t="shared" si="226"/>
        <v>4</v>
      </c>
      <c r="AA1137">
        <v>997.35</v>
      </c>
      <c r="AB1137">
        <v>0</v>
      </c>
      <c r="AC1137">
        <v>0</v>
      </c>
      <c r="AD1137">
        <v>0</v>
      </c>
      <c r="AE1137">
        <v>997.35</v>
      </c>
      <c r="AF1137">
        <v>0</v>
      </c>
      <c r="AG1137">
        <v>0</v>
      </c>
      <c r="AH1137">
        <v>0</v>
      </c>
      <c r="AI1137">
        <v>1</v>
      </c>
      <c r="AJ1137">
        <v>1</v>
      </c>
      <c r="AK1137">
        <v>1</v>
      </c>
      <c r="AL1137">
        <v>1</v>
      </c>
      <c r="AM1137">
        <v>-2</v>
      </c>
      <c r="AN1137">
        <v>0</v>
      </c>
      <c r="AO1137">
        <v>1</v>
      </c>
      <c r="AP1137">
        <v>1</v>
      </c>
      <c r="AQ1137">
        <v>0</v>
      </c>
      <c r="AR1137">
        <v>0</v>
      </c>
      <c r="AS1137" t="s">
        <v>3</v>
      </c>
      <c r="AT1137">
        <v>4</v>
      </c>
      <c r="AU1137" t="s">
        <v>3</v>
      </c>
      <c r="AV1137">
        <v>0</v>
      </c>
      <c r="AW1137">
        <v>2</v>
      </c>
      <c r="AX1137">
        <v>35387159</v>
      </c>
      <c r="AY1137">
        <v>1</v>
      </c>
      <c r="AZ1137">
        <v>0</v>
      </c>
      <c r="BA1137">
        <v>1137</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CV1137">
        <v>0</v>
      </c>
      <c r="CW1137">
        <v>0</v>
      </c>
      <c r="CX1137">
        <f>ROUND(Y1137*Source!I3421,9)</f>
        <v>4.2</v>
      </c>
      <c r="CY1137">
        <f t="shared" si="237"/>
        <v>997.35</v>
      </c>
      <c r="CZ1137">
        <f t="shared" si="238"/>
        <v>997.35</v>
      </c>
      <c r="DA1137">
        <f t="shared" si="239"/>
        <v>1</v>
      </c>
      <c r="DB1137">
        <f t="shared" si="227"/>
        <v>3989.4</v>
      </c>
      <c r="DC1137">
        <f t="shared" si="228"/>
        <v>0</v>
      </c>
      <c r="DD1137" t="s">
        <v>3</v>
      </c>
      <c r="DE1137" t="s">
        <v>3</v>
      </c>
      <c r="DF1137">
        <f t="shared" si="218"/>
        <v>4188.87</v>
      </c>
      <c r="DG1137">
        <f t="shared" si="219"/>
        <v>0</v>
      </c>
      <c r="DH1137">
        <f t="shared" si="220"/>
        <v>0</v>
      </c>
      <c r="DI1137">
        <f t="shared" si="221"/>
        <v>0</v>
      </c>
      <c r="DJ1137">
        <f t="shared" si="240"/>
        <v>4188.87</v>
      </c>
      <c r="DK1137">
        <v>0</v>
      </c>
      <c r="DL1137" t="s">
        <v>3</v>
      </c>
      <c r="DM1137">
        <v>0</v>
      </c>
      <c r="DN1137" t="s">
        <v>3</v>
      </c>
      <c r="DO1137">
        <v>0</v>
      </c>
    </row>
    <row r="1138" spans="1:119" x14ac:dyDescent="0.2">
      <c r="A1138">
        <f>ROW(Source!A3421)</f>
        <v>3421</v>
      </c>
      <c r="B1138">
        <v>35364244</v>
      </c>
      <c r="C1138">
        <v>35387140</v>
      </c>
      <c r="D1138">
        <v>35116002</v>
      </c>
      <c r="E1138">
        <v>1</v>
      </c>
      <c r="F1138">
        <v>1</v>
      </c>
      <c r="G1138">
        <v>15872964</v>
      </c>
      <c r="H1138">
        <v>3</v>
      </c>
      <c r="I1138" t="s">
        <v>1090</v>
      </c>
      <c r="J1138" t="s">
        <v>1091</v>
      </c>
      <c r="K1138" t="s">
        <v>1092</v>
      </c>
      <c r="L1138">
        <v>1301</v>
      </c>
      <c r="N1138">
        <v>1003</v>
      </c>
      <c r="O1138" t="s">
        <v>1002</v>
      </c>
      <c r="P1138" t="s">
        <v>1002</v>
      </c>
      <c r="Q1138">
        <v>1</v>
      </c>
      <c r="W1138">
        <v>0</v>
      </c>
      <c r="X1138">
        <v>1505022798</v>
      </c>
      <c r="Y1138">
        <f t="shared" si="226"/>
        <v>100</v>
      </c>
      <c r="AA1138">
        <v>658.59</v>
      </c>
      <c r="AB1138">
        <v>0</v>
      </c>
      <c r="AC1138">
        <v>0</v>
      </c>
      <c r="AD1138">
        <v>0</v>
      </c>
      <c r="AE1138">
        <v>658.59</v>
      </c>
      <c r="AF1138">
        <v>0</v>
      </c>
      <c r="AG1138">
        <v>0</v>
      </c>
      <c r="AH1138">
        <v>0</v>
      </c>
      <c r="AI1138">
        <v>1</v>
      </c>
      <c r="AJ1138">
        <v>1</v>
      </c>
      <c r="AK1138">
        <v>1</v>
      </c>
      <c r="AL1138">
        <v>1</v>
      </c>
      <c r="AM1138">
        <v>-2</v>
      </c>
      <c r="AN1138">
        <v>0</v>
      </c>
      <c r="AO1138">
        <v>1</v>
      </c>
      <c r="AP1138">
        <v>1</v>
      </c>
      <c r="AQ1138">
        <v>0</v>
      </c>
      <c r="AR1138">
        <v>0</v>
      </c>
      <c r="AS1138" t="s">
        <v>3</v>
      </c>
      <c r="AT1138">
        <v>100</v>
      </c>
      <c r="AU1138" t="s">
        <v>3</v>
      </c>
      <c r="AV1138">
        <v>0</v>
      </c>
      <c r="AW1138">
        <v>2</v>
      </c>
      <c r="AX1138">
        <v>35387160</v>
      </c>
      <c r="AY1138">
        <v>1</v>
      </c>
      <c r="AZ1138">
        <v>0</v>
      </c>
      <c r="BA1138">
        <v>1138</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CV1138">
        <v>0</v>
      </c>
      <c r="CW1138">
        <v>0</v>
      </c>
      <c r="CX1138">
        <f>ROUND(Y1138*Source!I3421,9)</f>
        <v>105</v>
      </c>
      <c r="CY1138">
        <f t="shared" si="237"/>
        <v>658.59</v>
      </c>
      <c r="CZ1138">
        <f t="shared" si="238"/>
        <v>658.59</v>
      </c>
      <c r="DA1138">
        <f t="shared" si="239"/>
        <v>1</v>
      </c>
      <c r="DB1138">
        <f t="shared" si="227"/>
        <v>65859</v>
      </c>
      <c r="DC1138">
        <f t="shared" si="228"/>
        <v>0</v>
      </c>
      <c r="DD1138" t="s">
        <v>3</v>
      </c>
      <c r="DE1138" t="s">
        <v>3</v>
      </c>
      <c r="DF1138">
        <f t="shared" si="218"/>
        <v>69151.95</v>
      </c>
      <c r="DG1138">
        <f t="shared" si="219"/>
        <v>0</v>
      </c>
      <c r="DH1138">
        <f t="shared" si="220"/>
        <v>0</v>
      </c>
      <c r="DI1138">
        <f t="shared" si="221"/>
        <v>0</v>
      </c>
      <c r="DJ1138">
        <f t="shared" si="240"/>
        <v>69151.95</v>
      </c>
      <c r="DK1138">
        <v>0</v>
      </c>
      <c r="DL1138" t="s">
        <v>3</v>
      </c>
      <c r="DM1138">
        <v>0</v>
      </c>
      <c r="DN1138" t="s">
        <v>3</v>
      </c>
      <c r="DO1138">
        <v>0</v>
      </c>
    </row>
    <row r="1139" spans="1:119" x14ac:dyDescent="0.2">
      <c r="A1139">
        <f>ROW(Source!A3421)</f>
        <v>3421</v>
      </c>
      <c r="B1139">
        <v>35364244</v>
      </c>
      <c r="C1139">
        <v>35387140</v>
      </c>
      <c r="D1139">
        <v>35116003</v>
      </c>
      <c r="E1139">
        <v>1</v>
      </c>
      <c r="F1139">
        <v>1</v>
      </c>
      <c r="G1139">
        <v>15872964</v>
      </c>
      <c r="H1139">
        <v>3</v>
      </c>
      <c r="I1139" t="s">
        <v>1093</v>
      </c>
      <c r="J1139" t="s">
        <v>1094</v>
      </c>
      <c r="K1139" t="s">
        <v>1095</v>
      </c>
      <c r="L1139">
        <v>1354</v>
      </c>
      <c r="N1139">
        <v>1010</v>
      </c>
      <c r="O1139" t="s">
        <v>52</v>
      </c>
      <c r="P1139" t="s">
        <v>52</v>
      </c>
      <c r="Q1139">
        <v>1</v>
      </c>
      <c r="W1139">
        <v>0</v>
      </c>
      <c r="X1139">
        <v>1594614613</v>
      </c>
      <c r="Y1139">
        <f t="shared" si="226"/>
        <v>15</v>
      </c>
      <c r="AA1139">
        <v>153.13</v>
      </c>
      <c r="AB1139">
        <v>0</v>
      </c>
      <c r="AC1139">
        <v>0</v>
      </c>
      <c r="AD1139">
        <v>0</v>
      </c>
      <c r="AE1139">
        <v>153.13</v>
      </c>
      <c r="AF1139">
        <v>0</v>
      </c>
      <c r="AG1139">
        <v>0</v>
      </c>
      <c r="AH1139">
        <v>0</v>
      </c>
      <c r="AI1139">
        <v>1</v>
      </c>
      <c r="AJ1139">
        <v>1</v>
      </c>
      <c r="AK1139">
        <v>1</v>
      </c>
      <c r="AL1139">
        <v>1</v>
      </c>
      <c r="AM1139">
        <v>-2</v>
      </c>
      <c r="AN1139">
        <v>0</v>
      </c>
      <c r="AO1139">
        <v>1</v>
      </c>
      <c r="AP1139">
        <v>1</v>
      </c>
      <c r="AQ1139">
        <v>0</v>
      </c>
      <c r="AR1139">
        <v>0</v>
      </c>
      <c r="AS1139" t="s">
        <v>3</v>
      </c>
      <c r="AT1139">
        <v>15</v>
      </c>
      <c r="AU1139" t="s">
        <v>3</v>
      </c>
      <c r="AV1139">
        <v>0</v>
      </c>
      <c r="AW1139">
        <v>2</v>
      </c>
      <c r="AX1139">
        <v>35387161</v>
      </c>
      <c r="AY1139">
        <v>1</v>
      </c>
      <c r="AZ1139">
        <v>0</v>
      </c>
      <c r="BA1139">
        <v>1139</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CV1139">
        <v>0</v>
      </c>
      <c r="CW1139">
        <v>0</v>
      </c>
      <c r="CX1139">
        <f>ROUND(Y1139*Source!I3421,9)</f>
        <v>15.75</v>
      </c>
      <c r="CY1139">
        <f t="shared" si="237"/>
        <v>153.13</v>
      </c>
      <c r="CZ1139">
        <f t="shared" si="238"/>
        <v>153.13</v>
      </c>
      <c r="DA1139">
        <f t="shared" si="239"/>
        <v>1</v>
      </c>
      <c r="DB1139">
        <f t="shared" si="227"/>
        <v>2296.9499999999998</v>
      </c>
      <c r="DC1139">
        <f t="shared" si="228"/>
        <v>0</v>
      </c>
      <c r="DD1139" t="s">
        <v>3</v>
      </c>
      <c r="DE1139" t="s">
        <v>3</v>
      </c>
      <c r="DF1139">
        <f t="shared" si="218"/>
        <v>2411.8000000000002</v>
      </c>
      <c r="DG1139">
        <f t="shared" si="219"/>
        <v>0</v>
      </c>
      <c r="DH1139">
        <f t="shared" si="220"/>
        <v>0</v>
      </c>
      <c r="DI1139">
        <f t="shared" si="221"/>
        <v>0</v>
      </c>
      <c r="DJ1139">
        <f t="shared" si="240"/>
        <v>2411.8000000000002</v>
      </c>
      <c r="DK1139">
        <v>0</v>
      </c>
      <c r="DL1139" t="s">
        <v>3</v>
      </c>
      <c r="DM1139">
        <v>0</v>
      </c>
      <c r="DN1139" t="s">
        <v>3</v>
      </c>
      <c r="DO1139">
        <v>0</v>
      </c>
    </row>
    <row r="1140" spans="1:119" x14ac:dyDescent="0.2">
      <c r="A1140">
        <f>ROW(Source!A3421)</f>
        <v>3421</v>
      </c>
      <c r="B1140">
        <v>35364244</v>
      </c>
      <c r="C1140">
        <v>35387140</v>
      </c>
      <c r="D1140">
        <v>35116004</v>
      </c>
      <c r="E1140">
        <v>1</v>
      </c>
      <c r="F1140">
        <v>1</v>
      </c>
      <c r="G1140">
        <v>15872964</v>
      </c>
      <c r="H1140">
        <v>3</v>
      </c>
      <c r="I1140" t="s">
        <v>1096</v>
      </c>
      <c r="J1140" t="s">
        <v>1097</v>
      </c>
      <c r="K1140" t="s">
        <v>1098</v>
      </c>
      <c r="L1140">
        <v>1354</v>
      </c>
      <c r="N1140">
        <v>1010</v>
      </c>
      <c r="O1140" t="s">
        <v>52</v>
      </c>
      <c r="P1140" t="s">
        <v>52</v>
      </c>
      <c r="Q1140">
        <v>1</v>
      </c>
      <c r="W1140">
        <v>0</v>
      </c>
      <c r="X1140">
        <v>1474194811</v>
      </c>
      <c r="Y1140">
        <f t="shared" si="226"/>
        <v>4</v>
      </c>
      <c r="AA1140">
        <v>172.42</v>
      </c>
      <c r="AB1140">
        <v>0</v>
      </c>
      <c r="AC1140">
        <v>0</v>
      </c>
      <c r="AD1140">
        <v>0</v>
      </c>
      <c r="AE1140">
        <v>172.42</v>
      </c>
      <c r="AF1140">
        <v>0</v>
      </c>
      <c r="AG1140">
        <v>0</v>
      </c>
      <c r="AH1140">
        <v>0</v>
      </c>
      <c r="AI1140">
        <v>1</v>
      </c>
      <c r="AJ1140">
        <v>1</v>
      </c>
      <c r="AK1140">
        <v>1</v>
      </c>
      <c r="AL1140">
        <v>1</v>
      </c>
      <c r="AM1140">
        <v>-2</v>
      </c>
      <c r="AN1140">
        <v>0</v>
      </c>
      <c r="AO1140">
        <v>1</v>
      </c>
      <c r="AP1140">
        <v>1</v>
      </c>
      <c r="AQ1140">
        <v>0</v>
      </c>
      <c r="AR1140">
        <v>0</v>
      </c>
      <c r="AS1140" t="s">
        <v>3</v>
      </c>
      <c r="AT1140">
        <v>4</v>
      </c>
      <c r="AU1140" t="s">
        <v>3</v>
      </c>
      <c r="AV1140">
        <v>0</v>
      </c>
      <c r="AW1140">
        <v>2</v>
      </c>
      <c r="AX1140">
        <v>35387162</v>
      </c>
      <c r="AY1140">
        <v>1</v>
      </c>
      <c r="AZ1140">
        <v>0</v>
      </c>
      <c r="BA1140">
        <v>1140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CV1140">
        <v>0</v>
      </c>
      <c r="CW1140">
        <v>0</v>
      </c>
      <c r="CX1140">
        <f>ROUND(Y1140*Source!I3421,9)</f>
        <v>4.2</v>
      </c>
      <c r="CY1140">
        <f t="shared" si="237"/>
        <v>172.42</v>
      </c>
      <c r="CZ1140">
        <f t="shared" si="238"/>
        <v>172.42</v>
      </c>
      <c r="DA1140">
        <f t="shared" si="239"/>
        <v>1</v>
      </c>
      <c r="DB1140">
        <f t="shared" si="227"/>
        <v>689.68</v>
      </c>
      <c r="DC1140">
        <f t="shared" si="228"/>
        <v>0</v>
      </c>
      <c r="DD1140" t="s">
        <v>3</v>
      </c>
      <c r="DE1140" t="s">
        <v>3</v>
      </c>
      <c r="DF1140">
        <f t="shared" si="218"/>
        <v>724.16</v>
      </c>
      <c r="DG1140">
        <f t="shared" si="219"/>
        <v>0</v>
      </c>
      <c r="DH1140">
        <f t="shared" si="220"/>
        <v>0</v>
      </c>
      <c r="DI1140">
        <f t="shared" si="221"/>
        <v>0</v>
      </c>
      <c r="DJ1140">
        <f t="shared" si="240"/>
        <v>724.16</v>
      </c>
      <c r="DK1140">
        <v>0</v>
      </c>
      <c r="DL1140" t="s">
        <v>3</v>
      </c>
      <c r="DM1140">
        <v>0</v>
      </c>
      <c r="DN1140" t="s">
        <v>3</v>
      </c>
      <c r="DO1140">
        <v>0</v>
      </c>
    </row>
    <row r="1141" spans="1:119" x14ac:dyDescent="0.2">
      <c r="A1141">
        <f>ROW(Source!A3421)</f>
        <v>3421</v>
      </c>
      <c r="B1141">
        <v>35364244</v>
      </c>
      <c r="C1141">
        <v>35387140</v>
      </c>
      <c r="D1141">
        <v>35116005</v>
      </c>
      <c r="E1141">
        <v>1</v>
      </c>
      <c r="F1141">
        <v>1</v>
      </c>
      <c r="G1141">
        <v>15872964</v>
      </c>
      <c r="H1141">
        <v>3</v>
      </c>
      <c r="I1141" t="s">
        <v>1099</v>
      </c>
      <c r="J1141" t="s">
        <v>1100</v>
      </c>
      <c r="K1141" t="s">
        <v>1101</v>
      </c>
      <c r="L1141">
        <v>1354</v>
      </c>
      <c r="N1141">
        <v>1010</v>
      </c>
      <c r="O1141" t="s">
        <v>52</v>
      </c>
      <c r="P1141" t="s">
        <v>52</v>
      </c>
      <c r="Q1141">
        <v>1</v>
      </c>
      <c r="W1141">
        <v>0</v>
      </c>
      <c r="X1141">
        <v>-2070555848</v>
      </c>
      <c r="Y1141">
        <f t="shared" si="226"/>
        <v>4</v>
      </c>
      <c r="AA1141">
        <v>54.24</v>
      </c>
      <c r="AB1141">
        <v>0</v>
      </c>
      <c r="AC1141">
        <v>0</v>
      </c>
      <c r="AD1141">
        <v>0</v>
      </c>
      <c r="AE1141">
        <v>54.24</v>
      </c>
      <c r="AF1141">
        <v>0</v>
      </c>
      <c r="AG1141">
        <v>0</v>
      </c>
      <c r="AH1141">
        <v>0</v>
      </c>
      <c r="AI1141">
        <v>1</v>
      </c>
      <c r="AJ1141">
        <v>1</v>
      </c>
      <c r="AK1141">
        <v>1</v>
      </c>
      <c r="AL1141">
        <v>1</v>
      </c>
      <c r="AM1141">
        <v>-2</v>
      </c>
      <c r="AN1141">
        <v>0</v>
      </c>
      <c r="AO1141">
        <v>1</v>
      </c>
      <c r="AP1141">
        <v>1</v>
      </c>
      <c r="AQ1141">
        <v>0</v>
      </c>
      <c r="AR1141">
        <v>0</v>
      </c>
      <c r="AS1141" t="s">
        <v>3</v>
      </c>
      <c r="AT1141">
        <v>4</v>
      </c>
      <c r="AU1141" t="s">
        <v>3</v>
      </c>
      <c r="AV1141">
        <v>0</v>
      </c>
      <c r="AW1141">
        <v>2</v>
      </c>
      <c r="AX1141">
        <v>35387163</v>
      </c>
      <c r="AY1141">
        <v>1</v>
      </c>
      <c r="AZ1141">
        <v>0</v>
      </c>
      <c r="BA1141">
        <v>1141</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CV1141">
        <v>0</v>
      </c>
      <c r="CW1141">
        <v>0</v>
      </c>
      <c r="CX1141">
        <f>ROUND(Y1141*Source!I3421,9)</f>
        <v>4.2</v>
      </c>
      <c r="CY1141">
        <f t="shared" si="237"/>
        <v>54.24</v>
      </c>
      <c r="CZ1141">
        <f t="shared" si="238"/>
        <v>54.24</v>
      </c>
      <c r="DA1141">
        <f t="shared" si="239"/>
        <v>1</v>
      </c>
      <c r="DB1141">
        <f t="shared" si="227"/>
        <v>216.96</v>
      </c>
      <c r="DC1141">
        <f t="shared" si="228"/>
        <v>0</v>
      </c>
      <c r="DD1141" t="s">
        <v>3</v>
      </c>
      <c r="DE1141" t="s">
        <v>3</v>
      </c>
      <c r="DF1141">
        <f t="shared" si="218"/>
        <v>227.81</v>
      </c>
      <c r="DG1141">
        <f t="shared" si="219"/>
        <v>0</v>
      </c>
      <c r="DH1141">
        <f t="shared" si="220"/>
        <v>0</v>
      </c>
      <c r="DI1141">
        <f t="shared" si="221"/>
        <v>0</v>
      </c>
      <c r="DJ1141">
        <f t="shared" si="240"/>
        <v>227.81</v>
      </c>
      <c r="DK1141">
        <v>0</v>
      </c>
      <c r="DL1141" t="s">
        <v>3</v>
      </c>
      <c r="DM1141">
        <v>0</v>
      </c>
      <c r="DN1141" t="s">
        <v>3</v>
      </c>
      <c r="DO1141">
        <v>0</v>
      </c>
    </row>
    <row r="1142" spans="1:119" x14ac:dyDescent="0.2">
      <c r="A1142">
        <f>ROW(Source!A3421)</f>
        <v>3421</v>
      </c>
      <c r="B1142">
        <v>35364244</v>
      </c>
      <c r="C1142">
        <v>35387140</v>
      </c>
      <c r="D1142">
        <v>35116007</v>
      </c>
      <c r="E1142">
        <v>1</v>
      </c>
      <c r="F1142">
        <v>1</v>
      </c>
      <c r="G1142">
        <v>15872964</v>
      </c>
      <c r="H1142">
        <v>3</v>
      </c>
      <c r="I1142" t="s">
        <v>1102</v>
      </c>
      <c r="J1142" t="s">
        <v>1103</v>
      </c>
      <c r="K1142" t="s">
        <v>1104</v>
      </c>
      <c r="L1142">
        <v>1354</v>
      </c>
      <c r="N1142">
        <v>1010</v>
      </c>
      <c r="O1142" t="s">
        <v>52</v>
      </c>
      <c r="P1142" t="s">
        <v>52</v>
      </c>
      <c r="Q1142">
        <v>1</v>
      </c>
      <c r="W1142">
        <v>0</v>
      </c>
      <c r="X1142">
        <v>1509415827</v>
      </c>
      <c r="Y1142">
        <f t="shared" si="226"/>
        <v>2</v>
      </c>
      <c r="AA1142">
        <v>666.11</v>
      </c>
      <c r="AB1142">
        <v>0</v>
      </c>
      <c r="AC1142">
        <v>0</v>
      </c>
      <c r="AD1142">
        <v>0</v>
      </c>
      <c r="AE1142">
        <v>666.11</v>
      </c>
      <c r="AF1142">
        <v>0</v>
      </c>
      <c r="AG1142">
        <v>0</v>
      </c>
      <c r="AH1142">
        <v>0</v>
      </c>
      <c r="AI1142">
        <v>1</v>
      </c>
      <c r="AJ1142">
        <v>1</v>
      </c>
      <c r="AK1142">
        <v>1</v>
      </c>
      <c r="AL1142">
        <v>1</v>
      </c>
      <c r="AM1142">
        <v>-2</v>
      </c>
      <c r="AN1142">
        <v>0</v>
      </c>
      <c r="AO1142">
        <v>1</v>
      </c>
      <c r="AP1142">
        <v>1</v>
      </c>
      <c r="AQ1142">
        <v>0</v>
      </c>
      <c r="AR1142">
        <v>0</v>
      </c>
      <c r="AS1142" t="s">
        <v>3</v>
      </c>
      <c r="AT1142">
        <v>2</v>
      </c>
      <c r="AU1142" t="s">
        <v>3</v>
      </c>
      <c r="AV1142">
        <v>0</v>
      </c>
      <c r="AW1142">
        <v>2</v>
      </c>
      <c r="AX1142">
        <v>35387164</v>
      </c>
      <c r="AY1142">
        <v>1</v>
      </c>
      <c r="AZ1142">
        <v>0</v>
      </c>
      <c r="BA1142">
        <v>1142</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CV1142">
        <v>0</v>
      </c>
      <c r="CW1142">
        <v>0</v>
      </c>
      <c r="CX1142">
        <f>ROUND(Y1142*Source!I3421,9)</f>
        <v>2.1</v>
      </c>
      <c r="CY1142">
        <f t="shared" si="237"/>
        <v>666.11</v>
      </c>
      <c r="CZ1142">
        <f t="shared" si="238"/>
        <v>666.11</v>
      </c>
      <c r="DA1142">
        <f t="shared" si="239"/>
        <v>1</v>
      </c>
      <c r="DB1142">
        <f t="shared" si="227"/>
        <v>1332.22</v>
      </c>
      <c r="DC1142">
        <f t="shared" si="228"/>
        <v>0</v>
      </c>
      <c r="DD1142" t="s">
        <v>3</v>
      </c>
      <c r="DE1142" t="s">
        <v>3</v>
      </c>
      <c r="DF1142">
        <f t="shared" si="218"/>
        <v>1398.83</v>
      </c>
      <c r="DG1142">
        <f t="shared" si="219"/>
        <v>0</v>
      </c>
      <c r="DH1142">
        <f t="shared" si="220"/>
        <v>0</v>
      </c>
      <c r="DI1142">
        <f t="shared" si="221"/>
        <v>0</v>
      </c>
      <c r="DJ1142">
        <f t="shared" si="240"/>
        <v>1398.83</v>
      </c>
      <c r="DK1142">
        <v>0</v>
      </c>
      <c r="DL1142" t="s">
        <v>3</v>
      </c>
      <c r="DM1142">
        <v>0</v>
      </c>
      <c r="DN1142" t="s">
        <v>3</v>
      </c>
      <c r="DO1142">
        <v>0</v>
      </c>
    </row>
    <row r="1143" spans="1:119" x14ac:dyDescent="0.2">
      <c r="A1143">
        <f>ROW(Source!A3421)</f>
        <v>3421</v>
      </c>
      <c r="B1143">
        <v>35364244</v>
      </c>
      <c r="C1143">
        <v>35387140</v>
      </c>
      <c r="D1143">
        <v>35116008</v>
      </c>
      <c r="E1143">
        <v>1</v>
      </c>
      <c r="F1143">
        <v>1</v>
      </c>
      <c r="G1143">
        <v>15872964</v>
      </c>
      <c r="H1143">
        <v>3</v>
      </c>
      <c r="I1143" t="s">
        <v>1105</v>
      </c>
      <c r="J1143" t="s">
        <v>1106</v>
      </c>
      <c r="K1143" t="s">
        <v>1107</v>
      </c>
      <c r="L1143">
        <v>1354</v>
      </c>
      <c r="N1143">
        <v>1010</v>
      </c>
      <c r="O1143" t="s">
        <v>52</v>
      </c>
      <c r="P1143" t="s">
        <v>52</v>
      </c>
      <c r="Q1143">
        <v>1</v>
      </c>
      <c r="W1143">
        <v>0</v>
      </c>
      <c r="X1143">
        <v>-1994768362</v>
      </c>
      <c r="Y1143">
        <f t="shared" si="226"/>
        <v>15</v>
      </c>
      <c r="AA1143">
        <v>776.23</v>
      </c>
      <c r="AB1143">
        <v>0</v>
      </c>
      <c r="AC1143">
        <v>0</v>
      </c>
      <c r="AD1143">
        <v>0</v>
      </c>
      <c r="AE1143">
        <v>776.23</v>
      </c>
      <c r="AF1143">
        <v>0</v>
      </c>
      <c r="AG1143">
        <v>0</v>
      </c>
      <c r="AH1143">
        <v>0</v>
      </c>
      <c r="AI1143">
        <v>1</v>
      </c>
      <c r="AJ1143">
        <v>1</v>
      </c>
      <c r="AK1143">
        <v>1</v>
      </c>
      <c r="AL1143">
        <v>1</v>
      </c>
      <c r="AM1143">
        <v>-2</v>
      </c>
      <c r="AN1143">
        <v>0</v>
      </c>
      <c r="AO1143">
        <v>1</v>
      </c>
      <c r="AP1143">
        <v>1</v>
      </c>
      <c r="AQ1143">
        <v>0</v>
      </c>
      <c r="AR1143">
        <v>0</v>
      </c>
      <c r="AS1143" t="s">
        <v>3</v>
      </c>
      <c r="AT1143">
        <v>15</v>
      </c>
      <c r="AU1143" t="s">
        <v>3</v>
      </c>
      <c r="AV1143">
        <v>0</v>
      </c>
      <c r="AW1143">
        <v>2</v>
      </c>
      <c r="AX1143">
        <v>35387165</v>
      </c>
      <c r="AY1143">
        <v>1</v>
      </c>
      <c r="AZ1143">
        <v>0</v>
      </c>
      <c r="BA1143">
        <v>1143</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CV1143">
        <v>0</v>
      </c>
      <c r="CW1143">
        <v>0</v>
      </c>
      <c r="CX1143">
        <f>ROUND(Y1143*Source!I3421,9)</f>
        <v>15.75</v>
      </c>
      <c r="CY1143">
        <f t="shared" si="237"/>
        <v>776.23</v>
      </c>
      <c r="CZ1143">
        <f t="shared" si="238"/>
        <v>776.23</v>
      </c>
      <c r="DA1143">
        <f t="shared" si="239"/>
        <v>1</v>
      </c>
      <c r="DB1143">
        <f t="shared" si="227"/>
        <v>11643.45</v>
      </c>
      <c r="DC1143">
        <f t="shared" si="228"/>
        <v>0</v>
      </c>
      <c r="DD1143" t="s">
        <v>3</v>
      </c>
      <c r="DE1143" t="s">
        <v>3</v>
      </c>
      <c r="DF1143">
        <f t="shared" si="218"/>
        <v>12225.62</v>
      </c>
      <c r="DG1143">
        <f t="shared" si="219"/>
        <v>0</v>
      </c>
      <c r="DH1143">
        <f t="shared" si="220"/>
        <v>0</v>
      </c>
      <c r="DI1143">
        <f t="shared" si="221"/>
        <v>0</v>
      </c>
      <c r="DJ1143">
        <f t="shared" si="240"/>
        <v>12225.62</v>
      </c>
      <c r="DK1143">
        <v>0</v>
      </c>
      <c r="DL1143" t="s">
        <v>3</v>
      </c>
      <c r="DM1143">
        <v>0</v>
      </c>
      <c r="DN1143" t="s">
        <v>3</v>
      </c>
      <c r="DO1143">
        <v>0</v>
      </c>
    </row>
    <row r="1144" spans="1:119" x14ac:dyDescent="0.2">
      <c r="A1144">
        <f>ROW(Source!A3421)</f>
        <v>3421</v>
      </c>
      <c r="B1144">
        <v>35364244</v>
      </c>
      <c r="C1144">
        <v>35387140</v>
      </c>
      <c r="D1144">
        <v>35116009</v>
      </c>
      <c r="E1144">
        <v>1</v>
      </c>
      <c r="F1144">
        <v>1</v>
      </c>
      <c r="G1144">
        <v>15872964</v>
      </c>
      <c r="H1144">
        <v>3</v>
      </c>
      <c r="I1144" t="s">
        <v>1108</v>
      </c>
      <c r="J1144" t="s">
        <v>1109</v>
      </c>
      <c r="K1144" t="s">
        <v>1110</v>
      </c>
      <c r="L1144">
        <v>1354</v>
      </c>
      <c r="N1144">
        <v>1010</v>
      </c>
      <c r="O1144" t="s">
        <v>52</v>
      </c>
      <c r="P1144" t="s">
        <v>52</v>
      </c>
      <c r="Q1144">
        <v>1</v>
      </c>
      <c r="W1144">
        <v>0</v>
      </c>
      <c r="X1144">
        <v>1625024360</v>
      </c>
      <c r="Y1144">
        <f t="shared" si="226"/>
        <v>2</v>
      </c>
      <c r="AA1144">
        <v>947.75</v>
      </c>
      <c r="AB1144">
        <v>0</v>
      </c>
      <c r="AC1144">
        <v>0</v>
      </c>
      <c r="AD1144">
        <v>0</v>
      </c>
      <c r="AE1144">
        <v>947.75</v>
      </c>
      <c r="AF1144">
        <v>0</v>
      </c>
      <c r="AG1144">
        <v>0</v>
      </c>
      <c r="AH1144">
        <v>0</v>
      </c>
      <c r="AI1144">
        <v>1</v>
      </c>
      <c r="AJ1144">
        <v>1</v>
      </c>
      <c r="AK1144">
        <v>1</v>
      </c>
      <c r="AL1144">
        <v>1</v>
      </c>
      <c r="AM1144">
        <v>-2</v>
      </c>
      <c r="AN1144">
        <v>0</v>
      </c>
      <c r="AO1144">
        <v>1</v>
      </c>
      <c r="AP1144">
        <v>1</v>
      </c>
      <c r="AQ1144">
        <v>0</v>
      </c>
      <c r="AR1144">
        <v>0</v>
      </c>
      <c r="AS1144" t="s">
        <v>3</v>
      </c>
      <c r="AT1144">
        <v>2</v>
      </c>
      <c r="AU1144" t="s">
        <v>3</v>
      </c>
      <c r="AV1144">
        <v>0</v>
      </c>
      <c r="AW1144">
        <v>2</v>
      </c>
      <c r="AX1144">
        <v>35387166</v>
      </c>
      <c r="AY1144">
        <v>1</v>
      </c>
      <c r="AZ1144">
        <v>0</v>
      </c>
      <c r="BA1144">
        <v>1144</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CV1144">
        <v>0</v>
      </c>
      <c r="CW1144">
        <v>0</v>
      </c>
      <c r="CX1144">
        <f>ROUND(Y1144*Source!I3421,9)</f>
        <v>2.1</v>
      </c>
      <c r="CY1144">
        <f t="shared" si="237"/>
        <v>947.75</v>
      </c>
      <c r="CZ1144">
        <f t="shared" si="238"/>
        <v>947.75</v>
      </c>
      <c r="DA1144">
        <f t="shared" si="239"/>
        <v>1</v>
      </c>
      <c r="DB1144">
        <f t="shared" si="227"/>
        <v>1895.5</v>
      </c>
      <c r="DC1144">
        <f t="shared" si="228"/>
        <v>0</v>
      </c>
      <c r="DD1144" t="s">
        <v>3</v>
      </c>
      <c r="DE1144" t="s">
        <v>3</v>
      </c>
      <c r="DF1144">
        <f t="shared" si="218"/>
        <v>1990.28</v>
      </c>
      <c r="DG1144">
        <f t="shared" si="219"/>
        <v>0</v>
      </c>
      <c r="DH1144">
        <f t="shared" si="220"/>
        <v>0</v>
      </c>
      <c r="DI1144">
        <f t="shared" si="221"/>
        <v>0</v>
      </c>
      <c r="DJ1144">
        <f t="shared" si="240"/>
        <v>1990.28</v>
      </c>
      <c r="DK1144">
        <v>0</v>
      </c>
      <c r="DL1144" t="s">
        <v>3</v>
      </c>
      <c r="DM1144">
        <v>0</v>
      </c>
      <c r="DN1144" t="s">
        <v>3</v>
      </c>
      <c r="DO1144">
        <v>0</v>
      </c>
    </row>
    <row r="1145" spans="1:119" x14ac:dyDescent="0.2">
      <c r="A1145">
        <f>ROW(Source!A3422)</f>
        <v>3422</v>
      </c>
      <c r="B1145">
        <v>35364244</v>
      </c>
      <c r="C1145">
        <v>35387167</v>
      </c>
      <c r="D1145">
        <v>35111398</v>
      </c>
      <c r="E1145">
        <v>15872964</v>
      </c>
      <c r="F1145">
        <v>1</v>
      </c>
      <c r="G1145">
        <v>15872964</v>
      </c>
      <c r="H1145">
        <v>1</v>
      </c>
      <c r="I1145" t="s">
        <v>982</v>
      </c>
      <c r="J1145" t="s">
        <v>3</v>
      </c>
      <c r="K1145" t="s">
        <v>983</v>
      </c>
      <c r="L1145">
        <v>1191</v>
      </c>
      <c r="N1145">
        <v>1013</v>
      </c>
      <c r="O1145" t="s">
        <v>984</v>
      </c>
      <c r="P1145" t="s">
        <v>984</v>
      </c>
      <c r="Q1145">
        <v>1</v>
      </c>
      <c r="W1145">
        <v>0</v>
      </c>
      <c r="X1145">
        <v>476480486</v>
      </c>
      <c r="Y1145">
        <f t="shared" si="226"/>
        <v>1.18</v>
      </c>
      <c r="AA1145">
        <v>0</v>
      </c>
      <c r="AB1145">
        <v>0</v>
      </c>
      <c r="AC1145">
        <v>0</v>
      </c>
      <c r="AD1145">
        <v>0</v>
      </c>
      <c r="AE1145">
        <v>0</v>
      </c>
      <c r="AF1145">
        <v>0</v>
      </c>
      <c r="AG1145">
        <v>0</v>
      </c>
      <c r="AH1145">
        <v>0</v>
      </c>
      <c r="AI1145">
        <v>1</v>
      </c>
      <c r="AJ1145">
        <v>1</v>
      </c>
      <c r="AK1145">
        <v>1</v>
      </c>
      <c r="AL1145">
        <v>1</v>
      </c>
      <c r="AM1145">
        <v>-2</v>
      </c>
      <c r="AN1145">
        <v>0</v>
      </c>
      <c r="AO1145">
        <v>1</v>
      </c>
      <c r="AP1145">
        <v>1</v>
      </c>
      <c r="AQ1145">
        <v>0</v>
      </c>
      <c r="AR1145">
        <v>0</v>
      </c>
      <c r="AS1145" t="s">
        <v>3</v>
      </c>
      <c r="AT1145">
        <v>1.18</v>
      </c>
      <c r="AU1145" t="s">
        <v>3</v>
      </c>
      <c r="AV1145">
        <v>1</v>
      </c>
      <c r="AW1145">
        <v>2</v>
      </c>
      <c r="AX1145">
        <v>35387177</v>
      </c>
      <c r="AY1145">
        <v>1</v>
      </c>
      <c r="AZ1145">
        <v>0</v>
      </c>
      <c r="BA1145">
        <v>1145</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CU1145">
        <f>ROUND(AT1145*Source!I3422*AH1145*AL1145,2)</f>
        <v>0</v>
      </c>
      <c r="CV1145">
        <f>ROUND(Y1145*Source!I3422,9)</f>
        <v>0.59</v>
      </c>
      <c r="CW1145">
        <v>0</v>
      </c>
      <c r="CX1145">
        <f>ROUND(Y1145*Source!I3422,9)</f>
        <v>0.59</v>
      </c>
      <c r="CY1145">
        <f>AD1145</f>
        <v>0</v>
      </c>
      <c r="CZ1145">
        <f>AH1145</f>
        <v>0</v>
      </c>
      <c r="DA1145">
        <f>AL1145</f>
        <v>1</v>
      </c>
      <c r="DB1145">
        <f t="shared" si="227"/>
        <v>0</v>
      </c>
      <c r="DC1145">
        <f t="shared" si="228"/>
        <v>0</v>
      </c>
      <c r="DD1145" t="s">
        <v>3</v>
      </c>
      <c r="DE1145" t="s">
        <v>3</v>
      </c>
      <c r="DF1145">
        <f t="shared" si="218"/>
        <v>0</v>
      </c>
      <c r="DG1145">
        <f t="shared" si="219"/>
        <v>0</v>
      </c>
      <c r="DH1145">
        <f t="shared" si="220"/>
        <v>0</v>
      </c>
      <c r="DI1145">
        <f t="shared" si="221"/>
        <v>0</v>
      </c>
      <c r="DJ1145">
        <f>DI1145</f>
        <v>0</v>
      </c>
      <c r="DK1145">
        <v>0</v>
      </c>
      <c r="DL1145" t="s">
        <v>3</v>
      </c>
      <c r="DM1145">
        <v>0</v>
      </c>
      <c r="DN1145" t="s">
        <v>3</v>
      </c>
      <c r="DO1145">
        <v>0</v>
      </c>
    </row>
    <row r="1146" spans="1:119" x14ac:dyDescent="0.2">
      <c r="A1146">
        <f>ROW(Source!A3422)</f>
        <v>3422</v>
      </c>
      <c r="B1146">
        <v>35364244</v>
      </c>
      <c r="C1146">
        <v>35387167</v>
      </c>
      <c r="D1146">
        <v>35112486</v>
      </c>
      <c r="E1146">
        <v>1</v>
      </c>
      <c r="F1146">
        <v>1</v>
      </c>
      <c r="G1146">
        <v>15872964</v>
      </c>
      <c r="H1146">
        <v>2</v>
      </c>
      <c r="I1146" t="s">
        <v>1024</v>
      </c>
      <c r="J1146" t="s">
        <v>1025</v>
      </c>
      <c r="K1146" t="s">
        <v>1026</v>
      </c>
      <c r="L1146">
        <v>1368</v>
      </c>
      <c r="N1146">
        <v>1011</v>
      </c>
      <c r="O1146" t="s">
        <v>988</v>
      </c>
      <c r="P1146" t="s">
        <v>988</v>
      </c>
      <c r="Q1146">
        <v>1</v>
      </c>
      <c r="W1146">
        <v>0</v>
      </c>
      <c r="X1146">
        <v>284626939</v>
      </c>
      <c r="Y1146">
        <f t="shared" si="226"/>
        <v>0.44</v>
      </c>
      <c r="AA1146">
        <v>0</v>
      </c>
      <c r="AB1146">
        <v>2026.34</v>
      </c>
      <c r="AC1146">
        <v>1032.6099999999999</v>
      </c>
      <c r="AD1146">
        <v>0</v>
      </c>
      <c r="AE1146">
        <v>0</v>
      </c>
      <c r="AF1146">
        <v>2026.34</v>
      </c>
      <c r="AG1146">
        <v>1032.6099999999999</v>
      </c>
      <c r="AH1146">
        <v>0</v>
      </c>
      <c r="AI1146">
        <v>1</v>
      </c>
      <c r="AJ1146">
        <v>1</v>
      </c>
      <c r="AK1146">
        <v>1</v>
      </c>
      <c r="AL1146">
        <v>1</v>
      </c>
      <c r="AM1146">
        <v>-2</v>
      </c>
      <c r="AN1146">
        <v>0</v>
      </c>
      <c r="AO1146">
        <v>1</v>
      </c>
      <c r="AP1146">
        <v>1</v>
      </c>
      <c r="AQ1146">
        <v>0</v>
      </c>
      <c r="AR1146">
        <v>0</v>
      </c>
      <c r="AS1146" t="s">
        <v>3</v>
      </c>
      <c r="AT1146">
        <v>0.44</v>
      </c>
      <c r="AU1146" t="s">
        <v>3</v>
      </c>
      <c r="AV1146">
        <v>0</v>
      </c>
      <c r="AW1146">
        <v>2</v>
      </c>
      <c r="AX1146">
        <v>35387178</v>
      </c>
      <c r="AY1146">
        <v>1</v>
      </c>
      <c r="AZ1146">
        <v>0</v>
      </c>
      <c r="BA1146">
        <v>1146</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CV1146">
        <v>0</v>
      </c>
      <c r="CW1146">
        <f>ROUND(Y1146*Source!I3422*DO1146,9)</f>
        <v>0</v>
      </c>
      <c r="CX1146">
        <f>ROUND(Y1146*Source!I3422,9)</f>
        <v>0.22</v>
      </c>
      <c r="CY1146">
        <f>AB1146</f>
        <v>2026.34</v>
      </c>
      <c r="CZ1146">
        <f>AF1146</f>
        <v>2026.34</v>
      </c>
      <c r="DA1146">
        <f>AJ1146</f>
        <v>1</v>
      </c>
      <c r="DB1146">
        <f t="shared" si="227"/>
        <v>891.59</v>
      </c>
      <c r="DC1146">
        <f t="shared" si="228"/>
        <v>454.35</v>
      </c>
      <c r="DD1146" t="s">
        <v>3</v>
      </c>
      <c r="DE1146" t="s">
        <v>3</v>
      </c>
      <c r="DF1146">
        <f t="shared" si="218"/>
        <v>0</v>
      </c>
      <c r="DG1146">
        <f t="shared" si="219"/>
        <v>445.79</v>
      </c>
      <c r="DH1146">
        <f t="shared" si="220"/>
        <v>227.17</v>
      </c>
      <c r="DI1146">
        <f t="shared" si="221"/>
        <v>0</v>
      </c>
      <c r="DJ1146">
        <f>DG1146</f>
        <v>445.79</v>
      </c>
      <c r="DK1146">
        <v>0</v>
      </c>
      <c r="DL1146" t="s">
        <v>3</v>
      </c>
      <c r="DM1146">
        <v>0</v>
      </c>
      <c r="DN1146" t="s">
        <v>3</v>
      </c>
      <c r="DO1146">
        <v>0</v>
      </c>
    </row>
    <row r="1147" spans="1:119" x14ac:dyDescent="0.2">
      <c r="A1147">
        <f>ROW(Source!A3422)</f>
        <v>3422</v>
      </c>
      <c r="B1147">
        <v>35364244</v>
      </c>
      <c r="C1147">
        <v>35387167</v>
      </c>
      <c r="D1147">
        <v>35115020</v>
      </c>
      <c r="E1147">
        <v>1</v>
      </c>
      <c r="F1147">
        <v>1</v>
      </c>
      <c r="G1147">
        <v>15872964</v>
      </c>
      <c r="H1147">
        <v>3</v>
      </c>
      <c r="I1147" t="s">
        <v>1027</v>
      </c>
      <c r="J1147" t="s">
        <v>1028</v>
      </c>
      <c r="K1147" t="s">
        <v>1029</v>
      </c>
      <c r="L1147">
        <v>1346</v>
      </c>
      <c r="N1147">
        <v>1009</v>
      </c>
      <c r="O1147" t="s">
        <v>1030</v>
      </c>
      <c r="P1147" t="s">
        <v>1030</v>
      </c>
      <c r="Q1147">
        <v>1</v>
      </c>
      <c r="W1147">
        <v>0</v>
      </c>
      <c r="X1147">
        <v>1719425291</v>
      </c>
      <c r="Y1147">
        <f t="shared" si="226"/>
        <v>0.16</v>
      </c>
      <c r="AA1147">
        <v>363.22</v>
      </c>
      <c r="AB1147">
        <v>0</v>
      </c>
      <c r="AC1147">
        <v>0</v>
      </c>
      <c r="AD1147">
        <v>0</v>
      </c>
      <c r="AE1147">
        <v>363.22</v>
      </c>
      <c r="AF1147">
        <v>0</v>
      </c>
      <c r="AG1147">
        <v>0</v>
      </c>
      <c r="AH1147">
        <v>0</v>
      </c>
      <c r="AI1147">
        <v>1</v>
      </c>
      <c r="AJ1147">
        <v>1</v>
      </c>
      <c r="AK1147">
        <v>1</v>
      </c>
      <c r="AL1147">
        <v>1</v>
      </c>
      <c r="AM1147">
        <v>-2</v>
      </c>
      <c r="AN1147">
        <v>0</v>
      </c>
      <c r="AO1147">
        <v>1</v>
      </c>
      <c r="AP1147">
        <v>1</v>
      </c>
      <c r="AQ1147">
        <v>0</v>
      </c>
      <c r="AR1147">
        <v>0</v>
      </c>
      <c r="AS1147" t="s">
        <v>3</v>
      </c>
      <c r="AT1147">
        <v>0.16</v>
      </c>
      <c r="AU1147" t="s">
        <v>3</v>
      </c>
      <c r="AV1147">
        <v>0</v>
      </c>
      <c r="AW1147">
        <v>2</v>
      </c>
      <c r="AX1147">
        <v>35387179</v>
      </c>
      <c r="AY1147">
        <v>1</v>
      </c>
      <c r="AZ1147">
        <v>0</v>
      </c>
      <c r="BA1147">
        <v>1147</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CV1147">
        <v>0</v>
      </c>
      <c r="CW1147">
        <v>0</v>
      </c>
      <c r="CX1147">
        <f>ROUND(Y1147*Source!I3422,9)</f>
        <v>0.08</v>
      </c>
      <c r="CY1147">
        <f t="shared" ref="CY1147:CY1153" si="241">AA1147</f>
        <v>363.22</v>
      </c>
      <c r="CZ1147">
        <f t="shared" ref="CZ1147:CZ1153" si="242">AE1147</f>
        <v>363.22</v>
      </c>
      <c r="DA1147">
        <f t="shared" ref="DA1147:DA1153" si="243">AI1147</f>
        <v>1</v>
      </c>
      <c r="DB1147">
        <f t="shared" si="227"/>
        <v>58.12</v>
      </c>
      <c r="DC1147">
        <f t="shared" si="228"/>
        <v>0</v>
      </c>
      <c r="DD1147" t="s">
        <v>3</v>
      </c>
      <c r="DE1147" t="s">
        <v>3</v>
      </c>
      <c r="DF1147">
        <f t="shared" si="218"/>
        <v>29.06</v>
      </c>
      <c r="DG1147">
        <f t="shared" si="219"/>
        <v>0</v>
      </c>
      <c r="DH1147">
        <f t="shared" si="220"/>
        <v>0</v>
      </c>
      <c r="DI1147">
        <f t="shared" si="221"/>
        <v>0</v>
      </c>
      <c r="DJ1147">
        <f t="shared" ref="DJ1147:DJ1153" si="244">DF1147</f>
        <v>29.06</v>
      </c>
      <c r="DK1147">
        <v>0</v>
      </c>
      <c r="DL1147" t="s">
        <v>3</v>
      </c>
      <c r="DM1147">
        <v>0</v>
      </c>
      <c r="DN1147" t="s">
        <v>3</v>
      </c>
      <c r="DO1147">
        <v>0</v>
      </c>
    </row>
    <row r="1148" spans="1:119" x14ac:dyDescent="0.2">
      <c r="A1148">
        <f>ROW(Source!A3422)</f>
        <v>3422</v>
      </c>
      <c r="B1148">
        <v>35364244</v>
      </c>
      <c r="C1148">
        <v>35387167</v>
      </c>
      <c r="D1148">
        <v>35122310</v>
      </c>
      <c r="E1148">
        <v>1</v>
      </c>
      <c r="F1148">
        <v>1</v>
      </c>
      <c r="G1148">
        <v>15872964</v>
      </c>
      <c r="H1148">
        <v>3</v>
      </c>
      <c r="I1148" t="s">
        <v>1031</v>
      </c>
      <c r="J1148" t="s">
        <v>1032</v>
      </c>
      <c r="K1148" t="s">
        <v>1033</v>
      </c>
      <c r="L1148">
        <v>1301</v>
      </c>
      <c r="N1148">
        <v>1003</v>
      </c>
      <c r="O1148" t="s">
        <v>1002</v>
      </c>
      <c r="P1148" t="s">
        <v>1002</v>
      </c>
      <c r="Q1148">
        <v>1</v>
      </c>
      <c r="W1148">
        <v>0</v>
      </c>
      <c r="X1148">
        <v>-1189895200</v>
      </c>
      <c r="Y1148">
        <f t="shared" si="226"/>
        <v>5</v>
      </c>
      <c r="AA1148">
        <v>5.71</v>
      </c>
      <c r="AB1148">
        <v>0</v>
      </c>
      <c r="AC1148">
        <v>0</v>
      </c>
      <c r="AD1148">
        <v>0</v>
      </c>
      <c r="AE1148">
        <v>5.71</v>
      </c>
      <c r="AF1148">
        <v>0</v>
      </c>
      <c r="AG1148">
        <v>0</v>
      </c>
      <c r="AH1148">
        <v>0</v>
      </c>
      <c r="AI1148">
        <v>1</v>
      </c>
      <c r="AJ1148">
        <v>1</v>
      </c>
      <c r="AK1148">
        <v>1</v>
      </c>
      <c r="AL1148">
        <v>1</v>
      </c>
      <c r="AM1148">
        <v>-2</v>
      </c>
      <c r="AN1148">
        <v>0</v>
      </c>
      <c r="AO1148">
        <v>1</v>
      </c>
      <c r="AP1148">
        <v>1</v>
      </c>
      <c r="AQ1148">
        <v>0</v>
      </c>
      <c r="AR1148">
        <v>0</v>
      </c>
      <c r="AS1148" t="s">
        <v>3</v>
      </c>
      <c r="AT1148">
        <v>5</v>
      </c>
      <c r="AU1148" t="s">
        <v>3</v>
      </c>
      <c r="AV1148">
        <v>0</v>
      </c>
      <c r="AW1148">
        <v>2</v>
      </c>
      <c r="AX1148">
        <v>35387180</v>
      </c>
      <c r="AY1148">
        <v>1</v>
      </c>
      <c r="AZ1148">
        <v>0</v>
      </c>
      <c r="BA1148">
        <v>1148</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CV1148">
        <v>0</v>
      </c>
      <c r="CW1148">
        <v>0</v>
      </c>
      <c r="CX1148">
        <f>ROUND(Y1148*Source!I3422,9)</f>
        <v>2.5</v>
      </c>
      <c r="CY1148">
        <f t="shared" si="241"/>
        <v>5.71</v>
      </c>
      <c r="CZ1148">
        <f t="shared" si="242"/>
        <v>5.71</v>
      </c>
      <c r="DA1148">
        <f t="shared" si="243"/>
        <v>1</v>
      </c>
      <c r="DB1148">
        <f t="shared" si="227"/>
        <v>28.55</v>
      </c>
      <c r="DC1148">
        <f t="shared" si="228"/>
        <v>0</v>
      </c>
      <c r="DD1148" t="s">
        <v>3</v>
      </c>
      <c r="DE1148" t="s">
        <v>3</v>
      </c>
      <c r="DF1148">
        <f t="shared" si="218"/>
        <v>14.28</v>
      </c>
      <c r="DG1148">
        <f t="shared" si="219"/>
        <v>0</v>
      </c>
      <c r="DH1148">
        <f t="shared" si="220"/>
        <v>0</v>
      </c>
      <c r="DI1148">
        <f t="shared" si="221"/>
        <v>0</v>
      </c>
      <c r="DJ1148">
        <f t="shared" si="244"/>
        <v>14.28</v>
      </c>
      <c r="DK1148">
        <v>0</v>
      </c>
      <c r="DL1148" t="s">
        <v>3</v>
      </c>
      <c r="DM1148">
        <v>0</v>
      </c>
      <c r="DN1148" t="s">
        <v>3</v>
      </c>
      <c r="DO1148">
        <v>0</v>
      </c>
    </row>
    <row r="1149" spans="1:119" x14ac:dyDescent="0.2">
      <c r="A1149">
        <f>ROW(Source!A3422)</f>
        <v>3422</v>
      </c>
      <c r="B1149">
        <v>35364244</v>
      </c>
      <c r="C1149">
        <v>35387167</v>
      </c>
      <c r="D1149">
        <v>35122207</v>
      </c>
      <c r="E1149">
        <v>1</v>
      </c>
      <c r="F1149">
        <v>1</v>
      </c>
      <c r="G1149">
        <v>15872964</v>
      </c>
      <c r="H1149">
        <v>3</v>
      </c>
      <c r="I1149" t="s">
        <v>1034</v>
      </c>
      <c r="J1149" t="s">
        <v>1035</v>
      </c>
      <c r="K1149" t="s">
        <v>1036</v>
      </c>
      <c r="L1149">
        <v>1356</v>
      </c>
      <c r="N1149">
        <v>1010</v>
      </c>
      <c r="O1149" t="s">
        <v>242</v>
      </c>
      <c r="P1149" t="s">
        <v>242</v>
      </c>
      <c r="Q1149">
        <v>1000</v>
      </c>
      <c r="W1149">
        <v>0</v>
      </c>
      <c r="X1149">
        <v>-1948375318</v>
      </c>
      <c r="Y1149">
        <f t="shared" si="226"/>
        <v>5.0000000000000001E-3</v>
      </c>
      <c r="AA1149">
        <v>718.56</v>
      </c>
      <c r="AB1149">
        <v>0</v>
      </c>
      <c r="AC1149">
        <v>0</v>
      </c>
      <c r="AD1149">
        <v>0</v>
      </c>
      <c r="AE1149">
        <v>718.56</v>
      </c>
      <c r="AF1149">
        <v>0</v>
      </c>
      <c r="AG1149">
        <v>0</v>
      </c>
      <c r="AH1149">
        <v>0</v>
      </c>
      <c r="AI1149">
        <v>1</v>
      </c>
      <c r="AJ1149">
        <v>1</v>
      </c>
      <c r="AK1149">
        <v>1</v>
      </c>
      <c r="AL1149">
        <v>1</v>
      </c>
      <c r="AM1149">
        <v>-2</v>
      </c>
      <c r="AN1149">
        <v>0</v>
      </c>
      <c r="AO1149">
        <v>1</v>
      </c>
      <c r="AP1149">
        <v>1</v>
      </c>
      <c r="AQ1149">
        <v>0</v>
      </c>
      <c r="AR1149">
        <v>0</v>
      </c>
      <c r="AS1149" t="s">
        <v>3</v>
      </c>
      <c r="AT1149">
        <v>5.0000000000000001E-3</v>
      </c>
      <c r="AU1149" t="s">
        <v>3</v>
      </c>
      <c r="AV1149">
        <v>0</v>
      </c>
      <c r="AW1149">
        <v>2</v>
      </c>
      <c r="AX1149">
        <v>35387181</v>
      </c>
      <c r="AY1149">
        <v>1</v>
      </c>
      <c r="AZ1149">
        <v>0</v>
      </c>
      <c r="BA1149">
        <v>1149</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CV1149">
        <v>0</v>
      </c>
      <c r="CW1149">
        <v>0</v>
      </c>
      <c r="CX1149">
        <f>ROUND(Y1149*Source!I3422,9)</f>
        <v>2.5000000000000001E-3</v>
      </c>
      <c r="CY1149">
        <f t="shared" si="241"/>
        <v>718.56</v>
      </c>
      <c r="CZ1149">
        <f t="shared" si="242"/>
        <v>718.56</v>
      </c>
      <c r="DA1149">
        <f t="shared" si="243"/>
        <v>1</v>
      </c>
      <c r="DB1149">
        <f t="shared" si="227"/>
        <v>3.59</v>
      </c>
      <c r="DC1149">
        <f t="shared" si="228"/>
        <v>0</v>
      </c>
      <c r="DD1149" t="s">
        <v>3</v>
      </c>
      <c r="DE1149" t="s">
        <v>3</v>
      </c>
      <c r="DF1149">
        <f t="shared" si="218"/>
        <v>1.8</v>
      </c>
      <c r="DG1149">
        <f t="shared" si="219"/>
        <v>0</v>
      </c>
      <c r="DH1149">
        <f t="shared" si="220"/>
        <v>0</v>
      </c>
      <c r="DI1149">
        <f t="shared" si="221"/>
        <v>0</v>
      </c>
      <c r="DJ1149">
        <f t="shared" si="244"/>
        <v>1.8</v>
      </c>
      <c r="DK1149">
        <v>0</v>
      </c>
      <c r="DL1149" t="s">
        <v>3</v>
      </c>
      <c r="DM1149">
        <v>0</v>
      </c>
      <c r="DN1149" t="s">
        <v>3</v>
      </c>
      <c r="DO1149">
        <v>0</v>
      </c>
    </row>
    <row r="1150" spans="1:119" x14ac:dyDescent="0.2">
      <c r="A1150">
        <f>ROW(Source!A3422)</f>
        <v>3422</v>
      </c>
      <c r="B1150">
        <v>35364244</v>
      </c>
      <c r="C1150">
        <v>35387167</v>
      </c>
      <c r="D1150">
        <v>35122491</v>
      </c>
      <c r="E1150">
        <v>1</v>
      </c>
      <c r="F1150">
        <v>1</v>
      </c>
      <c r="G1150">
        <v>15872964</v>
      </c>
      <c r="H1150">
        <v>3</v>
      </c>
      <c r="I1150" t="s">
        <v>1037</v>
      </c>
      <c r="J1150" t="s">
        <v>1038</v>
      </c>
      <c r="K1150" t="s">
        <v>1039</v>
      </c>
      <c r="L1150">
        <v>1354</v>
      </c>
      <c r="N1150">
        <v>1010</v>
      </c>
      <c r="O1150" t="s">
        <v>52</v>
      </c>
      <c r="P1150" t="s">
        <v>52</v>
      </c>
      <c r="Q1150">
        <v>1</v>
      </c>
      <c r="W1150">
        <v>0</v>
      </c>
      <c r="X1150">
        <v>1884843886</v>
      </c>
      <c r="Y1150">
        <f t="shared" si="226"/>
        <v>10</v>
      </c>
      <c r="AA1150">
        <v>29.36</v>
      </c>
      <c r="AB1150">
        <v>0</v>
      </c>
      <c r="AC1150">
        <v>0</v>
      </c>
      <c r="AD1150">
        <v>0</v>
      </c>
      <c r="AE1150">
        <v>29.36</v>
      </c>
      <c r="AF1150">
        <v>0</v>
      </c>
      <c r="AG1150">
        <v>0</v>
      </c>
      <c r="AH1150">
        <v>0</v>
      </c>
      <c r="AI1150">
        <v>1</v>
      </c>
      <c r="AJ1150">
        <v>1</v>
      </c>
      <c r="AK1150">
        <v>1</v>
      </c>
      <c r="AL1150">
        <v>1</v>
      </c>
      <c r="AM1150">
        <v>-2</v>
      </c>
      <c r="AN1150">
        <v>0</v>
      </c>
      <c r="AO1150">
        <v>1</v>
      </c>
      <c r="AP1150">
        <v>1</v>
      </c>
      <c r="AQ1150">
        <v>0</v>
      </c>
      <c r="AR1150">
        <v>0</v>
      </c>
      <c r="AS1150" t="s">
        <v>3</v>
      </c>
      <c r="AT1150">
        <v>10</v>
      </c>
      <c r="AU1150" t="s">
        <v>3</v>
      </c>
      <c r="AV1150">
        <v>0</v>
      </c>
      <c r="AW1150">
        <v>2</v>
      </c>
      <c r="AX1150">
        <v>35387182</v>
      </c>
      <c r="AY1150">
        <v>1</v>
      </c>
      <c r="AZ1150">
        <v>0</v>
      </c>
      <c r="BA1150">
        <v>1150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CV1150">
        <v>0</v>
      </c>
      <c r="CW1150">
        <v>0</v>
      </c>
      <c r="CX1150">
        <f>ROUND(Y1150*Source!I3422,9)</f>
        <v>5</v>
      </c>
      <c r="CY1150">
        <f t="shared" si="241"/>
        <v>29.36</v>
      </c>
      <c r="CZ1150">
        <f t="shared" si="242"/>
        <v>29.36</v>
      </c>
      <c r="DA1150">
        <f t="shared" si="243"/>
        <v>1</v>
      </c>
      <c r="DB1150">
        <f t="shared" si="227"/>
        <v>293.60000000000002</v>
      </c>
      <c r="DC1150">
        <f t="shared" si="228"/>
        <v>0</v>
      </c>
      <c r="DD1150" t="s">
        <v>3</v>
      </c>
      <c r="DE1150" t="s">
        <v>3</v>
      </c>
      <c r="DF1150">
        <f t="shared" si="218"/>
        <v>146.80000000000001</v>
      </c>
      <c r="DG1150">
        <f t="shared" si="219"/>
        <v>0</v>
      </c>
      <c r="DH1150">
        <f t="shared" si="220"/>
        <v>0</v>
      </c>
      <c r="DI1150">
        <f t="shared" si="221"/>
        <v>0</v>
      </c>
      <c r="DJ1150">
        <f t="shared" si="244"/>
        <v>146.80000000000001</v>
      </c>
      <c r="DK1150">
        <v>0</v>
      </c>
      <c r="DL1150" t="s">
        <v>3</v>
      </c>
      <c r="DM1150">
        <v>0</v>
      </c>
      <c r="DN1150" t="s">
        <v>3</v>
      </c>
      <c r="DO1150">
        <v>0</v>
      </c>
    </row>
    <row r="1151" spans="1:119" x14ac:dyDescent="0.2">
      <c r="A1151">
        <f>ROW(Source!A3422)</f>
        <v>3422</v>
      </c>
      <c r="B1151">
        <v>35364244</v>
      </c>
      <c r="C1151">
        <v>35387167</v>
      </c>
      <c r="D1151">
        <v>35122522</v>
      </c>
      <c r="E1151">
        <v>1</v>
      </c>
      <c r="F1151">
        <v>1</v>
      </c>
      <c r="G1151">
        <v>15872964</v>
      </c>
      <c r="H1151">
        <v>3</v>
      </c>
      <c r="I1151" t="s">
        <v>1040</v>
      </c>
      <c r="J1151" t="s">
        <v>1041</v>
      </c>
      <c r="K1151" t="s">
        <v>1042</v>
      </c>
      <c r="L1151">
        <v>1355</v>
      </c>
      <c r="N1151">
        <v>1010</v>
      </c>
      <c r="O1151" t="s">
        <v>18</v>
      </c>
      <c r="P1151" t="s">
        <v>18</v>
      </c>
      <c r="Q1151">
        <v>100</v>
      </c>
      <c r="W1151">
        <v>0</v>
      </c>
      <c r="X1151">
        <v>527662241</v>
      </c>
      <c r="Y1151">
        <f t="shared" si="226"/>
        <v>0.26</v>
      </c>
      <c r="AA1151">
        <v>127.48</v>
      </c>
      <c r="AB1151">
        <v>0</v>
      </c>
      <c r="AC1151">
        <v>0</v>
      </c>
      <c r="AD1151">
        <v>0</v>
      </c>
      <c r="AE1151">
        <v>127.48</v>
      </c>
      <c r="AF1151">
        <v>0</v>
      </c>
      <c r="AG1151">
        <v>0</v>
      </c>
      <c r="AH1151">
        <v>0</v>
      </c>
      <c r="AI1151">
        <v>1</v>
      </c>
      <c r="AJ1151">
        <v>1</v>
      </c>
      <c r="AK1151">
        <v>1</v>
      </c>
      <c r="AL1151">
        <v>1</v>
      </c>
      <c r="AM1151">
        <v>-2</v>
      </c>
      <c r="AN1151">
        <v>0</v>
      </c>
      <c r="AO1151">
        <v>1</v>
      </c>
      <c r="AP1151">
        <v>1</v>
      </c>
      <c r="AQ1151">
        <v>0</v>
      </c>
      <c r="AR1151">
        <v>0</v>
      </c>
      <c r="AS1151" t="s">
        <v>3</v>
      </c>
      <c r="AT1151">
        <v>0.26</v>
      </c>
      <c r="AU1151" t="s">
        <v>3</v>
      </c>
      <c r="AV1151">
        <v>0</v>
      </c>
      <c r="AW1151">
        <v>2</v>
      </c>
      <c r="AX1151">
        <v>35387183</v>
      </c>
      <c r="AY1151">
        <v>1</v>
      </c>
      <c r="AZ1151">
        <v>0</v>
      </c>
      <c r="BA1151">
        <v>1151</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CV1151">
        <v>0</v>
      </c>
      <c r="CW1151">
        <v>0</v>
      </c>
      <c r="CX1151">
        <f>ROUND(Y1151*Source!I3422,9)</f>
        <v>0.13</v>
      </c>
      <c r="CY1151">
        <f t="shared" si="241"/>
        <v>127.48</v>
      </c>
      <c r="CZ1151">
        <f t="shared" si="242"/>
        <v>127.48</v>
      </c>
      <c r="DA1151">
        <f t="shared" si="243"/>
        <v>1</v>
      </c>
      <c r="DB1151">
        <f t="shared" si="227"/>
        <v>33.14</v>
      </c>
      <c r="DC1151">
        <f t="shared" si="228"/>
        <v>0</v>
      </c>
      <c r="DD1151" t="s">
        <v>3</v>
      </c>
      <c r="DE1151" t="s">
        <v>3</v>
      </c>
      <c r="DF1151">
        <f t="shared" si="218"/>
        <v>16.57</v>
      </c>
      <c r="DG1151">
        <f t="shared" si="219"/>
        <v>0</v>
      </c>
      <c r="DH1151">
        <f t="shared" si="220"/>
        <v>0</v>
      </c>
      <c r="DI1151">
        <f t="shared" si="221"/>
        <v>0</v>
      </c>
      <c r="DJ1151">
        <f t="shared" si="244"/>
        <v>16.57</v>
      </c>
      <c r="DK1151">
        <v>0</v>
      </c>
      <c r="DL1151" t="s">
        <v>3</v>
      </c>
      <c r="DM1151">
        <v>0</v>
      </c>
      <c r="DN1151" t="s">
        <v>3</v>
      </c>
      <c r="DO1151">
        <v>0</v>
      </c>
    </row>
    <row r="1152" spans="1:119" x14ac:dyDescent="0.2">
      <c r="A1152">
        <f>ROW(Source!A3422)</f>
        <v>3422</v>
      </c>
      <c r="B1152">
        <v>35364244</v>
      </c>
      <c r="C1152">
        <v>35387167</v>
      </c>
      <c r="D1152">
        <v>35122244</v>
      </c>
      <c r="E1152">
        <v>1</v>
      </c>
      <c r="F1152">
        <v>1</v>
      </c>
      <c r="G1152">
        <v>15872964</v>
      </c>
      <c r="H1152">
        <v>3</v>
      </c>
      <c r="I1152" t="s">
        <v>1043</v>
      </c>
      <c r="J1152" t="s">
        <v>1044</v>
      </c>
      <c r="K1152" t="s">
        <v>1045</v>
      </c>
      <c r="L1152">
        <v>1356</v>
      </c>
      <c r="N1152">
        <v>1010</v>
      </c>
      <c r="O1152" t="s">
        <v>242</v>
      </c>
      <c r="P1152" t="s">
        <v>242</v>
      </c>
      <c r="Q1152">
        <v>1000</v>
      </c>
      <c r="W1152">
        <v>0</v>
      </c>
      <c r="X1152">
        <v>-1680055193</v>
      </c>
      <c r="Y1152">
        <f t="shared" si="226"/>
        <v>0.02</v>
      </c>
      <c r="AA1152">
        <v>258.44</v>
      </c>
      <c r="AB1152">
        <v>0</v>
      </c>
      <c r="AC1152">
        <v>0</v>
      </c>
      <c r="AD1152">
        <v>0</v>
      </c>
      <c r="AE1152">
        <v>258.44</v>
      </c>
      <c r="AF1152">
        <v>0</v>
      </c>
      <c r="AG1152">
        <v>0</v>
      </c>
      <c r="AH1152">
        <v>0</v>
      </c>
      <c r="AI1152">
        <v>1</v>
      </c>
      <c r="AJ1152">
        <v>1</v>
      </c>
      <c r="AK1152">
        <v>1</v>
      </c>
      <c r="AL1152">
        <v>1</v>
      </c>
      <c r="AM1152">
        <v>-2</v>
      </c>
      <c r="AN1152">
        <v>0</v>
      </c>
      <c r="AO1152">
        <v>1</v>
      </c>
      <c r="AP1152">
        <v>1</v>
      </c>
      <c r="AQ1152">
        <v>0</v>
      </c>
      <c r="AR1152">
        <v>0</v>
      </c>
      <c r="AS1152" t="s">
        <v>3</v>
      </c>
      <c r="AT1152">
        <v>0.02</v>
      </c>
      <c r="AU1152" t="s">
        <v>3</v>
      </c>
      <c r="AV1152">
        <v>0</v>
      </c>
      <c r="AW1152">
        <v>2</v>
      </c>
      <c r="AX1152">
        <v>35387184</v>
      </c>
      <c r="AY1152">
        <v>1</v>
      </c>
      <c r="AZ1152">
        <v>0</v>
      </c>
      <c r="BA1152">
        <v>1152</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CV1152">
        <v>0</v>
      </c>
      <c r="CW1152">
        <v>0</v>
      </c>
      <c r="CX1152">
        <f>ROUND(Y1152*Source!I3422,9)</f>
        <v>0.01</v>
      </c>
      <c r="CY1152">
        <f t="shared" si="241"/>
        <v>258.44</v>
      </c>
      <c r="CZ1152">
        <f t="shared" si="242"/>
        <v>258.44</v>
      </c>
      <c r="DA1152">
        <f t="shared" si="243"/>
        <v>1</v>
      </c>
      <c r="DB1152">
        <f t="shared" si="227"/>
        <v>5.17</v>
      </c>
      <c r="DC1152">
        <f t="shared" si="228"/>
        <v>0</v>
      </c>
      <c r="DD1152" t="s">
        <v>3</v>
      </c>
      <c r="DE1152" t="s">
        <v>3</v>
      </c>
      <c r="DF1152">
        <f t="shared" si="218"/>
        <v>2.58</v>
      </c>
      <c r="DG1152">
        <f t="shared" si="219"/>
        <v>0</v>
      </c>
      <c r="DH1152">
        <f t="shared" si="220"/>
        <v>0</v>
      </c>
      <c r="DI1152">
        <f t="shared" si="221"/>
        <v>0</v>
      </c>
      <c r="DJ1152">
        <f t="shared" si="244"/>
        <v>2.58</v>
      </c>
      <c r="DK1152">
        <v>0</v>
      </c>
      <c r="DL1152" t="s">
        <v>3</v>
      </c>
      <c r="DM1152">
        <v>0</v>
      </c>
      <c r="DN1152" t="s">
        <v>3</v>
      </c>
      <c r="DO1152">
        <v>0</v>
      </c>
    </row>
    <row r="1153" spans="1:119" x14ac:dyDescent="0.2">
      <c r="A1153">
        <f>ROW(Source!A3422)</f>
        <v>3422</v>
      </c>
      <c r="B1153">
        <v>35364244</v>
      </c>
      <c r="C1153">
        <v>35387167</v>
      </c>
      <c r="D1153">
        <v>35123597</v>
      </c>
      <c r="E1153">
        <v>1</v>
      </c>
      <c r="F1153">
        <v>1</v>
      </c>
      <c r="G1153">
        <v>15872964</v>
      </c>
      <c r="H1153">
        <v>3</v>
      </c>
      <c r="I1153" t="s">
        <v>1046</v>
      </c>
      <c r="J1153" t="s">
        <v>1047</v>
      </c>
      <c r="K1153" t="s">
        <v>1048</v>
      </c>
      <c r="L1153">
        <v>1303</v>
      </c>
      <c r="N1153">
        <v>1003</v>
      </c>
      <c r="O1153" t="s">
        <v>35</v>
      </c>
      <c r="P1153" t="s">
        <v>35</v>
      </c>
      <c r="Q1153">
        <v>1000</v>
      </c>
      <c r="W1153">
        <v>0</v>
      </c>
      <c r="X1153">
        <v>1173250179</v>
      </c>
      <c r="Y1153">
        <f t="shared" si="226"/>
        <v>0.10299999999999999</v>
      </c>
      <c r="AA1153">
        <v>99643.05</v>
      </c>
      <c r="AB1153">
        <v>0</v>
      </c>
      <c r="AC1153">
        <v>0</v>
      </c>
      <c r="AD1153">
        <v>0</v>
      </c>
      <c r="AE1153">
        <v>99643.05</v>
      </c>
      <c r="AF1153">
        <v>0</v>
      </c>
      <c r="AG1153">
        <v>0</v>
      </c>
      <c r="AH1153">
        <v>0</v>
      </c>
      <c r="AI1153">
        <v>1</v>
      </c>
      <c r="AJ1153">
        <v>1</v>
      </c>
      <c r="AK1153">
        <v>1</v>
      </c>
      <c r="AL1153">
        <v>1</v>
      </c>
      <c r="AM1153">
        <v>-2</v>
      </c>
      <c r="AN1153">
        <v>0</v>
      </c>
      <c r="AO1153">
        <v>1</v>
      </c>
      <c r="AP1153">
        <v>1</v>
      </c>
      <c r="AQ1153">
        <v>0</v>
      </c>
      <c r="AR1153">
        <v>0</v>
      </c>
      <c r="AS1153" t="s">
        <v>3</v>
      </c>
      <c r="AT1153">
        <v>0.10299999999999999</v>
      </c>
      <c r="AU1153" t="s">
        <v>3</v>
      </c>
      <c r="AV1153">
        <v>0</v>
      </c>
      <c r="AW1153">
        <v>2</v>
      </c>
      <c r="AX1153">
        <v>35387185</v>
      </c>
      <c r="AY1153">
        <v>1</v>
      </c>
      <c r="AZ1153">
        <v>0</v>
      </c>
      <c r="BA1153">
        <v>1153</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CV1153">
        <v>0</v>
      </c>
      <c r="CW1153">
        <v>0</v>
      </c>
      <c r="CX1153">
        <f>ROUND(Y1153*Source!I3422,9)</f>
        <v>5.1499999999999997E-2</v>
      </c>
      <c r="CY1153">
        <f t="shared" si="241"/>
        <v>99643.05</v>
      </c>
      <c r="CZ1153">
        <f t="shared" si="242"/>
        <v>99643.05</v>
      </c>
      <c r="DA1153">
        <f t="shared" si="243"/>
        <v>1</v>
      </c>
      <c r="DB1153">
        <f t="shared" si="227"/>
        <v>10263.23</v>
      </c>
      <c r="DC1153">
        <f t="shared" si="228"/>
        <v>0</v>
      </c>
      <c r="DD1153" t="s">
        <v>3</v>
      </c>
      <c r="DE1153" t="s">
        <v>3</v>
      </c>
      <c r="DF1153">
        <f t="shared" ref="DF1153:DF1216" si="245">ROUND(ROUND(AE1153,2)*CX1153,2)</f>
        <v>5131.62</v>
      </c>
      <c r="DG1153">
        <f t="shared" ref="DG1153:DG1216" si="246">ROUND(ROUND(AF1153,2)*CX1153,2)</f>
        <v>0</v>
      </c>
      <c r="DH1153">
        <f t="shared" ref="DH1153:DH1216" si="247">ROUND(ROUND(AG1153,2)*CX1153,2)</f>
        <v>0</v>
      </c>
      <c r="DI1153">
        <f t="shared" ref="DI1153:DI1216" si="248">ROUND(ROUND(AH1153,2)*CX1153,2)</f>
        <v>0</v>
      </c>
      <c r="DJ1153">
        <f t="shared" si="244"/>
        <v>5131.62</v>
      </c>
      <c r="DK1153">
        <v>0</v>
      </c>
      <c r="DL1153" t="s">
        <v>3</v>
      </c>
      <c r="DM1153">
        <v>0</v>
      </c>
      <c r="DN1153" t="s">
        <v>3</v>
      </c>
      <c r="DO1153">
        <v>0</v>
      </c>
    </row>
    <row r="1154" spans="1:119" x14ac:dyDescent="0.2">
      <c r="A1154">
        <f>ROW(Source!A3424)</f>
        <v>3424</v>
      </c>
      <c r="B1154">
        <v>35364244</v>
      </c>
      <c r="C1154">
        <v>35387187</v>
      </c>
      <c r="D1154">
        <v>35111398</v>
      </c>
      <c r="E1154">
        <v>15872964</v>
      </c>
      <c r="F1154">
        <v>1</v>
      </c>
      <c r="G1154">
        <v>15872964</v>
      </c>
      <c r="H1154">
        <v>1</v>
      </c>
      <c r="I1154" t="s">
        <v>982</v>
      </c>
      <c r="J1154" t="s">
        <v>3</v>
      </c>
      <c r="K1154" t="s">
        <v>983</v>
      </c>
      <c r="L1154">
        <v>1191</v>
      </c>
      <c r="N1154">
        <v>1013</v>
      </c>
      <c r="O1154" t="s">
        <v>984</v>
      </c>
      <c r="P1154" t="s">
        <v>984</v>
      </c>
      <c r="Q1154">
        <v>1</v>
      </c>
      <c r="W1154">
        <v>0</v>
      </c>
      <c r="X1154">
        <v>476480486</v>
      </c>
      <c r="Y1154">
        <f t="shared" si="226"/>
        <v>17.77</v>
      </c>
      <c r="AA1154">
        <v>0</v>
      </c>
      <c r="AB1154">
        <v>0</v>
      </c>
      <c r="AC1154">
        <v>0</v>
      </c>
      <c r="AD1154">
        <v>0</v>
      </c>
      <c r="AE1154">
        <v>0</v>
      </c>
      <c r="AF1154">
        <v>0</v>
      </c>
      <c r="AG1154">
        <v>0</v>
      </c>
      <c r="AH1154">
        <v>0</v>
      </c>
      <c r="AI1154">
        <v>1</v>
      </c>
      <c r="AJ1154">
        <v>1</v>
      </c>
      <c r="AK1154">
        <v>1</v>
      </c>
      <c r="AL1154">
        <v>1</v>
      </c>
      <c r="AM1154">
        <v>-2</v>
      </c>
      <c r="AN1154">
        <v>0</v>
      </c>
      <c r="AO1154">
        <v>1</v>
      </c>
      <c r="AP1154">
        <v>1</v>
      </c>
      <c r="AQ1154">
        <v>0</v>
      </c>
      <c r="AR1154">
        <v>0</v>
      </c>
      <c r="AS1154" t="s">
        <v>3</v>
      </c>
      <c r="AT1154">
        <v>17.77</v>
      </c>
      <c r="AU1154" t="s">
        <v>3</v>
      </c>
      <c r="AV1154">
        <v>1</v>
      </c>
      <c r="AW1154">
        <v>2</v>
      </c>
      <c r="AX1154">
        <v>35387189</v>
      </c>
      <c r="AY1154">
        <v>1</v>
      </c>
      <c r="AZ1154">
        <v>0</v>
      </c>
      <c r="BA1154">
        <v>1154</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CU1154">
        <f>ROUND(AT1154*Source!I3424*AH1154*AL1154,2)</f>
        <v>0</v>
      </c>
      <c r="CV1154">
        <f>ROUND(Y1154*Source!I3424,9)</f>
        <v>1.5992999999999999</v>
      </c>
      <c r="CW1154">
        <v>0</v>
      </c>
      <c r="CX1154">
        <f>ROUND(Y1154*Source!I3424,9)</f>
        <v>1.5992999999999999</v>
      </c>
      <c r="CY1154">
        <f>AD1154</f>
        <v>0</v>
      </c>
      <c r="CZ1154">
        <f>AH1154</f>
        <v>0</v>
      </c>
      <c r="DA1154">
        <f>AL1154</f>
        <v>1</v>
      </c>
      <c r="DB1154">
        <f t="shared" si="227"/>
        <v>0</v>
      </c>
      <c r="DC1154">
        <f t="shared" si="228"/>
        <v>0</v>
      </c>
      <c r="DD1154" t="s">
        <v>3</v>
      </c>
      <c r="DE1154" t="s">
        <v>3</v>
      </c>
      <c r="DF1154">
        <f t="shared" si="245"/>
        <v>0</v>
      </c>
      <c r="DG1154">
        <f t="shared" si="246"/>
        <v>0</v>
      </c>
      <c r="DH1154">
        <f t="shared" si="247"/>
        <v>0</v>
      </c>
      <c r="DI1154">
        <f t="shared" si="248"/>
        <v>0</v>
      </c>
      <c r="DJ1154">
        <f>DI1154</f>
        <v>0</v>
      </c>
      <c r="DK1154">
        <v>0</v>
      </c>
      <c r="DL1154" t="s">
        <v>3</v>
      </c>
      <c r="DM1154">
        <v>0</v>
      </c>
      <c r="DN1154" t="s">
        <v>3</v>
      </c>
      <c r="DO1154">
        <v>0</v>
      </c>
    </row>
    <row r="1155" spans="1:119" x14ac:dyDescent="0.2">
      <c r="A1155">
        <f>ROW(Source!A3425)</f>
        <v>3425</v>
      </c>
      <c r="B1155">
        <v>35364244</v>
      </c>
      <c r="C1155">
        <v>35387190</v>
      </c>
      <c r="D1155">
        <v>35111398</v>
      </c>
      <c r="E1155">
        <v>15872964</v>
      </c>
      <c r="F1155">
        <v>1</v>
      </c>
      <c r="G1155">
        <v>15872964</v>
      </c>
      <c r="H1155">
        <v>1</v>
      </c>
      <c r="I1155" t="s">
        <v>982</v>
      </c>
      <c r="J1155" t="s">
        <v>3</v>
      </c>
      <c r="K1155" t="s">
        <v>983</v>
      </c>
      <c r="L1155">
        <v>1191</v>
      </c>
      <c r="N1155">
        <v>1013</v>
      </c>
      <c r="O1155" t="s">
        <v>984</v>
      </c>
      <c r="P1155" t="s">
        <v>984</v>
      </c>
      <c r="Q1155">
        <v>1</v>
      </c>
      <c r="W1155">
        <v>0</v>
      </c>
      <c r="X1155">
        <v>476480486</v>
      </c>
      <c r="Y1155">
        <f t="shared" si="226"/>
        <v>5.92</v>
      </c>
      <c r="AA1155">
        <v>0</v>
      </c>
      <c r="AB1155">
        <v>0</v>
      </c>
      <c r="AC1155">
        <v>0</v>
      </c>
      <c r="AD1155">
        <v>0</v>
      </c>
      <c r="AE1155">
        <v>0</v>
      </c>
      <c r="AF1155">
        <v>0</v>
      </c>
      <c r="AG1155">
        <v>0</v>
      </c>
      <c r="AH1155">
        <v>0</v>
      </c>
      <c r="AI1155">
        <v>1</v>
      </c>
      <c r="AJ1155">
        <v>1</v>
      </c>
      <c r="AK1155">
        <v>1</v>
      </c>
      <c r="AL1155">
        <v>1</v>
      </c>
      <c r="AM1155">
        <v>-2</v>
      </c>
      <c r="AN1155">
        <v>0</v>
      </c>
      <c r="AO1155">
        <v>1</v>
      </c>
      <c r="AP1155">
        <v>1</v>
      </c>
      <c r="AQ1155">
        <v>0</v>
      </c>
      <c r="AR1155">
        <v>0</v>
      </c>
      <c r="AS1155" t="s">
        <v>3</v>
      </c>
      <c r="AT1155">
        <v>5.92</v>
      </c>
      <c r="AU1155" t="s">
        <v>3</v>
      </c>
      <c r="AV1155">
        <v>1</v>
      </c>
      <c r="AW1155">
        <v>2</v>
      </c>
      <c r="AX1155">
        <v>35387192</v>
      </c>
      <c r="AY1155">
        <v>1</v>
      </c>
      <c r="AZ1155">
        <v>0</v>
      </c>
      <c r="BA1155">
        <v>1155</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CU1155">
        <f>ROUND(AT1155*Source!I3425*AH1155*AL1155,2)</f>
        <v>0</v>
      </c>
      <c r="CV1155">
        <f>ROUND(Y1155*Source!I3425,9)</f>
        <v>35.520000000000003</v>
      </c>
      <c r="CW1155">
        <v>0</v>
      </c>
      <c r="CX1155">
        <f>ROUND(Y1155*Source!I3425,9)</f>
        <v>35.520000000000003</v>
      </c>
      <c r="CY1155">
        <f>AD1155</f>
        <v>0</v>
      </c>
      <c r="CZ1155">
        <f>AH1155</f>
        <v>0</v>
      </c>
      <c r="DA1155">
        <f>AL1155</f>
        <v>1</v>
      </c>
      <c r="DB1155">
        <f t="shared" si="227"/>
        <v>0</v>
      </c>
      <c r="DC1155">
        <f t="shared" si="228"/>
        <v>0</v>
      </c>
      <c r="DD1155" t="s">
        <v>3</v>
      </c>
      <c r="DE1155" t="s">
        <v>3</v>
      </c>
      <c r="DF1155">
        <f t="shared" si="245"/>
        <v>0</v>
      </c>
      <c r="DG1155">
        <f t="shared" si="246"/>
        <v>0</v>
      </c>
      <c r="DH1155">
        <f t="shared" si="247"/>
        <v>0</v>
      </c>
      <c r="DI1155">
        <f t="shared" si="248"/>
        <v>0</v>
      </c>
      <c r="DJ1155">
        <f>DI1155</f>
        <v>0</v>
      </c>
      <c r="DK1155">
        <v>0</v>
      </c>
      <c r="DL1155" t="s">
        <v>3</v>
      </c>
      <c r="DM1155">
        <v>0</v>
      </c>
      <c r="DN1155" t="s">
        <v>3</v>
      </c>
      <c r="DO1155">
        <v>0</v>
      </c>
    </row>
    <row r="1156" spans="1:119" x14ac:dyDescent="0.2">
      <c r="A1156">
        <f>ROW(Source!A3461)</f>
        <v>3461</v>
      </c>
      <c r="B1156">
        <v>35364244</v>
      </c>
      <c r="C1156">
        <v>35387251</v>
      </c>
      <c r="D1156">
        <v>35111398</v>
      </c>
      <c r="E1156">
        <v>15872964</v>
      </c>
      <c r="F1156">
        <v>1</v>
      </c>
      <c r="G1156">
        <v>15872964</v>
      </c>
      <c r="H1156">
        <v>1</v>
      </c>
      <c r="I1156" t="s">
        <v>982</v>
      </c>
      <c r="J1156" t="s">
        <v>3</v>
      </c>
      <c r="K1156" t="s">
        <v>983</v>
      </c>
      <c r="L1156">
        <v>1191</v>
      </c>
      <c r="N1156">
        <v>1013</v>
      </c>
      <c r="O1156" t="s">
        <v>984</v>
      </c>
      <c r="P1156" t="s">
        <v>984</v>
      </c>
      <c r="Q1156">
        <v>1</v>
      </c>
      <c r="W1156">
        <v>0</v>
      </c>
      <c r="X1156">
        <v>476480486</v>
      </c>
      <c r="Y1156">
        <f>(AT1156*0.2)</f>
        <v>0.45999999999999996</v>
      </c>
      <c r="AA1156">
        <v>0</v>
      </c>
      <c r="AB1156">
        <v>0</v>
      </c>
      <c r="AC1156">
        <v>0</v>
      </c>
      <c r="AD1156">
        <v>0</v>
      </c>
      <c r="AE1156">
        <v>0</v>
      </c>
      <c r="AF1156">
        <v>0</v>
      </c>
      <c r="AG1156">
        <v>0</v>
      </c>
      <c r="AH1156">
        <v>0</v>
      </c>
      <c r="AI1156">
        <v>1</v>
      </c>
      <c r="AJ1156">
        <v>1</v>
      </c>
      <c r="AK1156">
        <v>1</v>
      </c>
      <c r="AL1156">
        <v>1</v>
      </c>
      <c r="AM1156">
        <v>-2</v>
      </c>
      <c r="AN1156">
        <v>0</v>
      </c>
      <c r="AO1156">
        <v>1</v>
      </c>
      <c r="AP1156">
        <v>1</v>
      </c>
      <c r="AQ1156">
        <v>0</v>
      </c>
      <c r="AR1156">
        <v>0</v>
      </c>
      <c r="AS1156" t="s">
        <v>3</v>
      </c>
      <c r="AT1156">
        <v>2.2999999999999998</v>
      </c>
      <c r="AU1156" t="s">
        <v>55</v>
      </c>
      <c r="AV1156">
        <v>1</v>
      </c>
      <c r="AW1156">
        <v>2</v>
      </c>
      <c r="AX1156">
        <v>35387257</v>
      </c>
      <c r="AY1156">
        <v>1</v>
      </c>
      <c r="AZ1156">
        <v>0</v>
      </c>
      <c r="BA1156">
        <v>1156</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CU1156">
        <f>ROUND(AT1156*Source!I3461*AH1156*AL1156,2)</f>
        <v>0</v>
      </c>
      <c r="CV1156">
        <f>ROUND(Y1156*Source!I3461,9)</f>
        <v>6.44</v>
      </c>
      <c r="CW1156">
        <v>0</v>
      </c>
      <c r="CX1156">
        <f>ROUND(Y1156*Source!I3461,9)</f>
        <v>6.44</v>
      </c>
      <c r="CY1156">
        <f>AD1156</f>
        <v>0</v>
      </c>
      <c r="CZ1156">
        <f>AH1156</f>
        <v>0</v>
      </c>
      <c r="DA1156">
        <f>AL1156</f>
        <v>1</v>
      </c>
      <c r="DB1156">
        <f>ROUND((ROUND(AT1156*CZ1156,2)*0.2),6)</f>
        <v>0</v>
      </c>
      <c r="DC1156">
        <f>ROUND((ROUND(AT1156*AG1156,2)*0.2),6)</f>
        <v>0</v>
      </c>
      <c r="DD1156" t="s">
        <v>3</v>
      </c>
      <c r="DE1156" t="s">
        <v>3</v>
      </c>
      <c r="DF1156">
        <f t="shared" si="245"/>
        <v>0</v>
      </c>
      <c r="DG1156">
        <f t="shared" si="246"/>
        <v>0</v>
      </c>
      <c r="DH1156">
        <f t="shared" si="247"/>
        <v>0</v>
      </c>
      <c r="DI1156">
        <f t="shared" si="248"/>
        <v>0</v>
      </c>
      <c r="DJ1156">
        <f>DI1156</f>
        <v>0</v>
      </c>
      <c r="DK1156">
        <v>0</v>
      </c>
      <c r="DL1156" t="s">
        <v>3</v>
      </c>
      <c r="DM1156">
        <v>0</v>
      </c>
      <c r="DN1156" t="s">
        <v>3</v>
      </c>
      <c r="DO1156">
        <v>0</v>
      </c>
    </row>
    <row r="1157" spans="1:119" x14ac:dyDescent="0.2">
      <c r="A1157">
        <f>ROW(Source!A3461)</f>
        <v>3461</v>
      </c>
      <c r="B1157">
        <v>35364244</v>
      </c>
      <c r="C1157">
        <v>35387251</v>
      </c>
      <c r="D1157">
        <v>35112768</v>
      </c>
      <c r="E1157">
        <v>1</v>
      </c>
      <c r="F1157">
        <v>1</v>
      </c>
      <c r="G1157">
        <v>15872964</v>
      </c>
      <c r="H1157">
        <v>2</v>
      </c>
      <c r="I1157" t="s">
        <v>1081</v>
      </c>
      <c r="J1157" t="s">
        <v>1082</v>
      </c>
      <c r="K1157" t="s">
        <v>1083</v>
      </c>
      <c r="L1157">
        <v>1368</v>
      </c>
      <c r="N1157">
        <v>1011</v>
      </c>
      <c r="O1157" t="s">
        <v>988</v>
      </c>
      <c r="P1157" t="s">
        <v>988</v>
      </c>
      <c r="Q1157">
        <v>1</v>
      </c>
      <c r="W1157">
        <v>0</v>
      </c>
      <c r="X1157">
        <v>-1503072827</v>
      </c>
      <c r="Y1157">
        <f>(AT1157*0.2)</f>
        <v>2.8000000000000004E-2</v>
      </c>
      <c r="AA1157">
        <v>0</v>
      </c>
      <c r="AB1157">
        <v>456.39</v>
      </c>
      <c r="AC1157">
        <v>1.4</v>
      </c>
      <c r="AD1157">
        <v>0</v>
      </c>
      <c r="AE1157">
        <v>0</v>
      </c>
      <c r="AF1157">
        <v>456.39</v>
      </c>
      <c r="AG1157">
        <v>1.4</v>
      </c>
      <c r="AH1157">
        <v>0</v>
      </c>
      <c r="AI1157">
        <v>1</v>
      </c>
      <c r="AJ1157">
        <v>1</v>
      </c>
      <c r="AK1157">
        <v>1</v>
      </c>
      <c r="AL1157">
        <v>1</v>
      </c>
      <c r="AM1157">
        <v>-2</v>
      </c>
      <c r="AN1157">
        <v>0</v>
      </c>
      <c r="AO1157">
        <v>1</v>
      </c>
      <c r="AP1157">
        <v>1</v>
      </c>
      <c r="AQ1157">
        <v>0</v>
      </c>
      <c r="AR1157">
        <v>0</v>
      </c>
      <c r="AS1157" t="s">
        <v>3</v>
      </c>
      <c r="AT1157">
        <v>0.14000000000000001</v>
      </c>
      <c r="AU1157" t="s">
        <v>55</v>
      </c>
      <c r="AV1157">
        <v>0</v>
      </c>
      <c r="AW1157">
        <v>2</v>
      </c>
      <c r="AX1157">
        <v>35387258</v>
      </c>
      <c r="AY1157">
        <v>1</v>
      </c>
      <c r="AZ1157">
        <v>0</v>
      </c>
      <c r="BA1157">
        <v>1157</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CV1157">
        <v>0</v>
      </c>
      <c r="CW1157">
        <f>ROUND(Y1157*Source!I3461*DO1157,9)</f>
        <v>0</v>
      </c>
      <c r="CX1157">
        <f>ROUND(Y1157*Source!I3461,9)</f>
        <v>0.39200000000000002</v>
      </c>
      <c r="CY1157">
        <f>AB1157</f>
        <v>456.39</v>
      </c>
      <c r="CZ1157">
        <f>AF1157</f>
        <v>456.39</v>
      </c>
      <c r="DA1157">
        <f>AJ1157</f>
        <v>1</v>
      </c>
      <c r="DB1157">
        <f>ROUND((ROUND(AT1157*CZ1157,2)*0.2),6)</f>
        <v>12.778</v>
      </c>
      <c r="DC1157">
        <f>ROUND((ROUND(AT1157*AG1157,2)*0.2),6)</f>
        <v>0.04</v>
      </c>
      <c r="DD1157" t="s">
        <v>3</v>
      </c>
      <c r="DE1157" t="s">
        <v>3</v>
      </c>
      <c r="DF1157">
        <f t="shared" si="245"/>
        <v>0</v>
      </c>
      <c r="DG1157">
        <f t="shared" si="246"/>
        <v>178.9</v>
      </c>
      <c r="DH1157">
        <f t="shared" si="247"/>
        <v>0.55000000000000004</v>
      </c>
      <c r="DI1157">
        <f t="shared" si="248"/>
        <v>0</v>
      </c>
      <c r="DJ1157">
        <f>DG1157</f>
        <v>178.9</v>
      </c>
      <c r="DK1157">
        <v>0</v>
      </c>
      <c r="DL1157" t="s">
        <v>3</v>
      </c>
      <c r="DM1157">
        <v>0</v>
      </c>
      <c r="DN1157" t="s">
        <v>3</v>
      </c>
      <c r="DO1157">
        <v>0</v>
      </c>
    </row>
    <row r="1158" spans="1:119" x14ac:dyDescent="0.2">
      <c r="A1158">
        <f>ROW(Source!A3461)</f>
        <v>3461</v>
      </c>
      <c r="B1158">
        <v>35364244</v>
      </c>
      <c r="C1158">
        <v>35387251</v>
      </c>
      <c r="D1158">
        <v>35113206</v>
      </c>
      <c r="E1158">
        <v>1</v>
      </c>
      <c r="F1158">
        <v>1</v>
      </c>
      <c r="G1158">
        <v>15872964</v>
      </c>
      <c r="H1158">
        <v>2</v>
      </c>
      <c r="I1158" t="s">
        <v>989</v>
      </c>
      <c r="J1158" t="s">
        <v>990</v>
      </c>
      <c r="K1158" t="s">
        <v>991</v>
      </c>
      <c r="L1158">
        <v>1368</v>
      </c>
      <c r="N1158">
        <v>1011</v>
      </c>
      <c r="O1158" t="s">
        <v>988</v>
      </c>
      <c r="P1158" t="s">
        <v>988</v>
      </c>
      <c r="Q1158">
        <v>1</v>
      </c>
      <c r="W1158">
        <v>0</v>
      </c>
      <c r="X1158">
        <v>-1817365194</v>
      </c>
      <c r="Y1158">
        <f>(AT1158*0.2)</f>
        <v>8.0000000000000002E-3</v>
      </c>
      <c r="AA1158">
        <v>0</v>
      </c>
      <c r="AB1158">
        <v>4.72</v>
      </c>
      <c r="AC1158">
        <v>0.1</v>
      </c>
      <c r="AD1158">
        <v>0</v>
      </c>
      <c r="AE1158">
        <v>0</v>
      </c>
      <c r="AF1158">
        <v>4.72</v>
      </c>
      <c r="AG1158">
        <v>0.1</v>
      </c>
      <c r="AH1158">
        <v>0</v>
      </c>
      <c r="AI1158">
        <v>1</v>
      </c>
      <c r="AJ1158">
        <v>1</v>
      </c>
      <c r="AK1158">
        <v>1</v>
      </c>
      <c r="AL1158">
        <v>1</v>
      </c>
      <c r="AM1158">
        <v>-2</v>
      </c>
      <c r="AN1158">
        <v>0</v>
      </c>
      <c r="AO1158">
        <v>1</v>
      </c>
      <c r="AP1158">
        <v>1</v>
      </c>
      <c r="AQ1158">
        <v>0</v>
      </c>
      <c r="AR1158">
        <v>0</v>
      </c>
      <c r="AS1158" t="s">
        <v>3</v>
      </c>
      <c r="AT1158">
        <v>0.04</v>
      </c>
      <c r="AU1158" t="s">
        <v>55</v>
      </c>
      <c r="AV1158">
        <v>0</v>
      </c>
      <c r="AW1158">
        <v>2</v>
      </c>
      <c r="AX1158">
        <v>35387259</v>
      </c>
      <c r="AY1158">
        <v>1</v>
      </c>
      <c r="AZ1158">
        <v>0</v>
      </c>
      <c r="BA1158">
        <v>1158</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CV1158">
        <v>0</v>
      </c>
      <c r="CW1158">
        <f>ROUND(Y1158*Source!I3461*DO1158,9)</f>
        <v>0</v>
      </c>
      <c r="CX1158">
        <f>ROUND(Y1158*Source!I3461,9)</f>
        <v>0.112</v>
      </c>
      <c r="CY1158">
        <f>AB1158</f>
        <v>4.72</v>
      </c>
      <c r="CZ1158">
        <f>AF1158</f>
        <v>4.72</v>
      </c>
      <c r="DA1158">
        <f>AJ1158</f>
        <v>1</v>
      </c>
      <c r="DB1158">
        <f>ROUND((ROUND(AT1158*CZ1158,2)*0.2),6)</f>
        <v>3.7999999999999999E-2</v>
      </c>
      <c r="DC1158">
        <f>ROUND((ROUND(AT1158*AG1158,2)*0.2),6)</f>
        <v>0</v>
      </c>
      <c r="DD1158" t="s">
        <v>3</v>
      </c>
      <c r="DE1158" t="s">
        <v>3</v>
      </c>
      <c r="DF1158">
        <f t="shared" si="245"/>
        <v>0</v>
      </c>
      <c r="DG1158">
        <f t="shared" si="246"/>
        <v>0.53</v>
      </c>
      <c r="DH1158">
        <f t="shared" si="247"/>
        <v>0.01</v>
      </c>
      <c r="DI1158">
        <f t="shared" si="248"/>
        <v>0</v>
      </c>
      <c r="DJ1158">
        <f>DG1158</f>
        <v>0.53</v>
      </c>
      <c r="DK1158">
        <v>0</v>
      </c>
      <c r="DL1158" t="s">
        <v>3</v>
      </c>
      <c r="DM1158">
        <v>0</v>
      </c>
      <c r="DN1158" t="s">
        <v>3</v>
      </c>
      <c r="DO1158">
        <v>0</v>
      </c>
    </row>
    <row r="1159" spans="1:119" x14ac:dyDescent="0.2">
      <c r="A1159">
        <f>ROW(Source!A3461)</f>
        <v>3461</v>
      </c>
      <c r="B1159">
        <v>35364244</v>
      </c>
      <c r="C1159">
        <v>35387251</v>
      </c>
      <c r="D1159">
        <v>35113178</v>
      </c>
      <c r="E1159">
        <v>1</v>
      </c>
      <c r="F1159">
        <v>1</v>
      </c>
      <c r="G1159">
        <v>15872964</v>
      </c>
      <c r="H1159">
        <v>2</v>
      </c>
      <c r="I1159" t="s">
        <v>1084</v>
      </c>
      <c r="J1159" t="s">
        <v>1085</v>
      </c>
      <c r="K1159" t="s">
        <v>1086</v>
      </c>
      <c r="L1159">
        <v>1368</v>
      </c>
      <c r="N1159">
        <v>1011</v>
      </c>
      <c r="O1159" t="s">
        <v>988</v>
      </c>
      <c r="P1159" t="s">
        <v>988</v>
      </c>
      <c r="Q1159">
        <v>1</v>
      </c>
      <c r="W1159">
        <v>0</v>
      </c>
      <c r="X1159">
        <v>-385320760</v>
      </c>
      <c r="Y1159">
        <f>(AT1159*0.2)</f>
        <v>4.4000000000000004E-2</v>
      </c>
      <c r="AA1159">
        <v>0</v>
      </c>
      <c r="AB1159">
        <v>9.8699999999999992</v>
      </c>
      <c r="AC1159">
        <v>0.49</v>
      </c>
      <c r="AD1159">
        <v>0</v>
      </c>
      <c r="AE1159">
        <v>0</v>
      </c>
      <c r="AF1159">
        <v>9.8699999999999992</v>
      </c>
      <c r="AG1159">
        <v>0.49</v>
      </c>
      <c r="AH1159">
        <v>0</v>
      </c>
      <c r="AI1159">
        <v>1</v>
      </c>
      <c r="AJ1159">
        <v>1</v>
      </c>
      <c r="AK1159">
        <v>1</v>
      </c>
      <c r="AL1159">
        <v>1</v>
      </c>
      <c r="AM1159">
        <v>-2</v>
      </c>
      <c r="AN1159">
        <v>0</v>
      </c>
      <c r="AO1159">
        <v>1</v>
      </c>
      <c r="AP1159">
        <v>1</v>
      </c>
      <c r="AQ1159">
        <v>0</v>
      </c>
      <c r="AR1159">
        <v>0</v>
      </c>
      <c r="AS1159" t="s">
        <v>3</v>
      </c>
      <c r="AT1159">
        <v>0.22</v>
      </c>
      <c r="AU1159" t="s">
        <v>55</v>
      </c>
      <c r="AV1159">
        <v>0</v>
      </c>
      <c r="AW1159">
        <v>2</v>
      </c>
      <c r="AX1159">
        <v>35387260</v>
      </c>
      <c r="AY1159">
        <v>1</v>
      </c>
      <c r="AZ1159">
        <v>0</v>
      </c>
      <c r="BA1159">
        <v>1159</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CV1159">
        <v>0</v>
      </c>
      <c r="CW1159">
        <f>ROUND(Y1159*Source!I3461*DO1159,9)</f>
        <v>0</v>
      </c>
      <c r="CX1159">
        <f>ROUND(Y1159*Source!I3461,9)</f>
        <v>0.61599999999999999</v>
      </c>
      <c r="CY1159">
        <f>AB1159</f>
        <v>9.8699999999999992</v>
      </c>
      <c r="CZ1159">
        <f>AF1159</f>
        <v>9.8699999999999992</v>
      </c>
      <c r="DA1159">
        <f>AJ1159</f>
        <v>1</v>
      </c>
      <c r="DB1159">
        <f>ROUND((ROUND(AT1159*CZ1159,2)*0.2),6)</f>
        <v>0.434</v>
      </c>
      <c r="DC1159">
        <f>ROUND((ROUND(AT1159*AG1159,2)*0.2),6)</f>
        <v>2.1999999999999999E-2</v>
      </c>
      <c r="DD1159" t="s">
        <v>3</v>
      </c>
      <c r="DE1159" t="s">
        <v>3</v>
      </c>
      <c r="DF1159">
        <f t="shared" si="245"/>
        <v>0</v>
      </c>
      <c r="DG1159">
        <f t="shared" si="246"/>
        <v>6.08</v>
      </c>
      <c r="DH1159">
        <f t="shared" si="247"/>
        <v>0.3</v>
      </c>
      <c r="DI1159">
        <f t="shared" si="248"/>
        <v>0</v>
      </c>
      <c r="DJ1159">
        <f>DG1159</f>
        <v>6.08</v>
      </c>
      <c r="DK1159">
        <v>0</v>
      </c>
      <c r="DL1159" t="s">
        <v>3</v>
      </c>
      <c r="DM1159">
        <v>0</v>
      </c>
      <c r="DN1159" t="s">
        <v>3</v>
      </c>
      <c r="DO1159">
        <v>0</v>
      </c>
    </row>
    <row r="1160" spans="1:119" x14ac:dyDescent="0.2">
      <c r="A1160">
        <f>ROW(Source!A3461)</f>
        <v>3461</v>
      </c>
      <c r="B1160">
        <v>35364244</v>
      </c>
      <c r="C1160">
        <v>35387251</v>
      </c>
      <c r="D1160">
        <v>35122221</v>
      </c>
      <c r="E1160">
        <v>1</v>
      </c>
      <c r="F1160">
        <v>1</v>
      </c>
      <c r="G1160">
        <v>15872964</v>
      </c>
      <c r="H1160">
        <v>3</v>
      </c>
      <c r="I1160" t="s">
        <v>128</v>
      </c>
      <c r="J1160" t="s">
        <v>130</v>
      </c>
      <c r="K1160" t="s">
        <v>129</v>
      </c>
      <c r="L1160">
        <v>1354</v>
      </c>
      <c r="N1160">
        <v>1010</v>
      </c>
      <c r="O1160" t="s">
        <v>52</v>
      </c>
      <c r="P1160" t="s">
        <v>52</v>
      </c>
      <c r="Q1160">
        <v>1</v>
      </c>
      <c r="W1160">
        <v>0</v>
      </c>
      <c r="X1160">
        <v>-2080535723</v>
      </c>
      <c r="Y1160">
        <f>(AT1160*0)</f>
        <v>0</v>
      </c>
      <c r="AA1160">
        <v>2206.16</v>
      </c>
      <c r="AB1160">
        <v>0</v>
      </c>
      <c r="AC1160">
        <v>0</v>
      </c>
      <c r="AD1160">
        <v>0</v>
      </c>
      <c r="AE1160">
        <v>2206.16</v>
      </c>
      <c r="AF1160">
        <v>0</v>
      </c>
      <c r="AG1160">
        <v>0</v>
      </c>
      <c r="AH1160">
        <v>0</v>
      </c>
      <c r="AI1160">
        <v>1</v>
      </c>
      <c r="AJ1160">
        <v>1</v>
      </c>
      <c r="AK1160">
        <v>1</v>
      </c>
      <c r="AL1160">
        <v>1</v>
      </c>
      <c r="AM1160">
        <v>-2</v>
      </c>
      <c r="AN1160">
        <v>0</v>
      </c>
      <c r="AO1160">
        <v>1</v>
      </c>
      <c r="AP1160">
        <v>1</v>
      </c>
      <c r="AQ1160">
        <v>0</v>
      </c>
      <c r="AR1160">
        <v>0</v>
      </c>
      <c r="AS1160" t="s">
        <v>3</v>
      </c>
      <c r="AT1160">
        <v>1</v>
      </c>
      <c r="AU1160" t="s">
        <v>54</v>
      </c>
      <c r="AV1160">
        <v>0</v>
      </c>
      <c r="AW1160">
        <v>2</v>
      </c>
      <c r="AX1160">
        <v>35387261</v>
      </c>
      <c r="AY1160">
        <v>1</v>
      </c>
      <c r="AZ1160">
        <v>0</v>
      </c>
      <c r="BA1160">
        <v>1160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CV1160">
        <v>0</v>
      </c>
      <c r="CW1160">
        <v>0</v>
      </c>
      <c r="CX1160">
        <f>ROUND(Y1160*Source!I3461,9)</f>
        <v>0</v>
      </c>
      <c r="CY1160">
        <f>AA1160</f>
        <v>2206.16</v>
      </c>
      <c r="CZ1160">
        <f>AE1160</f>
        <v>2206.16</v>
      </c>
      <c r="DA1160">
        <f>AI1160</f>
        <v>1</v>
      </c>
      <c r="DB1160">
        <f>ROUND((ROUND(AT1160*CZ1160,2)*0),6)</f>
        <v>0</v>
      </c>
      <c r="DC1160">
        <f>ROUND((ROUND(AT1160*AG1160,2)*0),6)</f>
        <v>0</v>
      </c>
      <c r="DD1160" t="s">
        <v>3</v>
      </c>
      <c r="DE1160" t="s">
        <v>3</v>
      </c>
      <c r="DF1160">
        <f t="shared" si="245"/>
        <v>0</v>
      </c>
      <c r="DG1160">
        <f t="shared" si="246"/>
        <v>0</v>
      </c>
      <c r="DH1160">
        <f t="shared" si="247"/>
        <v>0</v>
      </c>
      <c r="DI1160">
        <f t="shared" si="248"/>
        <v>0</v>
      </c>
      <c r="DJ1160">
        <f>DF1160</f>
        <v>0</v>
      </c>
      <c r="DK1160">
        <v>0</v>
      </c>
      <c r="DL1160" t="s">
        <v>3</v>
      </c>
      <c r="DM1160">
        <v>0</v>
      </c>
      <c r="DN1160" t="s">
        <v>3</v>
      </c>
      <c r="DO1160">
        <v>0</v>
      </c>
    </row>
    <row r="1161" spans="1:119" x14ac:dyDescent="0.2">
      <c r="A1161">
        <f>ROW(Source!A3462)</f>
        <v>3462</v>
      </c>
      <c r="B1161">
        <v>35364244</v>
      </c>
      <c r="C1161">
        <v>35387262</v>
      </c>
      <c r="D1161">
        <v>35111398</v>
      </c>
      <c r="E1161">
        <v>15872964</v>
      </c>
      <c r="F1161">
        <v>1</v>
      </c>
      <c r="G1161">
        <v>15872964</v>
      </c>
      <c r="H1161">
        <v>1</v>
      </c>
      <c r="I1161" t="s">
        <v>982</v>
      </c>
      <c r="J1161" t="s">
        <v>3</v>
      </c>
      <c r="K1161" t="s">
        <v>983</v>
      </c>
      <c r="L1161">
        <v>1191</v>
      </c>
      <c r="N1161">
        <v>1013</v>
      </c>
      <c r="O1161" t="s">
        <v>984</v>
      </c>
      <c r="P1161" t="s">
        <v>984</v>
      </c>
      <c r="Q1161">
        <v>1</v>
      </c>
      <c r="W1161">
        <v>0</v>
      </c>
      <c r="X1161">
        <v>476480486</v>
      </c>
      <c r="Y1161">
        <f>AT1161</f>
        <v>2.2999999999999998</v>
      </c>
      <c r="AA1161">
        <v>0</v>
      </c>
      <c r="AB1161">
        <v>0</v>
      </c>
      <c r="AC1161">
        <v>0</v>
      </c>
      <c r="AD1161">
        <v>0</v>
      </c>
      <c r="AE1161">
        <v>0</v>
      </c>
      <c r="AF1161">
        <v>0</v>
      </c>
      <c r="AG1161">
        <v>0</v>
      </c>
      <c r="AH1161">
        <v>0</v>
      </c>
      <c r="AI1161">
        <v>1</v>
      </c>
      <c r="AJ1161">
        <v>1</v>
      </c>
      <c r="AK1161">
        <v>1</v>
      </c>
      <c r="AL1161">
        <v>1</v>
      </c>
      <c r="AM1161">
        <v>-2</v>
      </c>
      <c r="AN1161">
        <v>0</v>
      </c>
      <c r="AO1161">
        <v>1</v>
      </c>
      <c r="AP1161">
        <v>1</v>
      </c>
      <c r="AQ1161">
        <v>0</v>
      </c>
      <c r="AR1161">
        <v>0</v>
      </c>
      <c r="AS1161" t="s">
        <v>3</v>
      </c>
      <c r="AT1161">
        <v>2.2999999999999998</v>
      </c>
      <c r="AU1161" t="s">
        <v>3</v>
      </c>
      <c r="AV1161">
        <v>1</v>
      </c>
      <c r="AW1161">
        <v>2</v>
      </c>
      <c r="AX1161">
        <v>35387268</v>
      </c>
      <c r="AY1161">
        <v>1</v>
      </c>
      <c r="AZ1161">
        <v>0</v>
      </c>
      <c r="BA1161">
        <v>1161</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CU1161">
        <f>ROUND(AT1161*Source!I3462*AH1161*AL1161,2)</f>
        <v>0</v>
      </c>
      <c r="CV1161">
        <f>ROUND(Y1161*Source!I3462,9)</f>
        <v>32.200000000000003</v>
      </c>
      <c r="CW1161">
        <v>0</v>
      </c>
      <c r="CX1161">
        <f>ROUND(Y1161*Source!I3462,9)</f>
        <v>32.200000000000003</v>
      </c>
      <c r="CY1161">
        <f>AD1161</f>
        <v>0</v>
      </c>
      <c r="CZ1161">
        <f>AH1161</f>
        <v>0</v>
      </c>
      <c r="DA1161">
        <f>AL1161</f>
        <v>1</v>
      </c>
      <c r="DB1161">
        <f>ROUND(ROUND(AT1161*CZ1161,2),6)</f>
        <v>0</v>
      </c>
      <c r="DC1161">
        <f>ROUND(ROUND(AT1161*AG1161,2),6)</f>
        <v>0</v>
      </c>
      <c r="DD1161" t="s">
        <v>3</v>
      </c>
      <c r="DE1161" t="s">
        <v>3</v>
      </c>
      <c r="DF1161">
        <f t="shared" si="245"/>
        <v>0</v>
      </c>
      <c r="DG1161">
        <f t="shared" si="246"/>
        <v>0</v>
      </c>
      <c r="DH1161">
        <f t="shared" si="247"/>
        <v>0</v>
      </c>
      <c r="DI1161">
        <f t="shared" si="248"/>
        <v>0</v>
      </c>
      <c r="DJ1161">
        <f>DI1161</f>
        <v>0</v>
      </c>
      <c r="DK1161">
        <v>0</v>
      </c>
      <c r="DL1161" t="s">
        <v>3</v>
      </c>
      <c r="DM1161">
        <v>0</v>
      </c>
      <c r="DN1161" t="s">
        <v>3</v>
      </c>
      <c r="DO1161">
        <v>0</v>
      </c>
    </row>
    <row r="1162" spans="1:119" x14ac:dyDescent="0.2">
      <c r="A1162">
        <f>ROW(Source!A3462)</f>
        <v>3462</v>
      </c>
      <c r="B1162">
        <v>35364244</v>
      </c>
      <c r="C1162">
        <v>35387262</v>
      </c>
      <c r="D1162">
        <v>35112768</v>
      </c>
      <c r="E1162">
        <v>1</v>
      </c>
      <c r="F1162">
        <v>1</v>
      </c>
      <c r="G1162">
        <v>15872964</v>
      </c>
      <c r="H1162">
        <v>2</v>
      </c>
      <c r="I1162" t="s">
        <v>1081</v>
      </c>
      <c r="J1162" t="s">
        <v>1082</v>
      </c>
      <c r="K1162" t="s">
        <v>1083</v>
      </c>
      <c r="L1162">
        <v>1368</v>
      </c>
      <c r="N1162">
        <v>1011</v>
      </c>
      <c r="O1162" t="s">
        <v>988</v>
      </c>
      <c r="P1162" t="s">
        <v>988</v>
      </c>
      <c r="Q1162">
        <v>1</v>
      </c>
      <c r="W1162">
        <v>0</v>
      </c>
      <c r="X1162">
        <v>-1503072827</v>
      </c>
      <c r="Y1162">
        <f>AT1162</f>
        <v>0.14000000000000001</v>
      </c>
      <c r="AA1162">
        <v>0</v>
      </c>
      <c r="AB1162">
        <v>456.39</v>
      </c>
      <c r="AC1162">
        <v>1.4</v>
      </c>
      <c r="AD1162">
        <v>0</v>
      </c>
      <c r="AE1162">
        <v>0</v>
      </c>
      <c r="AF1162">
        <v>456.39</v>
      </c>
      <c r="AG1162">
        <v>1.4</v>
      </c>
      <c r="AH1162">
        <v>0</v>
      </c>
      <c r="AI1162">
        <v>1</v>
      </c>
      <c r="AJ1162">
        <v>1</v>
      </c>
      <c r="AK1162">
        <v>1</v>
      </c>
      <c r="AL1162">
        <v>1</v>
      </c>
      <c r="AM1162">
        <v>-2</v>
      </c>
      <c r="AN1162">
        <v>0</v>
      </c>
      <c r="AO1162">
        <v>1</v>
      </c>
      <c r="AP1162">
        <v>1</v>
      </c>
      <c r="AQ1162">
        <v>0</v>
      </c>
      <c r="AR1162">
        <v>0</v>
      </c>
      <c r="AS1162" t="s">
        <v>3</v>
      </c>
      <c r="AT1162">
        <v>0.14000000000000001</v>
      </c>
      <c r="AU1162" t="s">
        <v>3</v>
      </c>
      <c r="AV1162">
        <v>0</v>
      </c>
      <c r="AW1162">
        <v>2</v>
      </c>
      <c r="AX1162">
        <v>35387269</v>
      </c>
      <c r="AY1162">
        <v>1</v>
      </c>
      <c r="AZ1162">
        <v>0</v>
      </c>
      <c r="BA1162">
        <v>1162</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CV1162">
        <v>0</v>
      </c>
      <c r="CW1162">
        <f>ROUND(Y1162*Source!I3462*DO1162,9)</f>
        <v>0</v>
      </c>
      <c r="CX1162">
        <f>ROUND(Y1162*Source!I3462,9)</f>
        <v>1.96</v>
      </c>
      <c r="CY1162">
        <f>AB1162</f>
        <v>456.39</v>
      </c>
      <c r="CZ1162">
        <f>AF1162</f>
        <v>456.39</v>
      </c>
      <c r="DA1162">
        <f>AJ1162</f>
        <v>1</v>
      </c>
      <c r="DB1162">
        <f>ROUND(ROUND(AT1162*CZ1162,2),6)</f>
        <v>63.89</v>
      </c>
      <c r="DC1162">
        <f>ROUND(ROUND(AT1162*AG1162,2),6)</f>
        <v>0.2</v>
      </c>
      <c r="DD1162" t="s">
        <v>3</v>
      </c>
      <c r="DE1162" t="s">
        <v>3</v>
      </c>
      <c r="DF1162">
        <f t="shared" si="245"/>
        <v>0</v>
      </c>
      <c r="DG1162">
        <f t="shared" si="246"/>
        <v>894.52</v>
      </c>
      <c r="DH1162">
        <f t="shared" si="247"/>
        <v>2.74</v>
      </c>
      <c r="DI1162">
        <f t="shared" si="248"/>
        <v>0</v>
      </c>
      <c r="DJ1162">
        <f>DG1162</f>
        <v>894.52</v>
      </c>
      <c r="DK1162">
        <v>0</v>
      </c>
      <c r="DL1162" t="s">
        <v>3</v>
      </c>
      <c r="DM1162">
        <v>0</v>
      </c>
      <c r="DN1162" t="s">
        <v>3</v>
      </c>
      <c r="DO1162">
        <v>0</v>
      </c>
    </row>
    <row r="1163" spans="1:119" x14ac:dyDescent="0.2">
      <c r="A1163">
        <f>ROW(Source!A3462)</f>
        <v>3462</v>
      </c>
      <c r="B1163">
        <v>35364244</v>
      </c>
      <c r="C1163">
        <v>35387262</v>
      </c>
      <c r="D1163">
        <v>35113206</v>
      </c>
      <c r="E1163">
        <v>1</v>
      </c>
      <c r="F1163">
        <v>1</v>
      </c>
      <c r="G1163">
        <v>15872964</v>
      </c>
      <c r="H1163">
        <v>2</v>
      </c>
      <c r="I1163" t="s">
        <v>989</v>
      </c>
      <c r="J1163" t="s">
        <v>990</v>
      </c>
      <c r="K1163" t="s">
        <v>991</v>
      </c>
      <c r="L1163">
        <v>1368</v>
      </c>
      <c r="N1163">
        <v>1011</v>
      </c>
      <c r="O1163" t="s">
        <v>988</v>
      </c>
      <c r="P1163" t="s">
        <v>988</v>
      </c>
      <c r="Q1163">
        <v>1</v>
      </c>
      <c r="W1163">
        <v>0</v>
      </c>
      <c r="X1163">
        <v>-1817365194</v>
      </c>
      <c r="Y1163">
        <f>AT1163</f>
        <v>0.04</v>
      </c>
      <c r="AA1163">
        <v>0</v>
      </c>
      <c r="AB1163">
        <v>4.72</v>
      </c>
      <c r="AC1163">
        <v>0.1</v>
      </c>
      <c r="AD1163">
        <v>0</v>
      </c>
      <c r="AE1163">
        <v>0</v>
      </c>
      <c r="AF1163">
        <v>4.72</v>
      </c>
      <c r="AG1163">
        <v>0.1</v>
      </c>
      <c r="AH1163">
        <v>0</v>
      </c>
      <c r="AI1163">
        <v>1</v>
      </c>
      <c r="AJ1163">
        <v>1</v>
      </c>
      <c r="AK1163">
        <v>1</v>
      </c>
      <c r="AL1163">
        <v>1</v>
      </c>
      <c r="AM1163">
        <v>-2</v>
      </c>
      <c r="AN1163">
        <v>0</v>
      </c>
      <c r="AO1163">
        <v>1</v>
      </c>
      <c r="AP1163">
        <v>1</v>
      </c>
      <c r="AQ1163">
        <v>0</v>
      </c>
      <c r="AR1163">
        <v>0</v>
      </c>
      <c r="AS1163" t="s">
        <v>3</v>
      </c>
      <c r="AT1163">
        <v>0.04</v>
      </c>
      <c r="AU1163" t="s">
        <v>3</v>
      </c>
      <c r="AV1163">
        <v>0</v>
      </c>
      <c r="AW1163">
        <v>2</v>
      </c>
      <c r="AX1163">
        <v>35387270</v>
      </c>
      <c r="AY1163">
        <v>1</v>
      </c>
      <c r="AZ1163">
        <v>0</v>
      </c>
      <c r="BA1163">
        <v>1163</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CV1163">
        <v>0</v>
      </c>
      <c r="CW1163">
        <f>ROUND(Y1163*Source!I3462*DO1163,9)</f>
        <v>0</v>
      </c>
      <c r="CX1163">
        <f>ROUND(Y1163*Source!I3462,9)</f>
        <v>0.56000000000000005</v>
      </c>
      <c r="CY1163">
        <f>AB1163</f>
        <v>4.72</v>
      </c>
      <c r="CZ1163">
        <f>AF1163</f>
        <v>4.72</v>
      </c>
      <c r="DA1163">
        <f>AJ1163</f>
        <v>1</v>
      </c>
      <c r="DB1163">
        <f>ROUND(ROUND(AT1163*CZ1163,2),6)</f>
        <v>0.19</v>
      </c>
      <c r="DC1163">
        <f>ROUND(ROUND(AT1163*AG1163,2),6)</f>
        <v>0</v>
      </c>
      <c r="DD1163" t="s">
        <v>3</v>
      </c>
      <c r="DE1163" t="s">
        <v>3</v>
      </c>
      <c r="DF1163">
        <f t="shared" si="245"/>
        <v>0</v>
      </c>
      <c r="DG1163">
        <f t="shared" si="246"/>
        <v>2.64</v>
      </c>
      <c r="DH1163">
        <f t="shared" si="247"/>
        <v>0.06</v>
      </c>
      <c r="DI1163">
        <f t="shared" si="248"/>
        <v>0</v>
      </c>
      <c r="DJ1163">
        <f>DG1163</f>
        <v>2.64</v>
      </c>
      <c r="DK1163">
        <v>0</v>
      </c>
      <c r="DL1163" t="s">
        <v>3</v>
      </c>
      <c r="DM1163">
        <v>0</v>
      </c>
      <c r="DN1163" t="s">
        <v>3</v>
      </c>
      <c r="DO1163">
        <v>0</v>
      </c>
    </row>
    <row r="1164" spans="1:119" x14ac:dyDescent="0.2">
      <c r="A1164">
        <f>ROW(Source!A3462)</f>
        <v>3462</v>
      </c>
      <c r="B1164">
        <v>35364244</v>
      </c>
      <c r="C1164">
        <v>35387262</v>
      </c>
      <c r="D1164">
        <v>35113178</v>
      </c>
      <c r="E1164">
        <v>1</v>
      </c>
      <c r="F1164">
        <v>1</v>
      </c>
      <c r="G1164">
        <v>15872964</v>
      </c>
      <c r="H1164">
        <v>2</v>
      </c>
      <c r="I1164" t="s">
        <v>1084</v>
      </c>
      <c r="J1164" t="s">
        <v>1085</v>
      </c>
      <c r="K1164" t="s">
        <v>1086</v>
      </c>
      <c r="L1164">
        <v>1368</v>
      </c>
      <c r="N1164">
        <v>1011</v>
      </c>
      <c r="O1164" t="s">
        <v>988</v>
      </c>
      <c r="P1164" t="s">
        <v>988</v>
      </c>
      <c r="Q1164">
        <v>1</v>
      </c>
      <c r="W1164">
        <v>0</v>
      </c>
      <c r="X1164">
        <v>-385320760</v>
      </c>
      <c r="Y1164">
        <f>AT1164</f>
        <v>0.22</v>
      </c>
      <c r="AA1164">
        <v>0</v>
      </c>
      <c r="AB1164">
        <v>9.8699999999999992</v>
      </c>
      <c r="AC1164">
        <v>0.49</v>
      </c>
      <c r="AD1164">
        <v>0</v>
      </c>
      <c r="AE1164">
        <v>0</v>
      </c>
      <c r="AF1164">
        <v>9.8699999999999992</v>
      </c>
      <c r="AG1164">
        <v>0.49</v>
      </c>
      <c r="AH1164">
        <v>0</v>
      </c>
      <c r="AI1164">
        <v>1</v>
      </c>
      <c r="AJ1164">
        <v>1</v>
      </c>
      <c r="AK1164">
        <v>1</v>
      </c>
      <c r="AL1164">
        <v>1</v>
      </c>
      <c r="AM1164">
        <v>-2</v>
      </c>
      <c r="AN1164">
        <v>0</v>
      </c>
      <c r="AO1164">
        <v>1</v>
      </c>
      <c r="AP1164">
        <v>1</v>
      </c>
      <c r="AQ1164">
        <v>0</v>
      </c>
      <c r="AR1164">
        <v>0</v>
      </c>
      <c r="AS1164" t="s">
        <v>3</v>
      </c>
      <c r="AT1164">
        <v>0.22</v>
      </c>
      <c r="AU1164" t="s">
        <v>3</v>
      </c>
      <c r="AV1164">
        <v>0</v>
      </c>
      <c r="AW1164">
        <v>2</v>
      </c>
      <c r="AX1164">
        <v>35387271</v>
      </c>
      <c r="AY1164">
        <v>1</v>
      </c>
      <c r="AZ1164">
        <v>0</v>
      </c>
      <c r="BA1164">
        <v>1164</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CV1164">
        <v>0</v>
      </c>
      <c r="CW1164">
        <f>ROUND(Y1164*Source!I3462*DO1164,9)</f>
        <v>0</v>
      </c>
      <c r="CX1164">
        <f>ROUND(Y1164*Source!I3462,9)</f>
        <v>3.08</v>
      </c>
      <c r="CY1164">
        <f>AB1164</f>
        <v>9.8699999999999992</v>
      </c>
      <c r="CZ1164">
        <f>AF1164</f>
        <v>9.8699999999999992</v>
      </c>
      <c r="DA1164">
        <f>AJ1164</f>
        <v>1</v>
      </c>
      <c r="DB1164">
        <f>ROUND(ROUND(AT1164*CZ1164,2),6)</f>
        <v>2.17</v>
      </c>
      <c r="DC1164">
        <f>ROUND(ROUND(AT1164*AG1164,2),6)</f>
        <v>0.11</v>
      </c>
      <c r="DD1164" t="s">
        <v>3</v>
      </c>
      <c r="DE1164" t="s">
        <v>3</v>
      </c>
      <c r="DF1164">
        <f t="shared" si="245"/>
        <v>0</v>
      </c>
      <c r="DG1164">
        <f t="shared" si="246"/>
        <v>30.4</v>
      </c>
      <c r="DH1164">
        <f t="shared" si="247"/>
        <v>1.51</v>
      </c>
      <c r="DI1164">
        <f t="shared" si="248"/>
        <v>0</v>
      </c>
      <c r="DJ1164">
        <f>DG1164</f>
        <v>30.4</v>
      </c>
      <c r="DK1164">
        <v>0</v>
      </c>
      <c r="DL1164" t="s">
        <v>3</v>
      </c>
      <c r="DM1164">
        <v>0</v>
      </c>
      <c r="DN1164" t="s">
        <v>3</v>
      </c>
      <c r="DO1164">
        <v>0</v>
      </c>
    </row>
    <row r="1165" spans="1:119" x14ac:dyDescent="0.2">
      <c r="A1165">
        <f>ROW(Source!A3462)</f>
        <v>3462</v>
      </c>
      <c r="B1165">
        <v>35364244</v>
      </c>
      <c r="C1165">
        <v>35387262</v>
      </c>
      <c r="D1165">
        <v>35122221</v>
      </c>
      <c r="E1165">
        <v>1</v>
      </c>
      <c r="F1165">
        <v>1</v>
      </c>
      <c r="G1165">
        <v>15872964</v>
      </c>
      <c r="H1165">
        <v>3</v>
      </c>
      <c r="I1165" t="s">
        <v>128</v>
      </c>
      <c r="J1165" t="s">
        <v>130</v>
      </c>
      <c r="K1165" t="s">
        <v>129</v>
      </c>
      <c r="L1165">
        <v>1354</v>
      </c>
      <c r="N1165">
        <v>1010</v>
      </c>
      <c r="O1165" t="s">
        <v>52</v>
      </c>
      <c r="P1165" t="s">
        <v>52</v>
      </c>
      <c r="Q1165">
        <v>1</v>
      </c>
      <c r="W1165">
        <v>1</v>
      </c>
      <c r="X1165">
        <v>-2080535723</v>
      </c>
      <c r="Y1165">
        <f>AT1165</f>
        <v>-1</v>
      </c>
      <c r="AA1165">
        <v>2206.16</v>
      </c>
      <c r="AB1165">
        <v>0</v>
      </c>
      <c r="AC1165">
        <v>0</v>
      </c>
      <c r="AD1165">
        <v>0</v>
      </c>
      <c r="AE1165">
        <v>2206.16</v>
      </c>
      <c r="AF1165">
        <v>0</v>
      </c>
      <c r="AG1165">
        <v>0</v>
      </c>
      <c r="AH1165">
        <v>0</v>
      </c>
      <c r="AI1165">
        <v>1</v>
      </c>
      <c r="AJ1165">
        <v>1</v>
      </c>
      <c r="AK1165">
        <v>1</v>
      </c>
      <c r="AL1165">
        <v>1</v>
      </c>
      <c r="AM1165">
        <v>-2</v>
      </c>
      <c r="AN1165">
        <v>0</v>
      </c>
      <c r="AO1165">
        <v>1</v>
      </c>
      <c r="AP1165">
        <v>1</v>
      </c>
      <c r="AQ1165">
        <v>0</v>
      </c>
      <c r="AR1165">
        <v>0</v>
      </c>
      <c r="AS1165" t="s">
        <v>3</v>
      </c>
      <c r="AT1165">
        <v>-1</v>
      </c>
      <c r="AU1165" t="s">
        <v>3</v>
      </c>
      <c r="AV1165">
        <v>0</v>
      </c>
      <c r="AW1165">
        <v>2</v>
      </c>
      <c r="AX1165">
        <v>35387272</v>
      </c>
      <c r="AY1165">
        <v>1</v>
      </c>
      <c r="AZ1165">
        <v>6144</v>
      </c>
      <c r="BA1165">
        <v>1165</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CV1165">
        <v>0</v>
      </c>
      <c r="CW1165">
        <v>0</v>
      </c>
      <c r="CX1165">
        <f>ROUND(Y1165*Source!I3462,9)</f>
        <v>-14</v>
      </c>
      <c r="CY1165">
        <f>AA1165</f>
        <v>2206.16</v>
      </c>
      <c r="CZ1165">
        <f>AE1165</f>
        <v>2206.16</v>
      </c>
      <c r="DA1165">
        <f>AI1165</f>
        <v>1</v>
      </c>
      <c r="DB1165">
        <f>ROUND(ROUND(AT1165*CZ1165,2),6)</f>
        <v>-2206.16</v>
      </c>
      <c r="DC1165">
        <f>ROUND(ROUND(AT1165*AG1165,2),6)</f>
        <v>0</v>
      </c>
      <c r="DD1165" t="s">
        <v>3</v>
      </c>
      <c r="DE1165" t="s">
        <v>3</v>
      </c>
      <c r="DF1165">
        <f t="shared" si="245"/>
        <v>-30886.240000000002</v>
      </c>
      <c r="DG1165">
        <f t="shared" si="246"/>
        <v>0</v>
      </c>
      <c r="DH1165">
        <f t="shared" si="247"/>
        <v>0</v>
      </c>
      <c r="DI1165">
        <f t="shared" si="248"/>
        <v>0</v>
      </c>
      <c r="DJ1165">
        <f>DF1165</f>
        <v>-30886.240000000002</v>
      </c>
      <c r="DK1165">
        <v>0</v>
      </c>
      <c r="DL1165" t="s">
        <v>3</v>
      </c>
      <c r="DM1165">
        <v>0</v>
      </c>
      <c r="DN1165" t="s">
        <v>3</v>
      </c>
      <c r="DO1165">
        <v>0</v>
      </c>
    </row>
    <row r="1166" spans="1:119" x14ac:dyDescent="0.2">
      <c r="A1166">
        <f>ROW(Source!A3499)</f>
        <v>3499</v>
      </c>
      <c r="B1166">
        <v>35364244</v>
      </c>
      <c r="C1166">
        <v>35387332</v>
      </c>
      <c r="D1166">
        <v>35111398</v>
      </c>
      <c r="E1166">
        <v>15872964</v>
      </c>
      <c r="F1166">
        <v>1</v>
      </c>
      <c r="G1166">
        <v>15872964</v>
      </c>
      <c r="H1166">
        <v>1</v>
      </c>
      <c r="I1166" t="s">
        <v>982</v>
      </c>
      <c r="J1166" t="s">
        <v>3</v>
      </c>
      <c r="K1166" t="s">
        <v>983</v>
      </c>
      <c r="L1166">
        <v>1191</v>
      </c>
      <c r="N1166">
        <v>1013</v>
      </c>
      <c r="O1166" t="s">
        <v>984</v>
      </c>
      <c r="P1166" t="s">
        <v>984</v>
      </c>
      <c r="Q1166">
        <v>1</v>
      </c>
      <c r="W1166">
        <v>0</v>
      </c>
      <c r="X1166">
        <v>476480486</v>
      </c>
      <c r="Y1166">
        <f>(AT1166*0.2)</f>
        <v>0.45999999999999996</v>
      </c>
      <c r="AA1166">
        <v>0</v>
      </c>
      <c r="AB1166">
        <v>0</v>
      </c>
      <c r="AC1166">
        <v>0</v>
      </c>
      <c r="AD1166">
        <v>0</v>
      </c>
      <c r="AE1166">
        <v>0</v>
      </c>
      <c r="AF1166">
        <v>0</v>
      </c>
      <c r="AG1166">
        <v>0</v>
      </c>
      <c r="AH1166">
        <v>0</v>
      </c>
      <c r="AI1166">
        <v>1</v>
      </c>
      <c r="AJ1166">
        <v>1</v>
      </c>
      <c r="AK1166">
        <v>1</v>
      </c>
      <c r="AL1166">
        <v>1</v>
      </c>
      <c r="AM1166">
        <v>-2</v>
      </c>
      <c r="AN1166">
        <v>0</v>
      </c>
      <c r="AO1166">
        <v>1</v>
      </c>
      <c r="AP1166">
        <v>1</v>
      </c>
      <c r="AQ1166">
        <v>0</v>
      </c>
      <c r="AR1166">
        <v>0</v>
      </c>
      <c r="AS1166" t="s">
        <v>3</v>
      </c>
      <c r="AT1166">
        <v>2.2999999999999998</v>
      </c>
      <c r="AU1166" t="s">
        <v>55</v>
      </c>
      <c r="AV1166">
        <v>1</v>
      </c>
      <c r="AW1166">
        <v>2</v>
      </c>
      <c r="AX1166">
        <v>35387338</v>
      </c>
      <c r="AY1166">
        <v>1</v>
      </c>
      <c r="AZ1166">
        <v>0</v>
      </c>
      <c r="BA1166">
        <v>1166</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CU1166">
        <f>ROUND(AT1166*Source!I3499*AH1166*AL1166,2)</f>
        <v>0</v>
      </c>
      <c r="CV1166">
        <f>ROUND(Y1166*Source!I3499,9)</f>
        <v>5.52</v>
      </c>
      <c r="CW1166">
        <v>0</v>
      </c>
      <c r="CX1166">
        <f>ROUND(Y1166*Source!I3499,9)</f>
        <v>5.52</v>
      </c>
      <c r="CY1166">
        <f>AD1166</f>
        <v>0</v>
      </c>
      <c r="CZ1166">
        <f>AH1166</f>
        <v>0</v>
      </c>
      <c r="DA1166">
        <f>AL1166</f>
        <v>1</v>
      </c>
      <c r="DB1166">
        <f>ROUND((ROUND(AT1166*CZ1166,2)*0.2),6)</f>
        <v>0</v>
      </c>
      <c r="DC1166">
        <f>ROUND((ROUND(AT1166*AG1166,2)*0.2),6)</f>
        <v>0</v>
      </c>
      <c r="DD1166" t="s">
        <v>3</v>
      </c>
      <c r="DE1166" t="s">
        <v>3</v>
      </c>
      <c r="DF1166">
        <f t="shared" si="245"/>
        <v>0</v>
      </c>
      <c r="DG1166">
        <f t="shared" si="246"/>
        <v>0</v>
      </c>
      <c r="DH1166">
        <f t="shared" si="247"/>
        <v>0</v>
      </c>
      <c r="DI1166">
        <f t="shared" si="248"/>
        <v>0</v>
      </c>
      <c r="DJ1166">
        <f>DI1166</f>
        <v>0</v>
      </c>
      <c r="DK1166">
        <v>0</v>
      </c>
      <c r="DL1166" t="s">
        <v>3</v>
      </c>
      <c r="DM1166">
        <v>0</v>
      </c>
      <c r="DN1166" t="s">
        <v>3</v>
      </c>
      <c r="DO1166">
        <v>0</v>
      </c>
    </row>
    <row r="1167" spans="1:119" x14ac:dyDescent="0.2">
      <c r="A1167">
        <f>ROW(Source!A3499)</f>
        <v>3499</v>
      </c>
      <c r="B1167">
        <v>35364244</v>
      </c>
      <c r="C1167">
        <v>35387332</v>
      </c>
      <c r="D1167">
        <v>35112768</v>
      </c>
      <c r="E1167">
        <v>1</v>
      </c>
      <c r="F1167">
        <v>1</v>
      </c>
      <c r="G1167">
        <v>15872964</v>
      </c>
      <c r="H1167">
        <v>2</v>
      </c>
      <c r="I1167" t="s">
        <v>1081</v>
      </c>
      <c r="J1167" t="s">
        <v>1082</v>
      </c>
      <c r="K1167" t="s">
        <v>1083</v>
      </c>
      <c r="L1167">
        <v>1368</v>
      </c>
      <c r="N1167">
        <v>1011</v>
      </c>
      <c r="O1167" t="s">
        <v>988</v>
      </c>
      <c r="P1167" t="s">
        <v>988</v>
      </c>
      <c r="Q1167">
        <v>1</v>
      </c>
      <c r="W1167">
        <v>0</v>
      </c>
      <c r="X1167">
        <v>-1503072827</v>
      </c>
      <c r="Y1167">
        <f>(AT1167*0.2)</f>
        <v>2.8000000000000004E-2</v>
      </c>
      <c r="AA1167">
        <v>0</v>
      </c>
      <c r="AB1167">
        <v>456.39</v>
      </c>
      <c r="AC1167">
        <v>1.4</v>
      </c>
      <c r="AD1167">
        <v>0</v>
      </c>
      <c r="AE1167">
        <v>0</v>
      </c>
      <c r="AF1167">
        <v>456.39</v>
      </c>
      <c r="AG1167">
        <v>1.4</v>
      </c>
      <c r="AH1167">
        <v>0</v>
      </c>
      <c r="AI1167">
        <v>1</v>
      </c>
      <c r="AJ1167">
        <v>1</v>
      </c>
      <c r="AK1167">
        <v>1</v>
      </c>
      <c r="AL1167">
        <v>1</v>
      </c>
      <c r="AM1167">
        <v>-2</v>
      </c>
      <c r="AN1167">
        <v>0</v>
      </c>
      <c r="AO1167">
        <v>1</v>
      </c>
      <c r="AP1167">
        <v>1</v>
      </c>
      <c r="AQ1167">
        <v>0</v>
      </c>
      <c r="AR1167">
        <v>0</v>
      </c>
      <c r="AS1167" t="s">
        <v>3</v>
      </c>
      <c r="AT1167">
        <v>0.14000000000000001</v>
      </c>
      <c r="AU1167" t="s">
        <v>55</v>
      </c>
      <c r="AV1167">
        <v>0</v>
      </c>
      <c r="AW1167">
        <v>2</v>
      </c>
      <c r="AX1167">
        <v>35387339</v>
      </c>
      <c r="AY1167">
        <v>1</v>
      </c>
      <c r="AZ1167">
        <v>0</v>
      </c>
      <c r="BA1167">
        <v>1167</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0</v>
      </c>
      <c r="CV1167">
        <v>0</v>
      </c>
      <c r="CW1167">
        <f>ROUND(Y1167*Source!I3499*DO1167,9)</f>
        <v>0</v>
      </c>
      <c r="CX1167">
        <f>ROUND(Y1167*Source!I3499,9)</f>
        <v>0.33600000000000002</v>
      </c>
      <c r="CY1167">
        <f>AB1167</f>
        <v>456.39</v>
      </c>
      <c r="CZ1167">
        <f>AF1167</f>
        <v>456.39</v>
      </c>
      <c r="DA1167">
        <f>AJ1167</f>
        <v>1</v>
      </c>
      <c r="DB1167">
        <f>ROUND((ROUND(AT1167*CZ1167,2)*0.2),6)</f>
        <v>12.778</v>
      </c>
      <c r="DC1167">
        <f>ROUND((ROUND(AT1167*AG1167,2)*0.2),6)</f>
        <v>0.04</v>
      </c>
      <c r="DD1167" t="s">
        <v>3</v>
      </c>
      <c r="DE1167" t="s">
        <v>3</v>
      </c>
      <c r="DF1167">
        <f t="shared" si="245"/>
        <v>0</v>
      </c>
      <c r="DG1167">
        <f t="shared" si="246"/>
        <v>153.35</v>
      </c>
      <c r="DH1167">
        <f t="shared" si="247"/>
        <v>0.47</v>
      </c>
      <c r="DI1167">
        <f t="shared" si="248"/>
        <v>0</v>
      </c>
      <c r="DJ1167">
        <f>DG1167</f>
        <v>153.35</v>
      </c>
      <c r="DK1167">
        <v>0</v>
      </c>
      <c r="DL1167" t="s">
        <v>3</v>
      </c>
      <c r="DM1167">
        <v>0</v>
      </c>
      <c r="DN1167" t="s">
        <v>3</v>
      </c>
      <c r="DO1167">
        <v>0</v>
      </c>
    </row>
    <row r="1168" spans="1:119" x14ac:dyDescent="0.2">
      <c r="A1168">
        <f>ROW(Source!A3499)</f>
        <v>3499</v>
      </c>
      <c r="B1168">
        <v>35364244</v>
      </c>
      <c r="C1168">
        <v>35387332</v>
      </c>
      <c r="D1168">
        <v>35113206</v>
      </c>
      <c r="E1168">
        <v>1</v>
      </c>
      <c r="F1168">
        <v>1</v>
      </c>
      <c r="G1168">
        <v>15872964</v>
      </c>
      <c r="H1168">
        <v>2</v>
      </c>
      <c r="I1168" t="s">
        <v>989</v>
      </c>
      <c r="J1168" t="s">
        <v>990</v>
      </c>
      <c r="K1168" t="s">
        <v>991</v>
      </c>
      <c r="L1168">
        <v>1368</v>
      </c>
      <c r="N1168">
        <v>1011</v>
      </c>
      <c r="O1168" t="s">
        <v>988</v>
      </c>
      <c r="P1168" t="s">
        <v>988</v>
      </c>
      <c r="Q1168">
        <v>1</v>
      </c>
      <c r="W1168">
        <v>0</v>
      </c>
      <c r="X1168">
        <v>-1817365194</v>
      </c>
      <c r="Y1168">
        <f>(AT1168*0.2)</f>
        <v>8.0000000000000002E-3</v>
      </c>
      <c r="AA1168">
        <v>0</v>
      </c>
      <c r="AB1168">
        <v>4.72</v>
      </c>
      <c r="AC1168">
        <v>0.1</v>
      </c>
      <c r="AD1168">
        <v>0</v>
      </c>
      <c r="AE1168">
        <v>0</v>
      </c>
      <c r="AF1168">
        <v>4.72</v>
      </c>
      <c r="AG1168">
        <v>0.1</v>
      </c>
      <c r="AH1168">
        <v>0</v>
      </c>
      <c r="AI1168">
        <v>1</v>
      </c>
      <c r="AJ1168">
        <v>1</v>
      </c>
      <c r="AK1168">
        <v>1</v>
      </c>
      <c r="AL1168">
        <v>1</v>
      </c>
      <c r="AM1168">
        <v>-2</v>
      </c>
      <c r="AN1168">
        <v>0</v>
      </c>
      <c r="AO1168">
        <v>1</v>
      </c>
      <c r="AP1168">
        <v>1</v>
      </c>
      <c r="AQ1168">
        <v>0</v>
      </c>
      <c r="AR1168">
        <v>0</v>
      </c>
      <c r="AS1168" t="s">
        <v>3</v>
      </c>
      <c r="AT1168">
        <v>0.04</v>
      </c>
      <c r="AU1168" t="s">
        <v>55</v>
      </c>
      <c r="AV1168">
        <v>0</v>
      </c>
      <c r="AW1168">
        <v>2</v>
      </c>
      <c r="AX1168">
        <v>35387340</v>
      </c>
      <c r="AY1168">
        <v>1</v>
      </c>
      <c r="AZ1168">
        <v>0</v>
      </c>
      <c r="BA1168">
        <v>1168</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CV1168">
        <v>0</v>
      </c>
      <c r="CW1168">
        <f>ROUND(Y1168*Source!I3499*DO1168,9)</f>
        <v>0</v>
      </c>
      <c r="CX1168">
        <f>ROUND(Y1168*Source!I3499,9)</f>
        <v>9.6000000000000002E-2</v>
      </c>
      <c r="CY1168">
        <f>AB1168</f>
        <v>4.72</v>
      </c>
      <c r="CZ1168">
        <f>AF1168</f>
        <v>4.72</v>
      </c>
      <c r="DA1168">
        <f>AJ1168</f>
        <v>1</v>
      </c>
      <c r="DB1168">
        <f>ROUND((ROUND(AT1168*CZ1168,2)*0.2),6)</f>
        <v>3.7999999999999999E-2</v>
      </c>
      <c r="DC1168">
        <f>ROUND((ROUND(AT1168*AG1168,2)*0.2),6)</f>
        <v>0</v>
      </c>
      <c r="DD1168" t="s">
        <v>3</v>
      </c>
      <c r="DE1168" t="s">
        <v>3</v>
      </c>
      <c r="DF1168">
        <f t="shared" si="245"/>
        <v>0</v>
      </c>
      <c r="DG1168">
        <f t="shared" si="246"/>
        <v>0.45</v>
      </c>
      <c r="DH1168">
        <f t="shared" si="247"/>
        <v>0.01</v>
      </c>
      <c r="DI1168">
        <f t="shared" si="248"/>
        <v>0</v>
      </c>
      <c r="DJ1168">
        <f>DG1168</f>
        <v>0.45</v>
      </c>
      <c r="DK1168">
        <v>0</v>
      </c>
      <c r="DL1168" t="s">
        <v>3</v>
      </c>
      <c r="DM1168">
        <v>0</v>
      </c>
      <c r="DN1168" t="s">
        <v>3</v>
      </c>
      <c r="DO1168">
        <v>0</v>
      </c>
    </row>
    <row r="1169" spans="1:119" x14ac:dyDescent="0.2">
      <c r="A1169">
        <f>ROW(Source!A3499)</f>
        <v>3499</v>
      </c>
      <c r="B1169">
        <v>35364244</v>
      </c>
      <c r="C1169">
        <v>35387332</v>
      </c>
      <c r="D1169">
        <v>35113178</v>
      </c>
      <c r="E1169">
        <v>1</v>
      </c>
      <c r="F1169">
        <v>1</v>
      </c>
      <c r="G1169">
        <v>15872964</v>
      </c>
      <c r="H1169">
        <v>2</v>
      </c>
      <c r="I1169" t="s">
        <v>1084</v>
      </c>
      <c r="J1169" t="s">
        <v>1085</v>
      </c>
      <c r="K1169" t="s">
        <v>1086</v>
      </c>
      <c r="L1169">
        <v>1368</v>
      </c>
      <c r="N1169">
        <v>1011</v>
      </c>
      <c r="O1169" t="s">
        <v>988</v>
      </c>
      <c r="P1169" t="s">
        <v>988</v>
      </c>
      <c r="Q1169">
        <v>1</v>
      </c>
      <c r="W1169">
        <v>0</v>
      </c>
      <c r="X1169">
        <v>-385320760</v>
      </c>
      <c r="Y1169">
        <f>(AT1169*0.2)</f>
        <v>4.4000000000000004E-2</v>
      </c>
      <c r="AA1169">
        <v>0</v>
      </c>
      <c r="AB1169">
        <v>9.8699999999999992</v>
      </c>
      <c r="AC1169">
        <v>0.49</v>
      </c>
      <c r="AD1169">
        <v>0</v>
      </c>
      <c r="AE1169">
        <v>0</v>
      </c>
      <c r="AF1169">
        <v>9.8699999999999992</v>
      </c>
      <c r="AG1169">
        <v>0.49</v>
      </c>
      <c r="AH1169">
        <v>0</v>
      </c>
      <c r="AI1169">
        <v>1</v>
      </c>
      <c r="AJ1169">
        <v>1</v>
      </c>
      <c r="AK1169">
        <v>1</v>
      </c>
      <c r="AL1169">
        <v>1</v>
      </c>
      <c r="AM1169">
        <v>-2</v>
      </c>
      <c r="AN1169">
        <v>0</v>
      </c>
      <c r="AO1169">
        <v>1</v>
      </c>
      <c r="AP1169">
        <v>1</v>
      </c>
      <c r="AQ1169">
        <v>0</v>
      </c>
      <c r="AR1169">
        <v>0</v>
      </c>
      <c r="AS1169" t="s">
        <v>3</v>
      </c>
      <c r="AT1169">
        <v>0.22</v>
      </c>
      <c r="AU1169" t="s">
        <v>55</v>
      </c>
      <c r="AV1169">
        <v>0</v>
      </c>
      <c r="AW1169">
        <v>2</v>
      </c>
      <c r="AX1169">
        <v>35387341</v>
      </c>
      <c r="AY1169">
        <v>1</v>
      </c>
      <c r="AZ1169">
        <v>0</v>
      </c>
      <c r="BA1169">
        <v>1169</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CV1169">
        <v>0</v>
      </c>
      <c r="CW1169">
        <f>ROUND(Y1169*Source!I3499*DO1169,9)</f>
        <v>0</v>
      </c>
      <c r="CX1169">
        <f>ROUND(Y1169*Source!I3499,9)</f>
        <v>0.52800000000000002</v>
      </c>
      <c r="CY1169">
        <f>AB1169</f>
        <v>9.8699999999999992</v>
      </c>
      <c r="CZ1169">
        <f>AF1169</f>
        <v>9.8699999999999992</v>
      </c>
      <c r="DA1169">
        <f>AJ1169</f>
        <v>1</v>
      </c>
      <c r="DB1169">
        <f>ROUND((ROUND(AT1169*CZ1169,2)*0.2),6)</f>
        <v>0.434</v>
      </c>
      <c r="DC1169">
        <f>ROUND((ROUND(AT1169*AG1169,2)*0.2),6)</f>
        <v>2.1999999999999999E-2</v>
      </c>
      <c r="DD1169" t="s">
        <v>3</v>
      </c>
      <c r="DE1169" t="s">
        <v>3</v>
      </c>
      <c r="DF1169">
        <f t="shared" si="245"/>
        <v>0</v>
      </c>
      <c r="DG1169">
        <f t="shared" si="246"/>
        <v>5.21</v>
      </c>
      <c r="DH1169">
        <f t="shared" si="247"/>
        <v>0.26</v>
      </c>
      <c r="DI1169">
        <f t="shared" si="248"/>
        <v>0</v>
      </c>
      <c r="DJ1169">
        <f>DG1169</f>
        <v>5.21</v>
      </c>
      <c r="DK1169">
        <v>0</v>
      </c>
      <c r="DL1169" t="s">
        <v>3</v>
      </c>
      <c r="DM1169">
        <v>0</v>
      </c>
      <c r="DN1169" t="s">
        <v>3</v>
      </c>
      <c r="DO1169">
        <v>0</v>
      </c>
    </row>
    <row r="1170" spans="1:119" x14ac:dyDescent="0.2">
      <c r="A1170">
        <f>ROW(Source!A3499)</f>
        <v>3499</v>
      </c>
      <c r="B1170">
        <v>35364244</v>
      </c>
      <c r="C1170">
        <v>35387332</v>
      </c>
      <c r="D1170">
        <v>35122221</v>
      </c>
      <c r="E1170">
        <v>1</v>
      </c>
      <c r="F1170">
        <v>1</v>
      </c>
      <c r="G1170">
        <v>15872964</v>
      </c>
      <c r="H1170">
        <v>3</v>
      </c>
      <c r="I1170" t="s">
        <v>128</v>
      </c>
      <c r="J1170" t="s">
        <v>130</v>
      </c>
      <c r="K1170" t="s">
        <v>129</v>
      </c>
      <c r="L1170">
        <v>1354</v>
      </c>
      <c r="N1170">
        <v>1010</v>
      </c>
      <c r="O1170" t="s">
        <v>52</v>
      </c>
      <c r="P1170" t="s">
        <v>52</v>
      </c>
      <c r="Q1170">
        <v>1</v>
      </c>
      <c r="W1170">
        <v>0</v>
      </c>
      <c r="X1170">
        <v>-2080535723</v>
      </c>
      <c r="Y1170">
        <f>(AT1170*0)</f>
        <v>0</v>
      </c>
      <c r="AA1170">
        <v>2206.16</v>
      </c>
      <c r="AB1170">
        <v>0</v>
      </c>
      <c r="AC1170">
        <v>0</v>
      </c>
      <c r="AD1170">
        <v>0</v>
      </c>
      <c r="AE1170">
        <v>2206.16</v>
      </c>
      <c r="AF1170">
        <v>0</v>
      </c>
      <c r="AG1170">
        <v>0</v>
      </c>
      <c r="AH1170">
        <v>0</v>
      </c>
      <c r="AI1170">
        <v>1</v>
      </c>
      <c r="AJ1170">
        <v>1</v>
      </c>
      <c r="AK1170">
        <v>1</v>
      </c>
      <c r="AL1170">
        <v>1</v>
      </c>
      <c r="AM1170">
        <v>-2</v>
      </c>
      <c r="AN1170">
        <v>0</v>
      </c>
      <c r="AO1170">
        <v>1</v>
      </c>
      <c r="AP1170">
        <v>1</v>
      </c>
      <c r="AQ1170">
        <v>0</v>
      </c>
      <c r="AR1170">
        <v>0</v>
      </c>
      <c r="AS1170" t="s">
        <v>3</v>
      </c>
      <c r="AT1170">
        <v>1</v>
      </c>
      <c r="AU1170" t="s">
        <v>54</v>
      </c>
      <c r="AV1170">
        <v>0</v>
      </c>
      <c r="AW1170">
        <v>2</v>
      </c>
      <c r="AX1170">
        <v>35387342</v>
      </c>
      <c r="AY1170">
        <v>1</v>
      </c>
      <c r="AZ1170">
        <v>0</v>
      </c>
      <c r="BA1170">
        <v>1170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CV1170">
        <v>0</v>
      </c>
      <c r="CW1170">
        <v>0</v>
      </c>
      <c r="CX1170">
        <f>ROUND(Y1170*Source!I3499,9)</f>
        <v>0</v>
      </c>
      <c r="CY1170">
        <f>AA1170</f>
        <v>2206.16</v>
      </c>
      <c r="CZ1170">
        <f>AE1170</f>
        <v>2206.16</v>
      </c>
      <c r="DA1170">
        <f>AI1170</f>
        <v>1</v>
      </c>
      <c r="DB1170">
        <f>ROUND((ROUND(AT1170*CZ1170,2)*0),6)</f>
        <v>0</v>
      </c>
      <c r="DC1170">
        <f>ROUND((ROUND(AT1170*AG1170,2)*0),6)</f>
        <v>0</v>
      </c>
      <c r="DD1170" t="s">
        <v>3</v>
      </c>
      <c r="DE1170" t="s">
        <v>3</v>
      </c>
      <c r="DF1170">
        <f t="shared" si="245"/>
        <v>0</v>
      </c>
      <c r="DG1170">
        <f t="shared" si="246"/>
        <v>0</v>
      </c>
      <c r="DH1170">
        <f t="shared" si="247"/>
        <v>0</v>
      </c>
      <c r="DI1170">
        <f t="shared" si="248"/>
        <v>0</v>
      </c>
      <c r="DJ1170">
        <f>DF1170</f>
        <v>0</v>
      </c>
      <c r="DK1170">
        <v>0</v>
      </c>
      <c r="DL1170" t="s">
        <v>3</v>
      </c>
      <c r="DM1170">
        <v>0</v>
      </c>
      <c r="DN1170" t="s">
        <v>3</v>
      </c>
      <c r="DO1170">
        <v>0</v>
      </c>
    </row>
    <row r="1171" spans="1:119" x14ac:dyDescent="0.2">
      <c r="A1171">
        <f>ROW(Source!A3500)</f>
        <v>3500</v>
      </c>
      <c r="B1171">
        <v>35364244</v>
      </c>
      <c r="C1171">
        <v>35387343</v>
      </c>
      <c r="D1171">
        <v>35111398</v>
      </c>
      <c r="E1171">
        <v>15872964</v>
      </c>
      <c r="F1171">
        <v>1</v>
      </c>
      <c r="G1171">
        <v>15872964</v>
      </c>
      <c r="H1171">
        <v>1</v>
      </c>
      <c r="I1171" t="s">
        <v>982</v>
      </c>
      <c r="J1171" t="s">
        <v>3</v>
      </c>
      <c r="K1171" t="s">
        <v>983</v>
      </c>
      <c r="L1171">
        <v>1191</v>
      </c>
      <c r="N1171">
        <v>1013</v>
      </c>
      <c r="O1171" t="s">
        <v>984</v>
      </c>
      <c r="P1171" t="s">
        <v>984</v>
      </c>
      <c r="Q1171">
        <v>1</v>
      </c>
      <c r="W1171">
        <v>0</v>
      </c>
      <c r="X1171">
        <v>476480486</v>
      </c>
      <c r="Y1171">
        <f>AT1171</f>
        <v>2.2999999999999998</v>
      </c>
      <c r="AA1171">
        <v>0</v>
      </c>
      <c r="AB1171">
        <v>0</v>
      </c>
      <c r="AC1171">
        <v>0</v>
      </c>
      <c r="AD1171">
        <v>0</v>
      </c>
      <c r="AE1171">
        <v>0</v>
      </c>
      <c r="AF1171">
        <v>0</v>
      </c>
      <c r="AG1171">
        <v>0</v>
      </c>
      <c r="AH1171">
        <v>0</v>
      </c>
      <c r="AI1171">
        <v>1</v>
      </c>
      <c r="AJ1171">
        <v>1</v>
      </c>
      <c r="AK1171">
        <v>1</v>
      </c>
      <c r="AL1171">
        <v>1</v>
      </c>
      <c r="AM1171">
        <v>-2</v>
      </c>
      <c r="AN1171">
        <v>0</v>
      </c>
      <c r="AO1171">
        <v>1</v>
      </c>
      <c r="AP1171">
        <v>1</v>
      </c>
      <c r="AQ1171">
        <v>0</v>
      </c>
      <c r="AR1171">
        <v>0</v>
      </c>
      <c r="AS1171" t="s">
        <v>3</v>
      </c>
      <c r="AT1171">
        <v>2.2999999999999998</v>
      </c>
      <c r="AU1171" t="s">
        <v>3</v>
      </c>
      <c r="AV1171">
        <v>1</v>
      </c>
      <c r="AW1171">
        <v>2</v>
      </c>
      <c r="AX1171">
        <v>35387349</v>
      </c>
      <c r="AY1171">
        <v>1</v>
      </c>
      <c r="AZ1171">
        <v>0</v>
      </c>
      <c r="BA1171">
        <v>1171</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CU1171">
        <f>ROUND(AT1171*Source!I3500*AH1171*AL1171,2)</f>
        <v>0</v>
      </c>
      <c r="CV1171">
        <f>ROUND(Y1171*Source!I3500,9)</f>
        <v>27.6</v>
      </c>
      <c r="CW1171">
        <v>0</v>
      </c>
      <c r="CX1171">
        <f>ROUND(Y1171*Source!I3500,9)</f>
        <v>27.6</v>
      </c>
      <c r="CY1171">
        <f>AD1171</f>
        <v>0</v>
      </c>
      <c r="CZ1171">
        <f>AH1171</f>
        <v>0</v>
      </c>
      <c r="DA1171">
        <f>AL1171</f>
        <v>1</v>
      </c>
      <c r="DB1171">
        <f>ROUND(ROUND(AT1171*CZ1171,2),6)</f>
        <v>0</v>
      </c>
      <c r="DC1171">
        <f>ROUND(ROUND(AT1171*AG1171,2),6)</f>
        <v>0</v>
      </c>
      <c r="DD1171" t="s">
        <v>3</v>
      </c>
      <c r="DE1171" t="s">
        <v>3</v>
      </c>
      <c r="DF1171">
        <f t="shared" si="245"/>
        <v>0</v>
      </c>
      <c r="DG1171">
        <f t="shared" si="246"/>
        <v>0</v>
      </c>
      <c r="DH1171">
        <f t="shared" si="247"/>
        <v>0</v>
      </c>
      <c r="DI1171">
        <f t="shared" si="248"/>
        <v>0</v>
      </c>
      <c r="DJ1171">
        <f>DI1171</f>
        <v>0</v>
      </c>
      <c r="DK1171">
        <v>0</v>
      </c>
      <c r="DL1171" t="s">
        <v>3</v>
      </c>
      <c r="DM1171">
        <v>0</v>
      </c>
      <c r="DN1171" t="s">
        <v>3</v>
      </c>
      <c r="DO1171">
        <v>0</v>
      </c>
    </row>
    <row r="1172" spans="1:119" x14ac:dyDescent="0.2">
      <c r="A1172">
        <f>ROW(Source!A3500)</f>
        <v>3500</v>
      </c>
      <c r="B1172">
        <v>35364244</v>
      </c>
      <c r="C1172">
        <v>35387343</v>
      </c>
      <c r="D1172">
        <v>35112768</v>
      </c>
      <c r="E1172">
        <v>1</v>
      </c>
      <c r="F1172">
        <v>1</v>
      </c>
      <c r="G1172">
        <v>15872964</v>
      </c>
      <c r="H1172">
        <v>2</v>
      </c>
      <c r="I1172" t="s">
        <v>1081</v>
      </c>
      <c r="J1172" t="s">
        <v>1082</v>
      </c>
      <c r="K1172" t="s">
        <v>1083</v>
      </c>
      <c r="L1172">
        <v>1368</v>
      </c>
      <c r="N1172">
        <v>1011</v>
      </c>
      <c r="O1172" t="s">
        <v>988</v>
      </c>
      <c r="P1172" t="s">
        <v>988</v>
      </c>
      <c r="Q1172">
        <v>1</v>
      </c>
      <c r="W1172">
        <v>0</v>
      </c>
      <c r="X1172">
        <v>-1503072827</v>
      </c>
      <c r="Y1172">
        <f>AT1172</f>
        <v>0.14000000000000001</v>
      </c>
      <c r="AA1172">
        <v>0</v>
      </c>
      <c r="AB1172">
        <v>456.39</v>
      </c>
      <c r="AC1172">
        <v>1.4</v>
      </c>
      <c r="AD1172">
        <v>0</v>
      </c>
      <c r="AE1172">
        <v>0</v>
      </c>
      <c r="AF1172">
        <v>456.39</v>
      </c>
      <c r="AG1172">
        <v>1.4</v>
      </c>
      <c r="AH1172">
        <v>0</v>
      </c>
      <c r="AI1172">
        <v>1</v>
      </c>
      <c r="AJ1172">
        <v>1</v>
      </c>
      <c r="AK1172">
        <v>1</v>
      </c>
      <c r="AL1172">
        <v>1</v>
      </c>
      <c r="AM1172">
        <v>-2</v>
      </c>
      <c r="AN1172">
        <v>0</v>
      </c>
      <c r="AO1172">
        <v>1</v>
      </c>
      <c r="AP1172">
        <v>1</v>
      </c>
      <c r="AQ1172">
        <v>0</v>
      </c>
      <c r="AR1172">
        <v>0</v>
      </c>
      <c r="AS1172" t="s">
        <v>3</v>
      </c>
      <c r="AT1172">
        <v>0.14000000000000001</v>
      </c>
      <c r="AU1172" t="s">
        <v>3</v>
      </c>
      <c r="AV1172">
        <v>0</v>
      </c>
      <c r="AW1172">
        <v>2</v>
      </c>
      <c r="AX1172">
        <v>35387350</v>
      </c>
      <c r="AY1172">
        <v>1</v>
      </c>
      <c r="AZ1172">
        <v>0</v>
      </c>
      <c r="BA1172">
        <v>1172</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c r="BV1172">
        <v>0</v>
      </c>
      <c r="BW1172">
        <v>0</v>
      </c>
      <c r="CV1172">
        <v>0</v>
      </c>
      <c r="CW1172">
        <f>ROUND(Y1172*Source!I3500*DO1172,9)</f>
        <v>0</v>
      </c>
      <c r="CX1172">
        <f>ROUND(Y1172*Source!I3500,9)</f>
        <v>1.68</v>
      </c>
      <c r="CY1172">
        <f>AB1172</f>
        <v>456.39</v>
      </c>
      <c r="CZ1172">
        <f>AF1172</f>
        <v>456.39</v>
      </c>
      <c r="DA1172">
        <f>AJ1172</f>
        <v>1</v>
      </c>
      <c r="DB1172">
        <f>ROUND(ROUND(AT1172*CZ1172,2),6)</f>
        <v>63.89</v>
      </c>
      <c r="DC1172">
        <f>ROUND(ROUND(AT1172*AG1172,2),6)</f>
        <v>0.2</v>
      </c>
      <c r="DD1172" t="s">
        <v>3</v>
      </c>
      <c r="DE1172" t="s">
        <v>3</v>
      </c>
      <c r="DF1172">
        <f t="shared" si="245"/>
        <v>0</v>
      </c>
      <c r="DG1172">
        <f t="shared" si="246"/>
        <v>766.74</v>
      </c>
      <c r="DH1172">
        <f t="shared" si="247"/>
        <v>2.35</v>
      </c>
      <c r="DI1172">
        <f t="shared" si="248"/>
        <v>0</v>
      </c>
      <c r="DJ1172">
        <f>DG1172</f>
        <v>766.74</v>
      </c>
      <c r="DK1172">
        <v>0</v>
      </c>
      <c r="DL1172" t="s">
        <v>3</v>
      </c>
      <c r="DM1172">
        <v>0</v>
      </c>
      <c r="DN1172" t="s">
        <v>3</v>
      </c>
      <c r="DO1172">
        <v>0</v>
      </c>
    </row>
    <row r="1173" spans="1:119" x14ac:dyDescent="0.2">
      <c r="A1173">
        <f>ROW(Source!A3500)</f>
        <v>3500</v>
      </c>
      <c r="B1173">
        <v>35364244</v>
      </c>
      <c r="C1173">
        <v>35387343</v>
      </c>
      <c r="D1173">
        <v>35113206</v>
      </c>
      <c r="E1173">
        <v>1</v>
      </c>
      <c r="F1173">
        <v>1</v>
      </c>
      <c r="G1173">
        <v>15872964</v>
      </c>
      <c r="H1173">
        <v>2</v>
      </c>
      <c r="I1173" t="s">
        <v>989</v>
      </c>
      <c r="J1173" t="s">
        <v>990</v>
      </c>
      <c r="K1173" t="s">
        <v>991</v>
      </c>
      <c r="L1173">
        <v>1368</v>
      </c>
      <c r="N1173">
        <v>1011</v>
      </c>
      <c r="O1173" t="s">
        <v>988</v>
      </c>
      <c r="P1173" t="s">
        <v>988</v>
      </c>
      <c r="Q1173">
        <v>1</v>
      </c>
      <c r="W1173">
        <v>0</v>
      </c>
      <c r="X1173">
        <v>-1817365194</v>
      </c>
      <c r="Y1173">
        <f>AT1173</f>
        <v>0.04</v>
      </c>
      <c r="AA1173">
        <v>0</v>
      </c>
      <c r="AB1173">
        <v>4.72</v>
      </c>
      <c r="AC1173">
        <v>0.1</v>
      </c>
      <c r="AD1173">
        <v>0</v>
      </c>
      <c r="AE1173">
        <v>0</v>
      </c>
      <c r="AF1173">
        <v>4.72</v>
      </c>
      <c r="AG1173">
        <v>0.1</v>
      </c>
      <c r="AH1173">
        <v>0</v>
      </c>
      <c r="AI1173">
        <v>1</v>
      </c>
      <c r="AJ1173">
        <v>1</v>
      </c>
      <c r="AK1173">
        <v>1</v>
      </c>
      <c r="AL1173">
        <v>1</v>
      </c>
      <c r="AM1173">
        <v>-2</v>
      </c>
      <c r="AN1173">
        <v>0</v>
      </c>
      <c r="AO1173">
        <v>1</v>
      </c>
      <c r="AP1173">
        <v>1</v>
      </c>
      <c r="AQ1173">
        <v>0</v>
      </c>
      <c r="AR1173">
        <v>0</v>
      </c>
      <c r="AS1173" t="s">
        <v>3</v>
      </c>
      <c r="AT1173">
        <v>0.04</v>
      </c>
      <c r="AU1173" t="s">
        <v>3</v>
      </c>
      <c r="AV1173">
        <v>0</v>
      </c>
      <c r="AW1173">
        <v>2</v>
      </c>
      <c r="AX1173">
        <v>35387351</v>
      </c>
      <c r="AY1173">
        <v>1</v>
      </c>
      <c r="AZ1173">
        <v>0</v>
      </c>
      <c r="BA1173">
        <v>1173</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CV1173">
        <v>0</v>
      </c>
      <c r="CW1173">
        <f>ROUND(Y1173*Source!I3500*DO1173,9)</f>
        <v>0</v>
      </c>
      <c r="CX1173">
        <f>ROUND(Y1173*Source!I3500,9)</f>
        <v>0.48</v>
      </c>
      <c r="CY1173">
        <f>AB1173</f>
        <v>4.72</v>
      </c>
      <c r="CZ1173">
        <f>AF1173</f>
        <v>4.72</v>
      </c>
      <c r="DA1173">
        <f>AJ1173</f>
        <v>1</v>
      </c>
      <c r="DB1173">
        <f>ROUND(ROUND(AT1173*CZ1173,2),6)</f>
        <v>0.19</v>
      </c>
      <c r="DC1173">
        <f>ROUND(ROUND(AT1173*AG1173,2),6)</f>
        <v>0</v>
      </c>
      <c r="DD1173" t="s">
        <v>3</v>
      </c>
      <c r="DE1173" t="s">
        <v>3</v>
      </c>
      <c r="DF1173">
        <f t="shared" si="245"/>
        <v>0</v>
      </c>
      <c r="DG1173">
        <f t="shared" si="246"/>
        <v>2.27</v>
      </c>
      <c r="DH1173">
        <f t="shared" si="247"/>
        <v>0.05</v>
      </c>
      <c r="DI1173">
        <f t="shared" si="248"/>
        <v>0</v>
      </c>
      <c r="DJ1173">
        <f>DG1173</f>
        <v>2.27</v>
      </c>
      <c r="DK1173">
        <v>0</v>
      </c>
      <c r="DL1173" t="s">
        <v>3</v>
      </c>
      <c r="DM1173">
        <v>0</v>
      </c>
      <c r="DN1173" t="s">
        <v>3</v>
      </c>
      <c r="DO1173">
        <v>0</v>
      </c>
    </row>
    <row r="1174" spans="1:119" x14ac:dyDescent="0.2">
      <c r="A1174">
        <f>ROW(Source!A3500)</f>
        <v>3500</v>
      </c>
      <c r="B1174">
        <v>35364244</v>
      </c>
      <c r="C1174">
        <v>35387343</v>
      </c>
      <c r="D1174">
        <v>35113178</v>
      </c>
      <c r="E1174">
        <v>1</v>
      </c>
      <c r="F1174">
        <v>1</v>
      </c>
      <c r="G1174">
        <v>15872964</v>
      </c>
      <c r="H1174">
        <v>2</v>
      </c>
      <c r="I1174" t="s">
        <v>1084</v>
      </c>
      <c r="J1174" t="s">
        <v>1085</v>
      </c>
      <c r="K1174" t="s">
        <v>1086</v>
      </c>
      <c r="L1174">
        <v>1368</v>
      </c>
      <c r="N1174">
        <v>1011</v>
      </c>
      <c r="O1174" t="s">
        <v>988</v>
      </c>
      <c r="P1174" t="s">
        <v>988</v>
      </c>
      <c r="Q1174">
        <v>1</v>
      </c>
      <c r="W1174">
        <v>0</v>
      </c>
      <c r="X1174">
        <v>-385320760</v>
      </c>
      <c r="Y1174">
        <f>AT1174</f>
        <v>0.22</v>
      </c>
      <c r="AA1174">
        <v>0</v>
      </c>
      <c r="AB1174">
        <v>9.8699999999999992</v>
      </c>
      <c r="AC1174">
        <v>0.49</v>
      </c>
      <c r="AD1174">
        <v>0</v>
      </c>
      <c r="AE1174">
        <v>0</v>
      </c>
      <c r="AF1174">
        <v>9.8699999999999992</v>
      </c>
      <c r="AG1174">
        <v>0.49</v>
      </c>
      <c r="AH1174">
        <v>0</v>
      </c>
      <c r="AI1174">
        <v>1</v>
      </c>
      <c r="AJ1174">
        <v>1</v>
      </c>
      <c r="AK1174">
        <v>1</v>
      </c>
      <c r="AL1174">
        <v>1</v>
      </c>
      <c r="AM1174">
        <v>-2</v>
      </c>
      <c r="AN1174">
        <v>0</v>
      </c>
      <c r="AO1174">
        <v>1</v>
      </c>
      <c r="AP1174">
        <v>1</v>
      </c>
      <c r="AQ1174">
        <v>0</v>
      </c>
      <c r="AR1174">
        <v>0</v>
      </c>
      <c r="AS1174" t="s">
        <v>3</v>
      </c>
      <c r="AT1174">
        <v>0.22</v>
      </c>
      <c r="AU1174" t="s">
        <v>3</v>
      </c>
      <c r="AV1174">
        <v>0</v>
      </c>
      <c r="AW1174">
        <v>2</v>
      </c>
      <c r="AX1174">
        <v>35387352</v>
      </c>
      <c r="AY1174">
        <v>1</v>
      </c>
      <c r="AZ1174">
        <v>0</v>
      </c>
      <c r="BA1174">
        <v>1174</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CV1174">
        <v>0</v>
      </c>
      <c r="CW1174">
        <f>ROUND(Y1174*Source!I3500*DO1174,9)</f>
        <v>0</v>
      </c>
      <c r="CX1174">
        <f>ROUND(Y1174*Source!I3500,9)</f>
        <v>2.64</v>
      </c>
      <c r="CY1174">
        <f>AB1174</f>
        <v>9.8699999999999992</v>
      </c>
      <c r="CZ1174">
        <f>AF1174</f>
        <v>9.8699999999999992</v>
      </c>
      <c r="DA1174">
        <f>AJ1174</f>
        <v>1</v>
      </c>
      <c r="DB1174">
        <f>ROUND(ROUND(AT1174*CZ1174,2),6)</f>
        <v>2.17</v>
      </c>
      <c r="DC1174">
        <f>ROUND(ROUND(AT1174*AG1174,2),6)</f>
        <v>0.11</v>
      </c>
      <c r="DD1174" t="s">
        <v>3</v>
      </c>
      <c r="DE1174" t="s">
        <v>3</v>
      </c>
      <c r="DF1174">
        <f t="shared" si="245"/>
        <v>0</v>
      </c>
      <c r="DG1174">
        <f t="shared" si="246"/>
        <v>26.06</v>
      </c>
      <c r="DH1174">
        <f t="shared" si="247"/>
        <v>1.29</v>
      </c>
      <c r="DI1174">
        <f t="shared" si="248"/>
        <v>0</v>
      </c>
      <c r="DJ1174">
        <f>DG1174</f>
        <v>26.06</v>
      </c>
      <c r="DK1174">
        <v>0</v>
      </c>
      <c r="DL1174" t="s">
        <v>3</v>
      </c>
      <c r="DM1174">
        <v>0</v>
      </c>
      <c r="DN1174" t="s">
        <v>3</v>
      </c>
      <c r="DO1174">
        <v>0</v>
      </c>
    </row>
    <row r="1175" spans="1:119" x14ac:dyDescent="0.2">
      <c r="A1175">
        <f>ROW(Source!A3500)</f>
        <v>3500</v>
      </c>
      <c r="B1175">
        <v>35364244</v>
      </c>
      <c r="C1175">
        <v>35387343</v>
      </c>
      <c r="D1175">
        <v>35122221</v>
      </c>
      <c r="E1175">
        <v>1</v>
      </c>
      <c r="F1175">
        <v>1</v>
      </c>
      <c r="G1175">
        <v>15872964</v>
      </c>
      <c r="H1175">
        <v>3</v>
      </c>
      <c r="I1175" t="s">
        <v>128</v>
      </c>
      <c r="J1175" t="s">
        <v>130</v>
      </c>
      <c r="K1175" t="s">
        <v>129</v>
      </c>
      <c r="L1175">
        <v>1354</v>
      </c>
      <c r="N1175">
        <v>1010</v>
      </c>
      <c r="O1175" t="s">
        <v>52</v>
      </c>
      <c r="P1175" t="s">
        <v>52</v>
      </c>
      <c r="Q1175">
        <v>1</v>
      </c>
      <c r="W1175">
        <v>1</v>
      </c>
      <c r="X1175">
        <v>-2080535723</v>
      </c>
      <c r="Y1175">
        <f>AT1175</f>
        <v>-1</v>
      </c>
      <c r="AA1175">
        <v>2206.16</v>
      </c>
      <c r="AB1175">
        <v>0</v>
      </c>
      <c r="AC1175">
        <v>0</v>
      </c>
      <c r="AD1175">
        <v>0</v>
      </c>
      <c r="AE1175">
        <v>2206.16</v>
      </c>
      <c r="AF1175">
        <v>0</v>
      </c>
      <c r="AG1175">
        <v>0</v>
      </c>
      <c r="AH1175">
        <v>0</v>
      </c>
      <c r="AI1175">
        <v>1</v>
      </c>
      <c r="AJ1175">
        <v>1</v>
      </c>
      <c r="AK1175">
        <v>1</v>
      </c>
      <c r="AL1175">
        <v>1</v>
      </c>
      <c r="AM1175">
        <v>-2</v>
      </c>
      <c r="AN1175">
        <v>0</v>
      </c>
      <c r="AO1175">
        <v>1</v>
      </c>
      <c r="AP1175">
        <v>1</v>
      </c>
      <c r="AQ1175">
        <v>0</v>
      </c>
      <c r="AR1175">
        <v>0</v>
      </c>
      <c r="AS1175" t="s">
        <v>3</v>
      </c>
      <c r="AT1175">
        <v>-1</v>
      </c>
      <c r="AU1175" t="s">
        <v>3</v>
      </c>
      <c r="AV1175">
        <v>0</v>
      </c>
      <c r="AW1175">
        <v>2</v>
      </c>
      <c r="AX1175">
        <v>35387353</v>
      </c>
      <c r="AY1175">
        <v>1</v>
      </c>
      <c r="AZ1175">
        <v>6144</v>
      </c>
      <c r="BA1175">
        <v>1175</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CV1175">
        <v>0</v>
      </c>
      <c r="CW1175">
        <v>0</v>
      </c>
      <c r="CX1175">
        <f>ROUND(Y1175*Source!I3500,9)</f>
        <v>-12</v>
      </c>
      <c r="CY1175">
        <f>AA1175</f>
        <v>2206.16</v>
      </c>
      <c r="CZ1175">
        <f>AE1175</f>
        <v>2206.16</v>
      </c>
      <c r="DA1175">
        <f>AI1175</f>
        <v>1</v>
      </c>
      <c r="DB1175">
        <f>ROUND(ROUND(AT1175*CZ1175,2),6)</f>
        <v>-2206.16</v>
      </c>
      <c r="DC1175">
        <f>ROUND(ROUND(AT1175*AG1175,2),6)</f>
        <v>0</v>
      </c>
      <c r="DD1175" t="s">
        <v>3</v>
      </c>
      <c r="DE1175" t="s">
        <v>3</v>
      </c>
      <c r="DF1175">
        <f t="shared" si="245"/>
        <v>-26473.919999999998</v>
      </c>
      <c r="DG1175">
        <f t="shared" si="246"/>
        <v>0</v>
      </c>
      <c r="DH1175">
        <f t="shared" si="247"/>
        <v>0</v>
      </c>
      <c r="DI1175">
        <f t="shared" si="248"/>
        <v>0</v>
      </c>
      <c r="DJ1175">
        <f>DF1175</f>
        <v>-26473.919999999998</v>
      </c>
      <c r="DK1175">
        <v>0</v>
      </c>
      <c r="DL1175" t="s">
        <v>3</v>
      </c>
      <c r="DM1175">
        <v>0</v>
      </c>
      <c r="DN1175" t="s">
        <v>3</v>
      </c>
      <c r="DO1175">
        <v>0</v>
      </c>
    </row>
    <row r="1176" spans="1:119" x14ac:dyDescent="0.2">
      <c r="A1176">
        <f>ROW(Source!A3537)</f>
        <v>3537</v>
      </c>
      <c r="B1176">
        <v>35364244</v>
      </c>
      <c r="C1176">
        <v>35387413</v>
      </c>
      <c r="D1176">
        <v>35111398</v>
      </c>
      <c r="E1176">
        <v>15872964</v>
      </c>
      <c r="F1176">
        <v>1</v>
      </c>
      <c r="G1176">
        <v>15872964</v>
      </c>
      <c r="H1176">
        <v>1</v>
      </c>
      <c r="I1176" t="s">
        <v>982</v>
      </c>
      <c r="J1176" t="s">
        <v>3</v>
      </c>
      <c r="K1176" t="s">
        <v>983</v>
      </c>
      <c r="L1176">
        <v>1191</v>
      </c>
      <c r="N1176">
        <v>1013</v>
      </c>
      <c r="O1176" t="s">
        <v>984</v>
      </c>
      <c r="P1176" t="s">
        <v>984</v>
      </c>
      <c r="Q1176">
        <v>1</v>
      </c>
      <c r="W1176">
        <v>0</v>
      </c>
      <c r="X1176">
        <v>476480486</v>
      </c>
      <c r="Y1176">
        <f>(AT1176*0.2)</f>
        <v>0.45999999999999996</v>
      </c>
      <c r="AA1176">
        <v>0</v>
      </c>
      <c r="AB1176">
        <v>0</v>
      </c>
      <c r="AC1176">
        <v>0</v>
      </c>
      <c r="AD1176">
        <v>0</v>
      </c>
      <c r="AE1176">
        <v>0</v>
      </c>
      <c r="AF1176">
        <v>0</v>
      </c>
      <c r="AG1176">
        <v>0</v>
      </c>
      <c r="AH1176">
        <v>0</v>
      </c>
      <c r="AI1176">
        <v>1</v>
      </c>
      <c r="AJ1176">
        <v>1</v>
      </c>
      <c r="AK1176">
        <v>1</v>
      </c>
      <c r="AL1176">
        <v>1</v>
      </c>
      <c r="AM1176">
        <v>-2</v>
      </c>
      <c r="AN1176">
        <v>0</v>
      </c>
      <c r="AO1176">
        <v>1</v>
      </c>
      <c r="AP1176">
        <v>1</v>
      </c>
      <c r="AQ1176">
        <v>0</v>
      </c>
      <c r="AR1176">
        <v>0</v>
      </c>
      <c r="AS1176" t="s">
        <v>3</v>
      </c>
      <c r="AT1176">
        <v>2.2999999999999998</v>
      </c>
      <c r="AU1176" t="s">
        <v>55</v>
      </c>
      <c r="AV1176">
        <v>1</v>
      </c>
      <c r="AW1176">
        <v>2</v>
      </c>
      <c r="AX1176">
        <v>35387419</v>
      </c>
      <c r="AY1176">
        <v>1</v>
      </c>
      <c r="AZ1176">
        <v>0</v>
      </c>
      <c r="BA1176">
        <v>1176</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CU1176">
        <f>ROUND(AT1176*Source!I3537*AH1176*AL1176,2)</f>
        <v>0</v>
      </c>
      <c r="CV1176">
        <f>ROUND(Y1176*Source!I3537,9)</f>
        <v>5.0599999999999996</v>
      </c>
      <c r="CW1176">
        <v>0</v>
      </c>
      <c r="CX1176">
        <f>ROUND(Y1176*Source!I3537,9)</f>
        <v>5.0599999999999996</v>
      </c>
      <c r="CY1176">
        <f>AD1176</f>
        <v>0</v>
      </c>
      <c r="CZ1176">
        <f>AH1176</f>
        <v>0</v>
      </c>
      <c r="DA1176">
        <f>AL1176</f>
        <v>1</v>
      </c>
      <c r="DB1176">
        <f>ROUND((ROUND(AT1176*CZ1176,2)*0.2),6)</f>
        <v>0</v>
      </c>
      <c r="DC1176">
        <f>ROUND((ROUND(AT1176*AG1176,2)*0.2),6)</f>
        <v>0</v>
      </c>
      <c r="DD1176" t="s">
        <v>3</v>
      </c>
      <c r="DE1176" t="s">
        <v>3</v>
      </c>
      <c r="DF1176">
        <f t="shared" si="245"/>
        <v>0</v>
      </c>
      <c r="DG1176">
        <f t="shared" si="246"/>
        <v>0</v>
      </c>
      <c r="DH1176">
        <f t="shared" si="247"/>
        <v>0</v>
      </c>
      <c r="DI1176">
        <f t="shared" si="248"/>
        <v>0</v>
      </c>
      <c r="DJ1176">
        <f>DI1176</f>
        <v>0</v>
      </c>
      <c r="DK1176">
        <v>0</v>
      </c>
      <c r="DL1176" t="s">
        <v>3</v>
      </c>
      <c r="DM1176">
        <v>0</v>
      </c>
      <c r="DN1176" t="s">
        <v>3</v>
      </c>
      <c r="DO1176">
        <v>0</v>
      </c>
    </row>
    <row r="1177" spans="1:119" x14ac:dyDescent="0.2">
      <c r="A1177">
        <f>ROW(Source!A3537)</f>
        <v>3537</v>
      </c>
      <c r="B1177">
        <v>35364244</v>
      </c>
      <c r="C1177">
        <v>35387413</v>
      </c>
      <c r="D1177">
        <v>35112768</v>
      </c>
      <c r="E1177">
        <v>1</v>
      </c>
      <c r="F1177">
        <v>1</v>
      </c>
      <c r="G1177">
        <v>15872964</v>
      </c>
      <c r="H1177">
        <v>2</v>
      </c>
      <c r="I1177" t="s">
        <v>1081</v>
      </c>
      <c r="J1177" t="s">
        <v>1082</v>
      </c>
      <c r="K1177" t="s">
        <v>1083</v>
      </c>
      <c r="L1177">
        <v>1368</v>
      </c>
      <c r="N1177">
        <v>1011</v>
      </c>
      <c r="O1177" t="s">
        <v>988</v>
      </c>
      <c r="P1177" t="s">
        <v>988</v>
      </c>
      <c r="Q1177">
        <v>1</v>
      </c>
      <c r="W1177">
        <v>0</v>
      </c>
      <c r="X1177">
        <v>-1503072827</v>
      </c>
      <c r="Y1177">
        <f>(AT1177*0.2)</f>
        <v>2.8000000000000004E-2</v>
      </c>
      <c r="AA1177">
        <v>0</v>
      </c>
      <c r="AB1177">
        <v>456.39</v>
      </c>
      <c r="AC1177">
        <v>1.4</v>
      </c>
      <c r="AD1177">
        <v>0</v>
      </c>
      <c r="AE1177">
        <v>0</v>
      </c>
      <c r="AF1177">
        <v>456.39</v>
      </c>
      <c r="AG1177">
        <v>1.4</v>
      </c>
      <c r="AH1177">
        <v>0</v>
      </c>
      <c r="AI1177">
        <v>1</v>
      </c>
      <c r="AJ1177">
        <v>1</v>
      </c>
      <c r="AK1177">
        <v>1</v>
      </c>
      <c r="AL1177">
        <v>1</v>
      </c>
      <c r="AM1177">
        <v>-2</v>
      </c>
      <c r="AN1177">
        <v>0</v>
      </c>
      <c r="AO1177">
        <v>1</v>
      </c>
      <c r="AP1177">
        <v>1</v>
      </c>
      <c r="AQ1177">
        <v>0</v>
      </c>
      <c r="AR1177">
        <v>0</v>
      </c>
      <c r="AS1177" t="s">
        <v>3</v>
      </c>
      <c r="AT1177">
        <v>0.14000000000000001</v>
      </c>
      <c r="AU1177" t="s">
        <v>55</v>
      </c>
      <c r="AV1177">
        <v>0</v>
      </c>
      <c r="AW1177">
        <v>2</v>
      </c>
      <c r="AX1177">
        <v>35387420</v>
      </c>
      <c r="AY1177">
        <v>1</v>
      </c>
      <c r="AZ1177">
        <v>0</v>
      </c>
      <c r="BA1177">
        <v>1177</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CV1177">
        <v>0</v>
      </c>
      <c r="CW1177">
        <f>ROUND(Y1177*Source!I3537*DO1177,9)</f>
        <v>0</v>
      </c>
      <c r="CX1177">
        <f>ROUND(Y1177*Source!I3537,9)</f>
        <v>0.308</v>
      </c>
      <c r="CY1177">
        <f>AB1177</f>
        <v>456.39</v>
      </c>
      <c r="CZ1177">
        <f>AF1177</f>
        <v>456.39</v>
      </c>
      <c r="DA1177">
        <f>AJ1177</f>
        <v>1</v>
      </c>
      <c r="DB1177">
        <f>ROUND((ROUND(AT1177*CZ1177,2)*0.2),6)</f>
        <v>12.778</v>
      </c>
      <c r="DC1177">
        <f>ROUND((ROUND(AT1177*AG1177,2)*0.2),6)</f>
        <v>0.04</v>
      </c>
      <c r="DD1177" t="s">
        <v>3</v>
      </c>
      <c r="DE1177" t="s">
        <v>3</v>
      </c>
      <c r="DF1177">
        <f t="shared" si="245"/>
        <v>0</v>
      </c>
      <c r="DG1177">
        <f t="shared" si="246"/>
        <v>140.57</v>
      </c>
      <c r="DH1177">
        <f t="shared" si="247"/>
        <v>0.43</v>
      </c>
      <c r="DI1177">
        <f t="shared" si="248"/>
        <v>0</v>
      </c>
      <c r="DJ1177">
        <f>DG1177</f>
        <v>140.57</v>
      </c>
      <c r="DK1177">
        <v>0</v>
      </c>
      <c r="DL1177" t="s">
        <v>3</v>
      </c>
      <c r="DM1177">
        <v>0</v>
      </c>
      <c r="DN1177" t="s">
        <v>3</v>
      </c>
      <c r="DO1177">
        <v>0</v>
      </c>
    </row>
    <row r="1178" spans="1:119" x14ac:dyDescent="0.2">
      <c r="A1178">
        <f>ROW(Source!A3537)</f>
        <v>3537</v>
      </c>
      <c r="B1178">
        <v>35364244</v>
      </c>
      <c r="C1178">
        <v>35387413</v>
      </c>
      <c r="D1178">
        <v>35113206</v>
      </c>
      <c r="E1178">
        <v>1</v>
      </c>
      <c r="F1178">
        <v>1</v>
      </c>
      <c r="G1178">
        <v>15872964</v>
      </c>
      <c r="H1178">
        <v>2</v>
      </c>
      <c r="I1178" t="s">
        <v>989</v>
      </c>
      <c r="J1178" t="s">
        <v>990</v>
      </c>
      <c r="K1178" t="s">
        <v>991</v>
      </c>
      <c r="L1178">
        <v>1368</v>
      </c>
      <c r="N1178">
        <v>1011</v>
      </c>
      <c r="O1178" t="s">
        <v>988</v>
      </c>
      <c r="P1178" t="s">
        <v>988</v>
      </c>
      <c r="Q1178">
        <v>1</v>
      </c>
      <c r="W1178">
        <v>0</v>
      </c>
      <c r="X1178">
        <v>-1817365194</v>
      </c>
      <c r="Y1178">
        <f>(AT1178*0.2)</f>
        <v>8.0000000000000002E-3</v>
      </c>
      <c r="AA1178">
        <v>0</v>
      </c>
      <c r="AB1178">
        <v>4.72</v>
      </c>
      <c r="AC1178">
        <v>0.1</v>
      </c>
      <c r="AD1178">
        <v>0</v>
      </c>
      <c r="AE1178">
        <v>0</v>
      </c>
      <c r="AF1178">
        <v>4.72</v>
      </c>
      <c r="AG1178">
        <v>0.1</v>
      </c>
      <c r="AH1178">
        <v>0</v>
      </c>
      <c r="AI1178">
        <v>1</v>
      </c>
      <c r="AJ1178">
        <v>1</v>
      </c>
      <c r="AK1178">
        <v>1</v>
      </c>
      <c r="AL1178">
        <v>1</v>
      </c>
      <c r="AM1178">
        <v>-2</v>
      </c>
      <c r="AN1178">
        <v>0</v>
      </c>
      <c r="AO1178">
        <v>1</v>
      </c>
      <c r="AP1178">
        <v>1</v>
      </c>
      <c r="AQ1178">
        <v>0</v>
      </c>
      <c r="AR1178">
        <v>0</v>
      </c>
      <c r="AS1178" t="s">
        <v>3</v>
      </c>
      <c r="AT1178">
        <v>0.04</v>
      </c>
      <c r="AU1178" t="s">
        <v>55</v>
      </c>
      <c r="AV1178">
        <v>0</v>
      </c>
      <c r="AW1178">
        <v>2</v>
      </c>
      <c r="AX1178">
        <v>35387421</v>
      </c>
      <c r="AY1178">
        <v>1</v>
      </c>
      <c r="AZ1178">
        <v>0</v>
      </c>
      <c r="BA1178">
        <v>1178</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CV1178">
        <v>0</v>
      </c>
      <c r="CW1178">
        <f>ROUND(Y1178*Source!I3537*DO1178,9)</f>
        <v>0</v>
      </c>
      <c r="CX1178">
        <f>ROUND(Y1178*Source!I3537,9)</f>
        <v>8.7999999999999995E-2</v>
      </c>
      <c r="CY1178">
        <f>AB1178</f>
        <v>4.72</v>
      </c>
      <c r="CZ1178">
        <f>AF1178</f>
        <v>4.72</v>
      </c>
      <c r="DA1178">
        <f>AJ1178</f>
        <v>1</v>
      </c>
      <c r="DB1178">
        <f>ROUND((ROUND(AT1178*CZ1178,2)*0.2),6)</f>
        <v>3.7999999999999999E-2</v>
      </c>
      <c r="DC1178">
        <f>ROUND((ROUND(AT1178*AG1178,2)*0.2),6)</f>
        <v>0</v>
      </c>
      <c r="DD1178" t="s">
        <v>3</v>
      </c>
      <c r="DE1178" t="s">
        <v>3</v>
      </c>
      <c r="DF1178">
        <f t="shared" si="245"/>
        <v>0</v>
      </c>
      <c r="DG1178">
        <f t="shared" si="246"/>
        <v>0.42</v>
      </c>
      <c r="DH1178">
        <f t="shared" si="247"/>
        <v>0.01</v>
      </c>
      <c r="DI1178">
        <f t="shared" si="248"/>
        <v>0</v>
      </c>
      <c r="DJ1178">
        <f>DG1178</f>
        <v>0.42</v>
      </c>
      <c r="DK1178">
        <v>0</v>
      </c>
      <c r="DL1178" t="s">
        <v>3</v>
      </c>
      <c r="DM1178">
        <v>0</v>
      </c>
      <c r="DN1178" t="s">
        <v>3</v>
      </c>
      <c r="DO1178">
        <v>0</v>
      </c>
    </row>
    <row r="1179" spans="1:119" x14ac:dyDescent="0.2">
      <c r="A1179">
        <f>ROW(Source!A3537)</f>
        <v>3537</v>
      </c>
      <c r="B1179">
        <v>35364244</v>
      </c>
      <c r="C1179">
        <v>35387413</v>
      </c>
      <c r="D1179">
        <v>35113178</v>
      </c>
      <c r="E1179">
        <v>1</v>
      </c>
      <c r="F1179">
        <v>1</v>
      </c>
      <c r="G1179">
        <v>15872964</v>
      </c>
      <c r="H1179">
        <v>2</v>
      </c>
      <c r="I1179" t="s">
        <v>1084</v>
      </c>
      <c r="J1179" t="s">
        <v>1085</v>
      </c>
      <c r="K1179" t="s">
        <v>1086</v>
      </c>
      <c r="L1179">
        <v>1368</v>
      </c>
      <c r="N1179">
        <v>1011</v>
      </c>
      <c r="O1179" t="s">
        <v>988</v>
      </c>
      <c r="P1179" t="s">
        <v>988</v>
      </c>
      <c r="Q1179">
        <v>1</v>
      </c>
      <c r="W1179">
        <v>0</v>
      </c>
      <c r="X1179">
        <v>-385320760</v>
      </c>
      <c r="Y1179">
        <f>(AT1179*0.2)</f>
        <v>4.4000000000000004E-2</v>
      </c>
      <c r="AA1179">
        <v>0</v>
      </c>
      <c r="AB1179">
        <v>9.8699999999999992</v>
      </c>
      <c r="AC1179">
        <v>0.49</v>
      </c>
      <c r="AD1179">
        <v>0</v>
      </c>
      <c r="AE1179">
        <v>0</v>
      </c>
      <c r="AF1179">
        <v>9.8699999999999992</v>
      </c>
      <c r="AG1179">
        <v>0.49</v>
      </c>
      <c r="AH1179">
        <v>0</v>
      </c>
      <c r="AI1179">
        <v>1</v>
      </c>
      <c r="AJ1179">
        <v>1</v>
      </c>
      <c r="AK1179">
        <v>1</v>
      </c>
      <c r="AL1179">
        <v>1</v>
      </c>
      <c r="AM1179">
        <v>-2</v>
      </c>
      <c r="AN1179">
        <v>0</v>
      </c>
      <c r="AO1179">
        <v>1</v>
      </c>
      <c r="AP1179">
        <v>1</v>
      </c>
      <c r="AQ1179">
        <v>0</v>
      </c>
      <c r="AR1179">
        <v>0</v>
      </c>
      <c r="AS1179" t="s">
        <v>3</v>
      </c>
      <c r="AT1179">
        <v>0.22</v>
      </c>
      <c r="AU1179" t="s">
        <v>55</v>
      </c>
      <c r="AV1179">
        <v>0</v>
      </c>
      <c r="AW1179">
        <v>2</v>
      </c>
      <c r="AX1179">
        <v>35387422</v>
      </c>
      <c r="AY1179">
        <v>1</v>
      </c>
      <c r="AZ1179">
        <v>0</v>
      </c>
      <c r="BA1179">
        <v>1179</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CV1179">
        <v>0</v>
      </c>
      <c r="CW1179">
        <f>ROUND(Y1179*Source!I3537*DO1179,9)</f>
        <v>0</v>
      </c>
      <c r="CX1179">
        <f>ROUND(Y1179*Source!I3537,9)</f>
        <v>0.48399999999999999</v>
      </c>
      <c r="CY1179">
        <f>AB1179</f>
        <v>9.8699999999999992</v>
      </c>
      <c r="CZ1179">
        <f>AF1179</f>
        <v>9.8699999999999992</v>
      </c>
      <c r="DA1179">
        <f>AJ1179</f>
        <v>1</v>
      </c>
      <c r="DB1179">
        <f>ROUND((ROUND(AT1179*CZ1179,2)*0.2),6)</f>
        <v>0.434</v>
      </c>
      <c r="DC1179">
        <f>ROUND((ROUND(AT1179*AG1179,2)*0.2),6)</f>
        <v>2.1999999999999999E-2</v>
      </c>
      <c r="DD1179" t="s">
        <v>3</v>
      </c>
      <c r="DE1179" t="s">
        <v>3</v>
      </c>
      <c r="DF1179">
        <f t="shared" si="245"/>
        <v>0</v>
      </c>
      <c r="DG1179">
        <f t="shared" si="246"/>
        <v>4.78</v>
      </c>
      <c r="DH1179">
        <f t="shared" si="247"/>
        <v>0.24</v>
      </c>
      <c r="DI1179">
        <f t="shared" si="248"/>
        <v>0</v>
      </c>
      <c r="DJ1179">
        <f>DG1179</f>
        <v>4.78</v>
      </c>
      <c r="DK1179">
        <v>0</v>
      </c>
      <c r="DL1179" t="s">
        <v>3</v>
      </c>
      <c r="DM1179">
        <v>0</v>
      </c>
      <c r="DN1179" t="s">
        <v>3</v>
      </c>
      <c r="DO1179">
        <v>0</v>
      </c>
    </row>
    <row r="1180" spans="1:119" x14ac:dyDescent="0.2">
      <c r="A1180">
        <f>ROW(Source!A3537)</f>
        <v>3537</v>
      </c>
      <c r="B1180">
        <v>35364244</v>
      </c>
      <c r="C1180">
        <v>35387413</v>
      </c>
      <c r="D1180">
        <v>35122221</v>
      </c>
      <c r="E1180">
        <v>1</v>
      </c>
      <c r="F1180">
        <v>1</v>
      </c>
      <c r="G1180">
        <v>15872964</v>
      </c>
      <c r="H1180">
        <v>3</v>
      </c>
      <c r="I1180" t="s">
        <v>128</v>
      </c>
      <c r="J1180" t="s">
        <v>130</v>
      </c>
      <c r="K1180" t="s">
        <v>129</v>
      </c>
      <c r="L1180">
        <v>1354</v>
      </c>
      <c r="N1180">
        <v>1010</v>
      </c>
      <c r="O1180" t="s">
        <v>52</v>
      </c>
      <c r="P1180" t="s">
        <v>52</v>
      </c>
      <c r="Q1180">
        <v>1</v>
      </c>
      <c r="W1180">
        <v>0</v>
      </c>
      <c r="X1180">
        <v>-2080535723</v>
      </c>
      <c r="Y1180">
        <f>(AT1180*0)</f>
        <v>0</v>
      </c>
      <c r="AA1180">
        <v>2206.16</v>
      </c>
      <c r="AB1180">
        <v>0</v>
      </c>
      <c r="AC1180">
        <v>0</v>
      </c>
      <c r="AD1180">
        <v>0</v>
      </c>
      <c r="AE1180">
        <v>2206.16</v>
      </c>
      <c r="AF1180">
        <v>0</v>
      </c>
      <c r="AG1180">
        <v>0</v>
      </c>
      <c r="AH1180">
        <v>0</v>
      </c>
      <c r="AI1180">
        <v>1</v>
      </c>
      <c r="AJ1180">
        <v>1</v>
      </c>
      <c r="AK1180">
        <v>1</v>
      </c>
      <c r="AL1180">
        <v>1</v>
      </c>
      <c r="AM1180">
        <v>-2</v>
      </c>
      <c r="AN1180">
        <v>0</v>
      </c>
      <c r="AO1180">
        <v>1</v>
      </c>
      <c r="AP1180">
        <v>1</v>
      </c>
      <c r="AQ1180">
        <v>0</v>
      </c>
      <c r="AR1180">
        <v>0</v>
      </c>
      <c r="AS1180" t="s">
        <v>3</v>
      </c>
      <c r="AT1180">
        <v>1</v>
      </c>
      <c r="AU1180" t="s">
        <v>54</v>
      </c>
      <c r="AV1180">
        <v>0</v>
      </c>
      <c r="AW1180">
        <v>2</v>
      </c>
      <c r="AX1180">
        <v>35387423</v>
      </c>
      <c r="AY1180">
        <v>1</v>
      </c>
      <c r="AZ1180">
        <v>0</v>
      </c>
      <c r="BA1180">
        <v>1180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CV1180">
        <v>0</v>
      </c>
      <c r="CW1180">
        <v>0</v>
      </c>
      <c r="CX1180">
        <f>ROUND(Y1180*Source!I3537,9)</f>
        <v>0</v>
      </c>
      <c r="CY1180">
        <f>AA1180</f>
        <v>2206.16</v>
      </c>
      <c r="CZ1180">
        <f>AE1180</f>
        <v>2206.16</v>
      </c>
      <c r="DA1180">
        <f>AI1180</f>
        <v>1</v>
      </c>
      <c r="DB1180">
        <f>ROUND((ROUND(AT1180*CZ1180,2)*0),6)</f>
        <v>0</v>
      </c>
      <c r="DC1180">
        <f>ROUND((ROUND(AT1180*AG1180,2)*0),6)</f>
        <v>0</v>
      </c>
      <c r="DD1180" t="s">
        <v>3</v>
      </c>
      <c r="DE1180" t="s">
        <v>3</v>
      </c>
      <c r="DF1180">
        <f t="shared" si="245"/>
        <v>0</v>
      </c>
      <c r="DG1180">
        <f t="shared" si="246"/>
        <v>0</v>
      </c>
      <c r="DH1180">
        <f t="shared" si="247"/>
        <v>0</v>
      </c>
      <c r="DI1180">
        <f t="shared" si="248"/>
        <v>0</v>
      </c>
      <c r="DJ1180">
        <f>DF1180</f>
        <v>0</v>
      </c>
      <c r="DK1180">
        <v>0</v>
      </c>
      <c r="DL1180" t="s">
        <v>3</v>
      </c>
      <c r="DM1180">
        <v>0</v>
      </c>
      <c r="DN1180" t="s">
        <v>3</v>
      </c>
      <c r="DO1180">
        <v>0</v>
      </c>
    </row>
    <row r="1181" spans="1:119" x14ac:dyDescent="0.2">
      <c r="A1181">
        <f>ROW(Source!A3538)</f>
        <v>3538</v>
      </c>
      <c r="B1181">
        <v>35364244</v>
      </c>
      <c r="C1181">
        <v>35387424</v>
      </c>
      <c r="D1181">
        <v>35111398</v>
      </c>
      <c r="E1181">
        <v>15872964</v>
      </c>
      <c r="F1181">
        <v>1</v>
      </c>
      <c r="G1181">
        <v>15872964</v>
      </c>
      <c r="H1181">
        <v>1</v>
      </c>
      <c r="I1181" t="s">
        <v>982</v>
      </c>
      <c r="J1181" t="s">
        <v>3</v>
      </c>
      <c r="K1181" t="s">
        <v>983</v>
      </c>
      <c r="L1181">
        <v>1191</v>
      </c>
      <c r="N1181">
        <v>1013</v>
      </c>
      <c r="O1181" t="s">
        <v>984</v>
      </c>
      <c r="P1181" t="s">
        <v>984</v>
      </c>
      <c r="Q1181">
        <v>1</v>
      </c>
      <c r="W1181">
        <v>0</v>
      </c>
      <c r="X1181">
        <v>476480486</v>
      </c>
      <c r="Y1181">
        <f>AT1181</f>
        <v>2.2999999999999998</v>
      </c>
      <c r="AA1181">
        <v>0</v>
      </c>
      <c r="AB1181">
        <v>0</v>
      </c>
      <c r="AC1181">
        <v>0</v>
      </c>
      <c r="AD1181">
        <v>0</v>
      </c>
      <c r="AE1181">
        <v>0</v>
      </c>
      <c r="AF1181">
        <v>0</v>
      </c>
      <c r="AG1181">
        <v>0</v>
      </c>
      <c r="AH1181">
        <v>0</v>
      </c>
      <c r="AI1181">
        <v>1</v>
      </c>
      <c r="AJ1181">
        <v>1</v>
      </c>
      <c r="AK1181">
        <v>1</v>
      </c>
      <c r="AL1181">
        <v>1</v>
      </c>
      <c r="AM1181">
        <v>-2</v>
      </c>
      <c r="AN1181">
        <v>0</v>
      </c>
      <c r="AO1181">
        <v>1</v>
      </c>
      <c r="AP1181">
        <v>1</v>
      </c>
      <c r="AQ1181">
        <v>0</v>
      </c>
      <c r="AR1181">
        <v>0</v>
      </c>
      <c r="AS1181" t="s">
        <v>3</v>
      </c>
      <c r="AT1181">
        <v>2.2999999999999998</v>
      </c>
      <c r="AU1181" t="s">
        <v>3</v>
      </c>
      <c r="AV1181">
        <v>1</v>
      </c>
      <c r="AW1181">
        <v>2</v>
      </c>
      <c r="AX1181">
        <v>35387430</v>
      </c>
      <c r="AY1181">
        <v>1</v>
      </c>
      <c r="AZ1181">
        <v>0</v>
      </c>
      <c r="BA1181">
        <v>1181</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CU1181">
        <f>ROUND(AT1181*Source!I3538*AH1181*AL1181,2)</f>
        <v>0</v>
      </c>
      <c r="CV1181">
        <f>ROUND(Y1181*Source!I3538,9)</f>
        <v>25.3</v>
      </c>
      <c r="CW1181">
        <v>0</v>
      </c>
      <c r="CX1181">
        <f>ROUND(Y1181*Source!I3538,9)</f>
        <v>25.3</v>
      </c>
      <c r="CY1181">
        <f>AD1181</f>
        <v>0</v>
      </c>
      <c r="CZ1181">
        <f>AH1181</f>
        <v>0</v>
      </c>
      <c r="DA1181">
        <f>AL1181</f>
        <v>1</v>
      </c>
      <c r="DB1181">
        <f>ROUND(ROUND(AT1181*CZ1181,2),6)</f>
        <v>0</v>
      </c>
      <c r="DC1181">
        <f>ROUND(ROUND(AT1181*AG1181,2),6)</f>
        <v>0</v>
      </c>
      <c r="DD1181" t="s">
        <v>3</v>
      </c>
      <c r="DE1181" t="s">
        <v>3</v>
      </c>
      <c r="DF1181">
        <f t="shared" si="245"/>
        <v>0</v>
      </c>
      <c r="DG1181">
        <f t="shared" si="246"/>
        <v>0</v>
      </c>
      <c r="DH1181">
        <f t="shared" si="247"/>
        <v>0</v>
      </c>
      <c r="DI1181">
        <f t="shared" si="248"/>
        <v>0</v>
      </c>
      <c r="DJ1181">
        <f>DI1181</f>
        <v>0</v>
      </c>
      <c r="DK1181">
        <v>0</v>
      </c>
      <c r="DL1181" t="s">
        <v>3</v>
      </c>
      <c r="DM1181">
        <v>0</v>
      </c>
      <c r="DN1181" t="s">
        <v>3</v>
      </c>
      <c r="DO1181">
        <v>0</v>
      </c>
    </row>
    <row r="1182" spans="1:119" x14ac:dyDescent="0.2">
      <c r="A1182">
        <f>ROW(Source!A3538)</f>
        <v>3538</v>
      </c>
      <c r="B1182">
        <v>35364244</v>
      </c>
      <c r="C1182">
        <v>35387424</v>
      </c>
      <c r="D1182">
        <v>35112768</v>
      </c>
      <c r="E1182">
        <v>1</v>
      </c>
      <c r="F1182">
        <v>1</v>
      </c>
      <c r="G1182">
        <v>15872964</v>
      </c>
      <c r="H1182">
        <v>2</v>
      </c>
      <c r="I1182" t="s">
        <v>1081</v>
      </c>
      <c r="J1182" t="s">
        <v>1082</v>
      </c>
      <c r="K1182" t="s">
        <v>1083</v>
      </c>
      <c r="L1182">
        <v>1368</v>
      </c>
      <c r="N1182">
        <v>1011</v>
      </c>
      <c r="O1182" t="s">
        <v>988</v>
      </c>
      <c r="P1182" t="s">
        <v>988</v>
      </c>
      <c r="Q1182">
        <v>1</v>
      </c>
      <c r="W1182">
        <v>0</v>
      </c>
      <c r="X1182">
        <v>-1503072827</v>
      </c>
      <c r="Y1182">
        <f>AT1182</f>
        <v>0.14000000000000001</v>
      </c>
      <c r="AA1182">
        <v>0</v>
      </c>
      <c r="AB1182">
        <v>456.39</v>
      </c>
      <c r="AC1182">
        <v>1.4</v>
      </c>
      <c r="AD1182">
        <v>0</v>
      </c>
      <c r="AE1182">
        <v>0</v>
      </c>
      <c r="AF1182">
        <v>456.39</v>
      </c>
      <c r="AG1182">
        <v>1.4</v>
      </c>
      <c r="AH1182">
        <v>0</v>
      </c>
      <c r="AI1182">
        <v>1</v>
      </c>
      <c r="AJ1182">
        <v>1</v>
      </c>
      <c r="AK1182">
        <v>1</v>
      </c>
      <c r="AL1182">
        <v>1</v>
      </c>
      <c r="AM1182">
        <v>-2</v>
      </c>
      <c r="AN1182">
        <v>0</v>
      </c>
      <c r="AO1182">
        <v>1</v>
      </c>
      <c r="AP1182">
        <v>1</v>
      </c>
      <c r="AQ1182">
        <v>0</v>
      </c>
      <c r="AR1182">
        <v>0</v>
      </c>
      <c r="AS1182" t="s">
        <v>3</v>
      </c>
      <c r="AT1182">
        <v>0.14000000000000001</v>
      </c>
      <c r="AU1182" t="s">
        <v>3</v>
      </c>
      <c r="AV1182">
        <v>0</v>
      </c>
      <c r="AW1182">
        <v>2</v>
      </c>
      <c r="AX1182">
        <v>35387431</v>
      </c>
      <c r="AY1182">
        <v>1</v>
      </c>
      <c r="AZ1182">
        <v>0</v>
      </c>
      <c r="BA1182">
        <v>1182</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CV1182">
        <v>0</v>
      </c>
      <c r="CW1182">
        <f>ROUND(Y1182*Source!I3538*DO1182,9)</f>
        <v>0</v>
      </c>
      <c r="CX1182">
        <f>ROUND(Y1182*Source!I3538,9)</f>
        <v>1.54</v>
      </c>
      <c r="CY1182">
        <f>AB1182</f>
        <v>456.39</v>
      </c>
      <c r="CZ1182">
        <f>AF1182</f>
        <v>456.39</v>
      </c>
      <c r="DA1182">
        <f>AJ1182</f>
        <v>1</v>
      </c>
      <c r="DB1182">
        <f>ROUND(ROUND(AT1182*CZ1182,2),6)</f>
        <v>63.89</v>
      </c>
      <c r="DC1182">
        <f>ROUND(ROUND(AT1182*AG1182,2),6)</f>
        <v>0.2</v>
      </c>
      <c r="DD1182" t="s">
        <v>3</v>
      </c>
      <c r="DE1182" t="s">
        <v>3</v>
      </c>
      <c r="DF1182">
        <f t="shared" si="245"/>
        <v>0</v>
      </c>
      <c r="DG1182">
        <f t="shared" si="246"/>
        <v>702.84</v>
      </c>
      <c r="DH1182">
        <f t="shared" si="247"/>
        <v>2.16</v>
      </c>
      <c r="DI1182">
        <f t="shared" si="248"/>
        <v>0</v>
      </c>
      <c r="DJ1182">
        <f>DG1182</f>
        <v>702.84</v>
      </c>
      <c r="DK1182">
        <v>0</v>
      </c>
      <c r="DL1182" t="s">
        <v>3</v>
      </c>
      <c r="DM1182">
        <v>0</v>
      </c>
      <c r="DN1182" t="s">
        <v>3</v>
      </c>
      <c r="DO1182">
        <v>0</v>
      </c>
    </row>
    <row r="1183" spans="1:119" x14ac:dyDescent="0.2">
      <c r="A1183">
        <f>ROW(Source!A3538)</f>
        <v>3538</v>
      </c>
      <c r="B1183">
        <v>35364244</v>
      </c>
      <c r="C1183">
        <v>35387424</v>
      </c>
      <c r="D1183">
        <v>35113206</v>
      </c>
      <c r="E1183">
        <v>1</v>
      </c>
      <c r="F1183">
        <v>1</v>
      </c>
      <c r="G1183">
        <v>15872964</v>
      </c>
      <c r="H1183">
        <v>2</v>
      </c>
      <c r="I1183" t="s">
        <v>989</v>
      </c>
      <c r="J1183" t="s">
        <v>990</v>
      </c>
      <c r="K1183" t="s">
        <v>991</v>
      </c>
      <c r="L1183">
        <v>1368</v>
      </c>
      <c r="N1183">
        <v>1011</v>
      </c>
      <c r="O1183" t="s">
        <v>988</v>
      </c>
      <c r="P1183" t="s">
        <v>988</v>
      </c>
      <c r="Q1183">
        <v>1</v>
      </c>
      <c r="W1183">
        <v>0</v>
      </c>
      <c r="X1183">
        <v>-1817365194</v>
      </c>
      <c r="Y1183">
        <f>AT1183</f>
        <v>0.04</v>
      </c>
      <c r="AA1183">
        <v>0</v>
      </c>
      <c r="AB1183">
        <v>4.72</v>
      </c>
      <c r="AC1183">
        <v>0.1</v>
      </c>
      <c r="AD1183">
        <v>0</v>
      </c>
      <c r="AE1183">
        <v>0</v>
      </c>
      <c r="AF1183">
        <v>4.72</v>
      </c>
      <c r="AG1183">
        <v>0.1</v>
      </c>
      <c r="AH1183">
        <v>0</v>
      </c>
      <c r="AI1183">
        <v>1</v>
      </c>
      <c r="AJ1183">
        <v>1</v>
      </c>
      <c r="AK1183">
        <v>1</v>
      </c>
      <c r="AL1183">
        <v>1</v>
      </c>
      <c r="AM1183">
        <v>-2</v>
      </c>
      <c r="AN1183">
        <v>0</v>
      </c>
      <c r="AO1183">
        <v>1</v>
      </c>
      <c r="AP1183">
        <v>1</v>
      </c>
      <c r="AQ1183">
        <v>0</v>
      </c>
      <c r="AR1183">
        <v>0</v>
      </c>
      <c r="AS1183" t="s">
        <v>3</v>
      </c>
      <c r="AT1183">
        <v>0.04</v>
      </c>
      <c r="AU1183" t="s">
        <v>3</v>
      </c>
      <c r="AV1183">
        <v>0</v>
      </c>
      <c r="AW1183">
        <v>2</v>
      </c>
      <c r="AX1183">
        <v>35387432</v>
      </c>
      <c r="AY1183">
        <v>1</v>
      </c>
      <c r="AZ1183">
        <v>0</v>
      </c>
      <c r="BA1183">
        <v>1183</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CV1183">
        <v>0</v>
      </c>
      <c r="CW1183">
        <f>ROUND(Y1183*Source!I3538*DO1183,9)</f>
        <v>0</v>
      </c>
      <c r="CX1183">
        <f>ROUND(Y1183*Source!I3538,9)</f>
        <v>0.44</v>
      </c>
      <c r="CY1183">
        <f>AB1183</f>
        <v>4.72</v>
      </c>
      <c r="CZ1183">
        <f>AF1183</f>
        <v>4.72</v>
      </c>
      <c r="DA1183">
        <f>AJ1183</f>
        <v>1</v>
      </c>
      <c r="DB1183">
        <f>ROUND(ROUND(AT1183*CZ1183,2),6)</f>
        <v>0.19</v>
      </c>
      <c r="DC1183">
        <f>ROUND(ROUND(AT1183*AG1183,2),6)</f>
        <v>0</v>
      </c>
      <c r="DD1183" t="s">
        <v>3</v>
      </c>
      <c r="DE1183" t="s">
        <v>3</v>
      </c>
      <c r="DF1183">
        <f t="shared" si="245"/>
        <v>0</v>
      </c>
      <c r="DG1183">
        <f t="shared" si="246"/>
        <v>2.08</v>
      </c>
      <c r="DH1183">
        <f t="shared" si="247"/>
        <v>0.04</v>
      </c>
      <c r="DI1183">
        <f t="shared" si="248"/>
        <v>0</v>
      </c>
      <c r="DJ1183">
        <f>DG1183</f>
        <v>2.08</v>
      </c>
      <c r="DK1183">
        <v>0</v>
      </c>
      <c r="DL1183" t="s">
        <v>3</v>
      </c>
      <c r="DM1183">
        <v>0</v>
      </c>
      <c r="DN1183" t="s">
        <v>3</v>
      </c>
      <c r="DO1183">
        <v>0</v>
      </c>
    </row>
    <row r="1184" spans="1:119" x14ac:dyDescent="0.2">
      <c r="A1184">
        <f>ROW(Source!A3538)</f>
        <v>3538</v>
      </c>
      <c r="B1184">
        <v>35364244</v>
      </c>
      <c r="C1184">
        <v>35387424</v>
      </c>
      <c r="D1184">
        <v>35113178</v>
      </c>
      <c r="E1184">
        <v>1</v>
      </c>
      <c r="F1184">
        <v>1</v>
      </c>
      <c r="G1184">
        <v>15872964</v>
      </c>
      <c r="H1184">
        <v>2</v>
      </c>
      <c r="I1184" t="s">
        <v>1084</v>
      </c>
      <c r="J1184" t="s">
        <v>1085</v>
      </c>
      <c r="K1184" t="s">
        <v>1086</v>
      </c>
      <c r="L1184">
        <v>1368</v>
      </c>
      <c r="N1184">
        <v>1011</v>
      </c>
      <c r="O1184" t="s">
        <v>988</v>
      </c>
      <c r="P1184" t="s">
        <v>988</v>
      </c>
      <c r="Q1184">
        <v>1</v>
      </c>
      <c r="W1184">
        <v>0</v>
      </c>
      <c r="X1184">
        <v>-385320760</v>
      </c>
      <c r="Y1184">
        <f>AT1184</f>
        <v>0.22</v>
      </c>
      <c r="AA1184">
        <v>0</v>
      </c>
      <c r="AB1184">
        <v>9.8699999999999992</v>
      </c>
      <c r="AC1184">
        <v>0.49</v>
      </c>
      <c r="AD1184">
        <v>0</v>
      </c>
      <c r="AE1184">
        <v>0</v>
      </c>
      <c r="AF1184">
        <v>9.8699999999999992</v>
      </c>
      <c r="AG1184">
        <v>0.49</v>
      </c>
      <c r="AH1184">
        <v>0</v>
      </c>
      <c r="AI1184">
        <v>1</v>
      </c>
      <c r="AJ1184">
        <v>1</v>
      </c>
      <c r="AK1184">
        <v>1</v>
      </c>
      <c r="AL1184">
        <v>1</v>
      </c>
      <c r="AM1184">
        <v>-2</v>
      </c>
      <c r="AN1184">
        <v>0</v>
      </c>
      <c r="AO1184">
        <v>1</v>
      </c>
      <c r="AP1184">
        <v>1</v>
      </c>
      <c r="AQ1184">
        <v>0</v>
      </c>
      <c r="AR1184">
        <v>0</v>
      </c>
      <c r="AS1184" t="s">
        <v>3</v>
      </c>
      <c r="AT1184">
        <v>0.22</v>
      </c>
      <c r="AU1184" t="s">
        <v>3</v>
      </c>
      <c r="AV1184">
        <v>0</v>
      </c>
      <c r="AW1184">
        <v>2</v>
      </c>
      <c r="AX1184">
        <v>35387433</v>
      </c>
      <c r="AY1184">
        <v>1</v>
      </c>
      <c r="AZ1184">
        <v>0</v>
      </c>
      <c r="BA1184">
        <v>1184</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CV1184">
        <v>0</v>
      </c>
      <c r="CW1184">
        <f>ROUND(Y1184*Source!I3538*DO1184,9)</f>
        <v>0</v>
      </c>
      <c r="CX1184">
        <f>ROUND(Y1184*Source!I3538,9)</f>
        <v>2.42</v>
      </c>
      <c r="CY1184">
        <f>AB1184</f>
        <v>9.8699999999999992</v>
      </c>
      <c r="CZ1184">
        <f>AF1184</f>
        <v>9.8699999999999992</v>
      </c>
      <c r="DA1184">
        <f>AJ1184</f>
        <v>1</v>
      </c>
      <c r="DB1184">
        <f>ROUND(ROUND(AT1184*CZ1184,2),6)</f>
        <v>2.17</v>
      </c>
      <c r="DC1184">
        <f>ROUND(ROUND(AT1184*AG1184,2),6)</f>
        <v>0.11</v>
      </c>
      <c r="DD1184" t="s">
        <v>3</v>
      </c>
      <c r="DE1184" t="s">
        <v>3</v>
      </c>
      <c r="DF1184">
        <f t="shared" si="245"/>
        <v>0</v>
      </c>
      <c r="DG1184">
        <f t="shared" si="246"/>
        <v>23.89</v>
      </c>
      <c r="DH1184">
        <f t="shared" si="247"/>
        <v>1.19</v>
      </c>
      <c r="DI1184">
        <f t="shared" si="248"/>
        <v>0</v>
      </c>
      <c r="DJ1184">
        <f>DG1184</f>
        <v>23.89</v>
      </c>
      <c r="DK1184">
        <v>0</v>
      </c>
      <c r="DL1184" t="s">
        <v>3</v>
      </c>
      <c r="DM1184">
        <v>0</v>
      </c>
      <c r="DN1184" t="s">
        <v>3</v>
      </c>
      <c r="DO1184">
        <v>0</v>
      </c>
    </row>
    <row r="1185" spans="1:119" x14ac:dyDescent="0.2">
      <c r="A1185">
        <f>ROW(Source!A3538)</f>
        <v>3538</v>
      </c>
      <c r="B1185">
        <v>35364244</v>
      </c>
      <c r="C1185">
        <v>35387424</v>
      </c>
      <c r="D1185">
        <v>35122221</v>
      </c>
      <c r="E1185">
        <v>1</v>
      </c>
      <c r="F1185">
        <v>1</v>
      </c>
      <c r="G1185">
        <v>15872964</v>
      </c>
      <c r="H1185">
        <v>3</v>
      </c>
      <c r="I1185" t="s">
        <v>128</v>
      </c>
      <c r="J1185" t="s">
        <v>130</v>
      </c>
      <c r="K1185" t="s">
        <v>129</v>
      </c>
      <c r="L1185">
        <v>1354</v>
      </c>
      <c r="N1185">
        <v>1010</v>
      </c>
      <c r="O1185" t="s">
        <v>52</v>
      </c>
      <c r="P1185" t="s">
        <v>52</v>
      </c>
      <c r="Q1185">
        <v>1</v>
      </c>
      <c r="W1185">
        <v>1</v>
      </c>
      <c r="X1185">
        <v>-2080535723</v>
      </c>
      <c r="Y1185">
        <f>AT1185</f>
        <v>-1</v>
      </c>
      <c r="AA1185">
        <v>2206.16</v>
      </c>
      <c r="AB1185">
        <v>0</v>
      </c>
      <c r="AC1185">
        <v>0</v>
      </c>
      <c r="AD1185">
        <v>0</v>
      </c>
      <c r="AE1185">
        <v>2206.16</v>
      </c>
      <c r="AF1185">
        <v>0</v>
      </c>
      <c r="AG1185">
        <v>0</v>
      </c>
      <c r="AH1185">
        <v>0</v>
      </c>
      <c r="AI1185">
        <v>1</v>
      </c>
      <c r="AJ1185">
        <v>1</v>
      </c>
      <c r="AK1185">
        <v>1</v>
      </c>
      <c r="AL1185">
        <v>1</v>
      </c>
      <c r="AM1185">
        <v>-2</v>
      </c>
      <c r="AN1185">
        <v>0</v>
      </c>
      <c r="AO1185">
        <v>1</v>
      </c>
      <c r="AP1185">
        <v>1</v>
      </c>
      <c r="AQ1185">
        <v>0</v>
      </c>
      <c r="AR1185">
        <v>0</v>
      </c>
      <c r="AS1185" t="s">
        <v>3</v>
      </c>
      <c r="AT1185">
        <v>-1</v>
      </c>
      <c r="AU1185" t="s">
        <v>3</v>
      </c>
      <c r="AV1185">
        <v>0</v>
      </c>
      <c r="AW1185">
        <v>2</v>
      </c>
      <c r="AX1185">
        <v>35387434</v>
      </c>
      <c r="AY1185">
        <v>1</v>
      </c>
      <c r="AZ1185">
        <v>6144</v>
      </c>
      <c r="BA1185">
        <v>1185</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CV1185">
        <v>0</v>
      </c>
      <c r="CW1185">
        <v>0</v>
      </c>
      <c r="CX1185">
        <f>ROUND(Y1185*Source!I3538,9)</f>
        <v>-11</v>
      </c>
      <c r="CY1185">
        <f>AA1185</f>
        <v>2206.16</v>
      </c>
      <c r="CZ1185">
        <f>AE1185</f>
        <v>2206.16</v>
      </c>
      <c r="DA1185">
        <f>AI1185</f>
        <v>1</v>
      </c>
      <c r="DB1185">
        <f>ROUND(ROUND(AT1185*CZ1185,2),6)</f>
        <v>-2206.16</v>
      </c>
      <c r="DC1185">
        <f>ROUND(ROUND(AT1185*AG1185,2),6)</f>
        <v>0</v>
      </c>
      <c r="DD1185" t="s">
        <v>3</v>
      </c>
      <c r="DE1185" t="s">
        <v>3</v>
      </c>
      <c r="DF1185">
        <f t="shared" si="245"/>
        <v>-24267.759999999998</v>
      </c>
      <c r="DG1185">
        <f t="shared" si="246"/>
        <v>0</v>
      </c>
      <c r="DH1185">
        <f t="shared" si="247"/>
        <v>0</v>
      </c>
      <c r="DI1185">
        <f t="shared" si="248"/>
        <v>0</v>
      </c>
      <c r="DJ1185">
        <f>DF1185</f>
        <v>-24267.759999999998</v>
      </c>
      <c r="DK1185">
        <v>0</v>
      </c>
      <c r="DL1185" t="s">
        <v>3</v>
      </c>
      <c r="DM1185">
        <v>0</v>
      </c>
      <c r="DN1185" t="s">
        <v>3</v>
      </c>
      <c r="DO1185">
        <v>0</v>
      </c>
    </row>
    <row r="1186" spans="1:119" x14ac:dyDescent="0.2">
      <c r="A1186">
        <f>ROW(Source!A3575)</f>
        <v>3575</v>
      </c>
      <c r="B1186">
        <v>35364244</v>
      </c>
      <c r="C1186">
        <v>35387494</v>
      </c>
      <c r="D1186">
        <v>35111398</v>
      </c>
      <c r="E1186">
        <v>15872964</v>
      </c>
      <c r="F1186">
        <v>1</v>
      </c>
      <c r="G1186">
        <v>15872964</v>
      </c>
      <c r="H1186">
        <v>1</v>
      </c>
      <c r="I1186" t="s">
        <v>982</v>
      </c>
      <c r="J1186" t="s">
        <v>3</v>
      </c>
      <c r="K1186" t="s">
        <v>983</v>
      </c>
      <c r="L1186">
        <v>1191</v>
      </c>
      <c r="N1186">
        <v>1013</v>
      </c>
      <c r="O1186" t="s">
        <v>984</v>
      </c>
      <c r="P1186" t="s">
        <v>984</v>
      </c>
      <c r="Q1186">
        <v>1</v>
      </c>
      <c r="W1186">
        <v>0</v>
      </c>
      <c r="X1186">
        <v>476480486</v>
      </c>
      <c r="Y1186">
        <f>(AT1186*0.2)</f>
        <v>0.45999999999999996</v>
      </c>
      <c r="AA1186">
        <v>0</v>
      </c>
      <c r="AB1186">
        <v>0</v>
      </c>
      <c r="AC1186">
        <v>0</v>
      </c>
      <c r="AD1186">
        <v>0</v>
      </c>
      <c r="AE1186">
        <v>0</v>
      </c>
      <c r="AF1186">
        <v>0</v>
      </c>
      <c r="AG1186">
        <v>0</v>
      </c>
      <c r="AH1186">
        <v>0</v>
      </c>
      <c r="AI1186">
        <v>1</v>
      </c>
      <c r="AJ1186">
        <v>1</v>
      </c>
      <c r="AK1186">
        <v>1</v>
      </c>
      <c r="AL1186">
        <v>1</v>
      </c>
      <c r="AM1186">
        <v>-2</v>
      </c>
      <c r="AN1186">
        <v>0</v>
      </c>
      <c r="AO1186">
        <v>1</v>
      </c>
      <c r="AP1186">
        <v>1</v>
      </c>
      <c r="AQ1186">
        <v>0</v>
      </c>
      <c r="AR1186">
        <v>0</v>
      </c>
      <c r="AS1186" t="s">
        <v>3</v>
      </c>
      <c r="AT1186">
        <v>2.2999999999999998</v>
      </c>
      <c r="AU1186" t="s">
        <v>55</v>
      </c>
      <c r="AV1186">
        <v>1</v>
      </c>
      <c r="AW1186">
        <v>2</v>
      </c>
      <c r="AX1186">
        <v>35387500</v>
      </c>
      <c r="AY1186">
        <v>1</v>
      </c>
      <c r="AZ1186">
        <v>0</v>
      </c>
      <c r="BA1186">
        <v>1186</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CU1186">
        <f>ROUND(AT1186*Source!I3575*AH1186*AL1186,2)</f>
        <v>0</v>
      </c>
      <c r="CV1186">
        <f>ROUND(Y1186*Source!I3575,9)</f>
        <v>6.44</v>
      </c>
      <c r="CW1186">
        <v>0</v>
      </c>
      <c r="CX1186">
        <f>ROUND(Y1186*Source!I3575,9)</f>
        <v>6.44</v>
      </c>
      <c r="CY1186">
        <f>AD1186</f>
        <v>0</v>
      </c>
      <c r="CZ1186">
        <f>AH1186</f>
        <v>0</v>
      </c>
      <c r="DA1186">
        <f>AL1186</f>
        <v>1</v>
      </c>
      <c r="DB1186">
        <f>ROUND((ROUND(AT1186*CZ1186,2)*0.2),6)</f>
        <v>0</v>
      </c>
      <c r="DC1186">
        <f>ROUND((ROUND(AT1186*AG1186,2)*0.2),6)</f>
        <v>0</v>
      </c>
      <c r="DD1186" t="s">
        <v>3</v>
      </c>
      <c r="DE1186" t="s">
        <v>3</v>
      </c>
      <c r="DF1186">
        <f t="shared" si="245"/>
        <v>0</v>
      </c>
      <c r="DG1186">
        <f t="shared" si="246"/>
        <v>0</v>
      </c>
      <c r="DH1186">
        <f t="shared" si="247"/>
        <v>0</v>
      </c>
      <c r="DI1186">
        <f t="shared" si="248"/>
        <v>0</v>
      </c>
      <c r="DJ1186">
        <f>DI1186</f>
        <v>0</v>
      </c>
      <c r="DK1186">
        <v>0</v>
      </c>
      <c r="DL1186" t="s">
        <v>3</v>
      </c>
      <c r="DM1186">
        <v>0</v>
      </c>
      <c r="DN1186" t="s">
        <v>3</v>
      </c>
      <c r="DO1186">
        <v>0</v>
      </c>
    </row>
    <row r="1187" spans="1:119" x14ac:dyDescent="0.2">
      <c r="A1187">
        <f>ROW(Source!A3575)</f>
        <v>3575</v>
      </c>
      <c r="B1187">
        <v>35364244</v>
      </c>
      <c r="C1187">
        <v>35387494</v>
      </c>
      <c r="D1187">
        <v>35112768</v>
      </c>
      <c r="E1187">
        <v>1</v>
      </c>
      <c r="F1187">
        <v>1</v>
      </c>
      <c r="G1187">
        <v>15872964</v>
      </c>
      <c r="H1187">
        <v>2</v>
      </c>
      <c r="I1187" t="s">
        <v>1081</v>
      </c>
      <c r="J1187" t="s">
        <v>1082</v>
      </c>
      <c r="K1187" t="s">
        <v>1083</v>
      </c>
      <c r="L1187">
        <v>1368</v>
      </c>
      <c r="N1187">
        <v>1011</v>
      </c>
      <c r="O1187" t="s">
        <v>988</v>
      </c>
      <c r="P1187" t="s">
        <v>988</v>
      </c>
      <c r="Q1187">
        <v>1</v>
      </c>
      <c r="W1187">
        <v>0</v>
      </c>
      <c r="X1187">
        <v>-1503072827</v>
      </c>
      <c r="Y1187">
        <f>(AT1187*0.2)</f>
        <v>2.8000000000000004E-2</v>
      </c>
      <c r="AA1187">
        <v>0</v>
      </c>
      <c r="AB1187">
        <v>456.39</v>
      </c>
      <c r="AC1187">
        <v>1.4</v>
      </c>
      <c r="AD1187">
        <v>0</v>
      </c>
      <c r="AE1187">
        <v>0</v>
      </c>
      <c r="AF1187">
        <v>456.39</v>
      </c>
      <c r="AG1187">
        <v>1.4</v>
      </c>
      <c r="AH1187">
        <v>0</v>
      </c>
      <c r="AI1187">
        <v>1</v>
      </c>
      <c r="AJ1187">
        <v>1</v>
      </c>
      <c r="AK1187">
        <v>1</v>
      </c>
      <c r="AL1187">
        <v>1</v>
      </c>
      <c r="AM1187">
        <v>-2</v>
      </c>
      <c r="AN1187">
        <v>0</v>
      </c>
      <c r="AO1187">
        <v>1</v>
      </c>
      <c r="AP1187">
        <v>1</v>
      </c>
      <c r="AQ1187">
        <v>0</v>
      </c>
      <c r="AR1187">
        <v>0</v>
      </c>
      <c r="AS1187" t="s">
        <v>3</v>
      </c>
      <c r="AT1187">
        <v>0.14000000000000001</v>
      </c>
      <c r="AU1187" t="s">
        <v>55</v>
      </c>
      <c r="AV1187">
        <v>0</v>
      </c>
      <c r="AW1187">
        <v>2</v>
      </c>
      <c r="AX1187">
        <v>35387501</v>
      </c>
      <c r="AY1187">
        <v>1</v>
      </c>
      <c r="AZ1187">
        <v>0</v>
      </c>
      <c r="BA1187">
        <v>1187</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CV1187">
        <v>0</v>
      </c>
      <c r="CW1187">
        <f>ROUND(Y1187*Source!I3575*DO1187,9)</f>
        <v>0</v>
      </c>
      <c r="CX1187">
        <f>ROUND(Y1187*Source!I3575,9)</f>
        <v>0.39200000000000002</v>
      </c>
      <c r="CY1187">
        <f>AB1187</f>
        <v>456.39</v>
      </c>
      <c r="CZ1187">
        <f>AF1187</f>
        <v>456.39</v>
      </c>
      <c r="DA1187">
        <f>AJ1187</f>
        <v>1</v>
      </c>
      <c r="DB1187">
        <f>ROUND((ROUND(AT1187*CZ1187,2)*0.2),6)</f>
        <v>12.778</v>
      </c>
      <c r="DC1187">
        <f>ROUND((ROUND(AT1187*AG1187,2)*0.2),6)</f>
        <v>0.04</v>
      </c>
      <c r="DD1187" t="s">
        <v>3</v>
      </c>
      <c r="DE1187" t="s">
        <v>3</v>
      </c>
      <c r="DF1187">
        <f t="shared" si="245"/>
        <v>0</v>
      </c>
      <c r="DG1187">
        <f t="shared" si="246"/>
        <v>178.9</v>
      </c>
      <c r="DH1187">
        <f t="shared" si="247"/>
        <v>0.55000000000000004</v>
      </c>
      <c r="DI1187">
        <f t="shared" si="248"/>
        <v>0</v>
      </c>
      <c r="DJ1187">
        <f>DG1187</f>
        <v>178.9</v>
      </c>
      <c r="DK1187">
        <v>0</v>
      </c>
      <c r="DL1187" t="s">
        <v>3</v>
      </c>
      <c r="DM1187">
        <v>0</v>
      </c>
      <c r="DN1187" t="s">
        <v>3</v>
      </c>
      <c r="DO1187">
        <v>0</v>
      </c>
    </row>
    <row r="1188" spans="1:119" x14ac:dyDescent="0.2">
      <c r="A1188">
        <f>ROW(Source!A3575)</f>
        <v>3575</v>
      </c>
      <c r="B1188">
        <v>35364244</v>
      </c>
      <c r="C1188">
        <v>35387494</v>
      </c>
      <c r="D1188">
        <v>35113206</v>
      </c>
      <c r="E1188">
        <v>1</v>
      </c>
      <c r="F1188">
        <v>1</v>
      </c>
      <c r="G1188">
        <v>15872964</v>
      </c>
      <c r="H1188">
        <v>2</v>
      </c>
      <c r="I1188" t="s">
        <v>989</v>
      </c>
      <c r="J1188" t="s">
        <v>990</v>
      </c>
      <c r="K1188" t="s">
        <v>991</v>
      </c>
      <c r="L1188">
        <v>1368</v>
      </c>
      <c r="N1188">
        <v>1011</v>
      </c>
      <c r="O1188" t="s">
        <v>988</v>
      </c>
      <c r="P1188" t="s">
        <v>988</v>
      </c>
      <c r="Q1188">
        <v>1</v>
      </c>
      <c r="W1188">
        <v>0</v>
      </c>
      <c r="X1188">
        <v>-1817365194</v>
      </c>
      <c r="Y1188">
        <f>(AT1188*0.2)</f>
        <v>8.0000000000000002E-3</v>
      </c>
      <c r="AA1188">
        <v>0</v>
      </c>
      <c r="AB1188">
        <v>4.72</v>
      </c>
      <c r="AC1188">
        <v>0.1</v>
      </c>
      <c r="AD1188">
        <v>0</v>
      </c>
      <c r="AE1188">
        <v>0</v>
      </c>
      <c r="AF1188">
        <v>4.72</v>
      </c>
      <c r="AG1188">
        <v>0.1</v>
      </c>
      <c r="AH1188">
        <v>0</v>
      </c>
      <c r="AI1188">
        <v>1</v>
      </c>
      <c r="AJ1188">
        <v>1</v>
      </c>
      <c r="AK1188">
        <v>1</v>
      </c>
      <c r="AL1188">
        <v>1</v>
      </c>
      <c r="AM1188">
        <v>-2</v>
      </c>
      <c r="AN1188">
        <v>0</v>
      </c>
      <c r="AO1188">
        <v>1</v>
      </c>
      <c r="AP1188">
        <v>1</v>
      </c>
      <c r="AQ1188">
        <v>0</v>
      </c>
      <c r="AR1188">
        <v>0</v>
      </c>
      <c r="AS1188" t="s">
        <v>3</v>
      </c>
      <c r="AT1188">
        <v>0.04</v>
      </c>
      <c r="AU1188" t="s">
        <v>55</v>
      </c>
      <c r="AV1188">
        <v>0</v>
      </c>
      <c r="AW1188">
        <v>2</v>
      </c>
      <c r="AX1188">
        <v>35387502</v>
      </c>
      <c r="AY1188">
        <v>1</v>
      </c>
      <c r="AZ1188">
        <v>0</v>
      </c>
      <c r="BA1188">
        <v>1188</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CV1188">
        <v>0</v>
      </c>
      <c r="CW1188">
        <f>ROUND(Y1188*Source!I3575*DO1188,9)</f>
        <v>0</v>
      </c>
      <c r="CX1188">
        <f>ROUND(Y1188*Source!I3575,9)</f>
        <v>0.112</v>
      </c>
      <c r="CY1188">
        <f>AB1188</f>
        <v>4.72</v>
      </c>
      <c r="CZ1188">
        <f>AF1188</f>
        <v>4.72</v>
      </c>
      <c r="DA1188">
        <f>AJ1188</f>
        <v>1</v>
      </c>
      <c r="DB1188">
        <f>ROUND((ROUND(AT1188*CZ1188,2)*0.2),6)</f>
        <v>3.7999999999999999E-2</v>
      </c>
      <c r="DC1188">
        <f>ROUND((ROUND(AT1188*AG1188,2)*0.2),6)</f>
        <v>0</v>
      </c>
      <c r="DD1188" t="s">
        <v>3</v>
      </c>
      <c r="DE1188" t="s">
        <v>3</v>
      </c>
      <c r="DF1188">
        <f t="shared" si="245"/>
        <v>0</v>
      </c>
      <c r="DG1188">
        <f t="shared" si="246"/>
        <v>0.53</v>
      </c>
      <c r="DH1188">
        <f t="shared" si="247"/>
        <v>0.01</v>
      </c>
      <c r="DI1188">
        <f t="shared" si="248"/>
        <v>0</v>
      </c>
      <c r="DJ1188">
        <f>DG1188</f>
        <v>0.53</v>
      </c>
      <c r="DK1188">
        <v>0</v>
      </c>
      <c r="DL1188" t="s">
        <v>3</v>
      </c>
      <c r="DM1188">
        <v>0</v>
      </c>
      <c r="DN1188" t="s">
        <v>3</v>
      </c>
      <c r="DO1188">
        <v>0</v>
      </c>
    </row>
    <row r="1189" spans="1:119" x14ac:dyDescent="0.2">
      <c r="A1189">
        <f>ROW(Source!A3575)</f>
        <v>3575</v>
      </c>
      <c r="B1189">
        <v>35364244</v>
      </c>
      <c r="C1189">
        <v>35387494</v>
      </c>
      <c r="D1189">
        <v>35113178</v>
      </c>
      <c r="E1189">
        <v>1</v>
      </c>
      <c r="F1189">
        <v>1</v>
      </c>
      <c r="G1189">
        <v>15872964</v>
      </c>
      <c r="H1189">
        <v>2</v>
      </c>
      <c r="I1189" t="s">
        <v>1084</v>
      </c>
      <c r="J1189" t="s">
        <v>1085</v>
      </c>
      <c r="K1189" t="s">
        <v>1086</v>
      </c>
      <c r="L1189">
        <v>1368</v>
      </c>
      <c r="N1189">
        <v>1011</v>
      </c>
      <c r="O1189" t="s">
        <v>988</v>
      </c>
      <c r="P1189" t="s">
        <v>988</v>
      </c>
      <c r="Q1189">
        <v>1</v>
      </c>
      <c r="W1189">
        <v>0</v>
      </c>
      <c r="X1189">
        <v>-385320760</v>
      </c>
      <c r="Y1189">
        <f>(AT1189*0.2)</f>
        <v>4.4000000000000004E-2</v>
      </c>
      <c r="AA1189">
        <v>0</v>
      </c>
      <c r="AB1189">
        <v>9.8699999999999992</v>
      </c>
      <c r="AC1189">
        <v>0.49</v>
      </c>
      <c r="AD1189">
        <v>0</v>
      </c>
      <c r="AE1189">
        <v>0</v>
      </c>
      <c r="AF1189">
        <v>9.8699999999999992</v>
      </c>
      <c r="AG1189">
        <v>0.49</v>
      </c>
      <c r="AH1189">
        <v>0</v>
      </c>
      <c r="AI1189">
        <v>1</v>
      </c>
      <c r="AJ1189">
        <v>1</v>
      </c>
      <c r="AK1189">
        <v>1</v>
      </c>
      <c r="AL1189">
        <v>1</v>
      </c>
      <c r="AM1189">
        <v>-2</v>
      </c>
      <c r="AN1189">
        <v>0</v>
      </c>
      <c r="AO1189">
        <v>1</v>
      </c>
      <c r="AP1189">
        <v>1</v>
      </c>
      <c r="AQ1189">
        <v>0</v>
      </c>
      <c r="AR1189">
        <v>0</v>
      </c>
      <c r="AS1189" t="s">
        <v>3</v>
      </c>
      <c r="AT1189">
        <v>0.22</v>
      </c>
      <c r="AU1189" t="s">
        <v>55</v>
      </c>
      <c r="AV1189">
        <v>0</v>
      </c>
      <c r="AW1189">
        <v>2</v>
      </c>
      <c r="AX1189">
        <v>35387503</v>
      </c>
      <c r="AY1189">
        <v>1</v>
      </c>
      <c r="AZ1189">
        <v>0</v>
      </c>
      <c r="BA1189">
        <v>1189</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CV1189">
        <v>0</v>
      </c>
      <c r="CW1189">
        <f>ROUND(Y1189*Source!I3575*DO1189,9)</f>
        <v>0</v>
      </c>
      <c r="CX1189">
        <f>ROUND(Y1189*Source!I3575,9)</f>
        <v>0.61599999999999999</v>
      </c>
      <c r="CY1189">
        <f>AB1189</f>
        <v>9.8699999999999992</v>
      </c>
      <c r="CZ1189">
        <f>AF1189</f>
        <v>9.8699999999999992</v>
      </c>
      <c r="DA1189">
        <f>AJ1189</f>
        <v>1</v>
      </c>
      <c r="DB1189">
        <f>ROUND((ROUND(AT1189*CZ1189,2)*0.2),6)</f>
        <v>0.434</v>
      </c>
      <c r="DC1189">
        <f>ROUND((ROUND(AT1189*AG1189,2)*0.2),6)</f>
        <v>2.1999999999999999E-2</v>
      </c>
      <c r="DD1189" t="s">
        <v>3</v>
      </c>
      <c r="DE1189" t="s">
        <v>3</v>
      </c>
      <c r="DF1189">
        <f t="shared" si="245"/>
        <v>0</v>
      </c>
      <c r="DG1189">
        <f t="shared" si="246"/>
        <v>6.08</v>
      </c>
      <c r="DH1189">
        <f t="shared" si="247"/>
        <v>0.3</v>
      </c>
      <c r="DI1189">
        <f t="shared" si="248"/>
        <v>0</v>
      </c>
      <c r="DJ1189">
        <f>DG1189</f>
        <v>6.08</v>
      </c>
      <c r="DK1189">
        <v>0</v>
      </c>
      <c r="DL1189" t="s">
        <v>3</v>
      </c>
      <c r="DM1189">
        <v>0</v>
      </c>
      <c r="DN1189" t="s">
        <v>3</v>
      </c>
      <c r="DO1189">
        <v>0</v>
      </c>
    </row>
    <row r="1190" spans="1:119" x14ac:dyDescent="0.2">
      <c r="A1190">
        <f>ROW(Source!A3575)</f>
        <v>3575</v>
      </c>
      <c r="B1190">
        <v>35364244</v>
      </c>
      <c r="C1190">
        <v>35387494</v>
      </c>
      <c r="D1190">
        <v>35122221</v>
      </c>
      <c r="E1190">
        <v>1</v>
      </c>
      <c r="F1190">
        <v>1</v>
      </c>
      <c r="G1190">
        <v>15872964</v>
      </c>
      <c r="H1190">
        <v>3</v>
      </c>
      <c r="I1190" t="s">
        <v>128</v>
      </c>
      <c r="J1190" t="s">
        <v>130</v>
      </c>
      <c r="K1190" t="s">
        <v>129</v>
      </c>
      <c r="L1190">
        <v>1354</v>
      </c>
      <c r="N1190">
        <v>1010</v>
      </c>
      <c r="O1190" t="s">
        <v>52</v>
      </c>
      <c r="P1190" t="s">
        <v>52</v>
      </c>
      <c r="Q1190">
        <v>1</v>
      </c>
      <c r="W1190">
        <v>0</v>
      </c>
      <c r="X1190">
        <v>-2080535723</v>
      </c>
      <c r="Y1190">
        <f>(AT1190*0)</f>
        <v>0</v>
      </c>
      <c r="AA1190">
        <v>2206.16</v>
      </c>
      <c r="AB1190">
        <v>0</v>
      </c>
      <c r="AC1190">
        <v>0</v>
      </c>
      <c r="AD1190">
        <v>0</v>
      </c>
      <c r="AE1190">
        <v>2206.16</v>
      </c>
      <c r="AF1190">
        <v>0</v>
      </c>
      <c r="AG1190">
        <v>0</v>
      </c>
      <c r="AH1190">
        <v>0</v>
      </c>
      <c r="AI1190">
        <v>1</v>
      </c>
      <c r="AJ1190">
        <v>1</v>
      </c>
      <c r="AK1190">
        <v>1</v>
      </c>
      <c r="AL1190">
        <v>1</v>
      </c>
      <c r="AM1190">
        <v>-2</v>
      </c>
      <c r="AN1190">
        <v>0</v>
      </c>
      <c r="AO1190">
        <v>1</v>
      </c>
      <c r="AP1190">
        <v>1</v>
      </c>
      <c r="AQ1190">
        <v>0</v>
      </c>
      <c r="AR1190">
        <v>0</v>
      </c>
      <c r="AS1190" t="s">
        <v>3</v>
      </c>
      <c r="AT1190">
        <v>1</v>
      </c>
      <c r="AU1190" t="s">
        <v>54</v>
      </c>
      <c r="AV1190">
        <v>0</v>
      </c>
      <c r="AW1190">
        <v>2</v>
      </c>
      <c r="AX1190">
        <v>35387504</v>
      </c>
      <c r="AY1190">
        <v>1</v>
      </c>
      <c r="AZ1190">
        <v>0</v>
      </c>
      <c r="BA1190">
        <v>1190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CV1190">
        <v>0</v>
      </c>
      <c r="CW1190">
        <v>0</v>
      </c>
      <c r="CX1190">
        <f>ROUND(Y1190*Source!I3575,9)</f>
        <v>0</v>
      </c>
      <c r="CY1190">
        <f>AA1190</f>
        <v>2206.16</v>
      </c>
      <c r="CZ1190">
        <f>AE1190</f>
        <v>2206.16</v>
      </c>
      <c r="DA1190">
        <f>AI1190</f>
        <v>1</v>
      </c>
      <c r="DB1190">
        <f>ROUND((ROUND(AT1190*CZ1190,2)*0),6)</f>
        <v>0</v>
      </c>
      <c r="DC1190">
        <f>ROUND((ROUND(AT1190*AG1190,2)*0),6)</f>
        <v>0</v>
      </c>
      <c r="DD1190" t="s">
        <v>3</v>
      </c>
      <c r="DE1190" t="s">
        <v>3</v>
      </c>
      <c r="DF1190">
        <f t="shared" si="245"/>
        <v>0</v>
      </c>
      <c r="DG1190">
        <f t="shared" si="246"/>
        <v>0</v>
      </c>
      <c r="DH1190">
        <f t="shared" si="247"/>
        <v>0</v>
      </c>
      <c r="DI1190">
        <f t="shared" si="248"/>
        <v>0</v>
      </c>
      <c r="DJ1190">
        <f>DF1190</f>
        <v>0</v>
      </c>
      <c r="DK1190">
        <v>0</v>
      </c>
      <c r="DL1190" t="s">
        <v>3</v>
      </c>
      <c r="DM1190">
        <v>0</v>
      </c>
      <c r="DN1190" t="s">
        <v>3</v>
      </c>
      <c r="DO1190">
        <v>0</v>
      </c>
    </row>
    <row r="1191" spans="1:119" x14ac:dyDescent="0.2">
      <c r="A1191">
        <f>ROW(Source!A3576)</f>
        <v>3576</v>
      </c>
      <c r="B1191">
        <v>35364244</v>
      </c>
      <c r="C1191">
        <v>35387505</v>
      </c>
      <c r="D1191">
        <v>35111398</v>
      </c>
      <c r="E1191">
        <v>15872964</v>
      </c>
      <c r="F1191">
        <v>1</v>
      </c>
      <c r="G1191">
        <v>15872964</v>
      </c>
      <c r="H1191">
        <v>1</v>
      </c>
      <c r="I1191" t="s">
        <v>982</v>
      </c>
      <c r="J1191" t="s">
        <v>3</v>
      </c>
      <c r="K1191" t="s">
        <v>983</v>
      </c>
      <c r="L1191">
        <v>1191</v>
      </c>
      <c r="N1191">
        <v>1013</v>
      </c>
      <c r="O1191" t="s">
        <v>984</v>
      </c>
      <c r="P1191" t="s">
        <v>984</v>
      </c>
      <c r="Q1191">
        <v>1</v>
      </c>
      <c r="W1191">
        <v>0</v>
      </c>
      <c r="X1191">
        <v>476480486</v>
      </c>
      <c r="Y1191">
        <f>AT1191</f>
        <v>2.2999999999999998</v>
      </c>
      <c r="AA1191">
        <v>0</v>
      </c>
      <c r="AB1191">
        <v>0</v>
      </c>
      <c r="AC1191">
        <v>0</v>
      </c>
      <c r="AD1191">
        <v>0</v>
      </c>
      <c r="AE1191">
        <v>0</v>
      </c>
      <c r="AF1191">
        <v>0</v>
      </c>
      <c r="AG1191">
        <v>0</v>
      </c>
      <c r="AH1191">
        <v>0</v>
      </c>
      <c r="AI1191">
        <v>1</v>
      </c>
      <c r="AJ1191">
        <v>1</v>
      </c>
      <c r="AK1191">
        <v>1</v>
      </c>
      <c r="AL1191">
        <v>1</v>
      </c>
      <c r="AM1191">
        <v>-2</v>
      </c>
      <c r="AN1191">
        <v>0</v>
      </c>
      <c r="AO1191">
        <v>1</v>
      </c>
      <c r="AP1191">
        <v>1</v>
      </c>
      <c r="AQ1191">
        <v>0</v>
      </c>
      <c r="AR1191">
        <v>0</v>
      </c>
      <c r="AS1191" t="s">
        <v>3</v>
      </c>
      <c r="AT1191">
        <v>2.2999999999999998</v>
      </c>
      <c r="AU1191" t="s">
        <v>3</v>
      </c>
      <c r="AV1191">
        <v>1</v>
      </c>
      <c r="AW1191">
        <v>2</v>
      </c>
      <c r="AX1191">
        <v>35387511</v>
      </c>
      <c r="AY1191">
        <v>1</v>
      </c>
      <c r="AZ1191">
        <v>0</v>
      </c>
      <c r="BA1191">
        <v>1191</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CU1191">
        <f>ROUND(AT1191*Source!I3576*AH1191*AL1191,2)</f>
        <v>0</v>
      </c>
      <c r="CV1191">
        <f>ROUND(Y1191*Source!I3576,9)</f>
        <v>32.200000000000003</v>
      </c>
      <c r="CW1191">
        <v>0</v>
      </c>
      <c r="CX1191">
        <f>ROUND(Y1191*Source!I3576,9)</f>
        <v>32.200000000000003</v>
      </c>
      <c r="CY1191">
        <f>AD1191</f>
        <v>0</v>
      </c>
      <c r="CZ1191">
        <f>AH1191</f>
        <v>0</v>
      </c>
      <c r="DA1191">
        <f>AL1191</f>
        <v>1</v>
      </c>
      <c r="DB1191">
        <f>ROUND(ROUND(AT1191*CZ1191,2),6)</f>
        <v>0</v>
      </c>
      <c r="DC1191">
        <f>ROUND(ROUND(AT1191*AG1191,2),6)</f>
        <v>0</v>
      </c>
      <c r="DD1191" t="s">
        <v>3</v>
      </c>
      <c r="DE1191" t="s">
        <v>3</v>
      </c>
      <c r="DF1191">
        <f t="shared" si="245"/>
        <v>0</v>
      </c>
      <c r="DG1191">
        <f t="shared" si="246"/>
        <v>0</v>
      </c>
      <c r="DH1191">
        <f t="shared" si="247"/>
        <v>0</v>
      </c>
      <c r="DI1191">
        <f t="shared" si="248"/>
        <v>0</v>
      </c>
      <c r="DJ1191">
        <f>DI1191</f>
        <v>0</v>
      </c>
      <c r="DK1191">
        <v>0</v>
      </c>
      <c r="DL1191" t="s">
        <v>3</v>
      </c>
      <c r="DM1191">
        <v>0</v>
      </c>
      <c r="DN1191" t="s">
        <v>3</v>
      </c>
      <c r="DO1191">
        <v>0</v>
      </c>
    </row>
    <row r="1192" spans="1:119" x14ac:dyDescent="0.2">
      <c r="A1192">
        <f>ROW(Source!A3576)</f>
        <v>3576</v>
      </c>
      <c r="B1192">
        <v>35364244</v>
      </c>
      <c r="C1192">
        <v>35387505</v>
      </c>
      <c r="D1192">
        <v>35112768</v>
      </c>
      <c r="E1192">
        <v>1</v>
      </c>
      <c r="F1192">
        <v>1</v>
      </c>
      <c r="G1192">
        <v>15872964</v>
      </c>
      <c r="H1192">
        <v>2</v>
      </c>
      <c r="I1192" t="s">
        <v>1081</v>
      </c>
      <c r="J1192" t="s">
        <v>1082</v>
      </c>
      <c r="K1192" t="s">
        <v>1083</v>
      </c>
      <c r="L1192">
        <v>1368</v>
      </c>
      <c r="N1192">
        <v>1011</v>
      </c>
      <c r="O1192" t="s">
        <v>988</v>
      </c>
      <c r="P1192" t="s">
        <v>988</v>
      </c>
      <c r="Q1192">
        <v>1</v>
      </c>
      <c r="W1192">
        <v>0</v>
      </c>
      <c r="X1192">
        <v>-1503072827</v>
      </c>
      <c r="Y1192">
        <f>AT1192</f>
        <v>0.14000000000000001</v>
      </c>
      <c r="AA1192">
        <v>0</v>
      </c>
      <c r="AB1192">
        <v>456.39</v>
      </c>
      <c r="AC1192">
        <v>1.4</v>
      </c>
      <c r="AD1192">
        <v>0</v>
      </c>
      <c r="AE1192">
        <v>0</v>
      </c>
      <c r="AF1192">
        <v>456.39</v>
      </c>
      <c r="AG1192">
        <v>1.4</v>
      </c>
      <c r="AH1192">
        <v>0</v>
      </c>
      <c r="AI1192">
        <v>1</v>
      </c>
      <c r="AJ1192">
        <v>1</v>
      </c>
      <c r="AK1192">
        <v>1</v>
      </c>
      <c r="AL1192">
        <v>1</v>
      </c>
      <c r="AM1192">
        <v>-2</v>
      </c>
      <c r="AN1192">
        <v>0</v>
      </c>
      <c r="AO1192">
        <v>1</v>
      </c>
      <c r="AP1192">
        <v>1</v>
      </c>
      <c r="AQ1192">
        <v>0</v>
      </c>
      <c r="AR1192">
        <v>0</v>
      </c>
      <c r="AS1192" t="s">
        <v>3</v>
      </c>
      <c r="AT1192">
        <v>0.14000000000000001</v>
      </c>
      <c r="AU1192" t="s">
        <v>3</v>
      </c>
      <c r="AV1192">
        <v>0</v>
      </c>
      <c r="AW1192">
        <v>2</v>
      </c>
      <c r="AX1192">
        <v>35387512</v>
      </c>
      <c r="AY1192">
        <v>1</v>
      </c>
      <c r="AZ1192">
        <v>0</v>
      </c>
      <c r="BA1192">
        <v>1192</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CV1192">
        <v>0</v>
      </c>
      <c r="CW1192">
        <f>ROUND(Y1192*Source!I3576*DO1192,9)</f>
        <v>0</v>
      </c>
      <c r="CX1192">
        <f>ROUND(Y1192*Source!I3576,9)</f>
        <v>1.96</v>
      </c>
      <c r="CY1192">
        <f>AB1192</f>
        <v>456.39</v>
      </c>
      <c r="CZ1192">
        <f>AF1192</f>
        <v>456.39</v>
      </c>
      <c r="DA1192">
        <f>AJ1192</f>
        <v>1</v>
      </c>
      <c r="DB1192">
        <f>ROUND(ROUND(AT1192*CZ1192,2),6)</f>
        <v>63.89</v>
      </c>
      <c r="DC1192">
        <f>ROUND(ROUND(AT1192*AG1192,2),6)</f>
        <v>0.2</v>
      </c>
      <c r="DD1192" t="s">
        <v>3</v>
      </c>
      <c r="DE1192" t="s">
        <v>3</v>
      </c>
      <c r="DF1192">
        <f t="shared" si="245"/>
        <v>0</v>
      </c>
      <c r="DG1192">
        <f t="shared" si="246"/>
        <v>894.52</v>
      </c>
      <c r="DH1192">
        <f t="shared" si="247"/>
        <v>2.74</v>
      </c>
      <c r="DI1192">
        <f t="shared" si="248"/>
        <v>0</v>
      </c>
      <c r="DJ1192">
        <f>DG1192</f>
        <v>894.52</v>
      </c>
      <c r="DK1192">
        <v>0</v>
      </c>
      <c r="DL1192" t="s">
        <v>3</v>
      </c>
      <c r="DM1192">
        <v>0</v>
      </c>
      <c r="DN1192" t="s">
        <v>3</v>
      </c>
      <c r="DO1192">
        <v>0</v>
      </c>
    </row>
    <row r="1193" spans="1:119" x14ac:dyDescent="0.2">
      <c r="A1193">
        <f>ROW(Source!A3576)</f>
        <v>3576</v>
      </c>
      <c r="B1193">
        <v>35364244</v>
      </c>
      <c r="C1193">
        <v>35387505</v>
      </c>
      <c r="D1193">
        <v>35113206</v>
      </c>
      <c r="E1193">
        <v>1</v>
      </c>
      <c r="F1193">
        <v>1</v>
      </c>
      <c r="G1193">
        <v>15872964</v>
      </c>
      <c r="H1193">
        <v>2</v>
      </c>
      <c r="I1193" t="s">
        <v>989</v>
      </c>
      <c r="J1193" t="s">
        <v>990</v>
      </c>
      <c r="K1193" t="s">
        <v>991</v>
      </c>
      <c r="L1193">
        <v>1368</v>
      </c>
      <c r="N1193">
        <v>1011</v>
      </c>
      <c r="O1193" t="s">
        <v>988</v>
      </c>
      <c r="P1193" t="s">
        <v>988</v>
      </c>
      <c r="Q1193">
        <v>1</v>
      </c>
      <c r="W1193">
        <v>0</v>
      </c>
      <c r="X1193">
        <v>-1817365194</v>
      </c>
      <c r="Y1193">
        <f>AT1193</f>
        <v>0.04</v>
      </c>
      <c r="AA1193">
        <v>0</v>
      </c>
      <c r="AB1193">
        <v>4.72</v>
      </c>
      <c r="AC1193">
        <v>0.1</v>
      </c>
      <c r="AD1193">
        <v>0</v>
      </c>
      <c r="AE1193">
        <v>0</v>
      </c>
      <c r="AF1193">
        <v>4.72</v>
      </c>
      <c r="AG1193">
        <v>0.1</v>
      </c>
      <c r="AH1193">
        <v>0</v>
      </c>
      <c r="AI1193">
        <v>1</v>
      </c>
      <c r="AJ1193">
        <v>1</v>
      </c>
      <c r="AK1193">
        <v>1</v>
      </c>
      <c r="AL1193">
        <v>1</v>
      </c>
      <c r="AM1193">
        <v>-2</v>
      </c>
      <c r="AN1193">
        <v>0</v>
      </c>
      <c r="AO1193">
        <v>1</v>
      </c>
      <c r="AP1193">
        <v>1</v>
      </c>
      <c r="AQ1193">
        <v>0</v>
      </c>
      <c r="AR1193">
        <v>0</v>
      </c>
      <c r="AS1193" t="s">
        <v>3</v>
      </c>
      <c r="AT1193">
        <v>0.04</v>
      </c>
      <c r="AU1193" t="s">
        <v>3</v>
      </c>
      <c r="AV1193">
        <v>0</v>
      </c>
      <c r="AW1193">
        <v>2</v>
      </c>
      <c r="AX1193">
        <v>35387513</v>
      </c>
      <c r="AY1193">
        <v>1</v>
      </c>
      <c r="AZ1193">
        <v>0</v>
      </c>
      <c r="BA1193">
        <v>1193</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CV1193">
        <v>0</v>
      </c>
      <c r="CW1193">
        <f>ROUND(Y1193*Source!I3576*DO1193,9)</f>
        <v>0</v>
      </c>
      <c r="CX1193">
        <f>ROUND(Y1193*Source!I3576,9)</f>
        <v>0.56000000000000005</v>
      </c>
      <c r="CY1193">
        <f>AB1193</f>
        <v>4.72</v>
      </c>
      <c r="CZ1193">
        <f>AF1193</f>
        <v>4.72</v>
      </c>
      <c r="DA1193">
        <f>AJ1193</f>
        <v>1</v>
      </c>
      <c r="DB1193">
        <f>ROUND(ROUND(AT1193*CZ1193,2),6)</f>
        <v>0.19</v>
      </c>
      <c r="DC1193">
        <f>ROUND(ROUND(AT1193*AG1193,2),6)</f>
        <v>0</v>
      </c>
      <c r="DD1193" t="s">
        <v>3</v>
      </c>
      <c r="DE1193" t="s">
        <v>3</v>
      </c>
      <c r="DF1193">
        <f t="shared" si="245"/>
        <v>0</v>
      </c>
      <c r="DG1193">
        <f t="shared" si="246"/>
        <v>2.64</v>
      </c>
      <c r="DH1193">
        <f t="shared" si="247"/>
        <v>0.06</v>
      </c>
      <c r="DI1193">
        <f t="shared" si="248"/>
        <v>0</v>
      </c>
      <c r="DJ1193">
        <f>DG1193</f>
        <v>2.64</v>
      </c>
      <c r="DK1193">
        <v>0</v>
      </c>
      <c r="DL1193" t="s">
        <v>3</v>
      </c>
      <c r="DM1193">
        <v>0</v>
      </c>
      <c r="DN1193" t="s">
        <v>3</v>
      </c>
      <c r="DO1193">
        <v>0</v>
      </c>
    </row>
    <row r="1194" spans="1:119" x14ac:dyDescent="0.2">
      <c r="A1194">
        <f>ROW(Source!A3576)</f>
        <v>3576</v>
      </c>
      <c r="B1194">
        <v>35364244</v>
      </c>
      <c r="C1194">
        <v>35387505</v>
      </c>
      <c r="D1194">
        <v>35113178</v>
      </c>
      <c r="E1194">
        <v>1</v>
      </c>
      <c r="F1194">
        <v>1</v>
      </c>
      <c r="G1194">
        <v>15872964</v>
      </c>
      <c r="H1194">
        <v>2</v>
      </c>
      <c r="I1194" t="s">
        <v>1084</v>
      </c>
      <c r="J1194" t="s">
        <v>1085</v>
      </c>
      <c r="K1194" t="s">
        <v>1086</v>
      </c>
      <c r="L1194">
        <v>1368</v>
      </c>
      <c r="N1194">
        <v>1011</v>
      </c>
      <c r="O1194" t="s">
        <v>988</v>
      </c>
      <c r="P1194" t="s">
        <v>988</v>
      </c>
      <c r="Q1194">
        <v>1</v>
      </c>
      <c r="W1194">
        <v>0</v>
      </c>
      <c r="X1194">
        <v>-385320760</v>
      </c>
      <c r="Y1194">
        <f>AT1194</f>
        <v>0.22</v>
      </c>
      <c r="AA1194">
        <v>0</v>
      </c>
      <c r="AB1194">
        <v>9.8699999999999992</v>
      </c>
      <c r="AC1194">
        <v>0.49</v>
      </c>
      <c r="AD1194">
        <v>0</v>
      </c>
      <c r="AE1194">
        <v>0</v>
      </c>
      <c r="AF1194">
        <v>9.8699999999999992</v>
      </c>
      <c r="AG1194">
        <v>0.49</v>
      </c>
      <c r="AH1194">
        <v>0</v>
      </c>
      <c r="AI1194">
        <v>1</v>
      </c>
      <c r="AJ1194">
        <v>1</v>
      </c>
      <c r="AK1194">
        <v>1</v>
      </c>
      <c r="AL1194">
        <v>1</v>
      </c>
      <c r="AM1194">
        <v>-2</v>
      </c>
      <c r="AN1194">
        <v>0</v>
      </c>
      <c r="AO1194">
        <v>1</v>
      </c>
      <c r="AP1194">
        <v>1</v>
      </c>
      <c r="AQ1194">
        <v>0</v>
      </c>
      <c r="AR1194">
        <v>0</v>
      </c>
      <c r="AS1194" t="s">
        <v>3</v>
      </c>
      <c r="AT1194">
        <v>0.22</v>
      </c>
      <c r="AU1194" t="s">
        <v>3</v>
      </c>
      <c r="AV1194">
        <v>0</v>
      </c>
      <c r="AW1194">
        <v>2</v>
      </c>
      <c r="AX1194">
        <v>35387514</v>
      </c>
      <c r="AY1194">
        <v>1</v>
      </c>
      <c r="AZ1194">
        <v>0</v>
      </c>
      <c r="BA1194">
        <v>1194</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CV1194">
        <v>0</v>
      </c>
      <c r="CW1194">
        <f>ROUND(Y1194*Source!I3576*DO1194,9)</f>
        <v>0</v>
      </c>
      <c r="CX1194">
        <f>ROUND(Y1194*Source!I3576,9)</f>
        <v>3.08</v>
      </c>
      <c r="CY1194">
        <f>AB1194</f>
        <v>9.8699999999999992</v>
      </c>
      <c r="CZ1194">
        <f>AF1194</f>
        <v>9.8699999999999992</v>
      </c>
      <c r="DA1194">
        <f>AJ1194</f>
        <v>1</v>
      </c>
      <c r="DB1194">
        <f>ROUND(ROUND(AT1194*CZ1194,2),6)</f>
        <v>2.17</v>
      </c>
      <c r="DC1194">
        <f>ROUND(ROUND(AT1194*AG1194,2),6)</f>
        <v>0.11</v>
      </c>
      <c r="DD1194" t="s">
        <v>3</v>
      </c>
      <c r="DE1194" t="s">
        <v>3</v>
      </c>
      <c r="DF1194">
        <f t="shared" si="245"/>
        <v>0</v>
      </c>
      <c r="DG1194">
        <f t="shared" si="246"/>
        <v>30.4</v>
      </c>
      <c r="DH1194">
        <f t="shared" si="247"/>
        <v>1.51</v>
      </c>
      <c r="DI1194">
        <f t="shared" si="248"/>
        <v>0</v>
      </c>
      <c r="DJ1194">
        <f>DG1194</f>
        <v>30.4</v>
      </c>
      <c r="DK1194">
        <v>0</v>
      </c>
      <c r="DL1194" t="s">
        <v>3</v>
      </c>
      <c r="DM1194">
        <v>0</v>
      </c>
      <c r="DN1194" t="s">
        <v>3</v>
      </c>
      <c r="DO1194">
        <v>0</v>
      </c>
    </row>
    <row r="1195" spans="1:119" x14ac:dyDescent="0.2">
      <c r="A1195">
        <f>ROW(Source!A3576)</f>
        <v>3576</v>
      </c>
      <c r="B1195">
        <v>35364244</v>
      </c>
      <c r="C1195">
        <v>35387505</v>
      </c>
      <c r="D1195">
        <v>35122221</v>
      </c>
      <c r="E1195">
        <v>1</v>
      </c>
      <c r="F1195">
        <v>1</v>
      </c>
      <c r="G1195">
        <v>15872964</v>
      </c>
      <c r="H1195">
        <v>3</v>
      </c>
      <c r="I1195" t="s">
        <v>128</v>
      </c>
      <c r="J1195" t="s">
        <v>130</v>
      </c>
      <c r="K1195" t="s">
        <v>129</v>
      </c>
      <c r="L1195">
        <v>1354</v>
      </c>
      <c r="N1195">
        <v>1010</v>
      </c>
      <c r="O1195" t="s">
        <v>52</v>
      </c>
      <c r="P1195" t="s">
        <v>52</v>
      </c>
      <c r="Q1195">
        <v>1</v>
      </c>
      <c r="W1195">
        <v>1</v>
      </c>
      <c r="X1195">
        <v>-2080535723</v>
      </c>
      <c r="Y1195">
        <f>AT1195</f>
        <v>-1</v>
      </c>
      <c r="AA1195">
        <v>2206.16</v>
      </c>
      <c r="AB1195">
        <v>0</v>
      </c>
      <c r="AC1195">
        <v>0</v>
      </c>
      <c r="AD1195">
        <v>0</v>
      </c>
      <c r="AE1195">
        <v>2206.16</v>
      </c>
      <c r="AF1195">
        <v>0</v>
      </c>
      <c r="AG1195">
        <v>0</v>
      </c>
      <c r="AH1195">
        <v>0</v>
      </c>
      <c r="AI1195">
        <v>1</v>
      </c>
      <c r="AJ1195">
        <v>1</v>
      </c>
      <c r="AK1195">
        <v>1</v>
      </c>
      <c r="AL1195">
        <v>1</v>
      </c>
      <c r="AM1195">
        <v>-2</v>
      </c>
      <c r="AN1195">
        <v>0</v>
      </c>
      <c r="AO1195">
        <v>1</v>
      </c>
      <c r="AP1195">
        <v>1</v>
      </c>
      <c r="AQ1195">
        <v>0</v>
      </c>
      <c r="AR1195">
        <v>0</v>
      </c>
      <c r="AS1195" t="s">
        <v>3</v>
      </c>
      <c r="AT1195">
        <v>-1</v>
      </c>
      <c r="AU1195" t="s">
        <v>3</v>
      </c>
      <c r="AV1195">
        <v>0</v>
      </c>
      <c r="AW1195">
        <v>2</v>
      </c>
      <c r="AX1195">
        <v>35387515</v>
      </c>
      <c r="AY1195">
        <v>1</v>
      </c>
      <c r="AZ1195">
        <v>6144</v>
      </c>
      <c r="BA1195">
        <v>1195</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CV1195">
        <v>0</v>
      </c>
      <c r="CW1195">
        <v>0</v>
      </c>
      <c r="CX1195">
        <f>ROUND(Y1195*Source!I3576,9)</f>
        <v>-14</v>
      </c>
      <c r="CY1195">
        <f>AA1195</f>
        <v>2206.16</v>
      </c>
      <c r="CZ1195">
        <f>AE1195</f>
        <v>2206.16</v>
      </c>
      <c r="DA1195">
        <f>AI1195</f>
        <v>1</v>
      </c>
      <c r="DB1195">
        <f>ROUND(ROUND(AT1195*CZ1195,2),6)</f>
        <v>-2206.16</v>
      </c>
      <c r="DC1195">
        <f>ROUND(ROUND(AT1195*AG1195,2),6)</f>
        <v>0</v>
      </c>
      <c r="DD1195" t="s">
        <v>3</v>
      </c>
      <c r="DE1195" t="s">
        <v>3</v>
      </c>
      <c r="DF1195">
        <f t="shared" si="245"/>
        <v>-30886.240000000002</v>
      </c>
      <c r="DG1195">
        <f t="shared" si="246"/>
        <v>0</v>
      </c>
      <c r="DH1195">
        <f t="shared" si="247"/>
        <v>0</v>
      </c>
      <c r="DI1195">
        <f t="shared" si="248"/>
        <v>0</v>
      </c>
      <c r="DJ1195">
        <f>DF1195</f>
        <v>-30886.240000000002</v>
      </c>
      <c r="DK1195">
        <v>0</v>
      </c>
      <c r="DL1195" t="s">
        <v>3</v>
      </c>
      <c r="DM1195">
        <v>0</v>
      </c>
      <c r="DN1195" t="s">
        <v>3</v>
      </c>
      <c r="DO1195">
        <v>0</v>
      </c>
    </row>
    <row r="1196" spans="1:119" x14ac:dyDescent="0.2">
      <c r="A1196">
        <f>ROW(Source!A3613)</f>
        <v>3613</v>
      </c>
      <c r="B1196">
        <v>35364244</v>
      </c>
      <c r="C1196">
        <v>35387575</v>
      </c>
      <c r="D1196">
        <v>35111398</v>
      </c>
      <c r="E1196">
        <v>15872964</v>
      </c>
      <c r="F1196">
        <v>1</v>
      </c>
      <c r="G1196">
        <v>15872964</v>
      </c>
      <c r="H1196">
        <v>1</v>
      </c>
      <c r="I1196" t="s">
        <v>982</v>
      </c>
      <c r="J1196" t="s">
        <v>3</v>
      </c>
      <c r="K1196" t="s">
        <v>983</v>
      </c>
      <c r="L1196">
        <v>1191</v>
      </c>
      <c r="N1196">
        <v>1013</v>
      </c>
      <c r="O1196" t="s">
        <v>984</v>
      </c>
      <c r="P1196" t="s">
        <v>984</v>
      </c>
      <c r="Q1196">
        <v>1</v>
      </c>
      <c r="W1196">
        <v>0</v>
      </c>
      <c r="X1196">
        <v>476480486</v>
      </c>
      <c r="Y1196">
        <f>(AT1196*0.2)</f>
        <v>0.45999999999999996</v>
      </c>
      <c r="AA1196">
        <v>0</v>
      </c>
      <c r="AB1196">
        <v>0</v>
      </c>
      <c r="AC1196">
        <v>0</v>
      </c>
      <c r="AD1196">
        <v>0</v>
      </c>
      <c r="AE1196">
        <v>0</v>
      </c>
      <c r="AF1196">
        <v>0</v>
      </c>
      <c r="AG1196">
        <v>0</v>
      </c>
      <c r="AH1196">
        <v>0</v>
      </c>
      <c r="AI1196">
        <v>1</v>
      </c>
      <c r="AJ1196">
        <v>1</v>
      </c>
      <c r="AK1196">
        <v>1</v>
      </c>
      <c r="AL1196">
        <v>1</v>
      </c>
      <c r="AM1196">
        <v>-2</v>
      </c>
      <c r="AN1196">
        <v>0</v>
      </c>
      <c r="AO1196">
        <v>1</v>
      </c>
      <c r="AP1196">
        <v>1</v>
      </c>
      <c r="AQ1196">
        <v>0</v>
      </c>
      <c r="AR1196">
        <v>0</v>
      </c>
      <c r="AS1196" t="s">
        <v>3</v>
      </c>
      <c r="AT1196">
        <v>2.2999999999999998</v>
      </c>
      <c r="AU1196" t="s">
        <v>55</v>
      </c>
      <c r="AV1196">
        <v>1</v>
      </c>
      <c r="AW1196">
        <v>2</v>
      </c>
      <c r="AX1196">
        <v>35387581</v>
      </c>
      <c r="AY1196">
        <v>1</v>
      </c>
      <c r="AZ1196">
        <v>0</v>
      </c>
      <c r="BA1196">
        <v>1196</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CU1196">
        <f>ROUND(AT1196*Source!I3613*AH1196*AL1196,2)</f>
        <v>0</v>
      </c>
      <c r="CV1196">
        <f>ROUND(Y1196*Source!I3613,9)</f>
        <v>5.98</v>
      </c>
      <c r="CW1196">
        <v>0</v>
      </c>
      <c r="CX1196">
        <f>ROUND(Y1196*Source!I3613,9)</f>
        <v>5.98</v>
      </c>
      <c r="CY1196">
        <f>AD1196</f>
        <v>0</v>
      </c>
      <c r="CZ1196">
        <f>AH1196</f>
        <v>0</v>
      </c>
      <c r="DA1196">
        <f>AL1196</f>
        <v>1</v>
      </c>
      <c r="DB1196">
        <f>ROUND((ROUND(AT1196*CZ1196,2)*0.2),6)</f>
        <v>0</v>
      </c>
      <c r="DC1196">
        <f>ROUND((ROUND(AT1196*AG1196,2)*0.2),6)</f>
        <v>0</v>
      </c>
      <c r="DD1196" t="s">
        <v>3</v>
      </c>
      <c r="DE1196" t="s">
        <v>3</v>
      </c>
      <c r="DF1196">
        <f t="shared" si="245"/>
        <v>0</v>
      </c>
      <c r="DG1196">
        <f t="shared" si="246"/>
        <v>0</v>
      </c>
      <c r="DH1196">
        <f t="shared" si="247"/>
        <v>0</v>
      </c>
      <c r="DI1196">
        <f t="shared" si="248"/>
        <v>0</v>
      </c>
      <c r="DJ1196">
        <f>DI1196</f>
        <v>0</v>
      </c>
      <c r="DK1196">
        <v>0</v>
      </c>
      <c r="DL1196" t="s">
        <v>3</v>
      </c>
      <c r="DM1196">
        <v>0</v>
      </c>
      <c r="DN1196" t="s">
        <v>3</v>
      </c>
      <c r="DO1196">
        <v>0</v>
      </c>
    </row>
    <row r="1197" spans="1:119" x14ac:dyDescent="0.2">
      <c r="A1197">
        <f>ROW(Source!A3613)</f>
        <v>3613</v>
      </c>
      <c r="B1197">
        <v>35364244</v>
      </c>
      <c r="C1197">
        <v>35387575</v>
      </c>
      <c r="D1197">
        <v>35112768</v>
      </c>
      <c r="E1197">
        <v>1</v>
      </c>
      <c r="F1197">
        <v>1</v>
      </c>
      <c r="G1197">
        <v>15872964</v>
      </c>
      <c r="H1197">
        <v>2</v>
      </c>
      <c r="I1197" t="s">
        <v>1081</v>
      </c>
      <c r="J1197" t="s">
        <v>1082</v>
      </c>
      <c r="K1197" t="s">
        <v>1083</v>
      </c>
      <c r="L1197">
        <v>1368</v>
      </c>
      <c r="N1197">
        <v>1011</v>
      </c>
      <c r="O1197" t="s">
        <v>988</v>
      </c>
      <c r="P1197" t="s">
        <v>988</v>
      </c>
      <c r="Q1197">
        <v>1</v>
      </c>
      <c r="W1197">
        <v>0</v>
      </c>
      <c r="X1197">
        <v>-1503072827</v>
      </c>
      <c r="Y1197">
        <f>(AT1197*0.2)</f>
        <v>2.8000000000000004E-2</v>
      </c>
      <c r="AA1197">
        <v>0</v>
      </c>
      <c r="AB1197">
        <v>456.39</v>
      </c>
      <c r="AC1197">
        <v>1.4</v>
      </c>
      <c r="AD1197">
        <v>0</v>
      </c>
      <c r="AE1197">
        <v>0</v>
      </c>
      <c r="AF1197">
        <v>456.39</v>
      </c>
      <c r="AG1197">
        <v>1.4</v>
      </c>
      <c r="AH1197">
        <v>0</v>
      </c>
      <c r="AI1197">
        <v>1</v>
      </c>
      <c r="AJ1197">
        <v>1</v>
      </c>
      <c r="AK1197">
        <v>1</v>
      </c>
      <c r="AL1197">
        <v>1</v>
      </c>
      <c r="AM1197">
        <v>-2</v>
      </c>
      <c r="AN1197">
        <v>0</v>
      </c>
      <c r="AO1197">
        <v>1</v>
      </c>
      <c r="AP1197">
        <v>1</v>
      </c>
      <c r="AQ1197">
        <v>0</v>
      </c>
      <c r="AR1197">
        <v>0</v>
      </c>
      <c r="AS1197" t="s">
        <v>3</v>
      </c>
      <c r="AT1197">
        <v>0.14000000000000001</v>
      </c>
      <c r="AU1197" t="s">
        <v>55</v>
      </c>
      <c r="AV1197">
        <v>0</v>
      </c>
      <c r="AW1197">
        <v>2</v>
      </c>
      <c r="AX1197">
        <v>35387582</v>
      </c>
      <c r="AY1197">
        <v>1</v>
      </c>
      <c r="AZ1197">
        <v>0</v>
      </c>
      <c r="BA1197">
        <v>1197</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c r="BV1197">
        <v>0</v>
      </c>
      <c r="BW1197">
        <v>0</v>
      </c>
      <c r="CV1197">
        <v>0</v>
      </c>
      <c r="CW1197">
        <f>ROUND(Y1197*Source!I3613*DO1197,9)</f>
        <v>0</v>
      </c>
      <c r="CX1197">
        <f>ROUND(Y1197*Source!I3613,9)</f>
        <v>0.36399999999999999</v>
      </c>
      <c r="CY1197">
        <f>AB1197</f>
        <v>456.39</v>
      </c>
      <c r="CZ1197">
        <f>AF1197</f>
        <v>456.39</v>
      </c>
      <c r="DA1197">
        <f>AJ1197</f>
        <v>1</v>
      </c>
      <c r="DB1197">
        <f>ROUND((ROUND(AT1197*CZ1197,2)*0.2),6)</f>
        <v>12.778</v>
      </c>
      <c r="DC1197">
        <f>ROUND((ROUND(AT1197*AG1197,2)*0.2),6)</f>
        <v>0.04</v>
      </c>
      <c r="DD1197" t="s">
        <v>3</v>
      </c>
      <c r="DE1197" t="s">
        <v>3</v>
      </c>
      <c r="DF1197">
        <f t="shared" si="245"/>
        <v>0</v>
      </c>
      <c r="DG1197">
        <f t="shared" si="246"/>
        <v>166.13</v>
      </c>
      <c r="DH1197">
        <f t="shared" si="247"/>
        <v>0.51</v>
      </c>
      <c r="DI1197">
        <f t="shared" si="248"/>
        <v>0</v>
      </c>
      <c r="DJ1197">
        <f>DG1197</f>
        <v>166.13</v>
      </c>
      <c r="DK1197">
        <v>0</v>
      </c>
      <c r="DL1197" t="s">
        <v>3</v>
      </c>
      <c r="DM1197">
        <v>0</v>
      </c>
      <c r="DN1197" t="s">
        <v>3</v>
      </c>
      <c r="DO1197">
        <v>0</v>
      </c>
    </row>
    <row r="1198" spans="1:119" x14ac:dyDescent="0.2">
      <c r="A1198">
        <f>ROW(Source!A3613)</f>
        <v>3613</v>
      </c>
      <c r="B1198">
        <v>35364244</v>
      </c>
      <c r="C1198">
        <v>35387575</v>
      </c>
      <c r="D1198">
        <v>35113206</v>
      </c>
      <c r="E1198">
        <v>1</v>
      </c>
      <c r="F1198">
        <v>1</v>
      </c>
      <c r="G1198">
        <v>15872964</v>
      </c>
      <c r="H1198">
        <v>2</v>
      </c>
      <c r="I1198" t="s">
        <v>989</v>
      </c>
      <c r="J1198" t="s">
        <v>990</v>
      </c>
      <c r="K1198" t="s">
        <v>991</v>
      </c>
      <c r="L1198">
        <v>1368</v>
      </c>
      <c r="N1198">
        <v>1011</v>
      </c>
      <c r="O1198" t="s">
        <v>988</v>
      </c>
      <c r="P1198" t="s">
        <v>988</v>
      </c>
      <c r="Q1198">
        <v>1</v>
      </c>
      <c r="W1198">
        <v>0</v>
      </c>
      <c r="X1198">
        <v>-1817365194</v>
      </c>
      <c r="Y1198">
        <f>(AT1198*0.2)</f>
        <v>8.0000000000000002E-3</v>
      </c>
      <c r="AA1198">
        <v>0</v>
      </c>
      <c r="AB1198">
        <v>4.72</v>
      </c>
      <c r="AC1198">
        <v>0.1</v>
      </c>
      <c r="AD1198">
        <v>0</v>
      </c>
      <c r="AE1198">
        <v>0</v>
      </c>
      <c r="AF1198">
        <v>4.72</v>
      </c>
      <c r="AG1198">
        <v>0.1</v>
      </c>
      <c r="AH1198">
        <v>0</v>
      </c>
      <c r="AI1198">
        <v>1</v>
      </c>
      <c r="AJ1198">
        <v>1</v>
      </c>
      <c r="AK1198">
        <v>1</v>
      </c>
      <c r="AL1198">
        <v>1</v>
      </c>
      <c r="AM1198">
        <v>-2</v>
      </c>
      <c r="AN1198">
        <v>0</v>
      </c>
      <c r="AO1198">
        <v>1</v>
      </c>
      <c r="AP1198">
        <v>1</v>
      </c>
      <c r="AQ1198">
        <v>0</v>
      </c>
      <c r="AR1198">
        <v>0</v>
      </c>
      <c r="AS1198" t="s">
        <v>3</v>
      </c>
      <c r="AT1198">
        <v>0.04</v>
      </c>
      <c r="AU1198" t="s">
        <v>55</v>
      </c>
      <c r="AV1198">
        <v>0</v>
      </c>
      <c r="AW1198">
        <v>2</v>
      </c>
      <c r="AX1198">
        <v>35387583</v>
      </c>
      <c r="AY1198">
        <v>1</v>
      </c>
      <c r="AZ1198">
        <v>0</v>
      </c>
      <c r="BA1198">
        <v>1198</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c r="BV1198">
        <v>0</v>
      </c>
      <c r="BW1198">
        <v>0</v>
      </c>
      <c r="CV1198">
        <v>0</v>
      </c>
      <c r="CW1198">
        <f>ROUND(Y1198*Source!I3613*DO1198,9)</f>
        <v>0</v>
      </c>
      <c r="CX1198">
        <f>ROUND(Y1198*Source!I3613,9)</f>
        <v>0.104</v>
      </c>
      <c r="CY1198">
        <f>AB1198</f>
        <v>4.72</v>
      </c>
      <c r="CZ1198">
        <f>AF1198</f>
        <v>4.72</v>
      </c>
      <c r="DA1198">
        <f>AJ1198</f>
        <v>1</v>
      </c>
      <c r="DB1198">
        <f>ROUND((ROUND(AT1198*CZ1198,2)*0.2),6)</f>
        <v>3.7999999999999999E-2</v>
      </c>
      <c r="DC1198">
        <f>ROUND((ROUND(AT1198*AG1198,2)*0.2),6)</f>
        <v>0</v>
      </c>
      <c r="DD1198" t="s">
        <v>3</v>
      </c>
      <c r="DE1198" t="s">
        <v>3</v>
      </c>
      <c r="DF1198">
        <f t="shared" si="245"/>
        <v>0</v>
      </c>
      <c r="DG1198">
        <f t="shared" si="246"/>
        <v>0.49</v>
      </c>
      <c r="DH1198">
        <f t="shared" si="247"/>
        <v>0.01</v>
      </c>
      <c r="DI1198">
        <f t="shared" si="248"/>
        <v>0</v>
      </c>
      <c r="DJ1198">
        <f>DG1198</f>
        <v>0.49</v>
      </c>
      <c r="DK1198">
        <v>0</v>
      </c>
      <c r="DL1198" t="s">
        <v>3</v>
      </c>
      <c r="DM1198">
        <v>0</v>
      </c>
      <c r="DN1198" t="s">
        <v>3</v>
      </c>
      <c r="DO1198">
        <v>0</v>
      </c>
    </row>
    <row r="1199" spans="1:119" x14ac:dyDescent="0.2">
      <c r="A1199">
        <f>ROW(Source!A3613)</f>
        <v>3613</v>
      </c>
      <c r="B1199">
        <v>35364244</v>
      </c>
      <c r="C1199">
        <v>35387575</v>
      </c>
      <c r="D1199">
        <v>35113178</v>
      </c>
      <c r="E1199">
        <v>1</v>
      </c>
      <c r="F1199">
        <v>1</v>
      </c>
      <c r="G1199">
        <v>15872964</v>
      </c>
      <c r="H1199">
        <v>2</v>
      </c>
      <c r="I1199" t="s">
        <v>1084</v>
      </c>
      <c r="J1199" t="s">
        <v>1085</v>
      </c>
      <c r="K1199" t="s">
        <v>1086</v>
      </c>
      <c r="L1199">
        <v>1368</v>
      </c>
      <c r="N1199">
        <v>1011</v>
      </c>
      <c r="O1199" t="s">
        <v>988</v>
      </c>
      <c r="P1199" t="s">
        <v>988</v>
      </c>
      <c r="Q1199">
        <v>1</v>
      </c>
      <c r="W1199">
        <v>0</v>
      </c>
      <c r="X1199">
        <v>-385320760</v>
      </c>
      <c r="Y1199">
        <f>(AT1199*0.2)</f>
        <v>4.4000000000000004E-2</v>
      </c>
      <c r="AA1199">
        <v>0</v>
      </c>
      <c r="AB1199">
        <v>9.8699999999999992</v>
      </c>
      <c r="AC1199">
        <v>0.49</v>
      </c>
      <c r="AD1199">
        <v>0</v>
      </c>
      <c r="AE1199">
        <v>0</v>
      </c>
      <c r="AF1199">
        <v>9.8699999999999992</v>
      </c>
      <c r="AG1199">
        <v>0.49</v>
      </c>
      <c r="AH1199">
        <v>0</v>
      </c>
      <c r="AI1199">
        <v>1</v>
      </c>
      <c r="AJ1199">
        <v>1</v>
      </c>
      <c r="AK1199">
        <v>1</v>
      </c>
      <c r="AL1199">
        <v>1</v>
      </c>
      <c r="AM1199">
        <v>-2</v>
      </c>
      <c r="AN1199">
        <v>0</v>
      </c>
      <c r="AO1199">
        <v>1</v>
      </c>
      <c r="AP1199">
        <v>1</v>
      </c>
      <c r="AQ1199">
        <v>0</v>
      </c>
      <c r="AR1199">
        <v>0</v>
      </c>
      <c r="AS1199" t="s">
        <v>3</v>
      </c>
      <c r="AT1199">
        <v>0.22</v>
      </c>
      <c r="AU1199" t="s">
        <v>55</v>
      </c>
      <c r="AV1199">
        <v>0</v>
      </c>
      <c r="AW1199">
        <v>2</v>
      </c>
      <c r="AX1199">
        <v>35387584</v>
      </c>
      <c r="AY1199">
        <v>1</v>
      </c>
      <c r="AZ1199">
        <v>0</v>
      </c>
      <c r="BA1199">
        <v>1199</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CV1199">
        <v>0</v>
      </c>
      <c r="CW1199">
        <f>ROUND(Y1199*Source!I3613*DO1199,9)</f>
        <v>0</v>
      </c>
      <c r="CX1199">
        <f>ROUND(Y1199*Source!I3613,9)</f>
        <v>0.57199999999999995</v>
      </c>
      <c r="CY1199">
        <f>AB1199</f>
        <v>9.8699999999999992</v>
      </c>
      <c r="CZ1199">
        <f>AF1199</f>
        <v>9.8699999999999992</v>
      </c>
      <c r="DA1199">
        <f>AJ1199</f>
        <v>1</v>
      </c>
      <c r="DB1199">
        <f>ROUND((ROUND(AT1199*CZ1199,2)*0.2),6)</f>
        <v>0.434</v>
      </c>
      <c r="DC1199">
        <f>ROUND((ROUND(AT1199*AG1199,2)*0.2),6)</f>
        <v>2.1999999999999999E-2</v>
      </c>
      <c r="DD1199" t="s">
        <v>3</v>
      </c>
      <c r="DE1199" t="s">
        <v>3</v>
      </c>
      <c r="DF1199">
        <f t="shared" si="245"/>
        <v>0</v>
      </c>
      <c r="DG1199">
        <f t="shared" si="246"/>
        <v>5.65</v>
      </c>
      <c r="DH1199">
        <f t="shared" si="247"/>
        <v>0.28000000000000003</v>
      </c>
      <c r="DI1199">
        <f t="shared" si="248"/>
        <v>0</v>
      </c>
      <c r="DJ1199">
        <f>DG1199</f>
        <v>5.65</v>
      </c>
      <c r="DK1199">
        <v>0</v>
      </c>
      <c r="DL1199" t="s">
        <v>3</v>
      </c>
      <c r="DM1199">
        <v>0</v>
      </c>
      <c r="DN1199" t="s">
        <v>3</v>
      </c>
      <c r="DO1199">
        <v>0</v>
      </c>
    </row>
    <row r="1200" spans="1:119" x14ac:dyDescent="0.2">
      <c r="A1200">
        <f>ROW(Source!A3613)</f>
        <v>3613</v>
      </c>
      <c r="B1200">
        <v>35364244</v>
      </c>
      <c r="C1200">
        <v>35387575</v>
      </c>
      <c r="D1200">
        <v>35122221</v>
      </c>
      <c r="E1200">
        <v>1</v>
      </c>
      <c r="F1200">
        <v>1</v>
      </c>
      <c r="G1200">
        <v>15872964</v>
      </c>
      <c r="H1200">
        <v>3</v>
      </c>
      <c r="I1200" t="s">
        <v>128</v>
      </c>
      <c r="J1200" t="s">
        <v>130</v>
      </c>
      <c r="K1200" t="s">
        <v>129</v>
      </c>
      <c r="L1200">
        <v>1354</v>
      </c>
      <c r="N1200">
        <v>1010</v>
      </c>
      <c r="O1200" t="s">
        <v>52</v>
      </c>
      <c r="P1200" t="s">
        <v>52</v>
      </c>
      <c r="Q1200">
        <v>1</v>
      </c>
      <c r="W1200">
        <v>0</v>
      </c>
      <c r="X1200">
        <v>-2080535723</v>
      </c>
      <c r="Y1200">
        <f>(AT1200*0)</f>
        <v>0</v>
      </c>
      <c r="AA1200">
        <v>2206.16</v>
      </c>
      <c r="AB1200">
        <v>0</v>
      </c>
      <c r="AC1200">
        <v>0</v>
      </c>
      <c r="AD1200">
        <v>0</v>
      </c>
      <c r="AE1200">
        <v>2206.16</v>
      </c>
      <c r="AF1200">
        <v>0</v>
      </c>
      <c r="AG1200">
        <v>0</v>
      </c>
      <c r="AH1200">
        <v>0</v>
      </c>
      <c r="AI1200">
        <v>1</v>
      </c>
      <c r="AJ1200">
        <v>1</v>
      </c>
      <c r="AK1200">
        <v>1</v>
      </c>
      <c r="AL1200">
        <v>1</v>
      </c>
      <c r="AM1200">
        <v>-2</v>
      </c>
      <c r="AN1200">
        <v>0</v>
      </c>
      <c r="AO1200">
        <v>1</v>
      </c>
      <c r="AP1200">
        <v>1</v>
      </c>
      <c r="AQ1200">
        <v>0</v>
      </c>
      <c r="AR1200">
        <v>0</v>
      </c>
      <c r="AS1200" t="s">
        <v>3</v>
      </c>
      <c r="AT1200">
        <v>1</v>
      </c>
      <c r="AU1200" t="s">
        <v>54</v>
      </c>
      <c r="AV1200">
        <v>0</v>
      </c>
      <c r="AW1200">
        <v>2</v>
      </c>
      <c r="AX1200">
        <v>35387585</v>
      </c>
      <c r="AY1200">
        <v>1</v>
      </c>
      <c r="AZ1200">
        <v>0</v>
      </c>
      <c r="BA1200">
        <v>1200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CV1200">
        <v>0</v>
      </c>
      <c r="CW1200">
        <v>0</v>
      </c>
      <c r="CX1200">
        <f>ROUND(Y1200*Source!I3613,9)</f>
        <v>0</v>
      </c>
      <c r="CY1200">
        <f>AA1200</f>
        <v>2206.16</v>
      </c>
      <c r="CZ1200">
        <f>AE1200</f>
        <v>2206.16</v>
      </c>
      <c r="DA1200">
        <f>AI1200</f>
        <v>1</v>
      </c>
      <c r="DB1200">
        <f>ROUND((ROUND(AT1200*CZ1200,2)*0),6)</f>
        <v>0</v>
      </c>
      <c r="DC1200">
        <f>ROUND((ROUND(AT1200*AG1200,2)*0),6)</f>
        <v>0</v>
      </c>
      <c r="DD1200" t="s">
        <v>3</v>
      </c>
      <c r="DE1200" t="s">
        <v>3</v>
      </c>
      <c r="DF1200">
        <f t="shared" si="245"/>
        <v>0</v>
      </c>
      <c r="DG1200">
        <f t="shared" si="246"/>
        <v>0</v>
      </c>
      <c r="DH1200">
        <f t="shared" si="247"/>
        <v>0</v>
      </c>
      <c r="DI1200">
        <f t="shared" si="248"/>
        <v>0</v>
      </c>
      <c r="DJ1200">
        <f>DF1200</f>
        <v>0</v>
      </c>
      <c r="DK1200">
        <v>0</v>
      </c>
      <c r="DL1200" t="s">
        <v>3</v>
      </c>
      <c r="DM1200">
        <v>0</v>
      </c>
      <c r="DN1200" t="s">
        <v>3</v>
      </c>
      <c r="DO1200">
        <v>0</v>
      </c>
    </row>
    <row r="1201" spans="1:119" x14ac:dyDescent="0.2">
      <c r="A1201">
        <f>ROW(Source!A3614)</f>
        <v>3614</v>
      </c>
      <c r="B1201">
        <v>35364244</v>
      </c>
      <c r="C1201">
        <v>35387586</v>
      </c>
      <c r="D1201">
        <v>35111398</v>
      </c>
      <c r="E1201">
        <v>15872964</v>
      </c>
      <c r="F1201">
        <v>1</v>
      </c>
      <c r="G1201">
        <v>15872964</v>
      </c>
      <c r="H1201">
        <v>1</v>
      </c>
      <c r="I1201" t="s">
        <v>982</v>
      </c>
      <c r="J1201" t="s">
        <v>3</v>
      </c>
      <c r="K1201" t="s">
        <v>983</v>
      </c>
      <c r="L1201">
        <v>1191</v>
      </c>
      <c r="N1201">
        <v>1013</v>
      </c>
      <c r="O1201" t="s">
        <v>984</v>
      </c>
      <c r="P1201" t="s">
        <v>984</v>
      </c>
      <c r="Q1201">
        <v>1</v>
      </c>
      <c r="W1201">
        <v>0</v>
      </c>
      <c r="X1201">
        <v>476480486</v>
      </c>
      <c r="Y1201">
        <f>AT1201</f>
        <v>2.2999999999999998</v>
      </c>
      <c r="AA1201">
        <v>0</v>
      </c>
      <c r="AB1201">
        <v>0</v>
      </c>
      <c r="AC1201">
        <v>0</v>
      </c>
      <c r="AD1201">
        <v>0</v>
      </c>
      <c r="AE1201">
        <v>0</v>
      </c>
      <c r="AF1201">
        <v>0</v>
      </c>
      <c r="AG1201">
        <v>0</v>
      </c>
      <c r="AH1201">
        <v>0</v>
      </c>
      <c r="AI1201">
        <v>1</v>
      </c>
      <c r="AJ1201">
        <v>1</v>
      </c>
      <c r="AK1201">
        <v>1</v>
      </c>
      <c r="AL1201">
        <v>1</v>
      </c>
      <c r="AM1201">
        <v>-2</v>
      </c>
      <c r="AN1201">
        <v>0</v>
      </c>
      <c r="AO1201">
        <v>1</v>
      </c>
      <c r="AP1201">
        <v>1</v>
      </c>
      <c r="AQ1201">
        <v>0</v>
      </c>
      <c r="AR1201">
        <v>0</v>
      </c>
      <c r="AS1201" t="s">
        <v>3</v>
      </c>
      <c r="AT1201">
        <v>2.2999999999999998</v>
      </c>
      <c r="AU1201" t="s">
        <v>3</v>
      </c>
      <c r="AV1201">
        <v>1</v>
      </c>
      <c r="AW1201">
        <v>2</v>
      </c>
      <c r="AX1201">
        <v>35387592</v>
      </c>
      <c r="AY1201">
        <v>1</v>
      </c>
      <c r="AZ1201">
        <v>0</v>
      </c>
      <c r="BA1201">
        <v>1201</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CU1201">
        <f>ROUND(AT1201*Source!I3614*AH1201*AL1201,2)</f>
        <v>0</v>
      </c>
      <c r="CV1201">
        <f>ROUND(Y1201*Source!I3614,9)</f>
        <v>29.9</v>
      </c>
      <c r="CW1201">
        <v>0</v>
      </c>
      <c r="CX1201">
        <f>ROUND(Y1201*Source!I3614,9)</f>
        <v>29.9</v>
      </c>
      <c r="CY1201">
        <f>AD1201</f>
        <v>0</v>
      </c>
      <c r="CZ1201">
        <f>AH1201</f>
        <v>0</v>
      </c>
      <c r="DA1201">
        <f>AL1201</f>
        <v>1</v>
      </c>
      <c r="DB1201">
        <f>ROUND(ROUND(AT1201*CZ1201,2),6)</f>
        <v>0</v>
      </c>
      <c r="DC1201">
        <f>ROUND(ROUND(AT1201*AG1201,2),6)</f>
        <v>0</v>
      </c>
      <c r="DD1201" t="s">
        <v>3</v>
      </c>
      <c r="DE1201" t="s">
        <v>3</v>
      </c>
      <c r="DF1201">
        <f t="shared" si="245"/>
        <v>0</v>
      </c>
      <c r="DG1201">
        <f t="shared" si="246"/>
        <v>0</v>
      </c>
      <c r="DH1201">
        <f t="shared" si="247"/>
        <v>0</v>
      </c>
      <c r="DI1201">
        <f t="shared" si="248"/>
        <v>0</v>
      </c>
      <c r="DJ1201">
        <f>DI1201</f>
        <v>0</v>
      </c>
      <c r="DK1201">
        <v>0</v>
      </c>
      <c r="DL1201" t="s">
        <v>3</v>
      </c>
      <c r="DM1201">
        <v>0</v>
      </c>
      <c r="DN1201" t="s">
        <v>3</v>
      </c>
      <c r="DO1201">
        <v>0</v>
      </c>
    </row>
    <row r="1202" spans="1:119" x14ac:dyDescent="0.2">
      <c r="A1202">
        <f>ROW(Source!A3614)</f>
        <v>3614</v>
      </c>
      <c r="B1202">
        <v>35364244</v>
      </c>
      <c r="C1202">
        <v>35387586</v>
      </c>
      <c r="D1202">
        <v>35112768</v>
      </c>
      <c r="E1202">
        <v>1</v>
      </c>
      <c r="F1202">
        <v>1</v>
      </c>
      <c r="G1202">
        <v>15872964</v>
      </c>
      <c r="H1202">
        <v>2</v>
      </c>
      <c r="I1202" t="s">
        <v>1081</v>
      </c>
      <c r="J1202" t="s">
        <v>1082</v>
      </c>
      <c r="K1202" t="s">
        <v>1083</v>
      </c>
      <c r="L1202">
        <v>1368</v>
      </c>
      <c r="N1202">
        <v>1011</v>
      </c>
      <c r="O1202" t="s">
        <v>988</v>
      </c>
      <c r="P1202" t="s">
        <v>988</v>
      </c>
      <c r="Q1202">
        <v>1</v>
      </c>
      <c r="W1202">
        <v>0</v>
      </c>
      <c r="X1202">
        <v>-1503072827</v>
      </c>
      <c r="Y1202">
        <f>AT1202</f>
        <v>0.14000000000000001</v>
      </c>
      <c r="AA1202">
        <v>0</v>
      </c>
      <c r="AB1202">
        <v>456.39</v>
      </c>
      <c r="AC1202">
        <v>1.4</v>
      </c>
      <c r="AD1202">
        <v>0</v>
      </c>
      <c r="AE1202">
        <v>0</v>
      </c>
      <c r="AF1202">
        <v>456.39</v>
      </c>
      <c r="AG1202">
        <v>1.4</v>
      </c>
      <c r="AH1202">
        <v>0</v>
      </c>
      <c r="AI1202">
        <v>1</v>
      </c>
      <c r="AJ1202">
        <v>1</v>
      </c>
      <c r="AK1202">
        <v>1</v>
      </c>
      <c r="AL1202">
        <v>1</v>
      </c>
      <c r="AM1202">
        <v>-2</v>
      </c>
      <c r="AN1202">
        <v>0</v>
      </c>
      <c r="AO1202">
        <v>1</v>
      </c>
      <c r="AP1202">
        <v>1</v>
      </c>
      <c r="AQ1202">
        <v>0</v>
      </c>
      <c r="AR1202">
        <v>0</v>
      </c>
      <c r="AS1202" t="s">
        <v>3</v>
      </c>
      <c r="AT1202">
        <v>0.14000000000000001</v>
      </c>
      <c r="AU1202" t="s">
        <v>3</v>
      </c>
      <c r="AV1202">
        <v>0</v>
      </c>
      <c r="AW1202">
        <v>2</v>
      </c>
      <c r="AX1202">
        <v>35387593</v>
      </c>
      <c r="AY1202">
        <v>1</v>
      </c>
      <c r="AZ1202">
        <v>0</v>
      </c>
      <c r="BA1202">
        <v>1202</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CV1202">
        <v>0</v>
      </c>
      <c r="CW1202">
        <f>ROUND(Y1202*Source!I3614*DO1202,9)</f>
        <v>0</v>
      </c>
      <c r="CX1202">
        <f>ROUND(Y1202*Source!I3614,9)</f>
        <v>1.82</v>
      </c>
      <c r="CY1202">
        <f>AB1202</f>
        <v>456.39</v>
      </c>
      <c r="CZ1202">
        <f>AF1202</f>
        <v>456.39</v>
      </c>
      <c r="DA1202">
        <f>AJ1202</f>
        <v>1</v>
      </c>
      <c r="DB1202">
        <f>ROUND(ROUND(AT1202*CZ1202,2),6)</f>
        <v>63.89</v>
      </c>
      <c r="DC1202">
        <f>ROUND(ROUND(AT1202*AG1202,2),6)</f>
        <v>0.2</v>
      </c>
      <c r="DD1202" t="s">
        <v>3</v>
      </c>
      <c r="DE1202" t="s">
        <v>3</v>
      </c>
      <c r="DF1202">
        <f t="shared" si="245"/>
        <v>0</v>
      </c>
      <c r="DG1202">
        <f t="shared" si="246"/>
        <v>830.63</v>
      </c>
      <c r="DH1202">
        <f t="shared" si="247"/>
        <v>2.5499999999999998</v>
      </c>
      <c r="DI1202">
        <f t="shared" si="248"/>
        <v>0</v>
      </c>
      <c r="DJ1202">
        <f>DG1202</f>
        <v>830.63</v>
      </c>
      <c r="DK1202">
        <v>0</v>
      </c>
      <c r="DL1202" t="s">
        <v>3</v>
      </c>
      <c r="DM1202">
        <v>0</v>
      </c>
      <c r="DN1202" t="s">
        <v>3</v>
      </c>
      <c r="DO1202">
        <v>0</v>
      </c>
    </row>
    <row r="1203" spans="1:119" x14ac:dyDescent="0.2">
      <c r="A1203">
        <f>ROW(Source!A3614)</f>
        <v>3614</v>
      </c>
      <c r="B1203">
        <v>35364244</v>
      </c>
      <c r="C1203">
        <v>35387586</v>
      </c>
      <c r="D1203">
        <v>35113206</v>
      </c>
      <c r="E1203">
        <v>1</v>
      </c>
      <c r="F1203">
        <v>1</v>
      </c>
      <c r="G1203">
        <v>15872964</v>
      </c>
      <c r="H1203">
        <v>2</v>
      </c>
      <c r="I1203" t="s">
        <v>989</v>
      </c>
      <c r="J1203" t="s">
        <v>990</v>
      </c>
      <c r="K1203" t="s">
        <v>991</v>
      </c>
      <c r="L1203">
        <v>1368</v>
      </c>
      <c r="N1203">
        <v>1011</v>
      </c>
      <c r="O1203" t="s">
        <v>988</v>
      </c>
      <c r="P1203" t="s">
        <v>988</v>
      </c>
      <c r="Q1203">
        <v>1</v>
      </c>
      <c r="W1203">
        <v>0</v>
      </c>
      <c r="X1203">
        <v>-1817365194</v>
      </c>
      <c r="Y1203">
        <f>AT1203</f>
        <v>0.04</v>
      </c>
      <c r="AA1203">
        <v>0</v>
      </c>
      <c r="AB1203">
        <v>4.72</v>
      </c>
      <c r="AC1203">
        <v>0.1</v>
      </c>
      <c r="AD1203">
        <v>0</v>
      </c>
      <c r="AE1203">
        <v>0</v>
      </c>
      <c r="AF1203">
        <v>4.72</v>
      </c>
      <c r="AG1203">
        <v>0.1</v>
      </c>
      <c r="AH1203">
        <v>0</v>
      </c>
      <c r="AI1203">
        <v>1</v>
      </c>
      <c r="AJ1203">
        <v>1</v>
      </c>
      <c r="AK1203">
        <v>1</v>
      </c>
      <c r="AL1203">
        <v>1</v>
      </c>
      <c r="AM1203">
        <v>-2</v>
      </c>
      <c r="AN1203">
        <v>0</v>
      </c>
      <c r="AO1203">
        <v>1</v>
      </c>
      <c r="AP1203">
        <v>1</v>
      </c>
      <c r="AQ1203">
        <v>0</v>
      </c>
      <c r="AR1203">
        <v>0</v>
      </c>
      <c r="AS1203" t="s">
        <v>3</v>
      </c>
      <c r="AT1203">
        <v>0.04</v>
      </c>
      <c r="AU1203" t="s">
        <v>3</v>
      </c>
      <c r="AV1203">
        <v>0</v>
      </c>
      <c r="AW1203">
        <v>2</v>
      </c>
      <c r="AX1203">
        <v>35387594</v>
      </c>
      <c r="AY1203">
        <v>1</v>
      </c>
      <c r="AZ1203">
        <v>0</v>
      </c>
      <c r="BA1203">
        <v>1203</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CV1203">
        <v>0</v>
      </c>
      <c r="CW1203">
        <f>ROUND(Y1203*Source!I3614*DO1203,9)</f>
        <v>0</v>
      </c>
      <c r="CX1203">
        <f>ROUND(Y1203*Source!I3614,9)</f>
        <v>0.52</v>
      </c>
      <c r="CY1203">
        <f>AB1203</f>
        <v>4.72</v>
      </c>
      <c r="CZ1203">
        <f>AF1203</f>
        <v>4.72</v>
      </c>
      <c r="DA1203">
        <f>AJ1203</f>
        <v>1</v>
      </c>
      <c r="DB1203">
        <f>ROUND(ROUND(AT1203*CZ1203,2),6)</f>
        <v>0.19</v>
      </c>
      <c r="DC1203">
        <f>ROUND(ROUND(AT1203*AG1203,2),6)</f>
        <v>0</v>
      </c>
      <c r="DD1203" t="s">
        <v>3</v>
      </c>
      <c r="DE1203" t="s">
        <v>3</v>
      </c>
      <c r="DF1203">
        <f t="shared" si="245"/>
        <v>0</v>
      </c>
      <c r="DG1203">
        <f t="shared" si="246"/>
        <v>2.4500000000000002</v>
      </c>
      <c r="DH1203">
        <f t="shared" si="247"/>
        <v>0.05</v>
      </c>
      <c r="DI1203">
        <f t="shared" si="248"/>
        <v>0</v>
      </c>
      <c r="DJ1203">
        <f>DG1203</f>
        <v>2.4500000000000002</v>
      </c>
      <c r="DK1203">
        <v>0</v>
      </c>
      <c r="DL1203" t="s">
        <v>3</v>
      </c>
      <c r="DM1203">
        <v>0</v>
      </c>
      <c r="DN1203" t="s">
        <v>3</v>
      </c>
      <c r="DO1203">
        <v>0</v>
      </c>
    </row>
    <row r="1204" spans="1:119" x14ac:dyDescent="0.2">
      <c r="A1204">
        <f>ROW(Source!A3614)</f>
        <v>3614</v>
      </c>
      <c r="B1204">
        <v>35364244</v>
      </c>
      <c r="C1204">
        <v>35387586</v>
      </c>
      <c r="D1204">
        <v>35113178</v>
      </c>
      <c r="E1204">
        <v>1</v>
      </c>
      <c r="F1204">
        <v>1</v>
      </c>
      <c r="G1204">
        <v>15872964</v>
      </c>
      <c r="H1204">
        <v>2</v>
      </c>
      <c r="I1204" t="s">
        <v>1084</v>
      </c>
      <c r="J1204" t="s">
        <v>1085</v>
      </c>
      <c r="K1204" t="s">
        <v>1086</v>
      </c>
      <c r="L1204">
        <v>1368</v>
      </c>
      <c r="N1204">
        <v>1011</v>
      </c>
      <c r="O1204" t="s">
        <v>988</v>
      </c>
      <c r="P1204" t="s">
        <v>988</v>
      </c>
      <c r="Q1204">
        <v>1</v>
      </c>
      <c r="W1204">
        <v>0</v>
      </c>
      <c r="X1204">
        <v>-385320760</v>
      </c>
      <c r="Y1204">
        <f>AT1204</f>
        <v>0.22</v>
      </c>
      <c r="AA1204">
        <v>0</v>
      </c>
      <c r="AB1204">
        <v>9.8699999999999992</v>
      </c>
      <c r="AC1204">
        <v>0.49</v>
      </c>
      <c r="AD1204">
        <v>0</v>
      </c>
      <c r="AE1204">
        <v>0</v>
      </c>
      <c r="AF1204">
        <v>9.8699999999999992</v>
      </c>
      <c r="AG1204">
        <v>0.49</v>
      </c>
      <c r="AH1204">
        <v>0</v>
      </c>
      <c r="AI1204">
        <v>1</v>
      </c>
      <c r="AJ1204">
        <v>1</v>
      </c>
      <c r="AK1204">
        <v>1</v>
      </c>
      <c r="AL1204">
        <v>1</v>
      </c>
      <c r="AM1204">
        <v>-2</v>
      </c>
      <c r="AN1204">
        <v>0</v>
      </c>
      <c r="AO1204">
        <v>1</v>
      </c>
      <c r="AP1204">
        <v>1</v>
      </c>
      <c r="AQ1204">
        <v>0</v>
      </c>
      <c r="AR1204">
        <v>0</v>
      </c>
      <c r="AS1204" t="s">
        <v>3</v>
      </c>
      <c r="AT1204">
        <v>0.22</v>
      </c>
      <c r="AU1204" t="s">
        <v>3</v>
      </c>
      <c r="AV1204">
        <v>0</v>
      </c>
      <c r="AW1204">
        <v>2</v>
      </c>
      <c r="AX1204">
        <v>35387595</v>
      </c>
      <c r="AY1204">
        <v>1</v>
      </c>
      <c r="AZ1204">
        <v>0</v>
      </c>
      <c r="BA1204">
        <v>1204</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CV1204">
        <v>0</v>
      </c>
      <c r="CW1204">
        <f>ROUND(Y1204*Source!I3614*DO1204,9)</f>
        <v>0</v>
      </c>
      <c r="CX1204">
        <f>ROUND(Y1204*Source!I3614,9)</f>
        <v>2.86</v>
      </c>
      <c r="CY1204">
        <f>AB1204</f>
        <v>9.8699999999999992</v>
      </c>
      <c r="CZ1204">
        <f>AF1204</f>
        <v>9.8699999999999992</v>
      </c>
      <c r="DA1204">
        <f>AJ1204</f>
        <v>1</v>
      </c>
      <c r="DB1204">
        <f>ROUND(ROUND(AT1204*CZ1204,2),6)</f>
        <v>2.17</v>
      </c>
      <c r="DC1204">
        <f>ROUND(ROUND(AT1204*AG1204,2),6)</f>
        <v>0.11</v>
      </c>
      <c r="DD1204" t="s">
        <v>3</v>
      </c>
      <c r="DE1204" t="s">
        <v>3</v>
      </c>
      <c r="DF1204">
        <f t="shared" si="245"/>
        <v>0</v>
      </c>
      <c r="DG1204">
        <f t="shared" si="246"/>
        <v>28.23</v>
      </c>
      <c r="DH1204">
        <f t="shared" si="247"/>
        <v>1.4</v>
      </c>
      <c r="DI1204">
        <f t="shared" si="248"/>
        <v>0</v>
      </c>
      <c r="DJ1204">
        <f>DG1204</f>
        <v>28.23</v>
      </c>
      <c r="DK1204">
        <v>0</v>
      </c>
      <c r="DL1204" t="s">
        <v>3</v>
      </c>
      <c r="DM1204">
        <v>0</v>
      </c>
      <c r="DN1204" t="s">
        <v>3</v>
      </c>
      <c r="DO1204">
        <v>0</v>
      </c>
    </row>
    <row r="1205" spans="1:119" x14ac:dyDescent="0.2">
      <c r="A1205">
        <f>ROW(Source!A3614)</f>
        <v>3614</v>
      </c>
      <c r="B1205">
        <v>35364244</v>
      </c>
      <c r="C1205">
        <v>35387586</v>
      </c>
      <c r="D1205">
        <v>35122221</v>
      </c>
      <c r="E1205">
        <v>1</v>
      </c>
      <c r="F1205">
        <v>1</v>
      </c>
      <c r="G1205">
        <v>15872964</v>
      </c>
      <c r="H1205">
        <v>3</v>
      </c>
      <c r="I1205" t="s">
        <v>128</v>
      </c>
      <c r="J1205" t="s">
        <v>130</v>
      </c>
      <c r="K1205" t="s">
        <v>129</v>
      </c>
      <c r="L1205">
        <v>1354</v>
      </c>
      <c r="N1205">
        <v>1010</v>
      </c>
      <c r="O1205" t="s">
        <v>52</v>
      </c>
      <c r="P1205" t="s">
        <v>52</v>
      </c>
      <c r="Q1205">
        <v>1</v>
      </c>
      <c r="W1205">
        <v>1</v>
      </c>
      <c r="X1205">
        <v>-2080535723</v>
      </c>
      <c r="Y1205">
        <f>AT1205</f>
        <v>-1</v>
      </c>
      <c r="AA1205">
        <v>2206.16</v>
      </c>
      <c r="AB1205">
        <v>0</v>
      </c>
      <c r="AC1205">
        <v>0</v>
      </c>
      <c r="AD1205">
        <v>0</v>
      </c>
      <c r="AE1205">
        <v>2206.16</v>
      </c>
      <c r="AF1205">
        <v>0</v>
      </c>
      <c r="AG1205">
        <v>0</v>
      </c>
      <c r="AH1205">
        <v>0</v>
      </c>
      <c r="AI1205">
        <v>1</v>
      </c>
      <c r="AJ1205">
        <v>1</v>
      </c>
      <c r="AK1205">
        <v>1</v>
      </c>
      <c r="AL1205">
        <v>1</v>
      </c>
      <c r="AM1205">
        <v>-2</v>
      </c>
      <c r="AN1205">
        <v>0</v>
      </c>
      <c r="AO1205">
        <v>1</v>
      </c>
      <c r="AP1205">
        <v>1</v>
      </c>
      <c r="AQ1205">
        <v>0</v>
      </c>
      <c r="AR1205">
        <v>0</v>
      </c>
      <c r="AS1205" t="s">
        <v>3</v>
      </c>
      <c r="AT1205">
        <v>-1</v>
      </c>
      <c r="AU1205" t="s">
        <v>3</v>
      </c>
      <c r="AV1205">
        <v>0</v>
      </c>
      <c r="AW1205">
        <v>2</v>
      </c>
      <c r="AX1205">
        <v>35387596</v>
      </c>
      <c r="AY1205">
        <v>1</v>
      </c>
      <c r="AZ1205">
        <v>6144</v>
      </c>
      <c r="BA1205">
        <v>1205</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CV1205">
        <v>0</v>
      </c>
      <c r="CW1205">
        <v>0</v>
      </c>
      <c r="CX1205">
        <f>ROUND(Y1205*Source!I3614,9)</f>
        <v>-13</v>
      </c>
      <c r="CY1205">
        <f>AA1205</f>
        <v>2206.16</v>
      </c>
      <c r="CZ1205">
        <f>AE1205</f>
        <v>2206.16</v>
      </c>
      <c r="DA1205">
        <f>AI1205</f>
        <v>1</v>
      </c>
      <c r="DB1205">
        <f>ROUND(ROUND(AT1205*CZ1205,2),6)</f>
        <v>-2206.16</v>
      </c>
      <c r="DC1205">
        <f>ROUND(ROUND(AT1205*AG1205,2),6)</f>
        <v>0</v>
      </c>
      <c r="DD1205" t="s">
        <v>3</v>
      </c>
      <c r="DE1205" t="s">
        <v>3</v>
      </c>
      <c r="DF1205">
        <f t="shared" si="245"/>
        <v>-28680.080000000002</v>
      </c>
      <c r="DG1205">
        <f t="shared" si="246"/>
        <v>0</v>
      </c>
      <c r="DH1205">
        <f t="shared" si="247"/>
        <v>0</v>
      </c>
      <c r="DI1205">
        <f t="shared" si="248"/>
        <v>0</v>
      </c>
      <c r="DJ1205">
        <f>DF1205</f>
        <v>-28680.080000000002</v>
      </c>
      <c r="DK1205">
        <v>0</v>
      </c>
      <c r="DL1205" t="s">
        <v>3</v>
      </c>
      <c r="DM1205">
        <v>0</v>
      </c>
      <c r="DN1205" t="s">
        <v>3</v>
      </c>
      <c r="DO1205">
        <v>0</v>
      </c>
    </row>
    <row r="1206" spans="1:119" x14ac:dyDescent="0.2">
      <c r="A1206">
        <f>ROW(Source!A3651)</f>
        <v>3651</v>
      </c>
      <c r="B1206">
        <v>35364244</v>
      </c>
      <c r="C1206">
        <v>35387656</v>
      </c>
      <c r="D1206">
        <v>35111398</v>
      </c>
      <c r="E1206">
        <v>15872964</v>
      </c>
      <c r="F1206">
        <v>1</v>
      </c>
      <c r="G1206">
        <v>15872964</v>
      </c>
      <c r="H1206">
        <v>1</v>
      </c>
      <c r="I1206" t="s">
        <v>982</v>
      </c>
      <c r="J1206" t="s">
        <v>3</v>
      </c>
      <c r="K1206" t="s">
        <v>983</v>
      </c>
      <c r="L1206">
        <v>1191</v>
      </c>
      <c r="N1206">
        <v>1013</v>
      </c>
      <c r="O1206" t="s">
        <v>984</v>
      </c>
      <c r="P1206" t="s">
        <v>984</v>
      </c>
      <c r="Q1206">
        <v>1</v>
      </c>
      <c r="W1206">
        <v>0</v>
      </c>
      <c r="X1206">
        <v>476480486</v>
      </c>
      <c r="Y1206">
        <f>(AT1206*0.2)</f>
        <v>0.45999999999999996</v>
      </c>
      <c r="AA1206">
        <v>0</v>
      </c>
      <c r="AB1206">
        <v>0</v>
      </c>
      <c r="AC1206">
        <v>0</v>
      </c>
      <c r="AD1206">
        <v>0</v>
      </c>
      <c r="AE1206">
        <v>0</v>
      </c>
      <c r="AF1206">
        <v>0</v>
      </c>
      <c r="AG1206">
        <v>0</v>
      </c>
      <c r="AH1206">
        <v>0</v>
      </c>
      <c r="AI1206">
        <v>1</v>
      </c>
      <c r="AJ1206">
        <v>1</v>
      </c>
      <c r="AK1206">
        <v>1</v>
      </c>
      <c r="AL1206">
        <v>1</v>
      </c>
      <c r="AM1206">
        <v>-2</v>
      </c>
      <c r="AN1206">
        <v>0</v>
      </c>
      <c r="AO1206">
        <v>1</v>
      </c>
      <c r="AP1206">
        <v>1</v>
      </c>
      <c r="AQ1206">
        <v>0</v>
      </c>
      <c r="AR1206">
        <v>0</v>
      </c>
      <c r="AS1206" t="s">
        <v>3</v>
      </c>
      <c r="AT1206">
        <v>2.2999999999999998</v>
      </c>
      <c r="AU1206" t="s">
        <v>55</v>
      </c>
      <c r="AV1206">
        <v>1</v>
      </c>
      <c r="AW1206">
        <v>2</v>
      </c>
      <c r="AX1206">
        <v>35387662</v>
      </c>
      <c r="AY1206">
        <v>1</v>
      </c>
      <c r="AZ1206">
        <v>0</v>
      </c>
      <c r="BA1206">
        <v>1206</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CU1206">
        <f>ROUND(AT1206*Source!I3651*AH1206*AL1206,2)</f>
        <v>0</v>
      </c>
      <c r="CV1206">
        <f>ROUND(Y1206*Source!I3651,9)</f>
        <v>5.0599999999999996</v>
      </c>
      <c r="CW1206">
        <v>0</v>
      </c>
      <c r="CX1206">
        <f>ROUND(Y1206*Source!I3651,9)</f>
        <v>5.0599999999999996</v>
      </c>
      <c r="CY1206">
        <f>AD1206</f>
        <v>0</v>
      </c>
      <c r="CZ1206">
        <f>AH1206</f>
        <v>0</v>
      </c>
      <c r="DA1206">
        <f>AL1206</f>
        <v>1</v>
      </c>
      <c r="DB1206">
        <f>ROUND((ROUND(AT1206*CZ1206,2)*0.2),6)</f>
        <v>0</v>
      </c>
      <c r="DC1206">
        <f>ROUND((ROUND(AT1206*AG1206,2)*0.2),6)</f>
        <v>0</v>
      </c>
      <c r="DD1206" t="s">
        <v>3</v>
      </c>
      <c r="DE1206" t="s">
        <v>3</v>
      </c>
      <c r="DF1206">
        <f t="shared" si="245"/>
        <v>0</v>
      </c>
      <c r="DG1206">
        <f t="shared" si="246"/>
        <v>0</v>
      </c>
      <c r="DH1206">
        <f t="shared" si="247"/>
        <v>0</v>
      </c>
      <c r="DI1206">
        <f t="shared" si="248"/>
        <v>0</v>
      </c>
      <c r="DJ1206">
        <f>DI1206</f>
        <v>0</v>
      </c>
      <c r="DK1206">
        <v>0</v>
      </c>
      <c r="DL1206" t="s">
        <v>3</v>
      </c>
      <c r="DM1206">
        <v>0</v>
      </c>
      <c r="DN1206" t="s">
        <v>3</v>
      </c>
      <c r="DO1206">
        <v>0</v>
      </c>
    </row>
    <row r="1207" spans="1:119" x14ac:dyDescent="0.2">
      <c r="A1207">
        <f>ROW(Source!A3651)</f>
        <v>3651</v>
      </c>
      <c r="B1207">
        <v>35364244</v>
      </c>
      <c r="C1207">
        <v>35387656</v>
      </c>
      <c r="D1207">
        <v>35112768</v>
      </c>
      <c r="E1207">
        <v>1</v>
      </c>
      <c r="F1207">
        <v>1</v>
      </c>
      <c r="G1207">
        <v>15872964</v>
      </c>
      <c r="H1207">
        <v>2</v>
      </c>
      <c r="I1207" t="s">
        <v>1081</v>
      </c>
      <c r="J1207" t="s">
        <v>1082</v>
      </c>
      <c r="K1207" t="s">
        <v>1083</v>
      </c>
      <c r="L1207">
        <v>1368</v>
      </c>
      <c r="N1207">
        <v>1011</v>
      </c>
      <c r="O1207" t="s">
        <v>988</v>
      </c>
      <c r="P1207" t="s">
        <v>988</v>
      </c>
      <c r="Q1207">
        <v>1</v>
      </c>
      <c r="W1207">
        <v>0</v>
      </c>
      <c r="X1207">
        <v>-1503072827</v>
      </c>
      <c r="Y1207">
        <f>(AT1207*0.2)</f>
        <v>2.8000000000000004E-2</v>
      </c>
      <c r="AA1207">
        <v>0</v>
      </c>
      <c r="AB1207">
        <v>456.39</v>
      </c>
      <c r="AC1207">
        <v>1.4</v>
      </c>
      <c r="AD1207">
        <v>0</v>
      </c>
      <c r="AE1207">
        <v>0</v>
      </c>
      <c r="AF1207">
        <v>456.39</v>
      </c>
      <c r="AG1207">
        <v>1.4</v>
      </c>
      <c r="AH1207">
        <v>0</v>
      </c>
      <c r="AI1207">
        <v>1</v>
      </c>
      <c r="AJ1207">
        <v>1</v>
      </c>
      <c r="AK1207">
        <v>1</v>
      </c>
      <c r="AL1207">
        <v>1</v>
      </c>
      <c r="AM1207">
        <v>-2</v>
      </c>
      <c r="AN1207">
        <v>0</v>
      </c>
      <c r="AO1207">
        <v>1</v>
      </c>
      <c r="AP1207">
        <v>1</v>
      </c>
      <c r="AQ1207">
        <v>0</v>
      </c>
      <c r="AR1207">
        <v>0</v>
      </c>
      <c r="AS1207" t="s">
        <v>3</v>
      </c>
      <c r="AT1207">
        <v>0.14000000000000001</v>
      </c>
      <c r="AU1207" t="s">
        <v>55</v>
      </c>
      <c r="AV1207">
        <v>0</v>
      </c>
      <c r="AW1207">
        <v>2</v>
      </c>
      <c r="AX1207">
        <v>35387663</v>
      </c>
      <c r="AY1207">
        <v>1</v>
      </c>
      <c r="AZ1207">
        <v>0</v>
      </c>
      <c r="BA1207">
        <v>1207</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CV1207">
        <v>0</v>
      </c>
      <c r="CW1207">
        <f>ROUND(Y1207*Source!I3651*DO1207,9)</f>
        <v>0</v>
      </c>
      <c r="CX1207">
        <f>ROUND(Y1207*Source!I3651,9)</f>
        <v>0.308</v>
      </c>
      <c r="CY1207">
        <f>AB1207</f>
        <v>456.39</v>
      </c>
      <c r="CZ1207">
        <f>AF1207</f>
        <v>456.39</v>
      </c>
      <c r="DA1207">
        <f>AJ1207</f>
        <v>1</v>
      </c>
      <c r="DB1207">
        <f>ROUND((ROUND(AT1207*CZ1207,2)*0.2),6)</f>
        <v>12.778</v>
      </c>
      <c r="DC1207">
        <f>ROUND((ROUND(AT1207*AG1207,2)*0.2),6)</f>
        <v>0.04</v>
      </c>
      <c r="DD1207" t="s">
        <v>3</v>
      </c>
      <c r="DE1207" t="s">
        <v>3</v>
      </c>
      <c r="DF1207">
        <f t="shared" si="245"/>
        <v>0</v>
      </c>
      <c r="DG1207">
        <f t="shared" si="246"/>
        <v>140.57</v>
      </c>
      <c r="DH1207">
        <f t="shared" si="247"/>
        <v>0.43</v>
      </c>
      <c r="DI1207">
        <f t="shared" si="248"/>
        <v>0</v>
      </c>
      <c r="DJ1207">
        <f>DG1207</f>
        <v>140.57</v>
      </c>
      <c r="DK1207">
        <v>0</v>
      </c>
      <c r="DL1207" t="s">
        <v>3</v>
      </c>
      <c r="DM1207">
        <v>0</v>
      </c>
      <c r="DN1207" t="s">
        <v>3</v>
      </c>
      <c r="DO1207">
        <v>0</v>
      </c>
    </row>
    <row r="1208" spans="1:119" x14ac:dyDescent="0.2">
      <c r="A1208">
        <f>ROW(Source!A3651)</f>
        <v>3651</v>
      </c>
      <c r="B1208">
        <v>35364244</v>
      </c>
      <c r="C1208">
        <v>35387656</v>
      </c>
      <c r="D1208">
        <v>35113206</v>
      </c>
      <c r="E1208">
        <v>1</v>
      </c>
      <c r="F1208">
        <v>1</v>
      </c>
      <c r="G1208">
        <v>15872964</v>
      </c>
      <c r="H1208">
        <v>2</v>
      </c>
      <c r="I1208" t="s">
        <v>989</v>
      </c>
      <c r="J1208" t="s">
        <v>990</v>
      </c>
      <c r="K1208" t="s">
        <v>991</v>
      </c>
      <c r="L1208">
        <v>1368</v>
      </c>
      <c r="N1208">
        <v>1011</v>
      </c>
      <c r="O1208" t="s">
        <v>988</v>
      </c>
      <c r="P1208" t="s">
        <v>988</v>
      </c>
      <c r="Q1208">
        <v>1</v>
      </c>
      <c r="W1208">
        <v>0</v>
      </c>
      <c r="X1208">
        <v>-1817365194</v>
      </c>
      <c r="Y1208">
        <f>(AT1208*0.2)</f>
        <v>8.0000000000000002E-3</v>
      </c>
      <c r="AA1208">
        <v>0</v>
      </c>
      <c r="AB1208">
        <v>4.72</v>
      </c>
      <c r="AC1208">
        <v>0.1</v>
      </c>
      <c r="AD1208">
        <v>0</v>
      </c>
      <c r="AE1208">
        <v>0</v>
      </c>
      <c r="AF1208">
        <v>4.72</v>
      </c>
      <c r="AG1208">
        <v>0.1</v>
      </c>
      <c r="AH1208">
        <v>0</v>
      </c>
      <c r="AI1208">
        <v>1</v>
      </c>
      <c r="AJ1208">
        <v>1</v>
      </c>
      <c r="AK1208">
        <v>1</v>
      </c>
      <c r="AL1208">
        <v>1</v>
      </c>
      <c r="AM1208">
        <v>-2</v>
      </c>
      <c r="AN1208">
        <v>0</v>
      </c>
      <c r="AO1208">
        <v>1</v>
      </c>
      <c r="AP1208">
        <v>1</v>
      </c>
      <c r="AQ1208">
        <v>0</v>
      </c>
      <c r="AR1208">
        <v>0</v>
      </c>
      <c r="AS1208" t="s">
        <v>3</v>
      </c>
      <c r="AT1208">
        <v>0.04</v>
      </c>
      <c r="AU1208" t="s">
        <v>55</v>
      </c>
      <c r="AV1208">
        <v>0</v>
      </c>
      <c r="AW1208">
        <v>2</v>
      </c>
      <c r="AX1208">
        <v>35387664</v>
      </c>
      <c r="AY1208">
        <v>1</v>
      </c>
      <c r="AZ1208">
        <v>0</v>
      </c>
      <c r="BA1208">
        <v>1208</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CV1208">
        <v>0</v>
      </c>
      <c r="CW1208">
        <f>ROUND(Y1208*Source!I3651*DO1208,9)</f>
        <v>0</v>
      </c>
      <c r="CX1208">
        <f>ROUND(Y1208*Source!I3651,9)</f>
        <v>8.7999999999999995E-2</v>
      </c>
      <c r="CY1208">
        <f>AB1208</f>
        <v>4.72</v>
      </c>
      <c r="CZ1208">
        <f>AF1208</f>
        <v>4.72</v>
      </c>
      <c r="DA1208">
        <f>AJ1208</f>
        <v>1</v>
      </c>
      <c r="DB1208">
        <f>ROUND((ROUND(AT1208*CZ1208,2)*0.2),6)</f>
        <v>3.7999999999999999E-2</v>
      </c>
      <c r="DC1208">
        <f>ROUND((ROUND(AT1208*AG1208,2)*0.2),6)</f>
        <v>0</v>
      </c>
      <c r="DD1208" t="s">
        <v>3</v>
      </c>
      <c r="DE1208" t="s">
        <v>3</v>
      </c>
      <c r="DF1208">
        <f t="shared" si="245"/>
        <v>0</v>
      </c>
      <c r="DG1208">
        <f t="shared" si="246"/>
        <v>0.42</v>
      </c>
      <c r="DH1208">
        <f t="shared" si="247"/>
        <v>0.01</v>
      </c>
      <c r="DI1208">
        <f t="shared" si="248"/>
        <v>0</v>
      </c>
      <c r="DJ1208">
        <f>DG1208</f>
        <v>0.42</v>
      </c>
      <c r="DK1208">
        <v>0</v>
      </c>
      <c r="DL1208" t="s">
        <v>3</v>
      </c>
      <c r="DM1208">
        <v>0</v>
      </c>
      <c r="DN1208" t="s">
        <v>3</v>
      </c>
      <c r="DO1208">
        <v>0</v>
      </c>
    </row>
    <row r="1209" spans="1:119" x14ac:dyDescent="0.2">
      <c r="A1209">
        <f>ROW(Source!A3651)</f>
        <v>3651</v>
      </c>
      <c r="B1209">
        <v>35364244</v>
      </c>
      <c r="C1209">
        <v>35387656</v>
      </c>
      <c r="D1209">
        <v>35113178</v>
      </c>
      <c r="E1209">
        <v>1</v>
      </c>
      <c r="F1209">
        <v>1</v>
      </c>
      <c r="G1209">
        <v>15872964</v>
      </c>
      <c r="H1209">
        <v>2</v>
      </c>
      <c r="I1209" t="s">
        <v>1084</v>
      </c>
      <c r="J1209" t="s">
        <v>1085</v>
      </c>
      <c r="K1209" t="s">
        <v>1086</v>
      </c>
      <c r="L1209">
        <v>1368</v>
      </c>
      <c r="N1209">
        <v>1011</v>
      </c>
      <c r="O1209" t="s">
        <v>988</v>
      </c>
      <c r="P1209" t="s">
        <v>988</v>
      </c>
      <c r="Q1209">
        <v>1</v>
      </c>
      <c r="W1209">
        <v>0</v>
      </c>
      <c r="X1209">
        <v>-385320760</v>
      </c>
      <c r="Y1209">
        <f>(AT1209*0.2)</f>
        <v>4.4000000000000004E-2</v>
      </c>
      <c r="AA1209">
        <v>0</v>
      </c>
      <c r="AB1209">
        <v>9.8699999999999992</v>
      </c>
      <c r="AC1209">
        <v>0.49</v>
      </c>
      <c r="AD1209">
        <v>0</v>
      </c>
      <c r="AE1209">
        <v>0</v>
      </c>
      <c r="AF1209">
        <v>9.8699999999999992</v>
      </c>
      <c r="AG1209">
        <v>0.49</v>
      </c>
      <c r="AH1209">
        <v>0</v>
      </c>
      <c r="AI1209">
        <v>1</v>
      </c>
      <c r="AJ1209">
        <v>1</v>
      </c>
      <c r="AK1209">
        <v>1</v>
      </c>
      <c r="AL1209">
        <v>1</v>
      </c>
      <c r="AM1209">
        <v>-2</v>
      </c>
      <c r="AN1209">
        <v>0</v>
      </c>
      <c r="AO1209">
        <v>1</v>
      </c>
      <c r="AP1209">
        <v>1</v>
      </c>
      <c r="AQ1209">
        <v>0</v>
      </c>
      <c r="AR1209">
        <v>0</v>
      </c>
      <c r="AS1209" t="s">
        <v>3</v>
      </c>
      <c r="AT1209">
        <v>0.22</v>
      </c>
      <c r="AU1209" t="s">
        <v>55</v>
      </c>
      <c r="AV1209">
        <v>0</v>
      </c>
      <c r="AW1209">
        <v>2</v>
      </c>
      <c r="AX1209">
        <v>35387665</v>
      </c>
      <c r="AY1209">
        <v>1</v>
      </c>
      <c r="AZ1209">
        <v>0</v>
      </c>
      <c r="BA1209">
        <v>1209</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CV1209">
        <v>0</v>
      </c>
      <c r="CW1209">
        <f>ROUND(Y1209*Source!I3651*DO1209,9)</f>
        <v>0</v>
      </c>
      <c r="CX1209">
        <f>ROUND(Y1209*Source!I3651,9)</f>
        <v>0.48399999999999999</v>
      </c>
      <c r="CY1209">
        <f>AB1209</f>
        <v>9.8699999999999992</v>
      </c>
      <c r="CZ1209">
        <f>AF1209</f>
        <v>9.8699999999999992</v>
      </c>
      <c r="DA1209">
        <f>AJ1209</f>
        <v>1</v>
      </c>
      <c r="DB1209">
        <f>ROUND((ROUND(AT1209*CZ1209,2)*0.2),6)</f>
        <v>0.434</v>
      </c>
      <c r="DC1209">
        <f>ROUND((ROUND(AT1209*AG1209,2)*0.2),6)</f>
        <v>2.1999999999999999E-2</v>
      </c>
      <c r="DD1209" t="s">
        <v>3</v>
      </c>
      <c r="DE1209" t="s">
        <v>3</v>
      </c>
      <c r="DF1209">
        <f t="shared" si="245"/>
        <v>0</v>
      </c>
      <c r="DG1209">
        <f t="shared" si="246"/>
        <v>4.78</v>
      </c>
      <c r="DH1209">
        <f t="shared" si="247"/>
        <v>0.24</v>
      </c>
      <c r="DI1209">
        <f t="shared" si="248"/>
        <v>0</v>
      </c>
      <c r="DJ1209">
        <f>DG1209</f>
        <v>4.78</v>
      </c>
      <c r="DK1209">
        <v>0</v>
      </c>
      <c r="DL1209" t="s">
        <v>3</v>
      </c>
      <c r="DM1209">
        <v>0</v>
      </c>
      <c r="DN1209" t="s">
        <v>3</v>
      </c>
      <c r="DO1209">
        <v>0</v>
      </c>
    </row>
    <row r="1210" spans="1:119" x14ac:dyDescent="0.2">
      <c r="A1210">
        <f>ROW(Source!A3651)</f>
        <v>3651</v>
      </c>
      <c r="B1210">
        <v>35364244</v>
      </c>
      <c r="C1210">
        <v>35387656</v>
      </c>
      <c r="D1210">
        <v>35122221</v>
      </c>
      <c r="E1210">
        <v>1</v>
      </c>
      <c r="F1210">
        <v>1</v>
      </c>
      <c r="G1210">
        <v>15872964</v>
      </c>
      <c r="H1210">
        <v>3</v>
      </c>
      <c r="I1210" t="s">
        <v>128</v>
      </c>
      <c r="J1210" t="s">
        <v>130</v>
      </c>
      <c r="K1210" t="s">
        <v>129</v>
      </c>
      <c r="L1210">
        <v>1354</v>
      </c>
      <c r="N1210">
        <v>1010</v>
      </c>
      <c r="O1210" t="s">
        <v>52</v>
      </c>
      <c r="P1210" t="s">
        <v>52</v>
      </c>
      <c r="Q1210">
        <v>1</v>
      </c>
      <c r="W1210">
        <v>0</v>
      </c>
      <c r="X1210">
        <v>-2080535723</v>
      </c>
      <c r="Y1210">
        <f>(AT1210*0)</f>
        <v>0</v>
      </c>
      <c r="AA1210">
        <v>2206.16</v>
      </c>
      <c r="AB1210">
        <v>0</v>
      </c>
      <c r="AC1210">
        <v>0</v>
      </c>
      <c r="AD1210">
        <v>0</v>
      </c>
      <c r="AE1210">
        <v>2206.16</v>
      </c>
      <c r="AF1210">
        <v>0</v>
      </c>
      <c r="AG1210">
        <v>0</v>
      </c>
      <c r="AH1210">
        <v>0</v>
      </c>
      <c r="AI1210">
        <v>1</v>
      </c>
      <c r="AJ1210">
        <v>1</v>
      </c>
      <c r="AK1210">
        <v>1</v>
      </c>
      <c r="AL1210">
        <v>1</v>
      </c>
      <c r="AM1210">
        <v>-2</v>
      </c>
      <c r="AN1210">
        <v>0</v>
      </c>
      <c r="AO1210">
        <v>1</v>
      </c>
      <c r="AP1210">
        <v>1</v>
      </c>
      <c r="AQ1210">
        <v>0</v>
      </c>
      <c r="AR1210">
        <v>0</v>
      </c>
      <c r="AS1210" t="s">
        <v>3</v>
      </c>
      <c r="AT1210">
        <v>1</v>
      </c>
      <c r="AU1210" t="s">
        <v>54</v>
      </c>
      <c r="AV1210">
        <v>0</v>
      </c>
      <c r="AW1210">
        <v>2</v>
      </c>
      <c r="AX1210">
        <v>35387666</v>
      </c>
      <c r="AY1210">
        <v>1</v>
      </c>
      <c r="AZ1210">
        <v>0</v>
      </c>
      <c r="BA1210">
        <v>1210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CV1210">
        <v>0</v>
      </c>
      <c r="CW1210">
        <v>0</v>
      </c>
      <c r="CX1210">
        <f>ROUND(Y1210*Source!I3651,9)</f>
        <v>0</v>
      </c>
      <c r="CY1210">
        <f>AA1210</f>
        <v>2206.16</v>
      </c>
      <c r="CZ1210">
        <f>AE1210</f>
        <v>2206.16</v>
      </c>
      <c r="DA1210">
        <f>AI1210</f>
        <v>1</v>
      </c>
      <c r="DB1210">
        <f>ROUND((ROUND(AT1210*CZ1210,2)*0),6)</f>
        <v>0</v>
      </c>
      <c r="DC1210">
        <f>ROUND((ROUND(AT1210*AG1210,2)*0),6)</f>
        <v>0</v>
      </c>
      <c r="DD1210" t="s">
        <v>3</v>
      </c>
      <c r="DE1210" t="s">
        <v>3</v>
      </c>
      <c r="DF1210">
        <f t="shared" si="245"/>
        <v>0</v>
      </c>
      <c r="DG1210">
        <f t="shared" si="246"/>
        <v>0</v>
      </c>
      <c r="DH1210">
        <f t="shared" si="247"/>
        <v>0</v>
      </c>
      <c r="DI1210">
        <f t="shared" si="248"/>
        <v>0</v>
      </c>
      <c r="DJ1210">
        <f>DF1210</f>
        <v>0</v>
      </c>
      <c r="DK1210">
        <v>0</v>
      </c>
      <c r="DL1210" t="s">
        <v>3</v>
      </c>
      <c r="DM1210">
        <v>0</v>
      </c>
      <c r="DN1210" t="s">
        <v>3</v>
      </c>
      <c r="DO1210">
        <v>0</v>
      </c>
    </row>
    <row r="1211" spans="1:119" x14ac:dyDescent="0.2">
      <c r="A1211">
        <f>ROW(Source!A3652)</f>
        <v>3652</v>
      </c>
      <c r="B1211">
        <v>35364244</v>
      </c>
      <c r="C1211">
        <v>35387667</v>
      </c>
      <c r="D1211">
        <v>35111398</v>
      </c>
      <c r="E1211">
        <v>15872964</v>
      </c>
      <c r="F1211">
        <v>1</v>
      </c>
      <c r="G1211">
        <v>15872964</v>
      </c>
      <c r="H1211">
        <v>1</v>
      </c>
      <c r="I1211" t="s">
        <v>982</v>
      </c>
      <c r="J1211" t="s">
        <v>3</v>
      </c>
      <c r="K1211" t="s">
        <v>983</v>
      </c>
      <c r="L1211">
        <v>1191</v>
      </c>
      <c r="N1211">
        <v>1013</v>
      </c>
      <c r="O1211" t="s">
        <v>984</v>
      </c>
      <c r="P1211" t="s">
        <v>984</v>
      </c>
      <c r="Q1211">
        <v>1</v>
      </c>
      <c r="W1211">
        <v>0</v>
      </c>
      <c r="X1211">
        <v>476480486</v>
      </c>
      <c r="Y1211">
        <f>AT1211</f>
        <v>2.2999999999999998</v>
      </c>
      <c r="AA1211">
        <v>0</v>
      </c>
      <c r="AB1211">
        <v>0</v>
      </c>
      <c r="AC1211">
        <v>0</v>
      </c>
      <c r="AD1211">
        <v>0</v>
      </c>
      <c r="AE1211">
        <v>0</v>
      </c>
      <c r="AF1211">
        <v>0</v>
      </c>
      <c r="AG1211">
        <v>0</v>
      </c>
      <c r="AH1211">
        <v>0</v>
      </c>
      <c r="AI1211">
        <v>1</v>
      </c>
      <c r="AJ1211">
        <v>1</v>
      </c>
      <c r="AK1211">
        <v>1</v>
      </c>
      <c r="AL1211">
        <v>1</v>
      </c>
      <c r="AM1211">
        <v>-2</v>
      </c>
      <c r="AN1211">
        <v>0</v>
      </c>
      <c r="AO1211">
        <v>1</v>
      </c>
      <c r="AP1211">
        <v>1</v>
      </c>
      <c r="AQ1211">
        <v>0</v>
      </c>
      <c r="AR1211">
        <v>0</v>
      </c>
      <c r="AS1211" t="s">
        <v>3</v>
      </c>
      <c r="AT1211">
        <v>2.2999999999999998</v>
      </c>
      <c r="AU1211" t="s">
        <v>3</v>
      </c>
      <c r="AV1211">
        <v>1</v>
      </c>
      <c r="AW1211">
        <v>2</v>
      </c>
      <c r="AX1211">
        <v>35387673</v>
      </c>
      <c r="AY1211">
        <v>1</v>
      </c>
      <c r="AZ1211">
        <v>0</v>
      </c>
      <c r="BA1211">
        <v>1211</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CU1211">
        <f>ROUND(AT1211*Source!I3652*AH1211*AL1211,2)</f>
        <v>0</v>
      </c>
      <c r="CV1211">
        <f>ROUND(Y1211*Source!I3652,9)</f>
        <v>25.3</v>
      </c>
      <c r="CW1211">
        <v>0</v>
      </c>
      <c r="CX1211">
        <f>ROUND(Y1211*Source!I3652,9)</f>
        <v>25.3</v>
      </c>
      <c r="CY1211">
        <f>AD1211</f>
        <v>0</v>
      </c>
      <c r="CZ1211">
        <f>AH1211</f>
        <v>0</v>
      </c>
      <c r="DA1211">
        <f>AL1211</f>
        <v>1</v>
      </c>
      <c r="DB1211">
        <f>ROUND(ROUND(AT1211*CZ1211,2),6)</f>
        <v>0</v>
      </c>
      <c r="DC1211">
        <f>ROUND(ROUND(AT1211*AG1211,2),6)</f>
        <v>0</v>
      </c>
      <c r="DD1211" t="s">
        <v>3</v>
      </c>
      <c r="DE1211" t="s">
        <v>3</v>
      </c>
      <c r="DF1211">
        <f t="shared" si="245"/>
        <v>0</v>
      </c>
      <c r="DG1211">
        <f t="shared" si="246"/>
        <v>0</v>
      </c>
      <c r="DH1211">
        <f t="shared" si="247"/>
        <v>0</v>
      </c>
      <c r="DI1211">
        <f t="shared" si="248"/>
        <v>0</v>
      </c>
      <c r="DJ1211">
        <f>DI1211</f>
        <v>0</v>
      </c>
      <c r="DK1211">
        <v>0</v>
      </c>
      <c r="DL1211" t="s">
        <v>3</v>
      </c>
      <c r="DM1211">
        <v>0</v>
      </c>
      <c r="DN1211" t="s">
        <v>3</v>
      </c>
      <c r="DO1211">
        <v>0</v>
      </c>
    </row>
    <row r="1212" spans="1:119" x14ac:dyDescent="0.2">
      <c r="A1212">
        <f>ROW(Source!A3652)</f>
        <v>3652</v>
      </c>
      <c r="B1212">
        <v>35364244</v>
      </c>
      <c r="C1212">
        <v>35387667</v>
      </c>
      <c r="D1212">
        <v>35112768</v>
      </c>
      <c r="E1212">
        <v>1</v>
      </c>
      <c r="F1212">
        <v>1</v>
      </c>
      <c r="G1212">
        <v>15872964</v>
      </c>
      <c r="H1212">
        <v>2</v>
      </c>
      <c r="I1212" t="s">
        <v>1081</v>
      </c>
      <c r="J1212" t="s">
        <v>1082</v>
      </c>
      <c r="K1212" t="s">
        <v>1083</v>
      </c>
      <c r="L1212">
        <v>1368</v>
      </c>
      <c r="N1212">
        <v>1011</v>
      </c>
      <c r="O1212" t="s">
        <v>988</v>
      </c>
      <c r="P1212" t="s">
        <v>988</v>
      </c>
      <c r="Q1212">
        <v>1</v>
      </c>
      <c r="W1212">
        <v>0</v>
      </c>
      <c r="X1212">
        <v>-1503072827</v>
      </c>
      <c r="Y1212">
        <f>AT1212</f>
        <v>0.14000000000000001</v>
      </c>
      <c r="AA1212">
        <v>0</v>
      </c>
      <c r="AB1212">
        <v>456.39</v>
      </c>
      <c r="AC1212">
        <v>1.4</v>
      </c>
      <c r="AD1212">
        <v>0</v>
      </c>
      <c r="AE1212">
        <v>0</v>
      </c>
      <c r="AF1212">
        <v>456.39</v>
      </c>
      <c r="AG1212">
        <v>1.4</v>
      </c>
      <c r="AH1212">
        <v>0</v>
      </c>
      <c r="AI1212">
        <v>1</v>
      </c>
      <c r="AJ1212">
        <v>1</v>
      </c>
      <c r="AK1212">
        <v>1</v>
      </c>
      <c r="AL1212">
        <v>1</v>
      </c>
      <c r="AM1212">
        <v>-2</v>
      </c>
      <c r="AN1212">
        <v>0</v>
      </c>
      <c r="AO1212">
        <v>1</v>
      </c>
      <c r="AP1212">
        <v>1</v>
      </c>
      <c r="AQ1212">
        <v>0</v>
      </c>
      <c r="AR1212">
        <v>0</v>
      </c>
      <c r="AS1212" t="s">
        <v>3</v>
      </c>
      <c r="AT1212">
        <v>0.14000000000000001</v>
      </c>
      <c r="AU1212" t="s">
        <v>3</v>
      </c>
      <c r="AV1212">
        <v>0</v>
      </c>
      <c r="AW1212">
        <v>2</v>
      </c>
      <c r="AX1212">
        <v>35387674</v>
      </c>
      <c r="AY1212">
        <v>1</v>
      </c>
      <c r="AZ1212">
        <v>0</v>
      </c>
      <c r="BA1212">
        <v>1212</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CV1212">
        <v>0</v>
      </c>
      <c r="CW1212">
        <f>ROUND(Y1212*Source!I3652*DO1212,9)</f>
        <v>0</v>
      </c>
      <c r="CX1212">
        <f>ROUND(Y1212*Source!I3652,9)</f>
        <v>1.54</v>
      </c>
      <c r="CY1212">
        <f>AB1212</f>
        <v>456.39</v>
      </c>
      <c r="CZ1212">
        <f>AF1212</f>
        <v>456.39</v>
      </c>
      <c r="DA1212">
        <f>AJ1212</f>
        <v>1</v>
      </c>
      <c r="DB1212">
        <f>ROUND(ROUND(AT1212*CZ1212,2),6)</f>
        <v>63.89</v>
      </c>
      <c r="DC1212">
        <f>ROUND(ROUND(AT1212*AG1212,2),6)</f>
        <v>0.2</v>
      </c>
      <c r="DD1212" t="s">
        <v>3</v>
      </c>
      <c r="DE1212" t="s">
        <v>3</v>
      </c>
      <c r="DF1212">
        <f t="shared" si="245"/>
        <v>0</v>
      </c>
      <c r="DG1212">
        <f t="shared" si="246"/>
        <v>702.84</v>
      </c>
      <c r="DH1212">
        <f t="shared" si="247"/>
        <v>2.16</v>
      </c>
      <c r="DI1212">
        <f t="shared" si="248"/>
        <v>0</v>
      </c>
      <c r="DJ1212">
        <f>DG1212</f>
        <v>702.84</v>
      </c>
      <c r="DK1212">
        <v>0</v>
      </c>
      <c r="DL1212" t="s">
        <v>3</v>
      </c>
      <c r="DM1212">
        <v>0</v>
      </c>
      <c r="DN1212" t="s">
        <v>3</v>
      </c>
      <c r="DO1212">
        <v>0</v>
      </c>
    </row>
    <row r="1213" spans="1:119" x14ac:dyDescent="0.2">
      <c r="A1213">
        <f>ROW(Source!A3652)</f>
        <v>3652</v>
      </c>
      <c r="B1213">
        <v>35364244</v>
      </c>
      <c r="C1213">
        <v>35387667</v>
      </c>
      <c r="D1213">
        <v>35113206</v>
      </c>
      <c r="E1213">
        <v>1</v>
      </c>
      <c r="F1213">
        <v>1</v>
      </c>
      <c r="G1213">
        <v>15872964</v>
      </c>
      <c r="H1213">
        <v>2</v>
      </c>
      <c r="I1213" t="s">
        <v>989</v>
      </c>
      <c r="J1213" t="s">
        <v>990</v>
      </c>
      <c r="K1213" t="s">
        <v>991</v>
      </c>
      <c r="L1213">
        <v>1368</v>
      </c>
      <c r="N1213">
        <v>1011</v>
      </c>
      <c r="O1213" t="s">
        <v>988</v>
      </c>
      <c r="P1213" t="s">
        <v>988</v>
      </c>
      <c r="Q1213">
        <v>1</v>
      </c>
      <c r="W1213">
        <v>0</v>
      </c>
      <c r="X1213">
        <v>-1817365194</v>
      </c>
      <c r="Y1213">
        <f>AT1213</f>
        <v>0.04</v>
      </c>
      <c r="AA1213">
        <v>0</v>
      </c>
      <c r="AB1213">
        <v>4.72</v>
      </c>
      <c r="AC1213">
        <v>0.1</v>
      </c>
      <c r="AD1213">
        <v>0</v>
      </c>
      <c r="AE1213">
        <v>0</v>
      </c>
      <c r="AF1213">
        <v>4.72</v>
      </c>
      <c r="AG1213">
        <v>0.1</v>
      </c>
      <c r="AH1213">
        <v>0</v>
      </c>
      <c r="AI1213">
        <v>1</v>
      </c>
      <c r="AJ1213">
        <v>1</v>
      </c>
      <c r="AK1213">
        <v>1</v>
      </c>
      <c r="AL1213">
        <v>1</v>
      </c>
      <c r="AM1213">
        <v>-2</v>
      </c>
      <c r="AN1213">
        <v>0</v>
      </c>
      <c r="AO1213">
        <v>1</v>
      </c>
      <c r="AP1213">
        <v>1</v>
      </c>
      <c r="AQ1213">
        <v>0</v>
      </c>
      <c r="AR1213">
        <v>0</v>
      </c>
      <c r="AS1213" t="s">
        <v>3</v>
      </c>
      <c r="AT1213">
        <v>0.04</v>
      </c>
      <c r="AU1213" t="s">
        <v>3</v>
      </c>
      <c r="AV1213">
        <v>0</v>
      </c>
      <c r="AW1213">
        <v>2</v>
      </c>
      <c r="AX1213">
        <v>35387675</v>
      </c>
      <c r="AY1213">
        <v>1</v>
      </c>
      <c r="AZ1213">
        <v>0</v>
      </c>
      <c r="BA1213">
        <v>1213</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CV1213">
        <v>0</v>
      </c>
      <c r="CW1213">
        <f>ROUND(Y1213*Source!I3652*DO1213,9)</f>
        <v>0</v>
      </c>
      <c r="CX1213">
        <f>ROUND(Y1213*Source!I3652,9)</f>
        <v>0.44</v>
      </c>
      <c r="CY1213">
        <f>AB1213</f>
        <v>4.72</v>
      </c>
      <c r="CZ1213">
        <f>AF1213</f>
        <v>4.72</v>
      </c>
      <c r="DA1213">
        <f>AJ1213</f>
        <v>1</v>
      </c>
      <c r="DB1213">
        <f>ROUND(ROUND(AT1213*CZ1213,2),6)</f>
        <v>0.19</v>
      </c>
      <c r="DC1213">
        <f>ROUND(ROUND(AT1213*AG1213,2),6)</f>
        <v>0</v>
      </c>
      <c r="DD1213" t="s">
        <v>3</v>
      </c>
      <c r="DE1213" t="s">
        <v>3</v>
      </c>
      <c r="DF1213">
        <f t="shared" si="245"/>
        <v>0</v>
      </c>
      <c r="DG1213">
        <f t="shared" si="246"/>
        <v>2.08</v>
      </c>
      <c r="DH1213">
        <f t="shared" si="247"/>
        <v>0.04</v>
      </c>
      <c r="DI1213">
        <f t="shared" si="248"/>
        <v>0</v>
      </c>
      <c r="DJ1213">
        <f>DG1213</f>
        <v>2.08</v>
      </c>
      <c r="DK1213">
        <v>0</v>
      </c>
      <c r="DL1213" t="s">
        <v>3</v>
      </c>
      <c r="DM1213">
        <v>0</v>
      </c>
      <c r="DN1213" t="s">
        <v>3</v>
      </c>
      <c r="DO1213">
        <v>0</v>
      </c>
    </row>
    <row r="1214" spans="1:119" x14ac:dyDescent="0.2">
      <c r="A1214">
        <f>ROW(Source!A3652)</f>
        <v>3652</v>
      </c>
      <c r="B1214">
        <v>35364244</v>
      </c>
      <c r="C1214">
        <v>35387667</v>
      </c>
      <c r="D1214">
        <v>35113178</v>
      </c>
      <c r="E1214">
        <v>1</v>
      </c>
      <c r="F1214">
        <v>1</v>
      </c>
      <c r="G1214">
        <v>15872964</v>
      </c>
      <c r="H1214">
        <v>2</v>
      </c>
      <c r="I1214" t="s">
        <v>1084</v>
      </c>
      <c r="J1214" t="s">
        <v>1085</v>
      </c>
      <c r="K1214" t="s">
        <v>1086</v>
      </c>
      <c r="L1214">
        <v>1368</v>
      </c>
      <c r="N1214">
        <v>1011</v>
      </c>
      <c r="O1214" t="s">
        <v>988</v>
      </c>
      <c r="P1214" t="s">
        <v>988</v>
      </c>
      <c r="Q1214">
        <v>1</v>
      </c>
      <c r="W1214">
        <v>0</v>
      </c>
      <c r="X1214">
        <v>-385320760</v>
      </c>
      <c r="Y1214">
        <f>AT1214</f>
        <v>0.22</v>
      </c>
      <c r="AA1214">
        <v>0</v>
      </c>
      <c r="AB1214">
        <v>9.8699999999999992</v>
      </c>
      <c r="AC1214">
        <v>0.49</v>
      </c>
      <c r="AD1214">
        <v>0</v>
      </c>
      <c r="AE1214">
        <v>0</v>
      </c>
      <c r="AF1214">
        <v>9.8699999999999992</v>
      </c>
      <c r="AG1214">
        <v>0.49</v>
      </c>
      <c r="AH1214">
        <v>0</v>
      </c>
      <c r="AI1214">
        <v>1</v>
      </c>
      <c r="AJ1214">
        <v>1</v>
      </c>
      <c r="AK1214">
        <v>1</v>
      </c>
      <c r="AL1214">
        <v>1</v>
      </c>
      <c r="AM1214">
        <v>-2</v>
      </c>
      <c r="AN1214">
        <v>0</v>
      </c>
      <c r="AO1214">
        <v>1</v>
      </c>
      <c r="AP1214">
        <v>1</v>
      </c>
      <c r="AQ1214">
        <v>0</v>
      </c>
      <c r="AR1214">
        <v>0</v>
      </c>
      <c r="AS1214" t="s">
        <v>3</v>
      </c>
      <c r="AT1214">
        <v>0.22</v>
      </c>
      <c r="AU1214" t="s">
        <v>3</v>
      </c>
      <c r="AV1214">
        <v>0</v>
      </c>
      <c r="AW1214">
        <v>2</v>
      </c>
      <c r="AX1214">
        <v>35387676</v>
      </c>
      <c r="AY1214">
        <v>1</v>
      </c>
      <c r="AZ1214">
        <v>0</v>
      </c>
      <c r="BA1214">
        <v>1214</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CV1214">
        <v>0</v>
      </c>
      <c r="CW1214">
        <f>ROUND(Y1214*Source!I3652*DO1214,9)</f>
        <v>0</v>
      </c>
      <c r="CX1214">
        <f>ROUND(Y1214*Source!I3652,9)</f>
        <v>2.42</v>
      </c>
      <c r="CY1214">
        <f>AB1214</f>
        <v>9.8699999999999992</v>
      </c>
      <c r="CZ1214">
        <f>AF1214</f>
        <v>9.8699999999999992</v>
      </c>
      <c r="DA1214">
        <f>AJ1214</f>
        <v>1</v>
      </c>
      <c r="DB1214">
        <f>ROUND(ROUND(AT1214*CZ1214,2),6)</f>
        <v>2.17</v>
      </c>
      <c r="DC1214">
        <f>ROUND(ROUND(AT1214*AG1214,2),6)</f>
        <v>0.11</v>
      </c>
      <c r="DD1214" t="s">
        <v>3</v>
      </c>
      <c r="DE1214" t="s">
        <v>3</v>
      </c>
      <c r="DF1214">
        <f t="shared" si="245"/>
        <v>0</v>
      </c>
      <c r="DG1214">
        <f t="shared" si="246"/>
        <v>23.89</v>
      </c>
      <c r="DH1214">
        <f t="shared" si="247"/>
        <v>1.19</v>
      </c>
      <c r="DI1214">
        <f t="shared" si="248"/>
        <v>0</v>
      </c>
      <c r="DJ1214">
        <f>DG1214</f>
        <v>23.89</v>
      </c>
      <c r="DK1214">
        <v>0</v>
      </c>
      <c r="DL1214" t="s">
        <v>3</v>
      </c>
      <c r="DM1214">
        <v>0</v>
      </c>
      <c r="DN1214" t="s">
        <v>3</v>
      </c>
      <c r="DO1214">
        <v>0</v>
      </c>
    </row>
    <row r="1215" spans="1:119" x14ac:dyDescent="0.2">
      <c r="A1215">
        <f>ROW(Source!A3652)</f>
        <v>3652</v>
      </c>
      <c r="B1215">
        <v>35364244</v>
      </c>
      <c r="C1215">
        <v>35387667</v>
      </c>
      <c r="D1215">
        <v>35122221</v>
      </c>
      <c r="E1215">
        <v>1</v>
      </c>
      <c r="F1215">
        <v>1</v>
      </c>
      <c r="G1215">
        <v>15872964</v>
      </c>
      <c r="H1215">
        <v>3</v>
      </c>
      <c r="I1215" t="s">
        <v>128</v>
      </c>
      <c r="J1215" t="s">
        <v>130</v>
      </c>
      <c r="K1215" t="s">
        <v>129</v>
      </c>
      <c r="L1215">
        <v>1354</v>
      </c>
      <c r="N1215">
        <v>1010</v>
      </c>
      <c r="O1215" t="s">
        <v>52</v>
      </c>
      <c r="P1215" t="s">
        <v>52</v>
      </c>
      <c r="Q1215">
        <v>1</v>
      </c>
      <c r="W1215">
        <v>1</v>
      </c>
      <c r="X1215">
        <v>-2080535723</v>
      </c>
      <c r="Y1215">
        <f>AT1215</f>
        <v>-1</v>
      </c>
      <c r="AA1215">
        <v>2206.16</v>
      </c>
      <c r="AB1215">
        <v>0</v>
      </c>
      <c r="AC1215">
        <v>0</v>
      </c>
      <c r="AD1215">
        <v>0</v>
      </c>
      <c r="AE1215">
        <v>2206.16</v>
      </c>
      <c r="AF1215">
        <v>0</v>
      </c>
      <c r="AG1215">
        <v>0</v>
      </c>
      <c r="AH1215">
        <v>0</v>
      </c>
      <c r="AI1215">
        <v>1</v>
      </c>
      <c r="AJ1215">
        <v>1</v>
      </c>
      <c r="AK1215">
        <v>1</v>
      </c>
      <c r="AL1215">
        <v>1</v>
      </c>
      <c r="AM1215">
        <v>-2</v>
      </c>
      <c r="AN1215">
        <v>0</v>
      </c>
      <c r="AO1215">
        <v>1</v>
      </c>
      <c r="AP1215">
        <v>1</v>
      </c>
      <c r="AQ1215">
        <v>0</v>
      </c>
      <c r="AR1215">
        <v>0</v>
      </c>
      <c r="AS1215" t="s">
        <v>3</v>
      </c>
      <c r="AT1215">
        <v>-1</v>
      </c>
      <c r="AU1215" t="s">
        <v>3</v>
      </c>
      <c r="AV1215">
        <v>0</v>
      </c>
      <c r="AW1215">
        <v>2</v>
      </c>
      <c r="AX1215">
        <v>35387677</v>
      </c>
      <c r="AY1215">
        <v>1</v>
      </c>
      <c r="AZ1215">
        <v>6144</v>
      </c>
      <c r="BA1215">
        <v>1215</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CV1215">
        <v>0</v>
      </c>
      <c r="CW1215">
        <v>0</v>
      </c>
      <c r="CX1215">
        <f>ROUND(Y1215*Source!I3652,9)</f>
        <v>-11</v>
      </c>
      <c r="CY1215">
        <f>AA1215</f>
        <v>2206.16</v>
      </c>
      <c r="CZ1215">
        <f>AE1215</f>
        <v>2206.16</v>
      </c>
      <c r="DA1215">
        <f>AI1215</f>
        <v>1</v>
      </c>
      <c r="DB1215">
        <f>ROUND(ROUND(AT1215*CZ1215,2),6)</f>
        <v>-2206.16</v>
      </c>
      <c r="DC1215">
        <f>ROUND(ROUND(AT1215*AG1215,2),6)</f>
        <v>0</v>
      </c>
      <c r="DD1215" t="s">
        <v>3</v>
      </c>
      <c r="DE1215" t="s">
        <v>3</v>
      </c>
      <c r="DF1215">
        <f t="shared" si="245"/>
        <v>-24267.759999999998</v>
      </c>
      <c r="DG1215">
        <f t="shared" si="246"/>
        <v>0</v>
      </c>
      <c r="DH1215">
        <f t="shared" si="247"/>
        <v>0</v>
      </c>
      <c r="DI1215">
        <f t="shared" si="248"/>
        <v>0</v>
      </c>
      <c r="DJ1215">
        <f>DF1215</f>
        <v>-24267.759999999998</v>
      </c>
      <c r="DK1215">
        <v>0</v>
      </c>
      <c r="DL1215" t="s">
        <v>3</v>
      </c>
      <c r="DM1215">
        <v>0</v>
      </c>
      <c r="DN1215" t="s">
        <v>3</v>
      </c>
      <c r="DO1215">
        <v>0</v>
      </c>
    </row>
    <row r="1216" spans="1:119" x14ac:dyDescent="0.2">
      <c r="A1216">
        <f>ROW(Source!A3689)</f>
        <v>3689</v>
      </c>
      <c r="B1216">
        <v>35364244</v>
      </c>
      <c r="C1216">
        <v>35387737</v>
      </c>
      <c r="D1216">
        <v>35111398</v>
      </c>
      <c r="E1216">
        <v>15872964</v>
      </c>
      <c r="F1216">
        <v>1</v>
      </c>
      <c r="G1216">
        <v>15872964</v>
      </c>
      <c r="H1216">
        <v>1</v>
      </c>
      <c r="I1216" t="s">
        <v>982</v>
      </c>
      <c r="J1216" t="s">
        <v>3</v>
      </c>
      <c r="K1216" t="s">
        <v>983</v>
      </c>
      <c r="L1216">
        <v>1191</v>
      </c>
      <c r="N1216">
        <v>1013</v>
      </c>
      <c r="O1216" t="s">
        <v>984</v>
      </c>
      <c r="P1216" t="s">
        <v>984</v>
      </c>
      <c r="Q1216">
        <v>1</v>
      </c>
      <c r="W1216">
        <v>0</v>
      </c>
      <c r="X1216">
        <v>476480486</v>
      </c>
      <c r="Y1216">
        <f>(AT1216*0.2)</f>
        <v>0.45999999999999996</v>
      </c>
      <c r="AA1216">
        <v>0</v>
      </c>
      <c r="AB1216">
        <v>0</v>
      </c>
      <c r="AC1216">
        <v>0</v>
      </c>
      <c r="AD1216">
        <v>0</v>
      </c>
      <c r="AE1216">
        <v>0</v>
      </c>
      <c r="AF1216">
        <v>0</v>
      </c>
      <c r="AG1216">
        <v>0</v>
      </c>
      <c r="AH1216">
        <v>0</v>
      </c>
      <c r="AI1216">
        <v>1</v>
      </c>
      <c r="AJ1216">
        <v>1</v>
      </c>
      <c r="AK1216">
        <v>1</v>
      </c>
      <c r="AL1216">
        <v>1</v>
      </c>
      <c r="AM1216">
        <v>-2</v>
      </c>
      <c r="AN1216">
        <v>0</v>
      </c>
      <c r="AO1216">
        <v>1</v>
      </c>
      <c r="AP1216">
        <v>1</v>
      </c>
      <c r="AQ1216">
        <v>0</v>
      </c>
      <c r="AR1216">
        <v>0</v>
      </c>
      <c r="AS1216" t="s">
        <v>3</v>
      </c>
      <c r="AT1216">
        <v>2.2999999999999998</v>
      </c>
      <c r="AU1216" t="s">
        <v>55</v>
      </c>
      <c r="AV1216">
        <v>1</v>
      </c>
      <c r="AW1216">
        <v>2</v>
      </c>
      <c r="AX1216">
        <v>35387743</v>
      </c>
      <c r="AY1216">
        <v>1</v>
      </c>
      <c r="AZ1216">
        <v>0</v>
      </c>
      <c r="BA1216">
        <v>1216</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0</v>
      </c>
      <c r="CU1216">
        <f>ROUND(AT1216*Source!I3689*AH1216*AL1216,2)</f>
        <v>0</v>
      </c>
      <c r="CV1216">
        <f>ROUND(Y1216*Source!I3689,9)</f>
        <v>5.98</v>
      </c>
      <c r="CW1216">
        <v>0</v>
      </c>
      <c r="CX1216">
        <f>ROUND(Y1216*Source!I3689,9)</f>
        <v>5.98</v>
      </c>
      <c r="CY1216">
        <f>AD1216</f>
        <v>0</v>
      </c>
      <c r="CZ1216">
        <f>AH1216</f>
        <v>0</v>
      </c>
      <c r="DA1216">
        <f>AL1216</f>
        <v>1</v>
      </c>
      <c r="DB1216">
        <f>ROUND((ROUND(AT1216*CZ1216,2)*0.2),6)</f>
        <v>0</v>
      </c>
      <c r="DC1216">
        <f>ROUND((ROUND(AT1216*AG1216,2)*0.2),6)</f>
        <v>0</v>
      </c>
      <c r="DD1216" t="s">
        <v>3</v>
      </c>
      <c r="DE1216" t="s">
        <v>3</v>
      </c>
      <c r="DF1216">
        <f t="shared" si="245"/>
        <v>0</v>
      </c>
      <c r="DG1216">
        <f t="shared" si="246"/>
        <v>0</v>
      </c>
      <c r="DH1216">
        <f t="shared" si="247"/>
        <v>0</v>
      </c>
      <c r="DI1216">
        <f t="shared" si="248"/>
        <v>0</v>
      </c>
      <c r="DJ1216">
        <f>DI1216</f>
        <v>0</v>
      </c>
      <c r="DK1216">
        <v>0</v>
      </c>
      <c r="DL1216" t="s">
        <v>3</v>
      </c>
      <c r="DM1216">
        <v>0</v>
      </c>
      <c r="DN1216" t="s">
        <v>3</v>
      </c>
      <c r="DO1216">
        <v>0</v>
      </c>
    </row>
    <row r="1217" spans="1:119" x14ac:dyDescent="0.2">
      <c r="A1217">
        <f>ROW(Source!A3689)</f>
        <v>3689</v>
      </c>
      <c r="B1217">
        <v>35364244</v>
      </c>
      <c r="C1217">
        <v>35387737</v>
      </c>
      <c r="D1217">
        <v>35112768</v>
      </c>
      <c r="E1217">
        <v>1</v>
      </c>
      <c r="F1217">
        <v>1</v>
      </c>
      <c r="G1217">
        <v>15872964</v>
      </c>
      <c r="H1217">
        <v>2</v>
      </c>
      <c r="I1217" t="s">
        <v>1081</v>
      </c>
      <c r="J1217" t="s">
        <v>1082</v>
      </c>
      <c r="K1217" t="s">
        <v>1083</v>
      </c>
      <c r="L1217">
        <v>1368</v>
      </c>
      <c r="N1217">
        <v>1011</v>
      </c>
      <c r="O1217" t="s">
        <v>988</v>
      </c>
      <c r="P1217" t="s">
        <v>988</v>
      </c>
      <c r="Q1217">
        <v>1</v>
      </c>
      <c r="W1217">
        <v>0</v>
      </c>
      <c r="X1217">
        <v>-1503072827</v>
      </c>
      <c r="Y1217">
        <f>(AT1217*0.2)</f>
        <v>2.8000000000000004E-2</v>
      </c>
      <c r="AA1217">
        <v>0</v>
      </c>
      <c r="AB1217">
        <v>456.39</v>
      </c>
      <c r="AC1217">
        <v>1.4</v>
      </c>
      <c r="AD1217">
        <v>0</v>
      </c>
      <c r="AE1217">
        <v>0</v>
      </c>
      <c r="AF1217">
        <v>456.39</v>
      </c>
      <c r="AG1217">
        <v>1.4</v>
      </c>
      <c r="AH1217">
        <v>0</v>
      </c>
      <c r="AI1217">
        <v>1</v>
      </c>
      <c r="AJ1217">
        <v>1</v>
      </c>
      <c r="AK1217">
        <v>1</v>
      </c>
      <c r="AL1217">
        <v>1</v>
      </c>
      <c r="AM1217">
        <v>-2</v>
      </c>
      <c r="AN1217">
        <v>0</v>
      </c>
      <c r="AO1217">
        <v>1</v>
      </c>
      <c r="AP1217">
        <v>1</v>
      </c>
      <c r="AQ1217">
        <v>0</v>
      </c>
      <c r="AR1217">
        <v>0</v>
      </c>
      <c r="AS1217" t="s">
        <v>3</v>
      </c>
      <c r="AT1217">
        <v>0.14000000000000001</v>
      </c>
      <c r="AU1217" t="s">
        <v>55</v>
      </c>
      <c r="AV1217">
        <v>0</v>
      </c>
      <c r="AW1217">
        <v>2</v>
      </c>
      <c r="AX1217">
        <v>35387744</v>
      </c>
      <c r="AY1217">
        <v>1</v>
      </c>
      <c r="AZ1217">
        <v>0</v>
      </c>
      <c r="BA1217">
        <v>1217</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CV1217">
        <v>0</v>
      </c>
      <c r="CW1217">
        <f>ROUND(Y1217*Source!I3689*DO1217,9)</f>
        <v>0</v>
      </c>
      <c r="CX1217">
        <f>ROUND(Y1217*Source!I3689,9)</f>
        <v>0.36399999999999999</v>
      </c>
      <c r="CY1217">
        <f>AB1217</f>
        <v>456.39</v>
      </c>
      <c r="CZ1217">
        <f>AF1217</f>
        <v>456.39</v>
      </c>
      <c r="DA1217">
        <f>AJ1217</f>
        <v>1</v>
      </c>
      <c r="DB1217">
        <f>ROUND((ROUND(AT1217*CZ1217,2)*0.2),6)</f>
        <v>12.778</v>
      </c>
      <c r="DC1217">
        <f>ROUND((ROUND(AT1217*AG1217,2)*0.2),6)</f>
        <v>0.04</v>
      </c>
      <c r="DD1217" t="s">
        <v>3</v>
      </c>
      <c r="DE1217" t="s">
        <v>3</v>
      </c>
      <c r="DF1217">
        <f t="shared" ref="DF1217:DF1240" si="249">ROUND(ROUND(AE1217,2)*CX1217,2)</f>
        <v>0</v>
      </c>
      <c r="DG1217">
        <f t="shared" ref="DG1217:DG1240" si="250">ROUND(ROUND(AF1217,2)*CX1217,2)</f>
        <v>166.13</v>
      </c>
      <c r="DH1217">
        <f t="shared" ref="DH1217:DH1240" si="251">ROUND(ROUND(AG1217,2)*CX1217,2)</f>
        <v>0.51</v>
      </c>
      <c r="DI1217">
        <f t="shared" ref="DI1217:DI1240" si="252">ROUND(ROUND(AH1217,2)*CX1217,2)</f>
        <v>0</v>
      </c>
      <c r="DJ1217">
        <f>DG1217</f>
        <v>166.13</v>
      </c>
      <c r="DK1217">
        <v>0</v>
      </c>
      <c r="DL1217" t="s">
        <v>3</v>
      </c>
      <c r="DM1217">
        <v>0</v>
      </c>
      <c r="DN1217" t="s">
        <v>3</v>
      </c>
      <c r="DO1217">
        <v>0</v>
      </c>
    </row>
    <row r="1218" spans="1:119" x14ac:dyDescent="0.2">
      <c r="A1218">
        <f>ROW(Source!A3689)</f>
        <v>3689</v>
      </c>
      <c r="B1218">
        <v>35364244</v>
      </c>
      <c r="C1218">
        <v>35387737</v>
      </c>
      <c r="D1218">
        <v>35113206</v>
      </c>
      <c r="E1218">
        <v>1</v>
      </c>
      <c r="F1218">
        <v>1</v>
      </c>
      <c r="G1218">
        <v>15872964</v>
      </c>
      <c r="H1218">
        <v>2</v>
      </c>
      <c r="I1218" t="s">
        <v>989</v>
      </c>
      <c r="J1218" t="s">
        <v>990</v>
      </c>
      <c r="K1218" t="s">
        <v>991</v>
      </c>
      <c r="L1218">
        <v>1368</v>
      </c>
      <c r="N1218">
        <v>1011</v>
      </c>
      <c r="O1218" t="s">
        <v>988</v>
      </c>
      <c r="P1218" t="s">
        <v>988</v>
      </c>
      <c r="Q1218">
        <v>1</v>
      </c>
      <c r="W1218">
        <v>0</v>
      </c>
      <c r="X1218">
        <v>-1817365194</v>
      </c>
      <c r="Y1218">
        <f>(AT1218*0.2)</f>
        <v>8.0000000000000002E-3</v>
      </c>
      <c r="AA1218">
        <v>0</v>
      </c>
      <c r="AB1218">
        <v>4.72</v>
      </c>
      <c r="AC1218">
        <v>0.1</v>
      </c>
      <c r="AD1218">
        <v>0</v>
      </c>
      <c r="AE1218">
        <v>0</v>
      </c>
      <c r="AF1218">
        <v>4.72</v>
      </c>
      <c r="AG1218">
        <v>0.1</v>
      </c>
      <c r="AH1218">
        <v>0</v>
      </c>
      <c r="AI1218">
        <v>1</v>
      </c>
      <c r="AJ1218">
        <v>1</v>
      </c>
      <c r="AK1218">
        <v>1</v>
      </c>
      <c r="AL1218">
        <v>1</v>
      </c>
      <c r="AM1218">
        <v>-2</v>
      </c>
      <c r="AN1218">
        <v>0</v>
      </c>
      <c r="AO1218">
        <v>1</v>
      </c>
      <c r="AP1218">
        <v>1</v>
      </c>
      <c r="AQ1218">
        <v>0</v>
      </c>
      <c r="AR1218">
        <v>0</v>
      </c>
      <c r="AS1218" t="s">
        <v>3</v>
      </c>
      <c r="AT1218">
        <v>0.04</v>
      </c>
      <c r="AU1218" t="s">
        <v>55</v>
      </c>
      <c r="AV1218">
        <v>0</v>
      </c>
      <c r="AW1218">
        <v>2</v>
      </c>
      <c r="AX1218">
        <v>35387745</v>
      </c>
      <c r="AY1218">
        <v>1</v>
      </c>
      <c r="AZ1218">
        <v>0</v>
      </c>
      <c r="BA1218">
        <v>1218</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v>0</v>
      </c>
      <c r="BT1218">
        <v>0</v>
      </c>
      <c r="BU1218">
        <v>0</v>
      </c>
      <c r="BV1218">
        <v>0</v>
      </c>
      <c r="BW1218">
        <v>0</v>
      </c>
      <c r="CV1218">
        <v>0</v>
      </c>
      <c r="CW1218">
        <f>ROUND(Y1218*Source!I3689*DO1218,9)</f>
        <v>0</v>
      </c>
      <c r="CX1218">
        <f>ROUND(Y1218*Source!I3689,9)</f>
        <v>0.104</v>
      </c>
      <c r="CY1218">
        <f>AB1218</f>
        <v>4.72</v>
      </c>
      <c r="CZ1218">
        <f>AF1218</f>
        <v>4.72</v>
      </c>
      <c r="DA1218">
        <f>AJ1218</f>
        <v>1</v>
      </c>
      <c r="DB1218">
        <f>ROUND((ROUND(AT1218*CZ1218,2)*0.2),6)</f>
        <v>3.7999999999999999E-2</v>
      </c>
      <c r="DC1218">
        <f>ROUND((ROUND(AT1218*AG1218,2)*0.2),6)</f>
        <v>0</v>
      </c>
      <c r="DD1218" t="s">
        <v>3</v>
      </c>
      <c r="DE1218" t="s">
        <v>3</v>
      </c>
      <c r="DF1218">
        <f t="shared" si="249"/>
        <v>0</v>
      </c>
      <c r="DG1218">
        <f t="shared" si="250"/>
        <v>0.49</v>
      </c>
      <c r="DH1218">
        <f t="shared" si="251"/>
        <v>0.01</v>
      </c>
      <c r="DI1218">
        <f t="shared" si="252"/>
        <v>0</v>
      </c>
      <c r="DJ1218">
        <f>DG1218</f>
        <v>0.49</v>
      </c>
      <c r="DK1218">
        <v>0</v>
      </c>
      <c r="DL1218" t="s">
        <v>3</v>
      </c>
      <c r="DM1218">
        <v>0</v>
      </c>
      <c r="DN1218" t="s">
        <v>3</v>
      </c>
      <c r="DO1218">
        <v>0</v>
      </c>
    </row>
    <row r="1219" spans="1:119" x14ac:dyDescent="0.2">
      <c r="A1219">
        <f>ROW(Source!A3689)</f>
        <v>3689</v>
      </c>
      <c r="B1219">
        <v>35364244</v>
      </c>
      <c r="C1219">
        <v>35387737</v>
      </c>
      <c r="D1219">
        <v>35113178</v>
      </c>
      <c r="E1219">
        <v>1</v>
      </c>
      <c r="F1219">
        <v>1</v>
      </c>
      <c r="G1219">
        <v>15872964</v>
      </c>
      <c r="H1219">
        <v>2</v>
      </c>
      <c r="I1219" t="s">
        <v>1084</v>
      </c>
      <c r="J1219" t="s">
        <v>1085</v>
      </c>
      <c r="K1219" t="s">
        <v>1086</v>
      </c>
      <c r="L1219">
        <v>1368</v>
      </c>
      <c r="N1219">
        <v>1011</v>
      </c>
      <c r="O1219" t="s">
        <v>988</v>
      </c>
      <c r="P1219" t="s">
        <v>988</v>
      </c>
      <c r="Q1219">
        <v>1</v>
      </c>
      <c r="W1219">
        <v>0</v>
      </c>
      <c r="X1219">
        <v>-385320760</v>
      </c>
      <c r="Y1219">
        <f>(AT1219*0.2)</f>
        <v>4.4000000000000004E-2</v>
      </c>
      <c r="AA1219">
        <v>0</v>
      </c>
      <c r="AB1219">
        <v>9.8699999999999992</v>
      </c>
      <c r="AC1219">
        <v>0.49</v>
      </c>
      <c r="AD1219">
        <v>0</v>
      </c>
      <c r="AE1219">
        <v>0</v>
      </c>
      <c r="AF1219">
        <v>9.8699999999999992</v>
      </c>
      <c r="AG1219">
        <v>0.49</v>
      </c>
      <c r="AH1219">
        <v>0</v>
      </c>
      <c r="AI1219">
        <v>1</v>
      </c>
      <c r="AJ1219">
        <v>1</v>
      </c>
      <c r="AK1219">
        <v>1</v>
      </c>
      <c r="AL1219">
        <v>1</v>
      </c>
      <c r="AM1219">
        <v>-2</v>
      </c>
      <c r="AN1219">
        <v>0</v>
      </c>
      <c r="AO1219">
        <v>1</v>
      </c>
      <c r="AP1219">
        <v>1</v>
      </c>
      <c r="AQ1219">
        <v>0</v>
      </c>
      <c r="AR1219">
        <v>0</v>
      </c>
      <c r="AS1219" t="s">
        <v>3</v>
      </c>
      <c r="AT1219">
        <v>0.22</v>
      </c>
      <c r="AU1219" t="s">
        <v>55</v>
      </c>
      <c r="AV1219">
        <v>0</v>
      </c>
      <c r="AW1219">
        <v>2</v>
      </c>
      <c r="AX1219">
        <v>35387746</v>
      </c>
      <c r="AY1219">
        <v>1</v>
      </c>
      <c r="AZ1219">
        <v>0</v>
      </c>
      <c r="BA1219">
        <v>1219</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CV1219">
        <v>0</v>
      </c>
      <c r="CW1219">
        <f>ROUND(Y1219*Source!I3689*DO1219,9)</f>
        <v>0</v>
      </c>
      <c r="CX1219">
        <f>ROUND(Y1219*Source!I3689,9)</f>
        <v>0.57199999999999995</v>
      </c>
      <c r="CY1219">
        <f>AB1219</f>
        <v>9.8699999999999992</v>
      </c>
      <c r="CZ1219">
        <f>AF1219</f>
        <v>9.8699999999999992</v>
      </c>
      <c r="DA1219">
        <f>AJ1219</f>
        <v>1</v>
      </c>
      <c r="DB1219">
        <f>ROUND((ROUND(AT1219*CZ1219,2)*0.2),6)</f>
        <v>0.434</v>
      </c>
      <c r="DC1219">
        <f>ROUND((ROUND(AT1219*AG1219,2)*0.2),6)</f>
        <v>2.1999999999999999E-2</v>
      </c>
      <c r="DD1219" t="s">
        <v>3</v>
      </c>
      <c r="DE1219" t="s">
        <v>3</v>
      </c>
      <c r="DF1219">
        <f t="shared" si="249"/>
        <v>0</v>
      </c>
      <c r="DG1219">
        <f t="shared" si="250"/>
        <v>5.65</v>
      </c>
      <c r="DH1219">
        <f t="shared" si="251"/>
        <v>0.28000000000000003</v>
      </c>
      <c r="DI1219">
        <f t="shared" si="252"/>
        <v>0</v>
      </c>
      <c r="DJ1219">
        <f>DG1219</f>
        <v>5.65</v>
      </c>
      <c r="DK1219">
        <v>0</v>
      </c>
      <c r="DL1219" t="s">
        <v>3</v>
      </c>
      <c r="DM1219">
        <v>0</v>
      </c>
      <c r="DN1219" t="s">
        <v>3</v>
      </c>
      <c r="DO1219">
        <v>0</v>
      </c>
    </row>
    <row r="1220" spans="1:119" x14ac:dyDescent="0.2">
      <c r="A1220">
        <f>ROW(Source!A3689)</f>
        <v>3689</v>
      </c>
      <c r="B1220">
        <v>35364244</v>
      </c>
      <c r="C1220">
        <v>35387737</v>
      </c>
      <c r="D1220">
        <v>35122221</v>
      </c>
      <c r="E1220">
        <v>1</v>
      </c>
      <c r="F1220">
        <v>1</v>
      </c>
      <c r="G1220">
        <v>15872964</v>
      </c>
      <c r="H1220">
        <v>3</v>
      </c>
      <c r="I1220" t="s">
        <v>128</v>
      </c>
      <c r="J1220" t="s">
        <v>130</v>
      </c>
      <c r="K1220" t="s">
        <v>129</v>
      </c>
      <c r="L1220">
        <v>1354</v>
      </c>
      <c r="N1220">
        <v>1010</v>
      </c>
      <c r="O1220" t="s">
        <v>52</v>
      </c>
      <c r="P1220" t="s">
        <v>52</v>
      </c>
      <c r="Q1220">
        <v>1</v>
      </c>
      <c r="W1220">
        <v>0</v>
      </c>
      <c r="X1220">
        <v>-2080535723</v>
      </c>
      <c r="Y1220">
        <f>(AT1220*0)</f>
        <v>0</v>
      </c>
      <c r="AA1220">
        <v>2206.16</v>
      </c>
      <c r="AB1220">
        <v>0</v>
      </c>
      <c r="AC1220">
        <v>0</v>
      </c>
      <c r="AD1220">
        <v>0</v>
      </c>
      <c r="AE1220">
        <v>2206.16</v>
      </c>
      <c r="AF1220">
        <v>0</v>
      </c>
      <c r="AG1220">
        <v>0</v>
      </c>
      <c r="AH1220">
        <v>0</v>
      </c>
      <c r="AI1220">
        <v>1</v>
      </c>
      <c r="AJ1220">
        <v>1</v>
      </c>
      <c r="AK1220">
        <v>1</v>
      </c>
      <c r="AL1220">
        <v>1</v>
      </c>
      <c r="AM1220">
        <v>-2</v>
      </c>
      <c r="AN1220">
        <v>0</v>
      </c>
      <c r="AO1220">
        <v>1</v>
      </c>
      <c r="AP1220">
        <v>1</v>
      </c>
      <c r="AQ1220">
        <v>0</v>
      </c>
      <c r="AR1220">
        <v>0</v>
      </c>
      <c r="AS1220" t="s">
        <v>3</v>
      </c>
      <c r="AT1220">
        <v>1</v>
      </c>
      <c r="AU1220" t="s">
        <v>54</v>
      </c>
      <c r="AV1220">
        <v>0</v>
      </c>
      <c r="AW1220">
        <v>2</v>
      </c>
      <c r="AX1220">
        <v>35387747</v>
      </c>
      <c r="AY1220">
        <v>1</v>
      </c>
      <c r="AZ1220">
        <v>0</v>
      </c>
      <c r="BA1220">
        <v>1220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CV1220">
        <v>0</v>
      </c>
      <c r="CW1220">
        <v>0</v>
      </c>
      <c r="CX1220">
        <f>ROUND(Y1220*Source!I3689,9)</f>
        <v>0</v>
      </c>
      <c r="CY1220">
        <f>AA1220</f>
        <v>2206.16</v>
      </c>
      <c r="CZ1220">
        <f>AE1220</f>
        <v>2206.16</v>
      </c>
      <c r="DA1220">
        <f>AI1220</f>
        <v>1</v>
      </c>
      <c r="DB1220">
        <f>ROUND((ROUND(AT1220*CZ1220,2)*0),6)</f>
        <v>0</v>
      </c>
      <c r="DC1220">
        <f>ROUND((ROUND(AT1220*AG1220,2)*0),6)</f>
        <v>0</v>
      </c>
      <c r="DD1220" t="s">
        <v>3</v>
      </c>
      <c r="DE1220" t="s">
        <v>3</v>
      </c>
      <c r="DF1220">
        <f t="shared" si="249"/>
        <v>0</v>
      </c>
      <c r="DG1220">
        <f t="shared" si="250"/>
        <v>0</v>
      </c>
      <c r="DH1220">
        <f t="shared" si="251"/>
        <v>0</v>
      </c>
      <c r="DI1220">
        <f t="shared" si="252"/>
        <v>0</v>
      </c>
      <c r="DJ1220">
        <f>DF1220</f>
        <v>0</v>
      </c>
      <c r="DK1220">
        <v>0</v>
      </c>
      <c r="DL1220" t="s">
        <v>3</v>
      </c>
      <c r="DM1220">
        <v>0</v>
      </c>
      <c r="DN1220" t="s">
        <v>3</v>
      </c>
      <c r="DO1220">
        <v>0</v>
      </c>
    </row>
    <row r="1221" spans="1:119" x14ac:dyDescent="0.2">
      <c r="A1221">
        <f>ROW(Source!A3690)</f>
        <v>3690</v>
      </c>
      <c r="B1221">
        <v>35364244</v>
      </c>
      <c r="C1221">
        <v>35387748</v>
      </c>
      <c r="D1221">
        <v>35111398</v>
      </c>
      <c r="E1221">
        <v>15872964</v>
      </c>
      <c r="F1221">
        <v>1</v>
      </c>
      <c r="G1221">
        <v>15872964</v>
      </c>
      <c r="H1221">
        <v>1</v>
      </c>
      <c r="I1221" t="s">
        <v>982</v>
      </c>
      <c r="J1221" t="s">
        <v>3</v>
      </c>
      <c r="K1221" t="s">
        <v>983</v>
      </c>
      <c r="L1221">
        <v>1191</v>
      </c>
      <c r="N1221">
        <v>1013</v>
      </c>
      <c r="O1221" t="s">
        <v>984</v>
      </c>
      <c r="P1221" t="s">
        <v>984</v>
      </c>
      <c r="Q1221">
        <v>1</v>
      </c>
      <c r="W1221">
        <v>0</v>
      </c>
      <c r="X1221">
        <v>476480486</v>
      </c>
      <c r="Y1221">
        <f>AT1221</f>
        <v>2.2999999999999998</v>
      </c>
      <c r="AA1221">
        <v>0</v>
      </c>
      <c r="AB1221">
        <v>0</v>
      </c>
      <c r="AC1221">
        <v>0</v>
      </c>
      <c r="AD1221">
        <v>0</v>
      </c>
      <c r="AE1221">
        <v>0</v>
      </c>
      <c r="AF1221">
        <v>0</v>
      </c>
      <c r="AG1221">
        <v>0</v>
      </c>
      <c r="AH1221">
        <v>0</v>
      </c>
      <c r="AI1221">
        <v>1</v>
      </c>
      <c r="AJ1221">
        <v>1</v>
      </c>
      <c r="AK1221">
        <v>1</v>
      </c>
      <c r="AL1221">
        <v>1</v>
      </c>
      <c r="AM1221">
        <v>-2</v>
      </c>
      <c r="AN1221">
        <v>0</v>
      </c>
      <c r="AO1221">
        <v>1</v>
      </c>
      <c r="AP1221">
        <v>1</v>
      </c>
      <c r="AQ1221">
        <v>0</v>
      </c>
      <c r="AR1221">
        <v>0</v>
      </c>
      <c r="AS1221" t="s">
        <v>3</v>
      </c>
      <c r="AT1221">
        <v>2.2999999999999998</v>
      </c>
      <c r="AU1221" t="s">
        <v>3</v>
      </c>
      <c r="AV1221">
        <v>1</v>
      </c>
      <c r="AW1221">
        <v>2</v>
      </c>
      <c r="AX1221">
        <v>35387754</v>
      </c>
      <c r="AY1221">
        <v>1</v>
      </c>
      <c r="AZ1221">
        <v>0</v>
      </c>
      <c r="BA1221">
        <v>1221</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CU1221">
        <f>ROUND(AT1221*Source!I3690*AH1221*AL1221,2)</f>
        <v>0</v>
      </c>
      <c r="CV1221">
        <f>ROUND(Y1221*Source!I3690,9)</f>
        <v>29.9</v>
      </c>
      <c r="CW1221">
        <v>0</v>
      </c>
      <c r="CX1221">
        <f>ROUND(Y1221*Source!I3690,9)</f>
        <v>29.9</v>
      </c>
      <c r="CY1221">
        <f>AD1221</f>
        <v>0</v>
      </c>
      <c r="CZ1221">
        <f>AH1221</f>
        <v>0</v>
      </c>
      <c r="DA1221">
        <f>AL1221</f>
        <v>1</v>
      </c>
      <c r="DB1221">
        <f>ROUND(ROUND(AT1221*CZ1221,2),6)</f>
        <v>0</v>
      </c>
      <c r="DC1221">
        <f>ROUND(ROUND(AT1221*AG1221,2),6)</f>
        <v>0</v>
      </c>
      <c r="DD1221" t="s">
        <v>3</v>
      </c>
      <c r="DE1221" t="s">
        <v>3</v>
      </c>
      <c r="DF1221">
        <f t="shared" si="249"/>
        <v>0</v>
      </c>
      <c r="DG1221">
        <f t="shared" si="250"/>
        <v>0</v>
      </c>
      <c r="DH1221">
        <f t="shared" si="251"/>
        <v>0</v>
      </c>
      <c r="DI1221">
        <f t="shared" si="252"/>
        <v>0</v>
      </c>
      <c r="DJ1221">
        <f>DI1221</f>
        <v>0</v>
      </c>
      <c r="DK1221">
        <v>0</v>
      </c>
      <c r="DL1221" t="s">
        <v>3</v>
      </c>
      <c r="DM1221">
        <v>0</v>
      </c>
      <c r="DN1221" t="s">
        <v>3</v>
      </c>
      <c r="DO1221">
        <v>0</v>
      </c>
    </row>
    <row r="1222" spans="1:119" x14ac:dyDescent="0.2">
      <c r="A1222">
        <f>ROW(Source!A3690)</f>
        <v>3690</v>
      </c>
      <c r="B1222">
        <v>35364244</v>
      </c>
      <c r="C1222">
        <v>35387748</v>
      </c>
      <c r="D1222">
        <v>35112768</v>
      </c>
      <c r="E1222">
        <v>1</v>
      </c>
      <c r="F1222">
        <v>1</v>
      </c>
      <c r="G1222">
        <v>15872964</v>
      </c>
      <c r="H1222">
        <v>2</v>
      </c>
      <c r="I1222" t="s">
        <v>1081</v>
      </c>
      <c r="J1222" t="s">
        <v>1082</v>
      </c>
      <c r="K1222" t="s">
        <v>1083</v>
      </c>
      <c r="L1222">
        <v>1368</v>
      </c>
      <c r="N1222">
        <v>1011</v>
      </c>
      <c r="O1222" t="s">
        <v>988</v>
      </c>
      <c r="P1222" t="s">
        <v>988</v>
      </c>
      <c r="Q1222">
        <v>1</v>
      </c>
      <c r="W1222">
        <v>0</v>
      </c>
      <c r="X1222">
        <v>-1503072827</v>
      </c>
      <c r="Y1222">
        <f>AT1222</f>
        <v>0.14000000000000001</v>
      </c>
      <c r="AA1222">
        <v>0</v>
      </c>
      <c r="AB1222">
        <v>456.39</v>
      </c>
      <c r="AC1222">
        <v>1.4</v>
      </c>
      <c r="AD1222">
        <v>0</v>
      </c>
      <c r="AE1222">
        <v>0</v>
      </c>
      <c r="AF1222">
        <v>456.39</v>
      </c>
      <c r="AG1222">
        <v>1.4</v>
      </c>
      <c r="AH1222">
        <v>0</v>
      </c>
      <c r="AI1222">
        <v>1</v>
      </c>
      <c r="AJ1222">
        <v>1</v>
      </c>
      <c r="AK1222">
        <v>1</v>
      </c>
      <c r="AL1222">
        <v>1</v>
      </c>
      <c r="AM1222">
        <v>-2</v>
      </c>
      <c r="AN1222">
        <v>0</v>
      </c>
      <c r="AO1222">
        <v>1</v>
      </c>
      <c r="AP1222">
        <v>1</v>
      </c>
      <c r="AQ1222">
        <v>0</v>
      </c>
      <c r="AR1222">
        <v>0</v>
      </c>
      <c r="AS1222" t="s">
        <v>3</v>
      </c>
      <c r="AT1222">
        <v>0.14000000000000001</v>
      </c>
      <c r="AU1222" t="s">
        <v>3</v>
      </c>
      <c r="AV1222">
        <v>0</v>
      </c>
      <c r="AW1222">
        <v>2</v>
      </c>
      <c r="AX1222">
        <v>35387755</v>
      </c>
      <c r="AY1222">
        <v>1</v>
      </c>
      <c r="AZ1222">
        <v>0</v>
      </c>
      <c r="BA1222">
        <v>1222</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CV1222">
        <v>0</v>
      </c>
      <c r="CW1222">
        <f>ROUND(Y1222*Source!I3690*DO1222,9)</f>
        <v>0</v>
      </c>
      <c r="CX1222">
        <f>ROUND(Y1222*Source!I3690,9)</f>
        <v>1.82</v>
      </c>
      <c r="CY1222">
        <f>AB1222</f>
        <v>456.39</v>
      </c>
      <c r="CZ1222">
        <f>AF1222</f>
        <v>456.39</v>
      </c>
      <c r="DA1222">
        <f>AJ1222</f>
        <v>1</v>
      </c>
      <c r="DB1222">
        <f>ROUND(ROUND(AT1222*CZ1222,2),6)</f>
        <v>63.89</v>
      </c>
      <c r="DC1222">
        <f>ROUND(ROUND(AT1222*AG1222,2),6)</f>
        <v>0.2</v>
      </c>
      <c r="DD1222" t="s">
        <v>3</v>
      </c>
      <c r="DE1222" t="s">
        <v>3</v>
      </c>
      <c r="DF1222">
        <f t="shared" si="249"/>
        <v>0</v>
      </c>
      <c r="DG1222">
        <f t="shared" si="250"/>
        <v>830.63</v>
      </c>
      <c r="DH1222">
        <f t="shared" si="251"/>
        <v>2.5499999999999998</v>
      </c>
      <c r="DI1222">
        <f t="shared" si="252"/>
        <v>0</v>
      </c>
      <c r="DJ1222">
        <f>DG1222</f>
        <v>830.63</v>
      </c>
      <c r="DK1222">
        <v>0</v>
      </c>
      <c r="DL1222" t="s">
        <v>3</v>
      </c>
      <c r="DM1222">
        <v>0</v>
      </c>
      <c r="DN1222" t="s">
        <v>3</v>
      </c>
      <c r="DO1222">
        <v>0</v>
      </c>
    </row>
    <row r="1223" spans="1:119" x14ac:dyDescent="0.2">
      <c r="A1223">
        <f>ROW(Source!A3690)</f>
        <v>3690</v>
      </c>
      <c r="B1223">
        <v>35364244</v>
      </c>
      <c r="C1223">
        <v>35387748</v>
      </c>
      <c r="D1223">
        <v>35113206</v>
      </c>
      <c r="E1223">
        <v>1</v>
      </c>
      <c r="F1223">
        <v>1</v>
      </c>
      <c r="G1223">
        <v>15872964</v>
      </c>
      <c r="H1223">
        <v>2</v>
      </c>
      <c r="I1223" t="s">
        <v>989</v>
      </c>
      <c r="J1223" t="s">
        <v>990</v>
      </c>
      <c r="K1223" t="s">
        <v>991</v>
      </c>
      <c r="L1223">
        <v>1368</v>
      </c>
      <c r="N1223">
        <v>1011</v>
      </c>
      <c r="O1223" t="s">
        <v>988</v>
      </c>
      <c r="P1223" t="s">
        <v>988</v>
      </c>
      <c r="Q1223">
        <v>1</v>
      </c>
      <c r="W1223">
        <v>0</v>
      </c>
      <c r="X1223">
        <v>-1817365194</v>
      </c>
      <c r="Y1223">
        <f>AT1223</f>
        <v>0.04</v>
      </c>
      <c r="AA1223">
        <v>0</v>
      </c>
      <c r="AB1223">
        <v>4.72</v>
      </c>
      <c r="AC1223">
        <v>0.1</v>
      </c>
      <c r="AD1223">
        <v>0</v>
      </c>
      <c r="AE1223">
        <v>0</v>
      </c>
      <c r="AF1223">
        <v>4.72</v>
      </c>
      <c r="AG1223">
        <v>0.1</v>
      </c>
      <c r="AH1223">
        <v>0</v>
      </c>
      <c r="AI1223">
        <v>1</v>
      </c>
      <c r="AJ1223">
        <v>1</v>
      </c>
      <c r="AK1223">
        <v>1</v>
      </c>
      <c r="AL1223">
        <v>1</v>
      </c>
      <c r="AM1223">
        <v>-2</v>
      </c>
      <c r="AN1223">
        <v>0</v>
      </c>
      <c r="AO1223">
        <v>1</v>
      </c>
      <c r="AP1223">
        <v>1</v>
      </c>
      <c r="AQ1223">
        <v>0</v>
      </c>
      <c r="AR1223">
        <v>0</v>
      </c>
      <c r="AS1223" t="s">
        <v>3</v>
      </c>
      <c r="AT1223">
        <v>0.04</v>
      </c>
      <c r="AU1223" t="s">
        <v>3</v>
      </c>
      <c r="AV1223">
        <v>0</v>
      </c>
      <c r="AW1223">
        <v>2</v>
      </c>
      <c r="AX1223">
        <v>35387756</v>
      </c>
      <c r="AY1223">
        <v>1</v>
      </c>
      <c r="AZ1223">
        <v>0</v>
      </c>
      <c r="BA1223">
        <v>1223</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CV1223">
        <v>0</v>
      </c>
      <c r="CW1223">
        <f>ROUND(Y1223*Source!I3690*DO1223,9)</f>
        <v>0</v>
      </c>
      <c r="CX1223">
        <f>ROUND(Y1223*Source!I3690,9)</f>
        <v>0.52</v>
      </c>
      <c r="CY1223">
        <f>AB1223</f>
        <v>4.72</v>
      </c>
      <c r="CZ1223">
        <f>AF1223</f>
        <v>4.72</v>
      </c>
      <c r="DA1223">
        <f>AJ1223</f>
        <v>1</v>
      </c>
      <c r="DB1223">
        <f>ROUND(ROUND(AT1223*CZ1223,2),6)</f>
        <v>0.19</v>
      </c>
      <c r="DC1223">
        <f>ROUND(ROUND(AT1223*AG1223,2),6)</f>
        <v>0</v>
      </c>
      <c r="DD1223" t="s">
        <v>3</v>
      </c>
      <c r="DE1223" t="s">
        <v>3</v>
      </c>
      <c r="DF1223">
        <f t="shared" si="249"/>
        <v>0</v>
      </c>
      <c r="DG1223">
        <f t="shared" si="250"/>
        <v>2.4500000000000002</v>
      </c>
      <c r="DH1223">
        <f t="shared" si="251"/>
        <v>0.05</v>
      </c>
      <c r="DI1223">
        <f t="shared" si="252"/>
        <v>0</v>
      </c>
      <c r="DJ1223">
        <f>DG1223</f>
        <v>2.4500000000000002</v>
      </c>
      <c r="DK1223">
        <v>0</v>
      </c>
      <c r="DL1223" t="s">
        <v>3</v>
      </c>
      <c r="DM1223">
        <v>0</v>
      </c>
      <c r="DN1223" t="s">
        <v>3</v>
      </c>
      <c r="DO1223">
        <v>0</v>
      </c>
    </row>
    <row r="1224" spans="1:119" x14ac:dyDescent="0.2">
      <c r="A1224">
        <f>ROW(Source!A3690)</f>
        <v>3690</v>
      </c>
      <c r="B1224">
        <v>35364244</v>
      </c>
      <c r="C1224">
        <v>35387748</v>
      </c>
      <c r="D1224">
        <v>35113178</v>
      </c>
      <c r="E1224">
        <v>1</v>
      </c>
      <c r="F1224">
        <v>1</v>
      </c>
      <c r="G1224">
        <v>15872964</v>
      </c>
      <c r="H1224">
        <v>2</v>
      </c>
      <c r="I1224" t="s">
        <v>1084</v>
      </c>
      <c r="J1224" t="s">
        <v>1085</v>
      </c>
      <c r="K1224" t="s">
        <v>1086</v>
      </c>
      <c r="L1224">
        <v>1368</v>
      </c>
      <c r="N1224">
        <v>1011</v>
      </c>
      <c r="O1224" t="s">
        <v>988</v>
      </c>
      <c r="P1224" t="s">
        <v>988</v>
      </c>
      <c r="Q1224">
        <v>1</v>
      </c>
      <c r="W1224">
        <v>0</v>
      </c>
      <c r="X1224">
        <v>-385320760</v>
      </c>
      <c r="Y1224">
        <f>AT1224</f>
        <v>0.22</v>
      </c>
      <c r="AA1224">
        <v>0</v>
      </c>
      <c r="AB1224">
        <v>9.8699999999999992</v>
      </c>
      <c r="AC1224">
        <v>0.49</v>
      </c>
      <c r="AD1224">
        <v>0</v>
      </c>
      <c r="AE1224">
        <v>0</v>
      </c>
      <c r="AF1224">
        <v>9.8699999999999992</v>
      </c>
      <c r="AG1224">
        <v>0.49</v>
      </c>
      <c r="AH1224">
        <v>0</v>
      </c>
      <c r="AI1224">
        <v>1</v>
      </c>
      <c r="AJ1224">
        <v>1</v>
      </c>
      <c r="AK1224">
        <v>1</v>
      </c>
      <c r="AL1224">
        <v>1</v>
      </c>
      <c r="AM1224">
        <v>-2</v>
      </c>
      <c r="AN1224">
        <v>0</v>
      </c>
      <c r="AO1224">
        <v>1</v>
      </c>
      <c r="AP1224">
        <v>1</v>
      </c>
      <c r="AQ1224">
        <v>0</v>
      </c>
      <c r="AR1224">
        <v>0</v>
      </c>
      <c r="AS1224" t="s">
        <v>3</v>
      </c>
      <c r="AT1224">
        <v>0.22</v>
      </c>
      <c r="AU1224" t="s">
        <v>3</v>
      </c>
      <c r="AV1224">
        <v>0</v>
      </c>
      <c r="AW1224">
        <v>2</v>
      </c>
      <c r="AX1224">
        <v>35387757</v>
      </c>
      <c r="AY1224">
        <v>1</v>
      </c>
      <c r="AZ1224">
        <v>0</v>
      </c>
      <c r="BA1224">
        <v>1224</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CV1224">
        <v>0</v>
      </c>
      <c r="CW1224">
        <f>ROUND(Y1224*Source!I3690*DO1224,9)</f>
        <v>0</v>
      </c>
      <c r="CX1224">
        <f>ROUND(Y1224*Source!I3690,9)</f>
        <v>2.86</v>
      </c>
      <c r="CY1224">
        <f>AB1224</f>
        <v>9.8699999999999992</v>
      </c>
      <c r="CZ1224">
        <f>AF1224</f>
        <v>9.8699999999999992</v>
      </c>
      <c r="DA1224">
        <f>AJ1224</f>
        <v>1</v>
      </c>
      <c r="DB1224">
        <f>ROUND(ROUND(AT1224*CZ1224,2),6)</f>
        <v>2.17</v>
      </c>
      <c r="DC1224">
        <f>ROUND(ROUND(AT1224*AG1224,2),6)</f>
        <v>0.11</v>
      </c>
      <c r="DD1224" t="s">
        <v>3</v>
      </c>
      <c r="DE1224" t="s">
        <v>3</v>
      </c>
      <c r="DF1224">
        <f t="shared" si="249"/>
        <v>0</v>
      </c>
      <c r="DG1224">
        <f t="shared" si="250"/>
        <v>28.23</v>
      </c>
      <c r="DH1224">
        <f t="shared" si="251"/>
        <v>1.4</v>
      </c>
      <c r="DI1224">
        <f t="shared" si="252"/>
        <v>0</v>
      </c>
      <c r="DJ1224">
        <f>DG1224</f>
        <v>28.23</v>
      </c>
      <c r="DK1224">
        <v>0</v>
      </c>
      <c r="DL1224" t="s">
        <v>3</v>
      </c>
      <c r="DM1224">
        <v>0</v>
      </c>
      <c r="DN1224" t="s">
        <v>3</v>
      </c>
      <c r="DO1224">
        <v>0</v>
      </c>
    </row>
    <row r="1225" spans="1:119" x14ac:dyDescent="0.2">
      <c r="A1225">
        <f>ROW(Source!A3690)</f>
        <v>3690</v>
      </c>
      <c r="B1225">
        <v>35364244</v>
      </c>
      <c r="C1225">
        <v>35387748</v>
      </c>
      <c r="D1225">
        <v>35122221</v>
      </c>
      <c r="E1225">
        <v>1</v>
      </c>
      <c r="F1225">
        <v>1</v>
      </c>
      <c r="G1225">
        <v>15872964</v>
      </c>
      <c r="H1225">
        <v>3</v>
      </c>
      <c r="I1225" t="s">
        <v>128</v>
      </c>
      <c r="J1225" t="s">
        <v>130</v>
      </c>
      <c r="K1225" t="s">
        <v>129</v>
      </c>
      <c r="L1225">
        <v>1354</v>
      </c>
      <c r="N1225">
        <v>1010</v>
      </c>
      <c r="O1225" t="s">
        <v>52</v>
      </c>
      <c r="P1225" t="s">
        <v>52</v>
      </c>
      <c r="Q1225">
        <v>1</v>
      </c>
      <c r="W1225">
        <v>1</v>
      </c>
      <c r="X1225">
        <v>-2080535723</v>
      </c>
      <c r="Y1225">
        <f>AT1225</f>
        <v>-1</v>
      </c>
      <c r="AA1225">
        <v>2206.16</v>
      </c>
      <c r="AB1225">
        <v>0</v>
      </c>
      <c r="AC1225">
        <v>0</v>
      </c>
      <c r="AD1225">
        <v>0</v>
      </c>
      <c r="AE1225">
        <v>2206.16</v>
      </c>
      <c r="AF1225">
        <v>0</v>
      </c>
      <c r="AG1225">
        <v>0</v>
      </c>
      <c r="AH1225">
        <v>0</v>
      </c>
      <c r="AI1225">
        <v>1</v>
      </c>
      <c r="AJ1225">
        <v>1</v>
      </c>
      <c r="AK1225">
        <v>1</v>
      </c>
      <c r="AL1225">
        <v>1</v>
      </c>
      <c r="AM1225">
        <v>-2</v>
      </c>
      <c r="AN1225">
        <v>0</v>
      </c>
      <c r="AO1225">
        <v>1</v>
      </c>
      <c r="AP1225">
        <v>1</v>
      </c>
      <c r="AQ1225">
        <v>0</v>
      </c>
      <c r="AR1225">
        <v>0</v>
      </c>
      <c r="AS1225" t="s">
        <v>3</v>
      </c>
      <c r="AT1225">
        <v>-1</v>
      </c>
      <c r="AU1225" t="s">
        <v>3</v>
      </c>
      <c r="AV1225">
        <v>0</v>
      </c>
      <c r="AW1225">
        <v>2</v>
      </c>
      <c r="AX1225">
        <v>35387758</v>
      </c>
      <c r="AY1225">
        <v>1</v>
      </c>
      <c r="AZ1225">
        <v>6144</v>
      </c>
      <c r="BA1225">
        <v>1225</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CV1225">
        <v>0</v>
      </c>
      <c r="CW1225">
        <v>0</v>
      </c>
      <c r="CX1225">
        <f>ROUND(Y1225*Source!I3690,9)</f>
        <v>-13</v>
      </c>
      <c r="CY1225">
        <f>AA1225</f>
        <v>2206.16</v>
      </c>
      <c r="CZ1225">
        <f>AE1225</f>
        <v>2206.16</v>
      </c>
      <c r="DA1225">
        <f>AI1225</f>
        <v>1</v>
      </c>
      <c r="DB1225">
        <f>ROUND(ROUND(AT1225*CZ1225,2),6)</f>
        <v>-2206.16</v>
      </c>
      <c r="DC1225">
        <f>ROUND(ROUND(AT1225*AG1225,2),6)</f>
        <v>0</v>
      </c>
      <c r="DD1225" t="s">
        <v>3</v>
      </c>
      <c r="DE1225" t="s">
        <v>3</v>
      </c>
      <c r="DF1225">
        <f t="shared" si="249"/>
        <v>-28680.080000000002</v>
      </c>
      <c r="DG1225">
        <f t="shared" si="250"/>
        <v>0</v>
      </c>
      <c r="DH1225">
        <f t="shared" si="251"/>
        <v>0</v>
      </c>
      <c r="DI1225">
        <f t="shared" si="252"/>
        <v>0</v>
      </c>
      <c r="DJ1225">
        <f>DF1225</f>
        <v>-28680.080000000002</v>
      </c>
      <c r="DK1225">
        <v>0</v>
      </c>
      <c r="DL1225" t="s">
        <v>3</v>
      </c>
      <c r="DM1225">
        <v>0</v>
      </c>
      <c r="DN1225" t="s">
        <v>3</v>
      </c>
      <c r="DO1225">
        <v>0</v>
      </c>
    </row>
    <row r="1226" spans="1:119" x14ac:dyDescent="0.2">
      <c r="A1226">
        <f>ROW(Source!A3727)</f>
        <v>3727</v>
      </c>
      <c r="B1226">
        <v>35364244</v>
      </c>
      <c r="C1226">
        <v>35387818</v>
      </c>
      <c r="D1226">
        <v>35111398</v>
      </c>
      <c r="E1226">
        <v>15872964</v>
      </c>
      <c r="F1226">
        <v>1</v>
      </c>
      <c r="G1226">
        <v>15872964</v>
      </c>
      <c r="H1226">
        <v>1</v>
      </c>
      <c r="I1226" t="s">
        <v>982</v>
      </c>
      <c r="J1226" t="s">
        <v>3</v>
      </c>
      <c r="K1226" t="s">
        <v>983</v>
      </c>
      <c r="L1226">
        <v>1191</v>
      </c>
      <c r="N1226">
        <v>1013</v>
      </c>
      <c r="O1226" t="s">
        <v>984</v>
      </c>
      <c r="P1226" t="s">
        <v>984</v>
      </c>
      <c r="Q1226">
        <v>1</v>
      </c>
      <c r="W1226">
        <v>0</v>
      </c>
      <c r="X1226">
        <v>476480486</v>
      </c>
      <c r="Y1226">
        <f>(AT1226*0.2)</f>
        <v>0.45999999999999996</v>
      </c>
      <c r="AA1226">
        <v>0</v>
      </c>
      <c r="AB1226">
        <v>0</v>
      </c>
      <c r="AC1226">
        <v>0</v>
      </c>
      <c r="AD1226">
        <v>0</v>
      </c>
      <c r="AE1226">
        <v>0</v>
      </c>
      <c r="AF1226">
        <v>0</v>
      </c>
      <c r="AG1226">
        <v>0</v>
      </c>
      <c r="AH1226">
        <v>0</v>
      </c>
      <c r="AI1226">
        <v>1</v>
      </c>
      <c r="AJ1226">
        <v>1</v>
      </c>
      <c r="AK1226">
        <v>1</v>
      </c>
      <c r="AL1226">
        <v>1</v>
      </c>
      <c r="AM1226">
        <v>-2</v>
      </c>
      <c r="AN1226">
        <v>0</v>
      </c>
      <c r="AO1226">
        <v>1</v>
      </c>
      <c r="AP1226">
        <v>1</v>
      </c>
      <c r="AQ1226">
        <v>0</v>
      </c>
      <c r="AR1226">
        <v>0</v>
      </c>
      <c r="AS1226" t="s">
        <v>3</v>
      </c>
      <c r="AT1226">
        <v>2.2999999999999998</v>
      </c>
      <c r="AU1226" t="s">
        <v>55</v>
      </c>
      <c r="AV1226">
        <v>1</v>
      </c>
      <c r="AW1226">
        <v>2</v>
      </c>
      <c r="AX1226">
        <v>35387824</v>
      </c>
      <c r="AY1226">
        <v>1</v>
      </c>
      <c r="AZ1226">
        <v>0</v>
      </c>
      <c r="BA1226">
        <v>1226</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CU1226">
        <f>ROUND(AT1226*Source!I3727*AH1226*AL1226,2)</f>
        <v>0</v>
      </c>
      <c r="CV1226">
        <f>ROUND(Y1226*Source!I3727,9)</f>
        <v>6.9</v>
      </c>
      <c r="CW1226">
        <v>0</v>
      </c>
      <c r="CX1226">
        <f>ROUND(Y1226*Source!I3727,9)</f>
        <v>6.9</v>
      </c>
      <c r="CY1226">
        <f>AD1226</f>
        <v>0</v>
      </c>
      <c r="CZ1226">
        <f>AH1226</f>
        <v>0</v>
      </c>
      <c r="DA1226">
        <f>AL1226</f>
        <v>1</v>
      </c>
      <c r="DB1226">
        <f>ROUND((ROUND(AT1226*CZ1226,2)*0.2),6)</f>
        <v>0</v>
      </c>
      <c r="DC1226">
        <f>ROUND((ROUND(AT1226*AG1226,2)*0.2),6)</f>
        <v>0</v>
      </c>
      <c r="DD1226" t="s">
        <v>3</v>
      </c>
      <c r="DE1226" t="s">
        <v>3</v>
      </c>
      <c r="DF1226">
        <f t="shared" si="249"/>
        <v>0</v>
      </c>
      <c r="DG1226">
        <f t="shared" si="250"/>
        <v>0</v>
      </c>
      <c r="DH1226">
        <f t="shared" si="251"/>
        <v>0</v>
      </c>
      <c r="DI1226">
        <f t="shared" si="252"/>
        <v>0</v>
      </c>
      <c r="DJ1226">
        <f>DI1226</f>
        <v>0</v>
      </c>
      <c r="DK1226">
        <v>0</v>
      </c>
      <c r="DL1226" t="s">
        <v>3</v>
      </c>
      <c r="DM1226">
        <v>0</v>
      </c>
      <c r="DN1226" t="s">
        <v>3</v>
      </c>
      <c r="DO1226">
        <v>0</v>
      </c>
    </row>
    <row r="1227" spans="1:119" x14ac:dyDescent="0.2">
      <c r="A1227">
        <f>ROW(Source!A3727)</f>
        <v>3727</v>
      </c>
      <c r="B1227">
        <v>35364244</v>
      </c>
      <c r="C1227">
        <v>35387818</v>
      </c>
      <c r="D1227">
        <v>35112768</v>
      </c>
      <c r="E1227">
        <v>1</v>
      </c>
      <c r="F1227">
        <v>1</v>
      </c>
      <c r="G1227">
        <v>15872964</v>
      </c>
      <c r="H1227">
        <v>2</v>
      </c>
      <c r="I1227" t="s">
        <v>1081</v>
      </c>
      <c r="J1227" t="s">
        <v>1082</v>
      </c>
      <c r="K1227" t="s">
        <v>1083</v>
      </c>
      <c r="L1227">
        <v>1368</v>
      </c>
      <c r="N1227">
        <v>1011</v>
      </c>
      <c r="O1227" t="s">
        <v>988</v>
      </c>
      <c r="P1227" t="s">
        <v>988</v>
      </c>
      <c r="Q1227">
        <v>1</v>
      </c>
      <c r="W1227">
        <v>0</v>
      </c>
      <c r="X1227">
        <v>-1503072827</v>
      </c>
      <c r="Y1227">
        <f>(AT1227*0.2)</f>
        <v>2.8000000000000004E-2</v>
      </c>
      <c r="AA1227">
        <v>0</v>
      </c>
      <c r="AB1227">
        <v>456.39</v>
      </c>
      <c r="AC1227">
        <v>1.4</v>
      </c>
      <c r="AD1227">
        <v>0</v>
      </c>
      <c r="AE1227">
        <v>0</v>
      </c>
      <c r="AF1227">
        <v>456.39</v>
      </c>
      <c r="AG1227">
        <v>1.4</v>
      </c>
      <c r="AH1227">
        <v>0</v>
      </c>
      <c r="AI1227">
        <v>1</v>
      </c>
      <c r="AJ1227">
        <v>1</v>
      </c>
      <c r="AK1227">
        <v>1</v>
      </c>
      <c r="AL1227">
        <v>1</v>
      </c>
      <c r="AM1227">
        <v>-2</v>
      </c>
      <c r="AN1227">
        <v>0</v>
      </c>
      <c r="AO1227">
        <v>1</v>
      </c>
      <c r="AP1227">
        <v>1</v>
      </c>
      <c r="AQ1227">
        <v>0</v>
      </c>
      <c r="AR1227">
        <v>0</v>
      </c>
      <c r="AS1227" t="s">
        <v>3</v>
      </c>
      <c r="AT1227">
        <v>0.14000000000000001</v>
      </c>
      <c r="AU1227" t="s">
        <v>55</v>
      </c>
      <c r="AV1227">
        <v>0</v>
      </c>
      <c r="AW1227">
        <v>2</v>
      </c>
      <c r="AX1227">
        <v>35387825</v>
      </c>
      <c r="AY1227">
        <v>1</v>
      </c>
      <c r="AZ1227">
        <v>0</v>
      </c>
      <c r="BA1227">
        <v>1227</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CV1227">
        <v>0</v>
      </c>
      <c r="CW1227">
        <f>ROUND(Y1227*Source!I3727*DO1227,9)</f>
        <v>0</v>
      </c>
      <c r="CX1227">
        <f>ROUND(Y1227*Source!I3727,9)</f>
        <v>0.42</v>
      </c>
      <c r="CY1227">
        <f>AB1227</f>
        <v>456.39</v>
      </c>
      <c r="CZ1227">
        <f>AF1227</f>
        <v>456.39</v>
      </c>
      <c r="DA1227">
        <f>AJ1227</f>
        <v>1</v>
      </c>
      <c r="DB1227">
        <f>ROUND((ROUND(AT1227*CZ1227,2)*0.2),6)</f>
        <v>12.778</v>
      </c>
      <c r="DC1227">
        <f>ROUND((ROUND(AT1227*AG1227,2)*0.2),6)</f>
        <v>0.04</v>
      </c>
      <c r="DD1227" t="s">
        <v>3</v>
      </c>
      <c r="DE1227" t="s">
        <v>3</v>
      </c>
      <c r="DF1227">
        <f t="shared" si="249"/>
        <v>0</v>
      </c>
      <c r="DG1227">
        <f t="shared" si="250"/>
        <v>191.68</v>
      </c>
      <c r="DH1227">
        <f t="shared" si="251"/>
        <v>0.59</v>
      </c>
      <c r="DI1227">
        <f t="shared" si="252"/>
        <v>0</v>
      </c>
      <c r="DJ1227">
        <f>DG1227</f>
        <v>191.68</v>
      </c>
      <c r="DK1227">
        <v>0</v>
      </c>
      <c r="DL1227" t="s">
        <v>3</v>
      </c>
      <c r="DM1227">
        <v>0</v>
      </c>
      <c r="DN1227" t="s">
        <v>3</v>
      </c>
      <c r="DO1227">
        <v>0</v>
      </c>
    </row>
    <row r="1228" spans="1:119" x14ac:dyDescent="0.2">
      <c r="A1228">
        <f>ROW(Source!A3727)</f>
        <v>3727</v>
      </c>
      <c r="B1228">
        <v>35364244</v>
      </c>
      <c r="C1228">
        <v>35387818</v>
      </c>
      <c r="D1228">
        <v>35113206</v>
      </c>
      <c r="E1228">
        <v>1</v>
      </c>
      <c r="F1228">
        <v>1</v>
      </c>
      <c r="G1228">
        <v>15872964</v>
      </c>
      <c r="H1228">
        <v>2</v>
      </c>
      <c r="I1228" t="s">
        <v>989</v>
      </c>
      <c r="J1228" t="s">
        <v>990</v>
      </c>
      <c r="K1228" t="s">
        <v>991</v>
      </c>
      <c r="L1228">
        <v>1368</v>
      </c>
      <c r="N1228">
        <v>1011</v>
      </c>
      <c r="O1228" t="s">
        <v>988</v>
      </c>
      <c r="P1228" t="s">
        <v>988</v>
      </c>
      <c r="Q1228">
        <v>1</v>
      </c>
      <c r="W1228">
        <v>0</v>
      </c>
      <c r="X1228">
        <v>-1817365194</v>
      </c>
      <c r="Y1228">
        <f>(AT1228*0.2)</f>
        <v>8.0000000000000002E-3</v>
      </c>
      <c r="AA1228">
        <v>0</v>
      </c>
      <c r="AB1228">
        <v>4.72</v>
      </c>
      <c r="AC1228">
        <v>0.1</v>
      </c>
      <c r="AD1228">
        <v>0</v>
      </c>
      <c r="AE1228">
        <v>0</v>
      </c>
      <c r="AF1228">
        <v>4.72</v>
      </c>
      <c r="AG1228">
        <v>0.1</v>
      </c>
      <c r="AH1228">
        <v>0</v>
      </c>
      <c r="AI1228">
        <v>1</v>
      </c>
      <c r="AJ1228">
        <v>1</v>
      </c>
      <c r="AK1228">
        <v>1</v>
      </c>
      <c r="AL1228">
        <v>1</v>
      </c>
      <c r="AM1228">
        <v>-2</v>
      </c>
      <c r="AN1228">
        <v>0</v>
      </c>
      <c r="AO1228">
        <v>1</v>
      </c>
      <c r="AP1228">
        <v>1</v>
      </c>
      <c r="AQ1228">
        <v>0</v>
      </c>
      <c r="AR1228">
        <v>0</v>
      </c>
      <c r="AS1228" t="s">
        <v>3</v>
      </c>
      <c r="AT1228">
        <v>0.04</v>
      </c>
      <c r="AU1228" t="s">
        <v>55</v>
      </c>
      <c r="AV1228">
        <v>0</v>
      </c>
      <c r="AW1228">
        <v>2</v>
      </c>
      <c r="AX1228">
        <v>35387826</v>
      </c>
      <c r="AY1228">
        <v>1</v>
      </c>
      <c r="AZ1228">
        <v>0</v>
      </c>
      <c r="BA1228">
        <v>1228</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CV1228">
        <v>0</v>
      </c>
      <c r="CW1228">
        <f>ROUND(Y1228*Source!I3727*DO1228,9)</f>
        <v>0</v>
      </c>
      <c r="CX1228">
        <f>ROUND(Y1228*Source!I3727,9)</f>
        <v>0.12</v>
      </c>
      <c r="CY1228">
        <f>AB1228</f>
        <v>4.72</v>
      </c>
      <c r="CZ1228">
        <f>AF1228</f>
        <v>4.72</v>
      </c>
      <c r="DA1228">
        <f>AJ1228</f>
        <v>1</v>
      </c>
      <c r="DB1228">
        <f>ROUND((ROUND(AT1228*CZ1228,2)*0.2),6)</f>
        <v>3.7999999999999999E-2</v>
      </c>
      <c r="DC1228">
        <f>ROUND((ROUND(AT1228*AG1228,2)*0.2),6)</f>
        <v>0</v>
      </c>
      <c r="DD1228" t="s">
        <v>3</v>
      </c>
      <c r="DE1228" t="s">
        <v>3</v>
      </c>
      <c r="DF1228">
        <f t="shared" si="249"/>
        <v>0</v>
      </c>
      <c r="DG1228">
        <f t="shared" si="250"/>
        <v>0.56999999999999995</v>
      </c>
      <c r="DH1228">
        <f t="shared" si="251"/>
        <v>0.01</v>
      </c>
      <c r="DI1228">
        <f t="shared" si="252"/>
        <v>0</v>
      </c>
      <c r="DJ1228">
        <f>DG1228</f>
        <v>0.56999999999999995</v>
      </c>
      <c r="DK1228">
        <v>0</v>
      </c>
      <c r="DL1228" t="s">
        <v>3</v>
      </c>
      <c r="DM1228">
        <v>0</v>
      </c>
      <c r="DN1228" t="s">
        <v>3</v>
      </c>
      <c r="DO1228">
        <v>0</v>
      </c>
    </row>
    <row r="1229" spans="1:119" x14ac:dyDescent="0.2">
      <c r="A1229">
        <f>ROW(Source!A3727)</f>
        <v>3727</v>
      </c>
      <c r="B1229">
        <v>35364244</v>
      </c>
      <c r="C1229">
        <v>35387818</v>
      </c>
      <c r="D1229">
        <v>35113178</v>
      </c>
      <c r="E1229">
        <v>1</v>
      </c>
      <c r="F1229">
        <v>1</v>
      </c>
      <c r="G1229">
        <v>15872964</v>
      </c>
      <c r="H1229">
        <v>2</v>
      </c>
      <c r="I1229" t="s">
        <v>1084</v>
      </c>
      <c r="J1229" t="s">
        <v>1085</v>
      </c>
      <c r="K1229" t="s">
        <v>1086</v>
      </c>
      <c r="L1229">
        <v>1368</v>
      </c>
      <c r="N1229">
        <v>1011</v>
      </c>
      <c r="O1229" t="s">
        <v>988</v>
      </c>
      <c r="P1229" t="s">
        <v>988</v>
      </c>
      <c r="Q1229">
        <v>1</v>
      </c>
      <c r="W1229">
        <v>0</v>
      </c>
      <c r="X1229">
        <v>-385320760</v>
      </c>
      <c r="Y1229">
        <f>(AT1229*0.2)</f>
        <v>4.4000000000000004E-2</v>
      </c>
      <c r="AA1229">
        <v>0</v>
      </c>
      <c r="AB1229">
        <v>9.8699999999999992</v>
      </c>
      <c r="AC1229">
        <v>0.49</v>
      </c>
      <c r="AD1229">
        <v>0</v>
      </c>
      <c r="AE1229">
        <v>0</v>
      </c>
      <c r="AF1229">
        <v>9.8699999999999992</v>
      </c>
      <c r="AG1229">
        <v>0.49</v>
      </c>
      <c r="AH1229">
        <v>0</v>
      </c>
      <c r="AI1229">
        <v>1</v>
      </c>
      <c r="AJ1229">
        <v>1</v>
      </c>
      <c r="AK1229">
        <v>1</v>
      </c>
      <c r="AL1229">
        <v>1</v>
      </c>
      <c r="AM1229">
        <v>-2</v>
      </c>
      <c r="AN1229">
        <v>0</v>
      </c>
      <c r="AO1229">
        <v>1</v>
      </c>
      <c r="AP1229">
        <v>1</v>
      </c>
      <c r="AQ1229">
        <v>0</v>
      </c>
      <c r="AR1229">
        <v>0</v>
      </c>
      <c r="AS1229" t="s">
        <v>3</v>
      </c>
      <c r="AT1229">
        <v>0.22</v>
      </c>
      <c r="AU1229" t="s">
        <v>55</v>
      </c>
      <c r="AV1229">
        <v>0</v>
      </c>
      <c r="AW1229">
        <v>2</v>
      </c>
      <c r="AX1229">
        <v>35387827</v>
      </c>
      <c r="AY1229">
        <v>1</v>
      </c>
      <c r="AZ1229">
        <v>0</v>
      </c>
      <c r="BA1229">
        <v>1229</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CV1229">
        <v>0</v>
      </c>
      <c r="CW1229">
        <f>ROUND(Y1229*Source!I3727*DO1229,9)</f>
        <v>0</v>
      </c>
      <c r="CX1229">
        <f>ROUND(Y1229*Source!I3727,9)</f>
        <v>0.66</v>
      </c>
      <c r="CY1229">
        <f>AB1229</f>
        <v>9.8699999999999992</v>
      </c>
      <c r="CZ1229">
        <f>AF1229</f>
        <v>9.8699999999999992</v>
      </c>
      <c r="DA1229">
        <f>AJ1229</f>
        <v>1</v>
      </c>
      <c r="DB1229">
        <f>ROUND((ROUND(AT1229*CZ1229,2)*0.2),6)</f>
        <v>0.434</v>
      </c>
      <c r="DC1229">
        <f>ROUND((ROUND(AT1229*AG1229,2)*0.2),6)</f>
        <v>2.1999999999999999E-2</v>
      </c>
      <c r="DD1229" t="s">
        <v>3</v>
      </c>
      <c r="DE1229" t="s">
        <v>3</v>
      </c>
      <c r="DF1229">
        <f t="shared" si="249"/>
        <v>0</v>
      </c>
      <c r="DG1229">
        <f t="shared" si="250"/>
        <v>6.51</v>
      </c>
      <c r="DH1229">
        <f t="shared" si="251"/>
        <v>0.32</v>
      </c>
      <c r="DI1229">
        <f t="shared" si="252"/>
        <v>0</v>
      </c>
      <c r="DJ1229">
        <f>DG1229</f>
        <v>6.51</v>
      </c>
      <c r="DK1229">
        <v>0</v>
      </c>
      <c r="DL1229" t="s">
        <v>3</v>
      </c>
      <c r="DM1229">
        <v>0</v>
      </c>
      <c r="DN1229" t="s">
        <v>3</v>
      </c>
      <c r="DO1229">
        <v>0</v>
      </c>
    </row>
    <row r="1230" spans="1:119" x14ac:dyDescent="0.2">
      <c r="A1230">
        <f>ROW(Source!A3727)</f>
        <v>3727</v>
      </c>
      <c r="B1230">
        <v>35364244</v>
      </c>
      <c r="C1230">
        <v>35387818</v>
      </c>
      <c r="D1230">
        <v>35122221</v>
      </c>
      <c r="E1230">
        <v>1</v>
      </c>
      <c r="F1230">
        <v>1</v>
      </c>
      <c r="G1230">
        <v>15872964</v>
      </c>
      <c r="H1230">
        <v>3</v>
      </c>
      <c r="I1230" t="s">
        <v>128</v>
      </c>
      <c r="J1230" t="s">
        <v>130</v>
      </c>
      <c r="K1230" t="s">
        <v>129</v>
      </c>
      <c r="L1230">
        <v>1354</v>
      </c>
      <c r="N1230">
        <v>1010</v>
      </c>
      <c r="O1230" t="s">
        <v>52</v>
      </c>
      <c r="P1230" t="s">
        <v>52</v>
      </c>
      <c r="Q1230">
        <v>1</v>
      </c>
      <c r="W1230">
        <v>0</v>
      </c>
      <c r="X1230">
        <v>-2080535723</v>
      </c>
      <c r="Y1230">
        <f>(AT1230*0)</f>
        <v>0</v>
      </c>
      <c r="AA1230">
        <v>2206.16</v>
      </c>
      <c r="AB1230">
        <v>0</v>
      </c>
      <c r="AC1230">
        <v>0</v>
      </c>
      <c r="AD1230">
        <v>0</v>
      </c>
      <c r="AE1230">
        <v>2206.16</v>
      </c>
      <c r="AF1230">
        <v>0</v>
      </c>
      <c r="AG1230">
        <v>0</v>
      </c>
      <c r="AH1230">
        <v>0</v>
      </c>
      <c r="AI1230">
        <v>1</v>
      </c>
      <c r="AJ1230">
        <v>1</v>
      </c>
      <c r="AK1230">
        <v>1</v>
      </c>
      <c r="AL1230">
        <v>1</v>
      </c>
      <c r="AM1230">
        <v>-2</v>
      </c>
      <c r="AN1230">
        <v>0</v>
      </c>
      <c r="AO1230">
        <v>1</v>
      </c>
      <c r="AP1230">
        <v>1</v>
      </c>
      <c r="AQ1230">
        <v>0</v>
      </c>
      <c r="AR1230">
        <v>0</v>
      </c>
      <c r="AS1230" t="s">
        <v>3</v>
      </c>
      <c r="AT1230">
        <v>1</v>
      </c>
      <c r="AU1230" t="s">
        <v>54</v>
      </c>
      <c r="AV1230">
        <v>0</v>
      </c>
      <c r="AW1230">
        <v>2</v>
      </c>
      <c r="AX1230">
        <v>35387828</v>
      </c>
      <c r="AY1230">
        <v>1</v>
      </c>
      <c r="AZ1230">
        <v>0</v>
      </c>
      <c r="BA1230">
        <v>1230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CV1230">
        <v>0</v>
      </c>
      <c r="CW1230">
        <v>0</v>
      </c>
      <c r="CX1230">
        <f>ROUND(Y1230*Source!I3727,9)</f>
        <v>0</v>
      </c>
      <c r="CY1230">
        <f>AA1230</f>
        <v>2206.16</v>
      </c>
      <c r="CZ1230">
        <f>AE1230</f>
        <v>2206.16</v>
      </c>
      <c r="DA1230">
        <f>AI1230</f>
        <v>1</v>
      </c>
      <c r="DB1230">
        <f>ROUND((ROUND(AT1230*CZ1230,2)*0),6)</f>
        <v>0</v>
      </c>
      <c r="DC1230">
        <f>ROUND((ROUND(AT1230*AG1230,2)*0),6)</f>
        <v>0</v>
      </c>
      <c r="DD1230" t="s">
        <v>3</v>
      </c>
      <c r="DE1230" t="s">
        <v>3</v>
      </c>
      <c r="DF1230">
        <f t="shared" si="249"/>
        <v>0</v>
      </c>
      <c r="DG1230">
        <f t="shared" si="250"/>
        <v>0</v>
      </c>
      <c r="DH1230">
        <f t="shared" si="251"/>
        <v>0</v>
      </c>
      <c r="DI1230">
        <f t="shared" si="252"/>
        <v>0</v>
      </c>
      <c r="DJ1230">
        <f>DF1230</f>
        <v>0</v>
      </c>
      <c r="DK1230">
        <v>0</v>
      </c>
      <c r="DL1230" t="s">
        <v>3</v>
      </c>
      <c r="DM1230">
        <v>0</v>
      </c>
      <c r="DN1230" t="s">
        <v>3</v>
      </c>
      <c r="DO1230">
        <v>0</v>
      </c>
    </row>
    <row r="1231" spans="1:119" x14ac:dyDescent="0.2">
      <c r="A1231">
        <f>ROW(Source!A3728)</f>
        <v>3728</v>
      </c>
      <c r="B1231">
        <v>35364244</v>
      </c>
      <c r="C1231">
        <v>35387829</v>
      </c>
      <c r="D1231">
        <v>35111398</v>
      </c>
      <c r="E1231">
        <v>15872964</v>
      </c>
      <c r="F1231">
        <v>1</v>
      </c>
      <c r="G1231">
        <v>15872964</v>
      </c>
      <c r="H1231">
        <v>1</v>
      </c>
      <c r="I1231" t="s">
        <v>982</v>
      </c>
      <c r="J1231" t="s">
        <v>3</v>
      </c>
      <c r="K1231" t="s">
        <v>983</v>
      </c>
      <c r="L1231">
        <v>1191</v>
      </c>
      <c r="N1231">
        <v>1013</v>
      </c>
      <c r="O1231" t="s">
        <v>984</v>
      </c>
      <c r="P1231" t="s">
        <v>984</v>
      </c>
      <c r="Q1231">
        <v>1</v>
      </c>
      <c r="W1231">
        <v>0</v>
      </c>
      <c r="X1231">
        <v>476480486</v>
      </c>
      <c r="Y1231">
        <f t="shared" ref="Y1231:Y1240" si="253">AT1231</f>
        <v>2.2999999999999998</v>
      </c>
      <c r="AA1231">
        <v>0</v>
      </c>
      <c r="AB1231">
        <v>0</v>
      </c>
      <c r="AC1231">
        <v>0</v>
      </c>
      <c r="AD1231">
        <v>0</v>
      </c>
      <c r="AE1231">
        <v>0</v>
      </c>
      <c r="AF1231">
        <v>0</v>
      </c>
      <c r="AG1231">
        <v>0</v>
      </c>
      <c r="AH1231">
        <v>0</v>
      </c>
      <c r="AI1231">
        <v>1</v>
      </c>
      <c r="AJ1231">
        <v>1</v>
      </c>
      <c r="AK1231">
        <v>1</v>
      </c>
      <c r="AL1231">
        <v>1</v>
      </c>
      <c r="AM1231">
        <v>-2</v>
      </c>
      <c r="AN1231">
        <v>0</v>
      </c>
      <c r="AO1231">
        <v>1</v>
      </c>
      <c r="AP1231">
        <v>1</v>
      </c>
      <c r="AQ1231">
        <v>0</v>
      </c>
      <c r="AR1231">
        <v>0</v>
      </c>
      <c r="AS1231" t="s">
        <v>3</v>
      </c>
      <c r="AT1231">
        <v>2.2999999999999998</v>
      </c>
      <c r="AU1231" t="s">
        <v>3</v>
      </c>
      <c r="AV1231">
        <v>1</v>
      </c>
      <c r="AW1231">
        <v>2</v>
      </c>
      <c r="AX1231">
        <v>35387835</v>
      </c>
      <c r="AY1231">
        <v>1</v>
      </c>
      <c r="AZ1231">
        <v>0</v>
      </c>
      <c r="BA1231">
        <v>1231</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CU1231">
        <f>ROUND(AT1231*Source!I3728*AH1231*AL1231,2)</f>
        <v>0</v>
      </c>
      <c r="CV1231">
        <f>ROUND(Y1231*Source!I3728,9)</f>
        <v>34.5</v>
      </c>
      <c r="CW1231">
        <v>0</v>
      </c>
      <c r="CX1231">
        <f>ROUND(Y1231*Source!I3728,9)</f>
        <v>34.5</v>
      </c>
      <c r="CY1231">
        <f>AD1231</f>
        <v>0</v>
      </c>
      <c r="CZ1231">
        <f>AH1231</f>
        <v>0</v>
      </c>
      <c r="DA1231">
        <f>AL1231</f>
        <v>1</v>
      </c>
      <c r="DB1231">
        <f t="shared" ref="DB1231:DB1240" si="254">ROUND(ROUND(AT1231*CZ1231,2),6)</f>
        <v>0</v>
      </c>
      <c r="DC1231">
        <f t="shared" ref="DC1231:DC1240" si="255">ROUND(ROUND(AT1231*AG1231,2),6)</f>
        <v>0</v>
      </c>
      <c r="DD1231" t="s">
        <v>3</v>
      </c>
      <c r="DE1231" t="s">
        <v>3</v>
      </c>
      <c r="DF1231">
        <f t="shared" si="249"/>
        <v>0</v>
      </c>
      <c r="DG1231">
        <f t="shared" si="250"/>
        <v>0</v>
      </c>
      <c r="DH1231">
        <f t="shared" si="251"/>
        <v>0</v>
      </c>
      <c r="DI1231">
        <f t="shared" si="252"/>
        <v>0</v>
      </c>
      <c r="DJ1231">
        <f>DI1231</f>
        <v>0</v>
      </c>
      <c r="DK1231">
        <v>0</v>
      </c>
      <c r="DL1231" t="s">
        <v>3</v>
      </c>
      <c r="DM1231">
        <v>0</v>
      </c>
      <c r="DN1231" t="s">
        <v>3</v>
      </c>
      <c r="DO1231">
        <v>0</v>
      </c>
    </row>
    <row r="1232" spans="1:119" x14ac:dyDescent="0.2">
      <c r="A1232">
        <f>ROW(Source!A3728)</f>
        <v>3728</v>
      </c>
      <c r="B1232">
        <v>35364244</v>
      </c>
      <c r="C1232">
        <v>35387829</v>
      </c>
      <c r="D1232">
        <v>35112768</v>
      </c>
      <c r="E1232">
        <v>1</v>
      </c>
      <c r="F1232">
        <v>1</v>
      </c>
      <c r="G1232">
        <v>15872964</v>
      </c>
      <c r="H1232">
        <v>2</v>
      </c>
      <c r="I1232" t="s">
        <v>1081</v>
      </c>
      <c r="J1232" t="s">
        <v>1082</v>
      </c>
      <c r="K1232" t="s">
        <v>1083</v>
      </c>
      <c r="L1232">
        <v>1368</v>
      </c>
      <c r="N1232">
        <v>1011</v>
      </c>
      <c r="O1232" t="s">
        <v>988</v>
      </c>
      <c r="P1232" t="s">
        <v>988</v>
      </c>
      <c r="Q1232">
        <v>1</v>
      </c>
      <c r="W1232">
        <v>0</v>
      </c>
      <c r="X1232">
        <v>-1503072827</v>
      </c>
      <c r="Y1232">
        <f t="shared" si="253"/>
        <v>0.14000000000000001</v>
      </c>
      <c r="AA1232">
        <v>0</v>
      </c>
      <c r="AB1232">
        <v>456.39</v>
      </c>
      <c r="AC1232">
        <v>1.4</v>
      </c>
      <c r="AD1232">
        <v>0</v>
      </c>
      <c r="AE1232">
        <v>0</v>
      </c>
      <c r="AF1232">
        <v>456.39</v>
      </c>
      <c r="AG1232">
        <v>1.4</v>
      </c>
      <c r="AH1232">
        <v>0</v>
      </c>
      <c r="AI1232">
        <v>1</v>
      </c>
      <c r="AJ1232">
        <v>1</v>
      </c>
      <c r="AK1232">
        <v>1</v>
      </c>
      <c r="AL1232">
        <v>1</v>
      </c>
      <c r="AM1232">
        <v>-2</v>
      </c>
      <c r="AN1232">
        <v>0</v>
      </c>
      <c r="AO1232">
        <v>1</v>
      </c>
      <c r="AP1232">
        <v>1</v>
      </c>
      <c r="AQ1232">
        <v>0</v>
      </c>
      <c r="AR1232">
        <v>0</v>
      </c>
      <c r="AS1232" t="s">
        <v>3</v>
      </c>
      <c r="AT1232">
        <v>0.14000000000000001</v>
      </c>
      <c r="AU1232" t="s">
        <v>3</v>
      </c>
      <c r="AV1232">
        <v>0</v>
      </c>
      <c r="AW1232">
        <v>2</v>
      </c>
      <c r="AX1232">
        <v>35387836</v>
      </c>
      <c r="AY1232">
        <v>1</v>
      </c>
      <c r="AZ1232">
        <v>0</v>
      </c>
      <c r="BA1232">
        <v>1232</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CV1232">
        <v>0</v>
      </c>
      <c r="CW1232">
        <f>ROUND(Y1232*Source!I3728*DO1232,9)</f>
        <v>0</v>
      </c>
      <c r="CX1232">
        <f>ROUND(Y1232*Source!I3728,9)</f>
        <v>2.1</v>
      </c>
      <c r="CY1232">
        <f>AB1232</f>
        <v>456.39</v>
      </c>
      <c r="CZ1232">
        <f>AF1232</f>
        <v>456.39</v>
      </c>
      <c r="DA1232">
        <f>AJ1232</f>
        <v>1</v>
      </c>
      <c r="DB1232">
        <f t="shared" si="254"/>
        <v>63.89</v>
      </c>
      <c r="DC1232">
        <f t="shared" si="255"/>
        <v>0.2</v>
      </c>
      <c r="DD1232" t="s">
        <v>3</v>
      </c>
      <c r="DE1232" t="s">
        <v>3</v>
      </c>
      <c r="DF1232">
        <f t="shared" si="249"/>
        <v>0</v>
      </c>
      <c r="DG1232">
        <f t="shared" si="250"/>
        <v>958.42</v>
      </c>
      <c r="DH1232">
        <f t="shared" si="251"/>
        <v>2.94</v>
      </c>
      <c r="DI1232">
        <f t="shared" si="252"/>
        <v>0</v>
      </c>
      <c r="DJ1232">
        <f>DG1232</f>
        <v>958.42</v>
      </c>
      <c r="DK1232">
        <v>0</v>
      </c>
      <c r="DL1232" t="s">
        <v>3</v>
      </c>
      <c r="DM1232">
        <v>0</v>
      </c>
      <c r="DN1232" t="s">
        <v>3</v>
      </c>
      <c r="DO1232">
        <v>0</v>
      </c>
    </row>
    <row r="1233" spans="1:119" x14ac:dyDescent="0.2">
      <c r="A1233">
        <f>ROW(Source!A3728)</f>
        <v>3728</v>
      </c>
      <c r="B1233">
        <v>35364244</v>
      </c>
      <c r="C1233">
        <v>35387829</v>
      </c>
      <c r="D1233">
        <v>35113206</v>
      </c>
      <c r="E1233">
        <v>1</v>
      </c>
      <c r="F1233">
        <v>1</v>
      </c>
      <c r="G1233">
        <v>15872964</v>
      </c>
      <c r="H1233">
        <v>2</v>
      </c>
      <c r="I1233" t="s">
        <v>989</v>
      </c>
      <c r="J1233" t="s">
        <v>990</v>
      </c>
      <c r="K1233" t="s">
        <v>991</v>
      </c>
      <c r="L1233">
        <v>1368</v>
      </c>
      <c r="N1233">
        <v>1011</v>
      </c>
      <c r="O1233" t="s">
        <v>988</v>
      </c>
      <c r="P1233" t="s">
        <v>988</v>
      </c>
      <c r="Q1233">
        <v>1</v>
      </c>
      <c r="W1233">
        <v>0</v>
      </c>
      <c r="X1233">
        <v>-1817365194</v>
      </c>
      <c r="Y1233">
        <f t="shared" si="253"/>
        <v>0.04</v>
      </c>
      <c r="AA1233">
        <v>0</v>
      </c>
      <c r="AB1233">
        <v>4.72</v>
      </c>
      <c r="AC1233">
        <v>0.1</v>
      </c>
      <c r="AD1233">
        <v>0</v>
      </c>
      <c r="AE1233">
        <v>0</v>
      </c>
      <c r="AF1233">
        <v>4.72</v>
      </c>
      <c r="AG1233">
        <v>0.1</v>
      </c>
      <c r="AH1233">
        <v>0</v>
      </c>
      <c r="AI1233">
        <v>1</v>
      </c>
      <c r="AJ1233">
        <v>1</v>
      </c>
      <c r="AK1233">
        <v>1</v>
      </c>
      <c r="AL1233">
        <v>1</v>
      </c>
      <c r="AM1233">
        <v>-2</v>
      </c>
      <c r="AN1233">
        <v>0</v>
      </c>
      <c r="AO1233">
        <v>1</v>
      </c>
      <c r="AP1233">
        <v>1</v>
      </c>
      <c r="AQ1233">
        <v>0</v>
      </c>
      <c r="AR1233">
        <v>0</v>
      </c>
      <c r="AS1233" t="s">
        <v>3</v>
      </c>
      <c r="AT1233">
        <v>0.04</v>
      </c>
      <c r="AU1233" t="s">
        <v>3</v>
      </c>
      <c r="AV1233">
        <v>0</v>
      </c>
      <c r="AW1233">
        <v>2</v>
      </c>
      <c r="AX1233">
        <v>35387837</v>
      </c>
      <c r="AY1233">
        <v>1</v>
      </c>
      <c r="AZ1233">
        <v>0</v>
      </c>
      <c r="BA1233">
        <v>1233</v>
      </c>
      <c r="BB1233">
        <v>0</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c r="BV1233">
        <v>0</v>
      </c>
      <c r="BW1233">
        <v>0</v>
      </c>
      <c r="CV1233">
        <v>0</v>
      </c>
      <c r="CW1233">
        <f>ROUND(Y1233*Source!I3728*DO1233,9)</f>
        <v>0</v>
      </c>
      <c r="CX1233">
        <f>ROUND(Y1233*Source!I3728,9)</f>
        <v>0.6</v>
      </c>
      <c r="CY1233">
        <f>AB1233</f>
        <v>4.72</v>
      </c>
      <c r="CZ1233">
        <f>AF1233</f>
        <v>4.72</v>
      </c>
      <c r="DA1233">
        <f>AJ1233</f>
        <v>1</v>
      </c>
      <c r="DB1233">
        <f t="shared" si="254"/>
        <v>0.19</v>
      </c>
      <c r="DC1233">
        <f t="shared" si="255"/>
        <v>0</v>
      </c>
      <c r="DD1233" t="s">
        <v>3</v>
      </c>
      <c r="DE1233" t="s">
        <v>3</v>
      </c>
      <c r="DF1233">
        <f t="shared" si="249"/>
        <v>0</v>
      </c>
      <c r="DG1233">
        <f t="shared" si="250"/>
        <v>2.83</v>
      </c>
      <c r="DH1233">
        <f t="shared" si="251"/>
        <v>0.06</v>
      </c>
      <c r="DI1233">
        <f t="shared" si="252"/>
        <v>0</v>
      </c>
      <c r="DJ1233">
        <f>DG1233</f>
        <v>2.83</v>
      </c>
      <c r="DK1233">
        <v>0</v>
      </c>
      <c r="DL1233" t="s">
        <v>3</v>
      </c>
      <c r="DM1233">
        <v>0</v>
      </c>
      <c r="DN1233" t="s">
        <v>3</v>
      </c>
      <c r="DO1233">
        <v>0</v>
      </c>
    </row>
    <row r="1234" spans="1:119" x14ac:dyDescent="0.2">
      <c r="A1234">
        <f>ROW(Source!A3728)</f>
        <v>3728</v>
      </c>
      <c r="B1234">
        <v>35364244</v>
      </c>
      <c r="C1234">
        <v>35387829</v>
      </c>
      <c r="D1234">
        <v>35113178</v>
      </c>
      <c r="E1234">
        <v>1</v>
      </c>
      <c r="F1234">
        <v>1</v>
      </c>
      <c r="G1234">
        <v>15872964</v>
      </c>
      <c r="H1234">
        <v>2</v>
      </c>
      <c r="I1234" t="s">
        <v>1084</v>
      </c>
      <c r="J1234" t="s">
        <v>1085</v>
      </c>
      <c r="K1234" t="s">
        <v>1086</v>
      </c>
      <c r="L1234">
        <v>1368</v>
      </c>
      <c r="N1234">
        <v>1011</v>
      </c>
      <c r="O1234" t="s">
        <v>988</v>
      </c>
      <c r="P1234" t="s">
        <v>988</v>
      </c>
      <c r="Q1234">
        <v>1</v>
      </c>
      <c r="W1234">
        <v>0</v>
      </c>
      <c r="X1234">
        <v>-385320760</v>
      </c>
      <c r="Y1234">
        <f t="shared" si="253"/>
        <v>0.22</v>
      </c>
      <c r="AA1234">
        <v>0</v>
      </c>
      <c r="AB1234">
        <v>9.8699999999999992</v>
      </c>
      <c r="AC1234">
        <v>0.49</v>
      </c>
      <c r="AD1234">
        <v>0</v>
      </c>
      <c r="AE1234">
        <v>0</v>
      </c>
      <c r="AF1234">
        <v>9.8699999999999992</v>
      </c>
      <c r="AG1234">
        <v>0.49</v>
      </c>
      <c r="AH1234">
        <v>0</v>
      </c>
      <c r="AI1234">
        <v>1</v>
      </c>
      <c r="AJ1234">
        <v>1</v>
      </c>
      <c r="AK1234">
        <v>1</v>
      </c>
      <c r="AL1234">
        <v>1</v>
      </c>
      <c r="AM1234">
        <v>-2</v>
      </c>
      <c r="AN1234">
        <v>0</v>
      </c>
      <c r="AO1234">
        <v>1</v>
      </c>
      <c r="AP1234">
        <v>1</v>
      </c>
      <c r="AQ1234">
        <v>0</v>
      </c>
      <c r="AR1234">
        <v>0</v>
      </c>
      <c r="AS1234" t="s">
        <v>3</v>
      </c>
      <c r="AT1234">
        <v>0.22</v>
      </c>
      <c r="AU1234" t="s">
        <v>3</v>
      </c>
      <c r="AV1234">
        <v>0</v>
      </c>
      <c r="AW1234">
        <v>2</v>
      </c>
      <c r="AX1234">
        <v>35387838</v>
      </c>
      <c r="AY1234">
        <v>1</v>
      </c>
      <c r="AZ1234">
        <v>0</v>
      </c>
      <c r="BA1234">
        <v>1234</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0</v>
      </c>
      <c r="BT1234">
        <v>0</v>
      </c>
      <c r="BU1234">
        <v>0</v>
      </c>
      <c r="BV1234">
        <v>0</v>
      </c>
      <c r="BW1234">
        <v>0</v>
      </c>
      <c r="CV1234">
        <v>0</v>
      </c>
      <c r="CW1234">
        <f>ROUND(Y1234*Source!I3728*DO1234,9)</f>
        <v>0</v>
      </c>
      <c r="CX1234">
        <f>ROUND(Y1234*Source!I3728,9)</f>
        <v>3.3</v>
      </c>
      <c r="CY1234">
        <f>AB1234</f>
        <v>9.8699999999999992</v>
      </c>
      <c r="CZ1234">
        <f>AF1234</f>
        <v>9.8699999999999992</v>
      </c>
      <c r="DA1234">
        <f>AJ1234</f>
        <v>1</v>
      </c>
      <c r="DB1234">
        <f t="shared" si="254"/>
        <v>2.17</v>
      </c>
      <c r="DC1234">
        <f t="shared" si="255"/>
        <v>0.11</v>
      </c>
      <c r="DD1234" t="s">
        <v>3</v>
      </c>
      <c r="DE1234" t="s">
        <v>3</v>
      </c>
      <c r="DF1234">
        <f t="shared" si="249"/>
        <v>0</v>
      </c>
      <c r="DG1234">
        <f t="shared" si="250"/>
        <v>32.57</v>
      </c>
      <c r="DH1234">
        <f t="shared" si="251"/>
        <v>1.62</v>
      </c>
      <c r="DI1234">
        <f t="shared" si="252"/>
        <v>0</v>
      </c>
      <c r="DJ1234">
        <f>DG1234</f>
        <v>32.57</v>
      </c>
      <c r="DK1234">
        <v>0</v>
      </c>
      <c r="DL1234" t="s">
        <v>3</v>
      </c>
      <c r="DM1234">
        <v>0</v>
      </c>
      <c r="DN1234" t="s">
        <v>3</v>
      </c>
      <c r="DO1234">
        <v>0</v>
      </c>
    </row>
    <row r="1235" spans="1:119" x14ac:dyDescent="0.2">
      <c r="A1235">
        <f>ROW(Source!A3728)</f>
        <v>3728</v>
      </c>
      <c r="B1235">
        <v>35364244</v>
      </c>
      <c r="C1235">
        <v>35387829</v>
      </c>
      <c r="D1235">
        <v>35122221</v>
      </c>
      <c r="E1235">
        <v>1</v>
      </c>
      <c r="F1235">
        <v>1</v>
      </c>
      <c r="G1235">
        <v>15872964</v>
      </c>
      <c r="H1235">
        <v>3</v>
      </c>
      <c r="I1235" t="s">
        <v>128</v>
      </c>
      <c r="J1235" t="s">
        <v>130</v>
      </c>
      <c r="K1235" t="s">
        <v>129</v>
      </c>
      <c r="L1235">
        <v>1354</v>
      </c>
      <c r="N1235">
        <v>1010</v>
      </c>
      <c r="O1235" t="s">
        <v>52</v>
      </c>
      <c r="P1235" t="s">
        <v>52</v>
      </c>
      <c r="Q1235">
        <v>1</v>
      </c>
      <c r="W1235">
        <v>1</v>
      </c>
      <c r="X1235">
        <v>-2080535723</v>
      </c>
      <c r="Y1235">
        <f t="shared" si="253"/>
        <v>-1</v>
      </c>
      <c r="AA1235">
        <v>2206.16</v>
      </c>
      <c r="AB1235">
        <v>0</v>
      </c>
      <c r="AC1235">
        <v>0</v>
      </c>
      <c r="AD1235">
        <v>0</v>
      </c>
      <c r="AE1235">
        <v>2206.16</v>
      </c>
      <c r="AF1235">
        <v>0</v>
      </c>
      <c r="AG1235">
        <v>0</v>
      </c>
      <c r="AH1235">
        <v>0</v>
      </c>
      <c r="AI1235">
        <v>1</v>
      </c>
      <c r="AJ1235">
        <v>1</v>
      </c>
      <c r="AK1235">
        <v>1</v>
      </c>
      <c r="AL1235">
        <v>1</v>
      </c>
      <c r="AM1235">
        <v>-2</v>
      </c>
      <c r="AN1235">
        <v>0</v>
      </c>
      <c r="AO1235">
        <v>1</v>
      </c>
      <c r="AP1235">
        <v>1</v>
      </c>
      <c r="AQ1235">
        <v>0</v>
      </c>
      <c r="AR1235">
        <v>0</v>
      </c>
      <c r="AS1235" t="s">
        <v>3</v>
      </c>
      <c r="AT1235">
        <v>-1</v>
      </c>
      <c r="AU1235" t="s">
        <v>3</v>
      </c>
      <c r="AV1235">
        <v>0</v>
      </c>
      <c r="AW1235">
        <v>2</v>
      </c>
      <c r="AX1235">
        <v>35387839</v>
      </c>
      <c r="AY1235">
        <v>1</v>
      </c>
      <c r="AZ1235">
        <v>6144</v>
      </c>
      <c r="BA1235">
        <v>1235</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CV1235">
        <v>0</v>
      </c>
      <c r="CW1235">
        <v>0</v>
      </c>
      <c r="CX1235">
        <f>ROUND(Y1235*Source!I3728,9)</f>
        <v>-15</v>
      </c>
      <c r="CY1235">
        <f>AA1235</f>
        <v>2206.16</v>
      </c>
      <c r="CZ1235">
        <f>AE1235</f>
        <v>2206.16</v>
      </c>
      <c r="DA1235">
        <f>AI1235</f>
        <v>1</v>
      </c>
      <c r="DB1235">
        <f t="shared" si="254"/>
        <v>-2206.16</v>
      </c>
      <c r="DC1235">
        <f t="shared" si="255"/>
        <v>0</v>
      </c>
      <c r="DD1235" t="s">
        <v>3</v>
      </c>
      <c r="DE1235" t="s">
        <v>3</v>
      </c>
      <c r="DF1235">
        <f t="shared" si="249"/>
        <v>-33092.400000000001</v>
      </c>
      <c r="DG1235">
        <f t="shared" si="250"/>
        <v>0</v>
      </c>
      <c r="DH1235">
        <f t="shared" si="251"/>
        <v>0</v>
      </c>
      <c r="DI1235">
        <f t="shared" si="252"/>
        <v>0</v>
      </c>
      <c r="DJ1235">
        <f>DF1235</f>
        <v>-33092.400000000001</v>
      </c>
      <c r="DK1235">
        <v>0</v>
      </c>
      <c r="DL1235" t="s">
        <v>3</v>
      </c>
      <c r="DM1235">
        <v>0</v>
      </c>
      <c r="DN1235" t="s">
        <v>3</v>
      </c>
      <c r="DO1235">
        <v>0</v>
      </c>
    </row>
    <row r="1236" spans="1:119" x14ac:dyDescent="0.2">
      <c r="A1236">
        <f>ROW(Source!A3765)</f>
        <v>3765</v>
      </c>
      <c r="B1236">
        <v>35364244</v>
      </c>
      <c r="C1236">
        <v>35417189</v>
      </c>
      <c r="D1236">
        <v>35111398</v>
      </c>
      <c r="E1236">
        <v>15872964</v>
      </c>
      <c r="F1236">
        <v>1</v>
      </c>
      <c r="G1236">
        <v>15872964</v>
      </c>
      <c r="H1236">
        <v>1</v>
      </c>
      <c r="I1236" t="s">
        <v>982</v>
      </c>
      <c r="J1236" t="s">
        <v>3</v>
      </c>
      <c r="K1236" t="s">
        <v>983</v>
      </c>
      <c r="L1236">
        <v>1191</v>
      </c>
      <c r="N1236">
        <v>1013</v>
      </c>
      <c r="O1236" t="s">
        <v>984</v>
      </c>
      <c r="P1236" t="s">
        <v>984</v>
      </c>
      <c r="Q1236">
        <v>1</v>
      </c>
      <c r="W1236">
        <v>0</v>
      </c>
      <c r="X1236">
        <v>476480486</v>
      </c>
      <c r="Y1236">
        <f t="shared" si="253"/>
        <v>0.15</v>
      </c>
      <c r="AA1236">
        <v>0</v>
      </c>
      <c r="AB1236">
        <v>0</v>
      </c>
      <c r="AC1236">
        <v>0</v>
      </c>
      <c r="AD1236">
        <v>0</v>
      </c>
      <c r="AE1236">
        <v>0</v>
      </c>
      <c r="AF1236">
        <v>0</v>
      </c>
      <c r="AG1236">
        <v>0</v>
      </c>
      <c r="AH1236">
        <v>0</v>
      </c>
      <c r="AI1236">
        <v>1</v>
      </c>
      <c r="AJ1236">
        <v>1</v>
      </c>
      <c r="AK1236">
        <v>1</v>
      </c>
      <c r="AL1236">
        <v>1</v>
      </c>
      <c r="AM1236">
        <v>-2</v>
      </c>
      <c r="AN1236">
        <v>0</v>
      </c>
      <c r="AO1236">
        <v>1</v>
      </c>
      <c r="AP1236">
        <v>1</v>
      </c>
      <c r="AQ1236">
        <v>0</v>
      </c>
      <c r="AR1236">
        <v>0</v>
      </c>
      <c r="AS1236" t="s">
        <v>3</v>
      </c>
      <c r="AT1236">
        <v>0.15</v>
      </c>
      <c r="AU1236" t="s">
        <v>3</v>
      </c>
      <c r="AV1236">
        <v>1</v>
      </c>
      <c r="AW1236">
        <v>2</v>
      </c>
      <c r="AX1236">
        <v>35417194</v>
      </c>
      <c r="AY1236">
        <v>1</v>
      </c>
      <c r="AZ1236">
        <v>0</v>
      </c>
      <c r="BA1236">
        <v>1236</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0</v>
      </c>
      <c r="BT1236">
        <v>0</v>
      </c>
      <c r="BU1236">
        <v>0</v>
      </c>
      <c r="BV1236">
        <v>0</v>
      </c>
      <c r="BW1236">
        <v>0</v>
      </c>
      <c r="CU1236">
        <f>ROUND(AT1236*Source!I3765*AH1236*AL1236,2)</f>
        <v>0</v>
      </c>
      <c r="CV1236">
        <f>ROUND(Y1236*Source!I3765,9)</f>
        <v>47.4</v>
      </c>
      <c r="CW1236">
        <v>0</v>
      </c>
      <c r="CX1236">
        <f>ROUND(Y1236*Source!I3765,9)</f>
        <v>47.4</v>
      </c>
      <c r="CY1236">
        <f>AD1236</f>
        <v>0</v>
      </c>
      <c r="CZ1236">
        <f>AH1236</f>
        <v>0</v>
      </c>
      <c r="DA1236">
        <f>AL1236</f>
        <v>1</v>
      </c>
      <c r="DB1236">
        <f t="shared" si="254"/>
        <v>0</v>
      </c>
      <c r="DC1236">
        <f t="shared" si="255"/>
        <v>0</v>
      </c>
      <c r="DD1236" t="s">
        <v>3</v>
      </c>
      <c r="DE1236" t="s">
        <v>3</v>
      </c>
      <c r="DF1236">
        <f t="shared" si="249"/>
        <v>0</v>
      </c>
      <c r="DG1236">
        <f t="shared" si="250"/>
        <v>0</v>
      </c>
      <c r="DH1236">
        <f t="shared" si="251"/>
        <v>0</v>
      </c>
      <c r="DI1236">
        <f t="shared" si="252"/>
        <v>0</v>
      </c>
      <c r="DJ1236">
        <f>DI1236</f>
        <v>0</v>
      </c>
      <c r="DK1236">
        <v>0</v>
      </c>
      <c r="DL1236" t="s">
        <v>3</v>
      </c>
      <c r="DM1236">
        <v>0</v>
      </c>
      <c r="DN1236" t="s">
        <v>3</v>
      </c>
      <c r="DO1236">
        <v>0</v>
      </c>
    </row>
    <row r="1237" spans="1:119" x14ac:dyDescent="0.2">
      <c r="A1237">
        <f>ROW(Source!A3766)</f>
        <v>3766</v>
      </c>
      <c r="B1237">
        <v>35364244</v>
      </c>
      <c r="C1237">
        <v>35417190</v>
      </c>
      <c r="D1237">
        <v>35111398</v>
      </c>
      <c r="E1237">
        <v>15872964</v>
      </c>
      <c r="F1237">
        <v>1</v>
      </c>
      <c r="G1237">
        <v>15872964</v>
      </c>
      <c r="H1237">
        <v>1</v>
      </c>
      <c r="I1237" t="s">
        <v>982</v>
      </c>
      <c r="J1237" t="s">
        <v>3</v>
      </c>
      <c r="K1237" t="s">
        <v>983</v>
      </c>
      <c r="L1237">
        <v>1191</v>
      </c>
      <c r="N1237">
        <v>1013</v>
      </c>
      <c r="O1237" t="s">
        <v>984</v>
      </c>
      <c r="P1237" t="s">
        <v>984</v>
      </c>
      <c r="Q1237">
        <v>1</v>
      </c>
      <c r="W1237">
        <v>0</v>
      </c>
      <c r="X1237">
        <v>476480486</v>
      </c>
      <c r="Y1237">
        <f t="shared" si="253"/>
        <v>1</v>
      </c>
      <c r="AA1237">
        <v>0</v>
      </c>
      <c r="AB1237">
        <v>0</v>
      </c>
      <c r="AC1237">
        <v>0</v>
      </c>
      <c r="AD1237">
        <v>0</v>
      </c>
      <c r="AE1237">
        <v>0</v>
      </c>
      <c r="AF1237">
        <v>0</v>
      </c>
      <c r="AG1237">
        <v>0</v>
      </c>
      <c r="AH1237">
        <v>0</v>
      </c>
      <c r="AI1237">
        <v>1</v>
      </c>
      <c r="AJ1237">
        <v>1</v>
      </c>
      <c r="AK1237">
        <v>1</v>
      </c>
      <c r="AL1237">
        <v>1</v>
      </c>
      <c r="AM1237">
        <v>-2</v>
      </c>
      <c r="AN1237">
        <v>0</v>
      </c>
      <c r="AO1237">
        <v>1</v>
      </c>
      <c r="AP1237">
        <v>1</v>
      </c>
      <c r="AQ1237">
        <v>0</v>
      </c>
      <c r="AR1237">
        <v>0</v>
      </c>
      <c r="AS1237" t="s">
        <v>3</v>
      </c>
      <c r="AT1237">
        <v>1</v>
      </c>
      <c r="AU1237" t="s">
        <v>3</v>
      </c>
      <c r="AV1237">
        <v>1</v>
      </c>
      <c r="AW1237">
        <v>2</v>
      </c>
      <c r="AX1237">
        <v>35417195</v>
      </c>
      <c r="AY1237">
        <v>1</v>
      </c>
      <c r="AZ1237">
        <v>0</v>
      </c>
      <c r="BA1237">
        <v>1237</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CU1237">
        <f>ROUND(AT1237*Source!I3766*AH1237*AL1237,2)</f>
        <v>0</v>
      </c>
      <c r="CV1237">
        <f>ROUND(Y1237*Source!I3766,9)</f>
        <v>3001</v>
      </c>
      <c r="CW1237">
        <v>0</v>
      </c>
      <c r="CX1237">
        <f>ROUND(Y1237*Source!I3766,9)</f>
        <v>3001</v>
      </c>
      <c r="CY1237">
        <f>AD1237</f>
        <v>0</v>
      </c>
      <c r="CZ1237">
        <f>AH1237</f>
        <v>0</v>
      </c>
      <c r="DA1237">
        <f>AL1237</f>
        <v>1</v>
      </c>
      <c r="DB1237">
        <f t="shared" si="254"/>
        <v>0</v>
      </c>
      <c r="DC1237">
        <f t="shared" si="255"/>
        <v>0</v>
      </c>
      <c r="DD1237" t="s">
        <v>3</v>
      </c>
      <c r="DE1237" t="s">
        <v>3</v>
      </c>
      <c r="DF1237">
        <f t="shared" si="249"/>
        <v>0</v>
      </c>
      <c r="DG1237">
        <f t="shared" si="250"/>
        <v>0</v>
      </c>
      <c r="DH1237">
        <f t="shared" si="251"/>
        <v>0</v>
      </c>
      <c r="DI1237">
        <f t="shared" si="252"/>
        <v>0</v>
      </c>
      <c r="DJ1237">
        <f>DI1237</f>
        <v>0</v>
      </c>
      <c r="DK1237">
        <v>0</v>
      </c>
      <c r="DL1237" t="s">
        <v>3</v>
      </c>
      <c r="DM1237">
        <v>0</v>
      </c>
      <c r="DN1237" t="s">
        <v>3</v>
      </c>
      <c r="DO1237">
        <v>0</v>
      </c>
    </row>
    <row r="1238" spans="1:119" x14ac:dyDescent="0.2">
      <c r="A1238">
        <f>ROW(Source!A3767)</f>
        <v>3767</v>
      </c>
      <c r="B1238">
        <v>35364244</v>
      </c>
      <c r="C1238">
        <v>35417191</v>
      </c>
      <c r="D1238">
        <v>35111398</v>
      </c>
      <c r="E1238">
        <v>15872964</v>
      </c>
      <c r="F1238">
        <v>1</v>
      </c>
      <c r="G1238">
        <v>15872964</v>
      </c>
      <c r="H1238">
        <v>1</v>
      </c>
      <c r="I1238" t="s">
        <v>982</v>
      </c>
      <c r="J1238" t="s">
        <v>3</v>
      </c>
      <c r="K1238" t="s">
        <v>983</v>
      </c>
      <c r="L1238">
        <v>1191</v>
      </c>
      <c r="N1238">
        <v>1013</v>
      </c>
      <c r="O1238" t="s">
        <v>984</v>
      </c>
      <c r="P1238" t="s">
        <v>984</v>
      </c>
      <c r="Q1238">
        <v>1</v>
      </c>
      <c r="W1238">
        <v>0</v>
      </c>
      <c r="X1238">
        <v>476480486</v>
      </c>
      <c r="Y1238">
        <f t="shared" si="253"/>
        <v>0.36</v>
      </c>
      <c r="AA1238">
        <v>0</v>
      </c>
      <c r="AB1238">
        <v>0</v>
      </c>
      <c r="AC1238">
        <v>0</v>
      </c>
      <c r="AD1238">
        <v>0</v>
      </c>
      <c r="AE1238">
        <v>0</v>
      </c>
      <c r="AF1238">
        <v>0</v>
      </c>
      <c r="AG1238">
        <v>0</v>
      </c>
      <c r="AH1238">
        <v>0</v>
      </c>
      <c r="AI1238">
        <v>1</v>
      </c>
      <c r="AJ1238">
        <v>1</v>
      </c>
      <c r="AK1238">
        <v>1</v>
      </c>
      <c r="AL1238">
        <v>1</v>
      </c>
      <c r="AM1238">
        <v>-2</v>
      </c>
      <c r="AN1238">
        <v>0</v>
      </c>
      <c r="AO1238">
        <v>1</v>
      </c>
      <c r="AP1238">
        <v>1</v>
      </c>
      <c r="AQ1238">
        <v>0</v>
      </c>
      <c r="AR1238">
        <v>0</v>
      </c>
      <c r="AS1238" t="s">
        <v>3</v>
      </c>
      <c r="AT1238">
        <v>0.36</v>
      </c>
      <c r="AU1238" t="s">
        <v>3</v>
      </c>
      <c r="AV1238">
        <v>1</v>
      </c>
      <c r="AW1238">
        <v>2</v>
      </c>
      <c r="AX1238">
        <v>35417196</v>
      </c>
      <c r="AY1238">
        <v>1</v>
      </c>
      <c r="AZ1238">
        <v>0</v>
      </c>
      <c r="BA1238">
        <v>1238</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CU1238">
        <f>ROUND(AT1238*Source!I3767*AH1238*AL1238,2)</f>
        <v>0</v>
      </c>
      <c r="CV1238">
        <f>ROUND(Y1238*Source!I3767,9)</f>
        <v>108.36</v>
      </c>
      <c r="CW1238">
        <v>0</v>
      </c>
      <c r="CX1238">
        <f>ROUND(Y1238*Source!I3767,9)</f>
        <v>108.36</v>
      </c>
      <c r="CY1238">
        <f>AD1238</f>
        <v>0</v>
      </c>
      <c r="CZ1238">
        <f>AH1238</f>
        <v>0</v>
      </c>
      <c r="DA1238">
        <f>AL1238</f>
        <v>1</v>
      </c>
      <c r="DB1238">
        <f t="shared" si="254"/>
        <v>0</v>
      </c>
      <c r="DC1238">
        <f t="shared" si="255"/>
        <v>0</v>
      </c>
      <c r="DD1238" t="s">
        <v>3</v>
      </c>
      <c r="DE1238" t="s">
        <v>3</v>
      </c>
      <c r="DF1238">
        <f t="shared" si="249"/>
        <v>0</v>
      </c>
      <c r="DG1238">
        <f t="shared" si="250"/>
        <v>0</v>
      </c>
      <c r="DH1238">
        <f t="shared" si="251"/>
        <v>0</v>
      </c>
      <c r="DI1238">
        <f t="shared" si="252"/>
        <v>0</v>
      </c>
      <c r="DJ1238">
        <f>DI1238</f>
        <v>0</v>
      </c>
      <c r="DK1238">
        <v>0</v>
      </c>
      <c r="DL1238" t="s">
        <v>3</v>
      </c>
      <c r="DM1238">
        <v>0</v>
      </c>
      <c r="DN1238" t="s">
        <v>3</v>
      </c>
      <c r="DO1238">
        <v>0</v>
      </c>
    </row>
    <row r="1239" spans="1:119" x14ac:dyDescent="0.2">
      <c r="A1239">
        <f>ROW(Source!A3768)</f>
        <v>3768</v>
      </c>
      <c r="B1239">
        <v>35364244</v>
      </c>
      <c r="C1239">
        <v>35417192</v>
      </c>
      <c r="D1239">
        <v>35111398</v>
      </c>
      <c r="E1239">
        <v>15872964</v>
      </c>
      <c r="F1239">
        <v>1</v>
      </c>
      <c r="G1239">
        <v>15872964</v>
      </c>
      <c r="H1239">
        <v>1</v>
      </c>
      <c r="I1239" t="s">
        <v>982</v>
      </c>
      <c r="J1239" t="s">
        <v>3</v>
      </c>
      <c r="K1239" t="s">
        <v>983</v>
      </c>
      <c r="L1239">
        <v>1191</v>
      </c>
      <c r="N1239">
        <v>1013</v>
      </c>
      <c r="O1239" t="s">
        <v>984</v>
      </c>
      <c r="P1239" t="s">
        <v>984</v>
      </c>
      <c r="Q1239">
        <v>1</v>
      </c>
      <c r="W1239">
        <v>0</v>
      </c>
      <c r="X1239">
        <v>476480486</v>
      </c>
      <c r="Y1239">
        <f t="shared" si="253"/>
        <v>3.6</v>
      </c>
      <c r="AA1239">
        <v>0</v>
      </c>
      <c r="AB1239">
        <v>0</v>
      </c>
      <c r="AC1239">
        <v>0</v>
      </c>
      <c r="AD1239">
        <v>0</v>
      </c>
      <c r="AE1239">
        <v>0</v>
      </c>
      <c r="AF1239">
        <v>0</v>
      </c>
      <c r="AG1239">
        <v>0</v>
      </c>
      <c r="AH1239">
        <v>0</v>
      </c>
      <c r="AI1239">
        <v>1</v>
      </c>
      <c r="AJ1239">
        <v>1</v>
      </c>
      <c r="AK1239">
        <v>1</v>
      </c>
      <c r="AL1239">
        <v>1</v>
      </c>
      <c r="AM1239">
        <v>-2</v>
      </c>
      <c r="AN1239">
        <v>0</v>
      </c>
      <c r="AO1239">
        <v>1</v>
      </c>
      <c r="AP1239">
        <v>1</v>
      </c>
      <c r="AQ1239">
        <v>0</v>
      </c>
      <c r="AR1239">
        <v>0</v>
      </c>
      <c r="AS1239" t="s">
        <v>3</v>
      </c>
      <c r="AT1239">
        <v>3.6</v>
      </c>
      <c r="AU1239" t="s">
        <v>3</v>
      </c>
      <c r="AV1239">
        <v>1</v>
      </c>
      <c r="AW1239">
        <v>2</v>
      </c>
      <c r="AX1239">
        <v>35417197</v>
      </c>
      <c r="AY1239">
        <v>1</v>
      </c>
      <c r="AZ1239">
        <v>0</v>
      </c>
      <c r="BA1239">
        <v>1239</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CU1239">
        <f>ROUND(AT1239*Source!I3768*AH1239*AL1239,2)</f>
        <v>0</v>
      </c>
      <c r="CV1239">
        <f>ROUND(Y1239*Source!I3768,9)</f>
        <v>7.2</v>
      </c>
      <c r="CW1239">
        <v>0</v>
      </c>
      <c r="CX1239">
        <f>ROUND(Y1239*Source!I3768,9)</f>
        <v>7.2</v>
      </c>
      <c r="CY1239">
        <f>AD1239</f>
        <v>0</v>
      </c>
      <c r="CZ1239">
        <f>AH1239</f>
        <v>0</v>
      </c>
      <c r="DA1239">
        <f>AL1239</f>
        <v>1</v>
      </c>
      <c r="DB1239">
        <f t="shared" si="254"/>
        <v>0</v>
      </c>
      <c r="DC1239">
        <f t="shared" si="255"/>
        <v>0</v>
      </c>
      <c r="DD1239" t="s">
        <v>3</v>
      </c>
      <c r="DE1239" t="s">
        <v>3</v>
      </c>
      <c r="DF1239">
        <f t="shared" si="249"/>
        <v>0</v>
      </c>
      <c r="DG1239">
        <f t="shared" si="250"/>
        <v>0</v>
      </c>
      <c r="DH1239">
        <f t="shared" si="251"/>
        <v>0</v>
      </c>
      <c r="DI1239">
        <f t="shared" si="252"/>
        <v>0</v>
      </c>
      <c r="DJ1239">
        <f>DI1239</f>
        <v>0</v>
      </c>
      <c r="DK1239">
        <v>0</v>
      </c>
      <c r="DL1239" t="s">
        <v>3</v>
      </c>
      <c r="DM1239">
        <v>0</v>
      </c>
      <c r="DN1239" t="s">
        <v>3</v>
      </c>
      <c r="DO1239">
        <v>0</v>
      </c>
    </row>
    <row r="1240" spans="1:119" x14ac:dyDescent="0.2">
      <c r="A1240">
        <f>ROW(Source!A3769)</f>
        <v>3769</v>
      </c>
      <c r="B1240">
        <v>35364244</v>
      </c>
      <c r="C1240">
        <v>35417199</v>
      </c>
      <c r="D1240">
        <v>35111398</v>
      </c>
      <c r="E1240">
        <v>15872964</v>
      </c>
      <c r="F1240">
        <v>1</v>
      </c>
      <c r="G1240">
        <v>15872964</v>
      </c>
      <c r="H1240">
        <v>1</v>
      </c>
      <c r="I1240" t="s">
        <v>982</v>
      </c>
      <c r="J1240" t="s">
        <v>3</v>
      </c>
      <c r="K1240" t="s">
        <v>983</v>
      </c>
      <c r="L1240">
        <v>1191</v>
      </c>
      <c r="N1240">
        <v>1013</v>
      </c>
      <c r="O1240" t="s">
        <v>984</v>
      </c>
      <c r="P1240" t="s">
        <v>984</v>
      </c>
      <c r="Q1240">
        <v>1</v>
      </c>
      <c r="W1240">
        <v>0</v>
      </c>
      <c r="X1240">
        <v>476480486</v>
      </c>
      <c r="Y1240">
        <f t="shared" si="253"/>
        <v>3.6</v>
      </c>
      <c r="AA1240">
        <v>0</v>
      </c>
      <c r="AB1240">
        <v>0</v>
      </c>
      <c r="AC1240">
        <v>0</v>
      </c>
      <c r="AD1240">
        <v>0</v>
      </c>
      <c r="AE1240">
        <v>0</v>
      </c>
      <c r="AF1240">
        <v>0</v>
      </c>
      <c r="AG1240">
        <v>0</v>
      </c>
      <c r="AH1240">
        <v>0</v>
      </c>
      <c r="AI1240">
        <v>1</v>
      </c>
      <c r="AJ1240">
        <v>1</v>
      </c>
      <c r="AK1240">
        <v>1</v>
      </c>
      <c r="AL1240">
        <v>1</v>
      </c>
      <c r="AM1240">
        <v>-2</v>
      </c>
      <c r="AN1240">
        <v>0</v>
      </c>
      <c r="AO1240">
        <v>1</v>
      </c>
      <c r="AP1240">
        <v>1</v>
      </c>
      <c r="AQ1240">
        <v>0</v>
      </c>
      <c r="AR1240">
        <v>0</v>
      </c>
      <c r="AS1240" t="s">
        <v>3</v>
      </c>
      <c r="AT1240">
        <v>3.6</v>
      </c>
      <c r="AU1240" t="s">
        <v>3</v>
      </c>
      <c r="AV1240">
        <v>1</v>
      </c>
      <c r="AW1240">
        <v>2</v>
      </c>
      <c r="AX1240">
        <v>35417201</v>
      </c>
      <c r="AY1240">
        <v>1</v>
      </c>
      <c r="AZ1240">
        <v>0</v>
      </c>
      <c r="BA1240">
        <v>1240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CU1240">
        <f>ROUND(AT1240*Source!I3769*AH1240*AL1240,2)</f>
        <v>0</v>
      </c>
      <c r="CV1240">
        <f>ROUND(Y1240*Source!I3769,9)</f>
        <v>93.6</v>
      </c>
      <c r="CW1240">
        <v>0</v>
      </c>
      <c r="CX1240">
        <f>ROUND(Y1240*Source!I3769,9)</f>
        <v>93.6</v>
      </c>
      <c r="CY1240">
        <f>AD1240</f>
        <v>0</v>
      </c>
      <c r="CZ1240">
        <f>AH1240</f>
        <v>0</v>
      </c>
      <c r="DA1240">
        <f>AL1240</f>
        <v>1</v>
      </c>
      <c r="DB1240">
        <f t="shared" si="254"/>
        <v>0</v>
      </c>
      <c r="DC1240">
        <f t="shared" si="255"/>
        <v>0</v>
      </c>
      <c r="DD1240" t="s">
        <v>3</v>
      </c>
      <c r="DE1240" t="s">
        <v>3</v>
      </c>
      <c r="DF1240">
        <f t="shared" si="249"/>
        <v>0</v>
      </c>
      <c r="DG1240">
        <f t="shared" si="250"/>
        <v>0</v>
      </c>
      <c r="DH1240">
        <f t="shared" si="251"/>
        <v>0</v>
      </c>
      <c r="DI1240">
        <f t="shared" si="252"/>
        <v>0</v>
      </c>
      <c r="DJ1240">
        <f>DI1240</f>
        <v>0</v>
      </c>
      <c r="DK1240">
        <v>0</v>
      </c>
      <c r="DL1240" t="s">
        <v>3</v>
      </c>
      <c r="DM1240">
        <v>0</v>
      </c>
      <c r="DN1240" t="s">
        <v>3</v>
      </c>
      <c r="DO1240">
        <v>0</v>
      </c>
    </row>
  </sheetData>
  <printOptions gridLines="1"/>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240"/>
  <sheetViews>
    <sheetView workbookViewId="0"/>
  </sheetViews>
  <sheetFormatPr defaultColWidth="9.140625" defaultRowHeight="12.75" x14ac:dyDescent="0.2"/>
  <cols>
    <col min="1" max="256" width="9.140625" customWidth="1"/>
  </cols>
  <sheetData>
    <row r="1" spans="1:44" x14ac:dyDescent="0.2">
      <c r="A1">
        <f>ROW(Source!A28)</f>
        <v>28</v>
      </c>
      <c r="B1">
        <v>35364430</v>
      </c>
      <c r="C1">
        <v>35364428</v>
      </c>
      <c r="D1">
        <v>35111398</v>
      </c>
      <c r="E1">
        <v>15872964</v>
      </c>
      <c r="F1">
        <v>1</v>
      </c>
      <c r="G1">
        <v>15872964</v>
      </c>
      <c r="H1">
        <v>1</v>
      </c>
      <c r="I1" t="s">
        <v>982</v>
      </c>
      <c r="J1" t="s">
        <v>3</v>
      </c>
      <c r="K1" t="s">
        <v>983</v>
      </c>
      <c r="L1">
        <v>1191</v>
      </c>
      <c r="N1">
        <v>1013</v>
      </c>
      <c r="O1" t="s">
        <v>984</v>
      </c>
      <c r="P1" t="s">
        <v>984</v>
      </c>
      <c r="Q1">
        <v>1</v>
      </c>
      <c r="X1">
        <v>5.84</v>
      </c>
      <c r="Y1">
        <v>0</v>
      </c>
      <c r="Z1">
        <v>0</v>
      </c>
      <c r="AA1">
        <v>0</v>
      </c>
      <c r="AB1">
        <v>0</v>
      </c>
      <c r="AC1">
        <v>0</v>
      </c>
      <c r="AD1">
        <v>1</v>
      </c>
      <c r="AE1">
        <v>1</v>
      </c>
      <c r="AF1" t="s">
        <v>3</v>
      </c>
      <c r="AG1">
        <v>5.84</v>
      </c>
      <c r="AH1">
        <v>2</v>
      </c>
      <c r="AI1">
        <v>35364430</v>
      </c>
      <c r="AJ1">
        <v>1</v>
      </c>
      <c r="AK1">
        <v>0</v>
      </c>
      <c r="AL1">
        <v>0</v>
      </c>
      <c r="AM1">
        <v>0</v>
      </c>
      <c r="AN1">
        <v>0</v>
      </c>
      <c r="AO1">
        <v>0</v>
      </c>
      <c r="AP1">
        <v>0</v>
      </c>
      <c r="AQ1">
        <v>0</v>
      </c>
      <c r="AR1">
        <v>0</v>
      </c>
    </row>
    <row r="2" spans="1:44" x14ac:dyDescent="0.2">
      <c r="A2">
        <f>ROW(Source!A29)</f>
        <v>29</v>
      </c>
      <c r="B2">
        <v>35364433</v>
      </c>
      <c r="C2">
        <v>35364431</v>
      </c>
      <c r="D2">
        <v>35111398</v>
      </c>
      <c r="E2">
        <v>15872964</v>
      </c>
      <c r="F2">
        <v>1</v>
      </c>
      <c r="G2">
        <v>15872964</v>
      </c>
      <c r="H2">
        <v>1</v>
      </c>
      <c r="I2" t="s">
        <v>982</v>
      </c>
      <c r="J2" t="s">
        <v>3</v>
      </c>
      <c r="K2" t="s">
        <v>983</v>
      </c>
      <c r="L2">
        <v>1191</v>
      </c>
      <c r="N2">
        <v>1013</v>
      </c>
      <c r="O2" t="s">
        <v>984</v>
      </c>
      <c r="P2" t="s">
        <v>984</v>
      </c>
      <c r="Q2">
        <v>1</v>
      </c>
      <c r="X2">
        <v>46.78</v>
      </c>
      <c r="Y2">
        <v>0</v>
      </c>
      <c r="Z2">
        <v>0</v>
      </c>
      <c r="AA2">
        <v>0</v>
      </c>
      <c r="AB2">
        <v>0</v>
      </c>
      <c r="AC2">
        <v>0</v>
      </c>
      <c r="AD2">
        <v>1</v>
      </c>
      <c r="AE2">
        <v>1</v>
      </c>
      <c r="AF2" t="s">
        <v>3</v>
      </c>
      <c r="AG2">
        <v>46.78</v>
      </c>
      <c r="AH2">
        <v>2</v>
      </c>
      <c r="AI2">
        <v>35364433</v>
      </c>
      <c r="AJ2">
        <v>2</v>
      </c>
      <c r="AK2">
        <v>0</v>
      </c>
      <c r="AL2">
        <v>0</v>
      </c>
      <c r="AM2">
        <v>0</v>
      </c>
      <c r="AN2">
        <v>0</v>
      </c>
      <c r="AO2">
        <v>0</v>
      </c>
      <c r="AP2">
        <v>0</v>
      </c>
      <c r="AQ2">
        <v>0</v>
      </c>
      <c r="AR2">
        <v>0</v>
      </c>
    </row>
    <row r="3" spans="1:44" x14ac:dyDescent="0.2">
      <c r="A3">
        <f>ROW(Source!A29)</f>
        <v>29</v>
      </c>
      <c r="B3">
        <v>35364434</v>
      </c>
      <c r="C3">
        <v>35364431</v>
      </c>
      <c r="D3">
        <v>35113133</v>
      </c>
      <c r="E3">
        <v>1</v>
      </c>
      <c r="F3">
        <v>1</v>
      </c>
      <c r="G3">
        <v>15872964</v>
      </c>
      <c r="H3">
        <v>2</v>
      </c>
      <c r="I3" t="s">
        <v>985</v>
      </c>
      <c r="J3" t="s">
        <v>986</v>
      </c>
      <c r="K3" t="s">
        <v>987</v>
      </c>
      <c r="L3">
        <v>1368</v>
      </c>
      <c r="N3">
        <v>1011</v>
      </c>
      <c r="O3" t="s">
        <v>988</v>
      </c>
      <c r="P3" t="s">
        <v>988</v>
      </c>
      <c r="Q3">
        <v>1</v>
      </c>
      <c r="X3">
        <v>13</v>
      </c>
      <c r="Y3">
        <v>0</v>
      </c>
      <c r="Z3">
        <v>5.13</v>
      </c>
      <c r="AA3">
        <v>7.0000000000000007E-2</v>
      </c>
      <c r="AB3">
        <v>0</v>
      </c>
      <c r="AC3">
        <v>0</v>
      </c>
      <c r="AD3">
        <v>1</v>
      </c>
      <c r="AE3">
        <v>0</v>
      </c>
      <c r="AF3" t="s">
        <v>3</v>
      </c>
      <c r="AG3">
        <v>13</v>
      </c>
      <c r="AH3">
        <v>2</v>
      </c>
      <c r="AI3">
        <v>35364434</v>
      </c>
      <c r="AJ3">
        <v>3</v>
      </c>
      <c r="AK3">
        <v>0</v>
      </c>
      <c r="AL3">
        <v>0</v>
      </c>
      <c r="AM3">
        <v>0</v>
      </c>
      <c r="AN3">
        <v>0</v>
      </c>
      <c r="AO3">
        <v>0</v>
      </c>
      <c r="AP3">
        <v>0</v>
      </c>
      <c r="AQ3">
        <v>0</v>
      </c>
      <c r="AR3">
        <v>0</v>
      </c>
    </row>
    <row r="4" spans="1:44" x14ac:dyDescent="0.2">
      <c r="A4">
        <f>ROW(Source!A29)</f>
        <v>29</v>
      </c>
      <c r="B4">
        <v>35364435</v>
      </c>
      <c r="C4">
        <v>35364431</v>
      </c>
      <c r="D4">
        <v>35113206</v>
      </c>
      <c r="E4">
        <v>1</v>
      </c>
      <c r="F4">
        <v>1</v>
      </c>
      <c r="G4">
        <v>15872964</v>
      </c>
      <c r="H4">
        <v>2</v>
      </c>
      <c r="I4" t="s">
        <v>989</v>
      </c>
      <c r="J4" t="s">
        <v>990</v>
      </c>
      <c r="K4" t="s">
        <v>991</v>
      </c>
      <c r="L4">
        <v>1368</v>
      </c>
      <c r="N4">
        <v>1011</v>
      </c>
      <c r="O4" t="s">
        <v>988</v>
      </c>
      <c r="P4" t="s">
        <v>988</v>
      </c>
      <c r="Q4">
        <v>1</v>
      </c>
      <c r="X4">
        <v>0.15</v>
      </c>
      <c r="Y4">
        <v>0</v>
      </c>
      <c r="Z4">
        <v>4.72</v>
      </c>
      <c r="AA4">
        <v>0.1</v>
      </c>
      <c r="AB4">
        <v>0</v>
      </c>
      <c r="AC4">
        <v>0</v>
      </c>
      <c r="AD4">
        <v>1</v>
      </c>
      <c r="AE4">
        <v>0</v>
      </c>
      <c r="AF4" t="s">
        <v>3</v>
      </c>
      <c r="AG4">
        <v>0.15</v>
      </c>
      <c r="AH4">
        <v>2</v>
      </c>
      <c r="AI4">
        <v>35364435</v>
      </c>
      <c r="AJ4">
        <v>4</v>
      </c>
      <c r="AK4">
        <v>0</v>
      </c>
      <c r="AL4">
        <v>0</v>
      </c>
      <c r="AM4">
        <v>0</v>
      </c>
      <c r="AN4">
        <v>0</v>
      </c>
      <c r="AO4">
        <v>0</v>
      </c>
      <c r="AP4">
        <v>0</v>
      </c>
      <c r="AQ4">
        <v>0</v>
      </c>
      <c r="AR4">
        <v>0</v>
      </c>
    </row>
    <row r="5" spans="1:44" x14ac:dyDescent="0.2">
      <c r="A5">
        <f>ROW(Source!A29)</f>
        <v>29</v>
      </c>
      <c r="B5">
        <v>35364436</v>
      </c>
      <c r="C5">
        <v>35364431</v>
      </c>
      <c r="D5">
        <v>35114359</v>
      </c>
      <c r="E5">
        <v>1</v>
      </c>
      <c r="F5">
        <v>1</v>
      </c>
      <c r="G5">
        <v>15872964</v>
      </c>
      <c r="H5">
        <v>3</v>
      </c>
      <c r="I5" t="s">
        <v>992</v>
      </c>
      <c r="J5" t="s">
        <v>993</v>
      </c>
      <c r="K5" t="s">
        <v>994</v>
      </c>
      <c r="L5">
        <v>1348</v>
      </c>
      <c r="N5">
        <v>1009</v>
      </c>
      <c r="O5" t="s">
        <v>995</v>
      </c>
      <c r="P5" t="s">
        <v>995</v>
      </c>
      <c r="Q5">
        <v>1000</v>
      </c>
      <c r="X5">
        <v>7.3999999999999999E-4</v>
      </c>
      <c r="Y5">
        <v>190540.34</v>
      </c>
      <c r="Z5">
        <v>0</v>
      </c>
      <c r="AA5">
        <v>0</v>
      </c>
      <c r="AB5">
        <v>0</v>
      </c>
      <c r="AC5">
        <v>0</v>
      </c>
      <c r="AD5">
        <v>1</v>
      </c>
      <c r="AE5">
        <v>0</v>
      </c>
      <c r="AF5" t="s">
        <v>3</v>
      </c>
      <c r="AG5">
        <v>7.3999999999999999E-4</v>
      </c>
      <c r="AH5">
        <v>2</v>
      </c>
      <c r="AI5">
        <v>35364436</v>
      </c>
      <c r="AJ5">
        <v>5</v>
      </c>
      <c r="AK5">
        <v>0</v>
      </c>
      <c r="AL5">
        <v>0</v>
      </c>
      <c r="AM5">
        <v>0</v>
      </c>
      <c r="AN5">
        <v>0</v>
      </c>
      <c r="AO5">
        <v>0</v>
      </c>
      <c r="AP5">
        <v>0</v>
      </c>
      <c r="AQ5">
        <v>0</v>
      </c>
      <c r="AR5">
        <v>0</v>
      </c>
    </row>
    <row r="6" spans="1:44" x14ac:dyDescent="0.2">
      <c r="A6">
        <f>ROW(Source!A29)</f>
        <v>29</v>
      </c>
      <c r="B6">
        <v>35364437</v>
      </c>
      <c r="C6">
        <v>35364431</v>
      </c>
      <c r="D6">
        <v>35114332</v>
      </c>
      <c r="E6">
        <v>1</v>
      </c>
      <c r="F6">
        <v>1</v>
      </c>
      <c r="G6">
        <v>15872964</v>
      </c>
      <c r="H6">
        <v>3</v>
      </c>
      <c r="I6" t="s">
        <v>996</v>
      </c>
      <c r="J6" t="s">
        <v>997</v>
      </c>
      <c r="K6" t="s">
        <v>998</v>
      </c>
      <c r="L6">
        <v>1355</v>
      </c>
      <c r="N6">
        <v>1010</v>
      </c>
      <c r="O6" t="s">
        <v>18</v>
      </c>
      <c r="P6" t="s">
        <v>18</v>
      </c>
      <c r="Q6">
        <v>100</v>
      </c>
      <c r="X6">
        <v>4</v>
      </c>
      <c r="Y6">
        <v>997.35</v>
      </c>
      <c r="Z6">
        <v>0</v>
      </c>
      <c r="AA6">
        <v>0</v>
      </c>
      <c r="AB6">
        <v>0</v>
      </c>
      <c r="AC6">
        <v>0</v>
      </c>
      <c r="AD6">
        <v>1</v>
      </c>
      <c r="AE6">
        <v>0</v>
      </c>
      <c r="AF6" t="s">
        <v>3</v>
      </c>
      <c r="AG6">
        <v>4</v>
      </c>
      <c r="AH6">
        <v>2</v>
      </c>
      <c r="AI6">
        <v>35364437</v>
      </c>
      <c r="AJ6">
        <v>6</v>
      </c>
      <c r="AK6">
        <v>0</v>
      </c>
      <c r="AL6">
        <v>0</v>
      </c>
      <c r="AM6">
        <v>0</v>
      </c>
      <c r="AN6">
        <v>0</v>
      </c>
      <c r="AO6">
        <v>0</v>
      </c>
      <c r="AP6">
        <v>0</v>
      </c>
      <c r="AQ6">
        <v>0</v>
      </c>
      <c r="AR6">
        <v>0</v>
      </c>
    </row>
    <row r="7" spans="1:44" x14ac:dyDescent="0.2">
      <c r="A7">
        <f>ROW(Source!A29)</f>
        <v>29</v>
      </c>
      <c r="B7">
        <v>35364438</v>
      </c>
      <c r="C7">
        <v>35364431</v>
      </c>
      <c r="D7">
        <v>35115994</v>
      </c>
      <c r="E7">
        <v>1</v>
      </c>
      <c r="F7">
        <v>1</v>
      </c>
      <c r="G7">
        <v>15872964</v>
      </c>
      <c r="H7">
        <v>3</v>
      </c>
      <c r="I7" t="s">
        <v>999</v>
      </c>
      <c r="J7" t="s">
        <v>1000</v>
      </c>
      <c r="K7" t="s">
        <v>1001</v>
      </c>
      <c r="L7">
        <v>1301</v>
      </c>
      <c r="N7">
        <v>1003</v>
      </c>
      <c r="O7" t="s">
        <v>1002</v>
      </c>
      <c r="P7" t="s">
        <v>1002</v>
      </c>
      <c r="Q7">
        <v>1</v>
      </c>
      <c r="X7">
        <v>100</v>
      </c>
      <c r="Y7">
        <v>138.94</v>
      </c>
      <c r="Z7">
        <v>0</v>
      </c>
      <c r="AA7">
        <v>0</v>
      </c>
      <c r="AB7">
        <v>0</v>
      </c>
      <c r="AC7">
        <v>0</v>
      </c>
      <c r="AD7">
        <v>1</v>
      </c>
      <c r="AE7">
        <v>0</v>
      </c>
      <c r="AF7" t="s">
        <v>3</v>
      </c>
      <c r="AG7">
        <v>100</v>
      </c>
      <c r="AH7">
        <v>2</v>
      </c>
      <c r="AI7">
        <v>35364438</v>
      </c>
      <c r="AJ7">
        <v>7</v>
      </c>
      <c r="AK7">
        <v>0</v>
      </c>
      <c r="AL7">
        <v>0</v>
      </c>
      <c r="AM7">
        <v>0</v>
      </c>
      <c r="AN7">
        <v>0</v>
      </c>
      <c r="AO7">
        <v>0</v>
      </c>
      <c r="AP7">
        <v>0</v>
      </c>
      <c r="AQ7">
        <v>0</v>
      </c>
      <c r="AR7">
        <v>0</v>
      </c>
    </row>
    <row r="8" spans="1:44" x14ac:dyDescent="0.2">
      <c r="A8">
        <f>ROW(Source!A29)</f>
        <v>29</v>
      </c>
      <c r="B8">
        <v>35364439</v>
      </c>
      <c r="C8">
        <v>35364431</v>
      </c>
      <c r="D8">
        <v>35115995</v>
      </c>
      <c r="E8">
        <v>1</v>
      </c>
      <c r="F8">
        <v>1</v>
      </c>
      <c r="G8">
        <v>15872964</v>
      </c>
      <c r="H8">
        <v>3</v>
      </c>
      <c r="I8" t="s">
        <v>1003</v>
      </c>
      <c r="J8" t="s">
        <v>1004</v>
      </c>
      <c r="K8" t="s">
        <v>1005</v>
      </c>
      <c r="L8">
        <v>1354</v>
      </c>
      <c r="N8">
        <v>1010</v>
      </c>
      <c r="O8" t="s">
        <v>52</v>
      </c>
      <c r="P8" t="s">
        <v>52</v>
      </c>
      <c r="Q8">
        <v>1</v>
      </c>
      <c r="X8">
        <v>15</v>
      </c>
      <c r="Y8">
        <v>145.46</v>
      </c>
      <c r="Z8">
        <v>0</v>
      </c>
      <c r="AA8">
        <v>0</v>
      </c>
      <c r="AB8">
        <v>0</v>
      </c>
      <c r="AC8">
        <v>0</v>
      </c>
      <c r="AD8">
        <v>1</v>
      </c>
      <c r="AE8">
        <v>0</v>
      </c>
      <c r="AF8" t="s">
        <v>3</v>
      </c>
      <c r="AG8">
        <v>15</v>
      </c>
      <c r="AH8">
        <v>2</v>
      </c>
      <c r="AI8">
        <v>35364439</v>
      </c>
      <c r="AJ8">
        <v>8</v>
      </c>
      <c r="AK8">
        <v>0</v>
      </c>
      <c r="AL8">
        <v>0</v>
      </c>
      <c r="AM8">
        <v>0</v>
      </c>
      <c r="AN8">
        <v>0</v>
      </c>
      <c r="AO8">
        <v>0</v>
      </c>
      <c r="AP8">
        <v>0</v>
      </c>
      <c r="AQ8">
        <v>0</v>
      </c>
      <c r="AR8">
        <v>0</v>
      </c>
    </row>
    <row r="9" spans="1:44" x14ac:dyDescent="0.2">
      <c r="A9">
        <f>ROW(Source!A29)</f>
        <v>29</v>
      </c>
      <c r="B9">
        <v>35364440</v>
      </c>
      <c r="C9">
        <v>35364431</v>
      </c>
      <c r="D9">
        <v>35115996</v>
      </c>
      <c r="E9">
        <v>1</v>
      </c>
      <c r="F9">
        <v>1</v>
      </c>
      <c r="G9">
        <v>15872964</v>
      </c>
      <c r="H9">
        <v>3</v>
      </c>
      <c r="I9" t="s">
        <v>1006</v>
      </c>
      <c r="J9" t="s">
        <v>1007</v>
      </c>
      <c r="K9" t="s">
        <v>1008</v>
      </c>
      <c r="L9">
        <v>1354</v>
      </c>
      <c r="N9">
        <v>1010</v>
      </c>
      <c r="O9" t="s">
        <v>52</v>
      </c>
      <c r="P9" t="s">
        <v>52</v>
      </c>
      <c r="Q9">
        <v>1</v>
      </c>
      <c r="X9">
        <v>4</v>
      </c>
      <c r="Y9">
        <v>126.89</v>
      </c>
      <c r="Z9">
        <v>0</v>
      </c>
      <c r="AA9">
        <v>0</v>
      </c>
      <c r="AB9">
        <v>0</v>
      </c>
      <c r="AC9">
        <v>0</v>
      </c>
      <c r="AD9">
        <v>1</v>
      </c>
      <c r="AE9">
        <v>0</v>
      </c>
      <c r="AF9" t="s">
        <v>3</v>
      </c>
      <c r="AG9">
        <v>4</v>
      </c>
      <c r="AH9">
        <v>2</v>
      </c>
      <c r="AI9">
        <v>35364440</v>
      </c>
      <c r="AJ9">
        <v>9</v>
      </c>
      <c r="AK9">
        <v>0</v>
      </c>
      <c r="AL9">
        <v>0</v>
      </c>
      <c r="AM9">
        <v>0</v>
      </c>
      <c r="AN9">
        <v>0</v>
      </c>
      <c r="AO9">
        <v>0</v>
      </c>
      <c r="AP9">
        <v>0</v>
      </c>
      <c r="AQ9">
        <v>0</v>
      </c>
      <c r="AR9">
        <v>0</v>
      </c>
    </row>
    <row r="10" spans="1:44" x14ac:dyDescent="0.2">
      <c r="A10">
        <f>ROW(Source!A29)</f>
        <v>29</v>
      </c>
      <c r="B10">
        <v>35364441</v>
      </c>
      <c r="C10">
        <v>35364431</v>
      </c>
      <c r="D10">
        <v>35115998</v>
      </c>
      <c r="E10">
        <v>1</v>
      </c>
      <c r="F10">
        <v>1</v>
      </c>
      <c r="G10">
        <v>15872964</v>
      </c>
      <c r="H10">
        <v>3</v>
      </c>
      <c r="I10" t="s">
        <v>1009</v>
      </c>
      <c r="J10" t="s">
        <v>1010</v>
      </c>
      <c r="K10" t="s">
        <v>1011</v>
      </c>
      <c r="L10">
        <v>1354</v>
      </c>
      <c r="N10">
        <v>1010</v>
      </c>
      <c r="O10" t="s">
        <v>52</v>
      </c>
      <c r="P10" t="s">
        <v>52</v>
      </c>
      <c r="Q10">
        <v>1</v>
      </c>
      <c r="X10">
        <v>2</v>
      </c>
      <c r="Y10">
        <v>219.52</v>
      </c>
      <c r="Z10">
        <v>0</v>
      </c>
      <c r="AA10">
        <v>0</v>
      </c>
      <c r="AB10">
        <v>0</v>
      </c>
      <c r="AC10">
        <v>0</v>
      </c>
      <c r="AD10">
        <v>1</v>
      </c>
      <c r="AE10">
        <v>0</v>
      </c>
      <c r="AF10" t="s">
        <v>3</v>
      </c>
      <c r="AG10">
        <v>2</v>
      </c>
      <c r="AH10">
        <v>2</v>
      </c>
      <c r="AI10">
        <v>35364441</v>
      </c>
      <c r="AJ10">
        <v>10</v>
      </c>
      <c r="AK10">
        <v>0</v>
      </c>
      <c r="AL10">
        <v>0</v>
      </c>
      <c r="AM10">
        <v>0</v>
      </c>
      <c r="AN10">
        <v>0</v>
      </c>
      <c r="AO10">
        <v>0</v>
      </c>
      <c r="AP10">
        <v>0</v>
      </c>
      <c r="AQ10">
        <v>0</v>
      </c>
      <c r="AR10">
        <v>0</v>
      </c>
    </row>
    <row r="11" spans="1:44" x14ac:dyDescent="0.2">
      <c r="A11">
        <f>ROW(Source!A29)</f>
        <v>29</v>
      </c>
      <c r="B11">
        <v>35364442</v>
      </c>
      <c r="C11">
        <v>35364431</v>
      </c>
      <c r="D11">
        <v>35115999</v>
      </c>
      <c r="E11">
        <v>1</v>
      </c>
      <c r="F11">
        <v>1</v>
      </c>
      <c r="G11">
        <v>15872964</v>
      </c>
      <c r="H11">
        <v>3</v>
      </c>
      <c r="I11" t="s">
        <v>1012</v>
      </c>
      <c r="J11" t="s">
        <v>1013</v>
      </c>
      <c r="K11" t="s">
        <v>1014</v>
      </c>
      <c r="L11">
        <v>1354</v>
      </c>
      <c r="N11">
        <v>1010</v>
      </c>
      <c r="O11" t="s">
        <v>52</v>
      </c>
      <c r="P11" t="s">
        <v>52</v>
      </c>
      <c r="Q11">
        <v>1</v>
      </c>
      <c r="X11">
        <v>2</v>
      </c>
      <c r="Y11">
        <v>186.55</v>
      </c>
      <c r="Z11">
        <v>0</v>
      </c>
      <c r="AA11">
        <v>0</v>
      </c>
      <c r="AB11">
        <v>0</v>
      </c>
      <c r="AC11">
        <v>0</v>
      </c>
      <c r="AD11">
        <v>1</v>
      </c>
      <c r="AE11">
        <v>0</v>
      </c>
      <c r="AF11" t="s">
        <v>3</v>
      </c>
      <c r="AG11">
        <v>2</v>
      </c>
      <c r="AH11">
        <v>2</v>
      </c>
      <c r="AI11">
        <v>35364442</v>
      </c>
      <c r="AJ11">
        <v>11</v>
      </c>
      <c r="AK11">
        <v>0</v>
      </c>
      <c r="AL11">
        <v>0</v>
      </c>
      <c r="AM11">
        <v>0</v>
      </c>
      <c r="AN11">
        <v>0</v>
      </c>
      <c r="AO11">
        <v>0</v>
      </c>
      <c r="AP11">
        <v>0</v>
      </c>
      <c r="AQ11">
        <v>0</v>
      </c>
      <c r="AR11">
        <v>0</v>
      </c>
    </row>
    <row r="12" spans="1:44" x14ac:dyDescent="0.2">
      <c r="A12">
        <f>ROW(Source!A29)</f>
        <v>29</v>
      </c>
      <c r="B12">
        <v>35364443</v>
      </c>
      <c r="C12">
        <v>35364431</v>
      </c>
      <c r="D12">
        <v>35116000</v>
      </c>
      <c r="E12">
        <v>1</v>
      </c>
      <c r="F12">
        <v>1</v>
      </c>
      <c r="G12">
        <v>15872964</v>
      </c>
      <c r="H12">
        <v>3</v>
      </c>
      <c r="I12" t="s">
        <v>1015</v>
      </c>
      <c r="J12" t="s">
        <v>1016</v>
      </c>
      <c r="K12" t="s">
        <v>1017</v>
      </c>
      <c r="L12">
        <v>1354</v>
      </c>
      <c r="N12">
        <v>1010</v>
      </c>
      <c r="O12" t="s">
        <v>52</v>
      </c>
      <c r="P12" t="s">
        <v>52</v>
      </c>
      <c r="Q12">
        <v>1</v>
      </c>
      <c r="X12">
        <v>15</v>
      </c>
      <c r="Y12">
        <v>203.06</v>
      </c>
      <c r="Z12">
        <v>0</v>
      </c>
      <c r="AA12">
        <v>0</v>
      </c>
      <c r="AB12">
        <v>0</v>
      </c>
      <c r="AC12">
        <v>0</v>
      </c>
      <c r="AD12">
        <v>1</v>
      </c>
      <c r="AE12">
        <v>0</v>
      </c>
      <c r="AF12" t="s">
        <v>3</v>
      </c>
      <c r="AG12">
        <v>15</v>
      </c>
      <c r="AH12">
        <v>2</v>
      </c>
      <c r="AI12">
        <v>35364443</v>
      </c>
      <c r="AJ12">
        <v>12</v>
      </c>
      <c r="AK12">
        <v>0</v>
      </c>
      <c r="AL12">
        <v>0</v>
      </c>
      <c r="AM12">
        <v>0</v>
      </c>
      <c r="AN12">
        <v>0</v>
      </c>
      <c r="AO12">
        <v>0</v>
      </c>
      <c r="AP12">
        <v>0</v>
      </c>
      <c r="AQ12">
        <v>0</v>
      </c>
      <c r="AR12">
        <v>0</v>
      </c>
    </row>
    <row r="13" spans="1:44" x14ac:dyDescent="0.2">
      <c r="A13">
        <f>ROW(Source!A29)</f>
        <v>29</v>
      </c>
      <c r="B13">
        <v>35364444</v>
      </c>
      <c r="C13">
        <v>35364431</v>
      </c>
      <c r="D13">
        <v>35116001</v>
      </c>
      <c r="E13">
        <v>1</v>
      </c>
      <c r="F13">
        <v>1</v>
      </c>
      <c r="G13">
        <v>15872964</v>
      </c>
      <c r="H13">
        <v>3</v>
      </c>
      <c r="I13" t="s">
        <v>1018</v>
      </c>
      <c r="J13" t="s">
        <v>1019</v>
      </c>
      <c r="K13" t="s">
        <v>1020</v>
      </c>
      <c r="L13">
        <v>1354</v>
      </c>
      <c r="N13">
        <v>1010</v>
      </c>
      <c r="O13" t="s">
        <v>52</v>
      </c>
      <c r="P13" t="s">
        <v>52</v>
      </c>
      <c r="Q13">
        <v>1</v>
      </c>
      <c r="X13">
        <v>2</v>
      </c>
      <c r="Y13">
        <v>214.92</v>
      </c>
      <c r="Z13">
        <v>0</v>
      </c>
      <c r="AA13">
        <v>0</v>
      </c>
      <c r="AB13">
        <v>0</v>
      </c>
      <c r="AC13">
        <v>0</v>
      </c>
      <c r="AD13">
        <v>1</v>
      </c>
      <c r="AE13">
        <v>0</v>
      </c>
      <c r="AF13" t="s">
        <v>3</v>
      </c>
      <c r="AG13">
        <v>2</v>
      </c>
      <c r="AH13">
        <v>2</v>
      </c>
      <c r="AI13">
        <v>35364444</v>
      </c>
      <c r="AJ13">
        <v>13</v>
      </c>
      <c r="AK13">
        <v>0</v>
      </c>
      <c r="AL13">
        <v>0</v>
      </c>
      <c r="AM13">
        <v>0</v>
      </c>
      <c r="AN13">
        <v>0</v>
      </c>
      <c r="AO13">
        <v>0</v>
      </c>
      <c r="AP13">
        <v>0</v>
      </c>
      <c r="AQ13">
        <v>0</v>
      </c>
      <c r="AR13">
        <v>0</v>
      </c>
    </row>
    <row r="14" spans="1:44" x14ac:dyDescent="0.2">
      <c r="A14">
        <f>ROW(Source!A29)</f>
        <v>29</v>
      </c>
      <c r="B14">
        <v>35364445</v>
      </c>
      <c r="C14">
        <v>35364431</v>
      </c>
      <c r="D14">
        <v>35117627</v>
      </c>
      <c r="E14">
        <v>1</v>
      </c>
      <c r="F14">
        <v>1</v>
      </c>
      <c r="G14">
        <v>15872964</v>
      </c>
      <c r="H14">
        <v>3</v>
      </c>
      <c r="I14" t="s">
        <v>1021</v>
      </c>
      <c r="J14" t="s">
        <v>1022</v>
      </c>
      <c r="K14" t="s">
        <v>1023</v>
      </c>
      <c r="L14">
        <v>1354</v>
      </c>
      <c r="N14">
        <v>1010</v>
      </c>
      <c r="O14" t="s">
        <v>52</v>
      </c>
      <c r="P14" t="s">
        <v>52</v>
      </c>
      <c r="Q14">
        <v>1</v>
      </c>
      <c r="X14">
        <v>4</v>
      </c>
      <c r="Y14">
        <v>1555.5</v>
      </c>
      <c r="Z14">
        <v>0</v>
      </c>
      <c r="AA14">
        <v>0</v>
      </c>
      <c r="AB14">
        <v>0</v>
      </c>
      <c r="AC14">
        <v>0</v>
      </c>
      <c r="AD14">
        <v>1</v>
      </c>
      <c r="AE14">
        <v>0</v>
      </c>
      <c r="AF14" t="s">
        <v>3</v>
      </c>
      <c r="AG14">
        <v>4</v>
      </c>
      <c r="AH14">
        <v>2</v>
      </c>
      <c r="AI14">
        <v>35364445</v>
      </c>
      <c r="AJ14">
        <v>14</v>
      </c>
      <c r="AK14">
        <v>0</v>
      </c>
      <c r="AL14">
        <v>0</v>
      </c>
      <c r="AM14">
        <v>0</v>
      </c>
      <c r="AN14">
        <v>0</v>
      </c>
      <c r="AO14">
        <v>0</v>
      </c>
      <c r="AP14">
        <v>0</v>
      </c>
      <c r="AQ14">
        <v>0</v>
      </c>
      <c r="AR14">
        <v>0</v>
      </c>
    </row>
    <row r="15" spans="1:44" x14ac:dyDescent="0.2">
      <c r="A15">
        <f>ROW(Source!A30)</f>
        <v>30</v>
      </c>
      <c r="B15">
        <v>35364448</v>
      </c>
      <c r="C15">
        <v>35364446</v>
      </c>
      <c r="D15">
        <v>35111398</v>
      </c>
      <c r="E15">
        <v>15872964</v>
      </c>
      <c r="F15">
        <v>1</v>
      </c>
      <c r="G15">
        <v>15872964</v>
      </c>
      <c r="H15">
        <v>1</v>
      </c>
      <c r="I15" t="s">
        <v>982</v>
      </c>
      <c r="J15" t="s">
        <v>3</v>
      </c>
      <c r="K15" t="s">
        <v>983</v>
      </c>
      <c r="L15">
        <v>1191</v>
      </c>
      <c r="N15">
        <v>1013</v>
      </c>
      <c r="O15" t="s">
        <v>984</v>
      </c>
      <c r="P15" t="s">
        <v>984</v>
      </c>
      <c r="Q15">
        <v>1</v>
      </c>
      <c r="X15">
        <v>1.18</v>
      </c>
      <c r="Y15">
        <v>0</v>
      </c>
      <c r="Z15">
        <v>0</v>
      </c>
      <c r="AA15">
        <v>0</v>
      </c>
      <c r="AB15">
        <v>0</v>
      </c>
      <c r="AC15">
        <v>0</v>
      </c>
      <c r="AD15">
        <v>1</v>
      </c>
      <c r="AE15">
        <v>1</v>
      </c>
      <c r="AF15" t="s">
        <v>3</v>
      </c>
      <c r="AG15">
        <v>1.18</v>
      </c>
      <c r="AH15">
        <v>2</v>
      </c>
      <c r="AI15">
        <v>35364448</v>
      </c>
      <c r="AJ15">
        <v>15</v>
      </c>
      <c r="AK15">
        <v>0</v>
      </c>
      <c r="AL15">
        <v>0</v>
      </c>
      <c r="AM15">
        <v>0</v>
      </c>
      <c r="AN15">
        <v>0</v>
      </c>
      <c r="AO15">
        <v>0</v>
      </c>
      <c r="AP15">
        <v>0</v>
      </c>
      <c r="AQ15">
        <v>0</v>
      </c>
      <c r="AR15">
        <v>0</v>
      </c>
    </row>
    <row r="16" spans="1:44" x14ac:dyDescent="0.2">
      <c r="A16">
        <f>ROW(Source!A30)</f>
        <v>30</v>
      </c>
      <c r="B16">
        <v>35364449</v>
      </c>
      <c r="C16">
        <v>35364446</v>
      </c>
      <c r="D16">
        <v>35112486</v>
      </c>
      <c r="E16">
        <v>1</v>
      </c>
      <c r="F16">
        <v>1</v>
      </c>
      <c r="G16">
        <v>15872964</v>
      </c>
      <c r="H16">
        <v>2</v>
      </c>
      <c r="I16" t="s">
        <v>1024</v>
      </c>
      <c r="J16" t="s">
        <v>1025</v>
      </c>
      <c r="K16" t="s">
        <v>1026</v>
      </c>
      <c r="L16">
        <v>1368</v>
      </c>
      <c r="N16">
        <v>1011</v>
      </c>
      <c r="O16" t="s">
        <v>988</v>
      </c>
      <c r="P16" t="s">
        <v>988</v>
      </c>
      <c r="Q16">
        <v>1</v>
      </c>
      <c r="X16">
        <v>0.44</v>
      </c>
      <c r="Y16">
        <v>0</v>
      </c>
      <c r="Z16">
        <v>2026.34</v>
      </c>
      <c r="AA16">
        <v>1032.6099999999999</v>
      </c>
      <c r="AB16">
        <v>0</v>
      </c>
      <c r="AC16">
        <v>0</v>
      </c>
      <c r="AD16">
        <v>1</v>
      </c>
      <c r="AE16">
        <v>0</v>
      </c>
      <c r="AF16" t="s">
        <v>3</v>
      </c>
      <c r="AG16">
        <v>0.44</v>
      </c>
      <c r="AH16">
        <v>2</v>
      </c>
      <c r="AI16">
        <v>35364449</v>
      </c>
      <c r="AJ16">
        <v>16</v>
      </c>
      <c r="AK16">
        <v>0</v>
      </c>
      <c r="AL16">
        <v>0</v>
      </c>
      <c r="AM16">
        <v>0</v>
      </c>
      <c r="AN16">
        <v>0</v>
      </c>
      <c r="AO16">
        <v>0</v>
      </c>
      <c r="AP16">
        <v>0</v>
      </c>
      <c r="AQ16">
        <v>0</v>
      </c>
      <c r="AR16">
        <v>0</v>
      </c>
    </row>
    <row r="17" spans="1:44" x14ac:dyDescent="0.2">
      <c r="A17">
        <f>ROW(Source!A30)</f>
        <v>30</v>
      </c>
      <c r="B17">
        <v>35364450</v>
      </c>
      <c r="C17">
        <v>35364446</v>
      </c>
      <c r="D17">
        <v>35115020</v>
      </c>
      <c r="E17">
        <v>1</v>
      </c>
      <c r="F17">
        <v>1</v>
      </c>
      <c r="G17">
        <v>15872964</v>
      </c>
      <c r="H17">
        <v>3</v>
      </c>
      <c r="I17" t="s">
        <v>1027</v>
      </c>
      <c r="J17" t="s">
        <v>1028</v>
      </c>
      <c r="K17" t="s">
        <v>1029</v>
      </c>
      <c r="L17">
        <v>1346</v>
      </c>
      <c r="N17">
        <v>1009</v>
      </c>
      <c r="O17" t="s">
        <v>1030</v>
      </c>
      <c r="P17" t="s">
        <v>1030</v>
      </c>
      <c r="Q17">
        <v>1</v>
      </c>
      <c r="X17">
        <v>0.16</v>
      </c>
      <c r="Y17">
        <v>363.22</v>
      </c>
      <c r="Z17">
        <v>0</v>
      </c>
      <c r="AA17">
        <v>0</v>
      </c>
      <c r="AB17">
        <v>0</v>
      </c>
      <c r="AC17">
        <v>0</v>
      </c>
      <c r="AD17">
        <v>1</v>
      </c>
      <c r="AE17">
        <v>0</v>
      </c>
      <c r="AF17" t="s">
        <v>3</v>
      </c>
      <c r="AG17">
        <v>0.16</v>
      </c>
      <c r="AH17">
        <v>2</v>
      </c>
      <c r="AI17">
        <v>35364450</v>
      </c>
      <c r="AJ17">
        <v>17</v>
      </c>
      <c r="AK17">
        <v>0</v>
      </c>
      <c r="AL17">
        <v>0</v>
      </c>
      <c r="AM17">
        <v>0</v>
      </c>
      <c r="AN17">
        <v>0</v>
      </c>
      <c r="AO17">
        <v>0</v>
      </c>
      <c r="AP17">
        <v>0</v>
      </c>
      <c r="AQ17">
        <v>0</v>
      </c>
      <c r="AR17">
        <v>0</v>
      </c>
    </row>
    <row r="18" spans="1:44" x14ac:dyDescent="0.2">
      <c r="A18">
        <f>ROW(Source!A30)</f>
        <v>30</v>
      </c>
      <c r="B18">
        <v>35364451</v>
      </c>
      <c r="C18">
        <v>35364446</v>
      </c>
      <c r="D18">
        <v>35122310</v>
      </c>
      <c r="E18">
        <v>1</v>
      </c>
      <c r="F18">
        <v>1</v>
      </c>
      <c r="G18">
        <v>15872964</v>
      </c>
      <c r="H18">
        <v>3</v>
      </c>
      <c r="I18" t="s">
        <v>1031</v>
      </c>
      <c r="J18" t="s">
        <v>1032</v>
      </c>
      <c r="K18" t="s">
        <v>1033</v>
      </c>
      <c r="L18">
        <v>1301</v>
      </c>
      <c r="N18">
        <v>1003</v>
      </c>
      <c r="O18" t="s">
        <v>1002</v>
      </c>
      <c r="P18" t="s">
        <v>1002</v>
      </c>
      <c r="Q18">
        <v>1</v>
      </c>
      <c r="X18">
        <v>5</v>
      </c>
      <c r="Y18">
        <v>5.71</v>
      </c>
      <c r="Z18">
        <v>0</v>
      </c>
      <c r="AA18">
        <v>0</v>
      </c>
      <c r="AB18">
        <v>0</v>
      </c>
      <c r="AC18">
        <v>0</v>
      </c>
      <c r="AD18">
        <v>1</v>
      </c>
      <c r="AE18">
        <v>0</v>
      </c>
      <c r="AF18" t="s">
        <v>3</v>
      </c>
      <c r="AG18">
        <v>5</v>
      </c>
      <c r="AH18">
        <v>2</v>
      </c>
      <c r="AI18">
        <v>35364451</v>
      </c>
      <c r="AJ18">
        <v>18</v>
      </c>
      <c r="AK18">
        <v>0</v>
      </c>
      <c r="AL18">
        <v>0</v>
      </c>
      <c r="AM18">
        <v>0</v>
      </c>
      <c r="AN18">
        <v>0</v>
      </c>
      <c r="AO18">
        <v>0</v>
      </c>
      <c r="AP18">
        <v>0</v>
      </c>
      <c r="AQ18">
        <v>0</v>
      </c>
      <c r="AR18">
        <v>0</v>
      </c>
    </row>
    <row r="19" spans="1:44" x14ac:dyDescent="0.2">
      <c r="A19">
        <f>ROW(Source!A30)</f>
        <v>30</v>
      </c>
      <c r="B19">
        <v>35364452</v>
      </c>
      <c r="C19">
        <v>35364446</v>
      </c>
      <c r="D19">
        <v>35122207</v>
      </c>
      <c r="E19">
        <v>1</v>
      </c>
      <c r="F19">
        <v>1</v>
      </c>
      <c r="G19">
        <v>15872964</v>
      </c>
      <c r="H19">
        <v>3</v>
      </c>
      <c r="I19" t="s">
        <v>1034</v>
      </c>
      <c r="J19" t="s">
        <v>1035</v>
      </c>
      <c r="K19" t="s">
        <v>1036</v>
      </c>
      <c r="L19">
        <v>1356</v>
      </c>
      <c r="N19">
        <v>1010</v>
      </c>
      <c r="O19" t="s">
        <v>242</v>
      </c>
      <c r="P19" t="s">
        <v>242</v>
      </c>
      <c r="Q19">
        <v>1000</v>
      </c>
      <c r="X19">
        <v>5.0000000000000001E-3</v>
      </c>
      <c r="Y19">
        <v>718.56</v>
      </c>
      <c r="Z19">
        <v>0</v>
      </c>
      <c r="AA19">
        <v>0</v>
      </c>
      <c r="AB19">
        <v>0</v>
      </c>
      <c r="AC19">
        <v>0</v>
      </c>
      <c r="AD19">
        <v>1</v>
      </c>
      <c r="AE19">
        <v>0</v>
      </c>
      <c r="AF19" t="s">
        <v>3</v>
      </c>
      <c r="AG19">
        <v>5.0000000000000001E-3</v>
      </c>
      <c r="AH19">
        <v>2</v>
      </c>
      <c r="AI19">
        <v>35364452</v>
      </c>
      <c r="AJ19">
        <v>19</v>
      </c>
      <c r="AK19">
        <v>0</v>
      </c>
      <c r="AL19">
        <v>0</v>
      </c>
      <c r="AM19">
        <v>0</v>
      </c>
      <c r="AN19">
        <v>0</v>
      </c>
      <c r="AO19">
        <v>0</v>
      </c>
      <c r="AP19">
        <v>0</v>
      </c>
      <c r="AQ19">
        <v>0</v>
      </c>
      <c r="AR19">
        <v>0</v>
      </c>
    </row>
    <row r="20" spans="1:44" x14ac:dyDescent="0.2">
      <c r="A20">
        <f>ROW(Source!A30)</f>
        <v>30</v>
      </c>
      <c r="B20">
        <v>35364453</v>
      </c>
      <c r="C20">
        <v>35364446</v>
      </c>
      <c r="D20">
        <v>35122491</v>
      </c>
      <c r="E20">
        <v>1</v>
      </c>
      <c r="F20">
        <v>1</v>
      </c>
      <c r="G20">
        <v>15872964</v>
      </c>
      <c r="H20">
        <v>3</v>
      </c>
      <c r="I20" t="s">
        <v>1037</v>
      </c>
      <c r="J20" t="s">
        <v>1038</v>
      </c>
      <c r="K20" t="s">
        <v>1039</v>
      </c>
      <c r="L20">
        <v>1354</v>
      </c>
      <c r="N20">
        <v>1010</v>
      </c>
      <c r="O20" t="s">
        <v>52</v>
      </c>
      <c r="P20" t="s">
        <v>52</v>
      </c>
      <c r="Q20">
        <v>1</v>
      </c>
      <c r="X20">
        <v>10</v>
      </c>
      <c r="Y20">
        <v>29.36</v>
      </c>
      <c r="Z20">
        <v>0</v>
      </c>
      <c r="AA20">
        <v>0</v>
      </c>
      <c r="AB20">
        <v>0</v>
      </c>
      <c r="AC20">
        <v>0</v>
      </c>
      <c r="AD20">
        <v>1</v>
      </c>
      <c r="AE20">
        <v>0</v>
      </c>
      <c r="AF20" t="s">
        <v>3</v>
      </c>
      <c r="AG20">
        <v>10</v>
      </c>
      <c r="AH20">
        <v>2</v>
      </c>
      <c r="AI20">
        <v>35364453</v>
      </c>
      <c r="AJ20">
        <v>20</v>
      </c>
      <c r="AK20">
        <v>0</v>
      </c>
      <c r="AL20">
        <v>0</v>
      </c>
      <c r="AM20">
        <v>0</v>
      </c>
      <c r="AN20">
        <v>0</v>
      </c>
      <c r="AO20">
        <v>0</v>
      </c>
      <c r="AP20">
        <v>0</v>
      </c>
      <c r="AQ20">
        <v>0</v>
      </c>
      <c r="AR20">
        <v>0</v>
      </c>
    </row>
    <row r="21" spans="1:44" x14ac:dyDescent="0.2">
      <c r="A21">
        <f>ROW(Source!A30)</f>
        <v>30</v>
      </c>
      <c r="B21">
        <v>35364454</v>
      </c>
      <c r="C21">
        <v>35364446</v>
      </c>
      <c r="D21">
        <v>35122522</v>
      </c>
      <c r="E21">
        <v>1</v>
      </c>
      <c r="F21">
        <v>1</v>
      </c>
      <c r="G21">
        <v>15872964</v>
      </c>
      <c r="H21">
        <v>3</v>
      </c>
      <c r="I21" t="s">
        <v>1040</v>
      </c>
      <c r="J21" t="s">
        <v>1041</v>
      </c>
      <c r="K21" t="s">
        <v>1042</v>
      </c>
      <c r="L21">
        <v>1355</v>
      </c>
      <c r="N21">
        <v>1010</v>
      </c>
      <c r="O21" t="s">
        <v>18</v>
      </c>
      <c r="P21" t="s">
        <v>18</v>
      </c>
      <c r="Q21">
        <v>100</v>
      </c>
      <c r="X21">
        <v>0.26</v>
      </c>
      <c r="Y21">
        <v>127.48</v>
      </c>
      <c r="Z21">
        <v>0</v>
      </c>
      <c r="AA21">
        <v>0</v>
      </c>
      <c r="AB21">
        <v>0</v>
      </c>
      <c r="AC21">
        <v>0</v>
      </c>
      <c r="AD21">
        <v>1</v>
      </c>
      <c r="AE21">
        <v>0</v>
      </c>
      <c r="AF21" t="s">
        <v>3</v>
      </c>
      <c r="AG21">
        <v>0.26</v>
      </c>
      <c r="AH21">
        <v>2</v>
      </c>
      <c r="AI21">
        <v>35364454</v>
      </c>
      <c r="AJ21">
        <v>21</v>
      </c>
      <c r="AK21">
        <v>0</v>
      </c>
      <c r="AL21">
        <v>0</v>
      </c>
      <c r="AM21">
        <v>0</v>
      </c>
      <c r="AN21">
        <v>0</v>
      </c>
      <c r="AO21">
        <v>0</v>
      </c>
      <c r="AP21">
        <v>0</v>
      </c>
      <c r="AQ21">
        <v>0</v>
      </c>
      <c r="AR21">
        <v>0</v>
      </c>
    </row>
    <row r="22" spans="1:44" x14ac:dyDescent="0.2">
      <c r="A22">
        <f>ROW(Source!A30)</f>
        <v>30</v>
      </c>
      <c r="B22">
        <v>35364455</v>
      </c>
      <c r="C22">
        <v>35364446</v>
      </c>
      <c r="D22">
        <v>35122244</v>
      </c>
      <c r="E22">
        <v>1</v>
      </c>
      <c r="F22">
        <v>1</v>
      </c>
      <c r="G22">
        <v>15872964</v>
      </c>
      <c r="H22">
        <v>3</v>
      </c>
      <c r="I22" t="s">
        <v>1043</v>
      </c>
      <c r="J22" t="s">
        <v>1044</v>
      </c>
      <c r="K22" t="s">
        <v>1045</v>
      </c>
      <c r="L22">
        <v>1356</v>
      </c>
      <c r="N22">
        <v>1010</v>
      </c>
      <c r="O22" t="s">
        <v>242</v>
      </c>
      <c r="P22" t="s">
        <v>242</v>
      </c>
      <c r="Q22">
        <v>1000</v>
      </c>
      <c r="X22">
        <v>0.02</v>
      </c>
      <c r="Y22">
        <v>258.44</v>
      </c>
      <c r="Z22">
        <v>0</v>
      </c>
      <c r="AA22">
        <v>0</v>
      </c>
      <c r="AB22">
        <v>0</v>
      </c>
      <c r="AC22">
        <v>0</v>
      </c>
      <c r="AD22">
        <v>1</v>
      </c>
      <c r="AE22">
        <v>0</v>
      </c>
      <c r="AF22" t="s">
        <v>3</v>
      </c>
      <c r="AG22">
        <v>0.02</v>
      </c>
      <c r="AH22">
        <v>2</v>
      </c>
      <c r="AI22">
        <v>35364455</v>
      </c>
      <c r="AJ22">
        <v>22</v>
      </c>
      <c r="AK22">
        <v>0</v>
      </c>
      <c r="AL22">
        <v>0</v>
      </c>
      <c r="AM22">
        <v>0</v>
      </c>
      <c r="AN22">
        <v>0</v>
      </c>
      <c r="AO22">
        <v>0</v>
      </c>
      <c r="AP22">
        <v>0</v>
      </c>
      <c r="AQ22">
        <v>0</v>
      </c>
      <c r="AR22">
        <v>0</v>
      </c>
    </row>
    <row r="23" spans="1:44" x14ac:dyDescent="0.2">
      <c r="A23">
        <f>ROW(Source!A30)</f>
        <v>30</v>
      </c>
      <c r="B23">
        <v>35364456</v>
      </c>
      <c r="C23">
        <v>35364446</v>
      </c>
      <c r="D23">
        <v>35123597</v>
      </c>
      <c r="E23">
        <v>1</v>
      </c>
      <c r="F23">
        <v>1</v>
      </c>
      <c r="G23">
        <v>15872964</v>
      </c>
      <c r="H23">
        <v>3</v>
      </c>
      <c r="I23" t="s">
        <v>1046</v>
      </c>
      <c r="J23" t="s">
        <v>1047</v>
      </c>
      <c r="K23" t="s">
        <v>1048</v>
      </c>
      <c r="L23">
        <v>1303</v>
      </c>
      <c r="N23">
        <v>1003</v>
      </c>
      <c r="O23" t="s">
        <v>35</v>
      </c>
      <c r="P23" t="s">
        <v>35</v>
      </c>
      <c r="Q23">
        <v>1000</v>
      </c>
      <c r="X23">
        <v>0.10299999999999999</v>
      </c>
      <c r="Y23">
        <v>99643.05</v>
      </c>
      <c r="Z23">
        <v>0</v>
      </c>
      <c r="AA23">
        <v>0</v>
      </c>
      <c r="AB23">
        <v>0</v>
      </c>
      <c r="AC23">
        <v>0</v>
      </c>
      <c r="AD23">
        <v>1</v>
      </c>
      <c r="AE23">
        <v>0</v>
      </c>
      <c r="AF23" t="s">
        <v>3</v>
      </c>
      <c r="AG23">
        <v>0.10299999999999999</v>
      </c>
      <c r="AH23">
        <v>2</v>
      </c>
      <c r="AI23">
        <v>35364456</v>
      </c>
      <c r="AJ23">
        <v>23</v>
      </c>
      <c r="AK23">
        <v>0</v>
      </c>
      <c r="AL23">
        <v>0</v>
      </c>
      <c r="AM23">
        <v>0</v>
      </c>
      <c r="AN23">
        <v>0</v>
      </c>
      <c r="AO23">
        <v>0</v>
      </c>
      <c r="AP23">
        <v>0</v>
      </c>
      <c r="AQ23">
        <v>0</v>
      </c>
      <c r="AR23">
        <v>0</v>
      </c>
    </row>
    <row r="24" spans="1:44" x14ac:dyDescent="0.2">
      <c r="A24">
        <f>ROW(Source!A32)</f>
        <v>32</v>
      </c>
      <c r="B24">
        <v>35364463</v>
      </c>
      <c r="C24">
        <v>35364461</v>
      </c>
      <c r="D24">
        <v>35111398</v>
      </c>
      <c r="E24">
        <v>15872964</v>
      </c>
      <c r="F24">
        <v>1</v>
      </c>
      <c r="G24">
        <v>15872964</v>
      </c>
      <c r="H24">
        <v>1</v>
      </c>
      <c r="I24" t="s">
        <v>982</v>
      </c>
      <c r="J24" t="s">
        <v>3</v>
      </c>
      <c r="K24" t="s">
        <v>983</v>
      </c>
      <c r="L24">
        <v>1191</v>
      </c>
      <c r="N24">
        <v>1013</v>
      </c>
      <c r="O24" t="s">
        <v>984</v>
      </c>
      <c r="P24" t="s">
        <v>984</v>
      </c>
      <c r="Q24">
        <v>1</v>
      </c>
      <c r="X24">
        <v>42.81</v>
      </c>
      <c r="Y24">
        <v>0</v>
      </c>
      <c r="Z24">
        <v>0</v>
      </c>
      <c r="AA24">
        <v>0</v>
      </c>
      <c r="AB24">
        <v>0</v>
      </c>
      <c r="AC24">
        <v>0</v>
      </c>
      <c r="AD24">
        <v>1</v>
      </c>
      <c r="AE24">
        <v>1</v>
      </c>
      <c r="AF24" t="s">
        <v>3</v>
      </c>
      <c r="AG24">
        <v>42.81</v>
      </c>
      <c r="AH24">
        <v>2</v>
      </c>
      <c r="AI24">
        <v>35364463</v>
      </c>
      <c r="AJ24">
        <v>24</v>
      </c>
      <c r="AK24">
        <v>0</v>
      </c>
      <c r="AL24">
        <v>0</v>
      </c>
      <c r="AM24">
        <v>0</v>
      </c>
      <c r="AN24">
        <v>0</v>
      </c>
      <c r="AO24">
        <v>0</v>
      </c>
      <c r="AP24">
        <v>0</v>
      </c>
      <c r="AQ24">
        <v>0</v>
      </c>
      <c r="AR24">
        <v>0</v>
      </c>
    </row>
    <row r="25" spans="1:44" x14ac:dyDescent="0.2">
      <c r="A25">
        <f>ROW(Source!A32)</f>
        <v>32</v>
      </c>
      <c r="B25">
        <v>35364464</v>
      </c>
      <c r="C25">
        <v>35364461</v>
      </c>
      <c r="D25">
        <v>35113206</v>
      </c>
      <c r="E25">
        <v>1</v>
      </c>
      <c r="F25">
        <v>1</v>
      </c>
      <c r="G25">
        <v>15872964</v>
      </c>
      <c r="H25">
        <v>2</v>
      </c>
      <c r="I25" t="s">
        <v>989</v>
      </c>
      <c r="J25" t="s">
        <v>990</v>
      </c>
      <c r="K25" t="s">
        <v>991</v>
      </c>
      <c r="L25">
        <v>1368</v>
      </c>
      <c r="N25">
        <v>1011</v>
      </c>
      <c r="O25" t="s">
        <v>988</v>
      </c>
      <c r="P25" t="s">
        <v>988</v>
      </c>
      <c r="Q25">
        <v>1</v>
      </c>
      <c r="X25">
        <v>6.9</v>
      </c>
      <c r="Y25">
        <v>0</v>
      </c>
      <c r="Z25">
        <v>4.72</v>
      </c>
      <c r="AA25">
        <v>0.1</v>
      </c>
      <c r="AB25">
        <v>0</v>
      </c>
      <c r="AC25">
        <v>0</v>
      </c>
      <c r="AD25">
        <v>1</v>
      </c>
      <c r="AE25">
        <v>0</v>
      </c>
      <c r="AF25" t="s">
        <v>3</v>
      </c>
      <c r="AG25">
        <v>6.9</v>
      </c>
      <c r="AH25">
        <v>2</v>
      </c>
      <c r="AI25">
        <v>35364464</v>
      </c>
      <c r="AJ25">
        <v>25</v>
      </c>
      <c r="AK25">
        <v>0</v>
      </c>
      <c r="AL25">
        <v>0</v>
      </c>
      <c r="AM25">
        <v>0</v>
      </c>
      <c r="AN25">
        <v>0</v>
      </c>
      <c r="AO25">
        <v>0</v>
      </c>
      <c r="AP25">
        <v>0</v>
      </c>
      <c r="AQ25">
        <v>0</v>
      </c>
      <c r="AR25">
        <v>0</v>
      </c>
    </row>
    <row r="26" spans="1:44" x14ac:dyDescent="0.2">
      <c r="A26">
        <f>ROW(Source!A33)</f>
        <v>33</v>
      </c>
      <c r="B26">
        <v>35364467</v>
      </c>
      <c r="C26">
        <v>35364465</v>
      </c>
      <c r="D26">
        <v>35111398</v>
      </c>
      <c r="E26">
        <v>15872964</v>
      </c>
      <c r="F26">
        <v>1</v>
      </c>
      <c r="G26">
        <v>15872964</v>
      </c>
      <c r="H26">
        <v>1</v>
      </c>
      <c r="I26" t="s">
        <v>982</v>
      </c>
      <c r="J26" t="s">
        <v>3</v>
      </c>
      <c r="K26" t="s">
        <v>983</v>
      </c>
      <c r="L26">
        <v>1191</v>
      </c>
      <c r="N26">
        <v>1013</v>
      </c>
      <c r="O26" t="s">
        <v>984</v>
      </c>
      <c r="P26" t="s">
        <v>984</v>
      </c>
      <c r="Q26">
        <v>1</v>
      </c>
      <c r="X26">
        <v>39.22</v>
      </c>
      <c r="Y26">
        <v>0</v>
      </c>
      <c r="Z26">
        <v>0</v>
      </c>
      <c r="AA26">
        <v>0</v>
      </c>
      <c r="AB26">
        <v>0</v>
      </c>
      <c r="AC26">
        <v>0</v>
      </c>
      <c r="AD26">
        <v>1</v>
      </c>
      <c r="AE26">
        <v>1</v>
      </c>
      <c r="AF26" t="s">
        <v>3</v>
      </c>
      <c r="AG26">
        <v>39.22</v>
      </c>
      <c r="AH26">
        <v>2</v>
      </c>
      <c r="AI26">
        <v>35364467</v>
      </c>
      <c r="AJ26">
        <v>26</v>
      </c>
      <c r="AK26">
        <v>0</v>
      </c>
      <c r="AL26">
        <v>0</v>
      </c>
      <c r="AM26">
        <v>0</v>
      </c>
      <c r="AN26">
        <v>0</v>
      </c>
      <c r="AO26">
        <v>0</v>
      </c>
      <c r="AP26">
        <v>0</v>
      </c>
      <c r="AQ26">
        <v>0</v>
      </c>
      <c r="AR26">
        <v>0</v>
      </c>
    </row>
    <row r="27" spans="1:44" x14ac:dyDescent="0.2">
      <c r="A27">
        <f>ROW(Source!A33)</f>
        <v>33</v>
      </c>
      <c r="B27">
        <v>35364468</v>
      </c>
      <c r="C27">
        <v>35364465</v>
      </c>
      <c r="D27">
        <v>35113206</v>
      </c>
      <c r="E27">
        <v>1</v>
      </c>
      <c r="F27">
        <v>1</v>
      </c>
      <c r="G27">
        <v>15872964</v>
      </c>
      <c r="H27">
        <v>2</v>
      </c>
      <c r="I27" t="s">
        <v>989</v>
      </c>
      <c r="J27" t="s">
        <v>990</v>
      </c>
      <c r="K27" t="s">
        <v>991</v>
      </c>
      <c r="L27">
        <v>1368</v>
      </c>
      <c r="N27">
        <v>1011</v>
      </c>
      <c r="O27" t="s">
        <v>988</v>
      </c>
      <c r="P27" t="s">
        <v>988</v>
      </c>
      <c r="Q27">
        <v>1</v>
      </c>
      <c r="X27">
        <v>6.9</v>
      </c>
      <c r="Y27">
        <v>0</v>
      </c>
      <c r="Z27">
        <v>4.72</v>
      </c>
      <c r="AA27">
        <v>0.1</v>
      </c>
      <c r="AB27">
        <v>0</v>
      </c>
      <c r="AC27">
        <v>0</v>
      </c>
      <c r="AD27">
        <v>1</v>
      </c>
      <c r="AE27">
        <v>0</v>
      </c>
      <c r="AF27" t="s">
        <v>3</v>
      </c>
      <c r="AG27">
        <v>6.9</v>
      </c>
      <c r="AH27">
        <v>2</v>
      </c>
      <c r="AI27">
        <v>35364468</v>
      </c>
      <c r="AJ27">
        <v>27</v>
      </c>
      <c r="AK27">
        <v>0</v>
      </c>
      <c r="AL27">
        <v>0</v>
      </c>
      <c r="AM27">
        <v>0</v>
      </c>
      <c r="AN27">
        <v>0</v>
      </c>
      <c r="AO27">
        <v>0</v>
      </c>
      <c r="AP27">
        <v>0</v>
      </c>
      <c r="AQ27">
        <v>0</v>
      </c>
      <c r="AR27">
        <v>0</v>
      </c>
    </row>
    <row r="28" spans="1:44" x14ac:dyDescent="0.2">
      <c r="A28">
        <f>ROW(Source!A34)</f>
        <v>34</v>
      </c>
      <c r="B28">
        <v>35364471</v>
      </c>
      <c r="C28">
        <v>35364469</v>
      </c>
      <c r="D28">
        <v>35111398</v>
      </c>
      <c r="E28">
        <v>15872964</v>
      </c>
      <c r="F28">
        <v>1</v>
      </c>
      <c r="G28">
        <v>15872964</v>
      </c>
      <c r="H28">
        <v>1</v>
      </c>
      <c r="I28" t="s">
        <v>982</v>
      </c>
      <c r="J28" t="s">
        <v>3</v>
      </c>
      <c r="K28" t="s">
        <v>983</v>
      </c>
      <c r="L28">
        <v>1191</v>
      </c>
      <c r="N28">
        <v>1013</v>
      </c>
      <c r="O28" t="s">
        <v>984</v>
      </c>
      <c r="P28" t="s">
        <v>984</v>
      </c>
      <c r="Q28">
        <v>1</v>
      </c>
      <c r="X28">
        <v>43.82</v>
      </c>
      <c r="Y28">
        <v>0</v>
      </c>
      <c r="Z28">
        <v>0</v>
      </c>
      <c r="AA28">
        <v>0</v>
      </c>
      <c r="AB28">
        <v>0</v>
      </c>
      <c r="AC28">
        <v>0</v>
      </c>
      <c r="AD28">
        <v>1</v>
      </c>
      <c r="AE28">
        <v>1</v>
      </c>
      <c r="AF28" t="s">
        <v>3</v>
      </c>
      <c r="AG28">
        <v>43.82</v>
      </c>
      <c r="AH28">
        <v>2</v>
      </c>
      <c r="AI28">
        <v>35364471</v>
      </c>
      <c r="AJ28">
        <v>28</v>
      </c>
      <c r="AK28">
        <v>0</v>
      </c>
      <c r="AL28">
        <v>0</v>
      </c>
      <c r="AM28">
        <v>0</v>
      </c>
      <c r="AN28">
        <v>0</v>
      </c>
      <c r="AO28">
        <v>0</v>
      </c>
      <c r="AP28">
        <v>0</v>
      </c>
      <c r="AQ28">
        <v>0</v>
      </c>
      <c r="AR28">
        <v>0</v>
      </c>
    </row>
    <row r="29" spans="1:44" x14ac:dyDescent="0.2">
      <c r="A29">
        <f>ROW(Source!A34)</f>
        <v>34</v>
      </c>
      <c r="B29">
        <v>35364472</v>
      </c>
      <c r="C29">
        <v>35364469</v>
      </c>
      <c r="D29">
        <v>35113206</v>
      </c>
      <c r="E29">
        <v>1</v>
      </c>
      <c r="F29">
        <v>1</v>
      </c>
      <c r="G29">
        <v>15872964</v>
      </c>
      <c r="H29">
        <v>2</v>
      </c>
      <c r="I29" t="s">
        <v>989</v>
      </c>
      <c r="J29" t="s">
        <v>990</v>
      </c>
      <c r="K29" t="s">
        <v>991</v>
      </c>
      <c r="L29">
        <v>1368</v>
      </c>
      <c r="N29">
        <v>1011</v>
      </c>
      <c r="O29" t="s">
        <v>988</v>
      </c>
      <c r="P29" t="s">
        <v>988</v>
      </c>
      <c r="Q29">
        <v>1</v>
      </c>
      <c r="X29">
        <v>6.9</v>
      </c>
      <c r="Y29">
        <v>0</v>
      </c>
      <c r="Z29">
        <v>4.72</v>
      </c>
      <c r="AA29">
        <v>0.1</v>
      </c>
      <c r="AB29">
        <v>0</v>
      </c>
      <c r="AC29">
        <v>0</v>
      </c>
      <c r="AD29">
        <v>1</v>
      </c>
      <c r="AE29">
        <v>0</v>
      </c>
      <c r="AF29" t="s">
        <v>3</v>
      </c>
      <c r="AG29">
        <v>6.9</v>
      </c>
      <c r="AH29">
        <v>2</v>
      </c>
      <c r="AI29">
        <v>35364472</v>
      </c>
      <c r="AJ29">
        <v>29</v>
      </c>
      <c r="AK29">
        <v>0</v>
      </c>
      <c r="AL29">
        <v>0</v>
      </c>
      <c r="AM29">
        <v>0</v>
      </c>
      <c r="AN29">
        <v>0</v>
      </c>
      <c r="AO29">
        <v>0</v>
      </c>
      <c r="AP29">
        <v>0</v>
      </c>
      <c r="AQ29">
        <v>0</v>
      </c>
      <c r="AR29">
        <v>0</v>
      </c>
    </row>
    <row r="30" spans="1:44" x14ac:dyDescent="0.2">
      <c r="A30">
        <f>ROW(Source!A35)</f>
        <v>35</v>
      </c>
      <c r="B30">
        <v>35364475</v>
      </c>
      <c r="C30">
        <v>35364473</v>
      </c>
      <c r="D30">
        <v>35111398</v>
      </c>
      <c r="E30">
        <v>15872964</v>
      </c>
      <c r="F30">
        <v>1</v>
      </c>
      <c r="G30">
        <v>15872964</v>
      </c>
      <c r="H30">
        <v>1</v>
      </c>
      <c r="I30" t="s">
        <v>982</v>
      </c>
      <c r="J30" t="s">
        <v>3</v>
      </c>
      <c r="K30" t="s">
        <v>983</v>
      </c>
      <c r="L30">
        <v>1191</v>
      </c>
      <c r="N30">
        <v>1013</v>
      </c>
      <c r="O30" t="s">
        <v>984</v>
      </c>
      <c r="P30" t="s">
        <v>984</v>
      </c>
      <c r="Q30">
        <v>1</v>
      </c>
      <c r="X30">
        <v>0.56000000000000005</v>
      </c>
      <c r="Y30">
        <v>0</v>
      </c>
      <c r="Z30">
        <v>0</v>
      </c>
      <c r="AA30">
        <v>0</v>
      </c>
      <c r="AB30">
        <v>0</v>
      </c>
      <c r="AC30">
        <v>0</v>
      </c>
      <c r="AD30">
        <v>1</v>
      </c>
      <c r="AE30">
        <v>1</v>
      </c>
      <c r="AF30" t="s">
        <v>55</v>
      </c>
      <c r="AG30">
        <v>0.11200000000000002</v>
      </c>
      <c r="AH30">
        <v>2</v>
      </c>
      <c r="AI30">
        <v>35364475</v>
      </c>
      <c r="AJ30">
        <v>30</v>
      </c>
      <c r="AK30">
        <v>0</v>
      </c>
      <c r="AL30">
        <v>0</v>
      </c>
      <c r="AM30">
        <v>0</v>
      </c>
      <c r="AN30">
        <v>0</v>
      </c>
      <c r="AO30">
        <v>0</v>
      </c>
      <c r="AP30">
        <v>0</v>
      </c>
      <c r="AQ30">
        <v>0</v>
      </c>
      <c r="AR30">
        <v>0</v>
      </c>
    </row>
    <row r="31" spans="1:44" x14ac:dyDescent="0.2">
      <c r="A31">
        <f>ROW(Source!A35)</f>
        <v>35</v>
      </c>
      <c r="B31">
        <v>35364476</v>
      </c>
      <c r="C31">
        <v>35364473</v>
      </c>
      <c r="D31">
        <v>35122592</v>
      </c>
      <c r="E31">
        <v>1</v>
      </c>
      <c r="F31">
        <v>1</v>
      </c>
      <c r="G31">
        <v>15872964</v>
      </c>
      <c r="H31">
        <v>3</v>
      </c>
      <c r="I31" t="s">
        <v>1049</v>
      </c>
      <c r="J31" t="s">
        <v>1050</v>
      </c>
      <c r="K31" t="s">
        <v>1051</v>
      </c>
      <c r="L31">
        <v>1354</v>
      </c>
      <c r="N31">
        <v>1010</v>
      </c>
      <c r="O31" t="s">
        <v>52</v>
      </c>
      <c r="P31" t="s">
        <v>52</v>
      </c>
      <c r="Q31">
        <v>1</v>
      </c>
      <c r="X31">
        <v>2</v>
      </c>
      <c r="Y31">
        <v>37.44</v>
      </c>
      <c r="Z31">
        <v>0</v>
      </c>
      <c r="AA31">
        <v>0</v>
      </c>
      <c r="AB31">
        <v>0</v>
      </c>
      <c r="AC31">
        <v>0</v>
      </c>
      <c r="AD31">
        <v>1</v>
      </c>
      <c r="AE31">
        <v>0</v>
      </c>
      <c r="AF31" t="s">
        <v>54</v>
      </c>
      <c r="AG31">
        <v>0</v>
      </c>
      <c r="AH31">
        <v>2</v>
      </c>
      <c r="AI31">
        <v>35364476</v>
      </c>
      <c r="AJ31">
        <v>31</v>
      </c>
      <c r="AK31">
        <v>0</v>
      </c>
      <c r="AL31">
        <v>0</v>
      </c>
      <c r="AM31">
        <v>0</v>
      </c>
      <c r="AN31">
        <v>0</v>
      </c>
      <c r="AO31">
        <v>0</v>
      </c>
      <c r="AP31">
        <v>0</v>
      </c>
      <c r="AQ31">
        <v>0</v>
      </c>
      <c r="AR31">
        <v>0</v>
      </c>
    </row>
    <row r="32" spans="1:44" x14ac:dyDescent="0.2">
      <c r="A32">
        <f>ROW(Source!A35)</f>
        <v>35</v>
      </c>
      <c r="B32">
        <v>35364477</v>
      </c>
      <c r="C32">
        <v>35364473</v>
      </c>
      <c r="D32">
        <v>35122768</v>
      </c>
      <c r="E32">
        <v>1</v>
      </c>
      <c r="F32">
        <v>1</v>
      </c>
      <c r="G32">
        <v>15872964</v>
      </c>
      <c r="H32">
        <v>3</v>
      </c>
      <c r="I32" t="s">
        <v>1052</v>
      </c>
      <c r="J32" t="s">
        <v>1053</v>
      </c>
      <c r="K32" t="s">
        <v>1054</v>
      </c>
      <c r="L32">
        <v>1354</v>
      </c>
      <c r="N32">
        <v>1010</v>
      </c>
      <c r="O32" t="s">
        <v>52</v>
      </c>
      <c r="P32" t="s">
        <v>52</v>
      </c>
      <c r="Q32">
        <v>1</v>
      </c>
      <c r="X32">
        <v>1</v>
      </c>
      <c r="Y32">
        <v>2444.06</v>
      </c>
      <c r="Z32">
        <v>0</v>
      </c>
      <c r="AA32">
        <v>0</v>
      </c>
      <c r="AB32">
        <v>0</v>
      </c>
      <c r="AC32">
        <v>0</v>
      </c>
      <c r="AD32">
        <v>1</v>
      </c>
      <c r="AE32">
        <v>0</v>
      </c>
      <c r="AF32" t="s">
        <v>54</v>
      </c>
      <c r="AG32">
        <v>0</v>
      </c>
      <c r="AH32">
        <v>2</v>
      </c>
      <c r="AI32">
        <v>35364477</v>
      </c>
      <c r="AJ32">
        <v>32</v>
      </c>
      <c r="AK32">
        <v>0</v>
      </c>
      <c r="AL32">
        <v>0</v>
      </c>
      <c r="AM32">
        <v>0</v>
      </c>
      <c r="AN32">
        <v>0</v>
      </c>
      <c r="AO32">
        <v>0</v>
      </c>
      <c r="AP32">
        <v>0</v>
      </c>
      <c r="AQ32">
        <v>0</v>
      </c>
      <c r="AR32">
        <v>0</v>
      </c>
    </row>
    <row r="33" spans="1:44" x14ac:dyDescent="0.2">
      <c r="A33">
        <f>ROW(Source!A36)</f>
        <v>36</v>
      </c>
      <c r="B33">
        <v>35387841</v>
      </c>
      <c r="C33">
        <v>35364478</v>
      </c>
      <c r="D33">
        <v>35111398</v>
      </c>
      <c r="E33">
        <v>15872964</v>
      </c>
      <c r="F33">
        <v>1</v>
      </c>
      <c r="G33">
        <v>15872964</v>
      </c>
      <c r="H33">
        <v>1</v>
      </c>
      <c r="I33" t="s">
        <v>982</v>
      </c>
      <c r="J33" t="s">
        <v>3</v>
      </c>
      <c r="K33" t="s">
        <v>983</v>
      </c>
      <c r="L33">
        <v>1191</v>
      </c>
      <c r="N33">
        <v>1013</v>
      </c>
      <c r="O33" t="s">
        <v>984</v>
      </c>
      <c r="P33" t="s">
        <v>984</v>
      </c>
      <c r="Q33">
        <v>1</v>
      </c>
      <c r="X33">
        <v>271</v>
      </c>
      <c r="Y33">
        <v>0</v>
      </c>
      <c r="Z33">
        <v>0</v>
      </c>
      <c r="AA33">
        <v>0</v>
      </c>
      <c r="AB33">
        <v>0</v>
      </c>
      <c r="AC33">
        <v>0</v>
      </c>
      <c r="AD33">
        <v>1</v>
      </c>
      <c r="AE33">
        <v>1</v>
      </c>
      <c r="AF33" t="s">
        <v>3</v>
      </c>
      <c r="AG33">
        <v>271</v>
      </c>
      <c r="AH33">
        <v>2</v>
      </c>
      <c r="AI33">
        <v>35387841</v>
      </c>
      <c r="AJ33">
        <v>33</v>
      </c>
      <c r="AK33">
        <v>0</v>
      </c>
      <c r="AL33">
        <v>0</v>
      </c>
      <c r="AM33">
        <v>0</v>
      </c>
      <c r="AN33">
        <v>0</v>
      </c>
      <c r="AO33">
        <v>0</v>
      </c>
      <c r="AP33">
        <v>0</v>
      </c>
      <c r="AQ33">
        <v>0</v>
      </c>
      <c r="AR33">
        <v>0</v>
      </c>
    </row>
    <row r="34" spans="1:44" x14ac:dyDescent="0.2">
      <c r="A34">
        <f>ROW(Source!A36)</f>
        <v>36</v>
      </c>
      <c r="B34">
        <v>35387842</v>
      </c>
      <c r="C34">
        <v>35364478</v>
      </c>
      <c r="D34">
        <v>35112767</v>
      </c>
      <c r="E34">
        <v>1</v>
      </c>
      <c r="F34">
        <v>1</v>
      </c>
      <c r="G34">
        <v>15872964</v>
      </c>
      <c r="H34">
        <v>2</v>
      </c>
      <c r="I34" t="s">
        <v>1055</v>
      </c>
      <c r="J34" t="s">
        <v>1056</v>
      </c>
      <c r="K34" t="s">
        <v>1057</v>
      </c>
      <c r="L34">
        <v>1368</v>
      </c>
      <c r="N34">
        <v>1011</v>
      </c>
      <c r="O34" t="s">
        <v>988</v>
      </c>
      <c r="P34" t="s">
        <v>988</v>
      </c>
      <c r="Q34">
        <v>1</v>
      </c>
      <c r="X34">
        <v>1.94</v>
      </c>
      <c r="Y34">
        <v>0</v>
      </c>
      <c r="Z34">
        <v>38.299999999999997</v>
      </c>
      <c r="AA34">
        <v>0.22</v>
      </c>
      <c r="AB34">
        <v>0</v>
      </c>
      <c r="AC34">
        <v>0</v>
      </c>
      <c r="AD34">
        <v>1</v>
      </c>
      <c r="AE34">
        <v>0</v>
      </c>
      <c r="AF34" t="s">
        <v>3</v>
      </c>
      <c r="AG34">
        <v>1.94</v>
      </c>
      <c r="AH34">
        <v>2</v>
      </c>
      <c r="AI34">
        <v>35387842</v>
      </c>
      <c r="AJ34">
        <v>34</v>
      </c>
      <c r="AK34">
        <v>0</v>
      </c>
      <c r="AL34">
        <v>0</v>
      </c>
      <c r="AM34">
        <v>0</v>
      </c>
      <c r="AN34">
        <v>0</v>
      </c>
      <c r="AO34">
        <v>0</v>
      </c>
      <c r="AP34">
        <v>0</v>
      </c>
      <c r="AQ34">
        <v>0</v>
      </c>
      <c r="AR34">
        <v>0</v>
      </c>
    </row>
    <row r="35" spans="1:44" x14ac:dyDescent="0.2">
      <c r="A35">
        <f>ROW(Source!A36)</f>
        <v>36</v>
      </c>
      <c r="B35">
        <v>35387843</v>
      </c>
      <c r="C35">
        <v>35364478</v>
      </c>
      <c r="D35">
        <v>35113206</v>
      </c>
      <c r="E35">
        <v>1</v>
      </c>
      <c r="F35">
        <v>1</v>
      </c>
      <c r="G35">
        <v>15872964</v>
      </c>
      <c r="H35">
        <v>2</v>
      </c>
      <c r="I35" t="s">
        <v>989</v>
      </c>
      <c r="J35" t="s">
        <v>990</v>
      </c>
      <c r="K35" t="s">
        <v>991</v>
      </c>
      <c r="L35">
        <v>1368</v>
      </c>
      <c r="N35">
        <v>1011</v>
      </c>
      <c r="O35" t="s">
        <v>988</v>
      </c>
      <c r="P35" t="s">
        <v>988</v>
      </c>
      <c r="Q35">
        <v>1</v>
      </c>
      <c r="X35">
        <v>1.19</v>
      </c>
      <c r="Y35">
        <v>0</v>
      </c>
      <c r="Z35">
        <v>4.72</v>
      </c>
      <c r="AA35">
        <v>0.1</v>
      </c>
      <c r="AB35">
        <v>0</v>
      </c>
      <c r="AC35">
        <v>0</v>
      </c>
      <c r="AD35">
        <v>1</v>
      </c>
      <c r="AE35">
        <v>0</v>
      </c>
      <c r="AF35" t="s">
        <v>3</v>
      </c>
      <c r="AG35">
        <v>1.19</v>
      </c>
      <c r="AH35">
        <v>2</v>
      </c>
      <c r="AI35">
        <v>35387843</v>
      </c>
      <c r="AJ35">
        <v>35</v>
      </c>
      <c r="AK35">
        <v>0</v>
      </c>
      <c r="AL35">
        <v>0</v>
      </c>
      <c r="AM35">
        <v>0</v>
      </c>
      <c r="AN35">
        <v>0</v>
      </c>
      <c r="AO35">
        <v>0</v>
      </c>
      <c r="AP35">
        <v>0</v>
      </c>
      <c r="AQ35">
        <v>0</v>
      </c>
      <c r="AR35">
        <v>0</v>
      </c>
    </row>
    <row r="36" spans="1:44" x14ac:dyDescent="0.2">
      <c r="A36">
        <f>ROW(Source!A36)</f>
        <v>36</v>
      </c>
      <c r="B36">
        <v>35387845</v>
      </c>
      <c r="C36">
        <v>35364478</v>
      </c>
      <c r="D36">
        <v>35114130</v>
      </c>
      <c r="E36">
        <v>1</v>
      </c>
      <c r="F36">
        <v>1</v>
      </c>
      <c r="G36">
        <v>15872964</v>
      </c>
      <c r="H36">
        <v>3</v>
      </c>
      <c r="I36" t="s">
        <v>1058</v>
      </c>
      <c r="J36" t="s">
        <v>1059</v>
      </c>
      <c r="K36" t="s">
        <v>1060</v>
      </c>
      <c r="L36">
        <v>1348</v>
      </c>
      <c r="N36">
        <v>1009</v>
      </c>
      <c r="O36" t="s">
        <v>995</v>
      </c>
      <c r="P36" t="s">
        <v>995</v>
      </c>
      <c r="Q36">
        <v>1000</v>
      </c>
      <c r="X36">
        <v>0.56000000000000005</v>
      </c>
      <c r="Y36">
        <v>51568.06</v>
      </c>
      <c r="Z36">
        <v>0</v>
      </c>
      <c r="AA36">
        <v>0</v>
      </c>
      <c r="AB36">
        <v>0</v>
      </c>
      <c r="AC36">
        <v>0</v>
      </c>
      <c r="AD36">
        <v>1</v>
      </c>
      <c r="AE36">
        <v>0</v>
      </c>
      <c r="AF36" t="s">
        <v>3</v>
      </c>
      <c r="AG36">
        <v>0.56000000000000005</v>
      </c>
      <c r="AH36">
        <v>2</v>
      </c>
      <c r="AI36">
        <v>35387845</v>
      </c>
      <c r="AJ36">
        <v>36</v>
      </c>
      <c r="AK36">
        <v>0</v>
      </c>
      <c r="AL36">
        <v>0</v>
      </c>
      <c r="AM36">
        <v>0</v>
      </c>
      <c r="AN36">
        <v>0</v>
      </c>
      <c r="AO36">
        <v>0</v>
      </c>
      <c r="AP36">
        <v>0</v>
      </c>
      <c r="AQ36">
        <v>0</v>
      </c>
      <c r="AR36">
        <v>0</v>
      </c>
    </row>
    <row r="37" spans="1:44" x14ac:dyDescent="0.2">
      <c r="A37">
        <f>ROW(Source!A36)</f>
        <v>36</v>
      </c>
      <c r="B37">
        <v>35387844</v>
      </c>
      <c r="C37">
        <v>35364478</v>
      </c>
      <c r="D37">
        <v>35111553</v>
      </c>
      <c r="E37">
        <v>15872964</v>
      </c>
      <c r="F37">
        <v>1</v>
      </c>
      <c r="G37">
        <v>15872964</v>
      </c>
      <c r="H37">
        <v>3</v>
      </c>
      <c r="I37" t="s">
        <v>1061</v>
      </c>
      <c r="J37" t="s">
        <v>3</v>
      </c>
      <c r="K37" t="s">
        <v>1062</v>
      </c>
      <c r="L37">
        <v>1354</v>
      </c>
      <c r="N37">
        <v>1010</v>
      </c>
      <c r="O37" t="s">
        <v>52</v>
      </c>
      <c r="P37" t="s">
        <v>52</v>
      </c>
      <c r="Q37">
        <v>1</v>
      </c>
      <c r="X37">
        <v>153</v>
      </c>
      <c r="Y37">
        <v>10.83</v>
      </c>
      <c r="Z37">
        <v>0</v>
      </c>
      <c r="AA37">
        <v>0</v>
      </c>
      <c r="AB37">
        <v>0</v>
      </c>
      <c r="AC37">
        <v>0</v>
      </c>
      <c r="AD37">
        <v>1</v>
      </c>
      <c r="AE37">
        <v>0</v>
      </c>
      <c r="AF37" t="s">
        <v>3</v>
      </c>
      <c r="AG37">
        <v>153</v>
      </c>
      <c r="AH37">
        <v>2</v>
      </c>
      <c r="AI37">
        <v>35387844</v>
      </c>
      <c r="AJ37">
        <v>37</v>
      </c>
      <c r="AK37">
        <v>0</v>
      </c>
      <c r="AL37">
        <v>0</v>
      </c>
      <c r="AM37">
        <v>0</v>
      </c>
      <c r="AN37">
        <v>0</v>
      </c>
      <c r="AO37">
        <v>0</v>
      </c>
      <c r="AP37">
        <v>0</v>
      </c>
      <c r="AQ37">
        <v>0</v>
      </c>
      <c r="AR37">
        <v>0</v>
      </c>
    </row>
    <row r="38" spans="1:44" x14ac:dyDescent="0.2">
      <c r="A38">
        <f>ROW(Source!A36)</f>
        <v>36</v>
      </c>
      <c r="B38">
        <v>35387846</v>
      </c>
      <c r="C38">
        <v>35364478</v>
      </c>
      <c r="D38">
        <v>35114449</v>
      </c>
      <c r="E38">
        <v>1</v>
      </c>
      <c r="F38">
        <v>1</v>
      </c>
      <c r="G38">
        <v>15872964</v>
      </c>
      <c r="H38">
        <v>3</v>
      </c>
      <c r="I38" t="s">
        <v>1063</v>
      </c>
      <c r="J38" t="s">
        <v>1064</v>
      </c>
      <c r="K38" t="s">
        <v>1065</v>
      </c>
      <c r="L38">
        <v>1354</v>
      </c>
      <c r="N38">
        <v>1010</v>
      </c>
      <c r="O38" t="s">
        <v>52</v>
      </c>
      <c r="P38" t="s">
        <v>52</v>
      </c>
      <c r="Q38">
        <v>1</v>
      </c>
      <c r="X38">
        <v>153</v>
      </c>
      <c r="Y38">
        <v>1.23</v>
      </c>
      <c r="Z38">
        <v>0</v>
      </c>
      <c r="AA38">
        <v>0</v>
      </c>
      <c r="AB38">
        <v>0</v>
      </c>
      <c r="AC38">
        <v>0</v>
      </c>
      <c r="AD38">
        <v>1</v>
      </c>
      <c r="AE38">
        <v>0</v>
      </c>
      <c r="AF38" t="s">
        <v>3</v>
      </c>
      <c r="AG38">
        <v>153</v>
      </c>
      <c r="AH38">
        <v>2</v>
      </c>
      <c r="AI38">
        <v>35387846</v>
      </c>
      <c r="AJ38">
        <v>38</v>
      </c>
      <c r="AK38">
        <v>0</v>
      </c>
      <c r="AL38">
        <v>0</v>
      </c>
      <c r="AM38">
        <v>0</v>
      </c>
      <c r="AN38">
        <v>0</v>
      </c>
      <c r="AO38">
        <v>0</v>
      </c>
      <c r="AP38">
        <v>0</v>
      </c>
      <c r="AQ38">
        <v>0</v>
      </c>
      <c r="AR38">
        <v>0</v>
      </c>
    </row>
    <row r="39" spans="1:44" x14ac:dyDescent="0.2">
      <c r="A39">
        <f>ROW(Source!A36)</f>
        <v>36</v>
      </c>
      <c r="B39">
        <v>35387847</v>
      </c>
      <c r="C39">
        <v>35364478</v>
      </c>
      <c r="D39">
        <v>35114272</v>
      </c>
      <c r="E39">
        <v>1</v>
      </c>
      <c r="F39">
        <v>1</v>
      </c>
      <c r="G39">
        <v>15872964</v>
      </c>
      <c r="H39">
        <v>3</v>
      </c>
      <c r="I39" t="s">
        <v>1066</v>
      </c>
      <c r="J39" t="s">
        <v>1067</v>
      </c>
      <c r="K39" t="s">
        <v>1068</v>
      </c>
      <c r="L39">
        <v>1348</v>
      </c>
      <c r="N39">
        <v>1009</v>
      </c>
      <c r="O39" t="s">
        <v>995</v>
      </c>
      <c r="P39" t="s">
        <v>995</v>
      </c>
      <c r="Q39">
        <v>1000</v>
      </c>
      <c r="X39">
        <v>1.04E-2</v>
      </c>
      <c r="Y39">
        <v>161977.32</v>
      </c>
      <c r="Z39">
        <v>0</v>
      </c>
      <c r="AA39">
        <v>0</v>
      </c>
      <c r="AB39">
        <v>0</v>
      </c>
      <c r="AC39">
        <v>0</v>
      </c>
      <c r="AD39">
        <v>1</v>
      </c>
      <c r="AE39">
        <v>0</v>
      </c>
      <c r="AF39" t="s">
        <v>3</v>
      </c>
      <c r="AG39">
        <v>1.04E-2</v>
      </c>
      <c r="AH39">
        <v>2</v>
      </c>
      <c r="AI39">
        <v>35387847</v>
      </c>
      <c r="AJ39">
        <v>39</v>
      </c>
      <c r="AK39">
        <v>0</v>
      </c>
      <c r="AL39">
        <v>0</v>
      </c>
      <c r="AM39">
        <v>0</v>
      </c>
      <c r="AN39">
        <v>0</v>
      </c>
      <c r="AO39">
        <v>0</v>
      </c>
      <c r="AP39">
        <v>0</v>
      </c>
      <c r="AQ39">
        <v>0</v>
      </c>
      <c r="AR39">
        <v>0</v>
      </c>
    </row>
    <row r="40" spans="1:44" x14ac:dyDescent="0.2">
      <c r="A40">
        <f>ROW(Source!A36)</f>
        <v>36</v>
      </c>
      <c r="B40">
        <v>35387848</v>
      </c>
      <c r="C40">
        <v>35364478</v>
      </c>
      <c r="D40">
        <v>35115020</v>
      </c>
      <c r="E40">
        <v>1</v>
      </c>
      <c r="F40">
        <v>1</v>
      </c>
      <c r="G40">
        <v>15872964</v>
      </c>
      <c r="H40">
        <v>3</v>
      </c>
      <c r="I40" t="s">
        <v>1027</v>
      </c>
      <c r="J40" t="s">
        <v>1028</v>
      </c>
      <c r="K40" t="s">
        <v>1029</v>
      </c>
      <c r="L40">
        <v>1346</v>
      </c>
      <c r="N40">
        <v>1009</v>
      </c>
      <c r="O40" t="s">
        <v>1030</v>
      </c>
      <c r="P40" t="s">
        <v>1030</v>
      </c>
      <c r="Q40">
        <v>1</v>
      </c>
      <c r="X40">
        <v>0.42</v>
      </c>
      <c r="Y40">
        <v>363.22</v>
      </c>
      <c r="Z40">
        <v>0</v>
      </c>
      <c r="AA40">
        <v>0</v>
      </c>
      <c r="AB40">
        <v>0</v>
      </c>
      <c r="AC40">
        <v>0</v>
      </c>
      <c r="AD40">
        <v>1</v>
      </c>
      <c r="AE40">
        <v>0</v>
      </c>
      <c r="AF40" t="s">
        <v>3</v>
      </c>
      <c r="AG40">
        <v>0.42</v>
      </c>
      <c r="AH40">
        <v>2</v>
      </c>
      <c r="AI40">
        <v>35387848</v>
      </c>
      <c r="AJ40">
        <v>40</v>
      </c>
      <c r="AK40">
        <v>0</v>
      </c>
      <c r="AL40">
        <v>0</v>
      </c>
      <c r="AM40">
        <v>0</v>
      </c>
      <c r="AN40">
        <v>0</v>
      </c>
      <c r="AO40">
        <v>0</v>
      </c>
      <c r="AP40">
        <v>0</v>
      </c>
      <c r="AQ40">
        <v>0</v>
      </c>
      <c r="AR40">
        <v>0</v>
      </c>
    </row>
    <row r="41" spans="1:44" x14ac:dyDescent="0.2">
      <c r="A41">
        <f>ROW(Source!A36)</f>
        <v>36</v>
      </c>
      <c r="B41">
        <v>35387849</v>
      </c>
      <c r="C41">
        <v>35364478</v>
      </c>
      <c r="D41">
        <v>35115108</v>
      </c>
      <c r="E41">
        <v>1</v>
      </c>
      <c r="F41">
        <v>1</v>
      </c>
      <c r="G41">
        <v>15872964</v>
      </c>
      <c r="H41">
        <v>3</v>
      </c>
      <c r="I41" t="s">
        <v>1069</v>
      </c>
      <c r="J41" t="s">
        <v>1070</v>
      </c>
      <c r="K41" t="s">
        <v>1071</v>
      </c>
      <c r="L41">
        <v>1348</v>
      </c>
      <c r="N41">
        <v>1009</v>
      </c>
      <c r="O41" t="s">
        <v>995</v>
      </c>
      <c r="P41" t="s">
        <v>995</v>
      </c>
      <c r="Q41">
        <v>1000</v>
      </c>
      <c r="X41">
        <v>2.0999999999999999E-3</v>
      </c>
      <c r="Y41">
        <v>109992.36</v>
      </c>
      <c r="Z41">
        <v>0</v>
      </c>
      <c r="AA41">
        <v>0</v>
      </c>
      <c r="AB41">
        <v>0</v>
      </c>
      <c r="AC41">
        <v>0</v>
      </c>
      <c r="AD41">
        <v>1</v>
      </c>
      <c r="AE41">
        <v>0</v>
      </c>
      <c r="AF41" t="s">
        <v>3</v>
      </c>
      <c r="AG41">
        <v>2.0999999999999999E-3</v>
      </c>
      <c r="AH41">
        <v>2</v>
      </c>
      <c r="AI41">
        <v>35387849</v>
      </c>
      <c r="AJ41">
        <v>41</v>
      </c>
      <c r="AK41">
        <v>0</v>
      </c>
      <c r="AL41">
        <v>0</v>
      </c>
      <c r="AM41">
        <v>0</v>
      </c>
      <c r="AN41">
        <v>0</v>
      </c>
      <c r="AO41">
        <v>0</v>
      </c>
      <c r="AP41">
        <v>0</v>
      </c>
      <c r="AQ41">
        <v>0</v>
      </c>
      <c r="AR41">
        <v>0</v>
      </c>
    </row>
    <row r="42" spans="1:44" x14ac:dyDescent="0.2">
      <c r="A42">
        <f>ROW(Source!A36)</f>
        <v>36</v>
      </c>
      <c r="B42">
        <v>35387850</v>
      </c>
      <c r="C42">
        <v>35364478</v>
      </c>
      <c r="D42">
        <v>35113645</v>
      </c>
      <c r="E42">
        <v>1</v>
      </c>
      <c r="F42">
        <v>1</v>
      </c>
      <c r="G42">
        <v>15872964</v>
      </c>
      <c r="H42">
        <v>3</v>
      </c>
      <c r="I42" t="s">
        <v>1072</v>
      </c>
      <c r="J42" t="s">
        <v>1073</v>
      </c>
      <c r="K42" t="s">
        <v>1074</v>
      </c>
      <c r="L42">
        <v>1348</v>
      </c>
      <c r="N42">
        <v>1009</v>
      </c>
      <c r="O42" t="s">
        <v>995</v>
      </c>
      <c r="P42" t="s">
        <v>995</v>
      </c>
      <c r="Q42">
        <v>1000</v>
      </c>
      <c r="X42">
        <v>3.0000000000000001E-3</v>
      </c>
      <c r="Y42">
        <v>75121.86</v>
      </c>
      <c r="Z42">
        <v>0</v>
      </c>
      <c r="AA42">
        <v>0</v>
      </c>
      <c r="AB42">
        <v>0</v>
      </c>
      <c r="AC42">
        <v>0</v>
      </c>
      <c r="AD42">
        <v>1</v>
      </c>
      <c r="AE42">
        <v>0</v>
      </c>
      <c r="AF42" t="s">
        <v>3</v>
      </c>
      <c r="AG42">
        <v>3.0000000000000001E-3</v>
      </c>
      <c r="AH42">
        <v>2</v>
      </c>
      <c r="AI42">
        <v>35387850</v>
      </c>
      <c r="AJ42">
        <v>42</v>
      </c>
      <c r="AK42">
        <v>0</v>
      </c>
      <c r="AL42">
        <v>0</v>
      </c>
      <c r="AM42">
        <v>0</v>
      </c>
      <c r="AN42">
        <v>0</v>
      </c>
      <c r="AO42">
        <v>0</v>
      </c>
      <c r="AP42">
        <v>0</v>
      </c>
      <c r="AQ42">
        <v>0</v>
      </c>
      <c r="AR42">
        <v>0</v>
      </c>
    </row>
    <row r="43" spans="1:44" x14ac:dyDescent="0.2">
      <c r="A43">
        <f>ROW(Source!A36)</f>
        <v>36</v>
      </c>
      <c r="B43">
        <v>35387851</v>
      </c>
      <c r="C43">
        <v>35364478</v>
      </c>
      <c r="D43">
        <v>35123458</v>
      </c>
      <c r="E43">
        <v>1</v>
      </c>
      <c r="F43">
        <v>1</v>
      </c>
      <c r="G43">
        <v>15872964</v>
      </c>
      <c r="H43">
        <v>3</v>
      </c>
      <c r="I43" t="s">
        <v>1075</v>
      </c>
      <c r="J43" t="s">
        <v>1076</v>
      </c>
      <c r="K43" t="s">
        <v>1077</v>
      </c>
      <c r="L43">
        <v>1303</v>
      </c>
      <c r="N43">
        <v>1003</v>
      </c>
      <c r="O43" t="s">
        <v>35</v>
      </c>
      <c r="P43" t="s">
        <v>35</v>
      </c>
      <c r="Q43">
        <v>1000</v>
      </c>
      <c r="X43">
        <v>3.5999999999999997E-2</v>
      </c>
      <c r="Y43">
        <v>47900.07</v>
      </c>
      <c r="Z43">
        <v>0</v>
      </c>
      <c r="AA43">
        <v>0</v>
      </c>
      <c r="AB43">
        <v>0</v>
      </c>
      <c r="AC43">
        <v>0</v>
      </c>
      <c r="AD43">
        <v>1</v>
      </c>
      <c r="AE43">
        <v>0</v>
      </c>
      <c r="AF43" t="s">
        <v>3</v>
      </c>
      <c r="AG43">
        <v>3.5999999999999997E-2</v>
      </c>
      <c r="AH43">
        <v>2</v>
      </c>
      <c r="AI43">
        <v>35387851</v>
      </c>
      <c r="AJ43">
        <v>43</v>
      </c>
      <c r="AK43">
        <v>0</v>
      </c>
      <c r="AL43">
        <v>0</v>
      </c>
      <c r="AM43">
        <v>0</v>
      </c>
      <c r="AN43">
        <v>0</v>
      </c>
      <c r="AO43">
        <v>0</v>
      </c>
      <c r="AP43">
        <v>0</v>
      </c>
      <c r="AQ43">
        <v>0</v>
      </c>
      <c r="AR43">
        <v>0</v>
      </c>
    </row>
    <row r="44" spans="1:44" x14ac:dyDescent="0.2">
      <c r="A44">
        <f>ROW(Source!A36)</f>
        <v>36</v>
      </c>
      <c r="B44">
        <v>35387852</v>
      </c>
      <c r="C44">
        <v>35364478</v>
      </c>
      <c r="D44">
        <v>35117674</v>
      </c>
      <c r="E44">
        <v>1</v>
      </c>
      <c r="F44">
        <v>1</v>
      </c>
      <c r="G44">
        <v>15872964</v>
      </c>
      <c r="H44">
        <v>3</v>
      </c>
      <c r="I44" t="s">
        <v>1078</v>
      </c>
      <c r="J44" t="s">
        <v>1079</v>
      </c>
      <c r="K44" t="s">
        <v>1080</v>
      </c>
      <c r="L44">
        <v>1348</v>
      </c>
      <c r="N44">
        <v>1009</v>
      </c>
      <c r="O44" t="s">
        <v>995</v>
      </c>
      <c r="P44" t="s">
        <v>995</v>
      </c>
      <c r="Q44">
        <v>1000</v>
      </c>
      <c r="X44">
        <v>3.5999999999999997E-2</v>
      </c>
      <c r="Y44">
        <v>40246.74</v>
      </c>
      <c r="Z44">
        <v>0</v>
      </c>
      <c r="AA44">
        <v>0</v>
      </c>
      <c r="AB44">
        <v>0</v>
      </c>
      <c r="AC44">
        <v>0</v>
      </c>
      <c r="AD44">
        <v>1</v>
      </c>
      <c r="AE44">
        <v>0</v>
      </c>
      <c r="AF44" t="s">
        <v>3</v>
      </c>
      <c r="AG44">
        <v>3.5999999999999997E-2</v>
      </c>
      <c r="AH44">
        <v>2</v>
      </c>
      <c r="AI44">
        <v>35387852</v>
      </c>
      <c r="AJ44">
        <v>44</v>
      </c>
      <c r="AK44">
        <v>0</v>
      </c>
      <c r="AL44">
        <v>0</v>
      </c>
      <c r="AM44">
        <v>0</v>
      </c>
      <c r="AN44">
        <v>0</v>
      </c>
      <c r="AO44">
        <v>0</v>
      </c>
      <c r="AP44">
        <v>0</v>
      </c>
      <c r="AQ44">
        <v>0</v>
      </c>
      <c r="AR44">
        <v>0</v>
      </c>
    </row>
    <row r="45" spans="1:44" x14ac:dyDescent="0.2">
      <c r="A45">
        <f>ROW(Source!A37)</f>
        <v>37</v>
      </c>
      <c r="B45">
        <v>35364495</v>
      </c>
      <c r="C45">
        <v>35364493</v>
      </c>
      <c r="D45">
        <v>35111398</v>
      </c>
      <c r="E45">
        <v>15872964</v>
      </c>
      <c r="F45">
        <v>1</v>
      </c>
      <c r="G45">
        <v>15872964</v>
      </c>
      <c r="H45">
        <v>1</v>
      </c>
      <c r="I45" t="s">
        <v>982</v>
      </c>
      <c r="J45" t="s">
        <v>3</v>
      </c>
      <c r="K45" t="s">
        <v>983</v>
      </c>
      <c r="L45">
        <v>1191</v>
      </c>
      <c r="N45">
        <v>1013</v>
      </c>
      <c r="O45" t="s">
        <v>984</v>
      </c>
      <c r="P45" t="s">
        <v>984</v>
      </c>
      <c r="Q45">
        <v>1</v>
      </c>
      <c r="X45">
        <v>17.77</v>
      </c>
      <c r="Y45">
        <v>0</v>
      </c>
      <c r="Z45">
        <v>0</v>
      </c>
      <c r="AA45">
        <v>0</v>
      </c>
      <c r="AB45">
        <v>0</v>
      </c>
      <c r="AC45">
        <v>0</v>
      </c>
      <c r="AD45">
        <v>1</v>
      </c>
      <c r="AE45">
        <v>1</v>
      </c>
      <c r="AF45" t="s">
        <v>3</v>
      </c>
      <c r="AG45">
        <v>17.77</v>
      </c>
      <c r="AH45">
        <v>2</v>
      </c>
      <c r="AI45">
        <v>35364495</v>
      </c>
      <c r="AJ45">
        <v>45</v>
      </c>
      <c r="AK45">
        <v>0</v>
      </c>
      <c r="AL45">
        <v>0</v>
      </c>
      <c r="AM45">
        <v>0</v>
      </c>
      <c r="AN45">
        <v>0</v>
      </c>
      <c r="AO45">
        <v>0</v>
      </c>
      <c r="AP45">
        <v>0</v>
      </c>
      <c r="AQ45">
        <v>0</v>
      </c>
      <c r="AR45">
        <v>0</v>
      </c>
    </row>
    <row r="46" spans="1:44" x14ac:dyDescent="0.2">
      <c r="A46">
        <f>ROW(Source!A73)</f>
        <v>73</v>
      </c>
      <c r="B46">
        <v>35364556</v>
      </c>
      <c r="C46">
        <v>35364554</v>
      </c>
      <c r="D46">
        <v>35111398</v>
      </c>
      <c r="E46">
        <v>15872964</v>
      </c>
      <c r="F46">
        <v>1</v>
      </c>
      <c r="G46">
        <v>15872964</v>
      </c>
      <c r="H46">
        <v>1</v>
      </c>
      <c r="I46" t="s">
        <v>982</v>
      </c>
      <c r="J46" t="s">
        <v>3</v>
      </c>
      <c r="K46" t="s">
        <v>983</v>
      </c>
      <c r="L46">
        <v>1191</v>
      </c>
      <c r="N46">
        <v>1013</v>
      </c>
      <c r="O46" t="s">
        <v>984</v>
      </c>
      <c r="P46" t="s">
        <v>984</v>
      </c>
      <c r="Q46">
        <v>1</v>
      </c>
      <c r="X46">
        <v>2.2999999999999998</v>
      </c>
      <c r="Y46">
        <v>0</v>
      </c>
      <c r="Z46">
        <v>0</v>
      </c>
      <c r="AA46">
        <v>0</v>
      </c>
      <c r="AB46">
        <v>0</v>
      </c>
      <c r="AC46">
        <v>0</v>
      </c>
      <c r="AD46">
        <v>1</v>
      </c>
      <c r="AE46">
        <v>1</v>
      </c>
      <c r="AF46" t="s">
        <v>55</v>
      </c>
      <c r="AG46">
        <v>0.45999999999999996</v>
      </c>
      <c r="AH46">
        <v>2</v>
      </c>
      <c r="AI46">
        <v>35364556</v>
      </c>
      <c r="AJ46">
        <v>46</v>
      </c>
      <c r="AK46">
        <v>0</v>
      </c>
      <c r="AL46">
        <v>0</v>
      </c>
      <c r="AM46">
        <v>0</v>
      </c>
      <c r="AN46">
        <v>0</v>
      </c>
      <c r="AO46">
        <v>0</v>
      </c>
      <c r="AP46">
        <v>0</v>
      </c>
      <c r="AQ46">
        <v>0</v>
      </c>
      <c r="AR46">
        <v>0</v>
      </c>
    </row>
    <row r="47" spans="1:44" x14ac:dyDescent="0.2">
      <c r="A47">
        <f>ROW(Source!A73)</f>
        <v>73</v>
      </c>
      <c r="B47">
        <v>35364557</v>
      </c>
      <c r="C47">
        <v>35364554</v>
      </c>
      <c r="D47">
        <v>35112768</v>
      </c>
      <c r="E47">
        <v>1</v>
      </c>
      <c r="F47">
        <v>1</v>
      </c>
      <c r="G47">
        <v>15872964</v>
      </c>
      <c r="H47">
        <v>2</v>
      </c>
      <c r="I47" t="s">
        <v>1081</v>
      </c>
      <c r="J47" t="s">
        <v>1082</v>
      </c>
      <c r="K47" t="s">
        <v>1083</v>
      </c>
      <c r="L47">
        <v>1368</v>
      </c>
      <c r="N47">
        <v>1011</v>
      </c>
      <c r="O47" t="s">
        <v>988</v>
      </c>
      <c r="P47" t="s">
        <v>988</v>
      </c>
      <c r="Q47">
        <v>1</v>
      </c>
      <c r="X47">
        <v>0.14000000000000001</v>
      </c>
      <c r="Y47">
        <v>0</v>
      </c>
      <c r="Z47">
        <v>456.39</v>
      </c>
      <c r="AA47">
        <v>1.4</v>
      </c>
      <c r="AB47">
        <v>0</v>
      </c>
      <c r="AC47">
        <v>0</v>
      </c>
      <c r="AD47">
        <v>1</v>
      </c>
      <c r="AE47">
        <v>0</v>
      </c>
      <c r="AF47" t="s">
        <v>55</v>
      </c>
      <c r="AG47">
        <v>2.8000000000000004E-2</v>
      </c>
      <c r="AH47">
        <v>2</v>
      </c>
      <c r="AI47">
        <v>35364557</v>
      </c>
      <c r="AJ47">
        <v>47</v>
      </c>
      <c r="AK47">
        <v>0</v>
      </c>
      <c r="AL47">
        <v>0</v>
      </c>
      <c r="AM47">
        <v>0</v>
      </c>
      <c r="AN47">
        <v>0</v>
      </c>
      <c r="AO47">
        <v>0</v>
      </c>
      <c r="AP47">
        <v>0</v>
      </c>
      <c r="AQ47">
        <v>0</v>
      </c>
      <c r="AR47">
        <v>0</v>
      </c>
    </row>
    <row r="48" spans="1:44" x14ac:dyDescent="0.2">
      <c r="A48">
        <f>ROW(Source!A73)</f>
        <v>73</v>
      </c>
      <c r="B48">
        <v>35364558</v>
      </c>
      <c r="C48">
        <v>35364554</v>
      </c>
      <c r="D48">
        <v>35113206</v>
      </c>
      <c r="E48">
        <v>1</v>
      </c>
      <c r="F48">
        <v>1</v>
      </c>
      <c r="G48">
        <v>15872964</v>
      </c>
      <c r="H48">
        <v>2</v>
      </c>
      <c r="I48" t="s">
        <v>989</v>
      </c>
      <c r="J48" t="s">
        <v>990</v>
      </c>
      <c r="K48" t="s">
        <v>991</v>
      </c>
      <c r="L48">
        <v>1368</v>
      </c>
      <c r="N48">
        <v>1011</v>
      </c>
      <c r="O48" t="s">
        <v>988</v>
      </c>
      <c r="P48" t="s">
        <v>988</v>
      </c>
      <c r="Q48">
        <v>1</v>
      </c>
      <c r="X48">
        <v>0.04</v>
      </c>
      <c r="Y48">
        <v>0</v>
      </c>
      <c r="Z48">
        <v>4.72</v>
      </c>
      <c r="AA48">
        <v>0.1</v>
      </c>
      <c r="AB48">
        <v>0</v>
      </c>
      <c r="AC48">
        <v>0</v>
      </c>
      <c r="AD48">
        <v>1</v>
      </c>
      <c r="AE48">
        <v>0</v>
      </c>
      <c r="AF48" t="s">
        <v>55</v>
      </c>
      <c r="AG48">
        <v>8.0000000000000002E-3</v>
      </c>
      <c r="AH48">
        <v>2</v>
      </c>
      <c r="AI48">
        <v>35364558</v>
      </c>
      <c r="AJ48">
        <v>48</v>
      </c>
      <c r="AK48">
        <v>0</v>
      </c>
      <c r="AL48">
        <v>0</v>
      </c>
      <c r="AM48">
        <v>0</v>
      </c>
      <c r="AN48">
        <v>0</v>
      </c>
      <c r="AO48">
        <v>0</v>
      </c>
      <c r="AP48">
        <v>0</v>
      </c>
      <c r="AQ48">
        <v>0</v>
      </c>
      <c r="AR48">
        <v>0</v>
      </c>
    </row>
    <row r="49" spans="1:44" x14ac:dyDescent="0.2">
      <c r="A49">
        <f>ROW(Source!A73)</f>
        <v>73</v>
      </c>
      <c r="B49">
        <v>35364559</v>
      </c>
      <c r="C49">
        <v>35364554</v>
      </c>
      <c r="D49">
        <v>35113178</v>
      </c>
      <c r="E49">
        <v>1</v>
      </c>
      <c r="F49">
        <v>1</v>
      </c>
      <c r="G49">
        <v>15872964</v>
      </c>
      <c r="H49">
        <v>2</v>
      </c>
      <c r="I49" t="s">
        <v>1084</v>
      </c>
      <c r="J49" t="s">
        <v>1085</v>
      </c>
      <c r="K49" t="s">
        <v>1086</v>
      </c>
      <c r="L49">
        <v>1368</v>
      </c>
      <c r="N49">
        <v>1011</v>
      </c>
      <c r="O49" t="s">
        <v>988</v>
      </c>
      <c r="P49" t="s">
        <v>988</v>
      </c>
      <c r="Q49">
        <v>1</v>
      </c>
      <c r="X49">
        <v>0.22</v>
      </c>
      <c r="Y49">
        <v>0</v>
      </c>
      <c r="Z49">
        <v>9.8699999999999992</v>
      </c>
      <c r="AA49">
        <v>0.49</v>
      </c>
      <c r="AB49">
        <v>0</v>
      </c>
      <c r="AC49">
        <v>0</v>
      </c>
      <c r="AD49">
        <v>1</v>
      </c>
      <c r="AE49">
        <v>0</v>
      </c>
      <c r="AF49" t="s">
        <v>55</v>
      </c>
      <c r="AG49">
        <v>4.4000000000000004E-2</v>
      </c>
      <c r="AH49">
        <v>2</v>
      </c>
      <c r="AI49">
        <v>35364559</v>
      </c>
      <c r="AJ49">
        <v>49</v>
      </c>
      <c r="AK49">
        <v>0</v>
      </c>
      <c r="AL49">
        <v>0</v>
      </c>
      <c r="AM49">
        <v>0</v>
      </c>
      <c r="AN49">
        <v>0</v>
      </c>
      <c r="AO49">
        <v>0</v>
      </c>
      <c r="AP49">
        <v>0</v>
      </c>
      <c r="AQ49">
        <v>0</v>
      </c>
      <c r="AR49">
        <v>0</v>
      </c>
    </row>
    <row r="50" spans="1:44" x14ac:dyDescent="0.2">
      <c r="A50">
        <f>ROW(Source!A73)</f>
        <v>73</v>
      </c>
      <c r="B50">
        <v>35364560</v>
      </c>
      <c r="C50">
        <v>35364554</v>
      </c>
      <c r="D50">
        <v>35122221</v>
      </c>
      <c r="E50">
        <v>1</v>
      </c>
      <c r="F50">
        <v>1</v>
      </c>
      <c r="G50">
        <v>15872964</v>
      </c>
      <c r="H50">
        <v>3</v>
      </c>
      <c r="I50" t="s">
        <v>128</v>
      </c>
      <c r="J50" t="s">
        <v>130</v>
      </c>
      <c r="K50" t="s">
        <v>129</v>
      </c>
      <c r="L50">
        <v>1354</v>
      </c>
      <c r="N50">
        <v>1010</v>
      </c>
      <c r="O50" t="s">
        <v>52</v>
      </c>
      <c r="P50" t="s">
        <v>52</v>
      </c>
      <c r="Q50">
        <v>1</v>
      </c>
      <c r="X50">
        <v>1</v>
      </c>
      <c r="Y50">
        <v>2206.16</v>
      </c>
      <c r="Z50">
        <v>0</v>
      </c>
      <c r="AA50">
        <v>0</v>
      </c>
      <c r="AB50">
        <v>0</v>
      </c>
      <c r="AC50">
        <v>0</v>
      </c>
      <c r="AD50">
        <v>1</v>
      </c>
      <c r="AE50">
        <v>0</v>
      </c>
      <c r="AF50" t="s">
        <v>54</v>
      </c>
      <c r="AG50">
        <v>0</v>
      </c>
      <c r="AH50">
        <v>2</v>
      </c>
      <c r="AI50">
        <v>35364560</v>
      </c>
      <c r="AJ50">
        <v>50</v>
      </c>
      <c r="AK50">
        <v>0</v>
      </c>
      <c r="AL50">
        <v>0</v>
      </c>
      <c r="AM50">
        <v>0</v>
      </c>
      <c r="AN50">
        <v>0</v>
      </c>
      <c r="AO50">
        <v>0</v>
      </c>
      <c r="AP50">
        <v>0</v>
      </c>
      <c r="AQ50">
        <v>0</v>
      </c>
      <c r="AR50">
        <v>0</v>
      </c>
    </row>
    <row r="51" spans="1:44" x14ac:dyDescent="0.2">
      <c r="A51">
        <f>ROW(Source!A74)</f>
        <v>74</v>
      </c>
      <c r="B51">
        <v>35364563</v>
      </c>
      <c r="C51">
        <v>35364562</v>
      </c>
      <c r="D51">
        <v>35111398</v>
      </c>
      <c r="E51">
        <v>15872964</v>
      </c>
      <c r="F51">
        <v>1</v>
      </c>
      <c r="G51">
        <v>15872964</v>
      </c>
      <c r="H51">
        <v>1</v>
      </c>
      <c r="I51" t="s">
        <v>982</v>
      </c>
      <c r="J51" t="s">
        <v>3</v>
      </c>
      <c r="K51" t="s">
        <v>983</v>
      </c>
      <c r="L51">
        <v>1191</v>
      </c>
      <c r="N51">
        <v>1013</v>
      </c>
      <c r="O51" t="s">
        <v>984</v>
      </c>
      <c r="P51" t="s">
        <v>984</v>
      </c>
      <c r="Q51">
        <v>1</v>
      </c>
      <c r="X51">
        <v>2.2999999999999998</v>
      </c>
      <c r="Y51">
        <v>0</v>
      </c>
      <c r="Z51">
        <v>0</v>
      </c>
      <c r="AA51">
        <v>0</v>
      </c>
      <c r="AB51">
        <v>0</v>
      </c>
      <c r="AC51">
        <v>0</v>
      </c>
      <c r="AD51">
        <v>1</v>
      </c>
      <c r="AE51">
        <v>1</v>
      </c>
      <c r="AF51" t="s">
        <v>3</v>
      </c>
      <c r="AG51">
        <v>2.2999999999999998</v>
      </c>
      <c r="AH51">
        <v>2</v>
      </c>
      <c r="AI51">
        <v>35364563</v>
      </c>
      <c r="AJ51">
        <v>51</v>
      </c>
      <c r="AK51">
        <v>0</v>
      </c>
      <c r="AL51">
        <v>0</v>
      </c>
      <c r="AM51">
        <v>0</v>
      </c>
      <c r="AN51">
        <v>0</v>
      </c>
      <c r="AO51">
        <v>0</v>
      </c>
      <c r="AP51">
        <v>0</v>
      </c>
      <c r="AQ51">
        <v>0</v>
      </c>
      <c r="AR51">
        <v>0</v>
      </c>
    </row>
    <row r="52" spans="1:44" x14ac:dyDescent="0.2">
      <c r="A52">
        <f>ROW(Source!A74)</f>
        <v>74</v>
      </c>
      <c r="B52">
        <v>35364564</v>
      </c>
      <c r="C52">
        <v>35364562</v>
      </c>
      <c r="D52">
        <v>35112768</v>
      </c>
      <c r="E52">
        <v>1</v>
      </c>
      <c r="F52">
        <v>1</v>
      </c>
      <c r="G52">
        <v>15872964</v>
      </c>
      <c r="H52">
        <v>2</v>
      </c>
      <c r="I52" t="s">
        <v>1081</v>
      </c>
      <c r="J52" t="s">
        <v>1082</v>
      </c>
      <c r="K52" t="s">
        <v>1083</v>
      </c>
      <c r="L52">
        <v>1368</v>
      </c>
      <c r="N52">
        <v>1011</v>
      </c>
      <c r="O52" t="s">
        <v>988</v>
      </c>
      <c r="P52" t="s">
        <v>988</v>
      </c>
      <c r="Q52">
        <v>1</v>
      </c>
      <c r="X52">
        <v>0.14000000000000001</v>
      </c>
      <c r="Y52">
        <v>0</v>
      </c>
      <c r="Z52">
        <v>456.39</v>
      </c>
      <c r="AA52">
        <v>1.4</v>
      </c>
      <c r="AB52">
        <v>0</v>
      </c>
      <c r="AC52">
        <v>0</v>
      </c>
      <c r="AD52">
        <v>1</v>
      </c>
      <c r="AE52">
        <v>0</v>
      </c>
      <c r="AF52" t="s">
        <v>3</v>
      </c>
      <c r="AG52">
        <v>0.14000000000000001</v>
      </c>
      <c r="AH52">
        <v>2</v>
      </c>
      <c r="AI52">
        <v>35364564</v>
      </c>
      <c r="AJ52">
        <v>52</v>
      </c>
      <c r="AK52">
        <v>0</v>
      </c>
      <c r="AL52">
        <v>0</v>
      </c>
      <c r="AM52">
        <v>0</v>
      </c>
      <c r="AN52">
        <v>0</v>
      </c>
      <c r="AO52">
        <v>0</v>
      </c>
      <c r="AP52">
        <v>0</v>
      </c>
      <c r="AQ52">
        <v>0</v>
      </c>
      <c r="AR52">
        <v>0</v>
      </c>
    </row>
    <row r="53" spans="1:44" x14ac:dyDescent="0.2">
      <c r="A53">
        <f>ROW(Source!A74)</f>
        <v>74</v>
      </c>
      <c r="B53">
        <v>35364565</v>
      </c>
      <c r="C53">
        <v>35364562</v>
      </c>
      <c r="D53">
        <v>35113206</v>
      </c>
      <c r="E53">
        <v>1</v>
      </c>
      <c r="F53">
        <v>1</v>
      </c>
      <c r="G53">
        <v>15872964</v>
      </c>
      <c r="H53">
        <v>2</v>
      </c>
      <c r="I53" t="s">
        <v>989</v>
      </c>
      <c r="J53" t="s">
        <v>990</v>
      </c>
      <c r="K53" t="s">
        <v>991</v>
      </c>
      <c r="L53">
        <v>1368</v>
      </c>
      <c r="N53">
        <v>1011</v>
      </c>
      <c r="O53" t="s">
        <v>988</v>
      </c>
      <c r="P53" t="s">
        <v>988</v>
      </c>
      <c r="Q53">
        <v>1</v>
      </c>
      <c r="X53">
        <v>0.04</v>
      </c>
      <c r="Y53">
        <v>0</v>
      </c>
      <c r="Z53">
        <v>4.72</v>
      </c>
      <c r="AA53">
        <v>0.1</v>
      </c>
      <c r="AB53">
        <v>0</v>
      </c>
      <c r="AC53">
        <v>0</v>
      </c>
      <c r="AD53">
        <v>1</v>
      </c>
      <c r="AE53">
        <v>0</v>
      </c>
      <c r="AF53" t="s">
        <v>3</v>
      </c>
      <c r="AG53">
        <v>0.04</v>
      </c>
      <c r="AH53">
        <v>2</v>
      </c>
      <c r="AI53">
        <v>35364565</v>
      </c>
      <c r="AJ53">
        <v>53</v>
      </c>
      <c r="AK53">
        <v>0</v>
      </c>
      <c r="AL53">
        <v>0</v>
      </c>
      <c r="AM53">
        <v>0</v>
      </c>
      <c r="AN53">
        <v>0</v>
      </c>
      <c r="AO53">
        <v>0</v>
      </c>
      <c r="AP53">
        <v>0</v>
      </c>
      <c r="AQ53">
        <v>0</v>
      </c>
      <c r="AR53">
        <v>0</v>
      </c>
    </row>
    <row r="54" spans="1:44" x14ac:dyDescent="0.2">
      <c r="A54">
        <f>ROW(Source!A74)</f>
        <v>74</v>
      </c>
      <c r="B54">
        <v>35364566</v>
      </c>
      <c r="C54">
        <v>35364562</v>
      </c>
      <c r="D54">
        <v>35113178</v>
      </c>
      <c r="E54">
        <v>1</v>
      </c>
      <c r="F54">
        <v>1</v>
      </c>
      <c r="G54">
        <v>15872964</v>
      </c>
      <c r="H54">
        <v>2</v>
      </c>
      <c r="I54" t="s">
        <v>1084</v>
      </c>
      <c r="J54" t="s">
        <v>1085</v>
      </c>
      <c r="K54" t="s">
        <v>1086</v>
      </c>
      <c r="L54">
        <v>1368</v>
      </c>
      <c r="N54">
        <v>1011</v>
      </c>
      <c r="O54" t="s">
        <v>988</v>
      </c>
      <c r="P54" t="s">
        <v>988</v>
      </c>
      <c r="Q54">
        <v>1</v>
      </c>
      <c r="X54">
        <v>0.22</v>
      </c>
      <c r="Y54">
        <v>0</v>
      </c>
      <c r="Z54">
        <v>9.8699999999999992</v>
      </c>
      <c r="AA54">
        <v>0.49</v>
      </c>
      <c r="AB54">
        <v>0</v>
      </c>
      <c r="AC54">
        <v>0</v>
      </c>
      <c r="AD54">
        <v>1</v>
      </c>
      <c r="AE54">
        <v>0</v>
      </c>
      <c r="AF54" t="s">
        <v>3</v>
      </c>
      <c r="AG54">
        <v>0.22</v>
      </c>
      <c r="AH54">
        <v>2</v>
      </c>
      <c r="AI54">
        <v>35364566</v>
      </c>
      <c r="AJ54">
        <v>54</v>
      </c>
      <c r="AK54">
        <v>0</v>
      </c>
      <c r="AL54">
        <v>0</v>
      </c>
      <c r="AM54">
        <v>0</v>
      </c>
      <c r="AN54">
        <v>0</v>
      </c>
      <c r="AO54">
        <v>0</v>
      </c>
      <c r="AP54">
        <v>0</v>
      </c>
      <c r="AQ54">
        <v>0</v>
      </c>
      <c r="AR54">
        <v>0</v>
      </c>
    </row>
    <row r="55" spans="1:44" x14ac:dyDescent="0.2">
      <c r="A55">
        <f>ROW(Source!A74)</f>
        <v>74</v>
      </c>
      <c r="B55">
        <v>35364567</v>
      </c>
      <c r="C55">
        <v>35364562</v>
      </c>
      <c r="D55">
        <v>35122221</v>
      </c>
      <c r="E55">
        <v>1</v>
      </c>
      <c r="F55">
        <v>1</v>
      </c>
      <c r="G55">
        <v>15872964</v>
      </c>
      <c r="H55">
        <v>3</v>
      </c>
      <c r="I55" t="s">
        <v>128</v>
      </c>
      <c r="J55" t="s">
        <v>130</v>
      </c>
      <c r="K55" t="s">
        <v>129</v>
      </c>
      <c r="L55">
        <v>1354</v>
      </c>
      <c r="N55">
        <v>1010</v>
      </c>
      <c r="O55" t="s">
        <v>52</v>
      </c>
      <c r="P55" t="s">
        <v>52</v>
      </c>
      <c r="Q55">
        <v>1</v>
      </c>
      <c r="X55">
        <v>1</v>
      </c>
      <c r="Y55">
        <v>2206.16</v>
      </c>
      <c r="Z55">
        <v>0</v>
      </c>
      <c r="AA55">
        <v>0</v>
      </c>
      <c r="AB55">
        <v>0</v>
      </c>
      <c r="AC55">
        <v>0</v>
      </c>
      <c r="AD55">
        <v>1</v>
      </c>
      <c r="AE55">
        <v>0</v>
      </c>
      <c r="AF55" t="s">
        <v>3</v>
      </c>
      <c r="AG55">
        <v>1</v>
      </c>
      <c r="AH55">
        <v>2</v>
      </c>
      <c r="AI55">
        <v>35364567</v>
      </c>
      <c r="AJ55">
        <v>55</v>
      </c>
      <c r="AK55">
        <v>0</v>
      </c>
      <c r="AL55">
        <v>0</v>
      </c>
      <c r="AM55">
        <v>0</v>
      </c>
      <c r="AN55">
        <v>0</v>
      </c>
      <c r="AO55">
        <v>0</v>
      </c>
      <c r="AP55">
        <v>0</v>
      </c>
      <c r="AQ55">
        <v>0</v>
      </c>
      <c r="AR55">
        <v>0</v>
      </c>
    </row>
    <row r="56" spans="1:44" x14ac:dyDescent="0.2">
      <c r="A56">
        <f>ROW(Source!A111)</f>
        <v>111</v>
      </c>
      <c r="B56">
        <v>35364632</v>
      </c>
      <c r="C56">
        <v>35364626</v>
      </c>
      <c r="D56">
        <v>35111398</v>
      </c>
      <c r="E56">
        <v>15872964</v>
      </c>
      <c r="F56">
        <v>1</v>
      </c>
      <c r="G56">
        <v>15872964</v>
      </c>
      <c r="H56">
        <v>1</v>
      </c>
      <c r="I56" t="s">
        <v>982</v>
      </c>
      <c r="J56" t="s">
        <v>3</v>
      </c>
      <c r="K56" t="s">
        <v>983</v>
      </c>
      <c r="L56">
        <v>1191</v>
      </c>
      <c r="N56">
        <v>1013</v>
      </c>
      <c r="O56" t="s">
        <v>984</v>
      </c>
      <c r="P56" t="s">
        <v>984</v>
      </c>
      <c r="Q56">
        <v>1</v>
      </c>
      <c r="X56">
        <v>2.2999999999999998</v>
      </c>
      <c r="Y56">
        <v>0</v>
      </c>
      <c r="Z56">
        <v>0</v>
      </c>
      <c r="AA56">
        <v>0</v>
      </c>
      <c r="AB56">
        <v>0</v>
      </c>
      <c r="AC56">
        <v>0</v>
      </c>
      <c r="AD56">
        <v>1</v>
      </c>
      <c r="AE56">
        <v>1</v>
      </c>
      <c r="AF56" t="s">
        <v>55</v>
      </c>
      <c r="AG56">
        <v>0.45999999999999996</v>
      </c>
      <c r="AH56">
        <v>2</v>
      </c>
      <c r="AI56">
        <v>35364627</v>
      </c>
      <c r="AJ56">
        <v>56</v>
      </c>
      <c r="AK56">
        <v>0</v>
      </c>
      <c r="AL56">
        <v>0</v>
      </c>
      <c r="AM56">
        <v>0</v>
      </c>
      <c r="AN56">
        <v>0</v>
      </c>
      <c r="AO56">
        <v>0</v>
      </c>
      <c r="AP56">
        <v>0</v>
      </c>
      <c r="AQ56">
        <v>0</v>
      </c>
      <c r="AR56">
        <v>0</v>
      </c>
    </row>
    <row r="57" spans="1:44" x14ac:dyDescent="0.2">
      <c r="A57">
        <f>ROW(Source!A111)</f>
        <v>111</v>
      </c>
      <c r="B57">
        <v>35364633</v>
      </c>
      <c r="C57">
        <v>35364626</v>
      </c>
      <c r="D57">
        <v>35112768</v>
      </c>
      <c r="E57">
        <v>1</v>
      </c>
      <c r="F57">
        <v>1</v>
      </c>
      <c r="G57">
        <v>15872964</v>
      </c>
      <c r="H57">
        <v>2</v>
      </c>
      <c r="I57" t="s">
        <v>1081</v>
      </c>
      <c r="J57" t="s">
        <v>1082</v>
      </c>
      <c r="K57" t="s">
        <v>1083</v>
      </c>
      <c r="L57">
        <v>1368</v>
      </c>
      <c r="N57">
        <v>1011</v>
      </c>
      <c r="O57" t="s">
        <v>988</v>
      </c>
      <c r="P57" t="s">
        <v>988</v>
      </c>
      <c r="Q57">
        <v>1</v>
      </c>
      <c r="X57">
        <v>0.14000000000000001</v>
      </c>
      <c r="Y57">
        <v>0</v>
      </c>
      <c r="Z57">
        <v>456.39</v>
      </c>
      <c r="AA57">
        <v>1.4</v>
      </c>
      <c r="AB57">
        <v>0</v>
      </c>
      <c r="AC57">
        <v>0</v>
      </c>
      <c r="AD57">
        <v>1</v>
      </c>
      <c r="AE57">
        <v>0</v>
      </c>
      <c r="AF57" t="s">
        <v>55</v>
      </c>
      <c r="AG57">
        <v>2.8000000000000004E-2</v>
      </c>
      <c r="AH57">
        <v>2</v>
      </c>
      <c r="AI57">
        <v>35364628</v>
      </c>
      <c r="AJ57">
        <v>57</v>
      </c>
      <c r="AK57">
        <v>0</v>
      </c>
      <c r="AL57">
        <v>0</v>
      </c>
      <c r="AM57">
        <v>0</v>
      </c>
      <c r="AN57">
        <v>0</v>
      </c>
      <c r="AO57">
        <v>0</v>
      </c>
      <c r="AP57">
        <v>0</v>
      </c>
      <c r="AQ57">
        <v>0</v>
      </c>
      <c r="AR57">
        <v>0</v>
      </c>
    </row>
    <row r="58" spans="1:44" x14ac:dyDescent="0.2">
      <c r="A58">
        <f>ROW(Source!A111)</f>
        <v>111</v>
      </c>
      <c r="B58">
        <v>35364634</v>
      </c>
      <c r="C58">
        <v>35364626</v>
      </c>
      <c r="D58">
        <v>35113206</v>
      </c>
      <c r="E58">
        <v>1</v>
      </c>
      <c r="F58">
        <v>1</v>
      </c>
      <c r="G58">
        <v>15872964</v>
      </c>
      <c r="H58">
        <v>2</v>
      </c>
      <c r="I58" t="s">
        <v>989</v>
      </c>
      <c r="J58" t="s">
        <v>990</v>
      </c>
      <c r="K58" t="s">
        <v>991</v>
      </c>
      <c r="L58">
        <v>1368</v>
      </c>
      <c r="N58">
        <v>1011</v>
      </c>
      <c r="O58" t="s">
        <v>988</v>
      </c>
      <c r="P58" t="s">
        <v>988</v>
      </c>
      <c r="Q58">
        <v>1</v>
      </c>
      <c r="X58">
        <v>0.04</v>
      </c>
      <c r="Y58">
        <v>0</v>
      </c>
      <c r="Z58">
        <v>4.72</v>
      </c>
      <c r="AA58">
        <v>0.1</v>
      </c>
      <c r="AB58">
        <v>0</v>
      </c>
      <c r="AC58">
        <v>0</v>
      </c>
      <c r="AD58">
        <v>1</v>
      </c>
      <c r="AE58">
        <v>0</v>
      </c>
      <c r="AF58" t="s">
        <v>55</v>
      </c>
      <c r="AG58">
        <v>8.0000000000000002E-3</v>
      </c>
      <c r="AH58">
        <v>2</v>
      </c>
      <c r="AI58">
        <v>35364629</v>
      </c>
      <c r="AJ58">
        <v>58</v>
      </c>
      <c r="AK58">
        <v>0</v>
      </c>
      <c r="AL58">
        <v>0</v>
      </c>
      <c r="AM58">
        <v>0</v>
      </c>
      <c r="AN58">
        <v>0</v>
      </c>
      <c r="AO58">
        <v>0</v>
      </c>
      <c r="AP58">
        <v>0</v>
      </c>
      <c r="AQ58">
        <v>0</v>
      </c>
      <c r="AR58">
        <v>0</v>
      </c>
    </row>
    <row r="59" spans="1:44" x14ac:dyDescent="0.2">
      <c r="A59">
        <f>ROW(Source!A111)</f>
        <v>111</v>
      </c>
      <c r="B59">
        <v>35364635</v>
      </c>
      <c r="C59">
        <v>35364626</v>
      </c>
      <c r="D59">
        <v>35113178</v>
      </c>
      <c r="E59">
        <v>1</v>
      </c>
      <c r="F59">
        <v>1</v>
      </c>
      <c r="G59">
        <v>15872964</v>
      </c>
      <c r="H59">
        <v>2</v>
      </c>
      <c r="I59" t="s">
        <v>1084</v>
      </c>
      <c r="J59" t="s">
        <v>1085</v>
      </c>
      <c r="K59" t="s">
        <v>1086</v>
      </c>
      <c r="L59">
        <v>1368</v>
      </c>
      <c r="N59">
        <v>1011</v>
      </c>
      <c r="O59" t="s">
        <v>988</v>
      </c>
      <c r="P59" t="s">
        <v>988</v>
      </c>
      <c r="Q59">
        <v>1</v>
      </c>
      <c r="X59">
        <v>0.22</v>
      </c>
      <c r="Y59">
        <v>0</v>
      </c>
      <c r="Z59">
        <v>9.8699999999999992</v>
      </c>
      <c r="AA59">
        <v>0.49</v>
      </c>
      <c r="AB59">
        <v>0</v>
      </c>
      <c r="AC59">
        <v>0</v>
      </c>
      <c r="AD59">
        <v>1</v>
      </c>
      <c r="AE59">
        <v>0</v>
      </c>
      <c r="AF59" t="s">
        <v>55</v>
      </c>
      <c r="AG59">
        <v>4.4000000000000004E-2</v>
      </c>
      <c r="AH59">
        <v>2</v>
      </c>
      <c r="AI59">
        <v>35364630</v>
      </c>
      <c r="AJ59">
        <v>59</v>
      </c>
      <c r="AK59">
        <v>0</v>
      </c>
      <c r="AL59">
        <v>0</v>
      </c>
      <c r="AM59">
        <v>0</v>
      </c>
      <c r="AN59">
        <v>0</v>
      </c>
      <c r="AO59">
        <v>0</v>
      </c>
      <c r="AP59">
        <v>0</v>
      </c>
      <c r="AQ59">
        <v>0</v>
      </c>
      <c r="AR59">
        <v>0</v>
      </c>
    </row>
    <row r="60" spans="1:44" x14ac:dyDescent="0.2">
      <c r="A60">
        <f>ROW(Source!A111)</f>
        <v>111</v>
      </c>
      <c r="B60">
        <v>35364636</v>
      </c>
      <c r="C60">
        <v>35364626</v>
      </c>
      <c r="D60">
        <v>35122221</v>
      </c>
      <c r="E60">
        <v>1</v>
      </c>
      <c r="F60">
        <v>1</v>
      </c>
      <c r="G60">
        <v>15872964</v>
      </c>
      <c r="H60">
        <v>3</v>
      </c>
      <c r="I60" t="s">
        <v>128</v>
      </c>
      <c r="J60" t="s">
        <v>130</v>
      </c>
      <c r="K60" t="s">
        <v>129</v>
      </c>
      <c r="L60">
        <v>1354</v>
      </c>
      <c r="N60">
        <v>1010</v>
      </c>
      <c r="O60" t="s">
        <v>52</v>
      </c>
      <c r="P60" t="s">
        <v>52</v>
      </c>
      <c r="Q60">
        <v>1</v>
      </c>
      <c r="X60">
        <v>1</v>
      </c>
      <c r="Y60">
        <v>2206.16</v>
      </c>
      <c r="Z60">
        <v>0</v>
      </c>
      <c r="AA60">
        <v>0</v>
      </c>
      <c r="AB60">
        <v>0</v>
      </c>
      <c r="AC60">
        <v>0</v>
      </c>
      <c r="AD60">
        <v>1</v>
      </c>
      <c r="AE60">
        <v>0</v>
      </c>
      <c r="AF60" t="s">
        <v>54</v>
      </c>
      <c r="AG60">
        <v>0</v>
      </c>
      <c r="AH60">
        <v>2</v>
      </c>
      <c r="AI60">
        <v>35364631</v>
      </c>
      <c r="AJ60">
        <v>60</v>
      </c>
      <c r="AK60">
        <v>0</v>
      </c>
      <c r="AL60">
        <v>0</v>
      </c>
      <c r="AM60">
        <v>0</v>
      </c>
      <c r="AN60">
        <v>0</v>
      </c>
      <c r="AO60">
        <v>0</v>
      </c>
      <c r="AP60">
        <v>0</v>
      </c>
      <c r="AQ60">
        <v>0</v>
      </c>
      <c r="AR60">
        <v>0</v>
      </c>
    </row>
    <row r="61" spans="1:44" x14ac:dyDescent="0.2">
      <c r="A61">
        <f>ROW(Source!A112)</f>
        <v>112</v>
      </c>
      <c r="B61">
        <v>35364643</v>
      </c>
      <c r="C61">
        <v>35364637</v>
      </c>
      <c r="D61">
        <v>35111398</v>
      </c>
      <c r="E61">
        <v>15872964</v>
      </c>
      <c r="F61">
        <v>1</v>
      </c>
      <c r="G61">
        <v>15872964</v>
      </c>
      <c r="H61">
        <v>1</v>
      </c>
      <c r="I61" t="s">
        <v>982</v>
      </c>
      <c r="J61" t="s">
        <v>3</v>
      </c>
      <c r="K61" t="s">
        <v>983</v>
      </c>
      <c r="L61">
        <v>1191</v>
      </c>
      <c r="N61">
        <v>1013</v>
      </c>
      <c r="O61" t="s">
        <v>984</v>
      </c>
      <c r="P61" t="s">
        <v>984</v>
      </c>
      <c r="Q61">
        <v>1</v>
      </c>
      <c r="X61">
        <v>2.2999999999999998</v>
      </c>
      <c r="Y61">
        <v>0</v>
      </c>
      <c r="Z61">
        <v>0</v>
      </c>
      <c r="AA61">
        <v>0</v>
      </c>
      <c r="AB61">
        <v>0</v>
      </c>
      <c r="AC61">
        <v>0</v>
      </c>
      <c r="AD61">
        <v>1</v>
      </c>
      <c r="AE61">
        <v>1</v>
      </c>
      <c r="AF61" t="s">
        <v>3</v>
      </c>
      <c r="AG61">
        <v>2.2999999999999998</v>
      </c>
      <c r="AH61">
        <v>2</v>
      </c>
      <c r="AI61">
        <v>35364638</v>
      </c>
      <c r="AJ61">
        <v>61</v>
      </c>
      <c r="AK61">
        <v>0</v>
      </c>
      <c r="AL61">
        <v>0</v>
      </c>
      <c r="AM61">
        <v>0</v>
      </c>
      <c r="AN61">
        <v>0</v>
      </c>
      <c r="AO61">
        <v>0</v>
      </c>
      <c r="AP61">
        <v>0</v>
      </c>
      <c r="AQ61">
        <v>0</v>
      </c>
      <c r="AR61">
        <v>0</v>
      </c>
    </row>
    <row r="62" spans="1:44" x14ac:dyDescent="0.2">
      <c r="A62">
        <f>ROW(Source!A112)</f>
        <v>112</v>
      </c>
      <c r="B62">
        <v>35364644</v>
      </c>
      <c r="C62">
        <v>35364637</v>
      </c>
      <c r="D62">
        <v>35112768</v>
      </c>
      <c r="E62">
        <v>1</v>
      </c>
      <c r="F62">
        <v>1</v>
      </c>
      <c r="G62">
        <v>15872964</v>
      </c>
      <c r="H62">
        <v>2</v>
      </c>
      <c r="I62" t="s">
        <v>1081</v>
      </c>
      <c r="J62" t="s">
        <v>1082</v>
      </c>
      <c r="K62" t="s">
        <v>1083</v>
      </c>
      <c r="L62">
        <v>1368</v>
      </c>
      <c r="N62">
        <v>1011</v>
      </c>
      <c r="O62" t="s">
        <v>988</v>
      </c>
      <c r="P62" t="s">
        <v>988</v>
      </c>
      <c r="Q62">
        <v>1</v>
      </c>
      <c r="X62">
        <v>0.14000000000000001</v>
      </c>
      <c r="Y62">
        <v>0</v>
      </c>
      <c r="Z62">
        <v>456.39</v>
      </c>
      <c r="AA62">
        <v>1.4</v>
      </c>
      <c r="AB62">
        <v>0</v>
      </c>
      <c r="AC62">
        <v>0</v>
      </c>
      <c r="AD62">
        <v>1</v>
      </c>
      <c r="AE62">
        <v>0</v>
      </c>
      <c r="AF62" t="s">
        <v>3</v>
      </c>
      <c r="AG62">
        <v>0.14000000000000001</v>
      </c>
      <c r="AH62">
        <v>2</v>
      </c>
      <c r="AI62">
        <v>35364639</v>
      </c>
      <c r="AJ62">
        <v>62</v>
      </c>
      <c r="AK62">
        <v>0</v>
      </c>
      <c r="AL62">
        <v>0</v>
      </c>
      <c r="AM62">
        <v>0</v>
      </c>
      <c r="AN62">
        <v>0</v>
      </c>
      <c r="AO62">
        <v>0</v>
      </c>
      <c r="AP62">
        <v>0</v>
      </c>
      <c r="AQ62">
        <v>0</v>
      </c>
      <c r="AR62">
        <v>0</v>
      </c>
    </row>
    <row r="63" spans="1:44" x14ac:dyDescent="0.2">
      <c r="A63">
        <f>ROW(Source!A112)</f>
        <v>112</v>
      </c>
      <c r="B63">
        <v>35364645</v>
      </c>
      <c r="C63">
        <v>35364637</v>
      </c>
      <c r="D63">
        <v>35113206</v>
      </c>
      <c r="E63">
        <v>1</v>
      </c>
      <c r="F63">
        <v>1</v>
      </c>
      <c r="G63">
        <v>15872964</v>
      </c>
      <c r="H63">
        <v>2</v>
      </c>
      <c r="I63" t="s">
        <v>989</v>
      </c>
      <c r="J63" t="s">
        <v>990</v>
      </c>
      <c r="K63" t="s">
        <v>991</v>
      </c>
      <c r="L63">
        <v>1368</v>
      </c>
      <c r="N63">
        <v>1011</v>
      </c>
      <c r="O63" t="s">
        <v>988</v>
      </c>
      <c r="P63" t="s">
        <v>988</v>
      </c>
      <c r="Q63">
        <v>1</v>
      </c>
      <c r="X63">
        <v>0.04</v>
      </c>
      <c r="Y63">
        <v>0</v>
      </c>
      <c r="Z63">
        <v>4.72</v>
      </c>
      <c r="AA63">
        <v>0.1</v>
      </c>
      <c r="AB63">
        <v>0</v>
      </c>
      <c r="AC63">
        <v>0</v>
      </c>
      <c r="AD63">
        <v>1</v>
      </c>
      <c r="AE63">
        <v>0</v>
      </c>
      <c r="AF63" t="s">
        <v>3</v>
      </c>
      <c r="AG63">
        <v>0.04</v>
      </c>
      <c r="AH63">
        <v>2</v>
      </c>
      <c r="AI63">
        <v>35364640</v>
      </c>
      <c r="AJ63">
        <v>63</v>
      </c>
      <c r="AK63">
        <v>0</v>
      </c>
      <c r="AL63">
        <v>0</v>
      </c>
      <c r="AM63">
        <v>0</v>
      </c>
      <c r="AN63">
        <v>0</v>
      </c>
      <c r="AO63">
        <v>0</v>
      </c>
      <c r="AP63">
        <v>0</v>
      </c>
      <c r="AQ63">
        <v>0</v>
      </c>
      <c r="AR63">
        <v>0</v>
      </c>
    </row>
    <row r="64" spans="1:44" x14ac:dyDescent="0.2">
      <c r="A64">
        <f>ROW(Source!A112)</f>
        <v>112</v>
      </c>
      <c r="B64">
        <v>35364646</v>
      </c>
      <c r="C64">
        <v>35364637</v>
      </c>
      <c r="D64">
        <v>35113178</v>
      </c>
      <c r="E64">
        <v>1</v>
      </c>
      <c r="F64">
        <v>1</v>
      </c>
      <c r="G64">
        <v>15872964</v>
      </c>
      <c r="H64">
        <v>2</v>
      </c>
      <c r="I64" t="s">
        <v>1084</v>
      </c>
      <c r="J64" t="s">
        <v>1085</v>
      </c>
      <c r="K64" t="s">
        <v>1086</v>
      </c>
      <c r="L64">
        <v>1368</v>
      </c>
      <c r="N64">
        <v>1011</v>
      </c>
      <c r="O64" t="s">
        <v>988</v>
      </c>
      <c r="P64" t="s">
        <v>988</v>
      </c>
      <c r="Q64">
        <v>1</v>
      </c>
      <c r="X64">
        <v>0.22</v>
      </c>
      <c r="Y64">
        <v>0</v>
      </c>
      <c r="Z64">
        <v>9.8699999999999992</v>
      </c>
      <c r="AA64">
        <v>0.49</v>
      </c>
      <c r="AB64">
        <v>0</v>
      </c>
      <c r="AC64">
        <v>0</v>
      </c>
      <c r="AD64">
        <v>1</v>
      </c>
      <c r="AE64">
        <v>0</v>
      </c>
      <c r="AF64" t="s">
        <v>3</v>
      </c>
      <c r="AG64">
        <v>0.22</v>
      </c>
      <c r="AH64">
        <v>2</v>
      </c>
      <c r="AI64">
        <v>35364641</v>
      </c>
      <c r="AJ64">
        <v>64</v>
      </c>
      <c r="AK64">
        <v>0</v>
      </c>
      <c r="AL64">
        <v>0</v>
      </c>
      <c r="AM64">
        <v>0</v>
      </c>
      <c r="AN64">
        <v>0</v>
      </c>
      <c r="AO64">
        <v>0</v>
      </c>
      <c r="AP64">
        <v>0</v>
      </c>
      <c r="AQ64">
        <v>0</v>
      </c>
      <c r="AR64">
        <v>0</v>
      </c>
    </row>
    <row r="65" spans="1:44" x14ac:dyDescent="0.2">
      <c r="A65">
        <f>ROW(Source!A112)</f>
        <v>112</v>
      </c>
      <c r="B65">
        <v>35364647</v>
      </c>
      <c r="C65">
        <v>35364637</v>
      </c>
      <c r="D65">
        <v>35122221</v>
      </c>
      <c r="E65">
        <v>1</v>
      </c>
      <c r="F65">
        <v>1</v>
      </c>
      <c r="G65">
        <v>15872964</v>
      </c>
      <c r="H65">
        <v>3</v>
      </c>
      <c r="I65" t="s">
        <v>128</v>
      </c>
      <c r="J65" t="s">
        <v>130</v>
      </c>
      <c r="K65" t="s">
        <v>129</v>
      </c>
      <c r="L65">
        <v>1354</v>
      </c>
      <c r="N65">
        <v>1010</v>
      </c>
      <c r="O65" t="s">
        <v>52</v>
      </c>
      <c r="P65" t="s">
        <v>52</v>
      </c>
      <c r="Q65">
        <v>1</v>
      </c>
      <c r="X65">
        <v>1</v>
      </c>
      <c r="Y65">
        <v>2206.16</v>
      </c>
      <c r="Z65">
        <v>0</v>
      </c>
      <c r="AA65">
        <v>0</v>
      </c>
      <c r="AB65">
        <v>0</v>
      </c>
      <c r="AC65">
        <v>0</v>
      </c>
      <c r="AD65">
        <v>1</v>
      </c>
      <c r="AE65">
        <v>0</v>
      </c>
      <c r="AF65" t="s">
        <v>3</v>
      </c>
      <c r="AG65">
        <v>1</v>
      </c>
      <c r="AH65">
        <v>2</v>
      </c>
      <c r="AI65">
        <v>35364642</v>
      </c>
      <c r="AJ65">
        <v>65</v>
      </c>
      <c r="AK65">
        <v>0</v>
      </c>
      <c r="AL65">
        <v>0</v>
      </c>
      <c r="AM65">
        <v>0</v>
      </c>
      <c r="AN65">
        <v>0</v>
      </c>
      <c r="AO65">
        <v>0</v>
      </c>
      <c r="AP65">
        <v>0</v>
      </c>
      <c r="AQ65">
        <v>0</v>
      </c>
      <c r="AR65">
        <v>0</v>
      </c>
    </row>
    <row r="66" spans="1:44" x14ac:dyDescent="0.2">
      <c r="A66">
        <f>ROW(Source!A149)</f>
        <v>149</v>
      </c>
      <c r="B66">
        <v>35364712</v>
      </c>
      <c r="C66">
        <v>35364706</v>
      </c>
      <c r="D66">
        <v>35111398</v>
      </c>
      <c r="E66">
        <v>15872964</v>
      </c>
      <c r="F66">
        <v>1</v>
      </c>
      <c r="G66">
        <v>15872964</v>
      </c>
      <c r="H66">
        <v>1</v>
      </c>
      <c r="I66" t="s">
        <v>982</v>
      </c>
      <c r="J66" t="s">
        <v>3</v>
      </c>
      <c r="K66" t="s">
        <v>983</v>
      </c>
      <c r="L66">
        <v>1191</v>
      </c>
      <c r="N66">
        <v>1013</v>
      </c>
      <c r="O66" t="s">
        <v>984</v>
      </c>
      <c r="P66" t="s">
        <v>984</v>
      </c>
      <c r="Q66">
        <v>1</v>
      </c>
      <c r="X66">
        <v>2.2999999999999998</v>
      </c>
      <c r="Y66">
        <v>0</v>
      </c>
      <c r="Z66">
        <v>0</v>
      </c>
      <c r="AA66">
        <v>0</v>
      </c>
      <c r="AB66">
        <v>0</v>
      </c>
      <c r="AC66">
        <v>0</v>
      </c>
      <c r="AD66">
        <v>1</v>
      </c>
      <c r="AE66">
        <v>1</v>
      </c>
      <c r="AF66" t="s">
        <v>55</v>
      </c>
      <c r="AG66">
        <v>0.45999999999999996</v>
      </c>
      <c r="AH66">
        <v>2</v>
      </c>
      <c r="AI66">
        <v>35364707</v>
      </c>
      <c r="AJ66">
        <v>66</v>
      </c>
      <c r="AK66">
        <v>0</v>
      </c>
      <c r="AL66">
        <v>0</v>
      </c>
      <c r="AM66">
        <v>0</v>
      </c>
      <c r="AN66">
        <v>0</v>
      </c>
      <c r="AO66">
        <v>0</v>
      </c>
      <c r="AP66">
        <v>0</v>
      </c>
      <c r="AQ66">
        <v>0</v>
      </c>
      <c r="AR66">
        <v>0</v>
      </c>
    </row>
    <row r="67" spans="1:44" x14ac:dyDescent="0.2">
      <c r="A67">
        <f>ROW(Source!A149)</f>
        <v>149</v>
      </c>
      <c r="B67">
        <v>35364713</v>
      </c>
      <c r="C67">
        <v>35364706</v>
      </c>
      <c r="D67">
        <v>35112768</v>
      </c>
      <c r="E67">
        <v>1</v>
      </c>
      <c r="F67">
        <v>1</v>
      </c>
      <c r="G67">
        <v>15872964</v>
      </c>
      <c r="H67">
        <v>2</v>
      </c>
      <c r="I67" t="s">
        <v>1081</v>
      </c>
      <c r="J67" t="s">
        <v>1082</v>
      </c>
      <c r="K67" t="s">
        <v>1083</v>
      </c>
      <c r="L67">
        <v>1368</v>
      </c>
      <c r="N67">
        <v>1011</v>
      </c>
      <c r="O67" t="s">
        <v>988</v>
      </c>
      <c r="P67" t="s">
        <v>988</v>
      </c>
      <c r="Q67">
        <v>1</v>
      </c>
      <c r="X67">
        <v>0.14000000000000001</v>
      </c>
      <c r="Y67">
        <v>0</v>
      </c>
      <c r="Z67">
        <v>456.39</v>
      </c>
      <c r="AA67">
        <v>1.4</v>
      </c>
      <c r="AB67">
        <v>0</v>
      </c>
      <c r="AC67">
        <v>0</v>
      </c>
      <c r="AD67">
        <v>1</v>
      </c>
      <c r="AE67">
        <v>0</v>
      </c>
      <c r="AF67" t="s">
        <v>55</v>
      </c>
      <c r="AG67">
        <v>2.8000000000000004E-2</v>
      </c>
      <c r="AH67">
        <v>2</v>
      </c>
      <c r="AI67">
        <v>35364708</v>
      </c>
      <c r="AJ67">
        <v>67</v>
      </c>
      <c r="AK67">
        <v>0</v>
      </c>
      <c r="AL67">
        <v>0</v>
      </c>
      <c r="AM67">
        <v>0</v>
      </c>
      <c r="AN67">
        <v>0</v>
      </c>
      <c r="AO67">
        <v>0</v>
      </c>
      <c r="AP67">
        <v>0</v>
      </c>
      <c r="AQ67">
        <v>0</v>
      </c>
      <c r="AR67">
        <v>0</v>
      </c>
    </row>
    <row r="68" spans="1:44" x14ac:dyDescent="0.2">
      <c r="A68">
        <f>ROW(Source!A149)</f>
        <v>149</v>
      </c>
      <c r="B68">
        <v>35364714</v>
      </c>
      <c r="C68">
        <v>35364706</v>
      </c>
      <c r="D68">
        <v>35113206</v>
      </c>
      <c r="E68">
        <v>1</v>
      </c>
      <c r="F68">
        <v>1</v>
      </c>
      <c r="G68">
        <v>15872964</v>
      </c>
      <c r="H68">
        <v>2</v>
      </c>
      <c r="I68" t="s">
        <v>989</v>
      </c>
      <c r="J68" t="s">
        <v>990</v>
      </c>
      <c r="K68" t="s">
        <v>991</v>
      </c>
      <c r="L68">
        <v>1368</v>
      </c>
      <c r="N68">
        <v>1011</v>
      </c>
      <c r="O68" t="s">
        <v>988</v>
      </c>
      <c r="P68" t="s">
        <v>988</v>
      </c>
      <c r="Q68">
        <v>1</v>
      </c>
      <c r="X68">
        <v>0.04</v>
      </c>
      <c r="Y68">
        <v>0</v>
      </c>
      <c r="Z68">
        <v>4.72</v>
      </c>
      <c r="AA68">
        <v>0.1</v>
      </c>
      <c r="AB68">
        <v>0</v>
      </c>
      <c r="AC68">
        <v>0</v>
      </c>
      <c r="AD68">
        <v>1</v>
      </c>
      <c r="AE68">
        <v>0</v>
      </c>
      <c r="AF68" t="s">
        <v>55</v>
      </c>
      <c r="AG68">
        <v>8.0000000000000002E-3</v>
      </c>
      <c r="AH68">
        <v>2</v>
      </c>
      <c r="AI68">
        <v>35364709</v>
      </c>
      <c r="AJ68">
        <v>68</v>
      </c>
      <c r="AK68">
        <v>0</v>
      </c>
      <c r="AL68">
        <v>0</v>
      </c>
      <c r="AM68">
        <v>0</v>
      </c>
      <c r="AN68">
        <v>0</v>
      </c>
      <c r="AO68">
        <v>0</v>
      </c>
      <c r="AP68">
        <v>0</v>
      </c>
      <c r="AQ68">
        <v>0</v>
      </c>
      <c r="AR68">
        <v>0</v>
      </c>
    </row>
    <row r="69" spans="1:44" x14ac:dyDescent="0.2">
      <c r="A69">
        <f>ROW(Source!A149)</f>
        <v>149</v>
      </c>
      <c r="B69">
        <v>35364715</v>
      </c>
      <c r="C69">
        <v>35364706</v>
      </c>
      <c r="D69">
        <v>35113178</v>
      </c>
      <c r="E69">
        <v>1</v>
      </c>
      <c r="F69">
        <v>1</v>
      </c>
      <c r="G69">
        <v>15872964</v>
      </c>
      <c r="H69">
        <v>2</v>
      </c>
      <c r="I69" t="s">
        <v>1084</v>
      </c>
      <c r="J69" t="s">
        <v>1085</v>
      </c>
      <c r="K69" t="s">
        <v>1086</v>
      </c>
      <c r="L69">
        <v>1368</v>
      </c>
      <c r="N69">
        <v>1011</v>
      </c>
      <c r="O69" t="s">
        <v>988</v>
      </c>
      <c r="P69" t="s">
        <v>988</v>
      </c>
      <c r="Q69">
        <v>1</v>
      </c>
      <c r="X69">
        <v>0.22</v>
      </c>
      <c r="Y69">
        <v>0</v>
      </c>
      <c r="Z69">
        <v>9.8699999999999992</v>
      </c>
      <c r="AA69">
        <v>0.49</v>
      </c>
      <c r="AB69">
        <v>0</v>
      </c>
      <c r="AC69">
        <v>0</v>
      </c>
      <c r="AD69">
        <v>1</v>
      </c>
      <c r="AE69">
        <v>0</v>
      </c>
      <c r="AF69" t="s">
        <v>55</v>
      </c>
      <c r="AG69">
        <v>4.4000000000000004E-2</v>
      </c>
      <c r="AH69">
        <v>2</v>
      </c>
      <c r="AI69">
        <v>35364710</v>
      </c>
      <c r="AJ69">
        <v>69</v>
      </c>
      <c r="AK69">
        <v>0</v>
      </c>
      <c r="AL69">
        <v>0</v>
      </c>
      <c r="AM69">
        <v>0</v>
      </c>
      <c r="AN69">
        <v>0</v>
      </c>
      <c r="AO69">
        <v>0</v>
      </c>
      <c r="AP69">
        <v>0</v>
      </c>
      <c r="AQ69">
        <v>0</v>
      </c>
      <c r="AR69">
        <v>0</v>
      </c>
    </row>
    <row r="70" spans="1:44" x14ac:dyDescent="0.2">
      <c r="A70">
        <f>ROW(Source!A149)</f>
        <v>149</v>
      </c>
      <c r="B70">
        <v>35364716</v>
      </c>
      <c r="C70">
        <v>35364706</v>
      </c>
      <c r="D70">
        <v>35122221</v>
      </c>
      <c r="E70">
        <v>1</v>
      </c>
      <c r="F70">
        <v>1</v>
      </c>
      <c r="G70">
        <v>15872964</v>
      </c>
      <c r="H70">
        <v>3</v>
      </c>
      <c r="I70" t="s">
        <v>128</v>
      </c>
      <c r="J70" t="s">
        <v>130</v>
      </c>
      <c r="K70" t="s">
        <v>129</v>
      </c>
      <c r="L70">
        <v>1354</v>
      </c>
      <c r="N70">
        <v>1010</v>
      </c>
      <c r="O70" t="s">
        <v>52</v>
      </c>
      <c r="P70" t="s">
        <v>52</v>
      </c>
      <c r="Q70">
        <v>1</v>
      </c>
      <c r="X70">
        <v>1</v>
      </c>
      <c r="Y70">
        <v>2206.16</v>
      </c>
      <c r="Z70">
        <v>0</v>
      </c>
      <c r="AA70">
        <v>0</v>
      </c>
      <c r="AB70">
        <v>0</v>
      </c>
      <c r="AC70">
        <v>0</v>
      </c>
      <c r="AD70">
        <v>1</v>
      </c>
      <c r="AE70">
        <v>0</v>
      </c>
      <c r="AF70" t="s">
        <v>54</v>
      </c>
      <c r="AG70">
        <v>0</v>
      </c>
      <c r="AH70">
        <v>2</v>
      </c>
      <c r="AI70">
        <v>35364711</v>
      </c>
      <c r="AJ70">
        <v>70</v>
      </c>
      <c r="AK70">
        <v>0</v>
      </c>
      <c r="AL70">
        <v>0</v>
      </c>
      <c r="AM70">
        <v>0</v>
      </c>
      <c r="AN70">
        <v>0</v>
      </c>
      <c r="AO70">
        <v>0</v>
      </c>
      <c r="AP70">
        <v>0</v>
      </c>
      <c r="AQ70">
        <v>0</v>
      </c>
      <c r="AR70">
        <v>0</v>
      </c>
    </row>
    <row r="71" spans="1:44" x14ac:dyDescent="0.2">
      <c r="A71">
        <f>ROW(Source!A150)</f>
        <v>150</v>
      </c>
      <c r="B71">
        <v>35364723</v>
      </c>
      <c r="C71">
        <v>35364717</v>
      </c>
      <c r="D71">
        <v>35111398</v>
      </c>
      <c r="E71">
        <v>15872964</v>
      </c>
      <c r="F71">
        <v>1</v>
      </c>
      <c r="G71">
        <v>15872964</v>
      </c>
      <c r="H71">
        <v>1</v>
      </c>
      <c r="I71" t="s">
        <v>982</v>
      </c>
      <c r="J71" t="s">
        <v>3</v>
      </c>
      <c r="K71" t="s">
        <v>983</v>
      </c>
      <c r="L71">
        <v>1191</v>
      </c>
      <c r="N71">
        <v>1013</v>
      </c>
      <c r="O71" t="s">
        <v>984</v>
      </c>
      <c r="P71" t="s">
        <v>984</v>
      </c>
      <c r="Q71">
        <v>1</v>
      </c>
      <c r="X71">
        <v>2.2999999999999998</v>
      </c>
      <c r="Y71">
        <v>0</v>
      </c>
      <c r="Z71">
        <v>0</v>
      </c>
      <c r="AA71">
        <v>0</v>
      </c>
      <c r="AB71">
        <v>0</v>
      </c>
      <c r="AC71">
        <v>0</v>
      </c>
      <c r="AD71">
        <v>1</v>
      </c>
      <c r="AE71">
        <v>1</v>
      </c>
      <c r="AF71" t="s">
        <v>3</v>
      </c>
      <c r="AG71">
        <v>2.2999999999999998</v>
      </c>
      <c r="AH71">
        <v>2</v>
      </c>
      <c r="AI71">
        <v>35364718</v>
      </c>
      <c r="AJ71">
        <v>71</v>
      </c>
      <c r="AK71">
        <v>0</v>
      </c>
      <c r="AL71">
        <v>0</v>
      </c>
      <c r="AM71">
        <v>0</v>
      </c>
      <c r="AN71">
        <v>0</v>
      </c>
      <c r="AO71">
        <v>0</v>
      </c>
      <c r="AP71">
        <v>0</v>
      </c>
      <c r="AQ71">
        <v>0</v>
      </c>
      <c r="AR71">
        <v>0</v>
      </c>
    </row>
    <row r="72" spans="1:44" x14ac:dyDescent="0.2">
      <c r="A72">
        <f>ROW(Source!A150)</f>
        <v>150</v>
      </c>
      <c r="B72">
        <v>35364724</v>
      </c>
      <c r="C72">
        <v>35364717</v>
      </c>
      <c r="D72">
        <v>35112768</v>
      </c>
      <c r="E72">
        <v>1</v>
      </c>
      <c r="F72">
        <v>1</v>
      </c>
      <c r="G72">
        <v>15872964</v>
      </c>
      <c r="H72">
        <v>2</v>
      </c>
      <c r="I72" t="s">
        <v>1081</v>
      </c>
      <c r="J72" t="s">
        <v>1082</v>
      </c>
      <c r="K72" t="s">
        <v>1083</v>
      </c>
      <c r="L72">
        <v>1368</v>
      </c>
      <c r="N72">
        <v>1011</v>
      </c>
      <c r="O72" t="s">
        <v>988</v>
      </c>
      <c r="P72" t="s">
        <v>988</v>
      </c>
      <c r="Q72">
        <v>1</v>
      </c>
      <c r="X72">
        <v>0.14000000000000001</v>
      </c>
      <c r="Y72">
        <v>0</v>
      </c>
      <c r="Z72">
        <v>456.39</v>
      </c>
      <c r="AA72">
        <v>1.4</v>
      </c>
      <c r="AB72">
        <v>0</v>
      </c>
      <c r="AC72">
        <v>0</v>
      </c>
      <c r="AD72">
        <v>1</v>
      </c>
      <c r="AE72">
        <v>0</v>
      </c>
      <c r="AF72" t="s">
        <v>3</v>
      </c>
      <c r="AG72">
        <v>0.14000000000000001</v>
      </c>
      <c r="AH72">
        <v>2</v>
      </c>
      <c r="AI72">
        <v>35364719</v>
      </c>
      <c r="AJ72">
        <v>72</v>
      </c>
      <c r="AK72">
        <v>0</v>
      </c>
      <c r="AL72">
        <v>0</v>
      </c>
      <c r="AM72">
        <v>0</v>
      </c>
      <c r="AN72">
        <v>0</v>
      </c>
      <c r="AO72">
        <v>0</v>
      </c>
      <c r="AP72">
        <v>0</v>
      </c>
      <c r="AQ72">
        <v>0</v>
      </c>
      <c r="AR72">
        <v>0</v>
      </c>
    </row>
    <row r="73" spans="1:44" x14ac:dyDescent="0.2">
      <c r="A73">
        <f>ROW(Source!A150)</f>
        <v>150</v>
      </c>
      <c r="B73">
        <v>35364725</v>
      </c>
      <c r="C73">
        <v>35364717</v>
      </c>
      <c r="D73">
        <v>35113206</v>
      </c>
      <c r="E73">
        <v>1</v>
      </c>
      <c r="F73">
        <v>1</v>
      </c>
      <c r="G73">
        <v>15872964</v>
      </c>
      <c r="H73">
        <v>2</v>
      </c>
      <c r="I73" t="s">
        <v>989</v>
      </c>
      <c r="J73" t="s">
        <v>990</v>
      </c>
      <c r="K73" t="s">
        <v>991</v>
      </c>
      <c r="L73">
        <v>1368</v>
      </c>
      <c r="N73">
        <v>1011</v>
      </c>
      <c r="O73" t="s">
        <v>988</v>
      </c>
      <c r="P73" t="s">
        <v>988</v>
      </c>
      <c r="Q73">
        <v>1</v>
      </c>
      <c r="X73">
        <v>0.04</v>
      </c>
      <c r="Y73">
        <v>0</v>
      </c>
      <c r="Z73">
        <v>4.72</v>
      </c>
      <c r="AA73">
        <v>0.1</v>
      </c>
      <c r="AB73">
        <v>0</v>
      </c>
      <c r="AC73">
        <v>0</v>
      </c>
      <c r="AD73">
        <v>1</v>
      </c>
      <c r="AE73">
        <v>0</v>
      </c>
      <c r="AF73" t="s">
        <v>3</v>
      </c>
      <c r="AG73">
        <v>0.04</v>
      </c>
      <c r="AH73">
        <v>2</v>
      </c>
      <c r="AI73">
        <v>35364720</v>
      </c>
      <c r="AJ73">
        <v>73</v>
      </c>
      <c r="AK73">
        <v>0</v>
      </c>
      <c r="AL73">
        <v>0</v>
      </c>
      <c r="AM73">
        <v>0</v>
      </c>
      <c r="AN73">
        <v>0</v>
      </c>
      <c r="AO73">
        <v>0</v>
      </c>
      <c r="AP73">
        <v>0</v>
      </c>
      <c r="AQ73">
        <v>0</v>
      </c>
      <c r="AR73">
        <v>0</v>
      </c>
    </row>
    <row r="74" spans="1:44" x14ac:dyDescent="0.2">
      <c r="A74">
        <f>ROW(Source!A150)</f>
        <v>150</v>
      </c>
      <c r="B74">
        <v>35364726</v>
      </c>
      <c r="C74">
        <v>35364717</v>
      </c>
      <c r="D74">
        <v>35113178</v>
      </c>
      <c r="E74">
        <v>1</v>
      </c>
      <c r="F74">
        <v>1</v>
      </c>
      <c r="G74">
        <v>15872964</v>
      </c>
      <c r="H74">
        <v>2</v>
      </c>
      <c r="I74" t="s">
        <v>1084</v>
      </c>
      <c r="J74" t="s">
        <v>1085</v>
      </c>
      <c r="K74" t="s">
        <v>1086</v>
      </c>
      <c r="L74">
        <v>1368</v>
      </c>
      <c r="N74">
        <v>1011</v>
      </c>
      <c r="O74" t="s">
        <v>988</v>
      </c>
      <c r="P74" t="s">
        <v>988</v>
      </c>
      <c r="Q74">
        <v>1</v>
      </c>
      <c r="X74">
        <v>0.22</v>
      </c>
      <c r="Y74">
        <v>0</v>
      </c>
      <c r="Z74">
        <v>9.8699999999999992</v>
      </c>
      <c r="AA74">
        <v>0.49</v>
      </c>
      <c r="AB74">
        <v>0</v>
      </c>
      <c r="AC74">
        <v>0</v>
      </c>
      <c r="AD74">
        <v>1</v>
      </c>
      <c r="AE74">
        <v>0</v>
      </c>
      <c r="AF74" t="s">
        <v>3</v>
      </c>
      <c r="AG74">
        <v>0.22</v>
      </c>
      <c r="AH74">
        <v>2</v>
      </c>
      <c r="AI74">
        <v>35364721</v>
      </c>
      <c r="AJ74">
        <v>74</v>
      </c>
      <c r="AK74">
        <v>0</v>
      </c>
      <c r="AL74">
        <v>0</v>
      </c>
      <c r="AM74">
        <v>0</v>
      </c>
      <c r="AN74">
        <v>0</v>
      </c>
      <c r="AO74">
        <v>0</v>
      </c>
      <c r="AP74">
        <v>0</v>
      </c>
      <c r="AQ74">
        <v>0</v>
      </c>
      <c r="AR74">
        <v>0</v>
      </c>
    </row>
    <row r="75" spans="1:44" x14ac:dyDescent="0.2">
      <c r="A75">
        <f>ROW(Source!A150)</f>
        <v>150</v>
      </c>
      <c r="B75">
        <v>35364727</v>
      </c>
      <c r="C75">
        <v>35364717</v>
      </c>
      <c r="D75">
        <v>35122221</v>
      </c>
      <c r="E75">
        <v>1</v>
      </c>
      <c r="F75">
        <v>1</v>
      </c>
      <c r="G75">
        <v>15872964</v>
      </c>
      <c r="H75">
        <v>3</v>
      </c>
      <c r="I75" t="s">
        <v>128</v>
      </c>
      <c r="J75" t="s">
        <v>130</v>
      </c>
      <c r="K75" t="s">
        <v>129</v>
      </c>
      <c r="L75">
        <v>1354</v>
      </c>
      <c r="N75">
        <v>1010</v>
      </c>
      <c r="O75" t="s">
        <v>52</v>
      </c>
      <c r="P75" t="s">
        <v>52</v>
      </c>
      <c r="Q75">
        <v>1</v>
      </c>
      <c r="X75">
        <v>1</v>
      </c>
      <c r="Y75">
        <v>2206.16</v>
      </c>
      <c r="Z75">
        <v>0</v>
      </c>
      <c r="AA75">
        <v>0</v>
      </c>
      <c r="AB75">
        <v>0</v>
      </c>
      <c r="AC75">
        <v>0</v>
      </c>
      <c r="AD75">
        <v>1</v>
      </c>
      <c r="AE75">
        <v>0</v>
      </c>
      <c r="AF75" t="s">
        <v>3</v>
      </c>
      <c r="AG75">
        <v>1</v>
      </c>
      <c r="AH75">
        <v>2</v>
      </c>
      <c r="AI75">
        <v>35364722</v>
      </c>
      <c r="AJ75">
        <v>75</v>
      </c>
      <c r="AK75">
        <v>0</v>
      </c>
      <c r="AL75">
        <v>0</v>
      </c>
      <c r="AM75">
        <v>0</v>
      </c>
      <c r="AN75">
        <v>0</v>
      </c>
      <c r="AO75">
        <v>0</v>
      </c>
      <c r="AP75">
        <v>0</v>
      </c>
      <c r="AQ75">
        <v>0</v>
      </c>
      <c r="AR75">
        <v>0</v>
      </c>
    </row>
    <row r="76" spans="1:44" x14ac:dyDescent="0.2">
      <c r="A76">
        <f>ROW(Source!A187)</f>
        <v>187</v>
      </c>
      <c r="B76">
        <v>35379633</v>
      </c>
      <c r="C76">
        <v>35379631</v>
      </c>
      <c r="D76">
        <v>35111398</v>
      </c>
      <c r="E76">
        <v>15872964</v>
      </c>
      <c r="F76">
        <v>1</v>
      </c>
      <c r="G76">
        <v>15872964</v>
      </c>
      <c r="H76">
        <v>1</v>
      </c>
      <c r="I76" t="s">
        <v>982</v>
      </c>
      <c r="J76" t="s">
        <v>3</v>
      </c>
      <c r="K76" t="s">
        <v>983</v>
      </c>
      <c r="L76">
        <v>1191</v>
      </c>
      <c r="N76">
        <v>1013</v>
      </c>
      <c r="O76" t="s">
        <v>984</v>
      </c>
      <c r="P76" t="s">
        <v>984</v>
      </c>
      <c r="Q76">
        <v>1</v>
      </c>
      <c r="X76">
        <v>5.84</v>
      </c>
      <c r="Y76">
        <v>0</v>
      </c>
      <c r="Z76">
        <v>0</v>
      </c>
      <c r="AA76">
        <v>0</v>
      </c>
      <c r="AB76">
        <v>0</v>
      </c>
      <c r="AC76">
        <v>0</v>
      </c>
      <c r="AD76">
        <v>1</v>
      </c>
      <c r="AE76">
        <v>1</v>
      </c>
      <c r="AF76" t="s">
        <v>3</v>
      </c>
      <c r="AG76">
        <v>5.84</v>
      </c>
      <c r="AH76">
        <v>2</v>
      </c>
      <c r="AI76">
        <v>35379632</v>
      </c>
      <c r="AJ76">
        <v>76</v>
      </c>
      <c r="AK76">
        <v>0</v>
      </c>
      <c r="AL76">
        <v>0</v>
      </c>
      <c r="AM76">
        <v>0</v>
      </c>
      <c r="AN76">
        <v>0</v>
      </c>
      <c r="AO76">
        <v>0</v>
      </c>
      <c r="AP76">
        <v>0</v>
      </c>
      <c r="AQ76">
        <v>0</v>
      </c>
      <c r="AR76">
        <v>0</v>
      </c>
    </row>
    <row r="77" spans="1:44" x14ac:dyDescent="0.2">
      <c r="A77">
        <f>ROW(Source!A188)</f>
        <v>188</v>
      </c>
      <c r="B77">
        <v>35379637</v>
      </c>
      <c r="C77">
        <v>35379634</v>
      </c>
      <c r="D77">
        <v>35111398</v>
      </c>
      <c r="E77">
        <v>15872964</v>
      </c>
      <c r="F77">
        <v>1</v>
      </c>
      <c r="G77">
        <v>15872964</v>
      </c>
      <c r="H77">
        <v>1</v>
      </c>
      <c r="I77" t="s">
        <v>982</v>
      </c>
      <c r="J77" t="s">
        <v>3</v>
      </c>
      <c r="K77" t="s">
        <v>983</v>
      </c>
      <c r="L77">
        <v>1191</v>
      </c>
      <c r="N77">
        <v>1013</v>
      </c>
      <c r="O77" t="s">
        <v>984</v>
      </c>
      <c r="P77" t="s">
        <v>984</v>
      </c>
      <c r="Q77">
        <v>1</v>
      </c>
      <c r="X77">
        <v>42.81</v>
      </c>
      <c r="Y77">
        <v>0</v>
      </c>
      <c r="Z77">
        <v>0</v>
      </c>
      <c r="AA77">
        <v>0</v>
      </c>
      <c r="AB77">
        <v>0</v>
      </c>
      <c r="AC77">
        <v>0</v>
      </c>
      <c r="AD77">
        <v>1</v>
      </c>
      <c r="AE77">
        <v>1</v>
      </c>
      <c r="AF77" t="s">
        <v>3</v>
      </c>
      <c r="AG77">
        <v>42.81</v>
      </c>
      <c r="AH77">
        <v>2</v>
      </c>
      <c r="AI77">
        <v>35379635</v>
      </c>
      <c r="AJ77">
        <v>77</v>
      </c>
      <c r="AK77">
        <v>0</v>
      </c>
      <c r="AL77">
        <v>0</v>
      </c>
      <c r="AM77">
        <v>0</v>
      </c>
      <c r="AN77">
        <v>0</v>
      </c>
      <c r="AO77">
        <v>0</v>
      </c>
      <c r="AP77">
        <v>0</v>
      </c>
      <c r="AQ77">
        <v>0</v>
      </c>
      <c r="AR77">
        <v>0</v>
      </c>
    </row>
    <row r="78" spans="1:44" x14ac:dyDescent="0.2">
      <c r="A78">
        <f>ROW(Source!A188)</f>
        <v>188</v>
      </c>
      <c r="B78">
        <v>35379638</v>
      </c>
      <c r="C78">
        <v>35379634</v>
      </c>
      <c r="D78">
        <v>35113206</v>
      </c>
      <c r="E78">
        <v>1</v>
      </c>
      <c r="F78">
        <v>1</v>
      </c>
      <c r="G78">
        <v>15872964</v>
      </c>
      <c r="H78">
        <v>2</v>
      </c>
      <c r="I78" t="s">
        <v>989</v>
      </c>
      <c r="J78" t="s">
        <v>990</v>
      </c>
      <c r="K78" t="s">
        <v>991</v>
      </c>
      <c r="L78">
        <v>1368</v>
      </c>
      <c r="N78">
        <v>1011</v>
      </c>
      <c r="O78" t="s">
        <v>988</v>
      </c>
      <c r="P78" t="s">
        <v>988</v>
      </c>
      <c r="Q78">
        <v>1</v>
      </c>
      <c r="X78">
        <v>6.9</v>
      </c>
      <c r="Y78">
        <v>0</v>
      </c>
      <c r="Z78">
        <v>4.72</v>
      </c>
      <c r="AA78">
        <v>0.1</v>
      </c>
      <c r="AB78">
        <v>0</v>
      </c>
      <c r="AC78">
        <v>0</v>
      </c>
      <c r="AD78">
        <v>1</v>
      </c>
      <c r="AE78">
        <v>0</v>
      </c>
      <c r="AF78" t="s">
        <v>3</v>
      </c>
      <c r="AG78">
        <v>6.9</v>
      </c>
      <c r="AH78">
        <v>2</v>
      </c>
      <c r="AI78">
        <v>35379636</v>
      </c>
      <c r="AJ78">
        <v>78</v>
      </c>
      <c r="AK78">
        <v>0</v>
      </c>
      <c r="AL78">
        <v>0</v>
      </c>
      <c r="AM78">
        <v>0</v>
      </c>
      <c r="AN78">
        <v>0</v>
      </c>
      <c r="AO78">
        <v>0</v>
      </c>
      <c r="AP78">
        <v>0</v>
      </c>
      <c r="AQ78">
        <v>0</v>
      </c>
      <c r="AR78">
        <v>0</v>
      </c>
    </row>
    <row r="79" spans="1:44" x14ac:dyDescent="0.2">
      <c r="A79">
        <f>ROW(Source!A189)</f>
        <v>189</v>
      </c>
      <c r="B79">
        <v>35379642</v>
      </c>
      <c r="C79">
        <v>35379639</v>
      </c>
      <c r="D79">
        <v>35111398</v>
      </c>
      <c r="E79">
        <v>15872964</v>
      </c>
      <c r="F79">
        <v>1</v>
      </c>
      <c r="G79">
        <v>15872964</v>
      </c>
      <c r="H79">
        <v>1</v>
      </c>
      <c r="I79" t="s">
        <v>982</v>
      </c>
      <c r="J79" t="s">
        <v>3</v>
      </c>
      <c r="K79" t="s">
        <v>983</v>
      </c>
      <c r="L79">
        <v>1191</v>
      </c>
      <c r="N79">
        <v>1013</v>
      </c>
      <c r="O79" t="s">
        <v>984</v>
      </c>
      <c r="P79" t="s">
        <v>984</v>
      </c>
      <c r="Q79">
        <v>1</v>
      </c>
      <c r="X79">
        <v>39.22</v>
      </c>
      <c r="Y79">
        <v>0</v>
      </c>
      <c r="Z79">
        <v>0</v>
      </c>
      <c r="AA79">
        <v>0</v>
      </c>
      <c r="AB79">
        <v>0</v>
      </c>
      <c r="AC79">
        <v>0</v>
      </c>
      <c r="AD79">
        <v>1</v>
      </c>
      <c r="AE79">
        <v>1</v>
      </c>
      <c r="AF79" t="s">
        <v>3</v>
      </c>
      <c r="AG79">
        <v>39.22</v>
      </c>
      <c r="AH79">
        <v>2</v>
      </c>
      <c r="AI79">
        <v>35379640</v>
      </c>
      <c r="AJ79">
        <v>79</v>
      </c>
      <c r="AK79">
        <v>0</v>
      </c>
      <c r="AL79">
        <v>0</v>
      </c>
      <c r="AM79">
        <v>0</v>
      </c>
      <c r="AN79">
        <v>0</v>
      </c>
      <c r="AO79">
        <v>0</v>
      </c>
      <c r="AP79">
        <v>0</v>
      </c>
      <c r="AQ79">
        <v>0</v>
      </c>
      <c r="AR79">
        <v>0</v>
      </c>
    </row>
    <row r="80" spans="1:44" x14ac:dyDescent="0.2">
      <c r="A80">
        <f>ROW(Source!A189)</f>
        <v>189</v>
      </c>
      <c r="B80">
        <v>35379643</v>
      </c>
      <c r="C80">
        <v>35379639</v>
      </c>
      <c r="D80">
        <v>35113206</v>
      </c>
      <c r="E80">
        <v>1</v>
      </c>
      <c r="F80">
        <v>1</v>
      </c>
      <c r="G80">
        <v>15872964</v>
      </c>
      <c r="H80">
        <v>2</v>
      </c>
      <c r="I80" t="s">
        <v>989</v>
      </c>
      <c r="J80" t="s">
        <v>990</v>
      </c>
      <c r="K80" t="s">
        <v>991</v>
      </c>
      <c r="L80">
        <v>1368</v>
      </c>
      <c r="N80">
        <v>1011</v>
      </c>
      <c r="O80" t="s">
        <v>988</v>
      </c>
      <c r="P80" t="s">
        <v>988</v>
      </c>
      <c r="Q80">
        <v>1</v>
      </c>
      <c r="X80">
        <v>6.9</v>
      </c>
      <c r="Y80">
        <v>0</v>
      </c>
      <c r="Z80">
        <v>4.72</v>
      </c>
      <c r="AA80">
        <v>0.1</v>
      </c>
      <c r="AB80">
        <v>0</v>
      </c>
      <c r="AC80">
        <v>0</v>
      </c>
      <c r="AD80">
        <v>1</v>
      </c>
      <c r="AE80">
        <v>0</v>
      </c>
      <c r="AF80" t="s">
        <v>3</v>
      </c>
      <c r="AG80">
        <v>6.9</v>
      </c>
      <c r="AH80">
        <v>2</v>
      </c>
      <c r="AI80">
        <v>35379641</v>
      </c>
      <c r="AJ80">
        <v>80</v>
      </c>
      <c r="AK80">
        <v>0</v>
      </c>
      <c r="AL80">
        <v>0</v>
      </c>
      <c r="AM80">
        <v>0</v>
      </c>
      <c r="AN80">
        <v>0</v>
      </c>
      <c r="AO80">
        <v>0</v>
      </c>
      <c r="AP80">
        <v>0</v>
      </c>
      <c r="AQ80">
        <v>0</v>
      </c>
      <c r="AR80">
        <v>0</v>
      </c>
    </row>
    <row r="81" spans="1:44" x14ac:dyDescent="0.2">
      <c r="A81">
        <f>ROW(Source!A190)</f>
        <v>190</v>
      </c>
      <c r="B81">
        <v>35379647</v>
      </c>
      <c r="C81">
        <v>35379644</v>
      </c>
      <c r="D81">
        <v>35111398</v>
      </c>
      <c r="E81">
        <v>15872964</v>
      </c>
      <c r="F81">
        <v>1</v>
      </c>
      <c r="G81">
        <v>15872964</v>
      </c>
      <c r="H81">
        <v>1</v>
      </c>
      <c r="I81" t="s">
        <v>982</v>
      </c>
      <c r="J81" t="s">
        <v>3</v>
      </c>
      <c r="K81" t="s">
        <v>983</v>
      </c>
      <c r="L81">
        <v>1191</v>
      </c>
      <c r="N81">
        <v>1013</v>
      </c>
      <c r="O81" t="s">
        <v>984</v>
      </c>
      <c r="P81" t="s">
        <v>984</v>
      </c>
      <c r="Q81">
        <v>1</v>
      </c>
      <c r="X81">
        <v>43.82</v>
      </c>
      <c r="Y81">
        <v>0</v>
      </c>
      <c r="Z81">
        <v>0</v>
      </c>
      <c r="AA81">
        <v>0</v>
      </c>
      <c r="AB81">
        <v>0</v>
      </c>
      <c r="AC81">
        <v>0</v>
      </c>
      <c r="AD81">
        <v>1</v>
      </c>
      <c r="AE81">
        <v>1</v>
      </c>
      <c r="AF81" t="s">
        <v>3</v>
      </c>
      <c r="AG81">
        <v>43.82</v>
      </c>
      <c r="AH81">
        <v>2</v>
      </c>
      <c r="AI81">
        <v>35379645</v>
      </c>
      <c r="AJ81">
        <v>81</v>
      </c>
      <c r="AK81">
        <v>0</v>
      </c>
      <c r="AL81">
        <v>0</v>
      </c>
      <c r="AM81">
        <v>0</v>
      </c>
      <c r="AN81">
        <v>0</v>
      </c>
      <c r="AO81">
        <v>0</v>
      </c>
      <c r="AP81">
        <v>0</v>
      </c>
      <c r="AQ81">
        <v>0</v>
      </c>
      <c r="AR81">
        <v>0</v>
      </c>
    </row>
    <row r="82" spans="1:44" x14ac:dyDescent="0.2">
      <c r="A82">
        <f>ROW(Source!A190)</f>
        <v>190</v>
      </c>
      <c r="B82">
        <v>35379648</v>
      </c>
      <c r="C82">
        <v>35379644</v>
      </c>
      <c r="D82">
        <v>35113206</v>
      </c>
      <c r="E82">
        <v>1</v>
      </c>
      <c r="F82">
        <v>1</v>
      </c>
      <c r="G82">
        <v>15872964</v>
      </c>
      <c r="H82">
        <v>2</v>
      </c>
      <c r="I82" t="s">
        <v>989</v>
      </c>
      <c r="J82" t="s">
        <v>990</v>
      </c>
      <c r="K82" t="s">
        <v>991</v>
      </c>
      <c r="L82">
        <v>1368</v>
      </c>
      <c r="N82">
        <v>1011</v>
      </c>
      <c r="O82" t="s">
        <v>988</v>
      </c>
      <c r="P82" t="s">
        <v>988</v>
      </c>
      <c r="Q82">
        <v>1</v>
      </c>
      <c r="X82">
        <v>6.9</v>
      </c>
      <c r="Y82">
        <v>0</v>
      </c>
      <c r="Z82">
        <v>4.72</v>
      </c>
      <c r="AA82">
        <v>0.1</v>
      </c>
      <c r="AB82">
        <v>0</v>
      </c>
      <c r="AC82">
        <v>0</v>
      </c>
      <c r="AD82">
        <v>1</v>
      </c>
      <c r="AE82">
        <v>0</v>
      </c>
      <c r="AF82" t="s">
        <v>3</v>
      </c>
      <c r="AG82">
        <v>6.9</v>
      </c>
      <c r="AH82">
        <v>2</v>
      </c>
      <c r="AI82">
        <v>35379646</v>
      </c>
      <c r="AJ82">
        <v>82</v>
      </c>
      <c r="AK82">
        <v>0</v>
      </c>
      <c r="AL82">
        <v>0</v>
      </c>
      <c r="AM82">
        <v>0</v>
      </c>
      <c r="AN82">
        <v>0</v>
      </c>
      <c r="AO82">
        <v>0</v>
      </c>
      <c r="AP82">
        <v>0</v>
      </c>
      <c r="AQ82">
        <v>0</v>
      </c>
      <c r="AR82">
        <v>0</v>
      </c>
    </row>
    <row r="83" spans="1:44" x14ac:dyDescent="0.2">
      <c r="A83">
        <f>ROW(Source!A191)</f>
        <v>191</v>
      </c>
      <c r="B83">
        <v>35379651</v>
      </c>
      <c r="C83">
        <v>35379649</v>
      </c>
      <c r="D83">
        <v>35111398</v>
      </c>
      <c r="E83">
        <v>15872964</v>
      </c>
      <c r="F83">
        <v>1</v>
      </c>
      <c r="G83">
        <v>15872964</v>
      </c>
      <c r="H83">
        <v>1</v>
      </c>
      <c r="I83" t="s">
        <v>982</v>
      </c>
      <c r="J83" t="s">
        <v>3</v>
      </c>
      <c r="K83" t="s">
        <v>983</v>
      </c>
      <c r="L83">
        <v>1191</v>
      </c>
      <c r="N83">
        <v>1013</v>
      </c>
      <c r="O83" t="s">
        <v>984</v>
      </c>
      <c r="P83" t="s">
        <v>984</v>
      </c>
      <c r="Q83">
        <v>1</v>
      </c>
      <c r="X83">
        <v>0.31</v>
      </c>
      <c r="Y83">
        <v>0</v>
      </c>
      <c r="Z83">
        <v>0</v>
      </c>
      <c r="AA83">
        <v>0</v>
      </c>
      <c r="AB83">
        <v>0</v>
      </c>
      <c r="AC83">
        <v>0</v>
      </c>
      <c r="AD83">
        <v>1</v>
      </c>
      <c r="AE83">
        <v>1</v>
      </c>
      <c r="AF83" t="s">
        <v>148</v>
      </c>
      <c r="AG83">
        <v>0.155</v>
      </c>
      <c r="AH83">
        <v>2</v>
      </c>
      <c r="AI83">
        <v>35379651</v>
      </c>
      <c r="AJ83">
        <v>83</v>
      </c>
      <c r="AK83">
        <v>0</v>
      </c>
      <c r="AL83">
        <v>0</v>
      </c>
      <c r="AM83">
        <v>0</v>
      </c>
      <c r="AN83">
        <v>0</v>
      </c>
      <c r="AO83">
        <v>0</v>
      </c>
      <c r="AP83">
        <v>0</v>
      </c>
      <c r="AQ83">
        <v>0</v>
      </c>
      <c r="AR83">
        <v>0</v>
      </c>
    </row>
    <row r="84" spans="1:44" x14ac:dyDescent="0.2">
      <c r="A84">
        <f>ROW(Source!A192)</f>
        <v>192</v>
      </c>
      <c r="B84">
        <v>35379654</v>
      </c>
      <c r="C84">
        <v>35379652</v>
      </c>
      <c r="D84">
        <v>35111398</v>
      </c>
      <c r="E84">
        <v>15872964</v>
      </c>
      <c r="F84">
        <v>1</v>
      </c>
      <c r="G84">
        <v>15872964</v>
      </c>
      <c r="H84">
        <v>1</v>
      </c>
      <c r="I84" t="s">
        <v>982</v>
      </c>
      <c r="J84" t="s">
        <v>3</v>
      </c>
      <c r="K84" t="s">
        <v>983</v>
      </c>
      <c r="L84">
        <v>1191</v>
      </c>
      <c r="N84">
        <v>1013</v>
      </c>
      <c r="O84" t="s">
        <v>984</v>
      </c>
      <c r="P84" t="s">
        <v>984</v>
      </c>
      <c r="Q84">
        <v>1</v>
      </c>
      <c r="X84">
        <v>17.77</v>
      </c>
      <c r="Y84">
        <v>0</v>
      </c>
      <c r="Z84">
        <v>0</v>
      </c>
      <c r="AA84">
        <v>0</v>
      </c>
      <c r="AB84">
        <v>0</v>
      </c>
      <c r="AC84">
        <v>0</v>
      </c>
      <c r="AD84">
        <v>1</v>
      </c>
      <c r="AE84">
        <v>1</v>
      </c>
      <c r="AF84" t="s">
        <v>3</v>
      </c>
      <c r="AG84">
        <v>17.77</v>
      </c>
      <c r="AH84">
        <v>2</v>
      </c>
      <c r="AI84">
        <v>35379654</v>
      </c>
      <c r="AJ84">
        <v>84</v>
      </c>
      <c r="AK84">
        <v>0</v>
      </c>
      <c r="AL84">
        <v>0</v>
      </c>
      <c r="AM84">
        <v>0</v>
      </c>
      <c r="AN84">
        <v>0</v>
      </c>
      <c r="AO84">
        <v>0</v>
      </c>
      <c r="AP84">
        <v>0</v>
      </c>
      <c r="AQ84">
        <v>0</v>
      </c>
      <c r="AR84">
        <v>0</v>
      </c>
    </row>
    <row r="85" spans="1:44" x14ac:dyDescent="0.2">
      <c r="A85">
        <f>ROW(Source!A228)</f>
        <v>228</v>
      </c>
      <c r="B85">
        <v>35379715</v>
      </c>
      <c r="C85">
        <v>35379713</v>
      </c>
      <c r="D85">
        <v>35111398</v>
      </c>
      <c r="E85">
        <v>15872964</v>
      </c>
      <c r="F85">
        <v>1</v>
      </c>
      <c r="G85">
        <v>15872964</v>
      </c>
      <c r="H85">
        <v>1</v>
      </c>
      <c r="I85" t="s">
        <v>982</v>
      </c>
      <c r="J85" t="s">
        <v>3</v>
      </c>
      <c r="K85" t="s">
        <v>983</v>
      </c>
      <c r="L85">
        <v>1191</v>
      </c>
      <c r="N85">
        <v>1013</v>
      </c>
      <c r="O85" t="s">
        <v>984</v>
      </c>
      <c r="P85" t="s">
        <v>984</v>
      </c>
      <c r="Q85">
        <v>1</v>
      </c>
      <c r="X85">
        <v>5.84</v>
      </c>
      <c r="Y85">
        <v>0</v>
      </c>
      <c r="Z85">
        <v>0</v>
      </c>
      <c r="AA85">
        <v>0</v>
      </c>
      <c r="AB85">
        <v>0</v>
      </c>
      <c r="AC85">
        <v>0</v>
      </c>
      <c r="AD85">
        <v>1</v>
      </c>
      <c r="AE85">
        <v>1</v>
      </c>
      <c r="AF85" t="s">
        <v>3</v>
      </c>
      <c r="AG85">
        <v>5.84</v>
      </c>
      <c r="AH85">
        <v>2</v>
      </c>
      <c r="AI85">
        <v>35379714</v>
      </c>
      <c r="AJ85">
        <v>85</v>
      </c>
      <c r="AK85">
        <v>0</v>
      </c>
      <c r="AL85">
        <v>0</v>
      </c>
      <c r="AM85">
        <v>0</v>
      </c>
      <c r="AN85">
        <v>0</v>
      </c>
      <c r="AO85">
        <v>0</v>
      </c>
      <c r="AP85">
        <v>0</v>
      </c>
      <c r="AQ85">
        <v>0</v>
      </c>
      <c r="AR85">
        <v>0</v>
      </c>
    </row>
    <row r="86" spans="1:44" x14ac:dyDescent="0.2">
      <c r="A86">
        <f>ROW(Source!A229)</f>
        <v>229</v>
      </c>
      <c r="B86">
        <v>35379719</v>
      </c>
      <c r="C86">
        <v>35379716</v>
      </c>
      <c r="D86">
        <v>35111398</v>
      </c>
      <c r="E86">
        <v>15872964</v>
      </c>
      <c r="F86">
        <v>1</v>
      </c>
      <c r="G86">
        <v>15872964</v>
      </c>
      <c r="H86">
        <v>1</v>
      </c>
      <c r="I86" t="s">
        <v>982</v>
      </c>
      <c r="J86" t="s">
        <v>3</v>
      </c>
      <c r="K86" t="s">
        <v>983</v>
      </c>
      <c r="L86">
        <v>1191</v>
      </c>
      <c r="N86">
        <v>1013</v>
      </c>
      <c r="O86" t="s">
        <v>984</v>
      </c>
      <c r="P86" t="s">
        <v>984</v>
      </c>
      <c r="Q86">
        <v>1</v>
      </c>
      <c r="X86">
        <v>42.81</v>
      </c>
      <c r="Y86">
        <v>0</v>
      </c>
      <c r="Z86">
        <v>0</v>
      </c>
      <c r="AA86">
        <v>0</v>
      </c>
      <c r="AB86">
        <v>0</v>
      </c>
      <c r="AC86">
        <v>0</v>
      </c>
      <c r="AD86">
        <v>1</v>
      </c>
      <c r="AE86">
        <v>1</v>
      </c>
      <c r="AF86" t="s">
        <v>3</v>
      </c>
      <c r="AG86">
        <v>42.81</v>
      </c>
      <c r="AH86">
        <v>2</v>
      </c>
      <c r="AI86">
        <v>35379717</v>
      </c>
      <c r="AJ86">
        <v>86</v>
      </c>
      <c r="AK86">
        <v>0</v>
      </c>
      <c r="AL86">
        <v>0</v>
      </c>
      <c r="AM86">
        <v>0</v>
      </c>
      <c r="AN86">
        <v>0</v>
      </c>
      <c r="AO86">
        <v>0</v>
      </c>
      <c r="AP86">
        <v>0</v>
      </c>
      <c r="AQ86">
        <v>0</v>
      </c>
      <c r="AR86">
        <v>0</v>
      </c>
    </row>
    <row r="87" spans="1:44" x14ac:dyDescent="0.2">
      <c r="A87">
        <f>ROW(Source!A229)</f>
        <v>229</v>
      </c>
      <c r="B87">
        <v>35379720</v>
      </c>
      <c r="C87">
        <v>35379716</v>
      </c>
      <c r="D87">
        <v>35113206</v>
      </c>
      <c r="E87">
        <v>1</v>
      </c>
      <c r="F87">
        <v>1</v>
      </c>
      <c r="G87">
        <v>15872964</v>
      </c>
      <c r="H87">
        <v>2</v>
      </c>
      <c r="I87" t="s">
        <v>989</v>
      </c>
      <c r="J87" t="s">
        <v>990</v>
      </c>
      <c r="K87" t="s">
        <v>991</v>
      </c>
      <c r="L87">
        <v>1368</v>
      </c>
      <c r="N87">
        <v>1011</v>
      </c>
      <c r="O87" t="s">
        <v>988</v>
      </c>
      <c r="P87" t="s">
        <v>988</v>
      </c>
      <c r="Q87">
        <v>1</v>
      </c>
      <c r="X87">
        <v>6.9</v>
      </c>
      <c r="Y87">
        <v>0</v>
      </c>
      <c r="Z87">
        <v>4.72</v>
      </c>
      <c r="AA87">
        <v>0.1</v>
      </c>
      <c r="AB87">
        <v>0</v>
      </c>
      <c r="AC87">
        <v>0</v>
      </c>
      <c r="AD87">
        <v>1</v>
      </c>
      <c r="AE87">
        <v>0</v>
      </c>
      <c r="AF87" t="s">
        <v>3</v>
      </c>
      <c r="AG87">
        <v>6.9</v>
      </c>
      <c r="AH87">
        <v>2</v>
      </c>
      <c r="AI87">
        <v>35379718</v>
      </c>
      <c r="AJ87">
        <v>87</v>
      </c>
      <c r="AK87">
        <v>0</v>
      </c>
      <c r="AL87">
        <v>0</v>
      </c>
      <c r="AM87">
        <v>0</v>
      </c>
      <c r="AN87">
        <v>0</v>
      </c>
      <c r="AO87">
        <v>0</v>
      </c>
      <c r="AP87">
        <v>0</v>
      </c>
      <c r="AQ87">
        <v>0</v>
      </c>
      <c r="AR87">
        <v>0</v>
      </c>
    </row>
    <row r="88" spans="1:44" x14ac:dyDescent="0.2">
      <c r="A88">
        <f>ROW(Source!A230)</f>
        <v>230</v>
      </c>
      <c r="B88">
        <v>35379724</v>
      </c>
      <c r="C88">
        <v>35379721</v>
      </c>
      <c r="D88">
        <v>35111398</v>
      </c>
      <c r="E88">
        <v>15872964</v>
      </c>
      <c r="F88">
        <v>1</v>
      </c>
      <c r="G88">
        <v>15872964</v>
      </c>
      <c r="H88">
        <v>1</v>
      </c>
      <c r="I88" t="s">
        <v>982</v>
      </c>
      <c r="J88" t="s">
        <v>3</v>
      </c>
      <c r="K88" t="s">
        <v>983</v>
      </c>
      <c r="L88">
        <v>1191</v>
      </c>
      <c r="N88">
        <v>1013</v>
      </c>
      <c r="O88" t="s">
        <v>984</v>
      </c>
      <c r="P88" t="s">
        <v>984</v>
      </c>
      <c r="Q88">
        <v>1</v>
      </c>
      <c r="X88">
        <v>39.22</v>
      </c>
      <c r="Y88">
        <v>0</v>
      </c>
      <c r="Z88">
        <v>0</v>
      </c>
      <c r="AA88">
        <v>0</v>
      </c>
      <c r="AB88">
        <v>0</v>
      </c>
      <c r="AC88">
        <v>0</v>
      </c>
      <c r="AD88">
        <v>1</v>
      </c>
      <c r="AE88">
        <v>1</v>
      </c>
      <c r="AF88" t="s">
        <v>3</v>
      </c>
      <c r="AG88">
        <v>39.22</v>
      </c>
      <c r="AH88">
        <v>2</v>
      </c>
      <c r="AI88">
        <v>35379722</v>
      </c>
      <c r="AJ88">
        <v>88</v>
      </c>
      <c r="AK88">
        <v>0</v>
      </c>
      <c r="AL88">
        <v>0</v>
      </c>
      <c r="AM88">
        <v>0</v>
      </c>
      <c r="AN88">
        <v>0</v>
      </c>
      <c r="AO88">
        <v>0</v>
      </c>
      <c r="AP88">
        <v>0</v>
      </c>
      <c r="AQ88">
        <v>0</v>
      </c>
      <c r="AR88">
        <v>0</v>
      </c>
    </row>
    <row r="89" spans="1:44" x14ac:dyDescent="0.2">
      <c r="A89">
        <f>ROW(Source!A230)</f>
        <v>230</v>
      </c>
      <c r="B89">
        <v>35379725</v>
      </c>
      <c r="C89">
        <v>35379721</v>
      </c>
      <c r="D89">
        <v>35113206</v>
      </c>
      <c r="E89">
        <v>1</v>
      </c>
      <c r="F89">
        <v>1</v>
      </c>
      <c r="G89">
        <v>15872964</v>
      </c>
      <c r="H89">
        <v>2</v>
      </c>
      <c r="I89" t="s">
        <v>989</v>
      </c>
      <c r="J89" t="s">
        <v>990</v>
      </c>
      <c r="K89" t="s">
        <v>991</v>
      </c>
      <c r="L89">
        <v>1368</v>
      </c>
      <c r="N89">
        <v>1011</v>
      </c>
      <c r="O89" t="s">
        <v>988</v>
      </c>
      <c r="P89" t="s">
        <v>988</v>
      </c>
      <c r="Q89">
        <v>1</v>
      </c>
      <c r="X89">
        <v>6.9</v>
      </c>
      <c r="Y89">
        <v>0</v>
      </c>
      <c r="Z89">
        <v>4.72</v>
      </c>
      <c r="AA89">
        <v>0.1</v>
      </c>
      <c r="AB89">
        <v>0</v>
      </c>
      <c r="AC89">
        <v>0</v>
      </c>
      <c r="AD89">
        <v>1</v>
      </c>
      <c r="AE89">
        <v>0</v>
      </c>
      <c r="AF89" t="s">
        <v>3</v>
      </c>
      <c r="AG89">
        <v>6.9</v>
      </c>
      <c r="AH89">
        <v>2</v>
      </c>
      <c r="AI89">
        <v>35379723</v>
      </c>
      <c r="AJ89">
        <v>89</v>
      </c>
      <c r="AK89">
        <v>0</v>
      </c>
      <c r="AL89">
        <v>0</v>
      </c>
      <c r="AM89">
        <v>0</v>
      </c>
      <c r="AN89">
        <v>0</v>
      </c>
      <c r="AO89">
        <v>0</v>
      </c>
      <c r="AP89">
        <v>0</v>
      </c>
      <c r="AQ89">
        <v>0</v>
      </c>
      <c r="AR89">
        <v>0</v>
      </c>
    </row>
    <row r="90" spans="1:44" x14ac:dyDescent="0.2">
      <c r="A90">
        <f>ROW(Source!A231)</f>
        <v>231</v>
      </c>
      <c r="B90">
        <v>35379727</v>
      </c>
      <c r="C90">
        <v>35379726</v>
      </c>
      <c r="D90">
        <v>35111398</v>
      </c>
      <c r="E90">
        <v>15872964</v>
      </c>
      <c r="F90">
        <v>1</v>
      </c>
      <c r="G90">
        <v>15872964</v>
      </c>
      <c r="H90">
        <v>1</v>
      </c>
      <c r="I90" t="s">
        <v>982</v>
      </c>
      <c r="J90" t="s">
        <v>3</v>
      </c>
      <c r="K90" t="s">
        <v>983</v>
      </c>
      <c r="L90">
        <v>1191</v>
      </c>
      <c r="N90">
        <v>1013</v>
      </c>
      <c r="O90" t="s">
        <v>984</v>
      </c>
      <c r="P90" t="s">
        <v>984</v>
      </c>
      <c r="Q90">
        <v>1</v>
      </c>
      <c r="X90">
        <v>17.77</v>
      </c>
      <c r="Y90">
        <v>0</v>
      </c>
      <c r="Z90">
        <v>0</v>
      </c>
      <c r="AA90">
        <v>0</v>
      </c>
      <c r="AB90">
        <v>0</v>
      </c>
      <c r="AC90">
        <v>0</v>
      </c>
      <c r="AD90">
        <v>1</v>
      </c>
      <c r="AE90">
        <v>1</v>
      </c>
      <c r="AF90" t="s">
        <v>3</v>
      </c>
      <c r="AG90">
        <v>17.77</v>
      </c>
      <c r="AH90">
        <v>2</v>
      </c>
      <c r="AI90">
        <v>35379727</v>
      </c>
      <c r="AJ90">
        <v>90</v>
      </c>
      <c r="AK90">
        <v>0</v>
      </c>
      <c r="AL90">
        <v>0</v>
      </c>
      <c r="AM90">
        <v>0</v>
      </c>
      <c r="AN90">
        <v>0</v>
      </c>
      <c r="AO90">
        <v>0</v>
      </c>
      <c r="AP90">
        <v>0</v>
      </c>
      <c r="AQ90">
        <v>0</v>
      </c>
      <c r="AR90">
        <v>0</v>
      </c>
    </row>
    <row r="91" spans="1:44" x14ac:dyDescent="0.2">
      <c r="A91">
        <f>ROW(Source!A267)</f>
        <v>267</v>
      </c>
      <c r="B91">
        <v>35379787</v>
      </c>
      <c r="C91">
        <v>35379786</v>
      </c>
      <c r="D91">
        <v>35111398</v>
      </c>
      <c r="E91">
        <v>15872964</v>
      </c>
      <c r="F91">
        <v>1</v>
      </c>
      <c r="G91">
        <v>15872964</v>
      </c>
      <c r="H91">
        <v>1</v>
      </c>
      <c r="I91" t="s">
        <v>982</v>
      </c>
      <c r="J91" t="s">
        <v>3</v>
      </c>
      <c r="K91" t="s">
        <v>983</v>
      </c>
      <c r="L91">
        <v>1191</v>
      </c>
      <c r="N91">
        <v>1013</v>
      </c>
      <c r="O91" t="s">
        <v>984</v>
      </c>
      <c r="P91" t="s">
        <v>984</v>
      </c>
      <c r="Q91">
        <v>1</v>
      </c>
      <c r="X91">
        <v>17.77</v>
      </c>
      <c r="Y91">
        <v>0</v>
      </c>
      <c r="Z91">
        <v>0</v>
      </c>
      <c r="AA91">
        <v>0</v>
      </c>
      <c r="AB91">
        <v>0</v>
      </c>
      <c r="AC91">
        <v>0</v>
      </c>
      <c r="AD91">
        <v>1</v>
      </c>
      <c r="AE91">
        <v>1</v>
      </c>
      <c r="AF91" t="s">
        <v>3</v>
      </c>
      <c r="AG91">
        <v>17.77</v>
      </c>
      <c r="AH91">
        <v>2</v>
      </c>
      <c r="AI91">
        <v>35379787</v>
      </c>
      <c r="AJ91">
        <v>91</v>
      </c>
      <c r="AK91">
        <v>0</v>
      </c>
      <c r="AL91">
        <v>0</v>
      </c>
      <c r="AM91">
        <v>0</v>
      </c>
      <c r="AN91">
        <v>0</v>
      </c>
      <c r="AO91">
        <v>0</v>
      </c>
      <c r="AP91">
        <v>0</v>
      </c>
      <c r="AQ91">
        <v>0</v>
      </c>
      <c r="AR91">
        <v>0</v>
      </c>
    </row>
    <row r="92" spans="1:44" x14ac:dyDescent="0.2">
      <c r="A92">
        <f>ROW(Source!A303)</f>
        <v>303</v>
      </c>
      <c r="B92">
        <v>35379847</v>
      </c>
      <c r="C92">
        <v>35379846</v>
      </c>
      <c r="D92">
        <v>35111398</v>
      </c>
      <c r="E92">
        <v>15872964</v>
      </c>
      <c r="F92">
        <v>1</v>
      </c>
      <c r="G92">
        <v>15872964</v>
      </c>
      <c r="H92">
        <v>1</v>
      </c>
      <c r="I92" t="s">
        <v>982</v>
      </c>
      <c r="J92" t="s">
        <v>3</v>
      </c>
      <c r="K92" t="s">
        <v>983</v>
      </c>
      <c r="L92">
        <v>1191</v>
      </c>
      <c r="N92">
        <v>1013</v>
      </c>
      <c r="O92" t="s">
        <v>984</v>
      </c>
      <c r="P92" t="s">
        <v>984</v>
      </c>
      <c r="Q92">
        <v>1</v>
      </c>
      <c r="X92">
        <v>17.77</v>
      </c>
      <c r="Y92">
        <v>0</v>
      </c>
      <c r="Z92">
        <v>0</v>
      </c>
      <c r="AA92">
        <v>0</v>
      </c>
      <c r="AB92">
        <v>0</v>
      </c>
      <c r="AC92">
        <v>0</v>
      </c>
      <c r="AD92">
        <v>1</v>
      </c>
      <c r="AE92">
        <v>1</v>
      </c>
      <c r="AF92" t="s">
        <v>3</v>
      </c>
      <c r="AG92">
        <v>17.77</v>
      </c>
      <c r="AH92">
        <v>2</v>
      </c>
      <c r="AI92">
        <v>35379847</v>
      </c>
      <c r="AJ92">
        <v>92</v>
      </c>
      <c r="AK92">
        <v>0</v>
      </c>
      <c r="AL92">
        <v>0</v>
      </c>
      <c r="AM92">
        <v>0</v>
      </c>
      <c r="AN92">
        <v>0</v>
      </c>
      <c r="AO92">
        <v>0</v>
      </c>
      <c r="AP92">
        <v>0</v>
      </c>
      <c r="AQ92">
        <v>0</v>
      </c>
      <c r="AR92">
        <v>0</v>
      </c>
    </row>
    <row r="93" spans="1:44" x14ac:dyDescent="0.2">
      <c r="A93">
        <f>ROW(Source!A339)</f>
        <v>339</v>
      </c>
      <c r="B93">
        <v>35379909</v>
      </c>
      <c r="C93">
        <v>35379907</v>
      </c>
      <c r="D93">
        <v>35111398</v>
      </c>
      <c r="E93">
        <v>15872964</v>
      </c>
      <c r="F93">
        <v>1</v>
      </c>
      <c r="G93">
        <v>15872964</v>
      </c>
      <c r="H93">
        <v>1</v>
      </c>
      <c r="I93" t="s">
        <v>982</v>
      </c>
      <c r="J93" t="s">
        <v>3</v>
      </c>
      <c r="K93" t="s">
        <v>983</v>
      </c>
      <c r="L93">
        <v>1191</v>
      </c>
      <c r="N93">
        <v>1013</v>
      </c>
      <c r="O93" t="s">
        <v>984</v>
      </c>
      <c r="P93" t="s">
        <v>984</v>
      </c>
      <c r="Q93">
        <v>1</v>
      </c>
      <c r="X93">
        <v>5.84</v>
      </c>
      <c r="Y93">
        <v>0</v>
      </c>
      <c r="Z93">
        <v>0</v>
      </c>
      <c r="AA93">
        <v>0</v>
      </c>
      <c r="AB93">
        <v>0</v>
      </c>
      <c r="AC93">
        <v>0</v>
      </c>
      <c r="AD93">
        <v>1</v>
      </c>
      <c r="AE93">
        <v>1</v>
      </c>
      <c r="AF93" t="s">
        <v>3</v>
      </c>
      <c r="AG93">
        <v>5.84</v>
      </c>
      <c r="AH93">
        <v>2</v>
      </c>
      <c r="AI93">
        <v>35379908</v>
      </c>
      <c r="AJ93">
        <v>93</v>
      </c>
      <c r="AK93">
        <v>0</v>
      </c>
      <c r="AL93">
        <v>0</v>
      </c>
      <c r="AM93">
        <v>0</v>
      </c>
      <c r="AN93">
        <v>0</v>
      </c>
      <c r="AO93">
        <v>0</v>
      </c>
      <c r="AP93">
        <v>0</v>
      </c>
      <c r="AQ93">
        <v>0</v>
      </c>
      <c r="AR93">
        <v>0</v>
      </c>
    </row>
    <row r="94" spans="1:44" x14ac:dyDescent="0.2">
      <c r="A94">
        <f>ROW(Source!A340)</f>
        <v>340</v>
      </c>
      <c r="B94">
        <v>35379913</v>
      </c>
      <c r="C94">
        <v>35379910</v>
      </c>
      <c r="D94">
        <v>35111398</v>
      </c>
      <c r="E94">
        <v>15872964</v>
      </c>
      <c r="F94">
        <v>1</v>
      </c>
      <c r="G94">
        <v>15872964</v>
      </c>
      <c r="H94">
        <v>1</v>
      </c>
      <c r="I94" t="s">
        <v>982</v>
      </c>
      <c r="J94" t="s">
        <v>3</v>
      </c>
      <c r="K94" t="s">
        <v>983</v>
      </c>
      <c r="L94">
        <v>1191</v>
      </c>
      <c r="N94">
        <v>1013</v>
      </c>
      <c r="O94" t="s">
        <v>984</v>
      </c>
      <c r="P94" t="s">
        <v>984</v>
      </c>
      <c r="Q94">
        <v>1</v>
      </c>
      <c r="X94">
        <v>39.22</v>
      </c>
      <c r="Y94">
        <v>0</v>
      </c>
      <c r="Z94">
        <v>0</v>
      </c>
      <c r="AA94">
        <v>0</v>
      </c>
      <c r="AB94">
        <v>0</v>
      </c>
      <c r="AC94">
        <v>0</v>
      </c>
      <c r="AD94">
        <v>1</v>
      </c>
      <c r="AE94">
        <v>1</v>
      </c>
      <c r="AF94" t="s">
        <v>3</v>
      </c>
      <c r="AG94">
        <v>39.22</v>
      </c>
      <c r="AH94">
        <v>2</v>
      </c>
      <c r="AI94">
        <v>35379911</v>
      </c>
      <c r="AJ94">
        <v>94</v>
      </c>
      <c r="AK94">
        <v>0</v>
      </c>
      <c r="AL94">
        <v>0</v>
      </c>
      <c r="AM94">
        <v>0</v>
      </c>
      <c r="AN94">
        <v>0</v>
      </c>
      <c r="AO94">
        <v>0</v>
      </c>
      <c r="AP94">
        <v>0</v>
      </c>
      <c r="AQ94">
        <v>0</v>
      </c>
      <c r="AR94">
        <v>0</v>
      </c>
    </row>
    <row r="95" spans="1:44" x14ac:dyDescent="0.2">
      <c r="A95">
        <f>ROW(Source!A340)</f>
        <v>340</v>
      </c>
      <c r="B95">
        <v>35379914</v>
      </c>
      <c r="C95">
        <v>35379910</v>
      </c>
      <c r="D95">
        <v>35113206</v>
      </c>
      <c r="E95">
        <v>1</v>
      </c>
      <c r="F95">
        <v>1</v>
      </c>
      <c r="G95">
        <v>15872964</v>
      </c>
      <c r="H95">
        <v>2</v>
      </c>
      <c r="I95" t="s">
        <v>989</v>
      </c>
      <c r="J95" t="s">
        <v>990</v>
      </c>
      <c r="K95" t="s">
        <v>991</v>
      </c>
      <c r="L95">
        <v>1368</v>
      </c>
      <c r="N95">
        <v>1011</v>
      </c>
      <c r="O95" t="s">
        <v>988</v>
      </c>
      <c r="P95" t="s">
        <v>988</v>
      </c>
      <c r="Q95">
        <v>1</v>
      </c>
      <c r="X95">
        <v>6.9</v>
      </c>
      <c r="Y95">
        <v>0</v>
      </c>
      <c r="Z95">
        <v>4.72</v>
      </c>
      <c r="AA95">
        <v>0.1</v>
      </c>
      <c r="AB95">
        <v>0</v>
      </c>
      <c r="AC95">
        <v>0</v>
      </c>
      <c r="AD95">
        <v>1</v>
      </c>
      <c r="AE95">
        <v>0</v>
      </c>
      <c r="AF95" t="s">
        <v>3</v>
      </c>
      <c r="AG95">
        <v>6.9</v>
      </c>
      <c r="AH95">
        <v>2</v>
      </c>
      <c r="AI95">
        <v>35379912</v>
      </c>
      <c r="AJ95">
        <v>95</v>
      </c>
      <c r="AK95">
        <v>0</v>
      </c>
      <c r="AL95">
        <v>0</v>
      </c>
      <c r="AM95">
        <v>0</v>
      </c>
      <c r="AN95">
        <v>0</v>
      </c>
      <c r="AO95">
        <v>0</v>
      </c>
      <c r="AP95">
        <v>0</v>
      </c>
      <c r="AQ95">
        <v>0</v>
      </c>
      <c r="AR95">
        <v>0</v>
      </c>
    </row>
    <row r="96" spans="1:44" x14ac:dyDescent="0.2">
      <c r="A96">
        <f>ROW(Source!A376)</f>
        <v>376</v>
      </c>
      <c r="B96">
        <v>35379975</v>
      </c>
      <c r="C96">
        <v>35379973</v>
      </c>
      <c r="D96">
        <v>35111398</v>
      </c>
      <c r="E96">
        <v>15872964</v>
      </c>
      <c r="F96">
        <v>1</v>
      </c>
      <c r="G96">
        <v>15872964</v>
      </c>
      <c r="H96">
        <v>1</v>
      </c>
      <c r="I96" t="s">
        <v>982</v>
      </c>
      <c r="J96" t="s">
        <v>3</v>
      </c>
      <c r="K96" t="s">
        <v>983</v>
      </c>
      <c r="L96">
        <v>1191</v>
      </c>
      <c r="N96">
        <v>1013</v>
      </c>
      <c r="O96" t="s">
        <v>984</v>
      </c>
      <c r="P96" t="s">
        <v>984</v>
      </c>
      <c r="Q96">
        <v>1</v>
      </c>
      <c r="X96">
        <v>5.84</v>
      </c>
      <c r="Y96">
        <v>0</v>
      </c>
      <c r="Z96">
        <v>0</v>
      </c>
      <c r="AA96">
        <v>0</v>
      </c>
      <c r="AB96">
        <v>0</v>
      </c>
      <c r="AC96">
        <v>0</v>
      </c>
      <c r="AD96">
        <v>1</v>
      </c>
      <c r="AE96">
        <v>1</v>
      </c>
      <c r="AF96" t="s">
        <v>3</v>
      </c>
      <c r="AG96">
        <v>5.84</v>
      </c>
      <c r="AH96">
        <v>2</v>
      </c>
      <c r="AI96">
        <v>35379974</v>
      </c>
      <c r="AJ96">
        <v>96</v>
      </c>
      <c r="AK96">
        <v>0</v>
      </c>
      <c r="AL96">
        <v>0</v>
      </c>
      <c r="AM96">
        <v>0</v>
      </c>
      <c r="AN96">
        <v>0</v>
      </c>
      <c r="AO96">
        <v>0</v>
      </c>
      <c r="AP96">
        <v>0</v>
      </c>
      <c r="AQ96">
        <v>0</v>
      </c>
      <c r="AR96">
        <v>0</v>
      </c>
    </row>
    <row r="97" spans="1:44" x14ac:dyDescent="0.2">
      <c r="A97">
        <f>ROW(Source!A377)</f>
        <v>377</v>
      </c>
      <c r="B97">
        <v>35379981</v>
      </c>
      <c r="C97">
        <v>35379976</v>
      </c>
      <c r="D97">
        <v>35111398</v>
      </c>
      <c r="E97">
        <v>15872964</v>
      </c>
      <c r="F97">
        <v>1</v>
      </c>
      <c r="G97">
        <v>15872964</v>
      </c>
      <c r="H97">
        <v>1</v>
      </c>
      <c r="I97" t="s">
        <v>982</v>
      </c>
      <c r="J97" t="s">
        <v>3</v>
      </c>
      <c r="K97" t="s">
        <v>983</v>
      </c>
      <c r="L97">
        <v>1191</v>
      </c>
      <c r="N97">
        <v>1013</v>
      </c>
      <c r="O97" t="s">
        <v>984</v>
      </c>
      <c r="P97" t="s">
        <v>984</v>
      </c>
      <c r="Q97">
        <v>1</v>
      </c>
      <c r="X97">
        <v>43.82</v>
      </c>
      <c r="Y97">
        <v>0</v>
      </c>
      <c r="Z97">
        <v>0</v>
      </c>
      <c r="AA97">
        <v>0</v>
      </c>
      <c r="AB97">
        <v>0</v>
      </c>
      <c r="AC97">
        <v>0</v>
      </c>
      <c r="AD97">
        <v>1</v>
      </c>
      <c r="AE97">
        <v>1</v>
      </c>
      <c r="AF97" t="s">
        <v>3</v>
      </c>
      <c r="AG97">
        <v>43.82</v>
      </c>
      <c r="AH97">
        <v>2</v>
      </c>
      <c r="AI97">
        <v>35379981</v>
      </c>
      <c r="AJ97">
        <v>97</v>
      </c>
      <c r="AK97">
        <v>0</v>
      </c>
      <c r="AL97">
        <v>0</v>
      </c>
      <c r="AM97">
        <v>0</v>
      </c>
      <c r="AN97">
        <v>0</v>
      </c>
      <c r="AO97">
        <v>0</v>
      </c>
      <c r="AP97">
        <v>0</v>
      </c>
      <c r="AQ97">
        <v>0</v>
      </c>
      <c r="AR97">
        <v>0</v>
      </c>
    </row>
    <row r="98" spans="1:44" x14ac:dyDescent="0.2">
      <c r="A98">
        <f>ROW(Source!A377)</f>
        <v>377</v>
      </c>
      <c r="B98">
        <v>35379982</v>
      </c>
      <c r="C98">
        <v>35379976</v>
      </c>
      <c r="D98">
        <v>35113206</v>
      </c>
      <c r="E98">
        <v>1</v>
      </c>
      <c r="F98">
        <v>1</v>
      </c>
      <c r="G98">
        <v>15872964</v>
      </c>
      <c r="H98">
        <v>2</v>
      </c>
      <c r="I98" t="s">
        <v>989</v>
      </c>
      <c r="J98" t="s">
        <v>990</v>
      </c>
      <c r="K98" t="s">
        <v>991</v>
      </c>
      <c r="L98">
        <v>1368</v>
      </c>
      <c r="N98">
        <v>1011</v>
      </c>
      <c r="O98" t="s">
        <v>988</v>
      </c>
      <c r="P98" t="s">
        <v>988</v>
      </c>
      <c r="Q98">
        <v>1</v>
      </c>
      <c r="X98">
        <v>6.9</v>
      </c>
      <c r="Y98">
        <v>0</v>
      </c>
      <c r="Z98">
        <v>4.72</v>
      </c>
      <c r="AA98">
        <v>0.1</v>
      </c>
      <c r="AB98">
        <v>0</v>
      </c>
      <c r="AC98">
        <v>0</v>
      </c>
      <c r="AD98">
        <v>1</v>
      </c>
      <c r="AE98">
        <v>0</v>
      </c>
      <c r="AF98" t="s">
        <v>3</v>
      </c>
      <c r="AG98">
        <v>6.9</v>
      </c>
      <c r="AH98">
        <v>2</v>
      </c>
      <c r="AI98">
        <v>35379982</v>
      </c>
      <c r="AJ98">
        <v>98</v>
      </c>
      <c r="AK98">
        <v>0</v>
      </c>
      <c r="AL98">
        <v>0</v>
      </c>
      <c r="AM98">
        <v>0</v>
      </c>
      <c r="AN98">
        <v>0</v>
      </c>
      <c r="AO98">
        <v>0</v>
      </c>
      <c r="AP98">
        <v>0</v>
      </c>
      <c r="AQ98">
        <v>0</v>
      </c>
      <c r="AR98">
        <v>0</v>
      </c>
    </row>
    <row r="99" spans="1:44" x14ac:dyDescent="0.2">
      <c r="A99">
        <f>ROW(Source!A413)</f>
        <v>413</v>
      </c>
      <c r="B99">
        <v>35380042</v>
      </c>
      <c r="C99">
        <v>35380041</v>
      </c>
      <c r="D99">
        <v>35111398</v>
      </c>
      <c r="E99">
        <v>15872964</v>
      </c>
      <c r="F99">
        <v>1</v>
      </c>
      <c r="G99">
        <v>15872964</v>
      </c>
      <c r="H99">
        <v>1</v>
      </c>
      <c r="I99" t="s">
        <v>982</v>
      </c>
      <c r="J99" t="s">
        <v>3</v>
      </c>
      <c r="K99" t="s">
        <v>983</v>
      </c>
      <c r="L99">
        <v>1191</v>
      </c>
      <c r="N99">
        <v>1013</v>
      </c>
      <c r="O99" t="s">
        <v>984</v>
      </c>
      <c r="P99" t="s">
        <v>984</v>
      </c>
      <c r="Q99">
        <v>1</v>
      </c>
      <c r="X99">
        <v>17.77</v>
      </c>
      <c r="Y99">
        <v>0</v>
      </c>
      <c r="Z99">
        <v>0</v>
      </c>
      <c r="AA99">
        <v>0</v>
      </c>
      <c r="AB99">
        <v>0</v>
      </c>
      <c r="AC99">
        <v>0</v>
      </c>
      <c r="AD99">
        <v>1</v>
      </c>
      <c r="AE99">
        <v>1</v>
      </c>
      <c r="AF99" t="s">
        <v>3</v>
      </c>
      <c r="AG99">
        <v>17.77</v>
      </c>
      <c r="AH99">
        <v>2</v>
      </c>
      <c r="AI99">
        <v>35380042</v>
      </c>
      <c r="AJ99">
        <v>99</v>
      </c>
      <c r="AK99">
        <v>0</v>
      </c>
      <c r="AL99">
        <v>0</v>
      </c>
      <c r="AM99">
        <v>0</v>
      </c>
      <c r="AN99">
        <v>0</v>
      </c>
      <c r="AO99">
        <v>0</v>
      </c>
      <c r="AP99">
        <v>0</v>
      </c>
      <c r="AQ99">
        <v>0</v>
      </c>
      <c r="AR99">
        <v>0</v>
      </c>
    </row>
    <row r="100" spans="1:44" x14ac:dyDescent="0.2">
      <c r="A100">
        <f>ROW(Source!A449)</f>
        <v>449</v>
      </c>
      <c r="B100">
        <v>35380103</v>
      </c>
      <c r="C100">
        <v>35380101</v>
      </c>
      <c r="D100">
        <v>35111398</v>
      </c>
      <c r="E100">
        <v>15872964</v>
      </c>
      <c r="F100">
        <v>1</v>
      </c>
      <c r="G100">
        <v>15872964</v>
      </c>
      <c r="H100">
        <v>1</v>
      </c>
      <c r="I100" t="s">
        <v>982</v>
      </c>
      <c r="J100" t="s">
        <v>3</v>
      </c>
      <c r="K100" t="s">
        <v>983</v>
      </c>
      <c r="L100">
        <v>1191</v>
      </c>
      <c r="N100">
        <v>1013</v>
      </c>
      <c r="O100" t="s">
        <v>984</v>
      </c>
      <c r="P100" t="s">
        <v>984</v>
      </c>
      <c r="Q100">
        <v>1</v>
      </c>
      <c r="X100">
        <v>1.54</v>
      </c>
      <c r="Y100">
        <v>0</v>
      </c>
      <c r="Z100">
        <v>0</v>
      </c>
      <c r="AA100">
        <v>0</v>
      </c>
      <c r="AB100">
        <v>0</v>
      </c>
      <c r="AC100">
        <v>0</v>
      </c>
      <c r="AD100">
        <v>1</v>
      </c>
      <c r="AE100">
        <v>1</v>
      </c>
      <c r="AF100" t="s">
        <v>55</v>
      </c>
      <c r="AG100">
        <v>0.30800000000000005</v>
      </c>
      <c r="AH100">
        <v>2</v>
      </c>
      <c r="AI100">
        <v>35380103</v>
      </c>
      <c r="AJ100">
        <v>100</v>
      </c>
      <c r="AK100">
        <v>0</v>
      </c>
      <c r="AL100">
        <v>0</v>
      </c>
      <c r="AM100">
        <v>0</v>
      </c>
      <c r="AN100">
        <v>0</v>
      </c>
      <c r="AO100">
        <v>0</v>
      </c>
      <c r="AP100">
        <v>0</v>
      </c>
      <c r="AQ100">
        <v>0</v>
      </c>
      <c r="AR100">
        <v>0</v>
      </c>
    </row>
    <row r="101" spans="1:44" x14ac:dyDescent="0.2">
      <c r="A101">
        <f>ROW(Source!A449)</f>
        <v>449</v>
      </c>
      <c r="B101">
        <v>35380104</v>
      </c>
      <c r="C101">
        <v>35380101</v>
      </c>
      <c r="D101">
        <v>35112768</v>
      </c>
      <c r="E101">
        <v>1</v>
      </c>
      <c r="F101">
        <v>1</v>
      </c>
      <c r="G101">
        <v>15872964</v>
      </c>
      <c r="H101">
        <v>2</v>
      </c>
      <c r="I101" t="s">
        <v>1081</v>
      </c>
      <c r="J101" t="s">
        <v>1082</v>
      </c>
      <c r="K101" t="s">
        <v>1083</v>
      </c>
      <c r="L101">
        <v>1368</v>
      </c>
      <c r="N101">
        <v>1011</v>
      </c>
      <c r="O101" t="s">
        <v>988</v>
      </c>
      <c r="P101" t="s">
        <v>988</v>
      </c>
      <c r="Q101">
        <v>1</v>
      </c>
      <c r="X101">
        <v>0.14000000000000001</v>
      </c>
      <c r="Y101">
        <v>0</v>
      </c>
      <c r="Z101">
        <v>456.39</v>
      </c>
      <c r="AA101">
        <v>1.4</v>
      </c>
      <c r="AB101">
        <v>0</v>
      </c>
      <c r="AC101">
        <v>0</v>
      </c>
      <c r="AD101">
        <v>1</v>
      </c>
      <c r="AE101">
        <v>0</v>
      </c>
      <c r="AF101" t="s">
        <v>55</v>
      </c>
      <c r="AG101">
        <v>2.8000000000000004E-2</v>
      </c>
      <c r="AH101">
        <v>2</v>
      </c>
      <c r="AI101">
        <v>35380104</v>
      </c>
      <c r="AJ101">
        <v>101</v>
      </c>
      <c r="AK101">
        <v>0</v>
      </c>
      <c r="AL101">
        <v>0</v>
      </c>
      <c r="AM101">
        <v>0</v>
      </c>
      <c r="AN101">
        <v>0</v>
      </c>
      <c r="AO101">
        <v>0</v>
      </c>
      <c r="AP101">
        <v>0</v>
      </c>
      <c r="AQ101">
        <v>0</v>
      </c>
      <c r="AR101">
        <v>0</v>
      </c>
    </row>
    <row r="102" spans="1:44" x14ac:dyDescent="0.2">
      <c r="A102">
        <f>ROW(Source!A449)</f>
        <v>449</v>
      </c>
      <c r="B102">
        <v>35380105</v>
      </c>
      <c r="C102">
        <v>35380101</v>
      </c>
      <c r="D102">
        <v>35113206</v>
      </c>
      <c r="E102">
        <v>1</v>
      </c>
      <c r="F102">
        <v>1</v>
      </c>
      <c r="G102">
        <v>15872964</v>
      </c>
      <c r="H102">
        <v>2</v>
      </c>
      <c r="I102" t="s">
        <v>989</v>
      </c>
      <c r="J102" t="s">
        <v>990</v>
      </c>
      <c r="K102" t="s">
        <v>991</v>
      </c>
      <c r="L102">
        <v>1368</v>
      </c>
      <c r="N102">
        <v>1011</v>
      </c>
      <c r="O102" t="s">
        <v>988</v>
      </c>
      <c r="P102" t="s">
        <v>988</v>
      </c>
      <c r="Q102">
        <v>1</v>
      </c>
      <c r="X102">
        <v>0.04</v>
      </c>
      <c r="Y102">
        <v>0</v>
      </c>
      <c r="Z102">
        <v>4.72</v>
      </c>
      <c r="AA102">
        <v>0.1</v>
      </c>
      <c r="AB102">
        <v>0</v>
      </c>
      <c r="AC102">
        <v>0</v>
      </c>
      <c r="AD102">
        <v>1</v>
      </c>
      <c r="AE102">
        <v>0</v>
      </c>
      <c r="AF102" t="s">
        <v>55</v>
      </c>
      <c r="AG102">
        <v>8.0000000000000002E-3</v>
      </c>
      <c r="AH102">
        <v>2</v>
      </c>
      <c r="AI102">
        <v>35380105</v>
      </c>
      <c r="AJ102">
        <v>102</v>
      </c>
      <c r="AK102">
        <v>0</v>
      </c>
      <c r="AL102">
        <v>0</v>
      </c>
      <c r="AM102">
        <v>0</v>
      </c>
      <c r="AN102">
        <v>0</v>
      </c>
      <c r="AO102">
        <v>0</v>
      </c>
      <c r="AP102">
        <v>0</v>
      </c>
      <c r="AQ102">
        <v>0</v>
      </c>
      <c r="AR102">
        <v>0</v>
      </c>
    </row>
    <row r="103" spans="1:44" x14ac:dyDescent="0.2">
      <c r="A103">
        <f>ROW(Source!A449)</f>
        <v>449</v>
      </c>
      <c r="B103">
        <v>35380106</v>
      </c>
      <c r="C103">
        <v>35380101</v>
      </c>
      <c r="D103">
        <v>35122217</v>
      </c>
      <c r="E103">
        <v>1</v>
      </c>
      <c r="F103">
        <v>1</v>
      </c>
      <c r="G103">
        <v>15872964</v>
      </c>
      <c r="H103">
        <v>3</v>
      </c>
      <c r="I103" t="s">
        <v>176</v>
      </c>
      <c r="J103" t="s">
        <v>178</v>
      </c>
      <c r="K103" t="s">
        <v>177</v>
      </c>
      <c r="L103">
        <v>1354</v>
      </c>
      <c r="N103">
        <v>1010</v>
      </c>
      <c r="O103" t="s">
        <v>52</v>
      </c>
      <c r="P103" t="s">
        <v>52</v>
      </c>
      <c r="Q103">
        <v>1</v>
      </c>
      <c r="X103">
        <v>1</v>
      </c>
      <c r="Y103">
        <v>386.44</v>
      </c>
      <c r="Z103">
        <v>0</v>
      </c>
      <c r="AA103">
        <v>0</v>
      </c>
      <c r="AB103">
        <v>0</v>
      </c>
      <c r="AC103">
        <v>0</v>
      </c>
      <c r="AD103">
        <v>1</v>
      </c>
      <c r="AE103">
        <v>0</v>
      </c>
      <c r="AF103" t="s">
        <v>54</v>
      </c>
      <c r="AG103">
        <v>0</v>
      </c>
      <c r="AH103">
        <v>2</v>
      </c>
      <c r="AI103">
        <v>35380106</v>
      </c>
      <c r="AJ103">
        <v>103</v>
      </c>
      <c r="AK103">
        <v>0</v>
      </c>
      <c r="AL103">
        <v>0</v>
      </c>
      <c r="AM103">
        <v>0</v>
      </c>
      <c r="AN103">
        <v>0</v>
      </c>
      <c r="AO103">
        <v>0</v>
      </c>
      <c r="AP103">
        <v>0</v>
      </c>
      <c r="AQ103">
        <v>0</v>
      </c>
      <c r="AR103">
        <v>0</v>
      </c>
    </row>
    <row r="104" spans="1:44" x14ac:dyDescent="0.2">
      <c r="A104">
        <f>ROW(Source!A450)</f>
        <v>450</v>
      </c>
      <c r="B104">
        <v>35380109</v>
      </c>
      <c r="C104">
        <v>35380108</v>
      </c>
      <c r="D104">
        <v>35111398</v>
      </c>
      <c r="E104">
        <v>15872964</v>
      </c>
      <c r="F104">
        <v>1</v>
      </c>
      <c r="G104">
        <v>15872964</v>
      </c>
      <c r="H104">
        <v>1</v>
      </c>
      <c r="I104" t="s">
        <v>982</v>
      </c>
      <c r="J104" t="s">
        <v>3</v>
      </c>
      <c r="K104" t="s">
        <v>983</v>
      </c>
      <c r="L104">
        <v>1191</v>
      </c>
      <c r="N104">
        <v>1013</v>
      </c>
      <c r="O104" t="s">
        <v>984</v>
      </c>
      <c r="P104" t="s">
        <v>984</v>
      </c>
      <c r="Q104">
        <v>1</v>
      </c>
      <c r="X104">
        <v>2.2999999999999998</v>
      </c>
      <c r="Y104">
        <v>0</v>
      </c>
      <c r="Z104">
        <v>0</v>
      </c>
      <c r="AA104">
        <v>0</v>
      </c>
      <c r="AB104">
        <v>0</v>
      </c>
      <c r="AC104">
        <v>0</v>
      </c>
      <c r="AD104">
        <v>1</v>
      </c>
      <c r="AE104">
        <v>1</v>
      </c>
      <c r="AF104" t="s">
        <v>55</v>
      </c>
      <c r="AG104">
        <v>0.45999999999999996</v>
      </c>
      <c r="AH104">
        <v>2</v>
      </c>
      <c r="AI104">
        <v>35380109</v>
      </c>
      <c r="AJ104">
        <v>104</v>
      </c>
      <c r="AK104">
        <v>0</v>
      </c>
      <c r="AL104">
        <v>0</v>
      </c>
      <c r="AM104">
        <v>0</v>
      </c>
      <c r="AN104">
        <v>0</v>
      </c>
      <c r="AO104">
        <v>0</v>
      </c>
      <c r="AP104">
        <v>0</v>
      </c>
      <c r="AQ104">
        <v>0</v>
      </c>
      <c r="AR104">
        <v>0</v>
      </c>
    </row>
    <row r="105" spans="1:44" x14ac:dyDescent="0.2">
      <c r="A105">
        <f>ROW(Source!A450)</f>
        <v>450</v>
      </c>
      <c r="B105">
        <v>35380110</v>
      </c>
      <c r="C105">
        <v>35380108</v>
      </c>
      <c r="D105">
        <v>35112768</v>
      </c>
      <c r="E105">
        <v>1</v>
      </c>
      <c r="F105">
        <v>1</v>
      </c>
      <c r="G105">
        <v>15872964</v>
      </c>
      <c r="H105">
        <v>2</v>
      </c>
      <c r="I105" t="s">
        <v>1081</v>
      </c>
      <c r="J105" t="s">
        <v>1082</v>
      </c>
      <c r="K105" t="s">
        <v>1083</v>
      </c>
      <c r="L105">
        <v>1368</v>
      </c>
      <c r="N105">
        <v>1011</v>
      </c>
      <c r="O105" t="s">
        <v>988</v>
      </c>
      <c r="P105" t="s">
        <v>988</v>
      </c>
      <c r="Q105">
        <v>1</v>
      </c>
      <c r="X105">
        <v>0.14000000000000001</v>
      </c>
      <c r="Y105">
        <v>0</v>
      </c>
      <c r="Z105">
        <v>456.39</v>
      </c>
      <c r="AA105">
        <v>1.4</v>
      </c>
      <c r="AB105">
        <v>0</v>
      </c>
      <c r="AC105">
        <v>0</v>
      </c>
      <c r="AD105">
        <v>1</v>
      </c>
      <c r="AE105">
        <v>0</v>
      </c>
      <c r="AF105" t="s">
        <v>55</v>
      </c>
      <c r="AG105">
        <v>2.8000000000000004E-2</v>
      </c>
      <c r="AH105">
        <v>2</v>
      </c>
      <c r="AI105">
        <v>35380110</v>
      </c>
      <c r="AJ105">
        <v>105</v>
      </c>
      <c r="AK105">
        <v>0</v>
      </c>
      <c r="AL105">
        <v>0</v>
      </c>
      <c r="AM105">
        <v>0</v>
      </c>
      <c r="AN105">
        <v>0</v>
      </c>
      <c r="AO105">
        <v>0</v>
      </c>
      <c r="AP105">
        <v>0</v>
      </c>
      <c r="AQ105">
        <v>0</v>
      </c>
      <c r="AR105">
        <v>0</v>
      </c>
    </row>
    <row r="106" spans="1:44" x14ac:dyDescent="0.2">
      <c r="A106">
        <f>ROW(Source!A450)</f>
        <v>450</v>
      </c>
      <c r="B106">
        <v>35380111</v>
      </c>
      <c r="C106">
        <v>35380108</v>
      </c>
      <c r="D106">
        <v>35113206</v>
      </c>
      <c r="E106">
        <v>1</v>
      </c>
      <c r="F106">
        <v>1</v>
      </c>
      <c r="G106">
        <v>15872964</v>
      </c>
      <c r="H106">
        <v>2</v>
      </c>
      <c r="I106" t="s">
        <v>989</v>
      </c>
      <c r="J106" t="s">
        <v>990</v>
      </c>
      <c r="K106" t="s">
        <v>991</v>
      </c>
      <c r="L106">
        <v>1368</v>
      </c>
      <c r="N106">
        <v>1011</v>
      </c>
      <c r="O106" t="s">
        <v>988</v>
      </c>
      <c r="P106" t="s">
        <v>988</v>
      </c>
      <c r="Q106">
        <v>1</v>
      </c>
      <c r="X106">
        <v>0.04</v>
      </c>
      <c r="Y106">
        <v>0</v>
      </c>
      <c r="Z106">
        <v>4.72</v>
      </c>
      <c r="AA106">
        <v>0.1</v>
      </c>
      <c r="AB106">
        <v>0</v>
      </c>
      <c r="AC106">
        <v>0</v>
      </c>
      <c r="AD106">
        <v>1</v>
      </c>
      <c r="AE106">
        <v>0</v>
      </c>
      <c r="AF106" t="s">
        <v>55</v>
      </c>
      <c r="AG106">
        <v>8.0000000000000002E-3</v>
      </c>
      <c r="AH106">
        <v>2</v>
      </c>
      <c r="AI106">
        <v>35380111</v>
      </c>
      <c r="AJ106">
        <v>106</v>
      </c>
      <c r="AK106">
        <v>0</v>
      </c>
      <c r="AL106">
        <v>0</v>
      </c>
      <c r="AM106">
        <v>0</v>
      </c>
      <c r="AN106">
        <v>0</v>
      </c>
      <c r="AO106">
        <v>0</v>
      </c>
      <c r="AP106">
        <v>0</v>
      </c>
      <c r="AQ106">
        <v>0</v>
      </c>
      <c r="AR106">
        <v>0</v>
      </c>
    </row>
    <row r="107" spans="1:44" x14ac:dyDescent="0.2">
      <c r="A107">
        <f>ROW(Source!A450)</f>
        <v>450</v>
      </c>
      <c r="B107">
        <v>35380112</v>
      </c>
      <c r="C107">
        <v>35380108</v>
      </c>
      <c r="D107">
        <v>35113178</v>
      </c>
      <c r="E107">
        <v>1</v>
      </c>
      <c r="F107">
        <v>1</v>
      </c>
      <c r="G107">
        <v>15872964</v>
      </c>
      <c r="H107">
        <v>2</v>
      </c>
      <c r="I107" t="s">
        <v>1084</v>
      </c>
      <c r="J107" t="s">
        <v>1085</v>
      </c>
      <c r="K107" t="s">
        <v>1086</v>
      </c>
      <c r="L107">
        <v>1368</v>
      </c>
      <c r="N107">
        <v>1011</v>
      </c>
      <c r="O107" t="s">
        <v>988</v>
      </c>
      <c r="P107" t="s">
        <v>988</v>
      </c>
      <c r="Q107">
        <v>1</v>
      </c>
      <c r="X107">
        <v>0.22</v>
      </c>
      <c r="Y107">
        <v>0</v>
      </c>
      <c r="Z107">
        <v>9.8699999999999992</v>
      </c>
      <c r="AA107">
        <v>0.49</v>
      </c>
      <c r="AB107">
        <v>0</v>
      </c>
      <c r="AC107">
        <v>0</v>
      </c>
      <c r="AD107">
        <v>1</v>
      </c>
      <c r="AE107">
        <v>0</v>
      </c>
      <c r="AF107" t="s">
        <v>55</v>
      </c>
      <c r="AG107">
        <v>4.4000000000000004E-2</v>
      </c>
      <c r="AH107">
        <v>2</v>
      </c>
      <c r="AI107">
        <v>35380112</v>
      </c>
      <c r="AJ107">
        <v>107</v>
      </c>
      <c r="AK107">
        <v>0</v>
      </c>
      <c r="AL107">
        <v>0</v>
      </c>
      <c r="AM107">
        <v>0</v>
      </c>
      <c r="AN107">
        <v>0</v>
      </c>
      <c r="AO107">
        <v>0</v>
      </c>
      <c r="AP107">
        <v>0</v>
      </c>
      <c r="AQ107">
        <v>0</v>
      </c>
      <c r="AR107">
        <v>0</v>
      </c>
    </row>
    <row r="108" spans="1:44" x14ac:dyDescent="0.2">
      <c r="A108">
        <f>ROW(Source!A450)</f>
        <v>450</v>
      </c>
      <c r="B108">
        <v>35380113</v>
      </c>
      <c r="C108">
        <v>35380108</v>
      </c>
      <c r="D108">
        <v>35122221</v>
      </c>
      <c r="E108">
        <v>1</v>
      </c>
      <c r="F108">
        <v>1</v>
      </c>
      <c r="G108">
        <v>15872964</v>
      </c>
      <c r="H108">
        <v>3</v>
      </c>
      <c r="I108" t="s">
        <v>128</v>
      </c>
      <c r="J108" t="s">
        <v>130</v>
      </c>
      <c r="K108" t="s">
        <v>129</v>
      </c>
      <c r="L108">
        <v>1354</v>
      </c>
      <c r="N108">
        <v>1010</v>
      </c>
      <c r="O108" t="s">
        <v>52</v>
      </c>
      <c r="P108" t="s">
        <v>52</v>
      </c>
      <c r="Q108">
        <v>1</v>
      </c>
      <c r="X108">
        <v>1</v>
      </c>
      <c r="Y108">
        <v>2206.16</v>
      </c>
      <c r="Z108">
        <v>0</v>
      </c>
      <c r="AA108">
        <v>0</v>
      </c>
      <c r="AB108">
        <v>0</v>
      </c>
      <c r="AC108">
        <v>0</v>
      </c>
      <c r="AD108">
        <v>1</v>
      </c>
      <c r="AE108">
        <v>0</v>
      </c>
      <c r="AF108" t="s">
        <v>54</v>
      </c>
      <c r="AG108">
        <v>0</v>
      </c>
      <c r="AH108">
        <v>2</v>
      </c>
      <c r="AI108">
        <v>35380113</v>
      </c>
      <c r="AJ108">
        <v>108</v>
      </c>
      <c r="AK108">
        <v>0</v>
      </c>
      <c r="AL108">
        <v>0</v>
      </c>
      <c r="AM108">
        <v>0</v>
      </c>
      <c r="AN108">
        <v>0</v>
      </c>
      <c r="AO108">
        <v>0</v>
      </c>
      <c r="AP108">
        <v>0</v>
      </c>
      <c r="AQ108">
        <v>0</v>
      </c>
      <c r="AR108">
        <v>0</v>
      </c>
    </row>
    <row r="109" spans="1:44" x14ac:dyDescent="0.2">
      <c r="A109">
        <f>ROW(Source!A451)</f>
        <v>451</v>
      </c>
      <c r="B109">
        <v>35380135</v>
      </c>
      <c r="C109">
        <v>35380115</v>
      </c>
      <c r="D109">
        <v>35111398</v>
      </c>
      <c r="E109">
        <v>15872964</v>
      </c>
      <c r="F109">
        <v>1</v>
      </c>
      <c r="G109">
        <v>15872964</v>
      </c>
      <c r="H109">
        <v>1</v>
      </c>
      <c r="I109" t="s">
        <v>982</v>
      </c>
      <c r="J109" t="s">
        <v>3</v>
      </c>
      <c r="K109" t="s">
        <v>983</v>
      </c>
      <c r="L109">
        <v>1191</v>
      </c>
      <c r="N109">
        <v>1013</v>
      </c>
      <c r="O109" t="s">
        <v>984</v>
      </c>
      <c r="P109" t="s">
        <v>984</v>
      </c>
      <c r="Q109">
        <v>1</v>
      </c>
      <c r="X109">
        <v>1.54</v>
      </c>
      <c r="Y109">
        <v>0</v>
      </c>
      <c r="Z109">
        <v>0</v>
      </c>
      <c r="AA109">
        <v>0</v>
      </c>
      <c r="AB109">
        <v>0</v>
      </c>
      <c r="AC109">
        <v>0</v>
      </c>
      <c r="AD109">
        <v>1</v>
      </c>
      <c r="AE109">
        <v>1</v>
      </c>
      <c r="AF109" t="s">
        <v>3</v>
      </c>
      <c r="AG109">
        <v>1.54</v>
      </c>
      <c r="AH109">
        <v>2</v>
      </c>
      <c r="AI109">
        <v>35380135</v>
      </c>
      <c r="AJ109">
        <v>109</v>
      </c>
      <c r="AK109">
        <v>0</v>
      </c>
      <c r="AL109">
        <v>0</v>
      </c>
      <c r="AM109">
        <v>0</v>
      </c>
      <c r="AN109">
        <v>0</v>
      </c>
      <c r="AO109">
        <v>0</v>
      </c>
      <c r="AP109">
        <v>0</v>
      </c>
      <c r="AQ109">
        <v>0</v>
      </c>
      <c r="AR109">
        <v>0</v>
      </c>
    </row>
    <row r="110" spans="1:44" x14ac:dyDescent="0.2">
      <c r="A110">
        <f>ROW(Source!A451)</f>
        <v>451</v>
      </c>
      <c r="B110">
        <v>35380136</v>
      </c>
      <c r="C110">
        <v>35380115</v>
      </c>
      <c r="D110">
        <v>35112768</v>
      </c>
      <c r="E110">
        <v>1</v>
      </c>
      <c r="F110">
        <v>1</v>
      </c>
      <c r="G110">
        <v>15872964</v>
      </c>
      <c r="H110">
        <v>2</v>
      </c>
      <c r="I110" t="s">
        <v>1081</v>
      </c>
      <c r="J110" t="s">
        <v>1082</v>
      </c>
      <c r="K110" t="s">
        <v>1083</v>
      </c>
      <c r="L110">
        <v>1368</v>
      </c>
      <c r="N110">
        <v>1011</v>
      </c>
      <c r="O110" t="s">
        <v>988</v>
      </c>
      <c r="P110" t="s">
        <v>988</v>
      </c>
      <c r="Q110">
        <v>1</v>
      </c>
      <c r="X110">
        <v>0.14000000000000001</v>
      </c>
      <c r="Y110">
        <v>0</v>
      </c>
      <c r="Z110">
        <v>456.39</v>
      </c>
      <c r="AA110">
        <v>1.4</v>
      </c>
      <c r="AB110">
        <v>0</v>
      </c>
      <c r="AC110">
        <v>0</v>
      </c>
      <c r="AD110">
        <v>1</v>
      </c>
      <c r="AE110">
        <v>0</v>
      </c>
      <c r="AF110" t="s">
        <v>3</v>
      </c>
      <c r="AG110">
        <v>0.14000000000000001</v>
      </c>
      <c r="AH110">
        <v>2</v>
      </c>
      <c r="AI110">
        <v>35380136</v>
      </c>
      <c r="AJ110">
        <v>110</v>
      </c>
      <c r="AK110">
        <v>0</v>
      </c>
      <c r="AL110">
        <v>0</v>
      </c>
      <c r="AM110">
        <v>0</v>
      </c>
      <c r="AN110">
        <v>0</v>
      </c>
      <c r="AO110">
        <v>0</v>
      </c>
      <c r="AP110">
        <v>0</v>
      </c>
      <c r="AQ110">
        <v>0</v>
      </c>
      <c r="AR110">
        <v>0</v>
      </c>
    </row>
    <row r="111" spans="1:44" x14ac:dyDescent="0.2">
      <c r="A111">
        <f>ROW(Source!A451)</f>
        <v>451</v>
      </c>
      <c r="B111">
        <v>35380137</v>
      </c>
      <c r="C111">
        <v>35380115</v>
      </c>
      <c r="D111">
        <v>35113206</v>
      </c>
      <c r="E111">
        <v>1</v>
      </c>
      <c r="F111">
        <v>1</v>
      </c>
      <c r="G111">
        <v>15872964</v>
      </c>
      <c r="H111">
        <v>2</v>
      </c>
      <c r="I111" t="s">
        <v>989</v>
      </c>
      <c r="J111" t="s">
        <v>990</v>
      </c>
      <c r="K111" t="s">
        <v>991</v>
      </c>
      <c r="L111">
        <v>1368</v>
      </c>
      <c r="N111">
        <v>1011</v>
      </c>
      <c r="O111" t="s">
        <v>988</v>
      </c>
      <c r="P111" t="s">
        <v>988</v>
      </c>
      <c r="Q111">
        <v>1</v>
      </c>
      <c r="X111">
        <v>0.04</v>
      </c>
      <c r="Y111">
        <v>0</v>
      </c>
      <c r="Z111">
        <v>4.72</v>
      </c>
      <c r="AA111">
        <v>0.1</v>
      </c>
      <c r="AB111">
        <v>0</v>
      </c>
      <c r="AC111">
        <v>0</v>
      </c>
      <c r="AD111">
        <v>1</v>
      </c>
      <c r="AE111">
        <v>0</v>
      </c>
      <c r="AF111" t="s">
        <v>3</v>
      </c>
      <c r="AG111">
        <v>0.04</v>
      </c>
      <c r="AH111">
        <v>2</v>
      </c>
      <c r="AI111">
        <v>35380137</v>
      </c>
      <c r="AJ111">
        <v>111</v>
      </c>
      <c r="AK111">
        <v>0</v>
      </c>
      <c r="AL111">
        <v>0</v>
      </c>
      <c r="AM111">
        <v>0</v>
      </c>
      <c r="AN111">
        <v>0</v>
      </c>
      <c r="AO111">
        <v>0</v>
      </c>
      <c r="AP111">
        <v>0</v>
      </c>
      <c r="AQ111">
        <v>0</v>
      </c>
      <c r="AR111">
        <v>0</v>
      </c>
    </row>
    <row r="112" spans="1:44" x14ac:dyDescent="0.2">
      <c r="A112">
        <f>ROW(Source!A451)</f>
        <v>451</v>
      </c>
      <c r="B112">
        <v>35380138</v>
      </c>
      <c r="C112">
        <v>35380115</v>
      </c>
      <c r="D112">
        <v>35122217</v>
      </c>
      <c r="E112">
        <v>1</v>
      </c>
      <c r="F112">
        <v>1</v>
      </c>
      <c r="G112">
        <v>15872964</v>
      </c>
      <c r="H112">
        <v>3</v>
      </c>
      <c r="I112" t="s">
        <v>176</v>
      </c>
      <c r="J112" t="s">
        <v>178</v>
      </c>
      <c r="K112" t="s">
        <v>177</v>
      </c>
      <c r="L112">
        <v>1354</v>
      </c>
      <c r="N112">
        <v>1010</v>
      </c>
      <c r="O112" t="s">
        <v>52</v>
      </c>
      <c r="P112" t="s">
        <v>52</v>
      </c>
      <c r="Q112">
        <v>1</v>
      </c>
      <c r="X112">
        <v>1</v>
      </c>
      <c r="Y112">
        <v>386.44</v>
      </c>
      <c r="Z112">
        <v>0</v>
      </c>
      <c r="AA112">
        <v>0</v>
      </c>
      <c r="AB112">
        <v>0</v>
      </c>
      <c r="AC112">
        <v>0</v>
      </c>
      <c r="AD112">
        <v>1</v>
      </c>
      <c r="AE112">
        <v>0</v>
      </c>
      <c r="AF112" t="s">
        <v>3</v>
      </c>
      <c r="AG112">
        <v>1</v>
      </c>
      <c r="AH112">
        <v>2</v>
      </c>
      <c r="AI112">
        <v>35380138</v>
      </c>
      <c r="AJ112">
        <v>112</v>
      </c>
      <c r="AK112">
        <v>0</v>
      </c>
      <c r="AL112">
        <v>0</v>
      </c>
      <c r="AM112">
        <v>0</v>
      </c>
      <c r="AN112">
        <v>0</v>
      </c>
      <c r="AO112">
        <v>0</v>
      </c>
      <c r="AP112">
        <v>0</v>
      </c>
      <c r="AQ112">
        <v>0</v>
      </c>
      <c r="AR112">
        <v>0</v>
      </c>
    </row>
    <row r="113" spans="1:44" x14ac:dyDescent="0.2">
      <c r="A113">
        <f>ROW(Source!A453)</f>
        <v>453</v>
      </c>
      <c r="B113">
        <v>35380130</v>
      </c>
      <c r="C113">
        <v>35380124</v>
      </c>
      <c r="D113">
        <v>35111398</v>
      </c>
      <c r="E113">
        <v>15872964</v>
      </c>
      <c r="F113">
        <v>1</v>
      </c>
      <c r="G113">
        <v>15872964</v>
      </c>
      <c r="H113">
        <v>1</v>
      </c>
      <c r="I113" t="s">
        <v>982</v>
      </c>
      <c r="J113" t="s">
        <v>3</v>
      </c>
      <c r="K113" t="s">
        <v>983</v>
      </c>
      <c r="L113">
        <v>1191</v>
      </c>
      <c r="N113">
        <v>1013</v>
      </c>
      <c r="O113" t="s">
        <v>984</v>
      </c>
      <c r="P113" t="s">
        <v>984</v>
      </c>
      <c r="Q113">
        <v>1</v>
      </c>
      <c r="X113">
        <v>2.2999999999999998</v>
      </c>
      <c r="Y113">
        <v>0</v>
      </c>
      <c r="Z113">
        <v>0</v>
      </c>
      <c r="AA113">
        <v>0</v>
      </c>
      <c r="AB113">
        <v>0</v>
      </c>
      <c r="AC113">
        <v>0</v>
      </c>
      <c r="AD113">
        <v>1</v>
      </c>
      <c r="AE113">
        <v>1</v>
      </c>
      <c r="AF113" t="s">
        <v>3</v>
      </c>
      <c r="AG113">
        <v>2.2999999999999998</v>
      </c>
      <c r="AH113">
        <v>2</v>
      </c>
      <c r="AI113">
        <v>35380125</v>
      </c>
      <c r="AJ113">
        <v>113</v>
      </c>
      <c r="AK113">
        <v>0</v>
      </c>
      <c r="AL113">
        <v>0</v>
      </c>
      <c r="AM113">
        <v>0</v>
      </c>
      <c r="AN113">
        <v>0</v>
      </c>
      <c r="AO113">
        <v>0</v>
      </c>
      <c r="AP113">
        <v>0</v>
      </c>
      <c r="AQ113">
        <v>0</v>
      </c>
      <c r="AR113">
        <v>0</v>
      </c>
    </row>
    <row r="114" spans="1:44" x14ac:dyDescent="0.2">
      <c r="A114">
        <f>ROW(Source!A453)</f>
        <v>453</v>
      </c>
      <c r="B114">
        <v>35380131</v>
      </c>
      <c r="C114">
        <v>35380124</v>
      </c>
      <c r="D114">
        <v>35112768</v>
      </c>
      <c r="E114">
        <v>1</v>
      </c>
      <c r="F114">
        <v>1</v>
      </c>
      <c r="G114">
        <v>15872964</v>
      </c>
      <c r="H114">
        <v>2</v>
      </c>
      <c r="I114" t="s">
        <v>1081</v>
      </c>
      <c r="J114" t="s">
        <v>1082</v>
      </c>
      <c r="K114" t="s">
        <v>1083</v>
      </c>
      <c r="L114">
        <v>1368</v>
      </c>
      <c r="N114">
        <v>1011</v>
      </c>
      <c r="O114" t="s">
        <v>988</v>
      </c>
      <c r="P114" t="s">
        <v>988</v>
      </c>
      <c r="Q114">
        <v>1</v>
      </c>
      <c r="X114">
        <v>0.14000000000000001</v>
      </c>
      <c r="Y114">
        <v>0</v>
      </c>
      <c r="Z114">
        <v>456.39</v>
      </c>
      <c r="AA114">
        <v>1.4</v>
      </c>
      <c r="AB114">
        <v>0</v>
      </c>
      <c r="AC114">
        <v>0</v>
      </c>
      <c r="AD114">
        <v>1</v>
      </c>
      <c r="AE114">
        <v>0</v>
      </c>
      <c r="AF114" t="s">
        <v>3</v>
      </c>
      <c r="AG114">
        <v>0.14000000000000001</v>
      </c>
      <c r="AH114">
        <v>2</v>
      </c>
      <c r="AI114">
        <v>35380126</v>
      </c>
      <c r="AJ114">
        <v>114</v>
      </c>
      <c r="AK114">
        <v>0</v>
      </c>
      <c r="AL114">
        <v>0</v>
      </c>
      <c r="AM114">
        <v>0</v>
      </c>
      <c r="AN114">
        <v>0</v>
      </c>
      <c r="AO114">
        <v>0</v>
      </c>
      <c r="AP114">
        <v>0</v>
      </c>
      <c r="AQ114">
        <v>0</v>
      </c>
      <c r="AR114">
        <v>0</v>
      </c>
    </row>
    <row r="115" spans="1:44" x14ac:dyDescent="0.2">
      <c r="A115">
        <f>ROW(Source!A453)</f>
        <v>453</v>
      </c>
      <c r="B115">
        <v>35380132</v>
      </c>
      <c r="C115">
        <v>35380124</v>
      </c>
      <c r="D115">
        <v>35113206</v>
      </c>
      <c r="E115">
        <v>1</v>
      </c>
      <c r="F115">
        <v>1</v>
      </c>
      <c r="G115">
        <v>15872964</v>
      </c>
      <c r="H115">
        <v>2</v>
      </c>
      <c r="I115" t="s">
        <v>989</v>
      </c>
      <c r="J115" t="s">
        <v>990</v>
      </c>
      <c r="K115" t="s">
        <v>991</v>
      </c>
      <c r="L115">
        <v>1368</v>
      </c>
      <c r="N115">
        <v>1011</v>
      </c>
      <c r="O115" t="s">
        <v>988</v>
      </c>
      <c r="P115" t="s">
        <v>988</v>
      </c>
      <c r="Q115">
        <v>1</v>
      </c>
      <c r="X115">
        <v>0.04</v>
      </c>
      <c r="Y115">
        <v>0</v>
      </c>
      <c r="Z115">
        <v>4.72</v>
      </c>
      <c r="AA115">
        <v>0.1</v>
      </c>
      <c r="AB115">
        <v>0</v>
      </c>
      <c r="AC115">
        <v>0</v>
      </c>
      <c r="AD115">
        <v>1</v>
      </c>
      <c r="AE115">
        <v>0</v>
      </c>
      <c r="AF115" t="s">
        <v>3</v>
      </c>
      <c r="AG115">
        <v>0.04</v>
      </c>
      <c r="AH115">
        <v>2</v>
      </c>
      <c r="AI115">
        <v>35380127</v>
      </c>
      <c r="AJ115">
        <v>115</v>
      </c>
      <c r="AK115">
        <v>0</v>
      </c>
      <c r="AL115">
        <v>0</v>
      </c>
      <c r="AM115">
        <v>0</v>
      </c>
      <c r="AN115">
        <v>0</v>
      </c>
      <c r="AO115">
        <v>0</v>
      </c>
      <c r="AP115">
        <v>0</v>
      </c>
      <c r="AQ115">
        <v>0</v>
      </c>
      <c r="AR115">
        <v>0</v>
      </c>
    </row>
    <row r="116" spans="1:44" x14ac:dyDescent="0.2">
      <c r="A116">
        <f>ROW(Source!A453)</f>
        <v>453</v>
      </c>
      <c r="B116">
        <v>35380133</v>
      </c>
      <c r="C116">
        <v>35380124</v>
      </c>
      <c r="D116">
        <v>35113178</v>
      </c>
      <c r="E116">
        <v>1</v>
      </c>
      <c r="F116">
        <v>1</v>
      </c>
      <c r="G116">
        <v>15872964</v>
      </c>
      <c r="H116">
        <v>2</v>
      </c>
      <c r="I116" t="s">
        <v>1084</v>
      </c>
      <c r="J116" t="s">
        <v>1085</v>
      </c>
      <c r="K116" t="s">
        <v>1086</v>
      </c>
      <c r="L116">
        <v>1368</v>
      </c>
      <c r="N116">
        <v>1011</v>
      </c>
      <c r="O116" t="s">
        <v>988</v>
      </c>
      <c r="P116" t="s">
        <v>988</v>
      </c>
      <c r="Q116">
        <v>1</v>
      </c>
      <c r="X116">
        <v>0.22</v>
      </c>
      <c r="Y116">
        <v>0</v>
      </c>
      <c r="Z116">
        <v>9.8699999999999992</v>
      </c>
      <c r="AA116">
        <v>0.49</v>
      </c>
      <c r="AB116">
        <v>0</v>
      </c>
      <c r="AC116">
        <v>0</v>
      </c>
      <c r="AD116">
        <v>1</v>
      </c>
      <c r="AE116">
        <v>0</v>
      </c>
      <c r="AF116" t="s">
        <v>3</v>
      </c>
      <c r="AG116">
        <v>0.22</v>
      </c>
      <c r="AH116">
        <v>2</v>
      </c>
      <c r="AI116">
        <v>35380128</v>
      </c>
      <c r="AJ116">
        <v>116</v>
      </c>
      <c r="AK116">
        <v>0</v>
      </c>
      <c r="AL116">
        <v>0</v>
      </c>
      <c r="AM116">
        <v>0</v>
      </c>
      <c r="AN116">
        <v>0</v>
      </c>
      <c r="AO116">
        <v>0</v>
      </c>
      <c r="AP116">
        <v>0</v>
      </c>
      <c r="AQ116">
        <v>0</v>
      </c>
      <c r="AR116">
        <v>0</v>
      </c>
    </row>
    <row r="117" spans="1:44" x14ac:dyDescent="0.2">
      <c r="A117">
        <f>ROW(Source!A453)</f>
        <v>453</v>
      </c>
      <c r="B117">
        <v>35380134</v>
      </c>
      <c r="C117">
        <v>35380124</v>
      </c>
      <c r="D117">
        <v>35122221</v>
      </c>
      <c r="E117">
        <v>1</v>
      </c>
      <c r="F117">
        <v>1</v>
      </c>
      <c r="G117">
        <v>15872964</v>
      </c>
      <c r="H117">
        <v>3</v>
      </c>
      <c r="I117" t="s">
        <v>128</v>
      </c>
      <c r="J117" t="s">
        <v>130</v>
      </c>
      <c r="K117" t="s">
        <v>129</v>
      </c>
      <c r="L117">
        <v>1354</v>
      </c>
      <c r="N117">
        <v>1010</v>
      </c>
      <c r="O117" t="s">
        <v>52</v>
      </c>
      <c r="P117" t="s">
        <v>52</v>
      </c>
      <c r="Q117">
        <v>1</v>
      </c>
      <c r="X117">
        <v>1</v>
      </c>
      <c r="Y117">
        <v>2206.16</v>
      </c>
      <c r="Z117">
        <v>0</v>
      </c>
      <c r="AA117">
        <v>0</v>
      </c>
      <c r="AB117">
        <v>0</v>
      </c>
      <c r="AC117">
        <v>0</v>
      </c>
      <c r="AD117">
        <v>1</v>
      </c>
      <c r="AE117">
        <v>0</v>
      </c>
      <c r="AF117" t="s">
        <v>3</v>
      </c>
      <c r="AG117">
        <v>1</v>
      </c>
      <c r="AH117">
        <v>2</v>
      </c>
      <c r="AI117">
        <v>35380129</v>
      </c>
      <c r="AJ117">
        <v>117</v>
      </c>
      <c r="AK117">
        <v>0</v>
      </c>
      <c r="AL117">
        <v>0</v>
      </c>
      <c r="AM117">
        <v>0</v>
      </c>
      <c r="AN117">
        <v>0</v>
      </c>
      <c r="AO117">
        <v>0</v>
      </c>
      <c r="AP117">
        <v>0</v>
      </c>
      <c r="AQ117">
        <v>0</v>
      </c>
      <c r="AR117">
        <v>0</v>
      </c>
    </row>
    <row r="118" spans="1:44" x14ac:dyDescent="0.2">
      <c r="A118">
        <f>ROW(Source!A490)</f>
        <v>490</v>
      </c>
      <c r="B118">
        <v>35380202</v>
      </c>
      <c r="C118">
        <v>35380197</v>
      </c>
      <c r="D118">
        <v>35111398</v>
      </c>
      <c r="E118">
        <v>15872964</v>
      </c>
      <c r="F118">
        <v>1</v>
      </c>
      <c r="G118">
        <v>15872964</v>
      </c>
      <c r="H118">
        <v>1</v>
      </c>
      <c r="I118" t="s">
        <v>982</v>
      </c>
      <c r="J118" t="s">
        <v>3</v>
      </c>
      <c r="K118" t="s">
        <v>983</v>
      </c>
      <c r="L118">
        <v>1191</v>
      </c>
      <c r="N118">
        <v>1013</v>
      </c>
      <c r="O118" t="s">
        <v>984</v>
      </c>
      <c r="P118" t="s">
        <v>984</v>
      </c>
      <c r="Q118">
        <v>1</v>
      </c>
      <c r="X118">
        <v>1.54</v>
      </c>
      <c r="Y118">
        <v>0</v>
      </c>
      <c r="Z118">
        <v>0</v>
      </c>
      <c r="AA118">
        <v>0</v>
      </c>
      <c r="AB118">
        <v>0</v>
      </c>
      <c r="AC118">
        <v>0</v>
      </c>
      <c r="AD118">
        <v>1</v>
      </c>
      <c r="AE118">
        <v>1</v>
      </c>
      <c r="AF118" t="s">
        <v>55</v>
      </c>
      <c r="AG118">
        <v>0.30800000000000005</v>
      </c>
      <c r="AH118">
        <v>2</v>
      </c>
      <c r="AI118">
        <v>35380198</v>
      </c>
      <c r="AJ118">
        <v>118</v>
      </c>
      <c r="AK118">
        <v>0</v>
      </c>
      <c r="AL118">
        <v>0</v>
      </c>
      <c r="AM118">
        <v>0</v>
      </c>
      <c r="AN118">
        <v>0</v>
      </c>
      <c r="AO118">
        <v>0</v>
      </c>
      <c r="AP118">
        <v>0</v>
      </c>
      <c r="AQ118">
        <v>0</v>
      </c>
      <c r="AR118">
        <v>0</v>
      </c>
    </row>
    <row r="119" spans="1:44" x14ac:dyDescent="0.2">
      <c r="A119">
        <f>ROW(Source!A490)</f>
        <v>490</v>
      </c>
      <c r="B119">
        <v>35380203</v>
      </c>
      <c r="C119">
        <v>35380197</v>
      </c>
      <c r="D119">
        <v>35112768</v>
      </c>
      <c r="E119">
        <v>1</v>
      </c>
      <c r="F119">
        <v>1</v>
      </c>
      <c r="G119">
        <v>15872964</v>
      </c>
      <c r="H119">
        <v>2</v>
      </c>
      <c r="I119" t="s">
        <v>1081</v>
      </c>
      <c r="J119" t="s">
        <v>1082</v>
      </c>
      <c r="K119" t="s">
        <v>1083</v>
      </c>
      <c r="L119">
        <v>1368</v>
      </c>
      <c r="N119">
        <v>1011</v>
      </c>
      <c r="O119" t="s">
        <v>988</v>
      </c>
      <c r="P119" t="s">
        <v>988</v>
      </c>
      <c r="Q119">
        <v>1</v>
      </c>
      <c r="X119">
        <v>0.14000000000000001</v>
      </c>
      <c r="Y119">
        <v>0</v>
      </c>
      <c r="Z119">
        <v>456.39</v>
      </c>
      <c r="AA119">
        <v>1.4</v>
      </c>
      <c r="AB119">
        <v>0</v>
      </c>
      <c r="AC119">
        <v>0</v>
      </c>
      <c r="AD119">
        <v>1</v>
      </c>
      <c r="AE119">
        <v>0</v>
      </c>
      <c r="AF119" t="s">
        <v>55</v>
      </c>
      <c r="AG119">
        <v>2.8000000000000004E-2</v>
      </c>
      <c r="AH119">
        <v>2</v>
      </c>
      <c r="AI119">
        <v>35380199</v>
      </c>
      <c r="AJ119">
        <v>119</v>
      </c>
      <c r="AK119">
        <v>0</v>
      </c>
      <c r="AL119">
        <v>0</v>
      </c>
      <c r="AM119">
        <v>0</v>
      </c>
      <c r="AN119">
        <v>0</v>
      </c>
      <c r="AO119">
        <v>0</v>
      </c>
      <c r="AP119">
        <v>0</v>
      </c>
      <c r="AQ119">
        <v>0</v>
      </c>
      <c r="AR119">
        <v>0</v>
      </c>
    </row>
    <row r="120" spans="1:44" x14ac:dyDescent="0.2">
      <c r="A120">
        <f>ROW(Source!A490)</f>
        <v>490</v>
      </c>
      <c r="B120">
        <v>35380204</v>
      </c>
      <c r="C120">
        <v>35380197</v>
      </c>
      <c r="D120">
        <v>35113206</v>
      </c>
      <c r="E120">
        <v>1</v>
      </c>
      <c r="F120">
        <v>1</v>
      </c>
      <c r="G120">
        <v>15872964</v>
      </c>
      <c r="H120">
        <v>2</v>
      </c>
      <c r="I120" t="s">
        <v>989</v>
      </c>
      <c r="J120" t="s">
        <v>990</v>
      </c>
      <c r="K120" t="s">
        <v>991</v>
      </c>
      <c r="L120">
        <v>1368</v>
      </c>
      <c r="N120">
        <v>1011</v>
      </c>
      <c r="O120" t="s">
        <v>988</v>
      </c>
      <c r="P120" t="s">
        <v>988</v>
      </c>
      <c r="Q120">
        <v>1</v>
      </c>
      <c r="X120">
        <v>0.04</v>
      </c>
      <c r="Y120">
        <v>0</v>
      </c>
      <c r="Z120">
        <v>4.72</v>
      </c>
      <c r="AA120">
        <v>0.1</v>
      </c>
      <c r="AB120">
        <v>0</v>
      </c>
      <c r="AC120">
        <v>0</v>
      </c>
      <c r="AD120">
        <v>1</v>
      </c>
      <c r="AE120">
        <v>0</v>
      </c>
      <c r="AF120" t="s">
        <v>55</v>
      </c>
      <c r="AG120">
        <v>8.0000000000000002E-3</v>
      </c>
      <c r="AH120">
        <v>2</v>
      </c>
      <c r="AI120">
        <v>35380200</v>
      </c>
      <c r="AJ120">
        <v>120</v>
      </c>
      <c r="AK120">
        <v>0</v>
      </c>
      <c r="AL120">
        <v>0</v>
      </c>
      <c r="AM120">
        <v>0</v>
      </c>
      <c r="AN120">
        <v>0</v>
      </c>
      <c r="AO120">
        <v>0</v>
      </c>
      <c r="AP120">
        <v>0</v>
      </c>
      <c r="AQ120">
        <v>0</v>
      </c>
      <c r="AR120">
        <v>0</v>
      </c>
    </row>
    <row r="121" spans="1:44" x14ac:dyDescent="0.2">
      <c r="A121">
        <f>ROW(Source!A490)</f>
        <v>490</v>
      </c>
      <c r="B121">
        <v>35380205</v>
      </c>
      <c r="C121">
        <v>35380197</v>
      </c>
      <c r="D121">
        <v>35122217</v>
      </c>
      <c r="E121">
        <v>1</v>
      </c>
      <c r="F121">
        <v>1</v>
      </c>
      <c r="G121">
        <v>15872964</v>
      </c>
      <c r="H121">
        <v>3</v>
      </c>
      <c r="I121" t="s">
        <v>176</v>
      </c>
      <c r="J121" t="s">
        <v>178</v>
      </c>
      <c r="K121" t="s">
        <v>177</v>
      </c>
      <c r="L121">
        <v>1354</v>
      </c>
      <c r="N121">
        <v>1010</v>
      </c>
      <c r="O121" t="s">
        <v>52</v>
      </c>
      <c r="P121" t="s">
        <v>52</v>
      </c>
      <c r="Q121">
        <v>1</v>
      </c>
      <c r="X121">
        <v>1</v>
      </c>
      <c r="Y121">
        <v>386.44</v>
      </c>
      <c r="Z121">
        <v>0</v>
      </c>
      <c r="AA121">
        <v>0</v>
      </c>
      <c r="AB121">
        <v>0</v>
      </c>
      <c r="AC121">
        <v>0</v>
      </c>
      <c r="AD121">
        <v>1</v>
      </c>
      <c r="AE121">
        <v>0</v>
      </c>
      <c r="AF121" t="s">
        <v>54</v>
      </c>
      <c r="AG121">
        <v>0</v>
      </c>
      <c r="AH121">
        <v>2</v>
      </c>
      <c r="AI121">
        <v>35380201</v>
      </c>
      <c r="AJ121">
        <v>121</v>
      </c>
      <c r="AK121">
        <v>0</v>
      </c>
      <c r="AL121">
        <v>0</v>
      </c>
      <c r="AM121">
        <v>0</v>
      </c>
      <c r="AN121">
        <v>0</v>
      </c>
      <c r="AO121">
        <v>0</v>
      </c>
      <c r="AP121">
        <v>0</v>
      </c>
      <c r="AQ121">
        <v>0</v>
      </c>
      <c r="AR121">
        <v>0</v>
      </c>
    </row>
    <row r="122" spans="1:44" x14ac:dyDescent="0.2">
      <c r="A122">
        <f>ROW(Source!A491)</f>
        <v>491</v>
      </c>
      <c r="B122">
        <v>35380212</v>
      </c>
      <c r="C122">
        <v>35380206</v>
      </c>
      <c r="D122">
        <v>35111398</v>
      </c>
      <c r="E122">
        <v>15872964</v>
      </c>
      <c r="F122">
        <v>1</v>
      </c>
      <c r="G122">
        <v>15872964</v>
      </c>
      <c r="H122">
        <v>1</v>
      </c>
      <c r="I122" t="s">
        <v>982</v>
      </c>
      <c r="J122" t="s">
        <v>3</v>
      </c>
      <c r="K122" t="s">
        <v>983</v>
      </c>
      <c r="L122">
        <v>1191</v>
      </c>
      <c r="N122">
        <v>1013</v>
      </c>
      <c r="O122" t="s">
        <v>984</v>
      </c>
      <c r="P122" t="s">
        <v>984</v>
      </c>
      <c r="Q122">
        <v>1</v>
      </c>
      <c r="X122">
        <v>2.2999999999999998</v>
      </c>
      <c r="Y122">
        <v>0</v>
      </c>
      <c r="Z122">
        <v>0</v>
      </c>
      <c r="AA122">
        <v>0</v>
      </c>
      <c r="AB122">
        <v>0</v>
      </c>
      <c r="AC122">
        <v>0</v>
      </c>
      <c r="AD122">
        <v>1</v>
      </c>
      <c r="AE122">
        <v>1</v>
      </c>
      <c r="AF122" t="s">
        <v>55</v>
      </c>
      <c r="AG122">
        <v>0.45999999999999996</v>
      </c>
      <c r="AH122">
        <v>2</v>
      </c>
      <c r="AI122">
        <v>35380207</v>
      </c>
      <c r="AJ122">
        <v>122</v>
      </c>
      <c r="AK122">
        <v>0</v>
      </c>
      <c r="AL122">
        <v>0</v>
      </c>
      <c r="AM122">
        <v>0</v>
      </c>
      <c r="AN122">
        <v>0</v>
      </c>
      <c r="AO122">
        <v>0</v>
      </c>
      <c r="AP122">
        <v>0</v>
      </c>
      <c r="AQ122">
        <v>0</v>
      </c>
      <c r="AR122">
        <v>0</v>
      </c>
    </row>
    <row r="123" spans="1:44" x14ac:dyDescent="0.2">
      <c r="A123">
        <f>ROW(Source!A491)</f>
        <v>491</v>
      </c>
      <c r="B123">
        <v>35380213</v>
      </c>
      <c r="C123">
        <v>35380206</v>
      </c>
      <c r="D123">
        <v>35112768</v>
      </c>
      <c r="E123">
        <v>1</v>
      </c>
      <c r="F123">
        <v>1</v>
      </c>
      <c r="G123">
        <v>15872964</v>
      </c>
      <c r="H123">
        <v>2</v>
      </c>
      <c r="I123" t="s">
        <v>1081</v>
      </c>
      <c r="J123" t="s">
        <v>1082</v>
      </c>
      <c r="K123" t="s">
        <v>1083</v>
      </c>
      <c r="L123">
        <v>1368</v>
      </c>
      <c r="N123">
        <v>1011</v>
      </c>
      <c r="O123" t="s">
        <v>988</v>
      </c>
      <c r="P123" t="s">
        <v>988</v>
      </c>
      <c r="Q123">
        <v>1</v>
      </c>
      <c r="X123">
        <v>0.14000000000000001</v>
      </c>
      <c r="Y123">
        <v>0</v>
      </c>
      <c r="Z123">
        <v>456.39</v>
      </c>
      <c r="AA123">
        <v>1.4</v>
      </c>
      <c r="AB123">
        <v>0</v>
      </c>
      <c r="AC123">
        <v>0</v>
      </c>
      <c r="AD123">
        <v>1</v>
      </c>
      <c r="AE123">
        <v>0</v>
      </c>
      <c r="AF123" t="s">
        <v>55</v>
      </c>
      <c r="AG123">
        <v>2.8000000000000004E-2</v>
      </c>
      <c r="AH123">
        <v>2</v>
      </c>
      <c r="AI123">
        <v>35380208</v>
      </c>
      <c r="AJ123">
        <v>123</v>
      </c>
      <c r="AK123">
        <v>0</v>
      </c>
      <c r="AL123">
        <v>0</v>
      </c>
      <c r="AM123">
        <v>0</v>
      </c>
      <c r="AN123">
        <v>0</v>
      </c>
      <c r="AO123">
        <v>0</v>
      </c>
      <c r="AP123">
        <v>0</v>
      </c>
      <c r="AQ123">
        <v>0</v>
      </c>
      <c r="AR123">
        <v>0</v>
      </c>
    </row>
    <row r="124" spans="1:44" x14ac:dyDescent="0.2">
      <c r="A124">
        <f>ROW(Source!A491)</f>
        <v>491</v>
      </c>
      <c r="B124">
        <v>35380214</v>
      </c>
      <c r="C124">
        <v>35380206</v>
      </c>
      <c r="D124">
        <v>35113206</v>
      </c>
      <c r="E124">
        <v>1</v>
      </c>
      <c r="F124">
        <v>1</v>
      </c>
      <c r="G124">
        <v>15872964</v>
      </c>
      <c r="H124">
        <v>2</v>
      </c>
      <c r="I124" t="s">
        <v>989</v>
      </c>
      <c r="J124" t="s">
        <v>990</v>
      </c>
      <c r="K124" t="s">
        <v>991</v>
      </c>
      <c r="L124">
        <v>1368</v>
      </c>
      <c r="N124">
        <v>1011</v>
      </c>
      <c r="O124" t="s">
        <v>988</v>
      </c>
      <c r="P124" t="s">
        <v>988</v>
      </c>
      <c r="Q124">
        <v>1</v>
      </c>
      <c r="X124">
        <v>0.04</v>
      </c>
      <c r="Y124">
        <v>0</v>
      </c>
      <c r="Z124">
        <v>4.72</v>
      </c>
      <c r="AA124">
        <v>0.1</v>
      </c>
      <c r="AB124">
        <v>0</v>
      </c>
      <c r="AC124">
        <v>0</v>
      </c>
      <c r="AD124">
        <v>1</v>
      </c>
      <c r="AE124">
        <v>0</v>
      </c>
      <c r="AF124" t="s">
        <v>55</v>
      </c>
      <c r="AG124">
        <v>8.0000000000000002E-3</v>
      </c>
      <c r="AH124">
        <v>2</v>
      </c>
      <c r="AI124">
        <v>35380209</v>
      </c>
      <c r="AJ124">
        <v>124</v>
      </c>
      <c r="AK124">
        <v>0</v>
      </c>
      <c r="AL124">
        <v>0</v>
      </c>
      <c r="AM124">
        <v>0</v>
      </c>
      <c r="AN124">
        <v>0</v>
      </c>
      <c r="AO124">
        <v>0</v>
      </c>
      <c r="AP124">
        <v>0</v>
      </c>
      <c r="AQ124">
        <v>0</v>
      </c>
      <c r="AR124">
        <v>0</v>
      </c>
    </row>
    <row r="125" spans="1:44" x14ac:dyDescent="0.2">
      <c r="A125">
        <f>ROW(Source!A491)</f>
        <v>491</v>
      </c>
      <c r="B125">
        <v>35380215</v>
      </c>
      <c r="C125">
        <v>35380206</v>
      </c>
      <c r="D125">
        <v>35113178</v>
      </c>
      <c r="E125">
        <v>1</v>
      </c>
      <c r="F125">
        <v>1</v>
      </c>
      <c r="G125">
        <v>15872964</v>
      </c>
      <c r="H125">
        <v>2</v>
      </c>
      <c r="I125" t="s">
        <v>1084</v>
      </c>
      <c r="J125" t="s">
        <v>1085</v>
      </c>
      <c r="K125" t="s">
        <v>1086</v>
      </c>
      <c r="L125">
        <v>1368</v>
      </c>
      <c r="N125">
        <v>1011</v>
      </c>
      <c r="O125" t="s">
        <v>988</v>
      </c>
      <c r="P125" t="s">
        <v>988</v>
      </c>
      <c r="Q125">
        <v>1</v>
      </c>
      <c r="X125">
        <v>0.22</v>
      </c>
      <c r="Y125">
        <v>0</v>
      </c>
      <c r="Z125">
        <v>9.8699999999999992</v>
      </c>
      <c r="AA125">
        <v>0.49</v>
      </c>
      <c r="AB125">
        <v>0</v>
      </c>
      <c r="AC125">
        <v>0</v>
      </c>
      <c r="AD125">
        <v>1</v>
      </c>
      <c r="AE125">
        <v>0</v>
      </c>
      <c r="AF125" t="s">
        <v>55</v>
      </c>
      <c r="AG125">
        <v>4.4000000000000004E-2</v>
      </c>
      <c r="AH125">
        <v>2</v>
      </c>
      <c r="AI125">
        <v>35380210</v>
      </c>
      <c r="AJ125">
        <v>125</v>
      </c>
      <c r="AK125">
        <v>0</v>
      </c>
      <c r="AL125">
        <v>0</v>
      </c>
      <c r="AM125">
        <v>0</v>
      </c>
      <c r="AN125">
        <v>0</v>
      </c>
      <c r="AO125">
        <v>0</v>
      </c>
      <c r="AP125">
        <v>0</v>
      </c>
      <c r="AQ125">
        <v>0</v>
      </c>
      <c r="AR125">
        <v>0</v>
      </c>
    </row>
    <row r="126" spans="1:44" x14ac:dyDescent="0.2">
      <c r="A126">
        <f>ROW(Source!A491)</f>
        <v>491</v>
      </c>
      <c r="B126">
        <v>35380216</v>
      </c>
      <c r="C126">
        <v>35380206</v>
      </c>
      <c r="D126">
        <v>35122221</v>
      </c>
      <c r="E126">
        <v>1</v>
      </c>
      <c r="F126">
        <v>1</v>
      </c>
      <c r="G126">
        <v>15872964</v>
      </c>
      <c r="H126">
        <v>3</v>
      </c>
      <c r="I126" t="s">
        <v>128</v>
      </c>
      <c r="J126" t="s">
        <v>130</v>
      </c>
      <c r="K126" t="s">
        <v>129</v>
      </c>
      <c r="L126">
        <v>1354</v>
      </c>
      <c r="N126">
        <v>1010</v>
      </c>
      <c r="O126" t="s">
        <v>52</v>
      </c>
      <c r="P126" t="s">
        <v>52</v>
      </c>
      <c r="Q126">
        <v>1</v>
      </c>
      <c r="X126">
        <v>1</v>
      </c>
      <c r="Y126">
        <v>2206.16</v>
      </c>
      <c r="Z126">
        <v>0</v>
      </c>
      <c r="AA126">
        <v>0</v>
      </c>
      <c r="AB126">
        <v>0</v>
      </c>
      <c r="AC126">
        <v>0</v>
      </c>
      <c r="AD126">
        <v>1</v>
      </c>
      <c r="AE126">
        <v>0</v>
      </c>
      <c r="AF126" t="s">
        <v>54</v>
      </c>
      <c r="AG126">
        <v>0</v>
      </c>
      <c r="AH126">
        <v>2</v>
      </c>
      <c r="AI126">
        <v>35380211</v>
      </c>
      <c r="AJ126">
        <v>126</v>
      </c>
      <c r="AK126">
        <v>0</v>
      </c>
      <c r="AL126">
        <v>0</v>
      </c>
      <c r="AM126">
        <v>0</v>
      </c>
      <c r="AN126">
        <v>0</v>
      </c>
      <c r="AO126">
        <v>0</v>
      </c>
      <c r="AP126">
        <v>0</v>
      </c>
      <c r="AQ126">
        <v>0</v>
      </c>
      <c r="AR126">
        <v>0</v>
      </c>
    </row>
    <row r="127" spans="1:44" x14ac:dyDescent="0.2">
      <c r="A127">
        <f>ROW(Source!A492)</f>
        <v>492</v>
      </c>
      <c r="B127">
        <v>35380222</v>
      </c>
      <c r="C127">
        <v>35380217</v>
      </c>
      <c r="D127">
        <v>35111398</v>
      </c>
      <c r="E127">
        <v>15872964</v>
      </c>
      <c r="F127">
        <v>1</v>
      </c>
      <c r="G127">
        <v>15872964</v>
      </c>
      <c r="H127">
        <v>1</v>
      </c>
      <c r="I127" t="s">
        <v>982</v>
      </c>
      <c r="J127" t="s">
        <v>3</v>
      </c>
      <c r="K127" t="s">
        <v>983</v>
      </c>
      <c r="L127">
        <v>1191</v>
      </c>
      <c r="N127">
        <v>1013</v>
      </c>
      <c r="O127" t="s">
        <v>984</v>
      </c>
      <c r="P127" t="s">
        <v>984</v>
      </c>
      <c r="Q127">
        <v>1</v>
      </c>
      <c r="X127">
        <v>1.54</v>
      </c>
      <c r="Y127">
        <v>0</v>
      </c>
      <c r="Z127">
        <v>0</v>
      </c>
      <c r="AA127">
        <v>0</v>
      </c>
      <c r="AB127">
        <v>0</v>
      </c>
      <c r="AC127">
        <v>0</v>
      </c>
      <c r="AD127">
        <v>1</v>
      </c>
      <c r="AE127">
        <v>1</v>
      </c>
      <c r="AF127" t="s">
        <v>3</v>
      </c>
      <c r="AG127">
        <v>1.54</v>
      </c>
      <c r="AH127">
        <v>2</v>
      </c>
      <c r="AI127">
        <v>35380218</v>
      </c>
      <c r="AJ127">
        <v>127</v>
      </c>
      <c r="AK127">
        <v>0</v>
      </c>
      <c r="AL127">
        <v>0</v>
      </c>
      <c r="AM127">
        <v>0</v>
      </c>
      <c r="AN127">
        <v>0</v>
      </c>
      <c r="AO127">
        <v>0</v>
      </c>
      <c r="AP127">
        <v>0</v>
      </c>
      <c r="AQ127">
        <v>0</v>
      </c>
      <c r="AR127">
        <v>0</v>
      </c>
    </row>
    <row r="128" spans="1:44" x14ac:dyDescent="0.2">
      <c r="A128">
        <f>ROW(Source!A492)</f>
        <v>492</v>
      </c>
      <c r="B128">
        <v>35380223</v>
      </c>
      <c r="C128">
        <v>35380217</v>
      </c>
      <c r="D128">
        <v>35112768</v>
      </c>
      <c r="E128">
        <v>1</v>
      </c>
      <c r="F128">
        <v>1</v>
      </c>
      <c r="G128">
        <v>15872964</v>
      </c>
      <c r="H128">
        <v>2</v>
      </c>
      <c r="I128" t="s">
        <v>1081</v>
      </c>
      <c r="J128" t="s">
        <v>1082</v>
      </c>
      <c r="K128" t="s">
        <v>1083</v>
      </c>
      <c r="L128">
        <v>1368</v>
      </c>
      <c r="N128">
        <v>1011</v>
      </c>
      <c r="O128" t="s">
        <v>988</v>
      </c>
      <c r="P128" t="s">
        <v>988</v>
      </c>
      <c r="Q128">
        <v>1</v>
      </c>
      <c r="X128">
        <v>0.14000000000000001</v>
      </c>
      <c r="Y128">
        <v>0</v>
      </c>
      <c r="Z128">
        <v>456.39</v>
      </c>
      <c r="AA128">
        <v>1.4</v>
      </c>
      <c r="AB128">
        <v>0</v>
      </c>
      <c r="AC128">
        <v>0</v>
      </c>
      <c r="AD128">
        <v>1</v>
      </c>
      <c r="AE128">
        <v>0</v>
      </c>
      <c r="AF128" t="s">
        <v>3</v>
      </c>
      <c r="AG128">
        <v>0.14000000000000001</v>
      </c>
      <c r="AH128">
        <v>2</v>
      </c>
      <c r="AI128">
        <v>35380219</v>
      </c>
      <c r="AJ128">
        <v>128</v>
      </c>
      <c r="AK128">
        <v>0</v>
      </c>
      <c r="AL128">
        <v>0</v>
      </c>
      <c r="AM128">
        <v>0</v>
      </c>
      <c r="AN128">
        <v>0</v>
      </c>
      <c r="AO128">
        <v>0</v>
      </c>
      <c r="AP128">
        <v>0</v>
      </c>
      <c r="AQ128">
        <v>0</v>
      </c>
      <c r="AR128">
        <v>0</v>
      </c>
    </row>
    <row r="129" spans="1:44" x14ac:dyDescent="0.2">
      <c r="A129">
        <f>ROW(Source!A492)</f>
        <v>492</v>
      </c>
      <c r="B129">
        <v>35380224</v>
      </c>
      <c r="C129">
        <v>35380217</v>
      </c>
      <c r="D129">
        <v>35113206</v>
      </c>
      <c r="E129">
        <v>1</v>
      </c>
      <c r="F129">
        <v>1</v>
      </c>
      <c r="G129">
        <v>15872964</v>
      </c>
      <c r="H129">
        <v>2</v>
      </c>
      <c r="I129" t="s">
        <v>989</v>
      </c>
      <c r="J129" t="s">
        <v>990</v>
      </c>
      <c r="K129" t="s">
        <v>991</v>
      </c>
      <c r="L129">
        <v>1368</v>
      </c>
      <c r="N129">
        <v>1011</v>
      </c>
      <c r="O129" t="s">
        <v>988</v>
      </c>
      <c r="P129" t="s">
        <v>988</v>
      </c>
      <c r="Q129">
        <v>1</v>
      </c>
      <c r="X129">
        <v>0.04</v>
      </c>
      <c r="Y129">
        <v>0</v>
      </c>
      <c r="Z129">
        <v>4.72</v>
      </c>
      <c r="AA129">
        <v>0.1</v>
      </c>
      <c r="AB129">
        <v>0</v>
      </c>
      <c r="AC129">
        <v>0</v>
      </c>
      <c r="AD129">
        <v>1</v>
      </c>
      <c r="AE129">
        <v>0</v>
      </c>
      <c r="AF129" t="s">
        <v>3</v>
      </c>
      <c r="AG129">
        <v>0.04</v>
      </c>
      <c r="AH129">
        <v>2</v>
      </c>
      <c r="AI129">
        <v>35380220</v>
      </c>
      <c r="AJ129">
        <v>129</v>
      </c>
      <c r="AK129">
        <v>0</v>
      </c>
      <c r="AL129">
        <v>0</v>
      </c>
      <c r="AM129">
        <v>0</v>
      </c>
      <c r="AN129">
        <v>0</v>
      </c>
      <c r="AO129">
        <v>0</v>
      </c>
      <c r="AP129">
        <v>0</v>
      </c>
      <c r="AQ129">
        <v>0</v>
      </c>
      <c r="AR129">
        <v>0</v>
      </c>
    </row>
    <row r="130" spans="1:44" x14ac:dyDescent="0.2">
      <c r="A130">
        <f>ROW(Source!A492)</f>
        <v>492</v>
      </c>
      <c r="B130">
        <v>35380225</v>
      </c>
      <c r="C130">
        <v>35380217</v>
      </c>
      <c r="D130">
        <v>35122217</v>
      </c>
      <c r="E130">
        <v>1</v>
      </c>
      <c r="F130">
        <v>1</v>
      </c>
      <c r="G130">
        <v>15872964</v>
      </c>
      <c r="H130">
        <v>3</v>
      </c>
      <c r="I130" t="s">
        <v>176</v>
      </c>
      <c r="J130" t="s">
        <v>178</v>
      </c>
      <c r="K130" t="s">
        <v>177</v>
      </c>
      <c r="L130">
        <v>1354</v>
      </c>
      <c r="N130">
        <v>1010</v>
      </c>
      <c r="O130" t="s">
        <v>52</v>
      </c>
      <c r="P130" t="s">
        <v>52</v>
      </c>
      <c r="Q130">
        <v>1</v>
      </c>
      <c r="X130">
        <v>1</v>
      </c>
      <c r="Y130">
        <v>386.44</v>
      </c>
      <c r="Z130">
        <v>0</v>
      </c>
      <c r="AA130">
        <v>0</v>
      </c>
      <c r="AB130">
        <v>0</v>
      </c>
      <c r="AC130">
        <v>0</v>
      </c>
      <c r="AD130">
        <v>1</v>
      </c>
      <c r="AE130">
        <v>0</v>
      </c>
      <c r="AF130" t="s">
        <v>3</v>
      </c>
      <c r="AG130">
        <v>1</v>
      </c>
      <c r="AH130">
        <v>2</v>
      </c>
      <c r="AI130">
        <v>35380221</v>
      </c>
      <c r="AJ130">
        <v>130</v>
      </c>
      <c r="AK130">
        <v>0</v>
      </c>
      <c r="AL130">
        <v>0</v>
      </c>
      <c r="AM130">
        <v>0</v>
      </c>
      <c r="AN130">
        <v>0</v>
      </c>
      <c r="AO130">
        <v>0</v>
      </c>
      <c r="AP130">
        <v>0</v>
      </c>
      <c r="AQ130">
        <v>0</v>
      </c>
      <c r="AR130">
        <v>0</v>
      </c>
    </row>
    <row r="131" spans="1:44" x14ac:dyDescent="0.2">
      <c r="A131">
        <f>ROW(Source!A494)</f>
        <v>494</v>
      </c>
      <c r="B131">
        <v>35380232</v>
      </c>
      <c r="C131">
        <v>35380226</v>
      </c>
      <c r="D131">
        <v>35111398</v>
      </c>
      <c r="E131">
        <v>15872964</v>
      </c>
      <c r="F131">
        <v>1</v>
      </c>
      <c r="G131">
        <v>15872964</v>
      </c>
      <c r="H131">
        <v>1</v>
      </c>
      <c r="I131" t="s">
        <v>982</v>
      </c>
      <c r="J131" t="s">
        <v>3</v>
      </c>
      <c r="K131" t="s">
        <v>983</v>
      </c>
      <c r="L131">
        <v>1191</v>
      </c>
      <c r="N131">
        <v>1013</v>
      </c>
      <c r="O131" t="s">
        <v>984</v>
      </c>
      <c r="P131" t="s">
        <v>984</v>
      </c>
      <c r="Q131">
        <v>1</v>
      </c>
      <c r="X131">
        <v>2.2999999999999998</v>
      </c>
      <c r="Y131">
        <v>0</v>
      </c>
      <c r="Z131">
        <v>0</v>
      </c>
      <c r="AA131">
        <v>0</v>
      </c>
      <c r="AB131">
        <v>0</v>
      </c>
      <c r="AC131">
        <v>0</v>
      </c>
      <c r="AD131">
        <v>1</v>
      </c>
      <c r="AE131">
        <v>1</v>
      </c>
      <c r="AF131" t="s">
        <v>3</v>
      </c>
      <c r="AG131">
        <v>2.2999999999999998</v>
      </c>
      <c r="AH131">
        <v>2</v>
      </c>
      <c r="AI131">
        <v>35380227</v>
      </c>
      <c r="AJ131">
        <v>131</v>
      </c>
      <c r="AK131">
        <v>0</v>
      </c>
      <c r="AL131">
        <v>0</v>
      </c>
      <c r="AM131">
        <v>0</v>
      </c>
      <c r="AN131">
        <v>0</v>
      </c>
      <c r="AO131">
        <v>0</v>
      </c>
      <c r="AP131">
        <v>0</v>
      </c>
      <c r="AQ131">
        <v>0</v>
      </c>
      <c r="AR131">
        <v>0</v>
      </c>
    </row>
    <row r="132" spans="1:44" x14ac:dyDescent="0.2">
      <c r="A132">
        <f>ROW(Source!A494)</f>
        <v>494</v>
      </c>
      <c r="B132">
        <v>35380233</v>
      </c>
      <c r="C132">
        <v>35380226</v>
      </c>
      <c r="D132">
        <v>35112768</v>
      </c>
      <c r="E132">
        <v>1</v>
      </c>
      <c r="F132">
        <v>1</v>
      </c>
      <c r="G132">
        <v>15872964</v>
      </c>
      <c r="H132">
        <v>2</v>
      </c>
      <c r="I132" t="s">
        <v>1081</v>
      </c>
      <c r="J132" t="s">
        <v>1082</v>
      </c>
      <c r="K132" t="s">
        <v>1083</v>
      </c>
      <c r="L132">
        <v>1368</v>
      </c>
      <c r="N132">
        <v>1011</v>
      </c>
      <c r="O132" t="s">
        <v>988</v>
      </c>
      <c r="P132" t="s">
        <v>988</v>
      </c>
      <c r="Q132">
        <v>1</v>
      </c>
      <c r="X132">
        <v>0.14000000000000001</v>
      </c>
      <c r="Y132">
        <v>0</v>
      </c>
      <c r="Z132">
        <v>456.39</v>
      </c>
      <c r="AA132">
        <v>1.4</v>
      </c>
      <c r="AB132">
        <v>0</v>
      </c>
      <c r="AC132">
        <v>0</v>
      </c>
      <c r="AD132">
        <v>1</v>
      </c>
      <c r="AE132">
        <v>0</v>
      </c>
      <c r="AF132" t="s">
        <v>3</v>
      </c>
      <c r="AG132">
        <v>0.14000000000000001</v>
      </c>
      <c r="AH132">
        <v>2</v>
      </c>
      <c r="AI132">
        <v>35380228</v>
      </c>
      <c r="AJ132">
        <v>132</v>
      </c>
      <c r="AK132">
        <v>0</v>
      </c>
      <c r="AL132">
        <v>0</v>
      </c>
      <c r="AM132">
        <v>0</v>
      </c>
      <c r="AN132">
        <v>0</v>
      </c>
      <c r="AO132">
        <v>0</v>
      </c>
      <c r="AP132">
        <v>0</v>
      </c>
      <c r="AQ132">
        <v>0</v>
      </c>
      <c r="AR132">
        <v>0</v>
      </c>
    </row>
    <row r="133" spans="1:44" x14ac:dyDescent="0.2">
      <c r="A133">
        <f>ROW(Source!A494)</f>
        <v>494</v>
      </c>
      <c r="B133">
        <v>35380234</v>
      </c>
      <c r="C133">
        <v>35380226</v>
      </c>
      <c r="D133">
        <v>35113206</v>
      </c>
      <c r="E133">
        <v>1</v>
      </c>
      <c r="F133">
        <v>1</v>
      </c>
      <c r="G133">
        <v>15872964</v>
      </c>
      <c r="H133">
        <v>2</v>
      </c>
      <c r="I133" t="s">
        <v>989</v>
      </c>
      <c r="J133" t="s">
        <v>990</v>
      </c>
      <c r="K133" t="s">
        <v>991</v>
      </c>
      <c r="L133">
        <v>1368</v>
      </c>
      <c r="N133">
        <v>1011</v>
      </c>
      <c r="O133" t="s">
        <v>988</v>
      </c>
      <c r="P133" t="s">
        <v>988</v>
      </c>
      <c r="Q133">
        <v>1</v>
      </c>
      <c r="X133">
        <v>0.04</v>
      </c>
      <c r="Y133">
        <v>0</v>
      </c>
      <c r="Z133">
        <v>4.72</v>
      </c>
      <c r="AA133">
        <v>0.1</v>
      </c>
      <c r="AB133">
        <v>0</v>
      </c>
      <c r="AC133">
        <v>0</v>
      </c>
      <c r="AD133">
        <v>1</v>
      </c>
      <c r="AE133">
        <v>0</v>
      </c>
      <c r="AF133" t="s">
        <v>3</v>
      </c>
      <c r="AG133">
        <v>0.04</v>
      </c>
      <c r="AH133">
        <v>2</v>
      </c>
      <c r="AI133">
        <v>35380229</v>
      </c>
      <c r="AJ133">
        <v>133</v>
      </c>
      <c r="AK133">
        <v>0</v>
      </c>
      <c r="AL133">
        <v>0</v>
      </c>
      <c r="AM133">
        <v>0</v>
      </c>
      <c r="AN133">
        <v>0</v>
      </c>
      <c r="AO133">
        <v>0</v>
      </c>
      <c r="AP133">
        <v>0</v>
      </c>
      <c r="AQ133">
        <v>0</v>
      </c>
      <c r="AR133">
        <v>0</v>
      </c>
    </row>
    <row r="134" spans="1:44" x14ac:dyDescent="0.2">
      <c r="A134">
        <f>ROW(Source!A494)</f>
        <v>494</v>
      </c>
      <c r="B134">
        <v>35380235</v>
      </c>
      <c r="C134">
        <v>35380226</v>
      </c>
      <c r="D134">
        <v>35113178</v>
      </c>
      <c r="E134">
        <v>1</v>
      </c>
      <c r="F134">
        <v>1</v>
      </c>
      <c r="G134">
        <v>15872964</v>
      </c>
      <c r="H134">
        <v>2</v>
      </c>
      <c r="I134" t="s">
        <v>1084</v>
      </c>
      <c r="J134" t="s">
        <v>1085</v>
      </c>
      <c r="K134" t="s">
        <v>1086</v>
      </c>
      <c r="L134">
        <v>1368</v>
      </c>
      <c r="N134">
        <v>1011</v>
      </c>
      <c r="O134" t="s">
        <v>988</v>
      </c>
      <c r="P134" t="s">
        <v>988</v>
      </c>
      <c r="Q134">
        <v>1</v>
      </c>
      <c r="X134">
        <v>0.22</v>
      </c>
      <c r="Y134">
        <v>0</v>
      </c>
      <c r="Z134">
        <v>9.8699999999999992</v>
      </c>
      <c r="AA134">
        <v>0.49</v>
      </c>
      <c r="AB134">
        <v>0</v>
      </c>
      <c r="AC134">
        <v>0</v>
      </c>
      <c r="AD134">
        <v>1</v>
      </c>
      <c r="AE134">
        <v>0</v>
      </c>
      <c r="AF134" t="s">
        <v>3</v>
      </c>
      <c r="AG134">
        <v>0.22</v>
      </c>
      <c r="AH134">
        <v>2</v>
      </c>
      <c r="AI134">
        <v>35380230</v>
      </c>
      <c r="AJ134">
        <v>134</v>
      </c>
      <c r="AK134">
        <v>0</v>
      </c>
      <c r="AL134">
        <v>0</v>
      </c>
      <c r="AM134">
        <v>0</v>
      </c>
      <c r="AN134">
        <v>0</v>
      </c>
      <c r="AO134">
        <v>0</v>
      </c>
      <c r="AP134">
        <v>0</v>
      </c>
      <c r="AQ134">
        <v>0</v>
      </c>
      <c r="AR134">
        <v>0</v>
      </c>
    </row>
    <row r="135" spans="1:44" x14ac:dyDescent="0.2">
      <c r="A135">
        <f>ROW(Source!A494)</f>
        <v>494</v>
      </c>
      <c r="B135">
        <v>35380236</v>
      </c>
      <c r="C135">
        <v>35380226</v>
      </c>
      <c r="D135">
        <v>35122221</v>
      </c>
      <c r="E135">
        <v>1</v>
      </c>
      <c r="F135">
        <v>1</v>
      </c>
      <c r="G135">
        <v>15872964</v>
      </c>
      <c r="H135">
        <v>3</v>
      </c>
      <c r="I135" t="s">
        <v>128</v>
      </c>
      <c r="J135" t="s">
        <v>130</v>
      </c>
      <c r="K135" t="s">
        <v>129</v>
      </c>
      <c r="L135">
        <v>1354</v>
      </c>
      <c r="N135">
        <v>1010</v>
      </c>
      <c r="O135" t="s">
        <v>52</v>
      </c>
      <c r="P135" t="s">
        <v>52</v>
      </c>
      <c r="Q135">
        <v>1</v>
      </c>
      <c r="X135">
        <v>1</v>
      </c>
      <c r="Y135">
        <v>2206.16</v>
      </c>
      <c r="Z135">
        <v>0</v>
      </c>
      <c r="AA135">
        <v>0</v>
      </c>
      <c r="AB135">
        <v>0</v>
      </c>
      <c r="AC135">
        <v>0</v>
      </c>
      <c r="AD135">
        <v>1</v>
      </c>
      <c r="AE135">
        <v>0</v>
      </c>
      <c r="AF135" t="s">
        <v>3</v>
      </c>
      <c r="AG135">
        <v>1</v>
      </c>
      <c r="AH135">
        <v>2</v>
      </c>
      <c r="AI135">
        <v>35380231</v>
      </c>
      <c r="AJ135">
        <v>135</v>
      </c>
      <c r="AK135">
        <v>0</v>
      </c>
      <c r="AL135">
        <v>0</v>
      </c>
      <c r="AM135">
        <v>0</v>
      </c>
      <c r="AN135">
        <v>0</v>
      </c>
      <c r="AO135">
        <v>0</v>
      </c>
      <c r="AP135">
        <v>0</v>
      </c>
      <c r="AQ135">
        <v>0</v>
      </c>
      <c r="AR135">
        <v>0</v>
      </c>
    </row>
    <row r="136" spans="1:44" x14ac:dyDescent="0.2">
      <c r="A136">
        <f>ROW(Source!A531)</f>
        <v>531</v>
      </c>
      <c r="B136">
        <v>35380300</v>
      </c>
      <c r="C136">
        <v>35380295</v>
      </c>
      <c r="D136">
        <v>35111398</v>
      </c>
      <c r="E136">
        <v>15872964</v>
      </c>
      <c r="F136">
        <v>1</v>
      </c>
      <c r="G136">
        <v>15872964</v>
      </c>
      <c r="H136">
        <v>1</v>
      </c>
      <c r="I136" t="s">
        <v>982</v>
      </c>
      <c r="J136" t="s">
        <v>3</v>
      </c>
      <c r="K136" t="s">
        <v>983</v>
      </c>
      <c r="L136">
        <v>1191</v>
      </c>
      <c r="N136">
        <v>1013</v>
      </c>
      <c r="O136" t="s">
        <v>984</v>
      </c>
      <c r="P136" t="s">
        <v>984</v>
      </c>
      <c r="Q136">
        <v>1</v>
      </c>
      <c r="X136">
        <v>1.54</v>
      </c>
      <c r="Y136">
        <v>0</v>
      </c>
      <c r="Z136">
        <v>0</v>
      </c>
      <c r="AA136">
        <v>0</v>
      </c>
      <c r="AB136">
        <v>0</v>
      </c>
      <c r="AC136">
        <v>0</v>
      </c>
      <c r="AD136">
        <v>1</v>
      </c>
      <c r="AE136">
        <v>1</v>
      </c>
      <c r="AF136" t="s">
        <v>55</v>
      </c>
      <c r="AG136">
        <v>0.30800000000000005</v>
      </c>
      <c r="AH136">
        <v>2</v>
      </c>
      <c r="AI136">
        <v>35380296</v>
      </c>
      <c r="AJ136">
        <v>136</v>
      </c>
      <c r="AK136">
        <v>0</v>
      </c>
      <c r="AL136">
        <v>0</v>
      </c>
      <c r="AM136">
        <v>0</v>
      </c>
      <c r="AN136">
        <v>0</v>
      </c>
      <c r="AO136">
        <v>0</v>
      </c>
      <c r="AP136">
        <v>0</v>
      </c>
      <c r="AQ136">
        <v>0</v>
      </c>
      <c r="AR136">
        <v>0</v>
      </c>
    </row>
    <row r="137" spans="1:44" x14ac:dyDescent="0.2">
      <c r="A137">
        <f>ROW(Source!A531)</f>
        <v>531</v>
      </c>
      <c r="B137">
        <v>35380301</v>
      </c>
      <c r="C137">
        <v>35380295</v>
      </c>
      <c r="D137">
        <v>35112768</v>
      </c>
      <c r="E137">
        <v>1</v>
      </c>
      <c r="F137">
        <v>1</v>
      </c>
      <c r="G137">
        <v>15872964</v>
      </c>
      <c r="H137">
        <v>2</v>
      </c>
      <c r="I137" t="s">
        <v>1081</v>
      </c>
      <c r="J137" t="s">
        <v>1082</v>
      </c>
      <c r="K137" t="s">
        <v>1083</v>
      </c>
      <c r="L137">
        <v>1368</v>
      </c>
      <c r="N137">
        <v>1011</v>
      </c>
      <c r="O137" t="s">
        <v>988</v>
      </c>
      <c r="P137" t="s">
        <v>988</v>
      </c>
      <c r="Q137">
        <v>1</v>
      </c>
      <c r="X137">
        <v>0.14000000000000001</v>
      </c>
      <c r="Y137">
        <v>0</v>
      </c>
      <c r="Z137">
        <v>456.39</v>
      </c>
      <c r="AA137">
        <v>1.4</v>
      </c>
      <c r="AB137">
        <v>0</v>
      </c>
      <c r="AC137">
        <v>0</v>
      </c>
      <c r="AD137">
        <v>1</v>
      </c>
      <c r="AE137">
        <v>0</v>
      </c>
      <c r="AF137" t="s">
        <v>55</v>
      </c>
      <c r="AG137">
        <v>2.8000000000000004E-2</v>
      </c>
      <c r="AH137">
        <v>2</v>
      </c>
      <c r="AI137">
        <v>35380297</v>
      </c>
      <c r="AJ137">
        <v>137</v>
      </c>
      <c r="AK137">
        <v>0</v>
      </c>
      <c r="AL137">
        <v>0</v>
      </c>
      <c r="AM137">
        <v>0</v>
      </c>
      <c r="AN137">
        <v>0</v>
      </c>
      <c r="AO137">
        <v>0</v>
      </c>
      <c r="AP137">
        <v>0</v>
      </c>
      <c r="AQ137">
        <v>0</v>
      </c>
      <c r="AR137">
        <v>0</v>
      </c>
    </row>
    <row r="138" spans="1:44" x14ac:dyDescent="0.2">
      <c r="A138">
        <f>ROW(Source!A531)</f>
        <v>531</v>
      </c>
      <c r="B138">
        <v>35380302</v>
      </c>
      <c r="C138">
        <v>35380295</v>
      </c>
      <c r="D138">
        <v>35113206</v>
      </c>
      <c r="E138">
        <v>1</v>
      </c>
      <c r="F138">
        <v>1</v>
      </c>
      <c r="G138">
        <v>15872964</v>
      </c>
      <c r="H138">
        <v>2</v>
      </c>
      <c r="I138" t="s">
        <v>989</v>
      </c>
      <c r="J138" t="s">
        <v>990</v>
      </c>
      <c r="K138" t="s">
        <v>991</v>
      </c>
      <c r="L138">
        <v>1368</v>
      </c>
      <c r="N138">
        <v>1011</v>
      </c>
      <c r="O138" t="s">
        <v>988</v>
      </c>
      <c r="P138" t="s">
        <v>988</v>
      </c>
      <c r="Q138">
        <v>1</v>
      </c>
      <c r="X138">
        <v>0.04</v>
      </c>
      <c r="Y138">
        <v>0</v>
      </c>
      <c r="Z138">
        <v>4.72</v>
      </c>
      <c r="AA138">
        <v>0.1</v>
      </c>
      <c r="AB138">
        <v>0</v>
      </c>
      <c r="AC138">
        <v>0</v>
      </c>
      <c r="AD138">
        <v>1</v>
      </c>
      <c r="AE138">
        <v>0</v>
      </c>
      <c r="AF138" t="s">
        <v>55</v>
      </c>
      <c r="AG138">
        <v>8.0000000000000002E-3</v>
      </c>
      <c r="AH138">
        <v>2</v>
      </c>
      <c r="AI138">
        <v>35380298</v>
      </c>
      <c r="AJ138">
        <v>138</v>
      </c>
      <c r="AK138">
        <v>0</v>
      </c>
      <c r="AL138">
        <v>0</v>
      </c>
      <c r="AM138">
        <v>0</v>
      </c>
      <c r="AN138">
        <v>0</v>
      </c>
      <c r="AO138">
        <v>0</v>
      </c>
      <c r="AP138">
        <v>0</v>
      </c>
      <c r="AQ138">
        <v>0</v>
      </c>
      <c r="AR138">
        <v>0</v>
      </c>
    </row>
    <row r="139" spans="1:44" x14ac:dyDescent="0.2">
      <c r="A139">
        <f>ROW(Source!A531)</f>
        <v>531</v>
      </c>
      <c r="B139">
        <v>35380303</v>
      </c>
      <c r="C139">
        <v>35380295</v>
      </c>
      <c r="D139">
        <v>35122217</v>
      </c>
      <c r="E139">
        <v>1</v>
      </c>
      <c r="F139">
        <v>1</v>
      </c>
      <c r="G139">
        <v>15872964</v>
      </c>
      <c r="H139">
        <v>3</v>
      </c>
      <c r="I139" t="s">
        <v>176</v>
      </c>
      <c r="J139" t="s">
        <v>178</v>
      </c>
      <c r="K139" t="s">
        <v>177</v>
      </c>
      <c r="L139">
        <v>1354</v>
      </c>
      <c r="N139">
        <v>1010</v>
      </c>
      <c r="O139" t="s">
        <v>52</v>
      </c>
      <c r="P139" t="s">
        <v>52</v>
      </c>
      <c r="Q139">
        <v>1</v>
      </c>
      <c r="X139">
        <v>1</v>
      </c>
      <c r="Y139">
        <v>386.44</v>
      </c>
      <c r="Z139">
        <v>0</v>
      </c>
      <c r="AA139">
        <v>0</v>
      </c>
      <c r="AB139">
        <v>0</v>
      </c>
      <c r="AC139">
        <v>0</v>
      </c>
      <c r="AD139">
        <v>1</v>
      </c>
      <c r="AE139">
        <v>0</v>
      </c>
      <c r="AF139" t="s">
        <v>54</v>
      </c>
      <c r="AG139">
        <v>0</v>
      </c>
      <c r="AH139">
        <v>2</v>
      </c>
      <c r="AI139">
        <v>35380299</v>
      </c>
      <c r="AJ139">
        <v>139</v>
      </c>
      <c r="AK139">
        <v>0</v>
      </c>
      <c r="AL139">
        <v>0</v>
      </c>
      <c r="AM139">
        <v>0</v>
      </c>
      <c r="AN139">
        <v>0</v>
      </c>
      <c r="AO139">
        <v>0</v>
      </c>
      <c r="AP139">
        <v>0</v>
      </c>
      <c r="AQ139">
        <v>0</v>
      </c>
      <c r="AR139">
        <v>0</v>
      </c>
    </row>
    <row r="140" spans="1:44" x14ac:dyDescent="0.2">
      <c r="A140">
        <f>ROW(Source!A532)</f>
        <v>532</v>
      </c>
      <c r="B140">
        <v>35380310</v>
      </c>
      <c r="C140">
        <v>35380304</v>
      </c>
      <c r="D140">
        <v>35111398</v>
      </c>
      <c r="E140">
        <v>15872964</v>
      </c>
      <c r="F140">
        <v>1</v>
      </c>
      <c r="G140">
        <v>15872964</v>
      </c>
      <c r="H140">
        <v>1</v>
      </c>
      <c r="I140" t="s">
        <v>982</v>
      </c>
      <c r="J140" t="s">
        <v>3</v>
      </c>
      <c r="K140" t="s">
        <v>983</v>
      </c>
      <c r="L140">
        <v>1191</v>
      </c>
      <c r="N140">
        <v>1013</v>
      </c>
      <c r="O140" t="s">
        <v>984</v>
      </c>
      <c r="P140" t="s">
        <v>984</v>
      </c>
      <c r="Q140">
        <v>1</v>
      </c>
      <c r="X140">
        <v>2.2999999999999998</v>
      </c>
      <c r="Y140">
        <v>0</v>
      </c>
      <c r="Z140">
        <v>0</v>
      </c>
      <c r="AA140">
        <v>0</v>
      </c>
      <c r="AB140">
        <v>0</v>
      </c>
      <c r="AC140">
        <v>0</v>
      </c>
      <c r="AD140">
        <v>1</v>
      </c>
      <c r="AE140">
        <v>1</v>
      </c>
      <c r="AF140" t="s">
        <v>55</v>
      </c>
      <c r="AG140">
        <v>0.45999999999999996</v>
      </c>
      <c r="AH140">
        <v>2</v>
      </c>
      <c r="AI140">
        <v>35380305</v>
      </c>
      <c r="AJ140">
        <v>140</v>
      </c>
      <c r="AK140">
        <v>0</v>
      </c>
      <c r="AL140">
        <v>0</v>
      </c>
      <c r="AM140">
        <v>0</v>
      </c>
      <c r="AN140">
        <v>0</v>
      </c>
      <c r="AO140">
        <v>0</v>
      </c>
      <c r="AP140">
        <v>0</v>
      </c>
      <c r="AQ140">
        <v>0</v>
      </c>
      <c r="AR140">
        <v>0</v>
      </c>
    </row>
    <row r="141" spans="1:44" x14ac:dyDescent="0.2">
      <c r="A141">
        <f>ROW(Source!A532)</f>
        <v>532</v>
      </c>
      <c r="B141">
        <v>35380311</v>
      </c>
      <c r="C141">
        <v>35380304</v>
      </c>
      <c r="D141">
        <v>35112768</v>
      </c>
      <c r="E141">
        <v>1</v>
      </c>
      <c r="F141">
        <v>1</v>
      </c>
      <c r="G141">
        <v>15872964</v>
      </c>
      <c r="H141">
        <v>2</v>
      </c>
      <c r="I141" t="s">
        <v>1081</v>
      </c>
      <c r="J141" t="s">
        <v>1082</v>
      </c>
      <c r="K141" t="s">
        <v>1083</v>
      </c>
      <c r="L141">
        <v>1368</v>
      </c>
      <c r="N141">
        <v>1011</v>
      </c>
      <c r="O141" t="s">
        <v>988</v>
      </c>
      <c r="P141" t="s">
        <v>988</v>
      </c>
      <c r="Q141">
        <v>1</v>
      </c>
      <c r="X141">
        <v>0.14000000000000001</v>
      </c>
      <c r="Y141">
        <v>0</v>
      </c>
      <c r="Z141">
        <v>456.39</v>
      </c>
      <c r="AA141">
        <v>1.4</v>
      </c>
      <c r="AB141">
        <v>0</v>
      </c>
      <c r="AC141">
        <v>0</v>
      </c>
      <c r="AD141">
        <v>1</v>
      </c>
      <c r="AE141">
        <v>0</v>
      </c>
      <c r="AF141" t="s">
        <v>55</v>
      </c>
      <c r="AG141">
        <v>2.8000000000000004E-2</v>
      </c>
      <c r="AH141">
        <v>2</v>
      </c>
      <c r="AI141">
        <v>35380306</v>
      </c>
      <c r="AJ141">
        <v>141</v>
      </c>
      <c r="AK141">
        <v>0</v>
      </c>
      <c r="AL141">
        <v>0</v>
      </c>
      <c r="AM141">
        <v>0</v>
      </c>
      <c r="AN141">
        <v>0</v>
      </c>
      <c r="AO141">
        <v>0</v>
      </c>
      <c r="AP141">
        <v>0</v>
      </c>
      <c r="AQ141">
        <v>0</v>
      </c>
      <c r="AR141">
        <v>0</v>
      </c>
    </row>
    <row r="142" spans="1:44" x14ac:dyDescent="0.2">
      <c r="A142">
        <f>ROW(Source!A532)</f>
        <v>532</v>
      </c>
      <c r="B142">
        <v>35380312</v>
      </c>
      <c r="C142">
        <v>35380304</v>
      </c>
      <c r="D142">
        <v>35113206</v>
      </c>
      <c r="E142">
        <v>1</v>
      </c>
      <c r="F142">
        <v>1</v>
      </c>
      <c r="G142">
        <v>15872964</v>
      </c>
      <c r="H142">
        <v>2</v>
      </c>
      <c r="I142" t="s">
        <v>989</v>
      </c>
      <c r="J142" t="s">
        <v>990</v>
      </c>
      <c r="K142" t="s">
        <v>991</v>
      </c>
      <c r="L142">
        <v>1368</v>
      </c>
      <c r="N142">
        <v>1011</v>
      </c>
      <c r="O142" t="s">
        <v>988</v>
      </c>
      <c r="P142" t="s">
        <v>988</v>
      </c>
      <c r="Q142">
        <v>1</v>
      </c>
      <c r="X142">
        <v>0.04</v>
      </c>
      <c r="Y142">
        <v>0</v>
      </c>
      <c r="Z142">
        <v>4.72</v>
      </c>
      <c r="AA142">
        <v>0.1</v>
      </c>
      <c r="AB142">
        <v>0</v>
      </c>
      <c r="AC142">
        <v>0</v>
      </c>
      <c r="AD142">
        <v>1</v>
      </c>
      <c r="AE142">
        <v>0</v>
      </c>
      <c r="AF142" t="s">
        <v>55</v>
      </c>
      <c r="AG142">
        <v>8.0000000000000002E-3</v>
      </c>
      <c r="AH142">
        <v>2</v>
      </c>
      <c r="AI142">
        <v>35380307</v>
      </c>
      <c r="AJ142">
        <v>142</v>
      </c>
      <c r="AK142">
        <v>0</v>
      </c>
      <c r="AL142">
        <v>0</v>
      </c>
      <c r="AM142">
        <v>0</v>
      </c>
      <c r="AN142">
        <v>0</v>
      </c>
      <c r="AO142">
        <v>0</v>
      </c>
      <c r="AP142">
        <v>0</v>
      </c>
      <c r="AQ142">
        <v>0</v>
      </c>
      <c r="AR142">
        <v>0</v>
      </c>
    </row>
    <row r="143" spans="1:44" x14ac:dyDescent="0.2">
      <c r="A143">
        <f>ROW(Source!A532)</f>
        <v>532</v>
      </c>
      <c r="B143">
        <v>35380313</v>
      </c>
      <c r="C143">
        <v>35380304</v>
      </c>
      <c r="D143">
        <v>35113178</v>
      </c>
      <c r="E143">
        <v>1</v>
      </c>
      <c r="F143">
        <v>1</v>
      </c>
      <c r="G143">
        <v>15872964</v>
      </c>
      <c r="H143">
        <v>2</v>
      </c>
      <c r="I143" t="s">
        <v>1084</v>
      </c>
      <c r="J143" t="s">
        <v>1085</v>
      </c>
      <c r="K143" t="s">
        <v>1086</v>
      </c>
      <c r="L143">
        <v>1368</v>
      </c>
      <c r="N143">
        <v>1011</v>
      </c>
      <c r="O143" t="s">
        <v>988</v>
      </c>
      <c r="P143" t="s">
        <v>988</v>
      </c>
      <c r="Q143">
        <v>1</v>
      </c>
      <c r="X143">
        <v>0.22</v>
      </c>
      <c r="Y143">
        <v>0</v>
      </c>
      <c r="Z143">
        <v>9.8699999999999992</v>
      </c>
      <c r="AA143">
        <v>0.49</v>
      </c>
      <c r="AB143">
        <v>0</v>
      </c>
      <c r="AC143">
        <v>0</v>
      </c>
      <c r="AD143">
        <v>1</v>
      </c>
      <c r="AE143">
        <v>0</v>
      </c>
      <c r="AF143" t="s">
        <v>55</v>
      </c>
      <c r="AG143">
        <v>4.4000000000000004E-2</v>
      </c>
      <c r="AH143">
        <v>2</v>
      </c>
      <c r="AI143">
        <v>35380308</v>
      </c>
      <c r="AJ143">
        <v>143</v>
      </c>
      <c r="AK143">
        <v>0</v>
      </c>
      <c r="AL143">
        <v>0</v>
      </c>
      <c r="AM143">
        <v>0</v>
      </c>
      <c r="AN143">
        <v>0</v>
      </c>
      <c r="AO143">
        <v>0</v>
      </c>
      <c r="AP143">
        <v>0</v>
      </c>
      <c r="AQ143">
        <v>0</v>
      </c>
      <c r="AR143">
        <v>0</v>
      </c>
    </row>
    <row r="144" spans="1:44" x14ac:dyDescent="0.2">
      <c r="A144">
        <f>ROW(Source!A532)</f>
        <v>532</v>
      </c>
      <c r="B144">
        <v>35380314</v>
      </c>
      <c r="C144">
        <v>35380304</v>
      </c>
      <c r="D144">
        <v>35122221</v>
      </c>
      <c r="E144">
        <v>1</v>
      </c>
      <c r="F144">
        <v>1</v>
      </c>
      <c r="G144">
        <v>15872964</v>
      </c>
      <c r="H144">
        <v>3</v>
      </c>
      <c r="I144" t="s">
        <v>128</v>
      </c>
      <c r="J144" t="s">
        <v>130</v>
      </c>
      <c r="K144" t="s">
        <v>129</v>
      </c>
      <c r="L144">
        <v>1354</v>
      </c>
      <c r="N144">
        <v>1010</v>
      </c>
      <c r="O144" t="s">
        <v>52</v>
      </c>
      <c r="P144" t="s">
        <v>52</v>
      </c>
      <c r="Q144">
        <v>1</v>
      </c>
      <c r="X144">
        <v>1</v>
      </c>
      <c r="Y144">
        <v>2206.16</v>
      </c>
      <c r="Z144">
        <v>0</v>
      </c>
      <c r="AA144">
        <v>0</v>
      </c>
      <c r="AB144">
        <v>0</v>
      </c>
      <c r="AC144">
        <v>0</v>
      </c>
      <c r="AD144">
        <v>1</v>
      </c>
      <c r="AE144">
        <v>0</v>
      </c>
      <c r="AF144" t="s">
        <v>54</v>
      </c>
      <c r="AG144">
        <v>0</v>
      </c>
      <c r="AH144">
        <v>2</v>
      </c>
      <c r="AI144">
        <v>35380309</v>
      </c>
      <c r="AJ144">
        <v>144</v>
      </c>
      <c r="AK144">
        <v>0</v>
      </c>
      <c r="AL144">
        <v>0</v>
      </c>
      <c r="AM144">
        <v>0</v>
      </c>
      <c r="AN144">
        <v>0</v>
      </c>
      <c r="AO144">
        <v>0</v>
      </c>
      <c r="AP144">
        <v>0</v>
      </c>
      <c r="AQ144">
        <v>0</v>
      </c>
      <c r="AR144">
        <v>0</v>
      </c>
    </row>
    <row r="145" spans="1:44" x14ac:dyDescent="0.2">
      <c r="A145">
        <f>ROW(Source!A533)</f>
        <v>533</v>
      </c>
      <c r="B145">
        <v>35380320</v>
      </c>
      <c r="C145">
        <v>35380315</v>
      </c>
      <c r="D145">
        <v>35111398</v>
      </c>
      <c r="E145">
        <v>15872964</v>
      </c>
      <c r="F145">
        <v>1</v>
      </c>
      <c r="G145">
        <v>15872964</v>
      </c>
      <c r="H145">
        <v>1</v>
      </c>
      <c r="I145" t="s">
        <v>982</v>
      </c>
      <c r="J145" t="s">
        <v>3</v>
      </c>
      <c r="K145" t="s">
        <v>983</v>
      </c>
      <c r="L145">
        <v>1191</v>
      </c>
      <c r="N145">
        <v>1013</v>
      </c>
      <c r="O145" t="s">
        <v>984</v>
      </c>
      <c r="P145" t="s">
        <v>984</v>
      </c>
      <c r="Q145">
        <v>1</v>
      </c>
      <c r="X145">
        <v>1.54</v>
      </c>
      <c r="Y145">
        <v>0</v>
      </c>
      <c r="Z145">
        <v>0</v>
      </c>
      <c r="AA145">
        <v>0</v>
      </c>
      <c r="AB145">
        <v>0</v>
      </c>
      <c r="AC145">
        <v>0</v>
      </c>
      <c r="AD145">
        <v>1</v>
      </c>
      <c r="AE145">
        <v>1</v>
      </c>
      <c r="AF145" t="s">
        <v>3</v>
      </c>
      <c r="AG145">
        <v>1.54</v>
      </c>
      <c r="AH145">
        <v>2</v>
      </c>
      <c r="AI145">
        <v>35380316</v>
      </c>
      <c r="AJ145">
        <v>145</v>
      </c>
      <c r="AK145">
        <v>0</v>
      </c>
      <c r="AL145">
        <v>0</v>
      </c>
      <c r="AM145">
        <v>0</v>
      </c>
      <c r="AN145">
        <v>0</v>
      </c>
      <c r="AO145">
        <v>0</v>
      </c>
      <c r="AP145">
        <v>0</v>
      </c>
      <c r="AQ145">
        <v>0</v>
      </c>
      <c r="AR145">
        <v>0</v>
      </c>
    </row>
    <row r="146" spans="1:44" x14ac:dyDescent="0.2">
      <c r="A146">
        <f>ROW(Source!A533)</f>
        <v>533</v>
      </c>
      <c r="B146">
        <v>35380321</v>
      </c>
      <c r="C146">
        <v>35380315</v>
      </c>
      <c r="D146">
        <v>35112768</v>
      </c>
      <c r="E146">
        <v>1</v>
      </c>
      <c r="F146">
        <v>1</v>
      </c>
      <c r="G146">
        <v>15872964</v>
      </c>
      <c r="H146">
        <v>2</v>
      </c>
      <c r="I146" t="s">
        <v>1081</v>
      </c>
      <c r="J146" t="s">
        <v>1082</v>
      </c>
      <c r="K146" t="s">
        <v>1083</v>
      </c>
      <c r="L146">
        <v>1368</v>
      </c>
      <c r="N146">
        <v>1011</v>
      </c>
      <c r="O146" t="s">
        <v>988</v>
      </c>
      <c r="P146" t="s">
        <v>988</v>
      </c>
      <c r="Q146">
        <v>1</v>
      </c>
      <c r="X146">
        <v>0.14000000000000001</v>
      </c>
      <c r="Y146">
        <v>0</v>
      </c>
      <c r="Z146">
        <v>456.39</v>
      </c>
      <c r="AA146">
        <v>1.4</v>
      </c>
      <c r="AB146">
        <v>0</v>
      </c>
      <c r="AC146">
        <v>0</v>
      </c>
      <c r="AD146">
        <v>1</v>
      </c>
      <c r="AE146">
        <v>0</v>
      </c>
      <c r="AF146" t="s">
        <v>3</v>
      </c>
      <c r="AG146">
        <v>0.14000000000000001</v>
      </c>
      <c r="AH146">
        <v>2</v>
      </c>
      <c r="AI146">
        <v>35380317</v>
      </c>
      <c r="AJ146">
        <v>146</v>
      </c>
      <c r="AK146">
        <v>0</v>
      </c>
      <c r="AL146">
        <v>0</v>
      </c>
      <c r="AM146">
        <v>0</v>
      </c>
      <c r="AN146">
        <v>0</v>
      </c>
      <c r="AO146">
        <v>0</v>
      </c>
      <c r="AP146">
        <v>0</v>
      </c>
      <c r="AQ146">
        <v>0</v>
      </c>
      <c r="AR146">
        <v>0</v>
      </c>
    </row>
    <row r="147" spans="1:44" x14ac:dyDescent="0.2">
      <c r="A147">
        <f>ROW(Source!A533)</f>
        <v>533</v>
      </c>
      <c r="B147">
        <v>35380322</v>
      </c>
      <c r="C147">
        <v>35380315</v>
      </c>
      <c r="D147">
        <v>35113206</v>
      </c>
      <c r="E147">
        <v>1</v>
      </c>
      <c r="F147">
        <v>1</v>
      </c>
      <c r="G147">
        <v>15872964</v>
      </c>
      <c r="H147">
        <v>2</v>
      </c>
      <c r="I147" t="s">
        <v>989</v>
      </c>
      <c r="J147" t="s">
        <v>990</v>
      </c>
      <c r="K147" t="s">
        <v>991</v>
      </c>
      <c r="L147">
        <v>1368</v>
      </c>
      <c r="N147">
        <v>1011</v>
      </c>
      <c r="O147" t="s">
        <v>988</v>
      </c>
      <c r="P147" t="s">
        <v>988</v>
      </c>
      <c r="Q147">
        <v>1</v>
      </c>
      <c r="X147">
        <v>0.04</v>
      </c>
      <c r="Y147">
        <v>0</v>
      </c>
      <c r="Z147">
        <v>4.72</v>
      </c>
      <c r="AA147">
        <v>0.1</v>
      </c>
      <c r="AB147">
        <v>0</v>
      </c>
      <c r="AC147">
        <v>0</v>
      </c>
      <c r="AD147">
        <v>1</v>
      </c>
      <c r="AE147">
        <v>0</v>
      </c>
      <c r="AF147" t="s">
        <v>3</v>
      </c>
      <c r="AG147">
        <v>0.04</v>
      </c>
      <c r="AH147">
        <v>2</v>
      </c>
      <c r="AI147">
        <v>35380318</v>
      </c>
      <c r="AJ147">
        <v>147</v>
      </c>
      <c r="AK147">
        <v>0</v>
      </c>
      <c r="AL147">
        <v>0</v>
      </c>
      <c r="AM147">
        <v>0</v>
      </c>
      <c r="AN147">
        <v>0</v>
      </c>
      <c r="AO147">
        <v>0</v>
      </c>
      <c r="AP147">
        <v>0</v>
      </c>
      <c r="AQ147">
        <v>0</v>
      </c>
      <c r="AR147">
        <v>0</v>
      </c>
    </row>
    <row r="148" spans="1:44" x14ac:dyDescent="0.2">
      <c r="A148">
        <f>ROW(Source!A533)</f>
        <v>533</v>
      </c>
      <c r="B148">
        <v>35380323</v>
      </c>
      <c r="C148">
        <v>35380315</v>
      </c>
      <c r="D148">
        <v>35122217</v>
      </c>
      <c r="E148">
        <v>1</v>
      </c>
      <c r="F148">
        <v>1</v>
      </c>
      <c r="G148">
        <v>15872964</v>
      </c>
      <c r="H148">
        <v>3</v>
      </c>
      <c r="I148" t="s">
        <v>176</v>
      </c>
      <c r="J148" t="s">
        <v>178</v>
      </c>
      <c r="K148" t="s">
        <v>177</v>
      </c>
      <c r="L148">
        <v>1354</v>
      </c>
      <c r="N148">
        <v>1010</v>
      </c>
      <c r="O148" t="s">
        <v>52</v>
      </c>
      <c r="P148" t="s">
        <v>52</v>
      </c>
      <c r="Q148">
        <v>1</v>
      </c>
      <c r="X148">
        <v>1</v>
      </c>
      <c r="Y148">
        <v>386.44</v>
      </c>
      <c r="Z148">
        <v>0</v>
      </c>
      <c r="AA148">
        <v>0</v>
      </c>
      <c r="AB148">
        <v>0</v>
      </c>
      <c r="AC148">
        <v>0</v>
      </c>
      <c r="AD148">
        <v>1</v>
      </c>
      <c r="AE148">
        <v>0</v>
      </c>
      <c r="AF148" t="s">
        <v>3</v>
      </c>
      <c r="AG148">
        <v>1</v>
      </c>
      <c r="AH148">
        <v>2</v>
      </c>
      <c r="AI148">
        <v>35380319</v>
      </c>
      <c r="AJ148">
        <v>148</v>
      </c>
      <c r="AK148">
        <v>0</v>
      </c>
      <c r="AL148">
        <v>0</v>
      </c>
      <c r="AM148">
        <v>0</v>
      </c>
      <c r="AN148">
        <v>0</v>
      </c>
      <c r="AO148">
        <v>0</v>
      </c>
      <c r="AP148">
        <v>0</v>
      </c>
      <c r="AQ148">
        <v>0</v>
      </c>
      <c r="AR148">
        <v>0</v>
      </c>
    </row>
    <row r="149" spans="1:44" x14ac:dyDescent="0.2">
      <c r="A149">
        <f>ROW(Source!A535)</f>
        <v>535</v>
      </c>
      <c r="B149">
        <v>35380330</v>
      </c>
      <c r="C149">
        <v>35380324</v>
      </c>
      <c r="D149">
        <v>35111398</v>
      </c>
      <c r="E149">
        <v>15872964</v>
      </c>
      <c r="F149">
        <v>1</v>
      </c>
      <c r="G149">
        <v>15872964</v>
      </c>
      <c r="H149">
        <v>1</v>
      </c>
      <c r="I149" t="s">
        <v>982</v>
      </c>
      <c r="J149" t="s">
        <v>3</v>
      </c>
      <c r="K149" t="s">
        <v>983</v>
      </c>
      <c r="L149">
        <v>1191</v>
      </c>
      <c r="N149">
        <v>1013</v>
      </c>
      <c r="O149" t="s">
        <v>984</v>
      </c>
      <c r="P149" t="s">
        <v>984</v>
      </c>
      <c r="Q149">
        <v>1</v>
      </c>
      <c r="X149">
        <v>2.2999999999999998</v>
      </c>
      <c r="Y149">
        <v>0</v>
      </c>
      <c r="Z149">
        <v>0</v>
      </c>
      <c r="AA149">
        <v>0</v>
      </c>
      <c r="AB149">
        <v>0</v>
      </c>
      <c r="AC149">
        <v>0</v>
      </c>
      <c r="AD149">
        <v>1</v>
      </c>
      <c r="AE149">
        <v>1</v>
      </c>
      <c r="AF149" t="s">
        <v>3</v>
      </c>
      <c r="AG149">
        <v>2.2999999999999998</v>
      </c>
      <c r="AH149">
        <v>2</v>
      </c>
      <c r="AI149">
        <v>35380325</v>
      </c>
      <c r="AJ149">
        <v>149</v>
      </c>
      <c r="AK149">
        <v>0</v>
      </c>
      <c r="AL149">
        <v>0</v>
      </c>
      <c r="AM149">
        <v>0</v>
      </c>
      <c r="AN149">
        <v>0</v>
      </c>
      <c r="AO149">
        <v>0</v>
      </c>
      <c r="AP149">
        <v>0</v>
      </c>
      <c r="AQ149">
        <v>0</v>
      </c>
      <c r="AR149">
        <v>0</v>
      </c>
    </row>
    <row r="150" spans="1:44" x14ac:dyDescent="0.2">
      <c r="A150">
        <f>ROW(Source!A535)</f>
        <v>535</v>
      </c>
      <c r="B150">
        <v>35380331</v>
      </c>
      <c r="C150">
        <v>35380324</v>
      </c>
      <c r="D150">
        <v>35112768</v>
      </c>
      <c r="E150">
        <v>1</v>
      </c>
      <c r="F150">
        <v>1</v>
      </c>
      <c r="G150">
        <v>15872964</v>
      </c>
      <c r="H150">
        <v>2</v>
      </c>
      <c r="I150" t="s">
        <v>1081</v>
      </c>
      <c r="J150" t="s">
        <v>1082</v>
      </c>
      <c r="K150" t="s">
        <v>1083</v>
      </c>
      <c r="L150">
        <v>1368</v>
      </c>
      <c r="N150">
        <v>1011</v>
      </c>
      <c r="O150" t="s">
        <v>988</v>
      </c>
      <c r="P150" t="s">
        <v>988</v>
      </c>
      <c r="Q150">
        <v>1</v>
      </c>
      <c r="X150">
        <v>0.14000000000000001</v>
      </c>
      <c r="Y150">
        <v>0</v>
      </c>
      <c r="Z150">
        <v>456.39</v>
      </c>
      <c r="AA150">
        <v>1.4</v>
      </c>
      <c r="AB150">
        <v>0</v>
      </c>
      <c r="AC150">
        <v>0</v>
      </c>
      <c r="AD150">
        <v>1</v>
      </c>
      <c r="AE150">
        <v>0</v>
      </c>
      <c r="AF150" t="s">
        <v>3</v>
      </c>
      <c r="AG150">
        <v>0.14000000000000001</v>
      </c>
      <c r="AH150">
        <v>2</v>
      </c>
      <c r="AI150">
        <v>35380326</v>
      </c>
      <c r="AJ150">
        <v>150</v>
      </c>
      <c r="AK150">
        <v>0</v>
      </c>
      <c r="AL150">
        <v>0</v>
      </c>
      <c r="AM150">
        <v>0</v>
      </c>
      <c r="AN150">
        <v>0</v>
      </c>
      <c r="AO150">
        <v>0</v>
      </c>
      <c r="AP150">
        <v>0</v>
      </c>
      <c r="AQ150">
        <v>0</v>
      </c>
      <c r="AR150">
        <v>0</v>
      </c>
    </row>
    <row r="151" spans="1:44" x14ac:dyDescent="0.2">
      <c r="A151">
        <f>ROW(Source!A535)</f>
        <v>535</v>
      </c>
      <c r="B151">
        <v>35380332</v>
      </c>
      <c r="C151">
        <v>35380324</v>
      </c>
      <c r="D151">
        <v>35113206</v>
      </c>
      <c r="E151">
        <v>1</v>
      </c>
      <c r="F151">
        <v>1</v>
      </c>
      <c r="G151">
        <v>15872964</v>
      </c>
      <c r="H151">
        <v>2</v>
      </c>
      <c r="I151" t="s">
        <v>989</v>
      </c>
      <c r="J151" t="s">
        <v>990</v>
      </c>
      <c r="K151" t="s">
        <v>991</v>
      </c>
      <c r="L151">
        <v>1368</v>
      </c>
      <c r="N151">
        <v>1011</v>
      </c>
      <c r="O151" t="s">
        <v>988</v>
      </c>
      <c r="P151" t="s">
        <v>988</v>
      </c>
      <c r="Q151">
        <v>1</v>
      </c>
      <c r="X151">
        <v>0.04</v>
      </c>
      <c r="Y151">
        <v>0</v>
      </c>
      <c r="Z151">
        <v>4.72</v>
      </c>
      <c r="AA151">
        <v>0.1</v>
      </c>
      <c r="AB151">
        <v>0</v>
      </c>
      <c r="AC151">
        <v>0</v>
      </c>
      <c r="AD151">
        <v>1</v>
      </c>
      <c r="AE151">
        <v>0</v>
      </c>
      <c r="AF151" t="s">
        <v>3</v>
      </c>
      <c r="AG151">
        <v>0.04</v>
      </c>
      <c r="AH151">
        <v>2</v>
      </c>
      <c r="AI151">
        <v>35380327</v>
      </c>
      <c r="AJ151">
        <v>151</v>
      </c>
      <c r="AK151">
        <v>0</v>
      </c>
      <c r="AL151">
        <v>0</v>
      </c>
      <c r="AM151">
        <v>0</v>
      </c>
      <c r="AN151">
        <v>0</v>
      </c>
      <c r="AO151">
        <v>0</v>
      </c>
      <c r="AP151">
        <v>0</v>
      </c>
      <c r="AQ151">
        <v>0</v>
      </c>
      <c r="AR151">
        <v>0</v>
      </c>
    </row>
    <row r="152" spans="1:44" x14ac:dyDescent="0.2">
      <c r="A152">
        <f>ROW(Source!A535)</f>
        <v>535</v>
      </c>
      <c r="B152">
        <v>35380333</v>
      </c>
      <c r="C152">
        <v>35380324</v>
      </c>
      <c r="D152">
        <v>35113178</v>
      </c>
      <c r="E152">
        <v>1</v>
      </c>
      <c r="F152">
        <v>1</v>
      </c>
      <c r="G152">
        <v>15872964</v>
      </c>
      <c r="H152">
        <v>2</v>
      </c>
      <c r="I152" t="s">
        <v>1084</v>
      </c>
      <c r="J152" t="s">
        <v>1085</v>
      </c>
      <c r="K152" t="s">
        <v>1086</v>
      </c>
      <c r="L152">
        <v>1368</v>
      </c>
      <c r="N152">
        <v>1011</v>
      </c>
      <c r="O152" t="s">
        <v>988</v>
      </c>
      <c r="P152" t="s">
        <v>988</v>
      </c>
      <c r="Q152">
        <v>1</v>
      </c>
      <c r="X152">
        <v>0.22</v>
      </c>
      <c r="Y152">
        <v>0</v>
      </c>
      <c r="Z152">
        <v>9.8699999999999992</v>
      </c>
      <c r="AA152">
        <v>0.49</v>
      </c>
      <c r="AB152">
        <v>0</v>
      </c>
      <c r="AC152">
        <v>0</v>
      </c>
      <c r="AD152">
        <v>1</v>
      </c>
      <c r="AE152">
        <v>0</v>
      </c>
      <c r="AF152" t="s">
        <v>3</v>
      </c>
      <c r="AG152">
        <v>0.22</v>
      </c>
      <c r="AH152">
        <v>2</v>
      </c>
      <c r="AI152">
        <v>35380328</v>
      </c>
      <c r="AJ152">
        <v>152</v>
      </c>
      <c r="AK152">
        <v>0</v>
      </c>
      <c r="AL152">
        <v>0</v>
      </c>
      <c r="AM152">
        <v>0</v>
      </c>
      <c r="AN152">
        <v>0</v>
      </c>
      <c r="AO152">
        <v>0</v>
      </c>
      <c r="AP152">
        <v>0</v>
      </c>
      <c r="AQ152">
        <v>0</v>
      </c>
      <c r="AR152">
        <v>0</v>
      </c>
    </row>
    <row r="153" spans="1:44" x14ac:dyDescent="0.2">
      <c r="A153">
        <f>ROW(Source!A535)</f>
        <v>535</v>
      </c>
      <c r="B153">
        <v>35380334</v>
      </c>
      <c r="C153">
        <v>35380324</v>
      </c>
      <c r="D153">
        <v>35122221</v>
      </c>
      <c r="E153">
        <v>1</v>
      </c>
      <c r="F153">
        <v>1</v>
      </c>
      <c r="G153">
        <v>15872964</v>
      </c>
      <c r="H153">
        <v>3</v>
      </c>
      <c r="I153" t="s">
        <v>128</v>
      </c>
      <c r="J153" t="s">
        <v>130</v>
      </c>
      <c r="K153" t="s">
        <v>129</v>
      </c>
      <c r="L153">
        <v>1354</v>
      </c>
      <c r="N153">
        <v>1010</v>
      </c>
      <c r="O153" t="s">
        <v>52</v>
      </c>
      <c r="P153" t="s">
        <v>52</v>
      </c>
      <c r="Q153">
        <v>1</v>
      </c>
      <c r="X153">
        <v>1</v>
      </c>
      <c r="Y153">
        <v>2206.16</v>
      </c>
      <c r="Z153">
        <v>0</v>
      </c>
      <c r="AA153">
        <v>0</v>
      </c>
      <c r="AB153">
        <v>0</v>
      </c>
      <c r="AC153">
        <v>0</v>
      </c>
      <c r="AD153">
        <v>1</v>
      </c>
      <c r="AE153">
        <v>0</v>
      </c>
      <c r="AF153" t="s">
        <v>3</v>
      </c>
      <c r="AG153">
        <v>1</v>
      </c>
      <c r="AH153">
        <v>2</v>
      </c>
      <c r="AI153">
        <v>35380329</v>
      </c>
      <c r="AJ153">
        <v>153</v>
      </c>
      <c r="AK153">
        <v>0</v>
      </c>
      <c r="AL153">
        <v>0</v>
      </c>
      <c r="AM153">
        <v>0</v>
      </c>
      <c r="AN153">
        <v>0</v>
      </c>
      <c r="AO153">
        <v>0</v>
      </c>
      <c r="AP153">
        <v>0</v>
      </c>
      <c r="AQ153">
        <v>0</v>
      </c>
      <c r="AR153">
        <v>0</v>
      </c>
    </row>
    <row r="154" spans="1:44" x14ac:dyDescent="0.2">
      <c r="A154">
        <f>ROW(Source!A572)</f>
        <v>572</v>
      </c>
      <c r="B154">
        <v>35380401</v>
      </c>
      <c r="C154">
        <v>35380107</v>
      </c>
      <c r="D154">
        <v>35111398</v>
      </c>
      <c r="E154">
        <v>15872964</v>
      </c>
      <c r="F154">
        <v>1</v>
      </c>
      <c r="G154">
        <v>15872964</v>
      </c>
      <c r="H154">
        <v>1</v>
      </c>
      <c r="I154" t="s">
        <v>982</v>
      </c>
      <c r="J154" t="s">
        <v>3</v>
      </c>
      <c r="K154" t="s">
        <v>983</v>
      </c>
      <c r="L154">
        <v>1191</v>
      </c>
      <c r="N154">
        <v>1013</v>
      </c>
      <c r="O154" t="s">
        <v>984</v>
      </c>
      <c r="P154" t="s">
        <v>984</v>
      </c>
      <c r="Q154">
        <v>1</v>
      </c>
      <c r="X154">
        <v>5.84</v>
      </c>
      <c r="Y154">
        <v>0</v>
      </c>
      <c r="Z154">
        <v>0</v>
      </c>
      <c r="AA154">
        <v>0</v>
      </c>
      <c r="AB154">
        <v>0</v>
      </c>
      <c r="AC154">
        <v>0</v>
      </c>
      <c r="AD154">
        <v>1</v>
      </c>
      <c r="AE154">
        <v>1</v>
      </c>
      <c r="AF154" t="s">
        <v>3</v>
      </c>
      <c r="AG154">
        <v>5.84</v>
      </c>
      <c r="AH154">
        <v>2</v>
      </c>
      <c r="AI154">
        <v>35380401</v>
      </c>
      <c r="AJ154">
        <v>154</v>
      </c>
      <c r="AK154">
        <v>0</v>
      </c>
      <c r="AL154">
        <v>0</v>
      </c>
      <c r="AM154">
        <v>0</v>
      </c>
      <c r="AN154">
        <v>0</v>
      </c>
      <c r="AO154">
        <v>0</v>
      </c>
      <c r="AP154">
        <v>0</v>
      </c>
      <c r="AQ154">
        <v>0</v>
      </c>
      <c r="AR154">
        <v>0</v>
      </c>
    </row>
    <row r="155" spans="1:44" x14ac:dyDescent="0.2">
      <c r="A155">
        <f>ROW(Source!A573)</f>
        <v>573</v>
      </c>
      <c r="B155">
        <v>35380404</v>
      </c>
      <c r="C155">
        <v>35380402</v>
      </c>
      <c r="D155">
        <v>35111398</v>
      </c>
      <c r="E155">
        <v>15872964</v>
      </c>
      <c r="F155">
        <v>1</v>
      </c>
      <c r="G155">
        <v>15872964</v>
      </c>
      <c r="H155">
        <v>1</v>
      </c>
      <c r="I155" t="s">
        <v>982</v>
      </c>
      <c r="J155" t="s">
        <v>3</v>
      </c>
      <c r="K155" t="s">
        <v>983</v>
      </c>
      <c r="L155">
        <v>1191</v>
      </c>
      <c r="N155">
        <v>1013</v>
      </c>
      <c r="O155" t="s">
        <v>984</v>
      </c>
      <c r="P155" t="s">
        <v>984</v>
      </c>
      <c r="Q155">
        <v>1</v>
      </c>
      <c r="X155">
        <v>38.86</v>
      </c>
      <c r="Y155">
        <v>0</v>
      </c>
      <c r="Z155">
        <v>0</v>
      </c>
      <c r="AA155">
        <v>0</v>
      </c>
      <c r="AB155">
        <v>0</v>
      </c>
      <c r="AC155">
        <v>0</v>
      </c>
      <c r="AD155">
        <v>1</v>
      </c>
      <c r="AE155">
        <v>1</v>
      </c>
      <c r="AF155" t="s">
        <v>55</v>
      </c>
      <c r="AG155">
        <v>7.7720000000000002</v>
      </c>
      <c r="AH155">
        <v>2</v>
      </c>
      <c r="AI155">
        <v>35380404</v>
      </c>
      <c r="AJ155">
        <v>155</v>
      </c>
      <c r="AK155">
        <v>0</v>
      </c>
      <c r="AL155">
        <v>0</v>
      </c>
      <c r="AM155">
        <v>0</v>
      </c>
      <c r="AN155">
        <v>0</v>
      </c>
      <c r="AO155">
        <v>0</v>
      </c>
      <c r="AP155">
        <v>0</v>
      </c>
      <c r="AQ155">
        <v>0</v>
      </c>
      <c r="AR155">
        <v>0</v>
      </c>
    </row>
    <row r="156" spans="1:44" x14ac:dyDescent="0.2">
      <c r="A156">
        <f>ROW(Source!A573)</f>
        <v>573</v>
      </c>
      <c r="B156">
        <v>35380405</v>
      </c>
      <c r="C156">
        <v>35380402</v>
      </c>
      <c r="D156">
        <v>35113133</v>
      </c>
      <c r="E156">
        <v>1</v>
      </c>
      <c r="F156">
        <v>1</v>
      </c>
      <c r="G156">
        <v>15872964</v>
      </c>
      <c r="H156">
        <v>2</v>
      </c>
      <c r="I156" t="s">
        <v>985</v>
      </c>
      <c r="J156" t="s">
        <v>986</v>
      </c>
      <c r="K156" t="s">
        <v>987</v>
      </c>
      <c r="L156">
        <v>1368</v>
      </c>
      <c r="N156">
        <v>1011</v>
      </c>
      <c r="O156" t="s">
        <v>988</v>
      </c>
      <c r="P156" t="s">
        <v>988</v>
      </c>
      <c r="Q156">
        <v>1</v>
      </c>
      <c r="X156">
        <v>9.1</v>
      </c>
      <c r="Y156">
        <v>0</v>
      </c>
      <c r="Z156">
        <v>5.13</v>
      </c>
      <c r="AA156">
        <v>7.0000000000000007E-2</v>
      </c>
      <c r="AB156">
        <v>0</v>
      </c>
      <c r="AC156">
        <v>0</v>
      </c>
      <c r="AD156">
        <v>1</v>
      </c>
      <c r="AE156">
        <v>0</v>
      </c>
      <c r="AF156" t="s">
        <v>55</v>
      </c>
      <c r="AG156">
        <v>1.82</v>
      </c>
      <c r="AH156">
        <v>2</v>
      </c>
      <c r="AI156">
        <v>35380405</v>
      </c>
      <c r="AJ156">
        <v>156</v>
      </c>
      <c r="AK156">
        <v>0</v>
      </c>
      <c r="AL156">
        <v>0</v>
      </c>
      <c r="AM156">
        <v>0</v>
      </c>
      <c r="AN156">
        <v>0</v>
      </c>
      <c r="AO156">
        <v>0</v>
      </c>
      <c r="AP156">
        <v>0</v>
      </c>
      <c r="AQ156">
        <v>0</v>
      </c>
      <c r="AR156">
        <v>0</v>
      </c>
    </row>
    <row r="157" spans="1:44" x14ac:dyDescent="0.2">
      <c r="A157">
        <f>ROW(Source!A573)</f>
        <v>573</v>
      </c>
      <c r="B157">
        <v>35380406</v>
      </c>
      <c r="C157">
        <v>35380402</v>
      </c>
      <c r="D157">
        <v>35113206</v>
      </c>
      <c r="E157">
        <v>1</v>
      </c>
      <c r="F157">
        <v>1</v>
      </c>
      <c r="G157">
        <v>15872964</v>
      </c>
      <c r="H157">
        <v>2</v>
      </c>
      <c r="I157" t="s">
        <v>989</v>
      </c>
      <c r="J157" t="s">
        <v>990</v>
      </c>
      <c r="K157" t="s">
        <v>991</v>
      </c>
      <c r="L157">
        <v>1368</v>
      </c>
      <c r="N157">
        <v>1011</v>
      </c>
      <c r="O157" t="s">
        <v>988</v>
      </c>
      <c r="P157" t="s">
        <v>988</v>
      </c>
      <c r="Q157">
        <v>1</v>
      </c>
      <c r="X157">
        <v>0.15</v>
      </c>
      <c r="Y157">
        <v>0</v>
      </c>
      <c r="Z157">
        <v>4.72</v>
      </c>
      <c r="AA157">
        <v>0.1</v>
      </c>
      <c r="AB157">
        <v>0</v>
      </c>
      <c r="AC157">
        <v>0</v>
      </c>
      <c r="AD157">
        <v>1</v>
      </c>
      <c r="AE157">
        <v>0</v>
      </c>
      <c r="AF157" t="s">
        <v>55</v>
      </c>
      <c r="AG157">
        <v>0.03</v>
      </c>
      <c r="AH157">
        <v>2</v>
      </c>
      <c r="AI157">
        <v>35380406</v>
      </c>
      <c r="AJ157">
        <v>157</v>
      </c>
      <c r="AK157">
        <v>0</v>
      </c>
      <c r="AL157">
        <v>0</v>
      </c>
      <c r="AM157">
        <v>0</v>
      </c>
      <c r="AN157">
        <v>0</v>
      </c>
      <c r="AO157">
        <v>0</v>
      </c>
      <c r="AP157">
        <v>0</v>
      </c>
      <c r="AQ157">
        <v>0</v>
      </c>
      <c r="AR157">
        <v>0</v>
      </c>
    </row>
    <row r="158" spans="1:44" x14ac:dyDescent="0.2">
      <c r="A158">
        <f>ROW(Source!A573)</f>
        <v>573</v>
      </c>
      <c r="B158">
        <v>35380407</v>
      </c>
      <c r="C158">
        <v>35380402</v>
      </c>
      <c r="D158">
        <v>35113368</v>
      </c>
      <c r="E158">
        <v>1</v>
      </c>
      <c r="F158">
        <v>1</v>
      </c>
      <c r="G158">
        <v>15872964</v>
      </c>
      <c r="H158">
        <v>3</v>
      </c>
      <c r="I158" t="s">
        <v>1087</v>
      </c>
      <c r="J158" t="s">
        <v>1088</v>
      </c>
      <c r="K158" t="s">
        <v>1089</v>
      </c>
      <c r="L158">
        <v>1354</v>
      </c>
      <c r="N158">
        <v>1010</v>
      </c>
      <c r="O158" t="s">
        <v>52</v>
      </c>
      <c r="P158" t="s">
        <v>52</v>
      </c>
      <c r="Q158">
        <v>1</v>
      </c>
      <c r="X158">
        <v>2</v>
      </c>
      <c r="Y158">
        <v>1415.18</v>
      </c>
      <c r="Z158">
        <v>0</v>
      </c>
      <c r="AA158">
        <v>0</v>
      </c>
      <c r="AB158">
        <v>0</v>
      </c>
      <c r="AC158">
        <v>0</v>
      </c>
      <c r="AD158">
        <v>1</v>
      </c>
      <c r="AE158">
        <v>0</v>
      </c>
      <c r="AF158" t="s">
        <v>54</v>
      </c>
      <c r="AG158">
        <v>0</v>
      </c>
      <c r="AH158">
        <v>2</v>
      </c>
      <c r="AI158">
        <v>35380407</v>
      </c>
      <c r="AJ158">
        <v>158</v>
      </c>
      <c r="AK158">
        <v>0</v>
      </c>
      <c r="AL158">
        <v>0</v>
      </c>
      <c r="AM158">
        <v>0</v>
      </c>
      <c r="AN158">
        <v>0</v>
      </c>
      <c r="AO158">
        <v>0</v>
      </c>
      <c r="AP158">
        <v>0</v>
      </c>
      <c r="AQ158">
        <v>0</v>
      </c>
      <c r="AR158">
        <v>0</v>
      </c>
    </row>
    <row r="159" spans="1:44" x14ac:dyDescent="0.2">
      <c r="A159">
        <f>ROW(Source!A573)</f>
        <v>573</v>
      </c>
      <c r="B159">
        <v>35380408</v>
      </c>
      <c r="C159">
        <v>35380402</v>
      </c>
      <c r="D159">
        <v>35114359</v>
      </c>
      <c r="E159">
        <v>1</v>
      </c>
      <c r="F159">
        <v>1</v>
      </c>
      <c r="G159">
        <v>15872964</v>
      </c>
      <c r="H159">
        <v>3</v>
      </c>
      <c r="I159" t="s">
        <v>992</v>
      </c>
      <c r="J159" t="s">
        <v>993</v>
      </c>
      <c r="K159" t="s">
        <v>994</v>
      </c>
      <c r="L159">
        <v>1348</v>
      </c>
      <c r="N159">
        <v>1009</v>
      </c>
      <c r="O159" t="s">
        <v>995</v>
      </c>
      <c r="P159" t="s">
        <v>995</v>
      </c>
      <c r="Q159">
        <v>1000</v>
      </c>
      <c r="X159">
        <v>7.3999999999999999E-4</v>
      </c>
      <c r="Y159">
        <v>190540.34</v>
      </c>
      <c r="Z159">
        <v>0</v>
      </c>
      <c r="AA159">
        <v>0</v>
      </c>
      <c r="AB159">
        <v>0</v>
      </c>
      <c r="AC159">
        <v>0</v>
      </c>
      <c r="AD159">
        <v>1</v>
      </c>
      <c r="AE159">
        <v>0</v>
      </c>
      <c r="AF159" t="s">
        <v>54</v>
      </c>
      <c r="AG159">
        <v>0</v>
      </c>
      <c r="AH159">
        <v>2</v>
      </c>
      <c r="AI159">
        <v>35380408</v>
      </c>
      <c r="AJ159">
        <v>159</v>
      </c>
      <c r="AK159">
        <v>0</v>
      </c>
      <c r="AL159">
        <v>0</v>
      </c>
      <c r="AM159">
        <v>0</v>
      </c>
      <c r="AN159">
        <v>0</v>
      </c>
      <c r="AO159">
        <v>0</v>
      </c>
      <c r="AP159">
        <v>0</v>
      </c>
      <c r="AQ159">
        <v>0</v>
      </c>
      <c r="AR159">
        <v>0</v>
      </c>
    </row>
    <row r="160" spans="1:44" x14ac:dyDescent="0.2">
      <c r="A160">
        <f>ROW(Source!A573)</f>
        <v>573</v>
      </c>
      <c r="B160">
        <v>35380409</v>
      </c>
      <c r="C160">
        <v>35380402</v>
      </c>
      <c r="D160">
        <v>35114332</v>
      </c>
      <c r="E160">
        <v>1</v>
      </c>
      <c r="F160">
        <v>1</v>
      </c>
      <c r="G160">
        <v>15872964</v>
      </c>
      <c r="H160">
        <v>3</v>
      </c>
      <c r="I160" t="s">
        <v>996</v>
      </c>
      <c r="J160" t="s">
        <v>997</v>
      </c>
      <c r="K160" t="s">
        <v>998</v>
      </c>
      <c r="L160">
        <v>1355</v>
      </c>
      <c r="N160">
        <v>1010</v>
      </c>
      <c r="O160" t="s">
        <v>18</v>
      </c>
      <c r="P160" t="s">
        <v>18</v>
      </c>
      <c r="Q160">
        <v>100</v>
      </c>
      <c r="X160">
        <v>4</v>
      </c>
      <c r="Y160">
        <v>997.35</v>
      </c>
      <c r="Z160">
        <v>0</v>
      </c>
      <c r="AA160">
        <v>0</v>
      </c>
      <c r="AB160">
        <v>0</v>
      </c>
      <c r="AC160">
        <v>0</v>
      </c>
      <c r="AD160">
        <v>1</v>
      </c>
      <c r="AE160">
        <v>0</v>
      </c>
      <c r="AF160" t="s">
        <v>54</v>
      </c>
      <c r="AG160">
        <v>0</v>
      </c>
      <c r="AH160">
        <v>2</v>
      </c>
      <c r="AI160">
        <v>35380409</v>
      </c>
      <c r="AJ160">
        <v>160</v>
      </c>
      <c r="AK160">
        <v>0</v>
      </c>
      <c r="AL160">
        <v>0</v>
      </c>
      <c r="AM160">
        <v>0</v>
      </c>
      <c r="AN160">
        <v>0</v>
      </c>
      <c r="AO160">
        <v>0</v>
      </c>
      <c r="AP160">
        <v>0</v>
      </c>
      <c r="AQ160">
        <v>0</v>
      </c>
      <c r="AR160">
        <v>0</v>
      </c>
    </row>
    <row r="161" spans="1:44" x14ac:dyDescent="0.2">
      <c r="A161">
        <f>ROW(Source!A573)</f>
        <v>573</v>
      </c>
      <c r="B161">
        <v>35380410</v>
      </c>
      <c r="C161">
        <v>35380402</v>
      </c>
      <c r="D161">
        <v>35116002</v>
      </c>
      <c r="E161">
        <v>1</v>
      </c>
      <c r="F161">
        <v>1</v>
      </c>
      <c r="G161">
        <v>15872964</v>
      </c>
      <c r="H161">
        <v>3</v>
      </c>
      <c r="I161" t="s">
        <v>1090</v>
      </c>
      <c r="J161" t="s">
        <v>1091</v>
      </c>
      <c r="K161" t="s">
        <v>1092</v>
      </c>
      <c r="L161">
        <v>1301</v>
      </c>
      <c r="N161">
        <v>1003</v>
      </c>
      <c r="O161" t="s">
        <v>1002</v>
      </c>
      <c r="P161" t="s">
        <v>1002</v>
      </c>
      <c r="Q161">
        <v>1</v>
      </c>
      <c r="X161">
        <v>100</v>
      </c>
      <c r="Y161">
        <v>658.59</v>
      </c>
      <c r="Z161">
        <v>0</v>
      </c>
      <c r="AA161">
        <v>0</v>
      </c>
      <c r="AB161">
        <v>0</v>
      </c>
      <c r="AC161">
        <v>0</v>
      </c>
      <c r="AD161">
        <v>1</v>
      </c>
      <c r="AE161">
        <v>0</v>
      </c>
      <c r="AF161" t="s">
        <v>54</v>
      </c>
      <c r="AG161">
        <v>0</v>
      </c>
      <c r="AH161">
        <v>2</v>
      </c>
      <c r="AI161">
        <v>35380410</v>
      </c>
      <c r="AJ161">
        <v>161</v>
      </c>
      <c r="AK161">
        <v>0</v>
      </c>
      <c r="AL161">
        <v>0</v>
      </c>
      <c r="AM161">
        <v>0</v>
      </c>
      <c r="AN161">
        <v>0</v>
      </c>
      <c r="AO161">
        <v>0</v>
      </c>
      <c r="AP161">
        <v>0</v>
      </c>
      <c r="AQ161">
        <v>0</v>
      </c>
      <c r="AR161">
        <v>0</v>
      </c>
    </row>
    <row r="162" spans="1:44" x14ac:dyDescent="0.2">
      <c r="A162">
        <f>ROW(Source!A573)</f>
        <v>573</v>
      </c>
      <c r="B162">
        <v>35380411</v>
      </c>
      <c r="C162">
        <v>35380402</v>
      </c>
      <c r="D162">
        <v>35116003</v>
      </c>
      <c r="E162">
        <v>1</v>
      </c>
      <c r="F162">
        <v>1</v>
      </c>
      <c r="G162">
        <v>15872964</v>
      </c>
      <c r="H162">
        <v>3</v>
      </c>
      <c r="I162" t="s">
        <v>1093</v>
      </c>
      <c r="J162" t="s">
        <v>1094</v>
      </c>
      <c r="K162" t="s">
        <v>1095</v>
      </c>
      <c r="L162">
        <v>1354</v>
      </c>
      <c r="N162">
        <v>1010</v>
      </c>
      <c r="O162" t="s">
        <v>52</v>
      </c>
      <c r="P162" t="s">
        <v>52</v>
      </c>
      <c r="Q162">
        <v>1</v>
      </c>
      <c r="X162">
        <v>15</v>
      </c>
      <c r="Y162">
        <v>153.13</v>
      </c>
      <c r="Z162">
        <v>0</v>
      </c>
      <c r="AA162">
        <v>0</v>
      </c>
      <c r="AB162">
        <v>0</v>
      </c>
      <c r="AC162">
        <v>0</v>
      </c>
      <c r="AD162">
        <v>1</v>
      </c>
      <c r="AE162">
        <v>0</v>
      </c>
      <c r="AF162" t="s">
        <v>54</v>
      </c>
      <c r="AG162">
        <v>0</v>
      </c>
      <c r="AH162">
        <v>2</v>
      </c>
      <c r="AI162">
        <v>35380411</v>
      </c>
      <c r="AJ162">
        <v>162</v>
      </c>
      <c r="AK162">
        <v>0</v>
      </c>
      <c r="AL162">
        <v>0</v>
      </c>
      <c r="AM162">
        <v>0</v>
      </c>
      <c r="AN162">
        <v>0</v>
      </c>
      <c r="AO162">
        <v>0</v>
      </c>
      <c r="AP162">
        <v>0</v>
      </c>
      <c r="AQ162">
        <v>0</v>
      </c>
      <c r="AR162">
        <v>0</v>
      </c>
    </row>
    <row r="163" spans="1:44" x14ac:dyDescent="0.2">
      <c r="A163">
        <f>ROW(Source!A573)</f>
        <v>573</v>
      </c>
      <c r="B163">
        <v>35380412</v>
      </c>
      <c r="C163">
        <v>35380402</v>
      </c>
      <c r="D163">
        <v>35116004</v>
      </c>
      <c r="E163">
        <v>1</v>
      </c>
      <c r="F163">
        <v>1</v>
      </c>
      <c r="G163">
        <v>15872964</v>
      </c>
      <c r="H163">
        <v>3</v>
      </c>
      <c r="I163" t="s">
        <v>1096</v>
      </c>
      <c r="J163" t="s">
        <v>1097</v>
      </c>
      <c r="K163" t="s">
        <v>1098</v>
      </c>
      <c r="L163">
        <v>1354</v>
      </c>
      <c r="N163">
        <v>1010</v>
      </c>
      <c r="O163" t="s">
        <v>52</v>
      </c>
      <c r="P163" t="s">
        <v>52</v>
      </c>
      <c r="Q163">
        <v>1</v>
      </c>
      <c r="X163">
        <v>4</v>
      </c>
      <c r="Y163">
        <v>172.42</v>
      </c>
      <c r="Z163">
        <v>0</v>
      </c>
      <c r="AA163">
        <v>0</v>
      </c>
      <c r="AB163">
        <v>0</v>
      </c>
      <c r="AC163">
        <v>0</v>
      </c>
      <c r="AD163">
        <v>1</v>
      </c>
      <c r="AE163">
        <v>0</v>
      </c>
      <c r="AF163" t="s">
        <v>54</v>
      </c>
      <c r="AG163">
        <v>0</v>
      </c>
      <c r="AH163">
        <v>2</v>
      </c>
      <c r="AI163">
        <v>35380412</v>
      </c>
      <c r="AJ163">
        <v>163</v>
      </c>
      <c r="AK163">
        <v>0</v>
      </c>
      <c r="AL163">
        <v>0</v>
      </c>
      <c r="AM163">
        <v>0</v>
      </c>
      <c r="AN163">
        <v>0</v>
      </c>
      <c r="AO163">
        <v>0</v>
      </c>
      <c r="AP163">
        <v>0</v>
      </c>
      <c r="AQ163">
        <v>0</v>
      </c>
      <c r="AR163">
        <v>0</v>
      </c>
    </row>
    <row r="164" spans="1:44" x14ac:dyDescent="0.2">
      <c r="A164">
        <f>ROW(Source!A573)</f>
        <v>573</v>
      </c>
      <c r="B164">
        <v>35380413</v>
      </c>
      <c r="C164">
        <v>35380402</v>
      </c>
      <c r="D164">
        <v>35116005</v>
      </c>
      <c r="E164">
        <v>1</v>
      </c>
      <c r="F164">
        <v>1</v>
      </c>
      <c r="G164">
        <v>15872964</v>
      </c>
      <c r="H164">
        <v>3</v>
      </c>
      <c r="I164" t="s">
        <v>1099</v>
      </c>
      <c r="J164" t="s">
        <v>1100</v>
      </c>
      <c r="K164" t="s">
        <v>1101</v>
      </c>
      <c r="L164">
        <v>1354</v>
      </c>
      <c r="N164">
        <v>1010</v>
      </c>
      <c r="O164" t="s">
        <v>52</v>
      </c>
      <c r="P164" t="s">
        <v>52</v>
      </c>
      <c r="Q164">
        <v>1</v>
      </c>
      <c r="X164">
        <v>4</v>
      </c>
      <c r="Y164">
        <v>54.24</v>
      </c>
      <c r="Z164">
        <v>0</v>
      </c>
      <c r="AA164">
        <v>0</v>
      </c>
      <c r="AB164">
        <v>0</v>
      </c>
      <c r="AC164">
        <v>0</v>
      </c>
      <c r="AD164">
        <v>1</v>
      </c>
      <c r="AE164">
        <v>0</v>
      </c>
      <c r="AF164" t="s">
        <v>54</v>
      </c>
      <c r="AG164">
        <v>0</v>
      </c>
      <c r="AH164">
        <v>2</v>
      </c>
      <c r="AI164">
        <v>35380413</v>
      </c>
      <c r="AJ164">
        <v>164</v>
      </c>
      <c r="AK164">
        <v>0</v>
      </c>
      <c r="AL164">
        <v>0</v>
      </c>
      <c r="AM164">
        <v>0</v>
      </c>
      <c r="AN164">
        <v>0</v>
      </c>
      <c r="AO164">
        <v>0</v>
      </c>
      <c r="AP164">
        <v>0</v>
      </c>
      <c r="AQ164">
        <v>0</v>
      </c>
      <c r="AR164">
        <v>0</v>
      </c>
    </row>
    <row r="165" spans="1:44" x14ac:dyDescent="0.2">
      <c r="A165">
        <f>ROW(Source!A573)</f>
        <v>573</v>
      </c>
      <c r="B165">
        <v>35380414</v>
      </c>
      <c r="C165">
        <v>35380402</v>
      </c>
      <c r="D165">
        <v>35116007</v>
      </c>
      <c r="E165">
        <v>1</v>
      </c>
      <c r="F165">
        <v>1</v>
      </c>
      <c r="G165">
        <v>15872964</v>
      </c>
      <c r="H165">
        <v>3</v>
      </c>
      <c r="I165" t="s">
        <v>1102</v>
      </c>
      <c r="J165" t="s">
        <v>1103</v>
      </c>
      <c r="K165" t="s">
        <v>1104</v>
      </c>
      <c r="L165">
        <v>1354</v>
      </c>
      <c r="N165">
        <v>1010</v>
      </c>
      <c r="O165" t="s">
        <v>52</v>
      </c>
      <c r="P165" t="s">
        <v>52</v>
      </c>
      <c r="Q165">
        <v>1</v>
      </c>
      <c r="X165">
        <v>2</v>
      </c>
      <c r="Y165">
        <v>666.11</v>
      </c>
      <c r="Z165">
        <v>0</v>
      </c>
      <c r="AA165">
        <v>0</v>
      </c>
      <c r="AB165">
        <v>0</v>
      </c>
      <c r="AC165">
        <v>0</v>
      </c>
      <c r="AD165">
        <v>1</v>
      </c>
      <c r="AE165">
        <v>0</v>
      </c>
      <c r="AF165" t="s">
        <v>54</v>
      </c>
      <c r="AG165">
        <v>0</v>
      </c>
      <c r="AH165">
        <v>2</v>
      </c>
      <c r="AI165">
        <v>35380414</v>
      </c>
      <c r="AJ165">
        <v>165</v>
      </c>
      <c r="AK165">
        <v>0</v>
      </c>
      <c r="AL165">
        <v>0</v>
      </c>
      <c r="AM165">
        <v>0</v>
      </c>
      <c r="AN165">
        <v>0</v>
      </c>
      <c r="AO165">
        <v>0</v>
      </c>
      <c r="AP165">
        <v>0</v>
      </c>
      <c r="AQ165">
        <v>0</v>
      </c>
      <c r="AR165">
        <v>0</v>
      </c>
    </row>
    <row r="166" spans="1:44" x14ac:dyDescent="0.2">
      <c r="A166">
        <f>ROW(Source!A573)</f>
        <v>573</v>
      </c>
      <c r="B166">
        <v>35380415</v>
      </c>
      <c r="C166">
        <v>35380402</v>
      </c>
      <c r="D166">
        <v>35116008</v>
      </c>
      <c r="E166">
        <v>1</v>
      </c>
      <c r="F166">
        <v>1</v>
      </c>
      <c r="G166">
        <v>15872964</v>
      </c>
      <c r="H166">
        <v>3</v>
      </c>
      <c r="I166" t="s">
        <v>1105</v>
      </c>
      <c r="J166" t="s">
        <v>1106</v>
      </c>
      <c r="K166" t="s">
        <v>1107</v>
      </c>
      <c r="L166">
        <v>1354</v>
      </c>
      <c r="N166">
        <v>1010</v>
      </c>
      <c r="O166" t="s">
        <v>52</v>
      </c>
      <c r="P166" t="s">
        <v>52</v>
      </c>
      <c r="Q166">
        <v>1</v>
      </c>
      <c r="X166">
        <v>15</v>
      </c>
      <c r="Y166">
        <v>776.23</v>
      </c>
      <c r="Z166">
        <v>0</v>
      </c>
      <c r="AA166">
        <v>0</v>
      </c>
      <c r="AB166">
        <v>0</v>
      </c>
      <c r="AC166">
        <v>0</v>
      </c>
      <c r="AD166">
        <v>1</v>
      </c>
      <c r="AE166">
        <v>0</v>
      </c>
      <c r="AF166" t="s">
        <v>54</v>
      </c>
      <c r="AG166">
        <v>0</v>
      </c>
      <c r="AH166">
        <v>2</v>
      </c>
      <c r="AI166">
        <v>35380415</v>
      </c>
      <c r="AJ166">
        <v>166</v>
      </c>
      <c r="AK166">
        <v>0</v>
      </c>
      <c r="AL166">
        <v>0</v>
      </c>
      <c r="AM166">
        <v>0</v>
      </c>
      <c r="AN166">
        <v>0</v>
      </c>
      <c r="AO166">
        <v>0</v>
      </c>
      <c r="AP166">
        <v>0</v>
      </c>
      <c r="AQ166">
        <v>0</v>
      </c>
      <c r="AR166">
        <v>0</v>
      </c>
    </row>
    <row r="167" spans="1:44" x14ac:dyDescent="0.2">
      <c r="A167">
        <f>ROW(Source!A573)</f>
        <v>573</v>
      </c>
      <c r="B167">
        <v>35380416</v>
      </c>
      <c r="C167">
        <v>35380402</v>
      </c>
      <c r="D167">
        <v>35116009</v>
      </c>
      <c r="E167">
        <v>1</v>
      </c>
      <c r="F167">
        <v>1</v>
      </c>
      <c r="G167">
        <v>15872964</v>
      </c>
      <c r="H167">
        <v>3</v>
      </c>
      <c r="I167" t="s">
        <v>1108</v>
      </c>
      <c r="J167" t="s">
        <v>1109</v>
      </c>
      <c r="K167" t="s">
        <v>1110</v>
      </c>
      <c r="L167">
        <v>1354</v>
      </c>
      <c r="N167">
        <v>1010</v>
      </c>
      <c r="O167" t="s">
        <v>52</v>
      </c>
      <c r="P167" t="s">
        <v>52</v>
      </c>
      <c r="Q167">
        <v>1</v>
      </c>
      <c r="X167">
        <v>2</v>
      </c>
      <c r="Y167">
        <v>947.75</v>
      </c>
      <c r="Z167">
        <v>0</v>
      </c>
      <c r="AA167">
        <v>0</v>
      </c>
      <c r="AB167">
        <v>0</v>
      </c>
      <c r="AC167">
        <v>0</v>
      </c>
      <c r="AD167">
        <v>1</v>
      </c>
      <c r="AE167">
        <v>0</v>
      </c>
      <c r="AF167" t="s">
        <v>54</v>
      </c>
      <c r="AG167">
        <v>0</v>
      </c>
      <c r="AH167">
        <v>2</v>
      </c>
      <c r="AI167">
        <v>35380416</v>
      </c>
      <c r="AJ167">
        <v>167</v>
      </c>
      <c r="AK167">
        <v>0</v>
      </c>
      <c r="AL167">
        <v>0</v>
      </c>
      <c r="AM167">
        <v>0</v>
      </c>
      <c r="AN167">
        <v>0</v>
      </c>
      <c r="AO167">
        <v>0</v>
      </c>
      <c r="AP167">
        <v>0</v>
      </c>
      <c r="AQ167">
        <v>0</v>
      </c>
      <c r="AR167">
        <v>0</v>
      </c>
    </row>
    <row r="168" spans="1:44" x14ac:dyDescent="0.2">
      <c r="A168">
        <f>ROW(Source!A574)</f>
        <v>574</v>
      </c>
      <c r="B168">
        <v>35380419</v>
      </c>
      <c r="C168">
        <v>35380418</v>
      </c>
      <c r="D168">
        <v>35111398</v>
      </c>
      <c r="E168">
        <v>15872964</v>
      </c>
      <c r="F168">
        <v>1</v>
      </c>
      <c r="G168">
        <v>15872964</v>
      </c>
      <c r="H168">
        <v>1</v>
      </c>
      <c r="I168" t="s">
        <v>982</v>
      </c>
      <c r="J168" t="s">
        <v>3</v>
      </c>
      <c r="K168" t="s">
        <v>983</v>
      </c>
      <c r="L168">
        <v>1191</v>
      </c>
      <c r="N168">
        <v>1013</v>
      </c>
      <c r="O168" t="s">
        <v>984</v>
      </c>
      <c r="P168" t="s">
        <v>984</v>
      </c>
      <c r="Q168">
        <v>1</v>
      </c>
      <c r="X168">
        <v>38.86</v>
      </c>
      <c r="Y168">
        <v>0</v>
      </c>
      <c r="Z168">
        <v>0</v>
      </c>
      <c r="AA168">
        <v>0</v>
      </c>
      <c r="AB168">
        <v>0</v>
      </c>
      <c r="AC168">
        <v>0</v>
      </c>
      <c r="AD168">
        <v>1</v>
      </c>
      <c r="AE168">
        <v>1</v>
      </c>
      <c r="AF168" t="s">
        <v>3</v>
      </c>
      <c r="AG168">
        <v>38.86</v>
      </c>
      <c r="AH168">
        <v>2</v>
      </c>
      <c r="AI168">
        <v>35380419</v>
      </c>
      <c r="AJ168">
        <v>168</v>
      </c>
      <c r="AK168">
        <v>0</v>
      </c>
      <c r="AL168">
        <v>0</v>
      </c>
      <c r="AM168">
        <v>0</v>
      </c>
      <c r="AN168">
        <v>0</v>
      </c>
      <c r="AO168">
        <v>0</v>
      </c>
      <c r="AP168">
        <v>0</v>
      </c>
      <c r="AQ168">
        <v>0</v>
      </c>
      <c r="AR168">
        <v>0</v>
      </c>
    </row>
    <row r="169" spans="1:44" x14ac:dyDescent="0.2">
      <c r="A169">
        <f>ROW(Source!A574)</f>
        <v>574</v>
      </c>
      <c r="B169">
        <v>35380420</v>
      </c>
      <c r="C169">
        <v>35380418</v>
      </c>
      <c r="D169">
        <v>35113133</v>
      </c>
      <c r="E169">
        <v>1</v>
      </c>
      <c r="F169">
        <v>1</v>
      </c>
      <c r="G169">
        <v>15872964</v>
      </c>
      <c r="H169">
        <v>2</v>
      </c>
      <c r="I169" t="s">
        <v>985</v>
      </c>
      <c r="J169" t="s">
        <v>986</v>
      </c>
      <c r="K169" t="s">
        <v>987</v>
      </c>
      <c r="L169">
        <v>1368</v>
      </c>
      <c r="N169">
        <v>1011</v>
      </c>
      <c r="O169" t="s">
        <v>988</v>
      </c>
      <c r="P169" t="s">
        <v>988</v>
      </c>
      <c r="Q169">
        <v>1</v>
      </c>
      <c r="X169">
        <v>9.1</v>
      </c>
      <c r="Y169">
        <v>0</v>
      </c>
      <c r="Z169">
        <v>5.13</v>
      </c>
      <c r="AA169">
        <v>7.0000000000000007E-2</v>
      </c>
      <c r="AB169">
        <v>0</v>
      </c>
      <c r="AC169">
        <v>0</v>
      </c>
      <c r="AD169">
        <v>1</v>
      </c>
      <c r="AE169">
        <v>0</v>
      </c>
      <c r="AF169" t="s">
        <v>3</v>
      </c>
      <c r="AG169">
        <v>9.1</v>
      </c>
      <c r="AH169">
        <v>2</v>
      </c>
      <c r="AI169">
        <v>35380420</v>
      </c>
      <c r="AJ169">
        <v>169</v>
      </c>
      <c r="AK169">
        <v>0</v>
      </c>
      <c r="AL169">
        <v>0</v>
      </c>
      <c r="AM169">
        <v>0</v>
      </c>
      <c r="AN169">
        <v>0</v>
      </c>
      <c r="AO169">
        <v>0</v>
      </c>
      <c r="AP169">
        <v>0</v>
      </c>
      <c r="AQ169">
        <v>0</v>
      </c>
      <c r="AR169">
        <v>0</v>
      </c>
    </row>
    <row r="170" spans="1:44" x14ac:dyDescent="0.2">
      <c r="A170">
        <f>ROW(Source!A574)</f>
        <v>574</v>
      </c>
      <c r="B170">
        <v>35380421</v>
      </c>
      <c r="C170">
        <v>35380418</v>
      </c>
      <c r="D170">
        <v>35113206</v>
      </c>
      <c r="E170">
        <v>1</v>
      </c>
      <c r="F170">
        <v>1</v>
      </c>
      <c r="G170">
        <v>15872964</v>
      </c>
      <c r="H170">
        <v>2</v>
      </c>
      <c r="I170" t="s">
        <v>989</v>
      </c>
      <c r="J170" t="s">
        <v>990</v>
      </c>
      <c r="K170" t="s">
        <v>991</v>
      </c>
      <c r="L170">
        <v>1368</v>
      </c>
      <c r="N170">
        <v>1011</v>
      </c>
      <c r="O170" t="s">
        <v>988</v>
      </c>
      <c r="P170" t="s">
        <v>988</v>
      </c>
      <c r="Q170">
        <v>1</v>
      </c>
      <c r="X170">
        <v>0.15</v>
      </c>
      <c r="Y170">
        <v>0</v>
      </c>
      <c r="Z170">
        <v>4.72</v>
      </c>
      <c r="AA170">
        <v>0.1</v>
      </c>
      <c r="AB170">
        <v>0</v>
      </c>
      <c r="AC170">
        <v>0</v>
      </c>
      <c r="AD170">
        <v>1</v>
      </c>
      <c r="AE170">
        <v>0</v>
      </c>
      <c r="AF170" t="s">
        <v>3</v>
      </c>
      <c r="AG170">
        <v>0.15</v>
      </c>
      <c r="AH170">
        <v>2</v>
      </c>
      <c r="AI170">
        <v>35380421</v>
      </c>
      <c r="AJ170">
        <v>170</v>
      </c>
      <c r="AK170">
        <v>0</v>
      </c>
      <c r="AL170">
        <v>0</v>
      </c>
      <c r="AM170">
        <v>0</v>
      </c>
      <c r="AN170">
        <v>0</v>
      </c>
      <c r="AO170">
        <v>0</v>
      </c>
      <c r="AP170">
        <v>0</v>
      </c>
      <c r="AQ170">
        <v>0</v>
      </c>
      <c r="AR170">
        <v>0</v>
      </c>
    </row>
    <row r="171" spans="1:44" x14ac:dyDescent="0.2">
      <c r="A171">
        <f>ROW(Source!A574)</f>
        <v>574</v>
      </c>
      <c r="B171">
        <v>35380422</v>
      </c>
      <c r="C171">
        <v>35380418</v>
      </c>
      <c r="D171">
        <v>35113368</v>
      </c>
      <c r="E171">
        <v>1</v>
      </c>
      <c r="F171">
        <v>1</v>
      </c>
      <c r="G171">
        <v>15872964</v>
      </c>
      <c r="H171">
        <v>3</v>
      </c>
      <c r="I171" t="s">
        <v>1087</v>
      </c>
      <c r="J171" t="s">
        <v>1088</v>
      </c>
      <c r="K171" t="s">
        <v>1089</v>
      </c>
      <c r="L171">
        <v>1354</v>
      </c>
      <c r="N171">
        <v>1010</v>
      </c>
      <c r="O171" t="s">
        <v>52</v>
      </c>
      <c r="P171" t="s">
        <v>52</v>
      </c>
      <c r="Q171">
        <v>1</v>
      </c>
      <c r="X171">
        <v>2</v>
      </c>
      <c r="Y171">
        <v>1415.18</v>
      </c>
      <c r="Z171">
        <v>0</v>
      </c>
      <c r="AA171">
        <v>0</v>
      </c>
      <c r="AB171">
        <v>0</v>
      </c>
      <c r="AC171">
        <v>0</v>
      </c>
      <c r="AD171">
        <v>1</v>
      </c>
      <c r="AE171">
        <v>0</v>
      </c>
      <c r="AF171" t="s">
        <v>3</v>
      </c>
      <c r="AG171">
        <v>2</v>
      </c>
      <c r="AH171">
        <v>2</v>
      </c>
      <c r="AI171">
        <v>35380422</v>
      </c>
      <c r="AJ171">
        <v>171</v>
      </c>
      <c r="AK171">
        <v>0</v>
      </c>
      <c r="AL171">
        <v>0</v>
      </c>
      <c r="AM171">
        <v>0</v>
      </c>
      <c r="AN171">
        <v>0</v>
      </c>
      <c r="AO171">
        <v>0</v>
      </c>
      <c r="AP171">
        <v>0</v>
      </c>
      <c r="AQ171">
        <v>0</v>
      </c>
      <c r="AR171">
        <v>0</v>
      </c>
    </row>
    <row r="172" spans="1:44" x14ac:dyDescent="0.2">
      <c r="A172">
        <f>ROW(Source!A574)</f>
        <v>574</v>
      </c>
      <c r="B172">
        <v>35380423</v>
      </c>
      <c r="C172">
        <v>35380418</v>
      </c>
      <c r="D172">
        <v>35114359</v>
      </c>
      <c r="E172">
        <v>1</v>
      </c>
      <c r="F172">
        <v>1</v>
      </c>
      <c r="G172">
        <v>15872964</v>
      </c>
      <c r="H172">
        <v>3</v>
      </c>
      <c r="I172" t="s">
        <v>992</v>
      </c>
      <c r="J172" t="s">
        <v>993</v>
      </c>
      <c r="K172" t="s">
        <v>994</v>
      </c>
      <c r="L172">
        <v>1348</v>
      </c>
      <c r="N172">
        <v>1009</v>
      </c>
      <c r="O172" t="s">
        <v>995</v>
      </c>
      <c r="P172" t="s">
        <v>995</v>
      </c>
      <c r="Q172">
        <v>1000</v>
      </c>
      <c r="X172">
        <v>7.3999999999999999E-4</v>
      </c>
      <c r="Y172">
        <v>190540.34</v>
      </c>
      <c r="Z172">
        <v>0</v>
      </c>
      <c r="AA172">
        <v>0</v>
      </c>
      <c r="AB172">
        <v>0</v>
      </c>
      <c r="AC172">
        <v>0</v>
      </c>
      <c r="AD172">
        <v>1</v>
      </c>
      <c r="AE172">
        <v>0</v>
      </c>
      <c r="AF172" t="s">
        <v>3</v>
      </c>
      <c r="AG172">
        <v>7.3999999999999999E-4</v>
      </c>
      <c r="AH172">
        <v>2</v>
      </c>
      <c r="AI172">
        <v>35380423</v>
      </c>
      <c r="AJ172">
        <v>172</v>
      </c>
      <c r="AK172">
        <v>0</v>
      </c>
      <c r="AL172">
        <v>0</v>
      </c>
      <c r="AM172">
        <v>0</v>
      </c>
      <c r="AN172">
        <v>0</v>
      </c>
      <c r="AO172">
        <v>0</v>
      </c>
      <c r="AP172">
        <v>0</v>
      </c>
      <c r="AQ172">
        <v>0</v>
      </c>
      <c r="AR172">
        <v>0</v>
      </c>
    </row>
    <row r="173" spans="1:44" x14ac:dyDescent="0.2">
      <c r="A173">
        <f>ROW(Source!A574)</f>
        <v>574</v>
      </c>
      <c r="B173">
        <v>35380424</v>
      </c>
      <c r="C173">
        <v>35380418</v>
      </c>
      <c r="D173">
        <v>35114332</v>
      </c>
      <c r="E173">
        <v>1</v>
      </c>
      <c r="F173">
        <v>1</v>
      </c>
      <c r="G173">
        <v>15872964</v>
      </c>
      <c r="H173">
        <v>3</v>
      </c>
      <c r="I173" t="s">
        <v>996</v>
      </c>
      <c r="J173" t="s">
        <v>997</v>
      </c>
      <c r="K173" t="s">
        <v>998</v>
      </c>
      <c r="L173">
        <v>1355</v>
      </c>
      <c r="N173">
        <v>1010</v>
      </c>
      <c r="O173" t="s">
        <v>18</v>
      </c>
      <c r="P173" t="s">
        <v>18</v>
      </c>
      <c r="Q173">
        <v>100</v>
      </c>
      <c r="X173">
        <v>4</v>
      </c>
      <c r="Y173">
        <v>997.35</v>
      </c>
      <c r="Z173">
        <v>0</v>
      </c>
      <c r="AA173">
        <v>0</v>
      </c>
      <c r="AB173">
        <v>0</v>
      </c>
      <c r="AC173">
        <v>0</v>
      </c>
      <c r="AD173">
        <v>1</v>
      </c>
      <c r="AE173">
        <v>0</v>
      </c>
      <c r="AF173" t="s">
        <v>3</v>
      </c>
      <c r="AG173">
        <v>4</v>
      </c>
      <c r="AH173">
        <v>2</v>
      </c>
      <c r="AI173">
        <v>35380424</v>
      </c>
      <c r="AJ173">
        <v>173</v>
      </c>
      <c r="AK173">
        <v>0</v>
      </c>
      <c r="AL173">
        <v>0</v>
      </c>
      <c r="AM173">
        <v>0</v>
      </c>
      <c r="AN173">
        <v>0</v>
      </c>
      <c r="AO173">
        <v>0</v>
      </c>
      <c r="AP173">
        <v>0</v>
      </c>
      <c r="AQ173">
        <v>0</v>
      </c>
      <c r="AR173">
        <v>0</v>
      </c>
    </row>
    <row r="174" spans="1:44" x14ac:dyDescent="0.2">
      <c r="A174">
        <f>ROW(Source!A574)</f>
        <v>574</v>
      </c>
      <c r="B174">
        <v>35380425</v>
      </c>
      <c r="C174">
        <v>35380418</v>
      </c>
      <c r="D174">
        <v>35116002</v>
      </c>
      <c r="E174">
        <v>1</v>
      </c>
      <c r="F174">
        <v>1</v>
      </c>
      <c r="G174">
        <v>15872964</v>
      </c>
      <c r="H174">
        <v>3</v>
      </c>
      <c r="I174" t="s">
        <v>1090</v>
      </c>
      <c r="J174" t="s">
        <v>1091</v>
      </c>
      <c r="K174" t="s">
        <v>1092</v>
      </c>
      <c r="L174">
        <v>1301</v>
      </c>
      <c r="N174">
        <v>1003</v>
      </c>
      <c r="O174" t="s">
        <v>1002</v>
      </c>
      <c r="P174" t="s">
        <v>1002</v>
      </c>
      <c r="Q174">
        <v>1</v>
      </c>
      <c r="X174">
        <v>100</v>
      </c>
      <c r="Y174">
        <v>658.59</v>
      </c>
      <c r="Z174">
        <v>0</v>
      </c>
      <c r="AA174">
        <v>0</v>
      </c>
      <c r="AB174">
        <v>0</v>
      </c>
      <c r="AC174">
        <v>0</v>
      </c>
      <c r="AD174">
        <v>1</v>
      </c>
      <c r="AE174">
        <v>0</v>
      </c>
      <c r="AF174" t="s">
        <v>3</v>
      </c>
      <c r="AG174">
        <v>100</v>
      </c>
      <c r="AH174">
        <v>2</v>
      </c>
      <c r="AI174">
        <v>35380425</v>
      </c>
      <c r="AJ174">
        <v>174</v>
      </c>
      <c r="AK174">
        <v>0</v>
      </c>
      <c r="AL174">
        <v>0</v>
      </c>
      <c r="AM174">
        <v>0</v>
      </c>
      <c r="AN174">
        <v>0</v>
      </c>
      <c r="AO174">
        <v>0</v>
      </c>
      <c r="AP174">
        <v>0</v>
      </c>
      <c r="AQ174">
        <v>0</v>
      </c>
      <c r="AR174">
        <v>0</v>
      </c>
    </row>
    <row r="175" spans="1:44" x14ac:dyDescent="0.2">
      <c r="A175">
        <f>ROW(Source!A574)</f>
        <v>574</v>
      </c>
      <c r="B175">
        <v>35380426</v>
      </c>
      <c r="C175">
        <v>35380418</v>
      </c>
      <c r="D175">
        <v>35116003</v>
      </c>
      <c r="E175">
        <v>1</v>
      </c>
      <c r="F175">
        <v>1</v>
      </c>
      <c r="G175">
        <v>15872964</v>
      </c>
      <c r="H175">
        <v>3</v>
      </c>
      <c r="I175" t="s">
        <v>1093</v>
      </c>
      <c r="J175" t="s">
        <v>1094</v>
      </c>
      <c r="K175" t="s">
        <v>1095</v>
      </c>
      <c r="L175">
        <v>1354</v>
      </c>
      <c r="N175">
        <v>1010</v>
      </c>
      <c r="O175" t="s">
        <v>52</v>
      </c>
      <c r="P175" t="s">
        <v>52</v>
      </c>
      <c r="Q175">
        <v>1</v>
      </c>
      <c r="X175">
        <v>15</v>
      </c>
      <c r="Y175">
        <v>153.13</v>
      </c>
      <c r="Z175">
        <v>0</v>
      </c>
      <c r="AA175">
        <v>0</v>
      </c>
      <c r="AB175">
        <v>0</v>
      </c>
      <c r="AC175">
        <v>0</v>
      </c>
      <c r="AD175">
        <v>1</v>
      </c>
      <c r="AE175">
        <v>0</v>
      </c>
      <c r="AF175" t="s">
        <v>3</v>
      </c>
      <c r="AG175">
        <v>15</v>
      </c>
      <c r="AH175">
        <v>2</v>
      </c>
      <c r="AI175">
        <v>35380426</v>
      </c>
      <c r="AJ175">
        <v>175</v>
      </c>
      <c r="AK175">
        <v>0</v>
      </c>
      <c r="AL175">
        <v>0</v>
      </c>
      <c r="AM175">
        <v>0</v>
      </c>
      <c r="AN175">
        <v>0</v>
      </c>
      <c r="AO175">
        <v>0</v>
      </c>
      <c r="AP175">
        <v>0</v>
      </c>
      <c r="AQ175">
        <v>0</v>
      </c>
      <c r="AR175">
        <v>0</v>
      </c>
    </row>
    <row r="176" spans="1:44" x14ac:dyDescent="0.2">
      <c r="A176">
        <f>ROW(Source!A574)</f>
        <v>574</v>
      </c>
      <c r="B176">
        <v>35380427</v>
      </c>
      <c r="C176">
        <v>35380418</v>
      </c>
      <c r="D176">
        <v>35116004</v>
      </c>
      <c r="E176">
        <v>1</v>
      </c>
      <c r="F176">
        <v>1</v>
      </c>
      <c r="G176">
        <v>15872964</v>
      </c>
      <c r="H176">
        <v>3</v>
      </c>
      <c r="I176" t="s">
        <v>1096</v>
      </c>
      <c r="J176" t="s">
        <v>1097</v>
      </c>
      <c r="K176" t="s">
        <v>1098</v>
      </c>
      <c r="L176">
        <v>1354</v>
      </c>
      <c r="N176">
        <v>1010</v>
      </c>
      <c r="O176" t="s">
        <v>52</v>
      </c>
      <c r="P176" t="s">
        <v>52</v>
      </c>
      <c r="Q176">
        <v>1</v>
      </c>
      <c r="X176">
        <v>4</v>
      </c>
      <c r="Y176">
        <v>172.42</v>
      </c>
      <c r="Z176">
        <v>0</v>
      </c>
      <c r="AA176">
        <v>0</v>
      </c>
      <c r="AB176">
        <v>0</v>
      </c>
      <c r="AC176">
        <v>0</v>
      </c>
      <c r="AD176">
        <v>1</v>
      </c>
      <c r="AE176">
        <v>0</v>
      </c>
      <c r="AF176" t="s">
        <v>3</v>
      </c>
      <c r="AG176">
        <v>4</v>
      </c>
      <c r="AH176">
        <v>2</v>
      </c>
      <c r="AI176">
        <v>35380427</v>
      </c>
      <c r="AJ176">
        <v>176</v>
      </c>
      <c r="AK176">
        <v>0</v>
      </c>
      <c r="AL176">
        <v>0</v>
      </c>
      <c r="AM176">
        <v>0</v>
      </c>
      <c r="AN176">
        <v>0</v>
      </c>
      <c r="AO176">
        <v>0</v>
      </c>
      <c r="AP176">
        <v>0</v>
      </c>
      <c r="AQ176">
        <v>0</v>
      </c>
      <c r="AR176">
        <v>0</v>
      </c>
    </row>
    <row r="177" spans="1:44" x14ac:dyDescent="0.2">
      <c r="A177">
        <f>ROW(Source!A574)</f>
        <v>574</v>
      </c>
      <c r="B177">
        <v>35380428</v>
      </c>
      <c r="C177">
        <v>35380418</v>
      </c>
      <c r="D177">
        <v>35116005</v>
      </c>
      <c r="E177">
        <v>1</v>
      </c>
      <c r="F177">
        <v>1</v>
      </c>
      <c r="G177">
        <v>15872964</v>
      </c>
      <c r="H177">
        <v>3</v>
      </c>
      <c r="I177" t="s">
        <v>1099</v>
      </c>
      <c r="J177" t="s">
        <v>1100</v>
      </c>
      <c r="K177" t="s">
        <v>1101</v>
      </c>
      <c r="L177">
        <v>1354</v>
      </c>
      <c r="N177">
        <v>1010</v>
      </c>
      <c r="O177" t="s">
        <v>52</v>
      </c>
      <c r="P177" t="s">
        <v>52</v>
      </c>
      <c r="Q177">
        <v>1</v>
      </c>
      <c r="X177">
        <v>4</v>
      </c>
      <c r="Y177">
        <v>54.24</v>
      </c>
      <c r="Z177">
        <v>0</v>
      </c>
      <c r="AA177">
        <v>0</v>
      </c>
      <c r="AB177">
        <v>0</v>
      </c>
      <c r="AC177">
        <v>0</v>
      </c>
      <c r="AD177">
        <v>1</v>
      </c>
      <c r="AE177">
        <v>0</v>
      </c>
      <c r="AF177" t="s">
        <v>3</v>
      </c>
      <c r="AG177">
        <v>4</v>
      </c>
      <c r="AH177">
        <v>2</v>
      </c>
      <c r="AI177">
        <v>35380428</v>
      </c>
      <c r="AJ177">
        <v>177</v>
      </c>
      <c r="AK177">
        <v>0</v>
      </c>
      <c r="AL177">
        <v>0</v>
      </c>
      <c r="AM177">
        <v>0</v>
      </c>
      <c r="AN177">
        <v>0</v>
      </c>
      <c r="AO177">
        <v>0</v>
      </c>
      <c r="AP177">
        <v>0</v>
      </c>
      <c r="AQ177">
        <v>0</v>
      </c>
      <c r="AR177">
        <v>0</v>
      </c>
    </row>
    <row r="178" spans="1:44" x14ac:dyDescent="0.2">
      <c r="A178">
        <f>ROW(Source!A574)</f>
        <v>574</v>
      </c>
      <c r="B178">
        <v>35380429</v>
      </c>
      <c r="C178">
        <v>35380418</v>
      </c>
      <c r="D178">
        <v>35116007</v>
      </c>
      <c r="E178">
        <v>1</v>
      </c>
      <c r="F178">
        <v>1</v>
      </c>
      <c r="G178">
        <v>15872964</v>
      </c>
      <c r="H178">
        <v>3</v>
      </c>
      <c r="I178" t="s">
        <v>1102</v>
      </c>
      <c r="J178" t="s">
        <v>1103</v>
      </c>
      <c r="K178" t="s">
        <v>1104</v>
      </c>
      <c r="L178">
        <v>1354</v>
      </c>
      <c r="N178">
        <v>1010</v>
      </c>
      <c r="O178" t="s">
        <v>52</v>
      </c>
      <c r="P178" t="s">
        <v>52</v>
      </c>
      <c r="Q178">
        <v>1</v>
      </c>
      <c r="X178">
        <v>2</v>
      </c>
      <c r="Y178">
        <v>666.11</v>
      </c>
      <c r="Z178">
        <v>0</v>
      </c>
      <c r="AA178">
        <v>0</v>
      </c>
      <c r="AB178">
        <v>0</v>
      </c>
      <c r="AC178">
        <v>0</v>
      </c>
      <c r="AD178">
        <v>1</v>
      </c>
      <c r="AE178">
        <v>0</v>
      </c>
      <c r="AF178" t="s">
        <v>3</v>
      </c>
      <c r="AG178">
        <v>2</v>
      </c>
      <c r="AH178">
        <v>2</v>
      </c>
      <c r="AI178">
        <v>35380429</v>
      </c>
      <c r="AJ178">
        <v>178</v>
      </c>
      <c r="AK178">
        <v>0</v>
      </c>
      <c r="AL178">
        <v>0</v>
      </c>
      <c r="AM178">
        <v>0</v>
      </c>
      <c r="AN178">
        <v>0</v>
      </c>
      <c r="AO178">
        <v>0</v>
      </c>
      <c r="AP178">
        <v>0</v>
      </c>
      <c r="AQ178">
        <v>0</v>
      </c>
      <c r="AR178">
        <v>0</v>
      </c>
    </row>
    <row r="179" spans="1:44" x14ac:dyDescent="0.2">
      <c r="A179">
        <f>ROW(Source!A574)</f>
        <v>574</v>
      </c>
      <c r="B179">
        <v>35380430</v>
      </c>
      <c r="C179">
        <v>35380418</v>
      </c>
      <c r="D179">
        <v>35116008</v>
      </c>
      <c r="E179">
        <v>1</v>
      </c>
      <c r="F179">
        <v>1</v>
      </c>
      <c r="G179">
        <v>15872964</v>
      </c>
      <c r="H179">
        <v>3</v>
      </c>
      <c r="I179" t="s">
        <v>1105</v>
      </c>
      <c r="J179" t="s">
        <v>1106</v>
      </c>
      <c r="K179" t="s">
        <v>1107</v>
      </c>
      <c r="L179">
        <v>1354</v>
      </c>
      <c r="N179">
        <v>1010</v>
      </c>
      <c r="O179" t="s">
        <v>52</v>
      </c>
      <c r="P179" t="s">
        <v>52</v>
      </c>
      <c r="Q179">
        <v>1</v>
      </c>
      <c r="X179">
        <v>15</v>
      </c>
      <c r="Y179">
        <v>776.23</v>
      </c>
      <c r="Z179">
        <v>0</v>
      </c>
      <c r="AA179">
        <v>0</v>
      </c>
      <c r="AB179">
        <v>0</v>
      </c>
      <c r="AC179">
        <v>0</v>
      </c>
      <c r="AD179">
        <v>1</v>
      </c>
      <c r="AE179">
        <v>0</v>
      </c>
      <c r="AF179" t="s">
        <v>3</v>
      </c>
      <c r="AG179">
        <v>15</v>
      </c>
      <c r="AH179">
        <v>2</v>
      </c>
      <c r="AI179">
        <v>35380430</v>
      </c>
      <c r="AJ179">
        <v>179</v>
      </c>
      <c r="AK179">
        <v>0</v>
      </c>
      <c r="AL179">
        <v>0</v>
      </c>
      <c r="AM179">
        <v>0</v>
      </c>
      <c r="AN179">
        <v>0</v>
      </c>
      <c r="AO179">
        <v>0</v>
      </c>
      <c r="AP179">
        <v>0</v>
      </c>
      <c r="AQ179">
        <v>0</v>
      </c>
      <c r="AR179">
        <v>0</v>
      </c>
    </row>
    <row r="180" spans="1:44" x14ac:dyDescent="0.2">
      <c r="A180">
        <f>ROW(Source!A574)</f>
        <v>574</v>
      </c>
      <c r="B180">
        <v>35380431</v>
      </c>
      <c r="C180">
        <v>35380418</v>
      </c>
      <c r="D180">
        <v>35116009</v>
      </c>
      <c r="E180">
        <v>1</v>
      </c>
      <c r="F180">
        <v>1</v>
      </c>
      <c r="G180">
        <v>15872964</v>
      </c>
      <c r="H180">
        <v>3</v>
      </c>
      <c r="I180" t="s">
        <v>1108</v>
      </c>
      <c r="J180" t="s">
        <v>1109</v>
      </c>
      <c r="K180" t="s">
        <v>1110</v>
      </c>
      <c r="L180">
        <v>1354</v>
      </c>
      <c r="N180">
        <v>1010</v>
      </c>
      <c r="O180" t="s">
        <v>52</v>
      </c>
      <c r="P180" t="s">
        <v>52</v>
      </c>
      <c r="Q180">
        <v>1</v>
      </c>
      <c r="X180">
        <v>2</v>
      </c>
      <c r="Y180">
        <v>947.75</v>
      </c>
      <c r="Z180">
        <v>0</v>
      </c>
      <c r="AA180">
        <v>0</v>
      </c>
      <c r="AB180">
        <v>0</v>
      </c>
      <c r="AC180">
        <v>0</v>
      </c>
      <c r="AD180">
        <v>1</v>
      </c>
      <c r="AE180">
        <v>0</v>
      </c>
      <c r="AF180" t="s">
        <v>3</v>
      </c>
      <c r="AG180">
        <v>2</v>
      </c>
      <c r="AH180">
        <v>2</v>
      </c>
      <c r="AI180">
        <v>35380431</v>
      </c>
      <c r="AJ180">
        <v>180</v>
      </c>
      <c r="AK180">
        <v>0</v>
      </c>
      <c r="AL180">
        <v>0</v>
      </c>
      <c r="AM180">
        <v>0</v>
      </c>
      <c r="AN180">
        <v>0</v>
      </c>
      <c r="AO180">
        <v>0</v>
      </c>
      <c r="AP180">
        <v>0</v>
      </c>
      <c r="AQ180">
        <v>0</v>
      </c>
      <c r="AR180">
        <v>0</v>
      </c>
    </row>
    <row r="181" spans="1:44" x14ac:dyDescent="0.2">
      <c r="A181">
        <f>ROW(Source!A576)</f>
        <v>576</v>
      </c>
      <c r="B181">
        <v>35380436</v>
      </c>
      <c r="C181">
        <v>35380434</v>
      </c>
      <c r="D181">
        <v>35111398</v>
      </c>
      <c r="E181">
        <v>15872964</v>
      </c>
      <c r="F181">
        <v>1</v>
      </c>
      <c r="G181">
        <v>15872964</v>
      </c>
      <c r="H181">
        <v>1</v>
      </c>
      <c r="I181" t="s">
        <v>982</v>
      </c>
      <c r="J181" t="s">
        <v>3</v>
      </c>
      <c r="K181" t="s">
        <v>983</v>
      </c>
      <c r="L181">
        <v>1191</v>
      </c>
      <c r="N181">
        <v>1013</v>
      </c>
      <c r="O181" t="s">
        <v>984</v>
      </c>
      <c r="P181" t="s">
        <v>984</v>
      </c>
      <c r="Q181">
        <v>1</v>
      </c>
      <c r="X181">
        <v>0.3</v>
      </c>
      <c r="Y181">
        <v>0</v>
      </c>
      <c r="Z181">
        <v>0</v>
      </c>
      <c r="AA181">
        <v>0</v>
      </c>
      <c r="AB181">
        <v>0</v>
      </c>
      <c r="AC181">
        <v>0</v>
      </c>
      <c r="AD181">
        <v>1</v>
      </c>
      <c r="AE181">
        <v>1</v>
      </c>
      <c r="AF181" t="s">
        <v>3</v>
      </c>
      <c r="AG181">
        <v>0.3</v>
      </c>
      <c r="AH181">
        <v>2</v>
      </c>
      <c r="AI181">
        <v>35380436</v>
      </c>
      <c r="AJ181">
        <v>181</v>
      </c>
      <c r="AK181">
        <v>0</v>
      </c>
      <c r="AL181">
        <v>0</v>
      </c>
      <c r="AM181">
        <v>0</v>
      </c>
      <c r="AN181">
        <v>0</v>
      </c>
      <c r="AO181">
        <v>0</v>
      </c>
      <c r="AP181">
        <v>0</v>
      </c>
      <c r="AQ181">
        <v>0</v>
      </c>
      <c r="AR181">
        <v>0</v>
      </c>
    </row>
    <row r="182" spans="1:44" x14ac:dyDescent="0.2">
      <c r="A182">
        <f>ROW(Source!A649)</f>
        <v>649</v>
      </c>
      <c r="B182">
        <v>35380557</v>
      </c>
      <c r="C182">
        <v>35380556</v>
      </c>
      <c r="D182">
        <v>35111398</v>
      </c>
      <c r="E182">
        <v>15872964</v>
      </c>
      <c r="F182">
        <v>1</v>
      </c>
      <c r="G182">
        <v>15872964</v>
      </c>
      <c r="H182">
        <v>1</v>
      </c>
      <c r="I182" t="s">
        <v>982</v>
      </c>
      <c r="J182" t="s">
        <v>3</v>
      </c>
      <c r="K182" t="s">
        <v>983</v>
      </c>
      <c r="L182">
        <v>1191</v>
      </c>
      <c r="N182">
        <v>1013</v>
      </c>
      <c r="O182" t="s">
        <v>984</v>
      </c>
      <c r="P182" t="s">
        <v>984</v>
      </c>
      <c r="Q182">
        <v>1</v>
      </c>
      <c r="X182">
        <v>5.84</v>
      </c>
      <c r="Y182">
        <v>0</v>
      </c>
      <c r="Z182">
        <v>0</v>
      </c>
      <c r="AA182">
        <v>0</v>
      </c>
      <c r="AB182">
        <v>0</v>
      </c>
      <c r="AC182">
        <v>0</v>
      </c>
      <c r="AD182">
        <v>1</v>
      </c>
      <c r="AE182">
        <v>1</v>
      </c>
      <c r="AF182" t="s">
        <v>3</v>
      </c>
      <c r="AG182">
        <v>5.84</v>
      </c>
      <c r="AH182">
        <v>2</v>
      </c>
      <c r="AI182">
        <v>35380557</v>
      </c>
      <c r="AJ182">
        <v>182</v>
      </c>
      <c r="AK182">
        <v>0</v>
      </c>
      <c r="AL182">
        <v>0</v>
      </c>
      <c r="AM182">
        <v>0</v>
      </c>
      <c r="AN182">
        <v>0</v>
      </c>
      <c r="AO182">
        <v>0</v>
      </c>
      <c r="AP182">
        <v>0</v>
      </c>
      <c r="AQ182">
        <v>0</v>
      </c>
      <c r="AR182">
        <v>0</v>
      </c>
    </row>
    <row r="183" spans="1:44" x14ac:dyDescent="0.2">
      <c r="A183">
        <f>ROW(Source!A650)</f>
        <v>650</v>
      </c>
      <c r="B183">
        <v>35380561</v>
      </c>
      <c r="C183">
        <v>35380558</v>
      </c>
      <c r="D183">
        <v>35111398</v>
      </c>
      <c r="E183">
        <v>15872964</v>
      </c>
      <c r="F183">
        <v>1</v>
      </c>
      <c r="G183">
        <v>15872964</v>
      </c>
      <c r="H183">
        <v>1</v>
      </c>
      <c r="I183" t="s">
        <v>982</v>
      </c>
      <c r="J183" t="s">
        <v>3</v>
      </c>
      <c r="K183" t="s">
        <v>983</v>
      </c>
      <c r="L183">
        <v>1191</v>
      </c>
      <c r="N183">
        <v>1013</v>
      </c>
      <c r="O183" t="s">
        <v>984</v>
      </c>
      <c r="P183" t="s">
        <v>984</v>
      </c>
      <c r="Q183">
        <v>1</v>
      </c>
      <c r="X183">
        <v>42.81</v>
      </c>
      <c r="Y183">
        <v>0</v>
      </c>
      <c r="Z183">
        <v>0</v>
      </c>
      <c r="AA183">
        <v>0</v>
      </c>
      <c r="AB183">
        <v>0</v>
      </c>
      <c r="AC183">
        <v>0</v>
      </c>
      <c r="AD183">
        <v>1</v>
      </c>
      <c r="AE183">
        <v>1</v>
      </c>
      <c r="AF183" t="s">
        <v>3</v>
      </c>
      <c r="AG183">
        <v>42.81</v>
      </c>
      <c r="AH183">
        <v>2</v>
      </c>
      <c r="AI183">
        <v>35380559</v>
      </c>
      <c r="AJ183">
        <v>183</v>
      </c>
      <c r="AK183">
        <v>0</v>
      </c>
      <c r="AL183">
        <v>0</v>
      </c>
      <c r="AM183">
        <v>0</v>
      </c>
      <c r="AN183">
        <v>0</v>
      </c>
      <c r="AO183">
        <v>0</v>
      </c>
      <c r="AP183">
        <v>0</v>
      </c>
      <c r="AQ183">
        <v>0</v>
      </c>
      <c r="AR183">
        <v>0</v>
      </c>
    </row>
    <row r="184" spans="1:44" x14ac:dyDescent="0.2">
      <c r="A184">
        <f>ROW(Source!A650)</f>
        <v>650</v>
      </c>
      <c r="B184">
        <v>35380562</v>
      </c>
      <c r="C184">
        <v>35380558</v>
      </c>
      <c r="D184">
        <v>35113206</v>
      </c>
      <c r="E184">
        <v>1</v>
      </c>
      <c r="F184">
        <v>1</v>
      </c>
      <c r="G184">
        <v>15872964</v>
      </c>
      <c r="H184">
        <v>2</v>
      </c>
      <c r="I184" t="s">
        <v>989</v>
      </c>
      <c r="J184" t="s">
        <v>990</v>
      </c>
      <c r="K184" t="s">
        <v>991</v>
      </c>
      <c r="L184">
        <v>1368</v>
      </c>
      <c r="N184">
        <v>1011</v>
      </c>
      <c r="O184" t="s">
        <v>988</v>
      </c>
      <c r="P184" t="s">
        <v>988</v>
      </c>
      <c r="Q184">
        <v>1</v>
      </c>
      <c r="X184">
        <v>6.9</v>
      </c>
      <c r="Y184">
        <v>0</v>
      </c>
      <c r="Z184">
        <v>4.72</v>
      </c>
      <c r="AA184">
        <v>0.1</v>
      </c>
      <c r="AB184">
        <v>0</v>
      </c>
      <c r="AC184">
        <v>0</v>
      </c>
      <c r="AD184">
        <v>1</v>
      </c>
      <c r="AE184">
        <v>0</v>
      </c>
      <c r="AF184" t="s">
        <v>3</v>
      </c>
      <c r="AG184">
        <v>6.9</v>
      </c>
      <c r="AH184">
        <v>2</v>
      </c>
      <c r="AI184">
        <v>35380560</v>
      </c>
      <c r="AJ184">
        <v>184</v>
      </c>
      <c r="AK184">
        <v>0</v>
      </c>
      <c r="AL184">
        <v>0</v>
      </c>
      <c r="AM184">
        <v>0</v>
      </c>
      <c r="AN184">
        <v>0</v>
      </c>
      <c r="AO184">
        <v>0</v>
      </c>
      <c r="AP184">
        <v>0</v>
      </c>
      <c r="AQ184">
        <v>0</v>
      </c>
      <c r="AR184">
        <v>0</v>
      </c>
    </row>
    <row r="185" spans="1:44" x14ac:dyDescent="0.2">
      <c r="A185">
        <f>ROW(Source!A651)</f>
        <v>651</v>
      </c>
      <c r="B185">
        <v>35380566</v>
      </c>
      <c r="C185">
        <v>35380563</v>
      </c>
      <c r="D185">
        <v>35111398</v>
      </c>
      <c r="E185">
        <v>15872964</v>
      </c>
      <c r="F185">
        <v>1</v>
      </c>
      <c r="G185">
        <v>15872964</v>
      </c>
      <c r="H185">
        <v>1</v>
      </c>
      <c r="I185" t="s">
        <v>982</v>
      </c>
      <c r="J185" t="s">
        <v>3</v>
      </c>
      <c r="K185" t="s">
        <v>983</v>
      </c>
      <c r="L185">
        <v>1191</v>
      </c>
      <c r="N185">
        <v>1013</v>
      </c>
      <c r="O185" t="s">
        <v>984</v>
      </c>
      <c r="P185" t="s">
        <v>984</v>
      </c>
      <c r="Q185">
        <v>1</v>
      </c>
      <c r="X185">
        <v>39.22</v>
      </c>
      <c r="Y185">
        <v>0</v>
      </c>
      <c r="Z185">
        <v>0</v>
      </c>
      <c r="AA185">
        <v>0</v>
      </c>
      <c r="AB185">
        <v>0</v>
      </c>
      <c r="AC185">
        <v>0</v>
      </c>
      <c r="AD185">
        <v>1</v>
      </c>
      <c r="AE185">
        <v>1</v>
      </c>
      <c r="AF185" t="s">
        <v>3</v>
      </c>
      <c r="AG185">
        <v>39.22</v>
      </c>
      <c r="AH185">
        <v>2</v>
      </c>
      <c r="AI185">
        <v>35380564</v>
      </c>
      <c r="AJ185">
        <v>185</v>
      </c>
      <c r="AK185">
        <v>0</v>
      </c>
      <c r="AL185">
        <v>0</v>
      </c>
      <c r="AM185">
        <v>0</v>
      </c>
      <c r="AN185">
        <v>0</v>
      </c>
      <c r="AO185">
        <v>0</v>
      </c>
      <c r="AP185">
        <v>0</v>
      </c>
      <c r="AQ185">
        <v>0</v>
      </c>
      <c r="AR185">
        <v>0</v>
      </c>
    </row>
    <row r="186" spans="1:44" x14ac:dyDescent="0.2">
      <c r="A186">
        <f>ROW(Source!A651)</f>
        <v>651</v>
      </c>
      <c r="B186">
        <v>35380567</v>
      </c>
      <c r="C186">
        <v>35380563</v>
      </c>
      <c r="D186">
        <v>35113206</v>
      </c>
      <c r="E186">
        <v>1</v>
      </c>
      <c r="F186">
        <v>1</v>
      </c>
      <c r="G186">
        <v>15872964</v>
      </c>
      <c r="H186">
        <v>2</v>
      </c>
      <c r="I186" t="s">
        <v>989</v>
      </c>
      <c r="J186" t="s">
        <v>990</v>
      </c>
      <c r="K186" t="s">
        <v>991</v>
      </c>
      <c r="L186">
        <v>1368</v>
      </c>
      <c r="N186">
        <v>1011</v>
      </c>
      <c r="O186" t="s">
        <v>988</v>
      </c>
      <c r="P186" t="s">
        <v>988</v>
      </c>
      <c r="Q186">
        <v>1</v>
      </c>
      <c r="X186">
        <v>6.9</v>
      </c>
      <c r="Y186">
        <v>0</v>
      </c>
      <c r="Z186">
        <v>4.72</v>
      </c>
      <c r="AA186">
        <v>0.1</v>
      </c>
      <c r="AB186">
        <v>0</v>
      </c>
      <c r="AC186">
        <v>0</v>
      </c>
      <c r="AD186">
        <v>1</v>
      </c>
      <c r="AE186">
        <v>0</v>
      </c>
      <c r="AF186" t="s">
        <v>3</v>
      </c>
      <c r="AG186">
        <v>6.9</v>
      </c>
      <c r="AH186">
        <v>2</v>
      </c>
      <c r="AI186">
        <v>35380565</v>
      </c>
      <c r="AJ186">
        <v>186</v>
      </c>
      <c r="AK186">
        <v>0</v>
      </c>
      <c r="AL186">
        <v>0</v>
      </c>
      <c r="AM186">
        <v>0</v>
      </c>
      <c r="AN186">
        <v>0</v>
      </c>
      <c r="AO186">
        <v>0</v>
      </c>
      <c r="AP186">
        <v>0</v>
      </c>
      <c r="AQ186">
        <v>0</v>
      </c>
      <c r="AR186">
        <v>0</v>
      </c>
    </row>
    <row r="187" spans="1:44" x14ac:dyDescent="0.2">
      <c r="A187">
        <f>ROW(Source!A687)</f>
        <v>687</v>
      </c>
      <c r="B187">
        <v>35380627</v>
      </c>
      <c r="C187">
        <v>35380626</v>
      </c>
      <c r="D187">
        <v>35111398</v>
      </c>
      <c r="E187">
        <v>15872964</v>
      </c>
      <c r="F187">
        <v>1</v>
      </c>
      <c r="G187">
        <v>15872964</v>
      </c>
      <c r="H187">
        <v>1</v>
      </c>
      <c r="I187" t="s">
        <v>982</v>
      </c>
      <c r="J187" t="s">
        <v>3</v>
      </c>
      <c r="K187" t="s">
        <v>983</v>
      </c>
      <c r="L187">
        <v>1191</v>
      </c>
      <c r="N187">
        <v>1013</v>
      </c>
      <c r="O187" t="s">
        <v>984</v>
      </c>
      <c r="P187" t="s">
        <v>984</v>
      </c>
      <c r="Q187">
        <v>1</v>
      </c>
      <c r="X187">
        <v>5.84</v>
      </c>
      <c r="Y187">
        <v>0</v>
      </c>
      <c r="Z187">
        <v>0</v>
      </c>
      <c r="AA187">
        <v>0</v>
      </c>
      <c r="AB187">
        <v>0</v>
      </c>
      <c r="AC187">
        <v>0</v>
      </c>
      <c r="AD187">
        <v>1</v>
      </c>
      <c r="AE187">
        <v>1</v>
      </c>
      <c r="AF187" t="s">
        <v>3</v>
      </c>
      <c r="AG187">
        <v>5.84</v>
      </c>
      <c r="AH187">
        <v>2</v>
      </c>
      <c r="AI187">
        <v>35380627</v>
      </c>
      <c r="AJ187">
        <v>187</v>
      </c>
      <c r="AK187">
        <v>0</v>
      </c>
      <c r="AL187">
        <v>0</v>
      </c>
      <c r="AM187">
        <v>0</v>
      </c>
      <c r="AN187">
        <v>0</v>
      </c>
      <c r="AO187">
        <v>0</v>
      </c>
      <c r="AP187">
        <v>0</v>
      </c>
      <c r="AQ187">
        <v>0</v>
      </c>
      <c r="AR187">
        <v>0</v>
      </c>
    </row>
    <row r="188" spans="1:44" x14ac:dyDescent="0.2">
      <c r="A188">
        <f>ROW(Source!A688)</f>
        <v>688</v>
      </c>
      <c r="B188">
        <v>35380634</v>
      </c>
      <c r="C188">
        <v>35380631</v>
      </c>
      <c r="D188">
        <v>35111398</v>
      </c>
      <c r="E188">
        <v>15872964</v>
      </c>
      <c r="F188">
        <v>1</v>
      </c>
      <c r="G188">
        <v>15872964</v>
      </c>
      <c r="H188">
        <v>1</v>
      </c>
      <c r="I188" t="s">
        <v>982</v>
      </c>
      <c r="J188" t="s">
        <v>3</v>
      </c>
      <c r="K188" t="s">
        <v>983</v>
      </c>
      <c r="L188">
        <v>1191</v>
      </c>
      <c r="N188">
        <v>1013</v>
      </c>
      <c r="O188" t="s">
        <v>984</v>
      </c>
      <c r="P188" t="s">
        <v>984</v>
      </c>
      <c r="Q188">
        <v>1</v>
      </c>
      <c r="X188">
        <v>42.81</v>
      </c>
      <c r="Y188">
        <v>0</v>
      </c>
      <c r="Z188">
        <v>0</v>
      </c>
      <c r="AA188">
        <v>0</v>
      </c>
      <c r="AB188">
        <v>0</v>
      </c>
      <c r="AC188">
        <v>0</v>
      </c>
      <c r="AD188">
        <v>1</v>
      </c>
      <c r="AE188">
        <v>1</v>
      </c>
      <c r="AF188" t="s">
        <v>3</v>
      </c>
      <c r="AG188">
        <v>42.81</v>
      </c>
      <c r="AH188">
        <v>2</v>
      </c>
      <c r="AI188">
        <v>35380632</v>
      </c>
      <c r="AJ188">
        <v>188</v>
      </c>
      <c r="AK188">
        <v>0</v>
      </c>
      <c r="AL188">
        <v>0</v>
      </c>
      <c r="AM188">
        <v>0</v>
      </c>
      <c r="AN188">
        <v>0</v>
      </c>
      <c r="AO188">
        <v>0</v>
      </c>
      <c r="AP188">
        <v>0</v>
      </c>
      <c r="AQ188">
        <v>0</v>
      </c>
      <c r="AR188">
        <v>0</v>
      </c>
    </row>
    <row r="189" spans="1:44" x14ac:dyDescent="0.2">
      <c r="A189">
        <f>ROW(Source!A688)</f>
        <v>688</v>
      </c>
      <c r="B189">
        <v>35380635</v>
      </c>
      <c r="C189">
        <v>35380631</v>
      </c>
      <c r="D189">
        <v>35113206</v>
      </c>
      <c r="E189">
        <v>1</v>
      </c>
      <c r="F189">
        <v>1</v>
      </c>
      <c r="G189">
        <v>15872964</v>
      </c>
      <c r="H189">
        <v>2</v>
      </c>
      <c r="I189" t="s">
        <v>989</v>
      </c>
      <c r="J189" t="s">
        <v>990</v>
      </c>
      <c r="K189" t="s">
        <v>991</v>
      </c>
      <c r="L189">
        <v>1368</v>
      </c>
      <c r="N189">
        <v>1011</v>
      </c>
      <c r="O189" t="s">
        <v>988</v>
      </c>
      <c r="P189" t="s">
        <v>988</v>
      </c>
      <c r="Q189">
        <v>1</v>
      </c>
      <c r="X189">
        <v>6.9</v>
      </c>
      <c r="Y189">
        <v>0</v>
      </c>
      <c r="Z189">
        <v>4.72</v>
      </c>
      <c r="AA189">
        <v>0.1</v>
      </c>
      <c r="AB189">
        <v>0</v>
      </c>
      <c r="AC189">
        <v>0</v>
      </c>
      <c r="AD189">
        <v>1</v>
      </c>
      <c r="AE189">
        <v>0</v>
      </c>
      <c r="AF189" t="s">
        <v>3</v>
      </c>
      <c r="AG189">
        <v>6.9</v>
      </c>
      <c r="AH189">
        <v>2</v>
      </c>
      <c r="AI189">
        <v>35380633</v>
      </c>
      <c r="AJ189">
        <v>189</v>
      </c>
      <c r="AK189">
        <v>0</v>
      </c>
      <c r="AL189">
        <v>0</v>
      </c>
      <c r="AM189">
        <v>0</v>
      </c>
      <c r="AN189">
        <v>0</v>
      </c>
      <c r="AO189">
        <v>0</v>
      </c>
      <c r="AP189">
        <v>0</v>
      </c>
      <c r="AQ189">
        <v>0</v>
      </c>
      <c r="AR189">
        <v>0</v>
      </c>
    </row>
    <row r="190" spans="1:44" x14ac:dyDescent="0.2">
      <c r="A190">
        <f>ROW(Source!A689)</f>
        <v>689</v>
      </c>
      <c r="B190">
        <v>35380639</v>
      </c>
      <c r="C190">
        <v>35380636</v>
      </c>
      <c r="D190">
        <v>35111398</v>
      </c>
      <c r="E190">
        <v>15872964</v>
      </c>
      <c r="F190">
        <v>1</v>
      </c>
      <c r="G190">
        <v>15872964</v>
      </c>
      <c r="H190">
        <v>1</v>
      </c>
      <c r="I190" t="s">
        <v>982</v>
      </c>
      <c r="J190" t="s">
        <v>3</v>
      </c>
      <c r="K190" t="s">
        <v>983</v>
      </c>
      <c r="L190">
        <v>1191</v>
      </c>
      <c r="N190">
        <v>1013</v>
      </c>
      <c r="O190" t="s">
        <v>984</v>
      </c>
      <c r="P190" t="s">
        <v>984</v>
      </c>
      <c r="Q190">
        <v>1</v>
      </c>
      <c r="X190">
        <v>39.22</v>
      </c>
      <c r="Y190">
        <v>0</v>
      </c>
      <c r="Z190">
        <v>0</v>
      </c>
      <c r="AA190">
        <v>0</v>
      </c>
      <c r="AB190">
        <v>0</v>
      </c>
      <c r="AC190">
        <v>0</v>
      </c>
      <c r="AD190">
        <v>1</v>
      </c>
      <c r="AE190">
        <v>1</v>
      </c>
      <c r="AF190" t="s">
        <v>3</v>
      </c>
      <c r="AG190">
        <v>39.22</v>
      </c>
      <c r="AH190">
        <v>2</v>
      </c>
      <c r="AI190">
        <v>35380637</v>
      </c>
      <c r="AJ190">
        <v>190</v>
      </c>
      <c r="AK190">
        <v>0</v>
      </c>
      <c r="AL190">
        <v>0</v>
      </c>
      <c r="AM190">
        <v>0</v>
      </c>
      <c r="AN190">
        <v>0</v>
      </c>
      <c r="AO190">
        <v>0</v>
      </c>
      <c r="AP190">
        <v>0</v>
      </c>
      <c r="AQ190">
        <v>0</v>
      </c>
      <c r="AR190">
        <v>0</v>
      </c>
    </row>
    <row r="191" spans="1:44" x14ac:dyDescent="0.2">
      <c r="A191">
        <f>ROW(Source!A689)</f>
        <v>689</v>
      </c>
      <c r="B191">
        <v>35380640</v>
      </c>
      <c r="C191">
        <v>35380636</v>
      </c>
      <c r="D191">
        <v>35113206</v>
      </c>
      <c r="E191">
        <v>1</v>
      </c>
      <c r="F191">
        <v>1</v>
      </c>
      <c r="G191">
        <v>15872964</v>
      </c>
      <c r="H191">
        <v>2</v>
      </c>
      <c r="I191" t="s">
        <v>989</v>
      </c>
      <c r="J191" t="s">
        <v>990</v>
      </c>
      <c r="K191" t="s">
        <v>991</v>
      </c>
      <c r="L191">
        <v>1368</v>
      </c>
      <c r="N191">
        <v>1011</v>
      </c>
      <c r="O191" t="s">
        <v>988</v>
      </c>
      <c r="P191" t="s">
        <v>988</v>
      </c>
      <c r="Q191">
        <v>1</v>
      </c>
      <c r="X191">
        <v>6.9</v>
      </c>
      <c r="Y191">
        <v>0</v>
      </c>
      <c r="Z191">
        <v>4.72</v>
      </c>
      <c r="AA191">
        <v>0.1</v>
      </c>
      <c r="AB191">
        <v>0</v>
      </c>
      <c r="AC191">
        <v>0</v>
      </c>
      <c r="AD191">
        <v>1</v>
      </c>
      <c r="AE191">
        <v>0</v>
      </c>
      <c r="AF191" t="s">
        <v>3</v>
      </c>
      <c r="AG191">
        <v>6.9</v>
      </c>
      <c r="AH191">
        <v>2</v>
      </c>
      <c r="AI191">
        <v>35380638</v>
      </c>
      <c r="AJ191">
        <v>191</v>
      </c>
      <c r="AK191">
        <v>0</v>
      </c>
      <c r="AL191">
        <v>0</v>
      </c>
      <c r="AM191">
        <v>0</v>
      </c>
      <c r="AN191">
        <v>0</v>
      </c>
      <c r="AO191">
        <v>0</v>
      </c>
      <c r="AP191">
        <v>0</v>
      </c>
      <c r="AQ191">
        <v>0</v>
      </c>
      <c r="AR191">
        <v>0</v>
      </c>
    </row>
    <row r="192" spans="1:44" x14ac:dyDescent="0.2">
      <c r="A192">
        <f>ROW(Source!A690)</f>
        <v>690</v>
      </c>
      <c r="B192">
        <v>35380644</v>
      </c>
      <c r="C192">
        <v>35380641</v>
      </c>
      <c r="D192">
        <v>35111398</v>
      </c>
      <c r="E192">
        <v>15872964</v>
      </c>
      <c r="F192">
        <v>1</v>
      </c>
      <c r="G192">
        <v>15872964</v>
      </c>
      <c r="H192">
        <v>1</v>
      </c>
      <c r="I192" t="s">
        <v>982</v>
      </c>
      <c r="J192" t="s">
        <v>3</v>
      </c>
      <c r="K192" t="s">
        <v>983</v>
      </c>
      <c r="L192">
        <v>1191</v>
      </c>
      <c r="N192">
        <v>1013</v>
      </c>
      <c r="O192" t="s">
        <v>984</v>
      </c>
      <c r="P192" t="s">
        <v>984</v>
      </c>
      <c r="Q192">
        <v>1</v>
      </c>
      <c r="X192">
        <v>43.82</v>
      </c>
      <c r="Y192">
        <v>0</v>
      </c>
      <c r="Z192">
        <v>0</v>
      </c>
      <c r="AA192">
        <v>0</v>
      </c>
      <c r="AB192">
        <v>0</v>
      </c>
      <c r="AC192">
        <v>0</v>
      </c>
      <c r="AD192">
        <v>1</v>
      </c>
      <c r="AE192">
        <v>1</v>
      </c>
      <c r="AF192" t="s">
        <v>3</v>
      </c>
      <c r="AG192">
        <v>43.82</v>
      </c>
      <c r="AH192">
        <v>2</v>
      </c>
      <c r="AI192">
        <v>35380642</v>
      </c>
      <c r="AJ192">
        <v>192</v>
      </c>
      <c r="AK192">
        <v>0</v>
      </c>
      <c r="AL192">
        <v>0</v>
      </c>
      <c r="AM192">
        <v>0</v>
      </c>
      <c r="AN192">
        <v>0</v>
      </c>
      <c r="AO192">
        <v>0</v>
      </c>
      <c r="AP192">
        <v>0</v>
      </c>
      <c r="AQ192">
        <v>0</v>
      </c>
      <c r="AR192">
        <v>0</v>
      </c>
    </row>
    <row r="193" spans="1:44" x14ac:dyDescent="0.2">
      <c r="A193">
        <f>ROW(Source!A690)</f>
        <v>690</v>
      </c>
      <c r="B193">
        <v>35380645</v>
      </c>
      <c r="C193">
        <v>35380641</v>
      </c>
      <c r="D193">
        <v>35113206</v>
      </c>
      <c r="E193">
        <v>1</v>
      </c>
      <c r="F193">
        <v>1</v>
      </c>
      <c r="G193">
        <v>15872964</v>
      </c>
      <c r="H193">
        <v>2</v>
      </c>
      <c r="I193" t="s">
        <v>989</v>
      </c>
      <c r="J193" t="s">
        <v>990</v>
      </c>
      <c r="K193" t="s">
        <v>991</v>
      </c>
      <c r="L193">
        <v>1368</v>
      </c>
      <c r="N193">
        <v>1011</v>
      </c>
      <c r="O193" t="s">
        <v>988</v>
      </c>
      <c r="P193" t="s">
        <v>988</v>
      </c>
      <c r="Q193">
        <v>1</v>
      </c>
      <c r="X193">
        <v>6.9</v>
      </c>
      <c r="Y193">
        <v>0</v>
      </c>
      <c r="Z193">
        <v>4.72</v>
      </c>
      <c r="AA193">
        <v>0.1</v>
      </c>
      <c r="AB193">
        <v>0</v>
      </c>
      <c r="AC193">
        <v>0</v>
      </c>
      <c r="AD193">
        <v>1</v>
      </c>
      <c r="AE193">
        <v>0</v>
      </c>
      <c r="AF193" t="s">
        <v>3</v>
      </c>
      <c r="AG193">
        <v>6.9</v>
      </c>
      <c r="AH193">
        <v>2</v>
      </c>
      <c r="AI193">
        <v>35380643</v>
      </c>
      <c r="AJ193">
        <v>193</v>
      </c>
      <c r="AK193">
        <v>0</v>
      </c>
      <c r="AL193">
        <v>0</v>
      </c>
      <c r="AM193">
        <v>0</v>
      </c>
      <c r="AN193">
        <v>0</v>
      </c>
      <c r="AO193">
        <v>0</v>
      </c>
      <c r="AP193">
        <v>0</v>
      </c>
      <c r="AQ193">
        <v>0</v>
      </c>
      <c r="AR193">
        <v>0</v>
      </c>
    </row>
    <row r="194" spans="1:44" x14ac:dyDescent="0.2">
      <c r="A194">
        <f>ROW(Source!A726)</f>
        <v>726</v>
      </c>
      <c r="B194">
        <v>35380707</v>
      </c>
      <c r="C194">
        <v>35380706</v>
      </c>
      <c r="D194">
        <v>35111398</v>
      </c>
      <c r="E194">
        <v>15872964</v>
      </c>
      <c r="F194">
        <v>1</v>
      </c>
      <c r="G194">
        <v>15872964</v>
      </c>
      <c r="H194">
        <v>1</v>
      </c>
      <c r="I194" t="s">
        <v>982</v>
      </c>
      <c r="J194" t="s">
        <v>3</v>
      </c>
      <c r="K194" t="s">
        <v>983</v>
      </c>
      <c r="L194">
        <v>1191</v>
      </c>
      <c r="N194">
        <v>1013</v>
      </c>
      <c r="O194" t="s">
        <v>984</v>
      </c>
      <c r="P194" t="s">
        <v>984</v>
      </c>
      <c r="Q194">
        <v>1</v>
      </c>
      <c r="X194">
        <v>5.84</v>
      </c>
      <c r="Y194">
        <v>0</v>
      </c>
      <c r="Z194">
        <v>0</v>
      </c>
      <c r="AA194">
        <v>0</v>
      </c>
      <c r="AB194">
        <v>0</v>
      </c>
      <c r="AC194">
        <v>0</v>
      </c>
      <c r="AD194">
        <v>1</v>
      </c>
      <c r="AE194">
        <v>1</v>
      </c>
      <c r="AF194" t="s">
        <v>3</v>
      </c>
      <c r="AG194">
        <v>5.84</v>
      </c>
      <c r="AH194">
        <v>2</v>
      </c>
      <c r="AI194">
        <v>35380707</v>
      </c>
      <c r="AJ194">
        <v>194</v>
      </c>
      <c r="AK194">
        <v>0</v>
      </c>
      <c r="AL194">
        <v>0</v>
      </c>
      <c r="AM194">
        <v>0</v>
      </c>
      <c r="AN194">
        <v>0</v>
      </c>
      <c r="AO194">
        <v>0</v>
      </c>
      <c r="AP194">
        <v>0</v>
      </c>
      <c r="AQ194">
        <v>0</v>
      </c>
      <c r="AR194">
        <v>0</v>
      </c>
    </row>
    <row r="195" spans="1:44" x14ac:dyDescent="0.2">
      <c r="A195">
        <f>ROW(Source!A727)</f>
        <v>727</v>
      </c>
      <c r="B195">
        <v>35380715</v>
      </c>
      <c r="C195">
        <v>35380714</v>
      </c>
      <c r="D195">
        <v>35111398</v>
      </c>
      <c r="E195">
        <v>15872964</v>
      </c>
      <c r="F195">
        <v>1</v>
      </c>
      <c r="G195">
        <v>15872964</v>
      </c>
      <c r="H195">
        <v>1</v>
      </c>
      <c r="I195" t="s">
        <v>982</v>
      </c>
      <c r="J195" t="s">
        <v>3</v>
      </c>
      <c r="K195" t="s">
        <v>983</v>
      </c>
      <c r="L195">
        <v>1191</v>
      </c>
      <c r="N195">
        <v>1013</v>
      </c>
      <c r="O195" t="s">
        <v>984</v>
      </c>
      <c r="P195" t="s">
        <v>984</v>
      </c>
      <c r="Q195">
        <v>1</v>
      </c>
      <c r="X195">
        <v>0.42</v>
      </c>
      <c r="Y195">
        <v>0</v>
      </c>
      <c r="Z195">
        <v>0</v>
      </c>
      <c r="AA195">
        <v>0</v>
      </c>
      <c r="AB195">
        <v>0</v>
      </c>
      <c r="AC195">
        <v>0</v>
      </c>
      <c r="AD195">
        <v>1</v>
      </c>
      <c r="AE195">
        <v>1</v>
      </c>
      <c r="AF195" t="s">
        <v>3</v>
      </c>
      <c r="AG195">
        <v>0.42</v>
      </c>
      <c r="AH195">
        <v>2</v>
      </c>
      <c r="AI195">
        <v>35380715</v>
      </c>
      <c r="AJ195">
        <v>195</v>
      </c>
      <c r="AK195">
        <v>0</v>
      </c>
      <c r="AL195">
        <v>0</v>
      </c>
      <c r="AM195">
        <v>0</v>
      </c>
      <c r="AN195">
        <v>0</v>
      </c>
      <c r="AO195">
        <v>0</v>
      </c>
      <c r="AP195">
        <v>0</v>
      </c>
      <c r="AQ195">
        <v>0</v>
      </c>
      <c r="AR195">
        <v>0</v>
      </c>
    </row>
    <row r="196" spans="1:44" x14ac:dyDescent="0.2">
      <c r="A196">
        <f>ROW(Source!A727)</f>
        <v>727</v>
      </c>
      <c r="B196">
        <v>35380716</v>
      </c>
      <c r="C196">
        <v>35380714</v>
      </c>
      <c r="D196">
        <v>35113190</v>
      </c>
      <c r="E196">
        <v>1</v>
      </c>
      <c r="F196">
        <v>1</v>
      </c>
      <c r="G196">
        <v>15872964</v>
      </c>
      <c r="H196">
        <v>2</v>
      </c>
      <c r="I196" t="s">
        <v>1111</v>
      </c>
      <c r="J196" t="s">
        <v>1112</v>
      </c>
      <c r="K196" t="s">
        <v>1113</v>
      </c>
      <c r="L196">
        <v>1368</v>
      </c>
      <c r="N196">
        <v>1011</v>
      </c>
      <c r="O196" t="s">
        <v>988</v>
      </c>
      <c r="P196" t="s">
        <v>988</v>
      </c>
      <c r="Q196">
        <v>1</v>
      </c>
      <c r="X196">
        <v>0.2</v>
      </c>
      <c r="Y196">
        <v>0</v>
      </c>
      <c r="Z196">
        <v>44.94</v>
      </c>
      <c r="AA196">
        <v>0.64</v>
      </c>
      <c r="AB196">
        <v>0</v>
      </c>
      <c r="AC196">
        <v>0</v>
      </c>
      <c r="AD196">
        <v>1</v>
      </c>
      <c r="AE196">
        <v>0</v>
      </c>
      <c r="AF196" t="s">
        <v>3</v>
      </c>
      <c r="AG196">
        <v>0.2</v>
      </c>
      <c r="AH196">
        <v>2</v>
      </c>
      <c r="AI196">
        <v>35380716</v>
      </c>
      <c r="AJ196">
        <v>196</v>
      </c>
      <c r="AK196">
        <v>0</v>
      </c>
      <c r="AL196">
        <v>0</v>
      </c>
      <c r="AM196">
        <v>0</v>
      </c>
      <c r="AN196">
        <v>0</v>
      </c>
      <c r="AO196">
        <v>0</v>
      </c>
      <c r="AP196">
        <v>0</v>
      </c>
      <c r="AQ196">
        <v>0</v>
      </c>
      <c r="AR196">
        <v>0</v>
      </c>
    </row>
    <row r="197" spans="1:44" x14ac:dyDescent="0.2">
      <c r="A197">
        <f>ROW(Source!A727)</f>
        <v>727</v>
      </c>
      <c r="B197">
        <v>35380717</v>
      </c>
      <c r="C197">
        <v>35380714</v>
      </c>
      <c r="D197">
        <v>35115233</v>
      </c>
      <c r="E197">
        <v>1</v>
      </c>
      <c r="F197">
        <v>1</v>
      </c>
      <c r="G197">
        <v>15872964</v>
      </c>
      <c r="H197">
        <v>3</v>
      </c>
      <c r="I197" t="s">
        <v>1114</v>
      </c>
      <c r="J197" t="s">
        <v>1115</v>
      </c>
      <c r="K197" t="s">
        <v>1116</v>
      </c>
      <c r="L197">
        <v>1339</v>
      </c>
      <c r="N197">
        <v>1007</v>
      </c>
      <c r="O197" t="s">
        <v>1117</v>
      </c>
      <c r="P197" t="s">
        <v>1117</v>
      </c>
      <c r="Q197">
        <v>1</v>
      </c>
      <c r="X197">
        <v>1.7600000000000001E-2</v>
      </c>
      <c r="Y197">
        <v>54.81</v>
      </c>
      <c r="Z197">
        <v>0</v>
      </c>
      <c r="AA197">
        <v>0</v>
      </c>
      <c r="AB197">
        <v>0</v>
      </c>
      <c r="AC197">
        <v>0</v>
      </c>
      <c r="AD197">
        <v>1</v>
      </c>
      <c r="AE197">
        <v>0</v>
      </c>
      <c r="AF197" t="s">
        <v>3</v>
      </c>
      <c r="AG197">
        <v>1.7600000000000001E-2</v>
      </c>
      <c r="AH197">
        <v>2</v>
      </c>
      <c r="AI197">
        <v>35380717</v>
      </c>
      <c r="AJ197">
        <v>197</v>
      </c>
      <c r="AK197">
        <v>0</v>
      </c>
      <c r="AL197">
        <v>0</v>
      </c>
      <c r="AM197">
        <v>0</v>
      </c>
      <c r="AN197">
        <v>0</v>
      </c>
      <c r="AO197">
        <v>0</v>
      </c>
      <c r="AP197">
        <v>0</v>
      </c>
      <c r="AQ197">
        <v>0</v>
      </c>
      <c r="AR197">
        <v>0</v>
      </c>
    </row>
    <row r="198" spans="1:44" x14ac:dyDescent="0.2">
      <c r="A198">
        <f>ROW(Source!A727)</f>
        <v>727</v>
      </c>
      <c r="B198">
        <v>35380718</v>
      </c>
      <c r="C198">
        <v>35380714</v>
      </c>
      <c r="D198">
        <v>35117602</v>
      </c>
      <c r="E198">
        <v>1</v>
      </c>
      <c r="F198">
        <v>1</v>
      </c>
      <c r="G198">
        <v>15872964</v>
      </c>
      <c r="H198">
        <v>3</v>
      </c>
      <c r="I198" t="s">
        <v>1118</v>
      </c>
      <c r="J198" t="s">
        <v>1119</v>
      </c>
      <c r="K198" t="s">
        <v>1120</v>
      </c>
      <c r="L198">
        <v>1354</v>
      </c>
      <c r="N198">
        <v>1010</v>
      </c>
      <c r="O198" t="s">
        <v>52</v>
      </c>
      <c r="P198" t="s">
        <v>52</v>
      </c>
      <c r="Q198">
        <v>1</v>
      </c>
      <c r="X198">
        <v>6.7000000000000002E-3</v>
      </c>
      <c r="Y198">
        <v>16620.27</v>
      </c>
      <c r="Z198">
        <v>0</v>
      </c>
      <c r="AA198">
        <v>0</v>
      </c>
      <c r="AB198">
        <v>0</v>
      </c>
      <c r="AC198">
        <v>0</v>
      </c>
      <c r="AD198">
        <v>1</v>
      </c>
      <c r="AE198">
        <v>0</v>
      </c>
      <c r="AF198" t="s">
        <v>3</v>
      </c>
      <c r="AG198">
        <v>6.7000000000000002E-3</v>
      </c>
      <c r="AH198">
        <v>2</v>
      </c>
      <c r="AI198">
        <v>35380718</v>
      </c>
      <c r="AJ198">
        <v>198</v>
      </c>
      <c r="AK198">
        <v>0</v>
      </c>
      <c r="AL198">
        <v>0</v>
      </c>
      <c r="AM198">
        <v>0</v>
      </c>
      <c r="AN198">
        <v>0</v>
      </c>
      <c r="AO198">
        <v>0</v>
      </c>
      <c r="AP198">
        <v>0</v>
      </c>
      <c r="AQ198">
        <v>0</v>
      </c>
      <c r="AR198">
        <v>0</v>
      </c>
    </row>
    <row r="199" spans="1:44" x14ac:dyDescent="0.2">
      <c r="A199">
        <f>ROW(Source!A728)</f>
        <v>728</v>
      </c>
      <c r="B199">
        <v>35380721</v>
      </c>
      <c r="C199">
        <v>35380719</v>
      </c>
      <c r="D199">
        <v>35111398</v>
      </c>
      <c r="E199">
        <v>15872964</v>
      </c>
      <c r="F199">
        <v>1</v>
      </c>
      <c r="G199">
        <v>15872964</v>
      </c>
      <c r="H199">
        <v>1</v>
      </c>
      <c r="I199" t="s">
        <v>982</v>
      </c>
      <c r="J199" t="s">
        <v>3</v>
      </c>
      <c r="K199" t="s">
        <v>983</v>
      </c>
      <c r="L199">
        <v>1191</v>
      </c>
      <c r="N199">
        <v>1013</v>
      </c>
      <c r="O199" t="s">
        <v>984</v>
      </c>
      <c r="P199" t="s">
        <v>984</v>
      </c>
      <c r="Q199">
        <v>1</v>
      </c>
      <c r="X199">
        <v>14</v>
      </c>
      <c r="Y199">
        <v>0</v>
      </c>
      <c r="Z199">
        <v>0</v>
      </c>
      <c r="AA199">
        <v>0</v>
      </c>
      <c r="AB199">
        <v>0</v>
      </c>
      <c r="AC199">
        <v>0</v>
      </c>
      <c r="AD199">
        <v>1</v>
      </c>
      <c r="AE199">
        <v>1</v>
      </c>
      <c r="AF199" t="s">
        <v>3</v>
      </c>
      <c r="AG199">
        <v>14</v>
      </c>
      <c r="AH199">
        <v>2</v>
      </c>
      <c r="AI199">
        <v>35380721</v>
      </c>
      <c r="AJ199">
        <v>199</v>
      </c>
      <c r="AK199">
        <v>0</v>
      </c>
      <c r="AL199">
        <v>0</v>
      </c>
      <c r="AM199">
        <v>0</v>
      </c>
      <c r="AN199">
        <v>0</v>
      </c>
      <c r="AO199">
        <v>0</v>
      </c>
      <c r="AP199">
        <v>0</v>
      </c>
      <c r="AQ199">
        <v>0</v>
      </c>
      <c r="AR199">
        <v>0</v>
      </c>
    </row>
    <row r="200" spans="1:44" x14ac:dyDescent="0.2">
      <c r="A200">
        <f>ROW(Source!A728)</f>
        <v>728</v>
      </c>
      <c r="B200">
        <v>35380722</v>
      </c>
      <c r="C200">
        <v>35380719</v>
      </c>
      <c r="D200">
        <v>35112687</v>
      </c>
      <c r="E200">
        <v>1</v>
      </c>
      <c r="F200">
        <v>1</v>
      </c>
      <c r="G200">
        <v>15872964</v>
      </c>
      <c r="H200">
        <v>2</v>
      </c>
      <c r="I200" t="s">
        <v>1121</v>
      </c>
      <c r="J200" t="s">
        <v>1122</v>
      </c>
      <c r="K200" t="s">
        <v>1123</v>
      </c>
      <c r="L200">
        <v>1368</v>
      </c>
      <c r="N200">
        <v>1011</v>
      </c>
      <c r="O200" t="s">
        <v>988</v>
      </c>
      <c r="P200" t="s">
        <v>988</v>
      </c>
      <c r="Q200">
        <v>1</v>
      </c>
      <c r="X200">
        <v>3.65</v>
      </c>
      <c r="Y200">
        <v>0</v>
      </c>
      <c r="Z200">
        <v>1635</v>
      </c>
      <c r="AA200">
        <v>832.91</v>
      </c>
      <c r="AB200">
        <v>0</v>
      </c>
      <c r="AC200">
        <v>0</v>
      </c>
      <c r="AD200">
        <v>1</v>
      </c>
      <c r="AE200">
        <v>0</v>
      </c>
      <c r="AF200" t="s">
        <v>3</v>
      </c>
      <c r="AG200">
        <v>3.65</v>
      </c>
      <c r="AH200">
        <v>2</v>
      </c>
      <c r="AI200">
        <v>35380722</v>
      </c>
      <c r="AJ200">
        <v>200</v>
      </c>
      <c r="AK200">
        <v>0</v>
      </c>
      <c r="AL200">
        <v>0</v>
      </c>
      <c r="AM200">
        <v>0</v>
      </c>
      <c r="AN200">
        <v>0</v>
      </c>
      <c r="AO200">
        <v>0</v>
      </c>
      <c r="AP200">
        <v>0</v>
      </c>
      <c r="AQ200">
        <v>0</v>
      </c>
      <c r="AR200">
        <v>0</v>
      </c>
    </row>
    <row r="201" spans="1:44" x14ac:dyDescent="0.2">
      <c r="A201">
        <f>ROW(Source!A728)</f>
        <v>728</v>
      </c>
      <c r="B201">
        <v>35380723</v>
      </c>
      <c r="C201">
        <v>35380719</v>
      </c>
      <c r="D201">
        <v>35113169</v>
      </c>
      <c r="E201">
        <v>1</v>
      </c>
      <c r="F201">
        <v>1</v>
      </c>
      <c r="G201">
        <v>15872964</v>
      </c>
      <c r="H201">
        <v>2</v>
      </c>
      <c r="I201" t="s">
        <v>1124</v>
      </c>
      <c r="J201" t="s">
        <v>1125</v>
      </c>
      <c r="K201" t="s">
        <v>1126</v>
      </c>
      <c r="L201">
        <v>1368</v>
      </c>
      <c r="N201">
        <v>1011</v>
      </c>
      <c r="O201" t="s">
        <v>988</v>
      </c>
      <c r="P201" t="s">
        <v>988</v>
      </c>
      <c r="Q201">
        <v>1</v>
      </c>
      <c r="X201">
        <v>3.65</v>
      </c>
      <c r="Y201">
        <v>0</v>
      </c>
      <c r="Z201">
        <v>7.15</v>
      </c>
      <c r="AA201">
        <v>0.09</v>
      </c>
      <c r="AB201">
        <v>0</v>
      </c>
      <c r="AC201">
        <v>0</v>
      </c>
      <c r="AD201">
        <v>1</v>
      </c>
      <c r="AE201">
        <v>0</v>
      </c>
      <c r="AF201" t="s">
        <v>3</v>
      </c>
      <c r="AG201">
        <v>3.65</v>
      </c>
      <c r="AH201">
        <v>2</v>
      </c>
      <c r="AI201">
        <v>35380723</v>
      </c>
      <c r="AJ201">
        <v>201</v>
      </c>
      <c r="AK201">
        <v>0</v>
      </c>
      <c r="AL201">
        <v>0</v>
      </c>
      <c r="AM201">
        <v>0</v>
      </c>
      <c r="AN201">
        <v>0</v>
      </c>
      <c r="AO201">
        <v>0</v>
      </c>
      <c r="AP201">
        <v>0</v>
      </c>
      <c r="AQ201">
        <v>0</v>
      </c>
      <c r="AR201">
        <v>0</v>
      </c>
    </row>
    <row r="202" spans="1:44" x14ac:dyDescent="0.2">
      <c r="A202">
        <f>ROW(Source!A731)</f>
        <v>731</v>
      </c>
      <c r="B202">
        <v>35380731</v>
      </c>
      <c r="C202">
        <v>35380728</v>
      </c>
      <c r="D202">
        <v>35111398</v>
      </c>
      <c r="E202">
        <v>15872964</v>
      </c>
      <c r="F202">
        <v>1</v>
      </c>
      <c r="G202">
        <v>15872964</v>
      </c>
      <c r="H202">
        <v>1</v>
      </c>
      <c r="I202" t="s">
        <v>982</v>
      </c>
      <c r="J202" t="s">
        <v>3</v>
      </c>
      <c r="K202" t="s">
        <v>983</v>
      </c>
      <c r="L202">
        <v>1191</v>
      </c>
      <c r="N202">
        <v>1013</v>
      </c>
      <c r="O202" t="s">
        <v>984</v>
      </c>
      <c r="P202" t="s">
        <v>984</v>
      </c>
      <c r="Q202">
        <v>1</v>
      </c>
      <c r="X202">
        <v>42.81</v>
      </c>
      <c r="Y202">
        <v>0</v>
      </c>
      <c r="Z202">
        <v>0</v>
      </c>
      <c r="AA202">
        <v>0</v>
      </c>
      <c r="AB202">
        <v>0</v>
      </c>
      <c r="AC202">
        <v>0</v>
      </c>
      <c r="AD202">
        <v>1</v>
      </c>
      <c r="AE202">
        <v>1</v>
      </c>
      <c r="AF202" t="s">
        <v>3</v>
      </c>
      <c r="AG202">
        <v>42.81</v>
      </c>
      <c r="AH202">
        <v>2</v>
      </c>
      <c r="AI202">
        <v>35380729</v>
      </c>
      <c r="AJ202">
        <v>202</v>
      </c>
      <c r="AK202">
        <v>0</v>
      </c>
      <c r="AL202">
        <v>0</v>
      </c>
      <c r="AM202">
        <v>0</v>
      </c>
      <c r="AN202">
        <v>0</v>
      </c>
      <c r="AO202">
        <v>0</v>
      </c>
      <c r="AP202">
        <v>0</v>
      </c>
      <c r="AQ202">
        <v>0</v>
      </c>
      <c r="AR202">
        <v>0</v>
      </c>
    </row>
    <row r="203" spans="1:44" x14ac:dyDescent="0.2">
      <c r="A203">
        <f>ROW(Source!A731)</f>
        <v>731</v>
      </c>
      <c r="B203">
        <v>35380732</v>
      </c>
      <c r="C203">
        <v>35380728</v>
      </c>
      <c r="D203">
        <v>35113206</v>
      </c>
      <c r="E203">
        <v>1</v>
      </c>
      <c r="F203">
        <v>1</v>
      </c>
      <c r="G203">
        <v>15872964</v>
      </c>
      <c r="H203">
        <v>2</v>
      </c>
      <c r="I203" t="s">
        <v>989</v>
      </c>
      <c r="J203" t="s">
        <v>990</v>
      </c>
      <c r="K203" t="s">
        <v>991</v>
      </c>
      <c r="L203">
        <v>1368</v>
      </c>
      <c r="N203">
        <v>1011</v>
      </c>
      <c r="O203" t="s">
        <v>988</v>
      </c>
      <c r="P203" t="s">
        <v>988</v>
      </c>
      <c r="Q203">
        <v>1</v>
      </c>
      <c r="X203">
        <v>6.9</v>
      </c>
      <c r="Y203">
        <v>0</v>
      </c>
      <c r="Z203">
        <v>4.72</v>
      </c>
      <c r="AA203">
        <v>0.1</v>
      </c>
      <c r="AB203">
        <v>0</v>
      </c>
      <c r="AC203">
        <v>0</v>
      </c>
      <c r="AD203">
        <v>1</v>
      </c>
      <c r="AE203">
        <v>0</v>
      </c>
      <c r="AF203" t="s">
        <v>3</v>
      </c>
      <c r="AG203">
        <v>6.9</v>
      </c>
      <c r="AH203">
        <v>2</v>
      </c>
      <c r="AI203">
        <v>35380730</v>
      </c>
      <c r="AJ203">
        <v>203</v>
      </c>
      <c r="AK203">
        <v>0</v>
      </c>
      <c r="AL203">
        <v>0</v>
      </c>
      <c r="AM203">
        <v>0</v>
      </c>
      <c r="AN203">
        <v>0</v>
      </c>
      <c r="AO203">
        <v>0</v>
      </c>
      <c r="AP203">
        <v>0</v>
      </c>
      <c r="AQ203">
        <v>0</v>
      </c>
      <c r="AR203">
        <v>0</v>
      </c>
    </row>
    <row r="204" spans="1:44" x14ac:dyDescent="0.2">
      <c r="A204">
        <f>ROW(Source!A732)</f>
        <v>732</v>
      </c>
      <c r="B204">
        <v>35380736</v>
      </c>
      <c r="C204">
        <v>35380733</v>
      </c>
      <c r="D204">
        <v>35111398</v>
      </c>
      <c r="E204">
        <v>15872964</v>
      </c>
      <c r="F204">
        <v>1</v>
      </c>
      <c r="G204">
        <v>15872964</v>
      </c>
      <c r="H204">
        <v>1</v>
      </c>
      <c r="I204" t="s">
        <v>982</v>
      </c>
      <c r="J204" t="s">
        <v>3</v>
      </c>
      <c r="K204" t="s">
        <v>983</v>
      </c>
      <c r="L204">
        <v>1191</v>
      </c>
      <c r="N204">
        <v>1013</v>
      </c>
      <c r="O204" t="s">
        <v>984</v>
      </c>
      <c r="P204" t="s">
        <v>984</v>
      </c>
      <c r="Q204">
        <v>1</v>
      </c>
      <c r="X204">
        <v>39.22</v>
      </c>
      <c r="Y204">
        <v>0</v>
      </c>
      <c r="Z204">
        <v>0</v>
      </c>
      <c r="AA204">
        <v>0</v>
      </c>
      <c r="AB204">
        <v>0</v>
      </c>
      <c r="AC204">
        <v>0</v>
      </c>
      <c r="AD204">
        <v>1</v>
      </c>
      <c r="AE204">
        <v>1</v>
      </c>
      <c r="AF204" t="s">
        <v>3</v>
      </c>
      <c r="AG204">
        <v>39.22</v>
      </c>
      <c r="AH204">
        <v>2</v>
      </c>
      <c r="AI204">
        <v>35380734</v>
      </c>
      <c r="AJ204">
        <v>204</v>
      </c>
      <c r="AK204">
        <v>0</v>
      </c>
      <c r="AL204">
        <v>0</v>
      </c>
      <c r="AM204">
        <v>0</v>
      </c>
      <c r="AN204">
        <v>0</v>
      </c>
      <c r="AO204">
        <v>0</v>
      </c>
      <c r="AP204">
        <v>0</v>
      </c>
      <c r="AQ204">
        <v>0</v>
      </c>
      <c r="AR204">
        <v>0</v>
      </c>
    </row>
    <row r="205" spans="1:44" x14ac:dyDescent="0.2">
      <c r="A205">
        <f>ROW(Source!A732)</f>
        <v>732</v>
      </c>
      <c r="B205">
        <v>35380737</v>
      </c>
      <c r="C205">
        <v>35380733</v>
      </c>
      <c r="D205">
        <v>35113206</v>
      </c>
      <c r="E205">
        <v>1</v>
      </c>
      <c r="F205">
        <v>1</v>
      </c>
      <c r="G205">
        <v>15872964</v>
      </c>
      <c r="H205">
        <v>2</v>
      </c>
      <c r="I205" t="s">
        <v>989</v>
      </c>
      <c r="J205" t="s">
        <v>990</v>
      </c>
      <c r="K205" t="s">
        <v>991</v>
      </c>
      <c r="L205">
        <v>1368</v>
      </c>
      <c r="N205">
        <v>1011</v>
      </c>
      <c r="O205" t="s">
        <v>988</v>
      </c>
      <c r="P205" t="s">
        <v>988</v>
      </c>
      <c r="Q205">
        <v>1</v>
      </c>
      <c r="X205">
        <v>6.9</v>
      </c>
      <c r="Y205">
        <v>0</v>
      </c>
      <c r="Z205">
        <v>4.72</v>
      </c>
      <c r="AA205">
        <v>0.1</v>
      </c>
      <c r="AB205">
        <v>0</v>
      </c>
      <c r="AC205">
        <v>0</v>
      </c>
      <c r="AD205">
        <v>1</v>
      </c>
      <c r="AE205">
        <v>0</v>
      </c>
      <c r="AF205" t="s">
        <v>3</v>
      </c>
      <c r="AG205">
        <v>6.9</v>
      </c>
      <c r="AH205">
        <v>2</v>
      </c>
      <c r="AI205">
        <v>35380735</v>
      </c>
      <c r="AJ205">
        <v>205</v>
      </c>
      <c r="AK205">
        <v>0</v>
      </c>
      <c r="AL205">
        <v>0</v>
      </c>
      <c r="AM205">
        <v>0</v>
      </c>
      <c r="AN205">
        <v>0</v>
      </c>
      <c r="AO205">
        <v>0</v>
      </c>
      <c r="AP205">
        <v>0</v>
      </c>
      <c r="AQ205">
        <v>0</v>
      </c>
      <c r="AR205">
        <v>0</v>
      </c>
    </row>
    <row r="206" spans="1:44" x14ac:dyDescent="0.2">
      <c r="A206">
        <f>ROW(Source!A768)</f>
        <v>768</v>
      </c>
      <c r="B206">
        <v>35380840</v>
      </c>
      <c r="C206">
        <v>35380838</v>
      </c>
      <c r="D206">
        <v>35111398</v>
      </c>
      <c r="E206">
        <v>15872964</v>
      </c>
      <c r="F206">
        <v>1</v>
      </c>
      <c r="G206">
        <v>15872964</v>
      </c>
      <c r="H206">
        <v>1</v>
      </c>
      <c r="I206" t="s">
        <v>982</v>
      </c>
      <c r="J206" t="s">
        <v>3</v>
      </c>
      <c r="K206" t="s">
        <v>983</v>
      </c>
      <c r="L206">
        <v>1191</v>
      </c>
      <c r="N206">
        <v>1013</v>
      </c>
      <c r="O206" t="s">
        <v>984</v>
      </c>
      <c r="P206" t="s">
        <v>984</v>
      </c>
      <c r="Q206">
        <v>1</v>
      </c>
      <c r="X206">
        <v>5.84</v>
      </c>
      <c r="Y206">
        <v>0</v>
      </c>
      <c r="Z206">
        <v>0</v>
      </c>
      <c r="AA206">
        <v>0</v>
      </c>
      <c r="AB206">
        <v>0</v>
      </c>
      <c r="AC206">
        <v>0</v>
      </c>
      <c r="AD206">
        <v>1</v>
      </c>
      <c r="AE206">
        <v>1</v>
      </c>
      <c r="AF206" t="s">
        <v>3</v>
      </c>
      <c r="AG206">
        <v>5.84</v>
      </c>
      <c r="AH206">
        <v>2</v>
      </c>
      <c r="AI206">
        <v>35380839</v>
      </c>
      <c r="AJ206">
        <v>206</v>
      </c>
      <c r="AK206">
        <v>0</v>
      </c>
      <c r="AL206">
        <v>0</v>
      </c>
      <c r="AM206">
        <v>0</v>
      </c>
      <c r="AN206">
        <v>0</v>
      </c>
      <c r="AO206">
        <v>0</v>
      </c>
      <c r="AP206">
        <v>0</v>
      </c>
      <c r="AQ206">
        <v>0</v>
      </c>
      <c r="AR206">
        <v>0</v>
      </c>
    </row>
    <row r="207" spans="1:44" x14ac:dyDescent="0.2">
      <c r="A207">
        <f>ROW(Source!A769)</f>
        <v>769</v>
      </c>
      <c r="B207">
        <v>35380846</v>
      </c>
      <c r="C207">
        <v>35380841</v>
      </c>
      <c r="D207">
        <v>35111398</v>
      </c>
      <c r="E207">
        <v>15872964</v>
      </c>
      <c r="F207">
        <v>1</v>
      </c>
      <c r="G207">
        <v>15872964</v>
      </c>
      <c r="H207">
        <v>1</v>
      </c>
      <c r="I207" t="s">
        <v>982</v>
      </c>
      <c r="J207" t="s">
        <v>3</v>
      </c>
      <c r="K207" t="s">
        <v>983</v>
      </c>
      <c r="L207">
        <v>1191</v>
      </c>
      <c r="N207">
        <v>1013</v>
      </c>
      <c r="O207" t="s">
        <v>984</v>
      </c>
      <c r="P207" t="s">
        <v>984</v>
      </c>
      <c r="Q207">
        <v>1</v>
      </c>
      <c r="X207">
        <v>0.42</v>
      </c>
      <c r="Y207">
        <v>0</v>
      </c>
      <c r="Z207">
        <v>0</v>
      </c>
      <c r="AA207">
        <v>0</v>
      </c>
      <c r="AB207">
        <v>0</v>
      </c>
      <c r="AC207">
        <v>0</v>
      </c>
      <c r="AD207">
        <v>1</v>
      </c>
      <c r="AE207">
        <v>1</v>
      </c>
      <c r="AF207" t="s">
        <v>3</v>
      </c>
      <c r="AG207">
        <v>0.42</v>
      </c>
      <c r="AH207">
        <v>2</v>
      </c>
      <c r="AI207">
        <v>35380842</v>
      </c>
      <c r="AJ207">
        <v>207</v>
      </c>
      <c r="AK207">
        <v>0</v>
      </c>
      <c r="AL207">
        <v>0</v>
      </c>
      <c r="AM207">
        <v>0</v>
      </c>
      <c r="AN207">
        <v>0</v>
      </c>
      <c r="AO207">
        <v>0</v>
      </c>
      <c r="AP207">
        <v>0</v>
      </c>
      <c r="AQ207">
        <v>0</v>
      </c>
      <c r="AR207">
        <v>0</v>
      </c>
    </row>
    <row r="208" spans="1:44" x14ac:dyDescent="0.2">
      <c r="A208">
        <f>ROW(Source!A769)</f>
        <v>769</v>
      </c>
      <c r="B208">
        <v>35380847</v>
      </c>
      <c r="C208">
        <v>35380841</v>
      </c>
      <c r="D208">
        <v>35113190</v>
      </c>
      <c r="E208">
        <v>1</v>
      </c>
      <c r="F208">
        <v>1</v>
      </c>
      <c r="G208">
        <v>15872964</v>
      </c>
      <c r="H208">
        <v>2</v>
      </c>
      <c r="I208" t="s">
        <v>1111</v>
      </c>
      <c r="J208" t="s">
        <v>1112</v>
      </c>
      <c r="K208" t="s">
        <v>1113</v>
      </c>
      <c r="L208">
        <v>1368</v>
      </c>
      <c r="N208">
        <v>1011</v>
      </c>
      <c r="O208" t="s">
        <v>988</v>
      </c>
      <c r="P208" t="s">
        <v>988</v>
      </c>
      <c r="Q208">
        <v>1</v>
      </c>
      <c r="X208">
        <v>0.2</v>
      </c>
      <c r="Y208">
        <v>0</v>
      </c>
      <c r="Z208">
        <v>44.94</v>
      </c>
      <c r="AA208">
        <v>0.64</v>
      </c>
      <c r="AB208">
        <v>0</v>
      </c>
      <c r="AC208">
        <v>0</v>
      </c>
      <c r="AD208">
        <v>1</v>
      </c>
      <c r="AE208">
        <v>0</v>
      </c>
      <c r="AF208" t="s">
        <v>3</v>
      </c>
      <c r="AG208">
        <v>0.2</v>
      </c>
      <c r="AH208">
        <v>2</v>
      </c>
      <c r="AI208">
        <v>35380843</v>
      </c>
      <c r="AJ208">
        <v>208</v>
      </c>
      <c r="AK208">
        <v>0</v>
      </c>
      <c r="AL208">
        <v>0</v>
      </c>
      <c r="AM208">
        <v>0</v>
      </c>
      <c r="AN208">
        <v>0</v>
      </c>
      <c r="AO208">
        <v>0</v>
      </c>
      <c r="AP208">
        <v>0</v>
      </c>
      <c r="AQ208">
        <v>0</v>
      </c>
      <c r="AR208">
        <v>0</v>
      </c>
    </row>
    <row r="209" spans="1:44" x14ac:dyDescent="0.2">
      <c r="A209">
        <f>ROW(Source!A769)</f>
        <v>769</v>
      </c>
      <c r="B209">
        <v>35380848</v>
      </c>
      <c r="C209">
        <v>35380841</v>
      </c>
      <c r="D209">
        <v>35115233</v>
      </c>
      <c r="E209">
        <v>1</v>
      </c>
      <c r="F209">
        <v>1</v>
      </c>
      <c r="G209">
        <v>15872964</v>
      </c>
      <c r="H209">
        <v>3</v>
      </c>
      <c r="I209" t="s">
        <v>1114</v>
      </c>
      <c r="J209" t="s">
        <v>1115</v>
      </c>
      <c r="K209" t="s">
        <v>1116</v>
      </c>
      <c r="L209">
        <v>1339</v>
      </c>
      <c r="N209">
        <v>1007</v>
      </c>
      <c r="O209" t="s">
        <v>1117</v>
      </c>
      <c r="P209" t="s">
        <v>1117</v>
      </c>
      <c r="Q209">
        <v>1</v>
      </c>
      <c r="X209">
        <v>1.7600000000000001E-2</v>
      </c>
      <c r="Y209">
        <v>54.81</v>
      </c>
      <c r="Z209">
        <v>0</v>
      </c>
      <c r="AA209">
        <v>0</v>
      </c>
      <c r="AB209">
        <v>0</v>
      </c>
      <c r="AC209">
        <v>0</v>
      </c>
      <c r="AD209">
        <v>1</v>
      </c>
      <c r="AE209">
        <v>0</v>
      </c>
      <c r="AF209" t="s">
        <v>3</v>
      </c>
      <c r="AG209">
        <v>1.7600000000000001E-2</v>
      </c>
      <c r="AH209">
        <v>2</v>
      </c>
      <c r="AI209">
        <v>35380844</v>
      </c>
      <c r="AJ209">
        <v>209</v>
      </c>
      <c r="AK209">
        <v>0</v>
      </c>
      <c r="AL209">
        <v>0</v>
      </c>
      <c r="AM209">
        <v>0</v>
      </c>
      <c r="AN209">
        <v>0</v>
      </c>
      <c r="AO209">
        <v>0</v>
      </c>
      <c r="AP209">
        <v>0</v>
      </c>
      <c r="AQ209">
        <v>0</v>
      </c>
      <c r="AR209">
        <v>0</v>
      </c>
    </row>
    <row r="210" spans="1:44" x14ac:dyDescent="0.2">
      <c r="A210">
        <f>ROW(Source!A769)</f>
        <v>769</v>
      </c>
      <c r="B210">
        <v>35380849</v>
      </c>
      <c r="C210">
        <v>35380841</v>
      </c>
      <c r="D210">
        <v>35117602</v>
      </c>
      <c r="E210">
        <v>1</v>
      </c>
      <c r="F210">
        <v>1</v>
      </c>
      <c r="G210">
        <v>15872964</v>
      </c>
      <c r="H210">
        <v>3</v>
      </c>
      <c r="I210" t="s">
        <v>1118</v>
      </c>
      <c r="J210" t="s">
        <v>1119</v>
      </c>
      <c r="K210" t="s">
        <v>1120</v>
      </c>
      <c r="L210">
        <v>1354</v>
      </c>
      <c r="N210">
        <v>1010</v>
      </c>
      <c r="O210" t="s">
        <v>52</v>
      </c>
      <c r="P210" t="s">
        <v>52</v>
      </c>
      <c r="Q210">
        <v>1</v>
      </c>
      <c r="X210">
        <v>6.7000000000000002E-3</v>
      </c>
      <c r="Y210">
        <v>16620.27</v>
      </c>
      <c r="Z210">
        <v>0</v>
      </c>
      <c r="AA210">
        <v>0</v>
      </c>
      <c r="AB210">
        <v>0</v>
      </c>
      <c r="AC210">
        <v>0</v>
      </c>
      <c r="AD210">
        <v>1</v>
      </c>
      <c r="AE210">
        <v>0</v>
      </c>
      <c r="AF210" t="s">
        <v>3</v>
      </c>
      <c r="AG210">
        <v>6.7000000000000002E-3</v>
      </c>
      <c r="AH210">
        <v>2</v>
      </c>
      <c r="AI210">
        <v>35380845</v>
      </c>
      <c r="AJ210">
        <v>210</v>
      </c>
      <c r="AK210">
        <v>0</v>
      </c>
      <c r="AL210">
        <v>0</v>
      </c>
      <c r="AM210">
        <v>0</v>
      </c>
      <c r="AN210">
        <v>0</v>
      </c>
      <c r="AO210">
        <v>0</v>
      </c>
      <c r="AP210">
        <v>0</v>
      </c>
      <c r="AQ210">
        <v>0</v>
      </c>
      <c r="AR210">
        <v>0</v>
      </c>
    </row>
    <row r="211" spans="1:44" x14ac:dyDescent="0.2">
      <c r="A211">
        <f>ROW(Source!A770)</f>
        <v>770</v>
      </c>
      <c r="B211">
        <v>35380854</v>
      </c>
      <c r="C211">
        <v>35380850</v>
      </c>
      <c r="D211">
        <v>35111398</v>
      </c>
      <c r="E211">
        <v>15872964</v>
      </c>
      <c r="F211">
        <v>1</v>
      </c>
      <c r="G211">
        <v>15872964</v>
      </c>
      <c r="H211">
        <v>1</v>
      </c>
      <c r="I211" t="s">
        <v>982</v>
      </c>
      <c r="J211" t="s">
        <v>3</v>
      </c>
      <c r="K211" t="s">
        <v>983</v>
      </c>
      <c r="L211">
        <v>1191</v>
      </c>
      <c r="N211">
        <v>1013</v>
      </c>
      <c r="O211" t="s">
        <v>984</v>
      </c>
      <c r="P211" t="s">
        <v>984</v>
      </c>
      <c r="Q211">
        <v>1</v>
      </c>
      <c r="X211">
        <v>14</v>
      </c>
      <c r="Y211">
        <v>0</v>
      </c>
      <c r="Z211">
        <v>0</v>
      </c>
      <c r="AA211">
        <v>0</v>
      </c>
      <c r="AB211">
        <v>0</v>
      </c>
      <c r="AC211">
        <v>0</v>
      </c>
      <c r="AD211">
        <v>1</v>
      </c>
      <c r="AE211">
        <v>1</v>
      </c>
      <c r="AF211" t="s">
        <v>3</v>
      </c>
      <c r="AG211">
        <v>14</v>
      </c>
      <c r="AH211">
        <v>2</v>
      </c>
      <c r="AI211">
        <v>35380851</v>
      </c>
      <c r="AJ211">
        <v>211</v>
      </c>
      <c r="AK211">
        <v>0</v>
      </c>
      <c r="AL211">
        <v>0</v>
      </c>
      <c r="AM211">
        <v>0</v>
      </c>
      <c r="AN211">
        <v>0</v>
      </c>
      <c r="AO211">
        <v>0</v>
      </c>
      <c r="AP211">
        <v>0</v>
      </c>
      <c r="AQ211">
        <v>0</v>
      </c>
      <c r="AR211">
        <v>0</v>
      </c>
    </row>
    <row r="212" spans="1:44" x14ac:dyDescent="0.2">
      <c r="A212">
        <f>ROW(Source!A770)</f>
        <v>770</v>
      </c>
      <c r="B212">
        <v>35380855</v>
      </c>
      <c r="C212">
        <v>35380850</v>
      </c>
      <c r="D212">
        <v>35112687</v>
      </c>
      <c r="E212">
        <v>1</v>
      </c>
      <c r="F212">
        <v>1</v>
      </c>
      <c r="G212">
        <v>15872964</v>
      </c>
      <c r="H212">
        <v>2</v>
      </c>
      <c r="I212" t="s">
        <v>1121</v>
      </c>
      <c r="J212" t="s">
        <v>1122</v>
      </c>
      <c r="K212" t="s">
        <v>1123</v>
      </c>
      <c r="L212">
        <v>1368</v>
      </c>
      <c r="N212">
        <v>1011</v>
      </c>
      <c r="O212" t="s">
        <v>988</v>
      </c>
      <c r="P212" t="s">
        <v>988</v>
      </c>
      <c r="Q212">
        <v>1</v>
      </c>
      <c r="X212">
        <v>3.65</v>
      </c>
      <c r="Y212">
        <v>0</v>
      </c>
      <c r="Z212">
        <v>1635</v>
      </c>
      <c r="AA212">
        <v>832.91</v>
      </c>
      <c r="AB212">
        <v>0</v>
      </c>
      <c r="AC212">
        <v>0</v>
      </c>
      <c r="AD212">
        <v>1</v>
      </c>
      <c r="AE212">
        <v>0</v>
      </c>
      <c r="AF212" t="s">
        <v>3</v>
      </c>
      <c r="AG212">
        <v>3.65</v>
      </c>
      <c r="AH212">
        <v>2</v>
      </c>
      <c r="AI212">
        <v>35380852</v>
      </c>
      <c r="AJ212">
        <v>212</v>
      </c>
      <c r="AK212">
        <v>0</v>
      </c>
      <c r="AL212">
        <v>0</v>
      </c>
      <c r="AM212">
        <v>0</v>
      </c>
      <c r="AN212">
        <v>0</v>
      </c>
      <c r="AO212">
        <v>0</v>
      </c>
      <c r="AP212">
        <v>0</v>
      </c>
      <c r="AQ212">
        <v>0</v>
      </c>
      <c r="AR212">
        <v>0</v>
      </c>
    </row>
    <row r="213" spans="1:44" x14ac:dyDescent="0.2">
      <c r="A213">
        <f>ROW(Source!A770)</f>
        <v>770</v>
      </c>
      <c r="B213">
        <v>35380856</v>
      </c>
      <c r="C213">
        <v>35380850</v>
      </c>
      <c r="D213">
        <v>35113169</v>
      </c>
      <c r="E213">
        <v>1</v>
      </c>
      <c r="F213">
        <v>1</v>
      </c>
      <c r="G213">
        <v>15872964</v>
      </c>
      <c r="H213">
        <v>2</v>
      </c>
      <c r="I213" t="s">
        <v>1124</v>
      </c>
      <c r="J213" t="s">
        <v>1125</v>
      </c>
      <c r="K213" t="s">
        <v>1126</v>
      </c>
      <c r="L213">
        <v>1368</v>
      </c>
      <c r="N213">
        <v>1011</v>
      </c>
      <c r="O213" t="s">
        <v>988</v>
      </c>
      <c r="P213" t="s">
        <v>988</v>
      </c>
      <c r="Q213">
        <v>1</v>
      </c>
      <c r="X213">
        <v>3.65</v>
      </c>
      <c r="Y213">
        <v>0</v>
      </c>
      <c r="Z213">
        <v>7.15</v>
      </c>
      <c r="AA213">
        <v>0.09</v>
      </c>
      <c r="AB213">
        <v>0</v>
      </c>
      <c r="AC213">
        <v>0</v>
      </c>
      <c r="AD213">
        <v>1</v>
      </c>
      <c r="AE213">
        <v>0</v>
      </c>
      <c r="AF213" t="s">
        <v>3</v>
      </c>
      <c r="AG213">
        <v>3.65</v>
      </c>
      <c r="AH213">
        <v>2</v>
      </c>
      <c r="AI213">
        <v>35380853</v>
      </c>
      <c r="AJ213">
        <v>213</v>
      </c>
      <c r="AK213">
        <v>0</v>
      </c>
      <c r="AL213">
        <v>0</v>
      </c>
      <c r="AM213">
        <v>0</v>
      </c>
      <c r="AN213">
        <v>0</v>
      </c>
      <c r="AO213">
        <v>0</v>
      </c>
      <c r="AP213">
        <v>0</v>
      </c>
      <c r="AQ213">
        <v>0</v>
      </c>
      <c r="AR213">
        <v>0</v>
      </c>
    </row>
    <row r="214" spans="1:44" x14ac:dyDescent="0.2">
      <c r="A214">
        <f>ROW(Source!A773)</f>
        <v>773</v>
      </c>
      <c r="B214">
        <v>35380862</v>
      </c>
      <c r="C214">
        <v>35380859</v>
      </c>
      <c r="D214">
        <v>35111398</v>
      </c>
      <c r="E214">
        <v>15872964</v>
      </c>
      <c r="F214">
        <v>1</v>
      </c>
      <c r="G214">
        <v>15872964</v>
      </c>
      <c r="H214">
        <v>1</v>
      </c>
      <c r="I214" t="s">
        <v>982</v>
      </c>
      <c r="J214" t="s">
        <v>3</v>
      </c>
      <c r="K214" t="s">
        <v>983</v>
      </c>
      <c r="L214">
        <v>1191</v>
      </c>
      <c r="N214">
        <v>1013</v>
      </c>
      <c r="O214" t="s">
        <v>984</v>
      </c>
      <c r="P214" t="s">
        <v>984</v>
      </c>
      <c r="Q214">
        <v>1</v>
      </c>
      <c r="X214">
        <v>42.81</v>
      </c>
      <c r="Y214">
        <v>0</v>
      </c>
      <c r="Z214">
        <v>0</v>
      </c>
      <c r="AA214">
        <v>0</v>
      </c>
      <c r="AB214">
        <v>0</v>
      </c>
      <c r="AC214">
        <v>0</v>
      </c>
      <c r="AD214">
        <v>1</v>
      </c>
      <c r="AE214">
        <v>1</v>
      </c>
      <c r="AF214" t="s">
        <v>3</v>
      </c>
      <c r="AG214">
        <v>42.81</v>
      </c>
      <c r="AH214">
        <v>2</v>
      </c>
      <c r="AI214">
        <v>35380860</v>
      </c>
      <c r="AJ214">
        <v>214</v>
      </c>
      <c r="AK214">
        <v>0</v>
      </c>
      <c r="AL214">
        <v>0</v>
      </c>
      <c r="AM214">
        <v>0</v>
      </c>
      <c r="AN214">
        <v>0</v>
      </c>
      <c r="AO214">
        <v>0</v>
      </c>
      <c r="AP214">
        <v>0</v>
      </c>
      <c r="AQ214">
        <v>0</v>
      </c>
      <c r="AR214">
        <v>0</v>
      </c>
    </row>
    <row r="215" spans="1:44" x14ac:dyDescent="0.2">
      <c r="A215">
        <f>ROW(Source!A773)</f>
        <v>773</v>
      </c>
      <c r="B215">
        <v>35380863</v>
      </c>
      <c r="C215">
        <v>35380859</v>
      </c>
      <c r="D215">
        <v>35113206</v>
      </c>
      <c r="E215">
        <v>1</v>
      </c>
      <c r="F215">
        <v>1</v>
      </c>
      <c r="G215">
        <v>15872964</v>
      </c>
      <c r="H215">
        <v>2</v>
      </c>
      <c r="I215" t="s">
        <v>989</v>
      </c>
      <c r="J215" t="s">
        <v>990</v>
      </c>
      <c r="K215" t="s">
        <v>991</v>
      </c>
      <c r="L215">
        <v>1368</v>
      </c>
      <c r="N215">
        <v>1011</v>
      </c>
      <c r="O215" t="s">
        <v>988</v>
      </c>
      <c r="P215" t="s">
        <v>988</v>
      </c>
      <c r="Q215">
        <v>1</v>
      </c>
      <c r="X215">
        <v>6.9</v>
      </c>
      <c r="Y215">
        <v>0</v>
      </c>
      <c r="Z215">
        <v>4.72</v>
      </c>
      <c r="AA215">
        <v>0.1</v>
      </c>
      <c r="AB215">
        <v>0</v>
      </c>
      <c r="AC215">
        <v>0</v>
      </c>
      <c r="AD215">
        <v>1</v>
      </c>
      <c r="AE215">
        <v>0</v>
      </c>
      <c r="AF215" t="s">
        <v>3</v>
      </c>
      <c r="AG215">
        <v>6.9</v>
      </c>
      <c r="AH215">
        <v>2</v>
      </c>
      <c r="AI215">
        <v>35380861</v>
      </c>
      <c r="AJ215">
        <v>215</v>
      </c>
      <c r="AK215">
        <v>0</v>
      </c>
      <c r="AL215">
        <v>0</v>
      </c>
      <c r="AM215">
        <v>0</v>
      </c>
      <c r="AN215">
        <v>0</v>
      </c>
      <c r="AO215">
        <v>0</v>
      </c>
      <c r="AP215">
        <v>0</v>
      </c>
      <c r="AQ215">
        <v>0</v>
      </c>
      <c r="AR215">
        <v>0</v>
      </c>
    </row>
    <row r="216" spans="1:44" x14ac:dyDescent="0.2">
      <c r="A216">
        <f>ROW(Source!A774)</f>
        <v>774</v>
      </c>
      <c r="B216">
        <v>35380867</v>
      </c>
      <c r="C216">
        <v>35380864</v>
      </c>
      <c r="D216">
        <v>35111398</v>
      </c>
      <c r="E216">
        <v>15872964</v>
      </c>
      <c r="F216">
        <v>1</v>
      </c>
      <c r="G216">
        <v>15872964</v>
      </c>
      <c r="H216">
        <v>1</v>
      </c>
      <c r="I216" t="s">
        <v>982</v>
      </c>
      <c r="J216" t="s">
        <v>3</v>
      </c>
      <c r="K216" t="s">
        <v>983</v>
      </c>
      <c r="L216">
        <v>1191</v>
      </c>
      <c r="N216">
        <v>1013</v>
      </c>
      <c r="O216" t="s">
        <v>984</v>
      </c>
      <c r="P216" t="s">
        <v>984</v>
      </c>
      <c r="Q216">
        <v>1</v>
      </c>
      <c r="X216">
        <v>39.22</v>
      </c>
      <c r="Y216">
        <v>0</v>
      </c>
      <c r="Z216">
        <v>0</v>
      </c>
      <c r="AA216">
        <v>0</v>
      </c>
      <c r="AB216">
        <v>0</v>
      </c>
      <c r="AC216">
        <v>0</v>
      </c>
      <c r="AD216">
        <v>1</v>
      </c>
      <c r="AE216">
        <v>1</v>
      </c>
      <c r="AF216" t="s">
        <v>3</v>
      </c>
      <c r="AG216">
        <v>39.22</v>
      </c>
      <c r="AH216">
        <v>2</v>
      </c>
      <c r="AI216">
        <v>35380865</v>
      </c>
      <c r="AJ216">
        <v>216</v>
      </c>
      <c r="AK216">
        <v>0</v>
      </c>
      <c r="AL216">
        <v>0</v>
      </c>
      <c r="AM216">
        <v>0</v>
      </c>
      <c r="AN216">
        <v>0</v>
      </c>
      <c r="AO216">
        <v>0</v>
      </c>
      <c r="AP216">
        <v>0</v>
      </c>
      <c r="AQ216">
        <v>0</v>
      </c>
      <c r="AR216">
        <v>0</v>
      </c>
    </row>
    <row r="217" spans="1:44" x14ac:dyDescent="0.2">
      <c r="A217">
        <f>ROW(Source!A774)</f>
        <v>774</v>
      </c>
      <c r="B217">
        <v>35380868</v>
      </c>
      <c r="C217">
        <v>35380864</v>
      </c>
      <c r="D217">
        <v>35113206</v>
      </c>
      <c r="E217">
        <v>1</v>
      </c>
      <c r="F217">
        <v>1</v>
      </c>
      <c r="G217">
        <v>15872964</v>
      </c>
      <c r="H217">
        <v>2</v>
      </c>
      <c r="I217" t="s">
        <v>989</v>
      </c>
      <c r="J217" t="s">
        <v>990</v>
      </c>
      <c r="K217" t="s">
        <v>991</v>
      </c>
      <c r="L217">
        <v>1368</v>
      </c>
      <c r="N217">
        <v>1011</v>
      </c>
      <c r="O217" t="s">
        <v>988</v>
      </c>
      <c r="P217" t="s">
        <v>988</v>
      </c>
      <c r="Q217">
        <v>1</v>
      </c>
      <c r="X217">
        <v>6.9</v>
      </c>
      <c r="Y217">
        <v>0</v>
      </c>
      <c r="Z217">
        <v>4.72</v>
      </c>
      <c r="AA217">
        <v>0.1</v>
      </c>
      <c r="AB217">
        <v>0</v>
      </c>
      <c r="AC217">
        <v>0</v>
      </c>
      <c r="AD217">
        <v>1</v>
      </c>
      <c r="AE217">
        <v>0</v>
      </c>
      <c r="AF217" t="s">
        <v>3</v>
      </c>
      <c r="AG217">
        <v>6.9</v>
      </c>
      <c r="AH217">
        <v>2</v>
      </c>
      <c r="AI217">
        <v>35380866</v>
      </c>
      <c r="AJ217">
        <v>217</v>
      </c>
      <c r="AK217">
        <v>0</v>
      </c>
      <c r="AL217">
        <v>0</v>
      </c>
      <c r="AM217">
        <v>0</v>
      </c>
      <c r="AN217">
        <v>0</v>
      </c>
      <c r="AO217">
        <v>0</v>
      </c>
      <c r="AP217">
        <v>0</v>
      </c>
      <c r="AQ217">
        <v>0</v>
      </c>
      <c r="AR217">
        <v>0</v>
      </c>
    </row>
    <row r="218" spans="1:44" x14ac:dyDescent="0.2">
      <c r="A218">
        <f>ROW(Source!A775)</f>
        <v>775</v>
      </c>
      <c r="B218">
        <v>35380871</v>
      </c>
      <c r="C218">
        <v>35380869</v>
      </c>
      <c r="D218">
        <v>35111398</v>
      </c>
      <c r="E218">
        <v>15872964</v>
      </c>
      <c r="F218">
        <v>1</v>
      </c>
      <c r="G218">
        <v>15872964</v>
      </c>
      <c r="H218">
        <v>1</v>
      </c>
      <c r="I218" t="s">
        <v>982</v>
      </c>
      <c r="J218" t="s">
        <v>3</v>
      </c>
      <c r="K218" t="s">
        <v>983</v>
      </c>
      <c r="L218">
        <v>1191</v>
      </c>
      <c r="N218">
        <v>1013</v>
      </c>
      <c r="O218" t="s">
        <v>984</v>
      </c>
      <c r="P218" t="s">
        <v>984</v>
      </c>
      <c r="Q218">
        <v>1</v>
      </c>
      <c r="X218">
        <v>34.630000000000003</v>
      </c>
      <c r="Y218">
        <v>0</v>
      </c>
      <c r="Z218">
        <v>0</v>
      </c>
      <c r="AA218">
        <v>0</v>
      </c>
      <c r="AB218">
        <v>0</v>
      </c>
      <c r="AC218">
        <v>0</v>
      </c>
      <c r="AD218">
        <v>1</v>
      </c>
      <c r="AE218">
        <v>1</v>
      </c>
      <c r="AF218" t="s">
        <v>3</v>
      </c>
      <c r="AG218">
        <v>34.630000000000003</v>
      </c>
      <c r="AH218">
        <v>2</v>
      </c>
      <c r="AI218">
        <v>35380871</v>
      </c>
      <c r="AJ218">
        <v>218</v>
      </c>
      <c r="AK218">
        <v>0</v>
      </c>
      <c r="AL218">
        <v>0</v>
      </c>
      <c r="AM218">
        <v>0</v>
      </c>
      <c r="AN218">
        <v>0</v>
      </c>
      <c r="AO218">
        <v>0</v>
      </c>
      <c r="AP218">
        <v>0</v>
      </c>
      <c r="AQ218">
        <v>0</v>
      </c>
      <c r="AR218">
        <v>0</v>
      </c>
    </row>
    <row r="219" spans="1:44" x14ac:dyDescent="0.2">
      <c r="A219">
        <f>ROW(Source!A811)</f>
        <v>811</v>
      </c>
      <c r="B219">
        <v>35380932</v>
      </c>
      <c r="C219">
        <v>35380930</v>
      </c>
      <c r="D219">
        <v>35111398</v>
      </c>
      <c r="E219">
        <v>15872964</v>
      </c>
      <c r="F219">
        <v>1</v>
      </c>
      <c r="G219">
        <v>15872964</v>
      </c>
      <c r="H219">
        <v>1</v>
      </c>
      <c r="I219" t="s">
        <v>982</v>
      </c>
      <c r="J219" t="s">
        <v>3</v>
      </c>
      <c r="K219" t="s">
        <v>983</v>
      </c>
      <c r="L219">
        <v>1191</v>
      </c>
      <c r="N219">
        <v>1013</v>
      </c>
      <c r="O219" t="s">
        <v>984</v>
      </c>
      <c r="P219" t="s">
        <v>984</v>
      </c>
      <c r="Q219">
        <v>1</v>
      </c>
      <c r="X219">
        <v>5.84</v>
      </c>
      <c r="Y219">
        <v>0</v>
      </c>
      <c r="Z219">
        <v>0</v>
      </c>
      <c r="AA219">
        <v>0</v>
      </c>
      <c r="AB219">
        <v>0</v>
      </c>
      <c r="AC219">
        <v>0</v>
      </c>
      <c r="AD219">
        <v>1</v>
      </c>
      <c r="AE219">
        <v>1</v>
      </c>
      <c r="AF219" t="s">
        <v>3</v>
      </c>
      <c r="AG219">
        <v>5.84</v>
      </c>
      <c r="AH219">
        <v>2</v>
      </c>
      <c r="AI219">
        <v>35380931</v>
      </c>
      <c r="AJ219">
        <v>219</v>
      </c>
      <c r="AK219">
        <v>0</v>
      </c>
      <c r="AL219">
        <v>0</v>
      </c>
      <c r="AM219">
        <v>0</v>
      </c>
      <c r="AN219">
        <v>0</v>
      </c>
      <c r="AO219">
        <v>0</v>
      </c>
      <c r="AP219">
        <v>0</v>
      </c>
      <c r="AQ219">
        <v>0</v>
      </c>
      <c r="AR219">
        <v>0</v>
      </c>
    </row>
    <row r="220" spans="1:44" x14ac:dyDescent="0.2">
      <c r="A220">
        <f>ROW(Source!A812)</f>
        <v>812</v>
      </c>
      <c r="B220">
        <v>35380938</v>
      </c>
      <c r="C220">
        <v>35380933</v>
      </c>
      <c r="D220">
        <v>35111398</v>
      </c>
      <c r="E220">
        <v>15872964</v>
      </c>
      <c r="F220">
        <v>1</v>
      </c>
      <c r="G220">
        <v>15872964</v>
      </c>
      <c r="H220">
        <v>1</v>
      </c>
      <c r="I220" t="s">
        <v>982</v>
      </c>
      <c r="J220" t="s">
        <v>3</v>
      </c>
      <c r="K220" t="s">
        <v>983</v>
      </c>
      <c r="L220">
        <v>1191</v>
      </c>
      <c r="N220">
        <v>1013</v>
      </c>
      <c r="O220" t="s">
        <v>984</v>
      </c>
      <c r="P220" t="s">
        <v>984</v>
      </c>
      <c r="Q220">
        <v>1</v>
      </c>
      <c r="X220">
        <v>0.42</v>
      </c>
      <c r="Y220">
        <v>0</v>
      </c>
      <c r="Z220">
        <v>0</v>
      </c>
      <c r="AA220">
        <v>0</v>
      </c>
      <c r="AB220">
        <v>0</v>
      </c>
      <c r="AC220">
        <v>0</v>
      </c>
      <c r="AD220">
        <v>1</v>
      </c>
      <c r="AE220">
        <v>1</v>
      </c>
      <c r="AF220" t="s">
        <v>3</v>
      </c>
      <c r="AG220">
        <v>0.42</v>
      </c>
      <c r="AH220">
        <v>2</v>
      </c>
      <c r="AI220">
        <v>35380934</v>
      </c>
      <c r="AJ220">
        <v>220</v>
      </c>
      <c r="AK220">
        <v>0</v>
      </c>
      <c r="AL220">
        <v>0</v>
      </c>
      <c r="AM220">
        <v>0</v>
      </c>
      <c r="AN220">
        <v>0</v>
      </c>
      <c r="AO220">
        <v>0</v>
      </c>
      <c r="AP220">
        <v>0</v>
      </c>
      <c r="AQ220">
        <v>0</v>
      </c>
      <c r="AR220">
        <v>0</v>
      </c>
    </row>
    <row r="221" spans="1:44" x14ac:dyDescent="0.2">
      <c r="A221">
        <f>ROW(Source!A812)</f>
        <v>812</v>
      </c>
      <c r="B221">
        <v>35380939</v>
      </c>
      <c r="C221">
        <v>35380933</v>
      </c>
      <c r="D221">
        <v>35113190</v>
      </c>
      <c r="E221">
        <v>1</v>
      </c>
      <c r="F221">
        <v>1</v>
      </c>
      <c r="G221">
        <v>15872964</v>
      </c>
      <c r="H221">
        <v>2</v>
      </c>
      <c r="I221" t="s">
        <v>1111</v>
      </c>
      <c r="J221" t="s">
        <v>1112</v>
      </c>
      <c r="K221" t="s">
        <v>1113</v>
      </c>
      <c r="L221">
        <v>1368</v>
      </c>
      <c r="N221">
        <v>1011</v>
      </c>
      <c r="O221" t="s">
        <v>988</v>
      </c>
      <c r="P221" t="s">
        <v>988</v>
      </c>
      <c r="Q221">
        <v>1</v>
      </c>
      <c r="X221">
        <v>0.2</v>
      </c>
      <c r="Y221">
        <v>0</v>
      </c>
      <c r="Z221">
        <v>44.94</v>
      </c>
      <c r="AA221">
        <v>0.64</v>
      </c>
      <c r="AB221">
        <v>0</v>
      </c>
      <c r="AC221">
        <v>0</v>
      </c>
      <c r="AD221">
        <v>1</v>
      </c>
      <c r="AE221">
        <v>0</v>
      </c>
      <c r="AF221" t="s">
        <v>3</v>
      </c>
      <c r="AG221">
        <v>0.2</v>
      </c>
      <c r="AH221">
        <v>2</v>
      </c>
      <c r="AI221">
        <v>35380935</v>
      </c>
      <c r="AJ221">
        <v>221</v>
      </c>
      <c r="AK221">
        <v>0</v>
      </c>
      <c r="AL221">
        <v>0</v>
      </c>
      <c r="AM221">
        <v>0</v>
      </c>
      <c r="AN221">
        <v>0</v>
      </c>
      <c r="AO221">
        <v>0</v>
      </c>
      <c r="AP221">
        <v>0</v>
      </c>
      <c r="AQ221">
        <v>0</v>
      </c>
      <c r="AR221">
        <v>0</v>
      </c>
    </row>
    <row r="222" spans="1:44" x14ac:dyDescent="0.2">
      <c r="A222">
        <f>ROW(Source!A812)</f>
        <v>812</v>
      </c>
      <c r="B222">
        <v>35380940</v>
      </c>
      <c r="C222">
        <v>35380933</v>
      </c>
      <c r="D222">
        <v>35115233</v>
      </c>
      <c r="E222">
        <v>1</v>
      </c>
      <c r="F222">
        <v>1</v>
      </c>
      <c r="G222">
        <v>15872964</v>
      </c>
      <c r="H222">
        <v>3</v>
      </c>
      <c r="I222" t="s">
        <v>1114</v>
      </c>
      <c r="J222" t="s">
        <v>1115</v>
      </c>
      <c r="K222" t="s">
        <v>1116</v>
      </c>
      <c r="L222">
        <v>1339</v>
      </c>
      <c r="N222">
        <v>1007</v>
      </c>
      <c r="O222" t="s">
        <v>1117</v>
      </c>
      <c r="P222" t="s">
        <v>1117</v>
      </c>
      <c r="Q222">
        <v>1</v>
      </c>
      <c r="X222">
        <v>1.7600000000000001E-2</v>
      </c>
      <c r="Y222">
        <v>54.81</v>
      </c>
      <c r="Z222">
        <v>0</v>
      </c>
      <c r="AA222">
        <v>0</v>
      </c>
      <c r="AB222">
        <v>0</v>
      </c>
      <c r="AC222">
        <v>0</v>
      </c>
      <c r="AD222">
        <v>1</v>
      </c>
      <c r="AE222">
        <v>0</v>
      </c>
      <c r="AF222" t="s">
        <v>3</v>
      </c>
      <c r="AG222">
        <v>1.7600000000000001E-2</v>
      </c>
      <c r="AH222">
        <v>2</v>
      </c>
      <c r="AI222">
        <v>35380936</v>
      </c>
      <c r="AJ222">
        <v>222</v>
      </c>
      <c r="AK222">
        <v>0</v>
      </c>
      <c r="AL222">
        <v>0</v>
      </c>
      <c r="AM222">
        <v>0</v>
      </c>
      <c r="AN222">
        <v>0</v>
      </c>
      <c r="AO222">
        <v>0</v>
      </c>
      <c r="AP222">
        <v>0</v>
      </c>
      <c r="AQ222">
        <v>0</v>
      </c>
      <c r="AR222">
        <v>0</v>
      </c>
    </row>
    <row r="223" spans="1:44" x14ac:dyDescent="0.2">
      <c r="A223">
        <f>ROW(Source!A812)</f>
        <v>812</v>
      </c>
      <c r="B223">
        <v>35380941</v>
      </c>
      <c r="C223">
        <v>35380933</v>
      </c>
      <c r="D223">
        <v>35117602</v>
      </c>
      <c r="E223">
        <v>1</v>
      </c>
      <c r="F223">
        <v>1</v>
      </c>
      <c r="G223">
        <v>15872964</v>
      </c>
      <c r="H223">
        <v>3</v>
      </c>
      <c r="I223" t="s">
        <v>1118</v>
      </c>
      <c r="J223" t="s">
        <v>1119</v>
      </c>
      <c r="K223" t="s">
        <v>1120</v>
      </c>
      <c r="L223">
        <v>1354</v>
      </c>
      <c r="N223">
        <v>1010</v>
      </c>
      <c r="O223" t="s">
        <v>52</v>
      </c>
      <c r="P223" t="s">
        <v>52</v>
      </c>
      <c r="Q223">
        <v>1</v>
      </c>
      <c r="X223">
        <v>6.7000000000000002E-3</v>
      </c>
      <c r="Y223">
        <v>16620.27</v>
      </c>
      <c r="Z223">
        <v>0</v>
      </c>
      <c r="AA223">
        <v>0</v>
      </c>
      <c r="AB223">
        <v>0</v>
      </c>
      <c r="AC223">
        <v>0</v>
      </c>
      <c r="AD223">
        <v>1</v>
      </c>
      <c r="AE223">
        <v>0</v>
      </c>
      <c r="AF223" t="s">
        <v>3</v>
      </c>
      <c r="AG223">
        <v>6.7000000000000002E-3</v>
      </c>
      <c r="AH223">
        <v>2</v>
      </c>
      <c r="AI223">
        <v>35380937</v>
      </c>
      <c r="AJ223">
        <v>223</v>
      </c>
      <c r="AK223">
        <v>0</v>
      </c>
      <c r="AL223">
        <v>0</v>
      </c>
      <c r="AM223">
        <v>0</v>
      </c>
      <c r="AN223">
        <v>0</v>
      </c>
      <c r="AO223">
        <v>0</v>
      </c>
      <c r="AP223">
        <v>0</v>
      </c>
      <c r="AQ223">
        <v>0</v>
      </c>
      <c r="AR223">
        <v>0</v>
      </c>
    </row>
    <row r="224" spans="1:44" x14ac:dyDescent="0.2">
      <c r="A224">
        <f>ROW(Source!A813)</f>
        <v>813</v>
      </c>
      <c r="B224">
        <v>35380946</v>
      </c>
      <c r="C224">
        <v>35380942</v>
      </c>
      <c r="D224">
        <v>35111398</v>
      </c>
      <c r="E224">
        <v>15872964</v>
      </c>
      <c r="F224">
        <v>1</v>
      </c>
      <c r="G224">
        <v>15872964</v>
      </c>
      <c r="H224">
        <v>1</v>
      </c>
      <c r="I224" t="s">
        <v>982</v>
      </c>
      <c r="J224" t="s">
        <v>3</v>
      </c>
      <c r="K224" t="s">
        <v>983</v>
      </c>
      <c r="L224">
        <v>1191</v>
      </c>
      <c r="N224">
        <v>1013</v>
      </c>
      <c r="O224" t="s">
        <v>984</v>
      </c>
      <c r="P224" t="s">
        <v>984</v>
      </c>
      <c r="Q224">
        <v>1</v>
      </c>
      <c r="X224">
        <v>14</v>
      </c>
      <c r="Y224">
        <v>0</v>
      </c>
      <c r="Z224">
        <v>0</v>
      </c>
      <c r="AA224">
        <v>0</v>
      </c>
      <c r="AB224">
        <v>0</v>
      </c>
      <c r="AC224">
        <v>0</v>
      </c>
      <c r="AD224">
        <v>1</v>
      </c>
      <c r="AE224">
        <v>1</v>
      </c>
      <c r="AF224" t="s">
        <v>3</v>
      </c>
      <c r="AG224">
        <v>14</v>
      </c>
      <c r="AH224">
        <v>2</v>
      </c>
      <c r="AI224">
        <v>35380943</v>
      </c>
      <c r="AJ224">
        <v>224</v>
      </c>
      <c r="AK224">
        <v>0</v>
      </c>
      <c r="AL224">
        <v>0</v>
      </c>
      <c r="AM224">
        <v>0</v>
      </c>
      <c r="AN224">
        <v>0</v>
      </c>
      <c r="AO224">
        <v>0</v>
      </c>
      <c r="AP224">
        <v>0</v>
      </c>
      <c r="AQ224">
        <v>0</v>
      </c>
      <c r="AR224">
        <v>0</v>
      </c>
    </row>
    <row r="225" spans="1:44" x14ac:dyDescent="0.2">
      <c r="A225">
        <f>ROW(Source!A813)</f>
        <v>813</v>
      </c>
      <c r="B225">
        <v>35380947</v>
      </c>
      <c r="C225">
        <v>35380942</v>
      </c>
      <c r="D225">
        <v>35112687</v>
      </c>
      <c r="E225">
        <v>1</v>
      </c>
      <c r="F225">
        <v>1</v>
      </c>
      <c r="G225">
        <v>15872964</v>
      </c>
      <c r="H225">
        <v>2</v>
      </c>
      <c r="I225" t="s">
        <v>1121</v>
      </c>
      <c r="J225" t="s">
        <v>1122</v>
      </c>
      <c r="K225" t="s">
        <v>1123</v>
      </c>
      <c r="L225">
        <v>1368</v>
      </c>
      <c r="N225">
        <v>1011</v>
      </c>
      <c r="O225" t="s">
        <v>988</v>
      </c>
      <c r="P225" t="s">
        <v>988</v>
      </c>
      <c r="Q225">
        <v>1</v>
      </c>
      <c r="X225">
        <v>3.65</v>
      </c>
      <c r="Y225">
        <v>0</v>
      </c>
      <c r="Z225">
        <v>1635</v>
      </c>
      <c r="AA225">
        <v>832.91</v>
      </c>
      <c r="AB225">
        <v>0</v>
      </c>
      <c r="AC225">
        <v>0</v>
      </c>
      <c r="AD225">
        <v>1</v>
      </c>
      <c r="AE225">
        <v>0</v>
      </c>
      <c r="AF225" t="s">
        <v>3</v>
      </c>
      <c r="AG225">
        <v>3.65</v>
      </c>
      <c r="AH225">
        <v>2</v>
      </c>
      <c r="AI225">
        <v>35380944</v>
      </c>
      <c r="AJ225">
        <v>225</v>
      </c>
      <c r="AK225">
        <v>0</v>
      </c>
      <c r="AL225">
        <v>0</v>
      </c>
      <c r="AM225">
        <v>0</v>
      </c>
      <c r="AN225">
        <v>0</v>
      </c>
      <c r="AO225">
        <v>0</v>
      </c>
      <c r="AP225">
        <v>0</v>
      </c>
      <c r="AQ225">
        <v>0</v>
      </c>
      <c r="AR225">
        <v>0</v>
      </c>
    </row>
    <row r="226" spans="1:44" x14ac:dyDescent="0.2">
      <c r="A226">
        <f>ROW(Source!A813)</f>
        <v>813</v>
      </c>
      <c r="B226">
        <v>35380948</v>
      </c>
      <c r="C226">
        <v>35380942</v>
      </c>
      <c r="D226">
        <v>35113169</v>
      </c>
      <c r="E226">
        <v>1</v>
      </c>
      <c r="F226">
        <v>1</v>
      </c>
      <c r="G226">
        <v>15872964</v>
      </c>
      <c r="H226">
        <v>2</v>
      </c>
      <c r="I226" t="s">
        <v>1124</v>
      </c>
      <c r="J226" t="s">
        <v>1125</v>
      </c>
      <c r="K226" t="s">
        <v>1126</v>
      </c>
      <c r="L226">
        <v>1368</v>
      </c>
      <c r="N226">
        <v>1011</v>
      </c>
      <c r="O226" t="s">
        <v>988</v>
      </c>
      <c r="P226" t="s">
        <v>988</v>
      </c>
      <c r="Q226">
        <v>1</v>
      </c>
      <c r="X226">
        <v>3.65</v>
      </c>
      <c r="Y226">
        <v>0</v>
      </c>
      <c r="Z226">
        <v>7.15</v>
      </c>
      <c r="AA226">
        <v>0.09</v>
      </c>
      <c r="AB226">
        <v>0</v>
      </c>
      <c r="AC226">
        <v>0</v>
      </c>
      <c r="AD226">
        <v>1</v>
      </c>
      <c r="AE226">
        <v>0</v>
      </c>
      <c r="AF226" t="s">
        <v>3</v>
      </c>
      <c r="AG226">
        <v>3.65</v>
      </c>
      <c r="AH226">
        <v>2</v>
      </c>
      <c r="AI226">
        <v>35380945</v>
      </c>
      <c r="AJ226">
        <v>226</v>
      </c>
      <c r="AK226">
        <v>0</v>
      </c>
      <c r="AL226">
        <v>0</v>
      </c>
      <c r="AM226">
        <v>0</v>
      </c>
      <c r="AN226">
        <v>0</v>
      </c>
      <c r="AO226">
        <v>0</v>
      </c>
      <c r="AP226">
        <v>0</v>
      </c>
      <c r="AQ226">
        <v>0</v>
      </c>
      <c r="AR226">
        <v>0</v>
      </c>
    </row>
    <row r="227" spans="1:44" x14ac:dyDescent="0.2">
      <c r="A227">
        <f>ROW(Source!A816)</f>
        <v>816</v>
      </c>
      <c r="B227">
        <v>35380954</v>
      </c>
      <c r="C227">
        <v>35380951</v>
      </c>
      <c r="D227">
        <v>35111398</v>
      </c>
      <c r="E227">
        <v>15872964</v>
      </c>
      <c r="F227">
        <v>1</v>
      </c>
      <c r="G227">
        <v>15872964</v>
      </c>
      <c r="H227">
        <v>1</v>
      </c>
      <c r="I227" t="s">
        <v>982</v>
      </c>
      <c r="J227" t="s">
        <v>3</v>
      </c>
      <c r="K227" t="s">
        <v>983</v>
      </c>
      <c r="L227">
        <v>1191</v>
      </c>
      <c r="N227">
        <v>1013</v>
      </c>
      <c r="O227" t="s">
        <v>984</v>
      </c>
      <c r="P227" t="s">
        <v>984</v>
      </c>
      <c r="Q227">
        <v>1</v>
      </c>
      <c r="X227">
        <v>42.81</v>
      </c>
      <c r="Y227">
        <v>0</v>
      </c>
      <c r="Z227">
        <v>0</v>
      </c>
      <c r="AA227">
        <v>0</v>
      </c>
      <c r="AB227">
        <v>0</v>
      </c>
      <c r="AC227">
        <v>0</v>
      </c>
      <c r="AD227">
        <v>1</v>
      </c>
      <c r="AE227">
        <v>1</v>
      </c>
      <c r="AF227" t="s">
        <v>3</v>
      </c>
      <c r="AG227">
        <v>42.81</v>
      </c>
      <c r="AH227">
        <v>2</v>
      </c>
      <c r="AI227">
        <v>35380952</v>
      </c>
      <c r="AJ227">
        <v>227</v>
      </c>
      <c r="AK227">
        <v>0</v>
      </c>
      <c r="AL227">
        <v>0</v>
      </c>
      <c r="AM227">
        <v>0</v>
      </c>
      <c r="AN227">
        <v>0</v>
      </c>
      <c r="AO227">
        <v>0</v>
      </c>
      <c r="AP227">
        <v>0</v>
      </c>
      <c r="AQ227">
        <v>0</v>
      </c>
      <c r="AR227">
        <v>0</v>
      </c>
    </row>
    <row r="228" spans="1:44" x14ac:dyDescent="0.2">
      <c r="A228">
        <f>ROW(Source!A816)</f>
        <v>816</v>
      </c>
      <c r="B228">
        <v>35380955</v>
      </c>
      <c r="C228">
        <v>35380951</v>
      </c>
      <c r="D228">
        <v>35113206</v>
      </c>
      <c r="E228">
        <v>1</v>
      </c>
      <c r="F228">
        <v>1</v>
      </c>
      <c r="G228">
        <v>15872964</v>
      </c>
      <c r="H228">
        <v>2</v>
      </c>
      <c r="I228" t="s">
        <v>989</v>
      </c>
      <c r="J228" t="s">
        <v>990</v>
      </c>
      <c r="K228" t="s">
        <v>991</v>
      </c>
      <c r="L228">
        <v>1368</v>
      </c>
      <c r="N228">
        <v>1011</v>
      </c>
      <c r="O228" t="s">
        <v>988</v>
      </c>
      <c r="P228" t="s">
        <v>988</v>
      </c>
      <c r="Q228">
        <v>1</v>
      </c>
      <c r="X228">
        <v>6.9</v>
      </c>
      <c r="Y228">
        <v>0</v>
      </c>
      <c r="Z228">
        <v>4.72</v>
      </c>
      <c r="AA228">
        <v>0.1</v>
      </c>
      <c r="AB228">
        <v>0</v>
      </c>
      <c r="AC228">
        <v>0</v>
      </c>
      <c r="AD228">
        <v>1</v>
      </c>
      <c r="AE228">
        <v>0</v>
      </c>
      <c r="AF228" t="s">
        <v>3</v>
      </c>
      <c r="AG228">
        <v>6.9</v>
      </c>
      <c r="AH228">
        <v>2</v>
      </c>
      <c r="AI228">
        <v>35380953</v>
      </c>
      <c r="AJ228">
        <v>228</v>
      </c>
      <c r="AK228">
        <v>0</v>
      </c>
      <c r="AL228">
        <v>0</v>
      </c>
      <c r="AM228">
        <v>0</v>
      </c>
      <c r="AN228">
        <v>0</v>
      </c>
      <c r="AO228">
        <v>0</v>
      </c>
      <c r="AP228">
        <v>0</v>
      </c>
      <c r="AQ228">
        <v>0</v>
      </c>
      <c r="AR228">
        <v>0</v>
      </c>
    </row>
    <row r="229" spans="1:44" x14ac:dyDescent="0.2">
      <c r="A229">
        <f>ROW(Source!A817)</f>
        <v>817</v>
      </c>
      <c r="B229">
        <v>35380959</v>
      </c>
      <c r="C229">
        <v>35380956</v>
      </c>
      <c r="D229">
        <v>35111398</v>
      </c>
      <c r="E229">
        <v>15872964</v>
      </c>
      <c r="F229">
        <v>1</v>
      </c>
      <c r="G229">
        <v>15872964</v>
      </c>
      <c r="H229">
        <v>1</v>
      </c>
      <c r="I229" t="s">
        <v>982</v>
      </c>
      <c r="J229" t="s">
        <v>3</v>
      </c>
      <c r="K229" t="s">
        <v>983</v>
      </c>
      <c r="L229">
        <v>1191</v>
      </c>
      <c r="N229">
        <v>1013</v>
      </c>
      <c r="O229" t="s">
        <v>984</v>
      </c>
      <c r="P229" t="s">
        <v>984</v>
      </c>
      <c r="Q229">
        <v>1</v>
      </c>
      <c r="X229">
        <v>39.22</v>
      </c>
      <c r="Y229">
        <v>0</v>
      </c>
      <c r="Z229">
        <v>0</v>
      </c>
      <c r="AA229">
        <v>0</v>
      </c>
      <c r="AB229">
        <v>0</v>
      </c>
      <c r="AC229">
        <v>0</v>
      </c>
      <c r="AD229">
        <v>1</v>
      </c>
      <c r="AE229">
        <v>1</v>
      </c>
      <c r="AF229" t="s">
        <v>3</v>
      </c>
      <c r="AG229">
        <v>39.22</v>
      </c>
      <c r="AH229">
        <v>2</v>
      </c>
      <c r="AI229">
        <v>35380957</v>
      </c>
      <c r="AJ229">
        <v>229</v>
      </c>
      <c r="AK229">
        <v>0</v>
      </c>
      <c r="AL229">
        <v>0</v>
      </c>
      <c r="AM229">
        <v>0</v>
      </c>
      <c r="AN229">
        <v>0</v>
      </c>
      <c r="AO229">
        <v>0</v>
      </c>
      <c r="AP229">
        <v>0</v>
      </c>
      <c r="AQ229">
        <v>0</v>
      </c>
      <c r="AR229">
        <v>0</v>
      </c>
    </row>
    <row r="230" spans="1:44" x14ac:dyDescent="0.2">
      <c r="A230">
        <f>ROW(Source!A817)</f>
        <v>817</v>
      </c>
      <c r="B230">
        <v>35380960</v>
      </c>
      <c r="C230">
        <v>35380956</v>
      </c>
      <c r="D230">
        <v>35113206</v>
      </c>
      <c r="E230">
        <v>1</v>
      </c>
      <c r="F230">
        <v>1</v>
      </c>
      <c r="G230">
        <v>15872964</v>
      </c>
      <c r="H230">
        <v>2</v>
      </c>
      <c r="I230" t="s">
        <v>989</v>
      </c>
      <c r="J230" t="s">
        <v>990</v>
      </c>
      <c r="K230" t="s">
        <v>991</v>
      </c>
      <c r="L230">
        <v>1368</v>
      </c>
      <c r="N230">
        <v>1011</v>
      </c>
      <c r="O230" t="s">
        <v>988</v>
      </c>
      <c r="P230" t="s">
        <v>988</v>
      </c>
      <c r="Q230">
        <v>1</v>
      </c>
      <c r="X230">
        <v>6.9</v>
      </c>
      <c r="Y230">
        <v>0</v>
      </c>
      <c r="Z230">
        <v>4.72</v>
      </c>
      <c r="AA230">
        <v>0.1</v>
      </c>
      <c r="AB230">
        <v>0</v>
      </c>
      <c r="AC230">
        <v>0</v>
      </c>
      <c r="AD230">
        <v>1</v>
      </c>
      <c r="AE230">
        <v>0</v>
      </c>
      <c r="AF230" t="s">
        <v>3</v>
      </c>
      <c r="AG230">
        <v>6.9</v>
      </c>
      <c r="AH230">
        <v>2</v>
      </c>
      <c r="AI230">
        <v>35380958</v>
      </c>
      <c r="AJ230">
        <v>230</v>
      </c>
      <c r="AK230">
        <v>0</v>
      </c>
      <c r="AL230">
        <v>0</v>
      </c>
      <c r="AM230">
        <v>0</v>
      </c>
      <c r="AN230">
        <v>0</v>
      </c>
      <c r="AO230">
        <v>0</v>
      </c>
      <c r="AP230">
        <v>0</v>
      </c>
      <c r="AQ230">
        <v>0</v>
      </c>
      <c r="AR230">
        <v>0</v>
      </c>
    </row>
    <row r="231" spans="1:44" x14ac:dyDescent="0.2">
      <c r="A231">
        <f>ROW(Source!A818)</f>
        <v>818</v>
      </c>
      <c r="B231">
        <v>35380963</v>
      </c>
      <c r="C231">
        <v>35380961</v>
      </c>
      <c r="D231">
        <v>35111398</v>
      </c>
      <c r="E231">
        <v>15872964</v>
      </c>
      <c r="F231">
        <v>1</v>
      </c>
      <c r="G231">
        <v>15872964</v>
      </c>
      <c r="H231">
        <v>1</v>
      </c>
      <c r="I231" t="s">
        <v>982</v>
      </c>
      <c r="J231" t="s">
        <v>3</v>
      </c>
      <c r="K231" t="s">
        <v>983</v>
      </c>
      <c r="L231">
        <v>1191</v>
      </c>
      <c r="N231">
        <v>1013</v>
      </c>
      <c r="O231" t="s">
        <v>984</v>
      </c>
      <c r="P231" t="s">
        <v>984</v>
      </c>
      <c r="Q231">
        <v>1</v>
      </c>
      <c r="X231">
        <v>34.630000000000003</v>
      </c>
      <c r="Y231">
        <v>0</v>
      </c>
      <c r="Z231">
        <v>0</v>
      </c>
      <c r="AA231">
        <v>0</v>
      </c>
      <c r="AB231">
        <v>0</v>
      </c>
      <c r="AC231">
        <v>0</v>
      </c>
      <c r="AD231">
        <v>1</v>
      </c>
      <c r="AE231">
        <v>1</v>
      </c>
      <c r="AF231" t="s">
        <v>3</v>
      </c>
      <c r="AG231">
        <v>34.630000000000003</v>
      </c>
      <c r="AH231">
        <v>2</v>
      </c>
      <c r="AI231">
        <v>35380962</v>
      </c>
      <c r="AJ231">
        <v>231</v>
      </c>
      <c r="AK231">
        <v>0</v>
      </c>
      <c r="AL231">
        <v>0</v>
      </c>
      <c r="AM231">
        <v>0</v>
      </c>
      <c r="AN231">
        <v>0</v>
      </c>
      <c r="AO231">
        <v>0</v>
      </c>
      <c r="AP231">
        <v>0</v>
      </c>
      <c r="AQ231">
        <v>0</v>
      </c>
      <c r="AR231">
        <v>0</v>
      </c>
    </row>
    <row r="232" spans="1:44" x14ac:dyDescent="0.2">
      <c r="A232">
        <f>ROW(Source!A819)</f>
        <v>819</v>
      </c>
      <c r="B232">
        <v>35380978</v>
      </c>
      <c r="C232">
        <v>35380964</v>
      </c>
      <c r="D232">
        <v>35111398</v>
      </c>
      <c r="E232">
        <v>15872964</v>
      </c>
      <c r="F232">
        <v>1</v>
      </c>
      <c r="G232">
        <v>15872964</v>
      </c>
      <c r="H232">
        <v>1</v>
      </c>
      <c r="I232" t="s">
        <v>982</v>
      </c>
      <c r="J232" t="s">
        <v>3</v>
      </c>
      <c r="K232" t="s">
        <v>983</v>
      </c>
      <c r="L232">
        <v>1191</v>
      </c>
      <c r="N232">
        <v>1013</v>
      </c>
      <c r="O232" t="s">
        <v>984</v>
      </c>
      <c r="P232" t="s">
        <v>984</v>
      </c>
      <c r="Q232">
        <v>1</v>
      </c>
      <c r="X232">
        <v>46.78</v>
      </c>
      <c r="Y232">
        <v>0</v>
      </c>
      <c r="Z232">
        <v>0</v>
      </c>
      <c r="AA232">
        <v>0</v>
      </c>
      <c r="AB232">
        <v>0</v>
      </c>
      <c r="AC232">
        <v>0</v>
      </c>
      <c r="AD232">
        <v>1</v>
      </c>
      <c r="AE232">
        <v>1</v>
      </c>
      <c r="AF232" t="s">
        <v>3</v>
      </c>
      <c r="AG232">
        <v>46.78</v>
      </c>
      <c r="AH232">
        <v>2</v>
      </c>
      <c r="AI232">
        <v>35380965</v>
      </c>
      <c r="AJ232">
        <v>232</v>
      </c>
      <c r="AK232">
        <v>0</v>
      </c>
      <c r="AL232">
        <v>0</v>
      </c>
      <c r="AM232">
        <v>0</v>
      </c>
      <c r="AN232">
        <v>0</v>
      </c>
      <c r="AO232">
        <v>0</v>
      </c>
      <c r="AP232">
        <v>0</v>
      </c>
      <c r="AQ232">
        <v>0</v>
      </c>
      <c r="AR232">
        <v>0</v>
      </c>
    </row>
    <row r="233" spans="1:44" x14ac:dyDescent="0.2">
      <c r="A233">
        <f>ROW(Source!A819)</f>
        <v>819</v>
      </c>
      <c r="B233">
        <v>35380979</v>
      </c>
      <c r="C233">
        <v>35380964</v>
      </c>
      <c r="D233">
        <v>35113133</v>
      </c>
      <c r="E233">
        <v>1</v>
      </c>
      <c r="F233">
        <v>1</v>
      </c>
      <c r="G233">
        <v>15872964</v>
      </c>
      <c r="H233">
        <v>2</v>
      </c>
      <c r="I233" t="s">
        <v>985</v>
      </c>
      <c r="J233" t="s">
        <v>986</v>
      </c>
      <c r="K233" t="s">
        <v>987</v>
      </c>
      <c r="L233">
        <v>1368</v>
      </c>
      <c r="N233">
        <v>1011</v>
      </c>
      <c r="O233" t="s">
        <v>988</v>
      </c>
      <c r="P233" t="s">
        <v>988</v>
      </c>
      <c r="Q233">
        <v>1</v>
      </c>
      <c r="X233">
        <v>13</v>
      </c>
      <c r="Y233">
        <v>0</v>
      </c>
      <c r="Z233">
        <v>5.13</v>
      </c>
      <c r="AA233">
        <v>7.0000000000000007E-2</v>
      </c>
      <c r="AB233">
        <v>0</v>
      </c>
      <c r="AC233">
        <v>0</v>
      </c>
      <c r="AD233">
        <v>1</v>
      </c>
      <c r="AE233">
        <v>0</v>
      </c>
      <c r="AF233" t="s">
        <v>3</v>
      </c>
      <c r="AG233">
        <v>13</v>
      </c>
      <c r="AH233">
        <v>2</v>
      </c>
      <c r="AI233">
        <v>35380966</v>
      </c>
      <c r="AJ233">
        <v>233</v>
      </c>
      <c r="AK233">
        <v>0</v>
      </c>
      <c r="AL233">
        <v>0</v>
      </c>
      <c r="AM233">
        <v>0</v>
      </c>
      <c r="AN233">
        <v>0</v>
      </c>
      <c r="AO233">
        <v>0</v>
      </c>
      <c r="AP233">
        <v>0</v>
      </c>
      <c r="AQ233">
        <v>0</v>
      </c>
      <c r="AR233">
        <v>0</v>
      </c>
    </row>
    <row r="234" spans="1:44" x14ac:dyDescent="0.2">
      <c r="A234">
        <f>ROW(Source!A819)</f>
        <v>819</v>
      </c>
      <c r="B234">
        <v>35380980</v>
      </c>
      <c r="C234">
        <v>35380964</v>
      </c>
      <c r="D234">
        <v>35113206</v>
      </c>
      <c r="E234">
        <v>1</v>
      </c>
      <c r="F234">
        <v>1</v>
      </c>
      <c r="G234">
        <v>15872964</v>
      </c>
      <c r="H234">
        <v>2</v>
      </c>
      <c r="I234" t="s">
        <v>989</v>
      </c>
      <c r="J234" t="s">
        <v>990</v>
      </c>
      <c r="K234" t="s">
        <v>991</v>
      </c>
      <c r="L234">
        <v>1368</v>
      </c>
      <c r="N234">
        <v>1011</v>
      </c>
      <c r="O234" t="s">
        <v>988</v>
      </c>
      <c r="P234" t="s">
        <v>988</v>
      </c>
      <c r="Q234">
        <v>1</v>
      </c>
      <c r="X234">
        <v>0.15</v>
      </c>
      <c r="Y234">
        <v>0</v>
      </c>
      <c r="Z234">
        <v>4.72</v>
      </c>
      <c r="AA234">
        <v>0.1</v>
      </c>
      <c r="AB234">
        <v>0</v>
      </c>
      <c r="AC234">
        <v>0</v>
      </c>
      <c r="AD234">
        <v>1</v>
      </c>
      <c r="AE234">
        <v>0</v>
      </c>
      <c r="AF234" t="s">
        <v>3</v>
      </c>
      <c r="AG234">
        <v>0.15</v>
      </c>
      <c r="AH234">
        <v>2</v>
      </c>
      <c r="AI234">
        <v>35380967</v>
      </c>
      <c r="AJ234">
        <v>234</v>
      </c>
      <c r="AK234">
        <v>0</v>
      </c>
      <c r="AL234">
        <v>0</v>
      </c>
      <c r="AM234">
        <v>0</v>
      </c>
      <c r="AN234">
        <v>0</v>
      </c>
      <c r="AO234">
        <v>0</v>
      </c>
      <c r="AP234">
        <v>0</v>
      </c>
      <c r="AQ234">
        <v>0</v>
      </c>
      <c r="AR234">
        <v>0</v>
      </c>
    </row>
    <row r="235" spans="1:44" x14ac:dyDescent="0.2">
      <c r="A235">
        <f>ROW(Source!A819)</f>
        <v>819</v>
      </c>
      <c r="B235">
        <v>35380981</v>
      </c>
      <c r="C235">
        <v>35380964</v>
      </c>
      <c r="D235">
        <v>35114359</v>
      </c>
      <c r="E235">
        <v>1</v>
      </c>
      <c r="F235">
        <v>1</v>
      </c>
      <c r="G235">
        <v>15872964</v>
      </c>
      <c r="H235">
        <v>3</v>
      </c>
      <c r="I235" t="s">
        <v>992</v>
      </c>
      <c r="J235" t="s">
        <v>993</v>
      </c>
      <c r="K235" t="s">
        <v>994</v>
      </c>
      <c r="L235">
        <v>1348</v>
      </c>
      <c r="N235">
        <v>1009</v>
      </c>
      <c r="O235" t="s">
        <v>995</v>
      </c>
      <c r="P235" t="s">
        <v>995</v>
      </c>
      <c r="Q235">
        <v>1000</v>
      </c>
      <c r="X235">
        <v>7.3999999999999999E-4</v>
      </c>
      <c r="Y235">
        <v>190540.34</v>
      </c>
      <c r="Z235">
        <v>0</v>
      </c>
      <c r="AA235">
        <v>0</v>
      </c>
      <c r="AB235">
        <v>0</v>
      </c>
      <c r="AC235">
        <v>0</v>
      </c>
      <c r="AD235">
        <v>1</v>
      </c>
      <c r="AE235">
        <v>0</v>
      </c>
      <c r="AF235" t="s">
        <v>3</v>
      </c>
      <c r="AG235">
        <v>7.3999999999999999E-4</v>
      </c>
      <c r="AH235">
        <v>2</v>
      </c>
      <c r="AI235">
        <v>35380968</v>
      </c>
      <c r="AJ235">
        <v>235</v>
      </c>
      <c r="AK235">
        <v>0</v>
      </c>
      <c r="AL235">
        <v>0</v>
      </c>
      <c r="AM235">
        <v>0</v>
      </c>
      <c r="AN235">
        <v>0</v>
      </c>
      <c r="AO235">
        <v>0</v>
      </c>
      <c r="AP235">
        <v>0</v>
      </c>
      <c r="AQ235">
        <v>0</v>
      </c>
      <c r="AR235">
        <v>0</v>
      </c>
    </row>
    <row r="236" spans="1:44" x14ac:dyDescent="0.2">
      <c r="A236">
        <f>ROW(Source!A819)</f>
        <v>819</v>
      </c>
      <c r="B236">
        <v>35380982</v>
      </c>
      <c r="C236">
        <v>35380964</v>
      </c>
      <c r="D236">
        <v>35114332</v>
      </c>
      <c r="E236">
        <v>1</v>
      </c>
      <c r="F236">
        <v>1</v>
      </c>
      <c r="G236">
        <v>15872964</v>
      </c>
      <c r="H236">
        <v>3</v>
      </c>
      <c r="I236" t="s">
        <v>996</v>
      </c>
      <c r="J236" t="s">
        <v>997</v>
      </c>
      <c r="K236" t="s">
        <v>998</v>
      </c>
      <c r="L236">
        <v>1355</v>
      </c>
      <c r="N236">
        <v>1010</v>
      </c>
      <c r="O236" t="s">
        <v>18</v>
      </c>
      <c r="P236" t="s">
        <v>18</v>
      </c>
      <c r="Q236">
        <v>100</v>
      </c>
      <c r="X236">
        <v>4</v>
      </c>
      <c r="Y236">
        <v>997.35</v>
      </c>
      <c r="Z236">
        <v>0</v>
      </c>
      <c r="AA236">
        <v>0</v>
      </c>
      <c r="AB236">
        <v>0</v>
      </c>
      <c r="AC236">
        <v>0</v>
      </c>
      <c r="AD236">
        <v>1</v>
      </c>
      <c r="AE236">
        <v>0</v>
      </c>
      <c r="AF236" t="s">
        <v>3</v>
      </c>
      <c r="AG236">
        <v>4</v>
      </c>
      <c r="AH236">
        <v>2</v>
      </c>
      <c r="AI236">
        <v>35380969</v>
      </c>
      <c r="AJ236">
        <v>236</v>
      </c>
      <c r="AK236">
        <v>0</v>
      </c>
      <c r="AL236">
        <v>0</v>
      </c>
      <c r="AM236">
        <v>0</v>
      </c>
      <c r="AN236">
        <v>0</v>
      </c>
      <c r="AO236">
        <v>0</v>
      </c>
      <c r="AP236">
        <v>0</v>
      </c>
      <c r="AQ236">
        <v>0</v>
      </c>
      <c r="AR236">
        <v>0</v>
      </c>
    </row>
    <row r="237" spans="1:44" x14ac:dyDescent="0.2">
      <c r="A237">
        <f>ROW(Source!A819)</f>
        <v>819</v>
      </c>
      <c r="B237">
        <v>35380983</v>
      </c>
      <c r="C237">
        <v>35380964</v>
      </c>
      <c r="D237">
        <v>35115994</v>
      </c>
      <c r="E237">
        <v>1</v>
      </c>
      <c r="F237">
        <v>1</v>
      </c>
      <c r="G237">
        <v>15872964</v>
      </c>
      <c r="H237">
        <v>3</v>
      </c>
      <c r="I237" t="s">
        <v>999</v>
      </c>
      <c r="J237" t="s">
        <v>1000</v>
      </c>
      <c r="K237" t="s">
        <v>1001</v>
      </c>
      <c r="L237">
        <v>1301</v>
      </c>
      <c r="N237">
        <v>1003</v>
      </c>
      <c r="O237" t="s">
        <v>1002</v>
      </c>
      <c r="P237" t="s">
        <v>1002</v>
      </c>
      <c r="Q237">
        <v>1</v>
      </c>
      <c r="X237">
        <v>100</v>
      </c>
      <c r="Y237">
        <v>138.94</v>
      </c>
      <c r="Z237">
        <v>0</v>
      </c>
      <c r="AA237">
        <v>0</v>
      </c>
      <c r="AB237">
        <v>0</v>
      </c>
      <c r="AC237">
        <v>0</v>
      </c>
      <c r="AD237">
        <v>1</v>
      </c>
      <c r="AE237">
        <v>0</v>
      </c>
      <c r="AF237" t="s">
        <v>3</v>
      </c>
      <c r="AG237">
        <v>100</v>
      </c>
      <c r="AH237">
        <v>2</v>
      </c>
      <c r="AI237">
        <v>35380970</v>
      </c>
      <c r="AJ237">
        <v>237</v>
      </c>
      <c r="AK237">
        <v>0</v>
      </c>
      <c r="AL237">
        <v>0</v>
      </c>
      <c r="AM237">
        <v>0</v>
      </c>
      <c r="AN237">
        <v>0</v>
      </c>
      <c r="AO237">
        <v>0</v>
      </c>
      <c r="AP237">
        <v>0</v>
      </c>
      <c r="AQ237">
        <v>0</v>
      </c>
      <c r="AR237">
        <v>0</v>
      </c>
    </row>
    <row r="238" spans="1:44" x14ac:dyDescent="0.2">
      <c r="A238">
        <f>ROW(Source!A819)</f>
        <v>819</v>
      </c>
      <c r="B238">
        <v>35380984</v>
      </c>
      <c r="C238">
        <v>35380964</v>
      </c>
      <c r="D238">
        <v>35115995</v>
      </c>
      <c r="E238">
        <v>1</v>
      </c>
      <c r="F238">
        <v>1</v>
      </c>
      <c r="G238">
        <v>15872964</v>
      </c>
      <c r="H238">
        <v>3</v>
      </c>
      <c r="I238" t="s">
        <v>1003</v>
      </c>
      <c r="J238" t="s">
        <v>1004</v>
      </c>
      <c r="K238" t="s">
        <v>1005</v>
      </c>
      <c r="L238">
        <v>1354</v>
      </c>
      <c r="N238">
        <v>1010</v>
      </c>
      <c r="O238" t="s">
        <v>52</v>
      </c>
      <c r="P238" t="s">
        <v>52</v>
      </c>
      <c r="Q238">
        <v>1</v>
      </c>
      <c r="X238">
        <v>15</v>
      </c>
      <c r="Y238">
        <v>145.46</v>
      </c>
      <c r="Z238">
        <v>0</v>
      </c>
      <c r="AA238">
        <v>0</v>
      </c>
      <c r="AB238">
        <v>0</v>
      </c>
      <c r="AC238">
        <v>0</v>
      </c>
      <c r="AD238">
        <v>1</v>
      </c>
      <c r="AE238">
        <v>0</v>
      </c>
      <c r="AF238" t="s">
        <v>3</v>
      </c>
      <c r="AG238">
        <v>15</v>
      </c>
      <c r="AH238">
        <v>2</v>
      </c>
      <c r="AI238">
        <v>35380971</v>
      </c>
      <c r="AJ238">
        <v>238</v>
      </c>
      <c r="AK238">
        <v>0</v>
      </c>
      <c r="AL238">
        <v>0</v>
      </c>
      <c r="AM238">
        <v>0</v>
      </c>
      <c r="AN238">
        <v>0</v>
      </c>
      <c r="AO238">
        <v>0</v>
      </c>
      <c r="AP238">
        <v>0</v>
      </c>
      <c r="AQ238">
        <v>0</v>
      </c>
      <c r="AR238">
        <v>0</v>
      </c>
    </row>
    <row r="239" spans="1:44" x14ac:dyDescent="0.2">
      <c r="A239">
        <f>ROW(Source!A819)</f>
        <v>819</v>
      </c>
      <c r="B239">
        <v>35380985</v>
      </c>
      <c r="C239">
        <v>35380964</v>
      </c>
      <c r="D239">
        <v>35115996</v>
      </c>
      <c r="E239">
        <v>1</v>
      </c>
      <c r="F239">
        <v>1</v>
      </c>
      <c r="G239">
        <v>15872964</v>
      </c>
      <c r="H239">
        <v>3</v>
      </c>
      <c r="I239" t="s">
        <v>1006</v>
      </c>
      <c r="J239" t="s">
        <v>1007</v>
      </c>
      <c r="K239" t="s">
        <v>1008</v>
      </c>
      <c r="L239">
        <v>1354</v>
      </c>
      <c r="N239">
        <v>1010</v>
      </c>
      <c r="O239" t="s">
        <v>52</v>
      </c>
      <c r="P239" t="s">
        <v>52</v>
      </c>
      <c r="Q239">
        <v>1</v>
      </c>
      <c r="X239">
        <v>4</v>
      </c>
      <c r="Y239">
        <v>126.89</v>
      </c>
      <c r="Z239">
        <v>0</v>
      </c>
      <c r="AA239">
        <v>0</v>
      </c>
      <c r="AB239">
        <v>0</v>
      </c>
      <c r="AC239">
        <v>0</v>
      </c>
      <c r="AD239">
        <v>1</v>
      </c>
      <c r="AE239">
        <v>0</v>
      </c>
      <c r="AF239" t="s">
        <v>3</v>
      </c>
      <c r="AG239">
        <v>4</v>
      </c>
      <c r="AH239">
        <v>2</v>
      </c>
      <c r="AI239">
        <v>35380972</v>
      </c>
      <c r="AJ239">
        <v>239</v>
      </c>
      <c r="AK239">
        <v>0</v>
      </c>
      <c r="AL239">
        <v>0</v>
      </c>
      <c r="AM239">
        <v>0</v>
      </c>
      <c r="AN239">
        <v>0</v>
      </c>
      <c r="AO239">
        <v>0</v>
      </c>
      <c r="AP239">
        <v>0</v>
      </c>
      <c r="AQ239">
        <v>0</v>
      </c>
      <c r="AR239">
        <v>0</v>
      </c>
    </row>
    <row r="240" spans="1:44" x14ac:dyDescent="0.2">
      <c r="A240">
        <f>ROW(Source!A819)</f>
        <v>819</v>
      </c>
      <c r="B240">
        <v>35380986</v>
      </c>
      <c r="C240">
        <v>35380964</v>
      </c>
      <c r="D240">
        <v>35115998</v>
      </c>
      <c r="E240">
        <v>1</v>
      </c>
      <c r="F240">
        <v>1</v>
      </c>
      <c r="G240">
        <v>15872964</v>
      </c>
      <c r="H240">
        <v>3</v>
      </c>
      <c r="I240" t="s">
        <v>1009</v>
      </c>
      <c r="J240" t="s">
        <v>1010</v>
      </c>
      <c r="K240" t="s">
        <v>1011</v>
      </c>
      <c r="L240">
        <v>1354</v>
      </c>
      <c r="N240">
        <v>1010</v>
      </c>
      <c r="O240" t="s">
        <v>52</v>
      </c>
      <c r="P240" t="s">
        <v>52</v>
      </c>
      <c r="Q240">
        <v>1</v>
      </c>
      <c r="X240">
        <v>2</v>
      </c>
      <c r="Y240">
        <v>219.52</v>
      </c>
      <c r="Z240">
        <v>0</v>
      </c>
      <c r="AA240">
        <v>0</v>
      </c>
      <c r="AB240">
        <v>0</v>
      </c>
      <c r="AC240">
        <v>0</v>
      </c>
      <c r="AD240">
        <v>1</v>
      </c>
      <c r="AE240">
        <v>0</v>
      </c>
      <c r="AF240" t="s">
        <v>3</v>
      </c>
      <c r="AG240">
        <v>2</v>
      </c>
      <c r="AH240">
        <v>2</v>
      </c>
      <c r="AI240">
        <v>35380973</v>
      </c>
      <c r="AJ240">
        <v>240</v>
      </c>
      <c r="AK240">
        <v>0</v>
      </c>
      <c r="AL240">
        <v>0</v>
      </c>
      <c r="AM240">
        <v>0</v>
      </c>
      <c r="AN240">
        <v>0</v>
      </c>
      <c r="AO240">
        <v>0</v>
      </c>
      <c r="AP240">
        <v>0</v>
      </c>
      <c r="AQ240">
        <v>0</v>
      </c>
      <c r="AR240">
        <v>0</v>
      </c>
    </row>
    <row r="241" spans="1:44" x14ac:dyDescent="0.2">
      <c r="A241">
        <f>ROW(Source!A819)</f>
        <v>819</v>
      </c>
      <c r="B241">
        <v>35380987</v>
      </c>
      <c r="C241">
        <v>35380964</v>
      </c>
      <c r="D241">
        <v>35115999</v>
      </c>
      <c r="E241">
        <v>1</v>
      </c>
      <c r="F241">
        <v>1</v>
      </c>
      <c r="G241">
        <v>15872964</v>
      </c>
      <c r="H241">
        <v>3</v>
      </c>
      <c r="I241" t="s">
        <v>1012</v>
      </c>
      <c r="J241" t="s">
        <v>1013</v>
      </c>
      <c r="K241" t="s">
        <v>1014</v>
      </c>
      <c r="L241">
        <v>1354</v>
      </c>
      <c r="N241">
        <v>1010</v>
      </c>
      <c r="O241" t="s">
        <v>52</v>
      </c>
      <c r="P241" t="s">
        <v>52</v>
      </c>
      <c r="Q241">
        <v>1</v>
      </c>
      <c r="X241">
        <v>2</v>
      </c>
      <c r="Y241">
        <v>186.55</v>
      </c>
      <c r="Z241">
        <v>0</v>
      </c>
      <c r="AA241">
        <v>0</v>
      </c>
      <c r="AB241">
        <v>0</v>
      </c>
      <c r="AC241">
        <v>0</v>
      </c>
      <c r="AD241">
        <v>1</v>
      </c>
      <c r="AE241">
        <v>0</v>
      </c>
      <c r="AF241" t="s">
        <v>3</v>
      </c>
      <c r="AG241">
        <v>2</v>
      </c>
      <c r="AH241">
        <v>2</v>
      </c>
      <c r="AI241">
        <v>35380974</v>
      </c>
      <c r="AJ241">
        <v>241</v>
      </c>
      <c r="AK241">
        <v>0</v>
      </c>
      <c r="AL241">
        <v>0</v>
      </c>
      <c r="AM241">
        <v>0</v>
      </c>
      <c r="AN241">
        <v>0</v>
      </c>
      <c r="AO241">
        <v>0</v>
      </c>
      <c r="AP241">
        <v>0</v>
      </c>
      <c r="AQ241">
        <v>0</v>
      </c>
      <c r="AR241">
        <v>0</v>
      </c>
    </row>
    <row r="242" spans="1:44" x14ac:dyDescent="0.2">
      <c r="A242">
        <f>ROW(Source!A819)</f>
        <v>819</v>
      </c>
      <c r="B242">
        <v>35380988</v>
      </c>
      <c r="C242">
        <v>35380964</v>
      </c>
      <c r="D242">
        <v>35116000</v>
      </c>
      <c r="E242">
        <v>1</v>
      </c>
      <c r="F242">
        <v>1</v>
      </c>
      <c r="G242">
        <v>15872964</v>
      </c>
      <c r="H242">
        <v>3</v>
      </c>
      <c r="I242" t="s">
        <v>1015</v>
      </c>
      <c r="J242" t="s">
        <v>1016</v>
      </c>
      <c r="K242" t="s">
        <v>1017</v>
      </c>
      <c r="L242">
        <v>1354</v>
      </c>
      <c r="N242">
        <v>1010</v>
      </c>
      <c r="O242" t="s">
        <v>52</v>
      </c>
      <c r="P242" t="s">
        <v>52</v>
      </c>
      <c r="Q242">
        <v>1</v>
      </c>
      <c r="X242">
        <v>15</v>
      </c>
      <c r="Y242">
        <v>203.06</v>
      </c>
      <c r="Z242">
        <v>0</v>
      </c>
      <c r="AA242">
        <v>0</v>
      </c>
      <c r="AB242">
        <v>0</v>
      </c>
      <c r="AC242">
        <v>0</v>
      </c>
      <c r="AD242">
        <v>1</v>
      </c>
      <c r="AE242">
        <v>0</v>
      </c>
      <c r="AF242" t="s">
        <v>3</v>
      </c>
      <c r="AG242">
        <v>15</v>
      </c>
      <c r="AH242">
        <v>2</v>
      </c>
      <c r="AI242">
        <v>35380975</v>
      </c>
      <c r="AJ242">
        <v>242</v>
      </c>
      <c r="AK242">
        <v>0</v>
      </c>
      <c r="AL242">
        <v>0</v>
      </c>
      <c r="AM242">
        <v>0</v>
      </c>
      <c r="AN242">
        <v>0</v>
      </c>
      <c r="AO242">
        <v>0</v>
      </c>
      <c r="AP242">
        <v>0</v>
      </c>
      <c r="AQ242">
        <v>0</v>
      </c>
      <c r="AR242">
        <v>0</v>
      </c>
    </row>
    <row r="243" spans="1:44" x14ac:dyDescent="0.2">
      <c r="A243">
        <f>ROW(Source!A819)</f>
        <v>819</v>
      </c>
      <c r="B243">
        <v>35380989</v>
      </c>
      <c r="C243">
        <v>35380964</v>
      </c>
      <c r="D243">
        <v>35116001</v>
      </c>
      <c r="E243">
        <v>1</v>
      </c>
      <c r="F243">
        <v>1</v>
      </c>
      <c r="G243">
        <v>15872964</v>
      </c>
      <c r="H243">
        <v>3</v>
      </c>
      <c r="I243" t="s">
        <v>1018</v>
      </c>
      <c r="J243" t="s">
        <v>1019</v>
      </c>
      <c r="K243" t="s">
        <v>1020</v>
      </c>
      <c r="L243">
        <v>1354</v>
      </c>
      <c r="N243">
        <v>1010</v>
      </c>
      <c r="O243" t="s">
        <v>52</v>
      </c>
      <c r="P243" t="s">
        <v>52</v>
      </c>
      <c r="Q243">
        <v>1</v>
      </c>
      <c r="X243">
        <v>2</v>
      </c>
      <c r="Y243">
        <v>214.92</v>
      </c>
      <c r="Z243">
        <v>0</v>
      </c>
      <c r="AA243">
        <v>0</v>
      </c>
      <c r="AB243">
        <v>0</v>
      </c>
      <c r="AC243">
        <v>0</v>
      </c>
      <c r="AD243">
        <v>1</v>
      </c>
      <c r="AE243">
        <v>0</v>
      </c>
      <c r="AF243" t="s">
        <v>3</v>
      </c>
      <c r="AG243">
        <v>2</v>
      </c>
      <c r="AH243">
        <v>2</v>
      </c>
      <c r="AI243">
        <v>35380976</v>
      </c>
      <c r="AJ243">
        <v>243</v>
      </c>
      <c r="AK243">
        <v>0</v>
      </c>
      <c r="AL243">
        <v>0</v>
      </c>
      <c r="AM243">
        <v>0</v>
      </c>
      <c r="AN243">
        <v>0</v>
      </c>
      <c r="AO243">
        <v>0</v>
      </c>
      <c r="AP243">
        <v>0</v>
      </c>
      <c r="AQ243">
        <v>0</v>
      </c>
      <c r="AR243">
        <v>0</v>
      </c>
    </row>
    <row r="244" spans="1:44" x14ac:dyDescent="0.2">
      <c r="A244">
        <f>ROW(Source!A819)</f>
        <v>819</v>
      </c>
      <c r="B244">
        <v>35380990</v>
      </c>
      <c r="C244">
        <v>35380964</v>
      </c>
      <c r="D244">
        <v>35117627</v>
      </c>
      <c r="E244">
        <v>1</v>
      </c>
      <c r="F244">
        <v>1</v>
      </c>
      <c r="G244">
        <v>15872964</v>
      </c>
      <c r="H244">
        <v>3</v>
      </c>
      <c r="I244" t="s">
        <v>1021</v>
      </c>
      <c r="J244" t="s">
        <v>1022</v>
      </c>
      <c r="K244" t="s">
        <v>1023</v>
      </c>
      <c r="L244">
        <v>1354</v>
      </c>
      <c r="N244">
        <v>1010</v>
      </c>
      <c r="O244" t="s">
        <v>52</v>
      </c>
      <c r="P244" t="s">
        <v>52</v>
      </c>
      <c r="Q244">
        <v>1</v>
      </c>
      <c r="X244">
        <v>4</v>
      </c>
      <c r="Y244">
        <v>1555.5</v>
      </c>
      <c r="Z244">
        <v>0</v>
      </c>
      <c r="AA244">
        <v>0</v>
      </c>
      <c r="AB244">
        <v>0</v>
      </c>
      <c r="AC244">
        <v>0</v>
      </c>
      <c r="AD244">
        <v>1</v>
      </c>
      <c r="AE244">
        <v>0</v>
      </c>
      <c r="AF244" t="s">
        <v>3</v>
      </c>
      <c r="AG244">
        <v>4</v>
      </c>
      <c r="AH244">
        <v>2</v>
      </c>
      <c r="AI244">
        <v>35380977</v>
      </c>
      <c r="AJ244">
        <v>244</v>
      </c>
      <c r="AK244">
        <v>0</v>
      </c>
      <c r="AL244">
        <v>0</v>
      </c>
      <c r="AM244">
        <v>0</v>
      </c>
      <c r="AN244">
        <v>0</v>
      </c>
      <c r="AO244">
        <v>0</v>
      </c>
      <c r="AP244">
        <v>0</v>
      </c>
      <c r="AQ244">
        <v>0</v>
      </c>
      <c r="AR244">
        <v>0</v>
      </c>
    </row>
    <row r="245" spans="1:44" x14ac:dyDescent="0.2">
      <c r="A245">
        <f>ROW(Source!A820)</f>
        <v>820</v>
      </c>
      <c r="B245">
        <v>35381001</v>
      </c>
      <c r="C245">
        <v>35380991</v>
      </c>
      <c r="D245">
        <v>35111398</v>
      </c>
      <c r="E245">
        <v>15872964</v>
      </c>
      <c r="F245">
        <v>1</v>
      </c>
      <c r="G245">
        <v>15872964</v>
      </c>
      <c r="H245">
        <v>1</v>
      </c>
      <c r="I245" t="s">
        <v>982</v>
      </c>
      <c r="J245" t="s">
        <v>3</v>
      </c>
      <c r="K245" t="s">
        <v>983</v>
      </c>
      <c r="L245">
        <v>1191</v>
      </c>
      <c r="N245">
        <v>1013</v>
      </c>
      <c r="O245" t="s">
        <v>984</v>
      </c>
      <c r="P245" t="s">
        <v>984</v>
      </c>
      <c r="Q245">
        <v>1</v>
      </c>
      <c r="X245">
        <v>1.18</v>
      </c>
      <c r="Y245">
        <v>0</v>
      </c>
      <c r="Z245">
        <v>0</v>
      </c>
      <c r="AA245">
        <v>0</v>
      </c>
      <c r="AB245">
        <v>0</v>
      </c>
      <c r="AC245">
        <v>0</v>
      </c>
      <c r="AD245">
        <v>1</v>
      </c>
      <c r="AE245">
        <v>1</v>
      </c>
      <c r="AF245" t="s">
        <v>3</v>
      </c>
      <c r="AG245">
        <v>1.18</v>
      </c>
      <c r="AH245">
        <v>2</v>
      </c>
      <c r="AI245">
        <v>35380992</v>
      </c>
      <c r="AJ245">
        <v>245</v>
      </c>
      <c r="AK245">
        <v>0</v>
      </c>
      <c r="AL245">
        <v>0</v>
      </c>
      <c r="AM245">
        <v>0</v>
      </c>
      <c r="AN245">
        <v>0</v>
      </c>
      <c r="AO245">
        <v>0</v>
      </c>
      <c r="AP245">
        <v>0</v>
      </c>
      <c r="AQ245">
        <v>0</v>
      </c>
      <c r="AR245">
        <v>0</v>
      </c>
    </row>
    <row r="246" spans="1:44" x14ac:dyDescent="0.2">
      <c r="A246">
        <f>ROW(Source!A820)</f>
        <v>820</v>
      </c>
      <c r="B246">
        <v>35381002</v>
      </c>
      <c r="C246">
        <v>35380991</v>
      </c>
      <c r="D246">
        <v>35112486</v>
      </c>
      <c r="E246">
        <v>1</v>
      </c>
      <c r="F246">
        <v>1</v>
      </c>
      <c r="G246">
        <v>15872964</v>
      </c>
      <c r="H246">
        <v>2</v>
      </c>
      <c r="I246" t="s">
        <v>1024</v>
      </c>
      <c r="J246" t="s">
        <v>1025</v>
      </c>
      <c r="K246" t="s">
        <v>1026</v>
      </c>
      <c r="L246">
        <v>1368</v>
      </c>
      <c r="N246">
        <v>1011</v>
      </c>
      <c r="O246" t="s">
        <v>988</v>
      </c>
      <c r="P246" t="s">
        <v>988</v>
      </c>
      <c r="Q246">
        <v>1</v>
      </c>
      <c r="X246">
        <v>0.44</v>
      </c>
      <c r="Y246">
        <v>0</v>
      </c>
      <c r="Z246">
        <v>2026.34</v>
      </c>
      <c r="AA246">
        <v>1032.6099999999999</v>
      </c>
      <c r="AB246">
        <v>0</v>
      </c>
      <c r="AC246">
        <v>0</v>
      </c>
      <c r="AD246">
        <v>1</v>
      </c>
      <c r="AE246">
        <v>0</v>
      </c>
      <c r="AF246" t="s">
        <v>3</v>
      </c>
      <c r="AG246">
        <v>0.44</v>
      </c>
      <c r="AH246">
        <v>2</v>
      </c>
      <c r="AI246">
        <v>35380993</v>
      </c>
      <c r="AJ246">
        <v>246</v>
      </c>
      <c r="AK246">
        <v>0</v>
      </c>
      <c r="AL246">
        <v>0</v>
      </c>
      <c r="AM246">
        <v>0</v>
      </c>
      <c r="AN246">
        <v>0</v>
      </c>
      <c r="AO246">
        <v>0</v>
      </c>
      <c r="AP246">
        <v>0</v>
      </c>
      <c r="AQ246">
        <v>0</v>
      </c>
      <c r="AR246">
        <v>0</v>
      </c>
    </row>
    <row r="247" spans="1:44" x14ac:dyDescent="0.2">
      <c r="A247">
        <f>ROW(Source!A820)</f>
        <v>820</v>
      </c>
      <c r="B247">
        <v>35381003</v>
      </c>
      <c r="C247">
        <v>35380991</v>
      </c>
      <c r="D247">
        <v>35115020</v>
      </c>
      <c r="E247">
        <v>1</v>
      </c>
      <c r="F247">
        <v>1</v>
      </c>
      <c r="G247">
        <v>15872964</v>
      </c>
      <c r="H247">
        <v>3</v>
      </c>
      <c r="I247" t="s">
        <v>1027</v>
      </c>
      <c r="J247" t="s">
        <v>1028</v>
      </c>
      <c r="K247" t="s">
        <v>1029</v>
      </c>
      <c r="L247">
        <v>1346</v>
      </c>
      <c r="N247">
        <v>1009</v>
      </c>
      <c r="O247" t="s">
        <v>1030</v>
      </c>
      <c r="P247" t="s">
        <v>1030</v>
      </c>
      <c r="Q247">
        <v>1</v>
      </c>
      <c r="X247">
        <v>0.16</v>
      </c>
      <c r="Y247">
        <v>363.22</v>
      </c>
      <c r="Z247">
        <v>0</v>
      </c>
      <c r="AA247">
        <v>0</v>
      </c>
      <c r="AB247">
        <v>0</v>
      </c>
      <c r="AC247">
        <v>0</v>
      </c>
      <c r="AD247">
        <v>1</v>
      </c>
      <c r="AE247">
        <v>0</v>
      </c>
      <c r="AF247" t="s">
        <v>3</v>
      </c>
      <c r="AG247">
        <v>0.16</v>
      </c>
      <c r="AH247">
        <v>2</v>
      </c>
      <c r="AI247">
        <v>35380994</v>
      </c>
      <c r="AJ247">
        <v>247</v>
      </c>
      <c r="AK247">
        <v>0</v>
      </c>
      <c r="AL247">
        <v>0</v>
      </c>
      <c r="AM247">
        <v>0</v>
      </c>
      <c r="AN247">
        <v>0</v>
      </c>
      <c r="AO247">
        <v>0</v>
      </c>
      <c r="AP247">
        <v>0</v>
      </c>
      <c r="AQ247">
        <v>0</v>
      </c>
      <c r="AR247">
        <v>0</v>
      </c>
    </row>
    <row r="248" spans="1:44" x14ac:dyDescent="0.2">
      <c r="A248">
        <f>ROW(Source!A820)</f>
        <v>820</v>
      </c>
      <c r="B248">
        <v>35381004</v>
      </c>
      <c r="C248">
        <v>35380991</v>
      </c>
      <c r="D248">
        <v>35122310</v>
      </c>
      <c r="E248">
        <v>1</v>
      </c>
      <c r="F248">
        <v>1</v>
      </c>
      <c r="G248">
        <v>15872964</v>
      </c>
      <c r="H248">
        <v>3</v>
      </c>
      <c r="I248" t="s">
        <v>1031</v>
      </c>
      <c r="J248" t="s">
        <v>1032</v>
      </c>
      <c r="K248" t="s">
        <v>1033</v>
      </c>
      <c r="L248">
        <v>1301</v>
      </c>
      <c r="N248">
        <v>1003</v>
      </c>
      <c r="O248" t="s">
        <v>1002</v>
      </c>
      <c r="P248" t="s">
        <v>1002</v>
      </c>
      <c r="Q248">
        <v>1</v>
      </c>
      <c r="X248">
        <v>5</v>
      </c>
      <c r="Y248">
        <v>5.71</v>
      </c>
      <c r="Z248">
        <v>0</v>
      </c>
      <c r="AA248">
        <v>0</v>
      </c>
      <c r="AB248">
        <v>0</v>
      </c>
      <c r="AC248">
        <v>0</v>
      </c>
      <c r="AD248">
        <v>1</v>
      </c>
      <c r="AE248">
        <v>0</v>
      </c>
      <c r="AF248" t="s">
        <v>3</v>
      </c>
      <c r="AG248">
        <v>5</v>
      </c>
      <c r="AH248">
        <v>2</v>
      </c>
      <c r="AI248">
        <v>35380995</v>
      </c>
      <c r="AJ248">
        <v>248</v>
      </c>
      <c r="AK248">
        <v>0</v>
      </c>
      <c r="AL248">
        <v>0</v>
      </c>
      <c r="AM248">
        <v>0</v>
      </c>
      <c r="AN248">
        <v>0</v>
      </c>
      <c r="AO248">
        <v>0</v>
      </c>
      <c r="AP248">
        <v>0</v>
      </c>
      <c r="AQ248">
        <v>0</v>
      </c>
      <c r="AR248">
        <v>0</v>
      </c>
    </row>
    <row r="249" spans="1:44" x14ac:dyDescent="0.2">
      <c r="A249">
        <f>ROW(Source!A820)</f>
        <v>820</v>
      </c>
      <c r="B249">
        <v>35381005</v>
      </c>
      <c r="C249">
        <v>35380991</v>
      </c>
      <c r="D249">
        <v>35122207</v>
      </c>
      <c r="E249">
        <v>1</v>
      </c>
      <c r="F249">
        <v>1</v>
      </c>
      <c r="G249">
        <v>15872964</v>
      </c>
      <c r="H249">
        <v>3</v>
      </c>
      <c r="I249" t="s">
        <v>1034</v>
      </c>
      <c r="J249" t="s">
        <v>1035</v>
      </c>
      <c r="K249" t="s">
        <v>1036</v>
      </c>
      <c r="L249">
        <v>1356</v>
      </c>
      <c r="N249">
        <v>1010</v>
      </c>
      <c r="O249" t="s">
        <v>242</v>
      </c>
      <c r="P249" t="s">
        <v>242</v>
      </c>
      <c r="Q249">
        <v>1000</v>
      </c>
      <c r="X249">
        <v>5.0000000000000001E-3</v>
      </c>
      <c r="Y249">
        <v>718.56</v>
      </c>
      <c r="Z249">
        <v>0</v>
      </c>
      <c r="AA249">
        <v>0</v>
      </c>
      <c r="AB249">
        <v>0</v>
      </c>
      <c r="AC249">
        <v>0</v>
      </c>
      <c r="AD249">
        <v>1</v>
      </c>
      <c r="AE249">
        <v>0</v>
      </c>
      <c r="AF249" t="s">
        <v>3</v>
      </c>
      <c r="AG249">
        <v>5.0000000000000001E-3</v>
      </c>
      <c r="AH249">
        <v>2</v>
      </c>
      <c r="AI249">
        <v>35380996</v>
      </c>
      <c r="AJ249">
        <v>249</v>
      </c>
      <c r="AK249">
        <v>0</v>
      </c>
      <c r="AL249">
        <v>0</v>
      </c>
      <c r="AM249">
        <v>0</v>
      </c>
      <c r="AN249">
        <v>0</v>
      </c>
      <c r="AO249">
        <v>0</v>
      </c>
      <c r="AP249">
        <v>0</v>
      </c>
      <c r="AQ249">
        <v>0</v>
      </c>
      <c r="AR249">
        <v>0</v>
      </c>
    </row>
    <row r="250" spans="1:44" x14ac:dyDescent="0.2">
      <c r="A250">
        <f>ROW(Source!A820)</f>
        <v>820</v>
      </c>
      <c r="B250">
        <v>35381006</v>
      </c>
      <c r="C250">
        <v>35380991</v>
      </c>
      <c r="D250">
        <v>35122491</v>
      </c>
      <c r="E250">
        <v>1</v>
      </c>
      <c r="F250">
        <v>1</v>
      </c>
      <c r="G250">
        <v>15872964</v>
      </c>
      <c r="H250">
        <v>3</v>
      </c>
      <c r="I250" t="s">
        <v>1037</v>
      </c>
      <c r="J250" t="s">
        <v>1038</v>
      </c>
      <c r="K250" t="s">
        <v>1039</v>
      </c>
      <c r="L250">
        <v>1354</v>
      </c>
      <c r="N250">
        <v>1010</v>
      </c>
      <c r="O250" t="s">
        <v>52</v>
      </c>
      <c r="P250" t="s">
        <v>52</v>
      </c>
      <c r="Q250">
        <v>1</v>
      </c>
      <c r="X250">
        <v>10</v>
      </c>
      <c r="Y250">
        <v>29.36</v>
      </c>
      <c r="Z250">
        <v>0</v>
      </c>
      <c r="AA250">
        <v>0</v>
      </c>
      <c r="AB250">
        <v>0</v>
      </c>
      <c r="AC250">
        <v>0</v>
      </c>
      <c r="AD250">
        <v>1</v>
      </c>
      <c r="AE250">
        <v>0</v>
      </c>
      <c r="AF250" t="s">
        <v>3</v>
      </c>
      <c r="AG250">
        <v>10</v>
      </c>
      <c r="AH250">
        <v>2</v>
      </c>
      <c r="AI250">
        <v>35380997</v>
      </c>
      <c r="AJ250">
        <v>250</v>
      </c>
      <c r="AK250">
        <v>0</v>
      </c>
      <c r="AL250">
        <v>0</v>
      </c>
      <c r="AM250">
        <v>0</v>
      </c>
      <c r="AN250">
        <v>0</v>
      </c>
      <c r="AO250">
        <v>0</v>
      </c>
      <c r="AP250">
        <v>0</v>
      </c>
      <c r="AQ250">
        <v>0</v>
      </c>
      <c r="AR250">
        <v>0</v>
      </c>
    </row>
    <row r="251" spans="1:44" x14ac:dyDescent="0.2">
      <c r="A251">
        <f>ROW(Source!A820)</f>
        <v>820</v>
      </c>
      <c r="B251">
        <v>35381007</v>
      </c>
      <c r="C251">
        <v>35380991</v>
      </c>
      <c r="D251">
        <v>35122522</v>
      </c>
      <c r="E251">
        <v>1</v>
      </c>
      <c r="F251">
        <v>1</v>
      </c>
      <c r="G251">
        <v>15872964</v>
      </c>
      <c r="H251">
        <v>3</v>
      </c>
      <c r="I251" t="s">
        <v>1040</v>
      </c>
      <c r="J251" t="s">
        <v>1041</v>
      </c>
      <c r="K251" t="s">
        <v>1042</v>
      </c>
      <c r="L251">
        <v>1355</v>
      </c>
      <c r="N251">
        <v>1010</v>
      </c>
      <c r="O251" t="s">
        <v>18</v>
      </c>
      <c r="P251" t="s">
        <v>18</v>
      </c>
      <c r="Q251">
        <v>100</v>
      </c>
      <c r="X251">
        <v>0.26</v>
      </c>
      <c r="Y251">
        <v>127.48</v>
      </c>
      <c r="Z251">
        <v>0</v>
      </c>
      <c r="AA251">
        <v>0</v>
      </c>
      <c r="AB251">
        <v>0</v>
      </c>
      <c r="AC251">
        <v>0</v>
      </c>
      <c r="AD251">
        <v>1</v>
      </c>
      <c r="AE251">
        <v>0</v>
      </c>
      <c r="AF251" t="s">
        <v>3</v>
      </c>
      <c r="AG251">
        <v>0.26</v>
      </c>
      <c r="AH251">
        <v>2</v>
      </c>
      <c r="AI251">
        <v>35380998</v>
      </c>
      <c r="AJ251">
        <v>251</v>
      </c>
      <c r="AK251">
        <v>0</v>
      </c>
      <c r="AL251">
        <v>0</v>
      </c>
      <c r="AM251">
        <v>0</v>
      </c>
      <c r="AN251">
        <v>0</v>
      </c>
      <c r="AO251">
        <v>0</v>
      </c>
      <c r="AP251">
        <v>0</v>
      </c>
      <c r="AQ251">
        <v>0</v>
      </c>
      <c r="AR251">
        <v>0</v>
      </c>
    </row>
    <row r="252" spans="1:44" x14ac:dyDescent="0.2">
      <c r="A252">
        <f>ROW(Source!A820)</f>
        <v>820</v>
      </c>
      <c r="B252">
        <v>35381008</v>
      </c>
      <c r="C252">
        <v>35380991</v>
      </c>
      <c r="D252">
        <v>35122244</v>
      </c>
      <c r="E252">
        <v>1</v>
      </c>
      <c r="F252">
        <v>1</v>
      </c>
      <c r="G252">
        <v>15872964</v>
      </c>
      <c r="H252">
        <v>3</v>
      </c>
      <c r="I252" t="s">
        <v>1043</v>
      </c>
      <c r="J252" t="s">
        <v>1044</v>
      </c>
      <c r="K252" t="s">
        <v>1045</v>
      </c>
      <c r="L252">
        <v>1356</v>
      </c>
      <c r="N252">
        <v>1010</v>
      </c>
      <c r="O252" t="s">
        <v>242</v>
      </c>
      <c r="P252" t="s">
        <v>242</v>
      </c>
      <c r="Q252">
        <v>1000</v>
      </c>
      <c r="X252">
        <v>0.02</v>
      </c>
      <c r="Y252">
        <v>258.44</v>
      </c>
      <c r="Z252">
        <v>0</v>
      </c>
      <c r="AA252">
        <v>0</v>
      </c>
      <c r="AB252">
        <v>0</v>
      </c>
      <c r="AC252">
        <v>0</v>
      </c>
      <c r="AD252">
        <v>1</v>
      </c>
      <c r="AE252">
        <v>0</v>
      </c>
      <c r="AF252" t="s">
        <v>3</v>
      </c>
      <c r="AG252">
        <v>0.02</v>
      </c>
      <c r="AH252">
        <v>2</v>
      </c>
      <c r="AI252">
        <v>35380999</v>
      </c>
      <c r="AJ252">
        <v>252</v>
      </c>
      <c r="AK252">
        <v>0</v>
      </c>
      <c r="AL252">
        <v>0</v>
      </c>
      <c r="AM252">
        <v>0</v>
      </c>
      <c r="AN252">
        <v>0</v>
      </c>
      <c r="AO252">
        <v>0</v>
      </c>
      <c r="AP252">
        <v>0</v>
      </c>
      <c r="AQ252">
        <v>0</v>
      </c>
      <c r="AR252">
        <v>0</v>
      </c>
    </row>
    <row r="253" spans="1:44" x14ac:dyDescent="0.2">
      <c r="A253">
        <f>ROW(Source!A820)</f>
        <v>820</v>
      </c>
      <c r="B253">
        <v>35381009</v>
      </c>
      <c r="C253">
        <v>35380991</v>
      </c>
      <c r="D253">
        <v>35123597</v>
      </c>
      <c r="E253">
        <v>1</v>
      </c>
      <c r="F253">
        <v>1</v>
      </c>
      <c r="G253">
        <v>15872964</v>
      </c>
      <c r="H253">
        <v>3</v>
      </c>
      <c r="I253" t="s">
        <v>1046</v>
      </c>
      <c r="J253" t="s">
        <v>1047</v>
      </c>
      <c r="K253" t="s">
        <v>1048</v>
      </c>
      <c r="L253">
        <v>1303</v>
      </c>
      <c r="N253">
        <v>1003</v>
      </c>
      <c r="O253" t="s">
        <v>35</v>
      </c>
      <c r="P253" t="s">
        <v>35</v>
      </c>
      <c r="Q253">
        <v>1000</v>
      </c>
      <c r="X253">
        <v>0.10299999999999999</v>
      </c>
      <c r="Y253">
        <v>99643.05</v>
      </c>
      <c r="Z253">
        <v>0</v>
      </c>
      <c r="AA253">
        <v>0</v>
      </c>
      <c r="AB253">
        <v>0</v>
      </c>
      <c r="AC253">
        <v>0</v>
      </c>
      <c r="AD253">
        <v>1</v>
      </c>
      <c r="AE253">
        <v>0</v>
      </c>
      <c r="AF253" t="s">
        <v>3</v>
      </c>
      <c r="AG253">
        <v>0.10299999999999999</v>
      </c>
      <c r="AH253">
        <v>2</v>
      </c>
      <c r="AI253">
        <v>35381000</v>
      </c>
      <c r="AJ253">
        <v>253</v>
      </c>
      <c r="AK253">
        <v>0</v>
      </c>
      <c r="AL253">
        <v>0</v>
      </c>
      <c r="AM253">
        <v>0</v>
      </c>
      <c r="AN253">
        <v>0</v>
      </c>
      <c r="AO253">
        <v>0</v>
      </c>
      <c r="AP253">
        <v>0</v>
      </c>
      <c r="AQ253">
        <v>0</v>
      </c>
      <c r="AR253">
        <v>0</v>
      </c>
    </row>
    <row r="254" spans="1:44" x14ac:dyDescent="0.2">
      <c r="A254">
        <f>ROW(Source!A822)</f>
        <v>822</v>
      </c>
      <c r="B254">
        <v>35381013</v>
      </c>
      <c r="C254">
        <v>35381011</v>
      </c>
      <c r="D254">
        <v>35111398</v>
      </c>
      <c r="E254">
        <v>15872964</v>
      </c>
      <c r="F254">
        <v>1</v>
      </c>
      <c r="G254">
        <v>15872964</v>
      </c>
      <c r="H254">
        <v>1</v>
      </c>
      <c r="I254" t="s">
        <v>982</v>
      </c>
      <c r="J254" t="s">
        <v>3</v>
      </c>
      <c r="K254" t="s">
        <v>983</v>
      </c>
      <c r="L254">
        <v>1191</v>
      </c>
      <c r="N254">
        <v>1013</v>
      </c>
      <c r="O254" t="s">
        <v>984</v>
      </c>
      <c r="P254" t="s">
        <v>984</v>
      </c>
      <c r="Q254">
        <v>1</v>
      </c>
      <c r="X254">
        <v>17.77</v>
      </c>
      <c r="Y254">
        <v>0</v>
      </c>
      <c r="Z254">
        <v>0</v>
      </c>
      <c r="AA254">
        <v>0</v>
      </c>
      <c r="AB254">
        <v>0</v>
      </c>
      <c r="AC254">
        <v>0</v>
      </c>
      <c r="AD254">
        <v>1</v>
      </c>
      <c r="AE254">
        <v>1</v>
      </c>
      <c r="AF254" t="s">
        <v>3</v>
      </c>
      <c r="AG254">
        <v>17.77</v>
      </c>
      <c r="AH254">
        <v>2</v>
      </c>
      <c r="AI254">
        <v>35381013</v>
      </c>
      <c r="AJ254">
        <v>254</v>
      </c>
      <c r="AK254">
        <v>0</v>
      </c>
      <c r="AL254">
        <v>0</v>
      </c>
      <c r="AM254">
        <v>0</v>
      </c>
      <c r="AN254">
        <v>0</v>
      </c>
      <c r="AO254">
        <v>0</v>
      </c>
      <c r="AP254">
        <v>0</v>
      </c>
      <c r="AQ254">
        <v>0</v>
      </c>
      <c r="AR254">
        <v>0</v>
      </c>
    </row>
    <row r="255" spans="1:44" x14ac:dyDescent="0.2">
      <c r="A255">
        <f>ROW(Source!A858)</f>
        <v>858</v>
      </c>
      <c r="B255">
        <v>35381074</v>
      </c>
      <c r="C255">
        <v>35381072</v>
      </c>
      <c r="D255">
        <v>35111398</v>
      </c>
      <c r="E255">
        <v>15872964</v>
      </c>
      <c r="F255">
        <v>1</v>
      </c>
      <c r="G255">
        <v>15872964</v>
      </c>
      <c r="H255">
        <v>1</v>
      </c>
      <c r="I255" t="s">
        <v>982</v>
      </c>
      <c r="J255" t="s">
        <v>3</v>
      </c>
      <c r="K255" t="s">
        <v>983</v>
      </c>
      <c r="L255">
        <v>1191</v>
      </c>
      <c r="N255">
        <v>1013</v>
      </c>
      <c r="O255" t="s">
        <v>984</v>
      </c>
      <c r="P255" t="s">
        <v>984</v>
      </c>
      <c r="Q255">
        <v>1</v>
      </c>
      <c r="X255">
        <v>5.84</v>
      </c>
      <c r="Y255">
        <v>0</v>
      </c>
      <c r="Z255">
        <v>0</v>
      </c>
      <c r="AA255">
        <v>0</v>
      </c>
      <c r="AB255">
        <v>0</v>
      </c>
      <c r="AC255">
        <v>0</v>
      </c>
      <c r="AD255">
        <v>1</v>
      </c>
      <c r="AE255">
        <v>1</v>
      </c>
      <c r="AF255" t="s">
        <v>3</v>
      </c>
      <c r="AG255">
        <v>5.84</v>
      </c>
      <c r="AH255">
        <v>2</v>
      </c>
      <c r="AI255">
        <v>35381073</v>
      </c>
      <c r="AJ255">
        <v>255</v>
      </c>
      <c r="AK255">
        <v>0</v>
      </c>
      <c r="AL255">
        <v>0</v>
      </c>
      <c r="AM255">
        <v>0</v>
      </c>
      <c r="AN255">
        <v>0</v>
      </c>
      <c r="AO255">
        <v>0</v>
      </c>
      <c r="AP255">
        <v>0</v>
      </c>
      <c r="AQ255">
        <v>0</v>
      </c>
      <c r="AR255">
        <v>0</v>
      </c>
    </row>
    <row r="256" spans="1:44" x14ac:dyDescent="0.2">
      <c r="A256">
        <f>ROW(Source!A859)</f>
        <v>859</v>
      </c>
      <c r="B256">
        <v>35381080</v>
      </c>
      <c r="C256">
        <v>35381075</v>
      </c>
      <c r="D256">
        <v>35111398</v>
      </c>
      <c r="E256">
        <v>15872964</v>
      </c>
      <c r="F256">
        <v>1</v>
      </c>
      <c r="G256">
        <v>15872964</v>
      </c>
      <c r="H256">
        <v>1</v>
      </c>
      <c r="I256" t="s">
        <v>982</v>
      </c>
      <c r="J256" t="s">
        <v>3</v>
      </c>
      <c r="K256" t="s">
        <v>983</v>
      </c>
      <c r="L256">
        <v>1191</v>
      </c>
      <c r="N256">
        <v>1013</v>
      </c>
      <c r="O256" t="s">
        <v>984</v>
      </c>
      <c r="P256" t="s">
        <v>984</v>
      </c>
      <c r="Q256">
        <v>1</v>
      </c>
      <c r="X256">
        <v>0.42</v>
      </c>
      <c r="Y256">
        <v>0</v>
      </c>
      <c r="Z256">
        <v>0</v>
      </c>
      <c r="AA256">
        <v>0</v>
      </c>
      <c r="AB256">
        <v>0</v>
      </c>
      <c r="AC256">
        <v>0</v>
      </c>
      <c r="AD256">
        <v>1</v>
      </c>
      <c r="AE256">
        <v>1</v>
      </c>
      <c r="AF256" t="s">
        <v>3</v>
      </c>
      <c r="AG256">
        <v>0.42</v>
      </c>
      <c r="AH256">
        <v>2</v>
      </c>
      <c r="AI256">
        <v>35381076</v>
      </c>
      <c r="AJ256">
        <v>256</v>
      </c>
      <c r="AK256">
        <v>0</v>
      </c>
      <c r="AL256">
        <v>0</v>
      </c>
      <c r="AM256">
        <v>0</v>
      </c>
      <c r="AN256">
        <v>0</v>
      </c>
      <c r="AO256">
        <v>0</v>
      </c>
      <c r="AP256">
        <v>0</v>
      </c>
      <c r="AQ256">
        <v>0</v>
      </c>
      <c r="AR256">
        <v>0</v>
      </c>
    </row>
    <row r="257" spans="1:44" x14ac:dyDescent="0.2">
      <c r="A257">
        <f>ROW(Source!A859)</f>
        <v>859</v>
      </c>
      <c r="B257">
        <v>35381081</v>
      </c>
      <c r="C257">
        <v>35381075</v>
      </c>
      <c r="D257">
        <v>35113190</v>
      </c>
      <c r="E257">
        <v>1</v>
      </c>
      <c r="F257">
        <v>1</v>
      </c>
      <c r="G257">
        <v>15872964</v>
      </c>
      <c r="H257">
        <v>2</v>
      </c>
      <c r="I257" t="s">
        <v>1111</v>
      </c>
      <c r="J257" t="s">
        <v>1112</v>
      </c>
      <c r="K257" t="s">
        <v>1113</v>
      </c>
      <c r="L257">
        <v>1368</v>
      </c>
      <c r="N257">
        <v>1011</v>
      </c>
      <c r="O257" t="s">
        <v>988</v>
      </c>
      <c r="P257" t="s">
        <v>988</v>
      </c>
      <c r="Q257">
        <v>1</v>
      </c>
      <c r="X257">
        <v>0.2</v>
      </c>
      <c r="Y257">
        <v>0</v>
      </c>
      <c r="Z257">
        <v>44.94</v>
      </c>
      <c r="AA257">
        <v>0.64</v>
      </c>
      <c r="AB257">
        <v>0</v>
      </c>
      <c r="AC257">
        <v>0</v>
      </c>
      <c r="AD257">
        <v>1</v>
      </c>
      <c r="AE257">
        <v>0</v>
      </c>
      <c r="AF257" t="s">
        <v>3</v>
      </c>
      <c r="AG257">
        <v>0.2</v>
      </c>
      <c r="AH257">
        <v>2</v>
      </c>
      <c r="AI257">
        <v>35381077</v>
      </c>
      <c r="AJ257">
        <v>257</v>
      </c>
      <c r="AK257">
        <v>0</v>
      </c>
      <c r="AL257">
        <v>0</v>
      </c>
      <c r="AM257">
        <v>0</v>
      </c>
      <c r="AN257">
        <v>0</v>
      </c>
      <c r="AO257">
        <v>0</v>
      </c>
      <c r="AP257">
        <v>0</v>
      </c>
      <c r="AQ257">
        <v>0</v>
      </c>
      <c r="AR257">
        <v>0</v>
      </c>
    </row>
    <row r="258" spans="1:44" x14ac:dyDescent="0.2">
      <c r="A258">
        <f>ROW(Source!A859)</f>
        <v>859</v>
      </c>
      <c r="B258">
        <v>35381082</v>
      </c>
      <c r="C258">
        <v>35381075</v>
      </c>
      <c r="D258">
        <v>35115233</v>
      </c>
      <c r="E258">
        <v>1</v>
      </c>
      <c r="F258">
        <v>1</v>
      </c>
      <c r="G258">
        <v>15872964</v>
      </c>
      <c r="H258">
        <v>3</v>
      </c>
      <c r="I258" t="s">
        <v>1114</v>
      </c>
      <c r="J258" t="s">
        <v>1115</v>
      </c>
      <c r="K258" t="s">
        <v>1116</v>
      </c>
      <c r="L258">
        <v>1339</v>
      </c>
      <c r="N258">
        <v>1007</v>
      </c>
      <c r="O258" t="s">
        <v>1117</v>
      </c>
      <c r="P258" t="s">
        <v>1117</v>
      </c>
      <c r="Q258">
        <v>1</v>
      </c>
      <c r="X258">
        <v>1.7600000000000001E-2</v>
      </c>
      <c r="Y258">
        <v>54.81</v>
      </c>
      <c r="Z258">
        <v>0</v>
      </c>
      <c r="AA258">
        <v>0</v>
      </c>
      <c r="AB258">
        <v>0</v>
      </c>
      <c r="AC258">
        <v>0</v>
      </c>
      <c r="AD258">
        <v>1</v>
      </c>
      <c r="AE258">
        <v>0</v>
      </c>
      <c r="AF258" t="s">
        <v>3</v>
      </c>
      <c r="AG258">
        <v>1.7600000000000001E-2</v>
      </c>
      <c r="AH258">
        <v>2</v>
      </c>
      <c r="AI258">
        <v>35381078</v>
      </c>
      <c r="AJ258">
        <v>258</v>
      </c>
      <c r="AK258">
        <v>0</v>
      </c>
      <c r="AL258">
        <v>0</v>
      </c>
      <c r="AM258">
        <v>0</v>
      </c>
      <c r="AN258">
        <v>0</v>
      </c>
      <c r="AO258">
        <v>0</v>
      </c>
      <c r="AP258">
        <v>0</v>
      </c>
      <c r="AQ258">
        <v>0</v>
      </c>
      <c r="AR258">
        <v>0</v>
      </c>
    </row>
    <row r="259" spans="1:44" x14ac:dyDescent="0.2">
      <c r="A259">
        <f>ROW(Source!A859)</f>
        <v>859</v>
      </c>
      <c r="B259">
        <v>35381083</v>
      </c>
      <c r="C259">
        <v>35381075</v>
      </c>
      <c r="D259">
        <v>35117602</v>
      </c>
      <c r="E259">
        <v>1</v>
      </c>
      <c r="F259">
        <v>1</v>
      </c>
      <c r="G259">
        <v>15872964</v>
      </c>
      <c r="H259">
        <v>3</v>
      </c>
      <c r="I259" t="s">
        <v>1118</v>
      </c>
      <c r="J259" t="s">
        <v>1119</v>
      </c>
      <c r="K259" t="s">
        <v>1120</v>
      </c>
      <c r="L259">
        <v>1354</v>
      </c>
      <c r="N259">
        <v>1010</v>
      </c>
      <c r="O259" t="s">
        <v>52</v>
      </c>
      <c r="P259" t="s">
        <v>52</v>
      </c>
      <c r="Q259">
        <v>1</v>
      </c>
      <c r="X259">
        <v>6.7000000000000002E-3</v>
      </c>
      <c r="Y259">
        <v>16620.27</v>
      </c>
      <c r="Z259">
        <v>0</v>
      </c>
      <c r="AA259">
        <v>0</v>
      </c>
      <c r="AB259">
        <v>0</v>
      </c>
      <c r="AC259">
        <v>0</v>
      </c>
      <c r="AD259">
        <v>1</v>
      </c>
      <c r="AE259">
        <v>0</v>
      </c>
      <c r="AF259" t="s">
        <v>3</v>
      </c>
      <c r="AG259">
        <v>6.7000000000000002E-3</v>
      </c>
      <c r="AH259">
        <v>2</v>
      </c>
      <c r="AI259">
        <v>35381079</v>
      </c>
      <c r="AJ259">
        <v>259</v>
      </c>
      <c r="AK259">
        <v>0</v>
      </c>
      <c r="AL259">
        <v>0</v>
      </c>
      <c r="AM259">
        <v>0</v>
      </c>
      <c r="AN259">
        <v>0</v>
      </c>
      <c r="AO259">
        <v>0</v>
      </c>
      <c r="AP259">
        <v>0</v>
      </c>
      <c r="AQ259">
        <v>0</v>
      </c>
      <c r="AR259">
        <v>0</v>
      </c>
    </row>
    <row r="260" spans="1:44" x14ac:dyDescent="0.2">
      <c r="A260">
        <f>ROW(Source!A860)</f>
        <v>860</v>
      </c>
      <c r="B260">
        <v>35381088</v>
      </c>
      <c r="C260">
        <v>35381084</v>
      </c>
      <c r="D260">
        <v>35111398</v>
      </c>
      <c r="E260">
        <v>15872964</v>
      </c>
      <c r="F260">
        <v>1</v>
      </c>
      <c r="G260">
        <v>15872964</v>
      </c>
      <c r="H260">
        <v>1</v>
      </c>
      <c r="I260" t="s">
        <v>982</v>
      </c>
      <c r="J260" t="s">
        <v>3</v>
      </c>
      <c r="K260" t="s">
        <v>983</v>
      </c>
      <c r="L260">
        <v>1191</v>
      </c>
      <c r="N260">
        <v>1013</v>
      </c>
      <c r="O260" t="s">
        <v>984</v>
      </c>
      <c r="P260" t="s">
        <v>984</v>
      </c>
      <c r="Q260">
        <v>1</v>
      </c>
      <c r="X260">
        <v>14</v>
      </c>
      <c r="Y260">
        <v>0</v>
      </c>
      <c r="Z260">
        <v>0</v>
      </c>
      <c r="AA260">
        <v>0</v>
      </c>
      <c r="AB260">
        <v>0</v>
      </c>
      <c r="AC260">
        <v>0</v>
      </c>
      <c r="AD260">
        <v>1</v>
      </c>
      <c r="AE260">
        <v>1</v>
      </c>
      <c r="AF260" t="s">
        <v>3</v>
      </c>
      <c r="AG260">
        <v>14</v>
      </c>
      <c r="AH260">
        <v>2</v>
      </c>
      <c r="AI260">
        <v>35381085</v>
      </c>
      <c r="AJ260">
        <v>260</v>
      </c>
      <c r="AK260">
        <v>0</v>
      </c>
      <c r="AL260">
        <v>0</v>
      </c>
      <c r="AM260">
        <v>0</v>
      </c>
      <c r="AN260">
        <v>0</v>
      </c>
      <c r="AO260">
        <v>0</v>
      </c>
      <c r="AP260">
        <v>0</v>
      </c>
      <c r="AQ260">
        <v>0</v>
      </c>
      <c r="AR260">
        <v>0</v>
      </c>
    </row>
    <row r="261" spans="1:44" x14ac:dyDescent="0.2">
      <c r="A261">
        <f>ROW(Source!A860)</f>
        <v>860</v>
      </c>
      <c r="B261">
        <v>35381089</v>
      </c>
      <c r="C261">
        <v>35381084</v>
      </c>
      <c r="D261">
        <v>35112687</v>
      </c>
      <c r="E261">
        <v>1</v>
      </c>
      <c r="F261">
        <v>1</v>
      </c>
      <c r="G261">
        <v>15872964</v>
      </c>
      <c r="H261">
        <v>2</v>
      </c>
      <c r="I261" t="s">
        <v>1121</v>
      </c>
      <c r="J261" t="s">
        <v>1122</v>
      </c>
      <c r="K261" t="s">
        <v>1123</v>
      </c>
      <c r="L261">
        <v>1368</v>
      </c>
      <c r="N261">
        <v>1011</v>
      </c>
      <c r="O261" t="s">
        <v>988</v>
      </c>
      <c r="P261" t="s">
        <v>988</v>
      </c>
      <c r="Q261">
        <v>1</v>
      </c>
      <c r="X261">
        <v>3.65</v>
      </c>
      <c r="Y261">
        <v>0</v>
      </c>
      <c r="Z261">
        <v>1635</v>
      </c>
      <c r="AA261">
        <v>832.91</v>
      </c>
      <c r="AB261">
        <v>0</v>
      </c>
      <c r="AC261">
        <v>0</v>
      </c>
      <c r="AD261">
        <v>1</v>
      </c>
      <c r="AE261">
        <v>0</v>
      </c>
      <c r="AF261" t="s">
        <v>3</v>
      </c>
      <c r="AG261">
        <v>3.65</v>
      </c>
      <c r="AH261">
        <v>2</v>
      </c>
      <c r="AI261">
        <v>35381086</v>
      </c>
      <c r="AJ261">
        <v>261</v>
      </c>
      <c r="AK261">
        <v>0</v>
      </c>
      <c r="AL261">
        <v>0</v>
      </c>
      <c r="AM261">
        <v>0</v>
      </c>
      <c r="AN261">
        <v>0</v>
      </c>
      <c r="AO261">
        <v>0</v>
      </c>
      <c r="AP261">
        <v>0</v>
      </c>
      <c r="AQ261">
        <v>0</v>
      </c>
      <c r="AR261">
        <v>0</v>
      </c>
    </row>
    <row r="262" spans="1:44" x14ac:dyDescent="0.2">
      <c r="A262">
        <f>ROW(Source!A860)</f>
        <v>860</v>
      </c>
      <c r="B262">
        <v>35381090</v>
      </c>
      <c r="C262">
        <v>35381084</v>
      </c>
      <c r="D262">
        <v>35113169</v>
      </c>
      <c r="E262">
        <v>1</v>
      </c>
      <c r="F262">
        <v>1</v>
      </c>
      <c r="G262">
        <v>15872964</v>
      </c>
      <c r="H262">
        <v>2</v>
      </c>
      <c r="I262" t="s">
        <v>1124</v>
      </c>
      <c r="J262" t="s">
        <v>1125</v>
      </c>
      <c r="K262" t="s">
        <v>1126</v>
      </c>
      <c r="L262">
        <v>1368</v>
      </c>
      <c r="N262">
        <v>1011</v>
      </c>
      <c r="O262" t="s">
        <v>988</v>
      </c>
      <c r="P262" t="s">
        <v>988</v>
      </c>
      <c r="Q262">
        <v>1</v>
      </c>
      <c r="X262">
        <v>3.65</v>
      </c>
      <c r="Y262">
        <v>0</v>
      </c>
      <c r="Z262">
        <v>7.15</v>
      </c>
      <c r="AA262">
        <v>0.09</v>
      </c>
      <c r="AB262">
        <v>0</v>
      </c>
      <c r="AC262">
        <v>0</v>
      </c>
      <c r="AD262">
        <v>1</v>
      </c>
      <c r="AE262">
        <v>0</v>
      </c>
      <c r="AF262" t="s">
        <v>3</v>
      </c>
      <c r="AG262">
        <v>3.65</v>
      </c>
      <c r="AH262">
        <v>2</v>
      </c>
      <c r="AI262">
        <v>35381087</v>
      </c>
      <c r="AJ262">
        <v>262</v>
      </c>
      <c r="AK262">
        <v>0</v>
      </c>
      <c r="AL262">
        <v>0</v>
      </c>
      <c r="AM262">
        <v>0</v>
      </c>
      <c r="AN262">
        <v>0</v>
      </c>
      <c r="AO262">
        <v>0</v>
      </c>
      <c r="AP262">
        <v>0</v>
      </c>
      <c r="AQ262">
        <v>0</v>
      </c>
      <c r="AR262">
        <v>0</v>
      </c>
    </row>
    <row r="263" spans="1:44" x14ac:dyDescent="0.2">
      <c r="A263">
        <f>ROW(Source!A863)</f>
        <v>863</v>
      </c>
      <c r="B263">
        <v>35381096</v>
      </c>
      <c r="C263">
        <v>35381093</v>
      </c>
      <c r="D263">
        <v>35111398</v>
      </c>
      <c r="E263">
        <v>15872964</v>
      </c>
      <c r="F263">
        <v>1</v>
      </c>
      <c r="G263">
        <v>15872964</v>
      </c>
      <c r="H263">
        <v>1</v>
      </c>
      <c r="I263" t="s">
        <v>982</v>
      </c>
      <c r="J263" t="s">
        <v>3</v>
      </c>
      <c r="K263" t="s">
        <v>983</v>
      </c>
      <c r="L263">
        <v>1191</v>
      </c>
      <c r="N263">
        <v>1013</v>
      </c>
      <c r="O263" t="s">
        <v>984</v>
      </c>
      <c r="P263" t="s">
        <v>984</v>
      </c>
      <c r="Q263">
        <v>1</v>
      </c>
      <c r="X263">
        <v>42.81</v>
      </c>
      <c r="Y263">
        <v>0</v>
      </c>
      <c r="Z263">
        <v>0</v>
      </c>
      <c r="AA263">
        <v>0</v>
      </c>
      <c r="AB263">
        <v>0</v>
      </c>
      <c r="AC263">
        <v>0</v>
      </c>
      <c r="AD263">
        <v>1</v>
      </c>
      <c r="AE263">
        <v>1</v>
      </c>
      <c r="AF263" t="s">
        <v>3</v>
      </c>
      <c r="AG263">
        <v>42.81</v>
      </c>
      <c r="AH263">
        <v>2</v>
      </c>
      <c r="AI263">
        <v>35381094</v>
      </c>
      <c r="AJ263">
        <v>263</v>
      </c>
      <c r="AK263">
        <v>0</v>
      </c>
      <c r="AL263">
        <v>0</v>
      </c>
      <c r="AM263">
        <v>0</v>
      </c>
      <c r="AN263">
        <v>0</v>
      </c>
      <c r="AO263">
        <v>0</v>
      </c>
      <c r="AP263">
        <v>0</v>
      </c>
      <c r="AQ263">
        <v>0</v>
      </c>
      <c r="AR263">
        <v>0</v>
      </c>
    </row>
    <row r="264" spans="1:44" x14ac:dyDescent="0.2">
      <c r="A264">
        <f>ROW(Source!A863)</f>
        <v>863</v>
      </c>
      <c r="B264">
        <v>35381097</v>
      </c>
      <c r="C264">
        <v>35381093</v>
      </c>
      <c r="D264">
        <v>35113206</v>
      </c>
      <c r="E264">
        <v>1</v>
      </c>
      <c r="F264">
        <v>1</v>
      </c>
      <c r="G264">
        <v>15872964</v>
      </c>
      <c r="H264">
        <v>2</v>
      </c>
      <c r="I264" t="s">
        <v>989</v>
      </c>
      <c r="J264" t="s">
        <v>990</v>
      </c>
      <c r="K264" t="s">
        <v>991</v>
      </c>
      <c r="L264">
        <v>1368</v>
      </c>
      <c r="N264">
        <v>1011</v>
      </c>
      <c r="O264" t="s">
        <v>988</v>
      </c>
      <c r="P264" t="s">
        <v>988</v>
      </c>
      <c r="Q264">
        <v>1</v>
      </c>
      <c r="X264">
        <v>6.9</v>
      </c>
      <c r="Y264">
        <v>0</v>
      </c>
      <c r="Z264">
        <v>4.72</v>
      </c>
      <c r="AA264">
        <v>0.1</v>
      </c>
      <c r="AB264">
        <v>0</v>
      </c>
      <c r="AC264">
        <v>0</v>
      </c>
      <c r="AD264">
        <v>1</v>
      </c>
      <c r="AE264">
        <v>0</v>
      </c>
      <c r="AF264" t="s">
        <v>3</v>
      </c>
      <c r="AG264">
        <v>6.9</v>
      </c>
      <c r="AH264">
        <v>2</v>
      </c>
      <c r="AI264">
        <v>35381095</v>
      </c>
      <c r="AJ264">
        <v>264</v>
      </c>
      <c r="AK264">
        <v>0</v>
      </c>
      <c r="AL264">
        <v>0</v>
      </c>
      <c r="AM264">
        <v>0</v>
      </c>
      <c r="AN264">
        <v>0</v>
      </c>
      <c r="AO264">
        <v>0</v>
      </c>
      <c r="AP264">
        <v>0</v>
      </c>
      <c r="AQ264">
        <v>0</v>
      </c>
      <c r="AR264">
        <v>0</v>
      </c>
    </row>
    <row r="265" spans="1:44" x14ac:dyDescent="0.2">
      <c r="A265">
        <f>ROW(Source!A864)</f>
        <v>864</v>
      </c>
      <c r="B265">
        <v>35381101</v>
      </c>
      <c r="C265">
        <v>35381098</v>
      </c>
      <c r="D265">
        <v>35111398</v>
      </c>
      <c r="E265">
        <v>15872964</v>
      </c>
      <c r="F265">
        <v>1</v>
      </c>
      <c r="G265">
        <v>15872964</v>
      </c>
      <c r="H265">
        <v>1</v>
      </c>
      <c r="I265" t="s">
        <v>982</v>
      </c>
      <c r="J265" t="s">
        <v>3</v>
      </c>
      <c r="K265" t="s">
        <v>983</v>
      </c>
      <c r="L265">
        <v>1191</v>
      </c>
      <c r="N265">
        <v>1013</v>
      </c>
      <c r="O265" t="s">
        <v>984</v>
      </c>
      <c r="P265" t="s">
        <v>984</v>
      </c>
      <c r="Q265">
        <v>1</v>
      </c>
      <c r="X265">
        <v>39.22</v>
      </c>
      <c r="Y265">
        <v>0</v>
      </c>
      <c r="Z265">
        <v>0</v>
      </c>
      <c r="AA265">
        <v>0</v>
      </c>
      <c r="AB265">
        <v>0</v>
      </c>
      <c r="AC265">
        <v>0</v>
      </c>
      <c r="AD265">
        <v>1</v>
      </c>
      <c r="AE265">
        <v>1</v>
      </c>
      <c r="AF265" t="s">
        <v>3</v>
      </c>
      <c r="AG265">
        <v>39.22</v>
      </c>
      <c r="AH265">
        <v>2</v>
      </c>
      <c r="AI265">
        <v>35381099</v>
      </c>
      <c r="AJ265">
        <v>265</v>
      </c>
      <c r="AK265">
        <v>0</v>
      </c>
      <c r="AL265">
        <v>0</v>
      </c>
      <c r="AM265">
        <v>0</v>
      </c>
      <c r="AN265">
        <v>0</v>
      </c>
      <c r="AO265">
        <v>0</v>
      </c>
      <c r="AP265">
        <v>0</v>
      </c>
      <c r="AQ265">
        <v>0</v>
      </c>
      <c r="AR265">
        <v>0</v>
      </c>
    </row>
    <row r="266" spans="1:44" x14ac:dyDescent="0.2">
      <c r="A266">
        <f>ROW(Source!A864)</f>
        <v>864</v>
      </c>
      <c r="B266">
        <v>35381102</v>
      </c>
      <c r="C266">
        <v>35381098</v>
      </c>
      <c r="D266">
        <v>35113206</v>
      </c>
      <c r="E266">
        <v>1</v>
      </c>
      <c r="F266">
        <v>1</v>
      </c>
      <c r="G266">
        <v>15872964</v>
      </c>
      <c r="H266">
        <v>2</v>
      </c>
      <c r="I266" t="s">
        <v>989</v>
      </c>
      <c r="J266" t="s">
        <v>990</v>
      </c>
      <c r="K266" t="s">
        <v>991</v>
      </c>
      <c r="L266">
        <v>1368</v>
      </c>
      <c r="N266">
        <v>1011</v>
      </c>
      <c r="O266" t="s">
        <v>988</v>
      </c>
      <c r="P266" t="s">
        <v>988</v>
      </c>
      <c r="Q266">
        <v>1</v>
      </c>
      <c r="X266">
        <v>6.9</v>
      </c>
      <c r="Y266">
        <v>0</v>
      </c>
      <c r="Z266">
        <v>4.72</v>
      </c>
      <c r="AA266">
        <v>0.1</v>
      </c>
      <c r="AB266">
        <v>0</v>
      </c>
      <c r="AC266">
        <v>0</v>
      </c>
      <c r="AD266">
        <v>1</v>
      </c>
      <c r="AE266">
        <v>0</v>
      </c>
      <c r="AF266" t="s">
        <v>3</v>
      </c>
      <c r="AG266">
        <v>6.9</v>
      </c>
      <c r="AH266">
        <v>2</v>
      </c>
      <c r="AI266">
        <v>35381100</v>
      </c>
      <c r="AJ266">
        <v>266</v>
      </c>
      <c r="AK266">
        <v>0</v>
      </c>
      <c r="AL266">
        <v>0</v>
      </c>
      <c r="AM266">
        <v>0</v>
      </c>
      <c r="AN266">
        <v>0</v>
      </c>
      <c r="AO266">
        <v>0</v>
      </c>
      <c r="AP266">
        <v>0</v>
      </c>
      <c r="AQ266">
        <v>0</v>
      </c>
      <c r="AR266">
        <v>0</v>
      </c>
    </row>
    <row r="267" spans="1:44" x14ac:dyDescent="0.2">
      <c r="A267">
        <f>ROW(Source!A865)</f>
        <v>865</v>
      </c>
      <c r="B267">
        <v>35381105</v>
      </c>
      <c r="C267">
        <v>35381103</v>
      </c>
      <c r="D267">
        <v>35111398</v>
      </c>
      <c r="E267">
        <v>15872964</v>
      </c>
      <c r="F267">
        <v>1</v>
      </c>
      <c r="G267">
        <v>15872964</v>
      </c>
      <c r="H267">
        <v>1</v>
      </c>
      <c r="I267" t="s">
        <v>982</v>
      </c>
      <c r="J267" t="s">
        <v>3</v>
      </c>
      <c r="K267" t="s">
        <v>983</v>
      </c>
      <c r="L267">
        <v>1191</v>
      </c>
      <c r="N267">
        <v>1013</v>
      </c>
      <c r="O267" t="s">
        <v>984</v>
      </c>
      <c r="P267" t="s">
        <v>984</v>
      </c>
      <c r="Q267">
        <v>1</v>
      </c>
      <c r="X267">
        <v>34.630000000000003</v>
      </c>
      <c r="Y267">
        <v>0</v>
      </c>
      <c r="Z267">
        <v>0</v>
      </c>
      <c r="AA267">
        <v>0</v>
      </c>
      <c r="AB267">
        <v>0</v>
      </c>
      <c r="AC267">
        <v>0</v>
      </c>
      <c r="AD267">
        <v>1</v>
      </c>
      <c r="AE267">
        <v>1</v>
      </c>
      <c r="AF267" t="s">
        <v>3</v>
      </c>
      <c r="AG267">
        <v>34.630000000000003</v>
      </c>
      <c r="AH267">
        <v>2</v>
      </c>
      <c r="AI267">
        <v>35381104</v>
      </c>
      <c r="AJ267">
        <v>267</v>
      </c>
      <c r="AK267">
        <v>0</v>
      </c>
      <c r="AL267">
        <v>0</v>
      </c>
      <c r="AM267">
        <v>0</v>
      </c>
      <c r="AN267">
        <v>0</v>
      </c>
      <c r="AO267">
        <v>0</v>
      </c>
      <c r="AP267">
        <v>0</v>
      </c>
      <c r="AQ267">
        <v>0</v>
      </c>
      <c r="AR267">
        <v>0</v>
      </c>
    </row>
    <row r="268" spans="1:44" x14ac:dyDescent="0.2">
      <c r="A268">
        <f>ROW(Source!A901)</f>
        <v>901</v>
      </c>
      <c r="B268">
        <v>35381166</v>
      </c>
      <c r="C268">
        <v>35381164</v>
      </c>
      <c r="D268">
        <v>35111398</v>
      </c>
      <c r="E268">
        <v>15872964</v>
      </c>
      <c r="F268">
        <v>1</v>
      </c>
      <c r="G268">
        <v>15872964</v>
      </c>
      <c r="H268">
        <v>1</v>
      </c>
      <c r="I268" t="s">
        <v>982</v>
      </c>
      <c r="J268" t="s">
        <v>3</v>
      </c>
      <c r="K268" t="s">
        <v>983</v>
      </c>
      <c r="L268">
        <v>1191</v>
      </c>
      <c r="N268">
        <v>1013</v>
      </c>
      <c r="O268" t="s">
        <v>984</v>
      </c>
      <c r="P268" t="s">
        <v>984</v>
      </c>
      <c r="Q268">
        <v>1</v>
      </c>
      <c r="X268">
        <v>5.84</v>
      </c>
      <c r="Y268">
        <v>0</v>
      </c>
      <c r="Z268">
        <v>0</v>
      </c>
      <c r="AA268">
        <v>0</v>
      </c>
      <c r="AB268">
        <v>0</v>
      </c>
      <c r="AC268">
        <v>0</v>
      </c>
      <c r="AD268">
        <v>1</v>
      </c>
      <c r="AE268">
        <v>1</v>
      </c>
      <c r="AF268" t="s">
        <v>3</v>
      </c>
      <c r="AG268">
        <v>5.84</v>
      </c>
      <c r="AH268">
        <v>2</v>
      </c>
      <c r="AI268">
        <v>35381165</v>
      </c>
      <c r="AJ268">
        <v>268</v>
      </c>
      <c r="AK268">
        <v>0</v>
      </c>
      <c r="AL268">
        <v>0</v>
      </c>
      <c r="AM268">
        <v>0</v>
      </c>
      <c r="AN268">
        <v>0</v>
      </c>
      <c r="AO268">
        <v>0</v>
      </c>
      <c r="AP268">
        <v>0</v>
      </c>
      <c r="AQ268">
        <v>0</v>
      </c>
      <c r="AR268">
        <v>0</v>
      </c>
    </row>
    <row r="269" spans="1:44" x14ac:dyDescent="0.2">
      <c r="A269">
        <f>ROW(Source!A902)</f>
        <v>902</v>
      </c>
      <c r="B269">
        <v>35381172</v>
      </c>
      <c r="C269">
        <v>35381167</v>
      </c>
      <c r="D269">
        <v>35111398</v>
      </c>
      <c r="E269">
        <v>15872964</v>
      </c>
      <c r="F269">
        <v>1</v>
      </c>
      <c r="G269">
        <v>15872964</v>
      </c>
      <c r="H269">
        <v>1</v>
      </c>
      <c r="I269" t="s">
        <v>982</v>
      </c>
      <c r="J269" t="s">
        <v>3</v>
      </c>
      <c r="K269" t="s">
        <v>983</v>
      </c>
      <c r="L269">
        <v>1191</v>
      </c>
      <c r="N269">
        <v>1013</v>
      </c>
      <c r="O269" t="s">
        <v>984</v>
      </c>
      <c r="P269" t="s">
        <v>984</v>
      </c>
      <c r="Q269">
        <v>1</v>
      </c>
      <c r="X269">
        <v>0.42</v>
      </c>
      <c r="Y269">
        <v>0</v>
      </c>
      <c r="Z269">
        <v>0</v>
      </c>
      <c r="AA269">
        <v>0</v>
      </c>
      <c r="AB269">
        <v>0</v>
      </c>
      <c r="AC269">
        <v>0</v>
      </c>
      <c r="AD269">
        <v>1</v>
      </c>
      <c r="AE269">
        <v>1</v>
      </c>
      <c r="AF269" t="s">
        <v>3</v>
      </c>
      <c r="AG269">
        <v>0.42</v>
      </c>
      <c r="AH269">
        <v>2</v>
      </c>
      <c r="AI269">
        <v>35381168</v>
      </c>
      <c r="AJ269">
        <v>269</v>
      </c>
      <c r="AK269">
        <v>0</v>
      </c>
      <c r="AL269">
        <v>0</v>
      </c>
      <c r="AM269">
        <v>0</v>
      </c>
      <c r="AN269">
        <v>0</v>
      </c>
      <c r="AO269">
        <v>0</v>
      </c>
      <c r="AP269">
        <v>0</v>
      </c>
      <c r="AQ269">
        <v>0</v>
      </c>
      <c r="AR269">
        <v>0</v>
      </c>
    </row>
    <row r="270" spans="1:44" x14ac:dyDescent="0.2">
      <c r="A270">
        <f>ROW(Source!A902)</f>
        <v>902</v>
      </c>
      <c r="B270">
        <v>35381173</v>
      </c>
      <c r="C270">
        <v>35381167</v>
      </c>
      <c r="D270">
        <v>35113190</v>
      </c>
      <c r="E270">
        <v>1</v>
      </c>
      <c r="F270">
        <v>1</v>
      </c>
      <c r="G270">
        <v>15872964</v>
      </c>
      <c r="H270">
        <v>2</v>
      </c>
      <c r="I270" t="s">
        <v>1111</v>
      </c>
      <c r="J270" t="s">
        <v>1112</v>
      </c>
      <c r="K270" t="s">
        <v>1113</v>
      </c>
      <c r="L270">
        <v>1368</v>
      </c>
      <c r="N270">
        <v>1011</v>
      </c>
      <c r="O270" t="s">
        <v>988</v>
      </c>
      <c r="P270" t="s">
        <v>988</v>
      </c>
      <c r="Q270">
        <v>1</v>
      </c>
      <c r="X270">
        <v>0.2</v>
      </c>
      <c r="Y270">
        <v>0</v>
      </c>
      <c r="Z270">
        <v>44.94</v>
      </c>
      <c r="AA270">
        <v>0.64</v>
      </c>
      <c r="AB270">
        <v>0</v>
      </c>
      <c r="AC270">
        <v>0</v>
      </c>
      <c r="AD270">
        <v>1</v>
      </c>
      <c r="AE270">
        <v>0</v>
      </c>
      <c r="AF270" t="s">
        <v>3</v>
      </c>
      <c r="AG270">
        <v>0.2</v>
      </c>
      <c r="AH270">
        <v>2</v>
      </c>
      <c r="AI270">
        <v>35381169</v>
      </c>
      <c r="AJ270">
        <v>270</v>
      </c>
      <c r="AK270">
        <v>0</v>
      </c>
      <c r="AL270">
        <v>0</v>
      </c>
      <c r="AM270">
        <v>0</v>
      </c>
      <c r="AN270">
        <v>0</v>
      </c>
      <c r="AO270">
        <v>0</v>
      </c>
      <c r="AP270">
        <v>0</v>
      </c>
      <c r="AQ270">
        <v>0</v>
      </c>
      <c r="AR270">
        <v>0</v>
      </c>
    </row>
    <row r="271" spans="1:44" x14ac:dyDescent="0.2">
      <c r="A271">
        <f>ROW(Source!A902)</f>
        <v>902</v>
      </c>
      <c r="B271">
        <v>35381174</v>
      </c>
      <c r="C271">
        <v>35381167</v>
      </c>
      <c r="D271">
        <v>35115233</v>
      </c>
      <c r="E271">
        <v>1</v>
      </c>
      <c r="F271">
        <v>1</v>
      </c>
      <c r="G271">
        <v>15872964</v>
      </c>
      <c r="H271">
        <v>3</v>
      </c>
      <c r="I271" t="s">
        <v>1114</v>
      </c>
      <c r="J271" t="s">
        <v>1115</v>
      </c>
      <c r="K271" t="s">
        <v>1116</v>
      </c>
      <c r="L271">
        <v>1339</v>
      </c>
      <c r="N271">
        <v>1007</v>
      </c>
      <c r="O271" t="s">
        <v>1117</v>
      </c>
      <c r="P271" t="s">
        <v>1117</v>
      </c>
      <c r="Q271">
        <v>1</v>
      </c>
      <c r="X271">
        <v>1.7600000000000001E-2</v>
      </c>
      <c r="Y271">
        <v>54.81</v>
      </c>
      <c r="Z271">
        <v>0</v>
      </c>
      <c r="AA271">
        <v>0</v>
      </c>
      <c r="AB271">
        <v>0</v>
      </c>
      <c r="AC271">
        <v>0</v>
      </c>
      <c r="AD271">
        <v>1</v>
      </c>
      <c r="AE271">
        <v>0</v>
      </c>
      <c r="AF271" t="s">
        <v>3</v>
      </c>
      <c r="AG271">
        <v>1.7600000000000001E-2</v>
      </c>
      <c r="AH271">
        <v>2</v>
      </c>
      <c r="AI271">
        <v>35381170</v>
      </c>
      <c r="AJ271">
        <v>271</v>
      </c>
      <c r="AK271">
        <v>0</v>
      </c>
      <c r="AL271">
        <v>0</v>
      </c>
      <c r="AM271">
        <v>0</v>
      </c>
      <c r="AN271">
        <v>0</v>
      </c>
      <c r="AO271">
        <v>0</v>
      </c>
      <c r="AP271">
        <v>0</v>
      </c>
      <c r="AQ271">
        <v>0</v>
      </c>
      <c r="AR271">
        <v>0</v>
      </c>
    </row>
    <row r="272" spans="1:44" x14ac:dyDescent="0.2">
      <c r="A272">
        <f>ROW(Source!A902)</f>
        <v>902</v>
      </c>
      <c r="B272">
        <v>35381175</v>
      </c>
      <c r="C272">
        <v>35381167</v>
      </c>
      <c r="D272">
        <v>35117602</v>
      </c>
      <c r="E272">
        <v>1</v>
      </c>
      <c r="F272">
        <v>1</v>
      </c>
      <c r="G272">
        <v>15872964</v>
      </c>
      <c r="H272">
        <v>3</v>
      </c>
      <c r="I272" t="s">
        <v>1118</v>
      </c>
      <c r="J272" t="s">
        <v>1119</v>
      </c>
      <c r="K272" t="s">
        <v>1120</v>
      </c>
      <c r="L272">
        <v>1354</v>
      </c>
      <c r="N272">
        <v>1010</v>
      </c>
      <c r="O272" t="s">
        <v>52</v>
      </c>
      <c r="P272" t="s">
        <v>52</v>
      </c>
      <c r="Q272">
        <v>1</v>
      </c>
      <c r="X272">
        <v>6.7000000000000002E-3</v>
      </c>
      <c r="Y272">
        <v>16620.27</v>
      </c>
      <c r="Z272">
        <v>0</v>
      </c>
      <c r="AA272">
        <v>0</v>
      </c>
      <c r="AB272">
        <v>0</v>
      </c>
      <c r="AC272">
        <v>0</v>
      </c>
      <c r="AD272">
        <v>1</v>
      </c>
      <c r="AE272">
        <v>0</v>
      </c>
      <c r="AF272" t="s">
        <v>3</v>
      </c>
      <c r="AG272">
        <v>6.7000000000000002E-3</v>
      </c>
      <c r="AH272">
        <v>2</v>
      </c>
      <c r="AI272">
        <v>35381171</v>
      </c>
      <c r="AJ272">
        <v>272</v>
      </c>
      <c r="AK272">
        <v>0</v>
      </c>
      <c r="AL272">
        <v>0</v>
      </c>
      <c r="AM272">
        <v>0</v>
      </c>
      <c r="AN272">
        <v>0</v>
      </c>
      <c r="AO272">
        <v>0</v>
      </c>
      <c r="AP272">
        <v>0</v>
      </c>
      <c r="AQ272">
        <v>0</v>
      </c>
      <c r="AR272">
        <v>0</v>
      </c>
    </row>
    <row r="273" spans="1:44" x14ac:dyDescent="0.2">
      <c r="A273">
        <f>ROW(Source!A903)</f>
        <v>903</v>
      </c>
      <c r="B273">
        <v>35381180</v>
      </c>
      <c r="C273">
        <v>35381176</v>
      </c>
      <c r="D273">
        <v>35111398</v>
      </c>
      <c r="E273">
        <v>15872964</v>
      </c>
      <c r="F273">
        <v>1</v>
      </c>
      <c r="G273">
        <v>15872964</v>
      </c>
      <c r="H273">
        <v>1</v>
      </c>
      <c r="I273" t="s">
        <v>982</v>
      </c>
      <c r="J273" t="s">
        <v>3</v>
      </c>
      <c r="K273" t="s">
        <v>983</v>
      </c>
      <c r="L273">
        <v>1191</v>
      </c>
      <c r="N273">
        <v>1013</v>
      </c>
      <c r="O273" t="s">
        <v>984</v>
      </c>
      <c r="P273" t="s">
        <v>984</v>
      </c>
      <c r="Q273">
        <v>1</v>
      </c>
      <c r="X273">
        <v>14</v>
      </c>
      <c r="Y273">
        <v>0</v>
      </c>
      <c r="Z273">
        <v>0</v>
      </c>
      <c r="AA273">
        <v>0</v>
      </c>
      <c r="AB273">
        <v>0</v>
      </c>
      <c r="AC273">
        <v>0</v>
      </c>
      <c r="AD273">
        <v>1</v>
      </c>
      <c r="AE273">
        <v>1</v>
      </c>
      <c r="AF273" t="s">
        <v>3</v>
      </c>
      <c r="AG273">
        <v>14</v>
      </c>
      <c r="AH273">
        <v>2</v>
      </c>
      <c r="AI273">
        <v>35381177</v>
      </c>
      <c r="AJ273">
        <v>273</v>
      </c>
      <c r="AK273">
        <v>0</v>
      </c>
      <c r="AL273">
        <v>0</v>
      </c>
      <c r="AM273">
        <v>0</v>
      </c>
      <c r="AN273">
        <v>0</v>
      </c>
      <c r="AO273">
        <v>0</v>
      </c>
      <c r="AP273">
        <v>0</v>
      </c>
      <c r="AQ273">
        <v>0</v>
      </c>
      <c r="AR273">
        <v>0</v>
      </c>
    </row>
    <row r="274" spans="1:44" x14ac:dyDescent="0.2">
      <c r="A274">
        <f>ROW(Source!A903)</f>
        <v>903</v>
      </c>
      <c r="B274">
        <v>35381181</v>
      </c>
      <c r="C274">
        <v>35381176</v>
      </c>
      <c r="D274">
        <v>35112687</v>
      </c>
      <c r="E274">
        <v>1</v>
      </c>
      <c r="F274">
        <v>1</v>
      </c>
      <c r="G274">
        <v>15872964</v>
      </c>
      <c r="H274">
        <v>2</v>
      </c>
      <c r="I274" t="s">
        <v>1121</v>
      </c>
      <c r="J274" t="s">
        <v>1122</v>
      </c>
      <c r="K274" t="s">
        <v>1123</v>
      </c>
      <c r="L274">
        <v>1368</v>
      </c>
      <c r="N274">
        <v>1011</v>
      </c>
      <c r="O274" t="s">
        <v>988</v>
      </c>
      <c r="P274" t="s">
        <v>988</v>
      </c>
      <c r="Q274">
        <v>1</v>
      </c>
      <c r="X274">
        <v>3.65</v>
      </c>
      <c r="Y274">
        <v>0</v>
      </c>
      <c r="Z274">
        <v>1635</v>
      </c>
      <c r="AA274">
        <v>832.91</v>
      </c>
      <c r="AB274">
        <v>0</v>
      </c>
      <c r="AC274">
        <v>0</v>
      </c>
      <c r="AD274">
        <v>1</v>
      </c>
      <c r="AE274">
        <v>0</v>
      </c>
      <c r="AF274" t="s">
        <v>3</v>
      </c>
      <c r="AG274">
        <v>3.65</v>
      </c>
      <c r="AH274">
        <v>2</v>
      </c>
      <c r="AI274">
        <v>35381178</v>
      </c>
      <c r="AJ274">
        <v>274</v>
      </c>
      <c r="AK274">
        <v>0</v>
      </c>
      <c r="AL274">
        <v>0</v>
      </c>
      <c r="AM274">
        <v>0</v>
      </c>
      <c r="AN274">
        <v>0</v>
      </c>
      <c r="AO274">
        <v>0</v>
      </c>
      <c r="AP274">
        <v>0</v>
      </c>
      <c r="AQ274">
        <v>0</v>
      </c>
      <c r="AR274">
        <v>0</v>
      </c>
    </row>
    <row r="275" spans="1:44" x14ac:dyDescent="0.2">
      <c r="A275">
        <f>ROW(Source!A903)</f>
        <v>903</v>
      </c>
      <c r="B275">
        <v>35381182</v>
      </c>
      <c r="C275">
        <v>35381176</v>
      </c>
      <c r="D275">
        <v>35113169</v>
      </c>
      <c r="E275">
        <v>1</v>
      </c>
      <c r="F275">
        <v>1</v>
      </c>
      <c r="G275">
        <v>15872964</v>
      </c>
      <c r="H275">
        <v>2</v>
      </c>
      <c r="I275" t="s">
        <v>1124</v>
      </c>
      <c r="J275" t="s">
        <v>1125</v>
      </c>
      <c r="K275" t="s">
        <v>1126</v>
      </c>
      <c r="L275">
        <v>1368</v>
      </c>
      <c r="N275">
        <v>1011</v>
      </c>
      <c r="O275" t="s">
        <v>988</v>
      </c>
      <c r="P275" t="s">
        <v>988</v>
      </c>
      <c r="Q275">
        <v>1</v>
      </c>
      <c r="X275">
        <v>3.65</v>
      </c>
      <c r="Y275">
        <v>0</v>
      </c>
      <c r="Z275">
        <v>7.15</v>
      </c>
      <c r="AA275">
        <v>0.09</v>
      </c>
      <c r="AB275">
        <v>0</v>
      </c>
      <c r="AC275">
        <v>0</v>
      </c>
      <c r="AD275">
        <v>1</v>
      </c>
      <c r="AE275">
        <v>0</v>
      </c>
      <c r="AF275" t="s">
        <v>3</v>
      </c>
      <c r="AG275">
        <v>3.65</v>
      </c>
      <c r="AH275">
        <v>2</v>
      </c>
      <c r="AI275">
        <v>35381179</v>
      </c>
      <c r="AJ275">
        <v>275</v>
      </c>
      <c r="AK275">
        <v>0</v>
      </c>
      <c r="AL275">
        <v>0</v>
      </c>
      <c r="AM275">
        <v>0</v>
      </c>
      <c r="AN275">
        <v>0</v>
      </c>
      <c r="AO275">
        <v>0</v>
      </c>
      <c r="AP275">
        <v>0</v>
      </c>
      <c r="AQ275">
        <v>0</v>
      </c>
      <c r="AR275">
        <v>0</v>
      </c>
    </row>
    <row r="276" spans="1:44" x14ac:dyDescent="0.2">
      <c r="A276">
        <f>ROW(Source!A906)</f>
        <v>906</v>
      </c>
      <c r="B276">
        <v>35381188</v>
      </c>
      <c r="C276">
        <v>35381185</v>
      </c>
      <c r="D276">
        <v>35111398</v>
      </c>
      <c r="E276">
        <v>15872964</v>
      </c>
      <c r="F276">
        <v>1</v>
      </c>
      <c r="G276">
        <v>15872964</v>
      </c>
      <c r="H276">
        <v>1</v>
      </c>
      <c r="I276" t="s">
        <v>982</v>
      </c>
      <c r="J276" t="s">
        <v>3</v>
      </c>
      <c r="K276" t="s">
        <v>983</v>
      </c>
      <c r="L276">
        <v>1191</v>
      </c>
      <c r="N276">
        <v>1013</v>
      </c>
      <c r="O276" t="s">
        <v>984</v>
      </c>
      <c r="P276" t="s">
        <v>984</v>
      </c>
      <c r="Q276">
        <v>1</v>
      </c>
      <c r="X276">
        <v>42.81</v>
      </c>
      <c r="Y276">
        <v>0</v>
      </c>
      <c r="Z276">
        <v>0</v>
      </c>
      <c r="AA276">
        <v>0</v>
      </c>
      <c r="AB276">
        <v>0</v>
      </c>
      <c r="AC276">
        <v>0</v>
      </c>
      <c r="AD276">
        <v>1</v>
      </c>
      <c r="AE276">
        <v>1</v>
      </c>
      <c r="AF276" t="s">
        <v>3</v>
      </c>
      <c r="AG276">
        <v>42.81</v>
      </c>
      <c r="AH276">
        <v>2</v>
      </c>
      <c r="AI276">
        <v>35381186</v>
      </c>
      <c r="AJ276">
        <v>276</v>
      </c>
      <c r="AK276">
        <v>0</v>
      </c>
      <c r="AL276">
        <v>0</v>
      </c>
      <c r="AM276">
        <v>0</v>
      </c>
      <c r="AN276">
        <v>0</v>
      </c>
      <c r="AO276">
        <v>0</v>
      </c>
      <c r="AP276">
        <v>0</v>
      </c>
      <c r="AQ276">
        <v>0</v>
      </c>
      <c r="AR276">
        <v>0</v>
      </c>
    </row>
    <row r="277" spans="1:44" x14ac:dyDescent="0.2">
      <c r="A277">
        <f>ROW(Source!A906)</f>
        <v>906</v>
      </c>
      <c r="B277">
        <v>35381189</v>
      </c>
      <c r="C277">
        <v>35381185</v>
      </c>
      <c r="D277">
        <v>35113206</v>
      </c>
      <c r="E277">
        <v>1</v>
      </c>
      <c r="F277">
        <v>1</v>
      </c>
      <c r="G277">
        <v>15872964</v>
      </c>
      <c r="H277">
        <v>2</v>
      </c>
      <c r="I277" t="s">
        <v>989</v>
      </c>
      <c r="J277" t="s">
        <v>990</v>
      </c>
      <c r="K277" t="s">
        <v>991</v>
      </c>
      <c r="L277">
        <v>1368</v>
      </c>
      <c r="N277">
        <v>1011</v>
      </c>
      <c r="O277" t="s">
        <v>988</v>
      </c>
      <c r="P277" t="s">
        <v>988</v>
      </c>
      <c r="Q277">
        <v>1</v>
      </c>
      <c r="X277">
        <v>6.9</v>
      </c>
      <c r="Y277">
        <v>0</v>
      </c>
      <c r="Z277">
        <v>4.72</v>
      </c>
      <c r="AA277">
        <v>0.1</v>
      </c>
      <c r="AB277">
        <v>0</v>
      </c>
      <c r="AC277">
        <v>0</v>
      </c>
      <c r="AD277">
        <v>1</v>
      </c>
      <c r="AE277">
        <v>0</v>
      </c>
      <c r="AF277" t="s">
        <v>3</v>
      </c>
      <c r="AG277">
        <v>6.9</v>
      </c>
      <c r="AH277">
        <v>2</v>
      </c>
      <c r="AI277">
        <v>35381187</v>
      </c>
      <c r="AJ277">
        <v>277</v>
      </c>
      <c r="AK277">
        <v>0</v>
      </c>
      <c r="AL277">
        <v>0</v>
      </c>
      <c r="AM277">
        <v>0</v>
      </c>
      <c r="AN277">
        <v>0</v>
      </c>
      <c r="AO277">
        <v>0</v>
      </c>
      <c r="AP277">
        <v>0</v>
      </c>
      <c r="AQ277">
        <v>0</v>
      </c>
      <c r="AR277">
        <v>0</v>
      </c>
    </row>
    <row r="278" spans="1:44" x14ac:dyDescent="0.2">
      <c r="A278">
        <f>ROW(Source!A907)</f>
        <v>907</v>
      </c>
      <c r="B278">
        <v>35381193</v>
      </c>
      <c r="C278">
        <v>35381190</v>
      </c>
      <c r="D278">
        <v>35111398</v>
      </c>
      <c r="E278">
        <v>15872964</v>
      </c>
      <c r="F278">
        <v>1</v>
      </c>
      <c r="G278">
        <v>15872964</v>
      </c>
      <c r="H278">
        <v>1</v>
      </c>
      <c r="I278" t="s">
        <v>982</v>
      </c>
      <c r="J278" t="s">
        <v>3</v>
      </c>
      <c r="K278" t="s">
        <v>983</v>
      </c>
      <c r="L278">
        <v>1191</v>
      </c>
      <c r="N278">
        <v>1013</v>
      </c>
      <c r="O278" t="s">
        <v>984</v>
      </c>
      <c r="P278" t="s">
        <v>984</v>
      </c>
      <c r="Q278">
        <v>1</v>
      </c>
      <c r="X278">
        <v>39.22</v>
      </c>
      <c r="Y278">
        <v>0</v>
      </c>
      <c r="Z278">
        <v>0</v>
      </c>
      <c r="AA278">
        <v>0</v>
      </c>
      <c r="AB278">
        <v>0</v>
      </c>
      <c r="AC278">
        <v>0</v>
      </c>
      <c r="AD278">
        <v>1</v>
      </c>
      <c r="AE278">
        <v>1</v>
      </c>
      <c r="AF278" t="s">
        <v>3</v>
      </c>
      <c r="AG278">
        <v>39.22</v>
      </c>
      <c r="AH278">
        <v>2</v>
      </c>
      <c r="AI278">
        <v>35381191</v>
      </c>
      <c r="AJ278">
        <v>278</v>
      </c>
      <c r="AK278">
        <v>0</v>
      </c>
      <c r="AL278">
        <v>0</v>
      </c>
      <c r="AM278">
        <v>0</v>
      </c>
      <c r="AN278">
        <v>0</v>
      </c>
      <c r="AO278">
        <v>0</v>
      </c>
      <c r="AP278">
        <v>0</v>
      </c>
      <c r="AQ278">
        <v>0</v>
      </c>
      <c r="AR278">
        <v>0</v>
      </c>
    </row>
    <row r="279" spans="1:44" x14ac:dyDescent="0.2">
      <c r="A279">
        <f>ROW(Source!A907)</f>
        <v>907</v>
      </c>
      <c r="B279">
        <v>35381194</v>
      </c>
      <c r="C279">
        <v>35381190</v>
      </c>
      <c r="D279">
        <v>35113206</v>
      </c>
      <c r="E279">
        <v>1</v>
      </c>
      <c r="F279">
        <v>1</v>
      </c>
      <c r="G279">
        <v>15872964</v>
      </c>
      <c r="H279">
        <v>2</v>
      </c>
      <c r="I279" t="s">
        <v>989</v>
      </c>
      <c r="J279" t="s">
        <v>990</v>
      </c>
      <c r="K279" t="s">
        <v>991</v>
      </c>
      <c r="L279">
        <v>1368</v>
      </c>
      <c r="N279">
        <v>1011</v>
      </c>
      <c r="O279" t="s">
        <v>988</v>
      </c>
      <c r="P279" t="s">
        <v>988</v>
      </c>
      <c r="Q279">
        <v>1</v>
      </c>
      <c r="X279">
        <v>6.9</v>
      </c>
      <c r="Y279">
        <v>0</v>
      </c>
      <c r="Z279">
        <v>4.72</v>
      </c>
      <c r="AA279">
        <v>0.1</v>
      </c>
      <c r="AB279">
        <v>0</v>
      </c>
      <c r="AC279">
        <v>0</v>
      </c>
      <c r="AD279">
        <v>1</v>
      </c>
      <c r="AE279">
        <v>0</v>
      </c>
      <c r="AF279" t="s">
        <v>3</v>
      </c>
      <c r="AG279">
        <v>6.9</v>
      </c>
      <c r="AH279">
        <v>2</v>
      </c>
      <c r="AI279">
        <v>35381192</v>
      </c>
      <c r="AJ279">
        <v>279</v>
      </c>
      <c r="AK279">
        <v>0</v>
      </c>
      <c r="AL279">
        <v>0</v>
      </c>
      <c r="AM279">
        <v>0</v>
      </c>
      <c r="AN279">
        <v>0</v>
      </c>
      <c r="AO279">
        <v>0</v>
      </c>
      <c r="AP279">
        <v>0</v>
      </c>
      <c r="AQ279">
        <v>0</v>
      </c>
      <c r="AR279">
        <v>0</v>
      </c>
    </row>
    <row r="280" spans="1:44" x14ac:dyDescent="0.2">
      <c r="A280">
        <f>ROW(Source!A943)</f>
        <v>943</v>
      </c>
      <c r="B280">
        <v>35381258</v>
      </c>
      <c r="C280">
        <v>35381256</v>
      </c>
      <c r="D280">
        <v>35111398</v>
      </c>
      <c r="E280">
        <v>15872964</v>
      </c>
      <c r="F280">
        <v>1</v>
      </c>
      <c r="G280">
        <v>15872964</v>
      </c>
      <c r="H280">
        <v>1</v>
      </c>
      <c r="I280" t="s">
        <v>982</v>
      </c>
      <c r="J280" t="s">
        <v>3</v>
      </c>
      <c r="K280" t="s">
        <v>983</v>
      </c>
      <c r="L280">
        <v>1191</v>
      </c>
      <c r="N280">
        <v>1013</v>
      </c>
      <c r="O280" t="s">
        <v>984</v>
      </c>
      <c r="P280" t="s">
        <v>984</v>
      </c>
      <c r="Q280">
        <v>1</v>
      </c>
      <c r="X280">
        <v>5.84</v>
      </c>
      <c r="Y280">
        <v>0</v>
      </c>
      <c r="Z280">
        <v>0</v>
      </c>
      <c r="AA280">
        <v>0</v>
      </c>
      <c r="AB280">
        <v>0</v>
      </c>
      <c r="AC280">
        <v>0</v>
      </c>
      <c r="AD280">
        <v>1</v>
      </c>
      <c r="AE280">
        <v>1</v>
      </c>
      <c r="AF280" t="s">
        <v>3</v>
      </c>
      <c r="AG280">
        <v>5.84</v>
      </c>
      <c r="AH280">
        <v>2</v>
      </c>
      <c r="AI280">
        <v>35381257</v>
      </c>
      <c r="AJ280">
        <v>280</v>
      </c>
      <c r="AK280">
        <v>0</v>
      </c>
      <c r="AL280">
        <v>0</v>
      </c>
      <c r="AM280">
        <v>0</v>
      </c>
      <c r="AN280">
        <v>0</v>
      </c>
      <c r="AO280">
        <v>0</v>
      </c>
      <c r="AP280">
        <v>0</v>
      </c>
      <c r="AQ280">
        <v>0</v>
      </c>
      <c r="AR280">
        <v>0</v>
      </c>
    </row>
    <row r="281" spans="1:44" x14ac:dyDescent="0.2">
      <c r="A281">
        <f>ROW(Source!A944)</f>
        <v>944</v>
      </c>
      <c r="B281">
        <v>35381264</v>
      </c>
      <c r="C281">
        <v>35381259</v>
      </c>
      <c r="D281">
        <v>35111398</v>
      </c>
      <c r="E281">
        <v>15872964</v>
      </c>
      <c r="F281">
        <v>1</v>
      </c>
      <c r="G281">
        <v>15872964</v>
      </c>
      <c r="H281">
        <v>1</v>
      </c>
      <c r="I281" t="s">
        <v>982</v>
      </c>
      <c r="J281" t="s">
        <v>3</v>
      </c>
      <c r="K281" t="s">
        <v>983</v>
      </c>
      <c r="L281">
        <v>1191</v>
      </c>
      <c r="N281">
        <v>1013</v>
      </c>
      <c r="O281" t="s">
        <v>984</v>
      </c>
      <c r="P281" t="s">
        <v>984</v>
      </c>
      <c r="Q281">
        <v>1</v>
      </c>
      <c r="X281">
        <v>0.42</v>
      </c>
      <c r="Y281">
        <v>0</v>
      </c>
      <c r="Z281">
        <v>0</v>
      </c>
      <c r="AA281">
        <v>0</v>
      </c>
      <c r="AB281">
        <v>0</v>
      </c>
      <c r="AC281">
        <v>0</v>
      </c>
      <c r="AD281">
        <v>1</v>
      </c>
      <c r="AE281">
        <v>1</v>
      </c>
      <c r="AF281" t="s">
        <v>3</v>
      </c>
      <c r="AG281">
        <v>0.42</v>
      </c>
      <c r="AH281">
        <v>2</v>
      </c>
      <c r="AI281">
        <v>35381260</v>
      </c>
      <c r="AJ281">
        <v>281</v>
      </c>
      <c r="AK281">
        <v>0</v>
      </c>
      <c r="AL281">
        <v>0</v>
      </c>
      <c r="AM281">
        <v>0</v>
      </c>
      <c r="AN281">
        <v>0</v>
      </c>
      <c r="AO281">
        <v>0</v>
      </c>
      <c r="AP281">
        <v>0</v>
      </c>
      <c r="AQ281">
        <v>0</v>
      </c>
      <c r="AR281">
        <v>0</v>
      </c>
    </row>
    <row r="282" spans="1:44" x14ac:dyDescent="0.2">
      <c r="A282">
        <f>ROW(Source!A944)</f>
        <v>944</v>
      </c>
      <c r="B282">
        <v>35381265</v>
      </c>
      <c r="C282">
        <v>35381259</v>
      </c>
      <c r="D282">
        <v>35113190</v>
      </c>
      <c r="E282">
        <v>1</v>
      </c>
      <c r="F282">
        <v>1</v>
      </c>
      <c r="G282">
        <v>15872964</v>
      </c>
      <c r="H282">
        <v>2</v>
      </c>
      <c r="I282" t="s">
        <v>1111</v>
      </c>
      <c r="J282" t="s">
        <v>1112</v>
      </c>
      <c r="K282" t="s">
        <v>1113</v>
      </c>
      <c r="L282">
        <v>1368</v>
      </c>
      <c r="N282">
        <v>1011</v>
      </c>
      <c r="O282" t="s">
        <v>988</v>
      </c>
      <c r="P282" t="s">
        <v>988</v>
      </c>
      <c r="Q282">
        <v>1</v>
      </c>
      <c r="X282">
        <v>0.2</v>
      </c>
      <c r="Y282">
        <v>0</v>
      </c>
      <c r="Z282">
        <v>44.94</v>
      </c>
      <c r="AA282">
        <v>0.64</v>
      </c>
      <c r="AB282">
        <v>0</v>
      </c>
      <c r="AC282">
        <v>0</v>
      </c>
      <c r="AD282">
        <v>1</v>
      </c>
      <c r="AE282">
        <v>0</v>
      </c>
      <c r="AF282" t="s">
        <v>3</v>
      </c>
      <c r="AG282">
        <v>0.2</v>
      </c>
      <c r="AH282">
        <v>2</v>
      </c>
      <c r="AI282">
        <v>35381261</v>
      </c>
      <c r="AJ282">
        <v>282</v>
      </c>
      <c r="AK282">
        <v>0</v>
      </c>
      <c r="AL282">
        <v>0</v>
      </c>
      <c r="AM282">
        <v>0</v>
      </c>
      <c r="AN282">
        <v>0</v>
      </c>
      <c r="AO282">
        <v>0</v>
      </c>
      <c r="AP282">
        <v>0</v>
      </c>
      <c r="AQ282">
        <v>0</v>
      </c>
      <c r="AR282">
        <v>0</v>
      </c>
    </row>
    <row r="283" spans="1:44" x14ac:dyDescent="0.2">
      <c r="A283">
        <f>ROW(Source!A944)</f>
        <v>944</v>
      </c>
      <c r="B283">
        <v>35381266</v>
      </c>
      <c r="C283">
        <v>35381259</v>
      </c>
      <c r="D283">
        <v>35115233</v>
      </c>
      <c r="E283">
        <v>1</v>
      </c>
      <c r="F283">
        <v>1</v>
      </c>
      <c r="G283">
        <v>15872964</v>
      </c>
      <c r="H283">
        <v>3</v>
      </c>
      <c r="I283" t="s">
        <v>1114</v>
      </c>
      <c r="J283" t="s">
        <v>1115</v>
      </c>
      <c r="K283" t="s">
        <v>1116</v>
      </c>
      <c r="L283">
        <v>1339</v>
      </c>
      <c r="N283">
        <v>1007</v>
      </c>
      <c r="O283" t="s">
        <v>1117</v>
      </c>
      <c r="P283" t="s">
        <v>1117</v>
      </c>
      <c r="Q283">
        <v>1</v>
      </c>
      <c r="X283">
        <v>1.7600000000000001E-2</v>
      </c>
      <c r="Y283">
        <v>54.81</v>
      </c>
      <c r="Z283">
        <v>0</v>
      </c>
      <c r="AA283">
        <v>0</v>
      </c>
      <c r="AB283">
        <v>0</v>
      </c>
      <c r="AC283">
        <v>0</v>
      </c>
      <c r="AD283">
        <v>1</v>
      </c>
      <c r="AE283">
        <v>0</v>
      </c>
      <c r="AF283" t="s">
        <v>3</v>
      </c>
      <c r="AG283">
        <v>1.7600000000000001E-2</v>
      </c>
      <c r="AH283">
        <v>2</v>
      </c>
      <c r="AI283">
        <v>35381262</v>
      </c>
      <c r="AJ283">
        <v>283</v>
      </c>
      <c r="AK283">
        <v>0</v>
      </c>
      <c r="AL283">
        <v>0</v>
      </c>
      <c r="AM283">
        <v>0</v>
      </c>
      <c r="AN283">
        <v>0</v>
      </c>
      <c r="AO283">
        <v>0</v>
      </c>
      <c r="AP283">
        <v>0</v>
      </c>
      <c r="AQ283">
        <v>0</v>
      </c>
      <c r="AR283">
        <v>0</v>
      </c>
    </row>
    <row r="284" spans="1:44" x14ac:dyDescent="0.2">
      <c r="A284">
        <f>ROW(Source!A944)</f>
        <v>944</v>
      </c>
      <c r="B284">
        <v>35381267</v>
      </c>
      <c r="C284">
        <v>35381259</v>
      </c>
      <c r="D284">
        <v>35117602</v>
      </c>
      <c r="E284">
        <v>1</v>
      </c>
      <c r="F284">
        <v>1</v>
      </c>
      <c r="G284">
        <v>15872964</v>
      </c>
      <c r="H284">
        <v>3</v>
      </c>
      <c r="I284" t="s">
        <v>1118</v>
      </c>
      <c r="J284" t="s">
        <v>1119</v>
      </c>
      <c r="K284" t="s">
        <v>1120</v>
      </c>
      <c r="L284">
        <v>1354</v>
      </c>
      <c r="N284">
        <v>1010</v>
      </c>
      <c r="O284" t="s">
        <v>52</v>
      </c>
      <c r="P284" t="s">
        <v>52</v>
      </c>
      <c r="Q284">
        <v>1</v>
      </c>
      <c r="X284">
        <v>6.7000000000000002E-3</v>
      </c>
      <c r="Y284">
        <v>16620.27</v>
      </c>
      <c r="Z284">
        <v>0</v>
      </c>
      <c r="AA284">
        <v>0</v>
      </c>
      <c r="AB284">
        <v>0</v>
      </c>
      <c r="AC284">
        <v>0</v>
      </c>
      <c r="AD284">
        <v>1</v>
      </c>
      <c r="AE284">
        <v>0</v>
      </c>
      <c r="AF284" t="s">
        <v>3</v>
      </c>
      <c r="AG284">
        <v>6.7000000000000002E-3</v>
      </c>
      <c r="AH284">
        <v>2</v>
      </c>
      <c r="AI284">
        <v>35381263</v>
      </c>
      <c r="AJ284">
        <v>284</v>
      </c>
      <c r="AK284">
        <v>0</v>
      </c>
      <c r="AL284">
        <v>0</v>
      </c>
      <c r="AM284">
        <v>0</v>
      </c>
      <c r="AN284">
        <v>0</v>
      </c>
      <c r="AO284">
        <v>0</v>
      </c>
      <c r="AP284">
        <v>0</v>
      </c>
      <c r="AQ284">
        <v>0</v>
      </c>
      <c r="AR284">
        <v>0</v>
      </c>
    </row>
    <row r="285" spans="1:44" x14ac:dyDescent="0.2">
      <c r="A285">
        <f>ROW(Source!A945)</f>
        <v>945</v>
      </c>
      <c r="B285">
        <v>35381272</v>
      </c>
      <c r="C285">
        <v>35381268</v>
      </c>
      <c r="D285">
        <v>35111398</v>
      </c>
      <c r="E285">
        <v>15872964</v>
      </c>
      <c r="F285">
        <v>1</v>
      </c>
      <c r="G285">
        <v>15872964</v>
      </c>
      <c r="H285">
        <v>1</v>
      </c>
      <c r="I285" t="s">
        <v>982</v>
      </c>
      <c r="J285" t="s">
        <v>3</v>
      </c>
      <c r="K285" t="s">
        <v>983</v>
      </c>
      <c r="L285">
        <v>1191</v>
      </c>
      <c r="N285">
        <v>1013</v>
      </c>
      <c r="O285" t="s">
        <v>984</v>
      </c>
      <c r="P285" t="s">
        <v>984</v>
      </c>
      <c r="Q285">
        <v>1</v>
      </c>
      <c r="X285">
        <v>14</v>
      </c>
      <c r="Y285">
        <v>0</v>
      </c>
      <c r="Z285">
        <v>0</v>
      </c>
      <c r="AA285">
        <v>0</v>
      </c>
      <c r="AB285">
        <v>0</v>
      </c>
      <c r="AC285">
        <v>0</v>
      </c>
      <c r="AD285">
        <v>1</v>
      </c>
      <c r="AE285">
        <v>1</v>
      </c>
      <c r="AF285" t="s">
        <v>3</v>
      </c>
      <c r="AG285">
        <v>14</v>
      </c>
      <c r="AH285">
        <v>2</v>
      </c>
      <c r="AI285">
        <v>35381269</v>
      </c>
      <c r="AJ285">
        <v>285</v>
      </c>
      <c r="AK285">
        <v>0</v>
      </c>
      <c r="AL285">
        <v>0</v>
      </c>
      <c r="AM285">
        <v>0</v>
      </c>
      <c r="AN285">
        <v>0</v>
      </c>
      <c r="AO285">
        <v>0</v>
      </c>
      <c r="AP285">
        <v>0</v>
      </c>
      <c r="AQ285">
        <v>0</v>
      </c>
      <c r="AR285">
        <v>0</v>
      </c>
    </row>
    <row r="286" spans="1:44" x14ac:dyDescent="0.2">
      <c r="A286">
        <f>ROW(Source!A945)</f>
        <v>945</v>
      </c>
      <c r="B286">
        <v>35381273</v>
      </c>
      <c r="C286">
        <v>35381268</v>
      </c>
      <c r="D286">
        <v>35112687</v>
      </c>
      <c r="E286">
        <v>1</v>
      </c>
      <c r="F286">
        <v>1</v>
      </c>
      <c r="G286">
        <v>15872964</v>
      </c>
      <c r="H286">
        <v>2</v>
      </c>
      <c r="I286" t="s">
        <v>1121</v>
      </c>
      <c r="J286" t="s">
        <v>1122</v>
      </c>
      <c r="K286" t="s">
        <v>1123</v>
      </c>
      <c r="L286">
        <v>1368</v>
      </c>
      <c r="N286">
        <v>1011</v>
      </c>
      <c r="O286" t="s">
        <v>988</v>
      </c>
      <c r="P286" t="s">
        <v>988</v>
      </c>
      <c r="Q286">
        <v>1</v>
      </c>
      <c r="X286">
        <v>3.65</v>
      </c>
      <c r="Y286">
        <v>0</v>
      </c>
      <c r="Z286">
        <v>1635</v>
      </c>
      <c r="AA286">
        <v>832.91</v>
      </c>
      <c r="AB286">
        <v>0</v>
      </c>
      <c r="AC286">
        <v>0</v>
      </c>
      <c r="AD286">
        <v>1</v>
      </c>
      <c r="AE286">
        <v>0</v>
      </c>
      <c r="AF286" t="s">
        <v>3</v>
      </c>
      <c r="AG286">
        <v>3.65</v>
      </c>
      <c r="AH286">
        <v>2</v>
      </c>
      <c r="AI286">
        <v>35381270</v>
      </c>
      <c r="AJ286">
        <v>286</v>
      </c>
      <c r="AK286">
        <v>0</v>
      </c>
      <c r="AL286">
        <v>0</v>
      </c>
      <c r="AM286">
        <v>0</v>
      </c>
      <c r="AN286">
        <v>0</v>
      </c>
      <c r="AO286">
        <v>0</v>
      </c>
      <c r="AP286">
        <v>0</v>
      </c>
      <c r="AQ286">
        <v>0</v>
      </c>
      <c r="AR286">
        <v>0</v>
      </c>
    </row>
    <row r="287" spans="1:44" x14ac:dyDescent="0.2">
      <c r="A287">
        <f>ROW(Source!A945)</f>
        <v>945</v>
      </c>
      <c r="B287">
        <v>35381274</v>
      </c>
      <c r="C287">
        <v>35381268</v>
      </c>
      <c r="D287">
        <v>35113169</v>
      </c>
      <c r="E287">
        <v>1</v>
      </c>
      <c r="F287">
        <v>1</v>
      </c>
      <c r="G287">
        <v>15872964</v>
      </c>
      <c r="H287">
        <v>2</v>
      </c>
      <c r="I287" t="s">
        <v>1124</v>
      </c>
      <c r="J287" t="s">
        <v>1125</v>
      </c>
      <c r="K287" t="s">
        <v>1126</v>
      </c>
      <c r="L287">
        <v>1368</v>
      </c>
      <c r="N287">
        <v>1011</v>
      </c>
      <c r="O287" t="s">
        <v>988</v>
      </c>
      <c r="P287" t="s">
        <v>988</v>
      </c>
      <c r="Q287">
        <v>1</v>
      </c>
      <c r="X287">
        <v>3.65</v>
      </c>
      <c r="Y287">
        <v>0</v>
      </c>
      <c r="Z287">
        <v>7.15</v>
      </c>
      <c r="AA287">
        <v>0.09</v>
      </c>
      <c r="AB287">
        <v>0</v>
      </c>
      <c r="AC287">
        <v>0</v>
      </c>
      <c r="AD287">
        <v>1</v>
      </c>
      <c r="AE287">
        <v>0</v>
      </c>
      <c r="AF287" t="s">
        <v>3</v>
      </c>
      <c r="AG287">
        <v>3.65</v>
      </c>
      <c r="AH287">
        <v>2</v>
      </c>
      <c r="AI287">
        <v>35381271</v>
      </c>
      <c r="AJ287">
        <v>287</v>
      </c>
      <c r="AK287">
        <v>0</v>
      </c>
      <c r="AL287">
        <v>0</v>
      </c>
      <c r="AM287">
        <v>0</v>
      </c>
      <c r="AN287">
        <v>0</v>
      </c>
      <c r="AO287">
        <v>0</v>
      </c>
      <c r="AP287">
        <v>0</v>
      </c>
      <c r="AQ287">
        <v>0</v>
      </c>
      <c r="AR287">
        <v>0</v>
      </c>
    </row>
    <row r="288" spans="1:44" x14ac:dyDescent="0.2">
      <c r="A288">
        <f>ROW(Source!A948)</f>
        <v>948</v>
      </c>
      <c r="B288">
        <v>35381280</v>
      </c>
      <c r="C288">
        <v>35381277</v>
      </c>
      <c r="D288">
        <v>35111398</v>
      </c>
      <c r="E288">
        <v>15872964</v>
      </c>
      <c r="F288">
        <v>1</v>
      </c>
      <c r="G288">
        <v>15872964</v>
      </c>
      <c r="H288">
        <v>1</v>
      </c>
      <c r="I288" t="s">
        <v>982</v>
      </c>
      <c r="J288" t="s">
        <v>3</v>
      </c>
      <c r="K288" t="s">
        <v>983</v>
      </c>
      <c r="L288">
        <v>1191</v>
      </c>
      <c r="N288">
        <v>1013</v>
      </c>
      <c r="O288" t="s">
        <v>984</v>
      </c>
      <c r="P288" t="s">
        <v>984</v>
      </c>
      <c r="Q288">
        <v>1</v>
      </c>
      <c r="X288">
        <v>42.81</v>
      </c>
      <c r="Y288">
        <v>0</v>
      </c>
      <c r="Z288">
        <v>0</v>
      </c>
      <c r="AA288">
        <v>0</v>
      </c>
      <c r="AB288">
        <v>0</v>
      </c>
      <c r="AC288">
        <v>0</v>
      </c>
      <c r="AD288">
        <v>1</v>
      </c>
      <c r="AE288">
        <v>1</v>
      </c>
      <c r="AF288" t="s">
        <v>3</v>
      </c>
      <c r="AG288">
        <v>42.81</v>
      </c>
      <c r="AH288">
        <v>2</v>
      </c>
      <c r="AI288">
        <v>35381278</v>
      </c>
      <c r="AJ288">
        <v>288</v>
      </c>
      <c r="AK288">
        <v>0</v>
      </c>
      <c r="AL288">
        <v>0</v>
      </c>
      <c r="AM288">
        <v>0</v>
      </c>
      <c r="AN288">
        <v>0</v>
      </c>
      <c r="AO288">
        <v>0</v>
      </c>
      <c r="AP288">
        <v>0</v>
      </c>
      <c r="AQ288">
        <v>0</v>
      </c>
      <c r="AR288">
        <v>0</v>
      </c>
    </row>
    <row r="289" spans="1:44" x14ac:dyDescent="0.2">
      <c r="A289">
        <f>ROW(Source!A948)</f>
        <v>948</v>
      </c>
      <c r="B289">
        <v>35381281</v>
      </c>
      <c r="C289">
        <v>35381277</v>
      </c>
      <c r="D289">
        <v>35113206</v>
      </c>
      <c r="E289">
        <v>1</v>
      </c>
      <c r="F289">
        <v>1</v>
      </c>
      <c r="G289">
        <v>15872964</v>
      </c>
      <c r="H289">
        <v>2</v>
      </c>
      <c r="I289" t="s">
        <v>989</v>
      </c>
      <c r="J289" t="s">
        <v>990</v>
      </c>
      <c r="K289" t="s">
        <v>991</v>
      </c>
      <c r="L289">
        <v>1368</v>
      </c>
      <c r="N289">
        <v>1011</v>
      </c>
      <c r="O289" t="s">
        <v>988</v>
      </c>
      <c r="P289" t="s">
        <v>988</v>
      </c>
      <c r="Q289">
        <v>1</v>
      </c>
      <c r="X289">
        <v>6.9</v>
      </c>
      <c r="Y289">
        <v>0</v>
      </c>
      <c r="Z289">
        <v>4.72</v>
      </c>
      <c r="AA289">
        <v>0.1</v>
      </c>
      <c r="AB289">
        <v>0</v>
      </c>
      <c r="AC289">
        <v>0</v>
      </c>
      <c r="AD289">
        <v>1</v>
      </c>
      <c r="AE289">
        <v>0</v>
      </c>
      <c r="AF289" t="s">
        <v>3</v>
      </c>
      <c r="AG289">
        <v>6.9</v>
      </c>
      <c r="AH289">
        <v>2</v>
      </c>
      <c r="AI289">
        <v>35381279</v>
      </c>
      <c r="AJ289">
        <v>289</v>
      </c>
      <c r="AK289">
        <v>0</v>
      </c>
      <c r="AL289">
        <v>0</v>
      </c>
      <c r="AM289">
        <v>0</v>
      </c>
      <c r="AN289">
        <v>0</v>
      </c>
      <c r="AO289">
        <v>0</v>
      </c>
      <c r="AP289">
        <v>0</v>
      </c>
      <c r="AQ289">
        <v>0</v>
      </c>
      <c r="AR289">
        <v>0</v>
      </c>
    </row>
    <row r="290" spans="1:44" x14ac:dyDescent="0.2">
      <c r="A290">
        <f>ROW(Source!A949)</f>
        <v>949</v>
      </c>
      <c r="B290">
        <v>35381285</v>
      </c>
      <c r="C290">
        <v>35381282</v>
      </c>
      <c r="D290">
        <v>35111398</v>
      </c>
      <c r="E290">
        <v>15872964</v>
      </c>
      <c r="F290">
        <v>1</v>
      </c>
      <c r="G290">
        <v>15872964</v>
      </c>
      <c r="H290">
        <v>1</v>
      </c>
      <c r="I290" t="s">
        <v>982</v>
      </c>
      <c r="J290" t="s">
        <v>3</v>
      </c>
      <c r="K290" t="s">
        <v>983</v>
      </c>
      <c r="L290">
        <v>1191</v>
      </c>
      <c r="N290">
        <v>1013</v>
      </c>
      <c r="O290" t="s">
        <v>984</v>
      </c>
      <c r="P290" t="s">
        <v>984</v>
      </c>
      <c r="Q290">
        <v>1</v>
      </c>
      <c r="X290">
        <v>39.22</v>
      </c>
      <c r="Y290">
        <v>0</v>
      </c>
      <c r="Z290">
        <v>0</v>
      </c>
      <c r="AA290">
        <v>0</v>
      </c>
      <c r="AB290">
        <v>0</v>
      </c>
      <c r="AC290">
        <v>0</v>
      </c>
      <c r="AD290">
        <v>1</v>
      </c>
      <c r="AE290">
        <v>1</v>
      </c>
      <c r="AF290" t="s">
        <v>3</v>
      </c>
      <c r="AG290">
        <v>39.22</v>
      </c>
      <c r="AH290">
        <v>2</v>
      </c>
      <c r="AI290">
        <v>35381283</v>
      </c>
      <c r="AJ290">
        <v>290</v>
      </c>
      <c r="AK290">
        <v>0</v>
      </c>
      <c r="AL290">
        <v>0</v>
      </c>
      <c r="AM290">
        <v>0</v>
      </c>
      <c r="AN290">
        <v>0</v>
      </c>
      <c r="AO290">
        <v>0</v>
      </c>
      <c r="AP290">
        <v>0</v>
      </c>
      <c r="AQ290">
        <v>0</v>
      </c>
      <c r="AR290">
        <v>0</v>
      </c>
    </row>
    <row r="291" spans="1:44" x14ac:dyDescent="0.2">
      <c r="A291">
        <f>ROW(Source!A949)</f>
        <v>949</v>
      </c>
      <c r="B291">
        <v>35381286</v>
      </c>
      <c r="C291">
        <v>35381282</v>
      </c>
      <c r="D291">
        <v>35113206</v>
      </c>
      <c r="E291">
        <v>1</v>
      </c>
      <c r="F291">
        <v>1</v>
      </c>
      <c r="G291">
        <v>15872964</v>
      </c>
      <c r="H291">
        <v>2</v>
      </c>
      <c r="I291" t="s">
        <v>989</v>
      </c>
      <c r="J291" t="s">
        <v>990</v>
      </c>
      <c r="K291" t="s">
        <v>991</v>
      </c>
      <c r="L291">
        <v>1368</v>
      </c>
      <c r="N291">
        <v>1011</v>
      </c>
      <c r="O291" t="s">
        <v>988</v>
      </c>
      <c r="P291" t="s">
        <v>988</v>
      </c>
      <c r="Q291">
        <v>1</v>
      </c>
      <c r="X291">
        <v>6.9</v>
      </c>
      <c r="Y291">
        <v>0</v>
      </c>
      <c r="Z291">
        <v>4.72</v>
      </c>
      <c r="AA291">
        <v>0.1</v>
      </c>
      <c r="AB291">
        <v>0</v>
      </c>
      <c r="AC291">
        <v>0</v>
      </c>
      <c r="AD291">
        <v>1</v>
      </c>
      <c r="AE291">
        <v>0</v>
      </c>
      <c r="AF291" t="s">
        <v>3</v>
      </c>
      <c r="AG291">
        <v>6.9</v>
      </c>
      <c r="AH291">
        <v>2</v>
      </c>
      <c r="AI291">
        <v>35381284</v>
      </c>
      <c r="AJ291">
        <v>291</v>
      </c>
      <c r="AK291">
        <v>0</v>
      </c>
      <c r="AL291">
        <v>0</v>
      </c>
      <c r="AM291">
        <v>0</v>
      </c>
      <c r="AN291">
        <v>0</v>
      </c>
      <c r="AO291">
        <v>0</v>
      </c>
      <c r="AP291">
        <v>0</v>
      </c>
      <c r="AQ291">
        <v>0</v>
      </c>
      <c r="AR291">
        <v>0</v>
      </c>
    </row>
    <row r="292" spans="1:44" x14ac:dyDescent="0.2">
      <c r="A292">
        <f>ROW(Source!A950)</f>
        <v>950</v>
      </c>
      <c r="B292">
        <v>35381289</v>
      </c>
      <c r="C292">
        <v>35381287</v>
      </c>
      <c r="D292">
        <v>35111398</v>
      </c>
      <c r="E292">
        <v>15872964</v>
      </c>
      <c r="F292">
        <v>1</v>
      </c>
      <c r="G292">
        <v>15872964</v>
      </c>
      <c r="H292">
        <v>1</v>
      </c>
      <c r="I292" t="s">
        <v>982</v>
      </c>
      <c r="J292" t="s">
        <v>3</v>
      </c>
      <c r="K292" t="s">
        <v>983</v>
      </c>
      <c r="L292">
        <v>1191</v>
      </c>
      <c r="N292">
        <v>1013</v>
      </c>
      <c r="O292" t="s">
        <v>984</v>
      </c>
      <c r="P292" t="s">
        <v>984</v>
      </c>
      <c r="Q292">
        <v>1</v>
      </c>
      <c r="X292">
        <v>34.630000000000003</v>
      </c>
      <c r="Y292">
        <v>0</v>
      </c>
      <c r="Z292">
        <v>0</v>
      </c>
      <c r="AA292">
        <v>0</v>
      </c>
      <c r="AB292">
        <v>0</v>
      </c>
      <c r="AC292">
        <v>0</v>
      </c>
      <c r="AD292">
        <v>1</v>
      </c>
      <c r="AE292">
        <v>1</v>
      </c>
      <c r="AF292" t="s">
        <v>3</v>
      </c>
      <c r="AG292">
        <v>34.630000000000003</v>
      </c>
      <c r="AH292">
        <v>2</v>
      </c>
      <c r="AI292">
        <v>35381288</v>
      </c>
      <c r="AJ292">
        <v>292</v>
      </c>
      <c r="AK292">
        <v>0</v>
      </c>
      <c r="AL292">
        <v>0</v>
      </c>
      <c r="AM292">
        <v>0</v>
      </c>
      <c r="AN292">
        <v>0</v>
      </c>
      <c r="AO292">
        <v>0</v>
      </c>
      <c r="AP292">
        <v>0</v>
      </c>
      <c r="AQ292">
        <v>0</v>
      </c>
      <c r="AR292">
        <v>0</v>
      </c>
    </row>
    <row r="293" spans="1:44" x14ac:dyDescent="0.2">
      <c r="A293">
        <f>ROW(Source!A986)</f>
        <v>986</v>
      </c>
      <c r="B293">
        <v>35381350</v>
      </c>
      <c r="C293">
        <v>35381348</v>
      </c>
      <c r="D293">
        <v>35111398</v>
      </c>
      <c r="E293">
        <v>15872964</v>
      </c>
      <c r="F293">
        <v>1</v>
      </c>
      <c r="G293">
        <v>15872964</v>
      </c>
      <c r="H293">
        <v>1</v>
      </c>
      <c r="I293" t="s">
        <v>982</v>
      </c>
      <c r="J293" t="s">
        <v>3</v>
      </c>
      <c r="K293" t="s">
        <v>983</v>
      </c>
      <c r="L293">
        <v>1191</v>
      </c>
      <c r="N293">
        <v>1013</v>
      </c>
      <c r="O293" t="s">
        <v>984</v>
      </c>
      <c r="P293" t="s">
        <v>984</v>
      </c>
      <c r="Q293">
        <v>1</v>
      </c>
      <c r="X293">
        <v>5.84</v>
      </c>
      <c r="Y293">
        <v>0</v>
      </c>
      <c r="Z293">
        <v>0</v>
      </c>
      <c r="AA293">
        <v>0</v>
      </c>
      <c r="AB293">
        <v>0</v>
      </c>
      <c r="AC293">
        <v>0</v>
      </c>
      <c r="AD293">
        <v>1</v>
      </c>
      <c r="AE293">
        <v>1</v>
      </c>
      <c r="AF293" t="s">
        <v>3</v>
      </c>
      <c r="AG293">
        <v>5.84</v>
      </c>
      <c r="AH293">
        <v>2</v>
      </c>
      <c r="AI293">
        <v>35381349</v>
      </c>
      <c r="AJ293">
        <v>293</v>
      </c>
      <c r="AK293">
        <v>0</v>
      </c>
      <c r="AL293">
        <v>0</v>
      </c>
      <c r="AM293">
        <v>0</v>
      </c>
      <c r="AN293">
        <v>0</v>
      </c>
      <c r="AO293">
        <v>0</v>
      </c>
      <c r="AP293">
        <v>0</v>
      </c>
      <c r="AQ293">
        <v>0</v>
      </c>
      <c r="AR293">
        <v>0</v>
      </c>
    </row>
    <row r="294" spans="1:44" x14ac:dyDescent="0.2">
      <c r="A294">
        <f>ROW(Source!A987)</f>
        <v>987</v>
      </c>
      <c r="B294">
        <v>35381356</v>
      </c>
      <c r="C294">
        <v>35381351</v>
      </c>
      <c r="D294">
        <v>35111398</v>
      </c>
      <c r="E294">
        <v>15872964</v>
      </c>
      <c r="F294">
        <v>1</v>
      </c>
      <c r="G294">
        <v>15872964</v>
      </c>
      <c r="H294">
        <v>1</v>
      </c>
      <c r="I294" t="s">
        <v>982</v>
      </c>
      <c r="J294" t="s">
        <v>3</v>
      </c>
      <c r="K294" t="s">
        <v>983</v>
      </c>
      <c r="L294">
        <v>1191</v>
      </c>
      <c r="N294">
        <v>1013</v>
      </c>
      <c r="O294" t="s">
        <v>984</v>
      </c>
      <c r="P294" t="s">
        <v>984</v>
      </c>
      <c r="Q294">
        <v>1</v>
      </c>
      <c r="X294">
        <v>0.42</v>
      </c>
      <c r="Y294">
        <v>0</v>
      </c>
      <c r="Z294">
        <v>0</v>
      </c>
      <c r="AA294">
        <v>0</v>
      </c>
      <c r="AB294">
        <v>0</v>
      </c>
      <c r="AC294">
        <v>0</v>
      </c>
      <c r="AD294">
        <v>1</v>
      </c>
      <c r="AE294">
        <v>1</v>
      </c>
      <c r="AF294" t="s">
        <v>3</v>
      </c>
      <c r="AG294">
        <v>0.42</v>
      </c>
      <c r="AH294">
        <v>2</v>
      </c>
      <c r="AI294">
        <v>35381352</v>
      </c>
      <c r="AJ294">
        <v>294</v>
      </c>
      <c r="AK294">
        <v>0</v>
      </c>
      <c r="AL294">
        <v>0</v>
      </c>
      <c r="AM294">
        <v>0</v>
      </c>
      <c r="AN294">
        <v>0</v>
      </c>
      <c r="AO294">
        <v>0</v>
      </c>
      <c r="AP294">
        <v>0</v>
      </c>
      <c r="AQ294">
        <v>0</v>
      </c>
      <c r="AR294">
        <v>0</v>
      </c>
    </row>
    <row r="295" spans="1:44" x14ac:dyDescent="0.2">
      <c r="A295">
        <f>ROW(Source!A987)</f>
        <v>987</v>
      </c>
      <c r="B295">
        <v>35381357</v>
      </c>
      <c r="C295">
        <v>35381351</v>
      </c>
      <c r="D295">
        <v>35113190</v>
      </c>
      <c r="E295">
        <v>1</v>
      </c>
      <c r="F295">
        <v>1</v>
      </c>
      <c r="G295">
        <v>15872964</v>
      </c>
      <c r="H295">
        <v>2</v>
      </c>
      <c r="I295" t="s">
        <v>1111</v>
      </c>
      <c r="J295" t="s">
        <v>1112</v>
      </c>
      <c r="K295" t="s">
        <v>1113</v>
      </c>
      <c r="L295">
        <v>1368</v>
      </c>
      <c r="N295">
        <v>1011</v>
      </c>
      <c r="O295" t="s">
        <v>988</v>
      </c>
      <c r="P295" t="s">
        <v>988</v>
      </c>
      <c r="Q295">
        <v>1</v>
      </c>
      <c r="X295">
        <v>0.2</v>
      </c>
      <c r="Y295">
        <v>0</v>
      </c>
      <c r="Z295">
        <v>44.94</v>
      </c>
      <c r="AA295">
        <v>0.64</v>
      </c>
      <c r="AB295">
        <v>0</v>
      </c>
      <c r="AC295">
        <v>0</v>
      </c>
      <c r="AD295">
        <v>1</v>
      </c>
      <c r="AE295">
        <v>0</v>
      </c>
      <c r="AF295" t="s">
        <v>3</v>
      </c>
      <c r="AG295">
        <v>0.2</v>
      </c>
      <c r="AH295">
        <v>2</v>
      </c>
      <c r="AI295">
        <v>35381353</v>
      </c>
      <c r="AJ295">
        <v>295</v>
      </c>
      <c r="AK295">
        <v>0</v>
      </c>
      <c r="AL295">
        <v>0</v>
      </c>
      <c r="AM295">
        <v>0</v>
      </c>
      <c r="AN295">
        <v>0</v>
      </c>
      <c r="AO295">
        <v>0</v>
      </c>
      <c r="AP295">
        <v>0</v>
      </c>
      <c r="AQ295">
        <v>0</v>
      </c>
      <c r="AR295">
        <v>0</v>
      </c>
    </row>
    <row r="296" spans="1:44" x14ac:dyDescent="0.2">
      <c r="A296">
        <f>ROW(Source!A987)</f>
        <v>987</v>
      </c>
      <c r="B296">
        <v>35381358</v>
      </c>
      <c r="C296">
        <v>35381351</v>
      </c>
      <c r="D296">
        <v>35115233</v>
      </c>
      <c r="E296">
        <v>1</v>
      </c>
      <c r="F296">
        <v>1</v>
      </c>
      <c r="G296">
        <v>15872964</v>
      </c>
      <c r="H296">
        <v>3</v>
      </c>
      <c r="I296" t="s">
        <v>1114</v>
      </c>
      <c r="J296" t="s">
        <v>1115</v>
      </c>
      <c r="K296" t="s">
        <v>1116</v>
      </c>
      <c r="L296">
        <v>1339</v>
      </c>
      <c r="N296">
        <v>1007</v>
      </c>
      <c r="O296" t="s">
        <v>1117</v>
      </c>
      <c r="P296" t="s">
        <v>1117</v>
      </c>
      <c r="Q296">
        <v>1</v>
      </c>
      <c r="X296">
        <v>1.7600000000000001E-2</v>
      </c>
      <c r="Y296">
        <v>54.81</v>
      </c>
      <c r="Z296">
        <v>0</v>
      </c>
      <c r="AA296">
        <v>0</v>
      </c>
      <c r="AB296">
        <v>0</v>
      </c>
      <c r="AC296">
        <v>0</v>
      </c>
      <c r="AD296">
        <v>1</v>
      </c>
      <c r="AE296">
        <v>0</v>
      </c>
      <c r="AF296" t="s">
        <v>3</v>
      </c>
      <c r="AG296">
        <v>1.7600000000000001E-2</v>
      </c>
      <c r="AH296">
        <v>2</v>
      </c>
      <c r="AI296">
        <v>35381354</v>
      </c>
      <c r="AJ296">
        <v>296</v>
      </c>
      <c r="AK296">
        <v>0</v>
      </c>
      <c r="AL296">
        <v>0</v>
      </c>
      <c r="AM296">
        <v>0</v>
      </c>
      <c r="AN296">
        <v>0</v>
      </c>
      <c r="AO296">
        <v>0</v>
      </c>
      <c r="AP296">
        <v>0</v>
      </c>
      <c r="AQ296">
        <v>0</v>
      </c>
      <c r="AR296">
        <v>0</v>
      </c>
    </row>
    <row r="297" spans="1:44" x14ac:dyDescent="0.2">
      <c r="A297">
        <f>ROW(Source!A987)</f>
        <v>987</v>
      </c>
      <c r="B297">
        <v>35381359</v>
      </c>
      <c r="C297">
        <v>35381351</v>
      </c>
      <c r="D297">
        <v>35117602</v>
      </c>
      <c r="E297">
        <v>1</v>
      </c>
      <c r="F297">
        <v>1</v>
      </c>
      <c r="G297">
        <v>15872964</v>
      </c>
      <c r="H297">
        <v>3</v>
      </c>
      <c r="I297" t="s">
        <v>1118</v>
      </c>
      <c r="J297" t="s">
        <v>1119</v>
      </c>
      <c r="K297" t="s">
        <v>1120</v>
      </c>
      <c r="L297">
        <v>1354</v>
      </c>
      <c r="N297">
        <v>1010</v>
      </c>
      <c r="O297" t="s">
        <v>52</v>
      </c>
      <c r="P297" t="s">
        <v>52</v>
      </c>
      <c r="Q297">
        <v>1</v>
      </c>
      <c r="X297">
        <v>6.7000000000000002E-3</v>
      </c>
      <c r="Y297">
        <v>16620.27</v>
      </c>
      <c r="Z297">
        <v>0</v>
      </c>
      <c r="AA297">
        <v>0</v>
      </c>
      <c r="AB297">
        <v>0</v>
      </c>
      <c r="AC297">
        <v>0</v>
      </c>
      <c r="AD297">
        <v>1</v>
      </c>
      <c r="AE297">
        <v>0</v>
      </c>
      <c r="AF297" t="s">
        <v>3</v>
      </c>
      <c r="AG297">
        <v>6.7000000000000002E-3</v>
      </c>
      <c r="AH297">
        <v>2</v>
      </c>
      <c r="AI297">
        <v>35381355</v>
      </c>
      <c r="AJ297">
        <v>297</v>
      </c>
      <c r="AK297">
        <v>0</v>
      </c>
      <c r="AL297">
        <v>0</v>
      </c>
      <c r="AM297">
        <v>0</v>
      </c>
      <c r="AN297">
        <v>0</v>
      </c>
      <c r="AO297">
        <v>0</v>
      </c>
      <c r="AP297">
        <v>0</v>
      </c>
      <c r="AQ297">
        <v>0</v>
      </c>
      <c r="AR297">
        <v>0</v>
      </c>
    </row>
    <row r="298" spans="1:44" x14ac:dyDescent="0.2">
      <c r="A298">
        <f>ROW(Source!A988)</f>
        <v>988</v>
      </c>
      <c r="B298">
        <v>35381364</v>
      </c>
      <c r="C298">
        <v>35381360</v>
      </c>
      <c r="D298">
        <v>35111398</v>
      </c>
      <c r="E298">
        <v>15872964</v>
      </c>
      <c r="F298">
        <v>1</v>
      </c>
      <c r="G298">
        <v>15872964</v>
      </c>
      <c r="H298">
        <v>1</v>
      </c>
      <c r="I298" t="s">
        <v>982</v>
      </c>
      <c r="J298" t="s">
        <v>3</v>
      </c>
      <c r="K298" t="s">
        <v>983</v>
      </c>
      <c r="L298">
        <v>1191</v>
      </c>
      <c r="N298">
        <v>1013</v>
      </c>
      <c r="O298" t="s">
        <v>984</v>
      </c>
      <c r="P298" t="s">
        <v>984</v>
      </c>
      <c r="Q298">
        <v>1</v>
      </c>
      <c r="X298">
        <v>14</v>
      </c>
      <c r="Y298">
        <v>0</v>
      </c>
      <c r="Z298">
        <v>0</v>
      </c>
      <c r="AA298">
        <v>0</v>
      </c>
      <c r="AB298">
        <v>0</v>
      </c>
      <c r="AC298">
        <v>0</v>
      </c>
      <c r="AD298">
        <v>1</v>
      </c>
      <c r="AE298">
        <v>1</v>
      </c>
      <c r="AF298" t="s">
        <v>3</v>
      </c>
      <c r="AG298">
        <v>14</v>
      </c>
      <c r="AH298">
        <v>2</v>
      </c>
      <c r="AI298">
        <v>35381361</v>
      </c>
      <c r="AJ298">
        <v>298</v>
      </c>
      <c r="AK298">
        <v>0</v>
      </c>
      <c r="AL298">
        <v>0</v>
      </c>
      <c r="AM298">
        <v>0</v>
      </c>
      <c r="AN298">
        <v>0</v>
      </c>
      <c r="AO298">
        <v>0</v>
      </c>
      <c r="AP298">
        <v>0</v>
      </c>
      <c r="AQ298">
        <v>0</v>
      </c>
      <c r="AR298">
        <v>0</v>
      </c>
    </row>
    <row r="299" spans="1:44" x14ac:dyDescent="0.2">
      <c r="A299">
        <f>ROW(Source!A988)</f>
        <v>988</v>
      </c>
      <c r="B299">
        <v>35381365</v>
      </c>
      <c r="C299">
        <v>35381360</v>
      </c>
      <c r="D299">
        <v>35112687</v>
      </c>
      <c r="E299">
        <v>1</v>
      </c>
      <c r="F299">
        <v>1</v>
      </c>
      <c r="G299">
        <v>15872964</v>
      </c>
      <c r="H299">
        <v>2</v>
      </c>
      <c r="I299" t="s">
        <v>1121</v>
      </c>
      <c r="J299" t="s">
        <v>1122</v>
      </c>
      <c r="K299" t="s">
        <v>1123</v>
      </c>
      <c r="L299">
        <v>1368</v>
      </c>
      <c r="N299">
        <v>1011</v>
      </c>
      <c r="O299" t="s">
        <v>988</v>
      </c>
      <c r="P299" t="s">
        <v>988</v>
      </c>
      <c r="Q299">
        <v>1</v>
      </c>
      <c r="X299">
        <v>3.65</v>
      </c>
      <c r="Y299">
        <v>0</v>
      </c>
      <c r="Z299">
        <v>1635</v>
      </c>
      <c r="AA299">
        <v>832.91</v>
      </c>
      <c r="AB299">
        <v>0</v>
      </c>
      <c r="AC299">
        <v>0</v>
      </c>
      <c r="AD299">
        <v>1</v>
      </c>
      <c r="AE299">
        <v>0</v>
      </c>
      <c r="AF299" t="s">
        <v>3</v>
      </c>
      <c r="AG299">
        <v>3.65</v>
      </c>
      <c r="AH299">
        <v>2</v>
      </c>
      <c r="AI299">
        <v>35381362</v>
      </c>
      <c r="AJ299">
        <v>299</v>
      </c>
      <c r="AK299">
        <v>0</v>
      </c>
      <c r="AL299">
        <v>0</v>
      </c>
      <c r="AM299">
        <v>0</v>
      </c>
      <c r="AN299">
        <v>0</v>
      </c>
      <c r="AO299">
        <v>0</v>
      </c>
      <c r="AP299">
        <v>0</v>
      </c>
      <c r="AQ299">
        <v>0</v>
      </c>
      <c r="AR299">
        <v>0</v>
      </c>
    </row>
    <row r="300" spans="1:44" x14ac:dyDescent="0.2">
      <c r="A300">
        <f>ROW(Source!A988)</f>
        <v>988</v>
      </c>
      <c r="B300">
        <v>35381366</v>
      </c>
      <c r="C300">
        <v>35381360</v>
      </c>
      <c r="D300">
        <v>35113169</v>
      </c>
      <c r="E300">
        <v>1</v>
      </c>
      <c r="F300">
        <v>1</v>
      </c>
      <c r="G300">
        <v>15872964</v>
      </c>
      <c r="H300">
        <v>2</v>
      </c>
      <c r="I300" t="s">
        <v>1124</v>
      </c>
      <c r="J300" t="s">
        <v>1125</v>
      </c>
      <c r="K300" t="s">
        <v>1126</v>
      </c>
      <c r="L300">
        <v>1368</v>
      </c>
      <c r="N300">
        <v>1011</v>
      </c>
      <c r="O300" t="s">
        <v>988</v>
      </c>
      <c r="P300" t="s">
        <v>988</v>
      </c>
      <c r="Q300">
        <v>1</v>
      </c>
      <c r="X300">
        <v>3.65</v>
      </c>
      <c r="Y300">
        <v>0</v>
      </c>
      <c r="Z300">
        <v>7.15</v>
      </c>
      <c r="AA300">
        <v>0.09</v>
      </c>
      <c r="AB300">
        <v>0</v>
      </c>
      <c r="AC300">
        <v>0</v>
      </c>
      <c r="AD300">
        <v>1</v>
      </c>
      <c r="AE300">
        <v>0</v>
      </c>
      <c r="AF300" t="s">
        <v>3</v>
      </c>
      <c r="AG300">
        <v>3.65</v>
      </c>
      <c r="AH300">
        <v>2</v>
      </c>
      <c r="AI300">
        <v>35381363</v>
      </c>
      <c r="AJ300">
        <v>300</v>
      </c>
      <c r="AK300">
        <v>0</v>
      </c>
      <c r="AL300">
        <v>0</v>
      </c>
      <c r="AM300">
        <v>0</v>
      </c>
      <c r="AN300">
        <v>0</v>
      </c>
      <c r="AO300">
        <v>0</v>
      </c>
      <c r="AP300">
        <v>0</v>
      </c>
      <c r="AQ300">
        <v>0</v>
      </c>
      <c r="AR300">
        <v>0</v>
      </c>
    </row>
    <row r="301" spans="1:44" x14ac:dyDescent="0.2">
      <c r="A301">
        <f>ROW(Source!A991)</f>
        <v>991</v>
      </c>
      <c r="B301">
        <v>35381372</v>
      </c>
      <c r="C301">
        <v>35381369</v>
      </c>
      <c r="D301">
        <v>35111398</v>
      </c>
      <c r="E301">
        <v>15872964</v>
      </c>
      <c r="F301">
        <v>1</v>
      </c>
      <c r="G301">
        <v>15872964</v>
      </c>
      <c r="H301">
        <v>1</v>
      </c>
      <c r="I301" t="s">
        <v>982</v>
      </c>
      <c r="J301" t="s">
        <v>3</v>
      </c>
      <c r="K301" t="s">
        <v>983</v>
      </c>
      <c r="L301">
        <v>1191</v>
      </c>
      <c r="N301">
        <v>1013</v>
      </c>
      <c r="O301" t="s">
        <v>984</v>
      </c>
      <c r="P301" t="s">
        <v>984</v>
      </c>
      <c r="Q301">
        <v>1</v>
      </c>
      <c r="X301">
        <v>42.81</v>
      </c>
      <c r="Y301">
        <v>0</v>
      </c>
      <c r="Z301">
        <v>0</v>
      </c>
      <c r="AA301">
        <v>0</v>
      </c>
      <c r="AB301">
        <v>0</v>
      </c>
      <c r="AC301">
        <v>0</v>
      </c>
      <c r="AD301">
        <v>1</v>
      </c>
      <c r="AE301">
        <v>1</v>
      </c>
      <c r="AF301" t="s">
        <v>3</v>
      </c>
      <c r="AG301">
        <v>42.81</v>
      </c>
      <c r="AH301">
        <v>2</v>
      </c>
      <c r="AI301">
        <v>35381370</v>
      </c>
      <c r="AJ301">
        <v>301</v>
      </c>
      <c r="AK301">
        <v>0</v>
      </c>
      <c r="AL301">
        <v>0</v>
      </c>
      <c r="AM301">
        <v>0</v>
      </c>
      <c r="AN301">
        <v>0</v>
      </c>
      <c r="AO301">
        <v>0</v>
      </c>
      <c r="AP301">
        <v>0</v>
      </c>
      <c r="AQ301">
        <v>0</v>
      </c>
      <c r="AR301">
        <v>0</v>
      </c>
    </row>
    <row r="302" spans="1:44" x14ac:dyDescent="0.2">
      <c r="A302">
        <f>ROW(Source!A991)</f>
        <v>991</v>
      </c>
      <c r="B302">
        <v>35381373</v>
      </c>
      <c r="C302">
        <v>35381369</v>
      </c>
      <c r="D302">
        <v>35113206</v>
      </c>
      <c r="E302">
        <v>1</v>
      </c>
      <c r="F302">
        <v>1</v>
      </c>
      <c r="G302">
        <v>15872964</v>
      </c>
      <c r="H302">
        <v>2</v>
      </c>
      <c r="I302" t="s">
        <v>989</v>
      </c>
      <c r="J302" t="s">
        <v>990</v>
      </c>
      <c r="K302" t="s">
        <v>991</v>
      </c>
      <c r="L302">
        <v>1368</v>
      </c>
      <c r="N302">
        <v>1011</v>
      </c>
      <c r="O302" t="s">
        <v>988</v>
      </c>
      <c r="P302" t="s">
        <v>988</v>
      </c>
      <c r="Q302">
        <v>1</v>
      </c>
      <c r="X302">
        <v>6.9</v>
      </c>
      <c r="Y302">
        <v>0</v>
      </c>
      <c r="Z302">
        <v>4.72</v>
      </c>
      <c r="AA302">
        <v>0.1</v>
      </c>
      <c r="AB302">
        <v>0</v>
      </c>
      <c r="AC302">
        <v>0</v>
      </c>
      <c r="AD302">
        <v>1</v>
      </c>
      <c r="AE302">
        <v>0</v>
      </c>
      <c r="AF302" t="s">
        <v>3</v>
      </c>
      <c r="AG302">
        <v>6.9</v>
      </c>
      <c r="AH302">
        <v>2</v>
      </c>
      <c r="AI302">
        <v>35381371</v>
      </c>
      <c r="AJ302">
        <v>302</v>
      </c>
      <c r="AK302">
        <v>0</v>
      </c>
      <c r="AL302">
        <v>0</v>
      </c>
      <c r="AM302">
        <v>0</v>
      </c>
      <c r="AN302">
        <v>0</v>
      </c>
      <c r="AO302">
        <v>0</v>
      </c>
      <c r="AP302">
        <v>0</v>
      </c>
      <c r="AQ302">
        <v>0</v>
      </c>
      <c r="AR302">
        <v>0</v>
      </c>
    </row>
    <row r="303" spans="1:44" x14ac:dyDescent="0.2">
      <c r="A303">
        <f>ROW(Source!A992)</f>
        <v>992</v>
      </c>
      <c r="B303">
        <v>35381377</v>
      </c>
      <c r="C303">
        <v>35381374</v>
      </c>
      <c r="D303">
        <v>35111398</v>
      </c>
      <c r="E303">
        <v>15872964</v>
      </c>
      <c r="F303">
        <v>1</v>
      </c>
      <c r="G303">
        <v>15872964</v>
      </c>
      <c r="H303">
        <v>1</v>
      </c>
      <c r="I303" t="s">
        <v>982</v>
      </c>
      <c r="J303" t="s">
        <v>3</v>
      </c>
      <c r="K303" t="s">
        <v>983</v>
      </c>
      <c r="L303">
        <v>1191</v>
      </c>
      <c r="N303">
        <v>1013</v>
      </c>
      <c r="O303" t="s">
        <v>984</v>
      </c>
      <c r="P303" t="s">
        <v>984</v>
      </c>
      <c r="Q303">
        <v>1</v>
      </c>
      <c r="X303">
        <v>39.22</v>
      </c>
      <c r="Y303">
        <v>0</v>
      </c>
      <c r="Z303">
        <v>0</v>
      </c>
      <c r="AA303">
        <v>0</v>
      </c>
      <c r="AB303">
        <v>0</v>
      </c>
      <c r="AC303">
        <v>0</v>
      </c>
      <c r="AD303">
        <v>1</v>
      </c>
      <c r="AE303">
        <v>1</v>
      </c>
      <c r="AF303" t="s">
        <v>3</v>
      </c>
      <c r="AG303">
        <v>39.22</v>
      </c>
      <c r="AH303">
        <v>2</v>
      </c>
      <c r="AI303">
        <v>35381375</v>
      </c>
      <c r="AJ303">
        <v>303</v>
      </c>
      <c r="AK303">
        <v>0</v>
      </c>
      <c r="AL303">
        <v>0</v>
      </c>
      <c r="AM303">
        <v>0</v>
      </c>
      <c r="AN303">
        <v>0</v>
      </c>
      <c r="AO303">
        <v>0</v>
      </c>
      <c r="AP303">
        <v>0</v>
      </c>
      <c r="AQ303">
        <v>0</v>
      </c>
      <c r="AR303">
        <v>0</v>
      </c>
    </row>
    <row r="304" spans="1:44" x14ac:dyDescent="0.2">
      <c r="A304">
        <f>ROW(Source!A992)</f>
        <v>992</v>
      </c>
      <c r="B304">
        <v>35381378</v>
      </c>
      <c r="C304">
        <v>35381374</v>
      </c>
      <c r="D304">
        <v>35113206</v>
      </c>
      <c r="E304">
        <v>1</v>
      </c>
      <c r="F304">
        <v>1</v>
      </c>
      <c r="G304">
        <v>15872964</v>
      </c>
      <c r="H304">
        <v>2</v>
      </c>
      <c r="I304" t="s">
        <v>989</v>
      </c>
      <c r="J304" t="s">
        <v>990</v>
      </c>
      <c r="K304" t="s">
        <v>991</v>
      </c>
      <c r="L304">
        <v>1368</v>
      </c>
      <c r="N304">
        <v>1011</v>
      </c>
      <c r="O304" t="s">
        <v>988</v>
      </c>
      <c r="P304" t="s">
        <v>988</v>
      </c>
      <c r="Q304">
        <v>1</v>
      </c>
      <c r="X304">
        <v>6.9</v>
      </c>
      <c r="Y304">
        <v>0</v>
      </c>
      <c r="Z304">
        <v>4.72</v>
      </c>
      <c r="AA304">
        <v>0.1</v>
      </c>
      <c r="AB304">
        <v>0</v>
      </c>
      <c r="AC304">
        <v>0</v>
      </c>
      <c r="AD304">
        <v>1</v>
      </c>
      <c r="AE304">
        <v>0</v>
      </c>
      <c r="AF304" t="s">
        <v>3</v>
      </c>
      <c r="AG304">
        <v>6.9</v>
      </c>
      <c r="AH304">
        <v>2</v>
      </c>
      <c r="AI304">
        <v>35381376</v>
      </c>
      <c r="AJ304">
        <v>304</v>
      </c>
      <c r="AK304">
        <v>0</v>
      </c>
      <c r="AL304">
        <v>0</v>
      </c>
      <c r="AM304">
        <v>0</v>
      </c>
      <c r="AN304">
        <v>0</v>
      </c>
      <c r="AO304">
        <v>0</v>
      </c>
      <c r="AP304">
        <v>0</v>
      </c>
      <c r="AQ304">
        <v>0</v>
      </c>
      <c r="AR304">
        <v>0</v>
      </c>
    </row>
    <row r="305" spans="1:44" x14ac:dyDescent="0.2">
      <c r="A305">
        <f>ROW(Source!A993)</f>
        <v>993</v>
      </c>
      <c r="B305">
        <v>35381381</v>
      </c>
      <c r="C305">
        <v>35381379</v>
      </c>
      <c r="D305">
        <v>35111398</v>
      </c>
      <c r="E305">
        <v>15872964</v>
      </c>
      <c r="F305">
        <v>1</v>
      </c>
      <c r="G305">
        <v>15872964</v>
      </c>
      <c r="H305">
        <v>1</v>
      </c>
      <c r="I305" t="s">
        <v>982</v>
      </c>
      <c r="J305" t="s">
        <v>3</v>
      </c>
      <c r="K305" t="s">
        <v>983</v>
      </c>
      <c r="L305">
        <v>1191</v>
      </c>
      <c r="N305">
        <v>1013</v>
      </c>
      <c r="O305" t="s">
        <v>984</v>
      </c>
      <c r="P305" t="s">
        <v>984</v>
      </c>
      <c r="Q305">
        <v>1</v>
      </c>
      <c r="X305">
        <v>34.630000000000003</v>
      </c>
      <c r="Y305">
        <v>0</v>
      </c>
      <c r="Z305">
        <v>0</v>
      </c>
      <c r="AA305">
        <v>0</v>
      </c>
      <c r="AB305">
        <v>0</v>
      </c>
      <c r="AC305">
        <v>0</v>
      </c>
      <c r="AD305">
        <v>1</v>
      </c>
      <c r="AE305">
        <v>1</v>
      </c>
      <c r="AF305" t="s">
        <v>3</v>
      </c>
      <c r="AG305">
        <v>34.630000000000003</v>
      </c>
      <c r="AH305">
        <v>2</v>
      </c>
      <c r="AI305">
        <v>35381380</v>
      </c>
      <c r="AJ305">
        <v>305</v>
      </c>
      <c r="AK305">
        <v>0</v>
      </c>
      <c r="AL305">
        <v>0</v>
      </c>
      <c r="AM305">
        <v>0</v>
      </c>
      <c r="AN305">
        <v>0</v>
      </c>
      <c r="AO305">
        <v>0</v>
      </c>
      <c r="AP305">
        <v>0</v>
      </c>
      <c r="AQ305">
        <v>0</v>
      </c>
      <c r="AR305">
        <v>0</v>
      </c>
    </row>
    <row r="306" spans="1:44" x14ac:dyDescent="0.2">
      <c r="A306">
        <f>ROW(Source!A1029)</f>
        <v>1029</v>
      </c>
      <c r="B306">
        <v>35381442</v>
      </c>
      <c r="C306">
        <v>35381440</v>
      </c>
      <c r="D306">
        <v>35111398</v>
      </c>
      <c r="E306">
        <v>15872964</v>
      </c>
      <c r="F306">
        <v>1</v>
      </c>
      <c r="G306">
        <v>15872964</v>
      </c>
      <c r="H306">
        <v>1</v>
      </c>
      <c r="I306" t="s">
        <v>982</v>
      </c>
      <c r="J306" t="s">
        <v>3</v>
      </c>
      <c r="K306" t="s">
        <v>983</v>
      </c>
      <c r="L306">
        <v>1191</v>
      </c>
      <c r="N306">
        <v>1013</v>
      </c>
      <c r="O306" t="s">
        <v>984</v>
      </c>
      <c r="P306" t="s">
        <v>984</v>
      </c>
      <c r="Q306">
        <v>1</v>
      </c>
      <c r="X306">
        <v>5.84</v>
      </c>
      <c r="Y306">
        <v>0</v>
      </c>
      <c r="Z306">
        <v>0</v>
      </c>
      <c r="AA306">
        <v>0</v>
      </c>
      <c r="AB306">
        <v>0</v>
      </c>
      <c r="AC306">
        <v>0</v>
      </c>
      <c r="AD306">
        <v>1</v>
      </c>
      <c r="AE306">
        <v>1</v>
      </c>
      <c r="AF306" t="s">
        <v>3</v>
      </c>
      <c r="AG306">
        <v>5.84</v>
      </c>
      <c r="AH306">
        <v>2</v>
      </c>
      <c r="AI306">
        <v>35381441</v>
      </c>
      <c r="AJ306">
        <v>306</v>
      </c>
      <c r="AK306">
        <v>0</v>
      </c>
      <c r="AL306">
        <v>0</v>
      </c>
      <c r="AM306">
        <v>0</v>
      </c>
      <c r="AN306">
        <v>0</v>
      </c>
      <c r="AO306">
        <v>0</v>
      </c>
      <c r="AP306">
        <v>0</v>
      </c>
      <c r="AQ306">
        <v>0</v>
      </c>
      <c r="AR306">
        <v>0</v>
      </c>
    </row>
    <row r="307" spans="1:44" x14ac:dyDescent="0.2">
      <c r="A307">
        <f>ROW(Source!A1030)</f>
        <v>1030</v>
      </c>
      <c r="B307">
        <v>35381448</v>
      </c>
      <c r="C307">
        <v>35381443</v>
      </c>
      <c r="D307">
        <v>35111398</v>
      </c>
      <c r="E307">
        <v>15872964</v>
      </c>
      <c r="F307">
        <v>1</v>
      </c>
      <c r="G307">
        <v>15872964</v>
      </c>
      <c r="H307">
        <v>1</v>
      </c>
      <c r="I307" t="s">
        <v>982</v>
      </c>
      <c r="J307" t="s">
        <v>3</v>
      </c>
      <c r="K307" t="s">
        <v>983</v>
      </c>
      <c r="L307">
        <v>1191</v>
      </c>
      <c r="N307">
        <v>1013</v>
      </c>
      <c r="O307" t="s">
        <v>984</v>
      </c>
      <c r="P307" t="s">
        <v>984</v>
      </c>
      <c r="Q307">
        <v>1</v>
      </c>
      <c r="X307">
        <v>0.42</v>
      </c>
      <c r="Y307">
        <v>0</v>
      </c>
      <c r="Z307">
        <v>0</v>
      </c>
      <c r="AA307">
        <v>0</v>
      </c>
      <c r="AB307">
        <v>0</v>
      </c>
      <c r="AC307">
        <v>0</v>
      </c>
      <c r="AD307">
        <v>1</v>
      </c>
      <c r="AE307">
        <v>1</v>
      </c>
      <c r="AF307" t="s">
        <v>3</v>
      </c>
      <c r="AG307">
        <v>0.42</v>
      </c>
      <c r="AH307">
        <v>2</v>
      </c>
      <c r="AI307">
        <v>35381444</v>
      </c>
      <c r="AJ307">
        <v>307</v>
      </c>
      <c r="AK307">
        <v>0</v>
      </c>
      <c r="AL307">
        <v>0</v>
      </c>
      <c r="AM307">
        <v>0</v>
      </c>
      <c r="AN307">
        <v>0</v>
      </c>
      <c r="AO307">
        <v>0</v>
      </c>
      <c r="AP307">
        <v>0</v>
      </c>
      <c r="AQ307">
        <v>0</v>
      </c>
      <c r="AR307">
        <v>0</v>
      </c>
    </row>
    <row r="308" spans="1:44" x14ac:dyDescent="0.2">
      <c r="A308">
        <f>ROW(Source!A1030)</f>
        <v>1030</v>
      </c>
      <c r="B308">
        <v>35381449</v>
      </c>
      <c r="C308">
        <v>35381443</v>
      </c>
      <c r="D308">
        <v>35113190</v>
      </c>
      <c r="E308">
        <v>1</v>
      </c>
      <c r="F308">
        <v>1</v>
      </c>
      <c r="G308">
        <v>15872964</v>
      </c>
      <c r="H308">
        <v>2</v>
      </c>
      <c r="I308" t="s">
        <v>1111</v>
      </c>
      <c r="J308" t="s">
        <v>1112</v>
      </c>
      <c r="K308" t="s">
        <v>1113</v>
      </c>
      <c r="L308">
        <v>1368</v>
      </c>
      <c r="N308">
        <v>1011</v>
      </c>
      <c r="O308" t="s">
        <v>988</v>
      </c>
      <c r="P308" t="s">
        <v>988</v>
      </c>
      <c r="Q308">
        <v>1</v>
      </c>
      <c r="X308">
        <v>0.2</v>
      </c>
      <c r="Y308">
        <v>0</v>
      </c>
      <c r="Z308">
        <v>44.94</v>
      </c>
      <c r="AA308">
        <v>0.64</v>
      </c>
      <c r="AB308">
        <v>0</v>
      </c>
      <c r="AC308">
        <v>0</v>
      </c>
      <c r="AD308">
        <v>1</v>
      </c>
      <c r="AE308">
        <v>0</v>
      </c>
      <c r="AF308" t="s">
        <v>3</v>
      </c>
      <c r="AG308">
        <v>0.2</v>
      </c>
      <c r="AH308">
        <v>2</v>
      </c>
      <c r="AI308">
        <v>35381445</v>
      </c>
      <c r="AJ308">
        <v>308</v>
      </c>
      <c r="AK308">
        <v>0</v>
      </c>
      <c r="AL308">
        <v>0</v>
      </c>
      <c r="AM308">
        <v>0</v>
      </c>
      <c r="AN308">
        <v>0</v>
      </c>
      <c r="AO308">
        <v>0</v>
      </c>
      <c r="AP308">
        <v>0</v>
      </c>
      <c r="AQ308">
        <v>0</v>
      </c>
      <c r="AR308">
        <v>0</v>
      </c>
    </row>
    <row r="309" spans="1:44" x14ac:dyDescent="0.2">
      <c r="A309">
        <f>ROW(Source!A1030)</f>
        <v>1030</v>
      </c>
      <c r="B309">
        <v>35381450</v>
      </c>
      <c r="C309">
        <v>35381443</v>
      </c>
      <c r="D309">
        <v>35115233</v>
      </c>
      <c r="E309">
        <v>1</v>
      </c>
      <c r="F309">
        <v>1</v>
      </c>
      <c r="G309">
        <v>15872964</v>
      </c>
      <c r="H309">
        <v>3</v>
      </c>
      <c r="I309" t="s">
        <v>1114</v>
      </c>
      <c r="J309" t="s">
        <v>1115</v>
      </c>
      <c r="K309" t="s">
        <v>1116</v>
      </c>
      <c r="L309">
        <v>1339</v>
      </c>
      <c r="N309">
        <v>1007</v>
      </c>
      <c r="O309" t="s">
        <v>1117</v>
      </c>
      <c r="P309" t="s">
        <v>1117</v>
      </c>
      <c r="Q309">
        <v>1</v>
      </c>
      <c r="X309">
        <v>1.7600000000000001E-2</v>
      </c>
      <c r="Y309">
        <v>54.81</v>
      </c>
      <c r="Z309">
        <v>0</v>
      </c>
      <c r="AA309">
        <v>0</v>
      </c>
      <c r="AB309">
        <v>0</v>
      </c>
      <c r="AC309">
        <v>0</v>
      </c>
      <c r="AD309">
        <v>1</v>
      </c>
      <c r="AE309">
        <v>0</v>
      </c>
      <c r="AF309" t="s">
        <v>3</v>
      </c>
      <c r="AG309">
        <v>1.7600000000000001E-2</v>
      </c>
      <c r="AH309">
        <v>2</v>
      </c>
      <c r="AI309">
        <v>35381446</v>
      </c>
      <c r="AJ309">
        <v>309</v>
      </c>
      <c r="AK309">
        <v>0</v>
      </c>
      <c r="AL309">
        <v>0</v>
      </c>
      <c r="AM309">
        <v>0</v>
      </c>
      <c r="AN309">
        <v>0</v>
      </c>
      <c r="AO309">
        <v>0</v>
      </c>
      <c r="AP309">
        <v>0</v>
      </c>
      <c r="AQ309">
        <v>0</v>
      </c>
      <c r="AR309">
        <v>0</v>
      </c>
    </row>
    <row r="310" spans="1:44" x14ac:dyDescent="0.2">
      <c r="A310">
        <f>ROW(Source!A1030)</f>
        <v>1030</v>
      </c>
      <c r="B310">
        <v>35381451</v>
      </c>
      <c r="C310">
        <v>35381443</v>
      </c>
      <c r="D310">
        <v>35117602</v>
      </c>
      <c r="E310">
        <v>1</v>
      </c>
      <c r="F310">
        <v>1</v>
      </c>
      <c r="G310">
        <v>15872964</v>
      </c>
      <c r="H310">
        <v>3</v>
      </c>
      <c r="I310" t="s">
        <v>1118</v>
      </c>
      <c r="J310" t="s">
        <v>1119</v>
      </c>
      <c r="K310" t="s">
        <v>1120</v>
      </c>
      <c r="L310">
        <v>1354</v>
      </c>
      <c r="N310">
        <v>1010</v>
      </c>
      <c r="O310" t="s">
        <v>52</v>
      </c>
      <c r="P310" t="s">
        <v>52</v>
      </c>
      <c r="Q310">
        <v>1</v>
      </c>
      <c r="X310">
        <v>6.7000000000000002E-3</v>
      </c>
      <c r="Y310">
        <v>16620.27</v>
      </c>
      <c r="Z310">
        <v>0</v>
      </c>
      <c r="AA310">
        <v>0</v>
      </c>
      <c r="AB310">
        <v>0</v>
      </c>
      <c r="AC310">
        <v>0</v>
      </c>
      <c r="AD310">
        <v>1</v>
      </c>
      <c r="AE310">
        <v>0</v>
      </c>
      <c r="AF310" t="s">
        <v>3</v>
      </c>
      <c r="AG310">
        <v>6.7000000000000002E-3</v>
      </c>
      <c r="AH310">
        <v>2</v>
      </c>
      <c r="AI310">
        <v>35381447</v>
      </c>
      <c r="AJ310">
        <v>310</v>
      </c>
      <c r="AK310">
        <v>0</v>
      </c>
      <c r="AL310">
        <v>0</v>
      </c>
      <c r="AM310">
        <v>0</v>
      </c>
      <c r="AN310">
        <v>0</v>
      </c>
      <c r="AO310">
        <v>0</v>
      </c>
      <c r="AP310">
        <v>0</v>
      </c>
      <c r="AQ310">
        <v>0</v>
      </c>
      <c r="AR310">
        <v>0</v>
      </c>
    </row>
    <row r="311" spans="1:44" x14ac:dyDescent="0.2">
      <c r="A311">
        <f>ROW(Source!A1031)</f>
        <v>1031</v>
      </c>
      <c r="B311">
        <v>35381456</v>
      </c>
      <c r="C311">
        <v>35381452</v>
      </c>
      <c r="D311">
        <v>35111398</v>
      </c>
      <c r="E311">
        <v>15872964</v>
      </c>
      <c r="F311">
        <v>1</v>
      </c>
      <c r="G311">
        <v>15872964</v>
      </c>
      <c r="H311">
        <v>1</v>
      </c>
      <c r="I311" t="s">
        <v>982</v>
      </c>
      <c r="J311" t="s">
        <v>3</v>
      </c>
      <c r="K311" t="s">
        <v>983</v>
      </c>
      <c r="L311">
        <v>1191</v>
      </c>
      <c r="N311">
        <v>1013</v>
      </c>
      <c r="O311" t="s">
        <v>984</v>
      </c>
      <c r="P311" t="s">
        <v>984</v>
      </c>
      <c r="Q311">
        <v>1</v>
      </c>
      <c r="X311">
        <v>14</v>
      </c>
      <c r="Y311">
        <v>0</v>
      </c>
      <c r="Z311">
        <v>0</v>
      </c>
      <c r="AA311">
        <v>0</v>
      </c>
      <c r="AB311">
        <v>0</v>
      </c>
      <c r="AC311">
        <v>0</v>
      </c>
      <c r="AD311">
        <v>1</v>
      </c>
      <c r="AE311">
        <v>1</v>
      </c>
      <c r="AF311" t="s">
        <v>3</v>
      </c>
      <c r="AG311">
        <v>14</v>
      </c>
      <c r="AH311">
        <v>2</v>
      </c>
      <c r="AI311">
        <v>35381453</v>
      </c>
      <c r="AJ311">
        <v>311</v>
      </c>
      <c r="AK311">
        <v>0</v>
      </c>
      <c r="AL311">
        <v>0</v>
      </c>
      <c r="AM311">
        <v>0</v>
      </c>
      <c r="AN311">
        <v>0</v>
      </c>
      <c r="AO311">
        <v>0</v>
      </c>
      <c r="AP311">
        <v>0</v>
      </c>
      <c r="AQ311">
        <v>0</v>
      </c>
      <c r="AR311">
        <v>0</v>
      </c>
    </row>
    <row r="312" spans="1:44" x14ac:dyDescent="0.2">
      <c r="A312">
        <f>ROW(Source!A1031)</f>
        <v>1031</v>
      </c>
      <c r="B312">
        <v>35381457</v>
      </c>
      <c r="C312">
        <v>35381452</v>
      </c>
      <c r="D312">
        <v>35112687</v>
      </c>
      <c r="E312">
        <v>1</v>
      </c>
      <c r="F312">
        <v>1</v>
      </c>
      <c r="G312">
        <v>15872964</v>
      </c>
      <c r="H312">
        <v>2</v>
      </c>
      <c r="I312" t="s">
        <v>1121</v>
      </c>
      <c r="J312" t="s">
        <v>1122</v>
      </c>
      <c r="K312" t="s">
        <v>1123</v>
      </c>
      <c r="L312">
        <v>1368</v>
      </c>
      <c r="N312">
        <v>1011</v>
      </c>
      <c r="O312" t="s">
        <v>988</v>
      </c>
      <c r="P312" t="s">
        <v>988</v>
      </c>
      <c r="Q312">
        <v>1</v>
      </c>
      <c r="X312">
        <v>3.65</v>
      </c>
      <c r="Y312">
        <v>0</v>
      </c>
      <c r="Z312">
        <v>1635</v>
      </c>
      <c r="AA312">
        <v>832.91</v>
      </c>
      <c r="AB312">
        <v>0</v>
      </c>
      <c r="AC312">
        <v>0</v>
      </c>
      <c r="AD312">
        <v>1</v>
      </c>
      <c r="AE312">
        <v>0</v>
      </c>
      <c r="AF312" t="s">
        <v>3</v>
      </c>
      <c r="AG312">
        <v>3.65</v>
      </c>
      <c r="AH312">
        <v>2</v>
      </c>
      <c r="AI312">
        <v>35381454</v>
      </c>
      <c r="AJ312">
        <v>312</v>
      </c>
      <c r="AK312">
        <v>0</v>
      </c>
      <c r="AL312">
        <v>0</v>
      </c>
      <c r="AM312">
        <v>0</v>
      </c>
      <c r="AN312">
        <v>0</v>
      </c>
      <c r="AO312">
        <v>0</v>
      </c>
      <c r="AP312">
        <v>0</v>
      </c>
      <c r="AQ312">
        <v>0</v>
      </c>
      <c r="AR312">
        <v>0</v>
      </c>
    </row>
    <row r="313" spans="1:44" x14ac:dyDescent="0.2">
      <c r="A313">
        <f>ROW(Source!A1031)</f>
        <v>1031</v>
      </c>
      <c r="B313">
        <v>35381458</v>
      </c>
      <c r="C313">
        <v>35381452</v>
      </c>
      <c r="D313">
        <v>35113169</v>
      </c>
      <c r="E313">
        <v>1</v>
      </c>
      <c r="F313">
        <v>1</v>
      </c>
      <c r="G313">
        <v>15872964</v>
      </c>
      <c r="H313">
        <v>2</v>
      </c>
      <c r="I313" t="s">
        <v>1124</v>
      </c>
      <c r="J313" t="s">
        <v>1125</v>
      </c>
      <c r="K313" t="s">
        <v>1126</v>
      </c>
      <c r="L313">
        <v>1368</v>
      </c>
      <c r="N313">
        <v>1011</v>
      </c>
      <c r="O313" t="s">
        <v>988</v>
      </c>
      <c r="P313" t="s">
        <v>988</v>
      </c>
      <c r="Q313">
        <v>1</v>
      </c>
      <c r="X313">
        <v>3.65</v>
      </c>
      <c r="Y313">
        <v>0</v>
      </c>
      <c r="Z313">
        <v>7.15</v>
      </c>
      <c r="AA313">
        <v>0.09</v>
      </c>
      <c r="AB313">
        <v>0</v>
      </c>
      <c r="AC313">
        <v>0</v>
      </c>
      <c r="AD313">
        <v>1</v>
      </c>
      <c r="AE313">
        <v>0</v>
      </c>
      <c r="AF313" t="s">
        <v>3</v>
      </c>
      <c r="AG313">
        <v>3.65</v>
      </c>
      <c r="AH313">
        <v>2</v>
      </c>
      <c r="AI313">
        <v>35381455</v>
      </c>
      <c r="AJ313">
        <v>313</v>
      </c>
      <c r="AK313">
        <v>0</v>
      </c>
      <c r="AL313">
        <v>0</v>
      </c>
      <c r="AM313">
        <v>0</v>
      </c>
      <c r="AN313">
        <v>0</v>
      </c>
      <c r="AO313">
        <v>0</v>
      </c>
      <c r="AP313">
        <v>0</v>
      </c>
      <c r="AQ313">
        <v>0</v>
      </c>
      <c r="AR313">
        <v>0</v>
      </c>
    </row>
    <row r="314" spans="1:44" x14ac:dyDescent="0.2">
      <c r="A314">
        <f>ROW(Source!A1034)</f>
        <v>1034</v>
      </c>
      <c r="B314">
        <v>35381464</v>
      </c>
      <c r="C314">
        <v>35381461</v>
      </c>
      <c r="D314">
        <v>35111398</v>
      </c>
      <c r="E314">
        <v>15872964</v>
      </c>
      <c r="F314">
        <v>1</v>
      </c>
      <c r="G314">
        <v>15872964</v>
      </c>
      <c r="H314">
        <v>1</v>
      </c>
      <c r="I314" t="s">
        <v>982</v>
      </c>
      <c r="J314" t="s">
        <v>3</v>
      </c>
      <c r="K314" t="s">
        <v>983</v>
      </c>
      <c r="L314">
        <v>1191</v>
      </c>
      <c r="N314">
        <v>1013</v>
      </c>
      <c r="O314" t="s">
        <v>984</v>
      </c>
      <c r="P314" t="s">
        <v>984</v>
      </c>
      <c r="Q314">
        <v>1</v>
      </c>
      <c r="X314">
        <v>42.81</v>
      </c>
      <c r="Y314">
        <v>0</v>
      </c>
      <c r="Z314">
        <v>0</v>
      </c>
      <c r="AA314">
        <v>0</v>
      </c>
      <c r="AB314">
        <v>0</v>
      </c>
      <c r="AC314">
        <v>0</v>
      </c>
      <c r="AD314">
        <v>1</v>
      </c>
      <c r="AE314">
        <v>1</v>
      </c>
      <c r="AF314" t="s">
        <v>3</v>
      </c>
      <c r="AG314">
        <v>42.81</v>
      </c>
      <c r="AH314">
        <v>2</v>
      </c>
      <c r="AI314">
        <v>35381462</v>
      </c>
      <c r="AJ314">
        <v>314</v>
      </c>
      <c r="AK314">
        <v>0</v>
      </c>
      <c r="AL314">
        <v>0</v>
      </c>
      <c r="AM314">
        <v>0</v>
      </c>
      <c r="AN314">
        <v>0</v>
      </c>
      <c r="AO314">
        <v>0</v>
      </c>
      <c r="AP314">
        <v>0</v>
      </c>
      <c r="AQ314">
        <v>0</v>
      </c>
      <c r="AR314">
        <v>0</v>
      </c>
    </row>
    <row r="315" spans="1:44" x14ac:dyDescent="0.2">
      <c r="A315">
        <f>ROW(Source!A1034)</f>
        <v>1034</v>
      </c>
      <c r="B315">
        <v>35381465</v>
      </c>
      <c r="C315">
        <v>35381461</v>
      </c>
      <c r="D315">
        <v>35113206</v>
      </c>
      <c r="E315">
        <v>1</v>
      </c>
      <c r="F315">
        <v>1</v>
      </c>
      <c r="G315">
        <v>15872964</v>
      </c>
      <c r="H315">
        <v>2</v>
      </c>
      <c r="I315" t="s">
        <v>989</v>
      </c>
      <c r="J315" t="s">
        <v>990</v>
      </c>
      <c r="K315" t="s">
        <v>991</v>
      </c>
      <c r="L315">
        <v>1368</v>
      </c>
      <c r="N315">
        <v>1011</v>
      </c>
      <c r="O315" t="s">
        <v>988</v>
      </c>
      <c r="P315" t="s">
        <v>988</v>
      </c>
      <c r="Q315">
        <v>1</v>
      </c>
      <c r="X315">
        <v>6.9</v>
      </c>
      <c r="Y315">
        <v>0</v>
      </c>
      <c r="Z315">
        <v>4.72</v>
      </c>
      <c r="AA315">
        <v>0.1</v>
      </c>
      <c r="AB315">
        <v>0</v>
      </c>
      <c r="AC315">
        <v>0</v>
      </c>
      <c r="AD315">
        <v>1</v>
      </c>
      <c r="AE315">
        <v>0</v>
      </c>
      <c r="AF315" t="s">
        <v>3</v>
      </c>
      <c r="AG315">
        <v>6.9</v>
      </c>
      <c r="AH315">
        <v>2</v>
      </c>
      <c r="AI315">
        <v>35381463</v>
      </c>
      <c r="AJ315">
        <v>315</v>
      </c>
      <c r="AK315">
        <v>0</v>
      </c>
      <c r="AL315">
        <v>0</v>
      </c>
      <c r="AM315">
        <v>0</v>
      </c>
      <c r="AN315">
        <v>0</v>
      </c>
      <c r="AO315">
        <v>0</v>
      </c>
      <c r="AP315">
        <v>0</v>
      </c>
      <c r="AQ315">
        <v>0</v>
      </c>
      <c r="AR315">
        <v>0</v>
      </c>
    </row>
    <row r="316" spans="1:44" x14ac:dyDescent="0.2">
      <c r="A316">
        <f>ROW(Source!A1035)</f>
        <v>1035</v>
      </c>
      <c r="B316">
        <v>35381469</v>
      </c>
      <c r="C316">
        <v>35381466</v>
      </c>
      <c r="D316">
        <v>35111398</v>
      </c>
      <c r="E316">
        <v>15872964</v>
      </c>
      <c r="F316">
        <v>1</v>
      </c>
      <c r="G316">
        <v>15872964</v>
      </c>
      <c r="H316">
        <v>1</v>
      </c>
      <c r="I316" t="s">
        <v>982</v>
      </c>
      <c r="J316" t="s">
        <v>3</v>
      </c>
      <c r="K316" t="s">
        <v>983</v>
      </c>
      <c r="L316">
        <v>1191</v>
      </c>
      <c r="N316">
        <v>1013</v>
      </c>
      <c r="O316" t="s">
        <v>984</v>
      </c>
      <c r="P316" t="s">
        <v>984</v>
      </c>
      <c r="Q316">
        <v>1</v>
      </c>
      <c r="X316">
        <v>39.22</v>
      </c>
      <c r="Y316">
        <v>0</v>
      </c>
      <c r="Z316">
        <v>0</v>
      </c>
      <c r="AA316">
        <v>0</v>
      </c>
      <c r="AB316">
        <v>0</v>
      </c>
      <c r="AC316">
        <v>0</v>
      </c>
      <c r="AD316">
        <v>1</v>
      </c>
      <c r="AE316">
        <v>1</v>
      </c>
      <c r="AF316" t="s">
        <v>3</v>
      </c>
      <c r="AG316">
        <v>39.22</v>
      </c>
      <c r="AH316">
        <v>2</v>
      </c>
      <c r="AI316">
        <v>35381467</v>
      </c>
      <c r="AJ316">
        <v>316</v>
      </c>
      <c r="AK316">
        <v>0</v>
      </c>
      <c r="AL316">
        <v>0</v>
      </c>
      <c r="AM316">
        <v>0</v>
      </c>
      <c r="AN316">
        <v>0</v>
      </c>
      <c r="AO316">
        <v>0</v>
      </c>
      <c r="AP316">
        <v>0</v>
      </c>
      <c r="AQ316">
        <v>0</v>
      </c>
      <c r="AR316">
        <v>0</v>
      </c>
    </row>
    <row r="317" spans="1:44" x14ac:dyDescent="0.2">
      <c r="A317">
        <f>ROW(Source!A1035)</f>
        <v>1035</v>
      </c>
      <c r="B317">
        <v>35381470</v>
      </c>
      <c r="C317">
        <v>35381466</v>
      </c>
      <c r="D317">
        <v>35113206</v>
      </c>
      <c r="E317">
        <v>1</v>
      </c>
      <c r="F317">
        <v>1</v>
      </c>
      <c r="G317">
        <v>15872964</v>
      </c>
      <c r="H317">
        <v>2</v>
      </c>
      <c r="I317" t="s">
        <v>989</v>
      </c>
      <c r="J317" t="s">
        <v>990</v>
      </c>
      <c r="K317" t="s">
        <v>991</v>
      </c>
      <c r="L317">
        <v>1368</v>
      </c>
      <c r="N317">
        <v>1011</v>
      </c>
      <c r="O317" t="s">
        <v>988</v>
      </c>
      <c r="P317" t="s">
        <v>988</v>
      </c>
      <c r="Q317">
        <v>1</v>
      </c>
      <c r="X317">
        <v>6.9</v>
      </c>
      <c r="Y317">
        <v>0</v>
      </c>
      <c r="Z317">
        <v>4.72</v>
      </c>
      <c r="AA317">
        <v>0.1</v>
      </c>
      <c r="AB317">
        <v>0</v>
      </c>
      <c r="AC317">
        <v>0</v>
      </c>
      <c r="AD317">
        <v>1</v>
      </c>
      <c r="AE317">
        <v>0</v>
      </c>
      <c r="AF317" t="s">
        <v>3</v>
      </c>
      <c r="AG317">
        <v>6.9</v>
      </c>
      <c r="AH317">
        <v>2</v>
      </c>
      <c r="AI317">
        <v>35381468</v>
      </c>
      <c r="AJ317">
        <v>317</v>
      </c>
      <c r="AK317">
        <v>0</v>
      </c>
      <c r="AL317">
        <v>0</v>
      </c>
      <c r="AM317">
        <v>0</v>
      </c>
      <c r="AN317">
        <v>0</v>
      </c>
      <c r="AO317">
        <v>0</v>
      </c>
      <c r="AP317">
        <v>0</v>
      </c>
      <c r="AQ317">
        <v>0</v>
      </c>
      <c r="AR317">
        <v>0</v>
      </c>
    </row>
    <row r="318" spans="1:44" x14ac:dyDescent="0.2">
      <c r="A318">
        <f>ROW(Source!A1036)</f>
        <v>1036</v>
      </c>
      <c r="B318">
        <v>35381473</v>
      </c>
      <c r="C318">
        <v>35381471</v>
      </c>
      <c r="D318">
        <v>35111398</v>
      </c>
      <c r="E318">
        <v>15872964</v>
      </c>
      <c r="F318">
        <v>1</v>
      </c>
      <c r="G318">
        <v>15872964</v>
      </c>
      <c r="H318">
        <v>1</v>
      </c>
      <c r="I318" t="s">
        <v>982</v>
      </c>
      <c r="J318" t="s">
        <v>3</v>
      </c>
      <c r="K318" t="s">
        <v>983</v>
      </c>
      <c r="L318">
        <v>1191</v>
      </c>
      <c r="N318">
        <v>1013</v>
      </c>
      <c r="O318" t="s">
        <v>984</v>
      </c>
      <c r="P318" t="s">
        <v>984</v>
      </c>
      <c r="Q318">
        <v>1</v>
      </c>
      <c r="X318">
        <v>34.630000000000003</v>
      </c>
      <c r="Y318">
        <v>0</v>
      </c>
      <c r="Z318">
        <v>0</v>
      </c>
      <c r="AA318">
        <v>0</v>
      </c>
      <c r="AB318">
        <v>0</v>
      </c>
      <c r="AC318">
        <v>0</v>
      </c>
      <c r="AD318">
        <v>1</v>
      </c>
      <c r="AE318">
        <v>1</v>
      </c>
      <c r="AF318" t="s">
        <v>3</v>
      </c>
      <c r="AG318">
        <v>34.630000000000003</v>
      </c>
      <c r="AH318">
        <v>2</v>
      </c>
      <c r="AI318">
        <v>35381472</v>
      </c>
      <c r="AJ318">
        <v>318</v>
      </c>
      <c r="AK318">
        <v>0</v>
      </c>
      <c r="AL318">
        <v>0</v>
      </c>
      <c r="AM318">
        <v>0</v>
      </c>
      <c r="AN318">
        <v>0</v>
      </c>
      <c r="AO318">
        <v>0</v>
      </c>
      <c r="AP318">
        <v>0</v>
      </c>
      <c r="AQ318">
        <v>0</v>
      </c>
      <c r="AR318">
        <v>0</v>
      </c>
    </row>
    <row r="319" spans="1:44" x14ac:dyDescent="0.2">
      <c r="A319">
        <f>ROW(Source!A1072)</f>
        <v>1072</v>
      </c>
      <c r="B319">
        <v>35381534</v>
      </c>
      <c r="C319">
        <v>35381532</v>
      </c>
      <c r="D319">
        <v>35111398</v>
      </c>
      <c r="E319">
        <v>15872964</v>
      </c>
      <c r="F319">
        <v>1</v>
      </c>
      <c r="G319">
        <v>15872964</v>
      </c>
      <c r="H319">
        <v>1</v>
      </c>
      <c r="I319" t="s">
        <v>982</v>
      </c>
      <c r="J319" t="s">
        <v>3</v>
      </c>
      <c r="K319" t="s">
        <v>983</v>
      </c>
      <c r="L319">
        <v>1191</v>
      </c>
      <c r="N319">
        <v>1013</v>
      </c>
      <c r="O319" t="s">
        <v>984</v>
      </c>
      <c r="P319" t="s">
        <v>984</v>
      </c>
      <c r="Q319">
        <v>1</v>
      </c>
      <c r="X319">
        <v>5.84</v>
      </c>
      <c r="Y319">
        <v>0</v>
      </c>
      <c r="Z319">
        <v>0</v>
      </c>
      <c r="AA319">
        <v>0</v>
      </c>
      <c r="AB319">
        <v>0</v>
      </c>
      <c r="AC319">
        <v>0</v>
      </c>
      <c r="AD319">
        <v>1</v>
      </c>
      <c r="AE319">
        <v>1</v>
      </c>
      <c r="AF319" t="s">
        <v>3</v>
      </c>
      <c r="AG319">
        <v>5.84</v>
      </c>
      <c r="AH319">
        <v>2</v>
      </c>
      <c r="AI319">
        <v>35381533</v>
      </c>
      <c r="AJ319">
        <v>319</v>
      </c>
      <c r="AK319">
        <v>0</v>
      </c>
      <c r="AL319">
        <v>0</v>
      </c>
      <c r="AM319">
        <v>0</v>
      </c>
      <c r="AN319">
        <v>0</v>
      </c>
      <c r="AO319">
        <v>0</v>
      </c>
      <c r="AP319">
        <v>0</v>
      </c>
      <c r="AQ319">
        <v>0</v>
      </c>
      <c r="AR319">
        <v>0</v>
      </c>
    </row>
    <row r="320" spans="1:44" x14ac:dyDescent="0.2">
      <c r="A320">
        <f>ROW(Source!A1073)</f>
        <v>1073</v>
      </c>
      <c r="B320">
        <v>35381540</v>
      </c>
      <c r="C320">
        <v>35381535</v>
      </c>
      <c r="D320">
        <v>35111398</v>
      </c>
      <c r="E320">
        <v>15872964</v>
      </c>
      <c r="F320">
        <v>1</v>
      </c>
      <c r="G320">
        <v>15872964</v>
      </c>
      <c r="H320">
        <v>1</v>
      </c>
      <c r="I320" t="s">
        <v>982</v>
      </c>
      <c r="J320" t="s">
        <v>3</v>
      </c>
      <c r="K320" t="s">
        <v>983</v>
      </c>
      <c r="L320">
        <v>1191</v>
      </c>
      <c r="N320">
        <v>1013</v>
      </c>
      <c r="O320" t="s">
        <v>984</v>
      </c>
      <c r="P320" t="s">
        <v>984</v>
      </c>
      <c r="Q320">
        <v>1</v>
      </c>
      <c r="X320">
        <v>0.42</v>
      </c>
      <c r="Y320">
        <v>0</v>
      </c>
      <c r="Z320">
        <v>0</v>
      </c>
      <c r="AA320">
        <v>0</v>
      </c>
      <c r="AB320">
        <v>0</v>
      </c>
      <c r="AC320">
        <v>0</v>
      </c>
      <c r="AD320">
        <v>1</v>
      </c>
      <c r="AE320">
        <v>1</v>
      </c>
      <c r="AF320" t="s">
        <v>3</v>
      </c>
      <c r="AG320">
        <v>0.42</v>
      </c>
      <c r="AH320">
        <v>2</v>
      </c>
      <c r="AI320">
        <v>35381536</v>
      </c>
      <c r="AJ320">
        <v>320</v>
      </c>
      <c r="AK320">
        <v>0</v>
      </c>
      <c r="AL320">
        <v>0</v>
      </c>
      <c r="AM320">
        <v>0</v>
      </c>
      <c r="AN320">
        <v>0</v>
      </c>
      <c r="AO320">
        <v>0</v>
      </c>
      <c r="AP320">
        <v>0</v>
      </c>
      <c r="AQ320">
        <v>0</v>
      </c>
      <c r="AR320">
        <v>0</v>
      </c>
    </row>
    <row r="321" spans="1:44" x14ac:dyDescent="0.2">
      <c r="A321">
        <f>ROW(Source!A1073)</f>
        <v>1073</v>
      </c>
      <c r="B321">
        <v>35381541</v>
      </c>
      <c r="C321">
        <v>35381535</v>
      </c>
      <c r="D321">
        <v>35113190</v>
      </c>
      <c r="E321">
        <v>1</v>
      </c>
      <c r="F321">
        <v>1</v>
      </c>
      <c r="G321">
        <v>15872964</v>
      </c>
      <c r="H321">
        <v>2</v>
      </c>
      <c r="I321" t="s">
        <v>1111</v>
      </c>
      <c r="J321" t="s">
        <v>1112</v>
      </c>
      <c r="K321" t="s">
        <v>1113</v>
      </c>
      <c r="L321">
        <v>1368</v>
      </c>
      <c r="N321">
        <v>1011</v>
      </c>
      <c r="O321" t="s">
        <v>988</v>
      </c>
      <c r="P321" t="s">
        <v>988</v>
      </c>
      <c r="Q321">
        <v>1</v>
      </c>
      <c r="X321">
        <v>0.2</v>
      </c>
      <c r="Y321">
        <v>0</v>
      </c>
      <c r="Z321">
        <v>44.94</v>
      </c>
      <c r="AA321">
        <v>0.64</v>
      </c>
      <c r="AB321">
        <v>0</v>
      </c>
      <c r="AC321">
        <v>0</v>
      </c>
      <c r="AD321">
        <v>1</v>
      </c>
      <c r="AE321">
        <v>0</v>
      </c>
      <c r="AF321" t="s">
        <v>3</v>
      </c>
      <c r="AG321">
        <v>0.2</v>
      </c>
      <c r="AH321">
        <v>2</v>
      </c>
      <c r="AI321">
        <v>35381537</v>
      </c>
      <c r="AJ321">
        <v>321</v>
      </c>
      <c r="AK321">
        <v>0</v>
      </c>
      <c r="AL321">
        <v>0</v>
      </c>
      <c r="AM321">
        <v>0</v>
      </c>
      <c r="AN321">
        <v>0</v>
      </c>
      <c r="AO321">
        <v>0</v>
      </c>
      <c r="AP321">
        <v>0</v>
      </c>
      <c r="AQ321">
        <v>0</v>
      </c>
      <c r="AR321">
        <v>0</v>
      </c>
    </row>
    <row r="322" spans="1:44" x14ac:dyDescent="0.2">
      <c r="A322">
        <f>ROW(Source!A1073)</f>
        <v>1073</v>
      </c>
      <c r="B322">
        <v>35381542</v>
      </c>
      <c r="C322">
        <v>35381535</v>
      </c>
      <c r="D322">
        <v>35115233</v>
      </c>
      <c r="E322">
        <v>1</v>
      </c>
      <c r="F322">
        <v>1</v>
      </c>
      <c r="G322">
        <v>15872964</v>
      </c>
      <c r="H322">
        <v>3</v>
      </c>
      <c r="I322" t="s">
        <v>1114</v>
      </c>
      <c r="J322" t="s">
        <v>1115</v>
      </c>
      <c r="K322" t="s">
        <v>1116</v>
      </c>
      <c r="L322">
        <v>1339</v>
      </c>
      <c r="N322">
        <v>1007</v>
      </c>
      <c r="O322" t="s">
        <v>1117</v>
      </c>
      <c r="P322" t="s">
        <v>1117</v>
      </c>
      <c r="Q322">
        <v>1</v>
      </c>
      <c r="X322">
        <v>1.7600000000000001E-2</v>
      </c>
      <c r="Y322">
        <v>54.81</v>
      </c>
      <c r="Z322">
        <v>0</v>
      </c>
      <c r="AA322">
        <v>0</v>
      </c>
      <c r="AB322">
        <v>0</v>
      </c>
      <c r="AC322">
        <v>0</v>
      </c>
      <c r="AD322">
        <v>1</v>
      </c>
      <c r="AE322">
        <v>0</v>
      </c>
      <c r="AF322" t="s">
        <v>3</v>
      </c>
      <c r="AG322">
        <v>1.7600000000000001E-2</v>
      </c>
      <c r="AH322">
        <v>2</v>
      </c>
      <c r="AI322">
        <v>35381538</v>
      </c>
      <c r="AJ322">
        <v>322</v>
      </c>
      <c r="AK322">
        <v>0</v>
      </c>
      <c r="AL322">
        <v>0</v>
      </c>
      <c r="AM322">
        <v>0</v>
      </c>
      <c r="AN322">
        <v>0</v>
      </c>
      <c r="AO322">
        <v>0</v>
      </c>
      <c r="AP322">
        <v>0</v>
      </c>
      <c r="AQ322">
        <v>0</v>
      </c>
      <c r="AR322">
        <v>0</v>
      </c>
    </row>
    <row r="323" spans="1:44" x14ac:dyDescent="0.2">
      <c r="A323">
        <f>ROW(Source!A1073)</f>
        <v>1073</v>
      </c>
      <c r="B323">
        <v>35381543</v>
      </c>
      <c r="C323">
        <v>35381535</v>
      </c>
      <c r="D323">
        <v>35117602</v>
      </c>
      <c r="E323">
        <v>1</v>
      </c>
      <c r="F323">
        <v>1</v>
      </c>
      <c r="G323">
        <v>15872964</v>
      </c>
      <c r="H323">
        <v>3</v>
      </c>
      <c r="I323" t="s">
        <v>1118</v>
      </c>
      <c r="J323" t="s">
        <v>1119</v>
      </c>
      <c r="K323" t="s">
        <v>1120</v>
      </c>
      <c r="L323">
        <v>1354</v>
      </c>
      <c r="N323">
        <v>1010</v>
      </c>
      <c r="O323" t="s">
        <v>52</v>
      </c>
      <c r="P323" t="s">
        <v>52</v>
      </c>
      <c r="Q323">
        <v>1</v>
      </c>
      <c r="X323">
        <v>6.7000000000000002E-3</v>
      </c>
      <c r="Y323">
        <v>16620.27</v>
      </c>
      <c r="Z323">
        <v>0</v>
      </c>
      <c r="AA323">
        <v>0</v>
      </c>
      <c r="AB323">
        <v>0</v>
      </c>
      <c r="AC323">
        <v>0</v>
      </c>
      <c r="AD323">
        <v>1</v>
      </c>
      <c r="AE323">
        <v>0</v>
      </c>
      <c r="AF323" t="s">
        <v>3</v>
      </c>
      <c r="AG323">
        <v>6.7000000000000002E-3</v>
      </c>
      <c r="AH323">
        <v>2</v>
      </c>
      <c r="AI323">
        <v>35381539</v>
      </c>
      <c r="AJ323">
        <v>323</v>
      </c>
      <c r="AK323">
        <v>0</v>
      </c>
      <c r="AL323">
        <v>0</v>
      </c>
      <c r="AM323">
        <v>0</v>
      </c>
      <c r="AN323">
        <v>0</v>
      </c>
      <c r="AO323">
        <v>0</v>
      </c>
      <c r="AP323">
        <v>0</v>
      </c>
      <c r="AQ323">
        <v>0</v>
      </c>
      <c r="AR323">
        <v>0</v>
      </c>
    </row>
    <row r="324" spans="1:44" x14ac:dyDescent="0.2">
      <c r="A324">
        <f>ROW(Source!A1074)</f>
        <v>1074</v>
      </c>
      <c r="B324">
        <v>35381548</v>
      </c>
      <c r="C324">
        <v>35381544</v>
      </c>
      <c r="D324">
        <v>35111398</v>
      </c>
      <c r="E324">
        <v>15872964</v>
      </c>
      <c r="F324">
        <v>1</v>
      </c>
      <c r="G324">
        <v>15872964</v>
      </c>
      <c r="H324">
        <v>1</v>
      </c>
      <c r="I324" t="s">
        <v>982</v>
      </c>
      <c r="J324" t="s">
        <v>3</v>
      </c>
      <c r="K324" t="s">
        <v>983</v>
      </c>
      <c r="L324">
        <v>1191</v>
      </c>
      <c r="N324">
        <v>1013</v>
      </c>
      <c r="O324" t="s">
        <v>984</v>
      </c>
      <c r="P324" t="s">
        <v>984</v>
      </c>
      <c r="Q324">
        <v>1</v>
      </c>
      <c r="X324">
        <v>14</v>
      </c>
      <c r="Y324">
        <v>0</v>
      </c>
      <c r="Z324">
        <v>0</v>
      </c>
      <c r="AA324">
        <v>0</v>
      </c>
      <c r="AB324">
        <v>0</v>
      </c>
      <c r="AC324">
        <v>0</v>
      </c>
      <c r="AD324">
        <v>1</v>
      </c>
      <c r="AE324">
        <v>1</v>
      </c>
      <c r="AF324" t="s">
        <v>3</v>
      </c>
      <c r="AG324">
        <v>14</v>
      </c>
      <c r="AH324">
        <v>2</v>
      </c>
      <c r="AI324">
        <v>35381545</v>
      </c>
      <c r="AJ324">
        <v>324</v>
      </c>
      <c r="AK324">
        <v>0</v>
      </c>
      <c r="AL324">
        <v>0</v>
      </c>
      <c r="AM324">
        <v>0</v>
      </c>
      <c r="AN324">
        <v>0</v>
      </c>
      <c r="AO324">
        <v>0</v>
      </c>
      <c r="AP324">
        <v>0</v>
      </c>
      <c r="AQ324">
        <v>0</v>
      </c>
      <c r="AR324">
        <v>0</v>
      </c>
    </row>
    <row r="325" spans="1:44" x14ac:dyDescent="0.2">
      <c r="A325">
        <f>ROW(Source!A1074)</f>
        <v>1074</v>
      </c>
      <c r="B325">
        <v>35381549</v>
      </c>
      <c r="C325">
        <v>35381544</v>
      </c>
      <c r="D325">
        <v>35112687</v>
      </c>
      <c r="E325">
        <v>1</v>
      </c>
      <c r="F325">
        <v>1</v>
      </c>
      <c r="G325">
        <v>15872964</v>
      </c>
      <c r="H325">
        <v>2</v>
      </c>
      <c r="I325" t="s">
        <v>1121</v>
      </c>
      <c r="J325" t="s">
        <v>1122</v>
      </c>
      <c r="K325" t="s">
        <v>1123</v>
      </c>
      <c r="L325">
        <v>1368</v>
      </c>
      <c r="N325">
        <v>1011</v>
      </c>
      <c r="O325" t="s">
        <v>988</v>
      </c>
      <c r="P325" t="s">
        <v>988</v>
      </c>
      <c r="Q325">
        <v>1</v>
      </c>
      <c r="X325">
        <v>3.65</v>
      </c>
      <c r="Y325">
        <v>0</v>
      </c>
      <c r="Z325">
        <v>1635</v>
      </c>
      <c r="AA325">
        <v>832.91</v>
      </c>
      <c r="AB325">
        <v>0</v>
      </c>
      <c r="AC325">
        <v>0</v>
      </c>
      <c r="AD325">
        <v>1</v>
      </c>
      <c r="AE325">
        <v>0</v>
      </c>
      <c r="AF325" t="s">
        <v>3</v>
      </c>
      <c r="AG325">
        <v>3.65</v>
      </c>
      <c r="AH325">
        <v>2</v>
      </c>
      <c r="AI325">
        <v>35381546</v>
      </c>
      <c r="AJ325">
        <v>325</v>
      </c>
      <c r="AK325">
        <v>0</v>
      </c>
      <c r="AL325">
        <v>0</v>
      </c>
      <c r="AM325">
        <v>0</v>
      </c>
      <c r="AN325">
        <v>0</v>
      </c>
      <c r="AO325">
        <v>0</v>
      </c>
      <c r="AP325">
        <v>0</v>
      </c>
      <c r="AQ325">
        <v>0</v>
      </c>
      <c r="AR325">
        <v>0</v>
      </c>
    </row>
    <row r="326" spans="1:44" x14ac:dyDescent="0.2">
      <c r="A326">
        <f>ROW(Source!A1074)</f>
        <v>1074</v>
      </c>
      <c r="B326">
        <v>35381550</v>
      </c>
      <c r="C326">
        <v>35381544</v>
      </c>
      <c r="D326">
        <v>35113169</v>
      </c>
      <c r="E326">
        <v>1</v>
      </c>
      <c r="F326">
        <v>1</v>
      </c>
      <c r="G326">
        <v>15872964</v>
      </c>
      <c r="H326">
        <v>2</v>
      </c>
      <c r="I326" t="s">
        <v>1124</v>
      </c>
      <c r="J326" t="s">
        <v>1125</v>
      </c>
      <c r="K326" t="s">
        <v>1126</v>
      </c>
      <c r="L326">
        <v>1368</v>
      </c>
      <c r="N326">
        <v>1011</v>
      </c>
      <c r="O326" t="s">
        <v>988</v>
      </c>
      <c r="P326" t="s">
        <v>988</v>
      </c>
      <c r="Q326">
        <v>1</v>
      </c>
      <c r="X326">
        <v>3.65</v>
      </c>
      <c r="Y326">
        <v>0</v>
      </c>
      <c r="Z326">
        <v>7.15</v>
      </c>
      <c r="AA326">
        <v>0.09</v>
      </c>
      <c r="AB326">
        <v>0</v>
      </c>
      <c r="AC326">
        <v>0</v>
      </c>
      <c r="AD326">
        <v>1</v>
      </c>
      <c r="AE326">
        <v>0</v>
      </c>
      <c r="AF326" t="s">
        <v>3</v>
      </c>
      <c r="AG326">
        <v>3.65</v>
      </c>
      <c r="AH326">
        <v>2</v>
      </c>
      <c r="AI326">
        <v>35381547</v>
      </c>
      <c r="AJ326">
        <v>326</v>
      </c>
      <c r="AK326">
        <v>0</v>
      </c>
      <c r="AL326">
        <v>0</v>
      </c>
      <c r="AM326">
        <v>0</v>
      </c>
      <c r="AN326">
        <v>0</v>
      </c>
      <c r="AO326">
        <v>0</v>
      </c>
      <c r="AP326">
        <v>0</v>
      </c>
      <c r="AQ326">
        <v>0</v>
      </c>
      <c r="AR326">
        <v>0</v>
      </c>
    </row>
    <row r="327" spans="1:44" x14ac:dyDescent="0.2">
      <c r="A327">
        <f>ROW(Source!A1077)</f>
        <v>1077</v>
      </c>
      <c r="B327">
        <v>35381556</v>
      </c>
      <c r="C327">
        <v>35381553</v>
      </c>
      <c r="D327">
        <v>35111398</v>
      </c>
      <c r="E327">
        <v>15872964</v>
      </c>
      <c r="F327">
        <v>1</v>
      </c>
      <c r="G327">
        <v>15872964</v>
      </c>
      <c r="H327">
        <v>1</v>
      </c>
      <c r="I327" t="s">
        <v>982</v>
      </c>
      <c r="J327" t="s">
        <v>3</v>
      </c>
      <c r="K327" t="s">
        <v>983</v>
      </c>
      <c r="L327">
        <v>1191</v>
      </c>
      <c r="N327">
        <v>1013</v>
      </c>
      <c r="O327" t="s">
        <v>984</v>
      </c>
      <c r="P327" t="s">
        <v>984</v>
      </c>
      <c r="Q327">
        <v>1</v>
      </c>
      <c r="X327">
        <v>42.81</v>
      </c>
      <c r="Y327">
        <v>0</v>
      </c>
      <c r="Z327">
        <v>0</v>
      </c>
      <c r="AA327">
        <v>0</v>
      </c>
      <c r="AB327">
        <v>0</v>
      </c>
      <c r="AC327">
        <v>0</v>
      </c>
      <c r="AD327">
        <v>1</v>
      </c>
      <c r="AE327">
        <v>1</v>
      </c>
      <c r="AF327" t="s">
        <v>3</v>
      </c>
      <c r="AG327">
        <v>42.81</v>
      </c>
      <c r="AH327">
        <v>2</v>
      </c>
      <c r="AI327">
        <v>35381554</v>
      </c>
      <c r="AJ327">
        <v>327</v>
      </c>
      <c r="AK327">
        <v>0</v>
      </c>
      <c r="AL327">
        <v>0</v>
      </c>
      <c r="AM327">
        <v>0</v>
      </c>
      <c r="AN327">
        <v>0</v>
      </c>
      <c r="AO327">
        <v>0</v>
      </c>
      <c r="AP327">
        <v>0</v>
      </c>
      <c r="AQ327">
        <v>0</v>
      </c>
      <c r="AR327">
        <v>0</v>
      </c>
    </row>
    <row r="328" spans="1:44" x14ac:dyDescent="0.2">
      <c r="A328">
        <f>ROW(Source!A1077)</f>
        <v>1077</v>
      </c>
      <c r="B328">
        <v>35381557</v>
      </c>
      <c r="C328">
        <v>35381553</v>
      </c>
      <c r="D328">
        <v>35113206</v>
      </c>
      <c r="E328">
        <v>1</v>
      </c>
      <c r="F328">
        <v>1</v>
      </c>
      <c r="G328">
        <v>15872964</v>
      </c>
      <c r="H328">
        <v>2</v>
      </c>
      <c r="I328" t="s">
        <v>989</v>
      </c>
      <c r="J328" t="s">
        <v>990</v>
      </c>
      <c r="K328" t="s">
        <v>991</v>
      </c>
      <c r="L328">
        <v>1368</v>
      </c>
      <c r="N328">
        <v>1011</v>
      </c>
      <c r="O328" t="s">
        <v>988</v>
      </c>
      <c r="P328" t="s">
        <v>988</v>
      </c>
      <c r="Q328">
        <v>1</v>
      </c>
      <c r="X328">
        <v>6.9</v>
      </c>
      <c r="Y328">
        <v>0</v>
      </c>
      <c r="Z328">
        <v>4.72</v>
      </c>
      <c r="AA328">
        <v>0.1</v>
      </c>
      <c r="AB328">
        <v>0</v>
      </c>
      <c r="AC328">
        <v>0</v>
      </c>
      <c r="AD328">
        <v>1</v>
      </c>
      <c r="AE328">
        <v>0</v>
      </c>
      <c r="AF328" t="s">
        <v>3</v>
      </c>
      <c r="AG328">
        <v>6.9</v>
      </c>
      <c r="AH328">
        <v>2</v>
      </c>
      <c r="AI328">
        <v>35381555</v>
      </c>
      <c r="AJ328">
        <v>328</v>
      </c>
      <c r="AK328">
        <v>0</v>
      </c>
      <c r="AL328">
        <v>0</v>
      </c>
      <c r="AM328">
        <v>0</v>
      </c>
      <c r="AN328">
        <v>0</v>
      </c>
      <c r="AO328">
        <v>0</v>
      </c>
      <c r="AP328">
        <v>0</v>
      </c>
      <c r="AQ328">
        <v>0</v>
      </c>
      <c r="AR328">
        <v>0</v>
      </c>
    </row>
    <row r="329" spans="1:44" x14ac:dyDescent="0.2">
      <c r="A329">
        <f>ROW(Source!A1078)</f>
        <v>1078</v>
      </c>
      <c r="B329">
        <v>35381561</v>
      </c>
      <c r="C329">
        <v>35381558</v>
      </c>
      <c r="D329">
        <v>35111398</v>
      </c>
      <c r="E329">
        <v>15872964</v>
      </c>
      <c r="F329">
        <v>1</v>
      </c>
      <c r="G329">
        <v>15872964</v>
      </c>
      <c r="H329">
        <v>1</v>
      </c>
      <c r="I329" t="s">
        <v>982</v>
      </c>
      <c r="J329" t="s">
        <v>3</v>
      </c>
      <c r="K329" t="s">
        <v>983</v>
      </c>
      <c r="L329">
        <v>1191</v>
      </c>
      <c r="N329">
        <v>1013</v>
      </c>
      <c r="O329" t="s">
        <v>984</v>
      </c>
      <c r="P329" t="s">
        <v>984</v>
      </c>
      <c r="Q329">
        <v>1</v>
      </c>
      <c r="X329">
        <v>39.22</v>
      </c>
      <c r="Y329">
        <v>0</v>
      </c>
      <c r="Z329">
        <v>0</v>
      </c>
      <c r="AA329">
        <v>0</v>
      </c>
      <c r="AB329">
        <v>0</v>
      </c>
      <c r="AC329">
        <v>0</v>
      </c>
      <c r="AD329">
        <v>1</v>
      </c>
      <c r="AE329">
        <v>1</v>
      </c>
      <c r="AF329" t="s">
        <v>3</v>
      </c>
      <c r="AG329">
        <v>39.22</v>
      </c>
      <c r="AH329">
        <v>2</v>
      </c>
      <c r="AI329">
        <v>35381559</v>
      </c>
      <c r="AJ329">
        <v>329</v>
      </c>
      <c r="AK329">
        <v>0</v>
      </c>
      <c r="AL329">
        <v>0</v>
      </c>
      <c r="AM329">
        <v>0</v>
      </c>
      <c r="AN329">
        <v>0</v>
      </c>
      <c r="AO329">
        <v>0</v>
      </c>
      <c r="AP329">
        <v>0</v>
      </c>
      <c r="AQ329">
        <v>0</v>
      </c>
      <c r="AR329">
        <v>0</v>
      </c>
    </row>
    <row r="330" spans="1:44" x14ac:dyDescent="0.2">
      <c r="A330">
        <f>ROW(Source!A1078)</f>
        <v>1078</v>
      </c>
      <c r="B330">
        <v>35381562</v>
      </c>
      <c r="C330">
        <v>35381558</v>
      </c>
      <c r="D330">
        <v>35113206</v>
      </c>
      <c r="E330">
        <v>1</v>
      </c>
      <c r="F330">
        <v>1</v>
      </c>
      <c r="G330">
        <v>15872964</v>
      </c>
      <c r="H330">
        <v>2</v>
      </c>
      <c r="I330" t="s">
        <v>989</v>
      </c>
      <c r="J330" t="s">
        <v>990</v>
      </c>
      <c r="K330" t="s">
        <v>991</v>
      </c>
      <c r="L330">
        <v>1368</v>
      </c>
      <c r="N330">
        <v>1011</v>
      </c>
      <c r="O330" t="s">
        <v>988</v>
      </c>
      <c r="P330" t="s">
        <v>988</v>
      </c>
      <c r="Q330">
        <v>1</v>
      </c>
      <c r="X330">
        <v>6.9</v>
      </c>
      <c r="Y330">
        <v>0</v>
      </c>
      <c r="Z330">
        <v>4.72</v>
      </c>
      <c r="AA330">
        <v>0.1</v>
      </c>
      <c r="AB330">
        <v>0</v>
      </c>
      <c r="AC330">
        <v>0</v>
      </c>
      <c r="AD330">
        <v>1</v>
      </c>
      <c r="AE330">
        <v>0</v>
      </c>
      <c r="AF330" t="s">
        <v>3</v>
      </c>
      <c r="AG330">
        <v>6.9</v>
      </c>
      <c r="AH330">
        <v>2</v>
      </c>
      <c r="AI330">
        <v>35381560</v>
      </c>
      <c r="AJ330">
        <v>330</v>
      </c>
      <c r="AK330">
        <v>0</v>
      </c>
      <c r="AL330">
        <v>0</v>
      </c>
      <c r="AM330">
        <v>0</v>
      </c>
      <c r="AN330">
        <v>0</v>
      </c>
      <c r="AO330">
        <v>0</v>
      </c>
      <c r="AP330">
        <v>0</v>
      </c>
      <c r="AQ330">
        <v>0</v>
      </c>
      <c r="AR330">
        <v>0</v>
      </c>
    </row>
    <row r="331" spans="1:44" x14ac:dyDescent="0.2">
      <c r="A331">
        <f>ROW(Source!A1079)</f>
        <v>1079</v>
      </c>
      <c r="B331">
        <v>35381565</v>
      </c>
      <c r="C331">
        <v>35381563</v>
      </c>
      <c r="D331">
        <v>35111398</v>
      </c>
      <c r="E331">
        <v>15872964</v>
      </c>
      <c r="F331">
        <v>1</v>
      </c>
      <c r="G331">
        <v>15872964</v>
      </c>
      <c r="H331">
        <v>1</v>
      </c>
      <c r="I331" t="s">
        <v>982</v>
      </c>
      <c r="J331" t="s">
        <v>3</v>
      </c>
      <c r="K331" t="s">
        <v>983</v>
      </c>
      <c r="L331">
        <v>1191</v>
      </c>
      <c r="N331">
        <v>1013</v>
      </c>
      <c r="O331" t="s">
        <v>984</v>
      </c>
      <c r="P331" t="s">
        <v>984</v>
      </c>
      <c r="Q331">
        <v>1</v>
      </c>
      <c r="X331">
        <v>34.630000000000003</v>
      </c>
      <c r="Y331">
        <v>0</v>
      </c>
      <c r="Z331">
        <v>0</v>
      </c>
      <c r="AA331">
        <v>0</v>
      </c>
      <c r="AB331">
        <v>0</v>
      </c>
      <c r="AC331">
        <v>0</v>
      </c>
      <c r="AD331">
        <v>1</v>
      </c>
      <c r="AE331">
        <v>1</v>
      </c>
      <c r="AF331" t="s">
        <v>3</v>
      </c>
      <c r="AG331">
        <v>34.630000000000003</v>
      </c>
      <c r="AH331">
        <v>2</v>
      </c>
      <c r="AI331">
        <v>35381564</v>
      </c>
      <c r="AJ331">
        <v>331</v>
      </c>
      <c r="AK331">
        <v>0</v>
      </c>
      <c r="AL331">
        <v>0</v>
      </c>
      <c r="AM331">
        <v>0</v>
      </c>
      <c r="AN331">
        <v>0</v>
      </c>
      <c r="AO331">
        <v>0</v>
      </c>
      <c r="AP331">
        <v>0</v>
      </c>
      <c r="AQ331">
        <v>0</v>
      </c>
      <c r="AR331">
        <v>0</v>
      </c>
    </row>
    <row r="332" spans="1:44" x14ac:dyDescent="0.2">
      <c r="A332">
        <f>ROW(Source!A1115)</f>
        <v>1115</v>
      </c>
      <c r="B332">
        <v>35381660</v>
      </c>
      <c r="C332">
        <v>35381658</v>
      </c>
      <c r="D332">
        <v>35111398</v>
      </c>
      <c r="E332">
        <v>15872964</v>
      </c>
      <c r="F332">
        <v>1</v>
      </c>
      <c r="G332">
        <v>15872964</v>
      </c>
      <c r="H332">
        <v>1</v>
      </c>
      <c r="I332" t="s">
        <v>982</v>
      </c>
      <c r="J332" t="s">
        <v>3</v>
      </c>
      <c r="K332" t="s">
        <v>983</v>
      </c>
      <c r="L332">
        <v>1191</v>
      </c>
      <c r="N332">
        <v>1013</v>
      </c>
      <c r="O332" t="s">
        <v>984</v>
      </c>
      <c r="P332" t="s">
        <v>984</v>
      </c>
      <c r="Q332">
        <v>1</v>
      </c>
      <c r="X332">
        <v>5.84</v>
      </c>
      <c r="Y332">
        <v>0</v>
      </c>
      <c r="Z332">
        <v>0</v>
      </c>
      <c r="AA332">
        <v>0</v>
      </c>
      <c r="AB332">
        <v>0</v>
      </c>
      <c r="AC332">
        <v>0</v>
      </c>
      <c r="AD332">
        <v>1</v>
      </c>
      <c r="AE332">
        <v>1</v>
      </c>
      <c r="AF332" t="s">
        <v>3</v>
      </c>
      <c r="AG332">
        <v>5.84</v>
      </c>
      <c r="AH332">
        <v>2</v>
      </c>
      <c r="AI332">
        <v>35381659</v>
      </c>
      <c r="AJ332">
        <v>332</v>
      </c>
      <c r="AK332">
        <v>0</v>
      </c>
      <c r="AL332">
        <v>0</v>
      </c>
      <c r="AM332">
        <v>0</v>
      </c>
      <c r="AN332">
        <v>0</v>
      </c>
      <c r="AO332">
        <v>0</v>
      </c>
      <c r="AP332">
        <v>0</v>
      </c>
      <c r="AQ332">
        <v>0</v>
      </c>
      <c r="AR332">
        <v>0</v>
      </c>
    </row>
    <row r="333" spans="1:44" x14ac:dyDescent="0.2">
      <c r="A333">
        <f>ROW(Source!A1116)</f>
        <v>1116</v>
      </c>
      <c r="B333">
        <v>35381666</v>
      </c>
      <c r="C333">
        <v>35381661</v>
      </c>
      <c r="D333">
        <v>35111398</v>
      </c>
      <c r="E333">
        <v>15872964</v>
      </c>
      <c r="F333">
        <v>1</v>
      </c>
      <c r="G333">
        <v>15872964</v>
      </c>
      <c r="H333">
        <v>1</v>
      </c>
      <c r="I333" t="s">
        <v>982</v>
      </c>
      <c r="J333" t="s">
        <v>3</v>
      </c>
      <c r="K333" t="s">
        <v>983</v>
      </c>
      <c r="L333">
        <v>1191</v>
      </c>
      <c r="N333">
        <v>1013</v>
      </c>
      <c r="O333" t="s">
        <v>984</v>
      </c>
      <c r="P333" t="s">
        <v>984</v>
      </c>
      <c r="Q333">
        <v>1</v>
      </c>
      <c r="X333">
        <v>0.42</v>
      </c>
      <c r="Y333">
        <v>0</v>
      </c>
      <c r="Z333">
        <v>0</v>
      </c>
      <c r="AA333">
        <v>0</v>
      </c>
      <c r="AB333">
        <v>0</v>
      </c>
      <c r="AC333">
        <v>0</v>
      </c>
      <c r="AD333">
        <v>1</v>
      </c>
      <c r="AE333">
        <v>1</v>
      </c>
      <c r="AF333" t="s">
        <v>3</v>
      </c>
      <c r="AG333">
        <v>0.42</v>
      </c>
      <c r="AH333">
        <v>2</v>
      </c>
      <c r="AI333">
        <v>35381662</v>
      </c>
      <c r="AJ333">
        <v>333</v>
      </c>
      <c r="AK333">
        <v>0</v>
      </c>
      <c r="AL333">
        <v>0</v>
      </c>
      <c r="AM333">
        <v>0</v>
      </c>
      <c r="AN333">
        <v>0</v>
      </c>
      <c r="AO333">
        <v>0</v>
      </c>
      <c r="AP333">
        <v>0</v>
      </c>
      <c r="AQ333">
        <v>0</v>
      </c>
      <c r="AR333">
        <v>0</v>
      </c>
    </row>
    <row r="334" spans="1:44" x14ac:dyDescent="0.2">
      <c r="A334">
        <f>ROW(Source!A1116)</f>
        <v>1116</v>
      </c>
      <c r="B334">
        <v>35381667</v>
      </c>
      <c r="C334">
        <v>35381661</v>
      </c>
      <c r="D334">
        <v>35113190</v>
      </c>
      <c r="E334">
        <v>1</v>
      </c>
      <c r="F334">
        <v>1</v>
      </c>
      <c r="G334">
        <v>15872964</v>
      </c>
      <c r="H334">
        <v>2</v>
      </c>
      <c r="I334" t="s">
        <v>1111</v>
      </c>
      <c r="J334" t="s">
        <v>1112</v>
      </c>
      <c r="K334" t="s">
        <v>1113</v>
      </c>
      <c r="L334">
        <v>1368</v>
      </c>
      <c r="N334">
        <v>1011</v>
      </c>
      <c r="O334" t="s">
        <v>988</v>
      </c>
      <c r="P334" t="s">
        <v>988</v>
      </c>
      <c r="Q334">
        <v>1</v>
      </c>
      <c r="X334">
        <v>0.2</v>
      </c>
      <c r="Y334">
        <v>0</v>
      </c>
      <c r="Z334">
        <v>44.94</v>
      </c>
      <c r="AA334">
        <v>0.64</v>
      </c>
      <c r="AB334">
        <v>0</v>
      </c>
      <c r="AC334">
        <v>0</v>
      </c>
      <c r="AD334">
        <v>1</v>
      </c>
      <c r="AE334">
        <v>0</v>
      </c>
      <c r="AF334" t="s">
        <v>3</v>
      </c>
      <c r="AG334">
        <v>0.2</v>
      </c>
      <c r="AH334">
        <v>2</v>
      </c>
      <c r="AI334">
        <v>35381663</v>
      </c>
      <c r="AJ334">
        <v>334</v>
      </c>
      <c r="AK334">
        <v>0</v>
      </c>
      <c r="AL334">
        <v>0</v>
      </c>
      <c r="AM334">
        <v>0</v>
      </c>
      <c r="AN334">
        <v>0</v>
      </c>
      <c r="AO334">
        <v>0</v>
      </c>
      <c r="AP334">
        <v>0</v>
      </c>
      <c r="AQ334">
        <v>0</v>
      </c>
      <c r="AR334">
        <v>0</v>
      </c>
    </row>
    <row r="335" spans="1:44" x14ac:dyDescent="0.2">
      <c r="A335">
        <f>ROW(Source!A1116)</f>
        <v>1116</v>
      </c>
      <c r="B335">
        <v>35381668</v>
      </c>
      <c r="C335">
        <v>35381661</v>
      </c>
      <c r="D335">
        <v>35115233</v>
      </c>
      <c r="E335">
        <v>1</v>
      </c>
      <c r="F335">
        <v>1</v>
      </c>
      <c r="G335">
        <v>15872964</v>
      </c>
      <c r="H335">
        <v>3</v>
      </c>
      <c r="I335" t="s">
        <v>1114</v>
      </c>
      <c r="J335" t="s">
        <v>1115</v>
      </c>
      <c r="K335" t="s">
        <v>1116</v>
      </c>
      <c r="L335">
        <v>1339</v>
      </c>
      <c r="N335">
        <v>1007</v>
      </c>
      <c r="O335" t="s">
        <v>1117</v>
      </c>
      <c r="P335" t="s">
        <v>1117</v>
      </c>
      <c r="Q335">
        <v>1</v>
      </c>
      <c r="X335">
        <v>1.7600000000000001E-2</v>
      </c>
      <c r="Y335">
        <v>54.81</v>
      </c>
      <c r="Z335">
        <v>0</v>
      </c>
      <c r="AA335">
        <v>0</v>
      </c>
      <c r="AB335">
        <v>0</v>
      </c>
      <c r="AC335">
        <v>0</v>
      </c>
      <c r="AD335">
        <v>1</v>
      </c>
      <c r="AE335">
        <v>0</v>
      </c>
      <c r="AF335" t="s">
        <v>3</v>
      </c>
      <c r="AG335">
        <v>1.7600000000000001E-2</v>
      </c>
      <c r="AH335">
        <v>2</v>
      </c>
      <c r="AI335">
        <v>35381664</v>
      </c>
      <c r="AJ335">
        <v>335</v>
      </c>
      <c r="AK335">
        <v>0</v>
      </c>
      <c r="AL335">
        <v>0</v>
      </c>
      <c r="AM335">
        <v>0</v>
      </c>
      <c r="AN335">
        <v>0</v>
      </c>
      <c r="AO335">
        <v>0</v>
      </c>
      <c r="AP335">
        <v>0</v>
      </c>
      <c r="AQ335">
        <v>0</v>
      </c>
      <c r="AR335">
        <v>0</v>
      </c>
    </row>
    <row r="336" spans="1:44" x14ac:dyDescent="0.2">
      <c r="A336">
        <f>ROW(Source!A1116)</f>
        <v>1116</v>
      </c>
      <c r="B336">
        <v>35381669</v>
      </c>
      <c r="C336">
        <v>35381661</v>
      </c>
      <c r="D336">
        <v>35117602</v>
      </c>
      <c r="E336">
        <v>1</v>
      </c>
      <c r="F336">
        <v>1</v>
      </c>
      <c r="G336">
        <v>15872964</v>
      </c>
      <c r="H336">
        <v>3</v>
      </c>
      <c r="I336" t="s">
        <v>1118</v>
      </c>
      <c r="J336" t="s">
        <v>1119</v>
      </c>
      <c r="K336" t="s">
        <v>1120</v>
      </c>
      <c r="L336">
        <v>1354</v>
      </c>
      <c r="N336">
        <v>1010</v>
      </c>
      <c r="O336" t="s">
        <v>52</v>
      </c>
      <c r="P336" t="s">
        <v>52</v>
      </c>
      <c r="Q336">
        <v>1</v>
      </c>
      <c r="X336">
        <v>6.7000000000000002E-3</v>
      </c>
      <c r="Y336">
        <v>16620.27</v>
      </c>
      <c r="Z336">
        <v>0</v>
      </c>
      <c r="AA336">
        <v>0</v>
      </c>
      <c r="AB336">
        <v>0</v>
      </c>
      <c r="AC336">
        <v>0</v>
      </c>
      <c r="AD336">
        <v>1</v>
      </c>
      <c r="AE336">
        <v>0</v>
      </c>
      <c r="AF336" t="s">
        <v>3</v>
      </c>
      <c r="AG336">
        <v>6.7000000000000002E-3</v>
      </c>
      <c r="AH336">
        <v>2</v>
      </c>
      <c r="AI336">
        <v>35381665</v>
      </c>
      <c r="AJ336">
        <v>336</v>
      </c>
      <c r="AK336">
        <v>0</v>
      </c>
      <c r="AL336">
        <v>0</v>
      </c>
      <c r="AM336">
        <v>0</v>
      </c>
      <c r="AN336">
        <v>0</v>
      </c>
      <c r="AO336">
        <v>0</v>
      </c>
      <c r="AP336">
        <v>0</v>
      </c>
      <c r="AQ336">
        <v>0</v>
      </c>
      <c r="AR336">
        <v>0</v>
      </c>
    </row>
    <row r="337" spans="1:44" x14ac:dyDescent="0.2">
      <c r="A337">
        <f>ROW(Source!A1117)</f>
        <v>1117</v>
      </c>
      <c r="B337">
        <v>35381674</v>
      </c>
      <c r="C337">
        <v>35381670</v>
      </c>
      <c r="D337">
        <v>35111398</v>
      </c>
      <c r="E337">
        <v>15872964</v>
      </c>
      <c r="F337">
        <v>1</v>
      </c>
      <c r="G337">
        <v>15872964</v>
      </c>
      <c r="H337">
        <v>1</v>
      </c>
      <c r="I337" t="s">
        <v>982</v>
      </c>
      <c r="J337" t="s">
        <v>3</v>
      </c>
      <c r="K337" t="s">
        <v>983</v>
      </c>
      <c r="L337">
        <v>1191</v>
      </c>
      <c r="N337">
        <v>1013</v>
      </c>
      <c r="O337" t="s">
        <v>984</v>
      </c>
      <c r="P337" t="s">
        <v>984</v>
      </c>
      <c r="Q337">
        <v>1</v>
      </c>
      <c r="X337">
        <v>14</v>
      </c>
      <c r="Y337">
        <v>0</v>
      </c>
      <c r="Z337">
        <v>0</v>
      </c>
      <c r="AA337">
        <v>0</v>
      </c>
      <c r="AB337">
        <v>0</v>
      </c>
      <c r="AC337">
        <v>0</v>
      </c>
      <c r="AD337">
        <v>1</v>
      </c>
      <c r="AE337">
        <v>1</v>
      </c>
      <c r="AF337" t="s">
        <v>3</v>
      </c>
      <c r="AG337">
        <v>14</v>
      </c>
      <c r="AH337">
        <v>2</v>
      </c>
      <c r="AI337">
        <v>35381671</v>
      </c>
      <c r="AJ337">
        <v>337</v>
      </c>
      <c r="AK337">
        <v>0</v>
      </c>
      <c r="AL337">
        <v>0</v>
      </c>
      <c r="AM337">
        <v>0</v>
      </c>
      <c r="AN337">
        <v>0</v>
      </c>
      <c r="AO337">
        <v>0</v>
      </c>
      <c r="AP337">
        <v>0</v>
      </c>
      <c r="AQ337">
        <v>0</v>
      </c>
      <c r="AR337">
        <v>0</v>
      </c>
    </row>
    <row r="338" spans="1:44" x14ac:dyDescent="0.2">
      <c r="A338">
        <f>ROW(Source!A1117)</f>
        <v>1117</v>
      </c>
      <c r="B338">
        <v>35381675</v>
      </c>
      <c r="C338">
        <v>35381670</v>
      </c>
      <c r="D338">
        <v>35112687</v>
      </c>
      <c r="E338">
        <v>1</v>
      </c>
      <c r="F338">
        <v>1</v>
      </c>
      <c r="G338">
        <v>15872964</v>
      </c>
      <c r="H338">
        <v>2</v>
      </c>
      <c r="I338" t="s">
        <v>1121</v>
      </c>
      <c r="J338" t="s">
        <v>1122</v>
      </c>
      <c r="K338" t="s">
        <v>1123</v>
      </c>
      <c r="L338">
        <v>1368</v>
      </c>
      <c r="N338">
        <v>1011</v>
      </c>
      <c r="O338" t="s">
        <v>988</v>
      </c>
      <c r="P338" t="s">
        <v>988</v>
      </c>
      <c r="Q338">
        <v>1</v>
      </c>
      <c r="X338">
        <v>3.65</v>
      </c>
      <c r="Y338">
        <v>0</v>
      </c>
      <c r="Z338">
        <v>1635</v>
      </c>
      <c r="AA338">
        <v>832.91</v>
      </c>
      <c r="AB338">
        <v>0</v>
      </c>
      <c r="AC338">
        <v>0</v>
      </c>
      <c r="AD338">
        <v>1</v>
      </c>
      <c r="AE338">
        <v>0</v>
      </c>
      <c r="AF338" t="s">
        <v>3</v>
      </c>
      <c r="AG338">
        <v>3.65</v>
      </c>
      <c r="AH338">
        <v>2</v>
      </c>
      <c r="AI338">
        <v>35381672</v>
      </c>
      <c r="AJ338">
        <v>338</v>
      </c>
      <c r="AK338">
        <v>0</v>
      </c>
      <c r="AL338">
        <v>0</v>
      </c>
      <c r="AM338">
        <v>0</v>
      </c>
      <c r="AN338">
        <v>0</v>
      </c>
      <c r="AO338">
        <v>0</v>
      </c>
      <c r="AP338">
        <v>0</v>
      </c>
      <c r="AQ338">
        <v>0</v>
      </c>
      <c r="AR338">
        <v>0</v>
      </c>
    </row>
    <row r="339" spans="1:44" x14ac:dyDescent="0.2">
      <c r="A339">
        <f>ROW(Source!A1117)</f>
        <v>1117</v>
      </c>
      <c r="B339">
        <v>35381676</v>
      </c>
      <c r="C339">
        <v>35381670</v>
      </c>
      <c r="D339">
        <v>35113169</v>
      </c>
      <c r="E339">
        <v>1</v>
      </c>
      <c r="F339">
        <v>1</v>
      </c>
      <c r="G339">
        <v>15872964</v>
      </c>
      <c r="H339">
        <v>2</v>
      </c>
      <c r="I339" t="s">
        <v>1124</v>
      </c>
      <c r="J339" t="s">
        <v>1125</v>
      </c>
      <c r="K339" t="s">
        <v>1126</v>
      </c>
      <c r="L339">
        <v>1368</v>
      </c>
      <c r="N339">
        <v>1011</v>
      </c>
      <c r="O339" t="s">
        <v>988</v>
      </c>
      <c r="P339" t="s">
        <v>988</v>
      </c>
      <c r="Q339">
        <v>1</v>
      </c>
      <c r="X339">
        <v>3.65</v>
      </c>
      <c r="Y339">
        <v>0</v>
      </c>
      <c r="Z339">
        <v>7.15</v>
      </c>
      <c r="AA339">
        <v>0.09</v>
      </c>
      <c r="AB339">
        <v>0</v>
      </c>
      <c r="AC339">
        <v>0</v>
      </c>
      <c r="AD339">
        <v>1</v>
      </c>
      <c r="AE339">
        <v>0</v>
      </c>
      <c r="AF339" t="s">
        <v>3</v>
      </c>
      <c r="AG339">
        <v>3.65</v>
      </c>
      <c r="AH339">
        <v>2</v>
      </c>
      <c r="AI339">
        <v>35381673</v>
      </c>
      <c r="AJ339">
        <v>339</v>
      </c>
      <c r="AK339">
        <v>0</v>
      </c>
      <c r="AL339">
        <v>0</v>
      </c>
      <c r="AM339">
        <v>0</v>
      </c>
      <c r="AN339">
        <v>0</v>
      </c>
      <c r="AO339">
        <v>0</v>
      </c>
      <c r="AP339">
        <v>0</v>
      </c>
      <c r="AQ339">
        <v>0</v>
      </c>
      <c r="AR339">
        <v>0</v>
      </c>
    </row>
    <row r="340" spans="1:44" x14ac:dyDescent="0.2">
      <c r="A340">
        <f>ROW(Source!A1120)</f>
        <v>1120</v>
      </c>
      <c r="B340">
        <v>35381682</v>
      </c>
      <c r="C340">
        <v>35381679</v>
      </c>
      <c r="D340">
        <v>35111398</v>
      </c>
      <c r="E340">
        <v>15872964</v>
      </c>
      <c r="F340">
        <v>1</v>
      </c>
      <c r="G340">
        <v>15872964</v>
      </c>
      <c r="H340">
        <v>1</v>
      </c>
      <c r="I340" t="s">
        <v>982</v>
      </c>
      <c r="J340" t="s">
        <v>3</v>
      </c>
      <c r="K340" t="s">
        <v>983</v>
      </c>
      <c r="L340">
        <v>1191</v>
      </c>
      <c r="N340">
        <v>1013</v>
      </c>
      <c r="O340" t="s">
        <v>984</v>
      </c>
      <c r="P340" t="s">
        <v>984</v>
      </c>
      <c r="Q340">
        <v>1</v>
      </c>
      <c r="X340">
        <v>42.81</v>
      </c>
      <c r="Y340">
        <v>0</v>
      </c>
      <c r="Z340">
        <v>0</v>
      </c>
      <c r="AA340">
        <v>0</v>
      </c>
      <c r="AB340">
        <v>0</v>
      </c>
      <c r="AC340">
        <v>0</v>
      </c>
      <c r="AD340">
        <v>1</v>
      </c>
      <c r="AE340">
        <v>1</v>
      </c>
      <c r="AF340" t="s">
        <v>3</v>
      </c>
      <c r="AG340">
        <v>42.81</v>
      </c>
      <c r="AH340">
        <v>2</v>
      </c>
      <c r="AI340">
        <v>35381680</v>
      </c>
      <c r="AJ340">
        <v>340</v>
      </c>
      <c r="AK340">
        <v>0</v>
      </c>
      <c r="AL340">
        <v>0</v>
      </c>
      <c r="AM340">
        <v>0</v>
      </c>
      <c r="AN340">
        <v>0</v>
      </c>
      <c r="AO340">
        <v>0</v>
      </c>
      <c r="AP340">
        <v>0</v>
      </c>
      <c r="AQ340">
        <v>0</v>
      </c>
      <c r="AR340">
        <v>0</v>
      </c>
    </row>
    <row r="341" spans="1:44" x14ac:dyDescent="0.2">
      <c r="A341">
        <f>ROW(Source!A1120)</f>
        <v>1120</v>
      </c>
      <c r="B341">
        <v>35381683</v>
      </c>
      <c r="C341">
        <v>35381679</v>
      </c>
      <c r="D341">
        <v>35113206</v>
      </c>
      <c r="E341">
        <v>1</v>
      </c>
      <c r="F341">
        <v>1</v>
      </c>
      <c r="G341">
        <v>15872964</v>
      </c>
      <c r="H341">
        <v>2</v>
      </c>
      <c r="I341" t="s">
        <v>989</v>
      </c>
      <c r="J341" t="s">
        <v>990</v>
      </c>
      <c r="K341" t="s">
        <v>991</v>
      </c>
      <c r="L341">
        <v>1368</v>
      </c>
      <c r="N341">
        <v>1011</v>
      </c>
      <c r="O341" t="s">
        <v>988</v>
      </c>
      <c r="P341" t="s">
        <v>988</v>
      </c>
      <c r="Q341">
        <v>1</v>
      </c>
      <c r="X341">
        <v>6.9</v>
      </c>
      <c r="Y341">
        <v>0</v>
      </c>
      <c r="Z341">
        <v>4.72</v>
      </c>
      <c r="AA341">
        <v>0.1</v>
      </c>
      <c r="AB341">
        <v>0</v>
      </c>
      <c r="AC341">
        <v>0</v>
      </c>
      <c r="AD341">
        <v>1</v>
      </c>
      <c r="AE341">
        <v>0</v>
      </c>
      <c r="AF341" t="s">
        <v>3</v>
      </c>
      <c r="AG341">
        <v>6.9</v>
      </c>
      <c r="AH341">
        <v>2</v>
      </c>
      <c r="AI341">
        <v>35381681</v>
      </c>
      <c r="AJ341">
        <v>341</v>
      </c>
      <c r="AK341">
        <v>0</v>
      </c>
      <c r="AL341">
        <v>0</v>
      </c>
      <c r="AM341">
        <v>0</v>
      </c>
      <c r="AN341">
        <v>0</v>
      </c>
      <c r="AO341">
        <v>0</v>
      </c>
      <c r="AP341">
        <v>0</v>
      </c>
      <c r="AQ341">
        <v>0</v>
      </c>
      <c r="AR341">
        <v>0</v>
      </c>
    </row>
    <row r="342" spans="1:44" x14ac:dyDescent="0.2">
      <c r="A342">
        <f>ROW(Source!A1121)</f>
        <v>1121</v>
      </c>
      <c r="B342">
        <v>35381687</v>
      </c>
      <c r="C342">
        <v>35381684</v>
      </c>
      <c r="D342">
        <v>35111398</v>
      </c>
      <c r="E342">
        <v>15872964</v>
      </c>
      <c r="F342">
        <v>1</v>
      </c>
      <c r="G342">
        <v>15872964</v>
      </c>
      <c r="H342">
        <v>1</v>
      </c>
      <c r="I342" t="s">
        <v>982</v>
      </c>
      <c r="J342" t="s">
        <v>3</v>
      </c>
      <c r="K342" t="s">
        <v>983</v>
      </c>
      <c r="L342">
        <v>1191</v>
      </c>
      <c r="N342">
        <v>1013</v>
      </c>
      <c r="O342" t="s">
        <v>984</v>
      </c>
      <c r="P342" t="s">
        <v>984</v>
      </c>
      <c r="Q342">
        <v>1</v>
      </c>
      <c r="X342">
        <v>39.22</v>
      </c>
      <c r="Y342">
        <v>0</v>
      </c>
      <c r="Z342">
        <v>0</v>
      </c>
      <c r="AA342">
        <v>0</v>
      </c>
      <c r="AB342">
        <v>0</v>
      </c>
      <c r="AC342">
        <v>0</v>
      </c>
      <c r="AD342">
        <v>1</v>
      </c>
      <c r="AE342">
        <v>1</v>
      </c>
      <c r="AF342" t="s">
        <v>3</v>
      </c>
      <c r="AG342">
        <v>39.22</v>
      </c>
      <c r="AH342">
        <v>2</v>
      </c>
      <c r="AI342">
        <v>35381685</v>
      </c>
      <c r="AJ342">
        <v>342</v>
      </c>
      <c r="AK342">
        <v>0</v>
      </c>
      <c r="AL342">
        <v>0</v>
      </c>
      <c r="AM342">
        <v>0</v>
      </c>
      <c r="AN342">
        <v>0</v>
      </c>
      <c r="AO342">
        <v>0</v>
      </c>
      <c r="AP342">
        <v>0</v>
      </c>
      <c r="AQ342">
        <v>0</v>
      </c>
      <c r="AR342">
        <v>0</v>
      </c>
    </row>
    <row r="343" spans="1:44" x14ac:dyDescent="0.2">
      <c r="A343">
        <f>ROW(Source!A1121)</f>
        <v>1121</v>
      </c>
      <c r="B343">
        <v>35381688</v>
      </c>
      <c r="C343">
        <v>35381684</v>
      </c>
      <c r="D343">
        <v>35113206</v>
      </c>
      <c r="E343">
        <v>1</v>
      </c>
      <c r="F343">
        <v>1</v>
      </c>
      <c r="G343">
        <v>15872964</v>
      </c>
      <c r="H343">
        <v>2</v>
      </c>
      <c r="I343" t="s">
        <v>989</v>
      </c>
      <c r="J343" t="s">
        <v>990</v>
      </c>
      <c r="K343" t="s">
        <v>991</v>
      </c>
      <c r="L343">
        <v>1368</v>
      </c>
      <c r="N343">
        <v>1011</v>
      </c>
      <c r="O343" t="s">
        <v>988</v>
      </c>
      <c r="P343" t="s">
        <v>988</v>
      </c>
      <c r="Q343">
        <v>1</v>
      </c>
      <c r="X343">
        <v>6.9</v>
      </c>
      <c r="Y343">
        <v>0</v>
      </c>
      <c r="Z343">
        <v>4.72</v>
      </c>
      <c r="AA343">
        <v>0.1</v>
      </c>
      <c r="AB343">
        <v>0</v>
      </c>
      <c r="AC343">
        <v>0</v>
      </c>
      <c r="AD343">
        <v>1</v>
      </c>
      <c r="AE343">
        <v>0</v>
      </c>
      <c r="AF343" t="s">
        <v>3</v>
      </c>
      <c r="AG343">
        <v>6.9</v>
      </c>
      <c r="AH343">
        <v>2</v>
      </c>
      <c r="AI343">
        <v>35381686</v>
      </c>
      <c r="AJ343">
        <v>343</v>
      </c>
      <c r="AK343">
        <v>0</v>
      </c>
      <c r="AL343">
        <v>0</v>
      </c>
      <c r="AM343">
        <v>0</v>
      </c>
      <c r="AN343">
        <v>0</v>
      </c>
      <c r="AO343">
        <v>0</v>
      </c>
      <c r="AP343">
        <v>0</v>
      </c>
      <c r="AQ343">
        <v>0</v>
      </c>
      <c r="AR343">
        <v>0</v>
      </c>
    </row>
    <row r="344" spans="1:44" x14ac:dyDescent="0.2">
      <c r="A344">
        <f>ROW(Source!A1122)</f>
        <v>1122</v>
      </c>
      <c r="B344">
        <v>35381691</v>
      </c>
      <c r="C344">
        <v>35381689</v>
      </c>
      <c r="D344">
        <v>35111398</v>
      </c>
      <c r="E344">
        <v>15872964</v>
      </c>
      <c r="F344">
        <v>1</v>
      </c>
      <c r="G344">
        <v>15872964</v>
      </c>
      <c r="H344">
        <v>1</v>
      </c>
      <c r="I344" t="s">
        <v>982</v>
      </c>
      <c r="J344" t="s">
        <v>3</v>
      </c>
      <c r="K344" t="s">
        <v>983</v>
      </c>
      <c r="L344">
        <v>1191</v>
      </c>
      <c r="N344">
        <v>1013</v>
      </c>
      <c r="O344" t="s">
        <v>984</v>
      </c>
      <c r="P344" t="s">
        <v>984</v>
      </c>
      <c r="Q344">
        <v>1</v>
      </c>
      <c r="X344">
        <v>34.630000000000003</v>
      </c>
      <c r="Y344">
        <v>0</v>
      </c>
      <c r="Z344">
        <v>0</v>
      </c>
      <c r="AA344">
        <v>0</v>
      </c>
      <c r="AB344">
        <v>0</v>
      </c>
      <c r="AC344">
        <v>0</v>
      </c>
      <c r="AD344">
        <v>1</v>
      </c>
      <c r="AE344">
        <v>1</v>
      </c>
      <c r="AF344" t="s">
        <v>3</v>
      </c>
      <c r="AG344">
        <v>34.630000000000003</v>
      </c>
      <c r="AH344">
        <v>2</v>
      </c>
      <c r="AI344">
        <v>35381690</v>
      </c>
      <c r="AJ344">
        <v>344</v>
      </c>
      <c r="AK344">
        <v>0</v>
      </c>
      <c r="AL344">
        <v>0</v>
      </c>
      <c r="AM344">
        <v>0</v>
      </c>
      <c r="AN344">
        <v>0</v>
      </c>
      <c r="AO344">
        <v>0</v>
      </c>
      <c r="AP344">
        <v>0</v>
      </c>
      <c r="AQ344">
        <v>0</v>
      </c>
      <c r="AR344">
        <v>0</v>
      </c>
    </row>
    <row r="345" spans="1:44" x14ac:dyDescent="0.2">
      <c r="A345">
        <f>ROW(Source!A1158)</f>
        <v>1158</v>
      </c>
      <c r="B345">
        <v>35381752</v>
      </c>
      <c r="C345">
        <v>35381750</v>
      </c>
      <c r="D345">
        <v>35111398</v>
      </c>
      <c r="E345">
        <v>15872964</v>
      </c>
      <c r="F345">
        <v>1</v>
      </c>
      <c r="G345">
        <v>15872964</v>
      </c>
      <c r="H345">
        <v>1</v>
      </c>
      <c r="I345" t="s">
        <v>982</v>
      </c>
      <c r="J345" t="s">
        <v>3</v>
      </c>
      <c r="K345" t="s">
        <v>983</v>
      </c>
      <c r="L345">
        <v>1191</v>
      </c>
      <c r="N345">
        <v>1013</v>
      </c>
      <c r="O345" t="s">
        <v>984</v>
      </c>
      <c r="P345" t="s">
        <v>984</v>
      </c>
      <c r="Q345">
        <v>1</v>
      </c>
      <c r="X345">
        <v>5.84</v>
      </c>
      <c r="Y345">
        <v>0</v>
      </c>
      <c r="Z345">
        <v>0</v>
      </c>
      <c r="AA345">
        <v>0</v>
      </c>
      <c r="AB345">
        <v>0</v>
      </c>
      <c r="AC345">
        <v>0</v>
      </c>
      <c r="AD345">
        <v>1</v>
      </c>
      <c r="AE345">
        <v>1</v>
      </c>
      <c r="AF345" t="s">
        <v>3</v>
      </c>
      <c r="AG345">
        <v>5.84</v>
      </c>
      <c r="AH345">
        <v>2</v>
      </c>
      <c r="AI345">
        <v>35381751</v>
      </c>
      <c r="AJ345">
        <v>345</v>
      </c>
      <c r="AK345">
        <v>0</v>
      </c>
      <c r="AL345">
        <v>0</v>
      </c>
      <c r="AM345">
        <v>0</v>
      </c>
      <c r="AN345">
        <v>0</v>
      </c>
      <c r="AO345">
        <v>0</v>
      </c>
      <c r="AP345">
        <v>0</v>
      </c>
      <c r="AQ345">
        <v>0</v>
      </c>
      <c r="AR345">
        <v>0</v>
      </c>
    </row>
    <row r="346" spans="1:44" x14ac:dyDescent="0.2">
      <c r="A346">
        <f>ROW(Source!A1159)</f>
        <v>1159</v>
      </c>
      <c r="B346">
        <v>35381758</v>
      </c>
      <c r="C346">
        <v>35381753</v>
      </c>
      <c r="D346">
        <v>35111398</v>
      </c>
      <c r="E346">
        <v>15872964</v>
      </c>
      <c r="F346">
        <v>1</v>
      </c>
      <c r="G346">
        <v>15872964</v>
      </c>
      <c r="H346">
        <v>1</v>
      </c>
      <c r="I346" t="s">
        <v>982</v>
      </c>
      <c r="J346" t="s">
        <v>3</v>
      </c>
      <c r="K346" t="s">
        <v>983</v>
      </c>
      <c r="L346">
        <v>1191</v>
      </c>
      <c r="N346">
        <v>1013</v>
      </c>
      <c r="O346" t="s">
        <v>984</v>
      </c>
      <c r="P346" t="s">
        <v>984</v>
      </c>
      <c r="Q346">
        <v>1</v>
      </c>
      <c r="X346">
        <v>0.42</v>
      </c>
      <c r="Y346">
        <v>0</v>
      </c>
      <c r="Z346">
        <v>0</v>
      </c>
      <c r="AA346">
        <v>0</v>
      </c>
      <c r="AB346">
        <v>0</v>
      </c>
      <c r="AC346">
        <v>0</v>
      </c>
      <c r="AD346">
        <v>1</v>
      </c>
      <c r="AE346">
        <v>1</v>
      </c>
      <c r="AF346" t="s">
        <v>3</v>
      </c>
      <c r="AG346">
        <v>0.42</v>
      </c>
      <c r="AH346">
        <v>2</v>
      </c>
      <c r="AI346">
        <v>35381754</v>
      </c>
      <c r="AJ346">
        <v>346</v>
      </c>
      <c r="AK346">
        <v>0</v>
      </c>
      <c r="AL346">
        <v>0</v>
      </c>
      <c r="AM346">
        <v>0</v>
      </c>
      <c r="AN346">
        <v>0</v>
      </c>
      <c r="AO346">
        <v>0</v>
      </c>
      <c r="AP346">
        <v>0</v>
      </c>
      <c r="AQ346">
        <v>0</v>
      </c>
      <c r="AR346">
        <v>0</v>
      </c>
    </row>
    <row r="347" spans="1:44" x14ac:dyDescent="0.2">
      <c r="A347">
        <f>ROW(Source!A1159)</f>
        <v>1159</v>
      </c>
      <c r="B347">
        <v>35381759</v>
      </c>
      <c r="C347">
        <v>35381753</v>
      </c>
      <c r="D347">
        <v>35113190</v>
      </c>
      <c r="E347">
        <v>1</v>
      </c>
      <c r="F347">
        <v>1</v>
      </c>
      <c r="G347">
        <v>15872964</v>
      </c>
      <c r="H347">
        <v>2</v>
      </c>
      <c r="I347" t="s">
        <v>1111</v>
      </c>
      <c r="J347" t="s">
        <v>1112</v>
      </c>
      <c r="K347" t="s">
        <v>1113</v>
      </c>
      <c r="L347">
        <v>1368</v>
      </c>
      <c r="N347">
        <v>1011</v>
      </c>
      <c r="O347" t="s">
        <v>988</v>
      </c>
      <c r="P347" t="s">
        <v>988</v>
      </c>
      <c r="Q347">
        <v>1</v>
      </c>
      <c r="X347">
        <v>0.2</v>
      </c>
      <c r="Y347">
        <v>0</v>
      </c>
      <c r="Z347">
        <v>44.94</v>
      </c>
      <c r="AA347">
        <v>0.64</v>
      </c>
      <c r="AB347">
        <v>0</v>
      </c>
      <c r="AC347">
        <v>0</v>
      </c>
      <c r="AD347">
        <v>1</v>
      </c>
      <c r="AE347">
        <v>0</v>
      </c>
      <c r="AF347" t="s">
        <v>3</v>
      </c>
      <c r="AG347">
        <v>0.2</v>
      </c>
      <c r="AH347">
        <v>2</v>
      </c>
      <c r="AI347">
        <v>35381755</v>
      </c>
      <c r="AJ347">
        <v>347</v>
      </c>
      <c r="AK347">
        <v>0</v>
      </c>
      <c r="AL347">
        <v>0</v>
      </c>
      <c r="AM347">
        <v>0</v>
      </c>
      <c r="AN347">
        <v>0</v>
      </c>
      <c r="AO347">
        <v>0</v>
      </c>
      <c r="AP347">
        <v>0</v>
      </c>
      <c r="AQ347">
        <v>0</v>
      </c>
      <c r="AR347">
        <v>0</v>
      </c>
    </row>
    <row r="348" spans="1:44" x14ac:dyDescent="0.2">
      <c r="A348">
        <f>ROW(Source!A1159)</f>
        <v>1159</v>
      </c>
      <c r="B348">
        <v>35381760</v>
      </c>
      <c r="C348">
        <v>35381753</v>
      </c>
      <c r="D348">
        <v>35115233</v>
      </c>
      <c r="E348">
        <v>1</v>
      </c>
      <c r="F348">
        <v>1</v>
      </c>
      <c r="G348">
        <v>15872964</v>
      </c>
      <c r="H348">
        <v>3</v>
      </c>
      <c r="I348" t="s">
        <v>1114</v>
      </c>
      <c r="J348" t="s">
        <v>1115</v>
      </c>
      <c r="K348" t="s">
        <v>1116</v>
      </c>
      <c r="L348">
        <v>1339</v>
      </c>
      <c r="N348">
        <v>1007</v>
      </c>
      <c r="O348" t="s">
        <v>1117</v>
      </c>
      <c r="P348" t="s">
        <v>1117</v>
      </c>
      <c r="Q348">
        <v>1</v>
      </c>
      <c r="X348">
        <v>1.7600000000000001E-2</v>
      </c>
      <c r="Y348">
        <v>54.81</v>
      </c>
      <c r="Z348">
        <v>0</v>
      </c>
      <c r="AA348">
        <v>0</v>
      </c>
      <c r="AB348">
        <v>0</v>
      </c>
      <c r="AC348">
        <v>0</v>
      </c>
      <c r="AD348">
        <v>1</v>
      </c>
      <c r="AE348">
        <v>0</v>
      </c>
      <c r="AF348" t="s">
        <v>3</v>
      </c>
      <c r="AG348">
        <v>1.7600000000000001E-2</v>
      </c>
      <c r="AH348">
        <v>2</v>
      </c>
      <c r="AI348">
        <v>35381756</v>
      </c>
      <c r="AJ348">
        <v>348</v>
      </c>
      <c r="AK348">
        <v>0</v>
      </c>
      <c r="AL348">
        <v>0</v>
      </c>
      <c r="AM348">
        <v>0</v>
      </c>
      <c r="AN348">
        <v>0</v>
      </c>
      <c r="AO348">
        <v>0</v>
      </c>
      <c r="AP348">
        <v>0</v>
      </c>
      <c r="AQ348">
        <v>0</v>
      </c>
      <c r="AR348">
        <v>0</v>
      </c>
    </row>
    <row r="349" spans="1:44" x14ac:dyDescent="0.2">
      <c r="A349">
        <f>ROW(Source!A1159)</f>
        <v>1159</v>
      </c>
      <c r="B349">
        <v>35381761</v>
      </c>
      <c r="C349">
        <v>35381753</v>
      </c>
      <c r="D349">
        <v>35117602</v>
      </c>
      <c r="E349">
        <v>1</v>
      </c>
      <c r="F349">
        <v>1</v>
      </c>
      <c r="G349">
        <v>15872964</v>
      </c>
      <c r="H349">
        <v>3</v>
      </c>
      <c r="I349" t="s">
        <v>1118</v>
      </c>
      <c r="J349" t="s">
        <v>1119</v>
      </c>
      <c r="K349" t="s">
        <v>1120</v>
      </c>
      <c r="L349">
        <v>1354</v>
      </c>
      <c r="N349">
        <v>1010</v>
      </c>
      <c r="O349" t="s">
        <v>52</v>
      </c>
      <c r="P349" t="s">
        <v>52</v>
      </c>
      <c r="Q349">
        <v>1</v>
      </c>
      <c r="X349">
        <v>6.7000000000000002E-3</v>
      </c>
      <c r="Y349">
        <v>16620.27</v>
      </c>
      <c r="Z349">
        <v>0</v>
      </c>
      <c r="AA349">
        <v>0</v>
      </c>
      <c r="AB349">
        <v>0</v>
      </c>
      <c r="AC349">
        <v>0</v>
      </c>
      <c r="AD349">
        <v>1</v>
      </c>
      <c r="AE349">
        <v>0</v>
      </c>
      <c r="AF349" t="s">
        <v>3</v>
      </c>
      <c r="AG349">
        <v>6.7000000000000002E-3</v>
      </c>
      <c r="AH349">
        <v>2</v>
      </c>
      <c r="AI349">
        <v>35381757</v>
      </c>
      <c r="AJ349">
        <v>349</v>
      </c>
      <c r="AK349">
        <v>0</v>
      </c>
      <c r="AL349">
        <v>0</v>
      </c>
      <c r="AM349">
        <v>0</v>
      </c>
      <c r="AN349">
        <v>0</v>
      </c>
      <c r="AO349">
        <v>0</v>
      </c>
      <c r="AP349">
        <v>0</v>
      </c>
      <c r="AQ349">
        <v>0</v>
      </c>
      <c r="AR349">
        <v>0</v>
      </c>
    </row>
    <row r="350" spans="1:44" x14ac:dyDescent="0.2">
      <c r="A350">
        <f>ROW(Source!A1160)</f>
        <v>1160</v>
      </c>
      <c r="B350">
        <v>35381766</v>
      </c>
      <c r="C350">
        <v>35381762</v>
      </c>
      <c r="D350">
        <v>35111398</v>
      </c>
      <c r="E350">
        <v>15872964</v>
      </c>
      <c r="F350">
        <v>1</v>
      </c>
      <c r="G350">
        <v>15872964</v>
      </c>
      <c r="H350">
        <v>1</v>
      </c>
      <c r="I350" t="s">
        <v>982</v>
      </c>
      <c r="J350" t="s">
        <v>3</v>
      </c>
      <c r="K350" t="s">
        <v>983</v>
      </c>
      <c r="L350">
        <v>1191</v>
      </c>
      <c r="N350">
        <v>1013</v>
      </c>
      <c r="O350" t="s">
        <v>984</v>
      </c>
      <c r="P350" t="s">
        <v>984</v>
      </c>
      <c r="Q350">
        <v>1</v>
      </c>
      <c r="X350">
        <v>14</v>
      </c>
      <c r="Y350">
        <v>0</v>
      </c>
      <c r="Z350">
        <v>0</v>
      </c>
      <c r="AA350">
        <v>0</v>
      </c>
      <c r="AB350">
        <v>0</v>
      </c>
      <c r="AC350">
        <v>0</v>
      </c>
      <c r="AD350">
        <v>1</v>
      </c>
      <c r="AE350">
        <v>1</v>
      </c>
      <c r="AF350" t="s">
        <v>3</v>
      </c>
      <c r="AG350">
        <v>14</v>
      </c>
      <c r="AH350">
        <v>2</v>
      </c>
      <c r="AI350">
        <v>35381763</v>
      </c>
      <c r="AJ350">
        <v>350</v>
      </c>
      <c r="AK350">
        <v>0</v>
      </c>
      <c r="AL350">
        <v>0</v>
      </c>
      <c r="AM350">
        <v>0</v>
      </c>
      <c r="AN350">
        <v>0</v>
      </c>
      <c r="AO350">
        <v>0</v>
      </c>
      <c r="AP350">
        <v>0</v>
      </c>
      <c r="AQ350">
        <v>0</v>
      </c>
      <c r="AR350">
        <v>0</v>
      </c>
    </row>
    <row r="351" spans="1:44" x14ac:dyDescent="0.2">
      <c r="A351">
        <f>ROW(Source!A1160)</f>
        <v>1160</v>
      </c>
      <c r="B351">
        <v>35381767</v>
      </c>
      <c r="C351">
        <v>35381762</v>
      </c>
      <c r="D351">
        <v>35112687</v>
      </c>
      <c r="E351">
        <v>1</v>
      </c>
      <c r="F351">
        <v>1</v>
      </c>
      <c r="G351">
        <v>15872964</v>
      </c>
      <c r="H351">
        <v>2</v>
      </c>
      <c r="I351" t="s">
        <v>1121</v>
      </c>
      <c r="J351" t="s">
        <v>1122</v>
      </c>
      <c r="K351" t="s">
        <v>1123</v>
      </c>
      <c r="L351">
        <v>1368</v>
      </c>
      <c r="N351">
        <v>1011</v>
      </c>
      <c r="O351" t="s">
        <v>988</v>
      </c>
      <c r="P351" t="s">
        <v>988</v>
      </c>
      <c r="Q351">
        <v>1</v>
      </c>
      <c r="X351">
        <v>3.65</v>
      </c>
      <c r="Y351">
        <v>0</v>
      </c>
      <c r="Z351">
        <v>1635</v>
      </c>
      <c r="AA351">
        <v>832.91</v>
      </c>
      <c r="AB351">
        <v>0</v>
      </c>
      <c r="AC351">
        <v>0</v>
      </c>
      <c r="AD351">
        <v>1</v>
      </c>
      <c r="AE351">
        <v>0</v>
      </c>
      <c r="AF351" t="s">
        <v>3</v>
      </c>
      <c r="AG351">
        <v>3.65</v>
      </c>
      <c r="AH351">
        <v>2</v>
      </c>
      <c r="AI351">
        <v>35381764</v>
      </c>
      <c r="AJ351">
        <v>351</v>
      </c>
      <c r="AK351">
        <v>0</v>
      </c>
      <c r="AL351">
        <v>0</v>
      </c>
      <c r="AM351">
        <v>0</v>
      </c>
      <c r="AN351">
        <v>0</v>
      </c>
      <c r="AO351">
        <v>0</v>
      </c>
      <c r="AP351">
        <v>0</v>
      </c>
      <c r="AQ351">
        <v>0</v>
      </c>
      <c r="AR351">
        <v>0</v>
      </c>
    </row>
    <row r="352" spans="1:44" x14ac:dyDescent="0.2">
      <c r="A352">
        <f>ROW(Source!A1160)</f>
        <v>1160</v>
      </c>
      <c r="B352">
        <v>35381768</v>
      </c>
      <c r="C352">
        <v>35381762</v>
      </c>
      <c r="D352">
        <v>35113169</v>
      </c>
      <c r="E352">
        <v>1</v>
      </c>
      <c r="F352">
        <v>1</v>
      </c>
      <c r="G352">
        <v>15872964</v>
      </c>
      <c r="H352">
        <v>2</v>
      </c>
      <c r="I352" t="s">
        <v>1124</v>
      </c>
      <c r="J352" t="s">
        <v>1125</v>
      </c>
      <c r="K352" t="s">
        <v>1126</v>
      </c>
      <c r="L352">
        <v>1368</v>
      </c>
      <c r="N352">
        <v>1011</v>
      </c>
      <c r="O352" t="s">
        <v>988</v>
      </c>
      <c r="P352" t="s">
        <v>988</v>
      </c>
      <c r="Q352">
        <v>1</v>
      </c>
      <c r="X352">
        <v>3.65</v>
      </c>
      <c r="Y352">
        <v>0</v>
      </c>
      <c r="Z352">
        <v>7.15</v>
      </c>
      <c r="AA352">
        <v>0.09</v>
      </c>
      <c r="AB352">
        <v>0</v>
      </c>
      <c r="AC352">
        <v>0</v>
      </c>
      <c r="AD352">
        <v>1</v>
      </c>
      <c r="AE352">
        <v>0</v>
      </c>
      <c r="AF352" t="s">
        <v>3</v>
      </c>
      <c r="AG352">
        <v>3.65</v>
      </c>
      <c r="AH352">
        <v>2</v>
      </c>
      <c r="AI352">
        <v>35381765</v>
      </c>
      <c r="AJ352">
        <v>352</v>
      </c>
      <c r="AK352">
        <v>0</v>
      </c>
      <c r="AL352">
        <v>0</v>
      </c>
      <c r="AM352">
        <v>0</v>
      </c>
      <c r="AN352">
        <v>0</v>
      </c>
      <c r="AO352">
        <v>0</v>
      </c>
      <c r="AP352">
        <v>0</v>
      </c>
      <c r="AQ352">
        <v>0</v>
      </c>
      <c r="AR352">
        <v>0</v>
      </c>
    </row>
    <row r="353" spans="1:44" x14ac:dyDescent="0.2">
      <c r="A353">
        <f>ROW(Source!A1163)</f>
        <v>1163</v>
      </c>
      <c r="B353">
        <v>35381774</v>
      </c>
      <c r="C353">
        <v>35381771</v>
      </c>
      <c r="D353">
        <v>35111398</v>
      </c>
      <c r="E353">
        <v>15872964</v>
      </c>
      <c r="F353">
        <v>1</v>
      </c>
      <c r="G353">
        <v>15872964</v>
      </c>
      <c r="H353">
        <v>1</v>
      </c>
      <c r="I353" t="s">
        <v>982</v>
      </c>
      <c r="J353" t="s">
        <v>3</v>
      </c>
      <c r="K353" t="s">
        <v>983</v>
      </c>
      <c r="L353">
        <v>1191</v>
      </c>
      <c r="N353">
        <v>1013</v>
      </c>
      <c r="O353" t="s">
        <v>984</v>
      </c>
      <c r="P353" t="s">
        <v>984</v>
      </c>
      <c r="Q353">
        <v>1</v>
      </c>
      <c r="X353">
        <v>42.81</v>
      </c>
      <c r="Y353">
        <v>0</v>
      </c>
      <c r="Z353">
        <v>0</v>
      </c>
      <c r="AA353">
        <v>0</v>
      </c>
      <c r="AB353">
        <v>0</v>
      </c>
      <c r="AC353">
        <v>0</v>
      </c>
      <c r="AD353">
        <v>1</v>
      </c>
      <c r="AE353">
        <v>1</v>
      </c>
      <c r="AF353" t="s">
        <v>3</v>
      </c>
      <c r="AG353">
        <v>42.81</v>
      </c>
      <c r="AH353">
        <v>2</v>
      </c>
      <c r="AI353">
        <v>35381772</v>
      </c>
      <c r="AJ353">
        <v>353</v>
      </c>
      <c r="AK353">
        <v>0</v>
      </c>
      <c r="AL353">
        <v>0</v>
      </c>
      <c r="AM353">
        <v>0</v>
      </c>
      <c r="AN353">
        <v>0</v>
      </c>
      <c r="AO353">
        <v>0</v>
      </c>
      <c r="AP353">
        <v>0</v>
      </c>
      <c r="AQ353">
        <v>0</v>
      </c>
      <c r="AR353">
        <v>0</v>
      </c>
    </row>
    <row r="354" spans="1:44" x14ac:dyDescent="0.2">
      <c r="A354">
        <f>ROW(Source!A1163)</f>
        <v>1163</v>
      </c>
      <c r="B354">
        <v>35381775</v>
      </c>
      <c r="C354">
        <v>35381771</v>
      </c>
      <c r="D354">
        <v>35113206</v>
      </c>
      <c r="E354">
        <v>1</v>
      </c>
      <c r="F354">
        <v>1</v>
      </c>
      <c r="G354">
        <v>15872964</v>
      </c>
      <c r="H354">
        <v>2</v>
      </c>
      <c r="I354" t="s">
        <v>989</v>
      </c>
      <c r="J354" t="s">
        <v>990</v>
      </c>
      <c r="K354" t="s">
        <v>991</v>
      </c>
      <c r="L354">
        <v>1368</v>
      </c>
      <c r="N354">
        <v>1011</v>
      </c>
      <c r="O354" t="s">
        <v>988</v>
      </c>
      <c r="P354" t="s">
        <v>988</v>
      </c>
      <c r="Q354">
        <v>1</v>
      </c>
      <c r="X354">
        <v>6.9</v>
      </c>
      <c r="Y354">
        <v>0</v>
      </c>
      <c r="Z354">
        <v>4.72</v>
      </c>
      <c r="AA354">
        <v>0.1</v>
      </c>
      <c r="AB354">
        <v>0</v>
      </c>
      <c r="AC354">
        <v>0</v>
      </c>
      <c r="AD354">
        <v>1</v>
      </c>
      <c r="AE354">
        <v>0</v>
      </c>
      <c r="AF354" t="s">
        <v>3</v>
      </c>
      <c r="AG354">
        <v>6.9</v>
      </c>
      <c r="AH354">
        <v>2</v>
      </c>
      <c r="AI354">
        <v>35381773</v>
      </c>
      <c r="AJ354">
        <v>354</v>
      </c>
      <c r="AK354">
        <v>0</v>
      </c>
      <c r="AL354">
        <v>0</v>
      </c>
      <c r="AM354">
        <v>0</v>
      </c>
      <c r="AN354">
        <v>0</v>
      </c>
      <c r="AO354">
        <v>0</v>
      </c>
      <c r="AP354">
        <v>0</v>
      </c>
      <c r="AQ354">
        <v>0</v>
      </c>
      <c r="AR354">
        <v>0</v>
      </c>
    </row>
    <row r="355" spans="1:44" x14ac:dyDescent="0.2">
      <c r="A355">
        <f>ROW(Source!A1164)</f>
        <v>1164</v>
      </c>
      <c r="B355">
        <v>35381779</v>
      </c>
      <c r="C355">
        <v>35381776</v>
      </c>
      <c r="D355">
        <v>35111398</v>
      </c>
      <c r="E355">
        <v>15872964</v>
      </c>
      <c r="F355">
        <v>1</v>
      </c>
      <c r="G355">
        <v>15872964</v>
      </c>
      <c r="H355">
        <v>1</v>
      </c>
      <c r="I355" t="s">
        <v>982</v>
      </c>
      <c r="J355" t="s">
        <v>3</v>
      </c>
      <c r="K355" t="s">
        <v>983</v>
      </c>
      <c r="L355">
        <v>1191</v>
      </c>
      <c r="N355">
        <v>1013</v>
      </c>
      <c r="O355" t="s">
        <v>984</v>
      </c>
      <c r="P355" t="s">
        <v>984</v>
      </c>
      <c r="Q355">
        <v>1</v>
      </c>
      <c r="X355">
        <v>39.22</v>
      </c>
      <c r="Y355">
        <v>0</v>
      </c>
      <c r="Z355">
        <v>0</v>
      </c>
      <c r="AA355">
        <v>0</v>
      </c>
      <c r="AB355">
        <v>0</v>
      </c>
      <c r="AC355">
        <v>0</v>
      </c>
      <c r="AD355">
        <v>1</v>
      </c>
      <c r="AE355">
        <v>1</v>
      </c>
      <c r="AF355" t="s">
        <v>3</v>
      </c>
      <c r="AG355">
        <v>39.22</v>
      </c>
      <c r="AH355">
        <v>2</v>
      </c>
      <c r="AI355">
        <v>35381777</v>
      </c>
      <c r="AJ355">
        <v>355</v>
      </c>
      <c r="AK355">
        <v>0</v>
      </c>
      <c r="AL355">
        <v>0</v>
      </c>
      <c r="AM355">
        <v>0</v>
      </c>
      <c r="AN355">
        <v>0</v>
      </c>
      <c r="AO355">
        <v>0</v>
      </c>
      <c r="AP355">
        <v>0</v>
      </c>
      <c r="AQ355">
        <v>0</v>
      </c>
      <c r="AR355">
        <v>0</v>
      </c>
    </row>
    <row r="356" spans="1:44" x14ac:dyDescent="0.2">
      <c r="A356">
        <f>ROW(Source!A1164)</f>
        <v>1164</v>
      </c>
      <c r="B356">
        <v>35381780</v>
      </c>
      <c r="C356">
        <v>35381776</v>
      </c>
      <c r="D356">
        <v>35113206</v>
      </c>
      <c r="E356">
        <v>1</v>
      </c>
      <c r="F356">
        <v>1</v>
      </c>
      <c r="G356">
        <v>15872964</v>
      </c>
      <c r="H356">
        <v>2</v>
      </c>
      <c r="I356" t="s">
        <v>989</v>
      </c>
      <c r="J356" t="s">
        <v>990</v>
      </c>
      <c r="K356" t="s">
        <v>991</v>
      </c>
      <c r="L356">
        <v>1368</v>
      </c>
      <c r="N356">
        <v>1011</v>
      </c>
      <c r="O356" t="s">
        <v>988</v>
      </c>
      <c r="P356" t="s">
        <v>988</v>
      </c>
      <c r="Q356">
        <v>1</v>
      </c>
      <c r="X356">
        <v>6.9</v>
      </c>
      <c r="Y356">
        <v>0</v>
      </c>
      <c r="Z356">
        <v>4.72</v>
      </c>
      <c r="AA356">
        <v>0.1</v>
      </c>
      <c r="AB356">
        <v>0</v>
      </c>
      <c r="AC356">
        <v>0</v>
      </c>
      <c r="AD356">
        <v>1</v>
      </c>
      <c r="AE356">
        <v>0</v>
      </c>
      <c r="AF356" t="s">
        <v>3</v>
      </c>
      <c r="AG356">
        <v>6.9</v>
      </c>
      <c r="AH356">
        <v>2</v>
      </c>
      <c r="AI356">
        <v>35381778</v>
      </c>
      <c r="AJ356">
        <v>356</v>
      </c>
      <c r="AK356">
        <v>0</v>
      </c>
      <c r="AL356">
        <v>0</v>
      </c>
      <c r="AM356">
        <v>0</v>
      </c>
      <c r="AN356">
        <v>0</v>
      </c>
      <c r="AO356">
        <v>0</v>
      </c>
      <c r="AP356">
        <v>0</v>
      </c>
      <c r="AQ356">
        <v>0</v>
      </c>
      <c r="AR356">
        <v>0</v>
      </c>
    </row>
    <row r="357" spans="1:44" x14ac:dyDescent="0.2">
      <c r="A357">
        <f>ROW(Source!A1165)</f>
        <v>1165</v>
      </c>
      <c r="B357">
        <v>35381783</v>
      </c>
      <c r="C357">
        <v>35381781</v>
      </c>
      <c r="D357">
        <v>35111398</v>
      </c>
      <c r="E357">
        <v>15872964</v>
      </c>
      <c r="F357">
        <v>1</v>
      </c>
      <c r="G357">
        <v>15872964</v>
      </c>
      <c r="H357">
        <v>1</v>
      </c>
      <c r="I357" t="s">
        <v>982</v>
      </c>
      <c r="J357" t="s">
        <v>3</v>
      </c>
      <c r="K357" t="s">
        <v>983</v>
      </c>
      <c r="L357">
        <v>1191</v>
      </c>
      <c r="N357">
        <v>1013</v>
      </c>
      <c r="O357" t="s">
        <v>984</v>
      </c>
      <c r="P357" t="s">
        <v>984</v>
      </c>
      <c r="Q357">
        <v>1</v>
      </c>
      <c r="X357">
        <v>34.630000000000003</v>
      </c>
      <c r="Y357">
        <v>0</v>
      </c>
      <c r="Z357">
        <v>0</v>
      </c>
      <c r="AA357">
        <v>0</v>
      </c>
      <c r="AB357">
        <v>0</v>
      </c>
      <c r="AC357">
        <v>0</v>
      </c>
      <c r="AD357">
        <v>1</v>
      </c>
      <c r="AE357">
        <v>1</v>
      </c>
      <c r="AF357" t="s">
        <v>3</v>
      </c>
      <c r="AG357">
        <v>34.630000000000003</v>
      </c>
      <c r="AH357">
        <v>2</v>
      </c>
      <c r="AI357">
        <v>35381782</v>
      </c>
      <c r="AJ357">
        <v>357</v>
      </c>
      <c r="AK357">
        <v>0</v>
      </c>
      <c r="AL357">
        <v>0</v>
      </c>
      <c r="AM357">
        <v>0</v>
      </c>
      <c r="AN357">
        <v>0</v>
      </c>
      <c r="AO357">
        <v>0</v>
      </c>
      <c r="AP357">
        <v>0</v>
      </c>
      <c r="AQ357">
        <v>0</v>
      </c>
      <c r="AR357">
        <v>0</v>
      </c>
    </row>
    <row r="358" spans="1:44" x14ac:dyDescent="0.2">
      <c r="A358">
        <f>ROW(Source!A1166)</f>
        <v>1166</v>
      </c>
      <c r="B358">
        <v>35381836</v>
      </c>
      <c r="C358">
        <v>35381834</v>
      </c>
      <c r="D358">
        <v>35111398</v>
      </c>
      <c r="E358">
        <v>15872964</v>
      </c>
      <c r="F358">
        <v>1</v>
      </c>
      <c r="G358">
        <v>15872964</v>
      </c>
      <c r="H358">
        <v>1</v>
      </c>
      <c r="I358" t="s">
        <v>982</v>
      </c>
      <c r="J358" t="s">
        <v>3</v>
      </c>
      <c r="K358" t="s">
        <v>983</v>
      </c>
      <c r="L358">
        <v>1191</v>
      </c>
      <c r="N358">
        <v>1013</v>
      </c>
      <c r="O358" t="s">
        <v>984</v>
      </c>
      <c r="P358" t="s">
        <v>984</v>
      </c>
      <c r="Q358">
        <v>1</v>
      </c>
      <c r="X358">
        <v>38.86</v>
      </c>
      <c r="Y358">
        <v>0</v>
      </c>
      <c r="Z358">
        <v>0</v>
      </c>
      <c r="AA358">
        <v>0</v>
      </c>
      <c r="AB358">
        <v>0</v>
      </c>
      <c r="AC358">
        <v>0</v>
      </c>
      <c r="AD358">
        <v>1</v>
      </c>
      <c r="AE358">
        <v>1</v>
      </c>
      <c r="AF358" t="s">
        <v>3</v>
      </c>
      <c r="AG358">
        <v>38.86</v>
      </c>
      <c r="AH358">
        <v>2</v>
      </c>
      <c r="AI358">
        <v>35381836</v>
      </c>
      <c r="AJ358">
        <v>358</v>
      </c>
      <c r="AK358">
        <v>0</v>
      </c>
      <c r="AL358">
        <v>0</v>
      </c>
      <c r="AM358">
        <v>0</v>
      </c>
      <c r="AN358">
        <v>0</v>
      </c>
      <c r="AO358">
        <v>0</v>
      </c>
      <c r="AP358">
        <v>0</v>
      </c>
      <c r="AQ358">
        <v>0</v>
      </c>
      <c r="AR358">
        <v>0</v>
      </c>
    </row>
    <row r="359" spans="1:44" x14ac:dyDescent="0.2">
      <c r="A359">
        <f>ROW(Source!A1166)</f>
        <v>1166</v>
      </c>
      <c r="B359">
        <v>35381837</v>
      </c>
      <c r="C359">
        <v>35381834</v>
      </c>
      <c r="D359">
        <v>35113133</v>
      </c>
      <c r="E359">
        <v>1</v>
      </c>
      <c r="F359">
        <v>1</v>
      </c>
      <c r="G359">
        <v>15872964</v>
      </c>
      <c r="H359">
        <v>2</v>
      </c>
      <c r="I359" t="s">
        <v>985</v>
      </c>
      <c r="J359" t="s">
        <v>986</v>
      </c>
      <c r="K359" t="s">
        <v>987</v>
      </c>
      <c r="L359">
        <v>1368</v>
      </c>
      <c r="N359">
        <v>1011</v>
      </c>
      <c r="O359" t="s">
        <v>988</v>
      </c>
      <c r="P359" t="s">
        <v>988</v>
      </c>
      <c r="Q359">
        <v>1</v>
      </c>
      <c r="X359">
        <v>9.1</v>
      </c>
      <c r="Y359">
        <v>0</v>
      </c>
      <c r="Z359">
        <v>5.13</v>
      </c>
      <c r="AA359">
        <v>7.0000000000000007E-2</v>
      </c>
      <c r="AB359">
        <v>0</v>
      </c>
      <c r="AC359">
        <v>0</v>
      </c>
      <c r="AD359">
        <v>1</v>
      </c>
      <c r="AE359">
        <v>0</v>
      </c>
      <c r="AF359" t="s">
        <v>3</v>
      </c>
      <c r="AG359">
        <v>9.1</v>
      </c>
      <c r="AH359">
        <v>2</v>
      </c>
      <c r="AI359">
        <v>35381837</v>
      </c>
      <c r="AJ359">
        <v>359</v>
      </c>
      <c r="AK359">
        <v>0</v>
      </c>
      <c r="AL359">
        <v>0</v>
      </c>
      <c r="AM359">
        <v>0</v>
      </c>
      <c r="AN359">
        <v>0</v>
      </c>
      <c r="AO359">
        <v>0</v>
      </c>
      <c r="AP359">
        <v>0</v>
      </c>
      <c r="AQ359">
        <v>0</v>
      </c>
      <c r="AR359">
        <v>0</v>
      </c>
    </row>
    <row r="360" spans="1:44" x14ac:dyDescent="0.2">
      <c r="A360">
        <f>ROW(Source!A1166)</f>
        <v>1166</v>
      </c>
      <c r="B360">
        <v>35381838</v>
      </c>
      <c r="C360">
        <v>35381834</v>
      </c>
      <c r="D360">
        <v>35113206</v>
      </c>
      <c r="E360">
        <v>1</v>
      </c>
      <c r="F360">
        <v>1</v>
      </c>
      <c r="G360">
        <v>15872964</v>
      </c>
      <c r="H360">
        <v>2</v>
      </c>
      <c r="I360" t="s">
        <v>989</v>
      </c>
      <c r="J360" t="s">
        <v>990</v>
      </c>
      <c r="K360" t="s">
        <v>991</v>
      </c>
      <c r="L360">
        <v>1368</v>
      </c>
      <c r="N360">
        <v>1011</v>
      </c>
      <c r="O360" t="s">
        <v>988</v>
      </c>
      <c r="P360" t="s">
        <v>988</v>
      </c>
      <c r="Q360">
        <v>1</v>
      </c>
      <c r="X360">
        <v>0.15</v>
      </c>
      <c r="Y360">
        <v>0</v>
      </c>
      <c r="Z360">
        <v>4.72</v>
      </c>
      <c r="AA360">
        <v>0.1</v>
      </c>
      <c r="AB360">
        <v>0</v>
      </c>
      <c r="AC360">
        <v>0</v>
      </c>
      <c r="AD360">
        <v>1</v>
      </c>
      <c r="AE360">
        <v>0</v>
      </c>
      <c r="AF360" t="s">
        <v>3</v>
      </c>
      <c r="AG360">
        <v>0.15</v>
      </c>
      <c r="AH360">
        <v>2</v>
      </c>
      <c r="AI360">
        <v>35381838</v>
      </c>
      <c r="AJ360">
        <v>360</v>
      </c>
      <c r="AK360">
        <v>0</v>
      </c>
      <c r="AL360">
        <v>0</v>
      </c>
      <c r="AM360">
        <v>0</v>
      </c>
      <c r="AN360">
        <v>0</v>
      </c>
      <c r="AO360">
        <v>0</v>
      </c>
      <c r="AP360">
        <v>0</v>
      </c>
      <c r="AQ360">
        <v>0</v>
      </c>
      <c r="AR360">
        <v>0</v>
      </c>
    </row>
    <row r="361" spans="1:44" x14ac:dyDescent="0.2">
      <c r="A361">
        <f>ROW(Source!A1166)</f>
        <v>1166</v>
      </c>
      <c r="B361">
        <v>35381839</v>
      </c>
      <c r="C361">
        <v>35381834</v>
      </c>
      <c r="D361">
        <v>35113368</v>
      </c>
      <c r="E361">
        <v>1</v>
      </c>
      <c r="F361">
        <v>1</v>
      </c>
      <c r="G361">
        <v>15872964</v>
      </c>
      <c r="H361">
        <v>3</v>
      </c>
      <c r="I361" t="s">
        <v>1087</v>
      </c>
      <c r="J361" t="s">
        <v>1088</v>
      </c>
      <c r="K361" t="s">
        <v>1089</v>
      </c>
      <c r="L361">
        <v>1354</v>
      </c>
      <c r="N361">
        <v>1010</v>
      </c>
      <c r="O361" t="s">
        <v>52</v>
      </c>
      <c r="P361" t="s">
        <v>52</v>
      </c>
      <c r="Q361">
        <v>1</v>
      </c>
      <c r="X361">
        <v>2</v>
      </c>
      <c r="Y361">
        <v>1415.18</v>
      </c>
      <c r="Z361">
        <v>0</v>
      </c>
      <c r="AA361">
        <v>0</v>
      </c>
      <c r="AB361">
        <v>0</v>
      </c>
      <c r="AC361">
        <v>0</v>
      </c>
      <c r="AD361">
        <v>1</v>
      </c>
      <c r="AE361">
        <v>0</v>
      </c>
      <c r="AF361" t="s">
        <v>3</v>
      </c>
      <c r="AG361">
        <v>2</v>
      </c>
      <c r="AH361">
        <v>2</v>
      </c>
      <c r="AI361">
        <v>35381839</v>
      </c>
      <c r="AJ361">
        <v>361</v>
      </c>
      <c r="AK361">
        <v>0</v>
      </c>
      <c r="AL361">
        <v>0</v>
      </c>
      <c r="AM361">
        <v>0</v>
      </c>
      <c r="AN361">
        <v>0</v>
      </c>
      <c r="AO361">
        <v>0</v>
      </c>
      <c r="AP361">
        <v>0</v>
      </c>
      <c r="AQ361">
        <v>0</v>
      </c>
      <c r="AR361">
        <v>0</v>
      </c>
    </row>
    <row r="362" spans="1:44" x14ac:dyDescent="0.2">
      <c r="A362">
        <f>ROW(Source!A1166)</f>
        <v>1166</v>
      </c>
      <c r="B362">
        <v>35381840</v>
      </c>
      <c r="C362">
        <v>35381834</v>
      </c>
      <c r="D362">
        <v>35114359</v>
      </c>
      <c r="E362">
        <v>1</v>
      </c>
      <c r="F362">
        <v>1</v>
      </c>
      <c r="G362">
        <v>15872964</v>
      </c>
      <c r="H362">
        <v>3</v>
      </c>
      <c r="I362" t="s">
        <v>992</v>
      </c>
      <c r="J362" t="s">
        <v>993</v>
      </c>
      <c r="K362" t="s">
        <v>994</v>
      </c>
      <c r="L362">
        <v>1348</v>
      </c>
      <c r="N362">
        <v>1009</v>
      </c>
      <c r="O362" t="s">
        <v>995</v>
      </c>
      <c r="P362" t="s">
        <v>995</v>
      </c>
      <c r="Q362">
        <v>1000</v>
      </c>
      <c r="X362">
        <v>7.3999999999999999E-4</v>
      </c>
      <c r="Y362">
        <v>190540.34</v>
      </c>
      <c r="Z362">
        <v>0</v>
      </c>
      <c r="AA362">
        <v>0</v>
      </c>
      <c r="AB362">
        <v>0</v>
      </c>
      <c r="AC362">
        <v>0</v>
      </c>
      <c r="AD362">
        <v>1</v>
      </c>
      <c r="AE362">
        <v>0</v>
      </c>
      <c r="AF362" t="s">
        <v>3</v>
      </c>
      <c r="AG362">
        <v>7.3999999999999999E-4</v>
      </c>
      <c r="AH362">
        <v>2</v>
      </c>
      <c r="AI362">
        <v>35381840</v>
      </c>
      <c r="AJ362">
        <v>362</v>
      </c>
      <c r="AK362">
        <v>0</v>
      </c>
      <c r="AL362">
        <v>0</v>
      </c>
      <c r="AM362">
        <v>0</v>
      </c>
      <c r="AN362">
        <v>0</v>
      </c>
      <c r="AO362">
        <v>0</v>
      </c>
      <c r="AP362">
        <v>0</v>
      </c>
      <c r="AQ362">
        <v>0</v>
      </c>
      <c r="AR362">
        <v>0</v>
      </c>
    </row>
    <row r="363" spans="1:44" x14ac:dyDescent="0.2">
      <c r="A363">
        <f>ROW(Source!A1166)</f>
        <v>1166</v>
      </c>
      <c r="B363">
        <v>35381841</v>
      </c>
      <c r="C363">
        <v>35381834</v>
      </c>
      <c r="D363">
        <v>35114332</v>
      </c>
      <c r="E363">
        <v>1</v>
      </c>
      <c r="F363">
        <v>1</v>
      </c>
      <c r="G363">
        <v>15872964</v>
      </c>
      <c r="H363">
        <v>3</v>
      </c>
      <c r="I363" t="s">
        <v>996</v>
      </c>
      <c r="J363" t="s">
        <v>997</v>
      </c>
      <c r="K363" t="s">
        <v>998</v>
      </c>
      <c r="L363">
        <v>1355</v>
      </c>
      <c r="N363">
        <v>1010</v>
      </c>
      <c r="O363" t="s">
        <v>18</v>
      </c>
      <c r="P363" t="s">
        <v>18</v>
      </c>
      <c r="Q363">
        <v>100</v>
      </c>
      <c r="X363">
        <v>4</v>
      </c>
      <c r="Y363">
        <v>997.35</v>
      </c>
      <c r="Z363">
        <v>0</v>
      </c>
      <c r="AA363">
        <v>0</v>
      </c>
      <c r="AB363">
        <v>0</v>
      </c>
      <c r="AC363">
        <v>0</v>
      </c>
      <c r="AD363">
        <v>1</v>
      </c>
      <c r="AE363">
        <v>0</v>
      </c>
      <c r="AF363" t="s">
        <v>3</v>
      </c>
      <c r="AG363">
        <v>4</v>
      </c>
      <c r="AH363">
        <v>2</v>
      </c>
      <c r="AI363">
        <v>35381841</v>
      </c>
      <c r="AJ363">
        <v>363</v>
      </c>
      <c r="AK363">
        <v>0</v>
      </c>
      <c r="AL363">
        <v>0</v>
      </c>
      <c r="AM363">
        <v>0</v>
      </c>
      <c r="AN363">
        <v>0</v>
      </c>
      <c r="AO363">
        <v>0</v>
      </c>
      <c r="AP363">
        <v>0</v>
      </c>
      <c r="AQ363">
        <v>0</v>
      </c>
      <c r="AR363">
        <v>0</v>
      </c>
    </row>
    <row r="364" spans="1:44" x14ac:dyDescent="0.2">
      <c r="A364">
        <f>ROW(Source!A1166)</f>
        <v>1166</v>
      </c>
      <c r="B364">
        <v>35381842</v>
      </c>
      <c r="C364">
        <v>35381834</v>
      </c>
      <c r="D364">
        <v>35116002</v>
      </c>
      <c r="E364">
        <v>1</v>
      </c>
      <c r="F364">
        <v>1</v>
      </c>
      <c r="G364">
        <v>15872964</v>
      </c>
      <c r="H364">
        <v>3</v>
      </c>
      <c r="I364" t="s">
        <v>1090</v>
      </c>
      <c r="J364" t="s">
        <v>1091</v>
      </c>
      <c r="K364" t="s">
        <v>1092</v>
      </c>
      <c r="L364">
        <v>1301</v>
      </c>
      <c r="N364">
        <v>1003</v>
      </c>
      <c r="O364" t="s">
        <v>1002</v>
      </c>
      <c r="P364" t="s">
        <v>1002</v>
      </c>
      <c r="Q364">
        <v>1</v>
      </c>
      <c r="X364">
        <v>100</v>
      </c>
      <c r="Y364">
        <v>658.59</v>
      </c>
      <c r="Z364">
        <v>0</v>
      </c>
      <c r="AA364">
        <v>0</v>
      </c>
      <c r="AB364">
        <v>0</v>
      </c>
      <c r="AC364">
        <v>0</v>
      </c>
      <c r="AD364">
        <v>1</v>
      </c>
      <c r="AE364">
        <v>0</v>
      </c>
      <c r="AF364" t="s">
        <v>3</v>
      </c>
      <c r="AG364">
        <v>100</v>
      </c>
      <c r="AH364">
        <v>2</v>
      </c>
      <c r="AI364">
        <v>35381842</v>
      </c>
      <c r="AJ364">
        <v>364</v>
      </c>
      <c r="AK364">
        <v>0</v>
      </c>
      <c r="AL364">
        <v>0</v>
      </c>
      <c r="AM364">
        <v>0</v>
      </c>
      <c r="AN364">
        <v>0</v>
      </c>
      <c r="AO364">
        <v>0</v>
      </c>
      <c r="AP364">
        <v>0</v>
      </c>
      <c r="AQ364">
        <v>0</v>
      </c>
      <c r="AR364">
        <v>0</v>
      </c>
    </row>
    <row r="365" spans="1:44" x14ac:dyDescent="0.2">
      <c r="A365">
        <f>ROW(Source!A1166)</f>
        <v>1166</v>
      </c>
      <c r="B365">
        <v>35381843</v>
      </c>
      <c r="C365">
        <v>35381834</v>
      </c>
      <c r="D365">
        <v>35116003</v>
      </c>
      <c r="E365">
        <v>1</v>
      </c>
      <c r="F365">
        <v>1</v>
      </c>
      <c r="G365">
        <v>15872964</v>
      </c>
      <c r="H365">
        <v>3</v>
      </c>
      <c r="I365" t="s">
        <v>1093</v>
      </c>
      <c r="J365" t="s">
        <v>1094</v>
      </c>
      <c r="K365" t="s">
        <v>1095</v>
      </c>
      <c r="L365">
        <v>1354</v>
      </c>
      <c r="N365">
        <v>1010</v>
      </c>
      <c r="O365" t="s">
        <v>52</v>
      </c>
      <c r="P365" t="s">
        <v>52</v>
      </c>
      <c r="Q365">
        <v>1</v>
      </c>
      <c r="X365">
        <v>15</v>
      </c>
      <c r="Y365">
        <v>153.13</v>
      </c>
      <c r="Z365">
        <v>0</v>
      </c>
      <c r="AA365">
        <v>0</v>
      </c>
      <c r="AB365">
        <v>0</v>
      </c>
      <c r="AC365">
        <v>0</v>
      </c>
      <c r="AD365">
        <v>1</v>
      </c>
      <c r="AE365">
        <v>0</v>
      </c>
      <c r="AF365" t="s">
        <v>3</v>
      </c>
      <c r="AG365">
        <v>15</v>
      </c>
      <c r="AH365">
        <v>2</v>
      </c>
      <c r="AI365">
        <v>35381843</v>
      </c>
      <c r="AJ365">
        <v>365</v>
      </c>
      <c r="AK365">
        <v>0</v>
      </c>
      <c r="AL365">
        <v>0</v>
      </c>
      <c r="AM365">
        <v>0</v>
      </c>
      <c r="AN365">
        <v>0</v>
      </c>
      <c r="AO365">
        <v>0</v>
      </c>
      <c r="AP365">
        <v>0</v>
      </c>
      <c r="AQ365">
        <v>0</v>
      </c>
      <c r="AR365">
        <v>0</v>
      </c>
    </row>
    <row r="366" spans="1:44" x14ac:dyDescent="0.2">
      <c r="A366">
        <f>ROW(Source!A1166)</f>
        <v>1166</v>
      </c>
      <c r="B366">
        <v>35381844</v>
      </c>
      <c r="C366">
        <v>35381834</v>
      </c>
      <c r="D366">
        <v>35116004</v>
      </c>
      <c r="E366">
        <v>1</v>
      </c>
      <c r="F366">
        <v>1</v>
      </c>
      <c r="G366">
        <v>15872964</v>
      </c>
      <c r="H366">
        <v>3</v>
      </c>
      <c r="I366" t="s">
        <v>1096</v>
      </c>
      <c r="J366" t="s">
        <v>1097</v>
      </c>
      <c r="K366" t="s">
        <v>1098</v>
      </c>
      <c r="L366">
        <v>1354</v>
      </c>
      <c r="N366">
        <v>1010</v>
      </c>
      <c r="O366" t="s">
        <v>52</v>
      </c>
      <c r="P366" t="s">
        <v>52</v>
      </c>
      <c r="Q366">
        <v>1</v>
      </c>
      <c r="X366">
        <v>4</v>
      </c>
      <c r="Y366">
        <v>172.42</v>
      </c>
      <c r="Z366">
        <v>0</v>
      </c>
      <c r="AA366">
        <v>0</v>
      </c>
      <c r="AB366">
        <v>0</v>
      </c>
      <c r="AC366">
        <v>0</v>
      </c>
      <c r="AD366">
        <v>1</v>
      </c>
      <c r="AE366">
        <v>0</v>
      </c>
      <c r="AF366" t="s">
        <v>3</v>
      </c>
      <c r="AG366">
        <v>4</v>
      </c>
      <c r="AH366">
        <v>2</v>
      </c>
      <c r="AI366">
        <v>35381844</v>
      </c>
      <c r="AJ366">
        <v>366</v>
      </c>
      <c r="AK366">
        <v>0</v>
      </c>
      <c r="AL366">
        <v>0</v>
      </c>
      <c r="AM366">
        <v>0</v>
      </c>
      <c r="AN366">
        <v>0</v>
      </c>
      <c r="AO366">
        <v>0</v>
      </c>
      <c r="AP366">
        <v>0</v>
      </c>
      <c r="AQ366">
        <v>0</v>
      </c>
      <c r="AR366">
        <v>0</v>
      </c>
    </row>
    <row r="367" spans="1:44" x14ac:dyDescent="0.2">
      <c r="A367">
        <f>ROW(Source!A1166)</f>
        <v>1166</v>
      </c>
      <c r="B367">
        <v>35381845</v>
      </c>
      <c r="C367">
        <v>35381834</v>
      </c>
      <c r="D367">
        <v>35116005</v>
      </c>
      <c r="E367">
        <v>1</v>
      </c>
      <c r="F367">
        <v>1</v>
      </c>
      <c r="G367">
        <v>15872964</v>
      </c>
      <c r="H367">
        <v>3</v>
      </c>
      <c r="I367" t="s">
        <v>1099</v>
      </c>
      <c r="J367" t="s">
        <v>1100</v>
      </c>
      <c r="K367" t="s">
        <v>1101</v>
      </c>
      <c r="L367">
        <v>1354</v>
      </c>
      <c r="N367">
        <v>1010</v>
      </c>
      <c r="O367" t="s">
        <v>52</v>
      </c>
      <c r="P367" t="s">
        <v>52</v>
      </c>
      <c r="Q367">
        <v>1</v>
      </c>
      <c r="X367">
        <v>4</v>
      </c>
      <c r="Y367">
        <v>54.24</v>
      </c>
      <c r="Z367">
        <v>0</v>
      </c>
      <c r="AA367">
        <v>0</v>
      </c>
      <c r="AB367">
        <v>0</v>
      </c>
      <c r="AC367">
        <v>0</v>
      </c>
      <c r="AD367">
        <v>1</v>
      </c>
      <c r="AE367">
        <v>0</v>
      </c>
      <c r="AF367" t="s">
        <v>3</v>
      </c>
      <c r="AG367">
        <v>4</v>
      </c>
      <c r="AH367">
        <v>2</v>
      </c>
      <c r="AI367">
        <v>35381845</v>
      </c>
      <c r="AJ367">
        <v>367</v>
      </c>
      <c r="AK367">
        <v>0</v>
      </c>
      <c r="AL367">
        <v>0</v>
      </c>
      <c r="AM367">
        <v>0</v>
      </c>
      <c r="AN367">
        <v>0</v>
      </c>
      <c r="AO367">
        <v>0</v>
      </c>
      <c r="AP367">
        <v>0</v>
      </c>
      <c r="AQ367">
        <v>0</v>
      </c>
      <c r="AR367">
        <v>0</v>
      </c>
    </row>
    <row r="368" spans="1:44" x14ac:dyDescent="0.2">
      <c r="A368">
        <f>ROW(Source!A1166)</f>
        <v>1166</v>
      </c>
      <c r="B368">
        <v>35381846</v>
      </c>
      <c r="C368">
        <v>35381834</v>
      </c>
      <c r="D368">
        <v>35116007</v>
      </c>
      <c r="E368">
        <v>1</v>
      </c>
      <c r="F368">
        <v>1</v>
      </c>
      <c r="G368">
        <v>15872964</v>
      </c>
      <c r="H368">
        <v>3</v>
      </c>
      <c r="I368" t="s">
        <v>1102</v>
      </c>
      <c r="J368" t="s">
        <v>1103</v>
      </c>
      <c r="K368" t="s">
        <v>1104</v>
      </c>
      <c r="L368">
        <v>1354</v>
      </c>
      <c r="N368">
        <v>1010</v>
      </c>
      <c r="O368" t="s">
        <v>52</v>
      </c>
      <c r="P368" t="s">
        <v>52</v>
      </c>
      <c r="Q368">
        <v>1</v>
      </c>
      <c r="X368">
        <v>2</v>
      </c>
      <c r="Y368">
        <v>666.11</v>
      </c>
      <c r="Z368">
        <v>0</v>
      </c>
      <c r="AA368">
        <v>0</v>
      </c>
      <c r="AB368">
        <v>0</v>
      </c>
      <c r="AC368">
        <v>0</v>
      </c>
      <c r="AD368">
        <v>1</v>
      </c>
      <c r="AE368">
        <v>0</v>
      </c>
      <c r="AF368" t="s">
        <v>3</v>
      </c>
      <c r="AG368">
        <v>2</v>
      </c>
      <c r="AH368">
        <v>2</v>
      </c>
      <c r="AI368">
        <v>35381846</v>
      </c>
      <c r="AJ368">
        <v>368</v>
      </c>
      <c r="AK368">
        <v>0</v>
      </c>
      <c r="AL368">
        <v>0</v>
      </c>
      <c r="AM368">
        <v>0</v>
      </c>
      <c r="AN368">
        <v>0</v>
      </c>
      <c r="AO368">
        <v>0</v>
      </c>
      <c r="AP368">
        <v>0</v>
      </c>
      <c r="AQ368">
        <v>0</v>
      </c>
      <c r="AR368">
        <v>0</v>
      </c>
    </row>
    <row r="369" spans="1:44" x14ac:dyDescent="0.2">
      <c r="A369">
        <f>ROW(Source!A1166)</f>
        <v>1166</v>
      </c>
      <c r="B369">
        <v>35381847</v>
      </c>
      <c r="C369">
        <v>35381834</v>
      </c>
      <c r="D369">
        <v>35116008</v>
      </c>
      <c r="E369">
        <v>1</v>
      </c>
      <c r="F369">
        <v>1</v>
      </c>
      <c r="G369">
        <v>15872964</v>
      </c>
      <c r="H369">
        <v>3</v>
      </c>
      <c r="I369" t="s">
        <v>1105</v>
      </c>
      <c r="J369" t="s">
        <v>1106</v>
      </c>
      <c r="K369" t="s">
        <v>1107</v>
      </c>
      <c r="L369">
        <v>1354</v>
      </c>
      <c r="N369">
        <v>1010</v>
      </c>
      <c r="O369" t="s">
        <v>52</v>
      </c>
      <c r="P369" t="s">
        <v>52</v>
      </c>
      <c r="Q369">
        <v>1</v>
      </c>
      <c r="X369">
        <v>15</v>
      </c>
      <c r="Y369">
        <v>776.23</v>
      </c>
      <c r="Z369">
        <v>0</v>
      </c>
      <c r="AA369">
        <v>0</v>
      </c>
      <c r="AB369">
        <v>0</v>
      </c>
      <c r="AC369">
        <v>0</v>
      </c>
      <c r="AD369">
        <v>1</v>
      </c>
      <c r="AE369">
        <v>0</v>
      </c>
      <c r="AF369" t="s">
        <v>3</v>
      </c>
      <c r="AG369">
        <v>15</v>
      </c>
      <c r="AH369">
        <v>2</v>
      </c>
      <c r="AI369">
        <v>35381847</v>
      </c>
      <c r="AJ369">
        <v>369</v>
      </c>
      <c r="AK369">
        <v>0</v>
      </c>
      <c r="AL369">
        <v>0</v>
      </c>
      <c r="AM369">
        <v>0</v>
      </c>
      <c r="AN369">
        <v>0</v>
      </c>
      <c r="AO369">
        <v>0</v>
      </c>
      <c r="AP369">
        <v>0</v>
      </c>
      <c r="AQ369">
        <v>0</v>
      </c>
      <c r="AR369">
        <v>0</v>
      </c>
    </row>
    <row r="370" spans="1:44" x14ac:dyDescent="0.2">
      <c r="A370">
        <f>ROW(Source!A1166)</f>
        <v>1166</v>
      </c>
      <c r="B370">
        <v>35381848</v>
      </c>
      <c r="C370">
        <v>35381834</v>
      </c>
      <c r="D370">
        <v>35116009</v>
      </c>
      <c r="E370">
        <v>1</v>
      </c>
      <c r="F370">
        <v>1</v>
      </c>
      <c r="G370">
        <v>15872964</v>
      </c>
      <c r="H370">
        <v>3</v>
      </c>
      <c r="I370" t="s">
        <v>1108</v>
      </c>
      <c r="J370" t="s">
        <v>1109</v>
      </c>
      <c r="K370" t="s">
        <v>1110</v>
      </c>
      <c r="L370">
        <v>1354</v>
      </c>
      <c r="N370">
        <v>1010</v>
      </c>
      <c r="O370" t="s">
        <v>52</v>
      </c>
      <c r="P370" t="s">
        <v>52</v>
      </c>
      <c r="Q370">
        <v>1</v>
      </c>
      <c r="X370">
        <v>2</v>
      </c>
      <c r="Y370">
        <v>947.75</v>
      </c>
      <c r="Z370">
        <v>0</v>
      </c>
      <c r="AA370">
        <v>0</v>
      </c>
      <c r="AB370">
        <v>0</v>
      </c>
      <c r="AC370">
        <v>0</v>
      </c>
      <c r="AD370">
        <v>1</v>
      </c>
      <c r="AE370">
        <v>0</v>
      </c>
      <c r="AF370" t="s">
        <v>3</v>
      </c>
      <c r="AG370">
        <v>2</v>
      </c>
      <c r="AH370">
        <v>2</v>
      </c>
      <c r="AI370">
        <v>35381848</v>
      </c>
      <c r="AJ370">
        <v>370</v>
      </c>
      <c r="AK370">
        <v>0</v>
      </c>
      <c r="AL370">
        <v>0</v>
      </c>
      <c r="AM370">
        <v>0</v>
      </c>
      <c r="AN370">
        <v>0</v>
      </c>
      <c r="AO370">
        <v>0</v>
      </c>
      <c r="AP370">
        <v>0</v>
      </c>
      <c r="AQ370">
        <v>0</v>
      </c>
      <c r="AR370">
        <v>0</v>
      </c>
    </row>
    <row r="371" spans="1:44" x14ac:dyDescent="0.2">
      <c r="A371">
        <f>ROW(Source!A1167)</f>
        <v>1167</v>
      </c>
      <c r="B371">
        <v>35381821</v>
      </c>
      <c r="C371">
        <v>35381811</v>
      </c>
      <c r="D371">
        <v>35111398</v>
      </c>
      <c r="E371">
        <v>15872964</v>
      </c>
      <c r="F371">
        <v>1</v>
      </c>
      <c r="G371">
        <v>15872964</v>
      </c>
      <c r="H371">
        <v>1</v>
      </c>
      <c r="I371" t="s">
        <v>982</v>
      </c>
      <c r="J371" t="s">
        <v>3</v>
      </c>
      <c r="K371" t="s">
        <v>983</v>
      </c>
      <c r="L371">
        <v>1191</v>
      </c>
      <c r="N371">
        <v>1013</v>
      </c>
      <c r="O371" t="s">
        <v>984</v>
      </c>
      <c r="P371" t="s">
        <v>984</v>
      </c>
      <c r="Q371">
        <v>1</v>
      </c>
      <c r="X371">
        <v>1.18</v>
      </c>
      <c r="Y371">
        <v>0</v>
      </c>
      <c r="Z371">
        <v>0</v>
      </c>
      <c r="AA371">
        <v>0</v>
      </c>
      <c r="AB371">
        <v>0</v>
      </c>
      <c r="AC371">
        <v>0</v>
      </c>
      <c r="AD371">
        <v>1</v>
      </c>
      <c r="AE371">
        <v>1</v>
      </c>
      <c r="AF371" t="s">
        <v>3</v>
      </c>
      <c r="AG371">
        <v>1.18</v>
      </c>
      <c r="AH371">
        <v>2</v>
      </c>
      <c r="AI371">
        <v>35381812</v>
      </c>
      <c r="AJ371">
        <v>371</v>
      </c>
      <c r="AK371">
        <v>0</v>
      </c>
      <c r="AL371">
        <v>0</v>
      </c>
      <c r="AM371">
        <v>0</v>
      </c>
      <c r="AN371">
        <v>0</v>
      </c>
      <c r="AO371">
        <v>0</v>
      </c>
      <c r="AP371">
        <v>0</v>
      </c>
      <c r="AQ371">
        <v>0</v>
      </c>
      <c r="AR371">
        <v>0</v>
      </c>
    </row>
    <row r="372" spans="1:44" x14ac:dyDescent="0.2">
      <c r="A372">
        <f>ROW(Source!A1167)</f>
        <v>1167</v>
      </c>
      <c r="B372">
        <v>35381822</v>
      </c>
      <c r="C372">
        <v>35381811</v>
      </c>
      <c r="D372">
        <v>35112486</v>
      </c>
      <c r="E372">
        <v>1</v>
      </c>
      <c r="F372">
        <v>1</v>
      </c>
      <c r="G372">
        <v>15872964</v>
      </c>
      <c r="H372">
        <v>2</v>
      </c>
      <c r="I372" t="s">
        <v>1024</v>
      </c>
      <c r="J372" t="s">
        <v>1025</v>
      </c>
      <c r="K372" t="s">
        <v>1026</v>
      </c>
      <c r="L372">
        <v>1368</v>
      </c>
      <c r="N372">
        <v>1011</v>
      </c>
      <c r="O372" t="s">
        <v>988</v>
      </c>
      <c r="P372" t="s">
        <v>988</v>
      </c>
      <c r="Q372">
        <v>1</v>
      </c>
      <c r="X372">
        <v>0.44</v>
      </c>
      <c r="Y372">
        <v>0</v>
      </c>
      <c r="Z372">
        <v>2026.34</v>
      </c>
      <c r="AA372">
        <v>1032.6099999999999</v>
      </c>
      <c r="AB372">
        <v>0</v>
      </c>
      <c r="AC372">
        <v>0</v>
      </c>
      <c r="AD372">
        <v>1</v>
      </c>
      <c r="AE372">
        <v>0</v>
      </c>
      <c r="AF372" t="s">
        <v>3</v>
      </c>
      <c r="AG372">
        <v>0.44</v>
      </c>
      <c r="AH372">
        <v>2</v>
      </c>
      <c r="AI372">
        <v>35381813</v>
      </c>
      <c r="AJ372">
        <v>372</v>
      </c>
      <c r="AK372">
        <v>0</v>
      </c>
      <c r="AL372">
        <v>0</v>
      </c>
      <c r="AM372">
        <v>0</v>
      </c>
      <c r="AN372">
        <v>0</v>
      </c>
      <c r="AO372">
        <v>0</v>
      </c>
      <c r="AP372">
        <v>0</v>
      </c>
      <c r="AQ372">
        <v>0</v>
      </c>
      <c r="AR372">
        <v>0</v>
      </c>
    </row>
    <row r="373" spans="1:44" x14ac:dyDescent="0.2">
      <c r="A373">
        <f>ROW(Source!A1167)</f>
        <v>1167</v>
      </c>
      <c r="B373">
        <v>35381823</v>
      </c>
      <c r="C373">
        <v>35381811</v>
      </c>
      <c r="D373">
        <v>35115020</v>
      </c>
      <c r="E373">
        <v>1</v>
      </c>
      <c r="F373">
        <v>1</v>
      </c>
      <c r="G373">
        <v>15872964</v>
      </c>
      <c r="H373">
        <v>3</v>
      </c>
      <c r="I373" t="s">
        <v>1027</v>
      </c>
      <c r="J373" t="s">
        <v>1028</v>
      </c>
      <c r="K373" t="s">
        <v>1029</v>
      </c>
      <c r="L373">
        <v>1346</v>
      </c>
      <c r="N373">
        <v>1009</v>
      </c>
      <c r="O373" t="s">
        <v>1030</v>
      </c>
      <c r="P373" t="s">
        <v>1030</v>
      </c>
      <c r="Q373">
        <v>1</v>
      </c>
      <c r="X373">
        <v>0.16</v>
      </c>
      <c r="Y373">
        <v>363.22</v>
      </c>
      <c r="Z373">
        <v>0</v>
      </c>
      <c r="AA373">
        <v>0</v>
      </c>
      <c r="AB373">
        <v>0</v>
      </c>
      <c r="AC373">
        <v>0</v>
      </c>
      <c r="AD373">
        <v>1</v>
      </c>
      <c r="AE373">
        <v>0</v>
      </c>
      <c r="AF373" t="s">
        <v>3</v>
      </c>
      <c r="AG373">
        <v>0.16</v>
      </c>
      <c r="AH373">
        <v>2</v>
      </c>
      <c r="AI373">
        <v>35381814</v>
      </c>
      <c r="AJ373">
        <v>373</v>
      </c>
      <c r="AK373">
        <v>0</v>
      </c>
      <c r="AL373">
        <v>0</v>
      </c>
      <c r="AM373">
        <v>0</v>
      </c>
      <c r="AN373">
        <v>0</v>
      </c>
      <c r="AO373">
        <v>0</v>
      </c>
      <c r="AP373">
        <v>0</v>
      </c>
      <c r="AQ373">
        <v>0</v>
      </c>
      <c r="AR373">
        <v>0</v>
      </c>
    </row>
    <row r="374" spans="1:44" x14ac:dyDescent="0.2">
      <c r="A374">
        <f>ROW(Source!A1167)</f>
        <v>1167</v>
      </c>
      <c r="B374">
        <v>35381824</v>
      </c>
      <c r="C374">
        <v>35381811</v>
      </c>
      <c r="D374">
        <v>35122310</v>
      </c>
      <c r="E374">
        <v>1</v>
      </c>
      <c r="F374">
        <v>1</v>
      </c>
      <c r="G374">
        <v>15872964</v>
      </c>
      <c r="H374">
        <v>3</v>
      </c>
      <c r="I374" t="s">
        <v>1031</v>
      </c>
      <c r="J374" t="s">
        <v>1032</v>
      </c>
      <c r="K374" t="s">
        <v>1033</v>
      </c>
      <c r="L374">
        <v>1301</v>
      </c>
      <c r="N374">
        <v>1003</v>
      </c>
      <c r="O374" t="s">
        <v>1002</v>
      </c>
      <c r="P374" t="s">
        <v>1002</v>
      </c>
      <c r="Q374">
        <v>1</v>
      </c>
      <c r="X374">
        <v>5</v>
      </c>
      <c r="Y374">
        <v>5.71</v>
      </c>
      <c r="Z374">
        <v>0</v>
      </c>
      <c r="AA374">
        <v>0</v>
      </c>
      <c r="AB374">
        <v>0</v>
      </c>
      <c r="AC374">
        <v>0</v>
      </c>
      <c r="AD374">
        <v>1</v>
      </c>
      <c r="AE374">
        <v>0</v>
      </c>
      <c r="AF374" t="s">
        <v>3</v>
      </c>
      <c r="AG374">
        <v>5</v>
      </c>
      <c r="AH374">
        <v>2</v>
      </c>
      <c r="AI374">
        <v>35381815</v>
      </c>
      <c r="AJ374">
        <v>374</v>
      </c>
      <c r="AK374">
        <v>0</v>
      </c>
      <c r="AL374">
        <v>0</v>
      </c>
      <c r="AM374">
        <v>0</v>
      </c>
      <c r="AN374">
        <v>0</v>
      </c>
      <c r="AO374">
        <v>0</v>
      </c>
      <c r="AP374">
        <v>0</v>
      </c>
      <c r="AQ374">
        <v>0</v>
      </c>
      <c r="AR374">
        <v>0</v>
      </c>
    </row>
    <row r="375" spans="1:44" x14ac:dyDescent="0.2">
      <c r="A375">
        <f>ROW(Source!A1167)</f>
        <v>1167</v>
      </c>
      <c r="B375">
        <v>35381825</v>
      </c>
      <c r="C375">
        <v>35381811</v>
      </c>
      <c r="D375">
        <v>35122207</v>
      </c>
      <c r="E375">
        <v>1</v>
      </c>
      <c r="F375">
        <v>1</v>
      </c>
      <c r="G375">
        <v>15872964</v>
      </c>
      <c r="H375">
        <v>3</v>
      </c>
      <c r="I375" t="s">
        <v>1034</v>
      </c>
      <c r="J375" t="s">
        <v>1035</v>
      </c>
      <c r="K375" t="s">
        <v>1036</v>
      </c>
      <c r="L375">
        <v>1356</v>
      </c>
      <c r="N375">
        <v>1010</v>
      </c>
      <c r="O375" t="s">
        <v>242</v>
      </c>
      <c r="P375" t="s">
        <v>242</v>
      </c>
      <c r="Q375">
        <v>1000</v>
      </c>
      <c r="X375">
        <v>5.0000000000000001E-3</v>
      </c>
      <c r="Y375">
        <v>718.56</v>
      </c>
      <c r="Z375">
        <v>0</v>
      </c>
      <c r="AA375">
        <v>0</v>
      </c>
      <c r="AB375">
        <v>0</v>
      </c>
      <c r="AC375">
        <v>0</v>
      </c>
      <c r="AD375">
        <v>1</v>
      </c>
      <c r="AE375">
        <v>0</v>
      </c>
      <c r="AF375" t="s">
        <v>3</v>
      </c>
      <c r="AG375">
        <v>5.0000000000000001E-3</v>
      </c>
      <c r="AH375">
        <v>2</v>
      </c>
      <c r="AI375">
        <v>35381816</v>
      </c>
      <c r="AJ375">
        <v>375</v>
      </c>
      <c r="AK375">
        <v>0</v>
      </c>
      <c r="AL375">
        <v>0</v>
      </c>
      <c r="AM375">
        <v>0</v>
      </c>
      <c r="AN375">
        <v>0</v>
      </c>
      <c r="AO375">
        <v>0</v>
      </c>
      <c r="AP375">
        <v>0</v>
      </c>
      <c r="AQ375">
        <v>0</v>
      </c>
      <c r="AR375">
        <v>0</v>
      </c>
    </row>
    <row r="376" spans="1:44" x14ac:dyDescent="0.2">
      <c r="A376">
        <f>ROW(Source!A1167)</f>
        <v>1167</v>
      </c>
      <c r="B376">
        <v>35381826</v>
      </c>
      <c r="C376">
        <v>35381811</v>
      </c>
      <c r="D376">
        <v>35122491</v>
      </c>
      <c r="E376">
        <v>1</v>
      </c>
      <c r="F376">
        <v>1</v>
      </c>
      <c r="G376">
        <v>15872964</v>
      </c>
      <c r="H376">
        <v>3</v>
      </c>
      <c r="I376" t="s">
        <v>1037</v>
      </c>
      <c r="J376" t="s">
        <v>1038</v>
      </c>
      <c r="K376" t="s">
        <v>1039</v>
      </c>
      <c r="L376">
        <v>1354</v>
      </c>
      <c r="N376">
        <v>1010</v>
      </c>
      <c r="O376" t="s">
        <v>52</v>
      </c>
      <c r="P376" t="s">
        <v>52</v>
      </c>
      <c r="Q376">
        <v>1</v>
      </c>
      <c r="X376">
        <v>10</v>
      </c>
      <c r="Y376">
        <v>29.36</v>
      </c>
      <c r="Z376">
        <v>0</v>
      </c>
      <c r="AA376">
        <v>0</v>
      </c>
      <c r="AB376">
        <v>0</v>
      </c>
      <c r="AC376">
        <v>0</v>
      </c>
      <c r="AD376">
        <v>1</v>
      </c>
      <c r="AE376">
        <v>0</v>
      </c>
      <c r="AF376" t="s">
        <v>3</v>
      </c>
      <c r="AG376">
        <v>10</v>
      </c>
      <c r="AH376">
        <v>2</v>
      </c>
      <c r="AI376">
        <v>35381817</v>
      </c>
      <c r="AJ376">
        <v>376</v>
      </c>
      <c r="AK376">
        <v>0</v>
      </c>
      <c r="AL376">
        <v>0</v>
      </c>
      <c r="AM376">
        <v>0</v>
      </c>
      <c r="AN376">
        <v>0</v>
      </c>
      <c r="AO376">
        <v>0</v>
      </c>
      <c r="AP376">
        <v>0</v>
      </c>
      <c r="AQ376">
        <v>0</v>
      </c>
      <c r="AR376">
        <v>0</v>
      </c>
    </row>
    <row r="377" spans="1:44" x14ac:dyDescent="0.2">
      <c r="A377">
        <f>ROW(Source!A1167)</f>
        <v>1167</v>
      </c>
      <c r="B377">
        <v>35381827</v>
      </c>
      <c r="C377">
        <v>35381811</v>
      </c>
      <c r="D377">
        <v>35122522</v>
      </c>
      <c r="E377">
        <v>1</v>
      </c>
      <c r="F377">
        <v>1</v>
      </c>
      <c r="G377">
        <v>15872964</v>
      </c>
      <c r="H377">
        <v>3</v>
      </c>
      <c r="I377" t="s">
        <v>1040</v>
      </c>
      <c r="J377" t="s">
        <v>1041</v>
      </c>
      <c r="K377" t="s">
        <v>1042</v>
      </c>
      <c r="L377">
        <v>1355</v>
      </c>
      <c r="N377">
        <v>1010</v>
      </c>
      <c r="O377" t="s">
        <v>18</v>
      </c>
      <c r="P377" t="s">
        <v>18</v>
      </c>
      <c r="Q377">
        <v>100</v>
      </c>
      <c r="X377">
        <v>0.26</v>
      </c>
      <c r="Y377">
        <v>127.48</v>
      </c>
      <c r="Z377">
        <v>0</v>
      </c>
      <c r="AA377">
        <v>0</v>
      </c>
      <c r="AB377">
        <v>0</v>
      </c>
      <c r="AC377">
        <v>0</v>
      </c>
      <c r="AD377">
        <v>1</v>
      </c>
      <c r="AE377">
        <v>0</v>
      </c>
      <c r="AF377" t="s">
        <v>3</v>
      </c>
      <c r="AG377">
        <v>0.26</v>
      </c>
      <c r="AH377">
        <v>2</v>
      </c>
      <c r="AI377">
        <v>35381818</v>
      </c>
      <c r="AJ377">
        <v>377</v>
      </c>
      <c r="AK377">
        <v>0</v>
      </c>
      <c r="AL377">
        <v>0</v>
      </c>
      <c r="AM377">
        <v>0</v>
      </c>
      <c r="AN377">
        <v>0</v>
      </c>
      <c r="AO377">
        <v>0</v>
      </c>
      <c r="AP377">
        <v>0</v>
      </c>
      <c r="AQ377">
        <v>0</v>
      </c>
      <c r="AR377">
        <v>0</v>
      </c>
    </row>
    <row r="378" spans="1:44" x14ac:dyDescent="0.2">
      <c r="A378">
        <f>ROW(Source!A1167)</f>
        <v>1167</v>
      </c>
      <c r="B378">
        <v>35381828</v>
      </c>
      <c r="C378">
        <v>35381811</v>
      </c>
      <c r="D378">
        <v>35122244</v>
      </c>
      <c r="E378">
        <v>1</v>
      </c>
      <c r="F378">
        <v>1</v>
      </c>
      <c r="G378">
        <v>15872964</v>
      </c>
      <c r="H378">
        <v>3</v>
      </c>
      <c r="I378" t="s">
        <v>1043</v>
      </c>
      <c r="J378" t="s">
        <v>1044</v>
      </c>
      <c r="K378" t="s">
        <v>1045</v>
      </c>
      <c r="L378">
        <v>1356</v>
      </c>
      <c r="N378">
        <v>1010</v>
      </c>
      <c r="O378" t="s">
        <v>242</v>
      </c>
      <c r="P378" t="s">
        <v>242</v>
      </c>
      <c r="Q378">
        <v>1000</v>
      </c>
      <c r="X378">
        <v>0.02</v>
      </c>
      <c r="Y378">
        <v>258.44</v>
      </c>
      <c r="Z378">
        <v>0</v>
      </c>
      <c r="AA378">
        <v>0</v>
      </c>
      <c r="AB378">
        <v>0</v>
      </c>
      <c r="AC378">
        <v>0</v>
      </c>
      <c r="AD378">
        <v>1</v>
      </c>
      <c r="AE378">
        <v>0</v>
      </c>
      <c r="AF378" t="s">
        <v>3</v>
      </c>
      <c r="AG378">
        <v>0.02</v>
      </c>
      <c r="AH378">
        <v>2</v>
      </c>
      <c r="AI378">
        <v>35381819</v>
      </c>
      <c r="AJ378">
        <v>378</v>
      </c>
      <c r="AK378">
        <v>0</v>
      </c>
      <c r="AL378">
        <v>0</v>
      </c>
      <c r="AM378">
        <v>0</v>
      </c>
      <c r="AN378">
        <v>0</v>
      </c>
      <c r="AO378">
        <v>0</v>
      </c>
      <c r="AP378">
        <v>0</v>
      </c>
      <c r="AQ378">
        <v>0</v>
      </c>
      <c r="AR378">
        <v>0</v>
      </c>
    </row>
    <row r="379" spans="1:44" x14ac:dyDescent="0.2">
      <c r="A379">
        <f>ROW(Source!A1167)</f>
        <v>1167</v>
      </c>
      <c r="B379">
        <v>35381829</v>
      </c>
      <c r="C379">
        <v>35381811</v>
      </c>
      <c r="D379">
        <v>35123597</v>
      </c>
      <c r="E379">
        <v>1</v>
      </c>
      <c r="F379">
        <v>1</v>
      </c>
      <c r="G379">
        <v>15872964</v>
      </c>
      <c r="H379">
        <v>3</v>
      </c>
      <c r="I379" t="s">
        <v>1046</v>
      </c>
      <c r="J379" t="s">
        <v>1047</v>
      </c>
      <c r="K379" t="s">
        <v>1048</v>
      </c>
      <c r="L379">
        <v>1303</v>
      </c>
      <c r="N379">
        <v>1003</v>
      </c>
      <c r="O379" t="s">
        <v>35</v>
      </c>
      <c r="P379" t="s">
        <v>35</v>
      </c>
      <c r="Q379">
        <v>1000</v>
      </c>
      <c r="X379">
        <v>0.10299999999999999</v>
      </c>
      <c r="Y379">
        <v>99643.05</v>
      </c>
      <c r="Z379">
        <v>0</v>
      </c>
      <c r="AA379">
        <v>0</v>
      </c>
      <c r="AB379">
        <v>0</v>
      </c>
      <c r="AC379">
        <v>0</v>
      </c>
      <c r="AD379">
        <v>1</v>
      </c>
      <c r="AE379">
        <v>0</v>
      </c>
      <c r="AF379" t="s">
        <v>3</v>
      </c>
      <c r="AG379">
        <v>0.10299999999999999</v>
      </c>
      <c r="AH379">
        <v>2</v>
      </c>
      <c r="AI379">
        <v>35381820</v>
      </c>
      <c r="AJ379">
        <v>379</v>
      </c>
      <c r="AK379">
        <v>0</v>
      </c>
      <c r="AL379">
        <v>0</v>
      </c>
      <c r="AM379">
        <v>0</v>
      </c>
      <c r="AN379">
        <v>0</v>
      </c>
      <c r="AO379">
        <v>0</v>
      </c>
      <c r="AP379">
        <v>0</v>
      </c>
      <c r="AQ379">
        <v>0</v>
      </c>
      <c r="AR379">
        <v>0</v>
      </c>
    </row>
    <row r="380" spans="1:44" x14ac:dyDescent="0.2">
      <c r="A380">
        <f>ROW(Source!A1169)</f>
        <v>1169</v>
      </c>
      <c r="B380">
        <v>35381833</v>
      </c>
      <c r="C380">
        <v>35381831</v>
      </c>
      <c r="D380">
        <v>35111398</v>
      </c>
      <c r="E380">
        <v>15872964</v>
      </c>
      <c r="F380">
        <v>1</v>
      </c>
      <c r="G380">
        <v>15872964</v>
      </c>
      <c r="H380">
        <v>1</v>
      </c>
      <c r="I380" t="s">
        <v>982</v>
      </c>
      <c r="J380" t="s">
        <v>3</v>
      </c>
      <c r="K380" t="s">
        <v>983</v>
      </c>
      <c r="L380">
        <v>1191</v>
      </c>
      <c r="N380">
        <v>1013</v>
      </c>
      <c r="O380" t="s">
        <v>984</v>
      </c>
      <c r="P380" t="s">
        <v>984</v>
      </c>
      <c r="Q380">
        <v>1</v>
      </c>
      <c r="X380">
        <v>17.77</v>
      </c>
      <c r="Y380">
        <v>0</v>
      </c>
      <c r="Z380">
        <v>0</v>
      </c>
      <c r="AA380">
        <v>0</v>
      </c>
      <c r="AB380">
        <v>0</v>
      </c>
      <c r="AC380">
        <v>0</v>
      </c>
      <c r="AD380">
        <v>1</v>
      </c>
      <c r="AE380">
        <v>1</v>
      </c>
      <c r="AF380" t="s">
        <v>3</v>
      </c>
      <c r="AG380">
        <v>17.77</v>
      </c>
      <c r="AH380">
        <v>2</v>
      </c>
      <c r="AI380">
        <v>35381832</v>
      </c>
      <c r="AJ380">
        <v>380</v>
      </c>
      <c r="AK380">
        <v>0</v>
      </c>
      <c r="AL380">
        <v>0</v>
      </c>
      <c r="AM380">
        <v>0</v>
      </c>
      <c r="AN380">
        <v>0</v>
      </c>
      <c r="AO380">
        <v>0</v>
      </c>
      <c r="AP380">
        <v>0</v>
      </c>
      <c r="AQ380">
        <v>0</v>
      </c>
      <c r="AR380">
        <v>0</v>
      </c>
    </row>
    <row r="381" spans="1:44" x14ac:dyDescent="0.2">
      <c r="A381">
        <f>ROW(Source!A1205)</f>
        <v>1205</v>
      </c>
      <c r="B381">
        <v>35381909</v>
      </c>
      <c r="C381">
        <v>35381907</v>
      </c>
      <c r="D381">
        <v>35111398</v>
      </c>
      <c r="E381">
        <v>15872964</v>
      </c>
      <c r="F381">
        <v>1</v>
      </c>
      <c r="G381">
        <v>15872964</v>
      </c>
      <c r="H381">
        <v>1</v>
      </c>
      <c r="I381" t="s">
        <v>982</v>
      </c>
      <c r="J381" t="s">
        <v>3</v>
      </c>
      <c r="K381" t="s">
        <v>983</v>
      </c>
      <c r="L381">
        <v>1191</v>
      </c>
      <c r="N381">
        <v>1013</v>
      </c>
      <c r="O381" t="s">
        <v>984</v>
      </c>
      <c r="P381" t="s">
        <v>984</v>
      </c>
      <c r="Q381">
        <v>1</v>
      </c>
      <c r="X381">
        <v>5.84</v>
      </c>
      <c r="Y381">
        <v>0</v>
      </c>
      <c r="Z381">
        <v>0</v>
      </c>
      <c r="AA381">
        <v>0</v>
      </c>
      <c r="AB381">
        <v>0</v>
      </c>
      <c r="AC381">
        <v>0</v>
      </c>
      <c r="AD381">
        <v>1</v>
      </c>
      <c r="AE381">
        <v>1</v>
      </c>
      <c r="AF381" t="s">
        <v>3</v>
      </c>
      <c r="AG381">
        <v>5.84</v>
      </c>
      <c r="AH381">
        <v>2</v>
      </c>
      <c r="AI381">
        <v>35381908</v>
      </c>
      <c r="AJ381">
        <v>381</v>
      </c>
      <c r="AK381">
        <v>0</v>
      </c>
      <c r="AL381">
        <v>0</v>
      </c>
      <c r="AM381">
        <v>0</v>
      </c>
      <c r="AN381">
        <v>0</v>
      </c>
      <c r="AO381">
        <v>0</v>
      </c>
      <c r="AP381">
        <v>0</v>
      </c>
      <c r="AQ381">
        <v>0</v>
      </c>
      <c r="AR381">
        <v>0</v>
      </c>
    </row>
    <row r="382" spans="1:44" x14ac:dyDescent="0.2">
      <c r="A382">
        <f>ROW(Source!A1206)</f>
        <v>1206</v>
      </c>
      <c r="B382">
        <v>35381915</v>
      </c>
      <c r="C382">
        <v>35381910</v>
      </c>
      <c r="D382">
        <v>35111398</v>
      </c>
      <c r="E382">
        <v>15872964</v>
      </c>
      <c r="F382">
        <v>1</v>
      </c>
      <c r="G382">
        <v>15872964</v>
      </c>
      <c r="H382">
        <v>1</v>
      </c>
      <c r="I382" t="s">
        <v>982</v>
      </c>
      <c r="J382" t="s">
        <v>3</v>
      </c>
      <c r="K382" t="s">
        <v>983</v>
      </c>
      <c r="L382">
        <v>1191</v>
      </c>
      <c r="N382">
        <v>1013</v>
      </c>
      <c r="O382" t="s">
        <v>984</v>
      </c>
      <c r="P382" t="s">
        <v>984</v>
      </c>
      <c r="Q382">
        <v>1</v>
      </c>
      <c r="X382">
        <v>0.42</v>
      </c>
      <c r="Y382">
        <v>0</v>
      </c>
      <c r="Z382">
        <v>0</v>
      </c>
      <c r="AA382">
        <v>0</v>
      </c>
      <c r="AB382">
        <v>0</v>
      </c>
      <c r="AC382">
        <v>0</v>
      </c>
      <c r="AD382">
        <v>1</v>
      </c>
      <c r="AE382">
        <v>1</v>
      </c>
      <c r="AF382" t="s">
        <v>3</v>
      </c>
      <c r="AG382">
        <v>0.42</v>
      </c>
      <c r="AH382">
        <v>2</v>
      </c>
      <c r="AI382">
        <v>35381911</v>
      </c>
      <c r="AJ382">
        <v>382</v>
      </c>
      <c r="AK382">
        <v>0</v>
      </c>
      <c r="AL382">
        <v>0</v>
      </c>
      <c r="AM382">
        <v>0</v>
      </c>
      <c r="AN382">
        <v>0</v>
      </c>
      <c r="AO382">
        <v>0</v>
      </c>
      <c r="AP382">
        <v>0</v>
      </c>
      <c r="AQ382">
        <v>0</v>
      </c>
      <c r="AR382">
        <v>0</v>
      </c>
    </row>
    <row r="383" spans="1:44" x14ac:dyDescent="0.2">
      <c r="A383">
        <f>ROW(Source!A1206)</f>
        <v>1206</v>
      </c>
      <c r="B383">
        <v>35381916</v>
      </c>
      <c r="C383">
        <v>35381910</v>
      </c>
      <c r="D383">
        <v>35113190</v>
      </c>
      <c r="E383">
        <v>1</v>
      </c>
      <c r="F383">
        <v>1</v>
      </c>
      <c r="G383">
        <v>15872964</v>
      </c>
      <c r="H383">
        <v>2</v>
      </c>
      <c r="I383" t="s">
        <v>1111</v>
      </c>
      <c r="J383" t="s">
        <v>1112</v>
      </c>
      <c r="K383" t="s">
        <v>1113</v>
      </c>
      <c r="L383">
        <v>1368</v>
      </c>
      <c r="N383">
        <v>1011</v>
      </c>
      <c r="O383" t="s">
        <v>988</v>
      </c>
      <c r="P383" t="s">
        <v>988</v>
      </c>
      <c r="Q383">
        <v>1</v>
      </c>
      <c r="X383">
        <v>0.2</v>
      </c>
      <c r="Y383">
        <v>0</v>
      </c>
      <c r="Z383">
        <v>44.94</v>
      </c>
      <c r="AA383">
        <v>0.64</v>
      </c>
      <c r="AB383">
        <v>0</v>
      </c>
      <c r="AC383">
        <v>0</v>
      </c>
      <c r="AD383">
        <v>1</v>
      </c>
      <c r="AE383">
        <v>0</v>
      </c>
      <c r="AF383" t="s">
        <v>3</v>
      </c>
      <c r="AG383">
        <v>0.2</v>
      </c>
      <c r="AH383">
        <v>2</v>
      </c>
      <c r="AI383">
        <v>35381912</v>
      </c>
      <c r="AJ383">
        <v>383</v>
      </c>
      <c r="AK383">
        <v>0</v>
      </c>
      <c r="AL383">
        <v>0</v>
      </c>
      <c r="AM383">
        <v>0</v>
      </c>
      <c r="AN383">
        <v>0</v>
      </c>
      <c r="AO383">
        <v>0</v>
      </c>
      <c r="AP383">
        <v>0</v>
      </c>
      <c r="AQ383">
        <v>0</v>
      </c>
      <c r="AR383">
        <v>0</v>
      </c>
    </row>
    <row r="384" spans="1:44" x14ac:dyDescent="0.2">
      <c r="A384">
        <f>ROW(Source!A1206)</f>
        <v>1206</v>
      </c>
      <c r="B384">
        <v>35381917</v>
      </c>
      <c r="C384">
        <v>35381910</v>
      </c>
      <c r="D384">
        <v>35115233</v>
      </c>
      <c r="E384">
        <v>1</v>
      </c>
      <c r="F384">
        <v>1</v>
      </c>
      <c r="G384">
        <v>15872964</v>
      </c>
      <c r="H384">
        <v>3</v>
      </c>
      <c r="I384" t="s">
        <v>1114</v>
      </c>
      <c r="J384" t="s">
        <v>1115</v>
      </c>
      <c r="K384" t="s">
        <v>1116</v>
      </c>
      <c r="L384">
        <v>1339</v>
      </c>
      <c r="N384">
        <v>1007</v>
      </c>
      <c r="O384" t="s">
        <v>1117</v>
      </c>
      <c r="P384" t="s">
        <v>1117</v>
      </c>
      <c r="Q384">
        <v>1</v>
      </c>
      <c r="X384">
        <v>1.7600000000000001E-2</v>
      </c>
      <c r="Y384">
        <v>54.81</v>
      </c>
      <c r="Z384">
        <v>0</v>
      </c>
      <c r="AA384">
        <v>0</v>
      </c>
      <c r="AB384">
        <v>0</v>
      </c>
      <c r="AC384">
        <v>0</v>
      </c>
      <c r="AD384">
        <v>1</v>
      </c>
      <c r="AE384">
        <v>0</v>
      </c>
      <c r="AF384" t="s">
        <v>3</v>
      </c>
      <c r="AG384">
        <v>1.7600000000000001E-2</v>
      </c>
      <c r="AH384">
        <v>2</v>
      </c>
      <c r="AI384">
        <v>35381913</v>
      </c>
      <c r="AJ384">
        <v>384</v>
      </c>
      <c r="AK384">
        <v>0</v>
      </c>
      <c r="AL384">
        <v>0</v>
      </c>
      <c r="AM384">
        <v>0</v>
      </c>
      <c r="AN384">
        <v>0</v>
      </c>
      <c r="AO384">
        <v>0</v>
      </c>
      <c r="AP384">
        <v>0</v>
      </c>
      <c r="AQ384">
        <v>0</v>
      </c>
      <c r="AR384">
        <v>0</v>
      </c>
    </row>
    <row r="385" spans="1:44" x14ac:dyDescent="0.2">
      <c r="A385">
        <f>ROW(Source!A1206)</f>
        <v>1206</v>
      </c>
      <c r="B385">
        <v>35381918</v>
      </c>
      <c r="C385">
        <v>35381910</v>
      </c>
      <c r="D385">
        <v>35117602</v>
      </c>
      <c r="E385">
        <v>1</v>
      </c>
      <c r="F385">
        <v>1</v>
      </c>
      <c r="G385">
        <v>15872964</v>
      </c>
      <c r="H385">
        <v>3</v>
      </c>
      <c r="I385" t="s">
        <v>1118</v>
      </c>
      <c r="J385" t="s">
        <v>1119</v>
      </c>
      <c r="K385" t="s">
        <v>1120</v>
      </c>
      <c r="L385">
        <v>1354</v>
      </c>
      <c r="N385">
        <v>1010</v>
      </c>
      <c r="O385" t="s">
        <v>52</v>
      </c>
      <c r="P385" t="s">
        <v>52</v>
      </c>
      <c r="Q385">
        <v>1</v>
      </c>
      <c r="X385">
        <v>6.7000000000000002E-3</v>
      </c>
      <c r="Y385">
        <v>16620.27</v>
      </c>
      <c r="Z385">
        <v>0</v>
      </c>
      <c r="AA385">
        <v>0</v>
      </c>
      <c r="AB385">
        <v>0</v>
      </c>
      <c r="AC385">
        <v>0</v>
      </c>
      <c r="AD385">
        <v>1</v>
      </c>
      <c r="AE385">
        <v>0</v>
      </c>
      <c r="AF385" t="s">
        <v>3</v>
      </c>
      <c r="AG385">
        <v>6.7000000000000002E-3</v>
      </c>
      <c r="AH385">
        <v>2</v>
      </c>
      <c r="AI385">
        <v>35381914</v>
      </c>
      <c r="AJ385">
        <v>385</v>
      </c>
      <c r="AK385">
        <v>0</v>
      </c>
      <c r="AL385">
        <v>0</v>
      </c>
      <c r="AM385">
        <v>0</v>
      </c>
      <c r="AN385">
        <v>0</v>
      </c>
      <c r="AO385">
        <v>0</v>
      </c>
      <c r="AP385">
        <v>0</v>
      </c>
      <c r="AQ385">
        <v>0</v>
      </c>
      <c r="AR385">
        <v>0</v>
      </c>
    </row>
    <row r="386" spans="1:44" x14ac:dyDescent="0.2">
      <c r="A386">
        <f>ROW(Source!A1207)</f>
        <v>1207</v>
      </c>
      <c r="B386">
        <v>35381923</v>
      </c>
      <c r="C386">
        <v>35381919</v>
      </c>
      <c r="D386">
        <v>35111398</v>
      </c>
      <c r="E386">
        <v>15872964</v>
      </c>
      <c r="F386">
        <v>1</v>
      </c>
      <c r="G386">
        <v>15872964</v>
      </c>
      <c r="H386">
        <v>1</v>
      </c>
      <c r="I386" t="s">
        <v>982</v>
      </c>
      <c r="J386" t="s">
        <v>3</v>
      </c>
      <c r="K386" t="s">
        <v>983</v>
      </c>
      <c r="L386">
        <v>1191</v>
      </c>
      <c r="N386">
        <v>1013</v>
      </c>
      <c r="O386" t="s">
        <v>984</v>
      </c>
      <c r="P386" t="s">
        <v>984</v>
      </c>
      <c r="Q386">
        <v>1</v>
      </c>
      <c r="X386">
        <v>14</v>
      </c>
      <c r="Y386">
        <v>0</v>
      </c>
      <c r="Z386">
        <v>0</v>
      </c>
      <c r="AA386">
        <v>0</v>
      </c>
      <c r="AB386">
        <v>0</v>
      </c>
      <c r="AC386">
        <v>0</v>
      </c>
      <c r="AD386">
        <v>1</v>
      </c>
      <c r="AE386">
        <v>1</v>
      </c>
      <c r="AF386" t="s">
        <v>3</v>
      </c>
      <c r="AG386">
        <v>14</v>
      </c>
      <c r="AH386">
        <v>2</v>
      </c>
      <c r="AI386">
        <v>35381920</v>
      </c>
      <c r="AJ386">
        <v>386</v>
      </c>
      <c r="AK386">
        <v>0</v>
      </c>
      <c r="AL386">
        <v>0</v>
      </c>
      <c r="AM386">
        <v>0</v>
      </c>
      <c r="AN386">
        <v>0</v>
      </c>
      <c r="AO386">
        <v>0</v>
      </c>
      <c r="AP386">
        <v>0</v>
      </c>
      <c r="AQ386">
        <v>0</v>
      </c>
      <c r="AR386">
        <v>0</v>
      </c>
    </row>
    <row r="387" spans="1:44" x14ac:dyDescent="0.2">
      <c r="A387">
        <f>ROW(Source!A1207)</f>
        <v>1207</v>
      </c>
      <c r="B387">
        <v>35381924</v>
      </c>
      <c r="C387">
        <v>35381919</v>
      </c>
      <c r="D387">
        <v>35112687</v>
      </c>
      <c r="E387">
        <v>1</v>
      </c>
      <c r="F387">
        <v>1</v>
      </c>
      <c r="G387">
        <v>15872964</v>
      </c>
      <c r="H387">
        <v>2</v>
      </c>
      <c r="I387" t="s">
        <v>1121</v>
      </c>
      <c r="J387" t="s">
        <v>1122</v>
      </c>
      <c r="K387" t="s">
        <v>1123</v>
      </c>
      <c r="L387">
        <v>1368</v>
      </c>
      <c r="N387">
        <v>1011</v>
      </c>
      <c r="O387" t="s">
        <v>988</v>
      </c>
      <c r="P387" t="s">
        <v>988</v>
      </c>
      <c r="Q387">
        <v>1</v>
      </c>
      <c r="X387">
        <v>3.65</v>
      </c>
      <c r="Y387">
        <v>0</v>
      </c>
      <c r="Z387">
        <v>1635</v>
      </c>
      <c r="AA387">
        <v>832.91</v>
      </c>
      <c r="AB387">
        <v>0</v>
      </c>
      <c r="AC387">
        <v>0</v>
      </c>
      <c r="AD387">
        <v>1</v>
      </c>
      <c r="AE387">
        <v>0</v>
      </c>
      <c r="AF387" t="s">
        <v>3</v>
      </c>
      <c r="AG387">
        <v>3.65</v>
      </c>
      <c r="AH387">
        <v>2</v>
      </c>
      <c r="AI387">
        <v>35381921</v>
      </c>
      <c r="AJ387">
        <v>387</v>
      </c>
      <c r="AK387">
        <v>0</v>
      </c>
      <c r="AL387">
        <v>0</v>
      </c>
      <c r="AM387">
        <v>0</v>
      </c>
      <c r="AN387">
        <v>0</v>
      </c>
      <c r="AO387">
        <v>0</v>
      </c>
      <c r="AP387">
        <v>0</v>
      </c>
      <c r="AQ387">
        <v>0</v>
      </c>
      <c r="AR387">
        <v>0</v>
      </c>
    </row>
    <row r="388" spans="1:44" x14ac:dyDescent="0.2">
      <c r="A388">
        <f>ROW(Source!A1207)</f>
        <v>1207</v>
      </c>
      <c r="B388">
        <v>35381925</v>
      </c>
      <c r="C388">
        <v>35381919</v>
      </c>
      <c r="D388">
        <v>35113169</v>
      </c>
      <c r="E388">
        <v>1</v>
      </c>
      <c r="F388">
        <v>1</v>
      </c>
      <c r="G388">
        <v>15872964</v>
      </c>
      <c r="H388">
        <v>2</v>
      </c>
      <c r="I388" t="s">
        <v>1124</v>
      </c>
      <c r="J388" t="s">
        <v>1125</v>
      </c>
      <c r="K388" t="s">
        <v>1126</v>
      </c>
      <c r="L388">
        <v>1368</v>
      </c>
      <c r="N388">
        <v>1011</v>
      </c>
      <c r="O388" t="s">
        <v>988</v>
      </c>
      <c r="P388" t="s">
        <v>988</v>
      </c>
      <c r="Q388">
        <v>1</v>
      </c>
      <c r="X388">
        <v>3.65</v>
      </c>
      <c r="Y388">
        <v>0</v>
      </c>
      <c r="Z388">
        <v>7.15</v>
      </c>
      <c r="AA388">
        <v>0.09</v>
      </c>
      <c r="AB388">
        <v>0</v>
      </c>
      <c r="AC388">
        <v>0</v>
      </c>
      <c r="AD388">
        <v>1</v>
      </c>
      <c r="AE388">
        <v>0</v>
      </c>
      <c r="AF388" t="s">
        <v>3</v>
      </c>
      <c r="AG388">
        <v>3.65</v>
      </c>
      <c r="AH388">
        <v>2</v>
      </c>
      <c r="AI388">
        <v>35381922</v>
      </c>
      <c r="AJ388">
        <v>388</v>
      </c>
      <c r="AK388">
        <v>0</v>
      </c>
      <c r="AL388">
        <v>0</v>
      </c>
      <c r="AM388">
        <v>0</v>
      </c>
      <c r="AN388">
        <v>0</v>
      </c>
      <c r="AO388">
        <v>0</v>
      </c>
      <c r="AP388">
        <v>0</v>
      </c>
      <c r="AQ388">
        <v>0</v>
      </c>
      <c r="AR388">
        <v>0</v>
      </c>
    </row>
    <row r="389" spans="1:44" x14ac:dyDescent="0.2">
      <c r="A389">
        <f>ROW(Source!A1210)</f>
        <v>1210</v>
      </c>
      <c r="B389">
        <v>35381931</v>
      </c>
      <c r="C389">
        <v>35381928</v>
      </c>
      <c r="D389">
        <v>35111398</v>
      </c>
      <c r="E389">
        <v>15872964</v>
      </c>
      <c r="F389">
        <v>1</v>
      </c>
      <c r="G389">
        <v>15872964</v>
      </c>
      <c r="H389">
        <v>1</v>
      </c>
      <c r="I389" t="s">
        <v>982</v>
      </c>
      <c r="J389" t="s">
        <v>3</v>
      </c>
      <c r="K389" t="s">
        <v>983</v>
      </c>
      <c r="L389">
        <v>1191</v>
      </c>
      <c r="N389">
        <v>1013</v>
      </c>
      <c r="O389" t="s">
        <v>984</v>
      </c>
      <c r="P389" t="s">
        <v>984</v>
      </c>
      <c r="Q389">
        <v>1</v>
      </c>
      <c r="X389">
        <v>42.81</v>
      </c>
      <c r="Y389">
        <v>0</v>
      </c>
      <c r="Z389">
        <v>0</v>
      </c>
      <c r="AA389">
        <v>0</v>
      </c>
      <c r="AB389">
        <v>0</v>
      </c>
      <c r="AC389">
        <v>0</v>
      </c>
      <c r="AD389">
        <v>1</v>
      </c>
      <c r="AE389">
        <v>1</v>
      </c>
      <c r="AF389" t="s">
        <v>3</v>
      </c>
      <c r="AG389">
        <v>42.81</v>
      </c>
      <c r="AH389">
        <v>2</v>
      </c>
      <c r="AI389">
        <v>35381929</v>
      </c>
      <c r="AJ389">
        <v>389</v>
      </c>
      <c r="AK389">
        <v>0</v>
      </c>
      <c r="AL389">
        <v>0</v>
      </c>
      <c r="AM389">
        <v>0</v>
      </c>
      <c r="AN389">
        <v>0</v>
      </c>
      <c r="AO389">
        <v>0</v>
      </c>
      <c r="AP389">
        <v>0</v>
      </c>
      <c r="AQ389">
        <v>0</v>
      </c>
      <c r="AR389">
        <v>0</v>
      </c>
    </row>
    <row r="390" spans="1:44" x14ac:dyDescent="0.2">
      <c r="A390">
        <f>ROW(Source!A1210)</f>
        <v>1210</v>
      </c>
      <c r="B390">
        <v>35381932</v>
      </c>
      <c r="C390">
        <v>35381928</v>
      </c>
      <c r="D390">
        <v>35113206</v>
      </c>
      <c r="E390">
        <v>1</v>
      </c>
      <c r="F390">
        <v>1</v>
      </c>
      <c r="G390">
        <v>15872964</v>
      </c>
      <c r="H390">
        <v>2</v>
      </c>
      <c r="I390" t="s">
        <v>989</v>
      </c>
      <c r="J390" t="s">
        <v>990</v>
      </c>
      <c r="K390" t="s">
        <v>991</v>
      </c>
      <c r="L390">
        <v>1368</v>
      </c>
      <c r="N390">
        <v>1011</v>
      </c>
      <c r="O390" t="s">
        <v>988</v>
      </c>
      <c r="P390" t="s">
        <v>988</v>
      </c>
      <c r="Q390">
        <v>1</v>
      </c>
      <c r="X390">
        <v>6.9</v>
      </c>
      <c r="Y390">
        <v>0</v>
      </c>
      <c r="Z390">
        <v>4.72</v>
      </c>
      <c r="AA390">
        <v>0.1</v>
      </c>
      <c r="AB390">
        <v>0</v>
      </c>
      <c r="AC390">
        <v>0</v>
      </c>
      <c r="AD390">
        <v>1</v>
      </c>
      <c r="AE390">
        <v>0</v>
      </c>
      <c r="AF390" t="s">
        <v>3</v>
      </c>
      <c r="AG390">
        <v>6.9</v>
      </c>
      <c r="AH390">
        <v>2</v>
      </c>
      <c r="AI390">
        <v>35381930</v>
      </c>
      <c r="AJ390">
        <v>390</v>
      </c>
      <c r="AK390">
        <v>0</v>
      </c>
      <c r="AL390">
        <v>0</v>
      </c>
      <c r="AM390">
        <v>0</v>
      </c>
      <c r="AN390">
        <v>0</v>
      </c>
      <c r="AO390">
        <v>0</v>
      </c>
      <c r="AP390">
        <v>0</v>
      </c>
      <c r="AQ390">
        <v>0</v>
      </c>
      <c r="AR390">
        <v>0</v>
      </c>
    </row>
    <row r="391" spans="1:44" x14ac:dyDescent="0.2">
      <c r="A391">
        <f>ROW(Source!A1211)</f>
        <v>1211</v>
      </c>
      <c r="B391">
        <v>35381936</v>
      </c>
      <c r="C391">
        <v>35381933</v>
      </c>
      <c r="D391">
        <v>35111398</v>
      </c>
      <c r="E391">
        <v>15872964</v>
      </c>
      <c r="F391">
        <v>1</v>
      </c>
      <c r="G391">
        <v>15872964</v>
      </c>
      <c r="H391">
        <v>1</v>
      </c>
      <c r="I391" t="s">
        <v>982</v>
      </c>
      <c r="J391" t="s">
        <v>3</v>
      </c>
      <c r="K391" t="s">
        <v>983</v>
      </c>
      <c r="L391">
        <v>1191</v>
      </c>
      <c r="N391">
        <v>1013</v>
      </c>
      <c r="O391" t="s">
        <v>984</v>
      </c>
      <c r="P391" t="s">
        <v>984</v>
      </c>
      <c r="Q391">
        <v>1</v>
      </c>
      <c r="X391">
        <v>39.22</v>
      </c>
      <c r="Y391">
        <v>0</v>
      </c>
      <c r="Z391">
        <v>0</v>
      </c>
      <c r="AA391">
        <v>0</v>
      </c>
      <c r="AB391">
        <v>0</v>
      </c>
      <c r="AC391">
        <v>0</v>
      </c>
      <c r="AD391">
        <v>1</v>
      </c>
      <c r="AE391">
        <v>1</v>
      </c>
      <c r="AF391" t="s">
        <v>3</v>
      </c>
      <c r="AG391">
        <v>39.22</v>
      </c>
      <c r="AH391">
        <v>2</v>
      </c>
      <c r="AI391">
        <v>35381934</v>
      </c>
      <c r="AJ391">
        <v>391</v>
      </c>
      <c r="AK391">
        <v>0</v>
      </c>
      <c r="AL391">
        <v>0</v>
      </c>
      <c r="AM391">
        <v>0</v>
      </c>
      <c r="AN391">
        <v>0</v>
      </c>
      <c r="AO391">
        <v>0</v>
      </c>
      <c r="AP391">
        <v>0</v>
      </c>
      <c r="AQ391">
        <v>0</v>
      </c>
      <c r="AR391">
        <v>0</v>
      </c>
    </row>
    <row r="392" spans="1:44" x14ac:dyDescent="0.2">
      <c r="A392">
        <f>ROW(Source!A1211)</f>
        <v>1211</v>
      </c>
      <c r="B392">
        <v>35381937</v>
      </c>
      <c r="C392">
        <v>35381933</v>
      </c>
      <c r="D392">
        <v>35113206</v>
      </c>
      <c r="E392">
        <v>1</v>
      </c>
      <c r="F392">
        <v>1</v>
      </c>
      <c r="G392">
        <v>15872964</v>
      </c>
      <c r="H392">
        <v>2</v>
      </c>
      <c r="I392" t="s">
        <v>989</v>
      </c>
      <c r="J392" t="s">
        <v>990</v>
      </c>
      <c r="K392" t="s">
        <v>991</v>
      </c>
      <c r="L392">
        <v>1368</v>
      </c>
      <c r="N392">
        <v>1011</v>
      </c>
      <c r="O392" t="s">
        <v>988</v>
      </c>
      <c r="P392" t="s">
        <v>988</v>
      </c>
      <c r="Q392">
        <v>1</v>
      </c>
      <c r="X392">
        <v>6.9</v>
      </c>
      <c r="Y392">
        <v>0</v>
      </c>
      <c r="Z392">
        <v>4.72</v>
      </c>
      <c r="AA392">
        <v>0.1</v>
      </c>
      <c r="AB392">
        <v>0</v>
      </c>
      <c r="AC392">
        <v>0</v>
      </c>
      <c r="AD392">
        <v>1</v>
      </c>
      <c r="AE392">
        <v>0</v>
      </c>
      <c r="AF392" t="s">
        <v>3</v>
      </c>
      <c r="AG392">
        <v>6.9</v>
      </c>
      <c r="AH392">
        <v>2</v>
      </c>
      <c r="AI392">
        <v>35381935</v>
      </c>
      <c r="AJ392">
        <v>392</v>
      </c>
      <c r="AK392">
        <v>0</v>
      </c>
      <c r="AL392">
        <v>0</v>
      </c>
      <c r="AM392">
        <v>0</v>
      </c>
      <c r="AN392">
        <v>0</v>
      </c>
      <c r="AO392">
        <v>0</v>
      </c>
      <c r="AP392">
        <v>0</v>
      </c>
      <c r="AQ392">
        <v>0</v>
      </c>
      <c r="AR392">
        <v>0</v>
      </c>
    </row>
    <row r="393" spans="1:44" x14ac:dyDescent="0.2">
      <c r="A393">
        <f>ROW(Source!A1212)</f>
        <v>1212</v>
      </c>
      <c r="B393">
        <v>35381940</v>
      </c>
      <c r="C393">
        <v>35381938</v>
      </c>
      <c r="D393">
        <v>35111398</v>
      </c>
      <c r="E393">
        <v>15872964</v>
      </c>
      <c r="F393">
        <v>1</v>
      </c>
      <c r="G393">
        <v>15872964</v>
      </c>
      <c r="H393">
        <v>1</v>
      </c>
      <c r="I393" t="s">
        <v>982</v>
      </c>
      <c r="J393" t="s">
        <v>3</v>
      </c>
      <c r="K393" t="s">
        <v>983</v>
      </c>
      <c r="L393">
        <v>1191</v>
      </c>
      <c r="N393">
        <v>1013</v>
      </c>
      <c r="O393" t="s">
        <v>984</v>
      </c>
      <c r="P393" t="s">
        <v>984</v>
      </c>
      <c r="Q393">
        <v>1</v>
      </c>
      <c r="X393">
        <v>34.630000000000003</v>
      </c>
      <c r="Y393">
        <v>0</v>
      </c>
      <c r="Z393">
        <v>0</v>
      </c>
      <c r="AA393">
        <v>0</v>
      </c>
      <c r="AB393">
        <v>0</v>
      </c>
      <c r="AC393">
        <v>0</v>
      </c>
      <c r="AD393">
        <v>1</v>
      </c>
      <c r="AE393">
        <v>1</v>
      </c>
      <c r="AF393" t="s">
        <v>3</v>
      </c>
      <c r="AG393">
        <v>34.630000000000003</v>
      </c>
      <c r="AH393">
        <v>2</v>
      </c>
      <c r="AI393">
        <v>35381939</v>
      </c>
      <c r="AJ393">
        <v>393</v>
      </c>
      <c r="AK393">
        <v>0</v>
      </c>
      <c r="AL393">
        <v>0</v>
      </c>
      <c r="AM393">
        <v>0</v>
      </c>
      <c r="AN393">
        <v>0</v>
      </c>
      <c r="AO393">
        <v>0</v>
      </c>
      <c r="AP393">
        <v>0</v>
      </c>
      <c r="AQ393">
        <v>0</v>
      </c>
      <c r="AR393">
        <v>0</v>
      </c>
    </row>
    <row r="394" spans="1:44" x14ac:dyDescent="0.2">
      <c r="A394">
        <f>ROW(Source!A1213)</f>
        <v>1213</v>
      </c>
      <c r="B394">
        <v>35381955</v>
      </c>
      <c r="C394">
        <v>35381941</v>
      </c>
      <c r="D394">
        <v>35111398</v>
      </c>
      <c r="E394">
        <v>15872964</v>
      </c>
      <c r="F394">
        <v>1</v>
      </c>
      <c r="G394">
        <v>15872964</v>
      </c>
      <c r="H394">
        <v>1</v>
      </c>
      <c r="I394" t="s">
        <v>982</v>
      </c>
      <c r="J394" t="s">
        <v>3</v>
      </c>
      <c r="K394" t="s">
        <v>983</v>
      </c>
      <c r="L394">
        <v>1191</v>
      </c>
      <c r="N394">
        <v>1013</v>
      </c>
      <c r="O394" t="s">
        <v>984</v>
      </c>
      <c r="P394" t="s">
        <v>984</v>
      </c>
      <c r="Q394">
        <v>1</v>
      </c>
      <c r="X394">
        <v>38.86</v>
      </c>
      <c r="Y394">
        <v>0</v>
      </c>
      <c r="Z394">
        <v>0</v>
      </c>
      <c r="AA394">
        <v>0</v>
      </c>
      <c r="AB394">
        <v>0</v>
      </c>
      <c r="AC394">
        <v>0</v>
      </c>
      <c r="AD394">
        <v>1</v>
      </c>
      <c r="AE394">
        <v>1</v>
      </c>
      <c r="AF394" t="s">
        <v>3</v>
      </c>
      <c r="AG394">
        <v>38.86</v>
      </c>
      <c r="AH394">
        <v>2</v>
      </c>
      <c r="AI394">
        <v>35381942</v>
      </c>
      <c r="AJ394">
        <v>394</v>
      </c>
      <c r="AK394">
        <v>0</v>
      </c>
      <c r="AL394">
        <v>0</v>
      </c>
      <c r="AM394">
        <v>0</v>
      </c>
      <c r="AN394">
        <v>0</v>
      </c>
      <c r="AO394">
        <v>0</v>
      </c>
      <c r="AP394">
        <v>0</v>
      </c>
      <c r="AQ394">
        <v>0</v>
      </c>
      <c r="AR394">
        <v>0</v>
      </c>
    </row>
    <row r="395" spans="1:44" x14ac:dyDescent="0.2">
      <c r="A395">
        <f>ROW(Source!A1213)</f>
        <v>1213</v>
      </c>
      <c r="B395">
        <v>35381956</v>
      </c>
      <c r="C395">
        <v>35381941</v>
      </c>
      <c r="D395">
        <v>35113133</v>
      </c>
      <c r="E395">
        <v>1</v>
      </c>
      <c r="F395">
        <v>1</v>
      </c>
      <c r="G395">
        <v>15872964</v>
      </c>
      <c r="H395">
        <v>2</v>
      </c>
      <c r="I395" t="s">
        <v>985</v>
      </c>
      <c r="J395" t="s">
        <v>986</v>
      </c>
      <c r="K395" t="s">
        <v>987</v>
      </c>
      <c r="L395">
        <v>1368</v>
      </c>
      <c r="N395">
        <v>1011</v>
      </c>
      <c r="O395" t="s">
        <v>988</v>
      </c>
      <c r="P395" t="s">
        <v>988</v>
      </c>
      <c r="Q395">
        <v>1</v>
      </c>
      <c r="X395">
        <v>9.1</v>
      </c>
      <c r="Y395">
        <v>0</v>
      </c>
      <c r="Z395">
        <v>5.13</v>
      </c>
      <c r="AA395">
        <v>7.0000000000000007E-2</v>
      </c>
      <c r="AB395">
        <v>0</v>
      </c>
      <c r="AC395">
        <v>0</v>
      </c>
      <c r="AD395">
        <v>1</v>
      </c>
      <c r="AE395">
        <v>0</v>
      </c>
      <c r="AF395" t="s">
        <v>3</v>
      </c>
      <c r="AG395">
        <v>9.1</v>
      </c>
      <c r="AH395">
        <v>2</v>
      </c>
      <c r="AI395">
        <v>35381943</v>
      </c>
      <c r="AJ395">
        <v>395</v>
      </c>
      <c r="AK395">
        <v>0</v>
      </c>
      <c r="AL395">
        <v>0</v>
      </c>
      <c r="AM395">
        <v>0</v>
      </c>
      <c r="AN395">
        <v>0</v>
      </c>
      <c r="AO395">
        <v>0</v>
      </c>
      <c r="AP395">
        <v>0</v>
      </c>
      <c r="AQ395">
        <v>0</v>
      </c>
      <c r="AR395">
        <v>0</v>
      </c>
    </row>
    <row r="396" spans="1:44" x14ac:dyDescent="0.2">
      <c r="A396">
        <f>ROW(Source!A1213)</f>
        <v>1213</v>
      </c>
      <c r="B396">
        <v>35381957</v>
      </c>
      <c r="C396">
        <v>35381941</v>
      </c>
      <c r="D396">
        <v>35113206</v>
      </c>
      <c r="E396">
        <v>1</v>
      </c>
      <c r="F396">
        <v>1</v>
      </c>
      <c r="G396">
        <v>15872964</v>
      </c>
      <c r="H396">
        <v>2</v>
      </c>
      <c r="I396" t="s">
        <v>989</v>
      </c>
      <c r="J396" t="s">
        <v>990</v>
      </c>
      <c r="K396" t="s">
        <v>991</v>
      </c>
      <c r="L396">
        <v>1368</v>
      </c>
      <c r="N396">
        <v>1011</v>
      </c>
      <c r="O396" t="s">
        <v>988</v>
      </c>
      <c r="P396" t="s">
        <v>988</v>
      </c>
      <c r="Q396">
        <v>1</v>
      </c>
      <c r="X396">
        <v>0.15</v>
      </c>
      <c r="Y396">
        <v>0</v>
      </c>
      <c r="Z396">
        <v>4.72</v>
      </c>
      <c r="AA396">
        <v>0.1</v>
      </c>
      <c r="AB396">
        <v>0</v>
      </c>
      <c r="AC396">
        <v>0</v>
      </c>
      <c r="AD396">
        <v>1</v>
      </c>
      <c r="AE396">
        <v>0</v>
      </c>
      <c r="AF396" t="s">
        <v>3</v>
      </c>
      <c r="AG396">
        <v>0.15</v>
      </c>
      <c r="AH396">
        <v>2</v>
      </c>
      <c r="AI396">
        <v>35381944</v>
      </c>
      <c r="AJ396">
        <v>396</v>
      </c>
      <c r="AK396">
        <v>0</v>
      </c>
      <c r="AL396">
        <v>0</v>
      </c>
      <c r="AM396">
        <v>0</v>
      </c>
      <c r="AN396">
        <v>0</v>
      </c>
      <c r="AO396">
        <v>0</v>
      </c>
      <c r="AP396">
        <v>0</v>
      </c>
      <c r="AQ396">
        <v>0</v>
      </c>
      <c r="AR396">
        <v>0</v>
      </c>
    </row>
    <row r="397" spans="1:44" x14ac:dyDescent="0.2">
      <c r="A397">
        <f>ROW(Source!A1213)</f>
        <v>1213</v>
      </c>
      <c r="B397">
        <v>35381958</v>
      </c>
      <c r="C397">
        <v>35381941</v>
      </c>
      <c r="D397">
        <v>35113368</v>
      </c>
      <c r="E397">
        <v>1</v>
      </c>
      <c r="F397">
        <v>1</v>
      </c>
      <c r="G397">
        <v>15872964</v>
      </c>
      <c r="H397">
        <v>3</v>
      </c>
      <c r="I397" t="s">
        <v>1087</v>
      </c>
      <c r="J397" t="s">
        <v>1088</v>
      </c>
      <c r="K397" t="s">
        <v>1089</v>
      </c>
      <c r="L397">
        <v>1354</v>
      </c>
      <c r="N397">
        <v>1010</v>
      </c>
      <c r="O397" t="s">
        <v>52</v>
      </c>
      <c r="P397" t="s">
        <v>52</v>
      </c>
      <c r="Q397">
        <v>1</v>
      </c>
      <c r="X397">
        <v>2</v>
      </c>
      <c r="Y397">
        <v>1415.18</v>
      </c>
      <c r="Z397">
        <v>0</v>
      </c>
      <c r="AA397">
        <v>0</v>
      </c>
      <c r="AB397">
        <v>0</v>
      </c>
      <c r="AC397">
        <v>0</v>
      </c>
      <c r="AD397">
        <v>1</v>
      </c>
      <c r="AE397">
        <v>0</v>
      </c>
      <c r="AF397" t="s">
        <v>3</v>
      </c>
      <c r="AG397">
        <v>2</v>
      </c>
      <c r="AH397">
        <v>2</v>
      </c>
      <c r="AI397">
        <v>35381945</v>
      </c>
      <c r="AJ397">
        <v>397</v>
      </c>
      <c r="AK397">
        <v>0</v>
      </c>
      <c r="AL397">
        <v>0</v>
      </c>
      <c r="AM397">
        <v>0</v>
      </c>
      <c r="AN397">
        <v>0</v>
      </c>
      <c r="AO397">
        <v>0</v>
      </c>
      <c r="AP397">
        <v>0</v>
      </c>
      <c r="AQ397">
        <v>0</v>
      </c>
      <c r="AR397">
        <v>0</v>
      </c>
    </row>
    <row r="398" spans="1:44" x14ac:dyDescent="0.2">
      <c r="A398">
        <f>ROW(Source!A1213)</f>
        <v>1213</v>
      </c>
      <c r="B398">
        <v>35381959</v>
      </c>
      <c r="C398">
        <v>35381941</v>
      </c>
      <c r="D398">
        <v>35114359</v>
      </c>
      <c r="E398">
        <v>1</v>
      </c>
      <c r="F398">
        <v>1</v>
      </c>
      <c r="G398">
        <v>15872964</v>
      </c>
      <c r="H398">
        <v>3</v>
      </c>
      <c r="I398" t="s">
        <v>992</v>
      </c>
      <c r="J398" t="s">
        <v>993</v>
      </c>
      <c r="K398" t="s">
        <v>994</v>
      </c>
      <c r="L398">
        <v>1348</v>
      </c>
      <c r="N398">
        <v>1009</v>
      </c>
      <c r="O398" t="s">
        <v>995</v>
      </c>
      <c r="P398" t="s">
        <v>995</v>
      </c>
      <c r="Q398">
        <v>1000</v>
      </c>
      <c r="X398">
        <v>7.3999999999999999E-4</v>
      </c>
      <c r="Y398">
        <v>190540.34</v>
      </c>
      <c r="Z398">
        <v>0</v>
      </c>
      <c r="AA398">
        <v>0</v>
      </c>
      <c r="AB398">
        <v>0</v>
      </c>
      <c r="AC398">
        <v>0</v>
      </c>
      <c r="AD398">
        <v>1</v>
      </c>
      <c r="AE398">
        <v>0</v>
      </c>
      <c r="AF398" t="s">
        <v>3</v>
      </c>
      <c r="AG398">
        <v>7.3999999999999999E-4</v>
      </c>
      <c r="AH398">
        <v>2</v>
      </c>
      <c r="AI398">
        <v>35381946</v>
      </c>
      <c r="AJ398">
        <v>398</v>
      </c>
      <c r="AK398">
        <v>0</v>
      </c>
      <c r="AL398">
        <v>0</v>
      </c>
      <c r="AM398">
        <v>0</v>
      </c>
      <c r="AN398">
        <v>0</v>
      </c>
      <c r="AO398">
        <v>0</v>
      </c>
      <c r="AP398">
        <v>0</v>
      </c>
      <c r="AQ398">
        <v>0</v>
      </c>
      <c r="AR398">
        <v>0</v>
      </c>
    </row>
    <row r="399" spans="1:44" x14ac:dyDescent="0.2">
      <c r="A399">
        <f>ROW(Source!A1213)</f>
        <v>1213</v>
      </c>
      <c r="B399">
        <v>35381960</v>
      </c>
      <c r="C399">
        <v>35381941</v>
      </c>
      <c r="D399">
        <v>35114332</v>
      </c>
      <c r="E399">
        <v>1</v>
      </c>
      <c r="F399">
        <v>1</v>
      </c>
      <c r="G399">
        <v>15872964</v>
      </c>
      <c r="H399">
        <v>3</v>
      </c>
      <c r="I399" t="s">
        <v>996</v>
      </c>
      <c r="J399" t="s">
        <v>997</v>
      </c>
      <c r="K399" t="s">
        <v>998</v>
      </c>
      <c r="L399">
        <v>1355</v>
      </c>
      <c r="N399">
        <v>1010</v>
      </c>
      <c r="O399" t="s">
        <v>18</v>
      </c>
      <c r="P399" t="s">
        <v>18</v>
      </c>
      <c r="Q399">
        <v>100</v>
      </c>
      <c r="X399">
        <v>4</v>
      </c>
      <c r="Y399">
        <v>997.35</v>
      </c>
      <c r="Z399">
        <v>0</v>
      </c>
      <c r="AA399">
        <v>0</v>
      </c>
      <c r="AB399">
        <v>0</v>
      </c>
      <c r="AC399">
        <v>0</v>
      </c>
      <c r="AD399">
        <v>1</v>
      </c>
      <c r="AE399">
        <v>0</v>
      </c>
      <c r="AF399" t="s">
        <v>3</v>
      </c>
      <c r="AG399">
        <v>4</v>
      </c>
      <c r="AH399">
        <v>2</v>
      </c>
      <c r="AI399">
        <v>35381947</v>
      </c>
      <c r="AJ399">
        <v>399</v>
      </c>
      <c r="AK399">
        <v>0</v>
      </c>
      <c r="AL399">
        <v>0</v>
      </c>
      <c r="AM399">
        <v>0</v>
      </c>
      <c r="AN399">
        <v>0</v>
      </c>
      <c r="AO399">
        <v>0</v>
      </c>
      <c r="AP399">
        <v>0</v>
      </c>
      <c r="AQ399">
        <v>0</v>
      </c>
      <c r="AR399">
        <v>0</v>
      </c>
    </row>
    <row r="400" spans="1:44" x14ac:dyDescent="0.2">
      <c r="A400">
        <f>ROW(Source!A1213)</f>
        <v>1213</v>
      </c>
      <c r="B400">
        <v>35381961</v>
      </c>
      <c r="C400">
        <v>35381941</v>
      </c>
      <c r="D400">
        <v>35116002</v>
      </c>
      <c r="E400">
        <v>1</v>
      </c>
      <c r="F400">
        <v>1</v>
      </c>
      <c r="G400">
        <v>15872964</v>
      </c>
      <c r="H400">
        <v>3</v>
      </c>
      <c r="I400" t="s">
        <v>1090</v>
      </c>
      <c r="J400" t="s">
        <v>1091</v>
      </c>
      <c r="K400" t="s">
        <v>1092</v>
      </c>
      <c r="L400">
        <v>1301</v>
      </c>
      <c r="N400">
        <v>1003</v>
      </c>
      <c r="O400" t="s">
        <v>1002</v>
      </c>
      <c r="P400" t="s">
        <v>1002</v>
      </c>
      <c r="Q400">
        <v>1</v>
      </c>
      <c r="X400">
        <v>100</v>
      </c>
      <c r="Y400">
        <v>658.59</v>
      </c>
      <c r="Z400">
        <v>0</v>
      </c>
      <c r="AA400">
        <v>0</v>
      </c>
      <c r="AB400">
        <v>0</v>
      </c>
      <c r="AC400">
        <v>0</v>
      </c>
      <c r="AD400">
        <v>1</v>
      </c>
      <c r="AE400">
        <v>0</v>
      </c>
      <c r="AF400" t="s">
        <v>3</v>
      </c>
      <c r="AG400">
        <v>100</v>
      </c>
      <c r="AH400">
        <v>2</v>
      </c>
      <c r="AI400">
        <v>35381948</v>
      </c>
      <c r="AJ400">
        <v>400</v>
      </c>
      <c r="AK400">
        <v>0</v>
      </c>
      <c r="AL400">
        <v>0</v>
      </c>
      <c r="AM400">
        <v>0</v>
      </c>
      <c r="AN400">
        <v>0</v>
      </c>
      <c r="AO400">
        <v>0</v>
      </c>
      <c r="AP400">
        <v>0</v>
      </c>
      <c r="AQ400">
        <v>0</v>
      </c>
      <c r="AR400">
        <v>0</v>
      </c>
    </row>
    <row r="401" spans="1:44" x14ac:dyDescent="0.2">
      <c r="A401">
        <f>ROW(Source!A1213)</f>
        <v>1213</v>
      </c>
      <c r="B401">
        <v>35381962</v>
      </c>
      <c r="C401">
        <v>35381941</v>
      </c>
      <c r="D401">
        <v>35116003</v>
      </c>
      <c r="E401">
        <v>1</v>
      </c>
      <c r="F401">
        <v>1</v>
      </c>
      <c r="G401">
        <v>15872964</v>
      </c>
      <c r="H401">
        <v>3</v>
      </c>
      <c r="I401" t="s">
        <v>1093</v>
      </c>
      <c r="J401" t="s">
        <v>1094</v>
      </c>
      <c r="K401" t="s">
        <v>1095</v>
      </c>
      <c r="L401">
        <v>1354</v>
      </c>
      <c r="N401">
        <v>1010</v>
      </c>
      <c r="O401" t="s">
        <v>52</v>
      </c>
      <c r="P401" t="s">
        <v>52</v>
      </c>
      <c r="Q401">
        <v>1</v>
      </c>
      <c r="X401">
        <v>15</v>
      </c>
      <c r="Y401">
        <v>153.13</v>
      </c>
      <c r="Z401">
        <v>0</v>
      </c>
      <c r="AA401">
        <v>0</v>
      </c>
      <c r="AB401">
        <v>0</v>
      </c>
      <c r="AC401">
        <v>0</v>
      </c>
      <c r="AD401">
        <v>1</v>
      </c>
      <c r="AE401">
        <v>0</v>
      </c>
      <c r="AF401" t="s">
        <v>3</v>
      </c>
      <c r="AG401">
        <v>15</v>
      </c>
      <c r="AH401">
        <v>2</v>
      </c>
      <c r="AI401">
        <v>35381949</v>
      </c>
      <c r="AJ401">
        <v>401</v>
      </c>
      <c r="AK401">
        <v>0</v>
      </c>
      <c r="AL401">
        <v>0</v>
      </c>
      <c r="AM401">
        <v>0</v>
      </c>
      <c r="AN401">
        <v>0</v>
      </c>
      <c r="AO401">
        <v>0</v>
      </c>
      <c r="AP401">
        <v>0</v>
      </c>
      <c r="AQ401">
        <v>0</v>
      </c>
      <c r="AR401">
        <v>0</v>
      </c>
    </row>
    <row r="402" spans="1:44" x14ac:dyDescent="0.2">
      <c r="A402">
        <f>ROW(Source!A1213)</f>
        <v>1213</v>
      </c>
      <c r="B402">
        <v>35381963</v>
      </c>
      <c r="C402">
        <v>35381941</v>
      </c>
      <c r="D402">
        <v>35116004</v>
      </c>
      <c r="E402">
        <v>1</v>
      </c>
      <c r="F402">
        <v>1</v>
      </c>
      <c r="G402">
        <v>15872964</v>
      </c>
      <c r="H402">
        <v>3</v>
      </c>
      <c r="I402" t="s">
        <v>1096</v>
      </c>
      <c r="J402" t="s">
        <v>1097</v>
      </c>
      <c r="K402" t="s">
        <v>1098</v>
      </c>
      <c r="L402">
        <v>1354</v>
      </c>
      <c r="N402">
        <v>1010</v>
      </c>
      <c r="O402" t="s">
        <v>52</v>
      </c>
      <c r="P402" t="s">
        <v>52</v>
      </c>
      <c r="Q402">
        <v>1</v>
      </c>
      <c r="X402">
        <v>4</v>
      </c>
      <c r="Y402">
        <v>172.42</v>
      </c>
      <c r="Z402">
        <v>0</v>
      </c>
      <c r="AA402">
        <v>0</v>
      </c>
      <c r="AB402">
        <v>0</v>
      </c>
      <c r="AC402">
        <v>0</v>
      </c>
      <c r="AD402">
        <v>1</v>
      </c>
      <c r="AE402">
        <v>0</v>
      </c>
      <c r="AF402" t="s">
        <v>3</v>
      </c>
      <c r="AG402">
        <v>4</v>
      </c>
      <c r="AH402">
        <v>2</v>
      </c>
      <c r="AI402">
        <v>35381950</v>
      </c>
      <c r="AJ402">
        <v>402</v>
      </c>
      <c r="AK402">
        <v>0</v>
      </c>
      <c r="AL402">
        <v>0</v>
      </c>
      <c r="AM402">
        <v>0</v>
      </c>
      <c r="AN402">
        <v>0</v>
      </c>
      <c r="AO402">
        <v>0</v>
      </c>
      <c r="AP402">
        <v>0</v>
      </c>
      <c r="AQ402">
        <v>0</v>
      </c>
      <c r="AR402">
        <v>0</v>
      </c>
    </row>
    <row r="403" spans="1:44" x14ac:dyDescent="0.2">
      <c r="A403">
        <f>ROW(Source!A1213)</f>
        <v>1213</v>
      </c>
      <c r="B403">
        <v>35381964</v>
      </c>
      <c r="C403">
        <v>35381941</v>
      </c>
      <c r="D403">
        <v>35116005</v>
      </c>
      <c r="E403">
        <v>1</v>
      </c>
      <c r="F403">
        <v>1</v>
      </c>
      <c r="G403">
        <v>15872964</v>
      </c>
      <c r="H403">
        <v>3</v>
      </c>
      <c r="I403" t="s">
        <v>1099</v>
      </c>
      <c r="J403" t="s">
        <v>1100</v>
      </c>
      <c r="K403" t="s">
        <v>1101</v>
      </c>
      <c r="L403">
        <v>1354</v>
      </c>
      <c r="N403">
        <v>1010</v>
      </c>
      <c r="O403" t="s">
        <v>52</v>
      </c>
      <c r="P403" t="s">
        <v>52</v>
      </c>
      <c r="Q403">
        <v>1</v>
      </c>
      <c r="X403">
        <v>4</v>
      </c>
      <c r="Y403">
        <v>54.24</v>
      </c>
      <c r="Z403">
        <v>0</v>
      </c>
      <c r="AA403">
        <v>0</v>
      </c>
      <c r="AB403">
        <v>0</v>
      </c>
      <c r="AC403">
        <v>0</v>
      </c>
      <c r="AD403">
        <v>1</v>
      </c>
      <c r="AE403">
        <v>0</v>
      </c>
      <c r="AF403" t="s">
        <v>3</v>
      </c>
      <c r="AG403">
        <v>4</v>
      </c>
      <c r="AH403">
        <v>2</v>
      </c>
      <c r="AI403">
        <v>35381951</v>
      </c>
      <c r="AJ403">
        <v>403</v>
      </c>
      <c r="AK403">
        <v>0</v>
      </c>
      <c r="AL403">
        <v>0</v>
      </c>
      <c r="AM403">
        <v>0</v>
      </c>
      <c r="AN403">
        <v>0</v>
      </c>
      <c r="AO403">
        <v>0</v>
      </c>
      <c r="AP403">
        <v>0</v>
      </c>
      <c r="AQ403">
        <v>0</v>
      </c>
      <c r="AR403">
        <v>0</v>
      </c>
    </row>
    <row r="404" spans="1:44" x14ac:dyDescent="0.2">
      <c r="A404">
        <f>ROW(Source!A1213)</f>
        <v>1213</v>
      </c>
      <c r="B404">
        <v>35381965</v>
      </c>
      <c r="C404">
        <v>35381941</v>
      </c>
      <c r="D404">
        <v>35116007</v>
      </c>
      <c r="E404">
        <v>1</v>
      </c>
      <c r="F404">
        <v>1</v>
      </c>
      <c r="G404">
        <v>15872964</v>
      </c>
      <c r="H404">
        <v>3</v>
      </c>
      <c r="I404" t="s">
        <v>1102</v>
      </c>
      <c r="J404" t="s">
        <v>1103</v>
      </c>
      <c r="K404" t="s">
        <v>1104</v>
      </c>
      <c r="L404">
        <v>1354</v>
      </c>
      <c r="N404">
        <v>1010</v>
      </c>
      <c r="O404" t="s">
        <v>52</v>
      </c>
      <c r="P404" t="s">
        <v>52</v>
      </c>
      <c r="Q404">
        <v>1</v>
      </c>
      <c r="X404">
        <v>2</v>
      </c>
      <c r="Y404">
        <v>666.11</v>
      </c>
      <c r="Z404">
        <v>0</v>
      </c>
      <c r="AA404">
        <v>0</v>
      </c>
      <c r="AB404">
        <v>0</v>
      </c>
      <c r="AC404">
        <v>0</v>
      </c>
      <c r="AD404">
        <v>1</v>
      </c>
      <c r="AE404">
        <v>0</v>
      </c>
      <c r="AF404" t="s">
        <v>3</v>
      </c>
      <c r="AG404">
        <v>2</v>
      </c>
      <c r="AH404">
        <v>2</v>
      </c>
      <c r="AI404">
        <v>35381952</v>
      </c>
      <c r="AJ404">
        <v>404</v>
      </c>
      <c r="AK404">
        <v>0</v>
      </c>
      <c r="AL404">
        <v>0</v>
      </c>
      <c r="AM404">
        <v>0</v>
      </c>
      <c r="AN404">
        <v>0</v>
      </c>
      <c r="AO404">
        <v>0</v>
      </c>
      <c r="AP404">
        <v>0</v>
      </c>
      <c r="AQ404">
        <v>0</v>
      </c>
      <c r="AR404">
        <v>0</v>
      </c>
    </row>
    <row r="405" spans="1:44" x14ac:dyDescent="0.2">
      <c r="A405">
        <f>ROW(Source!A1213)</f>
        <v>1213</v>
      </c>
      <c r="B405">
        <v>35381966</v>
      </c>
      <c r="C405">
        <v>35381941</v>
      </c>
      <c r="D405">
        <v>35116008</v>
      </c>
      <c r="E405">
        <v>1</v>
      </c>
      <c r="F405">
        <v>1</v>
      </c>
      <c r="G405">
        <v>15872964</v>
      </c>
      <c r="H405">
        <v>3</v>
      </c>
      <c r="I405" t="s">
        <v>1105</v>
      </c>
      <c r="J405" t="s">
        <v>1106</v>
      </c>
      <c r="K405" t="s">
        <v>1107</v>
      </c>
      <c r="L405">
        <v>1354</v>
      </c>
      <c r="N405">
        <v>1010</v>
      </c>
      <c r="O405" t="s">
        <v>52</v>
      </c>
      <c r="P405" t="s">
        <v>52</v>
      </c>
      <c r="Q405">
        <v>1</v>
      </c>
      <c r="X405">
        <v>15</v>
      </c>
      <c r="Y405">
        <v>776.23</v>
      </c>
      <c r="Z405">
        <v>0</v>
      </c>
      <c r="AA405">
        <v>0</v>
      </c>
      <c r="AB405">
        <v>0</v>
      </c>
      <c r="AC405">
        <v>0</v>
      </c>
      <c r="AD405">
        <v>1</v>
      </c>
      <c r="AE405">
        <v>0</v>
      </c>
      <c r="AF405" t="s">
        <v>3</v>
      </c>
      <c r="AG405">
        <v>15</v>
      </c>
      <c r="AH405">
        <v>2</v>
      </c>
      <c r="AI405">
        <v>35381953</v>
      </c>
      <c r="AJ405">
        <v>405</v>
      </c>
      <c r="AK405">
        <v>0</v>
      </c>
      <c r="AL405">
        <v>0</v>
      </c>
      <c r="AM405">
        <v>0</v>
      </c>
      <c r="AN405">
        <v>0</v>
      </c>
      <c r="AO405">
        <v>0</v>
      </c>
      <c r="AP405">
        <v>0</v>
      </c>
      <c r="AQ405">
        <v>0</v>
      </c>
      <c r="AR405">
        <v>0</v>
      </c>
    </row>
    <row r="406" spans="1:44" x14ac:dyDescent="0.2">
      <c r="A406">
        <f>ROW(Source!A1213)</f>
        <v>1213</v>
      </c>
      <c r="B406">
        <v>35381967</v>
      </c>
      <c r="C406">
        <v>35381941</v>
      </c>
      <c r="D406">
        <v>35116009</v>
      </c>
      <c r="E406">
        <v>1</v>
      </c>
      <c r="F406">
        <v>1</v>
      </c>
      <c r="G406">
        <v>15872964</v>
      </c>
      <c r="H406">
        <v>3</v>
      </c>
      <c r="I406" t="s">
        <v>1108</v>
      </c>
      <c r="J406" t="s">
        <v>1109</v>
      </c>
      <c r="K406" t="s">
        <v>1110</v>
      </c>
      <c r="L406">
        <v>1354</v>
      </c>
      <c r="N406">
        <v>1010</v>
      </c>
      <c r="O406" t="s">
        <v>52</v>
      </c>
      <c r="P406" t="s">
        <v>52</v>
      </c>
      <c r="Q406">
        <v>1</v>
      </c>
      <c r="X406">
        <v>2</v>
      </c>
      <c r="Y406">
        <v>947.75</v>
      </c>
      <c r="Z406">
        <v>0</v>
      </c>
      <c r="AA406">
        <v>0</v>
      </c>
      <c r="AB406">
        <v>0</v>
      </c>
      <c r="AC406">
        <v>0</v>
      </c>
      <c r="AD406">
        <v>1</v>
      </c>
      <c r="AE406">
        <v>0</v>
      </c>
      <c r="AF406" t="s">
        <v>3</v>
      </c>
      <c r="AG406">
        <v>2</v>
      </c>
      <c r="AH406">
        <v>2</v>
      </c>
      <c r="AI406">
        <v>35381954</v>
      </c>
      <c r="AJ406">
        <v>406</v>
      </c>
      <c r="AK406">
        <v>0</v>
      </c>
      <c r="AL406">
        <v>0</v>
      </c>
      <c r="AM406">
        <v>0</v>
      </c>
      <c r="AN406">
        <v>0</v>
      </c>
      <c r="AO406">
        <v>0</v>
      </c>
      <c r="AP406">
        <v>0</v>
      </c>
      <c r="AQ406">
        <v>0</v>
      </c>
      <c r="AR406">
        <v>0</v>
      </c>
    </row>
    <row r="407" spans="1:44" x14ac:dyDescent="0.2">
      <c r="A407">
        <f>ROW(Source!A1214)</f>
        <v>1214</v>
      </c>
      <c r="B407">
        <v>35381978</v>
      </c>
      <c r="C407">
        <v>35381968</v>
      </c>
      <c r="D407">
        <v>35111398</v>
      </c>
      <c r="E407">
        <v>15872964</v>
      </c>
      <c r="F407">
        <v>1</v>
      </c>
      <c r="G407">
        <v>15872964</v>
      </c>
      <c r="H407">
        <v>1</v>
      </c>
      <c r="I407" t="s">
        <v>982</v>
      </c>
      <c r="J407" t="s">
        <v>3</v>
      </c>
      <c r="K407" t="s">
        <v>983</v>
      </c>
      <c r="L407">
        <v>1191</v>
      </c>
      <c r="N407">
        <v>1013</v>
      </c>
      <c r="O407" t="s">
        <v>984</v>
      </c>
      <c r="P407" t="s">
        <v>984</v>
      </c>
      <c r="Q407">
        <v>1</v>
      </c>
      <c r="X407">
        <v>1.18</v>
      </c>
      <c r="Y407">
        <v>0</v>
      </c>
      <c r="Z407">
        <v>0</v>
      </c>
      <c r="AA407">
        <v>0</v>
      </c>
      <c r="AB407">
        <v>0</v>
      </c>
      <c r="AC407">
        <v>0</v>
      </c>
      <c r="AD407">
        <v>1</v>
      </c>
      <c r="AE407">
        <v>1</v>
      </c>
      <c r="AF407" t="s">
        <v>3</v>
      </c>
      <c r="AG407">
        <v>1.18</v>
      </c>
      <c r="AH407">
        <v>2</v>
      </c>
      <c r="AI407">
        <v>35381969</v>
      </c>
      <c r="AJ407">
        <v>407</v>
      </c>
      <c r="AK407">
        <v>0</v>
      </c>
      <c r="AL407">
        <v>0</v>
      </c>
      <c r="AM407">
        <v>0</v>
      </c>
      <c r="AN407">
        <v>0</v>
      </c>
      <c r="AO407">
        <v>0</v>
      </c>
      <c r="AP407">
        <v>0</v>
      </c>
      <c r="AQ407">
        <v>0</v>
      </c>
      <c r="AR407">
        <v>0</v>
      </c>
    </row>
    <row r="408" spans="1:44" x14ac:dyDescent="0.2">
      <c r="A408">
        <f>ROW(Source!A1214)</f>
        <v>1214</v>
      </c>
      <c r="B408">
        <v>35381979</v>
      </c>
      <c r="C408">
        <v>35381968</v>
      </c>
      <c r="D408">
        <v>35112486</v>
      </c>
      <c r="E408">
        <v>1</v>
      </c>
      <c r="F408">
        <v>1</v>
      </c>
      <c r="G408">
        <v>15872964</v>
      </c>
      <c r="H408">
        <v>2</v>
      </c>
      <c r="I408" t="s">
        <v>1024</v>
      </c>
      <c r="J408" t="s">
        <v>1025</v>
      </c>
      <c r="K408" t="s">
        <v>1026</v>
      </c>
      <c r="L408">
        <v>1368</v>
      </c>
      <c r="N408">
        <v>1011</v>
      </c>
      <c r="O408" t="s">
        <v>988</v>
      </c>
      <c r="P408" t="s">
        <v>988</v>
      </c>
      <c r="Q408">
        <v>1</v>
      </c>
      <c r="X408">
        <v>0.44</v>
      </c>
      <c r="Y408">
        <v>0</v>
      </c>
      <c r="Z408">
        <v>2026.34</v>
      </c>
      <c r="AA408">
        <v>1032.6099999999999</v>
      </c>
      <c r="AB408">
        <v>0</v>
      </c>
      <c r="AC408">
        <v>0</v>
      </c>
      <c r="AD408">
        <v>1</v>
      </c>
      <c r="AE408">
        <v>0</v>
      </c>
      <c r="AF408" t="s">
        <v>3</v>
      </c>
      <c r="AG408">
        <v>0.44</v>
      </c>
      <c r="AH408">
        <v>2</v>
      </c>
      <c r="AI408">
        <v>35381970</v>
      </c>
      <c r="AJ408">
        <v>408</v>
      </c>
      <c r="AK408">
        <v>0</v>
      </c>
      <c r="AL408">
        <v>0</v>
      </c>
      <c r="AM408">
        <v>0</v>
      </c>
      <c r="AN408">
        <v>0</v>
      </c>
      <c r="AO408">
        <v>0</v>
      </c>
      <c r="AP408">
        <v>0</v>
      </c>
      <c r="AQ408">
        <v>0</v>
      </c>
      <c r="AR408">
        <v>0</v>
      </c>
    </row>
    <row r="409" spans="1:44" x14ac:dyDescent="0.2">
      <c r="A409">
        <f>ROW(Source!A1214)</f>
        <v>1214</v>
      </c>
      <c r="B409">
        <v>35381980</v>
      </c>
      <c r="C409">
        <v>35381968</v>
      </c>
      <c r="D409">
        <v>35115020</v>
      </c>
      <c r="E409">
        <v>1</v>
      </c>
      <c r="F409">
        <v>1</v>
      </c>
      <c r="G409">
        <v>15872964</v>
      </c>
      <c r="H409">
        <v>3</v>
      </c>
      <c r="I409" t="s">
        <v>1027</v>
      </c>
      <c r="J409" t="s">
        <v>1028</v>
      </c>
      <c r="K409" t="s">
        <v>1029</v>
      </c>
      <c r="L409">
        <v>1346</v>
      </c>
      <c r="N409">
        <v>1009</v>
      </c>
      <c r="O409" t="s">
        <v>1030</v>
      </c>
      <c r="P409" t="s">
        <v>1030</v>
      </c>
      <c r="Q409">
        <v>1</v>
      </c>
      <c r="X409">
        <v>0.16</v>
      </c>
      <c r="Y409">
        <v>363.22</v>
      </c>
      <c r="Z409">
        <v>0</v>
      </c>
      <c r="AA409">
        <v>0</v>
      </c>
      <c r="AB409">
        <v>0</v>
      </c>
      <c r="AC409">
        <v>0</v>
      </c>
      <c r="AD409">
        <v>1</v>
      </c>
      <c r="AE409">
        <v>0</v>
      </c>
      <c r="AF409" t="s">
        <v>3</v>
      </c>
      <c r="AG409">
        <v>0.16</v>
      </c>
      <c r="AH409">
        <v>2</v>
      </c>
      <c r="AI409">
        <v>35381971</v>
      </c>
      <c r="AJ409">
        <v>409</v>
      </c>
      <c r="AK409">
        <v>0</v>
      </c>
      <c r="AL409">
        <v>0</v>
      </c>
      <c r="AM409">
        <v>0</v>
      </c>
      <c r="AN409">
        <v>0</v>
      </c>
      <c r="AO409">
        <v>0</v>
      </c>
      <c r="AP409">
        <v>0</v>
      </c>
      <c r="AQ409">
        <v>0</v>
      </c>
      <c r="AR409">
        <v>0</v>
      </c>
    </row>
    <row r="410" spans="1:44" x14ac:dyDescent="0.2">
      <c r="A410">
        <f>ROW(Source!A1214)</f>
        <v>1214</v>
      </c>
      <c r="B410">
        <v>35381981</v>
      </c>
      <c r="C410">
        <v>35381968</v>
      </c>
      <c r="D410">
        <v>35122310</v>
      </c>
      <c r="E410">
        <v>1</v>
      </c>
      <c r="F410">
        <v>1</v>
      </c>
      <c r="G410">
        <v>15872964</v>
      </c>
      <c r="H410">
        <v>3</v>
      </c>
      <c r="I410" t="s">
        <v>1031</v>
      </c>
      <c r="J410" t="s">
        <v>1032</v>
      </c>
      <c r="K410" t="s">
        <v>1033</v>
      </c>
      <c r="L410">
        <v>1301</v>
      </c>
      <c r="N410">
        <v>1003</v>
      </c>
      <c r="O410" t="s">
        <v>1002</v>
      </c>
      <c r="P410" t="s">
        <v>1002</v>
      </c>
      <c r="Q410">
        <v>1</v>
      </c>
      <c r="X410">
        <v>5</v>
      </c>
      <c r="Y410">
        <v>5.71</v>
      </c>
      <c r="Z410">
        <v>0</v>
      </c>
      <c r="AA410">
        <v>0</v>
      </c>
      <c r="AB410">
        <v>0</v>
      </c>
      <c r="AC410">
        <v>0</v>
      </c>
      <c r="AD410">
        <v>1</v>
      </c>
      <c r="AE410">
        <v>0</v>
      </c>
      <c r="AF410" t="s">
        <v>3</v>
      </c>
      <c r="AG410">
        <v>5</v>
      </c>
      <c r="AH410">
        <v>2</v>
      </c>
      <c r="AI410">
        <v>35381972</v>
      </c>
      <c r="AJ410">
        <v>410</v>
      </c>
      <c r="AK410">
        <v>0</v>
      </c>
      <c r="AL410">
        <v>0</v>
      </c>
      <c r="AM410">
        <v>0</v>
      </c>
      <c r="AN410">
        <v>0</v>
      </c>
      <c r="AO410">
        <v>0</v>
      </c>
      <c r="AP410">
        <v>0</v>
      </c>
      <c r="AQ410">
        <v>0</v>
      </c>
      <c r="AR410">
        <v>0</v>
      </c>
    </row>
    <row r="411" spans="1:44" x14ac:dyDescent="0.2">
      <c r="A411">
        <f>ROW(Source!A1214)</f>
        <v>1214</v>
      </c>
      <c r="B411">
        <v>35381982</v>
      </c>
      <c r="C411">
        <v>35381968</v>
      </c>
      <c r="D411">
        <v>35122207</v>
      </c>
      <c r="E411">
        <v>1</v>
      </c>
      <c r="F411">
        <v>1</v>
      </c>
      <c r="G411">
        <v>15872964</v>
      </c>
      <c r="H411">
        <v>3</v>
      </c>
      <c r="I411" t="s">
        <v>1034</v>
      </c>
      <c r="J411" t="s">
        <v>1035</v>
      </c>
      <c r="K411" t="s">
        <v>1036</v>
      </c>
      <c r="L411">
        <v>1356</v>
      </c>
      <c r="N411">
        <v>1010</v>
      </c>
      <c r="O411" t="s">
        <v>242</v>
      </c>
      <c r="P411" t="s">
        <v>242</v>
      </c>
      <c r="Q411">
        <v>1000</v>
      </c>
      <c r="X411">
        <v>5.0000000000000001E-3</v>
      </c>
      <c r="Y411">
        <v>718.56</v>
      </c>
      <c r="Z411">
        <v>0</v>
      </c>
      <c r="AA411">
        <v>0</v>
      </c>
      <c r="AB411">
        <v>0</v>
      </c>
      <c r="AC411">
        <v>0</v>
      </c>
      <c r="AD411">
        <v>1</v>
      </c>
      <c r="AE411">
        <v>0</v>
      </c>
      <c r="AF411" t="s">
        <v>3</v>
      </c>
      <c r="AG411">
        <v>5.0000000000000001E-3</v>
      </c>
      <c r="AH411">
        <v>2</v>
      </c>
      <c r="AI411">
        <v>35381973</v>
      </c>
      <c r="AJ411">
        <v>411</v>
      </c>
      <c r="AK411">
        <v>0</v>
      </c>
      <c r="AL411">
        <v>0</v>
      </c>
      <c r="AM411">
        <v>0</v>
      </c>
      <c r="AN411">
        <v>0</v>
      </c>
      <c r="AO411">
        <v>0</v>
      </c>
      <c r="AP411">
        <v>0</v>
      </c>
      <c r="AQ411">
        <v>0</v>
      </c>
      <c r="AR411">
        <v>0</v>
      </c>
    </row>
    <row r="412" spans="1:44" x14ac:dyDescent="0.2">
      <c r="A412">
        <f>ROW(Source!A1214)</f>
        <v>1214</v>
      </c>
      <c r="B412">
        <v>35381983</v>
      </c>
      <c r="C412">
        <v>35381968</v>
      </c>
      <c r="D412">
        <v>35122491</v>
      </c>
      <c r="E412">
        <v>1</v>
      </c>
      <c r="F412">
        <v>1</v>
      </c>
      <c r="G412">
        <v>15872964</v>
      </c>
      <c r="H412">
        <v>3</v>
      </c>
      <c r="I412" t="s">
        <v>1037</v>
      </c>
      <c r="J412" t="s">
        <v>1038</v>
      </c>
      <c r="K412" t="s">
        <v>1039</v>
      </c>
      <c r="L412">
        <v>1354</v>
      </c>
      <c r="N412">
        <v>1010</v>
      </c>
      <c r="O412" t="s">
        <v>52</v>
      </c>
      <c r="P412" t="s">
        <v>52</v>
      </c>
      <c r="Q412">
        <v>1</v>
      </c>
      <c r="X412">
        <v>10</v>
      </c>
      <c r="Y412">
        <v>29.36</v>
      </c>
      <c r="Z412">
        <v>0</v>
      </c>
      <c r="AA412">
        <v>0</v>
      </c>
      <c r="AB412">
        <v>0</v>
      </c>
      <c r="AC412">
        <v>0</v>
      </c>
      <c r="AD412">
        <v>1</v>
      </c>
      <c r="AE412">
        <v>0</v>
      </c>
      <c r="AF412" t="s">
        <v>3</v>
      </c>
      <c r="AG412">
        <v>10</v>
      </c>
      <c r="AH412">
        <v>2</v>
      </c>
      <c r="AI412">
        <v>35381974</v>
      </c>
      <c r="AJ412">
        <v>412</v>
      </c>
      <c r="AK412">
        <v>0</v>
      </c>
      <c r="AL412">
        <v>0</v>
      </c>
      <c r="AM412">
        <v>0</v>
      </c>
      <c r="AN412">
        <v>0</v>
      </c>
      <c r="AO412">
        <v>0</v>
      </c>
      <c r="AP412">
        <v>0</v>
      </c>
      <c r="AQ412">
        <v>0</v>
      </c>
      <c r="AR412">
        <v>0</v>
      </c>
    </row>
    <row r="413" spans="1:44" x14ac:dyDescent="0.2">
      <c r="A413">
        <f>ROW(Source!A1214)</f>
        <v>1214</v>
      </c>
      <c r="B413">
        <v>35381984</v>
      </c>
      <c r="C413">
        <v>35381968</v>
      </c>
      <c r="D413">
        <v>35122522</v>
      </c>
      <c r="E413">
        <v>1</v>
      </c>
      <c r="F413">
        <v>1</v>
      </c>
      <c r="G413">
        <v>15872964</v>
      </c>
      <c r="H413">
        <v>3</v>
      </c>
      <c r="I413" t="s">
        <v>1040</v>
      </c>
      <c r="J413" t="s">
        <v>1041</v>
      </c>
      <c r="K413" t="s">
        <v>1042</v>
      </c>
      <c r="L413">
        <v>1355</v>
      </c>
      <c r="N413">
        <v>1010</v>
      </c>
      <c r="O413" t="s">
        <v>18</v>
      </c>
      <c r="P413" t="s">
        <v>18</v>
      </c>
      <c r="Q413">
        <v>100</v>
      </c>
      <c r="X413">
        <v>0.26</v>
      </c>
      <c r="Y413">
        <v>127.48</v>
      </c>
      <c r="Z413">
        <v>0</v>
      </c>
      <c r="AA413">
        <v>0</v>
      </c>
      <c r="AB413">
        <v>0</v>
      </c>
      <c r="AC413">
        <v>0</v>
      </c>
      <c r="AD413">
        <v>1</v>
      </c>
      <c r="AE413">
        <v>0</v>
      </c>
      <c r="AF413" t="s">
        <v>3</v>
      </c>
      <c r="AG413">
        <v>0.26</v>
      </c>
      <c r="AH413">
        <v>2</v>
      </c>
      <c r="AI413">
        <v>35381975</v>
      </c>
      <c r="AJ413">
        <v>413</v>
      </c>
      <c r="AK413">
        <v>0</v>
      </c>
      <c r="AL413">
        <v>0</v>
      </c>
      <c r="AM413">
        <v>0</v>
      </c>
      <c r="AN413">
        <v>0</v>
      </c>
      <c r="AO413">
        <v>0</v>
      </c>
      <c r="AP413">
        <v>0</v>
      </c>
      <c r="AQ413">
        <v>0</v>
      </c>
      <c r="AR413">
        <v>0</v>
      </c>
    </row>
    <row r="414" spans="1:44" x14ac:dyDescent="0.2">
      <c r="A414">
        <f>ROW(Source!A1214)</f>
        <v>1214</v>
      </c>
      <c r="B414">
        <v>35381985</v>
      </c>
      <c r="C414">
        <v>35381968</v>
      </c>
      <c r="D414">
        <v>35122244</v>
      </c>
      <c r="E414">
        <v>1</v>
      </c>
      <c r="F414">
        <v>1</v>
      </c>
      <c r="G414">
        <v>15872964</v>
      </c>
      <c r="H414">
        <v>3</v>
      </c>
      <c r="I414" t="s">
        <v>1043</v>
      </c>
      <c r="J414" t="s">
        <v>1044</v>
      </c>
      <c r="K414" t="s">
        <v>1045</v>
      </c>
      <c r="L414">
        <v>1356</v>
      </c>
      <c r="N414">
        <v>1010</v>
      </c>
      <c r="O414" t="s">
        <v>242</v>
      </c>
      <c r="P414" t="s">
        <v>242</v>
      </c>
      <c r="Q414">
        <v>1000</v>
      </c>
      <c r="X414">
        <v>0.02</v>
      </c>
      <c r="Y414">
        <v>258.44</v>
      </c>
      <c r="Z414">
        <v>0</v>
      </c>
      <c r="AA414">
        <v>0</v>
      </c>
      <c r="AB414">
        <v>0</v>
      </c>
      <c r="AC414">
        <v>0</v>
      </c>
      <c r="AD414">
        <v>1</v>
      </c>
      <c r="AE414">
        <v>0</v>
      </c>
      <c r="AF414" t="s">
        <v>3</v>
      </c>
      <c r="AG414">
        <v>0.02</v>
      </c>
      <c r="AH414">
        <v>2</v>
      </c>
      <c r="AI414">
        <v>35381976</v>
      </c>
      <c r="AJ414">
        <v>414</v>
      </c>
      <c r="AK414">
        <v>0</v>
      </c>
      <c r="AL414">
        <v>0</v>
      </c>
      <c r="AM414">
        <v>0</v>
      </c>
      <c r="AN414">
        <v>0</v>
      </c>
      <c r="AO414">
        <v>0</v>
      </c>
      <c r="AP414">
        <v>0</v>
      </c>
      <c r="AQ414">
        <v>0</v>
      </c>
      <c r="AR414">
        <v>0</v>
      </c>
    </row>
    <row r="415" spans="1:44" x14ac:dyDescent="0.2">
      <c r="A415">
        <f>ROW(Source!A1214)</f>
        <v>1214</v>
      </c>
      <c r="B415">
        <v>35381986</v>
      </c>
      <c r="C415">
        <v>35381968</v>
      </c>
      <c r="D415">
        <v>35123597</v>
      </c>
      <c r="E415">
        <v>1</v>
      </c>
      <c r="F415">
        <v>1</v>
      </c>
      <c r="G415">
        <v>15872964</v>
      </c>
      <c r="H415">
        <v>3</v>
      </c>
      <c r="I415" t="s">
        <v>1046</v>
      </c>
      <c r="J415" t="s">
        <v>1047</v>
      </c>
      <c r="K415" t="s">
        <v>1048</v>
      </c>
      <c r="L415">
        <v>1303</v>
      </c>
      <c r="N415">
        <v>1003</v>
      </c>
      <c r="O415" t="s">
        <v>35</v>
      </c>
      <c r="P415" t="s">
        <v>35</v>
      </c>
      <c r="Q415">
        <v>1000</v>
      </c>
      <c r="X415">
        <v>0.10299999999999999</v>
      </c>
      <c r="Y415">
        <v>99643.05</v>
      </c>
      <c r="Z415">
        <v>0</v>
      </c>
      <c r="AA415">
        <v>0</v>
      </c>
      <c r="AB415">
        <v>0</v>
      </c>
      <c r="AC415">
        <v>0</v>
      </c>
      <c r="AD415">
        <v>1</v>
      </c>
      <c r="AE415">
        <v>0</v>
      </c>
      <c r="AF415" t="s">
        <v>3</v>
      </c>
      <c r="AG415">
        <v>0.10299999999999999</v>
      </c>
      <c r="AH415">
        <v>2</v>
      </c>
      <c r="AI415">
        <v>35381977</v>
      </c>
      <c r="AJ415">
        <v>415</v>
      </c>
      <c r="AK415">
        <v>0</v>
      </c>
      <c r="AL415">
        <v>0</v>
      </c>
      <c r="AM415">
        <v>0</v>
      </c>
      <c r="AN415">
        <v>0</v>
      </c>
      <c r="AO415">
        <v>0</v>
      </c>
      <c r="AP415">
        <v>0</v>
      </c>
      <c r="AQ415">
        <v>0</v>
      </c>
      <c r="AR415">
        <v>0</v>
      </c>
    </row>
    <row r="416" spans="1:44" x14ac:dyDescent="0.2">
      <c r="A416">
        <f>ROW(Source!A1216)</f>
        <v>1216</v>
      </c>
      <c r="B416">
        <v>35381990</v>
      </c>
      <c r="C416">
        <v>35381988</v>
      </c>
      <c r="D416">
        <v>35111398</v>
      </c>
      <c r="E416">
        <v>15872964</v>
      </c>
      <c r="F416">
        <v>1</v>
      </c>
      <c r="G416">
        <v>15872964</v>
      </c>
      <c r="H416">
        <v>1</v>
      </c>
      <c r="I416" t="s">
        <v>982</v>
      </c>
      <c r="J416" t="s">
        <v>3</v>
      </c>
      <c r="K416" t="s">
        <v>983</v>
      </c>
      <c r="L416">
        <v>1191</v>
      </c>
      <c r="N416">
        <v>1013</v>
      </c>
      <c r="O416" t="s">
        <v>984</v>
      </c>
      <c r="P416" t="s">
        <v>984</v>
      </c>
      <c r="Q416">
        <v>1</v>
      </c>
      <c r="X416">
        <v>17.77</v>
      </c>
      <c r="Y416">
        <v>0</v>
      </c>
      <c r="Z416">
        <v>0</v>
      </c>
      <c r="AA416">
        <v>0</v>
      </c>
      <c r="AB416">
        <v>0</v>
      </c>
      <c r="AC416">
        <v>0</v>
      </c>
      <c r="AD416">
        <v>1</v>
      </c>
      <c r="AE416">
        <v>1</v>
      </c>
      <c r="AF416" t="s">
        <v>3</v>
      </c>
      <c r="AG416">
        <v>17.77</v>
      </c>
      <c r="AH416">
        <v>2</v>
      </c>
      <c r="AI416">
        <v>35381989</v>
      </c>
      <c r="AJ416">
        <v>416</v>
      </c>
      <c r="AK416">
        <v>0</v>
      </c>
      <c r="AL416">
        <v>0</v>
      </c>
      <c r="AM416">
        <v>0</v>
      </c>
      <c r="AN416">
        <v>0</v>
      </c>
      <c r="AO416">
        <v>0</v>
      </c>
      <c r="AP416">
        <v>0</v>
      </c>
      <c r="AQ416">
        <v>0</v>
      </c>
      <c r="AR416">
        <v>0</v>
      </c>
    </row>
    <row r="417" spans="1:44" x14ac:dyDescent="0.2">
      <c r="A417">
        <f>ROW(Source!A1252)</f>
        <v>1252</v>
      </c>
      <c r="B417">
        <v>35382051</v>
      </c>
      <c r="C417">
        <v>35382049</v>
      </c>
      <c r="D417">
        <v>35111398</v>
      </c>
      <c r="E417">
        <v>15872964</v>
      </c>
      <c r="F417">
        <v>1</v>
      </c>
      <c r="G417">
        <v>15872964</v>
      </c>
      <c r="H417">
        <v>1</v>
      </c>
      <c r="I417" t="s">
        <v>982</v>
      </c>
      <c r="J417" t="s">
        <v>3</v>
      </c>
      <c r="K417" t="s">
        <v>983</v>
      </c>
      <c r="L417">
        <v>1191</v>
      </c>
      <c r="N417">
        <v>1013</v>
      </c>
      <c r="O417" t="s">
        <v>984</v>
      </c>
      <c r="P417" t="s">
        <v>984</v>
      </c>
      <c r="Q417">
        <v>1</v>
      </c>
      <c r="X417">
        <v>5.84</v>
      </c>
      <c r="Y417">
        <v>0</v>
      </c>
      <c r="Z417">
        <v>0</v>
      </c>
      <c r="AA417">
        <v>0</v>
      </c>
      <c r="AB417">
        <v>0</v>
      </c>
      <c r="AC417">
        <v>0</v>
      </c>
      <c r="AD417">
        <v>1</v>
      </c>
      <c r="AE417">
        <v>1</v>
      </c>
      <c r="AF417" t="s">
        <v>3</v>
      </c>
      <c r="AG417">
        <v>5.84</v>
      </c>
      <c r="AH417">
        <v>2</v>
      </c>
      <c r="AI417">
        <v>35382050</v>
      </c>
      <c r="AJ417">
        <v>417</v>
      </c>
      <c r="AK417">
        <v>0</v>
      </c>
      <c r="AL417">
        <v>0</v>
      </c>
      <c r="AM417">
        <v>0</v>
      </c>
      <c r="AN417">
        <v>0</v>
      </c>
      <c r="AO417">
        <v>0</v>
      </c>
      <c r="AP417">
        <v>0</v>
      </c>
      <c r="AQ417">
        <v>0</v>
      </c>
      <c r="AR417">
        <v>0</v>
      </c>
    </row>
    <row r="418" spans="1:44" x14ac:dyDescent="0.2">
      <c r="A418">
        <f>ROW(Source!A1253)</f>
        <v>1253</v>
      </c>
      <c r="B418">
        <v>35382055</v>
      </c>
      <c r="C418">
        <v>35382052</v>
      </c>
      <c r="D418">
        <v>35111398</v>
      </c>
      <c r="E418">
        <v>15872964</v>
      </c>
      <c r="F418">
        <v>1</v>
      </c>
      <c r="G418">
        <v>15872964</v>
      </c>
      <c r="H418">
        <v>1</v>
      </c>
      <c r="I418" t="s">
        <v>982</v>
      </c>
      <c r="J418" t="s">
        <v>3</v>
      </c>
      <c r="K418" t="s">
        <v>983</v>
      </c>
      <c r="L418">
        <v>1191</v>
      </c>
      <c r="N418">
        <v>1013</v>
      </c>
      <c r="O418" t="s">
        <v>984</v>
      </c>
      <c r="P418" t="s">
        <v>984</v>
      </c>
      <c r="Q418">
        <v>1</v>
      </c>
      <c r="X418">
        <v>39.22</v>
      </c>
      <c r="Y418">
        <v>0</v>
      </c>
      <c r="Z418">
        <v>0</v>
      </c>
      <c r="AA418">
        <v>0</v>
      </c>
      <c r="AB418">
        <v>0</v>
      </c>
      <c r="AC418">
        <v>0</v>
      </c>
      <c r="AD418">
        <v>1</v>
      </c>
      <c r="AE418">
        <v>1</v>
      </c>
      <c r="AF418" t="s">
        <v>3</v>
      </c>
      <c r="AG418">
        <v>39.22</v>
      </c>
      <c r="AH418">
        <v>2</v>
      </c>
      <c r="AI418">
        <v>35382053</v>
      </c>
      <c r="AJ418">
        <v>418</v>
      </c>
      <c r="AK418">
        <v>0</v>
      </c>
      <c r="AL418">
        <v>0</v>
      </c>
      <c r="AM418">
        <v>0</v>
      </c>
      <c r="AN418">
        <v>0</v>
      </c>
      <c r="AO418">
        <v>0</v>
      </c>
      <c r="AP418">
        <v>0</v>
      </c>
      <c r="AQ418">
        <v>0</v>
      </c>
      <c r="AR418">
        <v>0</v>
      </c>
    </row>
    <row r="419" spans="1:44" x14ac:dyDescent="0.2">
      <c r="A419">
        <f>ROW(Source!A1253)</f>
        <v>1253</v>
      </c>
      <c r="B419">
        <v>35382056</v>
      </c>
      <c r="C419">
        <v>35382052</v>
      </c>
      <c r="D419">
        <v>35113206</v>
      </c>
      <c r="E419">
        <v>1</v>
      </c>
      <c r="F419">
        <v>1</v>
      </c>
      <c r="G419">
        <v>15872964</v>
      </c>
      <c r="H419">
        <v>2</v>
      </c>
      <c r="I419" t="s">
        <v>989</v>
      </c>
      <c r="J419" t="s">
        <v>990</v>
      </c>
      <c r="K419" t="s">
        <v>991</v>
      </c>
      <c r="L419">
        <v>1368</v>
      </c>
      <c r="N419">
        <v>1011</v>
      </c>
      <c r="O419" t="s">
        <v>988</v>
      </c>
      <c r="P419" t="s">
        <v>988</v>
      </c>
      <c r="Q419">
        <v>1</v>
      </c>
      <c r="X419">
        <v>6.9</v>
      </c>
      <c r="Y419">
        <v>0</v>
      </c>
      <c r="Z419">
        <v>4.72</v>
      </c>
      <c r="AA419">
        <v>0.1</v>
      </c>
      <c r="AB419">
        <v>0</v>
      </c>
      <c r="AC419">
        <v>0</v>
      </c>
      <c r="AD419">
        <v>1</v>
      </c>
      <c r="AE419">
        <v>0</v>
      </c>
      <c r="AF419" t="s">
        <v>3</v>
      </c>
      <c r="AG419">
        <v>6.9</v>
      </c>
      <c r="AH419">
        <v>2</v>
      </c>
      <c r="AI419">
        <v>35382054</v>
      </c>
      <c r="AJ419">
        <v>419</v>
      </c>
      <c r="AK419">
        <v>0</v>
      </c>
      <c r="AL419">
        <v>0</v>
      </c>
      <c r="AM419">
        <v>0</v>
      </c>
      <c r="AN419">
        <v>0</v>
      </c>
      <c r="AO419">
        <v>0</v>
      </c>
      <c r="AP419">
        <v>0</v>
      </c>
      <c r="AQ419">
        <v>0</v>
      </c>
      <c r="AR419">
        <v>0</v>
      </c>
    </row>
    <row r="420" spans="1:44" x14ac:dyDescent="0.2">
      <c r="A420">
        <f>ROW(Source!A1289)</f>
        <v>1289</v>
      </c>
      <c r="B420">
        <v>35382117</v>
      </c>
      <c r="C420">
        <v>35382115</v>
      </c>
      <c r="D420">
        <v>35111398</v>
      </c>
      <c r="E420">
        <v>15872964</v>
      </c>
      <c r="F420">
        <v>1</v>
      </c>
      <c r="G420">
        <v>15872964</v>
      </c>
      <c r="H420">
        <v>1</v>
      </c>
      <c r="I420" t="s">
        <v>982</v>
      </c>
      <c r="J420" t="s">
        <v>3</v>
      </c>
      <c r="K420" t="s">
        <v>983</v>
      </c>
      <c r="L420">
        <v>1191</v>
      </c>
      <c r="N420">
        <v>1013</v>
      </c>
      <c r="O420" t="s">
        <v>984</v>
      </c>
      <c r="P420" t="s">
        <v>984</v>
      </c>
      <c r="Q420">
        <v>1</v>
      </c>
      <c r="X420">
        <v>5.84</v>
      </c>
      <c r="Y420">
        <v>0</v>
      </c>
      <c r="Z420">
        <v>0</v>
      </c>
      <c r="AA420">
        <v>0</v>
      </c>
      <c r="AB420">
        <v>0</v>
      </c>
      <c r="AC420">
        <v>0</v>
      </c>
      <c r="AD420">
        <v>1</v>
      </c>
      <c r="AE420">
        <v>1</v>
      </c>
      <c r="AF420" t="s">
        <v>3</v>
      </c>
      <c r="AG420">
        <v>5.84</v>
      </c>
      <c r="AH420">
        <v>2</v>
      </c>
      <c r="AI420">
        <v>35382116</v>
      </c>
      <c r="AJ420">
        <v>420</v>
      </c>
      <c r="AK420">
        <v>0</v>
      </c>
      <c r="AL420">
        <v>0</v>
      </c>
      <c r="AM420">
        <v>0</v>
      </c>
      <c r="AN420">
        <v>0</v>
      </c>
      <c r="AO420">
        <v>0</v>
      </c>
      <c r="AP420">
        <v>0</v>
      </c>
      <c r="AQ420">
        <v>0</v>
      </c>
      <c r="AR420">
        <v>0</v>
      </c>
    </row>
    <row r="421" spans="1:44" x14ac:dyDescent="0.2">
      <c r="A421">
        <f>ROW(Source!A1290)</f>
        <v>1290</v>
      </c>
      <c r="B421">
        <v>35382121</v>
      </c>
      <c r="C421">
        <v>35382118</v>
      </c>
      <c r="D421">
        <v>35111398</v>
      </c>
      <c r="E421">
        <v>15872964</v>
      </c>
      <c r="F421">
        <v>1</v>
      </c>
      <c r="G421">
        <v>15872964</v>
      </c>
      <c r="H421">
        <v>1</v>
      </c>
      <c r="I421" t="s">
        <v>982</v>
      </c>
      <c r="J421" t="s">
        <v>3</v>
      </c>
      <c r="K421" t="s">
        <v>983</v>
      </c>
      <c r="L421">
        <v>1191</v>
      </c>
      <c r="N421">
        <v>1013</v>
      </c>
      <c r="O421" t="s">
        <v>984</v>
      </c>
      <c r="P421" t="s">
        <v>984</v>
      </c>
      <c r="Q421">
        <v>1</v>
      </c>
      <c r="X421">
        <v>42.81</v>
      </c>
      <c r="Y421">
        <v>0</v>
      </c>
      <c r="Z421">
        <v>0</v>
      </c>
      <c r="AA421">
        <v>0</v>
      </c>
      <c r="AB421">
        <v>0</v>
      </c>
      <c r="AC421">
        <v>0</v>
      </c>
      <c r="AD421">
        <v>1</v>
      </c>
      <c r="AE421">
        <v>1</v>
      </c>
      <c r="AF421" t="s">
        <v>3</v>
      </c>
      <c r="AG421">
        <v>42.81</v>
      </c>
      <c r="AH421">
        <v>2</v>
      </c>
      <c r="AI421">
        <v>35382119</v>
      </c>
      <c r="AJ421">
        <v>421</v>
      </c>
      <c r="AK421">
        <v>0</v>
      </c>
      <c r="AL421">
        <v>0</v>
      </c>
      <c r="AM421">
        <v>0</v>
      </c>
      <c r="AN421">
        <v>0</v>
      </c>
      <c r="AO421">
        <v>0</v>
      </c>
      <c r="AP421">
        <v>0</v>
      </c>
      <c r="AQ421">
        <v>0</v>
      </c>
      <c r="AR421">
        <v>0</v>
      </c>
    </row>
    <row r="422" spans="1:44" x14ac:dyDescent="0.2">
      <c r="A422">
        <f>ROW(Source!A1290)</f>
        <v>1290</v>
      </c>
      <c r="B422">
        <v>35382122</v>
      </c>
      <c r="C422">
        <v>35382118</v>
      </c>
      <c r="D422">
        <v>35113206</v>
      </c>
      <c r="E422">
        <v>1</v>
      </c>
      <c r="F422">
        <v>1</v>
      </c>
      <c r="G422">
        <v>15872964</v>
      </c>
      <c r="H422">
        <v>2</v>
      </c>
      <c r="I422" t="s">
        <v>989</v>
      </c>
      <c r="J422" t="s">
        <v>990</v>
      </c>
      <c r="K422" t="s">
        <v>991</v>
      </c>
      <c r="L422">
        <v>1368</v>
      </c>
      <c r="N422">
        <v>1011</v>
      </c>
      <c r="O422" t="s">
        <v>988</v>
      </c>
      <c r="P422" t="s">
        <v>988</v>
      </c>
      <c r="Q422">
        <v>1</v>
      </c>
      <c r="X422">
        <v>6.9</v>
      </c>
      <c r="Y422">
        <v>0</v>
      </c>
      <c r="Z422">
        <v>4.72</v>
      </c>
      <c r="AA422">
        <v>0.1</v>
      </c>
      <c r="AB422">
        <v>0</v>
      </c>
      <c r="AC422">
        <v>0</v>
      </c>
      <c r="AD422">
        <v>1</v>
      </c>
      <c r="AE422">
        <v>0</v>
      </c>
      <c r="AF422" t="s">
        <v>3</v>
      </c>
      <c r="AG422">
        <v>6.9</v>
      </c>
      <c r="AH422">
        <v>2</v>
      </c>
      <c r="AI422">
        <v>35382120</v>
      </c>
      <c r="AJ422">
        <v>422</v>
      </c>
      <c r="AK422">
        <v>0</v>
      </c>
      <c r="AL422">
        <v>0</v>
      </c>
      <c r="AM422">
        <v>0</v>
      </c>
      <c r="AN422">
        <v>0</v>
      </c>
      <c r="AO422">
        <v>0</v>
      </c>
      <c r="AP422">
        <v>0</v>
      </c>
      <c r="AQ422">
        <v>0</v>
      </c>
      <c r="AR422">
        <v>0</v>
      </c>
    </row>
    <row r="423" spans="1:44" x14ac:dyDescent="0.2">
      <c r="A423">
        <f>ROW(Source!A1291)</f>
        <v>1291</v>
      </c>
      <c r="B423">
        <v>35382126</v>
      </c>
      <c r="C423">
        <v>35382123</v>
      </c>
      <c r="D423">
        <v>35111398</v>
      </c>
      <c r="E423">
        <v>15872964</v>
      </c>
      <c r="F423">
        <v>1</v>
      </c>
      <c r="G423">
        <v>15872964</v>
      </c>
      <c r="H423">
        <v>1</v>
      </c>
      <c r="I423" t="s">
        <v>982</v>
      </c>
      <c r="J423" t="s">
        <v>3</v>
      </c>
      <c r="K423" t="s">
        <v>983</v>
      </c>
      <c r="L423">
        <v>1191</v>
      </c>
      <c r="N423">
        <v>1013</v>
      </c>
      <c r="O423" t="s">
        <v>984</v>
      </c>
      <c r="P423" t="s">
        <v>984</v>
      </c>
      <c r="Q423">
        <v>1</v>
      </c>
      <c r="X423">
        <v>39.22</v>
      </c>
      <c r="Y423">
        <v>0</v>
      </c>
      <c r="Z423">
        <v>0</v>
      </c>
      <c r="AA423">
        <v>0</v>
      </c>
      <c r="AB423">
        <v>0</v>
      </c>
      <c r="AC423">
        <v>0</v>
      </c>
      <c r="AD423">
        <v>1</v>
      </c>
      <c r="AE423">
        <v>1</v>
      </c>
      <c r="AF423" t="s">
        <v>3</v>
      </c>
      <c r="AG423">
        <v>39.22</v>
      </c>
      <c r="AH423">
        <v>2</v>
      </c>
      <c r="AI423">
        <v>35382124</v>
      </c>
      <c r="AJ423">
        <v>423</v>
      </c>
      <c r="AK423">
        <v>0</v>
      </c>
      <c r="AL423">
        <v>0</v>
      </c>
      <c r="AM423">
        <v>0</v>
      </c>
      <c r="AN423">
        <v>0</v>
      </c>
      <c r="AO423">
        <v>0</v>
      </c>
      <c r="AP423">
        <v>0</v>
      </c>
      <c r="AQ423">
        <v>0</v>
      </c>
      <c r="AR423">
        <v>0</v>
      </c>
    </row>
    <row r="424" spans="1:44" x14ac:dyDescent="0.2">
      <c r="A424">
        <f>ROW(Source!A1291)</f>
        <v>1291</v>
      </c>
      <c r="B424">
        <v>35382127</v>
      </c>
      <c r="C424">
        <v>35382123</v>
      </c>
      <c r="D424">
        <v>35113206</v>
      </c>
      <c r="E424">
        <v>1</v>
      </c>
      <c r="F424">
        <v>1</v>
      </c>
      <c r="G424">
        <v>15872964</v>
      </c>
      <c r="H424">
        <v>2</v>
      </c>
      <c r="I424" t="s">
        <v>989</v>
      </c>
      <c r="J424" t="s">
        <v>990</v>
      </c>
      <c r="K424" t="s">
        <v>991</v>
      </c>
      <c r="L424">
        <v>1368</v>
      </c>
      <c r="N424">
        <v>1011</v>
      </c>
      <c r="O424" t="s">
        <v>988</v>
      </c>
      <c r="P424" t="s">
        <v>988</v>
      </c>
      <c r="Q424">
        <v>1</v>
      </c>
      <c r="X424">
        <v>6.9</v>
      </c>
      <c r="Y424">
        <v>0</v>
      </c>
      <c r="Z424">
        <v>4.72</v>
      </c>
      <c r="AA424">
        <v>0.1</v>
      </c>
      <c r="AB424">
        <v>0</v>
      </c>
      <c r="AC424">
        <v>0</v>
      </c>
      <c r="AD424">
        <v>1</v>
      </c>
      <c r="AE424">
        <v>0</v>
      </c>
      <c r="AF424" t="s">
        <v>3</v>
      </c>
      <c r="AG424">
        <v>6.9</v>
      </c>
      <c r="AH424">
        <v>2</v>
      </c>
      <c r="AI424">
        <v>35382125</v>
      </c>
      <c r="AJ424">
        <v>424</v>
      </c>
      <c r="AK424">
        <v>0</v>
      </c>
      <c r="AL424">
        <v>0</v>
      </c>
      <c r="AM424">
        <v>0</v>
      </c>
      <c r="AN424">
        <v>0</v>
      </c>
      <c r="AO424">
        <v>0</v>
      </c>
      <c r="AP424">
        <v>0</v>
      </c>
      <c r="AQ424">
        <v>0</v>
      </c>
      <c r="AR424">
        <v>0</v>
      </c>
    </row>
    <row r="425" spans="1:44" x14ac:dyDescent="0.2">
      <c r="A425">
        <f>ROW(Source!A1327)</f>
        <v>1327</v>
      </c>
      <c r="B425">
        <v>35382188</v>
      </c>
      <c r="C425">
        <v>35382186</v>
      </c>
      <c r="D425">
        <v>35111398</v>
      </c>
      <c r="E425">
        <v>15872964</v>
      </c>
      <c r="F425">
        <v>1</v>
      </c>
      <c r="G425">
        <v>15872964</v>
      </c>
      <c r="H425">
        <v>1</v>
      </c>
      <c r="I425" t="s">
        <v>982</v>
      </c>
      <c r="J425" t="s">
        <v>3</v>
      </c>
      <c r="K425" t="s">
        <v>983</v>
      </c>
      <c r="L425">
        <v>1191</v>
      </c>
      <c r="N425">
        <v>1013</v>
      </c>
      <c r="O425" t="s">
        <v>984</v>
      </c>
      <c r="P425" t="s">
        <v>984</v>
      </c>
      <c r="Q425">
        <v>1</v>
      </c>
      <c r="X425">
        <v>5.84</v>
      </c>
      <c r="Y425">
        <v>0</v>
      </c>
      <c r="Z425">
        <v>0</v>
      </c>
      <c r="AA425">
        <v>0</v>
      </c>
      <c r="AB425">
        <v>0</v>
      </c>
      <c r="AC425">
        <v>0</v>
      </c>
      <c r="AD425">
        <v>1</v>
      </c>
      <c r="AE425">
        <v>1</v>
      </c>
      <c r="AF425" t="s">
        <v>3</v>
      </c>
      <c r="AG425">
        <v>5.84</v>
      </c>
      <c r="AH425">
        <v>2</v>
      </c>
      <c r="AI425">
        <v>35382187</v>
      </c>
      <c r="AJ425">
        <v>425</v>
      </c>
      <c r="AK425">
        <v>0</v>
      </c>
      <c r="AL425">
        <v>0</v>
      </c>
      <c r="AM425">
        <v>0</v>
      </c>
      <c r="AN425">
        <v>0</v>
      </c>
      <c r="AO425">
        <v>0</v>
      </c>
      <c r="AP425">
        <v>0</v>
      </c>
      <c r="AQ425">
        <v>0</v>
      </c>
      <c r="AR425">
        <v>0</v>
      </c>
    </row>
    <row r="426" spans="1:44" x14ac:dyDescent="0.2">
      <c r="A426">
        <f>ROW(Source!A1328)</f>
        <v>1328</v>
      </c>
      <c r="B426">
        <v>35382192</v>
      </c>
      <c r="C426">
        <v>35382189</v>
      </c>
      <c r="D426">
        <v>35111398</v>
      </c>
      <c r="E426">
        <v>15872964</v>
      </c>
      <c r="F426">
        <v>1</v>
      </c>
      <c r="G426">
        <v>15872964</v>
      </c>
      <c r="H426">
        <v>1</v>
      </c>
      <c r="I426" t="s">
        <v>982</v>
      </c>
      <c r="J426" t="s">
        <v>3</v>
      </c>
      <c r="K426" t="s">
        <v>983</v>
      </c>
      <c r="L426">
        <v>1191</v>
      </c>
      <c r="N426">
        <v>1013</v>
      </c>
      <c r="O426" t="s">
        <v>984</v>
      </c>
      <c r="P426" t="s">
        <v>984</v>
      </c>
      <c r="Q426">
        <v>1</v>
      </c>
      <c r="X426">
        <v>39.22</v>
      </c>
      <c r="Y426">
        <v>0</v>
      </c>
      <c r="Z426">
        <v>0</v>
      </c>
      <c r="AA426">
        <v>0</v>
      </c>
      <c r="AB426">
        <v>0</v>
      </c>
      <c r="AC426">
        <v>0</v>
      </c>
      <c r="AD426">
        <v>1</v>
      </c>
      <c r="AE426">
        <v>1</v>
      </c>
      <c r="AF426" t="s">
        <v>3</v>
      </c>
      <c r="AG426">
        <v>39.22</v>
      </c>
      <c r="AH426">
        <v>2</v>
      </c>
      <c r="AI426">
        <v>35382190</v>
      </c>
      <c r="AJ426">
        <v>426</v>
      </c>
      <c r="AK426">
        <v>0</v>
      </c>
      <c r="AL426">
        <v>0</v>
      </c>
      <c r="AM426">
        <v>0</v>
      </c>
      <c r="AN426">
        <v>0</v>
      </c>
      <c r="AO426">
        <v>0</v>
      </c>
      <c r="AP426">
        <v>0</v>
      </c>
      <c r="AQ426">
        <v>0</v>
      </c>
      <c r="AR426">
        <v>0</v>
      </c>
    </row>
    <row r="427" spans="1:44" x14ac:dyDescent="0.2">
      <c r="A427">
        <f>ROW(Source!A1328)</f>
        <v>1328</v>
      </c>
      <c r="B427">
        <v>35382193</v>
      </c>
      <c r="C427">
        <v>35382189</v>
      </c>
      <c r="D427">
        <v>35113206</v>
      </c>
      <c r="E427">
        <v>1</v>
      </c>
      <c r="F427">
        <v>1</v>
      </c>
      <c r="G427">
        <v>15872964</v>
      </c>
      <c r="H427">
        <v>2</v>
      </c>
      <c r="I427" t="s">
        <v>989</v>
      </c>
      <c r="J427" t="s">
        <v>990</v>
      </c>
      <c r="K427" t="s">
        <v>991</v>
      </c>
      <c r="L427">
        <v>1368</v>
      </c>
      <c r="N427">
        <v>1011</v>
      </c>
      <c r="O427" t="s">
        <v>988</v>
      </c>
      <c r="P427" t="s">
        <v>988</v>
      </c>
      <c r="Q427">
        <v>1</v>
      </c>
      <c r="X427">
        <v>6.9</v>
      </c>
      <c r="Y427">
        <v>0</v>
      </c>
      <c r="Z427">
        <v>4.72</v>
      </c>
      <c r="AA427">
        <v>0.1</v>
      </c>
      <c r="AB427">
        <v>0</v>
      </c>
      <c r="AC427">
        <v>0</v>
      </c>
      <c r="AD427">
        <v>1</v>
      </c>
      <c r="AE427">
        <v>0</v>
      </c>
      <c r="AF427" t="s">
        <v>3</v>
      </c>
      <c r="AG427">
        <v>6.9</v>
      </c>
      <c r="AH427">
        <v>2</v>
      </c>
      <c r="AI427">
        <v>35382191</v>
      </c>
      <c r="AJ427">
        <v>427</v>
      </c>
      <c r="AK427">
        <v>0</v>
      </c>
      <c r="AL427">
        <v>0</v>
      </c>
      <c r="AM427">
        <v>0</v>
      </c>
      <c r="AN427">
        <v>0</v>
      </c>
      <c r="AO427">
        <v>0</v>
      </c>
      <c r="AP427">
        <v>0</v>
      </c>
      <c r="AQ427">
        <v>0</v>
      </c>
      <c r="AR427">
        <v>0</v>
      </c>
    </row>
    <row r="428" spans="1:44" x14ac:dyDescent="0.2">
      <c r="A428">
        <f>ROW(Source!A1364)</f>
        <v>1364</v>
      </c>
      <c r="B428">
        <v>35382254</v>
      </c>
      <c r="C428">
        <v>35382252</v>
      </c>
      <c r="D428">
        <v>35111398</v>
      </c>
      <c r="E428">
        <v>15872964</v>
      </c>
      <c r="F428">
        <v>1</v>
      </c>
      <c r="G428">
        <v>15872964</v>
      </c>
      <c r="H428">
        <v>1</v>
      </c>
      <c r="I428" t="s">
        <v>982</v>
      </c>
      <c r="J428" t="s">
        <v>3</v>
      </c>
      <c r="K428" t="s">
        <v>983</v>
      </c>
      <c r="L428">
        <v>1191</v>
      </c>
      <c r="N428">
        <v>1013</v>
      </c>
      <c r="O428" t="s">
        <v>984</v>
      </c>
      <c r="P428" t="s">
        <v>984</v>
      </c>
      <c r="Q428">
        <v>1</v>
      </c>
      <c r="X428">
        <v>5.84</v>
      </c>
      <c r="Y428">
        <v>0</v>
      </c>
      <c r="Z428">
        <v>0</v>
      </c>
      <c r="AA428">
        <v>0</v>
      </c>
      <c r="AB428">
        <v>0</v>
      </c>
      <c r="AC428">
        <v>0</v>
      </c>
      <c r="AD428">
        <v>1</v>
      </c>
      <c r="AE428">
        <v>1</v>
      </c>
      <c r="AF428" t="s">
        <v>3</v>
      </c>
      <c r="AG428">
        <v>5.84</v>
      </c>
      <c r="AH428">
        <v>2</v>
      </c>
      <c r="AI428">
        <v>35382253</v>
      </c>
      <c r="AJ428">
        <v>428</v>
      </c>
      <c r="AK428">
        <v>0</v>
      </c>
      <c r="AL428">
        <v>0</v>
      </c>
      <c r="AM428">
        <v>0</v>
      </c>
      <c r="AN428">
        <v>0</v>
      </c>
      <c r="AO428">
        <v>0</v>
      </c>
      <c r="AP428">
        <v>0</v>
      </c>
      <c r="AQ428">
        <v>0</v>
      </c>
      <c r="AR428">
        <v>0</v>
      </c>
    </row>
    <row r="429" spans="1:44" x14ac:dyDescent="0.2">
      <c r="A429">
        <f>ROW(Source!A1365)</f>
        <v>1365</v>
      </c>
      <c r="B429">
        <v>35382258</v>
      </c>
      <c r="C429">
        <v>35382255</v>
      </c>
      <c r="D429">
        <v>35111398</v>
      </c>
      <c r="E429">
        <v>15872964</v>
      </c>
      <c r="F429">
        <v>1</v>
      </c>
      <c r="G429">
        <v>15872964</v>
      </c>
      <c r="H429">
        <v>1</v>
      </c>
      <c r="I429" t="s">
        <v>982</v>
      </c>
      <c r="J429" t="s">
        <v>3</v>
      </c>
      <c r="K429" t="s">
        <v>983</v>
      </c>
      <c r="L429">
        <v>1191</v>
      </c>
      <c r="N429">
        <v>1013</v>
      </c>
      <c r="O429" t="s">
        <v>984</v>
      </c>
      <c r="P429" t="s">
        <v>984</v>
      </c>
      <c r="Q429">
        <v>1</v>
      </c>
      <c r="X429">
        <v>39.22</v>
      </c>
      <c r="Y429">
        <v>0</v>
      </c>
      <c r="Z429">
        <v>0</v>
      </c>
      <c r="AA429">
        <v>0</v>
      </c>
      <c r="AB429">
        <v>0</v>
      </c>
      <c r="AC429">
        <v>0</v>
      </c>
      <c r="AD429">
        <v>1</v>
      </c>
      <c r="AE429">
        <v>1</v>
      </c>
      <c r="AF429" t="s">
        <v>3</v>
      </c>
      <c r="AG429">
        <v>39.22</v>
      </c>
      <c r="AH429">
        <v>2</v>
      </c>
      <c r="AI429">
        <v>35382256</v>
      </c>
      <c r="AJ429">
        <v>429</v>
      </c>
      <c r="AK429">
        <v>0</v>
      </c>
      <c r="AL429">
        <v>0</v>
      </c>
      <c r="AM429">
        <v>0</v>
      </c>
      <c r="AN429">
        <v>0</v>
      </c>
      <c r="AO429">
        <v>0</v>
      </c>
      <c r="AP429">
        <v>0</v>
      </c>
      <c r="AQ429">
        <v>0</v>
      </c>
      <c r="AR429">
        <v>0</v>
      </c>
    </row>
    <row r="430" spans="1:44" x14ac:dyDescent="0.2">
      <c r="A430">
        <f>ROW(Source!A1365)</f>
        <v>1365</v>
      </c>
      <c r="B430">
        <v>35382259</v>
      </c>
      <c r="C430">
        <v>35382255</v>
      </c>
      <c r="D430">
        <v>35113206</v>
      </c>
      <c r="E430">
        <v>1</v>
      </c>
      <c r="F430">
        <v>1</v>
      </c>
      <c r="G430">
        <v>15872964</v>
      </c>
      <c r="H430">
        <v>2</v>
      </c>
      <c r="I430" t="s">
        <v>989</v>
      </c>
      <c r="J430" t="s">
        <v>990</v>
      </c>
      <c r="K430" t="s">
        <v>991</v>
      </c>
      <c r="L430">
        <v>1368</v>
      </c>
      <c r="N430">
        <v>1011</v>
      </c>
      <c r="O430" t="s">
        <v>988</v>
      </c>
      <c r="P430" t="s">
        <v>988</v>
      </c>
      <c r="Q430">
        <v>1</v>
      </c>
      <c r="X430">
        <v>6.9</v>
      </c>
      <c r="Y430">
        <v>0</v>
      </c>
      <c r="Z430">
        <v>4.72</v>
      </c>
      <c r="AA430">
        <v>0.1</v>
      </c>
      <c r="AB430">
        <v>0</v>
      </c>
      <c r="AC430">
        <v>0</v>
      </c>
      <c r="AD430">
        <v>1</v>
      </c>
      <c r="AE430">
        <v>0</v>
      </c>
      <c r="AF430" t="s">
        <v>3</v>
      </c>
      <c r="AG430">
        <v>6.9</v>
      </c>
      <c r="AH430">
        <v>2</v>
      </c>
      <c r="AI430">
        <v>35382257</v>
      </c>
      <c r="AJ430">
        <v>430</v>
      </c>
      <c r="AK430">
        <v>0</v>
      </c>
      <c r="AL430">
        <v>0</v>
      </c>
      <c r="AM430">
        <v>0</v>
      </c>
      <c r="AN430">
        <v>0</v>
      </c>
      <c r="AO430">
        <v>0</v>
      </c>
      <c r="AP430">
        <v>0</v>
      </c>
      <c r="AQ430">
        <v>0</v>
      </c>
      <c r="AR430">
        <v>0</v>
      </c>
    </row>
    <row r="431" spans="1:44" x14ac:dyDescent="0.2">
      <c r="A431">
        <f>ROW(Source!A1401)</f>
        <v>1401</v>
      </c>
      <c r="B431">
        <v>35382320</v>
      </c>
      <c r="C431">
        <v>35382318</v>
      </c>
      <c r="D431">
        <v>35111398</v>
      </c>
      <c r="E431">
        <v>15872964</v>
      </c>
      <c r="F431">
        <v>1</v>
      </c>
      <c r="G431">
        <v>15872964</v>
      </c>
      <c r="H431">
        <v>1</v>
      </c>
      <c r="I431" t="s">
        <v>982</v>
      </c>
      <c r="J431" t="s">
        <v>3</v>
      </c>
      <c r="K431" t="s">
        <v>983</v>
      </c>
      <c r="L431">
        <v>1191</v>
      </c>
      <c r="N431">
        <v>1013</v>
      </c>
      <c r="O431" t="s">
        <v>984</v>
      </c>
      <c r="P431" t="s">
        <v>984</v>
      </c>
      <c r="Q431">
        <v>1</v>
      </c>
      <c r="X431">
        <v>5.84</v>
      </c>
      <c r="Y431">
        <v>0</v>
      </c>
      <c r="Z431">
        <v>0</v>
      </c>
      <c r="AA431">
        <v>0</v>
      </c>
      <c r="AB431">
        <v>0</v>
      </c>
      <c r="AC431">
        <v>0</v>
      </c>
      <c r="AD431">
        <v>1</v>
      </c>
      <c r="AE431">
        <v>1</v>
      </c>
      <c r="AF431" t="s">
        <v>3</v>
      </c>
      <c r="AG431">
        <v>5.84</v>
      </c>
      <c r="AH431">
        <v>2</v>
      </c>
      <c r="AI431">
        <v>35382319</v>
      </c>
      <c r="AJ431">
        <v>431</v>
      </c>
      <c r="AK431">
        <v>0</v>
      </c>
      <c r="AL431">
        <v>0</v>
      </c>
      <c r="AM431">
        <v>0</v>
      </c>
      <c r="AN431">
        <v>0</v>
      </c>
      <c r="AO431">
        <v>0</v>
      </c>
      <c r="AP431">
        <v>0</v>
      </c>
      <c r="AQ431">
        <v>0</v>
      </c>
      <c r="AR431">
        <v>0</v>
      </c>
    </row>
    <row r="432" spans="1:44" x14ac:dyDescent="0.2">
      <c r="A432">
        <f>ROW(Source!A1402)</f>
        <v>1402</v>
      </c>
      <c r="B432">
        <v>35382324</v>
      </c>
      <c r="C432">
        <v>35382321</v>
      </c>
      <c r="D432">
        <v>35111398</v>
      </c>
      <c r="E432">
        <v>15872964</v>
      </c>
      <c r="F432">
        <v>1</v>
      </c>
      <c r="G432">
        <v>15872964</v>
      </c>
      <c r="H432">
        <v>1</v>
      </c>
      <c r="I432" t="s">
        <v>982</v>
      </c>
      <c r="J432" t="s">
        <v>3</v>
      </c>
      <c r="K432" t="s">
        <v>983</v>
      </c>
      <c r="L432">
        <v>1191</v>
      </c>
      <c r="N432">
        <v>1013</v>
      </c>
      <c r="O432" t="s">
        <v>984</v>
      </c>
      <c r="P432" t="s">
        <v>984</v>
      </c>
      <c r="Q432">
        <v>1</v>
      </c>
      <c r="X432">
        <v>39.22</v>
      </c>
      <c r="Y432">
        <v>0</v>
      </c>
      <c r="Z432">
        <v>0</v>
      </c>
      <c r="AA432">
        <v>0</v>
      </c>
      <c r="AB432">
        <v>0</v>
      </c>
      <c r="AC432">
        <v>0</v>
      </c>
      <c r="AD432">
        <v>1</v>
      </c>
      <c r="AE432">
        <v>1</v>
      </c>
      <c r="AF432" t="s">
        <v>3</v>
      </c>
      <c r="AG432">
        <v>39.22</v>
      </c>
      <c r="AH432">
        <v>2</v>
      </c>
      <c r="AI432">
        <v>35382322</v>
      </c>
      <c r="AJ432">
        <v>432</v>
      </c>
      <c r="AK432">
        <v>0</v>
      </c>
      <c r="AL432">
        <v>0</v>
      </c>
      <c r="AM432">
        <v>0</v>
      </c>
      <c r="AN432">
        <v>0</v>
      </c>
      <c r="AO432">
        <v>0</v>
      </c>
      <c r="AP432">
        <v>0</v>
      </c>
      <c r="AQ432">
        <v>0</v>
      </c>
      <c r="AR432">
        <v>0</v>
      </c>
    </row>
    <row r="433" spans="1:44" x14ac:dyDescent="0.2">
      <c r="A433">
        <f>ROW(Source!A1402)</f>
        <v>1402</v>
      </c>
      <c r="B433">
        <v>35382325</v>
      </c>
      <c r="C433">
        <v>35382321</v>
      </c>
      <c r="D433">
        <v>35113206</v>
      </c>
      <c r="E433">
        <v>1</v>
      </c>
      <c r="F433">
        <v>1</v>
      </c>
      <c r="G433">
        <v>15872964</v>
      </c>
      <c r="H433">
        <v>2</v>
      </c>
      <c r="I433" t="s">
        <v>989</v>
      </c>
      <c r="J433" t="s">
        <v>990</v>
      </c>
      <c r="K433" t="s">
        <v>991</v>
      </c>
      <c r="L433">
        <v>1368</v>
      </c>
      <c r="N433">
        <v>1011</v>
      </c>
      <c r="O433" t="s">
        <v>988</v>
      </c>
      <c r="P433" t="s">
        <v>988</v>
      </c>
      <c r="Q433">
        <v>1</v>
      </c>
      <c r="X433">
        <v>6.9</v>
      </c>
      <c r="Y433">
        <v>0</v>
      </c>
      <c r="Z433">
        <v>4.72</v>
      </c>
      <c r="AA433">
        <v>0.1</v>
      </c>
      <c r="AB433">
        <v>0</v>
      </c>
      <c r="AC433">
        <v>0</v>
      </c>
      <c r="AD433">
        <v>1</v>
      </c>
      <c r="AE433">
        <v>0</v>
      </c>
      <c r="AF433" t="s">
        <v>3</v>
      </c>
      <c r="AG433">
        <v>6.9</v>
      </c>
      <c r="AH433">
        <v>2</v>
      </c>
      <c r="AI433">
        <v>35382323</v>
      </c>
      <c r="AJ433">
        <v>433</v>
      </c>
      <c r="AK433">
        <v>0</v>
      </c>
      <c r="AL433">
        <v>0</v>
      </c>
      <c r="AM433">
        <v>0</v>
      </c>
      <c r="AN433">
        <v>0</v>
      </c>
      <c r="AO433">
        <v>0</v>
      </c>
      <c r="AP433">
        <v>0</v>
      </c>
      <c r="AQ433">
        <v>0</v>
      </c>
      <c r="AR433">
        <v>0</v>
      </c>
    </row>
    <row r="434" spans="1:44" x14ac:dyDescent="0.2">
      <c r="A434">
        <f>ROW(Source!A1403)</f>
        <v>1403</v>
      </c>
      <c r="B434">
        <v>35382328</v>
      </c>
      <c r="C434">
        <v>35382326</v>
      </c>
      <c r="D434">
        <v>35111398</v>
      </c>
      <c r="E434">
        <v>15872964</v>
      </c>
      <c r="F434">
        <v>1</v>
      </c>
      <c r="G434">
        <v>15872964</v>
      </c>
      <c r="H434">
        <v>1</v>
      </c>
      <c r="I434" t="s">
        <v>982</v>
      </c>
      <c r="J434" t="s">
        <v>3</v>
      </c>
      <c r="K434" t="s">
        <v>983</v>
      </c>
      <c r="L434">
        <v>1191</v>
      </c>
      <c r="N434">
        <v>1013</v>
      </c>
      <c r="O434" t="s">
        <v>984</v>
      </c>
      <c r="P434" t="s">
        <v>984</v>
      </c>
      <c r="Q434">
        <v>1</v>
      </c>
      <c r="X434">
        <v>43.82</v>
      </c>
      <c r="Y434">
        <v>0</v>
      </c>
      <c r="Z434">
        <v>0</v>
      </c>
      <c r="AA434">
        <v>0</v>
      </c>
      <c r="AB434">
        <v>0</v>
      </c>
      <c r="AC434">
        <v>0</v>
      </c>
      <c r="AD434">
        <v>1</v>
      </c>
      <c r="AE434">
        <v>1</v>
      </c>
      <c r="AF434" t="s">
        <v>3</v>
      </c>
      <c r="AG434">
        <v>43.82</v>
      </c>
      <c r="AH434">
        <v>2</v>
      </c>
      <c r="AI434">
        <v>35382328</v>
      </c>
      <c r="AJ434">
        <v>434</v>
      </c>
      <c r="AK434">
        <v>0</v>
      </c>
      <c r="AL434">
        <v>0</v>
      </c>
      <c r="AM434">
        <v>0</v>
      </c>
      <c r="AN434">
        <v>0</v>
      </c>
      <c r="AO434">
        <v>0</v>
      </c>
      <c r="AP434">
        <v>0</v>
      </c>
      <c r="AQ434">
        <v>0</v>
      </c>
      <c r="AR434">
        <v>0</v>
      </c>
    </row>
    <row r="435" spans="1:44" x14ac:dyDescent="0.2">
      <c r="A435">
        <f>ROW(Source!A1403)</f>
        <v>1403</v>
      </c>
      <c r="B435">
        <v>35382329</v>
      </c>
      <c r="C435">
        <v>35382326</v>
      </c>
      <c r="D435">
        <v>35113206</v>
      </c>
      <c r="E435">
        <v>1</v>
      </c>
      <c r="F435">
        <v>1</v>
      </c>
      <c r="G435">
        <v>15872964</v>
      </c>
      <c r="H435">
        <v>2</v>
      </c>
      <c r="I435" t="s">
        <v>989</v>
      </c>
      <c r="J435" t="s">
        <v>990</v>
      </c>
      <c r="K435" t="s">
        <v>991</v>
      </c>
      <c r="L435">
        <v>1368</v>
      </c>
      <c r="N435">
        <v>1011</v>
      </c>
      <c r="O435" t="s">
        <v>988</v>
      </c>
      <c r="P435" t="s">
        <v>988</v>
      </c>
      <c r="Q435">
        <v>1</v>
      </c>
      <c r="X435">
        <v>6.9</v>
      </c>
      <c r="Y435">
        <v>0</v>
      </c>
      <c r="Z435">
        <v>4.72</v>
      </c>
      <c r="AA435">
        <v>0.1</v>
      </c>
      <c r="AB435">
        <v>0</v>
      </c>
      <c r="AC435">
        <v>0</v>
      </c>
      <c r="AD435">
        <v>1</v>
      </c>
      <c r="AE435">
        <v>0</v>
      </c>
      <c r="AF435" t="s">
        <v>3</v>
      </c>
      <c r="AG435">
        <v>6.9</v>
      </c>
      <c r="AH435">
        <v>2</v>
      </c>
      <c r="AI435">
        <v>35382329</v>
      </c>
      <c r="AJ435">
        <v>435</v>
      </c>
      <c r="AK435">
        <v>0</v>
      </c>
      <c r="AL435">
        <v>0</v>
      </c>
      <c r="AM435">
        <v>0</v>
      </c>
      <c r="AN435">
        <v>0</v>
      </c>
      <c r="AO435">
        <v>0</v>
      </c>
      <c r="AP435">
        <v>0</v>
      </c>
      <c r="AQ435">
        <v>0</v>
      </c>
      <c r="AR435">
        <v>0</v>
      </c>
    </row>
    <row r="436" spans="1:44" x14ac:dyDescent="0.2">
      <c r="A436">
        <f>ROW(Source!A1439)</f>
        <v>1439</v>
      </c>
      <c r="B436">
        <v>35382390</v>
      </c>
      <c r="C436">
        <v>35382388</v>
      </c>
      <c r="D436">
        <v>35111398</v>
      </c>
      <c r="E436">
        <v>15872964</v>
      </c>
      <c r="F436">
        <v>1</v>
      </c>
      <c r="G436">
        <v>15872964</v>
      </c>
      <c r="H436">
        <v>1</v>
      </c>
      <c r="I436" t="s">
        <v>982</v>
      </c>
      <c r="J436" t="s">
        <v>3</v>
      </c>
      <c r="K436" t="s">
        <v>983</v>
      </c>
      <c r="L436">
        <v>1191</v>
      </c>
      <c r="N436">
        <v>1013</v>
      </c>
      <c r="O436" t="s">
        <v>984</v>
      </c>
      <c r="P436" t="s">
        <v>984</v>
      </c>
      <c r="Q436">
        <v>1</v>
      </c>
      <c r="X436">
        <v>5.84</v>
      </c>
      <c r="Y436">
        <v>0</v>
      </c>
      <c r="Z436">
        <v>0</v>
      </c>
      <c r="AA436">
        <v>0</v>
      </c>
      <c r="AB436">
        <v>0</v>
      </c>
      <c r="AC436">
        <v>0</v>
      </c>
      <c r="AD436">
        <v>1</v>
      </c>
      <c r="AE436">
        <v>1</v>
      </c>
      <c r="AF436" t="s">
        <v>3</v>
      </c>
      <c r="AG436">
        <v>5.84</v>
      </c>
      <c r="AH436">
        <v>2</v>
      </c>
      <c r="AI436">
        <v>35382389</v>
      </c>
      <c r="AJ436">
        <v>436</v>
      </c>
      <c r="AK436">
        <v>0</v>
      </c>
      <c r="AL436">
        <v>0</v>
      </c>
      <c r="AM436">
        <v>0</v>
      </c>
      <c r="AN436">
        <v>0</v>
      </c>
      <c r="AO436">
        <v>0</v>
      </c>
      <c r="AP436">
        <v>0</v>
      </c>
      <c r="AQ436">
        <v>0</v>
      </c>
      <c r="AR436">
        <v>0</v>
      </c>
    </row>
    <row r="437" spans="1:44" x14ac:dyDescent="0.2">
      <c r="A437">
        <f>ROW(Source!A1440)</f>
        <v>1440</v>
      </c>
      <c r="B437">
        <v>35382394</v>
      </c>
      <c r="C437">
        <v>35382391</v>
      </c>
      <c r="D437">
        <v>35111398</v>
      </c>
      <c r="E437">
        <v>15872964</v>
      </c>
      <c r="F437">
        <v>1</v>
      </c>
      <c r="G437">
        <v>15872964</v>
      </c>
      <c r="H437">
        <v>1</v>
      </c>
      <c r="I437" t="s">
        <v>982</v>
      </c>
      <c r="J437" t="s">
        <v>3</v>
      </c>
      <c r="K437" t="s">
        <v>983</v>
      </c>
      <c r="L437">
        <v>1191</v>
      </c>
      <c r="N437">
        <v>1013</v>
      </c>
      <c r="O437" t="s">
        <v>984</v>
      </c>
      <c r="P437" t="s">
        <v>984</v>
      </c>
      <c r="Q437">
        <v>1</v>
      </c>
      <c r="X437">
        <v>39.22</v>
      </c>
      <c r="Y437">
        <v>0</v>
      </c>
      <c r="Z437">
        <v>0</v>
      </c>
      <c r="AA437">
        <v>0</v>
      </c>
      <c r="AB437">
        <v>0</v>
      </c>
      <c r="AC437">
        <v>0</v>
      </c>
      <c r="AD437">
        <v>1</v>
      </c>
      <c r="AE437">
        <v>1</v>
      </c>
      <c r="AF437" t="s">
        <v>3</v>
      </c>
      <c r="AG437">
        <v>39.22</v>
      </c>
      <c r="AH437">
        <v>2</v>
      </c>
      <c r="AI437">
        <v>35382392</v>
      </c>
      <c r="AJ437">
        <v>437</v>
      </c>
      <c r="AK437">
        <v>0</v>
      </c>
      <c r="AL437">
        <v>0</v>
      </c>
      <c r="AM437">
        <v>0</v>
      </c>
      <c r="AN437">
        <v>0</v>
      </c>
      <c r="AO437">
        <v>0</v>
      </c>
      <c r="AP437">
        <v>0</v>
      </c>
      <c r="AQ437">
        <v>0</v>
      </c>
      <c r="AR437">
        <v>0</v>
      </c>
    </row>
    <row r="438" spans="1:44" x14ac:dyDescent="0.2">
      <c r="A438">
        <f>ROW(Source!A1440)</f>
        <v>1440</v>
      </c>
      <c r="B438">
        <v>35382395</v>
      </c>
      <c r="C438">
        <v>35382391</v>
      </c>
      <c r="D438">
        <v>35113206</v>
      </c>
      <c r="E438">
        <v>1</v>
      </c>
      <c r="F438">
        <v>1</v>
      </c>
      <c r="G438">
        <v>15872964</v>
      </c>
      <c r="H438">
        <v>2</v>
      </c>
      <c r="I438" t="s">
        <v>989</v>
      </c>
      <c r="J438" t="s">
        <v>990</v>
      </c>
      <c r="K438" t="s">
        <v>991</v>
      </c>
      <c r="L438">
        <v>1368</v>
      </c>
      <c r="N438">
        <v>1011</v>
      </c>
      <c r="O438" t="s">
        <v>988</v>
      </c>
      <c r="P438" t="s">
        <v>988</v>
      </c>
      <c r="Q438">
        <v>1</v>
      </c>
      <c r="X438">
        <v>6.9</v>
      </c>
      <c r="Y438">
        <v>0</v>
      </c>
      <c r="Z438">
        <v>4.72</v>
      </c>
      <c r="AA438">
        <v>0.1</v>
      </c>
      <c r="AB438">
        <v>0</v>
      </c>
      <c r="AC438">
        <v>0</v>
      </c>
      <c r="AD438">
        <v>1</v>
      </c>
      <c r="AE438">
        <v>0</v>
      </c>
      <c r="AF438" t="s">
        <v>3</v>
      </c>
      <c r="AG438">
        <v>6.9</v>
      </c>
      <c r="AH438">
        <v>2</v>
      </c>
      <c r="AI438">
        <v>35382393</v>
      </c>
      <c r="AJ438">
        <v>438</v>
      </c>
      <c r="AK438">
        <v>0</v>
      </c>
      <c r="AL438">
        <v>0</v>
      </c>
      <c r="AM438">
        <v>0</v>
      </c>
      <c r="AN438">
        <v>0</v>
      </c>
      <c r="AO438">
        <v>0</v>
      </c>
      <c r="AP438">
        <v>0</v>
      </c>
      <c r="AQ438">
        <v>0</v>
      </c>
      <c r="AR438">
        <v>0</v>
      </c>
    </row>
    <row r="439" spans="1:44" x14ac:dyDescent="0.2">
      <c r="A439">
        <f>ROW(Source!A1441)</f>
        <v>1441</v>
      </c>
      <c r="B439">
        <v>35382399</v>
      </c>
      <c r="C439">
        <v>35382396</v>
      </c>
      <c r="D439">
        <v>35111398</v>
      </c>
      <c r="E439">
        <v>15872964</v>
      </c>
      <c r="F439">
        <v>1</v>
      </c>
      <c r="G439">
        <v>15872964</v>
      </c>
      <c r="H439">
        <v>1</v>
      </c>
      <c r="I439" t="s">
        <v>982</v>
      </c>
      <c r="J439" t="s">
        <v>3</v>
      </c>
      <c r="K439" t="s">
        <v>983</v>
      </c>
      <c r="L439">
        <v>1191</v>
      </c>
      <c r="N439">
        <v>1013</v>
      </c>
      <c r="O439" t="s">
        <v>984</v>
      </c>
      <c r="P439" t="s">
        <v>984</v>
      </c>
      <c r="Q439">
        <v>1</v>
      </c>
      <c r="X439">
        <v>43.82</v>
      </c>
      <c r="Y439">
        <v>0</v>
      </c>
      <c r="Z439">
        <v>0</v>
      </c>
      <c r="AA439">
        <v>0</v>
      </c>
      <c r="AB439">
        <v>0</v>
      </c>
      <c r="AC439">
        <v>0</v>
      </c>
      <c r="AD439">
        <v>1</v>
      </c>
      <c r="AE439">
        <v>1</v>
      </c>
      <c r="AF439" t="s">
        <v>3</v>
      </c>
      <c r="AG439">
        <v>43.82</v>
      </c>
      <c r="AH439">
        <v>2</v>
      </c>
      <c r="AI439">
        <v>35382397</v>
      </c>
      <c r="AJ439">
        <v>439</v>
      </c>
      <c r="AK439">
        <v>0</v>
      </c>
      <c r="AL439">
        <v>0</v>
      </c>
      <c r="AM439">
        <v>0</v>
      </c>
      <c r="AN439">
        <v>0</v>
      </c>
      <c r="AO439">
        <v>0</v>
      </c>
      <c r="AP439">
        <v>0</v>
      </c>
      <c r="AQ439">
        <v>0</v>
      </c>
      <c r="AR439">
        <v>0</v>
      </c>
    </row>
    <row r="440" spans="1:44" x14ac:dyDescent="0.2">
      <c r="A440">
        <f>ROW(Source!A1441)</f>
        <v>1441</v>
      </c>
      <c r="B440">
        <v>35382400</v>
      </c>
      <c r="C440">
        <v>35382396</v>
      </c>
      <c r="D440">
        <v>35113206</v>
      </c>
      <c r="E440">
        <v>1</v>
      </c>
      <c r="F440">
        <v>1</v>
      </c>
      <c r="G440">
        <v>15872964</v>
      </c>
      <c r="H440">
        <v>2</v>
      </c>
      <c r="I440" t="s">
        <v>989</v>
      </c>
      <c r="J440" t="s">
        <v>990</v>
      </c>
      <c r="K440" t="s">
        <v>991</v>
      </c>
      <c r="L440">
        <v>1368</v>
      </c>
      <c r="N440">
        <v>1011</v>
      </c>
      <c r="O440" t="s">
        <v>988</v>
      </c>
      <c r="P440" t="s">
        <v>988</v>
      </c>
      <c r="Q440">
        <v>1</v>
      </c>
      <c r="X440">
        <v>6.9</v>
      </c>
      <c r="Y440">
        <v>0</v>
      </c>
      <c r="Z440">
        <v>4.72</v>
      </c>
      <c r="AA440">
        <v>0.1</v>
      </c>
      <c r="AB440">
        <v>0</v>
      </c>
      <c r="AC440">
        <v>0</v>
      </c>
      <c r="AD440">
        <v>1</v>
      </c>
      <c r="AE440">
        <v>0</v>
      </c>
      <c r="AF440" t="s">
        <v>3</v>
      </c>
      <c r="AG440">
        <v>6.9</v>
      </c>
      <c r="AH440">
        <v>2</v>
      </c>
      <c r="AI440">
        <v>35382398</v>
      </c>
      <c r="AJ440">
        <v>440</v>
      </c>
      <c r="AK440">
        <v>0</v>
      </c>
      <c r="AL440">
        <v>0</v>
      </c>
      <c r="AM440">
        <v>0</v>
      </c>
      <c r="AN440">
        <v>0</v>
      </c>
      <c r="AO440">
        <v>0</v>
      </c>
      <c r="AP440">
        <v>0</v>
      </c>
      <c r="AQ440">
        <v>0</v>
      </c>
      <c r="AR440">
        <v>0</v>
      </c>
    </row>
    <row r="441" spans="1:44" x14ac:dyDescent="0.2">
      <c r="A441">
        <f>ROW(Source!A1477)</f>
        <v>1477</v>
      </c>
      <c r="B441">
        <v>35382465</v>
      </c>
      <c r="C441">
        <v>35382459</v>
      </c>
      <c r="D441">
        <v>35111398</v>
      </c>
      <c r="E441">
        <v>15872964</v>
      </c>
      <c r="F441">
        <v>1</v>
      </c>
      <c r="G441">
        <v>15872964</v>
      </c>
      <c r="H441">
        <v>1</v>
      </c>
      <c r="I441" t="s">
        <v>982</v>
      </c>
      <c r="J441" t="s">
        <v>3</v>
      </c>
      <c r="K441" t="s">
        <v>983</v>
      </c>
      <c r="L441">
        <v>1191</v>
      </c>
      <c r="N441">
        <v>1013</v>
      </c>
      <c r="O441" t="s">
        <v>984</v>
      </c>
      <c r="P441" t="s">
        <v>984</v>
      </c>
      <c r="Q441">
        <v>1</v>
      </c>
      <c r="X441">
        <v>2.2999999999999998</v>
      </c>
      <c r="Y441">
        <v>0</v>
      </c>
      <c r="Z441">
        <v>0</v>
      </c>
      <c r="AA441">
        <v>0</v>
      </c>
      <c r="AB441">
        <v>0</v>
      </c>
      <c r="AC441">
        <v>0</v>
      </c>
      <c r="AD441">
        <v>1</v>
      </c>
      <c r="AE441">
        <v>1</v>
      </c>
      <c r="AF441" t="s">
        <v>55</v>
      </c>
      <c r="AG441">
        <v>0.45999999999999996</v>
      </c>
      <c r="AH441">
        <v>2</v>
      </c>
      <c r="AI441">
        <v>35382460</v>
      </c>
      <c r="AJ441">
        <v>441</v>
      </c>
      <c r="AK441">
        <v>0</v>
      </c>
      <c r="AL441">
        <v>0</v>
      </c>
      <c r="AM441">
        <v>0</v>
      </c>
      <c r="AN441">
        <v>0</v>
      </c>
      <c r="AO441">
        <v>0</v>
      </c>
      <c r="AP441">
        <v>0</v>
      </c>
      <c r="AQ441">
        <v>0</v>
      </c>
      <c r="AR441">
        <v>0</v>
      </c>
    </row>
    <row r="442" spans="1:44" x14ac:dyDescent="0.2">
      <c r="A442">
        <f>ROW(Source!A1477)</f>
        <v>1477</v>
      </c>
      <c r="B442">
        <v>35382466</v>
      </c>
      <c r="C442">
        <v>35382459</v>
      </c>
      <c r="D442">
        <v>35112768</v>
      </c>
      <c r="E442">
        <v>1</v>
      </c>
      <c r="F442">
        <v>1</v>
      </c>
      <c r="G442">
        <v>15872964</v>
      </c>
      <c r="H442">
        <v>2</v>
      </c>
      <c r="I442" t="s">
        <v>1081</v>
      </c>
      <c r="J442" t="s">
        <v>1082</v>
      </c>
      <c r="K442" t="s">
        <v>1083</v>
      </c>
      <c r="L442">
        <v>1368</v>
      </c>
      <c r="N442">
        <v>1011</v>
      </c>
      <c r="O442" t="s">
        <v>988</v>
      </c>
      <c r="P442" t="s">
        <v>988</v>
      </c>
      <c r="Q442">
        <v>1</v>
      </c>
      <c r="X442">
        <v>0.14000000000000001</v>
      </c>
      <c r="Y442">
        <v>0</v>
      </c>
      <c r="Z442">
        <v>456.39</v>
      </c>
      <c r="AA442">
        <v>1.4</v>
      </c>
      <c r="AB442">
        <v>0</v>
      </c>
      <c r="AC442">
        <v>0</v>
      </c>
      <c r="AD442">
        <v>1</v>
      </c>
      <c r="AE442">
        <v>0</v>
      </c>
      <c r="AF442" t="s">
        <v>55</v>
      </c>
      <c r="AG442">
        <v>2.8000000000000004E-2</v>
      </c>
      <c r="AH442">
        <v>2</v>
      </c>
      <c r="AI442">
        <v>35382461</v>
      </c>
      <c r="AJ442">
        <v>442</v>
      </c>
      <c r="AK442">
        <v>0</v>
      </c>
      <c r="AL442">
        <v>0</v>
      </c>
      <c r="AM442">
        <v>0</v>
      </c>
      <c r="AN442">
        <v>0</v>
      </c>
      <c r="AO442">
        <v>0</v>
      </c>
      <c r="AP442">
        <v>0</v>
      </c>
      <c r="AQ442">
        <v>0</v>
      </c>
      <c r="AR442">
        <v>0</v>
      </c>
    </row>
    <row r="443" spans="1:44" x14ac:dyDescent="0.2">
      <c r="A443">
        <f>ROW(Source!A1477)</f>
        <v>1477</v>
      </c>
      <c r="B443">
        <v>35382467</v>
      </c>
      <c r="C443">
        <v>35382459</v>
      </c>
      <c r="D443">
        <v>35113206</v>
      </c>
      <c r="E443">
        <v>1</v>
      </c>
      <c r="F443">
        <v>1</v>
      </c>
      <c r="G443">
        <v>15872964</v>
      </c>
      <c r="H443">
        <v>2</v>
      </c>
      <c r="I443" t="s">
        <v>989</v>
      </c>
      <c r="J443" t="s">
        <v>990</v>
      </c>
      <c r="K443" t="s">
        <v>991</v>
      </c>
      <c r="L443">
        <v>1368</v>
      </c>
      <c r="N443">
        <v>1011</v>
      </c>
      <c r="O443" t="s">
        <v>988</v>
      </c>
      <c r="P443" t="s">
        <v>988</v>
      </c>
      <c r="Q443">
        <v>1</v>
      </c>
      <c r="X443">
        <v>0.04</v>
      </c>
      <c r="Y443">
        <v>0</v>
      </c>
      <c r="Z443">
        <v>4.72</v>
      </c>
      <c r="AA443">
        <v>0.1</v>
      </c>
      <c r="AB443">
        <v>0</v>
      </c>
      <c r="AC443">
        <v>0</v>
      </c>
      <c r="AD443">
        <v>1</v>
      </c>
      <c r="AE443">
        <v>0</v>
      </c>
      <c r="AF443" t="s">
        <v>55</v>
      </c>
      <c r="AG443">
        <v>8.0000000000000002E-3</v>
      </c>
      <c r="AH443">
        <v>2</v>
      </c>
      <c r="AI443">
        <v>35382462</v>
      </c>
      <c r="AJ443">
        <v>443</v>
      </c>
      <c r="AK443">
        <v>0</v>
      </c>
      <c r="AL443">
        <v>0</v>
      </c>
      <c r="AM443">
        <v>0</v>
      </c>
      <c r="AN443">
        <v>0</v>
      </c>
      <c r="AO443">
        <v>0</v>
      </c>
      <c r="AP443">
        <v>0</v>
      </c>
      <c r="AQ443">
        <v>0</v>
      </c>
      <c r="AR443">
        <v>0</v>
      </c>
    </row>
    <row r="444" spans="1:44" x14ac:dyDescent="0.2">
      <c r="A444">
        <f>ROW(Source!A1477)</f>
        <v>1477</v>
      </c>
      <c r="B444">
        <v>35382468</v>
      </c>
      <c r="C444">
        <v>35382459</v>
      </c>
      <c r="D444">
        <v>35113178</v>
      </c>
      <c r="E444">
        <v>1</v>
      </c>
      <c r="F444">
        <v>1</v>
      </c>
      <c r="G444">
        <v>15872964</v>
      </c>
      <c r="H444">
        <v>2</v>
      </c>
      <c r="I444" t="s">
        <v>1084</v>
      </c>
      <c r="J444" t="s">
        <v>1085</v>
      </c>
      <c r="K444" t="s">
        <v>1086</v>
      </c>
      <c r="L444">
        <v>1368</v>
      </c>
      <c r="N444">
        <v>1011</v>
      </c>
      <c r="O444" t="s">
        <v>988</v>
      </c>
      <c r="P444" t="s">
        <v>988</v>
      </c>
      <c r="Q444">
        <v>1</v>
      </c>
      <c r="X444">
        <v>0.22</v>
      </c>
      <c r="Y444">
        <v>0</v>
      </c>
      <c r="Z444">
        <v>9.8699999999999992</v>
      </c>
      <c r="AA444">
        <v>0.49</v>
      </c>
      <c r="AB444">
        <v>0</v>
      </c>
      <c r="AC444">
        <v>0</v>
      </c>
      <c r="AD444">
        <v>1</v>
      </c>
      <c r="AE444">
        <v>0</v>
      </c>
      <c r="AF444" t="s">
        <v>55</v>
      </c>
      <c r="AG444">
        <v>4.4000000000000004E-2</v>
      </c>
      <c r="AH444">
        <v>2</v>
      </c>
      <c r="AI444">
        <v>35382463</v>
      </c>
      <c r="AJ444">
        <v>444</v>
      </c>
      <c r="AK444">
        <v>0</v>
      </c>
      <c r="AL444">
        <v>0</v>
      </c>
      <c r="AM444">
        <v>0</v>
      </c>
      <c r="AN444">
        <v>0</v>
      </c>
      <c r="AO444">
        <v>0</v>
      </c>
      <c r="AP444">
        <v>0</v>
      </c>
      <c r="AQ444">
        <v>0</v>
      </c>
      <c r="AR444">
        <v>0</v>
      </c>
    </row>
    <row r="445" spans="1:44" x14ac:dyDescent="0.2">
      <c r="A445">
        <f>ROW(Source!A1477)</f>
        <v>1477</v>
      </c>
      <c r="B445">
        <v>35382469</v>
      </c>
      <c r="C445">
        <v>35382459</v>
      </c>
      <c r="D445">
        <v>35122221</v>
      </c>
      <c r="E445">
        <v>1</v>
      </c>
      <c r="F445">
        <v>1</v>
      </c>
      <c r="G445">
        <v>15872964</v>
      </c>
      <c r="H445">
        <v>3</v>
      </c>
      <c r="I445" t="s">
        <v>128</v>
      </c>
      <c r="J445" t="s">
        <v>130</v>
      </c>
      <c r="K445" t="s">
        <v>129</v>
      </c>
      <c r="L445">
        <v>1354</v>
      </c>
      <c r="N445">
        <v>1010</v>
      </c>
      <c r="O445" t="s">
        <v>52</v>
      </c>
      <c r="P445" t="s">
        <v>52</v>
      </c>
      <c r="Q445">
        <v>1</v>
      </c>
      <c r="X445">
        <v>1</v>
      </c>
      <c r="Y445">
        <v>2206.16</v>
      </c>
      <c r="Z445">
        <v>0</v>
      </c>
      <c r="AA445">
        <v>0</v>
      </c>
      <c r="AB445">
        <v>0</v>
      </c>
      <c r="AC445">
        <v>0</v>
      </c>
      <c r="AD445">
        <v>1</v>
      </c>
      <c r="AE445">
        <v>0</v>
      </c>
      <c r="AF445" t="s">
        <v>54</v>
      </c>
      <c r="AG445">
        <v>0</v>
      </c>
      <c r="AH445">
        <v>2</v>
      </c>
      <c r="AI445">
        <v>35382464</v>
      </c>
      <c r="AJ445">
        <v>445</v>
      </c>
      <c r="AK445">
        <v>0</v>
      </c>
      <c r="AL445">
        <v>0</v>
      </c>
      <c r="AM445">
        <v>0</v>
      </c>
      <c r="AN445">
        <v>0</v>
      </c>
      <c r="AO445">
        <v>0</v>
      </c>
      <c r="AP445">
        <v>0</v>
      </c>
      <c r="AQ445">
        <v>0</v>
      </c>
      <c r="AR445">
        <v>0</v>
      </c>
    </row>
    <row r="446" spans="1:44" x14ac:dyDescent="0.2">
      <c r="A446">
        <f>ROW(Source!A1478)</f>
        <v>1478</v>
      </c>
      <c r="B446">
        <v>35382476</v>
      </c>
      <c r="C446">
        <v>35382470</v>
      </c>
      <c r="D446">
        <v>35111398</v>
      </c>
      <c r="E446">
        <v>15872964</v>
      </c>
      <c r="F446">
        <v>1</v>
      </c>
      <c r="G446">
        <v>15872964</v>
      </c>
      <c r="H446">
        <v>1</v>
      </c>
      <c r="I446" t="s">
        <v>982</v>
      </c>
      <c r="J446" t="s">
        <v>3</v>
      </c>
      <c r="K446" t="s">
        <v>983</v>
      </c>
      <c r="L446">
        <v>1191</v>
      </c>
      <c r="N446">
        <v>1013</v>
      </c>
      <c r="O446" t="s">
        <v>984</v>
      </c>
      <c r="P446" t="s">
        <v>984</v>
      </c>
      <c r="Q446">
        <v>1</v>
      </c>
      <c r="X446">
        <v>2.2999999999999998</v>
      </c>
      <c r="Y446">
        <v>0</v>
      </c>
      <c r="Z446">
        <v>0</v>
      </c>
      <c r="AA446">
        <v>0</v>
      </c>
      <c r="AB446">
        <v>0</v>
      </c>
      <c r="AC446">
        <v>0</v>
      </c>
      <c r="AD446">
        <v>1</v>
      </c>
      <c r="AE446">
        <v>1</v>
      </c>
      <c r="AF446" t="s">
        <v>3</v>
      </c>
      <c r="AG446">
        <v>2.2999999999999998</v>
      </c>
      <c r="AH446">
        <v>2</v>
      </c>
      <c r="AI446">
        <v>35382471</v>
      </c>
      <c r="AJ446">
        <v>446</v>
      </c>
      <c r="AK446">
        <v>0</v>
      </c>
      <c r="AL446">
        <v>0</v>
      </c>
      <c r="AM446">
        <v>0</v>
      </c>
      <c r="AN446">
        <v>0</v>
      </c>
      <c r="AO446">
        <v>0</v>
      </c>
      <c r="AP446">
        <v>0</v>
      </c>
      <c r="AQ446">
        <v>0</v>
      </c>
      <c r="AR446">
        <v>0</v>
      </c>
    </row>
    <row r="447" spans="1:44" x14ac:dyDescent="0.2">
      <c r="A447">
        <f>ROW(Source!A1478)</f>
        <v>1478</v>
      </c>
      <c r="B447">
        <v>35382477</v>
      </c>
      <c r="C447">
        <v>35382470</v>
      </c>
      <c r="D447">
        <v>35112768</v>
      </c>
      <c r="E447">
        <v>1</v>
      </c>
      <c r="F447">
        <v>1</v>
      </c>
      <c r="G447">
        <v>15872964</v>
      </c>
      <c r="H447">
        <v>2</v>
      </c>
      <c r="I447" t="s">
        <v>1081</v>
      </c>
      <c r="J447" t="s">
        <v>1082</v>
      </c>
      <c r="K447" t="s">
        <v>1083</v>
      </c>
      <c r="L447">
        <v>1368</v>
      </c>
      <c r="N447">
        <v>1011</v>
      </c>
      <c r="O447" t="s">
        <v>988</v>
      </c>
      <c r="P447" t="s">
        <v>988</v>
      </c>
      <c r="Q447">
        <v>1</v>
      </c>
      <c r="X447">
        <v>0.14000000000000001</v>
      </c>
      <c r="Y447">
        <v>0</v>
      </c>
      <c r="Z447">
        <v>456.39</v>
      </c>
      <c r="AA447">
        <v>1.4</v>
      </c>
      <c r="AB447">
        <v>0</v>
      </c>
      <c r="AC447">
        <v>0</v>
      </c>
      <c r="AD447">
        <v>1</v>
      </c>
      <c r="AE447">
        <v>0</v>
      </c>
      <c r="AF447" t="s">
        <v>3</v>
      </c>
      <c r="AG447">
        <v>0.14000000000000001</v>
      </c>
      <c r="AH447">
        <v>2</v>
      </c>
      <c r="AI447">
        <v>35382472</v>
      </c>
      <c r="AJ447">
        <v>447</v>
      </c>
      <c r="AK447">
        <v>0</v>
      </c>
      <c r="AL447">
        <v>0</v>
      </c>
      <c r="AM447">
        <v>0</v>
      </c>
      <c r="AN447">
        <v>0</v>
      </c>
      <c r="AO447">
        <v>0</v>
      </c>
      <c r="AP447">
        <v>0</v>
      </c>
      <c r="AQ447">
        <v>0</v>
      </c>
      <c r="AR447">
        <v>0</v>
      </c>
    </row>
    <row r="448" spans="1:44" x14ac:dyDescent="0.2">
      <c r="A448">
        <f>ROW(Source!A1478)</f>
        <v>1478</v>
      </c>
      <c r="B448">
        <v>35382478</v>
      </c>
      <c r="C448">
        <v>35382470</v>
      </c>
      <c r="D448">
        <v>35113206</v>
      </c>
      <c r="E448">
        <v>1</v>
      </c>
      <c r="F448">
        <v>1</v>
      </c>
      <c r="G448">
        <v>15872964</v>
      </c>
      <c r="H448">
        <v>2</v>
      </c>
      <c r="I448" t="s">
        <v>989</v>
      </c>
      <c r="J448" t="s">
        <v>990</v>
      </c>
      <c r="K448" t="s">
        <v>991</v>
      </c>
      <c r="L448">
        <v>1368</v>
      </c>
      <c r="N448">
        <v>1011</v>
      </c>
      <c r="O448" t="s">
        <v>988</v>
      </c>
      <c r="P448" t="s">
        <v>988</v>
      </c>
      <c r="Q448">
        <v>1</v>
      </c>
      <c r="X448">
        <v>0.04</v>
      </c>
      <c r="Y448">
        <v>0</v>
      </c>
      <c r="Z448">
        <v>4.72</v>
      </c>
      <c r="AA448">
        <v>0.1</v>
      </c>
      <c r="AB448">
        <v>0</v>
      </c>
      <c r="AC448">
        <v>0</v>
      </c>
      <c r="AD448">
        <v>1</v>
      </c>
      <c r="AE448">
        <v>0</v>
      </c>
      <c r="AF448" t="s">
        <v>3</v>
      </c>
      <c r="AG448">
        <v>0.04</v>
      </c>
      <c r="AH448">
        <v>2</v>
      </c>
      <c r="AI448">
        <v>35382473</v>
      </c>
      <c r="AJ448">
        <v>448</v>
      </c>
      <c r="AK448">
        <v>0</v>
      </c>
      <c r="AL448">
        <v>0</v>
      </c>
      <c r="AM448">
        <v>0</v>
      </c>
      <c r="AN448">
        <v>0</v>
      </c>
      <c r="AO448">
        <v>0</v>
      </c>
      <c r="AP448">
        <v>0</v>
      </c>
      <c r="AQ448">
        <v>0</v>
      </c>
      <c r="AR448">
        <v>0</v>
      </c>
    </row>
    <row r="449" spans="1:44" x14ac:dyDescent="0.2">
      <c r="A449">
        <f>ROW(Source!A1478)</f>
        <v>1478</v>
      </c>
      <c r="B449">
        <v>35382479</v>
      </c>
      <c r="C449">
        <v>35382470</v>
      </c>
      <c r="D449">
        <v>35113178</v>
      </c>
      <c r="E449">
        <v>1</v>
      </c>
      <c r="F449">
        <v>1</v>
      </c>
      <c r="G449">
        <v>15872964</v>
      </c>
      <c r="H449">
        <v>2</v>
      </c>
      <c r="I449" t="s">
        <v>1084</v>
      </c>
      <c r="J449" t="s">
        <v>1085</v>
      </c>
      <c r="K449" t="s">
        <v>1086</v>
      </c>
      <c r="L449">
        <v>1368</v>
      </c>
      <c r="N449">
        <v>1011</v>
      </c>
      <c r="O449" t="s">
        <v>988</v>
      </c>
      <c r="P449" t="s">
        <v>988</v>
      </c>
      <c r="Q449">
        <v>1</v>
      </c>
      <c r="X449">
        <v>0.22</v>
      </c>
      <c r="Y449">
        <v>0</v>
      </c>
      <c r="Z449">
        <v>9.8699999999999992</v>
      </c>
      <c r="AA449">
        <v>0.49</v>
      </c>
      <c r="AB449">
        <v>0</v>
      </c>
      <c r="AC449">
        <v>0</v>
      </c>
      <c r="AD449">
        <v>1</v>
      </c>
      <c r="AE449">
        <v>0</v>
      </c>
      <c r="AF449" t="s">
        <v>3</v>
      </c>
      <c r="AG449">
        <v>0.22</v>
      </c>
      <c r="AH449">
        <v>2</v>
      </c>
      <c r="AI449">
        <v>35382474</v>
      </c>
      <c r="AJ449">
        <v>449</v>
      </c>
      <c r="AK449">
        <v>0</v>
      </c>
      <c r="AL449">
        <v>0</v>
      </c>
      <c r="AM449">
        <v>0</v>
      </c>
      <c r="AN449">
        <v>0</v>
      </c>
      <c r="AO449">
        <v>0</v>
      </c>
      <c r="AP449">
        <v>0</v>
      </c>
      <c r="AQ449">
        <v>0</v>
      </c>
      <c r="AR449">
        <v>0</v>
      </c>
    </row>
    <row r="450" spans="1:44" x14ac:dyDescent="0.2">
      <c r="A450">
        <f>ROW(Source!A1478)</f>
        <v>1478</v>
      </c>
      <c r="B450">
        <v>35382480</v>
      </c>
      <c r="C450">
        <v>35382470</v>
      </c>
      <c r="D450">
        <v>35122221</v>
      </c>
      <c r="E450">
        <v>1</v>
      </c>
      <c r="F450">
        <v>1</v>
      </c>
      <c r="G450">
        <v>15872964</v>
      </c>
      <c r="H450">
        <v>3</v>
      </c>
      <c r="I450" t="s">
        <v>128</v>
      </c>
      <c r="J450" t="s">
        <v>130</v>
      </c>
      <c r="K450" t="s">
        <v>129</v>
      </c>
      <c r="L450">
        <v>1354</v>
      </c>
      <c r="N450">
        <v>1010</v>
      </c>
      <c r="O450" t="s">
        <v>52</v>
      </c>
      <c r="P450" t="s">
        <v>52</v>
      </c>
      <c r="Q450">
        <v>1</v>
      </c>
      <c r="X450">
        <v>1</v>
      </c>
      <c r="Y450">
        <v>2206.16</v>
      </c>
      <c r="Z450">
        <v>0</v>
      </c>
      <c r="AA450">
        <v>0</v>
      </c>
      <c r="AB450">
        <v>0</v>
      </c>
      <c r="AC450">
        <v>0</v>
      </c>
      <c r="AD450">
        <v>1</v>
      </c>
      <c r="AE450">
        <v>0</v>
      </c>
      <c r="AF450" t="s">
        <v>3</v>
      </c>
      <c r="AG450">
        <v>1</v>
      </c>
      <c r="AH450">
        <v>2</v>
      </c>
      <c r="AI450">
        <v>35382475</v>
      </c>
      <c r="AJ450">
        <v>450</v>
      </c>
      <c r="AK450">
        <v>0</v>
      </c>
      <c r="AL450">
        <v>0</v>
      </c>
      <c r="AM450">
        <v>0</v>
      </c>
      <c r="AN450">
        <v>0</v>
      </c>
      <c r="AO450">
        <v>0</v>
      </c>
      <c r="AP450">
        <v>0</v>
      </c>
      <c r="AQ450">
        <v>0</v>
      </c>
      <c r="AR450">
        <v>0</v>
      </c>
    </row>
    <row r="451" spans="1:44" x14ac:dyDescent="0.2">
      <c r="A451">
        <f>ROW(Source!A1515)</f>
        <v>1515</v>
      </c>
      <c r="B451">
        <v>35382546</v>
      </c>
      <c r="C451">
        <v>35382540</v>
      </c>
      <c r="D451">
        <v>35111398</v>
      </c>
      <c r="E451">
        <v>15872964</v>
      </c>
      <c r="F451">
        <v>1</v>
      </c>
      <c r="G451">
        <v>15872964</v>
      </c>
      <c r="H451">
        <v>1</v>
      </c>
      <c r="I451" t="s">
        <v>982</v>
      </c>
      <c r="J451" t="s">
        <v>3</v>
      </c>
      <c r="K451" t="s">
        <v>983</v>
      </c>
      <c r="L451">
        <v>1191</v>
      </c>
      <c r="N451">
        <v>1013</v>
      </c>
      <c r="O451" t="s">
        <v>984</v>
      </c>
      <c r="P451" t="s">
        <v>984</v>
      </c>
      <c r="Q451">
        <v>1</v>
      </c>
      <c r="X451">
        <v>2.2999999999999998</v>
      </c>
      <c r="Y451">
        <v>0</v>
      </c>
      <c r="Z451">
        <v>0</v>
      </c>
      <c r="AA451">
        <v>0</v>
      </c>
      <c r="AB451">
        <v>0</v>
      </c>
      <c r="AC451">
        <v>0</v>
      </c>
      <c r="AD451">
        <v>1</v>
      </c>
      <c r="AE451">
        <v>1</v>
      </c>
      <c r="AF451" t="s">
        <v>55</v>
      </c>
      <c r="AG451">
        <v>0.45999999999999996</v>
      </c>
      <c r="AH451">
        <v>2</v>
      </c>
      <c r="AI451">
        <v>35382541</v>
      </c>
      <c r="AJ451">
        <v>451</v>
      </c>
      <c r="AK451">
        <v>0</v>
      </c>
      <c r="AL451">
        <v>0</v>
      </c>
      <c r="AM451">
        <v>0</v>
      </c>
      <c r="AN451">
        <v>0</v>
      </c>
      <c r="AO451">
        <v>0</v>
      </c>
      <c r="AP451">
        <v>0</v>
      </c>
      <c r="AQ451">
        <v>0</v>
      </c>
      <c r="AR451">
        <v>0</v>
      </c>
    </row>
    <row r="452" spans="1:44" x14ac:dyDescent="0.2">
      <c r="A452">
        <f>ROW(Source!A1515)</f>
        <v>1515</v>
      </c>
      <c r="B452">
        <v>35382547</v>
      </c>
      <c r="C452">
        <v>35382540</v>
      </c>
      <c r="D452">
        <v>35112768</v>
      </c>
      <c r="E452">
        <v>1</v>
      </c>
      <c r="F452">
        <v>1</v>
      </c>
      <c r="G452">
        <v>15872964</v>
      </c>
      <c r="H452">
        <v>2</v>
      </c>
      <c r="I452" t="s">
        <v>1081</v>
      </c>
      <c r="J452" t="s">
        <v>1082</v>
      </c>
      <c r="K452" t="s">
        <v>1083</v>
      </c>
      <c r="L452">
        <v>1368</v>
      </c>
      <c r="N452">
        <v>1011</v>
      </c>
      <c r="O452" t="s">
        <v>988</v>
      </c>
      <c r="P452" t="s">
        <v>988</v>
      </c>
      <c r="Q452">
        <v>1</v>
      </c>
      <c r="X452">
        <v>0.14000000000000001</v>
      </c>
      <c r="Y452">
        <v>0</v>
      </c>
      <c r="Z452">
        <v>456.39</v>
      </c>
      <c r="AA452">
        <v>1.4</v>
      </c>
      <c r="AB452">
        <v>0</v>
      </c>
      <c r="AC452">
        <v>0</v>
      </c>
      <c r="AD452">
        <v>1</v>
      </c>
      <c r="AE452">
        <v>0</v>
      </c>
      <c r="AF452" t="s">
        <v>55</v>
      </c>
      <c r="AG452">
        <v>2.8000000000000004E-2</v>
      </c>
      <c r="AH452">
        <v>2</v>
      </c>
      <c r="AI452">
        <v>35382542</v>
      </c>
      <c r="AJ452">
        <v>452</v>
      </c>
      <c r="AK452">
        <v>0</v>
      </c>
      <c r="AL452">
        <v>0</v>
      </c>
      <c r="AM452">
        <v>0</v>
      </c>
      <c r="AN452">
        <v>0</v>
      </c>
      <c r="AO452">
        <v>0</v>
      </c>
      <c r="AP452">
        <v>0</v>
      </c>
      <c r="AQ452">
        <v>0</v>
      </c>
      <c r="AR452">
        <v>0</v>
      </c>
    </row>
    <row r="453" spans="1:44" x14ac:dyDescent="0.2">
      <c r="A453">
        <f>ROW(Source!A1515)</f>
        <v>1515</v>
      </c>
      <c r="B453">
        <v>35382548</v>
      </c>
      <c r="C453">
        <v>35382540</v>
      </c>
      <c r="D453">
        <v>35113206</v>
      </c>
      <c r="E453">
        <v>1</v>
      </c>
      <c r="F453">
        <v>1</v>
      </c>
      <c r="G453">
        <v>15872964</v>
      </c>
      <c r="H453">
        <v>2</v>
      </c>
      <c r="I453" t="s">
        <v>989</v>
      </c>
      <c r="J453" t="s">
        <v>990</v>
      </c>
      <c r="K453" t="s">
        <v>991</v>
      </c>
      <c r="L453">
        <v>1368</v>
      </c>
      <c r="N453">
        <v>1011</v>
      </c>
      <c r="O453" t="s">
        <v>988</v>
      </c>
      <c r="P453" t="s">
        <v>988</v>
      </c>
      <c r="Q453">
        <v>1</v>
      </c>
      <c r="X453">
        <v>0.04</v>
      </c>
      <c r="Y453">
        <v>0</v>
      </c>
      <c r="Z453">
        <v>4.72</v>
      </c>
      <c r="AA453">
        <v>0.1</v>
      </c>
      <c r="AB453">
        <v>0</v>
      </c>
      <c r="AC453">
        <v>0</v>
      </c>
      <c r="AD453">
        <v>1</v>
      </c>
      <c r="AE453">
        <v>0</v>
      </c>
      <c r="AF453" t="s">
        <v>55</v>
      </c>
      <c r="AG453">
        <v>8.0000000000000002E-3</v>
      </c>
      <c r="AH453">
        <v>2</v>
      </c>
      <c r="AI453">
        <v>35382543</v>
      </c>
      <c r="AJ453">
        <v>453</v>
      </c>
      <c r="AK453">
        <v>0</v>
      </c>
      <c r="AL453">
        <v>0</v>
      </c>
      <c r="AM453">
        <v>0</v>
      </c>
      <c r="AN453">
        <v>0</v>
      </c>
      <c r="AO453">
        <v>0</v>
      </c>
      <c r="AP453">
        <v>0</v>
      </c>
      <c r="AQ453">
        <v>0</v>
      </c>
      <c r="AR453">
        <v>0</v>
      </c>
    </row>
    <row r="454" spans="1:44" x14ac:dyDescent="0.2">
      <c r="A454">
        <f>ROW(Source!A1515)</f>
        <v>1515</v>
      </c>
      <c r="B454">
        <v>35382549</v>
      </c>
      <c r="C454">
        <v>35382540</v>
      </c>
      <c r="D454">
        <v>35113178</v>
      </c>
      <c r="E454">
        <v>1</v>
      </c>
      <c r="F454">
        <v>1</v>
      </c>
      <c r="G454">
        <v>15872964</v>
      </c>
      <c r="H454">
        <v>2</v>
      </c>
      <c r="I454" t="s">
        <v>1084</v>
      </c>
      <c r="J454" t="s">
        <v>1085</v>
      </c>
      <c r="K454" t="s">
        <v>1086</v>
      </c>
      <c r="L454">
        <v>1368</v>
      </c>
      <c r="N454">
        <v>1011</v>
      </c>
      <c r="O454" t="s">
        <v>988</v>
      </c>
      <c r="P454" t="s">
        <v>988</v>
      </c>
      <c r="Q454">
        <v>1</v>
      </c>
      <c r="X454">
        <v>0.22</v>
      </c>
      <c r="Y454">
        <v>0</v>
      </c>
      <c r="Z454">
        <v>9.8699999999999992</v>
      </c>
      <c r="AA454">
        <v>0.49</v>
      </c>
      <c r="AB454">
        <v>0</v>
      </c>
      <c r="AC454">
        <v>0</v>
      </c>
      <c r="AD454">
        <v>1</v>
      </c>
      <c r="AE454">
        <v>0</v>
      </c>
      <c r="AF454" t="s">
        <v>55</v>
      </c>
      <c r="AG454">
        <v>4.4000000000000004E-2</v>
      </c>
      <c r="AH454">
        <v>2</v>
      </c>
      <c r="AI454">
        <v>35382544</v>
      </c>
      <c r="AJ454">
        <v>454</v>
      </c>
      <c r="AK454">
        <v>0</v>
      </c>
      <c r="AL454">
        <v>0</v>
      </c>
      <c r="AM454">
        <v>0</v>
      </c>
      <c r="AN454">
        <v>0</v>
      </c>
      <c r="AO454">
        <v>0</v>
      </c>
      <c r="AP454">
        <v>0</v>
      </c>
      <c r="AQ454">
        <v>0</v>
      </c>
      <c r="AR454">
        <v>0</v>
      </c>
    </row>
    <row r="455" spans="1:44" x14ac:dyDescent="0.2">
      <c r="A455">
        <f>ROW(Source!A1515)</f>
        <v>1515</v>
      </c>
      <c r="B455">
        <v>35382550</v>
      </c>
      <c r="C455">
        <v>35382540</v>
      </c>
      <c r="D455">
        <v>35122221</v>
      </c>
      <c r="E455">
        <v>1</v>
      </c>
      <c r="F455">
        <v>1</v>
      </c>
      <c r="G455">
        <v>15872964</v>
      </c>
      <c r="H455">
        <v>3</v>
      </c>
      <c r="I455" t="s">
        <v>128</v>
      </c>
      <c r="J455" t="s">
        <v>130</v>
      </c>
      <c r="K455" t="s">
        <v>129</v>
      </c>
      <c r="L455">
        <v>1354</v>
      </c>
      <c r="N455">
        <v>1010</v>
      </c>
      <c r="O455" t="s">
        <v>52</v>
      </c>
      <c r="P455" t="s">
        <v>52</v>
      </c>
      <c r="Q455">
        <v>1</v>
      </c>
      <c r="X455">
        <v>1</v>
      </c>
      <c r="Y455">
        <v>2206.16</v>
      </c>
      <c r="Z455">
        <v>0</v>
      </c>
      <c r="AA455">
        <v>0</v>
      </c>
      <c r="AB455">
        <v>0</v>
      </c>
      <c r="AC455">
        <v>0</v>
      </c>
      <c r="AD455">
        <v>1</v>
      </c>
      <c r="AE455">
        <v>0</v>
      </c>
      <c r="AF455" t="s">
        <v>54</v>
      </c>
      <c r="AG455">
        <v>0</v>
      </c>
      <c r="AH455">
        <v>2</v>
      </c>
      <c r="AI455">
        <v>35382545</v>
      </c>
      <c r="AJ455">
        <v>455</v>
      </c>
      <c r="AK455">
        <v>0</v>
      </c>
      <c r="AL455">
        <v>0</v>
      </c>
      <c r="AM455">
        <v>0</v>
      </c>
      <c r="AN455">
        <v>0</v>
      </c>
      <c r="AO455">
        <v>0</v>
      </c>
      <c r="AP455">
        <v>0</v>
      </c>
      <c r="AQ455">
        <v>0</v>
      </c>
      <c r="AR455">
        <v>0</v>
      </c>
    </row>
    <row r="456" spans="1:44" x14ac:dyDescent="0.2">
      <c r="A456">
        <f>ROW(Source!A1516)</f>
        <v>1516</v>
      </c>
      <c r="B456">
        <v>35382557</v>
      </c>
      <c r="C456">
        <v>35382551</v>
      </c>
      <c r="D456">
        <v>35111398</v>
      </c>
      <c r="E456">
        <v>15872964</v>
      </c>
      <c r="F456">
        <v>1</v>
      </c>
      <c r="G456">
        <v>15872964</v>
      </c>
      <c r="H456">
        <v>1</v>
      </c>
      <c r="I456" t="s">
        <v>982</v>
      </c>
      <c r="J456" t="s">
        <v>3</v>
      </c>
      <c r="K456" t="s">
        <v>983</v>
      </c>
      <c r="L456">
        <v>1191</v>
      </c>
      <c r="N456">
        <v>1013</v>
      </c>
      <c r="O456" t="s">
        <v>984</v>
      </c>
      <c r="P456" t="s">
        <v>984</v>
      </c>
      <c r="Q456">
        <v>1</v>
      </c>
      <c r="X456">
        <v>2.2999999999999998</v>
      </c>
      <c r="Y456">
        <v>0</v>
      </c>
      <c r="Z456">
        <v>0</v>
      </c>
      <c r="AA456">
        <v>0</v>
      </c>
      <c r="AB456">
        <v>0</v>
      </c>
      <c r="AC456">
        <v>0</v>
      </c>
      <c r="AD456">
        <v>1</v>
      </c>
      <c r="AE456">
        <v>1</v>
      </c>
      <c r="AF456" t="s">
        <v>3</v>
      </c>
      <c r="AG456">
        <v>2.2999999999999998</v>
      </c>
      <c r="AH456">
        <v>2</v>
      </c>
      <c r="AI456">
        <v>35382552</v>
      </c>
      <c r="AJ456">
        <v>456</v>
      </c>
      <c r="AK456">
        <v>0</v>
      </c>
      <c r="AL456">
        <v>0</v>
      </c>
      <c r="AM456">
        <v>0</v>
      </c>
      <c r="AN456">
        <v>0</v>
      </c>
      <c r="AO456">
        <v>0</v>
      </c>
      <c r="AP456">
        <v>0</v>
      </c>
      <c r="AQ456">
        <v>0</v>
      </c>
      <c r="AR456">
        <v>0</v>
      </c>
    </row>
    <row r="457" spans="1:44" x14ac:dyDescent="0.2">
      <c r="A457">
        <f>ROW(Source!A1516)</f>
        <v>1516</v>
      </c>
      <c r="B457">
        <v>35382558</v>
      </c>
      <c r="C457">
        <v>35382551</v>
      </c>
      <c r="D457">
        <v>35112768</v>
      </c>
      <c r="E457">
        <v>1</v>
      </c>
      <c r="F457">
        <v>1</v>
      </c>
      <c r="G457">
        <v>15872964</v>
      </c>
      <c r="H457">
        <v>2</v>
      </c>
      <c r="I457" t="s">
        <v>1081</v>
      </c>
      <c r="J457" t="s">
        <v>1082</v>
      </c>
      <c r="K457" t="s">
        <v>1083</v>
      </c>
      <c r="L457">
        <v>1368</v>
      </c>
      <c r="N457">
        <v>1011</v>
      </c>
      <c r="O457" t="s">
        <v>988</v>
      </c>
      <c r="P457" t="s">
        <v>988</v>
      </c>
      <c r="Q457">
        <v>1</v>
      </c>
      <c r="X457">
        <v>0.14000000000000001</v>
      </c>
      <c r="Y457">
        <v>0</v>
      </c>
      <c r="Z457">
        <v>456.39</v>
      </c>
      <c r="AA457">
        <v>1.4</v>
      </c>
      <c r="AB457">
        <v>0</v>
      </c>
      <c r="AC457">
        <v>0</v>
      </c>
      <c r="AD457">
        <v>1</v>
      </c>
      <c r="AE457">
        <v>0</v>
      </c>
      <c r="AF457" t="s">
        <v>3</v>
      </c>
      <c r="AG457">
        <v>0.14000000000000001</v>
      </c>
      <c r="AH457">
        <v>2</v>
      </c>
      <c r="AI457">
        <v>35382553</v>
      </c>
      <c r="AJ457">
        <v>457</v>
      </c>
      <c r="AK457">
        <v>0</v>
      </c>
      <c r="AL457">
        <v>0</v>
      </c>
      <c r="AM457">
        <v>0</v>
      </c>
      <c r="AN457">
        <v>0</v>
      </c>
      <c r="AO457">
        <v>0</v>
      </c>
      <c r="AP457">
        <v>0</v>
      </c>
      <c r="AQ457">
        <v>0</v>
      </c>
      <c r="AR457">
        <v>0</v>
      </c>
    </row>
    <row r="458" spans="1:44" x14ac:dyDescent="0.2">
      <c r="A458">
        <f>ROW(Source!A1516)</f>
        <v>1516</v>
      </c>
      <c r="B458">
        <v>35382559</v>
      </c>
      <c r="C458">
        <v>35382551</v>
      </c>
      <c r="D458">
        <v>35113206</v>
      </c>
      <c r="E458">
        <v>1</v>
      </c>
      <c r="F458">
        <v>1</v>
      </c>
      <c r="G458">
        <v>15872964</v>
      </c>
      <c r="H458">
        <v>2</v>
      </c>
      <c r="I458" t="s">
        <v>989</v>
      </c>
      <c r="J458" t="s">
        <v>990</v>
      </c>
      <c r="K458" t="s">
        <v>991</v>
      </c>
      <c r="L458">
        <v>1368</v>
      </c>
      <c r="N458">
        <v>1011</v>
      </c>
      <c r="O458" t="s">
        <v>988</v>
      </c>
      <c r="P458" t="s">
        <v>988</v>
      </c>
      <c r="Q458">
        <v>1</v>
      </c>
      <c r="X458">
        <v>0.04</v>
      </c>
      <c r="Y458">
        <v>0</v>
      </c>
      <c r="Z458">
        <v>4.72</v>
      </c>
      <c r="AA458">
        <v>0.1</v>
      </c>
      <c r="AB458">
        <v>0</v>
      </c>
      <c r="AC458">
        <v>0</v>
      </c>
      <c r="AD458">
        <v>1</v>
      </c>
      <c r="AE458">
        <v>0</v>
      </c>
      <c r="AF458" t="s">
        <v>3</v>
      </c>
      <c r="AG458">
        <v>0.04</v>
      </c>
      <c r="AH458">
        <v>2</v>
      </c>
      <c r="AI458">
        <v>35382554</v>
      </c>
      <c r="AJ458">
        <v>458</v>
      </c>
      <c r="AK458">
        <v>0</v>
      </c>
      <c r="AL458">
        <v>0</v>
      </c>
      <c r="AM458">
        <v>0</v>
      </c>
      <c r="AN458">
        <v>0</v>
      </c>
      <c r="AO458">
        <v>0</v>
      </c>
      <c r="AP458">
        <v>0</v>
      </c>
      <c r="AQ458">
        <v>0</v>
      </c>
      <c r="AR458">
        <v>0</v>
      </c>
    </row>
    <row r="459" spans="1:44" x14ac:dyDescent="0.2">
      <c r="A459">
        <f>ROW(Source!A1516)</f>
        <v>1516</v>
      </c>
      <c r="B459">
        <v>35382560</v>
      </c>
      <c r="C459">
        <v>35382551</v>
      </c>
      <c r="D459">
        <v>35113178</v>
      </c>
      <c r="E459">
        <v>1</v>
      </c>
      <c r="F459">
        <v>1</v>
      </c>
      <c r="G459">
        <v>15872964</v>
      </c>
      <c r="H459">
        <v>2</v>
      </c>
      <c r="I459" t="s">
        <v>1084</v>
      </c>
      <c r="J459" t="s">
        <v>1085</v>
      </c>
      <c r="K459" t="s">
        <v>1086</v>
      </c>
      <c r="L459">
        <v>1368</v>
      </c>
      <c r="N459">
        <v>1011</v>
      </c>
      <c r="O459" t="s">
        <v>988</v>
      </c>
      <c r="P459" t="s">
        <v>988</v>
      </c>
      <c r="Q459">
        <v>1</v>
      </c>
      <c r="X459">
        <v>0.22</v>
      </c>
      <c r="Y459">
        <v>0</v>
      </c>
      <c r="Z459">
        <v>9.8699999999999992</v>
      </c>
      <c r="AA459">
        <v>0.49</v>
      </c>
      <c r="AB459">
        <v>0</v>
      </c>
      <c r="AC459">
        <v>0</v>
      </c>
      <c r="AD459">
        <v>1</v>
      </c>
      <c r="AE459">
        <v>0</v>
      </c>
      <c r="AF459" t="s">
        <v>3</v>
      </c>
      <c r="AG459">
        <v>0.22</v>
      </c>
      <c r="AH459">
        <v>2</v>
      </c>
      <c r="AI459">
        <v>35382555</v>
      </c>
      <c r="AJ459">
        <v>459</v>
      </c>
      <c r="AK459">
        <v>0</v>
      </c>
      <c r="AL459">
        <v>0</v>
      </c>
      <c r="AM459">
        <v>0</v>
      </c>
      <c r="AN459">
        <v>0</v>
      </c>
      <c r="AO459">
        <v>0</v>
      </c>
      <c r="AP459">
        <v>0</v>
      </c>
      <c r="AQ459">
        <v>0</v>
      </c>
      <c r="AR459">
        <v>0</v>
      </c>
    </row>
    <row r="460" spans="1:44" x14ac:dyDescent="0.2">
      <c r="A460">
        <f>ROW(Source!A1516)</f>
        <v>1516</v>
      </c>
      <c r="B460">
        <v>35382561</v>
      </c>
      <c r="C460">
        <v>35382551</v>
      </c>
      <c r="D460">
        <v>35122221</v>
      </c>
      <c r="E460">
        <v>1</v>
      </c>
      <c r="F460">
        <v>1</v>
      </c>
      <c r="G460">
        <v>15872964</v>
      </c>
      <c r="H460">
        <v>3</v>
      </c>
      <c r="I460" t="s">
        <v>128</v>
      </c>
      <c r="J460" t="s">
        <v>130</v>
      </c>
      <c r="K460" t="s">
        <v>129</v>
      </c>
      <c r="L460">
        <v>1354</v>
      </c>
      <c r="N460">
        <v>1010</v>
      </c>
      <c r="O460" t="s">
        <v>52</v>
      </c>
      <c r="P460" t="s">
        <v>52</v>
      </c>
      <c r="Q460">
        <v>1</v>
      </c>
      <c r="X460">
        <v>1</v>
      </c>
      <c r="Y460">
        <v>2206.16</v>
      </c>
      <c r="Z460">
        <v>0</v>
      </c>
      <c r="AA460">
        <v>0</v>
      </c>
      <c r="AB460">
        <v>0</v>
      </c>
      <c r="AC460">
        <v>0</v>
      </c>
      <c r="AD460">
        <v>1</v>
      </c>
      <c r="AE460">
        <v>0</v>
      </c>
      <c r="AF460" t="s">
        <v>3</v>
      </c>
      <c r="AG460">
        <v>1</v>
      </c>
      <c r="AH460">
        <v>2</v>
      </c>
      <c r="AI460">
        <v>35382556</v>
      </c>
      <c r="AJ460">
        <v>460</v>
      </c>
      <c r="AK460">
        <v>0</v>
      </c>
      <c r="AL460">
        <v>0</v>
      </c>
      <c r="AM460">
        <v>0</v>
      </c>
      <c r="AN460">
        <v>0</v>
      </c>
      <c r="AO460">
        <v>0</v>
      </c>
      <c r="AP460">
        <v>0</v>
      </c>
      <c r="AQ460">
        <v>0</v>
      </c>
      <c r="AR460">
        <v>0</v>
      </c>
    </row>
    <row r="461" spans="1:44" x14ac:dyDescent="0.2">
      <c r="A461">
        <f>ROW(Source!A1553)</f>
        <v>1553</v>
      </c>
      <c r="B461">
        <v>35382627</v>
      </c>
      <c r="C461">
        <v>35382621</v>
      </c>
      <c r="D461">
        <v>35111398</v>
      </c>
      <c r="E461">
        <v>15872964</v>
      </c>
      <c r="F461">
        <v>1</v>
      </c>
      <c r="G461">
        <v>15872964</v>
      </c>
      <c r="H461">
        <v>1</v>
      </c>
      <c r="I461" t="s">
        <v>982</v>
      </c>
      <c r="J461" t="s">
        <v>3</v>
      </c>
      <c r="K461" t="s">
        <v>983</v>
      </c>
      <c r="L461">
        <v>1191</v>
      </c>
      <c r="N461">
        <v>1013</v>
      </c>
      <c r="O461" t="s">
        <v>984</v>
      </c>
      <c r="P461" t="s">
        <v>984</v>
      </c>
      <c r="Q461">
        <v>1</v>
      </c>
      <c r="X461">
        <v>2.2999999999999998</v>
      </c>
      <c r="Y461">
        <v>0</v>
      </c>
      <c r="Z461">
        <v>0</v>
      </c>
      <c r="AA461">
        <v>0</v>
      </c>
      <c r="AB461">
        <v>0</v>
      </c>
      <c r="AC461">
        <v>0</v>
      </c>
      <c r="AD461">
        <v>1</v>
      </c>
      <c r="AE461">
        <v>1</v>
      </c>
      <c r="AF461" t="s">
        <v>55</v>
      </c>
      <c r="AG461">
        <v>0.45999999999999996</v>
      </c>
      <c r="AH461">
        <v>2</v>
      </c>
      <c r="AI461">
        <v>35382622</v>
      </c>
      <c r="AJ461">
        <v>461</v>
      </c>
      <c r="AK461">
        <v>0</v>
      </c>
      <c r="AL461">
        <v>0</v>
      </c>
      <c r="AM461">
        <v>0</v>
      </c>
      <c r="AN461">
        <v>0</v>
      </c>
      <c r="AO461">
        <v>0</v>
      </c>
      <c r="AP461">
        <v>0</v>
      </c>
      <c r="AQ461">
        <v>0</v>
      </c>
      <c r="AR461">
        <v>0</v>
      </c>
    </row>
    <row r="462" spans="1:44" x14ac:dyDescent="0.2">
      <c r="A462">
        <f>ROW(Source!A1553)</f>
        <v>1553</v>
      </c>
      <c r="B462">
        <v>35382628</v>
      </c>
      <c r="C462">
        <v>35382621</v>
      </c>
      <c r="D462">
        <v>35112768</v>
      </c>
      <c r="E462">
        <v>1</v>
      </c>
      <c r="F462">
        <v>1</v>
      </c>
      <c r="G462">
        <v>15872964</v>
      </c>
      <c r="H462">
        <v>2</v>
      </c>
      <c r="I462" t="s">
        <v>1081</v>
      </c>
      <c r="J462" t="s">
        <v>1082</v>
      </c>
      <c r="K462" t="s">
        <v>1083</v>
      </c>
      <c r="L462">
        <v>1368</v>
      </c>
      <c r="N462">
        <v>1011</v>
      </c>
      <c r="O462" t="s">
        <v>988</v>
      </c>
      <c r="P462" t="s">
        <v>988</v>
      </c>
      <c r="Q462">
        <v>1</v>
      </c>
      <c r="X462">
        <v>0.14000000000000001</v>
      </c>
      <c r="Y462">
        <v>0</v>
      </c>
      <c r="Z462">
        <v>456.39</v>
      </c>
      <c r="AA462">
        <v>1.4</v>
      </c>
      <c r="AB462">
        <v>0</v>
      </c>
      <c r="AC462">
        <v>0</v>
      </c>
      <c r="AD462">
        <v>1</v>
      </c>
      <c r="AE462">
        <v>0</v>
      </c>
      <c r="AF462" t="s">
        <v>55</v>
      </c>
      <c r="AG462">
        <v>2.8000000000000004E-2</v>
      </c>
      <c r="AH462">
        <v>2</v>
      </c>
      <c r="AI462">
        <v>35382623</v>
      </c>
      <c r="AJ462">
        <v>462</v>
      </c>
      <c r="AK462">
        <v>0</v>
      </c>
      <c r="AL462">
        <v>0</v>
      </c>
      <c r="AM462">
        <v>0</v>
      </c>
      <c r="AN462">
        <v>0</v>
      </c>
      <c r="AO462">
        <v>0</v>
      </c>
      <c r="AP462">
        <v>0</v>
      </c>
      <c r="AQ462">
        <v>0</v>
      </c>
      <c r="AR462">
        <v>0</v>
      </c>
    </row>
    <row r="463" spans="1:44" x14ac:dyDescent="0.2">
      <c r="A463">
        <f>ROW(Source!A1553)</f>
        <v>1553</v>
      </c>
      <c r="B463">
        <v>35382629</v>
      </c>
      <c r="C463">
        <v>35382621</v>
      </c>
      <c r="D463">
        <v>35113206</v>
      </c>
      <c r="E463">
        <v>1</v>
      </c>
      <c r="F463">
        <v>1</v>
      </c>
      <c r="G463">
        <v>15872964</v>
      </c>
      <c r="H463">
        <v>2</v>
      </c>
      <c r="I463" t="s">
        <v>989</v>
      </c>
      <c r="J463" t="s">
        <v>990</v>
      </c>
      <c r="K463" t="s">
        <v>991</v>
      </c>
      <c r="L463">
        <v>1368</v>
      </c>
      <c r="N463">
        <v>1011</v>
      </c>
      <c r="O463" t="s">
        <v>988</v>
      </c>
      <c r="P463" t="s">
        <v>988</v>
      </c>
      <c r="Q463">
        <v>1</v>
      </c>
      <c r="X463">
        <v>0.04</v>
      </c>
      <c r="Y463">
        <v>0</v>
      </c>
      <c r="Z463">
        <v>4.72</v>
      </c>
      <c r="AA463">
        <v>0.1</v>
      </c>
      <c r="AB463">
        <v>0</v>
      </c>
      <c r="AC463">
        <v>0</v>
      </c>
      <c r="AD463">
        <v>1</v>
      </c>
      <c r="AE463">
        <v>0</v>
      </c>
      <c r="AF463" t="s">
        <v>55</v>
      </c>
      <c r="AG463">
        <v>8.0000000000000002E-3</v>
      </c>
      <c r="AH463">
        <v>2</v>
      </c>
      <c r="AI463">
        <v>35382624</v>
      </c>
      <c r="AJ463">
        <v>463</v>
      </c>
      <c r="AK463">
        <v>0</v>
      </c>
      <c r="AL463">
        <v>0</v>
      </c>
      <c r="AM463">
        <v>0</v>
      </c>
      <c r="AN463">
        <v>0</v>
      </c>
      <c r="AO463">
        <v>0</v>
      </c>
      <c r="AP463">
        <v>0</v>
      </c>
      <c r="AQ463">
        <v>0</v>
      </c>
      <c r="AR463">
        <v>0</v>
      </c>
    </row>
    <row r="464" spans="1:44" x14ac:dyDescent="0.2">
      <c r="A464">
        <f>ROW(Source!A1553)</f>
        <v>1553</v>
      </c>
      <c r="B464">
        <v>35382630</v>
      </c>
      <c r="C464">
        <v>35382621</v>
      </c>
      <c r="D464">
        <v>35113178</v>
      </c>
      <c r="E464">
        <v>1</v>
      </c>
      <c r="F464">
        <v>1</v>
      </c>
      <c r="G464">
        <v>15872964</v>
      </c>
      <c r="H464">
        <v>2</v>
      </c>
      <c r="I464" t="s">
        <v>1084</v>
      </c>
      <c r="J464" t="s">
        <v>1085</v>
      </c>
      <c r="K464" t="s">
        <v>1086</v>
      </c>
      <c r="L464">
        <v>1368</v>
      </c>
      <c r="N464">
        <v>1011</v>
      </c>
      <c r="O464" t="s">
        <v>988</v>
      </c>
      <c r="P464" t="s">
        <v>988</v>
      </c>
      <c r="Q464">
        <v>1</v>
      </c>
      <c r="X464">
        <v>0.22</v>
      </c>
      <c r="Y464">
        <v>0</v>
      </c>
      <c r="Z464">
        <v>9.8699999999999992</v>
      </c>
      <c r="AA464">
        <v>0.49</v>
      </c>
      <c r="AB464">
        <v>0</v>
      </c>
      <c r="AC464">
        <v>0</v>
      </c>
      <c r="AD464">
        <v>1</v>
      </c>
      <c r="AE464">
        <v>0</v>
      </c>
      <c r="AF464" t="s">
        <v>55</v>
      </c>
      <c r="AG464">
        <v>4.4000000000000004E-2</v>
      </c>
      <c r="AH464">
        <v>2</v>
      </c>
      <c r="AI464">
        <v>35382625</v>
      </c>
      <c r="AJ464">
        <v>464</v>
      </c>
      <c r="AK464">
        <v>0</v>
      </c>
      <c r="AL464">
        <v>0</v>
      </c>
      <c r="AM464">
        <v>0</v>
      </c>
      <c r="AN464">
        <v>0</v>
      </c>
      <c r="AO464">
        <v>0</v>
      </c>
      <c r="AP464">
        <v>0</v>
      </c>
      <c r="AQ464">
        <v>0</v>
      </c>
      <c r="AR464">
        <v>0</v>
      </c>
    </row>
    <row r="465" spans="1:44" x14ac:dyDescent="0.2">
      <c r="A465">
        <f>ROW(Source!A1553)</f>
        <v>1553</v>
      </c>
      <c r="B465">
        <v>35382631</v>
      </c>
      <c r="C465">
        <v>35382621</v>
      </c>
      <c r="D465">
        <v>35122221</v>
      </c>
      <c r="E465">
        <v>1</v>
      </c>
      <c r="F465">
        <v>1</v>
      </c>
      <c r="G465">
        <v>15872964</v>
      </c>
      <c r="H465">
        <v>3</v>
      </c>
      <c r="I465" t="s">
        <v>128</v>
      </c>
      <c r="J465" t="s">
        <v>130</v>
      </c>
      <c r="K465" t="s">
        <v>129</v>
      </c>
      <c r="L465">
        <v>1354</v>
      </c>
      <c r="N465">
        <v>1010</v>
      </c>
      <c r="O465" t="s">
        <v>52</v>
      </c>
      <c r="P465" t="s">
        <v>52</v>
      </c>
      <c r="Q465">
        <v>1</v>
      </c>
      <c r="X465">
        <v>1</v>
      </c>
      <c r="Y465">
        <v>2206.16</v>
      </c>
      <c r="Z465">
        <v>0</v>
      </c>
      <c r="AA465">
        <v>0</v>
      </c>
      <c r="AB465">
        <v>0</v>
      </c>
      <c r="AC465">
        <v>0</v>
      </c>
      <c r="AD465">
        <v>1</v>
      </c>
      <c r="AE465">
        <v>0</v>
      </c>
      <c r="AF465" t="s">
        <v>54</v>
      </c>
      <c r="AG465">
        <v>0</v>
      </c>
      <c r="AH465">
        <v>2</v>
      </c>
      <c r="AI465">
        <v>35382626</v>
      </c>
      <c r="AJ465">
        <v>465</v>
      </c>
      <c r="AK465">
        <v>0</v>
      </c>
      <c r="AL465">
        <v>0</v>
      </c>
      <c r="AM465">
        <v>0</v>
      </c>
      <c r="AN465">
        <v>0</v>
      </c>
      <c r="AO465">
        <v>0</v>
      </c>
      <c r="AP465">
        <v>0</v>
      </c>
      <c r="AQ465">
        <v>0</v>
      </c>
      <c r="AR465">
        <v>0</v>
      </c>
    </row>
    <row r="466" spans="1:44" x14ac:dyDescent="0.2">
      <c r="A466">
        <f>ROW(Source!A1554)</f>
        <v>1554</v>
      </c>
      <c r="B466">
        <v>35382638</v>
      </c>
      <c r="C466">
        <v>35382632</v>
      </c>
      <c r="D466">
        <v>35111398</v>
      </c>
      <c r="E466">
        <v>15872964</v>
      </c>
      <c r="F466">
        <v>1</v>
      </c>
      <c r="G466">
        <v>15872964</v>
      </c>
      <c r="H466">
        <v>1</v>
      </c>
      <c r="I466" t="s">
        <v>982</v>
      </c>
      <c r="J466" t="s">
        <v>3</v>
      </c>
      <c r="K466" t="s">
        <v>983</v>
      </c>
      <c r="L466">
        <v>1191</v>
      </c>
      <c r="N466">
        <v>1013</v>
      </c>
      <c r="O466" t="s">
        <v>984</v>
      </c>
      <c r="P466" t="s">
        <v>984</v>
      </c>
      <c r="Q466">
        <v>1</v>
      </c>
      <c r="X466">
        <v>2.2999999999999998</v>
      </c>
      <c r="Y466">
        <v>0</v>
      </c>
      <c r="Z466">
        <v>0</v>
      </c>
      <c r="AA466">
        <v>0</v>
      </c>
      <c r="AB466">
        <v>0</v>
      </c>
      <c r="AC466">
        <v>0</v>
      </c>
      <c r="AD466">
        <v>1</v>
      </c>
      <c r="AE466">
        <v>1</v>
      </c>
      <c r="AF466" t="s">
        <v>3</v>
      </c>
      <c r="AG466">
        <v>2.2999999999999998</v>
      </c>
      <c r="AH466">
        <v>2</v>
      </c>
      <c r="AI466">
        <v>35382633</v>
      </c>
      <c r="AJ466">
        <v>466</v>
      </c>
      <c r="AK466">
        <v>0</v>
      </c>
      <c r="AL466">
        <v>0</v>
      </c>
      <c r="AM466">
        <v>0</v>
      </c>
      <c r="AN466">
        <v>0</v>
      </c>
      <c r="AO466">
        <v>0</v>
      </c>
      <c r="AP466">
        <v>0</v>
      </c>
      <c r="AQ466">
        <v>0</v>
      </c>
      <c r="AR466">
        <v>0</v>
      </c>
    </row>
    <row r="467" spans="1:44" x14ac:dyDescent="0.2">
      <c r="A467">
        <f>ROW(Source!A1554)</f>
        <v>1554</v>
      </c>
      <c r="B467">
        <v>35382639</v>
      </c>
      <c r="C467">
        <v>35382632</v>
      </c>
      <c r="D467">
        <v>35112768</v>
      </c>
      <c r="E467">
        <v>1</v>
      </c>
      <c r="F467">
        <v>1</v>
      </c>
      <c r="G467">
        <v>15872964</v>
      </c>
      <c r="H467">
        <v>2</v>
      </c>
      <c r="I467" t="s">
        <v>1081</v>
      </c>
      <c r="J467" t="s">
        <v>1082</v>
      </c>
      <c r="K467" t="s">
        <v>1083</v>
      </c>
      <c r="L467">
        <v>1368</v>
      </c>
      <c r="N467">
        <v>1011</v>
      </c>
      <c r="O467" t="s">
        <v>988</v>
      </c>
      <c r="P467" t="s">
        <v>988</v>
      </c>
      <c r="Q467">
        <v>1</v>
      </c>
      <c r="X467">
        <v>0.14000000000000001</v>
      </c>
      <c r="Y467">
        <v>0</v>
      </c>
      <c r="Z467">
        <v>456.39</v>
      </c>
      <c r="AA467">
        <v>1.4</v>
      </c>
      <c r="AB467">
        <v>0</v>
      </c>
      <c r="AC467">
        <v>0</v>
      </c>
      <c r="AD467">
        <v>1</v>
      </c>
      <c r="AE467">
        <v>0</v>
      </c>
      <c r="AF467" t="s">
        <v>3</v>
      </c>
      <c r="AG467">
        <v>0.14000000000000001</v>
      </c>
      <c r="AH467">
        <v>2</v>
      </c>
      <c r="AI467">
        <v>35382634</v>
      </c>
      <c r="AJ467">
        <v>467</v>
      </c>
      <c r="AK467">
        <v>0</v>
      </c>
      <c r="AL467">
        <v>0</v>
      </c>
      <c r="AM467">
        <v>0</v>
      </c>
      <c r="AN467">
        <v>0</v>
      </c>
      <c r="AO467">
        <v>0</v>
      </c>
      <c r="AP467">
        <v>0</v>
      </c>
      <c r="AQ467">
        <v>0</v>
      </c>
      <c r="AR467">
        <v>0</v>
      </c>
    </row>
    <row r="468" spans="1:44" x14ac:dyDescent="0.2">
      <c r="A468">
        <f>ROW(Source!A1554)</f>
        <v>1554</v>
      </c>
      <c r="B468">
        <v>35382640</v>
      </c>
      <c r="C468">
        <v>35382632</v>
      </c>
      <c r="D468">
        <v>35113206</v>
      </c>
      <c r="E468">
        <v>1</v>
      </c>
      <c r="F468">
        <v>1</v>
      </c>
      <c r="G468">
        <v>15872964</v>
      </c>
      <c r="H468">
        <v>2</v>
      </c>
      <c r="I468" t="s">
        <v>989</v>
      </c>
      <c r="J468" t="s">
        <v>990</v>
      </c>
      <c r="K468" t="s">
        <v>991</v>
      </c>
      <c r="L468">
        <v>1368</v>
      </c>
      <c r="N468">
        <v>1011</v>
      </c>
      <c r="O468" t="s">
        <v>988</v>
      </c>
      <c r="P468" t="s">
        <v>988</v>
      </c>
      <c r="Q468">
        <v>1</v>
      </c>
      <c r="X468">
        <v>0.04</v>
      </c>
      <c r="Y468">
        <v>0</v>
      </c>
      <c r="Z468">
        <v>4.72</v>
      </c>
      <c r="AA468">
        <v>0.1</v>
      </c>
      <c r="AB468">
        <v>0</v>
      </c>
      <c r="AC468">
        <v>0</v>
      </c>
      <c r="AD468">
        <v>1</v>
      </c>
      <c r="AE468">
        <v>0</v>
      </c>
      <c r="AF468" t="s">
        <v>3</v>
      </c>
      <c r="AG468">
        <v>0.04</v>
      </c>
      <c r="AH468">
        <v>2</v>
      </c>
      <c r="AI468">
        <v>35382635</v>
      </c>
      <c r="AJ468">
        <v>468</v>
      </c>
      <c r="AK468">
        <v>0</v>
      </c>
      <c r="AL468">
        <v>0</v>
      </c>
      <c r="AM468">
        <v>0</v>
      </c>
      <c r="AN468">
        <v>0</v>
      </c>
      <c r="AO468">
        <v>0</v>
      </c>
      <c r="AP468">
        <v>0</v>
      </c>
      <c r="AQ468">
        <v>0</v>
      </c>
      <c r="AR468">
        <v>0</v>
      </c>
    </row>
    <row r="469" spans="1:44" x14ac:dyDescent="0.2">
      <c r="A469">
        <f>ROW(Source!A1554)</f>
        <v>1554</v>
      </c>
      <c r="B469">
        <v>35382641</v>
      </c>
      <c r="C469">
        <v>35382632</v>
      </c>
      <c r="D469">
        <v>35113178</v>
      </c>
      <c r="E469">
        <v>1</v>
      </c>
      <c r="F469">
        <v>1</v>
      </c>
      <c r="G469">
        <v>15872964</v>
      </c>
      <c r="H469">
        <v>2</v>
      </c>
      <c r="I469" t="s">
        <v>1084</v>
      </c>
      <c r="J469" t="s">
        <v>1085</v>
      </c>
      <c r="K469" t="s">
        <v>1086</v>
      </c>
      <c r="L469">
        <v>1368</v>
      </c>
      <c r="N469">
        <v>1011</v>
      </c>
      <c r="O469" t="s">
        <v>988</v>
      </c>
      <c r="P469" t="s">
        <v>988</v>
      </c>
      <c r="Q469">
        <v>1</v>
      </c>
      <c r="X469">
        <v>0.22</v>
      </c>
      <c r="Y469">
        <v>0</v>
      </c>
      <c r="Z469">
        <v>9.8699999999999992</v>
      </c>
      <c r="AA469">
        <v>0.49</v>
      </c>
      <c r="AB469">
        <v>0</v>
      </c>
      <c r="AC469">
        <v>0</v>
      </c>
      <c r="AD469">
        <v>1</v>
      </c>
      <c r="AE469">
        <v>0</v>
      </c>
      <c r="AF469" t="s">
        <v>3</v>
      </c>
      <c r="AG469">
        <v>0.22</v>
      </c>
      <c r="AH469">
        <v>2</v>
      </c>
      <c r="AI469">
        <v>35382636</v>
      </c>
      <c r="AJ469">
        <v>469</v>
      </c>
      <c r="AK469">
        <v>0</v>
      </c>
      <c r="AL469">
        <v>0</v>
      </c>
      <c r="AM469">
        <v>0</v>
      </c>
      <c r="AN469">
        <v>0</v>
      </c>
      <c r="AO469">
        <v>0</v>
      </c>
      <c r="AP469">
        <v>0</v>
      </c>
      <c r="AQ469">
        <v>0</v>
      </c>
      <c r="AR469">
        <v>0</v>
      </c>
    </row>
    <row r="470" spans="1:44" x14ac:dyDescent="0.2">
      <c r="A470">
        <f>ROW(Source!A1554)</f>
        <v>1554</v>
      </c>
      <c r="B470">
        <v>35382642</v>
      </c>
      <c r="C470">
        <v>35382632</v>
      </c>
      <c r="D470">
        <v>35122221</v>
      </c>
      <c r="E470">
        <v>1</v>
      </c>
      <c r="F470">
        <v>1</v>
      </c>
      <c r="G470">
        <v>15872964</v>
      </c>
      <c r="H470">
        <v>3</v>
      </c>
      <c r="I470" t="s">
        <v>128</v>
      </c>
      <c r="J470" t="s">
        <v>130</v>
      </c>
      <c r="K470" t="s">
        <v>129</v>
      </c>
      <c r="L470">
        <v>1354</v>
      </c>
      <c r="N470">
        <v>1010</v>
      </c>
      <c r="O470" t="s">
        <v>52</v>
      </c>
      <c r="P470" t="s">
        <v>52</v>
      </c>
      <c r="Q470">
        <v>1</v>
      </c>
      <c r="X470">
        <v>1</v>
      </c>
      <c r="Y470">
        <v>2206.16</v>
      </c>
      <c r="Z470">
        <v>0</v>
      </c>
      <c r="AA470">
        <v>0</v>
      </c>
      <c r="AB470">
        <v>0</v>
      </c>
      <c r="AC470">
        <v>0</v>
      </c>
      <c r="AD470">
        <v>1</v>
      </c>
      <c r="AE470">
        <v>0</v>
      </c>
      <c r="AF470" t="s">
        <v>3</v>
      </c>
      <c r="AG470">
        <v>1</v>
      </c>
      <c r="AH470">
        <v>2</v>
      </c>
      <c r="AI470">
        <v>35382637</v>
      </c>
      <c r="AJ470">
        <v>470</v>
      </c>
      <c r="AK470">
        <v>0</v>
      </c>
      <c r="AL470">
        <v>0</v>
      </c>
      <c r="AM470">
        <v>0</v>
      </c>
      <c r="AN470">
        <v>0</v>
      </c>
      <c r="AO470">
        <v>0</v>
      </c>
      <c r="AP470">
        <v>0</v>
      </c>
      <c r="AQ470">
        <v>0</v>
      </c>
      <c r="AR470">
        <v>0</v>
      </c>
    </row>
    <row r="471" spans="1:44" x14ac:dyDescent="0.2">
      <c r="A471">
        <f>ROW(Source!A1591)</f>
        <v>1591</v>
      </c>
      <c r="B471">
        <v>35382708</v>
      </c>
      <c r="C471">
        <v>35382702</v>
      </c>
      <c r="D471">
        <v>35111398</v>
      </c>
      <c r="E471">
        <v>15872964</v>
      </c>
      <c r="F471">
        <v>1</v>
      </c>
      <c r="G471">
        <v>15872964</v>
      </c>
      <c r="H471">
        <v>1</v>
      </c>
      <c r="I471" t="s">
        <v>982</v>
      </c>
      <c r="J471" t="s">
        <v>3</v>
      </c>
      <c r="K471" t="s">
        <v>983</v>
      </c>
      <c r="L471">
        <v>1191</v>
      </c>
      <c r="N471">
        <v>1013</v>
      </c>
      <c r="O471" t="s">
        <v>984</v>
      </c>
      <c r="P471" t="s">
        <v>984</v>
      </c>
      <c r="Q471">
        <v>1</v>
      </c>
      <c r="X471">
        <v>2.2999999999999998</v>
      </c>
      <c r="Y471">
        <v>0</v>
      </c>
      <c r="Z471">
        <v>0</v>
      </c>
      <c r="AA471">
        <v>0</v>
      </c>
      <c r="AB471">
        <v>0</v>
      </c>
      <c r="AC471">
        <v>0</v>
      </c>
      <c r="AD471">
        <v>1</v>
      </c>
      <c r="AE471">
        <v>1</v>
      </c>
      <c r="AF471" t="s">
        <v>55</v>
      </c>
      <c r="AG471">
        <v>0.45999999999999996</v>
      </c>
      <c r="AH471">
        <v>2</v>
      </c>
      <c r="AI471">
        <v>35382703</v>
      </c>
      <c r="AJ471">
        <v>471</v>
      </c>
      <c r="AK471">
        <v>0</v>
      </c>
      <c r="AL471">
        <v>0</v>
      </c>
      <c r="AM471">
        <v>0</v>
      </c>
      <c r="AN471">
        <v>0</v>
      </c>
      <c r="AO471">
        <v>0</v>
      </c>
      <c r="AP471">
        <v>0</v>
      </c>
      <c r="AQ471">
        <v>0</v>
      </c>
      <c r="AR471">
        <v>0</v>
      </c>
    </row>
    <row r="472" spans="1:44" x14ac:dyDescent="0.2">
      <c r="A472">
        <f>ROW(Source!A1591)</f>
        <v>1591</v>
      </c>
      <c r="B472">
        <v>35382709</v>
      </c>
      <c r="C472">
        <v>35382702</v>
      </c>
      <c r="D472">
        <v>35112768</v>
      </c>
      <c r="E472">
        <v>1</v>
      </c>
      <c r="F472">
        <v>1</v>
      </c>
      <c r="G472">
        <v>15872964</v>
      </c>
      <c r="H472">
        <v>2</v>
      </c>
      <c r="I472" t="s">
        <v>1081</v>
      </c>
      <c r="J472" t="s">
        <v>1082</v>
      </c>
      <c r="K472" t="s">
        <v>1083</v>
      </c>
      <c r="L472">
        <v>1368</v>
      </c>
      <c r="N472">
        <v>1011</v>
      </c>
      <c r="O472" t="s">
        <v>988</v>
      </c>
      <c r="P472" t="s">
        <v>988</v>
      </c>
      <c r="Q472">
        <v>1</v>
      </c>
      <c r="X472">
        <v>0.14000000000000001</v>
      </c>
      <c r="Y472">
        <v>0</v>
      </c>
      <c r="Z472">
        <v>456.39</v>
      </c>
      <c r="AA472">
        <v>1.4</v>
      </c>
      <c r="AB472">
        <v>0</v>
      </c>
      <c r="AC472">
        <v>0</v>
      </c>
      <c r="AD472">
        <v>1</v>
      </c>
      <c r="AE472">
        <v>0</v>
      </c>
      <c r="AF472" t="s">
        <v>55</v>
      </c>
      <c r="AG472">
        <v>2.8000000000000004E-2</v>
      </c>
      <c r="AH472">
        <v>2</v>
      </c>
      <c r="AI472">
        <v>35382704</v>
      </c>
      <c r="AJ472">
        <v>472</v>
      </c>
      <c r="AK472">
        <v>0</v>
      </c>
      <c r="AL472">
        <v>0</v>
      </c>
      <c r="AM472">
        <v>0</v>
      </c>
      <c r="AN472">
        <v>0</v>
      </c>
      <c r="AO472">
        <v>0</v>
      </c>
      <c r="AP472">
        <v>0</v>
      </c>
      <c r="AQ472">
        <v>0</v>
      </c>
      <c r="AR472">
        <v>0</v>
      </c>
    </row>
    <row r="473" spans="1:44" x14ac:dyDescent="0.2">
      <c r="A473">
        <f>ROW(Source!A1591)</f>
        <v>1591</v>
      </c>
      <c r="B473">
        <v>35382710</v>
      </c>
      <c r="C473">
        <v>35382702</v>
      </c>
      <c r="D473">
        <v>35113206</v>
      </c>
      <c r="E473">
        <v>1</v>
      </c>
      <c r="F473">
        <v>1</v>
      </c>
      <c r="G473">
        <v>15872964</v>
      </c>
      <c r="H473">
        <v>2</v>
      </c>
      <c r="I473" t="s">
        <v>989</v>
      </c>
      <c r="J473" t="s">
        <v>990</v>
      </c>
      <c r="K473" t="s">
        <v>991</v>
      </c>
      <c r="L473">
        <v>1368</v>
      </c>
      <c r="N473">
        <v>1011</v>
      </c>
      <c r="O473" t="s">
        <v>988</v>
      </c>
      <c r="P473" t="s">
        <v>988</v>
      </c>
      <c r="Q473">
        <v>1</v>
      </c>
      <c r="X473">
        <v>0.04</v>
      </c>
      <c r="Y473">
        <v>0</v>
      </c>
      <c r="Z473">
        <v>4.72</v>
      </c>
      <c r="AA473">
        <v>0.1</v>
      </c>
      <c r="AB473">
        <v>0</v>
      </c>
      <c r="AC473">
        <v>0</v>
      </c>
      <c r="AD473">
        <v>1</v>
      </c>
      <c r="AE473">
        <v>0</v>
      </c>
      <c r="AF473" t="s">
        <v>55</v>
      </c>
      <c r="AG473">
        <v>8.0000000000000002E-3</v>
      </c>
      <c r="AH473">
        <v>2</v>
      </c>
      <c r="AI473">
        <v>35382705</v>
      </c>
      <c r="AJ473">
        <v>473</v>
      </c>
      <c r="AK473">
        <v>0</v>
      </c>
      <c r="AL473">
        <v>0</v>
      </c>
      <c r="AM473">
        <v>0</v>
      </c>
      <c r="AN473">
        <v>0</v>
      </c>
      <c r="AO473">
        <v>0</v>
      </c>
      <c r="AP473">
        <v>0</v>
      </c>
      <c r="AQ473">
        <v>0</v>
      </c>
      <c r="AR473">
        <v>0</v>
      </c>
    </row>
    <row r="474" spans="1:44" x14ac:dyDescent="0.2">
      <c r="A474">
        <f>ROW(Source!A1591)</f>
        <v>1591</v>
      </c>
      <c r="B474">
        <v>35382711</v>
      </c>
      <c r="C474">
        <v>35382702</v>
      </c>
      <c r="D474">
        <v>35113178</v>
      </c>
      <c r="E474">
        <v>1</v>
      </c>
      <c r="F474">
        <v>1</v>
      </c>
      <c r="G474">
        <v>15872964</v>
      </c>
      <c r="H474">
        <v>2</v>
      </c>
      <c r="I474" t="s">
        <v>1084</v>
      </c>
      <c r="J474" t="s">
        <v>1085</v>
      </c>
      <c r="K474" t="s">
        <v>1086</v>
      </c>
      <c r="L474">
        <v>1368</v>
      </c>
      <c r="N474">
        <v>1011</v>
      </c>
      <c r="O474" t="s">
        <v>988</v>
      </c>
      <c r="P474" t="s">
        <v>988</v>
      </c>
      <c r="Q474">
        <v>1</v>
      </c>
      <c r="X474">
        <v>0.22</v>
      </c>
      <c r="Y474">
        <v>0</v>
      </c>
      <c r="Z474">
        <v>9.8699999999999992</v>
      </c>
      <c r="AA474">
        <v>0.49</v>
      </c>
      <c r="AB474">
        <v>0</v>
      </c>
      <c r="AC474">
        <v>0</v>
      </c>
      <c r="AD474">
        <v>1</v>
      </c>
      <c r="AE474">
        <v>0</v>
      </c>
      <c r="AF474" t="s">
        <v>55</v>
      </c>
      <c r="AG474">
        <v>4.4000000000000004E-2</v>
      </c>
      <c r="AH474">
        <v>2</v>
      </c>
      <c r="AI474">
        <v>35382706</v>
      </c>
      <c r="AJ474">
        <v>474</v>
      </c>
      <c r="AK474">
        <v>0</v>
      </c>
      <c r="AL474">
        <v>0</v>
      </c>
      <c r="AM474">
        <v>0</v>
      </c>
      <c r="AN474">
        <v>0</v>
      </c>
      <c r="AO474">
        <v>0</v>
      </c>
      <c r="AP474">
        <v>0</v>
      </c>
      <c r="AQ474">
        <v>0</v>
      </c>
      <c r="AR474">
        <v>0</v>
      </c>
    </row>
    <row r="475" spans="1:44" x14ac:dyDescent="0.2">
      <c r="A475">
        <f>ROW(Source!A1591)</f>
        <v>1591</v>
      </c>
      <c r="B475">
        <v>35382712</v>
      </c>
      <c r="C475">
        <v>35382702</v>
      </c>
      <c r="D475">
        <v>35122221</v>
      </c>
      <c r="E475">
        <v>1</v>
      </c>
      <c r="F475">
        <v>1</v>
      </c>
      <c r="G475">
        <v>15872964</v>
      </c>
      <c r="H475">
        <v>3</v>
      </c>
      <c r="I475" t="s">
        <v>128</v>
      </c>
      <c r="J475" t="s">
        <v>130</v>
      </c>
      <c r="K475" t="s">
        <v>129</v>
      </c>
      <c r="L475">
        <v>1354</v>
      </c>
      <c r="N475">
        <v>1010</v>
      </c>
      <c r="O475" t="s">
        <v>52</v>
      </c>
      <c r="P475" t="s">
        <v>52</v>
      </c>
      <c r="Q475">
        <v>1</v>
      </c>
      <c r="X475">
        <v>1</v>
      </c>
      <c r="Y475">
        <v>2206.16</v>
      </c>
      <c r="Z475">
        <v>0</v>
      </c>
      <c r="AA475">
        <v>0</v>
      </c>
      <c r="AB475">
        <v>0</v>
      </c>
      <c r="AC475">
        <v>0</v>
      </c>
      <c r="AD475">
        <v>1</v>
      </c>
      <c r="AE475">
        <v>0</v>
      </c>
      <c r="AF475" t="s">
        <v>54</v>
      </c>
      <c r="AG475">
        <v>0</v>
      </c>
      <c r="AH475">
        <v>2</v>
      </c>
      <c r="AI475">
        <v>35382707</v>
      </c>
      <c r="AJ475">
        <v>475</v>
      </c>
      <c r="AK475">
        <v>0</v>
      </c>
      <c r="AL475">
        <v>0</v>
      </c>
      <c r="AM475">
        <v>0</v>
      </c>
      <c r="AN475">
        <v>0</v>
      </c>
      <c r="AO475">
        <v>0</v>
      </c>
      <c r="AP475">
        <v>0</v>
      </c>
      <c r="AQ475">
        <v>0</v>
      </c>
      <c r="AR475">
        <v>0</v>
      </c>
    </row>
    <row r="476" spans="1:44" x14ac:dyDescent="0.2">
      <c r="A476">
        <f>ROW(Source!A1592)</f>
        <v>1592</v>
      </c>
      <c r="B476">
        <v>35382719</v>
      </c>
      <c r="C476">
        <v>35382713</v>
      </c>
      <c r="D476">
        <v>35111398</v>
      </c>
      <c r="E476">
        <v>15872964</v>
      </c>
      <c r="F476">
        <v>1</v>
      </c>
      <c r="G476">
        <v>15872964</v>
      </c>
      <c r="H476">
        <v>1</v>
      </c>
      <c r="I476" t="s">
        <v>982</v>
      </c>
      <c r="J476" t="s">
        <v>3</v>
      </c>
      <c r="K476" t="s">
        <v>983</v>
      </c>
      <c r="L476">
        <v>1191</v>
      </c>
      <c r="N476">
        <v>1013</v>
      </c>
      <c r="O476" t="s">
        <v>984</v>
      </c>
      <c r="P476" t="s">
        <v>984</v>
      </c>
      <c r="Q476">
        <v>1</v>
      </c>
      <c r="X476">
        <v>2.2999999999999998</v>
      </c>
      <c r="Y476">
        <v>0</v>
      </c>
      <c r="Z476">
        <v>0</v>
      </c>
      <c r="AA476">
        <v>0</v>
      </c>
      <c r="AB476">
        <v>0</v>
      </c>
      <c r="AC476">
        <v>0</v>
      </c>
      <c r="AD476">
        <v>1</v>
      </c>
      <c r="AE476">
        <v>1</v>
      </c>
      <c r="AF476" t="s">
        <v>3</v>
      </c>
      <c r="AG476">
        <v>2.2999999999999998</v>
      </c>
      <c r="AH476">
        <v>2</v>
      </c>
      <c r="AI476">
        <v>35382714</v>
      </c>
      <c r="AJ476">
        <v>476</v>
      </c>
      <c r="AK476">
        <v>0</v>
      </c>
      <c r="AL476">
        <v>0</v>
      </c>
      <c r="AM476">
        <v>0</v>
      </c>
      <c r="AN476">
        <v>0</v>
      </c>
      <c r="AO476">
        <v>0</v>
      </c>
      <c r="AP476">
        <v>0</v>
      </c>
      <c r="AQ476">
        <v>0</v>
      </c>
      <c r="AR476">
        <v>0</v>
      </c>
    </row>
    <row r="477" spans="1:44" x14ac:dyDescent="0.2">
      <c r="A477">
        <f>ROW(Source!A1592)</f>
        <v>1592</v>
      </c>
      <c r="B477">
        <v>35382720</v>
      </c>
      <c r="C477">
        <v>35382713</v>
      </c>
      <c r="D477">
        <v>35112768</v>
      </c>
      <c r="E477">
        <v>1</v>
      </c>
      <c r="F477">
        <v>1</v>
      </c>
      <c r="G477">
        <v>15872964</v>
      </c>
      <c r="H477">
        <v>2</v>
      </c>
      <c r="I477" t="s">
        <v>1081</v>
      </c>
      <c r="J477" t="s">
        <v>1082</v>
      </c>
      <c r="K477" t="s">
        <v>1083</v>
      </c>
      <c r="L477">
        <v>1368</v>
      </c>
      <c r="N477">
        <v>1011</v>
      </c>
      <c r="O477" t="s">
        <v>988</v>
      </c>
      <c r="P477" t="s">
        <v>988</v>
      </c>
      <c r="Q477">
        <v>1</v>
      </c>
      <c r="X477">
        <v>0.14000000000000001</v>
      </c>
      <c r="Y477">
        <v>0</v>
      </c>
      <c r="Z477">
        <v>456.39</v>
      </c>
      <c r="AA477">
        <v>1.4</v>
      </c>
      <c r="AB477">
        <v>0</v>
      </c>
      <c r="AC477">
        <v>0</v>
      </c>
      <c r="AD477">
        <v>1</v>
      </c>
      <c r="AE477">
        <v>0</v>
      </c>
      <c r="AF477" t="s">
        <v>3</v>
      </c>
      <c r="AG477">
        <v>0.14000000000000001</v>
      </c>
      <c r="AH477">
        <v>2</v>
      </c>
      <c r="AI477">
        <v>35382715</v>
      </c>
      <c r="AJ477">
        <v>477</v>
      </c>
      <c r="AK477">
        <v>0</v>
      </c>
      <c r="AL477">
        <v>0</v>
      </c>
      <c r="AM477">
        <v>0</v>
      </c>
      <c r="AN477">
        <v>0</v>
      </c>
      <c r="AO477">
        <v>0</v>
      </c>
      <c r="AP477">
        <v>0</v>
      </c>
      <c r="AQ477">
        <v>0</v>
      </c>
      <c r="AR477">
        <v>0</v>
      </c>
    </row>
    <row r="478" spans="1:44" x14ac:dyDescent="0.2">
      <c r="A478">
        <f>ROW(Source!A1592)</f>
        <v>1592</v>
      </c>
      <c r="B478">
        <v>35382721</v>
      </c>
      <c r="C478">
        <v>35382713</v>
      </c>
      <c r="D478">
        <v>35113206</v>
      </c>
      <c r="E478">
        <v>1</v>
      </c>
      <c r="F478">
        <v>1</v>
      </c>
      <c r="G478">
        <v>15872964</v>
      </c>
      <c r="H478">
        <v>2</v>
      </c>
      <c r="I478" t="s">
        <v>989</v>
      </c>
      <c r="J478" t="s">
        <v>990</v>
      </c>
      <c r="K478" t="s">
        <v>991</v>
      </c>
      <c r="L478">
        <v>1368</v>
      </c>
      <c r="N478">
        <v>1011</v>
      </c>
      <c r="O478" t="s">
        <v>988</v>
      </c>
      <c r="P478" t="s">
        <v>988</v>
      </c>
      <c r="Q478">
        <v>1</v>
      </c>
      <c r="X478">
        <v>0.04</v>
      </c>
      <c r="Y478">
        <v>0</v>
      </c>
      <c r="Z478">
        <v>4.72</v>
      </c>
      <c r="AA478">
        <v>0.1</v>
      </c>
      <c r="AB478">
        <v>0</v>
      </c>
      <c r="AC478">
        <v>0</v>
      </c>
      <c r="AD478">
        <v>1</v>
      </c>
      <c r="AE478">
        <v>0</v>
      </c>
      <c r="AF478" t="s">
        <v>3</v>
      </c>
      <c r="AG478">
        <v>0.04</v>
      </c>
      <c r="AH478">
        <v>2</v>
      </c>
      <c r="AI478">
        <v>35382716</v>
      </c>
      <c r="AJ478">
        <v>478</v>
      </c>
      <c r="AK478">
        <v>0</v>
      </c>
      <c r="AL478">
        <v>0</v>
      </c>
      <c r="AM478">
        <v>0</v>
      </c>
      <c r="AN478">
        <v>0</v>
      </c>
      <c r="AO478">
        <v>0</v>
      </c>
      <c r="AP478">
        <v>0</v>
      </c>
      <c r="AQ478">
        <v>0</v>
      </c>
      <c r="AR478">
        <v>0</v>
      </c>
    </row>
    <row r="479" spans="1:44" x14ac:dyDescent="0.2">
      <c r="A479">
        <f>ROW(Source!A1592)</f>
        <v>1592</v>
      </c>
      <c r="B479">
        <v>35382722</v>
      </c>
      <c r="C479">
        <v>35382713</v>
      </c>
      <c r="D479">
        <v>35113178</v>
      </c>
      <c r="E479">
        <v>1</v>
      </c>
      <c r="F479">
        <v>1</v>
      </c>
      <c r="G479">
        <v>15872964</v>
      </c>
      <c r="H479">
        <v>2</v>
      </c>
      <c r="I479" t="s">
        <v>1084</v>
      </c>
      <c r="J479" t="s">
        <v>1085</v>
      </c>
      <c r="K479" t="s">
        <v>1086</v>
      </c>
      <c r="L479">
        <v>1368</v>
      </c>
      <c r="N479">
        <v>1011</v>
      </c>
      <c r="O479" t="s">
        <v>988</v>
      </c>
      <c r="P479" t="s">
        <v>988</v>
      </c>
      <c r="Q479">
        <v>1</v>
      </c>
      <c r="X479">
        <v>0.22</v>
      </c>
      <c r="Y479">
        <v>0</v>
      </c>
      <c r="Z479">
        <v>9.8699999999999992</v>
      </c>
      <c r="AA479">
        <v>0.49</v>
      </c>
      <c r="AB479">
        <v>0</v>
      </c>
      <c r="AC479">
        <v>0</v>
      </c>
      <c r="AD479">
        <v>1</v>
      </c>
      <c r="AE479">
        <v>0</v>
      </c>
      <c r="AF479" t="s">
        <v>3</v>
      </c>
      <c r="AG479">
        <v>0.22</v>
      </c>
      <c r="AH479">
        <v>2</v>
      </c>
      <c r="AI479">
        <v>35382717</v>
      </c>
      <c r="AJ479">
        <v>479</v>
      </c>
      <c r="AK479">
        <v>0</v>
      </c>
      <c r="AL479">
        <v>0</v>
      </c>
      <c r="AM479">
        <v>0</v>
      </c>
      <c r="AN479">
        <v>0</v>
      </c>
      <c r="AO479">
        <v>0</v>
      </c>
      <c r="AP479">
        <v>0</v>
      </c>
      <c r="AQ479">
        <v>0</v>
      </c>
      <c r="AR479">
        <v>0</v>
      </c>
    </row>
    <row r="480" spans="1:44" x14ac:dyDescent="0.2">
      <c r="A480">
        <f>ROW(Source!A1592)</f>
        <v>1592</v>
      </c>
      <c r="B480">
        <v>35382723</v>
      </c>
      <c r="C480">
        <v>35382713</v>
      </c>
      <c r="D480">
        <v>35122221</v>
      </c>
      <c r="E480">
        <v>1</v>
      </c>
      <c r="F480">
        <v>1</v>
      </c>
      <c r="G480">
        <v>15872964</v>
      </c>
      <c r="H480">
        <v>3</v>
      </c>
      <c r="I480" t="s">
        <v>128</v>
      </c>
      <c r="J480" t="s">
        <v>130</v>
      </c>
      <c r="K480" t="s">
        <v>129</v>
      </c>
      <c r="L480">
        <v>1354</v>
      </c>
      <c r="N480">
        <v>1010</v>
      </c>
      <c r="O480" t="s">
        <v>52</v>
      </c>
      <c r="P480" t="s">
        <v>52</v>
      </c>
      <c r="Q480">
        <v>1</v>
      </c>
      <c r="X480">
        <v>1</v>
      </c>
      <c r="Y480">
        <v>2206.16</v>
      </c>
      <c r="Z480">
        <v>0</v>
      </c>
      <c r="AA480">
        <v>0</v>
      </c>
      <c r="AB480">
        <v>0</v>
      </c>
      <c r="AC480">
        <v>0</v>
      </c>
      <c r="AD480">
        <v>1</v>
      </c>
      <c r="AE480">
        <v>0</v>
      </c>
      <c r="AF480" t="s">
        <v>3</v>
      </c>
      <c r="AG480">
        <v>1</v>
      </c>
      <c r="AH480">
        <v>2</v>
      </c>
      <c r="AI480">
        <v>35382718</v>
      </c>
      <c r="AJ480">
        <v>480</v>
      </c>
      <c r="AK480">
        <v>0</v>
      </c>
      <c r="AL480">
        <v>0</v>
      </c>
      <c r="AM480">
        <v>0</v>
      </c>
      <c r="AN480">
        <v>0</v>
      </c>
      <c r="AO480">
        <v>0</v>
      </c>
      <c r="AP480">
        <v>0</v>
      </c>
      <c r="AQ480">
        <v>0</v>
      </c>
      <c r="AR480">
        <v>0</v>
      </c>
    </row>
    <row r="481" spans="1:44" x14ac:dyDescent="0.2">
      <c r="A481">
        <f>ROW(Source!A1629)</f>
        <v>1629</v>
      </c>
      <c r="B481">
        <v>35382789</v>
      </c>
      <c r="C481">
        <v>35382783</v>
      </c>
      <c r="D481">
        <v>35111398</v>
      </c>
      <c r="E481">
        <v>15872964</v>
      </c>
      <c r="F481">
        <v>1</v>
      </c>
      <c r="G481">
        <v>15872964</v>
      </c>
      <c r="H481">
        <v>1</v>
      </c>
      <c r="I481" t="s">
        <v>982</v>
      </c>
      <c r="J481" t="s">
        <v>3</v>
      </c>
      <c r="K481" t="s">
        <v>983</v>
      </c>
      <c r="L481">
        <v>1191</v>
      </c>
      <c r="N481">
        <v>1013</v>
      </c>
      <c r="O481" t="s">
        <v>984</v>
      </c>
      <c r="P481" t="s">
        <v>984</v>
      </c>
      <c r="Q481">
        <v>1</v>
      </c>
      <c r="X481">
        <v>2.2999999999999998</v>
      </c>
      <c r="Y481">
        <v>0</v>
      </c>
      <c r="Z481">
        <v>0</v>
      </c>
      <c r="AA481">
        <v>0</v>
      </c>
      <c r="AB481">
        <v>0</v>
      </c>
      <c r="AC481">
        <v>0</v>
      </c>
      <c r="AD481">
        <v>1</v>
      </c>
      <c r="AE481">
        <v>1</v>
      </c>
      <c r="AF481" t="s">
        <v>55</v>
      </c>
      <c r="AG481">
        <v>0.45999999999999996</v>
      </c>
      <c r="AH481">
        <v>2</v>
      </c>
      <c r="AI481">
        <v>35382784</v>
      </c>
      <c r="AJ481">
        <v>481</v>
      </c>
      <c r="AK481">
        <v>0</v>
      </c>
      <c r="AL481">
        <v>0</v>
      </c>
      <c r="AM481">
        <v>0</v>
      </c>
      <c r="AN481">
        <v>0</v>
      </c>
      <c r="AO481">
        <v>0</v>
      </c>
      <c r="AP481">
        <v>0</v>
      </c>
      <c r="AQ481">
        <v>0</v>
      </c>
      <c r="AR481">
        <v>0</v>
      </c>
    </row>
    <row r="482" spans="1:44" x14ac:dyDescent="0.2">
      <c r="A482">
        <f>ROW(Source!A1629)</f>
        <v>1629</v>
      </c>
      <c r="B482">
        <v>35382790</v>
      </c>
      <c r="C482">
        <v>35382783</v>
      </c>
      <c r="D482">
        <v>35112768</v>
      </c>
      <c r="E482">
        <v>1</v>
      </c>
      <c r="F482">
        <v>1</v>
      </c>
      <c r="G482">
        <v>15872964</v>
      </c>
      <c r="H482">
        <v>2</v>
      </c>
      <c r="I482" t="s">
        <v>1081</v>
      </c>
      <c r="J482" t="s">
        <v>1082</v>
      </c>
      <c r="K482" t="s">
        <v>1083</v>
      </c>
      <c r="L482">
        <v>1368</v>
      </c>
      <c r="N482">
        <v>1011</v>
      </c>
      <c r="O482" t="s">
        <v>988</v>
      </c>
      <c r="P482" t="s">
        <v>988</v>
      </c>
      <c r="Q482">
        <v>1</v>
      </c>
      <c r="X482">
        <v>0.14000000000000001</v>
      </c>
      <c r="Y482">
        <v>0</v>
      </c>
      <c r="Z482">
        <v>456.39</v>
      </c>
      <c r="AA482">
        <v>1.4</v>
      </c>
      <c r="AB482">
        <v>0</v>
      </c>
      <c r="AC482">
        <v>0</v>
      </c>
      <c r="AD482">
        <v>1</v>
      </c>
      <c r="AE482">
        <v>0</v>
      </c>
      <c r="AF482" t="s">
        <v>55</v>
      </c>
      <c r="AG482">
        <v>2.8000000000000004E-2</v>
      </c>
      <c r="AH482">
        <v>2</v>
      </c>
      <c r="AI482">
        <v>35382785</v>
      </c>
      <c r="AJ482">
        <v>482</v>
      </c>
      <c r="AK482">
        <v>0</v>
      </c>
      <c r="AL482">
        <v>0</v>
      </c>
      <c r="AM482">
        <v>0</v>
      </c>
      <c r="AN482">
        <v>0</v>
      </c>
      <c r="AO482">
        <v>0</v>
      </c>
      <c r="AP482">
        <v>0</v>
      </c>
      <c r="AQ482">
        <v>0</v>
      </c>
      <c r="AR482">
        <v>0</v>
      </c>
    </row>
    <row r="483" spans="1:44" x14ac:dyDescent="0.2">
      <c r="A483">
        <f>ROW(Source!A1629)</f>
        <v>1629</v>
      </c>
      <c r="B483">
        <v>35382791</v>
      </c>
      <c r="C483">
        <v>35382783</v>
      </c>
      <c r="D483">
        <v>35113206</v>
      </c>
      <c r="E483">
        <v>1</v>
      </c>
      <c r="F483">
        <v>1</v>
      </c>
      <c r="G483">
        <v>15872964</v>
      </c>
      <c r="H483">
        <v>2</v>
      </c>
      <c r="I483" t="s">
        <v>989</v>
      </c>
      <c r="J483" t="s">
        <v>990</v>
      </c>
      <c r="K483" t="s">
        <v>991</v>
      </c>
      <c r="L483">
        <v>1368</v>
      </c>
      <c r="N483">
        <v>1011</v>
      </c>
      <c r="O483" t="s">
        <v>988</v>
      </c>
      <c r="P483" t="s">
        <v>988</v>
      </c>
      <c r="Q483">
        <v>1</v>
      </c>
      <c r="X483">
        <v>0.04</v>
      </c>
      <c r="Y483">
        <v>0</v>
      </c>
      <c r="Z483">
        <v>4.72</v>
      </c>
      <c r="AA483">
        <v>0.1</v>
      </c>
      <c r="AB483">
        <v>0</v>
      </c>
      <c r="AC483">
        <v>0</v>
      </c>
      <c r="AD483">
        <v>1</v>
      </c>
      <c r="AE483">
        <v>0</v>
      </c>
      <c r="AF483" t="s">
        <v>55</v>
      </c>
      <c r="AG483">
        <v>8.0000000000000002E-3</v>
      </c>
      <c r="AH483">
        <v>2</v>
      </c>
      <c r="AI483">
        <v>35382786</v>
      </c>
      <c r="AJ483">
        <v>483</v>
      </c>
      <c r="AK483">
        <v>0</v>
      </c>
      <c r="AL483">
        <v>0</v>
      </c>
      <c r="AM483">
        <v>0</v>
      </c>
      <c r="AN483">
        <v>0</v>
      </c>
      <c r="AO483">
        <v>0</v>
      </c>
      <c r="AP483">
        <v>0</v>
      </c>
      <c r="AQ483">
        <v>0</v>
      </c>
      <c r="AR483">
        <v>0</v>
      </c>
    </row>
    <row r="484" spans="1:44" x14ac:dyDescent="0.2">
      <c r="A484">
        <f>ROW(Source!A1629)</f>
        <v>1629</v>
      </c>
      <c r="B484">
        <v>35382792</v>
      </c>
      <c r="C484">
        <v>35382783</v>
      </c>
      <c r="D484">
        <v>35113178</v>
      </c>
      <c r="E484">
        <v>1</v>
      </c>
      <c r="F484">
        <v>1</v>
      </c>
      <c r="G484">
        <v>15872964</v>
      </c>
      <c r="H484">
        <v>2</v>
      </c>
      <c r="I484" t="s">
        <v>1084</v>
      </c>
      <c r="J484" t="s">
        <v>1085</v>
      </c>
      <c r="K484" t="s">
        <v>1086</v>
      </c>
      <c r="L484">
        <v>1368</v>
      </c>
      <c r="N484">
        <v>1011</v>
      </c>
      <c r="O484" t="s">
        <v>988</v>
      </c>
      <c r="P484" t="s">
        <v>988</v>
      </c>
      <c r="Q484">
        <v>1</v>
      </c>
      <c r="X484">
        <v>0.22</v>
      </c>
      <c r="Y484">
        <v>0</v>
      </c>
      <c r="Z484">
        <v>9.8699999999999992</v>
      </c>
      <c r="AA484">
        <v>0.49</v>
      </c>
      <c r="AB484">
        <v>0</v>
      </c>
      <c r="AC484">
        <v>0</v>
      </c>
      <c r="AD484">
        <v>1</v>
      </c>
      <c r="AE484">
        <v>0</v>
      </c>
      <c r="AF484" t="s">
        <v>55</v>
      </c>
      <c r="AG484">
        <v>4.4000000000000004E-2</v>
      </c>
      <c r="AH484">
        <v>2</v>
      </c>
      <c r="AI484">
        <v>35382787</v>
      </c>
      <c r="AJ484">
        <v>484</v>
      </c>
      <c r="AK484">
        <v>0</v>
      </c>
      <c r="AL484">
        <v>0</v>
      </c>
      <c r="AM484">
        <v>0</v>
      </c>
      <c r="AN484">
        <v>0</v>
      </c>
      <c r="AO484">
        <v>0</v>
      </c>
      <c r="AP484">
        <v>0</v>
      </c>
      <c r="AQ484">
        <v>0</v>
      </c>
      <c r="AR484">
        <v>0</v>
      </c>
    </row>
    <row r="485" spans="1:44" x14ac:dyDescent="0.2">
      <c r="A485">
        <f>ROW(Source!A1629)</f>
        <v>1629</v>
      </c>
      <c r="B485">
        <v>35382793</v>
      </c>
      <c r="C485">
        <v>35382783</v>
      </c>
      <c r="D485">
        <v>35122221</v>
      </c>
      <c r="E485">
        <v>1</v>
      </c>
      <c r="F485">
        <v>1</v>
      </c>
      <c r="G485">
        <v>15872964</v>
      </c>
      <c r="H485">
        <v>3</v>
      </c>
      <c r="I485" t="s">
        <v>128</v>
      </c>
      <c r="J485" t="s">
        <v>130</v>
      </c>
      <c r="K485" t="s">
        <v>129</v>
      </c>
      <c r="L485">
        <v>1354</v>
      </c>
      <c r="N485">
        <v>1010</v>
      </c>
      <c r="O485" t="s">
        <v>52</v>
      </c>
      <c r="P485" t="s">
        <v>52</v>
      </c>
      <c r="Q485">
        <v>1</v>
      </c>
      <c r="X485">
        <v>1</v>
      </c>
      <c r="Y485">
        <v>2206.16</v>
      </c>
      <c r="Z485">
        <v>0</v>
      </c>
      <c r="AA485">
        <v>0</v>
      </c>
      <c r="AB485">
        <v>0</v>
      </c>
      <c r="AC485">
        <v>0</v>
      </c>
      <c r="AD485">
        <v>1</v>
      </c>
      <c r="AE485">
        <v>0</v>
      </c>
      <c r="AF485" t="s">
        <v>54</v>
      </c>
      <c r="AG485">
        <v>0</v>
      </c>
      <c r="AH485">
        <v>2</v>
      </c>
      <c r="AI485">
        <v>35382788</v>
      </c>
      <c r="AJ485">
        <v>485</v>
      </c>
      <c r="AK485">
        <v>0</v>
      </c>
      <c r="AL485">
        <v>0</v>
      </c>
      <c r="AM485">
        <v>0</v>
      </c>
      <c r="AN485">
        <v>0</v>
      </c>
      <c r="AO485">
        <v>0</v>
      </c>
      <c r="AP485">
        <v>0</v>
      </c>
      <c r="AQ485">
        <v>0</v>
      </c>
      <c r="AR485">
        <v>0</v>
      </c>
    </row>
    <row r="486" spans="1:44" x14ac:dyDescent="0.2">
      <c r="A486">
        <f>ROW(Source!A1630)</f>
        <v>1630</v>
      </c>
      <c r="B486">
        <v>35382800</v>
      </c>
      <c r="C486">
        <v>35382794</v>
      </c>
      <c r="D486">
        <v>35111398</v>
      </c>
      <c r="E486">
        <v>15872964</v>
      </c>
      <c r="F486">
        <v>1</v>
      </c>
      <c r="G486">
        <v>15872964</v>
      </c>
      <c r="H486">
        <v>1</v>
      </c>
      <c r="I486" t="s">
        <v>982</v>
      </c>
      <c r="J486" t="s">
        <v>3</v>
      </c>
      <c r="K486" t="s">
        <v>983</v>
      </c>
      <c r="L486">
        <v>1191</v>
      </c>
      <c r="N486">
        <v>1013</v>
      </c>
      <c r="O486" t="s">
        <v>984</v>
      </c>
      <c r="P486" t="s">
        <v>984</v>
      </c>
      <c r="Q486">
        <v>1</v>
      </c>
      <c r="X486">
        <v>2.2999999999999998</v>
      </c>
      <c r="Y486">
        <v>0</v>
      </c>
      <c r="Z486">
        <v>0</v>
      </c>
      <c r="AA486">
        <v>0</v>
      </c>
      <c r="AB486">
        <v>0</v>
      </c>
      <c r="AC486">
        <v>0</v>
      </c>
      <c r="AD486">
        <v>1</v>
      </c>
      <c r="AE486">
        <v>1</v>
      </c>
      <c r="AF486" t="s">
        <v>3</v>
      </c>
      <c r="AG486">
        <v>2.2999999999999998</v>
      </c>
      <c r="AH486">
        <v>2</v>
      </c>
      <c r="AI486">
        <v>35382795</v>
      </c>
      <c r="AJ486">
        <v>486</v>
      </c>
      <c r="AK486">
        <v>0</v>
      </c>
      <c r="AL486">
        <v>0</v>
      </c>
      <c r="AM486">
        <v>0</v>
      </c>
      <c r="AN486">
        <v>0</v>
      </c>
      <c r="AO486">
        <v>0</v>
      </c>
      <c r="AP486">
        <v>0</v>
      </c>
      <c r="AQ486">
        <v>0</v>
      </c>
      <c r="AR486">
        <v>0</v>
      </c>
    </row>
    <row r="487" spans="1:44" x14ac:dyDescent="0.2">
      <c r="A487">
        <f>ROW(Source!A1630)</f>
        <v>1630</v>
      </c>
      <c r="B487">
        <v>35382801</v>
      </c>
      <c r="C487">
        <v>35382794</v>
      </c>
      <c r="D487">
        <v>35112768</v>
      </c>
      <c r="E487">
        <v>1</v>
      </c>
      <c r="F487">
        <v>1</v>
      </c>
      <c r="G487">
        <v>15872964</v>
      </c>
      <c r="H487">
        <v>2</v>
      </c>
      <c r="I487" t="s">
        <v>1081</v>
      </c>
      <c r="J487" t="s">
        <v>1082</v>
      </c>
      <c r="K487" t="s">
        <v>1083</v>
      </c>
      <c r="L487">
        <v>1368</v>
      </c>
      <c r="N487">
        <v>1011</v>
      </c>
      <c r="O487" t="s">
        <v>988</v>
      </c>
      <c r="P487" t="s">
        <v>988</v>
      </c>
      <c r="Q487">
        <v>1</v>
      </c>
      <c r="X487">
        <v>0.14000000000000001</v>
      </c>
      <c r="Y487">
        <v>0</v>
      </c>
      <c r="Z487">
        <v>456.39</v>
      </c>
      <c r="AA487">
        <v>1.4</v>
      </c>
      <c r="AB487">
        <v>0</v>
      </c>
      <c r="AC487">
        <v>0</v>
      </c>
      <c r="AD487">
        <v>1</v>
      </c>
      <c r="AE487">
        <v>0</v>
      </c>
      <c r="AF487" t="s">
        <v>3</v>
      </c>
      <c r="AG487">
        <v>0.14000000000000001</v>
      </c>
      <c r="AH487">
        <v>2</v>
      </c>
      <c r="AI487">
        <v>35382796</v>
      </c>
      <c r="AJ487">
        <v>487</v>
      </c>
      <c r="AK487">
        <v>0</v>
      </c>
      <c r="AL487">
        <v>0</v>
      </c>
      <c r="AM487">
        <v>0</v>
      </c>
      <c r="AN487">
        <v>0</v>
      </c>
      <c r="AO487">
        <v>0</v>
      </c>
      <c r="AP487">
        <v>0</v>
      </c>
      <c r="AQ487">
        <v>0</v>
      </c>
      <c r="AR487">
        <v>0</v>
      </c>
    </row>
    <row r="488" spans="1:44" x14ac:dyDescent="0.2">
      <c r="A488">
        <f>ROW(Source!A1630)</f>
        <v>1630</v>
      </c>
      <c r="B488">
        <v>35382802</v>
      </c>
      <c r="C488">
        <v>35382794</v>
      </c>
      <c r="D488">
        <v>35113206</v>
      </c>
      <c r="E488">
        <v>1</v>
      </c>
      <c r="F488">
        <v>1</v>
      </c>
      <c r="G488">
        <v>15872964</v>
      </c>
      <c r="H488">
        <v>2</v>
      </c>
      <c r="I488" t="s">
        <v>989</v>
      </c>
      <c r="J488" t="s">
        <v>990</v>
      </c>
      <c r="K488" t="s">
        <v>991</v>
      </c>
      <c r="L488">
        <v>1368</v>
      </c>
      <c r="N488">
        <v>1011</v>
      </c>
      <c r="O488" t="s">
        <v>988</v>
      </c>
      <c r="P488" t="s">
        <v>988</v>
      </c>
      <c r="Q488">
        <v>1</v>
      </c>
      <c r="X488">
        <v>0.04</v>
      </c>
      <c r="Y488">
        <v>0</v>
      </c>
      <c r="Z488">
        <v>4.72</v>
      </c>
      <c r="AA488">
        <v>0.1</v>
      </c>
      <c r="AB488">
        <v>0</v>
      </c>
      <c r="AC488">
        <v>0</v>
      </c>
      <c r="AD488">
        <v>1</v>
      </c>
      <c r="AE488">
        <v>0</v>
      </c>
      <c r="AF488" t="s">
        <v>3</v>
      </c>
      <c r="AG488">
        <v>0.04</v>
      </c>
      <c r="AH488">
        <v>2</v>
      </c>
      <c r="AI488">
        <v>35382797</v>
      </c>
      <c r="AJ488">
        <v>488</v>
      </c>
      <c r="AK488">
        <v>0</v>
      </c>
      <c r="AL488">
        <v>0</v>
      </c>
      <c r="AM488">
        <v>0</v>
      </c>
      <c r="AN488">
        <v>0</v>
      </c>
      <c r="AO488">
        <v>0</v>
      </c>
      <c r="AP488">
        <v>0</v>
      </c>
      <c r="AQ488">
        <v>0</v>
      </c>
      <c r="AR488">
        <v>0</v>
      </c>
    </row>
    <row r="489" spans="1:44" x14ac:dyDescent="0.2">
      <c r="A489">
        <f>ROW(Source!A1630)</f>
        <v>1630</v>
      </c>
      <c r="B489">
        <v>35382803</v>
      </c>
      <c r="C489">
        <v>35382794</v>
      </c>
      <c r="D489">
        <v>35113178</v>
      </c>
      <c r="E489">
        <v>1</v>
      </c>
      <c r="F489">
        <v>1</v>
      </c>
      <c r="G489">
        <v>15872964</v>
      </c>
      <c r="H489">
        <v>2</v>
      </c>
      <c r="I489" t="s">
        <v>1084</v>
      </c>
      <c r="J489" t="s">
        <v>1085</v>
      </c>
      <c r="K489" t="s">
        <v>1086</v>
      </c>
      <c r="L489">
        <v>1368</v>
      </c>
      <c r="N489">
        <v>1011</v>
      </c>
      <c r="O489" t="s">
        <v>988</v>
      </c>
      <c r="P489" t="s">
        <v>988</v>
      </c>
      <c r="Q489">
        <v>1</v>
      </c>
      <c r="X489">
        <v>0.22</v>
      </c>
      <c r="Y489">
        <v>0</v>
      </c>
      <c r="Z489">
        <v>9.8699999999999992</v>
      </c>
      <c r="AA489">
        <v>0.49</v>
      </c>
      <c r="AB489">
        <v>0</v>
      </c>
      <c r="AC489">
        <v>0</v>
      </c>
      <c r="AD489">
        <v>1</v>
      </c>
      <c r="AE489">
        <v>0</v>
      </c>
      <c r="AF489" t="s">
        <v>3</v>
      </c>
      <c r="AG489">
        <v>0.22</v>
      </c>
      <c r="AH489">
        <v>2</v>
      </c>
      <c r="AI489">
        <v>35382798</v>
      </c>
      <c r="AJ489">
        <v>489</v>
      </c>
      <c r="AK489">
        <v>0</v>
      </c>
      <c r="AL489">
        <v>0</v>
      </c>
      <c r="AM489">
        <v>0</v>
      </c>
      <c r="AN489">
        <v>0</v>
      </c>
      <c r="AO489">
        <v>0</v>
      </c>
      <c r="AP489">
        <v>0</v>
      </c>
      <c r="AQ489">
        <v>0</v>
      </c>
      <c r="AR489">
        <v>0</v>
      </c>
    </row>
    <row r="490" spans="1:44" x14ac:dyDescent="0.2">
      <c r="A490">
        <f>ROW(Source!A1630)</f>
        <v>1630</v>
      </c>
      <c r="B490">
        <v>35382804</v>
      </c>
      <c r="C490">
        <v>35382794</v>
      </c>
      <c r="D490">
        <v>35122221</v>
      </c>
      <c r="E490">
        <v>1</v>
      </c>
      <c r="F490">
        <v>1</v>
      </c>
      <c r="G490">
        <v>15872964</v>
      </c>
      <c r="H490">
        <v>3</v>
      </c>
      <c r="I490" t="s">
        <v>128</v>
      </c>
      <c r="J490" t="s">
        <v>130</v>
      </c>
      <c r="K490" t="s">
        <v>129</v>
      </c>
      <c r="L490">
        <v>1354</v>
      </c>
      <c r="N490">
        <v>1010</v>
      </c>
      <c r="O490" t="s">
        <v>52</v>
      </c>
      <c r="P490" t="s">
        <v>52</v>
      </c>
      <c r="Q490">
        <v>1</v>
      </c>
      <c r="X490">
        <v>1</v>
      </c>
      <c r="Y490">
        <v>2206.16</v>
      </c>
      <c r="Z490">
        <v>0</v>
      </c>
      <c r="AA490">
        <v>0</v>
      </c>
      <c r="AB490">
        <v>0</v>
      </c>
      <c r="AC490">
        <v>0</v>
      </c>
      <c r="AD490">
        <v>1</v>
      </c>
      <c r="AE490">
        <v>0</v>
      </c>
      <c r="AF490" t="s">
        <v>3</v>
      </c>
      <c r="AG490">
        <v>1</v>
      </c>
      <c r="AH490">
        <v>2</v>
      </c>
      <c r="AI490">
        <v>35382799</v>
      </c>
      <c r="AJ490">
        <v>490</v>
      </c>
      <c r="AK490">
        <v>0</v>
      </c>
      <c r="AL490">
        <v>0</v>
      </c>
      <c r="AM490">
        <v>0</v>
      </c>
      <c r="AN490">
        <v>0</v>
      </c>
      <c r="AO490">
        <v>0</v>
      </c>
      <c r="AP490">
        <v>0</v>
      </c>
      <c r="AQ490">
        <v>0</v>
      </c>
      <c r="AR490">
        <v>0</v>
      </c>
    </row>
    <row r="491" spans="1:44" x14ac:dyDescent="0.2">
      <c r="A491">
        <f>ROW(Source!A1667)</f>
        <v>1667</v>
      </c>
      <c r="B491">
        <v>35382870</v>
      </c>
      <c r="C491">
        <v>35382864</v>
      </c>
      <c r="D491">
        <v>35111398</v>
      </c>
      <c r="E491">
        <v>15872964</v>
      </c>
      <c r="F491">
        <v>1</v>
      </c>
      <c r="G491">
        <v>15872964</v>
      </c>
      <c r="H491">
        <v>1</v>
      </c>
      <c r="I491" t="s">
        <v>982</v>
      </c>
      <c r="J491" t="s">
        <v>3</v>
      </c>
      <c r="K491" t="s">
        <v>983</v>
      </c>
      <c r="L491">
        <v>1191</v>
      </c>
      <c r="N491">
        <v>1013</v>
      </c>
      <c r="O491" t="s">
        <v>984</v>
      </c>
      <c r="P491" t="s">
        <v>984</v>
      </c>
      <c r="Q491">
        <v>1</v>
      </c>
      <c r="X491">
        <v>2.2999999999999998</v>
      </c>
      <c r="Y491">
        <v>0</v>
      </c>
      <c r="Z491">
        <v>0</v>
      </c>
      <c r="AA491">
        <v>0</v>
      </c>
      <c r="AB491">
        <v>0</v>
      </c>
      <c r="AC491">
        <v>0</v>
      </c>
      <c r="AD491">
        <v>1</v>
      </c>
      <c r="AE491">
        <v>1</v>
      </c>
      <c r="AF491" t="s">
        <v>55</v>
      </c>
      <c r="AG491">
        <v>0.45999999999999996</v>
      </c>
      <c r="AH491">
        <v>2</v>
      </c>
      <c r="AI491">
        <v>35382865</v>
      </c>
      <c r="AJ491">
        <v>491</v>
      </c>
      <c r="AK491">
        <v>0</v>
      </c>
      <c r="AL491">
        <v>0</v>
      </c>
      <c r="AM491">
        <v>0</v>
      </c>
      <c r="AN491">
        <v>0</v>
      </c>
      <c r="AO491">
        <v>0</v>
      </c>
      <c r="AP491">
        <v>0</v>
      </c>
      <c r="AQ491">
        <v>0</v>
      </c>
      <c r="AR491">
        <v>0</v>
      </c>
    </row>
    <row r="492" spans="1:44" x14ac:dyDescent="0.2">
      <c r="A492">
        <f>ROW(Source!A1667)</f>
        <v>1667</v>
      </c>
      <c r="B492">
        <v>35382871</v>
      </c>
      <c r="C492">
        <v>35382864</v>
      </c>
      <c r="D492">
        <v>35112768</v>
      </c>
      <c r="E492">
        <v>1</v>
      </c>
      <c r="F492">
        <v>1</v>
      </c>
      <c r="G492">
        <v>15872964</v>
      </c>
      <c r="H492">
        <v>2</v>
      </c>
      <c r="I492" t="s">
        <v>1081</v>
      </c>
      <c r="J492" t="s">
        <v>1082</v>
      </c>
      <c r="K492" t="s">
        <v>1083</v>
      </c>
      <c r="L492">
        <v>1368</v>
      </c>
      <c r="N492">
        <v>1011</v>
      </c>
      <c r="O492" t="s">
        <v>988</v>
      </c>
      <c r="P492" t="s">
        <v>988</v>
      </c>
      <c r="Q492">
        <v>1</v>
      </c>
      <c r="X492">
        <v>0.14000000000000001</v>
      </c>
      <c r="Y492">
        <v>0</v>
      </c>
      <c r="Z492">
        <v>456.39</v>
      </c>
      <c r="AA492">
        <v>1.4</v>
      </c>
      <c r="AB492">
        <v>0</v>
      </c>
      <c r="AC492">
        <v>0</v>
      </c>
      <c r="AD492">
        <v>1</v>
      </c>
      <c r="AE492">
        <v>0</v>
      </c>
      <c r="AF492" t="s">
        <v>55</v>
      </c>
      <c r="AG492">
        <v>2.8000000000000004E-2</v>
      </c>
      <c r="AH492">
        <v>2</v>
      </c>
      <c r="AI492">
        <v>35382866</v>
      </c>
      <c r="AJ492">
        <v>492</v>
      </c>
      <c r="AK492">
        <v>0</v>
      </c>
      <c r="AL492">
        <v>0</v>
      </c>
      <c r="AM492">
        <v>0</v>
      </c>
      <c r="AN492">
        <v>0</v>
      </c>
      <c r="AO492">
        <v>0</v>
      </c>
      <c r="AP492">
        <v>0</v>
      </c>
      <c r="AQ492">
        <v>0</v>
      </c>
      <c r="AR492">
        <v>0</v>
      </c>
    </row>
    <row r="493" spans="1:44" x14ac:dyDescent="0.2">
      <c r="A493">
        <f>ROW(Source!A1667)</f>
        <v>1667</v>
      </c>
      <c r="B493">
        <v>35382872</v>
      </c>
      <c r="C493">
        <v>35382864</v>
      </c>
      <c r="D493">
        <v>35113206</v>
      </c>
      <c r="E493">
        <v>1</v>
      </c>
      <c r="F493">
        <v>1</v>
      </c>
      <c r="G493">
        <v>15872964</v>
      </c>
      <c r="H493">
        <v>2</v>
      </c>
      <c r="I493" t="s">
        <v>989</v>
      </c>
      <c r="J493" t="s">
        <v>990</v>
      </c>
      <c r="K493" t="s">
        <v>991</v>
      </c>
      <c r="L493">
        <v>1368</v>
      </c>
      <c r="N493">
        <v>1011</v>
      </c>
      <c r="O493" t="s">
        <v>988</v>
      </c>
      <c r="P493" t="s">
        <v>988</v>
      </c>
      <c r="Q493">
        <v>1</v>
      </c>
      <c r="X493">
        <v>0.04</v>
      </c>
      <c r="Y493">
        <v>0</v>
      </c>
      <c r="Z493">
        <v>4.72</v>
      </c>
      <c r="AA493">
        <v>0.1</v>
      </c>
      <c r="AB493">
        <v>0</v>
      </c>
      <c r="AC493">
        <v>0</v>
      </c>
      <c r="AD493">
        <v>1</v>
      </c>
      <c r="AE493">
        <v>0</v>
      </c>
      <c r="AF493" t="s">
        <v>55</v>
      </c>
      <c r="AG493">
        <v>8.0000000000000002E-3</v>
      </c>
      <c r="AH493">
        <v>2</v>
      </c>
      <c r="AI493">
        <v>35382867</v>
      </c>
      <c r="AJ493">
        <v>493</v>
      </c>
      <c r="AK493">
        <v>0</v>
      </c>
      <c r="AL493">
        <v>0</v>
      </c>
      <c r="AM493">
        <v>0</v>
      </c>
      <c r="AN493">
        <v>0</v>
      </c>
      <c r="AO493">
        <v>0</v>
      </c>
      <c r="AP493">
        <v>0</v>
      </c>
      <c r="AQ493">
        <v>0</v>
      </c>
      <c r="AR493">
        <v>0</v>
      </c>
    </row>
    <row r="494" spans="1:44" x14ac:dyDescent="0.2">
      <c r="A494">
        <f>ROW(Source!A1667)</f>
        <v>1667</v>
      </c>
      <c r="B494">
        <v>35382873</v>
      </c>
      <c r="C494">
        <v>35382864</v>
      </c>
      <c r="D494">
        <v>35113178</v>
      </c>
      <c r="E494">
        <v>1</v>
      </c>
      <c r="F494">
        <v>1</v>
      </c>
      <c r="G494">
        <v>15872964</v>
      </c>
      <c r="H494">
        <v>2</v>
      </c>
      <c r="I494" t="s">
        <v>1084</v>
      </c>
      <c r="J494" t="s">
        <v>1085</v>
      </c>
      <c r="K494" t="s">
        <v>1086</v>
      </c>
      <c r="L494">
        <v>1368</v>
      </c>
      <c r="N494">
        <v>1011</v>
      </c>
      <c r="O494" t="s">
        <v>988</v>
      </c>
      <c r="P494" t="s">
        <v>988</v>
      </c>
      <c r="Q494">
        <v>1</v>
      </c>
      <c r="X494">
        <v>0.22</v>
      </c>
      <c r="Y494">
        <v>0</v>
      </c>
      <c r="Z494">
        <v>9.8699999999999992</v>
      </c>
      <c r="AA494">
        <v>0.49</v>
      </c>
      <c r="AB494">
        <v>0</v>
      </c>
      <c r="AC494">
        <v>0</v>
      </c>
      <c r="AD494">
        <v>1</v>
      </c>
      <c r="AE494">
        <v>0</v>
      </c>
      <c r="AF494" t="s">
        <v>55</v>
      </c>
      <c r="AG494">
        <v>4.4000000000000004E-2</v>
      </c>
      <c r="AH494">
        <v>2</v>
      </c>
      <c r="AI494">
        <v>35382868</v>
      </c>
      <c r="AJ494">
        <v>494</v>
      </c>
      <c r="AK494">
        <v>0</v>
      </c>
      <c r="AL494">
        <v>0</v>
      </c>
      <c r="AM494">
        <v>0</v>
      </c>
      <c r="AN494">
        <v>0</v>
      </c>
      <c r="AO494">
        <v>0</v>
      </c>
      <c r="AP494">
        <v>0</v>
      </c>
      <c r="AQ494">
        <v>0</v>
      </c>
      <c r="AR494">
        <v>0</v>
      </c>
    </row>
    <row r="495" spans="1:44" x14ac:dyDescent="0.2">
      <c r="A495">
        <f>ROW(Source!A1667)</f>
        <v>1667</v>
      </c>
      <c r="B495">
        <v>35382874</v>
      </c>
      <c r="C495">
        <v>35382864</v>
      </c>
      <c r="D495">
        <v>35122221</v>
      </c>
      <c r="E495">
        <v>1</v>
      </c>
      <c r="F495">
        <v>1</v>
      </c>
      <c r="G495">
        <v>15872964</v>
      </c>
      <c r="H495">
        <v>3</v>
      </c>
      <c r="I495" t="s">
        <v>128</v>
      </c>
      <c r="J495" t="s">
        <v>130</v>
      </c>
      <c r="K495" t="s">
        <v>129</v>
      </c>
      <c r="L495">
        <v>1354</v>
      </c>
      <c r="N495">
        <v>1010</v>
      </c>
      <c r="O495" t="s">
        <v>52</v>
      </c>
      <c r="P495" t="s">
        <v>52</v>
      </c>
      <c r="Q495">
        <v>1</v>
      </c>
      <c r="X495">
        <v>1</v>
      </c>
      <c r="Y495">
        <v>2206.16</v>
      </c>
      <c r="Z495">
        <v>0</v>
      </c>
      <c r="AA495">
        <v>0</v>
      </c>
      <c r="AB495">
        <v>0</v>
      </c>
      <c r="AC495">
        <v>0</v>
      </c>
      <c r="AD495">
        <v>1</v>
      </c>
      <c r="AE495">
        <v>0</v>
      </c>
      <c r="AF495" t="s">
        <v>54</v>
      </c>
      <c r="AG495">
        <v>0</v>
      </c>
      <c r="AH495">
        <v>2</v>
      </c>
      <c r="AI495">
        <v>35382869</v>
      </c>
      <c r="AJ495">
        <v>495</v>
      </c>
      <c r="AK495">
        <v>0</v>
      </c>
      <c r="AL495">
        <v>0</v>
      </c>
      <c r="AM495">
        <v>0</v>
      </c>
      <c r="AN495">
        <v>0</v>
      </c>
      <c r="AO495">
        <v>0</v>
      </c>
      <c r="AP495">
        <v>0</v>
      </c>
      <c r="AQ495">
        <v>0</v>
      </c>
      <c r="AR495">
        <v>0</v>
      </c>
    </row>
    <row r="496" spans="1:44" x14ac:dyDescent="0.2">
      <c r="A496">
        <f>ROW(Source!A1668)</f>
        <v>1668</v>
      </c>
      <c r="B496">
        <v>35382881</v>
      </c>
      <c r="C496">
        <v>35382875</v>
      </c>
      <c r="D496">
        <v>35111398</v>
      </c>
      <c r="E496">
        <v>15872964</v>
      </c>
      <c r="F496">
        <v>1</v>
      </c>
      <c r="G496">
        <v>15872964</v>
      </c>
      <c r="H496">
        <v>1</v>
      </c>
      <c r="I496" t="s">
        <v>982</v>
      </c>
      <c r="J496" t="s">
        <v>3</v>
      </c>
      <c r="K496" t="s">
        <v>983</v>
      </c>
      <c r="L496">
        <v>1191</v>
      </c>
      <c r="N496">
        <v>1013</v>
      </c>
      <c r="O496" t="s">
        <v>984</v>
      </c>
      <c r="P496" t="s">
        <v>984</v>
      </c>
      <c r="Q496">
        <v>1</v>
      </c>
      <c r="X496">
        <v>2.2999999999999998</v>
      </c>
      <c r="Y496">
        <v>0</v>
      </c>
      <c r="Z496">
        <v>0</v>
      </c>
      <c r="AA496">
        <v>0</v>
      </c>
      <c r="AB496">
        <v>0</v>
      </c>
      <c r="AC496">
        <v>0</v>
      </c>
      <c r="AD496">
        <v>1</v>
      </c>
      <c r="AE496">
        <v>1</v>
      </c>
      <c r="AF496" t="s">
        <v>3</v>
      </c>
      <c r="AG496">
        <v>2.2999999999999998</v>
      </c>
      <c r="AH496">
        <v>2</v>
      </c>
      <c r="AI496">
        <v>35382876</v>
      </c>
      <c r="AJ496">
        <v>496</v>
      </c>
      <c r="AK496">
        <v>0</v>
      </c>
      <c r="AL496">
        <v>0</v>
      </c>
      <c r="AM496">
        <v>0</v>
      </c>
      <c r="AN496">
        <v>0</v>
      </c>
      <c r="AO496">
        <v>0</v>
      </c>
      <c r="AP496">
        <v>0</v>
      </c>
      <c r="AQ496">
        <v>0</v>
      </c>
      <c r="AR496">
        <v>0</v>
      </c>
    </row>
    <row r="497" spans="1:44" x14ac:dyDescent="0.2">
      <c r="A497">
        <f>ROW(Source!A1668)</f>
        <v>1668</v>
      </c>
      <c r="B497">
        <v>35382882</v>
      </c>
      <c r="C497">
        <v>35382875</v>
      </c>
      <c r="D497">
        <v>35112768</v>
      </c>
      <c r="E497">
        <v>1</v>
      </c>
      <c r="F497">
        <v>1</v>
      </c>
      <c r="G497">
        <v>15872964</v>
      </c>
      <c r="H497">
        <v>2</v>
      </c>
      <c r="I497" t="s">
        <v>1081</v>
      </c>
      <c r="J497" t="s">
        <v>1082</v>
      </c>
      <c r="K497" t="s">
        <v>1083</v>
      </c>
      <c r="L497">
        <v>1368</v>
      </c>
      <c r="N497">
        <v>1011</v>
      </c>
      <c r="O497" t="s">
        <v>988</v>
      </c>
      <c r="P497" t="s">
        <v>988</v>
      </c>
      <c r="Q497">
        <v>1</v>
      </c>
      <c r="X497">
        <v>0.14000000000000001</v>
      </c>
      <c r="Y497">
        <v>0</v>
      </c>
      <c r="Z497">
        <v>456.39</v>
      </c>
      <c r="AA497">
        <v>1.4</v>
      </c>
      <c r="AB497">
        <v>0</v>
      </c>
      <c r="AC497">
        <v>0</v>
      </c>
      <c r="AD497">
        <v>1</v>
      </c>
      <c r="AE497">
        <v>0</v>
      </c>
      <c r="AF497" t="s">
        <v>3</v>
      </c>
      <c r="AG497">
        <v>0.14000000000000001</v>
      </c>
      <c r="AH497">
        <v>2</v>
      </c>
      <c r="AI497">
        <v>35382877</v>
      </c>
      <c r="AJ497">
        <v>497</v>
      </c>
      <c r="AK497">
        <v>0</v>
      </c>
      <c r="AL497">
        <v>0</v>
      </c>
      <c r="AM497">
        <v>0</v>
      </c>
      <c r="AN497">
        <v>0</v>
      </c>
      <c r="AO497">
        <v>0</v>
      </c>
      <c r="AP497">
        <v>0</v>
      </c>
      <c r="AQ497">
        <v>0</v>
      </c>
      <c r="AR497">
        <v>0</v>
      </c>
    </row>
    <row r="498" spans="1:44" x14ac:dyDescent="0.2">
      <c r="A498">
        <f>ROW(Source!A1668)</f>
        <v>1668</v>
      </c>
      <c r="B498">
        <v>35382883</v>
      </c>
      <c r="C498">
        <v>35382875</v>
      </c>
      <c r="D498">
        <v>35113206</v>
      </c>
      <c r="E498">
        <v>1</v>
      </c>
      <c r="F498">
        <v>1</v>
      </c>
      <c r="G498">
        <v>15872964</v>
      </c>
      <c r="H498">
        <v>2</v>
      </c>
      <c r="I498" t="s">
        <v>989</v>
      </c>
      <c r="J498" t="s">
        <v>990</v>
      </c>
      <c r="K498" t="s">
        <v>991</v>
      </c>
      <c r="L498">
        <v>1368</v>
      </c>
      <c r="N498">
        <v>1011</v>
      </c>
      <c r="O498" t="s">
        <v>988</v>
      </c>
      <c r="P498" t="s">
        <v>988</v>
      </c>
      <c r="Q498">
        <v>1</v>
      </c>
      <c r="X498">
        <v>0.04</v>
      </c>
      <c r="Y498">
        <v>0</v>
      </c>
      <c r="Z498">
        <v>4.72</v>
      </c>
      <c r="AA498">
        <v>0.1</v>
      </c>
      <c r="AB498">
        <v>0</v>
      </c>
      <c r="AC498">
        <v>0</v>
      </c>
      <c r="AD498">
        <v>1</v>
      </c>
      <c r="AE498">
        <v>0</v>
      </c>
      <c r="AF498" t="s">
        <v>3</v>
      </c>
      <c r="AG498">
        <v>0.04</v>
      </c>
      <c r="AH498">
        <v>2</v>
      </c>
      <c r="AI498">
        <v>35382878</v>
      </c>
      <c r="AJ498">
        <v>498</v>
      </c>
      <c r="AK498">
        <v>0</v>
      </c>
      <c r="AL498">
        <v>0</v>
      </c>
      <c r="AM498">
        <v>0</v>
      </c>
      <c r="AN498">
        <v>0</v>
      </c>
      <c r="AO498">
        <v>0</v>
      </c>
      <c r="AP498">
        <v>0</v>
      </c>
      <c r="AQ498">
        <v>0</v>
      </c>
      <c r="AR498">
        <v>0</v>
      </c>
    </row>
    <row r="499" spans="1:44" x14ac:dyDescent="0.2">
      <c r="A499">
        <f>ROW(Source!A1668)</f>
        <v>1668</v>
      </c>
      <c r="B499">
        <v>35382884</v>
      </c>
      <c r="C499">
        <v>35382875</v>
      </c>
      <c r="D499">
        <v>35113178</v>
      </c>
      <c r="E499">
        <v>1</v>
      </c>
      <c r="F499">
        <v>1</v>
      </c>
      <c r="G499">
        <v>15872964</v>
      </c>
      <c r="H499">
        <v>2</v>
      </c>
      <c r="I499" t="s">
        <v>1084</v>
      </c>
      <c r="J499" t="s">
        <v>1085</v>
      </c>
      <c r="K499" t="s">
        <v>1086</v>
      </c>
      <c r="L499">
        <v>1368</v>
      </c>
      <c r="N499">
        <v>1011</v>
      </c>
      <c r="O499" t="s">
        <v>988</v>
      </c>
      <c r="P499" t="s">
        <v>988</v>
      </c>
      <c r="Q499">
        <v>1</v>
      </c>
      <c r="X499">
        <v>0.22</v>
      </c>
      <c r="Y499">
        <v>0</v>
      </c>
      <c r="Z499">
        <v>9.8699999999999992</v>
      </c>
      <c r="AA499">
        <v>0.49</v>
      </c>
      <c r="AB499">
        <v>0</v>
      </c>
      <c r="AC499">
        <v>0</v>
      </c>
      <c r="AD499">
        <v>1</v>
      </c>
      <c r="AE499">
        <v>0</v>
      </c>
      <c r="AF499" t="s">
        <v>3</v>
      </c>
      <c r="AG499">
        <v>0.22</v>
      </c>
      <c r="AH499">
        <v>2</v>
      </c>
      <c r="AI499">
        <v>35382879</v>
      </c>
      <c r="AJ499">
        <v>499</v>
      </c>
      <c r="AK499">
        <v>0</v>
      </c>
      <c r="AL499">
        <v>0</v>
      </c>
      <c r="AM499">
        <v>0</v>
      </c>
      <c r="AN499">
        <v>0</v>
      </c>
      <c r="AO499">
        <v>0</v>
      </c>
      <c r="AP499">
        <v>0</v>
      </c>
      <c r="AQ499">
        <v>0</v>
      </c>
      <c r="AR499">
        <v>0</v>
      </c>
    </row>
    <row r="500" spans="1:44" x14ac:dyDescent="0.2">
      <c r="A500">
        <f>ROW(Source!A1668)</f>
        <v>1668</v>
      </c>
      <c r="B500">
        <v>35382885</v>
      </c>
      <c r="C500">
        <v>35382875</v>
      </c>
      <c r="D500">
        <v>35122221</v>
      </c>
      <c r="E500">
        <v>1</v>
      </c>
      <c r="F500">
        <v>1</v>
      </c>
      <c r="G500">
        <v>15872964</v>
      </c>
      <c r="H500">
        <v>3</v>
      </c>
      <c r="I500" t="s">
        <v>128</v>
      </c>
      <c r="J500" t="s">
        <v>130</v>
      </c>
      <c r="K500" t="s">
        <v>129</v>
      </c>
      <c r="L500">
        <v>1354</v>
      </c>
      <c r="N500">
        <v>1010</v>
      </c>
      <c r="O500" t="s">
        <v>52</v>
      </c>
      <c r="P500" t="s">
        <v>52</v>
      </c>
      <c r="Q500">
        <v>1</v>
      </c>
      <c r="X500">
        <v>1</v>
      </c>
      <c r="Y500">
        <v>2206.16</v>
      </c>
      <c r="Z500">
        <v>0</v>
      </c>
      <c r="AA500">
        <v>0</v>
      </c>
      <c r="AB500">
        <v>0</v>
      </c>
      <c r="AC500">
        <v>0</v>
      </c>
      <c r="AD500">
        <v>1</v>
      </c>
      <c r="AE500">
        <v>0</v>
      </c>
      <c r="AF500" t="s">
        <v>3</v>
      </c>
      <c r="AG500">
        <v>1</v>
      </c>
      <c r="AH500">
        <v>2</v>
      </c>
      <c r="AI500">
        <v>35382880</v>
      </c>
      <c r="AJ500">
        <v>500</v>
      </c>
      <c r="AK500">
        <v>0</v>
      </c>
      <c r="AL500">
        <v>0</v>
      </c>
      <c r="AM500">
        <v>0</v>
      </c>
      <c r="AN500">
        <v>0</v>
      </c>
      <c r="AO500">
        <v>0</v>
      </c>
      <c r="AP500">
        <v>0</v>
      </c>
      <c r="AQ500">
        <v>0</v>
      </c>
      <c r="AR500">
        <v>0</v>
      </c>
    </row>
    <row r="501" spans="1:44" x14ac:dyDescent="0.2">
      <c r="A501">
        <f>ROW(Source!A1705)</f>
        <v>1705</v>
      </c>
      <c r="B501">
        <v>35382947</v>
      </c>
      <c r="C501">
        <v>35382945</v>
      </c>
      <c r="D501">
        <v>35111398</v>
      </c>
      <c r="E501">
        <v>15872964</v>
      </c>
      <c r="F501">
        <v>1</v>
      </c>
      <c r="G501">
        <v>15872964</v>
      </c>
      <c r="H501">
        <v>1</v>
      </c>
      <c r="I501" t="s">
        <v>982</v>
      </c>
      <c r="J501" t="s">
        <v>3</v>
      </c>
      <c r="K501" t="s">
        <v>983</v>
      </c>
      <c r="L501">
        <v>1191</v>
      </c>
      <c r="N501">
        <v>1013</v>
      </c>
      <c r="O501" t="s">
        <v>984</v>
      </c>
      <c r="P501" t="s">
        <v>984</v>
      </c>
      <c r="Q501">
        <v>1</v>
      </c>
      <c r="X501">
        <v>5.84</v>
      </c>
      <c r="Y501">
        <v>0</v>
      </c>
      <c r="Z501">
        <v>0</v>
      </c>
      <c r="AA501">
        <v>0</v>
      </c>
      <c r="AB501">
        <v>0</v>
      </c>
      <c r="AC501">
        <v>0</v>
      </c>
      <c r="AD501">
        <v>1</v>
      </c>
      <c r="AE501">
        <v>1</v>
      </c>
      <c r="AF501" t="s">
        <v>3</v>
      </c>
      <c r="AG501">
        <v>5.84</v>
      </c>
      <c r="AH501">
        <v>2</v>
      </c>
      <c r="AI501">
        <v>35382946</v>
      </c>
      <c r="AJ501">
        <v>501</v>
      </c>
      <c r="AK501">
        <v>0</v>
      </c>
      <c r="AL501">
        <v>0</v>
      </c>
      <c r="AM501">
        <v>0</v>
      </c>
      <c r="AN501">
        <v>0</v>
      </c>
      <c r="AO501">
        <v>0</v>
      </c>
      <c r="AP501">
        <v>0</v>
      </c>
      <c r="AQ501">
        <v>0</v>
      </c>
      <c r="AR501">
        <v>0</v>
      </c>
    </row>
    <row r="502" spans="1:44" x14ac:dyDescent="0.2">
      <c r="A502">
        <f>ROW(Source!A1706)</f>
        <v>1706</v>
      </c>
      <c r="B502">
        <v>35382953</v>
      </c>
      <c r="C502">
        <v>35382948</v>
      </c>
      <c r="D502">
        <v>35111398</v>
      </c>
      <c r="E502">
        <v>15872964</v>
      </c>
      <c r="F502">
        <v>1</v>
      </c>
      <c r="G502">
        <v>15872964</v>
      </c>
      <c r="H502">
        <v>1</v>
      </c>
      <c r="I502" t="s">
        <v>982</v>
      </c>
      <c r="J502" t="s">
        <v>3</v>
      </c>
      <c r="K502" t="s">
        <v>983</v>
      </c>
      <c r="L502">
        <v>1191</v>
      </c>
      <c r="N502">
        <v>1013</v>
      </c>
      <c r="O502" t="s">
        <v>984</v>
      </c>
      <c r="P502" t="s">
        <v>984</v>
      </c>
      <c r="Q502">
        <v>1</v>
      </c>
      <c r="X502">
        <v>0.42</v>
      </c>
      <c r="Y502">
        <v>0</v>
      </c>
      <c r="Z502">
        <v>0</v>
      </c>
      <c r="AA502">
        <v>0</v>
      </c>
      <c r="AB502">
        <v>0</v>
      </c>
      <c r="AC502">
        <v>0</v>
      </c>
      <c r="AD502">
        <v>1</v>
      </c>
      <c r="AE502">
        <v>1</v>
      </c>
      <c r="AF502" t="s">
        <v>3</v>
      </c>
      <c r="AG502">
        <v>0.42</v>
      </c>
      <c r="AH502">
        <v>2</v>
      </c>
      <c r="AI502">
        <v>35382949</v>
      </c>
      <c r="AJ502">
        <v>502</v>
      </c>
      <c r="AK502">
        <v>0</v>
      </c>
      <c r="AL502">
        <v>0</v>
      </c>
      <c r="AM502">
        <v>0</v>
      </c>
      <c r="AN502">
        <v>0</v>
      </c>
      <c r="AO502">
        <v>0</v>
      </c>
      <c r="AP502">
        <v>0</v>
      </c>
      <c r="AQ502">
        <v>0</v>
      </c>
      <c r="AR502">
        <v>0</v>
      </c>
    </row>
    <row r="503" spans="1:44" x14ac:dyDescent="0.2">
      <c r="A503">
        <f>ROW(Source!A1706)</f>
        <v>1706</v>
      </c>
      <c r="B503">
        <v>35382954</v>
      </c>
      <c r="C503">
        <v>35382948</v>
      </c>
      <c r="D503">
        <v>35113190</v>
      </c>
      <c r="E503">
        <v>1</v>
      </c>
      <c r="F503">
        <v>1</v>
      </c>
      <c r="G503">
        <v>15872964</v>
      </c>
      <c r="H503">
        <v>2</v>
      </c>
      <c r="I503" t="s">
        <v>1111</v>
      </c>
      <c r="J503" t="s">
        <v>1112</v>
      </c>
      <c r="K503" t="s">
        <v>1113</v>
      </c>
      <c r="L503">
        <v>1368</v>
      </c>
      <c r="N503">
        <v>1011</v>
      </c>
      <c r="O503" t="s">
        <v>988</v>
      </c>
      <c r="P503" t="s">
        <v>988</v>
      </c>
      <c r="Q503">
        <v>1</v>
      </c>
      <c r="X503">
        <v>0.2</v>
      </c>
      <c r="Y503">
        <v>0</v>
      </c>
      <c r="Z503">
        <v>44.94</v>
      </c>
      <c r="AA503">
        <v>0.64</v>
      </c>
      <c r="AB503">
        <v>0</v>
      </c>
      <c r="AC503">
        <v>0</v>
      </c>
      <c r="AD503">
        <v>1</v>
      </c>
      <c r="AE503">
        <v>0</v>
      </c>
      <c r="AF503" t="s">
        <v>3</v>
      </c>
      <c r="AG503">
        <v>0.2</v>
      </c>
      <c r="AH503">
        <v>2</v>
      </c>
      <c r="AI503">
        <v>35382950</v>
      </c>
      <c r="AJ503">
        <v>503</v>
      </c>
      <c r="AK503">
        <v>0</v>
      </c>
      <c r="AL503">
        <v>0</v>
      </c>
      <c r="AM503">
        <v>0</v>
      </c>
      <c r="AN503">
        <v>0</v>
      </c>
      <c r="AO503">
        <v>0</v>
      </c>
      <c r="AP503">
        <v>0</v>
      </c>
      <c r="AQ503">
        <v>0</v>
      </c>
      <c r="AR503">
        <v>0</v>
      </c>
    </row>
    <row r="504" spans="1:44" x14ac:dyDescent="0.2">
      <c r="A504">
        <f>ROW(Source!A1706)</f>
        <v>1706</v>
      </c>
      <c r="B504">
        <v>35382955</v>
      </c>
      <c r="C504">
        <v>35382948</v>
      </c>
      <c r="D504">
        <v>35115233</v>
      </c>
      <c r="E504">
        <v>1</v>
      </c>
      <c r="F504">
        <v>1</v>
      </c>
      <c r="G504">
        <v>15872964</v>
      </c>
      <c r="H504">
        <v>3</v>
      </c>
      <c r="I504" t="s">
        <v>1114</v>
      </c>
      <c r="J504" t="s">
        <v>1115</v>
      </c>
      <c r="K504" t="s">
        <v>1116</v>
      </c>
      <c r="L504">
        <v>1339</v>
      </c>
      <c r="N504">
        <v>1007</v>
      </c>
      <c r="O504" t="s">
        <v>1117</v>
      </c>
      <c r="P504" t="s">
        <v>1117</v>
      </c>
      <c r="Q504">
        <v>1</v>
      </c>
      <c r="X504">
        <v>1.7600000000000001E-2</v>
      </c>
      <c r="Y504">
        <v>54.81</v>
      </c>
      <c r="Z504">
        <v>0</v>
      </c>
      <c r="AA504">
        <v>0</v>
      </c>
      <c r="AB504">
        <v>0</v>
      </c>
      <c r="AC504">
        <v>0</v>
      </c>
      <c r="AD504">
        <v>1</v>
      </c>
      <c r="AE504">
        <v>0</v>
      </c>
      <c r="AF504" t="s">
        <v>3</v>
      </c>
      <c r="AG504">
        <v>1.7600000000000001E-2</v>
      </c>
      <c r="AH504">
        <v>2</v>
      </c>
      <c r="AI504">
        <v>35382951</v>
      </c>
      <c r="AJ504">
        <v>504</v>
      </c>
      <c r="AK504">
        <v>0</v>
      </c>
      <c r="AL504">
        <v>0</v>
      </c>
      <c r="AM504">
        <v>0</v>
      </c>
      <c r="AN504">
        <v>0</v>
      </c>
      <c r="AO504">
        <v>0</v>
      </c>
      <c r="AP504">
        <v>0</v>
      </c>
      <c r="AQ504">
        <v>0</v>
      </c>
      <c r="AR504">
        <v>0</v>
      </c>
    </row>
    <row r="505" spans="1:44" x14ac:dyDescent="0.2">
      <c r="A505">
        <f>ROW(Source!A1706)</f>
        <v>1706</v>
      </c>
      <c r="B505">
        <v>35382956</v>
      </c>
      <c r="C505">
        <v>35382948</v>
      </c>
      <c r="D505">
        <v>35117602</v>
      </c>
      <c r="E505">
        <v>1</v>
      </c>
      <c r="F505">
        <v>1</v>
      </c>
      <c r="G505">
        <v>15872964</v>
      </c>
      <c r="H505">
        <v>3</v>
      </c>
      <c r="I505" t="s">
        <v>1118</v>
      </c>
      <c r="J505" t="s">
        <v>1119</v>
      </c>
      <c r="K505" t="s">
        <v>1120</v>
      </c>
      <c r="L505">
        <v>1354</v>
      </c>
      <c r="N505">
        <v>1010</v>
      </c>
      <c r="O505" t="s">
        <v>52</v>
      </c>
      <c r="P505" t="s">
        <v>52</v>
      </c>
      <c r="Q505">
        <v>1</v>
      </c>
      <c r="X505">
        <v>6.7000000000000002E-3</v>
      </c>
      <c r="Y505">
        <v>16620.27</v>
      </c>
      <c r="Z505">
        <v>0</v>
      </c>
      <c r="AA505">
        <v>0</v>
      </c>
      <c r="AB505">
        <v>0</v>
      </c>
      <c r="AC505">
        <v>0</v>
      </c>
      <c r="AD505">
        <v>1</v>
      </c>
      <c r="AE505">
        <v>0</v>
      </c>
      <c r="AF505" t="s">
        <v>3</v>
      </c>
      <c r="AG505">
        <v>6.7000000000000002E-3</v>
      </c>
      <c r="AH505">
        <v>2</v>
      </c>
      <c r="AI505">
        <v>35382952</v>
      </c>
      <c r="AJ505">
        <v>505</v>
      </c>
      <c r="AK505">
        <v>0</v>
      </c>
      <c r="AL505">
        <v>0</v>
      </c>
      <c r="AM505">
        <v>0</v>
      </c>
      <c r="AN505">
        <v>0</v>
      </c>
      <c r="AO505">
        <v>0</v>
      </c>
      <c r="AP505">
        <v>0</v>
      </c>
      <c r="AQ505">
        <v>0</v>
      </c>
      <c r="AR505">
        <v>0</v>
      </c>
    </row>
    <row r="506" spans="1:44" x14ac:dyDescent="0.2">
      <c r="A506">
        <f>ROW(Source!A1707)</f>
        <v>1707</v>
      </c>
      <c r="B506">
        <v>35382961</v>
      </c>
      <c r="C506">
        <v>35382957</v>
      </c>
      <c r="D506">
        <v>35111398</v>
      </c>
      <c r="E506">
        <v>15872964</v>
      </c>
      <c r="F506">
        <v>1</v>
      </c>
      <c r="G506">
        <v>15872964</v>
      </c>
      <c r="H506">
        <v>1</v>
      </c>
      <c r="I506" t="s">
        <v>982</v>
      </c>
      <c r="J506" t="s">
        <v>3</v>
      </c>
      <c r="K506" t="s">
        <v>983</v>
      </c>
      <c r="L506">
        <v>1191</v>
      </c>
      <c r="N506">
        <v>1013</v>
      </c>
      <c r="O506" t="s">
        <v>984</v>
      </c>
      <c r="P506" t="s">
        <v>984</v>
      </c>
      <c r="Q506">
        <v>1</v>
      </c>
      <c r="X506">
        <v>14</v>
      </c>
      <c r="Y506">
        <v>0</v>
      </c>
      <c r="Z506">
        <v>0</v>
      </c>
      <c r="AA506">
        <v>0</v>
      </c>
      <c r="AB506">
        <v>0</v>
      </c>
      <c r="AC506">
        <v>0</v>
      </c>
      <c r="AD506">
        <v>1</v>
      </c>
      <c r="AE506">
        <v>1</v>
      </c>
      <c r="AF506" t="s">
        <v>3</v>
      </c>
      <c r="AG506">
        <v>14</v>
      </c>
      <c r="AH506">
        <v>2</v>
      </c>
      <c r="AI506">
        <v>35382958</v>
      </c>
      <c r="AJ506">
        <v>506</v>
      </c>
      <c r="AK506">
        <v>0</v>
      </c>
      <c r="AL506">
        <v>0</v>
      </c>
      <c r="AM506">
        <v>0</v>
      </c>
      <c r="AN506">
        <v>0</v>
      </c>
      <c r="AO506">
        <v>0</v>
      </c>
      <c r="AP506">
        <v>0</v>
      </c>
      <c r="AQ506">
        <v>0</v>
      </c>
      <c r="AR506">
        <v>0</v>
      </c>
    </row>
    <row r="507" spans="1:44" x14ac:dyDescent="0.2">
      <c r="A507">
        <f>ROW(Source!A1707)</f>
        <v>1707</v>
      </c>
      <c r="B507">
        <v>35382962</v>
      </c>
      <c r="C507">
        <v>35382957</v>
      </c>
      <c r="D507">
        <v>35112687</v>
      </c>
      <c r="E507">
        <v>1</v>
      </c>
      <c r="F507">
        <v>1</v>
      </c>
      <c r="G507">
        <v>15872964</v>
      </c>
      <c r="H507">
        <v>2</v>
      </c>
      <c r="I507" t="s">
        <v>1121</v>
      </c>
      <c r="J507" t="s">
        <v>1122</v>
      </c>
      <c r="K507" t="s">
        <v>1123</v>
      </c>
      <c r="L507">
        <v>1368</v>
      </c>
      <c r="N507">
        <v>1011</v>
      </c>
      <c r="O507" t="s">
        <v>988</v>
      </c>
      <c r="P507" t="s">
        <v>988</v>
      </c>
      <c r="Q507">
        <v>1</v>
      </c>
      <c r="X507">
        <v>3.65</v>
      </c>
      <c r="Y507">
        <v>0</v>
      </c>
      <c r="Z507">
        <v>1635</v>
      </c>
      <c r="AA507">
        <v>832.91</v>
      </c>
      <c r="AB507">
        <v>0</v>
      </c>
      <c r="AC507">
        <v>0</v>
      </c>
      <c r="AD507">
        <v>1</v>
      </c>
      <c r="AE507">
        <v>0</v>
      </c>
      <c r="AF507" t="s">
        <v>3</v>
      </c>
      <c r="AG507">
        <v>3.65</v>
      </c>
      <c r="AH507">
        <v>2</v>
      </c>
      <c r="AI507">
        <v>35382959</v>
      </c>
      <c r="AJ507">
        <v>507</v>
      </c>
      <c r="AK507">
        <v>0</v>
      </c>
      <c r="AL507">
        <v>0</v>
      </c>
      <c r="AM507">
        <v>0</v>
      </c>
      <c r="AN507">
        <v>0</v>
      </c>
      <c r="AO507">
        <v>0</v>
      </c>
      <c r="AP507">
        <v>0</v>
      </c>
      <c r="AQ507">
        <v>0</v>
      </c>
      <c r="AR507">
        <v>0</v>
      </c>
    </row>
    <row r="508" spans="1:44" x14ac:dyDescent="0.2">
      <c r="A508">
        <f>ROW(Source!A1707)</f>
        <v>1707</v>
      </c>
      <c r="B508">
        <v>35382963</v>
      </c>
      <c r="C508">
        <v>35382957</v>
      </c>
      <c r="D508">
        <v>35113169</v>
      </c>
      <c r="E508">
        <v>1</v>
      </c>
      <c r="F508">
        <v>1</v>
      </c>
      <c r="G508">
        <v>15872964</v>
      </c>
      <c r="H508">
        <v>2</v>
      </c>
      <c r="I508" t="s">
        <v>1124</v>
      </c>
      <c r="J508" t="s">
        <v>1125</v>
      </c>
      <c r="K508" t="s">
        <v>1126</v>
      </c>
      <c r="L508">
        <v>1368</v>
      </c>
      <c r="N508">
        <v>1011</v>
      </c>
      <c r="O508" t="s">
        <v>988</v>
      </c>
      <c r="P508" t="s">
        <v>988</v>
      </c>
      <c r="Q508">
        <v>1</v>
      </c>
      <c r="X508">
        <v>3.65</v>
      </c>
      <c r="Y508">
        <v>0</v>
      </c>
      <c r="Z508">
        <v>7.15</v>
      </c>
      <c r="AA508">
        <v>0.09</v>
      </c>
      <c r="AB508">
        <v>0</v>
      </c>
      <c r="AC508">
        <v>0</v>
      </c>
      <c r="AD508">
        <v>1</v>
      </c>
      <c r="AE508">
        <v>0</v>
      </c>
      <c r="AF508" t="s">
        <v>3</v>
      </c>
      <c r="AG508">
        <v>3.65</v>
      </c>
      <c r="AH508">
        <v>2</v>
      </c>
      <c r="AI508">
        <v>35382960</v>
      </c>
      <c r="AJ508">
        <v>508</v>
      </c>
      <c r="AK508">
        <v>0</v>
      </c>
      <c r="AL508">
        <v>0</v>
      </c>
      <c r="AM508">
        <v>0</v>
      </c>
      <c r="AN508">
        <v>0</v>
      </c>
      <c r="AO508">
        <v>0</v>
      </c>
      <c r="AP508">
        <v>0</v>
      </c>
      <c r="AQ508">
        <v>0</v>
      </c>
      <c r="AR508">
        <v>0</v>
      </c>
    </row>
    <row r="509" spans="1:44" x14ac:dyDescent="0.2">
      <c r="A509">
        <f>ROW(Source!A1710)</f>
        <v>1710</v>
      </c>
      <c r="B509">
        <v>35382969</v>
      </c>
      <c r="C509">
        <v>35382966</v>
      </c>
      <c r="D509">
        <v>35111398</v>
      </c>
      <c r="E509">
        <v>15872964</v>
      </c>
      <c r="F509">
        <v>1</v>
      </c>
      <c r="G509">
        <v>15872964</v>
      </c>
      <c r="H509">
        <v>1</v>
      </c>
      <c r="I509" t="s">
        <v>982</v>
      </c>
      <c r="J509" t="s">
        <v>3</v>
      </c>
      <c r="K509" t="s">
        <v>983</v>
      </c>
      <c r="L509">
        <v>1191</v>
      </c>
      <c r="N509">
        <v>1013</v>
      </c>
      <c r="O509" t="s">
        <v>984</v>
      </c>
      <c r="P509" t="s">
        <v>984</v>
      </c>
      <c r="Q509">
        <v>1</v>
      </c>
      <c r="X509">
        <v>42.81</v>
      </c>
      <c r="Y509">
        <v>0</v>
      </c>
      <c r="Z509">
        <v>0</v>
      </c>
      <c r="AA509">
        <v>0</v>
      </c>
      <c r="AB509">
        <v>0</v>
      </c>
      <c r="AC509">
        <v>0</v>
      </c>
      <c r="AD509">
        <v>1</v>
      </c>
      <c r="AE509">
        <v>1</v>
      </c>
      <c r="AF509" t="s">
        <v>3</v>
      </c>
      <c r="AG509">
        <v>42.81</v>
      </c>
      <c r="AH509">
        <v>2</v>
      </c>
      <c r="AI509">
        <v>35382967</v>
      </c>
      <c r="AJ509">
        <v>509</v>
      </c>
      <c r="AK509">
        <v>0</v>
      </c>
      <c r="AL509">
        <v>0</v>
      </c>
      <c r="AM509">
        <v>0</v>
      </c>
      <c r="AN509">
        <v>0</v>
      </c>
      <c r="AO509">
        <v>0</v>
      </c>
      <c r="AP509">
        <v>0</v>
      </c>
      <c r="AQ509">
        <v>0</v>
      </c>
      <c r="AR509">
        <v>0</v>
      </c>
    </row>
    <row r="510" spans="1:44" x14ac:dyDescent="0.2">
      <c r="A510">
        <f>ROW(Source!A1710)</f>
        <v>1710</v>
      </c>
      <c r="B510">
        <v>35382970</v>
      </c>
      <c r="C510">
        <v>35382966</v>
      </c>
      <c r="D510">
        <v>35113206</v>
      </c>
      <c r="E510">
        <v>1</v>
      </c>
      <c r="F510">
        <v>1</v>
      </c>
      <c r="G510">
        <v>15872964</v>
      </c>
      <c r="H510">
        <v>2</v>
      </c>
      <c r="I510" t="s">
        <v>989</v>
      </c>
      <c r="J510" t="s">
        <v>990</v>
      </c>
      <c r="K510" t="s">
        <v>991</v>
      </c>
      <c r="L510">
        <v>1368</v>
      </c>
      <c r="N510">
        <v>1011</v>
      </c>
      <c r="O510" t="s">
        <v>988</v>
      </c>
      <c r="P510" t="s">
        <v>988</v>
      </c>
      <c r="Q510">
        <v>1</v>
      </c>
      <c r="X510">
        <v>6.9</v>
      </c>
      <c r="Y510">
        <v>0</v>
      </c>
      <c r="Z510">
        <v>4.72</v>
      </c>
      <c r="AA510">
        <v>0.1</v>
      </c>
      <c r="AB510">
        <v>0</v>
      </c>
      <c r="AC510">
        <v>0</v>
      </c>
      <c r="AD510">
        <v>1</v>
      </c>
      <c r="AE510">
        <v>0</v>
      </c>
      <c r="AF510" t="s">
        <v>3</v>
      </c>
      <c r="AG510">
        <v>6.9</v>
      </c>
      <c r="AH510">
        <v>2</v>
      </c>
      <c r="AI510">
        <v>35382968</v>
      </c>
      <c r="AJ510">
        <v>510</v>
      </c>
      <c r="AK510">
        <v>0</v>
      </c>
      <c r="AL510">
        <v>0</v>
      </c>
      <c r="AM510">
        <v>0</v>
      </c>
      <c r="AN510">
        <v>0</v>
      </c>
      <c r="AO510">
        <v>0</v>
      </c>
      <c r="AP510">
        <v>0</v>
      </c>
      <c r="AQ510">
        <v>0</v>
      </c>
      <c r="AR510">
        <v>0</v>
      </c>
    </row>
    <row r="511" spans="1:44" x14ac:dyDescent="0.2">
      <c r="A511">
        <f>ROW(Source!A1711)</f>
        <v>1711</v>
      </c>
      <c r="B511">
        <v>35382974</v>
      </c>
      <c r="C511">
        <v>35382971</v>
      </c>
      <c r="D511">
        <v>35111398</v>
      </c>
      <c r="E511">
        <v>15872964</v>
      </c>
      <c r="F511">
        <v>1</v>
      </c>
      <c r="G511">
        <v>15872964</v>
      </c>
      <c r="H511">
        <v>1</v>
      </c>
      <c r="I511" t="s">
        <v>982</v>
      </c>
      <c r="J511" t="s">
        <v>3</v>
      </c>
      <c r="K511" t="s">
        <v>983</v>
      </c>
      <c r="L511">
        <v>1191</v>
      </c>
      <c r="N511">
        <v>1013</v>
      </c>
      <c r="O511" t="s">
        <v>984</v>
      </c>
      <c r="P511" t="s">
        <v>984</v>
      </c>
      <c r="Q511">
        <v>1</v>
      </c>
      <c r="X511">
        <v>39.22</v>
      </c>
      <c r="Y511">
        <v>0</v>
      </c>
      <c r="Z511">
        <v>0</v>
      </c>
      <c r="AA511">
        <v>0</v>
      </c>
      <c r="AB511">
        <v>0</v>
      </c>
      <c r="AC511">
        <v>0</v>
      </c>
      <c r="AD511">
        <v>1</v>
      </c>
      <c r="AE511">
        <v>1</v>
      </c>
      <c r="AF511" t="s">
        <v>3</v>
      </c>
      <c r="AG511">
        <v>39.22</v>
      </c>
      <c r="AH511">
        <v>2</v>
      </c>
      <c r="AI511">
        <v>35382972</v>
      </c>
      <c r="AJ511">
        <v>511</v>
      </c>
      <c r="AK511">
        <v>0</v>
      </c>
      <c r="AL511">
        <v>0</v>
      </c>
      <c r="AM511">
        <v>0</v>
      </c>
      <c r="AN511">
        <v>0</v>
      </c>
      <c r="AO511">
        <v>0</v>
      </c>
      <c r="AP511">
        <v>0</v>
      </c>
      <c r="AQ511">
        <v>0</v>
      </c>
      <c r="AR511">
        <v>0</v>
      </c>
    </row>
    <row r="512" spans="1:44" x14ac:dyDescent="0.2">
      <c r="A512">
        <f>ROW(Source!A1711)</f>
        <v>1711</v>
      </c>
      <c r="B512">
        <v>35382975</v>
      </c>
      <c r="C512">
        <v>35382971</v>
      </c>
      <c r="D512">
        <v>35113206</v>
      </c>
      <c r="E512">
        <v>1</v>
      </c>
      <c r="F512">
        <v>1</v>
      </c>
      <c r="G512">
        <v>15872964</v>
      </c>
      <c r="H512">
        <v>2</v>
      </c>
      <c r="I512" t="s">
        <v>989</v>
      </c>
      <c r="J512" t="s">
        <v>990</v>
      </c>
      <c r="K512" t="s">
        <v>991</v>
      </c>
      <c r="L512">
        <v>1368</v>
      </c>
      <c r="N512">
        <v>1011</v>
      </c>
      <c r="O512" t="s">
        <v>988</v>
      </c>
      <c r="P512" t="s">
        <v>988</v>
      </c>
      <c r="Q512">
        <v>1</v>
      </c>
      <c r="X512">
        <v>6.9</v>
      </c>
      <c r="Y512">
        <v>0</v>
      </c>
      <c r="Z512">
        <v>4.72</v>
      </c>
      <c r="AA512">
        <v>0.1</v>
      </c>
      <c r="AB512">
        <v>0</v>
      </c>
      <c r="AC512">
        <v>0</v>
      </c>
      <c r="AD512">
        <v>1</v>
      </c>
      <c r="AE512">
        <v>0</v>
      </c>
      <c r="AF512" t="s">
        <v>3</v>
      </c>
      <c r="AG512">
        <v>6.9</v>
      </c>
      <c r="AH512">
        <v>2</v>
      </c>
      <c r="AI512">
        <v>35382973</v>
      </c>
      <c r="AJ512">
        <v>512</v>
      </c>
      <c r="AK512">
        <v>0</v>
      </c>
      <c r="AL512">
        <v>0</v>
      </c>
      <c r="AM512">
        <v>0</v>
      </c>
      <c r="AN512">
        <v>0</v>
      </c>
      <c r="AO512">
        <v>0</v>
      </c>
      <c r="AP512">
        <v>0</v>
      </c>
      <c r="AQ512">
        <v>0</v>
      </c>
      <c r="AR512">
        <v>0</v>
      </c>
    </row>
    <row r="513" spans="1:44" x14ac:dyDescent="0.2">
      <c r="A513">
        <f>ROW(Source!A1712)</f>
        <v>1712</v>
      </c>
      <c r="B513">
        <v>35382978</v>
      </c>
      <c r="C513">
        <v>35382976</v>
      </c>
      <c r="D513">
        <v>35111398</v>
      </c>
      <c r="E513">
        <v>15872964</v>
      </c>
      <c r="F513">
        <v>1</v>
      </c>
      <c r="G513">
        <v>15872964</v>
      </c>
      <c r="H513">
        <v>1</v>
      </c>
      <c r="I513" t="s">
        <v>982</v>
      </c>
      <c r="J513" t="s">
        <v>3</v>
      </c>
      <c r="K513" t="s">
        <v>983</v>
      </c>
      <c r="L513">
        <v>1191</v>
      </c>
      <c r="N513">
        <v>1013</v>
      </c>
      <c r="O513" t="s">
        <v>984</v>
      </c>
      <c r="P513" t="s">
        <v>984</v>
      </c>
      <c r="Q513">
        <v>1</v>
      </c>
      <c r="X513">
        <v>34.630000000000003</v>
      </c>
      <c r="Y513">
        <v>0</v>
      </c>
      <c r="Z513">
        <v>0</v>
      </c>
      <c r="AA513">
        <v>0</v>
      </c>
      <c r="AB513">
        <v>0</v>
      </c>
      <c r="AC513">
        <v>0</v>
      </c>
      <c r="AD513">
        <v>1</v>
      </c>
      <c r="AE513">
        <v>1</v>
      </c>
      <c r="AF513" t="s">
        <v>3</v>
      </c>
      <c r="AG513">
        <v>34.630000000000003</v>
      </c>
      <c r="AH513">
        <v>2</v>
      </c>
      <c r="AI513">
        <v>35382977</v>
      </c>
      <c r="AJ513">
        <v>513</v>
      </c>
      <c r="AK513">
        <v>0</v>
      </c>
      <c r="AL513">
        <v>0</v>
      </c>
      <c r="AM513">
        <v>0</v>
      </c>
      <c r="AN513">
        <v>0</v>
      </c>
      <c r="AO513">
        <v>0</v>
      </c>
      <c r="AP513">
        <v>0</v>
      </c>
      <c r="AQ513">
        <v>0</v>
      </c>
      <c r="AR513">
        <v>0</v>
      </c>
    </row>
    <row r="514" spans="1:44" x14ac:dyDescent="0.2">
      <c r="A514">
        <f>ROW(Source!A1748)</f>
        <v>1748</v>
      </c>
      <c r="B514">
        <v>35383039</v>
      </c>
      <c r="C514">
        <v>35383037</v>
      </c>
      <c r="D514">
        <v>35111398</v>
      </c>
      <c r="E514">
        <v>15872964</v>
      </c>
      <c r="F514">
        <v>1</v>
      </c>
      <c r="G514">
        <v>15872964</v>
      </c>
      <c r="H514">
        <v>1</v>
      </c>
      <c r="I514" t="s">
        <v>982</v>
      </c>
      <c r="J514" t="s">
        <v>3</v>
      </c>
      <c r="K514" t="s">
        <v>983</v>
      </c>
      <c r="L514">
        <v>1191</v>
      </c>
      <c r="N514">
        <v>1013</v>
      </c>
      <c r="O514" t="s">
        <v>984</v>
      </c>
      <c r="P514" t="s">
        <v>984</v>
      </c>
      <c r="Q514">
        <v>1</v>
      </c>
      <c r="X514">
        <v>5.84</v>
      </c>
      <c r="Y514">
        <v>0</v>
      </c>
      <c r="Z514">
        <v>0</v>
      </c>
      <c r="AA514">
        <v>0</v>
      </c>
      <c r="AB514">
        <v>0</v>
      </c>
      <c r="AC514">
        <v>0</v>
      </c>
      <c r="AD514">
        <v>1</v>
      </c>
      <c r="AE514">
        <v>1</v>
      </c>
      <c r="AF514" t="s">
        <v>3</v>
      </c>
      <c r="AG514">
        <v>5.84</v>
      </c>
      <c r="AH514">
        <v>2</v>
      </c>
      <c r="AI514">
        <v>35383038</v>
      </c>
      <c r="AJ514">
        <v>514</v>
      </c>
      <c r="AK514">
        <v>0</v>
      </c>
      <c r="AL514">
        <v>0</v>
      </c>
      <c r="AM514">
        <v>0</v>
      </c>
      <c r="AN514">
        <v>0</v>
      </c>
      <c r="AO514">
        <v>0</v>
      </c>
      <c r="AP514">
        <v>0</v>
      </c>
      <c r="AQ514">
        <v>0</v>
      </c>
      <c r="AR514">
        <v>0</v>
      </c>
    </row>
    <row r="515" spans="1:44" x14ac:dyDescent="0.2">
      <c r="A515">
        <f>ROW(Source!A1749)</f>
        <v>1749</v>
      </c>
      <c r="B515">
        <v>35383045</v>
      </c>
      <c r="C515">
        <v>35383040</v>
      </c>
      <c r="D515">
        <v>35111398</v>
      </c>
      <c r="E515">
        <v>15872964</v>
      </c>
      <c r="F515">
        <v>1</v>
      </c>
      <c r="G515">
        <v>15872964</v>
      </c>
      <c r="H515">
        <v>1</v>
      </c>
      <c r="I515" t="s">
        <v>982</v>
      </c>
      <c r="J515" t="s">
        <v>3</v>
      </c>
      <c r="K515" t="s">
        <v>983</v>
      </c>
      <c r="L515">
        <v>1191</v>
      </c>
      <c r="N515">
        <v>1013</v>
      </c>
      <c r="O515" t="s">
        <v>984</v>
      </c>
      <c r="P515" t="s">
        <v>984</v>
      </c>
      <c r="Q515">
        <v>1</v>
      </c>
      <c r="X515">
        <v>0.42</v>
      </c>
      <c r="Y515">
        <v>0</v>
      </c>
      <c r="Z515">
        <v>0</v>
      </c>
      <c r="AA515">
        <v>0</v>
      </c>
      <c r="AB515">
        <v>0</v>
      </c>
      <c r="AC515">
        <v>0</v>
      </c>
      <c r="AD515">
        <v>1</v>
      </c>
      <c r="AE515">
        <v>1</v>
      </c>
      <c r="AF515" t="s">
        <v>3</v>
      </c>
      <c r="AG515">
        <v>0.42</v>
      </c>
      <c r="AH515">
        <v>2</v>
      </c>
      <c r="AI515">
        <v>35383041</v>
      </c>
      <c r="AJ515">
        <v>515</v>
      </c>
      <c r="AK515">
        <v>0</v>
      </c>
      <c r="AL515">
        <v>0</v>
      </c>
      <c r="AM515">
        <v>0</v>
      </c>
      <c r="AN515">
        <v>0</v>
      </c>
      <c r="AO515">
        <v>0</v>
      </c>
      <c r="AP515">
        <v>0</v>
      </c>
      <c r="AQ515">
        <v>0</v>
      </c>
      <c r="AR515">
        <v>0</v>
      </c>
    </row>
    <row r="516" spans="1:44" x14ac:dyDescent="0.2">
      <c r="A516">
        <f>ROW(Source!A1749)</f>
        <v>1749</v>
      </c>
      <c r="B516">
        <v>35383046</v>
      </c>
      <c r="C516">
        <v>35383040</v>
      </c>
      <c r="D516">
        <v>35113190</v>
      </c>
      <c r="E516">
        <v>1</v>
      </c>
      <c r="F516">
        <v>1</v>
      </c>
      <c r="G516">
        <v>15872964</v>
      </c>
      <c r="H516">
        <v>2</v>
      </c>
      <c r="I516" t="s">
        <v>1111</v>
      </c>
      <c r="J516" t="s">
        <v>1112</v>
      </c>
      <c r="K516" t="s">
        <v>1113</v>
      </c>
      <c r="L516">
        <v>1368</v>
      </c>
      <c r="N516">
        <v>1011</v>
      </c>
      <c r="O516" t="s">
        <v>988</v>
      </c>
      <c r="P516" t="s">
        <v>988</v>
      </c>
      <c r="Q516">
        <v>1</v>
      </c>
      <c r="X516">
        <v>0.2</v>
      </c>
      <c r="Y516">
        <v>0</v>
      </c>
      <c r="Z516">
        <v>44.94</v>
      </c>
      <c r="AA516">
        <v>0.64</v>
      </c>
      <c r="AB516">
        <v>0</v>
      </c>
      <c r="AC516">
        <v>0</v>
      </c>
      <c r="AD516">
        <v>1</v>
      </c>
      <c r="AE516">
        <v>0</v>
      </c>
      <c r="AF516" t="s">
        <v>3</v>
      </c>
      <c r="AG516">
        <v>0.2</v>
      </c>
      <c r="AH516">
        <v>2</v>
      </c>
      <c r="AI516">
        <v>35383042</v>
      </c>
      <c r="AJ516">
        <v>516</v>
      </c>
      <c r="AK516">
        <v>0</v>
      </c>
      <c r="AL516">
        <v>0</v>
      </c>
      <c r="AM516">
        <v>0</v>
      </c>
      <c r="AN516">
        <v>0</v>
      </c>
      <c r="AO516">
        <v>0</v>
      </c>
      <c r="AP516">
        <v>0</v>
      </c>
      <c r="AQ516">
        <v>0</v>
      </c>
      <c r="AR516">
        <v>0</v>
      </c>
    </row>
    <row r="517" spans="1:44" x14ac:dyDescent="0.2">
      <c r="A517">
        <f>ROW(Source!A1749)</f>
        <v>1749</v>
      </c>
      <c r="B517">
        <v>35383047</v>
      </c>
      <c r="C517">
        <v>35383040</v>
      </c>
      <c r="D517">
        <v>35115233</v>
      </c>
      <c r="E517">
        <v>1</v>
      </c>
      <c r="F517">
        <v>1</v>
      </c>
      <c r="G517">
        <v>15872964</v>
      </c>
      <c r="H517">
        <v>3</v>
      </c>
      <c r="I517" t="s">
        <v>1114</v>
      </c>
      <c r="J517" t="s">
        <v>1115</v>
      </c>
      <c r="K517" t="s">
        <v>1116</v>
      </c>
      <c r="L517">
        <v>1339</v>
      </c>
      <c r="N517">
        <v>1007</v>
      </c>
      <c r="O517" t="s">
        <v>1117</v>
      </c>
      <c r="P517" t="s">
        <v>1117</v>
      </c>
      <c r="Q517">
        <v>1</v>
      </c>
      <c r="X517">
        <v>1.7600000000000001E-2</v>
      </c>
      <c r="Y517">
        <v>54.81</v>
      </c>
      <c r="Z517">
        <v>0</v>
      </c>
      <c r="AA517">
        <v>0</v>
      </c>
      <c r="AB517">
        <v>0</v>
      </c>
      <c r="AC517">
        <v>0</v>
      </c>
      <c r="AD517">
        <v>1</v>
      </c>
      <c r="AE517">
        <v>0</v>
      </c>
      <c r="AF517" t="s">
        <v>3</v>
      </c>
      <c r="AG517">
        <v>1.7600000000000001E-2</v>
      </c>
      <c r="AH517">
        <v>2</v>
      </c>
      <c r="AI517">
        <v>35383043</v>
      </c>
      <c r="AJ517">
        <v>517</v>
      </c>
      <c r="AK517">
        <v>0</v>
      </c>
      <c r="AL517">
        <v>0</v>
      </c>
      <c r="AM517">
        <v>0</v>
      </c>
      <c r="AN517">
        <v>0</v>
      </c>
      <c r="AO517">
        <v>0</v>
      </c>
      <c r="AP517">
        <v>0</v>
      </c>
      <c r="AQ517">
        <v>0</v>
      </c>
      <c r="AR517">
        <v>0</v>
      </c>
    </row>
    <row r="518" spans="1:44" x14ac:dyDescent="0.2">
      <c r="A518">
        <f>ROW(Source!A1749)</f>
        <v>1749</v>
      </c>
      <c r="B518">
        <v>35383048</v>
      </c>
      <c r="C518">
        <v>35383040</v>
      </c>
      <c r="D518">
        <v>35117602</v>
      </c>
      <c r="E518">
        <v>1</v>
      </c>
      <c r="F518">
        <v>1</v>
      </c>
      <c r="G518">
        <v>15872964</v>
      </c>
      <c r="H518">
        <v>3</v>
      </c>
      <c r="I518" t="s">
        <v>1118</v>
      </c>
      <c r="J518" t="s">
        <v>1119</v>
      </c>
      <c r="K518" t="s">
        <v>1120</v>
      </c>
      <c r="L518">
        <v>1354</v>
      </c>
      <c r="N518">
        <v>1010</v>
      </c>
      <c r="O518" t="s">
        <v>52</v>
      </c>
      <c r="P518" t="s">
        <v>52</v>
      </c>
      <c r="Q518">
        <v>1</v>
      </c>
      <c r="X518">
        <v>6.7000000000000002E-3</v>
      </c>
      <c r="Y518">
        <v>16620.27</v>
      </c>
      <c r="Z518">
        <v>0</v>
      </c>
      <c r="AA518">
        <v>0</v>
      </c>
      <c r="AB518">
        <v>0</v>
      </c>
      <c r="AC518">
        <v>0</v>
      </c>
      <c r="AD518">
        <v>1</v>
      </c>
      <c r="AE518">
        <v>0</v>
      </c>
      <c r="AF518" t="s">
        <v>3</v>
      </c>
      <c r="AG518">
        <v>6.7000000000000002E-3</v>
      </c>
      <c r="AH518">
        <v>2</v>
      </c>
      <c r="AI518">
        <v>35383044</v>
      </c>
      <c r="AJ518">
        <v>518</v>
      </c>
      <c r="AK518">
        <v>0</v>
      </c>
      <c r="AL518">
        <v>0</v>
      </c>
      <c r="AM518">
        <v>0</v>
      </c>
      <c r="AN518">
        <v>0</v>
      </c>
      <c r="AO518">
        <v>0</v>
      </c>
      <c r="AP518">
        <v>0</v>
      </c>
      <c r="AQ518">
        <v>0</v>
      </c>
      <c r="AR518">
        <v>0</v>
      </c>
    </row>
    <row r="519" spans="1:44" x14ac:dyDescent="0.2">
      <c r="A519">
        <f>ROW(Source!A1750)</f>
        <v>1750</v>
      </c>
      <c r="B519">
        <v>35383053</v>
      </c>
      <c r="C519">
        <v>35383049</v>
      </c>
      <c r="D519">
        <v>35111398</v>
      </c>
      <c r="E519">
        <v>15872964</v>
      </c>
      <c r="F519">
        <v>1</v>
      </c>
      <c r="G519">
        <v>15872964</v>
      </c>
      <c r="H519">
        <v>1</v>
      </c>
      <c r="I519" t="s">
        <v>982</v>
      </c>
      <c r="J519" t="s">
        <v>3</v>
      </c>
      <c r="K519" t="s">
        <v>983</v>
      </c>
      <c r="L519">
        <v>1191</v>
      </c>
      <c r="N519">
        <v>1013</v>
      </c>
      <c r="O519" t="s">
        <v>984</v>
      </c>
      <c r="P519" t="s">
        <v>984</v>
      </c>
      <c r="Q519">
        <v>1</v>
      </c>
      <c r="X519">
        <v>14</v>
      </c>
      <c r="Y519">
        <v>0</v>
      </c>
      <c r="Z519">
        <v>0</v>
      </c>
      <c r="AA519">
        <v>0</v>
      </c>
      <c r="AB519">
        <v>0</v>
      </c>
      <c r="AC519">
        <v>0</v>
      </c>
      <c r="AD519">
        <v>1</v>
      </c>
      <c r="AE519">
        <v>1</v>
      </c>
      <c r="AF519" t="s">
        <v>3</v>
      </c>
      <c r="AG519">
        <v>14</v>
      </c>
      <c r="AH519">
        <v>2</v>
      </c>
      <c r="AI519">
        <v>35383050</v>
      </c>
      <c r="AJ519">
        <v>519</v>
      </c>
      <c r="AK519">
        <v>0</v>
      </c>
      <c r="AL519">
        <v>0</v>
      </c>
      <c r="AM519">
        <v>0</v>
      </c>
      <c r="AN519">
        <v>0</v>
      </c>
      <c r="AO519">
        <v>0</v>
      </c>
      <c r="AP519">
        <v>0</v>
      </c>
      <c r="AQ519">
        <v>0</v>
      </c>
      <c r="AR519">
        <v>0</v>
      </c>
    </row>
    <row r="520" spans="1:44" x14ac:dyDescent="0.2">
      <c r="A520">
        <f>ROW(Source!A1750)</f>
        <v>1750</v>
      </c>
      <c r="B520">
        <v>35383054</v>
      </c>
      <c r="C520">
        <v>35383049</v>
      </c>
      <c r="D520">
        <v>35112687</v>
      </c>
      <c r="E520">
        <v>1</v>
      </c>
      <c r="F520">
        <v>1</v>
      </c>
      <c r="G520">
        <v>15872964</v>
      </c>
      <c r="H520">
        <v>2</v>
      </c>
      <c r="I520" t="s">
        <v>1121</v>
      </c>
      <c r="J520" t="s">
        <v>1122</v>
      </c>
      <c r="K520" t="s">
        <v>1123</v>
      </c>
      <c r="L520">
        <v>1368</v>
      </c>
      <c r="N520">
        <v>1011</v>
      </c>
      <c r="O520" t="s">
        <v>988</v>
      </c>
      <c r="P520" t="s">
        <v>988</v>
      </c>
      <c r="Q520">
        <v>1</v>
      </c>
      <c r="X520">
        <v>3.65</v>
      </c>
      <c r="Y520">
        <v>0</v>
      </c>
      <c r="Z520">
        <v>1635</v>
      </c>
      <c r="AA520">
        <v>832.91</v>
      </c>
      <c r="AB520">
        <v>0</v>
      </c>
      <c r="AC520">
        <v>0</v>
      </c>
      <c r="AD520">
        <v>1</v>
      </c>
      <c r="AE520">
        <v>0</v>
      </c>
      <c r="AF520" t="s">
        <v>3</v>
      </c>
      <c r="AG520">
        <v>3.65</v>
      </c>
      <c r="AH520">
        <v>2</v>
      </c>
      <c r="AI520">
        <v>35383051</v>
      </c>
      <c r="AJ520">
        <v>520</v>
      </c>
      <c r="AK520">
        <v>0</v>
      </c>
      <c r="AL520">
        <v>0</v>
      </c>
      <c r="AM520">
        <v>0</v>
      </c>
      <c r="AN520">
        <v>0</v>
      </c>
      <c r="AO520">
        <v>0</v>
      </c>
      <c r="AP520">
        <v>0</v>
      </c>
      <c r="AQ520">
        <v>0</v>
      </c>
      <c r="AR520">
        <v>0</v>
      </c>
    </row>
    <row r="521" spans="1:44" x14ac:dyDescent="0.2">
      <c r="A521">
        <f>ROW(Source!A1750)</f>
        <v>1750</v>
      </c>
      <c r="B521">
        <v>35383055</v>
      </c>
      <c r="C521">
        <v>35383049</v>
      </c>
      <c r="D521">
        <v>35113169</v>
      </c>
      <c r="E521">
        <v>1</v>
      </c>
      <c r="F521">
        <v>1</v>
      </c>
      <c r="G521">
        <v>15872964</v>
      </c>
      <c r="H521">
        <v>2</v>
      </c>
      <c r="I521" t="s">
        <v>1124</v>
      </c>
      <c r="J521" t="s">
        <v>1125</v>
      </c>
      <c r="K521" t="s">
        <v>1126</v>
      </c>
      <c r="L521">
        <v>1368</v>
      </c>
      <c r="N521">
        <v>1011</v>
      </c>
      <c r="O521" t="s">
        <v>988</v>
      </c>
      <c r="P521" t="s">
        <v>988</v>
      </c>
      <c r="Q521">
        <v>1</v>
      </c>
      <c r="X521">
        <v>3.65</v>
      </c>
      <c r="Y521">
        <v>0</v>
      </c>
      <c r="Z521">
        <v>7.15</v>
      </c>
      <c r="AA521">
        <v>0.09</v>
      </c>
      <c r="AB521">
        <v>0</v>
      </c>
      <c r="AC521">
        <v>0</v>
      </c>
      <c r="AD521">
        <v>1</v>
      </c>
      <c r="AE521">
        <v>0</v>
      </c>
      <c r="AF521" t="s">
        <v>3</v>
      </c>
      <c r="AG521">
        <v>3.65</v>
      </c>
      <c r="AH521">
        <v>2</v>
      </c>
      <c r="AI521">
        <v>35383052</v>
      </c>
      <c r="AJ521">
        <v>521</v>
      </c>
      <c r="AK521">
        <v>0</v>
      </c>
      <c r="AL521">
        <v>0</v>
      </c>
      <c r="AM521">
        <v>0</v>
      </c>
      <c r="AN521">
        <v>0</v>
      </c>
      <c r="AO521">
        <v>0</v>
      </c>
      <c r="AP521">
        <v>0</v>
      </c>
      <c r="AQ521">
        <v>0</v>
      </c>
      <c r="AR521">
        <v>0</v>
      </c>
    </row>
    <row r="522" spans="1:44" x14ac:dyDescent="0.2">
      <c r="A522">
        <f>ROW(Source!A1753)</f>
        <v>1753</v>
      </c>
      <c r="B522">
        <v>35383061</v>
      </c>
      <c r="C522">
        <v>35383058</v>
      </c>
      <c r="D522">
        <v>35111398</v>
      </c>
      <c r="E522">
        <v>15872964</v>
      </c>
      <c r="F522">
        <v>1</v>
      </c>
      <c r="G522">
        <v>15872964</v>
      </c>
      <c r="H522">
        <v>1</v>
      </c>
      <c r="I522" t="s">
        <v>982</v>
      </c>
      <c r="J522" t="s">
        <v>3</v>
      </c>
      <c r="K522" t="s">
        <v>983</v>
      </c>
      <c r="L522">
        <v>1191</v>
      </c>
      <c r="N522">
        <v>1013</v>
      </c>
      <c r="O522" t="s">
        <v>984</v>
      </c>
      <c r="P522" t="s">
        <v>984</v>
      </c>
      <c r="Q522">
        <v>1</v>
      </c>
      <c r="X522">
        <v>42.81</v>
      </c>
      <c r="Y522">
        <v>0</v>
      </c>
      <c r="Z522">
        <v>0</v>
      </c>
      <c r="AA522">
        <v>0</v>
      </c>
      <c r="AB522">
        <v>0</v>
      </c>
      <c r="AC522">
        <v>0</v>
      </c>
      <c r="AD522">
        <v>1</v>
      </c>
      <c r="AE522">
        <v>1</v>
      </c>
      <c r="AF522" t="s">
        <v>3</v>
      </c>
      <c r="AG522">
        <v>42.81</v>
      </c>
      <c r="AH522">
        <v>2</v>
      </c>
      <c r="AI522">
        <v>35383059</v>
      </c>
      <c r="AJ522">
        <v>522</v>
      </c>
      <c r="AK522">
        <v>0</v>
      </c>
      <c r="AL522">
        <v>0</v>
      </c>
      <c r="AM522">
        <v>0</v>
      </c>
      <c r="AN522">
        <v>0</v>
      </c>
      <c r="AO522">
        <v>0</v>
      </c>
      <c r="AP522">
        <v>0</v>
      </c>
      <c r="AQ522">
        <v>0</v>
      </c>
      <c r="AR522">
        <v>0</v>
      </c>
    </row>
    <row r="523" spans="1:44" x14ac:dyDescent="0.2">
      <c r="A523">
        <f>ROW(Source!A1753)</f>
        <v>1753</v>
      </c>
      <c r="B523">
        <v>35383062</v>
      </c>
      <c r="C523">
        <v>35383058</v>
      </c>
      <c r="D523">
        <v>35113206</v>
      </c>
      <c r="E523">
        <v>1</v>
      </c>
      <c r="F523">
        <v>1</v>
      </c>
      <c r="G523">
        <v>15872964</v>
      </c>
      <c r="H523">
        <v>2</v>
      </c>
      <c r="I523" t="s">
        <v>989</v>
      </c>
      <c r="J523" t="s">
        <v>990</v>
      </c>
      <c r="K523" t="s">
        <v>991</v>
      </c>
      <c r="L523">
        <v>1368</v>
      </c>
      <c r="N523">
        <v>1011</v>
      </c>
      <c r="O523" t="s">
        <v>988</v>
      </c>
      <c r="P523" t="s">
        <v>988</v>
      </c>
      <c r="Q523">
        <v>1</v>
      </c>
      <c r="X523">
        <v>6.9</v>
      </c>
      <c r="Y523">
        <v>0</v>
      </c>
      <c r="Z523">
        <v>4.72</v>
      </c>
      <c r="AA523">
        <v>0.1</v>
      </c>
      <c r="AB523">
        <v>0</v>
      </c>
      <c r="AC523">
        <v>0</v>
      </c>
      <c r="AD523">
        <v>1</v>
      </c>
      <c r="AE523">
        <v>0</v>
      </c>
      <c r="AF523" t="s">
        <v>3</v>
      </c>
      <c r="AG523">
        <v>6.9</v>
      </c>
      <c r="AH523">
        <v>2</v>
      </c>
      <c r="AI523">
        <v>35383060</v>
      </c>
      <c r="AJ523">
        <v>523</v>
      </c>
      <c r="AK523">
        <v>0</v>
      </c>
      <c r="AL523">
        <v>0</v>
      </c>
      <c r="AM523">
        <v>0</v>
      </c>
      <c r="AN523">
        <v>0</v>
      </c>
      <c r="AO523">
        <v>0</v>
      </c>
      <c r="AP523">
        <v>0</v>
      </c>
      <c r="AQ523">
        <v>0</v>
      </c>
      <c r="AR523">
        <v>0</v>
      </c>
    </row>
    <row r="524" spans="1:44" x14ac:dyDescent="0.2">
      <c r="A524">
        <f>ROW(Source!A1754)</f>
        <v>1754</v>
      </c>
      <c r="B524">
        <v>35383066</v>
      </c>
      <c r="C524">
        <v>35383063</v>
      </c>
      <c r="D524">
        <v>35111398</v>
      </c>
      <c r="E524">
        <v>15872964</v>
      </c>
      <c r="F524">
        <v>1</v>
      </c>
      <c r="G524">
        <v>15872964</v>
      </c>
      <c r="H524">
        <v>1</v>
      </c>
      <c r="I524" t="s">
        <v>982</v>
      </c>
      <c r="J524" t="s">
        <v>3</v>
      </c>
      <c r="K524" t="s">
        <v>983</v>
      </c>
      <c r="L524">
        <v>1191</v>
      </c>
      <c r="N524">
        <v>1013</v>
      </c>
      <c r="O524" t="s">
        <v>984</v>
      </c>
      <c r="P524" t="s">
        <v>984</v>
      </c>
      <c r="Q524">
        <v>1</v>
      </c>
      <c r="X524">
        <v>39.22</v>
      </c>
      <c r="Y524">
        <v>0</v>
      </c>
      <c r="Z524">
        <v>0</v>
      </c>
      <c r="AA524">
        <v>0</v>
      </c>
      <c r="AB524">
        <v>0</v>
      </c>
      <c r="AC524">
        <v>0</v>
      </c>
      <c r="AD524">
        <v>1</v>
      </c>
      <c r="AE524">
        <v>1</v>
      </c>
      <c r="AF524" t="s">
        <v>3</v>
      </c>
      <c r="AG524">
        <v>39.22</v>
      </c>
      <c r="AH524">
        <v>2</v>
      </c>
      <c r="AI524">
        <v>35383064</v>
      </c>
      <c r="AJ524">
        <v>524</v>
      </c>
      <c r="AK524">
        <v>0</v>
      </c>
      <c r="AL524">
        <v>0</v>
      </c>
      <c r="AM524">
        <v>0</v>
      </c>
      <c r="AN524">
        <v>0</v>
      </c>
      <c r="AO524">
        <v>0</v>
      </c>
      <c r="AP524">
        <v>0</v>
      </c>
      <c r="AQ524">
        <v>0</v>
      </c>
      <c r="AR524">
        <v>0</v>
      </c>
    </row>
    <row r="525" spans="1:44" x14ac:dyDescent="0.2">
      <c r="A525">
        <f>ROW(Source!A1754)</f>
        <v>1754</v>
      </c>
      <c r="B525">
        <v>35383067</v>
      </c>
      <c r="C525">
        <v>35383063</v>
      </c>
      <c r="D525">
        <v>35113206</v>
      </c>
      <c r="E525">
        <v>1</v>
      </c>
      <c r="F525">
        <v>1</v>
      </c>
      <c r="G525">
        <v>15872964</v>
      </c>
      <c r="H525">
        <v>2</v>
      </c>
      <c r="I525" t="s">
        <v>989</v>
      </c>
      <c r="J525" t="s">
        <v>990</v>
      </c>
      <c r="K525" t="s">
        <v>991</v>
      </c>
      <c r="L525">
        <v>1368</v>
      </c>
      <c r="N525">
        <v>1011</v>
      </c>
      <c r="O525" t="s">
        <v>988</v>
      </c>
      <c r="P525" t="s">
        <v>988</v>
      </c>
      <c r="Q525">
        <v>1</v>
      </c>
      <c r="X525">
        <v>6.9</v>
      </c>
      <c r="Y525">
        <v>0</v>
      </c>
      <c r="Z525">
        <v>4.72</v>
      </c>
      <c r="AA525">
        <v>0.1</v>
      </c>
      <c r="AB525">
        <v>0</v>
      </c>
      <c r="AC525">
        <v>0</v>
      </c>
      <c r="AD525">
        <v>1</v>
      </c>
      <c r="AE525">
        <v>0</v>
      </c>
      <c r="AF525" t="s">
        <v>3</v>
      </c>
      <c r="AG525">
        <v>6.9</v>
      </c>
      <c r="AH525">
        <v>2</v>
      </c>
      <c r="AI525">
        <v>35383065</v>
      </c>
      <c r="AJ525">
        <v>525</v>
      </c>
      <c r="AK525">
        <v>0</v>
      </c>
      <c r="AL525">
        <v>0</v>
      </c>
      <c r="AM525">
        <v>0</v>
      </c>
      <c r="AN525">
        <v>0</v>
      </c>
      <c r="AO525">
        <v>0</v>
      </c>
      <c r="AP525">
        <v>0</v>
      </c>
      <c r="AQ525">
        <v>0</v>
      </c>
      <c r="AR525">
        <v>0</v>
      </c>
    </row>
    <row r="526" spans="1:44" x14ac:dyDescent="0.2">
      <c r="A526">
        <f>ROW(Source!A1755)</f>
        <v>1755</v>
      </c>
      <c r="B526">
        <v>35383070</v>
      </c>
      <c r="C526">
        <v>35383068</v>
      </c>
      <c r="D526">
        <v>35111398</v>
      </c>
      <c r="E526">
        <v>15872964</v>
      </c>
      <c r="F526">
        <v>1</v>
      </c>
      <c r="G526">
        <v>15872964</v>
      </c>
      <c r="H526">
        <v>1</v>
      </c>
      <c r="I526" t="s">
        <v>982</v>
      </c>
      <c r="J526" t="s">
        <v>3</v>
      </c>
      <c r="K526" t="s">
        <v>983</v>
      </c>
      <c r="L526">
        <v>1191</v>
      </c>
      <c r="N526">
        <v>1013</v>
      </c>
      <c r="O526" t="s">
        <v>984</v>
      </c>
      <c r="P526" t="s">
        <v>984</v>
      </c>
      <c r="Q526">
        <v>1</v>
      </c>
      <c r="X526">
        <v>34.630000000000003</v>
      </c>
      <c r="Y526">
        <v>0</v>
      </c>
      <c r="Z526">
        <v>0</v>
      </c>
      <c r="AA526">
        <v>0</v>
      </c>
      <c r="AB526">
        <v>0</v>
      </c>
      <c r="AC526">
        <v>0</v>
      </c>
      <c r="AD526">
        <v>1</v>
      </c>
      <c r="AE526">
        <v>1</v>
      </c>
      <c r="AF526" t="s">
        <v>3</v>
      </c>
      <c r="AG526">
        <v>34.630000000000003</v>
      </c>
      <c r="AH526">
        <v>2</v>
      </c>
      <c r="AI526">
        <v>35383069</v>
      </c>
      <c r="AJ526">
        <v>526</v>
      </c>
      <c r="AK526">
        <v>0</v>
      </c>
      <c r="AL526">
        <v>0</v>
      </c>
      <c r="AM526">
        <v>0</v>
      </c>
      <c r="AN526">
        <v>0</v>
      </c>
      <c r="AO526">
        <v>0</v>
      </c>
      <c r="AP526">
        <v>0</v>
      </c>
      <c r="AQ526">
        <v>0</v>
      </c>
      <c r="AR526">
        <v>0</v>
      </c>
    </row>
    <row r="527" spans="1:44" x14ac:dyDescent="0.2">
      <c r="A527">
        <f>ROW(Source!A1791)</f>
        <v>1791</v>
      </c>
      <c r="B527">
        <v>35383131</v>
      </c>
      <c r="C527">
        <v>35383129</v>
      </c>
      <c r="D527">
        <v>35111398</v>
      </c>
      <c r="E527">
        <v>15872964</v>
      </c>
      <c r="F527">
        <v>1</v>
      </c>
      <c r="G527">
        <v>15872964</v>
      </c>
      <c r="H527">
        <v>1</v>
      </c>
      <c r="I527" t="s">
        <v>982</v>
      </c>
      <c r="J527" t="s">
        <v>3</v>
      </c>
      <c r="K527" t="s">
        <v>983</v>
      </c>
      <c r="L527">
        <v>1191</v>
      </c>
      <c r="N527">
        <v>1013</v>
      </c>
      <c r="O527" t="s">
        <v>984</v>
      </c>
      <c r="P527" t="s">
        <v>984</v>
      </c>
      <c r="Q527">
        <v>1</v>
      </c>
      <c r="X527">
        <v>5.84</v>
      </c>
      <c r="Y527">
        <v>0</v>
      </c>
      <c r="Z527">
        <v>0</v>
      </c>
      <c r="AA527">
        <v>0</v>
      </c>
      <c r="AB527">
        <v>0</v>
      </c>
      <c r="AC527">
        <v>0</v>
      </c>
      <c r="AD527">
        <v>1</v>
      </c>
      <c r="AE527">
        <v>1</v>
      </c>
      <c r="AF527" t="s">
        <v>3</v>
      </c>
      <c r="AG527">
        <v>5.84</v>
      </c>
      <c r="AH527">
        <v>2</v>
      </c>
      <c r="AI527">
        <v>35383130</v>
      </c>
      <c r="AJ527">
        <v>527</v>
      </c>
      <c r="AK527">
        <v>0</v>
      </c>
      <c r="AL527">
        <v>0</v>
      </c>
      <c r="AM527">
        <v>0</v>
      </c>
      <c r="AN527">
        <v>0</v>
      </c>
      <c r="AO527">
        <v>0</v>
      </c>
      <c r="AP527">
        <v>0</v>
      </c>
      <c r="AQ527">
        <v>0</v>
      </c>
      <c r="AR527">
        <v>0</v>
      </c>
    </row>
    <row r="528" spans="1:44" x14ac:dyDescent="0.2">
      <c r="A528">
        <f>ROW(Source!A1792)</f>
        <v>1792</v>
      </c>
      <c r="B528">
        <v>35383137</v>
      </c>
      <c r="C528">
        <v>35383132</v>
      </c>
      <c r="D528">
        <v>35111398</v>
      </c>
      <c r="E528">
        <v>15872964</v>
      </c>
      <c r="F528">
        <v>1</v>
      </c>
      <c r="G528">
        <v>15872964</v>
      </c>
      <c r="H528">
        <v>1</v>
      </c>
      <c r="I528" t="s">
        <v>982</v>
      </c>
      <c r="J528" t="s">
        <v>3</v>
      </c>
      <c r="K528" t="s">
        <v>983</v>
      </c>
      <c r="L528">
        <v>1191</v>
      </c>
      <c r="N528">
        <v>1013</v>
      </c>
      <c r="O528" t="s">
        <v>984</v>
      </c>
      <c r="P528" t="s">
        <v>984</v>
      </c>
      <c r="Q528">
        <v>1</v>
      </c>
      <c r="X528">
        <v>0.42</v>
      </c>
      <c r="Y528">
        <v>0</v>
      </c>
      <c r="Z528">
        <v>0</v>
      </c>
      <c r="AA528">
        <v>0</v>
      </c>
      <c r="AB528">
        <v>0</v>
      </c>
      <c r="AC528">
        <v>0</v>
      </c>
      <c r="AD528">
        <v>1</v>
      </c>
      <c r="AE528">
        <v>1</v>
      </c>
      <c r="AF528" t="s">
        <v>3</v>
      </c>
      <c r="AG528">
        <v>0.42</v>
      </c>
      <c r="AH528">
        <v>2</v>
      </c>
      <c r="AI528">
        <v>35383133</v>
      </c>
      <c r="AJ528">
        <v>528</v>
      </c>
      <c r="AK528">
        <v>0</v>
      </c>
      <c r="AL528">
        <v>0</v>
      </c>
      <c r="AM528">
        <v>0</v>
      </c>
      <c r="AN528">
        <v>0</v>
      </c>
      <c r="AO528">
        <v>0</v>
      </c>
      <c r="AP528">
        <v>0</v>
      </c>
      <c r="AQ528">
        <v>0</v>
      </c>
      <c r="AR528">
        <v>0</v>
      </c>
    </row>
    <row r="529" spans="1:44" x14ac:dyDescent="0.2">
      <c r="A529">
        <f>ROW(Source!A1792)</f>
        <v>1792</v>
      </c>
      <c r="B529">
        <v>35383138</v>
      </c>
      <c r="C529">
        <v>35383132</v>
      </c>
      <c r="D529">
        <v>35113190</v>
      </c>
      <c r="E529">
        <v>1</v>
      </c>
      <c r="F529">
        <v>1</v>
      </c>
      <c r="G529">
        <v>15872964</v>
      </c>
      <c r="H529">
        <v>2</v>
      </c>
      <c r="I529" t="s">
        <v>1111</v>
      </c>
      <c r="J529" t="s">
        <v>1112</v>
      </c>
      <c r="K529" t="s">
        <v>1113</v>
      </c>
      <c r="L529">
        <v>1368</v>
      </c>
      <c r="N529">
        <v>1011</v>
      </c>
      <c r="O529" t="s">
        <v>988</v>
      </c>
      <c r="P529" t="s">
        <v>988</v>
      </c>
      <c r="Q529">
        <v>1</v>
      </c>
      <c r="X529">
        <v>0.2</v>
      </c>
      <c r="Y529">
        <v>0</v>
      </c>
      <c r="Z529">
        <v>44.94</v>
      </c>
      <c r="AA529">
        <v>0.64</v>
      </c>
      <c r="AB529">
        <v>0</v>
      </c>
      <c r="AC529">
        <v>0</v>
      </c>
      <c r="AD529">
        <v>1</v>
      </c>
      <c r="AE529">
        <v>0</v>
      </c>
      <c r="AF529" t="s">
        <v>3</v>
      </c>
      <c r="AG529">
        <v>0.2</v>
      </c>
      <c r="AH529">
        <v>2</v>
      </c>
      <c r="AI529">
        <v>35383134</v>
      </c>
      <c r="AJ529">
        <v>529</v>
      </c>
      <c r="AK529">
        <v>0</v>
      </c>
      <c r="AL529">
        <v>0</v>
      </c>
      <c r="AM529">
        <v>0</v>
      </c>
      <c r="AN529">
        <v>0</v>
      </c>
      <c r="AO529">
        <v>0</v>
      </c>
      <c r="AP529">
        <v>0</v>
      </c>
      <c r="AQ529">
        <v>0</v>
      </c>
      <c r="AR529">
        <v>0</v>
      </c>
    </row>
    <row r="530" spans="1:44" x14ac:dyDescent="0.2">
      <c r="A530">
        <f>ROW(Source!A1792)</f>
        <v>1792</v>
      </c>
      <c r="B530">
        <v>35383139</v>
      </c>
      <c r="C530">
        <v>35383132</v>
      </c>
      <c r="D530">
        <v>35115233</v>
      </c>
      <c r="E530">
        <v>1</v>
      </c>
      <c r="F530">
        <v>1</v>
      </c>
      <c r="G530">
        <v>15872964</v>
      </c>
      <c r="H530">
        <v>3</v>
      </c>
      <c r="I530" t="s">
        <v>1114</v>
      </c>
      <c r="J530" t="s">
        <v>1115</v>
      </c>
      <c r="K530" t="s">
        <v>1116</v>
      </c>
      <c r="L530">
        <v>1339</v>
      </c>
      <c r="N530">
        <v>1007</v>
      </c>
      <c r="O530" t="s">
        <v>1117</v>
      </c>
      <c r="P530" t="s">
        <v>1117</v>
      </c>
      <c r="Q530">
        <v>1</v>
      </c>
      <c r="X530">
        <v>1.7600000000000001E-2</v>
      </c>
      <c r="Y530">
        <v>54.81</v>
      </c>
      <c r="Z530">
        <v>0</v>
      </c>
      <c r="AA530">
        <v>0</v>
      </c>
      <c r="AB530">
        <v>0</v>
      </c>
      <c r="AC530">
        <v>0</v>
      </c>
      <c r="AD530">
        <v>1</v>
      </c>
      <c r="AE530">
        <v>0</v>
      </c>
      <c r="AF530" t="s">
        <v>3</v>
      </c>
      <c r="AG530">
        <v>1.7600000000000001E-2</v>
      </c>
      <c r="AH530">
        <v>2</v>
      </c>
      <c r="AI530">
        <v>35383135</v>
      </c>
      <c r="AJ530">
        <v>530</v>
      </c>
      <c r="AK530">
        <v>0</v>
      </c>
      <c r="AL530">
        <v>0</v>
      </c>
      <c r="AM530">
        <v>0</v>
      </c>
      <c r="AN530">
        <v>0</v>
      </c>
      <c r="AO530">
        <v>0</v>
      </c>
      <c r="AP530">
        <v>0</v>
      </c>
      <c r="AQ530">
        <v>0</v>
      </c>
      <c r="AR530">
        <v>0</v>
      </c>
    </row>
    <row r="531" spans="1:44" x14ac:dyDescent="0.2">
      <c r="A531">
        <f>ROW(Source!A1792)</f>
        <v>1792</v>
      </c>
      <c r="B531">
        <v>35383140</v>
      </c>
      <c r="C531">
        <v>35383132</v>
      </c>
      <c r="D531">
        <v>35117602</v>
      </c>
      <c r="E531">
        <v>1</v>
      </c>
      <c r="F531">
        <v>1</v>
      </c>
      <c r="G531">
        <v>15872964</v>
      </c>
      <c r="H531">
        <v>3</v>
      </c>
      <c r="I531" t="s">
        <v>1118</v>
      </c>
      <c r="J531" t="s">
        <v>1119</v>
      </c>
      <c r="K531" t="s">
        <v>1120</v>
      </c>
      <c r="L531">
        <v>1354</v>
      </c>
      <c r="N531">
        <v>1010</v>
      </c>
      <c r="O531" t="s">
        <v>52</v>
      </c>
      <c r="P531" t="s">
        <v>52</v>
      </c>
      <c r="Q531">
        <v>1</v>
      </c>
      <c r="X531">
        <v>6.7000000000000002E-3</v>
      </c>
      <c r="Y531">
        <v>16620.27</v>
      </c>
      <c r="Z531">
        <v>0</v>
      </c>
      <c r="AA531">
        <v>0</v>
      </c>
      <c r="AB531">
        <v>0</v>
      </c>
      <c r="AC531">
        <v>0</v>
      </c>
      <c r="AD531">
        <v>1</v>
      </c>
      <c r="AE531">
        <v>0</v>
      </c>
      <c r="AF531" t="s">
        <v>3</v>
      </c>
      <c r="AG531">
        <v>6.7000000000000002E-3</v>
      </c>
      <c r="AH531">
        <v>2</v>
      </c>
      <c r="AI531">
        <v>35383136</v>
      </c>
      <c r="AJ531">
        <v>531</v>
      </c>
      <c r="AK531">
        <v>0</v>
      </c>
      <c r="AL531">
        <v>0</v>
      </c>
      <c r="AM531">
        <v>0</v>
      </c>
      <c r="AN531">
        <v>0</v>
      </c>
      <c r="AO531">
        <v>0</v>
      </c>
      <c r="AP531">
        <v>0</v>
      </c>
      <c r="AQ531">
        <v>0</v>
      </c>
      <c r="AR531">
        <v>0</v>
      </c>
    </row>
    <row r="532" spans="1:44" x14ac:dyDescent="0.2">
      <c r="A532">
        <f>ROW(Source!A1793)</f>
        <v>1793</v>
      </c>
      <c r="B532">
        <v>35383145</v>
      </c>
      <c r="C532">
        <v>35383141</v>
      </c>
      <c r="D532">
        <v>35111398</v>
      </c>
      <c r="E532">
        <v>15872964</v>
      </c>
      <c r="F532">
        <v>1</v>
      </c>
      <c r="G532">
        <v>15872964</v>
      </c>
      <c r="H532">
        <v>1</v>
      </c>
      <c r="I532" t="s">
        <v>982</v>
      </c>
      <c r="J532" t="s">
        <v>3</v>
      </c>
      <c r="K532" t="s">
        <v>983</v>
      </c>
      <c r="L532">
        <v>1191</v>
      </c>
      <c r="N532">
        <v>1013</v>
      </c>
      <c r="O532" t="s">
        <v>984</v>
      </c>
      <c r="P532" t="s">
        <v>984</v>
      </c>
      <c r="Q532">
        <v>1</v>
      </c>
      <c r="X532">
        <v>14</v>
      </c>
      <c r="Y532">
        <v>0</v>
      </c>
      <c r="Z532">
        <v>0</v>
      </c>
      <c r="AA532">
        <v>0</v>
      </c>
      <c r="AB532">
        <v>0</v>
      </c>
      <c r="AC532">
        <v>0</v>
      </c>
      <c r="AD532">
        <v>1</v>
      </c>
      <c r="AE532">
        <v>1</v>
      </c>
      <c r="AF532" t="s">
        <v>3</v>
      </c>
      <c r="AG532">
        <v>14</v>
      </c>
      <c r="AH532">
        <v>2</v>
      </c>
      <c r="AI532">
        <v>35383142</v>
      </c>
      <c r="AJ532">
        <v>532</v>
      </c>
      <c r="AK532">
        <v>0</v>
      </c>
      <c r="AL532">
        <v>0</v>
      </c>
      <c r="AM532">
        <v>0</v>
      </c>
      <c r="AN532">
        <v>0</v>
      </c>
      <c r="AO532">
        <v>0</v>
      </c>
      <c r="AP532">
        <v>0</v>
      </c>
      <c r="AQ532">
        <v>0</v>
      </c>
      <c r="AR532">
        <v>0</v>
      </c>
    </row>
    <row r="533" spans="1:44" x14ac:dyDescent="0.2">
      <c r="A533">
        <f>ROW(Source!A1793)</f>
        <v>1793</v>
      </c>
      <c r="B533">
        <v>35383146</v>
      </c>
      <c r="C533">
        <v>35383141</v>
      </c>
      <c r="D533">
        <v>35112687</v>
      </c>
      <c r="E533">
        <v>1</v>
      </c>
      <c r="F533">
        <v>1</v>
      </c>
      <c r="G533">
        <v>15872964</v>
      </c>
      <c r="H533">
        <v>2</v>
      </c>
      <c r="I533" t="s">
        <v>1121</v>
      </c>
      <c r="J533" t="s">
        <v>1122</v>
      </c>
      <c r="K533" t="s">
        <v>1123</v>
      </c>
      <c r="L533">
        <v>1368</v>
      </c>
      <c r="N533">
        <v>1011</v>
      </c>
      <c r="O533" t="s">
        <v>988</v>
      </c>
      <c r="P533" t="s">
        <v>988</v>
      </c>
      <c r="Q533">
        <v>1</v>
      </c>
      <c r="X533">
        <v>3.65</v>
      </c>
      <c r="Y533">
        <v>0</v>
      </c>
      <c r="Z533">
        <v>1635</v>
      </c>
      <c r="AA533">
        <v>832.91</v>
      </c>
      <c r="AB533">
        <v>0</v>
      </c>
      <c r="AC533">
        <v>0</v>
      </c>
      <c r="AD533">
        <v>1</v>
      </c>
      <c r="AE533">
        <v>0</v>
      </c>
      <c r="AF533" t="s">
        <v>3</v>
      </c>
      <c r="AG533">
        <v>3.65</v>
      </c>
      <c r="AH533">
        <v>2</v>
      </c>
      <c r="AI533">
        <v>35383143</v>
      </c>
      <c r="AJ533">
        <v>533</v>
      </c>
      <c r="AK533">
        <v>0</v>
      </c>
      <c r="AL533">
        <v>0</v>
      </c>
      <c r="AM533">
        <v>0</v>
      </c>
      <c r="AN533">
        <v>0</v>
      </c>
      <c r="AO533">
        <v>0</v>
      </c>
      <c r="AP533">
        <v>0</v>
      </c>
      <c r="AQ533">
        <v>0</v>
      </c>
      <c r="AR533">
        <v>0</v>
      </c>
    </row>
    <row r="534" spans="1:44" x14ac:dyDescent="0.2">
      <c r="A534">
        <f>ROW(Source!A1793)</f>
        <v>1793</v>
      </c>
      <c r="B534">
        <v>35383147</v>
      </c>
      <c r="C534">
        <v>35383141</v>
      </c>
      <c r="D534">
        <v>35113169</v>
      </c>
      <c r="E534">
        <v>1</v>
      </c>
      <c r="F534">
        <v>1</v>
      </c>
      <c r="G534">
        <v>15872964</v>
      </c>
      <c r="H534">
        <v>2</v>
      </c>
      <c r="I534" t="s">
        <v>1124</v>
      </c>
      <c r="J534" t="s">
        <v>1125</v>
      </c>
      <c r="K534" t="s">
        <v>1126</v>
      </c>
      <c r="L534">
        <v>1368</v>
      </c>
      <c r="N534">
        <v>1011</v>
      </c>
      <c r="O534" t="s">
        <v>988</v>
      </c>
      <c r="P534" t="s">
        <v>988</v>
      </c>
      <c r="Q534">
        <v>1</v>
      </c>
      <c r="X534">
        <v>3.65</v>
      </c>
      <c r="Y534">
        <v>0</v>
      </c>
      <c r="Z534">
        <v>7.15</v>
      </c>
      <c r="AA534">
        <v>0.09</v>
      </c>
      <c r="AB534">
        <v>0</v>
      </c>
      <c r="AC534">
        <v>0</v>
      </c>
      <c r="AD534">
        <v>1</v>
      </c>
      <c r="AE534">
        <v>0</v>
      </c>
      <c r="AF534" t="s">
        <v>3</v>
      </c>
      <c r="AG534">
        <v>3.65</v>
      </c>
      <c r="AH534">
        <v>2</v>
      </c>
      <c r="AI534">
        <v>35383144</v>
      </c>
      <c r="AJ534">
        <v>534</v>
      </c>
      <c r="AK534">
        <v>0</v>
      </c>
      <c r="AL534">
        <v>0</v>
      </c>
      <c r="AM534">
        <v>0</v>
      </c>
      <c r="AN534">
        <v>0</v>
      </c>
      <c r="AO534">
        <v>0</v>
      </c>
      <c r="AP534">
        <v>0</v>
      </c>
      <c r="AQ534">
        <v>0</v>
      </c>
      <c r="AR534">
        <v>0</v>
      </c>
    </row>
    <row r="535" spans="1:44" x14ac:dyDescent="0.2">
      <c r="A535">
        <f>ROW(Source!A1796)</f>
        <v>1796</v>
      </c>
      <c r="B535">
        <v>35383153</v>
      </c>
      <c r="C535">
        <v>35383150</v>
      </c>
      <c r="D535">
        <v>35111398</v>
      </c>
      <c r="E535">
        <v>15872964</v>
      </c>
      <c r="F535">
        <v>1</v>
      </c>
      <c r="G535">
        <v>15872964</v>
      </c>
      <c r="H535">
        <v>1</v>
      </c>
      <c r="I535" t="s">
        <v>982</v>
      </c>
      <c r="J535" t="s">
        <v>3</v>
      </c>
      <c r="K535" t="s">
        <v>983</v>
      </c>
      <c r="L535">
        <v>1191</v>
      </c>
      <c r="N535">
        <v>1013</v>
      </c>
      <c r="O535" t="s">
        <v>984</v>
      </c>
      <c r="P535" t="s">
        <v>984</v>
      </c>
      <c r="Q535">
        <v>1</v>
      </c>
      <c r="X535">
        <v>42.81</v>
      </c>
      <c r="Y535">
        <v>0</v>
      </c>
      <c r="Z535">
        <v>0</v>
      </c>
      <c r="AA535">
        <v>0</v>
      </c>
      <c r="AB535">
        <v>0</v>
      </c>
      <c r="AC535">
        <v>0</v>
      </c>
      <c r="AD535">
        <v>1</v>
      </c>
      <c r="AE535">
        <v>1</v>
      </c>
      <c r="AF535" t="s">
        <v>3</v>
      </c>
      <c r="AG535">
        <v>42.81</v>
      </c>
      <c r="AH535">
        <v>2</v>
      </c>
      <c r="AI535">
        <v>35383151</v>
      </c>
      <c r="AJ535">
        <v>535</v>
      </c>
      <c r="AK535">
        <v>0</v>
      </c>
      <c r="AL535">
        <v>0</v>
      </c>
      <c r="AM535">
        <v>0</v>
      </c>
      <c r="AN535">
        <v>0</v>
      </c>
      <c r="AO535">
        <v>0</v>
      </c>
      <c r="AP535">
        <v>0</v>
      </c>
      <c r="AQ535">
        <v>0</v>
      </c>
      <c r="AR535">
        <v>0</v>
      </c>
    </row>
    <row r="536" spans="1:44" x14ac:dyDescent="0.2">
      <c r="A536">
        <f>ROW(Source!A1796)</f>
        <v>1796</v>
      </c>
      <c r="B536">
        <v>35383154</v>
      </c>
      <c r="C536">
        <v>35383150</v>
      </c>
      <c r="D536">
        <v>35113206</v>
      </c>
      <c r="E536">
        <v>1</v>
      </c>
      <c r="F536">
        <v>1</v>
      </c>
      <c r="G536">
        <v>15872964</v>
      </c>
      <c r="H536">
        <v>2</v>
      </c>
      <c r="I536" t="s">
        <v>989</v>
      </c>
      <c r="J536" t="s">
        <v>990</v>
      </c>
      <c r="K536" t="s">
        <v>991</v>
      </c>
      <c r="L536">
        <v>1368</v>
      </c>
      <c r="N536">
        <v>1011</v>
      </c>
      <c r="O536" t="s">
        <v>988</v>
      </c>
      <c r="P536" t="s">
        <v>988</v>
      </c>
      <c r="Q536">
        <v>1</v>
      </c>
      <c r="X536">
        <v>6.9</v>
      </c>
      <c r="Y536">
        <v>0</v>
      </c>
      <c r="Z536">
        <v>4.72</v>
      </c>
      <c r="AA536">
        <v>0.1</v>
      </c>
      <c r="AB536">
        <v>0</v>
      </c>
      <c r="AC536">
        <v>0</v>
      </c>
      <c r="AD536">
        <v>1</v>
      </c>
      <c r="AE536">
        <v>0</v>
      </c>
      <c r="AF536" t="s">
        <v>3</v>
      </c>
      <c r="AG536">
        <v>6.9</v>
      </c>
      <c r="AH536">
        <v>2</v>
      </c>
      <c r="AI536">
        <v>35383152</v>
      </c>
      <c r="AJ536">
        <v>536</v>
      </c>
      <c r="AK536">
        <v>0</v>
      </c>
      <c r="AL536">
        <v>0</v>
      </c>
      <c r="AM536">
        <v>0</v>
      </c>
      <c r="AN536">
        <v>0</v>
      </c>
      <c r="AO536">
        <v>0</v>
      </c>
      <c r="AP536">
        <v>0</v>
      </c>
      <c r="AQ536">
        <v>0</v>
      </c>
      <c r="AR536">
        <v>0</v>
      </c>
    </row>
    <row r="537" spans="1:44" x14ac:dyDescent="0.2">
      <c r="A537">
        <f>ROW(Source!A1797)</f>
        <v>1797</v>
      </c>
      <c r="B537">
        <v>35383158</v>
      </c>
      <c r="C537">
        <v>35383155</v>
      </c>
      <c r="D537">
        <v>35111398</v>
      </c>
      <c r="E537">
        <v>15872964</v>
      </c>
      <c r="F537">
        <v>1</v>
      </c>
      <c r="G537">
        <v>15872964</v>
      </c>
      <c r="H537">
        <v>1</v>
      </c>
      <c r="I537" t="s">
        <v>982</v>
      </c>
      <c r="J537" t="s">
        <v>3</v>
      </c>
      <c r="K537" t="s">
        <v>983</v>
      </c>
      <c r="L537">
        <v>1191</v>
      </c>
      <c r="N537">
        <v>1013</v>
      </c>
      <c r="O537" t="s">
        <v>984</v>
      </c>
      <c r="P537" t="s">
        <v>984</v>
      </c>
      <c r="Q537">
        <v>1</v>
      </c>
      <c r="X537">
        <v>39.22</v>
      </c>
      <c r="Y537">
        <v>0</v>
      </c>
      <c r="Z537">
        <v>0</v>
      </c>
      <c r="AA537">
        <v>0</v>
      </c>
      <c r="AB537">
        <v>0</v>
      </c>
      <c r="AC537">
        <v>0</v>
      </c>
      <c r="AD537">
        <v>1</v>
      </c>
      <c r="AE537">
        <v>1</v>
      </c>
      <c r="AF537" t="s">
        <v>3</v>
      </c>
      <c r="AG537">
        <v>39.22</v>
      </c>
      <c r="AH537">
        <v>2</v>
      </c>
      <c r="AI537">
        <v>35383156</v>
      </c>
      <c r="AJ537">
        <v>537</v>
      </c>
      <c r="AK537">
        <v>0</v>
      </c>
      <c r="AL537">
        <v>0</v>
      </c>
      <c r="AM537">
        <v>0</v>
      </c>
      <c r="AN537">
        <v>0</v>
      </c>
      <c r="AO537">
        <v>0</v>
      </c>
      <c r="AP537">
        <v>0</v>
      </c>
      <c r="AQ537">
        <v>0</v>
      </c>
      <c r="AR537">
        <v>0</v>
      </c>
    </row>
    <row r="538" spans="1:44" x14ac:dyDescent="0.2">
      <c r="A538">
        <f>ROW(Source!A1797)</f>
        <v>1797</v>
      </c>
      <c r="B538">
        <v>35383159</v>
      </c>
      <c r="C538">
        <v>35383155</v>
      </c>
      <c r="D538">
        <v>35113206</v>
      </c>
      <c r="E538">
        <v>1</v>
      </c>
      <c r="F538">
        <v>1</v>
      </c>
      <c r="G538">
        <v>15872964</v>
      </c>
      <c r="H538">
        <v>2</v>
      </c>
      <c r="I538" t="s">
        <v>989</v>
      </c>
      <c r="J538" t="s">
        <v>990</v>
      </c>
      <c r="K538" t="s">
        <v>991</v>
      </c>
      <c r="L538">
        <v>1368</v>
      </c>
      <c r="N538">
        <v>1011</v>
      </c>
      <c r="O538" t="s">
        <v>988</v>
      </c>
      <c r="P538" t="s">
        <v>988</v>
      </c>
      <c r="Q538">
        <v>1</v>
      </c>
      <c r="X538">
        <v>6.9</v>
      </c>
      <c r="Y538">
        <v>0</v>
      </c>
      <c r="Z538">
        <v>4.72</v>
      </c>
      <c r="AA538">
        <v>0.1</v>
      </c>
      <c r="AB538">
        <v>0</v>
      </c>
      <c r="AC538">
        <v>0</v>
      </c>
      <c r="AD538">
        <v>1</v>
      </c>
      <c r="AE538">
        <v>0</v>
      </c>
      <c r="AF538" t="s">
        <v>3</v>
      </c>
      <c r="AG538">
        <v>6.9</v>
      </c>
      <c r="AH538">
        <v>2</v>
      </c>
      <c r="AI538">
        <v>35383157</v>
      </c>
      <c r="AJ538">
        <v>538</v>
      </c>
      <c r="AK538">
        <v>0</v>
      </c>
      <c r="AL538">
        <v>0</v>
      </c>
      <c r="AM538">
        <v>0</v>
      </c>
      <c r="AN538">
        <v>0</v>
      </c>
      <c r="AO538">
        <v>0</v>
      </c>
      <c r="AP538">
        <v>0</v>
      </c>
      <c r="AQ538">
        <v>0</v>
      </c>
      <c r="AR538">
        <v>0</v>
      </c>
    </row>
    <row r="539" spans="1:44" x14ac:dyDescent="0.2">
      <c r="A539">
        <f>ROW(Source!A1798)</f>
        <v>1798</v>
      </c>
      <c r="B539">
        <v>35383162</v>
      </c>
      <c r="C539">
        <v>35383160</v>
      </c>
      <c r="D539">
        <v>35111398</v>
      </c>
      <c r="E539">
        <v>15872964</v>
      </c>
      <c r="F539">
        <v>1</v>
      </c>
      <c r="G539">
        <v>15872964</v>
      </c>
      <c r="H539">
        <v>1</v>
      </c>
      <c r="I539" t="s">
        <v>982</v>
      </c>
      <c r="J539" t="s">
        <v>3</v>
      </c>
      <c r="K539" t="s">
        <v>983</v>
      </c>
      <c r="L539">
        <v>1191</v>
      </c>
      <c r="N539">
        <v>1013</v>
      </c>
      <c r="O539" t="s">
        <v>984</v>
      </c>
      <c r="P539" t="s">
        <v>984</v>
      </c>
      <c r="Q539">
        <v>1</v>
      </c>
      <c r="X539">
        <v>34.630000000000003</v>
      </c>
      <c r="Y539">
        <v>0</v>
      </c>
      <c r="Z539">
        <v>0</v>
      </c>
      <c r="AA539">
        <v>0</v>
      </c>
      <c r="AB539">
        <v>0</v>
      </c>
      <c r="AC539">
        <v>0</v>
      </c>
      <c r="AD539">
        <v>1</v>
      </c>
      <c r="AE539">
        <v>1</v>
      </c>
      <c r="AF539" t="s">
        <v>3</v>
      </c>
      <c r="AG539">
        <v>34.630000000000003</v>
      </c>
      <c r="AH539">
        <v>2</v>
      </c>
      <c r="AI539">
        <v>35383161</v>
      </c>
      <c r="AJ539">
        <v>539</v>
      </c>
      <c r="AK539">
        <v>0</v>
      </c>
      <c r="AL539">
        <v>0</v>
      </c>
      <c r="AM539">
        <v>0</v>
      </c>
      <c r="AN539">
        <v>0</v>
      </c>
      <c r="AO539">
        <v>0</v>
      </c>
      <c r="AP539">
        <v>0</v>
      </c>
      <c r="AQ539">
        <v>0</v>
      </c>
      <c r="AR539">
        <v>0</v>
      </c>
    </row>
    <row r="540" spans="1:44" x14ac:dyDescent="0.2">
      <c r="A540">
        <f>ROW(Source!A1834)</f>
        <v>1834</v>
      </c>
      <c r="B540">
        <v>35383223</v>
      </c>
      <c r="C540">
        <v>35383221</v>
      </c>
      <c r="D540">
        <v>35111398</v>
      </c>
      <c r="E540">
        <v>15872964</v>
      </c>
      <c r="F540">
        <v>1</v>
      </c>
      <c r="G540">
        <v>15872964</v>
      </c>
      <c r="H540">
        <v>1</v>
      </c>
      <c r="I540" t="s">
        <v>982</v>
      </c>
      <c r="J540" t="s">
        <v>3</v>
      </c>
      <c r="K540" t="s">
        <v>983</v>
      </c>
      <c r="L540">
        <v>1191</v>
      </c>
      <c r="N540">
        <v>1013</v>
      </c>
      <c r="O540" t="s">
        <v>984</v>
      </c>
      <c r="P540" t="s">
        <v>984</v>
      </c>
      <c r="Q540">
        <v>1</v>
      </c>
      <c r="X540">
        <v>5.84</v>
      </c>
      <c r="Y540">
        <v>0</v>
      </c>
      <c r="Z540">
        <v>0</v>
      </c>
      <c r="AA540">
        <v>0</v>
      </c>
      <c r="AB540">
        <v>0</v>
      </c>
      <c r="AC540">
        <v>0</v>
      </c>
      <c r="AD540">
        <v>1</v>
      </c>
      <c r="AE540">
        <v>1</v>
      </c>
      <c r="AF540" t="s">
        <v>3</v>
      </c>
      <c r="AG540">
        <v>5.84</v>
      </c>
      <c r="AH540">
        <v>2</v>
      </c>
      <c r="AI540">
        <v>35383222</v>
      </c>
      <c r="AJ540">
        <v>540</v>
      </c>
      <c r="AK540">
        <v>0</v>
      </c>
      <c r="AL540">
        <v>0</v>
      </c>
      <c r="AM540">
        <v>0</v>
      </c>
      <c r="AN540">
        <v>0</v>
      </c>
      <c r="AO540">
        <v>0</v>
      </c>
      <c r="AP540">
        <v>0</v>
      </c>
      <c r="AQ540">
        <v>0</v>
      </c>
      <c r="AR540">
        <v>0</v>
      </c>
    </row>
    <row r="541" spans="1:44" x14ac:dyDescent="0.2">
      <c r="A541">
        <f>ROW(Source!A1835)</f>
        <v>1835</v>
      </c>
      <c r="B541">
        <v>35383229</v>
      </c>
      <c r="C541">
        <v>35383224</v>
      </c>
      <c r="D541">
        <v>35111398</v>
      </c>
      <c r="E541">
        <v>15872964</v>
      </c>
      <c r="F541">
        <v>1</v>
      </c>
      <c r="G541">
        <v>15872964</v>
      </c>
      <c r="H541">
        <v>1</v>
      </c>
      <c r="I541" t="s">
        <v>982</v>
      </c>
      <c r="J541" t="s">
        <v>3</v>
      </c>
      <c r="K541" t="s">
        <v>983</v>
      </c>
      <c r="L541">
        <v>1191</v>
      </c>
      <c r="N541">
        <v>1013</v>
      </c>
      <c r="O541" t="s">
        <v>984</v>
      </c>
      <c r="P541" t="s">
        <v>984</v>
      </c>
      <c r="Q541">
        <v>1</v>
      </c>
      <c r="X541">
        <v>0.42</v>
      </c>
      <c r="Y541">
        <v>0</v>
      </c>
      <c r="Z541">
        <v>0</v>
      </c>
      <c r="AA541">
        <v>0</v>
      </c>
      <c r="AB541">
        <v>0</v>
      </c>
      <c r="AC541">
        <v>0</v>
      </c>
      <c r="AD541">
        <v>1</v>
      </c>
      <c r="AE541">
        <v>1</v>
      </c>
      <c r="AF541" t="s">
        <v>3</v>
      </c>
      <c r="AG541">
        <v>0.42</v>
      </c>
      <c r="AH541">
        <v>2</v>
      </c>
      <c r="AI541">
        <v>35383225</v>
      </c>
      <c r="AJ541">
        <v>541</v>
      </c>
      <c r="AK541">
        <v>0</v>
      </c>
      <c r="AL541">
        <v>0</v>
      </c>
      <c r="AM541">
        <v>0</v>
      </c>
      <c r="AN541">
        <v>0</v>
      </c>
      <c r="AO541">
        <v>0</v>
      </c>
      <c r="AP541">
        <v>0</v>
      </c>
      <c r="AQ541">
        <v>0</v>
      </c>
      <c r="AR541">
        <v>0</v>
      </c>
    </row>
    <row r="542" spans="1:44" x14ac:dyDescent="0.2">
      <c r="A542">
        <f>ROW(Source!A1835)</f>
        <v>1835</v>
      </c>
      <c r="B542">
        <v>35383230</v>
      </c>
      <c r="C542">
        <v>35383224</v>
      </c>
      <c r="D542">
        <v>35113190</v>
      </c>
      <c r="E542">
        <v>1</v>
      </c>
      <c r="F542">
        <v>1</v>
      </c>
      <c r="G542">
        <v>15872964</v>
      </c>
      <c r="H542">
        <v>2</v>
      </c>
      <c r="I542" t="s">
        <v>1111</v>
      </c>
      <c r="J542" t="s">
        <v>1112</v>
      </c>
      <c r="K542" t="s">
        <v>1113</v>
      </c>
      <c r="L542">
        <v>1368</v>
      </c>
      <c r="N542">
        <v>1011</v>
      </c>
      <c r="O542" t="s">
        <v>988</v>
      </c>
      <c r="P542" t="s">
        <v>988</v>
      </c>
      <c r="Q542">
        <v>1</v>
      </c>
      <c r="X542">
        <v>0.2</v>
      </c>
      <c r="Y542">
        <v>0</v>
      </c>
      <c r="Z542">
        <v>44.94</v>
      </c>
      <c r="AA542">
        <v>0.64</v>
      </c>
      <c r="AB542">
        <v>0</v>
      </c>
      <c r="AC542">
        <v>0</v>
      </c>
      <c r="AD542">
        <v>1</v>
      </c>
      <c r="AE542">
        <v>0</v>
      </c>
      <c r="AF542" t="s">
        <v>3</v>
      </c>
      <c r="AG542">
        <v>0.2</v>
      </c>
      <c r="AH542">
        <v>2</v>
      </c>
      <c r="AI542">
        <v>35383226</v>
      </c>
      <c r="AJ542">
        <v>542</v>
      </c>
      <c r="AK542">
        <v>0</v>
      </c>
      <c r="AL542">
        <v>0</v>
      </c>
      <c r="AM542">
        <v>0</v>
      </c>
      <c r="AN542">
        <v>0</v>
      </c>
      <c r="AO542">
        <v>0</v>
      </c>
      <c r="AP542">
        <v>0</v>
      </c>
      <c r="AQ542">
        <v>0</v>
      </c>
      <c r="AR542">
        <v>0</v>
      </c>
    </row>
    <row r="543" spans="1:44" x14ac:dyDescent="0.2">
      <c r="A543">
        <f>ROW(Source!A1835)</f>
        <v>1835</v>
      </c>
      <c r="B543">
        <v>35383231</v>
      </c>
      <c r="C543">
        <v>35383224</v>
      </c>
      <c r="D543">
        <v>35115233</v>
      </c>
      <c r="E543">
        <v>1</v>
      </c>
      <c r="F543">
        <v>1</v>
      </c>
      <c r="G543">
        <v>15872964</v>
      </c>
      <c r="H543">
        <v>3</v>
      </c>
      <c r="I543" t="s">
        <v>1114</v>
      </c>
      <c r="J543" t="s">
        <v>1115</v>
      </c>
      <c r="K543" t="s">
        <v>1116</v>
      </c>
      <c r="L543">
        <v>1339</v>
      </c>
      <c r="N543">
        <v>1007</v>
      </c>
      <c r="O543" t="s">
        <v>1117</v>
      </c>
      <c r="P543" t="s">
        <v>1117</v>
      </c>
      <c r="Q543">
        <v>1</v>
      </c>
      <c r="X543">
        <v>1.7600000000000001E-2</v>
      </c>
      <c r="Y543">
        <v>54.81</v>
      </c>
      <c r="Z543">
        <v>0</v>
      </c>
      <c r="AA543">
        <v>0</v>
      </c>
      <c r="AB543">
        <v>0</v>
      </c>
      <c r="AC543">
        <v>0</v>
      </c>
      <c r="AD543">
        <v>1</v>
      </c>
      <c r="AE543">
        <v>0</v>
      </c>
      <c r="AF543" t="s">
        <v>3</v>
      </c>
      <c r="AG543">
        <v>1.7600000000000001E-2</v>
      </c>
      <c r="AH543">
        <v>2</v>
      </c>
      <c r="AI543">
        <v>35383227</v>
      </c>
      <c r="AJ543">
        <v>543</v>
      </c>
      <c r="AK543">
        <v>0</v>
      </c>
      <c r="AL543">
        <v>0</v>
      </c>
      <c r="AM543">
        <v>0</v>
      </c>
      <c r="AN543">
        <v>0</v>
      </c>
      <c r="AO543">
        <v>0</v>
      </c>
      <c r="AP543">
        <v>0</v>
      </c>
      <c r="AQ543">
        <v>0</v>
      </c>
      <c r="AR543">
        <v>0</v>
      </c>
    </row>
    <row r="544" spans="1:44" x14ac:dyDescent="0.2">
      <c r="A544">
        <f>ROW(Source!A1835)</f>
        <v>1835</v>
      </c>
      <c r="B544">
        <v>35383232</v>
      </c>
      <c r="C544">
        <v>35383224</v>
      </c>
      <c r="D544">
        <v>35117602</v>
      </c>
      <c r="E544">
        <v>1</v>
      </c>
      <c r="F544">
        <v>1</v>
      </c>
      <c r="G544">
        <v>15872964</v>
      </c>
      <c r="H544">
        <v>3</v>
      </c>
      <c r="I544" t="s">
        <v>1118</v>
      </c>
      <c r="J544" t="s">
        <v>1119</v>
      </c>
      <c r="K544" t="s">
        <v>1120</v>
      </c>
      <c r="L544">
        <v>1354</v>
      </c>
      <c r="N544">
        <v>1010</v>
      </c>
      <c r="O544" t="s">
        <v>52</v>
      </c>
      <c r="P544" t="s">
        <v>52</v>
      </c>
      <c r="Q544">
        <v>1</v>
      </c>
      <c r="X544">
        <v>6.7000000000000002E-3</v>
      </c>
      <c r="Y544">
        <v>16620.27</v>
      </c>
      <c r="Z544">
        <v>0</v>
      </c>
      <c r="AA544">
        <v>0</v>
      </c>
      <c r="AB544">
        <v>0</v>
      </c>
      <c r="AC544">
        <v>0</v>
      </c>
      <c r="AD544">
        <v>1</v>
      </c>
      <c r="AE544">
        <v>0</v>
      </c>
      <c r="AF544" t="s">
        <v>3</v>
      </c>
      <c r="AG544">
        <v>6.7000000000000002E-3</v>
      </c>
      <c r="AH544">
        <v>2</v>
      </c>
      <c r="AI544">
        <v>35383228</v>
      </c>
      <c r="AJ544">
        <v>544</v>
      </c>
      <c r="AK544">
        <v>0</v>
      </c>
      <c r="AL544">
        <v>0</v>
      </c>
      <c r="AM544">
        <v>0</v>
      </c>
      <c r="AN544">
        <v>0</v>
      </c>
      <c r="AO544">
        <v>0</v>
      </c>
      <c r="AP544">
        <v>0</v>
      </c>
      <c r="AQ544">
        <v>0</v>
      </c>
      <c r="AR544">
        <v>0</v>
      </c>
    </row>
    <row r="545" spans="1:44" x14ac:dyDescent="0.2">
      <c r="A545">
        <f>ROW(Source!A1836)</f>
        <v>1836</v>
      </c>
      <c r="B545">
        <v>35383237</v>
      </c>
      <c r="C545">
        <v>35383233</v>
      </c>
      <c r="D545">
        <v>35111398</v>
      </c>
      <c r="E545">
        <v>15872964</v>
      </c>
      <c r="F545">
        <v>1</v>
      </c>
      <c r="G545">
        <v>15872964</v>
      </c>
      <c r="H545">
        <v>1</v>
      </c>
      <c r="I545" t="s">
        <v>982</v>
      </c>
      <c r="J545" t="s">
        <v>3</v>
      </c>
      <c r="K545" t="s">
        <v>983</v>
      </c>
      <c r="L545">
        <v>1191</v>
      </c>
      <c r="N545">
        <v>1013</v>
      </c>
      <c r="O545" t="s">
        <v>984</v>
      </c>
      <c r="P545" t="s">
        <v>984</v>
      </c>
      <c r="Q545">
        <v>1</v>
      </c>
      <c r="X545">
        <v>14</v>
      </c>
      <c r="Y545">
        <v>0</v>
      </c>
      <c r="Z545">
        <v>0</v>
      </c>
      <c r="AA545">
        <v>0</v>
      </c>
      <c r="AB545">
        <v>0</v>
      </c>
      <c r="AC545">
        <v>0</v>
      </c>
      <c r="AD545">
        <v>1</v>
      </c>
      <c r="AE545">
        <v>1</v>
      </c>
      <c r="AF545" t="s">
        <v>3</v>
      </c>
      <c r="AG545">
        <v>14</v>
      </c>
      <c r="AH545">
        <v>2</v>
      </c>
      <c r="AI545">
        <v>35383234</v>
      </c>
      <c r="AJ545">
        <v>545</v>
      </c>
      <c r="AK545">
        <v>0</v>
      </c>
      <c r="AL545">
        <v>0</v>
      </c>
      <c r="AM545">
        <v>0</v>
      </c>
      <c r="AN545">
        <v>0</v>
      </c>
      <c r="AO545">
        <v>0</v>
      </c>
      <c r="AP545">
        <v>0</v>
      </c>
      <c r="AQ545">
        <v>0</v>
      </c>
      <c r="AR545">
        <v>0</v>
      </c>
    </row>
    <row r="546" spans="1:44" x14ac:dyDescent="0.2">
      <c r="A546">
        <f>ROW(Source!A1836)</f>
        <v>1836</v>
      </c>
      <c r="B546">
        <v>35383238</v>
      </c>
      <c r="C546">
        <v>35383233</v>
      </c>
      <c r="D546">
        <v>35112687</v>
      </c>
      <c r="E546">
        <v>1</v>
      </c>
      <c r="F546">
        <v>1</v>
      </c>
      <c r="G546">
        <v>15872964</v>
      </c>
      <c r="H546">
        <v>2</v>
      </c>
      <c r="I546" t="s">
        <v>1121</v>
      </c>
      <c r="J546" t="s">
        <v>1122</v>
      </c>
      <c r="K546" t="s">
        <v>1123</v>
      </c>
      <c r="L546">
        <v>1368</v>
      </c>
      <c r="N546">
        <v>1011</v>
      </c>
      <c r="O546" t="s">
        <v>988</v>
      </c>
      <c r="P546" t="s">
        <v>988</v>
      </c>
      <c r="Q546">
        <v>1</v>
      </c>
      <c r="X546">
        <v>3.65</v>
      </c>
      <c r="Y546">
        <v>0</v>
      </c>
      <c r="Z546">
        <v>1635</v>
      </c>
      <c r="AA546">
        <v>832.91</v>
      </c>
      <c r="AB546">
        <v>0</v>
      </c>
      <c r="AC546">
        <v>0</v>
      </c>
      <c r="AD546">
        <v>1</v>
      </c>
      <c r="AE546">
        <v>0</v>
      </c>
      <c r="AF546" t="s">
        <v>3</v>
      </c>
      <c r="AG546">
        <v>3.65</v>
      </c>
      <c r="AH546">
        <v>2</v>
      </c>
      <c r="AI546">
        <v>35383235</v>
      </c>
      <c r="AJ546">
        <v>546</v>
      </c>
      <c r="AK546">
        <v>0</v>
      </c>
      <c r="AL546">
        <v>0</v>
      </c>
      <c r="AM546">
        <v>0</v>
      </c>
      <c r="AN546">
        <v>0</v>
      </c>
      <c r="AO546">
        <v>0</v>
      </c>
      <c r="AP546">
        <v>0</v>
      </c>
      <c r="AQ546">
        <v>0</v>
      </c>
      <c r="AR546">
        <v>0</v>
      </c>
    </row>
    <row r="547" spans="1:44" x14ac:dyDescent="0.2">
      <c r="A547">
        <f>ROW(Source!A1836)</f>
        <v>1836</v>
      </c>
      <c r="B547">
        <v>35383239</v>
      </c>
      <c r="C547">
        <v>35383233</v>
      </c>
      <c r="D547">
        <v>35113169</v>
      </c>
      <c r="E547">
        <v>1</v>
      </c>
      <c r="F547">
        <v>1</v>
      </c>
      <c r="G547">
        <v>15872964</v>
      </c>
      <c r="H547">
        <v>2</v>
      </c>
      <c r="I547" t="s">
        <v>1124</v>
      </c>
      <c r="J547" t="s">
        <v>1125</v>
      </c>
      <c r="K547" t="s">
        <v>1126</v>
      </c>
      <c r="L547">
        <v>1368</v>
      </c>
      <c r="N547">
        <v>1011</v>
      </c>
      <c r="O547" t="s">
        <v>988</v>
      </c>
      <c r="P547" t="s">
        <v>988</v>
      </c>
      <c r="Q547">
        <v>1</v>
      </c>
      <c r="X547">
        <v>3.65</v>
      </c>
      <c r="Y547">
        <v>0</v>
      </c>
      <c r="Z547">
        <v>7.15</v>
      </c>
      <c r="AA547">
        <v>0.09</v>
      </c>
      <c r="AB547">
        <v>0</v>
      </c>
      <c r="AC547">
        <v>0</v>
      </c>
      <c r="AD547">
        <v>1</v>
      </c>
      <c r="AE547">
        <v>0</v>
      </c>
      <c r="AF547" t="s">
        <v>3</v>
      </c>
      <c r="AG547">
        <v>3.65</v>
      </c>
      <c r="AH547">
        <v>2</v>
      </c>
      <c r="AI547">
        <v>35383236</v>
      </c>
      <c r="AJ547">
        <v>547</v>
      </c>
      <c r="AK547">
        <v>0</v>
      </c>
      <c r="AL547">
        <v>0</v>
      </c>
      <c r="AM547">
        <v>0</v>
      </c>
      <c r="AN547">
        <v>0</v>
      </c>
      <c r="AO547">
        <v>0</v>
      </c>
      <c r="AP547">
        <v>0</v>
      </c>
      <c r="AQ547">
        <v>0</v>
      </c>
      <c r="AR547">
        <v>0</v>
      </c>
    </row>
    <row r="548" spans="1:44" x14ac:dyDescent="0.2">
      <c r="A548">
        <f>ROW(Source!A1839)</f>
        <v>1839</v>
      </c>
      <c r="B548">
        <v>35383245</v>
      </c>
      <c r="C548">
        <v>35383242</v>
      </c>
      <c r="D548">
        <v>35111398</v>
      </c>
      <c r="E548">
        <v>15872964</v>
      </c>
      <c r="F548">
        <v>1</v>
      </c>
      <c r="G548">
        <v>15872964</v>
      </c>
      <c r="H548">
        <v>1</v>
      </c>
      <c r="I548" t="s">
        <v>982</v>
      </c>
      <c r="J548" t="s">
        <v>3</v>
      </c>
      <c r="K548" t="s">
        <v>983</v>
      </c>
      <c r="L548">
        <v>1191</v>
      </c>
      <c r="N548">
        <v>1013</v>
      </c>
      <c r="O548" t="s">
        <v>984</v>
      </c>
      <c r="P548" t="s">
        <v>984</v>
      </c>
      <c r="Q548">
        <v>1</v>
      </c>
      <c r="X548">
        <v>42.81</v>
      </c>
      <c r="Y548">
        <v>0</v>
      </c>
      <c r="Z548">
        <v>0</v>
      </c>
      <c r="AA548">
        <v>0</v>
      </c>
      <c r="AB548">
        <v>0</v>
      </c>
      <c r="AC548">
        <v>0</v>
      </c>
      <c r="AD548">
        <v>1</v>
      </c>
      <c r="AE548">
        <v>1</v>
      </c>
      <c r="AF548" t="s">
        <v>3</v>
      </c>
      <c r="AG548">
        <v>42.81</v>
      </c>
      <c r="AH548">
        <v>2</v>
      </c>
      <c r="AI548">
        <v>35383243</v>
      </c>
      <c r="AJ548">
        <v>548</v>
      </c>
      <c r="AK548">
        <v>0</v>
      </c>
      <c r="AL548">
        <v>0</v>
      </c>
      <c r="AM548">
        <v>0</v>
      </c>
      <c r="AN548">
        <v>0</v>
      </c>
      <c r="AO548">
        <v>0</v>
      </c>
      <c r="AP548">
        <v>0</v>
      </c>
      <c r="AQ548">
        <v>0</v>
      </c>
      <c r="AR548">
        <v>0</v>
      </c>
    </row>
    <row r="549" spans="1:44" x14ac:dyDescent="0.2">
      <c r="A549">
        <f>ROW(Source!A1839)</f>
        <v>1839</v>
      </c>
      <c r="B549">
        <v>35383246</v>
      </c>
      <c r="C549">
        <v>35383242</v>
      </c>
      <c r="D549">
        <v>35113206</v>
      </c>
      <c r="E549">
        <v>1</v>
      </c>
      <c r="F549">
        <v>1</v>
      </c>
      <c r="G549">
        <v>15872964</v>
      </c>
      <c r="H549">
        <v>2</v>
      </c>
      <c r="I549" t="s">
        <v>989</v>
      </c>
      <c r="J549" t="s">
        <v>990</v>
      </c>
      <c r="K549" t="s">
        <v>991</v>
      </c>
      <c r="L549">
        <v>1368</v>
      </c>
      <c r="N549">
        <v>1011</v>
      </c>
      <c r="O549" t="s">
        <v>988</v>
      </c>
      <c r="P549" t="s">
        <v>988</v>
      </c>
      <c r="Q549">
        <v>1</v>
      </c>
      <c r="X549">
        <v>6.9</v>
      </c>
      <c r="Y549">
        <v>0</v>
      </c>
      <c r="Z549">
        <v>4.72</v>
      </c>
      <c r="AA549">
        <v>0.1</v>
      </c>
      <c r="AB549">
        <v>0</v>
      </c>
      <c r="AC549">
        <v>0</v>
      </c>
      <c r="AD549">
        <v>1</v>
      </c>
      <c r="AE549">
        <v>0</v>
      </c>
      <c r="AF549" t="s">
        <v>3</v>
      </c>
      <c r="AG549">
        <v>6.9</v>
      </c>
      <c r="AH549">
        <v>2</v>
      </c>
      <c r="AI549">
        <v>35383244</v>
      </c>
      <c r="AJ549">
        <v>549</v>
      </c>
      <c r="AK549">
        <v>0</v>
      </c>
      <c r="AL549">
        <v>0</v>
      </c>
      <c r="AM549">
        <v>0</v>
      </c>
      <c r="AN549">
        <v>0</v>
      </c>
      <c r="AO549">
        <v>0</v>
      </c>
      <c r="AP549">
        <v>0</v>
      </c>
      <c r="AQ549">
        <v>0</v>
      </c>
      <c r="AR549">
        <v>0</v>
      </c>
    </row>
    <row r="550" spans="1:44" x14ac:dyDescent="0.2">
      <c r="A550">
        <f>ROW(Source!A1840)</f>
        <v>1840</v>
      </c>
      <c r="B550">
        <v>35383250</v>
      </c>
      <c r="C550">
        <v>35383247</v>
      </c>
      <c r="D550">
        <v>35111398</v>
      </c>
      <c r="E550">
        <v>15872964</v>
      </c>
      <c r="F550">
        <v>1</v>
      </c>
      <c r="G550">
        <v>15872964</v>
      </c>
      <c r="H550">
        <v>1</v>
      </c>
      <c r="I550" t="s">
        <v>982</v>
      </c>
      <c r="J550" t="s">
        <v>3</v>
      </c>
      <c r="K550" t="s">
        <v>983</v>
      </c>
      <c r="L550">
        <v>1191</v>
      </c>
      <c r="N550">
        <v>1013</v>
      </c>
      <c r="O550" t="s">
        <v>984</v>
      </c>
      <c r="P550" t="s">
        <v>984</v>
      </c>
      <c r="Q550">
        <v>1</v>
      </c>
      <c r="X550">
        <v>39.22</v>
      </c>
      <c r="Y550">
        <v>0</v>
      </c>
      <c r="Z550">
        <v>0</v>
      </c>
      <c r="AA550">
        <v>0</v>
      </c>
      <c r="AB550">
        <v>0</v>
      </c>
      <c r="AC550">
        <v>0</v>
      </c>
      <c r="AD550">
        <v>1</v>
      </c>
      <c r="AE550">
        <v>1</v>
      </c>
      <c r="AF550" t="s">
        <v>3</v>
      </c>
      <c r="AG550">
        <v>39.22</v>
      </c>
      <c r="AH550">
        <v>2</v>
      </c>
      <c r="AI550">
        <v>35383248</v>
      </c>
      <c r="AJ550">
        <v>550</v>
      </c>
      <c r="AK550">
        <v>0</v>
      </c>
      <c r="AL550">
        <v>0</v>
      </c>
      <c r="AM550">
        <v>0</v>
      </c>
      <c r="AN550">
        <v>0</v>
      </c>
      <c r="AO550">
        <v>0</v>
      </c>
      <c r="AP550">
        <v>0</v>
      </c>
      <c r="AQ550">
        <v>0</v>
      </c>
      <c r="AR550">
        <v>0</v>
      </c>
    </row>
    <row r="551" spans="1:44" x14ac:dyDescent="0.2">
      <c r="A551">
        <f>ROW(Source!A1840)</f>
        <v>1840</v>
      </c>
      <c r="B551">
        <v>35383251</v>
      </c>
      <c r="C551">
        <v>35383247</v>
      </c>
      <c r="D551">
        <v>35113206</v>
      </c>
      <c r="E551">
        <v>1</v>
      </c>
      <c r="F551">
        <v>1</v>
      </c>
      <c r="G551">
        <v>15872964</v>
      </c>
      <c r="H551">
        <v>2</v>
      </c>
      <c r="I551" t="s">
        <v>989</v>
      </c>
      <c r="J551" t="s">
        <v>990</v>
      </c>
      <c r="K551" t="s">
        <v>991</v>
      </c>
      <c r="L551">
        <v>1368</v>
      </c>
      <c r="N551">
        <v>1011</v>
      </c>
      <c r="O551" t="s">
        <v>988</v>
      </c>
      <c r="P551" t="s">
        <v>988</v>
      </c>
      <c r="Q551">
        <v>1</v>
      </c>
      <c r="X551">
        <v>6.9</v>
      </c>
      <c r="Y551">
        <v>0</v>
      </c>
      <c r="Z551">
        <v>4.72</v>
      </c>
      <c r="AA551">
        <v>0.1</v>
      </c>
      <c r="AB551">
        <v>0</v>
      </c>
      <c r="AC551">
        <v>0</v>
      </c>
      <c r="AD551">
        <v>1</v>
      </c>
      <c r="AE551">
        <v>0</v>
      </c>
      <c r="AF551" t="s">
        <v>3</v>
      </c>
      <c r="AG551">
        <v>6.9</v>
      </c>
      <c r="AH551">
        <v>2</v>
      </c>
      <c r="AI551">
        <v>35383249</v>
      </c>
      <c r="AJ551">
        <v>551</v>
      </c>
      <c r="AK551">
        <v>0</v>
      </c>
      <c r="AL551">
        <v>0</v>
      </c>
      <c r="AM551">
        <v>0</v>
      </c>
      <c r="AN551">
        <v>0</v>
      </c>
      <c r="AO551">
        <v>0</v>
      </c>
      <c r="AP551">
        <v>0</v>
      </c>
      <c r="AQ551">
        <v>0</v>
      </c>
      <c r="AR551">
        <v>0</v>
      </c>
    </row>
    <row r="552" spans="1:44" x14ac:dyDescent="0.2">
      <c r="A552">
        <f>ROW(Source!A1841)</f>
        <v>1841</v>
      </c>
      <c r="B552">
        <v>35383254</v>
      </c>
      <c r="C552">
        <v>35383252</v>
      </c>
      <c r="D552">
        <v>35111398</v>
      </c>
      <c r="E552">
        <v>15872964</v>
      </c>
      <c r="F552">
        <v>1</v>
      </c>
      <c r="G552">
        <v>15872964</v>
      </c>
      <c r="H552">
        <v>1</v>
      </c>
      <c r="I552" t="s">
        <v>982</v>
      </c>
      <c r="J552" t="s">
        <v>3</v>
      </c>
      <c r="K552" t="s">
        <v>983</v>
      </c>
      <c r="L552">
        <v>1191</v>
      </c>
      <c r="N552">
        <v>1013</v>
      </c>
      <c r="O552" t="s">
        <v>984</v>
      </c>
      <c r="P552" t="s">
        <v>984</v>
      </c>
      <c r="Q552">
        <v>1</v>
      </c>
      <c r="X552">
        <v>34.630000000000003</v>
      </c>
      <c r="Y552">
        <v>0</v>
      </c>
      <c r="Z552">
        <v>0</v>
      </c>
      <c r="AA552">
        <v>0</v>
      </c>
      <c r="AB552">
        <v>0</v>
      </c>
      <c r="AC552">
        <v>0</v>
      </c>
      <c r="AD552">
        <v>1</v>
      </c>
      <c r="AE552">
        <v>1</v>
      </c>
      <c r="AF552" t="s">
        <v>3</v>
      </c>
      <c r="AG552">
        <v>34.630000000000003</v>
      </c>
      <c r="AH552">
        <v>2</v>
      </c>
      <c r="AI552">
        <v>35383253</v>
      </c>
      <c r="AJ552">
        <v>552</v>
      </c>
      <c r="AK552">
        <v>0</v>
      </c>
      <c r="AL552">
        <v>0</v>
      </c>
      <c r="AM552">
        <v>0</v>
      </c>
      <c r="AN552">
        <v>0</v>
      </c>
      <c r="AO552">
        <v>0</v>
      </c>
      <c r="AP552">
        <v>0</v>
      </c>
      <c r="AQ552">
        <v>0</v>
      </c>
      <c r="AR552">
        <v>0</v>
      </c>
    </row>
    <row r="553" spans="1:44" x14ac:dyDescent="0.2">
      <c r="A553">
        <f>ROW(Source!A1842)</f>
        <v>1842</v>
      </c>
      <c r="B553">
        <v>35383269</v>
      </c>
      <c r="C553">
        <v>35383255</v>
      </c>
      <c r="D553">
        <v>35111398</v>
      </c>
      <c r="E553">
        <v>15872964</v>
      </c>
      <c r="F553">
        <v>1</v>
      </c>
      <c r="G553">
        <v>15872964</v>
      </c>
      <c r="H553">
        <v>1</v>
      </c>
      <c r="I553" t="s">
        <v>982</v>
      </c>
      <c r="J553" t="s">
        <v>3</v>
      </c>
      <c r="K553" t="s">
        <v>983</v>
      </c>
      <c r="L553">
        <v>1191</v>
      </c>
      <c r="N553">
        <v>1013</v>
      </c>
      <c r="O553" t="s">
        <v>984</v>
      </c>
      <c r="P553" t="s">
        <v>984</v>
      </c>
      <c r="Q553">
        <v>1</v>
      </c>
      <c r="X553">
        <v>38.86</v>
      </c>
      <c r="Y553">
        <v>0</v>
      </c>
      <c r="Z553">
        <v>0</v>
      </c>
      <c r="AA553">
        <v>0</v>
      </c>
      <c r="AB553">
        <v>0</v>
      </c>
      <c r="AC553">
        <v>0</v>
      </c>
      <c r="AD553">
        <v>1</v>
      </c>
      <c r="AE553">
        <v>1</v>
      </c>
      <c r="AF553" t="s">
        <v>3</v>
      </c>
      <c r="AG553">
        <v>38.86</v>
      </c>
      <c r="AH553">
        <v>2</v>
      </c>
      <c r="AI553">
        <v>35383256</v>
      </c>
      <c r="AJ553">
        <v>553</v>
      </c>
      <c r="AK553">
        <v>0</v>
      </c>
      <c r="AL553">
        <v>0</v>
      </c>
      <c r="AM553">
        <v>0</v>
      </c>
      <c r="AN553">
        <v>0</v>
      </c>
      <c r="AO553">
        <v>0</v>
      </c>
      <c r="AP553">
        <v>0</v>
      </c>
      <c r="AQ553">
        <v>0</v>
      </c>
      <c r="AR553">
        <v>0</v>
      </c>
    </row>
    <row r="554" spans="1:44" x14ac:dyDescent="0.2">
      <c r="A554">
        <f>ROW(Source!A1842)</f>
        <v>1842</v>
      </c>
      <c r="B554">
        <v>35383270</v>
      </c>
      <c r="C554">
        <v>35383255</v>
      </c>
      <c r="D554">
        <v>35113133</v>
      </c>
      <c r="E554">
        <v>1</v>
      </c>
      <c r="F554">
        <v>1</v>
      </c>
      <c r="G554">
        <v>15872964</v>
      </c>
      <c r="H554">
        <v>2</v>
      </c>
      <c r="I554" t="s">
        <v>985</v>
      </c>
      <c r="J554" t="s">
        <v>986</v>
      </c>
      <c r="K554" t="s">
        <v>987</v>
      </c>
      <c r="L554">
        <v>1368</v>
      </c>
      <c r="N554">
        <v>1011</v>
      </c>
      <c r="O554" t="s">
        <v>988</v>
      </c>
      <c r="P554" t="s">
        <v>988</v>
      </c>
      <c r="Q554">
        <v>1</v>
      </c>
      <c r="X554">
        <v>9.1</v>
      </c>
      <c r="Y554">
        <v>0</v>
      </c>
      <c r="Z554">
        <v>5.13</v>
      </c>
      <c r="AA554">
        <v>7.0000000000000007E-2</v>
      </c>
      <c r="AB554">
        <v>0</v>
      </c>
      <c r="AC554">
        <v>0</v>
      </c>
      <c r="AD554">
        <v>1</v>
      </c>
      <c r="AE554">
        <v>0</v>
      </c>
      <c r="AF554" t="s">
        <v>3</v>
      </c>
      <c r="AG554">
        <v>9.1</v>
      </c>
      <c r="AH554">
        <v>2</v>
      </c>
      <c r="AI554">
        <v>35383257</v>
      </c>
      <c r="AJ554">
        <v>554</v>
      </c>
      <c r="AK554">
        <v>0</v>
      </c>
      <c r="AL554">
        <v>0</v>
      </c>
      <c r="AM554">
        <v>0</v>
      </c>
      <c r="AN554">
        <v>0</v>
      </c>
      <c r="AO554">
        <v>0</v>
      </c>
      <c r="AP554">
        <v>0</v>
      </c>
      <c r="AQ554">
        <v>0</v>
      </c>
      <c r="AR554">
        <v>0</v>
      </c>
    </row>
    <row r="555" spans="1:44" x14ac:dyDescent="0.2">
      <c r="A555">
        <f>ROW(Source!A1842)</f>
        <v>1842</v>
      </c>
      <c r="B555">
        <v>35383271</v>
      </c>
      <c r="C555">
        <v>35383255</v>
      </c>
      <c r="D555">
        <v>35113206</v>
      </c>
      <c r="E555">
        <v>1</v>
      </c>
      <c r="F555">
        <v>1</v>
      </c>
      <c r="G555">
        <v>15872964</v>
      </c>
      <c r="H555">
        <v>2</v>
      </c>
      <c r="I555" t="s">
        <v>989</v>
      </c>
      <c r="J555" t="s">
        <v>990</v>
      </c>
      <c r="K555" t="s">
        <v>991</v>
      </c>
      <c r="L555">
        <v>1368</v>
      </c>
      <c r="N555">
        <v>1011</v>
      </c>
      <c r="O555" t="s">
        <v>988</v>
      </c>
      <c r="P555" t="s">
        <v>988</v>
      </c>
      <c r="Q555">
        <v>1</v>
      </c>
      <c r="X555">
        <v>0.15</v>
      </c>
      <c r="Y555">
        <v>0</v>
      </c>
      <c r="Z555">
        <v>4.72</v>
      </c>
      <c r="AA555">
        <v>0.1</v>
      </c>
      <c r="AB555">
        <v>0</v>
      </c>
      <c r="AC555">
        <v>0</v>
      </c>
      <c r="AD555">
        <v>1</v>
      </c>
      <c r="AE555">
        <v>0</v>
      </c>
      <c r="AF555" t="s">
        <v>3</v>
      </c>
      <c r="AG555">
        <v>0.15</v>
      </c>
      <c r="AH555">
        <v>2</v>
      </c>
      <c r="AI555">
        <v>35383258</v>
      </c>
      <c r="AJ555">
        <v>555</v>
      </c>
      <c r="AK555">
        <v>0</v>
      </c>
      <c r="AL555">
        <v>0</v>
      </c>
      <c r="AM555">
        <v>0</v>
      </c>
      <c r="AN555">
        <v>0</v>
      </c>
      <c r="AO555">
        <v>0</v>
      </c>
      <c r="AP555">
        <v>0</v>
      </c>
      <c r="AQ555">
        <v>0</v>
      </c>
      <c r="AR555">
        <v>0</v>
      </c>
    </row>
    <row r="556" spans="1:44" x14ac:dyDescent="0.2">
      <c r="A556">
        <f>ROW(Source!A1842)</f>
        <v>1842</v>
      </c>
      <c r="B556">
        <v>35383272</v>
      </c>
      <c r="C556">
        <v>35383255</v>
      </c>
      <c r="D556">
        <v>35113368</v>
      </c>
      <c r="E556">
        <v>1</v>
      </c>
      <c r="F556">
        <v>1</v>
      </c>
      <c r="G556">
        <v>15872964</v>
      </c>
      <c r="H556">
        <v>3</v>
      </c>
      <c r="I556" t="s">
        <v>1087</v>
      </c>
      <c r="J556" t="s">
        <v>1088</v>
      </c>
      <c r="K556" t="s">
        <v>1089</v>
      </c>
      <c r="L556">
        <v>1354</v>
      </c>
      <c r="N556">
        <v>1010</v>
      </c>
      <c r="O556" t="s">
        <v>52</v>
      </c>
      <c r="P556" t="s">
        <v>52</v>
      </c>
      <c r="Q556">
        <v>1</v>
      </c>
      <c r="X556">
        <v>2</v>
      </c>
      <c r="Y556">
        <v>1415.18</v>
      </c>
      <c r="Z556">
        <v>0</v>
      </c>
      <c r="AA556">
        <v>0</v>
      </c>
      <c r="AB556">
        <v>0</v>
      </c>
      <c r="AC556">
        <v>0</v>
      </c>
      <c r="AD556">
        <v>1</v>
      </c>
      <c r="AE556">
        <v>0</v>
      </c>
      <c r="AF556" t="s">
        <v>3</v>
      </c>
      <c r="AG556">
        <v>2</v>
      </c>
      <c r="AH556">
        <v>2</v>
      </c>
      <c r="AI556">
        <v>35383259</v>
      </c>
      <c r="AJ556">
        <v>556</v>
      </c>
      <c r="AK556">
        <v>0</v>
      </c>
      <c r="AL556">
        <v>0</v>
      </c>
      <c r="AM556">
        <v>0</v>
      </c>
      <c r="AN556">
        <v>0</v>
      </c>
      <c r="AO556">
        <v>0</v>
      </c>
      <c r="AP556">
        <v>0</v>
      </c>
      <c r="AQ556">
        <v>0</v>
      </c>
      <c r="AR556">
        <v>0</v>
      </c>
    </row>
    <row r="557" spans="1:44" x14ac:dyDescent="0.2">
      <c r="A557">
        <f>ROW(Source!A1842)</f>
        <v>1842</v>
      </c>
      <c r="B557">
        <v>35383273</v>
      </c>
      <c r="C557">
        <v>35383255</v>
      </c>
      <c r="D557">
        <v>35114359</v>
      </c>
      <c r="E557">
        <v>1</v>
      </c>
      <c r="F557">
        <v>1</v>
      </c>
      <c r="G557">
        <v>15872964</v>
      </c>
      <c r="H557">
        <v>3</v>
      </c>
      <c r="I557" t="s">
        <v>992</v>
      </c>
      <c r="J557" t="s">
        <v>993</v>
      </c>
      <c r="K557" t="s">
        <v>994</v>
      </c>
      <c r="L557">
        <v>1348</v>
      </c>
      <c r="N557">
        <v>1009</v>
      </c>
      <c r="O557" t="s">
        <v>995</v>
      </c>
      <c r="P557" t="s">
        <v>995</v>
      </c>
      <c r="Q557">
        <v>1000</v>
      </c>
      <c r="X557">
        <v>7.3999999999999999E-4</v>
      </c>
      <c r="Y557">
        <v>190540.34</v>
      </c>
      <c r="Z557">
        <v>0</v>
      </c>
      <c r="AA557">
        <v>0</v>
      </c>
      <c r="AB557">
        <v>0</v>
      </c>
      <c r="AC557">
        <v>0</v>
      </c>
      <c r="AD557">
        <v>1</v>
      </c>
      <c r="AE557">
        <v>0</v>
      </c>
      <c r="AF557" t="s">
        <v>3</v>
      </c>
      <c r="AG557">
        <v>7.3999999999999999E-4</v>
      </c>
      <c r="AH557">
        <v>2</v>
      </c>
      <c r="AI557">
        <v>35383260</v>
      </c>
      <c r="AJ557">
        <v>557</v>
      </c>
      <c r="AK557">
        <v>0</v>
      </c>
      <c r="AL557">
        <v>0</v>
      </c>
      <c r="AM557">
        <v>0</v>
      </c>
      <c r="AN557">
        <v>0</v>
      </c>
      <c r="AO557">
        <v>0</v>
      </c>
      <c r="AP557">
        <v>0</v>
      </c>
      <c r="AQ557">
        <v>0</v>
      </c>
      <c r="AR557">
        <v>0</v>
      </c>
    </row>
    <row r="558" spans="1:44" x14ac:dyDescent="0.2">
      <c r="A558">
        <f>ROW(Source!A1842)</f>
        <v>1842</v>
      </c>
      <c r="B558">
        <v>35383274</v>
      </c>
      <c r="C558">
        <v>35383255</v>
      </c>
      <c r="D558">
        <v>35114332</v>
      </c>
      <c r="E558">
        <v>1</v>
      </c>
      <c r="F558">
        <v>1</v>
      </c>
      <c r="G558">
        <v>15872964</v>
      </c>
      <c r="H558">
        <v>3</v>
      </c>
      <c r="I558" t="s">
        <v>996</v>
      </c>
      <c r="J558" t="s">
        <v>997</v>
      </c>
      <c r="K558" t="s">
        <v>998</v>
      </c>
      <c r="L558">
        <v>1355</v>
      </c>
      <c r="N558">
        <v>1010</v>
      </c>
      <c r="O558" t="s">
        <v>18</v>
      </c>
      <c r="P558" t="s">
        <v>18</v>
      </c>
      <c r="Q558">
        <v>100</v>
      </c>
      <c r="X558">
        <v>4</v>
      </c>
      <c r="Y558">
        <v>997.35</v>
      </c>
      <c r="Z558">
        <v>0</v>
      </c>
      <c r="AA558">
        <v>0</v>
      </c>
      <c r="AB558">
        <v>0</v>
      </c>
      <c r="AC558">
        <v>0</v>
      </c>
      <c r="AD558">
        <v>1</v>
      </c>
      <c r="AE558">
        <v>0</v>
      </c>
      <c r="AF558" t="s">
        <v>3</v>
      </c>
      <c r="AG558">
        <v>4</v>
      </c>
      <c r="AH558">
        <v>2</v>
      </c>
      <c r="AI558">
        <v>35383261</v>
      </c>
      <c r="AJ558">
        <v>558</v>
      </c>
      <c r="AK558">
        <v>0</v>
      </c>
      <c r="AL558">
        <v>0</v>
      </c>
      <c r="AM558">
        <v>0</v>
      </c>
      <c r="AN558">
        <v>0</v>
      </c>
      <c r="AO558">
        <v>0</v>
      </c>
      <c r="AP558">
        <v>0</v>
      </c>
      <c r="AQ558">
        <v>0</v>
      </c>
      <c r="AR558">
        <v>0</v>
      </c>
    </row>
    <row r="559" spans="1:44" x14ac:dyDescent="0.2">
      <c r="A559">
        <f>ROW(Source!A1842)</f>
        <v>1842</v>
      </c>
      <c r="B559">
        <v>35383275</v>
      </c>
      <c r="C559">
        <v>35383255</v>
      </c>
      <c r="D559">
        <v>35116002</v>
      </c>
      <c r="E559">
        <v>1</v>
      </c>
      <c r="F559">
        <v>1</v>
      </c>
      <c r="G559">
        <v>15872964</v>
      </c>
      <c r="H559">
        <v>3</v>
      </c>
      <c r="I559" t="s">
        <v>1090</v>
      </c>
      <c r="J559" t="s">
        <v>1091</v>
      </c>
      <c r="K559" t="s">
        <v>1092</v>
      </c>
      <c r="L559">
        <v>1301</v>
      </c>
      <c r="N559">
        <v>1003</v>
      </c>
      <c r="O559" t="s">
        <v>1002</v>
      </c>
      <c r="P559" t="s">
        <v>1002</v>
      </c>
      <c r="Q559">
        <v>1</v>
      </c>
      <c r="X559">
        <v>100</v>
      </c>
      <c r="Y559">
        <v>658.59</v>
      </c>
      <c r="Z559">
        <v>0</v>
      </c>
      <c r="AA559">
        <v>0</v>
      </c>
      <c r="AB559">
        <v>0</v>
      </c>
      <c r="AC559">
        <v>0</v>
      </c>
      <c r="AD559">
        <v>1</v>
      </c>
      <c r="AE559">
        <v>0</v>
      </c>
      <c r="AF559" t="s">
        <v>3</v>
      </c>
      <c r="AG559">
        <v>100</v>
      </c>
      <c r="AH559">
        <v>2</v>
      </c>
      <c r="AI559">
        <v>35383262</v>
      </c>
      <c r="AJ559">
        <v>559</v>
      </c>
      <c r="AK559">
        <v>0</v>
      </c>
      <c r="AL559">
        <v>0</v>
      </c>
      <c r="AM559">
        <v>0</v>
      </c>
      <c r="AN559">
        <v>0</v>
      </c>
      <c r="AO559">
        <v>0</v>
      </c>
      <c r="AP559">
        <v>0</v>
      </c>
      <c r="AQ559">
        <v>0</v>
      </c>
      <c r="AR559">
        <v>0</v>
      </c>
    </row>
    <row r="560" spans="1:44" x14ac:dyDescent="0.2">
      <c r="A560">
        <f>ROW(Source!A1842)</f>
        <v>1842</v>
      </c>
      <c r="B560">
        <v>35383276</v>
      </c>
      <c r="C560">
        <v>35383255</v>
      </c>
      <c r="D560">
        <v>35116003</v>
      </c>
      <c r="E560">
        <v>1</v>
      </c>
      <c r="F560">
        <v>1</v>
      </c>
      <c r="G560">
        <v>15872964</v>
      </c>
      <c r="H560">
        <v>3</v>
      </c>
      <c r="I560" t="s">
        <v>1093</v>
      </c>
      <c r="J560" t="s">
        <v>1094</v>
      </c>
      <c r="K560" t="s">
        <v>1095</v>
      </c>
      <c r="L560">
        <v>1354</v>
      </c>
      <c r="N560">
        <v>1010</v>
      </c>
      <c r="O560" t="s">
        <v>52</v>
      </c>
      <c r="P560" t="s">
        <v>52</v>
      </c>
      <c r="Q560">
        <v>1</v>
      </c>
      <c r="X560">
        <v>15</v>
      </c>
      <c r="Y560">
        <v>153.13</v>
      </c>
      <c r="Z560">
        <v>0</v>
      </c>
      <c r="AA560">
        <v>0</v>
      </c>
      <c r="AB560">
        <v>0</v>
      </c>
      <c r="AC560">
        <v>0</v>
      </c>
      <c r="AD560">
        <v>1</v>
      </c>
      <c r="AE560">
        <v>0</v>
      </c>
      <c r="AF560" t="s">
        <v>3</v>
      </c>
      <c r="AG560">
        <v>15</v>
      </c>
      <c r="AH560">
        <v>2</v>
      </c>
      <c r="AI560">
        <v>35383263</v>
      </c>
      <c r="AJ560">
        <v>560</v>
      </c>
      <c r="AK560">
        <v>0</v>
      </c>
      <c r="AL560">
        <v>0</v>
      </c>
      <c r="AM560">
        <v>0</v>
      </c>
      <c r="AN560">
        <v>0</v>
      </c>
      <c r="AO560">
        <v>0</v>
      </c>
      <c r="AP560">
        <v>0</v>
      </c>
      <c r="AQ560">
        <v>0</v>
      </c>
      <c r="AR560">
        <v>0</v>
      </c>
    </row>
    <row r="561" spans="1:44" x14ac:dyDescent="0.2">
      <c r="A561">
        <f>ROW(Source!A1842)</f>
        <v>1842</v>
      </c>
      <c r="B561">
        <v>35383277</v>
      </c>
      <c r="C561">
        <v>35383255</v>
      </c>
      <c r="D561">
        <v>35116004</v>
      </c>
      <c r="E561">
        <v>1</v>
      </c>
      <c r="F561">
        <v>1</v>
      </c>
      <c r="G561">
        <v>15872964</v>
      </c>
      <c r="H561">
        <v>3</v>
      </c>
      <c r="I561" t="s">
        <v>1096</v>
      </c>
      <c r="J561" t="s">
        <v>1097</v>
      </c>
      <c r="K561" t="s">
        <v>1098</v>
      </c>
      <c r="L561">
        <v>1354</v>
      </c>
      <c r="N561">
        <v>1010</v>
      </c>
      <c r="O561" t="s">
        <v>52</v>
      </c>
      <c r="P561" t="s">
        <v>52</v>
      </c>
      <c r="Q561">
        <v>1</v>
      </c>
      <c r="X561">
        <v>4</v>
      </c>
      <c r="Y561">
        <v>172.42</v>
      </c>
      <c r="Z561">
        <v>0</v>
      </c>
      <c r="AA561">
        <v>0</v>
      </c>
      <c r="AB561">
        <v>0</v>
      </c>
      <c r="AC561">
        <v>0</v>
      </c>
      <c r="AD561">
        <v>1</v>
      </c>
      <c r="AE561">
        <v>0</v>
      </c>
      <c r="AF561" t="s">
        <v>3</v>
      </c>
      <c r="AG561">
        <v>4</v>
      </c>
      <c r="AH561">
        <v>2</v>
      </c>
      <c r="AI561">
        <v>35383264</v>
      </c>
      <c r="AJ561">
        <v>561</v>
      </c>
      <c r="AK561">
        <v>0</v>
      </c>
      <c r="AL561">
        <v>0</v>
      </c>
      <c r="AM561">
        <v>0</v>
      </c>
      <c r="AN561">
        <v>0</v>
      </c>
      <c r="AO561">
        <v>0</v>
      </c>
      <c r="AP561">
        <v>0</v>
      </c>
      <c r="AQ561">
        <v>0</v>
      </c>
      <c r="AR561">
        <v>0</v>
      </c>
    </row>
    <row r="562" spans="1:44" x14ac:dyDescent="0.2">
      <c r="A562">
        <f>ROW(Source!A1842)</f>
        <v>1842</v>
      </c>
      <c r="B562">
        <v>35383278</v>
      </c>
      <c r="C562">
        <v>35383255</v>
      </c>
      <c r="D562">
        <v>35116005</v>
      </c>
      <c r="E562">
        <v>1</v>
      </c>
      <c r="F562">
        <v>1</v>
      </c>
      <c r="G562">
        <v>15872964</v>
      </c>
      <c r="H562">
        <v>3</v>
      </c>
      <c r="I562" t="s">
        <v>1099</v>
      </c>
      <c r="J562" t="s">
        <v>1100</v>
      </c>
      <c r="K562" t="s">
        <v>1101</v>
      </c>
      <c r="L562">
        <v>1354</v>
      </c>
      <c r="N562">
        <v>1010</v>
      </c>
      <c r="O562" t="s">
        <v>52</v>
      </c>
      <c r="P562" t="s">
        <v>52</v>
      </c>
      <c r="Q562">
        <v>1</v>
      </c>
      <c r="X562">
        <v>4</v>
      </c>
      <c r="Y562">
        <v>54.24</v>
      </c>
      <c r="Z562">
        <v>0</v>
      </c>
      <c r="AA562">
        <v>0</v>
      </c>
      <c r="AB562">
        <v>0</v>
      </c>
      <c r="AC562">
        <v>0</v>
      </c>
      <c r="AD562">
        <v>1</v>
      </c>
      <c r="AE562">
        <v>0</v>
      </c>
      <c r="AF562" t="s">
        <v>3</v>
      </c>
      <c r="AG562">
        <v>4</v>
      </c>
      <c r="AH562">
        <v>2</v>
      </c>
      <c r="AI562">
        <v>35383265</v>
      </c>
      <c r="AJ562">
        <v>562</v>
      </c>
      <c r="AK562">
        <v>0</v>
      </c>
      <c r="AL562">
        <v>0</v>
      </c>
      <c r="AM562">
        <v>0</v>
      </c>
      <c r="AN562">
        <v>0</v>
      </c>
      <c r="AO562">
        <v>0</v>
      </c>
      <c r="AP562">
        <v>0</v>
      </c>
      <c r="AQ562">
        <v>0</v>
      </c>
      <c r="AR562">
        <v>0</v>
      </c>
    </row>
    <row r="563" spans="1:44" x14ac:dyDescent="0.2">
      <c r="A563">
        <f>ROW(Source!A1842)</f>
        <v>1842</v>
      </c>
      <c r="B563">
        <v>35383279</v>
      </c>
      <c r="C563">
        <v>35383255</v>
      </c>
      <c r="D563">
        <v>35116007</v>
      </c>
      <c r="E563">
        <v>1</v>
      </c>
      <c r="F563">
        <v>1</v>
      </c>
      <c r="G563">
        <v>15872964</v>
      </c>
      <c r="H563">
        <v>3</v>
      </c>
      <c r="I563" t="s">
        <v>1102</v>
      </c>
      <c r="J563" t="s">
        <v>1103</v>
      </c>
      <c r="K563" t="s">
        <v>1104</v>
      </c>
      <c r="L563">
        <v>1354</v>
      </c>
      <c r="N563">
        <v>1010</v>
      </c>
      <c r="O563" t="s">
        <v>52</v>
      </c>
      <c r="P563" t="s">
        <v>52</v>
      </c>
      <c r="Q563">
        <v>1</v>
      </c>
      <c r="X563">
        <v>2</v>
      </c>
      <c r="Y563">
        <v>666.11</v>
      </c>
      <c r="Z563">
        <v>0</v>
      </c>
      <c r="AA563">
        <v>0</v>
      </c>
      <c r="AB563">
        <v>0</v>
      </c>
      <c r="AC563">
        <v>0</v>
      </c>
      <c r="AD563">
        <v>1</v>
      </c>
      <c r="AE563">
        <v>0</v>
      </c>
      <c r="AF563" t="s">
        <v>3</v>
      </c>
      <c r="AG563">
        <v>2</v>
      </c>
      <c r="AH563">
        <v>2</v>
      </c>
      <c r="AI563">
        <v>35383266</v>
      </c>
      <c r="AJ563">
        <v>563</v>
      </c>
      <c r="AK563">
        <v>0</v>
      </c>
      <c r="AL563">
        <v>0</v>
      </c>
      <c r="AM563">
        <v>0</v>
      </c>
      <c r="AN563">
        <v>0</v>
      </c>
      <c r="AO563">
        <v>0</v>
      </c>
      <c r="AP563">
        <v>0</v>
      </c>
      <c r="AQ563">
        <v>0</v>
      </c>
      <c r="AR563">
        <v>0</v>
      </c>
    </row>
    <row r="564" spans="1:44" x14ac:dyDescent="0.2">
      <c r="A564">
        <f>ROW(Source!A1842)</f>
        <v>1842</v>
      </c>
      <c r="B564">
        <v>35383280</v>
      </c>
      <c r="C564">
        <v>35383255</v>
      </c>
      <c r="D564">
        <v>35116008</v>
      </c>
      <c r="E564">
        <v>1</v>
      </c>
      <c r="F564">
        <v>1</v>
      </c>
      <c r="G564">
        <v>15872964</v>
      </c>
      <c r="H564">
        <v>3</v>
      </c>
      <c r="I564" t="s">
        <v>1105</v>
      </c>
      <c r="J564" t="s">
        <v>1106</v>
      </c>
      <c r="K564" t="s">
        <v>1107</v>
      </c>
      <c r="L564">
        <v>1354</v>
      </c>
      <c r="N564">
        <v>1010</v>
      </c>
      <c r="O564" t="s">
        <v>52</v>
      </c>
      <c r="P564" t="s">
        <v>52</v>
      </c>
      <c r="Q564">
        <v>1</v>
      </c>
      <c r="X564">
        <v>15</v>
      </c>
      <c r="Y564">
        <v>776.23</v>
      </c>
      <c r="Z564">
        <v>0</v>
      </c>
      <c r="AA564">
        <v>0</v>
      </c>
      <c r="AB564">
        <v>0</v>
      </c>
      <c r="AC564">
        <v>0</v>
      </c>
      <c r="AD564">
        <v>1</v>
      </c>
      <c r="AE564">
        <v>0</v>
      </c>
      <c r="AF564" t="s">
        <v>3</v>
      </c>
      <c r="AG564">
        <v>15</v>
      </c>
      <c r="AH564">
        <v>2</v>
      </c>
      <c r="AI564">
        <v>35383267</v>
      </c>
      <c r="AJ564">
        <v>564</v>
      </c>
      <c r="AK564">
        <v>0</v>
      </c>
      <c r="AL564">
        <v>0</v>
      </c>
      <c r="AM564">
        <v>0</v>
      </c>
      <c r="AN564">
        <v>0</v>
      </c>
      <c r="AO564">
        <v>0</v>
      </c>
      <c r="AP564">
        <v>0</v>
      </c>
      <c r="AQ564">
        <v>0</v>
      </c>
      <c r="AR564">
        <v>0</v>
      </c>
    </row>
    <row r="565" spans="1:44" x14ac:dyDescent="0.2">
      <c r="A565">
        <f>ROW(Source!A1842)</f>
        <v>1842</v>
      </c>
      <c r="B565">
        <v>35383281</v>
      </c>
      <c r="C565">
        <v>35383255</v>
      </c>
      <c r="D565">
        <v>35116009</v>
      </c>
      <c r="E565">
        <v>1</v>
      </c>
      <c r="F565">
        <v>1</v>
      </c>
      <c r="G565">
        <v>15872964</v>
      </c>
      <c r="H565">
        <v>3</v>
      </c>
      <c r="I565" t="s">
        <v>1108</v>
      </c>
      <c r="J565" t="s">
        <v>1109</v>
      </c>
      <c r="K565" t="s">
        <v>1110</v>
      </c>
      <c r="L565">
        <v>1354</v>
      </c>
      <c r="N565">
        <v>1010</v>
      </c>
      <c r="O565" t="s">
        <v>52</v>
      </c>
      <c r="P565" t="s">
        <v>52</v>
      </c>
      <c r="Q565">
        <v>1</v>
      </c>
      <c r="X565">
        <v>2</v>
      </c>
      <c r="Y565">
        <v>947.75</v>
      </c>
      <c r="Z565">
        <v>0</v>
      </c>
      <c r="AA565">
        <v>0</v>
      </c>
      <c r="AB565">
        <v>0</v>
      </c>
      <c r="AC565">
        <v>0</v>
      </c>
      <c r="AD565">
        <v>1</v>
      </c>
      <c r="AE565">
        <v>0</v>
      </c>
      <c r="AF565" t="s">
        <v>3</v>
      </c>
      <c r="AG565">
        <v>2</v>
      </c>
      <c r="AH565">
        <v>2</v>
      </c>
      <c r="AI565">
        <v>35383268</v>
      </c>
      <c r="AJ565">
        <v>565</v>
      </c>
      <c r="AK565">
        <v>0</v>
      </c>
      <c r="AL565">
        <v>0</v>
      </c>
      <c r="AM565">
        <v>0</v>
      </c>
      <c r="AN565">
        <v>0</v>
      </c>
      <c r="AO565">
        <v>0</v>
      </c>
      <c r="AP565">
        <v>0</v>
      </c>
      <c r="AQ565">
        <v>0</v>
      </c>
      <c r="AR565">
        <v>0</v>
      </c>
    </row>
    <row r="566" spans="1:44" x14ac:dyDescent="0.2">
      <c r="A566">
        <f>ROW(Source!A1843)</f>
        <v>1843</v>
      </c>
      <c r="B566">
        <v>35383292</v>
      </c>
      <c r="C566">
        <v>35383282</v>
      </c>
      <c r="D566">
        <v>35111398</v>
      </c>
      <c r="E566">
        <v>15872964</v>
      </c>
      <c r="F566">
        <v>1</v>
      </c>
      <c r="G566">
        <v>15872964</v>
      </c>
      <c r="H566">
        <v>1</v>
      </c>
      <c r="I566" t="s">
        <v>982</v>
      </c>
      <c r="J566" t="s">
        <v>3</v>
      </c>
      <c r="K566" t="s">
        <v>983</v>
      </c>
      <c r="L566">
        <v>1191</v>
      </c>
      <c r="N566">
        <v>1013</v>
      </c>
      <c r="O566" t="s">
        <v>984</v>
      </c>
      <c r="P566" t="s">
        <v>984</v>
      </c>
      <c r="Q566">
        <v>1</v>
      </c>
      <c r="X566">
        <v>1.18</v>
      </c>
      <c r="Y566">
        <v>0</v>
      </c>
      <c r="Z566">
        <v>0</v>
      </c>
      <c r="AA566">
        <v>0</v>
      </c>
      <c r="AB566">
        <v>0</v>
      </c>
      <c r="AC566">
        <v>0</v>
      </c>
      <c r="AD566">
        <v>1</v>
      </c>
      <c r="AE566">
        <v>1</v>
      </c>
      <c r="AF566" t="s">
        <v>3</v>
      </c>
      <c r="AG566">
        <v>1.18</v>
      </c>
      <c r="AH566">
        <v>2</v>
      </c>
      <c r="AI566">
        <v>35383283</v>
      </c>
      <c r="AJ566">
        <v>566</v>
      </c>
      <c r="AK566">
        <v>0</v>
      </c>
      <c r="AL566">
        <v>0</v>
      </c>
      <c r="AM566">
        <v>0</v>
      </c>
      <c r="AN566">
        <v>0</v>
      </c>
      <c r="AO566">
        <v>0</v>
      </c>
      <c r="AP566">
        <v>0</v>
      </c>
      <c r="AQ566">
        <v>0</v>
      </c>
      <c r="AR566">
        <v>0</v>
      </c>
    </row>
    <row r="567" spans="1:44" x14ac:dyDescent="0.2">
      <c r="A567">
        <f>ROW(Source!A1843)</f>
        <v>1843</v>
      </c>
      <c r="B567">
        <v>35383293</v>
      </c>
      <c r="C567">
        <v>35383282</v>
      </c>
      <c r="D567">
        <v>35112486</v>
      </c>
      <c r="E567">
        <v>1</v>
      </c>
      <c r="F567">
        <v>1</v>
      </c>
      <c r="G567">
        <v>15872964</v>
      </c>
      <c r="H567">
        <v>2</v>
      </c>
      <c r="I567" t="s">
        <v>1024</v>
      </c>
      <c r="J567" t="s">
        <v>1025</v>
      </c>
      <c r="K567" t="s">
        <v>1026</v>
      </c>
      <c r="L567">
        <v>1368</v>
      </c>
      <c r="N567">
        <v>1011</v>
      </c>
      <c r="O567" t="s">
        <v>988</v>
      </c>
      <c r="P567" t="s">
        <v>988</v>
      </c>
      <c r="Q567">
        <v>1</v>
      </c>
      <c r="X567">
        <v>0.44</v>
      </c>
      <c r="Y567">
        <v>0</v>
      </c>
      <c r="Z567">
        <v>2026.34</v>
      </c>
      <c r="AA567">
        <v>1032.6099999999999</v>
      </c>
      <c r="AB567">
        <v>0</v>
      </c>
      <c r="AC567">
        <v>0</v>
      </c>
      <c r="AD567">
        <v>1</v>
      </c>
      <c r="AE567">
        <v>0</v>
      </c>
      <c r="AF567" t="s">
        <v>3</v>
      </c>
      <c r="AG567">
        <v>0.44</v>
      </c>
      <c r="AH567">
        <v>2</v>
      </c>
      <c r="AI567">
        <v>35383284</v>
      </c>
      <c r="AJ567">
        <v>567</v>
      </c>
      <c r="AK567">
        <v>0</v>
      </c>
      <c r="AL567">
        <v>0</v>
      </c>
      <c r="AM567">
        <v>0</v>
      </c>
      <c r="AN567">
        <v>0</v>
      </c>
      <c r="AO567">
        <v>0</v>
      </c>
      <c r="AP567">
        <v>0</v>
      </c>
      <c r="AQ567">
        <v>0</v>
      </c>
      <c r="AR567">
        <v>0</v>
      </c>
    </row>
    <row r="568" spans="1:44" x14ac:dyDescent="0.2">
      <c r="A568">
        <f>ROW(Source!A1843)</f>
        <v>1843</v>
      </c>
      <c r="B568">
        <v>35383294</v>
      </c>
      <c r="C568">
        <v>35383282</v>
      </c>
      <c r="D568">
        <v>35115020</v>
      </c>
      <c r="E568">
        <v>1</v>
      </c>
      <c r="F568">
        <v>1</v>
      </c>
      <c r="G568">
        <v>15872964</v>
      </c>
      <c r="H568">
        <v>3</v>
      </c>
      <c r="I568" t="s">
        <v>1027</v>
      </c>
      <c r="J568" t="s">
        <v>1028</v>
      </c>
      <c r="K568" t="s">
        <v>1029</v>
      </c>
      <c r="L568">
        <v>1346</v>
      </c>
      <c r="N568">
        <v>1009</v>
      </c>
      <c r="O568" t="s">
        <v>1030</v>
      </c>
      <c r="P568" t="s">
        <v>1030</v>
      </c>
      <c r="Q568">
        <v>1</v>
      </c>
      <c r="X568">
        <v>0.16</v>
      </c>
      <c r="Y568">
        <v>363.22</v>
      </c>
      <c r="Z568">
        <v>0</v>
      </c>
      <c r="AA568">
        <v>0</v>
      </c>
      <c r="AB568">
        <v>0</v>
      </c>
      <c r="AC568">
        <v>0</v>
      </c>
      <c r="AD568">
        <v>1</v>
      </c>
      <c r="AE568">
        <v>0</v>
      </c>
      <c r="AF568" t="s">
        <v>3</v>
      </c>
      <c r="AG568">
        <v>0.16</v>
      </c>
      <c r="AH568">
        <v>2</v>
      </c>
      <c r="AI568">
        <v>35383285</v>
      </c>
      <c r="AJ568">
        <v>568</v>
      </c>
      <c r="AK568">
        <v>0</v>
      </c>
      <c r="AL568">
        <v>0</v>
      </c>
      <c r="AM568">
        <v>0</v>
      </c>
      <c r="AN568">
        <v>0</v>
      </c>
      <c r="AO568">
        <v>0</v>
      </c>
      <c r="AP568">
        <v>0</v>
      </c>
      <c r="AQ568">
        <v>0</v>
      </c>
      <c r="AR568">
        <v>0</v>
      </c>
    </row>
    <row r="569" spans="1:44" x14ac:dyDescent="0.2">
      <c r="A569">
        <f>ROW(Source!A1843)</f>
        <v>1843</v>
      </c>
      <c r="B569">
        <v>35383295</v>
      </c>
      <c r="C569">
        <v>35383282</v>
      </c>
      <c r="D569">
        <v>35122310</v>
      </c>
      <c r="E569">
        <v>1</v>
      </c>
      <c r="F569">
        <v>1</v>
      </c>
      <c r="G569">
        <v>15872964</v>
      </c>
      <c r="H569">
        <v>3</v>
      </c>
      <c r="I569" t="s">
        <v>1031</v>
      </c>
      <c r="J569" t="s">
        <v>1032</v>
      </c>
      <c r="K569" t="s">
        <v>1033</v>
      </c>
      <c r="L569">
        <v>1301</v>
      </c>
      <c r="N569">
        <v>1003</v>
      </c>
      <c r="O569" t="s">
        <v>1002</v>
      </c>
      <c r="P569" t="s">
        <v>1002</v>
      </c>
      <c r="Q569">
        <v>1</v>
      </c>
      <c r="X569">
        <v>5</v>
      </c>
      <c r="Y569">
        <v>5.71</v>
      </c>
      <c r="Z569">
        <v>0</v>
      </c>
      <c r="AA569">
        <v>0</v>
      </c>
      <c r="AB569">
        <v>0</v>
      </c>
      <c r="AC569">
        <v>0</v>
      </c>
      <c r="AD569">
        <v>1</v>
      </c>
      <c r="AE569">
        <v>0</v>
      </c>
      <c r="AF569" t="s">
        <v>3</v>
      </c>
      <c r="AG569">
        <v>5</v>
      </c>
      <c r="AH569">
        <v>2</v>
      </c>
      <c r="AI569">
        <v>35383286</v>
      </c>
      <c r="AJ569">
        <v>569</v>
      </c>
      <c r="AK569">
        <v>0</v>
      </c>
      <c r="AL569">
        <v>0</v>
      </c>
      <c r="AM569">
        <v>0</v>
      </c>
      <c r="AN569">
        <v>0</v>
      </c>
      <c r="AO569">
        <v>0</v>
      </c>
      <c r="AP569">
        <v>0</v>
      </c>
      <c r="AQ569">
        <v>0</v>
      </c>
      <c r="AR569">
        <v>0</v>
      </c>
    </row>
    <row r="570" spans="1:44" x14ac:dyDescent="0.2">
      <c r="A570">
        <f>ROW(Source!A1843)</f>
        <v>1843</v>
      </c>
      <c r="B570">
        <v>35383296</v>
      </c>
      <c r="C570">
        <v>35383282</v>
      </c>
      <c r="D570">
        <v>35122207</v>
      </c>
      <c r="E570">
        <v>1</v>
      </c>
      <c r="F570">
        <v>1</v>
      </c>
      <c r="G570">
        <v>15872964</v>
      </c>
      <c r="H570">
        <v>3</v>
      </c>
      <c r="I570" t="s">
        <v>1034</v>
      </c>
      <c r="J570" t="s">
        <v>1035</v>
      </c>
      <c r="K570" t="s">
        <v>1036</v>
      </c>
      <c r="L570">
        <v>1356</v>
      </c>
      <c r="N570">
        <v>1010</v>
      </c>
      <c r="O570" t="s">
        <v>242</v>
      </c>
      <c r="P570" t="s">
        <v>242</v>
      </c>
      <c r="Q570">
        <v>1000</v>
      </c>
      <c r="X570">
        <v>5.0000000000000001E-3</v>
      </c>
      <c r="Y570">
        <v>718.56</v>
      </c>
      <c r="Z570">
        <v>0</v>
      </c>
      <c r="AA570">
        <v>0</v>
      </c>
      <c r="AB570">
        <v>0</v>
      </c>
      <c r="AC570">
        <v>0</v>
      </c>
      <c r="AD570">
        <v>1</v>
      </c>
      <c r="AE570">
        <v>0</v>
      </c>
      <c r="AF570" t="s">
        <v>3</v>
      </c>
      <c r="AG570">
        <v>5.0000000000000001E-3</v>
      </c>
      <c r="AH570">
        <v>2</v>
      </c>
      <c r="AI570">
        <v>35383287</v>
      </c>
      <c r="AJ570">
        <v>570</v>
      </c>
      <c r="AK570">
        <v>0</v>
      </c>
      <c r="AL570">
        <v>0</v>
      </c>
      <c r="AM570">
        <v>0</v>
      </c>
      <c r="AN570">
        <v>0</v>
      </c>
      <c r="AO570">
        <v>0</v>
      </c>
      <c r="AP570">
        <v>0</v>
      </c>
      <c r="AQ570">
        <v>0</v>
      </c>
      <c r="AR570">
        <v>0</v>
      </c>
    </row>
    <row r="571" spans="1:44" x14ac:dyDescent="0.2">
      <c r="A571">
        <f>ROW(Source!A1843)</f>
        <v>1843</v>
      </c>
      <c r="B571">
        <v>35383297</v>
      </c>
      <c r="C571">
        <v>35383282</v>
      </c>
      <c r="D571">
        <v>35122491</v>
      </c>
      <c r="E571">
        <v>1</v>
      </c>
      <c r="F571">
        <v>1</v>
      </c>
      <c r="G571">
        <v>15872964</v>
      </c>
      <c r="H571">
        <v>3</v>
      </c>
      <c r="I571" t="s">
        <v>1037</v>
      </c>
      <c r="J571" t="s">
        <v>1038</v>
      </c>
      <c r="K571" t="s">
        <v>1039</v>
      </c>
      <c r="L571">
        <v>1354</v>
      </c>
      <c r="N571">
        <v>1010</v>
      </c>
      <c r="O571" t="s">
        <v>52</v>
      </c>
      <c r="P571" t="s">
        <v>52</v>
      </c>
      <c r="Q571">
        <v>1</v>
      </c>
      <c r="X571">
        <v>10</v>
      </c>
      <c r="Y571">
        <v>29.36</v>
      </c>
      <c r="Z571">
        <v>0</v>
      </c>
      <c r="AA571">
        <v>0</v>
      </c>
      <c r="AB571">
        <v>0</v>
      </c>
      <c r="AC571">
        <v>0</v>
      </c>
      <c r="AD571">
        <v>1</v>
      </c>
      <c r="AE571">
        <v>0</v>
      </c>
      <c r="AF571" t="s">
        <v>3</v>
      </c>
      <c r="AG571">
        <v>10</v>
      </c>
      <c r="AH571">
        <v>2</v>
      </c>
      <c r="AI571">
        <v>35383288</v>
      </c>
      <c r="AJ571">
        <v>571</v>
      </c>
      <c r="AK571">
        <v>0</v>
      </c>
      <c r="AL571">
        <v>0</v>
      </c>
      <c r="AM571">
        <v>0</v>
      </c>
      <c r="AN571">
        <v>0</v>
      </c>
      <c r="AO571">
        <v>0</v>
      </c>
      <c r="AP571">
        <v>0</v>
      </c>
      <c r="AQ571">
        <v>0</v>
      </c>
      <c r="AR571">
        <v>0</v>
      </c>
    </row>
    <row r="572" spans="1:44" x14ac:dyDescent="0.2">
      <c r="A572">
        <f>ROW(Source!A1843)</f>
        <v>1843</v>
      </c>
      <c r="B572">
        <v>35383298</v>
      </c>
      <c r="C572">
        <v>35383282</v>
      </c>
      <c r="D572">
        <v>35122522</v>
      </c>
      <c r="E572">
        <v>1</v>
      </c>
      <c r="F572">
        <v>1</v>
      </c>
      <c r="G572">
        <v>15872964</v>
      </c>
      <c r="H572">
        <v>3</v>
      </c>
      <c r="I572" t="s">
        <v>1040</v>
      </c>
      <c r="J572" t="s">
        <v>1041</v>
      </c>
      <c r="K572" t="s">
        <v>1042</v>
      </c>
      <c r="L572">
        <v>1355</v>
      </c>
      <c r="N572">
        <v>1010</v>
      </c>
      <c r="O572" t="s">
        <v>18</v>
      </c>
      <c r="P572" t="s">
        <v>18</v>
      </c>
      <c r="Q572">
        <v>100</v>
      </c>
      <c r="X572">
        <v>0.26</v>
      </c>
      <c r="Y572">
        <v>127.48</v>
      </c>
      <c r="Z572">
        <v>0</v>
      </c>
      <c r="AA572">
        <v>0</v>
      </c>
      <c r="AB572">
        <v>0</v>
      </c>
      <c r="AC572">
        <v>0</v>
      </c>
      <c r="AD572">
        <v>1</v>
      </c>
      <c r="AE572">
        <v>0</v>
      </c>
      <c r="AF572" t="s">
        <v>3</v>
      </c>
      <c r="AG572">
        <v>0.26</v>
      </c>
      <c r="AH572">
        <v>2</v>
      </c>
      <c r="AI572">
        <v>35383289</v>
      </c>
      <c r="AJ572">
        <v>572</v>
      </c>
      <c r="AK572">
        <v>0</v>
      </c>
      <c r="AL572">
        <v>0</v>
      </c>
      <c r="AM572">
        <v>0</v>
      </c>
      <c r="AN572">
        <v>0</v>
      </c>
      <c r="AO572">
        <v>0</v>
      </c>
      <c r="AP572">
        <v>0</v>
      </c>
      <c r="AQ572">
        <v>0</v>
      </c>
      <c r="AR572">
        <v>0</v>
      </c>
    </row>
    <row r="573" spans="1:44" x14ac:dyDescent="0.2">
      <c r="A573">
        <f>ROW(Source!A1843)</f>
        <v>1843</v>
      </c>
      <c r="B573">
        <v>35383299</v>
      </c>
      <c r="C573">
        <v>35383282</v>
      </c>
      <c r="D573">
        <v>35122244</v>
      </c>
      <c r="E573">
        <v>1</v>
      </c>
      <c r="F573">
        <v>1</v>
      </c>
      <c r="G573">
        <v>15872964</v>
      </c>
      <c r="H573">
        <v>3</v>
      </c>
      <c r="I573" t="s">
        <v>1043</v>
      </c>
      <c r="J573" t="s">
        <v>1044</v>
      </c>
      <c r="K573" t="s">
        <v>1045</v>
      </c>
      <c r="L573">
        <v>1356</v>
      </c>
      <c r="N573">
        <v>1010</v>
      </c>
      <c r="O573" t="s">
        <v>242</v>
      </c>
      <c r="P573" t="s">
        <v>242</v>
      </c>
      <c r="Q573">
        <v>1000</v>
      </c>
      <c r="X573">
        <v>0.02</v>
      </c>
      <c r="Y573">
        <v>258.44</v>
      </c>
      <c r="Z573">
        <v>0</v>
      </c>
      <c r="AA573">
        <v>0</v>
      </c>
      <c r="AB573">
        <v>0</v>
      </c>
      <c r="AC573">
        <v>0</v>
      </c>
      <c r="AD573">
        <v>1</v>
      </c>
      <c r="AE573">
        <v>0</v>
      </c>
      <c r="AF573" t="s">
        <v>3</v>
      </c>
      <c r="AG573">
        <v>0.02</v>
      </c>
      <c r="AH573">
        <v>2</v>
      </c>
      <c r="AI573">
        <v>35383290</v>
      </c>
      <c r="AJ573">
        <v>573</v>
      </c>
      <c r="AK573">
        <v>0</v>
      </c>
      <c r="AL573">
        <v>0</v>
      </c>
      <c r="AM573">
        <v>0</v>
      </c>
      <c r="AN573">
        <v>0</v>
      </c>
      <c r="AO573">
        <v>0</v>
      </c>
      <c r="AP573">
        <v>0</v>
      </c>
      <c r="AQ573">
        <v>0</v>
      </c>
      <c r="AR573">
        <v>0</v>
      </c>
    </row>
    <row r="574" spans="1:44" x14ac:dyDescent="0.2">
      <c r="A574">
        <f>ROW(Source!A1843)</f>
        <v>1843</v>
      </c>
      <c r="B574">
        <v>35383300</v>
      </c>
      <c r="C574">
        <v>35383282</v>
      </c>
      <c r="D574">
        <v>35123597</v>
      </c>
      <c r="E574">
        <v>1</v>
      </c>
      <c r="F574">
        <v>1</v>
      </c>
      <c r="G574">
        <v>15872964</v>
      </c>
      <c r="H574">
        <v>3</v>
      </c>
      <c r="I574" t="s">
        <v>1046</v>
      </c>
      <c r="J574" t="s">
        <v>1047</v>
      </c>
      <c r="K574" t="s">
        <v>1048</v>
      </c>
      <c r="L574">
        <v>1303</v>
      </c>
      <c r="N574">
        <v>1003</v>
      </c>
      <c r="O574" t="s">
        <v>35</v>
      </c>
      <c r="P574" t="s">
        <v>35</v>
      </c>
      <c r="Q574">
        <v>1000</v>
      </c>
      <c r="X574">
        <v>0.10299999999999999</v>
      </c>
      <c r="Y574">
        <v>99643.05</v>
      </c>
      <c r="Z574">
        <v>0</v>
      </c>
      <c r="AA574">
        <v>0</v>
      </c>
      <c r="AB574">
        <v>0</v>
      </c>
      <c r="AC574">
        <v>0</v>
      </c>
      <c r="AD574">
        <v>1</v>
      </c>
      <c r="AE574">
        <v>0</v>
      </c>
      <c r="AF574" t="s">
        <v>3</v>
      </c>
      <c r="AG574">
        <v>0.10299999999999999</v>
      </c>
      <c r="AH574">
        <v>2</v>
      </c>
      <c r="AI574">
        <v>35383291</v>
      </c>
      <c r="AJ574">
        <v>574</v>
      </c>
      <c r="AK574">
        <v>0</v>
      </c>
      <c r="AL574">
        <v>0</v>
      </c>
      <c r="AM574">
        <v>0</v>
      </c>
      <c r="AN574">
        <v>0</v>
      </c>
      <c r="AO574">
        <v>0</v>
      </c>
      <c r="AP574">
        <v>0</v>
      </c>
      <c r="AQ574">
        <v>0</v>
      </c>
      <c r="AR574">
        <v>0</v>
      </c>
    </row>
    <row r="575" spans="1:44" x14ac:dyDescent="0.2">
      <c r="A575">
        <f>ROW(Source!A1845)</f>
        <v>1845</v>
      </c>
      <c r="B575">
        <v>35383304</v>
      </c>
      <c r="C575">
        <v>35383302</v>
      </c>
      <c r="D575">
        <v>35111398</v>
      </c>
      <c r="E575">
        <v>15872964</v>
      </c>
      <c r="F575">
        <v>1</v>
      </c>
      <c r="G575">
        <v>15872964</v>
      </c>
      <c r="H575">
        <v>1</v>
      </c>
      <c r="I575" t="s">
        <v>982</v>
      </c>
      <c r="J575" t="s">
        <v>3</v>
      </c>
      <c r="K575" t="s">
        <v>983</v>
      </c>
      <c r="L575">
        <v>1191</v>
      </c>
      <c r="N575">
        <v>1013</v>
      </c>
      <c r="O575" t="s">
        <v>984</v>
      </c>
      <c r="P575" t="s">
        <v>984</v>
      </c>
      <c r="Q575">
        <v>1</v>
      </c>
      <c r="X575">
        <v>17.77</v>
      </c>
      <c r="Y575">
        <v>0</v>
      </c>
      <c r="Z575">
        <v>0</v>
      </c>
      <c r="AA575">
        <v>0</v>
      </c>
      <c r="AB575">
        <v>0</v>
      </c>
      <c r="AC575">
        <v>0</v>
      </c>
      <c r="AD575">
        <v>1</v>
      </c>
      <c r="AE575">
        <v>1</v>
      </c>
      <c r="AF575" t="s">
        <v>3</v>
      </c>
      <c r="AG575">
        <v>17.77</v>
      </c>
      <c r="AH575">
        <v>2</v>
      </c>
      <c r="AI575">
        <v>35383303</v>
      </c>
      <c r="AJ575">
        <v>575</v>
      </c>
      <c r="AK575">
        <v>0</v>
      </c>
      <c r="AL575">
        <v>0</v>
      </c>
      <c r="AM575">
        <v>0</v>
      </c>
      <c r="AN575">
        <v>0</v>
      </c>
      <c r="AO575">
        <v>0</v>
      </c>
      <c r="AP575">
        <v>0</v>
      </c>
      <c r="AQ575">
        <v>0</v>
      </c>
      <c r="AR575">
        <v>0</v>
      </c>
    </row>
    <row r="576" spans="1:44" x14ac:dyDescent="0.2">
      <c r="A576">
        <f>ROW(Source!A1881)</f>
        <v>1881</v>
      </c>
      <c r="B576">
        <v>35383365</v>
      </c>
      <c r="C576">
        <v>35383363</v>
      </c>
      <c r="D576">
        <v>35111398</v>
      </c>
      <c r="E576">
        <v>15872964</v>
      </c>
      <c r="F576">
        <v>1</v>
      </c>
      <c r="G576">
        <v>15872964</v>
      </c>
      <c r="H576">
        <v>1</v>
      </c>
      <c r="I576" t="s">
        <v>982</v>
      </c>
      <c r="J576" t="s">
        <v>3</v>
      </c>
      <c r="K576" t="s">
        <v>983</v>
      </c>
      <c r="L576">
        <v>1191</v>
      </c>
      <c r="N576">
        <v>1013</v>
      </c>
      <c r="O576" t="s">
        <v>984</v>
      </c>
      <c r="P576" t="s">
        <v>984</v>
      </c>
      <c r="Q576">
        <v>1</v>
      </c>
      <c r="X576">
        <v>5.84</v>
      </c>
      <c r="Y576">
        <v>0</v>
      </c>
      <c r="Z576">
        <v>0</v>
      </c>
      <c r="AA576">
        <v>0</v>
      </c>
      <c r="AB576">
        <v>0</v>
      </c>
      <c r="AC576">
        <v>0</v>
      </c>
      <c r="AD576">
        <v>1</v>
      </c>
      <c r="AE576">
        <v>1</v>
      </c>
      <c r="AF576" t="s">
        <v>3</v>
      </c>
      <c r="AG576">
        <v>5.84</v>
      </c>
      <c r="AH576">
        <v>2</v>
      </c>
      <c r="AI576">
        <v>35383364</v>
      </c>
      <c r="AJ576">
        <v>576</v>
      </c>
      <c r="AK576">
        <v>0</v>
      </c>
      <c r="AL576">
        <v>0</v>
      </c>
      <c r="AM576">
        <v>0</v>
      </c>
      <c r="AN576">
        <v>0</v>
      </c>
      <c r="AO576">
        <v>0</v>
      </c>
      <c r="AP576">
        <v>0</v>
      </c>
      <c r="AQ576">
        <v>0</v>
      </c>
      <c r="AR576">
        <v>0</v>
      </c>
    </row>
    <row r="577" spans="1:44" x14ac:dyDescent="0.2">
      <c r="A577">
        <f>ROW(Source!A1882)</f>
        <v>1882</v>
      </c>
      <c r="B577">
        <v>35383371</v>
      </c>
      <c r="C577">
        <v>35383366</v>
      </c>
      <c r="D577">
        <v>35111398</v>
      </c>
      <c r="E577">
        <v>15872964</v>
      </c>
      <c r="F577">
        <v>1</v>
      </c>
      <c r="G577">
        <v>15872964</v>
      </c>
      <c r="H577">
        <v>1</v>
      </c>
      <c r="I577" t="s">
        <v>982</v>
      </c>
      <c r="J577" t="s">
        <v>3</v>
      </c>
      <c r="K577" t="s">
        <v>983</v>
      </c>
      <c r="L577">
        <v>1191</v>
      </c>
      <c r="N577">
        <v>1013</v>
      </c>
      <c r="O577" t="s">
        <v>984</v>
      </c>
      <c r="P577" t="s">
        <v>984</v>
      </c>
      <c r="Q577">
        <v>1</v>
      </c>
      <c r="X577">
        <v>0.42</v>
      </c>
      <c r="Y577">
        <v>0</v>
      </c>
      <c r="Z577">
        <v>0</v>
      </c>
      <c r="AA577">
        <v>0</v>
      </c>
      <c r="AB577">
        <v>0</v>
      </c>
      <c r="AC577">
        <v>0</v>
      </c>
      <c r="AD577">
        <v>1</v>
      </c>
      <c r="AE577">
        <v>1</v>
      </c>
      <c r="AF577" t="s">
        <v>3</v>
      </c>
      <c r="AG577">
        <v>0.42</v>
      </c>
      <c r="AH577">
        <v>2</v>
      </c>
      <c r="AI577">
        <v>35383367</v>
      </c>
      <c r="AJ577">
        <v>577</v>
      </c>
      <c r="AK577">
        <v>0</v>
      </c>
      <c r="AL577">
        <v>0</v>
      </c>
      <c r="AM577">
        <v>0</v>
      </c>
      <c r="AN577">
        <v>0</v>
      </c>
      <c r="AO577">
        <v>0</v>
      </c>
      <c r="AP577">
        <v>0</v>
      </c>
      <c r="AQ577">
        <v>0</v>
      </c>
      <c r="AR577">
        <v>0</v>
      </c>
    </row>
    <row r="578" spans="1:44" x14ac:dyDescent="0.2">
      <c r="A578">
        <f>ROW(Source!A1882)</f>
        <v>1882</v>
      </c>
      <c r="B578">
        <v>35383372</v>
      </c>
      <c r="C578">
        <v>35383366</v>
      </c>
      <c r="D578">
        <v>35113190</v>
      </c>
      <c r="E578">
        <v>1</v>
      </c>
      <c r="F578">
        <v>1</v>
      </c>
      <c r="G578">
        <v>15872964</v>
      </c>
      <c r="H578">
        <v>2</v>
      </c>
      <c r="I578" t="s">
        <v>1111</v>
      </c>
      <c r="J578" t="s">
        <v>1112</v>
      </c>
      <c r="K578" t="s">
        <v>1113</v>
      </c>
      <c r="L578">
        <v>1368</v>
      </c>
      <c r="N578">
        <v>1011</v>
      </c>
      <c r="O578" t="s">
        <v>988</v>
      </c>
      <c r="P578" t="s">
        <v>988</v>
      </c>
      <c r="Q578">
        <v>1</v>
      </c>
      <c r="X578">
        <v>0.2</v>
      </c>
      <c r="Y578">
        <v>0</v>
      </c>
      <c r="Z578">
        <v>44.94</v>
      </c>
      <c r="AA578">
        <v>0.64</v>
      </c>
      <c r="AB578">
        <v>0</v>
      </c>
      <c r="AC578">
        <v>0</v>
      </c>
      <c r="AD578">
        <v>1</v>
      </c>
      <c r="AE578">
        <v>0</v>
      </c>
      <c r="AF578" t="s">
        <v>3</v>
      </c>
      <c r="AG578">
        <v>0.2</v>
      </c>
      <c r="AH578">
        <v>2</v>
      </c>
      <c r="AI578">
        <v>35383368</v>
      </c>
      <c r="AJ578">
        <v>578</v>
      </c>
      <c r="AK578">
        <v>0</v>
      </c>
      <c r="AL578">
        <v>0</v>
      </c>
      <c r="AM578">
        <v>0</v>
      </c>
      <c r="AN578">
        <v>0</v>
      </c>
      <c r="AO578">
        <v>0</v>
      </c>
      <c r="AP578">
        <v>0</v>
      </c>
      <c r="AQ578">
        <v>0</v>
      </c>
      <c r="AR578">
        <v>0</v>
      </c>
    </row>
    <row r="579" spans="1:44" x14ac:dyDescent="0.2">
      <c r="A579">
        <f>ROW(Source!A1882)</f>
        <v>1882</v>
      </c>
      <c r="B579">
        <v>35383373</v>
      </c>
      <c r="C579">
        <v>35383366</v>
      </c>
      <c r="D579">
        <v>35115233</v>
      </c>
      <c r="E579">
        <v>1</v>
      </c>
      <c r="F579">
        <v>1</v>
      </c>
      <c r="G579">
        <v>15872964</v>
      </c>
      <c r="H579">
        <v>3</v>
      </c>
      <c r="I579" t="s">
        <v>1114</v>
      </c>
      <c r="J579" t="s">
        <v>1115</v>
      </c>
      <c r="K579" t="s">
        <v>1116</v>
      </c>
      <c r="L579">
        <v>1339</v>
      </c>
      <c r="N579">
        <v>1007</v>
      </c>
      <c r="O579" t="s">
        <v>1117</v>
      </c>
      <c r="P579" t="s">
        <v>1117</v>
      </c>
      <c r="Q579">
        <v>1</v>
      </c>
      <c r="X579">
        <v>1.7600000000000001E-2</v>
      </c>
      <c r="Y579">
        <v>54.81</v>
      </c>
      <c r="Z579">
        <v>0</v>
      </c>
      <c r="AA579">
        <v>0</v>
      </c>
      <c r="AB579">
        <v>0</v>
      </c>
      <c r="AC579">
        <v>0</v>
      </c>
      <c r="AD579">
        <v>1</v>
      </c>
      <c r="AE579">
        <v>0</v>
      </c>
      <c r="AF579" t="s">
        <v>3</v>
      </c>
      <c r="AG579">
        <v>1.7600000000000001E-2</v>
      </c>
      <c r="AH579">
        <v>2</v>
      </c>
      <c r="AI579">
        <v>35383369</v>
      </c>
      <c r="AJ579">
        <v>579</v>
      </c>
      <c r="AK579">
        <v>0</v>
      </c>
      <c r="AL579">
        <v>0</v>
      </c>
      <c r="AM579">
        <v>0</v>
      </c>
      <c r="AN579">
        <v>0</v>
      </c>
      <c r="AO579">
        <v>0</v>
      </c>
      <c r="AP579">
        <v>0</v>
      </c>
      <c r="AQ579">
        <v>0</v>
      </c>
      <c r="AR579">
        <v>0</v>
      </c>
    </row>
    <row r="580" spans="1:44" x14ac:dyDescent="0.2">
      <c r="A580">
        <f>ROW(Source!A1882)</f>
        <v>1882</v>
      </c>
      <c r="B580">
        <v>35383374</v>
      </c>
      <c r="C580">
        <v>35383366</v>
      </c>
      <c r="D580">
        <v>35117602</v>
      </c>
      <c r="E580">
        <v>1</v>
      </c>
      <c r="F580">
        <v>1</v>
      </c>
      <c r="G580">
        <v>15872964</v>
      </c>
      <c r="H580">
        <v>3</v>
      </c>
      <c r="I580" t="s">
        <v>1118</v>
      </c>
      <c r="J580" t="s">
        <v>1119</v>
      </c>
      <c r="K580" t="s">
        <v>1120</v>
      </c>
      <c r="L580">
        <v>1354</v>
      </c>
      <c r="N580">
        <v>1010</v>
      </c>
      <c r="O580" t="s">
        <v>52</v>
      </c>
      <c r="P580" t="s">
        <v>52</v>
      </c>
      <c r="Q580">
        <v>1</v>
      </c>
      <c r="X580">
        <v>6.7000000000000002E-3</v>
      </c>
      <c r="Y580">
        <v>16620.27</v>
      </c>
      <c r="Z580">
        <v>0</v>
      </c>
      <c r="AA580">
        <v>0</v>
      </c>
      <c r="AB580">
        <v>0</v>
      </c>
      <c r="AC580">
        <v>0</v>
      </c>
      <c r="AD580">
        <v>1</v>
      </c>
      <c r="AE580">
        <v>0</v>
      </c>
      <c r="AF580" t="s">
        <v>3</v>
      </c>
      <c r="AG580">
        <v>6.7000000000000002E-3</v>
      </c>
      <c r="AH580">
        <v>2</v>
      </c>
      <c r="AI580">
        <v>35383370</v>
      </c>
      <c r="AJ580">
        <v>580</v>
      </c>
      <c r="AK580">
        <v>0</v>
      </c>
      <c r="AL580">
        <v>0</v>
      </c>
      <c r="AM580">
        <v>0</v>
      </c>
      <c r="AN580">
        <v>0</v>
      </c>
      <c r="AO580">
        <v>0</v>
      </c>
      <c r="AP580">
        <v>0</v>
      </c>
      <c r="AQ580">
        <v>0</v>
      </c>
      <c r="AR580">
        <v>0</v>
      </c>
    </row>
    <row r="581" spans="1:44" x14ac:dyDescent="0.2">
      <c r="A581">
        <f>ROW(Source!A1883)</f>
        <v>1883</v>
      </c>
      <c r="B581">
        <v>35383379</v>
      </c>
      <c r="C581">
        <v>35383375</v>
      </c>
      <c r="D581">
        <v>35111398</v>
      </c>
      <c r="E581">
        <v>15872964</v>
      </c>
      <c r="F581">
        <v>1</v>
      </c>
      <c r="G581">
        <v>15872964</v>
      </c>
      <c r="H581">
        <v>1</v>
      </c>
      <c r="I581" t="s">
        <v>982</v>
      </c>
      <c r="J581" t="s">
        <v>3</v>
      </c>
      <c r="K581" t="s">
        <v>983</v>
      </c>
      <c r="L581">
        <v>1191</v>
      </c>
      <c r="N581">
        <v>1013</v>
      </c>
      <c r="O581" t="s">
        <v>984</v>
      </c>
      <c r="P581" t="s">
        <v>984</v>
      </c>
      <c r="Q581">
        <v>1</v>
      </c>
      <c r="X581">
        <v>14</v>
      </c>
      <c r="Y581">
        <v>0</v>
      </c>
      <c r="Z581">
        <v>0</v>
      </c>
      <c r="AA581">
        <v>0</v>
      </c>
      <c r="AB581">
        <v>0</v>
      </c>
      <c r="AC581">
        <v>0</v>
      </c>
      <c r="AD581">
        <v>1</v>
      </c>
      <c r="AE581">
        <v>1</v>
      </c>
      <c r="AF581" t="s">
        <v>3</v>
      </c>
      <c r="AG581">
        <v>14</v>
      </c>
      <c r="AH581">
        <v>2</v>
      </c>
      <c r="AI581">
        <v>35383376</v>
      </c>
      <c r="AJ581">
        <v>581</v>
      </c>
      <c r="AK581">
        <v>0</v>
      </c>
      <c r="AL581">
        <v>0</v>
      </c>
      <c r="AM581">
        <v>0</v>
      </c>
      <c r="AN581">
        <v>0</v>
      </c>
      <c r="AO581">
        <v>0</v>
      </c>
      <c r="AP581">
        <v>0</v>
      </c>
      <c r="AQ581">
        <v>0</v>
      </c>
      <c r="AR581">
        <v>0</v>
      </c>
    </row>
    <row r="582" spans="1:44" x14ac:dyDescent="0.2">
      <c r="A582">
        <f>ROW(Source!A1883)</f>
        <v>1883</v>
      </c>
      <c r="B582">
        <v>35383380</v>
      </c>
      <c r="C582">
        <v>35383375</v>
      </c>
      <c r="D582">
        <v>35112687</v>
      </c>
      <c r="E582">
        <v>1</v>
      </c>
      <c r="F582">
        <v>1</v>
      </c>
      <c r="G582">
        <v>15872964</v>
      </c>
      <c r="H582">
        <v>2</v>
      </c>
      <c r="I582" t="s">
        <v>1121</v>
      </c>
      <c r="J582" t="s">
        <v>1122</v>
      </c>
      <c r="K582" t="s">
        <v>1123</v>
      </c>
      <c r="L582">
        <v>1368</v>
      </c>
      <c r="N582">
        <v>1011</v>
      </c>
      <c r="O582" t="s">
        <v>988</v>
      </c>
      <c r="P582" t="s">
        <v>988</v>
      </c>
      <c r="Q582">
        <v>1</v>
      </c>
      <c r="X582">
        <v>3.65</v>
      </c>
      <c r="Y582">
        <v>0</v>
      </c>
      <c r="Z582">
        <v>1635</v>
      </c>
      <c r="AA582">
        <v>832.91</v>
      </c>
      <c r="AB582">
        <v>0</v>
      </c>
      <c r="AC582">
        <v>0</v>
      </c>
      <c r="AD582">
        <v>1</v>
      </c>
      <c r="AE582">
        <v>0</v>
      </c>
      <c r="AF582" t="s">
        <v>3</v>
      </c>
      <c r="AG582">
        <v>3.65</v>
      </c>
      <c r="AH582">
        <v>2</v>
      </c>
      <c r="AI582">
        <v>35383377</v>
      </c>
      <c r="AJ582">
        <v>582</v>
      </c>
      <c r="AK582">
        <v>0</v>
      </c>
      <c r="AL582">
        <v>0</v>
      </c>
      <c r="AM582">
        <v>0</v>
      </c>
      <c r="AN582">
        <v>0</v>
      </c>
      <c r="AO582">
        <v>0</v>
      </c>
      <c r="AP582">
        <v>0</v>
      </c>
      <c r="AQ582">
        <v>0</v>
      </c>
      <c r="AR582">
        <v>0</v>
      </c>
    </row>
    <row r="583" spans="1:44" x14ac:dyDescent="0.2">
      <c r="A583">
        <f>ROW(Source!A1883)</f>
        <v>1883</v>
      </c>
      <c r="B583">
        <v>35383381</v>
      </c>
      <c r="C583">
        <v>35383375</v>
      </c>
      <c r="D583">
        <v>35113169</v>
      </c>
      <c r="E583">
        <v>1</v>
      </c>
      <c r="F583">
        <v>1</v>
      </c>
      <c r="G583">
        <v>15872964</v>
      </c>
      <c r="H583">
        <v>2</v>
      </c>
      <c r="I583" t="s">
        <v>1124</v>
      </c>
      <c r="J583" t="s">
        <v>1125</v>
      </c>
      <c r="K583" t="s">
        <v>1126</v>
      </c>
      <c r="L583">
        <v>1368</v>
      </c>
      <c r="N583">
        <v>1011</v>
      </c>
      <c r="O583" t="s">
        <v>988</v>
      </c>
      <c r="P583" t="s">
        <v>988</v>
      </c>
      <c r="Q583">
        <v>1</v>
      </c>
      <c r="X583">
        <v>3.65</v>
      </c>
      <c r="Y583">
        <v>0</v>
      </c>
      <c r="Z583">
        <v>7.15</v>
      </c>
      <c r="AA583">
        <v>0.09</v>
      </c>
      <c r="AB583">
        <v>0</v>
      </c>
      <c r="AC583">
        <v>0</v>
      </c>
      <c r="AD583">
        <v>1</v>
      </c>
      <c r="AE583">
        <v>0</v>
      </c>
      <c r="AF583" t="s">
        <v>3</v>
      </c>
      <c r="AG583">
        <v>3.65</v>
      </c>
      <c r="AH583">
        <v>2</v>
      </c>
      <c r="AI583">
        <v>35383378</v>
      </c>
      <c r="AJ583">
        <v>583</v>
      </c>
      <c r="AK583">
        <v>0</v>
      </c>
      <c r="AL583">
        <v>0</v>
      </c>
      <c r="AM583">
        <v>0</v>
      </c>
      <c r="AN583">
        <v>0</v>
      </c>
      <c r="AO583">
        <v>0</v>
      </c>
      <c r="AP583">
        <v>0</v>
      </c>
      <c r="AQ583">
        <v>0</v>
      </c>
      <c r="AR583">
        <v>0</v>
      </c>
    </row>
    <row r="584" spans="1:44" x14ac:dyDescent="0.2">
      <c r="A584">
        <f>ROW(Source!A1886)</f>
        <v>1886</v>
      </c>
      <c r="B584">
        <v>35383387</v>
      </c>
      <c r="C584">
        <v>35383384</v>
      </c>
      <c r="D584">
        <v>35111398</v>
      </c>
      <c r="E584">
        <v>15872964</v>
      </c>
      <c r="F584">
        <v>1</v>
      </c>
      <c r="G584">
        <v>15872964</v>
      </c>
      <c r="H584">
        <v>1</v>
      </c>
      <c r="I584" t="s">
        <v>982</v>
      </c>
      <c r="J584" t="s">
        <v>3</v>
      </c>
      <c r="K584" t="s">
        <v>983</v>
      </c>
      <c r="L584">
        <v>1191</v>
      </c>
      <c r="N584">
        <v>1013</v>
      </c>
      <c r="O584" t="s">
        <v>984</v>
      </c>
      <c r="P584" t="s">
        <v>984</v>
      </c>
      <c r="Q584">
        <v>1</v>
      </c>
      <c r="X584">
        <v>42.81</v>
      </c>
      <c r="Y584">
        <v>0</v>
      </c>
      <c r="Z584">
        <v>0</v>
      </c>
      <c r="AA584">
        <v>0</v>
      </c>
      <c r="AB584">
        <v>0</v>
      </c>
      <c r="AC584">
        <v>0</v>
      </c>
      <c r="AD584">
        <v>1</v>
      </c>
      <c r="AE584">
        <v>1</v>
      </c>
      <c r="AF584" t="s">
        <v>3</v>
      </c>
      <c r="AG584">
        <v>42.81</v>
      </c>
      <c r="AH584">
        <v>2</v>
      </c>
      <c r="AI584">
        <v>35383385</v>
      </c>
      <c r="AJ584">
        <v>584</v>
      </c>
      <c r="AK584">
        <v>0</v>
      </c>
      <c r="AL584">
        <v>0</v>
      </c>
      <c r="AM584">
        <v>0</v>
      </c>
      <c r="AN584">
        <v>0</v>
      </c>
      <c r="AO584">
        <v>0</v>
      </c>
      <c r="AP584">
        <v>0</v>
      </c>
      <c r="AQ584">
        <v>0</v>
      </c>
      <c r="AR584">
        <v>0</v>
      </c>
    </row>
    <row r="585" spans="1:44" x14ac:dyDescent="0.2">
      <c r="A585">
        <f>ROW(Source!A1886)</f>
        <v>1886</v>
      </c>
      <c r="B585">
        <v>35383388</v>
      </c>
      <c r="C585">
        <v>35383384</v>
      </c>
      <c r="D585">
        <v>35113206</v>
      </c>
      <c r="E585">
        <v>1</v>
      </c>
      <c r="F585">
        <v>1</v>
      </c>
      <c r="G585">
        <v>15872964</v>
      </c>
      <c r="H585">
        <v>2</v>
      </c>
      <c r="I585" t="s">
        <v>989</v>
      </c>
      <c r="J585" t="s">
        <v>990</v>
      </c>
      <c r="K585" t="s">
        <v>991</v>
      </c>
      <c r="L585">
        <v>1368</v>
      </c>
      <c r="N585">
        <v>1011</v>
      </c>
      <c r="O585" t="s">
        <v>988</v>
      </c>
      <c r="P585" t="s">
        <v>988</v>
      </c>
      <c r="Q585">
        <v>1</v>
      </c>
      <c r="X585">
        <v>6.9</v>
      </c>
      <c r="Y585">
        <v>0</v>
      </c>
      <c r="Z585">
        <v>4.72</v>
      </c>
      <c r="AA585">
        <v>0.1</v>
      </c>
      <c r="AB585">
        <v>0</v>
      </c>
      <c r="AC585">
        <v>0</v>
      </c>
      <c r="AD585">
        <v>1</v>
      </c>
      <c r="AE585">
        <v>0</v>
      </c>
      <c r="AF585" t="s">
        <v>3</v>
      </c>
      <c r="AG585">
        <v>6.9</v>
      </c>
      <c r="AH585">
        <v>2</v>
      </c>
      <c r="AI585">
        <v>35383386</v>
      </c>
      <c r="AJ585">
        <v>585</v>
      </c>
      <c r="AK585">
        <v>0</v>
      </c>
      <c r="AL585">
        <v>0</v>
      </c>
      <c r="AM585">
        <v>0</v>
      </c>
      <c r="AN585">
        <v>0</v>
      </c>
      <c r="AO585">
        <v>0</v>
      </c>
      <c r="AP585">
        <v>0</v>
      </c>
      <c r="AQ585">
        <v>0</v>
      </c>
      <c r="AR585">
        <v>0</v>
      </c>
    </row>
    <row r="586" spans="1:44" x14ac:dyDescent="0.2">
      <c r="A586">
        <f>ROW(Source!A1887)</f>
        <v>1887</v>
      </c>
      <c r="B586">
        <v>35383392</v>
      </c>
      <c r="C586">
        <v>35383389</v>
      </c>
      <c r="D586">
        <v>35111398</v>
      </c>
      <c r="E586">
        <v>15872964</v>
      </c>
      <c r="F586">
        <v>1</v>
      </c>
      <c r="G586">
        <v>15872964</v>
      </c>
      <c r="H586">
        <v>1</v>
      </c>
      <c r="I586" t="s">
        <v>982</v>
      </c>
      <c r="J586" t="s">
        <v>3</v>
      </c>
      <c r="K586" t="s">
        <v>983</v>
      </c>
      <c r="L586">
        <v>1191</v>
      </c>
      <c r="N586">
        <v>1013</v>
      </c>
      <c r="O586" t="s">
        <v>984</v>
      </c>
      <c r="P586" t="s">
        <v>984</v>
      </c>
      <c r="Q586">
        <v>1</v>
      </c>
      <c r="X586">
        <v>39.22</v>
      </c>
      <c r="Y586">
        <v>0</v>
      </c>
      <c r="Z586">
        <v>0</v>
      </c>
      <c r="AA586">
        <v>0</v>
      </c>
      <c r="AB586">
        <v>0</v>
      </c>
      <c r="AC586">
        <v>0</v>
      </c>
      <c r="AD586">
        <v>1</v>
      </c>
      <c r="AE586">
        <v>1</v>
      </c>
      <c r="AF586" t="s">
        <v>3</v>
      </c>
      <c r="AG586">
        <v>39.22</v>
      </c>
      <c r="AH586">
        <v>2</v>
      </c>
      <c r="AI586">
        <v>35383390</v>
      </c>
      <c r="AJ586">
        <v>586</v>
      </c>
      <c r="AK586">
        <v>0</v>
      </c>
      <c r="AL586">
        <v>0</v>
      </c>
      <c r="AM586">
        <v>0</v>
      </c>
      <c r="AN586">
        <v>0</v>
      </c>
      <c r="AO586">
        <v>0</v>
      </c>
      <c r="AP586">
        <v>0</v>
      </c>
      <c r="AQ586">
        <v>0</v>
      </c>
      <c r="AR586">
        <v>0</v>
      </c>
    </row>
    <row r="587" spans="1:44" x14ac:dyDescent="0.2">
      <c r="A587">
        <f>ROW(Source!A1887)</f>
        <v>1887</v>
      </c>
      <c r="B587">
        <v>35383393</v>
      </c>
      <c r="C587">
        <v>35383389</v>
      </c>
      <c r="D587">
        <v>35113206</v>
      </c>
      <c r="E587">
        <v>1</v>
      </c>
      <c r="F587">
        <v>1</v>
      </c>
      <c r="G587">
        <v>15872964</v>
      </c>
      <c r="H587">
        <v>2</v>
      </c>
      <c r="I587" t="s">
        <v>989</v>
      </c>
      <c r="J587" t="s">
        <v>990</v>
      </c>
      <c r="K587" t="s">
        <v>991</v>
      </c>
      <c r="L587">
        <v>1368</v>
      </c>
      <c r="N587">
        <v>1011</v>
      </c>
      <c r="O587" t="s">
        <v>988</v>
      </c>
      <c r="P587" t="s">
        <v>988</v>
      </c>
      <c r="Q587">
        <v>1</v>
      </c>
      <c r="X587">
        <v>6.9</v>
      </c>
      <c r="Y587">
        <v>0</v>
      </c>
      <c r="Z587">
        <v>4.72</v>
      </c>
      <c r="AA587">
        <v>0.1</v>
      </c>
      <c r="AB587">
        <v>0</v>
      </c>
      <c r="AC587">
        <v>0</v>
      </c>
      <c r="AD587">
        <v>1</v>
      </c>
      <c r="AE587">
        <v>0</v>
      </c>
      <c r="AF587" t="s">
        <v>3</v>
      </c>
      <c r="AG587">
        <v>6.9</v>
      </c>
      <c r="AH587">
        <v>2</v>
      </c>
      <c r="AI587">
        <v>35383391</v>
      </c>
      <c r="AJ587">
        <v>587</v>
      </c>
      <c r="AK587">
        <v>0</v>
      </c>
      <c r="AL587">
        <v>0</v>
      </c>
      <c r="AM587">
        <v>0</v>
      </c>
      <c r="AN587">
        <v>0</v>
      </c>
      <c r="AO587">
        <v>0</v>
      </c>
      <c r="AP587">
        <v>0</v>
      </c>
      <c r="AQ587">
        <v>0</v>
      </c>
      <c r="AR587">
        <v>0</v>
      </c>
    </row>
    <row r="588" spans="1:44" x14ac:dyDescent="0.2">
      <c r="A588">
        <f>ROW(Source!A1888)</f>
        <v>1888</v>
      </c>
      <c r="B588">
        <v>35383396</v>
      </c>
      <c r="C588">
        <v>35383394</v>
      </c>
      <c r="D588">
        <v>35111398</v>
      </c>
      <c r="E588">
        <v>15872964</v>
      </c>
      <c r="F588">
        <v>1</v>
      </c>
      <c r="G588">
        <v>15872964</v>
      </c>
      <c r="H588">
        <v>1</v>
      </c>
      <c r="I588" t="s">
        <v>982</v>
      </c>
      <c r="J588" t="s">
        <v>3</v>
      </c>
      <c r="K588" t="s">
        <v>983</v>
      </c>
      <c r="L588">
        <v>1191</v>
      </c>
      <c r="N588">
        <v>1013</v>
      </c>
      <c r="O588" t="s">
        <v>984</v>
      </c>
      <c r="P588" t="s">
        <v>984</v>
      </c>
      <c r="Q588">
        <v>1</v>
      </c>
      <c r="X588">
        <v>34.630000000000003</v>
      </c>
      <c r="Y588">
        <v>0</v>
      </c>
      <c r="Z588">
        <v>0</v>
      </c>
      <c r="AA588">
        <v>0</v>
      </c>
      <c r="AB588">
        <v>0</v>
      </c>
      <c r="AC588">
        <v>0</v>
      </c>
      <c r="AD588">
        <v>1</v>
      </c>
      <c r="AE588">
        <v>1</v>
      </c>
      <c r="AF588" t="s">
        <v>3</v>
      </c>
      <c r="AG588">
        <v>34.630000000000003</v>
      </c>
      <c r="AH588">
        <v>2</v>
      </c>
      <c r="AI588">
        <v>35383395</v>
      </c>
      <c r="AJ588">
        <v>588</v>
      </c>
      <c r="AK588">
        <v>0</v>
      </c>
      <c r="AL588">
        <v>0</v>
      </c>
      <c r="AM588">
        <v>0</v>
      </c>
      <c r="AN588">
        <v>0</v>
      </c>
      <c r="AO588">
        <v>0</v>
      </c>
      <c r="AP588">
        <v>0</v>
      </c>
      <c r="AQ588">
        <v>0</v>
      </c>
      <c r="AR588">
        <v>0</v>
      </c>
    </row>
    <row r="589" spans="1:44" x14ac:dyDescent="0.2">
      <c r="A589">
        <f>ROW(Source!A1924)</f>
        <v>1924</v>
      </c>
      <c r="B589">
        <v>35383457</v>
      </c>
      <c r="C589">
        <v>35383455</v>
      </c>
      <c r="D589">
        <v>35111398</v>
      </c>
      <c r="E589">
        <v>15872964</v>
      </c>
      <c r="F589">
        <v>1</v>
      </c>
      <c r="G589">
        <v>15872964</v>
      </c>
      <c r="H589">
        <v>1</v>
      </c>
      <c r="I589" t="s">
        <v>982</v>
      </c>
      <c r="J589" t="s">
        <v>3</v>
      </c>
      <c r="K589" t="s">
        <v>983</v>
      </c>
      <c r="L589">
        <v>1191</v>
      </c>
      <c r="N589">
        <v>1013</v>
      </c>
      <c r="O589" t="s">
        <v>984</v>
      </c>
      <c r="P589" t="s">
        <v>984</v>
      </c>
      <c r="Q589">
        <v>1</v>
      </c>
      <c r="X589">
        <v>5.84</v>
      </c>
      <c r="Y589">
        <v>0</v>
      </c>
      <c r="Z589">
        <v>0</v>
      </c>
      <c r="AA589">
        <v>0</v>
      </c>
      <c r="AB589">
        <v>0</v>
      </c>
      <c r="AC589">
        <v>0</v>
      </c>
      <c r="AD589">
        <v>1</v>
      </c>
      <c r="AE589">
        <v>1</v>
      </c>
      <c r="AF589" t="s">
        <v>3</v>
      </c>
      <c r="AG589">
        <v>5.84</v>
      </c>
      <c r="AH589">
        <v>2</v>
      </c>
      <c r="AI589">
        <v>35383456</v>
      </c>
      <c r="AJ589">
        <v>589</v>
      </c>
      <c r="AK589">
        <v>0</v>
      </c>
      <c r="AL589">
        <v>0</v>
      </c>
      <c r="AM589">
        <v>0</v>
      </c>
      <c r="AN589">
        <v>0</v>
      </c>
      <c r="AO589">
        <v>0</v>
      </c>
      <c r="AP589">
        <v>0</v>
      </c>
      <c r="AQ589">
        <v>0</v>
      </c>
      <c r="AR589">
        <v>0</v>
      </c>
    </row>
    <row r="590" spans="1:44" x14ac:dyDescent="0.2">
      <c r="A590">
        <f>ROW(Source!A1925)</f>
        <v>1925</v>
      </c>
      <c r="B590">
        <v>35383463</v>
      </c>
      <c r="C590">
        <v>35383458</v>
      </c>
      <c r="D590">
        <v>35111398</v>
      </c>
      <c r="E590">
        <v>15872964</v>
      </c>
      <c r="F590">
        <v>1</v>
      </c>
      <c r="G590">
        <v>15872964</v>
      </c>
      <c r="H590">
        <v>1</v>
      </c>
      <c r="I590" t="s">
        <v>982</v>
      </c>
      <c r="J590" t="s">
        <v>3</v>
      </c>
      <c r="K590" t="s">
        <v>983</v>
      </c>
      <c r="L590">
        <v>1191</v>
      </c>
      <c r="N590">
        <v>1013</v>
      </c>
      <c r="O590" t="s">
        <v>984</v>
      </c>
      <c r="P590" t="s">
        <v>984</v>
      </c>
      <c r="Q590">
        <v>1</v>
      </c>
      <c r="X590">
        <v>0.42</v>
      </c>
      <c r="Y590">
        <v>0</v>
      </c>
      <c r="Z590">
        <v>0</v>
      </c>
      <c r="AA590">
        <v>0</v>
      </c>
      <c r="AB590">
        <v>0</v>
      </c>
      <c r="AC590">
        <v>0</v>
      </c>
      <c r="AD590">
        <v>1</v>
      </c>
      <c r="AE590">
        <v>1</v>
      </c>
      <c r="AF590" t="s">
        <v>3</v>
      </c>
      <c r="AG590">
        <v>0.42</v>
      </c>
      <c r="AH590">
        <v>2</v>
      </c>
      <c r="AI590">
        <v>35383459</v>
      </c>
      <c r="AJ590">
        <v>590</v>
      </c>
      <c r="AK590">
        <v>0</v>
      </c>
      <c r="AL590">
        <v>0</v>
      </c>
      <c r="AM590">
        <v>0</v>
      </c>
      <c r="AN590">
        <v>0</v>
      </c>
      <c r="AO590">
        <v>0</v>
      </c>
      <c r="AP590">
        <v>0</v>
      </c>
      <c r="AQ590">
        <v>0</v>
      </c>
      <c r="AR590">
        <v>0</v>
      </c>
    </row>
    <row r="591" spans="1:44" x14ac:dyDescent="0.2">
      <c r="A591">
        <f>ROW(Source!A1925)</f>
        <v>1925</v>
      </c>
      <c r="B591">
        <v>35383464</v>
      </c>
      <c r="C591">
        <v>35383458</v>
      </c>
      <c r="D591">
        <v>35113190</v>
      </c>
      <c r="E591">
        <v>1</v>
      </c>
      <c r="F591">
        <v>1</v>
      </c>
      <c r="G591">
        <v>15872964</v>
      </c>
      <c r="H591">
        <v>2</v>
      </c>
      <c r="I591" t="s">
        <v>1111</v>
      </c>
      <c r="J591" t="s">
        <v>1112</v>
      </c>
      <c r="K591" t="s">
        <v>1113</v>
      </c>
      <c r="L591">
        <v>1368</v>
      </c>
      <c r="N591">
        <v>1011</v>
      </c>
      <c r="O591" t="s">
        <v>988</v>
      </c>
      <c r="P591" t="s">
        <v>988</v>
      </c>
      <c r="Q591">
        <v>1</v>
      </c>
      <c r="X591">
        <v>0.2</v>
      </c>
      <c r="Y591">
        <v>0</v>
      </c>
      <c r="Z591">
        <v>44.94</v>
      </c>
      <c r="AA591">
        <v>0.64</v>
      </c>
      <c r="AB591">
        <v>0</v>
      </c>
      <c r="AC591">
        <v>0</v>
      </c>
      <c r="AD591">
        <v>1</v>
      </c>
      <c r="AE591">
        <v>0</v>
      </c>
      <c r="AF591" t="s">
        <v>3</v>
      </c>
      <c r="AG591">
        <v>0.2</v>
      </c>
      <c r="AH591">
        <v>2</v>
      </c>
      <c r="AI591">
        <v>35383460</v>
      </c>
      <c r="AJ591">
        <v>591</v>
      </c>
      <c r="AK591">
        <v>0</v>
      </c>
      <c r="AL591">
        <v>0</v>
      </c>
      <c r="AM591">
        <v>0</v>
      </c>
      <c r="AN591">
        <v>0</v>
      </c>
      <c r="AO591">
        <v>0</v>
      </c>
      <c r="AP591">
        <v>0</v>
      </c>
      <c r="AQ591">
        <v>0</v>
      </c>
      <c r="AR591">
        <v>0</v>
      </c>
    </row>
    <row r="592" spans="1:44" x14ac:dyDescent="0.2">
      <c r="A592">
        <f>ROW(Source!A1925)</f>
        <v>1925</v>
      </c>
      <c r="B592">
        <v>35383465</v>
      </c>
      <c r="C592">
        <v>35383458</v>
      </c>
      <c r="D592">
        <v>35115233</v>
      </c>
      <c r="E592">
        <v>1</v>
      </c>
      <c r="F592">
        <v>1</v>
      </c>
      <c r="G592">
        <v>15872964</v>
      </c>
      <c r="H592">
        <v>3</v>
      </c>
      <c r="I592" t="s">
        <v>1114</v>
      </c>
      <c r="J592" t="s">
        <v>1115</v>
      </c>
      <c r="K592" t="s">
        <v>1116</v>
      </c>
      <c r="L592">
        <v>1339</v>
      </c>
      <c r="N592">
        <v>1007</v>
      </c>
      <c r="O592" t="s">
        <v>1117</v>
      </c>
      <c r="P592" t="s">
        <v>1117</v>
      </c>
      <c r="Q592">
        <v>1</v>
      </c>
      <c r="X592">
        <v>1.7600000000000001E-2</v>
      </c>
      <c r="Y592">
        <v>54.81</v>
      </c>
      <c r="Z592">
        <v>0</v>
      </c>
      <c r="AA592">
        <v>0</v>
      </c>
      <c r="AB592">
        <v>0</v>
      </c>
      <c r="AC592">
        <v>0</v>
      </c>
      <c r="AD592">
        <v>1</v>
      </c>
      <c r="AE592">
        <v>0</v>
      </c>
      <c r="AF592" t="s">
        <v>3</v>
      </c>
      <c r="AG592">
        <v>1.7600000000000001E-2</v>
      </c>
      <c r="AH592">
        <v>2</v>
      </c>
      <c r="AI592">
        <v>35383461</v>
      </c>
      <c r="AJ592">
        <v>592</v>
      </c>
      <c r="AK592">
        <v>0</v>
      </c>
      <c r="AL592">
        <v>0</v>
      </c>
      <c r="AM592">
        <v>0</v>
      </c>
      <c r="AN592">
        <v>0</v>
      </c>
      <c r="AO592">
        <v>0</v>
      </c>
      <c r="AP592">
        <v>0</v>
      </c>
      <c r="AQ592">
        <v>0</v>
      </c>
      <c r="AR592">
        <v>0</v>
      </c>
    </row>
    <row r="593" spans="1:44" x14ac:dyDescent="0.2">
      <c r="A593">
        <f>ROW(Source!A1925)</f>
        <v>1925</v>
      </c>
      <c r="B593">
        <v>35383466</v>
      </c>
      <c r="C593">
        <v>35383458</v>
      </c>
      <c r="D593">
        <v>35117602</v>
      </c>
      <c r="E593">
        <v>1</v>
      </c>
      <c r="F593">
        <v>1</v>
      </c>
      <c r="G593">
        <v>15872964</v>
      </c>
      <c r="H593">
        <v>3</v>
      </c>
      <c r="I593" t="s">
        <v>1118</v>
      </c>
      <c r="J593" t="s">
        <v>1119</v>
      </c>
      <c r="K593" t="s">
        <v>1120</v>
      </c>
      <c r="L593">
        <v>1354</v>
      </c>
      <c r="N593">
        <v>1010</v>
      </c>
      <c r="O593" t="s">
        <v>52</v>
      </c>
      <c r="P593" t="s">
        <v>52</v>
      </c>
      <c r="Q593">
        <v>1</v>
      </c>
      <c r="X593">
        <v>6.7000000000000002E-3</v>
      </c>
      <c r="Y593">
        <v>16620.27</v>
      </c>
      <c r="Z593">
        <v>0</v>
      </c>
      <c r="AA593">
        <v>0</v>
      </c>
      <c r="AB593">
        <v>0</v>
      </c>
      <c r="AC593">
        <v>0</v>
      </c>
      <c r="AD593">
        <v>1</v>
      </c>
      <c r="AE593">
        <v>0</v>
      </c>
      <c r="AF593" t="s">
        <v>3</v>
      </c>
      <c r="AG593">
        <v>6.7000000000000002E-3</v>
      </c>
      <c r="AH593">
        <v>2</v>
      </c>
      <c r="AI593">
        <v>35383462</v>
      </c>
      <c r="AJ593">
        <v>593</v>
      </c>
      <c r="AK593">
        <v>0</v>
      </c>
      <c r="AL593">
        <v>0</v>
      </c>
      <c r="AM593">
        <v>0</v>
      </c>
      <c r="AN593">
        <v>0</v>
      </c>
      <c r="AO593">
        <v>0</v>
      </c>
      <c r="AP593">
        <v>0</v>
      </c>
      <c r="AQ593">
        <v>0</v>
      </c>
      <c r="AR593">
        <v>0</v>
      </c>
    </row>
    <row r="594" spans="1:44" x14ac:dyDescent="0.2">
      <c r="A594">
        <f>ROW(Source!A1926)</f>
        <v>1926</v>
      </c>
      <c r="B594">
        <v>35383471</v>
      </c>
      <c r="C594">
        <v>35383467</v>
      </c>
      <c r="D594">
        <v>35111398</v>
      </c>
      <c r="E594">
        <v>15872964</v>
      </c>
      <c r="F594">
        <v>1</v>
      </c>
      <c r="G594">
        <v>15872964</v>
      </c>
      <c r="H594">
        <v>1</v>
      </c>
      <c r="I594" t="s">
        <v>982</v>
      </c>
      <c r="J594" t="s">
        <v>3</v>
      </c>
      <c r="K594" t="s">
        <v>983</v>
      </c>
      <c r="L594">
        <v>1191</v>
      </c>
      <c r="N594">
        <v>1013</v>
      </c>
      <c r="O594" t="s">
        <v>984</v>
      </c>
      <c r="P594" t="s">
        <v>984</v>
      </c>
      <c r="Q594">
        <v>1</v>
      </c>
      <c r="X594">
        <v>14</v>
      </c>
      <c r="Y594">
        <v>0</v>
      </c>
      <c r="Z594">
        <v>0</v>
      </c>
      <c r="AA594">
        <v>0</v>
      </c>
      <c r="AB594">
        <v>0</v>
      </c>
      <c r="AC594">
        <v>0</v>
      </c>
      <c r="AD594">
        <v>1</v>
      </c>
      <c r="AE594">
        <v>1</v>
      </c>
      <c r="AF594" t="s">
        <v>3</v>
      </c>
      <c r="AG594">
        <v>14</v>
      </c>
      <c r="AH594">
        <v>2</v>
      </c>
      <c r="AI594">
        <v>35383468</v>
      </c>
      <c r="AJ594">
        <v>594</v>
      </c>
      <c r="AK594">
        <v>0</v>
      </c>
      <c r="AL594">
        <v>0</v>
      </c>
      <c r="AM594">
        <v>0</v>
      </c>
      <c r="AN594">
        <v>0</v>
      </c>
      <c r="AO594">
        <v>0</v>
      </c>
      <c r="AP594">
        <v>0</v>
      </c>
      <c r="AQ594">
        <v>0</v>
      </c>
      <c r="AR594">
        <v>0</v>
      </c>
    </row>
    <row r="595" spans="1:44" x14ac:dyDescent="0.2">
      <c r="A595">
        <f>ROW(Source!A1926)</f>
        <v>1926</v>
      </c>
      <c r="B595">
        <v>35383472</v>
      </c>
      <c r="C595">
        <v>35383467</v>
      </c>
      <c r="D595">
        <v>35112687</v>
      </c>
      <c r="E595">
        <v>1</v>
      </c>
      <c r="F595">
        <v>1</v>
      </c>
      <c r="G595">
        <v>15872964</v>
      </c>
      <c r="H595">
        <v>2</v>
      </c>
      <c r="I595" t="s">
        <v>1121</v>
      </c>
      <c r="J595" t="s">
        <v>1122</v>
      </c>
      <c r="K595" t="s">
        <v>1123</v>
      </c>
      <c r="L595">
        <v>1368</v>
      </c>
      <c r="N595">
        <v>1011</v>
      </c>
      <c r="O595" t="s">
        <v>988</v>
      </c>
      <c r="P595" t="s">
        <v>988</v>
      </c>
      <c r="Q595">
        <v>1</v>
      </c>
      <c r="X595">
        <v>3.65</v>
      </c>
      <c r="Y595">
        <v>0</v>
      </c>
      <c r="Z595">
        <v>1635</v>
      </c>
      <c r="AA595">
        <v>832.91</v>
      </c>
      <c r="AB595">
        <v>0</v>
      </c>
      <c r="AC595">
        <v>0</v>
      </c>
      <c r="AD595">
        <v>1</v>
      </c>
      <c r="AE595">
        <v>0</v>
      </c>
      <c r="AF595" t="s">
        <v>3</v>
      </c>
      <c r="AG595">
        <v>3.65</v>
      </c>
      <c r="AH595">
        <v>2</v>
      </c>
      <c r="AI595">
        <v>35383469</v>
      </c>
      <c r="AJ595">
        <v>595</v>
      </c>
      <c r="AK595">
        <v>0</v>
      </c>
      <c r="AL595">
        <v>0</v>
      </c>
      <c r="AM595">
        <v>0</v>
      </c>
      <c r="AN595">
        <v>0</v>
      </c>
      <c r="AO595">
        <v>0</v>
      </c>
      <c r="AP595">
        <v>0</v>
      </c>
      <c r="AQ595">
        <v>0</v>
      </c>
      <c r="AR595">
        <v>0</v>
      </c>
    </row>
    <row r="596" spans="1:44" x14ac:dyDescent="0.2">
      <c r="A596">
        <f>ROW(Source!A1926)</f>
        <v>1926</v>
      </c>
      <c r="B596">
        <v>35383473</v>
      </c>
      <c r="C596">
        <v>35383467</v>
      </c>
      <c r="D596">
        <v>35113169</v>
      </c>
      <c r="E596">
        <v>1</v>
      </c>
      <c r="F596">
        <v>1</v>
      </c>
      <c r="G596">
        <v>15872964</v>
      </c>
      <c r="H596">
        <v>2</v>
      </c>
      <c r="I596" t="s">
        <v>1124</v>
      </c>
      <c r="J596" t="s">
        <v>1125</v>
      </c>
      <c r="K596" t="s">
        <v>1126</v>
      </c>
      <c r="L596">
        <v>1368</v>
      </c>
      <c r="N596">
        <v>1011</v>
      </c>
      <c r="O596" t="s">
        <v>988</v>
      </c>
      <c r="P596" t="s">
        <v>988</v>
      </c>
      <c r="Q596">
        <v>1</v>
      </c>
      <c r="X596">
        <v>3.65</v>
      </c>
      <c r="Y596">
        <v>0</v>
      </c>
      <c r="Z596">
        <v>7.15</v>
      </c>
      <c r="AA596">
        <v>0.09</v>
      </c>
      <c r="AB596">
        <v>0</v>
      </c>
      <c r="AC596">
        <v>0</v>
      </c>
      <c r="AD596">
        <v>1</v>
      </c>
      <c r="AE596">
        <v>0</v>
      </c>
      <c r="AF596" t="s">
        <v>3</v>
      </c>
      <c r="AG596">
        <v>3.65</v>
      </c>
      <c r="AH596">
        <v>2</v>
      </c>
      <c r="AI596">
        <v>35383470</v>
      </c>
      <c r="AJ596">
        <v>596</v>
      </c>
      <c r="AK596">
        <v>0</v>
      </c>
      <c r="AL596">
        <v>0</v>
      </c>
      <c r="AM596">
        <v>0</v>
      </c>
      <c r="AN596">
        <v>0</v>
      </c>
      <c r="AO596">
        <v>0</v>
      </c>
      <c r="AP596">
        <v>0</v>
      </c>
      <c r="AQ596">
        <v>0</v>
      </c>
      <c r="AR596">
        <v>0</v>
      </c>
    </row>
    <row r="597" spans="1:44" x14ac:dyDescent="0.2">
      <c r="A597">
        <f>ROW(Source!A1929)</f>
        <v>1929</v>
      </c>
      <c r="B597">
        <v>35383479</v>
      </c>
      <c r="C597">
        <v>35383476</v>
      </c>
      <c r="D597">
        <v>35111398</v>
      </c>
      <c r="E597">
        <v>15872964</v>
      </c>
      <c r="F597">
        <v>1</v>
      </c>
      <c r="G597">
        <v>15872964</v>
      </c>
      <c r="H597">
        <v>1</v>
      </c>
      <c r="I597" t="s">
        <v>982</v>
      </c>
      <c r="J597" t="s">
        <v>3</v>
      </c>
      <c r="K597" t="s">
        <v>983</v>
      </c>
      <c r="L597">
        <v>1191</v>
      </c>
      <c r="N597">
        <v>1013</v>
      </c>
      <c r="O597" t="s">
        <v>984</v>
      </c>
      <c r="P597" t="s">
        <v>984</v>
      </c>
      <c r="Q597">
        <v>1</v>
      </c>
      <c r="X597">
        <v>42.81</v>
      </c>
      <c r="Y597">
        <v>0</v>
      </c>
      <c r="Z597">
        <v>0</v>
      </c>
      <c r="AA597">
        <v>0</v>
      </c>
      <c r="AB597">
        <v>0</v>
      </c>
      <c r="AC597">
        <v>0</v>
      </c>
      <c r="AD597">
        <v>1</v>
      </c>
      <c r="AE597">
        <v>1</v>
      </c>
      <c r="AF597" t="s">
        <v>3</v>
      </c>
      <c r="AG597">
        <v>42.81</v>
      </c>
      <c r="AH597">
        <v>2</v>
      </c>
      <c r="AI597">
        <v>35383477</v>
      </c>
      <c r="AJ597">
        <v>597</v>
      </c>
      <c r="AK597">
        <v>0</v>
      </c>
      <c r="AL597">
        <v>0</v>
      </c>
      <c r="AM597">
        <v>0</v>
      </c>
      <c r="AN597">
        <v>0</v>
      </c>
      <c r="AO597">
        <v>0</v>
      </c>
      <c r="AP597">
        <v>0</v>
      </c>
      <c r="AQ597">
        <v>0</v>
      </c>
      <c r="AR597">
        <v>0</v>
      </c>
    </row>
    <row r="598" spans="1:44" x14ac:dyDescent="0.2">
      <c r="A598">
        <f>ROW(Source!A1929)</f>
        <v>1929</v>
      </c>
      <c r="B598">
        <v>35383480</v>
      </c>
      <c r="C598">
        <v>35383476</v>
      </c>
      <c r="D598">
        <v>35113206</v>
      </c>
      <c r="E598">
        <v>1</v>
      </c>
      <c r="F598">
        <v>1</v>
      </c>
      <c r="G598">
        <v>15872964</v>
      </c>
      <c r="H598">
        <v>2</v>
      </c>
      <c r="I598" t="s">
        <v>989</v>
      </c>
      <c r="J598" t="s">
        <v>990</v>
      </c>
      <c r="K598" t="s">
        <v>991</v>
      </c>
      <c r="L598">
        <v>1368</v>
      </c>
      <c r="N598">
        <v>1011</v>
      </c>
      <c r="O598" t="s">
        <v>988</v>
      </c>
      <c r="P598" t="s">
        <v>988</v>
      </c>
      <c r="Q598">
        <v>1</v>
      </c>
      <c r="X598">
        <v>6.9</v>
      </c>
      <c r="Y598">
        <v>0</v>
      </c>
      <c r="Z598">
        <v>4.72</v>
      </c>
      <c r="AA598">
        <v>0.1</v>
      </c>
      <c r="AB598">
        <v>0</v>
      </c>
      <c r="AC598">
        <v>0</v>
      </c>
      <c r="AD598">
        <v>1</v>
      </c>
      <c r="AE598">
        <v>0</v>
      </c>
      <c r="AF598" t="s">
        <v>3</v>
      </c>
      <c r="AG598">
        <v>6.9</v>
      </c>
      <c r="AH598">
        <v>2</v>
      </c>
      <c r="AI598">
        <v>35383478</v>
      </c>
      <c r="AJ598">
        <v>598</v>
      </c>
      <c r="AK598">
        <v>0</v>
      </c>
      <c r="AL598">
        <v>0</v>
      </c>
      <c r="AM598">
        <v>0</v>
      </c>
      <c r="AN598">
        <v>0</v>
      </c>
      <c r="AO598">
        <v>0</v>
      </c>
      <c r="AP598">
        <v>0</v>
      </c>
      <c r="AQ598">
        <v>0</v>
      </c>
      <c r="AR598">
        <v>0</v>
      </c>
    </row>
    <row r="599" spans="1:44" x14ac:dyDescent="0.2">
      <c r="A599">
        <f>ROW(Source!A1930)</f>
        <v>1930</v>
      </c>
      <c r="B599">
        <v>35383484</v>
      </c>
      <c r="C599">
        <v>35383481</v>
      </c>
      <c r="D599">
        <v>35111398</v>
      </c>
      <c r="E599">
        <v>15872964</v>
      </c>
      <c r="F599">
        <v>1</v>
      </c>
      <c r="G599">
        <v>15872964</v>
      </c>
      <c r="H599">
        <v>1</v>
      </c>
      <c r="I599" t="s">
        <v>982</v>
      </c>
      <c r="J599" t="s">
        <v>3</v>
      </c>
      <c r="K599" t="s">
        <v>983</v>
      </c>
      <c r="L599">
        <v>1191</v>
      </c>
      <c r="N599">
        <v>1013</v>
      </c>
      <c r="O599" t="s">
        <v>984</v>
      </c>
      <c r="P599" t="s">
        <v>984</v>
      </c>
      <c r="Q599">
        <v>1</v>
      </c>
      <c r="X599">
        <v>39.22</v>
      </c>
      <c r="Y599">
        <v>0</v>
      </c>
      <c r="Z599">
        <v>0</v>
      </c>
      <c r="AA599">
        <v>0</v>
      </c>
      <c r="AB599">
        <v>0</v>
      </c>
      <c r="AC599">
        <v>0</v>
      </c>
      <c r="AD599">
        <v>1</v>
      </c>
      <c r="AE599">
        <v>1</v>
      </c>
      <c r="AF599" t="s">
        <v>3</v>
      </c>
      <c r="AG599">
        <v>39.22</v>
      </c>
      <c r="AH599">
        <v>2</v>
      </c>
      <c r="AI599">
        <v>35383482</v>
      </c>
      <c r="AJ599">
        <v>599</v>
      </c>
      <c r="AK599">
        <v>0</v>
      </c>
      <c r="AL599">
        <v>0</v>
      </c>
      <c r="AM599">
        <v>0</v>
      </c>
      <c r="AN599">
        <v>0</v>
      </c>
      <c r="AO599">
        <v>0</v>
      </c>
      <c r="AP599">
        <v>0</v>
      </c>
      <c r="AQ599">
        <v>0</v>
      </c>
      <c r="AR599">
        <v>0</v>
      </c>
    </row>
    <row r="600" spans="1:44" x14ac:dyDescent="0.2">
      <c r="A600">
        <f>ROW(Source!A1930)</f>
        <v>1930</v>
      </c>
      <c r="B600">
        <v>35383485</v>
      </c>
      <c r="C600">
        <v>35383481</v>
      </c>
      <c r="D600">
        <v>35113206</v>
      </c>
      <c r="E600">
        <v>1</v>
      </c>
      <c r="F600">
        <v>1</v>
      </c>
      <c r="G600">
        <v>15872964</v>
      </c>
      <c r="H600">
        <v>2</v>
      </c>
      <c r="I600" t="s">
        <v>989</v>
      </c>
      <c r="J600" t="s">
        <v>990</v>
      </c>
      <c r="K600" t="s">
        <v>991</v>
      </c>
      <c r="L600">
        <v>1368</v>
      </c>
      <c r="N600">
        <v>1011</v>
      </c>
      <c r="O600" t="s">
        <v>988</v>
      </c>
      <c r="P600" t="s">
        <v>988</v>
      </c>
      <c r="Q600">
        <v>1</v>
      </c>
      <c r="X600">
        <v>6.9</v>
      </c>
      <c r="Y600">
        <v>0</v>
      </c>
      <c r="Z600">
        <v>4.72</v>
      </c>
      <c r="AA600">
        <v>0.1</v>
      </c>
      <c r="AB600">
        <v>0</v>
      </c>
      <c r="AC600">
        <v>0</v>
      </c>
      <c r="AD600">
        <v>1</v>
      </c>
      <c r="AE600">
        <v>0</v>
      </c>
      <c r="AF600" t="s">
        <v>3</v>
      </c>
      <c r="AG600">
        <v>6.9</v>
      </c>
      <c r="AH600">
        <v>2</v>
      </c>
      <c r="AI600">
        <v>35383483</v>
      </c>
      <c r="AJ600">
        <v>600</v>
      </c>
      <c r="AK600">
        <v>0</v>
      </c>
      <c r="AL600">
        <v>0</v>
      </c>
      <c r="AM600">
        <v>0</v>
      </c>
      <c r="AN600">
        <v>0</v>
      </c>
      <c r="AO600">
        <v>0</v>
      </c>
      <c r="AP600">
        <v>0</v>
      </c>
      <c r="AQ600">
        <v>0</v>
      </c>
      <c r="AR600">
        <v>0</v>
      </c>
    </row>
    <row r="601" spans="1:44" x14ac:dyDescent="0.2">
      <c r="A601">
        <f>ROW(Source!A1931)</f>
        <v>1931</v>
      </c>
      <c r="B601">
        <v>35383488</v>
      </c>
      <c r="C601">
        <v>35383486</v>
      </c>
      <c r="D601">
        <v>35111398</v>
      </c>
      <c r="E601">
        <v>15872964</v>
      </c>
      <c r="F601">
        <v>1</v>
      </c>
      <c r="G601">
        <v>15872964</v>
      </c>
      <c r="H601">
        <v>1</v>
      </c>
      <c r="I601" t="s">
        <v>982</v>
      </c>
      <c r="J601" t="s">
        <v>3</v>
      </c>
      <c r="K601" t="s">
        <v>983</v>
      </c>
      <c r="L601">
        <v>1191</v>
      </c>
      <c r="N601">
        <v>1013</v>
      </c>
      <c r="O601" t="s">
        <v>984</v>
      </c>
      <c r="P601" t="s">
        <v>984</v>
      </c>
      <c r="Q601">
        <v>1</v>
      </c>
      <c r="X601">
        <v>34.630000000000003</v>
      </c>
      <c r="Y601">
        <v>0</v>
      </c>
      <c r="Z601">
        <v>0</v>
      </c>
      <c r="AA601">
        <v>0</v>
      </c>
      <c r="AB601">
        <v>0</v>
      </c>
      <c r="AC601">
        <v>0</v>
      </c>
      <c r="AD601">
        <v>1</v>
      </c>
      <c r="AE601">
        <v>1</v>
      </c>
      <c r="AF601" t="s">
        <v>3</v>
      </c>
      <c r="AG601">
        <v>34.630000000000003</v>
      </c>
      <c r="AH601">
        <v>2</v>
      </c>
      <c r="AI601">
        <v>35383487</v>
      </c>
      <c r="AJ601">
        <v>601</v>
      </c>
      <c r="AK601">
        <v>0</v>
      </c>
      <c r="AL601">
        <v>0</v>
      </c>
      <c r="AM601">
        <v>0</v>
      </c>
      <c r="AN601">
        <v>0</v>
      </c>
      <c r="AO601">
        <v>0</v>
      </c>
      <c r="AP601">
        <v>0</v>
      </c>
      <c r="AQ601">
        <v>0</v>
      </c>
      <c r="AR601">
        <v>0</v>
      </c>
    </row>
    <row r="602" spans="1:44" x14ac:dyDescent="0.2">
      <c r="A602">
        <f>ROW(Source!A1967)</f>
        <v>1967</v>
      </c>
      <c r="B602">
        <v>35383549</v>
      </c>
      <c r="C602">
        <v>35383547</v>
      </c>
      <c r="D602">
        <v>35111398</v>
      </c>
      <c r="E602">
        <v>15872964</v>
      </c>
      <c r="F602">
        <v>1</v>
      </c>
      <c r="G602">
        <v>15872964</v>
      </c>
      <c r="H602">
        <v>1</v>
      </c>
      <c r="I602" t="s">
        <v>982</v>
      </c>
      <c r="J602" t="s">
        <v>3</v>
      </c>
      <c r="K602" t="s">
        <v>983</v>
      </c>
      <c r="L602">
        <v>1191</v>
      </c>
      <c r="N602">
        <v>1013</v>
      </c>
      <c r="O602" t="s">
        <v>984</v>
      </c>
      <c r="P602" t="s">
        <v>984</v>
      </c>
      <c r="Q602">
        <v>1</v>
      </c>
      <c r="X602">
        <v>5.84</v>
      </c>
      <c r="Y602">
        <v>0</v>
      </c>
      <c r="Z602">
        <v>0</v>
      </c>
      <c r="AA602">
        <v>0</v>
      </c>
      <c r="AB602">
        <v>0</v>
      </c>
      <c r="AC602">
        <v>0</v>
      </c>
      <c r="AD602">
        <v>1</v>
      </c>
      <c r="AE602">
        <v>1</v>
      </c>
      <c r="AF602" t="s">
        <v>3</v>
      </c>
      <c r="AG602">
        <v>5.84</v>
      </c>
      <c r="AH602">
        <v>2</v>
      </c>
      <c r="AI602">
        <v>35383548</v>
      </c>
      <c r="AJ602">
        <v>602</v>
      </c>
      <c r="AK602">
        <v>0</v>
      </c>
      <c r="AL602">
        <v>0</v>
      </c>
      <c r="AM602">
        <v>0</v>
      </c>
      <c r="AN602">
        <v>0</v>
      </c>
      <c r="AO602">
        <v>0</v>
      </c>
      <c r="AP602">
        <v>0</v>
      </c>
      <c r="AQ602">
        <v>0</v>
      </c>
      <c r="AR602">
        <v>0</v>
      </c>
    </row>
    <row r="603" spans="1:44" x14ac:dyDescent="0.2">
      <c r="A603">
        <f>ROW(Source!A1968)</f>
        <v>1968</v>
      </c>
      <c r="B603">
        <v>35383555</v>
      </c>
      <c r="C603">
        <v>35383550</v>
      </c>
      <c r="D603">
        <v>35111398</v>
      </c>
      <c r="E603">
        <v>15872964</v>
      </c>
      <c r="F603">
        <v>1</v>
      </c>
      <c r="G603">
        <v>15872964</v>
      </c>
      <c r="H603">
        <v>1</v>
      </c>
      <c r="I603" t="s">
        <v>982</v>
      </c>
      <c r="J603" t="s">
        <v>3</v>
      </c>
      <c r="K603" t="s">
        <v>983</v>
      </c>
      <c r="L603">
        <v>1191</v>
      </c>
      <c r="N603">
        <v>1013</v>
      </c>
      <c r="O603" t="s">
        <v>984</v>
      </c>
      <c r="P603" t="s">
        <v>984</v>
      </c>
      <c r="Q603">
        <v>1</v>
      </c>
      <c r="X603">
        <v>0.42</v>
      </c>
      <c r="Y603">
        <v>0</v>
      </c>
      <c r="Z603">
        <v>0</v>
      </c>
      <c r="AA603">
        <v>0</v>
      </c>
      <c r="AB603">
        <v>0</v>
      </c>
      <c r="AC603">
        <v>0</v>
      </c>
      <c r="AD603">
        <v>1</v>
      </c>
      <c r="AE603">
        <v>1</v>
      </c>
      <c r="AF603" t="s">
        <v>3</v>
      </c>
      <c r="AG603">
        <v>0.42</v>
      </c>
      <c r="AH603">
        <v>2</v>
      </c>
      <c r="AI603">
        <v>35383551</v>
      </c>
      <c r="AJ603">
        <v>603</v>
      </c>
      <c r="AK603">
        <v>0</v>
      </c>
      <c r="AL603">
        <v>0</v>
      </c>
      <c r="AM603">
        <v>0</v>
      </c>
      <c r="AN603">
        <v>0</v>
      </c>
      <c r="AO603">
        <v>0</v>
      </c>
      <c r="AP603">
        <v>0</v>
      </c>
      <c r="AQ603">
        <v>0</v>
      </c>
      <c r="AR603">
        <v>0</v>
      </c>
    </row>
    <row r="604" spans="1:44" x14ac:dyDescent="0.2">
      <c r="A604">
        <f>ROW(Source!A1968)</f>
        <v>1968</v>
      </c>
      <c r="B604">
        <v>35383556</v>
      </c>
      <c r="C604">
        <v>35383550</v>
      </c>
      <c r="D604">
        <v>35113190</v>
      </c>
      <c r="E604">
        <v>1</v>
      </c>
      <c r="F604">
        <v>1</v>
      </c>
      <c r="G604">
        <v>15872964</v>
      </c>
      <c r="H604">
        <v>2</v>
      </c>
      <c r="I604" t="s">
        <v>1111</v>
      </c>
      <c r="J604" t="s">
        <v>1112</v>
      </c>
      <c r="K604" t="s">
        <v>1113</v>
      </c>
      <c r="L604">
        <v>1368</v>
      </c>
      <c r="N604">
        <v>1011</v>
      </c>
      <c r="O604" t="s">
        <v>988</v>
      </c>
      <c r="P604" t="s">
        <v>988</v>
      </c>
      <c r="Q604">
        <v>1</v>
      </c>
      <c r="X604">
        <v>0.2</v>
      </c>
      <c r="Y604">
        <v>0</v>
      </c>
      <c r="Z604">
        <v>44.94</v>
      </c>
      <c r="AA604">
        <v>0.64</v>
      </c>
      <c r="AB604">
        <v>0</v>
      </c>
      <c r="AC604">
        <v>0</v>
      </c>
      <c r="AD604">
        <v>1</v>
      </c>
      <c r="AE604">
        <v>0</v>
      </c>
      <c r="AF604" t="s">
        <v>3</v>
      </c>
      <c r="AG604">
        <v>0.2</v>
      </c>
      <c r="AH604">
        <v>2</v>
      </c>
      <c r="AI604">
        <v>35383552</v>
      </c>
      <c r="AJ604">
        <v>604</v>
      </c>
      <c r="AK604">
        <v>0</v>
      </c>
      <c r="AL604">
        <v>0</v>
      </c>
      <c r="AM604">
        <v>0</v>
      </c>
      <c r="AN604">
        <v>0</v>
      </c>
      <c r="AO604">
        <v>0</v>
      </c>
      <c r="AP604">
        <v>0</v>
      </c>
      <c r="AQ604">
        <v>0</v>
      </c>
      <c r="AR604">
        <v>0</v>
      </c>
    </row>
    <row r="605" spans="1:44" x14ac:dyDescent="0.2">
      <c r="A605">
        <f>ROW(Source!A1968)</f>
        <v>1968</v>
      </c>
      <c r="B605">
        <v>35383557</v>
      </c>
      <c r="C605">
        <v>35383550</v>
      </c>
      <c r="D605">
        <v>35115233</v>
      </c>
      <c r="E605">
        <v>1</v>
      </c>
      <c r="F605">
        <v>1</v>
      </c>
      <c r="G605">
        <v>15872964</v>
      </c>
      <c r="H605">
        <v>3</v>
      </c>
      <c r="I605" t="s">
        <v>1114</v>
      </c>
      <c r="J605" t="s">
        <v>1115</v>
      </c>
      <c r="K605" t="s">
        <v>1116</v>
      </c>
      <c r="L605">
        <v>1339</v>
      </c>
      <c r="N605">
        <v>1007</v>
      </c>
      <c r="O605" t="s">
        <v>1117</v>
      </c>
      <c r="P605" t="s">
        <v>1117</v>
      </c>
      <c r="Q605">
        <v>1</v>
      </c>
      <c r="X605">
        <v>1.7600000000000001E-2</v>
      </c>
      <c r="Y605">
        <v>54.81</v>
      </c>
      <c r="Z605">
        <v>0</v>
      </c>
      <c r="AA605">
        <v>0</v>
      </c>
      <c r="AB605">
        <v>0</v>
      </c>
      <c r="AC605">
        <v>0</v>
      </c>
      <c r="AD605">
        <v>1</v>
      </c>
      <c r="AE605">
        <v>0</v>
      </c>
      <c r="AF605" t="s">
        <v>3</v>
      </c>
      <c r="AG605">
        <v>1.7600000000000001E-2</v>
      </c>
      <c r="AH605">
        <v>2</v>
      </c>
      <c r="AI605">
        <v>35383553</v>
      </c>
      <c r="AJ605">
        <v>605</v>
      </c>
      <c r="AK605">
        <v>0</v>
      </c>
      <c r="AL605">
        <v>0</v>
      </c>
      <c r="AM605">
        <v>0</v>
      </c>
      <c r="AN605">
        <v>0</v>
      </c>
      <c r="AO605">
        <v>0</v>
      </c>
      <c r="AP605">
        <v>0</v>
      </c>
      <c r="AQ605">
        <v>0</v>
      </c>
      <c r="AR605">
        <v>0</v>
      </c>
    </row>
    <row r="606" spans="1:44" x14ac:dyDescent="0.2">
      <c r="A606">
        <f>ROW(Source!A1968)</f>
        <v>1968</v>
      </c>
      <c r="B606">
        <v>35383558</v>
      </c>
      <c r="C606">
        <v>35383550</v>
      </c>
      <c r="D606">
        <v>35117602</v>
      </c>
      <c r="E606">
        <v>1</v>
      </c>
      <c r="F606">
        <v>1</v>
      </c>
      <c r="G606">
        <v>15872964</v>
      </c>
      <c r="H606">
        <v>3</v>
      </c>
      <c r="I606" t="s">
        <v>1118</v>
      </c>
      <c r="J606" t="s">
        <v>1119</v>
      </c>
      <c r="K606" t="s">
        <v>1120</v>
      </c>
      <c r="L606">
        <v>1354</v>
      </c>
      <c r="N606">
        <v>1010</v>
      </c>
      <c r="O606" t="s">
        <v>52</v>
      </c>
      <c r="P606" t="s">
        <v>52</v>
      </c>
      <c r="Q606">
        <v>1</v>
      </c>
      <c r="X606">
        <v>6.7000000000000002E-3</v>
      </c>
      <c r="Y606">
        <v>16620.27</v>
      </c>
      <c r="Z606">
        <v>0</v>
      </c>
      <c r="AA606">
        <v>0</v>
      </c>
      <c r="AB606">
        <v>0</v>
      </c>
      <c r="AC606">
        <v>0</v>
      </c>
      <c r="AD606">
        <v>1</v>
      </c>
      <c r="AE606">
        <v>0</v>
      </c>
      <c r="AF606" t="s">
        <v>3</v>
      </c>
      <c r="AG606">
        <v>6.7000000000000002E-3</v>
      </c>
      <c r="AH606">
        <v>2</v>
      </c>
      <c r="AI606">
        <v>35383554</v>
      </c>
      <c r="AJ606">
        <v>606</v>
      </c>
      <c r="AK606">
        <v>0</v>
      </c>
      <c r="AL606">
        <v>0</v>
      </c>
      <c r="AM606">
        <v>0</v>
      </c>
      <c r="AN606">
        <v>0</v>
      </c>
      <c r="AO606">
        <v>0</v>
      </c>
      <c r="AP606">
        <v>0</v>
      </c>
      <c r="AQ606">
        <v>0</v>
      </c>
      <c r="AR606">
        <v>0</v>
      </c>
    </row>
    <row r="607" spans="1:44" x14ac:dyDescent="0.2">
      <c r="A607">
        <f>ROW(Source!A1969)</f>
        <v>1969</v>
      </c>
      <c r="B607">
        <v>35383563</v>
      </c>
      <c r="C607">
        <v>35383559</v>
      </c>
      <c r="D607">
        <v>35111398</v>
      </c>
      <c r="E607">
        <v>15872964</v>
      </c>
      <c r="F607">
        <v>1</v>
      </c>
      <c r="G607">
        <v>15872964</v>
      </c>
      <c r="H607">
        <v>1</v>
      </c>
      <c r="I607" t="s">
        <v>982</v>
      </c>
      <c r="J607" t="s">
        <v>3</v>
      </c>
      <c r="K607" t="s">
        <v>983</v>
      </c>
      <c r="L607">
        <v>1191</v>
      </c>
      <c r="N607">
        <v>1013</v>
      </c>
      <c r="O607" t="s">
        <v>984</v>
      </c>
      <c r="P607" t="s">
        <v>984</v>
      </c>
      <c r="Q607">
        <v>1</v>
      </c>
      <c r="X607">
        <v>14</v>
      </c>
      <c r="Y607">
        <v>0</v>
      </c>
      <c r="Z607">
        <v>0</v>
      </c>
      <c r="AA607">
        <v>0</v>
      </c>
      <c r="AB607">
        <v>0</v>
      </c>
      <c r="AC607">
        <v>0</v>
      </c>
      <c r="AD607">
        <v>1</v>
      </c>
      <c r="AE607">
        <v>1</v>
      </c>
      <c r="AF607" t="s">
        <v>3</v>
      </c>
      <c r="AG607">
        <v>14</v>
      </c>
      <c r="AH607">
        <v>2</v>
      </c>
      <c r="AI607">
        <v>35383560</v>
      </c>
      <c r="AJ607">
        <v>607</v>
      </c>
      <c r="AK607">
        <v>0</v>
      </c>
      <c r="AL607">
        <v>0</v>
      </c>
      <c r="AM607">
        <v>0</v>
      </c>
      <c r="AN607">
        <v>0</v>
      </c>
      <c r="AO607">
        <v>0</v>
      </c>
      <c r="AP607">
        <v>0</v>
      </c>
      <c r="AQ607">
        <v>0</v>
      </c>
      <c r="AR607">
        <v>0</v>
      </c>
    </row>
    <row r="608" spans="1:44" x14ac:dyDescent="0.2">
      <c r="A608">
        <f>ROW(Source!A1969)</f>
        <v>1969</v>
      </c>
      <c r="B608">
        <v>35383564</v>
      </c>
      <c r="C608">
        <v>35383559</v>
      </c>
      <c r="D608">
        <v>35112687</v>
      </c>
      <c r="E608">
        <v>1</v>
      </c>
      <c r="F608">
        <v>1</v>
      </c>
      <c r="G608">
        <v>15872964</v>
      </c>
      <c r="H608">
        <v>2</v>
      </c>
      <c r="I608" t="s">
        <v>1121</v>
      </c>
      <c r="J608" t="s">
        <v>1122</v>
      </c>
      <c r="K608" t="s">
        <v>1123</v>
      </c>
      <c r="L608">
        <v>1368</v>
      </c>
      <c r="N608">
        <v>1011</v>
      </c>
      <c r="O608" t="s">
        <v>988</v>
      </c>
      <c r="P608" t="s">
        <v>988</v>
      </c>
      <c r="Q608">
        <v>1</v>
      </c>
      <c r="X608">
        <v>3.65</v>
      </c>
      <c r="Y608">
        <v>0</v>
      </c>
      <c r="Z608">
        <v>1635</v>
      </c>
      <c r="AA608">
        <v>832.91</v>
      </c>
      <c r="AB608">
        <v>0</v>
      </c>
      <c r="AC608">
        <v>0</v>
      </c>
      <c r="AD608">
        <v>1</v>
      </c>
      <c r="AE608">
        <v>0</v>
      </c>
      <c r="AF608" t="s">
        <v>3</v>
      </c>
      <c r="AG608">
        <v>3.65</v>
      </c>
      <c r="AH608">
        <v>2</v>
      </c>
      <c r="AI608">
        <v>35383561</v>
      </c>
      <c r="AJ608">
        <v>608</v>
      </c>
      <c r="AK608">
        <v>0</v>
      </c>
      <c r="AL608">
        <v>0</v>
      </c>
      <c r="AM608">
        <v>0</v>
      </c>
      <c r="AN608">
        <v>0</v>
      </c>
      <c r="AO608">
        <v>0</v>
      </c>
      <c r="AP608">
        <v>0</v>
      </c>
      <c r="AQ608">
        <v>0</v>
      </c>
      <c r="AR608">
        <v>0</v>
      </c>
    </row>
    <row r="609" spans="1:44" x14ac:dyDescent="0.2">
      <c r="A609">
        <f>ROW(Source!A1969)</f>
        <v>1969</v>
      </c>
      <c r="B609">
        <v>35383565</v>
      </c>
      <c r="C609">
        <v>35383559</v>
      </c>
      <c r="D609">
        <v>35113169</v>
      </c>
      <c r="E609">
        <v>1</v>
      </c>
      <c r="F609">
        <v>1</v>
      </c>
      <c r="G609">
        <v>15872964</v>
      </c>
      <c r="H609">
        <v>2</v>
      </c>
      <c r="I609" t="s">
        <v>1124</v>
      </c>
      <c r="J609" t="s">
        <v>1125</v>
      </c>
      <c r="K609" t="s">
        <v>1126</v>
      </c>
      <c r="L609">
        <v>1368</v>
      </c>
      <c r="N609">
        <v>1011</v>
      </c>
      <c r="O609" t="s">
        <v>988</v>
      </c>
      <c r="P609" t="s">
        <v>988</v>
      </c>
      <c r="Q609">
        <v>1</v>
      </c>
      <c r="X609">
        <v>3.65</v>
      </c>
      <c r="Y609">
        <v>0</v>
      </c>
      <c r="Z609">
        <v>7.15</v>
      </c>
      <c r="AA609">
        <v>0.09</v>
      </c>
      <c r="AB609">
        <v>0</v>
      </c>
      <c r="AC609">
        <v>0</v>
      </c>
      <c r="AD609">
        <v>1</v>
      </c>
      <c r="AE609">
        <v>0</v>
      </c>
      <c r="AF609" t="s">
        <v>3</v>
      </c>
      <c r="AG609">
        <v>3.65</v>
      </c>
      <c r="AH609">
        <v>2</v>
      </c>
      <c r="AI609">
        <v>35383562</v>
      </c>
      <c r="AJ609">
        <v>609</v>
      </c>
      <c r="AK609">
        <v>0</v>
      </c>
      <c r="AL609">
        <v>0</v>
      </c>
      <c r="AM609">
        <v>0</v>
      </c>
      <c r="AN609">
        <v>0</v>
      </c>
      <c r="AO609">
        <v>0</v>
      </c>
      <c r="AP609">
        <v>0</v>
      </c>
      <c r="AQ609">
        <v>0</v>
      </c>
      <c r="AR609">
        <v>0</v>
      </c>
    </row>
    <row r="610" spans="1:44" x14ac:dyDescent="0.2">
      <c r="A610">
        <f>ROW(Source!A1972)</f>
        <v>1972</v>
      </c>
      <c r="B610">
        <v>35383571</v>
      </c>
      <c r="C610">
        <v>35383568</v>
      </c>
      <c r="D610">
        <v>35111398</v>
      </c>
      <c r="E610">
        <v>15872964</v>
      </c>
      <c r="F610">
        <v>1</v>
      </c>
      <c r="G610">
        <v>15872964</v>
      </c>
      <c r="H610">
        <v>1</v>
      </c>
      <c r="I610" t="s">
        <v>982</v>
      </c>
      <c r="J610" t="s">
        <v>3</v>
      </c>
      <c r="K610" t="s">
        <v>983</v>
      </c>
      <c r="L610">
        <v>1191</v>
      </c>
      <c r="N610">
        <v>1013</v>
      </c>
      <c r="O610" t="s">
        <v>984</v>
      </c>
      <c r="P610" t="s">
        <v>984</v>
      </c>
      <c r="Q610">
        <v>1</v>
      </c>
      <c r="X610">
        <v>42.81</v>
      </c>
      <c r="Y610">
        <v>0</v>
      </c>
      <c r="Z610">
        <v>0</v>
      </c>
      <c r="AA610">
        <v>0</v>
      </c>
      <c r="AB610">
        <v>0</v>
      </c>
      <c r="AC610">
        <v>0</v>
      </c>
      <c r="AD610">
        <v>1</v>
      </c>
      <c r="AE610">
        <v>1</v>
      </c>
      <c r="AF610" t="s">
        <v>3</v>
      </c>
      <c r="AG610">
        <v>42.81</v>
      </c>
      <c r="AH610">
        <v>2</v>
      </c>
      <c r="AI610">
        <v>35383569</v>
      </c>
      <c r="AJ610">
        <v>610</v>
      </c>
      <c r="AK610">
        <v>0</v>
      </c>
      <c r="AL610">
        <v>0</v>
      </c>
      <c r="AM610">
        <v>0</v>
      </c>
      <c r="AN610">
        <v>0</v>
      </c>
      <c r="AO610">
        <v>0</v>
      </c>
      <c r="AP610">
        <v>0</v>
      </c>
      <c r="AQ610">
        <v>0</v>
      </c>
      <c r="AR610">
        <v>0</v>
      </c>
    </row>
    <row r="611" spans="1:44" x14ac:dyDescent="0.2">
      <c r="A611">
        <f>ROW(Source!A1972)</f>
        <v>1972</v>
      </c>
      <c r="B611">
        <v>35383572</v>
      </c>
      <c r="C611">
        <v>35383568</v>
      </c>
      <c r="D611">
        <v>35113206</v>
      </c>
      <c r="E611">
        <v>1</v>
      </c>
      <c r="F611">
        <v>1</v>
      </c>
      <c r="G611">
        <v>15872964</v>
      </c>
      <c r="H611">
        <v>2</v>
      </c>
      <c r="I611" t="s">
        <v>989</v>
      </c>
      <c r="J611" t="s">
        <v>990</v>
      </c>
      <c r="K611" t="s">
        <v>991</v>
      </c>
      <c r="L611">
        <v>1368</v>
      </c>
      <c r="N611">
        <v>1011</v>
      </c>
      <c r="O611" t="s">
        <v>988</v>
      </c>
      <c r="P611" t="s">
        <v>988</v>
      </c>
      <c r="Q611">
        <v>1</v>
      </c>
      <c r="X611">
        <v>6.9</v>
      </c>
      <c r="Y611">
        <v>0</v>
      </c>
      <c r="Z611">
        <v>4.72</v>
      </c>
      <c r="AA611">
        <v>0.1</v>
      </c>
      <c r="AB611">
        <v>0</v>
      </c>
      <c r="AC611">
        <v>0</v>
      </c>
      <c r="AD611">
        <v>1</v>
      </c>
      <c r="AE611">
        <v>0</v>
      </c>
      <c r="AF611" t="s">
        <v>3</v>
      </c>
      <c r="AG611">
        <v>6.9</v>
      </c>
      <c r="AH611">
        <v>2</v>
      </c>
      <c r="AI611">
        <v>35383570</v>
      </c>
      <c r="AJ611">
        <v>611</v>
      </c>
      <c r="AK611">
        <v>0</v>
      </c>
      <c r="AL611">
        <v>0</v>
      </c>
      <c r="AM611">
        <v>0</v>
      </c>
      <c r="AN611">
        <v>0</v>
      </c>
      <c r="AO611">
        <v>0</v>
      </c>
      <c r="AP611">
        <v>0</v>
      </c>
      <c r="AQ611">
        <v>0</v>
      </c>
      <c r="AR611">
        <v>0</v>
      </c>
    </row>
    <row r="612" spans="1:44" x14ac:dyDescent="0.2">
      <c r="A612">
        <f>ROW(Source!A1973)</f>
        <v>1973</v>
      </c>
      <c r="B612">
        <v>35383576</v>
      </c>
      <c r="C612">
        <v>35383573</v>
      </c>
      <c r="D612">
        <v>35111398</v>
      </c>
      <c r="E612">
        <v>15872964</v>
      </c>
      <c r="F612">
        <v>1</v>
      </c>
      <c r="G612">
        <v>15872964</v>
      </c>
      <c r="H612">
        <v>1</v>
      </c>
      <c r="I612" t="s">
        <v>982</v>
      </c>
      <c r="J612" t="s">
        <v>3</v>
      </c>
      <c r="K612" t="s">
        <v>983</v>
      </c>
      <c r="L612">
        <v>1191</v>
      </c>
      <c r="N612">
        <v>1013</v>
      </c>
      <c r="O612" t="s">
        <v>984</v>
      </c>
      <c r="P612" t="s">
        <v>984</v>
      </c>
      <c r="Q612">
        <v>1</v>
      </c>
      <c r="X612">
        <v>39.22</v>
      </c>
      <c r="Y612">
        <v>0</v>
      </c>
      <c r="Z612">
        <v>0</v>
      </c>
      <c r="AA612">
        <v>0</v>
      </c>
      <c r="AB612">
        <v>0</v>
      </c>
      <c r="AC612">
        <v>0</v>
      </c>
      <c r="AD612">
        <v>1</v>
      </c>
      <c r="AE612">
        <v>1</v>
      </c>
      <c r="AF612" t="s">
        <v>3</v>
      </c>
      <c r="AG612">
        <v>39.22</v>
      </c>
      <c r="AH612">
        <v>2</v>
      </c>
      <c r="AI612">
        <v>35383574</v>
      </c>
      <c r="AJ612">
        <v>612</v>
      </c>
      <c r="AK612">
        <v>0</v>
      </c>
      <c r="AL612">
        <v>0</v>
      </c>
      <c r="AM612">
        <v>0</v>
      </c>
      <c r="AN612">
        <v>0</v>
      </c>
      <c r="AO612">
        <v>0</v>
      </c>
      <c r="AP612">
        <v>0</v>
      </c>
      <c r="AQ612">
        <v>0</v>
      </c>
      <c r="AR612">
        <v>0</v>
      </c>
    </row>
    <row r="613" spans="1:44" x14ac:dyDescent="0.2">
      <c r="A613">
        <f>ROW(Source!A1973)</f>
        <v>1973</v>
      </c>
      <c r="B613">
        <v>35383577</v>
      </c>
      <c r="C613">
        <v>35383573</v>
      </c>
      <c r="D613">
        <v>35113206</v>
      </c>
      <c r="E613">
        <v>1</v>
      </c>
      <c r="F613">
        <v>1</v>
      </c>
      <c r="G613">
        <v>15872964</v>
      </c>
      <c r="H613">
        <v>2</v>
      </c>
      <c r="I613" t="s">
        <v>989</v>
      </c>
      <c r="J613" t="s">
        <v>990</v>
      </c>
      <c r="K613" t="s">
        <v>991</v>
      </c>
      <c r="L613">
        <v>1368</v>
      </c>
      <c r="N613">
        <v>1011</v>
      </c>
      <c r="O613" t="s">
        <v>988</v>
      </c>
      <c r="P613" t="s">
        <v>988</v>
      </c>
      <c r="Q613">
        <v>1</v>
      </c>
      <c r="X613">
        <v>6.9</v>
      </c>
      <c r="Y613">
        <v>0</v>
      </c>
      <c r="Z613">
        <v>4.72</v>
      </c>
      <c r="AA613">
        <v>0.1</v>
      </c>
      <c r="AB613">
        <v>0</v>
      </c>
      <c r="AC613">
        <v>0</v>
      </c>
      <c r="AD613">
        <v>1</v>
      </c>
      <c r="AE613">
        <v>0</v>
      </c>
      <c r="AF613" t="s">
        <v>3</v>
      </c>
      <c r="AG613">
        <v>6.9</v>
      </c>
      <c r="AH613">
        <v>2</v>
      </c>
      <c r="AI613">
        <v>35383575</v>
      </c>
      <c r="AJ613">
        <v>613</v>
      </c>
      <c r="AK613">
        <v>0</v>
      </c>
      <c r="AL613">
        <v>0</v>
      </c>
      <c r="AM613">
        <v>0</v>
      </c>
      <c r="AN613">
        <v>0</v>
      </c>
      <c r="AO613">
        <v>0</v>
      </c>
      <c r="AP613">
        <v>0</v>
      </c>
      <c r="AQ613">
        <v>0</v>
      </c>
      <c r="AR613">
        <v>0</v>
      </c>
    </row>
    <row r="614" spans="1:44" x14ac:dyDescent="0.2">
      <c r="A614">
        <f>ROW(Source!A1974)</f>
        <v>1974</v>
      </c>
      <c r="B614">
        <v>35383580</v>
      </c>
      <c r="C614">
        <v>35383578</v>
      </c>
      <c r="D614">
        <v>35111398</v>
      </c>
      <c r="E614">
        <v>15872964</v>
      </c>
      <c r="F614">
        <v>1</v>
      </c>
      <c r="G614">
        <v>15872964</v>
      </c>
      <c r="H614">
        <v>1</v>
      </c>
      <c r="I614" t="s">
        <v>982</v>
      </c>
      <c r="J614" t="s">
        <v>3</v>
      </c>
      <c r="K614" t="s">
        <v>983</v>
      </c>
      <c r="L614">
        <v>1191</v>
      </c>
      <c r="N614">
        <v>1013</v>
      </c>
      <c r="O614" t="s">
        <v>984</v>
      </c>
      <c r="P614" t="s">
        <v>984</v>
      </c>
      <c r="Q614">
        <v>1</v>
      </c>
      <c r="X614">
        <v>34.630000000000003</v>
      </c>
      <c r="Y614">
        <v>0</v>
      </c>
      <c r="Z614">
        <v>0</v>
      </c>
      <c r="AA614">
        <v>0</v>
      </c>
      <c r="AB614">
        <v>0</v>
      </c>
      <c r="AC614">
        <v>0</v>
      </c>
      <c r="AD614">
        <v>1</v>
      </c>
      <c r="AE614">
        <v>1</v>
      </c>
      <c r="AF614" t="s">
        <v>3</v>
      </c>
      <c r="AG614">
        <v>34.630000000000003</v>
      </c>
      <c r="AH614">
        <v>2</v>
      </c>
      <c r="AI614">
        <v>35383579</v>
      </c>
      <c r="AJ614">
        <v>614</v>
      </c>
      <c r="AK614">
        <v>0</v>
      </c>
      <c r="AL614">
        <v>0</v>
      </c>
      <c r="AM614">
        <v>0</v>
      </c>
      <c r="AN614">
        <v>0</v>
      </c>
      <c r="AO614">
        <v>0</v>
      </c>
      <c r="AP614">
        <v>0</v>
      </c>
      <c r="AQ614">
        <v>0</v>
      </c>
      <c r="AR614">
        <v>0</v>
      </c>
    </row>
    <row r="615" spans="1:44" x14ac:dyDescent="0.2">
      <c r="A615">
        <f>ROW(Source!A2010)</f>
        <v>2010</v>
      </c>
      <c r="B615">
        <v>35383641</v>
      </c>
      <c r="C615">
        <v>35383639</v>
      </c>
      <c r="D615">
        <v>35111398</v>
      </c>
      <c r="E615">
        <v>15872964</v>
      </c>
      <c r="F615">
        <v>1</v>
      </c>
      <c r="G615">
        <v>15872964</v>
      </c>
      <c r="H615">
        <v>1</v>
      </c>
      <c r="I615" t="s">
        <v>982</v>
      </c>
      <c r="J615" t="s">
        <v>3</v>
      </c>
      <c r="K615" t="s">
        <v>983</v>
      </c>
      <c r="L615">
        <v>1191</v>
      </c>
      <c r="N615">
        <v>1013</v>
      </c>
      <c r="O615" t="s">
        <v>984</v>
      </c>
      <c r="P615" t="s">
        <v>984</v>
      </c>
      <c r="Q615">
        <v>1</v>
      </c>
      <c r="X615">
        <v>5.84</v>
      </c>
      <c r="Y615">
        <v>0</v>
      </c>
      <c r="Z615">
        <v>0</v>
      </c>
      <c r="AA615">
        <v>0</v>
      </c>
      <c r="AB615">
        <v>0</v>
      </c>
      <c r="AC615">
        <v>0</v>
      </c>
      <c r="AD615">
        <v>1</v>
      </c>
      <c r="AE615">
        <v>1</v>
      </c>
      <c r="AF615" t="s">
        <v>3</v>
      </c>
      <c r="AG615">
        <v>5.84</v>
      </c>
      <c r="AH615">
        <v>2</v>
      </c>
      <c r="AI615">
        <v>35383640</v>
      </c>
      <c r="AJ615">
        <v>615</v>
      </c>
      <c r="AK615">
        <v>0</v>
      </c>
      <c r="AL615">
        <v>0</v>
      </c>
      <c r="AM615">
        <v>0</v>
      </c>
      <c r="AN615">
        <v>0</v>
      </c>
      <c r="AO615">
        <v>0</v>
      </c>
      <c r="AP615">
        <v>0</v>
      </c>
      <c r="AQ615">
        <v>0</v>
      </c>
      <c r="AR615">
        <v>0</v>
      </c>
    </row>
    <row r="616" spans="1:44" x14ac:dyDescent="0.2">
      <c r="A616">
        <f>ROW(Source!A2011)</f>
        <v>2011</v>
      </c>
      <c r="B616">
        <v>35383647</v>
      </c>
      <c r="C616">
        <v>35383642</v>
      </c>
      <c r="D616">
        <v>35111398</v>
      </c>
      <c r="E616">
        <v>15872964</v>
      </c>
      <c r="F616">
        <v>1</v>
      </c>
      <c r="G616">
        <v>15872964</v>
      </c>
      <c r="H616">
        <v>1</v>
      </c>
      <c r="I616" t="s">
        <v>982</v>
      </c>
      <c r="J616" t="s">
        <v>3</v>
      </c>
      <c r="K616" t="s">
        <v>983</v>
      </c>
      <c r="L616">
        <v>1191</v>
      </c>
      <c r="N616">
        <v>1013</v>
      </c>
      <c r="O616" t="s">
        <v>984</v>
      </c>
      <c r="P616" t="s">
        <v>984</v>
      </c>
      <c r="Q616">
        <v>1</v>
      </c>
      <c r="X616">
        <v>0.42</v>
      </c>
      <c r="Y616">
        <v>0</v>
      </c>
      <c r="Z616">
        <v>0</v>
      </c>
      <c r="AA616">
        <v>0</v>
      </c>
      <c r="AB616">
        <v>0</v>
      </c>
      <c r="AC616">
        <v>0</v>
      </c>
      <c r="AD616">
        <v>1</v>
      </c>
      <c r="AE616">
        <v>1</v>
      </c>
      <c r="AF616" t="s">
        <v>3</v>
      </c>
      <c r="AG616">
        <v>0.42</v>
      </c>
      <c r="AH616">
        <v>2</v>
      </c>
      <c r="AI616">
        <v>35383643</v>
      </c>
      <c r="AJ616">
        <v>616</v>
      </c>
      <c r="AK616">
        <v>0</v>
      </c>
      <c r="AL616">
        <v>0</v>
      </c>
      <c r="AM616">
        <v>0</v>
      </c>
      <c r="AN616">
        <v>0</v>
      </c>
      <c r="AO616">
        <v>0</v>
      </c>
      <c r="AP616">
        <v>0</v>
      </c>
      <c r="AQ616">
        <v>0</v>
      </c>
      <c r="AR616">
        <v>0</v>
      </c>
    </row>
    <row r="617" spans="1:44" x14ac:dyDescent="0.2">
      <c r="A617">
        <f>ROW(Source!A2011)</f>
        <v>2011</v>
      </c>
      <c r="B617">
        <v>35383648</v>
      </c>
      <c r="C617">
        <v>35383642</v>
      </c>
      <c r="D617">
        <v>35113190</v>
      </c>
      <c r="E617">
        <v>1</v>
      </c>
      <c r="F617">
        <v>1</v>
      </c>
      <c r="G617">
        <v>15872964</v>
      </c>
      <c r="H617">
        <v>2</v>
      </c>
      <c r="I617" t="s">
        <v>1111</v>
      </c>
      <c r="J617" t="s">
        <v>1112</v>
      </c>
      <c r="K617" t="s">
        <v>1113</v>
      </c>
      <c r="L617">
        <v>1368</v>
      </c>
      <c r="N617">
        <v>1011</v>
      </c>
      <c r="O617" t="s">
        <v>988</v>
      </c>
      <c r="P617" t="s">
        <v>988</v>
      </c>
      <c r="Q617">
        <v>1</v>
      </c>
      <c r="X617">
        <v>0.2</v>
      </c>
      <c r="Y617">
        <v>0</v>
      </c>
      <c r="Z617">
        <v>44.94</v>
      </c>
      <c r="AA617">
        <v>0.64</v>
      </c>
      <c r="AB617">
        <v>0</v>
      </c>
      <c r="AC617">
        <v>0</v>
      </c>
      <c r="AD617">
        <v>1</v>
      </c>
      <c r="AE617">
        <v>0</v>
      </c>
      <c r="AF617" t="s">
        <v>3</v>
      </c>
      <c r="AG617">
        <v>0.2</v>
      </c>
      <c r="AH617">
        <v>2</v>
      </c>
      <c r="AI617">
        <v>35383644</v>
      </c>
      <c r="AJ617">
        <v>617</v>
      </c>
      <c r="AK617">
        <v>0</v>
      </c>
      <c r="AL617">
        <v>0</v>
      </c>
      <c r="AM617">
        <v>0</v>
      </c>
      <c r="AN617">
        <v>0</v>
      </c>
      <c r="AO617">
        <v>0</v>
      </c>
      <c r="AP617">
        <v>0</v>
      </c>
      <c r="AQ617">
        <v>0</v>
      </c>
      <c r="AR617">
        <v>0</v>
      </c>
    </row>
    <row r="618" spans="1:44" x14ac:dyDescent="0.2">
      <c r="A618">
        <f>ROW(Source!A2011)</f>
        <v>2011</v>
      </c>
      <c r="B618">
        <v>35383649</v>
      </c>
      <c r="C618">
        <v>35383642</v>
      </c>
      <c r="D618">
        <v>35115233</v>
      </c>
      <c r="E618">
        <v>1</v>
      </c>
      <c r="F618">
        <v>1</v>
      </c>
      <c r="G618">
        <v>15872964</v>
      </c>
      <c r="H618">
        <v>3</v>
      </c>
      <c r="I618" t="s">
        <v>1114</v>
      </c>
      <c r="J618" t="s">
        <v>1115</v>
      </c>
      <c r="K618" t="s">
        <v>1116</v>
      </c>
      <c r="L618">
        <v>1339</v>
      </c>
      <c r="N618">
        <v>1007</v>
      </c>
      <c r="O618" t="s">
        <v>1117</v>
      </c>
      <c r="P618" t="s">
        <v>1117</v>
      </c>
      <c r="Q618">
        <v>1</v>
      </c>
      <c r="X618">
        <v>1.7600000000000001E-2</v>
      </c>
      <c r="Y618">
        <v>54.81</v>
      </c>
      <c r="Z618">
        <v>0</v>
      </c>
      <c r="AA618">
        <v>0</v>
      </c>
      <c r="AB618">
        <v>0</v>
      </c>
      <c r="AC618">
        <v>0</v>
      </c>
      <c r="AD618">
        <v>1</v>
      </c>
      <c r="AE618">
        <v>0</v>
      </c>
      <c r="AF618" t="s">
        <v>3</v>
      </c>
      <c r="AG618">
        <v>1.7600000000000001E-2</v>
      </c>
      <c r="AH618">
        <v>2</v>
      </c>
      <c r="AI618">
        <v>35383645</v>
      </c>
      <c r="AJ618">
        <v>618</v>
      </c>
      <c r="AK618">
        <v>0</v>
      </c>
      <c r="AL618">
        <v>0</v>
      </c>
      <c r="AM618">
        <v>0</v>
      </c>
      <c r="AN618">
        <v>0</v>
      </c>
      <c r="AO618">
        <v>0</v>
      </c>
      <c r="AP618">
        <v>0</v>
      </c>
      <c r="AQ618">
        <v>0</v>
      </c>
      <c r="AR618">
        <v>0</v>
      </c>
    </row>
    <row r="619" spans="1:44" x14ac:dyDescent="0.2">
      <c r="A619">
        <f>ROW(Source!A2011)</f>
        <v>2011</v>
      </c>
      <c r="B619">
        <v>35383650</v>
      </c>
      <c r="C619">
        <v>35383642</v>
      </c>
      <c r="D619">
        <v>35117602</v>
      </c>
      <c r="E619">
        <v>1</v>
      </c>
      <c r="F619">
        <v>1</v>
      </c>
      <c r="G619">
        <v>15872964</v>
      </c>
      <c r="H619">
        <v>3</v>
      </c>
      <c r="I619" t="s">
        <v>1118</v>
      </c>
      <c r="J619" t="s">
        <v>1119</v>
      </c>
      <c r="K619" t="s">
        <v>1120</v>
      </c>
      <c r="L619">
        <v>1354</v>
      </c>
      <c r="N619">
        <v>1010</v>
      </c>
      <c r="O619" t="s">
        <v>52</v>
      </c>
      <c r="P619" t="s">
        <v>52</v>
      </c>
      <c r="Q619">
        <v>1</v>
      </c>
      <c r="X619">
        <v>6.7000000000000002E-3</v>
      </c>
      <c r="Y619">
        <v>16620.27</v>
      </c>
      <c r="Z619">
        <v>0</v>
      </c>
      <c r="AA619">
        <v>0</v>
      </c>
      <c r="AB619">
        <v>0</v>
      </c>
      <c r="AC619">
        <v>0</v>
      </c>
      <c r="AD619">
        <v>1</v>
      </c>
      <c r="AE619">
        <v>0</v>
      </c>
      <c r="AF619" t="s">
        <v>3</v>
      </c>
      <c r="AG619">
        <v>6.7000000000000002E-3</v>
      </c>
      <c r="AH619">
        <v>2</v>
      </c>
      <c r="AI619">
        <v>35383646</v>
      </c>
      <c r="AJ619">
        <v>619</v>
      </c>
      <c r="AK619">
        <v>0</v>
      </c>
      <c r="AL619">
        <v>0</v>
      </c>
      <c r="AM619">
        <v>0</v>
      </c>
      <c r="AN619">
        <v>0</v>
      </c>
      <c r="AO619">
        <v>0</v>
      </c>
      <c r="AP619">
        <v>0</v>
      </c>
      <c r="AQ619">
        <v>0</v>
      </c>
      <c r="AR619">
        <v>0</v>
      </c>
    </row>
    <row r="620" spans="1:44" x14ac:dyDescent="0.2">
      <c r="A620">
        <f>ROW(Source!A2012)</f>
        <v>2012</v>
      </c>
      <c r="B620">
        <v>35383655</v>
      </c>
      <c r="C620">
        <v>35383651</v>
      </c>
      <c r="D620">
        <v>35111398</v>
      </c>
      <c r="E620">
        <v>15872964</v>
      </c>
      <c r="F620">
        <v>1</v>
      </c>
      <c r="G620">
        <v>15872964</v>
      </c>
      <c r="H620">
        <v>1</v>
      </c>
      <c r="I620" t="s">
        <v>982</v>
      </c>
      <c r="J620" t="s">
        <v>3</v>
      </c>
      <c r="K620" t="s">
        <v>983</v>
      </c>
      <c r="L620">
        <v>1191</v>
      </c>
      <c r="N620">
        <v>1013</v>
      </c>
      <c r="O620" t="s">
        <v>984</v>
      </c>
      <c r="P620" t="s">
        <v>984</v>
      </c>
      <c r="Q620">
        <v>1</v>
      </c>
      <c r="X620">
        <v>14</v>
      </c>
      <c r="Y620">
        <v>0</v>
      </c>
      <c r="Z620">
        <v>0</v>
      </c>
      <c r="AA620">
        <v>0</v>
      </c>
      <c r="AB620">
        <v>0</v>
      </c>
      <c r="AC620">
        <v>0</v>
      </c>
      <c r="AD620">
        <v>1</v>
      </c>
      <c r="AE620">
        <v>1</v>
      </c>
      <c r="AF620" t="s">
        <v>3</v>
      </c>
      <c r="AG620">
        <v>14</v>
      </c>
      <c r="AH620">
        <v>2</v>
      </c>
      <c r="AI620">
        <v>35383652</v>
      </c>
      <c r="AJ620">
        <v>620</v>
      </c>
      <c r="AK620">
        <v>0</v>
      </c>
      <c r="AL620">
        <v>0</v>
      </c>
      <c r="AM620">
        <v>0</v>
      </c>
      <c r="AN620">
        <v>0</v>
      </c>
      <c r="AO620">
        <v>0</v>
      </c>
      <c r="AP620">
        <v>0</v>
      </c>
      <c r="AQ620">
        <v>0</v>
      </c>
      <c r="AR620">
        <v>0</v>
      </c>
    </row>
    <row r="621" spans="1:44" x14ac:dyDescent="0.2">
      <c r="A621">
        <f>ROW(Source!A2012)</f>
        <v>2012</v>
      </c>
      <c r="B621">
        <v>35383656</v>
      </c>
      <c r="C621">
        <v>35383651</v>
      </c>
      <c r="D621">
        <v>35112687</v>
      </c>
      <c r="E621">
        <v>1</v>
      </c>
      <c r="F621">
        <v>1</v>
      </c>
      <c r="G621">
        <v>15872964</v>
      </c>
      <c r="H621">
        <v>2</v>
      </c>
      <c r="I621" t="s">
        <v>1121</v>
      </c>
      <c r="J621" t="s">
        <v>1122</v>
      </c>
      <c r="K621" t="s">
        <v>1123</v>
      </c>
      <c r="L621">
        <v>1368</v>
      </c>
      <c r="N621">
        <v>1011</v>
      </c>
      <c r="O621" t="s">
        <v>988</v>
      </c>
      <c r="P621" t="s">
        <v>988</v>
      </c>
      <c r="Q621">
        <v>1</v>
      </c>
      <c r="X621">
        <v>3.65</v>
      </c>
      <c r="Y621">
        <v>0</v>
      </c>
      <c r="Z621">
        <v>1635</v>
      </c>
      <c r="AA621">
        <v>832.91</v>
      </c>
      <c r="AB621">
        <v>0</v>
      </c>
      <c r="AC621">
        <v>0</v>
      </c>
      <c r="AD621">
        <v>1</v>
      </c>
      <c r="AE621">
        <v>0</v>
      </c>
      <c r="AF621" t="s">
        <v>3</v>
      </c>
      <c r="AG621">
        <v>3.65</v>
      </c>
      <c r="AH621">
        <v>2</v>
      </c>
      <c r="AI621">
        <v>35383653</v>
      </c>
      <c r="AJ621">
        <v>621</v>
      </c>
      <c r="AK621">
        <v>0</v>
      </c>
      <c r="AL621">
        <v>0</v>
      </c>
      <c r="AM621">
        <v>0</v>
      </c>
      <c r="AN621">
        <v>0</v>
      </c>
      <c r="AO621">
        <v>0</v>
      </c>
      <c r="AP621">
        <v>0</v>
      </c>
      <c r="AQ621">
        <v>0</v>
      </c>
      <c r="AR621">
        <v>0</v>
      </c>
    </row>
    <row r="622" spans="1:44" x14ac:dyDescent="0.2">
      <c r="A622">
        <f>ROW(Source!A2012)</f>
        <v>2012</v>
      </c>
      <c r="B622">
        <v>35383657</v>
      </c>
      <c r="C622">
        <v>35383651</v>
      </c>
      <c r="D622">
        <v>35113169</v>
      </c>
      <c r="E622">
        <v>1</v>
      </c>
      <c r="F622">
        <v>1</v>
      </c>
      <c r="G622">
        <v>15872964</v>
      </c>
      <c r="H622">
        <v>2</v>
      </c>
      <c r="I622" t="s">
        <v>1124</v>
      </c>
      <c r="J622" t="s">
        <v>1125</v>
      </c>
      <c r="K622" t="s">
        <v>1126</v>
      </c>
      <c r="L622">
        <v>1368</v>
      </c>
      <c r="N622">
        <v>1011</v>
      </c>
      <c r="O622" t="s">
        <v>988</v>
      </c>
      <c r="P622" t="s">
        <v>988</v>
      </c>
      <c r="Q622">
        <v>1</v>
      </c>
      <c r="X622">
        <v>3.65</v>
      </c>
      <c r="Y622">
        <v>0</v>
      </c>
      <c r="Z622">
        <v>7.15</v>
      </c>
      <c r="AA622">
        <v>0.09</v>
      </c>
      <c r="AB622">
        <v>0</v>
      </c>
      <c r="AC622">
        <v>0</v>
      </c>
      <c r="AD622">
        <v>1</v>
      </c>
      <c r="AE622">
        <v>0</v>
      </c>
      <c r="AF622" t="s">
        <v>3</v>
      </c>
      <c r="AG622">
        <v>3.65</v>
      </c>
      <c r="AH622">
        <v>2</v>
      </c>
      <c r="AI622">
        <v>35383654</v>
      </c>
      <c r="AJ622">
        <v>622</v>
      </c>
      <c r="AK622">
        <v>0</v>
      </c>
      <c r="AL622">
        <v>0</v>
      </c>
      <c r="AM622">
        <v>0</v>
      </c>
      <c r="AN622">
        <v>0</v>
      </c>
      <c r="AO622">
        <v>0</v>
      </c>
      <c r="AP622">
        <v>0</v>
      </c>
      <c r="AQ622">
        <v>0</v>
      </c>
      <c r="AR622">
        <v>0</v>
      </c>
    </row>
    <row r="623" spans="1:44" x14ac:dyDescent="0.2">
      <c r="A623">
        <f>ROW(Source!A2015)</f>
        <v>2015</v>
      </c>
      <c r="B623">
        <v>35383663</v>
      </c>
      <c r="C623">
        <v>35383660</v>
      </c>
      <c r="D623">
        <v>35111398</v>
      </c>
      <c r="E623">
        <v>15872964</v>
      </c>
      <c r="F623">
        <v>1</v>
      </c>
      <c r="G623">
        <v>15872964</v>
      </c>
      <c r="H623">
        <v>1</v>
      </c>
      <c r="I623" t="s">
        <v>982</v>
      </c>
      <c r="J623" t="s">
        <v>3</v>
      </c>
      <c r="K623" t="s">
        <v>983</v>
      </c>
      <c r="L623">
        <v>1191</v>
      </c>
      <c r="N623">
        <v>1013</v>
      </c>
      <c r="O623" t="s">
        <v>984</v>
      </c>
      <c r="P623" t="s">
        <v>984</v>
      </c>
      <c r="Q623">
        <v>1</v>
      </c>
      <c r="X623">
        <v>42.81</v>
      </c>
      <c r="Y623">
        <v>0</v>
      </c>
      <c r="Z623">
        <v>0</v>
      </c>
      <c r="AA623">
        <v>0</v>
      </c>
      <c r="AB623">
        <v>0</v>
      </c>
      <c r="AC623">
        <v>0</v>
      </c>
      <c r="AD623">
        <v>1</v>
      </c>
      <c r="AE623">
        <v>1</v>
      </c>
      <c r="AF623" t="s">
        <v>3</v>
      </c>
      <c r="AG623">
        <v>42.81</v>
      </c>
      <c r="AH623">
        <v>2</v>
      </c>
      <c r="AI623">
        <v>35383661</v>
      </c>
      <c r="AJ623">
        <v>623</v>
      </c>
      <c r="AK623">
        <v>0</v>
      </c>
      <c r="AL623">
        <v>0</v>
      </c>
      <c r="AM623">
        <v>0</v>
      </c>
      <c r="AN623">
        <v>0</v>
      </c>
      <c r="AO623">
        <v>0</v>
      </c>
      <c r="AP623">
        <v>0</v>
      </c>
      <c r="AQ623">
        <v>0</v>
      </c>
      <c r="AR623">
        <v>0</v>
      </c>
    </row>
    <row r="624" spans="1:44" x14ac:dyDescent="0.2">
      <c r="A624">
        <f>ROW(Source!A2015)</f>
        <v>2015</v>
      </c>
      <c r="B624">
        <v>35383664</v>
      </c>
      <c r="C624">
        <v>35383660</v>
      </c>
      <c r="D624">
        <v>35113206</v>
      </c>
      <c r="E624">
        <v>1</v>
      </c>
      <c r="F624">
        <v>1</v>
      </c>
      <c r="G624">
        <v>15872964</v>
      </c>
      <c r="H624">
        <v>2</v>
      </c>
      <c r="I624" t="s">
        <v>989</v>
      </c>
      <c r="J624" t="s">
        <v>990</v>
      </c>
      <c r="K624" t="s">
        <v>991</v>
      </c>
      <c r="L624">
        <v>1368</v>
      </c>
      <c r="N624">
        <v>1011</v>
      </c>
      <c r="O624" t="s">
        <v>988</v>
      </c>
      <c r="P624" t="s">
        <v>988</v>
      </c>
      <c r="Q624">
        <v>1</v>
      </c>
      <c r="X624">
        <v>6.9</v>
      </c>
      <c r="Y624">
        <v>0</v>
      </c>
      <c r="Z624">
        <v>4.72</v>
      </c>
      <c r="AA624">
        <v>0.1</v>
      </c>
      <c r="AB624">
        <v>0</v>
      </c>
      <c r="AC624">
        <v>0</v>
      </c>
      <c r="AD624">
        <v>1</v>
      </c>
      <c r="AE624">
        <v>0</v>
      </c>
      <c r="AF624" t="s">
        <v>3</v>
      </c>
      <c r="AG624">
        <v>6.9</v>
      </c>
      <c r="AH624">
        <v>2</v>
      </c>
      <c r="AI624">
        <v>35383662</v>
      </c>
      <c r="AJ624">
        <v>624</v>
      </c>
      <c r="AK624">
        <v>0</v>
      </c>
      <c r="AL624">
        <v>0</v>
      </c>
      <c r="AM624">
        <v>0</v>
      </c>
      <c r="AN624">
        <v>0</v>
      </c>
      <c r="AO624">
        <v>0</v>
      </c>
      <c r="AP624">
        <v>0</v>
      </c>
      <c r="AQ624">
        <v>0</v>
      </c>
      <c r="AR624">
        <v>0</v>
      </c>
    </row>
    <row r="625" spans="1:44" x14ac:dyDescent="0.2">
      <c r="A625">
        <f>ROW(Source!A2016)</f>
        <v>2016</v>
      </c>
      <c r="B625">
        <v>35383668</v>
      </c>
      <c r="C625">
        <v>35383665</v>
      </c>
      <c r="D625">
        <v>35111398</v>
      </c>
      <c r="E625">
        <v>15872964</v>
      </c>
      <c r="F625">
        <v>1</v>
      </c>
      <c r="G625">
        <v>15872964</v>
      </c>
      <c r="H625">
        <v>1</v>
      </c>
      <c r="I625" t="s">
        <v>982</v>
      </c>
      <c r="J625" t="s">
        <v>3</v>
      </c>
      <c r="K625" t="s">
        <v>983</v>
      </c>
      <c r="L625">
        <v>1191</v>
      </c>
      <c r="N625">
        <v>1013</v>
      </c>
      <c r="O625" t="s">
        <v>984</v>
      </c>
      <c r="P625" t="s">
        <v>984</v>
      </c>
      <c r="Q625">
        <v>1</v>
      </c>
      <c r="X625">
        <v>39.22</v>
      </c>
      <c r="Y625">
        <v>0</v>
      </c>
      <c r="Z625">
        <v>0</v>
      </c>
      <c r="AA625">
        <v>0</v>
      </c>
      <c r="AB625">
        <v>0</v>
      </c>
      <c r="AC625">
        <v>0</v>
      </c>
      <c r="AD625">
        <v>1</v>
      </c>
      <c r="AE625">
        <v>1</v>
      </c>
      <c r="AF625" t="s">
        <v>3</v>
      </c>
      <c r="AG625">
        <v>39.22</v>
      </c>
      <c r="AH625">
        <v>2</v>
      </c>
      <c r="AI625">
        <v>35383666</v>
      </c>
      <c r="AJ625">
        <v>625</v>
      </c>
      <c r="AK625">
        <v>0</v>
      </c>
      <c r="AL625">
        <v>0</v>
      </c>
      <c r="AM625">
        <v>0</v>
      </c>
      <c r="AN625">
        <v>0</v>
      </c>
      <c r="AO625">
        <v>0</v>
      </c>
      <c r="AP625">
        <v>0</v>
      </c>
      <c r="AQ625">
        <v>0</v>
      </c>
      <c r="AR625">
        <v>0</v>
      </c>
    </row>
    <row r="626" spans="1:44" x14ac:dyDescent="0.2">
      <c r="A626">
        <f>ROW(Source!A2016)</f>
        <v>2016</v>
      </c>
      <c r="B626">
        <v>35383669</v>
      </c>
      <c r="C626">
        <v>35383665</v>
      </c>
      <c r="D626">
        <v>35113206</v>
      </c>
      <c r="E626">
        <v>1</v>
      </c>
      <c r="F626">
        <v>1</v>
      </c>
      <c r="G626">
        <v>15872964</v>
      </c>
      <c r="H626">
        <v>2</v>
      </c>
      <c r="I626" t="s">
        <v>989</v>
      </c>
      <c r="J626" t="s">
        <v>990</v>
      </c>
      <c r="K626" t="s">
        <v>991</v>
      </c>
      <c r="L626">
        <v>1368</v>
      </c>
      <c r="N626">
        <v>1011</v>
      </c>
      <c r="O626" t="s">
        <v>988</v>
      </c>
      <c r="P626" t="s">
        <v>988</v>
      </c>
      <c r="Q626">
        <v>1</v>
      </c>
      <c r="X626">
        <v>6.9</v>
      </c>
      <c r="Y626">
        <v>0</v>
      </c>
      <c r="Z626">
        <v>4.72</v>
      </c>
      <c r="AA626">
        <v>0.1</v>
      </c>
      <c r="AB626">
        <v>0</v>
      </c>
      <c r="AC626">
        <v>0</v>
      </c>
      <c r="AD626">
        <v>1</v>
      </c>
      <c r="AE626">
        <v>0</v>
      </c>
      <c r="AF626" t="s">
        <v>3</v>
      </c>
      <c r="AG626">
        <v>6.9</v>
      </c>
      <c r="AH626">
        <v>2</v>
      </c>
      <c r="AI626">
        <v>35383667</v>
      </c>
      <c r="AJ626">
        <v>626</v>
      </c>
      <c r="AK626">
        <v>0</v>
      </c>
      <c r="AL626">
        <v>0</v>
      </c>
      <c r="AM626">
        <v>0</v>
      </c>
      <c r="AN626">
        <v>0</v>
      </c>
      <c r="AO626">
        <v>0</v>
      </c>
      <c r="AP626">
        <v>0</v>
      </c>
      <c r="AQ626">
        <v>0</v>
      </c>
      <c r="AR626">
        <v>0</v>
      </c>
    </row>
    <row r="627" spans="1:44" x14ac:dyDescent="0.2">
      <c r="A627">
        <f>ROW(Source!A2017)</f>
        <v>2017</v>
      </c>
      <c r="B627">
        <v>35383672</v>
      </c>
      <c r="C627">
        <v>35383670</v>
      </c>
      <c r="D627">
        <v>35111398</v>
      </c>
      <c r="E627">
        <v>15872964</v>
      </c>
      <c r="F627">
        <v>1</v>
      </c>
      <c r="G627">
        <v>15872964</v>
      </c>
      <c r="H627">
        <v>1</v>
      </c>
      <c r="I627" t="s">
        <v>982</v>
      </c>
      <c r="J627" t="s">
        <v>3</v>
      </c>
      <c r="K627" t="s">
        <v>983</v>
      </c>
      <c r="L627">
        <v>1191</v>
      </c>
      <c r="N627">
        <v>1013</v>
      </c>
      <c r="O627" t="s">
        <v>984</v>
      </c>
      <c r="P627" t="s">
        <v>984</v>
      </c>
      <c r="Q627">
        <v>1</v>
      </c>
      <c r="X627">
        <v>34.630000000000003</v>
      </c>
      <c r="Y627">
        <v>0</v>
      </c>
      <c r="Z627">
        <v>0</v>
      </c>
      <c r="AA627">
        <v>0</v>
      </c>
      <c r="AB627">
        <v>0</v>
      </c>
      <c r="AC627">
        <v>0</v>
      </c>
      <c r="AD627">
        <v>1</v>
      </c>
      <c r="AE627">
        <v>1</v>
      </c>
      <c r="AF627" t="s">
        <v>3</v>
      </c>
      <c r="AG627">
        <v>34.630000000000003</v>
      </c>
      <c r="AH627">
        <v>2</v>
      </c>
      <c r="AI627">
        <v>35383671</v>
      </c>
      <c r="AJ627">
        <v>627</v>
      </c>
      <c r="AK627">
        <v>0</v>
      </c>
      <c r="AL627">
        <v>0</v>
      </c>
      <c r="AM627">
        <v>0</v>
      </c>
      <c r="AN627">
        <v>0</v>
      </c>
      <c r="AO627">
        <v>0</v>
      </c>
      <c r="AP627">
        <v>0</v>
      </c>
      <c r="AQ627">
        <v>0</v>
      </c>
      <c r="AR627">
        <v>0</v>
      </c>
    </row>
    <row r="628" spans="1:44" x14ac:dyDescent="0.2">
      <c r="A628">
        <f>ROW(Source!A2053)</f>
        <v>2053</v>
      </c>
      <c r="B628">
        <v>35383733</v>
      </c>
      <c r="C628">
        <v>35383731</v>
      </c>
      <c r="D628">
        <v>35111398</v>
      </c>
      <c r="E628">
        <v>15872964</v>
      </c>
      <c r="F628">
        <v>1</v>
      </c>
      <c r="G628">
        <v>15872964</v>
      </c>
      <c r="H628">
        <v>1</v>
      </c>
      <c r="I628" t="s">
        <v>982</v>
      </c>
      <c r="J628" t="s">
        <v>3</v>
      </c>
      <c r="K628" t="s">
        <v>983</v>
      </c>
      <c r="L628">
        <v>1191</v>
      </c>
      <c r="N628">
        <v>1013</v>
      </c>
      <c r="O628" t="s">
        <v>984</v>
      </c>
      <c r="P628" t="s">
        <v>984</v>
      </c>
      <c r="Q628">
        <v>1</v>
      </c>
      <c r="X628">
        <v>5.84</v>
      </c>
      <c r="Y628">
        <v>0</v>
      </c>
      <c r="Z628">
        <v>0</v>
      </c>
      <c r="AA628">
        <v>0</v>
      </c>
      <c r="AB628">
        <v>0</v>
      </c>
      <c r="AC628">
        <v>0</v>
      </c>
      <c r="AD628">
        <v>1</v>
      </c>
      <c r="AE628">
        <v>1</v>
      </c>
      <c r="AF628" t="s">
        <v>3</v>
      </c>
      <c r="AG628">
        <v>5.84</v>
      </c>
      <c r="AH628">
        <v>2</v>
      </c>
      <c r="AI628">
        <v>35383732</v>
      </c>
      <c r="AJ628">
        <v>628</v>
      </c>
      <c r="AK628">
        <v>0</v>
      </c>
      <c r="AL628">
        <v>0</v>
      </c>
      <c r="AM628">
        <v>0</v>
      </c>
      <c r="AN628">
        <v>0</v>
      </c>
      <c r="AO628">
        <v>0</v>
      </c>
      <c r="AP628">
        <v>0</v>
      </c>
      <c r="AQ628">
        <v>0</v>
      </c>
      <c r="AR628">
        <v>0</v>
      </c>
    </row>
    <row r="629" spans="1:44" x14ac:dyDescent="0.2">
      <c r="A629">
        <f>ROW(Source!A2054)</f>
        <v>2054</v>
      </c>
      <c r="B629">
        <v>35383739</v>
      </c>
      <c r="C629">
        <v>35383734</v>
      </c>
      <c r="D629">
        <v>35111398</v>
      </c>
      <c r="E629">
        <v>15872964</v>
      </c>
      <c r="F629">
        <v>1</v>
      </c>
      <c r="G629">
        <v>15872964</v>
      </c>
      <c r="H629">
        <v>1</v>
      </c>
      <c r="I629" t="s">
        <v>982</v>
      </c>
      <c r="J629" t="s">
        <v>3</v>
      </c>
      <c r="K629" t="s">
        <v>983</v>
      </c>
      <c r="L629">
        <v>1191</v>
      </c>
      <c r="N629">
        <v>1013</v>
      </c>
      <c r="O629" t="s">
        <v>984</v>
      </c>
      <c r="P629" t="s">
        <v>984</v>
      </c>
      <c r="Q629">
        <v>1</v>
      </c>
      <c r="X629">
        <v>0.42</v>
      </c>
      <c r="Y629">
        <v>0</v>
      </c>
      <c r="Z629">
        <v>0</v>
      </c>
      <c r="AA629">
        <v>0</v>
      </c>
      <c r="AB629">
        <v>0</v>
      </c>
      <c r="AC629">
        <v>0</v>
      </c>
      <c r="AD629">
        <v>1</v>
      </c>
      <c r="AE629">
        <v>1</v>
      </c>
      <c r="AF629" t="s">
        <v>3</v>
      </c>
      <c r="AG629">
        <v>0.42</v>
      </c>
      <c r="AH629">
        <v>2</v>
      </c>
      <c r="AI629">
        <v>35383735</v>
      </c>
      <c r="AJ629">
        <v>629</v>
      </c>
      <c r="AK629">
        <v>0</v>
      </c>
      <c r="AL629">
        <v>0</v>
      </c>
      <c r="AM629">
        <v>0</v>
      </c>
      <c r="AN629">
        <v>0</v>
      </c>
      <c r="AO629">
        <v>0</v>
      </c>
      <c r="AP629">
        <v>0</v>
      </c>
      <c r="AQ629">
        <v>0</v>
      </c>
      <c r="AR629">
        <v>0</v>
      </c>
    </row>
    <row r="630" spans="1:44" x14ac:dyDescent="0.2">
      <c r="A630">
        <f>ROW(Source!A2054)</f>
        <v>2054</v>
      </c>
      <c r="B630">
        <v>35383740</v>
      </c>
      <c r="C630">
        <v>35383734</v>
      </c>
      <c r="D630">
        <v>35113190</v>
      </c>
      <c r="E630">
        <v>1</v>
      </c>
      <c r="F630">
        <v>1</v>
      </c>
      <c r="G630">
        <v>15872964</v>
      </c>
      <c r="H630">
        <v>2</v>
      </c>
      <c r="I630" t="s">
        <v>1111</v>
      </c>
      <c r="J630" t="s">
        <v>1112</v>
      </c>
      <c r="K630" t="s">
        <v>1113</v>
      </c>
      <c r="L630">
        <v>1368</v>
      </c>
      <c r="N630">
        <v>1011</v>
      </c>
      <c r="O630" t="s">
        <v>988</v>
      </c>
      <c r="P630" t="s">
        <v>988</v>
      </c>
      <c r="Q630">
        <v>1</v>
      </c>
      <c r="X630">
        <v>0.2</v>
      </c>
      <c r="Y630">
        <v>0</v>
      </c>
      <c r="Z630">
        <v>44.94</v>
      </c>
      <c r="AA630">
        <v>0.64</v>
      </c>
      <c r="AB630">
        <v>0</v>
      </c>
      <c r="AC630">
        <v>0</v>
      </c>
      <c r="AD630">
        <v>1</v>
      </c>
      <c r="AE630">
        <v>0</v>
      </c>
      <c r="AF630" t="s">
        <v>3</v>
      </c>
      <c r="AG630">
        <v>0.2</v>
      </c>
      <c r="AH630">
        <v>2</v>
      </c>
      <c r="AI630">
        <v>35383736</v>
      </c>
      <c r="AJ630">
        <v>630</v>
      </c>
      <c r="AK630">
        <v>0</v>
      </c>
      <c r="AL630">
        <v>0</v>
      </c>
      <c r="AM630">
        <v>0</v>
      </c>
      <c r="AN630">
        <v>0</v>
      </c>
      <c r="AO630">
        <v>0</v>
      </c>
      <c r="AP630">
        <v>0</v>
      </c>
      <c r="AQ630">
        <v>0</v>
      </c>
      <c r="AR630">
        <v>0</v>
      </c>
    </row>
    <row r="631" spans="1:44" x14ac:dyDescent="0.2">
      <c r="A631">
        <f>ROW(Source!A2054)</f>
        <v>2054</v>
      </c>
      <c r="B631">
        <v>35383741</v>
      </c>
      <c r="C631">
        <v>35383734</v>
      </c>
      <c r="D631">
        <v>35115233</v>
      </c>
      <c r="E631">
        <v>1</v>
      </c>
      <c r="F631">
        <v>1</v>
      </c>
      <c r="G631">
        <v>15872964</v>
      </c>
      <c r="H631">
        <v>3</v>
      </c>
      <c r="I631" t="s">
        <v>1114</v>
      </c>
      <c r="J631" t="s">
        <v>1115</v>
      </c>
      <c r="K631" t="s">
        <v>1116</v>
      </c>
      <c r="L631">
        <v>1339</v>
      </c>
      <c r="N631">
        <v>1007</v>
      </c>
      <c r="O631" t="s">
        <v>1117</v>
      </c>
      <c r="P631" t="s">
        <v>1117</v>
      </c>
      <c r="Q631">
        <v>1</v>
      </c>
      <c r="X631">
        <v>1.7600000000000001E-2</v>
      </c>
      <c r="Y631">
        <v>54.81</v>
      </c>
      <c r="Z631">
        <v>0</v>
      </c>
      <c r="AA631">
        <v>0</v>
      </c>
      <c r="AB631">
        <v>0</v>
      </c>
      <c r="AC631">
        <v>0</v>
      </c>
      <c r="AD631">
        <v>1</v>
      </c>
      <c r="AE631">
        <v>0</v>
      </c>
      <c r="AF631" t="s">
        <v>3</v>
      </c>
      <c r="AG631">
        <v>1.7600000000000001E-2</v>
      </c>
      <c r="AH631">
        <v>2</v>
      </c>
      <c r="AI631">
        <v>35383737</v>
      </c>
      <c r="AJ631">
        <v>631</v>
      </c>
      <c r="AK631">
        <v>0</v>
      </c>
      <c r="AL631">
        <v>0</v>
      </c>
      <c r="AM631">
        <v>0</v>
      </c>
      <c r="AN631">
        <v>0</v>
      </c>
      <c r="AO631">
        <v>0</v>
      </c>
      <c r="AP631">
        <v>0</v>
      </c>
      <c r="AQ631">
        <v>0</v>
      </c>
      <c r="AR631">
        <v>0</v>
      </c>
    </row>
    <row r="632" spans="1:44" x14ac:dyDescent="0.2">
      <c r="A632">
        <f>ROW(Source!A2054)</f>
        <v>2054</v>
      </c>
      <c r="B632">
        <v>35383742</v>
      </c>
      <c r="C632">
        <v>35383734</v>
      </c>
      <c r="D632">
        <v>35117602</v>
      </c>
      <c r="E632">
        <v>1</v>
      </c>
      <c r="F632">
        <v>1</v>
      </c>
      <c r="G632">
        <v>15872964</v>
      </c>
      <c r="H632">
        <v>3</v>
      </c>
      <c r="I632" t="s">
        <v>1118</v>
      </c>
      <c r="J632" t="s">
        <v>1119</v>
      </c>
      <c r="K632" t="s">
        <v>1120</v>
      </c>
      <c r="L632">
        <v>1354</v>
      </c>
      <c r="N632">
        <v>1010</v>
      </c>
      <c r="O632" t="s">
        <v>52</v>
      </c>
      <c r="P632" t="s">
        <v>52</v>
      </c>
      <c r="Q632">
        <v>1</v>
      </c>
      <c r="X632">
        <v>6.7000000000000002E-3</v>
      </c>
      <c r="Y632">
        <v>16620.27</v>
      </c>
      <c r="Z632">
        <v>0</v>
      </c>
      <c r="AA632">
        <v>0</v>
      </c>
      <c r="AB632">
        <v>0</v>
      </c>
      <c r="AC632">
        <v>0</v>
      </c>
      <c r="AD632">
        <v>1</v>
      </c>
      <c r="AE632">
        <v>0</v>
      </c>
      <c r="AF632" t="s">
        <v>3</v>
      </c>
      <c r="AG632">
        <v>6.7000000000000002E-3</v>
      </c>
      <c r="AH632">
        <v>2</v>
      </c>
      <c r="AI632">
        <v>35383738</v>
      </c>
      <c r="AJ632">
        <v>632</v>
      </c>
      <c r="AK632">
        <v>0</v>
      </c>
      <c r="AL632">
        <v>0</v>
      </c>
      <c r="AM632">
        <v>0</v>
      </c>
      <c r="AN632">
        <v>0</v>
      </c>
      <c r="AO632">
        <v>0</v>
      </c>
      <c r="AP632">
        <v>0</v>
      </c>
      <c r="AQ632">
        <v>0</v>
      </c>
      <c r="AR632">
        <v>0</v>
      </c>
    </row>
    <row r="633" spans="1:44" x14ac:dyDescent="0.2">
      <c r="A633">
        <f>ROW(Source!A2055)</f>
        <v>2055</v>
      </c>
      <c r="B633">
        <v>35383747</v>
      </c>
      <c r="C633">
        <v>35383743</v>
      </c>
      <c r="D633">
        <v>35111398</v>
      </c>
      <c r="E633">
        <v>15872964</v>
      </c>
      <c r="F633">
        <v>1</v>
      </c>
      <c r="G633">
        <v>15872964</v>
      </c>
      <c r="H633">
        <v>1</v>
      </c>
      <c r="I633" t="s">
        <v>982</v>
      </c>
      <c r="J633" t="s">
        <v>3</v>
      </c>
      <c r="K633" t="s">
        <v>983</v>
      </c>
      <c r="L633">
        <v>1191</v>
      </c>
      <c r="N633">
        <v>1013</v>
      </c>
      <c r="O633" t="s">
        <v>984</v>
      </c>
      <c r="P633" t="s">
        <v>984</v>
      </c>
      <c r="Q633">
        <v>1</v>
      </c>
      <c r="X633">
        <v>14</v>
      </c>
      <c r="Y633">
        <v>0</v>
      </c>
      <c r="Z633">
        <v>0</v>
      </c>
      <c r="AA633">
        <v>0</v>
      </c>
      <c r="AB633">
        <v>0</v>
      </c>
      <c r="AC633">
        <v>0</v>
      </c>
      <c r="AD633">
        <v>1</v>
      </c>
      <c r="AE633">
        <v>1</v>
      </c>
      <c r="AF633" t="s">
        <v>3</v>
      </c>
      <c r="AG633">
        <v>14</v>
      </c>
      <c r="AH633">
        <v>2</v>
      </c>
      <c r="AI633">
        <v>35383744</v>
      </c>
      <c r="AJ633">
        <v>633</v>
      </c>
      <c r="AK633">
        <v>0</v>
      </c>
      <c r="AL633">
        <v>0</v>
      </c>
      <c r="AM633">
        <v>0</v>
      </c>
      <c r="AN633">
        <v>0</v>
      </c>
      <c r="AO633">
        <v>0</v>
      </c>
      <c r="AP633">
        <v>0</v>
      </c>
      <c r="AQ633">
        <v>0</v>
      </c>
      <c r="AR633">
        <v>0</v>
      </c>
    </row>
    <row r="634" spans="1:44" x14ac:dyDescent="0.2">
      <c r="A634">
        <f>ROW(Source!A2055)</f>
        <v>2055</v>
      </c>
      <c r="B634">
        <v>35383748</v>
      </c>
      <c r="C634">
        <v>35383743</v>
      </c>
      <c r="D634">
        <v>35112687</v>
      </c>
      <c r="E634">
        <v>1</v>
      </c>
      <c r="F634">
        <v>1</v>
      </c>
      <c r="G634">
        <v>15872964</v>
      </c>
      <c r="H634">
        <v>2</v>
      </c>
      <c r="I634" t="s">
        <v>1121</v>
      </c>
      <c r="J634" t="s">
        <v>1122</v>
      </c>
      <c r="K634" t="s">
        <v>1123</v>
      </c>
      <c r="L634">
        <v>1368</v>
      </c>
      <c r="N634">
        <v>1011</v>
      </c>
      <c r="O634" t="s">
        <v>988</v>
      </c>
      <c r="P634" t="s">
        <v>988</v>
      </c>
      <c r="Q634">
        <v>1</v>
      </c>
      <c r="X634">
        <v>3.65</v>
      </c>
      <c r="Y634">
        <v>0</v>
      </c>
      <c r="Z634">
        <v>1635</v>
      </c>
      <c r="AA634">
        <v>832.91</v>
      </c>
      <c r="AB634">
        <v>0</v>
      </c>
      <c r="AC634">
        <v>0</v>
      </c>
      <c r="AD634">
        <v>1</v>
      </c>
      <c r="AE634">
        <v>0</v>
      </c>
      <c r="AF634" t="s">
        <v>3</v>
      </c>
      <c r="AG634">
        <v>3.65</v>
      </c>
      <c r="AH634">
        <v>2</v>
      </c>
      <c r="AI634">
        <v>35383745</v>
      </c>
      <c r="AJ634">
        <v>634</v>
      </c>
      <c r="AK634">
        <v>0</v>
      </c>
      <c r="AL634">
        <v>0</v>
      </c>
      <c r="AM634">
        <v>0</v>
      </c>
      <c r="AN634">
        <v>0</v>
      </c>
      <c r="AO634">
        <v>0</v>
      </c>
      <c r="AP634">
        <v>0</v>
      </c>
      <c r="AQ634">
        <v>0</v>
      </c>
      <c r="AR634">
        <v>0</v>
      </c>
    </row>
    <row r="635" spans="1:44" x14ac:dyDescent="0.2">
      <c r="A635">
        <f>ROW(Source!A2055)</f>
        <v>2055</v>
      </c>
      <c r="B635">
        <v>35383749</v>
      </c>
      <c r="C635">
        <v>35383743</v>
      </c>
      <c r="D635">
        <v>35113169</v>
      </c>
      <c r="E635">
        <v>1</v>
      </c>
      <c r="F635">
        <v>1</v>
      </c>
      <c r="G635">
        <v>15872964</v>
      </c>
      <c r="H635">
        <v>2</v>
      </c>
      <c r="I635" t="s">
        <v>1124</v>
      </c>
      <c r="J635" t="s">
        <v>1125</v>
      </c>
      <c r="K635" t="s">
        <v>1126</v>
      </c>
      <c r="L635">
        <v>1368</v>
      </c>
      <c r="N635">
        <v>1011</v>
      </c>
      <c r="O635" t="s">
        <v>988</v>
      </c>
      <c r="P635" t="s">
        <v>988</v>
      </c>
      <c r="Q635">
        <v>1</v>
      </c>
      <c r="X635">
        <v>3.65</v>
      </c>
      <c r="Y635">
        <v>0</v>
      </c>
      <c r="Z635">
        <v>7.15</v>
      </c>
      <c r="AA635">
        <v>0.09</v>
      </c>
      <c r="AB635">
        <v>0</v>
      </c>
      <c r="AC635">
        <v>0</v>
      </c>
      <c r="AD635">
        <v>1</v>
      </c>
      <c r="AE635">
        <v>0</v>
      </c>
      <c r="AF635" t="s">
        <v>3</v>
      </c>
      <c r="AG635">
        <v>3.65</v>
      </c>
      <c r="AH635">
        <v>2</v>
      </c>
      <c r="AI635">
        <v>35383746</v>
      </c>
      <c r="AJ635">
        <v>635</v>
      </c>
      <c r="AK635">
        <v>0</v>
      </c>
      <c r="AL635">
        <v>0</v>
      </c>
      <c r="AM635">
        <v>0</v>
      </c>
      <c r="AN635">
        <v>0</v>
      </c>
      <c r="AO635">
        <v>0</v>
      </c>
      <c r="AP635">
        <v>0</v>
      </c>
      <c r="AQ635">
        <v>0</v>
      </c>
      <c r="AR635">
        <v>0</v>
      </c>
    </row>
    <row r="636" spans="1:44" x14ac:dyDescent="0.2">
      <c r="A636">
        <f>ROW(Source!A2058)</f>
        <v>2058</v>
      </c>
      <c r="B636">
        <v>35383755</v>
      </c>
      <c r="C636">
        <v>35383752</v>
      </c>
      <c r="D636">
        <v>35111398</v>
      </c>
      <c r="E636">
        <v>15872964</v>
      </c>
      <c r="F636">
        <v>1</v>
      </c>
      <c r="G636">
        <v>15872964</v>
      </c>
      <c r="H636">
        <v>1</v>
      </c>
      <c r="I636" t="s">
        <v>982</v>
      </c>
      <c r="J636" t="s">
        <v>3</v>
      </c>
      <c r="K636" t="s">
        <v>983</v>
      </c>
      <c r="L636">
        <v>1191</v>
      </c>
      <c r="N636">
        <v>1013</v>
      </c>
      <c r="O636" t="s">
        <v>984</v>
      </c>
      <c r="P636" t="s">
        <v>984</v>
      </c>
      <c r="Q636">
        <v>1</v>
      </c>
      <c r="X636">
        <v>42.81</v>
      </c>
      <c r="Y636">
        <v>0</v>
      </c>
      <c r="Z636">
        <v>0</v>
      </c>
      <c r="AA636">
        <v>0</v>
      </c>
      <c r="AB636">
        <v>0</v>
      </c>
      <c r="AC636">
        <v>0</v>
      </c>
      <c r="AD636">
        <v>1</v>
      </c>
      <c r="AE636">
        <v>1</v>
      </c>
      <c r="AF636" t="s">
        <v>3</v>
      </c>
      <c r="AG636">
        <v>42.81</v>
      </c>
      <c r="AH636">
        <v>2</v>
      </c>
      <c r="AI636">
        <v>35383753</v>
      </c>
      <c r="AJ636">
        <v>636</v>
      </c>
      <c r="AK636">
        <v>0</v>
      </c>
      <c r="AL636">
        <v>0</v>
      </c>
      <c r="AM636">
        <v>0</v>
      </c>
      <c r="AN636">
        <v>0</v>
      </c>
      <c r="AO636">
        <v>0</v>
      </c>
      <c r="AP636">
        <v>0</v>
      </c>
      <c r="AQ636">
        <v>0</v>
      </c>
      <c r="AR636">
        <v>0</v>
      </c>
    </row>
    <row r="637" spans="1:44" x14ac:dyDescent="0.2">
      <c r="A637">
        <f>ROW(Source!A2058)</f>
        <v>2058</v>
      </c>
      <c r="B637">
        <v>35383756</v>
      </c>
      <c r="C637">
        <v>35383752</v>
      </c>
      <c r="D637">
        <v>35113206</v>
      </c>
      <c r="E637">
        <v>1</v>
      </c>
      <c r="F637">
        <v>1</v>
      </c>
      <c r="G637">
        <v>15872964</v>
      </c>
      <c r="H637">
        <v>2</v>
      </c>
      <c r="I637" t="s">
        <v>989</v>
      </c>
      <c r="J637" t="s">
        <v>990</v>
      </c>
      <c r="K637" t="s">
        <v>991</v>
      </c>
      <c r="L637">
        <v>1368</v>
      </c>
      <c r="N637">
        <v>1011</v>
      </c>
      <c r="O637" t="s">
        <v>988</v>
      </c>
      <c r="P637" t="s">
        <v>988</v>
      </c>
      <c r="Q637">
        <v>1</v>
      </c>
      <c r="X637">
        <v>6.9</v>
      </c>
      <c r="Y637">
        <v>0</v>
      </c>
      <c r="Z637">
        <v>4.72</v>
      </c>
      <c r="AA637">
        <v>0.1</v>
      </c>
      <c r="AB637">
        <v>0</v>
      </c>
      <c r="AC637">
        <v>0</v>
      </c>
      <c r="AD637">
        <v>1</v>
      </c>
      <c r="AE637">
        <v>0</v>
      </c>
      <c r="AF637" t="s">
        <v>3</v>
      </c>
      <c r="AG637">
        <v>6.9</v>
      </c>
      <c r="AH637">
        <v>2</v>
      </c>
      <c r="AI637">
        <v>35383754</v>
      </c>
      <c r="AJ637">
        <v>637</v>
      </c>
      <c r="AK637">
        <v>0</v>
      </c>
      <c r="AL637">
        <v>0</v>
      </c>
      <c r="AM637">
        <v>0</v>
      </c>
      <c r="AN637">
        <v>0</v>
      </c>
      <c r="AO637">
        <v>0</v>
      </c>
      <c r="AP637">
        <v>0</v>
      </c>
      <c r="AQ637">
        <v>0</v>
      </c>
      <c r="AR637">
        <v>0</v>
      </c>
    </row>
    <row r="638" spans="1:44" x14ac:dyDescent="0.2">
      <c r="A638">
        <f>ROW(Source!A2059)</f>
        <v>2059</v>
      </c>
      <c r="B638">
        <v>35383760</v>
      </c>
      <c r="C638">
        <v>35383757</v>
      </c>
      <c r="D638">
        <v>35111398</v>
      </c>
      <c r="E638">
        <v>15872964</v>
      </c>
      <c r="F638">
        <v>1</v>
      </c>
      <c r="G638">
        <v>15872964</v>
      </c>
      <c r="H638">
        <v>1</v>
      </c>
      <c r="I638" t="s">
        <v>982</v>
      </c>
      <c r="J638" t="s">
        <v>3</v>
      </c>
      <c r="K638" t="s">
        <v>983</v>
      </c>
      <c r="L638">
        <v>1191</v>
      </c>
      <c r="N638">
        <v>1013</v>
      </c>
      <c r="O638" t="s">
        <v>984</v>
      </c>
      <c r="P638" t="s">
        <v>984</v>
      </c>
      <c r="Q638">
        <v>1</v>
      </c>
      <c r="X638">
        <v>39.22</v>
      </c>
      <c r="Y638">
        <v>0</v>
      </c>
      <c r="Z638">
        <v>0</v>
      </c>
      <c r="AA638">
        <v>0</v>
      </c>
      <c r="AB638">
        <v>0</v>
      </c>
      <c r="AC638">
        <v>0</v>
      </c>
      <c r="AD638">
        <v>1</v>
      </c>
      <c r="AE638">
        <v>1</v>
      </c>
      <c r="AF638" t="s">
        <v>3</v>
      </c>
      <c r="AG638">
        <v>39.22</v>
      </c>
      <c r="AH638">
        <v>2</v>
      </c>
      <c r="AI638">
        <v>35383758</v>
      </c>
      <c r="AJ638">
        <v>638</v>
      </c>
      <c r="AK638">
        <v>0</v>
      </c>
      <c r="AL638">
        <v>0</v>
      </c>
      <c r="AM638">
        <v>0</v>
      </c>
      <c r="AN638">
        <v>0</v>
      </c>
      <c r="AO638">
        <v>0</v>
      </c>
      <c r="AP638">
        <v>0</v>
      </c>
      <c r="AQ638">
        <v>0</v>
      </c>
      <c r="AR638">
        <v>0</v>
      </c>
    </row>
    <row r="639" spans="1:44" x14ac:dyDescent="0.2">
      <c r="A639">
        <f>ROW(Source!A2059)</f>
        <v>2059</v>
      </c>
      <c r="B639">
        <v>35383761</v>
      </c>
      <c r="C639">
        <v>35383757</v>
      </c>
      <c r="D639">
        <v>35113206</v>
      </c>
      <c r="E639">
        <v>1</v>
      </c>
      <c r="F639">
        <v>1</v>
      </c>
      <c r="G639">
        <v>15872964</v>
      </c>
      <c r="H639">
        <v>2</v>
      </c>
      <c r="I639" t="s">
        <v>989</v>
      </c>
      <c r="J639" t="s">
        <v>990</v>
      </c>
      <c r="K639" t="s">
        <v>991</v>
      </c>
      <c r="L639">
        <v>1368</v>
      </c>
      <c r="N639">
        <v>1011</v>
      </c>
      <c r="O639" t="s">
        <v>988</v>
      </c>
      <c r="P639" t="s">
        <v>988</v>
      </c>
      <c r="Q639">
        <v>1</v>
      </c>
      <c r="X639">
        <v>6.9</v>
      </c>
      <c r="Y639">
        <v>0</v>
      </c>
      <c r="Z639">
        <v>4.72</v>
      </c>
      <c r="AA639">
        <v>0.1</v>
      </c>
      <c r="AB639">
        <v>0</v>
      </c>
      <c r="AC639">
        <v>0</v>
      </c>
      <c r="AD639">
        <v>1</v>
      </c>
      <c r="AE639">
        <v>0</v>
      </c>
      <c r="AF639" t="s">
        <v>3</v>
      </c>
      <c r="AG639">
        <v>6.9</v>
      </c>
      <c r="AH639">
        <v>2</v>
      </c>
      <c r="AI639">
        <v>35383759</v>
      </c>
      <c r="AJ639">
        <v>639</v>
      </c>
      <c r="AK639">
        <v>0</v>
      </c>
      <c r="AL639">
        <v>0</v>
      </c>
      <c r="AM639">
        <v>0</v>
      </c>
      <c r="AN639">
        <v>0</v>
      </c>
      <c r="AO639">
        <v>0</v>
      </c>
      <c r="AP639">
        <v>0</v>
      </c>
      <c r="AQ639">
        <v>0</v>
      </c>
      <c r="AR639">
        <v>0</v>
      </c>
    </row>
    <row r="640" spans="1:44" x14ac:dyDescent="0.2">
      <c r="A640">
        <f>ROW(Source!A2060)</f>
        <v>2060</v>
      </c>
      <c r="B640">
        <v>35383764</v>
      </c>
      <c r="C640">
        <v>35383762</v>
      </c>
      <c r="D640">
        <v>35111398</v>
      </c>
      <c r="E640">
        <v>15872964</v>
      </c>
      <c r="F640">
        <v>1</v>
      </c>
      <c r="G640">
        <v>15872964</v>
      </c>
      <c r="H640">
        <v>1</v>
      </c>
      <c r="I640" t="s">
        <v>982</v>
      </c>
      <c r="J640" t="s">
        <v>3</v>
      </c>
      <c r="K640" t="s">
        <v>983</v>
      </c>
      <c r="L640">
        <v>1191</v>
      </c>
      <c r="N640">
        <v>1013</v>
      </c>
      <c r="O640" t="s">
        <v>984</v>
      </c>
      <c r="P640" t="s">
        <v>984</v>
      </c>
      <c r="Q640">
        <v>1</v>
      </c>
      <c r="X640">
        <v>34.630000000000003</v>
      </c>
      <c r="Y640">
        <v>0</v>
      </c>
      <c r="Z640">
        <v>0</v>
      </c>
      <c r="AA640">
        <v>0</v>
      </c>
      <c r="AB640">
        <v>0</v>
      </c>
      <c r="AC640">
        <v>0</v>
      </c>
      <c r="AD640">
        <v>1</v>
      </c>
      <c r="AE640">
        <v>1</v>
      </c>
      <c r="AF640" t="s">
        <v>3</v>
      </c>
      <c r="AG640">
        <v>34.630000000000003</v>
      </c>
      <c r="AH640">
        <v>2</v>
      </c>
      <c r="AI640">
        <v>35383763</v>
      </c>
      <c r="AJ640">
        <v>640</v>
      </c>
      <c r="AK640">
        <v>0</v>
      </c>
      <c r="AL640">
        <v>0</v>
      </c>
      <c r="AM640">
        <v>0</v>
      </c>
      <c r="AN640">
        <v>0</v>
      </c>
      <c r="AO640">
        <v>0</v>
      </c>
      <c r="AP640">
        <v>0</v>
      </c>
      <c r="AQ640">
        <v>0</v>
      </c>
      <c r="AR640">
        <v>0</v>
      </c>
    </row>
    <row r="641" spans="1:44" x14ac:dyDescent="0.2">
      <c r="A641">
        <f>ROW(Source!A2096)</f>
        <v>2096</v>
      </c>
      <c r="B641">
        <v>35383825</v>
      </c>
      <c r="C641">
        <v>35383823</v>
      </c>
      <c r="D641">
        <v>35111398</v>
      </c>
      <c r="E641">
        <v>15872964</v>
      </c>
      <c r="F641">
        <v>1</v>
      </c>
      <c r="G641">
        <v>15872964</v>
      </c>
      <c r="H641">
        <v>1</v>
      </c>
      <c r="I641" t="s">
        <v>982</v>
      </c>
      <c r="J641" t="s">
        <v>3</v>
      </c>
      <c r="K641" t="s">
        <v>983</v>
      </c>
      <c r="L641">
        <v>1191</v>
      </c>
      <c r="N641">
        <v>1013</v>
      </c>
      <c r="O641" t="s">
        <v>984</v>
      </c>
      <c r="P641" t="s">
        <v>984</v>
      </c>
      <c r="Q641">
        <v>1</v>
      </c>
      <c r="X641">
        <v>5.84</v>
      </c>
      <c r="Y641">
        <v>0</v>
      </c>
      <c r="Z641">
        <v>0</v>
      </c>
      <c r="AA641">
        <v>0</v>
      </c>
      <c r="AB641">
        <v>0</v>
      </c>
      <c r="AC641">
        <v>0</v>
      </c>
      <c r="AD641">
        <v>1</v>
      </c>
      <c r="AE641">
        <v>1</v>
      </c>
      <c r="AF641" t="s">
        <v>3</v>
      </c>
      <c r="AG641">
        <v>5.84</v>
      </c>
      <c r="AH641">
        <v>2</v>
      </c>
      <c r="AI641">
        <v>35383824</v>
      </c>
      <c r="AJ641">
        <v>641</v>
      </c>
      <c r="AK641">
        <v>0</v>
      </c>
      <c r="AL641">
        <v>0</v>
      </c>
      <c r="AM641">
        <v>0</v>
      </c>
      <c r="AN641">
        <v>0</v>
      </c>
      <c r="AO641">
        <v>0</v>
      </c>
      <c r="AP641">
        <v>0</v>
      </c>
      <c r="AQ641">
        <v>0</v>
      </c>
      <c r="AR641">
        <v>0</v>
      </c>
    </row>
    <row r="642" spans="1:44" x14ac:dyDescent="0.2">
      <c r="A642">
        <f>ROW(Source!A2097)</f>
        <v>2097</v>
      </c>
      <c r="B642">
        <v>35383831</v>
      </c>
      <c r="C642">
        <v>35383826</v>
      </c>
      <c r="D642">
        <v>35111398</v>
      </c>
      <c r="E642">
        <v>15872964</v>
      </c>
      <c r="F642">
        <v>1</v>
      </c>
      <c r="G642">
        <v>15872964</v>
      </c>
      <c r="H642">
        <v>1</v>
      </c>
      <c r="I642" t="s">
        <v>982</v>
      </c>
      <c r="J642" t="s">
        <v>3</v>
      </c>
      <c r="K642" t="s">
        <v>983</v>
      </c>
      <c r="L642">
        <v>1191</v>
      </c>
      <c r="N642">
        <v>1013</v>
      </c>
      <c r="O642" t="s">
        <v>984</v>
      </c>
      <c r="P642" t="s">
        <v>984</v>
      </c>
      <c r="Q642">
        <v>1</v>
      </c>
      <c r="X642">
        <v>0.42</v>
      </c>
      <c r="Y642">
        <v>0</v>
      </c>
      <c r="Z642">
        <v>0</v>
      </c>
      <c r="AA642">
        <v>0</v>
      </c>
      <c r="AB642">
        <v>0</v>
      </c>
      <c r="AC642">
        <v>0</v>
      </c>
      <c r="AD642">
        <v>1</v>
      </c>
      <c r="AE642">
        <v>1</v>
      </c>
      <c r="AF642" t="s">
        <v>3</v>
      </c>
      <c r="AG642">
        <v>0.42</v>
      </c>
      <c r="AH642">
        <v>2</v>
      </c>
      <c r="AI642">
        <v>35383827</v>
      </c>
      <c r="AJ642">
        <v>642</v>
      </c>
      <c r="AK642">
        <v>0</v>
      </c>
      <c r="AL642">
        <v>0</v>
      </c>
      <c r="AM642">
        <v>0</v>
      </c>
      <c r="AN642">
        <v>0</v>
      </c>
      <c r="AO642">
        <v>0</v>
      </c>
      <c r="AP642">
        <v>0</v>
      </c>
      <c r="AQ642">
        <v>0</v>
      </c>
      <c r="AR642">
        <v>0</v>
      </c>
    </row>
    <row r="643" spans="1:44" x14ac:dyDescent="0.2">
      <c r="A643">
        <f>ROW(Source!A2097)</f>
        <v>2097</v>
      </c>
      <c r="B643">
        <v>35383832</v>
      </c>
      <c r="C643">
        <v>35383826</v>
      </c>
      <c r="D643">
        <v>35113190</v>
      </c>
      <c r="E643">
        <v>1</v>
      </c>
      <c r="F643">
        <v>1</v>
      </c>
      <c r="G643">
        <v>15872964</v>
      </c>
      <c r="H643">
        <v>2</v>
      </c>
      <c r="I643" t="s">
        <v>1111</v>
      </c>
      <c r="J643" t="s">
        <v>1112</v>
      </c>
      <c r="K643" t="s">
        <v>1113</v>
      </c>
      <c r="L643">
        <v>1368</v>
      </c>
      <c r="N643">
        <v>1011</v>
      </c>
      <c r="O643" t="s">
        <v>988</v>
      </c>
      <c r="P643" t="s">
        <v>988</v>
      </c>
      <c r="Q643">
        <v>1</v>
      </c>
      <c r="X643">
        <v>0.2</v>
      </c>
      <c r="Y643">
        <v>0</v>
      </c>
      <c r="Z643">
        <v>44.94</v>
      </c>
      <c r="AA643">
        <v>0.64</v>
      </c>
      <c r="AB643">
        <v>0</v>
      </c>
      <c r="AC643">
        <v>0</v>
      </c>
      <c r="AD643">
        <v>1</v>
      </c>
      <c r="AE643">
        <v>0</v>
      </c>
      <c r="AF643" t="s">
        <v>3</v>
      </c>
      <c r="AG643">
        <v>0.2</v>
      </c>
      <c r="AH643">
        <v>2</v>
      </c>
      <c r="AI643">
        <v>35383828</v>
      </c>
      <c r="AJ643">
        <v>643</v>
      </c>
      <c r="AK643">
        <v>0</v>
      </c>
      <c r="AL643">
        <v>0</v>
      </c>
      <c r="AM643">
        <v>0</v>
      </c>
      <c r="AN643">
        <v>0</v>
      </c>
      <c r="AO643">
        <v>0</v>
      </c>
      <c r="AP643">
        <v>0</v>
      </c>
      <c r="AQ643">
        <v>0</v>
      </c>
      <c r="AR643">
        <v>0</v>
      </c>
    </row>
    <row r="644" spans="1:44" x14ac:dyDescent="0.2">
      <c r="A644">
        <f>ROW(Source!A2097)</f>
        <v>2097</v>
      </c>
      <c r="B644">
        <v>35383833</v>
      </c>
      <c r="C644">
        <v>35383826</v>
      </c>
      <c r="D644">
        <v>35115233</v>
      </c>
      <c r="E644">
        <v>1</v>
      </c>
      <c r="F644">
        <v>1</v>
      </c>
      <c r="G644">
        <v>15872964</v>
      </c>
      <c r="H644">
        <v>3</v>
      </c>
      <c r="I644" t="s">
        <v>1114</v>
      </c>
      <c r="J644" t="s">
        <v>1115</v>
      </c>
      <c r="K644" t="s">
        <v>1116</v>
      </c>
      <c r="L644">
        <v>1339</v>
      </c>
      <c r="N644">
        <v>1007</v>
      </c>
      <c r="O644" t="s">
        <v>1117</v>
      </c>
      <c r="P644" t="s">
        <v>1117</v>
      </c>
      <c r="Q644">
        <v>1</v>
      </c>
      <c r="X644">
        <v>1.7600000000000001E-2</v>
      </c>
      <c r="Y644">
        <v>54.81</v>
      </c>
      <c r="Z644">
        <v>0</v>
      </c>
      <c r="AA644">
        <v>0</v>
      </c>
      <c r="AB644">
        <v>0</v>
      </c>
      <c r="AC644">
        <v>0</v>
      </c>
      <c r="AD644">
        <v>1</v>
      </c>
      <c r="AE644">
        <v>0</v>
      </c>
      <c r="AF644" t="s">
        <v>3</v>
      </c>
      <c r="AG644">
        <v>1.7600000000000001E-2</v>
      </c>
      <c r="AH644">
        <v>2</v>
      </c>
      <c r="AI644">
        <v>35383829</v>
      </c>
      <c r="AJ644">
        <v>644</v>
      </c>
      <c r="AK644">
        <v>0</v>
      </c>
      <c r="AL644">
        <v>0</v>
      </c>
      <c r="AM644">
        <v>0</v>
      </c>
      <c r="AN644">
        <v>0</v>
      </c>
      <c r="AO644">
        <v>0</v>
      </c>
      <c r="AP644">
        <v>0</v>
      </c>
      <c r="AQ644">
        <v>0</v>
      </c>
      <c r="AR644">
        <v>0</v>
      </c>
    </row>
    <row r="645" spans="1:44" x14ac:dyDescent="0.2">
      <c r="A645">
        <f>ROW(Source!A2097)</f>
        <v>2097</v>
      </c>
      <c r="B645">
        <v>35383834</v>
      </c>
      <c r="C645">
        <v>35383826</v>
      </c>
      <c r="D645">
        <v>35117602</v>
      </c>
      <c r="E645">
        <v>1</v>
      </c>
      <c r="F645">
        <v>1</v>
      </c>
      <c r="G645">
        <v>15872964</v>
      </c>
      <c r="H645">
        <v>3</v>
      </c>
      <c r="I645" t="s">
        <v>1118</v>
      </c>
      <c r="J645" t="s">
        <v>1119</v>
      </c>
      <c r="K645" t="s">
        <v>1120</v>
      </c>
      <c r="L645">
        <v>1354</v>
      </c>
      <c r="N645">
        <v>1010</v>
      </c>
      <c r="O645" t="s">
        <v>52</v>
      </c>
      <c r="P645" t="s">
        <v>52</v>
      </c>
      <c r="Q645">
        <v>1</v>
      </c>
      <c r="X645">
        <v>6.7000000000000002E-3</v>
      </c>
      <c r="Y645">
        <v>16620.27</v>
      </c>
      <c r="Z645">
        <v>0</v>
      </c>
      <c r="AA645">
        <v>0</v>
      </c>
      <c r="AB645">
        <v>0</v>
      </c>
      <c r="AC645">
        <v>0</v>
      </c>
      <c r="AD645">
        <v>1</v>
      </c>
      <c r="AE645">
        <v>0</v>
      </c>
      <c r="AF645" t="s">
        <v>3</v>
      </c>
      <c r="AG645">
        <v>6.7000000000000002E-3</v>
      </c>
      <c r="AH645">
        <v>2</v>
      </c>
      <c r="AI645">
        <v>35383830</v>
      </c>
      <c r="AJ645">
        <v>645</v>
      </c>
      <c r="AK645">
        <v>0</v>
      </c>
      <c r="AL645">
        <v>0</v>
      </c>
      <c r="AM645">
        <v>0</v>
      </c>
      <c r="AN645">
        <v>0</v>
      </c>
      <c r="AO645">
        <v>0</v>
      </c>
      <c r="AP645">
        <v>0</v>
      </c>
      <c r="AQ645">
        <v>0</v>
      </c>
      <c r="AR645">
        <v>0</v>
      </c>
    </row>
    <row r="646" spans="1:44" x14ac:dyDescent="0.2">
      <c r="A646">
        <f>ROW(Source!A2098)</f>
        <v>2098</v>
      </c>
      <c r="B646">
        <v>35383839</v>
      </c>
      <c r="C646">
        <v>35383835</v>
      </c>
      <c r="D646">
        <v>35111398</v>
      </c>
      <c r="E646">
        <v>15872964</v>
      </c>
      <c r="F646">
        <v>1</v>
      </c>
      <c r="G646">
        <v>15872964</v>
      </c>
      <c r="H646">
        <v>1</v>
      </c>
      <c r="I646" t="s">
        <v>982</v>
      </c>
      <c r="J646" t="s">
        <v>3</v>
      </c>
      <c r="K646" t="s">
        <v>983</v>
      </c>
      <c r="L646">
        <v>1191</v>
      </c>
      <c r="N646">
        <v>1013</v>
      </c>
      <c r="O646" t="s">
        <v>984</v>
      </c>
      <c r="P646" t="s">
        <v>984</v>
      </c>
      <c r="Q646">
        <v>1</v>
      </c>
      <c r="X646">
        <v>14</v>
      </c>
      <c r="Y646">
        <v>0</v>
      </c>
      <c r="Z646">
        <v>0</v>
      </c>
      <c r="AA646">
        <v>0</v>
      </c>
      <c r="AB646">
        <v>0</v>
      </c>
      <c r="AC646">
        <v>0</v>
      </c>
      <c r="AD646">
        <v>1</v>
      </c>
      <c r="AE646">
        <v>1</v>
      </c>
      <c r="AF646" t="s">
        <v>3</v>
      </c>
      <c r="AG646">
        <v>14</v>
      </c>
      <c r="AH646">
        <v>2</v>
      </c>
      <c r="AI646">
        <v>35383836</v>
      </c>
      <c r="AJ646">
        <v>646</v>
      </c>
      <c r="AK646">
        <v>0</v>
      </c>
      <c r="AL646">
        <v>0</v>
      </c>
      <c r="AM646">
        <v>0</v>
      </c>
      <c r="AN646">
        <v>0</v>
      </c>
      <c r="AO646">
        <v>0</v>
      </c>
      <c r="AP646">
        <v>0</v>
      </c>
      <c r="AQ646">
        <v>0</v>
      </c>
      <c r="AR646">
        <v>0</v>
      </c>
    </row>
    <row r="647" spans="1:44" x14ac:dyDescent="0.2">
      <c r="A647">
        <f>ROW(Source!A2098)</f>
        <v>2098</v>
      </c>
      <c r="B647">
        <v>35383840</v>
      </c>
      <c r="C647">
        <v>35383835</v>
      </c>
      <c r="D647">
        <v>35112687</v>
      </c>
      <c r="E647">
        <v>1</v>
      </c>
      <c r="F647">
        <v>1</v>
      </c>
      <c r="G647">
        <v>15872964</v>
      </c>
      <c r="H647">
        <v>2</v>
      </c>
      <c r="I647" t="s">
        <v>1121</v>
      </c>
      <c r="J647" t="s">
        <v>1122</v>
      </c>
      <c r="K647" t="s">
        <v>1123</v>
      </c>
      <c r="L647">
        <v>1368</v>
      </c>
      <c r="N647">
        <v>1011</v>
      </c>
      <c r="O647" t="s">
        <v>988</v>
      </c>
      <c r="P647" t="s">
        <v>988</v>
      </c>
      <c r="Q647">
        <v>1</v>
      </c>
      <c r="X647">
        <v>3.65</v>
      </c>
      <c r="Y647">
        <v>0</v>
      </c>
      <c r="Z647">
        <v>1635</v>
      </c>
      <c r="AA647">
        <v>832.91</v>
      </c>
      <c r="AB647">
        <v>0</v>
      </c>
      <c r="AC647">
        <v>0</v>
      </c>
      <c r="AD647">
        <v>1</v>
      </c>
      <c r="AE647">
        <v>0</v>
      </c>
      <c r="AF647" t="s">
        <v>3</v>
      </c>
      <c r="AG647">
        <v>3.65</v>
      </c>
      <c r="AH647">
        <v>2</v>
      </c>
      <c r="AI647">
        <v>35383837</v>
      </c>
      <c r="AJ647">
        <v>647</v>
      </c>
      <c r="AK647">
        <v>0</v>
      </c>
      <c r="AL647">
        <v>0</v>
      </c>
      <c r="AM647">
        <v>0</v>
      </c>
      <c r="AN647">
        <v>0</v>
      </c>
      <c r="AO647">
        <v>0</v>
      </c>
      <c r="AP647">
        <v>0</v>
      </c>
      <c r="AQ647">
        <v>0</v>
      </c>
      <c r="AR647">
        <v>0</v>
      </c>
    </row>
    <row r="648" spans="1:44" x14ac:dyDescent="0.2">
      <c r="A648">
        <f>ROW(Source!A2098)</f>
        <v>2098</v>
      </c>
      <c r="B648">
        <v>35383841</v>
      </c>
      <c r="C648">
        <v>35383835</v>
      </c>
      <c r="D648">
        <v>35113169</v>
      </c>
      <c r="E648">
        <v>1</v>
      </c>
      <c r="F648">
        <v>1</v>
      </c>
      <c r="G648">
        <v>15872964</v>
      </c>
      <c r="H648">
        <v>2</v>
      </c>
      <c r="I648" t="s">
        <v>1124</v>
      </c>
      <c r="J648" t="s">
        <v>1125</v>
      </c>
      <c r="K648" t="s">
        <v>1126</v>
      </c>
      <c r="L648">
        <v>1368</v>
      </c>
      <c r="N648">
        <v>1011</v>
      </c>
      <c r="O648" t="s">
        <v>988</v>
      </c>
      <c r="P648" t="s">
        <v>988</v>
      </c>
      <c r="Q648">
        <v>1</v>
      </c>
      <c r="X648">
        <v>3.65</v>
      </c>
      <c r="Y648">
        <v>0</v>
      </c>
      <c r="Z648">
        <v>7.15</v>
      </c>
      <c r="AA648">
        <v>0.09</v>
      </c>
      <c r="AB648">
        <v>0</v>
      </c>
      <c r="AC648">
        <v>0</v>
      </c>
      <c r="AD648">
        <v>1</v>
      </c>
      <c r="AE648">
        <v>0</v>
      </c>
      <c r="AF648" t="s">
        <v>3</v>
      </c>
      <c r="AG648">
        <v>3.65</v>
      </c>
      <c r="AH648">
        <v>2</v>
      </c>
      <c r="AI648">
        <v>35383838</v>
      </c>
      <c r="AJ648">
        <v>648</v>
      </c>
      <c r="AK648">
        <v>0</v>
      </c>
      <c r="AL648">
        <v>0</v>
      </c>
      <c r="AM648">
        <v>0</v>
      </c>
      <c r="AN648">
        <v>0</v>
      </c>
      <c r="AO648">
        <v>0</v>
      </c>
      <c r="AP648">
        <v>0</v>
      </c>
      <c r="AQ648">
        <v>0</v>
      </c>
      <c r="AR648">
        <v>0</v>
      </c>
    </row>
    <row r="649" spans="1:44" x14ac:dyDescent="0.2">
      <c r="A649">
        <f>ROW(Source!A2101)</f>
        <v>2101</v>
      </c>
      <c r="B649">
        <v>35383847</v>
      </c>
      <c r="C649">
        <v>35383844</v>
      </c>
      <c r="D649">
        <v>35111398</v>
      </c>
      <c r="E649">
        <v>15872964</v>
      </c>
      <c r="F649">
        <v>1</v>
      </c>
      <c r="G649">
        <v>15872964</v>
      </c>
      <c r="H649">
        <v>1</v>
      </c>
      <c r="I649" t="s">
        <v>982</v>
      </c>
      <c r="J649" t="s">
        <v>3</v>
      </c>
      <c r="K649" t="s">
        <v>983</v>
      </c>
      <c r="L649">
        <v>1191</v>
      </c>
      <c r="N649">
        <v>1013</v>
      </c>
      <c r="O649" t="s">
        <v>984</v>
      </c>
      <c r="P649" t="s">
        <v>984</v>
      </c>
      <c r="Q649">
        <v>1</v>
      </c>
      <c r="X649">
        <v>42.81</v>
      </c>
      <c r="Y649">
        <v>0</v>
      </c>
      <c r="Z649">
        <v>0</v>
      </c>
      <c r="AA649">
        <v>0</v>
      </c>
      <c r="AB649">
        <v>0</v>
      </c>
      <c r="AC649">
        <v>0</v>
      </c>
      <c r="AD649">
        <v>1</v>
      </c>
      <c r="AE649">
        <v>1</v>
      </c>
      <c r="AF649" t="s">
        <v>3</v>
      </c>
      <c r="AG649">
        <v>42.81</v>
      </c>
      <c r="AH649">
        <v>2</v>
      </c>
      <c r="AI649">
        <v>35383845</v>
      </c>
      <c r="AJ649">
        <v>649</v>
      </c>
      <c r="AK649">
        <v>0</v>
      </c>
      <c r="AL649">
        <v>0</v>
      </c>
      <c r="AM649">
        <v>0</v>
      </c>
      <c r="AN649">
        <v>0</v>
      </c>
      <c r="AO649">
        <v>0</v>
      </c>
      <c r="AP649">
        <v>0</v>
      </c>
      <c r="AQ649">
        <v>0</v>
      </c>
      <c r="AR649">
        <v>0</v>
      </c>
    </row>
    <row r="650" spans="1:44" x14ac:dyDescent="0.2">
      <c r="A650">
        <f>ROW(Source!A2101)</f>
        <v>2101</v>
      </c>
      <c r="B650">
        <v>35383848</v>
      </c>
      <c r="C650">
        <v>35383844</v>
      </c>
      <c r="D650">
        <v>35113206</v>
      </c>
      <c r="E650">
        <v>1</v>
      </c>
      <c r="F650">
        <v>1</v>
      </c>
      <c r="G650">
        <v>15872964</v>
      </c>
      <c r="H650">
        <v>2</v>
      </c>
      <c r="I650" t="s">
        <v>989</v>
      </c>
      <c r="J650" t="s">
        <v>990</v>
      </c>
      <c r="K650" t="s">
        <v>991</v>
      </c>
      <c r="L650">
        <v>1368</v>
      </c>
      <c r="N650">
        <v>1011</v>
      </c>
      <c r="O650" t="s">
        <v>988</v>
      </c>
      <c r="P650" t="s">
        <v>988</v>
      </c>
      <c r="Q650">
        <v>1</v>
      </c>
      <c r="X650">
        <v>6.9</v>
      </c>
      <c r="Y650">
        <v>0</v>
      </c>
      <c r="Z650">
        <v>4.72</v>
      </c>
      <c r="AA650">
        <v>0.1</v>
      </c>
      <c r="AB650">
        <v>0</v>
      </c>
      <c r="AC650">
        <v>0</v>
      </c>
      <c r="AD650">
        <v>1</v>
      </c>
      <c r="AE650">
        <v>0</v>
      </c>
      <c r="AF650" t="s">
        <v>3</v>
      </c>
      <c r="AG650">
        <v>6.9</v>
      </c>
      <c r="AH650">
        <v>2</v>
      </c>
      <c r="AI650">
        <v>35383846</v>
      </c>
      <c r="AJ650">
        <v>650</v>
      </c>
      <c r="AK650">
        <v>0</v>
      </c>
      <c r="AL650">
        <v>0</v>
      </c>
      <c r="AM650">
        <v>0</v>
      </c>
      <c r="AN650">
        <v>0</v>
      </c>
      <c r="AO650">
        <v>0</v>
      </c>
      <c r="AP650">
        <v>0</v>
      </c>
      <c r="AQ650">
        <v>0</v>
      </c>
      <c r="AR650">
        <v>0</v>
      </c>
    </row>
    <row r="651" spans="1:44" x14ac:dyDescent="0.2">
      <c r="A651">
        <f>ROW(Source!A2102)</f>
        <v>2102</v>
      </c>
      <c r="B651">
        <v>35383852</v>
      </c>
      <c r="C651">
        <v>35383849</v>
      </c>
      <c r="D651">
        <v>35111398</v>
      </c>
      <c r="E651">
        <v>15872964</v>
      </c>
      <c r="F651">
        <v>1</v>
      </c>
      <c r="G651">
        <v>15872964</v>
      </c>
      <c r="H651">
        <v>1</v>
      </c>
      <c r="I651" t="s">
        <v>982</v>
      </c>
      <c r="J651" t="s">
        <v>3</v>
      </c>
      <c r="K651" t="s">
        <v>983</v>
      </c>
      <c r="L651">
        <v>1191</v>
      </c>
      <c r="N651">
        <v>1013</v>
      </c>
      <c r="O651" t="s">
        <v>984</v>
      </c>
      <c r="P651" t="s">
        <v>984</v>
      </c>
      <c r="Q651">
        <v>1</v>
      </c>
      <c r="X651">
        <v>39.22</v>
      </c>
      <c r="Y651">
        <v>0</v>
      </c>
      <c r="Z651">
        <v>0</v>
      </c>
      <c r="AA651">
        <v>0</v>
      </c>
      <c r="AB651">
        <v>0</v>
      </c>
      <c r="AC651">
        <v>0</v>
      </c>
      <c r="AD651">
        <v>1</v>
      </c>
      <c r="AE651">
        <v>1</v>
      </c>
      <c r="AF651" t="s">
        <v>3</v>
      </c>
      <c r="AG651">
        <v>39.22</v>
      </c>
      <c r="AH651">
        <v>2</v>
      </c>
      <c r="AI651">
        <v>35383850</v>
      </c>
      <c r="AJ651">
        <v>651</v>
      </c>
      <c r="AK651">
        <v>0</v>
      </c>
      <c r="AL651">
        <v>0</v>
      </c>
      <c r="AM651">
        <v>0</v>
      </c>
      <c r="AN651">
        <v>0</v>
      </c>
      <c r="AO651">
        <v>0</v>
      </c>
      <c r="AP651">
        <v>0</v>
      </c>
      <c r="AQ651">
        <v>0</v>
      </c>
      <c r="AR651">
        <v>0</v>
      </c>
    </row>
    <row r="652" spans="1:44" x14ac:dyDescent="0.2">
      <c r="A652">
        <f>ROW(Source!A2102)</f>
        <v>2102</v>
      </c>
      <c r="B652">
        <v>35383853</v>
      </c>
      <c r="C652">
        <v>35383849</v>
      </c>
      <c r="D652">
        <v>35113206</v>
      </c>
      <c r="E652">
        <v>1</v>
      </c>
      <c r="F652">
        <v>1</v>
      </c>
      <c r="G652">
        <v>15872964</v>
      </c>
      <c r="H652">
        <v>2</v>
      </c>
      <c r="I652" t="s">
        <v>989</v>
      </c>
      <c r="J652" t="s">
        <v>990</v>
      </c>
      <c r="K652" t="s">
        <v>991</v>
      </c>
      <c r="L652">
        <v>1368</v>
      </c>
      <c r="N652">
        <v>1011</v>
      </c>
      <c r="O652" t="s">
        <v>988</v>
      </c>
      <c r="P652" t="s">
        <v>988</v>
      </c>
      <c r="Q652">
        <v>1</v>
      </c>
      <c r="X652">
        <v>6.9</v>
      </c>
      <c r="Y652">
        <v>0</v>
      </c>
      <c r="Z652">
        <v>4.72</v>
      </c>
      <c r="AA652">
        <v>0.1</v>
      </c>
      <c r="AB652">
        <v>0</v>
      </c>
      <c r="AC652">
        <v>0</v>
      </c>
      <c r="AD652">
        <v>1</v>
      </c>
      <c r="AE652">
        <v>0</v>
      </c>
      <c r="AF652" t="s">
        <v>3</v>
      </c>
      <c r="AG652">
        <v>6.9</v>
      </c>
      <c r="AH652">
        <v>2</v>
      </c>
      <c r="AI652">
        <v>35383851</v>
      </c>
      <c r="AJ652">
        <v>652</v>
      </c>
      <c r="AK652">
        <v>0</v>
      </c>
      <c r="AL652">
        <v>0</v>
      </c>
      <c r="AM652">
        <v>0</v>
      </c>
      <c r="AN652">
        <v>0</v>
      </c>
      <c r="AO652">
        <v>0</v>
      </c>
      <c r="AP652">
        <v>0</v>
      </c>
      <c r="AQ652">
        <v>0</v>
      </c>
      <c r="AR652">
        <v>0</v>
      </c>
    </row>
    <row r="653" spans="1:44" x14ac:dyDescent="0.2">
      <c r="A653">
        <f>ROW(Source!A2103)</f>
        <v>2103</v>
      </c>
      <c r="B653">
        <v>35383856</v>
      </c>
      <c r="C653">
        <v>35383854</v>
      </c>
      <c r="D653">
        <v>35111398</v>
      </c>
      <c r="E653">
        <v>15872964</v>
      </c>
      <c r="F653">
        <v>1</v>
      </c>
      <c r="G653">
        <v>15872964</v>
      </c>
      <c r="H653">
        <v>1</v>
      </c>
      <c r="I653" t="s">
        <v>982</v>
      </c>
      <c r="J653" t="s">
        <v>3</v>
      </c>
      <c r="K653" t="s">
        <v>983</v>
      </c>
      <c r="L653">
        <v>1191</v>
      </c>
      <c r="N653">
        <v>1013</v>
      </c>
      <c r="O653" t="s">
        <v>984</v>
      </c>
      <c r="P653" t="s">
        <v>984</v>
      </c>
      <c r="Q653">
        <v>1</v>
      </c>
      <c r="X653">
        <v>34.630000000000003</v>
      </c>
      <c r="Y653">
        <v>0</v>
      </c>
      <c r="Z653">
        <v>0</v>
      </c>
      <c r="AA653">
        <v>0</v>
      </c>
      <c r="AB653">
        <v>0</v>
      </c>
      <c r="AC653">
        <v>0</v>
      </c>
      <c r="AD653">
        <v>1</v>
      </c>
      <c r="AE653">
        <v>1</v>
      </c>
      <c r="AF653" t="s">
        <v>3</v>
      </c>
      <c r="AG653">
        <v>34.630000000000003</v>
      </c>
      <c r="AH653">
        <v>2</v>
      </c>
      <c r="AI653">
        <v>35383855</v>
      </c>
      <c r="AJ653">
        <v>653</v>
      </c>
      <c r="AK653">
        <v>0</v>
      </c>
      <c r="AL653">
        <v>0</v>
      </c>
      <c r="AM653">
        <v>0</v>
      </c>
      <c r="AN653">
        <v>0</v>
      </c>
      <c r="AO653">
        <v>0</v>
      </c>
      <c r="AP653">
        <v>0</v>
      </c>
      <c r="AQ653">
        <v>0</v>
      </c>
      <c r="AR653">
        <v>0</v>
      </c>
    </row>
    <row r="654" spans="1:44" x14ac:dyDescent="0.2">
      <c r="A654">
        <f>ROW(Source!A2139)</f>
        <v>2139</v>
      </c>
      <c r="B654">
        <v>35383917</v>
      </c>
      <c r="C654">
        <v>35383915</v>
      </c>
      <c r="D654">
        <v>35111398</v>
      </c>
      <c r="E654">
        <v>15872964</v>
      </c>
      <c r="F654">
        <v>1</v>
      </c>
      <c r="G654">
        <v>15872964</v>
      </c>
      <c r="H654">
        <v>1</v>
      </c>
      <c r="I654" t="s">
        <v>982</v>
      </c>
      <c r="J654" t="s">
        <v>3</v>
      </c>
      <c r="K654" t="s">
        <v>983</v>
      </c>
      <c r="L654">
        <v>1191</v>
      </c>
      <c r="N654">
        <v>1013</v>
      </c>
      <c r="O654" t="s">
        <v>984</v>
      </c>
      <c r="P654" t="s">
        <v>984</v>
      </c>
      <c r="Q654">
        <v>1</v>
      </c>
      <c r="X654">
        <v>5.84</v>
      </c>
      <c r="Y654">
        <v>0</v>
      </c>
      <c r="Z654">
        <v>0</v>
      </c>
      <c r="AA654">
        <v>0</v>
      </c>
      <c r="AB654">
        <v>0</v>
      </c>
      <c r="AC654">
        <v>0</v>
      </c>
      <c r="AD654">
        <v>1</v>
      </c>
      <c r="AE654">
        <v>1</v>
      </c>
      <c r="AF654" t="s">
        <v>3</v>
      </c>
      <c r="AG654">
        <v>5.84</v>
      </c>
      <c r="AH654">
        <v>2</v>
      </c>
      <c r="AI654">
        <v>35383916</v>
      </c>
      <c r="AJ654">
        <v>654</v>
      </c>
      <c r="AK654">
        <v>0</v>
      </c>
      <c r="AL654">
        <v>0</v>
      </c>
      <c r="AM654">
        <v>0</v>
      </c>
      <c r="AN654">
        <v>0</v>
      </c>
      <c r="AO654">
        <v>0</v>
      </c>
      <c r="AP654">
        <v>0</v>
      </c>
      <c r="AQ654">
        <v>0</v>
      </c>
      <c r="AR654">
        <v>0</v>
      </c>
    </row>
    <row r="655" spans="1:44" x14ac:dyDescent="0.2">
      <c r="A655">
        <f>ROW(Source!A2140)</f>
        <v>2140</v>
      </c>
      <c r="B655">
        <v>35383923</v>
      </c>
      <c r="C655">
        <v>35383918</v>
      </c>
      <c r="D655">
        <v>35111398</v>
      </c>
      <c r="E655">
        <v>15872964</v>
      </c>
      <c r="F655">
        <v>1</v>
      </c>
      <c r="G655">
        <v>15872964</v>
      </c>
      <c r="H655">
        <v>1</v>
      </c>
      <c r="I655" t="s">
        <v>982</v>
      </c>
      <c r="J655" t="s">
        <v>3</v>
      </c>
      <c r="K655" t="s">
        <v>983</v>
      </c>
      <c r="L655">
        <v>1191</v>
      </c>
      <c r="N655">
        <v>1013</v>
      </c>
      <c r="O655" t="s">
        <v>984</v>
      </c>
      <c r="P655" t="s">
        <v>984</v>
      </c>
      <c r="Q655">
        <v>1</v>
      </c>
      <c r="X655">
        <v>0.42</v>
      </c>
      <c r="Y655">
        <v>0</v>
      </c>
      <c r="Z655">
        <v>0</v>
      </c>
      <c r="AA655">
        <v>0</v>
      </c>
      <c r="AB655">
        <v>0</v>
      </c>
      <c r="AC655">
        <v>0</v>
      </c>
      <c r="AD655">
        <v>1</v>
      </c>
      <c r="AE655">
        <v>1</v>
      </c>
      <c r="AF655" t="s">
        <v>3</v>
      </c>
      <c r="AG655">
        <v>0.42</v>
      </c>
      <c r="AH655">
        <v>2</v>
      </c>
      <c r="AI655">
        <v>35383919</v>
      </c>
      <c r="AJ655">
        <v>655</v>
      </c>
      <c r="AK655">
        <v>0</v>
      </c>
      <c r="AL655">
        <v>0</v>
      </c>
      <c r="AM655">
        <v>0</v>
      </c>
      <c r="AN655">
        <v>0</v>
      </c>
      <c r="AO655">
        <v>0</v>
      </c>
      <c r="AP655">
        <v>0</v>
      </c>
      <c r="AQ655">
        <v>0</v>
      </c>
      <c r="AR655">
        <v>0</v>
      </c>
    </row>
    <row r="656" spans="1:44" x14ac:dyDescent="0.2">
      <c r="A656">
        <f>ROW(Source!A2140)</f>
        <v>2140</v>
      </c>
      <c r="B656">
        <v>35383924</v>
      </c>
      <c r="C656">
        <v>35383918</v>
      </c>
      <c r="D656">
        <v>35113190</v>
      </c>
      <c r="E656">
        <v>1</v>
      </c>
      <c r="F656">
        <v>1</v>
      </c>
      <c r="G656">
        <v>15872964</v>
      </c>
      <c r="H656">
        <v>2</v>
      </c>
      <c r="I656" t="s">
        <v>1111</v>
      </c>
      <c r="J656" t="s">
        <v>1112</v>
      </c>
      <c r="K656" t="s">
        <v>1113</v>
      </c>
      <c r="L656">
        <v>1368</v>
      </c>
      <c r="N656">
        <v>1011</v>
      </c>
      <c r="O656" t="s">
        <v>988</v>
      </c>
      <c r="P656" t="s">
        <v>988</v>
      </c>
      <c r="Q656">
        <v>1</v>
      </c>
      <c r="X656">
        <v>0.2</v>
      </c>
      <c r="Y656">
        <v>0</v>
      </c>
      <c r="Z656">
        <v>44.94</v>
      </c>
      <c r="AA656">
        <v>0.64</v>
      </c>
      <c r="AB656">
        <v>0</v>
      </c>
      <c r="AC656">
        <v>0</v>
      </c>
      <c r="AD656">
        <v>1</v>
      </c>
      <c r="AE656">
        <v>0</v>
      </c>
      <c r="AF656" t="s">
        <v>3</v>
      </c>
      <c r="AG656">
        <v>0.2</v>
      </c>
      <c r="AH656">
        <v>2</v>
      </c>
      <c r="AI656">
        <v>35383920</v>
      </c>
      <c r="AJ656">
        <v>656</v>
      </c>
      <c r="AK656">
        <v>0</v>
      </c>
      <c r="AL656">
        <v>0</v>
      </c>
      <c r="AM656">
        <v>0</v>
      </c>
      <c r="AN656">
        <v>0</v>
      </c>
      <c r="AO656">
        <v>0</v>
      </c>
      <c r="AP656">
        <v>0</v>
      </c>
      <c r="AQ656">
        <v>0</v>
      </c>
      <c r="AR656">
        <v>0</v>
      </c>
    </row>
    <row r="657" spans="1:44" x14ac:dyDescent="0.2">
      <c r="A657">
        <f>ROW(Source!A2140)</f>
        <v>2140</v>
      </c>
      <c r="B657">
        <v>35383925</v>
      </c>
      <c r="C657">
        <v>35383918</v>
      </c>
      <c r="D657">
        <v>35115233</v>
      </c>
      <c r="E657">
        <v>1</v>
      </c>
      <c r="F657">
        <v>1</v>
      </c>
      <c r="G657">
        <v>15872964</v>
      </c>
      <c r="H657">
        <v>3</v>
      </c>
      <c r="I657" t="s">
        <v>1114</v>
      </c>
      <c r="J657" t="s">
        <v>1115</v>
      </c>
      <c r="K657" t="s">
        <v>1116</v>
      </c>
      <c r="L657">
        <v>1339</v>
      </c>
      <c r="N657">
        <v>1007</v>
      </c>
      <c r="O657" t="s">
        <v>1117</v>
      </c>
      <c r="P657" t="s">
        <v>1117</v>
      </c>
      <c r="Q657">
        <v>1</v>
      </c>
      <c r="X657">
        <v>1.7600000000000001E-2</v>
      </c>
      <c r="Y657">
        <v>54.81</v>
      </c>
      <c r="Z657">
        <v>0</v>
      </c>
      <c r="AA657">
        <v>0</v>
      </c>
      <c r="AB657">
        <v>0</v>
      </c>
      <c r="AC657">
        <v>0</v>
      </c>
      <c r="AD657">
        <v>1</v>
      </c>
      <c r="AE657">
        <v>0</v>
      </c>
      <c r="AF657" t="s">
        <v>3</v>
      </c>
      <c r="AG657">
        <v>1.7600000000000001E-2</v>
      </c>
      <c r="AH657">
        <v>2</v>
      </c>
      <c r="AI657">
        <v>35383921</v>
      </c>
      <c r="AJ657">
        <v>657</v>
      </c>
      <c r="AK657">
        <v>0</v>
      </c>
      <c r="AL657">
        <v>0</v>
      </c>
      <c r="AM657">
        <v>0</v>
      </c>
      <c r="AN657">
        <v>0</v>
      </c>
      <c r="AO657">
        <v>0</v>
      </c>
      <c r="AP657">
        <v>0</v>
      </c>
      <c r="AQ657">
        <v>0</v>
      </c>
      <c r="AR657">
        <v>0</v>
      </c>
    </row>
    <row r="658" spans="1:44" x14ac:dyDescent="0.2">
      <c r="A658">
        <f>ROW(Source!A2140)</f>
        <v>2140</v>
      </c>
      <c r="B658">
        <v>35383926</v>
      </c>
      <c r="C658">
        <v>35383918</v>
      </c>
      <c r="D658">
        <v>35117602</v>
      </c>
      <c r="E658">
        <v>1</v>
      </c>
      <c r="F658">
        <v>1</v>
      </c>
      <c r="G658">
        <v>15872964</v>
      </c>
      <c r="H658">
        <v>3</v>
      </c>
      <c r="I658" t="s">
        <v>1118</v>
      </c>
      <c r="J658" t="s">
        <v>1119</v>
      </c>
      <c r="K658" t="s">
        <v>1120</v>
      </c>
      <c r="L658">
        <v>1354</v>
      </c>
      <c r="N658">
        <v>1010</v>
      </c>
      <c r="O658" t="s">
        <v>52</v>
      </c>
      <c r="P658" t="s">
        <v>52</v>
      </c>
      <c r="Q658">
        <v>1</v>
      </c>
      <c r="X658">
        <v>6.7000000000000002E-3</v>
      </c>
      <c r="Y658">
        <v>16620.27</v>
      </c>
      <c r="Z658">
        <v>0</v>
      </c>
      <c r="AA658">
        <v>0</v>
      </c>
      <c r="AB658">
        <v>0</v>
      </c>
      <c r="AC658">
        <v>0</v>
      </c>
      <c r="AD658">
        <v>1</v>
      </c>
      <c r="AE658">
        <v>0</v>
      </c>
      <c r="AF658" t="s">
        <v>3</v>
      </c>
      <c r="AG658">
        <v>6.7000000000000002E-3</v>
      </c>
      <c r="AH658">
        <v>2</v>
      </c>
      <c r="AI658">
        <v>35383922</v>
      </c>
      <c r="AJ658">
        <v>658</v>
      </c>
      <c r="AK658">
        <v>0</v>
      </c>
      <c r="AL658">
        <v>0</v>
      </c>
      <c r="AM658">
        <v>0</v>
      </c>
      <c r="AN658">
        <v>0</v>
      </c>
      <c r="AO658">
        <v>0</v>
      </c>
      <c r="AP658">
        <v>0</v>
      </c>
      <c r="AQ658">
        <v>0</v>
      </c>
      <c r="AR658">
        <v>0</v>
      </c>
    </row>
    <row r="659" spans="1:44" x14ac:dyDescent="0.2">
      <c r="A659">
        <f>ROW(Source!A2141)</f>
        <v>2141</v>
      </c>
      <c r="B659">
        <v>35383931</v>
      </c>
      <c r="C659">
        <v>35383927</v>
      </c>
      <c r="D659">
        <v>35111398</v>
      </c>
      <c r="E659">
        <v>15872964</v>
      </c>
      <c r="F659">
        <v>1</v>
      </c>
      <c r="G659">
        <v>15872964</v>
      </c>
      <c r="H659">
        <v>1</v>
      </c>
      <c r="I659" t="s">
        <v>982</v>
      </c>
      <c r="J659" t="s">
        <v>3</v>
      </c>
      <c r="K659" t="s">
        <v>983</v>
      </c>
      <c r="L659">
        <v>1191</v>
      </c>
      <c r="N659">
        <v>1013</v>
      </c>
      <c r="O659" t="s">
        <v>984</v>
      </c>
      <c r="P659" t="s">
        <v>984</v>
      </c>
      <c r="Q659">
        <v>1</v>
      </c>
      <c r="X659">
        <v>14</v>
      </c>
      <c r="Y659">
        <v>0</v>
      </c>
      <c r="Z659">
        <v>0</v>
      </c>
      <c r="AA659">
        <v>0</v>
      </c>
      <c r="AB659">
        <v>0</v>
      </c>
      <c r="AC659">
        <v>0</v>
      </c>
      <c r="AD659">
        <v>1</v>
      </c>
      <c r="AE659">
        <v>1</v>
      </c>
      <c r="AF659" t="s">
        <v>3</v>
      </c>
      <c r="AG659">
        <v>14</v>
      </c>
      <c r="AH659">
        <v>2</v>
      </c>
      <c r="AI659">
        <v>35383928</v>
      </c>
      <c r="AJ659">
        <v>659</v>
      </c>
      <c r="AK659">
        <v>0</v>
      </c>
      <c r="AL659">
        <v>0</v>
      </c>
      <c r="AM659">
        <v>0</v>
      </c>
      <c r="AN659">
        <v>0</v>
      </c>
      <c r="AO659">
        <v>0</v>
      </c>
      <c r="AP659">
        <v>0</v>
      </c>
      <c r="AQ659">
        <v>0</v>
      </c>
      <c r="AR659">
        <v>0</v>
      </c>
    </row>
    <row r="660" spans="1:44" x14ac:dyDescent="0.2">
      <c r="A660">
        <f>ROW(Source!A2141)</f>
        <v>2141</v>
      </c>
      <c r="B660">
        <v>35383932</v>
      </c>
      <c r="C660">
        <v>35383927</v>
      </c>
      <c r="D660">
        <v>35112687</v>
      </c>
      <c r="E660">
        <v>1</v>
      </c>
      <c r="F660">
        <v>1</v>
      </c>
      <c r="G660">
        <v>15872964</v>
      </c>
      <c r="H660">
        <v>2</v>
      </c>
      <c r="I660" t="s">
        <v>1121</v>
      </c>
      <c r="J660" t="s">
        <v>1122</v>
      </c>
      <c r="K660" t="s">
        <v>1123</v>
      </c>
      <c r="L660">
        <v>1368</v>
      </c>
      <c r="N660">
        <v>1011</v>
      </c>
      <c r="O660" t="s">
        <v>988</v>
      </c>
      <c r="P660" t="s">
        <v>988</v>
      </c>
      <c r="Q660">
        <v>1</v>
      </c>
      <c r="X660">
        <v>3.65</v>
      </c>
      <c r="Y660">
        <v>0</v>
      </c>
      <c r="Z660">
        <v>1635</v>
      </c>
      <c r="AA660">
        <v>832.91</v>
      </c>
      <c r="AB660">
        <v>0</v>
      </c>
      <c r="AC660">
        <v>0</v>
      </c>
      <c r="AD660">
        <v>1</v>
      </c>
      <c r="AE660">
        <v>0</v>
      </c>
      <c r="AF660" t="s">
        <v>3</v>
      </c>
      <c r="AG660">
        <v>3.65</v>
      </c>
      <c r="AH660">
        <v>2</v>
      </c>
      <c r="AI660">
        <v>35383929</v>
      </c>
      <c r="AJ660">
        <v>660</v>
      </c>
      <c r="AK660">
        <v>0</v>
      </c>
      <c r="AL660">
        <v>0</v>
      </c>
      <c r="AM660">
        <v>0</v>
      </c>
      <c r="AN660">
        <v>0</v>
      </c>
      <c r="AO660">
        <v>0</v>
      </c>
      <c r="AP660">
        <v>0</v>
      </c>
      <c r="AQ660">
        <v>0</v>
      </c>
      <c r="AR660">
        <v>0</v>
      </c>
    </row>
    <row r="661" spans="1:44" x14ac:dyDescent="0.2">
      <c r="A661">
        <f>ROW(Source!A2141)</f>
        <v>2141</v>
      </c>
      <c r="B661">
        <v>35383933</v>
      </c>
      <c r="C661">
        <v>35383927</v>
      </c>
      <c r="D661">
        <v>35113169</v>
      </c>
      <c r="E661">
        <v>1</v>
      </c>
      <c r="F661">
        <v>1</v>
      </c>
      <c r="G661">
        <v>15872964</v>
      </c>
      <c r="H661">
        <v>2</v>
      </c>
      <c r="I661" t="s">
        <v>1124</v>
      </c>
      <c r="J661" t="s">
        <v>1125</v>
      </c>
      <c r="K661" t="s">
        <v>1126</v>
      </c>
      <c r="L661">
        <v>1368</v>
      </c>
      <c r="N661">
        <v>1011</v>
      </c>
      <c r="O661" t="s">
        <v>988</v>
      </c>
      <c r="P661" t="s">
        <v>988</v>
      </c>
      <c r="Q661">
        <v>1</v>
      </c>
      <c r="X661">
        <v>3.65</v>
      </c>
      <c r="Y661">
        <v>0</v>
      </c>
      <c r="Z661">
        <v>7.15</v>
      </c>
      <c r="AA661">
        <v>0.09</v>
      </c>
      <c r="AB661">
        <v>0</v>
      </c>
      <c r="AC661">
        <v>0</v>
      </c>
      <c r="AD661">
        <v>1</v>
      </c>
      <c r="AE661">
        <v>0</v>
      </c>
      <c r="AF661" t="s">
        <v>3</v>
      </c>
      <c r="AG661">
        <v>3.65</v>
      </c>
      <c r="AH661">
        <v>2</v>
      </c>
      <c r="AI661">
        <v>35383930</v>
      </c>
      <c r="AJ661">
        <v>661</v>
      </c>
      <c r="AK661">
        <v>0</v>
      </c>
      <c r="AL661">
        <v>0</v>
      </c>
      <c r="AM661">
        <v>0</v>
      </c>
      <c r="AN661">
        <v>0</v>
      </c>
      <c r="AO661">
        <v>0</v>
      </c>
      <c r="AP661">
        <v>0</v>
      </c>
      <c r="AQ661">
        <v>0</v>
      </c>
      <c r="AR661">
        <v>0</v>
      </c>
    </row>
    <row r="662" spans="1:44" x14ac:dyDescent="0.2">
      <c r="A662">
        <f>ROW(Source!A2144)</f>
        <v>2144</v>
      </c>
      <c r="B662">
        <v>35383939</v>
      </c>
      <c r="C662">
        <v>35383936</v>
      </c>
      <c r="D662">
        <v>35111398</v>
      </c>
      <c r="E662">
        <v>15872964</v>
      </c>
      <c r="F662">
        <v>1</v>
      </c>
      <c r="G662">
        <v>15872964</v>
      </c>
      <c r="H662">
        <v>1</v>
      </c>
      <c r="I662" t="s">
        <v>982</v>
      </c>
      <c r="J662" t="s">
        <v>3</v>
      </c>
      <c r="K662" t="s">
        <v>983</v>
      </c>
      <c r="L662">
        <v>1191</v>
      </c>
      <c r="N662">
        <v>1013</v>
      </c>
      <c r="O662" t="s">
        <v>984</v>
      </c>
      <c r="P662" t="s">
        <v>984</v>
      </c>
      <c r="Q662">
        <v>1</v>
      </c>
      <c r="X662">
        <v>42.81</v>
      </c>
      <c r="Y662">
        <v>0</v>
      </c>
      <c r="Z662">
        <v>0</v>
      </c>
      <c r="AA662">
        <v>0</v>
      </c>
      <c r="AB662">
        <v>0</v>
      </c>
      <c r="AC662">
        <v>0</v>
      </c>
      <c r="AD662">
        <v>1</v>
      </c>
      <c r="AE662">
        <v>1</v>
      </c>
      <c r="AF662" t="s">
        <v>3</v>
      </c>
      <c r="AG662">
        <v>42.81</v>
      </c>
      <c r="AH662">
        <v>2</v>
      </c>
      <c r="AI662">
        <v>35383937</v>
      </c>
      <c r="AJ662">
        <v>662</v>
      </c>
      <c r="AK662">
        <v>0</v>
      </c>
      <c r="AL662">
        <v>0</v>
      </c>
      <c r="AM662">
        <v>0</v>
      </c>
      <c r="AN662">
        <v>0</v>
      </c>
      <c r="AO662">
        <v>0</v>
      </c>
      <c r="AP662">
        <v>0</v>
      </c>
      <c r="AQ662">
        <v>0</v>
      </c>
      <c r="AR662">
        <v>0</v>
      </c>
    </row>
    <row r="663" spans="1:44" x14ac:dyDescent="0.2">
      <c r="A663">
        <f>ROW(Source!A2144)</f>
        <v>2144</v>
      </c>
      <c r="B663">
        <v>35383940</v>
      </c>
      <c r="C663">
        <v>35383936</v>
      </c>
      <c r="D663">
        <v>35113206</v>
      </c>
      <c r="E663">
        <v>1</v>
      </c>
      <c r="F663">
        <v>1</v>
      </c>
      <c r="G663">
        <v>15872964</v>
      </c>
      <c r="H663">
        <v>2</v>
      </c>
      <c r="I663" t="s">
        <v>989</v>
      </c>
      <c r="J663" t="s">
        <v>990</v>
      </c>
      <c r="K663" t="s">
        <v>991</v>
      </c>
      <c r="L663">
        <v>1368</v>
      </c>
      <c r="N663">
        <v>1011</v>
      </c>
      <c r="O663" t="s">
        <v>988</v>
      </c>
      <c r="P663" t="s">
        <v>988</v>
      </c>
      <c r="Q663">
        <v>1</v>
      </c>
      <c r="X663">
        <v>6.9</v>
      </c>
      <c r="Y663">
        <v>0</v>
      </c>
      <c r="Z663">
        <v>4.72</v>
      </c>
      <c r="AA663">
        <v>0.1</v>
      </c>
      <c r="AB663">
        <v>0</v>
      </c>
      <c r="AC663">
        <v>0</v>
      </c>
      <c r="AD663">
        <v>1</v>
      </c>
      <c r="AE663">
        <v>0</v>
      </c>
      <c r="AF663" t="s">
        <v>3</v>
      </c>
      <c r="AG663">
        <v>6.9</v>
      </c>
      <c r="AH663">
        <v>2</v>
      </c>
      <c r="AI663">
        <v>35383938</v>
      </c>
      <c r="AJ663">
        <v>663</v>
      </c>
      <c r="AK663">
        <v>0</v>
      </c>
      <c r="AL663">
        <v>0</v>
      </c>
      <c r="AM663">
        <v>0</v>
      </c>
      <c r="AN663">
        <v>0</v>
      </c>
      <c r="AO663">
        <v>0</v>
      </c>
      <c r="AP663">
        <v>0</v>
      </c>
      <c r="AQ663">
        <v>0</v>
      </c>
      <c r="AR663">
        <v>0</v>
      </c>
    </row>
    <row r="664" spans="1:44" x14ac:dyDescent="0.2">
      <c r="A664">
        <f>ROW(Source!A2145)</f>
        <v>2145</v>
      </c>
      <c r="B664">
        <v>35383944</v>
      </c>
      <c r="C664">
        <v>35383941</v>
      </c>
      <c r="D664">
        <v>35111398</v>
      </c>
      <c r="E664">
        <v>15872964</v>
      </c>
      <c r="F664">
        <v>1</v>
      </c>
      <c r="G664">
        <v>15872964</v>
      </c>
      <c r="H664">
        <v>1</v>
      </c>
      <c r="I664" t="s">
        <v>982</v>
      </c>
      <c r="J664" t="s">
        <v>3</v>
      </c>
      <c r="K664" t="s">
        <v>983</v>
      </c>
      <c r="L664">
        <v>1191</v>
      </c>
      <c r="N664">
        <v>1013</v>
      </c>
      <c r="O664" t="s">
        <v>984</v>
      </c>
      <c r="P664" t="s">
        <v>984</v>
      </c>
      <c r="Q664">
        <v>1</v>
      </c>
      <c r="X664">
        <v>39.22</v>
      </c>
      <c r="Y664">
        <v>0</v>
      </c>
      <c r="Z664">
        <v>0</v>
      </c>
      <c r="AA664">
        <v>0</v>
      </c>
      <c r="AB664">
        <v>0</v>
      </c>
      <c r="AC664">
        <v>0</v>
      </c>
      <c r="AD664">
        <v>1</v>
      </c>
      <c r="AE664">
        <v>1</v>
      </c>
      <c r="AF664" t="s">
        <v>3</v>
      </c>
      <c r="AG664">
        <v>39.22</v>
      </c>
      <c r="AH664">
        <v>2</v>
      </c>
      <c r="AI664">
        <v>35383942</v>
      </c>
      <c r="AJ664">
        <v>664</v>
      </c>
      <c r="AK664">
        <v>0</v>
      </c>
      <c r="AL664">
        <v>0</v>
      </c>
      <c r="AM664">
        <v>0</v>
      </c>
      <c r="AN664">
        <v>0</v>
      </c>
      <c r="AO664">
        <v>0</v>
      </c>
      <c r="AP664">
        <v>0</v>
      </c>
      <c r="AQ664">
        <v>0</v>
      </c>
      <c r="AR664">
        <v>0</v>
      </c>
    </row>
    <row r="665" spans="1:44" x14ac:dyDescent="0.2">
      <c r="A665">
        <f>ROW(Source!A2145)</f>
        <v>2145</v>
      </c>
      <c r="B665">
        <v>35383945</v>
      </c>
      <c r="C665">
        <v>35383941</v>
      </c>
      <c r="D665">
        <v>35113206</v>
      </c>
      <c r="E665">
        <v>1</v>
      </c>
      <c r="F665">
        <v>1</v>
      </c>
      <c r="G665">
        <v>15872964</v>
      </c>
      <c r="H665">
        <v>2</v>
      </c>
      <c r="I665" t="s">
        <v>989</v>
      </c>
      <c r="J665" t="s">
        <v>990</v>
      </c>
      <c r="K665" t="s">
        <v>991</v>
      </c>
      <c r="L665">
        <v>1368</v>
      </c>
      <c r="N665">
        <v>1011</v>
      </c>
      <c r="O665" t="s">
        <v>988</v>
      </c>
      <c r="P665" t="s">
        <v>988</v>
      </c>
      <c r="Q665">
        <v>1</v>
      </c>
      <c r="X665">
        <v>6.9</v>
      </c>
      <c r="Y665">
        <v>0</v>
      </c>
      <c r="Z665">
        <v>4.72</v>
      </c>
      <c r="AA665">
        <v>0.1</v>
      </c>
      <c r="AB665">
        <v>0</v>
      </c>
      <c r="AC665">
        <v>0</v>
      </c>
      <c r="AD665">
        <v>1</v>
      </c>
      <c r="AE665">
        <v>0</v>
      </c>
      <c r="AF665" t="s">
        <v>3</v>
      </c>
      <c r="AG665">
        <v>6.9</v>
      </c>
      <c r="AH665">
        <v>2</v>
      </c>
      <c r="AI665">
        <v>35383943</v>
      </c>
      <c r="AJ665">
        <v>665</v>
      </c>
      <c r="AK665">
        <v>0</v>
      </c>
      <c r="AL665">
        <v>0</v>
      </c>
      <c r="AM665">
        <v>0</v>
      </c>
      <c r="AN665">
        <v>0</v>
      </c>
      <c r="AO665">
        <v>0</v>
      </c>
      <c r="AP665">
        <v>0</v>
      </c>
      <c r="AQ665">
        <v>0</v>
      </c>
      <c r="AR665">
        <v>0</v>
      </c>
    </row>
    <row r="666" spans="1:44" x14ac:dyDescent="0.2">
      <c r="A666">
        <f>ROW(Source!A2146)</f>
        <v>2146</v>
      </c>
      <c r="B666">
        <v>35383948</v>
      </c>
      <c r="C666">
        <v>35383946</v>
      </c>
      <c r="D666">
        <v>35111398</v>
      </c>
      <c r="E666">
        <v>15872964</v>
      </c>
      <c r="F666">
        <v>1</v>
      </c>
      <c r="G666">
        <v>15872964</v>
      </c>
      <c r="H666">
        <v>1</v>
      </c>
      <c r="I666" t="s">
        <v>982</v>
      </c>
      <c r="J666" t="s">
        <v>3</v>
      </c>
      <c r="K666" t="s">
        <v>983</v>
      </c>
      <c r="L666">
        <v>1191</v>
      </c>
      <c r="N666">
        <v>1013</v>
      </c>
      <c r="O666" t="s">
        <v>984</v>
      </c>
      <c r="P666" t="s">
        <v>984</v>
      </c>
      <c r="Q666">
        <v>1</v>
      </c>
      <c r="X666">
        <v>34.630000000000003</v>
      </c>
      <c r="Y666">
        <v>0</v>
      </c>
      <c r="Z666">
        <v>0</v>
      </c>
      <c r="AA666">
        <v>0</v>
      </c>
      <c r="AB666">
        <v>0</v>
      </c>
      <c r="AC666">
        <v>0</v>
      </c>
      <c r="AD666">
        <v>1</v>
      </c>
      <c r="AE666">
        <v>1</v>
      </c>
      <c r="AF666" t="s">
        <v>3</v>
      </c>
      <c r="AG666">
        <v>34.630000000000003</v>
      </c>
      <c r="AH666">
        <v>2</v>
      </c>
      <c r="AI666">
        <v>35383947</v>
      </c>
      <c r="AJ666">
        <v>666</v>
      </c>
      <c r="AK666">
        <v>0</v>
      </c>
      <c r="AL666">
        <v>0</v>
      </c>
      <c r="AM666">
        <v>0</v>
      </c>
      <c r="AN666">
        <v>0</v>
      </c>
      <c r="AO666">
        <v>0</v>
      </c>
      <c r="AP666">
        <v>0</v>
      </c>
      <c r="AQ666">
        <v>0</v>
      </c>
      <c r="AR666">
        <v>0</v>
      </c>
    </row>
    <row r="667" spans="1:44" x14ac:dyDescent="0.2">
      <c r="A667">
        <f>ROW(Source!A2182)</f>
        <v>2182</v>
      </c>
      <c r="B667">
        <v>35384009</v>
      </c>
      <c r="C667">
        <v>35384007</v>
      </c>
      <c r="D667">
        <v>35111398</v>
      </c>
      <c r="E667">
        <v>15872964</v>
      </c>
      <c r="F667">
        <v>1</v>
      </c>
      <c r="G667">
        <v>15872964</v>
      </c>
      <c r="H667">
        <v>1</v>
      </c>
      <c r="I667" t="s">
        <v>982</v>
      </c>
      <c r="J667" t="s">
        <v>3</v>
      </c>
      <c r="K667" t="s">
        <v>983</v>
      </c>
      <c r="L667">
        <v>1191</v>
      </c>
      <c r="N667">
        <v>1013</v>
      </c>
      <c r="O667" t="s">
        <v>984</v>
      </c>
      <c r="P667" t="s">
        <v>984</v>
      </c>
      <c r="Q667">
        <v>1</v>
      </c>
      <c r="X667">
        <v>5.84</v>
      </c>
      <c r="Y667">
        <v>0</v>
      </c>
      <c r="Z667">
        <v>0</v>
      </c>
      <c r="AA667">
        <v>0</v>
      </c>
      <c r="AB667">
        <v>0</v>
      </c>
      <c r="AC667">
        <v>0</v>
      </c>
      <c r="AD667">
        <v>1</v>
      </c>
      <c r="AE667">
        <v>1</v>
      </c>
      <c r="AF667" t="s">
        <v>3</v>
      </c>
      <c r="AG667">
        <v>5.84</v>
      </c>
      <c r="AH667">
        <v>2</v>
      </c>
      <c r="AI667">
        <v>35384008</v>
      </c>
      <c r="AJ667">
        <v>667</v>
      </c>
      <c r="AK667">
        <v>0</v>
      </c>
      <c r="AL667">
        <v>0</v>
      </c>
      <c r="AM667">
        <v>0</v>
      </c>
      <c r="AN667">
        <v>0</v>
      </c>
      <c r="AO667">
        <v>0</v>
      </c>
      <c r="AP667">
        <v>0</v>
      </c>
      <c r="AQ667">
        <v>0</v>
      </c>
      <c r="AR667">
        <v>0</v>
      </c>
    </row>
    <row r="668" spans="1:44" x14ac:dyDescent="0.2">
      <c r="A668">
        <f>ROW(Source!A2183)</f>
        <v>2183</v>
      </c>
      <c r="B668">
        <v>35384015</v>
      </c>
      <c r="C668">
        <v>35384010</v>
      </c>
      <c r="D668">
        <v>35111398</v>
      </c>
      <c r="E668">
        <v>15872964</v>
      </c>
      <c r="F668">
        <v>1</v>
      </c>
      <c r="G668">
        <v>15872964</v>
      </c>
      <c r="H668">
        <v>1</v>
      </c>
      <c r="I668" t="s">
        <v>982</v>
      </c>
      <c r="J668" t="s">
        <v>3</v>
      </c>
      <c r="K668" t="s">
        <v>983</v>
      </c>
      <c r="L668">
        <v>1191</v>
      </c>
      <c r="N668">
        <v>1013</v>
      </c>
      <c r="O668" t="s">
        <v>984</v>
      </c>
      <c r="P668" t="s">
        <v>984</v>
      </c>
      <c r="Q668">
        <v>1</v>
      </c>
      <c r="X668">
        <v>0.42</v>
      </c>
      <c r="Y668">
        <v>0</v>
      </c>
      <c r="Z668">
        <v>0</v>
      </c>
      <c r="AA668">
        <v>0</v>
      </c>
      <c r="AB668">
        <v>0</v>
      </c>
      <c r="AC668">
        <v>0</v>
      </c>
      <c r="AD668">
        <v>1</v>
      </c>
      <c r="AE668">
        <v>1</v>
      </c>
      <c r="AF668" t="s">
        <v>3</v>
      </c>
      <c r="AG668">
        <v>0.42</v>
      </c>
      <c r="AH668">
        <v>2</v>
      </c>
      <c r="AI668">
        <v>35384011</v>
      </c>
      <c r="AJ668">
        <v>668</v>
      </c>
      <c r="AK668">
        <v>0</v>
      </c>
      <c r="AL668">
        <v>0</v>
      </c>
      <c r="AM668">
        <v>0</v>
      </c>
      <c r="AN668">
        <v>0</v>
      </c>
      <c r="AO668">
        <v>0</v>
      </c>
      <c r="AP668">
        <v>0</v>
      </c>
      <c r="AQ668">
        <v>0</v>
      </c>
      <c r="AR668">
        <v>0</v>
      </c>
    </row>
    <row r="669" spans="1:44" x14ac:dyDescent="0.2">
      <c r="A669">
        <f>ROW(Source!A2183)</f>
        <v>2183</v>
      </c>
      <c r="B669">
        <v>35384016</v>
      </c>
      <c r="C669">
        <v>35384010</v>
      </c>
      <c r="D669">
        <v>35113190</v>
      </c>
      <c r="E669">
        <v>1</v>
      </c>
      <c r="F669">
        <v>1</v>
      </c>
      <c r="G669">
        <v>15872964</v>
      </c>
      <c r="H669">
        <v>2</v>
      </c>
      <c r="I669" t="s">
        <v>1111</v>
      </c>
      <c r="J669" t="s">
        <v>1112</v>
      </c>
      <c r="K669" t="s">
        <v>1113</v>
      </c>
      <c r="L669">
        <v>1368</v>
      </c>
      <c r="N669">
        <v>1011</v>
      </c>
      <c r="O669" t="s">
        <v>988</v>
      </c>
      <c r="P669" t="s">
        <v>988</v>
      </c>
      <c r="Q669">
        <v>1</v>
      </c>
      <c r="X669">
        <v>0.2</v>
      </c>
      <c r="Y669">
        <v>0</v>
      </c>
      <c r="Z669">
        <v>44.94</v>
      </c>
      <c r="AA669">
        <v>0.64</v>
      </c>
      <c r="AB669">
        <v>0</v>
      </c>
      <c r="AC669">
        <v>0</v>
      </c>
      <c r="AD669">
        <v>1</v>
      </c>
      <c r="AE669">
        <v>0</v>
      </c>
      <c r="AF669" t="s">
        <v>3</v>
      </c>
      <c r="AG669">
        <v>0.2</v>
      </c>
      <c r="AH669">
        <v>2</v>
      </c>
      <c r="AI669">
        <v>35384012</v>
      </c>
      <c r="AJ669">
        <v>669</v>
      </c>
      <c r="AK669">
        <v>0</v>
      </c>
      <c r="AL669">
        <v>0</v>
      </c>
      <c r="AM669">
        <v>0</v>
      </c>
      <c r="AN669">
        <v>0</v>
      </c>
      <c r="AO669">
        <v>0</v>
      </c>
      <c r="AP669">
        <v>0</v>
      </c>
      <c r="AQ669">
        <v>0</v>
      </c>
      <c r="AR669">
        <v>0</v>
      </c>
    </row>
    <row r="670" spans="1:44" x14ac:dyDescent="0.2">
      <c r="A670">
        <f>ROW(Source!A2183)</f>
        <v>2183</v>
      </c>
      <c r="B670">
        <v>35384017</v>
      </c>
      <c r="C670">
        <v>35384010</v>
      </c>
      <c r="D670">
        <v>35115233</v>
      </c>
      <c r="E670">
        <v>1</v>
      </c>
      <c r="F670">
        <v>1</v>
      </c>
      <c r="G670">
        <v>15872964</v>
      </c>
      <c r="H670">
        <v>3</v>
      </c>
      <c r="I670" t="s">
        <v>1114</v>
      </c>
      <c r="J670" t="s">
        <v>1115</v>
      </c>
      <c r="K670" t="s">
        <v>1116</v>
      </c>
      <c r="L670">
        <v>1339</v>
      </c>
      <c r="N670">
        <v>1007</v>
      </c>
      <c r="O670" t="s">
        <v>1117</v>
      </c>
      <c r="P670" t="s">
        <v>1117</v>
      </c>
      <c r="Q670">
        <v>1</v>
      </c>
      <c r="X670">
        <v>1.7600000000000001E-2</v>
      </c>
      <c r="Y670">
        <v>54.81</v>
      </c>
      <c r="Z670">
        <v>0</v>
      </c>
      <c r="AA670">
        <v>0</v>
      </c>
      <c r="AB670">
        <v>0</v>
      </c>
      <c r="AC670">
        <v>0</v>
      </c>
      <c r="AD670">
        <v>1</v>
      </c>
      <c r="AE670">
        <v>0</v>
      </c>
      <c r="AF670" t="s">
        <v>3</v>
      </c>
      <c r="AG670">
        <v>1.7600000000000001E-2</v>
      </c>
      <c r="AH670">
        <v>2</v>
      </c>
      <c r="AI670">
        <v>35384013</v>
      </c>
      <c r="AJ670">
        <v>670</v>
      </c>
      <c r="AK670">
        <v>0</v>
      </c>
      <c r="AL670">
        <v>0</v>
      </c>
      <c r="AM670">
        <v>0</v>
      </c>
      <c r="AN670">
        <v>0</v>
      </c>
      <c r="AO670">
        <v>0</v>
      </c>
      <c r="AP670">
        <v>0</v>
      </c>
      <c r="AQ670">
        <v>0</v>
      </c>
      <c r="AR670">
        <v>0</v>
      </c>
    </row>
    <row r="671" spans="1:44" x14ac:dyDescent="0.2">
      <c r="A671">
        <f>ROW(Source!A2183)</f>
        <v>2183</v>
      </c>
      <c r="B671">
        <v>35384018</v>
      </c>
      <c r="C671">
        <v>35384010</v>
      </c>
      <c r="D671">
        <v>35117602</v>
      </c>
      <c r="E671">
        <v>1</v>
      </c>
      <c r="F671">
        <v>1</v>
      </c>
      <c r="G671">
        <v>15872964</v>
      </c>
      <c r="H671">
        <v>3</v>
      </c>
      <c r="I671" t="s">
        <v>1118</v>
      </c>
      <c r="J671" t="s">
        <v>1119</v>
      </c>
      <c r="K671" t="s">
        <v>1120</v>
      </c>
      <c r="L671">
        <v>1354</v>
      </c>
      <c r="N671">
        <v>1010</v>
      </c>
      <c r="O671" t="s">
        <v>52</v>
      </c>
      <c r="P671" t="s">
        <v>52</v>
      </c>
      <c r="Q671">
        <v>1</v>
      </c>
      <c r="X671">
        <v>6.7000000000000002E-3</v>
      </c>
      <c r="Y671">
        <v>16620.27</v>
      </c>
      <c r="Z671">
        <v>0</v>
      </c>
      <c r="AA671">
        <v>0</v>
      </c>
      <c r="AB671">
        <v>0</v>
      </c>
      <c r="AC671">
        <v>0</v>
      </c>
      <c r="AD671">
        <v>1</v>
      </c>
      <c r="AE671">
        <v>0</v>
      </c>
      <c r="AF671" t="s">
        <v>3</v>
      </c>
      <c r="AG671">
        <v>6.7000000000000002E-3</v>
      </c>
      <c r="AH671">
        <v>2</v>
      </c>
      <c r="AI671">
        <v>35384014</v>
      </c>
      <c r="AJ671">
        <v>671</v>
      </c>
      <c r="AK671">
        <v>0</v>
      </c>
      <c r="AL671">
        <v>0</v>
      </c>
      <c r="AM671">
        <v>0</v>
      </c>
      <c r="AN671">
        <v>0</v>
      </c>
      <c r="AO671">
        <v>0</v>
      </c>
      <c r="AP671">
        <v>0</v>
      </c>
      <c r="AQ671">
        <v>0</v>
      </c>
      <c r="AR671">
        <v>0</v>
      </c>
    </row>
    <row r="672" spans="1:44" x14ac:dyDescent="0.2">
      <c r="A672">
        <f>ROW(Source!A2184)</f>
        <v>2184</v>
      </c>
      <c r="B672">
        <v>35384023</v>
      </c>
      <c r="C672">
        <v>35384019</v>
      </c>
      <c r="D672">
        <v>35111398</v>
      </c>
      <c r="E672">
        <v>15872964</v>
      </c>
      <c r="F672">
        <v>1</v>
      </c>
      <c r="G672">
        <v>15872964</v>
      </c>
      <c r="H672">
        <v>1</v>
      </c>
      <c r="I672" t="s">
        <v>982</v>
      </c>
      <c r="J672" t="s">
        <v>3</v>
      </c>
      <c r="K672" t="s">
        <v>983</v>
      </c>
      <c r="L672">
        <v>1191</v>
      </c>
      <c r="N672">
        <v>1013</v>
      </c>
      <c r="O672" t="s">
        <v>984</v>
      </c>
      <c r="P672" t="s">
        <v>984</v>
      </c>
      <c r="Q672">
        <v>1</v>
      </c>
      <c r="X672">
        <v>14</v>
      </c>
      <c r="Y672">
        <v>0</v>
      </c>
      <c r="Z672">
        <v>0</v>
      </c>
      <c r="AA672">
        <v>0</v>
      </c>
      <c r="AB672">
        <v>0</v>
      </c>
      <c r="AC672">
        <v>0</v>
      </c>
      <c r="AD672">
        <v>1</v>
      </c>
      <c r="AE672">
        <v>1</v>
      </c>
      <c r="AF672" t="s">
        <v>3</v>
      </c>
      <c r="AG672">
        <v>14</v>
      </c>
      <c r="AH672">
        <v>2</v>
      </c>
      <c r="AI672">
        <v>35384020</v>
      </c>
      <c r="AJ672">
        <v>672</v>
      </c>
      <c r="AK672">
        <v>0</v>
      </c>
      <c r="AL672">
        <v>0</v>
      </c>
      <c r="AM672">
        <v>0</v>
      </c>
      <c r="AN672">
        <v>0</v>
      </c>
      <c r="AO672">
        <v>0</v>
      </c>
      <c r="AP672">
        <v>0</v>
      </c>
      <c r="AQ672">
        <v>0</v>
      </c>
      <c r="AR672">
        <v>0</v>
      </c>
    </row>
    <row r="673" spans="1:44" x14ac:dyDescent="0.2">
      <c r="A673">
        <f>ROW(Source!A2184)</f>
        <v>2184</v>
      </c>
      <c r="B673">
        <v>35384024</v>
      </c>
      <c r="C673">
        <v>35384019</v>
      </c>
      <c r="D673">
        <v>35112687</v>
      </c>
      <c r="E673">
        <v>1</v>
      </c>
      <c r="F673">
        <v>1</v>
      </c>
      <c r="G673">
        <v>15872964</v>
      </c>
      <c r="H673">
        <v>2</v>
      </c>
      <c r="I673" t="s">
        <v>1121</v>
      </c>
      <c r="J673" t="s">
        <v>1122</v>
      </c>
      <c r="K673" t="s">
        <v>1123</v>
      </c>
      <c r="L673">
        <v>1368</v>
      </c>
      <c r="N673">
        <v>1011</v>
      </c>
      <c r="O673" t="s">
        <v>988</v>
      </c>
      <c r="P673" t="s">
        <v>988</v>
      </c>
      <c r="Q673">
        <v>1</v>
      </c>
      <c r="X673">
        <v>3.65</v>
      </c>
      <c r="Y673">
        <v>0</v>
      </c>
      <c r="Z673">
        <v>1635</v>
      </c>
      <c r="AA673">
        <v>832.91</v>
      </c>
      <c r="AB673">
        <v>0</v>
      </c>
      <c r="AC673">
        <v>0</v>
      </c>
      <c r="AD673">
        <v>1</v>
      </c>
      <c r="AE673">
        <v>0</v>
      </c>
      <c r="AF673" t="s">
        <v>3</v>
      </c>
      <c r="AG673">
        <v>3.65</v>
      </c>
      <c r="AH673">
        <v>2</v>
      </c>
      <c r="AI673">
        <v>35384021</v>
      </c>
      <c r="AJ673">
        <v>673</v>
      </c>
      <c r="AK673">
        <v>0</v>
      </c>
      <c r="AL673">
        <v>0</v>
      </c>
      <c r="AM673">
        <v>0</v>
      </c>
      <c r="AN673">
        <v>0</v>
      </c>
      <c r="AO673">
        <v>0</v>
      </c>
      <c r="AP673">
        <v>0</v>
      </c>
      <c r="AQ673">
        <v>0</v>
      </c>
      <c r="AR673">
        <v>0</v>
      </c>
    </row>
    <row r="674" spans="1:44" x14ac:dyDescent="0.2">
      <c r="A674">
        <f>ROW(Source!A2184)</f>
        <v>2184</v>
      </c>
      <c r="B674">
        <v>35384025</v>
      </c>
      <c r="C674">
        <v>35384019</v>
      </c>
      <c r="D674">
        <v>35113169</v>
      </c>
      <c r="E674">
        <v>1</v>
      </c>
      <c r="F674">
        <v>1</v>
      </c>
      <c r="G674">
        <v>15872964</v>
      </c>
      <c r="H674">
        <v>2</v>
      </c>
      <c r="I674" t="s">
        <v>1124</v>
      </c>
      <c r="J674" t="s">
        <v>1125</v>
      </c>
      <c r="K674" t="s">
        <v>1126</v>
      </c>
      <c r="L674">
        <v>1368</v>
      </c>
      <c r="N674">
        <v>1011</v>
      </c>
      <c r="O674" t="s">
        <v>988</v>
      </c>
      <c r="P674" t="s">
        <v>988</v>
      </c>
      <c r="Q674">
        <v>1</v>
      </c>
      <c r="X674">
        <v>3.65</v>
      </c>
      <c r="Y674">
        <v>0</v>
      </c>
      <c r="Z674">
        <v>7.15</v>
      </c>
      <c r="AA674">
        <v>0.09</v>
      </c>
      <c r="AB674">
        <v>0</v>
      </c>
      <c r="AC674">
        <v>0</v>
      </c>
      <c r="AD674">
        <v>1</v>
      </c>
      <c r="AE674">
        <v>0</v>
      </c>
      <c r="AF674" t="s">
        <v>3</v>
      </c>
      <c r="AG674">
        <v>3.65</v>
      </c>
      <c r="AH674">
        <v>2</v>
      </c>
      <c r="AI674">
        <v>35384022</v>
      </c>
      <c r="AJ674">
        <v>674</v>
      </c>
      <c r="AK674">
        <v>0</v>
      </c>
      <c r="AL674">
        <v>0</v>
      </c>
      <c r="AM674">
        <v>0</v>
      </c>
      <c r="AN674">
        <v>0</v>
      </c>
      <c r="AO674">
        <v>0</v>
      </c>
      <c r="AP674">
        <v>0</v>
      </c>
      <c r="AQ674">
        <v>0</v>
      </c>
      <c r="AR674">
        <v>0</v>
      </c>
    </row>
    <row r="675" spans="1:44" x14ac:dyDescent="0.2">
      <c r="A675">
        <f>ROW(Source!A2187)</f>
        <v>2187</v>
      </c>
      <c r="B675">
        <v>35384031</v>
      </c>
      <c r="C675">
        <v>35384028</v>
      </c>
      <c r="D675">
        <v>35111398</v>
      </c>
      <c r="E675">
        <v>15872964</v>
      </c>
      <c r="F675">
        <v>1</v>
      </c>
      <c r="G675">
        <v>15872964</v>
      </c>
      <c r="H675">
        <v>1</v>
      </c>
      <c r="I675" t="s">
        <v>982</v>
      </c>
      <c r="J675" t="s">
        <v>3</v>
      </c>
      <c r="K675" t="s">
        <v>983</v>
      </c>
      <c r="L675">
        <v>1191</v>
      </c>
      <c r="N675">
        <v>1013</v>
      </c>
      <c r="O675" t="s">
        <v>984</v>
      </c>
      <c r="P675" t="s">
        <v>984</v>
      </c>
      <c r="Q675">
        <v>1</v>
      </c>
      <c r="X675">
        <v>42.81</v>
      </c>
      <c r="Y675">
        <v>0</v>
      </c>
      <c r="Z675">
        <v>0</v>
      </c>
      <c r="AA675">
        <v>0</v>
      </c>
      <c r="AB675">
        <v>0</v>
      </c>
      <c r="AC675">
        <v>0</v>
      </c>
      <c r="AD675">
        <v>1</v>
      </c>
      <c r="AE675">
        <v>1</v>
      </c>
      <c r="AF675" t="s">
        <v>3</v>
      </c>
      <c r="AG675">
        <v>42.81</v>
      </c>
      <c r="AH675">
        <v>2</v>
      </c>
      <c r="AI675">
        <v>35384029</v>
      </c>
      <c r="AJ675">
        <v>675</v>
      </c>
      <c r="AK675">
        <v>0</v>
      </c>
      <c r="AL675">
        <v>0</v>
      </c>
      <c r="AM675">
        <v>0</v>
      </c>
      <c r="AN675">
        <v>0</v>
      </c>
      <c r="AO675">
        <v>0</v>
      </c>
      <c r="AP675">
        <v>0</v>
      </c>
      <c r="AQ675">
        <v>0</v>
      </c>
      <c r="AR675">
        <v>0</v>
      </c>
    </row>
    <row r="676" spans="1:44" x14ac:dyDescent="0.2">
      <c r="A676">
        <f>ROW(Source!A2187)</f>
        <v>2187</v>
      </c>
      <c r="B676">
        <v>35384032</v>
      </c>
      <c r="C676">
        <v>35384028</v>
      </c>
      <c r="D676">
        <v>35113206</v>
      </c>
      <c r="E676">
        <v>1</v>
      </c>
      <c r="F676">
        <v>1</v>
      </c>
      <c r="G676">
        <v>15872964</v>
      </c>
      <c r="H676">
        <v>2</v>
      </c>
      <c r="I676" t="s">
        <v>989</v>
      </c>
      <c r="J676" t="s">
        <v>990</v>
      </c>
      <c r="K676" t="s">
        <v>991</v>
      </c>
      <c r="L676">
        <v>1368</v>
      </c>
      <c r="N676">
        <v>1011</v>
      </c>
      <c r="O676" t="s">
        <v>988</v>
      </c>
      <c r="P676" t="s">
        <v>988</v>
      </c>
      <c r="Q676">
        <v>1</v>
      </c>
      <c r="X676">
        <v>6.9</v>
      </c>
      <c r="Y676">
        <v>0</v>
      </c>
      <c r="Z676">
        <v>4.72</v>
      </c>
      <c r="AA676">
        <v>0.1</v>
      </c>
      <c r="AB676">
        <v>0</v>
      </c>
      <c r="AC676">
        <v>0</v>
      </c>
      <c r="AD676">
        <v>1</v>
      </c>
      <c r="AE676">
        <v>0</v>
      </c>
      <c r="AF676" t="s">
        <v>3</v>
      </c>
      <c r="AG676">
        <v>6.9</v>
      </c>
      <c r="AH676">
        <v>2</v>
      </c>
      <c r="AI676">
        <v>35384030</v>
      </c>
      <c r="AJ676">
        <v>676</v>
      </c>
      <c r="AK676">
        <v>0</v>
      </c>
      <c r="AL676">
        <v>0</v>
      </c>
      <c r="AM676">
        <v>0</v>
      </c>
      <c r="AN676">
        <v>0</v>
      </c>
      <c r="AO676">
        <v>0</v>
      </c>
      <c r="AP676">
        <v>0</v>
      </c>
      <c r="AQ676">
        <v>0</v>
      </c>
      <c r="AR676">
        <v>0</v>
      </c>
    </row>
    <row r="677" spans="1:44" x14ac:dyDescent="0.2">
      <c r="A677">
        <f>ROW(Source!A2188)</f>
        <v>2188</v>
      </c>
      <c r="B677">
        <v>35384036</v>
      </c>
      <c r="C677">
        <v>35384033</v>
      </c>
      <c r="D677">
        <v>35111398</v>
      </c>
      <c r="E677">
        <v>15872964</v>
      </c>
      <c r="F677">
        <v>1</v>
      </c>
      <c r="G677">
        <v>15872964</v>
      </c>
      <c r="H677">
        <v>1</v>
      </c>
      <c r="I677" t="s">
        <v>982</v>
      </c>
      <c r="J677" t="s">
        <v>3</v>
      </c>
      <c r="K677" t="s">
        <v>983</v>
      </c>
      <c r="L677">
        <v>1191</v>
      </c>
      <c r="N677">
        <v>1013</v>
      </c>
      <c r="O677" t="s">
        <v>984</v>
      </c>
      <c r="P677" t="s">
        <v>984</v>
      </c>
      <c r="Q677">
        <v>1</v>
      </c>
      <c r="X677">
        <v>39.22</v>
      </c>
      <c r="Y677">
        <v>0</v>
      </c>
      <c r="Z677">
        <v>0</v>
      </c>
      <c r="AA677">
        <v>0</v>
      </c>
      <c r="AB677">
        <v>0</v>
      </c>
      <c r="AC677">
        <v>0</v>
      </c>
      <c r="AD677">
        <v>1</v>
      </c>
      <c r="AE677">
        <v>1</v>
      </c>
      <c r="AF677" t="s">
        <v>3</v>
      </c>
      <c r="AG677">
        <v>39.22</v>
      </c>
      <c r="AH677">
        <v>2</v>
      </c>
      <c r="AI677">
        <v>35384034</v>
      </c>
      <c r="AJ677">
        <v>677</v>
      </c>
      <c r="AK677">
        <v>0</v>
      </c>
      <c r="AL677">
        <v>0</v>
      </c>
      <c r="AM677">
        <v>0</v>
      </c>
      <c r="AN677">
        <v>0</v>
      </c>
      <c r="AO677">
        <v>0</v>
      </c>
      <c r="AP677">
        <v>0</v>
      </c>
      <c r="AQ677">
        <v>0</v>
      </c>
      <c r="AR677">
        <v>0</v>
      </c>
    </row>
    <row r="678" spans="1:44" x14ac:dyDescent="0.2">
      <c r="A678">
        <f>ROW(Source!A2188)</f>
        <v>2188</v>
      </c>
      <c r="B678">
        <v>35384037</v>
      </c>
      <c r="C678">
        <v>35384033</v>
      </c>
      <c r="D678">
        <v>35113206</v>
      </c>
      <c r="E678">
        <v>1</v>
      </c>
      <c r="F678">
        <v>1</v>
      </c>
      <c r="G678">
        <v>15872964</v>
      </c>
      <c r="H678">
        <v>2</v>
      </c>
      <c r="I678" t="s">
        <v>989</v>
      </c>
      <c r="J678" t="s">
        <v>990</v>
      </c>
      <c r="K678" t="s">
        <v>991</v>
      </c>
      <c r="L678">
        <v>1368</v>
      </c>
      <c r="N678">
        <v>1011</v>
      </c>
      <c r="O678" t="s">
        <v>988</v>
      </c>
      <c r="P678" t="s">
        <v>988</v>
      </c>
      <c r="Q678">
        <v>1</v>
      </c>
      <c r="X678">
        <v>6.9</v>
      </c>
      <c r="Y678">
        <v>0</v>
      </c>
      <c r="Z678">
        <v>4.72</v>
      </c>
      <c r="AA678">
        <v>0.1</v>
      </c>
      <c r="AB678">
        <v>0</v>
      </c>
      <c r="AC678">
        <v>0</v>
      </c>
      <c r="AD678">
        <v>1</v>
      </c>
      <c r="AE678">
        <v>0</v>
      </c>
      <c r="AF678" t="s">
        <v>3</v>
      </c>
      <c r="AG678">
        <v>6.9</v>
      </c>
      <c r="AH678">
        <v>2</v>
      </c>
      <c r="AI678">
        <v>35384035</v>
      </c>
      <c r="AJ678">
        <v>678</v>
      </c>
      <c r="AK678">
        <v>0</v>
      </c>
      <c r="AL678">
        <v>0</v>
      </c>
      <c r="AM678">
        <v>0</v>
      </c>
      <c r="AN678">
        <v>0</v>
      </c>
      <c r="AO678">
        <v>0</v>
      </c>
      <c r="AP678">
        <v>0</v>
      </c>
      <c r="AQ678">
        <v>0</v>
      </c>
      <c r="AR678">
        <v>0</v>
      </c>
    </row>
    <row r="679" spans="1:44" x14ac:dyDescent="0.2">
      <c r="A679">
        <f>ROW(Source!A2189)</f>
        <v>2189</v>
      </c>
      <c r="B679">
        <v>35384040</v>
      </c>
      <c r="C679">
        <v>35384038</v>
      </c>
      <c r="D679">
        <v>35111398</v>
      </c>
      <c r="E679">
        <v>15872964</v>
      </c>
      <c r="F679">
        <v>1</v>
      </c>
      <c r="G679">
        <v>15872964</v>
      </c>
      <c r="H679">
        <v>1</v>
      </c>
      <c r="I679" t="s">
        <v>982</v>
      </c>
      <c r="J679" t="s">
        <v>3</v>
      </c>
      <c r="K679" t="s">
        <v>983</v>
      </c>
      <c r="L679">
        <v>1191</v>
      </c>
      <c r="N679">
        <v>1013</v>
      </c>
      <c r="O679" t="s">
        <v>984</v>
      </c>
      <c r="P679" t="s">
        <v>984</v>
      </c>
      <c r="Q679">
        <v>1</v>
      </c>
      <c r="X679">
        <v>34.630000000000003</v>
      </c>
      <c r="Y679">
        <v>0</v>
      </c>
      <c r="Z679">
        <v>0</v>
      </c>
      <c r="AA679">
        <v>0</v>
      </c>
      <c r="AB679">
        <v>0</v>
      </c>
      <c r="AC679">
        <v>0</v>
      </c>
      <c r="AD679">
        <v>1</v>
      </c>
      <c r="AE679">
        <v>1</v>
      </c>
      <c r="AF679" t="s">
        <v>3</v>
      </c>
      <c r="AG679">
        <v>34.630000000000003</v>
      </c>
      <c r="AH679">
        <v>2</v>
      </c>
      <c r="AI679">
        <v>35384039</v>
      </c>
      <c r="AJ679">
        <v>679</v>
      </c>
      <c r="AK679">
        <v>0</v>
      </c>
      <c r="AL679">
        <v>0</v>
      </c>
      <c r="AM679">
        <v>0</v>
      </c>
      <c r="AN679">
        <v>0</v>
      </c>
      <c r="AO679">
        <v>0</v>
      </c>
      <c r="AP679">
        <v>0</v>
      </c>
      <c r="AQ679">
        <v>0</v>
      </c>
      <c r="AR679">
        <v>0</v>
      </c>
    </row>
    <row r="680" spans="1:44" x14ac:dyDescent="0.2">
      <c r="A680">
        <f>ROW(Source!A2225)</f>
        <v>2225</v>
      </c>
      <c r="B680">
        <v>35384101</v>
      </c>
      <c r="C680">
        <v>35384099</v>
      </c>
      <c r="D680">
        <v>35111398</v>
      </c>
      <c r="E680">
        <v>15872964</v>
      </c>
      <c r="F680">
        <v>1</v>
      </c>
      <c r="G680">
        <v>15872964</v>
      </c>
      <c r="H680">
        <v>1</v>
      </c>
      <c r="I680" t="s">
        <v>982</v>
      </c>
      <c r="J680" t="s">
        <v>3</v>
      </c>
      <c r="K680" t="s">
        <v>983</v>
      </c>
      <c r="L680">
        <v>1191</v>
      </c>
      <c r="N680">
        <v>1013</v>
      </c>
      <c r="O680" t="s">
        <v>984</v>
      </c>
      <c r="P680" t="s">
        <v>984</v>
      </c>
      <c r="Q680">
        <v>1</v>
      </c>
      <c r="X680">
        <v>5.84</v>
      </c>
      <c r="Y680">
        <v>0</v>
      </c>
      <c r="Z680">
        <v>0</v>
      </c>
      <c r="AA680">
        <v>0</v>
      </c>
      <c r="AB680">
        <v>0</v>
      </c>
      <c r="AC680">
        <v>0</v>
      </c>
      <c r="AD680">
        <v>1</v>
      </c>
      <c r="AE680">
        <v>1</v>
      </c>
      <c r="AF680" t="s">
        <v>3</v>
      </c>
      <c r="AG680">
        <v>5.84</v>
      </c>
      <c r="AH680">
        <v>2</v>
      </c>
      <c r="AI680">
        <v>35384100</v>
      </c>
      <c r="AJ680">
        <v>680</v>
      </c>
      <c r="AK680">
        <v>0</v>
      </c>
      <c r="AL680">
        <v>0</v>
      </c>
      <c r="AM680">
        <v>0</v>
      </c>
      <c r="AN680">
        <v>0</v>
      </c>
      <c r="AO680">
        <v>0</v>
      </c>
      <c r="AP680">
        <v>0</v>
      </c>
      <c r="AQ680">
        <v>0</v>
      </c>
      <c r="AR680">
        <v>0</v>
      </c>
    </row>
    <row r="681" spans="1:44" x14ac:dyDescent="0.2">
      <c r="A681">
        <f>ROW(Source!A2226)</f>
        <v>2226</v>
      </c>
      <c r="B681">
        <v>35384107</v>
      </c>
      <c r="C681">
        <v>35384102</v>
      </c>
      <c r="D681">
        <v>35111398</v>
      </c>
      <c r="E681">
        <v>15872964</v>
      </c>
      <c r="F681">
        <v>1</v>
      </c>
      <c r="G681">
        <v>15872964</v>
      </c>
      <c r="H681">
        <v>1</v>
      </c>
      <c r="I681" t="s">
        <v>982</v>
      </c>
      <c r="J681" t="s">
        <v>3</v>
      </c>
      <c r="K681" t="s">
        <v>983</v>
      </c>
      <c r="L681">
        <v>1191</v>
      </c>
      <c r="N681">
        <v>1013</v>
      </c>
      <c r="O681" t="s">
        <v>984</v>
      </c>
      <c r="P681" t="s">
        <v>984</v>
      </c>
      <c r="Q681">
        <v>1</v>
      </c>
      <c r="X681">
        <v>0.42</v>
      </c>
      <c r="Y681">
        <v>0</v>
      </c>
      <c r="Z681">
        <v>0</v>
      </c>
      <c r="AA681">
        <v>0</v>
      </c>
      <c r="AB681">
        <v>0</v>
      </c>
      <c r="AC681">
        <v>0</v>
      </c>
      <c r="AD681">
        <v>1</v>
      </c>
      <c r="AE681">
        <v>1</v>
      </c>
      <c r="AF681" t="s">
        <v>3</v>
      </c>
      <c r="AG681">
        <v>0.42</v>
      </c>
      <c r="AH681">
        <v>2</v>
      </c>
      <c r="AI681">
        <v>35384103</v>
      </c>
      <c r="AJ681">
        <v>681</v>
      </c>
      <c r="AK681">
        <v>0</v>
      </c>
      <c r="AL681">
        <v>0</v>
      </c>
      <c r="AM681">
        <v>0</v>
      </c>
      <c r="AN681">
        <v>0</v>
      </c>
      <c r="AO681">
        <v>0</v>
      </c>
      <c r="AP681">
        <v>0</v>
      </c>
      <c r="AQ681">
        <v>0</v>
      </c>
      <c r="AR681">
        <v>0</v>
      </c>
    </row>
    <row r="682" spans="1:44" x14ac:dyDescent="0.2">
      <c r="A682">
        <f>ROW(Source!A2226)</f>
        <v>2226</v>
      </c>
      <c r="B682">
        <v>35384108</v>
      </c>
      <c r="C682">
        <v>35384102</v>
      </c>
      <c r="D682">
        <v>35113190</v>
      </c>
      <c r="E682">
        <v>1</v>
      </c>
      <c r="F682">
        <v>1</v>
      </c>
      <c r="G682">
        <v>15872964</v>
      </c>
      <c r="H682">
        <v>2</v>
      </c>
      <c r="I682" t="s">
        <v>1111</v>
      </c>
      <c r="J682" t="s">
        <v>1112</v>
      </c>
      <c r="K682" t="s">
        <v>1113</v>
      </c>
      <c r="L682">
        <v>1368</v>
      </c>
      <c r="N682">
        <v>1011</v>
      </c>
      <c r="O682" t="s">
        <v>988</v>
      </c>
      <c r="P682" t="s">
        <v>988</v>
      </c>
      <c r="Q682">
        <v>1</v>
      </c>
      <c r="X682">
        <v>0.2</v>
      </c>
      <c r="Y682">
        <v>0</v>
      </c>
      <c r="Z682">
        <v>44.94</v>
      </c>
      <c r="AA682">
        <v>0.64</v>
      </c>
      <c r="AB682">
        <v>0</v>
      </c>
      <c r="AC682">
        <v>0</v>
      </c>
      <c r="AD682">
        <v>1</v>
      </c>
      <c r="AE682">
        <v>0</v>
      </c>
      <c r="AF682" t="s">
        <v>3</v>
      </c>
      <c r="AG682">
        <v>0.2</v>
      </c>
      <c r="AH682">
        <v>2</v>
      </c>
      <c r="AI682">
        <v>35384104</v>
      </c>
      <c r="AJ682">
        <v>682</v>
      </c>
      <c r="AK682">
        <v>0</v>
      </c>
      <c r="AL682">
        <v>0</v>
      </c>
      <c r="AM682">
        <v>0</v>
      </c>
      <c r="AN682">
        <v>0</v>
      </c>
      <c r="AO682">
        <v>0</v>
      </c>
      <c r="AP682">
        <v>0</v>
      </c>
      <c r="AQ682">
        <v>0</v>
      </c>
      <c r="AR682">
        <v>0</v>
      </c>
    </row>
    <row r="683" spans="1:44" x14ac:dyDescent="0.2">
      <c r="A683">
        <f>ROW(Source!A2226)</f>
        <v>2226</v>
      </c>
      <c r="B683">
        <v>35384109</v>
      </c>
      <c r="C683">
        <v>35384102</v>
      </c>
      <c r="D683">
        <v>35115233</v>
      </c>
      <c r="E683">
        <v>1</v>
      </c>
      <c r="F683">
        <v>1</v>
      </c>
      <c r="G683">
        <v>15872964</v>
      </c>
      <c r="H683">
        <v>3</v>
      </c>
      <c r="I683" t="s">
        <v>1114</v>
      </c>
      <c r="J683" t="s">
        <v>1115</v>
      </c>
      <c r="K683" t="s">
        <v>1116</v>
      </c>
      <c r="L683">
        <v>1339</v>
      </c>
      <c r="N683">
        <v>1007</v>
      </c>
      <c r="O683" t="s">
        <v>1117</v>
      </c>
      <c r="P683" t="s">
        <v>1117</v>
      </c>
      <c r="Q683">
        <v>1</v>
      </c>
      <c r="X683">
        <v>1.7600000000000001E-2</v>
      </c>
      <c r="Y683">
        <v>54.81</v>
      </c>
      <c r="Z683">
        <v>0</v>
      </c>
      <c r="AA683">
        <v>0</v>
      </c>
      <c r="AB683">
        <v>0</v>
      </c>
      <c r="AC683">
        <v>0</v>
      </c>
      <c r="AD683">
        <v>1</v>
      </c>
      <c r="AE683">
        <v>0</v>
      </c>
      <c r="AF683" t="s">
        <v>3</v>
      </c>
      <c r="AG683">
        <v>1.7600000000000001E-2</v>
      </c>
      <c r="AH683">
        <v>2</v>
      </c>
      <c r="AI683">
        <v>35384105</v>
      </c>
      <c r="AJ683">
        <v>683</v>
      </c>
      <c r="AK683">
        <v>0</v>
      </c>
      <c r="AL683">
        <v>0</v>
      </c>
      <c r="AM683">
        <v>0</v>
      </c>
      <c r="AN683">
        <v>0</v>
      </c>
      <c r="AO683">
        <v>0</v>
      </c>
      <c r="AP683">
        <v>0</v>
      </c>
      <c r="AQ683">
        <v>0</v>
      </c>
      <c r="AR683">
        <v>0</v>
      </c>
    </row>
    <row r="684" spans="1:44" x14ac:dyDescent="0.2">
      <c r="A684">
        <f>ROW(Source!A2226)</f>
        <v>2226</v>
      </c>
      <c r="B684">
        <v>35384110</v>
      </c>
      <c r="C684">
        <v>35384102</v>
      </c>
      <c r="D684">
        <v>35117602</v>
      </c>
      <c r="E684">
        <v>1</v>
      </c>
      <c r="F684">
        <v>1</v>
      </c>
      <c r="G684">
        <v>15872964</v>
      </c>
      <c r="H684">
        <v>3</v>
      </c>
      <c r="I684" t="s">
        <v>1118</v>
      </c>
      <c r="J684" t="s">
        <v>1119</v>
      </c>
      <c r="K684" t="s">
        <v>1120</v>
      </c>
      <c r="L684">
        <v>1354</v>
      </c>
      <c r="N684">
        <v>1010</v>
      </c>
      <c r="O684" t="s">
        <v>52</v>
      </c>
      <c r="P684" t="s">
        <v>52</v>
      </c>
      <c r="Q684">
        <v>1</v>
      </c>
      <c r="X684">
        <v>6.7000000000000002E-3</v>
      </c>
      <c r="Y684">
        <v>16620.27</v>
      </c>
      <c r="Z684">
        <v>0</v>
      </c>
      <c r="AA684">
        <v>0</v>
      </c>
      <c r="AB684">
        <v>0</v>
      </c>
      <c r="AC684">
        <v>0</v>
      </c>
      <c r="AD684">
        <v>1</v>
      </c>
      <c r="AE684">
        <v>0</v>
      </c>
      <c r="AF684" t="s">
        <v>3</v>
      </c>
      <c r="AG684">
        <v>6.7000000000000002E-3</v>
      </c>
      <c r="AH684">
        <v>2</v>
      </c>
      <c r="AI684">
        <v>35384106</v>
      </c>
      <c r="AJ684">
        <v>684</v>
      </c>
      <c r="AK684">
        <v>0</v>
      </c>
      <c r="AL684">
        <v>0</v>
      </c>
      <c r="AM684">
        <v>0</v>
      </c>
      <c r="AN684">
        <v>0</v>
      </c>
      <c r="AO684">
        <v>0</v>
      </c>
      <c r="AP684">
        <v>0</v>
      </c>
      <c r="AQ684">
        <v>0</v>
      </c>
      <c r="AR684">
        <v>0</v>
      </c>
    </row>
    <row r="685" spans="1:44" x14ac:dyDescent="0.2">
      <c r="A685">
        <f>ROW(Source!A2227)</f>
        <v>2227</v>
      </c>
      <c r="B685">
        <v>35384115</v>
      </c>
      <c r="C685">
        <v>35384111</v>
      </c>
      <c r="D685">
        <v>35111398</v>
      </c>
      <c r="E685">
        <v>15872964</v>
      </c>
      <c r="F685">
        <v>1</v>
      </c>
      <c r="G685">
        <v>15872964</v>
      </c>
      <c r="H685">
        <v>1</v>
      </c>
      <c r="I685" t="s">
        <v>982</v>
      </c>
      <c r="J685" t="s">
        <v>3</v>
      </c>
      <c r="K685" t="s">
        <v>983</v>
      </c>
      <c r="L685">
        <v>1191</v>
      </c>
      <c r="N685">
        <v>1013</v>
      </c>
      <c r="O685" t="s">
        <v>984</v>
      </c>
      <c r="P685" t="s">
        <v>984</v>
      </c>
      <c r="Q685">
        <v>1</v>
      </c>
      <c r="X685">
        <v>14</v>
      </c>
      <c r="Y685">
        <v>0</v>
      </c>
      <c r="Z685">
        <v>0</v>
      </c>
      <c r="AA685">
        <v>0</v>
      </c>
      <c r="AB685">
        <v>0</v>
      </c>
      <c r="AC685">
        <v>0</v>
      </c>
      <c r="AD685">
        <v>1</v>
      </c>
      <c r="AE685">
        <v>1</v>
      </c>
      <c r="AF685" t="s">
        <v>3</v>
      </c>
      <c r="AG685">
        <v>14</v>
      </c>
      <c r="AH685">
        <v>2</v>
      </c>
      <c r="AI685">
        <v>35384112</v>
      </c>
      <c r="AJ685">
        <v>685</v>
      </c>
      <c r="AK685">
        <v>0</v>
      </c>
      <c r="AL685">
        <v>0</v>
      </c>
      <c r="AM685">
        <v>0</v>
      </c>
      <c r="AN685">
        <v>0</v>
      </c>
      <c r="AO685">
        <v>0</v>
      </c>
      <c r="AP685">
        <v>0</v>
      </c>
      <c r="AQ685">
        <v>0</v>
      </c>
      <c r="AR685">
        <v>0</v>
      </c>
    </row>
    <row r="686" spans="1:44" x14ac:dyDescent="0.2">
      <c r="A686">
        <f>ROW(Source!A2227)</f>
        <v>2227</v>
      </c>
      <c r="B686">
        <v>35384116</v>
      </c>
      <c r="C686">
        <v>35384111</v>
      </c>
      <c r="D686">
        <v>35112687</v>
      </c>
      <c r="E686">
        <v>1</v>
      </c>
      <c r="F686">
        <v>1</v>
      </c>
      <c r="G686">
        <v>15872964</v>
      </c>
      <c r="H686">
        <v>2</v>
      </c>
      <c r="I686" t="s">
        <v>1121</v>
      </c>
      <c r="J686" t="s">
        <v>1122</v>
      </c>
      <c r="K686" t="s">
        <v>1123</v>
      </c>
      <c r="L686">
        <v>1368</v>
      </c>
      <c r="N686">
        <v>1011</v>
      </c>
      <c r="O686" t="s">
        <v>988</v>
      </c>
      <c r="P686" t="s">
        <v>988</v>
      </c>
      <c r="Q686">
        <v>1</v>
      </c>
      <c r="X686">
        <v>3.65</v>
      </c>
      <c r="Y686">
        <v>0</v>
      </c>
      <c r="Z686">
        <v>1635</v>
      </c>
      <c r="AA686">
        <v>832.91</v>
      </c>
      <c r="AB686">
        <v>0</v>
      </c>
      <c r="AC686">
        <v>0</v>
      </c>
      <c r="AD686">
        <v>1</v>
      </c>
      <c r="AE686">
        <v>0</v>
      </c>
      <c r="AF686" t="s">
        <v>3</v>
      </c>
      <c r="AG686">
        <v>3.65</v>
      </c>
      <c r="AH686">
        <v>2</v>
      </c>
      <c r="AI686">
        <v>35384113</v>
      </c>
      <c r="AJ686">
        <v>686</v>
      </c>
      <c r="AK686">
        <v>0</v>
      </c>
      <c r="AL686">
        <v>0</v>
      </c>
      <c r="AM686">
        <v>0</v>
      </c>
      <c r="AN686">
        <v>0</v>
      </c>
      <c r="AO686">
        <v>0</v>
      </c>
      <c r="AP686">
        <v>0</v>
      </c>
      <c r="AQ686">
        <v>0</v>
      </c>
      <c r="AR686">
        <v>0</v>
      </c>
    </row>
    <row r="687" spans="1:44" x14ac:dyDescent="0.2">
      <c r="A687">
        <f>ROW(Source!A2227)</f>
        <v>2227</v>
      </c>
      <c r="B687">
        <v>35384117</v>
      </c>
      <c r="C687">
        <v>35384111</v>
      </c>
      <c r="D687">
        <v>35113169</v>
      </c>
      <c r="E687">
        <v>1</v>
      </c>
      <c r="F687">
        <v>1</v>
      </c>
      <c r="G687">
        <v>15872964</v>
      </c>
      <c r="H687">
        <v>2</v>
      </c>
      <c r="I687" t="s">
        <v>1124</v>
      </c>
      <c r="J687" t="s">
        <v>1125</v>
      </c>
      <c r="K687" t="s">
        <v>1126</v>
      </c>
      <c r="L687">
        <v>1368</v>
      </c>
      <c r="N687">
        <v>1011</v>
      </c>
      <c r="O687" t="s">
        <v>988</v>
      </c>
      <c r="P687" t="s">
        <v>988</v>
      </c>
      <c r="Q687">
        <v>1</v>
      </c>
      <c r="X687">
        <v>3.65</v>
      </c>
      <c r="Y687">
        <v>0</v>
      </c>
      <c r="Z687">
        <v>7.15</v>
      </c>
      <c r="AA687">
        <v>0.09</v>
      </c>
      <c r="AB687">
        <v>0</v>
      </c>
      <c r="AC687">
        <v>0</v>
      </c>
      <c r="AD687">
        <v>1</v>
      </c>
      <c r="AE687">
        <v>0</v>
      </c>
      <c r="AF687" t="s">
        <v>3</v>
      </c>
      <c r="AG687">
        <v>3.65</v>
      </c>
      <c r="AH687">
        <v>2</v>
      </c>
      <c r="AI687">
        <v>35384114</v>
      </c>
      <c r="AJ687">
        <v>687</v>
      </c>
      <c r="AK687">
        <v>0</v>
      </c>
      <c r="AL687">
        <v>0</v>
      </c>
      <c r="AM687">
        <v>0</v>
      </c>
      <c r="AN687">
        <v>0</v>
      </c>
      <c r="AO687">
        <v>0</v>
      </c>
      <c r="AP687">
        <v>0</v>
      </c>
      <c r="AQ687">
        <v>0</v>
      </c>
      <c r="AR687">
        <v>0</v>
      </c>
    </row>
    <row r="688" spans="1:44" x14ac:dyDescent="0.2">
      <c r="A688">
        <f>ROW(Source!A2230)</f>
        <v>2230</v>
      </c>
      <c r="B688">
        <v>35384123</v>
      </c>
      <c r="C688">
        <v>35384120</v>
      </c>
      <c r="D688">
        <v>35111398</v>
      </c>
      <c r="E688">
        <v>15872964</v>
      </c>
      <c r="F688">
        <v>1</v>
      </c>
      <c r="G688">
        <v>15872964</v>
      </c>
      <c r="H688">
        <v>1</v>
      </c>
      <c r="I688" t="s">
        <v>982</v>
      </c>
      <c r="J688" t="s">
        <v>3</v>
      </c>
      <c r="K688" t="s">
        <v>983</v>
      </c>
      <c r="L688">
        <v>1191</v>
      </c>
      <c r="N688">
        <v>1013</v>
      </c>
      <c r="O688" t="s">
        <v>984</v>
      </c>
      <c r="P688" t="s">
        <v>984</v>
      </c>
      <c r="Q688">
        <v>1</v>
      </c>
      <c r="X688">
        <v>42.81</v>
      </c>
      <c r="Y688">
        <v>0</v>
      </c>
      <c r="Z688">
        <v>0</v>
      </c>
      <c r="AA688">
        <v>0</v>
      </c>
      <c r="AB688">
        <v>0</v>
      </c>
      <c r="AC688">
        <v>0</v>
      </c>
      <c r="AD688">
        <v>1</v>
      </c>
      <c r="AE688">
        <v>1</v>
      </c>
      <c r="AF688" t="s">
        <v>3</v>
      </c>
      <c r="AG688">
        <v>42.81</v>
      </c>
      <c r="AH688">
        <v>2</v>
      </c>
      <c r="AI688">
        <v>35384121</v>
      </c>
      <c r="AJ688">
        <v>688</v>
      </c>
      <c r="AK688">
        <v>0</v>
      </c>
      <c r="AL688">
        <v>0</v>
      </c>
      <c r="AM688">
        <v>0</v>
      </c>
      <c r="AN688">
        <v>0</v>
      </c>
      <c r="AO688">
        <v>0</v>
      </c>
      <c r="AP688">
        <v>0</v>
      </c>
      <c r="AQ688">
        <v>0</v>
      </c>
      <c r="AR688">
        <v>0</v>
      </c>
    </row>
    <row r="689" spans="1:44" x14ac:dyDescent="0.2">
      <c r="A689">
        <f>ROW(Source!A2230)</f>
        <v>2230</v>
      </c>
      <c r="B689">
        <v>35384124</v>
      </c>
      <c r="C689">
        <v>35384120</v>
      </c>
      <c r="D689">
        <v>35113206</v>
      </c>
      <c r="E689">
        <v>1</v>
      </c>
      <c r="F689">
        <v>1</v>
      </c>
      <c r="G689">
        <v>15872964</v>
      </c>
      <c r="H689">
        <v>2</v>
      </c>
      <c r="I689" t="s">
        <v>989</v>
      </c>
      <c r="J689" t="s">
        <v>990</v>
      </c>
      <c r="K689" t="s">
        <v>991</v>
      </c>
      <c r="L689">
        <v>1368</v>
      </c>
      <c r="N689">
        <v>1011</v>
      </c>
      <c r="O689" t="s">
        <v>988</v>
      </c>
      <c r="P689" t="s">
        <v>988</v>
      </c>
      <c r="Q689">
        <v>1</v>
      </c>
      <c r="X689">
        <v>6.9</v>
      </c>
      <c r="Y689">
        <v>0</v>
      </c>
      <c r="Z689">
        <v>4.72</v>
      </c>
      <c r="AA689">
        <v>0.1</v>
      </c>
      <c r="AB689">
        <v>0</v>
      </c>
      <c r="AC689">
        <v>0</v>
      </c>
      <c r="AD689">
        <v>1</v>
      </c>
      <c r="AE689">
        <v>0</v>
      </c>
      <c r="AF689" t="s">
        <v>3</v>
      </c>
      <c r="AG689">
        <v>6.9</v>
      </c>
      <c r="AH689">
        <v>2</v>
      </c>
      <c r="AI689">
        <v>35384122</v>
      </c>
      <c r="AJ689">
        <v>689</v>
      </c>
      <c r="AK689">
        <v>0</v>
      </c>
      <c r="AL689">
        <v>0</v>
      </c>
      <c r="AM689">
        <v>0</v>
      </c>
      <c r="AN689">
        <v>0</v>
      </c>
      <c r="AO689">
        <v>0</v>
      </c>
      <c r="AP689">
        <v>0</v>
      </c>
      <c r="AQ689">
        <v>0</v>
      </c>
      <c r="AR689">
        <v>0</v>
      </c>
    </row>
    <row r="690" spans="1:44" x14ac:dyDescent="0.2">
      <c r="A690">
        <f>ROW(Source!A2231)</f>
        <v>2231</v>
      </c>
      <c r="B690">
        <v>35384128</v>
      </c>
      <c r="C690">
        <v>35384125</v>
      </c>
      <c r="D690">
        <v>35111398</v>
      </c>
      <c r="E690">
        <v>15872964</v>
      </c>
      <c r="F690">
        <v>1</v>
      </c>
      <c r="G690">
        <v>15872964</v>
      </c>
      <c r="H690">
        <v>1</v>
      </c>
      <c r="I690" t="s">
        <v>982</v>
      </c>
      <c r="J690" t="s">
        <v>3</v>
      </c>
      <c r="K690" t="s">
        <v>983</v>
      </c>
      <c r="L690">
        <v>1191</v>
      </c>
      <c r="N690">
        <v>1013</v>
      </c>
      <c r="O690" t="s">
        <v>984</v>
      </c>
      <c r="P690" t="s">
        <v>984</v>
      </c>
      <c r="Q690">
        <v>1</v>
      </c>
      <c r="X690">
        <v>39.22</v>
      </c>
      <c r="Y690">
        <v>0</v>
      </c>
      <c r="Z690">
        <v>0</v>
      </c>
      <c r="AA690">
        <v>0</v>
      </c>
      <c r="AB690">
        <v>0</v>
      </c>
      <c r="AC690">
        <v>0</v>
      </c>
      <c r="AD690">
        <v>1</v>
      </c>
      <c r="AE690">
        <v>1</v>
      </c>
      <c r="AF690" t="s">
        <v>3</v>
      </c>
      <c r="AG690">
        <v>39.22</v>
      </c>
      <c r="AH690">
        <v>2</v>
      </c>
      <c r="AI690">
        <v>35384126</v>
      </c>
      <c r="AJ690">
        <v>690</v>
      </c>
      <c r="AK690">
        <v>0</v>
      </c>
      <c r="AL690">
        <v>0</v>
      </c>
      <c r="AM690">
        <v>0</v>
      </c>
      <c r="AN690">
        <v>0</v>
      </c>
      <c r="AO690">
        <v>0</v>
      </c>
      <c r="AP690">
        <v>0</v>
      </c>
      <c r="AQ690">
        <v>0</v>
      </c>
      <c r="AR690">
        <v>0</v>
      </c>
    </row>
    <row r="691" spans="1:44" x14ac:dyDescent="0.2">
      <c r="A691">
        <f>ROW(Source!A2231)</f>
        <v>2231</v>
      </c>
      <c r="B691">
        <v>35384129</v>
      </c>
      <c r="C691">
        <v>35384125</v>
      </c>
      <c r="D691">
        <v>35113206</v>
      </c>
      <c r="E691">
        <v>1</v>
      </c>
      <c r="F691">
        <v>1</v>
      </c>
      <c r="G691">
        <v>15872964</v>
      </c>
      <c r="H691">
        <v>2</v>
      </c>
      <c r="I691" t="s">
        <v>989</v>
      </c>
      <c r="J691" t="s">
        <v>990</v>
      </c>
      <c r="K691" t="s">
        <v>991</v>
      </c>
      <c r="L691">
        <v>1368</v>
      </c>
      <c r="N691">
        <v>1011</v>
      </c>
      <c r="O691" t="s">
        <v>988</v>
      </c>
      <c r="P691" t="s">
        <v>988</v>
      </c>
      <c r="Q691">
        <v>1</v>
      </c>
      <c r="X691">
        <v>6.9</v>
      </c>
      <c r="Y691">
        <v>0</v>
      </c>
      <c r="Z691">
        <v>4.72</v>
      </c>
      <c r="AA691">
        <v>0.1</v>
      </c>
      <c r="AB691">
        <v>0</v>
      </c>
      <c r="AC691">
        <v>0</v>
      </c>
      <c r="AD691">
        <v>1</v>
      </c>
      <c r="AE691">
        <v>0</v>
      </c>
      <c r="AF691" t="s">
        <v>3</v>
      </c>
      <c r="AG691">
        <v>6.9</v>
      </c>
      <c r="AH691">
        <v>2</v>
      </c>
      <c r="AI691">
        <v>35384127</v>
      </c>
      <c r="AJ691">
        <v>691</v>
      </c>
      <c r="AK691">
        <v>0</v>
      </c>
      <c r="AL691">
        <v>0</v>
      </c>
      <c r="AM691">
        <v>0</v>
      </c>
      <c r="AN691">
        <v>0</v>
      </c>
      <c r="AO691">
        <v>0</v>
      </c>
      <c r="AP691">
        <v>0</v>
      </c>
      <c r="AQ691">
        <v>0</v>
      </c>
      <c r="AR691">
        <v>0</v>
      </c>
    </row>
    <row r="692" spans="1:44" x14ac:dyDescent="0.2">
      <c r="A692">
        <f>ROW(Source!A2232)</f>
        <v>2232</v>
      </c>
      <c r="B692">
        <v>35384132</v>
      </c>
      <c r="C692">
        <v>35384130</v>
      </c>
      <c r="D692">
        <v>35111398</v>
      </c>
      <c r="E692">
        <v>15872964</v>
      </c>
      <c r="F692">
        <v>1</v>
      </c>
      <c r="G692">
        <v>15872964</v>
      </c>
      <c r="H692">
        <v>1</v>
      </c>
      <c r="I692" t="s">
        <v>982</v>
      </c>
      <c r="J692" t="s">
        <v>3</v>
      </c>
      <c r="K692" t="s">
        <v>983</v>
      </c>
      <c r="L692">
        <v>1191</v>
      </c>
      <c r="N692">
        <v>1013</v>
      </c>
      <c r="O692" t="s">
        <v>984</v>
      </c>
      <c r="P692" t="s">
        <v>984</v>
      </c>
      <c r="Q692">
        <v>1</v>
      </c>
      <c r="X692">
        <v>34.630000000000003</v>
      </c>
      <c r="Y692">
        <v>0</v>
      </c>
      <c r="Z692">
        <v>0</v>
      </c>
      <c r="AA692">
        <v>0</v>
      </c>
      <c r="AB692">
        <v>0</v>
      </c>
      <c r="AC692">
        <v>0</v>
      </c>
      <c r="AD692">
        <v>1</v>
      </c>
      <c r="AE692">
        <v>1</v>
      </c>
      <c r="AF692" t="s">
        <v>3</v>
      </c>
      <c r="AG692">
        <v>34.630000000000003</v>
      </c>
      <c r="AH692">
        <v>2</v>
      </c>
      <c r="AI692">
        <v>35384131</v>
      </c>
      <c r="AJ692">
        <v>692</v>
      </c>
      <c r="AK692">
        <v>0</v>
      </c>
      <c r="AL692">
        <v>0</v>
      </c>
      <c r="AM692">
        <v>0</v>
      </c>
      <c r="AN692">
        <v>0</v>
      </c>
      <c r="AO692">
        <v>0</v>
      </c>
      <c r="AP692">
        <v>0</v>
      </c>
      <c r="AQ692">
        <v>0</v>
      </c>
      <c r="AR692">
        <v>0</v>
      </c>
    </row>
    <row r="693" spans="1:44" x14ac:dyDescent="0.2">
      <c r="A693">
        <f>ROW(Source!A2233)</f>
        <v>2233</v>
      </c>
      <c r="B693">
        <v>35384147</v>
      </c>
      <c r="C693">
        <v>35384133</v>
      </c>
      <c r="D693">
        <v>35111398</v>
      </c>
      <c r="E693">
        <v>15872964</v>
      </c>
      <c r="F693">
        <v>1</v>
      </c>
      <c r="G693">
        <v>15872964</v>
      </c>
      <c r="H693">
        <v>1</v>
      </c>
      <c r="I693" t="s">
        <v>982</v>
      </c>
      <c r="J693" t="s">
        <v>3</v>
      </c>
      <c r="K693" t="s">
        <v>983</v>
      </c>
      <c r="L693">
        <v>1191</v>
      </c>
      <c r="N693">
        <v>1013</v>
      </c>
      <c r="O693" t="s">
        <v>984</v>
      </c>
      <c r="P693" t="s">
        <v>984</v>
      </c>
      <c r="Q693">
        <v>1</v>
      </c>
      <c r="X693">
        <v>38.86</v>
      </c>
      <c r="Y693">
        <v>0</v>
      </c>
      <c r="Z693">
        <v>0</v>
      </c>
      <c r="AA693">
        <v>0</v>
      </c>
      <c r="AB693">
        <v>0</v>
      </c>
      <c r="AC693">
        <v>0</v>
      </c>
      <c r="AD693">
        <v>1</v>
      </c>
      <c r="AE693">
        <v>1</v>
      </c>
      <c r="AF693" t="s">
        <v>3</v>
      </c>
      <c r="AG693">
        <v>38.86</v>
      </c>
      <c r="AH693">
        <v>2</v>
      </c>
      <c r="AI693">
        <v>35384134</v>
      </c>
      <c r="AJ693">
        <v>693</v>
      </c>
      <c r="AK693">
        <v>0</v>
      </c>
      <c r="AL693">
        <v>0</v>
      </c>
      <c r="AM693">
        <v>0</v>
      </c>
      <c r="AN693">
        <v>0</v>
      </c>
      <c r="AO693">
        <v>0</v>
      </c>
      <c r="AP693">
        <v>0</v>
      </c>
      <c r="AQ693">
        <v>0</v>
      </c>
      <c r="AR693">
        <v>0</v>
      </c>
    </row>
    <row r="694" spans="1:44" x14ac:dyDescent="0.2">
      <c r="A694">
        <f>ROW(Source!A2233)</f>
        <v>2233</v>
      </c>
      <c r="B694">
        <v>35384148</v>
      </c>
      <c r="C694">
        <v>35384133</v>
      </c>
      <c r="D694">
        <v>35113133</v>
      </c>
      <c r="E694">
        <v>1</v>
      </c>
      <c r="F694">
        <v>1</v>
      </c>
      <c r="G694">
        <v>15872964</v>
      </c>
      <c r="H694">
        <v>2</v>
      </c>
      <c r="I694" t="s">
        <v>985</v>
      </c>
      <c r="J694" t="s">
        <v>986</v>
      </c>
      <c r="K694" t="s">
        <v>987</v>
      </c>
      <c r="L694">
        <v>1368</v>
      </c>
      <c r="N694">
        <v>1011</v>
      </c>
      <c r="O694" t="s">
        <v>988</v>
      </c>
      <c r="P694" t="s">
        <v>988</v>
      </c>
      <c r="Q694">
        <v>1</v>
      </c>
      <c r="X694">
        <v>9.1</v>
      </c>
      <c r="Y694">
        <v>0</v>
      </c>
      <c r="Z694">
        <v>5.13</v>
      </c>
      <c r="AA694">
        <v>7.0000000000000007E-2</v>
      </c>
      <c r="AB694">
        <v>0</v>
      </c>
      <c r="AC694">
        <v>0</v>
      </c>
      <c r="AD694">
        <v>1</v>
      </c>
      <c r="AE694">
        <v>0</v>
      </c>
      <c r="AF694" t="s">
        <v>3</v>
      </c>
      <c r="AG694">
        <v>9.1</v>
      </c>
      <c r="AH694">
        <v>2</v>
      </c>
      <c r="AI694">
        <v>35384135</v>
      </c>
      <c r="AJ694">
        <v>694</v>
      </c>
      <c r="AK694">
        <v>0</v>
      </c>
      <c r="AL694">
        <v>0</v>
      </c>
      <c r="AM694">
        <v>0</v>
      </c>
      <c r="AN694">
        <v>0</v>
      </c>
      <c r="AO694">
        <v>0</v>
      </c>
      <c r="AP694">
        <v>0</v>
      </c>
      <c r="AQ694">
        <v>0</v>
      </c>
      <c r="AR694">
        <v>0</v>
      </c>
    </row>
    <row r="695" spans="1:44" x14ac:dyDescent="0.2">
      <c r="A695">
        <f>ROW(Source!A2233)</f>
        <v>2233</v>
      </c>
      <c r="B695">
        <v>35384149</v>
      </c>
      <c r="C695">
        <v>35384133</v>
      </c>
      <c r="D695">
        <v>35113206</v>
      </c>
      <c r="E695">
        <v>1</v>
      </c>
      <c r="F695">
        <v>1</v>
      </c>
      <c r="G695">
        <v>15872964</v>
      </c>
      <c r="H695">
        <v>2</v>
      </c>
      <c r="I695" t="s">
        <v>989</v>
      </c>
      <c r="J695" t="s">
        <v>990</v>
      </c>
      <c r="K695" t="s">
        <v>991</v>
      </c>
      <c r="L695">
        <v>1368</v>
      </c>
      <c r="N695">
        <v>1011</v>
      </c>
      <c r="O695" t="s">
        <v>988</v>
      </c>
      <c r="P695" t="s">
        <v>988</v>
      </c>
      <c r="Q695">
        <v>1</v>
      </c>
      <c r="X695">
        <v>0.15</v>
      </c>
      <c r="Y695">
        <v>0</v>
      </c>
      <c r="Z695">
        <v>4.72</v>
      </c>
      <c r="AA695">
        <v>0.1</v>
      </c>
      <c r="AB695">
        <v>0</v>
      </c>
      <c r="AC695">
        <v>0</v>
      </c>
      <c r="AD695">
        <v>1</v>
      </c>
      <c r="AE695">
        <v>0</v>
      </c>
      <c r="AF695" t="s">
        <v>3</v>
      </c>
      <c r="AG695">
        <v>0.15</v>
      </c>
      <c r="AH695">
        <v>2</v>
      </c>
      <c r="AI695">
        <v>35384136</v>
      </c>
      <c r="AJ695">
        <v>695</v>
      </c>
      <c r="AK695">
        <v>0</v>
      </c>
      <c r="AL695">
        <v>0</v>
      </c>
      <c r="AM695">
        <v>0</v>
      </c>
      <c r="AN695">
        <v>0</v>
      </c>
      <c r="AO695">
        <v>0</v>
      </c>
      <c r="AP695">
        <v>0</v>
      </c>
      <c r="AQ695">
        <v>0</v>
      </c>
      <c r="AR695">
        <v>0</v>
      </c>
    </row>
    <row r="696" spans="1:44" x14ac:dyDescent="0.2">
      <c r="A696">
        <f>ROW(Source!A2233)</f>
        <v>2233</v>
      </c>
      <c r="B696">
        <v>35384150</v>
      </c>
      <c r="C696">
        <v>35384133</v>
      </c>
      <c r="D696">
        <v>35113368</v>
      </c>
      <c r="E696">
        <v>1</v>
      </c>
      <c r="F696">
        <v>1</v>
      </c>
      <c r="G696">
        <v>15872964</v>
      </c>
      <c r="H696">
        <v>3</v>
      </c>
      <c r="I696" t="s">
        <v>1087</v>
      </c>
      <c r="J696" t="s">
        <v>1088</v>
      </c>
      <c r="K696" t="s">
        <v>1089</v>
      </c>
      <c r="L696">
        <v>1354</v>
      </c>
      <c r="N696">
        <v>1010</v>
      </c>
      <c r="O696" t="s">
        <v>52</v>
      </c>
      <c r="P696" t="s">
        <v>52</v>
      </c>
      <c r="Q696">
        <v>1</v>
      </c>
      <c r="X696">
        <v>2</v>
      </c>
      <c r="Y696">
        <v>1415.18</v>
      </c>
      <c r="Z696">
        <v>0</v>
      </c>
      <c r="AA696">
        <v>0</v>
      </c>
      <c r="AB696">
        <v>0</v>
      </c>
      <c r="AC696">
        <v>0</v>
      </c>
      <c r="AD696">
        <v>1</v>
      </c>
      <c r="AE696">
        <v>0</v>
      </c>
      <c r="AF696" t="s">
        <v>3</v>
      </c>
      <c r="AG696">
        <v>2</v>
      </c>
      <c r="AH696">
        <v>2</v>
      </c>
      <c r="AI696">
        <v>35384137</v>
      </c>
      <c r="AJ696">
        <v>696</v>
      </c>
      <c r="AK696">
        <v>0</v>
      </c>
      <c r="AL696">
        <v>0</v>
      </c>
      <c r="AM696">
        <v>0</v>
      </c>
      <c r="AN696">
        <v>0</v>
      </c>
      <c r="AO696">
        <v>0</v>
      </c>
      <c r="AP696">
        <v>0</v>
      </c>
      <c r="AQ696">
        <v>0</v>
      </c>
      <c r="AR696">
        <v>0</v>
      </c>
    </row>
    <row r="697" spans="1:44" x14ac:dyDescent="0.2">
      <c r="A697">
        <f>ROW(Source!A2233)</f>
        <v>2233</v>
      </c>
      <c r="B697">
        <v>35384151</v>
      </c>
      <c r="C697">
        <v>35384133</v>
      </c>
      <c r="D697">
        <v>35114359</v>
      </c>
      <c r="E697">
        <v>1</v>
      </c>
      <c r="F697">
        <v>1</v>
      </c>
      <c r="G697">
        <v>15872964</v>
      </c>
      <c r="H697">
        <v>3</v>
      </c>
      <c r="I697" t="s">
        <v>992</v>
      </c>
      <c r="J697" t="s">
        <v>993</v>
      </c>
      <c r="K697" t="s">
        <v>994</v>
      </c>
      <c r="L697">
        <v>1348</v>
      </c>
      <c r="N697">
        <v>1009</v>
      </c>
      <c r="O697" t="s">
        <v>995</v>
      </c>
      <c r="P697" t="s">
        <v>995</v>
      </c>
      <c r="Q697">
        <v>1000</v>
      </c>
      <c r="X697">
        <v>7.3999999999999999E-4</v>
      </c>
      <c r="Y697">
        <v>190540.34</v>
      </c>
      <c r="Z697">
        <v>0</v>
      </c>
      <c r="AA697">
        <v>0</v>
      </c>
      <c r="AB697">
        <v>0</v>
      </c>
      <c r="AC697">
        <v>0</v>
      </c>
      <c r="AD697">
        <v>1</v>
      </c>
      <c r="AE697">
        <v>0</v>
      </c>
      <c r="AF697" t="s">
        <v>3</v>
      </c>
      <c r="AG697">
        <v>7.3999999999999999E-4</v>
      </c>
      <c r="AH697">
        <v>2</v>
      </c>
      <c r="AI697">
        <v>35384138</v>
      </c>
      <c r="AJ697">
        <v>697</v>
      </c>
      <c r="AK697">
        <v>0</v>
      </c>
      <c r="AL697">
        <v>0</v>
      </c>
      <c r="AM697">
        <v>0</v>
      </c>
      <c r="AN697">
        <v>0</v>
      </c>
      <c r="AO697">
        <v>0</v>
      </c>
      <c r="AP697">
        <v>0</v>
      </c>
      <c r="AQ697">
        <v>0</v>
      </c>
      <c r="AR697">
        <v>0</v>
      </c>
    </row>
    <row r="698" spans="1:44" x14ac:dyDescent="0.2">
      <c r="A698">
        <f>ROW(Source!A2233)</f>
        <v>2233</v>
      </c>
      <c r="B698">
        <v>35384152</v>
      </c>
      <c r="C698">
        <v>35384133</v>
      </c>
      <c r="D698">
        <v>35114332</v>
      </c>
      <c r="E698">
        <v>1</v>
      </c>
      <c r="F698">
        <v>1</v>
      </c>
      <c r="G698">
        <v>15872964</v>
      </c>
      <c r="H698">
        <v>3</v>
      </c>
      <c r="I698" t="s">
        <v>996</v>
      </c>
      <c r="J698" t="s">
        <v>997</v>
      </c>
      <c r="K698" t="s">
        <v>998</v>
      </c>
      <c r="L698">
        <v>1355</v>
      </c>
      <c r="N698">
        <v>1010</v>
      </c>
      <c r="O698" t="s">
        <v>18</v>
      </c>
      <c r="P698" t="s">
        <v>18</v>
      </c>
      <c r="Q698">
        <v>100</v>
      </c>
      <c r="X698">
        <v>4</v>
      </c>
      <c r="Y698">
        <v>997.35</v>
      </c>
      <c r="Z698">
        <v>0</v>
      </c>
      <c r="AA698">
        <v>0</v>
      </c>
      <c r="AB698">
        <v>0</v>
      </c>
      <c r="AC698">
        <v>0</v>
      </c>
      <c r="AD698">
        <v>1</v>
      </c>
      <c r="AE698">
        <v>0</v>
      </c>
      <c r="AF698" t="s">
        <v>3</v>
      </c>
      <c r="AG698">
        <v>4</v>
      </c>
      <c r="AH698">
        <v>2</v>
      </c>
      <c r="AI698">
        <v>35384139</v>
      </c>
      <c r="AJ698">
        <v>698</v>
      </c>
      <c r="AK698">
        <v>0</v>
      </c>
      <c r="AL698">
        <v>0</v>
      </c>
      <c r="AM698">
        <v>0</v>
      </c>
      <c r="AN698">
        <v>0</v>
      </c>
      <c r="AO698">
        <v>0</v>
      </c>
      <c r="AP698">
        <v>0</v>
      </c>
      <c r="AQ698">
        <v>0</v>
      </c>
      <c r="AR698">
        <v>0</v>
      </c>
    </row>
    <row r="699" spans="1:44" x14ac:dyDescent="0.2">
      <c r="A699">
        <f>ROW(Source!A2233)</f>
        <v>2233</v>
      </c>
      <c r="B699">
        <v>35384153</v>
      </c>
      <c r="C699">
        <v>35384133</v>
      </c>
      <c r="D699">
        <v>35116002</v>
      </c>
      <c r="E699">
        <v>1</v>
      </c>
      <c r="F699">
        <v>1</v>
      </c>
      <c r="G699">
        <v>15872964</v>
      </c>
      <c r="H699">
        <v>3</v>
      </c>
      <c r="I699" t="s">
        <v>1090</v>
      </c>
      <c r="J699" t="s">
        <v>1091</v>
      </c>
      <c r="K699" t="s">
        <v>1092</v>
      </c>
      <c r="L699">
        <v>1301</v>
      </c>
      <c r="N699">
        <v>1003</v>
      </c>
      <c r="O699" t="s">
        <v>1002</v>
      </c>
      <c r="P699" t="s">
        <v>1002</v>
      </c>
      <c r="Q699">
        <v>1</v>
      </c>
      <c r="X699">
        <v>100</v>
      </c>
      <c r="Y699">
        <v>658.59</v>
      </c>
      <c r="Z699">
        <v>0</v>
      </c>
      <c r="AA699">
        <v>0</v>
      </c>
      <c r="AB699">
        <v>0</v>
      </c>
      <c r="AC699">
        <v>0</v>
      </c>
      <c r="AD699">
        <v>1</v>
      </c>
      <c r="AE699">
        <v>0</v>
      </c>
      <c r="AF699" t="s">
        <v>3</v>
      </c>
      <c r="AG699">
        <v>100</v>
      </c>
      <c r="AH699">
        <v>2</v>
      </c>
      <c r="AI699">
        <v>35384140</v>
      </c>
      <c r="AJ699">
        <v>699</v>
      </c>
      <c r="AK699">
        <v>0</v>
      </c>
      <c r="AL699">
        <v>0</v>
      </c>
      <c r="AM699">
        <v>0</v>
      </c>
      <c r="AN699">
        <v>0</v>
      </c>
      <c r="AO699">
        <v>0</v>
      </c>
      <c r="AP699">
        <v>0</v>
      </c>
      <c r="AQ699">
        <v>0</v>
      </c>
      <c r="AR699">
        <v>0</v>
      </c>
    </row>
    <row r="700" spans="1:44" x14ac:dyDescent="0.2">
      <c r="A700">
        <f>ROW(Source!A2233)</f>
        <v>2233</v>
      </c>
      <c r="B700">
        <v>35384154</v>
      </c>
      <c r="C700">
        <v>35384133</v>
      </c>
      <c r="D700">
        <v>35116003</v>
      </c>
      <c r="E700">
        <v>1</v>
      </c>
      <c r="F700">
        <v>1</v>
      </c>
      <c r="G700">
        <v>15872964</v>
      </c>
      <c r="H700">
        <v>3</v>
      </c>
      <c r="I700" t="s">
        <v>1093</v>
      </c>
      <c r="J700" t="s">
        <v>1094</v>
      </c>
      <c r="K700" t="s">
        <v>1095</v>
      </c>
      <c r="L700">
        <v>1354</v>
      </c>
      <c r="N700">
        <v>1010</v>
      </c>
      <c r="O700" t="s">
        <v>52</v>
      </c>
      <c r="P700" t="s">
        <v>52</v>
      </c>
      <c r="Q700">
        <v>1</v>
      </c>
      <c r="X700">
        <v>15</v>
      </c>
      <c r="Y700">
        <v>153.13</v>
      </c>
      <c r="Z700">
        <v>0</v>
      </c>
      <c r="AA700">
        <v>0</v>
      </c>
      <c r="AB700">
        <v>0</v>
      </c>
      <c r="AC700">
        <v>0</v>
      </c>
      <c r="AD700">
        <v>1</v>
      </c>
      <c r="AE700">
        <v>0</v>
      </c>
      <c r="AF700" t="s">
        <v>3</v>
      </c>
      <c r="AG700">
        <v>15</v>
      </c>
      <c r="AH700">
        <v>2</v>
      </c>
      <c r="AI700">
        <v>35384141</v>
      </c>
      <c r="AJ700">
        <v>700</v>
      </c>
      <c r="AK700">
        <v>0</v>
      </c>
      <c r="AL700">
        <v>0</v>
      </c>
      <c r="AM700">
        <v>0</v>
      </c>
      <c r="AN700">
        <v>0</v>
      </c>
      <c r="AO700">
        <v>0</v>
      </c>
      <c r="AP700">
        <v>0</v>
      </c>
      <c r="AQ700">
        <v>0</v>
      </c>
      <c r="AR700">
        <v>0</v>
      </c>
    </row>
    <row r="701" spans="1:44" x14ac:dyDescent="0.2">
      <c r="A701">
        <f>ROW(Source!A2233)</f>
        <v>2233</v>
      </c>
      <c r="B701">
        <v>35384155</v>
      </c>
      <c r="C701">
        <v>35384133</v>
      </c>
      <c r="D701">
        <v>35116004</v>
      </c>
      <c r="E701">
        <v>1</v>
      </c>
      <c r="F701">
        <v>1</v>
      </c>
      <c r="G701">
        <v>15872964</v>
      </c>
      <c r="H701">
        <v>3</v>
      </c>
      <c r="I701" t="s">
        <v>1096</v>
      </c>
      <c r="J701" t="s">
        <v>1097</v>
      </c>
      <c r="K701" t="s">
        <v>1098</v>
      </c>
      <c r="L701">
        <v>1354</v>
      </c>
      <c r="N701">
        <v>1010</v>
      </c>
      <c r="O701" t="s">
        <v>52</v>
      </c>
      <c r="P701" t="s">
        <v>52</v>
      </c>
      <c r="Q701">
        <v>1</v>
      </c>
      <c r="X701">
        <v>4</v>
      </c>
      <c r="Y701">
        <v>172.42</v>
      </c>
      <c r="Z701">
        <v>0</v>
      </c>
      <c r="AA701">
        <v>0</v>
      </c>
      <c r="AB701">
        <v>0</v>
      </c>
      <c r="AC701">
        <v>0</v>
      </c>
      <c r="AD701">
        <v>1</v>
      </c>
      <c r="AE701">
        <v>0</v>
      </c>
      <c r="AF701" t="s">
        <v>3</v>
      </c>
      <c r="AG701">
        <v>4</v>
      </c>
      <c r="AH701">
        <v>2</v>
      </c>
      <c r="AI701">
        <v>35384142</v>
      </c>
      <c r="AJ701">
        <v>701</v>
      </c>
      <c r="AK701">
        <v>0</v>
      </c>
      <c r="AL701">
        <v>0</v>
      </c>
      <c r="AM701">
        <v>0</v>
      </c>
      <c r="AN701">
        <v>0</v>
      </c>
      <c r="AO701">
        <v>0</v>
      </c>
      <c r="AP701">
        <v>0</v>
      </c>
      <c r="AQ701">
        <v>0</v>
      </c>
      <c r="AR701">
        <v>0</v>
      </c>
    </row>
    <row r="702" spans="1:44" x14ac:dyDescent="0.2">
      <c r="A702">
        <f>ROW(Source!A2233)</f>
        <v>2233</v>
      </c>
      <c r="B702">
        <v>35384156</v>
      </c>
      <c r="C702">
        <v>35384133</v>
      </c>
      <c r="D702">
        <v>35116005</v>
      </c>
      <c r="E702">
        <v>1</v>
      </c>
      <c r="F702">
        <v>1</v>
      </c>
      <c r="G702">
        <v>15872964</v>
      </c>
      <c r="H702">
        <v>3</v>
      </c>
      <c r="I702" t="s">
        <v>1099</v>
      </c>
      <c r="J702" t="s">
        <v>1100</v>
      </c>
      <c r="K702" t="s">
        <v>1101</v>
      </c>
      <c r="L702">
        <v>1354</v>
      </c>
      <c r="N702">
        <v>1010</v>
      </c>
      <c r="O702" t="s">
        <v>52</v>
      </c>
      <c r="P702" t="s">
        <v>52</v>
      </c>
      <c r="Q702">
        <v>1</v>
      </c>
      <c r="X702">
        <v>4</v>
      </c>
      <c r="Y702">
        <v>54.24</v>
      </c>
      <c r="Z702">
        <v>0</v>
      </c>
      <c r="AA702">
        <v>0</v>
      </c>
      <c r="AB702">
        <v>0</v>
      </c>
      <c r="AC702">
        <v>0</v>
      </c>
      <c r="AD702">
        <v>1</v>
      </c>
      <c r="AE702">
        <v>0</v>
      </c>
      <c r="AF702" t="s">
        <v>3</v>
      </c>
      <c r="AG702">
        <v>4</v>
      </c>
      <c r="AH702">
        <v>2</v>
      </c>
      <c r="AI702">
        <v>35384143</v>
      </c>
      <c r="AJ702">
        <v>702</v>
      </c>
      <c r="AK702">
        <v>0</v>
      </c>
      <c r="AL702">
        <v>0</v>
      </c>
      <c r="AM702">
        <v>0</v>
      </c>
      <c r="AN702">
        <v>0</v>
      </c>
      <c r="AO702">
        <v>0</v>
      </c>
      <c r="AP702">
        <v>0</v>
      </c>
      <c r="AQ702">
        <v>0</v>
      </c>
      <c r="AR702">
        <v>0</v>
      </c>
    </row>
    <row r="703" spans="1:44" x14ac:dyDescent="0.2">
      <c r="A703">
        <f>ROW(Source!A2233)</f>
        <v>2233</v>
      </c>
      <c r="B703">
        <v>35384157</v>
      </c>
      <c r="C703">
        <v>35384133</v>
      </c>
      <c r="D703">
        <v>35116007</v>
      </c>
      <c r="E703">
        <v>1</v>
      </c>
      <c r="F703">
        <v>1</v>
      </c>
      <c r="G703">
        <v>15872964</v>
      </c>
      <c r="H703">
        <v>3</v>
      </c>
      <c r="I703" t="s">
        <v>1102</v>
      </c>
      <c r="J703" t="s">
        <v>1103</v>
      </c>
      <c r="K703" t="s">
        <v>1104</v>
      </c>
      <c r="L703">
        <v>1354</v>
      </c>
      <c r="N703">
        <v>1010</v>
      </c>
      <c r="O703" t="s">
        <v>52</v>
      </c>
      <c r="P703" t="s">
        <v>52</v>
      </c>
      <c r="Q703">
        <v>1</v>
      </c>
      <c r="X703">
        <v>2</v>
      </c>
      <c r="Y703">
        <v>666.11</v>
      </c>
      <c r="Z703">
        <v>0</v>
      </c>
      <c r="AA703">
        <v>0</v>
      </c>
      <c r="AB703">
        <v>0</v>
      </c>
      <c r="AC703">
        <v>0</v>
      </c>
      <c r="AD703">
        <v>1</v>
      </c>
      <c r="AE703">
        <v>0</v>
      </c>
      <c r="AF703" t="s">
        <v>3</v>
      </c>
      <c r="AG703">
        <v>2</v>
      </c>
      <c r="AH703">
        <v>2</v>
      </c>
      <c r="AI703">
        <v>35384144</v>
      </c>
      <c r="AJ703">
        <v>703</v>
      </c>
      <c r="AK703">
        <v>0</v>
      </c>
      <c r="AL703">
        <v>0</v>
      </c>
      <c r="AM703">
        <v>0</v>
      </c>
      <c r="AN703">
        <v>0</v>
      </c>
      <c r="AO703">
        <v>0</v>
      </c>
      <c r="AP703">
        <v>0</v>
      </c>
      <c r="AQ703">
        <v>0</v>
      </c>
      <c r="AR703">
        <v>0</v>
      </c>
    </row>
    <row r="704" spans="1:44" x14ac:dyDescent="0.2">
      <c r="A704">
        <f>ROW(Source!A2233)</f>
        <v>2233</v>
      </c>
      <c r="B704">
        <v>35384158</v>
      </c>
      <c r="C704">
        <v>35384133</v>
      </c>
      <c r="D704">
        <v>35116008</v>
      </c>
      <c r="E704">
        <v>1</v>
      </c>
      <c r="F704">
        <v>1</v>
      </c>
      <c r="G704">
        <v>15872964</v>
      </c>
      <c r="H704">
        <v>3</v>
      </c>
      <c r="I704" t="s">
        <v>1105</v>
      </c>
      <c r="J704" t="s">
        <v>1106</v>
      </c>
      <c r="K704" t="s">
        <v>1107</v>
      </c>
      <c r="L704">
        <v>1354</v>
      </c>
      <c r="N704">
        <v>1010</v>
      </c>
      <c r="O704" t="s">
        <v>52</v>
      </c>
      <c r="P704" t="s">
        <v>52</v>
      </c>
      <c r="Q704">
        <v>1</v>
      </c>
      <c r="X704">
        <v>15</v>
      </c>
      <c r="Y704">
        <v>776.23</v>
      </c>
      <c r="Z704">
        <v>0</v>
      </c>
      <c r="AA704">
        <v>0</v>
      </c>
      <c r="AB704">
        <v>0</v>
      </c>
      <c r="AC704">
        <v>0</v>
      </c>
      <c r="AD704">
        <v>1</v>
      </c>
      <c r="AE704">
        <v>0</v>
      </c>
      <c r="AF704" t="s">
        <v>3</v>
      </c>
      <c r="AG704">
        <v>15</v>
      </c>
      <c r="AH704">
        <v>2</v>
      </c>
      <c r="AI704">
        <v>35384145</v>
      </c>
      <c r="AJ704">
        <v>704</v>
      </c>
      <c r="AK704">
        <v>0</v>
      </c>
      <c r="AL704">
        <v>0</v>
      </c>
      <c r="AM704">
        <v>0</v>
      </c>
      <c r="AN704">
        <v>0</v>
      </c>
      <c r="AO704">
        <v>0</v>
      </c>
      <c r="AP704">
        <v>0</v>
      </c>
      <c r="AQ704">
        <v>0</v>
      </c>
      <c r="AR704">
        <v>0</v>
      </c>
    </row>
    <row r="705" spans="1:44" x14ac:dyDescent="0.2">
      <c r="A705">
        <f>ROW(Source!A2233)</f>
        <v>2233</v>
      </c>
      <c r="B705">
        <v>35384159</v>
      </c>
      <c r="C705">
        <v>35384133</v>
      </c>
      <c r="D705">
        <v>35116009</v>
      </c>
      <c r="E705">
        <v>1</v>
      </c>
      <c r="F705">
        <v>1</v>
      </c>
      <c r="G705">
        <v>15872964</v>
      </c>
      <c r="H705">
        <v>3</v>
      </c>
      <c r="I705" t="s">
        <v>1108</v>
      </c>
      <c r="J705" t="s">
        <v>1109</v>
      </c>
      <c r="K705" t="s">
        <v>1110</v>
      </c>
      <c r="L705">
        <v>1354</v>
      </c>
      <c r="N705">
        <v>1010</v>
      </c>
      <c r="O705" t="s">
        <v>52</v>
      </c>
      <c r="P705" t="s">
        <v>52</v>
      </c>
      <c r="Q705">
        <v>1</v>
      </c>
      <c r="X705">
        <v>2</v>
      </c>
      <c r="Y705">
        <v>947.75</v>
      </c>
      <c r="Z705">
        <v>0</v>
      </c>
      <c r="AA705">
        <v>0</v>
      </c>
      <c r="AB705">
        <v>0</v>
      </c>
      <c r="AC705">
        <v>0</v>
      </c>
      <c r="AD705">
        <v>1</v>
      </c>
      <c r="AE705">
        <v>0</v>
      </c>
      <c r="AF705" t="s">
        <v>3</v>
      </c>
      <c r="AG705">
        <v>2</v>
      </c>
      <c r="AH705">
        <v>2</v>
      </c>
      <c r="AI705">
        <v>35384146</v>
      </c>
      <c r="AJ705">
        <v>705</v>
      </c>
      <c r="AK705">
        <v>0</v>
      </c>
      <c r="AL705">
        <v>0</v>
      </c>
      <c r="AM705">
        <v>0</v>
      </c>
      <c r="AN705">
        <v>0</v>
      </c>
      <c r="AO705">
        <v>0</v>
      </c>
      <c r="AP705">
        <v>0</v>
      </c>
      <c r="AQ705">
        <v>0</v>
      </c>
      <c r="AR705">
        <v>0</v>
      </c>
    </row>
    <row r="706" spans="1:44" x14ac:dyDescent="0.2">
      <c r="A706">
        <f>ROW(Source!A2234)</f>
        <v>2234</v>
      </c>
      <c r="B706">
        <v>35384170</v>
      </c>
      <c r="C706">
        <v>35384160</v>
      </c>
      <c r="D706">
        <v>35111398</v>
      </c>
      <c r="E706">
        <v>15872964</v>
      </c>
      <c r="F706">
        <v>1</v>
      </c>
      <c r="G706">
        <v>15872964</v>
      </c>
      <c r="H706">
        <v>1</v>
      </c>
      <c r="I706" t="s">
        <v>982</v>
      </c>
      <c r="J706" t="s">
        <v>3</v>
      </c>
      <c r="K706" t="s">
        <v>983</v>
      </c>
      <c r="L706">
        <v>1191</v>
      </c>
      <c r="N706">
        <v>1013</v>
      </c>
      <c r="O706" t="s">
        <v>984</v>
      </c>
      <c r="P706" t="s">
        <v>984</v>
      </c>
      <c r="Q706">
        <v>1</v>
      </c>
      <c r="X706">
        <v>1.18</v>
      </c>
      <c r="Y706">
        <v>0</v>
      </c>
      <c r="Z706">
        <v>0</v>
      </c>
      <c r="AA706">
        <v>0</v>
      </c>
      <c r="AB706">
        <v>0</v>
      </c>
      <c r="AC706">
        <v>0</v>
      </c>
      <c r="AD706">
        <v>1</v>
      </c>
      <c r="AE706">
        <v>1</v>
      </c>
      <c r="AF706" t="s">
        <v>3</v>
      </c>
      <c r="AG706">
        <v>1.18</v>
      </c>
      <c r="AH706">
        <v>2</v>
      </c>
      <c r="AI706">
        <v>35384161</v>
      </c>
      <c r="AJ706">
        <v>706</v>
      </c>
      <c r="AK706">
        <v>0</v>
      </c>
      <c r="AL706">
        <v>0</v>
      </c>
      <c r="AM706">
        <v>0</v>
      </c>
      <c r="AN706">
        <v>0</v>
      </c>
      <c r="AO706">
        <v>0</v>
      </c>
      <c r="AP706">
        <v>0</v>
      </c>
      <c r="AQ706">
        <v>0</v>
      </c>
      <c r="AR706">
        <v>0</v>
      </c>
    </row>
    <row r="707" spans="1:44" x14ac:dyDescent="0.2">
      <c r="A707">
        <f>ROW(Source!A2234)</f>
        <v>2234</v>
      </c>
      <c r="B707">
        <v>35384171</v>
      </c>
      <c r="C707">
        <v>35384160</v>
      </c>
      <c r="D707">
        <v>35112486</v>
      </c>
      <c r="E707">
        <v>1</v>
      </c>
      <c r="F707">
        <v>1</v>
      </c>
      <c r="G707">
        <v>15872964</v>
      </c>
      <c r="H707">
        <v>2</v>
      </c>
      <c r="I707" t="s">
        <v>1024</v>
      </c>
      <c r="J707" t="s">
        <v>1025</v>
      </c>
      <c r="K707" t="s">
        <v>1026</v>
      </c>
      <c r="L707">
        <v>1368</v>
      </c>
      <c r="N707">
        <v>1011</v>
      </c>
      <c r="O707" t="s">
        <v>988</v>
      </c>
      <c r="P707" t="s">
        <v>988</v>
      </c>
      <c r="Q707">
        <v>1</v>
      </c>
      <c r="X707">
        <v>0.44</v>
      </c>
      <c r="Y707">
        <v>0</v>
      </c>
      <c r="Z707">
        <v>2026.34</v>
      </c>
      <c r="AA707">
        <v>1032.6099999999999</v>
      </c>
      <c r="AB707">
        <v>0</v>
      </c>
      <c r="AC707">
        <v>0</v>
      </c>
      <c r="AD707">
        <v>1</v>
      </c>
      <c r="AE707">
        <v>0</v>
      </c>
      <c r="AF707" t="s">
        <v>3</v>
      </c>
      <c r="AG707">
        <v>0.44</v>
      </c>
      <c r="AH707">
        <v>2</v>
      </c>
      <c r="AI707">
        <v>35384162</v>
      </c>
      <c r="AJ707">
        <v>707</v>
      </c>
      <c r="AK707">
        <v>0</v>
      </c>
      <c r="AL707">
        <v>0</v>
      </c>
      <c r="AM707">
        <v>0</v>
      </c>
      <c r="AN707">
        <v>0</v>
      </c>
      <c r="AO707">
        <v>0</v>
      </c>
      <c r="AP707">
        <v>0</v>
      </c>
      <c r="AQ707">
        <v>0</v>
      </c>
      <c r="AR707">
        <v>0</v>
      </c>
    </row>
    <row r="708" spans="1:44" x14ac:dyDescent="0.2">
      <c r="A708">
        <f>ROW(Source!A2234)</f>
        <v>2234</v>
      </c>
      <c r="B708">
        <v>35384172</v>
      </c>
      <c r="C708">
        <v>35384160</v>
      </c>
      <c r="D708">
        <v>35115020</v>
      </c>
      <c r="E708">
        <v>1</v>
      </c>
      <c r="F708">
        <v>1</v>
      </c>
      <c r="G708">
        <v>15872964</v>
      </c>
      <c r="H708">
        <v>3</v>
      </c>
      <c r="I708" t="s">
        <v>1027</v>
      </c>
      <c r="J708" t="s">
        <v>1028</v>
      </c>
      <c r="K708" t="s">
        <v>1029</v>
      </c>
      <c r="L708">
        <v>1346</v>
      </c>
      <c r="N708">
        <v>1009</v>
      </c>
      <c r="O708" t="s">
        <v>1030</v>
      </c>
      <c r="P708" t="s">
        <v>1030</v>
      </c>
      <c r="Q708">
        <v>1</v>
      </c>
      <c r="X708">
        <v>0.16</v>
      </c>
      <c r="Y708">
        <v>363.22</v>
      </c>
      <c r="Z708">
        <v>0</v>
      </c>
      <c r="AA708">
        <v>0</v>
      </c>
      <c r="AB708">
        <v>0</v>
      </c>
      <c r="AC708">
        <v>0</v>
      </c>
      <c r="AD708">
        <v>1</v>
      </c>
      <c r="AE708">
        <v>0</v>
      </c>
      <c r="AF708" t="s">
        <v>3</v>
      </c>
      <c r="AG708">
        <v>0.16</v>
      </c>
      <c r="AH708">
        <v>2</v>
      </c>
      <c r="AI708">
        <v>35384163</v>
      </c>
      <c r="AJ708">
        <v>708</v>
      </c>
      <c r="AK708">
        <v>0</v>
      </c>
      <c r="AL708">
        <v>0</v>
      </c>
      <c r="AM708">
        <v>0</v>
      </c>
      <c r="AN708">
        <v>0</v>
      </c>
      <c r="AO708">
        <v>0</v>
      </c>
      <c r="AP708">
        <v>0</v>
      </c>
      <c r="AQ708">
        <v>0</v>
      </c>
      <c r="AR708">
        <v>0</v>
      </c>
    </row>
    <row r="709" spans="1:44" x14ac:dyDescent="0.2">
      <c r="A709">
        <f>ROW(Source!A2234)</f>
        <v>2234</v>
      </c>
      <c r="B709">
        <v>35384173</v>
      </c>
      <c r="C709">
        <v>35384160</v>
      </c>
      <c r="D709">
        <v>35122310</v>
      </c>
      <c r="E709">
        <v>1</v>
      </c>
      <c r="F709">
        <v>1</v>
      </c>
      <c r="G709">
        <v>15872964</v>
      </c>
      <c r="H709">
        <v>3</v>
      </c>
      <c r="I709" t="s">
        <v>1031</v>
      </c>
      <c r="J709" t="s">
        <v>1032</v>
      </c>
      <c r="K709" t="s">
        <v>1033</v>
      </c>
      <c r="L709">
        <v>1301</v>
      </c>
      <c r="N709">
        <v>1003</v>
      </c>
      <c r="O709" t="s">
        <v>1002</v>
      </c>
      <c r="P709" t="s">
        <v>1002</v>
      </c>
      <c r="Q709">
        <v>1</v>
      </c>
      <c r="X709">
        <v>5</v>
      </c>
      <c r="Y709">
        <v>5.71</v>
      </c>
      <c r="Z709">
        <v>0</v>
      </c>
      <c r="AA709">
        <v>0</v>
      </c>
      <c r="AB709">
        <v>0</v>
      </c>
      <c r="AC709">
        <v>0</v>
      </c>
      <c r="AD709">
        <v>1</v>
      </c>
      <c r="AE709">
        <v>0</v>
      </c>
      <c r="AF709" t="s">
        <v>3</v>
      </c>
      <c r="AG709">
        <v>5</v>
      </c>
      <c r="AH709">
        <v>2</v>
      </c>
      <c r="AI709">
        <v>35384164</v>
      </c>
      <c r="AJ709">
        <v>709</v>
      </c>
      <c r="AK709">
        <v>0</v>
      </c>
      <c r="AL709">
        <v>0</v>
      </c>
      <c r="AM709">
        <v>0</v>
      </c>
      <c r="AN709">
        <v>0</v>
      </c>
      <c r="AO709">
        <v>0</v>
      </c>
      <c r="AP709">
        <v>0</v>
      </c>
      <c r="AQ709">
        <v>0</v>
      </c>
      <c r="AR709">
        <v>0</v>
      </c>
    </row>
    <row r="710" spans="1:44" x14ac:dyDescent="0.2">
      <c r="A710">
        <f>ROW(Source!A2234)</f>
        <v>2234</v>
      </c>
      <c r="B710">
        <v>35384174</v>
      </c>
      <c r="C710">
        <v>35384160</v>
      </c>
      <c r="D710">
        <v>35122207</v>
      </c>
      <c r="E710">
        <v>1</v>
      </c>
      <c r="F710">
        <v>1</v>
      </c>
      <c r="G710">
        <v>15872964</v>
      </c>
      <c r="H710">
        <v>3</v>
      </c>
      <c r="I710" t="s">
        <v>1034</v>
      </c>
      <c r="J710" t="s">
        <v>1035</v>
      </c>
      <c r="K710" t="s">
        <v>1036</v>
      </c>
      <c r="L710">
        <v>1356</v>
      </c>
      <c r="N710">
        <v>1010</v>
      </c>
      <c r="O710" t="s">
        <v>242</v>
      </c>
      <c r="P710" t="s">
        <v>242</v>
      </c>
      <c r="Q710">
        <v>1000</v>
      </c>
      <c r="X710">
        <v>5.0000000000000001E-3</v>
      </c>
      <c r="Y710">
        <v>718.56</v>
      </c>
      <c r="Z710">
        <v>0</v>
      </c>
      <c r="AA710">
        <v>0</v>
      </c>
      <c r="AB710">
        <v>0</v>
      </c>
      <c r="AC710">
        <v>0</v>
      </c>
      <c r="AD710">
        <v>1</v>
      </c>
      <c r="AE710">
        <v>0</v>
      </c>
      <c r="AF710" t="s">
        <v>3</v>
      </c>
      <c r="AG710">
        <v>5.0000000000000001E-3</v>
      </c>
      <c r="AH710">
        <v>2</v>
      </c>
      <c r="AI710">
        <v>35384165</v>
      </c>
      <c r="AJ710">
        <v>710</v>
      </c>
      <c r="AK710">
        <v>0</v>
      </c>
      <c r="AL710">
        <v>0</v>
      </c>
      <c r="AM710">
        <v>0</v>
      </c>
      <c r="AN710">
        <v>0</v>
      </c>
      <c r="AO710">
        <v>0</v>
      </c>
      <c r="AP710">
        <v>0</v>
      </c>
      <c r="AQ710">
        <v>0</v>
      </c>
      <c r="AR710">
        <v>0</v>
      </c>
    </row>
    <row r="711" spans="1:44" x14ac:dyDescent="0.2">
      <c r="A711">
        <f>ROW(Source!A2234)</f>
        <v>2234</v>
      </c>
      <c r="B711">
        <v>35384175</v>
      </c>
      <c r="C711">
        <v>35384160</v>
      </c>
      <c r="D711">
        <v>35122491</v>
      </c>
      <c r="E711">
        <v>1</v>
      </c>
      <c r="F711">
        <v>1</v>
      </c>
      <c r="G711">
        <v>15872964</v>
      </c>
      <c r="H711">
        <v>3</v>
      </c>
      <c r="I711" t="s">
        <v>1037</v>
      </c>
      <c r="J711" t="s">
        <v>1038</v>
      </c>
      <c r="K711" t="s">
        <v>1039</v>
      </c>
      <c r="L711">
        <v>1354</v>
      </c>
      <c r="N711">
        <v>1010</v>
      </c>
      <c r="O711" t="s">
        <v>52</v>
      </c>
      <c r="P711" t="s">
        <v>52</v>
      </c>
      <c r="Q711">
        <v>1</v>
      </c>
      <c r="X711">
        <v>10</v>
      </c>
      <c r="Y711">
        <v>29.36</v>
      </c>
      <c r="Z711">
        <v>0</v>
      </c>
      <c r="AA711">
        <v>0</v>
      </c>
      <c r="AB711">
        <v>0</v>
      </c>
      <c r="AC711">
        <v>0</v>
      </c>
      <c r="AD711">
        <v>1</v>
      </c>
      <c r="AE711">
        <v>0</v>
      </c>
      <c r="AF711" t="s">
        <v>3</v>
      </c>
      <c r="AG711">
        <v>10</v>
      </c>
      <c r="AH711">
        <v>2</v>
      </c>
      <c r="AI711">
        <v>35384166</v>
      </c>
      <c r="AJ711">
        <v>711</v>
      </c>
      <c r="AK711">
        <v>0</v>
      </c>
      <c r="AL711">
        <v>0</v>
      </c>
      <c r="AM711">
        <v>0</v>
      </c>
      <c r="AN711">
        <v>0</v>
      </c>
      <c r="AO711">
        <v>0</v>
      </c>
      <c r="AP711">
        <v>0</v>
      </c>
      <c r="AQ711">
        <v>0</v>
      </c>
      <c r="AR711">
        <v>0</v>
      </c>
    </row>
    <row r="712" spans="1:44" x14ac:dyDescent="0.2">
      <c r="A712">
        <f>ROW(Source!A2234)</f>
        <v>2234</v>
      </c>
      <c r="B712">
        <v>35384176</v>
      </c>
      <c r="C712">
        <v>35384160</v>
      </c>
      <c r="D712">
        <v>35122522</v>
      </c>
      <c r="E712">
        <v>1</v>
      </c>
      <c r="F712">
        <v>1</v>
      </c>
      <c r="G712">
        <v>15872964</v>
      </c>
      <c r="H712">
        <v>3</v>
      </c>
      <c r="I712" t="s">
        <v>1040</v>
      </c>
      <c r="J712" t="s">
        <v>1041</v>
      </c>
      <c r="K712" t="s">
        <v>1042</v>
      </c>
      <c r="L712">
        <v>1355</v>
      </c>
      <c r="N712">
        <v>1010</v>
      </c>
      <c r="O712" t="s">
        <v>18</v>
      </c>
      <c r="P712" t="s">
        <v>18</v>
      </c>
      <c r="Q712">
        <v>100</v>
      </c>
      <c r="X712">
        <v>0.26</v>
      </c>
      <c r="Y712">
        <v>127.48</v>
      </c>
      <c r="Z712">
        <v>0</v>
      </c>
      <c r="AA712">
        <v>0</v>
      </c>
      <c r="AB712">
        <v>0</v>
      </c>
      <c r="AC712">
        <v>0</v>
      </c>
      <c r="AD712">
        <v>1</v>
      </c>
      <c r="AE712">
        <v>0</v>
      </c>
      <c r="AF712" t="s">
        <v>3</v>
      </c>
      <c r="AG712">
        <v>0.26</v>
      </c>
      <c r="AH712">
        <v>2</v>
      </c>
      <c r="AI712">
        <v>35384167</v>
      </c>
      <c r="AJ712">
        <v>712</v>
      </c>
      <c r="AK712">
        <v>0</v>
      </c>
      <c r="AL712">
        <v>0</v>
      </c>
      <c r="AM712">
        <v>0</v>
      </c>
      <c r="AN712">
        <v>0</v>
      </c>
      <c r="AO712">
        <v>0</v>
      </c>
      <c r="AP712">
        <v>0</v>
      </c>
      <c r="AQ712">
        <v>0</v>
      </c>
      <c r="AR712">
        <v>0</v>
      </c>
    </row>
    <row r="713" spans="1:44" x14ac:dyDescent="0.2">
      <c r="A713">
        <f>ROW(Source!A2234)</f>
        <v>2234</v>
      </c>
      <c r="B713">
        <v>35384177</v>
      </c>
      <c r="C713">
        <v>35384160</v>
      </c>
      <c r="D713">
        <v>35122244</v>
      </c>
      <c r="E713">
        <v>1</v>
      </c>
      <c r="F713">
        <v>1</v>
      </c>
      <c r="G713">
        <v>15872964</v>
      </c>
      <c r="H713">
        <v>3</v>
      </c>
      <c r="I713" t="s">
        <v>1043</v>
      </c>
      <c r="J713" t="s">
        <v>1044</v>
      </c>
      <c r="K713" t="s">
        <v>1045</v>
      </c>
      <c r="L713">
        <v>1356</v>
      </c>
      <c r="N713">
        <v>1010</v>
      </c>
      <c r="O713" t="s">
        <v>242</v>
      </c>
      <c r="P713" t="s">
        <v>242</v>
      </c>
      <c r="Q713">
        <v>1000</v>
      </c>
      <c r="X713">
        <v>0.02</v>
      </c>
      <c r="Y713">
        <v>258.44</v>
      </c>
      <c r="Z713">
        <v>0</v>
      </c>
      <c r="AA713">
        <v>0</v>
      </c>
      <c r="AB713">
        <v>0</v>
      </c>
      <c r="AC713">
        <v>0</v>
      </c>
      <c r="AD713">
        <v>1</v>
      </c>
      <c r="AE713">
        <v>0</v>
      </c>
      <c r="AF713" t="s">
        <v>3</v>
      </c>
      <c r="AG713">
        <v>0.02</v>
      </c>
      <c r="AH713">
        <v>2</v>
      </c>
      <c r="AI713">
        <v>35384168</v>
      </c>
      <c r="AJ713">
        <v>713</v>
      </c>
      <c r="AK713">
        <v>0</v>
      </c>
      <c r="AL713">
        <v>0</v>
      </c>
      <c r="AM713">
        <v>0</v>
      </c>
      <c r="AN713">
        <v>0</v>
      </c>
      <c r="AO713">
        <v>0</v>
      </c>
      <c r="AP713">
        <v>0</v>
      </c>
      <c r="AQ713">
        <v>0</v>
      </c>
      <c r="AR713">
        <v>0</v>
      </c>
    </row>
    <row r="714" spans="1:44" x14ac:dyDescent="0.2">
      <c r="A714">
        <f>ROW(Source!A2234)</f>
        <v>2234</v>
      </c>
      <c r="B714">
        <v>35384178</v>
      </c>
      <c r="C714">
        <v>35384160</v>
      </c>
      <c r="D714">
        <v>35123597</v>
      </c>
      <c r="E714">
        <v>1</v>
      </c>
      <c r="F714">
        <v>1</v>
      </c>
      <c r="G714">
        <v>15872964</v>
      </c>
      <c r="H714">
        <v>3</v>
      </c>
      <c r="I714" t="s">
        <v>1046</v>
      </c>
      <c r="J714" t="s">
        <v>1047</v>
      </c>
      <c r="K714" t="s">
        <v>1048</v>
      </c>
      <c r="L714">
        <v>1303</v>
      </c>
      <c r="N714">
        <v>1003</v>
      </c>
      <c r="O714" t="s">
        <v>35</v>
      </c>
      <c r="P714" t="s">
        <v>35</v>
      </c>
      <c r="Q714">
        <v>1000</v>
      </c>
      <c r="X714">
        <v>0.10299999999999999</v>
      </c>
      <c r="Y714">
        <v>99643.05</v>
      </c>
      <c r="Z714">
        <v>0</v>
      </c>
      <c r="AA714">
        <v>0</v>
      </c>
      <c r="AB714">
        <v>0</v>
      </c>
      <c r="AC714">
        <v>0</v>
      </c>
      <c r="AD714">
        <v>1</v>
      </c>
      <c r="AE714">
        <v>0</v>
      </c>
      <c r="AF714" t="s">
        <v>3</v>
      </c>
      <c r="AG714">
        <v>0.10299999999999999</v>
      </c>
      <c r="AH714">
        <v>2</v>
      </c>
      <c r="AI714">
        <v>35384169</v>
      </c>
      <c r="AJ714">
        <v>714</v>
      </c>
      <c r="AK714">
        <v>0</v>
      </c>
      <c r="AL714">
        <v>0</v>
      </c>
      <c r="AM714">
        <v>0</v>
      </c>
      <c r="AN714">
        <v>0</v>
      </c>
      <c r="AO714">
        <v>0</v>
      </c>
      <c r="AP714">
        <v>0</v>
      </c>
      <c r="AQ714">
        <v>0</v>
      </c>
      <c r="AR714">
        <v>0</v>
      </c>
    </row>
    <row r="715" spans="1:44" x14ac:dyDescent="0.2">
      <c r="A715">
        <f>ROW(Source!A2236)</f>
        <v>2236</v>
      </c>
      <c r="B715">
        <v>35384182</v>
      </c>
      <c r="C715">
        <v>35384180</v>
      </c>
      <c r="D715">
        <v>35111398</v>
      </c>
      <c r="E715">
        <v>15872964</v>
      </c>
      <c r="F715">
        <v>1</v>
      </c>
      <c r="G715">
        <v>15872964</v>
      </c>
      <c r="H715">
        <v>1</v>
      </c>
      <c r="I715" t="s">
        <v>982</v>
      </c>
      <c r="J715" t="s">
        <v>3</v>
      </c>
      <c r="K715" t="s">
        <v>983</v>
      </c>
      <c r="L715">
        <v>1191</v>
      </c>
      <c r="N715">
        <v>1013</v>
      </c>
      <c r="O715" t="s">
        <v>984</v>
      </c>
      <c r="P715" t="s">
        <v>984</v>
      </c>
      <c r="Q715">
        <v>1</v>
      </c>
      <c r="X715">
        <v>17.77</v>
      </c>
      <c r="Y715">
        <v>0</v>
      </c>
      <c r="Z715">
        <v>0</v>
      </c>
      <c r="AA715">
        <v>0</v>
      </c>
      <c r="AB715">
        <v>0</v>
      </c>
      <c r="AC715">
        <v>0</v>
      </c>
      <c r="AD715">
        <v>1</v>
      </c>
      <c r="AE715">
        <v>1</v>
      </c>
      <c r="AF715" t="s">
        <v>3</v>
      </c>
      <c r="AG715">
        <v>17.77</v>
      </c>
      <c r="AH715">
        <v>2</v>
      </c>
      <c r="AI715">
        <v>35384181</v>
      </c>
      <c r="AJ715">
        <v>715</v>
      </c>
      <c r="AK715">
        <v>0</v>
      </c>
      <c r="AL715">
        <v>0</v>
      </c>
      <c r="AM715">
        <v>0</v>
      </c>
      <c r="AN715">
        <v>0</v>
      </c>
      <c r="AO715">
        <v>0</v>
      </c>
      <c r="AP715">
        <v>0</v>
      </c>
      <c r="AQ715">
        <v>0</v>
      </c>
      <c r="AR715">
        <v>0</v>
      </c>
    </row>
    <row r="716" spans="1:44" x14ac:dyDescent="0.2">
      <c r="A716">
        <f>ROW(Source!A2272)</f>
        <v>2272</v>
      </c>
      <c r="B716">
        <v>35384243</v>
      </c>
      <c r="C716">
        <v>35384241</v>
      </c>
      <c r="D716">
        <v>35111398</v>
      </c>
      <c r="E716">
        <v>15872964</v>
      </c>
      <c r="F716">
        <v>1</v>
      </c>
      <c r="G716">
        <v>15872964</v>
      </c>
      <c r="H716">
        <v>1</v>
      </c>
      <c r="I716" t="s">
        <v>982</v>
      </c>
      <c r="J716" t="s">
        <v>3</v>
      </c>
      <c r="K716" t="s">
        <v>983</v>
      </c>
      <c r="L716">
        <v>1191</v>
      </c>
      <c r="N716">
        <v>1013</v>
      </c>
      <c r="O716" t="s">
        <v>984</v>
      </c>
      <c r="P716" t="s">
        <v>984</v>
      </c>
      <c r="Q716">
        <v>1</v>
      </c>
      <c r="X716">
        <v>5.84</v>
      </c>
      <c r="Y716">
        <v>0</v>
      </c>
      <c r="Z716">
        <v>0</v>
      </c>
      <c r="AA716">
        <v>0</v>
      </c>
      <c r="AB716">
        <v>0</v>
      </c>
      <c r="AC716">
        <v>0</v>
      </c>
      <c r="AD716">
        <v>1</v>
      </c>
      <c r="AE716">
        <v>1</v>
      </c>
      <c r="AF716" t="s">
        <v>3</v>
      </c>
      <c r="AG716">
        <v>5.84</v>
      </c>
      <c r="AH716">
        <v>2</v>
      </c>
      <c r="AI716">
        <v>35384242</v>
      </c>
      <c r="AJ716">
        <v>716</v>
      </c>
      <c r="AK716">
        <v>0</v>
      </c>
      <c r="AL716">
        <v>0</v>
      </c>
      <c r="AM716">
        <v>0</v>
      </c>
      <c r="AN716">
        <v>0</v>
      </c>
      <c r="AO716">
        <v>0</v>
      </c>
      <c r="AP716">
        <v>0</v>
      </c>
      <c r="AQ716">
        <v>0</v>
      </c>
      <c r="AR716">
        <v>0</v>
      </c>
    </row>
    <row r="717" spans="1:44" x14ac:dyDescent="0.2">
      <c r="A717">
        <f>ROW(Source!A2273)</f>
        <v>2273</v>
      </c>
      <c r="B717">
        <v>35384249</v>
      </c>
      <c r="C717">
        <v>35384244</v>
      </c>
      <c r="D717">
        <v>35111398</v>
      </c>
      <c r="E717">
        <v>15872964</v>
      </c>
      <c r="F717">
        <v>1</v>
      </c>
      <c r="G717">
        <v>15872964</v>
      </c>
      <c r="H717">
        <v>1</v>
      </c>
      <c r="I717" t="s">
        <v>982</v>
      </c>
      <c r="J717" t="s">
        <v>3</v>
      </c>
      <c r="K717" t="s">
        <v>983</v>
      </c>
      <c r="L717">
        <v>1191</v>
      </c>
      <c r="N717">
        <v>1013</v>
      </c>
      <c r="O717" t="s">
        <v>984</v>
      </c>
      <c r="P717" t="s">
        <v>984</v>
      </c>
      <c r="Q717">
        <v>1</v>
      </c>
      <c r="X717">
        <v>0.42</v>
      </c>
      <c r="Y717">
        <v>0</v>
      </c>
      <c r="Z717">
        <v>0</v>
      </c>
      <c r="AA717">
        <v>0</v>
      </c>
      <c r="AB717">
        <v>0</v>
      </c>
      <c r="AC717">
        <v>0</v>
      </c>
      <c r="AD717">
        <v>1</v>
      </c>
      <c r="AE717">
        <v>1</v>
      </c>
      <c r="AF717" t="s">
        <v>3</v>
      </c>
      <c r="AG717">
        <v>0.42</v>
      </c>
      <c r="AH717">
        <v>2</v>
      </c>
      <c r="AI717">
        <v>35384245</v>
      </c>
      <c r="AJ717">
        <v>717</v>
      </c>
      <c r="AK717">
        <v>0</v>
      </c>
      <c r="AL717">
        <v>0</v>
      </c>
      <c r="AM717">
        <v>0</v>
      </c>
      <c r="AN717">
        <v>0</v>
      </c>
      <c r="AO717">
        <v>0</v>
      </c>
      <c r="AP717">
        <v>0</v>
      </c>
      <c r="AQ717">
        <v>0</v>
      </c>
      <c r="AR717">
        <v>0</v>
      </c>
    </row>
    <row r="718" spans="1:44" x14ac:dyDescent="0.2">
      <c r="A718">
        <f>ROW(Source!A2273)</f>
        <v>2273</v>
      </c>
      <c r="B718">
        <v>35384250</v>
      </c>
      <c r="C718">
        <v>35384244</v>
      </c>
      <c r="D718">
        <v>35113190</v>
      </c>
      <c r="E718">
        <v>1</v>
      </c>
      <c r="F718">
        <v>1</v>
      </c>
      <c r="G718">
        <v>15872964</v>
      </c>
      <c r="H718">
        <v>2</v>
      </c>
      <c r="I718" t="s">
        <v>1111</v>
      </c>
      <c r="J718" t="s">
        <v>1112</v>
      </c>
      <c r="K718" t="s">
        <v>1113</v>
      </c>
      <c r="L718">
        <v>1368</v>
      </c>
      <c r="N718">
        <v>1011</v>
      </c>
      <c r="O718" t="s">
        <v>988</v>
      </c>
      <c r="P718" t="s">
        <v>988</v>
      </c>
      <c r="Q718">
        <v>1</v>
      </c>
      <c r="X718">
        <v>0.2</v>
      </c>
      <c r="Y718">
        <v>0</v>
      </c>
      <c r="Z718">
        <v>44.94</v>
      </c>
      <c r="AA718">
        <v>0.64</v>
      </c>
      <c r="AB718">
        <v>0</v>
      </c>
      <c r="AC718">
        <v>0</v>
      </c>
      <c r="AD718">
        <v>1</v>
      </c>
      <c r="AE718">
        <v>0</v>
      </c>
      <c r="AF718" t="s">
        <v>3</v>
      </c>
      <c r="AG718">
        <v>0.2</v>
      </c>
      <c r="AH718">
        <v>2</v>
      </c>
      <c r="AI718">
        <v>35384246</v>
      </c>
      <c r="AJ718">
        <v>718</v>
      </c>
      <c r="AK718">
        <v>0</v>
      </c>
      <c r="AL718">
        <v>0</v>
      </c>
      <c r="AM718">
        <v>0</v>
      </c>
      <c r="AN718">
        <v>0</v>
      </c>
      <c r="AO718">
        <v>0</v>
      </c>
      <c r="AP718">
        <v>0</v>
      </c>
      <c r="AQ718">
        <v>0</v>
      </c>
      <c r="AR718">
        <v>0</v>
      </c>
    </row>
    <row r="719" spans="1:44" x14ac:dyDescent="0.2">
      <c r="A719">
        <f>ROW(Source!A2273)</f>
        <v>2273</v>
      </c>
      <c r="B719">
        <v>35384251</v>
      </c>
      <c r="C719">
        <v>35384244</v>
      </c>
      <c r="D719">
        <v>35115233</v>
      </c>
      <c r="E719">
        <v>1</v>
      </c>
      <c r="F719">
        <v>1</v>
      </c>
      <c r="G719">
        <v>15872964</v>
      </c>
      <c r="H719">
        <v>3</v>
      </c>
      <c r="I719" t="s">
        <v>1114</v>
      </c>
      <c r="J719" t="s">
        <v>1115</v>
      </c>
      <c r="K719" t="s">
        <v>1116</v>
      </c>
      <c r="L719">
        <v>1339</v>
      </c>
      <c r="N719">
        <v>1007</v>
      </c>
      <c r="O719" t="s">
        <v>1117</v>
      </c>
      <c r="P719" t="s">
        <v>1117</v>
      </c>
      <c r="Q719">
        <v>1</v>
      </c>
      <c r="X719">
        <v>1.7600000000000001E-2</v>
      </c>
      <c r="Y719">
        <v>54.81</v>
      </c>
      <c r="Z719">
        <v>0</v>
      </c>
      <c r="AA719">
        <v>0</v>
      </c>
      <c r="AB719">
        <v>0</v>
      </c>
      <c r="AC719">
        <v>0</v>
      </c>
      <c r="AD719">
        <v>1</v>
      </c>
      <c r="AE719">
        <v>0</v>
      </c>
      <c r="AF719" t="s">
        <v>3</v>
      </c>
      <c r="AG719">
        <v>1.7600000000000001E-2</v>
      </c>
      <c r="AH719">
        <v>2</v>
      </c>
      <c r="AI719">
        <v>35384247</v>
      </c>
      <c r="AJ719">
        <v>719</v>
      </c>
      <c r="AK719">
        <v>0</v>
      </c>
      <c r="AL719">
        <v>0</v>
      </c>
      <c r="AM719">
        <v>0</v>
      </c>
      <c r="AN719">
        <v>0</v>
      </c>
      <c r="AO719">
        <v>0</v>
      </c>
      <c r="AP719">
        <v>0</v>
      </c>
      <c r="AQ719">
        <v>0</v>
      </c>
      <c r="AR719">
        <v>0</v>
      </c>
    </row>
    <row r="720" spans="1:44" x14ac:dyDescent="0.2">
      <c r="A720">
        <f>ROW(Source!A2273)</f>
        <v>2273</v>
      </c>
      <c r="B720">
        <v>35384252</v>
      </c>
      <c r="C720">
        <v>35384244</v>
      </c>
      <c r="D720">
        <v>35117602</v>
      </c>
      <c r="E720">
        <v>1</v>
      </c>
      <c r="F720">
        <v>1</v>
      </c>
      <c r="G720">
        <v>15872964</v>
      </c>
      <c r="H720">
        <v>3</v>
      </c>
      <c r="I720" t="s">
        <v>1118</v>
      </c>
      <c r="J720" t="s">
        <v>1119</v>
      </c>
      <c r="K720" t="s">
        <v>1120</v>
      </c>
      <c r="L720">
        <v>1354</v>
      </c>
      <c r="N720">
        <v>1010</v>
      </c>
      <c r="O720" t="s">
        <v>52</v>
      </c>
      <c r="P720" t="s">
        <v>52</v>
      </c>
      <c r="Q720">
        <v>1</v>
      </c>
      <c r="X720">
        <v>6.7000000000000002E-3</v>
      </c>
      <c r="Y720">
        <v>16620.27</v>
      </c>
      <c r="Z720">
        <v>0</v>
      </c>
      <c r="AA720">
        <v>0</v>
      </c>
      <c r="AB720">
        <v>0</v>
      </c>
      <c r="AC720">
        <v>0</v>
      </c>
      <c r="AD720">
        <v>1</v>
      </c>
      <c r="AE720">
        <v>0</v>
      </c>
      <c r="AF720" t="s">
        <v>3</v>
      </c>
      <c r="AG720">
        <v>6.7000000000000002E-3</v>
      </c>
      <c r="AH720">
        <v>2</v>
      </c>
      <c r="AI720">
        <v>35384248</v>
      </c>
      <c r="AJ720">
        <v>720</v>
      </c>
      <c r="AK720">
        <v>0</v>
      </c>
      <c r="AL720">
        <v>0</v>
      </c>
      <c r="AM720">
        <v>0</v>
      </c>
      <c r="AN720">
        <v>0</v>
      </c>
      <c r="AO720">
        <v>0</v>
      </c>
      <c r="AP720">
        <v>0</v>
      </c>
      <c r="AQ720">
        <v>0</v>
      </c>
      <c r="AR720">
        <v>0</v>
      </c>
    </row>
    <row r="721" spans="1:44" x14ac:dyDescent="0.2">
      <c r="A721">
        <f>ROW(Source!A2274)</f>
        <v>2274</v>
      </c>
      <c r="B721">
        <v>35384257</v>
      </c>
      <c r="C721">
        <v>35384253</v>
      </c>
      <c r="D721">
        <v>35111398</v>
      </c>
      <c r="E721">
        <v>15872964</v>
      </c>
      <c r="F721">
        <v>1</v>
      </c>
      <c r="G721">
        <v>15872964</v>
      </c>
      <c r="H721">
        <v>1</v>
      </c>
      <c r="I721" t="s">
        <v>982</v>
      </c>
      <c r="J721" t="s">
        <v>3</v>
      </c>
      <c r="K721" t="s">
        <v>983</v>
      </c>
      <c r="L721">
        <v>1191</v>
      </c>
      <c r="N721">
        <v>1013</v>
      </c>
      <c r="O721" t="s">
        <v>984</v>
      </c>
      <c r="P721" t="s">
        <v>984</v>
      </c>
      <c r="Q721">
        <v>1</v>
      </c>
      <c r="X721">
        <v>14</v>
      </c>
      <c r="Y721">
        <v>0</v>
      </c>
      <c r="Z721">
        <v>0</v>
      </c>
      <c r="AA721">
        <v>0</v>
      </c>
      <c r="AB721">
        <v>0</v>
      </c>
      <c r="AC721">
        <v>0</v>
      </c>
      <c r="AD721">
        <v>1</v>
      </c>
      <c r="AE721">
        <v>1</v>
      </c>
      <c r="AF721" t="s">
        <v>3</v>
      </c>
      <c r="AG721">
        <v>14</v>
      </c>
      <c r="AH721">
        <v>2</v>
      </c>
      <c r="AI721">
        <v>35384254</v>
      </c>
      <c r="AJ721">
        <v>721</v>
      </c>
      <c r="AK721">
        <v>0</v>
      </c>
      <c r="AL721">
        <v>0</v>
      </c>
      <c r="AM721">
        <v>0</v>
      </c>
      <c r="AN721">
        <v>0</v>
      </c>
      <c r="AO721">
        <v>0</v>
      </c>
      <c r="AP721">
        <v>0</v>
      </c>
      <c r="AQ721">
        <v>0</v>
      </c>
      <c r="AR721">
        <v>0</v>
      </c>
    </row>
    <row r="722" spans="1:44" x14ac:dyDescent="0.2">
      <c r="A722">
        <f>ROW(Source!A2274)</f>
        <v>2274</v>
      </c>
      <c r="B722">
        <v>35384258</v>
      </c>
      <c r="C722">
        <v>35384253</v>
      </c>
      <c r="D722">
        <v>35112687</v>
      </c>
      <c r="E722">
        <v>1</v>
      </c>
      <c r="F722">
        <v>1</v>
      </c>
      <c r="G722">
        <v>15872964</v>
      </c>
      <c r="H722">
        <v>2</v>
      </c>
      <c r="I722" t="s">
        <v>1121</v>
      </c>
      <c r="J722" t="s">
        <v>1122</v>
      </c>
      <c r="K722" t="s">
        <v>1123</v>
      </c>
      <c r="L722">
        <v>1368</v>
      </c>
      <c r="N722">
        <v>1011</v>
      </c>
      <c r="O722" t="s">
        <v>988</v>
      </c>
      <c r="P722" t="s">
        <v>988</v>
      </c>
      <c r="Q722">
        <v>1</v>
      </c>
      <c r="X722">
        <v>3.65</v>
      </c>
      <c r="Y722">
        <v>0</v>
      </c>
      <c r="Z722">
        <v>1635</v>
      </c>
      <c r="AA722">
        <v>832.91</v>
      </c>
      <c r="AB722">
        <v>0</v>
      </c>
      <c r="AC722">
        <v>0</v>
      </c>
      <c r="AD722">
        <v>1</v>
      </c>
      <c r="AE722">
        <v>0</v>
      </c>
      <c r="AF722" t="s">
        <v>3</v>
      </c>
      <c r="AG722">
        <v>3.65</v>
      </c>
      <c r="AH722">
        <v>2</v>
      </c>
      <c r="AI722">
        <v>35384255</v>
      </c>
      <c r="AJ722">
        <v>722</v>
      </c>
      <c r="AK722">
        <v>0</v>
      </c>
      <c r="AL722">
        <v>0</v>
      </c>
      <c r="AM722">
        <v>0</v>
      </c>
      <c r="AN722">
        <v>0</v>
      </c>
      <c r="AO722">
        <v>0</v>
      </c>
      <c r="AP722">
        <v>0</v>
      </c>
      <c r="AQ722">
        <v>0</v>
      </c>
      <c r="AR722">
        <v>0</v>
      </c>
    </row>
    <row r="723" spans="1:44" x14ac:dyDescent="0.2">
      <c r="A723">
        <f>ROW(Source!A2274)</f>
        <v>2274</v>
      </c>
      <c r="B723">
        <v>35384259</v>
      </c>
      <c r="C723">
        <v>35384253</v>
      </c>
      <c r="D723">
        <v>35113169</v>
      </c>
      <c r="E723">
        <v>1</v>
      </c>
      <c r="F723">
        <v>1</v>
      </c>
      <c r="G723">
        <v>15872964</v>
      </c>
      <c r="H723">
        <v>2</v>
      </c>
      <c r="I723" t="s">
        <v>1124</v>
      </c>
      <c r="J723" t="s">
        <v>1125</v>
      </c>
      <c r="K723" t="s">
        <v>1126</v>
      </c>
      <c r="L723">
        <v>1368</v>
      </c>
      <c r="N723">
        <v>1011</v>
      </c>
      <c r="O723" t="s">
        <v>988</v>
      </c>
      <c r="P723" t="s">
        <v>988</v>
      </c>
      <c r="Q723">
        <v>1</v>
      </c>
      <c r="X723">
        <v>3.65</v>
      </c>
      <c r="Y723">
        <v>0</v>
      </c>
      <c r="Z723">
        <v>7.15</v>
      </c>
      <c r="AA723">
        <v>0.09</v>
      </c>
      <c r="AB723">
        <v>0</v>
      </c>
      <c r="AC723">
        <v>0</v>
      </c>
      <c r="AD723">
        <v>1</v>
      </c>
      <c r="AE723">
        <v>0</v>
      </c>
      <c r="AF723" t="s">
        <v>3</v>
      </c>
      <c r="AG723">
        <v>3.65</v>
      </c>
      <c r="AH723">
        <v>2</v>
      </c>
      <c r="AI723">
        <v>35384256</v>
      </c>
      <c r="AJ723">
        <v>723</v>
      </c>
      <c r="AK723">
        <v>0</v>
      </c>
      <c r="AL723">
        <v>0</v>
      </c>
      <c r="AM723">
        <v>0</v>
      </c>
      <c r="AN723">
        <v>0</v>
      </c>
      <c r="AO723">
        <v>0</v>
      </c>
      <c r="AP723">
        <v>0</v>
      </c>
      <c r="AQ723">
        <v>0</v>
      </c>
      <c r="AR723">
        <v>0</v>
      </c>
    </row>
    <row r="724" spans="1:44" x14ac:dyDescent="0.2">
      <c r="A724">
        <f>ROW(Source!A2277)</f>
        <v>2277</v>
      </c>
      <c r="B724">
        <v>35384265</v>
      </c>
      <c r="C724">
        <v>35384262</v>
      </c>
      <c r="D724">
        <v>35111398</v>
      </c>
      <c r="E724">
        <v>15872964</v>
      </c>
      <c r="F724">
        <v>1</v>
      </c>
      <c r="G724">
        <v>15872964</v>
      </c>
      <c r="H724">
        <v>1</v>
      </c>
      <c r="I724" t="s">
        <v>982</v>
      </c>
      <c r="J724" t="s">
        <v>3</v>
      </c>
      <c r="K724" t="s">
        <v>983</v>
      </c>
      <c r="L724">
        <v>1191</v>
      </c>
      <c r="N724">
        <v>1013</v>
      </c>
      <c r="O724" t="s">
        <v>984</v>
      </c>
      <c r="P724" t="s">
        <v>984</v>
      </c>
      <c r="Q724">
        <v>1</v>
      </c>
      <c r="X724">
        <v>42.81</v>
      </c>
      <c r="Y724">
        <v>0</v>
      </c>
      <c r="Z724">
        <v>0</v>
      </c>
      <c r="AA724">
        <v>0</v>
      </c>
      <c r="AB724">
        <v>0</v>
      </c>
      <c r="AC724">
        <v>0</v>
      </c>
      <c r="AD724">
        <v>1</v>
      </c>
      <c r="AE724">
        <v>1</v>
      </c>
      <c r="AF724" t="s">
        <v>3</v>
      </c>
      <c r="AG724">
        <v>42.81</v>
      </c>
      <c r="AH724">
        <v>2</v>
      </c>
      <c r="AI724">
        <v>35384263</v>
      </c>
      <c r="AJ724">
        <v>724</v>
      </c>
      <c r="AK724">
        <v>0</v>
      </c>
      <c r="AL724">
        <v>0</v>
      </c>
      <c r="AM724">
        <v>0</v>
      </c>
      <c r="AN724">
        <v>0</v>
      </c>
      <c r="AO724">
        <v>0</v>
      </c>
      <c r="AP724">
        <v>0</v>
      </c>
      <c r="AQ724">
        <v>0</v>
      </c>
      <c r="AR724">
        <v>0</v>
      </c>
    </row>
    <row r="725" spans="1:44" x14ac:dyDescent="0.2">
      <c r="A725">
        <f>ROW(Source!A2277)</f>
        <v>2277</v>
      </c>
      <c r="B725">
        <v>35384266</v>
      </c>
      <c r="C725">
        <v>35384262</v>
      </c>
      <c r="D725">
        <v>35113206</v>
      </c>
      <c r="E725">
        <v>1</v>
      </c>
      <c r="F725">
        <v>1</v>
      </c>
      <c r="G725">
        <v>15872964</v>
      </c>
      <c r="H725">
        <v>2</v>
      </c>
      <c r="I725" t="s">
        <v>989</v>
      </c>
      <c r="J725" t="s">
        <v>990</v>
      </c>
      <c r="K725" t="s">
        <v>991</v>
      </c>
      <c r="L725">
        <v>1368</v>
      </c>
      <c r="N725">
        <v>1011</v>
      </c>
      <c r="O725" t="s">
        <v>988</v>
      </c>
      <c r="P725" t="s">
        <v>988</v>
      </c>
      <c r="Q725">
        <v>1</v>
      </c>
      <c r="X725">
        <v>6.9</v>
      </c>
      <c r="Y725">
        <v>0</v>
      </c>
      <c r="Z725">
        <v>4.72</v>
      </c>
      <c r="AA725">
        <v>0.1</v>
      </c>
      <c r="AB725">
        <v>0</v>
      </c>
      <c r="AC725">
        <v>0</v>
      </c>
      <c r="AD725">
        <v>1</v>
      </c>
      <c r="AE725">
        <v>0</v>
      </c>
      <c r="AF725" t="s">
        <v>3</v>
      </c>
      <c r="AG725">
        <v>6.9</v>
      </c>
      <c r="AH725">
        <v>2</v>
      </c>
      <c r="AI725">
        <v>35384264</v>
      </c>
      <c r="AJ725">
        <v>725</v>
      </c>
      <c r="AK725">
        <v>0</v>
      </c>
      <c r="AL725">
        <v>0</v>
      </c>
      <c r="AM725">
        <v>0</v>
      </c>
      <c r="AN725">
        <v>0</v>
      </c>
      <c r="AO725">
        <v>0</v>
      </c>
      <c r="AP725">
        <v>0</v>
      </c>
      <c r="AQ725">
        <v>0</v>
      </c>
      <c r="AR725">
        <v>0</v>
      </c>
    </row>
    <row r="726" spans="1:44" x14ac:dyDescent="0.2">
      <c r="A726">
        <f>ROW(Source!A2278)</f>
        <v>2278</v>
      </c>
      <c r="B726">
        <v>35384270</v>
      </c>
      <c r="C726">
        <v>35384267</v>
      </c>
      <c r="D726">
        <v>35111398</v>
      </c>
      <c r="E726">
        <v>15872964</v>
      </c>
      <c r="F726">
        <v>1</v>
      </c>
      <c r="G726">
        <v>15872964</v>
      </c>
      <c r="H726">
        <v>1</v>
      </c>
      <c r="I726" t="s">
        <v>982</v>
      </c>
      <c r="J726" t="s">
        <v>3</v>
      </c>
      <c r="K726" t="s">
        <v>983</v>
      </c>
      <c r="L726">
        <v>1191</v>
      </c>
      <c r="N726">
        <v>1013</v>
      </c>
      <c r="O726" t="s">
        <v>984</v>
      </c>
      <c r="P726" t="s">
        <v>984</v>
      </c>
      <c r="Q726">
        <v>1</v>
      </c>
      <c r="X726">
        <v>39.22</v>
      </c>
      <c r="Y726">
        <v>0</v>
      </c>
      <c r="Z726">
        <v>0</v>
      </c>
      <c r="AA726">
        <v>0</v>
      </c>
      <c r="AB726">
        <v>0</v>
      </c>
      <c r="AC726">
        <v>0</v>
      </c>
      <c r="AD726">
        <v>1</v>
      </c>
      <c r="AE726">
        <v>1</v>
      </c>
      <c r="AF726" t="s">
        <v>3</v>
      </c>
      <c r="AG726">
        <v>39.22</v>
      </c>
      <c r="AH726">
        <v>2</v>
      </c>
      <c r="AI726">
        <v>35384268</v>
      </c>
      <c r="AJ726">
        <v>726</v>
      </c>
      <c r="AK726">
        <v>0</v>
      </c>
      <c r="AL726">
        <v>0</v>
      </c>
      <c r="AM726">
        <v>0</v>
      </c>
      <c r="AN726">
        <v>0</v>
      </c>
      <c r="AO726">
        <v>0</v>
      </c>
      <c r="AP726">
        <v>0</v>
      </c>
      <c r="AQ726">
        <v>0</v>
      </c>
      <c r="AR726">
        <v>0</v>
      </c>
    </row>
    <row r="727" spans="1:44" x14ac:dyDescent="0.2">
      <c r="A727">
        <f>ROW(Source!A2278)</f>
        <v>2278</v>
      </c>
      <c r="B727">
        <v>35384271</v>
      </c>
      <c r="C727">
        <v>35384267</v>
      </c>
      <c r="D727">
        <v>35113206</v>
      </c>
      <c r="E727">
        <v>1</v>
      </c>
      <c r="F727">
        <v>1</v>
      </c>
      <c r="G727">
        <v>15872964</v>
      </c>
      <c r="H727">
        <v>2</v>
      </c>
      <c r="I727" t="s">
        <v>989</v>
      </c>
      <c r="J727" t="s">
        <v>990</v>
      </c>
      <c r="K727" t="s">
        <v>991</v>
      </c>
      <c r="L727">
        <v>1368</v>
      </c>
      <c r="N727">
        <v>1011</v>
      </c>
      <c r="O727" t="s">
        <v>988</v>
      </c>
      <c r="P727" t="s">
        <v>988</v>
      </c>
      <c r="Q727">
        <v>1</v>
      </c>
      <c r="X727">
        <v>6.9</v>
      </c>
      <c r="Y727">
        <v>0</v>
      </c>
      <c r="Z727">
        <v>4.72</v>
      </c>
      <c r="AA727">
        <v>0.1</v>
      </c>
      <c r="AB727">
        <v>0</v>
      </c>
      <c r="AC727">
        <v>0</v>
      </c>
      <c r="AD727">
        <v>1</v>
      </c>
      <c r="AE727">
        <v>0</v>
      </c>
      <c r="AF727" t="s">
        <v>3</v>
      </c>
      <c r="AG727">
        <v>6.9</v>
      </c>
      <c r="AH727">
        <v>2</v>
      </c>
      <c r="AI727">
        <v>35384269</v>
      </c>
      <c r="AJ727">
        <v>727</v>
      </c>
      <c r="AK727">
        <v>0</v>
      </c>
      <c r="AL727">
        <v>0</v>
      </c>
      <c r="AM727">
        <v>0</v>
      </c>
      <c r="AN727">
        <v>0</v>
      </c>
      <c r="AO727">
        <v>0</v>
      </c>
      <c r="AP727">
        <v>0</v>
      </c>
      <c r="AQ727">
        <v>0</v>
      </c>
      <c r="AR727">
        <v>0</v>
      </c>
    </row>
    <row r="728" spans="1:44" x14ac:dyDescent="0.2">
      <c r="A728">
        <f>ROW(Source!A2279)</f>
        <v>2279</v>
      </c>
      <c r="B728">
        <v>35384274</v>
      </c>
      <c r="C728">
        <v>35384272</v>
      </c>
      <c r="D728">
        <v>35111398</v>
      </c>
      <c r="E728">
        <v>15872964</v>
      </c>
      <c r="F728">
        <v>1</v>
      </c>
      <c r="G728">
        <v>15872964</v>
      </c>
      <c r="H728">
        <v>1</v>
      </c>
      <c r="I728" t="s">
        <v>982</v>
      </c>
      <c r="J728" t="s">
        <v>3</v>
      </c>
      <c r="K728" t="s">
        <v>983</v>
      </c>
      <c r="L728">
        <v>1191</v>
      </c>
      <c r="N728">
        <v>1013</v>
      </c>
      <c r="O728" t="s">
        <v>984</v>
      </c>
      <c r="P728" t="s">
        <v>984</v>
      </c>
      <c r="Q728">
        <v>1</v>
      </c>
      <c r="X728">
        <v>34.630000000000003</v>
      </c>
      <c r="Y728">
        <v>0</v>
      </c>
      <c r="Z728">
        <v>0</v>
      </c>
      <c r="AA728">
        <v>0</v>
      </c>
      <c r="AB728">
        <v>0</v>
      </c>
      <c r="AC728">
        <v>0</v>
      </c>
      <c r="AD728">
        <v>1</v>
      </c>
      <c r="AE728">
        <v>1</v>
      </c>
      <c r="AF728" t="s">
        <v>3</v>
      </c>
      <c r="AG728">
        <v>34.630000000000003</v>
      </c>
      <c r="AH728">
        <v>2</v>
      </c>
      <c r="AI728">
        <v>35384273</v>
      </c>
      <c r="AJ728">
        <v>728</v>
      </c>
      <c r="AK728">
        <v>0</v>
      </c>
      <c r="AL728">
        <v>0</v>
      </c>
      <c r="AM728">
        <v>0</v>
      </c>
      <c r="AN728">
        <v>0</v>
      </c>
      <c r="AO728">
        <v>0</v>
      </c>
      <c r="AP728">
        <v>0</v>
      </c>
      <c r="AQ728">
        <v>0</v>
      </c>
      <c r="AR728">
        <v>0</v>
      </c>
    </row>
    <row r="729" spans="1:44" x14ac:dyDescent="0.2">
      <c r="A729">
        <f>ROW(Source!A2280)</f>
        <v>2280</v>
      </c>
      <c r="B729">
        <v>35384289</v>
      </c>
      <c r="C729">
        <v>35384275</v>
      </c>
      <c r="D729">
        <v>35111398</v>
      </c>
      <c r="E729">
        <v>15872964</v>
      </c>
      <c r="F729">
        <v>1</v>
      </c>
      <c r="G729">
        <v>15872964</v>
      </c>
      <c r="H729">
        <v>1</v>
      </c>
      <c r="I729" t="s">
        <v>982</v>
      </c>
      <c r="J729" t="s">
        <v>3</v>
      </c>
      <c r="K729" t="s">
        <v>983</v>
      </c>
      <c r="L729">
        <v>1191</v>
      </c>
      <c r="N729">
        <v>1013</v>
      </c>
      <c r="O729" t="s">
        <v>984</v>
      </c>
      <c r="P729" t="s">
        <v>984</v>
      </c>
      <c r="Q729">
        <v>1</v>
      </c>
      <c r="X729">
        <v>38.86</v>
      </c>
      <c r="Y729">
        <v>0</v>
      </c>
      <c r="Z729">
        <v>0</v>
      </c>
      <c r="AA729">
        <v>0</v>
      </c>
      <c r="AB729">
        <v>0</v>
      </c>
      <c r="AC729">
        <v>0</v>
      </c>
      <c r="AD729">
        <v>1</v>
      </c>
      <c r="AE729">
        <v>1</v>
      </c>
      <c r="AF729" t="s">
        <v>3</v>
      </c>
      <c r="AG729">
        <v>38.86</v>
      </c>
      <c r="AH729">
        <v>2</v>
      </c>
      <c r="AI729">
        <v>35384276</v>
      </c>
      <c r="AJ729">
        <v>729</v>
      </c>
      <c r="AK729">
        <v>0</v>
      </c>
      <c r="AL729">
        <v>0</v>
      </c>
      <c r="AM729">
        <v>0</v>
      </c>
      <c r="AN729">
        <v>0</v>
      </c>
      <c r="AO729">
        <v>0</v>
      </c>
      <c r="AP729">
        <v>0</v>
      </c>
      <c r="AQ729">
        <v>0</v>
      </c>
      <c r="AR729">
        <v>0</v>
      </c>
    </row>
    <row r="730" spans="1:44" x14ac:dyDescent="0.2">
      <c r="A730">
        <f>ROW(Source!A2280)</f>
        <v>2280</v>
      </c>
      <c r="B730">
        <v>35384290</v>
      </c>
      <c r="C730">
        <v>35384275</v>
      </c>
      <c r="D730">
        <v>35113133</v>
      </c>
      <c r="E730">
        <v>1</v>
      </c>
      <c r="F730">
        <v>1</v>
      </c>
      <c r="G730">
        <v>15872964</v>
      </c>
      <c r="H730">
        <v>2</v>
      </c>
      <c r="I730" t="s">
        <v>985</v>
      </c>
      <c r="J730" t="s">
        <v>986</v>
      </c>
      <c r="K730" t="s">
        <v>987</v>
      </c>
      <c r="L730">
        <v>1368</v>
      </c>
      <c r="N730">
        <v>1011</v>
      </c>
      <c r="O730" t="s">
        <v>988</v>
      </c>
      <c r="P730" t="s">
        <v>988</v>
      </c>
      <c r="Q730">
        <v>1</v>
      </c>
      <c r="X730">
        <v>9.1</v>
      </c>
      <c r="Y730">
        <v>0</v>
      </c>
      <c r="Z730">
        <v>5.13</v>
      </c>
      <c r="AA730">
        <v>7.0000000000000007E-2</v>
      </c>
      <c r="AB730">
        <v>0</v>
      </c>
      <c r="AC730">
        <v>0</v>
      </c>
      <c r="AD730">
        <v>1</v>
      </c>
      <c r="AE730">
        <v>0</v>
      </c>
      <c r="AF730" t="s">
        <v>3</v>
      </c>
      <c r="AG730">
        <v>9.1</v>
      </c>
      <c r="AH730">
        <v>2</v>
      </c>
      <c r="AI730">
        <v>35384277</v>
      </c>
      <c r="AJ730">
        <v>730</v>
      </c>
      <c r="AK730">
        <v>0</v>
      </c>
      <c r="AL730">
        <v>0</v>
      </c>
      <c r="AM730">
        <v>0</v>
      </c>
      <c r="AN730">
        <v>0</v>
      </c>
      <c r="AO730">
        <v>0</v>
      </c>
      <c r="AP730">
        <v>0</v>
      </c>
      <c r="AQ730">
        <v>0</v>
      </c>
      <c r="AR730">
        <v>0</v>
      </c>
    </row>
    <row r="731" spans="1:44" x14ac:dyDescent="0.2">
      <c r="A731">
        <f>ROW(Source!A2280)</f>
        <v>2280</v>
      </c>
      <c r="B731">
        <v>35384291</v>
      </c>
      <c r="C731">
        <v>35384275</v>
      </c>
      <c r="D731">
        <v>35113206</v>
      </c>
      <c r="E731">
        <v>1</v>
      </c>
      <c r="F731">
        <v>1</v>
      </c>
      <c r="G731">
        <v>15872964</v>
      </c>
      <c r="H731">
        <v>2</v>
      </c>
      <c r="I731" t="s">
        <v>989</v>
      </c>
      <c r="J731" t="s">
        <v>990</v>
      </c>
      <c r="K731" t="s">
        <v>991</v>
      </c>
      <c r="L731">
        <v>1368</v>
      </c>
      <c r="N731">
        <v>1011</v>
      </c>
      <c r="O731" t="s">
        <v>988</v>
      </c>
      <c r="P731" t="s">
        <v>988</v>
      </c>
      <c r="Q731">
        <v>1</v>
      </c>
      <c r="X731">
        <v>0.15</v>
      </c>
      <c r="Y731">
        <v>0</v>
      </c>
      <c r="Z731">
        <v>4.72</v>
      </c>
      <c r="AA731">
        <v>0.1</v>
      </c>
      <c r="AB731">
        <v>0</v>
      </c>
      <c r="AC731">
        <v>0</v>
      </c>
      <c r="AD731">
        <v>1</v>
      </c>
      <c r="AE731">
        <v>0</v>
      </c>
      <c r="AF731" t="s">
        <v>3</v>
      </c>
      <c r="AG731">
        <v>0.15</v>
      </c>
      <c r="AH731">
        <v>2</v>
      </c>
      <c r="AI731">
        <v>35384278</v>
      </c>
      <c r="AJ731">
        <v>731</v>
      </c>
      <c r="AK731">
        <v>0</v>
      </c>
      <c r="AL731">
        <v>0</v>
      </c>
      <c r="AM731">
        <v>0</v>
      </c>
      <c r="AN731">
        <v>0</v>
      </c>
      <c r="AO731">
        <v>0</v>
      </c>
      <c r="AP731">
        <v>0</v>
      </c>
      <c r="AQ731">
        <v>0</v>
      </c>
      <c r="AR731">
        <v>0</v>
      </c>
    </row>
    <row r="732" spans="1:44" x14ac:dyDescent="0.2">
      <c r="A732">
        <f>ROW(Source!A2280)</f>
        <v>2280</v>
      </c>
      <c r="B732">
        <v>35384292</v>
      </c>
      <c r="C732">
        <v>35384275</v>
      </c>
      <c r="D732">
        <v>35113368</v>
      </c>
      <c r="E732">
        <v>1</v>
      </c>
      <c r="F732">
        <v>1</v>
      </c>
      <c r="G732">
        <v>15872964</v>
      </c>
      <c r="H732">
        <v>3</v>
      </c>
      <c r="I732" t="s">
        <v>1087</v>
      </c>
      <c r="J732" t="s">
        <v>1088</v>
      </c>
      <c r="K732" t="s">
        <v>1089</v>
      </c>
      <c r="L732">
        <v>1354</v>
      </c>
      <c r="N732">
        <v>1010</v>
      </c>
      <c r="O732" t="s">
        <v>52</v>
      </c>
      <c r="P732" t="s">
        <v>52</v>
      </c>
      <c r="Q732">
        <v>1</v>
      </c>
      <c r="X732">
        <v>2</v>
      </c>
      <c r="Y732">
        <v>1415.18</v>
      </c>
      <c r="Z732">
        <v>0</v>
      </c>
      <c r="AA732">
        <v>0</v>
      </c>
      <c r="AB732">
        <v>0</v>
      </c>
      <c r="AC732">
        <v>0</v>
      </c>
      <c r="AD732">
        <v>1</v>
      </c>
      <c r="AE732">
        <v>0</v>
      </c>
      <c r="AF732" t="s">
        <v>3</v>
      </c>
      <c r="AG732">
        <v>2</v>
      </c>
      <c r="AH732">
        <v>2</v>
      </c>
      <c r="AI732">
        <v>35384279</v>
      </c>
      <c r="AJ732">
        <v>732</v>
      </c>
      <c r="AK732">
        <v>0</v>
      </c>
      <c r="AL732">
        <v>0</v>
      </c>
      <c r="AM732">
        <v>0</v>
      </c>
      <c r="AN732">
        <v>0</v>
      </c>
      <c r="AO732">
        <v>0</v>
      </c>
      <c r="AP732">
        <v>0</v>
      </c>
      <c r="AQ732">
        <v>0</v>
      </c>
      <c r="AR732">
        <v>0</v>
      </c>
    </row>
    <row r="733" spans="1:44" x14ac:dyDescent="0.2">
      <c r="A733">
        <f>ROW(Source!A2280)</f>
        <v>2280</v>
      </c>
      <c r="B733">
        <v>35384293</v>
      </c>
      <c r="C733">
        <v>35384275</v>
      </c>
      <c r="D733">
        <v>35114359</v>
      </c>
      <c r="E733">
        <v>1</v>
      </c>
      <c r="F733">
        <v>1</v>
      </c>
      <c r="G733">
        <v>15872964</v>
      </c>
      <c r="H733">
        <v>3</v>
      </c>
      <c r="I733" t="s">
        <v>992</v>
      </c>
      <c r="J733" t="s">
        <v>993</v>
      </c>
      <c r="K733" t="s">
        <v>994</v>
      </c>
      <c r="L733">
        <v>1348</v>
      </c>
      <c r="N733">
        <v>1009</v>
      </c>
      <c r="O733" t="s">
        <v>995</v>
      </c>
      <c r="P733" t="s">
        <v>995</v>
      </c>
      <c r="Q733">
        <v>1000</v>
      </c>
      <c r="X733">
        <v>7.3999999999999999E-4</v>
      </c>
      <c r="Y733">
        <v>190540.34</v>
      </c>
      <c r="Z733">
        <v>0</v>
      </c>
      <c r="AA733">
        <v>0</v>
      </c>
      <c r="AB733">
        <v>0</v>
      </c>
      <c r="AC733">
        <v>0</v>
      </c>
      <c r="AD733">
        <v>1</v>
      </c>
      <c r="AE733">
        <v>0</v>
      </c>
      <c r="AF733" t="s">
        <v>3</v>
      </c>
      <c r="AG733">
        <v>7.3999999999999999E-4</v>
      </c>
      <c r="AH733">
        <v>2</v>
      </c>
      <c r="AI733">
        <v>35384280</v>
      </c>
      <c r="AJ733">
        <v>733</v>
      </c>
      <c r="AK733">
        <v>0</v>
      </c>
      <c r="AL733">
        <v>0</v>
      </c>
      <c r="AM733">
        <v>0</v>
      </c>
      <c r="AN733">
        <v>0</v>
      </c>
      <c r="AO733">
        <v>0</v>
      </c>
      <c r="AP733">
        <v>0</v>
      </c>
      <c r="AQ733">
        <v>0</v>
      </c>
      <c r="AR733">
        <v>0</v>
      </c>
    </row>
    <row r="734" spans="1:44" x14ac:dyDescent="0.2">
      <c r="A734">
        <f>ROW(Source!A2280)</f>
        <v>2280</v>
      </c>
      <c r="B734">
        <v>35384294</v>
      </c>
      <c r="C734">
        <v>35384275</v>
      </c>
      <c r="D734">
        <v>35114332</v>
      </c>
      <c r="E734">
        <v>1</v>
      </c>
      <c r="F734">
        <v>1</v>
      </c>
      <c r="G734">
        <v>15872964</v>
      </c>
      <c r="H734">
        <v>3</v>
      </c>
      <c r="I734" t="s">
        <v>996</v>
      </c>
      <c r="J734" t="s">
        <v>997</v>
      </c>
      <c r="K734" t="s">
        <v>998</v>
      </c>
      <c r="L734">
        <v>1355</v>
      </c>
      <c r="N734">
        <v>1010</v>
      </c>
      <c r="O734" t="s">
        <v>18</v>
      </c>
      <c r="P734" t="s">
        <v>18</v>
      </c>
      <c r="Q734">
        <v>100</v>
      </c>
      <c r="X734">
        <v>4</v>
      </c>
      <c r="Y734">
        <v>997.35</v>
      </c>
      <c r="Z734">
        <v>0</v>
      </c>
      <c r="AA734">
        <v>0</v>
      </c>
      <c r="AB734">
        <v>0</v>
      </c>
      <c r="AC734">
        <v>0</v>
      </c>
      <c r="AD734">
        <v>1</v>
      </c>
      <c r="AE734">
        <v>0</v>
      </c>
      <c r="AF734" t="s">
        <v>3</v>
      </c>
      <c r="AG734">
        <v>4</v>
      </c>
      <c r="AH734">
        <v>2</v>
      </c>
      <c r="AI734">
        <v>35384281</v>
      </c>
      <c r="AJ734">
        <v>734</v>
      </c>
      <c r="AK734">
        <v>0</v>
      </c>
      <c r="AL734">
        <v>0</v>
      </c>
      <c r="AM734">
        <v>0</v>
      </c>
      <c r="AN734">
        <v>0</v>
      </c>
      <c r="AO734">
        <v>0</v>
      </c>
      <c r="AP734">
        <v>0</v>
      </c>
      <c r="AQ734">
        <v>0</v>
      </c>
      <c r="AR734">
        <v>0</v>
      </c>
    </row>
    <row r="735" spans="1:44" x14ac:dyDescent="0.2">
      <c r="A735">
        <f>ROW(Source!A2280)</f>
        <v>2280</v>
      </c>
      <c r="B735">
        <v>35384295</v>
      </c>
      <c r="C735">
        <v>35384275</v>
      </c>
      <c r="D735">
        <v>35116002</v>
      </c>
      <c r="E735">
        <v>1</v>
      </c>
      <c r="F735">
        <v>1</v>
      </c>
      <c r="G735">
        <v>15872964</v>
      </c>
      <c r="H735">
        <v>3</v>
      </c>
      <c r="I735" t="s">
        <v>1090</v>
      </c>
      <c r="J735" t="s">
        <v>1091</v>
      </c>
      <c r="K735" t="s">
        <v>1092</v>
      </c>
      <c r="L735">
        <v>1301</v>
      </c>
      <c r="N735">
        <v>1003</v>
      </c>
      <c r="O735" t="s">
        <v>1002</v>
      </c>
      <c r="P735" t="s">
        <v>1002</v>
      </c>
      <c r="Q735">
        <v>1</v>
      </c>
      <c r="X735">
        <v>100</v>
      </c>
      <c r="Y735">
        <v>658.59</v>
      </c>
      <c r="Z735">
        <v>0</v>
      </c>
      <c r="AA735">
        <v>0</v>
      </c>
      <c r="AB735">
        <v>0</v>
      </c>
      <c r="AC735">
        <v>0</v>
      </c>
      <c r="AD735">
        <v>1</v>
      </c>
      <c r="AE735">
        <v>0</v>
      </c>
      <c r="AF735" t="s">
        <v>3</v>
      </c>
      <c r="AG735">
        <v>100</v>
      </c>
      <c r="AH735">
        <v>2</v>
      </c>
      <c r="AI735">
        <v>35384282</v>
      </c>
      <c r="AJ735">
        <v>735</v>
      </c>
      <c r="AK735">
        <v>0</v>
      </c>
      <c r="AL735">
        <v>0</v>
      </c>
      <c r="AM735">
        <v>0</v>
      </c>
      <c r="AN735">
        <v>0</v>
      </c>
      <c r="AO735">
        <v>0</v>
      </c>
      <c r="AP735">
        <v>0</v>
      </c>
      <c r="AQ735">
        <v>0</v>
      </c>
      <c r="AR735">
        <v>0</v>
      </c>
    </row>
    <row r="736" spans="1:44" x14ac:dyDescent="0.2">
      <c r="A736">
        <f>ROW(Source!A2280)</f>
        <v>2280</v>
      </c>
      <c r="B736">
        <v>35384296</v>
      </c>
      <c r="C736">
        <v>35384275</v>
      </c>
      <c r="D736">
        <v>35116003</v>
      </c>
      <c r="E736">
        <v>1</v>
      </c>
      <c r="F736">
        <v>1</v>
      </c>
      <c r="G736">
        <v>15872964</v>
      </c>
      <c r="H736">
        <v>3</v>
      </c>
      <c r="I736" t="s">
        <v>1093</v>
      </c>
      <c r="J736" t="s">
        <v>1094</v>
      </c>
      <c r="K736" t="s">
        <v>1095</v>
      </c>
      <c r="L736">
        <v>1354</v>
      </c>
      <c r="N736">
        <v>1010</v>
      </c>
      <c r="O736" t="s">
        <v>52</v>
      </c>
      <c r="P736" t="s">
        <v>52</v>
      </c>
      <c r="Q736">
        <v>1</v>
      </c>
      <c r="X736">
        <v>15</v>
      </c>
      <c r="Y736">
        <v>153.13</v>
      </c>
      <c r="Z736">
        <v>0</v>
      </c>
      <c r="AA736">
        <v>0</v>
      </c>
      <c r="AB736">
        <v>0</v>
      </c>
      <c r="AC736">
        <v>0</v>
      </c>
      <c r="AD736">
        <v>1</v>
      </c>
      <c r="AE736">
        <v>0</v>
      </c>
      <c r="AF736" t="s">
        <v>3</v>
      </c>
      <c r="AG736">
        <v>15</v>
      </c>
      <c r="AH736">
        <v>2</v>
      </c>
      <c r="AI736">
        <v>35384283</v>
      </c>
      <c r="AJ736">
        <v>736</v>
      </c>
      <c r="AK736">
        <v>0</v>
      </c>
      <c r="AL736">
        <v>0</v>
      </c>
      <c r="AM736">
        <v>0</v>
      </c>
      <c r="AN736">
        <v>0</v>
      </c>
      <c r="AO736">
        <v>0</v>
      </c>
      <c r="AP736">
        <v>0</v>
      </c>
      <c r="AQ736">
        <v>0</v>
      </c>
      <c r="AR736">
        <v>0</v>
      </c>
    </row>
    <row r="737" spans="1:44" x14ac:dyDescent="0.2">
      <c r="A737">
        <f>ROW(Source!A2280)</f>
        <v>2280</v>
      </c>
      <c r="B737">
        <v>35384297</v>
      </c>
      <c r="C737">
        <v>35384275</v>
      </c>
      <c r="D737">
        <v>35116004</v>
      </c>
      <c r="E737">
        <v>1</v>
      </c>
      <c r="F737">
        <v>1</v>
      </c>
      <c r="G737">
        <v>15872964</v>
      </c>
      <c r="H737">
        <v>3</v>
      </c>
      <c r="I737" t="s">
        <v>1096</v>
      </c>
      <c r="J737" t="s">
        <v>1097</v>
      </c>
      <c r="K737" t="s">
        <v>1098</v>
      </c>
      <c r="L737">
        <v>1354</v>
      </c>
      <c r="N737">
        <v>1010</v>
      </c>
      <c r="O737" t="s">
        <v>52</v>
      </c>
      <c r="P737" t="s">
        <v>52</v>
      </c>
      <c r="Q737">
        <v>1</v>
      </c>
      <c r="X737">
        <v>4</v>
      </c>
      <c r="Y737">
        <v>172.42</v>
      </c>
      <c r="Z737">
        <v>0</v>
      </c>
      <c r="AA737">
        <v>0</v>
      </c>
      <c r="AB737">
        <v>0</v>
      </c>
      <c r="AC737">
        <v>0</v>
      </c>
      <c r="AD737">
        <v>1</v>
      </c>
      <c r="AE737">
        <v>0</v>
      </c>
      <c r="AF737" t="s">
        <v>3</v>
      </c>
      <c r="AG737">
        <v>4</v>
      </c>
      <c r="AH737">
        <v>2</v>
      </c>
      <c r="AI737">
        <v>35384284</v>
      </c>
      <c r="AJ737">
        <v>737</v>
      </c>
      <c r="AK737">
        <v>0</v>
      </c>
      <c r="AL737">
        <v>0</v>
      </c>
      <c r="AM737">
        <v>0</v>
      </c>
      <c r="AN737">
        <v>0</v>
      </c>
      <c r="AO737">
        <v>0</v>
      </c>
      <c r="AP737">
        <v>0</v>
      </c>
      <c r="AQ737">
        <v>0</v>
      </c>
      <c r="AR737">
        <v>0</v>
      </c>
    </row>
    <row r="738" spans="1:44" x14ac:dyDescent="0.2">
      <c r="A738">
        <f>ROW(Source!A2280)</f>
        <v>2280</v>
      </c>
      <c r="B738">
        <v>35384298</v>
      </c>
      <c r="C738">
        <v>35384275</v>
      </c>
      <c r="D738">
        <v>35116005</v>
      </c>
      <c r="E738">
        <v>1</v>
      </c>
      <c r="F738">
        <v>1</v>
      </c>
      <c r="G738">
        <v>15872964</v>
      </c>
      <c r="H738">
        <v>3</v>
      </c>
      <c r="I738" t="s">
        <v>1099</v>
      </c>
      <c r="J738" t="s">
        <v>1100</v>
      </c>
      <c r="K738" t="s">
        <v>1101</v>
      </c>
      <c r="L738">
        <v>1354</v>
      </c>
      <c r="N738">
        <v>1010</v>
      </c>
      <c r="O738" t="s">
        <v>52</v>
      </c>
      <c r="P738" t="s">
        <v>52</v>
      </c>
      <c r="Q738">
        <v>1</v>
      </c>
      <c r="X738">
        <v>4</v>
      </c>
      <c r="Y738">
        <v>54.24</v>
      </c>
      <c r="Z738">
        <v>0</v>
      </c>
      <c r="AA738">
        <v>0</v>
      </c>
      <c r="AB738">
        <v>0</v>
      </c>
      <c r="AC738">
        <v>0</v>
      </c>
      <c r="AD738">
        <v>1</v>
      </c>
      <c r="AE738">
        <v>0</v>
      </c>
      <c r="AF738" t="s">
        <v>3</v>
      </c>
      <c r="AG738">
        <v>4</v>
      </c>
      <c r="AH738">
        <v>2</v>
      </c>
      <c r="AI738">
        <v>35384285</v>
      </c>
      <c r="AJ738">
        <v>738</v>
      </c>
      <c r="AK738">
        <v>0</v>
      </c>
      <c r="AL738">
        <v>0</v>
      </c>
      <c r="AM738">
        <v>0</v>
      </c>
      <c r="AN738">
        <v>0</v>
      </c>
      <c r="AO738">
        <v>0</v>
      </c>
      <c r="AP738">
        <v>0</v>
      </c>
      <c r="AQ738">
        <v>0</v>
      </c>
      <c r="AR738">
        <v>0</v>
      </c>
    </row>
    <row r="739" spans="1:44" x14ac:dyDescent="0.2">
      <c r="A739">
        <f>ROW(Source!A2280)</f>
        <v>2280</v>
      </c>
      <c r="B739">
        <v>35384299</v>
      </c>
      <c r="C739">
        <v>35384275</v>
      </c>
      <c r="D739">
        <v>35116007</v>
      </c>
      <c r="E739">
        <v>1</v>
      </c>
      <c r="F739">
        <v>1</v>
      </c>
      <c r="G739">
        <v>15872964</v>
      </c>
      <c r="H739">
        <v>3</v>
      </c>
      <c r="I739" t="s">
        <v>1102</v>
      </c>
      <c r="J739" t="s">
        <v>1103</v>
      </c>
      <c r="K739" t="s">
        <v>1104</v>
      </c>
      <c r="L739">
        <v>1354</v>
      </c>
      <c r="N739">
        <v>1010</v>
      </c>
      <c r="O739" t="s">
        <v>52</v>
      </c>
      <c r="P739" t="s">
        <v>52</v>
      </c>
      <c r="Q739">
        <v>1</v>
      </c>
      <c r="X739">
        <v>2</v>
      </c>
      <c r="Y739">
        <v>666.11</v>
      </c>
      <c r="Z739">
        <v>0</v>
      </c>
      <c r="AA739">
        <v>0</v>
      </c>
      <c r="AB739">
        <v>0</v>
      </c>
      <c r="AC739">
        <v>0</v>
      </c>
      <c r="AD739">
        <v>1</v>
      </c>
      <c r="AE739">
        <v>0</v>
      </c>
      <c r="AF739" t="s">
        <v>3</v>
      </c>
      <c r="AG739">
        <v>2</v>
      </c>
      <c r="AH739">
        <v>2</v>
      </c>
      <c r="AI739">
        <v>35384286</v>
      </c>
      <c r="AJ739">
        <v>739</v>
      </c>
      <c r="AK739">
        <v>0</v>
      </c>
      <c r="AL739">
        <v>0</v>
      </c>
      <c r="AM739">
        <v>0</v>
      </c>
      <c r="AN739">
        <v>0</v>
      </c>
      <c r="AO739">
        <v>0</v>
      </c>
      <c r="AP739">
        <v>0</v>
      </c>
      <c r="AQ739">
        <v>0</v>
      </c>
      <c r="AR739">
        <v>0</v>
      </c>
    </row>
    <row r="740" spans="1:44" x14ac:dyDescent="0.2">
      <c r="A740">
        <f>ROW(Source!A2280)</f>
        <v>2280</v>
      </c>
      <c r="B740">
        <v>35384300</v>
      </c>
      <c r="C740">
        <v>35384275</v>
      </c>
      <c r="D740">
        <v>35116008</v>
      </c>
      <c r="E740">
        <v>1</v>
      </c>
      <c r="F740">
        <v>1</v>
      </c>
      <c r="G740">
        <v>15872964</v>
      </c>
      <c r="H740">
        <v>3</v>
      </c>
      <c r="I740" t="s">
        <v>1105</v>
      </c>
      <c r="J740" t="s">
        <v>1106</v>
      </c>
      <c r="K740" t="s">
        <v>1107</v>
      </c>
      <c r="L740">
        <v>1354</v>
      </c>
      <c r="N740">
        <v>1010</v>
      </c>
      <c r="O740" t="s">
        <v>52</v>
      </c>
      <c r="P740" t="s">
        <v>52</v>
      </c>
      <c r="Q740">
        <v>1</v>
      </c>
      <c r="X740">
        <v>15</v>
      </c>
      <c r="Y740">
        <v>776.23</v>
      </c>
      <c r="Z740">
        <v>0</v>
      </c>
      <c r="AA740">
        <v>0</v>
      </c>
      <c r="AB740">
        <v>0</v>
      </c>
      <c r="AC740">
        <v>0</v>
      </c>
      <c r="AD740">
        <v>1</v>
      </c>
      <c r="AE740">
        <v>0</v>
      </c>
      <c r="AF740" t="s">
        <v>3</v>
      </c>
      <c r="AG740">
        <v>15</v>
      </c>
      <c r="AH740">
        <v>2</v>
      </c>
      <c r="AI740">
        <v>35384287</v>
      </c>
      <c r="AJ740">
        <v>740</v>
      </c>
      <c r="AK740">
        <v>0</v>
      </c>
      <c r="AL740">
        <v>0</v>
      </c>
      <c r="AM740">
        <v>0</v>
      </c>
      <c r="AN740">
        <v>0</v>
      </c>
      <c r="AO740">
        <v>0</v>
      </c>
      <c r="AP740">
        <v>0</v>
      </c>
      <c r="AQ740">
        <v>0</v>
      </c>
      <c r="AR740">
        <v>0</v>
      </c>
    </row>
    <row r="741" spans="1:44" x14ac:dyDescent="0.2">
      <c r="A741">
        <f>ROW(Source!A2280)</f>
        <v>2280</v>
      </c>
      <c r="B741">
        <v>35384301</v>
      </c>
      <c r="C741">
        <v>35384275</v>
      </c>
      <c r="D741">
        <v>35116009</v>
      </c>
      <c r="E741">
        <v>1</v>
      </c>
      <c r="F741">
        <v>1</v>
      </c>
      <c r="G741">
        <v>15872964</v>
      </c>
      <c r="H741">
        <v>3</v>
      </c>
      <c r="I741" t="s">
        <v>1108</v>
      </c>
      <c r="J741" t="s">
        <v>1109</v>
      </c>
      <c r="K741" t="s">
        <v>1110</v>
      </c>
      <c r="L741">
        <v>1354</v>
      </c>
      <c r="N741">
        <v>1010</v>
      </c>
      <c r="O741" t="s">
        <v>52</v>
      </c>
      <c r="P741" t="s">
        <v>52</v>
      </c>
      <c r="Q741">
        <v>1</v>
      </c>
      <c r="X741">
        <v>2</v>
      </c>
      <c r="Y741">
        <v>947.75</v>
      </c>
      <c r="Z741">
        <v>0</v>
      </c>
      <c r="AA741">
        <v>0</v>
      </c>
      <c r="AB741">
        <v>0</v>
      </c>
      <c r="AC741">
        <v>0</v>
      </c>
      <c r="AD741">
        <v>1</v>
      </c>
      <c r="AE741">
        <v>0</v>
      </c>
      <c r="AF741" t="s">
        <v>3</v>
      </c>
      <c r="AG741">
        <v>2</v>
      </c>
      <c r="AH741">
        <v>2</v>
      </c>
      <c r="AI741">
        <v>35384288</v>
      </c>
      <c r="AJ741">
        <v>741</v>
      </c>
      <c r="AK741">
        <v>0</v>
      </c>
      <c r="AL741">
        <v>0</v>
      </c>
      <c r="AM741">
        <v>0</v>
      </c>
      <c r="AN741">
        <v>0</v>
      </c>
      <c r="AO741">
        <v>0</v>
      </c>
      <c r="AP741">
        <v>0</v>
      </c>
      <c r="AQ741">
        <v>0</v>
      </c>
      <c r="AR741">
        <v>0</v>
      </c>
    </row>
    <row r="742" spans="1:44" x14ac:dyDescent="0.2">
      <c r="A742">
        <f>ROW(Source!A2281)</f>
        <v>2281</v>
      </c>
      <c r="B742">
        <v>35384312</v>
      </c>
      <c r="C742">
        <v>35384302</v>
      </c>
      <c r="D742">
        <v>35111398</v>
      </c>
      <c r="E742">
        <v>15872964</v>
      </c>
      <c r="F742">
        <v>1</v>
      </c>
      <c r="G742">
        <v>15872964</v>
      </c>
      <c r="H742">
        <v>1</v>
      </c>
      <c r="I742" t="s">
        <v>982</v>
      </c>
      <c r="J742" t="s">
        <v>3</v>
      </c>
      <c r="K742" t="s">
        <v>983</v>
      </c>
      <c r="L742">
        <v>1191</v>
      </c>
      <c r="N742">
        <v>1013</v>
      </c>
      <c r="O742" t="s">
        <v>984</v>
      </c>
      <c r="P742" t="s">
        <v>984</v>
      </c>
      <c r="Q742">
        <v>1</v>
      </c>
      <c r="X742">
        <v>1.18</v>
      </c>
      <c r="Y742">
        <v>0</v>
      </c>
      <c r="Z742">
        <v>0</v>
      </c>
      <c r="AA742">
        <v>0</v>
      </c>
      <c r="AB742">
        <v>0</v>
      </c>
      <c r="AC742">
        <v>0</v>
      </c>
      <c r="AD742">
        <v>1</v>
      </c>
      <c r="AE742">
        <v>1</v>
      </c>
      <c r="AF742" t="s">
        <v>3</v>
      </c>
      <c r="AG742">
        <v>1.18</v>
      </c>
      <c r="AH742">
        <v>2</v>
      </c>
      <c r="AI742">
        <v>35384303</v>
      </c>
      <c r="AJ742">
        <v>742</v>
      </c>
      <c r="AK742">
        <v>0</v>
      </c>
      <c r="AL742">
        <v>0</v>
      </c>
      <c r="AM742">
        <v>0</v>
      </c>
      <c r="AN742">
        <v>0</v>
      </c>
      <c r="AO742">
        <v>0</v>
      </c>
      <c r="AP742">
        <v>0</v>
      </c>
      <c r="AQ742">
        <v>0</v>
      </c>
      <c r="AR742">
        <v>0</v>
      </c>
    </row>
    <row r="743" spans="1:44" x14ac:dyDescent="0.2">
      <c r="A743">
        <f>ROW(Source!A2281)</f>
        <v>2281</v>
      </c>
      <c r="B743">
        <v>35384313</v>
      </c>
      <c r="C743">
        <v>35384302</v>
      </c>
      <c r="D743">
        <v>35112486</v>
      </c>
      <c r="E743">
        <v>1</v>
      </c>
      <c r="F743">
        <v>1</v>
      </c>
      <c r="G743">
        <v>15872964</v>
      </c>
      <c r="H743">
        <v>2</v>
      </c>
      <c r="I743" t="s">
        <v>1024</v>
      </c>
      <c r="J743" t="s">
        <v>1025</v>
      </c>
      <c r="K743" t="s">
        <v>1026</v>
      </c>
      <c r="L743">
        <v>1368</v>
      </c>
      <c r="N743">
        <v>1011</v>
      </c>
      <c r="O743" t="s">
        <v>988</v>
      </c>
      <c r="P743" t="s">
        <v>988</v>
      </c>
      <c r="Q743">
        <v>1</v>
      </c>
      <c r="X743">
        <v>0.44</v>
      </c>
      <c r="Y743">
        <v>0</v>
      </c>
      <c r="Z743">
        <v>2026.34</v>
      </c>
      <c r="AA743">
        <v>1032.6099999999999</v>
      </c>
      <c r="AB743">
        <v>0</v>
      </c>
      <c r="AC743">
        <v>0</v>
      </c>
      <c r="AD743">
        <v>1</v>
      </c>
      <c r="AE743">
        <v>0</v>
      </c>
      <c r="AF743" t="s">
        <v>3</v>
      </c>
      <c r="AG743">
        <v>0.44</v>
      </c>
      <c r="AH743">
        <v>2</v>
      </c>
      <c r="AI743">
        <v>35384304</v>
      </c>
      <c r="AJ743">
        <v>743</v>
      </c>
      <c r="AK743">
        <v>0</v>
      </c>
      <c r="AL743">
        <v>0</v>
      </c>
      <c r="AM743">
        <v>0</v>
      </c>
      <c r="AN743">
        <v>0</v>
      </c>
      <c r="AO743">
        <v>0</v>
      </c>
      <c r="AP743">
        <v>0</v>
      </c>
      <c r="AQ743">
        <v>0</v>
      </c>
      <c r="AR743">
        <v>0</v>
      </c>
    </row>
    <row r="744" spans="1:44" x14ac:dyDescent="0.2">
      <c r="A744">
        <f>ROW(Source!A2281)</f>
        <v>2281</v>
      </c>
      <c r="B744">
        <v>35384314</v>
      </c>
      <c r="C744">
        <v>35384302</v>
      </c>
      <c r="D744">
        <v>35115020</v>
      </c>
      <c r="E744">
        <v>1</v>
      </c>
      <c r="F744">
        <v>1</v>
      </c>
      <c r="G744">
        <v>15872964</v>
      </c>
      <c r="H744">
        <v>3</v>
      </c>
      <c r="I744" t="s">
        <v>1027</v>
      </c>
      <c r="J744" t="s">
        <v>1028</v>
      </c>
      <c r="K744" t="s">
        <v>1029</v>
      </c>
      <c r="L744">
        <v>1346</v>
      </c>
      <c r="N744">
        <v>1009</v>
      </c>
      <c r="O744" t="s">
        <v>1030</v>
      </c>
      <c r="P744" t="s">
        <v>1030</v>
      </c>
      <c r="Q744">
        <v>1</v>
      </c>
      <c r="X744">
        <v>0.16</v>
      </c>
      <c r="Y744">
        <v>363.22</v>
      </c>
      <c r="Z744">
        <v>0</v>
      </c>
      <c r="AA744">
        <v>0</v>
      </c>
      <c r="AB744">
        <v>0</v>
      </c>
      <c r="AC744">
        <v>0</v>
      </c>
      <c r="AD744">
        <v>1</v>
      </c>
      <c r="AE744">
        <v>0</v>
      </c>
      <c r="AF744" t="s">
        <v>3</v>
      </c>
      <c r="AG744">
        <v>0.16</v>
      </c>
      <c r="AH744">
        <v>2</v>
      </c>
      <c r="AI744">
        <v>35384305</v>
      </c>
      <c r="AJ744">
        <v>744</v>
      </c>
      <c r="AK744">
        <v>0</v>
      </c>
      <c r="AL744">
        <v>0</v>
      </c>
      <c r="AM744">
        <v>0</v>
      </c>
      <c r="AN744">
        <v>0</v>
      </c>
      <c r="AO744">
        <v>0</v>
      </c>
      <c r="AP744">
        <v>0</v>
      </c>
      <c r="AQ744">
        <v>0</v>
      </c>
      <c r="AR744">
        <v>0</v>
      </c>
    </row>
    <row r="745" spans="1:44" x14ac:dyDescent="0.2">
      <c r="A745">
        <f>ROW(Source!A2281)</f>
        <v>2281</v>
      </c>
      <c r="B745">
        <v>35384315</v>
      </c>
      <c r="C745">
        <v>35384302</v>
      </c>
      <c r="D745">
        <v>35122310</v>
      </c>
      <c r="E745">
        <v>1</v>
      </c>
      <c r="F745">
        <v>1</v>
      </c>
      <c r="G745">
        <v>15872964</v>
      </c>
      <c r="H745">
        <v>3</v>
      </c>
      <c r="I745" t="s">
        <v>1031</v>
      </c>
      <c r="J745" t="s">
        <v>1032</v>
      </c>
      <c r="K745" t="s">
        <v>1033</v>
      </c>
      <c r="L745">
        <v>1301</v>
      </c>
      <c r="N745">
        <v>1003</v>
      </c>
      <c r="O745" t="s">
        <v>1002</v>
      </c>
      <c r="P745" t="s">
        <v>1002</v>
      </c>
      <c r="Q745">
        <v>1</v>
      </c>
      <c r="X745">
        <v>5</v>
      </c>
      <c r="Y745">
        <v>5.71</v>
      </c>
      <c r="Z745">
        <v>0</v>
      </c>
      <c r="AA745">
        <v>0</v>
      </c>
      <c r="AB745">
        <v>0</v>
      </c>
      <c r="AC745">
        <v>0</v>
      </c>
      <c r="AD745">
        <v>1</v>
      </c>
      <c r="AE745">
        <v>0</v>
      </c>
      <c r="AF745" t="s">
        <v>3</v>
      </c>
      <c r="AG745">
        <v>5</v>
      </c>
      <c r="AH745">
        <v>2</v>
      </c>
      <c r="AI745">
        <v>35384306</v>
      </c>
      <c r="AJ745">
        <v>745</v>
      </c>
      <c r="AK745">
        <v>0</v>
      </c>
      <c r="AL745">
        <v>0</v>
      </c>
      <c r="AM745">
        <v>0</v>
      </c>
      <c r="AN745">
        <v>0</v>
      </c>
      <c r="AO745">
        <v>0</v>
      </c>
      <c r="AP745">
        <v>0</v>
      </c>
      <c r="AQ745">
        <v>0</v>
      </c>
      <c r="AR745">
        <v>0</v>
      </c>
    </row>
    <row r="746" spans="1:44" x14ac:dyDescent="0.2">
      <c r="A746">
        <f>ROW(Source!A2281)</f>
        <v>2281</v>
      </c>
      <c r="B746">
        <v>35384316</v>
      </c>
      <c r="C746">
        <v>35384302</v>
      </c>
      <c r="D746">
        <v>35122207</v>
      </c>
      <c r="E746">
        <v>1</v>
      </c>
      <c r="F746">
        <v>1</v>
      </c>
      <c r="G746">
        <v>15872964</v>
      </c>
      <c r="H746">
        <v>3</v>
      </c>
      <c r="I746" t="s">
        <v>1034</v>
      </c>
      <c r="J746" t="s">
        <v>1035</v>
      </c>
      <c r="K746" t="s">
        <v>1036</v>
      </c>
      <c r="L746">
        <v>1356</v>
      </c>
      <c r="N746">
        <v>1010</v>
      </c>
      <c r="O746" t="s">
        <v>242</v>
      </c>
      <c r="P746" t="s">
        <v>242</v>
      </c>
      <c r="Q746">
        <v>1000</v>
      </c>
      <c r="X746">
        <v>5.0000000000000001E-3</v>
      </c>
      <c r="Y746">
        <v>718.56</v>
      </c>
      <c r="Z746">
        <v>0</v>
      </c>
      <c r="AA746">
        <v>0</v>
      </c>
      <c r="AB746">
        <v>0</v>
      </c>
      <c r="AC746">
        <v>0</v>
      </c>
      <c r="AD746">
        <v>1</v>
      </c>
      <c r="AE746">
        <v>0</v>
      </c>
      <c r="AF746" t="s">
        <v>3</v>
      </c>
      <c r="AG746">
        <v>5.0000000000000001E-3</v>
      </c>
      <c r="AH746">
        <v>2</v>
      </c>
      <c r="AI746">
        <v>35384307</v>
      </c>
      <c r="AJ746">
        <v>746</v>
      </c>
      <c r="AK746">
        <v>0</v>
      </c>
      <c r="AL746">
        <v>0</v>
      </c>
      <c r="AM746">
        <v>0</v>
      </c>
      <c r="AN746">
        <v>0</v>
      </c>
      <c r="AO746">
        <v>0</v>
      </c>
      <c r="AP746">
        <v>0</v>
      </c>
      <c r="AQ746">
        <v>0</v>
      </c>
      <c r="AR746">
        <v>0</v>
      </c>
    </row>
    <row r="747" spans="1:44" x14ac:dyDescent="0.2">
      <c r="A747">
        <f>ROW(Source!A2281)</f>
        <v>2281</v>
      </c>
      <c r="B747">
        <v>35384317</v>
      </c>
      <c r="C747">
        <v>35384302</v>
      </c>
      <c r="D747">
        <v>35122491</v>
      </c>
      <c r="E747">
        <v>1</v>
      </c>
      <c r="F747">
        <v>1</v>
      </c>
      <c r="G747">
        <v>15872964</v>
      </c>
      <c r="H747">
        <v>3</v>
      </c>
      <c r="I747" t="s">
        <v>1037</v>
      </c>
      <c r="J747" t="s">
        <v>1038</v>
      </c>
      <c r="K747" t="s">
        <v>1039</v>
      </c>
      <c r="L747">
        <v>1354</v>
      </c>
      <c r="N747">
        <v>1010</v>
      </c>
      <c r="O747" t="s">
        <v>52</v>
      </c>
      <c r="P747" t="s">
        <v>52</v>
      </c>
      <c r="Q747">
        <v>1</v>
      </c>
      <c r="X747">
        <v>10</v>
      </c>
      <c r="Y747">
        <v>29.36</v>
      </c>
      <c r="Z747">
        <v>0</v>
      </c>
      <c r="AA747">
        <v>0</v>
      </c>
      <c r="AB747">
        <v>0</v>
      </c>
      <c r="AC747">
        <v>0</v>
      </c>
      <c r="AD747">
        <v>1</v>
      </c>
      <c r="AE747">
        <v>0</v>
      </c>
      <c r="AF747" t="s">
        <v>3</v>
      </c>
      <c r="AG747">
        <v>10</v>
      </c>
      <c r="AH747">
        <v>2</v>
      </c>
      <c r="AI747">
        <v>35384308</v>
      </c>
      <c r="AJ747">
        <v>747</v>
      </c>
      <c r="AK747">
        <v>0</v>
      </c>
      <c r="AL747">
        <v>0</v>
      </c>
      <c r="AM747">
        <v>0</v>
      </c>
      <c r="AN747">
        <v>0</v>
      </c>
      <c r="AO747">
        <v>0</v>
      </c>
      <c r="AP747">
        <v>0</v>
      </c>
      <c r="AQ747">
        <v>0</v>
      </c>
      <c r="AR747">
        <v>0</v>
      </c>
    </row>
    <row r="748" spans="1:44" x14ac:dyDescent="0.2">
      <c r="A748">
        <f>ROW(Source!A2281)</f>
        <v>2281</v>
      </c>
      <c r="B748">
        <v>35384318</v>
      </c>
      <c r="C748">
        <v>35384302</v>
      </c>
      <c r="D748">
        <v>35122522</v>
      </c>
      <c r="E748">
        <v>1</v>
      </c>
      <c r="F748">
        <v>1</v>
      </c>
      <c r="G748">
        <v>15872964</v>
      </c>
      <c r="H748">
        <v>3</v>
      </c>
      <c r="I748" t="s">
        <v>1040</v>
      </c>
      <c r="J748" t="s">
        <v>1041</v>
      </c>
      <c r="K748" t="s">
        <v>1042</v>
      </c>
      <c r="L748">
        <v>1355</v>
      </c>
      <c r="N748">
        <v>1010</v>
      </c>
      <c r="O748" t="s">
        <v>18</v>
      </c>
      <c r="P748" t="s">
        <v>18</v>
      </c>
      <c r="Q748">
        <v>100</v>
      </c>
      <c r="X748">
        <v>0.26</v>
      </c>
      <c r="Y748">
        <v>127.48</v>
      </c>
      <c r="Z748">
        <v>0</v>
      </c>
      <c r="AA748">
        <v>0</v>
      </c>
      <c r="AB748">
        <v>0</v>
      </c>
      <c r="AC748">
        <v>0</v>
      </c>
      <c r="AD748">
        <v>1</v>
      </c>
      <c r="AE748">
        <v>0</v>
      </c>
      <c r="AF748" t="s">
        <v>3</v>
      </c>
      <c r="AG748">
        <v>0.26</v>
      </c>
      <c r="AH748">
        <v>2</v>
      </c>
      <c r="AI748">
        <v>35384309</v>
      </c>
      <c r="AJ748">
        <v>748</v>
      </c>
      <c r="AK748">
        <v>0</v>
      </c>
      <c r="AL748">
        <v>0</v>
      </c>
      <c r="AM748">
        <v>0</v>
      </c>
      <c r="AN748">
        <v>0</v>
      </c>
      <c r="AO748">
        <v>0</v>
      </c>
      <c r="AP748">
        <v>0</v>
      </c>
      <c r="AQ748">
        <v>0</v>
      </c>
      <c r="AR748">
        <v>0</v>
      </c>
    </row>
    <row r="749" spans="1:44" x14ac:dyDescent="0.2">
      <c r="A749">
        <f>ROW(Source!A2281)</f>
        <v>2281</v>
      </c>
      <c r="B749">
        <v>35384319</v>
      </c>
      <c r="C749">
        <v>35384302</v>
      </c>
      <c r="D749">
        <v>35122244</v>
      </c>
      <c r="E749">
        <v>1</v>
      </c>
      <c r="F749">
        <v>1</v>
      </c>
      <c r="G749">
        <v>15872964</v>
      </c>
      <c r="H749">
        <v>3</v>
      </c>
      <c r="I749" t="s">
        <v>1043</v>
      </c>
      <c r="J749" t="s">
        <v>1044</v>
      </c>
      <c r="K749" t="s">
        <v>1045</v>
      </c>
      <c r="L749">
        <v>1356</v>
      </c>
      <c r="N749">
        <v>1010</v>
      </c>
      <c r="O749" t="s">
        <v>242</v>
      </c>
      <c r="P749" t="s">
        <v>242</v>
      </c>
      <c r="Q749">
        <v>1000</v>
      </c>
      <c r="X749">
        <v>0.02</v>
      </c>
      <c r="Y749">
        <v>258.44</v>
      </c>
      <c r="Z749">
        <v>0</v>
      </c>
      <c r="AA749">
        <v>0</v>
      </c>
      <c r="AB749">
        <v>0</v>
      </c>
      <c r="AC749">
        <v>0</v>
      </c>
      <c r="AD749">
        <v>1</v>
      </c>
      <c r="AE749">
        <v>0</v>
      </c>
      <c r="AF749" t="s">
        <v>3</v>
      </c>
      <c r="AG749">
        <v>0.02</v>
      </c>
      <c r="AH749">
        <v>2</v>
      </c>
      <c r="AI749">
        <v>35384310</v>
      </c>
      <c r="AJ749">
        <v>749</v>
      </c>
      <c r="AK749">
        <v>0</v>
      </c>
      <c r="AL749">
        <v>0</v>
      </c>
      <c r="AM749">
        <v>0</v>
      </c>
      <c r="AN749">
        <v>0</v>
      </c>
      <c r="AO749">
        <v>0</v>
      </c>
      <c r="AP749">
        <v>0</v>
      </c>
      <c r="AQ749">
        <v>0</v>
      </c>
      <c r="AR749">
        <v>0</v>
      </c>
    </row>
    <row r="750" spans="1:44" x14ac:dyDescent="0.2">
      <c r="A750">
        <f>ROW(Source!A2281)</f>
        <v>2281</v>
      </c>
      <c r="B750">
        <v>35384320</v>
      </c>
      <c r="C750">
        <v>35384302</v>
      </c>
      <c r="D750">
        <v>35123597</v>
      </c>
      <c r="E750">
        <v>1</v>
      </c>
      <c r="F750">
        <v>1</v>
      </c>
      <c r="G750">
        <v>15872964</v>
      </c>
      <c r="H750">
        <v>3</v>
      </c>
      <c r="I750" t="s">
        <v>1046</v>
      </c>
      <c r="J750" t="s">
        <v>1047</v>
      </c>
      <c r="K750" t="s">
        <v>1048</v>
      </c>
      <c r="L750">
        <v>1303</v>
      </c>
      <c r="N750">
        <v>1003</v>
      </c>
      <c r="O750" t="s">
        <v>35</v>
      </c>
      <c r="P750" t="s">
        <v>35</v>
      </c>
      <c r="Q750">
        <v>1000</v>
      </c>
      <c r="X750">
        <v>0.10299999999999999</v>
      </c>
      <c r="Y750">
        <v>99643.05</v>
      </c>
      <c r="Z750">
        <v>0</v>
      </c>
      <c r="AA750">
        <v>0</v>
      </c>
      <c r="AB750">
        <v>0</v>
      </c>
      <c r="AC750">
        <v>0</v>
      </c>
      <c r="AD750">
        <v>1</v>
      </c>
      <c r="AE750">
        <v>0</v>
      </c>
      <c r="AF750" t="s">
        <v>3</v>
      </c>
      <c r="AG750">
        <v>0.10299999999999999</v>
      </c>
      <c r="AH750">
        <v>2</v>
      </c>
      <c r="AI750">
        <v>35384311</v>
      </c>
      <c r="AJ750">
        <v>750</v>
      </c>
      <c r="AK750">
        <v>0</v>
      </c>
      <c r="AL750">
        <v>0</v>
      </c>
      <c r="AM750">
        <v>0</v>
      </c>
      <c r="AN750">
        <v>0</v>
      </c>
      <c r="AO750">
        <v>0</v>
      </c>
      <c r="AP750">
        <v>0</v>
      </c>
      <c r="AQ750">
        <v>0</v>
      </c>
      <c r="AR750">
        <v>0</v>
      </c>
    </row>
    <row r="751" spans="1:44" x14ac:dyDescent="0.2">
      <c r="A751">
        <f>ROW(Source!A2283)</f>
        <v>2283</v>
      </c>
      <c r="B751">
        <v>35384324</v>
      </c>
      <c r="C751">
        <v>35384322</v>
      </c>
      <c r="D751">
        <v>35111398</v>
      </c>
      <c r="E751">
        <v>15872964</v>
      </c>
      <c r="F751">
        <v>1</v>
      </c>
      <c r="G751">
        <v>15872964</v>
      </c>
      <c r="H751">
        <v>1</v>
      </c>
      <c r="I751" t="s">
        <v>982</v>
      </c>
      <c r="J751" t="s">
        <v>3</v>
      </c>
      <c r="K751" t="s">
        <v>983</v>
      </c>
      <c r="L751">
        <v>1191</v>
      </c>
      <c r="N751">
        <v>1013</v>
      </c>
      <c r="O751" t="s">
        <v>984</v>
      </c>
      <c r="P751" t="s">
        <v>984</v>
      </c>
      <c r="Q751">
        <v>1</v>
      </c>
      <c r="X751">
        <v>17.77</v>
      </c>
      <c r="Y751">
        <v>0</v>
      </c>
      <c r="Z751">
        <v>0</v>
      </c>
      <c r="AA751">
        <v>0</v>
      </c>
      <c r="AB751">
        <v>0</v>
      </c>
      <c r="AC751">
        <v>0</v>
      </c>
      <c r="AD751">
        <v>1</v>
      </c>
      <c r="AE751">
        <v>1</v>
      </c>
      <c r="AF751" t="s">
        <v>3</v>
      </c>
      <c r="AG751">
        <v>17.77</v>
      </c>
      <c r="AH751">
        <v>2</v>
      </c>
      <c r="AI751">
        <v>35384323</v>
      </c>
      <c r="AJ751">
        <v>751</v>
      </c>
      <c r="AK751">
        <v>0</v>
      </c>
      <c r="AL751">
        <v>0</v>
      </c>
      <c r="AM751">
        <v>0</v>
      </c>
      <c r="AN751">
        <v>0</v>
      </c>
      <c r="AO751">
        <v>0</v>
      </c>
      <c r="AP751">
        <v>0</v>
      </c>
      <c r="AQ751">
        <v>0</v>
      </c>
      <c r="AR751">
        <v>0</v>
      </c>
    </row>
    <row r="752" spans="1:44" x14ac:dyDescent="0.2">
      <c r="A752">
        <f>ROW(Source!A2284)</f>
        <v>2284</v>
      </c>
      <c r="B752">
        <v>35384327</v>
      </c>
      <c r="C752">
        <v>35384325</v>
      </c>
      <c r="D752">
        <v>35111398</v>
      </c>
      <c r="E752">
        <v>15872964</v>
      </c>
      <c r="F752">
        <v>1</v>
      </c>
      <c r="G752">
        <v>15872964</v>
      </c>
      <c r="H752">
        <v>1</v>
      </c>
      <c r="I752" t="s">
        <v>982</v>
      </c>
      <c r="J752" t="s">
        <v>3</v>
      </c>
      <c r="K752" t="s">
        <v>983</v>
      </c>
      <c r="L752">
        <v>1191</v>
      </c>
      <c r="N752">
        <v>1013</v>
      </c>
      <c r="O752" t="s">
        <v>984</v>
      </c>
      <c r="P752" t="s">
        <v>984</v>
      </c>
      <c r="Q752">
        <v>1</v>
      </c>
      <c r="X752">
        <v>5.92</v>
      </c>
      <c r="Y752">
        <v>0</v>
      </c>
      <c r="Z752">
        <v>0</v>
      </c>
      <c r="AA752">
        <v>0</v>
      </c>
      <c r="AB752">
        <v>0</v>
      </c>
      <c r="AC752">
        <v>0</v>
      </c>
      <c r="AD752">
        <v>1</v>
      </c>
      <c r="AE752">
        <v>1</v>
      </c>
      <c r="AF752" t="s">
        <v>3</v>
      </c>
      <c r="AG752">
        <v>5.92</v>
      </c>
      <c r="AH752">
        <v>2</v>
      </c>
      <c r="AI752">
        <v>35384327</v>
      </c>
      <c r="AJ752">
        <v>752</v>
      </c>
      <c r="AK752">
        <v>0</v>
      </c>
      <c r="AL752">
        <v>0</v>
      </c>
      <c r="AM752">
        <v>0</v>
      </c>
      <c r="AN752">
        <v>0</v>
      </c>
      <c r="AO752">
        <v>0</v>
      </c>
      <c r="AP752">
        <v>0</v>
      </c>
      <c r="AQ752">
        <v>0</v>
      </c>
      <c r="AR752">
        <v>0</v>
      </c>
    </row>
    <row r="753" spans="1:44" x14ac:dyDescent="0.2">
      <c r="A753">
        <f>ROW(Source!A2320)</f>
        <v>2320</v>
      </c>
      <c r="B753">
        <v>35384388</v>
      </c>
      <c r="C753">
        <v>35384386</v>
      </c>
      <c r="D753">
        <v>35111398</v>
      </c>
      <c r="E753">
        <v>15872964</v>
      </c>
      <c r="F753">
        <v>1</v>
      </c>
      <c r="G753">
        <v>15872964</v>
      </c>
      <c r="H753">
        <v>1</v>
      </c>
      <c r="I753" t="s">
        <v>982</v>
      </c>
      <c r="J753" t="s">
        <v>3</v>
      </c>
      <c r="K753" t="s">
        <v>983</v>
      </c>
      <c r="L753">
        <v>1191</v>
      </c>
      <c r="N753">
        <v>1013</v>
      </c>
      <c r="O753" t="s">
        <v>984</v>
      </c>
      <c r="P753" t="s">
        <v>984</v>
      </c>
      <c r="Q753">
        <v>1</v>
      </c>
      <c r="X753">
        <v>5.84</v>
      </c>
      <c r="Y753">
        <v>0</v>
      </c>
      <c r="Z753">
        <v>0</v>
      </c>
      <c r="AA753">
        <v>0</v>
      </c>
      <c r="AB753">
        <v>0</v>
      </c>
      <c r="AC753">
        <v>0</v>
      </c>
      <c r="AD753">
        <v>1</v>
      </c>
      <c r="AE753">
        <v>1</v>
      </c>
      <c r="AF753" t="s">
        <v>3</v>
      </c>
      <c r="AG753">
        <v>5.84</v>
      </c>
      <c r="AH753">
        <v>2</v>
      </c>
      <c r="AI753">
        <v>35384387</v>
      </c>
      <c r="AJ753">
        <v>753</v>
      </c>
      <c r="AK753">
        <v>0</v>
      </c>
      <c r="AL753">
        <v>0</v>
      </c>
      <c r="AM753">
        <v>0</v>
      </c>
      <c r="AN753">
        <v>0</v>
      </c>
      <c r="AO753">
        <v>0</v>
      </c>
      <c r="AP753">
        <v>0</v>
      </c>
      <c r="AQ753">
        <v>0</v>
      </c>
      <c r="AR753">
        <v>0</v>
      </c>
    </row>
    <row r="754" spans="1:44" x14ac:dyDescent="0.2">
      <c r="A754">
        <f>ROW(Source!A2321)</f>
        <v>2321</v>
      </c>
      <c r="B754">
        <v>35384394</v>
      </c>
      <c r="C754">
        <v>35384389</v>
      </c>
      <c r="D754">
        <v>35111398</v>
      </c>
      <c r="E754">
        <v>15872964</v>
      </c>
      <c r="F754">
        <v>1</v>
      </c>
      <c r="G754">
        <v>15872964</v>
      </c>
      <c r="H754">
        <v>1</v>
      </c>
      <c r="I754" t="s">
        <v>982</v>
      </c>
      <c r="J754" t="s">
        <v>3</v>
      </c>
      <c r="K754" t="s">
        <v>983</v>
      </c>
      <c r="L754">
        <v>1191</v>
      </c>
      <c r="N754">
        <v>1013</v>
      </c>
      <c r="O754" t="s">
        <v>984</v>
      </c>
      <c r="P754" t="s">
        <v>984</v>
      </c>
      <c r="Q754">
        <v>1</v>
      </c>
      <c r="X754">
        <v>0.42</v>
      </c>
      <c r="Y754">
        <v>0</v>
      </c>
      <c r="Z754">
        <v>0</v>
      </c>
      <c r="AA754">
        <v>0</v>
      </c>
      <c r="AB754">
        <v>0</v>
      </c>
      <c r="AC754">
        <v>0</v>
      </c>
      <c r="AD754">
        <v>1</v>
      </c>
      <c r="AE754">
        <v>1</v>
      </c>
      <c r="AF754" t="s">
        <v>3</v>
      </c>
      <c r="AG754">
        <v>0.42</v>
      </c>
      <c r="AH754">
        <v>2</v>
      </c>
      <c r="AI754">
        <v>35384390</v>
      </c>
      <c r="AJ754">
        <v>754</v>
      </c>
      <c r="AK754">
        <v>0</v>
      </c>
      <c r="AL754">
        <v>0</v>
      </c>
      <c r="AM754">
        <v>0</v>
      </c>
      <c r="AN754">
        <v>0</v>
      </c>
      <c r="AO754">
        <v>0</v>
      </c>
      <c r="AP754">
        <v>0</v>
      </c>
      <c r="AQ754">
        <v>0</v>
      </c>
      <c r="AR754">
        <v>0</v>
      </c>
    </row>
    <row r="755" spans="1:44" x14ac:dyDescent="0.2">
      <c r="A755">
        <f>ROW(Source!A2321)</f>
        <v>2321</v>
      </c>
      <c r="B755">
        <v>35384395</v>
      </c>
      <c r="C755">
        <v>35384389</v>
      </c>
      <c r="D755">
        <v>35113190</v>
      </c>
      <c r="E755">
        <v>1</v>
      </c>
      <c r="F755">
        <v>1</v>
      </c>
      <c r="G755">
        <v>15872964</v>
      </c>
      <c r="H755">
        <v>2</v>
      </c>
      <c r="I755" t="s">
        <v>1111</v>
      </c>
      <c r="J755" t="s">
        <v>1112</v>
      </c>
      <c r="K755" t="s">
        <v>1113</v>
      </c>
      <c r="L755">
        <v>1368</v>
      </c>
      <c r="N755">
        <v>1011</v>
      </c>
      <c r="O755" t="s">
        <v>988</v>
      </c>
      <c r="P755" t="s">
        <v>988</v>
      </c>
      <c r="Q755">
        <v>1</v>
      </c>
      <c r="X755">
        <v>0.2</v>
      </c>
      <c r="Y755">
        <v>0</v>
      </c>
      <c r="Z755">
        <v>44.94</v>
      </c>
      <c r="AA755">
        <v>0.64</v>
      </c>
      <c r="AB755">
        <v>0</v>
      </c>
      <c r="AC755">
        <v>0</v>
      </c>
      <c r="AD755">
        <v>1</v>
      </c>
      <c r="AE755">
        <v>0</v>
      </c>
      <c r="AF755" t="s">
        <v>3</v>
      </c>
      <c r="AG755">
        <v>0.2</v>
      </c>
      <c r="AH755">
        <v>2</v>
      </c>
      <c r="AI755">
        <v>35384391</v>
      </c>
      <c r="AJ755">
        <v>755</v>
      </c>
      <c r="AK755">
        <v>0</v>
      </c>
      <c r="AL755">
        <v>0</v>
      </c>
      <c r="AM755">
        <v>0</v>
      </c>
      <c r="AN755">
        <v>0</v>
      </c>
      <c r="AO755">
        <v>0</v>
      </c>
      <c r="AP755">
        <v>0</v>
      </c>
      <c r="AQ755">
        <v>0</v>
      </c>
      <c r="AR755">
        <v>0</v>
      </c>
    </row>
    <row r="756" spans="1:44" x14ac:dyDescent="0.2">
      <c r="A756">
        <f>ROW(Source!A2321)</f>
        <v>2321</v>
      </c>
      <c r="B756">
        <v>35384396</v>
      </c>
      <c r="C756">
        <v>35384389</v>
      </c>
      <c r="D756">
        <v>35115233</v>
      </c>
      <c r="E756">
        <v>1</v>
      </c>
      <c r="F756">
        <v>1</v>
      </c>
      <c r="G756">
        <v>15872964</v>
      </c>
      <c r="H756">
        <v>3</v>
      </c>
      <c r="I756" t="s">
        <v>1114</v>
      </c>
      <c r="J756" t="s">
        <v>1115</v>
      </c>
      <c r="K756" t="s">
        <v>1116</v>
      </c>
      <c r="L756">
        <v>1339</v>
      </c>
      <c r="N756">
        <v>1007</v>
      </c>
      <c r="O756" t="s">
        <v>1117</v>
      </c>
      <c r="P756" t="s">
        <v>1117</v>
      </c>
      <c r="Q756">
        <v>1</v>
      </c>
      <c r="X756">
        <v>1.7600000000000001E-2</v>
      </c>
      <c r="Y756">
        <v>54.81</v>
      </c>
      <c r="Z756">
        <v>0</v>
      </c>
      <c r="AA756">
        <v>0</v>
      </c>
      <c r="AB756">
        <v>0</v>
      </c>
      <c r="AC756">
        <v>0</v>
      </c>
      <c r="AD756">
        <v>1</v>
      </c>
      <c r="AE756">
        <v>0</v>
      </c>
      <c r="AF756" t="s">
        <v>3</v>
      </c>
      <c r="AG756">
        <v>1.7600000000000001E-2</v>
      </c>
      <c r="AH756">
        <v>2</v>
      </c>
      <c r="AI756">
        <v>35384392</v>
      </c>
      <c r="AJ756">
        <v>756</v>
      </c>
      <c r="AK756">
        <v>0</v>
      </c>
      <c r="AL756">
        <v>0</v>
      </c>
      <c r="AM756">
        <v>0</v>
      </c>
      <c r="AN756">
        <v>0</v>
      </c>
      <c r="AO756">
        <v>0</v>
      </c>
      <c r="AP756">
        <v>0</v>
      </c>
      <c r="AQ756">
        <v>0</v>
      </c>
      <c r="AR756">
        <v>0</v>
      </c>
    </row>
    <row r="757" spans="1:44" x14ac:dyDescent="0.2">
      <c r="A757">
        <f>ROW(Source!A2321)</f>
        <v>2321</v>
      </c>
      <c r="B757">
        <v>35384397</v>
      </c>
      <c r="C757">
        <v>35384389</v>
      </c>
      <c r="D757">
        <v>35117602</v>
      </c>
      <c r="E757">
        <v>1</v>
      </c>
      <c r="F757">
        <v>1</v>
      </c>
      <c r="G757">
        <v>15872964</v>
      </c>
      <c r="H757">
        <v>3</v>
      </c>
      <c r="I757" t="s">
        <v>1118</v>
      </c>
      <c r="J757" t="s">
        <v>1119</v>
      </c>
      <c r="K757" t="s">
        <v>1120</v>
      </c>
      <c r="L757">
        <v>1354</v>
      </c>
      <c r="N757">
        <v>1010</v>
      </c>
      <c r="O757" t="s">
        <v>52</v>
      </c>
      <c r="P757" t="s">
        <v>52</v>
      </c>
      <c r="Q757">
        <v>1</v>
      </c>
      <c r="X757">
        <v>6.7000000000000002E-3</v>
      </c>
      <c r="Y757">
        <v>16620.27</v>
      </c>
      <c r="Z757">
        <v>0</v>
      </c>
      <c r="AA757">
        <v>0</v>
      </c>
      <c r="AB757">
        <v>0</v>
      </c>
      <c r="AC757">
        <v>0</v>
      </c>
      <c r="AD757">
        <v>1</v>
      </c>
      <c r="AE757">
        <v>0</v>
      </c>
      <c r="AF757" t="s">
        <v>3</v>
      </c>
      <c r="AG757">
        <v>6.7000000000000002E-3</v>
      </c>
      <c r="AH757">
        <v>2</v>
      </c>
      <c r="AI757">
        <v>35384393</v>
      </c>
      <c r="AJ757">
        <v>757</v>
      </c>
      <c r="AK757">
        <v>0</v>
      </c>
      <c r="AL757">
        <v>0</v>
      </c>
      <c r="AM757">
        <v>0</v>
      </c>
      <c r="AN757">
        <v>0</v>
      </c>
      <c r="AO757">
        <v>0</v>
      </c>
      <c r="AP757">
        <v>0</v>
      </c>
      <c r="AQ757">
        <v>0</v>
      </c>
      <c r="AR757">
        <v>0</v>
      </c>
    </row>
    <row r="758" spans="1:44" x14ac:dyDescent="0.2">
      <c r="A758">
        <f>ROW(Source!A2322)</f>
        <v>2322</v>
      </c>
      <c r="B758">
        <v>35384402</v>
      </c>
      <c r="C758">
        <v>35384398</v>
      </c>
      <c r="D758">
        <v>35111398</v>
      </c>
      <c r="E758">
        <v>15872964</v>
      </c>
      <c r="F758">
        <v>1</v>
      </c>
      <c r="G758">
        <v>15872964</v>
      </c>
      <c r="H758">
        <v>1</v>
      </c>
      <c r="I758" t="s">
        <v>982</v>
      </c>
      <c r="J758" t="s">
        <v>3</v>
      </c>
      <c r="K758" t="s">
        <v>983</v>
      </c>
      <c r="L758">
        <v>1191</v>
      </c>
      <c r="N758">
        <v>1013</v>
      </c>
      <c r="O758" t="s">
        <v>984</v>
      </c>
      <c r="P758" t="s">
        <v>984</v>
      </c>
      <c r="Q758">
        <v>1</v>
      </c>
      <c r="X758">
        <v>14</v>
      </c>
      <c r="Y758">
        <v>0</v>
      </c>
      <c r="Z758">
        <v>0</v>
      </c>
      <c r="AA758">
        <v>0</v>
      </c>
      <c r="AB758">
        <v>0</v>
      </c>
      <c r="AC758">
        <v>0</v>
      </c>
      <c r="AD758">
        <v>1</v>
      </c>
      <c r="AE758">
        <v>1</v>
      </c>
      <c r="AF758" t="s">
        <v>3</v>
      </c>
      <c r="AG758">
        <v>14</v>
      </c>
      <c r="AH758">
        <v>2</v>
      </c>
      <c r="AI758">
        <v>35384399</v>
      </c>
      <c r="AJ758">
        <v>758</v>
      </c>
      <c r="AK758">
        <v>0</v>
      </c>
      <c r="AL758">
        <v>0</v>
      </c>
      <c r="AM758">
        <v>0</v>
      </c>
      <c r="AN758">
        <v>0</v>
      </c>
      <c r="AO758">
        <v>0</v>
      </c>
      <c r="AP758">
        <v>0</v>
      </c>
      <c r="AQ758">
        <v>0</v>
      </c>
      <c r="AR758">
        <v>0</v>
      </c>
    </row>
    <row r="759" spans="1:44" x14ac:dyDescent="0.2">
      <c r="A759">
        <f>ROW(Source!A2322)</f>
        <v>2322</v>
      </c>
      <c r="B759">
        <v>35384403</v>
      </c>
      <c r="C759">
        <v>35384398</v>
      </c>
      <c r="D759">
        <v>35112687</v>
      </c>
      <c r="E759">
        <v>1</v>
      </c>
      <c r="F759">
        <v>1</v>
      </c>
      <c r="G759">
        <v>15872964</v>
      </c>
      <c r="H759">
        <v>2</v>
      </c>
      <c r="I759" t="s">
        <v>1121</v>
      </c>
      <c r="J759" t="s">
        <v>1122</v>
      </c>
      <c r="K759" t="s">
        <v>1123</v>
      </c>
      <c r="L759">
        <v>1368</v>
      </c>
      <c r="N759">
        <v>1011</v>
      </c>
      <c r="O759" t="s">
        <v>988</v>
      </c>
      <c r="P759" t="s">
        <v>988</v>
      </c>
      <c r="Q759">
        <v>1</v>
      </c>
      <c r="X759">
        <v>3.65</v>
      </c>
      <c r="Y759">
        <v>0</v>
      </c>
      <c r="Z759">
        <v>1635</v>
      </c>
      <c r="AA759">
        <v>832.91</v>
      </c>
      <c r="AB759">
        <v>0</v>
      </c>
      <c r="AC759">
        <v>0</v>
      </c>
      <c r="AD759">
        <v>1</v>
      </c>
      <c r="AE759">
        <v>0</v>
      </c>
      <c r="AF759" t="s">
        <v>3</v>
      </c>
      <c r="AG759">
        <v>3.65</v>
      </c>
      <c r="AH759">
        <v>2</v>
      </c>
      <c r="AI759">
        <v>35384400</v>
      </c>
      <c r="AJ759">
        <v>759</v>
      </c>
      <c r="AK759">
        <v>0</v>
      </c>
      <c r="AL759">
        <v>0</v>
      </c>
      <c r="AM759">
        <v>0</v>
      </c>
      <c r="AN759">
        <v>0</v>
      </c>
      <c r="AO759">
        <v>0</v>
      </c>
      <c r="AP759">
        <v>0</v>
      </c>
      <c r="AQ759">
        <v>0</v>
      </c>
      <c r="AR759">
        <v>0</v>
      </c>
    </row>
    <row r="760" spans="1:44" x14ac:dyDescent="0.2">
      <c r="A760">
        <f>ROW(Source!A2322)</f>
        <v>2322</v>
      </c>
      <c r="B760">
        <v>35384404</v>
      </c>
      <c r="C760">
        <v>35384398</v>
      </c>
      <c r="D760">
        <v>35113169</v>
      </c>
      <c r="E760">
        <v>1</v>
      </c>
      <c r="F760">
        <v>1</v>
      </c>
      <c r="G760">
        <v>15872964</v>
      </c>
      <c r="H760">
        <v>2</v>
      </c>
      <c r="I760" t="s">
        <v>1124</v>
      </c>
      <c r="J760" t="s">
        <v>1125</v>
      </c>
      <c r="K760" t="s">
        <v>1126</v>
      </c>
      <c r="L760">
        <v>1368</v>
      </c>
      <c r="N760">
        <v>1011</v>
      </c>
      <c r="O760" t="s">
        <v>988</v>
      </c>
      <c r="P760" t="s">
        <v>988</v>
      </c>
      <c r="Q760">
        <v>1</v>
      </c>
      <c r="X760">
        <v>3.65</v>
      </c>
      <c r="Y760">
        <v>0</v>
      </c>
      <c r="Z760">
        <v>7.15</v>
      </c>
      <c r="AA760">
        <v>0.09</v>
      </c>
      <c r="AB760">
        <v>0</v>
      </c>
      <c r="AC760">
        <v>0</v>
      </c>
      <c r="AD760">
        <v>1</v>
      </c>
      <c r="AE760">
        <v>0</v>
      </c>
      <c r="AF760" t="s">
        <v>3</v>
      </c>
      <c r="AG760">
        <v>3.65</v>
      </c>
      <c r="AH760">
        <v>2</v>
      </c>
      <c r="AI760">
        <v>35384401</v>
      </c>
      <c r="AJ760">
        <v>760</v>
      </c>
      <c r="AK760">
        <v>0</v>
      </c>
      <c r="AL760">
        <v>0</v>
      </c>
      <c r="AM760">
        <v>0</v>
      </c>
      <c r="AN760">
        <v>0</v>
      </c>
      <c r="AO760">
        <v>0</v>
      </c>
      <c r="AP760">
        <v>0</v>
      </c>
      <c r="AQ760">
        <v>0</v>
      </c>
      <c r="AR760">
        <v>0</v>
      </c>
    </row>
    <row r="761" spans="1:44" x14ac:dyDescent="0.2">
      <c r="A761">
        <f>ROW(Source!A2325)</f>
        <v>2325</v>
      </c>
      <c r="B761">
        <v>35384410</v>
      </c>
      <c r="C761">
        <v>35384407</v>
      </c>
      <c r="D761">
        <v>35111398</v>
      </c>
      <c r="E761">
        <v>15872964</v>
      </c>
      <c r="F761">
        <v>1</v>
      </c>
      <c r="G761">
        <v>15872964</v>
      </c>
      <c r="H761">
        <v>1</v>
      </c>
      <c r="I761" t="s">
        <v>982</v>
      </c>
      <c r="J761" t="s">
        <v>3</v>
      </c>
      <c r="K761" t="s">
        <v>983</v>
      </c>
      <c r="L761">
        <v>1191</v>
      </c>
      <c r="N761">
        <v>1013</v>
      </c>
      <c r="O761" t="s">
        <v>984</v>
      </c>
      <c r="P761" t="s">
        <v>984</v>
      </c>
      <c r="Q761">
        <v>1</v>
      </c>
      <c r="X761">
        <v>42.81</v>
      </c>
      <c r="Y761">
        <v>0</v>
      </c>
      <c r="Z761">
        <v>0</v>
      </c>
      <c r="AA761">
        <v>0</v>
      </c>
      <c r="AB761">
        <v>0</v>
      </c>
      <c r="AC761">
        <v>0</v>
      </c>
      <c r="AD761">
        <v>1</v>
      </c>
      <c r="AE761">
        <v>1</v>
      </c>
      <c r="AF761" t="s">
        <v>3</v>
      </c>
      <c r="AG761">
        <v>42.81</v>
      </c>
      <c r="AH761">
        <v>2</v>
      </c>
      <c r="AI761">
        <v>35384408</v>
      </c>
      <c r="AJ761">
        <v>761</v>
      </c>
      <c r="AK761">
        <v>0</v>
      </c>
      <c r="AL761">
        <v>0</v>
      </c>
      <c r="AM761">
        <v>0</v>
      </c>
      <c r="AN761">
        <v>0</v>
      </c>
      <c r="AO761">
        <v>0</v>
      </c>
      <c r="AP761">
        <v>0</v>
      </c>
      <c r="AQ761">
        <v>0</v>
      </c>
      <c r="AR761">
        <v>0</v>
      </c>
    </row>
    <row r="762" spans="1:44" x14ac:dyDescent="0.2">
      <c r="A762">
        <f>ROW(Source!A2325)</f>
        <v>2325</v>
      </c>
      <c r="B762">
        <v>35384411</v>
      </c>
      <c r="C762">
        <v>35384407</v>
      </c>
      <c r="D762">
        <v>35113206</v>
      </c>
      <c r="E762">
        <v>1</v>
      </c>
      <c r="F762">
        <v>1</v>
      </c>
      <c r="G762">
        <v>15872964</v>
      </c>
      <c r="H762">
        <v>2</v>
      </c>
      <c r="I762" t="s">
        <v>989</v>
      </c>
      <c r="J762" t="s">
        <v>990</v>
      </c>
      <c r="K762" t="s">
        <v>991</v>
      </c>
      <c r="L762">
        <v>1368</v>
      </c>
      <c r="N762">
        <v>1011</v>
      </c>
      <c r="O762" t="s">
        <v>988</v>
      </c>
      <c r="P762" t="s">
        <v>988</v>
      </c>
      <c r="Q762">
        <v>1</v>
      </c>
      <c r="X762">
        <v>6.9</v>
      </c>
      <c r="Y762">
        <v>0</v>
      </c>
      <c r="Z762">
        <v>4.72</v>
      </c>
      <c r="AA762">
        <v>0.1</v>
      </c>
      <c r="AB762">
        <v>0</v>
      </c>
      <c r="AC762">
        <v>0</v>
      </c>
      <c r="AD762">
        <v>1</v>
      </c>
      <c r="AE762">
        <v>0</v>
      </c>
      <c r="AF762" t="s">
        <v>3</v>
      </c>
      <c r="AG762">
        <v>6.9</v>
      </c>
      <c r="AH762">
        <v>2</v>
      </c>
      <c r="AI762">
        <v>35384409</v>
      </c>
      <c r="AJ762">
        <v>762</v>
      </c>
      <c r="AK762">
        <v>0</v>
      </c>
      <c r="AL762">
        <v>0</v>
      </c>
      <c r="AM762">
        <v>0</v>
      </c>
      <c r="AN762">
        <v>0</v>
      </c>
      <c r="AO762">
        <v>0</v>
      </c>
      <c r="AP762">
        <v>0</v>
      </c>
      <c r="AQ762">
        <v>0</v>
      </c>
      <c r="AR762">
        <v>0</v>
      </c>
    </row>
    <row r="763" spans="1:44" x14ac:dyDescent="0.2">
      <c r="A763">
        <f>ROW(Source!A2326)</f>
        <v>2326</v>
      </c>
      <c r="B763">
        <v>35384415</v>
      </c>
      <c r="C763">
        <v>35384412</v>
      </c>
      <c r="D763">
        <v>35111398</v>
      </c>
      <c r="E763">
        <v>15872964</v>
      </c>
      <c r="F763">
        <v>1</v>
      </c>
      <c r="G763">
        <v>15872964</v>
      </c>
      <c r="H763">
        <v>1</v>
      </c>
      <c r="I763" t="s">
        <v>982</v>
      </c>
      <c r="J763" t="s">
        <v>3</v>
      </c>
      <c r="K763" t="s">
        <v>983</v>
      </c>
      <c r="L763">
        <v>1191</v>
      </c>
      <c r="N763">
        <v>1013</v>
      </c>
      <c r="O763" t="s">
        <v>984</v>
      </c>
      <c r="P763" t="s">
        <v>984</v>
      </c>
      <c r="Q763">
        <v>1</v>
      </c>
      <c r="X763">
        <v>39.22</v>
      </c>
      <c r="Y763">
        <v>0</v>
      </c>
      <c r="Z763">
        <v>0</v>
      </c>
      <c r="AA763">
        <v>0</v>
      </c>
      <c r="AB763">
        <v>0</v>
      </c>
      <c r="AC763">
        <v>0</v>
      </c>
      <c r="AD763">
        <v>1</v>
      </c>
      <c r="AE763">
        <v>1</v>
      </c>
      <c r="AF763" t="s">
        <v>3</v>
      </c>
      <c r="AG763">
        <v>39.22</v>
      </c>
      <c r="AH763">
        <v>2</v>
      </c>
      <c r="AI763">
        <v>35384413</v>
      </c>
      <c r="AJ763">
        <v>763</v>
      </c>
      <c r="AK763">
        <v>0</v>
      </c>
      <c r="AL763">
        <v>0</v>
      </c>
      <c r="AM763">
        <v>0</v>
      </c>
      <c r="AN763">
        <v>0</v>
      </c>
      <c r="AO763">
        <v>0</v>
      </c>
      <c r="AP763">
        <v>0</v>
      </c>
      <c r="AQ763">
        <v>0</v>
      </c>
      <c r="AR763">
        <v>0</v>
      </c>
    </row>
    <row r="764" spans="1:44" x14ac:dyDescent="0.2">
      <c r="A764">
        <f>ROW(Source!A2326)</f>
        <v>2326</v>
      </c>
      <c r="B764">
        <v>35384416</v>
      </c>
      <c r="C764">
        <v>35384412</v>
      </c>
      <c r="D764">
        <v>35113206</v>
      </c>
      <c r="E764">
        <v>1</v>
      </c>
      <c r="F764">
        <v>1</v>
      </c>
      <c r="G764">
        <v>15872964</v>
      </c>
      <c r="H764">
        <v>2</v>
      </c>
      <c r="I764" t="s">
        <v>989</v>
      </c>
      <c r="J764" t="s">
        <v>990</v>
      </c>
      <c r="K764" t="s">
        <v>991</v>
      </c>
      <c r="L764">
        <v>1368</v>
      </c>
      <c r="N764">
        <v>1011</v>
      </c>
      <c r="O764" t="s">
        <v>988</v>
      </c>
      <c r="P764" t="s">
        <v>988</v>
      </c>
      <c r="Q764">
        <v>1</v>
      </c>
      <c r="X764">
        <v>6.9</v>
      </c>
      <c r="Y764">
        <v>0</v>
      </c>
      <c r="Z764">
        <v>4.72</v>
      </c>
      <c r="AA764">
        <v>0.1</v>
      </c>
      <c r="AB764">
        <v>0</v>
      </c>
      <c r="AC764">
        <v>0</v>
      </c>
      <c r="AD764">
        <v>1</v>
      </c>
      <c r="AE764">
        <v>0</v>
      </c>
      <c r="AF764" t="s">
        <v>3</v>
      </c>
      <c r="AG764">
        <v>6.9</v>
      </c>
      <c r="AH764">
        <v>2</v>
      </c>
      <c r="AI764">
        <v>35384414</v>
      </c>
      <c r="AJ764">
        <v>764</v>
      </c>
      <c r="AK764">
        <v>0</v>
      </c>
      <c r="AL764">
        <v>0</v>
      </c>
      <c r="AM764">
        <v>0</v>
      </c>
      <c r="AN764">
        <v>0</v>
      </c>
      <c r="AO764">
        <v>0</v>
      </c>
      <c r="AP764">
        <v>0</v>
      </c>
      <c r="AQ764">
        <v>0</v>
      </c>
      <c r="AR764">
        <v>0</v>
      </c>
    </row>
    <row r="765" spans="1:44" x14ac:dyDescent="0.2">
      <c r="A765">
        <f>ROW(Source!A2327)</f>
        <v>2327</v>
      </c>
      <c r="B765">
        <v>35384419</v>
      </c>
      <c r="C765">
        <v>35384417</v>
      </c>
      <c r="D765">
        <v>35111398</v>
      </c>
      <c r="E765">
        <v>15872964</v>
      </c>
      <c r="F765">
        <v>1</v>
      </c>
      <c r="G765">
        <v>15872964</v>
      </c>
      <c r="H765">
        <v>1</v>
      </c>
      <c r="I765" t="s">
        <v>982</v>
      </c>
      <c r="J765" t="s">
        <v>3</v>
      </c>
      <c r="K765" t="s">
        <v>983</v>
      </c>
      <c r="L765">
        <v>1191</v>
      </c>
      <c r="N765">
        <v>1013</v>
      </c>
      <c r="O765" t="s">
        <v>984</v>
      </c>
      <c r="P765" t="s">
        <v>984</v>
      </c>
      <c r="Q765">
        <v>1</v>
      </c>
      <c r="X765">
        <v>34.630000000000003</v>
      </c>
      <c r="Y765">
        <v>0</v>
      </c>
      <c r="Z765">
        <v>0</v>
      </c>
      <c r="AA765">
        <v>0</v>
      </c>
      <c r="AB765">
        <v>0</v>
      </c>
      <c r="AC765">
        <v>0</v>
      </c>
      <c r="AD765">
        <v>1</v>
      </c>
      <c r="AE765">
        <v>1</v>
      </c>
      <c r="AF765" t="s">
        <v>3</v>
      </c>
      <c r="AG765">
        <v>34.630000000000003</v>
      </c>
      <c r="AH765">
        <v>2</v>
      </c>
      <c r="AI765">
        <v>35384418</v>
      </c>
      <c r="AJ765">
        <v>765</v>
      </c>
      <c r="AK765">
        <v>0</v>
      </c>
      <c r="AL765">
        <v>0</v>
      </c>
      <c r="AM765">
        <v>0</v>
      </c>
      <c r="AN765">
        <v>0</v>
      </c>
      <c r="AO765">
        <v>0</v>
      </c>
      <c r="AP765">
        <v>0</v>
      </c>
      <c r="AQ765">
        <v>0</v>
      </c>
      <c r="AR765">
        <v>0</v>
      </c>
    </row>
    <row r="766" spans="1:44" x14ac:dyDescent="0.2">
      <c r="A766">
        <f>ROW(Source!A2363)</f>
        <v>2363</v>
      </c>
      <c r="B766">
        <v>35384480</v>
      </c>
      <c r="C766">
        <v>35384478</v>
      </c>
      <c r="D766">
        <v>35111398</v>
      </c>
      <c r="E766">
        <v>15872964</v>
      </c>
      <c r="F766">
        <v>1</v>
      </c>
      <c r="G766">
        <v>15872964</v>
      </c>
      <c r="H766">
        <v>1</v>
      </c>
      <c r="I766" t="s">
        <v>982</v>
      </c>
      <c r="J766" t="s">
        <v>3</v>
      </c>
      <c r="K766" t="s">
        <v>983</v>
      </c>
      <c r="L766">
        <v>1191</v>
      </c>
      <c r="N766">
        <v>1013</v>
      </c>
      <c r="O766" t="s">
        <v>984</v>
      </c>
      <c r="P766" t="s">
        <v>984</v>
      </c>
      <c r="Q766">
        <v>1</v>
      </c>
      <c r="X766">
        <v>5.84</v>
      </c>
      <c r="Y766">
        <v>0</v>
      </c>
      <c r="Z766">
        <v>0</v>
      </c>
      <c r="AA766">
        <v>0</v>
      </c>
      <c r="AB766">
        <v>0</v>
      </c>
      <c r="AC766">
        <v>0</v>
      </c>
      <c r="AD766">
        <v>1</v>
      </c>
      <c r="AE766">
        <v>1</v>
      </c>
      <c r="AF766" t="s">
        <v>3</v>
      </c>
      <c r="AG766">
        <v>5.84</v>
      </c>
      <c r="AH766">
        <v>2</v>
      </c>
      <c r="AI766">
        <v>35384479</v>
      </c>
      <c r="AJ766">
        <v>766</v>
      </c>
      <c r="AK766">
        <v>0</v>
      </c>
      <c r="AL766">
        <v>0</v>
      </c>
      <c r="AM766">
        <v>0</v>
      </c>
      <c r="AN766">
        <v>0</v>
      </c>
      <c r="AO766">
        <v>0</v>
      </c>
      <c r="AP766">
        <v>0</v>
      </c>
      <c r="AQ766">
        <v>0</v>
      </c>
      <c r="AR766">
        <v>0</v>
      </c>
    </row>
    <row r="767" spans="1:44" x14ac:dyDescent="0.2">
      <c r="A767">
        <f>ROW(Source!A2364)</f>
        <v>2364</v>
      </c>
      <c r="B767">
        <v>35384486</v>
      </c>
      <c r="C767">
        <v>35384481</v>
      </c>
      <c r="D767">
        <v>35111398</v>
      </c>
      <c r="E767">
        <v>15872964</v>
      </c>
      <c r="F767">
        <v>1</v>
      </c>
      <c r="G767">
        <v>15872964</v>
      </c>
      <c r="H767">
        <v>1</v>
      </c>
      <c r="I767" t="s">
        <v>982</v>
      </c>
      <c r="J767" t="s">
        <v>3</v>
      </c>
      <c r="K767" t="s">
        <v>983</v>
      </c>
      <c r="L767">
        <v>1191</v>
      </c>
      <c r="N767">
        <v>1013</v>
      </c>
      <c r="O767" t="s">
        <v>984</v>
      </c>
      <c r="P767" t="s">
        <v>984</v>
      </c>
      <c r="Q767">
        <v>1</v>
      </c>
      <c r="X767">
        <v>0.42</v>
      </c>
      <c r="Y767">
        <v>0</v>
      </c>
      <c r="Z767">
        <v>0</v>
      </c>
      <c r="AA767">
        <v>0</v>
      </c>
      <c r="AB767">
        <v>0</v>
      </c>
      <c r="AC767">
        <v>0</v>
      </c>
      <c r="AD767">
        <v>1</v>
      </c>
      <c r="AE767">
        <v>1</v>
      </c>
      <c r="AF767" t="s">
        <v>3</v>
      </c>
      <c r="AG767">
        <v>0.42</v>
      </c>
      <c r="AH767">
        <v>2</v>
      </c>
      <c r="AI767">
        <v>35384482</v>
      </c>
      <c r="AJ767">
        <v>767</v>
      </c>
      <c r="AK767">
        <v>0</v>
      </c>
      <c r="AL767">
        <v>0</v>
      </c>
      <c r="AM767">
        <v>0</v>
      </c>
      <c r="AN767">
        <v>0</v>
      </c>
      <c r="AO767">
        <v>0</v>
      </c>
      <c r="AP767">
        <v>0</v>
      </c>
      <c r="AQ767">
        <v>0</v>
      </c>
      <c r="AR767">
        <v>0</v>
      </c>
    </row>
    <row r="768" spans="1:44" x14ac:dyDescent="0.2">
      <c r="A768">
        <f>ROW(Source!A2364)</f>
        <v>2364</v>
      </c>
      <c r="B768">
        <v>35384487</v>
      </c>
      <c r="C768">
        <v>35384481</v>
      </c>
      <c r="D768">
        <v>35113190</v>
      </c>
      <c r="E768">
        <v>1</v>
      </c>
      <c r="F768">
        <v>1</v>
      </c>
      <c r="G768">
        <v>15872964</v>
      </c>
      <c r="H768">
        <v>2</v>
      </c>
      <c r="I768" t="s">
        <v>1111</v>
      </c>
      <c r="J768" t="s">
        <v>1112</v>
      </c>
      <c r="K768" t="s">
        <v>1113</v>
      </c>
      <c r="L768">
        <v>1368</v>
      </c>
      <c r="N768">
        <v>1011</v>
      </c>
      <c r="O768" t="s">
        <v>988</v>
      </c>
      <c r="P768" t="s">
        <v>988</v>
      </c>
      <c r="Q768">
        <v>1</v>
      </c>
      <c r="X768">
        <v>0.2</v>
      </c>
      <c r="Y768">
        <v>0</v>
      </c>
      <c r="Z768">
        <v>44.94</v>
      </c>
      <c r="AA768">
        <v>0.64</v>
      </c>
      <c r="AB768">
        <v>0</v>
      </c>
      <c r="AC768">
        <v>0</v>
      </c>
      <c r="AD768">
        <v>1</v>
      </c>
      <c r="AE768">
        <v>0</v>
      </c>
      <c r="AF768" t="s">
        <v>3</v>
      </c>
      <c r="AG768">
        <v>0.2</v>
      </c>
      <c r="AH768">
        <v>2</v>
      </c>
      <c r="AI768">
        <v>35384483</v>
      </c>
      <c r="AJ768">
        <v>768</v>
      </c>
      <c r="AK768">
        <v>0</v>
      </c>
      <c r="AL768">
        <v>0</v>
      </c>
      <c r="AM768">
        <v>0</v>
      </c>
      <c r="AN768">
        <v>0</v>
      </c>
      <c r="AO768">
        <v>0</v>
      </c>
      <c r="AP768">
        <v>0</v>
      </c>
      <c r="AQ768">
        <v>0</v>
      </c>
      <c r="AR768">
        <v>0</v>
      </c>
    </row>
    <row r="769" spans="1:44" x14ac:dyDescent="0.2">
      <c r="A769">
        <f>ROW(Source!A2364)</f>
        <v>2364</v>
      </c>
      <c r="B769">
        <v>35384488</v>
      </c>
      <c r="C769">
        <v>35384481</v>
      </c>
      <c r="D769">
        <v>35115233</v>
      </c>
      <c r="E769">
        <v>1</v>
      </c>
      <c r="F769">
        <v>1</v>
      </c>
      <c r="G769">
        <v>15872964</v>
      </c>
      <c r="H769">
        <v>3</v>
      </c>
      <c r="I769" t="s">
        <v>1114</v>
      </c>
      <c r="J769" t="s">
        <v>1115</v>
      </c>
      <c r="K769" t="s">
        <v>1116</v>
      </c>
      <c r="L769">
        <v>1339</v>
      </c>
      <c r="N769">
        <v>1007</v>
      </c>
      <c r="O769" t="s">
        <v>1117</v>
      </c>
      <c r="P769" t="s">
        <v>1117</v>
      </c>
      <c r="Q769">
        <v>1</v>
      </c>
      <c r="X769">
        <v>1.7600000000000001E-2</v>
      </c>
      <c r="Y769">
        <v>54.81</v>
      </c>
      <c r="Z769">
        <v>0</v>
      </c>
      <c r="AA769">
        <v>0</v>
      </c>
      <c r="AB769">
        <v>0</v>
      </c>
      <c r="AC769">
        <v>0</v>
      </c>
      <c r="AD769">
        <v>1</v>
      </c>
      <c r="AE769">
        <v>0</v>
      </c>
      <c r="AF769" t="s">
        <v>3</v>
      </c>
      <c r="AG769">
        <v>1.7600000000000001E-2</v>
      </c>
      <c r="AH769">
        <v>2</v>
      </c>
      <c r="AI769">
        <v>35384484</v>
      </c>
      <c r="AJ769">
        <v>769</v>
      </c>
      <c r="AK769">
        <v>0</v>
      </c>
      <c r="AL769">
        <v>0</v>
      </c>
      <c r="AM769">
        <v>0</v>
      </c>
      <c r="AN769">
        <v>0</v>
      </c>
      <c r="AO769">
        <v>0</v>
      </c>
      <c r="AP769">
        <v>0</v>
      </c>
      <c r="AQ769">
        <v>0</v>
      </c>
      <c r="AR769">
        <v>0</v>
      </c>
    </row>
    <row r="770" spans="1:44" x14ac:dyDescent="0.2">
      <c r="A770">
        <f>ROW(Source!A2364)</f>
        <v>2364</v>
      </c>
      <c r="B770">
        <v>35384489</v>
      </c>
      <c r="C770">
        <v>35384481</v>
      </c>
      <c r="D770">
        <v>35117602</v>
      </c>
      <c r="E770">
        <v>1</v>
      </c>
      <c r="F770">
        <v>1</v>
      </c>
      <c r="G770">
        <v>15872964</v>
      </c>
      <c r="H770">
        <v>3</v>
      </c>
      <c r="I770" t="s">
        <v>1118</v>
      </c>
      <c r="J770" t="s">
        <v>1119</v>
      </c>
      <c r="K770" t="s">
        <v>1120</v>
      </c>
      <c r="L770">
        <v>1354</v>
      </c>
      <c r="N770">
        <v>1010</v>
      </c>
      <c r="O770" t="s">
        <v>52</v>
      </c>
      <c r="P770" t="s">
        <v>52</v>
      </c>
      <c r="Q770">
        <v>1</v>
      </c>
      <c r="X770">
        <v>6.7000000000000002E-3</v>
      </c>
      <c r="Y770">
        <v>16620.27</v>
      </c>
      <c r="Z770">
        <v>0</v>
      </c>
      <c r="AA770">
        <v>0</v>
      </c>
      <c r="AB770">
        <v>0</v>
      </c>
      <c r="AC770">
        <v>0</v>
      </c>
      <c r="AD770">
        <v>1</v>
      </c>
      <c r="AE770">
        <v>0</v>
      </c>
      <c r="AF770" t="s">
        <v>3</v>
      </c>
      <c r="AG770">
        <v>6.7000000000000002E-3</v>
      </c>
      <c r="AH770">
        <v>2</v>
      </c>
      <c r="AI770">
        <v>35384485</v>
      </c>
      <c r="AJ770">
        <v>770</v>
      </c>
      <c r="AK770">
        <v>0</v>
      </c>
      <c r="AL770">
        <v>0</v>
      </c>
      <c r="AM770">
        <v>0</v>
      </c>
      <c r="AN770">
        <v>0</v>
      </c>
      <c r="AO770">
        <v>0</v>
      </c>
      <c r="AP770">
        <v>0</v>
      </c>
      <c r="AQ770">
        <v>0</v>
      </c>
      <c r="AR770">
        <v>0</v>
      </c>
    </row>
    <row r="771" spans="1:44" x14ac:dyDescent="0.2">
      <c r="A771">
        <f>ROW(Source!A2365)</f>
        <v>2365</v>
      </c>
      <c r="B771">
        <v>35384494</v>
      </c>
      <c r="C771">
        <v>35384490</v>
      </c>
      <c r="D771">
        <v>35111398</v>
      </c>
      <c r="E771">
        <v>15872964</v>
      </c>
      <c r="F771">
        <v>1</v>
      </c>
      <c r="G771">
        <v>15872964</v>
      </c>
      <c r="H771">
        <v>1</v>
      </c>
      <c r="I771" t="s">
        <v>982</v>
      </c>
      <c r="J771" t="s">
        <v>3</v>
      </c>
      <c r="K771" t="s">
        <v>983</v>
      </c>
      <c r="L771">
        <v>1191</v>
      </c>
      <c r="N771">
        <v>1013</v>
      </c>
      <c r="O771" t="s">
        <v>984</v>
      </c>
      <c r="P771" t="s">
        <v>984</v>
      </c>
      <c r="Q771">
        <v>1</v>
      </c>
      <c r="X771">
        <v>14</v>
      </c>
      <c r="Y771">
        <v>0</v>
      </c>
      <c r="Z771">
        <v>0</v>
      </c>
      <c r="AA771">
        <v>0</v>
      </c>
      <c r="AB771">
        <v>0</v>
      </c>
      <c r="AC771">
        <v>0</v>
      </c>
      <c r="AD771">
        <v>1</v>
      </c>
      <c r="AE771">
        <v>1</v>
      </c>
      <c r="AF771" t="s">
        <v>3</v>
      </c>
      <c r="AG771">
        <v>14</v>
      </c>
      <c r="AH771">
        <v>2</v>
      </c>
      <c r="AI771">
        <v>35384491</v>
      </c>
      <c r="AJ771">
        <v>771</v>
      </c>
      <c r="AK771">
        <v>0</v>
      </c>
      <c r="AL771">
        <v>0</v>
      </c>
      <c r="AM771">
        <v>0</v>
      </c>
      <c r="AN771">
        <v>0</v>
      </c>
      <c r="AO771">
        <v>0</v>
      </c>
      <c r="AP771">
        <v>0</v>
      </c>
      <c r="AQ771">
        <v>0</v>
      </c>
      <c r="AR771">
        <v>0</v>
      </c>
    </row>
    <row r="772" spans="1:44" x14ac:dyDescent="0.2">
      <c r="A772">
        <f>ROW(Source!A2365)</f>
        <v>2365</v>
      </c>
      <c r="B772">
        <v>35384495</v>
      </c>
      <c r="C772">
        <v>35384490</v>
      </c>
      <c r="D772">
        <v>35112687</v>
      </c>
      <c r="E772">
        <v>1</v>
      </c>
      <c r="F772">
        <v>1</v>
      </c>
      <c r="G772">
        <v>15872964</v>
      </c>
      <c r="H772">
        <v>2</v>
      </c>
      <c r="I772" t="s">
        <v>1121</v>
      </c>
      <c r="J772" t="s">
        <v>1122</v>
      </c>
      <c r="K772" t="s">
        <v>1123</v>
      </c>
      <c r="L772">
        <v>1368</v>
      </c>
      <c r="N772">
        <v>1011</v>
      </c>
      <c r="O772" t="s">
        <v>988</v>
      </c>
      <c r="P772" t="s">
        <v>988</v>
      </c>
      <c r="Q772">
        <v>1</v>
      </c>
      <c r="X772">
        <v>3.65</v>
      </c>
      <c r="Y772">
        <v>0</v>
      </c>
      <c r="Z772">
        <v>1635</v>
      </c>
      <c r="AA772">
        <v>832.91</v>
      </c>
      <c r="AB772">
        <v>0</v>
      </c>
      <c r="AC772">
        <v>0</v>
      </c>
      <c r="AD772">
        <v>1</v>
      </c>
      <c r="AE772">
        <v>0</v>
      </c>
      <c r="AF772" t="s">
        <v>3</v>
      </c>
      <c r="AG772">
        <v>3.65</v>
      </c>
      <c r="AH772">
        <v>2</v>
      </c>
      <c r="AI772">
        <v>35384492</v>
      </c>
      <c r="AJ772">
        <v>772</v>
      </c>
      <c r="AK772">
        <v>0</v>
      </c>
      <c r="AL772">
        <v>0</v>
      </c>
      <c r="AM772">
        <v>0</v>
      </c>
      <c r="AN772">
        <v>0</v>
      </c>
      <c r="AO772">
        <v>0</v>
      </c>
      <c r="AP772">
        <v>0</v>
      </c>
      <c r="AQ772">
        <v>0</v>
      </c>
      <c r="AR772">
        <v>0</v>
      </c>
    </row>
    <row r="773" spans="1:44" x14ac:dyDescent="0.2">
      <c r="A773">
        <f>ROW(Source!A2365)</f>
        <v>2365</v>
      </c>
      <c r="B773">
        <v>35384496</v>
      </c>
      <c r="C773">
        <v>35384490</v>
      </c>
      <c r="D773">
        <v>35113169</v>
      </c>
      <c r="E773">
        <v>1</v>
      </c>
      <c r="F773">
        <v>1</v>
      </c>
      <c r="G773">
        <v>15872964</v>
      </c>
      <c r="H773">
        <v>2</v>
      </c>
      <c r="I773" t="s">
        <v>1124</v>
      </c>
      <c r="J773" t="s">
        <v>1125</v>
      </c>
      <c r="K773" t="s">
        <v>1126</v>
      </c>
      <c r="L773">
        <v>1368</v>
      </c>
      <c r="N773">
        <v>1011</v>
      </c>
      <c r="O773" t="s">
        <v>988</v>
      </c>
      <c r="P773" t="s">
        <v>988</v>
      </c>
      <c r="Q773">
        <v>1</v>
      </c>
      <c r="X773">
        <v>3.65</v>
      </c>
      <c r="Y773">
        <v>0</v>
      </c>
      <c r="Z773">
        <v>7.15</v>
      </c>
      <c r="AA773">
        <v>0.09</v>
      </c>
      <c r="AB773">
        <v>0</v>
      </c>
      <c r="AC773">
        <v>0</v>
      </c>
      <c r="AD773">
        <v>1</v>
      </c>
      <c r="AE773">
        <v>0</v>
      </c>
      <c r="AF773" t="s">
        <v>3</v>
      </c>
      <c r="AG773">
        <v>3.65</v>
      </c>
      <c r="AH773">
        <v>2</v>
      </c>
      <c r="AI773">
        <v>35384493</v>
      </c>
      <c r="AJ773">
        <v>773</v>
      </c>
      <c r="AK773">
        <v>0</v>
      </c>
      <c r="AL773">
        <v>0</v>
      </c>
      <c r="AM773">
        <v>0</v>
      </c>
      <c r="AN773">
        <v>0</v>
      </c>
      <c r="AO773">
        <v>0</v>
      </c>
      <c r="AP773">
        <v>0</v>
      </c>
      <c r="AQ773">
        <v>0</v>
      </c>
      <c r="AR773">
        <v>0</v>
      </c>
    </row>
    <row r="774" spans="1:44" x14ac:dyDescent="0.2">
      <c r="A774">
        <f>ROW(Source!A2368)</f>
        <v>2368</v>
      </c>
      <c r="B774">
        <v>35384502</v>
      </c>
      <c r="C774">
        <v>35384499</v>
      </c>
      <c r="D774">
        <v>35111398</v>
      </c>
      <c r="E774">
        <v>15872964</v>
      </c>
      <c r="F774">
        <v>1</v>
      </c>
      <c r="G774">
        <v>15872964</v>
      </c>
      <c r="H774">
        <v>1</v>
      </c>
      <c r="I774" t="s">
        <v>982</v>
      </c>
      <c r="J774" t="s">
        <v>3</v>
      </c>
      <c r="K774" t="s">
        <v>983</v>
      </c>
      <c r="L774">
        <v>1191</v>
      </c>
      <c r="N774">
        <v>1013</v>
      </c>
      <c r="O774" t="s">
        <v>984</v>
      </c>
      <c r="P774" t="s">
        <v>984</v>
      </c>
      <c r="Q774">
        <v>1</v>
      </c>
      <c r="X774">
        <v>42.81</v>
      </c>
      <c r="Y774">
        <v>0</v>
      </c>
      <c r="Z774">
        <v>0</v>
      </c>
      <c r="AA774">
        <v>0</v>
      </c>
      <c r="AB774">
        <v>0</v>
      </c>
      <c r="AC774">
        <v>0</v>
      </c>
      <c r="AD774">
        <v>1</v>
      </c>
      <c r="AE774">
        <v>1</v>
      </c>
      <c r="AF774" t="s">
        <v>3</v>
      </c>
      <c r="AG774">
        <v>42.81</v>
      </c>
      <c r="AH774">
        <v>2</v>
      </c>
      <c r="AI774">
        <v>35384500</v>
      </c>
      <c r="AJ774">
        <v>774</v>
      </c>
      <c r="AK774">
        <v>0</v>
      </c>
      <c r="AL774">
        <v>0</v>
      </c>
      <c r="AM774">
        <v>0</v>
      </c>
      <c r="AN774">
        <v>0</v>
      </c>
      <c r="AO774">
        <v>0</v>
      </c>
      <c r="AP774">
        <v>0</v>
      </c>
      <c r="AQ774">
        <v>0</v>
      </c>
      <c r="AR774">
        <v>0</v>
      </c>
    </row>
    <row r="775" spans="1:44" x14ac:dyDescent="0.2">
      <c r="A775">
        <f>ROW(Source!A2368)</f>
        <v>2368</v>
      </c>
      <c r="B775">
        <v>35384503</v>
      </c>
      <c r="C775">
        <v>35384499</v>
      </c>
      <c r="D775">
        <v>35113206</v>
      </c>
      <c r="E775">
        <v>1</v>
      </c>
      <c r="F775">
        <v>1</v>
      </c>
      <c r="G775">
        <v>15872964</v>
      </c>
      <c r="H775">
        <v>2</v>
      </c>
      <c r="I775" t="s">
        <v>989</v>
      </c>
      <c r="J775" t="s">
        <v>990</v>
      </c>
      <c r="K775" t="s">
        <v>991</v>
      </c>
      <c r="L775">
        <v>1368</v>
      </c>
      <c r="N775">
        <v>1011</v>
      </c>
      <c r="O775" t="s">
        <v>988</v>
      </c>
      <c r="P775" t="s">
        <v>988</v>
      </c>
      <c r="Q775">
        <v>1</v>
      </c>
      <c r="X775">
        <v>6.9</v>
      </c>
      <c r="Y775">
        <v>0</v>
      </c>
      <c r="Z775">
        <v>4.72</v>
      </c>
      <c r="AA775">
        <v>0.1</v>
      </c>
      <c r="AB775">
        <v>0</v>
      </c>
      <c r="AC775">
        <v>0</v>
      </c>
      <c r="AD775">
        <v>1</v>
      </c>
      <c r="AE775">
        <v>0</v>
      </c>
      <c r="AF775" t="s">
        <v>3</v>
      </c>
      <c r="AG775">
        <v>6.9</v>
      </c>
      <c r="AH775">
        <v>2</v>
      </c>
      <c r="AI775">
        <v>35384501</v>
      </c>
      <c r="AJ775">
        <v>775</v>
      </c>
      <c r="AK775">
        <v>0</v>
      </c>
      <c r="AL775">
        <v>0</v>
      </c>
      <c r="AM775">
        <v>0</v>
      </c>
      <c r="AN775">
        <v>0</v>
      </c>
      <c r="AO775">
        <v>0</v>
      </c>
      <c r="AP775">
        <v>0</v>
      </c>
      <c r="AQ775">
        <v>0</v>
      </c>
      <c r="AR775">
        <v>0</v>
      </c>
    </row>
    <row r="776" spans="1:44" x14ac:dyDescent="0.2">
      <c r="A776">
        <f>ROW(Source!A2369)</f>
        <v>2369</v>
      </c>
      <c r="B776">
        <v>35384507</v>
      </c>
      <c r="C776">
        <v>35384504</v>
      </c>
      <c r="D776">
        <v>35111398</v>
      </c>
      <c r="E776">
        <v>15872964</v>
      </c>
      <c r="F776">
        <v>1</v>
      </c>
      <c r="G776">
        <v>15872964</v>
      </c>
      <c r="H776">
        <v>1</v>
      </c>
      <c r="I776" t="s">
        <v>982</v>
      </c>
      <c r="J776" t="s">
        <v>3</v>
      </c>
      <c r="K776" t="s">
        <v>983</v>
      </c>
      <c r="L776">
        <v>1191</v>
      </c>
      <c r="N776">
        <v>1013</v>
      </c>
      <c r="O776" t="s">
        <v>984</v>
      </c>
      <c r="P776" t="s">
        <v>984</v>
      </c>
      <c r="Q776">
        <v>1</v>
      </c>
      <c r="X776">
        <v>39.22</v>
      </c>
      <c r="Y776">
        <v>0</v>
      </c>
      <c r="Z776">
        <v>0</v>
      </c>
      <c r="AA776">
        <v>0</v>
      </c>
      <c r="AB776">
        <v>0</v>
      </c>
      <c r="AC776">
        <v>0</v>
      </c>
      <c r="AD776">
        <v>1</v>
      </c>
      <c r="AE776">
        <v>1</v>
      </c>
      <c r="AF776" t="s">
        <v>3</v>
      </c>
      <c r="AG776">
        <v>39.22</v>
      </c>
      <c r="AH776">
        <v>2</v>
      </c>
      <c r="AI776">
        <v>35384505</v>
      </c>
      <c r="AJ776">
        <v>776</v>
      </c>
      <c r="AK776">
        <v>0</v>
      </c>
      <c r="AL776">
        <v>0</v>
      </c>
      <c r="AM776">
        <v>0</v>
      </c>
      <c r="AN776">
        <v>0</v>
      </c>
      <c r="AO776">
        <v>0</v>
      </c>
      <c r="AP776">
        <v>0</v>
      </c>
      <c r="AQ776">
        <v>0</v>
      </c>
      <c r="AR776">
        <v>0</v>
      </c>
    </row>
    <row r="777" spans="1:44" x14ac:dyDescent="0.2">
      <c r="A777">
        <f>ROW(Source!A2369)</f>
        <v>2369</v>
      </c>
      <c r="B777">
        <v>35384508</v>
      </c>
      <c r="C777">
        <v>35384504</v>
      </c>
      <c r="D777">
        <v>35113206</v>
      </c>
      <c r="E777">
        <v>1</v>
      </c>
      <c r="F777">
        <v>1</v>
      </c>
      <c r="G777">
        <v>15872964</v>
      </c>
      <c r="H777">
        <v>2</v>
      </c>
      <c r="I777" t="s">
        <v>989</v>
      </c>
      <c r="J777" t="s">
        <v>990</v>
      </c>
      <c r="K777" t="s">
        <v>991</v>
      </c>
      <c r="L777">
        <v>1368</v>
      </c>
      <c r="N777">
        <v>1011</v>
      </c>
      <c r="O777" t="s">
        <v>988</v>
      </c>
      <c r="P777" t="s">
        <v>988</v>
      </c>
      <c r="Q777">
        <v>1</v>
      </c>
      <c r="X777">
        <v>6.9</v>
      </c>
      <c r="Y777">
        <v>0</v>
      </c>
      <c r="Z777">
        <v>4.72</v>
      </c>
      <c r="AA777">
        <v>0.1</v>
      </c>
      <c r="AB777">
        <v>0</v>
      </c>
      <c r="AC777">
        <v>0</v>
      </c>
      <c r="AD777">
        <v>1</v>
      </c>
      <c r="AE777">
        <v>0</v>
      </c>
      <c r="AF777" t="s">
        <v>3</v>
      </c>
      <c r="AG777">
        <v>6.9</v>
      </c>
      <c r="AH777">
        <v>2</v>
      </c>
      <c r="AI777">
        <v>35384506</v>
      </c>
      <c r="AJ777">
        <v>777</v>
      </c>
      <c r="AK777">
        <v>0</v>
      </c>
      <c r="AL777">
        <v>0</v>
      </c>
      <c r="AM777">
        <v>0</v>
      </c>
      <c r="AN777">
        <v>0</v>
      </c>
      <c r="AO777">
        <v>0</v>
      </c>
      <c r="AP777">
        <v>0</v>
      </c>
      <c r="AQ777">
        <v>0</v>
      </c>
      <c r="AR777">
        <v>0</v>
      </c>
    </row>
    <row r="778" spans="1:44" x14ac:dyDescent="0.2">
      <c r="A778">
        <f>ROW(Source!A2370)</f>
        <v>2370</v>
      </c>
      <c r="B778">
        <v>35384511</v>
      </c>
      <c r="C778">
        <v>35384509</v>
      </c>
      <c r="D778">
        <v>35111398</v>
      </c>
      <c r="E778">
        <v>15872964</v>
      </c>
      <c r="F778">
        <v>1</v>
      </c>
      <c r="G778">
        <v>15872964</v>
      </c>
      <c r="H778">
        <v>1</v>
      </c>
      <c r="I778" t="s">
        <v>982</v>
      </c>
      <c r="J778" t="s">
        <v>3</v>
      </c>
      <c r="K778" t="s">
        <v>983</v>
      </c>
      <c r="L778">
        <v>1191</v>
      </c>
      <c r="N778">
        <v>1013</v>
      </c>
      <c r="O778" t="s">
        <v>984</v>
      </c>
      <c r="P778" t="s">
        <v>984</v>
      </c>
      <c r="Q778">
        <v>1</v>
      </c>
      <c r="X778">
        <v>34.630000000000003</v>
      </c>
      <c r="Y778">
        <v>0</v>
      </c>
      <c r="Z778">
        <v>0</v>
      </c>
      <c r="AA778">
        <v>0</v>
      </c>
      <c r="AB778">
        <v>0</v>
      </c>
      <c r="AC778">
        <v>0</v>
      </c>
      <c r="AD778">
        <v>1</v>
      </c>
      <c r="AE778">
        <v>1</v>
      </c>
      <c r="AF778" t="s">
        <v>3</v>
      </c>
      <c r="AG778">
        <v>34.630000000000003</v>
      </c>
      <c r="AH778">
        <v>2</v>
      </c>
      <c r="AI778">
        <v>35384510</v>
      </c>
      <c r="AJ778">
        <v>778</v>
      </c>
      <c r="AK778">
        <v>0</v>
      </c>
      <c r="AL778">
        <v>0</v>
      </c>
      <c r="AM778">
        <v>0</v>
      </c>
      <c r="AN778">
        <v>0</v>
      </c>
      <c r="AO778">
        <v>0</v>
      </c>
      <c r="AP778">
        <v>0</v>
      </c>
      <c r="AQ778">
        <v>0</v>
      </c>
      <c r="AR778">
        <v>0</v>
      </c>
    </row>
    <row r="779" spans="1:44" x14ac:dyDescent="0.2">
      <c r="A779">
        <f>ROW(Source!A2406)</f>
        <v>2406</v>
      </c>
      <c r="B779">
        <v>35384572</v>
      </c>
      <c r="C779">
        <v>35384570</v>
      </c>
      <c r="D779">
        <v>35111398</v>
      </c>
      <c r="E779">
        <v>15872964</v>
      </c>
      <c r="F779">
        <v>1</v>
      </c>
      <c r="G779">
        <v>15872964</v>
      </c>
      <c r="H779">
        <v>1</v>
      </c>
      <c r="I779" t="s">
        <v>982</v>
      </c>
      <c r="J779" t="s">
        <v>3</v>
      </c>
      <c r="K779" t="s">
        <v>983</v>
      </c>
      <c r="L779">
        <v>1191</v>
      </c>
      <c r="N779">
        <v>1013</v>
      </c>
      <c r="O779" t="s">
        <v>984</v>
      </c>
      <c r="P779" t="s">
        <v>984</v>
      </c>
      <c r="Q779">
        <v>1</v>
      </c>
      <c r="X779">
        <v>5.84</v>
      </c>
      <c r="Y779">
        <v>0</v>
      </c>
      <c r="Z779">
        <v>0</v>
      </c>
      <c r="AA779">
        <v>0</v>
      </c>
      <c r="AB779">
        <v>0</v>
      </c>
      <c r="AC779">
        <v>0</v>
      </c>
      <c r="AD779">
        <v>1</v>
      </c>
      <c r="AE779">
        <v>1</v>
      </c>
      <c r="AF779" t="s">
        <v>3</v>
      </c>
      <c r="AG779">
        <v>5.84</v>
      </c>
      <c r="AH779">
        <v>2</v>
      </c>
      <c r="AI779">
        <v>35384571</v>
      </c>
      <c r="AJ779">
        <v>779</v>
      </c>
      <c r="AK779">
        <v>0</v>
      </c>
      <c r="AL779">
        <v>0</v>
      </c>
      <c r="AM779">
        <v>0</v>
      </c>
      <c r="AN779">
        <v>0</v>
      </c>
      <c r="AO779">
        <v>0</v>
      </c>
      <c r="AP779">
        <v>0</v>
      </c>
      <c r="AQ779">
        <v>0</v>
      </c>
      <c r="AR779">
        <v>0</v>
      </c>
    </row>
    <row r="780" spans="1:44" x14ac:dyDescent="0.2">
      <c r="A780">
        <f>ROW(Source!A2407)</f>
        <v>2407</v>
      </c>
      <c r="B780">
        <v>35384578</v>
      </c>
      <c r="C780">
        <v>35384573</v>
      </c>
      <c r="D780">
        <v>35111398</v>
      </c>
      <c r="E780">
        <v>15872964</v>
      </c>
      <c r="F780">
        <v>1</v>
      </c>
      <c r="G780">
        <v>15872964</v>
      </c>
      <c r="H780">
        <v>1</v>
      </c>
      <c r="I780" t="s">
        <v>982</v>
      </c>
      <c r="J780" t="s">
        <v>3</v>
      </c>
      <c r="K780" t="s">
        <v>983</v>
      </c>
      <c r="L780">
        <v>1191</v>
      </c>
      <c r="N780">
        <v>1013</v>
      </c>
      <c r="O780" t="s">
        <v>984</v>
      </c>
      <c r="P780" t="s">
        <v>984</v>
      </c>
      <c r="Q780">
        <v>1</v>
      </c>
      <c r="X780">
        <v>0.42</v>
      </c>
      <c r="Y780">
        <v>0</v>
      </c>
      <c r="Z780">
        <v>0</v>
      </c>
      <c r="AA780">
        <v>0</v>
      </c>
      <c r="AB780">
        <v>0</v>
      </c>
      <c r="AC780">
        <v>0</v>
      </c>
      <c r="AD780">
        <v>1</v>
      </c>
      <c r="AE780">
        <v>1</v>
      </c>
      <c r="AF780" t="s">
        <v>3</v>
      </c>
      <c r="AG780">
        <v>0.42</v>
      </c>
      <c r="AH780">
        <v>2</v>
      </c>
      <c r="AI780">
        <v>35384574</v>
      </c>
      <c r="AJ780">
        <v>780</v>
      </c>
      <c r="AK780">
        <v>0</v>
      </c>
      <c r="AL780">
        <v>0</v>
      </c>
      <c r="AM780">
        <v>0</v>
      </c>
      <c r="AN780">
        <v>0</v>
      </c>
      <c r="AO780">
        <v>0</v>
      </c>
      <c r="AP780">
        <v>0</v>
      </c>
      <c r="AQ780">
        <v>0</v>
      </c>
      <c r="AR780">
        <v>0</v>
      </c>
    </row>
    <row r="781" spans="1:44" x14ac:dyDescent="0.2">
      <c r="A781">
        <f>ROW(Source!A2407)</f>
        <v>2407</v>
      </c>
      <c r="B781">
        <v>35384579</v>
      </c>
      <c r="C781">
        <v>35384573</v>
      </c>
      <c r="D781">
        <v>35113190</v>
      </c>
      <c r="E781">
        <v>1</v>
      </c>
      <c r="F781">
        <v>1</v>
      </c>
      <c r="G781">
        <v>15872964</v>
      </c>
      <c r="H781">
        <v>2</v>
      </c>
      <c r="I781" t="s">
        <v>1111</v>
      </c>
      <c r="J781" t="s">
        <v>1112</v>
      </c>
      <c r="K781" t="s">
        <v>1113</v>
      </c>
      <c r="L781">
        <v>1368</v>
      </c>
      <c r="N781">
        <v>1011</v>
      </c>
      <c r="O781" t="s">
        <v>988</v>
      </c>
      <c r="P781" t="s">
        <v>988</v>
      </c>
      <c r="Q781">
        <v>1</v>
      </c>
      <c r="X781">
        <v>0.2</v>
      </c>
      <c r="Y781">
        <v>0</v>
      </c>
      <c r="Z781">
        <v>44.94</v>
      </c>
      <c r="AA781">
        <v>0.64</v>
      </c>
      <c r="AB781">
        <v>0</v>
      </c>
      <c r="AC781">
        <v>0</v>
      </c>
      <c r="AD781">
        <v>1</v>
      </c>
      <c r="AE781">
        <v>0</v>
      </c>
      <c r="AF781" t="s">
        <v>3</v>
      </c>
      <c r="AG781">
        <v>0.2</v>
      </c>
      <c r="AH781">
        <v>2</v>
      </c>
      <c r="AI781">
        <v>35384575</v>
      </c>
      <c r="AJ781">
        <v>781</v>
      </c>
      <c r="AK781">
        <v>0</v>
      </c>
      <c r="AL781">
        <v>0</v>
      </c>
      <c r="AM781">
        <v>0</v>
      </c>
      <c r="AN781">
        <v>0</v>
      </c>
      <c r="AO781">
        <v>0</v>
      </c>
      <c r="AP781">
        <v>0</v>
      </c>
      <c r="AQ781">
        <v>0</v>
      </c>
      <c r="AR781">
        <v>0</v>
      </c>
    </row>
    <row r="782" spans="1:44" x14ac:dyDescent="0.2">
      <c r="A782">
        <f>ROW(Source!A2407)</f>
        <v>2407</v>
      </c>
      <c r="B782">
        <v>35384580</v>
      </c>
      <c r="C782">
        <v>35384573</v>
      </c>
      <c r="D782">
        <v>35115233</v>
      </c>
      <c r="E782">
        <v>1</v>
      </c>
      <c r="F782">
        <v>1</v>
      </c>
      <c r="G782">
        <v>15872964</v>
      </c>
      <c r="H782">
        <v>3</v>
      </c>
      <c r="I782" t="s">
        <v>1114</v>
      </c>
      <c r="J782" t="s">
        <v>1115</v>
      </c>
      <c r="K782" t="s">
        <v>1116</v>
      </c>
      <c r="L782">
        <v>1339</v>
      </c>
      <c r="N782">
        <v>1007</v>
      </c>
      <c r="O782" t="s">
        <v>1117</v>
      </c>
      <c r="P782" t="s">
        <v>1117</v>
      </c>
      <c r="Q782">
        <v>1</v>
      </c>
      <c r="X782">
        <v>1.7600000000000001E-2</v>
      </c>
      <c r="Y782">
        <v>54.81</v>
      </c>
      <c r="Z782">
        <v>0</v>
      </c>
      <c r="AA782">
        <v>0</v>
      </c>
      <c r="AB782">
        <v>0</v>
      </c>
      <c r="AC782">
        <v>0</v>
      </c>
      <c r="AD782">
        <v>1</v>
      </c>
      <c r="AE782">
        <v>0</v>
      </c>
      <c r="AF782" t="s">
        <v>3</v>
      </c>
      <c r="AG782">
        <v>1.7600000000000001E-2</v>
      </c>
      <c r="AH782">
        <v>2</v>
      </c>
      <c r="AI782">
        <v>35384576</v>
      </c>
      <c r="AJ782">
        <v>782</v>
      </c>
      <c r="AK782">
        <v>0</v>
      </c>
      <c r="AL782">
        <v>0</v>
      </c>
      <c r="AM782">
        <v>0</v>
      </c>
      <c r="AN782">
        <v>0</v>
      </c>
      <c r="AO782">
        <v>0</v>
      </c>
      <c r="AP782">
        <v>0</v>
      </c>
      <c r="AQ782">
        <v>0</v>
      </c>
      <c r="AR782">
        <v>0</v>
      </c>
    </row>
    <row r="783" spans="1:44" x14ac:dyDescent="0.2">
      <c r="A783">
        <f>ROW(Source!A2407)</f>
        <v>2407</v>
      </c>
      <c r="B783">
        <v>35384581</v>
      </c>
      <c r="C783">
        <v>35384573</v>
      </c>
      <c r="D783">
        <v>35117602</v>
      </c>
      <c r="E783">
        <v>1</v>
      </c>
      <c r="F783">
        <v>1</v>
      </c>
      <c r="G783">
        <v>15872964</v>
      </c>
      <c r="H783">
        <v>3</v>
      </c>
      <c r="I783" t="s">
        <v>1118</v>
      </c>
      <c r="J783" t="s">
        <v>1119</v>
      </c>
      <c r="K783" t="s">
        <v>1120</v>
      </c>
      <c r="L783">
        <v>1354</v>
      </c>
      <c r="N783">
        <v>1010</v>
      </c>
      <c r="O783" t="s">
        <v>52</v>
      </c>
      <c r="P783" t="s">
        <v>52</v>
      </c>
      <c r="Q783">
        <v>1</v>
      </c>
      <c r="X783">
        <v>6.7000000000000002E-3</v>
      </c>
      <c r="Y783">
        <v>16620.27</v>
      </c>
      <c r="Z783">
        <v>0</v>
      </c>
      <c r="AA783">
        <v>0</v>
      </c>
      <c r="AB783">
        <v>0</v>
      </c>
      <c r="AC783">
        <v>0</v>
      </c>
      <c r="AD783">
        <v>1</v>
      </c>
      <c r="AE783">
        <v>0</v>
      </c>
      <c r="AF783" t="s">
        <v>3</v>
      </c>
      <c r="AG783">
        <v>6.7000000000000002E-3</v>
      </c>
      <c r="AH783">
        <v>2</v>
      </c>
      <c r="AI783">
        <v>35384577</v>
      </c>
      <c r="AJ783">
        <v>783</v>
      </c>
      <c r="AK783">
        <v>0</v>
      </c>
      <c r="AL783">
        <v>0</v>
      </c>
      <c r="AM783">
        <v>0</v>
      </c>
      <c r="AN783">
        <v>0</v>
      </c>
      <c r="AO783">
        <v>0</v>
      </c>
      <c r="AP783">
        <v>0</v>
      </c>
      <c r="AQ783">
        <v>0</v>
      </c>
      <c r="AR783">
        <v>0</v>
      </c>
    </row>
    <row r="784" spans="1:44" x14ac:dyDescent="0.2">
      <c r="A784">
        <f>ROW(Source!A2408)</f>
        <v>2408</v>
      </c>
      <c r="B784">
        <v>35384586</v>
      </c>
      <c r="C784">
        <v>35384582</v>
      </c>
      <c r="D784">
        <v>35111398</v>
      </c>
      <c r="E784">
        <v>15872964</v>
      </c>
      <c r="F784">
        <v>1</v>
      </c>
      <c r="G784">
        <v>15872964</v>
      </c>
      <c r="H784">
        <v>1</v>
      </c>
      <c r="I784" t="s">
        <v>982</v>
      </c>
      <c r="J784" t="s">
        <v>3</v>
      </c>
      <c r="K784" t="s">
        <v>983</v>
      </c>
      <c r="L784">
        <v>1191</v>
      </c>
      <c r="N784">
        <v>1013</v>
      </c>
      <c r="O784" t="s">
        <v>984</v>
      </c>
      <c r="P784" t="s">
        <v>984</v>
      </c>
      <c r="Q784">
        <v>1</v>
      </c>
      <c r="X784">
        <v>14</v>
      </c>
      <c r="Y784">
        <v>0</v>
      </c>
      <c r="Z784">
        <v>0</v>
      </c>
      <c r="AA784">
        <v>0</v>
      </c>
      <c r="AB784">
        <v>0</v>
      </c>
      <c r="AC784">
        <v>0</v>
      </c>
      <c r="AD784">
        <v>1</v>
      </c>
      <c r="AE784">
        <v>1</v>
      </c>
      <c r="AF784" t="s">
        <v>3</v>
      </c>
      <c r="AG784">
        <v>14</v>
      </c>
      <c r="AH784">
        <v>2</v>
      </c>
      <c r="AI784">
        <v>35384583</v>
      </c>
      <c r="AJ784">
        <v>784</v>
      </c>
      <c r="AK784">
        <v>0</v>
      </c>
      <c r="AL784">
        <v>0</v>
      </c>
      <c r="AM784">
        <v>0</v>
      </c>
      <c r="AN784">
        <v>0</v>
      </c>
      <c r="AO784">
        <v>0</v>
      </c>
      <c r="AP784">
        <v>0</v>
      </c>
      <c r="AQ784">
        <v>0</v>
      </c>
      <c r="AR784">
        <v>0</v>
      </c>
    </row>
    <row r="785" spans="1:44" x14ac:dyDescent="0.2">
      <c r="A785">
        <f>ROW(Source!A2408)</f>
        <v>2408</v>
      </c>
      <c r="B785">
        <v>35384587</v>
      </c>
      <c r="C785">
        <v>35384582</v>
      </c>
      <c r="D785">
        <v>35112687</v>
      </c>
      <c r="E785">
        <v>1</v>
      </c>
      <c r="F785">
        <v>1</v>
      </c>
      <c r="G785">
        <v>15872964</v>
      </c>
      <c r="H785">
        <v>2</v>
      </c>
      <c r="I785" t="s">
        <v>1121</v>
      </c>
      <c r="J785" t="s">
        <v>1122</v>
      </c>
      <c r="K785" t="s">
        <v>1123</v>
      </c>
      <c r="L785">
        <v>1368</v>
      </c>
      <c r="N785">
        <v>1011</v>
      </c>
      <c r="O785" t="s">
        <v>988</v>
      </c>
      <c r="P785" t="s">
        <v>988</v>
      </c>
      <c r="Q785">
        <v>1</v>
      </c>
      <c r="X785">
        <v>3.65</v>
      </c>
      <c r="Y785">
        <v>0</v>
      </c>
      <c r="Z785">
        <v>1635</v>
      </c>
      <c r="AA785">
        <v>832.91</v>
      </c>
      <c r="AB785">
        <v>0</v>
      </c>
      <c r="AC785">
        <v>0</v>
      </c>
      <c r="AD785">
        <v>1</v>
      </c>
      <c r="AE785">
        <v>0</v>
      </c>
      <c r="AF785" t="s">
        <v>3</v>
      </c>
      <c r="AG785">
        <v>3.65</v>
      </c>
      <c r="AH785">
        <v>2</v>
      </c>
      <c r="AI785">
        <v>35384584</v>
      </c>
      <c r="AJ785">
        <v>785</v>
      </c>
      <c r="AK785">
        <v>0</v>
      </c>
      <c r="AL785">
        <v>0</v>
      </c>
      <c r="AM785">
        <v>0</v>
      </c>
      <c r="AN785">
        <v>0</v>
      </c>
      <c r="AO785">
        <v>0</v>
      </c>
      <c r="AP785">
        <v>0</v>
      </c>
      <c r="AQ785">
        <v>0</v>
      </c>
      <c r="AR785">
        <v>0</v>
      </c>
    </row>
    <row r="786" spans="1:44" x14ac:dyDescent="0.2">
      <c r="A786">
        <f>ROW(Source!A2408)</f>
        <v>2408</v>
      </c>
      <c r="B786">
        <v>35384588</v>
      </c>
      <c r="C786">
        <v>35384582</v>
      </c>
      <c r="D786">
        <v>35113169</v>
      </c>
      <c r="E786">
        <v>1</v>
      </c>
      <c r="F786">
        <v>1</v>
      </c>
      <c r="G786">
        <v>15872964</v>
      </c>
      <c r="H786">
        <v>2</v>
      </c>
      <c r="I786" t="s">
        <v>1124</v>
      </c>
      <c r="J786" t="s">
        <v>1125</v>
      </c>
      <c r="K786" t="s">
        <v>1126</v>
      </c>
      <c r="L786">
        <v>1368</v>
      </c>
      <c r="N786">
        <v>1011</v>
      </c>
      <c r="O786" t="s">
        <v>988</v>
      </c>
      <c r="P786" t="s">
        <v>988</v>
      </c>
      <c r="Q786">
        <v>1</v>
      </c>
      <c r="X786">
        <v>3.65</v>
      </c>
      <c r="Y786">
        <v>0</v>
      </c>
      <c r="Z786">
        <v>7.15</v>
      </c>
      <c r="AA786">
        <v>0.09</v>
      </c>
      <c r="AB786">
        <v>0</v>
      </c>
      <c r="AC786">
        <v>0</v>
      </c>
      <c r="AD786">
        <v>1</v>
      </c>
      <c r="AE786">
        <v>0</v>
      </c>
      <c r="AF786" t="s">
        <v>3</v>
      </c>
      <c r="AG786">
        <v>3.65</v>
      </c>
      <c r="AH786">
        <v>2</v>
      </c>
      <c r="AI786">
        <v>35384585</v>
      </c>
      <c r="AJ786">
        <v>786</v>
      </c>
      <c r="AK786">
        <v>0</v>
      </c>
      <c r="AL786">
        <v>0</v>
      </c>
      <c r="AM786">
        <v>0</v>
      </c>
      <c r="AN786">
        <v>0</v>
      </c>
      <c r="AO786">
        <v>0</v>
      </c>
      <c r="AP786">
        <v>0</v>
      </c>
      <c r="AQ786">
        <v>0</v>
      </c>
      <c r="AR786">
        <v>0</v>
      </c>
    </row>
    <row r="787" spans="1:44" x14ac:dyDescent="0.2">
      <c r="A787">
        <f>ROW(Source!A2411)</f>
        <v>2411</v>
      </c>
      <c r="B787">
        <v>35384594</v>
      </c>
      <c r="C787">
        <v>35384591</v>
      </c>
      <c r="D787">
        <v>35111398</v>
      </c>
      <c r="E787">
        <v>15872964</v>
      </c>
      <c r="F787">
        <v>1</v>
      </c>
      <c r="G787">
        <v>15872964</v>
      </c>
      <c r="H787">
        <v>1</v>
      </c>
      <c r="I787" t="s">
        <v>982</v>
      </c>
      <c r="J787" t="s">
        <v>3</v>
      </c>
      <c r="K787" t="s">
        <v>983</v>
      </c>
      <c r="L787">
        <v>1191</v>
      </c>
      <c r="N787">
        <v>1013</v>
      </c>
      <c r="O787" t="s">
        <v>984</v>
      </c>
      <c r="P787" t="s">
        <v>984</v>
      </c>
      <c r="Q787">
        <v>1</v>
      </c>
      <c r="X787">
        <v>42.81</v>
      </c>
      <c r="Y787">
        <v>0</v>
      </c>
      <c r="Z787">
        <v>0</v>
      </c>
      <c r="AA787">
        <v>0</v>
      </c>
      <c r="AB787">
        <v>0</v>
      </c>
      <c r="AC787">
        <v>0</v>
      </c>
      <c r="AD787">
        <v>1</v>
      </c>
      <c r="AE787">
        <v>1</v>
      </c>
      <c r="AF787" t="s">
        <v>3</v>
      </c>
      <c r="AG787">
        <v>42.81</v>
      </c>
      <c r="AH787">
        <v>2</v>
      </c>
      <c r="AI787">
        <v>35384592</v>
      </c>
      <c r="AJ787">
        <v>787</v>
      </c>
      <c r="AK787">
        <v>0</v>
      </c>
      <c r="AL787">
        <v>0</v>
      </c>
      <c r="AM787">
        <v>0</v>
      </c>
      <c r="AN787">
        <v>0</v>
      </c>
      <c r="AO787">
        <v>0</v>
      </c>
      <c r="AP787">
        <v>0</v>
      </c>
      <c r="AQ787">
        <v>0</v>
      </c>
      <c r="AR787">
        <v>0</v>
      </c>
    </row>
    <row r="788" spans="1:44" x14ac:dyDescent="0.2">
      <c r="A788">
        <f>ROW(Source!A2411)</f>
        <v>2411</v>
      </c>
      <c r="B788">
        <v>35384595</v>
      </c>
      <c r="C788">
        <v>35384591</v>
      </c>
      <c r="D788">
        <v>35113206</v>
      </c>
      <c r="E788">
        <v>1</v>
      </c>
      <c r="F788">
        <v>1</v>
      </c>
      <c r="G788">
        <v>15872964</v>
      </c>
      <c r="H788">
        <v>2</v>
      </c>
      <c r="I788" t="s">
        <v>989</v>
      </c>
      <c r="J788" t="s">
        <v>990</v>
      </c>
      <c r="K788" t="s">
        <v>991</v>
      </c>
      <c r="L788">
        <v>1368</v>
      </c>
      <c r="N788">
        <v>1011</v>
      </c>
      <c r="O788" t="s">
        <v>988</v>
      </c>
      <c r="P788" t="s">
        <v>988</v>
      </c>
      <c r="Q788">
        <v>1</v>
      </c>
      <c r="X788">
        <v>6.9</v>
      </c>
      <c r="Y788">
        <v>0</v>
      </c>
      <c r="Z788">
        <v>4.72</v>
      </c>
      <c r="AA788">
        <v>0.1</v>
      </c>
      <c r="AB788">
        <v>0</v>
      </c>
      <c r="AC788">
        <v>0</v>
      </c>
      <c r="AD788">
        <v>1</v>
      </c>
      <c r="AE788">
        <v>0</v>
      </c>
      <c r="AF788" t="s">
        <v>3</v>
      </c>
      <c r="AG788">
        <v>6.9</v>
      </c>
      <c r="AH788">
        <v>2</v>
      </c>
      <c r="AI788">
        <v>35384593</v>
      </c>
      <c r="AJ788">
        <v>788</v>
      </c>
      <c r="AK788">
        <v>0</v>
      </c>
      <c r="AL788">
        <v>0</v>
      </c>
      <c r="AM788">
        <v>0</v>
      </c>
      <c r="AN788">
        <v>0</v>
      </c>
      <c r="AO788">
        <v>0</v>
      </c>
      <c r="AP788">
        <v>0</v>
      </c>
      <c r="AQ788">
        <v>0</v>
      </c>
      <c r="AR788">
        <v>0</v>
      </c>
    </row>
    <row r="789" spans="1:44" x14ac:dyDescent="0.2">
      <c r="A789">
        <f>ROW(Source!A2412)</f>
        <v>2412</v>
      </c>
      <c r="B789">
        <v>35384599</v>
      </c>
      <c r="C789">
        <v>35384596</v>
      </c>
      <c r="D789">
        <v>35111398</v>
      </c>
      <c r="E789">
        <v>15872964</v>
      </c>
      <c r="F789">
        <v>1</v>
      </c>
      <c r="G789">
        <v>15872964</v>
      </c>
      <c r="H789">
        <v>1</v>
      </c>
      <c r="I789" t="s">
        <v>982</v>
      </c>
      <c r="J789" t="s">
        <v>3</v>
      </c>
      <c r="K789" t="s">
        <v>983</v>
      </c>
      <c r="L789">
        <v>1191</v>
      </c>
      <c r="N789">
        <v>1013</v>
      </c>
      <c r="O789" t="s">
        <v>984</v>
      </c>
      <c r="P789" t="s">
        <v>984</v>
      </c>
      <c r="Q789">
        <v>1</v>
      </c>
      <c r="X789">
        <v>39.22</v>
      </c>
      <c r="Y789">
        <v>0</v>
      </c>
      <c r="Z789">
        <v>0</v>
      </c>
      <c r="AA789">
        <v>0</v>
      </c>
      <c r="AB789">
        <v>0</v>
      </c>
      <c r="AC789">
        <v>0</v>
      </c>
      <c r="AD789">
        <v>1</v>
      </c>
      <c r="AE789">
        <v>1</v>
      </c>
      <c r="AF789" t="s">
        <v>3</v>
      </c>
      <c r="AG789">
        <v>39.22</v>
      </c>
      <c r="AH789">
        <v>2</v>
      </c>
      <c r="AI789">
        <v>35384597</v>
      </c>
      <c r="AJ789">
        <v>789</v>
      </c>
      <c r="AK789">
        <v>0</v>
      </c>
      <c r="AL789">
        <v>0</v>
      </c>
      <c r="AM789">
        <v>0</v>
      </c>
      <c r="AN789">
        <v>0</v>
      </c>
      <c r="AO789">
        <v>0</v>
      </c>
      <c r="AP789">
        <v>0</v>
      </c>
      <c r="AQ789">
        <v>0</v>
      </c>
      <c r="AR789">
        <v>0</v>
      </c>
    </row>
    <row r="790" spans="1:44" x14ac:dyDescent="0.2">
      <c r="A790">
        <f>ROW(Source!A2412)</f>
        <v>2412</v>
      </c>
      <c r="B790">
        <v>35384600</v>
      </c>
      <c r="C790">
        <v>35384596</v>
      </c>
      <c r="D790">
        <v>35113206</v>
      </c>
      <c r="E790">
        <v>1</v>
      </c>
      <c r="F790">
        <v>1</v>
      </c>
      <c r="G790">
        <v>15872964</v>
      </c>
      <c r="H790">
        <v>2</v>
      </c>
      <c r="I790" t="s">
        <v>989</v>
      </c>
      <c r="J790" t="s">
        <v>990</v>
      </c>
      <c r="K790" t="s">
        <v>991</v>
      </c>
      <c r="L790">
        <v>1368</v>
      </c>
      <c r="N790">
        <v>1011</v>
      </c>
      <c r="O790" t="s">
        <v>988</v>
      </c>
      <c r="P790" t="s">
        <v>988</v>
      </c>
      <c r="Q790">
        <v>1</v>
      </c>
      <c r="X790">
        <v>6.9</v>
      </c>
      <c r="Y790">
        <v>0</v>
      </c>
      <c r="Z790">
        <v>4.72</v>
      </c>
      <c r="AA790">
        <v>0.1</v>
      </c>
      <c r="AB790">
        <v>0</v>
      </c>
      <c r="AC790">
        <v>0</v>
      </c>
      <c r="AD790">
        <v>1</v>
      </c>
      <c r="AE790">
        <v>0</v>
      </c>
      <c r="AF790" t="s">
        <v>3</v>
      </c>
      <c r="AG790">
        <v>6.9</v>
      </c>
      <c r="AH790">
        <v>2</v>
      </c>
      <c r="AI790">
        <v>35384598</v>
      </c>
      <c r="AJ790">
        <v>790</v>
      </c>
      <c r="AK790">
        <v>0</v>
      </c>
      <c r="AL790">
        <v>0</v>
      </c>
      <c r="AM790">
        <v>0</v>
      </c>
      <c r="AN790">
        <v>0</v>
      </c>
      <c r="AO790">
        <v>0</v>
      </c>
      <c r="AP790">
        <v>0</v>
      </c>
      <c r="AQ790">
        <v>0</v>
      </c>
      <c r="AR790">
        <v>0</v>
      </c>
    </row>
    <row r="791" spans="1:44" x14ac:dyDescent="0.2">
      <c r="A791">
        <f>ROW(Source!A2413)</f>
        <v>2413</v>
      </c>
      <c r="B791">
        <v>35384603</v>
      </c>
      <c r="C791">
        <v>35384601</v>
      </c>
      <c r="D791">
        <v>35111398</v>
      </c>
      <c r="E791">
        <v>15872964</v>
      </c>
      <c r="F791">
        <v>1</v>
      </c>
      <c r="G791">
        <v>15872964</v>
      </c>
      <c r="H791">
        <v>1</v>
      </c>
      <c r="I791" t="s">
        <v>982</v>
      </c>
      <c r="J791" t="s">
        <v>3</v>
      </c>
      <c r="K791" t="s">
        <v>983</v>
      </c>
      <c r="L791">
        <v>1191</v>
      </c>
      <c r="N791">
        <v>1013</v>
      </c>
      <c r="O791" t="s">
        <v>984</v>
      </c>
      <c r="P791" t="s">
        <v>984</v>
      </c>
      <c r="Q791">
        <v>1</v>
      </c>
      <c r="X791">
        <v>34.630000000000003</v>
      </c>
      <c r="Y791">
        <v>0</v>
      </c>
      <c r="Z791">
        <v>0</v>
      </c>
      <c r="AA791">
        <v>0</v>
      </c>
      <c r="AB791">
        <v>0</v>
      </c>
      <c r="AC791">
        <v>0</v>
      </c>
      <c r="AD791">
        <v>1</v>
      </c>
      <c r="AE791">
        <v>1</v>
      </c>
      <c r="AF791" t="s">
        <v>3</v>
      </c>
      <c r="AG791">
        <v>34.630000000000003</v>
      </c>
      <c r="AH791">
        <v>2</v>
      </c>
      <c r="AI791">
        <v>35384602</v>
      </c>
      <c r="AJ791">
        <v>791</v>
      </c>
      <c r="AK791">
        <v>0</v>
      </c>
      <c r="AL791">
        <v>0</v>
      </c>
      <c r="AM791">
        <v>0</v>
      </c>
      <c r="AN791">
        <v>0</v>
      </c>
      <c r="AO791">
        <v>0</v>
      </c>
      <c r="AP791">
        <v>0</v>
      </c>
      <c r="AQ791">
        <v>0</v>
      </c>
      <c r="AR791">
        <v>0</v>
      </c>
    </row>
    <row r="792" spans="1:44" x14ac:dyDescent="0.2">
      <c r="A792">
        <f>ROW(Source!A2449)</f>
        <v>2449</v>
      </c>
      <c r="B792">
        <v>35384668</v>
      </c>
      <c r="C792">
        <v>35384662</v>
      </c>
      <c r="D792">
        <v>35111398</v>
      </c>
      <c r="E792">
        <v>15872964</v>
      </c>
      <c r="F792">
        <v>1</v>
      </c>
      <c r="G792">
        <v>15872964</v>
      </c>
      <c r="H792">
        <v>1</v>
      </c>
      <c r="I792" t="s">
        <v>982</v>
      </c>
      <c r="J792" t="s">
        <v>3</v>
      </c>
      <c r="K792" t="s">
        <v>983</v>
      </c>
      <c r="L792">
        <v>1191</v>
      </c>
      <c r="N792">
        <v>1013</v>
      </c>
      <c r="O792" t="s">
        <v>984</v>
      </c>
      <c r="P792" t="s">
        <v>984</v>
      </c>
      <c r="Q792">
        <v>1</v>
      </c>
      <c r="X792">
        <v>2.2999999999999998</v>
      </c>
      <c r="Y792">
        <v>0</v>
      </c>
      <c r="Z792">
        <v>0</v>
      </c>
      <c r="AA792">
        <v>0</v>
      </c>
      <c r="AB792">
        <v>0</v>
      </c>
      <c r="AC792">
        <v>0</v>
      </c>
      <c r="AD792">
        <v>1</v>
      </c>
      <c r="AE792">
        <v>1</v>
      </c>
      <c r="AF792" t="s">
        <v>55</v>
      </c>
      <c r="AG792">
        <v>0.45999999999999996</v>
      </c>
      <c r="AH792">
        <v>2</v>
      </c>
      <c r="AI792">
        <v>35384663</v>
      </c>
      <c r="AJ792">
        <v>792</v>
      </c>
      <c r="AK792">
        <v>0</v>
      </c>
      <c r="AL792">
        <v>0</v>
      </c>
      <c r="AM792">
        <v>0</v>
      </c>
      <c r="AN792">
        <v>0</v>
      </c>
      <c r="AO792">
        <v>0</v>
      </c>
      <c r="AP792">
        <v>0</v>
      </c>
      <c r="AQ792">
        <v>0</v>
      </c>
      <c r="AR792">
        <v>0</v>
      </c>
    </row>
    <row r="793" spans="1:44" x14ac:dyDescent="0.2">
      <c r="A793">
        <f>ROW(Source!A2449)</f>
        <v>2449</v>
      </c>
      <c r="B793">
        <v>35384669</v>
      </c>
      <c r="C793">
        <v>35384662</v>
      </c>
      <c r="D793">
        <v>35112768</v>
      </c>
      <c r="E793">
        <v>1</v>
      </c>
      <c r="F793">
        <v>1</v>
      </c>
      <c r="G793">
        <v>15872964</v>
      </c>
      <c r="H793">
        <v>2</v>
      </c>
      <c r="I793" t="s">
        <v>1081</v>
      </c>
      <c r="J793" t="s">
        <v>1082</v>
      </c>
      <c r="K793" t="s">
        <v>1083</v>
      </c>
      <c r="L793">
        <v>1368</v>
      </c>
      <c r="N793">
        <v>1011</v>
      </c>
      <c r="O793" t="s">
        <v>988</v>
      </c>
      <c r="P793" t="s">
        <v>988</v>
      </c>
      <c r="Q793">
        <v>1</v>
      </c>
      <c r="X793">
        <v>0.14000000000000001</v>
      </c>
      <c r="Y793">
        <v>0</v>
      </c>
      <c r="Z793">
        <v>456.39</v>
      </c>
      <c r="AA793">
        <v>1.4</v>
      </c>
      <c r="AB793">
        <v>0</v>
      </c>
      <c r="AC793">
        <v>0</v>
      </c>
      <c r="AD793">
        <v>1</v>
      </c>
      <c r="AE793">
        <v>0</v>
      </c>
      <c r="AF793" t="s">
        <v>55</v>
      </c>
      <c r="AG793">
        <v>2.8000000000000004E-2</v>
      </c>
      <c r="AH793">
        <v>2</v>
      </c>
      <c r="AI793">
        <v>35384664</v>
      </c>
      <c r="AJ793">
        <v>793</v>
      </c>
      <c r="AK793">
        <v>0</v>
      </c>
      <c r="AL793">
        <v>0</v>
      </c>
      <c r="AM793">
        <v>0</v>
      </c>
      <c r="AN793">
        <v>0</v>
      </c>
      <c r="AO793">
        <v>0</v>
      </c>
      <c r="AP793">
        <v>0</v>
      </c>
      <c r="AQ793">
        <v>0</v>
      </c>
      <c r="AR793">
        <v>0</v>
      </c>
    </row>
    <row r="794" spans="1:44" x14ac:dyDescent="0.2">
      <c r="A794">
        <f>ROW(Source!A2449)</f>
        <v>2449</v>
      </c>
      <c r="B794">
        <v>35384670</v>
      </c>
      <c r="C794">
        <v>35384662</v>
      </c>
      <c r="D794">
        <v>35113206</v>
      </c>
      <c r="E794">
        <v>1</v>
      </c>
      <c r="F794">
        <v>1</v>
      </c>
      <c r="G794">
        <v>15872964</v>
      </c>
      <c r="H794">
        <v>2</v>
      </c>
      <c r="I794" t="s">
        <v>989</v>
      </c>
      <c r="J794" t="s">
        <v>990</v>
      </c>
      <c r="K794" t="s">
        <v>991</v>
      </c>
      <c r="L794">
        <v>1368</v>
      </c>
      <c r="N794">
        <v>1011</v>
      </c>
      <c r="O794" t="s">
        <v>988</v>
      </c>
      <c r="P794" t="s">
        <v>988</v>
      </c>
      <c r="Q794">
        <v>1</v>
      </c>
      <c r="X794">
        <v>0.04</v>
      </c>
      <c r="Y794">
        <v>0</v>
      </c>
      <c r="Z794">
        <v>4.72</v>
      </c>
      <c r="AA794">
        <v>0.1</v>
      </c>
      <c r="AB794">
        <v>0</v>
      </c>
      <c r="AC794">
        <v>0</v>
      </c>
      <c r="AD794">
        <v>1</v>
      </c>
      <c r="AE794">
        <v>0</v>
      </c>
      <c r="AF794" t="s">
        <v>55</v>
      </c>
      <c r="AG794">
        <v>8.0000000000000002E-3</v>
      </c>
      <c r="AH794">
        <v>2</v>
      </c>
      <c r="AI794">
        <v>35384665</v>
      </c>
      <c r="AJ794">
        <v>794</v>
      </c>
      <c r="AK794">
        <v>0</v>
      </c>
      <c r="AL794">
        <v>0</v>
      </c>
      <c r="AM794">
        <v>0</v>
      </c>
      <c r="AN794">
        <v>0</v>
      </c>
      <c r="AO794">
        <v>0</v>
      </c>
      <c r="AP794">
        <v>0</v>
      </c>
      <c r="AQ794">
        <v>0</v>
      </c>
      <c r="AR794">
        <v>0</v>
      </c>
    </row>
    <row r="795" spans="1:44" x14ac:dyDescent="0.2">
      <c r="A795">
        <f>ROW(Source!A2449)</f>
        <v>2449</v>
      </c>
      <c r="B795">
        <v>35384671</v>
      </c>
      <c r="C795">
        <v>35384662</v>
      </c>
      <c r="D795">
        <v>35113178</v>
      </c>
      <c r="E795">
        <v>1</v>
      </c>
      <c r="F795">
        <v>1</v>
      </c>
      <c r="G795">
        <v>15872964</v>
      </c>
      <c r="H795">
        <v>2</v>
      </c>
      <c r="I795" t="s">
        <v>1084</v>
      </c>
      <c r="J795" t="s">
        <v>1085</v>
      </c>
      <c r="K795" t="s">
        <v>1086</v>
      </c>
      <c r="L795">
        <v>1368</v>
      </c>
      <c r="N795">
        <v>1011</v>
      </c>
      <c r="O795" t="s">
        <v>988</v>
      </c>
      <c r="P795" t="s">
        <v>988</v>
      </c>
      <c r="Q795">
        <v>1</v>
      </c>
      <c r="X795">
        <v>0.22</v>
      </c>
      <c r="Y795">
        <v>0</v>
      </c>
      <c r="Z795">
        <v>9.8699999999999992</v>
      </c>
      <c r="AA795">
        <v>0.49</v>
      </c>
      <c r="AB795">
        <v>0</v>
      </c>
      <c r="AC795">
        <v>0</v>
      </c>
      <c r="AD795">
        <v>1</v>
      </c>
      <c r="AE795">
        <v>0</v>
      </c>
      <c r="AF795" t="s">
        <v>55</v>
      </c>
      <c r="AG795">
        <v>4.4000000000000004E-2</v>
      </c>
      <c r="AH795">
        <v>2</v>
      </c>
      <c r="AI795">
        <v>35384666</v>
      </c>
      <c r="AJ795">
        <v>795</v>
      </c>
      <c r="AK795">
        <v>0</v>
      </c>
      <c r="AL795">
        <v>0</v>
      </c>
      <c r="AM795">
        <v>0</v>
      </c>
      <c r="AN795">
        <v>0</v>
      </c>
      <c r="AO795">
        <v>0</v>
      </c>
      <c r="AP795">
        <v>0</v>
      </c>
      <c r="AQ795">
        <v>0</v>
      </c>
      <c r="AR795">
        <v>0</v>
      </c>
    </row>
    <row r="796" spans="1:44" x14ac:dyDescent="0.2">
      <c r="A796">
        <f>ROW(Source!A2449)</f>
        <v>2449</v>
      </c>
      <c r="B796">
        <v>35384672</v>
      </c>
      <c r="C796">
        <v>35384662</v>
      </c>
      <c r="D796">
        <v>35122221</v>
      </c>
      <c r="E796">
        <v>1</v>
      </c>
      <c r="F796">
        <v>1</v>
      </c>
      <c r="G796">
        <v>15872964</v>
      </c>
      <c r="H796">
        <v>3</v>
      </c>
      <c r="I796" t="s">
        <v>128</v>
      </c>
      <c r="J796" t="s">
        <v>130</v>
      </c>
      <c r="K796" t="s">
        <v>129</v>
      </c>
      <c r="L796">
        <v>1354</v>
      </c>
      <c r="N796">
        <v>1010</v>
      </c>
      <c r="O796" t="s">
        <v>52</v>
      </c>
      <c r="P796" t="s">
        <v>52</v>
      </c>
      <c r="Q796">
        <v>1</v>
      </c>
      <c r="X796">
        <v>1</v>
      </c>
      <c r="Y796">
        <v>2206.16</v>
      </c>
      <c r="Z796">
        <v>0</v>
      </c>
      <c r="AA796">
        <v>0</v>
      </c>
      <c r="AB796">
        <v>0</v>
      </c>
      <c r="AC796">
        <v>0</v>
      </c>
      <c r="AD796">
        <v>1</v>
      </c>
      <c r="AE796">
        <v>0</v>
      </c>
      <c r="AF796" t="s">
        <v>54</v>
      </c>
      <c r="AG796">
        <v>0</v>
      </c>
      <c r="AH796">
        <v>2</v>
      </c>
      <c r="AI796">
        <v>35384667</v>
      </c>
      <c r="AJ796">
        <v>796</v>
      </c>
      <c r="AK796">
        <v>0</v>
      </c>
      <c r="AL796">
        <v>0</v>
      </c>
      <c r="AM796">
        <v>0</v>
      </c>
      <c r="AN796">
        <v>0</v>
      </c>
      <c r="AO796">
        <v>0</v>
      </c>
      <c r="AP796">
        <v>0</v>
      </c>
      <c r="AQ796">
        <v>0</v>
      </c>
      <c r="AR796">
        <v>0</v>
      </c>
    </row>
    <row r="797" spans="1:44" x14ac:dyDescent="0.2">
      <c r="A797">
        <f>ROW(Source!A2450)</f>
        <v>2450</v>
      </c>
      <c r="B797">
        <v>35384679</v>
      </c>
      <c r="C797">
        <v>35384673</v>
      </c>
      <c r="D797">
        <v>35111398</v>
      </c>
      <c r="E797">
        <v>15872964</v>
      </c>
      <c r="F797">
        <v>1</v>
      </c>
      <c r="G797">
        <v>15872964</v>
      </c>
      <c r="H797">
        <v>1</v>
      </c>
      <c r="I797" t="s">
        <v>982</v>
      </c>
      <c r="J797" t="s">
        <v>3</v>
      </c>
      <c r="K797" t="s">
        <v>983</v>
      </c>
      <c r="L797">
        <v>1191</v>
      </c>
      <c r="N797">
        <v>1013</v>
      </c>
      <c r="O797" t="s">
        <v>984</v>
      </c>
      <c r="P797" t="s">
        <v>984</v>
      </c>
      <c r="Q797">
        <v>1</v>
      </c>
      <c r="X797">
        <v>2.2999999999999998</v>
      </c>
      <c r="Y797">
        <v>0</v>
      </c>
      <c r="Z797">
        <v>0</v>
      </c>
      <c r="AA797">
        <v>0</v>
      </c>
      <c r="AB797">
        <v>0</v>
      </c>
      <c r="AC797">
        <v>0</v>
      </c>
      <c r="AD797">
        <v>1</v>
      </c>
      <c r="AE797">
        <v>1</v>
      </c>
      <c r="AF797" t="s">
        <v>3</v>
      </c>
      <c r="AG797">
        <v>2.2999999999999998</v>
      </c>
      <c r="AH797">
        <v>2</v>
      </c>
      <c r="AI797">
        <v>35384674</v>
      </c>
      <c r="AJ797">
        <v>797</v>
      </c>
      <c r="AK797">
        <v>0</v>
      </c>
      <c r="AL797">
        <v>0</v>
      </c>
      <c r="AM797">
        <v>0</v>
      </c>
      <c r="AN797">
        <v>0</v>
      </c>
      <c r="AO797">
        <v>0</v>
      </c>
      <c r="AP797">
        <v>0</v>
      </c>
      <c r="AQ797">
        <v>0</v>
      </c>
      <c r="AR797">
        <v>0</v>
      </c>
    </row>
    <row r="798" spans="1:44" x14ac:dyDescent="0.2">
      <c r="A798">
        <f>ROW(Source!A2450)</f>
        <v>2450</v>
      </c>
      <c r="B798">
        <v>35384680</v>
      </c>
      <c r="C798">
        <v>35384673</v>
      </c>
      <c r="D798">
        <v>35112768</v>
      </c>
      <c r="E798">
        <v>1</v>
      </c>
      <c r="F798">
        <v>1</v>
      </c>
      <c r="G798">
        <v>15872964</v>
      </c>
      <c r="H798">
        <v>2</v>
      </c>
      <c r="I798" t="s">
        <v>1081</v>
      </c>
      <c r="J798" t="s">
        <v>1082</v>
      </c>
      <c r="K798" t="s">
        <v>1083</v>
      </c>
      <c r="L798">
        <v>1368</v>
      </c>
      <c r="N798">
        <v>1011</v>
      </c>
      <c r="O798" t="s">
        <v>988</v>
      </c>
      <c r="P798" t="s">
        <v>988</v>
      </c>
      <c r="Q798">
        <v>1</v>
      </c>
      <c r="X798">
        <v>0.14000000000000001</v>
      </c>
      <c r="Y798">
        <v>0</v>
      </c>
      <c r="Z798">
        <v>456.39</v>
      </c>
      <c r="AA798">
        <v>1.4</v>
      </c>
      <c r="AB798">
        <v>0</v>
      </c>
      <c r="AC798">
        <v>0</v>
      </c>
      <c r="AD798">
        <v>1</v>
      </c>
      <c r="AE798">
        <v>0</v>
      </c>
      <c r="AF798" t="s">
        <v>3</v>
      </c>
      <c r="AG798">
        <v>0.14000000000000001</v>
      </c>
      <c r="AH798">
        <v>2</v>
      </c>
      <c r="AI798">
        <v>35384675</v>
      </c>
      <c r="AJ798">
        <v>798</v>
      </c>
      <c r="AK798">
        <v>0</v>
      </c>
      <c r="AL798">
        <v>0</v>
      </c>
      <c r="AM798">
        <v>0</v>
      </c>
      <c r="AN798">
        <v>0</v>
      </c>
      <c r="AO798">
        <v>0</v>
      </c>
      <c r="AP798">
        <v>0</v>
      </c>
      <c r="AQ798">
        <v>0</v>
      </c>
      <c r="AR798">
        <v>0</v>
      </c>
    </row>
    <row r="799" spans="1:44" x14ac:dyDescent="0.2">
      <c r="A799">
        <f>ROW(Source!A2450)</f>
        <v>2450</v>
      </c>
      <c r="B799">
        <v>35384681</v>
      </c>
      <c r="C799">
        <v>35384673</v>
      </c>
      <c r="D799">
        <v>35113206</v>
      </c>
      <c r="E799">
        <v>1</v>
      </c>
      <c r="F799">
        <v>1</v>
      </c>
      <c r="G799">
        <v>15872964</v>
      </c>
      <c r="H799">
        <v>2</v>
      </c>
      <c r="I799" t="s">
        <v>989</v>
      </c>
      <c r="J799" t="s">
        <v>990</v>
      </c>
      <c r="K799" t="s">
        <v>991</v>
      </c>
      <c r="L799">
        <v>1368</v>
      </c>
      <c r="N799">
        <v>1011</v>
      </c>
      <c r="O799" t="s">
        <v>988</v>
      </c>
      <c r="P799" t="s">
        <v>988</v>
      </c>
      <c r="Q799">
        <v>1</v>
      </c>
      <c r="X799">
        <v>0.04</v>
      </c>
      <c r="Y799">
        <v>0</v>
      </c>
      <c r="Z799">
        <v>4.72</v>
      </c>
      <c r="AA799">
        <v>0.1</v>
      </c>
      <c r="AB799">
        <v>0</v>
      </c>
      <c r="AC799">
        <v>0</v>
      </c>
      <c r="AD799">
        <v>1</v>
      </c>
      <c r="AE799">
        <v>0</v>
      </c>
      <c r="AF799" t="s">
        <v>3</v>
      </c>
      <c r="AG799">
        <v>0.04</v>
      </c>
      <c r="AH799">
        <v>2</v>
      </c>
      <c r="AI799">
        <v>35384676</v>
      </c>
      <c r="AJ799">
        <v>799</v>
      </c>
      <c r="AK799">
        <v>0</v>
      </c>
      <c r="AL799">
        <v>0</v>
      </c>
      <c r="AM799">
        <v>0</v>
      </c>
      <c r="AN799">
        <v>0</v>
      </c>
      <c r="AO799">
        <v>0</v>
      </c>
      <c r="AP799">
        <v>0</v>
      </c>
      <c r="AQ799">
        <v>0</v>
      </c>
      <c r="AR799">
        <v>0</v>
      </c>
    </row>
    <row r="800" spans="1:44" x14ac:dyDescent="0.2">
      <c r="A800">
        <f>ROW(Source!A2450)</f>
        <v>2450</v>
      </c>
      <c r="B800">
        <v>35384682</v>
      </c>
      <c r="C800">
        <v>35384673</v>
      </c>
      <c r="D800">
        <v>35113178</v>
      </c>
      <c r="E800">
        <v>1</v>
      </c>
      <c r="F800">
        <v>1</v>
      </c>
      <c r="G800">
        <v>15872964</v>
      </c>
      <c r="H800">
        <v>2</v>
      </c>
      <c r="I800" t="s">
        <v>1084</v>
      </c>
      <c r="J800" t="s">
        <v>1085</v>
      </c>
      <c r="K800" t="s">
        <v>1086</v>
      </c>
      <c r="L800">
        <v>1368</v>
      </c>
      <c r="N800">
        <v>1011</v>
      </c>
      <c r="O800" t="s">
        <v>988</v>
      </c>
      <c r="P800" t="s">
        <v>988</v>
      </c>
      <c r="Q800">
        <v>1</v>
      </c>
      <c r="X800">
        <v>0.22</v>
      </c>
      <c r="Y800">
        <v>0</v>
      </c>
      <c r="Z800">
        <v>9.8699999999999992</v>
      </c>
      <c r="AA800">
        <v>0.49</v>
      </c>
      <c r="AB800">
        <v>0</v>
      </c>
      <c r="AC800">
        <v>0</v>
      </c>
      <c r="AD800">
        <v>1</v>
      </c>
      <c r="AE800">
        <v>0</v>
      </c>
      <c r="AF800" t="s">
        <v>3</v>
      </c>
      <c r="AG800">
        <v>0.22</v>
      </c>
      <c r="AH800">
        <v>2</v>
      </c>
      <c r="AI800">
        <v>35384677</v>
      </c>
      <c r="AJ800">
        <v>800</v>
      </c>
      <c r="AK800">
        <v>0</v>
      </c>
      <c r="AL800">
        <v>0</v>
      </c>
      <c r="AM800">
        <v>0</v>
      </c>
      <c r="AN800">
        <v>0</v>
      </c>
      <c r="AO800">
        <v>0</v>
      </c>
      <c r="AP800">
        <v>0</v>
      </c>
      <c r="AQ800">
        <v>0</v>
      </c>
      <c r="AR800">
        <v>0</v>
      </c>
    </row>
    <row r="801" spans="1:44" x14ac:dyDescent="0.2">
      <c r="A801">
        <f>ROW(Source!A2450)</f>
        <v>2450</v>
      </c>
      <c r="B801">
        <v>35384683</v>
      </c>
      <c r="C801">
        <v>35384673</v>
      </c>
      <c r="D801">
        <v>35122221</v>
      </c>
      <c r="E801">
        <v>1</v>
      </c>
      <c r="F801">
        <v>1</v>
      </c>
      <c r="G801">
        <v>15872964</v>
      </c>
      <c r="H801">
        <v>3</v>
      </c>
      <c r="I801" t="s">
        <v>128</v>
      </c>
      <c r="J801" t="s">
        <v>130</v>
      </c>
      <c r="K801" t="s">
        <v>129</v>
      </c>
      <c r="L801">
        <v>1354</v>
      </c>
      <c r="N801">
        <v>1010</v>
      </c>
      <c r="O801" t="s">
        <v>52</v>
      </c>
      <c r="P801" t="s">
        <v>52</v>
      </c>
      <c r="Q801">
        <v>1</v>
      </c>
      <c r="X801">
        <v>1</v>
      </c>
      <c r="Y801">
        <v>2206.16</v>
      </c>
      <c r="Z801">
        <v>0</v>
      </c>
      <c r="AA801">
        <v>0</v>
      </c>
      <c r="AB801">
        <v>0</v>
      </c>
      <c r="AC801">
        <v>0</v>
      </c>
      <c r="AD801">
        <v>1</v>
      </c>
      <c r="AE801">
        <v>0</v>
      </c>
      <c r="AF801" t="s">
        <v>3</v>
      </c>
      <c r="AG801">
        <v>1</v>
      </c>
      <c r="AH801">
        <v>2</v>
      </c>
      <c r="AI801">
        <v>35384678</v>
      </c>
      <c r="AJ801">
        <v>801</v>
      </c>
      <c r="AK801">
        <v>0</v>
      </c>
      <c r="AL801">
        <v>0</v>
      </c>
      <c r="AM801">
        <v>0</v>
      </c>
      <c r="AN801">
        <v>0</v>
      </c>
      <c r="AO801">
        <v>0</v>
      </c>
      <c r="AP801">
        <v>0</v>
      </c>
      <c r="AQ801">
        <v>0</v>
      </c>
      <c r="AR801">
        <v>0</v>
      </c>
    </row>
    <row r="802" spans="1:44" x14ac:dyDescent="0.2">
      <c r="A802">
        <f>ROW(Source!A2487)</f>
        <v>2487</v>
      </c>
      <c r="B802">
        <v>35384749</v>
      </c>
      <c r="C802">
        <v>35384743</v>
      </c>
      <c r="D802">
        <v>35111398</v>
      </c>
      <c r="E802">
        <v>15872964</v>
      </c>
      <c r="F802">
        <v>1</v>
      </c>
      <c r="G802">
        <v>15872964</v>
      </c>
      <c r="H802">
        <v>1</v>
      </c>
      <c r="I802" t="s">
        <v>982</v>
      </c>
      <c r="J802" t="s">
        <v>3</v>
      </c>
      <c r="K802" t="s">
        <v>983</v>
      </c>
      <c r="L802">
        <v>1191</v>
      </c>
      <c r="N802">
        <v>1013</v>
      </c>
      <c r="O802" t="s">
        <v>984</v>
      </c>
      <c r="P802" t="s">
        <v>984</v>
      </c>
      <c r="Q802">
        <v>1</v>
      </c>
      <c r="X802">
        <v>2.2999999999999998</v>
      </c>
      <c r="Y802">
        <v>0</v>
      </c>
      <c r="Z802">
        <v>0</v>
      </c>
      <c r="AA802">
        <v>0</v>
      </c>
      <c r="AB802">
        <v>0</v>
      </c>
      <c r="AC802">
        <v>0</v>
      </c>
      <c r="AD802">
        <v>1</v>
      </c>
      <c r="AE802">
        <v>1</v>
      </c>
      <c r="AF802" t="s">
        <v>55</v>
      </c>
      <c r="AG802">
        <v>0.45999999999999996</v>
      </c>
      <c r="AH802">
        <v>2</v>
      </c>
      <c r="AI802">
        <v>35384744</v>
      </c>
      <c r="AJ802">
        <v>802</v>
      </c>
      <c r="AK802">
        <v>0</v>
      </c>
      <c r="AL802">
        <v>0</v>
      </c>
      <c r="AM802">
        <v>0</v>
      </c>
      <c r="AN802">
        <v>0</v>
      </c>
      <c r="AO802">
        <v>0</v>
      </c>
      <c r="AP802">
        <v>0</v>
      </c>
      <c r="AQ802">
        <v>0</v>
      </c>
      <c r="AR802">
        <v>0</v>
      </c>
    </row>
    <row r="803" spans="1:44" x14ac:dyDescent="0.2">
      <c r="A803">
        <f>ROW(Source!A2487)</f>
        <v>2487</v>
      </c>
      <c r="B803">
        <v>35384750</v>
      </c>
      <c r="C803">
        <v>35384743</v>
      </c>
      <c r="D803">
        <v>35112768</v>
      </c>
      <c r="E803">
        <v>1</v>
      </c>
      <c r="F803">
        <v>1</v>
      </c>
      <c r="G803">
        <v>15872964</v>
      </c>
      <c r="H803">
        <v>2</v>
      </c>
      <c r="I803" t="s">
        <v>1081</v>
      </c>
      <c r="J803" t="s">
        <v>1082</v>
      </c>
      <c r="K803" t="s">
        <v>1083</v>
      </c>
      <c r="L803">
        <v>1368</v>
      </c>
      <c r="N803">
        <v>1011</v>
      </c>
      <c r="O803" t="s">
        <v>988</v>
      </c>
      <c r="P803" t="s">
        <v>988</v>
      </c>
      <c r="Q803">
        <v>1</v>
      </c>
      <c r="X803">
        <v>0.14000000000000001</v>
      </c>
      <c r="Y803">
        <v>0</v>
      </c>
      <c r="Z803">
        <v>456.39</v>
      </c>
      <c r="AA803">
        <v>1.4</v>
      </c>
      <c r="AB803">
        <v>0</v>
      </c>
      <c r="AC803">
        <v>0</v>
      </c>
      <c r="AD803">
        <v>1</v>
      </c>
      <c r="AE803">
        <v>0</v>
      </c>
      <c r="AF803" t="s">
        <v>55</v>
      </c>
      <c r="AG803">
        <v>2.8000000000000004E-2</v>
      </c>
      <c r="AH803">
        <v>2</v>
      </c>
      <c r="AI803">
        <v>35384745</v>
      </c>
      <c r="AJ803">
        <v>803</v>
      </c>
      <c r="AK803">
        <v>0</v>
      </c>
      <c r="AL803">
        <v>0</v>
      </c>
      <c r="AM803">
        <v>0</v>
      </c>
      <c r="AN803">
        <v>0</v>
      </c>
      <c r="AO803">
        <v>0</v>
      </c>
      <c r="AP803">
        <v>0</v>
      </c>
      <c r="AQ803">
        <v>0</v>
      </c>
      <c r="AR803">
        <v>0</v>
      </c>
    </row>
    <row r="804" spans="1:44" x14ac:dyDescent="0.2">
      <c r="A804">
        <f>ROW(Source!A2487)</f>
        <v>2487</v>
      </c>
      <c r="B804">
        <v>35384751</v>
      </c>
      <c r="C804">
        <v>35384743</v>
      </c>
      <c r="D804">
        <v>35113206</v>
      </c>
      <c r="E804">
        <v>1</v>
      </c>
      <c r="F804">
        <v>1</v>
      </c>
      <c r="G804">
        <v>15872964</v>
      </c>
      <c r="H804">
        <v>2</v>
      </c>
      <c r="I804" t="s">
        <v>989</v>
      </c>
      <c r="J804" t="s">
        <v>990</v>
      </c>
      <c r="K804" t="s">
        <v>991</v>
      </c>
      <c r="L804">
        <v>1368</v>
      </c>
      <c r="N804">
        <v>1011</v>
      </c>
      <c r="O804" t="s">
        <v>988</v>
      </c>
      <c r="P804" t="s">
        <v>988</v>
      </c>
      <c r="Q804">
        <v>1</v>
      </c>
      <c r="X804">
        <v>0.04</v>
      </c>
      <c r="Y804">
        <v>0</v>
      </c>
      <c r="Z804">
        <v>4.72</v>
      </c>
      <c r="AA804">
        <v>0.1</v>
      </c>
      <c r="AB804">
        <v>0</v>
      </c>
      <c r="AC804">
        <v>0</v>
      </c>
      <c r="AD804">
        <v>1</v>
      </c>
      <c r="AE804">
        <v>0</v>
      </c>
      <c r="AF804" t="s">
        <v>55</v>
      </c>
      <c r="AG804">
        <v>8.0000000000000002E-3</v>
      </c>
      <c r="AH804">
        <v>2</v>
      </c>
      <c r="AI804">
        <v>35384746</v>
      </c>
      <c r="AJ804">
        <v>804</v>
      </c>
      <c r="AK804">
        <v>0</v>
      </c>
      <c r="AL804">
        <v>0</v>
      </c>
      <c r="AM804">
        <v>0</v>
      </c>
      <c r="AN804">
        <v>0</v>
      </c>
      <c r="AO804">
        <v>0</v>
      </c>
      <c r="AP804">
        <v>0</v>
      </c>
      <c r="AQ804">
        <v>0</v>
      </c>
      <c r="AR804">
        <v>0</v>
      </c>
    </row>
    <row r="805" spans="1:44" x14ac:dyDescent="0.2">
      <c r="A805">
        <f>ROW(Source!A2487)</f>
        <v>2487</v>
      </c>
      <c r="B805">
        <v>35384752</v>
      </c>
      <c r="C805">
        <v>35384743</v>
      </c>
      <c r="D805">
        <v>35113178</v>
      </c>
      <c r="E805">
        <v>1</v>
      </c>
      <c r="F805">
        <v>1</v>
      </c>
      <c r="G805">
        <v>15872964</v>
      </c>
      <c r="H805">
        <v>2</v>
      </c>
      <c r="I805" t="s">
        <v>1084</v>
      </c>
      <c r="J805" t="s">
        <v>1085</v>
      </c>
      <c r="K805" t="s">
        <v>1086</v>
      </c>
      <c r="L805">
        <v>1368</v>
      </c>
      <c r="N805">
        <v>1011</v>
      </c>
      <c r="O805" t="s">
        <v>988</v>
      </c>
      <c r="P805" t="s">
        <v>988</v>
      </c>
      <c r="Q805">
        <v>1</v>
      </c>
      <c r="X805">
        <v>0.22</v>
      </c>
      <c r="Y805">
        <v>0</v>
      </c>
      <c r="Z805">
        <v>9.8699999999999992</v>
      </c>
      <c r="AA805">
        <v>0.49</v>
      </c>
      <c r="AB805">
        <v>0</v>
      </c>
      <c r="AC805">
        <v>0</v>
      </c>
      <c r="AD805">
        <v>1</v>
      </c>
      <c r="AE805">
        <v>0</v>
      </c>
      <c r="AF805" t="s">
        <v>55</v>
      </c>
      <c r="AG805">
        <v>4.4000000000000004E-2</v>
      </c>
      <c r="AH805">
        <v>2</v>
      </c>
      <c r="AI805">
        <v>35384747</v>
      </c>
      <c r="AJ805">
        <v>805</v>
      </c>
      <c r="AK805">
        <v>0</v>
      </c>
      <c r="AL805">
        <v>0</v>
      </c>
      <c r="AM805">
        <v>0</v>
      </c>
      <c r="AN805">
        <v>0</v>
      </c>
      <c r="AO805">
        <v>0</v>
      </c>
      <c r="AP805">
        <v>0</v>
      </c>
      <c r="AQ805">
        <v>0</v>
      </c>
      <c r="AR805">
        <v>0</v>
      </c>
    </row>
    <row r="806" spans="1:44" x14ac:dyDescent="0.2">
      <c r="A806">
        <f>ROW(Source!A2487)</f>
        <v>2487</v>
      </c>
      <c r="B806">
        <v>35384753</v>
      </c>
      <c r="C806">
        <v>35384743</v>
      </c>
      <c r="D806">
        <v>35122221</v>
      </c>
      <c r="E806">
        <v>1</v>
      </c>
      <c r="F806">
        <v>1</v>
      </c>
      <c r="G806">
        <v>15872964</v>
      </c>
      <c r="H806">
        <v>3</v>
      </c>
      <c r="I806" t="s">
        <v>128</v>
      </c>
      <c r="J806" t="s">
        <v>130</v>
      </c>
      <c r="K806" t="s">
        <v>129</v>
      </c>
      <c r="L806">
        <v>1354</v>
      </c>
      <c r="N806">
        <v>1010</v>
      </c>
      <c r="O806" t="s">
        <v>52</v>
      </c>
      <c r="P806" t="s">
        <v>52</v>
      </c>
      <c r="Q806">
        <v>1</v>
      </c>
      <c r="X806">
        <v>1</v>
      </c>
      <c r="Y806">
        <v>2206.16</v>
      </c>
      <c r="Z806">
        <v>0</v>
      </c>
      <c r="AA806">
        <v>0</v>
      </c>
      <c r="AB806">
        <v>0</v>
      </c>
      <c r="AC806">
        <v>0</v>
      </c>
      <c r="AD806">
        <v>1</v>
      </c>
      <c r="AE806">
        <v>0</v>
      </c>
      <c r="AF806" t="s">
        <v>54</v>
      </c>
      <c r="AG806">
        <v>0</v>
      </c>
      <c r="AH806">
        <v>2</v>
      </c>
      <c r="AI806">
        <v>35384748</v>
      </c>
      <c r="AJ806">
        <v>806</v>
      </c>
      <c r="AK806">
        <v>0</v>
      </c>
      <c r="AL806">
        <v>0</v>
      </c>
      <c r="AM806">
        <v>0</v>
      </c>
      <c r="AN806">
        <v>0</v>
      </c>
      <c r="AO806">
        <v>0</v>
      </c>
      <c r="AP806">
        <v>0</v>
      </c>
      <c r="AQ806">
        <v>0</v>
      </c>
      <c r="AR806">
        <v>0</v>
      </c>
    </row>
    <row r="807" spans="1:44" x14ac:dyDescent="0.2">
      <c r="A807">
        <f>ROW(Source!A2488)</f>
        <v>2488</v>
      </c>
      <c r="B807">
        <v>35384760</v>
      </c>
      <c r="C807">
        <v>35384754</v>
      </c>
      <c r="D807">
        <v>35111398</v>
      </c>
      <c r="E807">
        <v>15872964</v>
      </c>
      <c r="F807">
        <v>1</v>
      </c>
      <c r="G807">
        <v>15872964</v>
      </c>
      <c r="H807">
        <v>1</v>
      </c>
      <c r="I807" t="s">
        <v>982</v>
      </c>
      <c r="J807" t="s">
        <v>3</v>
      </c>
      <c r="K807" t="s">
        <v>983</v>
      </c>
      <c r="L807">
        <v>1191</v>
      </c>
      <c r="N807">
        <v>1013</v>
      </c>
      <c r="O807" t="s">
        <v>984</v>
      </c>
      <c r="P807" t="s">
        <v>984</v>
      </c>
      <c r="Q807">
        <v>1</v>
      </c>
      <c r="X807">
        <v>2.2999999999999998</v>
      </c>
      <c r="Y807">
        <v>0</v>
      </c>
      <c r="Z807">
        <v>0</v>
      </c>
      <c r="AA807">
        <v>0</v>
      </c>
      <c r="AB807">
        <v>0</v>
      </c>
      <c r="AC807">
        <v>0</v>
      </c>
      <c r="AD807">
        <v>1</v>
      </c>
      <c r="AE807">
        <v>1</v>
      </c>
      <c r="AF807" t="s">
        <v>3</v>
      </c>
      <c r="AG807">
        <v>2.2999999999999998</v>
      </c>
      <c r="AH807">
        <v>2</v>
      </c>
      <c r="AI807">
        <v>35384755</v>
      </c>
      <c r="AJ807">
        <v>807</v>
      </c>
      <c r="AK807">
        <v>0</v>
      </c>
      <c r="AL807">
        <v>0</v>
      </c>
      <c r="AM807">
        <v>0</v>
      </c>
      <c r="AN807">
        <v>0</v>
      </c>
      <c r="AO807">
        <v>0</v>
      </c>
      <c r="AP807">
        <v>0</v>
      </c>
      <c r="AQ807">
        <v>0</v>
      </c>
      <c r="AR807">
        <v>0</v>
      </c>
    </row>
    <row r="808" spans="1:44" x14ac:dyDescent="0.2">
      <c r="A808">
        <f>ROW(Source!A2488)</f>
        <v>2488</v>
      </c>
      <c r="B808">
        <v>35384761</v>
      </c>
      <c r="C808">
        <v>35384754</v>
      </c>
      <c r="D808">
        <v>35112768</v>
      </c>
      <c r="E808">
        <v>1</v>
      </c>
      <c r="F808">
        <v>1</v>
      </c>
      <c r="G808">
        <v>15872964</v>
      </c>
      <c r="H808">
        <v>2</v>
      </c>
      <c r="I808" t="s">
        <v>1081</v>
      </c>
      <c r="J808" t="s">
        <v>1082</v>
      </c>
      <c r="K808" t="s">
        <v>1083</v>
      </c>
      <c r="L808">
        <v>1368</v>
      </c>
      <c r="N808">
        <v>1011</v>
      </c>
      <c r="O808" t="s">
        <v>988</v>
      </c>
      <c r="P808" t="s">
        <v>988</v>
      </c>
      <c r="Q808">
        <v>1</v>
      </c>
      <c r="X808">
        <v>0.14000000000000001</v>
      </c>
      <c r="Y808">
        <v>0</v>
      </c>
      <c r="Z808">
        <v>456.39</v>
      </c>
      <c r="AA808">
        <v>1.4</v>
      </c>
      <c r="AB808">
        <v>0</v>
      </c>
      <c r="AC808">
        <v>0</v>
      </c>
      <c r="AD808">
        <v>1</v>
      </c>
      <c r="AE808">
        <v>0</v>
      </c>
      <c r="AF808" t="s">
        <v>3</v>
      </c>
      <c r="AG808">
        <v>0.14000000000000001</v>
      </c>
      <c r="AH808">
        <v>2</v>
      </c>
      <c r="AI808">
        <v>35384756</v>
      </c>
      <c r="AJ808">
        <v>808</v>
      </c>
      <c r="AK808">
        <v>0</v>
      </c>
      <c r="AL808">
        <v>0</v>
      </c>
      <c r="AM808">
        <v>0</v>
      </c>
      <c r="AN808">
        <v>0</v>
      </c>
      <c r="AO808">
        <v>0</v>
      </c>
      <c r="AP808">
        <v>0</v>
      </c>
      <c r="AQ808">
        <v>0</v>
      </c>
      <c r="AR808">
        <v>0</v>
      </c>
    </row>
    <row r="809" spans="1:44" x14ac:dyDescent="0.2">
      <c r="A809">
        <f>ROW(Source!A2488)</f>
        <v>2488</v>
      </c>
      <c r="B809">
        <v>35384762</v>
      </c>
      <c r="C809">
        <v>35384754</v>
      </c>
      <c r="D809">
        <v>35113206</v>
      </c>
      <c r="E809">
        <v>1</v>
      </c>
      <c r="F809">
        <v>1</v>
      </c>
      <c r="G809">
        <v>15872964</v>
      </c>
      <c r="H809">
        <v>2</v>
      </c>
      <c r="I809" t="s">
        <v>989</v>
      </c>
      <c r="J809" t="s">
        <v>990</v>
      </c>
      <c r="K809" t="s">
        <v>991</v>
      </c>
      <c r="L809">
        <v>1368</v>
      </c>
      <c r="N809">
        <v>1011</v>
      </c>
      <c r="O809" t="s">
        <v>988</v>
      </c>
      <c r="P809" t="s">
        <v>988</v>
      </c>
      <c r="Q809">
        <v>1</v>
      </c>
      <c r="X809">
        <v>0.04</v>
      </c>
      <c r="Y809">
        <v>0</v>
      </c>
      <c r="Z809">
        <v>4.72</v>
      </c>
      <c r="AA809">
        <v>0.1</v>
      </c>
      <c r="AB809">
        <v>0</v>
      </c>
      <c r="AC809">
        <v>0</v>
      </c>
      <c r="AD809">
        <v>1</v>
      </c>
      <c r="AE809">
        <v>0</v>
      </c>
      <c r="AF809" t="s">
        <v>3</v>
      </c>
      <c r="AG809">
        <v>0.04</v>
      </c>
      <c r="AH809">
        <v>2</v>
      </c>
      <c r="AI809">
        <v>35384757</v>
      </c>
      <c r="AJ809">
        <v>809</v>
      </c>
      <c r="AK809">
        <v>0</v>
      </c>
      <c r="AL809">
        <v>0</v>
      </c>
      <c r="AM809">
        <v>0</v>
      </c>
      <c r="AN809">
        <v>0</v>
      </c>
      <c r="AO809">
        <v>0</v>
      </c>
      <c r="AP809">
        <v>0</v>
      </c>
      <c r="AQ809">
        <v>0</v>
      </c>
      <c r="AR809">
        <v>0</v>
      </c>
    </row>
    <row r="810" spans="1:44" x14ac:dyDescent="0.2">
      <c r="A810">
        <f>ROW(Source!A2488)</f>
        <v>2488</v>
      </c>
      <c r="B810">
        <v>35384763</v>
      </c>
      <c r="C810">
        <v>35384754</v>
      </c>
      <c r="D810">
        <v>35113178</v>
      </c>
      <c r="E810">
        <v>1</v>
      </c>
      <c r="F810">
        <v>1</v>
      </c>
      <c r="G810">
        <v>15872964</v>
      </c>
      <c r="H810">
        <v>2</v>
      </c>
      <c r="I810" t="s">
        <v>1084</v>
      </c>
      <c r="J810" t="s">
        <v>1085</v>
      </c>
      <c r="K810" t="s">
        <v>1086</v>
      </c>
      <c r="L810">
        <v>1368</v>
      </c>
      <c r="N810">
        <v>1011</v>
      </c>
      <c r="O810" t="s">
        <v>988</v>
      </c>
      <c r="P810" t="s">
        <v>988</v>
      </c>
      <c r="Q810">
        <v>1</v>
      </c>
      <c r="X810">
        <v>0.22</v>
      </c>
      <c r="Y810">
        <v>0</v>
      </c>
      <c r="Z810">
        <v>9.8699999999999992</v>
      </c>
      <c r="AA810">
        <v>0.49</v>
      </c>
      <c r="AB810">
        <v>0</v>
      </c>
      <c r="AC810">
        <v>0</v>
      </c>
      <c r="AD810">
        <v>1</v>
      </c>
      <c r="AE810">
        <v>0</v>
      </c>
      <c r="AF810" t="s">
        <v>3</v>
      </c>
      <c r="AG810">
        <v>0.22</v>
      </c>
      <c r="AH810">
        <v>2</v>
      </c>
      <c r="AI810">
        <v>35384758</v>
      </c>
      <c r="AJ810">
        <v>810</v>
      </c>
      <c r="AK810">
        <v>0</v>
      </c>
      <c r="AL810">
        <v>0</v>
      </c>
      <c r="AM810">
        <v>0</v>
      </c>
      <c r="AN810">
        <v>0</v>
      </c>
      <c r="AO810">
        <v>0</v>
      </c>
      <c r="AP810">
        <v>0</v>
      </c>
      <c r="AQ810">
        <v>0</v>
      </c>
      <c r="AR810">
        <v>0</v>
      </c>
    </row>
    <row r="811" spans="1:44" x14ac:dyDescent="0.2">
      <c r="A811">
        <f>ROW(Source!A2488)</f>
        <v>2488</v>
      </c>
      <c r="B811">
        <v>35384764</v>
      </c>
      <c r="C811">
        <v>35384754</v>
      </c>
      <c r="D811">
        <v>35122221</v>
      </c>
      <c r="E811">
        <v>1</v>
      </c>
      <c r="F811">
        <v>1</v>
      </c>
      <c r="G811">
        <v>15872964</v>
      </c>
      <c r="H811">
        <v>3</v>
      </c>
      <c r="I811" t="s">
        <v>128</v>
      </c>
      <c r="J811" t="s">
        <v>130</v>
      </c>
      <c r="K811" t="s">
        <v>129</v>
      </c>
      <c r="L811">
        <v>1354</v>
      </c>
      <c r="N811">
        <v>1010</v>
      </c>
      <c r="O811" t="s">
        <v>52</v>
      </c>
      <c r="P811" t="s">
        <v>52</v>
      </c>
      <c r="Q811">
        <v>1</v>
      </c>
      <c r="X811">
        <v>1</v>
      </c>
      <c r="Y811">
        <v>2206.16</v>
      </c>
      <c r="Z811">
        <v>0</v>
      </c>
      <c r="AA811">
        <v>0</v>
      </c>
      <c r="AB811">
        <v>0</v>
      </c>
      <c r="AC811">
        <v>0</v>
      </c>
      <c r="AD811">
        <v>1</v>
      </c>
      <c r="AE811">
        <v>0</v>
      </c>
      <c r="AF811" t="s">
        <v>3</v>
      </c>
      <c r="AG811">
        <v>1</v>
      </c>
      <c r="AH811">
        <v>2</v>
      </c>
      <c r="AI811">
        <v>35384759</v>
      </c>
      <c r="AJ811">
        <v>811</v>
      </c>
      <c r="AK811">
        <v>0</v>
      </c>
      <c r="AL811">
        <v>0</v>
      </c>
      <c r="AM811">
        <v>0</v>
      </c>
      <c r="AN811">
        <v>0</v>
      </c>
      <c r="AO811">
        <v>0</v>
      </c>
      <c r="AP811">
        <v>0</v>
      </c>
      <c r="AQ811">
        <v>0</v>
      </c>
      <c r="AR811">
        <v>0</v>
      </c>
    </row>
    <row r="812" spans="1:44" x14ac:dyDescent="0.2">
      <c r="A812">
        <f>ROW(Source!A2525)</f>
        <v>2525</v>
      </c>
      <c r="B812">
        <v>35384830</v>
      </c>
      <c r="C812">
        <v>35384824</v>
      </c>
      <c r="D812">
        <v>35111398</v>
      </c>
      <c r="E812">
        <v>15872964</v>
      </c>
      <c r="F812">
        <v>1</v>
      </c>
      <c r="G812">
        <v>15872964</v>
      </c>
      <c r="H812">
        <v>1</v>
      </c>
      <c r="I812" t="s">
        <v>982</v>
      </c>
      <c r="J812" t="s">
        <v>3</v>
      </c>
      <c r="K812" t="s">
        <v>983</v>
      </c>
      <c r="L812">
        <v>1191</v>
      </c>
      <c r="N812">
        <v>1013</v>
      </c>
      <c r="O812" t="s">
        <v>984</v>
      </c>
      <c r="P812" t="s">
        <v>984</v>
      </c>
      <c r="Q812">
        <v>1</v>
      </c>
      <c r="X812">
        <v>2.2999999999999998</v>
      </c>
      <c r="Y812">
        <v>0</v>
      </c>
      <c r="Z812">
        <v>0</v>
      </c>
      <c r="AA812">
        <v>0</v>
      </c>
      <c r="AB812">
        <v>0</v>
      </c>
      <c r="AC812">
        <v>0</v>
      </c>
      <c r="AD812">
        <v>1</v>
      </c>
      <c r="AE812">
        <v>1</v>
      </c>
      <c r="AF812" t="s">
        <v>55</v>
      </c>
      <c r="AG812">
        <v>0.45999999999999996</v>
      </c>
      <c r="AH812">
        <v>2</v>
      </c>
      <c r="AI812">
        <v>35384825</v>
      </c>
      <c r="AJ812">
        <v>812</v>
      </c>
      <c r="AK812">
        <v>0</v>
      </c>
      <c r="AL812">
        <v>0</v>
      </c>
      <c r="AM812">
        <v>0</v>
      </c>
      <c r="AN812">
        <v>0</v>
      </c>
      <c r="AO812">
        <v>0</v>
      </c>
      <c r="AP812">
        <v>0</v>
      </c>
      <c r="AQ812">
        <v>0</v>
      </c>
      <c r="AR812">
        <v>0</v>
      </c>
    </row>
    <row r="813" spans="1:44" x14ac:dyDescent="0.2">
      <c r="A813">
        <f>ROW(Source!A2525)</f>
        <v>2525</v>
      </c>
      <c r="B813">
        <v>35384831</v>
      </c>
      <c r="C813">
        <v>35384824</v>
      </c>
      <c r="D813">
        <v>35112768</v>
      </c>
      <c r="E813">
        <v>1</v>
      </c>
      <c r="F813">
        <v>1</v>
      </c>
      <c r="G813">
        <v>15872964</v>
      </c>
      <c r="H813">
        <v>2</v>
      </c>
      <c r="I813" t="s">
        <v>1081</v>
      </c>
      <c r="J813" t="s">
        <v>1082</v>
      </c>
      <c r="K813" t="s">
        <v>1083</v>
      </c>
      <c r="L813">
        <v>1368</v>
      </c>
      <c r="N813">
        <v>1011</v>
      </c>
      <c r="O813" t="s">
        <v>988</v>
      </c>
      <c r="P813" t="s">
        <v>988</v>
      </c>
      <c r="Q813">
        <v>1</v>
      </c>
      <c r="X813">
        <v>0.14000000000000001</v>
      </c>
      <c r="Y813">
        <v>0</v>
      </c>
      <c r="Z813">
        <v>456.39</v>
      </c>
      <c r="AA813">
        <v>1.4</v>
      </c>
      <c r="AB813">
        <v>0</v>
      </c>
      <c r="AC813">
        <v>0</v>
      </c>
      <c r="AD813">
        <v>1</v>
      </c>
      <c r="AE813">
        <v>0</v>
      </c>
      <c r="AF813" t="s">
        <v>55</v>
      </c>
      <c r="AG813">
        <v>2.8000000000000004E-2</v>
      </c>
      <c r="AH813">
        <v>2</v>
      </c>
      <c r="AI813">
        <v>35384826</v>
      </c>
      <c r="AJ813">
        <v>813</v>
      </c>
      <c r="AK813">
        <v>0</v>
      </c>
      <c r="AL813">
        <v>0</v>
      </c>
      <c r="AM813">
        <v>0</v>
      </c>
      <c r="AN813">
        <v>0</v>
      </c>
      <c r="AO813">
        <v>0</v>
      </c>
      <c r="AP813">
        <v>0</v>
      </c>
      <c r="AQ813">
        <v>0</v>
      </c>
      <c r="AR813">
        <v>0</v>
      </c>
    </row>
    <row r="814" spans="1:44" x14ac:dyDescent="0.2">
      <c r="A814">
        <f>ROW(Source!A2525)</f>
        <v>2525</v>
      </c>
      <c r="B814">
        <v>35384832</v>
      </c>
      <c r="C814">
        <v>35384824</v>
      </c>
      <c r="D814">
        <v>35113206</v>
      </c>
      <c r="E814">
        <v>1</v>
      </c>
      <c r="F814">
        <v>1</v>
      </c>
      <c r="G814">
        <v>15872964</v>
      </c>
      <c r="H814">
        <v>2</v>
      </c>
      <c r="I814" t="s">
        <v>989</v>
      </c>
      <c r="J814" t="s">
        <v>990</v>
      </c>
      <c r="K814" t="s">
        <v>991</v>
      </c>
      <c r="L814">
        <v>1368</v>
      </c>
      <c r="N814">
        <v>1011</v>
      </c>
      <c r="O814" t="s">
        <v>988</v>
      </c>
      <c r="P814" t="s">
        <v>988</v>
      </c>
      <c r="Q814">
        <v>1</v>
      </c>
      <c r="X814">
        <v>0.04</v>
      </c>
      <c r="Y814">
        <v>0</v>
      </c>
      <c r="Z814">
        <v>4.72</v>
      </c>
      <c r="AA814">
        <v>0.1</v>
      </c>
      <c r="AB814">
        <v>0</v>
      </c>
      <c r="AC814">
        <v>0</v>
      </c>
      <c r="AD814">
        <v>1</v>
      </c>
      <c r="AE814">
        <v>0</v>
      </c>
      <c r="AF814" t="s">
        <v>55</v>
      </c>
      <c r="AG814">
        <v>8.0000000000000002E-3</v>
      </c>
      <c r="AH814">
        <v>2</v>
      </c>
      <c r="AI814">
        <v>35384827</v>
      </c>
      <c r="AJ814">
        <v>814</v>
      </c>
      <c r="AK814">
        <v>0</v>
      </c>
      <c r="AL814">
        <v>0</v>
      </c>
      <c r="AM814">
        <v>0</v>
      </c>
      <c r="AN814">
        <v>0</v>
      </c>
      <c r="AO814">
        <v>0</v>
      </c>
      <c r="AP814">
        <v>0</v>
      </c>
      <c r="AQ814">
        <v>0</v>
      </c>
      <c r="AR814">
        <v>0</v>
      </c>
    </row>
    <row r="815" spans="1:44" x14ac:dyDescent="0.2">
      <c r="A815">
        <f>ROW(Source!A2525)</f>
        <v>2525</v>
      </c>
      <c r="B815">
        <v>35384833</v>
      </c>
      <c r="C815">
        <v>35384824</v>
      </c>
      <c r="D815">
        <v>35113178</v>
      </c>
      <c r="E815">
        <v>1</v>
      </c>
      <c r="F815">
        <v>1</v>
      </c>
      <c r="G815">
        <v>15872964</v>
      </c>
      <c r="H815">
        <v>2</v>
      </c>
      <c r="I815" t="s">
        <v>1084</v>
      </c>
      <c r="J815" t="s">
        <v>1085</v>
      </c>
      <c r="K815" t="s">
        <v>1086</v>
      </c>
      <c r="L815">
        <v>1368</v>
      </c>
      <c r="N815">
        <v>1011</v>
      </c>
      <c r="O815" t="s">
        <v>988</v>
      </c>
      <c r="P815" t="s">
        <v>988</v>
      </c>
      <c r="Q815">
        <v>1</v>
      </c>
      <c r="X815">
        <v>0.22</v>
      </c>
      <c r="Y815">
        <v>0</v>
      </c>
      <c r="Z815">
        <v>9.8699999999999992</v>
      </c>
      <c r="AA815">
        <v>0.49</v>
      </c>
      <c r="AB815">
        <v>0</v>
      </c>
      <c r="AC815">
        <v>0</v>
      </c>
      <c r="AD815">
        <v>1</v>
      </c>
      <c r="AE815">
        <v>0</v>
      </c>
      <c r="AF815" t="s">
        <v>55</v>
      </c>
      <c r="AG815">
        <v>4.4000000000000004E-2</v>
      </c>
      <c r="AH815">
        <v>2</v>
      </c>
      <c r="AI815">
        <v>35384828</v>
      </c>
      <c r="AJ815">
        <v>815</v>
      </c>
      <c r="AK815">
        <v>0</v>
      </c>
      <c r="AL815">
        <v>0</v>
      </c>
      <c r="AM815">
        <v>0</v>
      </c>
      <c r="AN815">
        <v>0</v>
      </c>
      <c r="AO815">
        <v>0</v>
      </c>
      <c r="AP815">
        <v>0</v>
      </c>
      <c r="AQ815">
        <v>0</v>
      </c>
      <c r="AR815">
        <v>0</v>
      </c>
    </row>
    <row r="816" spans="1:44" x14ac:dyDescent="0.2">
      <c r="A816">
        <f>ROW(Source!A2525)</f>
        <v>2525</v>
      </c>
      <c r="B816">
        <v>35384834</v>
      </c>
      <c r="C816">
        <v>35384824</v>
      </c>
      <c r="D816">
        <v>35122221</v>
      </c>
      <c r="E816">
        <v>1</v>
      </c>
      <c r="F816">
        <v>1</v>
      </c>
      <c r="G816">
        <v>15872964</v>
      </c>
      <c r="H816">
        <v>3</v>
      </c>
      <c r="I816" t="s">
        <v>128</v>
      </c>
      <c r="J816" t="s">
        <v>130</v>
      </c>
      <c r="K816" t="s">
        <v>129</v>
      </c>
      <c r="L816">
        <v>1354</v>
      </c>
      <c r="N816">
        <v>1010</v>
      </c>
      <c r="O816" t="s">
        <v>52</v>
      </c>
      <c r="P816" t="s">
        <v>52</v>
      </c>
      <c r="Q816">
        <v>1</v>
      </c>
      <c r="X816">
        <v>1</v>
      </c>
      <c r="Y816">
        <v>2206.16</v>
      </c>
      <c r="Z816">
        <v>0</v>
      </c>
      <c r="AA816">
        <v>0</v>
      </c>
      <c r="AB816">
        <v>0</v>
      </c>
      <c r="AC816">
        <v>0</v>
      </c>
      <c r="AD816">
        <v>1</v>
      </c>
      <c r="AE816">
        <v>0</v>
      </c>
      <c r="AF816" t="s">
        <v>54</v>
      </c>
      <c r="AG816">
        <v>0</v>
      </c>
      <c r="AH816">
        <v>2</v>
      </c>
      <c r="AI816">
        <v>35384829</v>
      </c>
      <c r="AJ816">
        <v>816</v>
      </c>
      <c r="AK816">
        <v>0</v>
      </c>
      <c r="AL816">
        <v>0</v>
      </c>
      <c r="AM816">
        <v>0</v>
      </c>
      <c r="AN816">
        <v>0</v>
      </c>
      <c r="AO816">
        <v>0</v>
      </c>
      <c r="AP816">
        <v>0</v>
      </c>
      <c r="AQ816">
        <v>0</v>
      </c>
      <c r="AR816">
        <v>0</v>
      </c>
    </row>
    <row r="817" spans="1:44" x14ac:dyDescent="0.2">
      <c r="A817">
        <f>ROW(Source!A2526)</f>
        <v>2526</v>
      </c>
      <c r="B817">
        <v>35384841</v>
      </c>
      <c r="C817">
        <v>35384835</v>
      </c>
      <c r="D817">
        <v>35111398</v>
      </c>
      <c r="E817">
        <v>15872964</v>
      </c>
      <c r="F817">
        <v>1</v>
      </c>
      <c r="G817">
        <v>15872964</v>
      </c>
      <c r="H817">
        <v>1</v>
      </c>
      <c r="I817" t="s">
        <v>982</v>
      </c>
      <c r="J817" t="s">
        <v>3</v>
      </c>
      <c r="K817" t="s">
        <v>983</v>
      </c>
      <c r="L817">
        <v>1191</v>
      </c>
      <c r="N817">
        <v>1013</v>
      </c>
      <c r="O817" t="s">
        <v>984</v>
      </c>
      <c r="P817" t="s">
        <v>984</v>
      </c>
      <c r="Q817">
        <v>1</v>
      </c>
      <c r="X817">
        <v>2.2999999999999998</v>
      </c>
      <c r="Y817">
        <v>0</v>
      </c>
      <c r="Z817">
        <v>0</v>
      </c>
      <c r="AA817">
        <v>0</v>
      </c>
      <c r="AB817">
        <v>0</v>
      </c>
      <c r="AC817">
        <v>0</v>
      </c>
      <c r="AD817">
        <v>1</v>
      </c>
      <c r="AE817">
        <v>1</v>
      </c>
      <c r="AF817" t="s">
        <v>3</v>
      </c>
      <c r="AG817">
        <v>2.2999999999999998</v>
      </c>
      <c r="AH817">
        <v>2</v>
      </c>
      <c r="AI817">
        <v>35384836</v>
      </c>
      <c r="AJ817">
        <v>817</v>
      </c>
      <c r="AK817">
        <v>0</v>
      </c>
      <c r="AL817">
        <v>0</v>
      </c>
      <c r="AM817">
        <v>0</v>
      </c>
      <c r="AN817">
        <v>0</v>
      </c>
      <c r="AO817">
        <v>0</v>
      </c>
      <c r="AP817">
        <v>0</v>
      </c>
      <c r="AQ817">
        <v>0</v>
      </c>
      <c r="AR817">
        <v>0</v>
      </c>
    </row>
    <row r="818" spans="1:44" x14ac:dyDescent="0.2">
      <c r="A818">
        <f>ROW(Source!A2526)</f>
        <v>2526</v>
      </c>
      <c r="B818">
        <v>35384842</v>
      </c>
      <c r="C818">
        <v>35384835</v>
      </c>
      <c r="D818">
        <v>35112768</v>
      </c>
      <c r="E818">
        <v>1</v>
      </c>
      <c r="F818">
        <v>1</v>
      </c>
      <c r="G818">
        <v>15872964</v>
      </c>
      <c r="H818">
        <v>2</v>
      </c>
      <c r="I818" t="s">
        <v>1081</v>
      </c>
      <c r="J818" t="s">
        <v>1082</v>
      </c>
      <c r="K818" t="s">
        <v>1083</v>
      </c>
      <c r="L818">
        <v>1368</v>
      </c>
      <c r="N818">
        <v>1011</v>
      </c>
      <c r="O818" t="s">
        <v>988</v>
      </c>
      <c r="P818" t="s">
        <v>988</v>
      </c>
      <c r="Q818">
        <v>1</v>
      </c>
      <c r="X818">
        <v>0.14000000000000001</v>
      </c>
      <c r="Y818">
        <v>0</v>
      </c>
      <c r="Z818">
        <v>456.39</v>
      </c>
      <c r="AA818">
        <v>1.4</v>
      </c>
      <c r="AB818">
        <v>0</v>
      </c>
      <c r="AC818">
        <v>0</v>
      </c>
      <c r="AD818">
        <v>1</v>
      </c>
      <c r="AE818">
        <v>0</v>
      </c>
      <c r="AF818" t="s">
        <v>3</v>
      </c>
      <c r="AG818">
        <v>0.14000000000000001</v>
      </c>
      <c r="AH818">
        <v>2</v>
      </c>
      <c r="AI818">
        <v>35384837</v>
      </c>
      <c r="AJ818">
        <v>818</v>
      </c>
      <c r="AK818">
        <v>0</v>
      </c>
      <c r="AL818">
        <v>0</v>
      </c>
      <c r="AM818">
        <v>0</v>
      </c>
      <c r="AN818">
        <v>0</v>
      </c>
      <c r="AO818">
        <v>0</v>
      </c>
      <c r="AP818">
        <v>0</v>
      </c>
      <c r="AQ818">
        <v>0</v>
      </c>
      <c r="AR818">
        <v>0</v>
      </c>
    </row>
    <row r="819" spans="1:44" x14ac:dyDescent="0.2">
      <c r="A819">
        <f>ROW(Source!A2526)</f>
        <v>2526</v>
      </c>
      <c r="B819">
        <v>35384843</v>
      </c>
      <c r="C819">
        <v>35384835</v>
      </c>
      <c r="D819">
        <v>35113206</v>
      </c>
      <c r="E819">
        <v>1</v>
      </c>
      <c r="F819">
        <v>1</v>
      </c>
      <c r="G819">
        <v>15872964</v>
      </c>
      <c r="H819">
        <v>2</v>
      </c>
      <c r="I819" t="s">
        <v>989</v>
      </c>
      <c r="J819" t="s">
        <v>990</v>
      </c>
      <c r="K819" t="s">
        <v>991</v>
      </c>
      <c r="L819">
        <v>1368</v>
      </c>
      <c r="N819">
        <v>1011</v>
      </c>
      <c r="O819" t="s">
        <v>988</v>
      </c>
      <c r="P819" t="s">
        <v>988</v>
      </c>
      <c r="Q819">
        <v>1</v>
      </c>
      <c r="X819">
        <v>0.04</v>
      </c>
      <c r="Y819">
        <v>0</v>
      </c>
      <c r="Z819">
        <v>4.72</v>
      </c>
      <c r="AA819">
        <v>0.1</v>
      </c>
      <c r="AB819">
        <v>0</v>
      </c>
      <c r="AC819">
        <v>0</v>
      </c>
      <c r="AD819">
        <v>1</v>
      </c>
      <c r="AE819">
        <v>0</v>
      </c>
      <c r="AF819" t="s">
        <v>3</v>
      </c>
      <c r="AG819">
        <v>0.04</v>
      </c>
      <c r="AH819">
        <v>2</v>
      </c>
      <c r="AI819">
        <v>35384838</v>
      </c>
      <c r="AJ819">
        <v>819</v>
      </c>
      <c r="AK819">
        <v>0</v>
      </c>
      <c r="AL819">
        <v>0</v>
      </c>
      <c r="AM819">
        <v>0</v>
      </c>
      <c r="AN819">
        <v>0</v>
      </c>
      <c r="AO819">
        <v>0</v>
      </c>
      <c r="AP819">
        <v>0</v>
      </c>
      <c r="AQ819">
        <v>0</v>
      </c>
      <c r="AR819">
        <v>0</v>
      </c>
    </row>
    <row r="820" spans="1:44" x14ac:dyDescent="0.2">
      <c r="A820">
        <f>ROW(Source!A2526)</f>
        <v>2526</v>
      </c>
      <c r="B820">
        <v>35384844</v>
      </c>
      <c r="C820">
        <v>35384835</v>
      </c>
      <c r="D820">
        <v>35113178</v>
      </c>
      <c r="E820">
        <v>1</v>
      </c>
      <c r="F820">
        <v>1</v>
      </c>
      <c r="G820">
        <v>15872964</v>
      </c>
      <c r="H820">
        <v>2</v>
      </c>
      <c r="I820" t="s">
        <v>1084</v>
      </c>
      <c r="J820" t="s">
        <v>1085</v>
      </c>
      <c r="K820" t="s">
        <v>1086</v>
      </c>
      <c r="L820">
        <v>1368</v>
      </c>
      <c r="N820">
        <v>1011</v>
      </c>
      <c r="O820" t="s">
        <v>988</v>
      </c>
      <c r="P820" t="s">
        <v>988</v>
      </c>
      <c r="Q820">
        <v>1</v>
      </c>
      <c r="X820">
        <v>0.22</v>
      </c>
      <c r="Y820">
        <v>0</v>
      </c>
      <c r="Z820">
        <v>9.8699999999999992</v>
      </c>
      <c r="AA820">
        <v>0.49</v>
      </c>
      <c r="AB820">
        <v>0</v>
      </c>
      <c r="AC820">
        <v>0</v>
      </c>
      <c r="AD820">
        <v>1</v>
      </c>
      <c r="AE820">
        <v>0</v>
      </c>
      <c r="AF820" t="s">
        <v>3</v>
      </c>
      <c r="AG820">
        <v>0.22</v>
      </c>
      <c r="AH820">
        <v>2</v>
      </c>
      <c r="AI820">
        <v>35384839</v>
      </c>
      <c r="AJ820">
        <v>820</v>
      </c>
      <c r="AK820">
        <v>0</v>
      </c>
      <c r="AL820">
        <v>0</v>
      </c>
      <c r="AM820">
        <v>0</v>
      </c>
      <c r="AN820">
        <v>0</v>
      </c>
      <c r="AO820">
        <v>0</v>
      </c>
      <c r="AP820">
        <v>0</v>
      </c>
      <c r="AQ820">
        <v>0</v>
      </c>
      <c r="AR820">
        <v>0</v>
      </c>
    </row>
    <row r="821" spans="1:44" x14ac:dyDescent="0.2">
      <c r="A821">
        <f>ROW(Source!A2526)</f>
        <v>2526</v>
      </c>
      <c r="B821">
        <v>35384845</v>
      </c>
      <c r="C821">
        <v>35384835</v>
      </c>
      <c r="D821">
        <v>35122221</v>
      </c>
      <c r="E821">
        <v>1</v>
      </c>
      <c r="F821">
        <v>1</v>
      </c>
      <c r="G821">
        <v>15872964</v>
      </c>
      <c r="H821">
        <v>3</v>
      </c>
      <c r="I821" t="s">
        <v>128</v>
      </c>
      <c r="J821" t="s">
        <v>130</v>
      </c>
      <c r="K821" t="s">
        <v>129</v>
      </c>
      <c r="L821">
        <v>1354</v>
      </c>
      <c r="N821">
        <v>1010</v>
      </c>
      <c r="O821" t="s">
        <v>52</v>
      </c>
      <c r="P821" t="s">
        <v>52</v>
      </c>
      <c r="Q821">
        <v>1</v>
      </c>
      <c r="X821">
        <v>1</v>
      </c>
      <c r="Y821">
        <v>2206.16</v>
      </c>
      <c r="Z821">
        <v>0</v>
      </c>
      <c r="AA821">
        <v>0</v>
      </c>
      <c r="AB821">
        <v>0</v>
      </c>
      <c r="AC821">
        <v>0</v>
      </c>
      <c r="AD821">
        <v>1</v>
      </c>
      <c r="AE821">
        <v>0</v>
      </c>
      <c r="AF821" t="s">
        <v>3</v>
      </c>
      <c r="AG821">
        <v>1</v>
      </c>
      <c r="AH821">
        <v>2</v>
      </c>
      <c r="AI821">
        <v>35384840</v>
      </c>
      <c r="AJ821">
        <v>821</v>
      </c>
      <c r="AK821">
        <v>0</v>
      </c>
      <c r="AL821">
        <v>0</v>
      </c>
      <c r="AM821">
        <v>0</v>
      </c>
      <c r="AN821">
        <v>0</v>
      </c>
      <c r="AO821">
        <v>0</v>
      </c>
      <c r="AP821">
        <v>0</v>
      </c>
      <c r="AQ821">
        <v>0</v>
      </c>
      <c r="AR821">
        <v>0</v>
      </c>
    </row>
    <row r="822" spans="1:44" x14ac:dyDescent="0.2">
      <c r="A822">
        <f>ROW(Source!A2563)</f>
        <v>2563</v>
      </c>
      <c r="B822">
        <v>35384911</v>
      </c>
      <c r="C822">
        <v>35384905</v>
      </c>
      <c r="D822">
        <v>35111398</v>
      </c>
      <c r="E822">
        <v>15872964</v>
      </c>
      <c r="F822">
        <v>1</v>
      </c>
      <c r="G822">
        <v>15872964</v>
      </c>
      <c r="H822">
        <v>1</v>
      </c>
      <c r="I822" t="s">
        <v>982</v>
      </c>
      <c r="J822" t="s">
        <v>3</v>
      </c>
      <c r="K822" t="s">
        <v>983</v>
      </c>
      <c r="L822">
        <v>1191</v>
      </c>
      <c r="N822">
        <v>1013</v>
      </c>
      <c r="O822" t="s">
        <v>984</v>
      </c>
      <c r="P822" t="s">
        <v>984</v>
      </c>
      <c r="Q822">
        <v>1</v>
      </c>
      <c r="X822">
        <v>2.2999999999999998</v>
      </c>
      <c r="Y822">
        <v>0</v>
      </c>
      <c r="Z822">
        <v>0</v>
      </c>
      <c r="AA822">
        <v>0</v>
      </c>
      <c r="AB822">
        <v>0</v>
      </c>
      <c r="AC822">
        <v>0</v>
      </c>
      <c r="AD822">
        <v>1</v>
      </c>
      <c r="AE822">
        <v>1</v>
      </c>
      <c r="AF822" t="s">
        <v>55</v>
      </c>
      <c r="AG822">
        <v>0.45999999999999996</v>
      </c>
      <c r="AH822">
        <v>2</v>
      </c>
      <c r="AI822">
        <v>35384906</v>
      </c>
      <c r="AJ822">
        <v>822</v>
      </c>
      <c r="AK822">
        <v>0</v>
      </c>
      <c r="AL822">
        <v>0</v>
      </c>
      <c r="AM822">
        <v>0</v>
      </c>
      <c r="AN822">
        <v>0</v>
      </c>
      <c r="AO822">
        <v>0</v>
      </c>
      <c r="AP822">
        <v>0</v>
      </c>
      <c r="AQ822">
        <v>0</v>
      </c>
      <c r="AR822">
        <v>0</v>
      </c>
    </row>
    <row r="823" spans="1:44" x14ac:dyDescent="0.2">
      <c r="A823">
        <f>ROW(Source!A2563)</f>
        <v>2563</v>
      </c>
      <c r="B823">
        <v>35384912</v>
      </c>
      <c r="C823">
        <v>35384905</v>
      </c>
      <c r="D823">
        <v>35112768</v>
      </c>
      <c r="E823">
        <v>1</v>
      </c>
      <c r="F823">
        <v>1</v>
      </c>
      <c r="G823">
        <v>15872964</v>
      </c>
      <c r="H823">
        <v>2</v>
      </c>
      <c r="I823" t="s">
        <v>1081</v>
      </c>
      <c r="J823" t="s">
        <v>1082</v>
      </c>
      <c r="K823" t="s">
        <v>1083</v>
      </c>
      <c r="L823">
        <v>1368</v>
      </c>
      <c r="N823">
        <v>1011</v>
      </c>
      <c r="O823" t="s">
        <v>988</v>
      </c>
      <c r="P823" t="s">
        <v>988</v>
      </c>
      <c r="Q823">
        <v>1</v>
      </c>
      <c r="X823">
        <v>0.14000000000000001</v>
      </c>
      <c r="Y823">
        <v>0</v>
      </c>
      <c r="Z823">
        <v>456.39</v>
      </c>
      <c r="AA823">
        <v>1.4</v>
      </c>
      <c r="AB823">
        <v>0</v>
      </c>
      <c r="AC823">
        <v>0</v>
      </c>
      <c r="AD823">
        <v>1</v>
      </c>
      <c r="AE823">
        <v>0</v>
      </c>
      <c r="AF823" t="s">
        <v>55</v>
      </c>
      <c r="AG823">
        <v>2.8000000000000004E-2</v>
      </c>
      <c r="AH823">
        <v>2</v>
      </c>
      <c r="AI823">
        <v>35384907</v>
      </c>
      <c r="AJ823">
        <v>823</v>
      </c>
      <c r="AK823">
        <v>0</v>
      </c>
      <c r="AL823">
        <v>0</v>
      </c>
      <c r="AM823">
        <v>0</v>
      </c>
      <c r="AN823">
        <v>0</v>
      </c>
      <c r="AO823">
        <v>0</v>
      </c>
      <c r="AP823">
        <v>0</v>
      </c>
      <c r="AQ823">
        <v>0</v>
      </c>
      <c r="AR823">
        <v>0</v>
      </c>
    </row>
    <row r="824" spans="1:44" x14ac:dyDescent="0.2">
      <c r="A824">
        <f>ROW(Source!A2563)</f>
        <v>2563</v>
      </c>
      <c r="B824">
        <v>35384913</v>
      </c>
      <c r="C824">
        <v>35384905</v>
      </c>
      <c r="D824">
        <v>35113206</v>
      </c>
      <c r="E824">
        <v>1</v>
      </c>
      <c r="F824">
        <v>1</v>
      </c>
      <c r="G824">
        <v>15872964</v>
      </c>
      <c r="H824">
        <v>2</v>
      </c>
      <c r="I824" t="s">
        <v>989</v>
      </c>
      <c r="J824" t="s">
        <v>990</v>
      </c>
      <c r="K824" t="s">
        <v>991</v>
      </c>
      <c r="L824">
        <v>1368</v>
      </c>
      <c r="N824">
        <v>1011</v>
      </c>
      <c r="O824" t="s">
        <v>988</v>
      </c>
      <c r="P824" t="s">
        <v>988</v>
      </c>
      <c r="Q824">
        <v>1</v>
      </c>
      <c r="X824">
        <v>0.04</v>
      </c>
      <c r="Y824">
        <v>0</v>
      </c>
      <c r="Z824">
        <v>4.72</v>
      </c>
      <c r="AA824">
        <v>0.1</v>
      </c>
      <c r="AB824">
        <v>0</v>
      </c>
      <c r="AC824">
        <v>0</v>
      </c>
      <c r="AD824">
        <v>1</v>
      </c>
      <c r="AE824">
        <v>0</v>
      </c>
      <c r="AF824" t="s">
        <v>55</v>
      </c>
      <c r="AG824">
        <v>8.0000000000000002E-3</v>
      </c>
      <c r="AH824">
        <v>2</v>
      </c>
      <c r="AI824">
        <v>35384908</v>
      </c>
      <c r="AJ824">
        <v>824</v>
      </c>
      <c r="AK824">
        <v>0</v>
      </c>
      <c r="AL824">
        <v>0</v>
      </c>
      <c r="AM824">
        <v>0</v>
      </c>
      <c r="AN824">
        <v>0</v>
      </c>
      <c r="AO824">
        <v>0</v>
      </c>
      <c r="AP824">
        <v>0</v>
      </c>
      <c r="AQ824">
        <v>0</v>
      </c>
      <c r="AR824">
        <v>0</v>
      </c>
    </row>
    <row r="825" spans="1:44" x14ac:dyDescent="0.2">
      <c r="A825">
        <f>ROW(Source!A2563)</f>
        <v>2563</v>
      </c>
      <c r="B825">
        <v>35384914</v>
      </c>
      <c r="C825">
        <v>35384905</v>
      </c>
      <c r="D825">
        <v>35113178</v>
      </c>
      <c r="E825">
        <v>1</v>
      </c>
      <c r="F825">
        <v>1</v>
      </c>
      <c r="G825">
        <v>15872964</v>
      </c>
      <c r="H825">
        <v>2</v>
      </c>
      <c r="I825" t="s">
        <v>1084</v>
      </c>
      <c r="J825" t="s">
        <v>1085</v>
      </c>
      <c r="K825" t="s">
        <v>1086</v>
      </c>
      <c r="L825">
        <v>1368</v>
      </c>
      <c r="N825">
        <v>1011</v>
      </c>
      <c r="O825" t="s">
        <v>988</v>
      </c>
      <c r="P825" t="s">
        <v>988</v>
      </c>
      <c r="Q825">
        <v>1</v>
      </c>
      <c r="X825">
        <v>0.22</v>
      </c>
      <c r="Y825">
        <v>0</v>
      </c>
      <c r="Z825">
        <v>9.8699999999999992</v>
      </c>
      <c r="AA825">
        <v>0.49</v>
      </c>
      <c r="AB825">
        <v>0</v>
      </c>
      <c r="AC825">
        <v>0</v>
      </c>
      <c r="AD825">
        <v>1</v>
      </c>
      <c r="AE825">
        <v>0</v>
      </c>
      <c r="AF825" t="s">
        <v>55</v>
      </c>
      <c r="AG825">
        <v>4.4000000000000004E-2</v>
      </c>
      <c r="AH825">
        <v>2</v>
      </c>
      <c r="AI825">
        <v>35384909</v>
      </c>
      <c r="AJ825">
        <v>825</v>
      </c>
      <c r="AK825">
        <v>0</v>
      </c>
      <c r="AL825">
        <v>0</v>
      </c>
      <c r="AM825">
        <v>0</v>
      </c>
      <c r="AN825">
        <v>0</v>
      </c>
      <c r="AO825">
        <v>0</v>
      </c>
      <c r="AP825">
        <v>0</v>
      </c>
      <c r="AQ825">
        <v>0</v>
      </c>
      <c r="AR825">
        <v>0</v>
      </c>
    </row>
    <row r="826" spans="1:44" x14ac:dyDescent="0.2">
      <c r="A826">
        <f>ROW(Source!A2563)</f>
        <v>2563</v>
      </c>
      <c r="B826">
        <v>35384915</v>
      </c>
      <c r="C826">
        <v>35384905</v>
      </c>
      <c r="D826">
        <v>35122221</v>
      </c>
      <c r="E826">
        <v>1</v>
      </c>
      <c r="F826">
        <v>1</v>
      </c>
      <c r="G826">
        <v>15872964</v>
      </c>
      <c r="H826">
        <v>3</v>
      </c>
      <c r="I826" t="s">
        <v>128</v>
      </c>
      <c r="J826" t="s">
        <v>130</v>
      </c>
      <c r="K826" t="s">
        <v>129</v>
      </c>
      <c r="L826">
        <v>1354</v>
      </c>
      <c r="N826">
        <v>1010</v>
      </c>
      <c r="O826" t="s">
        <v>52</v>
      </c>
      <c r="P826" t="s">
        <v>52</v>
      </c>
      <c r="Q826">
        <v>1</v>
      </c>
      <c r="X826">
        <v>1</v>
      </c>
      <c r="Y826">
        <v>2206.16</v>
      </c>
      <c r="Z826">
        <v>0</v>
      </c>
      <c r="AA826">
        <v>0</v>
      </c>
      <c r="AB826">
        <v>0</v>
      </c>
      <c r="AC826">
        <v>0</v>
      </c>
      <c r="AD826">
        <v>1</v>
      </c>
      <c r="AE826">
        <v>0</v>
      </c>
      <c r="AF826" t="s">
        <v>54</v>
      </c>
      <c r="AG826">
        <v>0</v>
      </c>
      <c r="AH826">
        <v>2</v>
      </c>
      <c r="AI826">
        <v>35384910</v>
      </c>
      <c r="AJ826">
        <v>826</v>
      </c>
      <c r="AK826">
        <v>0</v>
      </c>
      <c r="AL826">
        <v>0</v>
      </c>
      <c r="AM826">
        <v>0</v>
      </c>
      <c r="AN826">
        <v>0</v>
      </c>
      <c r="AO826">
        <v>0</v>
      </c>
      <c r="AP826">
        <v>0</v>
      </c>
      <c r="AQ826">
        <v>0</v>
      </c>
      <c r="AR826">
        <v>0</v>
      </c>
    </row>
    <row r="827" spans="1:44" x14ac:dyDescent="0.2">
      <c r="A827">
        <f>ROW(Source!A2564)</f>
        <v>2564</v>
      </c>
      <c r="B827">
        <v>35384922</v>
      </c>
      <c r="C827">
        <v>35384916</v>
      </c>
      <c r="D827">
        <v>35111398</v>
      </c>
      <c r="E827">
        <v>15872964</v>
      </c>
      <c r="F827">
        <v>1</v>
      </c>
      <c r="G827">
        <v>15872964</v>
      </c>
      <c r="H827">
        <v>1</v>
      </c>
      <c r="I827" t="s">
        <v>982</v>
      </c>
      <c r="J827" t="s">
        <v>3</v>
      </c>
      <c r="K827" t="s">
        <v>983</v>
      </c>
      <c r="L827">
        <v>1191</v>
      </c>
      <c r="N827">
        <v>1013</v>
      </c>
      <c r="O827" t="s">
        <v>984</v>
      </c>
      <c r="P827" t="s">
        <v>984</v>
      </c>
      <c r="Q827">
        <v>1</v>
      </c>
      <c r="X827">
        <v>2.2999999999999998</v>
      </c>
      <c r="Y827">
        <v>0</v>
      </c>
      <c r="Z827">
        <v>0</v>
      </c>
      <c r="AA827">
        <v>0</v>
      </c>
      <c r="AB827">
        <v>0</v>
      </c>
      <c r="AC827">
        <v>0</v>
      </c>
      <c r="AD827">
        <v>1</v>
      </c>
      <c r="AE827">
        <v>1</v>
      </c>
      <c r="AF827" t="s">
        <v>3</v>
      </c>
      <c r="AG827">
        <v>2.2999999999999998</v>
      </c>
      <c r="AH827">
        <v>2</v>
      </c>
      <c r="AI827">
        <v>35384917</v>
      </c>
      <c r="AJ827">
        <v>827</v>
      </c>
      <c r="AK827">
        <v>0</v>
      </c>
      <c r="AL827">
        <v>0</v>
      </c>
      <c r="AM827">
        <v>0</v>
      </c>
      <c r="AN827">
        <v>0</v>
      </c>
      <c r="AO827">
        <v>0</v>
      </c>
      <c r="AP827">
        <v>0</v>
      </c>
      <c r="AQ827">
        <v>0</v>
      </c>
      <c r="AR827">
        <v>0</v>
      </c>
    </row>
    <row r="828" spans="1:44" x14ac:dyDescent="0.2">
      <c r="A828">
        <f>ROW(Source!A2564)</f>
        <v>2564</v>
      </c>
      <c r="B828">
        <v>35384923</v>
      </c>
      <c r="C828">
        <v>35384916</v>
      </c>
      <c r="D828">
        <v>35112768</v>
      </c>
      <c r="E828">
        <v>1</v>
      </c>
      <c r="F828">
        <v>1</v>
      </c>
      <c r="G828">
        <v>15872964</v>
      </c>
      <c r="H828">
        <v>2</v>
      </c>
      <c r="I828" t="s">
        <v>1081</v>
      </c>
      <c r="J828" t="s">
        <v>1082</v>
      </c>
      <c r="K828" t="s">
        <v>1083</v>
      </c>
      <c r="L828">
        <v>1368</v>
      </c>
      <c r="N828">
        <v>1011</v>
      </c>
      <c r="O828" t="s">
        <v>988</v>
      </c>
      <c r="P828" t="s">
        <v>988</v>
      </c>
      <c r="Q828">
        <v>1</v>
      </c>
      <c r="X828">
        <v>0.14000000000000001</v>
      </c>
      <c r="Y828">
        <v>0</v>
      </c>
      <c r="Z828">
        <v>456.39</v>
      </c>
      <c r="AA828">
        <v>1.4</v>
      </c>
      <c r="AB828">
        <v>0</v>
      </c>
      <c r="AC828">
        <v>0</v>
      </c>
      <c r="AD828">
        <v>1</v>
      </c>
      <c r="AE828">
        <v>0</v>
      </c>
      <c r="AF828" t="s">
        <v>3</v>
      </c>
      <c r="AG828">
        <v>0.14000000000000001</v>
      </c>
      <c r="AH828">
        <v>2</v>
      </c>
      <c r="AI828">
        <v>35384918</v>
      </c>
      <c r="AJ828">
        <v>828</v>
      </c>
      <c r="AK828">
        <v>0</v>
      </c>
      <c r="AL828">
        <v>0</v>
      </c>
      <c r="AM828">
        <v>0</v>
      </c>
      <c r="AN828">
        <v>0</v>
      </c>
      <c r="AO828">
        <v>0</v>
      </c>
      <c r="AP828">
        <v>0</v>
      </c>
      <c r="AQ828">
        <v>0</v>
      </c>
      <c r="AR828">
        <v>0</v>
      </c>
    </row>
    <row r="829" spans="1:44" x14ac:dyDescent="0.2">
      <c r="A829">
        <f>ROW(Source!A2564)</f>
        <v>2564</v>
      </c>
      <c r="B829">
        <v>35384924</v>
      </c>
      <c r="C829">
        <v>35384916</v>
      </c>
      <c r="D829">
        <v>35113206</v>
      </c>
      <c r="E829">
        <v>1</v>
      </c>
      <c r="F829">
        <v>1</v>
      </c>
      <c r="G829">
        <v>15872964</v>
      </c>
      <c r="H829">
        <v>2</v>
      </c>
      <c r="I829" t="s">
        <v>989</v>
      </c>
      <c r="J829" t="s">
        <v>990</v>
      </c>
      <c r="K829" t="s">
        <v>991</v>
      </c>
      <c r="L829">
        <v>1368</v>
      </c>
      <c r="N829">
        <v>1011</v>
      </c>
      <c r="O829" t="s">
        <v>988</v>
      </c>
      <c r="P829" t="s">
        <v>988</v>
      </c>
      <c r="Q829">
        <v>1</v>
      </c>
      <c r="X829">
        <v>0.04</v>
      </c>
      <c r="Y829">
        <v>0</v>
      </c>
      <c r="Z829">
        <v>4.72</v>
      </c>
      <c r="AA829">
        <v>0.1</v>
      </c>
      <c r="AB829">
        <v>0</v>
      </c>
      <c r="AC829">
        <v>0</v>
      </c>
      <c r="AD829">
        <v>1</v>
      </c>
      <c r="AE829">
        <v>0</v>
      </c>
      <c r="AF829" t="s">
        <v>3</v>
      </c>
      <c r="AG829">
        <v>0.04</v>
      </c>
      <c r="AH829">
        <v>2</v>
      </c>
      <c r="AI829">
        <v>35384919</v>
      </c>
      <c r="AJ829">
        <v>829</v>
      </c>
      <c r="AK829">
        <v>0</v>
      </c>
      <c r="AL829">
        <v>0</v>
      </c>
      <c r="AM829">
        <v>0</v>
      </c>
      <c r="AN829">
        <v>0</v>
      </c>
      <c r="AO829">
        <v>0</v>
      </c>
      <c r="AP829">
        <v>0</v>
      </c>
      <c r="AQ829">
        <v>0</v>
      </c>
      <c r="AR829">
        <v>0</v>
      </c>
    </row>
    <row r="830" spans="1:44" x14ac:dyDescent="0.2">
      <c r="A830">
        <f>ROW(Source!A2564)</f>
        <v>2564</v>
      </c>
      <c r="B830">
        <v>35384925</v>
      </c>
      <c r="C830">
        <v>35384916</v>
      </c>
      <c r="D830">
        <v>35113178</v>
      </c>
      <c r="E830">
        <v>1</v>
      </c>
      <c r="F830">
        <v>1</v>
      </c>
      <c r="G830">
        <v>15872964</v>
      </c>
      <c r="H830">
        <v>2</v>
      </c>
      <c r="I830" t="s">
        <v>1084</v>
      </c>
      <c r="J830" t="s">
        <v>1085</v>
      </c>
      <c r="K830" t="s">
        <v>1086</v>
      </c>
      <c r="L830">
        <v>1368</v>
      </c>
      <c r="N830">
        <v>1011</v>
      </c>
      <c r="O830" t="s">
        <v>988</v>
      </c>
      <c r="P830" t="s">
        <v>988</v>
      </c>
      <c r="Q830">
        <v>1</v>
      </c>
      <c r="X830">
        <v>0.22</v>
      </c>
      <c r="Y830">
        <v>0</v>
      </c>
      <c r="Z830">
        <v>9.8699999999999992</v>
      </c>
      <c r="AA830">
        <v>0.49</v>
      </c>
      <c r="AB830">
        <v>0</v>
      </c>
      <c r="AC830">
        <v>0</v>
      </c>
      <c r="AD830">
        <v>1</v>
      </c>
      <c r="AE830">
        <v>0</v>
      </c>
      <c r="AF830" t="s">
        <v>3</v>
      </c>
      <c r="AG830">
        <v>0.22</v>
      </c>
      <c r="AH830">
        <v>2</v>
      </c>
      <c r="AI830">
        <v>35384920</v>
      </c>
      <c r="AJ830">
        <v>830</v>
      </c>
      <c r="AK830">
        <v>0</v>
      </c>
      <c r="AL830">
        <v>0</v>
      </c>
      <c r="AM830">
        <v>0</v>
      </c>
      <c r="AN830">
        <v>0</v>
      </c>
      <c r="AO830">
        <v>0</v>
      </c>
      <c r="AP830">
        <v>0</v>
      </c>
      <c r="AQ830">
        <v>0</v>
      </c>
      <c r="AR830">
        <v>0</v>
      </c>
    </row>
    <row r="831" spans="1:44" x14ac:dyDescent="0.2">
      <c r="A831">
        <f>ROW(Source!A2564)</f>
        <v>2564</v>
      </c>
      <c r="B831">
        <v>35384926</v>
      </c>
      <c r="C831">
        <v>35384916</v>
      </c>
      <c r="D831">
        <v>35122221</v>
      </c>
      <c r="E831">
        <v>1</v>
      </c>
      <c r="F831">
        <v>1</v>
      </c>
      <c r="G831">
        <v>15872964</v>
      </c>
      <c r="H831">
        <v>3</v>
      </c>
      <c r="I831" t="s">
        <v>128</v>
      </c>
      <c r="J831" t="s">
        <v>130</v>
      </c>
      <c r="K831" t="s">
        <v>129</v>
      </c>
      <c r="L831">
        <v>1354</v>
      </c>
      <c r="N831">
        <v>1010</v>
      </c>
      <c r="O831" t="s">
        <v>52</v>
      </c>
      <c r="P831" t="s">
        <v>52</v>
      </c>
      <c r="Q831">
        <v>1</v>
      </c>
      <c r="X831">
        <v>1</v>
      </c>
      <c r="Y831">
        <v>2206.16</v>
      </c>
      <c r="Z831">
        <v>0</v>
      </c>
      <c r="AA831">
        <v>0</v>
      </c>
      <c r="AB831">
        <v>0</v>
      </c>
      <c r="AC831">
        <v>0</v>
      </c>
      <c r="AD831">
        <v>1</v>
      </c>
      <c r="AE831">
        <v>0</v>
      </c>
      <c r="AF831" t="s">
        <v>3</v>
      </c>
      <c r="AG831">
        <v>1</v>
      </c>
      <c r="AH831">
        <v>2</v>
      </c>
      <c r="AI831">
        <v>35384921</v>
      </c>
      <c r="AJ831">
        <v>831</v>
      </c>
      <c r="AK831">
        <v>0</v>
      </c>
      <c r="AL831">
        <v>0</v>
      </c>
      <c r="AM831">
        <v>0</v>
      </c>
      <c r="AN831">
        <v>0</v>
      </c>
      <c r="AO831">
        <v>0</v>
      </c>
      <c r="AP831">
        <v>0</v>
      </c>
      <c r="AQ831">
        <v>0</v>
      </c>
      <c r="AR831">
        <v>0</v>
      </c>
    </row>
    <row r="832" spans="1:44" x14ac:dyDescent="0.2">
      <c r="A832">
        <f>ROW(Source!A2601)</f>
        <v>2601</v>
      </c>
      <c r="B832">
        <v>35384992</v>
      </c>
      <c r="C832">
        <v>35384986</v>
      </c>
      <c r="D832">
        <v>35111398</v>
      </c>
      <c r="E832">
        <v>15872964</v>
      </c>
      <c r="F832">
        <v>1</v>
      </c>
      <c r="G832">
        <v>15872964</v>
      </c>
      <c r="H832">
        <v>1</v>
      </c>
      <c r="I832" t="s">
        <v>982</v>
      </c>
      <c r="J832" t="s">
        <v>3</v>
      </c>
      <c r="K832" t="s">
        <v>983</v>
      </c>
      <c r="L832">
        <v>1191</v>
      </c>
      <c r="N832">
        <v>1013</v>
      </c>
      <c r="O832" t="s">
        <v>984</v>
      </c>
      <c r="P832" t="s">
        <v>984</v>
      </c>
      <c r="Q832">
        <v>1</v>
      </c>
      <c r="X832">
        <v>2.2999999999999998</v>
      </c>
      <c r="Y832">
        <v>0</v>
      </c>
      <c r="Z832">
        <v>0</v>
      </c>
      <c r="AA832">
        <v>0</v>
      </c>
      <c r="AB832">
        <v>0</v>
      </c>
      <c r="AC832">
        <v>0</v>
      </c>
      <c r="AD832">
        <v>1</v>
      </c>
      <c r="AE832">
        <v>1</v>
      </c>
      <c r="AF832" t="s">
        <v>55</v>
      </c>
      <c r="AG832">
        <v>0.45999999999999996</v>
      </c>
      <c r="AH832">
        <v>2</v>
      </c>
      <c r="AI832">
        <v>35384987</v>
      </c>
      <c r="AJ832">
        <v>832</v>
      </c>
      <c r="AK832">
        <v>0</v>
      </c>
      <c r="AL832">
        <v>0</v>
      </c>
      <c r="AM832">
        <v>0</v>
      </c>
      <c r="AN832">
        <v>0</v>
      </c>
      <c r="AO832">
        <v>0</v>
      </c>
      <c r="AP832">
        <v>0</v>
      </c>
      <c r="AQ832">
        <v>0</v>
      </c>
      <c r="AR832">
        <v>0</v>
      </c>
    </row>
    <row r="833" spans="1:44" x14ac:dyDescent="0.2">
      <c r="A833">
        <f>ROW(Source!A2601)</f>
        <v>2601</v>
      </c>
      <c r="B833">
        <v>35384993</v>
      </c>
      <c r="C833">
        <v>35384986</v>
      </c>
      <c r="D833">
        <v>35112768</v>
      </c>
      <c r="E833">
        <v>1</v>
      </c>
      <c r="F833">
        <v>1</v>
      </c>
      <c r="G833">
        <v>15872964</v>
      </c>
      <c r="H833">
        <v>2</v>
      </c>
      <c r="I833" t="s">
        <v>1081</v>
      </c>
      <c r="J833" t="s">
        <v>1082</v>
      </c>
      <c r="K833" t="s">
        <v>1083</v>
      </c>
      <c r="L833">
        <v>1368</v>
      </c>
      <c r="N833">
        <v>1011</v>
      </c>
      <c r="O833" t="s">
        <v>988</v>
      </c>
      <c r="P833" t="s">
        <v>988</v>
      </c>
      <c r="Q833">
        <v>1</v>
      </c>
      <c r="X833">
        <v>0.14000000000000001</v>
      </c>
      <c r="Y833">
        <v>0</v>
      </c>
      <c r="Z833">
        <v>456.39</v>
      </c>
      <c r="AA833">
        <v>1.4</v>
      </c>
      <c r="AB833">
        <v>0</v>
      </c>
      <c r="AC833">
        <v>0</v>
      </c>
      <c r="AD833">
        <v>1</v>
      </c>
      <c r="AE833">
        <v>0</v>
      </c>
      <c r="AF833" t="s">
        <v>55</v>
      </c>
      <c r="AG833">
        <v>2.8000000000000004E-2</v>
      </c>
      <c r="AH833">
        <v>2</v>
      </c>
      <c r="AI833">
        <v>35384988</v>
      </c>
      <c r="AJ833">
        <v>833</v>
      </c>
      <c r="AK833">
        <v>0</v>
      </c>
      <c r="AL833">
        <v>0</v>
      </c>
      <c r="AM833">
        <v>0</v>
      </c>
      <c r="AN833">
        <v>0</v>
      </c>
      <c r="AO833">
        <v>0</v>
      </c>
      <c r="AP833">
        <v>0</v>
      </c>
      <c r="AQ833">
        <v>0</v>
      </c>
      <c r="AR833">
        <v>0</v>
      </c>
    </row>
    <row r="834" spans="1:44" x14ac:dyDescent="0.2">
      <c r="A834">
        <f>ROW(Source!A2601)</f>
        <v>2601</v>
      </c>
      <c r="B834">
        <v>35384994</v>
      </c>
      <c r="C834">
        <v>35384986</v>
      </c>
      <c r="D834">
        <v>35113206</v>
      </c>
      <c r="E834">
        <v>1</v>
      </c>
      <c r="F834">
        <v>1</v>
      </c>
      <c r="G834">
        <v>15872964</v>
      </c>
      <c r="H834">
        <v>2</v>
      </c>
      <c r="I834" t="s">
        <v>989</v>
      </c>
      <c r="J834" t="s">
        <v>990</v>
      </c>
      <c r="K834" t="s">
        <v>991</v>
      </c>
      <c r="L834">
        <v>1368</v>
      </c>
      <c r="N834">
        <v>1011</v>
      </c>
      <c r="O834" t="s">
        <v>988</v>
      </c>
      <c r="P834" t="s">
        <v>988</v>
      </c>
      <c r="Q834">
        <v>1</v>
      </c>
      <c r="X834">
        <v>0.04</v>
      </c>
      <c r="Y834">
        <v>0</v>
      </c>
      <c r="Z834">
        <v>4.72</v>
      </c>
      <c r="AA834">
        <v>0.1</v>
      </c>
      <c r="AB834">
        <v>0</v>
      </c>
      <c r="AC834">
        <v>0</v>
      </c>
      <c r="AD834">
        <v>1</v>
      </c>
      <c r="AE834">
        <v>0</v>
      </c>
      <c r="AF834" t="s">
        <v>55</v>
      </c>
      <c r="AG834">
        <v>8.0000000000000002E-3</v>
      </c>
      <c r="AH834">
        <v>2</v>
      </c>
      <c r="AI834">
        <v>35384989</v>
      </c>
      <c r="AJ834">
        <v>834</v>
      </c>
      <c r="AK834">
        <v>0</v>
      </c>
      <c r="AL834">
        <v>0</v>
      </c>
      <c r="AM834">
        <v>0</v>
      </c>
      <c r="AN834">
        <v>0</v>
      </c>
      <c r="AO834">
        <v>0</v>
      </c>
      <c r="AP834">
        <v>0</v>
      </c>
      <c r="AQ834">
        <v>0</v>
      </c>
      <c r="AR834">
        <v>0</v>
      </c>
    </row>
    <row r="835" spans="1:44" x14ac:dyDescent="0.2">
      <c r="A835">
        <f>ROW(Source!A2601)</f>
        <v>2601</v>
      </c>
      <c r="B835">
        <v>35384995</v>
      </c>
      <c r="C835">
        <v>35384986</v>
      </c>
      <c r="D835">
        <v>35113178</v>
      </c>
      <c r="E835">
        <v>1</v>
      </c>
      <c r="F835">
        <v>1</v>
      </c>
      <c r="G835">
        <v>15872964</v>
      </c>
      <c r="H835">
        <v>2</v>
      </c>
      <c r="I835" t="s">
        <v>1084</v>
      </c>
      <c r="J835" t="s">
        <v>1085</v>
      </c>
      <c r="K835" t="s">
        <v>1086</v>
      </c>
      <c r="L835">
        <v>1368</v>
      </c>
      <c r="N835">
        <v>1011</v>
      </c>
      <c r="O835" t="s">
        <v>988</v>
      </c>
      <c r="P835" t="s">
        <v>988</v>
      </c>
      <c r="Q835">
        <v>1</v>
      </c>
      <c r="X835">
        <v>0.22</v>
      </c>
      <c r="Y835">
        <v>0</v>
      </c>
      <c r="Z835">
        <v>9.8699999999999992</v>
      </c>
      <c r="AA835">
        <v>0.49</v>
      </c>
      <c r="AB835">
        <v>0</v>
      </c>
      <c r="AC835">
        <v>0</v>
      </c>
      <c r="AD835">
        <v>1</v>
      </c>
      <c r="AE835">
        <v>0</v>
      </c>
      <c r="AF835" t="s">
        <v>55</v>
      </c>
      <c r="AG835">
        <v>4.4000000000000004E-2</v>
      </c>
      <c r="AH835">
        <v>2</v>
      </c>
      <c r="AI835">
        <v>35384990</v>
      </c>
      <c r="AJ835">
        <v>835</v>
      </c>
      <c r="AK835">
        <v>0</v>
      </c>
      <c r="AL835">
        <v>0</v>
      </c>
      <c r="AM835">
        <v>0</v>
      </c>
      <c r="AN835">
        <v>0</v>
      </c>
      <c r="AO835">
        <v>0</v>
      </c>
      <c r="AP835">
        <v>0</v>
      </c>
      <c r="AQ835">
        <v>0</v>
      </c>
      <c r="AR835">
        <v>0</v>
      </c>
    </row>
    <row r="836" spans="1:44" x14ac:dyDescent="0.2">
      <c r="A836">
        <f>ROW(Source!A2601)</f>
        <v>2601</v>
      </c>
      <c r="B836">
        <v>35384996</v>
      </c>
      <c r="C836">
        <v>35384986</v>
      </c>
      <c r="D836">
        <v>35122221</v>
      </c>
      <c r="E836">
        <v>1</v>
      </c>
      <c r="F836">
        <v>1</v>
      </c>
      <c r="G836">
        <v>15872964</v>
      </c>
      <c r="H836">
        <v>3</v>
      </c>
      <c r="I836" t="s">
        <v>128</v>
      </c>
      <c r="J836" t="s">
        <v>130</v>
      </c>
      <c r="K836" t="s">
        <v>129</v>
      </c>
      <c r="L836">
        <v>1354</v>
      </c>
      <c r="N836">
        <v>1010</v>
      </c>
      <c r="O836" t="s">
        <v>52</v>
      </c>
      <c r="P836" t="s">
        <v>52</v>
      </c>
      <c r="Q836">
        <v>1</v>
      </c>
      <c r="X836">
        <v>1</v>
      </c>
      <c r="Y836">
        <v>2206.16</v>
      </c>
      <c r="Z836">
        <v>0</v>
      </c>
      <c r="AA836">
        <v>0</v>
      </c>
      <c r="AB836">
        <v>0</v>
      </c>
      <c r="AC836">
        <v>0</v>
      </c>
      <c r="AD836">
        <v>1</v>
      </c>
      <c r="AE836">
        <v>0</v>
      </c>
      <c r="AF836" t="s">
        <v>54</v>
      </c>
      <c r="AG836">
        <v>0</v>
      </c>
      <c r="AH836">
        <v>2</v>
      </c>
      <c r="AI836">
        <v>35384991</v>
      </c>
      <c r="AJ836">
        <v>836</v>
      </c>
      <c r="AK836">
        <v>0</v>
      </c>
      <c r="AL836">
        <v>0</v>
      </c>
      <c r="AM836">
        <v>0</v>
      </c>
      <c r="AN836">
        <v>0</v>
      </c>
      <c r="AO836">
        <v>0</v>
      </c>
      <c r="AP836">
        <v>0</v>
      </c>
      <c r="AQ836">
        <v>0</v>
      </c>
      <c r="AR836">
        <v>0</v>
      </c>
    </row>
    <row r="837" spans="1:44" x14ac:dyDescent="0.2">
      <c r="A837">
        <f>ROW(Source!A2602)</f>
        <v>2602</v>
      </c>
      <c r="B837">
        <v>35385003</v>
      </c>
      <c r="C837">
        <v>35384997</v>
      </c>
      <c r="D837">
        <v>35111398</v>
      </c>
      <c r="E837">
        <v>15872964</v>
      </c>
      <c r="F837">
        <v>1</v>
      </c>
      <c r="G837">
        <v>15872964</v>
      </c>
      <c r="H837">
        <v>1</v>
      </c>
      <c r="I837" t="s">
        <v>982</v>
      </c>
      <c r="J837" t="s">
        <v>3</v>
      </c>
      <c r="K837" t="s">
        <v>983</v>
      </c>
      <c r="L837">
        <v>1191</v>
      </c>
      <c r="N837">
        <v>1013</v>
      </c>
      <c r="O837" t="s">
        <v>984</v>
      </c>
      <c r="P837" t="s">
        <v>984</v>
      </c>
      <c r="Q837">
        <v>1</v>
      </c>
      <c r="X837">
        <v>2.2999999999999998</v>
      </c>
      <c r="Y837">
        <v>0</v>
      </c>
      <c r="Z837">
        <v>0</v>
      </c>
      <c r="AA837">
        <v>0</v>
      </c>
      <c r="AB837">
        <v>0</v>
      </c>
      <c r="AC837">
        <v>0</v>
      </c>
      <c r="AD837">
        <v>1</v>
      </c>
      <c r="AE837">
        <v>1</v>
      </c>
      <c r="AF837" t="s">
        <v>3</v>
      </c>
      <c r="AG837">
        <v>2.2999999999999998</v>
      </c>
      <c r="AH837">
        <v>2</v>
      </c>
      <c r="AI837">
        <v>35384998</v>
      </c>
      <c r="AJ837">
        <v>837</v>
      </c>
      <c r="AK837">
        <v>0</v>
      </c>
      <c r="AL837">
        <v>0</v>
      </c>
      <c r="AM837">
        <v>0</v>
      </c>
      <c r="AN837">
        <v>0</v>
      </c>
      <c r="AO837">
        <v>0</v>
      </c>
      <c r="AP837">
        <v>0</v>
      </c>
      <c r="AQ837">
        <v>0</v>
      </c>
      <c r="AR837">
        <v>0</v>
      </c>
    </row>
    <row r="838" spans="1:44" x14ac:dyDescent="0.2">
      <c r="A838">
        <f>ROW(Source!A2602)</f>
        <v>2602</v>
      </c>
      <c r="B838">
        <v>35385004</v>
      </c>
      <c r="C838">
        <v>35384997</v>
      </c>
      <c r="D838">
        <v>35112768</v>
      </c>
      <c r="E838">
        <v>1</v>
      </c>
      <c r="F838">
        <v>1</v>
      </c>
      <c r="G838">
        <v>15872964</v>
      </c>
      <c r="H838">
        <v>2</v>
      </c>
      <c r="I838" t="s">
        <v>1081</v>
      </c>
      <c r="J838" t="s">
        <v>1082</v>
      </c>
      <c r="K838" t="s">
        <v>1083</v>
      </c>
      <c r="L838">
        <v>1368</v>
      </c>
      <c r="N838">
        <v>1011</v>
      </c>
      <c r="O838" t="s">
        <v>988</v>
      </c>
      <c r="P838" t="s">
        <v>988</v>
      </c>
      <c r="Q838">
        <v>1</v>
      </c>
      <c r="X838">
        <v>0.14000000000000001</v>
      </c>
      <c r="Y838">
        <v>0</v>
      </c>
      <c r="Z838">
        <v>456.39</v>
      </c>
      <c r="AA838">
        <v>1.4</v>
      </c>
      <c r="AB838">
        <v>0</v>
      </c>
      <c r="AC838">
        <v>0</v>
      </c>
      <c r="AD838">
        <v>1</v>
      </c>
      <c r="AE838">
        <v>0</v>
      </c>
      <c r="AF838" t="s">
        <v>3</v>
      </c>
      <c r="AG838">
        <v>0.14000000000000001</v>
      </c>
      <c r="AH838">
        <v>2</v>
      </c>
      <c r="AI838">
        <v>35384999</v>
      </c>
      <c r="AJ838">
        <v>838</v>
      </c>
      <c r="AK838">
        <v>0</v>
      </c>
      <c r="AL838">
        <v>0</v>
      </c>
      <c r="AM838">
        <v>0</v>
      </c>
      <c r="AN838">
        <v>0</v>
      </c>
      <c r="AO838">
        <v>0</v>
      </c>
      <c r="AP838">
        <v>0</v>
      </c>
      <c r="AQ838">
        <v>0</v>
      </c>
      <c r="AR838">
        <v>0</v>
      </c>
    </row>
    <row r="839" spans="1:44" x14ac:dyDescent="0.2">
      <c r="A839">
        <f>ROW(Source!A2602)</f>
        <v>2602</v>
      </c>
      <c r="B839">
        <v>35385005</v>
      </c>
      <c r="C839">
        <v>35384997</v>
      </c>
      <c r="D839">
        <v>35113206</v>
      </c>
      <c r="E839">
        <v>1</v>
      </c>
      <c r="F839">
        <v>1</v>
      </c>
      <c r="G839">
        <v>15872964</v>
      </c>
      <c r="H839">
        <v>2</v>
      </c>
      <c r="I839" t="s">
        <v>989</v>
      </c>
      <c r="J839" t="s">
        <v>990</v>
      </c>
      <c r="K839" t="s">
        <v>991</v>
      </c>
      <c r="L839">
        <v>1368</v>
      </c>
      <c r="N839">
        <v>1011</v>
      </c>
      <c r="O839" t="s">
        <v>988</v>
      </c>
      <c r="P839" t="s">
        <v>988</v>
      </c>
      <c r="Q839">
        <v>1</v>
      </c>
      <c r="X839">
        <v>0.04</v>
      </c>
      <c r="Y839">
        <v>0</v>
      </c>
      <c r="Z839">
        <v>4.72</v>
      </c>
      <c r="AA839">
        <v>0.1</v>
      </c>
      <c r="AB839">
        <v>0</v>
      </c>
      <c r="AC839">
        <v>0</v>
      </c>
      <c r="AD839">
        <v>1</v>
      </c>
      <c r="AE839">
        <v>0</v>
      </c>
      <c r="AF839" t="s">
        <v>3</v>
      </c>
      <c r="AG839">
        <v>0.04</v>
      </c>
      <c r="AH839">
        <v>2</v>
      </c>
      <c r="AI839">
        <v>35385000</v>
      </c>
      <c r="AJ839">
        <v>839</v>
      </c>
      <c r="AK839">
        <v>0</v>
      </c>
      <c r="AL839">
        <v>0</v>
      </c>
      <c r="AM839">
        <v>0</v>
      </c>
      <c r="AN839">
        <v>0</v>
      </c>
      <c r="AO839">
        <v>0</v>
      </c>
      <c r="AP839">
        <v>0</v>
      </c>
      <c r="AQ839">
        <v>0</v>
      </c>
      <c r="AR839">
        <v>0</v>
      </c>
    </row>
    <row r="840" spans="1:44" x14ac:dyDescent="0.2">
      <c r="A840">
        <f>ROW(Source!A2602)</f>
        <v>2602</v>
      </c>
      <c r="B840">
        <v>35385006</v>
      </c>
      <c r="C840">
        <v>35384997</v>
      </c>
      <c r="D840">
        <v>35113178</v>
      </c>
      <c r="E840">
        <v>1</v>
      </c>
      <c r="F840">
        <v>1</v>
      </c>
      <c r="G840">
        <v>15872964</v>
      </c>
      <c r="H840">
        <v>2</v>
      </c>
      <c r="I840" t="s">
        <v>1084</v>
      </c>
      <c r="J840" t="s">
        <v>1085</v>
      </c>
      <c r="K840" t="s">
        <v>1086</v>
      </c>
      <c r="L840">
        <v>1368</v>
      </c>
      <c r="N840">
        <v>1011</v>
      </c>
      <c r="O840" t="s">
        <v>988</v>
      </c>
      <c r="P840" t="s">
        <v>988</v>
      </c>
      <c r="Q840">
        <v>1</v>
      </c>
      <c r="X840">
        <v>0.22</v>
      </c>
      <c r="Y840">
        <v>0</v>
      </c>
      <c r="Z840">
        <v>9.8699999999999992</v>
      </c>
      <c r="AA840">
        <v>0.49</v>
      </c>
      <c r="AB840">
        <v>0</v>
      </c>
      <c r="AC840">
        <v>0</v>
      </c>
      <c r="AD840">
        <v>1</v>
      </c>
      <c r="AE840">
        <v>0</v>
      </c>
      <c r="AF840" t="s">
        <v>3</v>
      </c>
      <c r="AG840">
        <v>0.22</v>
      </c>
      <c r="AH840">
        <v>2</v>
      </c>
      <c r="AI840">
        <v>35385001</v>
      </c>
      <c r="AJ840">
        <v>840</v>
      </c>
      <c r="AK840">
        <v>0</v>
      </c>
      <c r="AL840">
        <v>0</v>
      </c>
      <c r="AM840">
        <v>0</v>
      </c>
      <c r="AN840">
        <v>0</v>
      </c>
      <c r="AO840">
        <v>0</v>
      </c>
      <c r="AP840">
        <v>0</v>
      </c>
      <c r="AQ840">
        <v>0</v>
      </c>
      <c r="AR840">
        <v>0</v>
      </c>
    </row>
    <row r="841" spans="1:44" x14ac:dyDescent="0.2">
      <c r="A841">
        <f>ROW(Source!A2602)</f>
        <v>2602</v>
      </c>
      <c r="B841">
        <v>35385007</v>
      </c>
      <c r="C841">
        <v>35384997</v>
      </c>
      <c r="D841">
        <v>35122221</v>
      </c>
      <c r="E841">
        <v>1</v>
      </c>
      <c r="F841">
        <v>1</v>
      </c>
      <c r="G841">
        <v>15872964</v>
      </c>
      <c r="H841">
        <v>3</v>
      </c>
      <c r="I841" t="s">
        <v>128</v>
      </c>
      <c r="J841" t="s">
        <v>130</v>
      </c>
      <c r="K841" t="s">
        <v>129</v>
      </c>
      <c r="L841">
        <v>1354</v>
      </c>
      <c r="N841">
        <v>1010</v>
      </c>
      <c r="O841" t="s">
        <v>52</v>
      </c>
      <c r="P841" t="s">
        <v>52</v>
      </c>
      <c r="Q841">
        <v>1</v>
      </c>
      <c r="X841">
        <v>1</v>
      </c>
      <c r="Y841">
        <v>2206.16</v>
      </c>
      <c r="Z841">
        <v>0</v>
      </c>
      <c r="AA841">
        <v>0</v>
      </c>
      <c r="AB841">
        <v>0</v>
      </c>
      <c r="AC841">
        <v>0</v>
      </c>
      <c r="AD841">
        <v>1</v>
      </c>
      <c r="AE841">
        <v>0</v>
      </c>
      <c r="AF841" t="s">
        <v>3</v>
      </c>
      <c r="AG841">
        <v>1</v>
      </c>
      <c r="AH841">
        <v>2</v>
      </c>
      <c r="AI841">
        <v>35385002</v>
      </c>
      <c r="AJ841">
        <v>841</v>
      </c>
      <c r="AK841">
        <v>0</v>
      </c>
      <c r="AL841">
        <v>0</v>
      </c>
      <c r="AM841">
        <v>0</v>
      </c>
      <c r="AN841">
        <v>0</v>
      </c>
      <c r="AO841">
        <v>0</v>
      </c>
      <c r="AP841">
        <v>0</v>
      </c>
      <c r="AQ841">
        <v>0</v>
      </c>
      <c r="AR841">
        <v>0</v>
      </c>
    </row>
    <row r="842" spans="1:44" x14ac:dyDescent="0.2">
      <c r="A842">
        <f>ROW(Source!A2639)</f>
        <v>2639</v>
      </c>
      <c r="B842">
        <v>35385073</v>
      </c>
      <c r="C842">
        <v>35385067</v>
      </c>
      <c r="D842">
        <v>35111398</v>
      </c>
      <c r="E842">
        <v>15872964</v>
      </c>
      <c r="F842">
        <v>1</v>
      </c>
      <c r="G842">
        <v>15872964</v>
      </c>
      <c r="H842">
        <v>1</v>
      </c>
      <c r="I842" t="s">
        <v>982</v>
      </c>
      <c r="J842" t="s">
        <v>3</v>
      </c>
      <c r="K842" t="s">
        <v>983</v>
      </c>
      <c r="L842">
        <v>1191</v>
      </c>
      <c r="N842">
        <v>1013</v>
      </c>
      <c r="O842" t="s">
        <v>984</v>
      </c>
      <c r="P842" t="s">
        <v>984</v>
      </c>
      <c r="Q842">
        <v>1</v>
      </c>
      <c r="X842">
        <v>2.2999999999999998</v>
      </c>
      <c r="Y842">
        <v>0</v>
      </c>
      <c r="Z842">
        <v>0</v>
      </c>
      <c r="AA842">
        <v>0</v>
      </c>
      <c r="AB842">
        <v>0</v>
      </c>
      <c r="AC842">
        <v>0</v>
      </c>
      <c r="AD842">
        <v>1</v>
      </c>
      <c r="AE842">
        <v>1</v>
      </c>
      <c r="AF842" t="s">
        <v>55</v>
      </c>
      <c r="AG842">
        <v>0.45999999999999996</v>
      </c>
      <c r="AH842">
        <v>2</v>
      </c>
      <c r="AI842">
        <v>35385068</v>
      </c>
      <c r="AJ842">
        <v>842</v>
      </c>
      <c r="AK842">
        <v>0</v>
      </c>
      <c r="AL842">
        <v>0</v>
      </c>
      <c r="AM842">
        <v>0</v>
      </c>
      <c r="AN842">
        <v>0</v>
      </c>
      <c r="AO842">
        <v>0</v>
      </c>
      <c r="AP842">
        <v>0</v>
      </c>
      <c r="AQ842">
        <v>0</v>
      </c>
      <c r="AR842">
        <v>0</v>
      </c>
    </row>
    <row r="843" spans="1:44" x14ac:dyDescent="0.2">
      <c r="A843">
        <f>ROW(Source!A2639)</f>
        <v>2639</v>
      </c>
      <c r="B843">
        <v>35385074</v>
      </c>
      <c r="C843">
        <v>35385067</v>
      </c>
      <c r="D843">
        <v>35112768</v>
      </c>
      <c r="E843">
        <v>1</v>
      </c>
      <c r="F843">
        <v>1</v>
      </c>
      <c r="G843">
        <v>15872964</v>
      </c>
      <c r="H843">
        <v>2</v>
      </c>
      <c r="I843" t="s">
        <v>1081</v>
      </c>
      <c r="J843" t="s">
        <v>1082</v>
      </c>
      <c r="K843" t="s">
        <v>1083</v>
      </c>
      <c r="L843">
        <v>1368</v>
      </c>
      <c r="N843">
        <v>1011</v>
      </c>
      <c r="O843" t="s">
        <v>988</v>
      </c>
      <c r="P843" t="s">
        <v>988</v>
      </c>
      <c r="Q843">
        <v>1</v>
      </c>
      <c r="X843">
        <v>0.14000000000000001</v>
      </c>
      <c r="Y843">
        <v>0</v>
      </c>
      <c r="Z843">
        <v>456.39</v>
      </c>
      <c r="AA843">
        <v>1.4</v>
      </c>
      <c r="AB843">
        <v>0</v>
      </c>
      <c r="AC843">
        <v>0</v>
      </c>
      <c r="AD843">
        <v>1</v>
      </c>
      <c r="AE843">
        <v>0</v>
      </c>
      <c r="AF843" t="s">
        <v>55</v>
      </c>
      <c r="AG843">
        <v>2.8000000000000004E-2</v>
      </c>
      <c r="AH843">
        <v>2</v>
      </c>
      <c r="AI843">
        <v>35385069</v>
      </c>
      <c r="AJ843">
        <v>843</v>
      </c>
      <c r="AK843">
        <v>0</v>
      </c>
      <c r="AL843">
        <v>0</v>
      </c>
      <c r="AM843">
        <v>0</v>
      </c>
      <c r="AN843">
        <v>0</v>
      </c>
      <c r="AO843">
        <v>0</v>
      </c>
      <c r="AP843">
        <v>0</v>
      </c>
      <c r="AQ843">
        <v>0</v>
      </c>
      <c r="AR843">
        <v>0</v>
      </c>
    </row>
    <row r="844" spans="1:44" x14ac:dyDescent="0.2">
      <c r="A844">
        <f>ROW(Source!A2639)</f>
        <v>2639</v>
      </c>
      <c r="B844">
        <v>35385075</v>
      </c>
      <c r="C844">
        <v>35385067</v>
      </c>
      <c r="D844">
        <v>35113206</v>
      </c>
      <c r="E844">
        <v>1</v>
      </c>
      <c r="F844">
        <v>1</v>
      </c>
      <c r="G844">
        <v>15872964</v>
      </c>
      <c r="H844">
        <v>2</v>
      </c>
      <c r="I844" t="s">
        <v>989</v>
      </c>
      <c r="J844" t="s">
        <v>990</v>
      </c>
      <c r="K844" t="s">
        <v>991</v>
      </c>
      <c r="L844">
        <v>1368</v>
      </c>
      <c r="N844">
        <v>1011</v>
      </c>
      <c r="O844" t="s">
        <v>988</v>
      </c>
      <c r="P844" t="s">
        <v>988</v>
      </c>
      <c r="Q844">
        <v>1</v>
      </c>
      <c r="X844">
        <v>0.04</v>
      </c>
      <c r="Y844">
        <v>0</v>
      </c>
      <c r="Z844">
        <v>4.72</v>
      </c>
      <c r="AA844">
        <v>0.1</v>
      </c>
      <c r="AB844">
        <v>0</v>
      </c>
      <c r="AC844">
        <v>0</v>
      </c>
      <c r="AD844">
        <v>1</v>
      </c>
      <c r="AE844">
        <v>0</v>
      </c>
      <c r="AF844" t="s">
        <v>55</v>
      </c>
      <c r="AG844">
        <v>8.0000000000000002E-3</v>
      </c>
      <c r="AH844">
        <v>2</v>
      </c>
      <c r="AI844">
        <v>35385070</v>
      </c>
      <c r="AJ844">
        <v>844</v>
      </c>
      <c r="AK844">
        <v>0</v>
      </c>
      <c r="AL844">
        <v>0</v>
      </c>
      <c r="AM844">
        <v>0</v>
      </c>
      <c r="AN844">
        <v>0</v>
      </c>
      <c r="AO844">
        <v>0</v>
      </c>
      <c r="AP844">
        <v>0</v>
      </c>
      <c r="AQ844">
        <v>0</v>
      </c>
      <c r="AR844">
        <v>0</v>
      </c>
    </row>
    <row r="845" spans="1:44" x14ac:dyDescent="0.2">
      <c r="A845">
        <f>ROW(Source!A2639)</f>
        <v>2639</v>
      </c>
      <c r="B845">
        <v>35385076</v>
      </c>
      <c r="C845">
        <v>35385067</v>
      </c>
      <c r="D845">
        <v>35113178</v>
      </c>
      <c r="E845">
        <v>1</v>
      </c>
      <c r="F845">
        <v>1</v>
      </c>
      <c r="G845">
        <v>15872964</v>
      </c>
      <c r="H845">
        <v>2</v>
      </c>
      <c r="I845" t="s">
        <v>1084</v>
      </c>
      <c r="J845" t="s">
        <v>1085</v>
      </c>
      <c r="K845" t="s">
        <v>1086</v>
      </c>
      <c r="L845">
        <v>1368</v>
      </c>
      <c r="N845">
        <v>1011</v>
      </c>
      <c r="O845" t="s">
        <v>988</v>
      </c>
      <c r="P845" t="s">
        <v>988</v>
      </c>
      <c r="Q845">
        <v>1</v>
      </c>
      <c r="X845">
        <v>0.22</v>
      </c>
      <c r="Y845">
        <v>0</v>
      </c>
      <c r="Z845">
        <v>9.8699999999999992</v>
      </c>
      <c r="AA845">
        <v>0.49</v>
      </c>
      <c r="AB845">
        <v>0</v>
      </c>
      <c r="AC845">
        <v>0</v>
      </c>
      <c r="AD845">
        <v>1</v>
      </c>
      <c r="AE845">
        <v>0</v>
      </c>
      <c r="AF845" t="s">
        <v>55</v>
      </c>
      <c r="AG845">
        <v>4.4000000000000004E-2</v>
      </c>
      <c r="AH845">
        <v>2</v>
      </c>
      <c r="AI845">
        <v>35385071</v>
      </c>
      <c r="AJ845">
        <v>845</v>
      </c>
      <c r="AK845">
        <v>0</v>
      </c>
      <c r="AL845">
        <v>0</v>
      </c>
      <c r="AM845">
        <v>0</v>
      </c>
      <c r="AN845">
        <v>0</v>
      </c>
      <c r="AO845">
        <v>0</v>
      </c>
      <c r="AP845">
        <v>0</v>
      </c>
      <c r="AQ845">
        <v>0</v>
      </c>
      <c r="AR845">
        <v>0</v>
      </c>
    </row>
    <row r="846" spans="1:44" x14ac:dyDescent="0.2">
      <c r="A846">
        <f>ROW(Source!A2639)</f>
        <v>2639</v>
      </c>
      <c r="B846">
        <v>35385077</v>
      </c>
      <c r="C846">
        <v>35385067</v>
      </c>
      <c r="D846">
        <v>35122221</v>
      </c>
      <c r="E846">
        <v>1</v>
      </c>
      <c r="F846">
        <v>1</v>
      </c>
      <c r="G846">
        <v>15872964</v>
      </c>
      <c r="H846">
        <v>3</v>
      </c>
      <c r="I846" t="s">
        <v>128</v>
      </c>
      <c r="J846" t="s">
        <v>130</v>
      </c>
      <c r="K846" t="s">
        <v>129</v>
      </c>
      <c r="L846">
        <v>1354</v>
      </c>
      <c r="N846">
        <v>1010</v>
      </c>
      <c r="O846" t="s">
        <v>52</v>
      </c>
      <c r="P846" t="s">
        <v>52</v>
      </c>
      <c r="Q846">
        <v>1</v>
      </c>
      <c r="X846">
        <v>1</v>
      </c>
      <c r="Y846">
        <v>2206.16</v>
      </c>
      <c r="Z846">
        <v>0</v>
      </c>
      <c r="AA846">
        <v>0</v>
      </c>
      <c r="AB846">
        <v>0</v>
      </c>
      <c r="AC846">
        <v>0</v>
      </c>
      <c r="AD846">
        <v>1</v>
      </c>
      <c r="AE846">
        <v>0</v>
      </c>
      <c r="AF846" t="s">
        <v>54</v>
      </c>
      <c r="AG846">
        <v>0</v>
      </c>
      <c r="AH846">
        <v>2</v>
      </c>
      <c r="AI846">
        <v>35385072</v>
      </c>
      <c r="AJ846">
        <v>846</v>
      </c>
      <c r="AK846">
        <v>0</v>
      </c>
      <c r="AL846">
        <v>0</v>
      </c>
      <c r="AM846">
        <v>0</v>
      </c>
      <c r="AN846">
        <v>0</v>
      </c>
      <c r="AO846">
        <v>0</v>
      </c>
      <c r="AP846">
        <v>0</v>
      </c>
      <c r="AQ846">
        <v>0</v>
      </c>
      <c r="AR846">
        <v>0</v>
      </c>
    </row>
    <row r="847" spans="1:44" x14ac:dyDescent="0.2">
      <c r="A847">
        <f>ROW(Source!A2640)</f>
        <v>2640</v>
      </c>
      <c r="B847">
        <v>35385084</v>
      </c>
      <c r="C847">
        <v>35385078</v>
      </c>
      <c r="D847">
        <v>35111398</v>
      </c>
      <c r="E847">
        <v>15872964</v>
      </c>
      <c r="F847">
        <v>1</v>
      </c>
      <c r="G847">
        <v>15872964</v>
      </c>
      <c r="H847">
        <v>1</v>
      </c>
      <c r="I847" t="s">
        <v>982</v>
      </c>
      <c r="J847" t="s">
        <v>3</v>
      </c>
      <c r="K847" t="s">
        <v>983</v>
      </c>
      <c r="L847">
        <v>1191</v>
      </c>
      <c r="N847">
        <v>1013</v>
      </c>
      <c r="O847" t="s">
        <v>984</v>
      </c>
      <c r="P847" t="s">
        <v>984</v>
      </c>
      <c r="Q847">
        <v>1</v>
      </c>
      <c r="X847">
        <v>2.2999999999999998</v>
      </c>
      <c r="Y847">
        <v>0</v>
      </c>
      <c r="Z847">
        <v>0</v>
      </c>
      <c r="AA847">
        <v>0</v>
      </c>
      <c r="AB847">
        <v>0</v>
      </c>
      <c r="AC847">
        <v>0</v>
      </c>
      <c r="AD847">
        <v>1</v>
      </c>
      <c r="AE847">
        <v>1</v>
      </c>
      <c r="AF847" t="s">
        <v>3</v>
      </c>
      <c r="AG847">
        <v>2.2999999999999998</v>
      </c>
      <c r="AH847">
        <v>2</v>
      </c>
      <c r="AI847">
        <v>35385079</v>
      </c>
      <c r="AJ847">
        <v>847</v>
      </c>
      <c r="AK847">
        <v>0</v>
      </c>
      <c r="AL847">
        <v>0</v>
      </c>
      <c r="AM847">
        <v>0</v>
      </c>
      <c r="AN847">
        <v>0</v>
      </c>
      <c r="AO847">
        <v>0</v>
      </c>
      <c r="AP847">
        <v>0</v>
      </c>
      <c r="AQ847">
        <v>0</v>
      </c>
      <c r="AR847">
        <v>0</v>
      </c>
    </row>
    <row r="848" spans="1:44" x14ac:dyDescent="0.2">
      <c r="A848">
        <f>ROW(Source!A2640)</f>
        <v>2640</v>
      </c>
      <c r="B848">
        <v>35385085</v>
      </c>
      <c r="C848">
        <v>35385078</v>
      </c>
      <c r="D848">
        <v>35112768</v>
      </c>
      <c r="E848">
        <v>1</v>
      </c>
      <c r="F848">
        <v>1</v>
      </c>
      <c r="G848">
        <v>15872964</v>
      </c>
      <c r="H848">
        <v>2</v>
      </c>
      <c r="I848" t="s">
        <v>1081</v>
      </c>
      <c r="J848" t="s">
        <v>1082</v>
      </c>
      <c r="K848" t="s">
        <v>1083</v>
      </c>
      <c r="L848">
        <v>1368</v>
      </c>
      <c r="N848">
        <v>1011</v>
      </c>
      <c r="O848" t="s">
        <v>988</v>
      </c>
      <c r="P848" t="s">
        <v>988</v>
      </c>
      <c r="Q848">
        <v>1</v>
      </c>
      <c r="X848">
        <v>0.14000000000000001</v>
      </c>
      <c r="Y848">
        <v>0</v>
      </c>
      <c r="Z848">
        <v>456.39</v>
      </c>
      <c r="AA848">
        <v>1.4</v>
      </c>
      <c r="AB848">
        <v>0</v>
      </c>
      <c r="AC848">
        <v>0</v>
      </c>
      <c r="AD848">
        <v>1</v>
      </c>
      <c r="AE848">
        <v>0</v>
      </c>
      <c r="AF848" t="s">
        <v>3</v>
      </c>
      <c r="AG848">
        <v>0.14000000000000001</v>
      </c>
      <c r="AH848">
        <v>2</v>
      </c>
      <c r="AI848">
        <v>35385080</v>
      </c>
      <c r="AJ848">
        <v>848</v>
      </c>
      <c r="AK848">
        <v>0</v>
      </c>
      <c r="AL848">
        <v>0</v>
      </c>
      <c r="AM848">
        <v>0</v>
      </c>
      <c r="AN848">
        <v>0</v>
      </c>
      <c r="AO848">
        <v>0</v>
      </c>
      <c r="AP848">
        <v>0</v>
      </c>
      <c r="AQ848">
        <v>0</v>
      </c>
      <c r="AR848">
        <v>0</v>
      </c>
    </row>
    <row r="849" spans="1:44" x14ac:dyDescent="0.2">
      <c r="A849">
        <f>ROW(Source!A2640)</f>
        <v>2640</v>
      </c>
      <c r="B849">
        <v>35385086</v>
      </c>
      <c r="C849">
        <v>35385078</v>
      </c>
      <c r="D849">
        <v>35113206</v>
      </c>
      <c r="E849">
        <v>1</v>
      </c>
      <c r="F849">
        <v>1</v>
      </c>
      <c r="G849">
        <v>15872964</v>
      </c>
      <c r="H849">
        <v>2</v>
      </c>
      <c r="I849" t="s">
        <v>989</v>
      </c>
      <c r="J849" t="s">
        <v>990</v>
      </c>
      <c r="K849" t="s">
        <v>991</v>
      </c>
      <c r="L849">
        <v>1368</v>
      </c>
      <c r="N849">
        <v>1011</v>
      </c>
      <c r="O849" t="s">
        <v>988</v>
      </c>
      <c r="P849" t="s">
        <v>988</v>
      </c>
      <c r="Q849">
        <v>1</v>
      </c>
      <c r="X849">
        <v>0.04</v>
      </c>
      <c r="Y849">
        <v>0</v>
      </c>
      <c r="Z849">
        <v>4.72</v>
      </c>
      <c r="AA849">
        <v>0.1</v>
      </c>
      <c r="AB849">
        <v>0</v>
      </c>
      <c r="AC849">
        <v>0</v>
      </c>
      <c r="AD849">
        <v>1</v>
      </c>
      <c r="AE849">
        <v>0</v>
      </c>
      <c r="AF849" t="s">
        <v>3</v>
      </c>
      <c r="AG849">
        <v>0.04</v>
      </c>
      <c r="AH849">
        <v>2</v>
      </c>
      <c r="AI849">
        <v>35385081</v>
      </c>
      <c r="AJ849">
        <v>849</v>
      </c>
      <c r="AK849">
        <v>0</v>
      </c>
      <c r="AL849">
        <v>0</v>
      </c>
      <c r="AM849">
        <v>0</v>
      </c>
      <c r="AN849">
        <v>0</v>
      </c>
      <c r="AO849">
        <v>0</v>
      </c>
      <c r="AP849">
        <v>0</v>
      </c>
      <c r="AQ849">
        <v>0</v>
      </c>
      <c r="AR849">
        <v>0</v>
      </c>
    </row>
    <row r="850" spans="1:44" x14ac:dyDescent="0.2">
      <c r="A850">
        <f>ROW(Source!A2640)</f>
        <v>2640</v>
      </c>
      <c r="B850">
        <v>35385087</v>
      </c>
      <c r="C850">
        <v>35385078</v>
      </c>
      <c r="D850">
        <v>35113178</v>
      </c>
      <c r="E850">
        <v>1</v>
      </c>
      <c r="F850">
        <v>1</v>
      </c>
      <c r="G850">
        <v>15872964</v>
      </c>
      <c r="H850">
        <v>2</v>
      </c>
      <c r="I850" t="s">
        <v>1084</v>
      </c>
      <c r="J850" t="s">
        <v>1085</v>
      </c>
      <c r="K850" t="s">
        <v>1086</v>
      </c>
      <c r="L850">
        <v>1368</v>
      </c>
      <c r="N850">
        <v>1011</v>
      </c>
      <c r="O850" t="s">
        <v>988</v>
      </c>
      <c r="P850" t="s">
        <v>988</v>
      </c>
      <c r="Q850">
        <v>1</v>
      </c>
      <c r="X850">
        <v>0.22</v>
      </c>
      <c r="Y850">
        <v>0</v>
      </c>
      <c r="Z850">
        <v>9.8699999999999992</v>
      </c>
      <c r="AA850">
        <v>0.49</v>
      </c>
      <c r="AB850">
        <v>0</v>
      </c>
      <c r="AC850">
        <v>0</v>
      </c>
      <c r="AD850">
        <v>1</v>
      </c>
      <c r="AE850">
        <v>0</v>
      </c>
      <c r="AF850" t="s">
        <v>3</v>
      </c>
      <c r="AG850">
        <v>0.22</v>
      </c>
      <c r="AH850">
        <v>2</v>
      </c>
      <c r="AI850">
        <v>35385082</v>
      </c>
      <c r="AJ850">
        <v>850</v>
      </c>
      <c r="AK850">
        <v>0</v>
      </c>
      <c r="AL850">
        <v>0</v>
      </c>
      <c r="AM850">
        <v>0</v>
      </c>
      <c r="AN850">
        <v>0</v>
      </c>
      <c r="AO850">
        <v>0</v>
      </c>
      <c r="AP850">
        <v>0</v>
      </c>
      <c r="AQ850">
        <v>0</v>
      </c>
      <c r="AR850">
        <v>0</v>
      </c>
    </row>
    <row r="851" spans="1:44" x14ac:dyDescent="0.2">
      <c r="A851">
        <f>ROW(Source!A2640)</f>
        <v>2640</v>
      </c>
      <c r="B851">
        <v>35385088</v>
      </c>
      <c r="C851">
        <v>35385078</v>
      </c>
      <c r="D851">
        <v>35122221</v>
      </c>
      <c r="E851">
        <v>1</v>
      </c>
      <c r="F851">
        <v>1</v>
      </c>
      <c r="G851">
        <v>15872964</v>
      </c>
      <c r="H851">
        <v>3</v>
      </c>
      <c r="I851" t="s">
        <v>128</v>
      </c>
      <c r="J851" t="s">
        <v>130</v>
      </c>
      <c r="K851" t="s">
        <v>129</v>
      </c>
      <c r="L851">
        <v>1354</v>
      </c>
      <c r="N851">
        <v>1010</v>
      </c>
      <c r="O851" t="s">
        <v>52</v>
      </c>
      <c r="P851" t="s">
        <v>52</v>
      </c>
      <c r="Q851">
        <v>1</v>
      </c>
      <c r="X851">
        <v>1</v>
      </c>
      <c r="Y851">
        <v>2206.16</v>
      </c>
      <c r="Z851">
        <v>0</v>
      </c>
      <c r="AA851">
        <v>0</v>
      </c>
      <c r="AB851">
        <v>0</v>
      </c>
      <c r="AC851">
        <v>0</v>
      </c>
      <c r="AD851">
        <v>1</v>
      </c>
      <c r="AE851">
        <v>0</v>
      </c>
      <c r="AF851" t="s">
        <v>3</v>
      </c>
      <c r="AG851">
        <v>1</v>
      </c>
      <c r="AH851">
        <v>2</v>
      </c>
      <c r="AI851">
        <v>35385083</v>
      </c>
      <c r="AJ851">
        <v>851</v>
      </c>
      <c r="AK851">
        <v>0</v>
      </c>
      <c r="AL851">
        <v>0</v>
      </c>
      <c r="AM851">
        <v>0</v>
      </c>
      <c r="AN851">
        <v>0</v>
      </c>
      <c r="AO851">
        <v>0</v>
      </c>
      <c r="AP851">
        <v>0</v>
      </c>
      <c r="AQ851">
        <v>0</v>
      </c>
      <c r="AR851">
        <v>0</v>
      </c>
    </row>
    <row r="852" spans="1:44" x14ac:dyDescent="0.2">
      <c r="A852">
        <f>ROW(Source!A2677)</f>
        <v>2677</v>
      </c>
      <c r="B852">
        <v>35385150</v>
      </c>
      <c r="C852">
        <v>35385148</v>
      </c>
      <c r="D852">
        <v>35111398</v>
      </c>
      <c r="E852">
        <v>15872964</v>
      </c>
      <c r="F852">
        <v>1</v>
      </c>
      <c r="G852">
        <v>15872964</v>
      </c>
      <c r="H852">
        <v>1</v>
      </c>
      <c r="I852" t="s">
        <v>982</v>
      </c>
      <c r="J852" t="s">
        <v>3</v>
      </c>
      <c r="K852" t="s">
        <v>983</v>
      </c>
      <c r="L852">
        <v>1191</v>
      </c>
      <c r="N852">
        <v>1013</v>
      </c>
      <c r="O852" t="s">
        <v>984</v>
      </c>
      <c r="P852" t="s">
        <v>984</v>
      </c>
      <c r="Q852">
        <v>1</v>
      </c>
      <c r="X852">
        <v>5.84</v>
      </c>
      <c r="Y852">
        <v>0</v>
      </c>
      <c r="Z852">
        <v>0</v>
      </c>
      <c r="AA852">
        <v>0</v>
      </c>
      <c r="AB852">
        <v>0</v>
      </c>
      <c r="AC852">
        <v>0</v>
      </c>
      <c r="AD852">
        <v>1</v>
      </c>
      <c r="AE852">
        <v>1</v>
      </c>
      <c r="AF852" t="s">
        <v>3</v>
      </c>
      <c r="AG852">
        <v>5.84</v>
      </c>
      <c r="AH852">
        <v>2</v>
      </c>
      <c r="AI852">
        <v>35385149</v>
      </c>
      <c r="AJ852">
        <v>852</v>
      </c>
      <c r="AK852">
        <v>0</v>
      </c>
      <c r="AL852">
        <v>0</v>
      </c>
      <c r="AM852">
        <v>0</v>
      </c>
      <c r="AN852">
        <v>0</v>
      </c>
      <c r="AO852">
        <v>0</v>
      </c>
      <c r="AP852">
        <v>0</v>
      </c>
      <c r="AQ852">
        <v>0</v>
      </c>
      <c r="AR852">
        <v>0</v>
      </c>
    </row>
    <row r="853" spans="1:44" x14ac:dyDescent="0.2">
      <c r="A853">
        <f>ROW(Source!A2678)</f>
        <v>2678</v>
      </c>
      <c r="B853">
        <v>35385156</v>
      </c>
      <c r="C853">
        <v>35385151</v>
      </c>
      <c r="D853">
        <v>35111398</v>
      </c>
      <c r="E853">
        <v>15872964</v>
      </c>
      <c r="F853">
        <v>1</v>
      </c>
      <c r="G853">
        <v>15872964</v>
      </c>
      <c r="H853">
        <v>1</v>
      </c>
      <c r="I853" t="s">
        <v>982</v>
      </c>
      <c r="J853" t="s">
        <v>3</v>
      </c>
      <c r="K853" t="s">
        <v>983</v>
      </c>
      <c r="L853">
        <v>1191</v>
      </c>
      <c r="N853">
        <v>1013</v>
      </c>
      <c r="O853" t="s">
        <v>984</v>
      </c>
      <c r="P853" t="s">
        <v>984</v>
      </c>
      <c r="Q853">
        <v>1</v>
      </c>
      <c r="X853">
        <v>0.42</v>
      </c>
      <c r="Y853">
        <v>0</v>
      </c>
      <c r="Z853">
        <v>0</v>
      </c>
      <c r="AA853">
        <v>0</v>
      </c>
      <c r="AB853">
        <v>0</v>
      </c>
      <c r="AC853">
        <v>0</v>
      </c>
      <c r="AD853">
        <v>1</v>
      </c>
      <c r="AE853">
        <v>1</v>
      </c>
      <c r="AF853" t="s">
        <v>3</v>
      </c>
      <c r="AG853">
        <v>0.42</v>
      </c>
      <c r="AH853">
        <v>2</v>
      </c>
      <c r="AI853">
        <v>35385152</v>
      </c>
      <c r="AJ853">
        <v>853</v>
      </c>
      <c r="AK853">
        <v>0</v>
      </c>
      <c r="AL853">
        <v>0</v>
      </c>
      <c r="AM853">
        <v>0</v>
      </c>
      <c r="AN853">
        <v>0</v>
      </c>
      <c r="AO853">
        <v>0</v>
      </c>
      <c r="AP853">
        <v>0</v>
      </c>
      <c r="AQ853">
        <v>0</v>
      </c>
      <c r="AR853">
        <v>0</v>
      </c>
    </row>
    <row r="854" spans="1:44" x14ac:dyDescent="0.2">
      <c r="A854">
        <f>ROW(Source!A2678)</f>
        <v>2678</v>
      </c>
      <c r="B854">
        <v>35385157</v>
      </c>
      <c r="C854">
        <v>35385151</v>
      </c>
      <c r="D854">
        <v>35113190</v>
      </c>
      <c r="E854">
        <v>1</v>
      </c>
      <c r="F854">
        <v>1</v>
      </c>
      <c r="G854">
        <v>15872964</v>
      </c>
      <c r="H854">
        <v>2</v>
      </c>
      <c r="I854" t="s">
        <v>1111</v>
      </c>
      <c r="J854" t="s">
        <v>1112</v>
      </c>
      <c r="K854" t="s">
        <v>1113</v>
      </c>
      <c r="L854">
        <v>1368</v>
      </c>
      <c r="N854">
        <v>1011</v>
      </c>
      <c r="O854" t="s">
        <v>988</v>
      </c>
      <c r="P854" t="s">
        <v>988</v>
      </c>
      <c r="Q854">
        <v>1</v>
      </c>
      <c r="X854">
        <v>0.2</v>
      </c>
      <c r="Y854">
        <v>0</v>
      </c>
      <c r="Z854">
        <v>44.94</v>
      </c>
      <c r="AA854">
        <v>0.64</v>
      </c>
      <c r="AB854">
        <v>0</v>
      </c>
      <c r="AC854">
        <v>0</v>
      </c>
      <c r="AD854">
        <v>1</v>
      </c>
      <c r="AE854">
        <v>0</v>
      </c>
      <c r="AF854" t="s">
        <v>3</v>
      </c>
      <c r="AG854">
        <v>0.2</v>
      </c>
      <c r="AH854">
        <v>2</v>
      </c>
      <c r="AI854">
        <v>35385153</v>
      </c>
      <c r="AJ854">
        <v>854</v>
      </c>
      <c r="AK854">
        <v>0</v>
      </c>
      <c r="AL854">
        <v>0</v>
      </c>
      <c r="AM854">
        <v>0</v>
      </c>
      <c r="AN854">
        <v>0</v>
      </c>
      <c r="AO854">
        <v>0</v>
      </c>
      <c r="AP854">
        <v>0</v>
      </c>
      <c r="AQ854">
        <v>0</v>
      </c>
      <c r="AR854">
        <v>0</v>
      </c>
    </row>
    <row r="855" spans="1:44" x14ac:dyDescent="0.2">
      <c r="A855">
        <f>ROW(Source!A2678)</f>
        <v>2678</v>
      </c>
      <c r="B855">
        <v>35385158</v>
      </c>
      <c r="C855">
        <v>35385151</v>
      </c>
      <c r="D855">
        <v>35115233</v>
      </c>
      <c r="E855">
        <v>1</v>
      </c>
      <c r="F855">
        <v>1</v>
      </c>
      <c r="G855">
        <v>15872964</v>
      </c>
      <c r="H855">
        <v>3</v>
      </c>
      <c r="I855" t="s">
        <v>1114</v>
      </c>
      <c r="J855" t="s">
        <v>1115</v>
      </c>
      <c r="K855" t="s">
        <v>1116</v>
      </c>
      <c r="L855">
        <v>1339</v>
      </c>
      <c r="N855">
        <v>1007</v>
      </c>
      <c r="O855" t="s">
        <v>1117</v>
      </c>
      <c r="P855" t="s">
        <v>1117</v>
      </c>
      <c r="Q855">
        <v>1</v>
      </c>
      <c r="X855">
        <v>1.7600000000000001E-2</v>
      </c>
      <c r="Y855">
        <v>54.81</v>
      </c>
      <c r="Z855">
        <v>0</v>
      </c>
      <c r="AA855">
        <v>0</v>
      </c>
      <c r="AB855">
        <v>0</v>
      </c>
      <c r="AC855">
        <v>0</v>
      </c>
      <c r="AD855">
        <v>1</v>
      </c>
      <c r="AE855">
        <v>0</v>
      </c>
      <c r="AF855" t="s">
        <v>3</v>
      </c>
      <c r="AG855">
        <v>1.7600000000000001E-2</v>
      </c>
      <c r="AH855">
        <v>2</v>
      </c>
      <c r="AI855">
        <v>35385154</v>
      </c>
      <c r="AJ855">
        <v>855</v>
      </c>
      <c r="AK855">
        <v>0</v>
      </c>
      <c r="AL855">
        <v>0</v>
      </c>
      <c r="AM855">
        <v>0</v>
      </c>
      <c r="AN855">
        <v>0</v>
      </c>
      <c r="AO855">
        <v>0</v>
      </c>
      <c r="AP855">
        <v>0</v>
      </c>
      <c r="AQ855">
        <v>0</v>
      </c>
      <c r="AR855">
        <v>0</v>
      </c>
    </row>
    <row r="856" spans="1:44" x14ac:dyDescent="0.2">
      <c r="A856">
        <f>ROW(Source!A2678)</f>
        <v>2678</v>
      </c>
      <c r="B856">
        <v>35385159</v>
      </c>
      <c r="C856">
        <v>35385151</v>
      </c>
      <c r="D856">
        <v>35117602</v>
      </c>
      <c r="E856">
        <v>1</v>
      </c>
      <c r="F856">
        <v>1</v>
      </c>
      <c r="G856">
        <v>15872964</v>
      </c>
      <c r="H856">
        <v>3</v>
      </c>
      <c r="I856" t="s">
        <v>1118</v>
      </c>
      <c r="J856" t="s">
        <v>1119</v>
      </c>
      <c r="K856" t="s">
        <v>1120</v>
      </c>
      <c r="L856">
        <v>1354</v>
      </c>
      <c r="N856">
        <v>1010</v>
      </c>
      <c r="O856" t="s">
        <v>52</v>
      </c>
      <c r="P856" t="s">
        <v>52</v>
      </c>
      <c r="Q856">
        <v>1</v>
      </c>
      <c r="X856">
        <v>6.7000000000000002E-3</v>
      </c>
      <c r="Y856">
        <v>16620.27</v>
      </c>
      <c r="Z856">
        <v>0</v>
      </c>
      <c r="AA856">
        <v>0</v>
      </c>
      <c r="AB856">
        <v>0</v>
      </c>
      <c r="AC856">
        <v>0</v>
      </c>
      <c r="AD856">
        <v>1</v>
      </c>
      <c r="AE856">
        <v>0</v>
      </c>
      <c r="AF856" t="s">
        <v>3</v>
      </c>
      <c r="AG856">
        <v>6.7000000000000002E-3</v>
      </c>
      <c r="AH856">
        <v>2</v>
      </c>
      <c r="AI856">
        <v>35385155</v>
      </c>
      <c r="AJ856">
        <v>856</v>
      </c>
      <c r="AK856">
        <v>0</v>
      </c>
      <c r="AL856">
        <v>0</v>
      </c>
      <c r="AM856">
        <v>0</v>
      </c>
      <c r="AN856">
        <v>0</v>
      </c>
      <c r="AO856">
        <v>0</v>
      </c>
      <c r="AP856">
        <v>0</v>
      </c>
      <c r="AQ856">
        <v>0</v>
      </c>
      <c r="AR856">
        <v>0</v>
      </c>
    </row>
    <row r="857" spans="1:44" x14ac:dyDescent="0.2">
      <c r="A857">
        <f>ROW(Source!A2679)</f>
        <v>2679</v>
      </c>
      <c r="B857">
        <v>35385164</v>
      </c>
      <c r="C857">
        <v>35385160</v>
      </c>
      <c r="D857">
        <v>35111398</v>
      </c>
      <c r="E857">
        <v>15872964</v>
      </c>
      <c r="F857">
        <v>1</v>
      </c>
      <c r="G857">
        <v>15872964</v>
      </c>
      <c r="H857">
        <v>1</v>
      </c>
      <c r="I857" t="s">
        <v>982</v>
      </c>
      <c r="J857" t="s">
        <v>3</v>
      </c>
      <c r="K857" t="s">
        <v>983</v>
      </c>
      <c r="L857">
        <v>1191</v>
      </c>
      <c r="N857">
        <v>1013</v>
      </c>
      <c r="O857" t="s">
        <v>984</v>
      </c>
      <c r="P857" t="s">
        <v>984</v>
      </c>
      <c r="Q857">
        <v>1</v>
      </c>
      <c r="X857">
        <v>14</v>
      </c>
      <c r="Y857">
        <v>0</v>
      </c>
      <c r="Z857">
        <v>0</v>
      </c>
      <c r="AA857">
        <v>0</v>
      </c>
      <c r="AB857">
        <v>0</v>
      </c>
      <c r="AC857">
        <v>0</v>
      </c>
      <c r="AD857">
        <v>1</v>
      </c>
      <c r="AE857">
        <v>1</v>
      </c>
      <c r="AF857" t="s">
        <v>3</v>
      </c>
      <c r="AG857">
        <v>14</v>
      </c>
      <c r="AH857">
        <v>2</v>
      </c>
      <c r="AI857">
        <v>35385161</v>
      </c>
      <c r="AJ857">
        <v>857</v>
      </c>
      <c r="AK857">
        <v>0</v>
      </c>
      <c r="AL857">
        <v>0</v>
      </c>
      <c r="AM857">
        <v>0</v>
      </c>
      <c r="AN857">
        <v>0</v>
      </c>
      <c r="AO857">
        <v>0</v>
      </c>
      <c r="AP857">
        <v>0</v>
      </c>
      <c r="AQ857">
        <v>0</v>
      </c>
      <c r="AR857">
        <v>0</v>
      </c>
    </row>
    <row r="858" spans="1:44" x14ac:dyDescent="0.2">
      <c r="A858">
        <f>ROW(Source!A2679)</f>
        <v>2679</v>
      </c>
      <c r="B858">
        <v>35385165</v>
      </c>
      <c r="C858">
        <v>35385160</v>
      </c>
      <c r="D858">
        <v>35112687</v>
      </c>
      <c r="E858">
        <v>1</v>
      </c>
      <c r="F858">
        <v>1</v>
      </c>
      <c r="G858">
        <v>15872964</v>
      </c>
      <c r="H858">
        <v>2</v>
      </c>
      <c r="I858" t="s">
        <v>1121</v>
      </c>
      <c r="J858" t="s">
        <v>1122</v>
      </c>
      <c r="K858" t="s">
        <v>1123</v>
      </c>
      <c r="L858">
        <v>1368</v>
      </c>
      <c r="N858">
        <v>1011</v>
      </c>
      <c r="O858" t="s">
        <v>988</v>
      </c>
      <c r="P858" t="s">
        <v>988</v>
      </c>
      <c r="Q858">
        <v>1</v>
      </c>
      <c r="X858">
        <v>3.65</v>
      </c>
      <c r="Y858">
        <v>0</v>
      </c>
      <c r="Z858">
        <v>1635</v>
      </c>
      <c r="AA858">
        <v>832.91</v>
      </c>
      <c r="AB858">
        <v>0</v>
      </c>
      <c r="AC858">
        <v>0</v>
      </c>
      <c r="AD858">
        <v>1</v>
      </c>
      <c r="AE858">
        <v>0</v>
      </c>
      <c r="AF858" t="s">
        <v>3</v>
      </c>
      <c r="AG858">
        <v>3.65</v>
      </c>
      <c r="AH858">
        <v>2</v>
      </c>
      <c r="AI858">
        <v>35385162</v>
      </c>
      <c r="AJ858">
        <v>858</v>
      </c>
      <c r="AK858">
        <v>0</v>
      </c>
      <c r="AL858">
        <v>0</v>
      </c>
      <c r="AM858">
        <v>0</v>
      </c>
      <c r="AN858">
        <v>0</v>
      </c>
      <c r="AO858">
        <v>0</v>
      </c>
      <c r="AP858">
        <v>0</v>
      </c>
      <c r="AQ858">
        <v>0</v>
      </c>
      <c r="AR858">
        <v>0</v>
      </c>
    </row>
    <row r="859" spans="1:44" x14ac:dyDescent="0.2">
      <c r="A859">
        <f>ROW(Source!A2679)</f>
        <v>2679</v>
      </c>
      <c r="B859">
        <v>35385166</v>
      </c>
      <c r="C859">
        <v>35385160</v>
      </c>
      <c r="D859">
        <v>35113169</v>
      </c>
      <c r="E859">
        <v>1</v>
      </c>
      <c r="F859">
        <v>1</v>
      </c>
      <c r="G859">
        <v>15872964</v>
      </c>
      <c r="H859">
        <v>2</v>
      </c>
      <c r="I859" t="s">
        <v>1124</v>
      </c>
      <c r="J859" t="s">
        <v>1125</v>
      </c>
      <c r="K859" t="s">
        <v>1126</v>
      </c>
      <c r="L859">
        <v>1368</v>
      </c>
      <c r="N859">
        <v>1011</v>
      </c>
      <c r="O859" t="s">
        <v>988</v>
      </c>
      <c r="P859" t="s">
        <v>988</v>
      </c>
      <c r="Q859">
        <v>1</v>
      </c>
      <c r="X859">
        <v>3.65</v>
      </c>
      <c r="Y859">
        <v>0</v>
      </c>
      <c r="Z859">
        <v>7.15</v>
      </c>
      <c r="AA859">
        <v>0.09</v>
      </c>
      <c r="AB859">
        <v>0</v>
      </c>
      <c r="AC859">
        <v>0</v>
      </c>
      <c r="AD859">
        <v>1</v>
      </c>
      <c r="AE859">
        <v>0</v>
      </c>
      <c r="AF859" t="s">
        <v>3</v>
      </c>
      <c r="AG859">
        <v>3.65</v>
      </c>
      <c r="AH859">
        <v>2</v>
      </c>
      <c r="AI859">
        <v>35385163</v>
      </c>
      <c r="AJ859">
        <v>859</v>
      </c>
      <c r="AK859">
        <v>0</v>
      </c>
      <c r="AL859">
        <v>0</v>
      </c>
      <c r="AM859">
        <v>0</v>
      </c>
      <c r="AN859">
        <v>0</v>
      </c>
      <c r="AO859">
        <v>0</v>
      </c>
      <c r="AP859">
        <v>0</v>
      </c>
      <c r="AQ859">
        <v>0</v>
      </c>
      <c r="AR859">
        <v>0</v>
      </c>
    </row>
    <row r="860" spans="1:44" x14ac:dyDescent="0.2">
      <c r="A860">
        <f>ROW(Source!A2682)</f>
        <v>2682</v>
      </c>
      <c r="B860">
        <v>35385172</v>
      </c>
      <c r="C860">
        <v>35385169</v>
      </c>
      <c r="D860">
        <v>35111398</v>
      </c>
      <c r="E860">
        <v>15872964</v>
      </c>
      <c r="F860">
        <v>1</v>
      </c>
      <c r="G860">
        <v>15872964</v>
      </c>
      <c r="H860">
        <v>1</v>
      </c>
      <c r="I860" t="s">
        <v>982</v>
      </c>
      <c r="J860" t="s">
        <v>3</v>
      </c>
      <c r="K860" t="s">
        <v>983</v>
      </c>
      <c r="L860">
        <v>1191</v>
      </c>
      <c r="N860">
        <v>1013</v>
      </c>
      <c r="O860" t="s">
        <v>984</v>
      </c>
      <c r="P860" t="s">
        <v>984</v>
      </c>
      <c r="Q860">
        <v>1</v>
      </c>
      <c r="X860">
        <v>42.81</v>
      </c>
      <c r="Y860">
        <v>0</v>
      </c>
      <c r="Z860">
        <v>0</v>
      </c>
      <c r="AA860">
        <v>0</v>
      </c>
      <c r="AB860">
        <v>0</v>
      </c>
      <c r="AC860">
        <v>0</v>
      </c>
      <c r="AD860">
        <v>1</v>
      </c>
      <c r="AE860">
        <v>1</v>
      </c>
      <c r="AF860" t="s">
        <v>3</v>
      </c>
      <c r="AG860">
        <v>42.81</v>
      </c>
      <c r="AH860">
        <v>2</v>
      </c>
      <c r="AI860">
        <v>35385170</v>
      </c>
      <c r="AJ860">
        <v>860</v>
      </c>
      <c r="AK860">
        <v>0</v>
      </c>
      <c r="AL860">
        <v>0</v>
      </c>
      <c r="AM860">
        <v>0</v>
      </c>
      <c r="AN860">
        <v>0</v>
      </c>
      <c r="AO860">
        <v>0</v>
      </c>
      <c r="AP860">
        <v>0</v>
      </c>
      <c r="AQ860">
        <v>0</v>
      </c>
      <c r="AR860">
        <v>0</v>
      </c>
    </row>
    <row r="861" spans="1:44" x14ac:dyDescent="0.2">
      <c r="A861">
        <f>ROW(Source!A2682)</f>
        <v>2682</v>
      </c>
      <c r="B861">
        <v>35385173</v>
      </c>
      <c r="C861">
        <v>35385169</v>
      </c>
      <c r="D861">
        <v>35113206</v>
      </c>
      <c r="E861">
        <v>1</v>
      </c>
      <c r="F861">
        <v>1</v>
      </c>
      <c r="G861">
        <v>15872964</v>
      </c>
      <c r="H861">
        <v>2</v>
      </c>
      <c r="I861" t="s">
        <v>989</v>
      </c>
      <c r="J861" t="s">
        <v>990</v>
      </c>
      <c r="K861" t="s">
        <v>991</v>
      </c>
      <c r="L861">
        <v>1368</v>
      </c>
      <c r="N861">
        <v>1011</v>
      </c>
      <c r="O861" t="s">
        <v>988</v>
      </c>
      <c r="P861" t="s">
        <v>988</v>
      </c>
      <c r="Q861">
        <v>1</v>
      </c>
      <c r="X861">
        <v>6.9</v>
      </c>
      <c r="Y861">
        <v>0</v>
      </c>
      <c r="Z861">
        <v>4.72</v>
      </c>
      <c r="AA861">
        <v>0.1</v>
      </c>
      <c r="AB861">
        <v>0</v>
      </c>
      <c r="AC861">
        <v>0</v>
      </c>
      <c r="AD861">
        <v>1</v>
      </c>
      <c r="AE861">
        <v>0</v>
      </c>
      <c r="AF861" t="s">
        <v>3</v>
      </c>
      <c r="AG861">
        <v>6.9</v>
      </c>
      <c r="AH861">
        <v>2</v>
      </c>
      <c r="AI861">
        <v>35385171</v>
      </c>
      <c r="AJ861">
        <v>861</v>
      </c>
      <c r="AK861">
        <v>0</v>
      </c>
      <c r="AL861">
        <v>0</v>
      </c>
      <c r="AM861">
        <v>0</v>
      </c>
      <c r="AN861">
        <v>0</v>
      </c>
      <c r="AO861">
        <v>0</v>
      </c>
      <c r="AP861">
        <v>0</v>
      </c>
      <c r="AQ861">
        <v>0</v>
      </c>
      <c r="AR861">
        <v>0</v>
      </c>
    </row>
    <row r="862" spans="1:44" x14ac:dyDescent="0.2">
      <c r="A862">
        <f>ROW(Source!A2683)</f>
        <v>2683</v>
      </c>
      <c r="B862">
        <v>35385177</v>
      </c>
      <c r="C862">
        <v>35385174</v>
      </c>
      <c r="D862">
        <v>35111398</v>
      </c>
      <c r="E862">
        <v>15872964</v>
      </c>
      <c r="F862">
        <v>1</v>
      </c>
      <c r="G862">
        <v>15872964</v>
      </c>
      <c r="H862">
        <v>1</v>
      </c>
      <c r="I862" t="s">
        <v>982</v>
      </c>
      <c r="J862" t="s">
        <v>3</v>
      </c>
      <c r="K862" t="s">
        <v>983</v>
      </c>
      <c r="L862">
        <v>1191</v>
      </c>
      <c r="N862">
        <v>1013</v>
      </c>
      <c r="O862" t="s">
        <v>984</v>
      </c>
      <c r="P862" t="s">
        <v>984</v>
      </c>
      <c r="Q862">
        <v>1</v>
      </c>
      <c r="X862">
        <v>39.22</v>
      </c>
      <c r="Y862">
        <v>0</v>
      </c>
      <c r="Z862">
        <v>0</v>
      </c>
      <c r="AA862">
        <v>0</v>
      </c>
      <c r="AB862">
        <v>0</v>
      </c>
      <c r="AC862">
        <v>0</v>
      </c>
      <c r="AD862">
        <v>1</v>
      </c>
      <c r="AE862">
        <v>1</v>
      </c>
      <c r="AF862" t="s">
        <v>3</v>
      </c>
      <c r="AG862">
        <v>39.22</v>
      </c>
      <c r="AH862">
        <v>2</v>
      </c>
      <c r="AI862">
        <v>35385175</v>
      </c>
      <c r="AJ862">
        <v>862</v>
      </c>
      <c r="AK862">
        <v>0</v>
      </c>
      <c r="AL862">
        <v>0</v>
      </c>
      <c r="AM862">
        <v>0</v>
      </c>
      <c r="AN862">
        <v>0</v>
      </c>
      <c r="AO862">
        <v>0</v>
      </c>
      <c r="AP862">
        <v>0</v>
      </c>
      <c r="AQ862">
        <v>0</v>
      </c>
      <c r="AR862">
        <v>0</v>
      </c>
    </row>
    <row r="863" spans="1:44" x14ac:dyDescent="0.2">
      <c r="A863">
        <f>ROW(Source!A2683)</f>
        <v>2683</v>
      </c>
      <c r="B863">
        <v>35385178</v>
      </c>
      <c r="C863">
        <v>35385174</v>
      </c>
      <c r="D863">
        <v>35113206</v>
      </c>
      <c r="E863">
        <v>1</v>
      </c>
      <c r="F863">
        <v>1</v>
      </c>
      <c r="G863">
        <v>15872964</v>
      </c>
      <c r="H863">
        <v>2</v>
      </c>
      <c r="I863" t="s">
        <v>989</v>
      </c>
      <c r="J863" t="s">
        <v>990</v>
      </c>
      <c r="K863" t="s">
        <v>991</v>
      </c>
      <c r="L863">
        <v>1368</v>
      </c>
      <c r="N863">
        <v>1011</v>
      </c>
      <c r="O863" t="s">
        <v>988</v>
      </c>
      <c r="P863" t="s">
        <v>988</v>
      </c>
      <c r="Q863">
        <v>1</v>
      </c>
      <c r="X863">
        <v>6.9</v>
      </c>
      <c r="Y863">
        <v>0</v>
      </c>
      <c r="Z863">
        <v>4.72</v>
      </c>
      <c r="AA863">
        <v>0.1</v>
      </c>
      <c r="AB863">
        <v>0</v>
      </c>
      <c r="AC863">
        <v>0</v>
      </c>
      <c r="AD863">
        <v>1</v>
      </c>
      <c r="AE863">
        <v>0</v>
      </c>
      <c r="AF863" t="s">
        <v>3</v>
      </c>
      <c r="AG863">
        <v>6.9</v>
      </c>
      <c r="AH863">
        <v>2</v>
      </c>
      <c r="AI863">
        <v>35385176</v>
      </c>
      <c r="AJ863">
        <v>863</v>
      </c>
      <c r="AK863">
        <v>0</v>
      </c>
      <c r="AL863">
        <v>0</v>
      </c>
      <c r="AM863">
        <v>0</v>
      </c>
      <c r="AN863">
        <v>0</v>
      </c>
      <c r="AO863">
        <v>0</v>
      </c>
      <c r="AP863">
        <v>0</v>
      </c>
      <c r="AQ863">
        <v>0</v>
      </c>
      <c r="AR863">
        <v>0</v>
      </c>
    </row>
    <row r="864" spans="1:44" x14ac:dyDescent="0.2">
      <c r="A864">
        <f>ROW(Source!A2684)</f>
        <v>2684</v>
      </c>
      <c r="B864">
        <v>35385181</v>
      </c>
      <c r="C864">
        <v>35385179</v>
      </c>
      <c r="D864">
        <v>35111398</v>
      </c>
      <c r="E864">
        <v>15872964</v>
      </c>
      <c r="F864">
        <v>1</v>
      </c>
      <c r="G864">
        <v>15872964</v>
      </c>
      <c r="H864">
        <v>1</v>
      </c>
      <c r="I864" t="s">
        <v>982</v>
      </c>
      <c r="J864" t="s">
        <v>3</v>
      </c>
      <c r="K864" t="s">
        <v>983</v>
      </c>
      <c r="L864">
        <v>1191</v>
      </c>
      <c r="N864">
        <v>1013</v>
      </c>
      <c r="O864" t="s">
        <v>984</v>
      </c>
      <c r="P864" t="s">
        <v>984</v>
      </c>
      <c r="Q864">
        <v>1</v>
      </c>
      <c r="X864">
        <v>34.630000000000003</v>
      </c>
      <c r="Y864">
        <v>0</v>
      </c>
      <c r="Z864">
        <v>0</v>
      </c>
      <c r="AA864">
        <v>0</v>
      </c>
      <c r="AB864">
        <v>0</v>
      </c>
      <c r="AC864">
        <v>0</v>
      </c>
      <c r="AD864">
        <v>1</v>
      </c>
      <c r="AE864">
        <v>1</v>
      </c>
      <c r="AF864" t="s">
        <v>3</v>
      </c>
      <c r="AG864">
        <v>34.630000000000003</v>
      </c>
      <c r="AH864">
        <v>2</v>
      </c>
      <c r="AI864">
        <v>35385180</v>
      </c>
      <c r="AJ864">
        <v>864</v>
      </c>
      <c r="AK864">
        <v>0</v>
      </c>
      <c r="AL864">
        <v>0</v>
      </c>
      <c r="AM864">
        <v>0</v>
      </c>
      <c r="AN864">
        <v>0</v>
      </c>
      <c r="AO864">
        <v>0</v>
      </c>
      <c r="AP864">
        <v>0</v>
      </c>
      <c r="AQ864">
        <v>0</v>
      </c>
      <c r="AR864">
        <v>0</v>
      </c>
    </row>
    <row r="865" spans="1:44" x14ac:dyDescent="0.2">
      <c r="A865">
        <f>ROW(Source!A2685)</f>
        <v>2685</v>
      </c>
      <c r="B865">
        <v>35385237</v>
      </c>
      <c r="C865">
        <v>35385235</v>
      </c>
      <c r="D865">
        <v>35111398</v>
      </c>
      <c r="E865">
        <v>15872964</v>
      </c>
      <c r="F865">
        <v>1</v>
      </c>
      <c r="G865">
        <v>15872964</v>
      </c>
      <c r="H865">
        <v>1</v>
      </c>
      <c r="I865" t="s">
        <v>982</v>
      </c>
      <c r="J865" t="s">
        <v>3</v>
      </c>
      <c r="K865" t="s">
        <v>983</v>
      </c>
      <c r="L865">
        <v>1191</v>
      </c>
      <c r="N865">
        <v>1013</v>
      </c>
      <c r="O865" t="s">
        <v>984</v>
      </c>
      <c r="P865" t="s">
        <v>984</v>
      </c>
      <c r="Q865">
        <v>1</v>
      </c>
      <c r="X865">
        <v>5.92</v>
      </c>
      <c r="Y865">
        <v>0</v>
      </c>
      <c r="Z865">
        <v>0</v>
      </c>
      <c r="AA865">
        <v>0</v>
      </c>
      <c r="AB865">
        <v>0</v>
      </c>
      <c r="AC865">
        <v>0</v>
      </c>
      <c r="AD865">
        <v>1</v>
      </c>
      <c r="AE865">
        <v>1</v>
      </c>
      <c r="AF865" t="s">
        <v>3</v>
      </c>
      <c r="AG865">
        <v>5.92</v>
      </c>
      <c r="AH865">
        <v>2</v>
      </c>
      <c r="AI865">
        <v>35385237</v>
      </c>
      <c r="AJ865">
        <v>865</v>
      </c>
      <c r="AK865">
        <v>0</v>
      </c>
      <c r="AL865">
        <v>0</v>
      </c>
      <c r="AM865">
        <v>0</v>
      </c>
      <c r="AN865">
        <v>0</v>
      </c>
      <c r="AO865">
        <v>0</v>
      </c>
      <c r="AP865">
        <v>0</v>
      </c>
      <c r="AQ865">
        <v>0</v>
      </c>
      <c r="AR865">
        <v>0</v>
      </c>
    </row>
    <row r="866" spans="1:44" x14ac:dyDescent="0.2">
      <c r="A866">
        <f>ROW(Source!A2686)</f>
        <v>2686</v>
      </c>
      <c r="B866">
        <v>35385219</v>
      </c>
      <c r="C866">
        <v>35385209</v>
      </c>
      <c r="D866">
        <v>35111398</v>
      </c>
      <c r="E866">
        <v>15872964</v>
      </c>
      <c r="F866">
        <v>1</v>
      </c>
      <c r="G866">
        <v>15872964</v>
      </c>
      <c r="H866">
        <v>1</v>
      </c>
      <c r="I866" t="s">
        <v>982</v>
      </c>
      <c r="J866" t="s">
        <v>3</v>
      </c>
      <c r="K866" t="s">
        <v>983</v>
      </c>
      <c r="L866">
        <v>1191</v>
      </c>
      <c r="N866">
        <v>1013</v>
      </c>
      <c r="O866" t="s">
        <v>984</v>
      </c>
      <c r="P866" t="s">
        <v>984</v>
      </c>
      <c r="Q866">
        <v>1</v>
      </c>
      <c r="X866">
        <v>1.18</v>
      </c>
      <c r="Y866">
        <v>0</v>
      </c>
      <c r="Z866">
        <v>0</v>
      </c>
      <c r="AA866">
        <v>0</v>
      </c>
      <c r="AB866">
        <v>0</v>
      </c>
      <c r="AC866">
        <v>0</v>
      </c>
      <c r="AD866">
        <v>1</v>
      </c>
      <c r="AE866">
        <v>1</v>
      </c>
      <c r="AF866" t="s">
        <v>3</v>
      </c>
      <c r="AG866">
        <v>1.18</v>
      </c>
      <c r="AH866">
        <v>2</v>
      </c>
      <c r="AI866">
        <v>35385210</v>
      </c>
      <c r="AJ866">
        <v>866</v>
      </c>
      <c r="AK866">
        <v>0</v>
      </c>
      <c r="AL866">
        <v>0</v>
      </c>
      <c r="AM866">
        <v>0</v>
      </c>
      <c r="AN866">
        <v>0</v>
      </c>
      <c r="AO866">
        <v>0</v>
      </c>
      <c r="AP866">
        <v>0</v>
      </c>
      <c r="AQ866">
        <v>0</v>
      </c>
      <c r="AR866">
        <v>0</v>
      </c>
    </row>
    <row r="867" spans="1:44" x14ac:dyDescent="0.2">
      <c r="A867">
        <f>ROW(Source!A2686)</f>
        <v>2686</v>
      </c>
      <c r="B867">
        <v>35385220</v>
      </c>
      <c r="C867">
        <v>35385209</v>
      </c>
      <c r="D867">
        <v>35112486</v>
      </c>
      <c r="E867">
        <v>1</v>
      </c>
      <c r="F867">
        <v>1</v>
      </c>
      <c r="G867">
        <v>15872964</v>
      </c>
      <c r="H867">
        <v>2</v>
      </c>
      <c r="I867" t="s">
        <v>1024</v>
      </c>
      <c r="J867" t="s">
        <v>1025</v>
      </c>
      <c r="K867" t="s">
        <v>1026</v>
      </c>
      <c r="L867">
        <v>1368</v>
      </c>
      <c r="N867">
        <v>1011</v>
      </c>
      <c r="O867" t="s">
        <v>988</v>
      </c>
      <c r="P867" t="s">
        <v>988</v>
      </c>
      <c r="Q867">
        <v>1</v>
      </c>
      <c r="X867">
        <v>0.44</v>
      </c>
      <c r="Y867">
        <v>0</v>
      </c>
      <c r="Z867">
        <v>2026.34</v>
      </c>
      <c r="AA867">
        <v>1032.6099999999999</v>
      </c>
      <c r="AB867">
        <v>0</v>
      </c>
      <c r="AC867">
        <v>0</v>
      </c>
      <c r="AD867">
        <v>1</v>
      </c>
      <c r="AE867">
        <v>0</v>
      </c>
      <c r="AF867" t="s">
        <v>3</v>
      </c>
      <c r="AG867">
        <v>0.44</v>
      </c>
      <c r="AH867">
        <v>2</v>
      </c>
      <c r="AI867">
        <v>35385211</v>
      </c>
      <c r="AJ867">
        <v>867</v>
      </c>
      <c r="AK867">
        <v>0</v>
      </c>
      <c r="AL867">
        <v>0</v>
      </c>
      <c r="AM867">
        <v>0</v>
      </c>
      <c r="AN867">
        <v>0</v>
      </c>
      <c r="AO867">
        <v>0</v>
      </c>
      <c r="AP867">
        <v>0</v>
      </c>
      <c r="AQ867">
        <v>0</v>
      </c>
      <c r="AR867">
        <v>0</v>
      </c>
    </row>
    <row r="868" spans="1:44" x14ac:dyDescent="0.2">
      <c r="A868">
        <f>ROW(Source!A2686)</f>
        <v>2686</v>
      </c>
      <c r="B868">
        <v>35385221</v>
      </c>
      <c r="C868">
        <v>35385209</v>
      </c>
      <c r="D868">
        <v>35115020</v>
      </c>
      <c r="E868">
        <v>1</v>
      </c>
      <c r="F868">
        <v>1</v>
      </c>
      <c r="G868">
        <v>15872964</v>
      </c>
      <c r="H868">
        <v>3</v>
      </c>
      <c r="I868" t="s">
        <v>1027</v>
      </c>
      <c r="J868" t="s">
        <v>1028</v>
      </c>
      <c r="K868" t="s">
        <v>1029</v>
      </c>
      <c r="L868">
        <v>1346</v>
      </c>
      <c r="N868">
        <v>1009</v>
      </c>
      <c r="O868" t="s">
        <v>1030</v>
      </c>
      <c r="P868" t="s">
        <v>1030</v>
      </c>
      <c r="Q868">
        <v>1</v>
      </c>
      <c r="X868">
        <v>0.16</v>
      </c>
      <c r="Y868">
        <v>363.22</v>
      </c>
      <c r="Z868">
        <v>0</v>
      </c>
      <c r="AA868">
        <v>0</v>
      </c>
      <c r="AB868">
        <v>0</v>
      </c>
      <c r="AC868">
        <v>0</v>
      </c>
      <c r="AD868">
        <v>1</v>
      </c>
      <c r="AE868">
        <v>0</v>
      </c>
      <c r="AF868" t="s">
        <v>3</v>
      </c>
      <c r="AG868">
        <v>0.16</v>
      </c>
      <c r="AH868">
        <v>2</v>
      </c>
      <c r="AI868">
        <v>35385212</v>
      </c>
      <c r="AJ868">
        <v>868</v>
      </c>
      <c r="AK868">
        <v>0</v>
      </c>
      <c r="AL868">
        <v>0</v>
      </c>
      <c r="AM868">
        <v>0</v>
      </c>
      <c r="AN868">
        <v>0</v>
      </c>
      <c r="AO868">
        <v>0</v>
      </c>
      <c r="AP868">
        <v>0</v>
      </c>
      <c r="AQ868">
        <v>0</v>
      </c>
      <c r="AR868">
        <v>0</v>
      </c>
    </row>
    <row r="869" spans="1:44" x14ac:dyDescent="0.2">
      <c r="A869">
        <f>ROW(Source!A2686)</f>
        <v>2686</v>
      </c>
      <c r="B869">
        <v>35385222</v>
      </c>
      <c r="C869">
        <v>35385209</v>
      </c>
      <c r="D869">
        <v>35122310</v>
      </c>
      <c r="E869">
        <v>1</v>
      </c>
      <c r="F869">
        <v>1</v>
      </c>
      <c r="G869">
        <v>15872964</v>
      </c>
      <c r="H869">
        <v>3</v>
      </c>
      <c r="I869" t="s">
        <v>1031</v>
      </c>
      <c r="J869" t="s">
        <v>1032</v>
      </c>
      <c r="K869" t="s">
        <v>1033</v>
      </c>
      <c r="L869">
        <v>1301</v>
      </c>
      <c r="N869">
        <v>1003</v>
      </c>
      <c r="O869" t="s">
        <v>1002</v>
      </c>
      <c r="P869" t="s">
        <v>1002</v>
      </c>
      <c r="Q869">
        <v>1</v>
      </c>
      <c r="X869">
        <v>5</v>
      </c>
      <c r="Y869">
        <v>5.71</v>
      </c>
      <c r="Z869">
        <v>0</v>
      </c>
      <c r="AA869">
        <v>0</v>
      </c>
      <c r="AB869">
        <v>0</v>
      </c>
      <c r="AC869">
        <v>0</v>
      </c>
      <c r="AD869">
        <v>1</v>
      </c>
      <c r="AE869">
        <v>0</v>
      </c>
      <c r="AF869" t="s">
        <v>3</v>
      </c>
      <c r="AG869">
        <v>5</v>
      </c>
      <c r="AH869">
        <v>2</v>
      </c>
      <c r="AI869">
        <v>35385213</v>
      </c>
      <c r="AJ869">
        <v>869</v>
      </c>
      <c r="AK869">
        <v>0</v>
      </c>
      <c r="AL869">
        <v>0</v>
      </c>
      <c r="AM869">
        <v>0</v>
      </c>
      <c r="AN869">
        <v>0</v>
      </c>
      <c r="AO869">
        <v>0</v>
      </c>
      <c r="AP869">
        <v>0</v>
      </c>
      <c r="AQ869">
        <v>0</v>
      </c>
      <c r="AR869">
        <v>0</v>
      </c>
    </row>
    <row r="870" spans="1:44" x14ac:dyDescent="0.2">
      <c r="A870">
        <f>ROW(Source!A2686)</f>
        <v>2686</v>
      </c>
      <c r="B870">
        <v>35385223</v>
      </c>
      <c r="C870">
        <v>35385209</v>
      </c>
      <c r="D870">
        <v>35122207</v>
      </c>
      <c r="E870">
        <v>1</v>
      </c>
      <c r="F870">
        <v>1</v>
      </c>
      <c r="G870">
        <v>15872964</v>
      </c>
      <c r="H870">
        <v>3</v>
      </c>
      <c r="I870" t="s">
        <v>1034</v>
      </c>
      <c r="J870" t="s">
        <v>1035</v>
      </c>
      <c r="K870" t="s">
        <v>1036</v>
      </c>
      <c r="L870">
        <v>1356</v>
      </c>
      <c r="N870">
        <v>1010</v>
      </c>
      <c r="O870" t="s">
        <v>242</v>
      </c>
      <c r="P870" t="s">
        <v>242</v>
      </c>
      <c r="Q870">
        <v>1000</v>
      </c>
      <c r="X870">
        <v>5.0000000000000001E-3</v>
      </c>
      <c r="Y870">
        <v>718.56</v>
      </c>
      <c r="Z870">
        <v>0</v>
      </c>
      <c r="AA870">
        <v>0</v>
      </c>
      <c r="AB870">
        <v>0</v>
      </c>
      <c r="AC870">
        <v>0</v>
      </c>
      <c r="AD870">
        <v>1</v>
      </c>
      <c r="AE870">
        <v>0</v>
      </c>
      <c r="AF870" t="s">
        <v>3</v>
      </c>
      <c r="AG870">
        <v>5.0000000000000001E-3</v>
      </c>
      <c r="AH870">
        <v>2</v>
      </c>
      <c r="AI870">
        <v>35385214</v>
      </c>
      <c r="AJ870">
        <v>870</v>
      </c>
      <c r="AK870">
        <v>0</v>
      </c>
      <c r="AL870">
        <v>0</v>
      </c>
      <c r="AM870">
        <v>0</v>
      </c>
      <c r="AN870">
        <v>0</v>
      </c>
      <c r="AO870">
        <v>0</v>
      </c>
      <c r="AP870">
        <v>0</v>
      </c>
      <c r="AQ870">
        <v>0</v>
      </c>
      <c r="AR870">
        <v>0</v>
      </c>
    </row>
    <row r="871" spans="1:44" x14ac:dyDescent="0.2">
      <c r="A871">
        <f>ROW(Source!A2686)</f>
        <v>2686</v>
      </c>
      <c r="B871">
        <v>35385224</v>
      </c>
      <c r="C871">
        <v>35385209</v>
      </c>
      <c r="D871">
        <v>35122491</v>
      </c>
      <c r="E871">
        <v>1</v>
      </c>
      <c r="F871">
        <v>1</v>
      </c>
      <c r="G871">
        <v>15872964</v>
      </c>
      <c r="H871">
        <v>3</v>
      </c>
      <c r="I871" t="s">
        <v>1037</v>
      </c>
      <c r="J871" t="s">
        <v>1038</v>
      </c>
      <c r="K871" t="s">
        <v>1039</v>
      </c>
      <c r="L871">
        <v>1354</v>
      </c>
      <c r="N871">
        <v>1010</v>
      </c>
      <c r="O871" t="s">
        <v>52</v>
      </c>
      <c r="P871" t="s">
        <v>52</v>
      </c>
      <c r="Q871">
        <v>1</v>
      </c>
      <c r="X871">
        <v>10</v>
      </c>
      <c r="Y871">
        <v>29.36</v>
      </c>
      <c r="Z871">
        <v>0</v>
      </c>
      <c r="AA871">
        <v>0</v>
      </c>
      <c r="AB871">
        <v>0</v>
      </c>
      <c r="AC871">
        <v>0</v>
      </c>
      <c r="AD871">
        <v>1</v>
      </c>
      <c r="AE871">
        <v>0</v>
      </c>
      <c r="AF871" t="s">
        <v>3</v>
      </c>
      <c r="AG871">
        <v>10</v>
      </c>
      <c r="AH871">
        <v>2</v>
      </c>
      <c r="AI871">
        <v>35385215</v>
      </c>
      <c r="AJ871">
        <v>871</v>
      </c>
      <c r="AK871">
        <v>0</v>
      </c>
      <c r="AL871">
        <v>0</v>
      </c>
      <c r="AM871">
        <v>0</v>
      </c>
      <c r="AN871">
        <v>0</v>
      </c>
      <c r="AO871">
        <v>0</v>
      </c>
      <c r="AP871">
        <v>0</v>
      </c>
      <c r="AQ871">
        <v>0</v>
      </c>
      <c r="AR871">
        <v>0</v>
      </c>
    </row>
    <row r="872" spans="1:44" x14ac:dyDescent="0.2">
      <c r="A872">
        <f>ROW(Source!A2686)</f>
        <v>2686</v>
      </c>
      <c r="B872">
        <v>35385225</v>
      </c>
      <c r="C872">
        <v>35385209</v>
      </c>
      <c r="D872">
        <v>35122522</v>
      </c>
      <c r="E872">
        <v>1</v>
      </c>
      <c r="F872">
        <v>1</v>
      </c>
      <c r="G872">
        <v>15872964</v>
      </c>
      <c r="H872">
        <v>3</v>
      </c>
      <c r="I872" t="s">
        <v>1040</v>
      </c>
      <c r="J872" t="s">
        <v>1041</v>
      </c>
      <c r="K872" t="s">
        <v>1042</v>
      </c>
      <c r="L872">
        <v>1355</v>
      </c>
      <c r="N872">
        <v>1010</v>
      </c>
      <c r="O872" t="s">
        <v>18</v>
      </c>
      <c r="P872" t="s">
        <v>18</v>
      </c>
      <c r="Q872">
        <v>100</v>
      </c>
      <c r="X872">
        <v>0.26</v>
      </c>
      <c r="Y872">
        <v>127.48</v>
      </c>
      <c r="Z872">
        <v>0</v>
      </c>
      <c r="AA872">
        <v>0</v>
      </c>
      <c r="AB872">
        <v>0</v>
      </c>
      <c r="AC872">
        <v>0</v>
      </c>
      <c r="AD872">
        <v>1</v>
      </c>
      <c r="AE872">
        <v>0</v>
      </c>
      <c r="AF872" t="s">
        <v>3</v>
      </c>
      <c r="AG872">
        <v>0.26</v>
      </c>
      <c r="AH872">
        <v>2</v>
      </c>
      <c r="AI872">
        <v>35385216</v>
      </c>
      <c r="AJ872">
        <v>872</v>
      </c>
      <c r="AK872">
        <v>0</v>
      </c>
      <c r="AL872">
        <v>0</v>
      </c>
      <c r="AM872">
        <v>0</v>
      </c>
      <c r="AN872">
        <v>0</v>
      </c>
      <c r="AO872">
        <v>0</v>
      </c>
      <c r="AP872">
        <v>0</v>
      </c>
      <c r="AQ872">
        <v>0</v>
      </c>
      <c r="AR872">
        <v>0</v>
      </c>
    </row>
    <row r="873" spans="1:44" x14ac:dyDescent="0.2">
      <c r="A873">
        <f>ROW(Source!A2686)</f>
        <v>2686</v>
      </c>
      <c r="B873">
        <v>35385226</v>
      </c>
      <c r="C873">
        <v>35385209</v>
      </c>
      <c r="D873">
        <v>35122244</v>
      </c>
      <c r="E873">
        <v>1</v>
      </c>
      <c r="F873">
        <v>1</v>
      </c>
      <c r="G873">
        <v>15872964</v>
      </c>
      <c r="H873">
        <v>3</v>
      </c>
      <c r="I873" t="s">
        <v>1043</v>
      </c>
      <c r="J873" t="s">
        <v>1044</v>
      </c>
      <c r="K873" t="s">
        <v>1045</v>
      </c>
      <c r="L873">
        <v>1356</v>
      </c>
      <c r="N873">
        <v>1010</v>
      </c>
      <c r="O873" t="s">
        <v>242</v>
      </c>
      <c r="P873" t="s">
        <v>242</v>
      </c>
      <c r="Q873">
        <v>1000</v>
      </c>
      <c r="X873">
        <v>0.02</v>
      </c>
      <c r="Y873">
        <v>258.44</v>
      </c>
      <c r="Z873">
        <v>0</v>
      </c>
      <c r="AA873">
        <v>0</v>
      </c>
      <c r="AB873">
        <v>0</v>
      </c>
      <c r="AC873">
        <v>0</v>
      </c>
      <c r="AD873">
        <v>1</v>
      </c>
      <c r="AE873">
        <v>0</v>
      </c>
      <c r="AF873" t="s">
        <v>3</v>
      </c>
      <c r="AG873">
        <v>0.02</v>
      </c>
      <c r="AH873">
        <v>2</v>
      </c>
      <c r="AI873">
        <v>35385217</v>
      </c>
      <c r="AJ873">
        <v>873</v>
      </c>
      <c r="AK873">
        <v>0</v>
      </c>
      <c r="AL873">
        <v>0</v>
      </c>
      <c r="AM873">
        <v>0</v>
      </c>
      <c r="AN873">
        <v>0</v>
      </c>
      <c r="AO873">
        <v>0</v>
      </c>
      <c r="AP873">
        <v>0</v>
      </c>
      <c r="AQ873">
        <v>0</v>
      </c>
      <c r="AR873">
        <v>0</v>
      </c>
    </row>
    <row r="874" spans="1:44" x14ac:dyDescent="0.2">
      <c r="A874">
        <f>ROW(Source!A2686)</f>
        <v>2686</v>
      </c>
      <c r="B874">
        <v>35385227</v>
      </c>
      <c r="C874">
        <v>35385209</v>
      </c>
      <c r="D874">
        <v>35123597</v>
      </c>
      <c r="E874">
        <v>1</v>
      </c>
      <c r="F874">
        <v>1</v>
      </c>
      <c r="G874">
        <v>15872964</v>
      </c>
      <c r="H874">
        <v>3</v>
      </c>
      <c r="I874" t="s">
        <v>1046</v>
      </c>
      <c r="J874" t="s">
        <v>1047</v>
      </c>
      <c r="K874" t="s">
        <v>1048</v>
      </c>
      <c r="L874">
        <v>1303</v>
      </c>
      <c r="N874">
        <v>1003</v>
      </c>
      <c r="O874" t="s">
        <v>35</v>
      </c>
      <c r="P874" t="s">
        <v>35</v>
      </c>
      <c r="Q874">
        <v>1000</v>
      </c>
      <c r="X874">
        <v>0.10299999999999999</v>
      </c>
      <c r="Y874">
        <v>99643.05</v>
      </c>
      <c r="Z874">
        <v>0</v>
      </c>
      <c r="AA874">
        <v>0</v>
      </c>
      <c r="AB874">
        <v>0</v>
      </c>
      <c r="AC874">
        <v>0</v>
      </c>
      <c r="AD874">
        <v>1</v>
      </c>
      <c r="AE874">
        <v>0</v>
      </c>
      <c r="AF874" t="s">
        <v>3</v>
      </c>
      <c r="AG874">
        <v>0.10299999999999999</v>
      </c>
      <c r="AH874">
        <v>2</v>
      </c>
      <c r="AI874">
        <v>35385218</v>
      </c>
      <c r="AJ874">
        <v>874</v>
      </c>
      <c r="AK874">
        <v>0</v>
      </c>
      <c r="AL874">
        <v>0</v>
      </c>
      <c r="AM874">
        <v>0</v>
      </c>
      <c r="AN874">
        <v>0</v>
      </c>
      <c r="AO874">
        <v>0</v>
      </c>
      <c r="AP874">
        <v>0</v>
      </c>
      <c r="AQ874">
        <v>0</v>
      </c>
      <c r="AR874">
        <v>0</v>
      </c>
    </row>
    <row r="875" spans="1:44" x14ac:dyDescent="0.2">
      <c r="A875">
        <f>ROW(Source!A2688)</f>
        <v>2688</v>
      </c>
      <c r="B875">
        <v>35385231</v>
      </c>
      <c r="C875">
        <v>35385229</v>
      </c>
      <c r="D875">
        <v>35111398</v>
      </c>
      <c r="E875">
        <v>15872964</v>
      </c>
      <c r="F875">
        <v>1</v>
      </c>
      <c r="G875">
        <v>15872964</v>
      </c>
      <c r="H875">
        <v>1</v>
      </c>
      <c r="I875" t="s">
        <v>982</v>
      </c>
      <c r="J875" t="s">
        <v>3</v>
      </c>
      <c r="K875" t="s">
        <v>983</v>
      </c>
      <c r="L875">
        <v>1191</v>
      </c>
      <c r="N875">
        <v>1013</v>
      </c>
      <c r="O875" t="s">
        <v>984</v>
      </c>
      <c r="P875" t="s">
        <v>984</v>
      </c>
      <c r="Q875">
        <v>1</v>
      </c>
      <c r="X875">
        <v>17.77</v>
      </c>
      <c r="Y875">
        <v>0</v>
      </c>
      <c r="Z875">
        <v>0</v>
      </c>
      <c r="AA875">
        <v>0</v>
      </c>
      <c r="AB875">
        <v>0</v>
      </c>
      <c r="AC875">
        <v>0</v>
      </c>
      <c r="AD875">
        <v>1</v>
      </c>
      <c r="AE875">
        <v>1</v>
      </c>
      <c r="AF875" t="s">
        <v>3</v>
      </c>
      <c r="AG875">
        <v>17.77</v>
      </c>
      <c r="AH875">
        <v>2</v>
      </c>
      <c r="AI875">
        <v>35385230</v>
      </c>
      <c r="AJ875">
        <v>875</v>
      </c>
      <c r="AK875">
        <v>0</v>
      </c>
      <c r="AL875">
        <v>0</v>
      </c>
      <c r="AM875">
        <v>0</v>
      </c>
      <c r="AN875">
        <v>0</v>
      </c>
      <c r="AO875">
        <v>0</v>
      </c>
      <c r="AP875">
        <v>0</v>
      </c>
      <c r="AQ875">
        <v>0</v>
      </c>
      <c r="AR875">
        <v>0</v>
      </c>
    </row>
    <row r="876" spans="1:44" x14ac:dyDescent="0.2">
      <c r="A876">
        <f>ROW(Source!A2724)</f>
        <v>2724</v>
      </c>
      <c r="B876">
        <v>35385298</v>
      </c>
      <c r="C876">
        <v>35385296</v>
      </c>
      <c r="D876">
        <v>35111398</v>
      </c>
      <c r="E876">
        <v>15872964</v>
      </c>
      <c r="F876">
        <v>1</v>
      </c>
      <c r="G876">
        <v>15872964</v>
      </c>
      <c r="H876">
        <v>1</v>
      </c>
      <c r="I876" t="s">
        <v>982</v>
      </c>
      <c r="J876" t="s">
        <v>3</v>
      </c>
      <c r="K876" t="s">
        <v>983</v>
      </c>
      <c r="L876">
        <v>1191</v>
      </c>
      <c r="N876">
        <v>1013</v>
      </c>
      <c r="O876" t="s">
        <v>984</v>
      </c>
      <c r="P876" t="s">
        <v>984</v>
      </c>
      <c r="Q876">
        <v>1</v>
      </c>
      <c r="X876">
        <v>5.84</v>
      </c>
      <c r="Y876">
        <v>0</v>
      </c>
      <c r="Z876">
        <v>0</v>
      </c>
      <c r="AA876">
        <v>0</v>
      </c>
      <c r="AB876">
        <v>0</v>
      </c>
      <c r="AC876">
        <v>0</v>
      </c>
      <c r="AD876">
        <v>1</v>
      </c>
      <c r="AE876">
        <v>1</v>
      </c>
      <c r="AF876" t="s">
        <v>3</v>
      </c>
      <c r="AG876">
        <v>5.84</v>
      </c>
      <c r="AH876">
        <v>2</v>
      </c>
      <c r="AI876">
        <v>35385297</v>
      </c>
      <c r="AJ876">
        <v>876</v>
      </c>
      <c r="AK876">
        <v>0</v>
      </c>
      <c r="AL876">
        <v>0</v>
      </c>
      <c r="AM876">
        <v>0</v>
      </c>
      <c r="AN876">
        <v>0</v>
      </c>
      <c r="AO876">
        <v>0</v>
      </c>
      <c r="AP876">
        <v>0</v>
      </c>
      <c r="AQ876">
        <v>0</v>
      </c>
      <c r="AR876">
        <v>0</v>
      </c>
    </row>
    <row r="877" spans="1:44" x14ac:dyDescent="0.2">
      <c r="A877">
        <f>ROW(Source!A2725)</f>
        <v>2725</v>
      </c>
      <c r="B877">
        <v>35385304</v>
      </c>
      <c r="C877">
        <v>35385299</v>
      </c>
      <c r="D877">
        <v>35111398</v>
      </c>
      <c r="E877">
        <v>15872964</v>
      </c>
      <c r="F877">
        <v>1</v>
      </c>
      <c r="G877">
        <v>15872964</v>
      </c>
      <c r="H877">
        <v>1</v>
      </c>
      <c r="I877" t="s">
        <v>982</v>
      </c>
      <c r="J877" t="s">
        <v>3</v>
      </c>
      <c r="K877" t="s">
        <v>983</v>
      </c>
      <c r="L877">
        <v>1191</v>
      </c>
      <c r="N877">
        <v>1013</v>
      </c>
      <c r="O877" t="s">
        <v>984</v>
      </c>
      <c r="P877" t="s">
        <v>984</v>
      </c>
      <c r="Q877">
        <v>1</v>
      </c>
      <c r="X877">
        <v>0.42</v>
      </c>
      <c r="Y877">
        <v>0</v>
      </c>
      <c r="Z877">
        <v>0</v>
      </c>
      <c r="AA877">
        <v>0</v>
      </c>
      <c r="AB877">
        <v>0</v>
      </c>
      <c r="AC877">
        <v>0</v>
      </c>
      <c r="AD877">
        <v>1</v>
      </c>
      <c r="AE877">
        <v>1</v>
      </c>
      <c r="AF877" t="s">
        <v>3</v>
      </c>
      <c r="AG877">
        <v>0.42</v>
      </c>
      <c r="AH877">
        <v>2</v>
      </c>
      <c r="AI877">
        <v>35385300</v>
      </c>
      <c r="AJ877">
        <v>877</v>
      </c>
      <c r="AK877">
        <v>0</v>
      </c>
      <c r="AL877">
        <v>0</v>
      </c>
      <c r="AM877">
        <v>0</v>
      </c>
      <c r="AN877">
        <v>0</v>
      </c>
      <c r="AO877">
        <v>0</v>
      </c>
      <c r="AP877">
        <v>0</v>
      </c>
      <c r="AQ877">
        <v>0</v>
      </c>
      <c r="AR877">
        <v>0</v>
      </c>
    </row>
    <row r="878" spans="1:44" x14ac:dyDescent="0.2">
      <c r="A878">
        <f>ROW(Source!A2725)</f>
        <v>2725</v>
      </c>
      <c r="B878">
        <v>35385305</v>
      </c>
      <c r="C878">
        <v>35385299</v>
      </c>
      <c r="D878">
        <v>35113190</v>
      </c>
      <c r="E878">
        <v>1</v>
      </c>
      <c r="F878">
        <v>1</v>
      </c>
      <c r="G878">
        <v>15872964</v>
      </c>
      <c r="H878">
        <v>2</v>
      </c>
      <c r="I878" t="s">
        <v>1111</v>
      </c>
      <c r="J878" t="s">
        <v>1112</v>
      </c>
      <c r="K878" t="s">
        <v>1113</v>
      </c>
      <c r="L878">
        <v>1368</v>
      </c>
      <c r="N878">
        <v>1011</v>
      </c>
      <c r="O878" t="s">
        <v>988</v>
      </c>
      <c r="P878" t="s">
        <v>988</v>
      </c>
      <c r="Q878">
        <v>1</v>
      </c>
      <c r="X878">
        <v>0.2</v>
      </c>
      <c r="Y878">
        <v>0</v>
      </c>
      <c r="Z878">
        <v>44.94</v>
      </c>
      <c r="AA878">
        <v>0.64</v>
      </c>
      <c r="AB878">
        <v>0</v>
      </c>
      <c r="AC878">
        <v>0</v>
      </c>
      <c r="AD878">
        <v>1</v>
      </c>
      <c r="AE878">
        <v>0</v>
      </c>
      <c r="AF878" t="s">
        <v>3</v>
      </c>
      <c r="AG878">
        <v>0.2</v>
      </c>
      <c r="AH878">
        <v>2</v>
      </c>
      <c r="AI878">
        <v>35385301</v>
      </c>
      <c r="AJ878">
        <v>878</v>
      </c>
      <c r="AK878">
        <v>0</v>
      </c>
      <c r="AL878">
        <v>0</v>
      </c>
      <c r="AM878">
        <v>0</v>
      </c>
      <c r="AN878">
        <v>0</v>
      </c>
      <c r="AO878">
        <v>0</v>
      </c>
      <c r="AP878">
        <v>0</v>
      </c>
      <c r="AQ878">
        <v>0</v>
      </c>
      <c r="AR878">
        <v>0</v>
      </c>
    </row>
    <row r="879" spans="1:44" x14ac:dyDescent="0.2">
      <c r="A879">
        <f>ROW(Source!A2725)</f>
        <v>2725</v>
      </c>
      <c r="B879">
        <v>35385306</v>
      </c>
      <c r="C879">
        <v>35385299</v>
      </c>
      <c r="D879">
        <v>35115233</v>
      </c>
      <c r="E879">
        <v>1</v>
      </c>
      <c r="F879">
        <v>1</v>
      </c>
      <c r="G879">
        <v>15872964</v>
      </c>
      <c r="H879">
        <v>3</v>
      </c>
      <c r="I879" t="s">
        <v>1114</v>
      </c>
      <c r="J879" t="s">
        <v>1115</v>
      </c>
      <c r="K879" t="s">
        <v>1116</v>
      </c>
      <c r="L879">
        <v>1339</v>
      </c>
      <c r="N879">
        <v>1007</v>
      </c>
      <c r="O879" t="s">
        <v>1117</v>
      </c>
      <c r="P879" t="s">
        <v>1117</v>
      </c>
      <c r="Q879">
        <v>1</v>
      </c>
      <c r="X879">
        <v>1.7600000000000001E-2</v>
      </c>
      <c r="Y879">
        <v>54.81</v>
      </c>
      <c r="Z879">
        <v>0</v>
      </c>
      <c r="AA879">
        <v>0</v>
      </c>
      <c r="AB879">
        <v>0</v>
      </c>
      <c r="AC879">
        <v>0</v>
      </c>
      <c r="AD879">
        <v>1</v>
      </c>
      <c r="AE879">
        <v>0</v>
      </c>
      <c r="AF879" t="s">
        <v>3</v>
      </c>
      <c r="AG879">
        <v>1.7600000000000001E-2</v>
      </c>
      <c r="AH879">
        <v>2</v>
      </c>
      <c r="AI879">
        <v>35385302</v>
      </c>
      <c r="AJ879">
        <v>879</v>
      </c>
      <c r="AK879">
        <v>0</v>
      </c>
      <c r="AL879">
        <v>0</v>
      </c>
      <c r="AM879">
        <v>0</v>
      </c>
      <c r="AN879">
        <v>0</v>
      </c>
      <c r="AO879">
        <v>0</v>
      </c>
      <c r="AP879">
        <v>0</v>
      </c>
      <c r="AQ879">
        <v>0</v>
      </c>
      <c r="AR879">
        <v>0</v>
      </c>
    </row>
    <row r="880" spans="1:44" x14ac:dyDescent="0.2">
      <c r="A880">
        <f>ROW(Source!A2725)</f>
        <v>2725</v>
      </c>
      <c r="B880">
        <v>35385307</v>
      </c>
      <c r="C880">
        <v>35385299</v>
      </c>
      <c r="D880">
        <v>35117602</v>
      </c>
      <c r="E880">
        <v>1</v>
      </c>
      <c r="F880">
        <v>1</v>
      </c>
      <c r="G880">
        <v>15872964</v>
      </c>
      <c r="H880">
        <v>3</v>
      </c>
      <c r="I880" t="s">
        <v>1118</v>
      </c>
      <c r="J880" t="s">
        <v>1119</v>
      </c>
      <c r="K880" t="s">
        <v>1120</v>
      </c>
      <c r="L880">
        <v>1354</v>
      </c>
      <c r="N880">
        <v>1010</v>
      </c>
      <c r="O880" t="s">
        <v>52</v>
      </c>
      <c r="P880" t="s">
        <v>52</v>
      </c>
      <c r="Q880">
        <v>1</v>
      </c>
      <c r="X880">
        <v>6.7000000000000002E-3</v>
      </c>
      <c r="Y880">
        <v>16620.27</v>
      </c>
      <c r="Z880">
        <v>0</v>
      </c>
      <c r="AA880">
        <v>0</v>
      </c>
      <c r="AB880">
        <v>0</v>
      </c>
      <c r="AC880">
        <v>0</v>
      </c>
      <c r="AD880">
        <v>1</v>
      </c>
      <c r="AE880">
        <v>0</v>
      </c>
      <c r="AF880" t="s">
        <v>3</v>
      </c>
      <c r="AG880">
        <v>6.7000000000000002E-3</v>
      </c>
      <c r="AH880">
        <v>2</v>
      </c>
      <c r="AI880">
        <v>35385303</v>
      </c>
      <c r="AJ880">
        <v>880</v>
      </c>
      <c r="AK880">
        <v>0</v>
      </c>
      <c r="AL880">
        <v>0</v>
      </c>
      <c r="AM880">
        <v>0</v>
      </c>
      <c r="AN880">
        <v>0</v>
      </c>
      <c r="AO880">
        <v>0</v>
      </c>
      <c r="AP880">
        <v>0</v>
      </c>
      <c r="AQ880">
        <v>0</v>
      </c>
      <c r="AR880">
        <v>0</v>
      </c>
    </row>
    <row r="881" spans="1:44" x14ac:dyDescent="0.2">
      <c r="A881">
        <f>ROW(Source!A2726)</f>
        <v>2726</v>
      </c>
      <c r="B881">
        <v>35385312</v>
      </c>
      <c r="C881">
        <v>35385308</v>
      </c>
      <c r="D881">
        <v>35111398</v>
      </c>
      <c r="E881">
        <v>15872964</v>
      </c>
      <c r="F881">
        <v>1</v>
      </c>
      <c r="G881">
        <v>15872964</v>
      </c>
      <c r="H881">
        <v>1</v>
      </c>
      <c r="I881" t="s">
        <v>982</v>
      </c>
      <c r="J881" t="s">
        <v>3</v>
      </c>
      <c r="K881" t="s">
        <v>983</v>
      </c>
      <c r="L881">
        <v>1191</v>
      </c>
      <c r="N881">
        <v>1013</v>
      </c>
      <c r="O881" t="s">
        <v>984</v>
      </c>
      <c r="P881" t="s">
        <v>984</v>
      </c>
      <c r="Q881">
        <v>1</v>
      </c>
      <c r="X881">
        <v>14</v>
      </c>
      <c r="Y881">
        <v>0</v>
      </c>
      <c r="Z881">
        <v>0</v>
      </c>
      <c r="AA881">
        <v>0</v>
      </c>
      <c r="AB881">
        <v>0</v>
      </c>
      <c r="AC881">
        <v>0</v>
      </c>
      <c r="AD881">
        <v>1</v>
      </c>
      <c r="AE881">
        <v>1</v>
      </c>
      <c r="AF881" t="s">
        <v>3</v>
      </c>
      <c r="AG881">
        <v>14</v>
      </c>
      <c r="AH881">
        <v>2</v>
      </c>
      <c r="AI881">
        <v>35385309</v>
      </c>
      <c r="AJ881">
        <v>881</v>
      </c>
      <c r="AK881">
        <v>0</v>
      </c>
      <c r="AL881">
        <v>0</v>
      </c>
      <c r="AM881">
        <v>0</v>
      </c>
      <c r="AN881">
        <v>0</v>
      </c>
      <c r="AO881">
        <v>0</v>
      </c>
      <c r="AP881">
        <v>0</v>
      </c>
      <c r="AQ881">
        <v>0</v>
      </c>
      <c r="AR881">
        <v>0</v>
      </c>
    </row>
    <row r="882" spans="1:44" x14ac:dyDescent="0.2">
      <c r="A882">
        <f>ROW(Source!A2726)</f>
        <v>2726</v>
      </c>
      <c r="B882">
        <v>35385313</v>
      </c>
      <c r="C882">
        <v>35385308</v>
      </c>
      <c r="D882">
        <v>35112687</v>
      </c>
      <c r="E882">
        <v>1</v>
      </c>
      <c r="F882">
        <v>1</v>
      </c>
      <c r="G882">
        <v>15872964</v>
      </c>
      <c r="H882">
        <v>2</v>
      </c>
      <c r="I882" t="s">
        <v>1121</v>
      </c>
      <c r="J882" t="s">
        <v>1122</v>
      </c>
      <c r="K882" t="s">
        <v>1123</v>
      </c>
      <c r="L882">
        <v>1368</v>
      </c>
      <c r="N882">
        <v>1011</v>
      </c>
      <c r="O882" t="s">
        <v>988</v>
      </c>
      <c r="P882" t="s">
        <v>988</v>
      </c>
      <c r="Q882">
        <v>1</v>
      </c>
      <c r="X882">
        <v>3.65</v>
      </c>
      <c r="Y882">
        <v>0</v>
      </c>
      <c r="Z882">
        <v>1635</v>
      </c>
      <c r="AA882">
        <v>832.91</v>
      </c>
      <c r="AB882">
        <v>0</v>
      </c>
      <c r="AC882">
        <v>0</v>
      </c>
      <c r="AD882">
        <v>1</v>
      </c>
      <c r="AE882">
        <v>0</v>
      </c>
      <c r="AF882" t="s">
        <v>3</v>
      </c>
      <c r="AG882">
        <v>3.65</v>
      </c>
      <c r="AH882">
        <v>2</v>
      </c>
      <c r="AI882">
        <v>35385310</v>
      </c>
      <c r="AJ882">
        <v>882</v>
      </c>
      <c r="AK882">
        <v>0</v>
      </c>
      <c r="AL882">
        <v>0</v>
      </c>
      <c r="AM882">
        <v>0</v>
      </c>
      <c r="AN882">
        <v>0</v>
      </c>
      <c r="AO882">
        <v>0</v>
      </c>
      <c r="AP882">
        <v>0</v>
      </c>
      <c r="AQ882">
        <v>0</v>
      </c>
      <c r="AR882">
        <v>0</v>
      </c>
    </row>
    <row r="883" spans="1:44" x14ac:dyDescent="0.2">
      <c r="A883">
        <f>ROW(Source!A2726)</f>
        <v>2726</v>
      </c>
      <c r="B883">
        <v>35385314</v>
      </c>
      <c r="C883">
        <v>35385308</v>
      </c>
      <c r="D883">
        <v>35113169</v>
      </c>
      <c r="E883">
        <v>1</v>
      </c>
      <c r="F883">
        <v>1</v>
      </c>
      <c r="G883">
        <v>15872964</v>
      </c>
      <c r="H883">
        <v>2</v>
      </c>
      <c r="I883" t="s">
        <v>1124</v>
      </c>
      <c r="J883" t="s">
        <v>1125</v>
      </c>
      <c r="K883" t="s">
        <v>1126</v>
      </c>
      <c r="L883">
        <v>1368</v>
      </c>
      <c r="N883">
        <v>1011</v>
      </c>
      <c r="O883" t="s">
        <v>988</v>
      </c>
      <c r="P883" t="s">
        <v>988</v>
      </c>
      <c r="Q883">
        <v>1</v>
      </c>
      <c r="X883">
        <v>3.65</v>
      </c>
      <c r="Y883">
        <v>0</v>
      </c>
      <c r="Z883">
        <v>7.15</v>
      </c>
      <c r="AA883">
        <v>0.09</v>
      </c>
      <c r="AB883">
        <v>0</v>
      </c>
      <c r="AC883">
        <v>0</v>
      </c>
      <c r="AD883">
        <v>1</v>
      </c>
      <c r="AE883">
        <v>0</v>
      </c>
      <c r="AF883" t="s">
        <v>3</v>
      </c>
      <c r="AG883">
        <v>3.65</v>
      </c>
      <c r="AH883">
        <v>2</v>
      </c>
      <c r="AI883">
        <v>35385311</v>
      </c>
      <c r="AJ883">
        <v>883</v>
      </c>
      <c r="AK883">
        <v>0</v>
      </c>
      <c r="AL883">
        <v>0</v>
      </c>
      <c r="AM883">
        <v>0</v>
      </c>
      <c r="AN883">
        <v>0</v>
      </c>
      <c r="AO883">
        <v>0</v>
      </c>
      <c r="AP883">
        <v>0</v>
      </c>
      <c r="AQ883">
        <v>0</v>
      </c>
      <c r="AR883">
        <v>0</v>
      </c>
    </row>
    <row r="884" spans="1:44" x14ac:dyDescent="0.2">
      <c r="A884">
        <f>ROW(Source!A2729)</f>
        <v>2729</v>
      </c>
      <c r="B884">
        <v>35385320</v>
      </c>
      <c r="C884">
        <v>35385317</v>
      </c>
      <c r="D884">
        <v>35111398</v>
      </c>
      <c r="E884">
        <v>15872964</v>
      </c>
      <c r="F884">
        <v>1</v>
      </c>
      <c r="G884">
        <v>15872964</v>
      </c>
      <c r="H884">
        <v>1</v>
      </c>
      <c r="I884" t="s">
        <v>982</v>
      </c>
      <c r="J884" t="s">
        <v>3</v>
      </c>
      <c r="K884" t="s">
        <v>983</v>
      </c>
      <c r="L884">
        <v>1191</v>
      </c>
      <c r="N884">
        <v>1013</v>
      </c>
      <c r="O884" t="s">
        <v>984</v>
      </c>
      <c r="P884" t="s">
        <v>984</v>
      </c>
      <c r="Q884">
        <v>1</v>
      </c>
      <c r="X884">
        <v>42.81</v>
      </c>
      <c r="Y884">
        <v>0</v>
      </c>
      <c r="Z884">
        <v>0</v>
      </c>
      <c r="AA884">
        <v>0</v>
      </c>
      <c r="AB884">
        <v>0</v>
      </c>
      <c r="AC884">
        <v>0</v>
      </c>
      <c r="AD884">
        <v>1</v>
      </c>
      <c r="AE884">
        <v>1</v>
      </c>
      <c r="AF884" t="s">
        <v>3</v>
      </c>
      <c r="AG884">
        <v>42.81</v>
      </c>
      <c r="AH884">
        <v>2</v>
      </c>
      <c r="AI884">
        <v>35385318</v>
      </c>
      <c r="AJ884">
        <v>884</v>
      </c>
      <c r="AK884">
        <v>0</v>
      </c>
      <c r="AL884">
        <v>0</v>
      </c>
      <c r="AM884">
        <v>0</v>
      </c>
      <c r="AN884">
        <v>0</v>
      </c>
      <c r="AO884">
        <v>0</v>
      </c>
      <c r="AP884">
        <v>0</v>
      </c>
      <c r="AQ884">
        <v>0</v>
      </c>
      <c r="AR884">
        <v>0</v>
      </c>
    </row>
    <row r="885" spans="1:44" x14ac:dyDescent="0.2">
      <c r="A885">
        <f>ROW(Source!A2729)</f>
        <v>2729</v>
      </c>
      <c r="B885">
        <v>35385321</v>
      </c>
      <c r="C885">
        <v>35385317</v>
      </c>
      <c r="D885">
        <v>35113206</v>
      </c>
      <c r="E885">
        <v>1</v>
      </c>
      <c r="F885">
        <v>1</v>
      </c>
      <c r="G885">
        <v>15872964</v>
      </c>
      <c r="H885">
        <v>2</v>
      </c>
      <c r="I885" t="s">
        <v>989</v>
      </c>
      <c r="J885" t="s">
        <v>990</v>
      </c>
      <c r="K885" t="s">
        <v>991</v>
      </c>
      <c r="L885">
        <v>1368</v>
      </c>
      <c r="N885">
        <v>1011</v>
      </c>
      <c r="O885" t="s">
        <v>988</v>
      </c>
      <c r="P885" t="s">
        <v>988</v>
      </c>
      <c r="Q885">
        <v>1</v>
      </c>
      <c r="X885">
        <v>6.9</v>
      </c>
      <c r="Y885">
        <v>0</v>
      </c>
      <c r="Z885">
        <v>4.72</v>
      </c>
      <c r="AA885">
        <v>0.1</v>
      </c>
      <c r="AB885">
        <v>0</v>
      </c>
      <c r="AC885">
        <v>0</v>
      </c>
      <c r="AD885">
        <v>1</v>
      </c>
      <c r="AE885">
        <v>0</v>
      </c>
      <c r="AF885" t="s">
        <v>3</v>
      </c>
      <c r="AG885">
        <v>6.9</v>
      </c>
      <c r="AH885">
        <v>2</v>
      </c>
      <c r="AI885">
        <v>35385319</v>
      </c>
      <c r="AJ885">
        <v>885</v>
      </c>
      <c r="AK885">
        <v>0</v>
      </c>
      <c r="AL885">
        <v>0</v>
      </c>
      <c r="AM885">
        <v>0</v>
      </c>
      <c r="AN885">
        <v>0</v>
      </c>
      <c r="AO885">
        <v>0</v>
      </c>
      <c r="AP885">
        <v>0</v>
      </c>
      <c r="AQ885">
        <v>0</v>
      </c>
      <c r="AR885">
        <v>0</v>
      </c>
    </row>
    <row r="886" spans="1:44" x14ac:dyDescent="0.2">
      <c r="A886">
        <f>ROW(Source!A2730)</f>
        <v>2730</v>
      </c>
      <c r="B886">
        <v>35385325</v>
      </c>
      <c r="C886">
        <v>35385322</v>
      </c>
      <c r="D886">
        <v>35111398</v>
      </c>
      <c r="E886">
        <v>15872964</v>
      </c>
      <c r="F886">
        <v>1</v>
      </c>
      <c r="G886">
        <v>15872964</v>
      </c>
      <c r="H886">
        <v>1</v>
      </c>
      <c r="I886" t="s">
        <v>982</v>
      </c>
      <c r="J886" t="s">
        <v>3</v>
      </c>
      <c r="K886" t="s">
        <v>983</v>
      </c>
      <c r="L886">
        <v>1191</v>
      </c>
      <c r="N886">
        <v>1013</v>
      </c>
      <c r="O886" t="s">
        <v>984</v>
      </c>
      <c r="P886" t="s">
        <v>984</v>
      </c>
      <c r="Q886">
        <v>1</v>
      </c>
      <c r="X886">
        <v>39.22</v>
      </c>
      <c r="Y886">
        <v>0</v>
      </c>
      <c r="Z886">
        <v>0</v>
      </c>
      <c r="AA886">
        <v>0</v>
      </c>
      <c r="AB886">
        <v>0</v>
      </c>
      <c r="AC886">
        <v>0</v>
      </c>
      <c r="AD886">
        <v>1</v>
      </c>
      <c r="AE886">
        <v>1</v>
      </c>
      <c r="AF886" t="s">
        <v>3</v>
      </c>
      <c r="AG886">
        <v>39.22</v>
      </c>
      <c r="AH886">
        <v>2</v>
      </c>
      <c r="AI886">
        <v>35385323</v>
      </c>
      <c r="AJ886">
        <v>886</v>
      </c>
      <c r="AK886">
        <v>0</v>
      </c>
      <c r="AL886">
        <v>0</v>
      </c>
      <c r="AM886">
        <v>0</v>
      </c>
      <c r="AN886">
        <v>0</v>
      </c>
      <c r="AO886">
        <v>0</v>
      </c>
      <c r="AP886">
        <v>0</v>
      </c>
      <c r="AQ886">
        <v>0</v>
      </c>
      <c r="AR886">
        <v>0</v>
      </c>
    </row>
    <row r="887" spans="1:44" x14ac:dyDescent="0.2">
      <c r="A887">
        <f>ROW(Source!A2730)</f>
        <v>2730</v>
      </c>
      <c r="B887">
        <v>35385326</v>
      </c>
      <c r="C887">
        <v>35385322</v>
      </c>
      <c r="D887">
        <v>35113206</v>
      </c>
      <c r="E887">
        <v>1</v>
      </c>
      <c r="F887">
        <v>1</v>
      </c>
      <c r="G887">
        <v>15872964</v>
      </c>
      <c r="H887">
        <v>2</v>
      </c>
      <c r="I887" t="s">
        <v>989</v>
      </c>
      <c r="J887" t="s">
        <v>990</v>
      </c>
      <c r="K887" t="s">
        <v>991</v>
      </c>
      <c r="L887">
        <v>1368</v>
      </c>
      <c r="N887">
        <v>1011</v>
      </c>
      <c r="O887" t="s">
        <v>988</v>
      </c>
      <c r="P887" t="s">
        <v>988</v>
      </c>
      <c r="Q887">
        <v>1</v>
      </c>
      <c r="X887">
        <v>6.9</v>
      </c>
      <c r="Y887">
        <v>0</v>
      </c>
      <c r="Z887">
        <v>4.72</v>
      </c>
      <c r="AA887">
        <v>0.1</v>
      </c>
      <c r="AB887">
        <v>0</v>
      </c>
      <c r="AC887">
        <v>0</v>
      </c>
      <c r="AD887">
        <v>1</v>
      </c>
      <c r="AE887">
        <v>0</v>
      </c>
      <c r="AF887" t="s">
        <v>3</v>
      </c>
      <c r="AG887">
        <v>6.9</v>
      </c>
      <c r="AH887">
        <v>2</v>
      </c>
      <c r="AI887">
        <v>35385324</v>
      </c>
      <c r="AJ887">
        <v>887</v>
      </c>
      <c r="AK887">
        <v>0</v>
      </c>
      <c r="AL887">
        <v>0</v>
      </c>
      <c r="AM887">
        <v>0</v>
      </c>
      <c r="AN887">
        <v>0</v>
      </c>
      <c r="AO887">
        <v>0</v>
      </c>
      <c r="AP887">
        <v>0</v>
      </c>
      <c r="AQ887">
        <v>0</v>
      </c>
      <c r="AR887">
        <v>0</v>
      </c>
    </row>
    <row r="888" spans="1:44" x14ac:dyDescent="0.2">
      <c r="A888">
        <f>ROW(Source!A2731)</f>
        <v>2731</v>
      </c>
      <c r="B888">
        <v>35385329</v>
      </c>
      <c r="C888">
        <v>35385327</v>
      </c>
      <c r="D888">
        <v>35111398</v>
      </c>
      <c r="E888">
        <v>15872964</v>
      </c>
      <c r="F888">
        <v>1</v>
      </c>
      <c r="G888">
        <v>15872964</v>
      </c>
      <c r="H888">
        <v>1</v>
      </c>
      <c r="I888" t="s">
        <v>982</v>
      </c>
      <c r="J888" t="s">
        <v>3</v>
      </c>
      <c r="K888" t="s">
        <v>983</v>
      </c>
      <c r="L888">
        <v>1191</v>
      </c>
      <c r="N888">
        <v>1013</v>
      </c>
      <c r="O888" t="s">
        <v>984</v>
      </c>
      <c r="P888" t="s">
        <v>984</v>
      </c>
      <c r="Q888">
        <v>1</v>
      </c>
      <c r="X888">
        <v>34.630000000000003</v>
      </c>
      <c r="Y888">
        <v>0</v>
      </c>
      <c r="Z888">
        <v>0</v>
      </c>
      <c r="AA888">
        <v>0</v>
      </c>
      <c r="AB888">
        <v>0</v>
      </c>
      <c r="AC888">
        <v>0</v>
      </c>
      <c r="AD888">
        <v>1</v>
      </c>
      <c r="AE888">
        <v>1</v>
      </c>
      <c r="AF888" t="s">
        <v>3</v>
      </c>
      <c r="AG888">
        <v>34.630000000000003</v>
      </c>
      <c r="AH888">
        <v>2</v>
      </c>
      <c r="AI888">
        <v>35385328</v>
      </c>
      <c r="AJ888">
        <v>888</v>
      </c>
      <c r="AK888">
        <v>0</v>
      </c>
      <c r="AL888">
        <v>0</v>
      </c>
      <c r="AM888">
        <v>0</v>
      </c>
      <c r="AN888">
        <v>0</v>
      </c>
      <c r="AO888">
        <v>0</v>
      </c>
      <c r="AP888">
        <v>0</v>
      </c>
      <c r="AQ888">
        <v>0</v>
      </c>
      <c r="AR888">
        <v>0</v>
      </c>
    </row>
    <row r="889" spans="1:44" x14ac:dyDescent="0.2">
      <c r="A889">
        <f>ROW(Source!A2767)</f>
        <v>2767</v>
      </c>
      <c r="B889">
        <v>35385390</v>
      </c>
      <c r="C889">
        <v>35385388</v>
      </c>
      <c r="D889">
        <v>35111398</v>
      </c>
      <c r="E889">
        <v>15872964</v>
      </c>
      <c r="F889">
        <v>1</v>
      </c>
      <c r="G889">
        <v>15872964</v>
      </c>
      <c r="H889">
        <v>1</v>
      </c>
      <c r="I889" t="s">
        <v>982</v>
      </c>
      <c r="J889" t="s">
        <v>3</v>
      </c>
      <c r="K889" t="s">
        <v>983</v>
      </c>
      <c r="L889">
        <v>1191</v>
      </c>
      <c r="N889">
        <v>1013</v>
      </c>
      <c r="O889" t="s">
        <v>984</v>
      </c>
      <c r="P889" t="s">
        <v>984</v>
      </c>
      <c r="Q889">
        <v>1</v>
      </c>
      <c r="X889">
        <v>5.84</v>
      </c>
      <c r="Y889">
        <v>0</v>
      </c>
      <c r="Z889">
        <v>0</v>
      </c>
      <c r="AA889">
        <v>0</v>
      </c>
      <c r="AB889">
        <v>0</v>
      </c>
      <c r="AC889">
        <v>0</v>
      </c>
      <c r="AD889">
        <v>1</v>
      </c>
      <c r="AE889">
        <v>1</v>
      </c>
      <c r="AF889" t="s">
        <v>3</v>
      </c>
      <c r="AG889">
        <v>5.84</v>
      </c>
      <c r="AH889">
        <v>2</v>
      </c>
      <c r="AI889">
        <v>35385389</v>
      </c>
      <c r="AJ889">
        <v>889</v>
      </c>
      <c r="AK889">
        <v>0</v>
      </c>
      <c r="AL889">
        <v>0</v>
      </c>
      <c r="AM889">
        <v>0</v>
      </c>
      <c r="AN889">
        <v>0</v>
      </c>
      <c r="AO889">
        <v>0</v>
      </c>
      <c r="AP889">
        <v>0</v>
      </c>
      <c r="AQ889">
        <v>0</v>
      </c>
      <c r="AR889">
        <v>0</v>
      </c>
    </row>
    <row r="890" spans="1:44" x14ac:dyDescent="0.2">
      <c r="A890">
        <f>ROW(Source!A2768)</f>
        <v>2768</v>
      </c>
      <c r="B890">
        <v>35385394</v>
      </c>
      <c r="C890">
        <v>35385391</v>
      </c>
      <c r="D890">
        <v>35111398</v>
      </c>
      <c r="E890">
        <v>15872964</v>
      </c>
      <c r="F890">
        <v>1</v>
      </c>
      <c r="G890">
        <v>15872964</v>
      </c>
      <c r="H890">
        <v>1</v>
      </c>
      <c r="I890" t="s">
        <v>982</v>
      </c>
      <c r="J890" t="s">
        <v>3</v>
      </c>
      <c r="K890" t="s">
        <v>983</v>
      </c>
      <c r="L890">
        <v>1191</v>
      </c>
      <c r="N890">
        <v>1013</v>
      </c>
      <c r="O890" t="s">
        <v>984</v>
      </c>
      <c r="P890" t="s">
        <v>984</v>
      </c>
      <c r="Q890">
        <v>1</v>
      </c>
      <c r="X890">
        <v>39.22</v>
      </c>
      <c r="Y890">
        <v>0</v>
      </c>
      <c r="Z890">
        <v>0</v>
      </c>
      <c r="AA890">
        <v>0</v>
      </c>
      <c r="AB890">
        <v>0</v>
      </c>
      <c r="AC890">
        <v>0</v>
      </c>
      <c r="AD890">
        <v>1</v>
      </c>
      <c r="AE890">
        <v>1</v>
      </c>
      <c r="AF890" t="s">
        <v>3</v>
      </c>
      <c r="AG890">
        <v>39.22</v>
      </c>
      <c r="AH890">
        <v>2</v>
      </c>
      <c r="AI890">
        <v>35385392</v>
      </c>
      <c r="AJ890">
        <v>890</v>
      </c>
      <c r="AK890">
        <v>0</v>
      </c>
      <c r="AL890">
        <v>0</v>
      </c>
      <c r="AM890">
        <v>0</v>
      </c>
      <c r="AN890">
        <v>0</v>
      </c>
      <c r="AO890">
        <v>0</v>
      </c>
      <c r="AP890">
        <v>0</v>
      </c>
      <c r="AQ890">
        <v>0</v>
      </c>
      <c r="AR890">
        <v>0</v>
      </c>
    </row>
    <row r="891" spans="1:44" x14ac:dyDescent="0.2">
      <c r="A891">
        <f>ROW(Source!A2768)</f>
        <v>2768</v>
      </c>
      <c r="B891">
        <v>35385395</v>
      </c>
      <c r="C891">
        <v>35385391</v>
      </c>
      <c r="D891">
        <v>35113206</v>
      </c>
      <c r="E891">
        <v>1</v>
      </c>
      <c r="F891">
        <v>1</v>
      </c>
      <c r="G891">
        <v>15872964</v>
      </c>
      <c r="H891">
        <v>2</v>
      </c>
      <c r="I891" t="s">
        <v>989</v>
      </c>
      <c r="J891" t="s">
        <v>990</v>
      </c>
      <c r="K891" t="s">
        <v>991</v>
      </c>
      <c r="L891">
        <v>1368</v>
      </c>
      <c r="N891">
        <v>1011</v>
      </c>
      <c r="O891" t="s">
        <v>988</v>
      </c>
      <c r="P891" t="s">
        <v>988</v>
      </c>
      <c r="Q891">
        <v>1</v>
      </c>
      <c r="X891">
        <v>6.9</v>
      </c>
      <c r="Y891">
        <v>0</v>
      </c>
      <c r="Z891">
        <v>4.72</v>
      </c>
      <c r="AA891">
        <v>0.1</v>
      </c>
      <c r="AB891">
        <v>0</v>
      </c>
      <c r="AC891">
        <v>0</v>
      </c>
      <c r="AD891">
        <v>1</v>
      </c>
      <c r="AE891">
        <v>0</v>
      </c>
      <c r="AF891" t="s">
        <v>3</v>
      </c>
      <c r="AG891">
        <v>6.9</v>
      </c>
      <c r="AH891">
        <v>2</v>
      </c>
      <c r="AI891">
        <v>35385393</v>
      </c>
      <c r="AJ891">
        <v>891</v>
      </c>
      <c r="AK891">
        <v>0</v>
      </c>
      <c r="AL891">
        <v>0</v>
      </c>
      <c r="AM891">
        <v>0</v>
      </c>
      <c r="AN891">
        <v>0</v>
      </c>
      <c r="AO891">
        <v>0</v>
      </c>
      <c r="AP891">
        <v>0</v>
      </c>
      <c r="AQ891">
        <v>0</v>
      </c>
      <c r="AR891">
        <v>0</v>
      </c>
    </row>
    <row r="892" spans="1:44" x14ac:dyDescent="0.2">
      <c r="A892">
        <f>ROW(Source!A2804)</f>
        <v>2804</v>
      </c>
      <c r="B892">
        <v>35385456</v>
      </c>
      <c r="C892">
        <v>35385454</v>
      </c>
      <c r="D892">
        <v>35111398</v>
      </c>
      <c r="E892">
        <v>15872964</v>
      </c>
      <c r="F892">
        <v>1</v>
      </c>
      <c r="G892">
        <v>15872964</v>
      </c>
      <c r="H892">
        <v>1</v>
      </c>
      <c r="I892" t="s">
        <v>982</v>
      </c>
      <c r="J892" t="s">
        <v>3</v>
      </c>
      <c r="K892" t="s">
        <v>983</v>
      </c>
      <c r="L892">
        <v>1191</v>
      </c>
      <c r="N892">
        <v>1013</v>
      </c>
      <c r="O892" t="s">
        <v>984</v>
      </c>
      <c r="P892" t="s">
        <v>984</v>
      </c>
      <c r="Q892">
        <v>1</v>
      </c>
      <c r="X892">
        <v>5.84</v>
      </c>
      <c r="Y892">
        <v>0</v>
      </c>
      <c r="Z892">
        <v>0</v>
      </c>
      <c r="AA892">
        <v>0</v>
      </c>
      <c r="AB892">
        <v>0</v>
      </c>
      <c r="AC892">
        <v>0</v>
      </c>
      <c r="AD892">
        <v>1</v>
      </c>
      <c r="AE892">
        <v>1</v>
      </c>
      <c r="AF892" t="s">
        <v>3</v>
      </c>
      <c r="AG892">
        <v>5.84</v>
      </c>
      <c r="AH892">
        <v>2</v>
      </c>
      <c r="AI892">
        <v>35385455</v>
      </c>
      <c r="AJ892">
        <v>892</v>
      </c>
      <c r="AK892">
        <v>0</v>
      </c>
      <c r="AL892">
        <v>0</v>
      </c>
      <c r="AM892">
        <v>0</v>
      </c>
      <c r="AN892">
        <v>0</v>
      </c>
      <c r="AO892">
        <v>0</v>
      </c>
      <c r="AP892">
        <v>0</v>
      </c>
      <c r="AQ892">
        <v>0</v>
      </c>
      <c r="AR892">
        <v>0</v>
      </c>
    </row>
    <row r="893" spans="1:44" x14ac:dyDescent="0.2">
      <c r="A893">
        <f>ROW(Source!A2805)</f>
        <v>2805</v>
      </c>
      <c r="B893">
        <v>35385462</v>
      </c>
      <c r="C893">
        <v>35385457</v>
      </c>
      <c r="D893">
        <v>35111398</v>
      </c>
      <c r="E893">
        <v>15872964</v>
      </c>
      <c r="F893">
        <v>1</v>
      </c>
      <c r="G893">
        <v>15872964</v>
      </c>
      <c r="H893">
        <v>1</v>
      </c>
      <c r="I893" t="s">
        <v>982</v>
      </c>
      <c r="J893" t="s">
        <v>3</v>
      </c>
      <c r="K893" t="s">
        <v>983</v>
      </c>
      <c r="L893">
        <v>1191</v>
      </c>
      <c r="N893">
        <v>1013</v>
      </c>
      <c r="O893" t="s">
        <v>984</v>
      </c>
      <c r="P893" t="s">
        <v>984</v>
      </c>
      <c r="Q893">
        <v>1</v>
      </c>
      <c r="X893">
        <v>0.42</v>
      </c>
      <c r="Y893">
        <v>0</v>
      </c>
      <c r="Z893">
        <v>0</v>
      </c>
      <c r="AA893">
        <v>0</v>
      </c>
      <c r="AB893">
        <v>0</v>
      </c>
      <c r="AC893">
        <v>0</v>
      </c>
      <c r="AD893">
        <v>1</v>
      </c>
      <c r="AE893">
        <v>1</v>
      </c>
      <c r="AF893" t="s">
        <v>3</v>
      </c>
      <c r="AG893">
        <v>0.42</v>
      </c>
      <c r="AH893">
        <v>2</v>
      </c>
      <c r="AI893">
        <v>35385458</v>
      </c>
      <c r="AJ893">
        <v>893</v>
      </c>
      <c r="AK893">
        <v>0</v>
      </c>
      <c r="AL893">
        <v>0</v>
      </c>
      <c r="AM893">
        <v>0</v>
      </c>
      <c r="AN893">
        <v>0</v>
      </c>
      <c r="AO893">
        <v>0</v>
      </c>
      <c r="AP893">
        <v>0</v>
      </c>
      <c r="AQ893">
        <v>0</v>
      </c>
      <c r="AR893">
        <v>0</v>
      </c>
    </row>
    <row r="894" spans="1:44" x14ac:dyDescent="0.2">
      <c r="A894">
        <f>ROW(Source!A2805)</f>
        <v>2805</v>
      </c>
      <c r="B894">
        <v>35385463</v>
      </c>
      <c r="C894">
        <v>35385457</v>
      </c>
      <c r="D894">
        <v>35113190</v>
      </c>
      <c r="E894">
        <v>1</v>
      </c>
      <c r="F894">
        <v>1</v>
      </c>
      <c r="G894">
        <v>15872964</v>
      </c>
      <c r="H894">
        <v>2</v>
      </c>
      <c r="I894" t="s">
        <v>1111</v>
      </c>
      <c r="J894" t="s">
        <v>1112</v>
      </c>
      <c r="K894" t="s">
        <v>1113</v>
      </c>
      <c r="L894">
        <v>1368</v>
      </c>
      <c r="N894">
        <v>1011</v>
      </c>
      <c r="O894" t="s">
        <v>988</v>
      </c>
      <c r="P894" t="s">
        <v>988</v>
      </c>
      <c r="Q894">
        <v>1</v>
      </c>
      <c r="X894">
        <v>0.2</v>
      </c>
      <c r="Y894">
        <v>0</v>
      </c>
      <c r="Z894">
        <v>44.94</v>
      </c>
      <c r="AA894">
        <v>0.64</v>
      </c>
      <c r="AB894">
        <v>0</v>
      </c>
      <c r="AC894">
        <v>0</v>
      </c>
      <c r="AD894">
        <v>1</v>
      </c>
      <c r="AE894">
        <v>0</v>
      </c>
      <c r="AF894" t="s">
        <v>3</v>
      </c>
      <c r="AG894">
        <v>0.2</v>
      </c>
      <c r="AH894">
        <v>2</v>
      </c>
      <c r="AI894">
        <v>35385459</v>
      </c>
      <c r="AJ894">
        <v>894</v>
      </c>
      <c r="AK894">
        <v>0</v>
      </c>
      <c r="AL894">
        <v>0</v>
      </c>
      <c r="AM894">
        <v>0</v>
      </c>
      <c r="AN894">
        <v>0</v>
      </c>
      <c r="AO894">
        <v>0</v>
      </c>
      <c r="AP894">
        <v>0</v>
      </c>
      <c r="AQ894">
        <v>0</v>
      </c>
      <c r="AR894">
        <v>0</v>
      </c>
    </row>
    <row r="895" spans="1:44" x14ac:dyDescent="0.2">
      <c r="A895">
        <f>ROW(Source!A2805)</f>
        <v>2805</v>
      </c>
      <c r="B895">
        <v>35385464</v>
      </c>
      <c r="C895">
        <v>35385457</v>
      </c>
      <c r="D895">
        <v>35115233</v>
      </c>
      <c r="E895">
        <v>1</v>
      </c>
      <c r="F895">
        <v>1</v>
      </c>
      <c r="G895">
        <v>15872964</v>
      </c>
      <c r="H895">
        <v>3</v>
      </c>
      <c r="I895" t="s">
        <v>1114</v>
      </c>
      <c r="J895" t="s">
        <v>1115</v>
      </c>
      <c r="K895" t="s">
        <v>1116</v>
      </c>
      <c r="L895">
        <v>1339</v>
      </c>
      <c r="N895">
        <v>1007</v>
      </c>
      <c r="O895" t="s">
        <v>1117</v>
      </c>
      <c r="P895" t="s">
        <v>1117</v>
      </c>
      <c r="Q895">
        <v>1</v>
      </c>
      <c r="X895">
        <v>1.7600000000000001E-2</v>
      </c>
      <c r="Y895">
        <v>54.81</v>
      </c>
      <c r="Z895">
        <v>0</v>
      </c>
      <c r="AA895">
        <v>0</v>
      </c>
      <c r="AB895">
        <v>0</v>
      </c>
      <c r="AC895">
        <v>0</v>
      </c>
      <c r="AD895">
        <v>1</v>
      </c>
      <c r="AE895">
        <v>0</v>
      </c>
      <c r="AF895" t="s">
        <v>3</v>
      </c>
      <c r="AG895">
        <v>1.7600000000000001E-2</v>
      </c>
      <c r="AH895">
        <v>2</v>
      </c>
      <c r="AI895">
        <v>35385460</v>
      </c>
      <c r="AJ895">
        <v>895</v>
      </c>
      <c r="AK895">
        <v>0</v>
      </c>
      <c r="AL895">
        <v>0</v>
      </c>
      <c r="AM895">
        <v>0</v>
      </c>
      <c r="AN895">
        <v>0</v>
      </c>
      <c r="AO895">
        <v>0</v>
      </c>
      <c r="AP895">
        <v>0</v>
      </c>
      <c r="AQ895">
        <v>0</v>
      </c>
      <c r="AR895">
        <v>0</v>
      </c>
    </row>
    <row r="896" spans="1:44" x14ac:dyDescent="0.2">
      <c r="A896">
        <f>ROW(Source!A2805)</f>
        <v>2805</v>
      </c>
      <c r="B896">
        <v>35385465</v>
      </c>
      <c r="C896">
        <v>35385457</v>
      </c>
      <c r="D896">
        <v>35117602</v>
      </c>
      <c r="E896">
        <v>1</v>
      </c>
      <c r="F896">
        <v>1</v>
      </c>
      <c r="G896">
        <v>15872964</v>
      </c>
      <c r="H896">
        <v>3</v>
      </c>
      <c r="I896" t="s">
        <v>1118</v>
      </c>
      <c r="J896" t="s">
        <v>1119</v>
      </c>
      <c r="K896" t="s">
        <v>1120</v>
      </c>
      <c r="L896">
        <v>1354</v>
      </c>
      <c r="N896">
        <v>1010</v>
      </c>
      <c r="O896" t="s">
        <v>52</v>
      </c>
      <c r="P896" t="s">
        <v>52</v>
      </c>
      <c r="Q896">
        <v>1</v>
      </c>
      <c r="X896">
        <v>6.7000000000000002E-3</v>
      </c>
      <c r="Y896">
        <v>16620.27</v>
      </c>
      <c r="Z896">
        <v>0</v>
      </c>
      <c r="AA896">
        <v>0</v>
      </c>
      <c r="AB896">
        <v>0</v>
      </c>
      <c r="AC896">
        <v>0</v>
      </c>
      <c r="AD896">
        <v>1</v>
      </c>
      <c r="AE896">
        <v>0</v>
      </c>
      <c r="AF896" t="s">
        <v>3</v>
      </c>
      <c r="AG896">
        <v>6.7000000000000002E-3</v>
      </c>
      <c r="AH896">
        <v>2</v>
      </c>
      <c r="AI896">
        <v>35385461</v>
      </c>
      <c r="AJ896">
        <v>896</v>
      </c>
      <c r="AK896">
        <v>0</v>
      </c>
      <c r="AL896">
        <v>0</v>
      </c>
      <c r="AM896">
        <v>0</v>
      </c>
      <c r="AN896">
        <v>0</v>
      </c>
      <c r="AO896">
        <v>0</v>
      </c>
      <c r="AP896">
        <v>0</v>
      </c>
      <c r="AQ896">
        <v>0</v>
      </c>
      <c r="AR896">
        <v>0</v>
      </c>
    </row>
    <row r="897" spans="1:44" x14ac:dyDescent="0.2">
      <c r="A897">
        <f>ROW(Source!A2806)</f>
        <v>2806</v>
      </c>
      <c r="B897">
        <v>35385470</v>
      </c>
      <c r="C897">
        <v>35385466</v>
      </c>
      <c r="D897">
        <v>35111398</v>
      </c>
      <c r="E897">
        <v>15872964</v>
      </c>
      <c r="F897">
        <v>1</v>
      </c>
      <c r="G897">
        <v>15872964</v>
      </c>
      <c r="H897">
        <v>1</v>
      </c>
      <c r="I897" t="s">
        <v>982</v>
      </c>
      <c r="J897" t="s">
        <v>3</v>
      </c>
      <c r="K897" t="s">
        <v>983</v>
      </c>
      <c r="L897">
        <v>1191</v>
      </c>
      <c r="N897">
        <v>1013</v>
      </c>
      <c r="O897" t="s">
        <v>984</v>
      </c>
      <c r="P897" t="s">
        <v>984</v>
      </c>
      <c r="Q897">
        <v>1</v>
      </c>
      <c r="X897">
        <v>14</v>
      </c>
      <c r="Y897">
        <v>0</v>
      </c>
      <c r="Z897">
        <v>0</v>
      </c>
      <c r="AA897">
        <v>0</v>
      </c>
      <c r="AB897">
        <v>0</v>
      </c>
      <c r="AC897">
        <v>0</v>
      </c>
      <c r="AD897">
        <v>1</v>
      </c>
      <c r="AE897">
        <v>1</v>
      </c>
      <c r="AF897" t="s">
        <v>3</v>
      </c>
      <c r="AG897">
        <v>14</v>
      </c>
      <c r="AH897">
        <v>2</v>
      </c>
      <c r="AI897">
        <v>35385467</v>
      </c>
      <c r="AJ897">
        <v>897</v>
      </c>
      <c r="AK897">
        <v>0</v>
      </c>
      <c r="AL897">
        <v>0</v>
      </c>
      <c r="AM897">
        <v>0</v>
      </c>
      <c r="AN897">
        <v>0</v>
      </c>
      <c r="AO897">
        <v>0</v>
      </c>
      <c r="AP897">
        <v>0</v>
      </c>
      <c r="AQ897">
        <v>0</v>
      </c>
      <c r="AR897">
        <v>0</v>
      </c>
    </row>
    <row r="898" spans="1:44" x14ac:dyDescent="0.2">
      <c r="A898">
        <f>ROW(Source!A2806)</f>
        <v>2806</v>
      </c>
      <c r="B898">
        <v>35385471</v>
      </c>
      <c r="C898">
        <v>35385466</v>
      </c>
      <c r="D898">
        <v>35112687</v>
      </c>
      <c r="E898">
        <v>1</v>
      </c>
      <c r="F898">
        <v>1</v>
      </c>
      <c r="G898">
        <v>15872964</v>
      </c>
      <c r="H898">
        <v>2</v>
      </c>
      <c r="I898" t="s">
        <v>1121</v>
      </c>
      <c r="J898" t="s">
        <v>1122</v>
      </c>
      <c r="K898" t="s">
        <v>1123</v>
      </c>
      <c r="L898">
        <v>1368</v>
      </c>
      <c r="N898">
        <v>1011</v>
      </c>
      <c r="O898" t="s">
        <v>988</v>
      </c>
      <c r="P898" t="s">
        <v>988</v>
      </c>
      <c r="Q898">
        <v>1</v>
      </c>
      <c r="X898">
        <v>3.65</v>
      </c>
      <c r="Y898">
        <v>0</v>
      </c>
      <c r="Z898">
        <v>1635</v>
      </c>
      <c r="AA898">
        <v>832.91</v>
      </c>
      <c r="AB898">
        <v>0</v>
      </c>
      <c r="AC898">
        <v>0</v>
      </c>
      <c r="AD898">
        <v>1</v>
      </c>
      <c r="AE898">
        <v>0</v>
      </c>
      <c r="AF898" t="s">
        <v>3</v>
      </c>
      <c r="AG898">
        <v>3.65</v>
      </c>
      <c r="AH898">
        <v>2</v>
      </c>
      <c r="AI898">
        <v>35385468</v>
      </c>
      <c r="AJ898">
        <v>898</v>
      </c>
      <c r="AK898">
        <v>0</v>
      </c>
      <c r="AL898">
        <v>0</v>
      </c>
      <c r="AM898">
        <v>0</v>
      </c>
      <c r="AN898">
        <v>0</v>
      </c>
      <c r="AO898">
        <v>0</v>
      </c>
      <c r="AP898">
        <v>0</v>
      </c>
      <c r="AQ898">
        <v>0</v>
      </c>
      <c r="AR898">
        <v>0</v>
      </c>
    </row>
    <row r="899" spans="1:44" x14ac:dyDescent="0.2">
      <c r="A899">
        <f>ROW(Source!A2806)</f>
        <v>2806</v>
      </c>
      <c r="B899">
        <v>35385472</v>
      </c>
      <c r="C899">
        <v>35385466</v>
      </c>
      <c r="D899">
        <v>35113169</v>
      </c>
      <c r="E899">
        <v>1</v>
      </c>
      <c r="F899">
        <v>1</v>
      </c>
      <c r="G899">
        <v>15872964</v>
      </c>
      <c r="H899">
        <v>2</v>
      </c>
      <c r="I899" t="s">
        <v>1124</v>
      </c>
      <c r="J899" t="s">
        <v>1125</v>
      </c>
      <c r="K899" t="s">
        <v>1126</v>
      </c>
      <c r="L899">
        <v>1368</v>
      </c>
      <c r="N899">
        <v>1011</v>
      </c>
      <c r="O899" t="s">
        <v>988</v>
      </c>
      <c r="P899" t="s">
        <v>988</v>
      </c>
      <c r="Q899">
        <v>1</v>
      </c>
      <c r="X899">
        <v>3.65</v>
      </c>
      <c r="Y899">
        <v>0</v>
      </c>
      <c r="Z899">
        <v>7.15</v>
      </c>
      <c r="AA899">
        <v>0.09</v>
      </c>
      <c r="AB899">
        <v>0</v>
      </c>
      <c r="AC899">
        <v>0</v>
      </c>
      <c r="AD899">
        <v>1</v>
      </c>
      <c r="AE899">
        <v>0</v>
      </c>
      <c r="AF899" t="s">
        <v>3</v>
      </c>
      <c r="AG899">
        <v>3.65</v>
      </c>
      <c r="AH899">
        <v>2</v>
      </c>
      <c r="AI899">
        <v>35385469</v>
      </c>
      <c r="AJ899">
        <v>899</v>
      </c>
      <c r="AK899">
        <v>0</v>
      </c>
      <c r="AL899">
        <v>0</v>
      </c>
      <c r="AM899">
        <v>0</v>
      </c>
      <c r="AN899">
        <v>0</v>
      </c>
      <c r="AO899">
        <v>0</v>
      </c>
      <c r="AP899">
        <v>0</v>
      </c>
      <c r="AQ899">
        <v>0</v>
      </c>
      <c r="AR899">
        <v>0</v>
      </c>
    </row>
    <row r="900" spans="1:44" x14ac:dyDescent="0.2">
      <c r="A900">
        <f>ROW(Source!A2809)</f>
        <v>2809</v>
      </c>
      <c r="B900">
        <v>35385478</v>
      </c>
      <c r="C900">
        <v>35385475</v>
      </c>
      <c r="D900">
        <v>35111398</v>
      </c>
      <c r="E900">
        <v>15872964</v>
      </c>
      <c r="F900">
        <v>1</v>
      </c>
      <c r="G900">
        <v>15872964</v>
      </c>
      <c r="H900">
        <v>1</v>
      </c>
      <c r="I900" t="s">
        <v>982</v>
      </c>
      <c r="J900" t="s">
        <v>3</v>
      </c>
      <c r="K900" t="s">
        <v>983</v>
      </c>
      <c r="L900">
        <v>1191</v>
      </c>
      <c r="N900">
        <v>1013</v>
      </c>
      <c r="O900" t="s">
        <v>984</v>
      </c>
      <c r="P900" t="s">
        <v>984</v>
      </c>
      <c r="Q900">
        <v>1</v>
      </c>
      <c r="X900">
        <v>42.81</v>
      </c>
      <c r="Y900">
        <v>0</v>
      </c>
      <c r="Z900">
        <v>0</v>
      </c>
      <c r="AA900">
        <v>0</v>
      </c>
      <c r="AB900">
        <v>0</v>
      </c>
      <c r="AC900">
        <v>0</v>
      </c>
      <c r="AD900">
        <v>1</v>
      </c>
      <c r="AE900">
        <v>1</v>
      </c>
      <c r="AF900" t="s">
        <v>3</v>
      </c>
      <c r="AG900">
        <v>42.81</v>
      </c>
      <c r="AH900">
        <v>2</v>
      </c>
      <c r="AI900">
        <v>35385476</v>
      </c>
      <c r="AJ900">
        <v>900</v>
      </c>
      <c r="AK900">
        <v>0</v>
      </c>
      <c r="AL900">
        <v>0</v>
      </c>
      <c r="AM900">
        <v>0</v>
      </c>
      <c r="AN900">
        <v>0</v>
      </c>
      <c r="AO900">
        <v>0</v>
      </c>
      <c r="AP900">
        <v>0</v>
      </c>
      <c r="AQ900">
        <v>0</v>
      </c>
      <c r="AR900">
        <v>0</v>
      </c>
    </row>
    <row r="901" spans="1:44" x14ac:dyDescent="0.2">
      <c r="A901">
        <f>ROW(Source!A2809)</f>
        <v>2809</v>
      </c>
      <c r="B901">
        <v>35385479</v>
      </c>
      <c r="C901">
        <v>35385475</v>
      </c>
      <c r="D901">
        <v>35113206</v>
      </c>
      <c r="E901">
        <v>1</v>
      </c>
      <c r="F901">
        <v>1</v>
      </c>
      <c r="G901">
        <v>15872964</v>
      </c>
      <c r="H901">
        <v>2</v>
      </c>
      <c r="I901" t="s">
        <v>989</v>
      </c>
      <c r="J901" t="s">
        <v>990</v>
      </c>
      <c r="K901" t="s">
        <v>991</v>
      </c>
      <c r="L901">
        <v>1368</v>
      </c>
      <c r="N901">
        <v>1011</v>
      </c>
      <c r="O901" t="s">
        <v>988</v>
      </c>
      <c r="P901" t="s">
        <v>988</v>
      </c>
      <c r="Q901">
        <v>1</v>
      </c>
      <c r="X901">
        <v>6.9</v>
      </c>
      <c r="Y901">
        <v>0</v>
      </c>
      <c r="Z901">
        <v>4.72</v>
      </c>
      <c r="AA901">
        <v>0.1</v>
      </c>
      <c r="AB901">
        <v>0</v>
      </c>
      <c r="AC901">
        <v>0</v>
      </c>
      <c r="AD901">
        <v>1</v>
      </c>
      <c r="AE901">
        <v>0</v>
      </c>
      <c r="AF901" t="s">
        <v>3</v>
      </c>
      <c r="AG901">
        <v>6.9</v>
      </c>
      <c r="AH901">
        <v>2</v>
      </c>
      <c r="AI901">
        <v>35385477</v>
      </c>
      <c r="AJ901">
        <v>901</v>
      </c>
      <c r="AK901">
        <v>0</v>
      </c>
      <c r="AL901">
        <v>0</v>
      </c>
      <c r="AM901">
        <v>0</v>
      </c>
      <c r="AN901">
        <v>0</v>
      </c>
      <c r="AO901">
        <v>0</v>
      </c>
      <c r="AP901">
        <v>0</v>
      </c>
      <c r="AQ901">
        <v>0</v>
      </c>
      <c r="AR901">
        <v>0</v>
      </c>
    </row>
    <row r="902" spans="1:44" x14ac:dyDescent="0.2">
      <c r="A902">
        <f>ROW(Source!A2810)</f>
        <v>2810</v>
      </c>
      <c r="B902">
        <v>35385483</v>
      </c>
      <c r="C902">
        <v>35385480</v>
      </c>
      <c r="D902">
        <v>35111398</v>
      </c>
      <c r="E902">
        <v>15872964</v>
      </c>
      <c r="F902">
        <v>1</v>
      </c>
      <c r="G902">
        <v>15872964</v>
      </c>
      <c r="H902">
        <v>1</v>
      </c>
      <c r="I902" t="s">
        <v>982</v>
      </c>
      <c r="J902" t="s">
        <v>3</v>
      </c>
      <c r="K902" t="s">
        <v>983</v>
      </c>
      <c r="L902">
        <v>1191</v>
      </c>
      <c r="N902">
        <v>1013</v>
      </c>
      <c r="O902" t="s">
        <v>984</v>
      </c>
      <c r="P902" t="s">
        <v>984</v>
      </c>
      <c r="Q902">
        <v>1</v>
      </c>
      <c r="X902">
        <v>39.22</v>
      </c>
      <c r="Y902">
        <v>0</v>
      </c>
      <c r="Z902">
        <v>0</v>
      </c>
      <c r="AA902">
        <v>0</v>
      </c>
      <c r="AB902">
        <v>0</v>
      </c>
      <c r="AC902">
        <v>0</v>
      </c>
      <c r="AD902">
        <v>1</v>
      </c>
      <c r="AE902">
        <v>1</v>
      </c>
      <c r="AF902" t="s">
        <v>3</v>
      </c>
      <c r="AG902">
        <v>39.22</v>
      </c>
      <c r="AH902">
        <v>2</v>
      </c>
      <c r="AI902">
        <v>35385481</v>
      </c>
      <c r="AJ902">
        <v>902</v>
      </c>
      <c r="AK902">
        <v>0</v>
      </c>
      <c r="AL902">
        <v>0</v>
      </c>
      <c r="AM902">
        <v>0</v>
      </c>
      <c r="AN902">
        <v>0</v>
      </c>
      <c r="AO902">
        <v>0</v>
      </c>
      <c r="AP902">
        <v>0</v>
      </c>
      <c r="AQ902">
        <v>0</v>
      </c>
      <c r="AR902">
        <v>0</v>
      </c>
    </row>
    <row r="903" spans="1:44" x14ac:dyDescent="0.2">
      <c r="A903">
        <f>ROW(Source!A2810)</f>
        <v>2810</v>
      </c>
      <c r="B903">
        <v>35385484</v>
      </c>
      <c r="C903">
        <v>35385480</v>
      </c>
      <c r="D903">
        <v>35113206</v>
      </c>
      <c r="E903">
        <v>1</v>
      </c>
      <c r="F903">
        <v>1</v>
      </c>
      <c r="G903">
        <v>15872964</v>
      </c>
      <c r="H903">
        <v>2</v>
      </c>
      <c r="I903" t="s">
        <v>989</v>
      </c>
      <c r="J903" t="s">
        <v>990</v>
      </c>
      <c r="K903" t="s">
        <v>991</v>
      </c>
      <c r="L903">
        <v>1368</v>
      </c>
      <c r="N903">
        <v>1011</v>
      </c>
      <c r="O903" t="s">
        <v>988</v>
      </c>
      <c r="P903" t="s">
        <v>988</v>
      </c>
      <c r="Q903">
        <v>1</v>
      </c>
      <c r="X903">
        <v>6.9</v>
      </c>
      <c r="Y903">
        <v>0</v>
      </c>
      <c r="Z903">
        <v>4.72</v>
      </c>
      <c r="AA903">
        <v>0.1</v>
      </c>
      <c r="AB903">
        <v>0</v>
      </c>
      <c r="AC903">
        <v>0</v>
      </c>
      <c r="AD903">
        <v>1</v>
      </c>
      <c r="AE903">
        <v>0</v>
      </c>
      <c r="AF903" t="s">
        <v>3</v>
      </c>
      <c r="AG903">
        <v>6.9</v>
      </c>
      <c r="AH903">
        <v>2</v>
      </c>
      <c r="AI903">
        <v>35385482</v>
      </c>
      <c r="AJ903">
        <v>903</v>
      </c>
      <c r="AK903">
        <v>0</v>
      </c>
      <c r="AL903">
        <v>0</v>
      </c>
      <c r="AM903">
        <v>0</v>
      </c>
      <c r="AN903">
        <v>0</v>
      </c>
      <c r="AO903">
        <v>0</v>
      </c>
      <c r="AP903">
        <v>0</v>
      </c>
      <c r="AQ903">
        <v>0</v>
      </c>
      <c r="AR903">
        <v>0</v>
      </c>
    </row>
    <row r="904" spans="1:44" x14ac:dyDescent="0.2">
      <c r="A904">
        <f>ROW(Source!A2811)</f>
        <v>2811</v>
      </c>
      <c r="B904">
        <v>35385487</v>
      </c>
      <c r="C904">
        <v>35385485</v>
      </c>
      <c r="D904">
        <v>35111398</v>
      </c>
      <c r="E904">
        <v>15872964</v>
      </c>
      <c r="F904">
        <v>1</v>
      </c>
      <c r="G904">
        <v>15872964</v>
      </c>
      <c r="H904">
        <v>1</v>
      </c>
      <c r="I904" t="s">
        <v>982</v>
      </c>
      <c r="J904" t="s">
        <v>3</v>
      </c>
      <c r="K904" t="s">
        <v>983</v>
      </c>
      <c r="L904">
        <v>1191</v>
      </c>
      <c r="N904">
        <v>1013</v>
      </c>
      <c r="O904" t="s">
        <v>984</v>
      </c>
      <c r="P904" t="s">
        <v>984</v>
      </c>
      <c r="Q904">
        <v>1</v>
      </c>
      <c r="X904">
        <v>34.630000000000003</v>
      </c>
      <c r="Y904">
        <v>0</v>
      </c>
      <c r="Z904">
        <v>0</v>
      </c>
      <c r="AA904">
        <v>0</v>
      </c>
      <c r="AB904">
        <v>0</v>
      </c>
      <c r="AC904">
        <v>0</v>
      </c>
      <c r="AD904">
        <v>1</v>
      </c>
      <c r="AE904">
        <v>1</v>
      </c>
      <c r="AF904" t="s">
        <v>3</v>
      </c>
      <c r="AG904">
        <v>34.630000000000003</v>
      </c>
      <c r="AH904">
        <v>2</v>
      </c>
      <c r="AI904">
        <v>35385486</v>
      </c>
      <c r="AJ904">
        <v>904</v>
      </c>
      <c r="AK904">
        <v>0</v>
      </c>
      <c r="AL904">
        <v>0</v>
      </c>
      <c r="AM904">
        <v>0</v>
      </c>
      <c r="AN904">
        <v>0</v>
      </c>
      <c r="AO904">
        <v>0</v>
      </c>
      <c r="AP904">
        <v>0</v>
      </c>
      <c r="AQ904">
        <v>0</v>
      </c>
      <c r="AR904">
        <v>0</v>
      </c>
    </row>
    <row r="905" spans="1:44" x14ac:dyDescent="0.2">
      <c r="A905">
        <f>ROW(Source!A2847)</f>
        <v>2847</v>
      </c>
      <c r="B905">
        <v>35385548</v>
      </c>
      <c r="C905">
        <v>35385546</v>
      </c>
      <c r="D905">
        <v>35111398</v>
      </c>
      <c r="E905">
        <v>15872964</v>
      </c>
      <c r="F905">
        <v>1</v>
      </c>
      <c r="G905">
        <v>15872964</v>
      </c>
      <c r="H905">
        <v>1</v>
      </c>
      <c r="I905" t="s">
        <v>982</v>
      </c>
      <c r="J905" t="s">
        <v>3</v>
      </c>
      <c r="K905" t="s">
        <v>983</v>
      </c>
      <c r="L905">
        <v>1191</v>
      </c>
      <c r="N905">
        <v>1013</v>
      </c>
      <c r="O905" t="s">
        <v>984</v>
      </c>
      <c r="P905" t="s">
        <v>984</v>
      </c>
      <c r="Q905">
        <v>1</v>
      </c>
      <c r="X905">
        <v>5.84</v>
      </c>
      <c r="Y905">
        <v>0</v>
      </c>
      <c r="Z905">
        <v>0</v>
      </c>
      <c r="AA905">
        <v>0</v>
      </c>
      <c r="AB905">
        <v>0</v>
      </c>
      <c r="AC905">
        <v>0</v>
      </c>
      <c r="AD905">
        <v>1</v>
      </c>
      <c r="AE905">
        <v>1</v>
      </c>
      <c r="AF905" t="s">
        <v>3</v>
      </c>
      <c r="AG905">
        <v>5.84</v>
      </c>
      <c r="AH905">
        <v>2</v>
      </c>
      <c r="AI905">
        <v>35385547</v>
      </c>
      <c r="AJ905">
        <v>905</v>
      </c>
      <c r="AK905">
        <v>0</v>
      </c>
      <c r="AL905">
        <v>0</v>
      </c>
      <c r="AM905">
        <v>0</v>
      </c>
      <c r="AN905">
        <v>0</v>
      </c>
      <c r="AO905">
        <v>0</v>
      </c>
      <c r="AP905">
        <v>0</v>
      </c>
      <c r="AQ905">
        <v>0</v>
      </c>
      <c r="AR905">
        <v>0</v>
      </c>
    </row>
    <row r="906" spans="1:44" x14ac:dyDescent="0.2">
      <c r="A906">
        <f>ROW(Source!A2848)</f>
        <v>2848</v>
      </c>
      <c r="B906">
        <v>35385554</v>
      </c>
      <c r="C906">
        <v>35385549</v>
      </c>
      <c r="D906">
        <v>35111398</v>
      </c>
      <c r="E906">
        <v>15872964</v>
      </c>
      <c r="F906">
        <v>1</v>
      </c>
      <c r="G906">
        <v>15872964</v>
      </c>
      <c r="H906">
        <v>1</v>
      </c>
      <c r="I906" t="s">
        <v>982</v>
      </c>
      <c r="J906" t="s">
        <v>3</v>
      </c>
      <c r="K906" t="s">
        <v>983</v>
      </c>
      <c r="L906">
        <v>1191</v>
      </c>
      <c r="N906">
        <v>1013</v>
      </c>
      <c r="O906" t="s">
        <v>984</v>
      </c>
      <c r="P906" t="s">
        <v>984</v>
      </c>
      <c r="Q906">
        <v>1</v>
      </c>
      <c r="X906">
        <v>0.42</v>
      </c>
      <c r="Y906">
        <v>0</v>
      </c>
      <c r="Z906">
        <v>0</v>
      </c>
      <c r="AA906">
        <v>0</v>
      </c>
      <c r="AB906">
        <v>0</v>
      </c>
      <c r="AC906">
        <v>0</v>
      </c>
      <c r="AD906">
        <v>1</v>
      </c>
      <c r="AE906">
        <v>1</v>
      </c>
      <c r="AF906" t="s">
        <v>3</v>
      </c>
      <c r="AG906">
        <v>0.42</v>
      </c>
      <c r="AH906">
        <v>2</v>
      </c>
      <c r="AI906">
        <v>35385550</v>
      </c>
      <c r="AJ906">
        <v>906</v>
      </c>
      <c r="AK906">
        <v>0</v>
      </c>
      <c r="AL906">
        <v>0</v>
      </c>
      <c r="AM906">
        <v>0</v>
      </c>
      <c r="AN906">
        <v>0</v>
      </c>
      <c r="AO906">
        <v>0</v>
      </c>
      <c r="AP906">
        <v>0</v>
      </c>
      <c r="AQ906">
        <v>0</v>
      </c>
      <c r="AR906">
        <v>0</v>
      </c>
    </row>
    <row r="907" spans="1:44" x14ac:dyDescent="0.2">
      <c r="A907">
        <f>ROW(Source!A2848)</f>
        <v>2848</v>
      </c>
      <c r="B907">
        <v>35385555</v>
      </c>
      <c r="C907">
        <v>35385549</v>
      </c>
      <c r="D907">
        <v>35113190</v>
      </c>
      <c r="E907">
        <v>1</v>
      </c>
      <c r="F907">
        <v>1</v>
      </c>
      <c r="G907">
        <v>15872964</v>
      </c>
      <c r="H907">
        <v>2</v>
      </c>
      <c r="I907" t="s">
        <v>1111</v>
      </c>
      <c r="J907" t="s">
        <v>1112</v>
      </c>
      <c r="K907" t="s">
        <v>1113</v>
      </c>
      <c r="L907">
        <v>1368</v>
      </c>
      <c r="N907">
        <v>1011</v>
      </c>
      <c r="O907" t="s">
        <v>988</v>
      </c>
      <c r="P907" t="s">
        <v>988</v>
      </c>
      <c r="Q907">
        <v>1</v>
      </c>
      <c r="X907">
        <v>0.2</v>
      </c>
      <c r="Y907">
        <v>0</v>
      </c>
      <c r="Z907">
        <v>44.94</v>
      </c>
      <c r="AA907">
        <v>0.64</v>
      </c>
      <c r="AB907">
        <v>0</v>
      </c>
      <c r="AC907">
        <v>0</v>
      </c>
      <c r="AD907">
        <v>1</v>
      </c>
      <c r="AE907">
        <v>0</v>
      </c>
      <c r="AF907" t="s">
        <v>3</v>
      </c>
      <c r="AG907">
        <v>0.2</v>
      </c>
      <c r="AH907">
        <v>2</v>
      </c>
      <c r="AI907">
        <v>35385551</v>
      </c>
      <c r="AJ907">
        <v>907</v>
      </c>
      <c r="AK907">
        <v>0</v>
      </c>
      <c r="AL907">
        <v>0</v>
      </c>
      <c r="AM907">
        <v>0</v>
      </c>
      <c r="AN907">
        <v>0</v>
      </c>
      <c r="AO907">
        <v>0</v>
      </c>
      <c r="AP907">
        <v>0</v>
      </c>
      <c r="AQ907">
        <v>0</v>
      </c>
      <c r="AR907">
        <v>0</v>
      </c>
    </row>
    <row r="908" spans="1:44" x14ac:dyDescent="0.2">
      <c r="A908">
        <f>ROW(Source!A2848)</f>
        <v>2848</v>
      </c>
      <c r="B908">
        <v>35385556</v>
      </c>
      <c r="C908">
        <v>35385549</v>
      </c>
      <c r="D908">
        <v>35115233</v>
      </c>
      <c r="E908">
        <v>1</v>
      </c>
      <c r="F908">
        <v>1</v>
      </c>
      <c r="G908">
        <v>15872964</v>
      </c>
      <c r="H908">
        <v>3</v>
      </c>
      <c r="I908" t="s">
        <v>1114</v>
      </c>
      <c r="J908" t="s">
        <v>1115</v>
      </c>
      <c r="K908" t="s">
        <v>1116</v>
      </c>
      <c r="L908">
        <v>1339</v>
      </c>
      <c r="N908">
        <v>1007</v>
      </c>
      <c r="O908" t="s">
        <v>1117</v>
      </c>
      <c r="P908" t="s">
        <v>1117</v>
      </c>
      <c r="Q908">
        <v>1</v>
      </c>
      <c r="X908">
        <v>1.7600000000000001E-2</v>
      </c>
      <c r="Y908">
        <v>54.81</v>
      </c>
      <c r="Z908">
        <v>0</v>
      </c>
      <c r="AA908">
        <v>0</v>
      </c>
      <c r="AB908">
        <v>0</v>
      </c>
      <c r="AC908">
        <v>0</v>
      </c>
      <c r="AD908">
        <v>1</v>
      </c>
      <c r="AE908">
        <v>0</v>
      </c>
      <c r="AF908" t="s">
        <v>3</v>
      </c>
      <c r="AG908">
        <v>1.7600000000000001E-2</v>
      </c>
      <c r="AH908">
        <v>2</v>
      </c>
      <c r="AI908">
        <v>35385552</v>
      </c>
      <c r="AJ908">
        <v>908</v>
      </c>
      <c r="AK908">
        <v>0</v>
      </c>
      <c r="AL908">
        <v>0</v>
      </c>
      <c r="AM908">
        <v>0</v>
      </c>
      <c r="AN908">
        <v>0</v>
      </c>
      <c r="AO908">
        <v>0</v>
      </c>
      <c r="AP908">
        <v>0</v>
      </c>
      <c r="AQ908">
        <v>0</v>
      </c>
      <c r="AR908">
        <v>0</v>
      </c>
    </row>
    <row r="909" spans="1:44" x14ac:dyDescent="0.2">
      <c r="A909">
        <f>ROW(Source!A2848)</f>
        <v>2848</v>
      </c>
      <c r="B909">
        <v>35385557</v>
      </c>
      <c r="C909">
        <v>35385549</v>
      </c>
      <c r="D909">
        <v>35117602</v>
      </c>
      <c r="E909">
        <v>1</v>
      </c>
      <c r="F909">
        <v>1</v>
      </c>
      <c r="G909">
        <v>15872964</v>
      </c>
      <c r="H909">
        <v>3</v>
      </c>
      <c r="I909" t="s">
        <v>1118</v>
      </c>
      <c r="J909" t="s">
        <v>1119</v>
      </c>
      <c r="K909" t="s">
        <v>1120</v>
      </c>
      <c r="L909">
        <v>1354</v>
      </c>
      <c r="N909">
        <v>1010</v>
      </c>
      <c r="O909" t="s">
        <v>52</v>
      </c>
      <c r="P909" t="s">
        <v>52</v>
      </c>
      <c r="Q909">
        <v>1</v>
      </c>
      <c r="X909">
        <v>6.7000000000000002E-3</v>
      </c>
      <c r="Y909">
        <v>16620.27</v>
      </c>
      <c r="Z909">
        <v>0</v>
      </c>
      <c r="AA909">
        <v>0</v>
      </c>
      <c r="AB909">
        <v>0</v>
      </c>
      <c r="AC909">
        <v>0</v>
      </c>
      <c r="AD909">
        <v>1</v>
      </c>
      <c r="AE909">
        <v>0</v>
      </c>
      <c r="AF909" t="s">
        <v>3</v>
      </c>
      <c r="AG909">
        <v>6.7000000000000002E-3</v>
      </c>
      <c r="AH909">
        <v>2</v>
      </c>
      <c r="AI909">
        <v>35385553</v>
      </c>
      <c r="AJ909">
        <v>909</v>
      </c>
      <c r="AK909">
        <v>0</v>
      </c>
      <c r="AL909">
        <v>0</v>
      </c>
      <c r="AM909">
        <v>0</v>
      </c>
      <c r="AN909">
        <v>0</v>
      </c>
      <c r="AO909">
        <v>0</v>
      </c>
      <c r="AP909">
        <v>0</v>
      </c>
      <c r="AQ909">
        <v>0</v>
      </c>
      <c r="AR909">
        <v>0</v>
      </c>
    </row>
    <row r="910" spans="1:44" x14ac:dyDescent="0.2">
      <c r="A910">
        <f>ROW(Source!A2849)</f>
        <v>2849</v>
      </c>
      <c r="B910">
        <v>35385562</v>
      </c>
      <c r="C910">
        <v>35385558</v>
      </c>
      <c r="D910">
        <v>35111398</v>
      </c>
      <c r="E910">
        <v>15872964</v>
      </c>
      <c r="F910">
        <v>1</v>
      </c>
      <c r="G910">
        <v>15872964</v>
      </c>
      <c r="H910">
        <v>1</v>
      </c>
      <c r="I910" t="s">
        <v>982</v>
      </c>
      <c r="J910" t="s">
        <v>3</v>
      </c>
      <c r="K910" t="s">
        <v>983</v>
      </c>
      <c r="L910">
        <v>1191</v>
      </c>
      <c r="N910">
        <v>1013</v>
      </c>
      <c r="O910" t="s">
        <v>984</v>
      </c>
      <c r="P910" t="s">
        <v>984</v>
      </c>
      <c r="Q910">
        <v>1</v>
      </c>
      <c r="X910">
        <v>14</v>
      </c>
      <c r="Y910">
        <v>0</v>
      </c>
      <c r="Z910">
        <v>0</v>
      </c>
      <c r="AA910">
        <v>0</v>
      </c>
      <c r="AB910">
        <v>0</v>
      </c>
      <c r="AC910">
        <v>0</v>
      </c>
      <c r="AD910">
        <v>1</v>
      </c>
      <c r="AE910">
        <v>1</v>
      </c>
      <c r="AF910" t="s">
        <v>3</v>
      </c>
      <c r="AG910">
        <v>14</v>
      </c>
      <c r="AH910">
        <v>2</v>
      </c>
      <c r="AI910">
        <v>35385559</v>
      </c>
      <c r="AJ910">
        <v>910</v>
      </c>
      <c r="AK910">
        <v>0</v>
      </c>
      <c r="AL910">
        <v>0</v>
      </c>
      <c r="AM910">
        <v>0</v>
      </c>
      <c r="AN910">
        <v>0</v>
      </c>
      <c r="AO910">
        <v>0</v>
      </c>
      <c r="AP910">
        <v>0</v>
      </c>
      <c r="AQ910">
        <v>0</v>
      </c>
      <c r="AR910">
        <v>0</v>
      </c>
    </row>
    <row r="911" spans="1:44" x14ac:dyDescent="0.2">
      <c r="A911">
        <f>ROW(Source!A2849)</f>
        <v>2849</v>
      </c>
      <c r="B911">
        <v>35385563</v>
      </c>
      <c r="C911">
        <v>35385558</v>
      </c>
      <c r="D911">
        <v>35112687</v>
      </c>
      <c r="E911">
        <v>1</v>
      </c>
      <c r="F911">
        <v>1</v>
      </c>
      <c r="G911">
        <v>15872964</v>
      </c>
      <c r="H911">
        <v>2</v>
      </c>
      <c r="I911" t="s">
        <v>1121</v>
      </c>
      <c r="J911" t="s">
        <v>1122</v>
      </c>
      <c r="K911" t="s">
        <v>1123</v>
      </c>
      <c r="L911">
        <v>1368</v>
      </c>
      <c r="N911">
        <v>1011</v>
      </c>
      <c r="O911" t="s">
        <v>988</v>
      </c>
      <c r="P911" t="s">
        <v>988</v>
      </c>
      <c r="Q911">
        <v>1</v>
      </c>
      <c r="X911">
        <v>3.65</v>
      </c>
      <c r="Y911">
        <v>0</v>
      </c>
      <c r="Z911">
        <v>1635</v>
      </c>
      <c r="AA911">
        <v>832.91</v>
      </c>
      <c r="AB911">
        <v>0</v>
      </c>
      <c r="AC911">
        <v>0</v>
      </c>
      <c r="AD911">
        <v>1</v>
      </c>
      <c r="AE911">
        <v>0</v>
      </c>
      <c r="AF911" t="s">
        <v>3</v>
      </c>
      <c r="AG911">
        <v>3.65</v>
      </c>
      <c r="AH911">
        <v>2</v>
      </c>
      <c r="AI911">
        <v>35385560</v>
      </c>
      <c r="AJ911">
        <v>911</v>
      </c>
      <c r="AK911">
        <v>0</v>
      </c>
      <c r="AL911">
        <v>0</v>
      </c>
      <c r="AM911">
        <v>0</v>
      </c>
      <c r="AN911">
        <v>0</v>
      </c>
      <c r="AO911">
        <v>0</v>
      </c>
      <c r="AP911">
        <v>0</v>
      </c>
      <c r="AQ911">
        <v>0</v>
      </c>
      <c r="AR911">
        <v>0</v>
      </c>
    </row>
    <row r="912" spans="1:44" x14ac:dyDescent="0.2">
      <c r="A912">
        <f>ROW(Source!A2849)</f>
        <v>2849</v>
      </c>
      <c r="B912">
        <v>35385564</v>
      </c>
      <c r="C912">
        <v>35385558</v>
      </c>
      <c r="D912">
        <v>35113169</v>
      </c>
      <c r="E912">
        <v>1</v>
      </c>
      <c r="F912">
        <v>1</v>
      </c>
      <c r="G912">
        <v>15872964</v>
      </c>
      <c r="H912">
        <v>2</v>
      </c>
      <c r="I912" t="s">
        <v>1124</v>
      </c>
      <c r="J912" t="s">
        <v>1125</v>
      </c>
      <c r="K912" t="s">
        <v>1126</v>
      </c>
      <c r="L912">
        <v>1368</v>
      </c>
      <c r="N912">
        <v>1011</v>
      </c>
      <c r="O912" t="s">
        <v>988</v>
      </c>
      <c r="P912" t="s">
        <v>988</v>
      </c>
      <c r="Q912">
        <v>1</v>
      </c>
      <c r="X912">
        <v>3.65</v>
      </c>
      <c r="Y912">
        <v>0</v>
      </c>
      <c r="Z912">
        <v>7.15</v>
      </c>
      <c r="AA912">
        <v>0.09</v>
      </c>
      <c r="AB912">
        <v>0</v>
      </c>
      <c r="AC912">
        <v>0</v>
      </c>
      <c r="AD912">
        <v>1</v>
      </c>
      <c r="AE912">
        <v>0</v>
      </c>
      <c r="AF912" t="s">
        <v>3</v>
      </c>
      <c r="AG912">
        <v>3.65</v>
      </c>
      <c r="AH912">
        <v>2</v>
      </c>
      <c r="AI912">
        <v>35385561</v>
      </c>
      <c r="AJ912">
        <v>912</v>
      </c>
      <c r="AK912">
        <v>0</v>
      </c>
      <c r="AL912">
        <v>0</v>
      </c>
      <c r="AM912">
        <v>0</v>
      </c>
      <c r="AN912">
        <v>0</v>
      </c>
      <c r="AO912">
        <v>0</v>
      </c>
      <c r="AP912">
        <v>0</v>
      </c>
      <c r="AQ912">
        <v>0</v>
      </c>
      <c r="AR912">
        <v>0</v>
      </c>
    </row>
    <row r="913" spans="1:44" x14ac:dyDescent="0.2">
      <c r="A913">
        <f>ROW(Source!A2852)</f>
        <v>2852</v>
      </c>
      <c r="B913">
        <v>35385570</v>
      </c>
      <c r="C913">
        <v>35385567</v>
      </c>
      <c r="D913">
        <v>35111398</v>
      </c>
      <c r="E913">
        <v>15872964</v>
      </c>
      <c r="F913">
        <v>1</v>
      </c>
      <c r="G913">
        <v>15872964</v>
      </c>
      <c r="H913">
        <v>1</v>
      </c>
      <c r="I913" t="s">
        <v>982</v>
      </c>
      <c r="J913" t="s">
        <v>3</v>
      </c>
      <c r="K913" t="s">
        <v>983</v>
      </c>
      <c r="L913">
        <v>1191</v>
      </c>
      <c r="N913">
        <v>1013</v>
      </c>
      <c r="O913" t="s">
        <v>984</v>
      </c>
      <c r="P913" t="s">
        <v>984</v>
      </c>
      <c r="Q913">
        <v>1</v>
      </c>
      <c r="X913">
        <v>42.81</v>
      </c>
      <c r="Y913">
        <v>0</v>
      </c>
      <c r="Z913">
        <v>0</v>
      </c>
      <c r="AA913">
        <v>0</v>
      </c>
      <c r="AB913">
        <v>0</v>
      </c>
      <c r="AC913">
        <v>0</v>
      </c>
      <c r="AD913">
        <v>1</v>
      </c>
      <c r="AE913">
        <v>1</v>
      </c>
      <c r="AF913" t="s">
        <v>3</v>
      </c>
      <c r="AG913">
        <v>42.81</v>
      </c>
      <c r="AH913">
        <v>2</v>
      </c>
      <c r="AI913">
        <v>35385568</v>
      </c>
      <c r="AJ913">
        <v>913</v>
      </c>
      <c r="AK913">
        <v>0</v>
      </c>
      <c r="AL913">
        <v>0</v>
      </c>
      <c r="AM913">
        <v>0</v>
      </c>
      <c r="AN913">
        <v>0</v>
      </c>
      <c r="AO913">
        <v>0</v>
      </c>
      <c r="AP913">
        <v>0</v>
      </c>
      <c r="AQ913">
        <v>0</v>
      </c>
      <c r="AR913">
        <v>0</v>
      </c>
    </row>
    <row r="914" spans="1:44" x14ac:dyDescent="0.2">
      <c r="A914">
        <f>ROW(Source!A2852)</f>
        <v>2852</v>
      </c>
      <c r="B914">
        <v>35385571</v>
      </c>
      <c r="C914">
        <v>35385567</v>
      </c>
      <c r="D914">
        <v>35113206</v>
      </c>
      <c r="E914">
        <v>1</v>
      </c>
      <c r="F914">
        <v>1</v>
      </c>
      <c r="G914">
        <v>15872964</v>
      </c>
      <c r="H914">
        <v>2</v>
      </c>
      <c r="I914" t="s">
        <v>989</v>
      </c>
      <c r="J914" t="s">
        <v>990</v>
      </c>
      <c r="K914" t="s">
        <v>991</v>
      </c>
      <c r="L914">
        <v>1368</v>
      </c>
      <c r="N914">
        <v>1011</v>
      </c>
      <c r="O914" t="s">
        <v>988</v>
      </c>
      <c r="P914" t="s">
        <v>988</v>
      </c>
      <c r="Q914">
        <v>1</v>
      </c>
      <c r="X914">
        <v>6.9</v>
      </c>
      <c r="Y914">
        <v>0</v>
      </c>
      <c r="Z914">
        <v>4.72</v>
      </c>
      <c r="AA914">
        <v>0.1</v>
      </c>
      <c r="AB914">
        <v>0</v>
      </c>
      <c r="AC914">
        <v>0</v>
      </c>
      <c r="AD914">
        <v>1</v>
      </c>
      <c r="AE914">
        <v>0</v>
      </c>
      <c r="AF914" t="s">
        <v>3</v>
      </c>
      <c r="AG914">
        <v>6.9</v>
      </c>
      <c r="AH914">
        <v>2</v>
      </c>
      <c r="AI914">
        <v>35385569</v>
      </c>
      <c r="AJ914">
        <v>914</v>
      </c>
      <c r="AK914">
        <v>0</v>
      </c>
      <c r="AL914">
        <v>0</v>
      </c>
      <c r="AM914">
        <v>0</v>
      </c>
      <c r="AN914">
        <v>0</v>
      </c>
      <c r="AO914">
        <v>0</v>
      </c>
      <c r="AP914">
        <v>0</v>
      </c>
      <c r="AQ914">
        <v>0</v>
      </c>
      <c r="AR914">
        <v>0</v>
      </c>
    </row>
    <row r="915" spans="1:44" x14ac:dyDescent="0.2">
      <c r="A915">
        <f>ROW(Source!A2853)</f>
        <v>2853</v>
      </c>
      <c r="B915">
        <v>35385575</v>
      </c>
      <c r="C915">
        <v>35385572</v>
      </c>
      <c r="D915">
        <v>35111398</v>
      </c>
      <c r="E915">
        <v>15872964</v>
      </c>
      <c r="F915">
        <v>1</v>
      </c>
      <c r="G915">
        <v>15872964</v>
      </c>
      <c r="H915">
        <v>1</v>
      </c>
      <c r="I915" t="s">
        <v>982</v>
      </c>
      <c r="J915" t="s">
        <v>3</v>
      </c>
      <c r="K915" t="s">
        <v>983</v>
      </c>
      <c r="L915">
        <v>1191</v>
      </c>
      <c r="N915">
        <v>1013</v>
      </c>
      <c r="O915" t="s">
        <v>984</v>
      </c>
      <c r="P915" t="s">
        <v>984</v>
      </c>
      <c r="Q915">
        <v>1</v>
      </c>
      <c r="X915">
        <v>39.22</v>
      </c>
      <c r="Y915">
        <v>0</v>
      </c>
      <c r="Z915">
        <v>0</v>
      </c>
      <c r="AA915">
        <v>0</v>
      </c>
      <c r="AB915">
        <v>0</v>
      </c>
      <c r="AC915">
        <v>0</v>
      </c>
      <c r="AD915">
        <v>1</v>
      </c>
      <c r="AE915">
        <v>1</v>
      </c>
      <c r="AF915" t="s">
        <v>3</v>
      </c>
      <c r="AG915">
        <v>39.22</v>
      </c>
      <c r="AH915">
        <v>2</v>
      </c>
      <c r="AI915">
        <v>35385573</v>
      </c>
      <c r="AJ915">
        <v>915</v>
      </c>
      <c r="AK915">
        <v>0</v>
      </c>
      <c r="AL915">
        <v>0</v>
      </c>
      <c r="AM915">
        <v>0</v>
      </c>
      <c r="AN915">
        <v>0</v>
      </c>
      <c r="AO915">
        <v>0</v>
      </c>
      <c r="AP915">
        <v>0</v>
      </c>
      <c r="AQ915">
        <v>0</v>
      </c>
      <c r="AR915">
        <v>0</v>
      </c>
    </row>
    <row r="916" spans="1:44" x14ac:dyDescent="0.2">
      <c r="A916">
        <f>ROW(Source!A2853)</f>
        <v>2853</v>
      </c>
      <c r="B916">
        <v>35385576</v>
      </c>
      <c r="C916">
        <v>35385572</v>
      </c>
      <c r="D916">
        <v>35113206</v>
      </c>
      <c r="E916">
        <v>1</v>
      </c>
      <c r="F916">
        <v>1</v>
      </c>
      <c r="G916">
        <v>15872964</v>
      </c>
      <c r="H916">
        <v>2</v>
      </c>
      <c r="I916" t="s">
        <v>989</v>
      </c>
      <c r="J916" t="s">
        <v>990</v>
      </c>
      <c r="K916" t="s">
        <v>991</v>
      </c>
      <c r="L916">
        <v>1368</v>
      </c>
      <c r="N916">
        <v>1011</v>
      </c>
      <c r="O916" t="s">
        <v>988</v>
      </c>
      <c r="P916" t="s">
        <v>988</v>
      </c>
      <c r="Q916">
        <v>1</v>
      </c>
      <c r="X916">
        <v>6.9</v>
      </c>
      <c r="Y916">
        <v>0</v>
      </c>
      <c r="Z916">
        <v>4.72</v>
      </c>
      <c r="AA916">
        <v>0.1</v>
      </c>
      <c r="AB916">
        <v>0</v>
      </c>
      <c r="AC916">
        <v>0</v>
      </c>
      <c r="AD916">
        <v>1</v>
      </c>
      <c r="AE916">
        <v>0</v>
      </c>
      <c r="AF916" t="s">
        <v>3</v>
      </c>
      <c r="AG916">
        <v>6.9</v>
      </c>
      <c r="AH916">
        <v>2</v>
      </c>
      <c r="AI916">
        <v>35385574</v>
      </c>
      <c r="AJ916">
        <v>916</v>
      </c>
      <c r="AK916">
        <v>0</v>
      </c>
      <c r="AL916">
        <v>0</v>
      </c>
      <c r="AM916">
        <v>0</v>
      </c>
      <c r="AN916">
        <v>0</v>
      </c>
      <c r="AO916">
        <v>0</v>
      </c>
      <c r="AP916">
        <v>0</v>
      </c>
      <c r="AQ916">
        <v>0</v>
      </c>
      <c r="AR916">
        <v>0</v>
      </c>
    </row>
    <row r="917" spans="1:44" x14ac:dyDescent="0.2">
      <c r="A917">
        <f>ROW(Source!A2854)</f>
        <v>2854</v>
      </c>
      <c r="B917">
        <v>35385579</v>
      </c>
      <c r="C917">
        <v>35385577</v>
      </c>
      <c r="D917">
        <v>35111398</v>
      </c>
      <c r="E917">
        <v>15872964</v>
      </c>
      <c r="F917">
        <v>1</v>
      </c>
      <c r="G917">
        <v>15872964</v>
      </c>
      <c r="H917">
        <v>1</v>
      </c>
      <c r="I917" t="s">
        <v>982</v>
      </c>
      <c r="J917" t="s">
        <v>3</v>
      </c>
      <c r="K917" t="s">
        <v>983</v>
      </c>
      <c r="L917">
        <v>1191</v>
      </c>
      <c r="N917">
        <v>1013</v>
      </c>
      <c r="O917" t="s">
        <v>984</v>
      </c>
      <c r="P917" t="s">
        <v>984</v>
      </c>
      <c r="Q917">
        <v>1</v>
      </c>
      <c r="X917">
        <v>34.630000000000003</v>
      </c>
      <c r="Y917">
        <v>0</v>
      </c>
      <c r="Z917">
        <v>0</v>
      </c>
      <c r="AA917">
        <v>0</v>
      </c>
      <c r="AB917">
        <v>0</v>
      </c>
      <c r="AC917">
        <v>0</v>
      </c>
      <c r="AD917">
        <v>1</v>
      </c>
      <c r="AE917">
        <v>1</v>
      </c>
      <c r="AF917" t="s">
        <v>3</v>
      </c>
      <c r="AG917">
        <v>34.630000000000003</v>
      </c>
      <c r="AH917">
        <v>2</v>
      </c>
      <c r="AI917">
        <v>35385578</v>
      </c>
      <c r="AJ917">
        <v>917</v>
      </c>
      <c r="AK917">
        <v>0</v>
      </c>
      <c r="AL917">
        <v>0</v>
      </c>
      <c r="AM917">
        <v>0</v>
      </c>
      <c r="AN917">
        <v>0</v>
      </c>
      <c r="AO917">
        <v>0</v>
      </c>
      <c r="AP917">
        <v>0</v>
      </c>
      <c r="AQ917">
        <v>0</v>
      </c>
      <c r="AR917">
        <v>0</v>
      </c>
    </row>
    <row r="918" spans="1:44" x14ac:dyDescent="0.2">
      <c r="A918">
        <f>ROW(Source!A2890)</f>
        <v>2890</v>
      </c>
      <c r="B918">
        <v>35385640</v>
      </c>
      <c r="C918">
        <v>35385638</v>
      </c>
      <c r="D918">
        <v>35111398</v>
      </c>
      <c r="E918">
        <v>15872964</v>
      </c>
      <c r="F918">
        <v>1</v>
      </c>
      <c r="G918">
        <v>15872964</v>
      </c>
      <c r="H918">
        <v>1</v>
      </c>
      <c r="I918" t="s">
        <v>982</v>
      </c>
      <c r="J918" t="s">
        <v>3</v>
      </c>
      <c r="K918" t="s">
        <v>983</v>
      </c>
      <c r="L918">
        <v>1191</v>
      </c>
      <c r="N918">
        <v>1013</v>
      </c>
      <c r="O918" t="s">
        <v>984</v>
      </c>
      <c r="P918" t="s">
        <v>984</v>
      </c>
      <c r="Q918">
        <v>1</v>
      </c>
      <c r="X918">
        <v>5.84</v>
      </c>
      <c r="Y918">
        <v>0</v>
      </c>
      <c r="Z918">
        <v>0</v>
      </c>
      <c r="AA918">
        <v>0</v>
      </c>
      <c r="AB918">
        <v>0</v>
      </c>
      <c r="AC918">
        <v>0</v>
      </c>
      <c r="AD918">
        <v>1</v>
      </c>
      <c r="AE918">
        <v>1</v>
      </c>
      <c r="AF918" t="s">
        <v>3</v>
      </c>
      <c r="AG918">
        <v>5.84</v>
      </c>
      <c r="AH918">
        <v>2</v>
      </c>
      <c r="AI918">
        <v>35385639</v>
      </c>
      <c r="AJ918">
        <v>918</v>
      </c>
      <c r="AK918">
        <v>0</v>
      </c>
      <c r="AL918">
        <v>0</v>
      </c>
      <c r="AM918">
        <v>0</v>
      </c>
      <c r="AN918">
        <v>0</v>
      </c>
      <c r="AO918">
        <v>0</v>
      </c>
      <c r="AP918">
        <v>0</v>
      </c>
      <c r="AQ918">
        <v>0</v>
      </c>
      <c r="AR918">
        <v>0</v>
      </c>
    </row>
    <row r="919" spans="1:44" x14ac:dyDescent="0.2">
      <c r="A919">
        <f>ROW(Source!A2891)</f>
        <v>2891</v>
      </c>
      <c r="B919">
        <v>35385646</v>
      </c>
      <c r="C919">
        <v>35385641</v>
      </c>
      <c r="D919">
        <v>35111398</v>
      </c>
      <c r="E919">
        <v>15872964</v>
      </c>
      <c r="F919">
        <v>1</v>
      </c>
      <c r="G919">
        <v>15872964</v>
      </c>
      <c r="H919">
        <v>1</v>
      </c>
      <c r="I919" t="s">
        <v>982</v>
      </c>
      <c r="J919" t="s">
        <v>3</v>
      </c>
      <c r="K919" t="s">
        <v>983</v>
      </c>
      <c r="L919">
        <v>1191</v>
      </c>
      <c r="N919">
        <v>1013</v>
      </c>
      <c r="O919" t="s">
        <v>984</v>
      </c>
      <c r="P919" t="s">
        <v>984</v>
      </c>
      <c r="Q919">
        <v>1</v>
      </c>
      <c r="X919">
        <v>0.42</v>
      </c>
      <c r="Y919">
        <v>0</v>
      </c>
      <c r="Z919">
        <v>0</v>
      </c>
      <c r="AA919">
        <v>0</v>
      </c>
      <c r="AB919">
        <v>0</v>
      </c>
      <c r="AC919">
        <v>0</v>
      </c>
      <c r="AD919">
        <v>1</v>
      </c>
      <c r="AE919">
        <v>1</v>
      </c>
      <c r="AF919" t="s">
        <v>3</v>
      </c>
      <c r="AG919">
        <v>0.42</v>
      </c>
      <c r="AH919">
        <v>2</v>
      </c>
      <c r="AI919">
        <v>35385642</v>
      </c>
      <c r="AJ919">
        <v>919</v>
      </c>
      <c r="AK919">
        <v>0</v>
      </c>
      <c r="AL919">
        <v>0</v>
      </c>
      <c r="AM919">
        <v>0</v>
      </c>
      <c r="AN919">
        <v>0</v>
      </c>
      <c r="AO919">
        <v>0</v>
      </c>
      <c r="AP919">
        <v>0</v>
      </c>
      <c r="AQ919">
        <v>0</v>
      </c>
      <c r="AR919">
        <v>0</v>
      </c>
    </row>
    <row r="920" spans="1:44" x14ac:dyDescent="0.2">
      <c r="A920">
        <f>ROW(Source!A2891)</f>
        <v>2891</v>
      </c>
      <c r="B920">
        <v>35385647</v>
      </c>
      <c r="C920">
        <v>35385641</v>
      </c>
      <c r="D920">
        <v>35113190</v>
      </c>
      <c r="E920">
        <v>1</v>
      </c>
      <c r="F920">
        <v>1</v>
      </c>
      <c r="G920">
        <v>15872964</v>
      </c>
      <c r="H920">
        <v>2</v>
      </c>
      <c r="I920" t="s">
        <v>1111</v>
      </c>
      <c r="J920" t="s">
        <v>1112</v>
      </c>
      <c r="K920" t="s">
        <v>1113</v>
      </c>
      <c r="L920">
        <v>1368</v>
      </c>
      <c r="N920">
        <v>1011</v>
      </c>
      <c r="O920" t="s">
        <v>988</v>
      </c>
      <c r="P920" t="s">
        <v>988</v>
      </c>
      <c r="Q920">
        <v>1</v>
      </c>
      <c r="X920">
        <v>0.2</v>
      </c>
      <c r="Y920">
        <v>0</v>
      </c>
      <c r="Z920">
        <v>44.94</v>
      </c>
      <c r="AA920">
        <v>0.64</v>
      </c>
      <c r="AB920">
        <v>0</v>
      </c>
      <c r="AC920">
        <v>0</v>
      </c>
      <c r="AD920">
        <v>1</v>
      </c>
      <c r="AE920">
        <v>0</v>
      </c>
      <c r="AF920" t="s">
        <v>3</v>
      </c>
      <c r="AG920">
        <v>0.2</v>
      </c>
      <c r="AH920">
        <v>2</v>
      </c>
      <c r="AI920">
        <v>35385643</v>
      </c>
      <c r="AJ920">
        <v>920</v>
      </c>
      <c r="AK920">
        <v>0</v>
      </c>
      <c r="AL920">
        <v>0</v>
      </c>
      <c r="AM920">
        <v>0</v>
      </c>
      <c r="AN920">
        <v>0</v>
      </c>
      <c r="AO920">
        <v>0</v>
      </c>
      <c r="AP920">
        <v>0</v>
      </c>
      <c r="AQ920">
        <v>0</v>
      </c>
      <c r="AR920">
        <v>0</v>
      </c>
    </row>
    <row r="921" spans="1:44" x14ac:dyDescent="0.2">
      <c r="A921">
        <f>ROW(Source!A2891)</f>
        <v>2891</v>
      </c>
      <c r="B921">
        <v>35385648</v>
      </c>
      <c r="C921">
        <v>35385641</v>
      </c>
      <c r="D921">
        <v>35115233</v>
      </c>
      <c r="E921">
        <v>1</v>
      </c>
      <c r="F921">
        <v>1</v>
      </c>
      <c r="G921">
        <v>15872964</v>
      </c>
      <c r="H921">
        <v>3</v>
      </c>
      <c r="I921" t="s">
        <v>1114</v>
      </c>
      <c r="J921" t="s">
        <v>1115</v>
      </c>
      <c r="K921" t="s">
        <v>1116</v>
      </c>
      <c r="L921">
        <v>1339</v>
      </c>
      <c r="N921">
        <v>1007</v>
      </c>
      <c r="O921" t="s">
        <v>1117</v>
      </c>
      <c r="P921" t="s">
        <v>1117</v>
      </c>
      <c r="Q921">
        <v>1</v>
      </c>
      <c r="X921">
        <v>1.7600000000000001E-2</v>
      </c>
      <c r="Y921">
        <v>54.81</v>
      </c>
      <c r="Z921">
        <v>0</v>
      </c>
      <c r="AA921">
        <v>0</v>
      </c>
      <c r="AB921">
        <v>0</v>
      </c>
      <c r="AC921">
        <v>0</v>
      </c>
      <c r="AD921">
        <v>1</v>
      </c>
      <c r="AE921">
        <v>0</v>
      </c>
      <c r="AF921" t="s">
        <v>3</v>
      </c>
      <c r="AG921">
        <v>1.7600000000000001E-2</v>
      </c>
      <c r="AH921">
        <v>2</v>
      </c>
      <c r="AI921">
        <v>35385644</v>
      </c>
      <c r="AJ921">
        <v>921</v>
      </c>
      <c r="AK921">
        <v>0</v>
      </c>
      <c r="AL921">
        <v>0</v>
      </c>
      <c r="AM921">
        <v>0</v>
      </c>
      <c r="AN921">
        <v>0</v>
      </c>
      <c r="AO921">
        <v>0</v>
      </c>
      <c r="AP921">
        <v>0</v>
      </c>
      <c r="AQ921">
        <v>0</v>
      </c>
      <c r="AR921">
        <v>0</v>
      </c>
    </row>
    <row r="922" spans="1:44" x14ac:dyDescent="0.2">
      <c r="A922">
        <f>ROW(Source!A2891)</f>
        <v>2891</v>
      </c>
      <c r="B922">
        <v>35385649</v>
      </c>
      <c r="C922">
        <v>35385641</v>
      </c>
      <c r="D922">
        <v>35117602</v>
      </c>
      <c r="E922">
        <v>1</v>
      </c>
      <c r="F922">
        <v>1</v>
      </c>
      <c r="G922">
        <v>15872964</v>
      </c>
      <c r="H922">
        <v>3</v>
      </c>
      <c r="I922" t="s">
        <v>1118</v>
      </c>
      <c r="J922" t="s">
        <v>1119</v>
      </c>
      <c r="K922" t="s">
        <v>1120</v>
      </c>
      <c r="L922">
        <v>1354</v>
      </c>
      <c r="N922">
        <v>1010</v>
      </c>
      <c r="O922" t="s">
        <v>52</v>
      </c>
      <c r="P922" t="s">
        <v>52</v>
      </c>
      <c r="Q922">
        <v>1</v>
      </c>
      <c r="X922">
        <v>6.7000000000000002E-3</v>
      </c>
      <c r="Y922">
        <v>16620.27</v>
      </c>
      <c r="Z922">
        <v>0</v>
      </c>
      <c r="AA922">
        <v>0</v>
      </c>
      <c r="AB922">
        <v>0</v>
      </c>
      <c r="AC922">
        <v>0</v>
      </c>
      <c r="AD922">
        <v>1</v>
      </c>
      <c r="AE922">
        <v>0</v>
      </c>
      <c r="AF922" t="s">
        <v>3</v>
      </c>
      <c r="AG922">
        <v>6.7000000000000002E-3</v>
      </c>
      <c r="AH922">
        <v>2</v>
      </c>
      <c r="AI922">
        <v>35385645</v>
      </c>
      <c r="AJ922">
        <v>922</v>
      </c>
      <c r="AK922">
        <v>0</v>
      </c>
      <c r="AL922">
        <v>0</v>
      </c>
      <c r="AM922">
        <v>0</v>
      </c>
      <c r="AN922">
        <v>0</v>
      </c>
      <c r="AO922">
        <v>0</v>
      </c>
      <c r="AP922">
        <v>0</v>
      </c>
      <c r="AQ922">
        <v>0</v>
      </c>
      <c r="AR922">
        <v>0</v>
      </c>
    </row>
    <row r="923" spans="1:44" x14ac:dyDescent="0.2">
      <c r="A923">
        <f>ROW(Source!A2894)</f>
        <v>2894</v>
      </c>
      <c r="B923">
        <v>35385662</v>
      </c>
      <c r="C923">
        <v>35385659</v>
      </c>
      <c r="D923">
        <v>35111398</v>
      </c>
      <c r="E923">
        <v>15872964</v>
      </c>
      <c r="F923">
        <v>1</v>
      </c>
      <c r="G923">
        <v>15872964</v>
      </c>
      <c r="H923">
        <v>1</v>
      </c>
      <c r="I923" t="s">
        <v>982</v>
      </c>
      <c r="J923" t="s">
        <v>3</v>
      </c>
      <c r="K923" t="s">
        <v>983</v>
      </c>
      <c r="L923">
        <v>1191</v>
      </c>
      <c r="N923">
        <v>1013</v>
      </c>
      <c r="O923" t="s">
        <v>984</v>
      </c>
      <c r="P923" t="s">
        <v>984</v>
      </c>
      <c r="Q923">
        <v>1</v>
      </c>
      <c r="X923">
        <v>42.81</v>
      </c>
      <c r="Y923">
        <v>0</v>
      </c>
      <c r="Z923">
        <v>0</v>
      </c>
      <c r="AA923">
        <v>0</v>
      </c>
      <c r="AB923">
        <v>0</v>
      </c>
      <c r="AC923">
        <v>0</v>
      </c>
      <c r="AD923">
        <v>1</v>
      </c>
      <c r="AE923">
        <v>1</v>
      </c>
      <c r="AF923" t="s">
        <v>3</v>
      </c>
      <c r="AG923">
        <v>42.81</v>
      </c>
      <c r="AH923">
        <v>2</v>
      </c>
      <c r="AI923">
        <v>35385660</v>
      </c>
      <c r="AJ923">
        <v>923</v>
      </c>
      <c r="AK923">
        <v>0</v>
      </c>
      <c r="AL923">
        <v>0</v>
      </c>
      <c r="AM923">
        <v>0</v>
      </c>
      <c r="AN923">
        <v>0</v>
      </c>
      <c r="AO923">
        <v>0</v>
      </c>
      <c r="AP923">
        <v>0</v>
      </c>
      <c r="AQ923">
        <v>0</v>
      </c>
      <c r="AR923">
        <v>0</v>
      </c>
    </row>
    <row r="924" spans="1:44" x14ac:dyDescent="0.2">
      <c r="A924">
        <f>ROW(Source!A2894)</f>
        <v>2894</v>
      </c>
      <c r="B924">
        <v>35385663</v>
      </c>
      <c r="C924">
        <v>35385659</v>
      </c>
      <c r="D924">
        <v>35113206</v>
      </c>
      <c r="E924">
        <v>1</v>
      </c>
      <c r="F924">
        <v>1</v>
      </c>
      <c r="G924">
        <v>15872964</v>
      </c>
      <c r="H924">
        <v>2</v>
      </c>
      <c r="I924" t="s">
        <v>989</v>
      </c>
      <c r="J924" t="s">
        <v>990</v>
      </c>
      <c r="K924" t="s">
        <v>991</v>
      </c>
      <c r="L924">
        <v>1368</v>
      </c>
      <c r="N924">
        <v>1011</v>
      </c>
      <c r="O924" t="s">
        <v>988</v>
      </c>
      <c r="P924" t="s">
        <v>988</v>
      </c>
      <c r="Q924">
        <v>1</v>
      </c>
      <c r="X924">
        <v>6.9</v>
      </c>
      <c r="Y924">
        <v>0</v>
      </c>
      <c r="Z924">
        <v>4.72</v>
      </c>
      <c r="AA924">
        <v>0.1</v>
      </c>
      <c r="AB924">
        <v>0</v>
      </c>
      <c r="AC924">
        <v>0</v>
      </c>
      <c r="AD924">
        <v>1</v>
      </c>
      <c r="AE924">
        <v>0</v>
      </c>
      <c r="AF924" t="s">
        <v>3</v>
      </c>
      <c r="AG924">
        <v>6.9</v>
      </c>
      <c r="AH924">
        <v>2</v>
      </c>
      <c r="AI924">
        <v>35385661</v>
      </c>
      <c r="AJ924">
        <v>924</v>
      </c>
      <c r="AK924">
        <v>0</v>
      </c>
      <c r="AL924">
        <v>0</v>
      </c>
      <c r="AM924">
        <v>0</v>
      </c>
      <c r="AN924">
        <v>0</v>
      </c>
      <c r="AO924">
        <v>0</v>
      </c>
      <c r="AP924">
        <v>0</v>
      </c>
      <c r="AQ924">
        <v>0</v>
      </c>
      <c r="AR924">
        <v>0</v>
      </c>
    </row>
    <row r="925" spans="1:44" x14ac:dyDescent="0.2">
      <c r="A925">
        <f>ROW(Source!A2895)</f>
        <v>2895</v>
      </c>
      <c r="B925">
        <v>35385667</v>
      </c>
      <c r="C925">
        <v>35385664</v>
      </c>
      <c r="D925">
        <v>35111398</v>
      </c>
      <c r="E925">
        <v>15872964</v>
      </c>
      <c r="F925">
        <v>1</v>
      </c>
      <c r="G925">
        <v>15872964</v>
      </c>
      <c r="H925">
        <v>1</v>
      </c>
      <c r="I925" t="s">
        <v>982</v>
      </c>
      <c r="J925" t="s">
        <v>3</v>
      </c>
      <c r="K925" t="s">
        <v>983</v>
      </c>
      <c r="L925">
        <v>1191</v>
      </c>
      <c r="N925">
        <v>1013</v>
      </c>
      <c r="O925" t="s">
        <v>984</v>
      </c>
      <c r="P925" t="s">
        <v>984</v>
      </c>
      <c r="Q925">
        <v>1</v>
      </c>
      <c r="X925">
        <v>39.22</v>
      </c>
      <c r="Y925">
        <v>0</v>
      </c>
      <c r="Z925">
        <v>0</v>
      </c>
      <c r="AA925">
        <v>0</v>
      </c>
      <c r="AB925">
        <v>0</v>
      </c>
      <c r="AC925">
        <v>0</v>
      </c>
      <c r="AD925">
        <v>1</v>
      </c>
      <c r="AE925">
        <v>1</v>
      </c>
      <c r="AF925" t="s">
        <v>3</v>
      </c>
      <c r="AG925">
        <v>39.22</v>
      </c>
      <c r="AH925">
        <v>2</v>
      </c>
      <c r="AI925">
        <v>35385665</v>
      </c>
      <c r="AJ925">
        <v>925</v>
      </c>
      <c r="AK925">
        <v>0</v>
      </c>
      <c r="AL925">
        <v>0</v>
      </c>
      <c r="AM925">
        <v>0</v>
      </c>
      <c r="AN925">
        <v>0</v>
      </c>
      <c r="AO925">
        <v>0</v>
      </c>
      <c r="AP925">
        <v>0</v>
      </c>
      <c r="AQ925">
        <v>0</v>
      </c>
      <c r="AR925">
        <v>0</v>
      </c>
    </row>
    <row r="926" spans="1:44" x14ac:dyDescent="0.2">
      <c r="A926">
        <f>ROW(Source!A2895)</f>
        <v>2895</v>
      </c>
      <c r="B926">
        <v>35385668</v>
      </c>
      <c r="C926">
        <v>35385664</v>
      </c>
      <c r="D926">
        <v>35113206</v>
      </c>
      <c r="E926">
        <v>1</v>
      </c>
      <c r="F926">
        <v>1</v>
      </c>
      <c r="G926">
        <v>15872964</v>
      </c>
      <c r="H926">
        <v>2</v>
      </c>
      <c r="I926" t="s">
        <v>989</v>
      </c>
      <c r="J926" t="s">
        <v>990</v>
      </c>
      <c r="K926" t="s">
        <v>991</v>
      </c>
      <c r="L926">
        <v>1368</v>
      </c>
      <c r="N926">
        <v>1011</v>
      </c>
      <c r="O926" t="s">
        <v>988</v>
      </c>
      <c r="P926" t="s">
        <v>988</v>
      </c>
      <c r="Q926">
        <v>1</v>
      </c>
      <c r="X926">
        <v>6.9</v>
      </c>
      <c r="Y926">
        <v>0</v>
      </c>
      <c r="Z926">
        <v>4.72</v>
      </c>
      <c r="AA926">
        <v>0.1</v>
      </c>
      <c r="AB926">
        <v>0</v>
      </c>
      <c r="AC926">
        <v>0</v>
      </c>
      <c r="AD926">
        <v>1</v>
      </c>
      <c r="AE926">
        <v>0</v>
      </c>
      <c r="AF926" t="s">
        <v>3</v>
      </c>
      <c r="AG926">
        <v>6.9</v>
      </c>
      <c r="AH926">
        <v>2</v>
      </c>
      <c r="AI926">
        <v>35385666</v>
      </c>
      <c r="AJ926">
        <v>926</v>
      </c>
      <c r="AK926">
        <v>0</v>
      </c>
      <c r="AL926">
        <v>0</v>
      </c>
      <c r="AM926">
        <v>0</v>
      </c>
      <c r="AN926">
        <v>0</v>
      </c>
      <c r="AO926">
        <v>0</v>
      </c>
      <c r="AP926">
        <v>0</v>
      </c>
      <c r="AQ926">
        <v>0</v>
      </c>
      <c r="AR926">
        <v>0</v>
      </c>
    </row>
    <row r="927" spans="1:44" x14ac:dyDescent="0.2">
      <c r="A927">
        <f>ROW(Source!A2896)</f>
        <v>2896</v>
      </c>
      <c r="B927">
        <v>35385671</v>
      </c>
      <c r="C927">
        <v>35385669</v>
      </c>
      <c r="D927">
        <v>35111398</v>
      </c>
      <c r="E927">
        <v>15872964</v>
      </c>
      <c r="F927">
        <v>1</v>
      </c>
      <c r="G927">
        <v>15872964</v>
      </c>
      <c r="H927">
        <v>1</v>
      </c>
      <c r="I927" t="s">
        <v>982</v>
      </c>
      <c r="J927" t="s">
        <v>3</v>
      </c>
      <c r="K927" t="s">
        <v>983</v>
      </c>
      <c r="L927">
        <v>1191</v>
      </c>
      <c r="N927">
        <v>1013</v>
      </c>
      <c r="O927" t="s">
        <v>984</v>
      </c>
      <c r="P927" t="s">
        <v>984</v>
      </c>
      <c r="Q927">
        <v>1</v>
      </c>
      <c r="X927">
        <v>34.630000000000003</v>
      </c>
      <c r="Y927">
        <v>0</v>
      </c>
      <c r="Z927">
        <v>0</v>
      </c>
      <c r="AA927">
        <v>0</v>
      </c>
      <c r="AB927">
        <v>0</v>
      </c>
      <c r="AC927">
        <v>0</v>
      </c>
      <c r="AD927">
        <v>1</v>
      </c>
      <c r="AE927">
        <v>1</v>
      </c>
      <c r="AF927" t="s">
        <v>3</v>
      </c>
      <c r="AG927">
        <v>34.630000000000003</v>
      </c>
      <c r="AH927">
        <v>2</v>
      </c>
      <c r="AI927">
        <v>35385670</v>
      </c>
      <c r="AJ927">
        <v>927</v>
      </c>
      <c r="AK927">
        <v>0</v>
      </c>
      <c r="AL927">
        <v>0</v>
      </c>
      <c r="AM927">
        <v>0</v>
      </c>
      <c r="AN927">
        <v>0</v>
      </c>
      <c r="AO927">
        <v>0</v>
      </c>
      <c r="AP927">
        <v>0</v>
      </c>
      <c r="AQ927">
        <v>0</v>
      </c>
      <c r="AR927">
        <v>0</v>
      </c>
    </row>
    <row r="928" spans="1:44" x14ac:dyDescent="0.2">
      <c r="A928">
        <f>ROW(Source!A2897)</f>
        <v>2897</v>
      </c>
      <c r="B928">
        <v>35385674</v>
      </c>
      <c r="C928">
        <v>35385672</v>
      </c>
      <c r="D928">
        <v>35111398</v>
      </c>
      <c r="E928">
        <v>15872964</v>
      </c>
      <c r="F928">
        <v>1</v>
      </c>
      <c r="G928">
        <v>15872964</v>
      </c>
      <c r="H928">
        <v>1</v>
      </c>
      <c r="I928" t="s">
        <v>982</v>
      </c>
      <c r="J928" t="s">
        <v>3</v>
      </c>
      <c r="K928" t="s">
        <v>983</v>
      </c>
      <c r="L928">
        <v>1191</v>
      </c>
      <c r="N928">
        <v>1013</v>
      </c>
      <c r="O928" t="s">
        <v>984</v>
      </c>
      <c r="P928" t="s">
        <v>984</v>
      </c>
      <c r="Q928">
        <v>1</v>
      </c>
      <c r="X928">
        <v>5.92</v>
      </c>
      <c r="Y928">
        <v>0</v>
      </c>
      <c r="Z928">
        <v>0</v>
      </c>
      <c r="AA928">
        <v>0</v>
      </c>
      <c r="AB928">
        <v>0</v>
      </c>
      <c r="AC928">
        <v>0</v>
      </c>
      <c r="AD928">
        <v>1</v>
      </c>
      <c r="AE928">
        <v>1</v>
      </c>
      <c r="AF928" t="s">
        <v>3</v>
      </c>
      <c r="AG928">
        <v>5.92</v>
      </c>
      <c r="AH928">
        <v>2</v>
      </c>
      <c r="AI928">
        <v>35385673</v>
      </c>
      <c r="AJ928">
        <v>928</v>
      </c>
      <c r="AK928">
        <v>0</v>
      </c>
      <c r="AL928">
        <v>0</v>
      </c>
      <c r="AM928">
        <v>0</v>
      </c>
      <c r="AN928">
        <v>0</v>
      </c>
      <c r="AO928">
        <v>0</v>
      </c>
      <c r="AP928">
        <v>0</v>
      </c>
      <c r="AQ928">
        <v>0</v>
      </c>
      <c r="AR928">
        <v>0</v>
      </c>
    </row>
    <row r="929" spans="1:44" x14ac:dyDescent="0.2">
      <c r="A929">
        <f>ROW(Source!A2898)</f>
        <v>2898</v>
      </c>
      <c r="B929">
        <v>35385685</v>
      </c>
      <c r="C929">
        <v>35385675</v>
      </c>
      <c r="D929">
        <v>35111398</v>
      </c>
      <c r="E929">
        <v>15872964</v>
      </c>
      <c r="F929">
        <v>1</v>
      </c>
      <c r="G929">
        <v>15872964</v>
      </c>
      <c r="H929">
        <v>1</v>
      </c>
      <c r="I929" t="s">
        <v>982</v>
      </c>
      <c r="J929" t="s">
        <v>3</v>
      </c>
      <c r="K929" t="s">
        <v>983</v>
      </c>
      <c r="L929">
        <v>1191</v>
      </c>
      <c r="N929">
        <v>1013</v>
      </c>
      <c r="O929" t="s">
        <v>984</v>
      </c>
      <c r="P929" t="s">
        <v>984</v>
      </c>
      <c r="Q929">
        <v>1</v>
      </c>
      <c r="X929">
        <v>1.18</v>
      </c>
      <c r="Y929">
        <v>0</v>
      </c>
      <c r="Z929">
        <v>0</v>
      </c>
      <c r="AA929">
        <v>0</v>
      </c>
      <c r="AB929">
        <v>0</v>
      </c>
      <c r="AC929">
        <v>0</v>
      </c>
      <c r="AD929">
        <v>1</v>
      </c>
      <c r="AE929">
        <v>1</v>
      </c>
      <c r="AF929" t="s">
        <v>3</v>
      </c>
      <c r="AG929">
        <v>1.18</v>
      </c>
      <c r="AH929">
        <v>2</v>
      </c>
      <c r="AI929">
        <v>35385676</v>
      </c>
      <c r="AJ929">
        <v>929</v>
      </c>
      <c r="AK929">
        <v>0</v>
      </c>
      <c r="AL929">
        <v>0</v>
      </c>
      <c r="AM929">
        <v>0</v>
      </c>
      <c r="AN929">
        <v>0</v>
      </c>
      <c r="AO929">
        <v>0</v>
      </c>
      <c r="AP929">
        <v>0</v>
      </c>
      <c r="AQ929">
        <v>0</v>
      </c>
      <c r="AR929">
        <v>0</v>
      </c>
    </row>
    <row r="930" spans="1:44" x14ac:dyDescent="0.2">
      <c r="A930">
        <f>ROW(Source!A2898)</f>
        <v>2898</v>
      </c>
      <c r="B930">
        <v>35385686</v>
      </c>
      <c r="C930">
        <v>35385675</v>
      </c>
      <c r="D930">
        <v>35112486</v>
      </c>
      <c r="E930">
        <v>1</v>
      </c>
      <c r="F930">
        <v>1</v>
      </c>
      <c r="G930">
        <v>15872964</v>
      </c>
      <c r="H930">
        <v>2</v>
      </c>
      <c r="I930" t="s">
        <v>1024</v>
      </c>
      <c r="J930" t="s">
        <v>1025</v>
      </c>
      <c r="K930" t="s">
        <v>1026</v>
      </c>
      <c r="L930">
        <v>1368</v>
      </c>
      <c r="N930">
        <v>1011</v>
      </c>
      <c r="O930" t="s">
        <v>988</v>
      </c>
      <c r="P930" t="s">
        <v>988</v>
      </c>
      <c r="Q930">
        <v>1</v>
      </c>
      <c r="X930">
        <v>0.44</v>
      </c>
      <c r="Y930">
        <v>0</v>
      </c>
      <c r="Z930">
        <v>2026.34</v>
      </c>
      <c r="AA930">
        <v>1032.6099999999999</v>
      </c>
      <c r="AB930">
        <v>0</v>
      </c>
      <c r="AC930">
        <v>0</v>
      </c>
      <c r="AD930">
        <v>1</v>
      </c>
      <c r="AE930">
        <v>0</v>
      </c>
      <c r="AF930" t="s">
        <v>3</v>
      </c>
      <c r="AG930">
        <v>0.44</v>
      </c>
      <c r="AH930">
        <v>2</v>
      </c>
      <c r="AI930">
        <v>35385677</v>
      </c>
      <c r="AJ930">
        <v>930</v>
      </c>
      <c r="AK930">
        <v>0</v>
      </c>
      <c r="AL930">
        <v>0</v>
      </c>
      <c r="AM930">
        <v>0</v>
      </c>
      <c r="AN930">
        <v>0</v>
      </c>
      <c r="AO930">
        <v>0</v>
      </c>
      <c r="AP930">
        <v>0</v>
      </c>
      <c r="AQ930">
        <v>0</v>
      </c>
      <c r="AR930">
        <v>0</v>
      </c>
    </row>
    <row r="931" spans="1:44" x14ac:dyDescent="0.2">
      <c r="A931">
        <f>ROW(Source!A2898)</f>
        <v>2898</v>
      </c>
      <c r="B931">
        <v>35385687</v>
      </c>
      <c r="C931">
        <v>35385675</v>
      </c>
      <c r="D931">
        <v>35115020</v>
      </c>
      <c r="E931">
        <v>1</v>
      </c>
      <c r="F931">
        <v>1</v>
      </c>
      <c r="G931">
        <v>15872964</v>
      </c>
      <c r="H931">
        <v>3</v>
      </c>
      <c r="I931" t="s">
        <v>1027</v>
      </c>
      <c r="J931" t="s">
        <v>1028</v>
      </c>
      <c r="K931" t="s">
        <v>1029</v>
      </c>
      <c r="L931">
        <v>1346</v>
      </c>
      <c r="N931">
        <v>1009</v>
      </c>
      <c r="O931" t="s">
        <v>1030</v>
      </c>
      <c r="P931" t="s">
        <v>1030</v>
      </c>
      <c r="Q931">
        <v>1</v>
      </c>
      <c r="X931">
        <v>0.16</v>
      </c>
      <c r="Y931">
        <v>363.22</v>
      </c>
      <c r="Z931">
        <v>0</v>
      </c>
      <c r="AA931">
        <v>0</v>
      </c>
      <c r="AB931">
        <v>0</v>
      </c>
      <c r="AC931">
        <v>0</v>
      </c>
      <c r="AD931">
        <v>1</v>
      </c>
      <c r="AE931">
        <v>0</v>
      </c>
      <c r="AF931" t="s">
        <v>3</v>
      </c>
      <c r="AG931">
        <v>0.16</v>
      </c>
      <c r="AH931">
        <v>2</v>
      </c>
      <c r="AI931">
        <v>35385678</v>
      </c>
      <c r="AJ931">
        <v>931</v>
      </c>
      <c r="AK931">
        <v>0</v>
      </c>
      <c r="AL931">
        <v>0</v>
      </c>
      <c r="AM931">
        <v>0</v>
      </c>
      <c r="AN931">
        <v>0</v>
      </c>
      <c r="AO931">
        <v>0</v>
      </c>
      <c r="AP931">
        <v>0</v>
      </c>
      <c r="AQ931">
        <v>0</v>
      </c>
      <c r="AR931">
        <v>0</v>
      </c>
    </row>
    <row r="932" spans="1:44" x14ac:dyDescent="0.2">
      <c r="A932">
        <f>ROW(Source!A2898)</f>
        <v>2898</v>
      </c>
      <c r="B932">
        <v>35385688</v>
      </c>
      <c r="C932">
        <v>35385675</v>
      </c>
      <c r="D932">
        <v>35122310</v>
      </c>
      <c r="E932">
        <v>1</v>
      </c>
      <c r="F932">
        <v>1</v>
      </c>
      <c r="G932">
        <v>15872964</v>
      </c>
      <c r="H932">
        <v>3</v>
      </c>
      <c r="I932" t="s">
        <v>1031</v>
      </c>
      <c r="J932" t="s">
        <v>1032</v>
      </c>
      <c r="K932" t="s">
        <v>1033</v>
      </c>
      <c r="L932">
        <v>1301</v>
      </c>
      <c r="N932">
        <v>1003</v>
      </c>
      <c r="O932" t="s">
        <v>1002</v>
      </c>
      <c r="P932" t="s">
        <v>1002</v>
      </c>
      <c r="Q932">
        <v>1</v>
      </c>
      <c r="X932">
        <v>5</v>
      </c>
      <c r="Y932">
        <v>5.71</v>
      </c>
      <c r="Z932">
        <v>0</v>
      </c>
      <c r="AA932">
        <v>0</v>
      </c>
      <c r="AB932">
        <v>0</v>
      </c>
      <c r="AC932">
        <v>0</v>
      </c>
      <c r="AD932">
        <v>1</v>
      </c>
      <c r="AE932">
        <v>0</v>
      </c>
      <c r="AF932" t="s">
        <v>3</v>
      </c>
      <c r="AG932">
        <v>5</v>
      </c>
      <c r="AH932">
        <v>2</v>
      </c>
      <c r="AI932">
        <v>35385679</v>
      </c>
      <c r="AJ932">
        <v>932</v>
      </c>
      <c r="AK932">
        <v>0</v>
      </c>
      <c r="AL932">
        <v>0</v>
      </c>
      <c r="AM932">
        <v>0</v>
      </c>
      <c r="AN932">
        <v>0</v>
      </c>
      <c r="AO932">
        <v>0</v>
      </c>
      <c r="AP932">
        <v>0</v>
      </c>
      <c r="AQ932">
        <v>0</v>
      </c>
      <c r="AR932">
        <v>0</v>
      </c>
    </row>
    <row r="933" spans="1:44" x14ac:dyDescent="0.2">
      <c r="A933">
        <f>ROW(Source!A2898)</f>
        <v>2898</v>
      </c>
      <c r="B933">
        <v>35385689</v>
      </c>
      <c r="C933">
        <v>35385675</v>
      </c>
      <c r="D933">
        <v>35122207</v>
      </c>
      <c r="E933">
        <v>1</v>
      </c>
      <c r="F933">
        <v>1</v>
      </c>
      <c r="G933">
        <v>15872964</v>
      </c>
      <c r="H933">
        <v>3</v>
      </c>
      <c r="I933" t="s">
        <v>1034</v>
      </c>
      <c r="J933" t="s">
        <v>1035</v>
      </c>
      <c r="K933" t="s">
        <v>1036</v>
      </c>
      <c r="L933">
        <v>1356</v>
      </c>
      <c r="N933">
        <v>1010</v>
      </c>
      <c r="O933" t="s">
        <v>242</v>
      </c>
      <c r="P933" t="s">
        <v>242</v>
      </c>
      <c r="Q933">
        <v>1000</v>
      </c>
      <c r="X933">
        <v>5.0000000000000001E-3</v>
      </c>
      <c r="Y933">
        <v>718.56</v>
      </c>
      <c r="Z933">
        <v>0</v>
      </c>
      <c r="AA933">
        <v>0</v>
      </c>
      <c r="AB933">
        <v>0</v>
      </c>
      <c r="AC933">
        <v>0</v>
      </c>
      <c r="AD933">
        <v>1</v>
      </c>
      <c r="AE933">
        <v>0</v>
      </c>
      <c r="AF933" t="s">
        <v>3</v>
      </c>
      <c r="AG933">
        <v>5.0000000000000001E-3</v>
      </c>
      <c r="AH933">
        <v>2</v>
      </c>
      <c r="AI933">
        <v>35385680</v>
      </c>
      <c r="AJ933">
        <v>933</v>
      </c>
      <c r="AK933">
        <v>0</v>
      </c>
      <c r="AL933">
        <v>0</v>
      </c>
      <c r="AM933">
        <v>0</v>
      </c>
      <c r="AN933">
        <v>0</v>
      </c>
      <c r="AO933">
        <v>0</v>
      </c>
      <c r="AP933">
        <v>0</v>
      </c>
      <c r="AQ933">
        <v>0</v>
      </c>
      <c r="AR933">
        <v>0</v>
      </c>
    </row>
    <row r="934" spans="1:44" x14ac:dyDescent="0.2">
      <c r="A934">
        <f>ROW(Source!A2898)</f>
        <v>2898</v>
      </c>
      <c r="B934">
        <v>35385690</v>
      </c>
      <c r="C934">
        <v>35385675</v>
      </c>
      <c r="D934">
        <v>35122491</v>
      </c>
      <c r="E934">
        <v>1</v>
      </c>
      <c r="F934">
        <v>1</v>
      </c>
      <c r="G934">
        <v>15872964</v>
      </c>
      <c r="H934">
        <v>3</v>
      </c>
      <c r="I934" t="s">
        <v>1037</v>
      </c>
      <c r="J934" t="s">
        <v>1038</v>
      </c>
      <c r="K934" t="s">
        <v>1039</v>
      </c>
      <c r="L934">
        <v>1354</v>
      </c>
      <c r="N934">
        <v>1010</v>
      </c>
      <c r="O934" t="s">
        <v>52</v>
      </c>
      <c r="P934" t="s">
        <v>52</v>
      </c>
      <c r="Q934">
        <v>1</v>
      </c>
      <c r="X934">
        <v>10</v>
      </c>
      <c r="Y934">
        <v>29.36</v>
      </c>
      <c r="Z934">
        <v>0</v>
      </c>
      <c r="AA934">
        <v>0</v>
      </c>
      <c r="AB934">
        <v>0</v>
      </c>
      <c r="AC934">
        <v>0</v>
      </c>
      <c r="AD934">
        <v>1</v>
      </c>
      <c r="AE934">
        <v>0</v>
      </c>
      <c r="AF934" t="s">
        <v>3</v>
      </c>
      <c r="AG934">
        <v>10</v>
      </c>
      <c r="AH934">
        <v>2</v>
      </c>
      <c r="AI934">
        <v>35385681</v>
      </c>
      <c r="AJ934">
        <v>934</v>
      </c>
      <c r="AK934">
        <v>0</v>
      </c>
      <c r="AL934">
        <v>0</v>
      </c>
      <c r="AM934">
        <v>0</v>
      </c>
      <c r="AN934">
        <v>0</v>
      </c>
      <c r="AO934">
        <v>0</v>
      </c>
      <c r="AP934">
        <v>0</v>
      </c>
      <c r="AQ934">
        <v>0</v>
      </c>
      <c r="AR934">
        <v>0</v>
      </c>
    </row>
    <row r="935" spans="1:44" x14ac:dyDescent="0.2">
      <c r="A935">
        <f>ROW(Source!A2898)</f>
        <v>2898</v>
      </c>
      <c r="B935">
        <v>35385691</v>
      </c>
      <c r="C935">
        <v>35385675</v>
      </c>
      <c r="D935">
        <v>35122522</v>
      </c>
      <c r="E935">
        <v>1</v>
      </c>
      <c r="F935">
        <v>1</v>
      </c>
      <c r="G935">
        <v>15872964</v>
      </c>
      <c r="H935">
        <v>3</v>
      </c>
      <c r="I935" t="s">
        <v>1040</v>
      </c>
      <c r="J935" t="s">
        <v>1041</v>
      </c>
      <c r="K935" t="s">
        <v>1042</v>
      </c>
      <c r="L935">
        <v>1355</v>
      </c>
      <c r="N935">
        <v>1010</v>
      </c>
      <c r="O935" t="s">
        <v>18</v>
      </c>
      <c r="P935" t="s">
        <v>18</v>
      </c>
      <c r="Q935">
        <v>100</v>
      </c>
      <c r="X935">
        <v>0.26</v>
      </c>
      <c r="Y935">
        <v>127.48</v>
      </c>
      <c r="Z935">
        <v>0</v>
      </c>
      <c r="AA935">
        <v>0</v>
      </c>
      <c r="AB935">
        <v>0</v>
      </c>
      <c r="AC935">
        <v>0</v>
      </c>
      <c r="AD935">
        <v>1</v>
      </c>
      <c r="AE935">
        <v>0</v>
      </c>
      <c r="AF935" t="s">
        <v>3</v>
      </c>
      <c r="AG935">
        <v>0.26</v>
      </c>
      <c r="AH935">
        <v>2</v>
      </c>
      <c r="AI935">
        <v>35385682</v>
      </c>
      <c r="AJ935">
        <v>935</v>
      </c>
      <c r="AK935">
        <v>0</v>
      </c>
      <c r="AL935">
        <v>0</v>
      </c>
      <c r="AM935">
        <v>0</v>
      </c>
      <c r="AN935">
        <v>0</v>
      </c>
      <c r="AO935">
        <v>0</v>
      </c>
      <c r="AP935">
        <v>0</v>
      </c>
      <c r="AQ935">
        <v>0</v>
      </c>
      <c r="AR935">
        <v>0</v>
      </c>
    </row>
    <row r="936" spans="1:44" x14ac:dyDescent="0.2">
      <c r="A936">
        <f>ROW(Source!A2898)</f>
        <v>2898</v>
      </c>
      <c r="B936">
        <v>35385692</v>
      </c>
      <c r="C936">
        <v>35385675</v>
      </c>
      <c r="D936">
        <v>35122244</v>
      </c>
      <c r="E936">
        <v>1</v>
      </c>
      <c r="F936">
        <v>1</v>
      </c>
      <c r="G936">
        <v>15872964</v>
      </c>
      <c r="H936">
        <v>3</v>
      </c>
      <c r="I936" t="s">
        <v>1043</v>
      </c>
      <c r="J936" t="s">
        <v>1044</v>
      </c>
      <c r="K936" t="s">
        <v>1045</v>
      </c>
      <c r="L936">
        <v>1356</v>
      </c>
      <c r="N936">
        <v>1010</v>
      </c>
      <c r="O936" t="s">
        <v>242</v>
      </c>
      <c r="P936" t="s">
        <v>242</v>
      </c>
      <c r="Q936">
        <v>1000</v>
      </c>
      <c r="X936">
        <v>0.02</v>
      </c>
      <c r="Y936">
        <v>258.44</v>
      </c>
      <c r="Z936">
        <v>0</v>
      </c>
      <c r="AA936">
        <v>0</v>
      </c>
      <c r="AB936">
        <v>0</v>
      </c>
      <c r="AC936">
        <v>0</v>
      </c>
      <c r="AD936">
        <v>1</v>
      </c>
      <c r="AE936">
        <v>0</v>
      </c>
      <c r="AF936" t="s">
        <v>3</v>
      </c>
      <c r="AG936">
        <v>0.02</v>
      </c>
      <c r="AH936">
        <v>2</v>
      </c>
      <c r="AI936">
        <v>35385683</v>
      </c>
      <c r="AJ936">
        <v>936</v>
      </c>
      <c r="AK936">
        <v>0</v>
      </c>
      <c r="AL936">
        <v>0</v>
      </c>
      <c r="AM936">
        <v>0</v>
      </c>
      <c r="AN936">
        <v>0</v>
      </c>
      <c r="AO936">
        <v>0</v>
      </c>
      <c r="AP936">
        <v>0</v>
      </c>
      <c r="AQ936">
        <v>0</v>
      </c>
      <c r="AR936">
        <v>0</v>
      </c>
    </row>
    <row r="937" spans="1:44" x14ac:dyDescent="0.2">
      <c r="A937">
        <f>ROW(Source!A2898)</f>
        <v>2898</v>
      </c>
      <c r="B937">
        <v>35385693</v>
      </c>
      <c r="C937">
        <v>35385675</v>
      </c>
      <c r="D937">
        <v>35123597</v>
      </c>
      <c r="E937">
        <v>1</v>
      </c>
      <c r="F937">
        <v>1</v>
      </c>
      <c r="G937">
        <v>15872964</v>
      </c>
      <c r="H937">
        <v>3</v>
      </c>
      <c r="I937" t="s">
        <v>1046</v>
      </c>
      <c r="J937" t="s">
        <v>1047</v>
      </c>
      <c r="K937" t="s">
        <v>1048</v>
      </c>
      <c r="L937">
        <v>1303</v>
      </c>
      <c r="N937">
        <v>1003</v>
      </c>
      <c r="O937" t="s">
        <v>35</v>
      </c>
      <c r="P937" t="s">
        <v>35</v>
      </c>
      <c r="Q937">
        <v>1000</v>
      </c>
      <c r="X937">
        <v>0.10299999999999999</v>
      </c>
      <c r="Y937">
        <v>99643.05</v>
      </c>
      <c r="Z937">
        <v>0</v>
      </c>
      <c r="AA937">
        <v>0</v>
      </c>
      <c r="AB937">
        <v>0</v>
      </c>
      <c r="AC937">
        <v>0</v>
      </c>
      <c r="AD937">
        <v>1</v>
      </c>
      <c r="AE937">
        <v>0</v>
      </c>
      <c r="AF937" t="s">
        <v>3</v>
      </c>
      <c r="AG937">
        <v>0.10299999999999999</v>
      </c>
      <c r="AH937">
        <v>2</v>
      </c>
      <c r="AI937">
        <v>35385684</v>
      </c>
      <c r="AJ937">
        <v>937</v>
      </c>
      <c r="AK937">
        <v>0</v>
      </c>
      <c r="AL937">
        <v>0</v>
      </c>
      <c r="AM937">
        <v>0</v>
      </c>
      <c r="AN937">
        <v>0</v>
      </c>
      <c r="AO937">
        <v>0</v>
      </c>
      <c r="AP937">
        <v>0</v>
      </c>
      <c r="AQ937">
        <v>0</v>
      </c>
      <c r="AR937">
        <v>0</v>
      </c>
    </row>
    <row r="938" spans="1:44" x14ac:dyDescent="0.2">
      <c r="A938">
        <f>ROW(Source!A2900)</f>
        <v>2900</v>
      </c>
      <c r="B938">
        <v>35385697</v>
      </c>
      <c r="C938">
        <v>35385695</v>
      </c>
      <c r="D938">
        <v>35111398</v>
      </c>
      <c r="E938">
        <v>15872964</v>
      </c>
      <c r="F938">
        <v>1</v>
      </c>
      <c r="G938">
        <v>15872964</v>
      </c>
      <c r="H938">
        <v>1</v>
      </c>
      <c r="I938" t="s">
        <v>982</v>
      </c>
      <c r="J938" t="s">
        <v>3</v>
      </c>
      <c r="K938" t="s">
        <v>983</v>
      </c>
      <c r="L938">
        <v>1191</v>
      </c>
      <c r="N938">
        <v>1013</v>
      </c>
      <c r="O938" t="s">
        <v>984</v>
      </c>
      <c r="P938" t="s">
        <v>984</v>
      </c>
      <c r="Q938">
        <v>1</v>
      </c>
      <c r="X938">
        <v>17.77</v>
      </c>
      <c r="Y938">
        <v>0</v>
      </c>
      <c r="Z938">
        <v>0</v>
      </c>
      <c r="AA938">
        <v>0</v>
      </c>
      <c r="AB938">
        <v>0</v>
      </c>
      <c r="AC938">
        <v>0</v>
      </c>
      <c r="AD938">
        <v>1</v>
      </c>
      <c r="AE938">
        <v>1</v>
      </c>
      <c r="AF938" t="s">
        <v>3</v>
      </c>
      <c r="AG938">
        <v>17.77</v>
      </c>
      <c r="AH938">
        <v>2</v>
      </c>
      <c r="AI938">
        <v>35385696</v>
      </c>
      <c r="AJ938">
        <v>938</v>
      </c>
      <c r="AK938">
        <v>0</v>
      </c>
      <c r="AL938">
        <v>0</v>
      </c>
      <c r="AM938">
        <v>0</v>
      </c>
      <c r="AN938">
        <v>0</v>
      </c>
      <c r="AO938">
        <v>0</v>
      </c>
      <c r="AP938">
        <v>0</v>
      </c>
      <c r="AQ938">
        <v>0</v>
      </c>
      <c r="AR938">
        <v>0</v>
      </c>
    </row>
    <row r="939" spans="1:44" x14ac:dyDescent="0.2">
      <c r="A939">
        <f>ROW(Source!A2936)</f>
        <v>2936</v>
      </c>
      <c r="B939">
        <v>35385920</v>
      </c>
      <c r="C939">
        <v>35385918</v>
      </c>
      <c r="D939">
        <v>35111398</v>
      </c>
      <c r="E939">
        <v>15872964</v>
      </c>
      <c r="F939">
        <v>1</v>
      </c>
      <c r="G939">
        <v>15872964</v>
      </c>
      <c r="H939">
        <v>1</v>
      </c>
      <c r="I939" t="s">
        <v>982</v>
      </c>
      <c r="J939" t="s">
        <v>3</v>
      </c>
      <c r="K939" t="s">
        <v>983</v>
      </c>
      <c r="L939">
        <v>1191</v>
      </c>
      <c r="N939">
        <v>1013</v>
      </c>
      <c r="O939" t="s">
        <v>984</v>
      </c>
      <c r="P939" t="s">
        <v>984</v>
      </c>
      <c r="Q939">
        <v>1</v>
      </c>
      <c r="X939">
        <v>5.84</v>
      </c>
      <c r="Y939">
        <v>0</v>
      </c>
      <c r="Z939">
        <v>0</v>
      </c>
      <c r="AA939">
        <v>0</v>
      </c>
      <c r="AB939">
        <v>0</v>
      </c>
      <c r="AC939">
        <v>0</v>
      </c>
      <c r="AD939">
        <v>1</v>
      </c>
      <c r="AE939">
        <v>1</v>
      </c>
      <c r="AF939" t="s">
        <v>3</v>
      </c>
      <c r="AG939">
        <v>5.84</v>
      </c>
      <c r="AH939">
        <v>2</v>
      </c>
      <c r="AI939">
        <v>35385919</v>
      </c>
      <c r="AJ939">
        <v>939</v>
      </c>
      <c r="AK939">
        <v>0</v>
      </c>
      <c r="AL939">
        <v>0</v>
      </c>
      <c r="AM939">
        <v>0</v>
      </c>
      <c r="AN939">
        <v>0</v>
      </c>
      <c r="AO939">
        <v>0</v>
      </c>
      <c r="AP939">
        <v>0</v>
      </c>
      <c r="AQ939">
        <v>0</v>
      </c>
      <c r="AR939">
        <v>0</v>
      </c>
    </row>
    <row r="940" spans="1:44" x14ac:dyDescent="0.2">
      <c r="A940">
        <f>ROW(Source!A2937)</f>
        <v>2937</v>
      </c>
      <c r="B940">
        <v>35385926</v>
      </c>
      <c r="C940">
        <v>35385921</v>
      </c>
      <c r="D940">
        <v>35111398</v>
      </c>
      <c r="E940">
        <v>15872964</v>
      </c>
      <c r="F940">
        <v>1</v>
      </c>
      <c r="G940">
        <v>15872964</v>
      </c>
      <c r="H940">
        <v>1</v>
      </c>
      <c r="I940" t="s">
        <v>982</v>
      </c>
      <c r="J940" t="s">
        <v>3</v>
      </c>
      <c r="K940" t="s">
        <v>983</v>
      </c>
      <c r="L940">
        <v>1191</v>
      </c>
      <c r="N940">
        <v>1013</v>
      </c>
      <c r="O940" t="s">
        <v>984</v>
      </c>
      <c r="P940" t="s">
        <v>984</v>
      </c>
      <c r="Q940">
        <v>1</v>
      </c>
      <c r="X940">
        <v>0.42</v>
      </c>
      <c r="Y940">
        <v>0</v>
      </c>
      <c r="Z940">
        <v>0</v>
      </c>
      <c r="AA940">
        <v>0</v>
      </c>
      <c r="AB940">
        <v>0</v>
      </c>
      <c r="AC940">
        <v>0</v>
      </c>
      <c r="AD940">
        <v>1</v>
      </c>
      <c r="AE940">
        <v>1</v>
      </c>
      <c r="AF940" t="s">
        <v>3</v>
      </c>
      <c r="AG940">
        <v>0.42</v>
      </c>
      <c r="AH940">
        <v>2</v>
      </c>
      <c r="AI940">
        <v>35385922</v>
      </c>
      <c r="AJ940">
        <v>940</v>
      </c>
      <c r="AK940">
        <v>0</v>
      </c>
      <c r="AL940">
        <v>0</v>
      </c>
      <c r="AM940">
        <v>0</v>
      </c>
      <c r="AN940">
        <v>0</v>
      </c>
      <c r="AO940">
        <v>0</v>
      </c>
      <c r="AP940">
        <v>0</v>
      </c>
      <c r="AQ940">
        <v>0</v>
      </c>
      <c r="AR940">
        <v>0</v>
      </c>
    </row>
    <row r="941" spans="1:44" x14ac:dyDescent="0.2">
      <c r="A941">
        <f>ROW(Source!A2937)</f>
        <v>2937</v>
      </c>
      <c r="B941">
        <v>35385927</v>
      </c>
      <c r="C941">
        <v>35385921</v>
      </c>
      <c r="D941">
        <v>35113190</v>
      </c>
      <c r="E941">
        <v>1</v>
      </c>
      <c r="F941">
        <v>1</v>
      </c>
      <c r="G941">
        <v>15872964</v>
      </c>
      <c r="H941">
        <v>2</v>
      </c>
      <c r="I941" t="s">
        <v>1111</v>
      </c>
      <c r="J941" t="s">
        <v>1112</v>
      </c>
      <c r="K941" t="s">
        <v>1113</v>
      </c>
      <c r="L941">
        <v>1368</v>
      </c>
      <c r="N941">
        <v>1011</v>
      </c>
      <c r="O941" t="s">
        <v>988</v>
      </c>
      <c r="P941" t="s">
        <v>988</v>
      </c>
      <c r="Q941">
        <v>1</v>
      </c>
      <c r="X941">
        <v>0.2</v>
      </c>
      <c r="Y941">
        <v>0</v>
      </c>
      <c r="Z941">
        <v>44.94</v>
      </c>
      <c r="AA941">
        <v>0.64</v>
      </c>
      <c r="AB941">
        <v>0</v>
      </c>
      <c r="AC941">
        <v>0</v>
      </c>
      <c r="AD941">
        <v>1</v>
      </c>
      <c r="AE941">
        <v>0</v>
      </c>
      <c r="AF941" t="s">
        <v>3</v>
      </c>
      <c r="AG941">
        <v>0.2</v>
      </c>
      <c r="AH941">
        <v>2</v>
      </c>
      <c r="AI941">
        <v>35385923</v>
      </c>
      <c r="AJ941">
        <v>941</v>
      </c>
      <c r="AK941">
        <v>0</v>
      </c>
      <c r="AL941">
        <v>0</v>
      </c>
      <c r="AM941">
        <v>0</v>
      </c>
      <c r="AN941">
        <v>0</v>
      </c>
      <c r="AO941">
        <v>0</v>
      </c>
      <c r="AP941">
        <v>0</v>
      </c>
      <c r="AQ941">
        <v>0</v>
      </c>
      <c r="AR941">
        <v>0</v>
      </c>
    </row>
    <row r="942" spans="1:44" x14ac:dyDescent="0.2">
      <c r="A942">
        <f>ROW(Source!A2937)</f>
        <v>2937</v>
      </c>
      <c r="B942">
        <v>35385928</v>
      </c>
      <c r="C942">
        <v>35385921</v>
      </c>
      <c r="D942">
        <v>35115233</v>
      </c>
      <c r="E942">
        <v>1</v>
      </c>
      <c r="F942">
        <v>1</v>
      </c>
      <c r="G942">
        <v>15872964</v>
      </c>
      <c r="H942">
        <v>3</v>
      </c>
      <c r="I942" t="s">
        <v>1114</v>
      </c>
      <c r="J942" t="s">
        <v>1115</v>
      </c>
      <c r="K942" t="s">
        <v>1116</v>
      </c>
      <c r="L942">
        <v>1339</v>
      </c>
      <c r="N942">
        <v>1007</v>
      </c>
      <c r="O942" t="s">
        <v>1117</v>
      </c>
      <c r="P942" t="s">
        <v>1117</v>
      </c>
      <c r="Q942">
        <v>1</v>
      </c>
      <c r="X942">
        <v>1.7600000000000001E-2</v>
      </c>
      <c r="Y942">
        <v>54.81</v>
      </c>
      <c r="Z942">
        <v>0</v>
      </c>
      <c r="AA942">
        <v>0</v>
      </c>
      <c r="AB942">
        <v>0</v>
      </c>
      <c r="AC942">
        <v>0</v>
      </c>
      <c r="AD942">
        <v>1</v>
      </c>
      <c r="AE942">
        <v>0</v>
      </c>
      <c r="AF942" t="s">
        <v>3</v>
      </c>
      <c r="AG942">
        <v>1.7600000000000001E-2</v>
      </c>
      <c r="AH942">
        <v>2</v>
      </c>
      <c r="AI942">
        <v>35385924</v>
      </c>
      <c r="AJ942">
        <v>942</v>
      </c>
      <c r="AK942">
        <v>0</v>
      </c>
      <c r="AL942">
        <v>0</v>
      </c>
      <c r="AM942">
        <v>0</v>
      </c>
      <c r="AN942">
        <v>0</v>
      </c>
      <c r="AO942">
        <v>0</v>
      </c>
      <c r="AP942">
        <v>0</v>
      </c>
      <c r="AQ942">
        <v>0</v>
      </c>
      <c r="AR942">
        <v>0</v>
      </c>
    </row>
    <row r="943" spans="1:44" x14ac:dyDescent="0.2">
      <c r="A943">
        <f>ROW(Source!A2937)</f>
        <v>2937</v>
      </c>
      <c r="B943">
        <v>35385929</v>
      </c>
      <c r="C943">
        <v>35385921</v>
      </c>
      <c r="D943">
        <v>35117602</v>
      </c>
      <c r="E943">
        <v>1</v>
      </c>
      <c r="F943">
        <v>1</v>
      </c>
      <c r="G943">
        <v>15872964</v>
      </c>
      <c r="H943">
        <v>3</v>
      </c>
      <c r="I943" t="s">
        <v>1118</v>
      </c>
      <c r="J943" t="s">
        <v>1119</v>
      </c>
      <c r="K943" t="s">
        <v>1120</v>
      </c>
      <c r="L943">
        <v>1354</v>
      </c>
      <c r="N943">
        <v>1010</v>
      </c>
      <c r="O943" t="s">
        <v>52</v>
      </c>
      <c r="P943" t="s">
        <v>52</v>
      </c>
      <c r="Q943">
        <v>1</v>
      </c>
      <c r="X943">
        <v>6.7000000000000002E-3</v>
      </c>
      <c r="Y943">
        <v>16620.27</v>
      </c>
      <c r="Z943">
        <v>0</v>
      </c>
      <c r="AA943">
        <v>0</v>
      </c>
      <c r="AB943">
        <v>0</v>
      </c>
      <c r="AC943">
        <v>0</v>
      </c>
      <c r="AD943">
        <v>1</v>
      </c>
      <c r="AE943">
        <v>0</v>
      </c>
      <c r="AF943" t="s">
        <v>3</v>
      </c>
      <c r="AG943">
        <v>6.7000000000000002E-3</v>
      </c>
      <c r="AH943">
        <v>2</v>
      </c>
      <c r="AI943">
        <v>35385925</v>
      </c>
      <c r="AJ943">
        <v>943</v>
      </c>
      <c r="AK943">
        <v>0</v>
      </c>
      <c r="AL943">
        <v>0</v>
      </c>
      <c r="AM943">
        <v>0</v>
      </c>
      <c r="AN943">
        <v>0</v>
      </c>
      <c r="AO943">
        <v>0</v>
      </c>
      <c r="AP943">
        <v>0</v>
      </c>
      <c r="AQ943">
        <v>0</v>
      </c>
      <c r="AR943">
        <v>0</v>
      </c>
    </row>
    <row r="944" spans="1:44" x14ac:dyDescent="0.2">
      <c r="A944">
        <f>ROW(Source!A2938)</f>
        <v>2938</v>
      </c>
      <c r="B944">
        <v>35385934</v>
      </c>
      <c r="C944">
        <v>35385930</v>
      </c>
      <c r="D944">
        <v>35111398</v>
      </c>
      <c r="E944">
        <v>15872964</v>
      </c>
      <c r="F944">
        <v>1</v>
      </c>
      <c r="G944">
        <v>15872964</v>
      </c>
      <c r="H944">
        <v>1</v>
      </c>
      <c r="I944" t="s">
        <v>982</v>
      </c>
      <c r="J944" t="s">
        <v>3</v>
      </c>
      <c r="K944" t="s">
        <v>983</v>
      </c>
      <c r="L944">
        <v>1191</v>
      </c>
      <c r="N944">
        <v>1013</v>
      </c>
      <c r="O944" t="s">
        <v>984</v>
      </c>
      <c r="P944" t="s">
        <v>984</v>
      </c>
      <c r="Q944">
        <v>1</v>
      </c>
      <c r="X944">
        <v>14</v>
      </c>
      <c r="Y944">
        <v>0</v>
      </c>
      <c r="Z944">
        <v>0</v>
      </c>
      <c r="AA944">
        <v>0</v>
      </c>
      <c r="AB944">
        <v>0</v>
      </c>
      <c r="AC944">
        <v>0</v>
      </c>
      <c r="AD944">
        <v>1</v>
      </c>
      <c r="AE944">
        <v>1</v>
      </c>
      <c r="AF944" t="s">
        <v>3</v>
      </c>
      <c r="AG944">
        <v>14</v>
      </c>
      <c r="AH944">
        <v>2</v>
      </c>
      <c r="AI944">
        <v>35385931</v>
      </c>
      <c r="AJ944">
        <v>944</v>
      </c>
      <c r="AK944">
        <v>0</v>
      </c>
      <c r="AL944">
        <v>0</v>
      </c>
      <c r="AM944">
        <v>0</v>
      </c>
      <c r="AN944">
        <v>0</v>
      </c>
      <c r="AO944">
        <v>0</v>
      </c>
      <c r="AP944">
        <v>0</v>
      </c>
      <c r="AQ944">
        <v>0</v>
      </c>
      <c r="AR944">
        <v>0</v>
      </c>
    </row>
    <row r="945" spans="1:44" x14ac:dyDescent="0.2">
      <c r="A945">
        <f>ROW(Source!A2938)</f>
        <v>2938</v>
      </c>
      <c r="B945">
        <v>35385935</v>
      </c>
      <c r="C945">
        <v>35385930</v>
      </c>
      <c r="D945">
        <v>35112687</v>
      </c>
      <c r="E945">
        <v>1</v>
      </c>
      <c r="F945">
        <v>1</v>
      </c>
      <c r="G945">
        <v>15872964</v>
      </c>
      <c r="H945">
        <v>2</v>
      </c>
      <c r="I945" t="s">
        <v>1121</v>
      </c>
      <c r="J945" t="s">
        <v>1122</v>
      </c>
      <c r="K945" t="s">
        <v>1123</v>
      </c>
      <c r="L945">
        <v>1368</v>
      </c>
      <c r="N945">
        <v>1011</v>
      </c>
      <c r="O945" t="s">
        <v>988</v>
      </c>
      <c r="P945" t="s">
        <v>988</v>
      </c>
      <c r="Q945">
        <v>1</v>
      </c>
      <c r="X945">
        <v>3.65</v>
      </c>
      <c r="Y945">
        <v>0</v>
      </c>
      <c r="Z945">
        <v>1635</v>
      </c>
      <c r="AA945">
        <v>832.91</v>
      </c>
      <c r="AB945">
        <v>0</v>
      </c>
      <c r="AC945">
        <v>0</v>
      </c>
      <c r="AD945">
        <v>1</v>
      </c>
      <c r="AE945">
        <v>0</v>
      </c>
      <c r="AF945" t="s">
        <v>3</v>
      </c>
      <c r="AG945">
        <v>3.65</v>
      </c>
      <c r="AH945">
        <v>2</v>
      </c>
      <c r="AI945">
        <v>35385932</v>
      </c>
      <c r="AJ945">
        <v>945</v>
      </c>
      <c r="AK945">
        <v>0</v>
      </c>
      <c r="AL945">
        <v>0</v>
      </c>
      <c r="AM945">
        <v>0</v>
      </c>
      <c r="AN945">
        <v>0</v>
      </c>
      <c r="AO945">
        <v>0</v>
      </c>
      <c r="AP945">
        <v>0</v>
      </c>
      <c r="AQ945">
        <v>0</v>
      </c>
      <c r="AR945">
        <v>0</v>
      </c>
    </row>
    <row r="946" spans="1:44" x14ac:dyDescent="0.2">
      <c r="A946">
        <f>ROW(Source!A2938)</f>
        <v>2938</v>
      </c>
      <c r="B946">
        <v>35385936</v>
      </c>
      <c r="C946">
        <v>35385930</v>
      </c>
      <c r="D946">
        <v>35113169</v>
      </c>
      <c r="E946">
        <v>1</v>
      </c>
      <c r="F946">
        <v>1</v>
      </c>
      <c r="G946">
        <v>15872964</v>
      </c>
      <c r="H946">
        <v>2</v>
      </c>
      <c r="I946" t="s">
        <v>1124</v>
      </c>
      <c r="J946" t="s">
        <v>1125</v>
      </c>
      <c r="K946" t="s">
        <v>1126</v>
      </c>
      <c r="L946">
        <v>1368</v>
      </c>
      <c r="N946">
        <v>1011</v>
      </c>
      <c r="O946" t="s">
        <v>988</v>
      </c>
      <c r="P946" t="s">
        <v>988</v>
      </c>
      <c r="Q946">
        <v>1</v>
      </c>
      <c r="X946">
        <v>3.65</v>
      </c>
      <c r="Y946">
        <v>0</v>
      </c>
      <c r="Z946">
        <v>7.15</v>
      </c>
      <c r="AA946">
        <v>0.09</v>
      </c>
      <c r="AB946">
        <v>0</v>
      </c>
      <c r="AC946">
        <v>0</v>
      </c>
      <c r="AD946">
        <v>1</v>
      </c>
      <c r="AE946">
        <v>0</v>
      </c>
      <c r="AF946" t="s">
        <v>3</v>
      </c>
      <c r="AG946">
        <v>3.65</v>
      </c>
      <c r="AH946">
        <v>2</v>
      </c>
      <c r="AI946">
        <v>35385933</v>
      </c>
      <c r="AJ946">
        <v>946</v>
      </c>
      <c r="AK946">
        <v>0</v>
      </c>
      <c r="AL946">
        <v>0</v>
      </c>
      <c r="AM946">
        <v>0</v>
      </c>
      <c r="AN946">
        <v>0</v>
      </c>
      <c r="AO946">
        <v>0</v>
      </c>
      <c r="AP946">
        <v>0</v>
      </c>
      <c r="AQ946">
        <v>0</v>
      </c>
      <c r="AR946">
        <v>0</v>
      </c>
    </row>
    <row r="947" spans="1:44" x14ac:dyDescent="0.2">
      <c r="A947">
        <f>ROW(Source!A2941)</f>
        <v>2941</v>
      </c>
      <c r="B947">
        <v>35385942</v>
      </c>
      <c r="C947">
        <v>35385939</v>
      </c>
      <c r="D947">
        <v>35111398</v>
      </c>
      <c r="E947">
        <v>15872964</v>
      </c>
      <c r="F947">
        <v>1</v>
      </c>
      <c r="G947">
        <v>15872964</v>
      </c>
      <c r="H947">
        <v>1</v>
      </c>
      <c r="I947" t="s">
        <v>982</v>
      </c>
      <c r="J947" t="s">
        <v>3</v>
      </c>
      <c r="K947" t="s">
        <v>983</v>
      </c>
      <c r="L947">
        <v>1191</v>
      </c>
      <c r="N947">
        <v>1013</v>
      </c>
      <c r="O947" t="s">
        <v>984</v>
      </c>
      <c r="P947" t="s">
        <v>984</v>
      </c>
      <c r="Q947">
        <v>1</v>
      </c>
      <c r="X947">
        <v>42.81</v>
      </c>
      <c r="Y947">
        <v>0</v>
      </c>
      <c r="Z947">
        <v>0</v>
      </c>
      <c r="AA947">
        <v>0</v>
      </c>
      <c r="AB947">
        <v>0</v>
      </c>
      <c r="AC947">
        <v>0</v>
      </c>
      <c r="AD947">
        <v>1</v>
      </c>
      <c r="AE947">
        <v>1</v>
      </c>
      <c r="AF947" t="s">
        <v>3</v>
      </c>
      <c r="AG947">
        <v>42.81</v>
      </c>
      <c r="AH947">
        <v>2</v>
      </c>
      <c r="AI947">
        <v>35385940</v>
      </c>
      <c r="AJ947">
        <v>947</v>
      </c>
      <c r="AK947">
        <v>0</v>
      </c>
      <c r="AL947">
        <v>0</v>
      </c>
      <c r="AM947">
        <v>0</v>
      </c>
      <c r="AN947">
        <v>0</v>
      </c>
      <c r="AO947">
        <v>0</v>
      </c>
      <c r="AP947">
        <v>0</v>
      </c>
      <c r="AQ947">
        <v>0</v>
      </c>
      <c r="AR947">
        <v>0</v>
      </c>
    </row>
    <row r="948" spans="1:44" x14ac:dyDescent="0.2">
      <c r="A948">
        <f>ROW(Source!A2941)</f>
        <v>2941</v>
      </c>
      <c r="B948">
        <v>35385943</v>
      </c>
      <c r="C948">
        <v>35385939</v>
      </c>
      <c r="D948">
        <v>35113206</v>
      </c>
      <c r="E948">
        <v>1</v>
      </c>
      <c r="F948">
        <v>1</v>
      </c>
      <c r="G948">
        <v>15872964</v>
      </c>
      <c r="H948">
        <v>2</v>
      </c>
      <c r="I948" t="s">
        <v>989</v>
      </c>
      <c r="J948" t="s">
        <v>990</v>
      </c>
      <c r="K948" t="s">
        <v>991</v>
      </c>
      <c r="L948">
        <v>1368</v>
      </c>
      <c r="N948">
        <v>1011</v>
      </c>
      <c r="O948" t="s">
        <v>988</v>
      </c>
      <c r="P948" t="s">
        <v>988</v>
      </c>
      <c r="Q948">
        <v>1</v>
      </c>
      <c r="X948">
        <v>6.9</v>
      </c>
      <c r="Y948">
        <v>0</v>
      </c>
      <c r="Z948">
        <v>4.72</v>
      </c>
      <c r="AA948">
        <v>0.1</v>
      </c>
      <c r="AB948">
        <v>0</v>
      </c>
      <c r="AC948">
        <v>0</v>
      </c>
      <c r="AD948">
        <v>1</v>
      </c>
      <c r="AE948">
        <v>0</v>
      </c>
      <c r="AF948" t="s">
        <v>3</v>
      </c>
      <c r="AG948">
        <v>6.9</v>
      </c>
      <c r="AH948">
        <v>2</v>
      </c>
      <c r="AI948">
        <v>35385941</v>
      </c>
      <c r="AJ948">
        <v>948</v>
      </c>
      <c r="AK948">
        <v>0</v>
      </c>
      <c r="AL948">
        <v>0</v>
      </c>
      <c r="AM948">
        <v>0</v>
      </c>
      <c r="AN948">
        <v>0</v>
      </c>
      <c r="AO948">
        <v>0</v>
      </c>
      <c r="AP948">
        <v>0</v>
      </c>
      <c r="AQ948">
        <v>0</v>
      </c>
      <c r="AR948">
        <v>0</v>
      </c>
    </row>
    <row r="949" spans="1:44" x14ac:dyDescent="0.2">
      <c r="A949">
        <f>ROW(Source!A2942)</f>
        <v>2942</v>
      </c>
      <c r="B949">
        <v>35385947</v>
      </c>
      <c r="C949">
        <v>35385944</v>
      </c>
      <c r="D949">
        <v>35111398</v>
      </c>
      <c r="E949">
        <v>15872964</v>
      </c>
      <c r="F949">
        <v>1</v>
      </c>
      <c r="G949">
        <v>15872964</v>
      </c>
      <c r="H949">
        <v>1</v>
      </c>
      <c r="I949" t="s">
        <v>982</v>
      </c>
      <c r="J949" t="s">
        <v>3</v>
      </c>
      <c r="K949" t="s">
        <v>983</v>
      </c>
      <c r="L949">
        <v>1191</v>
      </c>
      <c r="N949">
        <v>1013</v>
      </c>
      <c r="O949" t="s">
        <v>984</v>
      </c>
      <c r="P949" t="s">
        <v>984</v>
      </c>
      <c r="Q949">
        <v>1</v>
      </c>
      <c r="X949">
        <v>39.22</v>
      </c>
      <c r="Y949">
        <v>0</v>
      </c>
      <c r="Z949">
        <v>0</v>
      </c>
      <c r="AA949">
        <v>0</v>
      </c>
      <c r="AB949">
        <v>0</v>
      </c>
      <c r="AC949">
        <v>0</v>
      </c>
      <c r="AD949">
        <v>1</v>
      </c>
      <c r="AE949">
        <v>1</v>
      </c>
      <c r="AF949" t="s">
        <v>3</v>
      </c>
      <c r="AG949">
        <v>39.22</v>
      </c>
      <c r="AH949">
        <v>2</v>
      </c>
      <c r="AI949">
        <v>35385945</v>
      </c>
      <c r="AJ949">
        <v>949</v>
      </c>
      <c r="AK949">
        <v>0</v>
      </c>
      <c r="AL949">
        <v>0</v>
      </c>
      <c r="AM949">
        <v>0</v>
      </c>
      <c r="AN949">
        <v>0</v>
      </c>
      <c r="AO949">
        <v>0</v>
      </c>
      <c r="AP949">
        <v>0</v>
      </c>
      <c r="AQ949">
        <v>0</v>
      </c>
      <c r="AR949">
        <v>0</v>
      </c>
    </row>
    <row r="950" spans="1:44" x14ac:dyDescent="0.2">
      <c r="A950">
        <f>ROW(Source!A2942)</f>
        <v>2942</v>
      </c>
      <c r="B950">
        <v>35385948</v>
      </c>
      <c r="C950">
        <v>35385944</v>
      </c>
      <c r="D950">
        <v>35113206</v>
      </c>
      <c r="E950">
        <v>1</v>
      </c>
      <c r="F950">
        <v>1</v>
      </c>
      <c r="G950">
        <v>15872964</v>
      </c>
      <c r="H950">
        <v>2</v>
      </c>
      <c r="I950" t="s">
        <v>989</v>
      </c>
      <c r="J950" t="s">
        <v>990</v>
      </c>
      <c r="K950" t="s">
        <v>991</v>
      </c>
      <c r="L950">
        <v>1368</v>
      </c>
      <c r="N950">
        <v>1011</v>
      </c>
      <c r="O950" t="s">
        <v>988</v>
      </c>
      <c r="P950" t="s">
        <v>988</v>
      </c>
      <c r="Q950">
        <v>1</v>
      </c>
      <c r="X950">
        <v>6.9</v>
      </c>
      <c r="Y950">
        <v>0</v>
      </c>
      <c r="Z950">
        <v>4.72</v>
      </c>
      <c r="AA950">
        <v>0.1</v>
      </c>
      <c r="AB950">
        <v>0</v>
      </c>
      <c r="AC950">
        <v>0</v>
      </c>
      <c r="AD950">
        <v>1</v>
      </c>
      <c r="AE950">
        <v>0</v>
      </c>
      <c r="AF950" t="s">
        <v>3</v>
      </c>
      <c r="AG950">
        <v>6.9</v>
      </c>
      <c r="AH950">
        <v>2</v>
      </c>
      <c r="AI950">
        <v>35385946</v>
      </c>
      <c r="AJ950">
        <v>950</v>
      </c>
      <c r="AK950">
        <v>0</v>
      </c>
      <c r="AL950">
        <v>0</v>
      </c>
      <c r="AM950">
        <v>0</v>
      </c>
      <c r="AN950">
        <v>0</v>
      </c>
      <c r="AO950">
        <v>0</v>
      </c>
      <c r="AP950">
        <v>0</v>
      </c>
      <c r="AQ950">
        <v>0</v>
      </c>
      <c r="AR950">
        <v>0</v>
      </c>
    </row>
    <row r="951" spans="1:44" x14ac:dyDescent="0.2">
      <c r="A951">
        <f>ROW(Source!A2943)</f>
        <v>2943</v>
      </c>
      <c r="B951">
        <v>35385951</v>
      </c>
      <c r="C951">
        <v>35385949</v>
      </c>
      <c r="D951">
        <v>35111398</v>
      </c>
      <c r="E951">
        <v>15872964</v>
      </c>
      <c r="F951">
        <v>1</v>
      </c>
      <c r="G951">
        <v>15872964</v>
      </c>
      <c r="H951">
        <v>1</v>
      </c>
      <c r="I951" t="s">
        <v>982</v>
      </c>
      <c r="J951" t="s">
        <v>3</v>
      </c>
      <c r="K951" t="s">
        <v>983</v>
      </c>
      <c r="L951">
        <v>1191</v>
      </c>
      <c r="N951">
        <v>1013</v>
      </c>
      <c r="O951" t="s">
        <v>984</v>
      </c>
      <c r="P951" t="s">
        <v>984</v>
      </c>
      <c r="Q951">
        <v>1</v>
      </c>
      <c r="X951">
        <v>34.630000000000003</v>
      </c>
      <c r="Y951">
        <v>0</v>
      </c>
      <c r="Z951">
        <v>0</v>
      </c>
      <c r="AA951">
        <v>0</v>
      </c>
      <c r="AB951">
        <v>0</v>
      </c>
      <c r="AC951">
        <v>0</v>
      </c>
      <c r="AD951">
        <v>1</v>
      </c>
      <c r="AE951">
        <v>1</v>
      </c>
      <c r="AF951" t="s">
        <v>3</v>
      </c>
      <c r="AG951">
        <v>34.630000000000003</v>
      </c>
      <c r="AH951">
        <v>2</v>
      </c>
      <c r="AI951">
        <v>35385950</v>
      </c>
      <c r="AJ951">
        <v>951</v>
      </c>
      <c r="AK951">
        <v>0</v>
      </c>
      <c r="AL951">
        <v>0</v>
      </c>
      <c r="AM951">
        <v>0</v>
      </c>
      <c r="AN951">
        <v>0</v>
      </c>
      <c r="AO951">
        <v>0</v>
      </c>
      <c r="AP951">
        <v>0</v>
      </c>
      <c r="AQ951">
        <v>0</v>
      </c>
      <c r="AR951">
        <v>0</v>
      </c>
    </row>
    <row r="952" spans="1:44" x14ac:dyDescent="0.2">
      <c r="A952">
        <f>ROW(Source!A2979)</f>
        <v>2979</v>
      </c>
      <c r="B952">
        <v>35386012</v>
      </c>
      <c r="C952">
        <v>35386010</v>
      </c>
      <c r="D952">
        <v>35111398</v>
      </c>
      <c r="E952">
        <v>15872964</v>
      </c>
      <c r="F952">
        <v>1</v>
      </c>
      <c r="G952">
        <v>15872964</v>
      </c>
      <c r="H952">
        <v>1</v>
      </c>
      <c r="I952" t="s">
        <v>982</v>
      </c>
      <c r="J952" t="s">
        <v>3</v>
      </c>
      <c r="K952" t="s">
        <v>983</v>
      </c>
      <c r="L952">
        <v>1191</v>
      </c>
      <c r="N952">
        <v>1013</v>
      </c>
      <c r="O952" t="s">
        <v>984</v>
      </c>
      <c r="P952" t="s">
        <v>984</v>
      </c>
      <c r="Q952">
        <v>1</v>
      </c>
      <c r="X952">
        <v>5.84</v>
      </c>
      <c r="Y952">
        <v>0</v>
      </c>
      <c r="Z952">
        <v>0</v>
      </c>
      <c r="AA952">
        <v>0</v>
      </c>
      <c r="AB952">
        <v>0</v>
      </c>
      <c r="AC952">
        <v>0</v>
      </c>
      <c r="AD952">
        <v>1</v>
      </c>
      <c r="AE952">
        <v>1</v>
      </c>
      <c r="AF952" t="s">
        <v>3</v>
      </c>
      <c r="AG952">
        <v>5.84</v>
      </c>
      <c r="AH952">
        <v>2</v>
      </c>
      <c r="AI952">
        <v>35386011</v>
      </c>
      <c r="AJ952">
        <v>952</v>
      </c>
      <c r="AK952">
        <v>0</v>
      </c>
      <c r="AL952">
        <v>0</v>
      </c>
      <c r="AM952">
        <v>0</v>
      </c>
      <c r="AN952">
        <v>0</v>
      </c>
      <c r="AO952">
        <v>0</v>
      </c>
      <c r="AP952">
        <v>0</v>
      </c>
      <c r="AQ952">
        <v>0</v>
      </c>
      <c r="AR952">
        <v>0</v>
      </c>
    </row>
    <row r="953" spans="1:44" x14ac:dyDescent="0.2">
      <c r="A953">
        <f>ROW(Source!A2980)</f>
        <v>2980</v>
      </c>
      <c r="B953">
        <v>35386018</v>
      </c>
      <c r="C953">
        <v>35386013</v>
      </c>
      <c r="D953">
        <v>35111398</v>
      </c>
      <c r="E953">
        <v>15872964</v>
      </c>
      <c r="F953">
        <v>1</v>
      </c>
      <c r="G953">
        <v>15872964</v>
      </c>
      <c r="H953">
        <v>1</v>
      </c>
      <c r="I953" t="s">
        <v>982</v>
      </c>
      <c r="J953" t="s">
        <v>3</v>
      </c>
      <c r="K953" t="s">
        <v>983</v>
      </c>
      <c r="L953">
        <v>1191</v>
      </c>
      <c r="N953">
        <v>1013</v>
      </c>
      <c r="O953" t="s">
        <v>984</v>
      </c>
      <c r="P953" t="s">
        <v>984</v>
      </c>
      <c r="Q953">
        <v>1</v>
      </c>
      <c r="X953">
        <v>0.42</v>
      </c>
      <c r="Y953">
        <v>0</v>
      </c>
      <c r="Z953">
        <v>0</v>
      </c>
      <c r="AA953">
        <v>0</v>
      </c>
      <c r="AB953">
        <v>0</v>
      </c>
      <c r="AC953">
        <v>0</v>
      </c>
      <c r="AD953">
        <v>1</v>
      </c>
      <c r="AE953">
        <v>1</v>
      </c>
      <c r="AF953" t="s">
        <v>3</v>
      </c>
      <c r="AG953">
        <v>0.42</v>
      </c>
      <c r="AH953">
        <v>2</v>
      </c>
      <c r="AI953">
        <v>35386014</v>
      </c>
      <c r="AJ953">
        <v>953</v>
      </c>
      <c r="AK953">
        <v>0</v>
      </c>
      <c r="AL953">
        <v>0</v>
      </c>
      <c r="AM953">
        <v>0</v>
      </c>
      <c r="AN953">
        <v>0</v>
      </c>
      <c r="AO953">
        <v>0</v>
      </c>
      <c r="AP953">
        <v>0</v>
      </c>
      <c r="AQ953">
        <v>0</v>
      </c>
      <c r="AR953">
        <v>0</v>
      </c>
    </row>
    <row r="954" spans="1:44" x14ac:dyDescent="0.2">
      <c r="A954">
        <f>ROW(Source!A2980)</f>
        <v>2980</v>
      </c>
      <c r="B954">
        <v>35386019</v>
      </c>
      <c r="C954">
        <v>35386013</v>
      </c>
      <c r="D954">
        <v>35113190</v>
      </c>
      <c r="E954">
        <v>1</v>
      </c>
      <c r="F954">
        <v>1</v>
      </c>
      <c r="G954">
        <v>15872964</v>
      </c>
      <c r="H954">
        <v>2</v>
      </c>
      <c r="I954" t="s">
        <v>1111</v>
      </c>
      <c r="J954" t="s">
        <v>1112</v>
      </c>
      <c r="K954" t="s">
        <v>1113</v>
      </c>
      <c r="L954">
        <v>1368</v>
      </c>
      <c r="N954">
        <v>1011</v>
      </c>
      <c r="O954" t="s">
        <v>988</v>
      </c>
      <c r="P954" t="s">
        <v>988</v>
      </c>
      <c r="Q954">
        <v>1</v>
      </c>
      <c r="X954">
        <v>0.2</v>
      </c>
      <c r="Y954">
        <v>0</v>
      </c>
      <c r="Z954">
        <v>44.94</v>
      </c>
      <c r="AA954">
        <v>0.64</v>
      </c>
      <c r="AB954">
        <v>0</v>
      </c>
      <c r="AC954">
        <v>0</v>
      </c>
      <c r="AD954">
        <v>1</v>
      </c>
      <c r="AE954">
        <v>0</v>
      </c>
      <c r="AF954" t="s">
        <v>3</v>
      </c>
      <c r="AG954">
        <v>0.2</v>
      </c>
      <c r="AH954">
        <v>2</v>
      </c>
      <c r="AI954">
        <v>35386015</v>
      </c>
      <c r="AJ954">
        <v>954</v>
      </c>
      <c r="AK954">
        <v>0</v>
      </c>
      <c r="AL954">
        <v>0</v>
      </c>
      <c r="AM954">
        <v>0</v>
      </c>
      <c r="AN954">
        <v>0</v>
      </c>
      <c r="AO954">
        <v>0</v>
      </c>
      <c r="AP954">
        <v>0</v>
      </c>
      <c r="AQ954">
        <v>0</v>
      </c>
      <c r="AR954">
        <v>0</v>
      </c>
    </row>
    <row r="955" spans="1:44" x14ac:dyDescent="0.2">
      <c r="A955">
        <f>ROW(Source!A2980)</f>
        <v>2980</v>
      </c>
      <c r="B955">
        <v>35386020</v>
      </c>
      <c r="C955">
        <v>35386013</v>
      </c>
      <c r="D955">
        <v>35115233</v>
      </c>
      <c r="E955">
        <v>1</v>
      </c>
      <c r="F955">
        <v>1</v>
      </c>
      <c r="G955">
        <v>15872964</v>
      </c>
      <c r="H955">
        <v>3</v>
      </c>
      <c r="I955" t="s">
        <v>1114</v>
      </c>
      <c r="J955" t="s">
        <v>1115</v>
      </c>
      <c r="K955" t="s">
        <v>1116</v>
      </c>
      <c r="L955">
        <v>1339</v>
      </c>
      <c r="N955">
        <v>1007</v>
      </c>
      <c r="O955" t="s">
        <v>1117</v>
      </c>
      <c r="P955" t="s">
        <v>1117</v>
      </c>
      <c r="Q955">
        <v>1</v>
      </c>
      <c r="X955">
        <v>1.7600000000000001E-2</v>
      </c>
      <c r="Y955">
        <v>54.81</v>
      </c>
      <c r="Z955">
        <v>0</v>
      </c>
      <c r="AA955">
        <v>0</v>
      </c>
      <c r="AB955">
        <v>0</v>
      </c>
      <c r="AC955">
        <v>0</v>
      </c>
      <c r="AD955">
        <v>1</v>
      </c>
      <c r="AE955">
        <v>0</v>
      </c>
      <c r="AF955" t="s">
        <v>3</v>
      </c>
      <c r="AG955">
        <v>1.7600000000000001E-2</v>
      </c>
      <c r="AH955">
        <v>2</v>
      </c>
      <c r="AI955">
        <v>35386016</v>
      </c>
      <c r="AJ955">
        <v>955</v>
      </c>
      <c r="AK955">
        <v>0</v>
      </c>
      <c r="AL955">
        <v>0</v>
      </c>
      <c r="AM955">
        <v>0</v>
      </c>
      <c r="AN955">
        <v>0</v>
      </c>
      <c r="AO955">
        <v>0</v>
      </c>
      <c r="AP955">
        <v>0</v>
      </c>
      <c r="AQ955">
        <v>0</v>
      </c>
      <c r="AR955">
        <v>0</v>
      </c>
    </row>
    <row r="956" spans="1:44" x14ac:dyDescent="0.2">
      <c r="A956">
        <f>ROW(Source!A2980)</f>
        <v>2980</v>
      </c>
      <c r="B956">
        <v>35386021</v>
      </c>
      <c r="C956">
        <v>35386013</v>
      </c>
      <c r="D956">
        <v>35117602</v>
      </c>
      <c r="E956">
        <v>1</v>
      </c>
      <c r="F956">
        <v>1</v>
      </c>
      <c r="G956">
        <v>15872964</v>
      </c>
      <c r="H956">
        <v>3</v>
      </c>
      <c r="I956" t="s">
        <v>1118</v>
      </c>
      <c r="J956" t="s">
        <v>1119</v>
      </c>
      <c r="K956" t="s">
        <v>1120</v>
      </c>
      <c r="L956">
        <v>1354</v>
      </c>
      <c r="N956">
        <v>1010</v>
      </c>
      <c r="O956" t="s">
        <v>52</v>
      </c>
      <c r="P956" t="s">
        <v>52</v>
      </c>
      <c r="Q956">
        <v>1</v>
      </c>
      <c r="X956">
        <v>6.7000000000000002E-3</v>
      </c>
      <c r="Y956">
        <v>16620.27</v>
      </c>
      <c r="Z956">
        <v>0</v>
      </c>
      <c r="AA956">
        <v>0</v>
      </c>
      <c r="AB956">
        <v>0</v>
      </c>
      <c r="AC956">
        <v>0</v>
      </c>
      <c r="AD956">
        <v>1</v>
      </c>
      <c r="AE956">
        <v>0</v>
      </c>
      <c r="AF956" t="s">
        <v>3</v>
      </c>
      <c r="AG956">
        <v>6.7000000000000002E-3</v>
      </c>
      <c r="AH956">
        <v>2</v>
      </c>
      <c r="AI956">
        <v>35386017</v>
      </c>
      <c r="AJ956">
        <v>956</v>
      </c>
      <c r="AK956">
        <v>0</v>
      </c>
      <c r="AL956">
        <v>0</v>
      </c>
      <c r="AM956">
        <v>0</v>
      </c>
      <c r="AN956">
        <v>0</v>
      </c>
      <c r="AO956">
        <v>0</v>
      </c>
      <c r="AP956">
        <v>0</v>
      </c>
      <c r="AQ956">
        <v>0</v>
      </c>
      <c r="AR956">
        <v>0</v>
      </c>
    </row>
    <row r="957" spans="1:44" x14ac:dyDescent="0.2">
      <c r="A957">
        <f>ROW(Source!A2981)</f>
        <v>2981</v>
      </c>
      <c r="B957">
        <v>35386026</v>
      </c>
      <c r="C957">
        <v>35386022</v>
      </c>
      <c r="D957">
        <v>35111398</v>
      </c>
      <c r="E957">
        <v>15872964</v>
      </c>
      <c r="F957">
        <v>1</v>
      </c>
      <c r="G957">
        <v>15872964</v>
      </c>
      <c r="H957">
        <v>1</v>
      </c>
      <c r="I957" t="s">
        <v>982</v>
      </c>
      <c r="J957" t="s">
        <v>3</v>
      </c>
      <c r="K957" t="s">
        <v>983</v>
      </c>
      <c r="L957">
        <v>1191</v>
      </c>
      <c r="N957">
        <v>1013</v>
      </c>
      <c r="O957" t="s">
        <v>984</v>
      </c>
      <c r="P957" t="s">
        <v>984</v>
      </c>
      <c r="Q957">
        <v>1</v>
      </c>
      <c r="X957">
        <v>14</v>
      </c>
      <c r="Y957">
        <v>0</v>
      </c>
      <c r="Z957">
        <v>0</v>
      </c>
      <c r="AA957">
        <v>0</v>
      </c>
      <c r="AB957">
        <v>0</v>
      </c>
      <c r="AC957">
        <v>0</v>
      </c>
      <c r="AD957">
        <v>1</v>
      </c>
      <c r="AE957">
        <v>1</v>
      </c>
      <c r="AF957" t="s">
        <v>3</v>
      </c>
      <c r="AG957">
        <v>14</v>
      </c>
      <c r="AH957">
        <v>2</v>
      </c>
      <c r="AI957">
        <v>35386023</v>
      </c>
      <c r="AJ957">
        <v>957</v>
      </c>
      <c r="AK957">
        <v>0</v>
      </c>
      <c r="AL957">
        <v>0</v>
      </c>
      <c r="AM957">
        <v>0</v>
      </c>
      <c r="AN957">
        <v>0</v>
      </c>
      <c r="AO957">
        <v>0</v>
      </c>
      <c r="AP957">
        <v>0</v>
      </c>
      <c r="AQ957">
        <v>0</v>
      </c>
      <c r="AR957">
        <v>0</v>
      </c>
    </row>
    <row r="958" spans="1:44" x14ac:dyDescent="0.2">
      <c r="A958">
        <f>ROW(Source!A2981)</f>
        <v>2981</v>
      </c>
      <c r="B958">
        <v>35386027</v>
      </c>
      <c r="C958">
        <v>35386022</v>
      </c>
      <c r="D958">
        <v>35112687</v>
      </c>
      <c r="E958">
        <v>1</v>
      </c>
      <c r="F958">
        <v>1</v>
      </c>
      <c r="G958">
        <v>15872964</v>
      </c>
      <c r="H958">
        <v>2</v>
      </c>
      <c r="I958" t="s">
        <v>1121</v>
      </c>
      <c r="J958" t="s">
        <v>1122</v>
      </c>
      <c r="K958" t="s">
        <v>1123</v>
      </c>
      <c r="L958">
        <v>1368</v>
      </c>
      <c r="N958">
        <v>1011</v>
      </c>
      <c r="O958" t="s">
        <v>988</v>
      </c>
      <c r="P958" t="s">
        <v>988</v>
      </c>
      <c r="Q958">
        <v>1</v>
      </c>
      <c r="X958">
        <v>3.65</v>
      </c>
      <c r="Y958">
        <v>0</v>
      </c>
      <c r="Z958">
        <v>1635</v>
      </c>
      <c r="AA958">
        <v>832.91</v>
      </c>
      <c r="AB958">
        <v>0</v>
      </c>
      <c r="AC958">
        <v>0</v>
      </c>
      <c r="AD958">
        <v>1</v>
      </c>
      <c r="AE958">
        <v>0</v>
      </c>
      <c r="AF958" t="s">
        <v>3</v>
      </c>
      <c r="AG958">
        <v>3.65</v>
      </c>
      <c r="AH958">
        <v>2</v>
      </c>
      <c r="AI958">
        <v>35386024</v>
      </c>
      <c r="AJ958">
        <v>958</v>
      </c>
      <c r="AK958">
        <v>0</v>
      </c>
      <c r="AL958">
        <v>0</v>
      </c>
      <c r="AM958">
        <v>0</v>
      </c>
      <c r="AN958">
        <v>0</v>
      </c>
      <c r="AO958">
        <v>0</v>
      </c>
      <c r="AP958">
        <v>0</v>
      </c>
      <c r="AQ958">
        <v>0</v>
      </c>
      <c r="AR958">
        <v>0</v>
      </c>
    </row>
    <row r="959" spans="1:44" x14ac:dyDescent="0.2">
      <c r="A959">
        <f>ROW(Source!A2981)</f>
        <v>2981</v>
      </c>
      <c r="B959">
        <v>35386028</v>
      </c>
      <c r="C959">
        <v>35386022</v>
      </c>
      <c r="D959">
        <v>35113169</v>
      </c>
      <c r="E959">
        <v>1</v>
      </c>
      <c r="F959">
        <v>1</v>
      </c>
      <c r="G959">
        <v>15872964</v>
      </c>
      <c r="H959">
        <v>2</v>
      </c>
      <c r="I959" t="s">
        <v>1124</v>
      </c>
      <c r="J959" t="s">
        <v>1125</v>
      </c>
      <c r="K959" t="s">
        <v>1126</v>
      </c>
      <c r="L959">
        <v>1368</v>
      </c>
      <c r="N959">
        <v>1011</v>
      </c>
      <c r="O959" t="s">
        <v>988</v>
      </c>
      <c r="P959" t="s">
        <v>988</v>
      </c>
      <c r="Q959">
        <v>1</v>
      </c>
      <c r="X959">
        <v>3.65</v>
      </c>
      <c r="Y959">
        <v>0</v>
      </c>
      <c r="Z959">
        <v>7.15</v>
      </c>
      <c r="AA959">
        <v>0.09</v>
      </c>
      <c r="AB959">
        <v>0</v>
      </c>
      <c r="AC959">
        <v>0</v>
      </c>
      <c r="AD959">
        <v>1</v>
      </c>
      <c r="AE959">
        <v>0</v>
      </c>
      <c r="AF959" t="s">
        <v>3</v>
      </c>
      <c r="AG959">
        <v>3.65</v>
      </c>
      <c r="AH959">
        <v>2</v>
      </c>
      <c r="AI959">
        <v>35386025</v>
      </c>
      <c r="AJ959">
        <v>959</v>
      </c>
      <c r="AK959">
        <v>0</v>
      </c>
      <c r="AL959">
        <v>0</v>
      </c>
      <c r="AM959">
        <v>0</v>
      </c>
      <c r="AN959">
        <v>0</v>
      </c>
      <c r="AO959">
        <v>0</v>
      </c>
      <c r="AP959">
        <v>0</v>
      </c>
      <c r="AQ959">
        <v>0</v>
      </c>
      <c r="AR959">
        <v>0</v>
      </c>
    </row>
    <row r="960" spans="1:44" x14ac:dyDescent="0.2">
      <c r="A960">
        <f>ROW(Source!A2984)</f>
        <v>2984</v>
      </c>
      <c r="B960">
        <v>35386034</v>
      </c>
      <c r="C960">
        <v>35386031</v>
      </c>
      <c r="D960">
        <v>35111398</v>
      </c>
      <c r="E960">
        <v>15872964</v>
      </c>
      <c r="F960">
        <v>1</v>
      </c>
      <c r="G960">
        <v>15872964</v>
      </c>
      <c r="H960">
        <v>1</v>
      </c>
      <c r="I960" t="s">
        <v>982</v>
      </c>
      <c r="J960" t="s">
        <v>3</v>
      </c>
      <c r="K960" t="s">
        <v>983</v>
      </c>
      <c r="L960">
        <v>1191</v>
      </c>
      <c r="N960">
        <v>1013</v>
      </c>
      <c r="O960" t="s">
        <v>984</v>
      </c>
      <c r="P960" t="s">
        <v>984</v>
      </c>
      <c r="Q960">
        <v>1</v>
      </c>
      <c r="X960">
        <v>42.81</v>
      </c>
      <c r="Y960">
        <v>0</v>
      </c>
      <c r="Z960">
        <v>0</v>
      </c>
      <c r="AA960">
        <v>0</v>
      </c>
      <c r="AB960">
        <v>0</v>
      </c>
      <c r="AC960">
        <v>0</v>
      </c>
      <c r="AD960">
        <v>1</v>
      </c>
      <c r="AE960">
        <v>1</v>
      </c>
      <c r="AF960" t="s">
        <v>3</v>
      </c>
      <c r="AG960">
        <v>42.81</v>
      </c>
      <c r="AH960">
        <v>2</v>
      </c>
      <c r="AI960">
        <v>35386032</v>
      </c>
      <c r="AJ960">
        <v>960</v>
      </c>
      <c r="AK960">
        <v>0</v>
      </c>
      <c r="AL960">
        <v>0</v>
      </c>
      <c r="AM960">
        <v>0</v>
      </c>
      <c r="AN960">
        <v>0</v>
      </c>
      <c r="AO960">
        <v>0</v>
      </c>
      <c r="AP960">
        <v>0</v>
      </c>
      <c r="AQ960">
        <v>0</v>
      </c>
      <c r="AR960">
        <v>0</v>
      </c>
    </row>
    <row r="961" spans="1:44" x14ac:dyDescent="0.2">
      <c r="A961">
        <f>ROW(Source!A2984)</f>
        <v>2984</v>
      </c>
      <c r="B961">
        <v>35386035</v>
      </c>
      <c r="C961">
        <v>35386031</v>
      </c>
      <c r="D961">
        <v>35113206</v>
      </c>
      <c r="E961">
        <v>1</v>
      </c>
      <c r="F961">
        <v>1</v>
      </c>
      <c r="G961">
        <v>15872964</v>
      </c>
      <c r="H961">
        <v>2</v>
      </c>
      <c r="I961" t="s">
        <v>989</v>
      </c>
      <c r="J961" t="s">
        <v>990</v>
      </c>
      <c r="K961" t="s">
        <v>991</v>
      </c>
      <c r="L961">
        <v>1368</v>
      </c>
      <c r="N961">
        <v>1011</v>
      </c>
      <c r="O961" t="s">
        <v>988</v>
      </c>
      <c r="P961" t="s">
        <v>988</v>
      </c>
      <c r="Q961">
        <v>1</v>
      </c>
      <c r="X961">
        <v>6.9</v>
      </c>
      <c r="Y961">
        <v>0</v>
      </c>
      <c r="Z961">
        <v>4.72</v>
      </c>
      <c r="AA961">
        <v>0.1</v>
      </c>
      <c r="AB961">
        <v>0</v>
      </c>
      <c r="AC961">
        <v>0</v>
      </c>
      <c r="AD961">
        <v>1</v>
      </c>
      <c r="AE961">
        <v>0</v>
      </c>
      <c r="AF961" t="s">
        <v>3</v>
      </c>
      <c r="AG961">
        <v>6.9</v>
      </c>
      <c r="AH961">
        <v>2</v>
      </c>
      <c r="AI961">
        <v>35386033</v>
      </c>
      <c r="AJ961">
        <v>961</v>
      </c>
      <c r="AK961">
        <v>0</v>
      </c>
      <c r="AL961">
        <v>0</v>
      </c>
      <c r="AM961">
        <v>0</v>
      </c>
      <c r="AN961">
        <v>0</v>
      </c>
      <c r="AO961">
        <v>0</v>
      </c>
      <c r="AP961">
        <v>0</v>
      </c>
      <c r="AQ961">
        <v>0</v>
      </c>
      <c r="AR961">
        <v>0</v>
      </c>
    </row>
    <row r="962" spans="1:44" x14ac:dyDescent="0.2">
      <c r="A962">
        <f>ROW(Source!A2985)</f>
        <v>2985</v>
      </c>
      <c r="B962">
        <v>35386039</v>
      </c>
      <c r="C962">
        <v>35386036</v>
      </c>
      <c r="D962">
        <v>35111398</v>
      </c>
      <c r="E962">
        <v>15872964</v>
      </c>
      <c r="F962">
        <v>1</v>
      </c>
      <c r="G962">
        <v>15872964</v>
      </c>
      <c r="H962">
        <v>1</v>
      </c>
      <c r="I962" t="s">
        <v>982</v>
      </c>
      <c r="J962" t="s">
        <v>3</v>
      </c>
      <c r="K962" t="s">
        <v>983</v>
      </c>
      <c r="L962">
        <v>1191</v>
      </c>
      <c r="N962">
        <v>1013</v>
      </c>
      <c r="O962" t="s">
        <v>984</v>
      </c>
      <c r="P962" t="s">
        <v>984</v>
      </c>
      <c r="Q962">
        <v>1</v>
      </c>
      <c r="X962">
        <v>39.22</v>
      </c>
      <c r="Y962">
        <v>0</v>
      </c>
      <c r="Z962">
        <v>0</v>
      </c>
      <c r="AA962">
        <v>0</v>
      </c>
      <c r="AB962">
        <v>0</v>
      </c>
      <c r="AC962">
        <v>0</v>
      </c>
      <c r="AD962">
        <v>1</v>
      </c>
      <c r="AE962">
        <v>1</v>
      </c>
      <c r="AF962" t="s">
        <v>3</v>
      </c>
      <c r="AG962">
        <v>39.22</v>
      </c>
      <c r="AH962">
        <v>2</v>
      </c>
      <c r="AI962">
        <v>35386037</v>
      </c>
      <c r="AJ962">
        <v>962</v>
      </c>
      <c r="AK962">
        <v>0</v>
      </c>
      <c r="AL962">
        <v>0</v>
      </c>
      <c r="AM962">
        <v>0</v>
      </c>
      <c r="AN962">
        <v>0</v>
      </c>
      <c r="AO962">
        <v>0</v>
      </c>
      <c r="AP962">
        <v>0</v>
      </c>
      <c r="AQ962">
        <v>0</v>
      </c>
      <c r="AR962">
        <v>0</v>
      </c>
    </row>
    <row r="963" spans="1:44" x14ac:dyDescent="0.2">
      <c r="A963">
        <f>ROW(Source!A2985)</f>
        <v>2985</v>
      </c>
      <c r="B963">
        <v>35386040</v>
      </c>
      <c r="C963">
        <v>35386036</v>
      </c>
      <c r="D963">
        <v>35113206</v>
      </c>
      <c r="E963">
        <v>1</v>
      </c>
      <c r="F963">
        <v>1</v>
      </c>
      <c r="G963">
        <v>15872964</v>
      </c>
      <c r="H963">
        <v>2</v>
      </c>
      <c r="I963" t="s">
        <v>989</v>
      </c>
      <c r="J963" t="s">
        <v>990</v>
      </c>
      <c r="K963" t="s">
        <v>991</v>
      </c>
      <c r="L963">
        <v>1368</v>
      </c>
      <c r="N963">
        <v>1011</v>
      </c>
      <c r="O963" t="s">
        <v>988</v>
      </c>
      <c r="P963" t="s">
        <v>988</v>
      </c>
      <c r="Q963">
        <v>1</v>
      </c>
      <c r="X963">
        <v>6.9</v>
      </c>
      <c r="Y963">
        <v>0</v>
      </c>
      <c r="Z963">
        <v>4.72</v>
      </c>
      <c r="AA963">
        <v>0.1</v>
      </c>
      <c r="AB963">
        <v>0</v>
      </c>
      <c r="AC963">
        <v>0</v>
      </c>
      <c r="AD963">
        <v>1</v>
      </c>
      <c r="AE963">
        <v>0</v>
      </c>
      <c r="AF963" t="s">
        <v>3</v>
      </c>
      <c r="AG963">
        <v>6.9</v>
      </c>
      <c r="AH963">
        <v>2</v>
      </c>
      <c r="AI963">
        <v>35386038</v>
      </c>
      <c r="AJ963">
        <v>963</v>
      </c>
      <c r="AK963">
        <v>0</v>
      </c>
      <c r="AL963">
        <v>0</v>
      </c>
      <c r="AM963">
        <v>0</v>
      </c>
      <c r="AN963">
        <v>0</v>
      </c>
      <c r="AO963">
        <v>0</v>
      </c>
      <c r="AP963">
        <v>0</v>
      </c>
      <c r="AQ963">
        <v>0</v>
      </c>
      <c r="AR963">
        <v>0</v>
      </c>
    </row>
    <row r="964" spans="1:44" x14ac:dyDescent="0.2">
      <c r="A964">
        <f>ROW(Source!A2986)</f>
        <v>2986</v>
      </c>
      <c r="B964">
        <v>35386043</v>
      </c>
      <c r="C964">
        <v>35386041</v>
      </c>
      <c r="D964">
        <v>35111398</v>
      </c>
      <c r="E964">
        <v>15872964</v>
      </c>
      <c r="F964">
        <v>1</v>
      </c>
      <c r="G964">
        <v>15872964</v>
      </c>
      <c r="H964">
        <v>1</v>
      </c>
      <c r="I964" t="s">
        <v>982</v>
      </c>
      <c r="J964" t="s">
        <v>3</v>
      </c>
      <c r="K964" t="s">
        <v>983</v>
      </c>
      <c r="L964">
        <v>1191</v>
      </c>
      <c r="N964">
        <v>1013</v>
      </c>
      <c r="O964" t="s">
        <v>984</v>
      </c>
      <c r="P964" t="s">
        <v>984</v>
      </c>
      <c r="Q964">
        <v>1</v>
      </c>
      <c r="X964">
        <v>34.630000000000003</v>
      </c>
      <c r="Y964">
        <v>0</v>
      </c>
      <c r="Z964">
        <v>0</v>
      </c>
      <c r="AA964">
        <v>0</v>
      </c>
      <c r="AB964">
        <v>0</v>
      </c>
      <c r="AC964">
        <v>0</v>
      </c>
      <c r="AD964">
        <v>1</v>
      </c>
      <c r="AE964">
        <v>1</v>
      </c>
      <c r="AF964" t="s">
        <v>3</v>
      </c>
      <c r="AG964">
        <v>34.630000000000003</v>
      </c>
      <c r="AH964">
        <v>2</v>
      </c>
      <c r="AI964">
        <v>35386042</v>
      </c>
      <c r="AJ964">
        <v>964</v>
      </c>
      <c r="AK964">
        <v>0</v>
      </c>
      <c r="AL964">
        <v>0</v>
      </c>
      <c r="AM964">
        <v>0</v>
      </c>
      <c r="AN964">
        <v>0</v>
      </c>
      <c r="AO964">
        <v>0</v>
      </c>
      <c r="AP964">
        <v>0</v>
      </c>
      <c r="AQ964">
        <v>0</v>
      </c>
      <c r="AR964">
        <v>0</v>
      </c>
    </row>
    <row r="965" spans="1:44" x14ac:dyDescent="0.2">
      <c r="A965">
        <f>ROW(Source!A3022)</f>
        <v>3022</v>
      </c>
      <c r="B965">
        <v>35386104</v>
      </c>
      <c r="C965">
        <v>35386102</v>
      </c>
      <c r="D965">
        <v>35111398</v>
      </c>
      <c r="E965">
        <v>15872964</v>
      </c>
      <c r="F965">
        <v>1</v>
      </c>
      <c r="G965">
        <v>15872964</v>
      </c>
      <c r="H965">
        <v>1</v>
      </c>
      <c r="I965" t="s">
        <v>982</v>
      </c>
      <c r="J965" t="s">
        <v>3</v>
      </c>
      <c r="K965" t="s">
        <v>983</v>
      </c>
      <c r="L965">
        <v>1191</v>
      </c>
      <c r="N965">
        <v>1013</v>
      </c>
      <c r="O965" t="s">
        <v>984</v>
      </c>
      <c r="P965" t="s">
        <v>984</v>
      </c>
      <c r="Q965">
        <v>1</v>
      </c>
      <c r="X965">
        <v>5.84</v>
      </c>
      <c r="Y965">
        <v>0</v>
      </c>
      <c r="Z965">
        <v>0</v>
      </c>
      <c r="AA965">
        <v>0</v>
      </c>
      <c r="AB965">
        <v>0</v>
      </c>
      <c r="AC965">
        <v>0</v>
      </c>
      <c r="AD965">
        <v>1</v>
      </c>
      <c r="AE965">
        <v>1</v>
      </c>
      <c r="AF965" t="s">
        <v>3</v>
      </c>
      <c r="AG965">
        <v>5.84</v>
      </c>
      <c r="AH965">
        <v>2</v>
      </c>
      <c r="AI965">
        <v>35386103</v>
      </c>
      <c r="AJ965">
        <v>965</v>
      </c>
      <c r="AK965">
        <v>0</v>
      </c>
      <c r="AL965">
        <v>0</v>
      </c>
      <c r="AM965">
        <v>0</v>
      </c>
      <c r="AN965">
        <v>0</v>
      </c>
      <c r="AO965">
        <v>0</v>
      </c>
      <c r="AP965">
        <v>0</v>
      </c>
      <c r="AQ965">
        <v>0</v>
      </c>
      <c r="AR965">
        <v>0</v>
      </c>
    </row>
    <row r="966" spans="1:44" x14ac:dyDescent="0.2">
      <c r="A966">
        <f>ROW(Source!A3023)</f>
        <v>3023</v>
      </c>
      <c r="B966">
        <v>35386110</v>
      </c>
      <c r="C966">
        <v>35386105</v>
      </c>
      <c r="D966">
        <v>35111398</v>
      </c>
      <c r="E966">
        <v>15872964</v>
      </c>
      <c r="F966">
        <v>1</v>
      </c>
      <c r="G966">
        <v>15872964</v>
      </c>
      <c r="H966">
        <v>1</v>
      </c>
      <c r="I966" t="s">
        <v>982</v>
      </c>
      <c r="J966" t="s">
        <v>3</v>
      </c>
      <c r="K966" t="s">
        <v>983</v>
      </c>
      <c r="L966">
        <v>1191</v>
      </c>
      <c r="N966">
        <v>1013</v>
      </c>
      <c r="O966" t="s">
        <v>984</v>
      </c>
      <c r="P966" t="s">
        <v>984</v>
      </c>
      <c r="Q966">
        <v>1</v>
      </c>
      <c r="X966">
        <v>0.42</v>
      </c>
      <c r="Y966">
        <v>0</v>
      </c>
      <c r="Z966">
        <v>0</v>
      </c>
      <c r="AA966">
        <v>0</v>
      </c>
      <c r="AB966">
        <v>0</v>
      </c>
      <c r="AC966">
        <v>0</v>
      </c>
      <c r="AD966">
        <v>1</v>
      </c>
      <c r="AE966">
        <v>1</v>
      </c>
      <c r="AF966" t="s">
        <v>3</v>
      </c>
      <c r="AG966">
        <v>0.42</v>
      </c>
      <c r="AH966">
        <v>2</v>
      </c>
      <c r="AI966">
        <v>35386106</v>
      </c>
      <c r="AJ966">
        <v>966</v>
      </c>
      <c r="AK966">
        <v>0</v>
      </c>
      <c r="AL966">
        <v>0</v>
      </c>
      <c r="AM966">
        <v>0</v>
      </c>
      <c r="AN966">
        <v>0</v>
      </c>
      <c r="AO966">
        <v>0</v>
      </c>
      <c r="AP966">
        <v>0</v>
      </c>
      <c r="AQ966">
        <v>0</v>
      </c>
      <c r="AR966">
        <v>0</v>
      </c>
    </row>
    <row r="967" spans="1:44" x14ac:dyDescent="0.2">
      <c r="A967">
        <f>ROW(Source!A3023)</f>
        <v>3023</v>
      </c>
      <c r="B967">
        <v>35386111</v>
      </c>
      <c r="C967">
        <v>35386105</v>
      </c>
      <c r="D967">
        <v>35113190</v>
      </c>
      <c r="E967">
        <v>1</v>
      </c>
      <c r="F967">
        <v>1</v>
      </c>
      <c r="G967">
        <v>15872964</v>
      </c>
      <c r="H967">
        <v>2</v>
      </c>
      <c r="I967" t="s">
        <v>1111</v>
      </c>
      <c r="J967" t="s">
        <v>1112</v>
      </c>
      <c r="K967" t="s">
        <v>1113</v>
      </c>
      <c r="L967">
        <v>1368</v>
      </c>
      <c r="N967">
        <v>1011</v>
      </c>
      <c r="O967" t="s">
        <v>988</v>
      </c>
      <c r="P967" t="s">
        <v>988</v>
      </c>
      <c r="Q967">
        <v>1</v>
      </c>
      <c r="X967">
        <v>0.2</v>
      </c>
      <c r="Y967">
        <v>0</v>
      </c>
      <c r="Z967">
        <v>44.94</v>
      </c>
      <c r="AA967">
        <v>0.64</v>
      </c>
      <c r="AB967">
        <v>0</v>
      </c>
      <c r="AC967">
        <v>0</v>
      </c>
      <c r="AD967">
        <v>1</v>
      </c>
      <c r="AE967">
        <v>0</v>
      </c>
      <c r="AF967" t="s">
        <v>3</v>
      </c>
      <c r="AG967">
        <v>0.2</v>
      </c>
      <c r="AH967">
        <v>2</v>
      </c>
      <c r="AI967">
        <v>35386107</v>
      </c>
      <c r="AJ967">
        <v>967</v>
      </c>
      <c r="AK967">
        <v>0</v>
      </c>
      <c r="AL967">
        <v>0</v>
      </c>
      <c r="AM967">
        <v>0</v>
      </c>
      <c r="AN967">
        <v>0</v>
      </c>
      <c r="AO967">
        <v>0</v>
      </c>
      <c r="AP967">
        <v>0</v>
      </c>
      <c r="AQ967">
        <v>0</v>
      </c>
      <c r="AR967">
        <v>0</v>
      </c>
    </row>
    <row r="968" spans="1:44" x14ac:dyDescent="0.2">
      <c r="A968">
        <f>ROW(Source!A3023)</f>
        <v>3023</v>
      </c>
      <c r="B968">
        <v>35386112</v>
      </c>
      <c r="C968">
        <v>35386105</v>
      </c>
      <c r="D968">
        <v>35115233</v>
      </c>
      <c r="E968">
        <v>1</v>
      </c>
      <c r="F968">
        <v>1</v>
      </c>
      <c r="G968">
        <v>15872964</v>
      </c>
      <c r="H968">
        <v>3</v>
      </c>
      <c r="I968" t="s">
        <v>1114</v>
      </c>
      <c r="J968" t="s">
        <v>1115</v>
      </c>
      <c r="K968" t="s">
        <v>1116</v>
      </c>
      <c r="L968">
        <v>1339</v>
      </c>
      <c r="N968">
        <v>1007</v>
      </c>
      <c r="O968" t="s">
        <v>1117</v>
      </c>
      <c r="P968" t="s">
        <v>1117</v>
      </c>
      <c r="Q968">
        <v>1</v>
      </c>
      <c r="X968">
        <v>1.7600000000000001E-2</v>
      </c>
      <c r="Y968">
        <v>54.81</v>
      </c>
      <c r="Z968">
        <v>0</v>
      </c>
      <c r="AA968">
        <v>0</v>
      </c>
      <c r="AB968">
        <v>0</v>
      </c>
      <c r="AC968">
        <v>0</v>
      </c>
      <c r="AD968">
        <v>1</v>
      </c>
      <c r="AE968">
        <v>0</v>
      </c>
      <c r="AF968" t="s">
        <v>3</v>
      </c>
      <c r="AG968">
        <v>1.7600000000000001E-2</v>
      </c>
      <c r="AH968">
        <v>2</v>
      </c>
      <c r="AI968">
        <v>35386108</v>
      </c>
      <c r="AJ968">
        <v>968</v>
      </c>
      <c r="AK968">
        <v>0</v>
      </c>
      <c r="AL968">
        <v>0</v>
      </c>
      <c r="AM968">
        <v>0</v>
      </c>
      <c r="AN968">
        <v>0</v>
      </c>
      <c r="AO968">
        <v>0</v>
      </c>
      <c r="AP968">
        <v>0</v>
      </c>
      <c r="AQ968">
        <v>0</v>
      </c>
      <c r="AR968">
        <v>0</v>
      </c>
    </row>
    <row r="969" spans="1:44" x14ac:dyDescent="0.2">
      <c r="A969">
        <f>ROW(Source!A3023)</f>
        <v>3023</v>
      </c>
      <c r="B969">
        <v>35386113</v>
      </c>
      <c r="C969">
        <v>35386105</v>
      </c>
      <c r="D969">
        <v>35117602</v>
      </c>
      <c r="E969">
        <v>1</v>
      </c>
      <c r="F969">
        <v>1</v>
      </c>
      <c r="G969">
        <v>15872964</v>
      </c>
      <c r="H969">
        <v>3</v>
      </c>
      <c r="I969" t="s">
        <v>1118</v>
      </c>
      <c r="J969" t="s">
        <v>1119</v>
      </c>
      <c r="K969" t="s">
        <v>1120</v>
      </c>
      <c r="L969">
        <v>1354</v>
      </c>
      <c r="N969">
        <v>1010</v>
      </c>
      <c r="O969" t="s">
        <v>52</v>
      </c>
      <c r="P969" t="s">
        <v>52</v>
      </c>
      <c r="Q969">
        <v>1</v>
      </c>
      <c r="X969">
        <v>6.7000000000000002E-3</v>
      </c>
      <c r="Y969">
        <v>16620.27</v>
      </c>
      <c r="Z969">
        <v>0</v>
      </c>
      <c r="AA969">
        <v>0</v>
      </c>
      <c r="AB969">
        <v>0</v>
      </c>
      <c r="AC969">
        <v>0</v>
      </c>
      <c r="AD969">
        <v>1</v>
      </c>
      <c r="AE969">
        <v>0</v>
      </c>
      <c r="AF969" t="s">
        <v>3</v>
      </c>
      <c r="AG969">
        <v>6.7000000000000002E-3</v>
      </c>
      <c r="AH969">
        <v>2</v>
      </c>
      <c r="AI969">
        <v>35386109</v>
      </c>
      <c r="AJ969">
        <v>969</v>
      </c>
      <c r="AK969">
        <v>0</v>
      </c>
      <c r="AL969">
        <v>0</v>
      </c>
      <c r="AM969">
        <v>0</v>
      </c>
      <c r="AN969">
        <v>0</v>
      </c>
      <c r="AO969">
        <v>0</v>
      </c>
      <c r="AP969">
        <v>0</v>
      </c>
      <c r="AQ969">
        <v>0</v>
      </c>
      <c r="AR969">
        <v>0</v>
      </c>
    </row>
    <row r="970" spans="1:44" x14ac:dyDescent="0.2">
      <c r="A970">
        <f>ROW(Source!A3024)</f>
        <v>3024</v>
      </c>
      <c r="B970">
        <v>35386118</v>
      </c>
      <c r="C970">
        <v>35386114</v>
      </c>
      <c r="D970">
        <v>35111398</v>
      </c>
      <c r="E970">
        <v>15872964</v>
      </c>
      <c r="F970">
        <v>1</v>
      </c>
      <c r="G970">
        <v>15872964</v>
      </c>
      <c r="H970">
        <v>1</v>
      </c>
      <c r="I970" t="s">
        <v>982</v>
      </c>
      <c r="J970" t="s">
        <v>3</v>
      </c>
      <c r="K970" t="s">
        <v>983</v>
      </c>
      <c r="L970">
        <v>1191</v>
      </c>
      <c r="N970">
        <v>1013</v>
      </c>
      <c r="O970" t="s">
        <v>984</v>
      </c>
      <c r="P970" t="s">
        <v>984</v>
      </c>
      <c r="Q970">
        <v>1</v>
      </c>
      <c r="X970">
        <v>14</v>
      </c>
      <c r="Y970">
        <v>0</v>
      </c>
      <c r="Z970">
        <v>0</v>
      </c>
      <c r="AA970">
        <v>0</v>
      </c>
      <c r="AB970">
        <v>0</v>
      </c>
      <c r="AC970">
        <v>0</v>
      </c>
      <c r="AD970">
        <v>1</v>
      </c>
      <c r="AE970">
        <v>1</v>
      </c>
      <c r="AF970" t="s">
        <v>3</v>
      </c>
      <c r="AG970">
        <v>14</v>
      </c>
      <c r="AH970">
        <v>2</v>
      </c>
      <c r="AI970">
        <v>35386115</v>
      </c>
      <c r="AJ970">
        <v>970</v>
      </c>
      <c r="AK970">
        <v>0</v>
      </c>
      <c r="AL970">
        <v>0</v>
      </c>
      <c r="AM970">
        <v>0</v>
      </c>
      <c r="AN970">
        <v>0</v>
      </c>
      <c r="AO970">
        <v>0</v>
      </c>
      <c r="AP970">
        <v>0</v>
      </c>
      <c r="AQ970">
        <v>0</v>
      </c>
      <c r="AR970">
        <v>0</v>
      </c>
    </row>
    <row r="971" spans="1:44" x14ac:dyDescent="0.2">
      <c r="A971">
        <f>ROW(Source!A3024)</f>
        <v>3024</v>
      </c>
      <c r="B971">
        <v>35386119</v>
      </c>
      <c r="C971">
        <v>35386114</v>
      </c>
      <c r="D971">
        <v>35112687</v>
      </c>
      <c r="E971">
        <v>1</v>
      </c>
      <c r="F971">
        <v>1</v>
      </c>
      <c r="G971">
        <v>15872964</v>
      </c>
      <c r="H971">
        <v>2</v>
      </c>
      <c r="I971" t="s">
        <v>1121</v>
      </c>
      <c r="J971" t="s">
        <v>1122</v>
      </c>
      <c r="K971" t="s">
        <v>1123</v>
      </c>
      <c r="L971">
        <v>1368</v>
      </c>
      <c r="N971">
        <v>1011</v>
      </c>
      <c r="O971" t="s">
        <v>988</v>
      </c>
      <c r="P971" t="s">
        <v>988</v>
      </c>
      <c r="Q971">
        <v>1</v>
      </c>
      <c r="X971">
        <v>3.65</v>
      </c>
      <c r="Y971">
        <v>0</v>
      </c>
      <c r="Z971">
        <v>1635</v>
      </c>
      <c r="AA971">
        <v>832.91</v>
      </c>
      <c r="AB971">
        <v>0</v>
      </c>
      <c r="AC971">
        <v>0</v>
      </c>
      <c r="AD971">
        <v>1</v>
      </c>
      <c r="AE971">
        <v>0</v>
      </c>
      <c r="AF971" t="s">
        <v>3</v>
      </c>
      <c r="AG971">
        <v>3.65</v>
      </c>
      <c r="AH971">
        <v>2</v>
      </c>
      <c r="AI971">
        <v>35386116</v>
      </c>
      <c r="AJ971">
        <v>971</v>
      </c>
      <c r="AK971">
        <v>0</v>
      </c>
      <c r="AL971">
        <v>0</v>
      </c>
      <c r="AM971">
        <v>0</v>
      </c>
      <c r="AN971">
        <v>0</v>
      </c>
      <c r="AO971">
        <v>0</v>
      </c>
      <c r="AP971">
        <v>0</v>
      </c>
      <c r="AQ971">
        <v>0</v>
      </c>
      <c r="AR971">
        <v>0</v>
      </c>
    </row>
    <row r="972" spans="1:44" x14ac:dyDescent="0.2">
      <c r="A972">
        <f>ROW(Source!A3024)</f>
        <v>3024</v>
      </c>
      <c r="B972">
        <v>35386120</v>
      </c>
      <c r="C972">
        <v>35386114</v>
      </c>
      <c r="D972">
        <v>35113169</v>
      </c>
      <c r="E972">
        <v>1</v>
      </c>
      <c r="F972">
        <v>1</v>
      </c>
      <c r="G972">
        <v>15872964</v>
      </c>
      <c r="H972">
        <v>2</v>
      </c>
      <c r="I972" t="s">
        <v>1124</v>
      </c>
      <c r="J972" t="s">
        <v>1125</v>
      </c>
      <c r="K972" t="s">
        <v>1126</v>
      </c>
      <c r="L972">
        <v>1368</v>
      </c>
      <c r="N972">
        <v>1011</v>
      </c>
      <c r="O972" t="s">
        <v>988</v>
      </c>
      <c r="P972" t="s">
        <v>988</v>
      </c>
      <c r="Q972">
        <v>1</v>
      </c>
      <c r="X972">
        <v>3.65</v>
      </c>
      <c r="Y972">
        <v>0</v>
      </c>
      <c r="Z972">
        <v>7.15</v>
      </c>
      <c r="AA972">
        <v>0.09</v>
      </c>
      <c r="AB972">
        <v>0</v>
      </c>
      <c r="AC972">
        <v>0</v>
      </c>
      <c r="AD972">
        <v>1</v>
      </c>
      <c r="AE972">
        <v>0</v>
      </c>
      <c r="AF972" t="s">
        <v>3</v>
      </c>
      <c r="AG972">
        <v>3.65</v>
      </c>
      <c r="AH972">
        <v>2</v>
      </c>
      <c r="AI972">
        <v>35386117</v>
      </c>
      <c r="AJ972">
        <v>972</v>
      </c>
      <c r="AK972">
        <v>0</v>
      </c>
      <c r="AL972">
        <v>0</v>
      </c>
      <c r="AM972">
        <v>0</v>
      </c>
      <c r="AN972">
        <v>0</v>
      </c>
      <c r="AO972">
        <v>0</v>
      </c>
      <c r="AP972">
        <v>0</v>
      </c>
      <c r="AQ972">
        <v>0</v>
      </c>
      <c r="AR972">
        <v>0</v>
      </c>
    </row>
    <row r="973" spans="1:44" x14ac:dyDescent="0.2">
      <c r="A973">
        <f>ROW(Source!A3027)</f>
        <v>3027</v>
      </c>
      <c r="B973">
        <v>35386126</v>
      </c>
      <c r="C973">
        <v>35386123</v>
      </c>
      <c r="D973">
        <v>35111398</v>
      </c>
      <c r="E973">
        <v>15872964</v>
      </c>
      <c r="F973">
        <v>1</v>
      </c>
      <c r="G973">
        <v>15872964</v>
      </c>
      <c r="H973">
        <v>1</v>
      </c>
      <c r="I973" t="s">
        <v>982</v>
      </c>
      <c r="J973" t="s">
        <v>3</v>
      </c>
      <c r="K973" t="s">
        <v>983</v>
      </c>
      <c r="L973">
        <v>1191</v>
      </c>
      <c r="N973">
        <v>1013</v>
      </c>
      <c r="O973" t="s">
        <v>984</v>
      </c>
      <c r="P973" t="s">
        <v>984</v>
      </c>
      <c r="Q973">
        <v>1</v>
      </c>
      <c r="X973">
        <v>42.81</v>
      </c>
      <c r="Y973">
        <v>0</v>
      </c>
      <c r="Z973">
        <v>0</v>
      </c>
      <c r="AA973">
        <v>0</v>
      </c>
      <c r="AB973">
        <v>0</v>
      </c>
      <c r="AC973">
        <v>0</v>
      </c>
      <c r="AD973">
        <v>1</v>
      </c>
      <c r="AE973">
        <v>1</v>
      </c>
      <c r="AF973" t="s">
        <v>3</v>
      </c>
      <c r="AG973">
        <v>42.81</v>
      </c>
      <c r="AH973">
        <v>2</v>
      </c>
      <c r="AI973">
        <v>35386124</v>
      </c>
      <c r="AJ973">
        <v>973</v>
      </c>
      <c r="AK973">
        <v>0</v>
      </c>
      <c r="AL973">
        <v>0</v>
      </c>
      <c r="AM973">
        <v>0</v>
      </c>
      <c r="AN973">
        <v>0</v>
      </c>
      <c r="AO973">
        <v>0</v>
      </c>
      <c r="AP973">
        <v>0</v>
      </c>
      <c r="AQ973">
        <v>0</v>
      </c>
      <c r="AR973">
        <v>0</v>
      </c>
    </row>
    <row r="974" spans="1:44" x14ac:dyDescent="0.2">
      <c r="A974">
        <f>ROW(Source!A3027)</f>
        <v>3027</v>
      </c>
      <c r="B974">
        <v>35386127</v>
      </c>
      <c r="C974">
        <v>35386123</v>
      </c>
      <c r="D974">
        <v>35113206</v>
      </c>
      <c r="E974">
        <v>1</v>
      </c>
      <c r="F974">
        <v>1</v>
      </c>
      <c r="G974">
        <v>15872964</v>
      </c>
      <c r="H974">
        <v>2</v>
      </c>
      <c r="I974" t="s">
        <v>989</v>
      </c>
      <c r="J974" t="s">
        <v>990</v>
      </c>
      <c r="K974" t="s">
        <v>991</v>
      </c>
      <c r="L974">
        <v>1368</v>
      </c>
      <c r="N974">
        <v>1011</v>
      </c>
      <c r="O974" t="s">
        <v>988</v>
      </c>
      <c r="P974" t="s">
        <v>988</v>
      </c>
      <c r="Q974">
        <v>1</v>
      </c>
      <c r="X974">
        <v>6.9</v>
      </c>
      <c r="Y974">
        <v>0</v>
      </c>
      <c r="Z974">
        <v>4.72</v>
      </c>
      <c r="AA974">
        <v>0.1</v>
      </c>
      <c r="AB974">
        <v>0</v>
      </c>
      <c r="AC974">
        <v>0</v>
      </c>
      <c r="AD974">
        <v>1</v>
      </c>
      <c r="AE974">
        <v>0</v>
      </c>
      <c r="AF974" t="s">
        <v>3</v>
      </c>
      <c r="AG974">
        <v>6.9</v>
      </c>
      <c r="AH974">
        <v>2</v>
      </c>
      <c r="AI974">
        <v>35386125</v>
      </c>
      <c r="AJ974">
        <v>974</v>
      </c>
      <c r="AK974">
        <v>0</v>
      </c>
      <c r="AL974">
        <v>0</v>
      </c>
      <c r="AM974">
        <v>0</v>
      </c>
      <c r="AN974">
        <v>0</v>
      </c>
      <c r="AO974">
        <v>0</v>
      </c>
      <c r="AP974">
        <v>0</v>
      </c>
      <c r="AQ974">
        <v>0</v>
      </c>
      <c r="AR974">
        <v>0</v>
      </c>
    </row>
    <row r="975" spans="1:44" x14ac:dyDescent="0.2">
      <c r="A975">
        <f>ROW(Source!A3028)</f>
        <v>3028</v>
      </c>
      <c r="B975">
        <v>35386131</v>
      </c>
      <c r="C975">
        <v>35386128</v>
      </c>
      <c r="D975">
        <v>35111398</v>
      </c>
      <c r="E975">
        <v>15872964</v>
      </c>
      <c r="F975">
        <v>1</v>
      </c>
      <c r="G975">
        <v>15872964</v>
      </c>
      <c r="H975">
        <v>1</v>
      </c>
      <c r="I975" t="s">
        <v>982</v>
      </c>
      <c r="J975" t="s">
        <v>3</v>
      </c>
      <c r="K975" t="s">
        <v>983</v>
      </c>
      <c r="L975">
        <v>1191</v>
      </c>
      <c r="N975">
        <v>1013</v>
      </c>
      <c r="O975" t="s">
        <v>984</v>
      </c>
      <c r="P975" t="s">
        <v>984</v>
      </c>
      <c r="Q975">
        <v>1</v>
      </c>
      <c r="X975">
        <v>39.22</v>
      </c>
      <c r="Y975">
        <v>0</v>
      </c>
      <c r="Z975">
        <v>0</v>
      </c>
      <c r="AA975">
        <v>0</v>
      </c>
      <c r="AB975">
        <v>0</v>
      </c>
      <c r="AC975">
        <v>0</v>
      </c>
      <c r="AD975">
        <v>1</v>
      </c>
      <c r="AE975">
        <v>1</v>
      </c>
      <c r="AF975" t="s">
        <v>3</v>
      </c>
      <c r="AG975">
        <v>39.22</v>
      </c>
      <c r="AH975">
        <v>2</v>
      </c>
      <c r="AI975">
        <v>35386129</v>
      </c>
      <c r="AJ975">
        <v>975</v>
      </c>
      <c r="AK975">
        <v>0</v>
      </c>
      <c r="AL975">
        <v>0</v>
      </c>
      <c r="AM975">
        <v>0</v>
      </c>
      <c r="AN975">
        <v>0</v>
      </c>
      <c r="AO975">
        <v>0</v>
      </c>
      <c r="AP975">
        <v>0</v>
      </c>
      <c r="AQ975">
        <v>0</v>
      </c>
      <c r="AR975">
        <v>0</v>
      </c>
    </row>
    <row r="976" spans="1:44" x14ac:dyDescent="0.2">
      <c r="A976">
        <f>ROW(Source!A3028)</f>
        <v>3028</v>
      </c>
      <c r="B976">
        <v>35386132</v>
      </c>
      <c r="C976">
        <v>35386128</v>
      </c>
      <c r="D976">
        <v>35113206</v>
      </c>
      <c r="E976">
        <v>1</v>
      </c>
      <c r="F976">
        <v>1</v>
      </c>
      <c r="G976">
        <v>15872964</v>
      </c>
      <c r="H976">
        <v>2</v>
      </c>
      <c r="I976" t="s">
        <v>989</v>
      </c>
      <c r="J976" t="s">
        <v>990</v>
      </c>
      <c r="K976" t="s">
        <v>991</v>
      </c>
      <c r="L976">
        <v>1368</v>
      </c>
      <c r="N976">
        <v>1011</v>
      </c>
      <c r="O976" t="s">
        <v>988</v>
      </c>
      <c r="P976" t="s">
        <v>988</v>
      </c>
      <c r="Q976">
        <v>1</v>
      </c>
      <c r="X976">
        <v>6.9</v>
      </c>
      <c r="Y976">
        <v>0</v>
      </c>
      <c r="Z976">
        <v>4.72</v>
      </c>
      <c r="AA976">
        <v>0.1</v>
      </c>
      <c r="AB976">
        <v>0</v>
      </c>
      <c r="AC976">
        <v>0</v>
      </c>
      <c r="AD976">
        <v>1</v>
      </c>
      <c r="AE976">
        <v>0</v>
      </c>
      <c r="AF976" t="s">
        <v>3</v>
      </c>
      <c r="AG976">
        <v>6.9</v>
      </c>
      <c r="AH976">
        <v>2</v>
      </c>
      <c r="AI976">
        <v>35386130</v>
      </c>
      <c r="AJ976">
        <v>976</v>
      </c>
      <c r="AK976">
        <v>0</v>
      </c>
      <c r="AL976">
        <v>0</v>
      </c>
      <c r="AM976">
        <v>0</v>
      </c>
      <c r="AN976">
        <v>0</v>
      </c>
      <c r="AO976">
        <v>0</v>
      </c>
      <c r="AP976">
        <v>0</v>
      </c>
      <c r="AQ976">
        <v>0</v>
      </c>
      <c r="AR976">
        <v>0</v>
      </c>
    </row>
    <row r="977" spans="1:44" x14ac:dyDescent="0.2">
      <c r="A977">
        <f>ROW(Source!A3029)</f>
        <v>3029</v>
      </c>
      <c r="B977">
        <v>35386135</v>
      </c>
      <c r="C977">
        <v>35386133</v>
      </c>
      <c r="D977">
        <v>35111398</v>
      </c>
      <c r="E977">
        <v>15872964</v>
      </c>
      <c r="F977">
        <v>1</v>
      </c>
      <c r="G977">
        <v>15872964</v>
      </c>
      <c r="H977">
        <v>1</v>
      </c>
      <c r="I977" t="s">
        <v>982</v>
      </c>
      <c r="J977" t="s">
        <v>3</v>
      </c>
      <c r="K977" t="s">
        <v>983</v>
      </c>
      <c r="L977">
        <v>1191</v>
      </c>
      <c r="N977">
        <v>1013</v>
      </c>
      <c r="O977" t="s">
        <v>984</v>
      </c>
      <c r="P977" t="s">
        <v>984</v>
      </c>
      <c r="Q977">
        <v>1</v>
      </c>
      <c r="X977">
        <v>34.630000000000003</v>
      </c>
      <c r="Y977">
        <v>0</v>
      </c>
      <c r="Z977">
        <v>0</v>
      </c>
      <c r="AA977">
        <v>0</v>
      </c>
      <c r="AB977">
        <v>0</v>
      </c>
      <c r="AC977">
        <v>0</v>
      </c>
      <c r="AD977">
        <v>1</v>
      </c>
      <c r="AE977">
        <v>1</v>
      </c>
      <c r="AF977" t="s">
        <v>3</v>
      </c>
      <c r="AG977">
        <v>34.630000000000003</v>
      </c>
      <c r="AH977">
        <v>2</v>
      </c>
      <c r="AI977">
        <v>35386134</v>
      </c>
      <c r="AJ977">
        <v>977</v>
      </c>
      <c r="AK977">
        <v>0</v>
      </c>
      <c r="AL977">
        <v>0</v>
      </c>
      <c r="AM977">
        <v>0</v>
      </c>
      <c r="AN977">
        <v>0</v>
      </c>
      <c r="AO977">
        <v>0</v>
      </c>
      <c r="AP977">
        <v>0</v>
      </c>
      <c r="AQ977">
        <v>0</v>
      </c>
      <c r="AR977">
        <v>0</v>
      </c>
    </row>
    <row r="978" spans="1:44" x14ac:dyDescent="0.2">
      <c r="A978">
        <f>ROW(Source!A3065)</f>
        <v>3065</v>
      </c>
      <c r="B978">
        <v>35386196</v>
      </c>
      <c r="C978">
        <v>35386194</v>
      </c>
      <c r="D978">
        <v>35111398</v>
      </c>
      <c r="E978">
        <v>15872964</v>
      </c>
      <c r="F978">
        <v>1</v>
      </c>
      <c r="G978">
        <v>15872964</v>
      </c>
      <c r="H978">
        <v>1</v>
      </c>
      <c r="I978" t="s">
        <v>982</v>
      </c>
      <c r="J978" t="s">
        <v>3</v>
      </c>
      <c r="K978" t="s">
        <v>983</v>
      </c>
      <c r="L978">
        <v>1191</v>
      </c>
      <c r="N978">
        <v>1013</v>
      </c>
      <c r="O978" t="s">
        <v>984</v>
      </c>
      <c r="P978" t="s">
        <v>984</v>
      </c>
      <c r="Q978">
        <v>1</v>
      </c>
      <c r="X978">
        <v>5.84</v>
      </c>
      <c r="Y978">
        <v>0</v>
      </c>
      <c r="Z978">
        <v>0</v>
      </c>
      <c r="AA978">
        <v>0</v>
      </c>
      <c r="AB978">
        <v>0</v>
      </c>
      <c r="AC978">
        <v>0</v>
      </c>
      <c r="AD978">
        <v>1</v>
      </c>
      <c r="AE978">
        <v>1</v>
      </c>
      <c r="AF978" t="s">
        <v>3</v>
      </c>
      <c r="AG978">
        <v>5.84</v>
      </c>
      <c r="AH978">
        <v>2</v>
      </c>
      <c r="AI978">
        <v>35386195</v>
      </c>
      <c r="AJ978">
        <v>978</v>
      </c>
      <c r="AK978">
        <v>0</v>
      </c>
      <c r="AL978">
        <v>0</v>
      </c>
      <c r="AM978">
        <v>0</v>
      </c>
      <c r="AN978">
        <v>0</v>
      </c>
      <c r="AO978">
        <v>0</v>
      </c>
      <c r="AP978">
        <v>0</v>
      </c>
      <c r="AQ978">
        <v>0</v>
      </c>
      <c r="AR978">
        <v>0</v>
      </c>
    </row>
    <row r="979" spans="1:44" x14ac:dyDescent="0.2">
      <c r="A979">
        <f>ROW(Source!A3066)</f>
        <v>3066</v>
      </c>
      <c r="B979">
        <v>35386202</v>
      </c>
      <c r="C979">
        <v>35386197</v>
      </c>
      <c r="D979">
        <v>35111398</v>
      </c>
      <c r="E979">
        <v>15872964</v>
      </c>
      <c r="F979">
        <v>1</v>
      </c>
      <c r="G979">
        <v>15872964</v>
      </c>
      <c r="H979">
        <v>1</v>
      </c>
      <c r="I979" t="s">
        <v>982</v>
      </c>
      <c r="J979" t="s">
        <v>3</v>
      </c>
      <c r="K979" t="s">
        <v>983</v>
      </c>
      <c r="L979">
        <v>1191</v>
      </c>
      <c r="N979">
        <v>1013</v>
      </c>
      <c r="O979" t="s">
        <v>984</v>
      </c>
      <c r="P979" t="s">
        <v>984</v>
      </c>
      <c r="Q979">
        <v>1</v>
      </c>
      <c r="X979">
        <v>0.42</v>
      </c>
      <c r="Y979">
        <v>0</v>
      </c>
      <c r="Z979">
        <v>0</v>
      </c>
      <c r="AA979">
        <v>0</v>
      </c>
      <c r="AB979">
        <v>0</v>
      </c>
      <c r="AC979">
        <v>0</v>
      </c>
      <c r="AD979">
        <v>1</v>
      </c>
      <c r="AE979">
        <v>1</v>
      </c>
      <c r="AF979" t="s">
        <v>3</v>
      </c>
      <c r="AG979">
        <v>0.42</v>
      </c>
      <c r="AH979">
        <v>2</v>
      </c>
      <c r="AI979">
        <v>35386198</v>
      </c>
      <c r="AJ979">
        <v>979</v>
      </c>
      <c r="AK979">
        <v>0</v>
      </c>
      <c r="AL979">
        <v>0</v>
      </c>
      <c r="AM979">
        <v>0</v>
      </c>
      <c r="AN979">
        <v>0</v>
      </c>
      <c r="AO979">
        <v>0</v>
      </c>
      <c r="AP979">
        <v>0</v>
      </c>
      <c r="AQ979">
        <v>0</v>
      </c>
      <c r="AR979">
        <v>0</v>
      </c>
    </row>
    <row r="980" spans="1:44" x14ac:dyDescent="0.2">
      <c r="A980">
        <f>ROW(Source!A3066)</f>
        <v>3066</v>
      </c>
      <c r="B980">
        <v>35386203</v>
      </c>
      <c r="C980">
        <v>35386197</v>
      </c>
      <c r="D980">
        <v>35113190</v>
      </c>
      <c r="E980">
        <v>1</v>
      </c>
      <c r="F980">
        <v>1</v>
      </c>
      <c r="G980">
        <v>15872964</v>
      </c>
      <c r="H980">
        <v>2</v>
      </c>
      <c r="I980" t="s">
        <v>1111</v>
      </c>
      <c r="J980" t="s">
        <v>1112</v>
      </c>
      <c r="K980" t="s">
        <v>1113</v>
      </c>
      <c r="L980">
        <v>1368</v>
      </c>
      <c r="N980">
        <v>1011</v>
      </c>
      <c r="O980" t="s">
        <v>988</v>
      </c>
      <c r="P980" t="s">
        <v>988</v>
      </c>
      <c r="Q980">
        <v>1</v>
      </c>
      <c r="X980">
        <v>0.2</v>
      </c>
      <c r="Y980">
        <v>0</v>
      </c>
      <c r="Z980">
        <v>44.94</v>
      </c>
      <c r="AA980">
        <v>0.64</v>
      </c>
      <c r="AB980">
        <v>0</v>
      </c>
      <c r="AC980">
        <v>0</v>
      </c>
      <c r="AD980">
        <v>1</v>
      </c>
      <c r="AE980">
        <v>0</v>
      </c>
      <c r="AF980" t="s">
        <v>3</v>
      </c>
      <c r="AG980">
        <v>0.2</v>
      </c>
      <c r="AH980">
        <v>2</v>
      </c>
      <c r="AI980">
        <v>35386199</v>
      </c>
      <c r="AJ980">
        <v>980</v>
      </c>
      <c r="AK980">
        <v>0</v>
      </c>
      <c r="AL980">
        <v>0</v>
      </c>
      <c r="AM980">
        <v>0</v>
      </c>
      <c r="AN980">
        <v>0</v>
      </c>
      <c r="AO980">
        <v>0</v>
      </c>
      <c r="AP980">
        <v>0</v>
      </c>
      <c r="AQ980">
        <v>0</v>
      </c>
      <c r="AR980">
        <v>0</v>
      </c>
    </row>
    <row r="981" spans="1:44" x14ac:dyDescent="0.2">
      <c r="A981">
        <f>ROW(Source!A3066)</f>
        <v>3066</v>
      </c>
      <c r="B981">
        <v>35386204</v>
      </c>
      <c r="C981">
        <v>35386197</v>
      </c>
      <c r="D981">
        <v>35115233</v>
      </c>
      <c r="E981">
        <v>1</v>
      </c>
      <c r="F981">
        <v>1</v>
      </c>
      <c r="G981">
        <v>15872964</v>
      </c>
      <c r="H981">
        <v>3</v>
      </c>
      <c r="I981" t="s">
        <v>1114</v>
      </c>
      <c r="J981" t="s">
        <v>1115</v>
      </c>
      <c r="K981" t="s">
        <v>1116</v>
      </c>
      <c r="L981">
        <v>1339</v>
      </c>
      <c r="N981">
        <v>1007</v>
      </c>
      <c r="O981" t="s">
        <v>1117</v>
      </c>
      <c r="P981" t="s">
        <v>1117</v>
      </c>
      <c r="Q981">
        <v>1</v>
      </c>
      <c r="X981">
        <v>1.7600000000000001E-2</v>
      </c>
      <c r="Y981">
        <v>54.81</v>
      </c>
      <c r="Z981">
        <v>0</v>
      </c>
      <c r="AA981">
        <v>0</v>
      </c>
      <c r="AB981">
        <v>0</v>
      </c>
      <c r="AC981">
        <v>0</v>
      </c>
      <c r="AD981">
        <v>1</v>
      </c>
      <c r="AE981">
        <v>0</v>
      </c>
      <c r="AF981" t="s">
        <v>3</v>
      </c>
      <c r="AG981">
        <v>1.7600000000000001E-2</v>
      </c>
      <c r="AH981">
        <v>2</v>
      </c>
      <c r="AI981">
        <v>35386200</v>
      </c>
      <c r="AJ981">
        <v>981</v>
      </c>
      <c r="AK981">
        <v>0</v>
      </c>
      <c r="AL981">
        <v>0</v>
      </c>
      <c r="AM981">
        <v>0</v>
      </c>
      <c r="AN981">
        <v>0</v>
      </c>
      <c r="AO981">
        <v>0</v>
      </c>
      <c r="AP981">
        <v>0</v>
      </c>
      <c r="AQ981">
        <v>0</v>
      </c>
      <c r="AR981">
        <v>0</v>
      </c>
    </row>
    <row r="982" spans="1:44" x14ac:dyDescent="0.2">
      <c r="A982">
        <f>ROW(Source!A3066)</f>
        <v>3066</v>
      </c>
      <c r="B982">
        <v>35386205</v>
      </c>
      <c r="C982">
        <v>35386197</v>
      </c>
      <c r="D982">
        <v>35117602</v>
      </c>
      <c r="E982">
        <v>1</v>
      </c>
      <c r="F982">
        <v>1</v>
      </c>
      <c r="G982">
        <v>15872964</v>
      </c>
      <c r="H982">
        <v>3</v>
      </c>
      <c r="I982" t="s">
        <v>1118</v>
      </c>
      <c r="J982" t="s">
        <v>1119</v>
      </c>
      <c r="K982" t="s">
        <v>1120</v>
      </c>
      <c r="L982">
        <v>1354</v>
      </c>
      <c r="N982">
        <v>1010</v>
      </c>
      <c r="O982" t="s">
        <v>52</v>
      </c>
      <c r="P982" t="s">
        <v>52</v>
      </c>
      <c r="Q982">
        <v>1</v>
      </c>
      <c r="X982">
        <v>6.7000000000000002E-3</v>
      </c>
      <c r="Y982">
        <v>16620.27</v>
      </c>
      <c r="Z982">
        <v>0</v>
      </c>
      <c r="AA982">
        <v>0</v>
      </c>
      <c r="AB982">
        <v>0</v>
      </c>
      <c r="AC982">
        <v>0</v>
      </c>
      <c r="AD982">
        <v>1</v>
      </c>
      <c r="AE982">
        <v>0</v>
      </c>
      <c r="AF982" t="s">
        <v>3</v>
      </c>
      <c r="AG982">
        <v>6.7000000000000002E-3</v>
      </c>
      <c r="AH982">
        <v>2</v>
      </c>
      <c r="AI982">
        <v>35386201</v>
      </c>
      <c r="AJ982">
        <v>982</v>
      </c>
      <c r="AK982">
        <v>0</v>
      </c>
      <c r="AL982">
        <v>0</v>
      </c>
      <c r="AM982">
        <v>0</v>
      </c>
      <c r="AN982">
        <v>0</v>
      </c>
      <c r="AO982">
        <v>0</v>
      </c>
      <c r="AP982">
        <v>0</v>
      </c>
      <c r="AQ982">
        <v>0</v>
      </c>
      <c r="AR982">
        <v>0</v>
      </c>
    </row>
    <row r="983" spans="1:44" x14ac:dyDescent="0.2">
      <c r="A983">
        <f>ROW(Source!A3067)</f>
        <v>3067</v>
      </c>
      <c r="B983">
        <v>35386210</v>
      </c>
      <c r="C983">
        <v>35386206</v>
      </c>
      <c r="D983">
        <v>35111398</v>
      </c>
      <c r="E983">
        <v>15872964</v>
      </c>
      <c r="F983">
        <v>1</v>
      </c>
      <c r="G983">
        <v>15872964</v>
      </c>
      <c r="H983">
        <v>1</v>
      </c>
      <c r="I983" t="s">
        <v>982</v>
      </c>
      <c r="J983" t="s">
        <v>3</v>
      </c>
      <c r="K983" t="s">
        <v>983</v>
      </c>
      <c r="L983">
        <v>1191</v>
      </c>
      <c r="N983">
        <v>1013</v>
      </c>
      <c r="O983" t="s">
        <v>984</v>
      </c>
      <c r="P983" t="s">
        <v>984</v>
      </c>
      <c r="Q983">
        <v>1</v>
      </c>
      <c r="X983">
        <v>14</v>
      </c>
      <c r="Y983">
        <v>0</v>
      </c>
      <c r="Z983">
        <v>0</v>
      </c>
      <c r="AA983">
        <v>0</v>
      </c>
      <c r="AB983">
        <v>0</v>
      </c>
      <c r="AC983">
        <v>0</v>
      </c>
      <c r="AD983">
        <v>1</v>
      </c>
      <c r="AE983">
        <v>1</v>
      </c>
      <c r="AF983" t="s">
        <v>3</v>
      </c>
      <c r="AG983">
        <v>14</v>
      </c>
      <c r="AH983">
        <v>2</v>
      </c>
      <c r="AI983">
        <v>35386207</v>
      </c>
      <c r="AJ983">
        <v>983</v>
      </c>
      <c r="AK983">
        <v>0</v>
      </c>
      <c r="AL983">
        <v>0</v>
      </c>
      <c r="AM983">
        <v>0</v>
      </c>
      <c r="AN983">
        <v>0</v>
      </c>
      <c r="AO983">
        <v>0</v>
      </c>
      <c r="AP983">
        <v>0</v>
      </c>
      <c r="AQ983">
        <v>0</v>
      </c>
      <c r="AR983">
        <v>0</v>
      </c>
    </row>
    <row r="984" spans="1:44" x14ac:dyDescent="0.2">
      <c r="A984">
        <f>ROW(Source!A3067)</f>
        <v>3067</v>
      </c>
      <c r="B984">
        <v>35386211</v>
      </c>
      <c r="C984">
        <v>35386206</v>
      </c>
      <c r="D984">
        <v>35112687</v>
      </c>
      <c r="E984">
        <v>1</v>
      </c>
      <c r="F984">
        <v>1</v>
      </c>
      <c r="G984">
        <v>15872964</v>
      </c>
      <c r="H984">
        <v>2</v>
      </c>
      <c r="I984" t="s">
        <v>1121</v>
      </c>
      <c r="J984" t="s">
        <v>1122</v>
      </c>
      <c r="K984" t="s">
        <v>1123</v>
      </c>
      <c r="L984">
        <v>1368</v>
      </c>
      <c r="N984">
        <v>1011</v>
      </c>
      <c r="O984" t="s">
        <v>988</v>
      </c>
      <c r="P984" t="s">
        <v>988</v>
      </c>
      <c r="Q984">
        <v>1</v>
      </c>
      <c r="X984">
        <v>3.65</v>
      </c>
      <c r="Y984">
        <v>0</v>
      </c>
      <c r="Z984">
        <v>1635</v>
      </c>
      <c r="AA984">
        <v>832.91</v>
      </c>
      <c r="AB984">
        <v>0</v>
      </c>
      <c r="AC984">
        <v>0</v>
      </c>
      <c r="AD984">
        <v>1</v>
      </c>
      <c r="AE984">
        <v>0</v>
      </c>
      <c r="AF984" t="s">
        <v>3</v>
      </c>
      <c r="AG984">
        <v>3.65</v>
      </c>
      <c r="AH984">
        <v>2</v>
      </c>
      <c r="AI984">
        <v>35386208</v>
      </c>
      <c r="AJ984">
        <v>984</v>
      </c>
      <c r="AK984">
        <v>0</v>
      </c>
      <c r="AL984">
        <v>0</v>
      </c>
      <c r="AM984">
        <v>0</v>
      </c>
      <c r="AN984">
        <v>0</v>
      </c>
      <c r="AO984">
        <v>0</v>
      </c>
      <c r="AP984">
        <v>0</v>
      </c>
      <c r="AQ984">
        <v>0</v>
      </c>
      <c r="AR984">
        <v>0</v>
      </c>
    </row>
    <row r="985" spans="1:44" x14ac:dyDescent="0.2">
      <c r="A985">
        <f>ROW(Source!A3067)</f>
        <v>3067</v>
      </c>
      <c r="B985">
        <v>35386212</v>
      </c>
      <c r="C985">
        <v>35386206</v>
      </c>
      <c r="D985">
        <v>35113169</v>
      </c>
      <c r="E985">
        <v>1</v>
      </c>
      <c r="F985">
        <v>1</v>
      </c>
      <c r="G985">
        <v>15872964</v>
      </c>
      <c r="H985">
        <v>2</v>
      </c>
      <c r="I985" t="s">
        <v>1124</v>
      </c>
      <c r="J985" t="s">
        <v>1125</v>
      </c>
      <c r="K985" t="s">
        <v>1126</v>
      </c>
      <c r="L985">
        <v>1368</v>
      </c>
      <c r="N985">
        <v>1011</v>
      </c>
      <c r="O985" t="s">
        <v>988</v>
      </c>
      <c r="P985" t="s">
        <v>988</v>
      </c>
      <c r="Q985">
        <v>1</v>
      </c>
      <c r="X985">
        <v>3.65</v>
      </c>
      <c r="Y985">
        <v>0</v>
      </c>
      <c r="Z985">
        <v>7.15</v>
      </c>
      <c r="AA985">
        <v>0.09</v>
      </c>
      <c r="AB985">
        <v>0</v>
      </c>
      <c r="AC985">
        <v>0</v>
      </c>
      <c r="AD985">
        <v>1</v>
      </c>
      <c r="AE985">
        <v>0</v>
      </c>
      <c r="AF985" t="s">
        <v>3</v>
      </c>
      <c r="AG985">
        <v>3.65</v>
      </c>
      <c r="AH985">
        <v>2</v>
      </c>
      <c r="AI985">
        <v>35386209</v>
      </c>
      <c r="AJ985">
        <v>985</v>
      </c>
      <c r="AK985">
        <v>0</v>
      </c>
      <c r="AL985">
        <v>0</v>
      </c>
      <c r="AM985">
        <v>0</v>
      </c>
      <c r="AN985">
        <v>0</v>
      </c>
      <c r="AO985">
        <v>0</v>
      </c>
      <c r="AP985">
        <v>0</v>
      </c>
      <c r="AQ985">
        <v>0</v>
      </c>
      <c r="AR985">
        <v>0</v>
      </c>
    </row>
    <row r="986" spans="1:44" x14ac:dyDescent="0.2">
      <c r="A986">
        <f>ROW(Source!A3070)</f>
        <v>3070</v>
      </c>
      <c r="B986">
        <v>35386218</v>
      </c>
      <c r="C986">
        <v>35386215</v>
      </c>
      <c r="D986">
        <v>35111398</v>
      </c>
      <c r="E986">
        <v>15872964</v>
      </c>
      <c r="F986">
        <v>1</v>
      </c>
      <c r="G986">
        <v>15872964</v>
      </c>
      <c r="H986">
        <v>1</v>
      </c>
      <c r="I986" t="s">
        <v>982</v>
      </c>
      <c r="J986" t="s">
        <v>3</v>
      </c>
      <c r="K986" t="s">
        <v>983</v>
      </c>
      <c r="L986">
        <v>1191</v>
      </c>
      <c r="N986">
        <v>1013</v>
      </c>
      <c r="O986" t="s">
        <v>984</v>
      </c>
      <c r="P986" t="s">
        <v>984</v>
      </c>
      <c r="Q986">
        <v>1</v>
      </c>
      <c r="X986">
        <v>42.81</v>
      </c>
      <c r="Y986">
        <v>0</v>
      </c>
      <c r="Z986">
        <v>0</v>
      </c>
      <c r="AA986">
        <v>0</v>
      </c>
      <c r="AB986">
        <v>0</v>
      </c>
      <c r="AC986">
        <v>0</v>
      </c>
      <c r="AD986">
        <v>1</v>
      </c>
      <c r="AE986">
        <v>1</v>
      </c>
      <c r="AF986" t="s">
        <v>3</v>
      </c>
      <c r="AG986">
        <v>42.81</v>
      </c>
      <c r="AH986">
        <v>2</v>
      </c>
      <c r="AI986">
        <v>35386216</v>
      </c>
      <c r="AJ986">
        <v>986</v>
      </c>
      <c r="AK986">
        <v>0</v>
      </c>
      <c r="AL986">
        <v>0</v>
      </c>
      <c r="AM986">
        <v>0</v>
      </c>
      <c r="AN986">
        <v>0</v>
      </c>
      <c r="AO986">
        <v>0</v>
      </c>
      <c r="AP986">
        <v>0</v>
      </c>
      <c r="AQ986">
        <v>0</v>
      </c>
      <c r="AR986">
        <v>0</v>
      </c>
    </row>
    <row r="987" spans="1:44" x14ac:dyDescent="0.2">
      <c r="A987">
        <f>ROW(Source!A3070)</f>
        <v>3070</v>
      </c>
      <c r="B987">
        <v>35386219</v>
      </c>
      <c r="C987">
        <v>35386215</v>
      </c>
      <c r="D987">
        <v>35113206</v>
      </c>
      <c r="E987">
        <v>1</v>
      </c>
      <c r="F987">
        <v>1</v>
      </c>
      <c r="G987">
        <v>15872964</v>
      </c>
      <c r="H987">
        <v>2</v>
      </c>
      <c r="I987" t="s">
        <v>989</v>
      </c>
      <c r="J987" t="s">
        <v>990</v>
      </c>
      <c r="K987" t="s">
        <v>991</v>
      </c>
      <c r="L987">
        <v>1368</v>
      </c>
      <c r="N987">
        <v>1011</v>
      </c>
      <c r="O987" t="s">
        <v>988</v>
      </c>
      <c r="P987" t="s">
        <v>988</v>
      </c>
      <c r="Q987">
        <v>1</v>
      </c>
      <c r="X987">
        <v>6.9</v>
      </c>
      <c r="Y987">
        <v>0</v>
      </c>
      <c r="Z987">
        <v>4.72</v>
      </c>
      <c r="AA987">
        <v>0.1</v>
      </c>
      <c r="AB987">
        <v>0</v>
      </c>
      <c r="AC987">
        <v>0</v>
      </c>
      <c r="AD987">
        <v>1</v>
      </c>
      <c r="AE987">
        <v>0</v>
      </c>
      <c r="AF987" t="s">
        <v>3</v>
      </c>
      <c r="AG987">
        <v>6.9</v>
      </c>
      <c r="AH987">
        <v>2</v>
      </c>
      <c r="AI987">
        <v>35386217</v>
      </c>
      <c r="AJ987">
        <v>987</v>
      </c>
      <c r="AK987">
        <v>0</v>
      </c>
      <c r="AL987">
        <v>0</v>
      </c>
      <c r="AM987">
        <v>0</v>
      </c>
      <c r="AN987">
        <v>0</v>
      </c>
      <c r="AO987">
        <v>0</v>
      </c>
      <c r="AP987">
        <v>0</v>
      </c>
      <c r="AQ987">
        <v>0</v>
      </c>
      <c r="AR987">
        <v>0</v>
      </c>
    </row>
    <row r="988" spans="1:44" x14ac:dyDescent="0.2">
      <c r="A988">
        <f>ROW(Source!A3071)</f>
        <v>3071</v>
      </c>
      <c r="B988">
        <v>35386223</v>
      </c>
      <c r="C988">
        <v>35386220</v>
      </c>
      <c r="D988">
        <v>35111398</v>
      </c>
      <c r="E988">
        <v>15872964</v>
      </c>
      <c r="F988">
        <v>1</v>
      </c>
      <c r="G988">
        <v>15872964</v>
      </c>
      <c r="H988">
        <v>1</v>
      </c>
      <c r="I988" t="s">
        <v>982</v>
      </c>
      <c r="J988" t="s">
        <v>3</v>
      </c>
      <c r="K988" t="s">
        <v>983</v>
      </c>
      <c r="L988">
        <v>1191</v>
      </c>
      <c r="N988">
        <v>1013</v>
      </c>
      <c r="O988" t="s">
        <v>984</v>
      </c>
      <c r="P988" t="s">
        <v>984</v>
      </c>
      <c r="Q988">
        <v>1</v>
      </c>
      <c r="X988">
        <v>39.22</v>
      </c>
      <c r="Y988">
        <v>0</v>
      </c>
      <c r="Z988">
        <v>0</v>
      </c>
      <c r="AA988">
        <v>0</v>
      </c>
      <c r="AB988">
        <v>0</v>
      </c>
      <c r="AC988">
        <v>0</v>
      </c>
      <c r="AD988">
        <v>1</v>
      </c>
      <c r="AE988">
        <v>1</v>
      </c>
      <c r="AF988" t="s">
        <v>3</v>
      </c>
      <c r="AG988">
        <v>39.22</v>
      </c>
      <c r="AH988">
        <v>2</v>
      </c>
      <c r="AI988">
        <v>35386221</v>
      </c>
      <c r="AJ988">
        <v>988</v>
      </c>
      <c r="AK988">
        <v>0</v>
      </c>
      <c r="AL988">
        <v>0</v>
      </c>
      <c r="AM988">
        <v>0</v>
      </c>
      <c r="AN988">
        <v>0</v>
      </c>
      <c r="AO988">
        <v>0</v>
      </c>
      <c r="AP988">
        <v>0</v>
      </c>
      <c r="AQ988">
        <v>0</v>
      </c>
      <c r="AR988">
        <v>0</v>
      </c>
    </row>
    <row r="989" spans="1:44" x14ac:dyDescent="0.2">
      <c r="A989">
        <f>ROW(Source!A3071)</f>
        <v>3071</v>
      </c>
      <c r="B989">
        <v>35386224</v>
      </c>
      <c r="C989">
        <v>35386220</v>
      </c>
      <c r="D989">
        <v>35113206</v>
      </c>
      <c r="E989">
        <v>1</v>
      </c>
      <c r="F989">
        <v>1</v>
      </c>
      <c r="G989">
        <v>15872964</v>
      </c>
      <c r="H989">
        <v>2</v>
      </c>
      <c r="I989" t="s">
        <v>989</v>
      </c>
      <c r="J989" t="s">
        <v>990</v>
      </c>
      <c r="K989" t="s">
        <v>991</v>
      </c>
      <c r="L989">
        <v>1368</v>
      </c>
      <c r="N989">
        <v>1011</v>
      </c>
      <c r="O989" t="s">
        <v>988</v>
      </c>
      <c r="P989" t="s">
        <v>988</v>
      </c>
      <c r="Q989">
        <v>1</v>
      </c>
      <c r="X989">
        <v>6.9</v>
      </c>
      <c r="Y989">
        <v>0</v>
      </c>
      <c r="Z989">
        <v>4.72</v>
      </c>
      <c r="AA989">
        <v>0.1</v>
      </c>
      <c r="AB989">
        <v>0</v>
      </c>
      <c r="AC989">
        <v>0</v>
      </c>
      <c r="AD989">
        <v>1</v>
      </c>
      <c r="AE989">
        <v>0</v>
      </c>
      <c r="AF989" t="s">
        <v>3</v>
      </c>
      <c r="AG989">
        <v>6.9</v>
      </c>
      <c r="AH989">
        <v>2</v>
      </c>
      <c r="AI989">
        <v>35386222</v>
      </c>
      <c r="AJ989">
        <v>989</v>
      </c>
      <c r="AK989">
        <v>0</v>
      </c>
      <c r="AL989">
        <v>0</v>
      </c>
      <c r="AM989">
        <v>0</v>
      </c>
      <c r="AN989">
        <v>0</v>
      </c>
      <c r="AO989">
        <v>0</v>
      </c>
      <c r="AP989">
        <v>0</v>
      </c>
      <c r="AQ989">
        <v>0</v>
      </c>
      <c r="AR989">
        <v>0</v>
      </c>
    </row>
    <row r="990" spans="1:44" x14ac:dyDescent="0.2">
      <c r="A990">
        <f>ROW(Source!A3072)</f>
        <v>3072</v>
      </c>
      <c r="B990">
        <v>35386227</v>
      </c>
      <c r="C990">
        <v>35386225</v>
      </c>
      <c r="D990">
        <v>35111398</v>
      </c>
      <c r="E990">
        <v>15872964</v>
      </c>
      <c r="F990">
        <v>1</v>
      </c>
      <c r="G990">
        <v>15872964</v>
      </c>
      <c r="H990">
        <v>1</v>
      </c>
      <c r="I990" t="s">
        <v>982</v>
      </c>
      <c r="J990" t="s">
        <v>3</v>
      </c>
      <c r="K990" t="s">
        <v>983</v>
      </c>
      <c r="L990">
        <v>1191</v>
      </c>
      <c r="N990">
        <v>1013</v>
      </c>
      <c r="O990" t="s">
        <v>984</v>
      </c>
      <c r="P990" t="s">
        <v>984</v>
      </c>
      <c r="Q990">
        <v>1</v>
      </c>
      <c r="X990">
        <v>34.630000000000003</v>
      </c>
      <c r="Y990">
        <v>0</v>
      </c>
      <c r="Z990">
        <v>0</v>
      </c>
      <c r="AA990">
        <v>0</v>
      </c>
      <c r="AB990">
        <v>0</v>
      </c>
      <c r="AC990">
        <v>0</v>
      </c>
      <c r="AD990">
        <v>1</v>
      </c>
      <c r="AE990">
        <v>1</v>
      </c>
      <c r="AF990" t="s">
        <v>3</v>
      </c>
      <c r="AG990">
        <v>34.630000000000003</v>
      </c>
      <c r="AH990">
        <v>2</v>
      </c>
      <c r="AI990">
        <v>35386226</v>
      </c>
      <c r="AJ990">
        <v>990</v>
      </c>
      <c r="AK990">
        <v>0</v>
      </c>
      <c r="AL990">
        <v>0</v>
      </c>
      <c r="AM990">
        <v>0</v>
      </c>
      <c r="AN990">
        <v>0</v>
      </c>
      <c r="AO990">
        <v>0</v>
      </c>
      <c r="AP990">
        <v>0</v>
      </c>
      <c r="AQ990">
        <v>0</v>
      </c>
      <c r="AR990">
        <v>0</v>
      </c>
    </row>
    <row r="991" spans="1:44" x14ac:dyDescent="0.2">
      <c r="A991">
        <f>ROW(Source!A3108)</f>
        <v>3108</v>
      </c>
      <c r="B991">
        <v>35386288</v>
      </c>
      <c r="C991">
        <v>35386286</v>
      </c>
      <c r="D991">
        <v>35111398</v>
      </c>
      <c r="E991">
        <v>15872964</v>
      </c>
      <c r="F991">
        <v>1</v>
      </c>
      <c r="G991">
        <v>15872964</v>
      </c>
      <c r="H991">
        <v>1</v>
      </c>
      <c r="I991" t="s">
        <v>982</v>
      </c>
      <c r="J991" t="s">
        <v>3</v>
      </c>
      <c r="K991" t="s">
        <v>983</v>
      </c>
      <c r="L991">
        <v>1191</v>
      </c>
      <c r="N991">
        <v>1013</v>
      </c>
      <c r="O991" t="s">
        <v>984</v>
      </c>
      <c r="P991" t="s">
        <v>984</v>
      </c>
      <c r="Q991">
        <v>1</v>
      </c>
      <c r="X991">
        <v>5.84</v>
      </c>
      <c r="Y991">
        <v>0</v>
      </c>
      <c r="Z991">
        <v>0</v>
      </c>
      <c r="AA991">
        <v>0</v>
      </c>
      <c r="AB991">
        <v>0</v>
      </c>
      <c r="AC991">
        <v>0</v>
      </c>
      <c r="AD991">
        <v>1</v>
      </c>
      <c r="AE991">
        <v>1</v>
      </c>
      <c r="AF991" t="s">
        <v>3</v>
      </c>
      <c r="AG991">
        <v>5.84</v>
      </c>
      <c r="AH991">
        <v>2</v>
      </c>
      <c r="AI991">
        <v>35386287</v>
      </c>
      <c r="AJ991">
        <v>991</v>
      </c>
      <c r="AK991">
        <v>0</v>
      </c>
      <c r="AL991">
        <v>0</v>
      </c>
      <c r="AM991">
        <v>0</v>
      </c>
      <c r="AN991">
        <v>0</v>
      </c>
      <c r="AO991">
        <v>0</v>
      </c>
      <c r="AP991">
        <v>0</v>
      </c>
      <c r="AQ991">
        <v>0</v>
      </c>
      <c r="AR991">
        <v>0</v>
      </c>
    </row>
    <row r="992" spans="1:44" x14ac:dyDescent="0.2">
      <c r="A992">
        <f>ROW(Source!A3109)</f>
        <v>3109</v>
      </c>
      <c r="B992">
        <v>35386294</v>
      </c>
      <c r="C992">
        <v>35386289</v>
      </c>
      <c r="D992">
        <v>35111398</v>
      </c>
      <c r="E992">
        <v>15872964</v>
      </c>
      <c r="F992">
        <v>1</v>
      </c>
      <c r="G992">
        <v>15872964</v>
      </c>
      <c r="H992">
        <v>1</v>
      </c>
      <c r="I992" t="s">
        <v>982</v>
      </c>
      <c r="J992" t="s">
        <v>3</v>
      </c>
      <c r="K992" t="s">
        <v>983</v>
      </c>
      <c r="L992">
        <v>1191</v>
      </c>
      <c r="N992">
        <v>1013</v>
      </c>
      <c r="O992" t="s">
        <v>984</v>
      </c>
      <c r="P992" t="s">
        <v>984</v>
      </c>
      <c r="Q992">
        <v>1</v>
      </c>
      <c r="X992">
        <v>0.42</v>
      </c>
      <c r="Y992">
        <v>0</v>
      </c>
      <c r="Z992">
        <v>0</v>
      </c>
      <c r="AA992">
        <v>0</v>
      </c>
      <c r="AB992">
        <v>0</v>
      </c>
      <c r="AC992">
        <v>0</v>
      </c>
      <c r="AD992">
        <v>1</v>
      </c>
      <c r="AE992">
        <v>1</v>
      </c>
      <c r="AF992" t="s">
        <v>3</v>
      </c>
      <c r="AG992">
        <v>0.42</v>
      </c>
      <c r="AH992">
        <v>2</v>
      </c>
      <c r="AI992">
        <v>35386290</v>
      </c>
      <c r="AJ992">
        <v>992</v>
      </c>
      <c r="AK992">
        <v>0</v>
      </c>
      <c r="AL992">
        <v>0</v>
      </c>
      <c r="AM992">
        <v>0</v>
      </c>
      <c r="AN992">
        <v>0</v>
      </c>
      <c r="AO992">
        <v>0</v>
      </c>
      <c r="AP992">
        <v>0</v>
      </c>
      <c r="AQ992">
        <v>0</v>
      </c>
      <c r="AR992">
        <v>0</v>
      </c>
    </row>
    <row r="993" spans="1:44" x14ac:dyDescent="0.2">
      <c r="A993">
        <f>ROW(Source!A3109)</f>
        <v>3109</v>
      </c>
      <c r="B993">
        <v>35386295</v>
      </c>
      <c r="C993">
        <v>35386289</v>
      </c>
      <c r="D993">
        <v>35113190</v>
      </c>
      <c r="E993">
        <v>1</v>
      </c>
      <c r="F993">
        <v>1</v>
      </c>
      <c r="G993">
        <v>15872964</v>
      </c>
      <c r="H993">
        <v>2</v>
      </c>
      <c r="I993" t="s">
        <v>1111</v>
      </c>
      <c r="J993" t="s">
        <v>1112</v>
      </c>
      <c r="K993" t="s">
        <v>1113</v>
      </c>
      <c r="L993">
        <v>1368</v>
      </c>
      <c r="N993">
        <v>1011</v>
      </c>
      <c r="O993" t="s">
        <v>988</v>
      </c>
      <c r="P993" t="s">
        <v>988</v>
      </c>
      <c r="Q993">
        <v>1</v>
      </c>
      <c r="X993">
        <v>0.2</v>
      </c>
      <c r="Y993">
        <v>0</v>
      </c>
      <c r="Z993">
        <v>44.94</v>
      </c>
      <c r="AA993">
        <v>0.64</v>
      </c>
      <c r="AB993">
        <v>0</v>
      </c>
      <c r="AC993">
        <v>0</v>
      </c>
      <c r="AD993">
        <v>1</v>
      </c>
      <c r="AE993">
        <v>0</v>
      </c>
      <c r="AF993" t="s">
        <v>3</v>
      </c>
      <c r="AG993">
        <v>0.2</v>
      </c>
      <c r="AH993">
        <v>2</v>
      </c>
      <c r="AI993">
        <v>35386291</v>
      </c>
      <c r="AJ993">
        <v>993</v>
      </c>
      <c r="AK993">
        <v>0</v>
      </c>
      <c r="AL993">
        <v>0</v>
      </c>
      <c r="AM993">
        <v>0</v>
      </c>
      <c r="AN993">
        <v>0</v>
      </c>
      <c r="AO993">
        <v>0</v>
      </c>
      <c r="AP993">
        <v>0</v>
      </c>
      <c r="AQ993">
        <v>0</v>
      </c>
      <c r="AR993">
        <v>0</v>
      </c>
    </row>
    <row r="994" spans="1:44" x14ac:dyDescent="0.2">
      <c r="A994">
        <f>ROW(Source!A3109)</f>
        <v>3109</v>
      </c>
      <c r="B994">
        <v>35386296</v>
      </c>
      <c r="C994">
        <v>35386289</v>
      </c>
      <c r="D994">
        <v>35115233</v>
      </c>
      <c r="E994">
        <v>1</v>
      </c>
      <c r="F994">
        <v>1</v>
      </c>
      <c r="G994">
        <v>15872964</v>
      </c>
      <c r="H994">
        <v>3</v>
      </c>
      <c r="I994" t="s">
        <v>1114</v>
      </c>
      <c r="J994" t="s">
        <v>1115</v>
      </c>
      <c r="K994" t="s">
        <v>1116</v>
      </c>
      <c r="L994">
        <v>1339</v>
      </c>
      <c r="N994">
        <v>1007</v>
      </c>
      <c r="O994" t="s">
        <v>1117</v>
      </c>
      <c r="P994" t="s">
        <v>1117</v>
      </c>
      <c r="Q994">
        <v>1</v>
      </c>
      <c r="X994">
        <v>1.7600000000000001E-2</v>
      </c>
      <c r="Y994">
        <v>54.81</v>
      </c>
      <c r="Z994">
        <v>0</v>
      </c>
      <c r="AA994">
        <v>0</v>
      </c>
      <c r="AB994">
        <v>0</v>
      </c>
      <c r="AC994">
        <v>0</v>
      </c>
      <c r="AD994">
        <v>1</v>
      </c>
      <c r="AE994">
        <v>0</v>
      </c>
      <c r="AF994" t="s">
        <v>3</v>
      </c>
      <c r="AG994">
        <v>1.7600000000000001E-2</v>
      </c>
      <c r="AH994">
        <v>2</v>
      </c>
      <c r="AI994">
        <v>35386292</v>
      </c>
      <c r="AJ994">
        <v>994</v>
      </c>
      <c r="AK994">
        <v>0</v>
      </c>
      <c r="AL994">
        <v>0</v>
      </c>
      <c r="AM994">
        <v>0</v>
      </c>
      <c r="AN994">
        <v>0</v>
      </c>
      <c r="AO994">
        <v>0</v>
      </c>
      <c r="AP994">
        <v>0</v>
      </c>
      <c r="AQ994">
        <v>0</v>
      </c>
      <c r="AR994">
        <v>0</v>
      </c>
    </row>
    <row r="995" spans="1:44" x14ac:dyDescent="0.2">
      <c r="A995">
        <f>ROW(Source!A3109)</f>
        <v>3109</v>
      </c>
      <c r="B995">
        <v>35386297</v>
      </c>
      <c r="C995">
        <v>35386289</v>
      </c>
      <c r="D995">
        <v>35117602</v>
      </c>
      <c r="E995">
        <v>1</v>
      </c>
      <c r="F995">
        <v>1</v>
      </c>
      <c r="G995">
        <v>15872964</v>
      </c>
      <c r="H995">
        <v>3</v>
      </c>
      <c r="I995" t="s">
        <v>1118</v>
      </c>
      <c r="J995" t="s">
        <v>1119</v>
      </c>
      <c r="K995" t="s">
        <v>1120</v>
      </c>
      <c r="L995">
        <v>1354</v>
      </c>
      <c r="N995">
        <v>1010</v>
      </c>
      <c r="O995" t="s">
        <v>52</v>
      </c>
      <c r="P995" t="s">
        <v>52</v>
      </c>
      <c r="Q995">
        <v>1</v>
      </c>
      <c r="X995">
        <v>6.7000000000000002E-3</v>
      </c>
      <c r="Y995">
        <v>16620.27</v>
      </c>
      <c r="Z995">
        <v>0</v>
      </c>
      <c r="AA995">
        <v>0</v>
      </c>
      <c r="AB995">
        <v>0</v>
      </c>
      <c r="AC995">
        <v>0</v>
      </c>
      <c r="AD995">
        <v>1</v>
      </c>
      <c r="AE995">
        <v>0</v>
      </c>
      <c r="AF995" t="s">
        <v>3</v>
      </c>
      <c r="AG995">
        <v>6.7000000000000002E-3</v>
      </c>
      <c r="AH995">
        <v>2</v>
      </c>
      <c r="AI995">
        <v>35386293</v>
      </c>
      <c r="AJ995">
        <v>995</v>
      </c>
      <c r="AK995">
        <v>0</v>
      </c>
      <c r="AL995">
        <v>0</v>
      </c>
      <c r="AM995">
        <v>0</v>
      </c>
      <c r="AN995">
        <v>0</v>
      </c>
      <c r="AO995">
        <v>0</v>
      </c>
      <c r="AP995">
        <v>0</v>
      </c>
      <c r="AQ995">
        <v>0</v>
      </c>
      <c r="AR995">
        <v>0</v>
      </c>
    </row>
    <row r="996" spans="1:44" x14ac:dyDescent="0.2">
      <c r="A996">
        <f>ROW(Source!A3110)</f>
        <v>3110</v>
      </c>
      <c r="B996">
        <v>35386302</v>
      </c>
      <c r="C996">
        <v>35386298</v>
      </c>
      <c r="D996">
        <v>35111398</v>
      </c>
      <c r="E996">
        <v>15872964</v>
      </c>
      <c r="F996">
        <v>1</v>
      </c>
      <c r="G996">
        <v>15872964</v>
      </c>
      <c r="H996">
        <v>1</v>
      </c>
      <c r="I996" t="s">
        <v>982</v>
      </c>
      <c r="J996" t="s">
        <v>3</v>
      </c>
      <c r="K996" t="s">
        <v>983</v>
      </c>
      <c r="L996">
        <v>1191</v>
      </c>
      <c r="N996">
        <v>1013</v>
      </c>
      <c r="O996" t="s">
        <v>984</v>
      </c>
      <c r="P996" t="s">
        <v>984</v>
      </c>
      <c r="Q996">
        <v>1</v>
      </c>
      <c r="X996">
        <v>14</v>
      </c>
      <c r="Y996">
        <v>0</v>
      </c>
      <c r="Z996">
        <v>0</v>
      </c>
      <c r="AA996">
        <v>0</v>
      </c>
      <c r="AB996">
        <v>0</v>
      </c>
      <c r="AC996">
        <v>0</v>
      </c>
      <c r="AD996">
        <v>1</v>
      </c>
      <c r="AE996">
        <v>1</v>
      </c>
      <c r="AF996" t="s">
        <v>3</v>
      </c>
      <c r="AG996">
        <v>14</v>
      </c>
      <c r="AH996">
        <v>2</v>
      </c>
      <c r="AI996">
        <v>35386299</v>
      </c>
      <c r="AJ996">
        <v>996</v>
      </c>
      <c r="AK996">
        <v>0</v>
      </c>
      <c r="AL996">
        <v>0</v>
      </c>
      <c r="AM996">
        <v>0</v>
      </c>
      <c r="AN996">
        <v>0</v>
      </c>
      <c r="AO996">
        <v>0</v>
      </c>
      <c r="AP996">
        <v>0</v>
      </c>
      <c r="AQ996">
        <v>0</v>
      </c>
      <c r="AR996">
        <v>0</v>
      </c>
    </row>
    <row r="997" spans="1:44" x14ac:dyDescent="0.2">
      <c r="A997">
        <f>ROW(Source!A3110)</f>
        <v>3110</v>
      </c>
      <c r="B997">
        <v>35386303</v>
      </c>
      <c r="C997">
        <v>35386298</v>
      </c>
      <c r="D997">
        <v>35112687</v>
      </c>
      <c r="E997">
        <v>1</v>
      </c>
      <c r="F997">
        <v>1</v>
      </c>
      <c r="G997">
        <v>15872964</v>
      </c>
      <c r="H997">
        <v>2</v>
      </c>
      <c r="I997" t="s">
        <v>1121</v>
      </c>
      <c r="J997" t="s">
        <v>1122</v>
      </c>
      <c r="K997" t="s">
        <v>1123</v>
      </c>
      <c r="L997">
        <v>1368</v>
      </c>
      <c r="N997">
        <v>1011</v>
      </c>
      <c r="O997" t="s">
        <v>988</v>
      </c>
      <c r="P997" t="s">
        <v>988</v>
      </c>
      <c r="Q997">
        <v>1</v>
      </c>
      <c r="X997">
        <v>3.65</v>
      </c>
      <c r="Y997">
        <v>0</v>
      </c>
      <c r="Z997">
        <v>1635</v>
      </c>
      <c r="AA997">
        <v>832.91</v>
      </c>
      <c r="AB997">
        <v>0</v>
      </c>
      <c r="AC997">
        <v>0</v>
      </c>
      <c r="AD997">
        <v>1</v>
      </c>
      <c r="AE997">
        <v>0</v>
      </c>
      <c r="AF997" t="s">
        <v>3</v>
      </c>
      <c r="AG997">
        <v>3.65</v>
      </c>
      <c r="AH997">
        <v>2</v>
      </c>
      <c r="AI997">
        <v>35386300</v>
      </c>
      <c r="AJ997">
        <v>997</v>
      </c>
      <c r="AK997">
        <v>0</v>
      </c>
      <c r="AL997">
        <v>0</v>
      </c>
      <c r="AM997">
        <v>0</v>
      </c>
      <c r="AN997">
        <v>0</v>
      </c>
      <c r="AO997">
        <v>0</v>
      </c>
      <c r="AP997">
        <v>0</v>
      </c>
      <c r="AQ997">
        <v>0</v>
      </c>
      <c r="AR997">
        <v>0</v>
      </c>
    </row>
    <row r="998" spans="1:44" x14ac:dyDescent="0.2">
      <c r="A998">
        <f>ROW(Source!A3110)</f>
        <v>3110</v>
      </c>
      <c r="B998">
        <v>35386304</v>
      </c>
      <c r="C998">
        <v>35386298</v>
      </c>
      <c r="D998">
        <v>35113169</v>
      </c>
      <c r="E998">
        <v>1</v>
      </c>
      <c r="F998">
        <v>1</v>
      </c>
      <c r="G998">
        <v>15872964</v>
      </c>
      <c r="H998">
        <v>2</v>
      </c>
      <c r="I998" t="s">
        <v>1124</v>
      </c>
      <c r="J998" t="s">
        <v>1125</v>
      </c>
      <c r="K998" t="s">
        <v>1126</v>
      </c>
      <c r="L998">
        <v>1368</v>
      </c>
      <c r="N998">
        <v>1011</v>
      </c>
      <c r="O998" t="s">
        <v>988</v>
      </c>
      <c r="P998" t="s">
        <v>988</v>
      </c>
      <c r="Q998">
        <v>1</v>
      </c>
      <c r="X998">
        <v>3.65</v>
      </c>
      <c r="Y998">
        <v>0</v>
      </c>
      <c r="Z998">
        <v>7.15</v>
      </c>
      <c r="AA998">
        <v>0.09</v>
      </c>
      <c r="AB998">
        <v>0</v>
      </c>
      <c r="AC998">
        <v>0</v>
      </c>
      <c r="AD998">
        <v>1</v>
      </c>
      <c r="AE998">
        <v>0</v>
      </c>
      <c r="AF998" t="s">
        <v>3</v>
      </c>
      <c r="AG998">
        <v>3.65</v>
      </c>
      <c r="AH998">
        <v>2</v>
      </c>
      <c r="AI998">
        <v>35386301</v>
      </c>
      <c r="AJ998">
        <v>998</v>
      </c>
      <c r="AK998">
        <v>0</v>
      </c>
      <c r="AL998">
        <v>0</v>
      </c>
      <c r="AM998">
        <v>0</v>
      </c>
      <c r="AN998">
        <v>0</v>
      </c>
      <c r="AO998">
        <v>0</v>
      </c>
      <c r="AP998">
        <v>0</v>
      </c>
      <c r="AQ998">
        <v>0</v>
      </c>
      <c r="AR998">
        <v>0</v>
      </c>
    </row>
    <row r="999" spans="1:44" x14ac:dyDescent="0.2">
      <c r="A999">
        <f>ROW(Source!A3113)</f>
        <v>3113</v>
      </c>
      <c r="B999">
        <v>35386310</v>
      </c>
      <c r="C999">
        <v>35386307</v>
      </c>
      <c r="D999">
        <v>35111398</v>
      </c>
      <c r="E999">
        <v>15872964</v>
      </c>
      <c r="F999">
        <v>1</v>
      </c>
      <c r="G999">
        <v>15872964</v>
      </c>
      <c r="H999">
        <v>1</v>
      </c>
      <c r="I999" t="s">
        <v>982</v>
      </c>
      <c r="J999" t="s">
        <v>3</v>
      </c>
      <c r="K999" t="s">
        <v>983</v>
      </c>
      <c r="L999">
        <v>1191</v>
      </c>
      <c r="N999">
        <v>1013</v>
      </c>
      <c r="O999" t="s">
        <v>984</v>
      </c>
      <c r="P999" t="s">
        <v>984</v>
      </c>
      <c r="Q999">
        <v>1</v>
      </c>
      <c r="X999">
        <v>42.81</v>
      </c>
      <c r="Y999">
        <v>0</v>
      </c>
      <c r="Z999">
        <v>0</v>
      </c>
      <c r="AA999">
        <v>0</v>
      </c>
      <c r="AB999">
        <v>0</v>
      </c>
      <c r="AC999">
        <v>0</v>
      </c>
      <c r="AD999">
        <v>1</v>
      </c>
      <c r="AE999">
        <v>1</v>
      </c>
      <c r="AF999" t="s">
        <v>3</v>
      </c>
      <c r="AG999">
        <v>42.81</v>
      </c>
      <c r="AH999">
        <v>2</v>
      </c>
      <c r="AI999">
        <v>35386308</v>
      </c>
      <c r="AJ999">
        <v>999</v>
      </c>
      <c r="AK999">
        <v>0</v>
      </c>
      <c r="AL999">
        <v>0</v>
      </c>
      <c r="AM999">
        <v>0</v>
      </c>
      <c r="AN999">
        <v>0</v>
      </c>
      <c r="AO999">
        <v>0</v>
      </c>
      <c r="AP999">
        <v>0</v>
      </c>
      <c r="AQ999">
        <v>0</v>
      </c>
      <c r="AR999">
        <v>0</v>
      </c>
    </row>
    <row r="1000" spans="1:44" x14ac:dyDescent="0.2">
      <c r="A1000">
        <f>ROW(Source!A3113)</f>
        <v>3113</v>
      </c>
      <c r="B1000">
        <v>35386311</v>
      </c>
      <c r="C1000">
        <v>35386307</v>
      </c>
      <c r="D1000">
        <v>35113206</v>
      </c>
      <c r="E1000">
        <v>1</v>
      </c>
      <c r="F1000">
        <v>1</v>
      </c>
      <c r="G1000">
        <v>15872964</v>
      </c>
      <c r="H1000">
        <v>2</v>
      </c>
      <c r="I1000" t="s">
        <v>989</v>
      </c>
      <c r="J1000" t="s">
        <v>990</v>
      </c>
      <c r="K1000" t="s">
        <v>991</v>
      </c>
      <c r="L1000">
        <v>1368</v>
      </c>
      <c r="N1000">
        <v>1011</v>
      </c>
      <c r="O1000" t="s">
        <v>988</v>
      </c>
      <c r="P1000" t="s">
        <v>988</v>
      </c>
      <c r="Q1000">
        <v>1</v>
      </c>
      <c r="X1000">
        <v>6.9</v>
      </c>
      <c r="Y1000">
        <v>0</v>
      </c>
      <c r="Z1000">
        <v>4.72</v>
      </c>
      <c r="AA1000">
        <v>0.1</v>
      </c>
      <c r="AB1000">
        <v>0</v>
      </c>
      <c r="AC1000">
        <v>0</v>
      </c>
      <c r="AD1000">
        <v>1</v>
      </c>
      <c r="AE1000">
        <v>0</v>
      </c>
      <c r="AF1000" t="s">
        <v>3</v>
      </c>
      <c r="AG1000">
        <v>6.9</v>
      </c>
      <c r="AH1000">
        <v>2</v>
      </c>
      <c r="AI1000">
        <v>35386309</v>
      </c>
      <c r="AJ1000">
        <v>1000</v>
      </c>
      <c r="AK1000">
        <v>0</v>
      </c>
      <c r="AL1000">
        <v>0</v>
      </c>
      <c r="AM1000">
        <v>0</v>
      </c>
      <c r="AN1000">
        <v>0</v>
      </c>
      <c r="AO1000">
        <v>0</v>
      </c>
      <c r="AP1000">
        <v>0</v>
      </c>
      <c r="AQ1000">
        <v>0</v>
      </c>
      <c r="AR1000">
        <v>0</v>
      </c>
    </row>
    <row r="1001" spans="1:44" x14ac:dyDescent="0.2">
      <c r="A1001">
        <f>ROW(Source!A3114)</f>
        <v>3114</v>
      </c>
      <c r="B1001">
        <v>35386315</v>
      </c>
      <c r="C1001">
        <v>35386312</v>
      </c>
      <c r="D1001">
        <v>35111398</v>
      </c>
      <c r="E1001">
        <v>15872964</v>
      </c>
      <c r="F1001">
        <v>1</v>
      </c>
      <c r="G1001">
        <v>15872964</v>
      </c>
      <c r="H1001">
        <v>1</v>
      </c>
      <c r="I1001" t="s">
        <v>982</v>
      </c>
      <c r="J1001" t="s">
        <v>3</v>
      </c>
      <c r="K1001" t="s">
        <v>983</v>
      </c>
      <c r="L1001">
        <v>1191</v>
      </c>
      <c r="N1001">
        <v>1013</v>
      </c>
      <c r="O1001" t="s">
        <v>984</v>
      </c>
      <c r="P1001" t="s">
        <v>984</v>
      </c>
      <c r="Q1001">
        <v>1</v>
      </c>
      <c r="X1001">
        <v>39.22</v>
      </c>
      <c r="Y1001">
        <v>0</v>
      </c>
      <c r="Z1001">
        <v>0</v>
      </c>
      <c r="AA1001">
        <v>0</v>
      </c>
      <c r="AB1001">
        <v>0</v>
      </c>
      <c r="AC1001">
        <v>0</v>
      </c>
      <c r="AD1001">
        <v>1</v>
      </c>
      <c r="AE1001">
        <v>1</v>
      </c>
      <c r="AF1001" t="s">
        <v>3</v>
      </c>
      <c r="AG1001">
        <v>39.22</v>
      </c>
      <c r="AH1001">
        <v>2</v>
      </c>
      <c r="AI1001">
        <v>35386313</v>
      </c>
      <c r="AJ1001">
        <v>1001</v>
      </c>
      <c r="AK1001">
        <v>0</v>
      </c>
      <c r="AL1001">
        <v>0</v>
      </c>
      <c r="AM1001">
        <v>0</v>
      </c>
      <c r="AN1001">
        <v>0</v>
      </c>
      <c r="AO1001">
        <v>0</v>
      </c>
      <c r="AP1001">
        <v>0</v>
      </c>
      <c r="AQ1001">
        <v>0</v>
      </c>
      <c r="AR1001">
        <v>0</v>
      </c>
    </row>
    <row r="1002" spans="1:44" x14ac:dyDescent="0.2">
      <c r="A1002">
        <f>ROW(Source!A3114)</f>
        <v>3114</v>
      </c>
      <c r="B1002">
        <v>35386316</v>
      </c>
      <c r="C1002">
        <v>35386312</v>
      </c>
      <c r="D1002">
        <v>35113206</v>
      </c>
      <c r="E1002">
        <v>1</v>
      </c>
      <c r="F1002">
        <v>1</v>
      </c>
      <c r="G1002">
        <v>15872964</v>
      </c>
      <c r="H1002">
        <v>2</v>
      </c>
      <c r="I1002" t="s">
        <v>989</v>
      </c>
      <c r="J1002" t="s">
        <v>990</v>
      </c>
      <c r="K1002" t="s">
        <v>991</v>
      </c>
      <c r="L1002">
        <v>1368</v>
      </c>
      <c r="N1002">
        <v>1011</v>
      </c>
      <c r="O1002" t="s">
        <v>988</v>
      </c>
      <c r="P1002" t="s">
        <v>988</v>
      </c>
      <c r="Q1002">
        <v>1</v>
      </c>
      <c r="X1002">
        <v>6.9</v>
      </c>
      <c r="Y1002">
        <v>0</v>
      </c>
      <c r="Z1002">
        <v>4.72</v>
      </c>
      <c r="AA1002">
        <v>0.1</v>
      </c>
      <c r="AB1002">
        <v>0</v>
      </c>
      <c r="AC1002">
        <v>0</v>
      </c>
      <c r="AD1002">
        <v>1</v>
      </c>
      <c r="AE1002">
        <v>0</v>
      </c>
      <c r="AF1002" t="s">
        <v>3</v>
      </c>
      <c r="AG1002">
        <v>6.9</v>
      </c>
      <c r="AH1002">
        <v>2</v>
      </c>
      <c r="AI1002">
        <v>35386314</v>
      </c>
      <c r="AJ1002">
        <v>1002</v>
      </c>
      <c r="AK1002">
        <v>0</v>
      </c>
      <c r="AL1002">
        <v>0</v>
      </c>
      <c r="AM1002">
        <v>0</v>
      </c>
      <c r="AN1002">
        <v>0</v>
      </c>
      <c r="AO1002">
        <v>0</v>
      </c>
      <c r="AP1002">
        <v>0</v>
      </c>
      <c r="AQ1002">
        <v>0</v>
      </c>
      <c r="AR1002">
        <v>0</v>
      </c>
    </row>
    <row r="1003" spans="1:44" x14ac:dyDescent="0.2">
      <c r="A1003">
        <f>ROW(Source!A3115)</f>
        <v>3115</v>
      </c>
      <c r="B1003">
        <v>35386319</v>
      </c>
      <c r="C1003">
        <v>35386317</v>
      </c>
      <c r="D1003">
        <v>35111398</v>
      </c>
      <c r="E1003">
        <v>15872964</v>
      </c>
      <c r="F1003">
        <v>1</v>
      </c>
      <c r="G1003">
        <v>15872964</v>
      </c>
      <c r="H1003">
        <v>1</v>
      </c>
      <c r="I1003" t="s">
        <v>982</v>
      </c>
      <c r="J1003" t="s">
        <v>3</v>
      </c>
      <c r="K1003" t="s">
        <v>983</v>
      </c>
      <c r="L1003">
        <v>1191</v>
      </c>
      <c r="N1003">
        <v>1013</v>
      </c>
      <c r="O1003" t="s">
        <v>984</v>
      </c>
      <c r="P1003" t="s">
        <v>984</v>
      </c>
      <c r="Q1003">
        <v>1</v>
      </c>
      <c r="X1003">
        <v>34.630000000000003</v>
      </c>
      <c r="Y1003">
        <v>0</v>
      </c>
      <c r="Z1003">
        <v>0</v>
      </c>
      <c r="AA1003">
        <v>0</v>
      </c>
      <c r="AB1003">
        <v>0</v>
      </c>
      <c r="AC1003">
        <v>0</v>
      </c>
      <c r="AD1003">
        <v>1</v>
      </c>
      <c r="AE1003">
        <v>1</v>
      </c>
      <c r="AF1003" t="s">
        <v>3</v>
      </c>
      <c r="AG1003">
        <v>34.630000000000003</v>
      </c>
      <c r="AH1003">
        <v>2</v>
      </c>
      <c r="AI1003">
        <v>35386318</v>
      </c>
      <c r="AJ1003">
        <v>1003</v>
      </c>
      <c r="AK1003">
        <v>0</v>
      </c>
      <c r="AL1003">
        <v>0</v>
      </c>
      <c r="AM1003">
        <v>0</v>
      </c>
      <c r="AN1003">
        <v>0</v>
      </c>
      <c r="AO1003">
        <v>0</v>
      </c>
      <c r="AP1003">
        <v>0</v>
      </c>
      <c r="AQ1003">
        <v>0</v>
      </c>
      <c r="AR1003">
        <v>0</v>
      </c>
    </row>
    <row r="1004" spans="1:44" x14ac:dyDescent="0.2">
      <c r="A1004">
        <f>ROW(Source!A3151)</f>
        <v>3151</v>
      </c>
      <c r="B1004">
        <v>35386380</v>
      </c>
      <c r="C1004">
        <v>35386378</v>
      </c>
      <c r="D1004">
        <v>35111398</v>
      </c>
      <c r="E1004">
        <v>15872964</v>
      </c>
      <c r="F1004">
        <v>1</v>
      </c>
      <c r="G1004">
        <v>15872964</v>
      </c>
      <c r="H1004">
        <v>1</v>
      </c>
      <c r="I1004" t="s">
        <v>982</v>
      </c>
      <c r="J1004" t="s">
        <v>3</v>
      </c>
      <c r="K1004" t="s">
        <v>983</v>
      </c>
      <c r="L1004">
        <v>1191</v>
      </c>
      <c r="N1004">
        <v>1013</v>
      </c>
      <c r="O1004" t="s">
        <v>984</v>
      </c>
      <c r="P1004" t="s">
        <v>984</v>
      </c>
      <c r="Q1004">
        <v>1</v>
      </c>
      <c r="X1004">
        <v>5.84</v>
      </c>
      <c r="Y1004">
        <v>0</v>
      </c>
      <c r="Z1004">
        <v>0</v>
      </c>
      <c r="AA1004">
        <v>0</v>
      </c>
      <c r="AB1004">
        <v>0</v>
      </c>
      <c r="AC1004">
        <v>0</v>
      </c>
      <c r="AD1004">
        <v>1</v>
      </c>
      <c r="AE1004">
        <v>1</v>
      </c>
      <c r="AF1004" t="s">
        <v>3</v>
      </c>
      <c r="AG1004">
        <v>5.84</v>
      </c>
      <c r="AH1004">
        <v>2</v>
      </c>
      <c r="AI1004">
        <v>35386379</v>
      </c>
      <c r="AJ1004">
        <v>1004</v>
      </c>
      <c r="AK1004">
        <v>0</v>
      </c>
      <c r="AL1004">
        <v>0</v>
      </c>
      <c r="AM1004">
        <v>0</v>
      </c>
      <c r="AN1004">
        <v>0</v>
      </c>
      <c r="AO1004">
        <v>0</v>
      </c>
      <c r="AP1004">
        <v>0</v>
      </c>
      <c r="AQ1004">
        <v>0</v>
      </c>
      <c r="AR1004">
        <v>0</v>
      </c>
    </row>
    <row r="1005" spans="1:44" x14ac:dyDescent="0.2">
      <c r="A1005">
        <f>ROW(Source!A3152)</f>
        <v>3152</v>
      </c>
      <c r="B1005">
        <v>35386386</v>
      </c>
      <c r="C1005">
        <v>35386381</v>
      </c>
      <c r="D1005">
        <v>35111398</v>
      </c>
      <c r="E1005">
        <v>15872964</v>
      </c>
      <c r="F1005">
        <v>1</v>
      </c>
      <c r="G1005">
        <v>15872964</v>
      </c>
      <c r="H1005">
        <v>1</v>
      </c>
      <c r="I1005" t="s">
        <v>982</v>
      </c>
      <c r="J1005" t="s">
        <v>3</v>
      </c>
      <c r="K1005" t="s">
        <v>983</v>
      </c>
      <c r="L1005">
        <v>1191</v>
      </c>
      <c r="N1005">
        <v>1013</v>
      </c>
      <c r="O1005" t="s">
        <v>984</v>
      </c>
      <c r="P1005" t="s">
        <v>984</v>
      </c>
      <c r="Q1005">
        <v>1</v>
      </c>
      <c r="X1005">
        <v>0.42</v>
      </c>
      <c r="Y1005">
        <v>0</v>
      </c>
      <c r="Z1005">
        <v>0</v>
      </c>
      <c r="AA1005">
        <v>0</v>
      </c>
      <c r="AB1005">
        <v>0</v>
      </c>
      <c r="AC1005">
        <v>0</v>
      </c>
      <c r="AD1005">
        <v>1</v>
      </c>
      <c r="AE1005">
        <v>1</v>
      </c>
      <c r="AF1005" t="s">
        <v>3</v>
      </c>
      <c r="AG1005">
        <v>0.42</v>
      </c>
      <c r="AH1005">
        <v>2</v>
      </c>
      <c r="AI1005">
        <v>35386382</v>
      </c>
      <c r="AJ1005">
        <v>1005</v>
      </c>
      <c r="AK1005">
        <v>0</v>
      </c>
      <c r="AL1005">
        <v>0</v>
      </c>
      <c r="AM1005">
        <v>0</v>
      </c>
      <c r="AN1005">
        <v>0</v>
      </c>
      <c r="AO1005">
        <v>0</v>
      </c>
      <c r="AP1005">
        <v>0</v>
      </c>
      <c r="AQ1005">
        <v>0</v>
      </c>
      <c r="AR1005">
        <v>0</v>
      </c>
    </row>
    <row r="1006" spans="1:44" x14ac:dyDescent="0.2">
      <c r="A1006">
        <f>ROW(Source!A3152)</f>
        <v>3152</v>
      </c>
      <c r="B1006">
        <v>35386387</v>
      </c>
      <c r="C1006">
        <v>35386381</v>
      </c>
      <c r="D1006">
        <v>35113190</v>
      </c>
      <c r="E1006">
        <v>1</v>
      </c>
      <c r="F1006">
        <v>1</v>
      </c>
      <c r="G1006">
        <v>15872964</v>
      </c>
      <c r="H1006">
        <v>2</v>
      </c>
      <c r="I1006" t="s">
        <v>1111</v>
      </c>
      <c r="J1006" t="s">
        <v>1112</v>
      </c>
      <c r="K1006" t="s">
        <v>1113</v>
      </c>
      <c r="L1006">
        <v>1368</v>
      </c>
      <c r="N1006">
        <v>1011</v>
      </c>
      <c r="O1006" t="s">
        <v>988</v>
      </c>
      <c r="P1006" t="s">
        <v>988</v>
      </c>
      <c r="Q1006">
        <v>1</v>
      </c>
      <c r="X1006">
        <v>0.2</v>
      </c>
      <c r="Y1006">
        <v>0</v>
      </c>
      <c r="Z1006">
        <v>44.94</v>
      </c>
      <c r="AA1006">
        <v>0.64</v>
      </c>
      <c r="AB1006">
        <v>0</v>
      </c>
      <c r="AC1006">
        <v>0</v>
      </c>
      <c r="AD1006">
        <v>1</v>
      </c>
      <c r="AE1006">
        <v>0</v>
      </c>
      <c r="AF1006" t="s">
        <v>3</v>
      </c>
      <c r="AG1006">
        <v>0.2</v>
      </c>
      <c r="AH1006">
        <v>2</v>
      </c>
      <c r="AI1006">
        <v>35386383</v>
      </c>
      <c r="AJ1006">
        <v>1006</v>
      </c>
      <c r="AK1006">
        <v>0</v>
      </c>
      <c r="AL1006">
        <v>0</v>
      </c>
      <c r="AM1006">
        <v>0</v>
      </c>
      <c r="AN1006">
        <v>0</v>
      </c>
      <c r="AO1006">
        <v>0</v>
      </c>
      <c r="AP1006">
        <v>0</v>
      </c>
      <c r="AQ1006">
        <v>0</v>
      </c>
      <c r="AR1006">
        <v>0</v>
      </c>
    </row>
    <row r="1007" spans="1:44" x14ac:dyDescent="0.2">
      <c r="A1007">
        <f>ROW(Source!A3152)</f>
        <v>3152</v>
      </c>
      <c r="B1007">
        <v>35386388</v>
      </c>
      <c r="C1007">
        <v>35386381</v>
      </c>
      <c r="D1007">
        <v>35115233</v>
      </c>
      <c r="E1007">
        <v>1</v>
      </c>
      <c r="F1007">
        <v>1</v>
      </c>
      <c r="G1007">
        <v>15872964</v>
      </c>
      <c r="H1007">
        <v>3</v>
      </c>
      <c r="I1007" t="s">
        <v>1114</v>
      </c>
      <c r="J1007" t="s">
        <v>1115</v>
      </c>
      <c r="K1007" t="s">
        <v>1116</v>
      </c>
      <c r="L1007">
        <v>1339</v>
      </c>
      <c r="N1007">
        <v>1007</v>
      </c>
      <c r="O1007" t="s">
        <v>1117</v>
      </c>
      <c r="P1007" t="s">
        <v>1117</v>
      </c>
      <c r="Q1007">
        <v>1</v>
      </c>
      <c r="X1007">
        <v>1.7600000000000001E-2</v>
      </c>
      <c r="Y1007">
        <v>54.81</v>
      </c>
      <c r="Z1007">
        <v>0</v>
      </c>
      <c r="AA1007">
        <v>0</v>
      </c>
      <c r="AB1007">
        <v>0</v>
      </c>
      <c r="AC1007">
        <v>0</v>
      </c>
      <c r="AD1007">
        <v>1</v>
      </c>
      <c r="AE1007">
        <v>0</v>
      </c>
      <c r="AF1007" t="s">
        <v>3</v>
      </c>
      <c r="AG1007">
        <v>1.7600000000000001E-2</v>
      </c>
      <c r="AH1007">
        <v>2</v>
      </c>
      <c r="AI1007">
        <v>35386384</v>
      </c>
      <c r="AJ1007">
        <v>1007</v>
      </c>
      <c r="AK1007">
        <v>0</v>
      </c>
      <c r="AL1007">
        <v>0</v>
      </c>
      <c r="AM1007">
        <v>0</v>
      </c>
      <c r="AN1007">
        <v>0</v>
      </c>
      <c r="AO1007">
        <v>0</v>
      </c>
      <c r="AP1007">
        <v>0</v>
      </c>
      <c r="AQ1007">
        <v>0</v>
      </c>
      <c r="AR1007">
        <v>0</v>
      </c>
    </row>
    <row r="1008" spans="1:44" x14ac:dyDescent="0.2">
      <c r="A1008">
        <f>ROW(Source!A3152)</f>
        <v>3152</v>
      </c>
      <c r="B1008">
        <v>35386389</v>
      </c>
      <c r="C1008">
        <v>35386381</v>
      </c>
      <c r="D1008">
        <v>35117602</v>
      </c>
      <c r="E1008">
        <v>1</v>
      </c>
      <c r="F1008">
        <v>1</v>
      </c>
      <c r="G1008">
        <v>15872964</v>
      </c>
      <c r="H1008">
        <v>3</v>
      </c>
      <c r="I1008" t="s">
        <v>1118</v>
      </c>
      <c r="J1008" t="s">
        <v>1119</v>
      </c>
      <c r="K1008" t="s">
        <v>1120</v>
      </c>
      <c r="L1008">
        <v>1354</v>
      </c>
      <c r="N1008">
        <v>1010</v>
      </c>
      <c r="O1008" t="s">
        <v>52</v>
      </c>
      <c r="P1008" t="s">
        <v>52</v>
      </c>
      <c r="Q1008">
        <v>1</v>
      </c>
      <c r="X1008">
        <v>6.7000000000000002E-3</v>
      </c>
      <c r="Y1008">
        <v>16620.27</v>
      </c>
      <c r="Z1008">
        <v>0</v>
      </c>
      <c r="AA1008">
        <v>0</v>
      </c>
      <c r="AB1008">
        <v>0</v>
      </c>
      <c r="AC1008">
        <v>0</v>
      </c>
      <c r="AD1008">
        <v>1</v>
      </c>
      <c r="AE1008">
        <v>0</v>
      </c>
      <c r="AF1008" t="s">
        <v>3</v>
      </c>
      <c r="AG1008">
        <v>6.7000000000000002E-3</v>
      </c>
      <c r="AH1008">
        <v>2</v>
      </c>
      <c r="AI1008">
        <v>35386385</v>
      </c>
      <c r="AJ1008">
        <v>1008</v>
      </c>
      <c r="AK1008">
        <v>0</v>
      </c>
      <c r="AL1008">
        <v>0</v>
      </c>
      <c r="AM1008">
        <v>0</v>
      </c>
      <c r="AN1008">
        <v>0</v>
      </c>
      <c r="AO1008">
        <v>0</v>
      </c>
      <c r="AP1008">
        <v>0</v>
      </c>
      <c r="AQ1008">
        <v>0</v>
      </c>
      <c r="AR1008">
        <v>0</v>
      </c>
    </row>
    <row r="1009" spans="1:44" x14ac:dyDescent="0.2">
      <c r="A1009">
        <f>ROW(Source!A3153)</f>
        <v>3153</v>
      </c>
      <c r="B1009">
        <v>35386394</v>
      </c>
      <c r="C1009">
        <v>35386390</v>
      </c>
      <c r="D1009">
        <v>35111398</v>
      </c>
      <c r="E1009">
        <v>15872964</v>
      </c>
      <c r="F1009">
        <v>1</v>
      </c>
      <c r="G1009">
        <v>15872964</v>
      </c>
      <c r="H1009">
        <v>1</v>
      </c>
      <c r="I1009" t="s">
        <v>982</v>
      </c>
      <c r="J1009" t="s">
        <v>3</v>
      </c>
      <c r="K1009" t="s">
        <v>983</v>
      </c>
      <c r="L1009">
        <v>1191</v>
      </c>
      <c r="N1009">
        <v>1013</v>
      </c>
      <c r="O1009" t="s">
        <v>984</v>
      </c>
      <c r="P1009" t="s">
        <v>984</v>
      </c>
      <c r="Q1009">
        <v>1</v>
      </c>
      <c r="X1009">
        <v>14</v>
      </c>
      <c r="Y1009">
        <v>0</v>
      </c>
      <c r="Z1009">
        <v>0</v>
      </c>
      <c r="AA1009">
        <v>0</v>
      </c>
      <c r="AB1009">
        <v>0</v>
      </c>
      <c r="AC1009">
        <v>0</v>
      </c>
      <c r="AD1009">
        <v>1</v>
      </c>
      <c r="AE1009">
        <v>1</v>
      </c>
      <c r="AF1009" t="s">
        <v>3</v>
      </c>
      <c r="AG1009">
        <v>14</v>
      </c>
      <c r="AH1009">
        <v>2</v>
      </c>
      <c r="AI1009">
        <v>35386391</v>
      </c>
      <c r="AJ1009">
        <v>1009</v>
      </c>
      <c r="AK1009">
        <v>0</v>
      </c>
      <c r="AL1009">
        <v>0</v>
      </c>
      <c r="AM1009">
        <v>0</v>
      </c>
      <c r="AN1009">
        <v>0</v>
      </c>
      <c r="AO1009">
        <v>0</v>
      </c>
      <c r="AP1009">
        <v>0</v>
      </c>
      <c r="AQ1009">
        <v>0</v>
      </c>
      <c r="AR1009">
        <v>0</v>
      </c>
    </row>
    <row r="1010" spans="1:44" x14ac:dyDescent="0.2">
      <c r="A1010">
        <f>ROW(Source!A3153)</f>
        <v>3153</v>
      </c>
      <c r="B1010">
        <v>35386395</v>
      </c>
      <c r="C1010">
        <v>35386390</v>
      </c>
      <c r="D1010">
        <v>35112687</v>
      </c>
      <c r="E1010">
        <v>1</v>
      </c>
      <c r="F1010">
        <v>1</v>
      </c>
      <c r="G1010">
        <v>15872964</v>
      </c>
      <c r="H1010">
        <v>2</v>
      </c>
      <c r="I1010" t="s">
        <v>1121</v>
      </c>
      <c r="J1010" t="s">
        <v>1122</v>
      </c>
      <c r="K1010" t="s">
        <v>1123</v>
      </c>
      <c r="L1010">
        <v>1368</v>
      </c>
      <c r="N1010">
        <v>1011</v>
      </c>
      <c r="O1010" t="s">
        <v>988</v>
      </c>
      <c r="P1010" t="s">
        <v>988</v>
      </c>
      <c r="Q1010">
        <v>1</v>
      </c>
      <c r="X1010">
        <v>3.65</v>
      </c>
      <c r="Y1010">
        <v>0</v>
      </c>
      <c r="Z1010">
        <v>1635</v>
      </c>
      <c r="AA1010">
        <v>832.91</v>
      </c>
      <c r="AB1010">
        <v>0</v>
      </c>
      <c r="AC1010">
        <v>0</v>
      </c>
      <c r="AD1010">
        <v>1</v>
      </c>
      <c r="AE1010">
        <v>0</v>
      </c>
      <c r="AF1010" t="s">
        <v>3</v>
      </c>
      <c r="AG1010">
        <v>3.65</v>
      </c>
      <c r="AH1010">
        <v>2</v>
      </c>
      <c r="AI1010">
        <v>35386392</v>
      </c>
      <c r="AJ1010">
        <v>1010</v>
      </c>
      <c r="AK1010">
        <v>0</v>
      </c>
      <c r="AL1010">
        <v>0</v>
      </c>
      <c r="AM1010">
        <v>0</v>
      </c>
      <c r="AN1010">
        <v>0</v>
      </c>
      <c r="AO1010">
        <v>0</v>
      </c>
      <c r="AP1010">
        <v>0</v>
      </c>
      <c r="AQ1010">
        <v>0</v>
      </c>
      <c r="AR1010">
        <v>0</v>
      </c>
    </row>
    <row r="1011" spans="1:44" x14ac:dyDescent="0.2">
      <c r="A1011">
        <f>ROW(Source!A3153)</f>
        <v>3153</v>
      </c>
      <c r="B1011">
        <v>35386396</v>
      </c>
      <c r="C1011">
        <v>35386390</v>
      </c>
      <c r="D1011">
        <v>35113169</v>
      </c>
      <c r="E1011">
        <v>1</v>
      </c>
      <c r="F1011">
        <v>1</v>
      </c>
      <c r="G1011">
        <v>15872964</v>
      </c>
      <c r="H1011">
        <v>2</v>
      </c>
      <c r="I1011" t="s">
        <v>1124</v>
      </c>
      <c r="J1011" t="s">
        <v>1125</v>
      </c>
      <c r="K1011" t="s">
        <v>1126</v>
      </c>
      <c r="L1011">
        <v>1368</v>
      </c>
      <c r="N1011">
        <v>1011</v>
      </c>
      <c r="O1011" t="s">
        <v>988</v>
      </c>
      <c r="P1011" t="s">
        <v>988</v>
      </c>
      <c r="Q1011">
        <v>1</v>
      </c>
      <c r="X1011">
        <v>3.65</v>
      </c>
      <c r="Y1011">
        <v>0</v>
      </c>
      <c r="Z1011">
        <v>7.15</v>
      </c>
      <c r="AA1011">
        <v>0.09</v>
      </c>
      <c r="AB1011">
        <v>0</v>
      </c>
      <c r="AC1011">
        <v>0</v>
      </c>
      <c r="AD1011">
        <v>1</v>
      </c>
      <c r="AE1011">
        <v>0</v>
      </c>
      <c r="AF1011" t="s">
        <v>3</v>
      </c>
      <c r="AG1011">
        <v>3.65</v>
      </c>
      <c r="AH1011">
        <v>2</v>
      </c>
      <c r="AI1011">
        <v>35386393</v>
      </c>
      <c r="AJ1011">
        <v>1011</v>
      </c>
      <c r="AK1011">
        <v>0</v>
      </c>
      <c r="AL1011">
        <v>0</v>
      </c>
      <c r="AM1011">
        <v>0</v>
      </c>
      <c r="AN1011">
        <v>0</v>
      </c>
      <c r="AO1011">
        <v>0</v>
      </c>
      <c r="AP1011">
        <v>0</v>
      </c>
      <c r="AQ1011">
        <v>0</v>
      </c>
      <c r="AR1011">
        <v>0</v>
      </c>
    </row>
    <row r="1012" spans="1:44" x14ac:dyDescent="0.2">
      <c r="A1012">
        <f>ROW(Source!A3156)</f>
        <v>3156</v>
      </c>
      <c r="B1012">
        <v>35386402</v>
      </c>
      <c r="C1012">
        <v>35386399</v>
      </c>
      <c r="D1012">
        <v>35111398</v>
      </c>
      <c r="E1012">
        <v>15872964</v>
      </c>
      <c r="F1012">
        <v>1</v>
      </c>
      <c r="G1012">
        <v>15872964</v>
      </c>
      <c r="H1012">
        <v>1</v>
      </c>
      <c r="I1012" t="s">
        <v>982</v>
      </c>
      <c r="J1012" t="s">
        <v>3</v>
      </c>
      <c r="K1012" t="s">
        <v>983</v>
      </c>
      <c r="L1012">
        <v>1191</v>
      </c>
      <c r="N1012">
        <v>1013</v>
      </c>
      <c r="O1012" t="s">
        <v>984</v>
      </c>
      <c r="P1012" t="s">
        <v>984</v>
      </c>
      <c r="Q1012">
        <v>1</v>
      </c>
      <c r="X1012">
        <v>42.81</v>
      </c>
      <c r="Y1012">
        <v>0</v>
      </c>
      <c r="Z1012">
        <v>0</v>
      </c>
      <c r="AA1012">
        <v>0</v>
      </c>
      <c r="AB1012">
        <v>0</v>
      </c>
      <c r="AC1012">
        <v>0</v>
      </c>
      <c r="AD1012">
        <v>1</v>
      </c>
      <c r="AE1012">
        <v>1</v>
      </c>
      <c r="AF1012" t="s">
        <v>3</v>
      </c>
      <c r="AG1012">
        <v>42.81</v>
      </c>
      <c r="AH1012">
        <v>2</v>
      </c>
      <c r="AI1012">
        <v>35386400</v>
      </c>
      <c r="AJ1012">
        <v>1012</v>
      </c>
      <c r="AK1012">
        <v>0</v>
      </c>
      <c r="AL1012">
        <v>0</v>
      </c>
      <c r="AM1012">
        <v>0</v>
      </c>
      <c r="AN1012">
        <v>0</v>
      </c>
      <c r="AO1012">
        <v>0</v>
      </c>
      <c r="AP1012">
        <v>0</v>
      </c>
      <c r="AQ1012">
        <v>0</v>
      </c>
      <c r="AR1012">
        <v>0</v>
      </c>
    </row>
    <row r="1013" spans="1:44" x14ac:dyDescent="0.2">
      <c r="A1013">
        <f>ROW(Source!A3156)</f>
        <v>3156</v>
      </c>
      <c r="B1013">
        <v>35386403</v>
      </c>
      <c r="C1013">
        <v>35386399</v>
      </c>
      <c r="D1013">
        <v>35113206</v>
      </c>
      <c r="E1013">
        <v>1</v>
      </c>
      <c r="F1013">
        <v>1</v>
      </c>
      <c r="G1013">
        <v>15872964</v>
      </c>
      <c r="H1013">
        <v>2</v>
      </c>
      <c r="I1013" t="s">
        <v>989</v>
      </c>
      <c r="J1013" t="s">
        <v>990</v>
      </c>
      <c r="K1013" t="s">
        <v>991</v>
      </c>
      <c r="L1013">
        <v>1368</v>
      </c>
      <c r="N1013">
        <v>1011</v>
      </c>
      <c r="O1013" t="s">
        <v>988</v>
      </c>
      <c r="P1013" t="s">
        <v>988</v>
      </c>
      <c r="Q1013">
        <v>1</v>
      </c>
      <c r="X1013">
        <v>6.9</v>
      </c>
      <c r="Y1013">
        <v>0</v>
      </c>
      <c r="Z1013">
        <v>4.72</v>
      </c>
      <c r="AA1013">
        <v>0.1</v>
      </c>
      <c r="AB1013">
        <v>0</v>
      </c>
      <c r="AC1013">
        <v>0</v>
      </c>
      <c r="AD1013">
        <v>1</v>
      </c>
      <c r="AE1013">
        <v>0</v>
      </c>
      <c r="AF1013" t="s">
        <v>3</v>
      </c>
      <c r="AG1013">
        <v>6.9</v>
      </c>
      <c r="AH1013">
        <v>2</v>
      </c>
      <c r="AI1013">
        <v>35386401</v>
      </c>
      <c r="AJ1013">
        <v>1013</v>
      </c>
      <c r="AK1013">
        <v>0</v>
      </c>
      <c r="AL1013">
        <v>0</v>
      </c>
      <c r="AM1013">
        <v>0</v>
      </c>
      <c r="AN1013">
        <v>0</v>
      </c>
      <c r="AO1013">
        <v>0</v>
      </c>
      <c r="AP1013">
        <v>0</v>
      </c>
      <c r="AQ1013">
        <v>0</v>
      </c>
      <c r="AR1013">
        <v>0</v>
      </c>
    </row>
    <row r="1014" spans="1:44" x14ac:dyDescent="0.2">
      <c r="A1014">
        <f>ROW(Source!A3157)</f>
        <v>3157</v>
      </c>
      <c r="B1014">
        <v>35386407</v>
      </c>
      <c r="C1014">
        <v>35386404</v>
      </c>
      <c r="D1014">
        <v>35111398</v>
      </c>
      <c r="E1014">
        <v>15872964</v>
      </c>
      <c r="F1014">
        <v>1</v>
      </c>
      <c r="G1014">
        <v>15872964</v>
      </c>
      <c r="H1014">
        <v>1</v>
      </c>
      <c r="I1014" t="s">
        <v>982</v>
      </c>
      <c r="J1014" t="s">
        <v>3</v>
      </c>
      <c r="K1014" t="s">
        <v>983</v>
      </c>
      <c r="L1014">
        <v>1191</v>
      </c>
      <c r="N1014">
        <v>1013</v>
      </c>
      <c r="O1014" t="s">
        <v>984</v>
      </c>
      <c r="P1014" t="s">
        <v>984</v>
      </c>
      <c r="Q1014">
        <v>1</v>
      </c>
      <c r="X1014">
        <v>39.22</v>
      </c>
      <c r="Y1014">
        <v>0</v>
      </c>
      <c r="Z1014">
        <v>0</v>
      </c>
      <c r="AA1014">
        <v>0</v>
      </c>
      <c r="AB1014">
        <v>0</v>
      </c>
      <c r="AC1014">
        <v>0</v>
      </c>
      <c r="AD1014">
        <v>1</v>
      </c>
      <c r="AE1014">
        <v>1</v>
      </c>
      <c r="AF1014" t="s">
        <v>3</v>
      </c>
      <c r="AG1014">
        <v>39.22</v>
      </c>
      <c r="AH1014">
        <v>2</v>
      </c>
      <c r="AI1014">
        <v>35386405</v>
      </c>
      <c r="AJ1014">
        <v>1014</v>
      </c>
      <c r="AK1014">
        <v>0</v>
      </c>
      <c r="AL1014">
        <v>0</v>
      </c>
      <c r="AM1014">
        <v>0</v>
      </c>
      <c r="AN1014">
        <v>0</v>
      </c>
      <c r="AO1014">
        <v>0</v>
      </c>
      <c r="AP1014">
        <v>0</v>
      </c>
      <c r="AQ1014">
        <v>0</v>
      </c>
      <c r="AR1014">
        <v>0</v>
      </c>
    </row>
    <row r="1015" spans="1:44" x14ac:dyDescent="0.2">
      <c r="A1015">
        <f>ROW(Source!A3157)</f>
        <v>3157</v>
      </c>
      <c r="B1015">
        <v>35386408</v>
      </c>
      <c r="C1015">
        <v>35386404</v>
      </c>
      <c r="D1015">
        <v>35113206</v>
      </c>
      <c r="E1015">
        <v>1</v>
      </c>
      <c r="F1015">
        <v>1</v>
      </c>
      <c r="G1015">
        <v>15872964</v>
      </c>
      <c r="H1015">
        <v>2</v>
      </c>
      <c r="I1015" t="s">
        <v>989</v>
      </c>
      <c r="J1015" t="s">
        <v>990</v>
      </c>
      <c r="K1015" t="s">
        <v>991</v>
      </c>
      <c r="L1015">
        <v>1368</v>
      </c>
      <c r="N1015">
        <v>1011</v>
      </c>
      <c r="O1015" t="s">
        <v>988</v>
      </c>
      <c r="P1015" t="s">
        <v>988</v>
      </c>
      <c r="Q1015">
        <v>1</v>
      </c>
      <c r="X1015">
        <v>6.9</v>
      </c>
      <c r="Y1015">
        <v>0</v>
      </c>
      <c r="Z1015">
        <v>4.72</v>
      </c>
      <c r="AA1015">
        <v>0.1</v>
      </c>
      <c r="AB1015">
        <v>0</v>
      </c>
      <c r="AC1015">
        <v>0</v>
      </c>
      <c r="AD1015">
        <v>1</v>
      </c>
      <c r="AE1015">
        <v>0</v>
      </c>
      <c r="AF1015" t="s">
        <v>3</v>
      </c>
      <c r="AG1015">
        <v>6.9</v>
      </c>
      <c r="AH1015">
        <v>2</v>
      </c>
      <c r="AI1015">
        <v>35386406</v>
      </c>
      <c r="AJ1015">
        <v>1015</v>
      </c>
      <c r="AK1015">
        <v>0</v>
      </c>
      <c r="AL1015">
        <v>0</v>
      </c>
      <c r="AM1015">
        <v>0</v>
      </c>
      <c r="AN1015">
        <v>0</v>
      </c>
      <c r="AO1015">
        <v>0</v>
      </c>
      <c r="AP1015">
        <v>0</v>
      </c>
      <c r="AQ1015">
        <v>0</v>
      </c>
      <c r="AR1015">
        <v>0</v>
      </c>
    </row>
    <row r="1016" spans="1:44" x14ac:dyDescent="0.2">
      <c r="A1016">
        <f>ROW(Source!A3158)</f>
        <v>3158</v>
      </c>
      <c r="B1016">
        <v>35386411</v>
      </c>
      <c r="C1016">
        <v>35386409</v>
      </c>
      <c r="D1016">
        <v>35111398</v>
      </c>
      <c r="E1016">
        <v>15872964</v>
      </c>
      <c r="F1016">
        <v>1</v>
      </c>
      <c r="G1016">
        <v>15872964</v>
      </c>
      <c r="H1016">
        <v>1</v>
      </c>
      <c r="I1016" t="s">
        <v>982</v>
      </c>
      <c r="J1016" t="s">
        <v>3</v>
      </c>
      <c r="K1016" t="s">
        <v>983</v>
      </c>
      <c r="L1016">
        <v>1191</v>
      </c>
      <c r="N1016">
        <v>1013</v>
      </c>
      <c r="O1016" t="s">
        <v>984</v>
      </c>
      <c r="P1016" t="s">
        <v>984</v>
      </c>
      <c r="Q1016">
        <v>1</v>
      </c>
      <c r="X1016">
        <v>34.630000000000003</v>
      </c>
      <c r="Y1016">
        <v>0</v>
      </c>
      <c r="Z1016">
        <v>0</v>
      </c>
      <c r="AA1016">
        <v>0</v>
      </c>
      <c r="AB1016">
        <v>0</v>
      </c>
      <c r="AC1016">
        <v>0</v>
      </c>
      <c r="AD1016">
        <v>1</v>
      </c>
      <c r="AE1016">
        <v>1</v>
      </c>
      <c r="AF1016" t="s">
        <v>3</v>
      </c>
      <c r="AG1016">
        <v>34.630000000000003</v>
      </c>
      <c r="AH1016">
        <v>2</v>
      </c>
      <c r="AI1016">
        <v>35386410</v>
      </c>
      <c r="AJ1016">
        <v>1016</v>
      </c>
      <c r="AK1016">
        <v>0</v>
      </c>
      <c r="AL1016">
        <v>0</v>
      </c>
      <c r="AM1016">
        <v>0</v>
      </c>
      <c r="AN1016">
        <v>0</v>
      </c>
      <c r="AO1016">
        <v>0</v>
      </c>
      <c r="AP1016">
        <v>0</v>
      </c>
      <c r="AQ1016">
        <v>0</v>
      </c>
      <c r="AR1016">
        <v>0</v>
      </c>
    </row>
    <row r="1017" spans="1:44" x14ac:dyDescent="0.2">
      <c r="A1017">
        <f>ROW(Source!A3194)</f>
        <v>3194</v>
      </c>
      <c r="B1017">
        <v>35386472</v>
      </c>
      <c r="C1017">
        <v>35386470</v>
      </c>
      <c r="D1017">
        <v>35111398</v>
      </c>
      <c r="E1017">
        <v>15872964</v>
      </c>
      <c r="F1017">
        <v>1</v>
      </c>
      <c r="G1017">
        <v>15872964</v>
      </c>
      <c r="H1017">
        <v>1</v>
      </c>
      <c r="I1017" t="s">
        <v>982</v>
      </c>
      <c r="J1017" t="s">
        <v>3</v>
      </c>
      <c r="K1017" t="s">
        <v>983</v>
      </c>
      <c r="L1017">
        <v>1191</v>
      </c>
      <c r="N1017">
        <v>1013</v>
      </c>
      <c r="O1017" t="s">
        <v>984</v>
      </c>
      <c r="P1017" t="s">
        <v>984</v>
      </c>
      <c r="Q1017">
        <v>1</v>
      </c>
      <c r="X1017">
        <v>5.84</v>
      </c>
      <c r="Y1017">
        <v>0</v>
      </c>
      <c r="Z1017">
        <v>0</v>
      </c>
      <c r="AA1017">
        <v>0</v>
      </c>
      <c r="AB1017">
        <v>0</v>
      </c>
      <c r="AC1017">
        <v>0</v>
      </c>
      <c r="AD1017">
        <v>1</v>
      </c>
      <c r="AE1017">
        <v>1</v>
      </c>
      <c r="AF1017" t="s">
        <v>3</v>
      </c>
      <c r="AG1017">
        <v>5.84</v>
      </c>
      <c r="AH1017">
        <v>2</v>
      </c>
      <c r="AI1017">
        <v>35386471</v>
      </c>
      <c r="AJ1017">
        <v>1017</v>
      </c>
      <c r="AK1017">
        <v>0</v>
      </c>
      <c r="AL1017">
        <v>0</v>
      </c>
      <c r="AM1017">
        <v>0</v>
      </c>
      <c r="AN1017">
        <v>0</v>
      </c>
      <c r="AO1017">
        <v>0</v>
      </c>
      <c r="AP1017">
        <v>0</v>
      </c>
      <c r="AQ1017">
        <v>0</v>
      </c>
      <c r="AR1017">
        <v>0</v>
      </c>
    </row>
    <row r="1018" spans="1:44" x14ac:dyDescent="0.2">
      <c r="A1018">
        <f>ROW(Source!A3195)</f>
        <v>3195</v>
      </c>
      <c r="B1018">
        <v>35386478</v>
      </c>
      <c r="C1018">
        <v>35386473</v>
      </c>
      <c r="D1018">
        <v>35111398</v>
      </c>
      <c r="E1018">
        <v>15872964</v>
      </c>
      <c r="F1018">
        <v>1</v>
      </c>
      <c r="G1018">
        <v>15872964</v>
      </c>
      <c r="H1018">
        <v>1</v>
      </c>
      <c r="I1018" t="s">
        <v>982</v>
      </c>
      <c r="J1018" t="s">
        <v>3</v>
      </c>
      <c r="K1018" t="s">
        <v>983</v>
      </c>
      <c r="L1018">
        <v>1191</v>
      </c>
      <c r="N1018">
        <v>1013</v>
      </c>
      <c r="O1018" t="s">
        <v>984</v>
      </c>
      <c r="P1018" t="s">
        <v>984</v>
      </c>
      <c r="Q1018">
        <v>1</v>
      </c>
      <c r="X1018">
        <v>0.42</v>
      </c>
      <c r="Y1018">
        <v>0</v>
      </c>
      <c r="Z1018">
        <v>0</v>
      </c>
      <c r="AA1018">
        <v>0</v>
      </c>
      <c r="AB1018">
        <v>0</v>
      </c>
      <c r="AC1018">
        <v>0</v>
      </c>
      <c r="AD1018">
        <v>1</v>
      </c>
      <c r="AE1018">
        <v>1</v>
      </c>
      <c r="AF1018" t="s">
        <v>3</v>
      </c>
      <c r="AG1018">
        <v>0.42</v>
      </c>
      <c r="AH1018">
        <v>2</v>
      </c>
      <c r="AI1018">
        <v>35386474</v>
      </c>
      <c r="AJ1018">
        <v>1018</v>
      </c>
      <c r="AK1018">
        <v>0</v>
      </c>
      <c r="AL1018">
        <v>0</v>
      </c>
      <c r="AM1018">
        <v>0</v>
      </c>
      <c r="AN1018">
        <v>0</v>
      </c>
      <c r="AO1018">
        <v>0</v>
      </c>
      <c r="AP1018">
        <v>0</v>
      </c>
      <c r="AQ1018">
        <v>0</v>
      </c>
      <c r="AR1018">
        <v>0</v>
      </c>
    </row>
    <row r="1019" spans="1:44" x14ac:dyDescent="0.2">
      <c r="A1019">
        <f>ROW(Source!A3195)</f>
        <v>3195</v>
      </c>
      <c r="B1019">
        <v>35386479</v>
      </c>
      <c r="C1019">
        <v>35386473</v>
      </c>
      <c r="D1019">
        <v>35113190</v>
      </c>
      <c r="E1019">
        <v>1</v>
      </c>
      <c r="F1019">
        <v>1</v>
      </c>
      <c r="G1019">
        <v>15872964</v>
      </c>
      <c r="H1019">
        <v>2</v>
      </c>
      <c r="I1019" t="s">
        <v>1111</v>
      </c>
      <c r="J1019" t="s">
        <v>1112</v>
      </c>
      <c r="K1019" t="s">
        <v>1113</v>
      </c>
      <c r="L1019">
        <v>1368</v>
      </c>
      <c r="N1019">
        <v>1011</v>
      </c>
      <c r="O1019" t="s">
        <v>988</v>
      </c>
      <c r="P1019" t="s">
        <v>988</v>
      </c>
      <c r="Q1019">
        <v>1</v>
      </c>
      <c r="X1019">
        <v>0.2</v>
      </c>
      <c r="Y1019">
        <v>0</v>
      </c>
      <c r="Z1019">
        <v>44.94</v>
      </c>
      <c r="AA1019">
        <v>0.64</v>
      </c>
      <c r="AB1019">
        <v>0</v>
      </c>
      <c r="AC1019">
        <v>0</v>
      </c>
      <c r="AD1019">
        <v>1</v>
      </c>
      <c r="AE1019">
        <v>0</v>
      </c>
      <c r="AF1019" t="s">
        <v>3</v>
      </c>
      <c r="AG1019">
        <v>0.2</v>
      </c>
      <c r="AH1019">
        <v>2</v>
      </c>
      <c r="AI1019">
        <v>35386475</v>
      </c>
      <c r="AJ1019">
        <v>1019</v>
      </c>
      <c r="AK1019">
        <v>0</v>
      </c>
      <c r="AL1019">
        <v>0</v>
      </c>
      <c r="AM1019">
        <v>0</v>
      </c>
      <c r="AN1019">
        <v>0</v>
      </c>
      <c r="AO1019">
        <v>0</v>
      </c>
      <c r="AP1019">
        <v>0</v>
      </c>
      <c r="AQ1019">
        <v>0</v>
      </c>
      <c r="AR1019">
        <v>0</v>
      </c>
    </row>
    <row r="1020" spans="1:44" x14ac:dyDescent="0.2">
      <c r="A1020">
        <f>ROW(Source!A3195)</f>
        <v>3195</v>
      </c>
      <c r="B1020">
        <v>35386480</v>
      </c>
      <c r="C1020">
        <v>35386473</v>
      </c>
      <c r="D1020">
        <v>35115233</v>
      </c>
      <c r="E1020">
        <v>1</v>
      </c>
      <c r="F1020">
        <v>1</v>
      </c>
      <c r="G1020">
        <v>15872964</v>
      </c>
      <c r="H1020">
        <v>3</v>
      </c>
      <c r="I1020" t="s">
        <v>1114</v>
      </c>
      <c r="J1020" t="s">
        <v>1115</v>
      </c>
      <c r="K1020" t="s">
        <v>1116</v>
      </c>
      <c r="L1020">
        <v>1339</v>
      </c>
      <c r="N1020">
        <v>1007</v>
      </c>
      <c r="O1020" t="s">
        <v>1117</v>
      </c>
      <c r="P1020" t="s">
        <v>1117</v>
      </c>
      <c r="Q1020">
        <v>1</v>
      </c>
      <c r="X1020">
        <v>1.7600000000000001E-2</v>
      </c>
      <c r="Y1020">
        <v>54.81</v>
      </c>
      <c r="Z1020">
        <v>0</v>
      </c>
      <c r="AA1020">
        <v>0</v>
      </c>
      <c r="AB1020">
        <v>0</v>
      </c>
      <c r="AC1020">
        <v>0</v>
      </c>
      <c r="AD1020">
        <v>1</v>
      </c>
      <c r="AE1020">
        <v>0</v>
      </c>
      <c r="AF1020" t="s">
        <v>3</v>
      </c>
      <c r="AG1020">
        <v>1.7600000000000001E-2</v>
      </c>
      <c r="AH1020">
        <v>2</v>
      </c>
      <c r="AI1020">
        <v>35386476</v>
      </c>
      <c r="AJ1020">
        <v>1020</v>
      </c>
      <c r="AK1020">
        <v>0</v>
      </c>
      <c r="AL1020">
        <v>0</v>
      </c>
      <c r="AM1020">
        <v>0</v>
      </c>
      <c r="AN1020">
        <v>0</v>
      </c>
      <c r="AO1020">
        <v>0</v>
      </c>
      <c r="AP1020">
        <v>0</v>
      </c>
      <c r="AQ1020">
        <v>0</v>
      </c>
      <c r="AR1020">
        <v>0</v>
      </c>
    </row>
    <row r="1021" spans="1:44" x14ac:dyDescent="0.2">
      <c r="A1021">
        <f>ROW(Source!A3195)</f>
        <v>3195</v>
      </c>
      <c r="B1021">
        <v>35386481</v>
      </c>
      <c r="C1021">
        <v>35386473</v>
      </c>
      <c r="D1021">
        <v>35117602</v>
      </c>
      <c r="E1021">
        <v>1</v>
      </c>
      <c r="F1021">
        <v>1</v>
      </c>
      <c r="G1021">
        <v>15872964</v>
      </c>
      <c r="H1021">
        <v>3</v>
      </c>
      <c r="I1021" t="s">
        <v>1118</v>
      </c>
      <c r="J1021" t="s">
        <v>1119</v>
      </c>
      <c r="K1021" t="s">
        <v>1120</v>
      </c>
      <c r="L1021">
        <v>1354</v>
      </c>
      <c r="N1021">
        <v>1010</v>
      </c>
      <c r="O1021" t="s">
        <v>52</v>
      </c>
      <c r="P1021" t="s">
        <v>52</v>
      </c>
      <c r="Q1021">
        <v>1</v>
      </c>
      <c r="X1021">
        <v>6.7000000000000002E-3</v>
      </c>
      <c r="Y1021">
        <v>16620.27</v>
      </c>
      <c r="Z1021">
        <v>0</v>
      </c>
      <c r="AA1021">
        <v>0</v>
      </c>
      <c r="AB1021">
        <v>0</v>
      </c>
      <c r="AC1021">
        <v>0</v>
      </c>
      <c r="AD1021">
        <v>1</v>
      </c>
      <c r="AE1021">
        <v>0</v>
      </c>
      <c r="AF1021" t="s">
        <v>3</v>
      </c>
      <c r="AG1021">
        <v>6.7000000000000002E-3</v>
      </c>
      <c r="AH1021">
        <v>2</v>
      </c>
      <c r="AI1021">
        <v>35386477</v>
      </c>
      <c r="AJ1021">
        <v>1021</v>
      </c>
      <c r="AK1021">
        <v>0</v>
      </c>
      <c r="AL1021">
        <v>0</v>
      </c>
      <c r="AM1021">
        <v>0</v>
      </c>
      <c r="AN1021">
        <v>0</v>
      </c>
      <c r="AO1021">
        <v>0</v>
      </c>
      <c r="AP1021">
        <v>0</v>
      </c>
      <c r="AQ1021">
        <v>0</v>
      </c>
      <c r="AR1021">
        <v>0</v>
      </c>
    </row>
    <row r="1022" spans="1:44" x14ac:dyDescent="0.2">
      <c r="A1022">
        <f>ROW(Source!A3196)</f>
        <v>3196</v>
      </c>
      <c r="B1022">
        <v>35386486</v>
      </c>
      <c r="C1022">
        <v>35386482</v>
      </c>
      <c r="D1022">
        <v>35111398</v>
      </c>
      <c r="E1022">
        <v>15872964</v>
      </c>
      <c r="F1022">
        <v>1</v>
      </c>
      <c r="G1022">
        <v>15872964</v>
      </c>
      <c r="H1022">
        <v>1</v>
      </c>
      <c r="I1022" t="s">
        <v>982</v>
      </c>
      <c r="J1022" t="s">
        <v>3</v>
      </c>
      <c r="K1022" t="s">
        <v>983</v>
      </c>
      <c r="L1022">
        <v>1191</v>
      </c>
      <c r="N1022">
        <v>1013</v>
      </c>
      <c r="O1022" t="s">
        <v>984</v>
      </c>
      <c r="P1022" t="s">
        <v>984</v>
      </c>
      <c r="Q1022">
        <v>1</v>
      </c>
      <c r="X1022">
        <v>14</v>
      </c>
      <c r="Y1022">
        <v>0</v>
      </c>
      <c r="Z1022">
        <v>0</v>
      </c>
      <c r="AA1022">
        <v>0</v>
      </c>
      <c r="AB1022">
        <v>0</v>
      </c>
      <c r="AC1022">
        <v>0</v>
      </c>
      <c r="AD1022">
        <v>1</v>
      </c>
      <c r="AE1022">
        <v>1</v>
      </c>
      <c r="AF1022" t="s">
        <v>3</v>
      </c>
      <c r="AG1022">
        <v>14</v>
      </c>
      <c r="AH1022">
        <v>2</v>
      </c>
      <c r="AI1022">
        <v>35386483</v>
      </c>
      <c r="AJ1022">
        <v>1022</v>
      </c>
      <c r="AK1022">
        <v>0</v>
      </c>
      <c r="AL1022">
        <v>0</v>
      </c>
      <c r="AM1022">
        <v>0</v>
      </c>
      <c r="AN1022">
        <v>0</v>
      </c>
      <c r="AO1022">
        <v>0</v>
      </c>
      <c r="AP1022">
        <v>0</v>
      </c>
      <c r="AQ1022">
        <v>0</v>
      </c>
      <c r="AR1022">
        <v>0</v>
      </c>
    </row>
    <row r="1023" spans="1:44" x14ac:dyDescent="0.2">
      <c r="A1023">
        <f>ROW(Source!A3196)</f>
        <v>3196</v>
      </c>
      <c r="B1023">
        <v>35386487</v>
      </c>
      <c r="C1023">
        <v>35386482</v>
      </c>
      <c r="D1023">
        <v>35112687</v>
      </c>
      <c r="E1023">
        <v>1</v>
      </c>
      <c r="F1023">
        <v>1</v>
      </c>
      <c r="G1023">
        <v>15872964</v>
      </c>
      <c r="H1023">
        <v>2</v>
      </c>
      <c r="I1023" t="s">
        <v>1121</v>
      </c>
      <c r="J1023" t="s">
        <v>1122</v>
      </c>
      <c r="K1023" t="s">
        <v>1123</v>
      </c>
      <c r="L1023">
        <v>1368</v>
      </c>
      <c r="N1023">
        <v>1011</v>
      </c>
      <c r="O1023" t="s">
        <v>988</v>
      </c>
      <c r="P1023" t="s">
        <v>988</v>
      </c>
      <c r="Q1023">
        <v>1</v>
      </c>
      <c r="X1023">
        <v>3.65</v>
      </c>
      <c r="Y1023">
        <v>0</v>
      </c>
      <c r="Z1023">
        <v>1635</v>
      </c>
      <c r="AA1023">
        <v>832.91</v>
      </c>
      <c r="AB1023">
        <v>0</v>
      </c>
      <c r="AC1023">
        <v>0</v>
      </c>
      <c r="AD1023">
        <v>1</v>
      </c>
      <c r="AE1023">
        <v>0</v>
      </c>
      <c r="AF1023" t="s">
        <v>3</v>
      </c>
      <c r="AG1023">
        <v>3.65</v>
      </c>
      <c r="AH1023">
        <v>2</v>
      </c>
      <c r="AI1023">
        <v>35386484</v>
      </c>
      <c r="AJ1023">
        <v>1023</v>
      </c>
      <c r="AK1023">
        <v>0</v>
      </c>
      <c r="AL1023">
        <v>0</v>
      </c>
      <c r="AM1023">
        <v>0</v>
      </c>
      <c r="AN1023">
        <v>0</v>
      </c>
      <c r="AO1023">
        <v>0</v>
      </c>
      <c r="AP1023">
        <v>0</v>
      </c>
      <c r="AQ1023">
        <v>0</v>
      </c>
      <c r="AR1023">
        <v>0</v>
      </c>
    </row>
    <row r="1024" spans="1:44" x14ac:dyDescent="0.2">
      <c r="A1024">
        <f>ROW(Source!A3196)</f>
        <v>3196</v>
      </c>
      <c r="B1024">
        <v>35386488</v>
      </c>
      <c r="C1024">
        <v>35386482</v>
      </c>
      <c r="D1024">
        <v>35113169</v>
      </c>
      <c r="E1024">
        <v>1</v>
      </c>
      <c r="F1024">
        <v>1</v>
      </c>
      <c r="G1024">
        <v>15872964</v>
      </c>
      <c r="H1024">
        <v>2</v>
      </c>
      <c r="I1024" t="s">
        <v>1124</v>
      </c>
      <c r="J1024" t="s">
        <v>1125</v>
      </c>
      <c r="K1024" t="s">
        <v>1126</v>
      </c>
      <c r="L1024">
        <v>1368</v>
      </c>
      <c r="N1024">
        <v>1011</v>
      </c>
      <c r="O1024" t="s">
        <v>988</v>
      </c>
      <c r="P1024" t="s">
        <v>988</v>
      </c>
      <c r="Q1024">
        <v>1</v>
      </c>
      <c r="X1024">
        <v>3.65</v>
      </c>
      <c r="Y1024">
        <v>0</v>
      </c>
      <c r="Z1024">
        <v>7.15</v>
      </c>
      <c r="AA1024">
        <v>0.09</v>
      </c>
      <c r="AB1024">
        <v>0</v>
      </c>
      <c r="AC1024">
        <v>0</v>
      </c>
      <c r="AD1024">
        <v>1</v>
      </c>
      <c r="AE1024">
        <v>0</v>
      </c>
      <c r="AF1024" t="s">
        <v>3</v>
      </c>
      <c r="AG1024">
        <v>3.65</v>
      </c>
      <c r="AH1024">
        <v>2</v>
      </c>
      <c r="AI1024">
        <v>35386485</v>
      </c>
      <c r="AJ1024">
        <v>1024</v>
      </c>
      <c r="AK1024">
        <v>0</v>
      </c>
      <c r="AL1024">
        <v>0</v>
      </c>
      <c r="AM1024">
        <v>0</v>
      </c>
      <c r="AN1024">
        <v>0</v>
      </c>
      <c r="AO1024">
        <v>0</v>
      </c>
      <c r="AP1024">
        <v>0</v>
      </c>
      <c r="AQ1024">
        <v>0</v>
      </c>
      <c r="AR1024">
        <v>0</v>
      </c>
    </row>
    <row r="1025" spans="1:44" x14ac:dyDescent="0.2">
      <c r="A1025">
        <f>ROW(Source!A3199)</f>
        <v>3199</v>
      </c>
      <c r="B1025">
        <v>35386494</v>
      </c>
      <c r="C1025">
        <v>35386491</v>
      </c>
      <c r="D1025">
        <v>35111398</v>
      </c>
      <c r="E1025">
        <v>15872964</v>
      </c>
      <c r="F1025">
        <v>1</v>
      </c>
      <c r="G1025">
        <v>15872964</v>
      </c>
      <c r="H1025">
        <v>1</v>
      </c>
      <c r="I1025" t="s">
        <v>982</v>
      </c>
      <c r="J1025" t="s">
        <v>3</v>
      </c>
      <c r="K1025" t="s">
        <v>983</v>
      </c>
      <c r="L1025">
        <v>1191</v>
      </c>
      <c r="N1025">
        <v>1013</v>
      </c>
      <c r="O1025" t="s">
        <v>984</v>
      </c>
      <c r="P1025" t="s">
        <v>984</v>
      </c>
      <c r="Q1025">
        <v>1</v>
      </c>
      <c r="X1025">
        <v>42.81</v>
      </c>
      <c r="Y1025">
        <v>0</v>
      </c>
      <c r="Z1025">
        <v>0</v>
      </c>
      <c r="AA1025">
        <v>0</v>
      </c>
      <c r="AB1025">
        <v>0</v>
      </c>
      <c r="AC1025">
        <v>0</v>
      </c>
      <c r="AD1025">
        <v>1</v>
      </c>
      <c r="AE1025">
        <v>1</v>
      </c>
      <c r="AF1025" t="s">
        <v>3</v>
      </c>
      <c r="AG1025">
        <v>42.81</v>
      </c>
      <c r="AH1025">
        <v>2</v>
      </c>
      <c r="AI1025">
        <v>35386492</v>
      </c>
      <c r="AJ1025">
        <v>1025</v>
      </c>
      <c r="AK1025">
        <v>0</v>
      </c>
      <c r="AL1025">
        <v>0</v>
      </c>
      <c r="AM1025">
        <v>0</v>
      </c>
      <c r="AN1025">
        <v>0</v>
      </c>
      <c r="AO1025">
        <v>0</v>
      </c>
      <c r="AP1025">
        <v>0</v>
      </c>
      <c r="AQ1025">
        <v>0</v>
      </c>
      <c r="AR1025">
        <v>0</v>
      </c>
    </row>
    <row r="1026" spans="1:44" x14ac:dyDescent="0.2">
      <c r="A1026">
        <f>ROW(Source!A3199)</f>
        <v>3199</v>
      </c>
      <c r="B1026">
        <v>35386495</v>
      </c>
      <c r="C1026">
        <v>35386491</v>
      </c>
      <c r="D1026">
        <v>35113206</v>
      </c>
      <c r="E1026">
        <v>1</v>
      </c>
      <c r="F1026">
        <v>1</v>
      </c>
      <c r="G1026">
        <v>15872964</v>
      </c>
      <c r="H1026">
        <v>2</v>
      </c>
      <c r="I1026" t="s">
        <v>989</v>
      </c>
      <c r="J1026" t="s">
        <v>990</v>
      </c>
      <c r="K1026" t="s">
        <v>991</v>
      </c>
      <c r="L1026">
        <v>1368</v>
      </c>
      <c r="N1026">
        <v>1011</v>
      </c>
      <c r="O1026" t="s">
        <v>988</v>
      </c>
      <c r="P1026" t="s">
        <v>988</v>
      </c>
      <c r="Q1026">
        <v>1</v>
      </c>
      <c r="X1026">
        <v>6.9</v>
      </c>
      <c r="Y1026">
        <v>0</v>
      </c>
      <c r="Z1026">
        <v>4.72</v>
      </c>
      <c r="AA1026">
        <v>0.1</v>
      </c>
      <c r="AB1026">
        <v>0</v>
      </c>
      <c r="AC1026">
        <v>0</v>
      </c>
      <c r="AD1026">
        <v>1</v>
      </c>
      <c r="AE1026">
        <v>0</v>
      </c>
      <c r="AF1026" t="s">
        <v>3</v>
      </c>
      <c r="AG1026">
        <v>6.9</v>
      </c>
      <c r="AH1026">
        <v>2</v>
      </c>
      <c r="AI1026">
        <v>35386493</v>
      </c>
      <c r="AJ1026">
        <v>1026</v>
      </c>
      <c r="AK1026">
        <v>0</v>
      </c>
      <c r="AL1026">
        <v>0</v>
      </c>
      <c r="AM1026">
        <v>0</v>
      </c>
      <c r="AN1026">
        <v>0</v>
      </c>
      <c r="AO1026">
        <v>0</v>
      </c>
      <c r="AP1026">
        <v>0</v>
      </c>
      <c r="AQ1026">
        <v>0</v>
      </c>
      <c r="AR1026">
        <v>0</v>
      </c>
    </row>
    <row r="1027" spans="1:44" x14ac:dyDescent="0.2">
      <c r="A1027">
        <f>ROW(Source!A3200)</f>
        <v>3200</v>
      </c>
      <c r="B1027">
        <v>35386499</v>
      </c>
      <c r="C1027">
        <v>35386496</v>
      </c>
      <c r="D1027">
        <v>35111398</v>
      </c>
      <c r="E1027">
        <v>15872964</v>
      </c>
      <c r="F1027">
        <v>1</v>
      </c>
      <c r="G1027">
        <v>15872964</v>
      </c>
      <c r="H1027">
        <v>1</v>
      </c>
      <c r="I1027" t="s">
        <v>982</v>
      </c>
      <c r="J1027" t="s">
        <v>3</v>
      </c>
      <c r="K1027" t="s">
        <v>983</v>
      </c>
      <c r="L1027">
        <v>1191</v>
      </c>
      <c r="N1027">
        <v>1013</v>
      </c>
      <c r="O1027" t="s">
        <v>984</v>
      </c>
      <c r="P1027" t="s">
        <v>984</v>
      </c>
      <c r="Q1027">
        <v>1</v>
      </c>
      <c r="X1027">
        <v>39.22</v>
      </c>
      <c r="Y1027">
        <v>0</v>
      </c>
      <c r="Z1027">
        <v>0</v>
      </c>
      <c r="AA1027">
        <v>0</v>
      </c>
      <c r="AB1027">
        <v>0</v>
      </c>
      <c r="AC1027">
        <v>0</v>
      </c>
      <c r="AD1027">
        <v>1</v>
      </c>
      <c r="AE1027">
        <v>1</v>
      </c>
      <c r="AF1027" t="s">
        <v>3</v>
      </c>
      <c r="AG1027">
        <v>39.22</v>
      </c>
      <c r="AH1027">
        <v>2</v>
      </c>
      <c r="AI1027">
        <v>35386497</v>
      </c>
      <c r="AJ1027">
        <v>1027</v>
      </c>
      <c r="AK1027">
        <v>0</v>
      </c>
      <c r="AL1027">
        <v>0</v>
      </c>
      <c r="AM1027">
        <v>0</v>
      </c>
      <c r="AN1027">
        <v>0</v>
      </c>
      <c r="AO1027">
        <v>0</v>
      </c>
      <c r="AP1027">
        <v>0</v>
      </c>
      <c r="AQ1027">
        <v>0</v>
      </c>
      <c r="AR1027">
        <v>0</v>
      </c>
    </row>
    <row r="1028" spans="1:44" x14ac:dyDescent="0.2">
      <c r="A1028">
        <f>ROW(Source!A3200)</f>
        <v>3200</v>
      </c>
      <c r="B1028">
        <v>35386500</v>
      </c>
      <c r="C1028">
        <v>35386496</v>
      </c>
      <c r="D1028">
        <v>35113206</v>
      </c>
      <c r="E1028">
        <v>1</v>
      </c>
      <c r="F1028">
        <v>1</v>
      </c>
      <c r="G1028">
        <v>15872964</v>
      </c>
      <c r="H1028">
        <v>2</v>
      </c>
      <c r="I1028" t="s">
        <v>989</v>
      </c>
      <c r="J1028" t="s">
        <v>990</v>
      </c>
      <c r="K1028" t="s">
        <v>991</v>
      </c>
      <c r="L1028">
        <v>1368</v>
      </c>
      <c r="N1028">
        <v>1011</v>
      </c>
      <c r="O1028" t="s">
        <v>988</v>
      </c>
      <c r="P1028" t="s">
        <v>988</v>
      </c>
      <c r="Q1028">
        <v>1</v>
      </c>
      <c r="X1028">
        <v>6.9</v>
      </c>
      <c r="Y1028">
        <v>0</v>
      </c>
      <c r="Z1028">
        <v>4.72</v>
      </c>
      <c r="AA1028">
        <v>0.1</v>
      </c>
      <c r="AB1028">
        <v>0</v>
      </c>
      <c r="AC1028">
        <v>0</v>
      </c>
      <c r="AD1028">
        <v>1</v>
      </c>
      <c r="AE1028">
        <v>0</v>
      </c>
      <c r="AF1028" t="s">
        <v>3</v>
      </c>
      <c r="AG1028">
        <v>6.9</v>
      </c>
      <c r="AH1028">
        <v>2</v>
      </c>
      <c r="AI1028">
        <v>35386498</v>
      </c>
      <c r="AJ1028">
        <v>1028</v>
      </c>
      <c r="AK1028">
        <v>0</v>
      </c>
      <c r="AL1028">
        <v>0</v>
      </c>
      <c r="AM1028">
        <v>0</v>
      </c>
      <c r="AN1028">
        <v>0</v>
      </c>
      <c r="AO1028">
        <v>0</v>
      </c>
      <c r="AP1028">
        <v>0</v>
      </c>
      <c r="AQ1028">
        <v>0</v>
      </c>
      <c r="AR1028">
        <v>0</v>
      </c>
    </row>
    <row r="1029" spans="1:44" x14ac:dyDescent="0.2">
      <c r="A1029">
        <f>ROW(Source!A3201)</f>
        <v>3201</v>
      </c>
      <c r="B1029">
        <v>35386503</v>
      </c>
      <c r="C1029">
        <v>35386501</v>
      </c>
      <c r="D1029">
        <v>35111398</v>
      </c>
      <c r="E1029">
        <v>15872964</v>
      </c>
      <c r="F1029">
        <v>1</v>
      </c>
      <c r="G1029">
        <v>15872964</v>
      </c>
      <c r="H1029">
        <v>1</v>
      </c>
      <c r="I1029" t="s">
        <v>982</v>
      </c>
      <c r="J1029" t="s">
        <v>3</v>
      </c>
      <c r="K1029" t="s">
        <v>983</v>
      </c>
      <c r="L1029">
        <v>1191</v>
      </c>
      <c r="N1029">
        <v>1013</v>
      </c>
      <c r="O1029" t="s">
        <v>984</v>
      </c>
      <c r="P1029" t="s">
        <v>984</v>
      </c>
      <c r="Q1029">
        <v>1</v>
      </c>
      <c r="X1029">
        <v>34.630000000000003</v>
      </c>
      <c r="Y1029">
        <v>0</v>
      </c>
      <c r="Z1029">
        <v>0</v>
      </c>
      <c r="AA1029">
        <v>0</v>
      </c>
      <c r="AB1029">
        <v>0</v>
      </c>
      <c r="AC1029">
        <v>0</v>
      </c>
      <c r="AD1029">
        <v>1</v>
      </c>
      <c r="AE1029">
        <v>1</v>
      </c>
      <c r="AF1029" t="s">
        <v>3</v>
      </c>
      <c r="AG1029">
        <v>34.630000000000003</v>
      </c>
      <c r="AH1029">
        <v>2</v>
      </c>
      <c r="AI1029">
        <v>35386502</v>
      </c>
      <c r="AJ1029">
        <v>1029</v>
      </c>
      <c r="AK1029">
        <v>0</v>
      </c>
      <c r="AL1029">
        <v>0</v>
      </c>
      <c r="AM1029">
        <v>0</v>
      </c>
      <c r="AN1029">
        <v>0</v>
      </c>
      <c r="AO1029">
        <v>0</v>
      </c>
      <c r="AP1029">
        <v>0</v>
      </c>
      <c r="AQ1029">
        <v>0</v>
      </c>
      <c r="AR1029">
        <v>0</v>
      </c>
    </row>
    <row r="1030" spans="1:44" x14ac:dyDescent="0.2">
      <c r="A1030">
        <f>ROW(Source!A3237)</f>
        <v>3237</v>
      </c>
      <c r="B1030">
        <v>35386564</v>
      </c>
      <c r="C1030">
        <v>35386562</v>
      </c>
      <c r="D1030">
        <v>35111398</v>
      </c>
      <c r="E1030">
        <v>15872964</v>
      </c>
      <c r="F1030">
        <v>1</v>
      </c>
      <c r="G1030">
        <v>15872964</v>
      </c>
      <c r="H1030">
        <v>1</v>
      </c>
      <c r="I1030" t="s">
        <v>982</v>
      </c>
      <c r="J1030" t="s">
        <v>3</v>
      </c>
      <c r="K1030" t="s">
        <v>983</v>
      </c>
      <c r="L1030">
        <v>1191</v>
      </c>
      <c r="N1030">
        <v>1013</v>
      </c>
      <c r="O1030" t="s">
        <v>984</v>
      </c>
      <c r="P1030" t="s">
        <v>984</v>
      </c>
      <c r="Q1030">
        <v>1</v>
      </c>
      <c r="X1030">
        <v>5.84</v>
      </c>
      <c r="Y1030">
        <v>0</v>
      </c>
      <c r="Z1030">
        <v>0</v>
      </c>
      <c r="AA1030">
        <v>0</v>
      </c>
      <c r="AB1030">
        <v>0</v>
      </c>
      <c r="AC1030">
        <v>0</v>
      </c>
      <c r="AD1030">
        <v>1</v>
      </c>
      <c r="AE1030">
        <v>1</v>
      </c>
      <c r="AF1030" t="s">
        <v>3</v>
      </c>
      <c r="AG1030">
        <v>5.84</v>
      </c>
      <c r="AH1030">
        <v>2</v>
      </c>
      <c r="AI1030">
        <v>35386563</v>
      </c>
      <c r="AJ1030">
        <v>1030</v>
      </c>
      <c r="AK1030">
        <v>0</v>
      </c>
      <c r="AL1030">
        <v>0</v>
      </c>
      <c r="AM1030">
        <v>0</v>
      </c>
      <c r="AN1030">
        <v>0</v>
      </c>
      <c r="AO1030">
        <v>0</v>
      </c>
      <c r="AP1030">
        <v>0</v>
      </c>
      <c r="AQ1030">
        <v>0</v>
      </c>
      <c r="AR1030">
        <v>0</v>
      </c>
    </row>
    <row r="1031" spans="1:44" x14ac:dyDescent="0.2">
      <c r="A1031">
        <f>ROW(Source!A3238)</f>
        <v>3238</v>
      </c>
      <c r="B1031">
        <v>35386570</v>
      </c>
      <c r="C1031">
        <v>35386565</v>
      </c>
      <c r="D1031">
        <v>35111398</v>
      </c>
      <c r="E1031">
        <v>15872964</v>
      </c>
      <c r="F1031">
        <v>1</v>
      </c>
      <c r="G1031">
        <v>15872964</v>
      </c>
      <c r="H1031">
        <v>1</v>
      </c>
      <c r="I1031" t="s">
        <v>982</v>
      </c>
      <c r="J1031" t="s">
        <v>3</v>
      </c>
      <c r="K1031" t="s">
        <v>983</v>
      </c>
      <c r="L1031">
        <v>1191</v>
      </c>
      <c r="N1031">
        <v>1013</v>
      </c>
      <c r="O1031" t="s">
        <v>984</v>
      </c>
      <c r="P1031" t="s">
        <v>984</v>
      </c>
      <c r="Q1031">
        <v>1</v>
      </c>
      <c r="X1031">
        <v>0.42</v>
      </c>
      <c r="Y1031">
        <v>0</v>
      </c>
      <c r="Z1031">
        <v>0</v>
      </c>
      <c r="AA1031">
        <v>0</v>
      </c>
      <c r="AB1031">
        <v>0</v>
      </c>
      <c r="AC1031">
        <v>0</v>
      </c>
      <c r="AD1031">
        <v>1</v>
      </c>
      <c r="AE1031">
        <v>1</v>
      </c>
      <c r="AF1031" t="s">
        <v>3</v>
      </c>
      <c r="AG1031">
        <v>0.42</v>
      </c>
      <c r="AH1031">
        <v>2</v>
      </c>
      <c r="AI1031">
        <v>35386566</v>
      </c>
      <c r="AJ1031">
        <v>1031</v>
      </c>
      <c r="AK1031">
        <v>0</v>
      </c>
      <c r="AL1031">
        <v>0</v>
      </c>
      <c r="AM1031">
        <v>0</v>
      </c>
      <c r="AN1031">
        <v>0</v>
      </c>
      <c r="AO1031">
        <v>0</v>
      </c>
      <c r="AP1031">
        <v>0</v>
      </c>
      <c r="AQ1031">
        <v>0</v>
      </c>
      <c r="AR1031">
        <v>0</v>
      </c>
    </row>
    <row r="1032" spans="1:44" x14ac:dyDescent="0.2">
      <c r="A1032">
        <f>ROW(Source!A3238)</f>
        <v>3238</v>
      </c>
      <c r="B1032">
        <v>35386571</v>
      </c>
      <c r="C1032">
        <v>35386565</v>
      </c>
      <c r="D1032">
        <v>35113190</v>
      </c>
      <c r="E1032">
        <v>1</v>
      </c>
      <c r="F1032">
        <v>1</v>
      </c>
      <c r="G1032">
        <v>15872964</v>
      </c>
      <c r="H1032">
        <v>2</v>
      </c>
      <c r="I1032" t="s">
        <v>1111</v>
      </c>
      <c r="J1032" t="s">
        <v>1112</v>
      </c>
      <c r="K1032" t="s">
        <v>1113</v>
      </c>
      <c r="L1032">
        <v>1368</v>
      </c>
      <c r="N1032">
        <v>1011</v>
      </c>
      <c r="O1032" t="s">
        <v>988</v>
      </c>
      <c r="P1032" t="s">
        <v>988</v>
      </c>
      <c r="Q1032">
        <v>1</v>
      </c>
      <c r="X1032">
        <v>0.2</v>
      </c>
      <c r="Y1032">
        <v>0</v>
      </c>
      <c r="Z1032">
        <v>44.94</v>
      </c>
      <c r="AA1032">
        <v>0.64</v>
      </c>
      <c r="AB1032">
        <v>0</v>
      </c>
      <c r="AC1032">
        <v>0</v>
      </c>
      <c r="AD1032">
        <v>1</v>
      </c>
      <c r="AE1032">
        <v>0</v>
      </c>
      <c r="AF1032" t="s">
        <v>3</v>
      </c>
      <c r="AG1032">
        <v>0.2</v>
      </c>
      <c r="AH1032">
        <v>2</v>
      </c>
      <c r="AI1032">
        <v>35386567</v>
      </c>
      <c r="AJ1032">
        <v>1032</v>
      </c>
      <c r="AK1032">
        <v>0</v>
      </c>
      <c r="AL1032">
        <v>0</v>
      </c>
      <c r="AM1032">
        <v>0</v>
      </c>
      <c r="AN1032">
        <v>0</v>
      </c>
      <c r="AO1032">
        <v>0</v>
      </c>
      <c r="AP1032">
        <v>0</v>
      </c>
      <c r="AQ1032">
        <v>0</v>
      </c>
      <c r="AR1032">
        <v>0</v>
      </c>
    </row>
    <row r="1033" spans="1:44" x14ac:dyDescent="0.2">
      <c r="A1033">
        <f>ROW(Source!A3238)</f>
        <v>3238</v>
      </c>
      <c r="B1033">
        <v>35386572</v>
      </c>
      <c r="C1033">
        <v>35386565</v>
      </c>
      <c r="D1033">
        <v>35115233</v>
      </c>
      <c r="E1033">
        <v>1</v>
      </c>
      <c r="F1033">
        <v>1</v>
      </c>
      <c r="G1033">
        <v>15872964</v>
      </c>
      <c r="H1033">
        <v>3</v>
      </c>
      <c r="I1033" t="s">
        <v>1114</v>
      </c>
      <c r="J1033" t="s">
        <v>1115</v>
      </c>
      <c r="K1033" t="s">
        <v>1116</v>
      </c>
      <c r="L1033">
        <v>1339</v>
      </c>
      <c r="N1033">
        <v>1007</v>
      </c>
      <c r="O1033" t="s">
        <v>1117</v>
      </c>
      <c r="P1033" t="s">
        <v>1117</v>
      </c>
      <c r="Q1033">
        <v>1</v>
      </c>
      <c r="X1033">
        <v>1.7600000000000001E-2</v>
      </c>
      <c r="Y1033">
        <v>54.81</v>
      </c>
      <c r="Z1033">
        <v>0</v>
      </c>
      <c r="AA1033">
        <v>0</v>
      </c>
      <c r="AB1033">
        <v>0</v>
      </c>
      <c r="AC1033">
        <v>0</v>
      </c>
      <c r="AD1033">
        <v>1</v>
      </c>
      <c r="AE1033">
        <v>0</v>
      </c>
      <c r="AF1033" t="s">
        <v>3</v>
      </c>
      <c r="AG1033">
        <v>1.7600000000000001E-2</v>
      </c>
      <c r="AH1033">
        <v>2</v>
      </c>
      <c r="AI1033">
        <v>35386568</v>
      </c>
      <c r="AJ1033">
        <v>1033</v>
      </c>
      <c r="AK1033">
        <v>0</v>
      </c>
      <c r="AL1033">
        <v>0</v>
      </c>
      <c r="AM1033">
        <v>0</v>
      </c>
      <c r="AN1033">
        <v>0</v>
      </c>
      <c r="AO1033">
        <v>0</v>
      </c>
      <c r="AP1033">
        <v>0</v>
      </c>
      <c r="AQ1033">
        <v>0</v>
      </c>
      <c r="AR1033">
        <v>0</v>
      </c>
    </row>
    <row r="1034" spans="1:44" x14ac:dyDescent="0.2">
      <c r="A1034">
        <f>ROW(Source!A3238)</f>
        <v>3238</v>
      </c>
      <c r="B1034">
        <v>35386573</v>
      </c>
      <c r="C1034">
        <v>35386565</v>
      </c>
      <c r="D1034">
        <v>35117602</v>
      </c>
      <c r="E1034">
        <v>1</v>
      </c>
      <c r="F1034">
        <v>1</v>
      </c>
      <c r="G1034">
        <v>15872964</v>
      </c>
      <c r="H1034">
        <v>3</v>
      </c>
      <c r="I1034" t="s">
        <v>1118</v>
      </c>
      <c r="J1034" t="s">
        <v>1119</v>
      </c>
      <c r="K1034" t="s">
        <v>1120</v>
      </c>
      <c r="L1034">
        <v>1354</v>
      </c>
      <c r="N1034">
        <v>1010</v>
      </c>
      <c r="O1034" t="s">
        <v>52</v>
      </c>
      <c r="P1034" t="s">
        <v>52</v>
      </c>
      <c r="Q1034">
        <v>1</v>
      </c>
      <c r="X1034">
        <v>6.7000000000000002E-3</v>
      </c>
      <c r="Y1034">
        <v>16620.27</v>
      </c>
      <c r="Z1034">
        <v>0</v>
      </c>
      <c r="AA1034">
        <v>0</v>
      </c>
      <c r="AB1034">
        <v>0</v>
      </c>
      <c r="AC1034">
        <v>0</v>
      </c>
      <c r="AD1034">
        <v>1</v>
      </c>
      <c r="AE1034">
        <v>0</v>
      </c>
      <c r="AF1034" t="s">
        <v>3</v>
      </c>
      <c r="AG1034">
        <v>6.7000000000000002E-3</v>
      </c>
      <c r="AH1034">
        <v>2</v>
      </c>
      <c r="AI1034">
        <v>35386569</v>
      </c>
      <c r="AJ1034">
        <v>1034</v>
      </c>
      <c r="AK1034">
        <v>0</v>
      </c>
      <c r="AL1034">
        <v>0</v>
      </c>
      <c r="AM1034">
        <v>0</v>
      </c>
      <c r="AN1034">
        <v>0</v>
      </c>
      <c r="AO1034">
        <v>0</v>
      </c>
      <c r="AP1034">
        <v>0</v>
      </c>
      <c r="AQ1034">
        <v>0</v>
      </c>
      <c r="AR1034">
        <v>0</v>
      </c>
    </row>
    <row r="1035" spans="1:44" x14ac:dyDescent="0.2">
      <c r="A1035">
        <f>ROW(Source!A3239)</f>
        <v>3239</v>
      </c>
      <c r="B1035">
        <v>35386578</v>
      </c>
      <c r="C1035">
        <v>35386574</v>
      </c>
      <c r="D1035">
        <v>35111398</v>
      </c>
      <c r="E1035">
        <v>15872964</v>
      </c>
      <c r="F1035">
        <v>1</v>
      </c>
      <c r="G1035">
        <v>15872964</v>
      </c>
      <c r="H1035">
        <v>1</v>
      </c>
      <c r="I1035" t="s">
        <v>982</v>
      </c>
      <c r="J1035" t="s">
        <v>3</v>
      </c>
      <c r="K1035" t="s">
        <v>983</v>
      </c>
      <c r="L1035">
        <v>1191</v>
      </c>
      <c r="N1035">
        <v>1013</v>
      </c>
      <c r="O1035" t="s">
        <v>984</v>
      </c>
      <c r="P1035" t="s">
        <v>984</v>
      </c>
      <c r="Q1035">
        <v>1</v>
      </c>
      <c r="X1035">
        <v>14</v>
      </c>
      <c r="Y1035">
        <v>0</v>
      </c>
      <c r="Z1035">
        <v>0</v>
      </c>
      <c r="AA1035">
        <v>0</v>
      </c>
      <c r="AB1035">
        <v>0</v>
      </c>
      <c r="AC1035">
        <v>0</v>
      </c>
      <c r="AD1035">
        <v>1</v>
      </c>
      <c r="AE1035">
        <v>1</v>
      </c>
      <c r="AF1035" t="s">
        <v>3</v>
      </c>
      <c r="AG1035">
        <v>14</v>
      </c>
      <c r="AH1035">
        <v>2</v>
      </c>
      <c r="AI1035">
        <v>35386575</v>
      </c>
      <c r="AJ1035">
        <v>1035</v>
      </c>
      <c r="AK1035">
        <v>0</v>
      </c>
      <c r="AL1035">
        <v>0</v>
      </c>
      <c r="AM1035">
        <v>0</v>
      </c>
      <c r="AN1035">
        <v>0</v>
      </c>
      <c r="AO1035">
        <v>0</v>
      </c>
      <c r="AP1035">
        <v>0</v>
      </c>
      <c r="AQ1035">
        <v>0</v>
      </c>
      <c r="AR1035">
        <v>0</v>
      </c>
    </row>
    <row r="1036" spans="1:44" x14ac:dyDescent="0.2">
      <c r="A1036">
        <f>ROW(Source!A3239)</f>
        <v>3239</v>
      </c>
      <c r="B1036">
        <v>35386579</v>
      </c>
      <c r="C1036">
        <v>35386574</v>
      </c>
      <c r="D1036">
        <v>35112687</v>
      </c>
      <c r="E1036">
        <v>1</v>
      </c>
      <c r="F1036">
        <v>1</v>
      </c>
      <c r="G1036">
        <v>15872964</v>
      </c>
      <c r="H1036">
        <v>2</v>
      </c>
      <c r="I1036" t="s">
        <v>1121</v>
      </c>
      <c r="J1036" t="s">
        <v>1122</v>
      </c>
      <c r="K1036" t="s">
        <v>1123</v>
      </c>
      <c r="L1036">
        <v>1368</v>
      </c>
      <c r="N1036">
        <v>1011</v>
      </c>
      <c r="O1036" t="s">
        <v>988</v>
      </c>
      <c r="P1036" t="s">
        <v>988</v>
      </c>
      <c r="Q1036">
        <v>1</v>
      </c>
      <c r="X1036">
        <v>3.65</v>
      </c>
      <c r="Y1036">
        <v>0</v>
      </c>
      <c r="Z1036">
        <v>1635</v>
      </c>
      <c r="AA1036">
        <v>832.91</v>
      </c>
      <c r="AB1036">
        <v>0</v>
      </c>
      <c r="AC1036">
        <v>0</v>
      </c>
      <c r="AD1036">
        <v>1</v>
      </c>
      <c r="AE1036">
        <v>0</v>
      </c>
      <c r="AF1036" t="s">
        <v>3</v>
      </c>
      <c r="AG1036">
        <v>3.65</v>
      </c>
      <c r="AH1036">
        <v>2</v>
      </c>
      <c r="AI1036">
        <v>35386576</v>
      </c>
      <c r="AJ1036">
        <v>1036</v>
      </c>
      <c r="AK1036">
        <v>0</v>
      </c>
      <c r="AL1036">
        <v>0</v>
      </c>
      <c r="AM1036">
        <v>0</v>
      </c>
      <c r="AN1036">
        <v>0</v>
      </c>
      <c r="AO1036">
        <v>0</v>
      </c>
      <c r="AP1036">
        <v>0</v>
      </c>
      <c r="AQ1036">
        <v>0</v>
      </c>
      <c r="AR1036">
        <v>0</v>
      </c>
    </row>
    <row r="1037" spans="1:44" x14ac:dyDescent="0.2">
      <c r="A1037">
        <f>ROW(Source!A3239)</f>
        <v>3239</v>
      </c>
      <c r="B1037">
        <v>35386580</v>
      </c>
      <c r="C1037">
        <v>35386574</v>
      </c>
      <c r="D1037">
        <v>35113169</v>
      </c>
      <c r="E1037">
        <v>1</v>
      </c>
      <c r="F1037">
        <v>1</v>
      </c>
      <c r="G1037">
        <v>15872964</v>
      </c>
      <c r="H1037">
        <v>2</v>
      </c>
      <c r="I1037" t="s">
        <v>1124</v>
      </c>
      <c r="J1037" t="s">
        <v>1125</v>
      </c>
      <c r="K1037" t="s">
        <v>1126</v>
      </c>
      <c r="L1037">
        <v>1368</v>
      </c>
      <c r="N1037">
        <v>1011</v>
      </c>
      <c r="O1037" t="s">
        <v>988</v>
      </c>
      <c r="P1037" t="s">
        <v>988</v>
      </c>
      <c r="Q1037">
        <v>1</v>
      </c>
      <c r="X1037">
        <v>3.65</v>
      </c>
      <c r="Y1037">
        <v>0</v>
      </c>
      <c r="Z1037">
        <v>7.15</v>
      </c>
      <c r="AA1037">
        <v>0.09</v>
      </c>
      <c r="AB1037">
        <v>0</v>
      </c>
      <c r="AC1037">
        <v>0</v>
      </c>
      <c r="AD1037">
        <v>1</v>
      </c>
      <c r="AE1037">
        <v>0</v>
      </c>
      <c r="AF1037" t="s">
        <v>3</v>
      </c>
      <c r="AG1037">
        <v>3.65</v>
      </c>
      <c r="AH1037">
        <v>2</v>
      </c>
      <c r="AI1037">
        <v>35386577</v>
      </c>
      <c r="AJ1037">
        <v>1037</v>
      </c>
      <c r="AK1037">
        <v>0</v>
      </c>
      <c r="AL1037">
        <v>0</v>
      </c>
      <c r="AM1037">
        <v>0</v>
      </c>
      <c r="AN1037">
        <v>0</v>
      </c>
      <c r="AO1037">
        <v>0</v>
      </c>
      <c r="AP1037">
        <v>0</v>
      </c>
      <c r="AQ1037">
        <v>0</v>
      </c>
      <c r="AR1037">
        <v>0</v>
      </c>
    </row>
    <row r="1038" spans="1:44" x14ac:dyDescent="0.2">
      <c r="A1038">
        <f>ROW(Source!A3242)</f>
        <v>3242</v>
      </c>
      <c r="B1038">
        <v>35386586</v>
      </c>
      <c r="C1038">
        <v>35386583</v>
      </c>
      <c r="D1038">
        <v>35111398</v>
      </c>
      <c r="E1038">
        <v>15872964</v>
      </c>
      <c r="F1038">
        <v>1</v>
      </c>
      <c r="G1038">
        <v>15872964</v>
      </c>
      <c r="H1038">
        <v>1</v>
      </c>
      <c r="I1038" t="s">
        <v>982</v>
      </c>
      <c r="J1038" t="s">
        <v>3</v>
      </c>
      <c r="K1038" t="s">
        <v>983</v>
      </c>
      <c r="L1038">
        <v>1191</v>
      </c>
      <c r="N1038">
        <v>1013</v>
      </c>
      <c r="O1038" t="s">
        <v>984</v>
      </c>
      <c r="P1038" t="s">
        <v>984</v>
      </c>
      <c r="Q1038">
        <v>1</v>
      </c>
      <c r="X1038">
        <v>42.81</v>
      </c>
      <c r="Y1038">
        <v>0</v>
      </c>
      <c r="Z1038">
        <v>0</v>
      </c>
      <c r="AA1038">
        <v>0</v>
      </c>
      <c r="AB1038">
        <v>0</v>
      </c>
      <c r="AC1038">
        <v>0</v>
      </c>
      <c r="AD1038">
        <v>1</v>
      </c>
      <c r="AE1038">
        <v>1</v>
      </c>
      <c r="AF1038" t="s">
        <v>3</v>
      </c>
      <c r="AG1038">
        <v>42.81</v>
      </c>
      <c r="AH1038">
        <v>2</v>
      </c>
      <c r="AI1038">
        <v>35386584</v>
      </c>
      <c r="AJ1038">
        <v>1038</v>
      </c>
      <c r="AK1038">
        <v>0</v>
      </c>
      <c r="AL1038">
        <v>0</v>
      </c>
      <c r="AM1038">
        <v>0</v>
      </c>
      <c r="AN1038">
        <v>0</v>
      </c>
      <c r="AO1038">
        <v>0</v>
      </c>
      <c r="AP1038">
        <v>0</v>
      </c>
      <c r="AQ1038">
        <v>0</v>
      </c>
      <c r="AR1038">
        <v>0</v>
      </c>
    </row>
    <row r="1039" spans="1:44" x14ac:dyDescent="0.2">
      <c r="A1039">
        <f>ROW(Source!A3242)</f>
        <v>3242</v>
      </c>
      <c r="B1039">
        <v>35386587</v>
      </c>
      <c r="C1039">
        <v>35386583</v>
      </c>
      <c r="D1039">
        <v>35113206</v>
      </c>
      <c r="E1039">
        <v>1</v>
      </c>
      <c r="F1039">
        <v>1</v>
      </c>
      <c r="G1039">
        <v>15872964</v>
      </c>
      <c r="H1039">
        <v>2</v>
      </c>
      <c r="I1039" t="s">
        <v>989</v>
      </c>
      <c r="J1039" t="s">
        <v>990</v>
      </c>
      <c r="K1039" t="s">
        <v>991</v>
      </c>
      <c r="L1039">
        <v>1368</v>
      </c>
      <c r="N1039">
        <v>1011</v>
      </c>
      <c r="O1039" t="s">
        <v>988</v>
      </c>
      <c r="P1039" t="s">
        <v>988</v>
      </c>
      <c r="Q1039">
        <v>1</v>
      </c>
      <c r="X1039">
        <v>6.9</v>
      </c>
      <c r="Y1039">
        <v>0</v>
      </c>
      <c r="Z1039">
        <v>4.72</v>
      </c>
      <c r="AA1039">
        <v>0.1</v>
      </c>
      <c r="AB1039">
        <v>0</v>
      </c>
      <c r="AC1039">
        <v>0</v>
      </c>
      <c r="AD1039">
        <v>1</v>
      </c>
      <c r="AE1039">
        <v>0</v>
      </c>
      <c r="AF1039" t="s">
        <v>3</v>
      </c>
      <c r="AG1039">
        <v>6.9</v>
      </c>
      <c r="AH1039">
        <v>2</v>
      </c>
      <c r="AI1039">
        <v>35386585</v>
      </c>
      <c r="AJ1039">
        <v>1039</v>
      </c>
      <c r="AK1039">
        <v>0</v>
      </c>
      <c r="AL1039">
        <v>0</v>
      </c>
      <c r="AM1039">
        <v>0</v>
      </c>
      <c r="AN1039">
        <v>0</v>
      </c>
      <c r="AO1039">
        <v>0</v>
      </c>
      <c r="AP1039">
        <v>0</v>
      </c>
      <c r="AQ1039">
        <v>0</v>
      </c>
      <c r="AR1039">
        <v>0</v>
      </c>
    </row>
    <row r="1040" spans="1:44" x14ac:dyDescent="0.2">
      <c r="A1040">
        <f>ROW(Source!A3243)</f>
        <v>3243</v>
      </c>
      <c r="B1040">
        <v>35386591</v>
      </c>
      <c r="C1040">
        <v>35386588</v>
      </c>
      <c r="D1040">
        <v>35111398</v>
      </c>
      <c r="E1040">
        <v>15872964</v>
      </c>
      <c r="F1040">
        <v>1</v>
      </c>
      <c r="G1040">
        <v>15872964</v>
      </c>
      <c r="H1040">
        <v>1</v>
      </c>
      <c r="I1040" t="s">
        <v>982</v>
      </c>
      <c r="J1040" t="s">
        <v>3</v>
      </c>
      <c r="K1040" t="s">
        <v>983</v>
      </c>
      <c r="L1040">
        <v>1191</v>
      </c>
      <c r="N1040">
        <v>1013</v>
      </c>
      <c r="O1040" t="s">
        <v>984</v>
      </c>
      <c r="P1040" t="s">
        <v>984</v>
      </c>
      <c r="Q1040">
        <v>1</v>
      </c>
      <c r="X1040">
        <v>39.22</v>
      </c>
      <c r="Y1040">
        <v>0</v>
      </c>
      <c r="Z1040">
        <v>0</v>
      </c>
      <c r="AA1040">
        <v>0</v>
      </c>
      <c r="AB1040">
        <v>0</v>
      </c>
      <c r="AC1040">
        <v>0</v>
      </c>
      <c r="AD1040">
        <v>1</v>
      </c>
      <c r="AE1040">
        <v>1</v>
      </c>
      <c r="AF1040" t="s">
        <v>3</v>
      </c>
      <c r="AG1040">
        <v>39.22</v>
      </c>
      <c r="AH1040">
        <v>2</v>
      </c>
      <c r="AI1040">
        <v>35386589</v>
      </c>
      <c r="AJ1040">
        <v>1040</v>
      </c>
      <c r="AK1040">
        <v>0</v>
      </c>
      <c r="AL1040">
        <v>0</v>
      </c>
      <c r="AM1040">
        <v>0</v>
      </c>
      <c r="AN1040">
        <v>0</v>
      </c>
      <c r="AO1040">
        <v>0</v>
      </c>
      <c r="AP1040">
        <v>0</v>
      </c>
      <c r="AQ1040">
        <v>0</v>
      </c>
      <c r="AR1040">
        <v>0</v>
      </c>
    </row>
    <row r="1041" spans="1:44" x14ac:dyDescent="0.2">
      <c r="A1041">
        <f>ROW(Source!A3243)</f>
        <v>3243</v>
      </c>
      <c r="B1041">
        <v>35386592</v>
      </c>
      <c r="C1041">
        <v>35386588</v>
      </c>
      <c r="D1041">
        <v>35113206</v>
      </c>
      <c r="E1041">
        <v>1</v>
      </c>
      <c r="F1041">
        <v>1</v>
      </c>
      <c r="G1041">
        <v>15872964</v>
      </c>
      <c r="H1041">
        <v>2</v>
      </c>
      <c r="I1041" t="s">
        <v>989</v>
      </c>
      <c r="J1041" t="s">
        <v>990</v>
      </c>
      <c r="K1041" t="s">
        <v>991</v>
      </c>
      <c r="L1041">
        <v>1368</v>
      </c>
      <c r="N1041">
        <v>1011</v>
      </c>
      <c r="O1041" t="s">
        <v>988</v>
      </c>
      <c r="P1041" t="s">
        <v>988</v>
      </c>
      <c r="Q1041">
        <v>1</v>
      </c>
      <c r="X1041">
        <v>6.9</v>
      </c>
      <c r="Y1041">
        <v>0</v>
      </c>
      <c r="Z1041">
        <v>4.72</v>
      </c>
      <c r="AA1041">
        <v>0.1</v>
      </c>
      <c r="AB1041">
        <v>0</v>
      </c>
      <c r="AC1041">
        <v>0</v>
      </c>
      <c r="AD1041">
        <v>1</v>
      </c>
      <c r="AE1041">
        <v>0</v>
      </c>
      <c r="AF1041" t="s">
        <v>3</v>
      </c>
      <c r="AG1041">
        <v>6.9</v>
      </c>
      <c r="AH1041">
        <v>2</v>
      </c>
      <c r="AI1041">
        <v>35386590</v>
      </c>
      <c r="AJ1041">
        <v>1041</v>
      </c>
      <c r="AK1041">
        <v>0</v>
      </c>
      <c r="AL1041">
        <v>0</v>
      </c>
      <c r="AM1041">
        <v>0</v>
      </c>
      <c r="AN1041">
        <v>0</v>
      </c>
      <c r="AO1041">
        <v>0</v>
      </c>
      <c r="AP1041">
        <v>0</v>
      </c>
      <c r="AQ1041">
        <v>0</v>
      </c>
      <c r="AR1041">
        <v>0</v>
      </c>
    </row>
    <row r="1042" spans="1:44" x14ac:dyDescent="0.2">
      <c r="A1042">
        <f>ROW(Source!A3244)</f>
        <v>3244</v>
      </c>
      <c r="B1042">
        <v>35386595</v>
      </c>
      <c r="C1042">
        <v>35386593</v>
      </c>
      <c r="D1042">
        <v>35111398</v>
      </c>
      <c r="E1042">
        <v>15872964</v>
      </c>
      <c r="F1042">
        <v>1</v>
      </c>
      <c r="G1042">
        <v>15872964</v>
      </c>
      <c r="H1042">
        <v>1</v>
      </c>
      <c r="I1042" t="s">
        <v>982</v>
      </c>
      <c r="J1042" t="s">
        <v>3</v>
      </c>
      <c r="K1042" t="s">
        <v>983</v>
      </c>
      <c r="L1042">
        <v>1191</v>
      </c>
      <c r="N1042">
        <v>1013</v>
      </c>
      <c r="O1042" t="s">
        <v>984</v>
      </c>
      <c r="P1042" t="s">
        <v>984</v>
      </c>
      <c r="Q1042">
        <v>1</v>
      </c>
      <c r="X1042">
        <v>34.630000000000003</v>
      </c>
      <c r="Y1042">
        <v>0</v>
      </c>
      <c r="Z1042">
        <v>0</v>
      </c>
      <c r="AA1042">
        <v>0</v>
      </c>
      <c r="AB1042">
        <v>0</v>
      </c>
      <c r="AC1042">
        <v>0</v>
      </c>
      <c r="AD1042">
        <v>1</v>
      </c>
      <c r="AE1042">
        <v>1</v>
      </c>
      <c r="AF1042" t="s">
        <v>3</v>
      </c>
      <c r="AG1042">
        <v>34.630000000000003</v>
      </c>
      <c r="AH1042">
        <v>2</v>
      </c>
      <c r="AI1042">
        <v>35386594</v>
      </c>
      <c r="AJ1042">
        <v>1042</v>
      </c>
      <c r="AK1042">
        <v>0</v>
      </c>
      <c r="AL1042">
        <v>0</v>
      </c>
      <c r="AM1042">
        <v>0</v>
      </c>
      <c r="AN1042">
        <v>0</v>
      </c>
      <c r="AO1042">
        <v>0</v>
      </c>
      <c r="AP1042">
        <v>0</v>
      </c>
      <c r="AQ1042">
        <v>0</v>
      </c>
      <c r="AR1042">
        <v>0</v>
      </c>
    </row>
    <row r="1043" spans="1:44" x14ac:dyDescent="0.2">
      <c r="A1043">
        <f>ROW(Source!A3280)</f>
        <v>3280</v>
      </c>
      <c r="B1043">
        <v>35386656</v>
      </c>
      <c r="C1043">
        <v>35386654</v>
      </c>
      <c r="D1043">
        <v>35111398</v>
      </c>
      <c r="E1043">
        <v>15872964</v>
      </c>
      <c r="F1043">
        <v>1</v>
      </c>
      <c r="G1043">
        <v>15872964</v>
      </c>
      <c r="H1043">
        <v>1</v>
      </c>
      <c r="I1043" t="s">
        <v>982</v>
      </c>
      <c r="J1043" t="s">
        <v>3</v>
      </c>
      <c r="K1043" t="s">
        <v>983</v>
      </c>
      <c r="L1043">
        <v>1191</v>
      </c>
      <c r="N1043">
        <v>1013</v>
      </c>
      <c r="O1043" t="s">
        <v>984</v>
      </c>
      <c r="P1043" t="s">
        <v>984</v>
      </c>
      <c r="Q1043">
        <v>1</v>
      </c>
      <c r="X1043">
        <v>5.84</v>
      </c>
      <c r="Y1043">
        <v>0</v>
      </c>
      <c r="Z1043">
        <v>0</v>
      </c>
      <c r="AA1043">
        <v>0</v>
      </c>
      <c r="AB1043">
        <v>0</v>
      </c>
      <c r="AC1043">
        <v>0</v>
      </c>
      <c r="AD1043">
        <v>1</v>
      </c>
      <c r="AE1043">
        <v>1</v>
      </c>
      <c r="AF1043" t="s">
        <v>3</v>
      </c>
      <c r="AG1043">
        <v>5.84</v>
      </c>
      <c r="AH1043">
        <v>2</v>
      </c>
      <c r="AI1043">
        <v>35386655</v>
      </c>
      <c r="AJ1043">
        <v>1043</v>
      </c>
      <c r="AK1043">
        <v>0</v>
      </c>
      <c r="AL1043">
        <v>0</v>
      </c>
      <c r="AM1043">
        <v>0</v>
      </c>
      <c r="AN1043">
        <v>0</v>
      </c>
      <c r="AO1043">
        <v>0</v>
      </c>
      <c r="AP1043">
        <v>0</v>
      </c>
      <c r="AQ1043">
        <v>0</v>
      </c>
      <c r="AR1043">
        <v>0</v>
      </c>
    </row>
    <row r="1044" spans="1:44" x14ac:dyDescent="0.2">
      <c r="A1044">
        <f>ROW(Source!A3281)</f>
        <v>3281</v>
      </c>
      <c r="B1044">
        <v>35386662</v>
      </c>
      <c r="C1044">
        <v>35386657</v>
      </c>
      <c r="D1044">
        <v>35111398</v>
      </c>
      <c r="E1044">
        <v>15872964</v>
      </c>
      <c r="F1044">
        <v>1</v>
      </c>
      <c r="G1044">
        <v>15872964</v>
      </c>
      <c r="H1044">
        <v>1</v>
      </c>
      <c r="I1044" t="s">
        <v>982</v>
      </c>
      <c r="J1044" t="s">
        <v>3</v>
      </c>
      <c r="K1044" t="s">
        <v>983</v>
      </c>
      <c r="L1044">
        <v>1191</v>
      </c>
      <c r="N1044">
        <v>1013</v>
      </c>
      <c r="O1044" t="s">
        <v>984</v>
      </c>
      <c r="P1044" t="s">
        <v>984</v>
      </c>
      <c r="Q1044">
        <v>1</v>
      </c>
      <c r="X1044">
        <v>0.42</v>
      </c>
      <c r="Y1044">
        <v>0</v>
      </c>
      <c r="Z1044">
        <v>0</v>
      </c>
      <c r="AA1044">
        <v>0</v>
      </c>
      <c r="AB1044">
        <v>0</v>
      </c>
      <c r="AC1044">
        <v>0</v>
      </c>
      <c r="AD1044">
        <v>1</v>
      </c>
      <c r="AE1044">
        <v>1</v>
      </c>
      <c r="AF1044" t="s">
        <v>3</v>
      </c>
      <c r="AG1044">
        <v>0.42</v>
      </c>
      <c r="AH1044">
        <v>2</v>
      </c>
      <c r="AI1044">
        <v>35386658</v>
      </c>
      <c r="AJ1044">
        <v>1044</v>
      </c>
      <c r="AK1044">
        <v>0</v>
      </c>
      <c r="AL1044">
        <v>0</v>
      </c>
      <c r="AM1044">
        <v>0</v>
      </c>
      <c r="AN1044">
        <v>0</v>
      </c>
      <c r="AO1044">
        <v>0</v>
      </c>
      <c r="AP1044">
        <v>0</v>
      </c>
      <c r="AQ1044">
        <v>0</v>
      </c>
      <c r="AR1044">
        <v>0</v>
      </c>
    </row>
    <row r="1045" spans="1:44" x14ac:dyDescent="0.2">
      <c r="A1045">
        <f>ROW(Source!A3281)</f>
        <v>3281</v>
      </c>
      <c r="B1045">
        <v>35386663</v>
      </c>
      <c r="C1045">
        <v>35386657</v>
      </c>
      <c r="D1045">
        <v>35113190</v>
      </c>
      <c r="E1045">
        <v>1</v>
      </c>
      <c r="F1045">
        <v>1</v>
      </c>
      <c r="G1045">
        <v>15872964</v>
      </c>
      <c r="H1045">
        <v>2</v>
      </c>
      <c r="I1045" t="s">
        <v>1111</v>
      </c>
      <c r="J1045" t="s">
        <v>1112</v>
      </c>
      <c r="K1045" t="s">
        <v>1113</v>
      </c>
      <c r="L1045">
        <v>1368</v>
      </c>
      <c r="N1045">
        <v>1011</v>
      </c>
      <c r="O1045" t="s">
        <v>988</v>
      </c>
      <c r="P1045" t="s">
        <v>988</v>
      </c>
      <c r="Q1045">
        <v>1</v>
      </c>
      <c r="X1045">
        <v>0.2</v>
      </c>
      <c r="Y1045">
        <v>0</v>
      </c>
      <c r="Z1045">
        <v>44.94</v>
      </c>
      <c r="AA1045">
        <v>0.64</v>
      </c>
      <c r="AB1045">
        <v>0</v>
      </c>
      <c r="AC1045">
        <v>0</v>
      </c>
      <c r="AD1045">
        <v>1</v>
      </c>
      <c r="AE1045">
        <v>0</v>
      </c>
      <c r="AF1045" t="s">
        <v>3</v>
      </c>
      <c r="AG1045">
        <v>0.2</v>
      </c>
      <c r="AH1045">
        <v>2</v>
      </c>
      <c r="AI1045">
        <v>35386659</v>
      </c>
      <c r="AJ1045">
        <v>1045</v>
      </c>
      <c r="AK1045">
        <v>0</v>
      </c>
      <c r="AL1045">
        <v>0</v>
      </c>
      <c r="AM1045">
        <v>0</v>
      </c>
      <c r="AN1045">
        <v>0</v>
      </c>
      <c r="AO1045">
        <v>0</v>
      </c>
      <c r="AP1045">
        <v>0</v>
      </c>
      <c r="AQ1045">
        <v>0</v>
      </c>
      <c r="AR1045">
        <v>0</v>
      </c>
    </row>
    <row r="1046" spans="1:44" x14ac:dyDescent="0.2">
      <c r="A1046">
        <f>ROW(Source!A3281)</f>
        <v>3281</v>
      </c>
      <c r="B1046">
        <v>35386664</v>
      </c>
      <c r="C1046">
        <v>35386657</v>
      </c>
      <c r="D1046">
        <v>35115233</v>
      </c>
      <c r="E1046">
        <v>1</v>
      </c>
      <c r="F1046">
        <v>1</v>
      </c>
      <c r="G1046">
        <v>15872964</v>
      </c>
      <c r="H1046">
        <v>3</v>
      </c>
      <c r="I1046" t="s">
        <v>1114</v>
      </c>
      <c r="J1046" t="s">
        <v>1115</v>
      </c>
      <c r="K1046" t="s">
        <v>1116</v>
      </c>
      <c r="L1046">
        <v>1339</v>
      </c>
      <c r="N1046">
        <v>1007</v>
      </c>
      <c r="O1046" t="s">
        <v>1117</v>
      </c>
      <c r="P1046" t="s">
        <v>1117</v>
      </c>
      <c r="Q1046">
        <v>1</v>
      </c>
      <c r="X1046">
        <v>1.7600000000000001E-2</v>
      </c>
      <c r="Y1046">
        <v>54.81</v>
      </c>
      <c r="Z1046">
        <v>0</v>
      </c>
      <c r="AA1046">
        <v>0</v>
      </c>
      <c r="AB1046">
        <v>0</v>
      </c>
      <c r="AC1046">
        <v>0</v>
      </c>
      <c r="AD1046">
        <v>1</v>
      </c>
      <c r="AE1046">
        <v>0</v>
      </c>
      <c r="AF1046" t="s">
        <v>3</v>
      </c>
      <c r="AG1046">
        <v>1.7600000000000001E-2</v>
      </c>
      <c r="AH1046">
        <v>2</v>
      </c>
      <c r="AI1046">
        <v>35386660</v>
      </c>
      <c r="AJ1046">
        <v>1046</v>
      </c>
      <c r="AK1046">
        <v>0</v>
      </c>
      <c r="AL1046">
        <v>0</v>
      </c>
      <c r="AM1046">
        <v>0</v>
      </c>
      <c r="AN1046">
        <v>0</v>
      </c>
      <c r="AO1046">
        <v>0</v>
      </c>
      <c r="AP1046">
        <v>0</v>
      </c>
      <c r="AQ1046">
        <v>0</v>
      </c>
      <c r="AR1046">
        <v>0</v>
      </c>
    </row>
    <row r="1047" spans="1:44" x14ac:dyDescent="0.2">
      <c r="A1047">
        <f>ROW(Source!A3281)</f>
        <v>3281</v>
      </c>
      <c r="B1047">
        <v>35386665</v>
      </c>
      <c r="C1047">
        <v>35386657</v>
      </c>
      <c r="D1047">
        <v>35117602</v>
      </c>
      <c r="E1047">
        <v>1</v>
      </c>
      <c r="F1047">
        <v>1</v>
      </c>
      <c r="G1047">
        <v>15872964</v>
      </c>
      <c r="H1047">
        <v>3</v>
      </c>
      <c r="I1047" t="s">
        <v>1118</v>
      </c>
      <c r="J1047" t="s">
        <v>1119</v>
      </c>
      <c r="K1047" t="s">
        <v>1120</v>
      </c>
      <c r="L1047">
        <v>1354</v>
      </c>
      <c r="N1047">
        <v>1010</v>
      </c>
      <c r="O1047" t="s">
        <v>52</v>
      </c>
      <c r="P1047" t="s">
        <v>52</v>
      </c>
      <c r="Q1047">
        <v>1</v>
      </c>
      <c r="X1047">
        <v>6.7000000000000002E-3</v>
      </c>
      <c r="Y1047">
        <v>16620.27</v>
      </c>
      <c r="Z1047">
        <v>0</v>
      </c>
      <c r="AA1047">
        <v>0</v>
      </c>
      <c r="AB1047">
        <v>0</v>
      </c>
      <c r="AC1047">
        <v>0</v>
      </c>
      <c r="AD1047">
        <v>1</v>
      </c>
      <c r="AE1047">
        <v>0</v>
      </c>
      <c r="AF1047" t="s">
        <v>3</v>
      </c>
      <c r="AG1047">
        <v>6.7000000000000002E-3</v>
      </c>
      <c r="AH1047">
        <v>2</v>
      </c>
      <c r="AI1047">
        <v>35386661</v>
      </c>
      <c r="AJ1047">
        <v>1047</v>
      </c>
      <c r="AK1047">
        <v>0</v>
      </c>
      <c r="AL1047">
        <v>0</v>
      </c>
      <c r="AM1047">
        <v>0</v>
      </c>
      <c r="AN1047">
        <v>0</v>
      </c>
      <c r="AO1047">
        <v>0</v>
      </c>
      <c r="AP1047">
        <v>0</v>
      </c>
      <c r="AQ1047">
        <v>0</v>
      </c>
      <c r="AR1047">
        <v>0</v>
      </c>
    </row>
    <row r="1048" spans="1:44" x14ac:dyDescent="0.2">
      <c r="A1048">
        <f>ROW(Source!A3282)</f>
        <v>3282</v>
      </c>
      <c r="B1048">
        <v>35386670</v>
      </c>
      <c r="C1048">
        <v>35386666</v>
      </c>
      <c r="D1048">
        <v>35111398</v>
      </c>
      <c r="E1048">
        <v>15872964</v>
      </c>
      <c r="F1048">
        <v>1</v>
      </c>
      <c r="G1048">
        <v>15872964</v>
      </c>
      <c r="H1048">
        <v>1</v>
      </c>
      <c r="I1048" t="s">
        <v>982</v>
      </c>
      <c r="J1048" t="s">
        <v>3</v>
      </c>
      <c r="K1048" t="s">
        <v>983</v>
      </c>
      <c r="L1048">
        <v>1191</v>
      </c>
      <c r="N1048">
        <v>1013</v>
      </c>
      <c r="O1048" t="s">
        <v>984</v>
      </c>
      <c r="P1048" t="s">
        <v>984</v>
      </c>
      <c r="Q1048">
        <v>1</v>
      </c>
      <c r="X1048">
        <v>14</v>
      </c>
      <c r="Y1048">
        <v>0</v>
      </c>
      <c r="Z1048">
        <v>0</v>
      </c>
      <c r="AA1048">
        <v>0</v>
      </c>
      <c r="AB1048">
        <v>0</v>
      </c>
      <c r="AC1048">
        <v>0</v>
      </c>
      <c r="AD1048">
        <v>1</v>
      </c>
      <c r="AE1048">
        <v>1</v>
      </c>
      <c r="AF1048" t="s">
        <v>3</v>
      </c>
      <c r="AG1048">
        <v>14</v>
      </c>
      <c r="AH1048">
        <v>2</v>
      </c>
      <c r="AI1048">
        <v>35386667</v>
      </c>
      <c r="AJ1048">
        <v>1048</v>
      </c>
      <c r="AK1048">
        <v>0</v>
      </c>
      <c r="AL1048">
        <v>0</v>
      </c>
      <c r="AM1048">
        <v>0</v>
      </c>
      <c r="AN1048">
        <v>0</v>
      </c>
      <c r="AO1048">
        <v>0</v>
      </c>
      <c r="AP1048">
        <v>0</v>
      </c>
      <c r="AQ1048">
        <v>0</v>
      </c>
      <c r="AR1048">
        <v>0</v>
      </c>
    </row>
    <row r="1049" spans="1:44" x14ac:dyDescent="0.2">
      <c r="A1049">
        <f>ROW(Source!A3282)</f>
        <v>3282</v>
      </c>
      <c r="B1049">
        <v>35386671</v>
      </c>
      <c r="C1049">
        <v>35386666</v>
      </c>
      <c r="D1049">
        <v>35112687</v>
      </c>
      <c r="E1049">
        <v>1</v>
      </c>
      <c r="F1049">
        <v>1</v>
      </c>
      <c r="G1049">
        <v>15872964</v>
      </c>
      <c r="H1049">
        <v>2</v>
      </c>
      <c r="I1049" t="s">
        <v>1121</v>
      </c>
      <c r="J1049" t="s">
        <v>1122</v>
      </c>
      <c r="K1049" t="s">
        <v>1123</v>
      </c>
      <c r="L1049">
        <v>1368</v>
      </c>
      <c r="N1049">
        <v>1011</v>
      </c>
      <c r="O1049" t="s">
        <v>988</v>
      </c>
      <c r="P1049" t="s">
        <v>988</v>
      </c>
      <c r="Q1049">
        <v>1</v>
      </c>
      <c r="X1049">
        <v>3.65</v>
      </c>
      <c r="Y1049">
        <v>0</v>
      </c>
      <c r="Z1049">
        <v>1635</v>
      </c>
      <c r="AA1049">
        <v>832.91</v>
      </c>
      <c r="AB1049">
        <v>0</v>
      </c>
      <c r="AC1049">
        <v>0</v>
      </c>
      <c r="AD1049">
        <v>1</v>
      </c>
      <c r="AE1049">
        <v>0</v>
      </c>
      <c r="AF1049" t="s">
        <v>3</v>
      </c>
      <c r="AG1049">
        <v>3.65</v>
      </c>
      <c r="AH1049">
        <v>2</v>
      </c>
      <c r="AI1049">
        <v>35386668</v>
      </c>
      <c r="AJ1049">
        <v>1049</v>
      </c>
      <c r="AK1049">
        <v>0</v>
      </c>
      <c r="AL1049">
        <v>0</v>
      </c>
      <c r="AM1049">
        <v>0</v>
      </c>
      <c r="AN1049">
        <v>0</v>
      </c>
      <c r="AO1049">
        <v>0</v>
      </c>
      <c r="AP1049">
        <v>0</v>
      </c>
      <c r="AQ1049">
        <v>0</v>
      </c>
      <c r="AR1049">
        <v>0</v>
      </c>
    </row>
    <row r="1050" spans="1:44" x14ac:dyDescent="0.2">
      <c r="A1050">
        <f>ROW(Source!A3282)</f>
        <v>3282</v>
      </c>
      <c r="B1050">
        <v>35386672</v>
      </c>
      <c r="C1050">
        <v>35386666</v>
      </c>
      <c r="D1050">
        <v>35113169</v>
      </c>
      <c r="E1050">
        <v>1</v>
      </c>
      <c r="F1050">
        <v>1</v>
      </c>
      <c r="G1050">
        <v>15872964</v>
      </c>
      <c r="H1050">
        <v>2</v>
      </c>
      <c r="I1050" t="s">
        <v>1124</v>
      </c>
      <c r="J1050" t="s">
        <v>1125</v>
      </c>
      <c r="K1050" t="s">
        <v>1126</v>
      </c>
      <c r="L1050">
        <v>1368</v>
      </c>
      <c r="N1050">
        <v>1011</v>
      </c>
      <c r="O1050" t="s">
        <v>988</v>
      </c>
      <c r="P1050" t="s">
        <v>988</v>
      </c>
      <c r="Q1050">
        <v>1</v>
      </c>
      <c r="X1050">
        <v>3.65</v>
      </c>
      <c r="Y1050">
        <v>0</v>
      </c>
      <c r="Z1050">
        <v>7.15</v>
      </c>
      <c r="AA1050">
        <v>0.09</v>
      </c>
      <c r="AB1050">
        <v>0</v>
      </c>
      <c r="AC1050">
        <v>0</v>
      </c>
      <c r="AD1050">
        <v>1</v>
      </c>
      <c r="AE1050">
        <v>0</v>
      </c>
      <c r="AF1050" t="s">
        <v>3</v>
      </c>
      <c r="AG1050">
        <v>3.65</v>
      </c>
      <c r="AH1050">
        <v>2</v>
      </c>
      <c r="AI1050">
        <v>35386669</v>
      </c>
      <c r="AJ1050">
        <v>1050</v>
      </c>
      <c r="AK1050">
        <v>0</v>
      </c>
      <c r="AL1050">
        <v>0</v>
      </c>
      <c r="AM1050">
        <v>0</v>
      </c>
      <c r="AN1050">
        <v>0</v>
      </c>
      <c r="AO1050">
        <v>0</v>
      </c>
      <c r="AP1050">
        <v>0</v>
      </c>
      <c r="AQ1050">
        <v>0</v>
      </c>
      <c r="AR1050">
        <v>0</v>
      </c>
    </row>
    <row r="1051" spans="1:44" x14ac:dyDescent="0.2">
      <c r="A1051">
        <f>ROW(Source!A3285)</f>
        <v>3285</v>
      </c>
      <c r="B1051">
        <v>35386678</v>
      </c>
      <c r="C1051">
        <v>35386675</v>
      </c>
      <c r="D1051">
        <v>35111398</v>
      </c>
      <c r="E1051">
        <v>15872964</v>
      </c>
      <c r="F1051">
        <v>1</v>
      </c>
      <c r="G1051">
        <v>15872964</v>
      </c>
      <c r="H1051">
        <v>1</v>
      </c>
      <c r="I1051" t="s">
        <v>982</v>
      </c>
      <c r="J1051" t="s">
        <v>3</v>
      </c>
      <c r="K1051" t="s">
        <v>983</v>
      </c>
      <c r="L1051">
        <v>1191</v>
      </c>
      <c r="N1051">
        <v>1013</v>
      </c>
      <c r="O1051" t="s">
        <v>984</v>
      </c>
      <c r="P1051" t="s">
        <v>984</v>
      </c>
      <c r="Q1051">
        <v>1</v>
      </c>
      <c r="X1051">
        <v>42.81</v>
      </c>
      <c r="Y1051">
        <v>0</v>
      </c>
      <c r="Z1051">
        <v>0</v>
      </c>
      <c r="AA1051">
        <v>0</v>
      </c>
      <c r="AB1051">
        <v>0</v>
      </c>
      <c r="AC1051">
        <v>0</v>
      </c>
      <c r="AD1051">
        <v>1</v>
      </c>
      <c r="AE1051">
        <v>1</v>
      </c>
      <c r="AF1051" t="s">
        <v>3</v>
      </c>
      <c r="AG1051">
        <v>42.81</v>
      </c>
      <c r="AH1051">
        <v>2</v>
      </c>
      <c r="AI1051">
        <v>35386676</v>
      </c>
      <c r="AJ1051">
        <v>1051</v>
      </c>
      <c r="AK1051">
        <v>0</v>
      </c>
      <c r="AL1051">
        <v>0</v>
      </c>
      <c r="AM1051">
        <v>0</v>
      </c>
      <c r="AN1051">
        <v>0</v>
      </c>
      <c r="AO1051">
        <v>0</v>
      </c>
      <c r="AP1051">
        <v>0</v>
      </c>
      <c r="AQ1051">
        <v>0</v>
      </c>
      <c r="AR1051">
        <v>0</v>
      </c>
    </row>
    <row r="1052" spans="1:44" x14ac:dyDescent="0.2">
      <c r="A1052">
        <f>ROW(Source!A3285)</f>
        <v>3285</v>
      </c>
      <c r="B1052">
        <v>35386679</v>
      </c>
      <c r="C1052">
        <v>35386675</v>
      </c>
      <c r="D1052">
        <v>35113206</v>
      </c>
      <c r="E1052">
        <v>1</v>
      </c>
      <c r="F1052">
        <v>1</v>
      </c>
      <c r="G1052">
        <v>15872964</v>
      </c>
      <c r="H1052">
        <v>2</v>
      </c>
      <c r="I1052" t="s">
        <v>989</v>
      </c>
      <c r="J1052" t="s">
        <v>990</v>
      </c>
      <c r="K1052" t="s">
        <v>991</v>
      </c>
      <c r="L1052">
        <v>1368</v>
      </c>
      <c r="N1052">
        <v>1011</v>
      </c>
      <c r="O1052" t="s">
        <v>988</v>
      </c>
      <c r="P1052" t="s">
        <v>988</v>
      </c>
      <c r="Q1052">
        <v>1</v>
      </c>
      <c r="X1052">
        <v>6.9</v>
      </c>
      <c r="Y1052">
        <v>0</v>
      </c>
      <c r="Z1052">
        <v>4.72</v>
      </c>
      <c r="AA1052">
        <v>0.1</v>
      </c>
      <c r="AB1052">
        <v>0</v>
      </c>
      <c r="AC1052">
        <v>0</v>
      </c>
      <c r="AD1052">
        <v>1</v>
      </c>
      <c r="AE1052">
        <v>0</v>
      </c>
      <c r="AF1052" t="s">
        <v>3</v>
      </c>
      <c r="AG1052">
        <v>6.9</v>
      </c>
      <c r="AH1052">
        <v>2</v>
      </c>
      <c r="AI1052">
        <v>35386677</v>
      </c>
      <c r="AJ1052">
        <v>1052</v>
      </c>
      <c r="AK1052">
        <v>0</v>
      </c>
      <c r="AL1052">
        <v>0</v>
      </c>
      <c r="AM1052">
        <v>0</v>
      </c>
      <c r="AN1052">
        <v>0</v>
      </c>
      <c r="AO1052">
        <v>0</v>
      </c>
      <c r="AP1052">
        <v>0</v>
      </c>
      <c r="AQ1052">
        <v>0</v>
      </c>
      <c r="AR1052">
        <v>0</v>
      </c>
    </row>
    <row r="1053" spans="1:44" x14ac:dyDescent="0.2">
      <c r="A1053">
        <f>ROW(Source!A3286)</f>
        <v>3286</v>
      </c>
      <c r="B1053">
        <v>35386683</v>
      </c>
      <c r="C1053">
        <v>35386680</v>
      </c>
      <c r="D1053">
        <v>35111398</v>
      </c>
      <c r="E1053">
        <v>15872964</v>
      </c>
      <c r="F1053">
        <v>1</v>
      </c>
      <c r="G1053">
        <v>15872964</v>
      </c>
      <c r="H1053">
        <v>1</v>
      </c>
      <c r="I1053" t="s">
        <v>982</v>
      </c>
      <c r="J1053" t="s">
        <v>3</v>
      </c>
      <c r="K1053" t="s">
        <v>983</v>
      </c>
      <c r="L1053">
        <v>1191</v>
      </c>
      <c r="N1053">
        <v>1013</v>
      </c>
      <c r="O1053" t="s">
        <v>984</v>
      </c>
      <c r="P1053" t="s">
        <v>984</v>
      </c>
      <c r="Q1053">
        <v>1</v>
      </c>
      <c r="X1053">
        <v>39.22</v>
      </c>
      <c r="Y1053">
        <v>0</v>
      </c>
      <c r="Z1053">
        <v>0</v>
      </c>
      <c r="AA1053">
        <v>0</v>
      </c>
      <c r="AB1053">
        <v>0</v>
      </c>
      <c r="AC1053">
        <v>0</v>
      </c>
      <c r="AD1053">
        <v>1</v>
      </c>
      <c r="AE1053">
        <v>1</v>
      </c>
      <c r="AF1053" t="s">
        <v>3</v>
      </c>
      <c r="AG1053">
        <v>39.22</v>
      </c>
      <c r="AH1053">
        <v>2</v>
      </c>
      <c r="AI1053">
        <v>35386681</v>
      </c>
      <c r="AJ1053">
        <v>1053</v>
      </c>
      <c r="AK1053">
        <v>0</v>
      </c>
      <c r="AL1053">
        <v>0</v>
      </c>
      <c r="AM1053">
        <v>0</v>
      </c>
      <c r="AN1053">
        <v>0</v>
      </c>
      <c r="AO1053">
        <v>0</v>
      </c>
      <c r="AP1053">
        <v>0</v>
      </c>
      <c r="AQ1053">
        <v>0</v>
      </c>
      <c r="AR1053">
        <v>0</v>
      </c>
    </row>
    <row r="1054" spans="1:44" x14ac:dyDescent="0.2">
      <c r="A1054">
        <f>ROW(Source!A3286)</f>
        <v>3286</v>
      </c>
      <c r="B1054">
        <v>35386684</v>
      </c>
      <c r="C1054">
        <v>35386680</v>
      </c>
      <c r="D1054">
        <v>35113206</v>
      </c>
      <c r="E1054">
        <v>1</v>
      </c>
      <c r="F1054">
        <v>1</v>
      </c>
      <c r="G1054">
        <v>15872964</v>
      </c>
      <c r="H1054">
        <v>2</v>
      </c>
      <c r="I1054" t="s">
        <v>989</v>
      </c>
      <c r="J1054" t="s">
        <v>990</v>
      </c>
      <c r="K1054" t="s">
        <v>991</v>
      </c>
      <c r="L1054">
        <v>1368</v>
      </c>
      <c r="N1054">
        <v>1011</v>
      </c>
      <c r="O1054" t="s">
        <v>988</v>
      </c>
      <c r="P1054" t="s">
        <v>988</v>
      </c>
      <c r="Q1054">
        <v>1</v>
      </c>
      <c r="X1054">
        <v>6.9</v>
      </c>
      <c r="Y1054">
        <v>0</v>
      </c>
      <c r="Z1054">
        <v>4.72</v>
      </c>
      <c r="AA1054">
        <v>0.1</v>
      </c>
      <c r="AB1054">
        <v>0</v>
      </c>
      <c r="AC1054">
        <v>0</v>
      </c>
      <c r="AD1054">
        <v>1</v>
      </c>
      <c r="AE1054">
        <v>0</v>
      </c>
      <c r="AF1054" t="s">
        <v>3</v>
      </c>
      <c r="AG1054">
        <v>6.9</v>
      </c>
      <c r="AH1054">
        <v>2</v>
      </c>
      <c r="AI1054">
        <v>35386682</v>
      </c>
      <c r="AJ1054">
        <v>1054</v>
      </c>
      <c r="AK1054">
        <v>0</v>
      </c>
      <c r="AL1054">
        <v>0</v>
      </c>
      <c r="AM1054">
        <v>0</v>
      </c>
      <c r="AN1054">
        <v>0</v>
      </c>
      <c r="AO1054">
        <v>0</v>
      </c>
      <c r="AP1054">
        <v>0</v>
      </c>
      <c r="AQ1054">
        <v>0</v>
      </c>
      <c r="AR1054">
        <v>0</v>
      </c>
    </row>
    <row r="1055" spans="1:44" x14ac:dyDescent="0.2">
      <c r="A1055">
        <f>ROW(Source!A3287)</f>
        <v>3287</v>
      </c>
      <c r="B1055">
        <v>35386687</v>
      </c>
      <c r="C1055">
        <v>35386685</v>
      </c>
      <c r="D1055">
        <v>35111398</v>
      </c>
      <c r="E1055">
        <v>15872964</v>
      </c>
      <c r="F1055">
        <v>1</v>
      </c>
      <c r="G1055">
        <v>15872964</v>
      </c>
      <c r="H1055">
        <v>1</v>
      </c>
      <c r="I1055" t="s">
        <v>982</v>
      </c>
      <c r="J1055" t="s">
        <v>3</v>
      </c>
      <c r="K1055" t="s">
        <v>983</v>
      </c>
      <c r="L1055">
        <v>1191</v>
      </c>
      <c r="N1055">
        <v>1013</v>
      </c>
      <c r="O1055" t="s">
        <v>984</v>
      </c>
      <c r="P1055" t="s">
        <v>984</v>
      </c>
      <c r="Q1055">
        <v>1</v>
      </c>
      <c r="X1055">
        <v>34.630000000000003</v>
      </c>
      <c r="Y1055">
        <v>0</v>
      </c>
      <c r="Z1055">
        <v>0</v>
      </c>
      <c r="AA1055">
        <v>0</v>
      </c>
      <c r="AB1055">
        <v>0</v>
      </c>
      <c r="AC1055">
        <v>0</v>
      </c>
      <c r="AD1055">
        <v>1</v>
      </c>
      <c r="AE1055">
        <v>1</v>
      </c>
      <c r="AF1055" t="s">
        <v>3</v>
      </c>
      <c r="AG1055">
        <v>34.630000000000003</v>
      </c>
      <c r="AH1055">
        <v>2</v>
      </c>
      <c r="AI1055">
        <v>35386686</v>
      </c>
      <c r="AJ1055">
        <v>1055</v>
      </c>
      <c r="AK1055">
        <v>0</v>
      </c>
      <c r="AL1055">
        <v>0</v>
      </c>
      <c r="AM1055">
        <v>0</v>
      </c>
      <c r="AN1055">
        <v>0</v>
      </c>
      <c r="AO1055">
        <v>0</v>
      </c>
      <c r="AP1055">
        <v>0</v>
      </c>
      <c r="AQ1055">
        <v>0</v>
      </c>
      <c r="AR1055">
        <v>0</v>
      </c>
    </row>
    <row r="1056" spans="1:44" x14ac:dyDescent="0.2">
      <c r="A1056">
        <f>ROW(Source!A3288)</f>
        <v>3288</v>
      </c>
      <c r="B1056">
        <v>35386702</v>
      </c>
      <c r="C1056">
        <v>35386688</v>
      </c>
      <c r="D1056">
        <v>35111398</v>
      </c>
      <c r="E1056">
        <v>15872964</v>
      </c>
      <c r="F1056">
        <v>1</v>
      </c>
      <c r="G1056">
        <v>15872964</v>
      </c>
      <c r="H1056">
        <v>1</v>
      </c>
      <c r="I1056" t="s">
        <v>982</v>
      </c>
      <c r="J1056" t="s">
        <v>3</v>
      </c>
      <c r="K1056" t="s">
        <v>983</v>
      </c>
      <c r="L1056">
        <v>1191</v>
      </c>
      <c r="N1056">
        <v>1013</v>
      </c>
      <c r="O1056" t="s">
        <v>984</v>
      </c>
      <c r="P1056" t="s">
        <v>984</v>
      </c>
      <c r="Q1056">
        <v>1</v>
      </c>
      <c r="X1056">
        <v>38.86</v>
      </c>
      <c r="Y1056">
        <v>0</v>
      </c>
      <c r="Z1056">
        <v>0</v>
      </c>
      <c r="AA1056">
        <v>0</v>
      </c>
      <c r="AB1056">
        <v>0</v>
      </c>
      <c r="AC1056">
        <v>0</v>
      </c>
      <c r="AD1056">
        <v>1</v>
      </c>
      <c r="AE1056">
        <v>1</v>
      </c>
      <c r="AF1056" t="s">
        <v>3</v>
      </c>
      <c r="AG1056">
        <v>38.86</v>
      </c>
      <c r="AH1056">
        <v>2</v>
      </c>
      <c r="AI1056">
        <v>35386689</v>
      </c>
      <c r="AJ1056">
        <v>1056</v>
      </c>
      <c r="AK1056">
        <v>0</v>
      </c>
      <c r="AL1056">
        <v>0</v>
      </c>
      <c r="AM1056">
        <v>0</v>
      </c>
      <c r="AN1056">
        <v>0</v>
      </c>
      <c r="AO1056">
        <v>0</v>
      </c>
      <c r="AP1056">
        <v>0</v>
      </c>
      <c r="AQ1056">
        <v>0</v>
      </c>
      <c r="AR1056">
        <v>0</v>
      </c>
    </row>
    <row r="1057" spans="1:44" x14ac:dyDescent="0.2">
      <c r="A1057">
        <f>ROW(Source!A3288)</f>
        <v>3288</v>
      </c>
      <c r="B1057">
        <v>35386703</v>
      </c>
      <c r="C1057">
        <v>35386688</v>
      </c>
      <c r="D1057">
        <v>35113133</v>
      </c>
      <c r="E1057">
        <v>1</v>
      </c>
      <c r="F1057">
        <v>1</v>
      </c>
      <c r="G1057">
        <v>15872964</v>
      </c>
      <c r="H1057">
        <v>2</v>
      </c>
      <c r="I1057" t="s">
        <v>985</v>
      </c>
      <c r="J1057" t="s">
        <v>986</v>
      </c>
      <c r="K1057" t="s">
        <v>987</v>
      </c>
      <c r="L1057">
        <v>1368</v>
      </c>
      <c r="N1057">
        <v>1011</v>
      </c>
      <c r="O1057" t="s">
        <v>988</v>
      </c>
      <c r="P1057" t="s">
        <v>988</v>
      </c>
      <c r="Q1057">
        <v>1</v>
      </c>
      <c r="X1057">
        <v>9.1</v>
      </c>
      <c r="Y1057">
        <v>0</v>
      </c>
      <c r="Z1057">
        <v>5.13</v>
      </c>
      <c r="AA1057">
        <v>7.0000000000000007E-2</v>
      </c>
      <c r="AB1057">
        <v>0</v>
      </c>
      <c r="AC1057">
        <v>0</v>
      </c>
      <c r="AD1057">
        <v>1</v>
      </c>
      <c r="AE1057">
        <v>0</v>
      </c>
      <c r="AF1057" t="s">
        <v>3</v>
      </c>
      <c r="AG1057">
        <v>9.1</v>
      </c>
      <c r="AH1057">
        <v>2</v>
      </c>
      <c r="AI1057">
        <v>35386690</v>
      </c>
      <c r="AJ1057">
        <v>1057</v>
      </c>
      <c r="AK1057">
        <v>0</v>
      </c>
      <c r="AL1057">
        <v>0</v>
      </c>
      <c r="AM1057">
        <v>0</v>
      </c>
      <c r="AN1057">
        <v>0</v>
      </c>
      <c r="AO1057">
        <v>0</v>
      </c>
      <c r="AP1057">
        <v>0</v>
      </c>
      <c r="AQ1057">
        <v>0</v>
      </c>
      <c r="AR1057">
        <v>0</v>
      </c>
    </row>
    <row r="1058" spans="1:44" x14ac:dyDescent="0.2">
      <c r="A1058">
        <f>ROW(Source!A3288)</f>
        <v>3288</v>
      </c>
      <c r="B1058">
        <v>35386704</v>
      </c>
      <c r="C1058">
        <v>35386688</v>
      </c>
      <c r="D1058">
        <v>35113206</v>
      </c>
      <c r="E1058">
        <v>1</v>
      </c>
      <c r="F1058">
        <v>1</v>
      </c>
      <c r="G1058">
        <v>15872964</v>
      </c>
      <c r="H1058">
        <v>2</v>
      </c>
      <c r="I1058" t="s">
        <v>989</v>
      </c>
      <c r="J1058" t="s">
        <v>990</v>
      </c>
      <c r="K1058" t="s">
        <v>991</v>
      </c>
      <c r="L1058">
        <v>1368</v>
      </c>
      <c r="N1058">
        <v>1011</v>
      </c>
      <c r="O1058" t="s">
        <v>988</v>
      </c>
      <c r="P1058" t="s">
        <v>988</v>
      </c>
      <c r="Q1058">
        <v>1</v>
      </c>
      <c r="X1058">
        <v>0.15</v>
      </c>
      <c r="Y1058">
        <v>0</v>
      </c>
      <c r="Z1058">
        <v>4.72</v>
      </c>
      <c r="AA1058">
        <v>0.1</v>
      </c>
      <c r="AB1058">
        <v>0</v>
      </c>
      <c r="AC1058">
        <v>0</v>
      </c>
      <c r="AD1058">
        <v>1</v>
      </c>
      <c r="AE1058">
        <v>0</v>
      </c>
      <c r="AF1058" t="s">
        <v>3</v>
      </c>
      <c r="AG1058">
        <v>0.15</v>
      </c>
      <c r="AH1058">
        <v>2</v>
      </c>
      <c r="AI1058">
        <v>35386691</v>
      </c>
      <c r="AJ1058">
        <v>1058</v>
      </c>
      <c r="AK1058">
        <v>0</v>
      </c>
      <c r="AL1058">
        <v>0</v>
      </c>
      <c r="AM1058">
        <v>0</v>
      </c>
      <c r="AN1058">
        <v>0</v>
      </c>
      <c r="AO1058">
        <v>0</v>
      </c>
      <c r="AP1058">
        <v>0</v>
      </c>
      <c r="AQ1058">
        <v>0</v>
      </c>
      <c r="AR1058">
        <v>0</v>
      </c>
    </row>
    <row r="1059" spans="1:44" x14ac:dyDescent="0.2">
      <c r="A1059">
        <f>ROW(Source!A3288)</f>
        <v>3288</v>
      </c>
      <c r="B1059">
        <v>35386705</v>
      </c>
      <c r="C1059">
        <v>35386688</v>
      </c>
      <c r="D1059">
        <v>35113368</v>
      </c>
      <c r="E1059">
        <v>1</v>
      </c>
      <c r="F1059">
        <v>1</v>
      </c>
      <c r="G1059">
        <v>15872964</v>
      </c>
      <c r="H1059">
        <v>3</v>
      </c>
      <c r="I1059" t="s">
        <v>1087</v>
      </c>
      <c r="J1059" t="s">
        <v>1088</v>
      </c>
      <c r="K1059" t="s">
        <v>1089</v>
      </c>
      <c r="L1059">
        <v>1354</v>
      </c>
      <c r="N1059">
        <v>1010</v>
      </c>
      <c r="O1059" t="s">
        <v>52</v>
      </c>
      <c r="P1059" t="s">
        <v>52</v>
      </c>
      <c r="Q1059">
        <v>1</v>
      </c>
      <c r="X1059">
        <v>2</v>
      </c>
      <c r="Y1059">
        <v>1415.18</v>
      </c>
      <c r="Z1059">
        <v>0</v>
      </c>
      <c r="AA1059">
        <v>0</v>
      </c>
      <c r="AB1059">
        <v>0</v>
      </c>
      <c r="AC1059">
        <v>0</v>
      </c>
      <c r="AD1059">
        <v>1</v>
      </c>
      <c r="AE1059">
        <v>0</v>
      </c>
      <c r="AF1059" t="s">
        <v>3</v>
      </c>
      <c r="AG1059">
        <v>2</v>
      </c>
      <c r="AH1059">
        <v>2</v>
      </c>
      <c r="AI1059">
        <v>35386692</v>
      </c>
      <c r="AJ1059">
        <v>1059</v>
      </c>
      <c r="AK1059">
        <v>0</v>
      </c>
      <c r="AL1059">
        <v>0</v>
      </c>
      <c r="AM1059">
        <v>0</v>
      </c>
      <c r="AN1059">
        <v>0</v>
      </c>
      <c r="AO1059">
        <v>0</v>
      </c>
      <c r="AP1059">
        <v>0</v>
      </c>
      <c r="AQ1059">
        <v>0</v>
      </c>
      <c r="AR1059">
        <v>0</v>
      </c>
    </row>
    <row r="1060" spans="1:44" x14ac:dyDescent="0.2">
      <c r="A1060">
        <f>ROW(Source!A3288)</f>
        <v>3288</v>
      </c>
      <c r="B1060">
        <v>35386706</v>
      </c>
      <c r="C1060">
        <v>35386688</v>
      </c>
      <c r="D1060">
        <v>35114359</v>
      </c>
      <c r="E1060">
        <v>1</v>
      </c>
      <c r="F1060">
        <v>1</v>
      </c>
      <c r="G1060">
        <v>15872964</v>
      </c>
      <c r="H1060">
        <v>3</v>
      </c>
      <c r="I1060" t="s">
        <v>992</v>
      </c>
      <c r="J1060" t="s">
        <v>993</v>
      </c>
      <c r="K1060" t="s">
        <v>994</v>
      </c>
      <c r="L1060">
        <v>1348</v>
      </c>
      <c r="N1060">
        <v>1009</v>
      </c>
      <c r="O1060" t="s">
        <v>995</v>
      </c>
      <c r="P1060" t="s">
        <v>995</v>
      </c>
      <c r="Q1060">
        <v>1000</v>
      </c>
      <c r="X1060">
        <v>7.3999999999999999E-4</v>
      </c>
      <c r="Y1060">
        <v>190540.34</v>
      </c>
      <c r="Z1060">
        <v>0</v>
      </c>
      <c r="AA1060">
        <v>0</v>
      </c>
      <c r="AB1060">
        <v>0</v>
      </c>
      <c r="AC1060">
        <v>0</v>
      </c>
      <c r="AD1060">
        <v>1</v>
      </c>
      <c r="AE1060">
        <v>0</v>
      </c>
      <c r="AF1060" t="s">
        <v>3</v>
      </c>
      <c r="AG1060">
        <v>7.3999999999999999E-4</v>
      </c>
      <c r="AH1060">
        <v>2</v>
      </c>
      <c r="AI1060">
        <v>35386693</v>
      </c>
      <c r="AJ1060">
        <v>1060</v>
      </c>
      <c r="AK1060">
        <v>0</v>
      </c>
      <c r="AL1060">
        <v>0</v>
      </c>
      <c r="AM1060">
        <v>0</v>
      </c>
      <c r="AN1060">
        <v>0</v>
      </c>
      <c r="AO1060">
        <v>0</v>
      </c>
      <c r="AP1060">
        <v>0</v>
      </c>
      <c r="AQ1060">
        <v>0</v>
      </c>
      <c r="AR1060">
        <v>0</v>
      </c>
    </row>
    <row r="1061" spans="1:44" x14ac:dyDescent="0.2">
      <c r="A1061">
        <f>ROW(Source!A3288)</f>
        <v>3288</v>
      </c>
      <c r="B1061">
        <v>35386707</v>
      </c>
      <c r="C1061">
        <v>35386688</v>
      </c>
      <c r="D1061">
        <v>35114332</v>
      </c>
      <c r="E1061">
        <v>1</v>
      </c>
      <c r="F1061">
        <v>1</v>
      </c>
      <c r="G1061">
        <v>15872964</v>
      </c>
      <c r="H1061">
        <v>3</v>
      </c>
      <c r="I1061" t="s">
        <v>996</v>
      </c>
      <c r="J1061" t="s">
        <v>997</v>
      </c>
      <c r="K1061" t="s">
        <v>998</v>
      </c>
      <c r="L1061">
        <v>1355</v>
      </c>
      <c r="N1061">
        <v>1010</v>
      </c>
      <c r="O1061" t="s">
        <v>18</v>
      </c>
      <c r="P1061" t="s">
        <v>18</v>
      </c>
      <c r="Q1061">
        <v>100</v>
      </c>
      <c r="X1061">
        <v>4</v>
      </c>
      <c r="Y1061">
        <v>997.35</v>
      </c>
      <c r="Z1061">
        <v>0</v>
      </c>
      <c r="AA1061">
        <v>0</v>
      </c>
      <c r="AB1061">
        <v>0</v>
      </c>
      <c r="AC1061">
        <v>0</v>
      </c>
      <c r="AD1061">
        <v>1</v>
      </c>
      <c r="AE1061">
        <v>0</v>
      </c>
      <c r="AF1061" t="s">
        <v>3</v>
      </c>
      <c r="AG1061">
        <v>4</v>
      </c>
      <c r="AH1061">
        <v>2</v>
      </c>
      <c r="AI1061">
        <v>35386694</v>
      </c>
      <c r="AJ1061">
        <v>1061</v>
      </c>
      <c r="AK1061">
        <v>0</v>
      </c>
      <c r="AL1061">
        <v>0</v>
      </c>
      <c r="AM1061">
        <v>0</v>
      </c>
      <c r="AN1061">
        <v>0</v>
      </c>
      <c r="AO1061">
        <v>0</v>
      </c>
      <c r="AP1061">
        <v>0</v>
      </c>
      <c r="AQ1061">
        <v>0</v>
      </c>
      <c r="AR1061">
        <v>0</v>
      </c>
    </row>
    <row r="1062" spans="1:44" x14ac:dyDescent="0.2">
      <c r="A1062">
        <f>ROW(Source!A3288)</f>
        <v>3288</v>
      </c>
      <c r="B1062">
        <v>35386708</v>
      </c>
      <c r="C1062">
        <v>35386688</v>
      </c>
      <c r="D1062">
        <v>35116002</v>
      </c>
      <c r="E1062">
        <v>1</v>
      </c>
      <c r="F1062">
        <v>1</v>
      </c>
      <c r="G1062">
        <v>15872964</v>
      </c>
      <c r="H1062">
        <v>3</v>
      </c>
      <c r="I1062" t="s">
        <v>1090</v>
      </c>
      <c r="J1062" t="s">
        <v>1091</v>
      </c>
      <c r="K1062" t="s">
        <v>1092</v>
      </c>
      <c r="L1062">
        <v>1301</v>
      </c>
      <c r="N1062">
        <v>1003</v>
      </c>
      <c r="O1062" t="s">
        <v>1002</v>
      </c>
      <c r="P1062" t="s">
        <v>1002</v>
      </c>
      <c r="Q1062">
        <v>1</v>
      </c>
      <c r="X1062">
        <v>100</v>
      </c>
      <c r="Y1062">
        <v>658.59</v>
      </c>
      <c r="Z1062">
        <v>0</v>
      </c>
      <c r="AA1062">
        <v>0</v>
      </c>
      <c r="AB1062">
        <v>0</v>
      </c>
      <c r="AC1062">
        <v>0</v>
      </c>
      <c r="AD1062">
        <v>1</v>
      </c>
      <c r="AE1062">
        <v>0</v>
      </c>
      <c r="AF1062" t="s">
        <v>3</v>
      </c>
      <c r="AG1062">
        <v>100</v>
      </c>
      <c r="AH1062">
        <v>2</v>
      </c>
      <c r="AI1062">
        <v>35386695</v>
      </c>
      <c r="AJ1062">
        <v>1062</v>
      </c>
      <c r="AK1062">
        <v>0</v>
      </c>
      <c r="AL1062">
        <v>0</v>
      </c>
      <c r="AM1062">
        <v>0</v>
      </c>
      <c r="AN1062">
        <v>0</v>
      </c>
      <c r="AO1062">
        <v>0</v>
      </c>
      <c r="AP1062">
        <v>0</v>
      </c>
      <c r="AQ1062">
        <v>0</v>
      </c>
      <c r="AR1062">
        <v>0</v>
      </c>
    </row>
    <row r="1063" spans="1:44" x14ac:dyDescent="0.2">
      <c r="A1063">
        <f>ROW(Source!A3288)</f>
        <v>3288</v>
      </c>
      <c r="B1063">
        <v>35386709</v>
      </c>
      <c r="C1063">
        <v>35386688</v>
      </c>
      <c r="D1063">
        <v>35116003</v>
      </c>
      <c r="E1063">
        <v>1</v>
      </c>
      <c r="F1063">
        <v>1</v>
      </c>
      <c r="G1063">
        <v>15872964</v>
      </c>
      <c r="H1063">
        <v>3</v>
      </c>
      <c r="I1063" t="s">
        <v>1093</v>
      </c>
      <c r="J1063" t="s">
        <v>1094</v>
      </c>
      <c r="K1063" t="s">
        <v>1095</v>
      </c>
      <c r="L1063">
        <v>1354</v>
      </c>
      <c r="N1063">
        <v>1010</v>
      </c>
      <c r="O1063" t="s">
        <v>52</v>
      </c>
      <c r="P1063" t="s">
        <v>52</v>
      </c>
      <c r="Q1063">
        <v>1</v>
      </c>
      <c r="X1063">
        <v>15</v>
      </c>
      <c r="Y1063">
        <v>153.13</v>
      </c>
      <c r="Z1063">
        <v>0</v>
      </c>
      <c r="AA1063">
        <v>0</v>
      </c>
      <c r="AB1063">
        <v>0</v>
      </c>
      <c r="AC1063">
        <v>0</v>
      </c>
      <c r="AD1063">
        <v>1</v>
      </c>
      <c r="AE1063">
        <v>0</v>
      </c>
      <c r="AF1063" t="s">
        <v>3</v>
      </c>
      <c r="AG1063">
        <v>15</v>
      </c>
      <c r="AH1063">
        <v>2</v>
      </c>
      <c r="AI1063">
        <v>35386696</v>
      </c>
      <c r="AJ1063">
        <v>1063</v>
      </c>
      <c r="AK1063">
        <v>0</v>
      </c>
      <c r="AL1063">
        <v>0</v>
      </c>
      <c r="AM1063">
        <v>0</v>
      </c>
      <c r="AN1063">
        <v>0</v>
      </c>
      <c r="AO1063">
        <v>0</v>
      </c>
      <c r="AP1063">
        <v>0</v>
      </c>
      <c r="AQ1063">
        <v>0</v>
      </c>
      <c r="AR1063">
        <v>0</v>
      </c>
    </row>
    <row r="1064" spans="1:44" x14ac:dyDescent="0.2">
      <c r="A1064">
        <f>ROW(Source!A3288)</f>
        <v>3288</v>
      </c>
      <c r="B1064">
        <v>35386710</v>
      </c>
      <c r="C1064">
        <v>35386688</v>
      </c>
      <c r="D1064">
        <v>35116004</v>
      </c>
      <c r="E1064">
        <v>1</v>
      </c>
      <c r="F1064">
        <v>1</v>
      </c>
      <c r="G1064">
        <v>15872964</v>
      </c>
      <c r="H1064">
        <v>3</v>
      </c>
      <c r="I1064" t="s">
        <v>1096</v>
      </c>
      <c r="J1064" t="s">
        <v>1097</v>
      </c>
      <c r="K1064" t="s">
        <v>1098</v>
      </c>
      <c r="L1064">
        <v>1354</v>
      </c>
      <c r="N1064">
        <v>1010</v>
      </c>
      <c r="O1064" t="s">
        <v>52</v>
      </c>
      <c r="P1064" t="s">
        <v>52</v>
      </c>
      <c r="Q1064">
        <v>1</v>
      </c>
      <c r="X1064">
        <v>4</v>
      </c>
      <c r="Y1064">
        <v>172.42</v>
      </c>
      <c r="Z1064">
        <v>0</v>
      </c>
      <c r="AA1064">
        <v>0</v>
      </c>
      <c r="AB1064">
        <v>0</v>
      </c>
      <c r="AC1064">
        <v>0</v>
      </c>
      <c r="AD1064">
        <v>1</v>
      </c>
      <c r="AE1064">
        <v>0</v>
      </c>
      <c r="AF1064" t="s">
        <v>3</v>
      </c>
      <c r="AG1064">
        <v>4</v>
      </c>
      <c r="AH1064">
        <v>2</v>
      </c>
      <c r="AI1064">
        <v>35386697</v>
      </c>
      <c r="AJ1064">
        <v>1064</v>
      </c>
      <c r="AK1064">
        <v>0</v>
      </c>
      <c r="AL1064">
        <v>0</v>
      </c>
      <c r="AM1064">
        <v>0</v>
      </c>
      <c r="AN1064">
        <v>0</v>
      </c>
      <c r="AO1064">
        <v>0</v>
      </c>
      <c r="AP1064">
        <v>0</v>
      </c>
      <c r="AQ1064">
        <v>0</v>
      </c>
      <c r="AR1064">
        <v>0</v>
      </c>
    </row>
    <row r="1065" spans="1:44" x14ac:dyDescent="0.2">
      <c r="A1065">
        <f>ROW(Source!A3288)</f>
        <v>3288</v>
      </c>
      <c r="B1065">
        <v>35386711</v>
      </c>
      <c r="C1065">
        <v>35386688</v>
      </c>
      <c r="D1065">
        <v>35116005</v>
      </c>
      <c r="E1065">
        <v>1</v>
      </c>
      <c r="F1065">
        <v>1</v>
      </c>
      <c r="G1065">
        <v>15872964</v>
      </c>
      <c r="H1065">
        <v>3</v>
      </c>
      <c r="I1065" t="s">
        <v>1099</v>
      </c>
      <c r="J1065" t="s">
        <v>1100</v>
      </c>
      <c r="K1065" t="s">
        <v>1101</v>
      </c>
      <c r="L1065">
        <v>1354</v>
      </c>
      <c r="N1065">
        <v>1010</v>
      </c>
      <c r="O1065" t="s">
        <v>52</v>
      </c>
      <c r="P1065" t="s">
        <v>52</v>
      </c>
      <c r="Q1065">
        <v>1</v>
      </c>
      <c r="X1065">
        <v>4</v>
      </c>
      <c r="Y1065">
        <v>54.24</v>
      </c>
      <c r="Z1065">
        <v>0</v>
      </c>
      <c r="AA1065">
        <v>0</v>
      </c>
      <c r="AB1065">
        <v>0</v>
      </c>
      <c r="AC1065">
        <v>0</v>
      </c>
      <c r="AD1065">
        <v>1</v>
      </c>
      <c r="AE1065">
        <v>0</v>
      </c>
      <c r="AF1065" t="s">
        <v>3</v>
      </c>
      <c r="AG1065">
        <v>4</v>
      </c>
      <c r="AH1065">
        <v>2</v>
      </c>
      <c r="AI1065">
        <v>35386698</v>
      </c>
      <c r="AJ1065">
        <v>1065</v>
      </c>
      <c r="AK1065">
        <v>0</v>
      </c>
      <c r="AL1065">
        <v>0</v>
      </c>
      <c r="AM1065">
        <v>0</v>
      </c>
      <c r="AN1065">
        <v>0</v>
      </c>
      <c r="AO1065">
        <v>0</v>
      </c>
      <c r="AP1065">
        <v>0</v>
      </c>
      <c r="AQ1065">
        <v>0</v>
      </c>
      <c r="AR1065">
        <v>0</v>
      </c>
    </row>
    <row r="1066" spans="1:44" x14ac:dyDescent="0.2">
      <c r="A1066">
        <f>ROW(Source!A3288)</f>
        <v>3288</v>
      </c>
      <c r="B1066">
        <v>35386712</v>
      </c>
      <c r="C1066">
        <v>35386688</v>
      </c>
      <c r="D1066">
        <v>35116007</v>
      </c>
      <c r="E1066">
        <v>1</v>
      </c>
      <c r="F1066">
        <v>1</v>
      </c>
      <c r="G1066">
        <v>15872964</v>
      </c>
      <c r="H1066">
        <v>3</v>
      </c>
      <c r="I1066" t="s">
        <v>1102</v>
      </c>
      <c r="J1066" t="s">
        <v>1103</v>
      </c>
      <c r="K1066" t="s">
        <v>1104</v>
      </c>
      <c r="L1066">
        <v>1354</v>
      </c>
      <c r="N1066">
        <v>1010</v>
      </c>
      <c r="O1066" t="s">
        <v>52</v>
      </c>
      <c r="P1066" t="s">
        <v>52</v>
      </c>
      <c r="Q1066">
        <v>1</v>
      </c>
      <c r="X1066">
        <v>2</v>
      </c>
      <c r="Y1066">
        <v>666.11</v>
      </c>
      <c r="Z1066">
        <v>0</v>
      </c>
      <c r="AA1066">
        <v>0</v>
      </c>
      <c r="AB1066">
        <v>0</v>
      </c>
      <c r="AC1066">
        <v>0</v>
      </c>
      <c r="AD1066">
        <v>1</v>
      </c>
      <c r="AE1066">
        <v>0</v>
      </c>
      <c r="AF1066" t="s">
        <v>3</v>
      </c>
      <c r="AG1066">
        <v>2</v>
      </c>
      <c r="AH1066">
        <v>2</v>
      </c>
      <c r="AI1066">
        <v>35386699</v>
      </c>
      <c r="AJ1066">
        <v>1066</v>
      </c>
      <c r="AK1066">
        <v>0</v>
      </c>
      <c r="AL1066">
        <v>0</v>
      </c>
      <c r="AM1066">
        <v>0</v>
      </c>
      <c r="AN1066">
        <v>0</v>
      </c>
      <c r="AO1066">
        <v>0</v>
      </c>
      <c r="AP1066">
        <v>0</v>
      </c>
      <c r="AQ1066">
        <v>0</v>
      </c>
      <c r="AR1066">
        <v>0</v>
      </c>
    </row>
    <row r="1067" spans="1:44" x14ac:dyDescent="0.2">
      <c r="A1067">
        <f>ROW(Source!A3288)</f>
        <v>3288</v>
      </c>
      <c r="B1067">
        <v>35386713</v>
      </c>
      <c r="C1067">
        <v>35386688</v>
      </c>
      <c r="D1067">
        <v>35116008</v>
      </c>
      <c r="E1067">
        <v>1</v>
      </c>
      <c r="F1067">
        <v>1</v>
      </c>
      <c r="G1067">
        <v>15872964</v>
      </c>
      <c r="H1067">
        <v>3</v>
      </c>
      <c r="I1067" t="s">
        <v>1105</v>
      </c>
      <c r="J1067" t="s">
        <v>1106</v>
      </c>
      <c r="K1067" t="s">
        <v>1107</v>
      </c>
      <c r="L1067">
        <v>1354</v>
      </c>
      <c r="N1067">
        <v>1010</v>
      </c>
      <c r="O1067" t="s">
        <v>52</v>
      </c>
      <c r="P1067" t="s">
        <v>52</v>
      </c>
      <c r="Q1067">
        <v>1</v>
      </c>
      <c r="X1067">
        <v>15</v>
      </c>
      <c r="Y1067">
        <v>776.23</v>
      </c>
      <c r="Z1067">
        <v>0</v>
      </c>
      <c r="AA1067">
        <v>0</v>
      </c>
      <c r="AB1067">
        <v>0</v>
      </c>
      <c r="AC1067">
        <v>0</v>
      </c>
      <c r="AD1067">
        <v>1</v>
      </c>
      <c r="AE1067">
        <v>0</v>
      </c>
      <c r="AF1067" t="s">
        <v>3</v>
      </c>
      <c r="AG1067">
        <v>15</v>
      </c>
      <c r="AH1067">
        <v>2</v>
      </c>
      <c r="AI1067">
        <v>35386700</v>
      </c>
      <c r="AJ1067">
        <v>1067</v>
      </c>
      <c r="AK1067">
        <v>0</v>
      </c>
      <c r="AL1067">
        <v>0</v>
      </c>
      <c r="AM1067">
        <v>0</v>
      </c>
      <c r="AN1067">
        <v>0</v>
      </c>
      <c r="AO1067">
        <v>0</v>
      </c>
      <c r="AP1067">
        <v>0</v>
      </c>
      <c r="AQ1067">
        <v>0</v>
      </c>
      <c r="AR1067">
        <v>0</v>
      </c>
    </row>
    <row r="1068" spans="1:44" x14ac:dyDescent="0.2">
      <c r="A1068">
        <f>ROW(Source!A3288)</f>
        <v>3288</v>
      </c>
      <c r="B1068">
        <v>35386714</v>
      </c>
      <c r="C1068">
        <v>35386688</v>
      </c>
      <c r="D1068">
        <v>35116009</v>
      </c>
      <c r="E1068">
        <v>1</v>
      </c>
      <c r="F1068">
        <v>1</v>
      </c>
      <c r="G1068">
        <v>15872964</v>
      </c>
      <c r="H1068">
        <v>3</v>
      </c>
      <c r="I1068" t="s">
        <v>1108</v>
      </c>
      <c r="J1068" t="s">
        <v>1109</v>
      </c>
      <c r="K1068" t="s">
        <v>1110</v>
      </c>
      <c r="L1068">
        <v>1354</v>
      </c>
      <c r="N1068">
        <v>1010</v>
      </c>
      <c r="O1068" t="s">
        <v>52</v>
      </c>
      <c r="P1068" t="s">
        <v>52</v>
      </c>
      <c r="Q1068">
        <v>1</v>
      </c>
      <c r="X1068">
        <v>2</v>
      </c>
      <c r="Y1068">
        <v>947.75</v>
      </c>
      <c r="Z1068">
        <v>0</v>
      </c>
      <c r="AA1068">
        <v>0</v>
      </c>
      <c r="AB1068">
        <v>0</v>
      </c>
      <c r="AC1068">
        <v>0</v>
      </c>
      <c r="AD1068">
        <v>1</v>
      </c>
      <c r="AE1068">
        <v>0</v>
      </c>
      <c r="AF1068" t="s">
        <v>3</v>
      </c>
      <c r="AG1068">
        <v>2</v>
      </c>
      <c r="AH1068">
        <v>2</v>
      </c>
      <c r="AI1068">
        <v>35386701</v>
      </c>
      <c r="AJ1068">
        <v>1068</v>
      </c>
      <c r="AK1068">
        <v>0</v>
      </c>
      <c r="AL1068">
        <v>0</v>
      </c>
      <c r="AM1068">
        <v>0</v>
      </c>
      <c r="AN1068">
        <v>0</v>
      </c>
      <c r="AO1068">
        <v>0</v>
      </c>
      <c r="AP1068">
        <v>0</v>
      </c>
      <c r="AQ1068">
        <v>0</v>
      </c>
      <c r="AR1068">
        <v>0</v>
      </c>
    </row>
    <row r="1069" spans="1:44" x14ac:dyDescent="0.2">
      <c r="A1069">
        <f>ROW(Source!A3289)</f>
        <v>3289</v>
      </c>
      <c r="B1069">
        <v>35386725</v>
      </c>
      <c r="C1069">
        <v>35386715</v>
      </c>
      <c r="D1069">
        <v>35111398</v>
      </c>
      <c r="E1069">
        <v>15872964</v>
      </c>
      <c r="F1069">
        <v>1</v>
      </c>
      <c r="G1069">
        <v>15872964</v>
      </c>
      <c r="H1069">
        <v>1</v>
      </c>
      <c r="I1069" t="s">
        <v>982</v>
      </c>
      <c r="J1069" t="s">
        <v>3</v>
      </c>
      <c r="K1069" t="s">
        <v>983</v>
      </c>
      <c r="L1069">
        <v>1191</v>
      </c>
      <c r="N1069">
        <v>1013</v>
      </c>
      <c r="O1069" t="s">
        <v>984</v>
      </c>
      <c r="P1069" t="s">
        <v>984</v>
      </c>
      <c r="Q1069">
        <v>1</v>
      </c>
      <c r="X1069">
        <v>1.18</v>
      </c>
      <c r="Y1069">
        <v>0</v>
      </c>
      <c r="Z1069">
        <v>0</v>
      </c>
      <c r="AA1069">
        <v>0</v>
      </c>
      <c r="AB1069">
        <v>0</v>
      </c>
      <c r="AC1069">
        <v>0</v>
      </c>
      <c r="AD1069">
        <v>1</v>
      </c>
      <c r="AE1069">
        <v>1</v>
      </c>
      <c r="AF1069" t="s">
        <v>3</v>
      </c>
      <c r="AG1069">
        <v>1.18</v>
      </c>
      <c r="AH1069">
        <v>2</v>
      </c>
      <c r="AI1069">
        <v>35386716</v>
      </c>
      <c r="AJ1069">
        <v>1069</v>
      </c>
      <c r="AK1069">
        <v>0</v>
      </c>
      <c r="AL1069">
        <v>0</v>
      </c>
      <c r="AM1069">
        <v>0</v>
      </c>
      <c r="AN1069">
        <v>0</v>
      </c>
      <c r="AO1069">
        <v>0</v>
      </c>
      <c r="AP1069">
        <v>0</v>
      </c>
      <c r="AQ1069">
        <v>0</v>
      </c>
      <c r="AR1069">
        <v>0</v>
      </c>
    </row>
    <row r="1070" spans="1:44" x14ac:dyDescent="0.2">
      <c r="A1070">
        <f>ROW(Source!A3289)</f>
        <v>3289</v>
      </c>
      <c r="B1070">
        <v>35386726</v>
      </c>
      <c r="C1070">
        <v>35386715</v>
      </c>
      <c r="D1070">
        <v>35112486</v>
      </c>
      <c r="E1070">
        <v>1</v>
      </c>
      <c r="F1070">
        <v>1</v>
      </c>
      <c r="G1070">
        <v>15872964</v>
      </c>
      <c r="H1070">
        <v>2</v>
      </c>
      <c r="I1070" t="s">
        <v>1024</v>
      </c>
      <c r="J1070" t="s">
        <v>1025</v>
      </c>
      <c r="K1070" t="s">
        <v>1026</v>
      </c>
      <c r="L1070">
        <v>1368</v>
      </c>
      <c r="N1070">
        <v>1011</v>
      </c>
      <c r="O1070" t="s">
        <v>988</v>
      </c>
      <c r="P1070" t="s">
        <v>988</v>
      </c>
      <c r="Q1070">
        <v>1</v>
      </c>
      <c r="X1070">
        <v>0.44</v>
      </c>
      <c r="Y1070">
        <v>0</v>
      </c>
      <c r="Z1070">
        <v>2026.34</v>
      </c>
      <c r="AA1070">
        <v>1032.6099999999999</v>
      </c>
      <c r="AB1070">
        <v>0</v>
      </c>
      <c r="AC1070">
        <v>0</v>
      </c>
      <c r="AD1070">
        <v>1</v>
      </c>
      <c r="AE1070">
        <v>0</v>
      </c>
      <c r="AF1070" t="s">
        <v>3</v>
      </c>
      <c r="AG1070">
        <v>0.44</v>
      </c>
      <c r="AH1070">
        <v>2</v>
      </c>
      <c r="AI1070">
        <v>35386717</v>
      </c>
      <c r="AJ1070">
        <v>1070</v>
      </c>
      <c r="AK1070">
        <v>0</v>
      </c>
      <c r="AL1070">
        <v>0</v>
      </c>
      <c r="AM1070">
        <v>0</v>
      </c>
      <c r="AN1070">
        <v>0</v>
      </c>
      <c r="AO1070">
        <v>0</v>
      </c>
      <c r="AP1070">
        <v>0</v>
      </c>
      <c r="AQ1070">
        <v>0</v>
      </c>
      <c r="AR1070">
        <v>0</v>
      </c>
    </row>
    <row r="1071" spans="1:44" x14ac:dyDescent="0.2">
      <c r="A1071">
        <f>ROW(Source!A3289)</f>
        <v>3289</v>
      </c>
      <c r="B1071">
        <v>35386727</v>
      </c>
      <c r="C1071">
        <v>35386715</v>
      </c>
      <c r="D1071">
        <v>35115020</v>
      </c>
      <c r="E1071">
        <v>1</v>
      </c>
      <c r="F1071">
        <v>1</v>
      </c>
      <c r="G1071">
        <v>15872964</v>
      </c>
      <c r="H1071">
        <v>3</v>
      </c>
      <c r="I1071" t="s">
        <v>1027</v>
      </c>
      <c r="J1071" t="s">
        <v>1028</v>
      </c>
      <c r="K1071" t="s">
        <v>1029</v>
      </c>
      <c r="L1071">
        <v>1346</v>
      </c>
      <c r="N1071">
        <v>1009</v>
      </c>
      <c r="O1071" t="s">
        <v>1030</v>
      </c>
      <c r="P1071" t="s">
        <v>1030</v>
      </c>
      <c r="Q1071">
        <v>1</v>
      </c>
      <c r="X1071">
        <v>0.16</v>
      </c>
      <c r="Y1071">
        <v>363.22</v>
      </c>
      <c r="Z1071">
        <v>0</v>
      </c>
      <c r="AA1071">
        <v>0</v>
      </c>
      <c r="AB1071">
        <v>0</v>
      </c>
      <c r="AC1071">
        <v>0</v>
      </c>
      <c r="AD1071">
        <v>1</v>
      </c>
      <c r="AE1071">
        <v>0</v>
      </c>
      <c r="AF1071" t="s">
        <v>3</v>
      </c>
      <c r="AG1071">
        <v>0.16</v>
      </c>
      <c r="AH1071">
        <v>2</v>
      </c>
      <c r="AI1071">
        <v>35386718</v>
      </c>
      <c r="AJ1071">
        <v>1071</v>
      </c>
      <c r="AK1071">
        <v>0</v>
      </c>
      <c r="AL1071">
        <v>0</v>
      </c>
      <c r="AM1071">
        <v>0</v>
      </c>
      <c r="AN1071">
        <v>0</v>
      </c>
      <c r="AO1071">
        <v>0</v>
      </c>
      <c r="AP1071">
        <v>0</v>
      </c>
      <c r="AQ1071">
        <v>0</v>
      </c>
      <c r="AR1071">
        <v>0</v>
      </c>
    </row>
    <row r="1072" spans="1:44" x14ac:dyDescent="0.2">
      <c r="A1072">
        <f>ROW(Source!A3289)</f>
        <v>3289</v>
      </c>
      <c r="B1072">
        <v>35386728</v>
      </c>
      <c r="C1072">
        <v>35386715</v>
      </c>
      <c r="D1072">
        <v>35122310</v>
      </c>
      <c r="E1072">
        <v>1</v>
      </c>
      <c r="F1072">
        <v>1</v>
      </c>
      <c r="G1072">
        <v>15872964</v>
      </c>
      <c r="H1072">
        <v>3</v>
      </c>
      <c r="I1072" t="s">
        <v>1031</v>
      </c>
      <c r="J1072" t="s">
        <v>1032</v>
      </c>
      <c r="K1072" t="s">
        <v>1033</v>
      </c>
      <c r="L1072">
        <v>1301</v>
      </c>
      <c r="N1072">
        <v>1003</v>
      </c>
      <c r="O1072" t="s">
        <v>1002</v>
      </c>
      <c r="P1072" t="s">
        <v>1002</v>
      </c>
      <c r="Q1072">
        <v>1</v>
      </c>
      <c r="X1072">
        <v>5</v>
      </c>
      <c r="Y1072">
        <v>5.71</v>
      </c>
      <c r="Z1072">
        <v>0</v>
      </c>
      <c r="AA1072">
        <v>0</v>
      </c>
      <c r="AB1072">
        <v>0</v>
      </c>
      <c r="AC1072">
        <v>0</v>
      </c>
      <c r="AD1072">
        <v>1</v>
      </c>
      <c r="AE1072">
        <v>0</v>
      </c>
      <c r="AF1072" t="s">
        <v>3</v>
      </c>
      <c r="AG1072">
        <v>5</v>
      </c>
      <c r="AH1072">
        <v>2</v>
      </c>
      <c r="AI1072">
        <v>35386719</v>
      </c>
      <c r="AJ1072">
        <v>1072</v>
      </c>
      <c r="AK1072">
        <v>0</v>
      </c>
      <c r="AL1072">
        <v>0</v>
      </c>
      <c r="AM1072">
        <v>0</v>
      </c>
      <c r="AN1072">
        <v>0</v>
      </c>
      <c r="AO1072">
        <v>0</v>
      </c>
      <c r="AP1072">
        <v>0</v>
      </c>
      <c r="AQ1072">
        <v>0</v>
      </c>
      <c r="AR1072">
        <v>0</v>
      </c>
    </row>
    <row r="1073" spans="1:44" x14ac:dyDescent="0.2">
      <c r="A1073">
        <f>ROW(Source!A3289)</f>
        <v>3289</v>
      </c>
      <c r="B1073">
        <v>35386729</v>
      </c>
      <c r="C1073">
        <v>35386715</v>
      </c>
      <c r="D1073">
        <v>35122207</v>
      </c>
      <c r="E1073">
        <v>1</v>
      </c>
      <c r="F1073">
        <v>1</v>
      </c>
      <c r="G1073">
        <v>15872964</v>
      </c>
      <c r="H1073">
        <v>3</v>
      </c>
      <c r="I1073" t="s">
        <v>1034</v>
      </c>
      <c r="J1073" t="s">
        <v>1035</v>
      </c>
      <c r="K1073" t="s">
        <v>1036</v>
      </c>
      <c r="L1073">
        <v>1356</v>
      </c>
      <c r="N1073">
        <v>1010</v>
      </c>
      <c r="O1073" t="s">
        <v>242</v>
      </c>
      <c r="P1073" t="s">
        <v>242</v>
      </c>
      <c r="Q1073">
        <v>1000</v>
      </c>
      <c r="X1073">
        <v>5.0000000000000001E-3</v>
      </c>
      <c r="Y1073">
        <v>718.56</v>
      </c>
      <c r="Z1073">
        <v>0</v>
      </c>
      <c r="AA1073">
        <v>0</v>
      </c>
      <c r="AB1073">
        <v>0</v>
      </c>
      <c r="AC1073">
        <v>0</v>
      </c>
      <c r="AD1073">
        <v>1</v>
      </c>
      <c r="AE1073">
        <v>0</v>
      </c>
      <c r="AF1073" t="s">
        <v>3</v>
      </c>
      <c r="AG1073">
        <v>5.0000000000000001E-3</v>
      </c>
      <c r="AH1073">
        <v>2</v>
      </c>
      <c r="AI1073">
        <v>35386720</v>
      </c>
      <c r="AJ1073">
        <v>1073</v>
      </c>
      <c r="AK1073">
        <v>0</v>
      </c>
      <c r="AL1073">
        <v>0</v>
      </c>
      <c r="AM1073">
        <v>0</v>
      </c>
      <c r="AN1073">
        <v>0</v>
      </c>
      <c r="AO1073">
        <v>0</v>
      </c>
      <c r="AP1073">
        <v>0</v>
      </c>
      <c r="AQ1073">
        <v>0</v>
      </c>
      <c r="AR1073">
        <v>0</v>
      </c>
    </row>
    <row r="1074" spans="1:44" x14ac:dyDescent="0.2">
      <c r="A1074">
        <f>ROW(Source!A3289)</f>
        <v>3289</v>
      </c>
      <c r="B1074">
        <v>35386730</v>
      </c>
      <c r="C1074">
        <v>35386715</v>
      </c>
      <c r="D1074">
        <v>35122491</v>
      </c>
      <c r="E1074">
        <v>1</v>
      </c>
      <c r="F1074">
        <v>1</v>
      </c>
      <c r="G1074">
        <v>15872964</v>
      </c>
      <c r="H1074">
        <v>3</v>
      </c>
      <c r="I1074" t="s">
        <v>1037</v>
      </c>
      <c r="J1074" t="s">
        <v>1038</v>
      </c>
      <c r="K1074" t="s">
        <v>1039</v>
      </c>
      <c r="L1074">
        <v>1354</v>
      </c>
      <c r="N1074">
        <v>1010</v>
      </c>
      <c r="O1074" t="s">
        <v>52</v>
      </c>
      <c r="P1074" t="s">
        <v>52</v>
      </c>
      <c r="Q1074">
        <v>1</v>
      </c>
      <c r="X1074">
        <v>10</v>
      </c>
      <c r="Y1074">
        <v>29.36</v>
      </c>
      <c r="Z1074">
        <v>0</v>
      </c>
      <c r="AA1074">
        <v>0</v>
      </c>
      <c r="AB1074">
        <v>0</v>
      </c>
      <c r="AC1074">
        <v>0</v>
      </c>
      <c r="AD1074">
        <v>1</v>
      </c>
      <c r="AE1074">
        <v>0</v>
      </c>
      <c r="AF1074" t="s">
        <v>3</v>
      </c>
      <c r="AG1074">
        <v>10</v>
      </c>
      <c r="AH1074">
        <v>2</v>
      </c>
      <c r="AI1074">
        <v>35386721</v>
      </c>
      <c r="AJ1074">
        <v>1074</v>
      </c>
      <c r="AK1074">
        <v>0</v>
      </c>
      <c r="AL1074">
        <v>0</v>
      </c>
      <c r="AM1074">
        <v>0</v>
      </c>
      <c r="AN1074">
        <v>0</v>
      </c>
      <c r="AO1074">
        <v>0</v>
      </c>
      <c r="AP1074">
        <v>0</v>
      </c>
      <c r="AQ1074">
        <v>0</v>
      </c>
      <c r="AR1074">
        <v>0</v>
      </c>
    </row>
    <row r="1075" spans="1:44" x14ac:dyDescent="0.2">
      <c r="A1075">
        <f>ROW(Source!A3289)</f>
        <v>3289</v>
      </c>
      <c r="B1075">
        <v>35386731</v>
      </c>
      <c r="C1075">
        <v>35386715</v>
      </c>
      <c r="D1075">
        <v>35122522</v>
      </c>
      <c r="E1075">
        <v>1</v>
      </c>
      <c r="F1075">
        <v>1</v>
      </c>
      <c r="G1075">
        <v>15872964</v>
      </c>
      <c r="H1075">
        <v>3</v>
      </c>
      <c r="I1075" t="s">
        <v>1040</v>
      </c>
      <c r="J1075" t="s">
        <v>1041</v>
      </c>
      <c r="K1075" t="s">
        <v>1042</v>
      </c>
      <c r="L1075">
        <v>1355</v>
      </c>
      <c r="N1075">
        <v>1010</v>
      </c>
      <c r="O1075" t="s">
        <v>18</v>
      </c>
      <c r="P1075" t="s">
        <v>18</v>
      </c>
      <c r="Q1075">
        <v>100</v>
      </c>
      <c r="X1075">
        <v>0.26</v>
      </c>
      <c r="Y1075">
        <v>127.48</v>
      </c>
      <c r="Z1075">
        <v>0</v>
      </c>
      <c r="AA1075">
        <v>0</v>
      </c>
      <c r="AB1075">
        <v>0</v>
      </c>
      <c r="AC1075">
        <v>0</v>
      </c>
      <c r="AD1075">
        <v>1</v>
      </c>
      <c r="AE1075">
        <v>0</v>
      </c>
      <c r="AF1075" t="s">
        <v>3</v>
      </c>
      <c r="AG1075">
        <v>0.26</v>
      </c>
      <c r="AH1075">
        <v>2</v>
      </c>
      <c r="AI1075">
        <v>35386722</v>
      </c>
      <c r="AJ1075">
        <v>1075</v>
      </c>
      <c r="AK1075">
        <v>0</v>
      </c>
      <c r="AL1075">
        <v>0</v>
      </c>
      <c r="AM1075">
        <v>0</v>
      </c>
      <c r="AN1075">
        <v>0</v>
      </c>
      <c r="AO1075">
        <v>0</v>
      </c>
      <c r="AP1075">
        <v>0</v>
      </c>
      <c r="AQ1075">
        <v>0</v>
      </c>
      <c r="AR1075">
        <v>0</v>
      </c>
    </row>
    <row r="1076" spans="1:44" x14ac:dyDescent="0.2">
      <c r="A1076">
        <f>ROW(Source!A3289)</f>
        <v>3289</v>
      </c>
      <c r="B1076">
        <v>35386732</v>
      </c>
      <c r="C1076">
        <v>35386715</v>
      </c>
      <c r="D1076">
        <v>35122244</v>
      </c>
      <c r="E1076">
        <v>1</v>
      </c>
      <c r="F1076">
        <v>1</v>
      </c>
      <c r="G1076">
        <v>15872964</v>
      </c>
      <c r="H1076">
        <v>3</v>
      </c>
      <c r="I1076" t="s">
        <v>1043</v>
      </c>
      <c r="J1076" t="s">
        <v>1044</v>
      </c>
      <c r="K1076" t="s">
        <v>1045</v>
      </c>
      <c r="L1076">
        <v>1356</v>
      </c>
      <c r="N1076">
        <v>1010</v>
      </c>
      <c r="O1076" t="s">
        <v>242</v>
      </c>
      <c r="P1076" t="s">
        <v>242</v>
      </c>
      <c r="Q1076">
        <v>1000</v>
      </c>
      <c r="X1076">
        <v>0.02</v>
      </c>
      <c r="Y1076">
        <v>258.44</v>
      </c>
      <c r="Z1076">
        <v>0</v>
      </c>
      <c r="AA1076">
        <v>0</v>
      </c>
      <c r="AB1076">
        <v>0</v>
      </c>
      <c r="AC1076">
        <v>0</v>
      </c>
      <c r="AD1076">
        <v>1</v>
      </c>
      <c r="AE1076">
        <v>0</v>
      </c>
      <c r="AF1076" t="s">
        <v>3</v>
      </c>
      <c r="AG1076">
        <v>0.02</v>
      </c>
      <c r="AH1076">
        <v>2</v>
      </c>
      <c r="AI1076">
        <v>35386723</v>
      </c>
      <c r="AJ1076">
        <v>1076</v>
      </c>
      <c r="AK1076">
        <v>0</v>
      </c>
      <c r="AL1076">
        <v>0</v>
      </c>
      <c r="AM1076">
        <v>0</v>
      </c>
      <c r="AN1076">
        <v>0</v>
      </c>
      <c r="AO1076">
        <v>0</v>
      </c>
      <c r="AP1076">
        <v>0</v>
      </c>
      <c r="AQ1076">
        <v>0</v>
      </c>
      <c r="AR1076">
        <v>0</v>
      </c>
    </row>
    <row r="1077" spans="1:44" x14ac:dyDescent="0.2">
      <c r="A1077">
        <f>ROW(Source!A3289)</f>
        <v>3289</v>
      </c>
      <c r="B1077">
        <v>35386733</v>
      </c>
      <c r="C1077">
        <v>35386715</v>
      </c>
      <c r="D1077">
        <v>35123597</v>
      </c>
      <c r="E1077">
        <v>1</v>
      </c>
      <c r="F1077">
        <v>1</v>
      </c>
      <c r="G1077">
        <v>15872964</v>
      </c>
      <c r="H1077">
        <v>3</v>
      </c>
      <c r="I1077" t="s">
        <v>1046</v>
      </c>
      <c r="J1077" t="s">
        <v>1047</v>
      </c>
      <c r="K1077" t="s">
        <v>1048</v>
      </c>
      <c r="L1077">
        <v>1303</v>
      </c>
      <c r="N1077">
        <v>1003</v>
      </c>
      <c r="O1077" t="s">
        <v>35</v>
      </c>
      <c r="P1077" t="s">
        <v>35</v>
      </c>
      <c r="Q1077">
        <v>1000</v>
      </c>
      <c r="X1077">
        <v>0.10299999999999999</v>
      </c>
      <c r="Y1077">
        <v>99643.05</v>
      </c>
      <c r="Z1077">
        <v>0</v>
      </c>
      <c r="AA1077">
        <v>0</v>
      </c>
      <c r="AB1077">
        <v>0</v>
      </c>
      <c r="AC1077">
        <v>0</v>
      </c>
      <c r="AD1077">
        <v>1</v>
      </c>
      <c r="AE1077">
        <v>0</v>
      </c>
      <c r="AF1077" t="s">
        <v>3</v>
      </c>
      <c r="AG1077">
        <v>0.10299999999999999</v>
      </c>
      <c r="AH1077">
        <v>2</v>
      </c>
      <c r="AI1077">
        <v>35386724</v>
      </c>
      <c r="AJ1077">
        <v>1077</v>
      </c>
      <c r="AK1077">
        <v>0</v>
      </c>
      <c r="AL1077">
        <v>0</v>
      </c>
      <c r="AM1077">
        <v>0</v>
      </c>
      <c r="AN1077">
        <v>0</v>
      </c>
      <c r="AO1077">
        <v>0</v>
      </c>
      <c r="AP1077">
        <v>0</v>
      </c>
      <c r="AQ1077">
        <v>0</v>
      </c>
      <c r="AR1077">
        <v>0</v>
      </c>
    </row>
    <row r="1078" spans="1:44" x14ac:dyDescent="0.2">
      <c r="A1078">
        <f>ROW(Source!A3291)</f>
        <v>3291</v>
      </c>
      <c r="B1078">
        <v>35386737</v>
      </c>
      <c r="C1078">
        <v>35386735</v>
      </c>
      <c r="D1078">
        <v>35111398</v>
      </c>
      <c r="E1078">
        <v>15872964</v>
      </c>
      <c r="F1078">
        <v>1</v>
      </c>
      <c r="G1078">
        <v>15872964</v>
      </c>
      <c r="H1078">
        <v>1</v>
      </c>
      <c r="I1078" t="s">
        <v>982</v>
      </c>
      <c r="J1078" t="s">
        <v>3</v>
      </c>
      <c r="K1078" t="s">
        <v>983</v>
      </c>
      <c r="L1078">
        <v>1191</v>
      </c>
      <c r="N1078">
        <v>1013</v>
      </c>
      <c r="O1078" t="s">
        <v>984</v>
      </c>
      <c r="P1078" t="s">
        <v>984</v>
      </c>
      <c r="Q1078">
        <v>1</v>
      </c>
      <c r="X1078">
        <v>17.77</v>
      </c>
      <c r="Y1078">
        <v>0</v>
      </c>
      <c r="Z1078">
        <v>0</v>
      </c>
      <c r="AA1078">
        <v>0</v>
      </c>
      <c r="AB1078">
        <v>0</v>
      </c>
      <c r="AC1078">
        <v>0</v>
      </c>
      <c r="AD1078">
        <v>1</v>
      </c>
      <c r="AE1078">
        <v>1</v>
      </c>
      <c r="AF1078" t="s">
        <v>3</v>
      </c>
      <c r="AG1078">
        <v>17.77</v>
      </c>
      <c r="AH1078">
        <v>2</v>
      </c>
      <c r="AI1078">
        <v>35386736</v>
      </c>
      <c r="AJ1078">
        <v>1078</v>
      </c>
      <c r="AK1078">
        <v>0</v>
      </c>
      <c r="AL1078">
        <v>0</v>
      </c>
      <c r="AM1078">
        <v>0</v>
      </c>
      <c r="AN1078">
        <v>0</v>
      </c>
      <c r="AO1078">
        <v>0</v>
      </c>
      <c r="AP1078">
        <v>0</v>
      </c>
      <c r="AQ1078">
        <v>0</v>
      </c>
      <c r="AR1078">
        <v>0</v>
      </c>
    </row>
    <row r="1079" spans="1:44" x14ac:dyDescent="0.2">
      <c r="A1079">
        <f>ROW(Source!A3292)</f>
        <v>3292</v>
      </c>
      <c r="B1079">
        <v>35386740</v>
      </c>
      <c r="C1079">
        <v>35386738</v>
      </c>
      <c r="D1079">
        <v>35111398</v>
      </c>
      <c r="E1079">
        <v>15872964</v>
      </c>
      <c r="F1079">
        <v>1</v>
      </c>
      <c r="G1079">
        <v>15872964</v>
      </c>
      <c r="H1079">
        <v>1</v>
      </c>
      <c r="I1079" t="s">
        <v>982</v>
      </c>
      <c r="J1079" t="s">
        <v>3</v>
      </c>
      <c r="K1079" t="s">
        <v>983</v>
      </c>
      <c r="L1079">
        <v>1191</v>
      </c>
      <c r="N1079">
        <v>1013</v>
      </c>
      <c r="O1079" t="s">
        <v>984</v>
      </c>
      <c r="P1079" t="s">
        <v>984</v>
      </c>
      <c r="Q1079">
        <v>1</v>
      </c>
      <c r="X1079">
        <v>5.92</v>
      </c>
      <c r="Y1079">
        <v>0</v>
      </c>
      <c r="Z1079">
        <v>0</v>
      </c>
      <c r="AA1079">
        <v>0</v>
      </c>
      <c r="AB1079">
        <v>0</v>
      </c>
      <c r="AC1079">
        <v>0</v>
      </c>
      <c r="AD1079">
        <v>1</v>
      </c>
      <c r="AE1079">
        <v>1</v>
      </c>
      <c r="AF1079" t="s">
        <v>3</v>
      </c>
      <c r="AG1079">
        <v>5.92</v>
      </c>
      <c r="AH1079">
        <v>2</v>
      </c>
      <c r="AI1079">
        <v>35386739</v>
      </c>
      <c r="AJ1079">
        <v>1079</v>
      </c>
      <c r="AK1079">
        <v>0</v>
      </c>
      <c r="AL1079">
        <v>0</v>
      </c>
      <c r="AM1079">
        <v>0</v>
      </c>
      <c r="AN1079">
        <v>0</v>
      </c>
      <c r="AO1079">
        <v>0</v>
      </c>
      <c r="AP1079">
        <v>0</v>
      </c>
      <c r="AQ1079">
        <v>0</v>
      </c>
      <c r="AR1079">
        <v>0</v>
      </c>
    </row>
    <row r="1080" spans="1:44" x14ac:dyDescent="0.2">
      <c r="A1080">
        <f>ROW(Source!A3328)</f>
        <v>3328</v>
      </c>
      <c r="B1080">
        <v>35386801</v>
      </c>
      <c r="C1080">
        <v>35386799</v>
      </c>
      <c r="D1080">
        <v>35111398</v>
      </c>
      <c r="E1080">
        <v>15872964</v>
      </c>
      <c r="F1080">
        <v>1</v>
      </c>
      <c r="G1080">
        <v>15872964</v>
      </c>
      <c r="H1080">
        <v>1</v>
      </c>
      <c r="I1080" t="s">
        <v>982</v>
      </c>
      <c r="J1080" t="s">
        <v>3</v>
      </c>
      <c r="K1080" t="s">
        <v>983</v>
      </c>
      <c r="L1080">
        <v>1191</v>
      </c>
      <c r="N1080">
        <v>1013</v>
      </c>
      <c r="O1080" t="s">
        <v>984</v>
      </c>
      <c r="P1080" t="s">
        <v>984</v>
      </c>
      <c r="Q1080">
        <v>1</v>
      </c>
      <c r="X1080">
        <v>5.84</v>
      </c>
      <c r="Y1080">
        <v>0</v>
      </c>
      <c r="Z1080">
        <v>0</v>
      </c>
      <c r="AA1080">
        <v>0</v>
      </c>
      <c r="AB1080">
        <v>0</v>
      </c>
      <c r="AC1080">
        <v>0</v>
      </c>
      <c r="AD1080">
        <v>1</v>
      </c>
      <c r="AE1080">
        <v>1</v>
      </c>
      <c r="AF1080" t="s">
        <v>3</v>
      </c>
      <c r="AG1080">
        <v>5.84</v>
      </c>
      <c r="AH1080">
        <v>2</v>
      </c>
      <c r="AI1080">
        <v>35386800</v>
      </c>
      <c r="AJ1080">
        <v>1080</v>
      </c>
      <c r="AK1080">
        <v>0</v>
      </c>
      <c r="AL1080">
        <v>0</v>
      </c>
      <c r="AM1080">
        <v>0</v>
      </c>
      <c r="AN1080">
        <v>0</v>
      </c>
      <c r="AO1080">
        <v>0</v>
      </c>
      <c r="AP1080">
        <v>0</v>
      </c>
      <c r="AQ1080">
        <v>0</v>
      </c>
      <c r="AR1080">
        <v>0</v>
      </c>
    </row>
    <row r="1081" spans="1:44" x14ac:dyDescent="0.2">
      <c r="A1081">
        <f>ROW(Source!A3329)</f>
        <v>3329</v>
      </c>
      <c r="B1081">
        <v>35386807</v>
      </c>
      <c r="C1081">
        <v>35386802</v>
      </c>
      <c r="D1081">
        <v>35111398</v>
      </c>
      <c r="E1081">
        <v>15872964</v>
      </c>
      <c r="F1081">
        <v>1</v>
      </c>
      <c r="G1081">
        <v>15872964</v>
      </c>
      <c r="H1081">
        <v>1</v>
      </c>
      <c r="I1081" t="s">
        <v>982</v>
      </c>
      <c r="J1081" t="s">
        <v>3</v>
      </c>
      <c r="K1081" t="s">
        <v>983</v>
      </c>
      <c r="L1081">
        <v>1191</v>
      </c>
      <c r="N1081">
        <v>1013</v>
      </c>
      <c r="O1081" t="s">
        <v>984</v>
      </c>
      <c r="P1081" t="s">
        <v>984</v>
      </c>
      <c r="Q1081">
        <v>1</v>
      </c>
      <c r="X1081">
        <v>0.42</v>
      </c>
      <c r="Y1081">
        <v>0</v>
      </c>
      <c r="Z1081">
        <v>0</v>
      </c>
      <c r="AA1081">
        <v>0</v>
      </c>
      <c r="AB1081">
        <v>0</v>
      </c>
      <c r="AC1081">
        <v>0</v>
      </c>
      <c r="AD1081">
        <v>1</v>
      </c>
      <c r="AE1081">
        <v>1</v>
      </c>
      <c r="AF1081" t="s">
        <v>3</v>
      </c>
      <c r="AG1081">
        <v>0.42</v>
      </c>
      <c r="AH1081">
        <v>2</v>
      </c>
      <c r="AI1081">
        <v>35386803</v>
      </c>
      <c r="AJ1081">
        <v>1081</v>
      </c>
      <c r="AK1081">
        <v>0</v>
      </c>
      <c r="AL1081">
        <v>0</v>
      </c>
      <c r="AM1081">
        <v>0</v>
      </c>
      <c r="AN1081">
        <v>0</v>
      </c>
      <c r="AO1081">
        <v>0</v>
      </c>
      <c r="AP1081">
        <v>0</v>
      </c>
      <c r="AQ1081">
        <v>0</v>
      </c>
      <c r="AR1081">
        <v>0</v>
      </c>
    </row>
    <row r="1082" spans="1:44" x14ac:dyDescent="0.2">
      <c r="A1082">
        <f>ROW(Source!A3329)</f>
        <v>3329</v>
      </c>
      <c r="B1082">
        <v>35386808</v>
      </c>
      <c r="C1082">
        <v>35386802</v>
      </c>
      <c r="D1082">
        <v>35113190</v>
      </c>
      <c r="E1082">
        <v>1</v>
      </c>
      <c r="F1082">
        <v>1</v>
      </c>
      <c r="G1082">
        <v>15872964</v>
      </c>
      <c r="H1082">
        <v>2</v>
      </c>
      <c r="I1082" t="s">
        <v>1111</v>
      </c>
      <c r="J1082" t="s">
        <v>1112</v>
      </c>
      <c r="K1082" t="s">
        <v>1113</v>
      </c>
      <c r="L1082">
        <v>1368</v>
      </c>
      <c r="N1082">
        <v>1011</v>
      </c>
      <c r="O1082" t="s">
        <v>988</v>
      </c>
      <c r="P1082" t="s">
        <v>988</v>
      </c>
      <c r="Q1082">
        <v>1</v>
      </c>
      <c r="X1082">
        <v>0.2</v>
      </c>
      <c r="Y1082">
        <v>0</v>
      </c>
      <c r="Z1082">
        <v>44.94</v>
      </c>
      <c r="AA1082">
        <v>0.64</v>
      </c>
      <c r="AB1082">
        <v>0</v>
      </c>
      <c r="AC1082">
        <v>0</v>
      </c>
      <c r="AD1082">
        <v>1</v>
      </c>
      <c r="AE1082">
        <v>0</v>
      </c>
      <c r="AF1082" t="s">
        <v>3</v>
      </c>
      <c r="AG1082">
        <v>0.2</v>
      </c>
      <c r="AH1082">
        <v>2</v>
      </c>
      <c r="AI1082">
        <v>35386804</v>
      </c>
      <c r="AJ1082">
        <v>1082</v>
      </c>
      <c r="AK1082">
        <v>0</v>
      </c>
      <c r="AL1082">
        <v>0</v>
      </c>
      <c r="AM1082">
        <v>0</v>
      </c>
      <c r="AN1082">
        <v>0</v>
      </c>
      <c r="AO1082">
        <v>0</v>
      </c>
      <c r="AP1082">
        <v>0</v>
      </c>
      <c r="AQ1082">
        <v>0</v>
      </c>
      <c r="AR1082">
        <v>0</v>
      </c>
    </row>
    <row r="1083" spans="1:44" x14ac:dyDescent="0.2">
      <c r="A1083">
        <f>ROW(Source!A3329)</f>
        <v>3329</v>
      </c>
      <c r="B1083">
        <v>35386809</v>
      </c>
      <c r="C1083">
        <v>35386802</v>
      </c>
      <c r="D1083">
        <v>35115233</v>
      </c>
      <c r="E1083">
        <v>1</v>
      </c>
      <c r="F1083">
        <v>1</v>
      </c>
      <c r="G1083">
        <v>15872964</v>
      </c>
      <c r="H1083">
        <v>3</v>
      </c>
      <c r="I1083" t="s">
        <v>1114</v>
      </c>
      <c r="J1083" t="s">
        <v>1115</v>
      </c>
      <c r="K1083" t="s">
        <v>1116</v>
      </c>
      <c r="L1083">
        <v>1339</v>
      </c>
      <c r="N1083">
        <v>1007</v>
      </c>
      <c r="O1083" t="s">
        <v>1117</v>
      </c>
      <c r="P1083" t="s">
        <v>1117</v>
      </c>
      <c r="Q1083">
        <v>1</v>
      </c>
      <c r="X1083">
        <v>1.7600000000000001E-2</v>
      </c>
      <c r="Y1083">
        <v>54.81</v>
      </c>
      <c r="Z1083">
        <v>0</v>
      </c>
      <c r="AA1083">
        <v>0</v>
      </c>
      <c r="AB1083">
        <v>0</v>
      </c>
      <c r="AC1083">
        <v>0</v>
      </c>
      <c r="AD1083">
        <v>1</v>
      </c>
      <c r="AE1083">
        <v>0</v>
      </c>
      <c r="AF1083" t="s">
        <v>3</v>
      </c>
      <c r="AG1083">
        <v>1.7600000000000001E-2</v>
      </c>
      <c r="AH1083">
        <v>2</v>
      </c>
      <c r="AI1083">
        <v>35386805</v>
      </c>
      <c r="AJ1083">
        <v>1083</v>
      </c>
      <c r="AK1083">
        <v>0</v>
      </c>
      <c r="AL1083">
        <v>0</v>
      </c>
      <c r="AM1083">
        <v>0</v>
      </c>
      <c r="AN1083">
        <v>0</v>
      </c>
      <c r="AO1083">
        <v>0</v>
      </c>
      <c r="AP1083">
        <v>0</v>
      </c>
      <c r="AQ1083">
        <v>0</v>
      </c>
      <c r="AR1083">
        <v>0</v>
      </c>
    </row>
    <row r="1084" spans="1:44" x14ac:dyDescent="0.2">
      <c r="A1084">
        <f>ROW(Source!A3329)</f>
        <v>3329</v>
      </c>
      <c r="B1084">
        <v>35386810</v>
      </c>
      <c r="C1084">
        <v>35386802</v>
      </c>
      <c r="D1084">
        <v>35117602</v>
      </c>
      <c r="E1084">
        <v>1</v>
      </c>
      <c r="F1084">
        <v>1</v>
      </c>
      <c r="G1084">
        <v>15872964</v>
      </c>
      <c r="H1084">
        <v>3</v>
      </c>
      <c r="I1084" t="s">
        <v>1118</v>
      </c>
      <c r="J1084" t="s">
        <v>1119</v>
      </c>
      <c r="K1084" t="s">
        <v>1120</v>
      </c>
      <c r="L1084">
        <v>1354</v>
      </c>
      <c r="N1084">
        <v>1010</v>
      </c>
      <c r="O1084" t="s">
        <v>52</v>
      </c>
      <c r="P1084" t="s">
        <v>52</v>
      </c>
      <c r="Q1084">
        <v>1</v>
      </c>
      <c r="X1084">
        <v>6.7000000000000002E-3</v>
      </c>
      <c r="Y1084">
        <v>16620.27</v>
      </c>
      <c r="Z1084">
        <v>0</v>
      </c>
      <c r="AA1084">
        <v>0</v>
      </c>
      <c r="AB1084">
        <v>0</v>
      </c>
      <c r="AC1084">
        <v>0</v>
      </c>
      <c r="AD1084">
        <v>1</v>
      </c>
      <c r="AE1084">
        <v>0</v>
      </c>
      <c r="AF1084" t="s">
        <v>3</v>
      </c>
      <c r="AG1084">
        <v>6.7000000000000002E-3</v>
      </c>
      <c r="AH1084">
        <v>2</v>
      </c>
      <c r="AI1084">
        <v>35386806</v>
      </c>
      <c r="AJ1084">
        <v>1084</v>
      </c>
      <c r="AK1084">
        <v>0</v>
      </c>
      <c r="AL1084">
        <v>0</v>
      </c>
      <c r="AM1084">
        <v>0</v>
      </c>
      <c r="AN1084">
        <v>0</v>
      </c>
      <c r="AO1084">
        <v>0</v>
      </c>
      <c r="AP1084">
        <v>0</v>
      </c>
      <c r="AQ1084">
        <v>0</v>
      </c>
      <c r="AR1084">
        <v>0</v>
      </c>
    </row>
    <row r="1085" spans="1:44" x14ac:dyDescent="0.2">
      <c r="A1085">
        <f>ROW(Source!A3330)</f>
        <v>3330</v>
      </c>
      <c r="B1085">
        <v>35386815</v>
      </c>
      <c r="C1085">
        <v>35386811</v>
      </c>
      <c r="D1085">
        <v>35111398</v>
      </c>
      <c r="E1085">
        <v>15872964</v>
      </c>
      <c r="F1085">
        <v>1</v>
      </c>
      <c r="G1085">
        <v>15872964</v>
      </c>
      <c r="H1085">
        <v>1</v>
      </c>
      <c r="I1085" t="s">
        <v>982</v>
      </c>
      <c r="J1085" t="s">
        <v>3</v>
      </c>
      <c r="K1085" t="s">
        <v>983</v>
      </c>
      <c r="L1085">
        <v>1191</v>
      </c>
      <c r="N1085">
        <v>1013</v>
      </c>
      <c r="O1085" t="s">
        <v>984</v>
      </c>
      <c r="P1085" t="s">
        <v>984</v>
      </c>
      <c r="Q1085">
        <v>1</v>
      </c>
      <c r="X1085">
        <v>14</v>
      </c>
      <c r="Y1085">
        <v>0</v>
      </c>
      <c r="Z1085">
        <v>0</v>
      </c>
      <c r="AA1085">
        <v>0</v>
      </c>
      <c r="AB1085">
        <v>0</v>
      </c>
      <c r="AC1085">
        <v>0</v>
      </c>
      <c r="AD1085">
        <v>1</v>
      </c>
      <c r="AE1085">
        <v>1</v>
      </c>
      <c r="AF1085" t="s">
        <v>3</v>
      </c>
      <c r="AG1085">
        <v>14</v>
      </c>
      <c r="AH1085">
        <v>2</v>
      </c>
      <c r="AI1085">
        <v>35386812</v>
      </c>
      <c r="AJ1085">
        <v>1085</v>
      </c>
      <c r="AK1085">
        <v>0</v>
      </c>
      <c r="AL1085">
        <v>0</v>
      </c>
      <c r="AM1085">
        <v>0</v>
      </c>
      <c r="AN1085">
        <v>0</v>
      </c>
      <c r="AO1085">
        <v>0</v>
      </c>
      <c r="AP1085">
        <v>0</v>
      </c>
      <c r="AQ1085">
        <v>0</v>
      </c>
      <c r="AR1085">
        <v>0</v>
      </c>
    </row>
    <row r="1086" spans="1:44" x14ac:dyDescent="0.2">
      <c r="A1086">
        <f>ROW(Source!A3330)</f>
        <v>3330</v>
      </c>
      <c r="B1086">
        <v>35386816</v>
      </c>
      <c r="C1086">
        <v>35386811</v>
      </c>
      <c r="D1086">
        <v>35112687</v>
      </c>
      <c r="E1086">
        <v>1</v>
      </c>
      <c r="F1086">
        <v>1</v>
      </c>
      <c r="G1086">
        <v>15872964</v>
      </c>
      <c r="H1086">
        <v>2</v>
      </c>
      <c r="I1086" t="s">
        <v>1121</v>
      </c>
      <c r="J1086" t="s">
        <v>1122</v>
      </c>
      <c r="K1086" t="s">
        <v>1123</v>
      </c>
      <c r="L1086">
        <v>1368</v>
      </c>
      <c r="N1086">
        <v>1011</v>
      </c>
      <c r="O1086" t="s">
        <v>988</v>
      </c>
      <c r="P1086" t="s">
        <v>988</v>
      </c>
      <c r="Q1086">
        <v>1</v>
      </c>
      <c r="X1086">
        <v>3.65</v>
      </c>
      <c r="Y1086">
        <v>0</v>
      </c>
      <c r="Z1086">
        <v>1635</v>
      </c>
      <c r="AA1086">
        <v>832.91</v>
      </c>
      <c r="AB1086">
        <v>0</v>
      </c>
      <c r="AC1086">
        <v>0</v>
      </c>
      <c r="AD1086">
        <v>1</v>
      </c>
      <c r="AE1086">
        <v>0</v>
      </c>
      <c r="AF1086" t="s">
        <v>3</v>
      </c>
      <c r="AG1086">
        <v>3.65</v>
      </c>
      <c r="AH1086">
        <v>2</v>
      </c>
      <c r="AI1086">
        <v>35386813</v>
      </c>
      <c r="AJ1086">
        <v>1086</v>
      </c>
      <c r="AK1086">
        <v>0</v>
      </c>
      <c r="AL1086">
        <v>0</v>
      </c>
      <c r="AM1086">
        <v>0</v>
      </c>
      <c r="AN1086">
        <v>0</v>
      </c>
      <c r="AO1086">
        <v>0</v>
      </c>
      <c r="AP1086">
        <v>0</v>
      </c>
      <c r="AQ1086">
        <v>0</v>
      </c>
      <c r="AR1086">
        <v>0</v>
      </c>
    </row>
    <row r="1087" spans="1:44" x14ac:dyDescent="0.2">
      <c r="A1087">
        <f>ROW(Source!A3330)</f>
        <v>3330</v>
      </c>
      <c r="B1087">
        <v>35386817</v>
      </c>
      <c r="C1087">
        <v>35386811</v>
      </c>
      <c r="D1087">
        <v>35113169</v>
      </c>
      <c r="E1087">
        <v>1</v>
      </c>
      <c r="F1087">
        <v>1</v>
      </c>
      <c r="G1087">
        <v>15872964</v>
      </c>
      <c r="H1087">
        <v>2</v>
      </c>
      <c r="I1087" t="s">
        <v>1124</v>
      </c>
      <c r="J1087" t="s">
        <v>1125</v>
      </c>
      <c r="K1087" t="s">
        <v>1126</v>
      </c>
      <c r="L1087">
        <v>1368</v>
      </c>
      <c r="N1087">
        <v>1011</v>
      </c>
      <c r="O1087" t="s">
        <v>988</v>
      </c>
      <c r="P1087" t="s">
        <v>988</v>
      </c>
      <c r="Q1087">
        <v>1</v>
      </c>
      <c r="X1087">
        <v>3.65</v>
      </c>
      <c r="Y1087">
        <v>0</v>
      </c>
      <c r="Z1087">
        <v>7.15</v>
      </c>
      <c r="AA1087">
        <v>0.09</v>
      </c>
      <c r="AB1087">
        <v>0</v>
      </c>
      <c r="AC1087">
        <v>0</v>
      </c>
      <c r="AD1087">
        <v>1</v>
      </c>
      <c r="AE1087">
        <v>0</v>
      </c>
      <c r="AF1087" t="s">
        <v>3</v>
      </c>
      <c r="AG1087">
        <v>3.65</v>
      </c>
      <c r="AH1087">
        <v>2</v>
      </c>
      <c r="AI1087">
        <v>35386814</v>
      </c>
      <c r="AJ1087">
        <v>1087</v>
      </c>
      <c r="AK1087">
        <v>0</v>
      </c>
      <c r="AL1087">
        <v>0</v>
      </c>
      <c r="AM1087">
        <v>0</v>
      </c>
      <c r="AN1087">
        <v>0</v>
      </c>
      <c r="AO1087">
        <v>0</v>
      </c>
      <c r="AP1087">
        <v>0</v>
      </c>
      <c r="AQ1087">
        <v>0</v>
      </c>
      <c r="AR1087">
        <v>0</v>
      </c>
    </row>
    <row r="1088" spans="1:44" x14ac:dyDescent="0.2">
      <c r="A1088">
        <f>ROW(Source!A3333)</f>
        <v>3333</v>
      </c>
      <c r="B1088">
        <v>35386823</v>
      </c>
      <c r="C1088">
        <v>35386820</v>
      </c>
      <c r="D1088">
        <v>35111398</v>
      </c>
      <c r="E1088">
        <v>15872964</v>
      </c>
      <c r="F1088">
        <v>1</v>
      </c>
      <c r="G1088">
        <v>15872964</v>
      </c>
      <c r="H1088">
        <v>1</v>
      </c>
      <c r="I1088" t="s">
        <v>982</v>
      </c>
      <c r="J1088" t="s">
        <v>3</v>
      </c>
      <c r="K1088" t="s">
        <v>983</v>
      </c>
      <c r="L1088">
        <v>1191</v>
      </c>
      <c r="N1088">
        <v>1013</v>
      </c>
      <c r="O1088" t="s">
        <v>984</v>
      </c>
      <c r="P1088" t="s">
        <v>984</v>
      </c>
      <c r="Q1088">
        <v>1</v>
      </c>
      <c r="X1088">
        <v>42.81</v>
      </c>
      <c r="Y1088">
        <v>0</v>
      </c>
      <c r="Z1088">
        <v>0</v>
      </c>
      <c r="AA1088">
        <v>0</v>
      </c>
      <c r="AB1088">
        <v>0</v>
      </c>
      <c r="AC1088">
        <v>0</v>
      </c>
      <c r="AD1088">
        <v>1</v>
      </c>
      <c r="AE1088">
        <v>1</v>
      </c>
      <c r="AF1088" t="s">
        <v>3</v>
      </c>
      <c r="AG1088">
        <v>42.81</v>
      </c>
      <c r="AH1088">
        <v>2</v>
      </c>
      <c r="AI1088">
        <v>35386821</v>
      </c>
      <c r="AJ1088">
        <v>1088</v>
      </c>
      <c r="AK1088">
        <v>0</v>
      </c>
      <c r="AL1088">
        <v>0</v>
      </c>
      <c r="AM1088">
        <v>0</v>
      </c>
      <c r="AN1088">
        <v>0</v>
      </c>
      <c r="AO1088">
        <v>0</v>
      </c>
      <c r="AP1088">
        <v>0</v>
      </c>
      <c r="AQ1088">
        <v>0</v>
      </c>
      <c r="AR1088">
        <v>0</v>
      </c>
    </row>
    <row r="1089" spans="1:44" x14ac:dyDescent="0.2">
      <c r="A1089">
        <f>ROW(Source!A3333)</f>
        <v>3333</v>
      </c>
      <c r="B1089">
        <v>35386824</v>
      </c>
      <c r="C1089">
        <v>35386820</v>
      </c>
      <c r="D1089">
        <v>35113206</v>
      </c>
      <c r="E1089">
        <v>1</v>
      </c>
      <c r="F1089">
        <v>1</v>
      </c>
      <c r="G1089">
        <v>15872964</v>
      </c>
      <c r="H1089">
        <v>2</v>
      </c>
      <c r="I1089" t="s">
        <v>989</v>
      </c>
      <c r="J1089" t="s">
        <v>990</v>
      </c>
      <c r="K1089" t="s">
        <v>991</v>
      </c>
      <c r="L1089">
        <v>1368</v>
      </c>
      <c r="N1089">
        <v>1011</v>
      </c>
      <c r="O1089" t="s">
        <v>988</v>
      </c>
      <c r="P1089" t="s">
        <v>988</v>
      </c>
      <c r="Q1089">
        <v>1</v>
      </c>
      <c r="X1089">
        <v>6.9</v>
      </c>
      <c r="Y1089">
        <v>0</v>
      </c>
      <c r="Z1089">
        <v>4.72</v>
      </c>
      <c r="AA1089">
        <v>0.1</v>
      </c>
      <c r="AB1089">
        <v>0</v>
      </c>
      <c r="AC1089">
        <v>0</v>
      </c>
      <c r="AD1089">
        <v>1</v>
      </c>
      <c r="AE1089">
        <v>0</v>
      </c>
      <c r="AF1089" t="s">
        <v>3</v>
      </c>
      <c r="AG1089">
        <v>6.9</v>
      </c>
      <c r="AH1089">
        <v>2</v>
      </c>
      <c r="AI1089">
        <v>35386822</v>
      </c>
      <c r="AJ1089">
        <v>1089</v>
      </c>
      <c r="AK1089">
        <v>0</v>
      </c>
      <c r="AL1089">
        <v>0</v>
      </c>
      <c r="AM1089">
        <v>0</v>
      </c>
      <c r="AN1089">
        <v>0</v>
      </c>
      <c r="AO1089">
        <v>0</v>
      </c>
      <c r="AP1089">
        <v>0</v>
      </c>
      <c r="AQ1089">
        <v>0</v>
      </c>
      <c r="AR1089">
        <v>0</v>
      </c>
    </row>
    <row r="1090" spans="1:44" x14ac:dyDescent="0.2">
      <c r="A1090">
        <f>ROW(Source!A3334)</f>
        <v>3334</v>
      </c>
      <c r="B1090">
        <v>35386828</v>
      </c>
      <c r="C1090">
        <v>35386825</v>
      </c>
      <c r="D1090">
        <v>35111398</v>
      </c>
      <c r="E1090">
        <v>15872964</v>
      </c>
      <c r="F1090">
        <v>1</v>
      </c>
      <c r="G1090">
        <v>15872964</v>
      </c>
      <c r="H1090">
        <v>1</v>
      </c>
      <c r="I1090" t="s">
        <v>982</v>
      </c>
      <c r="J1090" t="s">
        <v>3</v>
      </c>
      <c r="K1090" t="s">
        <v>983</v>
      </c>
      <c r="L1090">
        <v>1191</v>
      </c>
      <c r="N1090">
        <v>1013</v>
      </c>
      <c r="O1090" t="s">
        <v>984</v>
      </c>
      <c r="P1090" t="s">
        <v>984</v>
      </c>
      <c r="Q1090">
        <v>1</v>
      </c>
      <c r="X1090">
        <v>39.22</v>
      </c>
      <c r="Y1090">
        <v>0</v>
      </c>
      <c r="Z1090">
        <v>0</v>
      </c>
      <c r="AA1090">
        <v>0</v>
      </c>
      <c r="AB1090">
        <v>0</v>
      </c>
      <c r="AC1090">
        <v>0</v>
      </c>
      <c r="AD1090">
        <v>1</v>
      </c>
      <c r="AE1090">
        <v>1</v>
      </c>
      <c r="AF1090" t="s">
        <v>3</v>
      </c>
      <c r="AG1090">
        <v>39.22</v>
      </c>
      <c r="AH1090">
        <v>2</v>
      </c>
      <c r="AI1090">
        <v>35386826</v>
      </c>
      <c r="AJ1090">
        <v>1090</v>
      </c>
      <c r="AK1090">
        <v>0</v>
      </c>
      <c r="AL1090">
        <v>0</v>
      </c>
      <c r="AM1090">
        <v>0</v>
      </c>
      <c r="AN1090">
        <v>0</v>
      </c>
      <c r="AO1090">
        <v>0</v>
      </c>
      <c r="AP1090">
        <v>0</v>
      </c>
      <c r="AQ1090">
        <v>0</v>
      </c>
      <c r="AR1090">
        <v>0</v>
      </c>
    </row>
    <row r="1091" spans="1:44" x14ac:dyDescent="0.2">
      <c r="A1091">
        <f>ROW(Source!A3334)</f>
        <v>3334</v>
      </c>
      <c r="B1091">
        <v>35386829</v>
      </c>
      <c r="C1091">
        <v>35386825</v>
      </c>
      <c r="D1091">
        <v>35113206</v>
      </c>
      <c r="E1091">
        <v>1</v>
      </c>
      <c r="F1091">
        <v>1</v>
      </c>
      <c r="G1091">
        <v>15872964</v>
      </c>
      <c r="H1091">
        <v>2</v>
      </c>
      <c r="I1091" t="s">
        <v>989</v>
      </c>
      <c r="J1091" t="s">
        <v>990</v>
      </c>
      <c r="K1091" t="s">
        <v>991</v>
      </c>
      <c r="L1091">
        <v>1368</v>
      </c>
      <c r="N1091">
        <v>1011</v>
      </c>
      <c r="O1091" t="s">
        <v>988</v>
      </c>
      <c r="P1091" t="s">
        <v>988</v>
      </c>
      <c r="Q1091">
        <v>1</v>
      </c>
      <c r="X1091">
        <v>6.9</v>
      </c>
      <c r="Y1091">
        <v>0</v>
      </c>
      <c r="Z1091">
        <v>4.72</v>
      </c>
      <c r="AA1091">
        <v>0.1</v>
      </c>
      <c r="AB1091">
        <v>0</v>
      </c>
      <c r="AC1091">
        <v>0</v>
      </c>
      <c r="AD1091">
        <v>1</v>
      </c>
      <c r="AE1091">
        <v>0</v>
      </c>
      <c r="AF1091" t="s">
        <v>3</v>
      </c>
      <c r="AG1091">
        <v>6.9</v>
      </c>
      <c r="AH1091">
        <v>2</v>
      </c>
      <c r="AI1091">
        <v>35386827</v>
      </c>
      <c r="AJ1091">
        <v>1091</v>
      </c>
      <c r="AK1091">
        <v>0</v>
      </c>
      <c r="AL1091">
        <v>0</v>
      </c>
      <c r="AM1091">
        <v>0</v>
      </c>
      <c r="AN1091">
        <v>0</v>
      </c>
      <c r="AO1091">
        <v>0</v>
      </c>
      <c r="AP1091">
        <v>0</v>
      </c>
      <c r="AQ1091">
        <v>0</v>
      </c>
      <c r="AR1091">
        <v>0</v>
      </c>
    </row>
    <row r="1092" spans="1:44" x14ac:dyDescent="0.2">
      <c r="A1092">
        <f>ROW(Source!A3335)</f>
        <v>3335</v>
      </c>
      <c r="B1092">
        <v>35386832</v>
      </c>
      <c r="C1092">
        <v>35386830</v>
      </c>
      <c r="D1092">
        <v>35111398</v>
      </c>
      <c r="E1092">
        <v>15872964</v>
      </c>
      <c r="F1092">
        <v>1</v>
      </c>
      <c r="G1092">
        <v>15872964</v>
      </c>
      <c r="H1092">
        <v>1</v>
      </c>
      <c r="I1092" t="s">
        <v>982</v>
      </c>
      <c r="J1092" t="s">
        <v>3</v>
      </c>
      <c r="K1092" t="s">
        <v>983</v>
      </c>
      <c r="L1092">
        <v>1191</v>
      </c>
      <c r="N1092">
        <v>1013</v>
      </c>
      <c r="O1092" t="s">
        <v>984</v>
      </c>
      <c r="P1092" t="s">
        <v>984</v>
      </c>
      <c r="Q1092">
        <v>1</v>
      </c>
      <c r="X1092">
        <v>34.630000000000003</v>
      </c>
      <c r="Y1092">
        <v>0</v>
      </c>
      <c r="Z1092">
        <v>0</v>
      </c>
      <c r="AA1092">
        <v>0</v>
      </c>
      <c r="AB1092">
        <v>0</v>
      </c>
      <c r="AC1092">
        <v>0</v>
      </c>
      <c r="AD1092">
        <v>1</v>
      </c>
      <c r="AE1092">
        <v>1</v>
      </c>
      <c r="AF1092" t="s">
        <v>3</v>
      </c>
      <c r="AG1092">
        <v>34.630000000000003</v>
      </c>
      <c r="AH1092">
        <v>2</v>
      </c>
      <c r="AI1092">
        <v>35386831</v>
      </c>
      <c r="AJ1092">
        <v>1092</v>
      </c>
      <c r="AK1092">
        <v>0</v>
      </c>
      <c r="AL1092">
        <v>0</v>
      </c>
      <c r="AM1092">
        <v>0</v>
      </c>
      <c r="AN1092">
        <v>0</v>
      </c>
      <c r="AO1092">
        <v>0</v>
      </c>
      <c r="AP1092">
        <v>0</v>
      </c>
      <c r="AQ1092">
        <v>0</v>
      </c>
      <c r="AR1092">
        <v>0</v>
      </c>
    </row>
    <row r="1093" spans="1:44" x14ac:dyDescent="0.2">
      <c r="A1093">
        <f>ROW(Source!A3336)</f>
        <v>3336</v>
      </c>
      <c r="B1093">
        <v>35386847</v>
      </c>
      <c r="C1093">
        <v>35386833</v>
      </c>
      <c r="D1093">
        <v>35111398</v>
      </c>
      <c r="E1093">
        <v>15872964</v>
      </c>
      <c r="F1093">
        <v>1</v>
      </c>
      <c r="G1093">
        <v>15872964</v>
      </c>
      <c r="H1093">
        <v>1</v>
      </c>
      <c r="I1093" t="s">
        <v>982</v>
      </c>
      <c r="J1093" t="s">
        <v>3</v>
      </c>
      <c r="K1093" t="s">
        <v>983</v>
      </c>
      <c r="L1093">
        <v>1191</v>
      </c>
      <c r="N1093">
        <v>1013</v>
      </c>
      <c r="O1093" t="s">
        <v>984</v>
      </c>
      <c r="P1093" t="s">
        <v>984</v>
      </c>
      <c r="Q1093">
        <v>1</v>
      </c>
      <c r="X1093">
        <v>38.86</v>
      </c>
      <c r="Y1093">
        <v>0</v>
      </c>
      <c r="Z1093">
        <v>0</v>
      </c>
      <c r="AA1093">
        <v>0</v>
      </c>
      <c r="AB1093">
        <v>0</v>
      </c>
      <c r="AC1093">
        <v>0</v>
      </c>
      <c r="AD1093">
        <v>1</v>
      </c>
      <c r="AE1093">
        <v>1</v>
      </c>
      <c r="AF1093" t="s">
        <v>3</v>
      </c>
      <c r="AG1093">
        <v>38.86</v>
      </c>
      <c r="AH1093">
        <v>2</v>
      </c>
      <c r="AI1093">
        <v>35386834</v>
      </c>
      <c r="AJ1093">
        <v>1093</v>
      </c>
      <c r="AK1093">
        <v>0</v>
      </c>
      <c r="AL1093">
        <v>0</v>
      </c>
      <c r="AM1093">
        <v>0</v>
      </c>
      <c r="AN1093">
        <v>0</v>
      </c>
      <c r="AO1093">
        <v>0</v>
      </c>
      <c r="AP1093">
        <v>0</v>
      </c>
      <c r="AQ1093">
        <v>0</v>
      </c>
      <c r="AR1093">
        <v>0</v>
      </c>
    </row>
    <row r="1094" spans="1:44" x14ac:dyDescent="0.2">
      <c r="A1094">
        <f>ROW(Source!A3336)</f>
        <v>3336</v>
      </c>
      <c r="B1094">
        <v>35386848</v>
      </c>
      <c r="C1094">
        <v>35386833</v>
      </c>
      <c r="D1094">
        <v>35113133</v>
      </c>
      <c r="E1094">
        <v>1</v>
      </c>
      <c r="F1094">
        <v>1</v>
      </c>
      <c r="G1094">
        <v>15872964</v>
      </c>
      <c r="H1094">
        <v>2</v>
      </c>
      <c r="I1094" t="s">
        <v>985</v>
      </c>
      <c r="J1094" t="s">
        <v>986</v>
      </c>
      <c r="K1094" t="s">
        <v>987</v>
      </c>
      <c r="L1094">
        <v>1368</v>
      </c>
      <c r="N1094">
        <v>1011</v>
      </c>
      <c r="O1094" t="s">
        <v>988</v>
      </c>
      <c r="P1094" t="s">
        <v>988</v>
      </c>
      <c r="Q1094">
        <v>1</v>
      </c>
      <c r="X1094">
        <v>9.1</v>
      </c>
      <c r="Y1094">
        <v>0</v>
      </c>
      <c r="Z1094">
        <v>5.13</v>
      </c>
      <c r="AA1094">
        <v>7.0000000000000007E-2</v>
      </c>
      <c r="AB1094">
        <v>0</v>
      </c>
      <c r="AC1094">
        <v>0</v>
      </c>
      <c r="AD1094">
        <v>1</v>
      </c>
      <c r="AE1094">
        <v>0</v>
      </c>
      <c r="AF1094" t="s">
        <v>3</v>
      </c>
      <c r="AG1094">
        <v>9.1</v>
      </c>
      <c r="AH1094">
        <v>2</v>
      </c>
      <c r="AI1094">
        <v>35386835</v>
      </c>
      <c r="AJ1094">
        <v>1094</v>
      </c>
      <c r="AK1094">
        <v>0</v>
      </c>
      <c r="AL1094">
        <v>0</v>
      </c>
      <c r="AM1094">
        <v>0</v>
      </c>
      <c r="AN1094">
        <v>0</v>
      </c>
      <c r="AO1094">
        <v>0</v>
      </c>
      <c r="AP1094">
        <v>0</v>
      </c>
      <c r="AQ1094">
        <v>0</v>
      </c>
      <c r="AR1094">
        <v>0</v>
      </c>
    </row>
    <row r="1095" spans="1:44" x14ac:dyDescent="0.2">
      <c r="A1095">
        <f>ROW(Source!A3336)</f>
        <v>3336</v>
      </c>
      <c r="B1095">
        <v>35386849</v>
      </c>
      <c r="C1095">
        <v>35386833</v>
      </c>
      <c r="D1095">
        <v>35113206</v>
      </c>
      <c r="E1095">
        <v>1</v>
      </c>
      <c r="F1095">
        <v>1</v>
      </c>
      <c r="G1095">
        <v>15872964</v>
      </c>
      <c r="H1095">
        <v>2</v>
      </c>
      <c r="I1095" t="s">
        <v>989</v>
      </c>
      <c r="J1095" t="s">
        <v>990</v>
      </c>
      <c r="K1095" t="s">
        <v>991</v>
      </c>
      <c r="L1095">
        <v>1368</v>
      </c>
      <c r="N1095">
        <v>1011</v>
      </c>
      <c r="O1095" t="s">
        <v>988</v>
      </c>
      <c r="P1095" t="s">
        <v>988</v>
      </c>
      <c r="Q1095">
        <v>1</v>
      </c>
      <c r="X1095">
        <v>0.15</v>
      </c>
      <c r="Y1095">
        <v>0</v>
      </c>
      <c r="Z1095">
        <v>4.72</v>
      </c>
      <c r="AA1095">
        <v>0.1</v>
      </c>
      <c r="AB1095">
        <v>0</v>
      </c>
      <c r="AC1095">
        <v>0</v>
      </c>
      <c r="AD1095">
        <v>1</v>
      </c>
      <c r="AE1095">
        <v>0</v>
      </c>
      <c r="AF1095" t="s">
        <v>3</v>
      </c>
      <c r="AG1095">
        <v>0.15</v>
      </c>
      <c r="AH1095">
        <v>2</v>
      </c>
      <c r="AI1095">
        <v>35386836</v>
      </c>
      <c r="AJ1095">
        <v>1095</v>
      </c>
      <c r="AK1095">
        <v>0</v>
      </c>
      <c r="AL1095">
        <v>0</v>
      </c>
      <c r="AM1095">
        <v>0</v>
      </c>
      <c r="AN1095">
        <v>0</v>
      </c>
      <c r="AO1095">
        <v>0</v>
      </c>
      <c r="AP1095">
        <v>0</v>
      </c>
      <c r="AQ1095">
        <v>0</v>
      </c>
      <c r="AR1095">
        <v>0</v>
      </c>
    </row>
    <row r="1096" spans="1:44" x14ac:dyDescent="0.2">
      <c r="A1096">
        <f>ROW(Source!A3336)</f>
        <v>3336</v>
      </c>
      <c r="B1096">
        <v>35386850</v>
      </c>
      <c r="C1096">
        <v>35386833</v>
      </c>
      <c r="D1096">
        <v>35113368</v>
      </c>
      <c r="E1096">
        <v>1</v>
      </c>
      <c r="F1096">
        <v>1</v>
      </c>
      <c r="G1096">
        <v>15872964</v>
      </c>
      <c r="H1096">
        <v>3</v>
      </c>
      <c r="I1096" t="s">
        <v>1087</v>
      </c>
      <c r="J1096" t="s">
        <v>1088</v>
      </c>
      <c r="K1096" t="s">
        <v>1089</v>
      </c>
      <c r="L1096">
        <v>1354</v>
      </c>
      <c r="N1096">
        <v>1010</v>
      </c>
      <c r="O1096" t="s">
        <v>52</v>
      </c>
      <c r="P1096" t="s">
        <v>52</v>
      </c>
      <c r="Q1096">
        <v>1</v>
      </c>
      <c r="X1096">
        <v>2</v>
      </c>
      <c r="Y1096">
        <v>1415.18</v>
      </c>
      <c r="Z1096">
        <v>0</v>
      </c>
      <c r="AA1096">
        <v>0</v>
      </c>
      <c r="AB1096">
        <v>0</v>
      </c>
      <c r="AC1096">
        <v>0</v>
      </c>
      <c r="AD1096">
        <v>1</v>
      </c>
      <c r="AE1096">
        <v>0</v>
      </c>
      <c r="AF1096" t="s">
        <v>3</v>
      </c>
      <c r="AG1096">
        <v>2</v>
      </c>
      <c r="AH1096">
        <v>2</v>
      </c>
      <c r="AI1096">
        <v>35386837</v>
      </c>
      <c r="AJ1096">
        <v>1096</v>
      </c>
      <c r="AK1096">
        <v>0</v>
      </c>
      <c r="AL1096">
        <v>0</v>
      </c>
      <c r="AM1096">
        <v>0</v>
      </c>
      <c r="AN1096">
        <v>0</v>
      </c>
      <c r="AO1096">
        <v>0</v>
      </c>
      <c r="AP1096">
        <v>0</v>
      </c>
      <c r="AQ1096">
        <v>0</v>
      </c>
      <c r="AR1096">
        <v>0</v>
      </c>
    </row>
    <row r="1097" spans="1:44" x14ac:dyDescent="0.2">
      <c r="A1097">
        <f>ROW(Source!A3336)</f>
        <v>3336</v>
      </c>
      <c r="B1097">
        <v>35386851</v>
      </c>
      <c r="C1097">
        <v>35386833</v>
      </c>
      <c r="D1097">
        <v>35114359</v>
      </c>
      <c r="E1097">
        <v>1</v>
      </c>
      <c r="F1097">
        <v>1</v>
      </c>
      <c r="G1097">
        <v>15872964</v>
      </c>
      <c r="H1097">
        <v>3</v>
      </c>
      <c r="I1097" t="s">
        <v>992</v>
      </c>
      <c r="J1097" t="s">
        <v>993</v>
      </c>
      <c r="K1097" t="s">
        <v>994</v>
      </c>
      <c r="L1097">
        <v>1348</v>
      </c>
      <c r="N1097">
        <v>1009</v>
      </c>
      <c r="O1097" t="s">
        <v>995</v>
      </c>
      <c r="P1097" t="s">
        <v>995</v>
      </c>
      <c r="Q1097">
        <v>1000</v>
      </c>
      <c r="X1097">
        <v>7.3999999999999999E-4</v>
      </c>
      <c r="Y1097">
        <v>190540.34</v>
      </c>
      <c r="Z1097">
        <v>0</v>
      </c>
      <c r="AA1097">
        <v>0</v>
      </c>
      <c r="AB1097">
        <v>0</v>
      </c>
      <c r="AC1097">
        <v>0</v>
      </c>
      <c r="AD1097">
        <v>1</v>
      </c>
      <c r="AE1097">
        <v>0</v>
      </c>
      <c r="AF1097" t="s">
        <v>3</v>
      </c>
      <c r="AG1097">
        <v>7.3999999999999999E-4</v>
      </c>
      <c r="AH1097">
        <v>2</v>
      </c>
      <c r="AI1097">
        <v>35386838</v>
      </c>
      <c r="AJ1097">
        <v>1097</v>
      </c>
      <c r="AK1097">
        <v>0</v>
      </c>
      <c r="AL1097">
        <v>0</v>
      </c>
      <c r="AM1097">
        <v>0</v>
      </c>
      <c r="AN1097">
        <v>0</v>
      </c>
      <c r="AO1097">
        <v>0</v>
      </c>
      <c r="AP1097">
        <v>0</v>
      </c>
      <c r="AQ1097">
        <v>0</v>
      </c>
      <c r="AR1097">
        <v>0</v>
      </c>
    </row>
    <row r="1098" spans="1:44" x14ac:dyDescent="0.2">
      <c r="A1098">
        <f>ROW(Source!A3336)</f>
        <v>3336</v>
      </c>
      <c r="B1098">
        <v>35386852</v>
      </c>
      <c r="C1098">
        <v>35386833</v>
      </c>
      <c r="D1098">
        <v>35114332</v>
      </c>
      <c r="E1098">
        <v>1</v>
      </c>
      <c r="F1098">
        <v>1</v>
      </c>
      <c r="G1098">
        <v>15872964</v>
      </c>
      <c r="H1098">
        <v>3</v>
      </c>
      <c r="I1098" t="s">
        <v>996</v>
      </c>
      <c r="J1098" t="s">
        <v>997</v>
      </c>
      <c r="K1098" t="s">
        <v>998</v>
      </c>
      <c r="L1098">
        <v>1355</v>
      </c>
      <c r="N1098">
        <v>1010</v>
      </c>
      <c r="O1098" t="s">
        <v>18</v>
      </c>
      <c r="P1098" t="s">
        <v>18</v>
      </c>
      <c r="Q1098">
        <v>100</v>
      </c>
      <c r="X1098">
        <v>4</v>
      </c>
      <c r="Y1098">
        <v>997.35</v>
      </c>
      <c r="Z1098">
        <v>0</v>
      </c>
      <c r="AA1098">
        <v>0</v>
      </c>
      <c r="AB1098">
        <v>0</v>
      </c>
      <c r="AC1098">
        <v>0</v>
      </c>
      <c r="AD1098">
        <v>1</v>
      </c>
      <c r="AE1098">
        <v>0</v>
      </c>
      <c r="AF1098" t="s">
        <v>3</v>
      </c>
      <c r="AG1098">
        <v>4</v>
      </c>
      <c r="AH1098">
        <v>2</v>
      </c>
      <c r="AI1098">
        <v>35386839</v>
      </c>
      <c r="AJ1098">
        <v>1098</v>
      </c>
      <c r="AK1098">
        <v>0</v>
      </c>
      <c r="AL1098">
        <v>0</v>
      </c>
      <c r="AM1098">
        <v>0</v>
      </c>
      <c r="AN1098">
        <v>0</v>
      </c>
      <c r="AO1098">
        <v>0</v>
      </c>
      <c r="AP1098">
        <v>0</v>
      </c>
      <c r="AQ1098">
        <v>0</v>
      </c>
      <c r="AR1098">
        <v>0</v>
      </c>
    </row>
    <row r="1099" spans="1:44" x14ac:dyDescent="0.2">
      <c r="A1099">
        <f>ROW(Source!A3336)</f>
        <v>3336</v>
      </c>
      <c r="B1099">
        <v>35386853</v>
      </c>
      <c r="C1099">
        <v>35386833</v>
      </c>
      <c r="D1099">
        <v>35116002</v>
      </c>
      <c r="E1099">
        <v>1</v>
      </c>
      <c r="F1099">
        <v>1</v>
      </c>
      <c r="G1099">
        <v>15872964</v>
      </c>
      <c r="H1099">
        <v>3</v>
      </c>
      <c r="I1099" t="s">
        <v>1090</v>
      </c>
      <c r="J1099" t="s">
        <v>1091</v>
      </c>
      <c r="K1099" t="s">
        <v>1092</v>
      </c>
      <c r="L1099">
        <v>1301</v>
      </c>
      <c r="N1099">
        <v>1003</v>
      </c>
      <c r="O1099" t="s">
        <v>1002</v>
      </c>
      <c r="P1099" t="s">
        <v>1002</v>
      </c>
      <c r="Q1099">
        <v>1</v>
      </c>
      <c r="X1099">
        <v>100</v>
      </c>
      <c r="Y1099">
        <v>658.59</v>
      </c>
      <c r="Z1099">
        <v>0</v>
      </c>
      <c r="AA1099">
        <v>0</v>
      </c>
      <c r="AB1099">
        <v>0</v>
      </c>
      <c r="AC1099">
        <v>0</v>
      </c>
      <c r="AD1099">
        <v>1</v>
      </c>
      <c r="AE1099">
        <v>0</v>
      </c>
      <c r="AF1099" t="s">
        <v>3</v>
      </c>
      <c r="AG1099">
        <v>100</v>
      </c>
      <c r="AH1099">
        <v>2</v>
      </c>
      <c r="AI1099">
        <v>35386840</v>
      </c>
      <c r="AJ1099">
        <v>1099</v>
      </c>
      <c r="AK1099">
        <v>0</v>
      </c>
      <c r="AL1099">
        <v>0</v>
      </c>
      <c r="AM1099">
        <v>0</v>
      </c>
      <c r="AN1099">
        <v>0</v>
      </c>
      <c r="AO1099">
        <v>0</v>
      </c>
      <c r="AP1099">
        <v>0</v>
      </c>
      <c r="AQ1099">
        <v>0</v>
      </c>
      <c r="AR1099">
        <v>0</v>
      </c>
    </row>
    <row r="1100" spans="1:44" x14ac:dyDescent="0.2">
      <c r="A1100">
        <f>ROW(Source!A3336)</f>
        <v>3336</v>
      </c>
      <c r="B1100">
        <v>35386854</v>
      </c>
      <c r="C1100">
        <v>35386833</v>
      </c>
      <c r="D1100">
        <v>35116003</v>
      </c>
      <c r="E1100">
        <v>1</v>
      </c>
      <c r="F1100">
        <v>1</v>
      </c>
      <c r="G1100">
        <v>15872964</v>
      </c>
      <c r="H1100">
        <v>3</v>
      </c>
      <c r="I1100" t="s">
        <v>1093</v>
      </c>
      <c r="J1100" t="s">
        <v>1094</v>
      </c>
      <c r="K1100" t="s">
        <v>1095</v>
      </c>
      <c r="L1100">
        <v>1354</v>
      </c>
      <c r="N1100">
        <v>1010</v>
      </c>
      <c r="O1100" t="s">
        <v>52</v>
      </c>
      <c r="P1100" t="s">
        <v>52</v>
      </c>
      <c r="Q1100">
        <v>1</v>
      </c>
      <c r="X1100">
        <v>15</v>
      </c>
      <c r="Y1100">
        <v>153.13</v>
      </c>
      <c r="Z1100">
        <v>0</v>
      </c>
      <c r="AA1100">
        <v>0</v>
      </c>
      <c r="AB1100">
        <v>0</v>
      </c>
      <c r="AC1100">
        <v>0</v>
      </c>
      <c r="AD1100">
        <v>1</v>
      </c>
      <c r="AE1100">
        <v>0</v>
      </c>
      <c r="AF1100" t="s">
        <v>3</v>
      </c>
      <c r="AG1100">
        <v>15</v>
      </c>
      <c r="AH1100">
        <v>2</v>
      </c>
      <c r="AI1100">
        <v>35386841</v>
      </c>
      <c r="AJ1100">
        <v>1100</v>
      </c>
      <c r="AK1100">
        <v>0</v>
      </c>
      <c r="AL1100">
        <v>0</v>
      </c>
      <c r="AM1100">
        <v>0</v>
      </c>
      <c r="AN1100">
        <v>0</v>
      </c>
      <c r="AO1100">
        <v>0</v>
      </c>
      <c r="AP1100">
        <v>0</v>
      </c>
      <c r="AQ1100">
        <v>0</v>
      </c>
      <c r="AR1100">
        <v>0</v>
      </c>
    </row>
    <row r="1101" spans="1:44" x14ac:dyDescent="0.2">
      <c r="A1101">
        <f>ROW(Source!A3336)</f>
        <v>3336</v>
      </c>
      <c r="B1101">
        <v>35386855</v>
      </c>
      <c r="C1101">
        <v>35386833</v>
      </c>
      <c r="D1101">
        <v>35116004</v>
      </c>
      <c r="E1101">
        <v>1</v>
      </c>
      <c r="F1101">
        <v>1</v>
      </c>
      <c r="G1101">
        <v>15872964</v>
      </c>
      <c r="H1101">
        <v>3</v>
      </c>
      <c r="I1101" t="s">
        <v>1096</v>
      </c>
      <c r="J1101" t="s">
        <v>1097</v>
      </c>
      <c r="K1101" t="s">
        <v>1098</v>
      </c>
      <c r="L1101">
        <v>1354</v>
      </c>
      <c r="N1101">
        <v>1010</v>
      </c>
      <c r="O1101" t="s">
        <v>52</v>
      </c>
      <c r="P1101" t="s">
        <v>52</v>
      </c>
      <c r="Q1101">
        <v>1</v>
      </c>
      <c r="X1101">
        <v>4</v>
      </c>
      <c r="Y1101">
        <v>172.42</v>
      </c>
      <c r="Z1101">
        <v>0</v>
      </c>
      <c r="AA1101">
        <v>0</v>
      </c>
      <c r="AB1101">
        <v>0</v>
      </c>
      <c r="AC1101">
        <v>0</v>
      </c>
      <c r="AD1101">
        <v>1</v>
      </c>
      <c r="AE1101">
        <v>0</v>
      </c>
      <c r="AF1101" t="s">
        <v>3</v>
      </c>
      <c r="AG1101">
        <v>4</v>
      </c>
      <c r="AH1101">
        <v>2</v>
      </c>
      <c r="AI1101">
        <v>35386842</v>
      </c>
      <c r="AJ1101">
        <v>1101</v>
      </c>
      <c r="AK1101">
        <v>0</v>
      </c>
      <c r="AL1101">
        <v>0</v>
      </c>
      <c r="AM1101">
        <v>0</v>
      </c>
      <c r="AN1101">
        <v>0</v>
      </c>
      <c r="AO1101">
        <v>0</v>
      </c>
      <c r="AP1101">
        <v>0</v>
      </c>
      <c r="AQ1101">
        <v>0</v>
      </c>
      <c r="AR1101">
        <v>0</v>
      </c>
    </row>
    <row r="1102" spans="1:44" x14ac:dyDescent="0.2">
      <c r="A1102">
        <f>ROW(Source!A3336)</f>
        <v>3336</v>
      </c>
      <c r="B1102">
        <v>35386856</v>
      </c>
      <c r="C1102">
        <v>35386833</v>
      </c>
      <c r="D1102">
        <v>35116005</v>
      </c>
      <c r="E1102">
        <v>1</v>
      </c>
      <c r="F1102">
        <v>1</v>
      </c>
      <c r="G1102">
        <v>15872964</v>
      </c>
      <c r="H1102">
        <v>3</v>
      </c>
      <c r="I1102" t="s">
        <v>1099</v>
      </c>
      <c r="J1102" t="s">
        <v>1100</v>
      </c>
      <c r="K1102" t="s">
        <v>1101</v>
      </c>
      <c r="L1102">
        <v>1354</v>
      </c>
      <c r="N1102">
        <v>1010</v>
      </c>
      <c r="O1102" t="s">
        <v>52</v>
      </c>
      <c r="P1102" t="s">
        <v>52</v>
      </c>
      <c r="Q1102">
        <v>1</v>
      </c>
      <c r="X1102">
        <v>4</v>
      </c>
      <c r="Y1102">
        <v>54.24</v>
      </c>
      <c r="Z1102">
        <v>0</v>
      </c>
      <c r="AA1102">
        <v>0</v>
      </c>
      <c r="AB1102">
        <v>0</v>
      </c>
      <c r="AC1102">
        <v>0</v>
      </c>
      <c r="AD1102">
        <v>1</v>
      </c>
      <c r="AE1102">
        <v>0</v>
      </c>
      <c r="AF1102" t="s">
        <v>3</v>
      </c>
      <c r="AG1102">
        <v>4</v>
      </c>
      <c r="AH1102">
        <v>2</v>
      </c>
      <c r="AI1102">
        <v>35386843</v>
      </c>
      <c r="AJ1102">
        <v>1102</v>
      </c>
      <c r="AK1102">
        <v>0</v>
      </c>
      <c r="AL1102">
        <v>0</v>
      </c>
      <c r="AM1102">
        <v>0</v>
      </c>
      <c r="AN1102">
        <v>0</v>
      </c>
      <c r="AO1102">
        <v>0</v>
      </c>
      <c r="AP1102">
        <v>0</v>
      </c>
      <c r="AQ1102">
        <v>0</v>
      </c>
      <c r="AR1102">
        <v>0</v>
      </c>
    </row>
    <row r="1103" spans="1:44" x14ac:dyDescent="0.2">
      <c r="A1103">
        <f>ROW(Source!A3336)</f>
        <v>3336</v>
      </c>
      <c r="B1103">
        <v>35386857</v>
      </c>
      <c r="C1103">
        <v>35386833</v>
      </c>
      <c r="D1103">
        <v>35116007</v>
      </c>
      <c r="E1103">
        <v>1</v>
      </c>
      <c r="F1103">
        <v>1</v>
      </c>
      <c r="G1103">
        <v>15872964</v>
      </c>
      <c r="H1103">
        <v>3</v>
      </c>
      <c r="I1103" t="s">
        <v>1102</v>
      </c>
      <c r="J1103" t="s">
        <v>1103</v>
      </c>
      <c r="K1103" t="s">
        <v>1104</v>
      </c>
      <c r="L1103">
        <v>1354</v>
      </c>
      <c r="N1103">
        <v>1010</v>
      </c>
      <c r="O1103" t="s">
        <v>52</v>
      </c>
      <c r="P1103" t="s">
        <v>52</v>
      </c>
      <c r="Q1103">
        <v>1</v>
      </c>
      <c r="X1103">
        <v>2</v>
      </c>
      <c r="Y1103">
        <v>666.11</v>
      </c>
      <c r="Z1103">
        <v>0</v>
      </c>
      <c r="AA1103">
        <v>0</v>
      </c>
      <c r="AB1103">
        <v>0</v>
      </c>
      <c r="AC1103">
        <v>0</v>
      </c>
      <c r="AD1103">
        <v>1</v>
      </c>
      <c r="AE1103">
        <v>0</v>
      </c>
      <c r="AF1103" t="s">
        <v>3</v>
      </c>
      <c r="AG1103">
        <v>2</v>
      </c>
      <c r="AH1103">
        <v>2</v>
      </c>
      <c r="AI1103">
        <v>35386844</v>
      </c>
      <c r="AJ1103">
        <v>1103</v>
      </c>
      <c r="AK1103">
        <v>0</v>
      </c>
      <c r="AL1103">
        <v>0</v>
      </c>
      <c r="AM1103">
        <v>0</v>
      </c>
      <c r="AN1103">
        <v>0</v>
      </c>
      <c r="AO1103">
        <v>0</v>
      </c>
      <c r="AP1103">
        <v>0</v>
      </c>
      <c r="AQ1103">
        <v>0</v>
      </c>
      <c r="AR1103">
        <v>0</v>
      </c>
    </row>
    <row r="1104" spans="1:44" x14ac:dyDescent="0.2">
      <c r="A1104">
        <f>ROW(Source!A3336)</f>
        <v>3336</v>
      </c>
      <c r="B1104">
        <v>35386858</v>
      </c>
      <c r="C1104">
        <v>35386833</v>
      </c>
      <c r="D1104">
        <v>35116008</v>
      </c>
      <c r="E1104">
        <v>1</v>
      </c>
      <c r="F1104">
        <v>1</v>
      </c>
      <c r="G1104">
        <v>15872964</v>
      </c>
      <c r="H1104">
        <v>3</v>
      </c>
      <c r="I1104" t="s">
        <v>1105</v>
      </c>
      <c r="J1104" t="s">
        <v>1106</v>
      </c>
      <c r="K1104" t="s">
        <v>1107</v>
      </c>
      <c r="L1104">
        <v>1354</v>
      </c>
      <c r="N1104">
        <v>1010</v>
      </c>
      <c r="O1104" t="s">
        <v>52</v>
      </c>
      <c r="P1104" t="s">
        <v>52</v>
      </c>
      <c r="Q1104">
        <v>1</v>
      </c>
      <c r="X1104">
        <v>15</v>
      </c>
      <c r="Y1104">
        <v>776.23</v>
      </c>
      <c r="Z1104">
        <v>0</v>
      </c>
      <c r="AA1104">
        <v>0</v>
      </c>
      <c r="AB1104">
        <v>0</v>
      </c>
      <c r="AC1104">
        <v>0</v>
      </c>
      <c r="AD1104">
        <v>1</v>
      </c>
      <c r="AE1104">
        <v>0</v>
      </c>
      <c r="AF1104" t="s">
        <v>3</v>
      </c>
      <c r="AG1104">
        <v>15</v>
      </c>
      <c r="AH1104">
        <v>2</v>
      </c>
      <c r="AI1104">
        <v>35386845</v>
      </c>
      <c r="AJ1104">
        <v>1104</v>
      </c>
      <c r="AK1104">
        <v>0</v>
      </c>
      <c r="AL1104">
        <v>0</v>
      </c>
      <c r="AM1104">
        <v>0</v>
      </c>
      <c r="AN1104">
        <v>0</v>
      </c>
      <c r="AO1104">
        <v>0</v>
      </c>
      <c r="AP1104">
        <v>0</v>
      </c>
      <c r="AQ1104">
        <v>0</v>
      </c>
      <c r="AR1104">
        <v>0</v>
      </c>
    </row>
    <row r="1105" spans="1:44" x14ac:dyDescent="0.2">
      <c r="A1105">
        <f>ROW(Source!A3336)</f>
        <v>3336</v>
      </c>
      <c r="B1105">
        <v>35386859</v>
      </c>
      <c r="C1105">
        <v>35386833</v>
      </c>
      <c r="D1105">
        <v>35116009</v>
      </c>
      <c r="E1105">
        <v>1</v>
      </c>
      <c r="F1105">
        <v>1</v>
      </c>
      <c r="G1105">
        <v>15872964</v>
      </c>
      <c r="H1105">
        <v>3</v>
      </c>
      <c r="I1105" t="s">
        <v>1108</v>
      </c>
      <c r="J1105" t="s">
        <v>1109</v>
      </c>
      <c r="K1105" t="s">
        <v>1110</v>
      </c>
      <c r="L1105">
        <v>1354</v>
      </c>
      <c r="N1105">
        <v>1010</v>
      </c>
      <c r="O1105" t="s">
        <v>52</v>
      </c>
      <c r="P1105" t="s">
        <v>52</v>
      </c>
      <c r="Q1105">
        <v>1</v>
      </c>
      <c r="X1105">
        <v>2</v>
      </c>
      <c r="Y1105">
        <v>947.75</v>
      </c>
      <c r="Z1105">
        <v>0</v>
      </c>
      <c r="AA1105">
        <v>0</v>
      </c>
      <c r="AB1105">
        <v>0</v>
      </c>
      <c r="AC1105">
        <v>0</v>
      </c>
      <c r="AD1105">
        <v>1</v>
      </c>
      <c r="AE1105">
        <v>0</v>
      </c>
      <c r="AF1105" t="s">
        <v>3</v>
      </c>
      <c r="AG1105">
        <v>2</v>
      </c>
      <c r="AH1105">
        <v>2</v>
      </c>
      <c r="AI1105">
        <v>35386846</v>
      </c>
      <c r="AJ1105">
        <v>1105</v>
      </c>
      <c r="AK1105">
        <v>0</v>
      </c>
      <c r="AL1105">
        <v>0</v>
      </c>
      <c r="AM1105">
        <v>0</v>
      </c>
      <c r="AN1105">
        <v>0</v>
      </c>
      <c r="AO1105">
        <v>0</v>
      </c>
      <c r="AP1105">
        <v>0</v>
      </c>
      <c r="AQ1105">
        <v>0</v>
      </c>
      <c r="AR1105">
        <v>0</v>
      </c>
    </row>
    <row r="1106" spans="1:44" x14ac:dyDescent="0.2">
      <c r="A1106">
        <f>ROW(Source!A3337)</f>
        <v>3337</v>
      </c>
      <c r="B1106">
        <v>35386870</v>
      </c>
      <c r="C1106">
        <v>35386860</v>
      </c>
      <c r="D1106">
        <v>35111398</v>
      </c>
      <c r="E1106">
        <v>15872964</v>
      </c>
      <c r="F1106">
        <v>1</v>
      </c>
      <c r="G1106">
        <v>15872964</v>
      </c>
      <c r="H1106">
        <v>1</v>
      </c>
      <c r="I1106" t="s">
        <v>982</v>
      </c>
      <c r="J1106" t="s">
        <v>3</v>
      </c>
      <c r="K1106" t="s">
        <v>983</v>
      </c>
      <c r="L1106">
        <v>1191</v>
      </c>
      <c r="N1106">
        <v>1013</v>
      </c>
      <c r="O1106" t="s">
        <v>984</v>
      </c>
      <c r="P1106" t="s">
        <v>984</v>
      </c>
      <c r="Q1106">
        <v>1</v>
      </c>
      <c r="X1106">
        <v>1.18</v>
      </c>
      <c r="Y1106">
        <v>0</v>
      </c>
      <c r="Z1106">
        <v>0</v>
      </c>
      <c r="AA1106">
        <v>0</v>
      </c>
      <c r="AB1106">
        <v>0</v>
      </c>
      <c r="AC1106">
        <v>0</v>
      </c>
      <c r="AD1106">
        <v>1</v>
      </c>
      <c r="AE1106">
        <v>1</v>
      </c>
      <c r="AF1106" t="s">
        <v>3</v>
      </c>
      <c r="AG1106">
        <v>1.18</v>
      </c>
      <c r="AH1106">
        <v>2</v>
      </c>
      <c r="AI1106">
        <v>35386861</v>
      </c>
      <c r="AJ1106">
        <v>1106</v>
      </c>
      <c r="AK1106">
        <v>0</v>
      </c>
      <c r="AL1106">
        <v>0</v>
      </c>
      <c r="AM1106">
        <v>0</v>
      </c>
      <c r="AN1106">
        <v>0</v>
      </c>
      <c r="AO1106">
        <v>0</v>
      </c>
      <c r="AP1106">
        <v>0</v>
      </c>
      <c r="AQ1106">
        <v>0</v>
      </c>
      <c r="AR1106">
        <v>0</v>
      </c>
    </row>
    <row r="1107" spans="1:44" x14ac:dyDescent="0.2">
      <c r="A1107">
        <f>ROW(Source!A3337)</f>
        <v>3337</v>
      </c>
      <c r="B1107">
        <v>35386871</v>
      </c>
      <c r="C1107">
        <v>35386860</v>
      </c>
      <c r="D1107">
        <v>35112486</v>
      </c>
      <c r="E1107">
        <v>1</v>
      </c>
      <c r="F1107">
        <v>1</v>
      </c>
      <c r="G1107">
        <v>15872964</v>
      </c>
      <c r="H1107">
        <v>2</v>
      </c>
      <c r="I1107" t="s">
        <v>1024</v>
      </c>
      <c r="J1107" t="s">
        <v>1025</v>
      </c>
      <c r="K1107" t="s">
        <v>1026</v>
      </c>
      <c r="L1107">
        <v>1368</v>
      </c>
      <c r="N1107">
        <v>1011</v>
      </c>
      <c r="O1107" t="s">
        <v>988</v>
      </c>
      <c r="P1107" t="s">
        <v>988</v>
      </c>
      <c r="Q1107">
        <v>1</v>
      </c>
      <c r="X1107">
        <v>0.44</v>
      </c>
      <c r="Y1107">
        <v>0</v>
      </c>
      <c r="Z1107">
        <v>2026.34</v>
      </c>
      <c r="AA1107">
        <v>1032.6099999999999</v>
      </c>
      <c r="AB1107">
        <v>0</v>
      </c>
      <c r="AC1107">
        <v>0</v>
      </c>
      <c r="AD1107">
        <v>1</v>
      </c>
      <c r="AE1107">
        <v>0</v>
      </c>
      <c r="AF1107" t="s">
        <v>3</v>
      </c>
      <c r="AG1107">
        <v>0.44</v>
      </c>
      <c r="AH1107">
        <v>2</v>
      </c>
      <c r="AI1107">
        <v>35386862</v>
      </c>
      <c r="AJ1107">
        <v>1107</v>
      </c>
      <c r="AK1107">
        <v>0</v>
      </c>
      <c r="AL1107">
        <v>0</v>
      </c>
      <c r="AM1107">
        <v>0</v>
      </c>
      <c r="AN1107">
        <v>0</v>
      </c>
      <c r="AO1107">
        <v>0</v>
      </c>
      <c r="AP1107">
        <v>0</v>
      </c>
      <c r="AQ1107">
        <v>0</v>
      </c>
      <c r="AR1107">
        <v>0</v>
      </c>
    </row>
    <row r="1108" spans="1:44" x14ac:dyDescent="0.2">
      <c r="A1108">
        <f>ROW(Source!A3337)</f>
        <v>3337</v>
      </c>
      <c r="B1108">
        <v>35386872</v>
      </c>
      <c r="C1108">
        <v>35386860</v>
      </c>
      <c r="D1108">
        <v>35115020</v>
      </c>
      <c r="E1108">
        <v>1</v>
      </c>
      <c r="F1108">
        <v>1</v>
      </c>
      <c r="G1108">
        <v>15872964</v>
      </c>
      <c r="H1108">
        <v>3</v>
      </c>
      <c r="I1108" t="s">
        <v>1027</v>
      </c>
      <c r="J1108" t="s">
        <v>1028</v>
      </c>
      <c r="K1108" t="s">
        <v>1029</v>
      </c>
      <c r="L1108">
        <v>1346</v>
      </c>
      <c r="N1108">
        <v>1009</v>
      </c>
      <c r="O1108" t="s">
        <v>1030</v>
      </c>
      <c r="P1108" t="s">
        <v>1030</v>
      </c>
      <c r="Q1108">
        <v>1</v>
      </c>
      <c r="X1108">
        <v>0.16</v>
      </c>
      <c r="Y1108">
        <v>363.22</v>
      </c>
      <c r="Z1108">
        <v>0</v>
      </c>
      <c r="AA1108">
        <v>0</v>
      </c>
      <c r="AB1108">
        <v>0</v>
      </c>
      <c r="AC1108">
        <v>0</v>
      </c>
      <c r="AD1108">
        <v>1</v>
      </c>
      <c r="AE1108">
        <v>0</v>
      </c>
      <c r="AF1108" t="s">
        <v>3</v>
      </c>
      <c r="AG1108">
        <v>0.16</v>
      </c>
      <c r="AH1108">
        <v>2</v>
      </c>
      <c r="AI1108">
        <v>35386863</v>
      </c>
      <c r="AJ1108">
        <v>1108</v>
      </c>
      <c r="AK1108">
        <v>0</v>
      </c>
      <c r="AL1108">
        <v>0</v>
      </c>
      <c r="AM1108">
        <v>0</v>
      </c>
      <c r="AN1108">
        <v>0</v>
      </c>
      <c r="AO1108">
        <v>0</v>
      </c>
      <c r="AP1108">
        <v>0</v>
      </c>
      <c r="AQ1108">
        <v>0</v>
      </c>
      <c r="AR1108">
        <v>0</v>
      </c>
    </row>
    <row r="1109" spans="1:44" x14ac:dyDescent="0.2">
      <c r="A1109">
        <f>ROW(Source!A3337)</f>
        <v>3337</v>
      </c>
      <c r="B1109">
        <v>35386873</v>
      </c>
      <c r="C1109">
        <v>35386860</v>
      </c>
      <c r="D1109">
        <v>35122310</v>
      </c>
      <c r="E1109">
        <v>1</v>
      </c>
      <c r="F1109">
        <v>1</v>
      </c>
      <c r="G1109">
        <v>15872964</v>
      </c>
      <c r="H1109">
        <v>3</v>
      </c>
      <c r="I1109" t="s">
        <v>1031</v>
      </c>
      <c r="J1109" t="s">
        <v>1032</v>
      </c>
      <c r="K1109" t="s">
        <v>1033</v>
      </c>
      <c r="L1109">
        <v>1301</v>
      </c>
      <c r="N1109">
        <v>1003</v>
      </c>
      <c r="O1109" t="s">
        <v>1002</v>
      </c>
      <c r="P1109" t="s">
        <v>1002</v>
      </c>
      <c r="Q1109">
        <v>1</v>
      </c>
      <c r="X1109">
        <v>5</v>
      </c>
      <c r="Y1109">
        <v>5.71</v>
      </c>
      <c r="Z1109">
        <v>0</v>
      </c>
      <c r="AA1109">
        <v>0</v>
      </c>
      <c r="AB1109">
        <v>0</v>
      </c>
      <c r="AC1109">
        <v>0</v>
      </c>
      <c r="AD1109">
        <v>1</v>
      </c>
      <c r="AE1109">
        <v>0</v>
      </c>
      <c r="AF1109" t="s">
        <v>3</v>
      </c>
      <c r="AG1109">
        <v>5</v>
      </c>
      <c r="AH1109">
        <v>2</v>
      </c>
      <c r="AI1109">
        <v>35386864</v>
      </c>
      <c r="AJ1109">
        <v>1109</v>
      </c>
      <c r="AK1109">
        <v>0</v>
      </c>
      <c r="AL1109">
        <v>0</v>
      </c>
      <c r="AM1109">
        <v>0</v>
      </c>
      <c r="AN1109">
        <v>0</v>
      </c>
      <c r="AO1109">
        <v>0</v>
      </c>
      <c r="AP1109">
        <v>0</v>
      </c>
      <c r="AQ1109">
        <v>0</v>
      </c>
      <c r="AR1109">
        <v>0</v>
      </c>
    </row>
    <row r="1110" spans="1:44" x14ac:dyDescent="0.2">
      <c r="A1110">
        <f>ROW(Source!A3337)</f>
        <v>3337</v>
      </c>
      <c r="B1110">
        <v>35386874</v>
      </c>
      <c r="C1110">
        <v>35386860</v>
      </c>
      <c r="D1110">
        <v>35122207</v>
      </c>
      <c r="E1110">
        <v>1</v>
      </c>
      <c r="F1110">
        <v>1</v>
      </c>
      <c r="G1110">
        <v>15872964</v>
      </c>
      <c r="H1110">
        <v>3</v>
      </c>
      <c r="I1110" t="s">
        <v>1034</v>
      </c>
      <c r="J1110" t="s">
        <v>1035</v>
      </c>
      <c r="K1110" t="s">
        <v>1036</v>
      </c>
      <c r="L1110">
        <v>1356</v>
      </c>
      <c r="N1110">
        <v>1010</v>
      </c>
      <c r="O1110" t="s">
        <v>242</v>
      </c>
      <c r="P1110" t="s">
        <v>242</v>
      </c>
      <c r="Q1110">
        <v>1000</v>
      </c>
      <c r="X1110">
        <v>5.0000000000000001E-3</v>
      </c>
      <c r="Y1110">
        <v>718.56</v>
      </c>
      <c r="Z1110">
        <v>0</v>
      </c>
      <c r="AA1110">
        <v>0</v>
      </c>
      <c r="AB1110">
        <v>0</v>
      </c>
      <c r="AC1110">
        <v>0</v>
      </c>
      <c r="AD1110">
        <v>1</v>
      </c>
      <c r="AE1110">
        <v>0</v>
      </c>
      <c r="AF1110" t="s">
        <v>3</v>
      </c>
      <c r="AG1110">
        <v>5.0000000000000001E-3</v>
      </c>
      <c r="AH1110">
        <v>2</v>
      </c>
      <c r="AI1110">
        <v>35386865</v>
      </c>
      <c r="AJ1110">
        <v>1110</v>
      </c>
      <c r="AK1110">
        <v>0</v>
      </c>
      <c r="AL1110">
        <v>0</v>
      </c>
      <c r="AM1110">
        <v>0</v>
      </c>
      <c r="AN1110">
        <v>0</v>
      </c>
      <c r="AO1110">
        <v>0</v>
      </c>
      <c r="AP1110">
        <v>0</v>
      </c>
      <c r="AQ1110">
        <v>0</v>
      </c>
      <c r="AR1110">
        <v>0</v>
      </c>
    </row>
    <row r="1111" spans="1:44" x14ac:dyDescent="0.2">
      <c r="A1111">
        <f>ROW(Source!A3337)</f>
        <v>3337</v>
      </c>
      <c r="B1111">
        <v>35386875</v>
      </c>
      <c r="C1111">
        <v>35386860</v>
      </c>
      <c r="D1111">
        <v>35122491</v>
      </c>
      <c r="E1111">
        <v>1</v>
      </c>
      <c r="F1111">
        <v>1</v>
      </c>
      <c r="G1111">
        <v>15872964</v>
      </c>
      <c r="H1111">
        <v>3</v>
      </c>
      <c r="I1111" t="s">
        <v>1037</v>
      </c>
      <c r="J1111" t="s">
        <v>1038</v>
      </c>
      <c r="K1111" t="s">
        <v>1039</v>
      </c>
      <c r="L1111">
        <v>1354</v>
      </c>
      <c r="N1111">
        <v>1010</v>
      </c>
      <c r="O1111" t="s">
        <v>52</v>
      </c>
      <c r="P1111" t="s">
        <v>52</v>
      </c>
      <c r="Q1111">
        <v>1</v>
      </c>
      <c r="X1111">
        <v>10</v>
      </c>
      <c r="Y1111">
        <v>29.36</v>
      </c>
      <c r="Z1111">
        <v>0</v>
      </c>
      <c r="AA1111">
        <v>0</v>
      </c>
      <c r="AB1111">
        <v>0</v>
      </c>
      <c r="AC1111">
        <v>0</v>
      </c>
      <c r="AD1111">
        <v>1</v>
      </c>
      <c r="AE1111">
        <v>0</v>
      </c>
      <c r="AF1111" t="s">
        <v>3</v>
      </c>
      <c r="AG1111">
        <v>10</v>
      </c>
      <c r="AH1111">
        <v>2</v>
      </c>
      <c r="AI1111">
        <v>35386866</v>
      </c>
      <c r="AJ1111">
        <v>1111</v>
      </c>
      <c r="AK1111">
        <v>0</v>
      </c>
      <c r="AL1111">
        <v>0</v>
      </c>
      <c r="AM1111">
        <v>0</v>
      </c>
      <c r="AN1111">
        <v>0</v>
      </c>
      <c r="AO1111">
        <v>0</v>
      </c>
      <c r="AP1111">
        <v>0</v>
      </c>
      <c r="AQ1111">
        <v>0</v>
      </c>
      <c r="AR1111">
        <v>0</v>
      </c>
    </row>
    <row r="1112" spans="1:44" x14ac:dyDescent="0.2">
      <c r="A1112">
        <f>ROW(Source!A3337)</f>
        <v>3337</v>
      </c>
      <c r="B1112">
        <v>35386876</v>
      </c>
      <c r="C1112">
        <v>35386860</v>
      </c>
      <c r="D1112">
        <v>35122522</v>
      </c>
      <c r="E1112">
        <v>1</v>
      </c>
      <c r="F1112">
        <v>1</v>
      </c>
      <c r="G1112">
        <v>15872964</v>
      </c>
      <c r="H1112">
        <v>3</v>
      </c>
      <c r="I1112" t="s">
        <v>1040</v>
      </c>
      <c r="J1112" t="s">
        <v>1041</v>
      </c>
      <c r="K1112" t="s">
        <v>1042</v>
      </c>
      <c r="L1112">
        <v>1355</v>
      </c>
      <c r="N1112">
        <v>1010</v>
      </c>
      <c r="O1112" t="s">
        <v>18</v>
      </c>
      <c r="P1112" t="s">
        <v>18</v>
      </c>
      <c r="Q1112">
        <v>100</v>
      </c>
      <c r="X1112">
        <v>0.26</v>
      </c>
      <c r="Y1112">
        <v>127.48</v>
      </c>
      <c r="Z1112">
        <v>0</v>
      </c>
      <c r="AA1112">
        <v>0</v>
      </c>
      <c r="AB1112">
        <v>0</v>
      </c>
      <c r="AC1112">
        <v>0</v>
      </c>
      <c r="AD1112">
        <v>1</v>
      </c>
      <c r="AE1112">
        <v>0</v>
      </c>
      <c r="AF1112" t="s">
        <v>3</v>
      </c>
      <c r="AG1112">
        <v>0.26</v>
      </c>
      <c r="AH1112">
        <v>2</v>
      </c>
      <c r="AI1112">
        <v>35386867</v>
      </c>
      <c r="AJ1112">
        <v>1112</v>
      </c>
      <c r="AK1112">
        <v>0</v>
      </c>
      <c r="AL1112">
        <v>0</v>
      </c>
      <c r="AM1112">
        <v>0</v>
      </c>
      <c r="AN1112">
        <v>0</v>
      </c>
      <c r="AO1112">
        <v>0</v>
      </c>
      <c r="AP1112">
        <v>0</v>
      </c>
      <c r="AQ1112">
        <v>0</v>
      </c>
      <c r="AR1112">
        <v>0</v>
      </c>
    </row>
    <row r="1113" spans="1:44" x14ac:dyDescent="0.2">
      <c r="A1113">
        <f>ROW(Source!A3337)</f>
        <v>3337</v>
      </c>
      <c r="B1113">
        <v>35386877</v>
      </c>
      <c r="C1113">
        <v>35386860</v>
      </c>
      <c r="D1113">
        <v>35122244</v>
      </c>
      <c r="E1113">
        <v>1</v>
      </c>
      <c r="F1113">
        <v>1</v>
      </c>
      <c r="G1113">
        <v>15872964</v>
      </c>
      <c r="H1113">
        <v>3</v>
      </c>
      <c r="I1113" t="s">
        <v>1043</v>
      </c>
      <c r="J1113" t="s">
        <v>1044</v>
      </c>
      <c r="K1113" t="s">
        <v>1045</v>
      </c>
      <c r="L1113">
        <v>1356</v>
      </c>
      <c r="N1113">
        <v>1010</v>
      </c>
      <c r="O1113" t="s">
        <v>242</v>
      </c>
      <c r="P1113" t="s">
        <v>242</v>
      </c>
      <c r="Q1113">
        <v>1000</v>
      </c>
      <c r="X1113">
        <v>0.02</v>
      </c>
      <c r="Y1113">
        <v>258.44</v>
      </c>
      <c r="Z1113">
        <v>0</v>
      </c>
      <c r="AA1113">
        <v>0</v>
      </c>
      <c r="AB1113">
        <v>0</v>
      </c>
      <c r="AC1113">
        <v>0</v>
      </c>
      <c r="AD1113">
        <v>1</v>
      </c>
      <c r="AE1113">
        <v>0</v>
      </c>
      <c r="AF1113" t="s">
        <v>3</v>
      </c>
      <c r="AG1113">
        <v>0.02</v>
      </c>
      <c r="AH1113">
        <v>2</v>
      </c>
      <c r="AI1113">
        <v>35386868</v>
      </c>
      <c r="AJ1113">
        <v>1113</v>
      </c>
      <c r="AK1113">
        <v>0</v>
      </c>
      <c r="AL1113">
        <v>0</v>
      </c>
      <c r="AM1113">
        <v>0</v>
      </c>
      <c r="AN1113">
        <v>0</v>
      </c>
      <c r="AO1113">
        <v>0</v>
      </c>
      <c r="AP1113">
        <v>0</v>
      </c>
      <c r="AQ1113">
        <v>0</v>
      </c>
      <c r="AR1113">
        <v>0</v>
      </c>
    </row>
    <row r="1114" spans="1:44" x14ac:dyDescent="0.2">
      <c r="A1114">
        <f>ROW(Source!A3337)</f>
        <v>3337</v>
      </c>
      <c r="B1114">
        <v>35386878</v>
      </c>
      <c r="C1114">
        <v>35386860</v>
      </c>
      <c r="D1114">
        <v>35123597</v>
      </c>
      <c r="E1114">
        <v>1</v>
      </c>
      <c r="F1114">
        <v>1</v>
      </c>
      <c r="G1114">
        <v>15872964</v>
      </c>
      <c r="H1114">
        <v>3</v>
      </c>
      <c r="I1114" t="s">
        <v>1046</v>
      </c>
      <c r="J1114" t="s">
        <v>1047</v>
      </c>
      <c r="K1114" t="s">
        <v>1048</v>
      </c>
      <c r="L1114">
        <v>1303</v>
      </c>
      <c r="N1114">
        <v>1003</v>
      </c>
      <c r="O1114" t="s">
        <v>35</v>
      </c>
      <c r="P1114" t="s">
        <v>35</v>
      </c>
      <c r="Q1114">
        <v>1000</v>
      </c>
      <c r="X1114">
        <v>0.10299999999999999</v>
      </c>
      <c r="Y1114">
        <v>99643.05</v>
      </c>
      <c r="Z1114">
        <v>0</v>
      </c>
      <c r="AA1114">
        <v>0</v>
      </c>
      <c r="AB1114">
        <v>0</v>
      </c>
      <c r="AC1114">
        <v>0</v>
      </c>
      <c r="AD1114">
        <v>1</v>
      </c>
      <c r="AE1114">
        <v>0</v>
      </c>
      <c r="AF1114" t="s">
        <v>3</v>
      </c>
      <c r="AG1114">
        <v>0.10299999999999999</v>
      </c>
      <c r="AH1114">
        <v>2</v>
      </c>
      <c r="AI1114">
        <v>35386869</v>
      </c>
      <c r="AJ1114">
        <v>1114</v>
      </c>
      <c r="AK1114">
        <v>0</v>
      </c>
      <c r="AL1114">
        <v>0</v>
      </c>
      <c r="AM1114">
        <v>0</v>
      </c>
      <c r="AN1114">
        <v>0</v>
      </c>
      <c r="AO1114">
        <v>0</v>
      </c>
      <c r="AP1114">
        <v>0</v>
      </c>
      <c r="AQ1114">
        <v>0</v>
      </c>
      <c r="AR1114">
        <v>0</v>
      </c>
    </row>
    <row r="1115" spans="1:44" x14ac:dyDescent="0.2">
      <c r="A1115">
        <f>ROW(Source!A3339)</f>
        <v>3339</v>
      </c>
      <c r="B1115">
        <v>35386882</v>
      </c>
      <c r="C1115">
        <v>35386880</v>
      </c>
      <c r="D1115">
        <v>35111398</v>
      </c>
      <c r="E1115">
        <v>15872964</v>
      </c>
      <c r="F1115">
        <v>1</v>
      </c>
      <c r="G1115">
        <v>15872964</v>
      </c>
      <c r="H1115">
        <v>1</v>
      </c>
      <c r="I1115" t="s">
        <v>982</v>
      </c>
      <c r="J1115" t="s">
        <v>3</v>
      </c>
      <c r="K1115" t="s">
        <v>983</v>
      </c>
      <c r="L1115">
        <v>1191</v>
      </c>
      <c r="N1115">
        <v>1013</v>
      </c>
      <c r="O1115" t="s">
        <v>984</v>
      </c>
      <c r="P1115" t="s">
        <v>984</v>
      </c>
      <c r="Q1115">
        <v>1</v>
      </c>
      <c r="X1115">
        <v>17.77</v>
      </c>
      <c r="Y1115">
        <v>0</v>
      </c>
      <c r="Z1115">
        <v>0</v>
      </c>
      <c r="AA1115">
        <v>0</v>
      </c>
      <c r="AB1115">
        <v>0</v>
      </c>
      <c r="AC1115">
        <v>0</v>
      </c>
      <c r="AD1115">
        <v>1</v>
      </c>
      <c r="AE1115">
        <v>1</v>
      </c>
      <c r="AF1115" t="s">
        <v>3</v>
      </c>
      <c r="AG1115">
        <v>17.77</v>
      </c>
      <c r="AH1115">
        <v>2</v>
      </c>
      <c r="AI1115">
        <v>35386881</v>
      </c>
      <c r="AJ1115">
        <v>1115</v>
      </c>
      <c r="AK1115">
        <v>0</v>
      </c>
      <c r="AL1115">
        <v>0</v>
      </c>
      <c r="AM1115">
        <v>0</v>
      </c>
      <c r="AN1115">
        <v>0</v>
      </c>
      <c r="AO1115">
        <v>0</v>
      </c>
      <c r="AP1115">
        <v>0</v>
      </c>
      <c r="AQ1115">
        <v>0</v>
      </c>
      <c r="AR1115">
        <v>0</v>
      </c>
    </row>
    <row r="1116" spans="1:44" x14ac:dyDescent="0.2">
      <c r="A1116">
        <f>ROW(Source!A3340)</f>
        <v>3340</v>
      </c>
      <c r="B1116">
        <v>35386885</v>
      </c>
      <c r="C1116">
        <v>35386883</v>
      </c>
      <c r="D1116">
        <v>35111398</v>
      </c>
      <c r="E1116">
        <v>15872964</v>
      </c>
      <c r="F1116">
        <v>1</v>
      </c>
      <c r="G1116">
        <v>15872964</v>
      </c>
      <c r="H1116">
        <v>1</v>
      </c>
      <c r="I1116" t="s">
        <v>982</v>
      </c>
      <c r="J1116" t="s">
        <v>3</v>
      </c>
      <c r="K1116" t="s">
        <v>983</v>
      </c>
      <c r="L1116">
        <v>1191</v>
      </c>
      <c r="N1116">
        <v>1013</v>
      </c>
      <c r="O1116" t="s">
        <v>984</v>
      </c>
      <c r="P1116" t="s">
        <v>984</v>
      </c>
      <c r="Q1116">
        <v>1</v>
      </c>
      <c r="X1116">
        <v>5.92</v>
      </c>
      <c r="Y1116">
        <v>0</v>
      </c>
      <c r="Z1116">
        <v>0</v>
      </c>
      <c r="AA1116">
        <v>0</v>
      </c>
      <c r="AB1116">
        <v>0</v>
      </c>
      <c r="AC1116">
        <v>0</v>
      </c>
      <c r="AD1116">
        <v>1</v>
      </c>
      <c r="AE1116">
        <v>1</v>
      </c>
      <c r="AF1116" t="s">
        <v>3</v>
      </c>
      <c r="AG1116">
        <v>5.92</v>
      </c>
      <c r="AH1116">
        <v>2</v>
      </c>
      <c r="AI1116">
        <v>35386884</v>
      </c>
      <c r="AJ1116">
        <v>1116</v>
      </c>
      <c r="AK1116">
        <v>0</v>
      </c>
      <c r="AL1116">
        <v>0</v>
      </c>
      <c r="AM1116">
        <v>0</v>
      </c>
      <c r="AN1116">
        <v>0</v>
      </c>
      <c r="AO1116">
        <v>0</v>
      </c>
      <c r="AP1116">
        <v>0</v>
      </c>
      <c r="AQ1116">
        <v>0</v>
      </c>
      <c r="AR1116">
        <v>0</v>
      </c>
    </row>
    <row r="1117" spans="1:44" x14ac:dyDescent="0.2">
      <c r="A1117">
        <f>ROW(Source!A3376)</f>
        <v>3376</v>
      </c>
      <c r="B1117">
        <v>35386947</v>
      </c>
      <c r="C1117">
        <v>35386944</v>
      </c>
      <c r="D1117">
        <v>35111398</v>
      </c>
      <c r="E1117">
        <v>15872964</v>
      </c>
      <c r="F1117">
        <v>1</v>
      </c>
      <c r="G1117">
        <v>15872964</v>
      </c>
      <c r="H1117">
        <v>1</v>
      </c>
      <c r="I1117" t="s">
        <v>982</v>
      </c>
      <c r="J1117" t="s">
        <v>3</v>
      </c>
      <c r="K1117" t="s">
        <v>983</v>
      </c>
      <c r="L1117">
        <v>1191</v>
      </c>
      <c r="N1117">
        <v>1013</v>
      </c>
      <c r="O1117" t="s">
        <v>984</v>
      </c>
      <c r="P1117" t="s">
        <v>984</v>
      </c>
      <c r="Q1117">
        <v>1</v>
      </c>
      <c r="X1117">
        <v>5.84</v>
      </c>
      <c r="Y1117">
        <v>0</v>
      </c>
      <c r="Z1117">
        <v>0</v>
      </c>
      <c r="AA1117">
        <v>0</v>
      </c>
      <c r="AB1117">
        <v>0</v>
      </c>
      <c r="AC1117">
        <v>0</v>
      </c>
      <c r="AD1117">
        <v>1</v>
      </c>
      <c r="AE1117">
        <v>1</v>
      </c>
      <c r="AF1117" t="s">
        <v>3</v>
      </c>
      <c r="AG1117">
        <v>5.84</v>
      </c>
      <c r="AH1117">
        <v>2</v>
      </c>
      <c r="AI1117">
        <v>35386947</v>
      </c>
      <c r="AJ1117">
        <v>1117</v>
      </c>
      <c r="AK1117">
        <v>0</v>
      </c>
      <c r="AL1117">
        <v>0</v>
      </c>
      <c r="AM1117">
        <v>0</v>
      </c>
      <c r="AN1117">
        <v>0</v>
      </c>
      <c r="AO1117">
        <v>0</v>
      </c>
      <c r="AP1117">
        <v>0</v>
      </c>
      <c r="AQ1117">
        <v>0</v>
      </c>
      <c r="AR1117">
        <v>0</v>
      </c>
    </row>
    <row r="1118" spans="1:44" x14ac:dyDescent="0.2">
      <c r="A1118">
        <f>ROW(Source!A3377)</f>
        <v>3377</v>
      </c>
      <c r="B1118">
        <v>35386949</v>
      </c>
      <c r="C1118">
        <v>35386945</v>
      </c>
      <c r="D1118">
        <v>35111398</v>
      </c>
      <c r="E1118">
        <v>15872964</v>
      </c>
      <c r="F1118">
        <v>1</v>
      </c>
      <c r="G1118">
        <v>15872964</v>
      </c>
      <c r="H1118">
        <v>1</v>
      </c>
      <c r="I1118" t="s">
        <v>982</v>
      </c>
      <c r="J1118" t="s">
        <v>3</v>
      </c>
      <c r="K1118" t="s">
        <v>983</v>
      </c>
      <c r="L1118">
        <v>1191</v>
      </c>
      <c r="N1118">
        <v>1013</v>
      </c>
      <c r="O1118" t="s">
        <v>984</v>
      </c>
      <c r="P1118" t="s">
        <v>984</v>
      </c>
      <c r="Q1118">
        <v>1</v>
      </c>
      <c r="X1118">
        <v>34.5</v>
      </c>
      <c r="Y1118">
        <v>0</v>
      </c>
      <c r="Z1118">
        <v>0</v>
      </c>
      <c r="AA1118">
        <v>0</v>
      </c>
      <c r="AB1118">
        <v>0</v>
      </c>
      <c r="AC1118">
        <v>0</v>
      </c>
      <c r="AD1118">
        <v>1</v>
      </c>
      <c r="AE1118">
        <v>1</v>
      </c>
      <c r="AF1118" t="s">
        <v>3</v>
      </c>
      <c r="AG1118">
        <v>34.5</v>
      </c>
      <c r="AH1118">
        <v>2</v>
      </c>
      <c r="AI1118">
        <v>35386949</v>
      </c>
      <c r="AJ1118">
        <v>1118</v>
      </c>
      <c r="AK1118">
        <v>0</v>
      </c>
      <c r="AL1118">
        <v>0</v>
      </c>
      <c r="AM1118">
        <v>0</v>
      </c>
      <c r="AN1118">
        <v>0</v>
      </c>
      <c r="AO1118">
        <v>0</v>
      </c>
      <c r="AP1118">
        <v>0</v>
      </c>
      <c r="AQ1118">
        <v>0</v>
      </c>
      <c r="AR1118">
        <v>0</v>
      </c>
    </row>
    <row r="1119" spans="1:44" x14ac:dyDescent="0.2">
      <c r="A1119">
        <f>ROW(Source!A3413)</f>
        <v>3413</v>
      </c>
      <c r="B1119">
        <v>35387108</v>
      </c>
      <c r="C1119">
        <v>35387106</v>
      </c>
      <c r="D1119">
        <v>35111398</v>
      </c>
      <c r="E1119">
        <v>15872964</v>
      </c>
      <c r="F1119">
        <v>1</v>
      </c>
      <c r="G1119">
        <v>15872964</v>
      </c>
      <c r="H1119">
        <v>1</v>
      </c>
      <c r="I1119" t="s">
        <v>982</v>
      </c>
      <c r="J1119" t="s">
        <v>3</v>
      </c>
      <c r="K1119" t="s">
        <v>983</v>
      </c>
      <c r="L1119">
        <v>1191</v>
      </c>
      <c r="N1119">
        <v>1013</v>
      </c>
      <c r="O1119" t="s">
        <v>984</v>
      </c>
      <c r="P1119" t="s">
        <v>984</v>
      </c>
      <c r="Q1119">
        <v>1</v>
      </c>
      <c r="X1119">
        <v>5.84</v>
      </c>
      <c r="Y1119">
        <v>0</v>
      </c>
      <c r="Z1119">
        <v>0</v>
      </c>
      <c r="AA1119">
        <v>0</v>
      </c>
      <c r="AB1119">
        <v>0</v>
      </c>
      <c r="AC1119">
        <v>0</v>
      </c>
      <c r="AD1119">
        <v>1</v>
      </c>
      <c r="AE1119">
        <v>1</v>
      </c>
      <c r="AF1119" t="s">
        <v>3</v>
      </c>
      <c r="AG1119">
        <v>5.84</v>
      </c>
      <c r="AH1119">
        <v>2</v>
      </c>
      <c r="AI1119">
        <v>35387107</v>
      </c>
      <c r="AJ1119">
        <v>1119</v>
      </c>
      <c r="AK1119">
        <v>0</v>
      </c>
      <c r="AL1119">
        <v>0</v>
      </c>
      <c r="AM1119">
        <v>0</v>
      </c>
      <c r="AN1119">
        <v>0</v>
      </c>
      <c r="AO1119">
        <v>0</v>
      </c>
      <c r="AP1119">
        <v>0</v>
      </c>
      <c r="AQ1119">
        <v>0</v>
      </c>
      <c r="AR1119">
        <v>0</v>
      </c>
    </row>
    <row r="1120" spans="1:44" x14ac:dyDescent="0.2">
      <c r="A1120">
        <f>ROW(Source!A3414)</f>
        <v>3414</v>
      </c>
      <c r="B1120">
        <v>35387114</v>
      </c>
      <c r="C1120">
        <v>35387109</v>
      </c>
      <c r="D1120">
        <v>35111398</v>
      </c>
      <c r="E1120">
        <v>15872964</v>
      </c>
      <c r="F1120">
        <v>1</v>
      </c>
      <c r="G1120">
        <v>15872964</v>
      </c>
      <c r="H1120">
        <v>1</v>
      </c>
      <c r="I1120" t="s">
        <v>982</v>
      </c>
      <c r="J1120" t="s">
        <v>3</v>
      </c>
      <c r="K1120" t="s">
        <v>983</v>
      </c>
      <c r="L1120">
        <v>1191</v>
      </c>
      <c r="N1120">
        <v>1013</v>
      </c>
      <c r="O1120" t="s">
        <v>984</v>
      </c>
      <c r="P1120" t="s">
        <v>984</v>
      </c>
      <c r="Q1120">
        <v>1</v>
      </c>
      <c r="X1120">
        <v>0.42</v>
      </c>
      <c r="Y1120">
        <v>0</v>
      </c>
      <c r="Z1120">
        <v>0</v>
      </c>
      <c r="AA1120">
        <v>0</v>
      </c>
      <c r="AB1120">
        <v>0</v>
      </c>
      <c r="AC1120">
        <v>0</v>
      </c>
      <c r="AD1120">
        <v>1</v>
      </c>
      <c r="AE1120">
        <v>1</v>
      </c>
      <c r="AF1120" t="s">
        <v>3</v>
      </c>
      <c r="AG1120">
        <v>0.42</v>
      </c>
      <c r="AH1120">
        <v>2</v>
      </c>
      <c r="AI1120">
        <v>35387110</v>
      </c>
      <c r="AJ1120">
        <v>1120</v>
      </c>
      <c r="AK1120">
        <v>0</v>
      </c>
      <c r="AL1120">
        <v>0</v>
      </c>
      <c r="AM1120">
        <v>0</v>
      </c>
      <c r="AN1120">
        <v>0</v>
      </c>
      <c r="AO1120">
        <v>0</v>
      </c>
      <c r="AP1120">
        <v>0</v>
      </c>
      <c r="AQ1120">
        <v>0</v>
      </c>
      <c r="AR1120">
        <v>0</v>
      </c>
    </row>
    <row r="1121" spans="1:44" x14ac:dyDescent="0.2">
      <c r="A1121">
        <f>ROW(Source!A3414)</f>
        <v>3414</v>
      </c>
      <c r="B1121">
        <v>35387115</v>
      </c>
      <c r="C1121">
        <v>35387109</v>
      </c>
      <c r="D1121">
        <v>35113190</v>
      </c>
      <c r="E1121">
        <v>1</v>
      </c>
      <c r="F1121">
        <v>1</v>
      </c>
      <c r="G1121">
        <v>15872964</v>
      </c>
      <c r="H1121">
        <v>2</v>
      </c>
      <c r="I1121" t="s">
        <v>1111</v>
      </c>
      <c r="J1121" t="s">
        <v>1112</v>
      </c>
      <c r="K1121" t="s">
        <v>1113</v>
      </c>
      <c r="L1121">
        <v>1368</v>
      </c>
      <c r="N1121">
        <v>1011</v>
      </c>
      <c r="O1121" t="s">
        <v>988</v>
      </c>
      <c r="P1121" t="s">
        <v>988</v>
      </c>
      <c r="Q1121">
        <v>1</v>
      </c>
      <c r="X1121">
        <v>0.2</v>
      </c>
      <c r="Y1121">
        <v>0</v>
      </c>
      <c r="Z1121">
        <v>44.94</v>
      </c>
      <c r="AA1121">
        <v>0.64</v>
      </c>
      <c r="AB1121">
        <v>0</v>
      </c>
      <c r="AC1121">
        <v>0</v>
      </c>
      <c r="AD1121">
        <v>1</v>
      </c>
      <c r="AE1121">
        <v>0</v>
      </c>
      <c r="AF1121" t="s">
        <v>3</v>
      </c>
      <c r="AG1121">
        <v>0.2</v>
      </c>
      <c r="AH1121">
        <v>2</v>
      </c>
      <c r="AI1121">
        <v>35387111</v>
      </c>
      <c r="AJ1121">
        <v>1121</v>
      </c>
      <c r="AK1121">
        <v>0</v>
      </c>
      <c r="AL1121">
        <v>0</v>
      </c>
      <c r="AM1121">
        <v>0</v>
      </c>
      <c r="AN1121">
        <v>0</v>
      </c>
      <c r="AO1121">
        <v>0</v>
      </c>
      <c r="AP1121">
        <v>0</v>
      </c>
      <c r="AQ1121">
        <v>0</v>
      </c>
      <c r="AR1121">
        <v>0</v>
      </c>
    </row>
    <row r="1122" spans="1:44" x14ac:dyDescent="0.2">
      <c r="A1122">
        <f>ROW(Source!A3414)</f>
        <v>3414</v>
      </c>
      <c r="B1122">
        <v>35387116</v>
      </c>
      <c r="C1122">
        <v>35387109</v>
      </c>
      <c r="D1122">
        <v>35115233</v>
      </c>
      <c r="E1122">
        <v>1</v>
      </c>
      <c r="F1122">
        <v>1</v>
      </c>
      <c r="G1122">
        <v>15872964</v>
      </c>
      <c r="H1122">
        <v>3</v>
      </c>
      <c r="I1122" t="s">
        <v>1114</v>
      </c>
      <c r="J1122" t="s">
        <v>1115</v>
      </c>
      <c r="K1122" t="s">
        <v>1116</v>
      </c>
      <c r="L1122">
        <v>1339</v>
      </c>
      <c r="N1122">
        <v>1007</v>
      </c>
      <c r="O1122" t="s">
        <v>1117</v>
      </c>
      <c r="P1122" t="s">
        <v>1117</v>
      </c>
      <c r="Q1122">
        <v>1</v>
      </c>
      <c r="X1122">
        <v>1.7600000000000001E-2</v>
      </c>
      <c r="Y1122">
        <v>54.81</v>
      </c>
      <c r="Z1122">
        <v>0</v>
      </c>
      <c r="AA1122">
        <v>0</v>
      </c>
      <c r="AB1122">
        <v>0</v>
      </c>
      <c r="AC1122">
        <v>0</v>
      </c>
      <c r="AD1122">
        <v>1</v>
      </c>
      <c r="AE1122">
        <v>0</v>
      </c>
      <c r="AF1122" t="s">
        <v>3</v>
      </c>
      <c r="AG1122">
        <v>1.7600000000000001E-2</v>
      </c>
      <c r="AH1122">
        <v>2</v>
      </c>
      <c r="AI1122">
        <v>35387112</v>
      </c>
      <c r="AJ1122">
        <v>1122</v>
      </c>
      <c r="AK1122">
        <v>0</v>
      </c>
      <c r="AL1122">
        <v>0</v>
      </c>
      <c r="AM1122">
        <v>0</v>
      </c>
      <c r="AN1122">
        <v>0</v>
      </c>
      <c r="AO1122">
        <v>0</v>
      </c>
      <c r="AP1122">
        <v>0</v>
      </c>
      <c r="AQ1122">
        <v>0</v>
      </c>
      <c r="AR1122">
        <v>0</v>
      </c>
    </row>
    <row r="1123" spans="1:44" x14ac:dyDescent="0.2">
      <c r="A1123">
        <f>ROW(Source!A3414)</f>
        <v>3414</v>
      </c>
      <c r="B1123">
        <v>35387117</v>
      </c>
      <c r="C1123">
        <v>35387109</v>
      </c>
      <c r="D1123">
        <v>35117602</v>
      </c>
      <c r="E1123">
        <v>1</v>
      </c>
      <c r="F1123">
        <v>1</v>
      </c>
      <c r="G1123">
        <v>15872964</v>
      </c>
      <c r="H1123">
        <v>3</v>
      </c>
      <c r="I1123" t="s">
        <v>1118</v>
      </c>
      <c r="J1123" t="s">
        <v>1119</v>
      </c>
      <c r="K1123" t="s">
        <v>1120</v>
      </c>
      <c r="L1123">
        <v>1354</v>
      </c>
      <c r="N1123">
        <v>1010</v>
      </c>
      <c r="O1123" t="s">
        <v>52</v>
      </c>
      <c r="P1123" t="s">
        <v>52</v>
      </c>
      <c r="Q1123">
        <v>1</v>
      </c>
      <c r="X1123">
        <v>6.7000000000000002E-3</v>
      </c>
      <c r="Y1123">
        <v>16620.27</v>
      </c>
      <c r="Z1123">
        <v>0</v>
      </c>
      <c r="AA1123">
        <v>0</v>
      </c>
      <c r="AB1123">
        <v>0</v>
      </c>
      <c r="AC1123">
        <v>0</v>
      </c>
      <c r="AD1123">
        <v>1</v>
      </c>
      <c r="AE1123">
        <v>0</v>
      </c>
      <c r="AF1123" t="s">
        <v>3</v>
      </c>
      <c r="AG1123">
        <v>6.7000000000000002E-3</v>
      </c>
      <c r="AH1123">
        <v>2</v>
      </c>
      <c r="AI1123">
        <v>35387113</v>
      </c>
      <c r="AJ1123">
        <v>1123</v>
      </c>
      <c r="AK1123">
        <v>0</v>
      </c>
      <c r="AL1123">
        <v>0</v>
      </c>
      <c r="AM1123">
        <v>0</v>
      </c>
      <c r="AN1123">
        <v>0</v>
      </c>
      <c r="AO1123">
        <v>0</v>
      </c>
      <c r="AP1123">
        <v>0</v>
      </c>
      <c r="AQ1123">
        <v>0</v>
      </c>
      <c r="AR1123">
        <v>0</v>
      </c>
    </row>
    <row r="1124" spans="1:44" x14ac:dyDescent="0.2">
      <c r="A1124">
        <f>ROW(Source!A3415)</f>
        <v>3415</v>
      </c>
      <c r="B1124">
        <v>35387122</v>
      </c>
      <c r="C1124">
        <v>35387118</v>
      </c>
      <c r="D1124">
        <v>35111398</v>
      </c>
      <c r="E1124">
        <v>15872964</v>
      </c>
      <c r="F1124">
        <v>1</v>
      </c>
      <c r="G1124">
        <v>15872964</v>
      </c>
      <c r="H1124">
        <v>1</v>
      </c>
      <c r="I1124" t="s">
        <v>982</v>
      </c>
      <c r="J1124" t="s">
        <v>3</v>
      </c>
      <c r="K1124" t="s">
        <v>983</v>
      </c>
      <c r="L1124">
        <v>1191</v>
      </c>
      <c r="N1124">
        <v>1013</v>
      </c>
      <c r="O1124" t="s">
        <v>984</v>
      </c>
      <c r="P1124" t="s">
        <v>984</v>
      </c>
      <c r="Q1124">
        <v>1</v>
      </c>
      <c r="X1124">
        <v>14</v>
      </c>
      <c r="Y1124">
        <v>0</v>
      </c>
      <c r="Z1124">
        <v>0</v>
      </c>
      <c r="AA1124">
        <v>0</v>
      </c>
      <c r="AB1124">
        <v>0</v>
      </c>
      <c r="AC1124">
        <v>0</v>
      </c>
      <c r="AD1124">
        <v>1</v>
      </c>
      <c r="AE1124">
        <v>1</v>
      </c>
      <c r="AF1124" t="s">
        <v>3</v>
      </c>
      <c r="AG1124">
        <v>14</v>
      </c>
      <c r="AH1124">
        <v>2</v>
      </c>
      <c r="AI1124">
        <v>35387119</v>
      </c>
      <c r="AJ1124">
        <v>1124</v>
      </c>
      <c r="AK1124">
        <v>0</v>
      </c>
      <c r="AL1124">
        <v>0</v>
      </c>
      <c r="AM1124">
        <v>0</v>
      </c>
      <c r="AN1124">
        <v>0</v>
      </c>
      <c r="AO1124">
        <v>0</v>
      </c>
      <c r="AP1124">
        <v>0</v>
      </c>
      <c r="AQ1124">
        <v>0</v>
      </c>
      <c r="AR1124">
        <v>0</v>
      </c>
    </row>
    <row r="1125" spans="1:44" x14ac:dyDescent="0.2">
      <c r="A1125">
        <f>ROW(Source!A3415)</f>
        <v>3415</v>
      </c>
      <c r="B1125">
        <v>35387123</v>
      </c>
      <c r="C1125">
        <v>35387118</v>
      </c>
      <c r="D1125">
        <v>35112687</v>
      </c>
      <c r="E1125">
        <v>1</v>
      </c>
      <c r="F1125">
        <v>1</v>
      </c>
      <c r="G1125">
        <v>15872964</v>
      </c>
      <c r="H1125">
        <v>2</v>
      </c>
      <c r="I1125" t="s">
        <v>1121</v>
      </c>
      <c r="J1125" t="s">
        <v>1122</v>
      </c>
      <c r="K1125" t="s">
        <v>1123</v>
      </c>
      <c r="L1125">
        <v>1368</v>
      </c>
      <c r="N1125">
        <v>1011</v>
      </c>
      <c r="O1125" t="s">
        <v>988</v>
      </c>
      <c r="P1125" t="s">
        <v>988</v>
      </c>
      <c r="Q1125">
        <v>1</v>
      </c>
      <c r="X1125">
        <v>3.65</v>
      </c>
      <c r="Y1125">
        <v>0</v>
      </c>
      <c r="Z1125">
        <v>1635</v>
      </c>
      <c r="AA1125">
        <v>832.91</v>
      </c>
      <c r="AB1125">
        <v>0</v>
      </c>
      <c r="AC1125">
        <v>0</v>
      </c>
      <c r="AD1125">
        <v>1</v>
      </c>
      <c r="AE1125">
        <v>0</v>
      </c>
      <c r="AF1125" t="s">
        <v>3</v>
      </c>
      <c r="AG1125">
        <v>3.65</v>
      </c>
      <c r="AH1125">
        <v>2</v>
      </c>
      <c r="AI1125">
        <v>35387120</v>
      </c>
      <c r="AJ1125">
        <v>1125</v>
      </c>
      <c r="AK1125">
        <v>0</v>
      </c>
      <c r="AL1125">
        <v>0</v>
      </c>
      <c r="AM1125">
        <v>0</v>
      </c>
      <c r="AN1125">
        <v>0</v>
      </c>
      <c r="AO1125">
        <v>0</v>
      </c>
      <c r="AP1125">
        <v>0</v>
      </c>
      <c r="AQ1125">
        <v>0</v>
      </c>
      <c r="AR1125">
        <v>0</v>
      </c>
    </row>
    <row r="1126" spans="1:44" x14ac:dyDescent="0.2">
      <c r="A1126">
        <f>ROW(Source!A3415)</f>
        <v>3415</v>
      </c>
      <c r="B1126">
        <v>35387124</v>
      </c>
      <c r="C1126">
        <v>35387118</v>
      </c>
      <c r="D1126">
        <v>35113169</v>
      </c>
      <c r="E1126">
        <v>1</v>
      </c>
      <c r="F1126">
        <v>1</v>
      </c>
      <c r="G1126">
        <v>15872964</v>
      </c>
      <c r="H1126">
        <v>2</v>
      </c>
      <c r="I1126" t="s">
        <v>1124</v>
      </c>
      <c r="J1126" t="s">
        <v>1125</v>
      </c>
      <c r="K1126" t="s">
        <v>1126</v>
      </c>
      <c r="L1126">
        <v>1368</v>
      </c>
      <c r="N1126">
        <v>1011</v>
      </c>
      <c r="O1126" t="s">
        <v>988</v>
      </c>
      <c r="P1126" t="s">
        <v>988</v>
      </c>
      <c r="Q1126">
        <v>1</v>
      </c>
      <c r="X1126">
        <v>3.65</v>
      </c>
      <c r="Y1126">
        <v>0</v>
      </c>
      <c r="Z1126">
        <v>7.15</v>
      </c>
      <c r="AA1126">
        <v>0.09</v>
      </c>
      <c r="AB1126">
        <v>0</v>
      </c>
      <c r="AC1126">
        <v>0</v>
      </c>
      <c r="AD1126">
        <v>1</v>
      </c>
      <c r="AE1126">
        <v>0</v>
      </c>
      <c r="AF1126" t="s">
        <v>3</v>
      </c>
      <c r="AG1126">
        <v>3.65</v>
      </c>
      <c r="AH1126">
        <v>2</v>
      </c>
      <c r="AI1126">
        <v>35387121</v>
      </c>
      <c r="AJ1126">
        <v>1126</v>
      </c>
      <c r="AK1126">
        <v>0</v>
      </c>
      <c r="AL1126">
        <v>0</v>
      </c>
      <c r="AM1126">
        <v>0</v>
      </c>
      <c r="AN1126">
        <v>0</v>
      </c>
      <c r="AO1126">
        <v>0</v>
      </c>
      <c r="AP1126">
        <v>0</v>
      </c>
      <c r="AQ1126">
        <v>0</v>
      </c>
      <c r="AR1126">
        <v>0</v>
      </c>
    </row>
    <row r="1127" spans="1:44" x14ac:dyDescent="0.2">
      <c r="A1127">
        <f>ROW(Source!A3418)</f>
        <v>3418</v>
      </c>
      <c r="B1127">
        <v>35387130</v>
      </c>
      <c r="C1127">
        <v>35387127</v>
      </c>
      <c r="D1127">
        <v>35111398</v>
      </c>
      <c r="E1127">
        <v>15872964</v>
      </c>
      <c r="F1127">
        <v>1</v>
      </c>
      <c r="G1127">
        <v>15872964</v>
      </c>
      <c r="H1127">
        <v>1</v>
      </c>
      <c r="I1127" t="s">
        <v>982</v>
      </c>
      <c r="J1127" t="s">
        <v>3</v>
      </c>
      <c r="K1127" t="s">
        <v>983</v>
      </c>
      <c r="L1127">
        <v>1191</v>
      </c>
      <c r="N1127">
        <v>1013</v>
      </c>
      <c r="O1127" t="s">
        <v>984</v>
      </c>
      <c r="P1127" t="s">
        <v>984</v>
      </c>
      <c r="Q1127">
        <v>1</v>
      </c>
      <c r="X1127">
        <v>42.81</v>
      </c>
      <c r="Y1127">
        <v>0</v>
      </c>
      <c r="Z1127">
        <v>0</v>
      </c>
      <c r="AA1127">
        <v>0</v>
      </c>
      <c r="AB1127">
        <v>0</v>
      </c>
      <c r="AC1127">
        <v>0</v>
      </c>
      <c r="AD1127">
        <v>1</v>
      </c>
      <c r="AE1127">
        <v>1</v>
      </c>
      <c r="AF1127" t="s">
        <v>3</v>
      </c>
      <c r="AG1127">
        <v>42.81</v>
      </c>
      <c r="AH1127">
        <v>2</v>
      </c>
      <c r="AI1127">
        <v>35387128</v>
      </c>
      <c r="AJ1127">
        <v>1127</v>
      </c>
      <c r="AK1127">
        <v>0</v>
      </c>
      <c r="AL1127">
        <v>0</v>
      </c>
      <c r="AM1127">
        <v>0</v>
      </c>
      <c r="AN1127">
        <v>0</v>
      </c>
      <c r="AO1127">
        <v>0</v>
      </c>
      <c r="AP1127">
        <v>0</v>
      </c>
      <c r="AQ1127">
        <v>0</v>
      </c>
      <c r="AR1127">
        <v>0</v>
      </c>
    </row>
    <row r="1128" spans="1:44" x14ac:dyDescent="0.2">
      <c r="A1128">
        <f>ROW(Source!A3418)</f>
        <v>3418</v>
      </c>
      <c r="B1128">
        <v>35387131</v>
      </c>
      <c r="C1128">
        <v>35387127</v>
      </c>
      <c r="D1128">
        <v>35113206</v>
      </c>
      <c r="E1128">
        <v>1</v>
      </c>
      <c r="F1128">
        <v>1</v>
      </c>
      <c r="G1128">
        <v>15872964</v>
      </c>
      <c r="H1128">
        <v>2</v>
      </c>
      <c r="I1128" t="s">
        <v>989</v>
      </c>
      <c r="J1128" t="s">
        <v>990</v>
      </c>
      <c r="K1128" t="s">
        <v>991</v>
      </c>
      <c r="L1128">
        <v>1368</v>
      </c>
      <c r="N1128">
        <v>1011</v>
      </c>
      <c r="O1128" t="s">
        <v>988</v>
      </c>
      <c r="P1128" t="s">
        <v>988</v>
      </c>
      <c r="Q1128">
        <v>1</v>
      </c>
      <c r="X1128">
        <v>6.9</v>
      </c>
      <c r="Y1128">
        <v>0</v>
      </c>
      <c r="Z1128">
        <v>4.72</v>
      </c>
      <c r="AA1128">
        <v>0.1</v>
      </c>
      <c r="AB1128">
        <v>0</v>
      </c>
      <c r="AC1128">
        <v>0</v>
      </c>
      <c r="AD1128">
        <v>1</v>
      </c>
      <c r="AE1128">
        <v>0</v>
      </c>
      <c r="AF1128" t="s">
        <v>3</v>
      </c>
      <c r="AG1128">
        <v>6.9</v>
      </c>
      <c r="AH1128">
        <v>2</v>
      </c>
      <c r="AI1128">
        <v>35387129</v>
      </c>
      <c r="AJ1128">
        <v>1128</v>
      </c>
      <c r="AK1128">
        <v>0</v>
      </c>
      <c r="AL1128">
        <v>0</v>
      </c>
      <c r="AM1128">
        <v>0</v>
      </c>
      <c r="AN1128">
        <v>0</v>
      </c>
      <c r="AO1128">
        <v>0</v>
      </c>
      <c r="AP1128">
        <v>0</v>
      </c>
      <c r="AQ1128">
        <v>0</v>
      </c>
      <c r="AR1128">
        <v>0</v>
      </c>
    </row>
    <row r="1129" spans="1:44" x14ac:dyDescent="0.2">
      <c r="A1129">
        <f>ROW(Source!A3419)</f>
        <v>3419</v>
      </c>
      <c r="B1129">
        <v>35387135</v>
      </c>
      <c r="C1129">
        <v>35387132</v>
      </c>
      <c r="D1129">
        <v>35111398</v>
      </c>
      <c r="E1129">
        <v>15872964</v>
      </c>
      <c r="F1129">
        <v>1</v>
      </c>
      <c r="G1129">
        <v>15872964</v>
      </c>
      <c r="H1129">
        <v>1</v>
      </c>
      <c r="I1129" t="s">
        <v>982</v>
      </c>
      <c r="J1129" t="s">
        <v>3</v>
      </c>
      <c r="K1129" t="s">
        <v>983</v>
      </c>
      <c r="L1129">
        <v>1191</v>
      </c>
      <c r="N1129">
        <v>1013</v>
      </c>
      <c r="O1129" t="s">
        <v>984</v>
      </c>
      <c r="P1129" t="s">
        <v>984</v>
      </c>
      <c r="Q1129">
        <v>1</v>
      </c>
      <c r="X1129">
        <v>39.22</v>
      </c>
      <c r="Y1129">
        <v>0</v>
      </c>
      <c r="Z1129">
        <v>0</v>
      </c>
      <c r="AA1129">
        <v>0</v>
      </c>
      <c r="AB1129">
        <v>0</v>
      </c>
      <c r="AC1129">
        <v>0</v>
      </c>
      <c r="AD1129">
        <v>1</v>
      </c>
      <c r="AE1129">
        <v>1</v>
      </c>
      <c r="AF1129" t="s">
        <v>3</v>
      </c>
      <c r="AG1129">
        <v>39.22</v>
      </c>
      <c r="AH1129">
        <v>2</v>
      </c>
      <c r="AI1129">
        <v>35387133</v>
      </c>
      <c r="AJ1129">
        <v>1129</v>
      </c>
      <c r="AK1129">
        <v>0</v>
      </c>
      <c r="AL1129">
        <v>0</v>
      </c>
      <c r="AM1129">
        <v>0</v>
      </c>
      <c r="AN1129">
        <v>0</v>
      </c>
      <c r="AO1129">
        <v>0</v>
      </c>
      <c r="AP1129">
        <v>0</v>
      </c>
      <c r="AQ1129">
        <v>0</v>
      </c>
      <c r="AR1129">
        <v>0</v>
      </c>
    </row>
    <row r="1130" spans="1:44" x14ac:dyDescent="0.2">
      <c r="A1130">
        <f>ROW(Source!A3419)</f>
        <v>3419</v>
      </c>
      <c r="B1130">
        <v>35387136</v>
      </c>
      <c r="C1130">
        <v>35387132</v>
      </c>
      <c r="D1130">
        <v>35113206</v>
      </c>
      <c r="E1130">
        <v>1</v>
      </c>
      <c r="F1130">
        <v>1</v>
      </c>
      <c r="G1130">
        <v>15872964</v>
      </c>
      <c r="H1130">
        <v>2</v>
      </c>
      <c r="I1130" t="s">
        <v>989</v>
      </c>
      <c r="J1130" t="s">
        <v>990</v>
      </c>
      <c r="K1130" t="s">
        <v>991</v>
      </c>
      <c r="L1130">
        <v>1368</v>
      </c>
      <c r="N1130">
        <v>1011</v>
      </c>
      <c r="O1130" t="s">
        <v>988</v>
      </c>
      <c r="P1130" t="s">
        <v>988</v>
      </c>
      <c r="Q1130">
        <v>1</v>
      </c>
      <c r="X1130">
        <v>6.9</v>
      </c>
      <c r="Y1130">
        <v>0</v>
      </c>
      <c r="Z1130">
        <v>4.72</v>
      </c>
      <c r="AA1130">
        <v>0.1</v>
      </c>
      <c r="AB1130">
        <v>0</v>
      </c>
      <c r="AC1130">
        <v>0</v>
      </c>
      <c r="AD1130">
        <v>1</v>
      </c>
      <c r="AE1130">
        <v>0</v>
      </c>
      <c r="AF1130" t="s">
        <v>3</v>
      </c>
      <c r="AG1130">
        <v>6.9</v>
      </c>
      <c r="AH1130">
        <v>2</v>
      </c>
      <c r="AI1130">
        <v>35387134</v>
      </c>
      <c r="AJ1130">
        <v>1130</v>
      </c>
      <c r="AK1130">
        <v>0</v>
      </c>
      <c r="AL1130">
        <v>0</v>
      </c>
      <c r="AM1130">
        <v>0</v>
      </c>
      <c r="AN1130">
        <v>0</v>
      </c>
      <c r="AO1130">
        <v>0</v>
      </c>
      <c r="AP1130">
        <v>0</v>
      </c>
      <c r="AQ1130">
        <v>0</v>
      </c>
      <c r="AR1130">
        <v>0</v>
      </c>
    </row>
    <row r="1131" spans="1:44" x14ac:dyDescent="0.2">
      <c r="A1131">
        <f>ROW(Source!A3420)</f>
        <v>3420</v>
      </c>
      <c r="B1131">
        <v>35387139</v>
      </c>
      <c r="C1131">
        <v>35387137</v>
      </c>
      <c r="D1131">
        <v>35111398</v>
      </c>
      <c r="E1131">
        <v>15872964</v>
      </c>
      <c r="F1131">
        <v>1</v>
      </c>
      <c r="G1131">
        <v>15872964</v>
      </c>
      <c r="H1131">
        <v>1</v>
      </c>
      <c r="I1131" t="s">
        <v>982</v>
      </c>
      <c r="J1131" t="s">
        <v>3</v>
      </c>
      <c r="K1131" t="s">
        <v>983</v>
      </c>
      <c r="L1131">
        <v>1191</v>
      </c>
      <c r="N1131">
        <v>1013</v>
      </c>
      <c r="O1131" t="s">
        <v>984</v>
      </c>
      <c r="P1131" t="s">
        <v>984</v>
      </c>
      <c r="Q1131">
        <v>1</v>
      </c>
      <c r="X1131">
        <v>34.630000000000003</v>
      </c>
      <c r="Y1131">
        <v>0</v>
      </c>
      <c r="Z1131">
        <v>0</v>
      </c>
      <c r="AA1131">
        <v>0</v>
      </c>
      <c r="AB1131">
        <v>0</v>
      </c>
      <c r="AC1131">
        <v>0</v>
      </c>
      <c r="AD1131">
        <v>1</v>
      </c>
      <c r="AE1131">
        <v>1</v>
      </c>
      <c r="AF1131" t="s">
        <v>3</v>
      </c>
      <c r="AG1131">
        <v>34.630000000000003</v>
      </c>
      <c r="AH1131">
        <v>2</v>
      </c>
      <c r="AI1131">
        <v>35387138</v>
      </c>
      <c r="AJ1131">
        <v>1131</v>
      </c>
      <c r="AK1131">
        <v>0</v>
      </c>
      <c r="AL1131">
        <v>0</v>
      </c>
      <c r="AM1131">
        <v>0</v>
      </c>
      <c r="AN1131">
        <v>0</v>
      </c>
      <c r="AO1131">
        <v>0</v>
      </c>
      <c r="AP1131">
        <v>0</v>
      </c>
      <c r="AQ1131">
        <v>0</v>
      </c>
      <c r="AR1131">
        <v>0</v>
      </c>
    </row>
    <row r="1132" spans="1:44" x14ac:dyDescent="0.2">
      <c r="A1132">
        <f>ROW(Source!A3421)</f>
        <v>3421</v>
      </c>
      <c r="B1132">
        <v>35387154</v>
      </c>
      <c r="C1132">
        <v>35387140</v>
      </c>
      <c r="D1132">
        <v>35111398</v>
      </c>
      <c r="E1132">
        <v>15872964</v>
      </c>
      <c r="F1132">
        <v>1</v>
      </c>
      <c r="G1132">
        <v>15872964</v>
      </c>
      <c r="H1132">
        <v>1</v>
      </c>
      <c r="I1132" t="s">
        <v>982</v>
      </c>
      <c r="J1132" t="s">
        <v>3</v>
      </c>
      <c r="K1132" t="s">
        <v>983</v>
      </c>
      <c r="L1132">
        <v>1191</v>
      </c>
      <c r="N1132">
        <v>1013</v>
      </c>
      <c r="O1132" t="s">
        <v>984</v>
      </c>
      <c r="P1132" t="s">
        <v>984</v>
      </c>
      <c r="Q1132">
        <v>1</v>
      </c>
      <c r="X1132">
        <v>38.86</v>
      </c>
      <c r="Y1132">
        <v>0</v>
      </c>
      <c r="Z1132">
        <v>0</v>
      </c>
      <c r="AA1132">
        <v>0</v>
      </c>
      <c r="AB1132">
        <v>0</v>
      </c>
      <c r="AC1132">
        <v>0</v>
      </c>
      <c r="AD1132">
        <v>1</v>
      </c>
      <c r="AE1132">
        <v>1</v>
      </c>
      <c r="AF1132" t="s">
        <v>3</v>
      </c>
      <c r="AG1132">
        <v>38.86</v>
      </c>
      <c r="AH1132">
        <v>2</v>
      </c>
      <c r="AI1132">
        <v>35387141</v>
      </c>
      <c r="AJ1132">
        <v>1132</v>
      </c>
      <c r="AK1132">
        <v>0</v>
      </c>
      <c r="AL1132">
        <v>0</v>
      </c>
      <c r="AM1132">
        <v>0</v>
      </c>
      <c r="AN1132">
        <v>0</v>
      </c>
      <c r="AO1132">
        <v>0</v>
      </c>
      <c r="AP1132">
        <v>0</v>
      </c>
      <c r="AQ1132">
        <v>0</v>
      </c>
      <c r="AR1132">
        <v>0</v>
      </c>
    </row>
    <row r="1133" spans="1:44" x14ac:dyDescent="0.2">
      <c r="A1133">
        <f>ROW(Source!A3421)</f>
        <v>3421</v>
      </c>
      <c r="B1133">
        <v>35387155</v>
      </c>
      <c r="C1133">
        <v>35387140</v>
      </c>
      <c r="D1133">
        <v>35113133</v>
      </c>
      <c r="E1133">
        <v>1</v>
      </c>
      <c r="F1133">
        <v>1</v>
      </c>
      <c r="G1133">
        <v>15872964</v>
      </c>
      <c r="H1133">
        <v>2</v>
      </c>
      <c r="I1133" t="s">
        <v>985</v>
      </c>
      <c r="J1133" t="s">
        <v>986</v>
      </c>
      <c r="K1133" t="s">
        <v>987</v>
      </c>
      <c r="L1133">
        <v>1368</v>
      </c>
      <c r="N1133">
        <v>1011</v>
      </c>
      <c r="O1133" t="s">
        <v>988</v>
      </c>
      <c r="P1133" t="s">
        <v>988</v>
      </c>
      <c r="Q1133">
        <v>1</v>
      </c>
      <c r="X1133">
        <v>9.1</v>
      </c>
      <c r="Y1133">
        <v>0</v>
      </c>
      <c r="Z1133">
        <v>5.13</v>
      </c>
      <c r="AA1133">
        <v>7.0000000000000007E-2</v>
      </c>
      <c r="AB1133">
        <v>0</v>
      </c>
      <c r="AC1133">
        <v>0</v>
      </c>
      <c r="AD1133">
        <v>1</v>
      </c>
      <c r="AE1133">
        <v>0</v>
      </c>
      <c r="AF1133" t="s">
        <v>3</v>
      </c>
      <c r="AG1133">
        <v>9.1</v>
      </c>
      <c r="AH1133">
        <v>2</v>
      </c>
      <c r="AI1133">
        <v>35387142</v>
      </c>
      <c r="AJ1133">
        <v>1133</v>
      </c>
      <c r="AK1133">
        <v>0</v>
      </c>
      <c r="AL1133">
        <v>0</v>
      </c>
      <c r="AM1133">
        <v>0</v>
      </c>
      <c r="AN1133">
        <v>0</v>
      </c>
      <c r="AO1133">
        <v>0</v>
      </c>
      <c r="AP1133">
        <v>0</v>
      </c>
      <c r="AQ1133">
        <v>0</v>
      </c>
      <c r="AR1133">
        <v>0</v>
      </c>
    </row>
    <row r="1134" spans="1:44" x14ac:dyDescent="0.2">
      <c r="A1134">
        <f>ROW(Source!A3421)</f>
        <v>3421</v>
      </c>
      <c r="B1134">
        <v>35387156</v>
      </c>
      <c r="C1134">
        <v>35387140</v>
      </c>
      <c r="D1134">
        <v>35113206</v>
      </c>
      <c r="E1134">
        <v>1</v>
      </c>
      <c r="F1134">
        <v>1</v>
      </c>
      <c r="G1134">
        <v>15872964</v>
      </c>
      <c r="H1134">
        <v>2</v>
      </c>
      <c r="I1134" t="s">
        <v>989</v>
      </c>
      <c r="J1134" t="s">
        <v>990</v>
      </c>
      <c r="K1134" t="s">
        <v>991</v>
      </c>
      <c r="L1134">
        <v>1368</v>
      </c>
      <c r="N1134">
        <v>1011</v>
      </c>
      <c r="O1134" t="s">
        <v>988</v>
      </c>
      <c r="P1134" t="s">
        <v>988</v>
      </c>
      <c r="Q1134">
        <v>1</v>
      </c>
      <c r="X1134">
        <v>0.15</v>
      </c>
      <c r="Y1134">
        <v>0</v>
      </c>
      <c r="Z1134">
        <v>4.72</v>
      </c>
      <c r="AA1134">
        <v>0.1</v>
      </c>
      <c r="AB1134">
        <v>0</v>
      </c>
      <c r="AC1134">
        <v>0</v>
      </c>
      <c r="AD1134">
        <v>1</v>
      </c>
      <c r="AE1134">
        <v>0</v>
      </c>
      <c r="AF1134" t="s">
        <v>3</v>
      </c>
      <c r="AG1134">
        <v>0.15</v>
      </c>
      <c r="AH1134">
        <v>2</v>
      </c>
      <c r="AI1134">
        <v>35387143</v>
      </c>
      <c r="AJ1134">
        <v>1134</v>
      </c>
      <c r="AK1134">
        <v>0</v>
      </c>
      <c r="AL1134">
        <v>0</v>
      </c>
      <c r="AM1134">
        <v>0</v>
      </c>
      <c r="AN1134">
        <v>0</v>
      </c>
      <c r="AO1134">
        <v>0</v>
      </c>
      <c r="AP1134">
        <v>0</v>
      </c>
      <c r="AQ1134">
        <v>0</v>
      </c>
      <c r="AR1134">
        <v>0</v>
      </c>
    </row>
    <row r="1135" spans="1:44" x14ac:dyDescent="0.2">
      <c r="A1135">
        <f>ROW(Source!A3421)</f>
        <v>3421</v>
      </c>
      <c r="B1135">
        <v>35387157</v>
      </c>
      <c r="C1135">
        <v>35387140</v>
      </c>
      <c r="D1135">
        <v>35113368</v>
      </c>
      <c r="E1135">
        <v>1</v>
      </c>
      <c r="F1135">
        <v>1</v>
      </c>
      <c r="G1135">
        <v>15872964</v>
      </c>
      <c r="H1135">
        <v>3</v>
      </c>
      <c r="I1135" t="s">
        <v>1087</v>
      </c>
      <c r="J1135" t="s">
        <v>1088</v>
      </c>
      <c r="K1135" t="s">
        <v>1089</v>
      </c>
      <c r="L1135">
        <v>1354</v>
      </c>
      <c r="N1135">
        <v>1010</v>
      </c>
      <c r="O1135" t="s">
        <v>52</v>
      </c>
      <c r="P1135" t="s">
        <v>52</v>
      </c>
      <c r="Q1135">
        <v>1</v>
      </c>
      <c r="X1135">
        <v>2</v>
      </c>
      <c r="Y1135">
        <v>1415.18</v>
      </c>
      <c r="Z1135">
        <v>0</v>
      </c>
      <c r="AA1135">
        <v>0</v>
      </c>
      <c r="AB1135">
        <v>0</v>
      </c>
      <c r="AC1135">
        <v>0</v>
      </c>
      <c r="AD1135">
        <v>1</v>
      </c>
      <c r="AE1135">
        <v>0</v>
      </c>
      <c r="AF1135" t="s">
        <v>3</v>
      </c>
      <c r="AG1135">
        <v>2</v>
      </c>
      <c r="AH1135">
        <v>2</v>
      </c>
      <c r="AI1135">
        <v>35387144</v>
      </c>
      <c r="AJ1135">
        <v>1135</v>
      </c>
      <c r="AK1135">
        <v>0</v>
      </c>
      <c r="AL1135">
        <v>0</v>
      </c>
      <c r="AM1135">
        <v>0</v>
      </c>
      <c r="AN1135">
        <v>0</v>
      </c>
      <c r="AO1135">
        <v>0</v>
      </c>
      <c r="AP1135">
        <v>0</v>
      </c>
      <c r="AQ1135">
        <v>0</v>
      </c>
      <c r="AR1135">
        <v>0</v>
      </c>
    </row>
    <row r="1136" spans="1:44" x14ac:dyDescent="0.2">
      <c r="A1136">
        <f>ROW(Source!A3421)</f>
        <v>3421</v>
      </c>
      <c r="B1136">
        <v>35387158</v>
      </c>
      <c r="C1136">
        <v>35387140</v>
      </c>
      <c r="D1136">
        <v>35114359</v>
      </c>
      <c r="E1136">
        <v>1</v>
      </c>
      <c r="F1136">
        <v>1</v>
      </c>
      <c r="G1136">
        <v>15872964</v>
      </c>
      <c r="H1136">
        <v>3</v>
      </c>
      <c r="I1136" t="s">
        <v>992</v>
      </c>
      <c r="J1136" t="s">
        <v>993</v>
      </c>
      <c r="K1136" t="s">
        <v>994</v>
      </c>
      <c r="L1136">
        <v>1348</v>
      </c>
      <c r="N1136">
        <v>1009</v>
      </c>
      <c r="O1136" t="s">
        <v>995</v>
      </c>
      <c r="P1136" t="s">
        <v>995</v>
      </c>
      <c r="Q1136">
        <v>1000</v>
      </c>
      <c r="X1136">
        <v>7.3999999999999999E-4</v>
      </c>
      <c r="Y1136">
        <v>190540.34</v>
      </c>
      <c r="Z1136">
        <v>0</v>
      </c>
      <c r="AA1136">
        <v>0</v>
      </c>
      <c r="AB1136">
        <v>0</v>
      </c>
      <c r="AC1136">
        <v>0</v>
      </c>
      <c r="AD1136">
        <v>1</v>
      </c>
      <c r="AE1136">
        <v>0</v>
      </c>
      <c r="AF1136" t="s">
        <v>3</v>
      </c>
      <c r="AG1136">
        <v>7.3999999999999999E-4</v>
      </c>
      <c r="AH1136">
        <v>2</v>
      </c>
      <c r="AI1136">
        <v>35387145</v>
      </c>
      <c r="AJ1136">
        <v>1136</v>
      </c>
      <c r="AK1136">
        <v>0</v>
      </c>
      <c r="AL1136">
        <v>0</v>
      </c>
      <c r="AM1136">
        <v>0</v>
      </c>
      <c r="AN1136">
        <v>0</v>
      </c>
      <c r="AO1136">
        <v>0</v>
      </c>
      <c r="AP1136">
        <v>0</v>
      </c>
      <c r="AQ1136">
        <v>0</v>
      </c>
      <c r="AR1136">
        <v>0</v>
      </c>
    </row>
    <row r="1137" spans="1:44" x14ac:dyDescent="0.2">
      <c r="A1137">
        <f>ROW(Source!A3421)</f>
        <v>3421</v>
      </c>
      <c r="B1137">
        <v>35387159</v>
      </c>
      <c r="C1137">
        <v>35387140</v>
      </c>
      <c r="D1137">
        <v>35114332</v>
      </c>
      <c r="E1137">
        <v>1</v>
      </c>
      <c r="F1137">
        <v>1</v>
      </c>
      <c r="G1137">
        <v>15872964</v>
      </c>
      <c r="H1137">
        <v>3</v>
      </c>
      <c r="I1137" t="s">
        <v>996</v>
      </c>
      <c r="J1137" t="s">
        <v>997</v>
      </c>
      <c r="K1137" t="s">
        <v>998</v>
      </c>
      <c r="L1137">
        <v>1355</v>
      </c>
      <c r="N1137">
        <v>1010</v>
      </c>
      <c r="O1137" t="s">
        <v>18</v>
      </c>
      <c r="P1137" t="s">
        <v>18</v>
      </c>
      <c r="Q1137">
        <v>100</v>
      </c>
      <c r="X1137">
        <v>4</v>
      </c>
      <c r="Y1137">
        <v>997.35</v>
      </c>
      <c r="Z1137">
        <v>0</v>
      </c>
      <c r="AA1137">
        <v>0</v>
      </c>
      <c r="AB1137">
        <v>0</v>
      </c>
      <c r="AC1137">
        <v>0</v>
      </c>
      <c r="AD1137">
        <v>1</v>
      </c>
      <c r="AE1137">
        <v>0</v>
      </c>
      <c r="AF1137" t="s">
        <v>3</v>
      </c>
      <c r="AG1137">
        <v>4</v>
      </c>
      <c r="AH1137">
        <v>2</v>
      </c>
      <c r="AI1137">
        <v>35387146</v>
      </c>
      <c r="AJ1137">
        <v>1137</v>
      </c>
      <c r="AK1137">
        <v>0</v>
      </c>
      <c r="AL1137">
        <v>0</v>
      </c>
      <c r="AM1137">
        <v>0</v>
      </c>
      <c r="AN1137">
        <v>0</v>
      </c>
      <c r="AO1137">
        <v>0</v>
      </c>
      <c r="AP1137">
        <v>0</v>
      </c>
      <c r="AQ1137">
        <v>0</v>
      </c>
      <c r="AR1137">
        <v>0</v>
      </c>
    </row>
    <row r="1138" spans="1:44" x14ac:dyDescent="0.2">
      <c r="A1138">
        <f>ROW(Source!A3421)</f>
        <v>3421</v>
      </c>
      <c r="B1138">
        <v>35387160</v>
      </c>
      <c r="C1138">
        <v>35387140</v>
      </c>
      <c r="D1138">
        <v>35116002</v>
      </c>
      <c r="E1138">
        <v>1</v>
      </c>
      <c r="F1138">
        <v>1</v>
      </c>
      <c r="G1138">
        <v>15872964</v>
      </c>
      <c r="H1138">
        <v>3</v>
      </c>
      <c r="I1138" t="s">
        <v>1090</v>
      </c>
      <c r="J1138" t="s">
        <v>1091</v>
      </c>
      <c r="K1138" t="s">
        <v>1092</v>
      </c>
      <c r="L1138">
        <v>1301</v>
      </c>
      <c r="N1138">
        <v>1003</v>
      </c>
      <c r="O1138" t="s">
        <v>1002</v>
      </c>
      <c r="P1138" t="s">
        <v>1002</v>
      </c>
      <c r="Q1138">
        <v>1</v>
      </c>
      <c r="X1138">
        <v>100</v>
      </c>
      <c r="Y1138">
        <v>658.59</v>
      </c>
      <c r="Z1138">
        <v>0</v>
      </c>
      <c r="AA1138">
        <v>0</v>
      </c>
      <c r="AB1138">
        <v>0</v>
      </c>
      <c r="AC1138">
        <v>0</v>
      </c>
      <c r="AD1138">
        <v>1</v>
      </c>
      <c r="AE1138">
        <v>0</v>
      </c>
      <c r="AF1138" t="s">
        <v>3</v>
      </c>
      <c r="AG1138">
        <v>100</v>
      </c>
      <c r="AH1138">
        <v>2</v>
      </c>
      <c r="AI1138">
        <v>35387147</v>
      </c>
      <c r="AJ1138">
        <v>1138</v>
      </c>
      <c r="AK1138">
        <v>0</v>
      </c>
      <c r="AL1138">
        <v>0</v>
      </c>
      <c r="AM1138">
        <v>0</v>
      </c>
      <c r="AN1138">
        <v>0</v>
      </c>
      <c r="AO1138">
        <v>0</v>
      </c>
      <c r="AP1138">
        <v>0</v>
      </c>
      <c r="AQ1138">
        <v>0</v>
      </c>
      <c r="AR1138">
        <v>0</v>
      </c>
    </row>
    <row r="1139" spans="1:44" x14ac:dyDescent="0.2">
      <c r="A1139">
        <f>ROW(Source!A3421)</f>
        <v>3421</v>
      </c>
      <c r="B1139">
        <v>35387161</v>
      </c>
      <c r="C1139">
        <v>35387140</v>
      </c>
      <c r="D1139">
        <v>35116003</v>
      </c>
      <c r="E1139">
        <v>1</v>
      </c>
      <c r="F1139">
        <v>1</v>
      </c>
      <c r="G1139">
        <v>15872964</v>
      </c>
      <c r="H1139">
        <v>3</v>
      </c>
      <c r="I1139" t="s">
        <v>1093</v>
      </c>
      <c r="J1139" t="s">
        <v>1094</v>
      </c>
      <c r="K1139" t="s">
        <v>1095</v>
      </c>
      <c r="L1139">
        <v>1354</v>
      </c>
      <c r="N1139">
        <v>1010</v>
      </c>
      <c r="O1139" t="s">
        <v>52</v>
      </c>
      <c r="P1139" t="s">
        <v>52</v>
      </c>
      <c r="Q1139">
        <v>1</v>
      </c>
      <c r="X1139">
        <v>15</v>
      </c>
      <c r="Y1139">
        <v>153.13</v>
      </c>
      <c r="Z1139">
        <v>0</v>
      </c>
      <c r="AA1139">
        <v>0</v>
      </c>
      <c r="AB1139">
        <v>0</v>
      </c>
      <c r="AC1139">
        <v>0</v>
      </c>
      <c r="AD1139">
        <v>1</v>
      </c>
      <c r="AE1139">
        <v>0</v>
      </c>
      <c r="AF1139" t="s">
        <v>3</v>
      </c>
      <c r="AG1139">
        <v>15</v>
      </c>
      <c r="AH1139">
        <v>2</v>
      </c>
      <c r="AI1139">
        <v>35387148</v>
      </c>
      <c r="AJ1139">
        <v>1139</v>
      </c>
      <c r="AK1139">
        <v>0</v>
      </c>
      <c r="AL1139">
        <v>0</v>
      </c>
      <c r="AM1139">
        <v>0</v>
      </c>
      <c r="AN1139">
        <v>0</v>
      </c>
      <c r="AO1139">
        <v>0</v>
      </c>
      <c r="AP1139">
        <v>0</v>
      </c>
      <c r="AQ1139">
        <v>0</v>
      </c>
      <c r="AR1139">
        <v>0</v>
      </c>
    </row>
    <row r="1140" spans="1:44" x14ac:dyDescent="0.2">
      <c r="A1140">
        <f>ROW(Source!A3421)</f>
        <v>3421</v>
      </c>
      <c r="B1140">
        <v>35387162</v>
      </c>
      <c r="C1140">
        <v>35387140</v>
      </c>
      <c r="D1140">
        <v>35116004</v>
      </c>
      <c r="E1140">
        <v>1</v>
      </c>
      <c r="F1140">
        <v>1</v>
      </c>
      <c r="G1140">
        <v>15872964</v>
      </c>
      <c r="H1140">
        <v>3</v>
      </c>
      <c r="I1140" t="s">
        <v>1096</v>
      </c>
      <c r="J1140" t="s">
        <v>1097</v>
      </c>
      <c r="K1140" t="s">
        <v>1098</v>
      </c>
      <c r="L1140">
        <v>1354</v>
      </c>
      <c r="N1140">
        <v>1010</v>
      </c>
      <c r="O1140" t="s">
        <v>52</v>
      </c>
      <c r="P1140" t="s">
        <v>52</v>
      </c>
      <c r="Q1140">
        <v>1</v>
      </c>
      <c r="X1140">
        <v>4</v>
      </c>
      <c r="Y1140">
        <v>172.42</v>
      </c>
      <c r="Z1140">
        <v>0</v>
      </c>
      <c r="AA1140">
        <v>0</v>
      </c>
      <c r="AB1140">
        <v>0</v>
      </c>
      <c r="AC1140">
        <v>0</v>
      </c>
      <c r="AD1140">
        <v>1</v>
      </c>
      <c r="AE1140">
        <v>0</v>
      </c>
      <c r="AF1140" t="s">
        <v>3</v>
      </c>
      <c r="AG1140">
        <v>4</v>
      </c>
      <c r="AH1140">
        <v>2</v>
      </c>
      <c r="AI1140">
        <v>35387149</v>
      </c>
      <c r="AJ1140">
        <v>1140</v>
      </c>
      <c r="AK1140">
        <v>0</v>
      </c>
      <c r="AL1140">
        <v>0</v>
      </c>
      <c r="AM1140">
        <v>0</v>
      </c>
      <c r="AN1140">
        <v>0</v>
      </c>
      <c r="AO1140">
        <v>0</v>
      </c>
      <c r="AP1140">
        <v>0</v>
      </c>
      <c r="AQ1140">
        <v>0</v>
      </c>
      <c r="AR1140">
        <v>0</v>
      </c>
    </row>
    <row r="1141" spans="1:44" x14ac:dyDescent="0.2">
      <c r="A1141">
        <f>ROW(Source!A3421)</f>
        <v>3421</v>
      </c>
      <c r="B1141">
        <v>35387163</v>
      </c>
      <c r="C1141">
        <v>35387140</v>
      </c>
      <c r="D1141">
        <v>35116005</v>
      </c>
      <c r="E1141">
        <v>1</v>
      </c>
      <c r="F1141">
        <v>1</v>
      </c>
      <c r="G1141">
        <v>15872964</v>
      </c>
      <c r="H1141">
        <v>3</v>
      </c>
      <c r="I1141" t="s">
        <v>1099</v>
      </c>
      <c r="J1141" t="s">
        <v>1100</v>
      </c>
      <c r="K1141" t="s">
        <v>1101</v>
      </c>
      <c r="L1141">
        <v>1354</v>
      </c>
      <c r="N1141">
        <v>1010</v>
      </c>
      <c r="O1141" t="s">
        <v>52</v>
      </c>
      <c r="P1141" t="s">
        <v>52</v>
      </c>
      <c r="Q1141">
        <v>1</v>
      </c>
      <c r="X1141">
        <v>4</v>
      </c>
      <c r="Y1141">
        <v>54.24</v>
      </c>
      <c r="Z1141">
        <v>0</v>
      </c>
      <c r="AA1141">
        <v>0</v>
      </c>
      <c r="AB1141">
        <v>0</v>
      </c>
      <c r="AC1141">
        <v>0</v>
      </c>
      <c r="AD1141">
        <v>1</v>
      </c>
      <c r="AE1141">
        <v>0</v>
      </c>
      <c r="AF1141" t="s">
        <v>3</v>
      </c>
      <c r="AG1141">
        <v>4</v>
      </c>
      <c r="AH1141">
        <v>2</v>
      </c>
      <c r="AI1141">
        <v>35387150</v>
      </c>
      <c r="AJ1141">
        <v>1141</v>
      </c>
      <c r="AK1141">
        <v>0</v>
      </c>
      <c r="AL1141">
        <v>0</v>
      </c>
      <c r="AM1141">
        <v>0</v>
      </c>
      <c r="AN1141">
        <v>0</v>
      </c>
      <c r="AO1141">
        <v>0</v>
      </c>
      <c r="AP1141">
        <v>0</v>
      </c>
      <c r="AQ1141">
        <v>0</v>
      </c>
      <c r="AR1141">
        <v>0</v>
      </c>
    </row>
    <row r="1142" spans="1:44" x14ac:dyDescent="0.2">
      <c r="A1142">
        <f>ROW(Source!A3421)</f>
        <v>3421</v>
      </c>
      <c r="B1142">
        <v>35387164</v>
      </c>
      <c r="C1142">
        <v>35387140</v>
      </c>
      <c r="D1142">
        <v>35116007</v>
      </c>
      <c r="E1142">
        <v>1</v>
      </c>
      <c r="F1142">
        <v>1</v>
      </c>
      <c r="G1142">
        <v>15872964</v>
      </c>
      <c r="H1142">
        <v>3</v>
      </c>
      <c r="I1142" t="s">
        <v>1102</v>
      </c>
      <c r="J1142" t="s">
        <v>1103</v>
      </c>
      <c r="K1142" t="s">
        <v>1104</v>
      </c>
      <c r="L1142">
        <v>1354</v>
      </c>
      <c r="N1142">
        <v>1010</v>
      </c>
      <c r="O1142" t="s">
        <v>52</v>
      </c>
      <c r="P1142" t="s">
        <v>52</v>
      </c>
      <c r="Q1142">
        <v>1</v>
      </c>
      <c r="X1142">
        <v>2</v>
      </c>
      <c r="Y1142">
        <v>666.11</v>
      </c>
      <c r="Z1142">
        <v>0</v>
      </c>
      <c r="AA1142">
        <v>0</v>
      </c>
      <c r="AB1142">
        <v>0</v>
      </c>
      <c r="AC1142">
        <v>0</v>
      </c>
      <c r="AD1142">
        <v>1</v>
      </c>
      <c r="AE1142">
        <v>0</v>
      </c>
      <c r="AF1142" t="s">
        <v>3</v>
      </c>
      <c r="AG1142">
        <v>2</v>
      </c>
      <c r="AH1142">
        <v>2</v>
      </c>
      <c r="AI1142">
        <v>35387151</v>
      </c>
      <c r="AJ1142">
        <v>1142</v>
      </c>
      <c r="AK1142">
        <v>0</v>
      </c>
      <c r="AL1142">
        <v>0</v>
      </c>
      <c r="AM1142">
        <v>0</v>
      </c>
      <c r="AN1142">
        <v>0</v>
      </c>
      <c r="AO1142">
        <v>0</v>
      </c>
      <c r="AP1142">
        <v>0</v>
      </c>
      <c r="AQ1142">
        <v>0</v>
      </c>
      <c r="AR1142">
        <v>0</v>
      </c>
    </row>
    <row r="1143" spans="1:44" x14ac:dyDescent="0.2">
      <c r="A1143">
        <f>ROW(Source!A3421)</f>
        <v>3421</v>
      </c>
      <c r="B1143">
        <v>35387165</v>
      </c>
      <c r="C1143">
        <v>35387140</v>
      </c>
      <c r="D1143">
        <v>35116008</v>
      </c>
      <c r="E1143">
        <v>1</v>
      </c>
      <c r="F1143">
        <v>1</v>
      </c>
      <c r="G1143">
        <v>15872964</v>
      </c>
      <c r="H1143">
        <v>3</v>
      </c>
      <c r="I1143" t="s">
        <v>1105</v>
      </c>
      <c r="J1143" t="s">
        <v>1106</v>
      </c>
      <c r="K1143" t="s">
        <v>1107</v>
      </c>
      <c r="L1143">
        <v>1354</v>
      </c>
      <c r="N1143">
        <v>1010</v>
      </c>
      <c r="O1143" t="s">
        <v>52</v>
      </c>
      <c r="P1143" t="s">
        <v>52</v>
      </c>
      <c r="Q1143">
        <v>1</v>
      </c>
      <c r="X1143">
        <v>15</v>
      </c>
      <c r="Y1143">
        <v>776.23</v>
      </c>
      <c r="Z1143">
        <v>0</v>
      </c>
      <c r="AA1143">
        <v>0</v>
      </c>
      <c r="AB1143">
        <v>0</v>
      </c>
      <c r="AC1143">
        <v>0</v>
      </c>
      <c r="AD1143">
        <v>1</v>
      </c>
      <c r="AE1143">
        <v>0</v>
      </c>
      <c r="AF1143" t="s">
        <v>3</v>
      </c>
      <c r="AG1143">
        <v>15</v>
      </c>
      <c r="AH1143">
        <v>2</v>
      </c>
      <c r="AI1143">
        <v>35387152</v>
      </c>
      <c r="AJ1143">
        <v>1143</v>
      </c>
      <c r="AK1143">
        <v>0</v>
      </c>
      <c r="AL1143">
        <v>0</v>
      </c>
      <c r="AM1143">
        <v>0</v>
      </c>
      <c r="AN1143">
        <v>0</v>
      </c>
      <c r="AO1143">
        <v>0</v>
      </c>
      <c r="AP1143">
        <v>0</v>
      </c>
      <c r="AQ1143">
        <v>0</v>
      </c>
      <c r="AR1143">
        <v>0</v>
      </c>
    </row>
    <row r="1144" spans="1:44" x14ac:dyDescent="0.2">
      <c r="A1144">
        <f>ROW(Source!A3421)</f>
        <v>3421</v>
      </c>
      <c r="B1144">
        <v>35387166</v>
      </c>
      <c r="C1144">
        <v>35387140</v>
      </c>
      <c r="D1144">
        <v>35116009</v>
      </c>
      <c r="E1144">
        <v>1</v>
      </c>
      <c r="F1144">
        <v>1</v>
      </c>
      <c r="G1144">
        <v>15872964</v>
      </c>
      <c r="H1144">
        <v>3</v>
      </c>
      <c r="I1144" t="s">
        <v>1108</v>
      </c>
      <c r="J1144" t="s">
        <v>1109</v>
      </c>
      <c r="K1144" t="s">
        <v>1110</v>
      </c>
      <c r="L1144">
        <v>1354</v>
      </c>
      <c r="N1144">
        <v>1010</v>
      </c>
      <c r="O1144" t="s">
        <v>52</v>
      </c>
      <c r="P1144" t="s">
        <v>52</v>
      </c>
      <c r="Q1144">
        <v>1</v>
      </c>
      <c r="X1144">
        <v>2</v>
      </c>
      <c r="Y1144">
        <v>947.75</v>
      </c>
      <c r="Z1144">
        <v>0</v>
      </c>
      <c r="AA1144">
        <v>0</v>
      </c>
      <c r="AB1144">
        <v>0</v>
      </c>
      <c r="AC1144">
        <v>0</v>
      </c>
      <c r="AD1144">
        <v>1</v>
      </c>
      <c r="AE1144">
        <v>0</v>
      </c>
      <c r="AF1144" t="s">
        <v>3</v>
      </c>
      <c r="AG1144">
        <v>2</v>
      </c>
      <c r="AH1144">
        <v>2</v>
      </c>
      <c r="AI1144">
        <v>35387153</v>
      </c>
      <c r="AJ1144">
        <v>1144</v>
      </c>
      <c r="AK1144">
        <v>0</v>
      </c>
      <c r="AL1144">
        <v>0</v>
      </c>
      <c r="AM1144">
        <v>0</v>
      </c>
      <c r="AN1144">
        <v>0</v>
      </c>
      <c r="AO1144">
        <v>0</v>
      </c>
      <c r="AP1144">
        <v>0</v>
      </c>
      <c r="AQ1144">
        <v>0</v>
      </c>
      <c r="AR1144">
        <v>0</v>
      </c>
    </row>
    <row r="1145" spans="1:44" x14ac:dyDescent="0.2">
      <c r="A1145">
        <f>ROW(Source!A3422)</f>
        <v>3422</v>
      </c>
      <c r="B1145">
        <v>35387177</v>
      </c>
      <c r="C1145">
        <v>35387167</v>
      </c>
      <c r="D1145">
        <v>35111398</v>
      </c>
      <c r="E1145">
        <v>15872964</v>
      </c>
      <c r="F1145">
        <v>1</v>
      </c>
      <c r="G1145">
        <v>15872964</v>
      </c>
      <c r="H1145">
        <v>1</v>
      </c>
      <c r="I1145" t="s">
        <v>982</v>
      </c>
      <c r="J1145" t="s">
        <v>3</v>
      </c>
      <c r="K1145" t="s">
        <v>983</v>
      </c>
      <c r="L1145">
        <v>1191</v>
      </c>
      <c r="N1145">
        <v>1013</v>
      </c>
      <c r="O1145" t="s">
        <v>984</v>
      </c>
      <c r="P1145" t="s">
        <v>984</v>
      </c>
      <c r="Q1145">
        <v>1</v>
      </c>
      <c r="X1145">
        <v>1.18</v>
      </c>
      <c r="Y1145">
        <v>0</v>
      </c>
      <c r="Z1145">
        <v>0</v>
      </c>
      <c r="AA1145">
        <v>0</v>
      </c>
      <c r="AB1145">
        <v>0</v>
      </c>
      <c r="AC1145">
        <v>0</v>
      </c>
      <c r="AD1145">
        <v>1</v>
      </c>
      <c r="AE1145">
        <v>1</v>
      </c>
      <c r="AF1145" t="s">
        <v>3</v>
      </c>
      <c r="AG1145">
        <v>1.18</v>
      </c>
      <c r="AH1145">
        <v>2</v>
      </c>
      <c r="AI1145">
        <v>35387168</v>
      </c>
      <c r="AJ1145">
        <v>1145</v>
      </c>
      <c r="AK1145">
        <v>0</v>
      </c>
      <c r="AL1145">
        <v>0</v>
      </c>
      <c r="AM1145">
        <v>0</v>
      </c>
      <c r="AN1145">
        <v>0</v>
      </c>
      <c r="AO1145">
        <v>0</v>
      </c>
      <c r="AP1145">
        <v>0</v>
      </c>
      <c r="AQ1145">
        <v>0</v>
      </c>
      <c r="AR1145">
        <v>0</v>
      </c>
    </row>
    <row r="1146" spans="1:44" x14ac:dyDescent="0.2">
      <c r="A1146">
        <f>ROW(Source!A3422)</f>
        <v>3422</v>
      </c>
      <c r="B1146">
        <v>35387178</v>
      </c>
      <c r="C1146">
        <v>35387167</v>
      </c>
      <c r="D1146">
        <v>35112486</v>
      </c>
      <c r="E1146">
        <v>1</v>
      </c>
      <c r="F1146">
        <v>1</v>
      </c>
      <c r="G1146">
        <v>15872964</v>
      </c>
      <c r="H1146">
        <v>2</v>
      </c>
      <c r="I1146" t="s">
        <v>1024</v>
      </c>
      <c r="J1146" t="s">
        <v>1025</v>
      </c>
      <c r="K1146" t="s">
        <v>1026</v>
      </c>
      <c r="L1146">
        <v>1368</v>
      </c>
      <c r="N1146">
        <v>1011</v>
      </c>
      <c r="O1146" t="s">
        <v>988</v>
      </c>
      <c r="P1146" t="s">
        <v>988</v>
      </c>
      <c r="Q1146">
        <v>1</v>
      </c>
      <c r="X1146">
        <v>0.44</v>
      </c>
      <c r="Y1146">
        <v>0</v>
      </c>
      <c r="Z1146">
        <v>2026.34</v>
      </c>
      <c r="AA1146">
        <v>1032.6099999999999</v>
      </c>
      <c r="AB1146">
        <v>0</v>
      </c>
      <c r="AC1146">
        <v>0</v>
      </c>
      <c r="AD1146">
        <v>1</v>
      </c>
      <c r="AE1146">
        <v>0</v>
      </c>
      <c r="AF1146" t="s">
        <v>3</v>
      </c>
      <c r="AG1146">
        <v>0.44</v>
      </c>
      <c r="AH1146">
        <v>2</v>
      </c>
      <c r="AI1146">
        <v>35387169</v>
      </c>
      <c r="AJ1146">
        <v>1146</v>
      </c>
      <c r="AK1146">
        <v>0</v>
      </c>
      <c r="AL1146">
        <v>0</v>
      </c>
      <c r="AM1146">
        <v>0</v>
      </c>
      <c r="AN1146">
        <v>0</v>
      </c>
      <c r="AO1146">
        <v>0</v>
      </c>
      <c r="AP1146">
        <v>0</v>
      </c>
      <c r="AQ1146">
        <v>0</v>
      </c>
      <c r="AR1146">
        <v>0</v>
      </c>
    </row>
    <row r="1147" spans="1:44" x14ac:dyDescent="0.2">
      <c r="A1147">
        <f>ROW(Source!A3422)</f>
        <v>3422</v>
      </c>
      <c r="B1147">
        <v>35387179</v>
      </c>
      <c r="C1147">
        <v>35387167</v>
      </c>
      <c r="D1147">
        <v>35115020</v>
      </c>
      <c r="E1147">
        <v>1</v>
      </c>
      <c r="F1147">
        <v>1</v>
      </c>
      <c r="G1147">
        <v>15872964</v>
      </c>
      <c r="H1147">
        <v>3</v>
      </c>
      <c r="I1147" t="s">
        <v>1027</v>
      </c>
      <c r="J1147" t="s">
        <v>1028</v>
      </c>
      <c r="K1147" t="s">
        <v>1029</v>
      </c>
      <c r="L1147">
        <v>1346</v>
      </c>
      <c r="N1147">
        <v>1009</v>
      </c>
      <c r="O1147" t="s">
        <v>1030</v>
      </c>
      <c r="P1147" t="s">
        <v>1030</v>
      </c>
      <c r="Q1147">
        <v>1</v>
      </c>
      <c r="X1147">
        <v>0.16</v>
      </c>
      <c r="Y1147">
        <v>363.22</v>
      </c>
      <c r="Z1147">
        <v>0</v>
      </c>
      <c r="AA1147">
        <v>0</v>
      </c>
      <c r="AB1147">
        <v>0</v>
      </c>
      <c r="AC1147">
        <v>0</v>
      </c>
      <c r="AD1147">
        <v>1</v>
      </c>
      <c r="AE1147">
        <v>0</v>
      </c>
      <c r="AF1147" t="s">
        <v>3</v>
      </c>
      <c r="AG1147">
        <v>0.16</v>
      </c>
      <c r="AH1147">
        <v>2</v>
      </c>
      <c r="AI1147">
        <v>35387170</v>
      </c>
      <c r="AJ1147">
        <v>1147</v>
      </c>
      <c r="AK1147">
        <v>0</v>
      </c>
      <c r="AL1147">
        <v>0</v>
      </c>
      <c r="AM1147">
        <v>0</v>
      </c>
      <c r="AN1147">
        <v>0</v>
      </c>
      <c r="AO1147">
        <v>0</v>
      </c>
      <c r="AP1147">
        <v>0</v>
      </c>
      <c r="AQ1147">
        <v>0</v>
      </c>
      <c r="AR1147">
        <v>0</v>
      </c>
    </row>
    <row r="1148" spans="1:44" x14ac:dyDescent="0.2">
      <c r="A1148">
        <f>ROW(Source!A3422)</f>
        <v>3422</v>
      </c>
      <c r="B1148">
        <v>35387180</v>
      </c>
      <c r="C1148">
        <v>35387167</v>
      </c>
      <c r="D1148">
        <v>35122310</v>
      </c>
      <c r="E1148">
        <v>1</v>
      </c>
      <c r="F1148">
        <v>1</v>
      </c>
      <c r="G1148">
        <v>15872964</v>
      </c>
      <c r="H1148">
        <v>3</v>
      </c>
      <c r="I1148" t="s">
        <v>1031</v>
      </c>
      <c r="J1148" t="s">
        <v>1032</v>
      </c>
      <c r="K1148" t="s">
        <v>1033</v>
      </c>
      <c r="L1148">
        <v>1301</v>
      </c>
      <c r="N1148">
        <v>1003</v>
      </c>
      <c r="O1148" t="s">
        <v>1002</v>
      </c>
      <c r="P1148" t="s">
        <v>1002</v>
      </c>
      <c r="Q1148">
        <v>1</v>
      </c>
      <c r="X1148">
        <v>5</v>
      </c>
      <c r="Y1148">
        <v>5.71</v>
      </c>
      <c r="Z1148">
        <v>0</v>
      </c>
      <c r="AA1148">
        <v>0</v>
      </c>
      <c r="AB1148">
        <v>0</v>
      </c>
      <c r="AC1148">
        <v>0</v>
      </c>
      <c r="AD1148">
        <v>1</v>
      </c>
      <c r="AE1148">
        <v>0</v>
      </c>
      <c r="AF1148" t="s">
        <v>3</v>
      </c>
      <c r="AG1148">
        <v>5</v>
      </c>
      <c r="AH1148">
        <v>2</v>
      </c>
      <c r="AI1148">
        <v>35387171</v>
      </c>
      <c r="AJ1148">
        <v>1148</v>
      </c>
      <c r="AK1148">
        <v>0</v>
      </c>
      <c r="AL1148">
        <v>0</v>
      </c>
      <c r="AM1148">
        <v>0</v>
      </c>
      <c r="AN1148">
        <v>0</v>
      </c>
      <c r="AO1148">
        <v>0</v>
      </c>
      <c r="AP1148">
        <v>0</v>
      </c>
      <c r="AQ1148">
        <v>0</v>
      </c>
      <c r="AR1148">
        <v>0</v>
      </c>
    </row>
    <row r="1149" spans="1:44" x14ac:dyDescent="0.2">
      <c r="A1149">
        <f>ROW(Source!A3422)</f>
        <v>3422</v>
      </c>
      <c r="B1149">
        <v>35387181</v>
      </c>
      <c r="C1149">
        <v>35387167</v>
      </c>
      <c r="D1149">
        <v>35122207</v>
      </c>
      <c r="E1149">
        <v>1</v>
      </c>
      <c r="F1149">
        <v>1</v>
      </c>
      <c r="G1149">
        <v>15872964</v>
      </c>
      <c r="H1149">
        <v>3</v>
      </c>
      <c r="I1149" t="s">
        <v>1034</v>
      </c>
      <c r="J1149" t="s">
        <v>1035</v>
      </c>
      <c r="K1149" t="s">
        <v>1036</v>
      </c>
      <c r="L1149">
        <v>1356</v>
      </c>
      <c r="N1149">
        <v>1010</v>
      </c>
      <c r="O1149" t="s">
        <v>242</v>
      </c>
      <c r="P1149" t="s">
        <v>242</v>
      </c>
      <c r="Q1149">
        <v>1000</v>
      </c>
      <c r="X1149">
        <v>5.0000000000000001E-3</v>
      </c>
      <c r="Y1149">
        <v>718.56</v>
      </c>
      <c r="Z1149">
        <v>0</v>
      </c>
      <c r="AA1149">
        <v>0</v>
      </c>
      <c r="AB1149">
        <v>0</v>
      </c>
      <c r="AC1149">
        <v>0</v>
      </c>
      <c r="AD1149">
        <v>1</v>
      </c>
      <c r="AE1149">
        <v>0</v>
      </c>
      <c r="AF1149" t="s">
        <v>3</v>
      </c>
      <c r="AG1149">
        <v>5.0000000000000001E-3</v>
      </c>
      <c r="AH1149">
        <v>2</v>
      </c>
      <c r="AI1149">
        <v>35387172</v>
      </c>
      <c r="AJ1149">
        <v>1149</v>
      </c>
      <c r="AK1149">
        <v>0</v>
      </c>
      <c r="AL1149">
        <v>0</v>
      </c>
      <c r="AM1149">
        <v>0</v>
      </c>
      <c r="AN1149">
        <v>0</v>
      </c>
      <c r="AO1149">
        <v>0</v>
      </c>
      <c r="AP1149">
        <v>0</v>
      </c>
      <c r="AQ1149">
        <v>0</v>
      </c>
      <c r="AR1149">
        <v>0</v>
      </c>
    </row>
    <row r="1150" spans="1:44" x14ac:dyDescent="0.2">
      <c r="A1150">
        <f>ROW(Source!A3422)</f>
        <v>3422</v>
      </c>
      <c r="B1150">
        <v>35387182</v>
      </c>
      <c r="C1150">
        <v>35387167</v>
      </c>
      <c r="D1150">
        <v>35122491</v>
      </c>
      <c r="E1150">
        <v>1</v>
      </c>
      <c r="F1150">
        <v>1</v>
      </c>
      <c r="G1150">
        <v>15872964</v>
      </c>
      <c r="H1150">
        <v>3</v>
      </c>
      <c r="I1150" t="s">
        <v>1037</v>
      </c>
      <c r="J1150" t="s">
        <v>1038</v>
      </c>
      <c r="K1150" t="s">
        <v>1039</v>
      </c>
      <c r="L1150">
        <v>1354</v>
      </c>
      <c r="N1150">
        <v>1010</v>
      </c>
      <c r="O1150" t="s">
        <v>52</v>
      </c>
      <c r="P1150" t="s">
        <v>52</v>
      </c>
      <c r="Q1150">
        <v>1</v>
      </c>
      <c r="X1150">
        <v>10</v>
      </c>
      <c r="Y1150">
        <v>29.36</v>
      </c>
      <c r="Z1150">
        <v>0</v>
      </c>
      <c r="AA1150">
        <v>0</v>
      </c>
      <c r="AB1150">
        <v>0</v>
      </c>
      <c r="AC1150">
        <v>0</v>
      </c>
      <c r="AD1150">
        <v>1</v>
      </c>
      <c r="AE1150">
        <v>0</v>
      </c>
      <c r="AF1150" t="s">
        <v>3</v>
      </c>
      <c r="AG1150">
        <v>10</v>
      </c>
      <c r="AH1150">
        <v>2</v>
      </c>
      <c r="AI1150">
        <v>35387173</v>
      </c>
      <c r="AJ1150">
        <v>1150</v>
      </c>
      <c r="AK1150">
        <v>0</v>
      </c>
      <c r="AL1150">
        <v>0</v>
      </c>
      <c r="AM1150">
        <v>0</v>
      </c>
      <c r="AN1150">
        <v>0</v>
      </c>
      <c r="AO1150">
        <v>0</v>
      </c>
      <c r="AP1150">
        <v>0</v>
      </c>
      <c r="AQ1150">
        <v>0</v>
      </c>
      <c r="AR1150">
        <v>0</v>
      </c>
    </row>
    <row r="1151" spans="1:44" x14ac:dyDescent="0.2">
      <c r="A1151">
        <f>ROW(Source!A3422)</f>
        <v>3422</v>
      </c>
      <c r="B1151">
        <v>35387183</v>
      </c>
      <c r="C1151">
        <v>35387167</v>
      </c>
      <c r="D1151">
        <v>35122522</v>
      </c>
      <c r="E1151">
        <v>1</v>
      </c>
      <c r="F1151">
        <v>1</v>
      </c>
      <c r="G1151">
        <v>15872964</v>
      </c>
      <c r="H1151">
        <v>3</v>
      </c>
      <c r="I1151" t="s">
        <v>1040</v>
      </c>
      <c r="J1151" t="s">
        <v>1041</v>
      </c>
      <c r="K1151" t="s">
        <v>1042</v>
      </c>
      <c r="L1151">
        <v>1355</v>
      </c>
      <c r="N1151">
        <v>1010</v>
      </c>
      <c r="O1151" t="s">
        <v>18</v>
      </c>
      <c r="P1151" t="s">
        <v>18</v>
      </c>
      <c r="Q1151">
        <v>100</v>
      </c>
      <c r="X1151">
        <v>0.26</v>
      </c>
      <c r="Y1151">
        <v>127.48</v>
      </c>
      <c r="Z1151">
        <v>0</v>
      </c>
      <c r="AA1151">
        <v>0</v>
      </c>
      <c r="AB1151">
        <v>0</v>
      </c>
      <c r="AC1151">
        <v>0</v>
      </c>
      <c r="AD1151">
        <v>1</v>
      </c>
      <c r="AE1151">
        <v>0</v>
      </c>
      <c r="AF1151" t="s">
        <v>3</v>
      </c>
      <c r="AG1151">
        <v>0.26</v>
      </c>
      <c r="AH1151">
        <v>2</v>
      </c>
      <c r="AI1151">
        <v>35387174</v>
      </c>
      <c r="AJ1151">
        <v>1151</v>
      </c>
      <c r="AK1151">
        <v>0</v>
      </c>
      <c r="AL1151">
        <v>0</v>
      </c>
      <c r="AM1151">
        <v>0</v>
      </c>
      <c r="AN1151">
        <v>0</v>
      </c>
      <c r="AO1151">
        <v>0</v>
      </c>
      <c r="AP1151">
        <v>0</v>
      </c>
      <c r="AQ1151">
        <v>0</v>
      </c>
      <c r="AR1151">
        <v>0</v>
      </c>
    </row>
    <row r="1152" spans="1:44" x14ac:dyDescent="0.2">
      <c r="A1152">
        <f>ROW(Source!A3422)</f>
        <v>3422</v>
      </c>
      <c r="B1152">
        <v>35387184</v>
      </c>
      <c r="C1152">
        <v>35387167</v>
      </c>
      <c r="D1152">
        <v>35122244</v>
      </c>
      <c r="E1152">
        <v>1</v>
      </c>
      <c r="F1152">
        <v>1</v>
      </c>
      <c r="G1152">
        <v>15872964</v>
      </c>
      <c r="H1152">
        <v>3</v>
      </c>
      <c r="I1152" t="s">
        <v>1043</v>
      </c>
      <c r="J1152" t="s">
        <v>1044</v>
      </c>
      <c r="K1152" t="s">
        <v>1045</v>
      </c>
      <c r="L1152">
        <v>1356</v>
      </c>
      <c r="N1152">
        <v>1010</v>
      </c>
      <c r="O1152" t="s">
        <v>242</v>
      </c>
      <c r="P1152" t="s">
        <v>242</v>
      </c>
      <c r="Q1152">
        <v>1000</v>
      </c>
      <c r="X1152">
        <v>0.02</v>
      </c>
      <c r="Y1152">
        <v>258.44</v>
      </c>
      <c r="Z1152">
        <v>0</v>
      </c>
      <c r="AA1152">
        <v>0</v>
      </c>
      <c r="AB1152">
        <v>0</v>
      </c>
      <c r="AC1152">
        <v>0</v>
      </c>
      <c r="AD1152">
        <v>1</v>
      </c>
      <c r="AE1152">
        <v>0</v>
      </c>
      <c r="AF1152" t="s">
        <v>3</v>
      </c>
      <c r="AG1152">
        <v>0.02</v>
      </c>
      <c r="AH1152">
        <v>2</v>
      </c>
      <c r="AI1152">
        <v>35387175</v>
      </c>
      <c r="AJ1152">
        <v>1152</v>
      </c>
      <c r="AK1152">
        <v>0</v>
      </c>
      <c r="AL1152">
        <v>0</v>
      </c>
      <c r="AM1152">
        <v>0</v>
      </c>
      <c r="AN1152">
        <v>0</v>
      </c>
      <c r="AO1152">
        <v>0</v>
      </c>
      <c r="AP1152">
        <v>0</v>
      </c>
      <c r="AQ1152">
        <v>0</v>
      </c>
      <c r="AR1152">
        <v>0</v>
      </c>
    </row>
    <row r="1153" spans="1:44" x14ac:dyDescent="0.2">
      <c r="A1153">
        <f>ROW(Source!A3422)</f>
        <v>3422</v>
      </c>
      <c r="B1153">
        <v>35387185</v>
      </c>
      <c r="C1153">
        <v>35387167</v>
      </c>
      <c r="D1153">
        <v>35123597</v>
      </c>
      <c r="E1153">
        <v>1</v>
      </c>
      <c r="F1153">
        <v>1</v>
      </c>
      <c r="G1153">
        <v>15872964</v>
      </c>
      <c r="H1153">
        <v>3</v>
      </c>
      <c r="I1153" t="s">
        <v>1046</v>
      </c>
      <c r="J1153" t="s">
        <v>1047</v>
      </c>
      <c r="K1153" t="s">
        <v>1048</v>
      </c>
      <c r="L1153">
        <v>1303</v>
      </c>
      <c r="N1153">
        <v>1003</v>
      </c>
      <c r="O1153" t="s">
        <v>35</v>
      </c>
      <c r="P1153" t="s">
        <v>35</v>
      </c>
      <c r="Q1153">
        <v>1000</v>
      </c>
      <c r="X1153">
        <v>0.10299999999999999</v>
      </c>
      <c r="Y1153">
        <v>99643.05</v>
      </c>
      <c r="Z1153">
        <v>0</v>
      </c>
      <c r="AA1153">
        <v>0</v>
      </c>
      <c r="AB1153">
        <v>0</v>
      </c>
      <c r="AC1153">
        <v>0</v>
      </c>
      <c r="AD1153">
        <v>1</v>
      </c>
      <c r="AE1153">
        <v>0</v>
      </c>
      <c r="AF1153" t="s">
        <v>3</v>
      </c>
      <c r="AG1153">
        <v>0.10299999999999999</v>
      </c>
      <c r="AH1153">
        <v>2</v>
      </c>
      <c r="AI1153">
        <v>35387176</v>
      </c>
      <c r="AJ1153">
        <v>1153</v>
      </c>
      <c r="AK1153">
        <v>0</v>
      </c>
      <c r="AL1153">
        <v>0</v>
      </c>
      <c r="AM1153">
        <v>0</v>
      </c>
      <c r="AN1153">
        <v>0</v>
      </c>
      <c r="AO1153">
        <v>0</v>
      </c>
      <c r="AP1153">
        <v>0</v>
      </c>
      <c r="AQ1153">
        <v>0</v>
      </c>
      <c r="AR1153">
        <v>0</v>
      </c>
    </row>
    <row r="1154" spans="1:44" x14ac:dyDescent="0.2">
      <c r="A1154">
        <f>ROW(Source!A3424)</f>
        <v>3424</v>
      </c>
      <c r="B1154">
        <v>35387189</v>
      </c>
      <c r="C1154">
        <v>35387187</v>
      </c>
      <c r="D1154">
        <v>35111398</v>
      </c>
      <c r="E1154">
        <v>15872964</v>
      </c>
      <c r="F1154">
        <v>1</v>
      </c>
      <c r="G1154">
        <v>15872964</v>
      </c>
      <c r="H1154">
        <v>1</v>
      </c>
      <c r="I1154" t="s">
        <v>982</v>
      </c>
      <c r="J1154" t="s">
        <v>3</v>
      </c>
      <c r="K1154" t="s">
        <v>983</v>
      </c>
      <c r="L1154">
        <v>1191</v>
      </c>
      <c r="N1154">
        <v>1013</v>
      </c>
      <c r="O1154" t="s">
        <v>984</v>
      </c>
      <c r="P1154" t="s">
        <v>984</v>
      </c>
      <c r="Q1154">
        <v>1</v>
      </c>
      <c r="X1154">
        <v>17.77</v>
      </c>
      <c r="Y1154">
        <v>0</v>
      </c>
      <c r="Z1154">
        <v>0</v>
      </c>
      <c r="AA1154">
        <v>0</v>
      </c>
      <c r="AB1154">
        <v>0</v>
      </c>
      <c r="AC1154">
        <v>0</v>
      </c>
      <c r="AD1154">
        <v>1</v>
      </c>
      <c r="AE1154">
        <v>1</v>
      </c>
      <c r="AF1154" t="s">
        <v>3</v>
      </c>
      <c r="AG1154">
        <v>17.77</v>
      </c>
      <c r="AH1154">
        <v>2</v>
      </c>
      <c r="AI1154">
        <v>35387188</v>
      </c>
      <c r="AJ1154">
        <v>1154</v>
      </c>
      <c r="AK1154">
        <v>0</v>
      </c>
      <c r="AL1154">
        <v>0</v>
      </c>
      <c r="AM1154">
        <v>0</v>
      </c>
      <c r="AN1154">
        <v>0</v>
      </c>
      <c r="AO1154">
        <v>0</v>
      </c>
      <c r="AP1154">
        <v>0</v>
      </c>
      <c r="AQ1154">
        <v>0</v>
      </c>
      <c r="AR1154">
        <v>0</v>
      </c>
    </row>
    <row r="1155" spans="1:44" x14ac:dyDescent="0.2">
      <c r="A1155">
        <f>ROW(Source!A3425)</f>
        <v>3425</v>
      </c>
      <c r="B1155">
        <v>35387192</v>
      </c>
      <c r="C1155">
        <v>35387190</v>
      </c>
      <c r="D1155">
        <v>35111398</v>
      </c>
      <c r="E1155">
        <v>15872964</v>
      </c>
      <c r="F1155">
        <v>1</v>
      </c>
      <c r="G1155">
        <v>15872964</v>
      </c>
      <c r="H1155">
        <v>1</v>
      </c>
      <c r="I1155" t="s">
        <v>982</v>
      </c>
      <c r="J1155" t="s">
        <v>3</v>
      </c>
      <c r="K1155" t="s">
        <v>983</v>
      </c>
      <c r="L1155">
        <v>1191</v>
      </c>
      <c r="N1155">
        <v>1013</v>
      </c>
      <c r="O1155" t="s">
        <v>984</v>
      </c>
      <c r="P1155" t="s">
        <v>984</v>
      </c>
      <c r="Q1155">
        <v>1</v>
      </c>
      <c r="X1155">
        <v>5.92</v>
      </c>
      <c r="Y1155">
        <v>0</v>
      </c>
      <c r="Z1155">
        <v>0</v>
      </c>
      <c r="AA1155">
        <v>0</v>
      </c>
      <c r="AB1155">
        <v>0</v>
      </c>
      <c r="AC1155">
        <v>0</v>
      </c>
      <c r="AD1155">
        <v>1</v>
      </c>
      <c r="AE1155">
        <v>1</v>
      </c>
      <c r="AF1155" t="s">
        <v>3</v>
      </c>
      <c r="AG1155">
        <v>5.92</v>
      </c>
      <c r="AH1155">
        <v>2</v>
      </c>
      <c r="AI1155">
        <v>35387191</v>
      </c>
      <c r="AJ1155">
        <v>1155</v>
      </c>
      <c r="AK1155">
        <v>0</v>
      </c>
      <c r="AL1155">
        <v>0</v>
      </c>
      <c r="AM1155">
        <v>0</v>
      </c>
      <c r="AN1155">
        <v>0</v>
      </c>
      <c r="AO1155">
        <v>0</v>
      </c>
      <c r="AP1155">
        <v>0</v>
      </c>
      <c r="AQ1155">
        <v>0</v>
      </c>
      <c r="AR1155">
        <v>0</v>
      </c>
    </row>
    <row r="1156" spans="1:44" x14ac:dyDescent="0.2">
      <c r="A1156">
        <f>ROW(Source!A3461)</f>
        <v>3461</v>
      </c>
      <c r="B1156">
        <v>35387257</v>
      </c>
      <c r="C1156">
        <v>35387251</v>
      </c>
      <c r="D1156">
        <v>35111398</v>
      </c>
      <c r="E1156">
        <v>15872964</v>
      </c>
      <c r="F1156">
        <v>1</v>
      </c>
      <c r="G1156">
        <v>15872964</v>
      </c>
      <c r="H1156">
        <v>1</v>
      </c>
      <c r="I1156" t="s">
        <v>982</v>
      </c>
      <c r="J1156" t="s">
        <v>3</v>
      </c>
      <c r="K1156" t="s">
        <v>983</v>
      </c>
      <c r="L1156">
        <v>1191</v>
      </c>
      <c r="N1156">
        <v>1013</v>
      </c>
      <c r="O1156" t="s">
        <v>984</v>
      </c>
      <c r="P1156" t="s">
        <v>984</v>
      </c>
      <c r="Q1156">
        <v>1</v>
      </c>
      <c r="X1156">
        <v>2.2999999999999998</v>
      </c>
      <c r="Y1156">
        <v>0</v>
      </c>
      <c r="Z1156">
        <v>0</v>
      </c>
      <c r="AA1156">
        <v>0</v>
      </c>
      <c r="AB1156">
        <v>0</v>
      </c>
      <c r="AC1156">
        <v>0</v>
      </c>
      <c r="AD1156">
        <v>1</v>
      </c>
      <c r="AE1156">
        <v>1</v>
      </c>
      <c r="AF1156" t="s">
        <v>55</v>
      </c>
      <c r="AG1156">
        <v>0.45999999999999996</v>
      </c>
      <c r="AH1156">
        <v>2</v>
      </c>
      <c r="AI1156">
        <v>35387252</v>
      </c>
      <c r="AJ1156">
        <v>1156</v>
      </c>
      <c r="AK1156">
        <v>0</v>
      </c>
      <c r="AL1156">
        <v>0</v>
      </c>
      <c r="AM1156">
        <v>0</v>
      </c>
      <c r="AN1156">
        <v>0</v>
      </c>
      <c r="AO1156">
        <v>0</v>
      </c>
      <c r="AP1156">
        <v>0</v>
      </c>
      <c r="AQ1156">
        <v>0</v>
      </c>
      <c r="AR1156">
        <v>0</v>
      </c>
    </row>
    <row r="1157" spans="1:44" x14ac:dyDescent="0.2">
      <c r="A1157">
        <f>ROW(Source!A3461)</f>
        <v>3461</v>
      </c>
      <c r="B1157">
        <v>35387258</v>
      </c>
      <c r="C1157">
        <v>35387251</v>
      </c>
      <c r="D1157">
        <v>35112768</v>
      </c>
      <c r="E1157">
        <v>1</v>
      </c>
      <c r="F1157">
        <v>1</v>
      </c>
      <c r="G1157">
        <v>15872964</v>
      </c>
      <c r="H1157">
        <v>2</v>
      </c>
      <c r="I1157" t="s">
        <v>1081</v>
      </c>
      <c r="J1157" t="s">
        <v>1082</v>
      </c>
      <c r="K1157" t="s">
        <v>1083</v>
      </c>
      <c r="L1157">
        <v>1368</v>
      </c>
      <c r="N1157">
        <v>1011</v>
      </c>
      <c r="O1157" t="s">
        <v>988</v>
      </c>
      <c r="P1157" t="s">
        <v>988</v>
      </c>
      <c r="Q1157">
        <v>1</v>
      </c>
      <c r="X1157">
        <v>0.14000000000000001</v>
      </c>
      <c r="Y1157">
        <v>0</v>
      </c>
      <c r="Z1157">
        <v>456.39</v>
      </c>
      <c r="AA1157">
        <v>1.4</v>
      </c>
      <c r="AB1157">
        <v>0</v>
      </c>
      <c r="AC1157">
        <v>0</v>
      </c>
      <c r="AD1157">
        <v>1</v>
      </c>
      <c r="AE1157">
        <v>0</v>
      </c>
      <c r="AF1157" t="s">
        <v>55</v>
      </c>
      <c r="AG1157">
        <v>2.8000000000000004E-2</v>
      </c>
      <c r="AH1157">
        <v>2</v>
      </c>
      <c r="AI1157">
        <v>35387253</v>
      </c>
      <c r="AJ1157">
        <v>1157</v>
      </c>
      <c r="AK1157">
        <v>0</v>
      </c>
      <c r="AL1157">
        <v>0</v>
      </c>
      <c r="AM1157">
        <v>0</v>
      </c>
      <c r="AN1157">
        <v>0</v>
      </c>
      <c r="AO1157">
        <v>0</v>
      </c>
      <c r="AP1157">
        <v>0</v>
      </c>
      <c r="AQ1157">
        <v>0</v>
      </c>
      <c r="AR1157">
        <v>0</v>
      </c>
    </row>
    <row r="1158" spans="1:44" x14ac:dyDescent="0.2">
      <c r="A1158">
        <f>ROW(Source!A3461)</f>
        <v>3461</v>
      </c>
      <c r="B1158">
        <v>35387259</v>
      </c>
      <c r="C1158">
        <v>35387251</v>
      </c>
      <c r="D1158">
        <v>35113206</v>
      </c>
      <c r="E1158">
        <v>1</v>
      </c>
      <c r="F1158">
        <v>1</v>
      </c>
      <c r="G1158">
        <v>15872964</v>
      </c>
      <c r="H1158">
        <v>2</v>
      </c>
      <c r="I1158" t="s">
        <v>989</v>
      </c>
      <c r="J1158" t="s">
        <v>990</v>
      </c>
      <c r="K1158" t="s">
        <v>991</v>
      </c>
      <c r="L1158">
        <v>1368</v>
      </c>
      <c r="N1158">
        <v>1011</v>
      </c>
      <c r="O1158" t="s">
        <v>988</v>
      </c>
      <c r="P1158" t="s">
        <v>988</v>
      </c>
      <c r="Q1158">
        <v>1</v>
      </c>
      <c r="X1158">
        <v>0.04</v>
      </c>
      <c r="Y1158">
        <v>0</v>
      </c>
      <c r="Z1158">
        <v>4.72</v>
      </c>
      <c r="AA1158">
        <v>0.1</v>
      </c>
      <c r="AB1158">
        <v>0</v>
      </c>
      <c r="AC1158">
        <v>0</v>
      </c>
      <c r="AD1158">
        <v>1</v>
      </c>
      <c r="AE1158">
        <v>0</v>
      </c>
      <c r="AF1158" t="s">
        <v>55</v>
      </c>
      <c r="AG1158">
        <v>8.0000000000000002E-3</v>
      </c>
      <c r="AH1158">
        <v>2</v>
      </c>
      <c r="AI1158">
        <v>35387254</v>
      </c>
      <c r="AJ1158">
        <v>1158</v>
      </c>
      <c r="AK1158">
        <v>0</v>
      </c>
      <c r="AL1158">
        <v>0</v>
      </c>
      <c r="AM1158">
        <v>0</v>
      </c>
      <c r="AN1158">
        <v>0</v>
      </c>
      <c r="AO1158">
        <v>0</v>
      </c>
      <c r="AP1158">
        <v>0</v>
      </c>
      <c r="AQ1158">
        <v>0</v>
      </c>
      <c r="AR1158">
        <v>0</v>
      </c>
    </row>
    <row r="1159" spans="1:44" x14ac:dyDescent="0.2">
      <c r="A1159">
        <f>ROW(Source!A3461)</f>
        <v>3461</v>
      </c>
      <c r="B1159">
        <v>35387260</v>
      </c>
      <c r="C1159">
        <v>35387251</v>
      </c>
      <c r="D1159">
        <v>35113178</v>
      </c>
      <c r="E1159">
        <v>1</v>
      </c>
      <c r="F1159">
        <v>1</v>
      </c>
      <c r="G1159">
        <v>15872964</v>
      </c>
      <c r="H1159">
        <v>2</v>
      </c>
      <c r="I1159" t="s">
        <v>1084</v>
      </c>
      <c r="J1159" t="s">
        <v>1085</v>
      </c>
      <c r="K1159" t="s">
        <v>1086</v>
      </c>
      <c r="L1159">
        <v>1368</v>
      </c>
      <c r="N1159">
        <v>1011</v>
      </c>
      <c r="O1159" t="s">
        <v>988</v>
      </c>
      <c r="P1159" t="s">
        <v>988</v>
      </c>
      <c r="Q1159">
        <v>1</v>
      </c>
      <c r="X1159">
        <v>0.22</v>
      </c>
      <c r="Y1159">
        <v>0</v>
      </c>
      <c r="Z1159">
        <v>9.8699999999999992</v>
      </c>
      <c r="AA1159">
        <v>0.49</v>
      </c>
      <c r="AB1159">
        <v>0</v>
      </c>
      <c r="AC1159">
        <v>0</v>
      </c>
      <c r="AD1159">
        <v>1</v>
      </c>
      <c r="AE1159">
        <v>0</v>
      </c>
      <c r="AF1159" t="s">
        <v>55</v>
      </c>
      <c r="AG1159">
        <v>4.4000000000000004E-2</v>
      </c>
      <c r="AH1159">
        <v>2</v>
      </c>
      <c r="AI1159">
        <v>35387255</v>
      </c>
      <c r="AJ1159">
        <v>1159</v>
      </c>
      <c r="AK1159">
        <v>0</v>
      </c>
      <c r="AL1159">
        <v>0</v>
      </c>
      <c r="AM1159">
        <v>0</v>
      </c>
      <c r="AN1159">
        <v>0</v>
      </c>
      <c r="AO1159">
        <v>0</v>
      </c>
      <c r="AP1159">
        <v>0</v>
      </c>
      <c r="AQ1159">
        <v>0</v>
      </c>
      <c r="AR1159">
        <v>0</v>
      </c>
    </row>
    <row r="1160" spans="1:44" x14ac:dyDescent="0.2">
      <c r="A1160">
        <f>ROW(Source!A3461)</f>
        <v>3461</v>
      </c>
      <c r="B1160">
        <v>35387261</v>
      </c>
      <c r="C1160">
        <v>35387251</v>
      </c>
      <c r="D1160">
        <v>35122221</v>
      </c>
      <c r="E1160">
        <v>1</v>
      </c>
      <c r="F1160">
        <v>1</v>
      </c>
      <c r="G1160">
        <v>15872964</v>
      </c>
      <c r="H1160">
        <v>3</v>
      </c>
      <c r="I1160" t="s">
        <v>128</v>
      </c>
      <c r="J1160" t="s">
        <v>130</v>
      </c>
      <c r="K1160" t="s">
        <v>129</v>
      </c>
      <c r="L1160">
        <v>1354</v>
      </c>
      <c r="N1160">
        <v>1010</v>
      </c>
      <c r="O1160" t="s">
        <v>52</v>
      </c>
      <c r="P1160" t="s">
        <v>52</v>
      </c>
      <c r="Q1160">
        <v>1</v>
      </c>
      <c r="X1160">
        <v>1</v>
      </c>
      <c r="Y1160">
        <v>2206.16</v>
      </c>
      <c r="Z1160">
        <v>0</v>
      </c>
      <c r="AA1160">
        <v>0</v>
      </c>
      <c r="AB1160">
        <v>0</v>
      </c>
      <c r="AC1160">
        <v>0</v>
      </c>
      <c r="AD1160">
        <v>1</v>
      </c>
      <c r="AE1160">
        <v>0</v>
      </c>
      <c r="AF1160" t="s">
        <v>54</v>
      </c>
      <c r="AG1160">
        <v>0</v>
      </c>
      <c r="AH1160">
        <v>2</v>
      </c>
      <c r="AI1160">
        <v>35387256</v>
      </c>
      <c r="AJ1160">
        <v>1160</v>
      </c>
      <c r="AK1160">
        <v>0</v>
      </c>
      <c r="AL1160">
        <v>0</v>
      </c>
      <c r="AM1160">
        <v>0</v>
      </c>
      <c r="AN1160">
        <v>0</v>
      </c>
      <c r="AO1160">
        <v>0</v>
      </c>
      <c r="AP1160">
        <v>0</v>
      </c>
      <c r="AQ1160">
        <v>0</v>
      </c>
      <c r="AR1160">
        <v>0</v>
      </c>
    </row>
    <row r="1161" spans="1:44" x14ac:dyDescent="0.2">
      <c r="A1161">
        <f>ROW(Source!A3462)</f>
        <v>3462</v>
      </c>
      <c r="B1161">
        <v>35387268</v>
      </c>
      <c r="C1161">
        <v>35387262</v>
      </c>
      <c r="D1161">
        <v>35111398</v>
      </c>
      <c r="E1161">
        <v>15872964</v>
      </c>
      <c r="F1161">
        <v>1</v>
      </c>
      <c r="G1161">
        <v>15872964</v>
      </c>
      <c r="H1161">
        <v>1</v>
      </c>
      <c r="I1161" t="s">
        <v>982</v>
      </c>
      <c r="J1161" t="s">
        <v>3</v>
      </c>
      <c r="K1161" t="s">
        <v>983</v>
      </c>
      <c r="L1161">
        <v>1191</v>
      </c>
      <c r="N1161">
        <v>1013</v>
      </c>
      <c r="O1161" t="s">
        <v>984</v>
      </c>
      <c r="P1161" t="s">
        <v>984</v>
      </c>
      <c r="Q1161">
        <v>1</v>
      </c>
      <c r="X1161">
        <v>2.2999999999999998</v>
      </c>
      <c r="Y1161">
        <v>0</v>
      </c>
      <c r="Z1161">
        <v>0</v>
      </c>
      <c r="AA1161">
        <v>0</v>
      </c>
      <c r="AB1161">
        <v>0</v>
      </c>
      <c r="AC1161">
        <v>0</v>
      </c>
      <c r="AD1161">
        <v>1</v>
      </c>
      <c r="AE1161">
        <v>1</v>
      </c>
      <c r="AF1161" t="s">
        <v>3</v>
      </c>
      <c r="AG1161">
        <v>2.2999999999999998</v>
      </c>
      <c r="AH1161">
        <v>2</v>
      </c>
      <c r="AI1161">
        <v>35387263</v>
      </c>
      <c r="AJ1161">
        <v>1161</v>
      </c>
      <c r="AK1161">
        <v>0</v>
      </c>
      <c r="AL1161">
        <v>0</v>
      </c>
      <c r="AM1161">
        <v>0</v>
      </c>
      <c r="AN1161">
        <v>0</v>
      </c>
      <c r="AO1161">
        <v>0</v>
      </c>
      <c r="AP1161">
        <v>0</v>
      </c>
      <c r="AQ1161">
        <v>0</v>
      </c>
      <c r="AR1161">
        <v>0</v>
      </c>
    </row>
    <row r="1162" spans="1:44" x14ac:dyDescent="0.2">
      <c r="A1162">
        <f>ROW(Source!A3462)</f>
        <v>3462</v>
      </c>
      <c r="B1162">
        <v>35387269</v>
      </c>
      <c r="C1162">
        <v>35387262</v>
      </c>
      <c r="D1162">
        <v>35112768</v>
      </c>
      <c r="E1162">
        <v>1</v>
      </c>
      <c r="F1162">
        <v>1</v>
      </c>
      <c r="G1162">
        <v>15872964</v>
      </c>
      <c r="H1162">
        <v>2</v>
      </c>
      <c r="I1162" t="s">
        <v>1081</v>
      </c>
      <c r="J1162" t="s">
        <v>1082</v>
      </c>
      <c r="K1162" t="s">
        <v>1083</v>
      </c>
      <c r="L1162">
        <v>1368</v>
      </c>
      <c r="N1162">
        <v>1011</v>
      </c>
      <c r="O1162" t="s">
        <v>988</v>
      </c>
      <c r="P1162" t="s">
        <v>988</v>
      </c>
      <c r="Q1162">
        <v>1</v>
      </c>
      <c r="X1162">
        <v>0.14000000000000001</v>
      </c>
      <c r="Y1162">
        <v>0</v>
      </c>
      <c r="Z1162">
        <v>456.39</v>
      </c>
      <c r="AA1162">
        <v>1.4</v>
      </c>
      <c r="AB1162">
        <v>0</v>
      </c>
      <c r="AC1162">
        <v>0</v>
      </c>
      <c r="AD1162">
        <v>1</v>
      </c>
      <c r="AE1162">
        <v>0</v>
      </c>
      <c r="AF1162" t="s">
        <v>3</v>
      </c>
      <c r="AG1162">
        <v>0.14000000000000001</v>
      </c>
      <c r="AH1162">
        <v>2</v>
      </c>
      <c r="AI1162">
        <v>35387264</v>
      </c>
      <c r="AJ1162">
        <v>1162</v>
      </c>
      <c r="AK1162">
        <v>0</v>
      </c>
      <c r="AL1162">
        <v>0</v>
      </c>
      <c r="AM1162">
        <v>0</v>
      </c>
      <c r="AN1162">
        <v>0</v>
      </c>
      <c r="AO1162">
        <v>0</v>
      </c>
      <c r="AP1162">
        <v>0</v>
      </c>
      <c r="AQ1162">
        <v>0</v>
      </c>
      <c r="AR1162">
        <v>0</v>
      </c>
    </row>
    <row r="1163" spans="1:44" x14ac:dyDescent="0.2">
      <c r="A1163">
        <f>ROW(Source!A3462)</f>
        <v>3462</v>
      </c>
      <c r="B1163">
        <v>35387270</v>
      </c>
      <c r="C1163">
        <v>35387262</v>
      </c>
      <c r="D1163">
        <v>35113206</v>
      </c>
      <c r="E1163">
        <v>1</v>
      </c>
      <c r="F1163">
        <v>1</v>
      </c>
      <c r="G1163">
        <v>15872964</v>
      </c>
      <c r="H1163">
        <v>2</v>
      </c>
      <c r="I1163" t="s">
        <v>989</v>
      </c>
      <c r="J1163" t="s">
        <v>990</v>
      </c>
      <c r="K1163" t="s">
        <v>991</v>
      </c>
      <c r="L1163">
        <v>1368</v>
      </c>
      <c r="N1163">
        <v>1011</v>
      </c>
      <c r="O1163" t="s">
        <v>988</v>
      </c>
      <c r="P1163" t="s">
        <v>988</v>
      </c>
      <c r="Q1163">
        <v>1</v>
      </c>
      <c r="X1163">
        <v>0.04</v>
      </c>
      <c r="Y1163">
        <v>0</v>
      </c>
      <c r="Z1163">
        <v>4.72</v>
      </c>
      <c r="AA1163">
        <v>0.1</v>
      </c>
      <c r="AB1163">
        <v>0</v>
      </c>
      <c r="AC1163">
        <v>0</v>
      </c>
      <c r="AD1163">
        <v>1</v>
      </c>
      <c r="AE1163">
        <v>0</v>
      </c>
      <c r="AF1163" t="s">
        <v>3</v>
      </c>
      <c r="AG1163">
        <v>0.04</v>
      </c>
      <c r="AH1163">
        <v>2</v>
      </c>
      <c r="AI1163">
        <v>35387265</v>
      </c>
      <c r="AJ1163">
        <v>1163</v>
      </c>
      <c r="AK1163">
        <v>0</v>
      </c>
      <c r="AL1163">
        <v>0</v>
      </c>
      <c r="AM1163">
        <v>0</v>
      </c>
      <c r="AN1163">
        <v>0</v>
      </c>
      <c r="AO1163">
        <v>0</v>
      </c>
      <c r="AP1163">
        <v>0</v>
      </c>
      <c r="AQ1163">
        <v>0</v>
      </c>
      <c r="AR1163">
        <v>0</v>
      </c>
    </row>
    <row r="1164" spans="1:44" x14ac:dyDescent="0.2">
      <c r="A1164">
        <f>ROW(Source!A3462)</f>
        <v>3462</v>
      </c>
      <c r="B1164">
        <v>35387271</v>
      </c>
      <c r="C1164">
        <v>35387262</v>
      </c>
      <c r="D1164">
        <v>35113178</v>
      </c>
      <c r="E1164">
        <v>1</v>
      </c>
      <c r="F1164">
        <v>1</v>
      </c>
      <c r="G1164">
        <v>15872964</v>
      </c>
      <c r="H1164">
        <v>2</v>
      </c>
      <c r="I1164" t="s">
        <v>1084</v>
      </c>
      <c r="J1164" t="s">
        <v>1085</v>
      </c>
      <c r="K1164" t="s">
        <v>1086</v>
      </c>
      <c r="L1164">
        <v>1368</v>
      </c>
      <c r="N1164">
        <v>1011</v>
      </c>
      <c r="O1164" t="s">
        <v>988</v>
      </c>
      <c r="P1164" t="s">
        <v>988</v>
      </c>
      <c r="Q1164">
        <v>1</v>
      </c>
      <c r="X1164">
        <v>0.22</v>
      </c>
      <c r="Y1164">
        <v>0</v>
      </c>
      <c r="Z1164">
        <v>9.8699999999999992</v>
      </c>
      <c r="AA1164">
        <v>0.49</v>
      </c>
      <c r="AB1164">
        <v>0</v>
      </c>
      <c r="AC1164">
        <v>0</v>
      </c>
      <c r="AD1164">
        <v>1</v>
      </c>
      <c r="AE1164">
        <v>0</v>
      </c>
      <c r="AF1164" t="s">
        <v>3</v>
      </c>
      <c r="AG1164">
        <v>0.22</v>
      </c>
      <c r="AH1164">
        <v>2</v>
      </c>
      <c r="AI1164">
        <v>35387266</v>
      </c>
      <c r="AJ1164">
        <v>1164</v>
      </c>
      <c r="AK1164">
        <v>0</v>
      </c>
      <c r="AL1164">
        <v>0</v>
      </c>
      <c r="AM1164">
        <v>0</v>
      </c>
      <c r="AN1164">
        <v>0</v>
      </c>
      <c r="AO1164">
        <v>0</v>
      </c>
      <c r="AP1164">
        <v>0</v>
      </c>
      <c r="AQ1164">
        <v>0</v>
      </c>
      <c r="AR1164">
        <v>0</v>
      </c>
    </row>
    <row r="1165" spans="1:44" x14ac:dyDescent="0.2">
      <c r="A1165">
        <f>ROW(Source!A3462)</f>
        <v>3462</v>
      </c>
      <c r="B1165">
        <v>35387272</v>
      </c>
      <c r="C1165">
        <v>35387262</v>
      </c>
      <c r="D1165">
        <v>35122221</v>
      </c>
      <c r="E1165">
        <v>1</v>
      </c>
      <c r="F1165">
        <v>1</v>
      </c>
      <c r="G1165">
        <v>15872964</v>
      </c>
      <c r="H1165">
        <v>3</v>
      </c>
      <c r="I1165" t="s">
        <v>128</v>
      </c>
      <c r="J1165" t="s">
        <v>130</v>
      </c>
      <c r="K1165" t="s">
        <v>129</v>
      </c>
      <c r="L1165">
        <v>1354</v>
      </c>
      <c r="N1165">
        <v>1010</v>
      </c>
      <c r="O1165" t="s">
        <v>52</v>
      </c>
      <c r="P1165" t="s">
        <v>52</v>
      </c>
      <c r="Q1165">
        <v>1</v>
      </c>
      <c r="X1165">
        <v>1</v>
      </c>
      <c r="Y1165">
        <v>2206.16</v>
      </c>
      <c r="Z1165">
        <v>0</v>
      </c>
      <c r="AA1165">
        <v>0</v>
      </c>
      <c r="AB1165">
        <v>0</v>
      </c>
      <c r="AC1165">
        <v>0</v>
      </c>
      <c r="AD1165">
        <v>1</v>
      </c>
      <c r="AE1165">
        <v>0</v>
      </c>
      <c r="AF1165" t="s">
        <v>3</v>
      </c>
      <c r="AG1165">
        <v>1</v>
      </c>
      <c r="AH1165">
        <v>2</v>
      </c>
      <c r="AI1165">
        <v>35387267</v>
      </c>
      <c r="AJ1165">
        <v>1165</v>
      </c>
      <c r="AK1165">
        <v>0</v>
      </c>
      <c r="AL1165">
        <v>0</v>
      </c>
      <c r="AM1165">
        <v>0</v>
      </c>
      <c r="AN1165">
        <v>0</v>
      </c>
      <c r="AO1165">
        <v>0</v>
      </c>
      <c r="AP1165">
        <v>0</v>
      </c>
      <c r="AQ1165">
        <v>0</v>
      </c>
      <c r="AR1165">
        <v>0</v>
      </c>
    </row>
    <row r="1166" spans="1:44" x14ac:dyDescent="0.2">
      <c r="A1166">
        <f>ROW(Source!A3499)</f>
        <v>3499</v>
      </c>
      <c r="B1166">
        <v>35387338</v>
      </c>
      <c r="C1166">
        <v>35387332</v>
      </c>
      <c r="D1166">
        <v>35111398</v>
      </c>
      <c r="E1166">
        <v>15872964</v>
      </c>
      <c r="F1166">
        <v>1</v>
      </c>
      <c r="G1166">
        <v>15872964</v>
      </c>
      <c r="H1166">
        <v>1</v>
      </c>
      <c r="I1166" t="s">
        <v>982</v>
      </c>
      <c r="J1166" t="s">
        <v>3</v>
      </c>
      <c r="K1166" t="s">
        <v>983</v>
      </c>
      <c r="L1166">
        <v>1191</v>
      </c>
      <c r="N1166">
        <v>1013</v>
      </c>
      <c r="O1166" t="s">
        <v>984</v>
      </c>
      <c r="P1166" t="s">
        <v>984</v>
      </c>
      <c r="Q1166">
        <v>1</v>
      </c>
      <c r="X1166">
        <v>2.2999999999999998</v>
      </c>
      <c r="Y1166">
        <v>0</v>
      </c>
      <c r="Z1166">
        <v>0</v>
      </c>
      <c r="AA1166">
        <v>0</v>
      </c>
      <c r="AB1166">
        <v>0</v>
      </c>
      <c r="AC1166">
        <v>0</v>
      </c>
      <c r="AD1166">
        <v>1</v>
      </c>
      <c r="AE1166">
        <v>1</v>
      </c>
      <c r="AF1166" t="s">
        <v>55</v>
      </c>
      <c r="AG1166">
        <v>0.45999999999999996</v>
      </c>
      <c r="AH1166">
        <v>2</v>
      </c>
      <c r="AI1166">
        <v>35387333</v>
      </c>
      <c r="AJ1166">
        <v>1166</v>
      </c>
      <c r="AK1166">
        <v>0</v>
      </c>
      <c r="AL1166">
        <v>0</v>
      </c>
      <c r="AM1166">
        <v>0</v>
      </c>
      <c r="AN1166">
        <v>0</v>
      </c>
      <c r="AO1166">
        <v>0</v>
      </c>
      <c r="AP1166">
        <v>0</v>
      </c>
      <c r="AQ1166">
        <v>0</v>
      </c>
      <c r="AR1166">
        <v>0</v>
      </c>
    </row>
    <row r="1167" spans="1:44" x14ac:dyDescent="0.2">
      <c r="A1167">
        <f>ROW(Source!A3499)</f>
        <v>3499</v>
      </c>
      <c r="B1167">
        <v>35387339</v>
      </c>
      <c r="C1167">
        <v>35387332</v>
      </c>
      <c r="D1167">
        <v>35112768</v>
      </c>
      <c r="E1167">
        <v>1</v>
      </c>
      <c r="F1167">
        <v>1</v>
      </c>
      <c r="G1167">
        <v>15872964</v>
      </c>
      <c r="H1167">
        <v>2</v>
      </c>
      <c r="I1167" t="s">
        <v>1081</v>
      </c>
      <c r="J1167" t="s">
        <v>1082</v>
      </c>
      <c r="K1167" t="s">
        <v>1083</v>
      </c>
      <c r="L1167">
        <v>1368</v>
      </c>
      <c r="N1167">
        <v>1011</v>
      </c>
      <c r="O1167" t="s">
        <v>988</v>
      </c>
      <c r="P1167" t="s">
        <v>988</v>
      </c>
      <c r="Q1167">
        <v>1</v>
      </c>
      <c r="X1167">
        <v>0.14000000000000001</v>
      </c>
      <c r="Y1167">
        <v>0</v>
      </c>
      <c r="Z1167">
        <v>456.39</v>
      </c>
      <c r="AA1167">
        <v>1.4</v>
      </c>
      <c r="AB1167">
        <v>0</v>
      </c>
      <c r="AC1167">
        <v>0</v>
      </c>
      <c r="AD1167">
        <v>1</v>
      </c>
      <c r="AE1167">
        <v>0</v>
      </c>
      <c r="AF1167" t="s">
        <v>55</v>
      </c>
      <c r="AG1167">
        <v>2.8000000000000004E-2</v>
      </c>
      <c r="AH1167">
        <v>2</v>
      </c>
      <c r="AI1167">
        <v>35387334</v>
      </c>
      <c r="AJ1167">
        <v>1167</v>
      </c>
      <c r="AK1167">
        <v>0</v>
      </c>
      <c r="AL1167">
        <v>0</v>
      </c>
      <c r="AM1167">
        <v>0</v>
      </c>
      <c r="AN1167">
        <v>0</v>
      </c>
      <c r="AO1167">
        <v>0</v>
      </c>
      <c r="AP1167">
        <v>0</v>
      </c>
      <c r="AQ1167">
        <v>0</v>
      </c>
      <c r="AR1167">
        <v>0</v>
      </c>
    </row>
    <row r="1168" spans="1:44" x14ac:dyDescent="0.2">
      <c r="A1168">
        <f>ROW(Source!A3499)</f>
        <v>3499</v>
      </c>
      <c r="B1168">
        <v>35387340</v>
      </c>
      <c r="C1168">
        <v>35387332</v>
      </c>
      <c r="D1168">
        <v>35113206</v>
      </c>
      <c r="E1168">
        <v>1</v>
      </c>
      <c r="F1168">
        <v>1</v>
      </c>
      <c r="G1168">
        <v>15872964</v>
      </c>
      <c r="H1168">
        <v>2</v>
      </c>
      <c r="I1168" t="s">
        <v>989</v>
      </c>
      <c r="J1168" t="s">
        <v>990</v>
      </c>
      <c r="K1168" t="s">
        <v>991</v>
      </c>
      <c r="L1168">
        <v>1368</v>
      </c>
      <c r="N1168">
        <v>1011</v>
      </c>
      <c r="O1168" t="s">
        <v>988</v>
      </c>
      <c r="P1168" t="s">
        <v>988</v>
      </c>
      <c r="Q1168">
        <v>1</v>
      </c>
      <c r="X1168">
        <v>0.04</v>
      </c>
      <c r="Y1168">
        <v>0</v>
      </c>
      <c r="Z1168">
        <v>4.72</v>
      </c>
      <c r="AA1168">
        <v>0.1</v>
      </c>
      <c r="AB1168">
        <v>0</v>
      </c>
      <c r="AC1168">
        <v>0</v>
      </c>
      <c r="AD1168">
        <v>1</v>
      </c>
      <c r="AE1168">
        <v>0</v>
      </c>
      <c r="AF1168" t="s">
        <v>55</v>
      </c>
      <c r="AG1168">
        <v>8.0000000000000002E-3</v>
      </c>
      <c r="AH1168">
        <v>2</v>
      </c>
      <c r="AI1168">
        <v>35387335</v>
      </c>
      <c r="AJ1168">
        <v>1168</v>
      </c>
      <c r="AK1168">
        <v>0</v>
      </c>
      <c r="AL1168">
        <v>0</v>
      </c>
      <c r="AM1168">
        <v>0</v>
      </c>
      <c r="AN1168">
        <v>0</v>
      </c>
      <c r="AO1168">
        <v>0</v>
      </c>
      <c r="AP1168">
        <v>0</v>
      </c>
      <c r="AQ1168">
        <v>0</v>
      </c>
      <c r="AR1168">
        <v>0</v>
      </c>
    </row>
    <row r="1169" spans="1:44" x14ac:dyDescent="0.2">
      <c r="A1169">
        <f>ROW(Source!A3499)</f>
        <v>3499</v>
      </c>
      <c r="B1169">
        <v>35387341</v>
      </c>
      <c r="C1169">
        <v>35387332</v>
      </c>
      <c r="D1169">
        <v>35113178</v>
      </c>
      <c r="E1169">
        <v>1</v>
      </c>
      <c r="F1169">
        <v>1</v>
      </c>
      <c r="G1169">
        <v>15872964</v>
      </c>
      <c r="H1169">
        <v>2</v>
      </c>
      <c r="I1169" t="s">
        <v>1084</v>
      </c>
      <c r="J1169" t="s">
        <v>1085</v>
      </c>
      <c r="K1169" t="s">
        <v>1086</v>
      </c>
      <c r="L1169">
        <v>1368</v>
      </c>
      <c r="N1169">
        <v>1011</v>
      </c>
      <c r="O1169" t="s">
        <v>988</v>
      </c>
      <c r="P1169" t="s">
        <v>988</v>
      </c>
      <c r="Q1169">
        <v>1</v>
      </c>
      <c r="X1169">
        <v>0.22</v>
      </c>
      <c r="Y1169">
        <v>0</v>
      </c>
      <c r="Z1169">
        <v>9.8699999999999992</v>
      </c>
      <c r="AA1169">
        <v>0.49</v>
      </c>
      <c r="AB1169">
        <v>0</v>
      </c>
      <c r="AC1169">
        <v>0</v>
      </c>
      <c r="AD1169">
        <v>1</v>
      </c>
      <c r="AE1169">
        <v>0</v>
      </c>
      <c r="AF1169" t="s">
        <v>55</v>
      </c>
      <c r="AG1169">
        <v>4.4000000000000004E-2</v>
      </c>
      <c r="AH1169">
        <v>2</v>
      </c>
      <c r="AI1169">
        <v>35387336</v>
      </c>
      <c r="AJ1169">
        <v>1169</v>
      </c>
      <c r="AK1169">
        <v>0</v>
      </c>
      <c r="AL1169">
        <v>0</v>
      </c>
      <c r="AM1169">
        <v>0</v>
      </c>
      <c r="AN1169">
        <v>0</v>
      </c>
      <c r="AO1169">
        <v>0</v>
      </c>
      <c r="AP1169">
        <v>0</v>
      </c>
      <c r="AQ1169">
        <v>0</v>
      </c>
      <c r="AR1169">
        <v>0</v>
      </c>
    </row>
    <row r="1170" spans="1:44" x14ac:dyDescent="0.2">
      <c r="A1170">
        <f>ROW(Source!A3499)</f>
        <v>3499</v>
      </c>
      <c r="B1170">
        <v>35387342</v>
      </c>
      <c r="C1170">
        <v>35387332</v>
      </c>
      <c r="D1170">
        <v>35122221</v>
      </c>
      <c r="E1170">
        <v>1</v>
      </c>
      <c r="F1170">
        <v>1</v>
      </c>
      <c r="G1170">
        <v>15872964</v>
      </c>
      <c r="H1170">
        <v>3</v>
      </c>
      <c r="I1170" t="s">
        <v>128</v>
      </c>
      <c r="J1170" t="s">
        <v>130</v>
      </c>
      <c r="K1170" t="s">
        <v>129</v>
      </c>
      <c r="L1170">
        <v>1354</v>
      </c>
      <c r="N1170">
        <v>1010</v>
      </c>
      <c r="O1170" t="s">
        <v>52</v>
      </c>
      <c r="P1170" t="s">
        <v>52</v>
      </c>
      <c r="Q1170">
        <v>1</v>
      </c>
      <c r="X1170">
        <v>1</v>
      </c>
      <c r="Y1170">
        <v>2206.16</v>
      </c>
      <c r="Z1170">
        <v>0</v>
      </c>
      <c r="AA1170">
        <v>0</v>
      </c>
      <c r="AB1170">
        <v>0</v>
      </c>
      <c r="AC1170">
        <v>0</v>
      </c>
      <c r="AD1170">
        <v>1</v>
      </c>
      <c r="AE1170">
        <v>0</v>
      </c>
      <c r="AF1170" t="s">
        <v>54</v>
      </c>
      <c r="AG1170">
        <v>0</v>
      </c>
      <c r="AH1170">
        <v>2</v>
      </c>
      <c r="AI1170">
        <v>35387337</v>
      </c>
      <c r="AJ1170">
        <v>1170</v>
      </c>
      <c r="AK1170">
        <v>0</v>
      </c>
      <c r="AL1170">
        <v>0</v>
      </c>
      <c r="AM1170">
        <v>0</v>
      </c>
      <c r="AN1170">
        <v>0</v>
      </c>
      <c r="AO1170">
        <v>0</v>
      </c>
      <c r="AP1170">
        <v>0</v>
      </c>
      <c r="AQ1170">
        <v>0</v>
      </c>
      <c r="AR1170">
        <v>0</v>
      </c>
    </row>
    <row r="1171" spans="1:44" x14ac:dyDescent="0.2">
      <c r="A1171">
        <f>ROW(Source!A3500)</f>
        <v>3500</v>
      </c>
      <c r="B1171">
        <v>35387349</v>
      </c>
      <c r="C1171">
        <v>35387343</v>
      </c>
      <c r="D1171">
        <v>35111398</v>
      </c>
      <c r="E1171">
        <v>15872964</v>
      </c>
      <c r="F1171">
        <v>1</v>
      </c>
      <c r="G1171">
        <v>15872964</v>
      </c>
      <c r="H1171">
        <v>1</v>
      </c>
      <c r="I1171" t="s">
        <v>982</v>
      </c>
      <c r="J1171" t="s">
        <v>3</v>
      </c>
      <c r="K1171" t="s">
        <v>983</v>
      </c>
      <c r="L1171">
        <v>1191</v>
      </c>
      <c r="N1171">
        <v>1013</v>
      </c>
      <c r="O1171" t="s">
        <v>984</v>
      </c>
      <c r="P1171" t="s">
        <v>984</v>
      </c>
      <c r="Q1171">
        <v>1</v>
      </c>
      <c r="X1171">
        <v>2.2999999999999998</v>
      </c>
      <c r="Y1171">
        <v>0</v>
      </c>
      <c r="Z1171">
        <v>0</v>
      </c>
      <c r="AA1171">
        <v>0</v>
      </c>
      <c r="AB1171">
        <v>0</v>
      </c>
      <c r="AC1171">
        <v>0</v>
      </c>
      <c r="AD1171">
        <v>1</v>
      </c>
      <c r="AE1171">
        <v>1</v>
      </c>
      <c r="AF1171" t="s">
        <v>3</v>
      </c>
      <c r="AG1171">
        <v>2.2999999999999998</v>
      </c>
      <c r="AH1171">
        <v>2</v>
      </c>
      <c r="AI1171">
        <v>35387344</v>
      </c>
      <c r="AJ1171">
        <v>1171</v>
      </c>
      <c r="AK1171">
        <v>0</v>
      </c>
      <c r="AL1171">
        <v>0</v>
      </c>
      <c r="AM1171">
        <v>0</v>
      </c>
      <c r="AN1171">
        <v>0</v>
      </c>
      <c r="AO1171">
        <v>0</v>
      </c>
      <c r="AP1171">
        <v>0</v>
      </c>
      <c r="AQ1171">
        <v>0</v>
      </c>
      <c r="AR1171">
        <v>0</v>
      </c>
    </row>
    <row r="1172" spans="1:44" x14ac:dyDescent="0.2">
      <c r="A1172">
        <f>ROW(Source!A3500)</f>
        <v>3500</v>
      </c>
      <c r="B1172">
        <v>35387350</v>
      </c>
      <c r="C1172">
        <v>35387343</v>
      </c>
      <c r="D1172">
        <v>35112768</v>
      </c>
      <c r="E1172">
        <v>1</v>
      </c>
      <c r="F1172">
        <v>1</v>
      </c>
      <c r="G1172">
        <v>15872964</v>
      </c>
      <c r="H1172">
        <v>2</v>
      </c>
      <c r="I1172" t="s">
        <v>1081</v>
      </c>
      <c r="J1172" t="s">
        <v>1082</v>
      </c>
      <c r="K1172" t="s">
        <v>1083</v>
      </c>
      <c r="L1172">
        <v>1368</v>
      </c>
      <c r="N1172">
        <v>1011</v>
      </c>
      <c r="O1172" t="s">
        <v>988</v>
      </c>
      <c r="P1172" t="s">
        <v>988</v>
      </c>
      <c r="Q1172">
        <v>1</v>
      </c>
      <c r="X1172">
        <v>0.14000000000000001</v>
      </c>
      <c r="Y1172">
        <v>0</v>
      </c>
      <c r="Z1172">
        <v>456.39</v>
      </c>
      <c r="AA1172">
        <v>1.4</v>
      </c>
      <c r="AB1172">
        <v>0</v>
      </c>
      <c r="AC1172">
        <v>0</v>
      </c>
      <c r="AD1172">
        <v>1</v>
      </c>
      <c r="AE1172">
        <v>0</v>
      </c>
      <c r="AF1172" t="s">
        <v>3</v>
      </c>
      <c r="AG1172">
        <v>0.14000000000000001</v>
      </c>
      <c r="AH1172">
        <v>2</v>
      </c>
      <c r="AI1172">
        <v>35387345</v>
      </c>
      <c r="AJ1172">
        <v>1172</v>
      </c>
      <c r="AK1172">
        <v>0</v>
      </c>
      <c r="AL1172">
        <v>0</v>
      </c>
      <c r="AM1172">
        <v>0</v>
      </c>
      <c r="AN1172">
        <v>0</v>
      </c>
      <c r="AO1172">
        <v>0</v>
      </c>
      <c r="AP1172">
        <v>0</v>
      </c>
      <c r="AQ1172">
        <v>0</v>
      </c>
      <c r="AR1172">
        <v>0</v>
      </c>
    </row>
    <row r="1173" spans="1:44" x14ac:dyDescent="0.2">
      <c r="A1173">
        <f>ROW(Source!A3500)</f>
        <v>3500</v>
      </c>
      <c r="B1173">
        <v>35387351</v>
      </c>
      <c r="C1173">
        <v>35387343</v>
      </c>
      <c r="D1173">
        <v>35113206</v>
      </c>
      <c r="E1173">
        <v>1</v>
      </c>
      <c r="F1173">
        <v>1</v>
      </c>
      <c r="G1173">
        <v>15872964</v>
      </c>
      <c r="H1173">
        <v>2</v>
      </c>
      <c r="I1173" t="s">
        <v>989</v>
      </c>
      <c r="J1173" t="s">
        <v>990</v>
      </c>
      <c r="K1173" t="s">
        <v>991</v>
      </c>
      <c r="L1173">
        <v>1368</v>
      </c>
      <c r="N1173">
        <v>1011</v>
      </c>
      <c r="O1173" t="s">
        <v>988</v>
      </c>
      <c r="P1173" t="s">
        <v>988</v>
      </c>
      <c r="Q1173">
        <v>1</v>
      </c>
      <c r="X1173">
        <v>0.04</v>
      </c>
      <c r="Y1173">
        <v>0</v>
      </c>
      <c r="Z1173">
        <v>4.72</v>
      </c>
      <c r="AA1173">
        <v>0.1</v>
      </c>
      <c r="AB1173">
        <v>0</v>
      </c>
      <c r="AC1173">
        <v>0</v>
      </c>
      <c r="AD1173">
        <v>1</v>
      </c>
      <c r="AE1173">
        <v>0</v>
      </c>
      <c r="AF1173" t="s">
        <v>3</v>
      </c>
      <c r="AG1173">
        <v>0.04</v>
      </c>
      <c r="AH1173">
        <v>2</v>
      </c>
      <c r="AI1173">
        <v>35387346</v>
      </c>
      <c r="AJ1173">
        <v>1173</v>
      </c>
      <c r="AK1173">
        <v>0</v>
      </c>
      <c r="AL1173">
        <v>0</v>
      </c>
      <c r="AM1173">
        <v>0</v>
      </c>
      <c r="AN1173">
        <v>0</v>
      </c>
      <c r="AO1173">
        <v>0</v>
      </c>
      <c r="AP1173">
        <v>0</v>
      </c>
      <c r="AQ1173">
        <v>0</v>
      </c>
      <c r="AR1173">
        <v>0</v>
      </c>
    </row>
    <row r="1174" spans="1:44" x14ac:dyDescent="0.2">
      <c r="A1174">
        <f>ROW(Source!A3500)</f>
        <v>3500</v>
      </c>
      <c r="B1174">
        <v>35387352</v>
      </c>
      <c r="C1174">
        <v>35387343</v>
      </c>
      <c r="D1174">
        <v>35113178</v>
      </c>
      <c r="E1174">
        <v>1</v>
      </c>
      <c r="F1174">
        <v>1</v>
      </c>
      <c r="G1174">
        <v>15872964</v>
      </c>
      <c r="H1174">
        <v>2</v>
      </c>
      <c r="I1174" t="s">
        <v>1084</v>
      </c>
      <c r="J1174" t="s">
        <v>1085</v>
      </c>
      <c r="K1174" t="s">
        <v>1086</v>
      </c>
      <c r="L1174">
        <v>1368</v>
      </c>
      <c r="N1174">
        <v>1011</v>
      </c>
      <c r="O1174" t="s">
        <v>988</v>
      </c>
      <c r="P1174" t="s">
        <v>988</v>
      </c>
      <c r="Q1174">
        <v>1</v>
      </c>
      <c r="X1174">
        <v>0.22</v>
      </c>
      <c r="Y1174">
        <v>0</v>
      </c>
      <c r="Z1174">
        <v>9.8699999999999992</v>
      </c>
      <c r="AA1174">
        <v>0.49</v>
      </c>
      <c r="AB1174">
        <v>0</v>
      </c>
      <c r="AC1174">
        <v>0</v>
      </c>
      <c r="AD1174">
        <v>1</v>
      </c>
      <c r="AE1174">
        <v>0</v>
      </c>
      <c r="AF1174" t="s">
        <v>3</v>
      </c>
      <c r="AG1174">
        <v>0.22</v>
      </c>
      <c r="AH1174">
        <v>2</v>
      </c>
      <c r="AI1174">
        <v>35387347</v>
      </c>
      <c r="AJ1174">
        <v>1174</v>
      </c>
      <c r="AK1174">
        <v>0</v>
      </c>
      <c r="AL1174">
        <v>0</v>
      </c>
      <c r="AM1174">
        <v>0</v>
      </c>
      <c r="AN1174">
        <v>0</v>
      </c>
      <c r="AO1174">
        <v>0</v>
      </c>
      <c r="AP1174">
        <v>0</v>
      </c>
      <c r="AQ1174">
        <v>0</v>
      </c>
      <c r="AR1174">
        <v>0</v>
      </c>
    </row>
    <row r="1175" spans="1:44" x14ac:dyDescent="0.2">
      <c r="A1175">
        <f>ROW(Source!A3500)</f>
        <v>3500</v>
      </c>
      <c r="B1175">
        <v>35387353</v>
      </c>
      <c r="C1175">
        <v>35387343</v>
      </c>
      <c r="D1175">
        <v>35122221</v>
      </c>
      <c r="E1175">
        <v>1</v>
      </c>
      <c r="F1175">
        <v>1</v>
      </c>
      <c r="G1175">
        <v>15872964</v>
      </c>
      <c r="H1175">
        <v>3</v>
      </c>
      <c r="I1175" t="s">
        <v>128</v>
      </c>
      <c r="J1175" t="s">
        <v>130</v>
      </c>
      <c r="K1175" t="s">
        <v>129</v>
      </c>
      <c r="L1175">
        <v>1354</v>
      </c>
      <c r="N1175">
        <v>1010</v>
      </c>
      <c r="O1175" t="s">
        <v>52</v>
      </c>
      <c r="P1175" t="s">
        <v>52</v>
      </c>
      <c r="Q1175">
        <v>1</v>
      </c>
      <c r="X1175">
        <v>1</v>
      </c>
      <c r="Y1175">
        <v>2206.16</v>
      </c>
      <c r="Z1175">
        <v>0</v>
      </c>
      <c r="AA1175">
        <v>0</v>
      </c>
      <c r="AB1175">
        <v>0</v>
      </c>
      <c r="AC1175">
        <v>0</v>
      </c>
      <c r="AD1175">
        <v>1</v>
      </c>
      <c r="AE1175">
        <v>0</v>
      </c>
      <c r="AF1175" t="s">
        <v>3</v>
      </c>
      <c r="AG1175">
        <v>1</v>
      </c>
      <c r="AH1175">
        <v>2</v>
      </c>
      <c r="AI1175">
        <v>35387348</v>
      </c>
      <c r="AJ1175">
        <v>1175</v>
      </c>
      <c r="AK1175">
        <v>0</v>
      </c>
      <c r="AL1175">
        <v>0</v>
      </c>
      <c r="AM1175">
        <v>0</v>
      </c>
      <c r="AN1175">
        <v>0</v>
      </c>
      <c r="AO1175">
        <v>0</v>
      </c>
      <c r="AP1175">
        <v>0</v>
      </c>
      <c r="AQ1175">
        <v>0</v>
      </c>
      <c r="AR1175">
        <v>0</v>
      </c>
    </row>
    <row r="1176" spans="1:44" x14ac:dyDescent="0.2">
      <c r="A1176">
        <f>ROW(Source!A3537)</f>
        <v>3537</v>
      </c>
      <c r="B1176">
        <v>35387419</v>
      </c>
      <c r="C1176">
        <v>35387413</v>
      </c>
      <c r="D1176">
        <v>35111398</v>
      </c>
      <c r="E1176">
        <v>15872964</v>
      </c>
      <c r="F1176">
        <v>1</v>
      </c>
      <c r="G1176">
        <v>15872964</v>
      </c>
      <c r="H1176">
        <v>1</v>
      </c>
      <c r="I1176" t="s">
        <v>982</v>
      </c>
      <c r="J1176" t="s">
        <v>3</v>
      </c>
      <c r="K1176" t="s">
        <v>983</v>
      </c>
      <c r="L1176">
        <v>1191</v>
      </c>
      <c r="N1176">
        <v>1013</v>
      </c>
      <c r="O1176" t="s">
        <v>984</v>
      </c>
      <c r="P1176" t="s">
        <v>984</v>
      </c>
      <c r="Q1176">
        <v>1</v>
      </c>
      <c r="X1176">
        <v>2.2999999999999998</v>
      </c>
      <c r="Y1176">
        <v>0</v>
      </c>
      <c r="Z1176">
        <v>0</v>
      </c>
      <c r="AA1176">
        <v>0</v>
      </c>
      <c r="AB1176">
        <v>0</v>
      </c>
      <c r="AC1176">
        <v>0</v>
      </c>
      <c r="AD1176">
        <v>1</v>
      </c>
      <c r="AE1176">
        <v>1</v>
      </c>
      <c r="AF1176" t="s">
        <v>55</v>
      </c>
      <c r="AG1176">
        <v>0.45999999999999996</v>
      </c>
      <c r="AH1176">
        <v>2</v>
      </c>
      <c r="AI1176">
        <v>35387414</v>
      </c>
      <c r="AJ1176">
        <v>1176</v>
      </c>
      <c r="AK1176">
        <v>0</v>
      </c>
      <c r="AL1176">
        <v>0</v>
      </c>
      <c r="AM1176">
        <v>0</v>
      </c>
      <c r="AN1176">
        <v>0</v>
      </c>
      <c r="AO1176">
        <v>0</v>
      </c>
      <c r="AP1176">
        <v>0</v>
      </c>
      <c r="AQ1176">
        <v>0</v>
      </c>
      <c r="AR1176">
        <v>0</v>
      </c>
    </row>
    <row r="1177" spans="1:44" x14ac:dyDescent="0.2">
      <c r="A1177">
        <f>ROW(Source!A3537)</f>
        <v>3537</v>
      </c>
      <c r="B1177">
        <v>35387420</v>
      </c>
      <c r="C1177">
        <v>35387413</v>
      </c>
      <c r="D1177">
        <v>35112768</v>
      </c>
      <c r="E1177">
        <v>1</v>
      </c>
      <c r="F1177">
        <v>1</v>
      </c>
      <c r="G1177">
        <v>15872964</v>
      </c>
      <c r="H1177">
        <v>2</v>
      </c>
      <c r="I1177" t="s">
        <v>1081</v>
      </c>
      <c r="J1177" t="s">
        <v>1082</v>
      </c>
      <c r="K1177" t="s">
        <v>1083</v>
      </c>
      <c r="L1177">
        <v>1368</v>
      </c>
      <c r="N1177">
        <v>1011</v>
      </c>
      <c r="O1177" t="s">
        <v>988</v>
      </c>
      <c r="P1177" t="s">
        <v>988</v>
      </c>
      <c r="Q1177">
        <v>1</v>
      </c>
      <c r="X1177">
        <v>0.14000000000000001</v>
      </c>
      <c r="Y1177">
        <v>0</v>
      </c>
      <c r="Z1177">
        <v>456.39</v>
      </c>
      <c r="AA1177">
        <v>1.4</v>
      </c>
      <c r="AB1177">
        <v>0</v>
      </c>
      <c r="AC1177">
        <v>0</v>
      </c>
      <c r="AD1177">
        <v>1</v>
      </c>
      <c r="AE1177">
        <v>0</v>
      </c>
      <c r="AF1177" t="s">
        <v>55</v>
      </c>
      <c r="AG1177">
        <v>2.8000000000000004E-2</v>
      </c>
      <c r="AH1177">
        <v>2</v>
      </c>
      <c r="AI1177">
        <v>35387415</v>
      </c>
      <c r="AJ1177">
        <v>1177</v>
      </c>
      <c r="AK1177">
        <v>0</v>
      </c>
      <c r="AL1177">
        <v>0</v>
      </c>
      <c r="AM1177">
        <v>0</v>
      </c>
      <c r="AN1177">
        <v>0</v>
      </c>
      <c r="AO1177">
        <v>0</v>
      </c>
      <c r="AP1177">
        <v>0</v>
      </c>
      <c r="AQ1177">
        <v>0</v>
      </c>
      <c r="AR1177">
        <v>0</v>
      </c>
    </row>
    <row r="1178" spans="1:44" x14ac:dyDescent="0.2">
      <c r="A1178">
        <f>ROW(Source!A3537)</f>
        <v>3537</v>
      </c>
      <c r="B1178">
        <v>35387421</v>
      </c>
      <c r="C1178">
        <v>35387413</v>
      </c>
      <c r="D1178">
        <v>35113206</v>
      </c>
      <c r="E1178">
        <v>1</v>
      </c>
      <c r="F1178">
        <v>1</v>
      </c>
      <c r="G1178">
        <v>15872964</v>
      </c>
      <c r="H1178">
        <v>2</v>
      </c>
      <c r="I1178" t="s">
        <v>989</v>
      </c>
      <c r="J1178" t="s">
        <v>990</v>
      </c>
      <c r="K1178" t="s">
        <v>991</v>
      </c>
      <c r="L1178">
        <v>1368</v>
      </c>
      <c r="N1178">
        <v>1011</v>
      </c>
      <c r="O1178" t="s">
        <v>988</v>
      </c>
      <c r="P1178" t="s">
        <v>988</v>
      </c>
      <c r="Q1178">
        <v>1</v>
      </c>
      <c r="X1178">
        <v>0.04</v>
      </c>
      <c r="Y1178">
        <v>0</v>
      </c>
      <c r="Z1178">
        <v>4.72</v>
      </c>
      <c r="AA1178">
        <v>0.1</v>
      </c>
      <c r="AB1178">
        <v>0</v>
      </c>
      <c r="AC1178">
        <v>0</v>
      </c>
      <c r="AD1178">
        <v>1</v>
      </c>
      <c r="AE1178">
        <v>0</v>
      </c>
      <c r="AF1178" t="s">
        <v>55</v>
      </c>
      <c r="AG1178">
        <v>8.0000000000000002E-3</v>
      </c>
      <c r="AH1178">
        <v>2</v>
      </c>
      <c r="AI1178">
        <v>35387416</v>
      </c>
      <c r="AJ1178">
        <v>1178</v>
      </c>
      <c r="AK1178">
        <v>0</v>
      </c>
      <c r="AL1178">
        <v>0</v>
      </c>
      <c r="AM1178">
        <v>0</v>
      </c>
      <c r="AN1178">
        <v>0</v>
      </c>
      <c r="AO1178">
        <v>0</v>
      </c>
      <c r="AP1178">
        <v>0</v>
      </c>
      <c r="AQ1178">
        <v>0</v>
      </c>
      <c r="AR1178">
        <v>0</v>
      </c>
    </row>
    <row r="1179" spans="1:44" x14ac:dyDescent="0.2">
      <c r="A1179">
        <f>ROW(Source!A3537)</f>
        <v>3537</v>
      </c>
      <c r="B1179">
        <v>35387422</v>
      </c>
      <c r="C1179">
        <v>35387413</v>
      </c>
      <c r="D1179">
        <v>35113178</v>
      </c>
      <c r="E1179">
        <v>1</v>
      </c>
      <c r="F1179">
        <v>1</v>
      </c>
      <c r="G1179">
        <v>15872964</v>
      </c>
      <c r="H1179">
        <v>2</v>
      </c>
      <c r="I1179" t="s">
        <v>1084</v>
      </c>
      <c r="J1179" t="s">
        <v>1085</v>
      </c>
      <c r="K1179" t="s">
        <v>1086</v>
      </c>
      <c r="L1179">
        <v>1368</v>
      </c>
      <c r="N1179">
        <v>1011</v>
      </c>
      <c r="O1179" t="s">
        <v>988</v>
      </c>
      <c r="P1179" t="s">
        <v>988</v>
      </c>
      <c r="Q1179">
        <v>1</v>
      </c>
      <c r="X1179">
        <v>0.22</v>
      </c>
      <c r="Y1179">
        <v>0</v>
      </c>
      <c r="Z1179">
        <v>9.8699999999999992</v>
      </c>
      <c r="AA1179">
        <v>0.49</v>
      </c>
      <c r="AB1179">
        <v>0</v>
      </c>
      <c r="AC1179">
        <v>0</v>
      </c>
      <c r="AD1179">
        <v>1</v>
      </c>
      <c r="AE1179">
        <v>0</v>
      </c>
      <c r="AF1179" t="s">
        <v>55</v>
      </c>
      <c r="AG1179">
        <v>4.4000000000000004E-2</v>
      </c>
      <c r="AH1179">
        <v>2</v>
      </c>
      <c r="AI1179">
        <v>35387417</v>
      </c>
      <c r="AJ1179">
        <v>1179</v>
      </c>
      <c r="AK1179">
        <v>0</v>
      </c>
      <c r="AL1179">
        <v>0</v>
      </c>
      <c r="AM1179">
        <v>0</v>
      </c>
      <c r="AN1179">
        <v>0</v>
      </c>
      <c r="AO1179">
        <v>0</v>
      </c>
      <c r="AP1179">
        <v>0</v>
      </c>
      <c r="AQ1179">
        <v>0</v>
      </c>
      <c r="AR1179">
        <v>0</v>
      </c>
    </row>
    <row r="1180" spans="1:44" x14ac:dyDescent="0.2">
      <c r="A1180">
        <f>ROW(Source!A3537)</f>
        <v>3537</v>
      </c>
      <c r="B1180">
        <v>35387423</v>
      </c>
      <c r="C1180">
        <v>35387413</v>
      </c>
      <c r="D1180">
        <v>35122221</v>
      </c>
      <c r="E1180">
        <v>1</v>
      </c>
      <c r="F1180">
        <v>1</v>
      </c>
      <c r="G1180">
        <v>15872964</v>
      </c>
      <c r="H1180">
        <v>3</v>
      </c>
      <c r="I1180" t="s">
        <v>128</v>
      </c>
      <c r="J1180" t="s">
        <v>130</v>
      </c>
      <c r="K1180" t="s">
        <v>129</v>
      </c>
      <c r="L1180">
        <v>1354</v>
      </c>
      <c r="N1180">
        <v>1010</v>
      </c>
      <c r="O1180" t="s">
        <v>52</v>
      </c>
      <c r="P1180" t="s">
        <v>52</v>
      </c>
      <c r="Q1180">
        <v>1</v>
      </c>
      <c r="X1180">
        <v>1</v>
      </c>
      <c r="Y1180">
        <v>2206.16</v>
      </c>
      <c r="Z1180">
        <v>0</v>
      </c>
      <c r="AA1180">
        <v>0</v>
      </c>
      <c r="AB1180">
        <v>0</v>
      </c>
      <c r="AC1180">
        <v>0</v>
      </c>
      <c r="AD1180">
        <v>1</v>
      </c>
      <c r="AE1180">
        <v>0</v>
      </c>
      <c r="AF1180" t="s">
        <v>54</v>
      </c>
      <c r="AG1180">
        <v>0</v>
      </c>
      <c r="AH1180">
        <v>2</v>
      </c>
      <c r="AI1180">
        <v>35387418</v>
      </c>
      <c r="AJ1180">
        <v>1180</v>
      </c>
      <c r="AK1180">
        <v>0</v>
      </c>
      <c r="AL1180">
        <v>0</v>
      </c>
      <c r="AM1180">
        <v>0</v>
      </c>
      <c r="AN1180">
        <v>0</v>
      </c>
      <c r="AO1180">
        <v>0</v>
      </c>
      <c r="AP1180">
        <v>0</v>
      </c>
      <c r="AQ1180">
        <v>0</v>
      </c>
      <c r="AR1180">
        <v>0</v>
      </c>
    </row>
    <row r="1181" spans="1:44" x14ac:dyDescent="0.2">
      <c r="A1181">
        <f>ROW(Source!A3538)</f>
        <v>3538</v>
      </c>
      <c r="B1181">
        <v>35387430</v>
      </c>
      <c r="C1181">
        <v>35387424</v>
      </c>
      <c r="D1181">
        <v>35111398</v>
      </c>
      <c r="E1181">
        <v>15872964</v>
      </c>
      <c r="F1181">
        <v>1</v>
      </c>
      <c r="G1181">
        <v>15872964</v>
      </c>
      <c r="H1181">
        <v>1</v>
      </c>
      <c r="I1181" t="s">
        <v>982</v>
      </c>
      <c r="J1181" t="s">
        <v>3</v>
      </c>
      <c r="K1181" t="s">
        <v>983</v>
      </c>
      <c r="L1181">
        <v>1191</v>
      </c>
      <c r="N1181">
        <v>1013</v>
      </c>
      <c r="O1181" t="s">
        <v>984</v>
      </c>
      <c r="P1181" t="s">
        <v>984</v>
      </c>
      <c r="Q1181">
        <v>1</v>
      </c>
      <c r="X1181">
        <v>2.2999999999999998</v>
      </c>
      <c r="Y1181">
        <v>0</v>
      </c>
      <c r="Z1181">
        <v>0</v>
      </c>
      <c r="AA1181">
        <v>0</v>
      </c>
      <c r="AB1181">
        <v>0</v>
      </c>
      <c r="AC1181">
        <v>0</v>
      </c>
      <c r="AD1181">
        <v>1</v>
      </c>
      <c r="AE1181">
        <v>1</v>
      </c>
      <c r="AF1181" t="s">
        <v>3</v>
      </c>
      <c r="AG1181">
        <v>2.2999999999999998</v>
      </c>
      <c r="AH1181">
        <v>2</v>
      </c>
      <c r="AI1181">
        <v>35387425</v>
      </c>
      <c r="AJ1181">
        <v>1181</v>
      </c>
      <c r="AK1181">
        <v>0</v>
      </c>
      <c r="AL1181">
        <v>0</v>
      </c>
      <c r="AM1181">
        <v>0</v>
      </c>
      <c r="AN1181">
        <v>0</v>
      </c>
      <c r="AO1181">
        <v>0</v>
      </c>
      <c r="AP1181">
        <v>0</v>
      </c>
      <c r="AQ1181">
        <v>0</v>
      </c>
      <c r="AR1181">
        <v>0</v>
      </c>
    </row>
    <row r="1182" spans="1:44" x14ac:dyDescent="0.2">
      <c r="A1182">
        <f>ROW(Source!A3538)</f>
        <v>3538</v>
      </c>
      <c r="B1182">
        <v>35387431</v>
      </c>
      <c r="C1182">
        <v>35387424</v>
      </c>
      <c r="D1182">
        <v>35112768</v>
      </c>
      <c r="E1182">
        <v>1</v>
      </c>
      <c r="F1182">
        <v>1</v>
      </c>
      <c r="G1182">
        <v>15872964</v>
      </c>
      <c r="H1182">
        <v>2</v>
      </c>
      <c r="I1182" t="s">
        <v>1081</v>
      </c>
      <c r="J1182" t="s">
        <v>1082</v>
      </c>
      <c r="K1182" t="s">
        <v>1083</v>
      </c>
      <c r="L1182">
        <v>1368</v>
      </c>
      <c r="N1182">
        <v>1011</v>
      </c>
      <c r="O1182" t="s">
        <v>988</v>
      </c>
      <c r="P1182" t="s">
        <v>988</v>
      </c>
      <c r="Q1182">
        <v>1</v>
      </c>
      <c r="X1182">
        <v>0.14000000000000001</v>
      </c>
      <c r="Y1182">
        <v>0</v>
      </c>
      <c r="Z1182">
        <v>456.39</v>
      </c>
      <c r="AA1182">
        <v>1.4</v>
      </c>
      <c r="AB1182">
        <v>0</v>
      </c>
      <c r="AC1182">
        <v>0</v>
      </c>
      <c r="AD1182">
        <v>1</v>
      </c>
      <c r="AE1182">
        <v>0</v>
      </c>
      <c r="AF1182" t="s">
        <v>3</v>
      </c>
      <c r="AG1182">
        <v>0.14000000000000001</v>
      </c>
      <c r="AH1182">
        <v>2</v>
      </c>
      <c r="AI1182">
        <v>35387426</v>
      </c>
      <c r="AJ1182">
        <v>1182</v>
      </c>
      <c r="AK1182">
        <v>0</v>
      </c>
      <c r="AL1182">
        <v>0</v>
      </c>
      <c r="AM1182">
        <v>0</v>
      </c>
      <c r="AN1182">
        <v>0</v>
      </c>
      <c r="AO1182">
        <v>0</v>
      </c>
      <c r="AP1182">
        <v>0</v>
      </c>
      <c r="AQ1182">
        <v>0</v>
      </c>
      <c r="AR1182">
        <v>0</v>
      </c>
    </row>
    <row r="1183" spans="1:44" x14ac:dyDescent="0.2">
      <c r="A1183">
        <f>ROW(Source!A3538)</f>
        <v>3538</v>
      </c>
      <c r="B1183">
        <v>35387432</v>
      </c>
      <c r="C1183">
        <v>35387424</v>
      </c>
      <c r="D1183">
        <v>35113206</v>
      </c>
      <c r="E1183">
        <v>1</v>
      </c>
      <c r="F1183">
        <v>1</v>
      </c>
      <c r="G1183">
        <v>15872964</v>
      </c>
      <c r="H1183">
        <v>2</v>
      </c>
      <c r="I1183" t="s">
        <v>989</v>
      </c>
      <c r="J1183" t="s">
        <v>990</v>
      </c>
      <c r="K1183" t="s">
        <v>991</v>
      </c>
      <c r="L1183">
        <v>1368</v>
      </c>
      <c r="N1183">
        <v>1011</v>
      </c>
      <c r="O1183" t="s">
        <v>988</v>
      </c>
      <c r="P1183" t="s">
        <v>988</v>
      </c>
      <c r="Q1183">
        <v>1</v>
      </c>
      <c r="X1183">
        <v>0.04</v>
      </c>
      <c r="Y1183">
        <v>0</v>
      </c>
      <c r="Z1183">
        <v>4.72</v>
      </c>
      <c r="AA1183">
        <v>0.1</v>
      </c>
      <c r="AB1183">
        <v>0</v>
      </c>
      <c r="AC1183">
        <v>0</v>
      </c>
      <c r="AD1183">
        <v>1</v>
      </c>
      <c r="AE1183">
        <v>0</v>
      </c>
      <c r="AF1183" t="s">
        <v>3</v>
      </c>
      <c r="AG1183">
        <v>0.04</v>
      </c>
      <c r="AH1183">
        <v>2</v>
      </c>
      <c r="AI1183">
        <v>35387427</v>
      </c>
      <c r="AJ1183">
        <v>1183</v>
      </c>
      <c r="AK1183">
        <v>0</v>
      </c>
      <c r="AL1183">
        <v>0</v>
      </c>
      <c r="AM1183">
        <v>0</v>
      </c>
      <c r="AN1183">
        <v>0</v>
      </c>
      <c r="AO1183">
        <v>0</v>
      </c>
      <c r="AP1183">
        <v>0</v>
      </c>
      <c r="AQ1183">
        <v>0</v>
      </c>
      <c r="AR1183">
        <v>0</v>
      </c>
    </row>
    <row r="1184" spans="1:44" x14ac:dyDescent="0.2">
      <c r="A1184">
        <f>ROW(Source!A3538)</f>
        <v>3538</v>
      </c>
      <c r="B1184">
        <v>35387433</v>
      </c>
      <c r="C1184">
        <v>35387424</v>
      </c>
      <c r="D1184">
        <v>35113178</v>
      </c>
      <c r="E1184">
        <v>1</v>
      </c>
      <c r="F1184">
        <v>1</v>
      </c>
      <c r="G1184">
        <v>15872964</v>
      </c>
      <c r="H1184">
        <v>2</v>
      </c>
      <c r="I1184" t="s">
        <v>1084</v>
      </c>
      <c r="J1184" t="s">
        <v>1085</v>
      </c>
      <c r="K1184" t="s">
        <v>1086</v>
      </c>
      <c r="L1184">
        <v>1368</v>
      </c>
      <c r="N1184">
        <v>1011</v>
      </c>
      <c r="O1184" t="s">
        <v>988</v>
      </c>
      <c r="P1184" t="s">
        <v>988</v>
      </c>
      <c r="Q1184">
        <v>1</v>
      </c>
      <c r="X1184">
        <v>0.22</v>
      </c>
      <c r="Y1184">
        <v>0</v>
      </c>
      <c r="Z1184">
        <v>9.8699999999999992</v>
      </c>
      <c r="AA1184">
        <v>0.49</v>
      </c>
      <c r="AB1184">
        <v>0</v>
      </c>
      <c r="AC1184">
        <v>0</v>
      </c>
      <c r="AD1184">
        <v>1</v>
      </c>
      <c r="AE1184">
        <v>0</v>
      </c>
      <c r="AF1184" t="s">
        <v>3</v>
      </c>
      <c r="AG1184">
        <v>0.22</v>
      </c>
      <c r="AH1184">
        <v>2</v>
      </c>
      <c r="AI1184">
        <v>35387428</v>
      </c>
      <c r="AJ1184">
        <v>1184</v>
      </c>
      <c r="AK1184">
        <v>0</v>
      </c>
      <c r="AL1184">
        <v>0</v>
      </c>
      <c r="AM1184">
        <v>0</v>
      </c>
      <c r="AN1184">
        <v>0</v>
      </c>
      <c r="AO1184">
        <v>0</v>
      </c>
      <c r="AP1184">
        <v>0</v>
      </c>
      <c r="AQ1184">
        <v>0</v>
      </c>
      <c r="AR1184">
        <v>0</v>
      </c>
    </row>
    <row r="1185" spans="1:44" x14ac:dyDescent="0.2">
      <c r="A1185">
        <f>ROW(Source!A3538)</f>
        <v>3538</v>
      </c>
      <c r="B1185">
        <v>35387434</v>
      </c>
      <c r="C1185">
        <v>35387424</v>
      </c>
      <c r="D1185">
        <v>35122221</v>
      </c>
      <c r="E1185">
        <v>1</v>
      </c>
      <c r="F1185">
        <v>1</v>
      </c>
      <c r="G1185">
        <v>15872964</v>
      </c>
      <c r="H1185">
        <v>3</v>
      </c>
      <c r="I1185" t="s">
        <v>128</v>
      </c>
      <c r="J1185" t="s">
        <v>130</v>
      </c>
      <c r="K1185" t="s">
        <v>129</v>
      </c>
      <c r="L1185">
        <v>1354</v>
      </c>
      <c r="N1185">
        <v>1010</v>
      </c>
      <c r="O1185" t="s">
        <v>52</v>
      </c>
      <c r="P1185" t="s">
        <v>52</v>
      </c>
      <c r="Q1185">
        <v>1</v>
      </c>
      <c r="X1185">
        <v>1</v>
      </c>
      <c r="Y1185">
        <v>2206.16</v>
      </c>
      <c r="Z1185">
        <v>0</v>
      </c>
      <c r="AA1185">
        <v>0</v>
      </c>
      <c r="AB1185">
        <v>0</v>
      </c>
      <c r="AC1185">
        <v>0</v>
      </c>
      <c r="AD1185">
        <v>1</v>
      </c>
      <c r="AE1185">
        <v>0</v>
      </c>
      <c r="AF1185" t="s">
        <v>3</v>
      </c>
      <c r="AG1185">
        <v>1</v>
      </c>
      <c r="AH1185">
        <v>2</v>
      </c>
      <c r="AI1185">
        <v>35387429</v>
      </c>
      <c r="AJ1185">
        <v>1185</v>
      </c>
      <c r="AK1185">
        <v>0</v>
      </c>
      <c r="AL1185">
        <v>0</v>
      </c>
      <c r="AM1185">
        <v>0</v>
      </c>
      <c r="AN1185">
        <v>0</v>
      </c>
      <c r="AO1185">
        <v>0</v>
      </c>
      <c r="AP1185">
        <v>0</v>
      </c>
      <c r="AQ1185">
        <v>0</v>
      </c>
      <c r="AR1185">
        <v>0</v>
      </c>
    </row>
    <row r="1186" spans="1:44" x14ac:dyDescent="0.2">
      <c r="A1186">
        <f>ROW(Source!A3575)</f>
        <v>3575</v>
      </c>
      <c r="B1186">
        <v>35387500</v>
      </c>
      <c r="C1186">
        <v>35387494</v>
      </c>
      <c r="D1186">
        <v>35111398</v>
      </c>
      <c r="E1186">
        <v>15872964</v>
      </c>
      <c r="F1186">
        <v>1</v>
      </c>
      <c r="G1186">
        <v>15872964</v>
      </c>
      <c r="H1186">
        <v>1</v>
      </c>
      <c r="I1186" t="s">
        <v>982</v>
      </c>
      <c r="J1186" t="s">
        <v>3</v>
      </c>
      <c r="K1186" t="s">
        <v>983</v>
      </c>
      <c r="L1186">
        <v>1191</v>
      </c>
      <c r="N1186">
        <v>1013</v>
      </c>
      <c r="O1186" t="s">
        <v>984</v>
      </c>
      <c r="P1186" t="s">
        <v>984</v>
      </c>
      <c r="Q1186">
        <v>1</v>
      </c>
      <c r="X1186">
        <v>2.2999999999999998</v>
      </c>
      <c r="Y1186">
        <v>0</v>
      </c>
      <c r="Z1186">
        <v>0</v>
      </c>
      <c r="AA1186">
        <v>0</v>
      </c>
      <c r="AB1186">
        <v>0</v>
      </c>
      <c r="AC1186">
        <v>0</v>
      </c>
      <c r="AD1186">
        <v>1</v>
      </c>
      <c r="AE1186">
        <v>1</v>
      </c>
      <c r="AF1186" t="s">
        <v>55</v>
      </c>
      <c r="AG1186">
        <v>0.45999999999999996</v>
      </c>
      <c r="AH1186">
        <v>2</v>
      </c>
      <c r="AI1186">
        <v>35387495</v>
      </c>
      <c r="AJ1186">
        <v>1186</v>
      </c>
      <c r="AK1186">
        <v>0</v>
      </c>
      <c r="AL1186">
        <v>0</v>
      </c>
      <c r="AM1186">
        <v>0</v>
      </c>
      <c r="AN1186">
        <v>0</v>
      </c>
      <c r="AO1186">
        <v>0</v>
      </c>
      <c r="AP1186">
        <v>0</v>
      </c>
      <c r="AQ1186">
        <v>0</v>
      </c>
      <c r="AR1186">
        <v>0</v>
      </c>
    </row>
    <row r="1187" spans="1:44" x14ac:dyDescent="0.2">
      <c r="A1187">
        <f>ROW(Source!A3575)</f>
        <v>3575</v>
      </c>
      <c r="B1187">
        <v>35387501</v>
      </c>
      <c r="C1187">
        <v>35387494</v>
      </c>
      <c r="D1187">
        <v>35112768</v>
      </c>
      <c r="E1187">
        <v>1</v>
      </c>
      <c r="F1187">
        <v>1</v>
      </c>
      <c r="G1187">
        <v>15872964</v>
      </c>
      <c r="H1187">
        <v>2</v>
      </c>
      <c r="I1187" t="s">
        <v>1081</v>
      </c>
      <c r="J1187" t="s">
        <v>1082</v>
      </c>
      <c r="K1187" t="s">
        <v>1083</v>
      </c>
      <c r="L1187">
        <v>1368</v>
      </c>
      <c r="N1187">
        <v>1011</v>
      </c>
      <c r="O1187" t="s">
        <v>988</v>
      </c>
      <c r="P1187" t="s">
        <v>988</v>
      </c>
      <c r="Q1187">
        <v>1</v>
      </c>
      <c r="X1187">
        <v>0.14000000000000001</v>
      </c>
      <c r="Y1187">
        <v>0</v>
      </c>
      <c r="Z1187">
        <v>456.39</v>
      </c>
      <c r="AA1187">
        <v>1.4</v>
      </c>
      <c r="AB1187">
        <v>0</v>
      </c>
      <c r="AC1187">
        <v>0</v>
      </c>
      <c r="AD1187">
        <v>1</v>
      </c>
      <c r="AE1187">
        <v>0</v>
      </c>
      <c r="AF1187" t="s">
        <v>55</v>
      </c>
      <c r="AG1187">
        <v>2.8000000000000004E-2</v>
      </c>
      <c r="AH1187">
        <v>2</v>
      </c>
      <c r="AI1187">
        <v>35387496</v>
      </c>
      <c r="AJ1187">
        <v>1187</v>
      </c>
      <c r="AK1187">
        <v>0</v>
      </c>
      <c r="AL1187">
        <v>0</v>
      </c>
      <c r="AM1187">
        <v>0</v>
      </c>
      <c r="AN1187">
        <v>0</v>
      </c>
      <c r="AO1187">
        <v>0</v>
      </c>
      <c r="AP1187">
        <v>0</v>
      </c>
      <c r="AQ1187">
        <v>0</v>
      </c>
      <c r="AR1187">
        <v>0</v>
      </c>
    </row>
    <row r="1188" spans="1:44" x14ac:dyDescent="0.2">
      <c r="A1188">
        <f>ROW(Source!A3575)</f>
        <v>3575</v>
      </c>
      <c r="B1188">
        <v>35387502</v>
      </c>
      <c r="C1188">
        <v>35387494</v>
      </c>
      <c r="D1188">
        <v>35113206</v>
      </c>
      <c r="E1188">
        <v>1</v>
      </c>
      <c r="F1188">
        <v>1</v>
      </c>
      <c r="G1188">
        <v>15872964</v>
      </c>
      <c r="H1188">
        <v>2</v>
      </c>
      <c r="I1188" t="s">
        <v>989</v>
      </c>
      <c r="J1188" t="s">
        <v>990</v>
      </c>
      <c r="K1188" t="s">
        <v>991</v>
      </c>
      <c r="L1188">
        <v>1368</v>
      </c>
      <c r="N1188">
        <v>1011</v>
      </c>
      <c r="O1188" t="s">
        <v>988</v>
      </c>
      <c r="P1188" t="s">
        <v>988</v>
      </c>
      <c r="Q1188">
        <v>1</v>
      </c>
      <c r="X1188">
        <v>0.04</v>
      </c>
      <c r="Y1188">
        <v>0</v>
      </c>
      <c r="Z1188">
        <v>4.72</v>
      </c>
      <c r="AA1188">
        <v>0.1</v>
      </c>
      <c r="AB1188">
        <v>0</v>
      </c>
      <c r="AC1188">
        <v>0</v>
      </c>
      <c r="AD1188">
        <v>1</v>
      </c>
      <c r="AE1188">
        <v>0</v>
      </c>
      <c r="AF1188" t="s">
        <v>55</v>
      </c>
      <c r="AG1188">
        <v>8.0000000000000002E-3</v>
      </c>
      <c r="AH1188">
        <v>2</v>
      </c>
      <c r="AI1188">
        <v>35387497</v>
      </c>
      <c r="AJ1188">
        <v>1188</v>
      </c>
      <c r="AK1188">
        <v>0</v>
      </c>
      <c r="AL1188">
        <v>0</v>
      </c>
      <c r="AM1188">
        <v>0</v>
      </c>
      <c r="AN1188">
        <v>0</v>
      </c>
      <c r="AO1188">
        <v>0</v>
      </c>
      <c r="AP1188">
        <v>0</v>
      </c>
      <c r="AQ1188">
        <v>0</v>
      </c>
      <c r="AR1188">
        <v>0</v>
      </c>
    </row>
    <row r="1189" spans="1:44" x14ac:dyDescent="0.2">
      <c r="A1189">
        <f>ROW(Source!A3575)</f>
        <v>3575</v>
      </c>
      <c r="B1189">
        <v>35387503</v>
      </c>
      <c r="C1189">
        <v>35387494</v>
      </c>
      <c r="D1189">
        <v>35113178</v>
      </c>
      <c r="E1189">
        <v>1</v>
      </c>
      <c r="F1189">
        <v>1</v>
      </c>
      <c r="G1189">
        <v>15872964</v>
      </c>
      <c r="H1189">
        <v>2</v>
      </c>
      <c r="I1189" t="s">
        <v>1084</v>
      </c>
      <c r="J1189" t="s">
        <v>1085</v>
      </c>
      <c r="K1189" t="s">
        <v>1086</v>
      </c>
      <c r="L1189">
        <v>1368</v>
      </c>
      <c r="N1189">
        <v>1011</v>
      </c>
      <c r="O1189" t="s">
        <v>988</v>
      </c>
      <c r="P1189" t="s">
        <v>988</v>
      </c>
      <c r="Q1189">
        <v>1</v>
      </c>
      <c r="X1189">
        <v>0.22</v>
      </c>
      <c r="Y1189">
        <v>0</v>
      </c>
      <c r="Z1189">
        <v>9.8699999999999992</v>
      </c>
      <c r="AA1189">
        <v>0.49</v>
      </c>
      <c r="AB1189">
        <v>0</v>
      </c>
      <c r="AC1189">
        <v>0</v>
      </c>
      <c r="AD1189">
        <v>1</v>
      </c>
      <c r="AE1189">
        <v>0</v>
      </c>
      <c r="AF1189" t="s">
        <v>55</v>
      </c>
      <c r="AG1189">
        <v>4.4000000000000004E-2</v>
      </c>
      <c r="AH1189">
        <v>2</v>
      </c>
      <c r="AI1189">
        <v>35387498</v>
      </c>
      <c r="AJ1189">
        <v>1189</v>
      </c>
      <c r="AK1189">
        <v>0</v>
      </c>
      <c r="AL1189">
        <v>0</v>
      </c>
      <c r="AM1189">
        <v>0</v>
      </c>
      <c r="AN1189">
        <v>0</v>
      </c>
      <c r="AO1189">
        <v>0</v>
      </c>
      <c r="AP1189">
        <v>0</v>
      </c>
      <c r="AQ1189">
        <v>0</v>
      </c>
      <c r="AR1189">
        <v>0</v>
      </c>
    </row>
    <row r="1190" spans="1:44" x14ac:dyDescent="0.2">
      <c r="A1190">
        <f>ROW(Source!A3575)</f>
        <v>3575</v>
      </c>
      <c r="B1190">
        <v>35387504</v>
      </c>
      <c r="C1190">
        <v>35387494</v>
      </c>
      <c r="D1190">
        <v>35122221</v>
      </c>
      <c r="E1190">
        <v>1</v>
      </c>
      <c r="F1190">
        <v>1</v>
      </c>
      <c r="G1190">
        <v>15872964</v>
      </c>
      <c r="H1190">
        <v>3</v>
      </c>
      <c r="I1190" t="s">
        <v>128</v>
      </c>
      <c r="J1190" t="s">
        <v>130</v>
      </c>
      <c r="K1190" t="s">
        <v>129</v>
      </c>
      <c r="L1190">
        <v>1354</v>
      </c>
      <c r="N1190">
        <v>1010</v>
      </c>
      <c r="O1190" t="s">
        <v>52</v>
      </c>
      <c r="P1190" t="s">
        <v>52</v>
      </c>
      <c r="Q1190">
        <v>1</v>
      </c>
      <c r="X1190">
        <v>1</v>
      </c>
      <c r="Y1190">
        <v>2206.16</v>
      </c>
      <c r="Z1190">
        <v>0</v>
      </c>
      <c r="AA1190">
        <v>0</v>
      </c>
      <c r="AB1190">
        <v>0</v>
      </c>
      <c r="AC1190">
        <v>0</v>
      </c>
      <c r="AD1190">
        <v>1</v>
      </c>
      <c r="AE1190">
        <v>0</v>
      </c>
      <c r="AF1190" t="s">
        <v>54</v>
      </c>
      <c r="AG1190">
        <v>0</v>
      </c>
      <c r="AH1190">
        <v>2</v>
      </c>
      <c r="AI1190">
        <v>35387499</v>
      </c>
      <c r="AJ1190">
        <v>1190</v>
      </c>
      <c r="AK1190">
        <v>0</v>
      </c>
      <c r="AL1190">
        <v>0</v>
      </c>
      <c r="AM1190">
        <v>0</v>
      </c>
      <c r="AN1190">
        <v>0</v>
      </c>
      <c r="AO1190">
        <v>0</v>
      </c>
      <c r="AP1190">
        <v>0</v>
      </c>
      <c r="AQ1190">
        <v>0</v>
      </c>
      <c r="AR1190">
        <v>0</v>
      </c>
    </row>
    <row r="1191" spans="1:44" x14ac:dyDescent="0.2">
      <c r="A1191">
        <f>ROW(Source!A3576)</f>
        <v>3576</v>
      </c>
      <c r="B1191">
        <v>35387511</v>
      </c>
      <c r="C1191">
        <v>35387505</v>
      </c>
      <c r="D1191">
        <v>35111398</v>
      </c>
      <c r="E1191">
        <v>15872964</v>
      </c>
      <c r="F1191">
        <v>1</v>
      </c>
      <c r="G1191">
        <v>15872964</v>
      </c>
      <c r="H1191">
        <v>1</v>
      </c>
      <c r="I1191" t="s">
        <v>982</v>
      </c>
      <c r="J1191" t="s">
        <v>3</v>
      </c>
      <c r="K1191" t="s">
        <v>983</v>
      </c>
      <c r="L1191">
        <v>1191</v>
      </c>
      <c r="N1191">
        <v>1013</v>
      </c>
      <c r="O1191" t="s">
        <v>984</v>
      </c>
      <c r="P1191" t="s">
        <v>984</v>
      </c>
      <c r="Q1191">
        <v>1</v>
      </c>
      <c r="X1191">
        <v>2.2999999999999998</v>
      </c>
      <c r="Y1191">
        <v>0</v>
      </c>
      <c r="Z1191">
        <v>0</v>
      </c>
      <c r="AA1191">
        <v>0</v>
      </c>
      <c r="AB1191">
        <v>0</v>
      </c>
      <c r="AC1191">
        <v>0</v>
      </c>
      <c r="AD1191">
        <v>1</v>
      </c>
      <c r="AE1191">
        <v>1</v>
      </c>
      <c r="AF1191" t="s">
        <v>3</v>
      </c>
      <c r="AG1191">
        <v>2.2999999999999998</v>
      </c>
      <c r="AH1191">
        <v>2</v>
      </c>
      <c r="AI1191">
        <v>35387506</v>
      </c>
      <c r="AJ1191">
        <v>1191</v>
      </c>
      <c r="AK1191">
        <v>0</v>
      </c>
      <c r="AL1191">
        <v>0</v>
      </c>
      <c r="AM1191">
        <v>0</v>
      </c>
      <c r="AN1191">
        <v>0</v>
      </c>
      <c r="AO1191">
        <v>0</v>
      </c>
      <c r="AP1191">
        <v>0</v>
      </c>
      <c r="AQ1191">
        <v>0</v>
      </c>
      <c r="AR1191">
        <v>0</v>
      </c>
    </row>
    <row r="1192" spans="1:44" x14ac:dyDescent="0.2">
      <c r="A1192">
        <f>ROW(Source!A3576)</f>
        <v>3576</v>
      </c>
      <c r="B1192">
        <v>35387512</v>
      </c>
      <c r="C1192">
        <v>35387505</v>
      </c>
      <c r="D1192">
        <v>35112768</v>
      </c>
      <c r="E1192">
        <v>1</v>
      </c>
      <c r="F1192">
        <v>1</v>
      </c>
      <c r="G1192">
        <v>15872964</v>
      </c>
      <c r="H1192">
        <v>2</v>
      </c>
      <c r="I1192" t="s">
        <v>1081</v>
      </c>
      <c r="J1192" t="s">
        <v>1082</v>
      </c>
      <c r="K1192" t="s">
        <v>1083</v>
      </c>
      <c r="L1192">
        <v>1368</v>
      </c>
      <c r="N1192">
        <v>1011</v>
      </c>
      <c r="O1192" t="s">
        <v>988</v>
      </c>
      <c r="P1192" t="s">
        <v>988</v>
      </c>
      <c r="Q1192">
        <v>1</v>
      </c>
      <c r="X1192">
        <v>0.14000000000000001</v>
      </c>
      <c r="Y1192">
        <v>0</v>
      </c>
      <c r="Z1192">
        <v>456.39</v>
      </c>
      <c r="AA1192">
        <v>1.4</v>
      </c>
      <c r="AB1192">
        <v>0</v>
      </c>
      <c r="AC1192">
        <v>0</v>
      </c>
      <c r="AD1192">
        <v>1</v>
      </c>
      <c r="AE1192">
        <v>0</v>
      </c>
      <c r="AF1192" t="s">
        <v>3</v>
      </c>
      <c r="AG1192">
        <v>0.14000000000000001</v>
      </c>
      <c r="AH1192">
        <v>2</v>
      </c>
      <c r="AI1192">
        <v>35387507</v>
      </c>
      <c r="AJ1192">
        <v>1192</v>
      </c>
      <c r="AK1192">
        <v>0</v>
      </c>
      <c r="AL1192">
        <v>0</v>
      </c>
      <c r="AM1192">
        <v>0</v>
      </c>
      <c r="AN1192">
        <v>0</v>
      </c>
      <c r="AO1192">
        <v>0</v>
      </c>
      <c r="AP1192">
        <v>0</v>
      </c>
      <c r="AQ1192">
        <v>0</v>
      </c>
      <c r="AR1192">
        <v>0</v>
      </c>
    </row>
    <row r="1193" spans="1:44" x14ac:dyDescent="0.2">
      <c r="A1193">
        <f>ROW(Source!A3576)</f>
        <v>3576</v>
      </c>
      <c r="B1193">
        <v>35387513</v>
      </c>
      <c r="C1193">
        <v>35387505</v>
      </c>
      <c r="D1193">
        <v>35113206</v>
      </c>
      <c r="E1193">
        <v>1</v>
      </c>
      <c r="F1193">
        <v>1</v>
      </c>
      <c r="G1193">
        <v>15872964</v>
      </c>
      <c r="H1193">
        <v>2</v>
      </c>
      <c r="I1193" t="s">
        <v>989</v>
      </c>
      <c r="J1193" t="s">
        <v>990</v>
      </c>
      <c r="K1193" t="s">
        <v>991</v>
      </c>
      <c r="L1193">
        <v>1368</v>
      </c>
      <c r="N1193">
        <v>1011</v>
      </c>
      <c r="O1193" t="s">
        <v>988</v>
      </c>
      <c r="P1193" t="s">
        <v>988</v>
      </c>
      <c r="Q1193">
        <v>1</v>
      </c>
      <c r="X1193">
        <v>0.04</v>
      </c>
      <c r="Y1193">
        <v>0</v>
      </c>
      <c r="Z1193">
        <v>4.72</v>
      </c>
      <c r="AA1193">
        <v>0.1</v>
      </c>
      <c r="AB1193">
        <v>0</v>
      </c>
      <c r="AC1193">
        <v>0</v>
      </c>
      <c r="AD1193">
        <v>1</v>
      </c>
      <c r="AE1193">
        <v>0</v>
      </c>
      <c r="AF1193" t="s">
        <v>3</v>
      </c>
      <c r="AG1193">
        <v>0.04</v>
      </c>
      <c r="AH1193">
        <v>2</v>
      </c>
      <c r="AI1193">
        <v>35387508</v>
      </c>
      <c r="AJ1193">
        <v>1193</v>
      </c>
      <c r="AK1193">
        <v>0</v>
      </c>
      <c r="AL1193">
        <v>0</v>
      </c>
      <c r="AM1193">
        <v>0</v>
      </c>
      <c r="AN1193">
        <v>0</v>
      </c>
      <c r="AO1193">
        <v>0</v>
      </c>
      <c r="AP1193">
        <v>0</v>
      </c>
      <c r="AQ1193">
        <v>0</v>
      </c>
      <c r="AR1193">
        <v>0</v>
      </c>
    </row>
    <row r="1194" spans="1:44" x14ac:dyDescent="0.2">
      <c r="A1194">
        <f>ROW(Source!A3576)</f>
        <v>3576</v>
      </c>
      <c r="B1194">
        <v>35387514</v>
      </c>
      <c r="C1194">
        <v>35387505</v>
      </c>
      <c r="D1194">
        <v>35113178</v>
      </c>
      <c r="E1194">
        <v>1</v>
      </c>
      <c r="F1194">
        <v>1</v>
      </c>
      <c r="G1194">
        <v>15872964</v>
      </c>
      <c r="H1194">
        <v>2</v>
      </c>
      <c r="I1194" t="s">
        <v>1084</v>
      </c>
      <c r="J1194" t="s">
        <v>1085</v>
      </c>
      <c r="K1194" t="s">
        <v>1086</v>
      </c>
      <c r="L1194">
        <v>1368</v>
      </c>
      <c r="N1194">
        <v>1011</v>
      </c>
      <c r="O1194" t="s">
        <v>988</v>
      </c>
      <c r="P1194" t="s">
        <v>988</v>
      </c>
      <c r="Q1194">
        <v>1</v>
      </c>
      <c r="X1194">
        <v>0.22</v>
      </c>
      <c r="Y1194">
        <v>0</v>
      </c>
      <c r="Z1194">
        <v>9.8699999999999992</v>
      </c>
      <c r="AA1194">
        <v>0.49</v>
      </c>
      <c r="AB1194">
        <v>0</v>
      </c>
      <c r="AC1194">
        <v>0</v>
      </c>
      <c r="AD1194">
        <v>1</v>
      </c>
      <c r="AE1194">
        <v>0</v>
      </c>
      <c r="AF1194" t="s">
        <v>3</v>
      </c>
      <c r="AG1194">
        <v>0.22</v>
      </c>
      <c r="AH1194">
        <v>2</v>
      </c>
      <c r="AI1194">
        <v>35387509</v>
      </c>
      <c r="AJ1194">
        <v>1194</v>
      </c>
      <c r="AK1194">
        <v>0</v>
      </c>
      <c r="AL1194">
        <v>0</v>
      </c>
      <c r="AM1194">
        <v>0</v>
      </c>
      <c r="AN1194">
        <v>0</v>
      </c>
      <c r="AO1194">
        <v>0</v>
      </c>
      <c r="AP1194">
        <v>0</v>
      </c>
      <c r="AQ1194">
        <v>0</v>
      </c>
      <c r="AR1194">
        <v>0</v>
      </c>
    </row>
    <row r="1195" spans="1:44" x14ac:dyDescent="0.2">
      <c r="A1195">
        <f>ROW(Source!A3576)</f>
        <v>3576</v>
      </c>
      <c r="B1195">
        <v>35387515</v>
      </c>
      <c r="C1195">
        <v>35387505</v>
      </c>
      <c r="D1195">
        <v>35122221</v>
      </c>
      <c r="E1195">
        <v>1</v>
      </c>
      <c r="F1195">
        <v>1</v>
      </c>
      <c r="G1195">
        <v>15872964</v>
      </c>
      <c r="H1195">
        <v>3</v>
      </c>
      <c r="I1195" t="s">
        <v>128</v>
      </c>
      <c r="J1195" t="s">
        <v>130</v>
      </c>
      <c r="K1195" t="s">
        <v>129</v>
      </c>
      <c r="L1195">
        <v>1354</v>
      </c>
      <c r="N1195">
        <v>1010</v>
      </c>
      <c r="O1195" t="s">
        <v>52</v>
      </c>
      <c r="P1195" t="s">
        <v>52</v>
      </c>
      <c r="Q1195">
        <v>1</v>
      </c>
      <c r="X1195">
        <v>1</v>
      </c>
      <c r="Y1195">
        <v>2206.16</v>
      </c>
      <c r="Z1195">
        <v>0</v>
      </c>
      <c r="AA1195">
        <v>0</v>
      </c>
      <c r="AB1195">
        <v>0</v>
      </c>
      <c r="AC1195">
        <v>0</v>
      </c>
      <c r="AD1195">
        <v>1</v>
      </c>
      <c r="AE1195">
        <v>0</v>
      </c>
      <c r="AF1195" t="s">
        <v>3</v>
      </c>
      <c r="AG1195">
        <v>1</v>
      </c>
      <c r="AH1195">
        <v>2</v>
      </c>
      <c r="AI1195">
        <v>35387510</v>
      </c>
      <c r="AJ1195">
        <v>1195</v>
      </c>
      <c r="AK1195">
        <v>0</v>
      </c>
      <c r="AL1195">
        <v>0</v>
      </c>
      <c r="AM1195">
        <v>0</v>
      </c>
      <c r="AN1195">
        <v>0</v>
      </c>
      <c r="AO1195">
        <v>0</v>
      </c>
      <c r="AP1195">
        <v>0</v>
      </c>
      <c r="AQ1195">
        <v>0</v>
      </c>
      <c r="AR1195">
        <v>0</v>
      </c>
    </row>
    <row r="1196" spans="1:44" x14ac:dyDescent="0.2">
      <c r="A1196">
        <f>ROW(Source!A3613)</f>
        <v>3613</v>
      </c>
      <c r="B1196">
        <v>35387581</v>
      </c>
      <c r="C1196">
        <v>35387575</v>
      </c>
      <c r="D1196">
        <v>35111398</v>
      </c>
      <c r="E1196">
        <v>15872964</v>
      </c>
      <c r="F1196">
        <v>1</v>
      </c>
      <c r="G1196">
        <v>15872964</v>
      </c>
      <c r="H1196">
        <v>1</v>
      </c>
      <c r="I1196" t="s">
        <v>982</v>
      </c>
      <c r="J1196" t="s">
        <v>3</v>
      </c>
      <c r="K1196" t="s">
        <v>983</v>
      </c>
      <c r="L1196">
        <v>1191</v>
      </c>
      <c r="N1196">
        <v>1013</v>
      </c>
      <c r="O1196" t="s">
        <v>984</v>
      </c>
      <c r="P1196" t="s">
        <v>984</v>
      </c>
      <c r="Q1196">
        <v>1</v>
      </c>
      <c r="X1196">
        <v>2.2999999999999998</v>
      </c>
      <c r="Y1196">
        <v>0</v>
      </c>
      <c r="Z1196">
        <v>0</v>
      </c>
      <c r="AA1196">
        <v>0</v>
      </c>
      <c r="AB1196">
        <v>0</v>
      </c>
      <c r="AC1196">
        <v>0</v>
      </c>
      <c r="AD1196">
        <v>1</v>
      </c>
      <c r="AE1196">
        <v>1</v>
      </c>
      <c r="AF1196" t="s">
        <v>55</v>
      </c>
      <c r="AG1196">
        <v>0.45999999999999996</v>
      </c>
      <c r="AH1196">
        <v>2</v>
      </c>
      <c r="AI1196">
        <v>35387576</v>
      </c>
      <c r="AJ1196">
        <v>1196</v>
      </c>
      <c r="AK1196">
        <v>0</v>
      </c>
      <c r="AL1196">
        <v>0</v>
      </c>
      <c r="AM1196">
        <v>0</v>
      </c>
      <c r="AN1196">
        <v>0</v>
      </c>
      <c r="AO1196">
        <v>0</v>
      </c>
      <c r="AP1196">
        <v>0</v>
      </c>
      <c r="AQ1196">
        <v>0</v>
      </c>
      <c r="AR1196">
        <v>0</v>
      </c>
    </row>
    <row r="1197" spans="1:44" x14ac:dyDescent="0.2">
      <c r="A1197">
        <f>ROW(Source!A3613)</f>
        <v>3613</v>
      </c>
      <c r="B1197">
        <v>35387582</v>
      </c>
      <c r="C1197">
        <v>35387575</v>
      </c>
      <c r="D1197">
        <v>35112768</v>
      </c>
      <c r="E1197">
        <v>1</v>
      </c>
      <c r="F1197">
        <v>1</v>
      </c>
      <c r="G1197">
        <v>15872964</v>
      </c>
      <c r="H1197">
        <v>2</v>
      </c>
      <c r="I1197" t="s">
        <v>1081</v>
      </c>
      <c r="J1197" t="s">
        <v>1082</v>
      </c>
      <c r="K1197" t="s">
        <v>1083</v>
      </c>
      <c r="L1197">
        <v>1368</v>
      </c>
      <c r="N1197">
        <v>1011</v>
      </c>
      <c r="O1197" t="s">
        <v>988</v>
      </c>
      <c r="P1197" t="s">
        <v>988</v>
      </c>
      <c r="Q1197">
        <v>1</v>
      </c>
      <c r="X1197">
        <v>0.14000000000000001</v>
      </c>
      <c r="Y1197">
        <v>0</v>
      </c>
      <c r="Z1197">
        <v>456.39</v>
      </c>
      <c r="AA1197">
        <v>1.4</v>
      </c>
      <c r="AB1197">
        <v>0</v>
      </c>
      <c r="AC1197">
        <v>0</v>
      </c>
      <c r="AD1197">
        <v>1</v>
      </c>
      <c r="AE1197">
        <v>0</v>
      </c>
      <c r="AF1197" t="s">
        <v>55</v>
      </c>
      <c r="AG1197">
        <v>2.8000000000000004E-2</v>
      </c>
      <c r="AH1197">
        <v>2</v>
      </c>
      <c r="AI1197">
        <v>35387577</v>
      </c>
      <c r="AJ1197">
        <v>1197</v>
      </c>
      <c r="AK1197">
        <v>0</v>
      </c>
      <c r="AL1197">
        <v>0</v>
      </c>
      <c r="AM1197">
        <v>0</v>
      </c>
      <c r="AN1197">
        <v>0</v>
      </c>
      <c r="AO1197">
        <v>0</v>
      </c>
      <c r="AP1197">
        <v>0</v>
      </c>
      <c r="AQ1197">
        <v>0</v>
      </c>
      <c r="AR1197">
        <v>0</v>
      </c>
    </row>
    <row r="1198" spans="1:44" x14ac:dyDescent="0.2">
      <c r="A1198">
        <f>ROW(Source!A3613)</f>
        <v>3613</v>
      </c>
      <c r="B1198">
        <v>35387583</v>
      </c>
      <c r="C1198">
        <v>35387575</v>
      </c>
      <c r="D1198">
        <v>35113206</v>
      </c>
      <c r="E1198">
        <v>1</v>
      </c>
      <c r="F1198">
        <v>1</v>
      </c>
      <c r="G1198">
        <v>15872964</v>
      </c>
      <c r="H1198">
        <v>2</v>
      </c>
      <c r="I1198" t="s">
        <v>989</v>
      </c>
      <c r="J1198" t="s">
        <v>990</v>
      </c>
      <c r="K1198" t="s">
        <v>991</v>
      </c>
      <c r="L1198">
        <v>1368</v>
      </c>
      <c r="N1198">
        <v>1011</v>
      </c>
      <c r="O1198" t="s">
        <v>988</v>
      </c>
      <c r="P1198" t="s">
        <v>988</v>
      </c>
      <c r="Q1198">
        <v>1</v>
      </c>
      <c r="X1198">
        <v>0.04</v>
      </c>
      <c r="Y1198">
        <v>0</v>
      </c>
      <c r="Z1198">
        <v>4.72</v>
      </c>
      <c r="AA1198">
        <v>0.1</v>
      </c>
      <c r="AB1198">
        <v>0</v>
      </c>
      <c r="AC1198">
        <v>0</v>
      </c>
      <c r="AD1198">
        <v>1</v>
      </c>
      <c r="AE1198">
        <v>0</v>
      </c>
      <c r="AF1198" t="s">
        <v>55</v>
      </c>
      <c r="AG1198">
        <v>8.0000000000000002E-3</v>
      </c>
      <c r="AH1198">
        <v>2</v>
      </c>
      <c r="AI1198">
        <v>35387578</v>
      </c>
      <c r="AJ1198">
        <v>1198</v>
      </c>
      <c r="AK1198">
        <v>0</v>
      </c>
      <c r="AL1198">
        <v>0</v>
      </c>
      <c r="AM1198">
        <v>0</v>
      </c>
      <c r="AN1198">
        <v>0</v>
      </c>
      <c r="AO1198">
        <v>0</v>
      </c>
      <c r="AP1198">
        <v>0</v>
      </c>
      <c r="AQ1198">
        <v>0</v>
      </c>
      <c r="AR1198">
        <v>0</v>
      </c>
    </row>
    <row r="1199" spans="1:44" x14ac:dyDescent="0.2">
      <c r="A1199">
        <f>ROW(Source!A3613)</f>
        <v>3613</v>
      </c>
      <c r="B1199">
        <v>35387584</v>
      </c>
      <c r="C1199">
        <v>35387575</v>
      </c>
      <c r="D1199">
        <v>35113178</v>
      </c>
      <c r="E1199">
        <v>1</v>
      </c>
      <c r="F1199">
        <v>1</v>
      </c>
      <c r="G1199">
        <v>15872964</v>
      </c>
      <c r="H1199">
        <v>2</v>
      </c>
      <c r="I1199" t="s">
        <v>1084</v>
      </c>
      <c r="J1199" t="s">
        <v>1085</v>
      </c>
      <c r="K1199" t="s">
        <v>1086</v>
      </c>
      <c r="L1199">
        <v>1368</v>
      </c>
      <c r="N1199">
        <v>1011</v>
      </c>
      <c r="O1199" t="s">
        <v>988</v>
      </c>
      <c r="P1199" t="s">
        <v>988</v>
      </c>
      <c r="Q1199">
        <v>1</v>
      </c>
      <c r="X1199">
        <v>0.22</v>
      </c>
      <c r="Y1199">
        <v>0</v>
      </c>
      <c r="Z1199">
        <v>9.8699999999999992</v>
      </c>
      <c r="AA1199">
        <v>0.49</v>
      </c>
      <c r="AB1199">
        <v>0</v>
      </c>
      <c r="AC1199">
        <v>0</v>
      </c>
      <c r="AD1199">
        <v>1</v>
      </c>
      <c r="AE1199">
        <v>0</v>
      </c>
      <c r="AF1199" t="s">
        <v>55</v>
      </c>
      <c r="AG1199">
        <v>4.4000000000000004E-2</v>
      </c>
      <c r="AH1199">
        <v>2</v>
      </c>
      <c r="AI1199">
        <v>35387579</v>
      </c>
      <c r="AJ1199">
        <v>1199</v>
      </c>
      <c r="AK1199">
        <v>0</v>
      </c>
      <c r="AL1199">
        <v>0</v>
      </c>
      <c r="AM1199">
        <v>0</v>
      </c>
      <c r="AN1199">
        <v>0</v>
      </c>
      <c r="AO1199">
        <v>0</v>
      </c>
      <c r="AP1199">
        <v>0</v>
      </c>
      <c r="AQ1199">
        <v>0</v>
      </c>
      <c r="AR1199">
        <v>0</v>
      </c>
    </row>
    <row r="1200" spans="1:44" x14ac:dyDescent="0.2">
      <c r="A1200">
        <f>ROW(Source!A3613)</f>
        <v>3613</v>
      </c>
      <c r="B1200">
        <v>35387585</v>
      </c>
      <c r="C1200">
        <v>35387575</v>
      </c>
      <c r="D1200">
        <v>35122221</v>
      </c>
      <c r="E1200">
        <v>1</v>
      </c>
      <c r="F1200">
        <v>1</v>
      </c>
      <c r="G1200">
        <v>15872964</v>
      </c>
      <c r="H1200">
        <v>3</v>
      </c>
      <c r="I1200" t="s">
        <v>128</v>
      </c>
      <c r="J1200" t="s">
        <v>130</v>
      </c>
      <c r="K1200" t="s">
        <v>129</v>
      </c>
      <c r="L1200">
        <v>1354</v>
      </c>
      <c r="N1200">
        <v>1010</v>
      </c>
      <c r="O1200" t="s">
        <v>52</v>
      </c>
      <c r="P1200" t="s">
        <v>52</v>
      </c>
      <c r="Q1200">
        <v>1</v>
      </c>
      <c r="X1200">
        <v>1</v>
      </c>
      <c r="Y1200">
        <v>2206.16</v>
      </c>
      <c r="Z1200">
        <v>0</v>
      </c>
      <c r="AA1200">
        <v>0</v>
      </c>
      <c r="AB1200">
        <v>0</v>
      </c>
      <c r="AC1200">
        <v>0</v>
      </c>
      <c r="AD1200">
        <v>1</v>
      </c>
      <c r="AE1200">
        <v>0</v>
      </c>
      <c r="AF1200" t="s">
        <v>54</v>
      </c>
      <c r="AG1200">
        <v>0</v>
      </c>
      <c r="AH1200">
        <v>2</v>
      </c>
      <c r="AI1200">
        <v>35387580</v>
      </c>
      <c r="AJ1200">
        <v>1200</v>
      </c>
      <c r="AK1200">
        <v>0</v>
      </c>
      <c r="AL1200">
        <v>0</v>
      </c>
      <c r="AM1200">
        <v>0</v>
      </c>
      <c r="AN1200">
        <v>0</v>
      </c>
      <c r="AO1200">
        <v>0</v>
      </c>
      <c r="AP1200">
        <v>0</v>
      </c>
      <c r="AQ1200">
        <v>0</v>
      </c>
      <c r="AR1200">
        <v>0</v>
      </c>
    </row>
    <row r="1201" spans="1:44" x14ac:dyDescent="0.2">
      <c r="A1201">
        <f>ROW(Source!A3614)</f>
        <v>3614</v>
      </c>
      <c r="B1201">
        <v>35387592</v>
      </c>
      <c r="C1201">
        <v>35387586</v>
      </c>
      <c r="D1201">
        <v>35111398</v>
      </c>
      <c r="E1201">
        <v>15872964</v>
      </c>
      <c r="F1201">
        <v>1</v>
      </c>
      <c r="G1201">
        <v>15872964</v>
      </c>
      <c r="H1201">
        <v>1</v>
      </c>
      <c r="I1201" t="s">
        <v>982</v>
      </c>
      <c r="J1201" t="s">
        <v>3</v>
      </c>
      <c r="K1201" t="s">
        <v>983</v>
      </c>
      <c r="L1201">
        <v>1191</v>
      </c>
      <c r="N1201">
        <v>1013</v>
      </c>
      <c r="O1201" t="s">
        <v>984</v>
      </c>
      <c r="P1201" t="s">
        <v>984</v>
      </c>
      <c r="Q1201">
        <v>1</v>
      </c>
      <c r="X1201">
        <v>2.2999999999999998</v>
      </c>
      <c r="Y1201">
        <v>0</v>
      </c>
      <c r="Z1201">
        <v>0</v>
      </c>
      <c r="AA1201">
        <v>0</v>
      </c>
      <c r="AB1201">
        <v>0</v>
      </c>
      <c r="AC1201">
        <v>0</v>
      </c>
      <c r="AD1201">
        <v>1</v>
      </c>
      <c r="AE1201">
        <v>1</v>
      </c>
      <c r="AF1201" t="s">
        <v>3</v>
      </c>
      <c r="AG1201">
        <v>2.2999999999999998</v>
      </c>
      <c r="AH1201">
        <v>2</v>
      </c>
      <c r="AI1201">
        <v>35387587</v>
      </c>
      <c r="AJ1201">
        <v>1201</v>
      </c>
      <c r="AK1201">
        <v>0</v>
      </c>
      <c r="AL1201">
        <v>0</v>
      </c>
      <c r="AM1201">
        <v>0</v>
      </c>
      <c r="AN1201">
        <v>0</v>
      </c>
      <c r="AO1201">
        <v>0</v>
      </c>
      <c r="AP1201">
        <v>0</v>
      </c>
      <c r="AQ1201">
        <v>0</v>
      </c>
      <c r="AR1201">
        <v>0</v>
      </c>
    </row>
    <row r="1202" spans="1:44" x14ac:dyDescent="0.2">
      <c r="A1202">
        <f>ROW(Source!A3614)</f>
        <v>3614</v>
      </c>
      <c r="B1202">
        <v>35387593</v>
      </c>
      <c r="C1202">
        <v>35387586</v>
      </c>
      <c r="D1202">
        <v>35112768</v>
      </c>
      <c r="E1202">
        <v>1</v>
      </c>
      <c r="F1202">
        <v>1</v>
      </c>
      <c r="G1202">
        <v>15872964</v>
      </c>
      <c r="H1202">
        <v>2</v>
      </c>
      <c r="I1202" t="s">
        <v>1081</v>
      </c>
      <c r="J1202" t="s">
        <v>1082</v>
      </c>
      <c r="K1202" t="s">
        <v>1083</v>
      </c>
      <c r="L1202">
        <v>1368</v>
      </c>
      <c r="N1202">
        <v>1011</v>
      </c>
      <c r="O1202" t="s">
        <v>988</v>
      </c>
      <c r="P1202" t="s">
        <v>988</v>
      </c>
      <c r="Q1202">
        <v>1</v>
      </c>
      <c r="X1202">
        <v>0.14000000000000001</v>
      </c>
      <c r="Y1202">
        <v>0</v>
      </c>
      <c r="Z1202">
        <v>456.39</v>
      </c>
      <c r="AA1202">
        <v>1.4</v>
      </c>
      <c r="AB1202">
        <v>0</v>
      </c>
      <c r="AC1202">
        <v>0</v>
      </c>
      <c r="AD1202">
        <v>1</v>
      </c>
      <c r="AE1202">
        <v>0</v>
      </c>
      <c r="AF1202" t="s">
        <v>3</v>
      </c>
      <c r="AG1202">
        <v>0.14000000000000001</v>
      </c>
      <c r="AH1202">
        <v>2</v>
      </c>
      <c r="AI1202">
        <v>35387588</v>
      </c>
      <c r="AJ1202">
        <v>1202</v>
      </c>
      <c r="AK1202">
        <v>0</v>
      </c>
      <c r="AL1202">
        <v>0</v>
      </c>
      <c r="AM1202">
        <v>0</v>
      </c>
      <c r="AN1202">
        <v>0</v>
      </c>
      <c r="AO1202">
        <v>0</v>
      </c>
      <c r="AP1202">
        <v>0</v>
      </c>
      <c r="AQ1202">
        <v>0</v>
      </c>
      <c r="AR1202">
        <v>0</v>
      </c>
    </row>
    <row r="1203" spans="1:44" x14ac:dyDescent="0.2">
      <c r="A1203">
        <f>ROW(Source!A3614)</f>
        <v>3614</v>
      </c>
      <c r="B1203">
        <v>35387594</v>
      </c>
      <c r="C1203">
        <v>35387586</v>
      </c>
      <c r="D1203">
        <v>35113206</v>
      </c>
      <c r="E1203">
        <v>1</v>
      </c>
      <c r="F1203">
        <v>1</v>
      </c>
      <c r="G1203">
        <v>15872964</v>
      </c>
      <c r="H1203">
        <v>2</v>
      </c>
      <c r="I1203" t="s">
        <v>989</v>
      </c>
      <c r="J1203" t="s">
        <v>990</v>
      </c>
      <c r="K1203" t="s">
        <v>991</v>
      </c>
      <c r="L1203">
        <v>1368</v>
      </c>
      <c r="N1203">
        <v>1011</v>
      </c>
      <c r="O1203" t="s">
        <v>988</v>
      </c>
      <c r="P1203" t="s">
        <v>988</v>
      </c>
      <c r="Q1203">
        <v>1</v>
      </c>
      <c r="X1203">
        <v>0.04</v>
      </c>
      <c r="Y1203">
        <v>0</v>
      </c>
      <c r="Z1203">
        <v>4.72</v>
      </c>
      <c r="AA1203">
        <v>0.1</v>
      </c>
      <c r="AB1203">
        <v>0</v>
      </c>
      <c r="AC1203">
        <v>0</v>
      </c>
      <c r="AD1203">
        <v>1</v>
      </c>
      <c r="AE1203">
        <v>0</v>
      </c>
      <c r="AF1203" t="s">
        <v>3</v>
      </c>
      <c r="AG1203">
        <v>0.04</v>
      </c>
      <c r="AH1203">
        <v>2</v>
      </c>
      <c r="AI1203">
        <v>35387589</v>
      </c>
      <c r="AJ1203">
        <v>1203</v>
      </c>
      <c r="AK1203">
        <v>0</v>
      </c>
      <c r="AL1203">
        <v>0</v>
      </c>
      <c r="AM1203">
        <v>0</v>
      </c>
      <c r="AN1203">
        <v>0</v>
      </c>
      <c r="AO1203">
        <v>0</v>
      </c>
      <c r="AP1203">
        <v>0</v>
      </c>
      <c r="AQ1203">
        <v>0</v>
      </c>
      <c r="AR1203">
        <v>0</v>
      </c>
    </row>
    <row r="1204" spans="1:44" x14ac:dyDescent="0.2">
      <c r="A1204">
        <f>ROW(Source!A3614)</f>
        <v>3614</v>
      </c>
      <c r="B1204">
        <v>35387595</v>
      </c>
      <c r="C1204">
        <v>35387586</v>
      </c>
      <c r="D1204">
        <v>35113178</v>
      </c>
      <c r="E1204">
        <v>1</v>
      </c>
      <c r="F1204">
        <v>1</v>
      </c>
      <c r="G1204">
        <v>15872964</v>
      </c>
      <c r="H1204">
        <v>2</v>
      </c>
      <c r="I1204" t="s">
        <v>1084</v>
      </c>
      <c r="J1204" t="s">
        <v>1085</v>
      </c>
      <c r="K1204" t="s">
        <v>1086</v>
      </c>
      <c r="L1204">
        <v>1368</v>
      </c>
      <c r="N1204">
        <v>1011</v>
      </c>
      <c r="O1204" t="s">
        <v>988</v>
      </c>
      <c r="P1204" t="s">
        <v>988</v>
      </c>
      <c r="Q1204">
        <v>1</v>
      </c>
      <c r="X1204">
        <v>0.22</v>
      </c>
      <c r="Y1204">
        <v>0</v>
      </c>
      <c r="Z1204">
        <v>9.8699999999999992</v>
      </c>
      <c r="AA1204">
        <v>0.49</v>
      </c>
      <c r="AB1204">
        <v>0</v>
      </c>
      <c r="AC1204">
        <v>0</v>
      </c>
      <c r="AD1204">
        <v>1</v>
      </c>
      <c r="AE1204">
        <v>0</v>
      </c>
      <c r="AF1204" t="s">
        <v>3</v>
      </c>
      <c r="AG1204">
        <v>0.22</v>
      </c>
      <c r="AH1204">
        <v>2</v>
      </c>
      <c r="AI1204">
        <v>35387590</v>
      </c>
      <c r="AJ1204">
        <v>1204</v>
      </c>
      <c r="AK1204">
        <v>0</v>
      </c>
      <c r="AL1204">
        <v>0</v>
      </c>
      <c r="AM1204">
        <v>0</v>
      </c>
      <c r="AN1204">
        <v>0</v>
      </c>
      <c r="AO1204">
        <v>0</v>
      </c>
      <c r="AP1204">
        <v>0</v>
      </c>
      <c r="AQ1204">
        <v>0</v>
      </c>
      <c r="AR1204">
        <v>0</v>
      </c>
    </row>
    <row r="1205" spans="1:44" x14ac:dyDescent="0.2">
      <c r="A1205">
        <f>ROW(Source!A3614)</f>
        <v>3614</v>
      </c>
      <c r="B1205">
        <v>35387596</v>
      </c>
      <c r="C1205">
        <v>35387586</v>
      </c>
      <c r="D1205">
        <v>35122221</v>
      </c>
      <c r="E1205">
        <v>1</v>
      </c>
      <c r="F1205">
        <v>1</v>
      </c>
      <c r="G1205">
        <v>15872964</v>
      </c>
      <c r="H1205">
        <v>3</v>
      </c>
      <c r="I1205" t="s">
        <v>128</v>
      </c>
      <c r="J1205" t="s">
        <v>130</v>
      </c>
      <c r="K1205" t="s">
        <v>129</v>
      </c>
      <c r="L1205">
        <v>1354</v>
      </c>
      <c r="N1205">
        <v>1010</v>
      </c>
      <c r="O1205" t="s">
        <v>52</v>
      </c>
      <c r="P1205" t="s">
        <v>52</v>
      </c>
      <c r="Q1205">
        <v>1</v>
      </c>
      <c r="X1205">
        <v>1</v>
      </c>
      <c r="Y1205">
        <v>2206.16</v>
      </c>
      <c r="Z1205">
        <v>0</v>
      </c>
      <c r="AA1205">
        <v>0</v>
      </c>
      <c r="AB1205">
        <v>0</v>
      </c>
      <c r="AC1205">
        <v>0</v>
      </c>
      <c r="AD1205">
        <v>1</v>
      </c>
      <c r="AE1205">
        <v>0</v>
      </c>
      <c r="AF1205" t="s">
        <v>3</v>
      </c>
      <c r="AG1205">
        <v>1</v>
      </c>
      <c r="AH1205">
        <v>2</v>
      </c>
      <c r="AI1205">
        <v>35387591</v>
      </c>
      <c r="AJ1205">
        <v>1205</v>
      </c>
      <c r="AK1205">
        <v>0</v>
      </c>
      <c r="AL1205">
        <v>0</v>
      </c>
      <c r="AM1205">
        <v>0</v>
      </c>
      <c r="AN1205">
        <v>0</v>
      </c>
      <c r="AO1205">
        <v>0</v>
      </c>
      <c r="AP1205">
        <v>0</v>
      </c>
      <c r="AQ1205">
        <v>0</v>
      </c>
      <c r="AR1205">
        <v>0</v>
      </c>
    </row>
    <row r="1206" spans="1:44" x14ac:dyDescent="0.2">
      <c r="A1206">
        <f>ROW(Source!A3651)</f>
        <v>3651</v>
      </c>
      <c r="B1206">
        <v>35387662</v>
      </c>
      <c r="C1206">
        <v>35387656</v>
      </c>
      <c r="D1206">
        <v>35111398</v>
      </c>
      <c r="E1206">
        <v>15872964</v>
      </c>
      <c r="F1206">
        <v>1</v>
      </c>
      <c r="G1206">
        <v>15872964</v>
      </c>
      <c r="H1206">
        <v>1</v>
      </c>
      <c r="I1206" t="s">
        <v>982</v>
      </c>
      <c r="J1206" t="s">
        <v>3</v>
      </c>
      <c r="K1206" t="s">
        <v>983</v>
      </c>
      <c r="L1206">
        <v>1191</v>
      </c>
      <c r="N1206">
        <v>1013</v>
      </c>
      <c r="O1206" t="s">
        <v>984</v>
      </c>
      <c r="P1206" t="s">
        <v>984</v>
      </c>
      <c r="Q1206">
        <v>1</v>
      </c>
      <c r="X1206">
        <v>2.2999999999999998</v>
      </c>
      <c r="Y1206">
        <v>0</v>
      </c>
      <c r="Z1206">
        <v>0</v>
      </c>
      <c r="AA1206">
        <v>0</v>
      </c>
      <c r="AB1206">
        <v>0</v>
      </c>
      <c r="AC1206">
        <v>0</v>
      </c>
      <c r="AD1206">
        <v>1</v>
      </c>
      <c r="AE1206">
        <v>1</v>
      </c>
      <c r="AF1206" t="s">
        <v>55</v>
      </c>
      <c r="AG1206">
        <v>0.45999999999999996</v>
      </c>
      <c r="AH1206">
        <v>2</v>
      </c>
      <c r="AI1206">
        <v>35387657</v>
      </c>
      <c r="AJ1206">
        <v>1206</v>
      </c>
      <c r="AK1206">
        <v>0</v>
      </c>
      <c r="AL1206">
        <v>0</v>
      </c>
      <c r="AM1206">
        <v>0</v>
      </c>
      <c r="AN1206">
        <v>0</v>
      </c>
      <c r="AO1206">
        <v>0</v>
      </c>
      <c r="AP1206">
        <v>0</v>
      </c>
      <c r="AQ1206">
        <v>0</v>
      </c>
      <c r="AR1206">
        <v>0</v>
      </c>
    </row>
    <row r="1207" spans="1:44" x14ac:dyDescent="0.2">
      <c r="A1207">
        <f>ROW(Source!A3651)</f>
        <v>3651</v>
      </c>
      <c r="B1207">
        <v>35387663</v>
      </c>
      <c r="C1207">
        <v>35387656</v>
      </c>
      <c r="D1207">
        <v>35112768</v>
      </c>
      <c r="E1207">
        <v>1</v>
      </c>
      <c r="F1207">
        <v>1</v>
      </c>
      <c r="G1207">
        <v>15872964</v>
      </c>
      <c r="H1207">
        <v>2</v>
      </c>
      <c r="I1207" t="s">
        <v>1081</v>
      </c>
      <c r="J1207" t="s">
        <v>1082</v>
      </c>
      <c r="K1207" t="s">
        <v>1083</v>
      </c>
      <c r="L1207">
        <v>1368</v>
      </c>
      <c r="N1207">
        <v>1011</v>
      </c>
      <c r="O1207" t="s">
        <v>988</v>
      </c>
      <c r="P1207" t="s">
        <v>988</v>
      </c>
      <c r="Q1207">
        <v>1</v>
      </c>
      <c r="X1207">
        <v>0.14000000000000001</v>
      </c>
      <c r="Y1207">
        <v>0</v>
      </c>
      <c r="Z1207">
        <v>456.39</v>
      </c>
      <c r="AA1207">
        <v>1.4</v>
      </c>
      <c r="AB1207">
        <v>0</v>
      </c>
      <c r="AC1207">
        <v>0</v>
      </c>
      <c r="AD1207">
        <v>1</v>
      </c>
      <c r="AE1207">
        <v>0</v>
      </c>
      <c r="AF1207" t="s">
        <v>55</v>
      </c>
      <c r="AG1207">
        <v>2.8000000000000004E-2</v>
      </c>
      <c r="AH1207">
        <v>2</v>
      </c>
      <c r="AI1207">
        <v>35387658</v>
      </c>
      <c r="AJ1207">
        <v>1207</v>
      </c>
      <c r="AK1207">
        <v>0</v>
      </c>
      <c r="AL1207">
        <v>0</v>
      </c>
      <c r="AM1207">
        <v>0</v>
      </c>
      <c r="AN1207">
        <v>0</v>
      </c>
      <c r="AO1207">
        <v>0</v>
      </c>
      <c r="AP1207">
        <v>0</v>
      </c>
      <c r="AQ1207">
        <v>0</v>
      </c>
      <c r="AR1207">
        <v>0</v>
      </c>
    </row>
    <row r="1208" spans="1:44" x14ac:dyDescent="0.2">
      <c r="A1208">
        <f>ROW(Source!A3651)</f>
        <v>3651</v>
      </c>
      <c r="B1208">
        <v>35387664</v>
      </c>
      <c r="C1208">
        <v>35387656</v>
      </c>
      <c r="D1208">
        <v>35113206</v>
      </c>
      <c r="E1208">
        <v>1</v>
      </c>
      <c r="F1208">
        <v>1</v>
      </c>
      <c r="G1208">
        <v>15872964</v>
      </c>
      <c r="H1208">
        <v>2</v>
      </c>
      <c r="I1208" t="s">
        <v>989</v>
      </c>
      <c r="J1208" t="s">
        <v>990</v>
      </c>
      <c r="K1208" t="s">
        <v>991</v>
      </c>
      <c r="L1208">
        <v>1368</v>
      </c>
      <c r="N1208">
        <v>1011</v>
      </c>
      <c r="O1208" t="s">
        <v>988</v>
      </c>
      <c r="P1208" t="s">
        <v>988</v>
      </c>
      <c r="Q1208">
        <v>1</v>
      </c>
      <c r="X1208">
        <v>0.04</v>
      </c>
      <c r="Y1208">
        <v>0</v>
      </c>
      <c r="Z1208">
        <v>4.72</v>
      </c>
      <c r="AA1208">
        <v>0.1</v>
      </c>
      <c r="AB1208">
        <v>0</v>
      </c>
      <c r="AC1208">
        <v>0</v>
      </c>
      <c r="AD1208">
        <v>1</v>
      </c>
      <c r="AE1208">
        <v>0</v>
      </c>
      <c r="AF1208" t="s">
        <v>55</v>
      </c>
      <c r="AG1208">
        <v>8.0000000000000002E-3</v>
      </c>
      <c r="AH1208">
        <v>2</v>
      </c>
      <c r="AI1208">
        <v>35387659</v>
      </c>
      <c r="AJ1208">
        <v>1208</v>
      </c>
      <c r="AK1208">
        <v>0</v>
      </c>
      <c r="AL1208">
        <v>0</v>
      </c>
      <c r="AM1208">
        <v>0</v>
      </c>
      <c r="AN1208">
        <v>0</v>
      </c>
      <c r="AO1208">
        <v>0</v>
      </c>
      <c r="AP1208">
        <v>0</v>
      </c>
      <c r="AQ1208">
        <v>0</v>
      </c>
      <c r="AR1208">
        <v>0</v>
      </c>
    </row>
    <row r="1209" spans="1:44" x14ac:dyDescent="0.2">
      <c r="A1209">
        <f>ROW(Source!A3651)</f>
        <v>3651</v>
      </c>
      <c r="B1209">
        <v>35387665</v>
      </c>
      <c r="C1209">
        <v>35387656</v>
      </c>
      <c r="D1209">
        <v>35113178</v>
      </c>
      <c r="E1209">
        <v>1</v>
      </c>
      <c r="F1209">
        <v>1</v>
      </c>
      <c r="G1209">
        <v>15872964</v>
      </c>
      <c r="H1209">
        <v>2</v>
      </c>
      <c r="I1209" t="s">
        <v>1084</v>
      </c>
      <c r="J1209" t="s">
        <v>1085</v>
      </c>
      <c r="K1209" t="s">
        <v>1086</v>
      </c>
      <c r="L1209">
        <v>1368</v>
      </c>
      <c r="N1209">
        <v>1011</v>
      </c>
      <c r="O1209" t="s">
        <v>988</v>
      </c>
      <c r="P1209" t="s">
        <v>988</v>
      </c>
      <c r="Q1209">
        <v>1</v>
      </c>
      <c r="X1209">
        <v>0.22</v>
      </c>
      <c r="Y1209">
        <v>0</v>
      </c>
      <c r="Z1209">
        <v>9.8699999999999992</v>
      </c>
      <c r="AA1209">
        <v>0.49</v>
      </c>
      <c r="AB1209">
        <v>0</v>
      </c>
      <c r="AC1209">
        <v>0</v>
      </c>
      <c r="AD1209">
        <v>1</v>
      </c>
      <c r="AE1209">
        <v>0</v>
      </c>
      <c r="AF1209" t="s">
        <v>55</v>
      </c>
      <c r="AG1209">
        <v>4.4000000000000004E-2</v>
      </c>
      <c r="AH1209">
        <v>2</v>
      </c>
      <c r="AI1209">
        <v>35387660</v>
      </c>
      <c r="AJ1209">
        <v>1209</v>
      </c>
      <c r="AK1209">
        <v>0</v>
      </c>
      <c r="AL1209">
        <v>0</v>
      </c>
      <c r="AM1209">
        <v>0</v>
      </c>
      <c r="AN1209">
        <v>0</v>
      </c>
      <c r="AO1209">
        <v>0</v>
      </c>
      <c r="AP1209">
        <v>0</v>
      </c>
      <c r="AQ1209">
        <v>0</v>
      </c>
      <c r="AR1209">
        <v>0</v>
      </c>
    </row>
    <row r="1210" spans="1:44" x14ac:dyDescent="0.2">
      <c r="A1210">
        <f>ROW(Source!A3651)</f>
        <v>3651</v>
      </c>
      <c r="B1210">
        <v>35387666</v>
      </c>
      <c r="C1210">
        <v>35387656</v>
      </c>
      <c r="D1210">
        <v>35122221</v>
      </c>
      <c r="E1210">
        <v>1</v>
      </c>
      <c r="F1210">
        <v>1</v>
      </c>
      <c r="G1210">
        <v>15872964</v>
      </c>
      <c r="H1210">
        <v>3</v>
      </c>
      <c r="I1210" t="s">
        <v>128</v>
      </c>
      <c r="J1210" t="s">
        <v>130</v>
      </c>
      <c r="K1210" t="s">
        <v>129</v>
      </c>
      <c r="L1210">
        <v>1354</v>
      </c>
      <c r="N1210">
        <v>1010</v>
      </c>
      <c r="O1210" t="s">
        <v>52</v>
      </c>
      <c r="P1210" t="s">
        <v>52</v>
      </c>
      <c r="Q1210">
        <v>1</v>
      </c>
      <c r="X1210">
        <v>1</v>
      </c>
      <c r="Y1210">
        <v>2206.16</v>
      </c>
      <c r="Z1210">
        <v>0</v>
      </c>
      <c r="AA1210">
        <v>0</v>
      </c>
      <c r="AB1210">
        <v>0</v>
      </c>
      <c r="AC1210">
        <v>0</v>
      </c>
      <c r="AD1210">
        <v>1</v>
      </c>
      <c r="AE1210">
        <v>0</v>
      </c>
      <c r="AF1210" t="s">
        <v>54</v>
      </c>
      <c r="AG1210">
        <v>0</v>
      </c>
      <c r="AH1210">
        <v>2</v>
      </c>
      <c r="AI1210">
        <v>35387661</v>
      </c>
      <c r="AJ1210">
        <v>1210</v>
      </c>
      <c r="AK1210">
        <v>0</v>
      </c>
      <c r="AL1210">
        <v>0</v>
      </c>
      <c r="AM1210">
        <v>0</v>
      </c>
      <c r="AN1210">
        <v>0</v>
      </c>
      <c r="AO1210">
        <v>0</v>
      </c>
      <c r="AP1210">
        <v>0</v>
      </c>
      <c r="AQ1210">
        <v>0</v>
      </c>
      <c r="AR1210">
        <v>0</v>
      </c>
    </row>
    <row r="1211" spans="1:44" x14ac:dyDescent="0.2">
      <c r="A1211">
        <f>ROW(Source!A3652)</f>
        <v>3652</v>
      </c>
      <c r="B1211">
        <v>35387673</v>
      </c>
      <c r="C1211">
        <v>35387667</v>
      </c>
      <c r="D1211">
        <v>35111398</v>
      </c>
      <c r="E1211">
        <v>15872964</v>
      </c>
      <c r="F1211">
        <v>1</v>
      </c>
      <c r="G1211">
        <v>15872964</v>
      </c>
      <c r="H1211">
        <v>1</v>
      </c>
      <c r="I1211" t="s">
        <v>982</v>
      </c>
      <c r="J1211" t="s">
        <v>3</v>
      </c>
      <c r="K1211" t="s">
        <v>983</v>
      </c>
      <c r="L1211">
        <v>1191</v>
      </c>
      <c r="N1211">
        <v>1013</v>
      </c>
      <c r="O1211" t="s">
        <v>984</v>
      </c>
      <c r="P1211" t="s">
        <v>984</v>
      </c>
      <c r="Q1211">
        <v>1</v>
      </c>
      <c r="X1211">
        <v>2.2999999999999998</v>
      </c>
      <c r="Y1211">
        <v>0</v>
      </c>
      <c r="Z1211">
        <v>0</v>
      </c>
      <c r="AA1211">
        <v>0</v>
      </c>
      <c r="AB1211">
        <v>0</v>
      </c>
      <c r="AC1211">
        <v>0</v>
      </c>
      <c r="AD1211">
        <v>1</v>
      </c>
      <c r="AE1211">
        <v>1</v>
      </c>
      <c r="AF1211" t="s">
        <v>3</v>
      </c>
      <c r="AG1211">
        <v>2.2999999999999998</v>
      </c>
      <c r="AH1211">
        <v>2</v>
      </c>
      <c r="AI1211">
        <v>35387668</v>
      </c>
      <c r="AJ1211">
        <v>1211</v>
      </c>
      <c r="AK1211">
        <v>0</v>
      </c>
      <c r="AL1211">
        <v>0</v>
      </c>
      <c r="AM1211">
        <v>0</v>
      </c>
      <c r="AN1211">
        <v>0</v>
      </c>
      <c r="AO1211">
        <v>0</v>
      </c>
      <c r="AP1211">
        <v>0</v>
      </c>
      <c r="AQ1211">
        <v>0</v>
      </c>
      <c r="AR1211">
        <v>0</v>
      </c>
    </row>
    <row r="1212" spans="1:44" x14ac:dyDescent="0.2">
      <c r="A1212">
        <f>ROW(Source!A3652)</f>
        <v>3652</v>
      </c>
      <c r="B1212">
        <v>35387674</v>
      </c>
      <c r="C1212">
        <v>35387667</v>
      </c>
      <c r="D1212">
        <v>35112768</v>
      </c>
      <c r="E1212">
        <v>1</v>
      </c>
      <c r="F1212">
        <v>1</v>
      </c>
      <c r="G1212">
        <v>15872964</v>
      </c>
      <c r="H1212">
        <v>2</v>
      </c>
      <c r="I1212" t="s">
        <v>1081</v>
      </c>
      <c r="J1212" t="s">
        <v>1082</v>
      </c>
      <c r="K1212" t="s">
        <v>1083</v>
      </c>
      <c r="L1212">
        <v>1368</v>
      </c>
      <c r="N1212">
        <v>1011</v>
      </c>
      <c r="O1212" t="s">
        <v>988</v>
      </c>
      <c r="P1212" t="s">
        <v>988</v>
      </c>
      <c r="Q1212">
        <v>1</v>
      </c>
      <c r="X1212">
        <v>0.14000000000000001</v>
      </c>
      <c r="Y1212">
        <v>0</v>
      </c>
      <c r="Z1212">
        <v>456.39</v>
      </c>
      <c r="AA1212">
        <v>1.4</v>
      </c>
      <c r="AB1212">
        <v>0</v>
      </c>
      <c r="AC1212">
        <v>0</v>
      </c>
      <c r="AD1212">
        <v>1</v>
      </c>
      <c r="AE1212">
        <v>0</v>
      </c>
      <c r="AF1212" t="s">
        <v>3</v>
      </c>
      <c r="AG1212">
        <v>0.14000000000000001</v>
      </c>
      <c r="AH1212">
        <v>2</v>
      </c>
      <c r="AI1212">
        <v>35387669</v>
      </c>
      <c r="AJ1212">
        <v>1212</v>
      </c>
      <c r="AK1212">
        <v>0</v>
      </c>
      <c r="AL1212">
        <v>0</v>
      </c>
      <c r="AM1212">
        <v>0</v>
      </c>
      <c r="AN1212">
        <v>0</v>
      </c>
      <c r="AO1212">
        <v>0</v>
      </c>
      <c r="AP1212">
        <v>0</v>
      </c>
      <c r="AQ1212">
        <v>0</v>
      </c>
      <c r="AR1212">
        <v>0</v>
      </c>
    </row>
    <row r="1213" spans="1:44" x14ac:dyDescent="0.2">
      <c r="A1213">
        <f>ROW(Source!A3652)</f>
        <v>3652</v>
      </c>
      <c r="B1213">
        <v>35387675</v>
      </c>
      <c r="C1213">
        <v>35387667</v>
      </c>
      <c r="D1213">
        <v>35113206</v>
      </c>
      <c r="E1213">
        <v>1</v>
      </c>
      <c r="F1213">
        <v>1</v>
      </c>
      <c r="G1213">
        <v>15872964</v>
      </c>
      <c r="H1213">
        <v>2</v>
      </c>
      <c r="I1213" t="s">
        <v>989</v>
      </c>
      <c r="J1213" t="s">
        <v>990</v>
      </c>
      <c r="K1213" t="s">
        <v>991</v>
      </c>
      <c r="L1213">
        <v>1368</v>
      </c>
      <c r="N1213">
        <v>1011</v>
      </c>
      <c r="O1213" t="s">
        <v>988</v>
      </c>
      <c r="P1213" t="s">
        <v>988</v>
      </c>
      <c r="Q1213">
        <v>1</v>
      </c>
      <c r="X1213">
        <v>0.04</v>
      </c>
      <c r="Y1213">
        <v>0</v>
      </c>
      <c r="Z1213">
        <v>4.72</v>
      </c>
      <c r="AA1213">
        <v>0.1</v>
      </c>
      <c r="AB1213">
        <v>0</v>
      </c>
      <c r="AC1213">
        <v>0</v>
      </c>
      <c r="AD1213">
        <v>1</v>
      </c>
      <c r="AE1213">
        <v>0</v>
      </c>
      <c r="AF1213" t="s">
        <v>3</v>
      </c>
      <c r="AG1213">
        <v>0.04</v>
      </c>
      <c r="AH1213">
        <v>2</v>
      </c>
      <c r="AI1213">
        <v>35387670</v>
      </c>
      <c r="AJ1213">
        <v>1213</v>
      </c>
      <c r="AK1213">
        <v>0</v>
      </c>
      <c r="AL1213">
        <v>0</v>
      </c>
      <c r="AM1213">
        <v>0</v>
      </c>
      <c r="AN1213">
        <v>0</v>
      </c>
      <c r="AO1213">
        <v>0</v>
      </c>
      <c r="AP1213">
        <v>0</v>
      </c>
      <c r="AQ1213">
        <v>0</v>
      </c>
      <c r="AR1213">
        <v>0</v>
      </c>
    </row>
    <row r="1214" spans="1:44" x14ac:dyDescent="0.2">
      <c r="A1214">
        <f>ROW(Source!A3652)</f>
        <v>3652</v>
      </c>
      <c r="B1214">
        <v>35387676</v>
      </c>
      <c r="C1214">
        <v>35387667</v>
      </c>
      <c r="D1214">
        <v>35113178</v>
      </c>
      <c r="E1214">
        <v>1</v>
      </c>
      <c r="F1214">
        <v>1</v>
      </c>
      <c r="G1214">
        <v>15872964</v>
      </c>
      <c r="H1214">
        <v>2</v>
      </c>
      <c r="I1214" t="s">
        <v>1084</v>
      </c>
      <c r="J1214" t="s">
        <v>1085</v>
      </c>
      <c r="K1214" t="s">
        <v>1086</v>
      </c>
      <c r="L1214">
        <v>1368</v>
      </c>
      <c r="N1214">
        <v>1011</v>
      </c>
      <c r="O1214" t="s">
        <v>988</v>
      </c>
      <c r="P1214" t="s">
        <v>988</v>
      </c>
      <c r="Q1214">
        <v>1</v>
      </c>
      <c r="X1214">
        <v>0.22</v>
      </c>
      <c r="Y1214">
        <v>0</v>
      </c>
      <c r="Z1214">
        <v>9.8699999999999992</v>
      </c>
      <c r="AA1214">
        <v>0.49</v>
      </c>
      <c r="AB1214">
        <v>0</v>
      </c>
      <c r="AC1214">
        <v>0</v>
      </c>
      <c r="AD1214">
        <v>1</v>
      </c>
      <c r="AE1214">
        <v>0</v>
      </c>
      <c r="AF1214" t="s">
        <v>3</v>
      </c>
      <c r="AG1214">
        <v>0.22</v>
      </c>
      <c r="AH1214">
        <v>2</v>
      </c>
      <c r="AI1214">
        <v>35387671</v>
      </c>
      <c r="AJ1214">
        <v>1214</v>
      </c>
      <c r="AK1214">
        <v>0</v>
      </c>
      <c r="AL1214">
        <v>0</v>
      </c>
      <c r="AM1214">
        <v>0</v>
      </c>
      <c r="AN1214">
        <v>0</v>
      </c>
      <c r="AO1214">
        <v>0</v>
      </c>
      <c r="AP1214">
        <v>0</v>
      </c>
      <c r="AQ1214">
        <v>0</v>
      </c>
      <c r="AR1214">
        <v>0</v>
      </c>
    </row>
    <row r="1215" spans="1:44" x14ac:dyDescent="0.2">
      <c r="A1215">
        <f>ROW(Source!A3652)</f>
        <v>3652</v>
      </c>
      <c r="B1215">
        <v>35387677</v>
      </c>
      <c r="C1215">
        <v>35387667</v>
      </c>
      <c r="D1215">
        <v>35122221</v>
      </c>
      <c r="E1215">
        <v>1</v>
      </c>
      <c r="F1215">
        <v>1</v>
      </c>
      <c r="G1215">
        <v>15872964</v>
      </c>
      <c r="H1215">
        <v>3</v>
      </c>
      <c r="I1215" t="s">
        <v>128</v>
      </c>
      <c r="J1215" t="s">
        <v>130</v>
      </c>
      <c r="K1215" t="s">
        <v>129</v>
      </c>
      <c r="L1215">
        <v>1354</v>
      </c>
      <c r="N1215">
        <v>1010</v>
      </c>
      <c r="O1215" t="s">
        <v>52</v>
      </c>
      <c r="P1215" t="s">
        <v>52</v>
      </c>
      <c r="Q1215">
        <v>1</v>
      </c>
      <c r="X1215">
        <v>1</v>
      </c>
      <c r="Y1215">
        <v>2206.16</v>
      </c>
      <c r="Z1215">
        <v>0</v>
      </c>
      <c r="AA1215">
        <v>0</v>
      </c>
      <c r="AB1215">
        <v>0</v>
      </c>
      <c r="AC1215">
        <v>0</v>
      </c>
      <c r="AD1215">
        <v>1</v>
      </c>
      <c r="AE1215">
        <v>0</v>
      </c>
      <c r="AF1215" t="s">
        <v>3</v>
      </c>
      <c r="AG1215">
        <v>1</v>
      </c>
      <c r="AH1215">
        <v>2</v>
      </c>
      <c r="AI1215">
        <v>35387672</v>
      </c>
      <c r="AJ1215">
        <v>1215</v>
      </c>
      <c r="AK1215">
        <v>0</v>
      </c>
      <c r="AL1215">
        <v>0</v>
      </c>
      <c r="AM1215">
        <v>0</v>
      </c>
      <c r="AN1215">
        <v>0</v>
      </c>
      <c r="AO1215">
        <v>0</v>
      </c>
      <c r="AP1215">
        <v>0</v>
      </c>
      <c r="AQ1215">
        <v>0</v>
      </c>
      <c r="AR1215">
        <v>0</v>
      </c>
    </row>
    <row r="1216" spans="1:44" x14ac:dyDescent="0.2">
      <c r="A1216">
        <f>ROW(Source!A3689)</f>
        <v>3689</v>
      </c>
      <c r="B1216">
        <v>35387743</v>
      </c>
      <c r="C1216">
        <v>35387737</v>
      </c>
      <c r="D1216">
        <v>35111398</v>
      </c>
      <c r="E1216">
        <v>15872964</v>
      </c>
      <c r="F1216">
        <v>1</v>
      </c>
      <c r="G1216">
        <v>15872964</v>
      </c>
      <c r="H1216">
        <v>1</v>
      </c>
      <c r="I1216" t="s">
        <v>982</v>
      </c>
      <c r="J1216" t="s">
        <v>3</v>
      </c>
      <c r="K1216" t="s">
        <v>983</v>
      </c>
      <c r="L1216">
        <v>1191</v>
      </c>
      <c r="N1216">
        <v>1013</v>
      </c>
      <c r="O1216" t="s">
        <v>984</v>
      </c>
      <c r="P1216" t="s">
        <v>984</v>
      </c>
      <c r="Q1216">
        <v>1</v>
      </c>
      <c r="X1216">
        <v>2.2999999999999998</v>
      </c>
      <c r="Y1216">
        <v>0</v>
      </c>
      <c r="Z1216">
        <v>0</v>
      </c>
      <c r="AA1216">
        <v>0</v>
      </c>
      <c r="AB1216">
        <v>0</v>
      </c>
      <c r="AC1216">
        <v>0</v>
      </c>
      <c r="AD1216">
        <v>1</v>
      </c>
      <c r="AE1216">
        <v>1</v>
      </c>
      <c r="AF1216" t="s">
        <v>55</v>
      </c>
      <c r="AG1216">
        <v>0.45999999999999996</v>
      </c>
      <c r="AH1216">
        <v>2</v>
      </c>
      <c r="AI1216">
        <v>35387738</v>
      </c>
      <c r="AJ1216">
        <v>1216</v>
      </c>
      <c r="AK1216">
        <v>0</v>
      </c>
      <c r="AL1216">
        <v>0</v>
      </c>
      <c r="AM1216">
        <v>0</v>
      </c>
      <c r="AN1216">
        <v>0</v>
      </c>
      <c r="AO1216">
        <v>0</v>
      </c>
      <c r="AP1216">
        <v>0</v>
      </c>
      <c r="AQ1216">
        <v>0</v>
      </c>
      <c r="AR1216">
        <v>0</v>
      </c>
    </row>
    <row r="1217" spans="1:44" x14ac:dyDescent="0.2">
      <c r="A1217">
        <f>ROW(Source!A3689)</f>
        <v>3689</v>
      </c>
      <c r="B1217">
        <v>35387744</v>
      </c>
      <c r="C1217">
        <v>35387737</v>
      </c>
      <c r="D1217">
        <v>35112768</v>
      </c>
      <c r="E1217">
        <v>1</v>
      </c>
      <c r="F1217">
        <v>1</v>
      </c>
      <c r="G1217">
        <v>15872964</v>
      </c>
      <c r="H1217">
        <v>2</v>
      </c>
      <c r="I1217" t="s">
        <v>1081</v>
      </c>
      <c r="J1217" t="s">
        <v>1082</v>
      </c>
      <c r="K1217" t="s">
        <v>1083</v>
      </c>
      <c r="L1217">
        <v>1368</v>
      </c>
      <c r="N1217">
        <v>1011</v>
      </c>
      <c r="O1217" t="s">
        <v>988</v>
      </c>
      <c r="P1217" t="s">
        <v>988</v>
      </c>
      <c r="Q1217">
        <v>1</v>
      </c>
      <c r="X1217">
        <v>0.14000000000000001</v>
      </c>
      <c r="Y1217">
        <v>0</v>
      </c>
      <c r="Z1217">
        <v>456.39</v>
      </c>
      <c r="AA1217">
        <v>1.4</v>
      </c>
      <c r="AB1217">
        <v>0</v>
      </c>
      <c r="AC1217">
        <v>0</v>
      </c>
      <c r="AD1217">
        <v>1</v>
      </c>
      <c r="AE1217">
        <v>0</v>
      </c>
      <c r="AF1217" t="s">
        <v>55</v>
      </c>
      <c r="AG1217">
        <v>2.8000000000000004E-2</v>
      </c>
      <c r="AH1217">
        <v>2</v>
      </c>
      <c r="AI1217">
        <v>35387739</v>
      </c>
      <c r="AJ1217">
        <v>1217</v>
      </c>
      <c r="AK1217">
        <v>0</v>
      </c>
      <c r="AL1217">
        <v>0</v>
      </c>
      <c r="AM1217">
        <v>0</v>
      </c>
      <c r="AN1217">
        <v>0</v>
      </c>
      <c r="AO1217">
        <v>0</v>
      </c>
      <c r="AP1217">
        <v>0</v>
      </c>
      <c r="AQ1217">
        <v>0</v>
      </c>
      <c r="AR1217">
        <v>0</v>
      </c>
    </row>
    <row r="1218" spans="1:44" x14ac:dyDescent="0.2">
      <c r="A1218">
        <f>ROW(Source!A3689)</f>
        <v>3689</v>
      </c>
      <c r="B1218">
        <v>35387745</v>
      </c>
      <c r="C1218">
        <v>35387737</v>
      </c>
      <c r="D1218">
        <v>35113206</v>
      </c>
      <c r="E1218">
        <v>1</v>
      </c>
      <c r="F1218">
        <v>1</v>
      </c>
      <c r="G1218">
        <v>15872964</v>
      </c>
      <c r="H1218">
        <v>2</v>
      </c>
      <c r="I1218" t="s">
        <v>989</v>
      </c>
      <c r="J1218" t="s">
        <v>990</v>
      </c>
      <c r="K1218" t="s">
        <v>991</v>
      </c>
      <c r="L1218">
        <v>1368</v>
      </c>
      <c r="N1218">
        <v>1011</v>
      </c>
      <c r="O1218" t="s">
        <v>988</v>
      </c>
      <c r="P1218" t="s">
        <v>988</v>
      </c>
      <c r="Q1218">
        <v>1</v>
      </c>
      <c r="X1218">
        <v>0.04</v>
      </c>
      <c r="Y1218">
        <v>0</v>
      </c>
      <c r="Z1218">
        <v>4.72</v>
      </c>
      <c r="AA1218">
        <v>0.1</v>
      </c>
      <c r="AB1218">
        <v>0</v>
      </c>
      <c r="AC1218">
        <v>0</v>
      </c>
      <c r="AD1218">
        <v>1</v>
      </c>
      <c r="AE1218">
        <v>0</v>
      </c>
      <c r="AF1218" t="s">
        <v>55</v>
      </c>
      <c r="AG1218">
        <v>8.0000000000000002E-3</v>
      </c>
      <c r="AH1218">
        <v>2</v>
      </c>
      <c r="AI1218">
        <v>35387740</v>
      </c>
      <c r="AJ1218">
        <v>1218</v>
      </c>
      <c r="AK1218">
        <v>0</v>
      </c>
      <c r="AL1218">
        <v>0</v>
      </c>
      <c r="AM1218">
        <v>0</v>
      </c>
      <c r="AN1218">
        <v>0</v>
      </c>
      <c r="AO1218">
        <v>0</v>
      </c>
      <c r="AP1218">
        <v>0</v>
      </c>
      <c r="AQ1218">
        <v>0</v>
      </c>
      <c r="AR1218">
        <v>0</v>
      </c>
    </row>
    <row r="1219" spans="1:44" x14ac:dyDescent="0.2">
      <c r="A1219">
        <f>ROW(Source!A3689)</f>
        <v>3689</v>
      </c>
      <c r="B1219">
        <v>35387746</v>
      </c>
      <c r="C1219">
        <v>35387737</v>
      </c>
      <c r="D1219">
        <v>35113178</v>
      </c>
      <c r="E1219">
        <v>1</v>
      </c>
      <c r="F1219">
        <v>1</v>
      </c>
      <c r="G1219">
        <v>15872964</v>
      </c>
      <c r="H1219">
        <v>2</v>
      </c>
      <c r="I1219" t="s">
        <v>1084</v>
      </c>
      <c r="J1219" t="s">
        <v>1085</v>
      </c>
      <c r="K1219" t="s">
        <v>1086</v>
      </c>
      <c r="L1219">
        <v>1368</v>
      </c>
      <c r="N1219">
        <v>1011</v>
      </c>
      <c r="O1219" t="s">
        <v>988</v>
      </c>
      <c r="P1219" t="s">
        <v>988</v>
      </c>
      <c r="Q1219">
        <v>1</v>
      </c>
      <c r="X1219">
        <v>0.22</v>
      </c>
      <c r="Y1219">
        <v>0</v>
      </c>
      <c r="Z1219">
        <v>9.8699999999999992</v>
      </c>
      <c r="AA1219">
        <v>0.49</v>
      </c>
      <c r="AB1219">
        <v>0</v>
      </c>
      <c r="AC1219">
        <v>0</v>
      </c>
      <c r="AD1219">
        <v>1</v>
      </c>
      <c r="AE1219">
        <v>0</v>
      </c>
      <c r="AF1219" t="s">
        <v>55</v>
      </c>
      <c r="AG1219">
        <v>4.4000000000000004E-2</v>
      </c>
      <c r="AH1219">
        <v>2</v>
      </c>
      <c r="AI1219">
        <v>35387741</v>
      </c>
      <c r="AJ1219">
        <v>1219</v>
      </c>
      <c r="AK1219">
        <v>0</v>
      </c>
      <c r="AL1219">
        <v>0</v>
      </c>
      <c r="AM1219">
        <v>0</v>
      </c>
      <c r="AN1219">
        <v>0</v>
      </c>
      <c r="AO1219">
        <v>0</v>
      </c>
      <c r="AP1219">
        <v>0</v>
      </c>
      <c r="AQ1219">
        <v>0</v>
      </c>
      <c r="AR1219">
        <v>0</v>
      </c>
    </row>
    <row r="1220" spans="1:44" x14ac:dyDescent="0.2">
      <c r="A1220">
        <f>ROW(Source!A3689)</f>
        <v>3689</v>
      </c>
      <c r="B1220">
        <v>35387747</v>
      </c>
      <c r="C1220">
        <v>35387737</v>
      </c>
      <c r="D1220">
        <v>35122221</v>
      </c>
      <c r="E1220">
        <v>1</v>
      </c>
      <c r="F1220">
        <v>1</v>
      </c>
      <c r="G1220">
        <v>15872964</v>
      </c>
      <c r="H1220">
        <v>3</v>
      </c>
      <c r="I1220" t="s">
        <v>128</v>
      </c>
      <c r="J1220" t="s">
        <v>130</v>
      </c>
      <c r="K1220" t="s">
        <v>129</v>
      </c>
      <c r="L1220">
        <v>1354</v>
      </c>
      <c r="N1220">
        <v>1010</v>
      </c>
      <c r="O1220" t="s">
        <v>52</v>
      </c>
      <c r="P1220" t="s">
        <v>52</v>
      </c>
      <c r="Q1220">
        <v>1</v>
      </c>
      <c r="X1220">
        <v>1</v>
      </c>
      <c r="Y1220">
        <v>2206.16</v>
      </c>
      <c r="Z1220">
        <v>0</v>
      </c>
      <c r="AA1220">
        <v>0</v>
      </c>
      <c r="AB1220">
        <v>0</v>
      </c>
      <c r="AC1220">
        <v>0</v>
      </c>
      <c r="AD1220">
        <v>1</v>
      </c>
      <c r="AE1220">
        <v>0</v>
      </c>
      <c r="AF1220" t="s">
        <v>54</v>
      </c>
      <c r="AG1220">
        <v>0</v>
      </c>
      <c r="AH1220">
        <v>2</v>
      </c>
      <c r="AI1220">
        <v>35387742</v>
      </c>
      <c r="AJ1220">
        <v>1220</v>
      </c>
      <c r="AK1220">
        <v>0</v>
      </c>
      <c r="AL1220">
        <v>0</v>
      </c>
      <c r="AM1220">
        <v>0</v>
      </c>
      <c r="AN1220">
        <v>0</v>
      </c>
      <c r="AO1220">
        <v>0</v>
      </c>
      <c r="AP1220">
        <v>0</v>
      </c>
      <c r="AQ1220">
        <v>0</v>
      </c>
      <c r="AR1220">
        <v>0</v>
      </c>
    </row>
    <row r="1221" spans="1:44" x14ac:dyDescent="0.2">
      <c r="A1221">
        <f>ROW(Source!A3690)</f>
        <v>3690</v>
      </c>
      <c r="B1221">
        <v>35387754</v>
      </c>
      <c r="C1221">
        <v>35387748</v>
      </c>
      <c r="D1221">
        <v>35111398</v>
      </c>
      <c r="E1221">
        <v>15872964</v>
      </c>
      <c r="F1221">
        <v>1</v>
      </c>
      <c r="G1221">
        <v>15872964</v>
      </c>
      <c r="H1221">
        <v>1</v>
      </c>
      <c r="I1221" t="s">
        <v>982</v>
      </c>
      <c r="J1221" t="s">
        <v>3</v>
      </c>
      <c r="K1221" t="s">
        <v>983</v>
      </c>
      <c r="L1221">
        <v>1191</v>
      </c>
      <c r="N1221">
        <v>1013</v>
      </c>
      <c r="O1221" t="s">
        <v>984</v>
      </c>
      <c r="P1221" t="s">
        <v>984</v>
      </c>
      <c r="Q1221">
        <v>1</v>
      </c>
      <c r="X1221">
        <v>2.2999999999999998</v>
      </c>
      <c r="Y1221">
        <v>0</v>
      </c>
      <c r="Z1221">
        <v>0</v>
      </c>
      <c r="AA1221">
        <v>0</v>
      </c>
      <c r="AB1221">
        <v>0</v>
      </c>
      <c r="AC1221">
        <v>0</v>
      </c>
      <c r="AD1221">
        <v>1</v>
      </c>
      <c r="AE1221">
        <v>1</v>
      </c>
      <c r="AF1221" t="s">
        <v>3</v>
      </c>
      <c r="AG1221">
        <v>2.2999999999999998</v>
      </c>
      <c r="AH1221">
        <v>2</v>
      </c>
      <c r="AI1221">
        <v>35387749</v>
      </c>
      <c r="AJ1221">
        <v>1221</v>
      </c>
      <c r="AK1221">
        <v>0</v>
      </c>
      <c r="AL1221">
        <v>0</v>
      </c>
      <c r="AM1221">
        <v>0</v>
      </c>
      <c r="AN1221">
        <v>0</v>
      </c>
      <c r="AO1221">
        <v>0</v>
      </c>
      <c r="AP1221">
        <v>0</v>
      </c>
      <c r="AQ1221">
        <v>0</v>
      </c>
      <c r="AR1221">
        <v>0</v>
      </c>
    </row>
    <row r="1222" spans="1:44" x14ac:dyDescent="0.2">
      <c r="A1222">
        <f>ROW(Source!A3690)</f>
        <v>3690</v>
      </c>
      <c r="B1222">
        <v>35387755</v>
      </c>
      <c r="C1222">
        <v>35387748</v>
      </c>
      <c r="D1222">
        <v>35112768</v>
      </c>
      <c r="E1222">
        <v>1</v>
      </c>
      <c r="F1222">
        <v>1</v>
      </c>
      <c r="G1222">
        <v>15872964</v>
      </c>
      <c r="H1222">
        <v>2</v>
      </c>
      <c r="I1222" t="s">
        <v>1081</v>
      </c>
      <c r="J1222" t="s">
        <v>1082</v>
      </c>
      <c r="K1222" t="s">
        <v>1083</v>
      </c>
      <c r="L1222">
        <v>1368</v>
      </c>
      <c r="N1222">
        <v>1011</v>
      </c>
      <c r="O1222" t="s">
        <v>988</v>
      </c>
      <c r="P1222" t="s">
        <v>988</v>
      </c>
      <c r="Q1222">
        <v>1</v>
      </c>
      <c r="X1222">
        <v>0.14000000000000001</v>
      </c>
      <c r="Y1222">
        <v>0</v>
      </c>
      <c r="Z1222">
        <v>456.39</v>
      </c>
      <c r="AA1222">
        <v>1.4</v>
      </c>
      <c r="AB1222">
        <v>0</v>
      </c>
      <c r="AC1222">
        <v>0</v>
      </c>
      <c r="AD1222">
        <v>1</v>
      </c>
      <c r="AE1222">
        <v>0</v>
      </c>
      <c r="AF1222" t="s">
        <v>3</v>
      </c>
      <c r="AG1222">
        <v>0.14000000000000001</v>
      </c>
      <c r="AH1222">
        <v>2</v>
      </c>
      <c r="AI1222">
        <v>35387750</v>
      </c>
      <c r="AJ1222">
        <v>1222</v>
      </c>
      <c r="AK1222">
        <v>0</v>
      </c>
      <c r="AL1222">
        <v>0</v>
      </c>
      <c r="AM1222">
        <v>0</v>
      </c>
      <c r="AN1222">
        <v>0</v>
      </c>
      <c r="AO1222">
        <v>0</v>
      </c>
      <c r="AP1222">
        <v>0</v>
      </c>
      <c r="AQ1222">
        <v>0</v>
      </c>
      <c r="AR1222">
        <v>0</v>
      </c>
    </row>
    <row r="1223" spans="1:44" x14ac:dyDescent="0.2">
      <c r="A1223">
        <f>ROW(Source!A3690)</f>
        <v>3690</v>
      </c>
      <c r="B1223">
        <v>35387756</v>
      </c>
      <c r="C1223">
        <v>35387748</v>
      </c>
      <c r="D1223">
        <v>35113206</v>
      </c>
      <c r="E1223">
        <v>1</v>
      </c>
      <c r="F1223">
        <v>1</v>
      </c>
      <c r="G1223">
        <v>15872964</v>
      </c>
      <c r="H1223">
        <v>2</v>
      </c>
      <c r="I1223" t="s">
        <v>989</v>
      </c>
      <c r="J1223" t="s">
        <v>990</v>
      </c>
      <c r="K1223" t="s">
        <v>991</v>
      </c>
      <c r="L1223">
        <v>1368</v>
      </c>
      <c r="N1223">
        <v>1011</v>
      </c>
      <c r="O1223" t="s">
        <v>988</v>
      </c>
      <c r="P1223" t="s">
        <v>988</v>
      </c>
      <c r="Q1223">
        <v>1</v>
      </c>
      <c r="X1223">
        <v>0.04</v>
      </c>
      <c r="Y1223">
        <v>0</v>
      </c>
      <c r="Z1223">
        <v>4.72</v>
      </c>
      <c r="AA1223">
        <v>0.1</v>
      </c>
      <c r="AB1223">
        <v>0</v>
      </c>
      <c r="AC1223">
        <v>0</v>
      </c>
      <c r="AD1223">
        <v>1</v>
      </c>
      <c r="AE1223">
        <v>0</v>
      </c>
      <c r="AF1223" t="s">
        <v>3</v>
      </c>
      <c r="AG1223">
        <v>0.04</v>
      </c>
      <c r="AH1223">
        <v>2</v>
      </c>
      <c r="AI1223">
        <v>35387751</v>
      </c>
      <c r="AJ1223">
        <v>1223</v>
      </c>
      <c r="AK1223">
        <v>0</v>
      </c>
      <c r="AL1223">
        <v>0</v>
      </c>
      <c r="AM1223">
        <v>0</v>
      </c>
      <c r="AN1223">
        <v>0</v>
      </c>
      <c r="AO1223">
        <v>0</v>
      </c>
      <c r="AP1223">
        <v>0</v>
      </c>
      <c r="AQ1223">
        <v>0</v>
      </c>
      <c r="AR1223">
        <v>0</v>
      </c>
    </row>
    <row r="1224" spans="1:44" x14ac:dyDescent="0.2">
      <c r="A1224">
        <f>ROW(Source!A3690)</f>
        <v>3690</v>
      </c>
      <c r="B1224">
        <v>35387757</v>
      </c>
      <c r="C1224">
        <v>35387748</v>
      </c>
      <c r="D1224">
        <v>35113178</v>
      </c>
      <c r="E1224">
        <v>1</v>
      </c>
      <c r="F1224">
        <v>1</v>
      </c>
      <c r="G1224">
        <v>15872964</v>
      </c>
      <c r="H1224">
        <v>2</v>
      </c>
      <c r="I1224" t="s">
        <v>1084</v>
      </c>
      <c r="J1224" t="s">
        <v>1085</v>
      </c>
      <c r="K1224" t="s">
        <v>1086</v>
      </c>
      <c r="L1224">
        <v>1368</v>
      </c>
      <c r="N1224">
        <v>1011</v>
      </c>
      <c r="O1224" t="s">
        <v>988</v>
      </c>
      <c r="P1224" t="s">
        <v>988</v>
      </c>
      <c r="Q1224">
        <v>1</v>
      </c>
      <c r="X1224">
        <v>0.22</v>
      </c>
      <c r="Y1224">
        <v>0</v>
      </c>
      <c r="Z1224">
        <v>9.8699999999999992</v>
      </c>
      <c r="AA1224">
        <v>0.49</v>
      </c>
      <c r="AB1224">
        <v>0</v>
      </c>
      <c r="AC1224">
        <v>0</v>
      </c>
      <c r="AD1224">
        <v>1</v>
      </c>
      <c r="AE1224">
        <v>0</v>
      </c>
      <c r="AF1224" t="s">
        <v>3</v>
      </c>
      <c r="AG1224">
        <v>0.22</v>
      </c>
      <c r="AH1224">
        <v>2</v>
      </c>
      <c r="AI1224">
        <v>35387752</v>
      </c>
      <c r="AJ1224">
        <v>1224</v>
      </c>
      <c r="AK1224">
        <v>0</v>
      </c>
      <c r="AL1224">
        <v>0</v>
      </c>
      <c r="AM1224">
        <v>0</v>
      </c>
      <c r="AN1224">
        <v>0</v>
      </c>
      <c r="AO1224">
        <v>0</v>
      </c>
      <c r="AP1224">
        <v>0</v>
      </c>
      <c r="AQ1224">
        <v>0</v>
      </c>
      <c r="AR1224">
        <v>0</v>
      </c>
    </row>
    <row r="1225" spans="1:44" x14ac:dyDescent="0.2">
      <c r="A1225">
        <f>ROW(Source!A3690)</f>
        <v>3690</v>
      </c>
      <c r="B1225">
        <v>35387758</v>
      </c>
      <c r="C1225">
        <v>35387748</v>
      </c>
      <c r="D1225">
        <v>35122221</v>
      </c>
      <c r="E1225">
        <v>1</v>
      </c>
      <c r="F1225">
        <v>1</v>
      </c>
      <c r="G1225">
        <v>15872964</v>
      </c>
      <c r="H1225">
        <v>3</v>
      </c>
      <c r="I1225" t="s">
        <v>128</v>
      </c>
      <c r="J1225" t="s">
        <v>130</v>
      </c>
      <c r="K1225" t="s">
        <v>129</v>
      </c>
      <c r="L1225">
        <v>1354</v>
      </c>
      <c r="N1225">
        <v>1010</v>
      </c>
      <c r="O1225" t="s">
        <v>52</v>
      </c>
      <c r="P1225" t="s">
        <v>52</v>
      </c>
      <c r="Q1225">
        <v>1</v>
      </c>
      <c r="X1225">
        <v>1</v>
      </c>
      <c r="Y1225">
        <v>2206.16</v>
      </c>
      <c r="Z1225">
        <v>0</v>
      </c>
      <c r="AA1225">
        <v>0</v>
      </c>
      <c r="AB1225">
        <v>0</v>
      </c>
      <c r="AC1225">
        <v>0</v>
      </c>
      <c r="AD1225">
        <v>1</v>
      </c>
      <c r="AE1225">
        <v>0</v>
      </c>
      <c r="AF1225" t="s">
        <v>3</v>
      </c>
      <c r="AG1225">
        <v>1</v>
      </c>
      <c r="AH1225">
        <v>2</v>
      </c>
      <c r="AI1225">
        <v>35387753</v>
      </c>
      <c r="AJ1225">
        <v>1225</v>
      </c>
      <c r="AK1225">
        <v>0</v>
      </c>
      <c r="AL1225">
        <v>0</v>
      </c>
      <c r="AM1225">
        <v>0</v>
      </c>
      <c r="AN1225">
        <v>0</v>
      </c>
      <c r="AO1225">
        <v>0</v>
      </c>
      <c r="AP1225">
        <v>0</v>
      </c>
      <c r="AQ1225">
        <v>0</v>
      </c>
      <c r="AR1225">
        <v>0</v>
      </c>
    </row>
    <row r="1226" spans="1:44" x14ac:dyDescent="0.2">
      <c r="A1226">
        <f>ROW(Source!A3727)</f>
        <v>3727</v>
      </c>
      <c r="B1226">
        <v>35387824</v>
      </c>
      <c r="C1226">
        <v>35387818</v>
      </c>
      <c r="D1226">
        <v>35111398</v>
      </c>
      <c r="E1226">
        <v>15872964</v>
      </c>
      <c r="F1226">
        <v>1</v>
      </c>
      <c r="G1226">
        <v>15872964</v>
      </c>
      <c r="H1226">
        <v>1</v>
      </c>
      <c r="I1226" t="s">
        <v>982</v>
      </c>
      <c r="J1226" t="s">
        <v>3</v>
      </c>
      <c r="K1226" t="s">
        <v>983</v>
      </c>
      <c r="L1226">
        <v>1191</v>
      </c>
      <c r="N1226">
        <v>1013</v>
      </c>
      <c r="O1226" t="s">
        <v>984</v>
      </c>
      <c r="P1226" t="s">
        <v>984</v>
      </c>
      <c r="Q1226">
        <v>1</v>
      </c>
      <c r="X1226">
        <v>2.2999999999999998</v>
      </c>
      <c r="Y1226">
        <v>0</v>
      </c>
      <c r="Z1226">
        <v>0</v>
      </c>
      <c r="AA1226">
        <v>0</v>
      </c>
      <c r="AB1226">
        <v>0</v>
      </c>
      <c r="AC1226">
        <v>0</v>
      </c>
      <c r="AD1226">
        <v>1</v>
      </c>
      <c r="AE1226">
        <v>1</v>
      </c>
      <c r="AF1226" t="s">
        <v>55</v>
      </c>
      <c r="AG1226">
        <v>0.45999999999999996</v>
      </c>
      <c r="AH1226">
        <v>2</v>
      </c>
      <c r="AI1226">
        <v>35387819</v>
      </c>
      <c r="AJ1226">
        <v>1226</v>
      </c>
      <c r="AK1226">
        <v>0</v>
      </c>
      <c r="AL1226">
        <v>0</v>
      </c>
      <c r="AM1226">
        <v>0</v>
      </c>
      <c r="AN1226">
        <v>0</v>
      </c>
      <c r="AO1226">
        <v>0</v>
      </c>
      <c r="AP1226">
        <v>0</v>
      </c>
      <c r="AQ1226">
        <v>0</v>
      </c>
      <c r="AR1226">
        <v>0</v>
      </c>
    </row>
    <row r="1227" spans="1:44" x14ac:dyDescent="0.2">
      <c r="A1227">
        <f>ROW(Source!A3727)</f>
        <v>3727</v>
      </c>
      <c r="B1227">
        <v>35387825</v>
      </c>
      <c r="C1227">
        <v>35387818</v>
      </c>
      <c r="D1227">
        <v>35112768</v>
      </c>
      <c r="E1227">
        <v>1</v>
      </c>
      <c r="F1227">
        <v>1</v>
      </c>
      <c r="G1227">
        <v>15872964</v>
      </c>
      <c r="H1227">
        <v>2</v>
      </c>
      <c r="I1227" t="s">
        <v>1081</v>
      </c>
      <c r="J1227" t="s">
        <v>1082</v>
      </c>
      <c r="K1227" t="s">
        <v>1083</v>
      </c>
      <c r="L1227">
        <v>1368</v>
      </c>
      <c r="N1227">
        <v>1011</v>
      </c>
      <c r="O1227" t="s">
        <v>988</v>
      </c>
      <c r="P1227" t="s">
        <v>988</v>
      </c>
      <c r="Q1227">
        <v>1</v>
      </c>
      <c r="X1227">
        <v>0.14000000000000001</v>
      </c>
      <c r="Y1227">
        <v>0</v>
      </c>
      <c r="Z1227">
        <v>456.39</v>
      </c>
      <c r="AA1227">
        <v>1.4</v>
      </c>
      <c r="AB1227">
        <v>0</v>
      </c>
      <c r="AC1227">
        <v>0</v>
      </c>
      <c r="AD1227">
        <v>1</v>
      </c>
      <c r="AE1227">
        <v>0</v>
      </c>
      <c r="AF1227" t="s">
        <v>55</v>
      </c>
      <c r="AG1227">
        <v>2.8000000000000004E-2</v>
      </c>
      <c r="AH1227">
        <v>2</v>
      </c>
      <c r="AI1227">
        <v>35387820</v>
      </c>
      <c r="AJ1227">
        <v>1227</v>
      </c>
      <c r="AK1227">
        <v>0</v>
      </c>
      <c r="AL1227">
        <v>0</v>
      </c>
      <c r="AM1227">
        <v>0</v>
      </c>
      <c r="AN1227">
        <v>0</v>
      </c>
      <c r="AO1227">
        <v>0</v>
      </c>
      <c r="AP1227">
        <v>0</v>
      </c>
      <c r="AQ1227">
        <v>0</v>
      </c>
      <c r="AR1227">
        <v>0</v>
      </c>
    </row>
    <row r="1228" spans="1:44" x14ac:dyDescent="0.2">
      <c r="A1228">
        <f>ROW(Source!A3727)</f>
        <v>3727</v>
      </c>
      <c r="B1228">
        <v>35387826</v>
      </c>
      <c r="C1228">
        <v>35387818</v>
      </c>
      <c r="D1228">
        <v>35113206</v>
      </c>
      <c r="E1228">
        <v>1</v>
      </c>
      <c r="F1228">
        <v>1</v>
      </c>
      <c r="G1228">
        <v>15872964</v>
      </c>
      <c r="H1228">
        <v>2</v>
      </c>
      <c r="I1228" t="s">
        <v>989</v>
      </c>
      <c r="J1228" t="s">
        <v>990</v>
      </c>
      <c r="K1228" t="s">
        <v>991</v>
      </c>
      <c r="L1228">
        <v>1368</v>
      </c>
      <c r="N1228">
        <v>1011</v>
      </c>
      <c r="O1228" t="s">
        <v>988</v>
      </c>
      <c r="P1228" t="s">
        <v>988</v>
      </c>
      <c r="Q1228">
        <v>1</v>
      </c>
      <c r="X1228">
        <v>0.04</v>
      </c>
      <c r="Y1228">
        <v>0</v>
      </c>
      <c r="Z1228">
        <v>4.72</v>
      </c>
      <c r="AA1228">
        <v>0.1</v>
      </c>
      <c r="AB1228">
        <v>0</v>
      </c>
      <c r="AC1228">
        <v>0</v>
      </c>
      <c r="AD1228">
        <v>1</v>
      </c>
      <c r="AE1228">
        <v>0</v>
      </c>
      <c r="AF1228" t="s">
        <v>55</v>
      </c>
      <c r="AG1228">
        <v>8.0000000000000002E-3</v>
      </c>
      <c r="AH1228">
        <v>2</v>
      </c>
      <c r="AI1228">
        <v>35387821</v>
      </c>
      <c r="AJ1228">
        <v>1228</v>
      </c>
      <c r="AK1228">
        <v>0</v>
      </c>
      <c r="AL1228">
        <v>0</v>
      </c>
      <c r="AM1228">
        <v>0</v>
      </c>
      <c r="AN1228">
        <v>0</v>
      </c>
      <c r="AO1228">
        <v>0</v>
      </c>
      <c r="AP1228">
        <v>0</v>
      </c>
      <c r="AQ1228">
        <v>0</v>
      </c>
      <c r="AR1228">
        <v>0</v>
      </c>
    </row>
    <row r="1229" spans="1:44" x14ac:dyDescent="0.2">
      <c r="A1229">
        <f>ROW(Source!A3727)</f>
        <v>3727</v>
      </c>
      <c r="B1229">
        <v>35387827</v>
      </c>
      <c r="C1229">
        <v>35387818</v>
      </c>
      <c r="D1229">
        <v>35113178</v>
      </c>
      <c r="E1229">
        <v>1</v>
      </c>
      <c r="F1229">
        <v>1</v>
      </c>
      <c r="G1229">
        <v>15872964</v>
      </c>
      <c r="H1229">
        <v>2</v>
      </c>
      <c r="I1229" t="s">
        <v>1084</v>
      </c>
      <c r="J1229" t="s">
        <v>1085</v>
      </c>
      <c r="K1229" t="s">
        <v>1086</v>
      </c>
      <c r="L1229">
        <v>1368</v>
      </c>
      <c r="N1229">
        <v>1011</v>
      </c>
      <c r="O1229" t="s">
        <v>988</v>
      </c>
      <c r="P1229" t="s">
        <v>988</v>
      </c>
      <c r="Q1229">
        <v>1</v>
      </c>
      <c r="X1229">
        <v>0.22</v>
      </c>
      <c r="Y1229">
        <v>0</v>
      </c>
      <c r="Z1229">
        <v>9.8699999999999992</v>
      </c>
      <c r="AA1229">
        <v>0.49</v>
      </c>
      <c r="AB1229">
        <v>0</v>
      </c>
      <c r="AC1229">
        <v>0</v>
      </c>
      <c r="AD1229">
        <v>1</v>
      </c>
      <c r="AE1229">
        <v>0</v>
      </c>
      <c r="AF1229" t="s">
        <v>55</v>
      </c>
      <c r="AG1229">
        <v>4.4000000000000004E-2</v>
      </c>
      <c r="AH1229">
        <v>2</v>
      </c>
      <c r="AI1229">
        <v>35387822</v>
      </c>
      <c r="AJ1229">
        <v>1229</v>
      </c>
      <c r="AK1229">
        <v>0</v>
      </c>
      <c r="AL1229">
        <v>0</v>
      </c>
      <c r="AM1229">
        <v>0</v>
      </c>
      <c r="AN1229">
        <v>0</v>
      </c>
      <c r="AO1229">
        <v>0</v>
      </c>
      <c r="AP1229">
        <v>0</v>
      </c>
      <c r="AQ1229">
        <v>0</v>
      </c>
      <c r="AR1229">
        <v>0</v>
      </c>
    </row>
    <row r="1230" spans="1:44" x14ac:dyDescent="0.2">
      <c r="A1230">
        <f>ROW(Source!A3727)</f>
        <v>3727</v>
      </c>
      <c r="B1230">
        <v>35387828</v>
      </c>
      <c r="C1230">
        <v>35387818</v>
      </c>
      <c r="D1230">
        <v>35122221</v>
      </c>
      <c r="E1230">
        <v>1</v>
      </c>
      <c r="F1230">
        <v>1</v>
      </c>
      <c r="G1230">
        <v>15872964</v>
      </c>
      <c r="H1230">
        <v>3</v>
      </c>
      <c r="I1230" t="s">
        <v>128</v>
      </c>
      <c r="J1230" t="s">
        <v>130</v>
      </c>
      <c r="K1230" t="s">
        <v>129</v>
      </c>
      <c r="L1230">
        <v>1354</v>
      </c>
      <c r="N1230">
        <v>1010</v>
      </c>
      <c r="O1230" t="s">
        <v>52</v>
      </c>
      <c r="P1230" t="s">
        <v>52</v>
      </c>
      <c r="Q1230">
        <v>1</v>
      </c>
      <c r="X1230">
        <v>1</v>
      </c>
      <c r="Y1230">
        <v>2206.16</v>
      </c>
      <c r="Z1230">
        <v>0</v>
      </c>
      <c r="AA1230">
        <v>0</v>
      </c>
      <c r="AB1230">
        <v>0</v>
      </c>
      <c r="AC1230">
        <v>0</v>
      </c>
      <c r="AD1230">
        <v>1</v>
      </c>
      <c r="AE1230">
        <v>0</v>
      </c>
      <c r="AF1230" t="s">
        <v>54</v>
      </c>
      <c r="AG1230">
        <v>0</v>
      </c>
      <c r="AH1230">
        <v>2</v>
      </c>
      <c r="AI1230">
        <v>35387823</v>
      </c>
      <c r="AJ1230">
        <v>1230</v>
      </c>
      <c r="AK1230">
        <v>0</v>
      </c>
      <c r="AL1230">
        <v>0</v>
      </c>
      <c r="AM1230">
        <v>0</v>
      </c>
      <c r="AN1230">
        <v>0</v>
      </c>
      <c r="AO1230">
        <v>0</v>
      </c>
      <c r="AP1230">
        <v>0</v>
      </c>
      <c r="AQ1230">
        <v>0</v>
      </c>
      <c r="AR1230">
        <v>0</v>
      </c>
    </row>
    <row r="1231" spans="1:44" x14ac:dyDescent="0.2">
      <c r="A1231">
        <f>ROW(Source!A3728)</f>
        <v>3728</v>
      </c>
      <c r="B1231">
        <v>35387835</v>
      </c>
      <c r="C1231">
        <v>35387829</v>
      </c>
      <c r="D1231">
        <v>35111398</v>
      </c>
      <c r="E1231">
        <v>15872964</v>
      </c>
      <c r="F1231">
        <v>1</v>
      </c>
      <c r="G1231">
        <v>15872964</v>
      </c>
      <c r="H1231">
        <v>1</v>
      </c>
      <c r="I1231" t="s">
        <v>982</v>
      </c>
      <c r="J1231" t="s">
        <v>3</v>
      </c>
      <c r="K1231" t="s">
        <v>983</v>
      </c>
      <c r="L1231">
        <v>1191</v>
      </c>
      <c r="N1231">
        <v>1013</v>
      </c>
      <c r="O1231" t="s">
        <v>984</v>
      </c>
      <c r="P1231" t="s">
        <v>984</v>
      </c>
      <c r="Q1231">
        <v>1</v>
      </c>
      <c r="X1231">
        <v>2.2999999999999998</v>
      </c>
      <c r="Y1231">
        <v>0</v>
      </c>
      <c r="Z1231">
        <v>0</v>
      </c>
      <c r="AA1231">
        <v>0</v>
      </c>
      <c r="AB1231">
        <v>0</v>
      </c>
      <c r="AC1231">
        <v>0</v>
      </c>
      <c r="AD1231">
        <v>1</v>
      </c>
      <c r="AE1231">
        <v>1</v>
      </c>
      <c r="AF1231" t="s">
        <v>3</v>
      </c>
      <c r="AG1231">
        <v>2.2999999999999998</v>
      </c>
      <c r="AH1231">
        <v>2</v>
      </c>
      <c r="AI1231">
        <v>35387830</v>
      </c>
      <c r="AJ1231">
        <v>1231</v>
      </c>
      <c r="AK1231">
        <v>0</v>
      </c>
      <c r="AL1231">
        <v>0</v>
      </c>
      <c r="AM1231">
        <v>0</v>
      </c>
      <c r="AN1231">
        <v>0</v>
      </c>
      <c r="AO1231">
        <v>0</v>
      </c>
      <c r="AP1231">
        <v>0</v>
      </c>
      <c r="AQ1231">
        <v>0</v>
      </c>
      <c r="AR1231">
        <v>0</v>
      </c>
    </row>
    <row r="1232" spans="1:44" x14ac:dyDescent="0.2">
      <c r="A1232">
        <f>ROW(Source!A3728)</f>
        <v>3728</v>
      </c>
      <c r="B1232">
        <v>35387836</v>
      </c>
      <c r="C1232">
        <v>35387829</v>
      </c>
      <c r="D1232">
        <v>35112768</v>
      </c>
      <c r="E1232">
        <v>1</v>
      </c>
      <c r="F1232">
        <v>1</v>
      </c>
      <c r="G1232">
        <v>15872964</v>
      </c>
      <c r="H1232">
        <v>2</v>
      </c>
      <c r="I1232" t="s">
        <v>1081</v>
      </c>
      <c r="J1232" t="s">
        <v>1082</v>
      </c>
      <c r="K1232" t="s">
        <v>1083</v>
      </c>
      <c r="L1232">
        <v>1368</v>
      </c>
      <c r="N1232">
        <v>1011</v>
      </c>
      <c r="O1232" t="s">
        <v>988</v>
      </c>
      <c r="P1232" t="s">
        <v>988</v>
      </c>
      <c r="Q1232">
        <v>1</v>
      </c>
      <c r="X1232">
        <v>0.14000000000000001</v>
      </c>
      <c r="Y1232">
        <v>0</v>
      </c>
      <c r="Z1232">
        <v>456.39</v>
      </c>
      <c r="AA1232">
        <v>1.4</v>
      </c>
      <c r="AB1232">
        <v>0</v>
      </c>
      <c r="AC1232">
        <v>0</v>
      </c>
      <c r="AD1232">
        <v>1</v>
      </c>
      <c r="AE1232">
        <v>0</v>
      </c>
      <c r="AF1232" t="s">
        <v>3</v>
      </c>
      <c r="AG1232">
        <v>0.14000000000000001</v>
      </c>
      <c r="AH1232">
        <v>2</v>
      </c>
      <c r="AI1232">
        <v>35387831</v>
      </c>
      <c r="AJ1232">
        <v>1232</v>
      </c>
      <c r="AK1232">
        <v>0</v>
      </c>
      <c r="AL1232">
        <v>0</v>
      </c>
      <c r="AM1232">
        <v>0</v>
      </c>
      <c r="AN1232">
        <v>0</v>
      </c>
      <c r="AO1232">
        <v>0</v>
      </c>
      <c r="AP1232">
        <v>0</v>
      </c>
      <c r="AQ1232">
        <v>0</v>
      </c>
      <c r="AR1232">
        <v>0</v>
      </c>
    </row>
    <row r="1233" spans="1:44" x14ac:dyDescent="0.2">
      <c r="A1233">
        <f>ROW(Source!A3728)</f>
        <v>3728</v>
      </c>
      <c r="B1233">
        <v>35387837</v>
      </c>
      <c r="C1233">
        <v>35387829</v>
      </c>
      <c r="D1233">
        <v>35113206</v>
      </c>
      <c r="E1233">
        <v>1</v>
      </c>
      <c r="F1233">
        <v>1</v>
      </c>
      <c r="G1233">
        <v>15872964</v>
      </c>
      <c r="H1233">
        <v>2</v>
      </c>
      <c r="I1233" t="s">
        <v>989</v>
      </c>
      <c r="J1233" t="s">
        <v>990</v>
      </c>
      <c r="K1233" t="s">
        <v>991</v>
      </c>
      <c r="L1233">
        <v>1368</v>
      </c>
      <c r="N1233">
        <v>1011</v>
      </c>
      <c r="O1233" t="s">
        <v>988</v>
      </c>
      <c r="P1233" t="s">
        <v>988</v>
      </c>
      <c r="Q1233">
        <v>1</v>
      </c>
      <c r="X1233">
        <v>0.04</v>
      </c>
      <c r="Y1233">
        <v>0</v>
      </c>
      <c r="Z1233">
        <v>4.72</v>
      </c>
      <c r="AA1233">
        <v>0.1</v>
      </c>
      <c r="AB1233">
        <v>0</v>
      </c>
      <c r="AC1233">
        <v>0</v>
      </c>
      <c r="AD1233">
        <v>1</v>
      </c>
      <c r="AE1233">
        <v>0</v>
      </c>
      <c r="AF1233" t="s">
        <v>3</v>
      </c>
      <c r="AG1233">
        <v>0.04</v>
      </c>
      <c r="AH1233">
        <v>2</v>
      </c>
      <c r="AI1233">
        <v>35387832</v>
      </c>
      <c r="AJ1233">
        <v>1233</v>
      </c>
      <c r="AK1233">
        <v>0</v>
      </c>
      <c r="AL1233">
        <v>0</v>
      </c>
      <c r="AM1233">
        <v>0</v>
      </c>
      <c r="AN1233">
        <v>0</v>
      </c>
      <c r="AO1233">
        <v>0</v>
      </c>
      <c r="AP1233">
        <v>0</v>
      </c>
      <c r="AQ1233">
        <v>0</v>
      </c>
      <c r="AR1233">
        <v>0</v>
      </c>
    </row>
    <row r="1234" spans="1:44" x14ac:dyDescent="0.2">
      <c r="A1234">
        <f>ROW(Source!A3728)</f>
        <v>3728</v>
      </c>
      <c r="B1234">
        <v>35387838</v>
      </c>
      <c r="C1234">
        <v>35387829</v>
      </c>
      <c r="D1234">
        <v>35113178</v>
      </c>
      <c r="E1234">
        <v>1</v>
      </c>
      <c r="F1234">
        <v>1</v>
      </c>
      <c r="G1234">
        <v>15872964</v>
      </c>
      <c r="H1234">
        <v>2</v>
      </c>
      <c r="I1234" t="s">
        <v>1084</v>
      </c>
      <c r="J1234" t="s">
        <v>1085</v>
      </c>
      <c r="K1234" t="s">
        <v>1086</v>
      </c>
      <c r="L1234">
        <v>1368</v>
      </c>
      <c r="N1234">
        <v>1011</v>
      </c>
      <c r="O1234" t="s">
        <v>988</v>
      </c>
      <c r="P1234" t="s">
        <v>988</v>
      </c>
      <c r="Q1234">
        <v>1</v>
      </c>
      <c r="X1234">
        <v>0.22</v>
      </c>
      <c r="Y1234">
        <v>0</v>
      </c>
      <c r="Z1234">
        <v>9.8699999999999992</v>
      </c>
      <c r="AA1234">
        <v>0.49</v>
      </c>
      <c r="AB1234">
        <v>0</v>
      </c>
      <c r="AC1234">
        <v>0</v>
      </c>
      <c r="AD1234">
        <v>1</v>
      </c>
      <c r="AE1234">
        <v>0</v>
      </c>
      <c r="AF1234" t="s">
        <v>3</v>
      </c>
      <c r="AG1234">
        <v>0.22</v>
      </c>
      <c r="AH1234">
        <v>2</v>
      </c>
      <c r="AI1234">
        <v>35387833</v>
      </c>
      <c r="AJ1234">
        <v>1234</v>
      </c>
      <c r="AK1234">
        <v>0</v>
      </c>
      <c r="AL1234">
        <v>0</v>
      </c>
      <c r="AM1234">
        <v>0</v>
      </c>
      <c r="AN1234">
        <v>0</v>
      </c>
      <c r="AO1234">
        <v>0</v>
      </c>
      <c r="AP1234">
        <v>0</v>
      </c>
      <c r="AQ1234">
        <v>0</v>
      </c>
      <c r="AR1234">
        <v>0</v>
      </c>
    </row>
    <row r="1235" spans="1:44" x14ac:dyDescent="0.2">
      <c r="A1235">
        <f>ROW(Source!A3728)</f>
        <v>3728</v>
      </c>
      <c r="B1235">
        <v>35387839</v>
      </c>
      <c r="C1235">
        <v>35387829</v>
      </c>
      <c r="D1235">
        <v>35122221</v>
      </c>
      <c r="E1235">
        <v>1</v>
      </c>
      <c r="F1235">
        <v>1</v>
      </c>
      <c r="G1235">
        <v>15872964</v>
      </c>
      <c r="H1235">
        <v>3</v>
      </c>
      <c r="I1235" t="s">
        <v>128</v>
      </c>
      <c r="J1235" t="s">
        <v>130</v>
      </c>
      <c r="K1235" t="s">
        <v>129</v>
      </c>
      <c r="L1235">
        <v>1354</v>
      </c>
      <c r="N1235">
        <v>1010</v>
      </c>
      <c r="O1235" t="s">
        <v>52</v>
      </c>
      <c r="P1235" t="s">
        <v>52</v>
      </c>
      <c r="Q1235">
        <v>1</v>
      </c>
      <c r="X1235">
        <v>1</v>
      </c>
      <c r="Y1235">
        <v>2206.16</v>
      </c>
      <c r="Z1235">
        <v>0</v>
      </c>
      <c r="AA1235">
        <v>0</v>
      </c>
      <c r="AB1235">
        <v>0</v>
      </c>
      <c r="AC1235">
        <v>0</v>
      </c>
      <c r="AD1235">
        <v>1</v>
      </c>
      <c r="AE1235">
        <v>0</v>
      </c>
      <c r="AF1235" t="s">
        <v>3</v>
      </c>
      <c r="AG1235">
        <v>1</v>
      </c>
      <c r="AH1235">
        <v>2</v>
      </c>
      <c r="AI1235">
        <v>35387834</v>
      </c>
      <c r="AJ1235">
        <v>1235</v>
      </c>
      <c r="AK1235">
        <v>0</v>
      </c>
      <c r="AL1235">
        <v>0</v>
      </c>
      <c r="AM1235">
        <v>0</v>
      </c>
      <c r="AN1235">
        <v>0</v>
      </c>
      <c r="AO1235">
        <v>0</v>
      </c>
      <c r="AP1235">
        <v>0</v>
      </c>
      <c r="AQ1235">
        <v>0</v>
      </c>
      <c r="AR1235">
        <v>0</v>
      </c>
    </row>
    <row r="1236" spans="1:44" x14ac:dyDescent="0.2">
      <c r="A1236">
        <f>ROW(Source!A3765)</f>
        <v>3765</v>
      </c>
      <c r="B1236">
        <v>35417194</v>
      </c>
      <c r="C1236">
        <v>35417189</v>
      </c>
      <c r="D1236">
        <v>35111398</v>
      </c>
      <c r="E1236">
        <v>15872964</v>
      </c>
      <c r="F1236">
        <v>1</v>
      </c>
      <c r="G1236">
        <v>15872964</v>
      </c>
      <c r="H1236">
        <v>1</v>
      </c>
      <c r="I1236" t="s">
        <v>982</v>
      </c>
      <c r="J1236" t="s">
        <v>3</v>
      </c>
      <c r="K1236" t="s">
        <v>983</v>
      </c>
      <c r="L1236">
        <v>1191</v>
      </c>
      <c r="N1236">
        <v>1013</v>
      </c>
      <c r="O1236" t="s">
        <v>984</v>
      </c>
      <c r="P1236" t="s">
        <v>984</v>
      </c>
      <c r="Q1236">
        <v>1</v>
      </c>
      <c r="X1236">
        <v>0.15</v>
      </c>
      <c r="Y1236">
        <v>0</v>
      </c>
      <c r="Z1236">
        <v>0</v>
      </c>
      <c r="AA1236">
        <v>0</v>
      </c>
      <c r="AB1236">
        <v>0</v>
      </c>
      <c r="AC1236">
        <v>0</v>
      </c>
      <c r="AD1236">
        <v>1</v>
      </c>
      <c r="AE1236">
        <v>1</v>
      </c>
      <c r="AF1236" t="s">
        <v>3</v>
      </c>
      <c r="AG1236">
        <v>0.15</v>
      </c>
      <c r="AH1236">
        <v>2</v>
      </c>
      <c r="AI1236">
        <v>35417194</v>
      </c>
      <c r="AJ1236">
        <v>1236</v>
      </c>
      <c r="AK1236">
        <v>0</v>
      </c>
      <c r="AL1236">
        <v>0</v>
      </c>
      <c r="AM1236">
        <v>0</v>
      </c>
      <c r="AN1236">
        <v>0</v>
      </c>
      <c r="AO1236">
        <v>0</v>
      </c>
      <c r="AP1236">
        <v>0</v>
      </c>
      <c r="AQ1236">
        <v>0</v>
      </c>
      <c r="AR1236">
        <v>0</v>
      </c>
    </row>
    <row r="1237" spans="1:44" x14ac:dyDescent="0.2">
      <c r="A1237">
        <f>ROW(Source!A3766)</f>
        <v>3766</v>
      </c>
      <c r="B1237">
        <v>35417195</v>
      </c>
      <c r="C1237">
        <v>35417190</v>
      </c>
      <c r="D1237">
        <v>35111398</v>
      </c>
      <c r="E1237">
        <v>15872964</v>
      </c>
      <c r="F1237">
        <v>1</v>
      </c>
      <c r="G1237">
        <v>15872964</v>
      </c>
      <c r="H1237">
        <v>1</v>
      </c>
      <c r="I1237" t="s">
        <v>982</v>
      </c>
      <c r="J1237" t="s">
        <v>3</v>
      </c>
      <c r="K1237" t="s">
        <v>983</v>
      </c>
      <c r="L1237">
        <v>1191</v>
      </c>
      <c r="N1237">
        <v>1013</v>
      </c>
      <c r="O1237" t="s">
        <v>984</v>
      </c>
      <c r="P1237" t="s">
        <v>984</v>
      </c>
      <c r="Q1237">
        <v>1</v>
      </c>
      <c r="X1237">
        <v>1</v>
      </c>
      <c r="Y1237">
        <v>0</v>
      </c>
      <c r="Z1237">
        <v>0</v>
      </c>
      <c r="AA1237">
        <v>0</v>
      </c>
      <c r="AB1237">
        <v>0</v>
      </c>
      <c r="AC1237">
        <v>0</v>
      </c>
      <c r="AD1237">
        <v>1</v>
      </c>
      <c r="AE1237">
        <v>1</v>
      </c>
      <c r="AF1237" t="s">
        <v>3</v>
      </c>
      <c r="AG1237">
        <v>1</v>
      </c>
      <c r="AH1237">
        <v>2</v>
      </c>
      <c r="AI1237">
        <v>35417195</v>
      </c>
      <c r="AJ1237">
        <v>1237</v>
      </c>
      <c r="AK1237">
        <v>0</v>
      </c>
      <c r="AL1237">
        <v>0</v>
      </c>
      <c r="AM1237">
        <v>0</v>
      </c>
      <c r="AN1237">
        <v>0</v>
      </c>
      <c r="AO1237">
        <v>0</v>
      </c>
      <c r="AP1237">
        <v>0</v>
      </c>
      <c r="AQ1237">
        <v>0</v>
      </c>
      <c r="AR1237">
        <v>0</v>
      </c>
    </row>
    <row r="1238" spans="1:44" x14ac:dyDescent="0.2">
      <c r="A1238">
        <f>ROW(Source!A3767)</f>
        <v>3767</v>
      </c>
      <c r="B1238">
        <v>35417196</v>
      </c>
      <c r="C1238">
        <v>35417191</v>
      </c>
      <c r="D1238">
        <v>35111398</v>
      </c>
      <c r="E1238">
        <v>15872964</v>
      </c>
      <c r="F1238">
        <v>1</v>
      </c>
      <c r="G1238">
        <v>15872964</v>
      </c>
      <c r="H1238">
        <v>1</v>
      </c>
      <c r="I1238" t="s">
        <v>982</v>
      </c>
      <c r="J1238" t="s">
        <v>3</v>
      </c>
      <c r="K1238" t="s">
        <v>983</v>
      </c>
      <c r="L1238">
        <v>1191</v>
      </c>
      <c r="N1238">
        <v>1013</v>
      </c>
      <c r="O1238" t="s">
        <v>984</v>
      </c>
      <c r="P1238" t="s">
        <v>984</v>
      </c>
      <c r="Q1238">
        <v>1</v>
      </c>
      <c r="X1238">
        <v>0.36</v>
      </c>
      <c r="Y1238">
        <v>0</v>
      </c>
      <c r="Z1238">
        <v>0</v>
      </c>
      <c r="AA1238">
        <v>0</v>
      </c>
      <c r="AB1238">
        <v>0</v>
      </c>
      <c r="AC1238">
        <v>0</v>
      </c>
      <c r="AD1238">
        <v>1</v>
      </c>
      <c r="AE1238">
        <v>1</v>
      </c>
      <c r="AF1238" t="s">
        <v>3</v>
      </c>
      <c r="AG1238">
        <v>0.36</v>
      </c>
      <c r="AH1238">
        <v>2</v>
      </c>
      <c r="AI1238">
        <v>35417196</v>
      </c>
      <c r="AJ1238">
        <v>1238</v>
      </c>
      <c r="AK1238">
        <v>0</v>
      </c>
      <c r="AL1238">
        <v>0</v>
      </c>
      <c r="AM1238">
        <v>0</v>
      </c>
      <c r="AN1238">
        <v>0</v>
      </c>
      <c r="AO1238">
        <v>0</v>
      </c>
      <c r="AP1238">
        <v>0</v>
      </c>
      <c r="AQ1238">
        <v>0</v>
      </c>
      <c r="AR1238">
        <v>0</v>
      </c>
    </row>
    <row r="1239" spans="1:44" x14ac:dyDescent="0.2">
      <c r="A1239">
        <f>ROW(Source!A3768)</f>
        <v>3768</v>
      </c>
      <c r="B1239">
        <v>35417197</v>
      </c>
      <c r="C1239">
        <v>35417192</v>
      </c>
      <c r="D1239">
        <v>35111398</v>
      </c>
      <c r="E1239">
        <v>15872964</v>
      </c>
      <c r="F1239">
        <v>1</v>
      </c>
      <c r="G1239">
        <v>15872964</v>
      </c>
      <c r="H1239">
        <v>1</v>
      </c>
      <c r="I1239" t="s">
        <v>982</v>
      </c>
      <c r="J1239" t="s">
        <v>3</v>
      </c>
      <c r="K1239" t="s">
        <v>983</v>
      </c>
      <c r="L1239">
        <v>1191</v>
      </c>
      <c r="N1239">
        <v>1013</v>
      </c>
      <c r="O1239" t="s">
        <v>984</v>
      </c>
      <c r="P1239" t="s">
        <v>984</v>
      </c>
      <c r="Q1239">
        <v>1</v>
      </c>
      <c r="X1239">
        <v>3.6</v>
      </c>
      <c r="Y1239">
        <v>0</v>
      </c>
      <c r="Z1239">
        <v>0</v>
      </c>
      <c r="AA1239">
        <v>0</v>
      </c>
      <c r="AB1239">
        <v>0</v>
      </c>
      <c r="AC1239">
        <v>0</v>
      </c>
      <c r="AD1239">
        <v>1</v>
      </c>
      <c r="AE1239">
        <v>1</v>
      </c>
      <c r="AF1239" t="s">
        <v>3</v>
      </c>
      <c r="AG1239">
        <v>3.6</v>
      </c>
      <c r="AH1239">
        <v>2</v>
      </c>
      <c r="AI1239">
        <v>35417197</v>
      </c>
      <c r="AJ1239">
        <v>1239</v>
      </c>
      <c r="AK1239">
        <v>0</v>
      </c>
      <c r="AL1239">
        <v>0</v>
      </c>
      <c r="AM1239">
        <v>0</v>
      </c>
      <c r="AN1239">
        <v>0</v>
      </c>
      <c r="AO1239">
        <v>0</v>
      </c>
      <c r="AP1239">
        <v>0</v>
      </c>
      <c r="AQ1239">
        <v>0</v>
      </c>
      <c r="AR1239">
        <v>0</v>
      </c>
    </row>
    <row r="1240" spans="1:44" x14ac:dyDescent="0.2">
      <c r="A1240">
        <f>ROW(Source!A3769)</f>
        <v>3769</v>
      </c>
      <c r="B1240">
        <v>35417201</v>
      </c>
      <c r="C1240">
        <v>35417199</v>
      </c>
      <c r="D1240">
        <v>35111398</v>
      </c>
      <c r="E1240">
        <v>15872964</v>
      </c>
      <c r="F1240">
        <v>1</v>
      </c>
      <c r="G1240">
        <v>15872964</v>
      </c>
      <c r="H1240">
        <v>1</v>
      </c>
      <c r="I1240" t="s">
        <v>982</v>
      </c>
      <c r="J1240" t="s">
        <v>3</v>
      </c>
      <c r="K1240" t="s">
        <v>983</v>
      </c>
      <c r="L1240">
        <v>1191</v>
      </c>
      <c r="N1240">
        <v>1013</v>
      </c>
      <c r="O1240" t="s">
        <v>984</v>
      </c>
      <c r="P1240" t="s">
        <v>984</v>
      </c>
      <c r="Q1240">
        <v>1</v>
      </c>
      <c r="X1240">
        <v>3.6</v>
      </c>
      <c r="Y1240">
        <v>0</v>
      </c>
      <c r="Z1240">
        <v>0</v>
      </c>
      <c r="AA1240">
        <v>0</v>
      </c>
      <c r="AB1240">
        <v>0</v>
      </c>
      <c r="AC1240">
        <v>0</v>
      </c>
      <c r="AD1240">
        <v>1</v>
      </c>
      <c r="AE1240">
        <v>1</v>
      </c>
      <c r="AF1240" t="s">
        <v>3</v>
      </c>
      <c r="AG1240">
        <v>3.6</v>
      </c>
      <c r="AH1240">
        <v>2</v>
      </c>
      <c r="AI1240">
        <v>35417200</v>
      </c>
      <c r="AJ1240">
        <v>1240</v>
      </c>
      <c r="AK1240">
        <v>0</v>
      </c>
      <c r="AL1240">
        <v>0</v>
      </c>
      <c r="AM1240">
        <v>0</v>
      </c>
      <c r="AN1240">
        <v>0</v>
      </c>
      <c r="AO1240">
        <v>0</v>
      </c>
      <c r="AP1240">
        <v>0</v>
      </c>
      <c r="AQ1240">
        <v>0</v>
      </c>
      <c r="AR1240">
        <v>0</v>
      </c>
    </row>
  </sheetData>
  <printOptions gridLines="1"/>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1"/>
  <sheetViews>
    <sheetView workbookViewId="0"/>
  </sheetViews>
  <sheetFormatPr defaultColWidth="9.140625" defaultRowHeight="12.75" x14ac:dyDescent="0.2"/>
  <cols>
    <col min="1" max="256" width="9.140625" customWidth="1"/>
  </cols>
  <sheetData>
    <row r="1" spans="1:21" x14ac:dyDescent="0.2">
      <c r="A1">
        <v>35</v>
      </c>
      <c r="B1">
        <v>1</v>
      </c>
      <c r="C1" t="s">
        <v>3</v>
      </c>
      <c r="D1" t="s">
        <v>54</v>
      </c>
      <c r="E1" t="s">
        <v>55</v>
      </c>
      <c r="F1" t="s">
        <v>55</v>
      </c>
      <c r="G1" t="s">
        <v>55</v>
      </c>
      <c r="H1" t="s">
        <v>3</v>
      </c>
      <c r="I1" t="s">
        <v>55</v>
      </c>
      <c r="J1" t="s">
        <v>55</v>
      </c>
      <c r="K1" t="s">
        <v>3</v>
      </c>
      <c r="L1" t="s">
        <v>3</v>
      </c>
      <c r="M1" t="s">
        <v>3</v>
      </c>
      <c r="N1" t="s">
        <v>54</v>
      </c>
      <c r="O1" t="s">
        <v>55</v>
      </c>
      <c r="P1" t="s">
        <v>3</v>
      </c>
      <c r="Q1" t="s">
        <v>3</v>
      </c>
      <c r="R1" t="s">
        <v>3</v>
      </c>
      <c r="S1" t="s">
        <v>1127</v>
      </c>
      <c r="T1" t="s">
        <v>1129</v>
      </c>
      <c r="U1" t="s">
        <v>1128</v>
      </c>
    </row>
    <row r="2" spans="1:21" x14ac:dyDescent="0.2">
      <c r="A2">
        <v>73</v>
      </c>
      <c r="B2">
        <v>1</v>
      </c>
      <c r="C2" t="s">
        <v>3</v>
      </c>
      <c r="D2" t="s">
        <v>54</v>
      </c>
      <c r="E2" t="s">
        <v>55</v>
      </c>
      <c r="F2" t="s">
        <v>55</v>
      </c>
      <c r="G2" t="s">
        <v>55</v>
      </c>
      <c r="H2" t="s">
        <v>3</v>
      </c>
      <c r="I2" t="s">
        <v>55</v>
      </c>
      <c r="J2" t="s">
        <v>55</v>
      </c>
      <c r="K2" t="s">
        <v>3</v>
      </c>
      <c r="L2" t="s">
        <v>3</v>
      </c>
      <c r="M2" t="s">
        <v>3</v>
      </c>
      <c r="N2" t="s">
        <v>54</v>
      </c>
      <c r="O2" t="s">
        <v>55</v>
      </c>
      <c r="P2" t="s">
        <v>3</v>
      </c>
      <c r="Q2" t="s">
        <v>3</v>
      </c>
      <c r="R2" t="s">
        <v>3</v>
      </c>
      <c r="S2" t="s">
        <v>1127</v>
      </c>
      <c r="T2" t="s">
        <v>1129</v>
      </c>
      <c r="U2" t="s">
        <v>1128</v>
      </c>
    </row>
    <row r="3" spans="1:21" x14ac:dyDescent="0.2">
      <c r="A3">
        <v>111</v>
      </c>
      <c r="B3">
        <v>1</v>
      </c>
      <c r="C3" t="s">
        <v>3</v>
      </c>
      <c r="D3" t="s">
        <v>54</v>
      </c>
      <c r="E3" t="s">
        <v>55</v>
      </c>
      <c r="F3" t="s">
        <v>55</v>
      </c>
      <c r="G3" t="s">
        <v>55</v>
      </c>
      <c r="H3" t="s">
        <v>3</v>
      </c>
      <c r="I3" t="s">
        <v>55</v>
      </c>
      <c r="J3" t="s">
        <v>55</v>
      </c>
      <c r="K3" t="s">
        <v>3</v>
      </c>
      <c r="L3" t="s">
        <v>3</v>
      </c>
      <c r="M3" t="s">
        <v>3</v>
      </c>
      <c r="N3" t="s">
        <v>54</v>
      </c>
      <c r="O3" t="s">
        <v>55</v>
      </c>
      <c r="P3" t="s">
        <v>3</v>
      </c>
      <c r="Q3" t="s">
        <v>3</v>
      </c>
      <c r="R3" t="s">
        <v>3</v>
      </c>
      <c r="S3" t="s">
        <v>1127</v>
      </c>
      <c r="T3" t="s">
        <v>1129</v>
      </c>
      <c r="U3" t="s">
        <v>1128</v>
      </c>
    </row>
    <row r="4" spans="1:21" x14ac:dyDescent="0.2">
      <c r="A4">
        <v>149</v>
      </c>
      <c r="B4">
        <v>1</v>
      </c>
      <c r="C4" t="s">
        <v>3</v>
      </c>
      <c r="D4" t="s">
        <v>54</v>
      </c>
      <c r="E4" t="s">
        <v>55</v>
      </c>
      <c r="F4" t="s">
        <v>55</v>
      </c>
      <c r="G4" t="s">
        <v>55</v>
      </c>
      <c r="H4" t="s">
        <v>3</v>
      </c>
      <c r="I4" t="s">
        <v>55</v>
      </c>
      <c r="J4" t="s">
        <v>55</v>
      </c>
      <c r="K4" t="s">
        <v>3</v>
      </c>
      <c r="L4" t="s">
        <v>3</v>
      </c>
      <c r="M4" t="s">
        <v>3</v>
      </c>
      <c r="N4" t="s">
        <v>54</v>
      </c>
      <c r="O4" t="s">
        <v>55</v>
      </c>
      <c r="P4" t="s">
        <v>3</v>
      </c>
      <c r="Q4" t="s">
        <v>3</v>
      </c>
      <c r="R4" t="s">
        <v>3</v>
      </c>
      <c r="S4" t="s">
        <v>1127</v>
      </c>
      <c r="T4" t="s">
        <v>1129</v>
      </c>
      <c r="U4" t="s">
        <v>1128</v>
      </c>
    </row>
    <row r="5" spans="1:21" x14ac:dyDescent="0.2">
      <c r="A5">
        <v>449</v>
      </c>
      <c r="B5">
        <v>1</v>
      </c>
      <c r="C5" t="s">
        <v>3</v>
      </c>
      <c r="D5" t="s">
        <v>54</v>
      </c>
      <c r="E5" t="s">
        <v>55</v>
      </c>
      <c r="F5" t="s">
        <v>55</v>
      </c>
      <c r="G5" t="s">
        <v>55</v>
      </c>
      <c r="H5" t="s">
        <v>3</v>
      </c>
      <c r="I5" t="s">
        <v>55</v>
      </c>
      <c r="J5" t="s">
        <v>55</v>
      </c>
      <c r="K5" t="s">
        <v>3</v>
      </c>
      <c r="L5" t="s">
        <v>3</v>
      </c>
      <c r="M5" t="s">
        <v>3</v>
      </c>
      <c r="N5" t="s">
        <v>54</v>
      </c>
      <c r="O5" t="s">
        <v>55</v>
      </c>
      <c r="P5" t="s">
        <v>3</v>
      </c>
      <c r="Q5" t="s">
        <v>3</v>
      </c>
      <c r="R5" t="s">
        <v>3</v>
      </c>
      <c r="S5" t="s">
        <v>1127</v>
      </c>
      <c r="T5" t="s">
        <v>1129</v>
      </c>
      <c r="U5" t="s">
        <v>1128</v>
      </c>
    </row>
    <row r="6" spans="1:21" x14ac:dyDescent="0.2">
      <c r="A6">
        <v>450</v>
      </c>
      <c r="B6">
        <v>1</v>
      </c>
      <c r="C6" t="s">
        <v>3</v>
      </c>
      <c r="D6" t="s">
        <v>54</v>
      </c>
      <c r="E6" t="s">
        <v>55</v>
      </c>
      <c r="F6" t="s">
        <v>55</v>
      </c>
      <c r="G6" t="s">
        <v>55</v>
      </c>
      <c r="H6" t="s">
        <v>3</v>
      </c>
      <c r="I6" t="s">
        <v>55</v>
      </c>
      <c r="J6" t="s">
        <v>55</v>
      </c>
      <c r="K6" t="s">
        <v>3</v>
      </c>
      <c r="L6" t="s">
        <v>3</v>
      </c>
      <c r="M6" t="s">
        <v>3</v>
      </c>
      <c r="N6" t="s">
        <v>54</v>
      </c>
      <c r="O6" t="s">
        <v>55</v>
      </c>
      <c r="P6" t="s">
        <v>3</v>
      </c>
      <c r="Q6" t="s">
        <v>3</v>
      </c>
      <c r="R6" t="s">
        <v>3</v>
      </c>
      <c r="S6" t="s">
        <v>1127</v>
      </c>
      <c r="T6" t="s">
        <v>1129</v>
      </c>
      <c r="U6" t="s">
        <v>1128</v>
      </c>
    </row>
    <row r="7" spans="1:21" x14ac:dyDescent="0.2">
      <c r="A7">
        <v>490</v>
      </c>
      <c r="B7">
        <v>1</v>
      </c>
      <c r="C7" t="s">
        <v>3</v>
      </c>
      <c r="D7" t="s">
        <v>54</v>
      </c>
      <c r="E7" t="s">
        <v>55</v>
      </c>
      <c r="F7" t="s">
        <v>55</v>
      </c>
      <c r="G7" t="s">
        <v>55</v>
      </c>
      <c r="H7" t="s">
        <v>3</v>
      </c>
      <c r="I7" t="s">
        <v>55</v>
      </c>
      <c r="J7" t="s">
        <v>55</v>
      </c>
      <c r="K7" t="s">
        <v>3</v>
      </c>
      <c r="L7" t="s">
        <v>3</v>
      </c>
      <c r="M7" t="s">
        <v>3</v>
      </c>
      <c r="N7" t="s">
        <v>54</v>
      </c>
      <c r="O7" t="s">
        <v>55</v>
      </c>
      <c r="P7" t="s">
        <v>3</v>
      </c>
      <c r="Q7" t="s">
        <v>3</v>
      </c>
      <c r="R7" t="s">
        <v>3</v>
      </c>
      <c r="S7" t="s">
        <v>1127</v>
      </c>
      <c r="T7" t="s">
        <v>1129</v>
      </c>
      <c r="U7" t="s">
        <v>1128</v>
      </c>
    </row>
    <row r="8" spans="1:21" x14ac:dyDescent="0.2">
      <c r="A8">
        <v>491</v>
      </c>
      <c r="B8">
        <v>1</v>
      </c>
      <c r="C8" t="s">
        <v>3</v>
      </c>
      <c r="D8" t="s">
        <v>54</v>
      </c>
      <c r="E8" t="s">
        <v>55</v>
      </c>
      <c r="F8" t="s">
        <v>55</v>
      </c>
      <c r="G8" t="s">
        <v>55</v>
      </c>
      <c r="H8" t="s">
        <v>3</v>
      </c>
      <c r="I8" t="s">
        <v>55</v>
      </c>
      <c r="J8" t="s">
        <v>55</v>
      </c>
      <c r="K8" t="s">
        <v>3</v>
      </c>
      <c r="L8" t="s">
        <v>3</v>
      </c>
      <c r="M8" t="s">
        <v>3</v>
      </c>
      <c r="N8" t="s">
        <v>54</v>
      </c>
      <c r="O8" t="s">
        <v>55</v>
      </c>
      <c r="P8" t="s">
        <v>3</v>
      </c>
      <c r="Q8" t="s">
        <v>3</v>
      </c>
      <c r="R8" t="s">
        <v>3</v>
      </c>
      <c r="S8" t="s">
        <v>1127</v>
      </c>
      <c r="T8" t="s">
        <v>1129</v>
      </c>
      <c r="U8" t="s">
        <v>1128</v>
      </c>
    </row>
    <row r="9" spans="1:21" x14ac:dyDescent="0.2">
      <c r="A9">
        <v>531</v>
      </c>
      <c r="B9">
        <v>1</v>
      </c>
      <c r="C9" t="s">
        <v>3</v>
      </c>
      <c r="D9" t="s">
        <v>54</v>
      </c>
      <c r="E9" t="s">
        <v>55</v>
      </c>
      <c r="F9" t="s">
        <v>55</v>
      </c>
      <c r="G9" t="s">
        <v>55</v>
      </c>
      <c r="H9" t="s">
        <v>3</v>
      </c>
      <c r="I9" t="s">
        <v>55</v>
      </c>
      <c r="J9" t="s">
        <v>55</v>
      </c>
      <c r="K9" t="s">
        <v>3</v>
      </c>
      <c r="L9" t="s">
        <v>3</v>
      </c>
      <c r="M9" t="s">
        <v>3</v>
      </c>
      <c r="N9" t="s">
        <v>54</v>
      </c>
      <c r="O9" t="s">
        <v>55</v>
      </c>
      <c r="P9" t="s">
        <v>3</v>
      </c>
      <c r="Q9" t="s">
        <v>3</v>
      </c>
      <c r="R9" t="s">
        <v>3</v>
      </c>
      <c r="S9" t="s">
        <v>1127</v>
      </c>
      <c r="T9" t="s">
        <v>1129</v>
      </c>
      <c r="U9" t="s">
        <v>1128</v>
      </c>
    </row>
    <row r="10" spans="1:21" x14ac:dyDescent="0.2">
      <c r="A10">
        <v>532</v>
      </c>
      <c r="B10">
        <v>1</v>
      </c>
      <c r="C10" t="s">
        <v>3</v>
      </c>
      <c r="D10" t="s">
        <v>54</v>
      </c>
      <c r="E10" t="s">
        <v>55</v>
      </c>
      <c r="F10" t="s">
        <v>55</v>
      </c>
      <c r="G10" t="s">
        <v>55</v>
      </c>
      <c r="H10" t="s">
        <v>3</v>
      </c>
      <c r="I10" t="s">
        <v>55</v>
      </c>
      <c r="J10" t="s">
        <v>55</v>
      </c>
      <c r="K10" t="s">
        <v>3</v>
      </c>
      <c r="L10" t="s">
        <v>3</v>
      </c>
      <c r="M10" t="s">
        <v>3</v>
      </c>
      <c r="N10" t="s">
        <v>54</v>
      </c>
      <c r="O10" t="s">
        <v>55</v>
      </c>
      <c r="P10" t="s">
        <v>3</v>
      </c>
      <c r="Q10" t="s">
        <v>3</v>
      </c>
      <c r="R10" t="s">
        <v>3</v>
      </c>
      <c r="S10" t="s">
        <v>1127</v>
      </c>
      <c r="T10" t="s">
        <v>1129</v>
      </c>
      <c r="U10" t="s">
        <v>1128</v>
      </c>
    </row>
    <row r="11" spans="1:21" x14ac:dyDescent="0.2">
      <c r="A11">
        <v>573</v>
      </c>
      <c r="B11">
        <v>1</v>
      </c>
      <c r="C11" t="s">
        <v>3</v>
      </c>
      <c r="D11" t="s">
        <v>54</v>
      </c>
      <c r="E11" t="s">
        <v>55</v>
      </c>
      <c r="F11" t="s">
        <v>55</v>
      </c>
      <c r="G11" t="s">
        <v>55</v>
      </c>
      <c r="H11" t="s">
        <v>3</v>
      </c>
      <c r="I11" t="s">
        <v>55</v>
      </c>
      <c r="J11" t="s">
        <v>55</v>
      </c>
      <c r="K11" t="s">
        <v>3</v>
      </c>
      <c r="L11" t="s">
        <v>3</v>
      </c>
      <c r="M11" t="s">
        <v>3</v>
      </c>
      <c r="N11" t="s">
        <v>54</v>
      </c>
      <c r="O11" t="s">
        <v>55</v>
      </c>
      <c r="P11" t="s">
        <v>3</v>
      </c>
      <c r="Q11" t="s">
        <v>3</v>
      </c>
      <c r="R11" t="s">
        <v>3</v>
      </c>
      <c r="S11" t="s">
        <v>1127</v>
      </c>
      <c r="T11" t="s">
        <v>1129</v>
      </c>
      <c r="U11" t="s">
        <v>1128</v>
      </c>
    </row>
    <row r="12" spans="1:21" x14ac:dyDescent="0.2">
      <c r="A12">
        <v>1477</v>
      </c>
      <c r="B12">
        <v>1</v>
      </c>
      <c r="C12" t="s">
        <v>3</v>
      </c>
      <c r="D12" t="s">
        <v>54</v>
      </c>
      <c r="E12" t="s">
        <v>55</v>
      </c>
      <c r="F12" t="s">
        <v>55</v>
      </c>
      <c r="G12" t="s">
        <v>55</v>
      </c>
      <c r="H12" t="s">
        <v>3</v>
      </c>
      <c r="I12" t="s">
        <v>55</v>
      </c>
      <c r="J12" t="s">
        <v>55</v>
      </c>
      <c r="K12" t="s">
        <v>3</v>
      </c>
      <c r="L12" t="s">
        <v>3</v>
      </c>
      <c r="M12" t="s">
        <v>3</v>
      </c>
      <c r="N12" t="s">
        <v>54</v>
      </c>
      <c r="O12" t="s">
        <v>55</v>
      </c>
      <c r="P12" t="s">
        <v>3</v>
      </c>
      <c r="Q12" t="s">
        <v>3</v>
      </c>
      <c r="R12" t="s">
        <v>3</v>
      </c>
      <c r="S12" t="s">
        <v>1127</v>
      </c>
      <c r="T12" t="s">
        <v>1129</v>
      </c>
      <c r="U12" t="s">
        <v>1128</v>
      </c>
    </row>
    <row r="13" spans="1:21" x14ac:dyDescent="0.2">
      <c r="A13">
        <v>1515</v>
      </c>
      <c r="B13">
        <v>1</v>
      </c>
      <c r="C13" t="s">
        <v>3</v>
      </c>
      <c r="D13" t="s">
        <v>54</v>
      </c>
      <c r="E13" t="s">
        <v>55</v>
      </c>
      <c r="F13" t="s">
        <v>55</v>
      </c>
      <c r="G13" t="s">
        <v>55</v>
      </c>
      <c r="H13" t="s">
        <v>3</v>
      </c>
      <c r="I13" t="s">
        <v>55</v>
      </c>
      <c r="J13" t="s">
        <v>55</v>
      </c>
      <c r="K13" t="s">
        <v>3</v>
      </c>
      <c r="L13" t="s">
        <v>3</v>
      </c>
      <c r="M13" t="s">
        <v>3</v>
      </c>
      <c r="N13" t="s">
        <v>54</v>
      </c>
      <c r="O13" t="s">
        <v>55</v>
      </c>
      <c r="P13" t="s">
        <v>3</v>
      </c>
      <c r="Q13" t="s">
        <v>3</v>
      </c>
      <c r="R13" t="s">
        <v>3</v>
      </c>
      <c r="S13" t="s">
        <v>1127</v>
      </c>
      <c r="T13" t="s">
        <v>1129</v>
      </c>
      <c r="U13" t="s">
        <v>1128</v>
      </c>
    </row>
    <row r="14" spans="1:21" x14ac:dyDescent="0.2">
      <c r="A14">
        <v>1553</v>
      </c>
      <c r="B14">
        <v>1</v>
      </c>
      <c r="C14" t="s">
        <v>3</v>
      </c>
      <c r="D14" t="s">
        <v>54</v>
      </c>
      <c r="E14" t="s">
        <v>55</v>
      </c>
      <c r="F14" t="s">
        <v>55</v>
      </c>
      <c r="G14" t="s">
        <v>55</v>
      </c>
      <c r="H14" t="s">
        <v>3</v>
      </c>
      <c r="I14" t="s">
        <v>55</v>
      </c>
      <c r="J14" t="s">
        <v>55</v>
      </c>
      <c r="K14" t="s">
        <v>3</v>
      </c>
      <c r="L14" t="s">
        <v>3</v>
      </c>
      <c r="M14" t="s">
        <v>3</v>
      </c>
      <c r="N14" t="s">
        <v>54</v>
      </c>
      <c r="O14" t="s">
        <v>55</v>
      </c>
      <c r="P14" t="s">
        <v>3</v>
      </c>
      <c r="Q14" t="s">
        <v>3</v>
      </c>
      <c r="R14" t="s">
        <v>3</v>
      </c>
      <c r="S14" t="s">
        <v>1127</v>
      </c>
      <c r="T14" t="s">
        <v>1129</v>
      </c>
      <c r="U14" t="s">
        <v>1128</v>
      </c>
    </row>
    <row r="15" spans="1:21" x14ac:dyDescent="0.2">
      <c r="A15">
        <v>1591</v>
      </c>
      <c r="B15">
        <v>1</v>
      </c>
      <c r="C15" t="s">
        <v>3</v>
      </c>
      <c r="D15" t="s">
        <v>54</v>
      </c>
      <c r="E15" t="s">
        <v>55</v>
      </c>
      <c r="F15" t="s">
        <v>55</v>
      </c>
      <c r="G15" t="s">
        <v>55</v>
      </c>
      <c r="H15" t="s">
        <v>3</v>
      </c>
      <c r="I15" t="s">
        <v>55</v>
      </c>
      <c r="J15" t="s">
        <v>55</v>
      </c>
      <c r="K15" t="s">
        <v>3</v>
      </c>
      <c r="L15" t="s">
        <v>3</v>
      </c>
      <c r="M15" t="s">
        <v>3</v>
      </c>
      <c r="N15" t="s">
        <v>54</v>
      </c>
      <c r="O15" t="s">
        <v>55</v>
      </c>
      <c r="P15" t="s">
        <v>3</v>
      </c>
      <c r="Q15" t="s">
        <v>3</v>
      </c>
      <c r="R15" t="s">
        <v>3</v>
      </c>
      <c r="S15" t="s">
        <v>1127</v>
      </c>
      <c r="T15" t="s">
        <v>1129</v>
      </c>
      <c r="U15" t="s">
        <v>1128</v>
      </c>
    </row>
    <row r="16" spans="1:21" x14ac:dyDescent="0.2">
      <c r="A16">
        <v>1629</v>
      </c>
      <c r="B16">
        <v>1</v>
      </c>
      <c r="C16" t="s">
        <v>3</v>
      </c>
      <c r="D16" t="s">
        <v>54</v>
      </c>
      <c r="E16" t="s">
        <v>55</v>
      </c>
      <c r="F16" t="s">
        <v>55</v>
      </c>
      <c r="G16" t="s">
        <v>55</v>
      </c>
      <c r="H16" t="s">
        <v>3</v>
      </c>
      <c r="I16" t="s">
        <v>55</v>
      </c>
      <c r="J16" t="s">
        <v>55</v>
      </c>
      <c r="K16" t="s">
        <v>3</v>
      </c>
      <c r="L16" t="s">
        <v>3</v>
      </c>
      <c r="M16" t="s">
        <v>3</v>
      </c>
      <c r="N16" t="s">
        <v>54</v>
      </c>
      <c r="O16" t="s">
        <v>55</v>
      </c>
      <c r="P16" t="s">
        <v>3</v>
      </c>
      <c r="Q16" t="s">
        <v>3</v>
      </c>
      <c r="R16" t="s">
        <v>3</v>
      </c>
      <c r="S16" t="s">
        <v>1127</v>
      </c>
      <c r="T16" t="s">
        <v>1129</v>
      </c>
      <c r="U16" t="s">
        <v>1128</v>
      </c>
    </row>
    <row r="17" spans="1:21" x14ac:dyDescent="0.2">
      <c r="A17">
        <v>1667</v>
      </c>
      <c r="B17">
        <v>1</v>
      </c>
      <c r="C17" t="s">
        <v>3</v>
      </c>
      <c r="D17" t="s">
        <v>54</v>
      </c>
      <c r="E17" t="s">
        <v>55</v>
      </c>
      <c r="F17" t="s">
        <v>55</v>
      </c>
      <c r="G17" t="s">
        <v>55</v>
      </c>
      <c r="H17" t="s">
        <v>3</v>
      </c>
      <c r="I17" t="s">
        <v>55</v>
      </c>
      <c r="J17" t="s">
        <v>55</v>
      </c>
      <c r="K17" t="s">
        <v>3</v>
      </c>
      <c r="L17" t="s">
        <v>3</v>
      </c>
      <c r="M17" t="s">
        <v>3</v>
      </c>
      <c r="N17" t="s">
        <v>54</v>
      </c>
      <c r="O17" t="s">
        <v>55</v>
      </c>
      <c r="P17" t="s">
        <v>3</v>
      </c>
      <c r="Q17" t="s">
        <v>3</v>
      </c>
      <c r="R17" t="s">
        <v>3</v>
      </c>
      <c r="S17" t="s">
        <v>1127</v>
      </c>
      <c r="T17" t="s">
        <v>1129</v>
      </c>
      <c r="U17" t="s">
        <v>1128</v>
      </c>
    </row>
    <row r="18" spans="1:21" x14ac:dyDescent="0.2">
      <c r="A18">
        <v>2449</v>
      </c>
      <c r="B18">
        <v>1</v>
      </c>
      <c r="C18" t="s">
        <v>3</v>
      </c>
      <c r="D18" t="s">
        <v>54</v>
      </c>
      <c r="E18" t="s">
        <v>55</v>
      </c>
      <c r="F18" t="s">
        <v>55</v>
      </c>
      <c r="G18" t="s">
        <v>55</v>
      </c>
      <c r="H18" t="s">
        <v>3</v>
      </c>
      <c r="I18" t="s">
        <v>55</v>
      </c>
      <c r="J18" t="s">
        <v>55</v>
      </c>
      <c r="K18" t="s">
        <v>3</v>
      </c>
      <c r="L18" t="s">
        <v>3</v>
      </c>
      <c r="M18" t="s">
        <v>3</v>
      </c>
      <c r="N18" t="s">
        <v>54</v>
      </c>
      <c r="O18" t="s">
        <v>55</v>
      </c>
      <c r="P18" t="s">
        <v>3</v>
      </c>
      <c r="Q18" t="s">
        <v>3</v>
      </c>
      <c r="R18" t="s">
        <v>3</v>
      </c>
      <c r="S18" t="s">
        <v>1127</v>
      </c>
      <c r="T18" t="s">
        <v>1129</v>
      </c>
      <c r="U18" t="s">
        <v>1128</v>
      </c>
    </row>
    <row r="19" spans="1:21" x14ac:dyDescent="0.2">
      <c r="A19">
        <v>2487</v>
      </c>
      <c r="B19">
        <v>1</v>
      </c>
      <c r="C19" t="s">
        <v>3</v>
      </c>
      <c r="D19" t="s">
        <v>54</v>
      </c>
      <c r="E19" t="s">
        <v>55</v>
      </c>
      <c r="F19" t="s">
        <v>55</v>
      </c>
      <c r="G19" t="s">
        <v>55</v>
      </c>
      <c r="H19" t="s">
        <v>3</v>
      </c>
      <c r="I19" t="s">
        <v>55</v>
      </c>
      <c r="J19" t="s">
        <v>55</v>
      </c>
      <c r="K19" t="s">
        <v>3</v>
      </c>
      <c r="L19" t="s">
        <v>3</v>
      </c>
      <c r="M19" t="s">
        <v>3</v>
      </c>
      <c r="N19" t="s">
        <v>54</v>
      </c>
      <c r="O19" t="s">
        <v>55</v>
      </c>
      <c r="P19" t="s">
        <v>3</v>
      </c>
      <c r="Q19" t="s">
        <v>3</v>
      </c>
      <c r="R19" t="s">
        <v>3</v>
      </c>
      <c r="S19" t="s">
        <v>1127</v>
      </c>
      <c r="T19" t="s">
        <v>1129</v>
      </c>
      <c r="U19" t="s">
        <v>1128</v>
      </c>
    </row>
    <row r="20" spans="1:21" x14ac:dyDescent="0.2">
      <c r="A20">
        <v>2525</v>
      </c>
      <c r="B20">
        <v>1</v>
      </c>
      <c r="C20" t="s">
        <v>3</v>
      </c>
      <c r="D20" t="s">
        <v>54</v>
      </c>
      <c r="E20" t="s">
        <v>55</v>
      </c>
      <c r="F20" t="s">
        <v>55</v>
      </c>
      <c r="G20" t="s">
        <v>55</v>
      </c>
      <c r="H20" t="s">
        <v>3</v>
      </c>
      <c r="I20" t="s">
        <v>55</v>
      </c>
      <c r="J20" t="s">
        <v>55</v>
      </c>
      <c r="K20" t="s">
        <v>3</v>
      </c>
      <c r="L20" t="s">
        <v>3</v>
      </c>
      <c r="M20" t="s">
        <v>3</v>
      </c>
      <c r="N20" t="s">
        <v>54</v>
      </c>
      <c r="O20" t="s">
        <v>55</v>
      </c>
      <c r="P20" t="s">
        <v>3</v>
      </c>
      <c r="Q20" t="s">
        <v>3</v>
      </c>
      <c r="R20" t="s">
        <v>3</v>
      </c>
      <c r="S20" t="s">
        <v>1127</v>
      </c>
      <c r="T20" t="s">
        <v>1129</v>
      </c>
      <c r="U20" t="s">
        <v>1128</v>
      </c>
    </row>
    <row r="21" spans="1:21" x14ac:dyDescent="0.2">
      <c r="A21">
        <v>2563</v>
      </c>
      <c r="B21">
        <v>1</v>
      </c>
      <c r="C21" t="s">
        <v>3</v>
      </c>
      <c r="D21" t="s">
        <v>54</v>
      </c>
      <c r="E21" t="s">
        <v>55</v>
      </c>
      <c r="F21" t="s">
        <v>55</v>
      </c>
      <c r="G21" t="s">
        <v>55</v>
      </c>
      <c r="H21" t="s">
        <v>3</v>
      </c>
      <c r="I21" t="s">
        <v>55</v>
      </c>
      <c r="J21" t="s">
        <v>55</v>
      </c>
      <c r="K21" t="s">
        <v>3</v>
      </c>
      <c r="L21" t="s">
        <v>3</v>
      </c>
      <c r="M21" t="s">
        <v>3</v>
      </c>
      <c r="N21" t="s">
        <v>54</v>
      </c>
      <c r="O21" t="s">
        <v>55</v>
      </c>
      <c r="P21" t="s">
        <v>3</v>
      </c>
      <c r="Q21" t="s">
        <v>3</v>
      </c>
      <c r="R21" t="s">
        <v>3</v>
      </c>
      <c r="S21" t="s">
        <v>1127</v>
      </c>
      <c r="T21" t="s">
        <v>1129</v>
      </c>
      <c r="U21" t="s">
        <v>1128</v>
      </c>
    </row>
    <row r="22" spans="1:21" x14ac:dyDescent="0.2">
      <c r="A22">
        <v>2601</v>
      </c>
      <c r="B22">
        <v>1</v>
      </c>
      <c r="C22" t="s">
        <v>3</v>
      </c>
      <c r="D22" t="s">
        <v>54</v>
      </c>
      <c r="E22" t="s">
        <v>55</v>
      </c>
      <c r="F22" t="s">
        <v>55</v>
      </c>
      <c r="G22" t="s">
        <v>55</v>
      </c>
      <c r="H22" t="s">
        <v>3</v>
      </c>
      <c r="I22" t="s">
        <v>55</v>
      </c>
      <c r="J22" t="s">
        <v>55</v>
      </c>
      <c r="K22" t="s">
        <v>3</v>
      </c>
      <c r="L22" t="s">
        <v>3</v>
      </c>
      <c r="M22" t="s">
        <v>3</v>
      </c>
      <c r="N22" t="s">
        <v>54</v>
      </c>
      <c r="O22" t="s">
        <v>55</v>
      </c>
      <c r="P22" t="s">
        <v>3</v>
      </c>
      <c r="Q22" t="s">
        <v>3</v>
      </c>
      <c r="R22" t="s">
        <v>3</v>
      </c>
      <c r="S22" t="s">
        <v>1127</v>
      </c>
      <c r="T22" t="s">
        <v>1129</v>
      </c>
      <c r="U22" t="s">
        <v>1128</v>
      </c>
    </row>
    <row r="23" spans="1:21" x14ac:dyDescent="0.2">
      <c r="A23">
        <v>2639</v>
      </c>
      <c r="B23">
        <v>1</v>
      </c>
      <c r="C23" t="s">
        <v>3</v>
      </c>
      <c r="D23" t="s">
        <v>54</v>
      </c>
      <c r="E23" t="s">
        <v>55</v>
      </c>
      <c r="F23" t="s">
        <v>55</v>
      </c>
      <c r="G23" t="s">
        <v>55</v>
      </c>
      <c r="H23" t="s">
        <v>3</v>
      </c>
      <c r="I23" t="s">
        <v>55</v>
      </c>
      <c r="J23" t="s">
        <v>55</v>
      </c>
      <c r="K23" t="s">
        <v>3</v>
      </c>
      <c r="L23" t="s">
        <v>3</v>
      </c>
      <c r="M23" t="s">
        <v>3</v>
      </c>
      <c r="N23" t="s">
        <v>54</v>
      </c>
      <c r="O23" t="s">
        <v>55</v>
      </c>
      <c r="P23" t="s">
        <v>3</v>
      </c>
      <c r="Q23" t="s">
        <v>3</v>
      </c>
      <c r="R23" t="s">
        <v>3</v>
      </c>
      <c r="S23" t="s">
        <v>1127</v>
      </c>
      <c r="T23" t="s">
        <v>1129</v>
      </c>
      <c r="U23" t="s">
        <v>1128</v>
      </c>
    </row>
    <row r="24" spans="1:21" x14ac:dyDescent="0.2">
      <c r="A24">
        <v>3461</v>
      </c>
      <c r="B24">
        <v>1</v>
      </c>
      <c r="C24" t="s">
        <v>3</v>
      </c>
      <c r="D24" t="s">
        <v>54</v>
      </c>
      <c r="E24" t="s">
        <v>55</v>
      </c>
      <c r="F24" t="s">
        <v>55</v>
      </c>
      <c r="G24" t="s">
        <v>55</v>
      </c>
      <c r="H24" t="s">
        <v>3</v>
      </c>
      <c r="I24" t="s">
        <v>55</v>
      </c>
      <c r="J24" t="s">
        <v>55</v>
      </c>
      <c r="K24" t="s">
        <v>3</v>
      </c>
      <c r="L24" t="s">
        <v>3</v>
      </c>
      <c r="M24" t="s">
        <v>3</v>
      </c>
      <c r="N24" t="s">
        <v>54</v>
      </c>
      <c r="O24" t="s">
        <v>55</v>
      </c>
      <c r="P24" t="s">
        <v>3</v>
      </c>
      <c r="Q24" t="s">
        <v>3</v>
      </c>
      <c r="R24" t="s">
        <v>3</v>
      </c>
      <c r="S24" t="s">
        <v>1127</v>
      </c>
      <c r="T24" t="s">
        <v>1129</v>
      </c>
      <c r="U24" t="s">
        <v>1128</v>
      </c>
    </row>
    <row r="25" spans="1:21" x14ac:dyDescent="0.2">
      <c r="A25">
        <v>3499</v>
      </c>
      <c r="B25">
        <v>1</v>
      </c>
      <c r="C25" t="s">
        <v>3</v>
      </c>
      <c r="D25" t="s">
        <v>54</v>
      </c>
      <c r="E25" t="s">
        <v>55</v>
      </c>
      <c r="F25" t="s">
        <v>55</v>
      </c>
      <c r="G25" t="s">
        <v>55</v>
      </c>
      <c r="H25" t="s">
        <v>3</v>
      </c>
      <c r="I25" t="s">
        <v>55</v>
      </c>
      <c r="J25" t="s">
        <v>55</v>
      </c>
      <c r="K25" t="s">
        <v>3</v>
      </c>
      <c r="L25" t="s">
        <v>3</v>
      </c>
      <c r="M25" t="s">
        <v>3</v>
      </c>
      <c r="N25" t="s">
        <v>54</v>
      </c>
      <c r="O25" t="s">
        <v>55</v>
      </c>
      <c r="P25" t="s">
        <v>3</v>
      </c>
      <c r="Q25" t="s">
        <v>3</v>
      </c>
      <c r="R25" t="s">
        <v>3</v>
      </c>
      <c r="S25" t="s">
        <v>1127</v>
      </c>
      <c r="T25" t="s">
        <v>1129</v>
      </c>
      <c r="U25" t="s">
        <v>1128</v>
      </c>
    </row>
    <row r="26" spans="1:21" x14ac:dyDescent="0.2">
      <c r="A26">
        <v>3537</v>
      </c>
      <c r="B26">
        <v>1</v>
      </c>
      <c r="C26" t="s">
        <v>3</v>
      </c>
      <c r="D26" t="s">
        <v>54</v>
      </c>
      <c r="E26" t="s">
        <v>55</v>
      </c>
      <c r="F26" t="s">
        <v>55</v>
      </c>
      <c r="G26" t="s">
        <v>55</v>
      </c>
      <c r="H26" t="s">
        <v>3</v>
      </c>
      <c r="I26" t="s">
        <v>55</v>
      </c>
      <c r="J26" t="s">
        <v>55</v>
      </c>
      <c r="K26" t="s">
        <v>3</v>
      </c>
      <c r="L26" t="s">
        <v>3</v>
      </c>
      <c r="M26" t="s">
        <v>3</v>
      </c>
      <c r="N26" t="s">
        <v>54</v>
      </c>
      <c r="O26" t="s">
        <v>55</v>
      </c>
      <c r="P26" t="s">
        <v>3</v>
      </c>
      <c r="Q26" t="s">
        <v>3</v>
      </c>
      <c r="R26" t="s">
        <v>3</v>
      </c>
      <c r="S26" t="s">
        <v>1127</v>
      </c>
      <c r="T26" t="s">
        <v>1129</v>
      </c>
      <c r="U26" t="s">
        <v>1128</v>
      </c>
    </row>
    <row r="27" spans="1:21" x14ac:dyDescent="0.2">
      <c r="A27">
        <v>3575</v>
      </c>
      <c r="B27">
        <v>1</v>
      </c>
      <c r="C27" t="s">
        <v>3</v>
      </c>
      <c r="D27" t="s">
        <v>54</v>
      </c>
      <c r="E27" t="s">
        <v>55</v>
      </c>
      <c r="F27" t="s">
        <v>55</v>
      </c>
      <c r="G27" t="s">
        <v>55</v>
      </c>
      <c r="H27" t="s">
        <v>3</v>
      </c>
      <c r="I27" t="s">
        <v>55</v>
      </c>
      <c r="J27" t="s">
        <v>55</v>
      </c>
      <c r="K27" t="s">
        <v>3</v>
      </c>
      <c r="L27" t="s">
        <v>3</v>
      </c>
      <c r="M27" t="s">
        <v>3</v>
      </c>
      <c r="N27" t="s">
        <v>54</v>
      </c>
      <c r="O27" t="s">
        <v>55</v>
      </c>
      <c r="P27" t="s">
        <v>3</v>
      </c>
      <c r="Q27" t="s">
        <v>3</v>
      </c>
      <c r="R27" t="s">
        <v>3</v>
      </c>
      <c r="S27" t="s">
        <v>1127</v>
      </c>
      <c r="T27" t="s">
        <v>1129</v>
      </c>
      <c r="U27" t="s">
        <v>1128</v>
      </c>
    </row>
    <row r="28" spans="1:21" x14ac:dyDescent="0.2">
      <c r="A28">
        <v>3613</v>
      </c>
      <c r="B28">
        <v>1</v>
      </c>
      <c r="C28" t="s">
        <v>3</v>
      </c>
      <c r="D28" t="s">
        <v>54</v>
      </c>
      <c r="E28" t="s">
        <v>55</v>
      </c>
      <c r="F28" t="s">
        <v>55</v>
      </c>
      <c r="G28" t="s">
        <v>55</v>
      </c>
      <c r="H28" t="s">
        <v>3</v>
      </c>
      <c r="I28" t="s">
        <v>55</v>
      </c>
      <c r="J28" t="s">
        <v>55</v>
      </c>
      <c r="K28" t="s">
        <v>3</v>
      </c>
      <c r="L28" t="s">
        <v>3</v>
      </c>
      <c r="M28" t="s">
        <v>3</v>
      </c>
      <c r="N28" t="s">
        <v>54</v>
      </c>
      <c r="O28" t="s">
        <v>55</v>
      </c>
      <c r="P28" t="s">
        <v>3</v>
      </c>
      <c r="Q28" t="s">
        <v>3</v>
      </c>
      <c r="R28" t="s">
        <v>3</v>
      </c>
      <c r="S28" t="s">
        <v>1127</v>
      </c>
      <c r="T28" t="s">
        <v>1129</v>
      </c>
      <c r="U28" t="s">
        <v>1128</v>
      </c>
    </row>
    <row r="29" spans="1:21" x14ac:dyDescent="0.2">
      <c r="A29">
        <v>3651</v>
      </c>
      <c r="B29">
        <v>1</v>
      </c>
      <c r="C29" t="s">
        <v>3</v>
      </c>
      <c r="D29" t="s">
        <v>54</v>
      </c>
      <c r="E29" t="s">
        <v>55</v>
      </c>
      <c r="F29" t="s">
        <v>55</v>
      </c>
      <c r="G29" t="s">
        <v>55</v>
      </c>
      <c r="H29" t="s">
        <v>3</v>
      </c>
      <c r="I29" t="s">
        <v>55</v>
      </c>
      <c r="J29" t="s">
        <v>55</v>
      </c>
      <c r="K29" t="s">
        <v>3</v>
      </c>
      <c r="L29" t="s">
        <v>3</v>
      </c>
      <c r="M29" t="s">
        <v>3</v>
      </c>
      <c r="N29" t="s">
        <v>54</v>
      </c>
      <c r="O29" t="s">
        <v>55</v>
      </c>
      <c r="P29" t="s">
        <v>3</v>
      </c>
      <c r="Q29" t="s">
        <v>3</v>
      </c>
      <c r="R29" t="s">
        <v>3</v>
      </c>
      <c r="S29" t="s">
        <v>1127</v>
      </c>
      <c r="T29" t="s">
        <v>1129</v>
      </c>
      <c r="U29" t="s">
        <v>1128</v>
      </c>
    </row>
    <row r="30" spans="1:21" x14ac:dyDescent="0.2">
      <c r="A30">
        <v>3689</v>
      </c>
      <c r="B30">
        <v>1</v>
      </c>
      <c r="C30" t="s">
        <v>3</v>
      </c>
      <c r="D30" t="s">
        <v>54</v>
      </c>
      <c r="E30" t="s">
        <v>55</v>
      </c>
      <c r="F30" t="s">
        <v>55</v>
      </c>
      <c r="G30" t="s">
        <v>55</v>
      </c>
      <c r="H30" t="s">
        <v>3</v>
      </c>
      <c r="I30" t="s">
        <v>55</v>
      </c>
      <c r="J30" t="s">
        <v>55</v>
      </c>
      <c r="K30" t="s">
        <v>3</v>
      </c>
      <c r="L30" t="s">
        <v>3</v>
      </c>
      <c r="M30" t="s">
        <v>3</v>
      </c>
      <c r="N30" t="s">
        <v>54</v>
      </c>
      <c r="O30" t="s">
        <v>55</v>
      </c>
      <c r="P30" t="s">
        <v>3</v>
      </c>
      <c r="Q30" t="s">
        <v>3</v>
      </c>
      <c r="R30" t="s">
        <v>3</v>
      </c>
      <c r="S30" t="s">
        <v>1127</v>
      </c>
      <c r="T30" t="s">
        <v>1129</v>
      </c>
      <c r="U30" t="s">
        <v>1128</v>
      </c>
    </row>
    <row r="31" spans="1:21" x14ac:dyDescent="0.2">
      <c r="A31">
        <v>3727</v>
      </c>
      <c r="B31">
        <v>1</v>
      </c>
      <c r="C31" t="s">
        <v>3</v>
      </c>
      <c r="D31" t="s">
        <v>54</v>
      </c>
      <c r="E31" t="s">
        <v>55</v>
      </c>
      <c r="F31" t="s">
        <v>55</v>
      </c>
      <c r="G31" t="s">
        <v>55</v>
      </c>
      <c r="H31" t="s">
        <v>3</v>
      </c>
      <c r="I31" t="s">
        <v>55</v>
      </c>
      <c r="J31" t="s">
        <v>55</v>
      </c>
      <c r="K31" t="s">
        <v>3</v>
      </c>
      <c r="L31" t="s">
        <v>3</v>
      </c>
      <c r="M31" t="s">
        <v>3</v>
      </c>
      <c r="N31" t="s">
        <v>54</v>
      </c>
      <c r="O31" t="s">
        <v>55</v>
      </c>
      <c r="P31" t="s">
        <v>3</v>
      </c>
      <c r="Q31" t="s">
        <v>3</v>
      </c>
      <c r="R31" t="s">
        <v>3</v>
      </c>
      <c r="S31" t="s">
        <v>1127</v>
      </c>
      <c r="T31" t="s">
        <v>1129</v>
      </c>
      <c r="U31" t="s">
        <v>1128</v>
      </c>
    </row>
  </sheetData>
  <printOptions gridLines="1"/>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Y12"/>
  <sheetViews>
    <sheetView workbookViewId="0"/>
  </sheetViews>
  <sheetFormatPr defaultColWidth="9.140625" defaultRowHeight="12.75" x14ac:dyDescent="0.2"/>
  <cols>
    <col min="1" max="256" width="9.140625" customWidth="1"/>
  </cols>
  <sheetData>
    <row r="1" spans="1:103" x14ac:dyDescent="0.2">
      <c r="A1">
        <v>0</v>
      </c>
      <c r="B1" t="s">
        <v>0</v>
      </c>
      <c r="D1" t="s">
        <v>1</v>
      </c>
      <c r="F1">
        <v>0</v>
      </c>
      <c r="G1">
        <v>0</v>
      </c>
      <c r="H1">
        <v>0</v>
      </c>
      <c r="I1" t="s">
        <v>2</v>
      </c>
      <c r="J1" t="s">
        <v>3</v>
      </c>
      <c r="K1">
        <v>1</v>
      </c>
      <c r="L1">
        <v>54800</v>
      </c>
      <c r="M1">
        <v>10</v>
      </c>
      <c r="N1">
        <v>11</v>
      </c>
      <c r="O1">
        <v>15</v>
      </c>
      <c r="P1">
        <v>0</v>
      </c>
      <c r="Q1">
        <v>2</v>
      </c>
    </row>
    <row r="12" spans="1:103" x14ac:dyDescent="0.2">
      <c r="F12" t="str">
        <f>Source!F12</f>
        <v>Новый объект</v>
      </c>
      <c r="G12" t="str">
        <f>Source!G12</f>
        <v>Электрика новая</v>
      </c>
      <c r="AB12" t="s">
        <v>3</v>
      </c>
      <c r="AC12" t="s">
        <v>3</v>
      </c>
      <c r="AD12" t="s">
        <v>3</v>
      </c>
      <c r="AE12" t="s">
        <v>3</v>
      </c>
      <c r="AF12" t="s">
        <v>3</v>
      </c>
      <c r="AG12" t="s">
        <v>3</v>
      </c>
      <c r="AH12" t="s">
        <v>3</v>
      </c>
      <c r="AI12" t="s">
        <v>3</v>
      </c>
      <c r="AJ12">
        <v>0</v>
      </c>
      <c r="AK12" t="s">
        <v>3</v>
      </c>
      <c r="AL12" t="s">
        <v>3</v>
      </c>
      <c r="AM12" t="s">
        <v>3</v>
      </c>
      <c r="CY12">
        <v>0</v>
      </c>
    </row>
  </sheetData>
  <printOptions gridLines="1"/>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6</vt:i4>
      </vt:variant>
    </vt:vector>
  </HeadingPairs>
  <TitlesOfParts>
    <vt:vector size="16" baseType="lpstr">
      <vt:lpstr>Смета СН-2012 по гл. 1-5</vt:lpstr>
      <vt:lpstr>Дефектная ведомость</vt:lpstr>
      <vt:lpstr>RV_DATA</vt:lpstr>
      <vt:lpstr>Расчет стоимости ресурсов</vt:lpstr>
      <vt:lpstr>Source</vt:lpstr>
      <vt:lpstr>SourceObSm</vt:lpstr>
      <vt:lpstr>SmtRes</vt:lpstr>
      <vt:lpstr>EtalonRes</vt:lpstr>
      <vt:lpstr>SrcPoprs</vt:lpstr>
      <vt:lpstr>SrcKA</vt:lpstr>
      <vt:lpstr>'Дефектная ведомость'!Заголовки_для_печати</vt:lpstr>
      <vt:lpstr>'Расчет стоимости ресурсов'!Заголовки_для_печати</vt:lpstr>
      <vt:lpstr>'Смета СН-2012 по гл. 1-5'!Заголовки_для_печати</vt:lpstr>
      <vt:lpstr>'Дефектная ведомость'!Область_печати</vt:lpstr>
      <vt:lpstr>'Расчет стоимости ресурсов'!Область_печати</vt:lpstr>
      <vt:lpstr>'Смета СН-2012 по гл. 1-5'!Область_печати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Леонова Ольга Викторовна</cp:lastModifiedBy>
  <dcterms:created xsi:type="dcterms:W3CDTF">2026-02-27T07:48:27Z</dcterms:created>
  <dcterms:modified xsi:type="dcterms:W3CDTF">2026-03-11T13:19:05Z</dcterms:modified>
</cp:coreProperties>
</file>